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Output Text" sheetId="1" state="visible" r:id="rId1"/>
    <sheet xmlns:r="http://schemas.openxmlformats.org/officeDocument/2006/relationships" name="AAN" sheetId="2" state="visible" r:id="rId2"/>
    <sheet xmlns:r="http://schemas.openxmlformats.org/officeDocument/2006/relationships" name="ARCB" sheetId="3" state="visible" r:id="rId3"/>
    <sheet xmlns:r="http://schemas.openxmlformats.org/officeDocument/2006/relationships" name="B" sheetId="4" state="visible" r:id="rId4"/>
    <sheet xmlns:r="http://schemas.openxmlformats.org/officeDocument/2006/relationships" name="BVI.PA" sheetId="5" state="visible" r:id="rId5"/>
    <sheet xmlns:r="http://schemas.openxmlformats.org/officeDocument/2006/relationships" name="CIR" sheetId="6" state="visible" r:id="rId6"/>
    <sheet xmlns:r="http://schemas.openxmlformats.org/officeDocument/2006/relationships" name="600452.SS" sheetId="7" state="visible" r:id="rId7"/>
    <sheet xmlns:r="http://schemas.openxmlformats.org/officeDocument/2006/relationships" name="CIVB" sheetId="8" state="visible" r:id="rId8"/>
    <sheet xmlns:r="http://schemas.openxmlformats.org/officeDocument/2006/relationships" name="CFX" sheetId="9" state="visible" r:id="rId9"/>
    <sheet xmlns:r="http://schemas.openxmlformats.org/officeDocument/2006/relationships" name="DBV.PA" sheetId="10" state="visible" r:id="rId10"/>
    <sheet xmlns:r="http://schemas.openxmlformats.org/officeDocument/2006/relationships" name="UFS.TO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<sst xmlns="http://schemas.openxmlformats.org/spreadsheetml/2006/main" uniqueCount="4630">
  <si>
    <t>Company Name</t>
  </si>
  <si>
    <t>Aaron's, Inc. (AAN)</t>
  </si>
  <si>
    <t>Current Price</t>
  </si>
  <si>
    <t>40.62</t>
  </si>
  <si>
    <t>Summary</t>
  </si>
  <si>
    <t>Previous Close</t>
  </si>
  <si>
    <t>39.74</t>
  </si>
  <si>
    <t>Open</t>
  </si>
  <si>
    <t>39.48</t>
  </si>
  <si>
    <t>Bid</t>
  </si>
  <si>
    <t>0.00 x</t>
  </si>
  <si>
    <t>Ask</t>
  </si>
  <si>
    <t>Day's Range</t>
  </si>
  <si>
    <t>39.30 - 40.64</t>
  </si>
  <si>
    <t>52 Week Range</t>
  </si>
  <si>
    <t>21.50 - 40.90</t>
  </si>
  <si>
    <t>Volume</t>
  </si>
  <si>
    <t>1203655</t>
  </si>
  <si>
    <t>Avg. Volume</t>
  </si>
  <si>
    <t>784003</t>
  </si>
  <si>
    <t>Market Cap</t>
  </si>
  <si>
    <t>2.87B</t>
  </si>
  <si>
    <t>Beta</t>
  </si>
  <si>
    <t>-0.26</t>
  </si>
  <si>
    <t>PE Ratio (TTM)</t>
  </si>
  <si>
    <t>20.65</t>
  </si>
  <si>
    <t>EPS (TTM)</t>
  </si>
  <si>
    <t>1.97</t>
  </si>
  <si>
    <t>Earnings Date</t>
  </si>
  <si>
    <t>Jul 28, 2017</t>
  </si>
  <si>
    <t>Dividend &amp; Yield</t>
  </si>
  <si>
    <t>0.11 (0.27%)</t>
  </si>
  <si>
    <t>Ex-Dividend Date</t>
  </si>
  <si>
    <t>2017-06-23</t>
  </si>
  <si>
    <t>1y Target Est</t>
  </si>
  <si>
    <t>39.63</t>
  </si>
  <si>
    <t>Earnings Estimate</t>
  </si>
  <si>
    <t>Current Qtr. (Jun 2017)</t>
  </si>
  <si>
    <t>Next Qtr. (Sep 2017)</t>
  </si>
  <si>
    <t>Current Year (2017)</t>
  </si>
  <si>
    <t>Next Year (2018)</t>
  </si>
  <si>
    <t>No. of Analysts</t>
  </si>
  <si>
    <t>Avg. Estimate</t>
  </si>
  <si>
    <t>Low Estimate</t>
  </si>
  <si>
    <t>High Estimate</t>
  </si>
  <si>
    <t>Year Ago EPS</t>
  </si>
  <si>
    <t>Revenue Estimate</t>
  </si>
  <si>
    <t>8</t>
  </si>
  <si>
    <t>9</t>
  </si>
  <si>
    <t>790.39M</t>
  </si>
  <si>
    <t>779.92M</t>
  </si>
  <si>
    <t>3.22B</t>
  </si>
  <si>
    <t>3.34B</t>
  </si>
  <si>
    <t>783.1M</t>
  </si>
  <si>
    <t>769.33M</t>
  </si>
  <si>
    <t>3.17B</t>
  </si>
  <si>
    <t>3.23B</t>
  </si>
  <si>
    <t>799.72M</t>
  </si>
  <si>
    <t>790.6M</t>
  </si>
  <si>
    <t>3.26B</t>
  </si>
  <si>
    <t>3.59B</t>
  </si>
  <si>
    <t>Year Ago Sales</t>
  </si>
  <si>
    <t>789.35M</t>
  </si>
  <si>
    <t>768.98M</t>
  </si>
  <si>
    <t>3.21B</t>
  </si>
  <si>
    <t>Sales Growth (year/est)</t>
  </si>
  <si>
    <t>0.10%</t>
  </si>
  <si>
    <t>1.40%</t>
  </si>
  <si>
    <t>0.30%</t>
  </si>
  <si>
    <t>3.70%</t>
  </si>
  <si>
    <t>Earnings History</t>
  </si>
  <si>
    <t>6/29/2016</t>
  </si>
  <si>
    <t>9/29/2016</t>
  </si>
  <si>
    <t>12/30/2016</t>
  </si>
  <si>
    <t>3/30/2017</t>
  </si>
  <si>
    <t>EPS Est.</t>
  </si>
  <si>
    <t>0.56</t>
  </si>
  <si>
    <t>0.46</t>
  </si>
  <si>
    <t>0.44</t>
  </si>
  <si>
    <t>0.66</t>
  </si>
  <si>
    <t>EPS Actual</t>
  </si>
  <si>
    <t>0.59</t>
  </si>
  <si>
    <t>0.5</t>
  </si>
  <si>
    <t>0.8</t>
  </si>
  <si>
    <t>Difference</t>
  </si>
  <si>
    <t>0.03</t>
  </si>
  <si>
    <t>0.04</t>
  </si>
  <si>
    <t>0.06</t>
  </si>
  <si>
    <t>0.14</t>
  </si>
  <si>
    <t>Surprise %</t>
  </si>
  <si>
    <t>5.40%</t>
  </si>
  <si>
    <t>8.70%</t>
  </si>
  <si>
    <t>13.60%</t>
  </si>
  <si>
    <t>21.20%</t>
  </si>
  <si>
    <t>EPS Trend</t>
  </si>
  <si>
    <t>Current Estimate</t>
  </si>
  <si>
    <t>7 Days Ago</t>
  </si>
  <si>
    <t>30 Days Ago</t>
  </si>
  <si>
    <t>60 Days Ago</t>
  </si>
  <si>
    <t>90 Days Ago</t>
  </si>
  <si>
    <t>EPS Revisions</t>
  </si>
  <si>
    <t>Up Last 7 Days</t>
  </si>
  <si>
    <t>Up Last 30 Days</t>
  </si>
  <si>
    <t>Down Last 30 Days</t>
  </si>
  <si>
    <t>Down Last 90 Days</t>
  </si>
  <si>
    <t>Growth Estimates</t>
  </si>
  <si>
    <t>AAN</t>
  </si>
  <si>
    <t>Industry</t>
  </si>
  <si>
    <t>Sector</t>
  </si>
  <si>
    <t>S&amp;P 500</t>
  </si>
  <si>
    <t>Current Qtr.</t>
  </si>
  <si>
    <t>-1.70%</t>
  </si>
  <si>
    <t>Next Qtr.</t>
  </si>
  <si>
    <t>2.00%</t>
  </si>
  <si>
    <t>Current Year</t>
  </si>
  <si>
    <t>4.30%</t>
  </si>
  <si>
    <t>Next Year</t>
  </si>
  <si>
    <t>12.90%</t>
  </si>
  <si>
    <t>Next 5 Years (per annum)</t>
  </si>
  <si>
    <t>12.00%</t>
  </si>
  <si>
    <t>Past 5 Years (per annum)</t>
  </si>
  <si>
    <t>3.69%</t>
  </si>
  <si>
    <t>Comp Average</t>
  </si>
  <si>
    <t>Market Cap (intraday) 5</t>
  </si>
  <si>
    <t>Enterprise Value 3</t>
  </si>
  <si>
    <t>Trailing P/E</t>
  </si>
  <si>
    <t>Forward P/E 1</t>
  </si>
  <si>
    <t>14.99</t>
  </si>
  <si>
    <t>PEG Ratio (5 yr expected) 1</t>
  </si>
  <si>
    <t>1.38</t>
  </si>
  <si>
    <t>Price/Sales (ttm)</t>
  </si>
  <si>
    <t>0.90</t>
  </si>
  <si>
    <t>Price/Book (mrq)</t>
  </si>
  <si>
    <t>1.91</t>
  </si>
  <si>
    <t>Enterprise Value/Revenue 3</t>
  </si>
  <si>
    <t>Enterprise Value/EBITDA 6</t>
  </si>
  <si>
    <t>Fiscal Year Ends</t>
  </si>
  <si>
    <t>Dec 31, 2016</t>
  </si>
  <si>
    <t>Most Recent Quarter (mrq)</t>
  </si>
  <si>
    <t>Mar 31, 2017</t>
  </si>
  <si>
    <t>Profit Margin</t>
  </si>
  <si>
    <t>4.47%</t>
  </si>
  <si>
    <t>Operating Margin (ttm)</t>
  </si>
  <si>
    <t>12.34%</t>
  </si>
  <si>
    <t>Return on Assets (ttm)</t>
  </si>
  <si>
    <t>9.53%</t>
  </si>
  <si>
    <t>Return on Equity (ttm)</t>
  </si>
  <si>
    <t>9.79%</t>
  </si>
  <si>
    <t>Revenue (ttm)</t>
  </si>
  <si>
    <t>3.2B</t>
  </si>
  <si>
    <t>Revenue Per Share (ttm)</t>
  </si>
  <si>
    <t>44.40</t>
  </si>
  <si>
    <t>Quarterly Revenue Growth (yoy)</t>
  </si>
  <si>
    <t>-1.20%</t>
  </si>
  <si>
    <t>Gross Profit (ttm)</t>
  </si>
  <si>
    <t>1.56B</t>
  </si>
  <si>
    <t>EBITDA</t>
  </si>
  <si>
    <t>467.52M</t>
  </si>
  <si>
    <t>Net Income Avi to Common (ttm)</t>
  </si>
  <si>
    <t>142.9M</t>
  </si>
  <si>
    <t>Diluted EPS (ttm)</t>
  </si>
  <si>
    <t>Quarterly Earnings Growth (yoy)</t>
  </si>
  <si>
    <t>7.30%</t>
  </si>
  <si>
    <t>Total Cash (mrq)</t>
  </si>
  <si>
    <t>348.49M</t>
  </si>
  <si>
    <t>Total Cash Per Share (mrq)</t>
  </si>
  <si>
    <t>4.93</t>
  </si>
  <si>
    <t>Total Debt (mrq)</t>
  </si>
  <si>
    <t>484.72M</t>
  </si>
  <si>
    <t>Total Debt/Equity (mrq)</t>
  </si>
  <si>
    <t>32.31</t>
  </si>
  <si>
    <t>Current Ratio (mrq)</t>
  </si>
  <si>
    <t>2.07</t>
  </si>
  <si>
    <t>Book Value Per Share (mrq)</t>
  </si>
  <si>
    <t>21.24</t>
  </si>
  <si>
    <t>Operating Cash Flow (ttm)</t>
  </si>
  <si>
    <t>373.97M</t>
  </si>
  <si>
    <t>Levered Free Cash Flow (ttm)</t>
  </si>
  <si>
    <t>1.69B</t>
  </si>
  <si>
    <t>52-Week Change 3</t>
  </si>
  <si>
    <t>81.05%</t>
  </si>
  <si>
    <t>S&amp;P500 52-Week Change 3</t>
  </si>
  <si>
    <t>14.18%</t>
  </si>
  <si>
    <t>52 Week High 3</t>
  </si>
  <si>
    <t>40.90</t>
  </si>
  <si>
    <t>52 Week Low 3</t>
  </si>
  <si>
    <t>21.50</t>
  </si>
  <si>
    <t>50-Day Moving Average 3</t>
  </si>
  <si>
    <t>38.96</t>
  </si>
  <si>
    <t>200-Day Moving Average 3</t>
  </si>
  <si>
    <t>33.32</t>
  </si>
  <si>
    <t>Avg Vol (3 month) 3</t>
  </si>
  <si>
    <t>784k</t>
  </si>
  <si>
    <t>Avg Vol (10 day) 3</t>
  </si>
  <si>
    <t>683.88k</t>
  </si>
  <si>
    <t>Shares Outstanding 5</t>
  </si>
  <si>
    <t>70.66M</t>
  </si>
  <si>
    <t>Float</t>
  </si>
  <si>
    <t>62.32M</t>
  </si>
  <si>
    <t>% Held by Insiders 1</t>
  </si>
  <si>
    <t>15.90%</t>
  </si>
  <si>
    <t>% Held by Institutions 1</t>
  </si>
  <si>
    <t>82.30%</t>
  </si>
  <si>
    <t>Shares Short 3</t>
  </si>
  <si>
    <t>3.03M</t>
  </si>
  <si>
    <t>Short Ratio 3</t>
  </si>
  <si>
    <t>4.03</t>
  </si>
  <si>
    <t>Short % of Float 3</t>
  </si>
  <si>
    <t>5.49%</t>
  </si>
  <si>
    <t>Shares Short (prior month) 3</t>
  </si>
  <si>
    <t>3.61M</t>
  </si>
  <si>
    <t>Forward Annual Dividend Rate 4</t>
  </si>
  <si>
    <t>0.11</t>
  </si>
  <si>
    <t>Forward Annual Dividend Yield 4</t>
  </si>
  <si>
    <t>0.27%</t>
  </si>
  <si>
    <t>Trailing Annual Dividend Rate 3</t>
  </si>
  <si>
    <t>0.10</t>
  </si>
  <si>
    <t>Trailing Annual Dividend Yield 3</t>
  </si>
  <si>
    <t>0.26%</t>
  </si>
  <si>
    <t>5 Year Average Dividend Yield 4</t>
  </si>
  <si>
    <t>0.29</t>
  </si>
  <si>
    <t>Payout Ratio 4</t>
  </si>
  <si>
    <t>5.33%</t>
  </si>
  <si>
    <t>Dividend Date 3</t>
  </si>
  <si>
    <t>Jul 3, 2017</t>
  </si>
  <si>
    <t>Ex-Dividend Date 4</t>
  </si>
  <si>
    <t>Jun 23, 2017</t>
  </si>
  <si>
    <t>Last Split Factor (new per old) 2</t>
  </si>
  <si>
    <t>3/2</t>
  </si>
  <si>
    <t>Last Split Date 3</t>
  </si>
  <si>
    <t>Apr 16, 2010</t>
  </si>
  <si>
    <t>Name</t>
  </si>
  <si>
    <t>Title</t>
  </si>
  <si>
    <t>Pay</t>
  </si>
  <si>
    <t>Exercised</t>
  </si>
  <si>
    <t>Age</t>
  </si>
  <si>
    <t>Mr. John W. Robinson III</t>
  </si>
  <si>
    <t>Chief Exec. Officer, Pres and Director</t>
  </si>
  <si>
    <t>1.49M</t>
  </si>
  <si>
    <t>Mr. Steven A. Michaels</t>
  </si>
  <si>
    <t>Chief Financial Officer and Pres of Strategic Operations</t>
  </si>
  <si>
    <t>1.06M</t>
  </si>
  <si>
    <t>Mr. Curt Linn Doman</t>
  </si>
  <si>
    <t>Chief Technology Officer of Progressive Leasing and Director</t>
  </si>
  <si>
    <t>1.02M</t>
  </si>
  <si>
    <t>Mr. Ryan K. Woodley</t>
  </si>
  <si>
    <t>Chief Exec. Officer of Progressive Fin. Holdings LLC</t>
  </si>
  <si>
    <t>1.1M</t>
  </si>
  <si>
    <t>Mr. Douglas A. Lindsay</t>
  </si>
  <si>
    <t>Pres of Bus.</t>
  </si>
  <si>
    <t>1.15M</t>
  </si>
  <si>
    <t>Fiscal year is January-December. All values USD millions.</t>
  </si>
  <si>
    <t>2012</t>
  </si>
  <si>
    <t>2013</t>
  </si>
  <si>
    <t>2014</t>
  </si>
  <si>
    <t>2015</t>
  </si>
  <si>
    <t>2016</t>
  </si>
  <si>
    <t>5-year trend</t>
  </si>
  <si>
    <t>Sales/Revenue</t>
  </si>
  <si>
    <t>2.22B</t>
  </si>
  <si>
    <t>2.23B</t>
  </si>
  <si>
    <t>2.7B</t>
  </si>
  <si>
    <t>3.18B</t>
  </si>
  <si>
    <t>Sales Growth</t>
  </si>
  <si>
    <t>-</t>
  </si>
  <si>
    <t>0.54%</t>
  </si>
  <si>
    <t>20.60%</t>
  </si>
  <si>
    <t>17.99%</t>
  </si>
  <si>
    <t>0.88%</t>
  </si>
  <si>
    <t>Cost of Goods Sold (COGS) incl. D&amp;A</t>
  </si>
  <si>
    <t>1.07B</t>
  </si>
  <si>
    <t>1.05B</t>
  </si>
  <si>
    <t>1.37B</t>
  </si>
  <si>
    <t>1.67B</t>
  </si>
  <si>
    <t>1.68B</t>
  </si>
  <si>
    <t>COGS excluding D&amp;A</t>
  </si>
  <si>
    <t>1.02B</t>
  </si>
  <si>
    <t>989.99M</t>
  </si>
  <si>
    <t>1.29B</t>
  </si>
  <si>
    <t>1.59B</t>
  </si>
  <si>
    <t>1.6B</t>
  </si>
  <si>
    <t>Depreciation &amp; Amortization Expense</t>
  </si>
  <si>
    <t>56.78M</t>
  </si>
  <si>
    <t>57.02M</t>
  </si>
  <si>
    <t>85.6M</t>
  </si>
  <si>
    <t>80.2M</t>
  </si>
  <si>
    <t>82.38M</t>
  </si>
  <si>
    <t>Depreciation</t>
  </si>
  <si>
    <t>53.08M</t>
  </si>
  <si>
    <t>53.32M</t>
  </si>
  <si>
    <t>53.7M</t>
  </si>
  <si>
    <t>52M</t>
  </si>
  <si>
    <t>53.58M</t>
  </si>
  <si>
    <t>Amortization of Intangibles</t>
  </si>
  <si>
    <t>3.7M</t>
  </si>
  <si>
    <t>31.9M</t>
  </si>
  <si>
    <t>28.2M</t>
  </si>
  <si>
    <t>28.8M</t>
  </si>
  <si>
    <t>COGS Growth</t>
  </si>
  <si>
    <t>-2.38%</t>
  </si>
  <si>
    <t>31.12%</t>
  </si>
  <si>
    <t>21.33%</t>
  </si>
  <si>
    <t>0.97%</t>
  </si>
  <si>
    <t>Gross Income</t>
  </si>
  <si>
    <t>1.15B</t>
  </si>
  <si>
    <t>1.19B</t>
  </si>
  <si>
    <t>1.32B</t>
  </si>
  <si>
    <t>1.51B</t>
  </si>
  <si>
    <t>1.53B</t>
  </si>
  <si>
    <t>Gross Income Growth</t>
  </si>
  <si>
    <t>3.26%</t>
  </si>
  <si>
    <t>11.33%</t>
  </si>
  <si>
    <t>14.51%</t>
  </si>
  <si>
    <t>0.78%</t>
  </si>
  <si>
    <t>Gross Profit Margin</t>
  </si>
  <si>
    <t>47.57%</t>
  </si>
  <si>
    <t>Unnamed: 0</t>
  </si>
  <si>
    <t>SG&amp;A Expense</t>
  </si>
  <si>
    <t>841.52M</t>
  </si>
  <si>
    <t>907.67M</t>
  </si>
  <si>
    <t>1.14B</t>
  </si>
  <si>
    <t>Research &amp; Development</t>
  </si>
  <si>
    <t>Other SG&amp;A</t>
  </si>
  <si>
    <t>SGA Growth</t>
  </si>
  <si>
    <t>7.86%</t>
  </si>
  <si>
    <t>17.78%</t>
  </si>
  <si>
    <t>6.68%</t>
  </si>
  <si>
    <t>-0.45%</t>
  </si>
  <si>
    <t>Other Operating Expense</t>
  </si>
  <si>
    <t>136.38M</t>
  </si>
  <si>
    <t>134.1M</t>
  </si>
  <si>
    <t>Unusual Expense</t>
  </si>
  <si>
    <t>30.85M</t>
  </si>
  <si>
    <t>94.11M</t>
  </si>
  <si>
    <t>114.52M</t>
  </si>
  <si>
    <t>20.22M</t>
  </si>
  <si>
    <t>EBIT after Unusual Expense</t>
  </si>
  <si>
    <t>277.71M</t>
  </si>
  <si>
    <t>185.85M</t>
  </si>
  <si>
    <t>(114.52M)</t>
  </si>
  <si>
    <t>236.23M</t>
  </si>
  <si>
    <t>Non Operating Income/Expense</t>
  </si>
  <si>
    <t>2M</t>
  </si>
  <si>
    <t>1.73M</t>
  </si>
  <si>
    <t>(669,000)</t>
  </si>
  <si>
    <t>(2.99M)</t>
  </si>
  <si>
    <t>2.88M</t>
  </si>
  <si>
    <t>Non-Operating Interest Income</t>
  </si>
  <si>
    <t>3.54M</t>
  </si>
  <si>
    <t>3M</t>
  </si>
  <si>
    <t>2.92M</t>
  </si>
  <si>
    <t>2.19M</t>
  </si>
  <si>
    <t>2.7M</t>
  </si>
  <si>
    <t>Equity in Affiliates (Pretax)</t>
  </si>
  <si>
    <t>Interest Expense</t>
  </si>
  <si>
    <t>6.39M</t>
  </si>
  <si>
    <t>5.61M</t>
  </si>
  <si>
    <t>19.22M</t>
  </si>
  <si>
    <t>23.34M</t>
  </si>
  <si>
    <t>23.39M</t>
  </si>
  <si>
    <t>Interest Expense Growth</t>
  </si>
  <si>
    <t>-12.19%</t>
  </si>
  <si>
    <t>242.33%</t>
  </si>
  <si>
    <t>21.46%</t>
  </si>
  <si>
    <t>0.22%</t>
  </si>
  <si>
    <t>Gross Interest Expense</t>
  </si>
  <si>
    <t>Interest Capitalized</t>
  </si>
  <si>
    <t>Pretax Income</t>
  </si>
  <si>
    <t>276.86M</t>
  </si>
  <si>
    <t>184.96M</t>
  </si>
  <si>
    <t>121.7M</t>
  </si>
  <si>
    <t>213.12M</t>
  </si>
  <si>
    <t>218.42M</t>
  </si>
  <si>
    <t>Pretax Income Growth</t>
  </si>
  <si>
    <t>-33.19%</t>
  </si>
  <si>
    <t>-34.20%</t>
  </si>
  <si>
    <t>75.11%</t>
  </si>
  <si>
    <t>2.49%</t>
  </si>
  <si>
    <t>Pretax Margin</t>
  </si>
  <si>
    <t>6.81%</t>
  </si>
  <si>
    <t>Income Tax</t>
  </si>
  <si>
    <t>103.81M</t>
  </si>
  <si>
    <t>64.29M</t>
  </si>
  <si>
    <t>43.47M</t>
  </si>
  <si>
    <t>77.41M</t>
  </si>
  <si>
    <t>79.14M</t>
  </si>
  <si>
    <t>Income Tax - Current Domestic</t>
  </si>
  <si>
    <t>127.05M</t>
  </si>
  <si>
    <t>50.63M</t>
  </si>
  <si>
    <t>38.44M</t>
  </si>
  <si>
    <t>114.3M</t>
  </si>
  <si>
    <t>Income Tax - Current Foreign</t>
  </si>
  <si>
    <t>Income Tax - Deferred Domestic</t>
  </si>
  <si>
    <t>(23.24M)</t>
  </si>
  <si>
    <t>(7.16M)</t>
  </si>
  <si>
    <t>38.97M</t>
  </si>
  <si>
    <t>(35.16M)</t>
  </si>
  <si>
    <t>Income Tax - Deferred Foreign</t>
  </si>
  <si>
    <t>Income Tax Credits</t>
  </si>
  <si>
    <t>Equity in Affiliates</t>
  </si>
  <si>
    <t>Other After Tax Income (Expense)</t>
  </si>
  <si>
    <t>Consolidated Net Income</t>
  </si>
  <si>
    <t>173.04M</t>
  </si>
  <si>
    <t>120.67M</t>
  </si>
  <si>
    <t>78.23M</t>
  </si>
  <si>
    <t>135.71M</t>
  </si>
  <si>
    <t>139.28M</t>
  </si>
  <si>
    <t>Minority Interest Expense</t>
  </si>
  <si>
    <t>Net Income</t>
  </si>
  <si>
    <t>Net Income Growth</t>
  </si>
  <si>
    <t>-30.27%</t>
  </si>
  <si>
    <t>-35.17%</t>
  </si>
  <si>
    <t>73.47%</t>
  </si>
  <si>
    <t>2.63%</t>
  </si>
  <si>
    <t>Net Margin Growth</t>
  </si>
  <si>
    <t>4.34%</t>
  </si>
  <si>
    <t>Extraordinaries &amp; Discontinued Operations</t>
  </si>
  <si>
    <t>Extra Items &amp; Gain/Loss Sale Of Assets</t>
  </si>
  <si>
    <t>Cumulative Effect - Accounting Chg</t>
  </si>
  <si>
    <t>Discontinued Operations</t>
  </si>
  <si>
    <t>Net Income After Extraordinaries</t>
  </si>
  <si>
    <t>Preferred Dividends</t>
  </si>
  <si>
    <t>Net Income Available to Common</t>
  </si>
  <si>
    <t>EPS (Basic)</t>
  </si>
  <si>
    <t>2.28</t>
  </si>
  <si>
    <t>1.59</t>
  </si>
  <si>
    <t>1.08</t>
  </si>
  <si>
    <t>1.87</t>
  </si>
  <si>
    <t>1.93</t>
  </si>
  <si>
    <t>EPS (Basic) Growth</t>
  </si>
  <si>
    <t>-30.26%</t>
  </si>
  <si>
    <t>-32.08%</t>
  </si>
  <si>
    <t>73.15%</t>
  </si>
  <si>
    <t>3.21%</t>
  </si>
  <si>
    <t>Basic Shares Outstanding</t>
  </si>
  <si>
    <t>75.82M</t>
  </si>
  <si>
    <t>75.75M</t>
  </si>
  <si>
    <t>72.38M</t>
  </si>
  <si>
    <t>72.57M</t>
  </si>
  <si>
    <t>72.35M</t>
  </si>
  <si>
    <t>EPS (Diluted)</t>
  </si>
  <si>
    <t>2.25</t>
  </si>
  <si>
    <t>1.58</t>
  </si>
  <si>
    <t>1.86</t>
  </si>
  <si>
    <t>EPS (Diluted) Growth</t>
  </si>
  <si>
    <t>-29.78%</t>
  </si>
  <si>
    <t>-31.65%</t>
  </si>
  <si>
    <t>72.22%</t>
  </si>
  <si>
    <t>2.69%</t>
  </si>
  <si>
    <t>Diluted Shares Outstanding</t>
  </si>
  <si>
    <t>76.83M</t>
  </si>
  <si>
    <t>76.39M</t>
  </si>
  <si>
    <t>72.72M</t>
  </si>
  <si>
    <t>73.04M</t>
  </si>
  <si>
    <t>73.01M</t>
  </si>
  <si>
    <t>365.34M</t>
  </si>
  <si>
    <t>336.98M</t>
  </si>
  <si>
    <t>338.79M</t>
  </si>
  <si>
    <t>317.47M</t>
  </si>
  <si>
    <t>338.83M</t>
  </si>
  <si>
    <t>EBITDA Growth</t>
  </si>
  <si>
    <t>-7.76%</t>
  </si>
  <si>
    <t>-6.29%</t>
  </si>
  <si>
    <t>6.73%</t>
  </si>
  <si>
    <t>EBITDA Margin</t>
  </si>
  <si>
    <t>10.56%</t>
  </si>
  <si>
    <t>Cash &amp; Short Term Investments</t>
  </si>
  <si>
    <t>215.4M</t>
  </si>
  <si>
    <t>343.48M</t>
  </si>
  <si>
    <t>24.86M</t>
  </si>
  <si>
    <t>37.17M</t>
  </si>
  <si>
    <t>329.08M</t>
  </si>
  <si>
    <t>Cash Only</t>
  </si>
  <si>
    <t>129.53M</t>
  </si>
  <si>
    <t>231.09M</t>
  </si>
  <si>
    <t>3.55M</t>
  </si>
  <si>
    <t>14.94M</t>
  </si>
  <si>
    <t>308.56M</t>
  </si>
  <si>
    <t>Short-Term Investments</t>
  </si>
  <si>
    <t>85.86M</t>
  </si>
  <si>
    <t>112.39M</t>
  </si>
  <si>
    <t>21.31M</t>
  </si>
  <si>
    <t>22.23M</t>
  </si>
  <si>
    <t>20.52M</t>
  </si>
  <si>
    <t>Cash &amp; Short Term Investments Growth</t>
  </si>
  <si>
    <t>59.47%</t>
  </si>
  <si>
    <t>-92.76%</t>
  </si>
  <si>
    <t>49.51%</t>
  </si>
  <si>
    <t>785.39%</t>
  </si>
  <si>
    <t>Cash &amp; ST Investments / Total Assets</t>
  </si>
  <si>
    <t>11.56%</t>
  </si>
  <si>
    <t>18.80%</t>
  </si>
  <si>
    <t>0.99%</t>
  </si>
  <si>
    <t>1.38%</t>
  </si>
  <si>
    <t>12.58%</t>
  </si>
  <si>
    <t>Total Accounts Receivable</t>
  </si>
  <si>
    <t>74.16M</t>
  </si>
  <si>
    <t>68.68M</t>
  </si>
  <si>
    <t>107.38M</t>
  </si>
  <si>
    <t>199.23M</t>
  </si>
  <si>
    <t>180.58M</t>
  </si>
  <si>
    <t>Accounts Receivables, Net</t>
  </si>
  <si>
    <t>113.44M</t>
  </si>
  <si>
    <t>95.78M</t>
  </si>
  <si>
    <t>Accounts Receivables, Gross</t>
  </si>
  <si>
    <t>80.16M</t>
  </si>
  <si>
    <t>75.86M</t>
  </si>
  <si>
    <t>134.78M</t>
  </si>
  <si>
    <t>151.27M</t>
  </si>
  <si>
    <t>145.3M</t>
  </si>
  <si>
    <t>Bad Debt/Doubtful Accounts</t>
  </si>
  <si>
    <t>(6M)</t>
  </si>
  <si>
    <t>(7.17M)</t>
  </si>
  <si>
    <t>(27.4M)</t>
  </si>
  <si>
    <t>(37.83M)</t>
  </si>
  <si>
    <t>(49.52M)</t>
  </si>
  <si>
    <t>Other Receivables</t>
  </si>
  <si>
    <t>85.8M</t>
  </si>
  <si>
    <t>84.8M</t>
  </si>
  <si>
    <t>Accounts Receivable Growth</t>
  </si>
  <si>
    <t>-7.38%</t>
  </si>
  <si>
    <t>56.34%</t>
  </si>
  <si>
    <t>85.54%</t>
  </si>
  <si>
    <t>-9.36%</t>
  </si>
  <si>
    <t>Accounts Receivable Turnover</t>
  </si>
  <si>
    <t>29.97</t>
  </si>
  <si>
    <t>32.53</t>
  </si>
  <si>
    <t>25.10</t>
  </si>
  <si>
    <t>15.96</t>
  </si>
  <si>
    <t>17.76</t>
  </si>
  <si>
    <t>Inventories</t>
  </si>
  <si>
    <t>964.07M</t>
  </si>
  <si>
    <t>869.73M</t>
  </si>
  <si>
    <t>1.09B</t>
  </si>
  <si>
    <t>999.38M</t>
  </si>
  <si>
    <t>Finished Goods</t>
  </si>
  <si>
    <t>Work in Progress</t>
  </si>
  <si>
    <t>Raw Materials</t>
  </si>
  <si>
    <t>Progress Payments &amp; Other</t>
  </si>
  <si>
    <t>Other Current Assets</t>
  </si>
  <si>
    <t>Miscellaneous Current Assets</t>
  </si>
  <si>
    <t>Total Current Assets</t>
  </si>
  <si>
    <t>1.25B</t>
  </si>
  <si>
    <t>1.28B</t>
  </si>
  <si>
    <t>1.22B</t>
  </si>
  <si>
    <t>1.38B</t>
  </si>
  <si>
    <t>Net Property, Plant &amp; Equipment</t>
  </si>
  <si>
    <t>230.6M</t>
  </si>
  <si>
    <t>231.29M</t>
  </si>
  <si>
    <t>219.42M</t>
  </si>
  <si>
    <t>225.84M</t>
  </si>
  <si>
    <t>211.27M</t>
  </si>
  <si>
    <t>Property, Plant &amp; Equipment - Gross</t>
  </si>
  <si>
    <t>404.51M</t>
  </si>
  <si>
    <t>429.2M</t>
  </si>
  <si>
    <t>435.48M</t>
  </si>
  <si>
    <t>448.59M</t>
  </si>
  <si>
    <t>442.33M</t>
  </si>
  <si>
    <t>Buildings</t>
  </si>
  <si>
    <t>81.77M</t>
  </si>
  <si>
    <t>84.52M</t>
  </si>
  <si>
    <t>83.05M</t>
  </si>
  <si>
    <t>76.98M</t>
  </si>
  <si>
    <t>69.94M</t>
  </si>
  <si>
    <t>Land &amp; Improvements</t>
  </si>
  <si>
    <t>25.29M</t>
  </si>
  <si>
    <t>26.02M</t>
  </si>
  <si>
    <t>24.3M</t>
  </si>
  <si>
    <t>22.84M</t>
  </si>
  <si>
    <t>Computer Software and Equipment</t>
  </si>
  <si>
    <t>Other Property, Plant &amp; Equipment</t>
  </si>
  <si>
    <t>273.32M</t>
  </si>
  <si>
    <t>293.19M</t>
  </si>
  <si>
    <t>304.35M</t>
  </si>
  <si>
    <t>321.82M</t>
  </si>
  <si>
    <t>323.35M</t>
  </si>
  <si>
    <t>Accumulated Depreciation</t>
  </si>
  <si>
    <t>173.92M</t>
  </si>
  <si>
    <t>197.9M</t>
  </si>
  <si>
    <t>216.07M</t>
  </si>
  <si>
    <t>222.75M</t>
  </si>
  <si>
    <t>231.06M</t>
  </si>
  <si>
    <t>Total Investments and Advances</t>
  </si>
  <si>
    <t>Other Long-Term Investments</t>
  </si>
  <si>
    <t>Long-Term Note Receivable</t>
  </si>
  <si>
    <t>179.17M</t>
  </si>
  <si>
    <t>11.88M</t>
  </si>
  <si>
    <t>Intangible Assets</t>
  </si>
  <si>
    <t>240.22M</t>
  </si>
  <si>
    <t>242.72M</t>
  </si>
  <si>
    <t>828.14M</t>
  </si>
  <si>
    <t>815.39M</t>
  </si>
  <si>
    <t>774.4M</t>
  </si>
  <si>
    <t>Net Goodwill</t>
  </si>
  <si>
    <t>234.2M</t>
  </si>
  <si>
    <t>239.18M</t>
  </si>
  <si>
    <t>530.67M</t>
  </si>
  <si>
    <t>539.48M</t>
  </si>
  <si>
    <t>526.72M</t>
  </si>
  <si>
    <t>Net Other Intangibles</t>
  </si>
  <si>
    <t>6.03M</t>
  </si>
  <si>
    <t>297.47M</t>
  </si>
  <si>
    <t>275.91M</t>
  </si>
  <si>
    <t>247.67M</t>
  </si>
  <si>
    <t>Other Assets</t>
  </si>
  <si>
    <t>88.49M</t>
  </si>
  <si>
    <t>71.28M</t>
  </si>
  <si>
    <t>190.01M</t>
  </si>
  <si>
    <t>102.75M</t>
  </si>
  <si>
    <t>103.23M</t>
  </si>
  <si>
    <t>Tangible Other Assets</t>
  </si>
  <si>
    <t>26.63M</t>
  </si>
  <si>
    <t>27.75M</t>
  </si>
  <si>
    <t>Total Assets</t>
  </si>
  <si>
    <t>1.86B</t>
  </si>
  <si>
    <t>1.83B</t>
  </si>
  <si>
    <t>2.52B</t>
  </si>
  <si>
    <t>2.62B</t>
  </si>
  <si>
    <t>Assets - Total - Growth</t>
  </si>
  <si>
    <t>-1.93%</t>
  </si>
  <si>
    <t>37.93%</t>
  </si>
  <si>
    <t>7.08%</t>
  </si>
  <si>
    <t>-3.07%</t>
  </si>
  <si>
    <t>ST Debt &amp; Current Portion LT Debt</t>
  </si>
  <si>
    <t>1.76M</t>
  </si>
  <si>
    <t>27.53M</t>
  </si>
  <si>
    <t>156.24M</t>
  </si>
  <si>
    <t>146.52M</t>
  </si>
  <si>
    <t>Short Term Debt</t>
  </si>
  <si>
    <t>Current Portion of Long Term Debt</t>
  </si>
  <si>
    <t>Accounts Payable</t>
  </si>
  <si>
    <t>221.73M</t>
  </si>
  <si>
    <t>240.51M</t>
  </si>
  <si>
    <t>257.72M</t>
  </si>
  <si>
    <t>98.66M</t>
  </si>
  <si>
    <t>71.94M</t>
  </si>
  <si>
    <t>Accounts Payable Growth</t>
  </si>
  <si>
    <t>8.47%</t>
  </si>
  <si>
    <t>7.16%</t>
  </si>
  <si>
    <t>-61.72%</t>
  </si>
  <si>
    <t>-27.08%</t>
  </si>
  <si>
    <t>Income Tax Payable</t>
  </si>
  <si>
    <t>32.95M</t>
  </si>
  <si>
    <t>32.99M</t>
  </si>
  <si>
    <t>Other Current Liabilities</t>
  </si>
  <si>
    <t>49.82M</t>
  </si>
  <si>
    <t>77.04M</t>
  </si>
  <si>
    <t>100.97M</t>
  </si>
  <si>
    <t>216.8M</t>
  </si>
  <si>
    <t>192.84M</t>
  </si>
  <si>
    <t>Dividends Payable</t>
  </si>
  <si>
    <t>Accrued Payroll</t>
  </si>
  <si>
    <t>59.54M</t>
  </si>
  <si>
    <t>53.61M</t>
  </si>
  <si>
    <t>Miscellaneous Current Liabilities</t>
  </si>
  <si>
    <t>157.26M</t>
  </si>
  <si>
    <t>139.23M</t>
  </si>
  <si>
    <t>Total Current Liabilities</t>
  </si>
  <si>
    <t>273.31M</t>
  </si>
  <si>
    <t>345.08M</t>
  </si>
  <si>
    <t>358.69M</t>
  </si>
  <si>
    <t>504.65M</t>
  </si>
  <si>
    <t>444.28M</t>
  </si>
  <si>
    <t>Long-Term Debt</t>
  </si>
  <si>
    <t>139.77M</t>
  </si>
  <si>
    <t>115.18M</t>
  </si>
  <si>
    <t>606.08M</t>
  </si>
  <si>
    <t>450.51M</t>
  </si>
  <si>
    <t>351.31M</t>
  </si>
  <si>
    <t>Long-Term Debt excl. Capitalized Leases</t>
  </si>
  <si>
    <t>128.25M</t>
  </si>
  <si>
    <t>103.25M</t>
  </si>
  <si>
    <t>347.56M</t>
  </si>
  <si>
    <t>Non-Convertible Debt</t>
  </si>
  <si>
    <t>Convertible Debt</t>
  </si>
  <si>
    <t>Capitalized Lease Obligations</t>
  </si>
  <si>
    <t>11.52M</t>
  </si>
  <si>
    <t>11.93M</t>
  </si>
  <si>
    <t>3.76M</t>
  </si>
  <si>
    <t>Provision for Risks &amp; Charges</t>
  </si>
  <si>
    <t>Deferred Taxes</t>
  </si>
  <si>
    <t>263.72M</t>
  </si>
  <si>
    <t>226.96M</t>
  </si>
  <si>
    <t>268.55M</t>
  </si>
  <si>
    <t>307.48M</t>
  </si>
  <si>
    <t>270.2M</t>
  </si>
  <si>
    <t>Deferred Taxes - Credit</t>
  </si>
  <si>
    <t>313.94M</t>
  </si>
  <si>
    <t>331.85M</t>
  </si>
  <si>
    <t>276.12M</t>
  </si>
  <si>
    <t>Deferred Taxes - Debit</t>
  </si>
  <si>
    <t>50.22M</t>
  </si>
  <si>
    <t>63.3M</t>
  </si>
  <si>
    <t>5.91M</t>
  </si>
  <si>
    <t>Other Liabilities</t>
  </si>
  <si>
    <t>69.23M</t>
  </si>
  <si>
    <t>62.43M</t>
  </si>
  <si>
    <t>Other Liabilities (excl. Deferred Income)</t>
  </si>
  <si>
    <t>0</t>
  </si>
  <si>
    <t>Deferred Income</t>
  </si>
  <si>
    <t>Total Liabilities</t>
  </si>
  <si>
    <t>727.02M</t>
  </si>
  <si>
    <t>687.21M</t>
  </si>
  <si>
    <t>1.3B</t>
  </si>
  <si>
    <t>1.33B</t>
  </si>
  <si>
    <t>1.13B</t>
  </si>
  <si>
    <t>Non-Equity Reserves</t>
  </si>
  <si>
    <t>Total Liabilities / Total Assets</t>
  </si>
  <si>
    <t>39.02%</t>
  </si>
  <si>
    <t>37.61%</t>
  </si>
  <si>
    <t>51.45%</t>
  </si>
  <si>
    <t>49.36%</t>
  </si>
  <si>
    <t>43.36%</t>
  </si>
  <si>
    <t>Preferred Stock (Carrying Value)</t>
  </si>
  <si>
    <t>Redeemable Preferred Stock</t>
  </si>
  <si>
    <t>Non-Redeemable Preferred Stock</t>
  </si>
  <si>
    <t>Common Equity (Total)</t>
  </si>
  <si>
    <t>1.48B</t>
  </si>
  <si>
    <t>Common Stock Par/Carry Value</t>
  </si>
  <si>
    <t>45.38M</t>
  </si>
  <si>
    <t>Retained Earnings</t>
  </si>
  <si>
    <t>1.2B</t>
  </si>
  <si>
    <t>1.27B</t>
  </si>
  <si>
    <t>1.4B</t>
  </si>
  <si>
    <t>ESOP Debt Guarantee</t>
  </si>
  <si>
    <t>Cumulative Translation Adjustment/Unrealized For. Exch. Gain</t>
  </si>
  <si>
    <t>(69,000)</t>
  </si>
  <si>
    <t>(64,000)</t>
  </si>
  <si>
    <t>(90,000)</t>
  </si>
  <si>
    <t>(517,000)</t>
  </si>
  <si>
    <t>(531,000)</t>
  </si>
  <si>
    <t>Unrealized Gain/Loss Marketable Securities</t>
  </si>
  <si>
    <t>Revaluation Reserves</t>
  </si>
  <si>
    <t>Treasury Stock</t>
  </si>
  <si>
    <t>(216.58M)</t>
  </si>
  <si>
    <t>(305.75M)</t>
  </si>
  <si>
    <t>(323.29M)</t>
  </si>
  <si>
    <t>(321.47M)</t>
  </si>
  <si>
    <t>(352.74M)</t>
  </si>
  <si>
    <t>Common Equity / Total Assets</t>
  </si>
  <si>
    <t>60.98%</t>
  </si>
  <si>
    <t>62.39%</t>
  </si>
  <si>
    <t>48.55%</t>
  </si>
  <si>
    <t>50.64%</t>
  </si>
  <si>
    <t>56.64%</t>
  </si>
  <si>
    <t>Total Shareholders' Equity</t>
  </si>
  <si>
    <t>Total Shareholders' Equity / Total Assets</t>
  </si>
  <si>
    <t>Accumulated Minority Interest</t>
  </si>
  <si>
    <t>Total Equity</t>
  </si>
  <si>
    <t>Liabilities &amp; Shareholders' Equity</t>
  </si>
  <si>
    <t>Net Income before Extraordinaries</t>
  </si>
  <si>
    <t>Depreciation, Depletion &amp; Amortization</t>
  </si>
  <si>
    <t>Depreciation and Depletion</t>
  </si>
  <si>
    <t>Amortization of Intangible Assets</t>
  </si>
  <si>
    <t>Deferred Taxes &amp; Investment Tax Credit</t>
  </si>
  <si>
    <t>(36.76M)</t>
  </si>
  <si>
    <t>Investment Tax Credit</t>
  </si>
  <si>
    <t>Other Funds</t>
  </si>
  <si>
    <t>644.15M</t>
  </si>
  <si>
    <t>670.32M</t>
  </si>
  <si>
    <t>1.04B</t>
  </si>
  <si>
    <t>1.39B</t>
  </si>
  <si>
    <t>1.5B</t>
  </si>
  <si>
    <t>Funds from Operations</t>
  </si>
  <si>
    <t>850.73M</t>
  </si>
  <si>
    <t>811.24M</t>
  </si>
  <si>
    <t>1.64B</t>
  </si>
  <si>
    <t>Extraordinaries</t>
  </si>
  <si>
    <t>Changes in Working Capital</t>
  </si>
  <si>
    <t>(790.98M)</t>
  </si>
  <si>
    <t>(502.8M)</t>
  </si>
  <si>
    <t>(1.25B)</t>
  </si>
  <si>
    <t>(1.47B)</t>
  </si>
  <si>
    <t>(1.22B)</t>
  </si>
  <si>
    <t>Receivables</t>
  </si>
  <si>
    <t>(18.53M)</t>
  </si>
  <si>
    <t>(7.73M)</t>
  </si>
  <si>
    <t>(110.27M)</t>
  </si>
  <si>
    <t>(173.16M)</t>
  </si>
  <si>
    <t>(149.83M)</t>
  </si>
  <si>
    <t>16.89M</t>
  </si>
  <si>
    <t>(12.79M)</t>
  </si>
  <si>
    <t>68.78M</t>
  </si>
  <si>
    <t>(51.64M)</t>
  </si>
  <si>
    <t>Other Assets/Liabilities</t>
  </si>
  <si>
    <t>458.99M</t>
  </si>
  <si>
    <t>(540.37M)</t>
  </si>
  <si>
    <t>339.13M</t>
  </si>
  <si>
    <t>(82.49M)</t>
  </si>
  <si>
    <t>163.9M</t>
  </si>
  <si>
    <t>Net Operating Cash Flow</t>
  </si>
  <si>
    <t>59.75M</t>
  </si>
  <si>
    <t>308.44M</t>
  </si>
  <si>
    <t>(48.96M)</t>
  </si>
  <si>
    <t>166.76M</t>
  </si>
  <si>
    <t>465.44M</t>
  </si>
  <si>
    <t>Net Operating Cash Flow Growth</t>
  </si>
  <si>
    <t>416.18%</t>
  </si>
  <si>
    <t>-115.87%</t>
  </si>
  <si>
    <t>440.59%</t>
  </si>
  <si>
    <t>179.11%</t>
  </si>
  <si>
    <t>Net Operating Cash Flow / Sales</t>
  </si>
  <si>
    <t>13.80%</t>
  </si>
  <si>
    <t>-1.82%</t>
  </si>
  <si>
    <t>5.24%</t>
  </si>
  <si>
    <t>Capital Expenditures</t>
  </si>
  <si>
    <t>(65.07M)</t>
  </si>
  <si>
    <t>(58.15M)</t>
  </si>
  <si>
    <t>(47.57M)</t>
  </si>
  <si>
    <t>(60.56M)</t>
  </si>
  <si>
    <t>(57.45M)</t>
  </si>
  <si>
    <t>Capital Expenditures (Fixed Assets)</t>
  </si>
  <si>
    <t>Capital Expenditures (Other Assets)</t>
  </si>
  <si>
    <t>Capital Expenditures Growth</t>
  </si>
  <si>
    <t>10.65%</t>
  </si>
  <si>
    <t>18.20%</t>
  </si>
  <si>
    <t>-27.31%</t>
  </si>
  <si>
    <t>5.13%</t>
  </si>
  <si>
    <t>Capital Expenditures / Sales</t>
  </si>
  <si>
    <t>-2.93%</t>
  </si>
  <si>
    <t>-2.60%</t>
  </si>
  <si>
    <t>-1.76%</t>
  </si>
  <si>
    <t>-1.90%</t>
  </si>
  <si>
    <t>-1.79%</t>
  </si>
  <si>
    <t>Net Assets from Acquisitions</t>
  </si>
  <si>
    <t>(30.8M)</t>
  </si>
  <si>
    <t>(10.9M)</t>
  </si>
  <si>
    <t>(700.51M)</t>
  </si>
  <si>
    <t>(73.3M)</t>
  </si>
  <si>
    <t>(9.76M)</t>
  </si>
  <si>
    <t>Sale of Fixed Assets &amp; Businesses</t>
  </si>
  <si>
    <t>8.79M</t>
  </si>
  <si>
    <t>9M</t>
  </si>
  <si>
    <t>22.56M</t>
  </si>
  <si>
    <t>21.49M</t>
  </si>
  <si>
    <t>55.29M</t>
  </si>
  <si>
    <t>Purchase/Sale of Investments</t>
  </si>
  <si>
    <t>11.12M</t>
  </si>
  <si>
    <t>(26.92M)</t>
  </si>
  <si>
    <t>89.99M</t>
  </si>
  <si>
    <t>Purchase of Investments</t>
  </si>
  <si>
    <t>(91M)</t>
  </si>
  <si>
    <t>(74.85M)</t>
  </si>
  <si>
    <t>Sale/Maturity of Investments</t>
  </si>
  <si>
    <t>102.12M</t>
  </si>
  <si>
    <t>47.93M</t>
  </si>
  <si>
    <t>Other Uses</t>
  </si>
  <si>
    <t>(11.7M)</t>
  </si>
  <si>
    <t>(72.9M)</t>
  </si>
  <si>
    <t>Other Sources</t>
  </si>
  <si>
    <t>15.21M</t>
  </si>
  <si>
    <t>64.74M</t>
  </si>
  <si>
    <t>Net Investing Cash Flow</t>
  </si>
  <si>
    <t>(75.97M)</t>
  </si>
  <si>
    <t>(86.95M)</t>
  </si>
  <si>
    <t>(635.52M)</t>
  </si>
  <si>
    <t>(108.85M)</t>
  </si>
  <si>
    <t>(20.08M)</t>
  </si>
  <si>
    <t>Net Investing Cash Flow Growth</t>
  </si>
  <si>
    <t>-14.47%</t>
  </si>
  <si>
    <t>-630.87%</t>
  </si>
  <si>
    <t>82.87%</t>
  </si>
  <si>
    <t>81.55%</t>
  </si>
  <si>
    <t>Net Investing Cash Flow / Sales</t>
  </si>
  <si>
    <t>-3.42%</t>
  </si>
  <si>
    <t>-3.89%</t>
  </si>
  <si>
    <t>-23.58%</t>
  </si>
  <si>
    <t>-0.63%</t>
  </si>
  <si>
    <t>Cash Dividends Paid - Total</t>
  </si>
  <si>
    <t>(5.84M)</t>
  </si>
  <si>
    <t>(3.88M)</t>
  </si>
  <si>
    <t>(7.82M)</t>
  </si>
  <si>
    <t>(6.82M)</t>
  </si>
  <si>
    <t>(7.42M)</t>
  </si>
  <si>
    <t>Common Dividends</t>
  </si>
  <si>
    <t>Change in Capital Stock</t>
  </si>
  <si>
    <t>(18.38M)</t>
  </si>
  <si>
    <t>(115.08M)</t>
  </si>
  <si>
    <t>4.39M</t>
  </si>
  <si>
    <t>1.04M</t>
  </si>
  <si>
    <t>(33.98M)</t>
  </si>
  <si>
    <t>Repurchase of Common &amp; Preferred Stk.</t>
  </si>
  <si>
    <t>(34.13M)</t>
  </si>
  <si>
    <t>(125M)</t>
  </si>
  <si>
    <t>(34.53M)</t>
  </si>
  <si>
    <t>Sale of Common &amp; Preferred Stock</t>
  </si>
  <si>
    <t>15.76M</t>
  </si>
  <si>
    <t>9.92M</t>
  </si>
  <si>
    <t>550000</t>
  </si>
  <si>
    <t>Proceeds from Stock Options</t>
  </si>
  <si>
    <t>Other Proceeds from Sale of Stock</t>
  </si>
  <si>
    <t>Issuance/Reduction of Debt, Net</t>
  </si>
  <si>
    <t>(12.26M)</t>
  </si>
  <si>
    <t>(2.36M)</t>
  </si>
  <si>
    <t>463.35M</t>
  </si>
  <si>
    <t>(40.66M)</t>
  </si>
  <si>
    <t>(109.68M)</t>
  </si>
  <si>
    <t>Change in Current Debt</t>
  </si>
  <si>
    <t>Change in Long-Term Debt</t>
  </si>
  <si>
    <t>Issuance of Long-Term Debt</t>
  </si>
  <si>
    <t>16.26M</t>
  </si>
  <si>
    <t>2.6M</t>
  </si>
  <si>
    <t>904.96M</t>
  </si>
  <si>
    <t>290.09M</t>
  </si>
  <si>
    <t>98.93M</t>
  </si>
  <si>
    <t>Reduction in Long-Term Debt</t>
  </si>
  <si>
    <t>(28.52M)</t>
  </si>
  <si>
    <t>(4.95M)</t>
  </si>
  <si>
    <t>(441.6M)</t>
  </si>
  <si>
    <t>(330.75M)</t>
  </si>
  <si>
    <t>(208.61M)</t>
  </si>
  <si>
    <t>5.97M</t>
  </si>
  <si>
    <t>1.38M</t>
  </si>
  <si>
    <t>(2.97M)</t>
  </si>
  <si>
    <t>(77,000)</t>
  </si>
  <si>
    <t>(797,000)</t>
  </si>
  <si>
    <t>(4.37M)</t>
  </si>
  <si>
    <t>(425,000)</t>
  </si>
  <si>
    <t>1.39M</t>
  </si>
  <si>
    <t>348000</t>
  </si>
  <si>
    <t>Net Financing Cash Flow</t>
  </si>
  <si>
    <t>(30.51M)</t>
  </si>
  <si>
    <t>(119.93M)</t>
  </si>
  <si>
    <t>456.94M</t>
  </si>
  <si>
    <t>(46.52M)</t>
  </si>
  <si>
    <t>(151.87M)</t>
  </si>
  <si>
    <t>Net Financing Cash Flow Growth</t>
  </si>
  <si>
    <t>-293.05%</t>
  </si>
  <si>
    <t>481.02%</t>
  </si>
  <si>
    <t>-110.18%</t>
  </si>
  <si>
    <t>-226.48%</t>
  </si>
  <si>
    <t>Net Financing Cash Flow / Sales</t>
  </si>
  <si>
    <t>-1.37%</t>
  </si>
  <si>
    <t>-5.37%</t>
  </si>
  <si>
    <t>16.96%</t>
  </si>
  <si>
    <t>-1.46%</t>
  </si>
  <si>
    <t>-4.73%</t>
  </si>
  <si>
    <t>Exchange Rate Effect</t>
  </si>
  <si>
    <t>127000</t>
  </si>
  <si>
    <t>Miscellaneous Funds</t>
  </si>
  <si>
    <t>Net Change in Cash</t>
  </si>
  <si>
    <t>(46.72M)</t>
  </si>
  <si>
    <t>101.56M</t>
  </si>
  <si>
    <t>(227.54M)</t>
  </si>
  <si>
    <t>11.39M</t>
  </si>
  <si>
    <t>293.62M</t>
  </si>
  <si>
    <t>Free Cash Flow</t>
  </si>
  <si>
    <t>(5.32M)</t>
  </si>
  <si>
    <t>250.29M</t>
  </si>
  <si>
    <t>(96.53M)</t>
  </si>
  <si>
    <t>106.2M</t>
  </si>
  <si>
    <t>407.99M</t>
  </si>
  <si>
    <t>Free Cash Flow Growth</t>
  </si>
  <si>
    <t>4,805.62%</t>
  </si>
  <si>
    <t>-138.57%</t>
  </si>
  <si>
    <t>210.03%</t>
  </si>
  <si>
    <t>284.16%</t>
  </si>
  <si>
    <t>Free Cash Flow Yield</t>
  </si>
  <si>
    <t>17.15%</t>
  </si>
  <si>
    <t>AL</t>
  </si>
  <si>
    <t>Air Lease</t>
  </si>
  <si>
    <t>AYR</t>
  </si>
  <si>
    <t>Aircastle</t>
  </si>
  <si>
    <t>GATX</t>
  </si>
  <si>
    <t>TRTN</t>
  </si>
  <si>
    <t>Triton International</t>
  </si>
  <si>
    <t>FTAI</t>
  </si>
  <si>
    <t>Fortress Transportation</t>
  </si>
  <si>
    <t>HRI</t>
  </si>
  <si>
    <t>Herc Holdings</t>
  </si>
  <si>
    <t>4.08B</t>
  </si>
  <si>
    <t>11.78</t>
  </si>
  <si>
    <t>9.74</t>
  </si>
  <si>
    <t>0.84</t>
  </si>
  <si>
    <t>2.84</t>
  </si>
  <si>
    <t>1.18</t>
  </si>
  <si>
    <t>1.82B</t>
  </si>
  <si>
    <t>11.59</t>
  </si>
  <si>
    <t>9.53</t>
  </si>
  <si>
    <t>2.31</t>
  </si>
  <si>
    <t>0.98</t>
  </si>
  <si>
    <t>2.4B</t>
  </si>
  <si>
    <t>10.10</t>
  </si>
  <si>
    <t>14.67</t>
  </si>
  <si>
    <t>0.91</t>
  </si>
  <si>
    <t>1.73</t>
  </si>
  <si>
    <t>2.72B</t>
  </si>
  <si>
    <t>37.75</t>
  </si>
  <si>
    <t>11.33</t>
  </si>
  <si>
    <t>2.86</t>
  </si>
  <si>
    <t>1.49</t>
  </si>
  <si>
    <t>ArcBest Corporation (ARCB)</t>
  </si>
  <si>
    <t>21.90</t>
  </si>
  <si>
    <t>21.95</t>
  </si>
  <si>
    <t>19.00 x 200</t>
  </si>
  <si>
    <t>21.40 x 500</t>
  </si>
  <si>
    <t>21.05 - 22.31</t>
  </si>
  <si>
    <t>16.95 - 33.95</t>
  </si>
  <si>
    <t>320390</t>
  </si>
  <si>
    <t>262060</t>
  </si>
  <si>
    <t>555.47M</t>
  </si>
  <si>
    <t>2.23</t>
  </si>
  <si>
    <t>32.67</t>
  </si>
  <si>
    <t>0.32 (1.45%)</t>
  </si>
  <si>
    <t>2017-05-12</t>
  </si>
  <si>
    <t>22.29</t>
  </si>
  <si>
    <t>5</t>
  </si>
  <si>
    <t>720.54M</t>
  </si>
  <si>
    <t>741.19M</t>
  </si>
  <si>
    <t>2.84B</t>
  </si>
  <si>
    <t>3B</t>
  </si>
  <si>
    <t>708.6M</t>
  </si>
  <si>
    <t>718.3M</t>
  </si>
  <si>
    <t>2.79B</t>
  </si>
  <si>
    <t>2.92B</t>
  </si>
  <si>
    <t>725.62M</t>
  </si>
  <si>
    <t>758.1M</t>
  </si>
  <si>
    <t>3.05B</t>
  </si>
  <si>
    <t>676.63M</t>
  </si>
  <si>
    <t>713.92M</t>
  </si>
  <si>
    <t>6.50%</t>
  </si>
  <si>
    <t>3.80%</t>
  </si>
  <si>
    <t>5.20%</t>
  </si>
  <si>
    <t>5.50%</t>
  </si>
  <si>
    <t>0.43</t>
  </si>
  <si>
    <t>0.47</t>
  </si>
  <si>
    <t>0.25</t>
  </si>
  <si>
    <t>-0.12</t>
  </si>
  <si>
    <t>0.38</t>
  </si>
  <si>
    <t>0.48</t>
  </si>
  <si>
    <t>-0.22</t>
  </si>
  <si>
    <t>-0.05</t>
  </si>
  <si>
    <t>0.01</t>
  </si>
  <si>
    <t>-0.1</t>
  </si>
  <si>
    <t>-11.60%</t>
  </si>
  <si>
    <t>2.10%</t>
  </si>
  <si>
    <t>16.00%</t>
  </si>
  <si>
    <t>-83.30%</t>
  </si>
  <si>
    <t>ARCB</t>
  </si>
  <si>
    <t>26.30%</t>
  </si>
  <si>
    <t>27.10%</t>
  </si>
  <si>
    <t>28.00%</t>
  </si>
  <si>
    <t>33.60%</t>
  </si>
  <si>
    <t>7.90%</t>
  </si>
  <si>
    <t>12.51%</t>
  </si>
  <si>
    <t>13.52</t>
  </si>
  <si>
    <t>2.32</t>
  </si>
  <si>
    <t>0.20</t>
  </si>
  <si>
    <t>0.93</t>
  </si>
  <si>
    <t>0.63%</t>
  </si>
  <si>
    <t>1.36%</t>
  </si>
  <si>
    <t>1.86%</t>
  </si>
  <si>
    <t>2.97%</t>
  </si>
  <si>
    <t>2.73B</t>
  </si>
  <si>
    <t>106.15</t>
  </si>
  <si>
    <t>4.80%</t>
  </si>
  <si>
    <t>136.29M</t>
  </si>
  <si>
    <t>17.21M</t>
  </si>
  <si>
    <t>139.24M</t>
  </si>
  <si>
    <t>5.39</t>
  </si>
  <si>
    <t>227.39M</t>
  </si>
  <si>
    <t>38.43</t>
  </si>
  <si>
    <t>1.22</t>
  </si>
  <si>
    <t>23.09</t>
  </si>
  <si>
    <t>99.68M</t>
  </si>
  <si>
    <t>62.93M</t>
  </si>
  <si>
    <t>22.07%</t>
  </si>
  <si>
    <t>33.95</t>
  </si>
  <si>
    <t>16.95</t>
  </si>
  <si>
    <t>20.91</t>
  </si>
  <si>
    <t>24.94</t>
  </si>
  <si>
    <t>262.06k</t>
  </si>
  <si>
    <t>188.76k</t>
  </si>
  <si>
    <t>25.84M</t>
  </si>
  <si>
    <t>25.09M</t>
  </si>
  <si>
    <t>94.60%</t>
  </si>
  <si>
    <t>722.27k</t>
  </si>
  <si>
    <t>1.55</t>
  </si>
  <si>
    <t>3.27%</t>
  </si>
  <si>
    <t>320.45k</t>
  </si>
  <si>
    <t>0.32</t>
  </si>
  <si>
    <t>1.45%</t>
  </si>
  <si>
    <t>1.46%</t>
  </si>
  <si>
    <t>48.48%</t>
  </si>
  <si>
    <t>May 30, 2017</t>
  </si>
  <si>
    <t>May 12, 2017</t>
  </si>
  <si>
    <t>Ms. Judy R. McReynolds</t>
  </si>
  <si>
    <t>Chairman, Chief Exec. Officer and Pres</t>
  </si>
  <si>
    <t>1.12M</t>
  </si>
  <si>
    <t>Mr. David R. Cobb</t>
  </si>
  <si>
    <t>Chief Financial Officer and VP</t>
  </si>
  <si>
    <t>453.48k</t>
  </si>
  <si>
    <t>Mr. Timothy D. Thorne</t>
  </si>
  <si>
    <t>Pres of ABF Freight</t>
  </si>
  <si>
    <t>621.99k</t>
  </si>
  <si>
    <t>Mr. James A. Ingram</t>
  </si>
  <si>
    <t>Chief Operating Officer of Asset-Light Logistics</t>
  </si>
  <si>
    <t>559.23k</t>
  </si>
  <si>
    <t>Ms. Traci L. Sowersby</t>
  </si>
  <si>
    <t>Chief Accounting Officer, VP and Controller</t>
  </si>
  <si>
    <t>2.07B</t>
  </si>
  <si>
    <t>2.3B</t>
  </si>
  <si>
    <t>2.61B</t>
  </si>
  <si>
    <t>2.67B</t>
  </si>
  <si>
    <t>11.30%</t>
  </si>
  <si>
    <t>13.62%</t>
  </si>
  <si>
    <t>2.07%</t>
  </si>
  <si>
    <t>1.25%</t>
  </si>
  <si>
    <t>2.08B</t>
  </si>
  <si>
    <t>2.28B</t>
  </si>
  <si>
    <t>2.54B</t>
  </si>
  <si>
    <t>2.59B</t>
  </si>
  <si>
    <t>2.66B</t>
  </si>
  <si>
    <t>2B</t>
  </si>
  <si>
    <t>2.19B</t>
  </si>
  <si>
    <t>2.46B</t>
  </si>
  <si>
    <t>2.5B</t>
  </si>
  <si>
    <t>2.56B</t>
  </si>
  <si>
    <t>85.49M</t>
  </si>
  <si>
    <t>88.39M</t>
  </si>
  <si>
    <t>86.22M</t>
  </si>
  <si>
    <t>93.04M</t>
  </si>
  <si>
    <t>103.05M</t>
  </si>
  <si>
    <t>83.23M</t>
  </si>
  <si>
    <t>84.22M</t>
  </si>
  <si>
    <t>81.87M</t>
  </si>
  <si>
    <t>89.04M</t>
  </si>
  <si>
    <t>98.81M</t>
  </si>
  <si>
    <t>2.26M</t>
  </si>
  <si>
    <t>4.17M</t>
  </si>
  <si>
    <t>4.35M</t>
  </si>
  <si>
    <t>4M</t>
  </si>
  <si>
    <t>4.24M</t>
  </si>
  <si>
    <t>9.64%</t>
  </si>
  <si>
    <t>11.57%</t>
  </si>
  <si>
    <t>1.89%</t>
  </si>
  <si>
    <t>2.73%</t>
  </si>
  <si>
    <t>(14.57M)</t>
  </si>
  <si>
    <t>18.49M</t>
  </si>
  <si>
    <t>67.77M</t>
  </si>
  <si>
    <t>73.76M</t>
  </si>
  <si>
    <t>36.37M</t>
  </si>
  <si>
    <t>226.95%</t>
  </si>
  <si>
    <t>266.43%</t>
  </si>
  <si>
    <t>8.84%</t>
  </si>
  <si>
    <t>-50.70%</t>
  </si>
  <si>
    <t>1.35%</t>
  </si>
  <si>
    <t>10.38M</t>
  </si>
  <si>
    <t>25.99M</t>
  </si>
  <si>
    <t>2.04M</t>
  </si>
  <si>
    <t>4.47M</t>
  </si>
  <si>
    <t>5.18M</t>
  </si>
  <si>
    <t>2.09M</t>
  </si>
  <si>
    <t>5.92M</t>
  </si>
  <si>
    <t>808000</t>
  </si>
  <si>
    <t>681000</t>
  </si>
  <si>
    <t>851000</t>
  </si>
  <si>
    <t>1.28M</t>
  </si>
  <si>
    <t>1.52M</t>
  </si>
  <si>
    <t>5.27M</t>
  </si>
  <si>
    <t>4.18M</t>
  </si>
  <si>
    <t>3.19M</t>
  </si>
  <si>
    <t>4.4M</t>
  </si>
  <si>
    <t>5.15M</t>
  </si>
  <si>
    <t>-20.67%</t>
  </si>
  <si>
    <t>-23.74%</t>
  </si>
  <si>
    <t>17.05%</t>
  </si>
  <si>
    <t>5.37M</t>
  </si>
  <si>
    <t>4.28M</t>
  </si>
  <si>
    <t>3.29M</t>
  </si>
  <si>
    <t>4.6M</t>
  </si>
  <si>
    <t>5.85M</t>
  </si>
  <si>
    <t>100000</t>
  </si>
  <si>
    <t>200000</t>
  </si>
  <si>
    <t>700000</t>
  </si>
  <si>
    <t>(16.99M)</t>
  </si>
  <si>
    <t>19.46M</t>
  </si>
  <si>
    <t>70.61M</t>
  </si>
  <si>
    <t>72.73M</t>
  </si>
  <si>
    <t>28.29M</t>
  </si>
  <si>
    <t>214.53%</t>
  </si>
  <si>
    <t>262.84%</t>
  </si>
  <si>
    <t>3.01%</t>
  </si>
  <si>
    <t>-61.11%</t>
  </si>
  <si>
    <t>1.05%</t>
  </si>
  <si>
    <t>(9.26M)</t>
  </si>
  <si>
    <t>3.65M</t>
  </si>
  <si>
    <t>24.44M</t>
  </si>
  <si>
    <t>27.88M</t>
  </si>
  <si>
    <t>9.64M</t>
  </si>
  <si>
    <t>694000</t>
  </si>
  <si>
    <t>13.6M</t>
  </si>
  <si>
    <t>18.09M</t>
  </si>
  <si>
    <t>9.32M</t>
  </si>
  <si>
    <t>(939,000)</t>
  </si>
  <si>
    <t>405000</t>
  </si>
  <si>
    <t>413000</t>
  </si>
  <si>
    <t>1.66M</t>
  </si>
  <si>
    <t>2.12M</t>
  </si>
  <si>
    <t>1.05M</t>
  </si>
  <si>
    <t>(10.36M)</t>
  </si>
  <si>
    <t>(10.18M)</t>
  </si>
  <si>
    <t>4.94M</t>
  </si>
  <si>
    <t>16.5M</t>
  </si>
  <si>
    <t>9.52M</t>
  </si>
  <si>
    <t>(4,000)</t>
  </si>
  <si>
    <t>(192,000)</t>
  </si>
  <si>
    <t>(249,000)</t>
  </si>
  <si>
    <t>(68,000)</t>
  </si>
  <si>
    <t>7000</t>
  </si>
  <si>
    <t>(720,000)</t>
  </si>
  <si>
    <t>(2.3M)</t>
  </si>
  <si>
    <t>(450,000)</t>
  </si>
  <si>
    <t>(138,000)</t>
  </si>
  <si>
    <t>15.09M</t>
  </si>
  <si>
    <t>43.88M</t>
  </si>
  <si>
    <t>44.4M</t>
  </si>
  <si>
    <t>18.51M</t>
  </si>
  <si>
    <t>295.18%</t>
  </si>
  <si>
    <t>190.75%</t>
  </si>
  <si>
    <t>1.20%</t>
  </si>
  <si>
    <t>-58.31%</t>
  </si>
  <si>
    <t>0.69%</t>
  </si>
  <si>
    <t>(0.31)</t>
  </si>
  <si>
    <t>1.69</t>
  </si>
  <si>
    <t>1.71</t>
  </si>
  <si>
    <t>0.72</t>
  </si>
  <si>
    <t>290.32%</t>
  </si>
  <si>
    <t>186.44%</t>
  </si>
  <si>
    <t>1.18%</t>
  </si>
  <si>
    <t>-57.89%</t>
  </si>
  <si>
    <t>25.56M</t>
  </si>
  <si>
    <t>25.71M</t>
  </si>
  <si>
    <t>26.01M</t>
  </si>
  <si>
    <t>25.75M</t>
  </si>
  <si>
    <t>1.67</t>
  </si>
  <si>
    <t>0.71</t>
  </si>
  <si>
    <t>-1.18%</t>
  </si>
  <si>
    <t>-57.49%</t>
  </si>
  <si>
    <t>26.53M</t>
  </si>
  <si>
    <t>26.26M</t>
  </si>
  <si>
    <t>70.93M</t>
  </si>
  <si>
    <t>106.88M</t>
  </si>
  <si>
    <t>153.99M</t>
  </si>
  <si>
    <t>166.8M</t>
  </si>
  <si>
    <t>139.42M</t>
  </si>
  <si>
    <t>50.70%</t>
  </si>
  <si>
    <t>44.07%</t>
  </si>
  <si>
    <t>8.32%</t>
  </si>
  <si>
    <t>-16.42%</t>
  </si>
  <si>
    <t>5.16%</t>
  </si>
  <si>
    <t>129.41M</t>
  </si>
  <si>
    <t>143.16M</t>
  </si>
  <si>
    <t>204.34M</t>
  </si>
  <si>
    <t>227.95M</t>
  </si>
  <si>
    <t>172.08M</t>
  </si>
  <si>
    <t>70.55M</t>
  </si>
  <si>
    <t>107.26M</t>
  </si>
  <si>
    <t>158.43M</t>
  </si>
  <si>
    <t>166.36M</t>
  </si>
  <si>
    <t>115.24M</t>
  </si>
  <si>
    <t>58.86M</t>
  </si>
  <si>
    <t>35.91M</t>
  </si>
  <si>
    <t>45.91M</t>
  </si>
  <si>
    <t>61.6M</t>
  </si>
  <si>
    <t>56.84M</t>
  </si>
  <si>
    <t>10.62%</t>
  </si>
  <si>
    <t>42.73%</t>
  </si>
  <si>
    <t>-24.51%</t>
  </si>
  <si>
    <t>14.07%</t>
  </si>
  <si>
    <t>18.12%</t>
  </si>
  <si>
    <t>18.05%</t>
  </si>
  <si>
    <t>13.14%</t>
  </si>
  <si>
    <t>187.17M</t>
  </si>
  <si>
    <t>209.81M</t>
  </si>
  <si>
    <t>234.64M</t>
  </si>
  <si>
    <t>242.82M</t>
  </si>
  <si>
    <t>273.98M</t>
  </si>
  <si>
    <t>180.63M</t>
  </si>
  <si>
    <t>202.54M</t>
  </si>
  <si>
    <t>228.06M</t>
  </si>
  <si>
    <t>236.1M</t>
  </si>
  <si>
    <t>260.64M</t>
  </si>
  <si>
    <t>187.21M</t>
  </si>
  <si>
    <t>208.5M</t>
  </si>
  <si>
    <t>235.49M</t>
  </si>
  <si>
    <t>241.95M</t>
  </si>
  <si>
    <t>266.93M</t>
  </si>
  <si>
    <t>(6.58M)</t>
  </si>
  <si>
    <t>(5.96M)</t>
  </si>
  <si>
    <t>(7.43M)</t>
  </si>
  <si>
    <t>(5.85M)</t>
  </si>
  <si>
    <t>(6.29M)</t>
  </si>
  <si>
    <t>6.54M</t>
  </si>
  <si>
    <t>7.27M</t>
  </si>
  <si>
    <t>6.58M</t>
  </si>
  <si>
    <t>6.72M</t>
  </si>
  <si>
    <t>13.33M</t>
  </si>
  <si>
    <t>12.10%</t>
  </si>
  <si>
    <t>11.83%</t>
  </si>
  <si>
    <t>3.48%</t>
  </si>
  <si>
    <t>12.83%</t>
  </si>
  <si>
    <t>11.04</t>
  </si>
  <si>
    <t>10.96</t>
  </si>
  <si>
    <t>11.13</t>
  </si>
  <si>
    <t>10.98</t>
  </si>
  <si>
    <t>9.86</t>
  </si>
  <si>
    <t>69.47M</t>
  </si>
  <si>
    <t>65.51M</t>
  </si>
  <si>
    <t>76.01M</t>
  </si>
  <si>
    <t>81.31M</t>
  </si>
  <si>
    <t>75.93M</t>
  </si>
  <si>
    <t>46.43M</t>
  </si>
  <si>
    <t>44.43M</t>
  </si>
  <si>
    <t>45.19M</t>
  </si>
  <si>
    <t>60.51M</t>
  </si>
  <si>
    <t>53.81M</t>
  </si>
  <si>
    <t>386.05M</t>
  </si>
  <si>
    <t>418.49M</t>
  </si>
  <si>
    <t>514.99M</t>
  </si>
  <si>
    <t>552.08M</t>
  </si>
  <si>
    <t>521.99M</t>
  </si>
  <si>
    <t>444.03M</t>
  </si>
  <si>
    <t>394.4M</t>
  </si>
  <si>
    <t>409.85M</t>
  </si>
  <si>
    <t>483.05M</t>
  </si>
  <si>
    <t>532.53M</t>
  </si>
  <si>
    <t>1.08B</t>
  </si>
  <si>
    <t>1.16B</t>
  </si>
  <si>
    <t>1.35B</t>
  </si>
  <si>
    <t>243.7M</t>
  </si>
  <si>
    <t>245.81M</t>
  </si>
  <si>
    <t>251.84M</t>
  </si>
  <si>
    <t>273.84M</t>
  </si>
  <si>
    <t>305.51M</t>
  </si>
  <si>
    <t>103.16M</t>
  </si>
  <si>
    <t>111M</t>
  </si>
  <si>
    <t>116.11M</t>
  </si>
  <si>
    <t>127.01M</t>
  </si>
  <si>
    <t>120.88M</t>
  </si>
  <si>
    <t>732.46M</t>
  </si>
  <si>
    <t>147.89M</t>
  </si>
  <si>
    <t>160.52M</t>
  </si>
  <si>
    <t>170.71M</t>
  </si>
  <si>
    <t>181.46M</t>
  </si>
  <si>
    <t>635.29M</t>
  </si>
  <si>
    <t>700.19M</t>
  </si>
  <si>
    <t>752.08M</t>
  </si>
  <si>
    <t>788.35M</t>
  </si>
  <si>
    <t>819.17M</t>
  </si>
  <si>
    <t>2.97M</t>
  </si>
  <si>
    <t>152.75M</t>
  </si>
  <si>
    <t>151.84M</t>
  </si>
  <si>
    <t>149.89M</t>
  </si>
  <si>
    <t>173.25M</t>
  </si>
  <si>
    <t>189.38M</t>
  </si>
  <si>
    <t>73.19M</t>
  </si>
  <si>
    <t>76.45M</t>
  </si>
  <si>
    <t>77.08M</t>
  </si>
  <si>
    <t>96.47M</t>
  </si>
  <si>
    <t>108.88M</t>
  </si>
  <si>
    <t>79.56M</t>
  </si>
  <si>
    <t>75.39M</t>
  </si>
  <si>
    <t>72.81M</t>
  </si>
  <si>
    <t>76.79M</t>
  </si>
  <si>
    <t>80.51M</t>
  </si>
  <si>
    <t>51.63M</t>
  </si>
  <si>
    <t>52.61M</t>
  </si>
  <si>
    <t>49.93M</t>
  </si>
  <si>
    <t>54.53M</t>
  </si>
  <si>
    <t>66.1M</t>
  </si>
  <si>
    <t>48.63M</t>
  </si>
  <si>
    <t>8.81M</t>
  </si>
  <si>
    <t>5.43M</t>
  </si>
  <si>
    <t>1.03B</t>
  </si>
  <si>
    <t>1.26B</t>
  </si>
  <si>
    <t>1.31B</t>
  </si>
  <si>
    <t>-1.66%</t>
  </si>
  <si>
    <t>10.84%</t>
  </si>
  <si>
    <t>3.73%</t>
  </si>
  <si>
    <t>56.69M</t>
  </si>
  <si>
    <t>45.12M</t>
  </si>
  <si>
    <t>41.35M</t>
  </si>
  <si>
    <t>44.91M</t>
  </si>
  <si>
    <t>64.14M</t>
  </si>
  <si>
    <t>13.65M</t>
  </si>
  <si>
    <t>13.61M</t>
  </si>
  <si>
    <t>16.1M</t>
  </si>
  <si>
    <t>43.04M</t>
  </si>
  <si>
    <t>31.51M</t>
  </si>
  <si>
    <t>25.26M</t>
  </si>
  <si>
    <t>84.29M</t>
  </si>
  <si>
    <t>89.09M</t>
  </si>
  <si>
    <t>104.23M</t>
  </si>
  <si>
    <t>130.87M</t>
  </si>
  <si>
    <t>133.3M</t>
  </si>
  <si>
    <t>5.69%</t>
  </si>
  <si>
    <t>16.99%</t>
  </si>
  <si>
    <t>25.56%</t>
  </si>
  <si>
    <t>59000</t>
  </si>
  <si>
    <t>1.78M</t>
  </si>
  <si>
    <t>527000</t>
  </si>
  <si>
    <t>8.06M</t>
  </si>
  <si>
    <t>158.67M</t>
  </si>
  <si>
    <t>173.62M</t>
  </si>
  <si>
    <t>194.67M</t>
  </si>
  <si>
    <t>180.76M</t>
  </si>
  <si>
    <t>190.02M</t>
  </si>
  <si>
    <t>15.84M</t>
  </si>
  <si>
    <t>22.73M</t>
  </si>
  <si>
    <t>35.31M</t>
  </si>
  <si>
    <t>27.52M</t>
  </si>
  <si>
    <t>123.61M</t>
  </si>
  <si>
    <t>142.83M</t>
  </si>
  <si>
    <t>150.89M</t>
  </si>
  <si>
    <t>159.37M</t>
  </si>
  <si>
    <t>153.23M</t>
  </si>
  <si>
    <t>66.41M</t>
  </si>
  <si>
    <t>299.71M</t>
  </si>
  <si>
    <t>309.62M</t>
  </si>
  <si>
    <t>340.78M</t>
  </si>
  <si>
    <t>364.6M</t>
  </si>
  <si>
    <t>387.47M</t>
  </si>
  <si>
    <t>112.94M</t>
  </si>
  <si>
    <t>81.33M</t>
  </si>
  <si>
    <t>102.47M</t>
  </si>
  <si>
    <t>167.6M</t>
  </si>
  <si>
    <t>179.53M</t>
  </si>
  <si>
    <t>74.32M</t>
  </si>
  <si>
    <t>101.5M</t>
  </si>
  <si>
    <t>7.01M</t>
  </si>
  <si>
    <t>971000</t>
  </si>
  <si>
    <t>104.67M</t>
  </si>
  <si>
    <t>26.85M</t>
  </si>
  <si>
    <t>42.42M</t>
  </si>
  <si>
    <t>51.24M</t>
  </si>
  <si>
    <t>35.85M</t>
  </si>
  <si>
    <t>45.31M</t>
  </si>
  <si>
    <t>64.03M</t>
  </si>
  <si>
    <t>64.4M</t>
  </si>
  <si>
    <t>78.06M</t>
  </si>
  <si>
    <t>91.46M</t>
  </si>
  <si>
    <t>12.83M</t>
  </si>
  <si>
    <t>15.04M</t>
  </si>
  <si>
    <t>16.67M</t>
  </si>
  <si>
    <t>12.69M</t>
  </si>
  <si>
    <t>16.79M</t>
  </si>
  <si>
    <t>575.46M</t>
  </si>
  <si>
    <t>496.87M</t>
  </si>
  <si>
    <t>566.74M</t>
  </si>
  <si>
    <t>674.18M</t>
  </si>
  <si>
    <t>711.1M</t>
  </si>
  <si>
    <t>55.63%</t>
  </si>
  <si>
    <t>48.84%</t>
  </si>
  <si>
    <t>50.26%</t>
  </si>
  <si>
    <t>53.38%</t>
  </si>
  <si>
    <t>54.28%</t>
  </si>
  <si>
    <t>459M</t>
  </si>
  <si>
    <t>520.46M</t>
  </si>
  <si>
    <t>560.88M</t>
  </si>
  <si>
    <t>588.73M</t>
  </si>
  <si>
    <t>598.9M</t>
  </si>
  <si>
    <t>273000</t>
  </si>
  <si>
    <t>275000</t>
  </si>
  <si>
    <t>277000</t>
  </si>
  <si>
    <t>279000</t>
  </si>
  <si>
    <t>282000</t>
  </si>
  <si>
    <t>284.16M</t>
  </si>
  <si>
    <t>296.74M</t>
  </si>
  <si>
    <t>338.81M</t>
  </si>
  <si>
    <t>376.83M</t>
  </si>
  <si>
    <t>387.16M</t>
  </si>
  <si>
    <t>(404,000)</t>
  </si>
  <si>
    <t>(526,000)</t>
  </si>
  <si>
    <t>(742,000)</t>
  </si>
  <si>
    <t>(1.45M)</t>
  </si>
  <si>
    <t>(1.2M)</t>
  </si>
  <si>
    <t>(350,000)</t>
  </si>
  <si>
    <t>(329,000)</t>
  </si>
  <si>
    <t>(57.77M)</t>
  </si>
  <si>
    <t>(70.54M)</t>
  </si>
  <si>
    <t>(80.05M)</t>
  </si>
  <si>
    <t>44.37%</t>
  </si>
  <si>
    <t>51.16%</t>
  </si>
  <si>
    <t>49.74%</t>
  </si>
  <si>
    <t>46.62%</t>
  </si>
  <si>
    <t>45.72%</t>
  </si>
  <si>
    <t>15.81M</t>
  </si>
  <si>
    <t>46.18M</t>
  </si>
  <si>
    <t>44.85M</t>
  </si>
  <si>
    <t>18.65M</t>
  </si>
  <si>
    <t>304.49%</t>
  </si>
  <si>
    <t>192.06%</t>
  </si>
  <si>
    <t>-2.87%</t>
  </si>
  <si>
    <t>-58.42%</t>
  </si>
  <si>
    <t>87.75M</t>
  </si>
  <si>
    <t>(10.37M)</t>
  </si>
  <si>
    <t>4.69M</t>
  </si>
  <si>
    <t>16.44M</t>
  </si>
  <si>
    <t>6.86M</t>
  </si>
  <si>
    <t>14.07M</t>
  </si>
  <si>
    <t>10M</t>
  </si>
  <si>
    <t>15.37M</t>
  </si>
  <si>
    <t>76.52M</t>
  </si>
  <si>
    <t>103.35M</t>
  </si>
  <si>
    <t>151.17M</t>
  </si>
  <si>
    <t>164.34M</t>
  </si>
  <si>
    <t>146.6M</t>
  </si>
  <si>
    <t>8.01M</t>
  </si>
  <si>
    <t>(9.85M)</t>
  </si>
  <si>
    <t>(7.4M)</t>
  </si>
  <si>
    <t>(18.32M)</t>
  </si>
  <si>
    <t>(36.34M)</t>
  </si>
  <si>
    <t>508000</t>
  </si>
  <si>
    <t>(24.2M)</t>
  </si>
  <si>
    <t>(26.89M)</t>
  </si>
  <si>
    <t>(25.57M)</t>
  </si>
  <si>
    <t>32.46M</t>
  </si>
  <si>
    <t>1.27M</t>
  </si>
  <si>
    <t>5.89M</t>
  </si>
  <si>
    <t>(999,000)</t>
  </si>
  <si>
    <t>(13.64M)</t>
  </si>
  <si>
    <t>(17M)</t>
  </si>
  <si>
    <t>84.53M</t>
  </si>
  <si>
    <t>93.5M</t>
  </si>
  <si>
    <t>143.77M</t>
  </si>
  <si>
    <t>146.02M</t>
  </si>
  <si>
    <t>110.26M</t>
  </si>
  <si>
    <t>10.61%</t>
  </si>
  <si>
    <t>53.75%</t>
  </si>
  <si>
    <t>1.57%</t>
  </si>
  <si>
    <t>-24.49%</t>
  </si>
  <si>
    <t>4.09%</t>
  </si>
  <si>
    <t>4.07%</t>
  </si>
  <si>
    <t>5.48%</t>
  </si>
  <si>
    <t>4.08%</t>
  </si>
  <si>
    <t>(44.5M)</t>
  </si>
  <si>
    <t>(34.04M)</t>
  </si>
  <si>
    <t>(43.9M)</t>
  </si>
  <si>
    <t>(86.94M)</t>
  </si>
  <si>
    <t>(78.74M)</t>
  </si>
  <si>
    <t>(37.28M)</t>
  </si>
  <si>
    <t>(35.48M)</t>
  </si>
  <si>
    <t>(78.43M)</t>
  </si>
  <si>
    <t>(7.22M)</t>
  </si>
  <si>
    <t>(8.42M)</t>
  </si>
  <si>
    <t>(8.51M)</t>
  </si>
  <si>
    <t>23.51%</t>
  </si>
  <si>
    <t>-28.98%</t>
  </si>
  <si>
    <t>-98.03%</t>
  </si>
  <si>
    <t>9.43%</t>
  </si>
  <si>
    <t>-2.15%</t>
  </si>
  <si>
    <t>-1.48%</t>
  </si>
  <si>
    <t>-1.68%</t>
  </si>
  <si>
    <t>-3.26%</t>
  </si>
  <si>
    <t>-2.92%</t>
  </si>
  <si>
    <t>(180.04M)</t>
  </si>
  <si>
    <t>(4.15M)</t>
  </si>
  <si>
    <t>(2.65M)</t>
  </si>
  <si>
    <t>(29.81M)</t>
  </si>
  <si>
    <t>(24.78M)</t>
  </si>
  <si>
    <t>6.4M</t>
  </si>
  <si>
    <t>4.93M</t>
  </si>
  <si>
    <t>6.64M</t>
  </si>
  <si>
    <t>11.58M</t>
  </si>
  <si>
    <t>4.87M</t>
  </si>
  <si>
    <t>(6.89M)</t>
  </si>
  <si>
    <t>(9.98M)</t>
  </si>
  <si>
    <t>(15.53M)</t>
  </si>
  <si>
    <t>4.77M</t>
  </si>
  <si>
    <t>(55.86M)</t>
  </si>
  <si>
    <t>(39.61M)</t>
  </si>
  <si>
    <t>(45.83M)</t>
  </si>
  <si>
    <t>(61.36M)</t>
  </si>
  <si>
    <t>(69.4M)</t>
  </si>
  <si>
    <t>60.73M</t>
  </si>
  <si>
    <t>32.72M</t>
  </si>
  <si>
    <t>45.83M</t>
  </si>
  <si>
    <t>74.17M</t>
  </si>
  <si>
    <t>(213.27M)</t>
  </si>
  <si>
    <t>(42.88M)</t>
  </si>
  <si>
    <t>(51.6M)</t>
  </si>
  <si>
    <t>(125.64M)</t>
  </si>
  <si>
    <t>(87.17M)</t>
  </si>
  <si>
    <t>79.90%</t>
  </si>
  <si>
    <t>-20.34%</t>
  </si>
  <si>
    <t>-143.50%</t>
  </si>
  <si>
    <t>30.62%</t>
  </si>
  <si>
    <t>-10.32%</t>
  </si>
  <si>
    <t>-1.86%</t>
  </si>
  <si>
    <t>-1.97%</t>
  </si>
  <si>
    <t>-4.71%</t>
  </si>
  <si>
    <t>-3.23%</t>
  </si>
  <si>
    <t>(3.22M)</t>
  </si>
  <si>
    <t>(3.23M)</t>
  </si>
  <si>
    <t>(4.1M)</t>
  </si>
  <si>
    <t>(6.84M)</t>
  </si>
  <si>
    <t>(8.32M)</t>
  </si>
  <si>
    <t>2.79M</t>
  </si>
  <si>
    <t>1.14M</t>
  </si>
  <si>
    <t>(12.77M)</t>
  </si>
  <si>
    <t>(9.51M)</t>
  </si>
  <si>
    <t>38.32M</t>
  </si>
  <si>
    <t>(43.28M)</t>
  </si>
  <si>
    <t>(38.03M)</t>
  </si>
  <si>
    <t>3.31M</t>
  </si>
  <si>
    <t>(52.2M)</t>
  </si>
  <si>
    <t>(7.19M)</t>
  </si>
  <si>
    <t>(37,000)</t>
  </si>
  <si>
    <t>2.49M</t>
  </si>
  <si>
    <t>45.51M</t>
  </si>
  <si>
    <t>(43.25M)</t>
  </si>
  <si>
    <t>(40.52M)</t>
  </si>
  <si>
    <t>98.51M</t>
  </si>
  <si>
    <t>(71,000)</t>
  </si>
  <si>
    <t>(76,000)</t>
  </si>
  <si>
    <t>104.13M</t>
  </si>
  <si>
    <t>(53M)</t>
  </si>
  <si>
    <t>(43.18M)</t>
  </si>
  <si>
    <t>(40.44M)</t>
  </si>
  <si>
    <t>(100.81M)</t>
  </si>
  <si>
    <t>7.76M</t>
  </si>
  <si>
    <t>516000</t>
  </si>
  <si>
    <t>3.84M</t>
  </si>
  <si>
    <t>(4.17M)</t>
  </si>
  <si>
    <t>78.14M</t>
  </si>
  <si>
    <t>(35.98M)</t>
  </si>
  <si>
    <t>(40.48M)</t>
  </si>
  <si>
    <t>(12.45M)</t>
  </si>
  <si>
    <t>(74.2M)</t>
  </si>
  <si>
    <t>-146.04%</t>
  </si>
  <si>
    <t>-12.52%</t>
  </si>
  <si>
    <t>69.25%</t>
  </si>
  <si>
    <t>-496.14%</t>
  </si>
  <si>
    <t>3.78%</t>
  </si>
  <si>
    <t>-1.56%</t>
  </si>
  <si>
    <t>-1.55%</t>
  </si>
  <si>
    <t>-0.47%</t>
  </si>
  <si>
    <t>-2.75%</t>
  </si>
  <si>
    <t>(50.59M)</t>
  </si>
  <si>
    <t>14.65M</t>
  </si>
  <si>
    <t>51.69M</t>
  </si>
  <si>
    <t>7.93M</t>
  </si>
  <si>
    <t>(51.12M)</t>
  </si>
  <si>
    <t>47.26M</t>
  </si>
  <si>
    <t>59.47M</t>
  </si>
  <si>
    <t>108.28M</t>
  </si>
  <si>
    <t>67.59M</t>
  </si>
  <si>
    <t>31.52M</t>
  </si>
  <si>
    <t>25.84%</t>
  </si>
  <si>
    <t>82.09%</t>
  </si>
  <si>
    <t>-37.58%</t>
  </si>
  <si>
    <t>-53.38%</t>
  </si>
  <si>
    <t>3.20%</t>
  </si>
  <si>
    <t>YRCW</t>
  </si>
  <si>
    <t>YRC Worldwide</t>
  </si>
  <si>
    <t>CGI</t>
  </si>
  <si>
    <t>Celadon Group</t>
  </si>
  <si>
    <t>CVTI</t>
  </si>
  <si>
    <t>Covenant Transportation</t>
  </si>
  <si>
    <t>MRTN</t>
  </si>
  <si>
    <t>Marten Transport</t>
  </si>
  <si>
    <t>PTSI</t>
  </si>
  <si>
    <t>P.A.M. Transportation</t>
  </si>
  <si>
    <t>ULH</t>
  </si>
  <si>
    <t>Universal Logistics Hldgs</t>
  </si>
  <si>
    <t>429.53M</t>
  </si>
  <si>
    <t>52.93</t>
  </si>
  <si>
    <t>7.58</t>
  </si>
  <si>
    <t>-0.80</t>
  </si>
  <si>
    <t>0.09</t>
  </si>
  <si>
    <t>127.51M</t>
  </si>
  <si>
    <t>53.49</t>
  </si>
  <si>
    <t>20.00</t>
  </si>
  <si>
    <t>-0.35</t>
  </si>
  <si>
    <t>0.12</t>
  </si>
  <si>
    <t>0.35</t>
  </si>
  <si>
    <t>323.74M</t>
  </si>
  <si>
    <t>26.17</t>
  </si>
  <si>
    <t>17.20</t>
  </si>
  <si>
    <t>5.28</t>
  </si>
  <si>
    <t>863.52M</t>
  </si>
  <si>
    <t>25.90</t>
  </si>
  <si>
    <t>21.71</t>
  </si>
  <si>
    <t>2.60</t>
  </si>
  <si>
    <t>1.26</t>
  </si>
  <si>
    <t>1.94</t>
  </si>
  <si>
    <t>Barnes Group Inc. (B)</t>
  </si>
  <si>
    <t>59.69</t>
  </si>
  <si>
    <t>59.33</t>
  </si>
  <si>
    <t>59.63</t>
  </si>
  <si>
    <t>59.47 - 60.52</t>
  </si>
  <si>
    <t>36.27 - 62.37</t>
  </si>
  <si>
    <t>255059</t>
  </si>
  <si>
    <t>245819</t>
  </si>
  <si>
    <t>1.42</t>
  </si>
  <si>
    <t>22.52</t>
  </si>
  <si>
    <t>2.65</t>
  </si>
  <si>
    <t>0.56 (0.93%)</t>
  </si>
  <si>
    <t>2017-05-23</t>
  </si>
  <si>
    <t>58.75</t>
  </si>
  <si>
    <t>335.82M</t>
  </si>
  <si>
    <t>332.77M</t>
  </si>
  <si>
    <t>1.34B</t>
  </si>
  <si>
    <t>325.53M</t>
  </si>
  <si>
    <t>328.2M</t>
  </si>
  <si>
    <t>344M</t>
  </si>
  <si>
    <t>340.24M</t>
  </si>
  <si>
    <t>1.36B</t>
  </si>
  <si>
    <t>1.44B</t>
  </si>
  <si>
    <t>306.69M</t>
  </si>
  <si>
    <t>311.56M</t>
  </si>
  <si>
    <t>1.23B</t>
  </si>
  <si>
    <t>9.50%</t>
  </si>
  <si>
    <t>6.80%</t>
  </si>
  <si>
    <t>9.00%</t>
  </si>
  <si>
    <t>4.40%</t>
  </si>
  <si>
    <t>0.61</t>
  </si>
  <si>
    <t>0.67</t>
  </si>
  <si>
    <t>0.64</t>
  </si>
  <si>
    <t>0.6</t>
  </si>
  <si>
    <t>0.63</t>
  </si>
  <si>
    <t>0.02</t>
  </si>
  <si>
    <t>3.30%</t>
  </si>
  <si>
    <t>6.00%</t>
  </si>
  <si>
    <t>4.70%</t>
  </si>
  <si>
    <t>18.30%</t>
  </si>
  <si>
    <t>B</t>
  </si>
  <si>
    <t>-1.40%</t>
  </si>
  <si>
    <t>9.90%</t>
  </si>
  <si>
    <t>9.61%</t>
  </si>
  <si>
    <t>19.90</t>
  </si>
  <si>
    <t>2.50</t>
  </si>
  <si>
    <t>2.64</t>
  </si>
  <si>
    <t>11.29%</t>
  </si>
  <si>
    <t>16.24%</t>
  </si>
  <si>
    <t>6.10%</t>
  </si>
  <si>
    <t>12.17%</t>
  </si>
  <si>
    <t>23.70</t>
  </si>
  <si>
    <t>18.50%</t>
  </si>
  <si>
    <t>440.45M</t>
  </si>
  <si>
    <t>291.33M</t>
  </si>
  <si>
    <t>145.06M</t>
  </si>
  <si>
    <t>32.80%</t>
  </si>
  <si>
    <t>88.28M</t>
  </si>
  <si>
    <t>1.64</t>
  </si>
  <si>
    <t>498.95M</t>
  </si>
  <si>
    <t>41.01</t>
  </si>
  <si>
    <t>2.27</t>
  </si>
  <si>
    <t>22.65</t>
  </si>
  <si>
    <t>238.95M</t>
  </si>
  <si>
    <t>166.46M</t>
  </si>
  <si>
    <t>61.79%</t>
  </si>
  <si>
    <t>62.37</t>
  </si>
  <si>
    <t>36.27</t>
  </si>
  <si>
    <t>59.29</t>
  </si>
  <si>
    <t>53.21</t>
  </si>
  <si>
    <t>245.82k</t>
  </si>
  <si>
    <t>239.71k</t>
  </si>
  <si>
    <t>53.72M</t>
  </si>
  <si>
    <t>49.57M</t>
  </si>
  <si>
    <t>8.08%</t>
  </si>
  <si>
    <t>92.30%</t>
  </si>
  <si>
    <t>673.5k</t>
  </si>
  <si>
    <t>2.71</t>
  </si>
  <si>
    <t>1.54%</t>
  </si>
  <si>
    <t>721.56k</t>
  </si>
  <si>
    <t>0.93%</t>
  </si>
  <si>
    <t>0.52</t>
  </si>
  <si>
    <t>1.28</t>
  </si>
  <si>
    <t>19.62%</t>
  </si>
  <si>
    <t>Sep 8, 2017</t>
  </si>
  <si>
    <t>May 23, 2017</t>
  </si>
  <si>
    <t>2/1</t>
  </si>
  <si>
    <t>Jun 12, 2006</t>
  </si>
  <si>
    <t>Mr. Patrick J. Dempsey</t>
  </si>
  <si>
    <t>1.68M</t>
  </si>
  <si>
    <t>1.37M</t>
  </si>
  <si>
    <t>Mr. Christopher J. Stephens Jr.</t>
  </si>
  <si>
    <t>Chief Financial Officer and Sr. VP of Fin.</t>
  </si>
  <si>
    <t>880.46k</t>
  </si>
  <si>
    <t>225.3k</t>
  </si>
  <si>
    <t>Mr. Scott A. Mayo</t>
  </si>
  <si>
    <t>Sr. VP and Pres of Barnes Industrial</t>
  </si>
  <si>
    <t>708.96k</t>
  </si>
  <si>
    <t>Mr. Michael Andrew Beck</t>
  </si>
  <si>
    <t>Sr. VP and Pres of Barnes Aerospace</t>
  </si>
  <si>
    <t>527.08k</t>
  </si>
  <si>
    <t>Mr. James P. Berklas Jr.</t>
  </si>
  <si>
    <t>Exec. Officer</t>
  </si>
  <si>
    <t>583.85k</t>
  </si>
  <si>
    <t>-11.31%</t>
  </si>
  <si>
    <t>15.73%</t>
  </si>
  <si>
    <t>-5.38%</t>
  </si>
  <si>
    <t>3.04%</t>
  </si>
  <si>
    <t>812.19M</t>
  </si>
  <si>
    <t>738.17M</t>
  </si>
  <si>
    <t>824.23M</t>
  </si>
  <si>
    <t>778.23M</t>
  </si>
  <si>
    <t>790.3M</t>
  </si>
  <si>
    <t>754.83M</t>
  </si>
  <si>
    <t>673.12M</t>
  </si>
  <si>
    <t>742.83M</t>
  </si>
  <si>
    <t>699.99M</t>
  </si>
  <si>
    <t>710.15M</t>
  </si>
  <si>
    <t>57.36M</t>
  </si>
  <si>
    <t>65.05M</t>
  </si>
  <si>
    <t>81.4M</t>
  </si>
  <si>
    <t>78.24M</t>
  </si>
  <si>
    <t>80.15M</t>
  </si>
  <si>
    <t>34.22M</t>
  </si>
  <si>
    <t>37.08M</t>
  </si>
  <si>
    <t>44.27M</t>
  </si>
  <si>
    <t>39.74M</t>
  </si>
  <si>
    <t>43.4M</t>
  </si>
  <si>
    <t>23.14M</t>
  </si>
  <si>
    <t>27.97M</t>
  </si>
  <si>
    <t>37.13M</t>
  </si>
  <si>
    <t>38.5M</t>
  </si>
  <si>
    <t>36.75M</t>
  </si>
  <si>
    <t>-9.11%</t>
  </si>
  <si>
    <t>11.66%</t>
  </si>
  <si>
    <t>-5.58%</t>
  </si>
  <si>
    <t>1.55%</t>
  </si>
  <si>
    <t>417.77M</t>
  </si>
  <si>
    <t>352.66M</t>
  </si>
  <si>
    <t>438.17M</t>
  </si>
  <si>
    <t>416.24M</t>
  </si>
  <si>
    <t>440.52M</t>
  </si>
  <si>
    <t>-15.58%</t>
  </si>
  <si>
    <t>24.25%</t>
  </si>
  <si>
    <t>-5.01%</t>
  </si>
  <si>
    <t>5.83%</t>
  </si>
  <si>
    <t>35.79%</t>
  </si>
  <si>
    <t>278.83M</t>
  </si>
  <si>
    <t>226.55M</t>
  </si>
  <si>
    <t>243.28M</t>
  </si>
  <si>
    <t>243.08M</t>
  </si>
  <si>
    <t>15M</t>
  </si>
  <si>
    <t>16M</t>
  </si>
  <si>
    <t>12.91M</t>
  </si>
  <si>
    <t>269.83M</t>
  </si>
  <si>
    <t>211.55M</t>
  </si>
  <si>
    <t>227.28M</t>
  </si>
  <si>
    <t>222.81M</t>
  </si>
  <si>
    <t>230.17M</t>
  </si>
  <si>
    <t>-18.75%</t>
  </si>
  <si>
    <t>7.39%</t>
  </si>
  <si>
    <t>-3.20%</t>
  </si>
  <si>
    <t>3.22%</t>
  </si>
  <si>
    <t>(1.09M)</t>
  </si>
  <si>
    <t>4.38M</t>
  </si>
  <si>
    <t>15.33M</t>
  </si>
  <si>
    <t>3.64M</t>
  </si>
  <si>
    <t>2.9M</t>
  </si>
  <si>
    <t>140.02M</t>
  </si>
  <si>
    <t>121.73M</t>
  </si>
  <si>
    <t>179.56M</t>
  </si>
  <si>
    <t>177.1M</t>
  </si>
  <si>
    <t>194.54M</t>
  </si>
  <si>
    <t>(6.13M)</t>
  </si>
  <si>
    <t>(1.92M)</t>
  </si>
  <si>
    <t>(2.55M)</t>
  </si>
  <si>
    <t>(9.31M)</t>
  </si>
  <si>
    <t>(589,000)</t>
  </si>
  <si>
    <t>12.24M</t>
  </si>
  <si>
    <t>10.51M</t>
  </si>
  <si>
    <t>9.85M</t>
  </si>
  <si>
    <t>11.33M</t>
  </si>
  <si>
    <t>0.02%</t>
  </si>
  <si>
    <t>-14.17%</t>
  </si>
  <si>
    <t>15.04%</t>
  </si>
  <si>
    <t>12.43M</t>
  </si>
  <si>
    <t>12.49M</t>
  </si>
  <si>
    <t>10.87M</t>
  </si>
  <si>
    <t>10.27M</t>
  </si>
  <si>
    <t>11.65M</t>
  </si>
  <si>
    <t>195000</t>
  </si>
  <si>
    <t>247000</t>
  </si>
  <si>
    <t>359000</t>
  </si>
  <si>
    <t>422000</t>
  </si>
  <si>
    <t>324000</t>
  </si>
  <si>
    <t>121.65M</t>
  </si>
  <si>
    <t>107.57M</t>
  </si>
  <si>
    <t>166.5M</t>
  </si>
  <si>
    <t>157.95M</t>
  </si>
  <si>
    <t>182.62M</t>
  </si>
  <si>
    <t>-11.57%</t>
  </si>
  <si>
    <t>54.78%</t>
  </si>
  <si>
    <t>-5.14%</t>
  </si>
  <si>
    <t>15.62%</t>
  </si>
  <si>
    <t>14.84%</t>
  </si>
  <si>
    <t>23.35M</t>
  </si>
  <si>
    <t>35.25M</t>
  </si>
  <si>
    <t>45.96M</t>
  </si>
  <si>
    <t>36.57M</t>
  </si>
  <si>
    <t>47.02M</t>
  </si>
  <si>
    <t>1.29M</t>
  </si>
  <si>
    <t>8.9M</t>
  </si>
  <si>
    <t>23.91M</t>
  </si>
  <si>
    <t>1.81M</t>
  </si>
  <si>
    <t>7.97M</t>
  </si>
  <si>
    <t>13.42M</t>
  </si>
  <si>
    <t>16.93M</t>
  </si>
  <si>
    <t>35.95M</t>
  </si>
  <si>
    <t>32.22M</t>
  </si>
  <si>
    <t>41.52M</t>
  </si>
  <si>
    <t>14.36M</t>
  </si>
  <si>
    <t>13.68M</t>
  </si>
  <si>
    <t>(5.46M)</t>
  </si>
  <si>
    <t>6.53M</t>
  </si>
  <si>
    <t>7.15M</t>
  </si>
  <si>
    <t>(5.72M)</t>
  </si>
  <si>
    <t>(4.26M)</t>
  </si>
  <si>
    <t>(8.45M)</t>
  </si>
  <si>
    <t>(3.99M)</t>
  </si>
  <si>
    <t>(9.62M)</t>
  </si>
  <si>
    <t>98.3M</t>
  </si>
  <si>
    <t>72.32M</t>
  </si>
  <si>
    <t>120.54M</t>
  </si>
  <si>
    <t>121.38M</t>
  </si>
  <si>
    <t>135.6M</t>
  </si>
  <si>
    <t>-26.43%</t>
  </si>
  <si>
    <t>66.67%</t>
  </si>
  <si>
    <t>0.70%</t>
  </si>
  <si>
    <t>11.72%</t>
  </si>
  <si>
    <t>11.02%</t>
  </si>
  <si>
    <t>(3.05M)</t>
  </si>
  <si>
    <t>198.21M</t>
  </si>
  <si>
    <t>(2.17M)</t>
  </si>
  <si>
    <t>(799,000)</t>
  </si>
  <si>
    <t>195.32M</t>
  </si>
  <si>
    <t>(1.99M)</t>
  </si>
  <si>
    <t>(2.25M)</t>
  </si>
  <si>
    <t>2.89M</t>
  </si>
  <si>
    <t>(184,000)</t>
  </si>
  <si>
    <t>95.25M</t>
  </si>
  <si>
    <t>270.53M</t>
  </si>
  <si>
    <t>118.37M</t>
  </si>
  <si>
    <t>96.05M</t>
  </si>
  <si>
    <t>75.21M</t>
  </si>
  <si>
    <t>120.36M</t>
  </si>
  <si>
    <t>1.76</t>
  </si>
  <si>
    <t>1.40</t>
  </si>
  <si>
    <t>2.20</t>
  </si>
  <si>
    <t>2.21</t>
  </si>
  <si>
    <t>-20.58%</t>
  </si>
  <si>
    <t>57.31%</t>
  </si>
  <si>
    <t>0.61%</t>
  </si>
  <si>
    <t>13.12%</t>
  </si>
  <si>
    <t>54.63M</t>
  </si>
  <si>
    <t>53.86M</t>
  </si>
  <si>
    <t>54.79M</t>
  </si>
  <si>
    <t>55.03M</t>
  </si>
  <si>
    <t>54.19M</t>
  </si>
  <si>
    <t>1.74</t>
  </si>
  <si>
    <t>1.37</t>
  </si>
  <si>
    <t>2.16</t>
  </si>
  <si>
    <t>2.19</t>
  </si>
  <si>
    <t>2.48</t>
  </si>
  <si>
    <t>-21.34%</t>
  </si>
  <si>
    <t>57.88%</t>
  </si>
  <si>
    <t>1.39%</t>
  </si>
  <si>
    <t>13.24%</t>
  </si>
  <si>
    <t>55.22M</t>
  </si>
  <si>
    <t>54.97M</t>
  </si>
  <si>
    <t>55.72M</t>
  </si>
  <si>
    <t>55.51M</t>
  </si>
  <si>
    <t>196.29M</t>
  </si>
  <si>
    <t>191.16M</t>
  </si>
  <si>
    <t>276.28M</t>
  </si>
  <si>
    <t>258.99M</t>
  </si>
  <si>
    <t>277.59M</t>
  </si>
  <si>
    <t>-2.61%</t>
  </si>
  <si>
    <t>44.53%</t>
  </si>
  <si>
    <t>-6.26%</t>
  </si>
  <si>
    <t>7.18%</t>
  </si>
  <si>
    <t>22.55%</t>
  </si>
  <si>
    <t>86.36M</t>
  </si>
  <si>
    <t>70.86M</t>
  </si>
  <si>
    <t>46.04M</t>
  </si>
  <si>
    <t>83.93M</t>
  </si>
  <si>
    <t>66.45M</t>
  </si>
  <si>
    <t>-17.95%</t>
  </si>
  <si>
    <t>-35.02%</t>
  </si>
  <si>
    <t>82.29%</t>
  </si>
  <si>
    <t>-20.83%</t>
  </si>
  <si>
    <t>4.62%</t>
  </si>
  <si>
    <t>3.34%</t>
  </si>
  <si>
    <t>2.22%</t>
  </si>
  <si>
    <t>3.11%</t>
  </si>
  <si>
    <t>253.2M</t>
  </si>
  <si>
    <t>265.13M</t>
  </si>
  <si>
    <t>275.89M</t>
  </si>
  <si>
    <t>261.76M</t>
  </si>
  <si>
    <t>296.81M</t>
  </si>
  <si>
    <t>256.06M</t>
  </si>
  <si>
    <t>268.56M</t>
  </si>
  <si>
    <t>279.76M</t>
  </si>
  <si>
    <t>265.84M</t>
  </si>
  <si>
    <t>300.81M</t>
  </si>
  <si>
    <t>(2.86M)</t>
  </si>
  <si>
    <t>(3.44M)</t>
  </si>
  <si>
    <t>(3.87M)</t>
  </si>
  <si>
    <t>(4.09M)</t>
  </si>
  <si>
    <t>4.71%</t>
  </si>
  <si>
    <t>4.06%</t>
  </si>
  <si>
    <t>-5.12%</t>
  </si>
  <si>
    <t>13.39%</t>
  </si>
  <si>
    <t>4.86</t>
  </si>
  <si>
    <t>4.11</t>
  </si>
  <si>
    <t>4.58</t>
  </si>
  <si>
    <t>4.56</t>
  </si>
  <si>
    <t>4.15</t>
  </si>
  <si>
    <t>226.22M</t>
  </si>
  <si>
    <t>211.25M</t>
  </si>
  <si>
    <t>212.04M</t>
  </si>
  <si>
    <t>208.61M</t>
  </si>
  <si>
    <t>227.76M</t>
  </si>
  <si>
    <t>126.14M</t>
  </si>
  <si>
    <t>85.03M</t>
  </si>
  <si>
    <t>83.91M</t>
  </si>
  <si>
    <t>76.84M</t>
  </si>
  <si>
    <t>71.1M</t>
  </si>
  <si>
    <t>56.19M</t>
  </si>
  <si>
    <t>71.98M</t>
  </si>
  <si>
    <t>77.06M</t>
  </si>
  <si>
    <t>98.25M</t>
  </si>
  <si>
    <t>43.9M</t>
  </si>
  <si>
    <t>54.23M</t>
  </si>
  <si>
    <t>48.58M</t>
  </si>
  <si>
    <t>54.71M</t>
  </si>
  <si>
    <t>58.41M</t>
  </si>
  <si>
    <t>52.76M</t>
  </si>
  <si>
    <t>29.97M</t>
  </si>
  <si>
    <t>54.42M</t>
  </si>
  <si>
    <t>57.29M</t>
  </si>
  <si>
    <t>17.47M</t>
  </si>
  <si>
    <t>618.54M</t>
  </si>
  <si>
    <t>577.2M</t>
  </si>
  <si>
    <t>588.4M</t>
  </si>
  <si>
    <t>611.59M</t>
  </si>
  <si>
    <t>608.49M</t>
  </si>
  <si>
    <t>233.1M</t>
  </si>
  <si>
    <t>302.56M</t>
  </si>
  <si>
    <t>299.44M</t>
  </si>
  <si>
    <t>308.86M</t>
  </si>
  <si>
    <t>334.49M</t>
  </si>
  <si>
    <t>634.46M</t>
  </si>
  <si>
    <t>686.54M</t>
  </si>
  <si>
    <t>672.23M</t>
  </si>
  <si>
    <t>714.81M</t>
  </si>
  <si>
    <t>762.19M</t>
  </si>
  <si>
    <t>127.12M</t>
  </si>
  <si>
    <t>154.94M</t>
  </si>
  <si>
    <t>145.14M</t>
  </si>
  <si>
    <t>156.29M</t>
  </si>
  <si>
    <t>169.7M</t>
  </si>
  <si>
    <t>15.26M</t>
  </si>
  <si>
    <t>21.94M</t>
  </si>
  <si>
    <t>19.42M</t>
  </si>
  <si>
    <t>19.15M</t>
  </si>
  <si>
    <t>19.95M</t>
  </si>
  <si>
    <t>401.37M</t>
  </si>
  <si>
    <t>383.98M</t>
  </si>
  <si>
    <t>372.79M</t>
  </si>
  <si>
    <t>405.95M</t>
  </si>
  <si>
    <t>427.7M</t>
  </si>
  <si>
    <t>7.04M</t>
  </si>
  <si>
    <t>963.88M</t>
  </si>
  <si>
    <t>1.18B</t>
  </si>
  <si>
    <t>1.12B</t>
  </si>
  <si>
    <t>579.91M</t>
  </si>
  <si>
    <t>649.7M</t>
  </si>
  <si>
    <t>594.95M</t>
  </si>
  <si>
    <t>587.99M</t>
  </si>
  <si>
    <t>633.44M</t>
  </si>
  <si>
    <t>383.97M</t>
  </si>
  <si>
    <t>534.29M</t>
  </si>
  <si>
    <t>554.69M</t>
  </si>
  <si>
    <t>528.32M</t>
  </si>
  <si>
    <t>522.26M</t>
  </si>
  <si>
    <t>23.12M</t>
  </si>
  <si>
    <t>50.58M</t>
  </si>
  <si>
    <t>26.35M</t>
  </si>
  <si>
    <t>23.97M</t>
  </si>
  <si>
    <t>13.43M</t>
  </si>
  <si>
    <t>11.43M</t>
  </si>
  <si>
    <t>11.85M</t>
  </si>
  <si>
    <t>11.02M</t>
  </si>
  <si>
    <t>10.41M</t>
  </si>
  <si>
    <t>1.87B</t>
  </si>
  <si>
    <t>2.12B</t>
  </si>
  <si>
    <t>2.06B</t>
  </si>
  <si>
    <t>2.14B</t>
  </si>
  <si>
    <t>13.65%</t>
  </si>
  <si>
    <t>-2.34%</t>
  </si>
  <si>
    <t>-0.58%</t>
  </si>
  <si>
    <t>3.67%</t>
  </si>
  <si>
    <t>4.49M</t>
  </si>
  <si>
    <t>57.08M</t>
  </si>
  <si>
    <t>8.89M</t>
  </si>
  <si>
    <t>24.2M</t>
  </si>
  <si>
    <t>32.89M</t>
  </si>
  <si>
    <t>3.8M</t>
  </si>
  <si>
    <t>1.07M</t>
  </si>
  <si>
    <t>8.03M</t>
  </si>
  <si>
    <t>22.68M</t>
  </si>
  <si>
    <t>30.83M</t>
  </si>
  <si>
    <t>699000</t>
  </si>
  <si>
    <t>56.01M</t>
  </si>
  <si>
    <t>862000</t>
  </si>
  <si>
    <t>2.07M</t>
  </si>
  <si>
    <t>99.04M</t>
  </si>
  <si>
    <t>88.72M</t>
  </si>
  <si>
    <t>94.8M</t>
  </si>
  <si>
    <t>97.04M</t>
  </si>
  <si>
    <t>112.02M</t>
  </si>
  <si>
    <t>-10.42%</t>
  </si>
  <si>
    <t>6.86%</t>
  </si>
  <si>
    <t>2.35%</t>
  </si>
  <si>
    <t>15.45%</t>
  </si>
  <si>
    <t>13.59M</t>
  </si>
  <si>
    <t>21.76M</t>
  </si>
  <si>
    <t>25.68M</t>
  </si>
  <si>
    <t>26.48M</t>
  </si>
  <si>
    <t>96.36M</t>
  </si>
  <si>
    <t>140.92M</t>
  </si>
  <si>
    <t>139.64M</t>
  </si>
  <si>
    <t>105.64M</t>
  </si>
  <si>
    <t>130.49M</t>
  </si>
  <si>
    <t>43.19M</t>
  </si>
  <si>
    <t>45.87M</t>
  </si>
  <si>
    <t>50.18M</t>
  </si>
  <si>
    <t>35.63M</t>
  </si>
  <si>
    <t>45.82M</t>
  </si>
  <si>
    <t>53.17M</t>
  </si>
  <si>
    <t>95.06M</t>
  </si>
  <si>
    <t>89.46M</t>
  </si>
  <si>
    <t>70.01M</t>
  </si>
  <si>
    <t>84.67M</t>
  </si>
  <si>
    <t>199.9M</t>
  </si>
  <si>
    <t>300.32M</t>
  </si>
  <si>
    <t>265.09M</t>
  </si>
  <si>
    <t>252.55M</t>
  </si>
  <si>
    <t>301.88M</t>
  </si>
  <si>
    <t>642.12M</t>
  </si>
  <si>
    <t>490.34M</t>
  </si>
  <si>
    <t>495.84M</t>
  </si>
  <si>
    <t>485.71M</t>
  </si>
  <si>
    <t>468.06M</t>
  </si>
  <si>
    <t>487.22M</t>
  </si>
  <si>
    <t>492.66M</t>
  </si>
  <si>
    <t>3.12M</t>
  </si>
  <si>
    <t>159.1M</t>
  </si>
  <si>
    <t>80.88M</t>
  </si>
  <si>
    <t>115.06M</t>
  </si>
  <si>
    <t>112.89M</t>
  </si>
  <si>
    <t>109.35M</t>
  </si>
  <si>
    <t>18.75M</t>
  </si>
  <si>
    <t>92.19M</t>
  </si>
  <si>
    <t>60.09M</t>
  </si>
  <si>
    <t>61.23M</t>
  </si>
  <si>
    <t>41.01M</t>
  </si>
  <si>
    <t>48.71M</t>
  </si>
  <si>
    <t>94.51M</t>
  </si>
  <si>
    <t>70.15M</t>
  </si>
  <si>
    <t>62.36M</t>
  </si>
  <si>
    <t>29.96M</t>
  </si>
  <si>
    <t>2.31M</t>
  </si>
  <si>
    <t>10.06M</t>
  </si>
  <si>
    <t>25.43M</t>
  </si>
  <si>
    <t>16.21M</t>
  </si>
  <si>
    <t>15.95M</t>
  </si>
  <si>
    <t>20.6M</t>
  </si>
  <si>
    <t>23.44M</t>
  </si>
  <si>
    <t>982.26M</t>
  </si>
  <si>
    <t>962.09M</t>
  </si>
  <si>
    <t>934.11M</t>
  </si>
  <si>
    <t>969.18M</t>
  </si>
  <si>
    <t>57.18%</t>
  </si>
  <si>
    <t>46.25%</t>
  </si>
  <si>
    <t>46.39%</t>
  </si>
  <si>
    <t>45.30%</t>
  </si>
  <si>
    <t>45.34%</t>
  </si>
  <si>
    <t>800.12M</t>
  </si>
  <si>
    <t>1.11B</t>
  </si>
  <si>
    <t>1.17B</t>
  </si>
  <si>
    <t>592000</t>
  </si>
  <si>
    <t>603000</t>
  </si>
  <si>
    <t>612000</t>
  </si>
  <si>
    <t>621000</t>
  </si>
  <si>
    <t>627000</t>
  </si>
  <si>
    <t>633.45M</t>
  </si>
  <si>
    <t>881.17M</t>
  </si>
  <si>
    <t>974.51M</t>
  </si>
  <si>
    <t>99.74M</t>
  </si>
  <si>
    <t>16.57M</t>
  </si>
  <si>
    <t>(37.66M)</t>
  </si>
  <si>
    <t>(86.03M)</t>
  </si>
  <si>
    <t>(99.76M)</t>
  </si>
  <si>
    <t>(156.65M)</t>
  </si>
  <si>
    <t>(169.41M)</t>
  </si>
  <si>
    <t>(226.42M)</t>
  </si>
  <si>
    <t>(251.83M)</t>
  </si>
  <si>
    <t>42.82%</t>
  </si>
  <si>
    <t>53.61%</t>
  </si>
  <si>
    <t>54.70%</t>
  </si>
  <si>
    <t>54.66%</t>
  </si>
  <si>
    <t>184.02%</t>
  </si>
  <si>
    <t>-56.24%</t>
  </si>
  <si>
    <t>2.54%</t>
  </si>
  <si>
    <t>43.17M</t>
  </si>
  <si>
    <t>36.99M</t>
  </si>
  <si>
    <t>9.45M</t>
  </si>
  <si>
    <t>3.41M</t>
  </si>
  <si>
    <t>(9.84M)</t>
  </si>
  <si>
    <t>(2.21M)</t>
  </si>
  <si>
    <t>10.5M</t>
  </si>
  <si>
    <t>(296.17M)</t>
  </si>
  <si>
    <t>5.7M</t>
  </si>
  <si>
    <t>13.07M</t>
  </si>
  <si>
    <t>11.14M</t>
  </si>
  <si>
    <t>172.56M</t>
  </si>
  <si>
    <t>42.83M</t>
  </si>
  <si>
    <t>195.62M</t>
  </si>
  <si>
    <t>215.82M</t>
  </si>
  <si>
    <t>224.69M</t>
  </si>
  <si>
    <t>(36.18M)</t>
  </si>
  <si>
    <t>(32.74M)</t>
  </si>
  <si>
    <t>(8.72M)</t>
  </si>
  <si>
    <t>(5.92M)</t>
  </si>
  <si>
    <t>(7.04M)</t>
  </si>
  <si>
    <t>(4.16M)</t>
  </si>
  <si>
    <t>(23.76M)</t>
  </si>
  <si>
    <t>(21.37M)</t>
  </si>
  <si>
    <t>14.03M</t>
  </si>
  <si>
    <t>(23.06M)</t>
  </si>
  <si>
    <t>(5.49M)</t>
  </si>
  <si>
    <t>2.38M</t>
  </si>
  <si>
    <t>8.12M</t>
  </si>
  <si>
    <t>(2.94M)</t>
  </si>
  <si>
    <t>11.78M</t>
  </si>
  <si>
    <t>(22.27M)</t>
  </si>
  <si>
    <t>(3.54M)</t>
  </si>
  <si>
    <t>(9.79M)</t>
  </si>
  <si>
    <t>1.01M</t>
  </si>
  <si>
    <t>(13.58M)</t>
  </si>
  <si>
    <t>10.09M</t>
  </si>
  <si>
    <t>186.9M</t>
  </si>
  <si>
    <t>209.9M</t>
  </si>
  <si>
    <t>217.65M</t>
  </si>
  <si>
    <t>-92.60%</t>
  </si>
  <si>
    <t>1,752.31%</t>
  </si>
  <si>
    <t>12.30%</t>
  </si>
  <si>
    <t>11.09%</t>
  </si>
  <si>
    <t>0.92%</t>
  </si>
  <si>
    <t>14.81%</t>
  </si>
  <si>
    <t>17.57%</t>
  </si>
  <si>
    <t>17.68%</t>
  </si>
  <si>
    <t>(37.79M)</t>
  </si>
  <si>
    <t>(73.94M)</t>
  </si>
  <si>
    <t>(127.47M)</t>
  </si>
  <si>
    <t>(66.98M)</t>
  </si>
  <si>
    <t>(51.68M)</t>
  </si>
  <si>
    <t>(57.3M)</t>
  </si>
  <si>
    <t>(57.37M)</t>
  </si>
  <si>
    <t>(45.98M)</t>
  </si>
  <si>
    <t>(47.58M)</t>
  </si>
  <si>
    <t>(16.64M)</t>
  </si>
  <si>
    <t>(70.1M)</t>
  </si>
  <si>
    <t>(21M)</t>
  </si>
  <si>
    <t>-95.68%</t>
  </si>
  <si>
    <t>-72.38%</t>
  </si>
  <si>
    <t>47.45%</t>
  </si>
  <si>
    <t>22.85%</t>
  </si>
  <si>
    <t>-6.78%</t>
  </si>
  <si>
    <t>-10.10%</t>
  </si>
  <si>
    <t>-5.61%</t>
  </si>
  <si>
    <t>-4.20%</t>
  </si>
  <si>
    <t>(297M)</t>
  </si>
  <si>
    <t>(307.26M)</t>
  </si>
  <si>
    <t>(1.18M)</t>
  </si>
  <si>
    <t>(51.95M)</t>
  </si>
  <si>
    <t>(128.61M)</t>
  </si>
  <si>
    <t>854000</t>
  </si>
  <si>
    <t>540.71M</t>
  </si>
  <si>
    <t>849000</t>
  </si>
  <si>
    <t>3.44M</t>
  </si>
  <si>
    <t>780000</t>
  </si>
  <si>
    <t>(3.78M)</t>
  </si>
  <si>
    <t>(2.06M)</t>
  </si>
  <si>
    <t>(1.34M)</t>
  </si>
  <si>
    <t>4.9M</t>
  </si>
  <si>
    <t>4.89M</t>
  </si>
  <si>
    <t>(332.81M)</t>
  </si>
  <si>
    <t>157.44M</t>
  </si>
  <si>
    <t>(124.25M)</t>
  </si>
  <si>
    <t>(115.49M)</t>
  </si>
  <si>
    <t>(179.51M)</t>
  </si>
  <si>
    <t>147.31%</t>
  </si>
  <si>
    <t>-178.92%</t>
  </si>
  <si>
    <t>7.05%</t>
  </si>
  <si>
    <t>-55.43%</t>
  </si>
  <si>
    <t>-27.06%</t>
  </si>
  <si>
    <t>14.43%</t>
  </si>
  <si>
    <t>-9.84%</t>
  </si>
  <si>
    <t>-9.67%</t>
  </si>
  <si>
    <t>-14.58%</t>
  </si>
  <si>
    <t>(21.66M)</t>
  </si>
  <si>
    <t>(22.42M)</t>
  </si>
  <si>
    <t>(24.46M)</t>
  </si>
  <si>
    <t>(26.18M)</t>
  </si>
  <si>
    <t>(27.44M)</t>
  </si>
  <si>
    <t>(11.98M)</t>
  </si>
  <si>
    <t>(55.12M)</t>
  </si>
  <si>
    <t>3.07M</t>
  </si>
  <si>
    <t>(40.68M)</t>
  </si>
  <si>
    <t>(15.91M)</t>
  </si>
  <si>
    <t>(19.04M)</t>
  </si>
  <si>
    <t>(68.61M)</t>
  </si>
  <si>
    <t>(8.39M)</t>
  </si>
  <si>
    <t>(52.1M)</t>
  </si>
  <si>
    <t>(20.52M)</t>
  </si>
  <si>
    <t>7.06M</t>
  </si>
  <si>
    <t>13.49M</t>
  </si>
  <si>
    <t>11.46M</t>
  </si>
  <si>
    <t>4.61M</t>
  </si>
  <si>
    <t>252.74M</t>
  </si>
  <si>
    <t>(107.7M)</t>
  </si>
  <si>
    <t>(46.9M)</t>
  </si>
  <si>
    <t>2.75M</t>
  </si>
  <si>
    <t>376M</t>
  </si>
  <si>
    <t>450.25M</t>
  </si>
  <si>
    <t>300.3M</t>
  </si>
  <si>
    <t>173.94M</t>
  </si>
  <si>
    <t>311.65M</t>
  </si>
  <si>
    <t>(123.26M)</t>
  </si>
  <si>
    <t>(557.95M)</t>
  </si>
  <si>
    <t>(347.2M)</t>
  </si>
  <si>
    <t>(171.2M)</t>
  </si>
  <si>
    <t>(321.51M)</t>
  </si>
  <si>
    <t>177000</t>
  </si>
  <si>
    <t>2.43M</t>
  </si>
  <si>
    <t>(15.25M)</t>
  </si>
  <si>
    <t>12.52M</t>
  </si>
  <si>
    <t>(114,000)</t>
  </si>
  <si>
    <t>(1.26M)</t>
  </si>
  <si>
    <t>(1.47M)</t>
  </si>
  <si>
    <t>(20.13M)</t>
  </si>
  <si>
    <t>(4.89M)</t>
  </si>
  <si>
    <t>1.44M</t>
  </si>
  <si>
    <t>3.9M</t>
  </si>
  <si>
    <t>219.28M</t>
  </si>
  <si>
    <t>(182.81M)</t>
  </si>
  <si>
    <t>(83.54M)</t>
  </si>
  <si>
    <t>(51.59M)</t>
  </si>
  <si>
    <t>(53.31M)</t>
  </si>
  <si>
    <t>-183.37%</t>
  </si>
  <si>
    <t>54.30%</t>
  </si>
  <si>
    <t>38.25%</t>
  </si>
  <si>
    <t>-3.34%</t>
  </si>
  <si>
    <t>17.83%</t>
  </si>
  <si>
    <t>-16.76%</t>
  </si>
  <si>
    <t>-6.62%</t>
  </si>
  <si>
    <t>-4.32%</t>
  </si>
  <si>
    <t>-4.33%</t>
  </si>
  <si>
    <t>(227,000)</t>
  </si>
  <si>
    <t>(3.92M)</t>
  </si>
  <si>
    <t>(4.92M)</t>
  </si>
  <si>
    <t>23.85M</t>
  </si>
  <si>
    <t>(15.5M)</t>
  </si>
  <si>
    <t>(24.82M)</t>
  </si>
  <si>
    <t>37.89M</t>
  </si>
  <si>
    <t>(17.48M)</t>
  </si>
  <si>
    <t>98.59M</t>
  </si>
  <si>
    <t>(47.21M)</t>
  </si>
  <si>
    <t>163.91M</t>
  </si>
  <si>
    <t>170.07M</t>
  </si>
  <si>
    <t>-147.89%</t>
  </si>
  <si>
    <t>374.35%</t>
  </si>
  <si>
    <t>26.54%</t>
  </si>
  <si>
    <t>3.76%</t>
  </si>
  <si>
    <t>5.51%</t>
  </si>
  <si>
    <t>AGCO</t>
  </si>
  <si>
    <t>AIMC</t>
  </si>
  <si>
    <t>Altra Industrial Motion</t>
  </si>
  <si>
    <t>AVY</t>
  </si>
  <si>
    <t>Avery Dennison</t>
  </si>
  <si>
    <t>ATI</t>
  </si>
  <si>
    <t>Allegheny Technologies</t>
  </si>
  <si>
    <t>OA</t>
  </si>
  <si>
    <t>Orbital ATK</t>
  </si>
  <si>
    <t>ITT</t>
  </si>
  <si>
    <t>5.74B</t>
  </si>
  <si>
    <t>41.03</t>
  </si>
  <si>
    <t>20.53</t>
  </si>
  <si>
    <t>1.19</t>
  </si>
  <si>
    <t>0.77</t>
  </si>
  <si>
    <t>2.04</t>
  </si>
  <si>
    <t>43.12</t>
  </si>
  <si>
    <t>18.72</t>
  </si>
  <si>
    <t>1.70</t>
  </si>
  <si>
    <t>3.61</t>
  </si>
  <si>
    <t>8.13B</t>
  </si>
  <si>
    <t>24.11</t>
  </si>
  <si>
    <t>17.32</t>
  </si>
  <si>
    <t>1.60</t>
  </si>
  <si>
    <t>1.32</t>
  </si>
  <si>
    <t>8.03</t>
  </si>
  <si>
    <t>-3.94</t>
  </si>
  <si>
    <t>Bureau Veritas SA (BVI.PA)</t>
  </si>
  <si>
    <t>20.22</t>
  </si>
  <si>
    <t>19.85</t>
  </si>
  <si>
    <t>19.82</t>
  </si>
  <si>
    <t>18.82 x 8700</t>
  </si>
  <si>
    <t>19.30 x 5000</t>
  </si>
  <si>
    <t>19.82 - 20.27</t>
  </si>
  <si>
    <t>16.62 - 21.81</t>
  </si>
  <si>
    <t>765492</t>
  </si>
  <si>
    <t>708693</t>
  </si>
  <si>
    <t>8.83B</t>
  </si>
  <si>
    <t>0.53</t>
  </si>
  <si>
    <t>27.70</t>
  </si>
  <si>
    <t>0.73</t>
  </si>
  <si>
    <t>0.62 (2.67%)</t>
  </si>
  <si>
    <t>2017-05-18</t>
  </si>
  <si>
    <t>19.77</t>
  </si>
  <si>
    <t>19</t>
  </si>
  <si>
    <t>18</t>
  </si>
  <si>
    <t>4.75B</t>
  </si>
  <si>
    <t>4.9B</t>
  </si>
  <si>
    <t>4.7B</t>
  </si>
  <si>
    <t>4.8B</t>
  </si>
  <si>
    <t>4.87B</t>
  </si>
  <si>
    <t>5.11B</t>
  </si>
  <si>
    <t>4.55B</t>
  </si>
  <si>
    <t>4.50%</t>
  </si>
  <si>
    <t>Invalid Date</t>
  </si>
  <si>
    <t>Invalid Date.1</t>
  </si>
  <si>
    <t>Invalid Date.2</t>
  </si>
  <si>
    <t>Invalid Date.3</t>
  </si>
  <si>
    <t>BVI.PA</t>
  </si>
  <si>
    <t>5.68%</t>
  </si>
  <si>
    <t>3.14%</t>
  </si>
  <si>
    <t>20.02</t>
  </si>
  <si>
    <t>3.64</t>
  </si>
  <si>
    <t>7.37</t>
  </si>
  <si>
    <t>7.02%</t>
  </si>
  <si>
    <t>13.31%</t>
  </si>
  <si>
    <t>6.72%</t>
  </si>
  <si>
    <t>28.30%</t>
  </si>
  <si>
    <t>10.41</t>
  </si>
  <si>
    <t>0.50%</t>
  </si>
  <si>
    <t>1.42B</t>
  </si>
  <si>
    <t>798.2M</t>
  </si>
  <si>
    <t>319.4M</t>
  </si>
  <si>
    <t>99.30%</t>
  </si>
  <si>
    <t>1.1B</t>
  </si>
  <si>
    <t>2.53</t>
  </si>
  <si>
    <t>3.08B</t>
  </si>
  <si>
    <t>247.98</t>
  </si>
  <si>
    <t>2.74</t>
  </si>
  <si>
    <t>594.4M</t>
  </si>
  <si>
    <t>296.62M</t>
  </si>
  <si>
    <t>1.66%</t>
  </si>
  <si>
    <t>21.81</t>
  </si>
  <si>
    <t>16.62</t>
  </si>
  <si>
    <t>20.01</t>
  </si>
  <si>
    <t>19.60</t>
  </si>
  <si>
    <t>708.69k</t>
  </si>
  <si>
    <t>608.08k</t>
  </si>
  <si>
    <t>436.49M</t>
  </si>
  <si>
    <t>254.91M</t>
  </si>
  <si>
    <t>0.62</t>
  </si>
  <si>
    <t>2.67%</t>
  </si>
  <si>
    <t>0.55</t>
  </si>
  <si>
    <t>2.77%</t>
  </si>
  <si>
    <t>69.86%</t>
  </si>
  <si>
    <t>May 18, 2017</t>
  </si>
  <si>
    <t>4/1</t>
  </si>
  <si>
    <t>Jun 21, 2013</t>
  </si>
  <si>
    <t>Mr. Didier Michaud-Daniel</t>
  </si>
  <si>
    <t>Chief Exec. Officer</t>
  </si>
  <si>
    <t>1.48M</t>
  </si>
  <si>
    <t>Mr. Nicolas Alain Marie Tissot</t>
  </si>
  <si>
    <t>Chief Financial Officer and Exec. VP of Fin.</t>
  </si>
  <si>
    <t>Mr. Xavier Savigny</t>
  </si>
  <si>
    <t>Exec. VP of HR</t>
  </si>
  <si>
    <t>Mr. Philippe Donche-Gay</t>
  </si>
  <si>
    <t>Sr. EVP, Dy CEO of International Ops &amp; Support &amp; Chairman &amp; Pres of the Marine &amp;Offshore div</t>
  </si>
  <si>
    <t>Mr. Eduardo Camargo</t>
  </si>
  <si>
    <t>Exec. VP of CIF2 Latin America</t>
  </si>
  <si>
    <t>CIRCOR International, Inc. (CIR)</t>
  </si>
  <si>
    <t>56.78</t>
  </si>
  <si>
    <t>56.12</t>
  </si>
  <si>
    <t>56.44</t>
  </si>
  <si>
    <t>55.75 - 57.88</t>
  </si>
  <si>
    <t>48.11 - 72.96</t>
  </si>
  <si>
    <t>102775</t>
  </si>
  <si>
    <t>87358</t>
  </si>
  <si>
    <t>936.53M</t>
  </si>
  <si>
    <t>1.79</t>
  </si>
  <si>
    <t>84.87</t>
  </si>
  <si>
    <t>0.15 (0.26%)</t>
  </si>
  <si>
    <t>67.40</t>
  </si>
  <si>
    <t>6</t>
  </si>
  <si>
    <t>158.11M</t>
  </si>
  <si>
    <t>161.66M</t>
  </si>
  <si>
    <t>642.46M</t>
  </si>
  <si>
    <t>698.61M</t>
  </si>
  <si>
    <t>155.6M</t>
  </si>
  <si>
    <t>148.6M</t>
  </si>
  <si>
    <t>615.4M</t>
  </si>
  <si>
    <t>640.1M</t>
  </si>
  <si>
    <t>160.15M</t>
  </si>
  <si>
    <t>173.7M</t>
  </si>
  <si>
    <t>661.4M</t>
  </si>
  <si>
    <t>739.6M</t>
  </si>
  <si>
    <t>146.39M</t>
  </si>
  <si>
    <t>134.83M</t>
  </si>
  <si>
    <t>590.26M</t>
  </si>
  <si>
    <t>8.00%</t>
  </si>
  <si>
    <t>19.90%</t>
  </si>
  <si>
    <t>8.80%</t>
  </si>
  <si>
    <t>0.41</t>
  </si>
  <si>
    <t>0.07</t>
  </si>
  <si>
    <t>-0.03</t>
  </si>
  <si>
    <t>15.20%</t>
  </si>
  <si>
    <t>7.00%</t>
  </si>
  <si>
    <t>17.10%</t>
  </si>
  <si>
    <t>-8.60%</t>
  </si>
  <si>
    <t>CIR</t>
  </si>
  <si>
    <t>-13.20%</t>
  </si>
  <si>
    <t>19.60%</t>
  </si>
  <si>
    <t>1.50%</t>
  </si>
  <si>
    <t>35.10%</t>
  </si>
  <si>
    <t>6.07%</t>
  </si>
  <si>
    <t>-8.67%</t>
  </si>
  <si>
    <t>20.80</t>
  </si>
  <si>
    <t>4.76</t>
  </si>
  <si>
    <t>Apr 2, 2017</t>
  </si>
  <si>
    <t>1.88%</t>
  </si>
  <si>
    <t>5.07%</t>
  </si>
  <si>
    <t>2.65%</t>
  </si>
  <si>
    <t>584.67M</t>
  </si>
  <si>
    <t>35.57</t>
  </si>
  <si>
    <t>-3.70%</t>
  </si>
  <si>
    <t>183.12M</t>
  </si>
  <si>
    <t>56.38M</t>
  </si>
  <si>
    <t>11M</t>
  </si>
  <si>
    <t>23.30%</t>
  </si>
  <si>
    <t>65.66M</t>
  </si>
  <si>
    <t>3.98</t>
  </si>
  <si>
    <t>243M</t>
  </si>
  <si>
    <t>58.48</t>
  </si>
  <si>
    <t>3.00</t>
  </si>
  <si>
    <t>25.21</t>
  </si>
  <si>
    <t>67.94M</t>
  </si>
  <si>
    <t>39.58M</t>
  </si>
  <si>
    <t>-4.49%</t>
  </si>
  <si>
    <t>72.96</t>
  </si>
  <si>
    <t>48.11</t>
  </si>
  <si>
    <t>60.36</t>
  </si>
  <si>
    <t>61.48</t>
  </si>
  <si>
    <t>87.36k</t>
  </si>
  <si>
    <t>87.47k</t>
  </si>
  <si>
    <t>16.49M</t>
  </si>
  <si>
    <t>16.29M</t>
  </si>
  <si>
    <t>17.42%</t>
  </si>
  <si>
    <t>94.90%</t>
  </si>
  <si>
    <t>1.33M</t>
  </si>
  <si>
    <t>14.03</t>
  </si>
  <si>
    <t>11.45%</t>
  </si>
  <si>
    <t>1.35M</t>
  </si>
  <si>
    <t>0.15</t>
  </si>
  <si>
    <t>0.28</t>
  </si>
  <si>
    <t>22.39%</t>
  </si>
  <si>
    <t>Jun 8, 2017</t>
  </si>
  <si>
    <t>1/1</t>
  </si>
  <si>
    <t>Aug 15, 1997</t>
  </si>
  <si>
    <t>Mr. Scott A. Buckhout</t>
  </si>
  <si>
    <t>1.09M</t>
  </si>
  <si>
    <t>Mr. Rajeev Bhalla</t>
  </si>
  <si>
    <t>Chief Financial Officer and Exec. VP</t>
  </si>
  <si>
    <t>726.33k</t>
  </si>
  <si>
    <t>Mr. Arjun Sharma</t>
  </si>
  <si>
    <t>Sr. VP of Bus. Devel.</t>
  </si>
  <si>
    <t>314.38k</t>
  </si>
  <si>
    <t>Mr. Erik Wiik</t>
  </si>
  <si>
    <t>VP and Group Pres of CIRCOR Energy</t>
  </si>
  <si>
    <t>572.75k</t>
  </si>
  <si>
    <t>Mr. Sumit Mehrotra</t>
  </si>
  <si>
    <t>Group Pres of Advanced Flow Solutions</t>
  </si>
  <si>
    <t>367.83k</t>
  </si>
  <si>
    <t>845.55M</t>
  </si>
  <si>
    <t>857.81M</t>
  </si>
  <si>
    <t>841.45M</t>
  </si>
  <si>
    <t>656.27M</t>
  </si>
  <si>
    <t>-1.91%</t>
  </si>
  <si>
    <t>-22.01%</t>
  </si>
  <si>
    <t>-10.06%</t>
  </si>
  <si>
    <t>604.01M</t>
  </si>
  <si>
    <t>589.56M</t>
  </si>
  <si>
    <t>576.44M</t>
  </si>
  <si>
    <t>447.55M</t>
  </si>
  <si>
    <t>403.34M</t>
  </si>
  <si>
    <t>584.68M</t>
  </si>
  <si>
    <t>570.49M</t>
  </si>
  <si>
    <t>556.87M</t>
  </si>
  <si>
    <t>423.61M</t>
  </si>
  <si>
    <t>377.72M</t>
  </si>
  <si>
    <t>19.33M</t>
  </si>
  <si>
    <t>19.07M</t>
  </si>
  <si>
    <t>19.56M</t>
  </si>
  <si>
    <t>23.94M</t>
  </si>
  <si>
    <t>25.62M</t>
  </si>
  <si>
    <t>15.73M</t>
  </si>
  <si>
    <t>16.03M</t>
  </si>
  <si>
    <t>16.45M</t>
  </si>
  <si>
    <t>14.25M</t>
  </si>
  <si>
    <t>13.3M</t>
  </si>
  <si>
    <t>3.6M</t>
  </si>
  <si>
    <t>3.04M</t>
  </si>
  <si>
    <t>9.68M</t>
  </si>
  <si>
    <t>12.32M</t>
  </si>
  <si>
    <t>-2.39%</t>
  </si>
  <si>
    <t>-2.23%</t>
  </si>
  <si>
    <t>-22.36%</t>
  </si>
  <si>
    <t>-9.88%</t>
  </si>
  <si>
    <t>241.54M</t>
  </si>
  <si>
    <t>268.25M</t>
  </si>
  <si>
    <t>265.01M</t>
  </si>
  <si>
    <t>208.72M</t>
  </si>
  <si>
    <t>186.92M</t>
  </si>
  <si>
    <t>11.06%</t>
  </si>
  <si>
    <t>-1.21%</t>
  </si>
  <si>
    <t>-21.24%</t>
  </si>
  <si>
    <t>-10.45%</t>
  </si>
  <si>
    <t>31.67%</t>
  </si>
  <si>
    <t>179.38M</t>
  </si>
  <si>
    <t>182.95M</t>
  </si>
  <si>
    <t>178.8M</t>
  </si>
  <si>
    <t>156.3M</t>
  </si>
  <si>
    <t>154.82M</t>
  </si>
  <si>
    <t>8.4M</t>
  </si>
  <si>
    <t>6.5M</t>
  </si>
  <si>
    <t>7.8M</t>
  </si>
  <si>
    <t>5.9M</t>
  </si>
  <si>
    <t>170.98M</t>
  </si>
  <si>
    <t>176.45M</t>
  </si>
  <si>
    <t>171M</t>
  </si>
  <si>
    <t>150.4M</t>
  </si>
  <si>
    <t>148.92M</t>
  </si>
  <si>
    <t>1.99%</t>
  </si>
  <si>
    <t>-2.27%</t>
  </si>
  <si>
    <t>-12.58%</t>
  </si>
  <si>
    <t>-0.95%</t>
  </si>
  <si>
    <t>15.63M</t>
  </si>
  <si>
    <t>16.12M</t>
  </si>
  <si>
    <t>21.45M</t>
  </si>
  <si>
    <t>26.75M</t>
  </si>
  <si>
    <t>21.18M</t>
  </si>
  <si>
    <t>46.53M</t>
  </si>
  <si>
    <t>69.17M</t>
  </si>
  <si>
    <t>64.76M</t>
  </si>
  <si>
    <t>25.67M</t>
  </si>
  <si>
    <t>10.92M</t>
  </si>
  <si>
    <t>(513,000)</t>
  </si>
  <si>
    <t>(1.98M)</t>
  </si>
  <si>
    <t>1.16M</t>
  </si>
  <si>
    <t>(402,000)</t>
  </si>
  <si>
    <t>269000</t>
  </si>
  <si>
    <t>264000</t>
  </si>
  <si>
    <t>4.53M</t>
  </si>
  <si>
    <t>3.43M</t>
  </si>
  <si>
    <t>2.65M</t>
  </si>
  <si>
    <t>2.84M</t>
  </si>
  <si>
    <t>-24.36%</t>
  </si>
  <si>
    <t>-22.57%</t>
  </si>
  <si>
    <t>7.24%</t>
  </si>
  <si>
    <t>16.39%</t>
  </si>
  <si>
    <t>41.76M</t>
  </si>
  <si>
    <t>64.04M</t>
  </si>
  <si>
    <t>63.26M</t>
  </si>
  <si>
    <t>22.43M</t>
  </si>
  <si>
    <t>53.35%</t>
  </si>
  <si>
    <t>-64.55%</t>
  </si>
  <si>
    <t>-56.84%</t>
  </si>
  <si>
    <t>1.64%</t>
  </si>
  <si>
    <t>10.96M</t>
  </si>
  <si>
    <t>16.92M</t>
  </si>
  <si>
    <t>12.88M</t>
  </si>
  <si>
    <t>12.57M</t>
  </si>
  <si>
    <t>(421,000)</t>
  </si>
  <si>
    <t>5.16M</t>
  </si>
  <si>
    <t>(507,000)</t>
  </si>
  <si>
    <t>6.85M</t>
  </si>
  <si>
    <t>7.83M</t>
  </si>
  <si>
    <t>10.46M</t>
  </si>
  <si>
    <t>10.82M</t>
  </si>
  <si>
    <t>(1.25M)</t>
  </si>
  <si>
    <t>(516,000)</t>
  </si>
  <si>
    <t>(1.15M)</t>
  </si>
  <si>
    <t>(7.41M)</t>
  </si>
  <si>
    <t>415000</t>
  </si>
  <si>
    <t>6.29M</t>
  </si>
  <si>
    <t>(1.59M)</t>
  </si>
  <si>
    <t>(3.33M)</t>
  </si>
  <si>
    <t>30.8M</t>
  </si>
  <si>
    <t>47.12M</t>
  </si>
  <si>
    <t>50.39M</t>
  </si>
  <si>
    <t>9.86M</t>
  </si>
  <si>
    <t>10.1M</t>
  </si>
  <si>
    <t>53.00%</t>
  </si>
  <si>
    <t>6.93%</t>
  </si>
  <si>
    <t>-80.43%</t>
  </si>
  <si>
    <t>2.41%</t>
  </si>
  <si>
    <t>1.71%</t>
  </si>
  <si>
    <t>1.77</t>
  </si>
  <si>
    <t>2.68</t>
  </si>
  <si>
    <t>2.85</t>
  </si>
  <si>
    <t>51.41%</t>
  </si>
  <si>
    <t>6.34%</t>
  </si>
  <si>
    <t>-79.30%</t>
  </si>
  <si>
    <t>5.08%</t>
  </si>
  <si>
    <t>17.41M</t>
  </si>
  <si>
    <t>17.56M</t>
  </si>
  <si>
    <t>17.66M</t>
  </si>
  <si>
    <t>16.85M</t>
  </si>
  <si>
    <t>16.42M</t>
  </si>
  <si>
    <t>2.67</t>
  </si>
  <si>
    <t>0.58</t>
  </si>
  <si>
    <t>51.70%</t>
  </si>
  <si>
    <t>6.37%</t>
  </si>
  <si>
    <t>-79.58%</t>
  </si>
  <si>
    <t>5.17%</t>
  </si>
  <si>
    <t>17.45M</t>
  </si>
  <si>
    <t>17.63M</t>
  </si>
  <si>
    <t>17.77M</t>
  </si>
  <si>
    <t>16.91M</t>
  </si>
  <si>
    <t>16.54M</t>
  </si>
  <si>
    <t>81.49M</t>
  </si>
  <si>
    <t>104.37M</t>
  </si>
  <si>
    <t>105.77M</t>
  </si>
  <si>
    <t>76.36M</t>
  </si>
  <si>
    <t>57.72M</t>
  </si>
  <si>
    <t>28.07%</t>
  </si>
  <si>
    <t>-27.81%</t>
  </si>
  <si>
    <t>-24.41%</t>
  </si>
  <si>
    <t>9.78%</t>
  </si>
  <si>
    <t>61.84M</t>
  </si>
  <si>
    <t>102.28M</t>
  </si>
  <si>
    <t>121.37M</t>
  </si>
  <si>
    <t>54.54M</t>
  </si>
  <si>
    <t>58.28M</t>
  </si>
  <si>
    <t>61.74M</t>
  </si>
  <si>
    <t>102.18M</t>
  </si>
  <si>
    <t>121.29M</t>
  </si>
  <si>
    <t>101000</t>
  </si>
  <si>
    <t>95000</t>
  </si>
  <si>
    <t>86000</t>
  </si>
  <si>
    <t>65.39%</t>
  </si>
  <si>
    <t>18.67%</t>
  </si>
  <si>
    <t>-55.06%</t>
  </si>
  <si>
    <t>6.85%</t>
  </si>
  <si>
    <t>8.71%</t>
  </si>
  <si>
    <t>16.75%</t>
  </si>
  <si>
    <t>8.14%</t>
  </si>
  <si>
    <t>7.10%</t>
  </si>
  <si>
    <t>150.83M</t>
  </si>
  <si>
    <t>144.74M</t>
  </si>
  <si>
    <t>156.74M</t>
  </si>
  <si>
    <t>125.63M</t>
  </si>
  <si>
    <t>133.05M</t>
  </si>
  <si>
    <t>152.53M</t>
  </si>
  <si>
    <t>147.19M</t>
  </si>
  <si>
    <t>166.27M</t>
  </si>
  <si>
    <t>133.92M</t>
  </si>
  <si>
    <t>138.1M</t>
  </si>
  <si>
    <t>(1.71M)</t>
  </si>
  <si>
    <t>(2.45M)</t>
  </si>
  <si>
    <t>(9.54M)</t>
  </si>
  <si>
    <t>(8.29M)</t>
  </si>
  <si>
    <t>(5.06M)</t>
  </si>
  <si>
    <t>-4.03%</t>
  </si>
  <si>
    <t>8.29%</t>
  </si>
  <si>
    <t>-19.85%</t>
  </si>
  <si>
    <t>5.90%</t>
  </si>
  <si>
    <t>5.61</t>
  </si>
  <si>
    <t>5.93</t>
  </si>
  <si>
    <t>5.37</t>
  </si>
  <si>
    <t>5.22</t>
  </si>
  <si>
    <t>4.44</t>
  </si>
  <si>
    <t>198.01M</t>
  </si>
  <si>
    <t>199.4M</t>
  </si>
  <si>
    <t>183.43M</t>
  </si>
  <si>
    <t>177.84M</t>
  </si>
  <si>
    <t>149.58M</t>
  </si>
  <si>
    <t>48.34M</t>
  </si>
  <si>
    <t>43.8M</t>
  </si>
  <si>
    <t>43.08M</t>
  </si>
  <si>
    <t>26.51M</t>
  </si>
  <si>
    <t>86.56M</t>
  </si>
  <si>
    <t>95.24M</t>
  </si>
  <si>
    <t>82.13M</t>
  </si>
  <si>
    <t>83.32M</t>
  </si>
  <si>
    <t>68.72M</t>
  </si>
  <si>
    <t>63.1M</t>
  </si>
  <si>
    <t>59.26M</t>
  </si>
  <si>
    <t>57.51M</t>
  </si>
  <si>
    <t>51.44M</t>
  </si>
  <si>
    <t>54.36M</t>
  </si>
  <si>
    <t>32.56M</t>
  </si>
  <si>
    <t>37.5M</t>
  </si>
  <si>
    <t>44.49M</t>
  </si>
  <si>
    <t>29.56M</t>
  </si>
  <si>
    <t>443.23M</t>
  </si>
  <si>
    <t>483.92M</t>
  </si>
  <si>
    <t>506.03M</t>
  </si>
  <si>
    <t>374.45M</t>
  </si>
  <si>
    <t>370.47M</t>
  </si>
  <si>
    <t>105.9M</t>
  </si>
  <si>
    <t>107.72M</t>
  </si>
  <si>
    <t>96.21M</t>
  </si>
  <si>
    <t>87.03M</t>
  </si>
  <si>
    <t>99.71M</t>
  </si>
  <si>
    <t>261.74M</t>
  </si>
  <si>
    <t>274.93M</t>
  </si>
  <si>
    <t>266.19M</t>
  </si>
  <si>
    <t>253.37M</t>
  </si>
  <si>
    <t>258.85M</t>
  </si>
  <si>
    <t>69.03M</t>
  </si>
  <si>
    <t>74.37M</t>
  </si>
  <si>
    <t>68.82M</t>
  </si>
  <si>
    <t>66.08M</t>
  </si>
  <si>
    <t>70.98M</t>
  </si>
  <si>
    <t>14.41M</t>
  </si>
  <si>
    <t>14.4M</t>
  </si>
  <si>
    <t>12.44M</t>
  </si>
  <si>
    <t>13.08M</t>
  </si>
  <si>
    <t>19.51M</t>
  </si>
  <si>
    <t>21.12M</t>
  </si>
  <si>
    <t>22.86M</t>
  </si>
  <si>
    <t>23.5M</t>
  </si>
  <si>
    <t>23.98M</t>
  </si>
  <si>
    <t>10.67M</t>
  </si>
  <si>
    <t>11.27M</t>
  </si>
  <si>
    <t>10.53M</t>
  </si>
  <si>
    <t>10.6M</t>
  </si>
  <si>
    <t>9.93M</t>
  </si>
  <si>
    <t>155.84M</t>
  </si>
  <si>
    <t>167.21M</t>
  </si>
  <si>
    <t>169.98M</t>
  </si>
  <si>
    <t>166.34M</t>
  </si>
  <si>
    <t>159.14M</t>
  </si>
  <si>
    <t>122.59M</t>
  </si>
  <si>
    <t>111.53M</t>
  </si>
  <si>
    <t>99.32M</t>
  </si>
  <si>
    <t>164.43M</t>
  </si>
  <si>
    <t>342.44M</t>
  </si>
  <si>
    <t>77.43M</t>
  </si>
  <si>
    <t>75.88M</t>
  </si>
  <si>
    <t>72.43M</t>
  </si>
  <si>
    <t>115.45M</t>
  </si>
  <si>
    <t>206.66M</t>
  </si>
  <si>
    <t>45.16M</t>
  </si>
  <si>
    <t>35.66M</t>
  </si>
  <si>
    <t>26.89M</t>
  </si>
  <si>
    <t>48.98M</t>
  </si>
  <si>
    <t>135.78M</t>
  </si>
  <si>
    <t>8.2M</t>
  </si>
  <si>
    <t>4.11M</t>
  </si>
  <si>
    <t>7.2M</t>
  </si>
  <si>
    <t>3.32M</t>
  </si>
  <si>
    <t>709.98M</t>
  </si>
  <si>
    <t>726.65M</t>
  </si>
  <si>
    <t>724.72M</t>
  </si>
  <si>
    <t>669.92M</t>
  </si>
  <si>
    <t>820.76M</t>
  </si>
  <si>
    <t>-0.27%</t>
  </si>
  <si>
    <t>-7.56%</t>
  </si>
  <si>
    <t>22.52%</t>
  </si>
  <si>
    <t>8.42M</t>
  </si>
  <si>
    <t>80.36M</t>
  </si>
  <si>
    <t>70.59M</t>
  </si>
  <si>
    <t>87.11M</t>
  </si>
  <si>
    <t>64.28M</t>
  </si>
  <si>
    <t>46.77M</t>
  </si>
  <si>
    <t>-12.16%</t>
  </si>
  <si>
    <t>23.41%</t>
  </si>
  <si>
    <t>-26.21%</t>
  </si>
  <si>
    <t>-27.25%</t>
  </si>
  <si>
    <t>393000</t>
  </si>
  <si>
    <t>3.97M</t>
  </si>
  <si>
    <t>1.31M</t>
  </si>
  <si>
    <t>6.59M</t>
  </si>
  <si>
    <t>2.56M</t>
  </si>
  <si>
    <t>93.78M</t>
  </si>
  <si>
    <t>88.8M</t>
  </si>
  <si>
    <t>88.64M</t>
  </si>
  <si>
    <t>71.3M</t>
  </si>
  <si>
    <t>68.4M</t>
  </si>
  <si>
    <t>26.54M</t>
  </si>
  <si>
    <t>44.19M</t>
  </si>
  <si>
    <t>39.8M</t>
  </si>
  <si>
    <t>28.87M</t>
  </si>
  <si>
    <t>20.25M</t>
  </si>
  <si>
    <t>67.24M</t>
  </si>
  <si>
    <t>44.61M</t>
  </si>
  <si>
    <t>48.84M</t>
  </si>
  <si>
    <t>42.43M</t>
  </si>
  <si>
    <t>48.15M</t>
  </si>
  <si>
    <t>182.28M</t>
  </si>
  <si>
    <t>170.55M</t>
  </si>
  <si>
    <t>185.49M</t>
  </si>
  <si>
    <t>142.17M</t>
  </si>
  <si>
    <t>117.72M</t>
  </si>
  <si>
    <t>62.73M</t>
  </si>
  <si>
    <t>42.44M</t>
  </si>
  <si>
    <t>5.26M</t>
  </si>
  <si>
    <t>90.5M</t>
  </si>
  <si>
    <t>251.2M</t>
  </si>
  <si>
    <t>62.25M</t>
  </si>
  <si>
    <t>42.1M</t>
  </si>
  <si>
    <t>5.07M</t>
  </si>
  <si>
    <t>483000</t>
  </si>
  <si>
    <t>331000</t>
  </si>
  <si>
    <t>187000</t>
  </si>
  <si>
    <t>(19.32M)</t>
  </si>
  <si>
    <t>(8.91M)</t>
  </si>
  <si>
    <t>(11.28M)</t>
  </si>
  <si>
    <t>(26.38M)</t>
  </si>
  <si>
    <t>8.83M</t>
  </si>
  <si>
    <t>10.74M</t>
  </si>
  <si>
    <t>9.67M</t>
  </si>
  <si>
    <t>7.77M</t>
  </si>
  <si>
    <t>10.42M</t>
  </si>
  <si>
    <t>13.66M</t>
  </si>
  <si>
    <t>30.06M</t>
  </si>
  <si>
    <t>18.58M</t>
  </si>
  <si>
    <t>19.05M</t>
  </si>
  <si>
    <t>36.8M</t>
  </si>
  <si>
    <t>4.82M</t>
  </si>
  <si>
    <t>35.98M</t>
  </si>
  <si>
    <t>27.11M</t>
  </si>
  <si>
    <t>32.11M</t>
  </si>
  <si>
    <t>26.04M</t>
  </si>
  <si>
    <t>33.77M</t>
  </si>
  <si>
    <t>291.73M</t>
  </si>
  <si>
    <t>249.76M</t>
  </si>
  <si>
    <t>230.63M</t>
  </si>
  <si>
    <t>269.14M</t>
  </si>
  <si>
    <t>416.35M</t>
  </si>
  <si>
    <t>41.09%</t>
  </si>
  <si>
    <t>34.37%</t>
  </si>
  <si>
    <t>31.82%</t>
  </si>
  <si>
    <t>40.17%</t>
  </si>
  <si>
    <t>50.73%</t>
  </si>
  <si>
    <t>418.25M</t>
  </si>
  <si>
    <t>476.89M</t>
  </si>
  <si>
    <t>494.09M</t>
  </si>
  <si>
    <t>400.78M</t>
  </si>
  <si>
    <t>404.41M</t>
  </si>
  <si>
    <t>174000</t>
  </si>
  <si>
    <t>176000</t>
  </si>
  <si>
    <t>178000</t>
  </si>
  <si>
    <t>158.51M</t>
  </si>
  <si>
    <t>202.93M</t>
  </si>
  <si>
    <t>250.64M</t>
  </si>
  <si>
    <t>257.94M</t>
  </si>
  <si>
    <t>265.54M</t>
  </si>
  <si>
    <t>(74.97M)</t>
  </si>
  <si>
    <t>(74.47M)</t>
  </si>
  <si>
    <t>58.91%</t>
  </si>
  <si>
    <t>65.63%</t>
  </si>
  <si>
    <t>68.18%</t>
  </si>
  <si>
    <t>59.83%</t>
  </si>
  <si>
    <t>49.27%</t>
  </si>
  <si>
    <t>(832,000)</t>
  </si>
  <si>
    <t>5.78M</t>
  </si>
  <si>
    <t>(2.74M)</t>
  </si>
  <si>
    <t>781000</t>
  </si>
  <si>
    <t>(10.74M)</t>
  </si>
  <si>
    <t>15.5M</t>
  </si>
  <si>
    <t>7.47M</t>
  </si>
  <si>
    <t>18.31M</t>
  </si>
  <si>
    <t>26.17M</t>
  </si>
  <si>
    <t>25.69M</t>
  </si>
  <si>
    <t>64.79M</t>
  </si>
  <si>
    <t>79.45M</t>
  </si>
  <si>
    <t>85.52M</t>
  </si>
  <si>
    <t>60.75M</t>
  </si>
  <si>
    <t>50.67M</t>
  </si>
  <si>
    <t>(4.27M)</t>
  </si>
  <si>
    <t>(7.24M)</t>
  </si>
  <si>
    <t>(14.69M)</t>
  </si>
  <si>
    <t>(33.61M)</t>
  </si>
  <si>
    <t>8.73M</t>
  </si>
  <si>
    <t>(38.44M)</t>
  </si>
  <si>
    <t>20.39M</t>
  </si>
  <si>
    <t>18.54M</t>
  </si>
  <si>
    <t>(15.29M)</t>
  </si>
  <si>
    <t>26.82M</t>
  </si>
  <si>
    <t>(2.42M)</t>
  </si>
  <si>
    <t>160000</t>
  </si>
  <si>
    <t>884000</t>
  </si>
  <si>
    <t>(39.56M)</t>
  </si>
  <si>
    <t>(45.9M)</t>
  </si>
  <si>
    <t>60.52M</t>
  </si>
  <si>
    <t>72.21M</t>
  </si>
  <si>
    <t>70.83M</t>
  </si>
  <si>
    <t>27.14M</t>
  </si>
  <si>
    <t>59.4M</t>
  </si>
  <si>
    <t>19.30%</t>
  </si>
  <si>
    <t>-61.68%</t>
  </si>
  <si>
    <t>118.85%</t>
  </si>
  <si>
    <t>8.42%</t>
  </si>
  <si>
    <t>4.14%</t>
  </si>
  <si>
    <t>10.06%</t>
  </si>
  <si>
    <t>(18.17M)</t>
  </si>
  <si>
    <t>(17.33M)</t>
  </si>
  <si>
    <t>(12.81M)</t>
  </si>
  <si>
    <t>(12.71M)</t>
  </si>
  <si>
    <t>4.63%</t>
  </si>
  <si>
    <t>26.07%</t>
  </si>
  <si>
    <t>0.77%</t>
  </si>
  <si>
    <t>-2.02%</t>
  </si>
  <si>
    <t>-1.52%</t>
  </si>
  <si>
    <t>-1.94%</t>
  </si>
  <si>
    <t>-2.49%</t>
  </si>
  <si>
    <t>(79.98M)</t>
  </si>
  <si>
    <t>(197.49M)</t>
  </si>
  <si>
    <t>541000</t>
  </si>
  <si>
    <t>664000</t>
  </si>
  <si>
    <t>791000</t>
  </si>
  <si>
    <t>4.97M</t>
  </si>
  <si>
    <t>1.7M</t>
  </si>
  <si>
    <t>3.4M</t>
  </si>
  <si>
    <t>10.18M</t>
  </si>
  <si>
    <t>(17.63M)</t>
  </si>
  <si>
    <t>(13.26M)</t>
  </si>
  <si>
    <t>(1.84M)</t>
  </si>
  <si>
    <t>(87.73M)</t>
  </si>
  <si>
    <t>(210.48M)</t>
  </si>
  <si>
    <t>24.76%</t>
  </si>
  <si>
    <t>86.11%</t>
  </si>
  <si>
    <t>-4,662.54%</t>
  </si>
  <si>
    <t>-139.93%</t>
  </si>
  <si>
    <t>-2.08%</t>
  </si>
  <si>
    <t>-0.22%</t>
  </si>
  <si>
    <t>-13.37%</t>
  </si>
  <si>
    <t>-35.66%</t>
  </si>
  <si>
    <t>(2.66M)</t>
  </si>
  <si>
    <t>(2.7M)</t>
  </si>
  <si>
    <t>(2.68M)</t>
  </si>
  <si>
    <t>(2.56M)</t>
  </si>
  <si>
    <t>(2.5M)</t>
  </si>
  <si>
    <t>406000</t>
  </si>
  <si>
    <t>2.39M</t>
  </si>
  <si>
    <t>420000</t>
  </si>
  <si>
    <t>(74.71M)</t>
  </si>
  <si>
    <t>746000</t>
  </si>
  <si>
    <t>258000</t>
  </si>
  <si>
    <t>500000</t>
  </si>
  <si>
    <t>246000</t>
  </si>
  <si>
    <t>(34.51M)</t>
  </si>
  <si>
    <t>(19.66M)</t>
  </si>
  <si>
    <t>(36.22M)</t>
  </si>
  <si>
    <t>79.39M</t>
  </si>
  <si>
    <t>160.66M</t>
  </si>
  <si>
    <t>186.41M</t>
  </si>
  <si>
    <t>146.58M</t>
  </si>
  <si>
    <t>149.14M</t>
  </si>
  <si>
    <t>261.39M</t>
  </si>
  <si>
    <t>323.2M</t>
  </si>
  <si>
    <t>(220.92M)</t>
  </si>
  <si>
    <t>(166.24M)</t>
  </si>
  <si>
    <t>(185.36M)</t>
  </si>
  <si>
    <t>(182M)</t>
  </si>
  <si>
    <t>(162.54M)</t>
  </si>
  <si>
    <t>(642,000)</t>
  </si>
  <si>
    <t>732000</t>
  </si>
  <si>
    <t>756000</t>
  </si>
  <si>
    <t>134000</t>
  </si>
  <si>
    <t>(145,000)</t>
  </si>
  <si>
    <t>(37.41M)</t>
  </si>
  <si>
    <t>(19.24M)</t>
  </si>
  <si>
    <t>(37.72M)</t>
  </si>
  <si>
    <t>2.25M</t>
  </si>
  <si>
    <t>158.76M</t>
  </si>
  <si>
    <t>48.58%</t>
  </si>
  <si>
    <t>-96.12%</t>
  </si>
  <si>
    <t>105.97%</t>
  </si>
  <si>
    <t>6,953.04%</t>
  </si>
  <si>
    <t>-4.42%</t>
  </si>
  <si>
    <t>-2.24%</t>
  </si>
  <si>
    <t>-4.48%</t>
  </si>
  <si>
    <t>0.34%</t>
  </si>
  <si>
    <t>26.90%</t>
  </si>
  <si>
    <t>1.4M</t>
  </si>
  <si>
    <t>735000</t>
  </si>
  <si>
    <t>(12.16M)</t>
  </si>
  <si>
    <t>(8.5M)</t>
  </si>
  <si>
    <t>(3.94M)</t>
  </si>
  <si>
    <t>6.88M</t>
  </si>
  <si>
    <t>40.44M</t>
  </si>
  <si>
    <t>19.1M</t>
  </si>
  <si>
    <t>(66.83M)</t>
  </si>
  <si>
    <t>3.74M</t>
  </si>
  <si>
    <t>42.35M</t>
  </si>
  <si>
    <t>54.88M</t>
  </si>
  <si>
    <t>58.02M</t>
  </si>
  <si>
    <t>14.43M</t>
  </si>
  <si>
    <t>44.71M</t>
  </si>
  <si>
    <t>29.57%</t>
  </si>
  <si>
    <t>5.72%</t>
  </si>
  <si>
    <t>-75.13%</t>
  </si>
  <si>
    <t>209.80%</t>
  </si>
  <si>
    <t>3.93%</t>
  </si>
  <si>
    <t>BOOM</t>
  </si>
  <si>
    <t>DMC Global</t>
  </si>
  <si>
    <t>NNBR</t>
  </si>
  <si>
    <t>NN</t>
  </si>
  <si>
    <t>NPK</t>
  </si>
  <si>
    <t>National Presto Indus</t>
  </si>
  <si>
    <t>OFLX</t>
  </si>
  <si>
    <t>Omega Flex</t>
  </si>
  <si>
    <t>MICT</t>
  </si>
  <si>
    <t>Micronet Enertec</t>
  </si>
  <si>
    <t>SDEV</t>
  </si>
  <si>
    <t>Security Devices International</t>
  </si>
  <si>
    <t>192.89M</t>
  </si>
  <si>
    <t>-20.37</t>
  </si>
  <si>
    <t>17.70</t>
  </si>
  <si>
    <t>3.63</t>
  </si>
  <si>
    <t>1.23</t>
  </si>
  <si>
    <t>764.9M</t>
  </si>
  <si>
    <t>45.66</t>
  </si>
  <si>
    <t>15.82</t>
  </si>
  <si>
    <t>0.87</t>
  </si>
  <si>
    <t>2.33</t>
  </si>
  <si>
    <t>791.05M</t>
  </si>
  <si>
    <t>14.27</t>
  </si>
  <si>
    <t>2.39</t>
  </si>
  <si>
    <t>610.25M</t>
  </si>
  <si>
    <t>38.44</t>
  </si>
  <si>
    <t>6.16</t>
  </si>
  <si>
    <t>12.22</t>
  </si>
  <si>
    <t>FULING POWER (600452.SS)</t>
  </si>
  <si>
    <t>41.97</t>
  </si>
  <si>
    <t>41.92</t>
  </si>
  <si>
    <t>42.19</t>
  </si>
  <si>
    <t>41.59 - 42.36</t>
  </si>
  <si>
    <t>31.03 - 55.55</t>
  </si>
  <si>
    <t>696289</t>
  </si>
  <si>
    <t>867369</t>
  </si>
  <si>
    <t>6.72B</t>
  </si>
  <si>
    <t>N/A (N/A)</t>
  </si>
  <si>
    <t>56.10</t>
  </si>
  <si>
    <t>2.13B</t>
  </si>
  <si>
    <t>2.55B</t>
  </si>
  <si>
    <t>2.42B</t>
  </si>
  <si>
    <t>2.2B</t>
  </si>
  <si>
    <t>2.77B</t>
  </si>
  <si>
    <t>28.20%</t>
  </si>
  <si>
    <t>600452.SS</t>
  </si>
  <si>
    <t>47.60%</t>
  </si>
  <si>
    <t>29.00%</t>
  </si>
  <si>
    <t>46.41%</t>
  </si>
  <si>
    <t>867.37k</t>
  </si>
  <si>
    <t>999.5k</t>
  </si>
  <si>
    <t>Civista Bancshares, Inc. (CIVB)</t>
  </si>
  <si>
    <t>21.04</t>
  </si>
  <si>
    <t>20.96</t>
  </si>
  <si>
    <t>21.05</t>
  </si>
  <si>
    <t>20.64 - 21.05</t>
  </si>
  <si>
    <t>12.99 - 23.75</t>
  </si>
  <si>
    <t>27700</t>
  </si>
  <si>
    <t>59004</t>
  </si>
  <si>
    <t>213.75M</t>
  </si>
  <si>
    <t>0.68</t>
  </si>
  <si>
    <t>13.66</t>
  </si>
  <si>
    <t>1.54</t>
  </si>
  <si>
    <t>0.24 (1.14%)</t>
  </si>
  <si>
    <t>2017-04-13</t>
  </si>
  <si>
    <t>24.00</t>
  </si>
  <si>
    <t>3</t>
  </si>
  <si>
    <t>17.64M</t>
  </si>
  <si>
    <t>17.55M</t>
  </si>
  <si>
    <t>71.48M</t>
  </si>
  <si>
    <t>76.37M</t>
  </si>
  <si>
    <t>17.3M</t>
  </si>
  <si>
    <t>17.15M</t>
  </si>
  <si>
    <t>70.24M</t>
  </si>
  <si>
    <t>74.41M</t>
  </si>
  <si>
    <t>17.9M</t>
  </si>
  <si>
    <t>72.4M</t>
  </si>
  <si>
    <t>77.8M</t>
  </si>
  <si>
    <t>17.02M</t>
  </si>
  <si>
    <t>16.18M</t>
  </si>
  <si>
    <t>66.39M</t>
  </si>
  <si>
    <t>8.50%</t>
  </si>
  <si>
    <t>7.70%</t>
  </si>
  <si>
    <t>0.45</t>
  </si>
  <si>
    <t>0.31</t>
  </si>
  <si>
    <t>0.34</t>
  </si>
  <si>
    <t>0.33</t>
  </si>
  <si>
    <t>0.4</t>
  </si>
  <si>
    <t>0.05</t>
  </si>
  <si>
    <t>-0.01</t>
  </si>
  <si>
    <t>17.20%</t>
  </si>
  <si>
    <t>-2.40%</t>
  </si>
  <si>
    <t>CIVB</t>
  </si>
  <si>
    <t>-34.00%</t>
  </si>
  <si>
    <t>-8.80%</t>
  </si>
  <si>
    <t>-15.90%</t>
  </si>
  <si>
    <t>10.60%</t>
  </si>
  <si>
    <t>29.75%</t>
  </si>
  <si>
    <t>14.41</t>
  </si>
  <si>
    <t>1.99</t>
  </si>
  <si>
    <t>3.13</t>
  </si>
  <si>
    <t>1.36</t>
  </si>
  <si>
    <t>25.10%</t>
  </si>
  <si>
    <t>36.99%</t>
  </si>
  <si>
    <t>1.11%</t>
  </si>
  <si>
    <t>11.22%</t>
  </si>
  <si>
    <t>68.23M</t>
  </si>
  <si>
    <t>8.20</t>
  </si>
  <si>
    <t>3.10%</t>
  </si>
  <si>
    <t>15.7M</t>
  </si>
  <si>
    <t>125.82M</t>
  </si>
  <si>
    <t>12.39</t>
  </si>
  <si>
    <t>68.1M</t>
  </si>
  <si>
    <t>15.48</t>
  </si>
  <si>
    <t>9.08M</t>
  </si>
  <si>
    <t>49.82%</t>
  </si>
  <si>
    <t>23.75</t>
  </si>
  <si>
    <t>12.99</t>
  </si>
  <si>
    <t>20.66</t>
  </si>
  <si>
    <t>21.34</t>
  </si>
  <si>
    <t>59k</t>
  </si>
  <si>
    <t>50.14k</t>
  </si>
  <si>
    <t>10.16M</t>
  </si>
  <si>
    <t>8.97M</t>
  </si>
  <si>
    <t>8.44%</t>
  </si>
  <si>
    <t>8.20%</t>
  </si>
  <si>
    <t>52.32k</t>
  </si>
  <si>
    <t>6.05</t>
  </si>
  <si>
    <t>0.64%</t>
  </si>
  <si>
    <t>600.04k</t>
  </si>
  <si>
    <t>0.24</t>
  </si>
  <si>
    <t>1.14%</t>
  </si>
  <si>
    <t>0.23</t>
  </si>
  <si>
    <t>1.10%</t>
  </si>
  <si>
    <t>1.80</t>
  </si>
  <si>
    <t>14.94%</t>
  </si>
  <si>
    <t>Aug 1, 2017</t>
  </si>
  <si>
    <t>Apr 13, 2017</t>
  </si>
  <si>
    <t>May 9, 1996</t>
  </si>
  <si>
    <t>Mr. James O. Miller</t>
  </si>
  <si>
    <t>Chairman, CEO &amp; Pres</t>
  </si>
  <si>
    <t>539.43k</t>
  </si>
  <si>
    <t>Mr. Todd A. Michel</t>
  </si>
  <si>
    <t>Principal Financial Officer, Principal Accounting Officer, SVP &amp; Controller</t>
  </si>
  <si>
    <t>216.47k</t>
  </si>
  <si>
    <t>Mr. Richard J. Dutton</t>
  </si>
  <si>
    <t>COO, Sr. VP, COO of Civista Bank and Exec. VP of Civista Bank</t>
  </si>
  <si>
    <t>325.95k</t>
  </si>
  <si>
    <t>Mr. James E. McGookey</t>
  </si>
  <si>
    <t>SVP, Gen. Counsel and Sec.</t>
  </si>
  <si>
    <t>254.2k</t>
  </si>
  <si>
    <t>Mr. Dennis G. Shaffer</t>
  </si>
  <si>
    <t>Exec. VP, Pres of Civista Bank and Director of Civista Bank</t>
  </si>
  <si>
    <t>348.54k</t>
  </si>
  <si>
    <t>Interest Income</t>
  </si>
  <si>
    <t>46.76M</t>
  </si>
  <si>
    <t>44.88M</t>
  </si>
  <si>
    <t>46.08M</t>
  </si>
  <si>
    <t>50.7M</t>
  </si>
  <si>
    <t>53.57M</t>
  </si>
  <si>
    <t>Interest and Fees on Loans</t>
  </si>
  <si>
    <t>40.05M</t>
  </si>
  <si>
    <t>38.78M</t>
  </si>
  <si>
    <t>39.65M</t>
  </si>
  <si>
    <t>44.78M</t>
  </si>
  <si>
    <t>47.19M</t>
  </si>
  <si>
    <t>Interest Income on Fed. Funds</t>
  </si>
  <si>
    <t>109000</t>
  </si>
  <si>
    <t>131000</t>
  </si>
  <si>
    <t>139000</t>
  </si>
  <si>
    <t>102000</t>
  </si>
  <si>
    <t>Interest Income on Fed. Repos</t>
  </si>
  <si>
    <t>Interest on Bank Deposits</t>
  </si>
  <si>
    <t>396000</t>
  </si>
  <si>
    <t>Other Interest or Dividend Income</t>
  </si>
  <si>
    <t>6.61M</t>
  </si>
  <si>
    <t>5.82M</t>
  </si>
  <si>
    <t>5.99M</t>
  </si>
  <si>
    <t>Interest Income Growth</t>
  </si>
  <si>
    <t>-4.02%</t>
  </si>
  <si>
    <t>2.66%</t>
  </si>
  <si>
    <t>10.04%</t>
  </si>
  <si>
    <t>5.65%</t>
  </si>
  <si>
    <t>Total Interest Expense</t>
  </si>
  <si>
    <t>6.18M</t>
  </si>
  <si>
    <t>4.91M</t>
  </si>
  <si>
    <t>4.1M</t>
  </si>
  <si>
    <t>Interest Expense on Bank Deposits</t>
  </si>
  <si>
    <t>2.29M</t>
  </si>
  <si>
    <t>Other Interest Expense</t>
  </si>
  <si>
    <t>2.1M</t>
  </si>
  <si>
    <t>1.79M</t>
  </si>
  <si>
    <t>1.2M</t>
  </si>
  <si>
    <t>Interest Expense on Debt</t>
  </si>
  <si>
    <t>Other Borrowed Funds</t>
  </si>
  <si>
    <t>Total Interest Expense Growth</t>
  </si>
  <si>
    <t>-20.65%</t>
  </si>
  <si>
    <t>-16.36%</t>
  </si>
  <si>
    <t>-19.37%</t>
  </si>
  <si>
    <t>-0.03%</t>
  </si>
  <si>
    <t>Net Interest Income</t>
  </si>
  <si>
    <t>40.58M</t>
  </si>
  <si>
    <t>39.97M</t>
  </si>
  <si>
    <t>41.97M</t>
  </si>
  <si>
    <t>47.39M</t>
  </si>
  <si>
    <t>50.26M</t>
  </si>
  <si>
    <t>Net Interest Income Growth</t>
  </si>
  <si>
    <t>-1.49%</t>
  </si>
  <si>
    <t>5.00%</t>
  </si>
  <si>
    <t>12.92%</t>
  </si>
  <si>
    <t>6.05%</t>
  </si>
  <si>
    <t>Loan Loss Provision</t>
  </si>
  <si>
    <t>1.5M</t>
  </si>
  <si>
    <t>(1.3M)</t>
  </si>
  <si>
    <t>Loan Loss Provision Growth</t>
  </si>
  <si>
    <t>-82.81%</t>
  </si>
  <si>
    <t>36.36%</t>
  </si>
  <si>
    <t>-20.00%</t>
  </si>
  <si>
    <t>-208.33%</t>
  </si>
  <si>
    <t>Net Interest Income after Provision</t>
  </si>
  <si>
    <t>34.18M</t>
  </si>
  <si>
    <t>38.87M</t>
  </si>
  <si>
    <t>40.47M</t>
  </si>
  <si>
    <t>46.19M</t>
  </si>
  <si>
    <t>51.56M</t>
  </si>
  <si>
    <t>Net Interest Inc After Loan Loss Prov Growth</t>
  </si>
  <si>
    <t>13.74%</t>
  </si>
  <si>
    <t>4.11%</t>
  </si>
  <si>
    <t>14.14%</t>
  </si>
  <si>
    <t>11.62%</t>
  </si>
  <si>
    <t>Net Interest Margin</t>
  </si>
  <si>
    <t>Non-Interest Income</t>
  </si>
  <si>
    <t>11.2M</t>
  </si>
  <si>
    <t>12.06M</t>
  </si>
  <si>
    <t>13.77M</t>
  </si>
  <si>
    <t>14.28M</t>
  </si>
  <si>
    <t>16.13M</t>
  </si>
  <si>
    <t>Securities Gain</t>
  </si>
  <si>
    <t>158000</t>
  </si>
  <si>
    <t>204000</t>
  </si>
  <si>
    <t>113000</t>
  </si>
  <si>
    <t>(18,000)</t>
  </si>
  <si>
    <t>19000</t>
  </si>
  <si>
    <t>Trading Account Income</t>
  </si>
  <si>
    <t>Trust Income, Commissions &amp; Fees</t>
  </si>
  <si>
    <t>8.62M</t>
  </si>
  <si>
    <t>9.07M</t>
  </si>
  <si>
    <t>12.21M</t>
  </si>
  <si>
    <t>12.61M</t>
  </si>
  <si>
    <t>Commission &amp; Fee Income</t>
  </si>
  <si>
    <t>6.46M</t>
  </si>
  <si>
    <t>6.45M</t>
  </si>
  <si>
    <t>8.96M</t>
  </si>
  <si>
    <t>Other Operating Income</t>
  </si>
  <si>
    <t>1.8M</t>
  </si>
  <si>
    <t>2.33M</t>
  </si>
  <si>
    <t>789000</t>
  </si>
  <si>
    <t>1.41M</t>
  </si>
  <si>
    <t>Non-Interest Expense</t>
  </si>
  <si>
    <t>38.07M</t>
  </si>
  <si>
    <t>43.38M</t>
  </si>
  <si>
    <t>41.55M</t>
  </si>
  <si>
    <t>42.94M</t>
  </si>
  <si>
    <t>43.86M</t>
  </si>
  <si>
    <t>Labor &amp; Related Expense</t>
  </si>
  <si>
    <t>21.19M</t>
  </si>
  <si>
    <t>24.96M</t>
  </si>
  <si>
    <t>22.69M</t>
  </si>
  <si>
    <t>26.06M</t>
  </si>
  <si>
    <t>Equipment Expense</t>
  </si>
  <si>
    <t>3.38M</t>
  </si>
  <si>
    <t>3.48M</t>
  </si>
  <si>
    <t>3.68M</t>
  </si>
  <si>
    <t>3.92M</t>
  </si>
  <si>
    <t>4.34M</t>
  </si>
  <si>
    <t>10.95M</t>
  </si>
  <si>
    <t>12.3M</t>
  </si>
  <si>
    <t>13.12M</t>
  </si>
  <si>
    <t>11.28M</t>
  </si>
  <si>
    <t>Operating Income</t>
  </si>
  <si>
    <t>7.3M</t>
  </si>
  <si>
    <t>7.55M</t>
  </si>
  <si>
    <t>17.53M</t>
  </si>
  <si>
    <t>23.84M</t>
  </si>
  <si>
    <t>Operating Income Growth</t>
  </si>
  <si>
    <t>3.40%</t>
  </si>
  <si>
    <t>68.03%</t>
  </si>
  <si>
    <t>38.11%</t>
  </si>
  <si>
    <t>36.00%</t>
  </si>
  <si>
    <t>Operating Income Margin</t>
  </si>
  <si>
    <t>34.20%</t>
  </si>
  <si>
    <t>Non-Operating Income (Expense)</t>
  </si>
  <si>
    <t>Miscellaneous Non Operating Expense</t>
  </si>
  <si>
    <t>Income Taxes</t>
  </si>
  <si>
    <t>3.16M</t>
  </si>
  <si>
    <t>4.78M</t>
  </si>
  <si>
    <t>6.62M</t>
  </si>
  <si>
    <t>Income Tax - Current - Domestic</t>
  </si>
  <si>
    <t>11000</t>
  </si>
  <si>
    <t>3.15M</t>
  </si>
  <si>
    <t>5.19M</t>
  </si>
  <si>
    <t>Income Tax - Current - Foreign</t>
  </si>
  <si>
    <t>Income Tax - Deferred - Domestic</t>
  </si>
  <si>
    <t>330000</t>
  </si>
  <si>
    <t>1.36M</t>
  </si>
  <si>
    <t>(410,000)</t>
  </si>
  <si>
    <t>170000</t>
  </si>
  <si>
    <t>Income Tax - Deferred - Foreign</t>
  </si>
  <si>
    <t>5.58M</t>
  </si>
  <si>
    <t>9.53M</t>
  </si>
  <si>
    <t>12.75M</t>
  </si>
  <si>
    <t>17.22M</t>
  </si>
  <si>
    <t>10.75%</t>
  </si>
  <si>
    <t>54.20%</t>
  </si>
  <si>
    <t>33.76%</t>
  </si>
  <si>
    <t>35.09%</t>
  </si>
  <si>
    <t>Net Margin</t>
  </si>
  <si>
    <t>24.70%</t>
  </si>
  <si>
    <t>1.19M</t>
  </si>
  <si>
    <t>1.87M</t>
  </si>
  <si>
    <t>1.58M</t>
  </si>
  <si>
    <t>5.02M</t>
  </si>
  <si>
    <t>7.66M</t>
  </si>
  <si>
    <t>11.17M</t>
  </si>
  <si>
    <t>15.72M</t>
  </si>
  <si>
    <t>0.57</t>
  </si>
  <si>
    <t>0.65</t>
  </si>
  <si>
    <t>0.99</t>
  </si>
  <si>
    <t>1.43</t>
  </si>
  <si>
    <t>1.96</t>
  </si>
  <si>
    <t>14.04%</t>
  </si>
  <si>
    <t>52.31%</t>
  </si>
  <si>
    <t>44.44%</t>
  </si>
  <si>
    <t>37.06%</t>
  </si>
  <si>
    <t>7.71M</t>
  </si>
  <si>
    <t>7.82M</t>
  </si>
  <si>
    <t>0.85</t>
  </si>
  <si>
    <t>1.17</t>
  </si>
  <si>
    <t>1.57</t>
  </si>
  <si>
    <t>12.28%</t>
  </si>
  <si>
    <t>32.81%</t>
  </si>
  <si>
    <t>37.65%</t>
  </si>
  <si>
    <t>34.19%</t>
  </si>
  <si>
    <t>10.9M</t>
  </si>
  <si>
    <t>Total Cash &amp; Due from Banks</t>
  </si>
  <si>
    <t>46.13M</t>
  </si>
  <si>
    <t>33.88M</t>
  </si>
  <si>
    <t>29.86M</t>
  </si>
  <si>
    <t>35.56M</t>
  </si>
  <si>
    <t>36.7M</t>
  </si>
  <si>
    <t>Cash &amp; Due from Banks Growth</t>
  </si>
  <si>
    <t>-26.55%</t>
  </si>
  <si>
    <t>-11.88%</t>
  </si>
  <si>
    <t>19.10%</t>
  </si>
  <si>
    <t>3.19%</t>
  </si>
  <si>
    <t>Investments - Total</t>
  </si>
  <si>
    <t>221.4M</t>
  </si>
  <si>
    <t>215.48M</t>
  </si>
  <si>
    <t>212.9M</t>
  </si>
  <si>
    <t>212.4M</t>
  </si>
  <si>
    <t>212.19M</t>
  </si>
  <si>
    <t>Trading Account Securities</t>
  </si>
  <si>
    <t>Federal Funds Sold &amp; Securities Purchased</t>
  </si>
  <si>
    <t>Federal Funds Sold</t>
  </si>
  <si>
    <t>Securities Bought Under Resale Agreement</t>
  </si>
  <si>
    <t>Treasury Securities</t>
  </si>
  <si>
    <t>54.29M</t>
  </si>
  <si>
    <t>42.9M</t>
  </si>
  <si>
    <t>40.94M</t>
  </si>
  <si>
    <t>37.45M</t>
  </si>
  <si>
    <t>Federal Agency Securities</t>
  </si>
  <si>
    <t>15.42M</t>
  </si>
  <si>
    <t>13.45M</t>
  </si>
  <si>
    <t>14.06M</t>
  </si>
  <si>
    <t>State &amp; Municipal Securities</t>
  </si>
  <si>
    <t>79.81M</t>
  </si>
  <si>
    <t>80.63M</t>
  </si>
  <si>
    <t>88.02M</t>
  </si>
  <si>
    <t>92.15M</t>
  </si>
  <si>
    <t>95M</t>
  </si>
  <si>
    <t>Mortgage Backed Securities</t>
  </si>
  <si>
    <t>69.44M</t>
  </si>
  <si>
    <t>66.98M</t>
  </si>
  <si>
    <t>66.44M</t>
  </si>
  <si>
    <t>62.57M</t>
  </si>
  <si>
    <t>62.64M</t>
  </si>
  <si>
    <t>Other Securities</t>
  </si>
  <si>
    <t>449000</t>
  </si>
  <si>
    <t>13.13M</t>
  </si>
  <si>
    <t>587000</t>
  </si>
  <si>
    <t>778000</t>
  </si>
  <si>
    <t>Other Investments</t>
  </si>
  <si>
    <t>438000</t>
  </si>
  <si>
    <t>2.41M</t>
  </si>
  <si>
    <t>2.27M</t>
  </si>
  <si>
    <t>Investments Growth</t>
  </si>
  <si>
    <t>-2.68%</t>
  </si>
  <si>
    <t>-1.19%</t>
  </si>
  <si>
    <t>-0.24%</t>
  </si>
  <si>
    <t>-0.10%</t>
  </si>
  <si>
    <t>Net Loans</t>
  </si>
  <si>
    <t>795.81M</t>
  </si>
  <si>
    <t>844.71M</t>
  </si>
  <si>
    <t>900.59M</t>
  </si>
  <si>
    <t>987.17M</t>
  </si>
  <si>
    <t>Gross Loans - Net of Unearned Income</t>
  </si>
  <si>
    <t>815.55M</t>
  </si>
  <si>
    <t>861.24M</t>
  </si>
  <si>
    <t>914.86M</t>
  </si>
  <si>
    <t>1B</t>
  </si>
  <si>
    <t>1.06B</t>
  </si>
  <si>
    <t>Commercial &amp; Industrial Loans</t>
  </si>
  <si>
    <t>100.66M</t>
  </si>
  <si>
    <t>115.88M</t>
  </si>
  <si>
    <t>114.19M</t>
  </si>
  <si>
    <t>124.4M</t>
  </si>
  <si>
    <t>135.46M</t>
  </si>
  <si>
    <t>Consumer &amp; Installment Loans</t>
  </si>
  <si>
    <t>9.81M</t>
  </si>
  <si>
    <t>15.03M</t>
  </si>
  <si>
    <t>18.56M</t>
  </si>
  <si>
    <t>17.98M</t>
  </si>
  <si>
    <t>Real Estate Mortgage Loans</t>
  </si>
  <si>
    <t>705.08M</t>
  </si>
  <si>
    <t>734.5M</t>
  </si>
  <si>
    <t>785.64M</t>
  </si>
  <si>
    <t>858.57M</t>
  </si>
  <si>
    <t>902.07M</t>
  </si>
  <si>
    <t>Lease Financing Loans</t>
  </si>
  <si>
    <t>Foreign Loans</t>
  </si>
  <si>
    <t>Broker &amp; Financial Institution Loans</t>
  </si>
  <si>
    <t>Unspecified/Other Loans</t>
  </si>
  <si>
    <t>Unearned Income</t>
  </si>
  <si>
    <t>Loan Loss Allowances (Reserves)</t>
  </si>
  <si>
    <t>(19.74M)</t>
  </si>
  <si>
    <t>(16.53M)</t>
  </si>
  <si>
    <t>(14.27M)</t>
  </si>
  <si>
    <t>(14.36M)</t>
  </si>
  <si>
    <t>(13.31M)</t>
  </si>
  <si>
    <t>Customer Liability on Acceptances</t>
  </si>
  <si>
    <t>Loans - 1 Yr Growth Rate</t>
  </si>
  <si>
    <t>6.14%</t>
  </si>
  <si>
    <t>6.61%</t>
  </si>
  <si>
    <t>5.58%</t>
  </si>
  <si>
    <t>Loans (Total) / Total Deposits</t>
  </si>
  <si>
    <t>Loans (Total) / Total Assets</t>
  </si>
  <si>
    <t>17.17M</t>
  </si>
  <si>
    <t>16.94M</t>
  </si>
  <si>
    <t>17.92M</t>
  </si>
  <si>
    <t>Other Assets (Including Intangibles)</t>
  </si>
  <si>
    <t>48.7M</t>
  </si>
  <si>
    <t>48.93M</t>
  </si>
  <si>
    <t>49.88M</t>
  </si>
  <si>
    <t>57.01M</t>
  </si>
  <si>
    <t>61.64M</t>
  </si>
  <si>
    <t>24.92M</t>
  </si>
  <si>
    <t>26.14M</t>
  </si>
  <si>
    <t>27.5M</t>
  </si>
  <si>
    <t>32.76M</t>
  </si>
  <si>
    <t>24.01M</t>
  </si>
  <si>
    <t>23.75M</t>
  </si>
  <si>
    <t>29.5M</t>
  </si>
  <si>
    <t>28.88M</t>
  </si>
  <si>
    <t>Interest Receivables</t>
  </si>
  <si>
    <t>3.71M</t>
  </si>
  <si>
    <t>3.88M</t>
  </si>
  <si>
    <t>3.85M</t>
  </si>
  <si>
    <t>Assets - Total Growth</t>
  </si>
  <si>
    <t>2.42%</t>
  </si>
  <si>
    <t>3.96%</t>
  </si>
  <si>
    <t>8.34%</t>
  </si>
  <si>
    <t>4.64%</t>
  </si>
  <si>
    <t>Return On Average Assets</t>
  </si>
  <si>
    <t>1.27%</t>
  </si>
  <si>
    <t>Total Deposits</t>
  </si>
  <si>
    <t>926.39M</t>
  </si>
  <si>
    <t>942.48M</t>
  </si>
  <si>
    <t>968.92M</t>
  </si>
  <si>
    <t>Demand Deposits</t>
  </si>
  <si>
    <t>372.61M</t>
  </si>
  <si>
    <t>403.09M</t>
  </si>
  <si>
    <t>430.09M</t>
  </si>
  <si>
    <t>476.92M</t>
  </si>
  <si>
    <t>529.35M</t>
  </si>
  <si>
    <t>Savings/Time Deposits</t>
  </si>
  <si>
    <t>553.78M</t>
  </si>
  <si>
    <t>539.39M</t>
  </si>
  <si>
    <t>538.83M</t>
  </si>
  <si>
    <t>575.12M</t>
  </si>
  <si>
    <t>591.76M</t>
  </si>
  <si>
    <t>Foreign Office Deposits</t>
  </si>
  <si>
    <t>Deposits Growth</t>
  </si>
  <si>
    <t>1.74%</t>
  </si>
  <si>
    <t>2.81%</t>
  </si>
  <si>
    <t>8.58%</t>
  </si>
  <si>
    <t>6.57%</t>
  </si>
  <si>
    <t>Total Debt</t>
  </si>
  <si>
    <t>92.91M</t>
  </si>
  <si>
    <t>87.21M</t>
  </si>
  <si>
    <t>116.24M</t>
  </si>
  <si>
    <t>125.67M</t>
  </si>
  <si>
    <t>106.85M</t>
  </si>
  <si>
    <t>23.22M</t>
  </si>
  <si>
    <t>50.28M</t>
  </si>
  <si>
    <t>69.31M</t>
  </si>
  <si>
    <t>78.74M</t>
  </si>
  <si>
    <t>30.23M</t>
  </si>
  <si>
    <t>47.7M</t>
  </si>
  <si>
    <t>2.5M</t>
  </si>
  <si>
    <t>20.05M</t>
  </si>
  <si>
    <t>21.61M</t>
  </si>
  <si>
    <t>25.04M</t>
  </si>
  <si>
    <t>59.93M</t>
  </si>
  <si>
    <t>69.69M</t>
  </si>
  <si>
    <t>36.93M</t>
  </si>
  <si>
    <t>46.93M</t>
  </si>
  <si>
    <t>LT Debt excl. Capitalized Leases</t>
  </si>
  <si>
    <t>Long Term Debt Growth</t>
  </si>
  <si>
    <t>-47.01%</t>
  </si>
  <si>
    <t>27.08%</t>
  </si>
  <si>
    <t>0.00%</t>
  </si>
  <si>
    <t>-5.33%</t>
  </si>
  <si>
    <t>Total Debt / Total Assets</t>
  </si>
  <si>
    <t>8.12%</t>
  </si>
  <si>
    <t>7.44%</t>
  </si>
  <si>
    <t>9.54%</t>
  </si>
  <si>
    <t>9.52%</t>
  </si>
  <si>
    <t>7.73%</t>
  </si>
  <si>
    <t>13.7M</t>
  </si>
  <si>
    <t>9.49M</t>
  </si>
  <si>
    <t>12.12M</t>
  </si>
  <si>
    <t>12.17M</t>
  </si>
  <si>
    <t>11.69M</t>
  </si>
  <si>
    <t>1.24B</t>
  </si>
  <si>
    <t>23.18M</t>
  </si>
  <si>
    <t>46.32M</t>
  </si>
  <si>
    <t>23.13M</t>
  </si>
  <si>
    <t>22.27M</t>
  </si>
  <si>
    <t>18.95M</t>
  </si>
  <si>
    <t>80.8M</t>
  </si>
  <si>
    <t>82.06M</t>
  </si>
  <si>
    <t>92.78M</t>
  </si>
  <si>
    <t>102.9M</t>
  </si>
  <si>
    <t>118.67M</t>
  </si>
  <si>
    <t>114.37M</t>
  </si>
  <si>
    <t>115.33M</t>
  </si>
  <si>
    <t>118.98M</t>
  </si>
  <si>
    <t>Additional Paid-In Capital/Capital Surplus</t>
  </si>
  <si>
    <t>(10.82M)</t>
  </si>
  <si>
    <t>(4.31M)</t>
  </si>
  <si>
    <t>5.3M</t>
  </si>
  <si>
    <t>19.26M</t>
  </si>
  <si>
    <t>341000</t>
  </si>
  <si>
    <t>3.73M</t>
  </si>
  <si>
    <t>2.01M</t>
  </si>
  <si>
    <t>Other Appropriated Reserves</t>
  </si>
  <si>
    <t>(1.65M)</t>
  </si>
  <si>
    <t>(4.59M)</t>
  </si>
  <si>
    <t>(4.05M)</t>
  </si>
  <si>
    <t>(4.35M)</t>
  </si>
  <si>
    <t>(17.24M)</t>
  </si>
  <si>
    <t>7.06%</t>
  </si>
  <si>
    <t>7.61%</t>
  </si>
  <si>
    <t>7.79%</t>
  </si>
  <si>
    <t>8.59%</t>
  </si>
  <si>
    <t>103.98M</t>
  </si>
  <si>
    <t>128.38M</t>
  </si>
  <si>
    <t>115.91M</t>
  </si>
  <si>
    <t>125.17M</t>
  </si>
  <si>
    <t>137.62M</t>
  </si>
  <si>
    <t>9.09%</t>
  </si>
  <si>
    <t>10.95%</t>
  </si>
  <si>
    <t>9.51%</t>
  </si>
  <si>
    <t>9.48%</t>
  </si>
  <si>
    <t>9.96%</t>
  </si>
  <si>
    <t>Return On Average Total Equity</t>
  </si>
  <si>
    <t>13.10%</t>
  </si>
  <si>
    <t>(905,000)</t>
  </si>
  <si>
    <t>(1.28M)</t>
  </si>
  <si>
    <t>(485,000)</t>
  </si>
  <si>
    <t>(2M)</t>
  </si>
  <si>
    <t>(2.44M)</t>
  </si>
  <si>
    <t>20000</t>
  </si>
  <si>
    <t>118000</t>
  </si>
  <si>
    <t>926000</t>
  </si>
  <si>
    <t>3000</t>
  </si>
  <si>
    <t>(4.58M)</t>
  </si>
  <si>
    <t>8.65M</t>
  </si>
  <si>
    <t>676000</t>
  </si>
  <si>
    <t>(3.59M)</t>
  </si>
  <si>
    <t>(77.28M)</t>
  </si>
  <si>
    <t>(64.3M)</t>
  </si>
  <si>
    <t>(58.54M)</t>
  </si>
  <si>
    <t>(30.06M)</t>
  </si>
  <si>
    <t>(42.36M)</t>
  </si>
  <si>
    <t>77.76M</t>
  </si>
  <si>
    <t>59.71M</t>
  </si>
  <si>
    <t>67.19M</t>
  </si>
  <si>
    <t>30.74M</t>
  </si>
  <si>
    <t>38.77M</t>
  </si>
  <si>
    <t>Increase in Loans</t>
  </si>
  <si>
    <t>(39.14M)</t>
  </si>
  <si>
    <t>(50.17M)</t>
  </si>
  <si>
    <t>(57.94M)</t>
  </si>
  <si>
    <t>(63.74M)</t>
  </si>
  <si>
    <t>(120.96M)</t>
  </si>
  <si>
    <t>Decrease in Loans</t>
  </si>
  <si>
    <t>53.13M</t>
  </si>
  <si>
    <t>69.48M</t>
  </si>
  <si>
    <t>(3.89M)</t>
  </si>
  <si>
    <t>(39.54M)</t>
  </si>
  <si>
    <t>(55.92M)</t>
  </si>
  <si>
    <t>(48.5M)</t>
  </si>
  <si>
    <t>(11.01M)</t>
  </si>
  <si>
    <t>(61.4M)</t>
  </si>
  <si>
    <t>-41.42%</t>
  </si>
  <si>
    <t>13.27%</t>
  </si>
  <si>
    <t>77.29%</t>
  </si>
  <si>
    <t>-457.53%</t>
  </si>
  <si>
    <t>Net Investing Cash Flow / Interest Income</t>
  </si>
  <si>
    <t>-84.56%</t>
  </si>
  <si>
    <t>-124.59%</t>
  </si>
  <si>
    <t>-105.25%</t>
  </si>
  <si>
    <t>-21.72%</t>
  </si>
  <si>
    <t>-114.61%</t>
  </si>
  <si>
    <t>(2.08M)</t>
  </si>
  <si>
    <t>(2.32M)</t>
  </si>
  <si>
    <t>(3.34M)</t>
  </si>
  <si>
    <t>(3.14M)</t>
  </si>
  <si>
    <t>(3.25M)</t>
  </si>
  <si>
    <t>(925,000)</t>
  </si>
  <si>
    <t>(1.16M)</t>
  </si>
  <si>
    <t>(1.56M)</t>
  </si>
  <si>
    <t>(1.75M)</t>
  </si>
  <si>
    <t>(1.87M)</t>
  </si>
  <si>
    <t>(1.58M)</t>
  </si>
  <si>
    <t>(1.5M)</t>
  </si>
  <si>
    <t>Cash Dividend Growth</t>
  </si>
  <si>
    <t>-11.08%</t>
  </si>
  <si>
    <t>-44.19%</t>
  </si>
  <si>
    <t>5.96%</t>
  </si>
  <si>
    <t>-3.66%</t>
  </si>
  <si>
    <t>Decrease in Deposits</t>
  </si>
  <si>
    <t>3.75M</t>
  </si>
  <si>
    <t>Increase in Deposits</t>
  </si>
  <si>
    <t>25.14M</t>
  </si>
  <si>
    <t>16.09M</t>
  </si>
  <si>
    <t>26.44M</t>
  </si>
  <si>
    <t>69.07M</t>
  </si>
  <si>
    <t>(564,000)</t>
  </si>
  <si>
    <t>(22.86M)</t>
  </si>
  <si>
    <t>(1,000)</t>
  </si>
  <si>
    <t>(5.7M)</t>
  </si>
  <si>
    <t>29.03M</t>
  </si>
  <si>
    <t>9.43M</t>
  </si>
  <si>
    <t>(18.82M)</t>
  </si>
  <si>
    <t>4.19M</t>
  </si>
  <si>
    <t>(3.17M)</t>
  </si>
  <si>
    <t>44.26M</t>
  </si>
  <si>
    <t>(10.03M)</t>
  </si>
  <si>
    <t>(2.54M)</t>
  </si>
  <si>
    <t>(15.23M)</t>
  </si>
  <si>
    <t>(5M)</t>
  </si>
  <si>
    <t>(30.23M)</t>
  </si>
  <si>
    <t>16.65M</t>
  </si>
  <si>
    <t>31.2M</t>
  </si>
  <si>
    <t>29.28M</t>
  </si>
  <si>
    <t>2.53M</t>
  </si>
  <si>
    <t>47M</t>
  </si>
  <si>
    <t>87.39%</t>
  </si>
  <si>
    <t>-6.15%</t>
  </si>
  <si>
    <t>-91.35%</t>
  </si>
  <si>
    <t>1,754.78%</t>
  </si>
  <si>
    <t>Net Financing Cash Flow / Interest Income</t>
  </si>
  <si>
    <t>35.61%</t>
  </si>
  <si>
    <t>69.52%</t>
  </si>
  <si>
    <t>63.55%</t>
  </si>
  <si>
    <t>87.74%</t>
  </si>
  <si>
    <t>(12.25M)</t>
  </si>
  <si>
    <t>(4.33M)</t>
  </si>
  <si>
    <t>1.13M</t>
  </si>
  <si>
    <t>15.99M</t>
  </si>
  <si>
    <t>11.19M</t>
  </si>
  <si>
    <t>12.18M</t>
  </si>
  <si>
    <t>13.09M</t>
  </si>
  <si>
    <t>-30.04%</t>
  </si>
  <si>
    <t>28.75%</t>
  </si>
  <si>
    <t>-15.41%</t>
  </si>
  <si>
    <t>7.47%</t>
  </si>
  <si>
    <t>FSB</t>
  </si>
  <si>
    <t>Franklin Finl Network</t>
  </si>
  <si>
    <t>AMNB</t>
  </si>
  <si>
    <t>American National</t>
  </si>
  <si>
    <t>AMRB</t>
  </si>
  <si>
    <t>American River Bankshares</t>
  </si>
  <si>
    <t>ANCX</t>
  </si>
  <si>
    <t>Access National</t>
  </si>
  <si>
    <t>AROW</t>
  </si>
  <si>
    <t>Arrow Financial</t>
  </si>
  <si>
    <t>ASRV</t>
  </si>
  <si>
    <t>AmeriServ Financial</t>
  </si>
  <si>
    <t>473.3M</t>
  </si>
  <si>
    <t>14.80</t>
  </si>
  <si>
    <t>10.54</t>
  </si>
  <si>
    <t>327.57M</t>
  </si>
  <si>
    <t>20.16</t>
  </si>
  <si>
    <t>15.79</t>
  </si>
  <si>
    <t>4.72</t>
  </si>
  <si>
    <t>5.05</t>
  </si>
  <si>
    <t>90.79M</t>
  </si>
  <si>
    <t>15.06</t>
  </si>
  <si>
    <t>16.34</t>
  </si>
  <si>
    <t>3.95</t>
  </si>
  <si>
    <t>1.09</t>
  </si>
  <si>
    <t>539.94M</t>
  </si>
  <si>
    <t>19.16</t>
  </si>
  <si>
    <t>14.45</t>
  </si>
  <si>
    <t>2.54</t>
  </si>
  <si>
    <t>7.47</t>
  </si>
  <si>
    <t>Colfax Corporation (CFX)</t>
  </si>
  <si>
    <t>40.83</t>
  </si>
  <si>
    <t>40.95</t>
  </si>
  <si>
    <t>41.30</t>
  </si>
  <si>
    <t>40.60 - 41.41</t>
  </si>
  <si>
    <t>27.76 - 42.50</t>
  </si>
  <si>
    <t>940494</t>
  </si>
  <si>
    <t>872768</t>
  </si>
  <si>
    <t>5.02B</t>
  </si>
  <si>
    <t>1.14</t>
  </si>
  <si>
    <t>34.90</t>
  </si>
  <si>
    <t>44.30</t>
  </si>
  <si>
    <t>13</t>
  </si>
  <si>
    <t>15</t>
  </si>
  <si>
    <t>940.31M</t>
  </si>
  <si>
    <t>903.67M</t>
  </si>
  <si>
    <t>3.66B</t>
  </si>
  <si>
    <t>3.84B</t>
  </si>
  <si>
    <t>922M</t>
  </si>
  <si>
    <t>880M</t>
  </si>
  <si>
    <t>3.71B</t>
  </si>
  <si>
    <t>974.7M</t>
  </si>
  <si>
    <t>939.91M</t>
  </si>
  <si>
    <t>3.76B</t>
  </si>
  <si>
    <t>4.02B</t>
  </si>
  <si>
    <t>957.25M</t>
  </si>
  <si>
    <t>879.2M</t>
  </si>
  <si>
    <t>3.65B</t>
  </si>
  <si>
    <t>-1.80%</t>
  </si>
  <si>
    <t>2.80%</t>
  </si>
  <si>
    <t>0.39</t>
  </si>
  <si>
    <t>0.3</t>
  </si>
  <si>
    <t>5.10%</t>
  </si>
  <si>
    <t>11.40%</t>
  </si>
  <si>
    <t>16.70%</t>
  </si>
  <si>
    <t>CFX</t>
  </si>
  <si>
    <t>4.90%</t>
  </si>
  <si>
    <t>10.90%</t>
  </si>
  <si>
    <t>15.60%</t>
  </si>
  <si>
    <t>11.91%</t>
  </si>
  <si>
    <t>2.25%</t>
  </si>
  <si>
    <t>20.42</t>
  </si>
  <si>
    <t>2.03</t>
  </si>
  <si>
    <t>1.39</t>
  </si>
  <si>
    <t>3.98%</t>
  </si>
  <si>
    <t>9.05%</t>
  </si>
  <si>
    <t>4.98%</t>
  </si>
  <si>
    <t>3.62B</t>
  </si>
  <si>
    <t>29.41</t>
  </si>
  <si>
    <t>-3.60%</t>
  </si>
  <si>
    <t>445.21M</t>
  </si>
  <si>
    <t>144.04M</t>
  </si>
  <si>
    <t>70.40%</t>
  </si>
  <si>
    <t>207.84M</t>
  </si>
  <si>
    <t>38.95</t>
  </si>
  <si>
    <t>1.65</t>
  </si>
  <si>
    <t>24.48</t>
  </si>
  <si>
    <t>271.86M</t>
  </si>
  <si>
    <t>277.51M</t>
  </si>
  <si>
    <t>40.24%</t>
  </si>
  <si>
    <t>42.50</t>
  </si>
  <si>
    <t>27.76</t>
  </si>
  <si>
    <t>39.83</t>
  </si>
  <si>
    <t>39.43</t>
  </si>
  <si>
    <t>872.77k</t>
  </si>
  <si>
    <t>893.14k</t>
  </si>
  <si>
    <t>122.99M</t>
  </si>
  <si>
    <t>98.13M</t>
  </si>
  <si>
    <t>19.07%</t>
  </si>
  <si>
    <t>91.00%</t>
  </si>
  <si>
    <t>1.56M</t>
  </si>
  <si>
    <t>1.81</t>
  </si>
  <si>
    <t>1.79%</t>
  </si>
  <si>
    <t>Mr. Mitchell P. Rales</t>
  </si>
  <si>
    <t>Co-Founder and Chairman</t>
  </si>
  <si>
    <t>Mr. Matthew L. Trerotola</t>
  </si>
  <si>
    <t>CEO, Pres, Director, CEO of ESAB Global and Pres of ESAB Global</t>
  </si>
  <si>
    <t>3.42M</t>
  </si>
  <si>
    <t>Mr. Christopher M. Hix</t>
  </si>
  <si>
    <t>Chief Financial Officer, Sr. VP of Fin. and Treasurer</t>
  </si>
  <si>
    <t>659.53k</t>
  </si>
  <si>
    <t>Ms. A. Lynne Puckett</t>
  </si>
  <si>
    <t>Sr. VP, Gen. Counsel and Sec.</t>
  </si>
  <si>
    <t>663.46k</t>
  </si>
  <si>
    <t>481.31k</t>
  </si>
  <si>
    <t>Ms. Lynn H. Clark</t>
  </si>
  <si>
    <t>Sr. VP of Global HR</t>
  </si>
  <si>
    <t>634.46k</t>
  </si>
  <si>
    <t>3.91B</t>
  </si>
  <si>
    <t>4.21B</t>
  </si>
  <si>
    <t>4.62B</t>
  </si>
  <si>
    <t>3.97B</t>
  </si>
  <si>
    <t>7.50%</t>
  </si>
  <si>
    <t>9.92%</t>
  </si>
  <si>
    <t>-14.22%</t>
  </si>
  <si>
    <t>-8.07%</t>
  </si>
  <si>
    <t>2.85B</t>
  </si>
  <si>
    <t>2.94B</t>
  </si>
  <si>
    <t>2.75B</t>
  </si>
  <si>
    <t>2.65B</t>
  </si>
  <si>
    <t>2.82B</t>
  </si>
  <si>
    <t>3.04B</t>
  </si>
  <si>
    <t>2.6B</t>
  </si>
  <si>
    <t>200.4M</t>
  </si>
  <si>
    <t>119.26M</t>
  </si>
  <si>
    <t>170.12M</t>
  </si>
  <si>
    <t>154.54M</t>
  </si>
  <si>
    <t>143.26M</t>
  </si>
  <si>
    <t>115.29M</t>
  </si>
  <si>
    <t>78.09M</t>
  </si>
  <si>
    <t>103.07M</t>
  </si>
  <si>
    <t>93.91M</t>
  </si>
  <si>
    <t>82.64M</t>
  </si>
  <si>
    <t>85.11M</t>
  </si>
  <si>
    <t>41.17M</t>
  </si>
  <si>
    <t>67.05M</t>
  </si>
  <si>
    <t>60.63M</t>
  </si>
  <si>
    <t>60.62M</t>
  </si>
  <si>
    <t>3.35%</t>
  </si>
  <si>
    <t>9.04%</t>
  </si>
  <si>
    <t>-14.13%</t>
  </si>
  <si>
    <t>-7.71%</t>
  </si>
  <si>
    <t>1.21B</t>
  </si>
  <si>
    <t>18.56%</t>
  </si>
  <si>
    <t>11.96%</t>
  </si>
  <si>
    <t>-14.41%</t>
  </si>
  <si>
    <t>-8.87%</t>
  </si>
  <si>
    <t>30.29%</t>
  </si>
  <si>
    <t>819.21M</t>
  </si>
  <si>
    <t>794.31M</t>
  </si>
  <si>
    <t>930.2M</t>
  </si>
  <si>
    <t>840.46M</t>
  </si>
  <si>
    <t>771.35M</t>
  </si>
  <si>
    <t>19.4M</t>
  </si>
  <si>
    <t>27.4M</t>
  </si>
  <si>
    <t>43M</t>
  </si>
  <si>
    <t>41.5M</t>
  </si>
  <si>
    <t>41.9M</t>
  </si>
  <si>
    <t>799.81M</t>
  </si>
  <si>
    <t>766.91M</t>
  </si>
  <si>
    <t>887.2M</t>
  </si>
  <si>
    <t>798.96M</t>
  </si>
  <si>
    <t>729.45M</t>
  </si>
  <si>
    <t>-3.04%</t>
  </si>
  <si>
    <t>17.11%</t>
  </si>
  <si>
    <t>-9.65%</t>
  </si>
  <si>
    <t>-8.22%</t>
  </si>
  <si>
    <t>21.09M</t>
  </si>
  <si>
    <t>19.67M</t>
  </si>
  <si>
    <t>113.55M</t>
  </si>
  <si>
    <t>91.37M</t>
  </si>
  <si>
    <t>61.77M</t>
  </si>
  <si>
    <t>68.61M</t>
  </si>
  <si>
    <t>77.51M</t>
  </si>
  <si>
    <t>134.26M</t>
  </si>
  <si>
    <t>379.37M</t>
  </si>
  <si>
    <t>424.43M</t>
  </si>
  <si>
    <t>282.08M</t>
  </si>
  <si>
    <t>236.18M</t>
  </si>
  <si>
    <t>4.25M</t>
  </si>
  <si>
    <t>(6.47M)</t>
  </si>
  <si>
    <t>(19.98M)</t>
  </si>
  <si>
    <t>(6.04M)</t>
  </si>
  <si>
    <t>90.07M</t>
  </si>
  <si>
    <t>70.1M</t>
  </si>
  <si>
    <t>46.21M</t>
  </si>
  <si>
    <t>39.14M</t>
  </si>
  <si>
    <t>32.42M</t>
  </si>
  <si>
    <t>-22.17%</t>
  </si>
  <si>
    <t>-34.08%</t>
  </si>
  <si>
    <t>-15.28%</t>
  </si>
  <si>
    <t>-17.19%</t>
  </si>
  <si>
    <t>48.44M</t>
  </si>
  <si>
    <t>302.8M</t>
  </si>
  <si>
    <t>358.25M</t>
  </si>
  <si>
    <t>236.9M</t>
  </si>
  <si>
    <t>208M</t>
  </si>
  <si>
    <t>525.11%</t>
  </si>
  <si>
    <t>18.31%</t>
  </si>
  <si>
    <t>-33.87%</t>
  </si>
  <si>
    <t>-12.20%</t>
  </si>
  <si>
    <t>5.70%</t>
  </si>
  <si>
    <t>90.7M</t>
  </si>
  <si>
    <t>93.65M</t>
  </si>
  <si>
    <t>(62.03M)</t>
  </si>
  <si>
    <t>49.72M</t>
  </si>
  <si>
    <t>62.81M</t>
  </si>
  <si>
    <t>362000</t>
  </si>
  <si>
    <t>407000</t>
  </si>
  <si>
    <t>2.85M</t>
  </si>
  <si>
    <t>1.54M</t>
  </si>
  <si>
    <t>133000</t>
  </si>
  <si>
    <t>83.12M</t>
  </si>
  <si>
    <t>83.3M</t>
  </si>
  <si>
    <t>74.62M</t>
  </si>
  <si>
    <t>70.9M</t>
  </si>
  <si>
    <t>64.36M</t>
  </si>
  <si>
    <t>50.34M</t>
  </si>
  <si>
    <t>11.6M</t>
  </si>
  <si>
    <t>(127.11M)</t>
  </si>
  <si>
    <t>(1.23M)</t>
  </si>
  <si>
    <t>3.72M</t>
  </si>
  <si>
    <t>(43.12M)</t>
  </si>
  <si>
    <t>(1.66M)</t>
  </si>
  <si>
    <t>(12.37M)</t>
  </si>
  <si>
    <t>(21.49M)</t>
  </si>
  <si>
    <t>(5.41M)</t>
  </si>
  <si>
    <t>(3.74M)</t>
  </si>
  <si>
    <t>(42.26M)</t>
  </si>
  <si>
    <t>205.4M</t>
  </si>
  <si>
    <t>420.27M</t>
  </si>
  <si>
    <t>187.18M</t>
  </si>
  <si>
    <t>145.19M</t>
  </si>
  <si>
    <t>22.14M</t>
  </si>
  <si>
    <t>30.52M</t>
  </si>
  <si>
    <t>28.18M</t>
  </si>
  <si>
    <t>19.44M</t>
  </si>
  <si>
    <t>17.08M</t>
  </si>
  <si>
    <t>(64.4M)</t>
  </si>
  <si>
    <t>174.89M</t>
  </si>
  <si>
    <t>392.1M</t>
  </si>
  <si>
    <t>167.74M</t>
  </si>
  <si>
    <t>128.11M</t>
  </si>
  <si>
    <t>371.56%</t>
  </si>
  <si>
    <t>124.20%</t>
  </si>
  <si>
    <t>-57.22%</t>
  </si>
  <si>
    <t>-23.62%</t>
  </si>
  <si>
    <t>3.51%</t>
  </si>
  <si>
    <t>(19.57M)</t>
  </si>
  <si>
    <t>372.53M</t>
  </si>
  <si>
    <t>20.4M</t>
  </si>
  <si>
    <t>2.35M</t>
  </si>
  <si>
    <t>(83.35M)</t>
  </si>
  <si>
    <t>154.49M</t>
  </si>
  <si>
    <t>389.75M</t>
  </si>
  <si>
    <t>(0.92)</t>
  </si>
  <si>
    <t>1.56</t>
  </si>
  <si>
    <t>3.22</t>
  </si>
  <si>
    <t>1.35</t>
  </si>
  <si>
    <t>1.04</t>
  </si>
  <si>
    <t>269.57%</t>
  </si>
  <si>
    <t>106.23%</t>
  </si>
  <si>
    <t>-58.04%</t>
  </si>
  <si>
    <t>-22.96%</t>
  </si>
  <si>
    <t>91.07M</t>
  </si>
  <si>
    <t>99.2M</t>
  </si>
  <si>
    <t>121.14M</t>
  </si>
  <si>
    <t>124.1M</t>
  </si>
  <si>
    <t>122.91M</t>
  </si>
  <si>
    <t>3.18</t>
  </si>
  <si>
    <t>1.34</t>
  </si>
  <si>
    <t>267.39%</t>
  </si>
  <si>
    <t>106.32%</t>
  </si>
  <si>
    <t>-57.83%</t>
  </si>
  <si>
    <t>-22.39%</t>
  </si>
  <si>
    <t>100.37M</t>
  </si>
  <si>
    <t>122.67M</t>
  </si>
  <si>
    <t>124.87M</t>
  </si>
  <si>
    <t>123.2M</t>
  </si>
  <si>
    <t>448.21M</t>
  </si>
  <si>
    <t>590M</t>
  </si>
  <si>
    <t>656.32M</t>
  </si>
  <si>
    <t>505.23M</t>
  </si>
  <si>
    <t>31.63%</t>
  </si>
  <si>
    <t>11.24%</t>
  </si>
  <si>
    <t>-23.02%</t>
  </si>
  <si>
    <t>-9.56%</t>
  </si>
  <si>
    <t>12.53%</t>
  </si>
  <si>
    <t>482.45M</t>
  </si>
  <si>
    <t>311.3M</t>
  </si>
  <si>
    <t>305.45M</t>
  </si>
  <si>
    <t>197.47M</t>
  </si>
  <si>
    <t>-35.47%</t>
  </si>
  <si>
    <t>-1.88%</t>
  </si>
  <si>
    <t>-35.35%</t>
  </si>
  <si>
    <t>12.29%</t>
  </si>
  <si>
    <t>7.87%</t>
  </si>
  <si>
    <t>4.73%</t>
  </si>
  <si>
    <t>4.22%</t>
  </si>
  <si>
    <t>2.93%</t>
  </si>
  <si>
    <t>3.47%</t>
  </si>
  <si>
    <t>873.38M</t>
  </si>
  <si>
    <t>888.17M</t>
  </si>
  <si>
    <t>913.61M</t>
  </si>
  <si>
    <t>889.85M</t>
  </si>
  <si>
    <t>927.67M</t>
  </si>
  <si>
    <t>955.13M</t>
  </si>
  <si>
    <t>(16.46M)</t>
  </si>
  <si>
    <t>(31.28M)</t>
  </si>
  <si>
    <t>(27.26M)</t>
  </si>
  <si>
    <t>(39.51M)</t>
  </si>
  <si>
    <t>(41.51M)</t>
  </si>
  <si>
    <t>18.03%</t>
  </si>
  <si>
    <t>-0.17%</t>
  </si>
  <si>
    <t>-13.70%</t>
  </si>
  <si>
    <t>2.87%</t>
  </si>
  <si>
    <t>4.48</t>
  </si>
  <si>
    <t>4.08</t>
  </si>
  <si>
    <t>4.49</t>
  </si>
  <si>
    <t>4.47</t>
  </si>
  <si>
    <t>3.99</t>
  </si>
  <si>
    <t>493.65M</t>
  </si>
  <si>
    <t>445.75M</t>
  </si>
  <si>
    <t>442.73M</t>
  </si>
  <si>
    <t>420.39M</t>
  </si>
  <si>
    <t>403.86M</t>
  </si>
  <si>
    <t>263.21M</t>
  </si>
  <si>
    <t>224.19M</t>
  </si>
  <si>
    <t>239.81M</t>
  </si>
  <si>
    <t>243.21M</t>
  </si>
  <si>
    <t>237.51M</t>
  </si>
  <si>
    <t>99.46M</t>
  </si>
  <si>
    <t>112.72M</t>
  </si>
  <si>
    <t>81.11M</t>
  </si>
  <si>
    <t>68.54M</t>
  </si>
  <si>
    <t>75.33M</t>
  </si>
  <si>
    <t>154.77M</t>
  </si>
  <si>
    <t>145.69M</t>
  </si>
  <si>
    <t>164.12M</t>
  </si>
  <si>
    <t>160.64M</t>
  </si>
  <si>
    <t>148.51M</t>
  </si>
  <si>
    <t>(23.79M)</t>
  </si>
  <si>
    <t>(36.85M)</t>
  </si>
  <si>
    <t>(42.3M)</t>
  </si>
  <si>
    <t>(52M)</t>
  </si>
  <si>
    <t>(57.49M)</t>
  </si>
  <si>
    <t>281.3M</t>
  </si>
  <si>
    <t>350.4M</t>
  </si>
  <si>
    <t>322.13M</t>
  </si>
  <si>
    <t>253.74M</t>
  </si>
  <si>
    <t>246.4M</t>
  </si>
  <si>
    <t>2.1B</t>
  </si>
  <si>
    <t>1.76B</t>
  </si>
  <si>
    <t>1.79B</t>
  </si>
  <si>
    <t>688.57M</t>
  </si>
  <si>
    <t>757.14M</t>
  </si>
  <si>
    <t>729.73M</t>
  </si>
  <si>
    <t>644.54M</t>
  </si>
  <si>
    <t>604.21M</t>
  </si>
  <si>
    <t>865.6M</t>
  </si>
  <si>
    <t>1.01B</t>
  </si>
  <si>
    <t>314.22M</t>
  </si>
  <si>
    <t>372.2M</t>
  </si>
  <si>
    <t>366.01M</t>
  </si>
  <si>
    <t>327.12M</t>
  </si>
  <si>
    <t>323.28M</t>
  </si>
  <si>
    <t>40.32M</t>
  </si>
  <si>
    <t>48.35M</t>
  </si>
  <si>
    <t>52.54M</t>
  </si>
  <si>
    <t>44.75M</t>
  </si>
  <si>
    <t>42.78M</t>
  </si>
  <si>
    <t>70.09M</t>
  </si>
  <si>
    <t>88.46M</t>
  </si>
  <si>
    <t>98.07M</t>
  </si>
  <si>
    <t>95.56M</t>
  </si>
  <si>
    <t>95.93M</t>
  </si>
  <si>
    <t>177.03M</t>
  </si>
  <si>
    <t>311.61M</t>
  </si>
  <si>
    <t>368.94M</t>
  </si>
  <si>
    <t>398.39M</t>
  </si>
  <si>
    <t>82.34M</t>
  </si>
  <si>
    <t>96.01M</t>
  </si>
  <si>
    <t>92.27M</t>
  </si>
  <si>
    <t>3.92B</t>
  </si>
  <si>
    <t>3.81B</t>
  </si>
  <si>
    <t>3.46B</t>
  </si>
  <si>
    <t>2.38B</t>
  </si>
  <si>
    <t>779.05M</t>
  </si>
  <si>
    <t>832.55M</t>
  </si>
  <si>
    <t>995.71M</t>
  </si>
  <si>
    <t>899.34M</t>
  </si>
  <si>
    <t>457.1M</t>
  </si>
  <si>
    <t>470.29M</t>
  </si>
  <si>
    <t>417.08M</t>
  </si>
  <si>
    <t>419.21M</t>
  </si>
  <si>
    <t>440.71M</t>
  </si>
  <si>
    <t>445.7M</t>
  </si>
  <si>
    <t>452.09M</t>
  </si>
  <si>
    <t>398.58M</t>
  </si>
  <si>
    <t>412.31M</t>
  </si>
  <si>
    <t>435.41M</t>
  </si>
  <si>
    <t>6.13B</t>
  </si>
  <si>
    <t>6.58B</t>
  </si>
  <si>
    <t>7.25B</t>
  </si>
  <si>
    <t>6.73B</t>
  </si>
  <si>
    <t>6.39B</t>
  </si>
  <si>
    <t>-7.07%</t>
  </si>
  <si>
    <t>-5.16%</t>
  </si>
  <si>
    <t>34.8M</t>
  </si>
  <si>
    <t>29.45M</t>
  </si>
  <si>
    <t>5.79M</t>
  </si>
  <si>
    <t>5.41M</t>
  </si>
  <si>
    <t>699.63M</t>
  </si>
  <si>
    <t>860.38M</t>
  </si>
  <si>
    <t>780.29M</t>
  </si>
  <si>
    <t>718.89M</t>
  </si>
  <si>
    <t>605.9M</t>
  </si>
  <si>
    <t>22.98%</t>
  </si>
  <si>
    <t>-9.31%</t>
  </si>
  <si>
    <t>-7.87%</t>
  </si>
  <si>
    <t>-15.72%</t>
  </si>
  <si>
    <t>71.31M</t>
  </si>
  <si>
    <t>58.01M</t>
  </si>
  <si>
    <t>51.83M</t>
  </si>
  <si>
    <t>38.37M</t>
  </si>
  <si>
    <t>441.03M</t>
  </si>
  <si>
    <t>413.95M</t>
  </si>
  <si>
    <t>437.38M</t>
  </si>
  <si>
    <t>339.83M</t>
  </si>
  <si>
    <t>457.01M</t>
  </si>
  <si>
    <t>99.58M</t>
  </si>
  <si>
    <t>136.65M</t>
  </si>
  <si>
    <t>120.07M</t>
  </si>
  <si>
    <t>99.38M</t>
  </si>
  <si>
    <t>102.96M</t>
  </si>
  <si>
    <t>341.45M</t>
  </si>
  <si>
    <t>277.3M</t>
  </si>
  <si>
    <t>317.32M</t>
  </si>
  <si>
    <t>240.44M</t>
  </si>
  <si>
    <t>354.05M</t>
  </si>
  <si>
    <t>1.46B</t>
  </si>
  <si>
    <t>1.41B</t>
  </si>
  <si>
    <t>1.9M</t>
  </si>
  <si>
    <t>946.99M</t>
  </si>
  <si>
    <t>897.69M</t>
  </si>
  <si>
    <t>3.89B</t>
  </si>
  <si>
    <t>3.48B</t>
  </si>
  <si>
    <t>3.29B</t>
  </si>
  <si>
    <t>64.82%</t>
  </si>
  <si>
    <t>58.36%</t>
  </si>
  <si>
    <t>53.73%</t>
  </si>
  <si>
    <t>51.63%</t>
  </si>
  <si>
    <t>51.56%</t>
  </si>
  <si>
    <t>14000</t>
  </si>
  <si>
    <t>1.91B</t>
  </si>
  <si>
    <t>2.51B</t>
  </si>
  <si>
    <t>3.15B</t>
  </si>
  <si>
    <t>3.07B</t>
  </si>
  <si>
    <t>2.9B</t>
  </si>
  <si>
    <t>94000</t>
  </si>
  <si>
    <t>124000</t>
  </si>
  <si>
    <t>123000</t>
  </si>
  <si>
    <t>(138.86M)</t>
  </si>
  <si>
    <t>19.38M</t>
  </si>
  <si>
    <t>389.56M</t>
  </si>
  <si>
    <t>557.3M</t>
  </si>
  <si>
    <t>685.41M</t>
  </si>
  <si>
    <t>104.72M</t>
  </si>
  <si>
    <t>127.6M</t>
  </si>
  <si>
    <t>(217.77M)</t>
  </si>
  <si>
    <t>(528.62M)</t>
  </si>
  <si>
    <t>(860.79M)</t>
  </si>
  <si>
    <t>31.20%</t>
  </si>
  <si>
    <t>38.19%</t>
  </si>
  <si>
    <t>43.43%</t>
  </si>
  <si>
    <t>45.60%</t>
  </si>
  <si>
    <t>45.37%</t>
  </si>
  <si>
    <t>243.93M</t>
  </si>
  <si>
    <t>227.23M</t>
  </si>
  <si>
    <t>205.62M</t>
  </si>
  <si>
    <t>186.58M</t>
  </si>
  <si>
    <t>196.47M</t>
  </si>
  <si>
    <t>2.16B</t>
  </si>
  <si>
    <t>2.74B</t>
  </si>
  <si>
    <t>3.35B</t>
  </si>
  <si>
    <t>3.09B</t>
  </si>
  <si>
    <t>209.14M</t>
  </si>
  <si>
    <t>594.85%</t>
  </si>
  <si>
    <t>100.95%</t>
  </si>
  <si>
    <t>-55.46%</t>
  </si>
  <si>
    <t>-22.43%</t>
  </si>
  <si>
    <t>174.72M</t>
  </si>
  <si>
    <t>107.67M</t>
  </si>
  <si>
    <t>7.22M</t>
  </si>
  <si>
    <t>9.95M</t>
  </si>
  <si>
    <t>(139.49M)</t>
  </si>
  <si>
    <t>(22.72M)</t>
  </si>
  <si>
    <t>(1.68M)</t>
  </si>
  <si>
    <t>9.37M</t>
  </si>
  <si>
    <t>43.93M</t>
  </si>
  <si>
    <t>26.67M</t>
  </si>
  <si>
    <t>26.42M</t>
  </si>
  <si>
    <t>23.2M</t>
  </si>
  <si>
    <t>174.73M</t>
  </si>
  <si>
    <t>382.27M</t>
  </si>
  <si>
    <t>482.18M</t>
  </si>
  <si>
    <t>345.43M</t>
  </si>
  <si>
    <t>309.96M</t>
  </si>
  <si>
    <t>(10.43M)</t>
  </si>
  <si>
    <t>(20.11M)</t>
  </si>
  <si>
    <t>(96.43M)</t>
  </si>
  <si>
    <t>(41.61M)</t>
  </si>
  <si>
    <t>(62.99M)</t>
  </si>
  <si>
    <t>(37.34M)</t>
  </si>
  <si>
    <t>(98.91M)</t>
  </si>
  <si>
    <t>(19.92M)</t>
  </si>
  <si>
    <t>64.05M</t>
  </si>
  <si>
    <t>(50.96M)</t>
  </si>
  <si>
    <t>88.93M</t>
  </si>
  <si>
    <t>128.89M</t>
  </si>
  <si>
    <t>(54.67M)</t>
  </si>
  <si>
    <t>(11.18M)</t>
  </si>
  <si>
    <t>52.31M</t>
  </si>
  <si>
    <t>(88.72M)</t>
  </si>
  <si>
    <t>(130.07M)</t>
  </si>
  <si>
    <t>(79.69M)</t>
  </si>
  <si>
    <t>(94.09M)</t>
  </si>
  <si>
    <t>(84M)</t>
  </si>
  <si>
    <t>164.3M</t>
  </si>
  <si>
    <t>362.17M</t>
  </si>
  <si>
    <t>385.76M</t>
  </si>
  <si>
    <t>303.81M</t>
  </si>
  <si>
    <t>246.97M</t>
  </si>
  <si>
    <t>120.43%</t>
  </si>
  <si>
    <t>6.51%</t>
  </si>
  <si>
    <t>-18.71%</t>
  </si>
  <si>
    <t>4.20%</t>
  </si>
  <si>
    <t>8.61%</t>
  </si>
  <si>
    <t>7.66%</t>
  </si>
  <si>
    <t>6.77%</t>
  </si>
  <si>
    <t>(83.59M)</t>
  </si>
  <si>
    <t>(71.48M)</t>
  </si>
  <si>
    <t>(81.34M)</t>
  </si>
  <si>
    <t>(69.88M)</t>
  </si>
  <si>
    <t>(63.25M)</t>
  </si>
  <si>
    <t>14.48%</t>
  </si>
  <si>
    <t>-13.80%</t>
  </si>
  <si>
    <t>14.10%</t>
  </si>
  <si>
    <t>-2.14%</t>
  </si>
  <si>
    <t>-1.73%</t>
  </si>
  <si>
    <t>(1.86B)</t>
  </si>
  <si>
    <t>(372.48M)</t>
  </si>
  <si>
    <t>(948.8M)</t>
  </si>
  <si>
    <t>(196.01M)</t>
  </si>
  <si>
    <t>(25.99M)</t>
  </si>
  <si>
    <t>399000</t>
  </si>
  <si>
    <t>(2.87M)</t>
  </si>
  <si>
    <t>(31.01M)</t>
  </si>
  <si>
    <t>4.73M</t>
  </si>
  <si>
    <t>18.93M</t>
  </si>
  <si>
    <t>7.25M</t>
  </si>
  <si>
    <t>(1.94B)</t>
  </si>
  <si>
    <t>(474.97M)</t>
  </si>
  <si>
    <t>(1.03B)</t>
  </si>
  <si>
    <t>(246.96M)</t>
  </si>
  <si>
    <t>(81.99M)</t>
  </si>
  <si>
    <t>75.53%</t>
  </si>
  <si>
    <t>-116.89%</t>
  </si>
  <si>
    <t>76.03%</t>
  </si>
  <si>
    <t>66.80%</t>
  </si>
  <si>
    <t>-49.59%</t>
  </si>
  <si>
    <t>-11.29%</t>
  </si>
  <si>
    <t>-22.28%</t>
  </si>
  <si>
    <t>-6.23%</t>
  </si>
  <si>
    <t>-2.25%</t>
  </si>
  <si>
    <t>(17.45M)</t>
  </si>
  <si>
    <t>(20.4M)</t>
  </si>
  <si>
    <t>(3.85M)</t>
  </si>
  <si>
    <t>324.15M</t>
  </si>
  <si>
    <t>613.93M</t>
  </si>
  <si>
    <t>(21.32M)</t>
  </si>
  <si>
    <t>(18.61M)</t>
  </si>
  <si>
    <t>(27.37M)</t>
  </si>
  <si>
    <t>(20.81M)</t>
  </si>
  <si>
    <t>6.05M</t>
  </si>
  <si>
    <t>2.21M</t>
  </si>
  <si>
    <t>(309.03M)</t>
  </si>
  <si>
    <t>90.94M</t>
  </si>
  <si>
    <t>(88.89M)</t>
  </si>
  <si>
    <t>(118.78M)</t>
  </si>
  <si>
    <t>1.73B</t>
  </si>
  <si>
    <t>698.86M</t>
  </si>
  <si>
    <t>1.52B</t>
  </si>
  <si>
    <t>2.25B</t>
  </si>
  <si>
    <t>896.74M</t>
  </si>
  <si>
    <t>(584.83M)</t>
  </si>
  <si>
    <t>(1.01B)</t>
  </si>
  <si>
    <t>(1.43B)</t>
  </si>
  <si>
    <t>(2.34B)</t>
  </si>
  <si>
    <t>(1.02B)</t>
  </si>
  <si>
    <t>(29.29M)</t>
  </si>
  <si>
    <t>(39.78M)</t>
  </si>
  <si>
    <t>(21.07M)</t>
  </si>
  <si>
    <t>(7.83M)</t>
  </si>
  <si>
    <t>(45.05M)</t>
  </si>
  <si>
    <t>650.05M</t>
  </si>
  <si>
    <t>(131.27M)</t>
  </si>
  <si>
    <t>(145.22M)</t>
  </si>
  <si>
    <t>-102.05%</t>
  </si>
  <si>
    <t>1,542.85%</t>
  </si>
  <si>
    <t>-120.19%</t>
  </si>
  <si>
    <t>-10.63%</t>
  </si>
  <si>
    <t>56.03%</t>
  </si>
  <si>
    <t>-1.07%</t>
  </si>
  <si>
    <t>14.06%</t>
  </si>
  <si>
    <t>-3.31%</t>
  </si>
  <si>
    <t>-3.98%</t>
  </si>
  <si>
    <t>(8.93M)</t>
  </si>
  <si>
    <t>(13.29M)</t>
  </si>
  <si>
    <t>(11.52M)</t>
  </si>
  <si>
    <t>(33.57M)</t>
  </si>
  <si>
    <t>4.5M</t>
  </si>
  <si>
    <t>407.34M</t>
  </si>
  <si>
    <t>(171.15M)</t>
  </si>
  <si>
    <t>(107.98M)</t>
  </si>
  <si>
    <t>24.26M</t>
  </si>
  <si>
    <t>80.71M</t>
  </si>
  <si>
    <t>290.69M</t>
  </si>
  <si>
    <t>304.42M</t>
  </si>
  <si>
    <t>233.94M</t>
  </si>
  <si>
    <t>183.72M</t>
  </si>
  <si>
    <t>260.15%</t>
  </si>
  <si>
    <t>4.72%</t>
  </si>
  <si>
    <t>-23.15%</t>
  </si>
  <si>
    <t>-21.46%</t>
  </si>
  <si>
    <t>4.15%</t>
  </si>
  <si>
    <t>FLS</t>
  </si>
  <si>
    <t>Flowserve</t>
  </si>
  <si>
    <t>GGG</t>
  </si>
  <si>
    <t>Graco</t>
  </si>
  <si>
    <t>IEX</t>
  </si>
  <si>
    <t>IDEX</t>
  </si>
  <si>
    <t>LECO</t>
  </si>
  <si>
    <t>Lincoln Electric Holdings</t>
  </si>
  <si>
    <t>TEX</t>
  </si>
  <si>
    <t>Terex</t>
  </si>
  <si>
    <t>6.06B</t>
  </si>
  <si>
    <t>49.85</t>
  </si>
  <si>
    <t>20.51</t>
  </si>
  <si>
    <t>1.72</t>
  </si>
  <si>
    <t>3.59</t>
  </si>
  <si>
    <t>6.41B</t>
  </si>
  <si>
    <t>107.64</t>
  </si>
  <si>
    <t>25.87</t>
  </si>
  <si>
    <t>2.37</t>
  </si>
  <si>
    <t>4.70</t>
  </si>
  <si>
    <t>11.30</t>
  </si>
  <si>
    <t>8.82B</t>
  </si>
  <si>
    <t>31.83</t>
  </si>
  <si>
    <t>25.51</t>
  </si>
  <si>
    <t>4.07</t>
  </si>
  <si>
    <t>DBV Technologies S.A. (DBV.PA)</t>
  </si>
  <si>
    <t>75.42</t>
  </si>
  <si>
    <t>75.64</t>
  </si>
  <si>
    <t>75.80</t>
  </si>
  <si>
    <t>52.01 x 40000</t>
  </si>
  <si>
    <t>52.66 x 100000</t>
  </si>
  <si>
    <t>75.06 - 76.40</t>
  </si>
  <si>
    <t>58.20 - 77.50</t>
  </si>
  <si>
    <t>32214</t>
  </si>
  <si>
    <t>43946</t>
  </si>
  <si>
    <t>0.17</t>
  </si>
  <si>
    <t>-16.11</t>
  </si>
  <si>
    <t>-4.68</t>
  </si>
  <si>
    <t>98.13</t>
  </si>
  <si>
    <t>Current Qtr. (Dec 2016)</t>
  </si>
  <si>
    <t>Next Qtr. (Mar 2017)</t>
  </si>
  <si>
    <t>Current Year (2016)</t>
  </si>
  <si>
    <t>Next Year (2017)</t>
  </si>
  <si>
    <t>9.54M</t>
  </si>
  <si>
    <t>21M</t>
  </si>
  <si>
    <t>6.17M</t>
  </si>
  <si>
    <t>47.30%</t>
  </si>
  <si>
    <t>DBV.PA</t>
  </si>
  <si>
    <t>-21.60%</t>
  </si>
  <si>
    <t>-15.45</t>
  </si>
  <si>
    <t>247.44</t>
  </si>
  <si>
    <t>7.65</t>
  </si>
  <si>
    <t>-1,540.92%</t>
  </si>
  <si>
    <t>-22.99%</t>
  </si>
  <si>
    <t>-40.55%</t>
  </si>
  <si>
    <t>7.53M</t>
  </si>
  <si>
    <t>6M</t>
  </si>
  <si>
    <t>-114.68M</t>
  </si>
  <si>
    <t>-114.53M</t>
  </si>
  <si>
    <t>256.47M</t>
  </si>
  <si>
    <t>4.64M</t>
  </si>
  <si>
    <t>9.39</t>
  </si>
  <si>
    <t>9.85</t>
  </si>
  <si>
    <t>-59.54M</t>
  </si>
  <si>
    <t>-36.77M</t>
  </si>
  <si>
    <t>22.36%</t>
  </si>
  <si>
    <t>77.50</t>
  </si>
  <si>
    <t>58.20</t>
  </si>
  <si>
    <t>65.70</t>
  </si>
  <si>
    <t>64.77</t>
  </si>
  <si>
    <t>43.95k</t>
  </si>
  <si>
    <t>49.84k</t>
  </si>
  <si>
    <t>24.7M</t>
  </si>
  <si>
    <t>Dr. Pierre-Henri Benhamou M.D.</t>
  </si>
  <si>
    <t>Co-Founder, Chairman and Chief Exec. Officer</t>
  </si>
  <si>
    <t>Mr. David Schilansky</t>
  </si>
  <si>
    <t>Chief Financial Officer and Chief Operating Officer</t>
  </si>
  <si>
    <t>487.71k</t>
  </si>
  <si>
    <t>Mr. Daniel B. Soland</t>
  </si>
  <si>
    <t>Consultant and Independent Director</t>
  </si>
  <si>
    <t>40k</t>
  </si>
  <si>
    <t>Mr. Jorge Ronco Ph.D., MBA</t>
  </si>
  <si>
    <t>Co-Founder</t>
  </si>
  <si>
    <t>Mr. Bertrand Dupont</t>
  </si>
  <si>
    <t>Co-Founder and Chief Technical Officer</t>
  </si>
  <si>
    <t>Domtar Corporation (UFS.TO)</t>
  </si>
  <si>
    <t>48.33</t>
  </si>
  <si>
    <t>47.85</t>
  </si>
  <si>
    <t>48.07</t>
  </si>
  <si>
    <t>48.19 x</t>
  </si>
  <si>
    <t>48.53 x</t>
  </si>
  <si>
    <t>47.82 - 48.67</t>
  </si>
  <si>
    <t>45.48 - 58.31</t>
  </si>
  <si>
    <t>34294</t>
  </si>
  <si>
    <t>22800</t>
  </si>
  <si>
    <t>3.31B</t>
  </si>
  <si>
    <t>21.01</t>
  </si>
  <si>
    <t>2.3</t>
  </si>
  <si>
    <t>Oct 26, 2017</t>
  </si>
  <si>
    <t>40.67</t>
  </si>
  <si>
    <t>5.27B</t>
  </si>
  <si>
    <t>5.35B</t>
  </si>
  <si>
    <t>5.16B</t>
  </si>
  <si>
    <t>5.2B</t>
  </si>
  <si>
    <t>1.43B</t>
  </si>
  <si>
    <t>5.52B</t>
  </si>
  <si>
    <t>5.5B</t>
  </si>
  <si>
    <t>5.1B</t>
  </si>
  <si>
    <t>0.18</t>
  </si>
  <si>
    <t>0.97</t>
  </si>
  <si>
    <t>0.95</t>
  </si>
  <si>
    <t>1.13</t>
  </si>
  <si>
    <t>0.75</t>
  </si>
  <si>
    <t>0.16</t>
  </si>
  <si>
    <t>-0.2</t>
  </si>
  <si>
    <t>238.90%</t>
  </si>
  <si>
    <t>16.50%</t>
  </si>
  <si>
    <t>-21.10%</t>
  </si>
  <si>
    <t>88.20%</t>
  </si>
  <si>
    <t>UFS.TO</t>
  </si>
  <si>
    <t>-11.50%</t>
  </si>
  <si>
    <t>-22.10%</t>
  </si>
  <si>
    <t>-8.50%</t>
  </si>
  <si>
    <t>14.20%</t>
  </si>
  <si>
    <t>3.00%</t>
  </si>
  <si>
    <t>-1.27%</t>
  </si>
  <si>
    <t>16.27</t>
  </si>
  <si>
    <t>5.63%</t>
  </si>
  <si>
    <t>3.16%</t>
  </si>
  <si>
    <t>5.31%</t>
  </si>
  <si>
    <t>81.74</t>
  </si>
  <si>
    <t>1.30%</t>
  </si>
  <si>
    <t>627M</t>
  </si>
  <si>
    <t>144M</t>
  </si>
  <si>
    <t>400.00%</t>
  </si>
  <si>
    <t>46.70</t>
  </si>
  <si>
    <t>2.13</t>
  </si>
  <si>
    <t>42.87</t>
  </si>
  <si>
    <t>179.75M</t>
  </si>
  <si>
    <t>-8.21%</t>
  </si>
  <si>
    <t>14.37%</t>
  </si>
  <si>
    <t>58.31</t>
  </si>
  <si>
    <t>45.48</t>
  </si>
  <si>
    <t>49.19</t>
  </si>
  <si>
    <t>51.06</t>
  </si>
  <si>
    <t>22.8k</t>
  </si>
  <si>
    <t>17.35k</t>
  </si>
  <si>
    <t>62.63M</t>
  </si>
  <si>
    <t>93.90%</t>
  </si>
  <si>
    <t>249.2k</t>
  </si>
  <si>
    <t>0.48%</t>
  </si>
  <si>
    <t>245.71k</t>
  </si>
  <si>
    <t>1.66</t>
  </si>
  <si>
    <t>Jul 17, 2017</t>
  </si>
  <si>
    <t>Jun 18, 2014</t>
  </si>
  <si>
    <t>Mr. John D. Williams BA</t>
  </si>
  <si>
    <t>Mr. Daniel Buron</t>
  </si>
  <si>
    <t>Chief Financial Officer and Sr. VP</t>
  </si>
  <si>
    <t>Mr. Zygmunt Jablonski</t>
  </si>
  <si>
    <t>Chief Legal &amp; Admin. Officer and Sr. VP</t>
  </si>
  <si>
    <t>Mr. Michael E. Fagan</t>
  </si>
  <si>
    <t>Pres of Personal Care Division</t>
  </si>
  <si>
    <t>Mr. Michael Dennis Garcia</t>
  </si>
  <si>
    <t>Pres of Pulp and Paper Division</t>
  </si>
  <si>
    <t>1.47B</t>
  </si>
  <si>
    <t>6.81</t>
  </si>
  <si>
    <t>10.43</t>
  </si>
  <si>
    <t>0.36</t>
  </si>
  <si>
    <t>0.37</t>
  </si>
  <si>
    <t>1.27</t>
  </si>
  <si>
    <t>13.9B</t>
  </si>
  <si>
    <t>55.03</t>
  </si>
  <si>
    <t>31.51</t>
  </si>
  <si>
    <t>1.01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</si>
</sst>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sharedStrings.xml" Type="http://schemas.openxmlformats.org/officeDocument/2006/relationships/sharedStrings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B10"/>
  <sheetViews>
    <sheetView tabSelected="1" workbookViewId="0">
      <selection activeCell="A1" sqref="A1"/>
    </sheetView>
  </sheetViews>
  <sheetFormatPr baseColWidth="8" defaultRowHeight="15"/>
  <sheetData>
    <row r="1" spans="1:2">
      <c r="B1">
        <f>AAN!K17</f>
        <v/>
      </c>
    </row>
    <row r="2" spans="1:2">
      <c r="B2">
        <f>ARCB!K17</f>
        <v/>
      </c>
    </row>
    <row r="3" spans="1:2">
      <c r="B3">
        <f>B!K17</f>
        <v/>
      </c>
    </row>
    <row r="4" spans="1:2">
      <c r="B4">
        <f>BVI.PA!K17</f>
        <v/>
      </c>
    </row>
    <row r="5" spans="1:2">
      <c r="B5">
        <f>CIR!K17</f>
        <v/>
      </c>
    </row>
    <row r="6" spans="1:2">
      <c r="B6">
        <f>600452.SS!K17</f>
        <v/>
      </c>
    </row>
    <row r="7" spans="1:2">
      <c r="B7">
        <f>CIVB!K17</f>
        <v/>
      </c>
    </row>
    <row r="8" spans="1:2">
      <c r="B8">
        <f>CFX!K17</f>
        <v/>
      </c>
    </row>
    <row r="9" spans="1:2">
      <c r="B9">
        <f>DBV.PA!K17</f>
        <v/>
      </c>
    </row>
    <row r="10" spans="1:2">
      <c r="B10">
        <f>UFS.TO!K17</f>
        <v/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H540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60">
      <c r="B1" t="s">
        <v>0</v>
      </c>
      <c r="C1" t="s">
        <v>4481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60">
      <c r="B2" t="s">
        <v>2</v>
      </c>
      <c r="C2" t="s">
        <v>4482</v>
      </c>
      <c r="K2">
        <f>LEFT(C1,FIND("(",C1) - 2)</f>
        <v/>
      </c>
    </row>
    <row r="3" spans="1:60">
      <c r="J3">
        <f>RANDBETWEEN(1,6)</f>
        <v/>
      </c>
      <c r="K3">
        <f>" is scheduled to report earnings "&amp;IFERROR("between "&amp;LEFT(C20,FIND("-",C20)-2)&amp;" and "&amp;RIGHT(C20,FIND("-",C20)-2),"on "&amp;C20)</f>
        <v/>
      </c>
      <c r="L3">
        <f>" is slated to report earnings "&amp;IFERROR("between "&amp;LEFT(C20,FIND("-",C20)-2)&amp;" and "&amp;RIGHT(C20,FIND("-",C20)-2),"on "&amp;C20)</f>
        <v/>
      </c>
      <c r="M3">
        <f>" will report earnings "&amp;IFERROR("between "&amp;LEFT(C20,FIND("-",C20)-2)&amp;" and "&amp;RIGHT(C20,FIND("-",C20)-2),"on "&amp;C20)</f>
        <v/>
      </c>
      <c r="N3">
        <f>" reports earnings "&amp;IFERROR("between "&amp;LEFT(C20,FIND("-",C20)-2)&amp;" and "&amp;RIGHT(C20,FIND("-",C20)-2),"on "&amp;C20)</f>
        <v/>
      </c>
      <c r="O3">
        <f>" plans to report earnings "&amp;IFERROR("between "&amp;LEFT(C20,FIND("-",C20)-2)&amp;" and "&amp;RIGHT(C20,FIND("-",C20)-2),"on "&amp;C20)</f>
        <v/>
      </c>
      <c r="P3">
        <f>" is going to report earnings "&amp;IFERROR("between "&amp;LEFT(C20,FIND("-",C20)-2)&amp;" and "&amp;RIGHT(C20,FIND("-",C20)-2),"on "&amp;C20)</f>
        <v/>
      </c>
    </row>
    <row r="4" spans="1:60">
      <c r="B4" t="s">
        <v>4</v>
      </c>
      <c r="J4">
        <f>RANDBETWEEN(1,2)</f>
        <v/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 ))</f>
        <v/>
      </c>
      <c r="L4">
        <f>"The current stock price is " &amp; TEXT(C2,"$####.00") &amp; ", " &amp; IF(C2-C7=0, "at the same price" &amp; " after opening " &amp; IF(C8-C7=0, "at the same price as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IF(C2-C7&gt;0, "up " &amp; TEXT((C7-C2)/C7*-1,"##.##%")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"down " &amp; TEXT((C7-C2)/C7*1,"##.##%")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 ))</f>
        <v/>
      </c>
    </row>
    <row r="5" spans="1:60">
      <c r="J5">
        <f>RANDBETWEEN(1,2)</f>
        <v/>
      </c>
      <c r="K5">
        <f>"The one year target estimate for " &amp; D1 &amp; " is " &amp; TEXT(C23,"$####.00")</f>
        <v/>
      </c>
      <c r="L5">
        <f>D1 &amp; " is expected to be trading at " &amp; TEXT(C23, "$####.00") &amp; ", based on target estimates"</f>
        <v/>
      </c>
    </row>
    <row r="6" spans="1:60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60">
      <c s="1" r="A7" t="n">
        <v>0</v>
      </c>
      <c r="B7" t="s">
        <v>5</v>
      </c>
      <c r="C7" t="s">
        <v>4483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60">
      <c s="1" r="A8" t="n">
        <v>1</v>
      </c>
      <c r="B8" t="s">
        <v>7</v>
      </c>
      <c r="C8" t="s">
        <v>4484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60">
      <c s="1" r="A9" t="n">
        <v>2</v>
      </c>
      <c r="B9" t="s">
        <v>9</v>
      </c>
      <c r="C9" t="s">
        <v>4485</v>
      </c>
      <c r="K9">
        <f>"Over the last 4 quarters, there" &amp; IF(4 - COUNTIF(C45:F45,"-*")=1, " has"," have") &amp; " been" &amp; IF(4 - COUNTIF(C45:F45,"-*")=1, " a,","") &amp; " positive earnings surprise" &amp; IF(4 - COUNTIF(C45:F45,"-*")=1, " ","s ") &amp; 4 -COUNTIF(C45:F45,"-*") &amp; IF(4 - COUNTIF(C45:F45,"-*")=1, " time,"," times,") &amp; " and a negative earnings surprise " &amp; COUNTIF(C45:F45,"-*") &amp; IF(COUNTIF(C45:F45,"-*")=1, " time", " times")</f>
        <v/>
      </c>
    </row>
    <row r="10" spans="1:60">
      <c s="1" r="A10" t="n">
        <v>3</v>
      </c>
      <c r="B10" t="s">
        <v>11</v>
      </c>
      <c r="C10" t="s">
        <v>4486</v>
      </c>
      <c r="K10">
        <f>IF(F48=F52,"",IF(F48&gt;F52, "EPS estimates have increased by " &amp; TEXT(F48-F52,"$0.00") &amp; " in the 2 months leading up to the earnings report", "EPS estimates have decreased by " &amp; TEXT(ABS(F48-F52),"$0.00") &amp; " in the 2 months leading up to the earnings report"))</f>
        <v/>
      </c>
    </row>
    <row r="11" spans="1:60">
      <c s="1" r="A11" t="n">
        <v>4</v>
      </c>
      <c r="B11" t="s">
        <v>12</v>
      </c>
      <c r="C11" t="s">
        <v>4487</v>
      </c>
      <c r="K11">
        <f>IF(B145="Interest Income",U42, K42)</f>
        <v/>
      </c>
    </row>
    <row r="12" spans="1:60">
      <c s="1" r="A12" t="n">
        <v>5</v>
      </c>
      <c r="B12" t="s">
        <v>14</v>
      </c>
      <c r="C12" t="s">
        <v>4488</v>
      </c>
      <c r="D12">
        <f>LEFT(C12,FIND("-",C12)-2)</f>
        <v/>
      </c>
      <c r="E12">
        <f>TRIM(RIGHT(C12,FIND("-",C12)-1))</f>
        <v/>
      </c>
      <c r="K12">
        <f>D78</f>
        <v/>
      </c>
    </row>
    <row r="13" spans="1:60">
      <c s="1" r="A13" t="n">
        <v>6</v>
      </c>
      <c r="B13" t="s">
        <v>16</v>
      </c>
      <c r="C13" t="s">
        <v>4489</v>
      </c>
      <c r="K13">
        <f>D89</f>
        <v/>
      </c>
    </row>
    <row r="14" spans="1:60">
      <c s="1" r="A14" t="n">
        <v>7</v>
      </c>
      <c r="B14" t="s">
        <v>18</v>
      </c>
      <c r="C14" t="s">
        <v>4490</v>
      </c>
    </row>
    <row r="16" spans="1:60">
      <c s="1" r="A16" t="n">
        <v>0</v>
      </c>
      <c r="B16" t="s">
        <v>20</v>
      </c>
      <c r="C16" t="s">
        <v>614</v>
      </c>
    </row>
    <row r="17" spans="1:60">
      <c s="1" r="A17" t="n">
        <v>1</v>
      </c>
      <c r="B17" t="s">
        <v>22</v>
      </c>
      <c r="C17" t="s">
        <v>4491</v>
      </c>
      <c r="K17">
        <f>K2 &amp; IF(J3=1, K3,IF(J3=2,L3,IF(J3=3,M3,IF(J3=4,N3,IF(J3=5,O3,IF(J3=6,P3)))))) &amp; ". " &amp; IF(J4=1,K4,IF(J4=2,L4)) &amp; ". " &amp; IF(J5=1,K5,IF(J5=2,L5)) &amp; K6 &amp; ". " &amp; K7 &amp; ". " &amp; K8 &amp; ". " &amp; K9 &amp; "."</f>
        <v/>
      </c>
    </row>
    <row r="18" spans="1:60">
      <c s="1" r="A18" t="n">
        <v>2</v>
      </c>
      <c r="B18" t="s">
        <v>24</v>
      </c>
      <c r="C18" t="s">
        <v>4492</v>
      </c>
    </row>
    <row r="19" spans="1:60">
      <c s="1" r="A19" t="n">
        <v>3</v>
      </c>
      <c r="B19" t="s">
        <v>26</v>
      </c>
      <c r="C19" t="s">
        <v>4493</v>
      </c>
    </row>
    <row r="20" spans="1:60">
      <c s="1" r="A20" t="n">
        <v>4</v>
      </c>
      <c r="B20" t="s">
        <v>28</v>
      </c>
      <c r="C20" t="s">
        <v>29</v>
      </c>
    </row>
    <row r="21" spans="1:60">
      <c s="1" r="A21" t="n">
        <v>5</v>
      </c>
      <c r="B21" t="s">
        <v>30</v>
      </c>
      <c r="C21" t="s">
        <v>3158</v>
      </c>
    </row>
    <row r="22" spans="1:60">
      <c s="1" r="A22" t="n">
        <v>6</v>
      </c>
      <c r="B22" t="s">
        <v>32</v>
      </c>
      <c r="C22" t="s"/>
      <c r="J22">
        <f>IF(K22 &lt;&gt; "",1, 0)</f>
        <v/>
      </c>
      <c r="K22">
        <f>IF(I145="pos_trend","Revenue","")</f>
        <v/>
      </c>
      <c r="L22">
        <f>IF(EXACT(K22,UPPER(K22)),K22,LOWER(K22))</f>
        <v/>
      </c>
      <c r="M22">
        <f>L22</f>
        <v/>
      </c>
      <c r="T22">
        <f>IF(U22 &lt;&gt; "",1, 0)</f>
        <v/>
      </c>
      <c r="U22">
        <f>IF(AND(B145 = "Interest Income",I145="pos_trend"), "Interest Income","")</f>
        <v/>
      </c>
      <c r="V22">
        <f>IF(EXACT(U22,UPPER(U22)),U22,LOWER(U22))</f>
        <v/>
      </c>
      <c r="W22">
        <f>V22</f>
        <v/>
      </c>
    </row>
    <row r="23" spans="1:60">
      <c s="1" r="A23" t="n">
        <v>7</v>
      </c>
      <c r="B23" t="s">
        <v>34</v>
      </c>
      <c r="C23" t="s">
        <v>4494</v>
      </c>
      <c r="J23">
        <f>IF(K23 &lt;&gt; "",2, 0)</f>
        <v/>
      </c>
      <c r="K23">
        <f>IF(I146="pos_trend",B146,"")</f>
        <v/>
      </c>
      <c r="L23">
        <f>IF(EXACT(K23,UPPER(K23)),K23,LOWER(K23))</f>
        <v/>
      </c>
      <c r="M23">
        <f>IF(L23&lt;&gt;"", M22 &amp; ", " &amp; L23,M22)</f>
        <v/>
      </c>
      <c r="T23">
        <f>IF(U23 &lt;&gt; "",2, 0)</f>
        <v/>
      </c>
      <c r="U23">
        <f>IF(I151="pos_trend",B151,"")</f>
        <v/>
      </c>
      <c r="V23">
        <f>IF(EXACT(U23,UPPER(U23)),U23,LOWER(U23))</f>
        <v/>
      </c>
      <c r="W23">
        <f>IF(V23&lt;&gt;"", W22 &amp; ", " &amp; V23,W22)</f>
        <v/>
      </c>
    </row>
    <row r="24" spans="1:60">
      <c r="J24">
        <f>IF(K24 &lt;&gt; "",3, 0)</f>
        <v/>
      </c>
      <c r="K24">
        <f>IF(I153="pos_trend",B153,"")</f>
        <v/>
      </c>
      <c r="L24">
        <f>IF(EXACT(K24,UPPER(K24)),K24,LOWER(K24))</f>
        <v/>
      </c>
      <c r="M24">
        <f>IF(L24&lt;&gt;"", M23 &amp; ", " &amp; L24,M23)</f>
        <v/>
      </c>
      <c r="T24">
        <f>IF(U24 &lt;&gt; "",3, 0)</f>
        <v/>
      </c>
      <c r="U24">
        <f>IF(I161="pos_trend",B161,"")</f>
        <v/>
      </c>
      <c r="V24">
        <f>IF(EXACT(U24,UPPER(U24)),U24,LOWER(U24))</f>
        <v/>
      </c>
      <c r="W24">
        <f>IF(V24&lt;&gt;"", W23 &amp; ", " &amp; V24,W23)</f>
        <v/>
      </c>
    </row>
    <row r="25" spans="1:60">
      <c r="J25">
        <f>IF(K25 &lt;&gt; "",4, 0)</f>
        <v/>
      </c>
      <c r="K25">
        <f>IF(I154="pos_trend",B154,"")</f>
        <v/>
      </c>
      <c r="L25">
        <f>IF(EXACT(K25,UPPER(K25)),K25,LOWER(K25))</f>
        <v/>
      </c>
      <c r="M25">
        <f>IF(L25&lt;&gt;"", M24 &amp; ", " &amp; L25,M24)</f>
        <v/>
      </c>
      <c r="T25">
        <f>IF(U25 &lt;&gt; "",4, 0)</f>
        <v/>
      </c>
      <c r="U25">
        <f>IF(I162="pos_trend",B162,"")</f>
        <v/>
      </c>
      <c r="V25">
        <f>IF(EXACT(U25,UPPER(U25)),U25,LOWER(U25))</f>
        <v/>
      </c>
      <c r="W25">
        <f>IF(V25&lt;&gt;"", W24 &amp; ", " &amp; V25,W24)</f>
        <v/>
      </c>
    </row>
    <row r="26" spans="1:60">
      <c s="1" r="B26" t="s">
        <v>36</v>
      </c>
      <c s="1" r="C26" t="s">
        <v>4495</v>
      </c>
      <c s="1" r="D26" t="s">
        <v>4496</v>
      </c>
      <c s="1" r="E26" t="s">
        <v>4497</v>
      </c>
      <c s="1" r="F26" t="s">
        <v>4498</v>
      </c>
      <c r="J26">
        <f>IF(K26 &lt;&gt; "",5, 0)</f>
        <v/>
      </c>
      <c r="K26">
        <f>IF(I155="pos_trend",B155,"")</f>
        <v/>
      </c>
      <c r="L26">
        <f>IF(EXACT(K26,UPPER(K26)),K26,LOWER(K26))</f>
        <v/>
      </c>
      <c r="M26">
        <f>IF(L26&lt;&gt;"", M25 &amp; ", " &amp; L26,M25)</f>
        <v/>
      </c>
      <c r="T26">
        <f>IF(U26 &lt;&gt; "",5, 0)</f>
        <v/>
      </c>
      <c r="U26">
        <f>IF(I167="pos_trend",B167,"")</f>
        <v/>
      </c>
      <c r="V26">
        <f>IF(EXACT(U26,UPPER(U26)),U26,LOWER(U26))</f>
        <v/>
      </c>
      <c r="W26">
        <f>IF(V26&lt;&gt;"", W25 &amp; ", " &amp; V26,W25)</f>
        <v/>
      </c>
    </row>
    <row r="27" spans="1:60">
      <c s="1" r="A27" t="n">
        <v>0</v>
      </c>
      <c r="B27" t="s">
        <v>41</v>
      </c>
      <c r="C27" t="s"/>
      <c r="D27" t="s"/>
      <c r="E27" t="s"/>
      <c r="F27" t="n">
        <v>6</v>
      </c>
      <c r="J27">
        <f>IF(K27 &lt;&gt; "",6, 0)</f>
        <v/>
      </c>
      <c r="K27">
        <f>IF(I172="pos_trend",B172,"")</f>
        <v/>
      </c>
      <c r="L27">
        <f>IF(EXACT(K27,UPPER(K27)),K27,LOWER(K27))</f>
        <v/>
      </c>
      <c r="M27">
        <f>IF(L27&lt;&gt;"", M26 &amp; ", " &amp; L27,M26)</f>
        <v/>
      </c>
      <c r="T27">
        <f>IF(U27 &lt;&gt; "",6, 0)</f>
        <v/>
      </c>
      <c r="U27">
        <f>IF(I170="pos_trend",B170,"")</f>
        <v/>
      </c>
      <c r="V27">
        <f>IF(EXACT(U27,UPPER(U27)),U27,LOWER(U27))</f>
        <v/>
      </c>
      <c r="W27">
        <f>IF(V27&lt;&gt;"", W26 &amp; ", " &amp; V27,W26)</f>
        <v/>
      </c>
    </row>
    <row r="28" spans="1:60">
      <c s="1" r="A28" t="n">
        <v>1</v>
      </c>
      <c r="B28" t="s">
        <v>42</v>
      </c>
      <c r="C28" t="s"/>
      <c r="D28" t="s"/>
      <c r="E28" t="s"/>
      <c r="F28" t="n">
        <v>-4.88</v>
      </c>
      <c r="J28">
        <f>IF(K28 &lt;&gt; "",7, 0)</f>
        <v/>
      </c>
      <c r="K28">
        <f>IF(I173="pos_trend",B173,"")</f>
        <v/>
      </c>
      <c r="L28">
        <f>IF(EXACT(K28,UPPER(K28)),K28,LOWER(K28))</f>
        <v/>
      </c>
      <c r="M28">
        <f>IF(L28&lt;&gt;"", M27 &amp; ", " &amp; L28,M27)</f>
        <v/>
      </c>
      <c r="T28">
        <f>IF(U28 &lt;&gt; "",7, 0)</f>
        <v/>
      </c>
      <c r="U28">
        <f>IF(I171="pos_trend",B171,"")</f>
        <v/>
      </c>
      <c r="V28">
        <f>IF(EXACT(U28,UPPER(U28)),U28,LOWER(U28))</f>
        <v/>
      </c>
      <c r="W28">
        <f>IF(V28&lt;&gt;"", W27 &amp; ", " &amp; V28,W27)</f>
        <v/>
      </c>
    </row>
    <row r="29" spans="1:60">
      <c s="1" r="A29" t="n">
        <v>2</v>
      </c>
      <c r="B29" t="s">
        <v>43</v>
      </c>
      <c r="C29" t="s"/>
      <c r="D29" t="s"/>
      <c r="E29" t="s"/>
      <c r="F29" t="n">
        <v>-6.31</v>
      </c>
      <c r="J29">
        <f>IF(K29 &lt;&gt; "",8, 0)</f>
        <v/>
      </c>
      <c r="K29">
        <f>IF(I174="pos_trend",B174,"")</f>
        <v/>
      </c>
      <c r="L29">
        <f>IF(EXACT(K29,UPPER(K29)),K29,LOWER(K29))</f>
        <v/>
      </c>
      <c r="M29">
        <f>IF(L29&lt;&gt;"", M28 &amp; ", " &amp; L29,M28)</f>
        <v/>
      </c>
      <c r="T29">
        <f>IF(U29 &lt;&gt; "",8, 0)</f>
        <v/>
      </c>
      <c r="U29">
        <f>IF(I172="pos_trend",B172,"")</f>
        <v/>
      </c>
      <c r="V29">
        <f>IF(EXACT(U29,UPPER(U29)),U29,LOWER(U29))</f>
        <v/>
      </c>
      <c r="W29">
        <f>IF(V29&lt;&gt;"", W28 &amp; ", " &amp; V29,W28)</f>
        <v/>
      </c>
    </row>
    <row r="30" spans="1:60">
      <c s="1" r="A30" t="n">
        <v>3</v>
      </c>
      <c r="B30" t="s">
        <v>44</v>
      </c>
      <c r="C30" t="s"/>
      <c r="D30" t="s"/>
      <c r="E30" t="s"/>
      <c r="F30" t="n">
        <v>-3.43</v>
      </c>
      <c r="J30">
        <f>IF(K30 &lt;&gt; "",9, 0)</f>
        <v/>
      </c>
      <c r="K30">
        <f>IF(I185="pos_trend",B185,"")</f>
        <v/>
      </c>
      <c r="L30">
        <f>IF(EXACT(K30,UPPER(K30)),K30,LOWER(K30))</f>
        <v/>
      </c>
      <c r="M30">
        <f>IF(L30&lt;&gt;"", M29 &amp; ", " &amp; L30,M29)</f>
        <v/>
      </c>
      <c r="T30">
        <f>IF(U30 &lt;&gt; "",9, 0)</f>
        <v/>
      </c>
      <c r="U30">
        <f>IF(I178="pos_trend",B178,"")</f>
        <v/>
      </c>
      <c r="V30">
        <f>IF(EXACT(U30,UPPER(U30)),U30,LOWER(U30))</f>
        <v/>
      </c>
      <c r="W30">
        <f>IF(V30&lt;&gt;"", W29 &amp; ", " &amp; V30,W29)</f>
        <v/>
      </c>
    </row>
    <row r="31" spans="1:60">
      <c s="1" r="A31" t="n">
        <v>4</v>
      </c>
      <c r="B31" t="s">
        <v>45</v>
      </c>
      <c r="C31" t="s"/>
      <c r="D31" t="s"/>
      <c r="E31" t="s"/>
      <c r="F31" t="s"/>
      <c r="J31">
        <f>IF(K31 &lt;&gt; "",10, 0)</f>
        <v/>
      </c>
      <c r="K31">
        <f>IF(I186="pos_trend",B186,"")</f>
        <v/>
      </c>
      <c r="L31">
        <f>IF(EXACT(K31,UPPER(K31)),K31,LOWER(K31))</f>
        <v/>
      </c>
      <c r="M31">
        <f>IF(L31&lt;&gt;"", M30 &amp; ", " &amp; L31,M30)</f>
        <v/>
      </c>
      <c r="T31">
        <f>IF(U31 &lt;&gt; "",10, 0)</f>
        <v/>
      </c>
      <c r="U31">
        <f>IF(I199="pos_trend",B199,"")</f>
        <v/>
      </c>
      <c r="V31">
        <f>IF(EXACT(U31,UPPER(U31)),U31,LOWER(U31))</f>
        <v/>
      </c>
      <c r="W31">
        <f>IF(V31&lt;&gt;"", W30 &amp; ", " &amp; V31,W30)</f>
        <v/>
      </c>
    </row>
    <row r="32" spans="1:60">
      <c r="J32">
        <f>IF(K32 &lt;&gt; "",11, 0)</f>
        <v/>
      </c>
      <c r="K32">
        <f>IF(I187="pos_trend",B187,"")</f>
        <v/>
      </c>
      <c r="L32">
        <f>IF(EXACT(K32,UPPER(K32)),K32,LOWER(K32))</f>
        <v/>
      </c>
      <c r="M32">
        <f>IF(L32&lt;&gt;"", M31 &amp; ", " &amp; L32,M31)</f>
        <v/>
      </c>
      <c r="T32">
        <f>IF(U32 &lt;&gt; "",11, 0)</f>
        <v/>
      </c>
      <c r="U32">
        <f>IF(I209="pos_trend",B209,"")</f>
        <v/>
      </c>
      <c r="V32">
        <f>IF(EXACT(U32,UPPER(U32)),U32,LOWER(U32))</f>
        <v/>
      </c>
      <c r="W32">
        <f>IF(V32&lt;&gt;"", W31 &amp; ", " &amp; V32,W31)</f>
        <v/>
      </c>
    </row>
    <row r="33" spans="1:60">
      <c s="1" r="B33" t="s">
        <v>46</v>
      </c>
      <c s="1" r="C33" t="s">
        <v>4495</v>
      </c>
      <c s="1" r="D33" t="s">
        <v>4496</v>
      </c>
      <c s="1" r="E33" t="s">
        <v>4497</v>
      </c>
      <c s="1" r="F33" t="s">
        <v>4498</v>
      </c>
      <c r="J33">
        <f>IF(K33 &lt;&gt; "",12, 0)</f>
        <v/>
      </c>
      <c r="K33">
        <f>IF(I195="pos_trend",B195,"")</f>
        <v/>
      </c>
      <c r="L33">
        <f>IF(EXACT(K33,UPPER(K33)),K33,LOWER(K33))</f>
        <v/>
      </c>
      <c r="M33">
        <f>IF(L33&lt;&gt;"", M32 &amp; ", " &amp; L33,M32)</f>
        <v/>
      </c>
      <c r="T33">
        <f>IF(U33 &lt;&gt; "",12, 0)</f>
        <v/>
      </c>
      <c r="U33">
        <f>IF(I231="pos_trend",B231,"")</f>
        <v/>
      </c>
      <c r="V33">
        <f>IF(EXACT(U33,UPPER(U33)),U33,LOWER(U33))</f>
        <v/>
      </c>
      <c r="W33">
        <f>IF(V33&lt;&gt;"", W32 &amp; ", " &amp; V33,W32)</f>
        <v/>
      </c>
    </row>
    <row r="34" spans="1:60">
      <c s="1" r="A34" t="n">
        <v>0</v>
      </c>
      <c r="B34" t="s">
        <v>41</v>
      </c>
      <c r="C34" t="s"/>
      <c r="D34" t="s"/>
      <c r="E34" t="s">
        <v>1006</v>
      </c>
      <c r="F34" t="s">
        <v>1006</v>
      </c>
      <c r="J34">
        <f>IF(K34 &lt;&gt; "",13, 0)</f>
        <v/>
      </c>
      <c r="K34">
        <f>IF(I196="pos_trend",B196,"")</f>
        <v/>
      </c>
      <c r="L34">
        <f>IF(EXACT(K34,UPPER(K34)),K34,LOWER(K34))</f>
        <v/>
      </c>
      <c r="M34">
        <f>IF(L34&lt;&gt;"", M33 &amp; ", " &amp; L34,M33)</f>
        <v/>
      </c>
      <c r="T34">
        <f>IF(U34 &lt;&gt; "",13, 0)</f>
        <v/>
      </c>
      <c r="U34">
        <f>IF(I251="pos_trend",B251,"")</f>
        <v/>
      </c>
      <c r="V34">
        <f>IF(EXACT(U34,UPPER(U34)),U34,LOWER(U34))</f>
        <v/>
      </c>
      <c r="W34">
        <f>IF(V34&lt;&gt;"", W33 &amp; ", " &amp; V34,W33)</f>
        <v/>
      </c>
    </row>
    <row r="35" spans="1:60">
      <c s="1" r="A35" t="n">
        <v>1</v>
      </c>
      <c r="B35" t="s">
        <v>42</v>
      </c>
      <c r="C35" t="s"/>
      <c r="D35" t="s"/>
      <c r="E35" t="s">
        <v>3235</v>
      </c>
      <c r="F35" t="s">
        <v>4499</v>
      </c>
      <c r="J35">
        <f>IF(K35 &lt;&gt; "",14, 0)</f>
        <v/>
      </c>
      <c r="K35">
        <f>IF(I201="pos_trend",B201,"")</f>
        <v/>
      </c>
      <c r="L35">
        <f>IF(EXACT(K35,UPPER(K35)),K35,LOWER(K35))</f>
        <v/>
      </c>
      <c r="M35">
        <f>IF(L35&lt;&gt;"", M34 &amp; ", " &amp; L35,M34)</f>
        <v/>
      </c>
      <c r="T35">
        <f>IF(U35 &lt;&gt; "",14, 0)</f>
        <v/>
      </c>
      <c r="U35">
        <f>IF(I279="pos_trend",B279,"")</f>
        <v/>
      </c>
      <c r="V35">
        <f>IF(EXACT(U35,UPPER(U35)),U35,LOWER(U35))</f>
        <v/>
      </c>
      <c r="W35">
        <f>IF(V35&lt;&gt;"", W34 &amp; ", " &amp; V35,W34)</f>
        <v/>
      </c>
    </row>
    <row r="36" spans="1:60">
      <c s="1" r="A36" t="n">
        <v>2</v>
      </c>
      <c r="B36" t="s">
        <v>43</v>
      </c>
      <c r="C36" t="s"/>
      <c r="D36" t="s"/>
      <c r="E36" t="s"/>
      <c r="F36" t="s"/>
      <c r="J36">
        <f>IF(K36 &lt;&gt; "",15, 0)</f>
        <v/>
      </c>
      <c r="K36">
        <f>IF(I202="pos_trend",B202,"")</f>
        <v/>
      </c>
      <c r="L36">
        <f>IF(EXACT(K36,UPPER(K36)),K36,LOWER(K36))</f>
        <v/>
      </c>
      <c r="M36">
        <f>IF(L36&lt;&gt;"", M35 &amp; ", " &amp; L36,M35)</f>
        <v/>
      </c>
      <c r="T36">
        <f>IF(U36 &lt;&gt; "",15, 0)</f>
        <v/>
      </c>
      <c r="U36">
        <f>IF(I336="pos_trend",B336,"")</f>
        <v/>
      </c>
      <c r="V36">
        <f>IF(EXACT(U36,UPPER(U36)),U36,LOWER(U36))</f>
        <v/>
      </c>
      <c r="W36">
        <f>IF(V36&lt;&gt;"", W35 &amp; ", " &amp; V36,W35)</f>
        <v/>
      </c>
    </row>
    <row r="37" spans="1:60">
      <c s="1" r="A37" t="n">
        <v>3</v>
      </c>
      <c r="B37" t="s">
        <v>44</v>
      </c>
      <c r="C37" t="s"/>
      <c r="D37" t="s"/>
      <c r="E37" t="s">
        <v>1838</v>
      </c>
      <c r="F37" t="s">
        <v>4500</v>
      </c>
      <c r="J37">
        <f>IF(K37 &lt;&gt; "",16, 0)</f>
        <v/>
      </c>
      <c r="K37">
        <f>IF(I203="pos_trend",B203,"")</f>
        <v/>
      </c>
      <c r="L37">
        <f>IF(EXACT(K37,UPPER(K37)),K37,LOWER(K37))</f>
        <v/>
      </c>
      <c r="M37">
        <f>IF(L37&lt;&gt;"", M36 &amp; ", " &amp; L37,M36)</f>
        <v/>
      </c>
      <c r="T37">
        <f>IF(U37 &lt;&gt; "",16, 0)</f>
        <v/>
      </c>
      <c r="U37">
        <f>IF(I235="pos_trend",B235,"")</f>
        <v/>
      </c>
      <c r="V37">
        <f>IF(EXACT(U37,UPPER(U37)),U37,LOWER(U37))</f>
        <v/>
      </c>
      <c r="W37">
        <f>IF(V37&lt;&gt;"", W36 &amp; ", " &amp; V37,W36)</f>
        <v/>
      </c>
    </row>
    <row r="38" spans="1:60">
      <c s="1" r="A38" t="n">
        <v>4</v>
      </c>
      <c r="B38" t="s">
        <v>61</v>
      </c>
      <c r="C38" t="s"/>
      <c r="D38" t="s"/>
      <c r="E38" t="s">
        <v>4501</v>
      </c>
      <c r="F38" t="s">
        <v>3235</v>
      </c>
      <c r="J38">
        <f>IF(K38 &lt;&gt; "",17, 0)</f>
        <v/>
      </c>
      <c r="K38">
        <f>IF(I351="pos_trend",B351,"")</f>
        <v/>
      </c>
      <c r="L38">
        <f>IF(EXACT(K38,UPPER(K38)),K38,LOWER(K38))</f>
        <v/>
      </c>
      <c r="M38">
        <f>IF(L38&lt;&gt;"", M37 &amp; ", " &amp; L38,M37)</f>
        <v/>
      </c>
      <c r="T38">
        <f>IF(U38 &lt;&gt; "",17, 0)</f>
        <v/>
      </c>
      <c r="U38">
        <f>IF(I236="pos_trend",B236,"")</f>
        <v/>
      </c>
      <c r="V38">
        <f>IF(EXACT(U38,UPPER(U38)),U38,LOWER(U38))</f>
        <v/>
      </c>
      <c r="W38">
        <f>IF(V38&lt;&gt;"", W37 &amp; ", " &amp; V38,W37)</f>
        <v/>
      </c>
    </row>
    <row r="39" spans="1:60">
      <c s="1" r="A39" t="n">
        <v>5</v>
      </c>
      <c r="B39" t="s">
        <v>65</v>
      </c>
      <c r="C39" t="s"/>
      <c r="D39" t="s"/>
      <c r="E39" t="s">
        <v>4502</v>
      </c>
      <c r="F39" t="s">
        <v>3329</v>
      </c>
      <c r="K39">
        <f>IF(I352="pos_trend",B352,"")</f>
        <v/>
      </c>
      <c r="M39">
        <f>IF(L39&lt;&gt;"", M38 &amp; ", " &amp; L39,M38)</f>
        <v/>
      </c>
      <c r="W39">
        <f>IF(V39&lt;&gt;"", W38 &amp; ", " &amp; V39,W38)</f>
        <v/>
      </c>
    </row>
    <row r="40" spans="1:60">
      <c r="J40">
        <f>MAX(J22:J39)</f>
        <v/>
      </c>
      <c r="K40">
        <f>VLOOKUP(J40,J22:K39,2,FALSE)</f>
        <v/>
      </c>
      <c r="M40">
        <f>IF(IFERROR(FIND(",",M39),TRUE)=TRUE,M39,IF(NOT(EXACT(K40,UPPER(K40))),SUBSTITUTE(M39,LOWER(K40),"and "&amp;LOWER(K40)),SUBSTITUTE(M39,K40,"and "&amp;K40)))</f>
        <v/>
      </c>
      <c r="T40">
        <f>MAX(T22:T39)</f>
        <v/>
      </c>
      <c r="U40">
        <f>VLOOKUP(T40,T22:U39,2,FALSE)</f>
        <v/>
      </c>
      <c r="W40">
        <f>IF(IFERROR(FIND(",",W39),TRUE)=TRUE,W39,IF(NOT(EXACT(U40,UPPER(U40))),SUBSTITUTE(W39,LOWER(U40),"and "&amp;LOWER(U40)),SUBSTITUTE(W39,U40,"and "&amp;U40)))</f>
        <v/>
      </c>
    </row>
    <row r="41" spans="1:60">
      <c s="1" r="B41" t="s">
        <v>70</v>
      </c>
      <c s="1" r="C41" t="s">
        <v>2438</v>
      </c>
      <c s="1" r="D41" t="s">
        <v>2439</v>
      </c>
      <c s="1" r="E41" t="s">
        <v>2440</v>
      </c>
      <c s="1" r="F41" t="s">
        <v>2441</v>
      </c>
    </row>
    <row r="42" spans="1:60">
      <c s="1" r="A42" t="n">
        <v>0</v>
      </c>
      <c r="B42" t="s">
        <v>75</v>
      </c>
      <c r="C42" t="s"/>
      <c r="D42" t="s"/>
      <c r="E42" t="s"/>
      <c r="F42" t="s"/>
      <c r="K42">
        <f>SUBSTITUTE(IF(M40&lt;&gt;"", D1 &amp; " has managed to increase " &amp; M40 &amp; " each year since " &amp; C144, "No positive trends")," , "," ")</f>
        <v/>
      </c>
      <c r="U42">
        <f>SUBSTITUTE(IF(W40&lt;&gt;"", D1 &amp; " has managed to increase " &amp; W40 &amp; " each year since " &amp; C144, "No positive trends")," , "," ")</f>
        <v/>
      </c>
    </row>
    <row r="43" spans="1:60">
      <c s="1" r="A43" t="n">
        <v>1</v>
      </c>
      <c r="B43" t="s">
        <v>80</v>
      </c>
      <c r="C43" t="s"/>
      <c r="D43" t="s"/>
      <c r="E43" t="s"/>
      <c r="F43" t="s"/>
    </row>
    <row r="44" spans="1:60">
      <c s="1" r="A44" t="n">
        <v>2</v>
      </c>
      <c r="B44" t="s">
        <v>84</v>
      </c>
      <c r="C44" t="s"/>
      <c r="D44" t="s"/>
      <c r="E44" t="s"/>
      <c r="F44" t="s"/>
    </row>
    <row r="45" spans="1:60">
      <c s="1" r="A45" t="n">
        <v>3</v>
      </c>
      <c r="B45" t="s">
        <v>89</v>
      </c>
      <c r="C45" t="s"/>
      <c r="D45" t="s"/>
      <c r="E45" t="s"/>
      <c r="F45" t="s"/>
    </row>
    <row r="47" spans="1:60">
      <c s="1" r="B47" t="s">
        <v>94</v>
      </c>
      <c s="1" r="C47" t="s">
        <v>4495</v>
      </c>
      <c s="1" r="D47" t="s">
        <v>4496</v>
      </c>
      <c s="1" r="E47" t="s">
        <v>4497</v>
      </c>
      <c s="1" r="F47" t="s">
        <v>4498</v>
      </c>
    </row>
    <row r="48" spans="1:60">
      <c s="1" r="A48" t="n">
        <v>0</v>
      </c>
      <c r="B48" t="s">
        <v>95</v>
      </c>
      <c r="C48" t="s"/>
      <c r="D48" t="s"/>
      <c r="E48" t="s"/>
      <c r="F48" t="n">
        <v>-4.88</v>
      </c>
    </row>
    <row r="49" spans="1:60">
      <c s="1" r="A49" t="n">
        <v>1</v>
      </c>
      <c r="B49" t="s">
        <v>96</v>
      </c>
      <c r="C49" t="n">
        <v>-1.56</v>
      </c>
      <c r="D49" t="s"/>
      <c r="E49" t="n">
        <v>-3.51</v>
      </c>
      <c r="F49" t="n">
        <v>-4.98</v>
      </c>
    </row>
    <row r="50" spans="1:60">
      <c s="1" r="A50" t="n">
        <v>2</v>
      </c>
      <c r="B50" t="s">
        <v>97</v>
      </c>
      <c r="C50" t="n">
        <v>-1.56</v>
      </c>
      <c r="D50" t="s"/>
      <c r="E50" t="n">
        <v>-3.51</v>
      </c>
      <c r="F50" t="n">
        <v>-4.77</v>
      </c>
    </row>
    <row r="51" spans="1:60">
      <c s="1" r="A51" t="n">
        <v>3</v>
      </c>
      <c r="B51" t="s">
        <v>98</v>
      </c>
      <c r="C51" t="n">
        <v>-1.56</v>
      </c>
      <c r="D51" t="s"/>
      <c r="E51" t="n">
        <v>-3.51</v>
      </c>
      <c r="F51" t="n">
        <v>-4.61</v>
      </c>
    </row>
    <row r="52" spans="1:60">
      <c s="1" r="A52" t="n">
        <v>4</v>
      </c>
      <c r="B52" t="s">
        <v>99</v>
      </c>
      <c r="C52" t="n">
        <v>-1.56</v>
      </c>
      <c r="D52" t="s"/>
      <c r="E52" t="n">
        <v>-3.51</v>
      </c>
      <c r="F52" t="n">
        <v>-4.66</v>
      </c>
    </row>
    <row r="54" spans="1:60">
      <c s="1" r="B54" t="s">
        <v>100</v>
      </c>
      <c s="1" r="C54" t="s">
        <v>4495</v>
      </c>
      <c s="1" r="D54" t="s">
        <v>4496</v>
      </c>
      <c s="1" r="E54" t="s">
        <v>4497</v>
      </c>
      <c s="1" r="F54" t="s">
        <v>4498</v>
      </c>
    </row>
    <row r="55" spans="1:60">
      <c s="1" r="A55" t="n">
        <v>0</v>
      </c>
      <c r="B55" t="s">
        <v>101</v>
      </c>
      <c r="C55" t="s"/>
      <c r="D55" t="s"/>
      <c r="E55" t="s"/>
      <c r="F55" t="s"/>
    </row>
    <row r="56" spans="1:60">
      <c s="1" r="A56" t="n">
        <v>1</v>
      </c>
      <c r="B56" t="s">
        <v>102</v>
      </c>
      <c r="C56" t="s"/>
      <c r="D56" t="s"/>
      <c r="E56" t="n">
        <v>1</v>
      </c>
      <c r="F56" t="n">
        <v>1</v>
      </c>
    </row>
    <row r="57" spans="1:60">
      <c s="1" r="A57" t="n">
        <v>2</v>
      </c>
      <c r="B57" t="s">
        <v>103</v>
      </c>
      <c r="C57" t="s"/>
      <c r="D57" t="s"/>
      <c r="E57" t="n">
        <v>1</v>
      </c>
      <c r="F57" t="s"/>
    </row>
    <row r="58" spans="1:60">
      <c s="1" r="A58" t="n">
        <v>3</v>
      </c>
      <c r="B58" t="s">
        <v>104</v>
      </c>
      <c r="C58" t="s"/>
      <c r="D58" t="s"/>
      <c r="E58" t="s"/>
      <c r="F58" t="s"/>
    </row>
    <row r="60" spans="1:60">
      <c s="1" r="B60" t="s">
        <v>105</v>
      </c>
      <c s="1" r="C60" t="s">
        <v>4503</v>
      </c>
      <c s="1" r="D60" t="s">
        <v>107</v>
      </c>
      <c s="1" r="E60" t="s">
        <v>108</v>
      </c>
      <c s="1" r="F60" t="s">
        <v>109</v>
      </c>
      <c r="I60">
        <f>IF(AND(K60&gt; J60, L60&gt; K60, M60&gt; L60, N60&gt; M60), "pos_trend", IF(AND(K60&lt; J60, L60&lt; K60, M60&lt; L60, N60&lt; M60), "neg_trend", "N/A"))</f>
        <v/>
      </c>
      <c r="J60">
        <f>IFERROR(IF(TRIM(C60)="-", "N/A", IF(RIGHT(C60,1)=")",IF(RIGHT(C60,2)="T)",-1000000000000*VALUE(MID(C60,2,LEN(C60)-3)),IF(RIGHT(C60,2)="M)",-1000000*VALUE(MID(C60,2,LEN(C60)-3)),IF(RIGHT(C60,2)="B)",-1000000000*VALUE(MID(C60,2,LEN(C60)-3)),IF(RIGHT(C60,2)="k)",-1000*VALUE(MID(C60,2,LEN(C60)-3)),VALUE(SUBSTITUTE(C60,",","")))))),IF(RIGHT(C60,1)="T",1000000000000*VALUE(LEFT(C60,LEN(C60)-1)),IF(RIGHT(C60,1)="M",1000000*VALUE(LEFT(C60,LEN(C60)-1)),IF(RIGHT(C60,1)="B",1000000000*VALUE(LEFT(C60,LEN(C60)-1)),IF(RIGHT(C60,1)="%",0.01*VALUE(LEFT(C60,LEN(C60)-1)),IF(RIGHT(C60,1)="k",1000*VALUE(LEFT(C60,LEN(C60)-1)),VALUE(SUBSTITUTE(C60,",",""))))))))),"N/A")</f>
        <v/>
      </c>
      <c r="K60">
        <f>IFERROR(IF(TRIM(D60)="-", "N/A", IF(RIGHT(D60,1)=")",IF(RIGHT(D60,2)="T)",-1000000000000*VALUE(MID(D60,2,LEN(D60)-3)),IF(RIGHT(D60,2)="M)",-1000000*VALUE(MID(D60,2,LEN(D60)-3)),IF(RIGHT(D60,2)="B)",-1000000000*VALUE(MID(D60,2,LEN(D60)-3)),IF(RIGHT(D60,2)="k)",-1000*VALUE(MID(D60,2,LEN(D60)-3)),VALUE(SUBSTITUTE(D60,",","")))))),IF(RIGHT(D60,1)="T",1000000000000*VALUE(LEFT(D60,LEN(D60)-1)),IF(RIGHT(D60,1)="M",1000000*VALUE(LEFT(D60,LEN(D60)-1)),IF(RIGHT(D60,1)="B",1000000000*VALUE(LEFT(D60,LEN(D60)-1)),IF(RIGHT(D60,1)="%",0.01*VALUE(LEFT(D60,LEN(D60)-1)),IF(RIGHT(D60,1)="k",1000*VALUE(LEFT(D60,LEN(D60)-1)),VALUE(SUBSTITUTE(D60,",",""))))))))),"N/A")</f>
        <v/>
      </c>
      <c r="L60">
        <f>IFERROR(IF(TRIM(E60)="-", "N/A", IF(RIGHT(E60,1)=")",IF(RIGHT(E60,2)="T)",-1000000000000*VALUE(MID(E60,2,LEN(E60)-3)),IF(RIGHT(E60,2)="M)",-1000000*VALUE(MID(E60,2,LEN(E60)-3)),IF(RIGHT(E60,2)="B)",-1000000000*VALUE(MID(E60,2,LEN(E60)-3)),IF(RIGHT(E60,2)="k)",-1000*VALUE(MID(E60,2,LEN(E60)-3)),VALUE(SUBSTITUTE(E60,",","")))))),IF(RIGHT(E60,1)="T",1000000000000*VALUE(LEFT(E60,LEN(E60)-1)),IF(RIGHT(E60,1)="M",1000000*VALUE(LEFT(E60,LEN(E60)-1)),IF(RIGHT(E60,1)="B",1000000000*VALUE(LEFT(E60,LEN(E60)-1)),IF(RIGHT(E60,1)="%",0.01*VALUE(LEFT(E60,LEN(E60)-1)),IF(RIGHT(E60,1)="k",1000*VALUE(LEFT(E60,LEN(E60)-1)),VALUE(SUBSTITUTE(E60,",",""))))))))),"N/A")</f>
        <v/>
      </c>
      <c r="M60">
        <f>IFERROR(IF(TRIM(F60)="-", "N/A", IF(RIGHT(F60,1)=")",IF(RIGHT(F60,2)="T)",-1000000000000*VALUE(MID(F60,2,LEN(F60)-3)),IF(RIGHT(F60,2)="M)",-1000000*VALUE(MID(F60,2,LEN(F60)-3)),IF(RIGHT(F60,2)="B)",-1000000000*VALUE(MID(F60,2,LEN(F60)-3)),IF(RIGHT(F60,2)="k)",-1000*VALUE(MID(F60,2,LEN(F60)-3)),VALUE(SUBSTITUTE(F60,",","")))))),IF(RIGHT(F60,1)="T",1000000000000*VALUE(LEFT(F60,LEN(F60)-1)),IF(RIGHT(F60,1)="M",1000000*VALUE(LEFT(F60,LEN(F60)-1)),IF(RIGHT(F60,1)="B",1000000000*VALUE(LEFT(F60,LEN(F60)-1)),IF(RIGHT(F60,1)="%",0.01*VALUE(LEFT(F60,LEN(F60)-1)),IF(RIGHT(F60,1)="k",1000*VALUE(LEFT(F60,LEN(F60)-1)),VALUE(SUBSTITUTE(F60,",",""))))))))),"N/A")</f>
        <v/>
      </c>
      <c r="N60">
        <f>IFERROR(IF(TRIM(G60)="-", "N/A", IF(RIGHT(G60,1)=")",IF(RIGHT(G60,2)="T)",-1000000000000*VALUE(MID(G60,2,LEN(G60)-3)),IF(RIGHT(G60,2)="M)",-1000000*VALUE(MID(G60,2,LEN(G60)-3)),IF(RIGHT(G60,2)="B)",-1000000000*VALUE(MID(G60,2,LEN(G60)-3)),IF(RIGHT(G60,2)="k)",-1000*VALUE(MID(G60,2,LEN(G60)-3)),VALUE(SUBSTITUTE(G60,",","")))))),IF(RIGHT(G60,1)="T",1000000000000*VALUE(LEFT(G60,LEN(G60)-1)),IF(RIGHT(G60,1)="M",1000000*VALUE(LEFT(G60,LEN(G60)-1)),IF(RIGHT(G60,1)="B",1000000000*VALUE(LEFT(G60,LEN(G60)-1)),IF(RIGHT(G60,1)="%",0.01*VALUE(LEFT(G60,LEN(G60)-1)),IF(RIGHT(G60,1)="k",1000*VALUE(LEFT(G60,LEN(G60)-1)),VALUE(SUBSTITUTE(G60,",",""))))))))),"N/A")</f>
        <v/>
      </c>
    </row>
    <row r="61" spans="1:60">
      <c s="1" r="A61" t="n">
        <v>0</v>
      </c>
      <c r="B61" t="s">
        <v>110</v>
      </c>
      <c r="C61" t="s"/>
      <c r="D61" t="s"/>
      <c r="E61" t="s"/>
      <c r="F61" t="n">
        <v>0.18</v>
      </c>
      <c r="I61">
        <f>IF(AND(K61&gt; J61, L61&gt; K61, M61&gt; L61, N61&gt; M61), "pos_trend", IF(AND(K61&lt; J61, L61&lt; K61, M61&lt; L61, N61&lt; M61), "neg_trend", "N/A"))</f>
        <v/>
      </c>
      <c r="J61">
        <f>IFERROR(IF(TRIM(C61)="-", "N/A", IF(RIGHT(C61,1)=")",IF(RIGHT(C61,2)="T)",-1000000000000*VALUE(MID(C61,2,LEN(C61)-3)),IF(RIGHT(C61,2)="M)",-1000000*VALUE(MID(C61,2,LEN(C61)-3)),IF(RIGHT(C61,2)="B)",-1000000000*VALUE(MID(C61,2,LEN(C61)-3)),IF(RIGHT(C61,2)="k)",-1000*VALUE(MID(C61,2,LEN(C61)-3)),VALUE(SUBSTITUTE(C61,",","")))))),IF(RIGHT(C61,1)="T",1000000000000*VALUE(LEFT(C61,LEN(C61)-1)),IF(RIGHT(C61,1)="M",1000000*VALUE(LEFT(C61,LEN(C61)-1)),IF(RIGHT(C61,1)="B",1000000000*VALUE(LEFT(C61,LEN(C61)-1)),IF(RIGHT(C61,1)="%",0.01*VALUE(LEFT(C61,LEN(C61)-1)),IF(RIGHT(C61,1)="k",1000*VALUE(LEFT(C61,LEN(C61)-1)),VALUE(SUBSTITUTE(C61,",",""))))))))),"N/A")</f>
        <v/>
      </c>
      <c r="K61">
        <f>IFERROR(IF(TRIM(D61)="-", "N/A", IF(RIGHT(D61,1)=")",IF(RIGHT(D61,2)="T)",-1000000000000*VALUE(MID(D61,2,LEN(D61)-3)),IF(RIGHT(D61,2)="M)",-1000000*VALUE(MID(D61,2,LEN(D61)-3)),IF(RIGHT(D61,2)="B)",-1000000000*VALUE(MID(D61,2,LEN(D61)-3)),IF(RIGHT(D61,2)="k)",-1000*VALUE(MID(D61,2,LEN(D61)-3)),VALUE(SUBSTITUTE(D61,",","")))))),IF(RIGHT(D61,1)="T",1000000000000*VALUE(LEFT(D61,LEN(D61)-1)),IF(RIGHT(D61,1)="M",1000000*VALUE(LEFT(D61,LEN(D61)-1)),IF(RIGHT(D61,1)="B",1000000000*VALUE(LEFT(D61,LEN(D61)-1)),IF(RIGHT(D61,1)="%",0.01*VALUE(LEFT(D61,LEN(D61)-1)),IF(RIGHT(D61,1)="k",1000*VALUE(LEFT(D61,LEN(D61)-1)),VALUE(SUBSTITUTE(D61,",",""))))))))),"N/A")</f>
        <v/>
      </c>
      <c r="L61">
        <f>IFERROR(IF(TRIM(E61)="-", "N/A", IF(RIGHT(E61,1)=")",IF(RIGHT(E61,2)="T)",-1000000000000*VALUE(MID(E61,2,LEN(E61)-3)),IF(RIGHT(E61,2)="M)",-1000000*VALUE(MID(E61,2,LEN(E61)-3)),IF(RIGHT(E61,2)="B)",-1000000000*VALUE(MID(E61,2,LEN(E61)-3)),IF(RIGHT(E61,2)="k)",-1000*VALUE(MID(E61,2,LEN(E61)-3)),VALUE(SUBSTITUTE(E61,",","")))))),IF(RIGHT(E61,1)="T",1000000000000*VALUE(LEFT(E61,LEN(E61)-1)),IF(RIGHT(E61,1)="M",1000000*VALUE(LEFT(E61,LEN(E61)-1)),IF(RIGHT(E61,1)="B",1000000000*VALUE(LEFT(E61,LEN(E61)-1)),IF(RIGHT(E61,1)="%",0.01*VALUE(LEFT(E61,LEN(E61)-1)),IF(RIGHT(E61,1)="k",1000*VALUE(LEFT(E61,LEN(E61)-1)),VALUE(SUBSTITUTE(E61,",",""))))))))),"N/A")</f>
        <v/>
      </c>
      <c r="M61">
        <f>IFERROR(IF(TRIM(F61)="-", "N/A", IF(RIGHT(F61,1)=")",IF(RIGHT(F61,2)="T)",-1000000000000*VALUE(MID(F61,2,LEN(F61)-3)),IF(RIGHT(F61,2)="M)",-1000000*VALUE(MID(F61,2,LEN(F61)-3)),IF(RIGHT(F61,2)="B)",-1000000000*VALUE(MID(F61,2,LEN(F61)-3)),IF(RIGHT(F61,2)="k)",-1000*VALUE(MID(F61,2,LEN(F61)-3)),VALUE(SUBSTITUTE(F61,",","")))))),IF(RIGHT(F61,1)="T",1000000000000*VALUE(LEFT(F61,LEN(F61)-1)),IF(RIGHT(F61,1)="M",1000000*VALUE(LEFT(F61,LEN(F61)-1)),IF(RIGHT(F61,1)="B",1000000000*VALUE(LEFT(F61,LEN(F61)-1)),IF(RIGHT(F61,1)="%",0.01*VALUE(LEFT(F61,LEN(F61)-1)),IF(RIGHT(F61,1)="k",1000*VALUE(LEFT(F61,LEN(F61)-1)),VALUE(SUBSTITUTE(F61,",",""))))))))),"N/A")</f>
        <v/>
      </c>
      <c r="N61">
        <f>IFERROR(IF(TRIM(G61)="-", "N/A", IF(RIGHT(G61,1)=")",IF(RIGHT(G61,2)="T)",-1000000000000*VALUE(MID(G61,2,LEN(G61)-3)),IF(RIGHT(G61,2)="M)",-1000000*VALUE(MID(G61,2,LEN(G61)-3)),IF(RIGHT(G61,2)="B)",-1000000000*VALUE(MID(G61,2,LEN(G61)-3)),IF(RIGHT(G61,2)="k)",-1000*VALUE(MID(G61,2,LEN(G61)-3)),VALUE(SUBSTITUTE(G61,",","")))))),IF(RIGHT(G61,1)="T",1000000000000*VALUE(LEFT(G61,LEN(G61)-1)),IF(RIGHT(G61,1)="M",1000000*VALUE(LEFT(G61,LEN(G61)-1)),IF(RIGHT(G61,1)="B",1000000000*VALUE(LEFT(G61,LEN(G61)-1)),IF(RIGHT(G61,1)="%",0.01*VALUE(LEFT(G61,LEN(G61)-1)),IF(RIGHT(G61,1)="k",1000*VALUE(LEFT(G61,LEN(G61)-1)),VALUE(SUBSTITUTE(G61,",",""))))))))),"N/A")</f>
        <v/>
      </c>
    </row>
    <row r="62" spans="1:60">
      <c s="1" r="A62" t="n">
        <v>1</v>
      </c>
      <c r="B62" t="s">
        <v>112</v>
      </c>
      <c r="C62" t="s"/>
      <c r="D62" t="s"/>
      <c r="E62" t="s"/>
      <c r="F62" t="n">
        <v>0.24</v>
      </c>
      <c r="I62">
        <f>IF(AND(K62&gt; J62, L62&gt; K62, M62&gt; L62, N62&gt; M62), "pos_trend", IF(AND(K62&lt; J62, L62&lt; K62, M62&lt; L62, N62&lt; M62), "neg_trend", "N/A"))</f>
        <v/>
      </c>
      <c r="J62">
        <f>IFERROR(IF(TRIM(C62)="-", "N/A", IF(RIGHT(C62,1)=")",IF(RIGHT(C62,2)="T)",-1000000000000*VALUE(MID(C62,2,LEN(C62)-3)),IF(RIGHT(C62,2)="M)",-1000000*VALUE(MID(C62,2,LEN(C62)-3)),IF(RIGHT(C62,2)="B)",-1000000000*VALUE(MID(C62,2,LEN(C62)-3)),IF(RIGHT(C62,2)="k)",-1000*VALUE(MID(C62,2,LEN(C62)-3)),VALUE(SUBSTITUTE(C62,",","")))))),IF(RIGHT(C62,1)="T",1000000000000*VALUE(LEFT(C62,LEN(C62)-1)),IF(RIGHT(C62,1)="M",1000000*VALUE(LEFT(C62,LEN(C62)-1)),IF(RIGHT(C62,1)="B",1000000000*VALUE(LEFT(C62,LEN(C62)-1)),IF(RIGHT(C62,1)="%",0.01*VALUE(LEFT(C62,LEN(C62)-1)),IF(RIGHT(C62,1)="k",1000*VALUE(LEFT(C62,LEN(C62)-1)),VALUE(SUBSTITUTE(C62,",",""))))))))),"N/A")</f>
        <v/>
      </c>
      <c r="K62">
        <f>IFERROR(IF(TRIM(D62)="-", "N/A", IF(RIGHT(D62,1)=")",IF(RIGHT(D62,2)="T)",-1000000000000*VALUE(MID(D62,2,LEN(D62)-3)),IF(RIGHT(D62,2)="M)",-1000000*VALUE(MID(D62,2,LEN(D62)-3)),IF(RIGHT(D62,2)="B)",-1000000000*VALUE(MID(D62,2,LEN(D62)-3)),IF(RIGHT(D62,2)="k)",-1000*VALUE(MID(D62,2,LEN(D62)-3)),VALUE(SUBSTITUTE(D62,",","")))))),IF(RIGHT(D62,1)="T",1000000000000*VALUE(LEFT(D62,LEN(D62)-1)),IF(RIGHT(D62,1)="M",1000000*VALUE(LEFT(D62,LEN(D62)-1)),IF(RIGHT(D62,1)="B",1000000000*VALUE(LEFT(D62,LEN(D62)-1)),IF(RIGHT(D62,1)="%",0.01*VALUE(LEFT(D62,LEN(D62)-1)),IF(RIGHT(D62,1)="k",1000*VALUE(LEFT(D62,LEN(D62)-1)),VALUE(SUBSTITUTE(D62,",",""))))))))),"N/A")</f>
        <v/>
      </c>
      <c r="L62">
        <f>IFERROR(IF(TRIM(E62)="-", "N/A", IF(RIGHT(E62,1)=")",IF(RIGHT(E62,2)="T)",-1000000000000*VALUE(MID(E62,2,LEN(E62)-3)),IF(RIGHT(E62,2)="M)",-1000000*VALUE(MID(E62,2,LEN(E62)-3)),IF(RIGHT(E62,2)="B)",-1000000000*VALUE(MID(E62,2,LEN(E62)-3)),IF(RIGHT(E62,2)="k)",-1000*VALUE(MID(E62,2,LEN(E62)-3)),VALUE(SUBSTITUTE(E62,",","")))))),IF(RIGHT(E62,1)="T",1000000000000*VALUE(LEFT(E62,LEN(E62)-1)),IF(RIGHT(E62,1)="M",1000000*VALUE(LEFT(E62,LEN(E62)-1)),IF(RIGHT(E62,1)="B",1000000000*VALUE(LEFT(E62,LEN(E62)-1)),IF(RIGHT(E62,1)="%",0.01*VALUE(LEFT(E62,LEN(E62)-1)),IF(RIGHT(E62,1)="k",1000*VALUE(LEFT(E62,LEN(E62)-1)),VALUE(SUBSTITUTE(E62,",",""))))))))),"N/A")</f>
        <v/>
      </c>
      <c r="M62">
        <f>IFERROR(IF(TRIM(F62)="-", "N/A", IF(RIGHT(F62,1)=")",IF(RIGHT(F62,2)="T)",-1000000000000*VALUE(MID(F62,2,LEN(F62)-3)),IF(RIGHT(F62,2)="M)",-1000000*VALUE(MID(F62,2,LEN(F62)-3)),IF(RIGHT(F62,2)="B)",-1000000000*VALUE(MID(F62,2,LEN(F62)-3)),IF(RIGHT(F62,2)="k)",-1000*VALUE(MID(F62,2,LEN(F62)-3)),VALUE(SUBSTITUTE(F62,",","")))))),IF(RIGHT(F62,1)="T",1000000000000*VALUE(LEFT(F62,LEN(F62)-1)),IF(RIGHT(F62,1)="M",1000000*VALUE(LEFT(F62,LEN(F62)-1)),IF(RIGHT(F62,1)="B",1000000000*VALUE(LEFT(F62,LEN(F62)-1)),IF(RIGHT(F62,1)="%",0.01*VALUE(LEFT(F62,LEN(F62)-1)),IF(RIGHT(F62,1)="k",1000*VALUE(LEFT(F62,LEN(F62)-1)),VALUE(SUBSTITUTE(F62,",",""))))))))),"N/A")</f>
        <v/>
      </c>
      <c r="N62">
        <f>IFERROR(IF(TRIM(G62)="-", "N/A", IF(RIGHT(G62,1)=")",IF(RIGHT(G62,2)="T)",-1000000000000*VALUE(MID(G62,2,LEN(G62)-3)),IF(RIGHT(G62,2)="M)",-1000000*VALUE(MID(G62,2,LEN(G62)-3)),IF(RIGHT(G62,2)="B)",-1000000000*VALUE(MID(G62,2,LEN(G62)-3)),IF(RIGHT(G62,2)="k)",-1000*VALUE(MID(G62,2,LEN(G62)-3)),VALUE(SUBSTITUTE(G62,",","")))))),IF(RIGHT(G62,1)="T",1000000000000*VALUE(LEFT(G62,LEN(G62)-1)),IF(RIGHT(G62,1)="M",1000000*VALUE(LEFT(G62,LEN(G62)-1)),IF(RIGHT(G62,1)="B",1000000000*VALUE(LEFT(G62,LEN(G62)-1)),IF(RIGHT(G62,1)="%",0.01*VALUE(LEFT(G62,LEN(G62)-1)),IF(RIGHT(G62,1)="k",1000*VALUE(LEFT(G62,LEN(G62)-1)),VALUE(SUBSTITUTE(G62,",",""))))))))),"N/A")</f>
        <v/>
      </c>
    </row>
    <row r="63" spans="1:60">
      <c s="1" r="A63" t="n">
        <v>2</v>
      </c>
      <c r="B63" t="s">
        <v>114</v>
      </c>
      <c r="C63" t="s"/>
      <c r="D63" t="s"/>
      <c r="E63" t="s"/>
      <c r="F63" t="n">
        <v>0.08</v>
      </c>
      <c r="I63">
        <f>IF(AND(K63&gt; J63, L63&gt; K63, M63&gt; L63, N63&gt; M63), "pos_trend", IF(AND(K63&lt; J63, L63&lt; K63, M63&lt; L63, N63&lt; M63), "neg_trend", "N/A"))</f>
        <v/>
      </c>
      <c r="J63">
        <f>IFERROR(IF(TRIM(C63)="-", "N/A", IF(RIGHT(C63,1)=")",IF(RIGHT(C63,2)="T)",-1000000000000*VALUE(MID(C63,2,LEN(C63)-3)),IF(RIGHT(C63,2)="M)",-1000000*VALUE(MID(C63,2,LEN(C63)-3)),IF(RIGHT(C63,2)="B)",-1000000000*VALUE(MID(C63,2,LEN(C63)-3)),IF(RIGHT(C63,2)="k)",-1000*VALUE(MID(C63,2,LEN(C63)-3)),VALUE(SUBSTITUTE(C63,",","")))))),IF(RIGHT(C63,1)="T",1000000000000*VALUE(LEFT(C63,LEN(C63)-1)),IF(RIGHT(C63,1)="M",1000000*VALUE(LEFT(C63,LEN(C63)-1)),IF(RIGHT(C63,1)="B",1000000000*VALUE(LEFT(C63,LEN(C63)-1)),IF(RIGHT(C63,1)="%",0.01*VALUE(LEFT(C63,LEN(C63)-1)),IF(RIGHT(C63,1)="k",1000*VALUE(LEFT(C63,LEN(C63)-1)),VALUE(SUBSTITUTE(C63,",",""))))))))),"N/A")</f>
        <v/>
      </c>
      <c r="K63">
        <f>IFERROR(IF(TRIM(D63)="-", "N/A", IF(RIGHT(D63,1)=")",IF(RIGHT(D63,2)="T)",-1000000000000*VALUE(MID(D63,2,LEN(D63)-3)),IF(RIGHT(D63,2)="M)",-1000000*VALUE(MID(D63,2,LEN(D63)-3)),IF(RIGHT(D63,2)="B)",-1000000000*VALUE(MID(D63,2,LEN(D63)-3)),IF(RIGHT(D63,2)="k)",-1000*VALUE(MID(D63,2,LEN(D63)-3)),VALUE(SUBSTITUTE(D63,",","")))))),IF(RIGHT(D63,1)="T",1000000000000*VALUE(LEFT(D63,LEN(D63)-1)),IF(RIGHT(D63,1)="M",1000000*VALUE(LEFT(D63,LEN(D63)-1)),IF(RIGHT(D63,1)="B",1000000000*VALUE(LEFT(D63,LEN(D63)-1)),IF(RIGHT(D63,1)="%",0.01*VALUE(LEFT(D63,LEN(D63)-1)),IF(RIGHT(D63,1)="k",1000*VALUE(LEFT(D63,LEN(D63)-1)),VALUE(SUBSTITUTE(D63,",",""))))))))),"N/A")</f>
        <v/>
      </c>
      <c r="L63">
        <f>IFERROR(IF(TRIM(E63)="-", "N/A", IF(RIGHT(E63,1)=")",IF(RIGHT(E63,2)="T)",-1000000000000*VALUE(MID(E63,2,LEN(E63)-3)),IF(RIGHT(E63,2)="M)",-1000000*VALUE(MID(E63,2,LEN(E63)-3)),IF(RIGHT(E63,2)="B)",-1000000000*VALUE(MID(E63,2,LEN(E63)-3)),IF(RIGHT(E63,2)="k)",-1000*VALUE(MID(E63,2,LEN(E63)-3)),VALUE(SUBSTITUTE(E63,",","")))))),IF(RIGHT(E63,1)="T",1000000000000*VALUE(LEFT(E63,LEN(E63)-1)),IF(RIGHT(E63,1)="M",1000000*VALUE(LEFT(E63,LEN(E63)-1)),IF(RIGHT(E63,1)="B",1000000000*VALUE(LEFT(E63,LEN(E63)-1)),IF(RIGHT(E63,1)="%",0.01*VALUE(LEFT(E63,LEN(E63)-1)),IF(RIGHT(E63,1)="k",1000*VALUE(LEFT(E63,LEN(E63)-1)),VALUE(SUBSTITUTE(E63,",",""))))))))),"N/A")</f>
        <v/>
      </c>
      <c r="M63">
        <f>IFERROR(IF(TRIM(F63)="-", "N/A", IF(RIGHT(F63,1)=")",IF(RIGHT(F63,2)="T)",-1000000000000*VALUE(MID(F63,2,LEN(F63)-3)),IF(RIGHT(F63,2)="M)",-1000000*VALUE(MID(F63,2,LEN(F63)-3)),IF(RIGHT(F63,2)="B)",-1000000000*VALUE(MID(F63,2,LEN(F63)-3)),IF(RIGHT(F63,2)="k)",-1000*VALUE(MID(F63,2,LEN(F63)-3)),VALUE(SUBSTITUTE(F63,",","")))))),IF(RIGHT(F63,1)="T",1000000000000*VALUE(LEFT(F63,LEN(F63)-1)),IF(RIGHT(F63,1)="M",1000000*VALUE(LEFT(F63,LEN(F63)-1)),IF(RIGHT(F63,1)="B",1000000000*VALUE(LEFT(F63,LEN(F63)-1)),IF(RIGHT(F63,1)="%",0.01*VALUE(LEFT(F63,LEN(F63)-1)),IF(RIGHT(F63,1)="k",1000*VALUE(LEFT(F63,LEN(F63)-1)),VALUE(SUBSTITUTE(F63,",",""))))))))),"N/A")</f>
        <v/>
      </c>
      <c r="N63">
        <f>IFERROR(IF(TRIM(G63)="-", "N/A", IF(RIGHT(G63,1)=")",IF(RIGHT(G63,2)="T)",-1000000000000*VALUE(MID(G63,2,LEN(G63)-3)),IF(RIGHT(G63,2)="M)",-1000000*VALUE(MID(G63,2,LEN(G63)-3)),IF(RIGHT(G63,2)="B)",-1000000000*VALUE(MID(G63,2,LEN(G63)-3)),IF(RIGHT(G63,2)="k)",-1000*VALUE(MID(G63,2,LEN(G63)-3)),VALUE(SUBSTITUTE(G63,",","")))))),IF(RIGHT(G63,1)="T",1000000000000*VALUE(LEFT(G63,LEN(G63)-1)),IF(RIGHT(G63,1)="M",1000000*VALUE(LEFT(G63,LEN(G63)-1)),IF(RIGHT(G63,1)="B",1000000000*VALUE(LEFT(G63,LEN(G63)-1)),IF(RIGHT(G63,1)="%",0.01*VALUE(LEFT(G63,LEN(G63)-1)),IF(RIGHT(G63,1)="k",1000*VALUE(LEFT(G63,LEN(G63)-1)),VALUE(SUBSTITUTE(G63,",",""))))))))),"N/A")</f>
        <v/>
      </c>
    </row>
    <row r="64" spans="1:60">
      <c s="1" r="A64" t="n">
        <v>3</v>
      </c>
      <c r="B64" t="s">
        <v>116</v>
      </c>
      <c r="C64" t="s"/>
      <c r="D64" t="s"/>
      <c r="E64" t="s"/>
      <c r="F64" t="n">
        <v>0.12</v>
      </c>
      <c r="I64">
        <f>IF(AND(K64&gt; J64, L64&gt; K64, M64&gt; L64, N64&gt; M64), "pos_trend", IF(AND(K64&lt; J64, L64&lt; K64, M64&lt; L64, N64&lt; M64), "neg_trend", "N/A"))</f>
        <v/>
      </c>
      <c r="J64">
        <f>IFERROR(IF(TRIM(C64)="-", "N/A", IF(RIGHT(C64,1)=")",IF(RIGHT(C64,2)="T)",-1000000000000*VALUE(MID(C64,2,LEN(C64)-3)),IF(RIGHT(C64,2)="M)",-1000000*VALUE(MID(C64,2,LEN(C64)-3)),IF(RIGHT(C64,2)="B)",-1000000000*VALUE(MID(C64,2,LEN(C64)-3)),IF(RIGHT(C64,2)="k)",-1000*VALUE(MID(C64,2,LEN(C64)-3)),VALUE(SUBSTITUTE(C64,",","")))))),IF(RIGHT(C64,1)="T",1000000000000*VALUE(LEFT(C64,LEN(C64)-1)),IF(RIGHT(C64,1)="M",1000000*VALUE(LEFT(C64,LEN(C64)-1)),IF(RIGHT(C64,1)="B",1000000000*VALUE(LEFT(C64,LEN(C64)-1)),IF(RIGHT(C64,1)="%",0.01*VALUE(LEFT(C64,LEN(C64)-1)),IF(RIGHT(C64,1)="k",1000*VALUE(LEFT(C64,LEN(C64)-1)),VALUE(SUBSTITUTE(C64,",",""))))))))),"N/A")</f>
        <v/>
      </c>
      <c r="K64">
        <f>IFERROR(IF(TRIM(D64)="-", "N/A", IF(RIGHT(D64,1)=")",IF(RIGHT(D64,2)="T)",-1000000000000*VALUE(MID(D64,2,LEN(D64)-3)),IF(RIGHT(D64,2)="M)",-1000000*VALUE(MID(D64,2,LEN(D64)-3)),IF(RIGHT(D64,2)="B)",-1000000000*VALUE(MID(D64,2,LEN(D64)-3)),IF(RIGHT(D64,2)="k)",-1000*VALUE(MID(D64,2,LEN(D64)-3)),VALUE(SUBSTITUTE(D64,",","")))))),IF(RIGHT(D64,1)="T",1000000000000*VALUE(LEFT(D64,LEN(D64)-1)),IF(RIGHT(D64,1)="M",1000000*VALUE(LEFT(D64,LEN(D64)-1)),IF(RIGHT(D64,1)="B",1000000000*VALUE(LEFT(D64,LEN(D64)-1)),IF(RIGHT(D64,1)="%",0.01*VALUE(LEFT(D64,LEN(D64)-1)),IF(RIGHT(D64,1)="k",1000*VALUE(LEFT(D64,LEN(D64)-1)),VALUE(SUBSTITUTE(D64,",",""))))))))),"N/A")</f>
        <v/>
      </c>
      <c r="L64">
        <f>IFERROR(IF(TRIM(E64)="-", "N/A", IF(RIGHT(E64,1)=")",IF(RIGHT(E64,2)="T)",-1000000000000*VALUE(MID(E64,2,LEN(E64)-3)),IF(RIGHT(E64,2)="M)",-1000000*VALUE(MID(E64,2,LEN(E64)-3)),IF(RIGHT(E64,2)="B)",-1000000000*VALUE(MID(E64,2,LEN(E64)-3)),IF(RIGHT(E64,2)="k)",-1000*VALUE(MID(E64,2,LEN(E64)-3)),VALUE(SUBSTITUTE(E64,",","")))))),IF(RIGHT(E64,1)="T",1000000000000*VALUE(LEFT(E64,LEN(E64)-1)),IF(RIGHT(E64,1)="M",1000000*VALUE(LEFT(E64,LEN(E64)-1)),IF(RIGHT(E64,1)="B",1000000000*VALUE(LEFT(E64,LEN(E64)-1)),IF(RIGHT(E64,1)="%",0.01*VALUE(LEFT(E64,LEN(E64)-1)),IF(RIGHT(E64,1)="k",1000*VALUE(LEFT(E64,LEN(E64)-1)),VALUE(SUBSTITUTE(E64,",",""))))))))),"N/A")</f>
        <v/>
      </c>
      <c r="M64">
        <f>IFERROR(IF(TRIM(F64)="-", "N/A", IF(RIGHT(F64,1)=")",IF(RIGHT(F64,2)="T)",-1000000000000*VALUE(MID(F64,2,LEN(F64)-3)),IF(RIGHT(F64,2)="M)",-1000000*VALUE(MID(F64,2,LEN(F64)-3)),IF(RIGHT(F64,2)="B)",-1000000000*VALUE(MID(F64,2,LEN(F64)-3)),IF(RIGHT(F64,2)="k)",-1000*VALUE(MID(F64,2,LEN(F64)-3)),VALUE(SUBSTITUTE(F64,",","")))))),IF(RIGHT(F64,1)="T",1000000000000*VALUE(LEFT(F64,LEN(F64)-1)),IF(RIGHT(F64,1)="M",1000000*VALUE(LEFT(F64,LEN(F64)-1)),IF(RIGHT(F64,1)="B",1000000000*VALUE(LEFT(F64,LEN(F64)-1)),IF(RIGHT(F64,1)="%",0.01*VALUE(LEFT(F64,LEN(F64)-1)),IF(RIGHT(F64,1)="k",1000*VALUE(LEFT(F64,LEN(F64)-1)),VALUE(SUBSTITUTE(F64,",",""))))))))),"N/A")</f>
        <v/>
      </c>
      <c r="N64">
        <f>IFERROR(IF(TRIM(G64)="-", "N/A", IF(RIGHT(G64,1)=")",IF(RIGHT(G64,2)="T)",-1000000000000*VALUE(MID(G64,2,LEN(G64)-3)),IF(RIGHT(G64,2)="M)",-1000000*VALUE(MID(G64,2,LEN(G64)-3)),IF(RIGHT(G64,2)="B)",-1000000000*VALUE(MID(G64,2,LEN(G64)-3)),IF(RIGHT(G64,2)="k)",-1000*VALUE(MID(G64,2,LEN(G64)-3)),VALUE(SUBSTITUTE(G64,",","")))))),IF(RIGHT(G64,1)="T",1000000000000*VALUE(LEFT(G64,LEN(G64)-1)),IF(RIGHT(G64,1)="M",1000000*VALUE(LEFT(G64,LEN(G64)-1)),IF(RIGHT(G64,1)="B",1000000000*VALUE(LEFT(G64,LEN(G64)-1)),IF(RIGHT(G64,1)="%",0.01*VALUE(LEFT(G64,LEN(G64)-1)),IF(RIGHT(G64,1)="k",1000*VALUE(LEFT(G64,LEN(G64)-1)),VALUE(SUBSTITUTE(G64,",",""))))))))),"N/A")</f>
        <v/>
      </c>
    </row>
    <row r="65" spans="1:60">
      <c s="1" r="A65" t="n">
        <v>4</v>
      </c>
      <c r="B65" t="s">
        <v>118</v>
      </c>
      <c r="C65" t="s">
        <v>4504</v>
      </c>
      <c r="D65" t="s"/>
      <c r="E65" t="s"/>
      <c r="F65" t="n">
        <v>0.1</v>
      </c>
      <c r="I65">
        <f>IF(AND(K65&gt; J65, L65&gt; K65, M65&gt; L65, N65&gt; M65), "pos_trend", IF(AND(K65&lt; J65, L65&lt; K65, M65&lt; L65, N65&lt; M65), "neg_trend", "N/A"))</f>
        <v/>
      </c>
      <c r="J65">
        <f>IFERROR(IF(TRIM(C65)="-", "N/A", IF(RIGHT(C65,1)=")",IF(RIGHT(C65,2)="T)",-1000000000000*VALUE(MID(C65,2,LEN(C65)-3)),IF(RIGHT(C65,2)="M)",-1000000*VALUE(MID(C65,2,LEN(C65)-3)),IF(RIGHT(C65,2)="B)",-1000000000*VALUE(MID(C65,2,LEN(C65)-3)),IF(RIGHT(C65,2)="k)",-1000*VALUE(MID(C65,2,LEN(C65)-3)),VALUE(SUBSTITUTE(C65,",","")))))),IF(RIGHT(C65,1)="T",1000000000000*VALUE(LEFT(C65,LEN(C65)-1)),IF(RIGHT(C65,1)="M",1000000*VALUE(LEFT(C65,LEN(C65)-1)),IF(RIGHT(C65,1)="B",1000000000*VALUE(LEFT(C65,LEN(C65)-1)),IF(RIGHT(C65,1)="%",0.01*VALUE(LEFT(C65,LEN(C65)-1)),IF(RIGHT(C65,1)="k",1000*VALUE(LEFT(C65,LEN(C65)-1)),VALUE(SUBSTITUTE(C65,",",""))))))))),"N/A")</f>
        <v/>
      </c>
      <c r="K65">
        <f>IFERROR(IF(TRIM(D65)="-", "N/A", IF(RIGHT(D65,1)=")",IF(RIGHT(D65,2)="T)",-1000000000000*VALUE(MID(D65,2,LEN(D65)-3)),IF(RIGHT(D65,2)="M)",-1000000*VALUE(MID(D65,2,LEN(D65)-3)),IF(RIGHT(D65,2)="B)",-1000000000*VALUE(MID(D65,2,LEN(D65)-3)),IF(RIGHT(D65,2)="k)",-1000*VALUE(MID(D65,2,LEN(D65)-3)),VALUE(SUBSTITUTE(D65,",","")))))),IF(RIGHT(D65,1)="T",1000000000000*VALUE(LEFT(D65,LEN(D65)-1)),IF(RIGHT(D65,1)="M",1000000*VALUE(LEFT(D65,LEN(D65)-1)),IF(RIGHT(D65,1)="B",1000000000*VALUE(LEFT(D65,LEN(D65)-1)),IF(RIGHT(D65,1)="%",0.01*VALUE(LEFT(D65,LEN(D65)-1)),IF(RIGHT(D65,1)="k",1000*VALUE(LEFT(D65,LEN(D65)-1)),VALUE(SUBSTITUTE(D65,",",""))))))))),"N/A")</f>
        <v/>
      </c>
      <c r="L65">
        <f>IFERROR(IF(TRIM(E65)="-", "N/A", IF(RIGHT(E65,1)=")",IF(RIGHT(E65,2)="T)",-1000000000000*VALUE(MID(E65,2,LEN(E65)-3)),IF(RIGHT(E65,2)="M)",-1000000*VALUE(MID(E65,2,LEN(E65)-3)),IF(RIGHT(E65,2)="B)",-1000000000*VALUE(MID(E65,2,LEN(E65)-3)),IF(RIGHT(E65,2)="k)",-1000*VALUE(MID(E65,2,LEN(E65)-3)),VALUE(SUBSTITUTE(E65,",","")))))),IF(RIGHT(E65,1)="T",1000000000000*VALUE(LEFT(E65,LEN(E65)-1)),IF(RIGHT(E65,1)="M",1000000*VALUE(LEFT(E65,LEN(E65)-1)),IF(RIGHT(E65,1)="B",1000000000*VALUE(LEFT(E65,LEN(E65)-1)),IF(RIGHT(E65,1)="%",0.01*VALUE(LEFT(E65,LEN(E65)-1)),IF(RIGHT(E65,1)="k",1000*VALUE(LEFT(E65,LEN(E65)-1)),VALUE(SUBSTITUTE(E65,",",""))))))))),"N/A")</f>
        <v/>
      </c>
      <c r="M65">
        <f>IFERROR(IF(TRIM(F65)="-", "N/A", IF(RIGHT(F65,1)=")",IF(RIGHT(F65,2)="T)",-1000000000000*VALUE(MID(F65,2,LEN(F65)-3)),IF(RIGHT(F65,2)="M)",-1000000*VALUE(MID(F65,2,LEN(F65)-3)),IF(RIGHT(F65,2)="B)",-1000000000*VALUE(MID(F65,2,LEN(F65)-3)),IF(RIGHT(F65,2)="k)",-1000*VALUE(MID(F65,2,LEN(F65)-3)),VALUE(SUBSTITUTE(F65,",","")))))),IF(RIGHT(F65,1)="T",1000000000000*VALUE(LEFT(F65,LEN(F65)-1)),IF(RIGHT(F65,1)="M",1000000*VALUE(LEFT(F65,LEN(F65)-1)),IF(RIGHT(F65,1)="B",1000000000*VALUE(LEFT(F65,LEN(F65)-1)),IF(RIGHT(F65,1)="%",0.01*VALUE(LEFT(F65,LEN(F65)-1)),IF(RIGHT(F65,1)="k",1000*VALUE(LEFT(F65,LEN(F65)-1)),VALUE(SUBSTITUTE(F65,",",""))))))))),"N/A")</f>
        <v/>
      </c>
      <c r="N65">
        <f>IFERROR(IF(TRIM(G65)="-", "N/A", IF(RIGHT(G65,1)=")",IF(RIGHT(G65,2)="T)",-1000000000000*VALUE(MID(G65,2,LEN(G65)-3)),IF(RIGHT(G65,2)="M)",-1000000*VALUE(MID(G65,2,LEN(G65)-3)),IF(RIGHT(G65,2)="B)",-1000000000*VALUE(MID(G65,2,LEN(G65)-3)),IF(RIGHT(G65,2)="k)",-1000*VALUE(MID(G65,2,LEN(G65)-3)),VALUE(SUBSTITUTE(G65,",","")))))),IF(RIGHT(G65,1)="T",1000000000000*VALUE(LEFT(G65,LEN(G65)-1)),IF(RIGHT(G65,1)="M",1000000*VALUE(LEFT(G65,LEN(G65)-1)),IF(RIGHT(G65,1)="B",1000000000*VALUE(LEFT(G65,LEN(G65)-1)),IF(RIGHT(G65,1)="%",0.01*VALUE(LEFT(G65,LEN(G65)-1)),IF(RIGHT(G65,1)="k",1000*VALUE(LEFT(G65,LEN(G65)-1)),VALUE(SUBSTITUTE(G65,",",""))))))))),"N/A")</f>
        <v/>
      </c>
    </row>
    <row r="66" spans="1:60">
      <c s="1" r="A66" t="n">
        <v>5</v>
      </c>
      <c r="B66" t="s">
        <v>120</v>
      </c>
      <c r="C66" t="s"/>
      <c r="D66" t="s"/>
      <c r="E66" t="s"/>
      <c r="F66" t="s"/>
      <c r="I66">
        <f>IF(AND(K66&gt; J66, L66&gt; K66, M66&gt; L66, N66&gt; M66), "pos_trend", IF(AND(K66&lt; J66, L66&lt; K66, M66&lt; L66, N66&lt; M66), "neg_trend", "N/A"))</f>
        <v/>
      </c>
      <c r="J66">
        <f>IFERROR(IF(TRIM(C66)="-", "N/A", IF(RIGHT(C66,1)=")",IF(RIGHT(C66,2)="T)",-1000000000000*VALUE(MID(C66,2,LEN(C66)-3)),IF(RIGHT(C66,2)="M)",-1000000*VALUE(MID(C66,2,LEN(C66)-3)),IF(RIGHT(C66,2)="B)",-1000000000*VALUE(MID(C66,2,LEN(C66)-3)),IF(RIGHT(C66,2)="k)",-1000*VALUE(MID(C66,2,LEN(C66)-3)),VALUE(SUBSTITUTE(C66,",","")))))),IF(RIGHT(C66,1)="T",1000000000000*VALUE(LEFT(C66,LEN(C66)-1)),IF(RIGHT(C66,1)="M",1000000*VALUE(LEFT(C66,LEN(C66)-1)),IF(RIGHT(C66,1)="B",1000000000*VALUE(LEFT(C66,LEN(C66)-1)),IF(RIGHT(C66,1)="%",0.01*VALUE(LEFT(C66,LEN(C66)-1)),IF(RIGHT(C66,1)="k",1000*VALUE(LEFT(C66,LEN(C66)-1)),VALUE(SUBSTITUTE(C66,",",""))))))))),"N/A")</f>
        <v/>
      </c>
      <c r="K66">
        <f>IFERROR(IF(TRIM(D66)="-", "N/A", IF(RIGHT(D66,1)=")",IF(RIGHT(D66,2)="T)",-1000000000000*VALUE(MID(D66,2,LEN(D66)-3)),IF(RIGHT(D66,2)="M)",-1000000*VALUE(MID(D66,2,LEN(D66)-3)),IF(RIGHT(D66,2)="B)",-1000000000*VALUE(MID(D66,2,LEN(D66)-3)),IF(RIGHT(D66,2)="k)",-1000*VALUE(MID(D66,2,LEN(D66)-3)),VALUE(SUBSTITUTE(D66,",","")))))),IF(RIGHT(D66,1)="T",1000000000000*VALUE(LEFT(D66,LEN(D66)-1)),IF(RIGHT(D66,1)="M",1000000*VALUE(LEFT(D66,LEN(D66)-1)),IF(RIGHT(D66,1)="B",1000000000*VALUE(LEFT(D66,LEN(D66)-1)),IF(RIGHT(D66,1)="%",0.01*VALUE(LEFT(D66,LEN(D66)-1)),IF(RIGHT(D66,1)="k",1000*VALUE(LEFT(D66,LEN(D66)-1)),VALUE(SUBSTITUTE(D66,",",""))))))))),"N/A")</f>
        <v/>
      </c>
      <c r="L66">
        <f>IFERROR(IF(TRIM(E66)="-", "N/A", IF(RIGHT(E66,1)=")",IF(RIGHT(E66,2)="T)",-1000000000000*VALUE(MID(E66,2,LEN(E66)-3)),IF(RIGHT(E66,2)="M)",-1000000*VALUE(MID(E66,2,LEN(E66)-3)),IF(RIGHT(E66,2)="B)",-1000000000*VALUE(MID(E66,2,LEN(E66)-3)),IF(RIGHT(E66,2)="k)",-1000*VALUE(MID(E66,2,LEN(E66)-3)),VALUE(SUBSTITUTE(E66,",","")))))),IF(RIGHT(E66,1)="T",1000000000000*VALUE(LEFT(E66,LEN(E66)-1)),IF(RIGHT(E66,1)="M",1000000*VALUE(LEFT(E66,LEN(E66)-1)),IF(RIGHT(E66,1)="B",1000000000*VALUE(LEFT(E66,LEN(E66)-1)),IF(RIGHT(E66,1)="%",0.01*VALUE(LEFT(E66,LEN(E66)-1)),IF(RIGHT(E66,1)="k",1000*VALUE(LEFT(E66,LEN(E66)-1)),VALUE(SUBSTITUTE(E66,",",""))))))))),"N/A")</f>
        <v/>
      </c>
      <c r="M66">
        <f>IFERROR(IF(TRIM(F66)="-", "N/A", IF(RIGHT(F66,1)=")",IF(RIGHT(F66,2)="T)",-1000000000000*VALUE(MID(F66,2,LEN(F66)-3)),IF(RIGHT(F66,2)="M)",-1000000*VALUE(MID(F66,2,LEN(F66)-3)),IF(RIGHT(F66,2)="B)",-1000000000*VALUE(MID(F66,2,LEN(F66)-3)),IF(RIGHT(F66,2)="k)",-1000*VALUE(MID(F66,2,LEN(F66)-3)),VALUE(SUBSTITUTE(F66,",","")))))),IF(RIGHT(F66,1)="T",1000000000000*VALUE(LEFT(F66,LEN(F66)-1)),IF(RIGHT(F66,1)="M",1000000*VALUE(LEFT(F66,LEN(F66)-1)),IF(RIGHT(F66,1)="B",1000000000*VALUE(LEFT(F66,LEN(F66)-1)),IF(RIGHT(F66,1)="%",0.01*VALUE(LEFT(F66,LEN(F66)-1)),IF(RIGHT(F66,1)="k",1000*VALUE(LEFT(F66,LEN(F66)-1)),VALUE(SUBSTITUTE(F66,",",""))))))))),"N/A")</f>
        <v/>
      </c>
      <c r="N66">
        <f>IFERROR(IF(TRIM(G66)="-", "N/A", IF(RIGHT(G66,1)=")",IF(RIGHT(G66,2)="T)",-1000000000000*VALUE(MID(G66,2,LEN(G66)-3)),IF(RIGHT(G66,2)="M)",-1000000*VALUE(MID(G66,2,LEN(G66)-3)),IF(RIGHT(G66,2)="B)",-1000000000*VALUE(MID(G66,2,LEN(G66)-3)),IF(RIGHT(G66,2)="k)",-1000*VALUE(MID(G66,2,LEN(G66)-3)),VALUE(SUBSTITUTE(G66,",","")))))),IF(RIGHT(G66,1)="T",1000000000000*VALUE(LEFT(G66,LEN(G66)-1)),IF(RIGHT(G66,1)="M",1000000*VALUE(LEFT(G66,LEN(G66)-1)),IF(RIGHT(G66,1)="B",1000000000*VALUE(LEFT(G66,LEN(G66)-1)),IF(RIGHT(G66,1)="%",0.01*VALUE(LEFT(G66,LEN(G66)-1)),IF(RIGHT(G66,1)="k",1000*VALUE(LEFT(G66,LEN(G66)-1)),VALUE(SUBSTITUTE(G66,",",""))))))))),"N/A")</f>
        <v/>
      </c>
    </row>
    <row r="67" spans="1:60">
      <c r="D67" t="s">
        <v>122</v>
      </c>
      <c r="E67">
        <f>C1</f>
        <v/>
      </c>
      <c r="I67">
        <f>IF(AND(K67&gt; J67, L67&gt; K67, M67&gt; L67, N67&gt; M67), "pos_trend", IF(AND(K67&lt; J67, L67&lt; K67, M67&lt; L67, N67&lt; M67), "neg_trend", "N/A"))</f>
        <v/>
      </c>
      <c r="J67">
        <f>IFERROR(IF(TRIM(C67)="-", "N/A", IF(RIGHT(C67,1)=")",IF(RIGHT(C67,2)="T)",-1000000000000*VALUE(MID(C67,2,LEN(C67)-3)),IF(RIGHT(C67,2)="M)",-1000000*VALUE(MID(C67,2,LEN(C67)-3)),IF(RIGHT(C67,2)="B)",-1000000000*VALUE(MID(C67,2,LEN(C67)-3)),IF(RIGHT(C67,2)="k)",-1000*VALUE(MID(C67,2,LEN(C67)-3)),VALUE(SUBSTITUTE(C67,",","")))))),IF(RIGHT(C67,1)="T",1000000000000*VALUE(LEFT(C67,LEN(C67)-1)),IF(RIGHT(C67,1)="M",1000000*VALUE(LEFT(C67,LEN(C67)-1)),IF(RIGHT(C67,1)="B",1000000000*VALUE(LEFT(C67,LEN(C67)-1)),IF(RIGHT(C67,1)="%",0.01*VALUE(LEFT(C67,LEN(C67)-1)),IF(RIGHT(C67,1)="k",1000*VALUE(LEFT(C67,LEN(C67)-1)),VALUE(SUBSTITUTE(C67,",",""))))))))),"N/A")</f>
        <v/>
      </c>
      <c r="K67">
        <f>IFERROR(IF(TRIM(D67)="-", "N/A", IF(RIGHT(D67,1)=")",IF(RIGHT(D67,2)="T)",-1000000000000*VALUE(MID(D67,2,LEN(D67)-3)),IF(RIGHT(D67,2)="M)",-1000000*VALUE(MID(D67,2,LEN(D67)-3)),IF(RIGHT(D67,2)="B)",-1000000000*VALUE(MID(D67,2,LEN(D67)-3)),IF(RIGHT(D67,2)="k)",-1000*VALUE(MID(D67,2,LEN(D67)-3)),VALUE(SUBSTITUTE(D67,",","")))))),IF(RIGHT(D67,1)="T",1000000000000*VALUE(LEFT(D67,LEN(D67)-1)),IF(RIGHT(D67,1)="M",1000000*VALUE(LEFT(D67,LEN(D67)-1)),IF(RIGHT(D67,1)="B",1000000000*VALUE(LEFT(D67,LEN(D67)-1)),IF(RIGHT(D67,1)="%",0.01*VALUE(LEFT(D67,LEN(D67)-1)),IF(RIGHT(D67,1)="k",1000*VALUE(LEFT(D67,LEN(D67)-1)),VALUE(SUBSTITUTE(D67,",",""))))))))),"N/A")</f>
        <v/>
      </c>
      <c r="L67">
        <f>IFERROR(IF(TRIM(E67)="-", "N/A", IF(RIGHT(E67,1)=")",IF(RIGHT(E67,2)="T)",-1000000000000*VALUE(MID(E67,2,LEN(E67)-3)),IF(RIGHT(E67,2)="M)",-1000000*VALUE(MID(E67,2,LEN(E67)-3)),IF(RIGHT(E67,2)="B)",-1000000000*VALUE(MID(E67,2,LEN(E67)-3)),IF(RIGHT(E67,2)="k)",-1000*VALUE(MID(E67,2,LEN(E67)-3)),VALUE(SUBSTITUTE(E67,",","")))))),IF(RIGHT(E67,1)="T",1000000000000*VALUE(LEFT(E67,LEN(E67)-1)),IF(RIGHT(E67,1)="M",1000000*VALUE(LEFT(E67,LEN(E67)-1)),IF(RIGHT(E67,1)="B",1000000000*VALUE(LEFT(E67,LEN(E67)-1)),IF(RIGHT(E67,1)="%",0.01*VALUE(LEFT(E67,LEN(E67)-1)),IF(RIGHT(E67,1)="k",1000*VALUE(LEFT(E67,LEN(E67)-1)),VALUE(SUBSTITUTE(E67,",",""))))))))),"N/A")</f>
        <v/>
      </c>
      <c r="M67">
        <f>IFERROR(IF(TRIM(F67)="-", "N/A", IF(RIGHT(F67,1)=")",IF(RIGHT(F67,2)="T)",-1000000000000*VALUE(MID(F67,2,LEN(F67)-3)),IF(RIGHT(F67,2)="M)",-1000000*VALUE(MID(F67,2,LEN(F67)-3)),IF(RIGHT(F67,2)="B)",-1000000000*VALUE(MID(F67,2,LEN(F67)-3)),IF(RIGHT(F67,2)="k)",-1000*VALUE(MID(F67,2,LEN(F67)-3)),VALUE(SUBSTITUTE(F67,",","")))))),IF(RIGHT(F67,1)="T",1000000000000*VALUE(LEFT(F67,LEN(F67)-1)),IF(RIGHT(F67,1)="M",1000000*VALUE(LEFT(F67,LEN(F67)-1)),IF(RIGHT(F67,1)="B",1000000000*VALUE(LEFT(F67,LEN(F67)-1)),IF(RIGHT(F67,1)="%",0.01*VALUE(LEFT(F67,LEN(F67)-1)),IF(RIGHT(F67,1)="k",1000*VALUE(LEFT(F67,LEN(F67)-1)),VALUE(SUBSTITUTE(F67,",",""))))))))),"N/A")</f>
        <v/>
      </c>
      <c r="N67">
        <f>IFERROR(IF(TRIM(G67)="-", "N/A", IF(RIGHT(G67,1)=")",IF(RIGHT(G67,2)="T)",-1000000000000*VALUE(MID(G67,2,LEN(G67)-3)),IF(RIGHT(G67,2)="M)",-1000000*VALUE(MID(G67,2,LEN(G67)-3)),IF(RIGHT(G67,2)="B)",-1000000000*VALUE(MID(G67,2,LEN(G67)-3)),IF(RIGHT(G67,2)="k)",-1000*VALUE(MID(G67,2,LEN(G67)-3)),VALUE(SUBSTITUTE(G67,",","")))))),IF(RIGHT(G67,1)="T",1000000000000*VALUE(LEFT(G67,LEN(G67)-1)),IF(RIGHT(G67,1)="M",1000000*VALUE(LEFT(G67,LEN(G67)-1)),IF(RIGHT(G67,1)="B",1000000000*VALUE(LEFT(G67,LEN(G67)-1)),IF(RIGHT(G67,1)="%",0.01*VALUE(LEFT(G67,LEN(G67)-1)),IF(RIGHT(G67,1)="k",1000*VALUE(LEFT(G67,LEN(G67)-1)),VALUE(SUBSTITUTE(G67,",",""))))))))),"N/A")</f>
        <v/>
      </c>
    </row>
    <row r="68" spans="1:60">
      <c s="1" r="A68" t="n">
        <v>0</v>
      </c>
      <c r="B68" t="s">
        <v>123</v>
      </c>
      <c r="C68" t="s">
        <v>614</v>
      </c>
      <c r="D68">
        <f>IFERROR(AVERAGE(VALUE(INDIRECT("J"&amp;(MATCH(B68,B69:B500,0)+68))),VALUE(INDIRECT("J"&amp;(MATCH(B68,B69:B500,0)+79))),VALUE(INDIRECT("J"&amp;(MATCH(B68,B69:B500,0)+90))),VALUE(INDIRECT("J"&amp;(MATCH(B68,B69:B500,0)+101)))),"")</f>
        <v/>
      </c>
      <c r="E68">
        <f>IFERROR(IF(AND(C68&lt;&gt;"",D68&lt;&gt;0),IF(VALUE(J68)&gt;VALUE(K68),"above average","below average"),"no data"),"no data")</f>
        <v/>
      </c>
      <c r="I68">
        <f>IF(AND(K68&gt; J68, L68&gt; K68, M68&gt; L68, N68&gt; M68), "pos_trend", IF(AND(K68&lt; J68, L68&lt; K68, M68&lt; L68, N68&lt; M68), "neg_trend", "N/A"))</f>
        <v/>
      </c>
      <c r="J68">
        <f>IFERROR(IF(TRIM(C68)="-", "N/A", IF(RIGHT(C68,1)=")",IF(RIGHT(C68,2)="T)",-1000000000000*VALUE(MID(C68,2,LEN(C68)-3)),IF(RIGHT(C68,2)="M)",-1000000*VALUE(MID(C68,2,LEN(C68)-3)),IF(RIGHT(C68,2)="B)",-1000000000*VALUE(MID(C68,2,LEN(C68)-3)),IF(RIGHT(C68,2)="k)",-1000*VALUE(MID(C68,2,LEN(C68)-3)),VALUE(SUBSTITUTE(C68,",","")))))),IF(RIGHT(C68,1)="T",1000000000000*VALUE(LEFT(C68,LEN(C68)-1)),IF(RIGHT(C68,1)="M",1000000*VALUE(LEFT(C68,LEN(C68)-1)),IF(RIGHT(C68,1)="B",1000000000*VALUE(LEFT(C68,LEN(C68)-1)),IF(RIGHT(C68,1)="%",0.01*VALUE(LEFT(C68,LEN(C68)-1)),IF(RIGHT(C68,1)="k",1000*VALUE(LEFT(C68,LEN(C68)-1)),VALUE(SUBSTITUTE(C68,",",""))))))))),"N/A")</f>
        <v/>
      </c>
      <c r="K68">
        <f>IFERROR(IF(TRIM(D68)="-", "N/A", IF(RIGHT(D68,1)=")",IF(RIGHT(D68,2)="T)",-1000000000000*VALUE(MID(D68,2,LEN(D68)-3)),IF(RIGHT(D68,2)="M)",-1000000*VALUE(MID(D68,2,LEN(D68)-3)),IF(RIGHT(D68,2)="B)",-1000000000*VALUE(MID(D68,2,LEN(D68)-3)),IF(RIGHT(D68,2)="k)",-1000*VALUE(MID(D68,2,LEN(D68)-3)),VALUE(SUBSTITUTE(D68,",","")))))),IF(RIGHT(D68,1)="T",1000000000000*VALUE(LEFT(D68,LEN(D68)-1)),IF(RIGHT(D68,1)="M",1000000*VALUE(LEFT(D68,LEN(D68)-1)),IF(RIGHT(D68,1)="B",1000000000*VALUE(LEFT(D68,LEN(D68)-1)),IF(RIGHT(D68,1)="%",0.01*VALUE(LEFT(D68,LEN(D68)-1)),IF(RIGHT(D68,1)="k",1000*VALUE(LEFT(D68,LEN(D68)-1)),VALUE(SUBSTITUTE(D68,",",""))))))))),"N/A")</f>
        <v/>
      </c>
      <c r="L68">
        <f>IFERROR(IF(TRIM(E68)="-", "N/A", IF(RIGHT(E68,1)=")",IF(RIGHT(E68,2)="T)",-1000000000000*VALUE(MID(E68,2,LEN(E68)-3)),IF(RIGHT(E68,2)="M)",-1000000*VALUE(MID(E68,2,LEN(E68)-3)),IF(RIGHT(E68,2)="B)",-1000000000*VALUE(MID(E68,2,LEN(E68)-3)),IF(RIGHT(E68,2)="k)",-1000*VALUE(MID(E68,2,LEN(E68)-3)),VALUE(SUBSTITUTE(E68,",","")))))),IF(RIGHT(E68,1)="T",1000000000000*VALUE(LEFT(E68,LEN(E68)-1)),IF(RIGHT(E68,1)="M",1000000*VALUE(LEFT(E68,LEN(E68)-1)),IF(RIGHT(E68,1)="B",1000000000*VALUE(LEFT(E68,LEN(E68)-1)),IF(RIGHT(E68,1)="%",0.01*VALUE(LEFT(E68,LEN(E68)-1)),IF(RIGHT(E68,1)="k",1000*VALUE(LEFT(E68,LEN(E68)-1)),VALUE(SUBSTITUTE(E68,",",""))))))))),"N/A")</f>
        <v/>
      </c>
      <c r="M68">
        <f>IFERROR(IF(TRIM(F68)="-", "N/A", IF(RIGHT(F68,1)=")",IF(RIGHT(F68,2)="T)",-1000000000000*VALUE(MID(F68,2,LEN(F68)-3)),IF(RIGHT(F68,2)="M)",-1000000*VALUE(MID(F68,2,LEN(F68)-3)),IF(RIGHT(F68,2)="B)",-1000000000*VALUE(MID(F68,2,LEN(F68)-3)),IF(RIGHT(F68,2)="k)",-1000*VALUE(MID(F68,2,LEN(F68)-3)),VALUE(SUBSTITUTE(F68,",","")))))),IF(RIGHT(F68,1)="T",1000000000000*VALUE(LEFT(F68,LEN(F68)-1)),IF(RIGHT(F68,1)="M",1000000*VALUE(LEFT(F68,LEN(F68)-1)),IF(RIGHT(F68,1)="B",1000000000*VALUE(LEFT(F68,LEN(F68)-1)),IF(RIGHT(F68,1)="%",0.01*VALUE(LEFT(F68,LEN(F68)-1)),IF(RIGHT(F68,1)="k",1000*VALUE(LEFT(F68,LEN(F68)-1)),VALUE(SUBSTITUTE(F68,",",""))))))))),"N/A")</f>
        <v/>
      </c>
      <c r="N68">
        <f>IFERROR(IF(TRIM(G68)="-", "N/A", IF(RIGHT(G68,1)=")",IF(RIGHT(G68,2)="T)",-1000000000000*VALUE(MID(G68,2,LEN(G68)-3)),IF(RIGHT(G68,2)="M)",-1000000*VALUE(MID(G68,2,LEN(G68)-3)),IF(RIGHT(G68,2)="B)",-1000000000*VALUE(MID(G68,2,LEN(G68)-3)),IF(RIGHT(G68,2)="k)",-1000*VALUE(MID(G68,2,LEN(G68)-3)),VALUE(SUBSTITUTE(G68,",","")))))),IF(RIGHT(G68,1)="T",1000000000000*VALUE(LEFT(G68,LEN(G68)-1)),IF(RIGHT(G68,1)="M",1000000*VALUE(LEFT(G68,LEN(G68)-1)),IF(RIGHT(G68,1)="B",1000000000*VALUE(LEFT(G68,LEN(G68)-1)),IF(RIGHT(G68,1)="%",0.01*VALUE(LEFT(G68,LEN(G68)-1)),IF(RIGHT(G68,1)="k",1000*VALUE(LEFT(G68,LEN(G68)-1)),VALUE(SUBSTITUTE(G68,",",""))))))))),"N/A")</f>
        <v/>
      </c>
    </row>
    <row r="69" spans="1:60">
      <c s="1" r="A69" t="n">
        <v>1</v>
      </c>
      <c r="B69" t="s">
        <v>124</v>
      </c>
      <c r="C69" t="s"/>
      <c r="D69">
        <f>IFERROR(AVERAGE(VALUE(INDIRECT("J"&amp;(MATCH(B69,B70:B501,0)+69))),VALUE(INDIRECT("J"&amp;(MATCH(B69,B70:B501,0)+80))),VALUE(INDIRECT("J"&amp;(MATCH(B69,B70:B501,0)+91))),VALUE(INDIRECT("J"&amp;(MATCH(B69,B70:B501,0)+102)))),"")</f>
        <v/>
      </c>
      <c r="E69">
        <f>IFERROR(IF(AND(C69&lt;&gt;"",D69&lt;&gt;0),IF(VALUE(J69)&gt;VALUE(K69),"above average","below average"),"no data"),"no data")</f>
        <v/>
      </c>
      <c r="I69">
        <f>IF(AND(K69&gt; J69, L69&gt; K69, M69&gt; L69, N69&gt; M69), "pos_trend", IF(AND(K69&lt; J69, L69&lt; K69, M69&lt; L69, N69&lt; M69), "neg_trend", "N/A"))</f>
        <v/>
      </c>
      <c r="J69">
        <f>IFERROR(IF(TRIM(C69)="-", "N/A", IF(RIGHT(C69,1)=")",IF(RIGHT(C69,2)="T)",-1000000000000*VALUE(MID(C69,2,LEN(C69)-3)),IF(RIGHT(C69,2)="M)",-1000000*VALUE(MID(C69,2,LEN(C69)-3)),IF(RIGHT(C69,2)="B)",-1000000000*VALUE(MID(C69,2,LEN(C69)-3)),IF(RIGHT(C69,2)="k)",-1000*VALUE(MID(C69,2,LEN(C69)-3)),VALUE(SUBSTITUTE(C69,",","")))))),IF(RIGHT(C69,1)="T",1000000000000*VALUE(LEFT(C69,LEN(C69)-1)),IF(RIGHT(C69,1)="M",1000000*VALUE(LEFT(C69,LEN(C69)-1)),IF(RIGHT(C69,1)="B",1000000000*VALUE(LEFT(C69,LEN(C69)-1)),IF(RIGHT(C69,1)="%",0.01*VALUE(LEFT(C69,LEN(C69)-1)),IF(RIGHT(C69,1)="k",1000*VALUE(LEFT(C69,LEN(C69)-1)),VALUE(SUBSTITUTE(C69,",",""))))))))),"N/A")</f>
        <v/>
      </c>
      <c r="K69">
        <f>IFERROR(IF(TRIM(D69)="-", "N/A", IF(RIGHT(D69,1)=")",IF(RIGHT(D69,2)="T)",-1000000000000*VALUE(MID(D69,2,LEN(D69)-3)),IF(RIGHT(D69,2)="M)",-1000000*VALUE(MID(D69,2,LEN(D69)-3)),IF(RIGHT(D69,2)="B)",-1000000000*VALUE(MID(D69,2,LEN(D69)-3)),IF(RIGHT(D69,2)="k)",-1000*VALUE(MID(D69,2,LEN(D69)-3)),VALUE(SUBSTITUTE(D69,",","")))))),IF(RIGHT(D69,1)="T",1000000000000*VALUE(LEFT(D69,LEN(D69)-1)),IF(RIGHT(D69,1)="M",1000000*VALUE(LEFT(D69,LEN(D69)-1)),IF(RIGHT(D69,1)="B",1000000000*VALUE(LEFT(D69,LEN(D69)-1)),IF(RIGHT(D69,1)="%",0.01*VALUE(LEFT(D69,LEN(D69)-1)),IF(RIGHT(D69,1)="k",1000*VALUE(LEFT(D69,LEN(D69)-1)),VALUE(SUBSTITUTE(D69,",",""))))))))),"N/A")</f>
        <v/>
      </c>
      <c r="L69">
        <f>IFERROR(IF(TRIM(E69)="-", "N/A", IF(RIGHT(E69,1)=")",IF(RIGHT(E69,2)="T)",-1000000000000*VALUE(MID(E69,2,LEN(E69)-3)),IF(RIGHT(E69,2)="M)",-1000000*VALUE(MID(E69,2,LEN(E69)-3)),IF(RIGHT(E69,2)="B)",-1000000000*VALUE(MID(E69,2,LEN(E69)-3)),IF(RIGHT(E69,2)="k)",-1000*VALUE(MID(E69,2,LEN(E69)-3)),VALUE(SUBSTITUTE(E69,",","")))))),IF(RIGHT(E69,1)="T",1000000000000*VALUE(LEFT(E69,LEN(E69)-1)),IF(RIGHT(E69,1)="M",1000000*VALUE(LEFT(E69,LEN(E69)-1)),IF(RIGHT(E69,1)="B",1000000000*VALUE(LEFT(E69,LEN(E69)-1)),IF(RIGHT(E69,1)="%",0.01*VALUE(LEFT(E69,LEN(E69)-1)),IF(RIGHT(E69,1)="k",1000*VALUE(LEFT(E69,LEN(E69)-1)),VALUE(SUBSTITUTE(E69,",",""))))))))),"N/A")</f>
        <v/>
      </c>
      <c r="M69">
        <f>IFERROR(IF(TRIM(F69)="-", "N/A", IF(RIGHT(F69,1)=")",IF(RIGHT(F69,2)="T)",-1000000000000*VALUE(MID(F69,2,LEN(F69)-3)),IF(RIGHT(F69,2)="M)",-1000000*VALUE(MID(F69,2,LEN(F69)-3)),IF(RIGHT(F69,2)="B)",-1000000000*VALUE(MID(F69,2,LEN(F69)-3)),IF(RIGHT(F69,2)="k)",-1000*VALUE(MID(F69,2,LEN(F69)-3)),VALUE(SUBSTITUTE(F69,",","")))))),IF(RIGHT(F69,1)="T",1000000000000*VALUE(LEFT(F69,LEN(F69)-1)),IF(RIGHT(F69,1)="M",1000000*VALUE(LEFT(F69,LEN(F69)-1)),IF(RIGHT(F69,1)="B",1000000000*VALUE(LEFT(F69,LEN(F69)-1)),IF(RIGHT(F69,1)="%",0.01*VALUE(LEFT(F69,LEN(F69)-1)),IF(RIGHT(F69,1)="k",1000*VALUE(LEFT(F69,LEN(F69)-1)),VALUE(SUBSTITUTE(F69,",",""))))))))),"N/A")</f>
        <v/>
      </c>
      <c r="N69">
        <f>IFERROR(IF(TRIM(G69)="-", "N/A", IF(RIGHT(G69,1)=")",IF(RIGHT(G69,2)="T)",-1000000000000*VALUE(MID(G69,2,LEN(G69)-3)),IF(RIGHT(G69,2)="M)",-1000000*VALUE(MID(G69,2,LEN(G69)-3)),IF(RIGHT(G69,2)="B)",-1000000000*VALUE(MID(G69,2,LEN(G69)-3)),IF(RIGHT(G69,2)="k)",-1000*VALUE(MID(G69,2,LEN(G69)-3)),VALUE(SUBSTITUTE(G69,",","")))))),IF(RIGHT(G69,1)="T",1000000000000*VALUE(LEFT(G69,LEN(G69)-1)),IF(RIGHT(G69,1)="M",1000000*VALUE(LEFT(G69,LEN(G69)-1)),IF(RIGHT(G69,1)="B",1000000000*VALUE(LEFT(G69,LEN(G69)-1)),IF(RIGHT(G69,1)="%",0.01*VALUE(LEFT(G69,LEN(G69)-1)),IF(RIGHT(G69,1)="k",1000*VALUE(LEFT(G69,LEN(G69)-1)),VALUE(SUBSTITUTE(G69,",",""))))))))),"N/A")</f>
        <v/>
      </c>
    </row>
    <row r="70" spans="1:60">
      <c s="1" r="A70" t="n">
        <v>2</v>
      </c>
      <c r="B70" t="s">
        <v>125</v>
      </c>
      <c r="C70" t="s">
        <v>4492</v>
      </c>
      <c r="D70">
        <f>IFERROR(AVERAGE(VALUE(INDIRECT("J"&amp;(MATCH(B70,B71:B502,0)+70))),VALUE(INDIRECT("J"&amp;(MATCH(B70,B71:B502,0)+81))),VALUE(INDIRECT("J"&amp;(MATCH(B70,B71:B502,0)+92))),VALUE(INDIRECT("J"&amp;(MATCH(B70,B71:B502,0)+103)))),"")</f>
        <v/>
      </c>
      <c r="E70">
        <f>IFERROR(IF(AND(C70&lt;&gt;"",D70&lt;&gt;0),IF(VALUE(J70)&gt;VALUE(K70),"above average","below average"),"no data"),"no data")</f>
        <v/>
      </c>
      <c r="F70">
        <f>IF(E70="above average",LOWER(TRIM(IF(ISNUMBER(VALUE(RIGHT(B70,1))),REPLACE(B70,LEN(B70),1,""),B70))),"")</f>
        <v/>
      </c>
      <c r="G70">
        <f>IFERROR(LEFT(F70,FIND("(",F70) - 2),F70)</f>
        <v/>
      </c>
      <c r="I70">
        <f>IF(AND(K70&gt; J70, L70&gt; K70, M70&gt; L70, N70&gt; M70), "pos_trend", IF(AND(K70&lt; J70, L70&lt; K70, M70&lt; L70, N70&lt; M70), "neg_trend", "N/A"))</f>
        <v/>
      </c>
      <c r="J70">
        <f>IFERROR(IF(TRIM(C70)="-", "N/A", IF(RIGHT(C70,1)=")",IF(RIGHT(C70,2)="T)",-1000000000000*VALUE(MID(C70,2,LEN(C70)-3)),IF(RIGHT(C70,2)="M)",-1000000*VALUE(MID(C70,2,LEN(C70)-3)),IF(RIGHT(C70,2)="B)",-1000000000*VALUE(MID(C70,2,LEN(C70)-3)),IF(RIGHT(C70,2)="k)",-1000*VALUE(MID(C70,2,LEN(C70)-3)),VALUE(SUBSTITUTE(C70,",","")))))),IF(RIGHT(C70,1)="T",1000000000000*VALUE(LEFT(C70,LEN(C70)-1)),IF(RIGHT(C70,1)="M",1000000*VALUE(LEFT(C70,LEN(C70)-1)),IF(RIGHT(C70,1)="B",1000000000*VALUE(LEFT(C70,LEN(C70)-1)),IF(RIGHT(C70,1)="%",0.01*VALUE(LEFT(C70,LEN(C70)-1)),IF(RIGHT(C70,1)="k",1000*VALUE(LEFT(C70,LEN(C70)-1)),VALUE(SUBSTITUTE(C70,",",""))))))))),"N/A")</f>
        <v/>
      </c>
      <c r="K70">
        <f>IFERROR(IF(TRIM(D70)="-", "N/A", IF(RIGHT(D70,1)=")",IF(RIGHT(D70,2)="T)",-1000000000000*VALUE(MID(D70,2,LEN(D70)-3)),IF(RIGHT(D70,2)="M)",-1000000*VALUE(MID(D70,2,LEN(D70)-3)),IF(RIGHT(D70,2)="B)",-1000000000*VALUE(MID(D70,2,LEN(D70)-3)),IF(RIGHT(D70,2)="k)",-1000*VALUE(MID(D70,2,LEN(D70)-3)),VALUE(SUBSTITUTE(D70,",","")))))),IF(RIGHT(D70,1)="T",1000000000000*VALUE(LEFT(D70,LEN(D70)-1)),IF(RIGHT(D70,1)="M",1000000*VALUE(LEFT(D70,LEN(D70)-1)),IF(RIGHT(D70,1)="B",1000000000*VALUE(LEFT(D70,LEN(D70)-1)),IF(RIGHT(D70,1)="%",0.01*VALUE(LEFT(D70,LEN(D70)-1)),IF(RIGHT(D70,1)="k",1000*VALUE(LEFT(D70,LEN(D70)-1)),VALUE(SUBSTITUTE(D70,",",""))))))))),"N/A")</f>
        <v/>
      </c>
      <c r="L70">
        <f>IFERROR(IF(TRIM(E70)="-", "N/A", IF(RIGHT(E70,1)=")",IF(RIGHT(E70,2)="T)",-1000000000000*VALUE(MID(E70,2,LEN(E70)-3)),IF(RIGHT(E70,2)="M)",-1000000*VALUE(MID(E70,2,LEN(E70)-3)),IF(RIGHT(E70,2)="B)",-1000000000*VALUE(MID(E70,2,LEN(E70)-3)),IF(RIGHT(E70,2)="k)",-1000*VALUE(MID(E70,2,LEN(E70)-3)),VALUE(SUBSTITUTE(E70,",","")))))),IF(RIGHT(E70,1)="T",1000000000000*VALUE(LEFT(E70,LEN(E70)-1)),IF(RIGHT(E70,1)="M",1000000*VALUE(LEFT(E70,LEN(E70)-1)),IF(RIGHT(E70,1)="B",1000000000*VALUE(LEFT(E70,LEN(E70)-1)),IF(RIGHT(E70,1)="%",0.01*VALUE(LEFT(E70,LEN(E70)-1)),IF(RIGHT(E70,1)="k",1000*VALUE(LEFT(E70,LEN(E70)-1)),VALUE(SUBSTITUTE(E70,",",""))))))))),"N/A")</f>
        <v/>
      </c>
      <c r="M70">
        <f>IFERROR(IF(TRIM(F70)="-", "N/A", IF(RIGHT(F70,1)=")",IF(RIGHT(F70,2)="T)",-1000000000000*VALUE(MID(F70,2,LEN(F70)-3)),IF(RIGHT(F70,2)="M)",-1000000*VALUE(MID(F70,2,LEN(F70)-3)),IF(RIGHT(F70,2)="B)",-1000000000*VALUE(MID(F70,2,LEN(F70)-3)),IF(RIGHT(F70,2)="k)",-1000*VALUE(MID(F70,2,LEN(F70)-3)),VALUE(SUBSTITUTE(F70,",","")))))),IF(RIGHT(F70,1)="T",1000000000000*VALUE(LEFT(F70,LEN(F70)-1)),IF(RIGHT(F70,1)="M",1000000*VALUE(LEFT(F70,LEN(F70)-1)),IF(RIGHT(F70,1)="B",1000000000*VALUE(LEFT(F70,LEN(F70)-1)),IF(RIGHT(F70,1)="%",0.01*VALUE(LEFT(F70,LEN(F70)-1)),IF(RIGHT(F70,1)="k",1000*VALUE(LEFT(F70,LEN(F70)-1)),VALUE(SUBSTITUTE(F70,",",""))))))))),"N/A")</f>
        <v/>
      </c>
      <c r="N70">
        <f>IFERROR(IF(TRIM(G70)="-", "N/A", IF(RIGHT(G70,1)=")",IF(RIGHT(G70,2)="T)",-1000000000000*VALUE(MID(G70,2,LEN(G70)-3)),IF(RIGHT(G70,2)="M)",-1000000*VALUE(MID(G70,2,LEN(G70)-3)),IF(RIGHT(G70,2)="B)",-1000000000*VALUE(MID(G70,2,LEN(G70)-3)),IF(RIGHT(G70,2)="k)",-1000*VALUE(MID(G70,2,LEN(G70)-3)),VALUE(SUBSTITUTE(G70,",","")))))),IF(RIGHT(G70,1)="T",1000000000000*VALUE(LEFT(G70,LEN(G70)-1)),IF(RIGHT(G70,1)="M",1000000*VALUE(LEFT(G70,LEN(G70)-1)),IF(RIGHT(G70,1)="B",1000000000*VALUE(LEFT(G70,LEN(G70)-1)),IF(RIGHT(G70,1)="%",0.01*VALUE(LEFT(G70,LEN(G70)-1)),IF(RIGHT(G70,1)="k",1000*VALUE(LEFT(G70,LEN(G70)-1)),VALUE(SUBSTITUTE(G70,",",""))))))))),"N/A")</f>
        <v/>
      </c>
    </row>
    <row r="71" spans="1:60">
      <c s="1" r="A71" t="n">
        <v>3</v>
      </c>
      <c r="B71" t="s">
        <v>126</v>
      </c>
      <c r="C71" t="s">
        <v>4505</v>
      </c>
      <c r="D71">
        <f>IFERROR(AVERAGE(VALUE(INDIRECT("J"&amp;(MATCH(B71,B72:B503,0)+71))),VALUE(INDIRECT("J"&amp;(MATCH(B71,B72:B503,0)+82))),VALUE(INDIRECT("J"&amp;(MATCH(B71,B72:B503,0)+93))),VALUE(INDIRECT("J"&amp;(MATCH(B71,B72:B503,0)+104)))),"")</f>
        <v/>
      </c>
      <c r="E71">
        <f>IFERROR(IF(AND(C71&lt;&gt;"",D71&lt;&gt;0),IF(VALUE(J71)&gt;VALUE(K71),"above average","below average"),"no data"),"no data")</f>
        <v/>
      </c>
      <c r="F71">
        <f>IF(E71="above average",LOWER(TRIM(IF(ISNUMBER(VALUE(RIGHT(B71,1))),REPLACE(B71,LEN(B71),1,""),B71))),"")</f>
        <v/>
      </c>
      <c r="G71">
        <f>IF(F71&lt;&gt;"", G70 &amp; ", " &amp; IFERROR(LEFT(F71,FIND("(",F71) - 2),F71),G70)</f>
        <v/>
      </c>
      <c r="I71">
        <f>IF(AND(K71&gt; J71, L71&gt; K71, M71&gt; L71, N71&gt; M71), "pos_trend", IF(AND(K71&lt; J71, L71&lt; K71, M71&lt; L71, N71&lt; M71), "neg_trend", "N/A"))</f>
        <v/>
      </c>
      <c r="J71">
        <f>IFERROR(IF(TRIM(C71)="-", "N/A", IF(RIGHT(C71,1)=")",IF(RIGHT(C71,2)="T)",-1000000000000*VALUE(MID(C71,2,LEN(C71)-3)),IF(RIGHT(C71,2)="M)",-1000000*VALUE(MID(C71,2,LEN(C71)-3)),IF(RIGHT(C71,2)="B)",-1000000000*VALUE(MID(C71,2,LEN(C71)-3)),IF(RIGHT(C71,2)="k)",-1000*VALUE(MID(C71,2,LEN(C71)-3)),VALUE(SUBSTITUTE(C71,",","")))))),IF(RIGHT(C71,1)="T",1000000000000*VALUE(LEFT(C71,LEN(C71)-1)),IF(RIGHT(C71,1)="M",1000000*VALUE(LEFT(C71,LEN(C71)-1)),IF(RIGHT(C71,1)="B",1000000000*VALUE(LEFT(C71,LEN(C71)-1)),IF(RIGHT(C71,1)="%",0.01*VALUE(LEFT(C71,LEN(C71)-1)),IF(RIGHT(C71,1)="k",1000*VALUE(LEFT(C71,LEN(C71)-1)),VALUE(SUBSTITUTE(C71,",",""))))))))),"N/A")</f>
        <v/>
      </c>
      <c r="K71">
        <f>IFERROR(IF(TRIM(D71)="-", "N/A", IF(RIGHT(D71,1)=")",IF(RIGHT(D71,2)="T)",-1000000000000*VALUE(MID(D71,2,LEN(D71)-3)),IF(RIGHT(D71,2)="M)",-1000000*VALUE(MID(D71,2,LEN(D71)-3)),IF(RIGHT(D71,2)="B)",-1000000000*VALUE(MID(D71,2,LEN(D71)-3)),IF(RIGHT(D71,2)="k)",-1000*VALUE(MID(D71,2,LEN(D71)-3)),VALUE(SUBSTITUTE(D71,",","")))))),IF(RIGHT(D71,1)="T",1000000000000*VALUE(LEFT(D71,LEN(D71)-1)),IF(RIGHT(D71,1)="M",1000000*VALUE(LEFT(D71,LEN(D71)-1)),IF(RIGHT(D71,1)="B",1000000000*VALUE(LEFT(D71,LEN(D71)-1)),IF(RIGHT(D71,1)="%",0.01*VALUE(LEFT(D71,LEN(D71)-1)),IF(RIGHT(D71,1)="k",1000*VALUE(LEFT(D71,LEN(D71)-1)),VALUE(SUBSTITUTE(D71,",",""))))))))),"N/A")</f>
        <v/>
      </c>
      <c r="L71">
        <f>IFERROR(IF(TRIM(E71)="-", "N/A", IF(RIGHT(E71,1)=")",IF(RIGHT(E71,2)="T)",-1000000000000*VALUE(MID(E71,2,LEN(E71)-3)),IF(RIGHT(E71,2)="M)",-1000000*VALUE(MID(E71,2,LEN(E71)-3)),IF(RIGHT(E71,2)="B)",-1000000000*VALUE(MID(E71,2,LEN(E71)-3)),IF(RIGHT(E71,2)="k)",-1000*VALUE(MID(E71,2,LEN(E71)-3)),VALUE(SUBSTITUTE(E71,",","")))))),IF(RIGHT(E71,1)="T",1000000000000*VALUE(LEFT(E71,LEN(E71)-1)),IF(RIGHT(E71,1)="M",1000000*VALUE(LEFT(E71,LEN(E71)-1)),IF(RIGHT(E71,1)="B",1000000000*VALUE(LEFT(E71,LEN(E71)-1)),IF(RIGHT(E71,1)="%",0.01*VALUE(LEFT(E71,LEN(E71)-1)),IF(RIGHT(E71,1)="k",1000*VALUE(LEFT(E71,LEN(E71)-1)),VALUE(SUBSTITUTE(E71,",",""))))))))),"N/A")</f>
        <v/>
      </c>
      <c r="M71">
        <f>IFERROR(IF(TRIM(F71)="-", "N/A", IF(RIGHT(F71,1)=")",IF(RIGHT(F71,2)="T)",-1000000000000*VALUE(MID(F71,2,LEN(F71)-3)),IF(RIGHT(F71,2)="M)",-1000000*VALUE(MID(F71,2,LEN(F71)-3)),IF(RIGHT(F71,2)="B)",-1000000000*VALUE(MID(F71,2,LEN(F71)-3)),IF(RIGHT(F71,2)="k)",-1000*VALUE(MID(F71,2,LEN(F71)-3)),VALUE(SUBSTITUTE(F71,",","")))))),IF(RIGHT(F71,1)="T",1000000000000*VALUE(LEFT(F71,LEN(F71)-1)),IF(RIGHT(F71,1)="M",1000000*VALUE(LEFT(F71,LEN(F71)-1)),IF(RIGHT(F71,1)="B",1000000000*VALUE(LEFT(F71,LEN(F71)-1)),IF(RIGHT(F71,1)="%",0.01*VALUE(LEFT(F71,LEN(F71)-1)),IF(RIGHT(F71,1)="k",1000*VALUE(LEFT(F71,LEN(F71)-1)),VALUE(SUBSTITUTE(F71,",",""))))))))),"N/A")</f>
        <v/>
      </c>
      <c r="N71">
        <f>IFERROR(IF(TRIM(G71)="-", "N/A", IF(RIGHT(G71,1)=")",IF(RIGHT(G71,2)="T)",-1000000000000*VALUE(MID(G71,2,LEN(G71)-3)),IF(RIGHT(G71,2)="M)",-1000000*VALUE(MID(G71,2,LEN(G71)-3)),IF(RIGHT(G71,2)="B)",-1000000000*VALUE(MID(G71,2,LEN(G71)-3)),IF(RIGHT(G71,2)="k)",-1000*VALUE(MID(G71,2,LEN(G71)-3)),VALUE(SUBSTITUTE(G71,",","")))))),IF(RIGHT(G71,1)="T",1000000000000*VALUE(LEFT(G71,LEN(G71)-1)),IF(RIGHT(G71,1)="M",1000000*VALUE(LEFT(G71,LEN(G71)-1)),IF(RIGHT(G71,1)="B",1000000000*VALUE(LEFT(G71,LEN(G71)-1)),IF(RIGHT(G71,1)="%",0.01*VALUE(LEFT(G71,LEN(G71)-1)),IF(RIGHT(G71,1)="k",1000*VALUE(LEFT(G71,LEN(G71)-1)),VALUE(SUBSTITUTE(G71,",",""))))))))),"N/A")</f>
        <v/>
      </c>
    </row>
    <row r="72" spans="1:60">
      <c s="1" r="A72" t="n">
        <v>4</v>
      </c>
      <c r="B72" t="s">
        <v>128</v>
      </c>
      <c r="C72" t="s"/>
      <c r="D72">
        <f>IFERROR(AVERAGE(VALUE(INDIRECT("J"&amp;(MATCH(B72,B73:B504,0)+72))),VALUE(INDIRECT("J"&amp;(MATCH(B72,B73:B504,0)+83))),VALUE(INDIRECT("J"&amp;(MATCH(B72,B73:B504,0)+94))),VALUE(INDIRECT("J"&amp;(MATCH(B72,B73:B504,0)+105)))),"")</f>
        <v/>
      </c>
      <c r="E72">
        <f>IFERROR(IF(AND(C72&lt;&gt;"",D72&lt;&gt;0),IF(VALUE(J72)&gt;VALUE(K72),"above average","below average"),"no data"),"no data")</f>
        <v/>
      </c>
      <c r="F72">
        <f>IF(E72="above average",LOWER(TRIM(IF(ISNUMBER(VALUE(RIGHT(B72,1))),REPLACE(B72,LEN(B72),1,""),B72))),"")</f>
        <v/>
      </c>
      <c r="G72">
        <f>IF(F72&lt;&gt;"", G71 &amp; ", " &amp; IFERROR(LEFT(F72,FIND("(",F72) - 2),F72),G71)</f>
        <v/>
      </c>
      <c r="I72">
        <f>IF(AND(K72&gt; J72, L72&gt; K72, M72&gt; L72, N72&gt; M72), "pos_trend", IF(AND(K72&lt; J72, L72&lt; K72, M72&lt; L72, N72&lt; M72), "neg_trend", "N/A"))</f>
        <v/>
      </c>
      <c r="J72">
        <f>IFERROR(IF(TRIM(C72)="-", "N/A", IF(RIGHT(C72,1)=")",IF(RIGHT(C72,2)="T)",-1000000000000*VALUE(MID(C72,2,LEN(C72)-3)),IF(RIGHT(C72,2)="M)",-1000000*VALUE(MID(C72,2,LEN(C72)-3)),IF(RIGHT(C72,2)="B)",-1000000000*VALUE(MID(C72,2,LEN(C72)-3)),IF(RIGHT(C72,2)="k)",-1000*VALUE(MID(C72,2,LEN(C72)-3)),VALUE(SUBSTITUTE(C72,",","")))))),IF(RIGHT(C72,1)="T",1000000000000*VALUE(LEFT(C72,LEN(C72)-1)),IF(RIGHT(C72,1)="M",1000000*VALUE(LEFT(C72,LEN(C72)-1)),IF(RIGHT(C72,1)="B",1000000000*VALUE(LEFT(C72,LEN(C72)-1)),IF(RIGHT(C72,1)="%",0.01*VALUE(LEFT(C72,LEN(C72)-1)),IF(RIGHT(C72,1)="k",1000*VALUE(LEFT(C72,LEN(C72)-1)),VALUE(SUBSTITUTE(C72,",",""))))))))),"N/A")</f>
        <v/>
      </c>
      <c r="K72">
        <f>IFERROR(IF(TRIM(D72)="-", "N/A", IF(RIGHT(D72,1)=")",IF(RIGHT(D72,2)="T)",-1000000000000*VALUE(MID(D72,2,LEN(D72)-3)),IF(RIGHT(D72,2)="M)",-1000000*VALUE(MID(D72,2,LEN(D72)-3)),IF(RIGHT(D72,2)="B)",-1000000000*VALUE(MID(D72,2,LEN(D72)-3)),IF(RIGHT(D72,2)="k)",-1000*VALUE(MID(D72,2,LEN(D72)-3)),VALUE(SUBSTITUTE(D72,",","")))))),IF(RIGHT(D72,1)="T",1000000000000*VALUE(LEFT(D72,LEN(D72)-1)),IF(RIGHT(D72,1)="M",1000000*VALUE(LEFT(D72,LEN(D72)-1)),IF(RIGHT(D72,1)="B",1000000000*VALUE(LEFT(D72,LEN(D72)-1)),IF(RIGHT(D72,1)="%",0.01*VALUE(LEFT(D72,LEN(D72)-1)),IF(RIGHT(D72,1)="k",1000*VALUE(LEFT(D72,LEN(D72)-1)),VALUE(SUBSTITUTE(D72,",",""))))))))),"N/A")</f>
        <v/>
      </c>
      <c r="L72">
        <f>IFERROR(IF(TRIM(E72)="-", "N/A", IF(RIGHT(E72,1)=")",IF(RIGHT(E72,2)="T)",-1000000000000*VALUE(MID(E72,2,LEN(E72)-3)),IF(RIGHT(E72,2)="M)",-1000000*VALUE(MID(E72,2,LEN(E72)-3)),IF(RIGHT(E72,2)="B)",-1000000000*VALUE(MID(E72,2,LEN(E72)-3)),IF(RIGHT(E72,2)="k)",-1000*VALUE(MID(E72,2,LEN(E72)-3)),VALUE(SUBSTITUTE(E72,",","")))))),IF(RIGHT(E72,1)="T",1000000000000*VALUE(LEFT(E72,LEN(E72)-1)),IF(RIGHT(E72,1)="M",1000000*VALUE(LEFT(E72,LEN(E72)-1)),IF(RIGHT(E72,1)="B",1000000000*VALUE(LEFT(E72,LEN(E72)-1)),IF(RIGHT(E72,1)="%",0.01*VALUE(LEFT(E72,LEN(E72)-1)),IF(RIGHT(E72,1)="k",1000*VALUE(LEFT(E72,LEN(E72)-1)),VALUE(SUBSTITUTE(E72,",",""))))))))),"N/A")</f>
        <v/>
      </c>
      <c r="M72">
        <f>IFERROR(IF(TRIM(F72)="-", "N/A", IF(RIGHT(F72,1)=")",IF(RIGHT(F72,2)="T)",-1000000000000*VALUE(MID(F72,2,LEN(F72)-3)),IF(RIGHT(F72,2)="M)",-1000000*VALUE(MID(F72,2,LEN(F72)-3)),IF(RIGHT(F72,2)="B)",-1000000000*VALUE(MID(F72,2,LEN(F72)-3)),IF(RIGHT(F72,2)="k)",-1000*VALUE(MID(F72,2,LEN(F72)-3)),VALUE(SUBSTITUTE(F72,",","")))))),IF(RIGHT(F72,1)="T",1000000000000*VALUE(LEFT(F72,LEN(F72)-1)),IF(RIGHT(F72,1)="M",1000000*VALUE(LEFT(F72,LEN(F72)-1)),IF(RIGHT(F72,1)="B",1000000000*VALUE(LEFT(F72,LEN(F72)-1)),IF(RIGHT(F72,1)="%",0.01*VALUE(LEFT(F72,LEN(F72)-1)),IF(RIGHT(F72,1)="k",1000*VALUE(LEFT(F72,LEN(F72)-1)),VALUE(SUBSTITUTE(F72,",",""))))))))),"N/A")</f>
        <v/>
      </c>
      <c r="N72">
        <f>IFERROR(IF(TRIM(G72)="-", "N/A", IF(RIGHT(G72,1)=")",IF(RIGHT(G72,2)="T)",-1000000000000*VALUE(MID(G72,2,LEN(G72)-3)),IF(RIGHT(G72,2)="M)",-1000000*VALUE(MID(G72,2,LEN(G72)-3)),IF(RIGHT(G72,2)="B)",-1000000000*VALUE(MID(G72,2,LEN(G72)-3)),IF(RIGHT(G72,2)="k)",-1000*VALUE(MID(G72,2,LEN(G72)-3)),VALUE(SUBSTITUTE(G72,",","")))))),IF(RIGHT(G72,1)="T",1000000000000*VALUE(LEFT(G72,LEN(G72)-1)),IF(RIGHT(G72,1)="M",1000000*VALUE(LEFT(G72,LEN(G72)-1)),IF(RIGHT(G72,1)="B",1000000000*VALUE(LEFT(G72,LEN(G72)-1)),IF(RIGHT(G72,1)="%",0.01*VALUE(LEFT(G72,LEN(G72)-1)),IF(RIGHT(G72,1)="k",1000*VALUE(LEFT(G72,LEN(G72)-1)),VALUE(SUBSTITUTE(G72,",",""))))))))),"N/A")</f>
        <v/>
      </c>
    </row>
    <row r="73" spans="1:60">
      <c s="1" r="A73" t="n">
        <v>5</v>
      </c>
      <c r="B73" t="s">
        <v>130</v>
      </c>
      <c r="C73" t="s">
        <v>4506</v>
      </c>
      <c r="D73">
        <f>IFERROR(AVERAGE(VALUE(INDIRECT("J"&amp;(MATCH(B73,B74:B505,0)+73))),VALUE(INDIRECT("J"&amp;(MATCH(B73,B74:B505,0)+84))),VALUE(INDIRECT("J"&amp;(MATCH(B73,B74:B505,0)+95))),VALUE(INDIRECT("J"&amp;(MATCH(B73,B74:B505,0)+106)))),"")</f>
        <v/>
      </c>
      <c r="E73">
        <f>IFERROR(IF(AND(C73&lt;&gt;"",D73&lt;&gt;0),IF(VALUE(J73)&gt;VALUE(K73),"above average","below average"),"no data"),"no data")</f>
        <v/>
      </c>
      <c r="F73">
        <f>IF(E73="above average",LOWER(TRIM(IF(ISNUMBER(VALUE(RIGHT(B73,1))),REPLACE(B73,LEN(B73),1,""),B73))),"")</f>
        <v/>
      </c>
      <c r="G73">
        <f>IF(F73&lt;&gt;"", G72 &amp; ", " &amp; IFERROR(LEFT(F73,FIND("(",F73) - 2),F73),G72)</f>
        <v/>
      </c>
      <c r="I73">
        <f>IF(AND(K73&gt; J73, L73&gt; K73, M73&gt; L73, N73&gt; M73), "pos_trend", IF(AND(K73&lt; J73, L73&lt; K73, M73&lt; L73, N73&lt; M73), "neg_trend", "N/A"))</f>
        <v/>
      </c>
      <c r="J73">
        <f>IFERROR(IF(TRIM(C73)="-", "N/A", IF(RIGHT(C73,1)=")",IF(RIGHT(C73,2)="T)",-1000000000000*VALUE(MID(C73,2,LEN(C73)-3)),IF(RIGHT(C73,2)="M)",-1000000*VALUE(MID(C73,2,LEN(C73)-3)),IF(RIGHT(C73,2)="B)",-1000000000*VALUE(MID(C73,2,LEN(C73)-3)),IF(RIGHT(C73,2)="k)",-1000*VALUE(MID(C73,2,LEN(C73)-3)),VALUE(SUBSTITUTE(C73,",","")))))),IF(RIGHT(C73,1)="T",1000000000000*VALUE(LEFT(C73,LEN(C73)-1)),IF(RIGHT(C73,1)="M",1000000*VALUE(LEFT(C73,LEN(C73)-1)),IF(RIGHT(C73,1)="B",1000000000*VALUE(LEFT(C73,LEN(C73)-1)),IF(RIGHT(C73,1)="%",0.01*VALUE(LEFT(C73,LEN(C73)-1)),IF(RIGHT(C73,1)="k",1000*VALUE(LEFT(C73,LEN(C73)-1)),VALUE(SUBSTITUTE(C73,",",""))))))))),"N/A")</f>
        <v/>
      </c>
      <c r="K73">
        <f>IFERROR(IF(TRIM(D73)="-", "N/A", IF(RIGHT(D73,1)=")",IF(RIGHT(D73,2)="T)",-1000000000000*VALUE(MID(D73,2,LEN(D73)-3)),IF(RIGHT(D73,2)="M)",-1000000*VALUE(MID(D73,2,LEN(D73)-3)),IF(RIGHT(D73,2)="B)",-1000000000*VALUE(MID(D73,2,LEN(D73)-3)),IF(RIGHT(D73,2)="k)",-1000*VALUE(MID(D73,2,LEN(D73)-3)),VALUE(SUBSTITUTE(D73,",","")))))),IF(RIGHT(D73,1)="T",1000000000000*VALUE(LEFT(D73,LEN(D73)-1)),IF(RIGHT(D73,1)="M",1000000*VALUE(LEFT(D73,LEN(D73)-1)),IF(RIGHT(D73,1)="B",1000000000*VALUE(LEFT(D73,LEN(D73)-1)),IF(RIGHT(D73,1)="%",0.01*VALUE(LEFT(D73,LEN(D73)-1)),IF(RIGHT(D73,1)="k",1000*VALUE(LEFT(D73,LEN(D73)-1)),VALUE(SUBSTITUTE(D73,",",""))))))))),"N/A")</f>
        <v/>
      </c>
      <c r="L73">
        <f>IFERROR(IF(TRIM(E73)="-", "N/A", IF(RIGHT(E73,1)=")",IF(RIGHT(E73,2)="T)",-1000000000000*VALUE(MID(E73,2,LEN(E73)-3)),IF(RIGHT(E73,2)="M)",-1000000*VALUE(MID(E73,2,LEN(E73)-3)),IF(RIGHT(E73,2)="B)",-1000000000*VALUE(MID(E73,2,LEN(E73)-3)),IF(RIGHT(E73,2)="k)",-1000*VALUE(MID(E73,2,LEN(E73)-3)),VALUE(SUBSTITUTE(E73,",","")))))),IF(RIGHT(E73,1)="T",1000000000000*VALUE(LEFT(E73,LEN(E73)-1)),IF(RIGHT(E73,1)="M",1000000*VALUE(LEFT(E73,LEN(E73)-1)),IF(RIGHT(E73,1)="B",1000000000*VALUE(LEFT(E73,LEN(E73)-1)),IF(RIGHT(E73,1)="%",0.01*VALUE(LEFT(E73,LEN(E73)-1)),IF(RIGHT(E73,1)="k",1000*VALUE(LEFT(E73,LEN(E73)-1)),VALUE(SUBSTITUTE(E73,",",""))))))))),"N/A")</f>
        <v/>
      </c>
      <c r="M73">
        <f>IFERROR(IF(TRIM(F73)="-", "N/A", IF(RIGHT(F73,1)=")",IF(RIGHT(F73,2)="T)",-1000000000000*VALUE(MID(F73,2,LEN(F73)-3)),IF(RIGHT(F73,2)="M)",-1000000*VALUE(MID(F73,2,LEN(F73)-3)),IF(RIGHT(F73,2)="B)",-1000000000*VALUE(MID(F73,2,LEN(F73)-3)),IF(RIGHT(F73,2)="k)",-1000*VALUE(MID(F73,2,LEN(F73)-3)),VALUE(SUBSTITUTE(F73,",","")))))),IF(RIGHT(F73,1)="T",1000000000000*VALUE(LEFT(F73,LEN(F73)-1)),IF(RIGHT(F73,1)="M",1000000*VALUE(LEFT(F73,LEN(F73)-1)),IF(RIGHT(F73,1)="B",1000000000*VALUE(LEFT(F73,LEN(F73)-1)),IF(RIGHT(F73,1)="%",0.01*VALUE(LEFT(F73,LEN(F73)-1)),IF(RIGHT(F73,1)="k",1000*VALUE(LEFT(F73,LEN(F73)-1)),VALUE(SUBSTITUTE(F73,",",""))))))))),"N/A")</f>
        <v/>
      </c>
      <c r="N73">
        <f>IFERROR(IF(TRIM(G73)="-", "N/A", IF(RIGHT(G73,1)=")",IF(RIGHT(G73,2)="T)",-1000000000000*VALUE(MID(G73,2,LEN(G73)-3)),IF(RIGHT(G73,2)="M)",-1000000*VALUE(MID(G73,2,LEN(G73)-3)),IF(RIGHT(G73,2)="B)",-1000000000*VALUE(MID(G73,2,LEN(G73)-3)),IF(RIGHT(G73,2)="k)",-1000*VALUE(MID(G73,2,LEN(G73)-3)),VALUE(SUBSTITUTE(G73,",","")))))),IF(RIGHT(G73,1)="T",1000000000000*VALUE(LEFT(G73,LEN(G73)-1)),IF(RIGHT(G73,1)="M",1000000*VALUE(LEFT(G73,LEN(G73)-1)),IF(RIGHT(G73,1)="B",1000000000*VALUE(LEFT(G73,LEN(G73)-1)),IF(RIGHT(G73,1)="%",0.01*VALUE(LEFT(G73,LEN(G73)-1)),IF(RIGHT(G73,1)="k",1000*VALUE(LEFT(G73,LEN(G73)-1)),VALUE(SUBSTITUTE(G73,",",""))))))))),"N/A")</f>
        <v/>
      </c>
    </row>
    <row r="74" spans="1:60">
      <c s="1" r="A74" t="n">
        <v>6</v>
      </c>
      <c r="B74" t="s">
        <v>132</v>
      </c>
      <c r="C74" t="s">
        <v>4507</v>
      </c>
      <c r="D74">
        <f>IFERROR(AVERAGE(VALUE(INDIRECT("J"&amp;(MATCH(B74,B75:B506,0)+74))),VALUE(INDIRECT("J"&amp;(MATCH(B74,B75:B506,0)+85))),VALUE(INDIRECT("J"&amp;(MATCH(B74,B75:B506,0)+96))),VALUE(INDIRECT("J"&amp;(MATCH(B74,B75:B506,0)+107)))),"")</f>
        <v/>
      </c>
      <c r="E74">
        <f>IFERROR(IF(AND(C74&lt;&gt;"",D74&lt;&gt;0),IF(VALUE(J74)&gt;VALUE(K74),"above average","below average"),"no data"),"no data")</f>
        <v/>
      </c>
      <c r="F74">
        <f>IF(E74="above average",LOWER(TRIM(IF(ISNUMBER(VALUE(RIGHT(B74,1))),REPLACE(B74,LEN(B74),1,""),B74))),"")</f>
        <v/>
      </c>
      <c r="G74">
        <f>IF(F74&lt;&gt;"", G73 &amp; ", " &amp; IFERROR(LEFT(F74,FIND("(",F74) - 2),F74),G73)</f>
        <v/>
      </c>
      <c r="I74">
        <f>IF(AND(K74&gt; J74, L74&gt; K74, M74&gt; L74, N74&gt; M74), "pos_trend", IF(AND(K74&lt; J74, L74&lt; K74, M74&lt; L74, N74&lt; M74), "neg_trend", "N/A"))</f>
        <v/>
      </c>
      <c r="J74">
        <f>IFERROR(IF(TRIM(C74)="-", "N/A", IF(RIGHT(C74,1)=")",IF(RIGHT(C74,2)="T)",-1000000000000*VALUE(MID(C74,2,LEN(C74)-3)),IF(RIGHT(C74,2)="M)",-1000000*VALUE(MID(C74,2,LEN(C74)-3)),IF(RIGHT(C74,2)="B)",-1000000000*VALUE(MID(C74,2,LEN(C74)-3)),IF(RIGHT(C74,2)="k)",-1000*VALUE(MID(C74,2,LEN(C74)-3)),VALUE(SUBSTITUTE(C74,",","")))))),IF(RIGHT(C74,1)="T",1000000000000*VALUE(LEFT(C74,LEN(C74)-1)),IF(RIGHT(C74,1)="M",1000000*VALUE(LEFT(C74,LEN(C74)-1)),IF(RIGHT(C74,1)="B",1000000000*VALUE(LEFT(C74,LEN(C74)-1)),IF(RIGHT(C74,1)="%",0.01*VALUE(LEFT(C74,LEN(C74)-1)),IF(RIGHT(C74,1)="k",1000*VALUE(LEFT(C74,LEN(C74)-1)),VALUE(SUBSTITUTE(C74,",",""))))))))),"N/A")</f>
        <v/>
      </c>
      <c r="K74">
        <f>IFERROR(IF(TRIM(D74)="-", "N/A", IF(RIGHT(D74,1)=")",IF(RIGHT(D74,2)="T)",-1000000000000*VALUE(MID(D74,2,LEN(D74)-3)),IF(RIGHT(D74,2)="M)",-1000000*VALUE(MID(D74,2,LEN(D74)-3)),IF(RIGHT(D74,2)="B)",-1000000000*VALUE(MID(D74,2,LEN(D74)-3)),IF(RIGHT(D74,2)="k)",-1000*VALUE(MID(D74,2,LEN(D74)-3)),VALUE(SUBSTITUTE(D74,",","")))))),IF(RIGHT(D74,1)="T",1000000000000*VALUE(LEFT(D74,LEN(D74)-1)),IF(RIGHT(D74,1)="M",1000000*VALUE(LEFT(D74,LEN(D74)-1)),IF(RIGHT(D74,1)="B",1000000000*VALUE(LEFT(D74,LEN(D74)-1)),IF(RIGHT(D74,1)="%",0.01*VALUE(LEFT(D74,LEN(D74)-1)),IF(RIGHT(D74,1)="k",1000*VALUE(LEFT(D74,LEN(D74)-1)),VALUE(SUBSTITUTE(D74,",",""))))))))),"N/A")</f>
        <v/>
      </c>
      <c r="L74">
        <f>IFERROR(IF(TRIM(E74)="-", "N/A", IF(RIGHT(E74,1)=")",IF(RIGHT(E74,2)="T)",-1000000000000*VALUE(MID(E74,2,LEN(E74)-3)),IF(RIGHT(E74,2)="M)",-1000000*VALUE(MID(E74,2,LEN(E74)-3)),IF(RIGHT(E74,2)="B)",-1000000000*VALUE(MID(E74,2,LEN(E74)-3)),IF(RIGHT(E74,2)="k)",-1000*VALUE(MID(E74,2,LEN(E74)-3)),VALUE(SUBSTITUTE(E74,",","")))))),IF(RIGHT(E74,1)="T",1000000000000*VALUE(LEFT(E74,LEN(E74)-1)),IF(RIGHT(E74,1)="M",1000000*VALUE(LEFT(E74,LEN(E74)-1)),IF(RIGHT(E74,1)="B",1000000000*VALUE(LEFT(E74,LEN(E74)-1)),IF(RIGHT(E74,1)="%",0.01*VALUE(LEFT(E74,LEN(E74)-1)),IF(RIGHT(E74,1)="k",1000*VALUE(LEFT(E74,LEN(E74)-1)),VALUE(SUBSTITUTE(E74,",",""))))))))),"N/A")</f>
        <v/>
      </c>
      <c r="M74">
        <f>IFERROR(IF(TRIM(F74)="-", "N/A", IF(RIGHT(F74,1)=")",IF(RIGHT(F74,2)="T)",-1000000000000*VALUE(MID(F74,2,LEN(F74)-3)),IF(RIGHT(F74,2)="M)",-1000000*VALUE(MID(F74,2,LEN(F74)-3)),IF(RIGHT(F74,2)="B)",-1000000000*VALUE(MID(F74,2,LEN(F74)-3)),IF(RIGHT(F74,2)="k)",-1000*VALUE(MID(F74,2,LEN(F74)-3)),VALUE(SUBSTITUTE(F74,",","")))))),IF(RIGHT(F74,1)="T",1000000000000*VALUE(LEFT(F74,LEN(F74)-1)),IF(RIGHT(F74,1)="M",1000000*VALUE(LEFT(F74,LEN(F74)-1)),IF(RIGHT(F74,1)="B",1000000000*VALUE(LEFT(F74,LEN(F74)-1)),IF(RIGHT(F74,1)="%",0.01*VALUE(LEFT(F74,LEN(F74)-1)),IF(RIGHT(F74,1)="k",1000*VALUE(LEFT(F74,LEN(F74)-1)),VALUE(SUBSTITUTE(F74,",",""))))))))),"N/A")</f>
        <v/>
      </c>
      <c r="N74">
        <f>IFERROR(IF(TRIM(G74)="-", "N/A", IF(RIGHT(G74,1)=")",IF(RIGHT(G74,2)="T)",-1000000000000*VALUE(MID(G74,2,LEN(G74)-3)),IF(RIGHT(G74,2)="M)",-1000000*VALUE(MID(G74,2,LEN(G74)-3)),IF(RIGHT(G74,2)="B)",-1000000000*VALUE(MID(G74,2,LEN(G74)-3)),IF(RIGHT(G74,2)="k)",-1000*VALUE(MID(G74,2,LEN(G74)-3)),VALUE(SUBSTITUTE(G74,",","")))))),IF(RIGHT(G74,1)="T",1000000000000*VALUE(LEFT(G74,LEN(G74)-1)),IF(RIGHT(G74,1)="M",1000000*VALUE(LEFT(G74,LEN(G74)-1)),IF(RIGHT(G74,1)="B",1000000000*VALUE(LEFT(G74,LEN(G74)-1)),IF(RIGHT(G74,1)="%",0.01*VALUE(LEFT(G74,LEN(G74)-1)),IF(RIGHT(G74,1)="k",1000*VALUE(LEFT(G74,LEN(G74)-1)),VALUE(SUBSTITUTE(G74,",",""))))))))),"N/A")</f>
        <v/>
      </c>
    </row>
    <row r="75" spans="1:60">
      <c s="1" r="A75" t="n">
        <v>7</v>
      </c>
      <c r="B75" t="s">
        <v>134</v>
      </c>
      <c r="C75" t="s"/>
      <c r="D75">
        <f>IFERROR(AVERAGE(VALUE(INDIRECT("J"&amp;(MATCH(B75,B76:B507,0)+75))),VALUE(INDIRECT("J"&amp;(MATCH(B75,B76:B507,0)+86))),VALUE(INDIRECT("J"&amp;(MATCH(B75,B76:B507,0)+97))),VALUE(INDIRECT("J"&amp;(MATCH(B75,B76:B507,0)+108)))),"")</f>
        <v/>
      </c>
      <c r="E75">
        <f>IFERROR(IF(AND(C75&lt;&gt;"",D75&lt;&gt;0),IF(VALUE(J75)&gt;VALUE(K75),"above average","below average"),"no data"),"no data")</f>
        <v/>
      </c>
      <c r="F75">
        <f>IF(E75="above average",LOWER(TRIM(IF(ISNUMBER(VALUE(RIGHT(B75,1))),REPLACE(B75,LEN(B75),1,""),B75))),"")</f>
        <v/>
      </c>
      <c r="G75">
        <f>IF(F75&lt;&gt;"", G74 &amp; ", " &amp; IFERROR(LEFT(F75,FIND("(",F75) - 2),F75),G74)</f>
        <v/>
      </c>
      <c r="I75">
        <f>IF(AND(K75&gt; J75, L75&gt; K75, M75&gt; L75, N75&gt; M75), "pos_trend", IF(AND(K75&lt; J75, L75&lt; K75, M75&lt; L75, N75&lt; M75), "neg_trend", "N/A"))</f>
        <v/>
      </c>
      <c r="J75">
        <f>IFERROR(IF(TRIM(C75)="-", "N/A", IF(RIGHT(C75,1)=")",IF(RIGHT(C75,2)="T)",-1000000000000*VALUE(MID(C75,2,LEN(C75)-3)),IF(RIGHT(C75,2)="M)",-1000000*VALUE(MID(C75,2,LEN(C75)-3)),IF(RIGHT(C75,2)="B)",-1000000000*VALUE(MID(C75,2,LEN(C75)-3)),IF(RIGHT(C75,2)="k)",-1000*VALUE(MID(C75,2,LEN(C75)-3)),VALUE(SUBSTITUTE(C75,",","")))))),IF(RIGHT(C75,1)="T",1000000000000*VALUE(LEFT(C75,LEN(C75)-1)),IF(RIGHT(C75,1)="M",1000000*VALUE(LEFT(C75,LEN(C75)-1)),IF(RIGHT(C75,1)="B",1000000000*VALUE(LEFT(C75,LEN(C75)-1)),IF(RIGHT(C75,1)="%",0.01*VALUE(LEFT(C75,LEN(C75)-1)),IF(RIGHT(C75,1)="k",1000*VALUE(LEFT(C75,LEN(C75)-1)),VALUE(SUBSTITUTE(C75,",",""))))))))),"N/A")</f>
        <v/>
      </c>
      <c r="K75">
        <f>IFERROR(IF(TRIM(D75)="-", "N/A", IF(RIGHT(D75,1)=")",IF(RIGHT(D75,2)="T)",-1000000000000*VALUE(MID(D75,2,LEN(D75)-3)),IF(RIGHT(D75,2)="M)",-1000000*VALUE(MID(D75,2,LEN(D75)-3)),IF(RIGHT(D75,2)="B)",-1000000000*VALUE(MID(D75,2,LEN(D75)-3)),IF(RIGHT(D75,2)="k)",-1000*VALUE(MID(D75,2,LEN(D75)-3)),VALUE(SUBSTITUTE(D75,",","")))))),IF(RIGHT(D75,1)="T",1000000000000*VALUE(LEFT(D75,LEN(D75)-1)),IF(RIGHT(D75,1)="M",1000000*VALUE(LEFT(D75,LEN(D75)-1)),IF(RIGHT(D75,1)="B",1000000000*VALUE(LEFT(D75,LEN(D75)-1)),IF(RIGHT(D75,1)="%",0.01*VALUE(LEFT(D75,LEN(D75)-1)),IF(RIGHT(D75,1)="k",1000*VALUE(LEFT(D75,LEN(D75)-1)),VALUE(SUBSTITUTE(D75,",",""))))))))),"N/A")</f>
        <v/>
      </c>
      <c r="L75">
        <f>IFERROR(IF(TRIM(E75)="-", "N/A", IF(RIGHT(E75,1)=")",IF(RIGHT(E75,2)="T)",-1000000000000*VALUE(MID(E75,2,LEN(E75)-3)),IF(RIGHT(E75,2)="M)",-1000000*VALUE(MID(E75,2,LEN(E75)-3)),IF(RIGHT(E75,2)="B)",-1000000000*VALUE(MID(E75,2,LEN(E75)-3)),IF(RIGHT(E75,2)="k)",-1000*VALUE(MID(E75,2,LEN(E75)-3)),VALUE(SUBSTITUTE(E75,",","")))))),IF(RIGHT(E75,1)="T",1000000000000*VALUE(LEFT(E75,LEN(E75)-1)),IF(RIGHT(E75,1)="M",1000000*VALUE(LEFT(E75,LEN(E75)-1)),IF(RIGHT(E75,1)="B",1000000000*VALUE(LEFT(E75,LEN(E75)-1)),IF(RIGHT(E75,1)="%",0.01*VALUE(LEFT(E75,LEN(E75)-1)),IF(RIGHT(E75,1)="k",1000*VALUE(LEFT(E75,LEN(E75)-1)),VALUE(SUBSTITUTE(E75,",",""))))))))),"N/A")</f>
        <v/>
      </c>
      <c r="M75">
        <f>IFERROR(IF(TRIM(F75)="-", "N/A", IF(RIGHT(F75,1)=")",IF(RIGHT(F75,2)="T)",-1000000000000*VALUE(MID(F75,2,LEN(F75)-3)),IF(RIGHT(F75,2)="M)",-1000000*VALUE(MID(F75,2,LEN(F75)-3)),IF(RIGHT(F75,2)="B)",-1000000000*VALUE(MID(F75,2,LEN(F75)-3)),IF(RIGHT(F75,2)="k)",-1000*VALUE(MID(F75,2,LEN(F75)-3)),VALUE(SUBSTITUTE(F75,",","")))))),IF(RIGHT(F75,1)="T",1000000000000*VALUE(LEFT(F75,LEN(F75)-1)),IF(RIGHT(F75,1)="M",1000000*VALUE(LEFT(F75,LEN(F75)-1)),IF(RIGHT(F75,1)="B",1000000000*VALUE(LEFT(F75,LEN(F75)-1)),IF(RIGHT(F75,1)="%",0.01*VALUE(LEFT(F75,LEN(F75)-1)),IF(RIGHT(F75,1)="k",1000*VALUE(LEFT(F75,LEN(F75)-1)),VALUE(SUBSTITUTE(F75,",",""))))))))),"N/A")</f>
        <v/>
      </c>
      <c r="N75">
        <f>IFERROR(IF(TRIM(G75)="-", "N/A", IF(RIGHT(G75,1)=")",IF(RIGHT(G75,2)="T)",-1000000000000*VALUE(MID(G75,2,LEN(G75)-3)),IF(RIGHT(G75,2)="M)",-1000000*VALUE(MID(G75,2,LEN(G75)-3)),IF(RIGHT(G75,2)="B)",-1000000000*VALUE(MID(G75,2,LEN(G75)-3)),IF(RIGHT(G75,2)="k)",-1000*VALUE(MID(G75,2,LEN(G75)-3)),VALUE(SUBSTITUTE(G75,",","")))))),IF(RIGHT(G75,1)="T",1000000000000*VALUE(LEFT(G75,LEN(G75)-1)),IF(RIGHT(G75,1)="M",1000000*VALUE(LEFT(G75,LEN(G75)-1)),IF(RIGHT(G75,1)="B",1000000000*VALUE(LEFT(G75,LEN(G75)-1)),IF(RIGHT(G75,1)="%",0.01*VALUE(LEFT(G75,LEN(G75)-1)),IF(RIGHT(G75,1)="k",1000*VALUE(LEFT(G75,LEN(G75)-1)),VALUE(SUBSTITUTE(G75,",",""))))))))),"N/A")</f>
        <v/>
      </c>
    </row>
    <row r="76" spans="1:60">
      <c s="1" r="A76" t="n">
        <v>8</v>
      </c>
      <c r="B76" t="s">
        <v>135</v>
      </c>
      <c r="C76" t="s"/>
      <c r="D76">
        <f>IFERROR(AVERAGE(VALUE(INDIRECT("J"&amp;(MATCH(B76,B77:B508,0)+76))),VALUE(INDIRECT("J"&amp;(MATCH(B76,B77:B508,0)+87))),VALUE(INDIRECT("J"&amp;(MATCH(B76,B77:B508,0)+98))),VALUE(INDIRECT("J"&amp;(MATCH(B76,B77:B508,0)+109)))),"")</f>
        <v/>
      </c>
      <c r="E76">
        <f>IFERROR(IF(AND(C76&lt;&gt;"",D76&lt;&gt;0),IF(VALUE(J76)&gt;VALUE(K76),"above average","below average"),"no data"),"no data")</f>
        <v/>
      </c>
      <c r="F76">
        <f>IF(E76="above average",LOWER(TRIM(IF(ISNUMBER(VALUE(RIGHT(B76,1))),REPLACE(B76,LEN(B76),1,""),B76))),"")</f>
        <v/>
      </c>
      <c r="G76">
        <f>IF(F76&lt;&gt;"", G75 &amp; ", " &amp; IFERROR(LEFT(F76,FIND("(",F76) - 2),F76),G75)</f>
        <v/>
      </c>
      <c r="I76">
        <f>IF(AND(K76&gt; J76, L76&gt; K76, M76&gt; L76, N76&gt; M76), "pos_trend", IF(AND(K76&lt; J76, L76&lt; K76, M76&lt; L76, N76&lt; M76), "neg_trend", "N/A"))</f>
        <v/>
      </c>
      <c r="J76">
        <f>IFERROR(IF(TRIM(C76)="-", "N/A", IF(RIGHT(C76,1)=")",IF(RIGHT(C76,2)="T)",-1000000000000*VALUE(MID(C76,2,LEN(C76)-3)),IF(RIGHT(C76,2)="M)",-1000000*VALUE(MID(C76,2,LEN(C76)-3)),IF(RIGHT(C76,2)="B)",-1000000000*VALUE(MID(C76,2,LEN(C76)-3)),IF(RIGHT(C76,2)="k)",-1000*VALUE(MID(C76,2,LEN(C76)-3)),VALUE(SUBSTITUTE(C76,",","")))))),IF(RIGHT(C76,1)="T",1000000000000*VALUE(LEFT(C76,LEN(C76)-1)),IF(RIGHT(C76,1)="M",1000000*VALUE(LEFT(C76,LEN(C76)-1)),IF(RIGHT(C76,1)="B",1000000000*VALUE(LEFT(C76,LEN(C76)-1)),IF(RIGHT(C76,1)="%",0.01*VALUE(LEFT(C76,LEN(C76)-1)),IF(RIGHT(C76,1)="k",1000*VALUE(LEFT(C76,LEN(C76)-1)),VALUE(SUBSTITUTE(C76,",",""))))))))),"N/A")</f>
        <v/>
      </c>
      <c r="K76">
        <f>IFERROR(IF(TRIM(D76)="-", "N/A", IF(RIGHT(D76,1)=")",IF(RIGHT(D76,2)="T)",-1000000000000*VALUE(MID(D76,2,LEN(D76)-3)),IF(RIGHT(D76,2)="M)",-1000000*VALUE(MID(D76,2,LEN(D76)-3)),IF(RIGHT(D76,2)="B)",-1000000000*VALUE(MID(D76,2,LEN(D76)-3)),IF(RIGHT(D76,2)="k)",-1000*VALUE(MID(D76,2,LEN(D76)-3)),VALUE(SUBSTITUTE(D76,",","")))))),IF(RIGHT(D76,1)="T",1000000000000*VALUE(LEFT(D76,LEN(D76)-1)),IF(RIGHT(D76,1)="M",1000000*VALUE(LEFT(D76,LEN(D76)-1)),IF(RIGHT(D76,1)="B",1000000000*VALUE(LEFT(D76,LEN(D76)-1)),IF(RIGHT(D76,1)="%",0.01*VALUE(LEFT(D76,LEN(D76)-1)),IF(RIGHT(D76,1)="k",1000*VALUE(LEFT(D76,LEN(D76)-1)),VALUE(SUBSTITUTE(D76,",",""))))))))),"N/A")</f>
        <v/>
      </c>
      <c r="L76">
        <f>IFERROR(IF(TRIM(E76)="-", "N/A", IF(RIGHT(E76,1)=")",IF(RIGHT(E76,2)="T)",-1000000000000*VALUE(MID(E76,2,LEN(E76)-3)),IF(RIGHT(E76,2)="M)",-1000000*VALUE(MID(E76,2,LEN(E76)-3)),IF(RIGHT(E76,2)="B)",-1000000000*VALUE(MID(E76,2,LEN(E76)-3)),IF(RIGHT(E76,2)="k)",-1000*VALUE(MID(E76,2,LEN(E76)-3)),VALUE(SUBSTITUTE(E76,",","")))))),IF(RIGHT(E76,1)="T",1000000000000*VALUE(LEFT(E76,LEN(E76)-1)),IF(RIGHT(E76,1)="M",1000000*VALUE(LEFT(E76,LEN(E76)-1)),IF(RIGHT(E76,1)="B",1000000000*VALUE(LEFT(E76,LEN(E76)-1)),IF(RIGHT(E76,1)="%",0.01*VALUE(LEFT(E76,LEN(E76)-1)),IF(RIGHT(E76,1)="k",1000*VALUE(LEFT(E76,LEN(E76)-1)),VALUE(SUBSTITUTE(E76,",",""))))))))),"N/A")</f>
        <v/>
      </c>
      <c r="M76">
        <f>IFERROR(IF(TRIM(F76)="-", "N/A", IF(RIGHT(F76,1)=")",IF(RIGHT(F76,2)="T)",-1000000000000*VALUE(MID(F76,2,LEN(F76)-3)),IF(RIGHT(F76,2)="M)",-1000000*VALUE(MID(F76,2,LEN(F76)-3)),IF(RIGHT(F76,2)="B)",-1000000000*VALUE(MID(F76,2,LEN(F76)-3)),IF(RIGHT(F76,2)="k)",-1000*VALUE(MID(F76,2,LEN(F76)-3)),VALUE(SUBSTITUTE(F76,",","")))))),IF(RIGHT(F76,1)="T",1000000000000*VALUE(LEFT(F76,LEN(F76)-1)),IF(RIGHT(F76,1)="M",1000000*VALUE(LEFT(F76,LEN(F76)-1)),IF(RIGHT(F76,1)="B",1000000000*VALUE(LEFT(F76,LEN(F76)-1)),IF(RIGHT(F76,1)="%",0.01*VALUE(LEFT(F76,LEN(F76)-1)),IF(RIGHT(F76,1)="k",1000*VALUE(LEFT(F76,LEN(F76)-1)),VALUE(SUBSTITUTE(F76,",",""))))))))),"N/A")</f>
        <v/>
      </c>
      <c r="N76">
        <f>IFERROR(IF(TRIM(G76)="-", "N/A", IF(RIGHT(G76,1)=")",IF(RIGHT(G76,2)="T)",-1000000000000*VALUE(MID(G76,2,LEN(G76)-3)),IF(RIGHT(G76,2)="M)",-1000000*VALUE(MID(G76,2,LEN(G76)-3)),IF(RIGHT(G76,2)="B)",-1000000000*VALUE(MID(G76,2,LEN(G76)-3)),IF(RIGHT(G76,2)="k)",-1000*VALUE(MID(G76,2,LEN(G76)-3)),VALUE(SUBSTITUTE(G76,",","")))))),IF(RIGHT(G76,1)="T",1000000000000*VALUE(LEFT(G76,LEN(G76)-1)),IF(RIGHT(G76,1)="M",1000000*VALUE(LEFT(G76,LEN(G76)-1)),IF(RIGHT(G76,1)="B",1000000000*VALUE(LEFT(G76,LEN(G76)-1)),IF(RIGHT(G76,1)="%",0.01*VALUE(LEFT(G76,LEN(G76)-1)),IF(RIGHT(G76,1)="k",1000*VALUE(LEFT(G76,LEN(G76)-1)),VALUE(SUBSTITUTE(G76,",",""))))))))),"N/A")</f>
        <v/>
      </c>
    </row>
    <row r="77" spans="1:60">
      <c r="F77">
        <f>IF(F76="",IF(F75="",IF(F74="",IF(F73="",IF(F72="",IF(F71="",IFERROR(LEFT(F70,FIND("(",F70) - 2),F70),IFERROR(LEFT(F71,FIND("(",F71) - 2),F71)),IFERROR(LEFT(F72,FIND("(",F72) - 2),F72)),IFERROR(LEFT(F73,FIND("(",F73) - 2),F73)),IFERROR(LEFT(F74,FIND("(",F74) - 2),F74)),IFERROR(LEFT(F75,FIND("(",F75) - 2),F75)),IFERROR(LEFT(F76,FIND("(",F76) - 2),F76))</f>
        <v/>
      </c>
      <c r="G77">
        <f>TRIM(IF(LEFT(G76,1)=",",REPLACE(G76,1,1,""),SUBSTITUTE(G76,F77, "and " &amp; F77)))</f>
        <v/>
      </c>
      <c r="I77">
        <f>IF(AND(K77&gt; J77, L77&gt; K77, M77&gt; L77, N77&gt; M77), "pos_trend", IF(AND(K77&lt; J77, L77&lt; K77, M77&lt; L77, N77&lt; M77), "neg_trend", "N/A"))</f>
        <v/>
      </c>
      <c r="J77">
        <f>IFERROR(IF(TRIM(C77)="-", "N/A", IF(RIGHT(C77,1)=")",IF(RIGHT(C77,2)="T)",-1000000000000*VALUE(MID(C77,2,LEN(C77)-3)),IF(RIGHT(C77,2)="M)",-1000000*VALUE(MID(C77,2,LEN(C77)-3)),IF(RIGHT(C77,2)="B)",-1000000000*VALUE(MID(C77,2,LEN(C77)-3)),IF(RIGHT(C77,2)="k)",-1000*VALUE(MID(C77,2,LEN(C77)-3)),VALUE(SUBSTITUTE(C77,",","")))))),IF(RIGHT(C77,1)="T",1000000000000*VALUE(LEFT(C77,LEN(C77)-1)),IF(RIGHT(C77,1)="M",1000000*VALUE(LEFT(C77,LEN(C77)-1)),IF(RIGHT(C77,1)="B",1000000000*VALUE(LEFT(C77,LEN(C77)-1)),IF(RIGHT(C77,1)="%",0.01*VALUE(LEFT(C77,LEN(C77)-1)),IF(RIGHT(C77,1)="k",1000*VALUE(LEFT(C77,LEN(C77)-1)),VALUE(SUBSTITUTE(C77,",",""))))))))),"N/A")</f>
        <v/>
      </c>
      <c r="K77">
        <f>IFERROR(IF(TRIM(D77)="-", "N/A", IF(RIGHT(D77,1)=")",IF(RIGHT(D77,2)="T)",-1000000000000*VALUE(MID(D77,2,LEN(D77)-3)),IF(RIGHT(D77,2)="M)",-1000000*VALUE(MID(D77,2,LEN(D77)-3)),IF(RIGHT(D77,2)="B)",-1000000000*VALUE(MID(D77,2,LEN(D77)-3)),IF(RIGHT(D77,2)="k)",-1000*VALUE(MID(D77,2,LEN(D77)-3)),VALUE(SUBSTITUTE(D77,",","")))))),IF(RIGHT(D77,1)="T",1000000000000*VALUE(LEFT(D77,LEN(D77)-1)),IF(RIGHT(D77,1)="M",1000000*VALUE(LEFT(D77,LEN(D77)-1)),IF(RIGHT(D77,1)="B",1000000000*VALUE(LEFT(D77,LEN(D77)-1)),IF(RIGHT(D77,1)="%",0.01*VALUE(LEFT(D77,LEN(D77)-1)),IF(RIGHT(D77,1)="k",1000*VALUE(LEFT(D77,LEN(D77)-1)),VALUE(SUBSTITUTE(D77,",",""))))))))),"N/A")</f>
        <v/>
      </c>
      <c r="L77">
        <f>IFERROR(IF(TRIM(E77)="-", "N/A", IF(RIGHT(E77,1)=")",IF(RIGHT(E77,2)="T)",-1000000000000*VALUE(MID(E77,2,LEN(E77)-3)),IF(RIGHT(E77,2)="M)",-1000000*VALUE(MID(E77,2,LEN(E77)-3)),IF(RIGHT(E77,2)="B)",-1000000000*VALUE(MID(E77,2,LEN(E77)-3)),IF(RIGHT(E77,2)="k)",-1000*VALUE(MID(E77,2,LEN(E77)-3)),VALUE(SUBSTITUTE(E77,",","")))))),IF(RIGHT(E77,1)="T",1000000000000*VALUE(LEFT(E77,LEN(E77)-1)),IF(RIGHT(E77,1)="M",1000000*VALUE(LEFT(E77,LEN(E77)-1)),IF(RIGHT(E77,1)="B",1000000000*VALUE(LEFT(E77,LEN(E77)-1)),IF(RIGHT(E77,1)="%",0.01*VALUE(LEFT(E77,LEN(E77)-1)),IF(RIGHT(E77,1)="k",1000*VALUE(LEFT(E77,LEN(E77)-1)),VALUE(SUBSTITUTE(E77,",",""))))))))),"N/A")</f>
        <v/>
      </c>
      <c r="M77">
        <f>IFERROR(IF(TRIM(F77)="-", "N/A", IF(RIGHT(F77,1)=")",IF(RIGHT(F77,2)="T)",-1000000000000*VALUE(MID(F77,2,LEN(F77)-3)),IF(RIGHT(F77,2)="M)",-1000000*VALUE(MID(F77,2,LEN(F77)-3)),IF(RIGHT(F77,2)="B)",-1000000000*VALUE(MID(F77,2,LEN(F77)-3)),IF(RIGHT(F77,2)="k)",-1000*VALUE(MID(F77,2,LEN(F77)-3)),VALUE(SUBSTITUTE(F77,",","")))))),IF(RIGHT(F77,1)="T",1000000000000*VALUE(LEFT(F77,LEN(F77)-1)),IF(RIGHT(F77,1)="M",1000000*VALUE(LEFT(F77,LEN(F77)-1)),IF(RIGHT(F77,1)="B",1000000000*VALUE(LEFT(F77,LEN(F77)-1)),IF(RIGHT(F77,1)="%",0.01*VALUE(LEFT(F77,LEN(F77)-1)),IF(RIGHT(F77,1)="k",1000*VALUE(LEFT(F77,LEN(F77)-1)),VALUE(SUBSTITUTE(F77,",",""))))))))),"N/A")</f>
        <v/>
      </c>
      <c r="N77">
        <f>IFERROR(IF(TRIM(G77)="-", "N/A", IF(RIGHT(G77,1)=")",IF(RIGHT(G77,2)="T)",-1000000000000*VALUE(MID(G77,2,LEN(G77)-3)),IF(RIGHT(G77,2)="M)",-1000000*VALUE(MID(G77,2,LEN(G77)-3)),IF(RIGHT(G77,2)="B)",-1000000000*VALUE(MID(G77,2,LEN(G77)-3)),IF(RIGHT(G77,2)="k)",-1000*VALUE(MID(G77,2,LEN(G77)-3)),VALUE(SUBSTITUTE(G77,",","")))))),IF(RIGHT(G77,1)="T",1000000000000*VALUE(LEFT(G77,LEN(G77)-1)),IF(RIGHT(G77,1)="M",1000000*VALUE(LEFT(G77,LEN(G77)-1)),IF(RIGHT(G77,1)="B",1000000000*VALUE(LEFT(G77,LEN(G77)-1)),IF(RIGHT(G77,1)="%",0.01*VALUE(LEFT(G77,LEN(G77)-1)),IF(RIGHT(G77,1)="k",1000*VALUE(LEFT(G77,LEN(G77)-1)),VALUE(SUBSTITUTE(G77,",",""))))))))),"N/A")</f>
        <v/>
      </c>
    </row>
    <row r="78" spans="1:60">
      <c s="1" r="A78" t="n">
        <v>0</v>
      </c>
      <c r="B78" t="s">
        <v>136</v>
      </c>
      <c r="C78" t="s">
        <v>137</v>
      </c>
      <c r="D78">
        <f>IF(COUNTIF(E70:E76,"=above average")&gt;0,"There are some indications that "&amp;D1&amp;" may be overvalued. The company has a higher " &amp; G77 &amp; " than the comparable average", "Inconclusive")</f>
        <v/>
      </c>
      <c r="I78">
        <f>IF(AND(K78&gt; J78, L78&gt; K78, M78&gt; L78, N78&gt; M78), "pos_trend", IF(AND(K78&lt; J78, L78&lt; K78, M78&lt; L78, N78&lt; M78), "neg_trend", "N/A"))</f>
        <v/>
      </c>
      <c r="J78">
        <f>IFERROR(IF(TRIM(C78)="-", "N/A", IF(RIGHT(C78,1)=")",IF(RIGHT(C78,2)="T)",-1000000000000*VALUE(MID(C78,2,LEN(C78)-3)),IF(RIGHT(C78,2)="M)",-1000000*VALUE(MID(C78,2,LEN(C78)-3)),IF(RIGHT(C78,2)="B)",-1000000000*VALUE(MID(C78,2,LEN(C78)-3)),IF(RIGHT(C78,2)="k)",-1000*VALUE(MID(C78,2,LEN(C78)-3)),VALUE(SUBSTITUTE(C78,",","")))))),IF(RIGHT(C78,1)="T",1000000000000*VALUE(LEFT(C78,LEN(C78)-1)),IF(RIGHT(C78,1)="M",1000000*VALUE(LEFT(C78,LEN(C78)-1)),IF(RIGHT(C78,1)="B",1000000000*VALUE(LEFT(C78,LEN(C78)-1)),IF(RIGHT(C78,1)="%",0.01*VALUE(LEFT(C78,LEN(C78)-1)),IF(RIGHT(C78,1)="k",1000*VALUE(LEFT(C78,LEN(C78)-1)),VALUE(SUBSTITUTE(C78,",",""))))))))),"N/A")</f>
        <v/>
      </c>
      <c r="K78">
        <f>IFERROR(IF(TRIM(D78)="-", "N/A", IF(RIGHT(D78,1)=")",IF(RIGHT(D78,2)="T)",-1000000000000*VALUE(MID(D78,2,LEN(D78)-3)),IF(RIGHT(D78,2)="M)",-1000000*VALUE(MID(D78,2,LEN(D78)-3)),IF(RIGHT(D78,2)="B)",-1000000000*VALUE(MID(D78,2,LEN(D78)-3)),IF(RIGHT(D78,2)="k)",-1000*VALUE(MID(D78,2,LEN(D78)-3)),VALUE(SUBSTITUTE(D78,",","")))))),IF(RIGHT(D78,1)="T",1000000000000*VALUE(LEFT(D78,LEN(D78)-1)),IF(RIGHT(D78,1)="M",1000000*VALUE(LEFT(D78,LEN(D78)-1)),IF(RIGHT(D78,1)="B",1000000000*VALUE(LEFT(D78,LEN(D78)-1)),IF(RIGHT(D78,1)="%",0.01*VALUE(LEFT(D78,LEN(D78)-1)),IF(RIGHT(D78,1)="k",1000*VALUE(LEFT(D78,LEN(D78)-1)),VALUE(SUBSTITUTE(D78,",",""))))))))),"N/A")</f>
        <v/>
      </c>
      <c r="L78">
        <f>IFERROR(IF(TRIM(E78)="-", "N/A", IF(RIGHT(E78,1)=")",IF(RIGHT(E78,2)="T)",-1000000000000*VALUE(MID(E78,2,LEN(E78)-3)),IF(RIGHT(E78,2)="M)",-1000000*VALUE(MID(E78,2,LEN(E78)-3)),IF(RIGHT(E78,2)="B)",-1000000000*VALUE(MID(E78,2,LEN(E78)-3)),IF(RIGHT(E78,2)="k)",-1000*VALUE(MID(E78,2,LEN(E78)-3)),VALUE(SUBSTITUTE(E78,",","")))))),IF(RIGHT(E78,1)="T",1000000000000*VALUE(LEFT(E78,LEN(E78)-1)),IF(RIGHT(E78,1)="M",1000000*VALUE(LEFT(E78,LEN(E78)-1)),IF(RIGHT(E78,1)="B",1000000000*VALUE(LEFT(E78,LEN(E78)-1)),IF(RIGHT(E78,1)="%",0.01*VALUE(LEFT(E78,LEN(E78)-1)),IF(RIGHT(E78,1)="k",1000*VALUE(LEFT(E78,LEN(E78)-1)),VALUE(SUBSTITUTE(E78,",",""))))))))),"N/A")</f>
        <v/>
      </c>
      <c r="M78">
        <f>IFERROR(IF(TRIM(F78)="-", "N/A", IF(RIGHT(F78,1)=")",IF(RIGHT(F78,2)="T)",-1000000000000*VALUE(MID(F78,2,LEN(F78)-3)),IF(RIGHT(F78,2)="M)",-1000000*VALUE(MID(F78,2,LEN(F78)-3)),IF(RIGHT(F78,2)="B)",-1000000000*VALUE(MID(F78,2,LEN(F78)-3)),IF(RIGHT(F78,2)="k)",-1000*VALUE(MID(F78,2,LEN(F78)-3)),VALUE(SUBSTITUTE(F78,",","")))))),IF(RIGHT(F78,1)="T",1000000000000*VALUE(LEFT(F78,LEN(F78)-1)),IF(RIGHT(F78,1)="M",1000000*VALUE(LEFT(F78,LEN(F78)-1)),IF(RIGHT(F78,1)="B",1000000000*VALUE(LEFT(F78,LEN(F78)-1)),IF(RIGHT(F78,1)="%",0.01*VALUE(LEFT(F78,LEN(F78)-1)),IF(RIGHT(F78,1)="k",1000*VALUE(LEFT(F78,LEN(F78)-1)),VALUE(SUBSTITUTE(F78,",",""))))))))),"N/A")</f>
        <v/>
      </c>
      <c r="N78">
        <f>IFERROR(IF(TRIM(G78)="-", "N/A", IF(RIGHT(G78,1)=")",IF(RIGHT(G78,2)="T)",-1000000000000*VALUE(MID(G78,2,LEN(G78)-3)),IF(RIGHT(G78,2)="M)",-1000000*VALUE(MID(G78,2,LEN(G78)-3)),IF(RIGHT(G78,2)="B)",-1000000000*VALUE(MID(G78,2,LEN(G78)-3)),IF(RIGHT(G78,2)="k)",-1000*VALUE(MID(G78,2,LEN(G78)-3)),VALUE(SUBSTITUTE(G78,",","")))))),IF(RIGHT(G78,1)="T",1000000000000*VALUE(LEFT(G78,LEN(G78)-1)),IF(RIGHT(G78,1)="M",1000000*VALUE(LEFT(G78,LEN(G78)-1)),IF(RIGHT(G78,1)="B",1000000000*VALUE(LEFT(G78,LEN(G78)-1)),IF(RIGHT(G78,1)="%",0.01*VALUE(LEFT(G78,LEN(G78)-1)),IF(RIGHT(G78,1)="k",1000*VALUE(LEFT(G78,LEN(G78)-1)),VALUE(SUBSTITUTE(G78,",",""))))))))),"N/A")</f>
        <v/>
      </c>
    </row>
    <row r="79" spans="1:60">
      <c s="1" r="A79" t="n">
        <v>1</v>
      </c>
      <c r="B79" t="s">
        <v>138</v>
      </c>
      <c r="C79" t="s">
        <v>137</v>
      </c>
      <c r="I79">
        <f>IF(AND(K79&gt; J79, L79&gt; K79, M79&gt; L79, N79&gt; M79), "pos_trend", IF(AND(K79&lt; J79, L79&lt; K79, M79&lt; L79, N79&lt; M79), "neg_trend", "N/A"))</f>
        <v/>
      </c>
      <c r="J79">
        <f>IFERROR(IF(TRIM(C79)="-", "N/A", IF(RIGHT(C79,1)=")",IF(RIGHT(C79,2)="T)",-1000000000000*VALUE(MID(C79,2,LEN(C79)-3)),IF(RIGHT(C79,2)="M)",-1000000*VALUE(MID(C79,2,LEN(C79)-3)),IF(RIGHT(C79,2)="B)",-1000000000*VALUE(MID(C79,2,LEN(C79)-3)),IF(RIGHT(C79,2)="k)",-1000*VALUE(MID(C79,2,LEN(C79)-3)),VALUE(SUBSTITUTE(C79,",","")))))),IF(RIGHT(C79,1)="T",1000000000000*VALUE(LEFT(C79,LEN(C79)-1)),IF(RIGHT(C79,1)="M",1000000*VALUE(LEFT(C79,LEN(C79)-1)),IF(RIGHT(C79,1)="B",1000000000*VALUE(LEFT(C79,LEN(C79)-1)),IF(RIGHT(C79,1)="%",0.01*VALUE(LEFT(C79,LEN(C79)-1)),IF(RIGHT(C79,1)="k",1000*VALUE(LEFT(C79,LEN(C79)-1)),VALUE(SUBSTITUTE(C79,",",""))))))))),"N/A")</f>
        <v/>
      </c>
      <c r="K79">
        <f>IFERROR(IF(TRIM(D79)="-", "N/A", IF(RIGHT(D79,1)=")",IF(RIGHT(D79,2)="T)",-1000000000000*VALUE(MID(D79,2,LEN(D79)-3)),IF(RIGHT(D79,2)="M)",-1000000*VALUE(MID(D79,2,LEN(D79)-3)),IF(RIGHT(D79,2)="B)",-1000000000*VALUE(MID(D79,2,LEN(D79)-3)),IF(RIGHT(D79,2)="k)",-1000*VALUE(MID(D79,2,LEN(D79)-3)),VALUE(SUBSTITUTE(D79,",","")))))),IF(RIGHT(D79,1)="T",1000000000000*VALUE(LEFT(D79,LEN(D79)-1)),IF(RIGHT(D79,1)="M",1000000*VALUE(LEFT(D79,LEN(D79)-1)),IF(RIGHT(D79,1)="B",1000000000*VALUE(LEFT(D79,LEN(D79)-1)),IF(RIGHT(D79,1)="%",0.01*VALUE(LEFT(D79,LEN(D79)-1)),IF(RIGHT(D79,1)="k",1000*VALUE(LEFT(D79,LEN(D79)-1)),VALUE(SUBSTITUTE(D79,",",""))))))))),"N/A")</f>
        <v/>
      </c>
      <c r="L79">
        <f>IFERROR(IF(TRIM(E79)="-", "N/A", IF(RIGHT(E79,1)=")",IF(RIGHT(E79,2)="T)",-1000000000000*VALUE(MID(E79,2,LEN(E79)-3)),IF(RIGHT(E79,2)="M)",-1000000*VALUE(MID(E79,2,LEN(E79)-3)),IF(RIGHT(E79,2)="B)",-1000000000*VALUE(MID(E79,2,LEN(E79)-3)),IF(RIGHT(E79,2)="k)",-1000*VALUE(MID(E79,2,LEN(E79)-3)),VALUE(SUBSTITUTE(E79,",","")))))),IF(RIGHT(E79,1)="T",1000000000000*VALUE(LEFT(E79,LEN(E79)-1)),IF(RIGHT(E79,1)="M",1000000*VALUE(LEFT(E79,LEN(E79)-1)),IF(RIGHT(E79,1)="B",1000000000*VALUE(LEFT(E79,LEN(E79)-1)),IF(RIGHT(E79,1)="%",0.01*VALUE(LEFT(E79,LEN(E79)-1)),IF(RIGHT(E79,1)="k",1000*VALUE(LEFT(E79,LEN(E79)-1)),VALUE(SUBSTITUTE(E79,",",""))))))))),"N/A")</f>
        <v/>
      </c>
      <c r="M79">
        <f>IFERROR(IF(TRIM(F79)="-", "N/A", IF(RIGHT(F79,1)=")",IF(RIGHT(F79,2)="T)",-1000000000000*VALUE(MID(F79,2,LEN(F79)-3)),IF(RIGHT(F79,2)="M)",-1000000*VALUE(MID(F79,2,LEN(F79)-3)),IF(RIGHT(F79,2)="B)",-1000000000*VALUE(MID(F79,2,LEN(F79)-3)),IF(RIGHT(F79,2)="k)",-1000*VALUE(MID(F79,2,LEN(F79)-3)),VALUE(SUBSTITUTE(F79,",","")))))),IF(RIGHT(F79,1)="T",1000000000000*VALUE(LEFT(F79,LEN(F79)-1)),IF(RIGHT(F79,1)="M",1000000*VALUE(LEFT(F79,LEN(F79)-1)),IF(RIGHT(F79,1)="B",1000000000*VALUE(LEFT(F79,LEN(F79)-1)),IF(RIGHT(F79,1)="%",0.01*VALUE(LEFT(F79,LEN(F79)-1)),IF(RIGHT(F79,1)="k",1000*VALUE(LEFT(F79,LEN(F79)-1)),VALUE(SUBSTITUTE(F79,",",""))))))))),"N/A")</f>
        <v/>
      </c>
      <c r="N79">
        <f>IFERROR(IF(TRIM(G79)="-", "N/A", IF(RIGHT(G79,1)=")",IF(RIGHT(G79,2)="T)",-1000000000000*VALUE(MID(G79,2,LEN(G79)-3)),IF(RIGHT(G79,2)="M)",-1000000*VALUE(MID(G79,2,LEN(G79)-3)),IF(RIGHT(G79,2)="B)",-1000000000*VALUE(MID(G79,2,LEN(G79)-3)),IF(RIGHT(G79,2)="k)",-1000*VALUE(MID(G79,2,LEN(G79)-3)),VALUE(SUBSTITUTE(G79,",","")))))),IF(RIGHT(G79,1)="T",1000000000000*VALUE(LEFT(G79,LEN(G79)-1)),IF(RIGHT(G79,1)="M",1000000*VALUE(LEFT(G79,LEN(G79)-1)),IF(RIGHT(G79,1)="B",1000000000*VALUE(LEFT(G79,LEN(G79)-1)),IF(RIGHT(G79,1)="%",0.01*VALUE(LEFT(G79,LEN(G79)-1)),IF(RIGHT(G79,1)="k",1000*VALUE(LEFT(G79,LEN(G79)-1)),VALUE(SUBSTITUTE(G79,",",""))))))))),"N/A")</f>
        <v/>
      </c>
    </row>
    <row r="80" spans="1:60">
      <c r="I80">
        <f>IF(AND(K80&gt; J80, L80&gt; K80, M80&gt; L80, N80&gt; M80), "pos_trend", IF(AND(K80&lt; J80, L80&lt; K80, M80&lt; L80, N80&lt; M80), "neg_trend", "N/A"))</f>
        <v/>
      </c>
      <c r="J80">
        <f>IFERROR(IF(TRIM(C80)="-", "N/A", IF(RIGHT(C80,1)=")",IF(RIGHT(C80,2)="T)",-1000000000000*VALUE(MID(C80,2,LEN(C80)-3)),IF(RIGHT(C80,2)="M)",-1000000*VALUE(MID(C80,2,LEN(C80)-3)),IF(RIGHT(C80,2)="B)",-1000000000*VALUE(MID(C80,2,LEN(C80)-3)),IF(RIGHT(C80,2)="k)",-1000*VALUE(MID(C80,2,LEN(C80)-3)),VALUE(SUBSTITUTE(C80,",","")))))),IF(RIGHT(C80,1)="T",1000000000000*VALUE(LEFT(C80,LEN(C80)-1)),IF(RIGHT(C80,1)="M",1000000*VALUE(LEFT(C80,LEN(C80)-1)),IF(RIGHT(C80,1)="B",1000000000*VALUE(LEFT(C80,LEN(C80)-1)),IF(RIGHT(C80,1)="%",0.01*VALUE(LEFT(C80,LEN(C80)-1)),IF(RIGHT(C80,1)="k",1000*VALUE(LEFT(C80,LEN(C80)-1)),VALUE(SUBSTITUTE(C80,",",""))))))))),"N/A")</f>
        <v/>
      </c>
      <c r="K80">
        <f>IFERROR(IF(TRIM(D80)="-", "N/A", IF(RIGHT(D80,1)=")",IF(RIGHT(D80,2)="T)",-1000000000000*VALUE(MID(D80,2,LEN(D80)-3)),IF(RIGHT(D80,2)="M)",-1000000*VALUE(MID(D80,2,LEN(D80)-3)),IF(RIGHT(D80,2)="B)",-1000000000*VALUE(MID(D80,2,LEN(D80)-3)),IF(RIGHT(D80,2)="k)",-1000*VALUE(MID(D80,2,LEN(D80)-3)),VALUE(SUBSTITUTE(D80,",","")))))),IF(RIGHT(D80,1)="T",1000000000000*VALUE(LEFT(D80,LEN(D80)-1)),IF(RIGHT(D80,1)="M",1000000*VALUE(LEFT(D80,LEN(D80)-1)),IF(RIGHT(D80,1)="B",1000000000*VALUE(LEFT(D80,LEN(D80)-1)),IF(RIGHT(D80,1)="%",0.01*VALUE(LEFT(D80,LEN(D80)-1)),IF(RIGHT(D80,1)="k",1000*VALUE(LEFT(D80,LEN(D80)-1)),VALUE(SUBSTITUTE(D80,",",""))))))))),"N/A")</f>
        <v/>
      </c>
      <c r="L80">
        <f>IFERROR(IF(TRIM(E80)="-", "N/A", IF(RIGHT(E80,1)=")",IF(RIGHT(E80,2)="T)",-1000000000000*VALUE(MID(E80,2,LEN(E80)-3)),IF(RIGHT(E80,2)="M)",-1000000*VALUE(MID(E80,2,LEN(E80)-3)),IF(RIGHT(E80,2)="B)",-1000000000*VALUE(MID(E80,2,LEN(E80)-3)),IF(RIGHT(E80,2)="k)",-1000*VALUE(MID(E80,2,LEN(E80)-3)),VALUE(SUBSTITUTE(E80,",","")))))),IF(RIGHT(E80,1)="T",1000000000000*VALUE(LEFT(E80,LEN(E80)-1)),IF(RIGHT(E80,1)="M",1000000*VALUE(LEFT(E80,LEN(E80)-1)),IF(RIGHT(E80,1)="B",1000000000*VALUE(LEFT(E80,LEN(E80)-1)),IF(RIGHT(E80,1)="%",0.01*VALUE(LEFT(E80,LEN(E80)-1)),IF(RIGHT(E80,1)="k",1000*VALUE(LEFT(E80,LEN(E80)-1)),VALUE(SUBSTITUTE(E80,",",""))))))))),"N/A")</f>
        <v/>
      </c>
      <c r="M80">
        <f>IFERROR(IF(TRIM(F80)="-", "N/A", IF(RIGHT(F80,1)=")",IF(RIGHT(F80,2)="T)",-1000000000000*VALUE(MID(F80,2,LEN(F80)-3)),IF(RIGHT(F80,2)="M)",-1000000*VALUE(MID(F80,2,LEN(F80)-3)),IF(RIGHT(F80,2)="B)",-1000000000*VALUE(MID(F80,2,LEN(F80)-3)),IF(RIGHT(F80,2)="k)",-1000*VALUE(MID(F80,2,LEN(F80)-3)),VALUE(SUBSTITUTE(F80,",","")))))),IF(RIGHT(F80,1)="T",1000000000000*VALUE(LEFT(F80,LEN(F80)-1)),IF(RIGHT(F80,1)="M",1000000*VALUE(LEFT(F80,LEN(F80)-1)),IF(RIGHT(F80,1)="B",1000000000*VALUE(LEFT(F80,LEN(F80)-1)),IF(RIGHT(F80,1)="%",0.01*VALUE(LEFT(F80,LEN(F80)-1)),IF(RIGHT(F80,1)="k",1000*VALUE(LEFT(F80,LEN(F80)-1)),VALUE(SUBSTITUTE(F80,",",""))))))))),"N/A")</f>
        <v/>
      </c>
      <c r="N80">
        <f>IFERROR(IF(TRIM(G80)="-", "N/A", IF(RIGHT(G80,1)=")",IF(RIGHT(G80,2)="T)",-1000000000000*VALUE(MID(G80,2,LEN(G80)-3)),IF(RIGHT(G80,2)="M)",-1000000*VALUE(MID(G80,2,LEN(G80)-3)),IF(RIGHT(G80,2)="B)",-1000000000*VALUE(MID(G80,2,LEN(G80)-3)),IF(RIGHT(G80,2)="k)",-1000*VALUE(MID(G80,2,LEN(G80)-3)),VALUE(SUBSTITUTE(G80,",","")))))),IF(RIGHT(G80,1)="T",1000000000000*VALUE(LEFT(G80,LEN(G80)-1)),IF(RIGHT(G80,1)="M",1000000*VALUE(LEFT(G80,LEN(G80)-1)),IF(RIGHT(G80,1)="B",1000000000*VALUE(LEFT(G80,LEN(G80)-1)),IF(RIGHT(G80,1)="%",0.01*VALUE(LEFT(G80,LEN(G80)-1)),IF(RIGHT(G80,1)="k",1000*VALUE(LEFT(G80,LEN(G80)-1)),VALUE(SUBSTITUTE(G80,",",""))))))))),"N/A")</f>
        <v/>
      </c>
    </row>
    <row r="81" spans="1:60">
      <c s="1" r="A81" t="n">
        <v>0</v>
      </c>
      <c r="B81" t="s">
        <v>140</v>
      </c>
      <c r="C81" t="s">
        <v>3641</v>
      </c>
      <c r="F81">
        <f>IF(E70="below average",LOWER(TRIM(IF(ISNUMBER(VALUE(RIGHT(B70,1))),REPLACE(B70,LEN(B70),1,""),B70))),"")</f>
        <v/>
      </c>
      <c r="G81">
        <f>IFERROR(LEFT(F81,FIND("(",F81) - 2),F81)</f>
        <v/>
      </c>
      <c r="I81">
        <f>IF(AND(K81&gt; J81, L81&gt; K81, M81&gt; L81, N81&gt; M81), "pos_trend", IF(AND(K81&lt; J81, L81&lt; K81, M81&lt; L81, N81&lt; M81), "neg_trend", "N/A"))</f>
        <v/>
      </c>
      <c r="J81">
        <f>IFERROR(IF(TRIM(C81)="-", "N/A", IF(RIGHT(C81,1)=")",IF(RIGHT(C81,2)="T)",-1000000000000*VALUE(MID(C81,2,LEN(C81)-3)),IF(RIGHT(C81,2)="M)",-1000000*VALUE(MID(C81,2,LEN(C81)-3)),IF(RIGHT(C81,2)="B)",-1000000000*VALUE(MID(C81,2,LEN(C81)-3)),IF(RIGHT(C81,2)="k)",-1000*VALUE(MID(C81,2,LEN(C81)-3)),VALUE(SUBSTITUTE(C81,",","")))))),IF(RIGHT(C81,1)="T",1000000000000*VALUE(LEFT(C81,LEN(C81)-1)),IF(RIGHT(C81,1)="M",1000000*VALUE(LEFT(C81,LEN(C81)-1)),IF(RIGHT(C81,1)="B",1000000000*VALUE(LEFT(C81,LEN(C81)-1)),IF(RIGHT(C81,1)="%",0.01*VALUE(LEFT(C81,LEN(C81)-1)),IF(RIGHT(C81,1)="k",1000*VALUE(LEFT(C81,LEN(C81)-1)),VALUE(SUBSTITUTE(C81,",",""))))))))),"N/A")</f>
        <v/>
      </c>
      <c r="K81">
        <f>IFERROR(IF(TRIM(D81)="-", "N/A", IF(RIGHT(D81,1)=")",IF(RIGHT(D81,2)="T)",-1000000000000*VALUE(MID(D81,2,LEN(D81)-3)),IF(RIGHT(D81,2)="M)",-1000000*VALUE(MID(D81,2,LEN(D81)-3)),IF(RIGHT(D81,2)="B)",-1000000000*VALUE(MID(D81,2,LEN(D81)-3)),IF(RIGHT(D81,2)="k)",-1000*VALUE(MID(D81,2,LEN(D81)-3)),VALUE(SUBSTITUTE(D81,",","")))))),IF(RIGHT(D81,1)="T",1000000000000*VALUE(LEFT(D81,LEN(D81)-1)),IF(RIGHT(D81,1)="M",1000000*VALUE(LEFT(D81,LEN(D81)-1)),IF(RIGHT(D81,1)="B",1000000000*VALUE(LEFT(D81,LEN(D81)-1)),IF(RIGHT(D81,1)="%",0.01*VALUE(LEFT(D81,LEN(D81)-1)),IF(RIGHT(D81,1)="k",1000*VALUE(LEFT(D81,LEN(D81)-1)),VALUE(SUBSTITUTE(D81,",",""))))))))),"N/A")</f>
        <v/>
      </c>
      <c r="L81">
        <f>IFERROR(IF(TRIM(E81)="-", "N/A", IF(RIGHT(E81,1)=")",IF(RIGHT(E81,2)="T)",-1000000000000*VALUE(MID(E81,2,LEN(E81)-3)),IF(RIGHT(E81,2)="M)",-1000000*VALUE(MID(E81,2,LEN(E81)-3)),IF(RIGHT(E81,2)="B)",-1000000000*VALUE(MID(E81,2,LEN(E81)-3)),IF(RIGHT(E81,2)="k)",-1000*VALUE(MID(E81,2,LEN(E81)-3)),VALUE(SUBSTITUTE(E81,",","")))))),IF(RIGHT(E81,1)="T",1000000000000*VALUE(LEFT(E81,LEN(E81)-1)),IF(RIGHT(E81,1)="M",1000000*VALUE(LEFT(E81,LEN(E81)-1)),IF(RIGHT(E81,1)="B",1000000000*VALUE(LEFT(E81,LEN(E81)-1)),IF(RIGHT(E81,1)="%",0.01*VALUE(LEFT(E81,LEN(E81)-1)),IF(RIGHT(E81,1)="k",1000*VALUE(LEFT(E81,LEN(E81)-1)),VALUE(SUBSTITUTE(E81,",",""))))))))),"N/A")</f>
        <v/>
      </c>
      <c r="M81">
        <f>IFERROR(IF(TRIM(F81)="-", "N/A", IF(RIGHT(F81,1)=")",IF(RIGHT(F81,2)="T)",-1000000000000*VALUE(MID(F81,2,LEN(F81)-3)),IF(RIGHT(F81,2)="M)",-1000000*VALUE(MID(F81,2,LEN(F81)-3)),IF(RIGHT(F81,2)="B)",-1000000000*VALUE(MID(F81,2,LEN(F81)-3)),IF(RIGHT(F81,2)="k)",-1000*VALUE(MID(F81,2,LEN(F81)-3)),VALUE(SUBSTITUTE(F81,",","")))))),IF(RIGHT(F81,1)="T",1000000000000*VALUE(LEFT(F81,LEN(F81)-1)),IF(RIGHT(F81,1)="M",1000000*VALUE(LEFT(F81,LEN(F81)-1)),IF(RIGHT(F81,1)="B",1000000000*VALUE(LEFT(F81,LEN(F81)-1)),IF(RIGHT(F81,1)="%",0.01*VALUE(LEFT(F81,LEN(F81)-1)),IF(RIGHT(F81,1)="k",1000*VALUE(LEFT(F81,LEN(F81)-1)),VALUE(SUBSTITUTE(F81,",",""))))))))),"N/A")</f>
        <v/>
      </c>
      <c r="N81">
        <f>IFERROR(IF(TRIM(G81)="-", "N/A", IF(RIGHT(G81,1)=")",IF(RIGHT(G81,2)="T)",-1000000000000*VALUE(MID(G81,2,LEN(G81)-3)),IF(RIGHT(G81,2)="M)",-1000000*VALUE(MID(G81,2,LEN(G81)-3)),IF(RIGHT(G81,2)="B)",-1000000000*VALUE(MID(G81,2,LEN(G81)-3)),IF(RIGHT(G81,2)="k)",-1000*VALUE(MID(G81,2,LEN(G81)-3)),VALUE(SUBSTITUTE(G81,",","")))))),IF(RIGHT(G81,1)="T",1000000000000*VALUE(LEFT(G81,LEN(G81)-1)),IF(RIGHT(G81,1)="M",1000000*VALUE(LEFT(G81,LEN(G81)-1)),IF(RIGHT(G81,1)="B",1000000000*VALUE(LEFT(G81,LEN(G81)-1)),IF(RIGHT(G81,1)="%",0.01*VALUE(LEFT(G81,LEN(G81)-1)),IF(RIGHT(G81,1)="k",1000*VALUE(LEFT(G81,LEN(G81)-1)),VALUE(SUBSTITUTE(G81,",",""))))))))),"N/A")</f>
        <v/>
      </c>
    </row>
    <row r="82" spans="1:60">
      <c s="1" r="A82" t="n">
        <v>1</v>
      </c>
      <c r="B82" t="s">
        <v>142</v>
      </c>
      <c r="C82" t="s">
        <v>4508</v>
      </c>
      <c r="F82">
        <f>IF(E71="below average",LOWER(TRIM(IF(ISNUMBER(VALUE(RIGHT(B71,1))),REPLACE(B71,LEN(B71),1,""),B71))),"")</f>
        <v/>
      </c>
      <c r="G82">
        <f>IF(F82&lt;&gt;"", G81 &amp; ", " &amp; IFERROR(LEFT(F82,FIND("(",F82) - 2),F82),G81)</f>
        <v/>
      </c>
      <c r="I82">
        <f>IF(AND(K82&gt; J82, L82&gt; K82, M82&gt; L82, N82&gt; M82), "pos_trend", IF(AND(K82&lt; J82, L82&lt; K82, M82&lt; L82, N82&lt; M82), "neg_trend", "N/A"))</f>
        <v/>
      </c>
      <c r="J82">
        <f>IFERROR(IF(TRIM(C82)="-", "N/A", IF(RIGHT(C82,1)=")",IF(RIGHT(C82,2)="T)",-1000000000000*VALUE(MID(C82,2,LEN(C82)-3)),IF(RIGHT(C82,2)="M)",-1000000*VALUE(MID(C82,2,LEN(C82)-3)),IF(RIGHT(C82,2)="B)",-1000000000*VALUE(MID(C82,2,LEN(C82)-3)),IF(RIGHT(C82,2)="k)",-1000*VALUE(MID(C82,2,LEN(C82)-3)),VALUE(SUBSTITUTE(C82,",","")))))),IF(RIGHT(C82,1)="T",1000000000000*VALUE(LEFT(C82,LEN(C82)-1)),IF(RIGHT(C82,1)="M",1000000*VALUE(LEFT(C82,LEN(C82)-1)),IF(RIGHT(C82,1)="B",1000000000*VALUE(LEFT(C82,LEN(C82)-1)),IF(RIGHT(C82,1)="%",0.01*VALUE(LEFT(C82,LEN(C82)-1)),IF(RIGHT(C82,1)="k",1000*VALUE(LEFT(C82,LEN(C82)-1)),VALUE(SUBSTITUTE(C82,",",""))))))))),"N/A")</f>
        <v/>
      </c>
      <c r="K82">
        <f>IFERROR(IF(TRIM(D82)="-", "N/A", IF(RIGHT(D82,1)=")",IF(RIGHT(D82,2)="T)",-1000000000000*VALUE(MID(D82,2,LEN(D82)-3)),IF(RIGHT(D82,2)="M)",-1000000*VALUE(MID(D82,2,LEN(D82)-3)),IF(RIGHT(D82,2)="B)",-1000000000*VALUE(MID(D82,2,LEN(D82)-3)),IF(RIGHT(D82,2)="k)",-1000*VALUE(MID(D82,2,LEN(D82)-3)),VALUE(SUBSTITUTE(D82,",","")))))),IF(RIGHT(D82,1)="T",1000000000000*VALUE(LEFT(D82,LEN(D82)-1)),IF(RIGHT(D82,1)="M",1000000*VALUE(LEFT(D82,LEN(D82)-1)),IF(RIGHT(D82,1)="B",1000000000*VALUE(LEFT(D82,LEN(D82)-1)),IF(RIGHT(D82,1)="%",0.01*VALUE(LEFT(D82,LEN(D82)-1)),IF(RIGHT(D82,1)="k",1000*VALUE(LEFT(D82,LEN(D82)-1)),VALUE(SUBSTITUTE(D82,",",""))))))))),"N/A")</f>
        <v/>
      </c>
      <c r="L82">
        <f>IFERROR(IF(TRIM(E82)="-", "N/A", IF(RIGHT(E82,1)=")",IF(RIGHT(E82,2)="T)",-1000000000000*VALUE(MID(E82,2,LEN(E82)-3)),IF(RIGHT(E82,2)="M)",-1000000*VALUE(MID(E82,2,LEN(E82)-3)),IF(RIGHT(E82,2)="B)",-1000000000*VALUE(MID(E82,2,LEN(E82)-3)),IF(RIGHT(E82,2)="k)",-1000*VALUE(MID(E82,2,LEN(E82)-3)),VALUE(SUBSTITUTE(E82,",","")))))),IF(RIGHT(E82,1)="T",1000000000000*VALUE(LEFT(E82,LEN(E82)-1)),IF(RIGHT(E82,1)="M",1000000*VALUE(LEFT(E82,LEN(E82)-1)),IF(RIGHT(E82,1)="B",1000000000*VALUE(LEFT(E82,LEN(E82)-1)),IF(RIGHT(E82,1)="%",0.01*VALUE(LEFT(E82,LEN(E82)-1)),IF(RIGHT(E82,1)="k",1000*VALUE(LEFT(E82,LEN(E82)-1)),VALUE(SUBSTITUTE(E82,",",""))))))))),"N/A")</f>
        <v/>
      </c>
      <c r="M82">
        <f>IFERROR(IF(TRIM(F82)="-", "N/A", IF(RIGHT(F82,1)=")",IF(RIGHT(F82,2)="T)",-1000000000000*VALUE(MID(F82,2,LEN(F82)-3)),IF(RIGHT(F82,2)="M)",-1000000*VALUE(MID(F82,2,LEN(F82)-3)),IF(RIGHT(F82,2)="B)",-1000000000*VALUE(MID(F82,2,LEN(F82)-3)),IF(RIGHT(F82,2)="k)",-1000*VALUE(MID(F82,2,LEN(F82)-3)),VALUE(SUBSTITUTE(F82,",","")))))),IF(RIGHT(F82,1)="T",1000000000000*VALUE(LEFT(F82,LEN(F82)-1)),IF(RIGHT(F82,1)="M",1000000*VALUE(LEFT(F82,LEN(F82)-1)),IF(RIGHT(F82,1)="B",1000000000*VALUE(LEFT(F82,LEN(F82)-1)),IF(RIGHT(F82,1)="%",0.01*VALUE(LEFT(F82,LEN(F82)-1)),IF(RIGHT(F82,1)="k",1000*VALUE(LEFT(F82,LEN(F82)-1)),VALUE(SUBSTITUTE(F82,",",""))))))))),"N/A")</f>
        <v/>
      </c>
      <c r="N82">
        <f>IFERROR(IF(TRIM(G82)="-", "N/A", IF(RIGHT(G82,1)=")",IF(RIGHT(G82,2)="T)",-1000000000000*VALUE(MID(G82,2,LEN(G82)-3)),IF(RIGHT(G82,2)="M)",-1000000*VALUE(MID(G82,2,LEN(G82)-3)),IF(RIGHT(G82,2)="B)",-1000000000*VALUE(MID(G82,2,LEN(G82)-3)),IF(RIGHT(G82,2)="k)",-1000*VALUE(MID(G82,2,LEN(G82)-3)),VALUE(SUBSTITUTE(G82,",","")))))),IF(RIGHT(G82,1)="T",1000000000000*VALUE(LEFT(G82,LEN(G82)-1)),IF(RIGHT(G82,1)="M",1000000*VALUE(LEFT(G82,LEN(G82)-1)),IF(RIGHT(G82,1)="B",1000000000*VALUE(LEFT(G82,LEN(G82)-1)),IF(RIGHT(G82,1)="%",0.01*VALUE(LEFT(G82,LEN(G82)-1)),IF(RIGHT(G82,1)="k",1000*VALUE(LEFT(G82,LEN(G82)-1)),VALUE(SUBSTITUTE(G82,",",""))))))))),"N/A")</f>
        <v/>
      </c>
    </row>
    <row r="83" spans="1:60">
      <c r="F83">
        <f>IF(E72="below average",LOWER(TRIM(IF(ISNUMBER(VALUE(RIGHT(B72,1))),REPLACE(B72,LEN(B72),1,""),B72))),"")</f>
        <v/>
      </c>
      <c r="G83">
        <f>IF(F83&lt;&gt;"", G82 &amp; ", " &amp; IFERROR(LEFT(F83,FIND("(",F83) - 2),F83),G82)</f>
        <v/>
      </c>
      <c r="I83">
        <f>IF(AND(K83&gt; J83, L83&gt; K83, M83&gt; L83, N83&gt; M83), "pos_trend", IF(AND(K83&lt; J83, L83&lt; K83, M83&lt; L83, N83&lt; M83), "neg_trend", "N/A"))</f>
        <v/>
      </c>
      <c r="J83">
        <f>IFERROR(IF(TRIM(C83)="-", "N/A", IF(RIGHT(C83,1)=")",IF(RIGHT(C83,2)="T)",-1000000000000*VALUE(MID(C83,2,LEN(C83)-3)),IF(RIGHT(C83,2)="M)",-1000000*VALUE(MID(C83,2,LEN(C83)-3)),IF(RIGHT(C83,2)="B)",-1000000000*VALUE(MID(C83,2,LEN(C83)-3)),IF(RIGHT(C83,2)="k)",-1000*VALUE(MID(C83,2,LEN(C83)-3)),VALUE(SUBSTITUTE(C83,",","")))))),IF(RIGHT(C83,1)="T",1000000000000*VALUE(LEFT(C83,LEN(C83)-1)),IF(RIGHT(C83,1)="M",1000000*VALUE(LEFT(C83,LEN(C83)-1)),IF(RIGHT(C83,1)="B",1000000000*VALUE(LEFT(C83,LEN(C83)-1)),IF(RIGHT(C83,1)="%",0.01*VALUE(LEFT(C83,LEN(C83)-1)),IF(RIGHT(C83,1)="k",1000*VALUE(LEFT(C83,LEN(C83)-1)),VALUE(SUBSTITUTE(C83,",",""))))))))),"N/A")</f>
        <v/>
      </c>
      <c r="K83">
        <f>IFERROR(IF(TRIM(D83)="-", "N/A", IF(RIGHT(D83,1)=")",IF(RIGHT(D83,2)="T)",-1000000000000*VALUE(MID(D83,2,LEN(D83)-3)),IF(RIGHT(D83,2)="M)",-1000000*VALUE(MID(D83,2,LEN(D83)-3)),IF(RIGHT(D83,2)="B)",-1000000000*VALUE(MID(D83,2,LEN(D83)-3)),IF(RIGHT(D83,2)="k)",-1000*VALUE(MID(D83,2,LEN(D83)-3)),VALUE(SUBSTITUTE(D83,",","")))))),IF(RIGHT(D83,1)="T",1000000000000*VALUE(LEFT(D83,LEN(D83)-1)),IF(RIGHT(D83,1)="M",1000000*VALUE(LEFT(D83,LEN(D83)-1)),IF(RIGHT(D83,1)="B",1000000000*VALUE(LEFT(D83,LEN(D83)-1)),IF(RIGHT(D83,1)="%",0.01*VALUE(LEFT(D83,LEN(D83)-1)),IF(RIGHT(D83,1)="k",1000*VALUE(LEFT(D83,LEN(D83)-1)),VALUE(SUBSTITUTE(D83,",",""))))))))),"N/A")</f>
        <v/>
      </c>
      <c r="L83">
        <f>IFERROR(IF(TRIM(E83)="-", "N/A", IF(RIGHT(E83,1)=")",IF(RIGHT(E83,2)="T)",-1000000000000*VALUE(MID(E83,2,LEN(E83)-3)),IF(RIGHT(E83,2)="M)",-1000000*VALUE(MID(E83,2,LEN(E83)-3)),IF(RIGHT(E83,2)="B)",-1000000000*VALUE(MID(E83,2,LEN(E83)-3)),IF(RIGHT(E83,2)="k)",-1000*VALUE(MID(E83,2,LEN(E83)-3)),VALUE(SUBSTITUTE(E83,",","")))))),IF(RIGHT(E83,1)="T",1000000000000*VALUE(LEFT(E83,LEN(E83)-1)),IF(RIGHT(E83,1)="M",1000000*VALUE(LEFT(E83,LEN(E83)-1)),IF(RIGHT(E83,1)="B",1000000000*VALUE(LEFT(E83,LEN(E83)-1)),IF(RIGHT(E83,1)="%",0.01*VALUE(LEFT(E83,LEN(E83)-1)),IF(RIGHT(E83,1)="k",1000*VALUE(LEFT(E83,LEN(E83)-1)),VALUE(SUBSTITUTE(E83,",",""))))))))),"N/A")</f>
        <v/>
      </c>
      <c r="M83">
        <f>IFERROR(IF(TRIM(F83)="-", "N/A", IF(RIGHT(F83,1)=")",IF(RIGHT(F83,2)="T)",-1000000000000*VALUE(MID(F83,2,LEN(F83)-3)),IF(RIGHT(F83,2)="M)",-1000000*VALUE(MID(F83,2,LEN(F83)-3)),IF(RIGHT(F83,2)="B)",-1000000000*VALUE(MID(F83,2,LEN(F83)-3)),IF(RIGHT(F83,2)="k)",-1000*VALUE(MID(F83,2,LEN(F83)-3)),VALUE(SUBSTITUTE(F83,",","")))))),IF(RIGHT(F83,1)="T",1000000000000*VALUE(LEFT(F83,LEN(F83)-1)),IF(RIGHT(F83,1)="M",1000000*VALUE(LEFT(F83,LEN(F83)-1)),IF(RIGHT(F83,1)="B",1000000000*VALUE(LEFT(F83,LEN(F83)-1)),IF(RIGHT(F83,1)="%",0.01*VALUE(LEFT(F83,LEN(F83)-1)),IF(RIGHT(F83,1)="k",1000*VALUE(LEFT(F83,LEN(F83)-1)),VALUE(SUBSTITUTE(F83,",",""))))))))),"N/A")</f>
        <v/>
      </c>
      <c r="N83">
        <f>IFERROR(IF(TRIM(G83)="-", "N/A", IF(RIGHT(G83,1)=")",IF(RIGHT(G83,2)="T)",-1000000000000*VALUE(MID(G83,2,LEN(G83)-3)),IF(RIGHT(G83,2)="M)",-1000000*VALUE(MID(G83,2,LEN(G83)-3)),IF(RIGHT(G83,2)="B)",-1000000000*VALUE(MID(G83,2,LEN(G83)-3)),IF(RIGHT(G83,2)="k)",-1000*VALUE(MID(G83,2,LEN(G83)-3)),VALUE(SUBSTITUTE(G83,",","")))))),IF(RIGHT(G83,1)="T",1000000000000*VALUE(LEFT(G83,LEN(G83)-1)),IF(RIGHT(G83,1)="M",1000000*VALUE(LEFT(G83,LEN(G83)-1)),IF(RIGHT(G83,1)="B",1000000000*VALUE(LEFT(G83,LEN(G83)-1)),IF(RIGHT(G83,1)="%",0.01*VALUE(LEFT(G83,LEN(G83)-1)),IF(RIGHT(G83,1)="k",1000*VALUE(LEFT(G83,LEN(G83)-1)),VALUE(SUBSTITUTE(G83,",",""))))))))),"N/A")</f>
        <v/>
      </c>
    </row>
    <row r="84" spans="1:60">
      <c s="1" r="A84" t="n">
        <v>0</v>
      </c>
      <c r="B84" t="s">
        <v>144</v>
      </c>
      <c r="C84" t="s">
        <v>4509</v>
      </c>
      <c r="F84">
        <f>IF(E73="below average",LOWER(TRIM(IF(ISNUMBER(VALUE(RIGHT(B73,1))),REPLACE(B73,LEN(B73),1,""),B73))),"")</f>
        <v/>
      </c>
      <c r="G84">
        <f>IF(F84&lt;&gt;"", G83 &amp; ", " &amp; IFERROR(LEFT(F84,FIND("(",F84) - 2),F84),G83)</f>
        <v/>
      </c>
      <c r="I84">
        <f>IF(AND(K84&gt; J84, L84&gt; K84, M84&gt; L84, N84&gt; M84), "pos_trend", IF(AND(K84&lt; J84, L84&lt; K84, M84&lt; L84, N84&lt; M84), "neg_trend", "N/A"))</f>
        <v/>
      </c>
      <c r="J84">
        <f>IFERROR(IF(TRIM(C84)="-", "N/A", IF(RIGHT(C84,1)=")",IF(RIGHT(C84,2)="T)",-1000000000000*VALUE(MID(C84,2,LEN(C84)-3)),IF(RIGHT(C84,2)="M)",-1000000*VALUE(MID(C84,2,LEN(C84)-3)),IF(RIGHT(C84,2)="B)",-1000000000*VALUE(MID(C84,2,LEN(C84)-3)),IF(RIGHT(C84,2)="k)",-1000*VALUE(MID(C84,2,LEN(C84)-3)),VALUE(SUBSTITUTE(C84,",","")))))),IF(RIGHT(C84,1)="T",1000000000000*VALUE(LEFT(C84,LEN(C84)-1)),IF(RIGHT(C84,1)="M",1000000*VALUE(LEFT(C84,LEN(C84)-1)),IF(RIGHT(C84,1)="B",1000000000*VALUE(LEFT(C84,LEN(C84)-1)),IF(RIGHT(C84,1)="%",0.01*VALUE(LEFT(C84,LEN(C84)-1)),IF(RIGHT(C84,1)="k",1000*VALUE(LEFT(C84,LEN(C84)-1)),VALUE(SUBSTITUTE(C84,",",""))))))))),"N/A")</f>
        <v/>
      </c>
      <c r="K84">
        <f>IFERROR(IF(TRIM(D84)="-", "N/A", IF(RIGHT(D84,1)=")",IF(RIGHT(D84,2)="T)",-1000000000000*VALUE(MID(D84,2,LEN(D84)-3)),IF(RIGHT(D84,2)="M)",-1000000*VALUE(MID(D84,2,LEN(D84)-3)),IF(RIGHT(D84,2)="B)",-1000000000*VALUE(MID(D84,2,LEN(D84)-3)),IF(RIGHT(D84,2)="k)",-1000*VALUE(MID(D84,2,LEN(D84)-3)),VALUE(SUBSTITUTE(D84,",","")))))),IF(RIGHT(D84,1)="T",1000000000000*VALUE(LEFT(D84,LEN(D84)-1)),IF(RIGHT(D84,1)="M",1000000*VALUE(LEFT(D84,LEN(D84)-1)),IF(RIGHT(D84,1)="B",1000000000*VALUE(LEFT(D84,LEN(D84)-1)),IF(RIGHT(D84,1)="%",0.01*VALUE(LEFT(D84,LEN(D84)-1)),IF(RIGHT(D84,1)="k",1000*VALUE(LEFT(D84,LEN(D84)-1)),VALUE(SUBSTITUTE(D84,",",""))))))))),"N/A")</f>
        <v/>
      </c>
      <c r="L84">
        <f>IFERROR(IF(TRIM(E84)="-", "N/A", IF(RIGHT(E84,1)=")",IF(RIGHT(E84,2)="T)",-1000000000000*VALUE(MID(E84,2,LEN(E84)-3)),IF(RIGHT(E84,2)="M)",-1000000*VALUE(MID(E84,2,LEN(E84)-3)),IF(RIGHT(E84,2)="B)",-1000000000*VALUE(MID(E84,2,LEN(E84)-3)),IF(RIGHT(E84,2)="k)",-1000*VALUE(MID(E84,2,LEN(E84)-3)),VALUE(SUBSTITUTE(E84,",","")))))),IF(RIGHT(E84,1)="T",1000000000000*VALUE(LEFT(E84,LEN(E84)-1)),IF(RIGHT(E84,1)="M",1000000*VALUE(LEFT(E84,LEN(E84)-1)),IF(RIGHT(E84,1)="B",1000000000*VALUE(LEFT(E84,LEN(E84)-1)),IF(RIGHT(E84,1)="%",0.01*VALUE(LEFT(E84,LEN(E84)-1)),IF(RIGHT(E84,1)="k",1000*VALUE(LEFT(E84,LEN(E84)-1)),VALUE(SUBSTITUTE(E84,",",""))))))))),"N/A")</f>
        <v/>
      </c>
      <c r="M84">
        <f>IFERROR(IF(TRIM(F84)="-", "N/A", IF(RIGHT(F84,1)=")",IF(RIGHT(F84,2)="T)",-1000000000000*VALUE(MID(F84,2,LEN(F84)-3)),IF(RIGHT(F84,2)="M)",-1000000*VALUE(MID(F84,2,LEN(F84)-3)),IF(RIGHT(F84,2)="B)",-1000000000*VALUE(MID(F84,2,LEN(F84)-3)),IF(RIGHT(F84,2)="k)",-1000*VALUE(MID(F84,2,LEN(F84)-3)),VALUE(SUBSTITUTE(F84,",","")))))),IF(RIGHT(F84,1)="T",1000000000000*VALUE(LEFT(F84,LEN(F84)-1)),IF(RIGHT(F84,1)="M",1000000*VALUE(LEFT(F84,LEN(F84)-1)),IF(RIGHT(F84,1)="B",1000000000*VALUE(LEFT(F84,LEN(F84)-1)),IF(RIGHT(F84,1)="%",0.01*VALUE(LEFT(F84,LEN(F84)-1)),IF(RIGHT(F84,1)="k",1000*VALUE(LEFT(F84,LEN(F84)-1)),VALUE(SUBSTITUTE(F84,",",""))))))))),"N/A")</f>
        <v/>
      </c>
      <c r="N84">
        <f>IFERROR(IF(TRIM(G84)="-", "N/A", IF(RIGHT(G84,1)=")",IF(RIGHT(G84,2)="T)",-1000000000000*VALUE(MID(G84,2,LEN(G84)-3)),IF(RIGHT(G84,2)="M)",-1000000*VALUE(MID(G84,2,LEN(G84)-3)),IF(RIGHT(G84,2)="B)",-1000000000*VALUE(MID(G84,2,LEN(G84)-3)),IF(RIGHT(G84,2)="k)",-1000*VALUE(MID(G84,2,LEN(G84)-3)),VALUE(SUBSTITUTE(G84,",","")))))),IF(RIGHT(G84,1)="T",1000000000000*VALUE(LEFT(G84,LEN(G84)-1)),IF(RIGHT(G84,1)="M",1000000*VALUE(LEFT(G84,LEN(G84)-1)),IF(RIGHT(G84,1)="B",1000000000*VALUE(LEFT(G84,LEN(G84)-1)),IF(RIGHT(G84,1)="%",0.01*VALUE(LEFT(G84,LEN(G84)-1)),IF(RIGHT(G84,1)="k",1000*VALUE(LEFT(G84,LEN(G84)-1)),VALUE(SUBSTITUTE(G84,",",""))))))))),"N/A")</f>
        <v/>
      </c>
    </row>
    <row r="85" spans="1:60">
      <c s="1" r="A85" t="n">
        <v>1</v>
      </c>
      <c r="B85" t="s">
        <v>146</v>
      </c>
      <c r="C85" t="s">
        <v>4510</v>
      </c>
      <c r="F85">
        <f>IF(E74="below average",LOWER(TRIM(IF(ISNUMBER(VALUE(RIGHT(B74,1))),REPLACE(B74,LEN(B74),1,""),B74))),"")</f>
        <v/>
      </c>
      <c r="G85">
        <f>IF(F85&lt;&gt;"", G84 &amp; ", " &amp; IFERROR(LEFT(F85,FIND("(",F85) - 2),F85),G84)</f>
        <v/>
      </c>
      <c r="I85">
        <f>IF(AND(K85&gt; J85, L85&gt; K85, M85&gt; L85, N85&gt; M85), "pos_trend", IF(AND(K85&lt; J85, L85&lt; K85, M85&lt; L85, N85&lt; M85), "neg_trend", "N/A"))</f>
        <v/>
      </c>
      <c r="J85">
        <f>IFERROR(IF(TRIM(C85)="-", "N/A", IF(RIGHT(C85,1)=")",IF(RIGHT(C85,2)="T)",-1000000000000*VALUE(MID(C85,2,LEN(C85)-3)),IF(RIGHT(C85,2)="M)",-1000000*VALUE(MID(C85,2,LEN(C85)-3)),IF(RIGHT(C85,2)="B)",-1000000000*VALUE(MID(C85,2,LEN(C85)-3)),IF(RIGHT(C85,2)="k)",-1000*VALUE(MID(C85,2,LEN(C85)-3)),VALUE(SUBSTITUTE(C85,",","")))))),IF(RIGHT(C85,1)="T",1000000000000*VALUE(LEFT(C85,LEN(C85)-1)),IF(RIGHT(C85,1)="M",1000000*VALUE(LEFT(C85,LEN(C85)-1)),IF(RIGHT(C85,1)="B",1000000000*VALUE(LEFT(C85,LEN(C85)-1)),IF(RIGHT(C85,1)="%",0.01*VALUE(LEFT(C85,LEN(C85)-1)),IF(RIGHT(C85,1)="k",1000*VALUE(LEFT(C85,LEN(C85)-1)),VALUE(SUBSTITUTE(C85,",",""))))))))),"N/A")</f>
        <v/>
      </c>
      <c r="K85">
        <f>IFERROR(IF(TRIM(D85)="-", "N/A", IF(RIGHT(D85,1)=")",IF(RIGHT(D85,2)="T)",-1000000000000*VALUE(MID(D85,2,LEN(D85)-3)),IF(RIGHT(D85,2)="M)",-1000000*VALUE(MID(D85,2,LEN(D85)-3)),IF(RIGHT(D85,2)="B)",-1000000000*VALUE(MID(D85,2,LEN(D85)-3)),IF(RIGHT(D85,2)="k)",-1000*VALUE(MID(D85,2,LEN(D85)-3)),VALUE(SUBSTITUTE(D85,",","")))))),IF(RIGHT(D85,1)="T",1000000000000*VALUE(LEFT(D85,LEN(D85)-1)),IF(RIGHT(D85,1)="M",1000000*VALUE(LEFT(D85,LEN(D85)-1)),IF(RIGHT(D85,1)="B",1000000000*VALUE(LEFT(D85,LEN(D85)-1)),IF(RIGHT(D85,1)="%",0.01*VALUE(LEFT(D85,LEN(D85)-1)),IF(RIGHT(D85,1)="k",1000*VALUE(LEFT(D85,LEN(D85)-1)),VALUE(SUBSTITUTE(D85,",",""))))))))),"N/A")</f>
        <v/>
      </c>
      <c r="L85">
        <f>IFERROR(IF(TRIM(E85)="-", "N/A", IF(RIGHT(E85,1)=")",IF(RIGHT(E85,2)="T)",-1000000000000*VALUE(MID(E85,2,LEN(E85)-3)),IF(RIGHT(E85,2)="M)",-1000000*VALUE(MID(E85,2,LEN(E85)-3)),IF(RIGHT(E85,2)="B)",-1000000000*VALUE(MID(E85,2,LEN(E85)-3)),IF(RIGHT(E85,2)="k)",-1000*VALUE(MID(E85,2,LEN(E85)-3)),VALUE(SUBSTITUTE(E85,",","")))))),IF(RIGHT(E85,1)="T",1000000000000*VALUE(LEFT(E85,LEN(E85)-1)),IF(RIGHT(E85,1)="M",1000000*VALUE(LEFT(E85,LEN(E85)-1)),IF(RIGHT(E85,1)="B",1000000000*VALUE(LEFT(E85,LEN(E85)-1)),IF(RIGHT(E85,1)="%",0.01*VALUE(LEFT(E85,LEN(E85)-1)),IF(RIGHT(E85,1)="k",1000*VALUE(LEFT(E85,LEN(E85)-1)),VALUE(SUBSTITUTE(E85,",",""))))))))),"N/A")</f>
        <v/>
      </c>
      <c r="M85">
        <f>IFERROR(IF(TRIM(F85)="-", "N/A", IF(RIGHT(F85,1)=")",IF(RIGHT(F85,2)="T)",-1000000000000*VALUE(MID(F85,2,LEN(F85)-3)),IF(RIGHT(F85,2)="M)",-1000000*VALUE(MID(F85,2,LEN(F85)-3)),IF(RIGHT(F85,2)="B)",-1000000000*VALUE(MID(F85,2,LEN(F85)-3)),IF(RIGHT(F85,2)="k)",-1000*VALUE(MID(F85,2,LEN(F85)-3)),VALUE(SUBSTITUTE(F85,",","")))))),IF(RIGHT(F85,1)="T",1000000000000*VALUE(LEFT(F85,LEN(F85)-1)),IF(RIGHT(F85,1)="M",1000000*VALUE(LEFT(F85,LEN(F85)-1)),IF(RIGHT(F85,1)="B",1000000000*VALUE(LEFT(F85,LEN(F85)-1)),IF(RIGHT(F85,1)="%",0.01*VALUE(LEFT(F85,LEN(F85)-1)),IF(RIGHT(F85,1)="k",1000*VALUE(LEFT(F85,LEN(F85)-1)),VALUE(SUBSTITUTE(F85,",",""))))))))),"N/A")</f>
        <v/>
      </c>
      <c r="N85">
        <f>IFERROR(IF(TRIM(G85)="-", "N/A", IF(RIGHT(G85,1)=")",IF(RIGHT(G85,2)="T)",-1000000000000*VALUE(MID(G85,2,LEN(G85)-3)),IF(RIGHT(G85,2)="M)",-1000000*VALUE(MID(G85,2,LEN(G85)-3)),IF(RIGHT(G85,2)="B)",-1000000000*VALUE(MID(G85,2,LEN(G85)-3)),IF(RIGHT(G85,2)="k)",-1000*VALUE(MID(G85,2,LEN(G85)-3)),VALUE(SUBSTITUTE(G85,",","")))))),IF(RIGHT(G85,1)="T",1000000000000*VALUE(LEFT(G85,LEN(G85)-1)),IF(RIGHT(G85,1)="M",1000000*VALUE(LEFT(G85,LEN(G85)-1)),IF(RIGHT(G85,1)="B",1000000000*VALUE(LEFT(G85,LEN(G85)-1)),IF(RIGHT(G85,1)="%",0.01*VALUE(LEFT(G85,LEN(G85)-1)),IF(RIGHT(G85,1)="k",1000*VALUE(LEFT(G85,LEN(G85)-1)),VALUE(SUBSTITUTE(G85,",",""))))))))),"N/A")</f>
        <v/>
      </c>
    </row>
    <row r="86" spans="1:60">
      <c r="F86">
        <f>IF(E75="below average",LOWER(TRIM(IF(ISNUMBER(VALUE(RIGHT(B75,1))),REPLACE(B75,LEN(B75),1,""),B75))),"")</f>
        <v/>
      </c>
      <c r="G86">
        <f>IF(F86&lt;&gt;"", G85 &amp; ", " &amp; IFERROR(LEFT(F86,FIND("(",F86) - 2),F86),G85)</f>
        <v/>
      </c>
      <c r="I86">
        <f>IF(AND(K86&gt; J86, L86&gt; K86, M86&gt; L86, N86&gt; M86), "pos_trend", IF(AND(K86&lt; J86, L86&lt; K86, M86&lt; L86, N86&lt; M86), "neg_trend", "N/A"))</f>
        <v/>
      </c>
      <c r="J86">
        <f>IFERROR(IF(TRIM(C86)="-", "N/A", IF(RIGHT(C86,1)=")",IF(RIGHT(C86,2)="T)",-1000000000000*VALUE(MID(C86,2,LEN(C86)-3)),IF(RIGHT(C86,2)="M)",-1000000*VALUE(MID(C86,2,LEN(C86)-3)),IF(RIGHT(C86,2)="B)",-1000000000*VALUE(MID(C86,2,LEN(C86)-3)),IF(RIGHT(C86,2)="k)",-1000*VALUE(MID(C86,2,LEN(C86)-3)),VALUE(SUBSTITUTE(C86,",","")))))),IF(RIGHT(C86,1)="T",1000000000000*VALUE(LEFT(C86,LEN(C86)-1)),IF(RIGHT(C86,1)="M",1000000*VALUE(LEFT(C86,LEN(C86)-1)),IF(RIGHT(C86,1)="B",1000000000*VALUE(LEFT(C86,LEN(C86)-1)),IF(RIGHT(C86,1)="%",0.01*VALUE(LEFT(C86,LEN(C86)-1)),IF(RIGHT(C86,1)="k",1000*VALUE(LEFT(C86,LEN(C86)-1)),VALUE(SUBSTITUTE(C86,",",""))))))))),"N/A")</f>
        <v/>
      </c>
      <c r="K86">
        <f>IFERROR(IF(TRIM(D86)="-", "N/A", IF(RIGHT(D86,1)=")",IF(RIGHT(D86,2)="T)",-1000000000000*VALUE(MID(D86,2,LEN(D86)-3)),IF(RIGHT(D86,2)="M)",-1000000*VALUE(MID(D86,2,LEN(D86)-3)),IF(RIGHT(D86,2)="B)",-1000000000*VALUE(MID(D86,2,LEN(D86)-3)),IF(RIGHT(D86,2)="k)",-1000*VALUE(MID(D86,2,LEN(D86)-3)),VALUE(SUBSTITUTE(D86,",","")))))),IF(RIGHT(D86,1)="T",1000000000000*VALUE(LEFT(D86,LEN(D86)-1)),IF(RIGHT(D86,1)="M",1000000*VALUE(LEFT(D86,LEN(D86)-1)),IF(RIGHT(D86,1)="B",1000000000*VALUE(LEFT(D86,LEN(D86)-1)),IF(RIGHT(D86,1)="%",0.01*VALUE(LEFT(D86,LEN(D86)-1)),IF(RIGHT(D86,1)="k",1000*VALUE(LEFT(D86,LEN(D86)-1)),VALUE(SUBSTITUTE(D86,",",""))))))))),"N/A")</f>
        <v/>
      </c>
      <c r="L86">
        <f>IFERROR(IF(TRIM(E86)="-", "N/A", IF(RIGHT(E86,1)=")",IF(RIGHT(E86,2)="T)",-1000000000000*VALUE(MID(E86,2,LEN(E86)-3)),IF(RIGHT(E86,2)="M)",-1000000*VALUE(MID(E86,2,LEN(E86)-3)),IF(RIGHT(E86,2)="B)",-1000000000*VALUE(MID(E86,2,LEN(E86)-3)),IF(RIGHT(E86,2)="k)",-1000*VALUE(MID(E86,2,LEN(E86)-3)),VALUE(SUBSTITUTE(E86,",","")))))),IF(RIGHT(E86,1)="T",1000000000000*VALUE(LEFT(E86,LEN(E86)-1)),IF(RIGHT(E86,1)="M",1000000*VALUE(LEFT(E86,LEN(E86)-1)),IF(RIGHT(E86,1)="B",1000000000*VALUE(LEFT(E86,LEN(E86)-1)),IF(RIGHT(E86,1)="%",0.01*VALUE(LEFT(E86,LEN(E86)-1)),IF(RIGHT(E86,1)="k",1000*VALUE(LEFT(E86,LEN(E86)-1)),VALUE(SUBSTITUTE(E86,",",""))))))))),"N/A")</f>
        <v/>
      </c>
      <c r="M86">
        <f>IFERROR(IF(TRIM(F86)="-", "N/A", IF(RIGHT(F86,1)=")",IF(RIGHT(F86,2)="T)",-1000000000000*VALUE(MID(F86,2,LEN(F86)-3)),IF(RIGHT(F86,2)="M)",-1000000*VALUE(MID(F86,2,LEN(F86)-3)),IF(RIGHT(F86,2)="B)",-1000000000*VALUE(MID(F86,2,LEN(F86)-3)),IF(RIGHT(F86,2)="k)",-1000*VALUE(MID(F86,2,LEN(F86)-3)),VALUE(SUBSTITUTE(F86,",","")))))),IF(RIGHT(F86,1)="T",1000000000000*VALUE(LEFT(F86,LEN(F86)-1)),IF(RIGHT(F86,1)="M",1000000*VALUE(LEFT(F86,LEN(F86)-1)),IF(RIGHT(F86,1)="B",1000000000*VALUE(LEFT(F86,LEN(F86)-1)),IF(RIGHT(F86,1)="%",0.01*VALUE(LEFT(F86,LEN(F86)-1)),IF(RIGHT(F86,1)="k",1000*VALUE(LEFT(F86,LEN(F86)-1)),VALUE(SUBSTITUTE(F86,",",""))))))))),"N/A")</f>
        <v/>
      </c>
      <c r="N86">
        <f>IFERROR(IF(TRIM(G86)="-", "N/A", IF(RIGHT(G86,1)=")",IF(RIGHT(G86,2)="T)",-1000000000000*VALUE(MID(G86,2,LEN(G86)-3)),IF(RIGHT(G86,2)="M)",-1000000*VALUE(MID(G86,2,LEN(G86)-3)),IF(RIGHT(G86,2)="B)",-1000000000*VALUE(MID(G86,2,LEN(G86)-3)),IF(RIGHT(G86,2)="k)",-1000*VALUE(MID(G86,2,LEN(G86)-3)),VALUE(SUBSTITUTE(G86,",","")))))),IF(RIGHT(G86,1)="T",1000000000000*VALUE(LEFT(G86,LEN(G86)-1)),IF(RIGHT(G86,1)="M",1000000*VALUE(LEFT(G86,LEN(G86)-1)),IF(RIGHT(G86,1)="B",1000000000*VALUE(LEFT(G86,LEN(G86)-1)),IF(RIGHT(G86,1)="%",0.01*VALUE(LEFT(G86,LEN(G86)-1)),IF(RIGHT(G86,1)="k",1000*VALUE(LEFT(G86,LEN(G86)-1)),VALUE(SUBSTITUTE(G86,",",""))))))))),"N/A")</f>
        <v/>
      </c>
    </row>
    <row r="87" spans="1:60">
      <c s="1" r="A87" t="n">
        <v>0</v>
      </c>
      <c r="B87" t="s">
        <v>148</v>
      </c>
      <c r="C87" t="s">
        <v>4511</v>
      </c>
      <c r="F87">
        <f>IF(E76="below average",LOWER(TRIM(IF(ISNUMBER(VALUE(RIGHT(B76,1))),REPLACE(B76,LEN(B76),1,""),B76))),"")</f>
        <v/>
      </c>
      <c r="G87">
        <f>IF(F87&lt;&gt;"", G86 &amp; ", " &amp; IFERROR(LEFT(F87,FIND("(",F87) - 2),F87),G86)</f>
        <v/>
      </c>
      <c r="I87">
        <f>IF(AND(K87&gt; J87, L87&gt; K87, M87&gt; L87, N87&gt; M87), "pos_trend", IF(AND(K87&lt; J87, L87&lt; K87, M87&lt; L87, N87&lt; M87), "neg_trend", "N/A"))</f>
        <v/>
      </c>
      <c r="J87">
        <f>IFERROR(IF(TRIM(C87)="-", "N/A", IF(RIGHT(C87,1)=")",IF(RIGHT(C87,2)="T)",-1000000000000*VALUE(MID(C87,2,LEN(C87)-3)),IF(RIGHT(C87,2)="M)",-1000000*VALUE(MID(C87,2,LEN(C87)-3)),IF(RIGHT(C87,2)="B)",-1000000000*VALUE(MID(C87,2,LEN(C87)-3)),IF(RIGHT(C87,2)="k)",-1000*VALUE(MID(C87,2,LEN(C87)-3)),VALUE(SUBSTITUTE(C87,",","")))))),IF(RIGHT(C87,1)="T",1000000000000*VALUE(LEFT(C87,LEN(C87)-1)),IF(RIGHT(C87,1)="M",1000000*VALUE(LEFT(C87,LEN(C87)-1)),IF(RIGHT(C87,1)="B",1000000000*VALUE(LEFT(C87,LEN(C87)-1)),IF(RIGHT(C87,1)="%",0.01*VALUE(LEFT(C87,LEN(C87)-1)),IF(RIGHT(C87,1)="k",1000*VALUE(LEFT(C87,LEN(C87)-1)),VALUE(SUBSTITUTE(C87,",",""))))))))),"N/A")</f>
        <v/>
      </c>
      <c r="K87">
        <f>IFERROR(IF(TRIM(D87)="-", "N/A", IF(RIGHT(D87,1)=")",IF(RIGHT(D87,2)="T)",-1000000000000*VALUE(MID(D87,2,LEN(D87)-3)),IF(RIGHT(D87,2)="M)",-1000000*VALUE(MID(D87,2,LEN(D87)-3)),IF(RIGHT(D87,2)="B)",-1000000000*VALUE(MID(D87,2,LEN(D87)-3)),IF(RIGHT(D87,2)="k)",-1000*VALUE(MID(D87,2,LEN(D87)-3)),VALUE(SUBSTITUTE(D87,",","")))))),IF(RIGHT(D87,1)="T",1000000000000*VALUE(LEFT(D87,LEN(D87)-1)),IF(RIGHT(D87,1)="M",1000000*VALUE(LEFT(D87,LEN(D87)-1)),IF(RIGHT(D87,1)="B",1000000000*VALUE(LEFT(D87,LEN(D87)-1)),IF(RIGHT(D87,1)="%",0.01*VALUE(LEFT(D87,LEN(D87)-1)),IF(RIGHT(D87,1)="k",1000*VALUE(LEFT(D87,LEN(D87)-1)),VALUE(SUBSTITUTE(D87,",",""))))))))),"N/A")</f>
        <v/>
      </c>
      <c r="L87">
        <f>IFERROR(IF(TRIM(E87)="-", "N/A", IF(RIGHT(E87,1)=")",IF(RIGHT(E87,2)="T)",-1000000000000*VALUE(MID(E87,2,LEN(E87)-3)),IF(RIGHT(E87,2)="M)",-1000000*VALUE(MID(E87,2,LEN(E87)-3)),IF(RIGHT(E87,2)="B)",-1000000000*VALUE(MID(E87,2,LEN(E87)-3)),IF(RIGHT(E87,2)="k)",-1000*VALUE(MID(E87,2,LEN(E87)-3)),VALUE(SUBSTITUTE(E87,",","")))))),IF(RIGHT(E87,1)="T",1000000000000*VALUE(LEFT(E87,LEN(E87)-1)),IF(RIGHT(E87,1)="M",1000000*VALUE(LEFT(E87,LEN(E87)-1)),IF(RIGHT(E87,1)="B",1000000000*VALUE(LEFT(E87,LEN(E87)-1)),IF(RIGHT(E87,1)="%",0.01*VALUE(LEFT(E87,LEN(E87)-1)),IF(RIGHT(E87,1)="k",1000*VALUE(LEFT(E87,LEN(E87)-1)),VALUE(SUBSTITUTE(E87,",",""))))))))),"N/A")</f>
        <v/>
      </c>
      <c r="M87">
        <f>IFERROR(IF(TRIM(F87)="-", "N/A", IF(RIGHT(F87,1)=")",IF(RIGHT(F87,2)="T)",-1000000000000*VALUE(MID(F87,2,LEN(F87)-3)),IF(RIGHT(F87,2)="M)",-1000000*VALUE(MID(F87,2,LEN(F87)-3)),IF(RIGHT(F87,2)="B)",-1000000000*VALUE(MID(F87,2,LEN(F87)-3)),IF(RIGHT(F87,2)="k)",-1000*VALUE(MID(F87,2,LEN(F87)-3)),VALUE(SUBSTITUTE(F87,",","")))))),IF(RIGHT(F87,1)="T",1000000000000*VALUE(LEFT(F87,LEN(F87)-1)),IF(RIGHT(F87,1)="M",1000000*VALUE(LEFT(F87,LEN(F87)-1)),IF(RIGHT(F87,1)="B",1000000000*VALUE(LEFT(F87,LEN(F87)-1)),IF(RIGHT(F87,1)="%",0.01*VALUE(LEFT(F87,LEN(F87)-1)),IF(RIGHT(F87,1)="k",1000*VALUE(LEFT(F87,LEN(F87)-1)),VALUE(SUBSTITUTE(F87,",",""))))))))),"N/A")</f>
        <v/>
      </c>
      <c r="N87">
        <f>IFERROR(IF(TRIM(G87)="-", "N/A", IF(RIGHT(G87,1)=")",IF(RIGHT(G87,2)="T)",-1000000000000*VALUE(MID(G87,2,LEN(G87)-3)),IF(RIGHT(G87,2)="M)",-1000000*VALUE(MID(G87,2,LEN(G87)-3)),IF(RIGHT(G87,2)="B)",-1000000000*VALUE(MID(G87,2,LEN(G87)-3)),IF(RIGHT(G87,2)="k)",-1000*VALUE(MID(G87,2,LEN(G87)-3)),VALUE(SUBSTITUTE(G87,",","")))))),IF(RIGHT(G87,1)="T",1000000000000*VALUE(LEFT(G87,LEN(G87)-1)),IF(RIGHT(G87,1)="M",1000000*VALUE(LEFT(G87,LEN(G87)-1)),IF(RIGHT(G87,1)="B",1000000000*VALUE(LEFT(G87,LEN(G87)-1)),IF(RIGHT(G87,1)="%",0.01*VALUE(LEFT(G87,LEN(G87)-1)),IF(RIGHT(G87,1)="k",1000*VALUE(LEFT(G87,LEN(G87)-1)),VALUE(SUBSTITUTE(G87,",",""))))))))),"N/A")</f>
        <v/>
      </c>
    </row>
    <row r="88" spans="1:60">
      <c s="1" r="A88" t="n">
        <v>1</v>
      </c>
      <c r="B88" t="s">
        <v>150</v>
      </c>
      <c r="C88" t="s">
        <v>3205</v>
      </c>
      <c r="F88">
        <f>IF(F87="",IF(F86="",IF(F85="",IF(F84="",IF(F83="",IF(F82="",IFERROR(LEFT(F81,FIND("(",F81) - 2),F81),IFERROR(LEFT(F82,FIND("(",F82) - 2),F82)),IFERROR(LEFT(F83,FIND("(",F83) - 2),F83)),IFERROR(LEFT(F84,FIND("(",F84) - 2),F84)),IFERROR(LEFT(F85,FIND("(",F85) - 2),F85)),IFERROR(LEFT(F86,FIND("(",F86) - 2),F86)),IFERROR(LEFT(F87,FIND("(",F87) - 2),F87))</f>
        <v/>
      </c>
      <c r="G88">
        <f>TRIM(IF(LEFT(G87,1)=",",REPLACE(G87,1,1,""),SUBSTITUTE(G87,F88, "and " &amp; F88)))</f>
        <v/>
      </c>
      <c r="I88">
        <f>IF(AND(K88&gt; J88, L88&gt; K88, M88&gt; L88, N88&gt; M88), "pos_trend", IF(AND(K88&lt; J88, L88&lt; K88, M88&lt; L88, N88&lt; M88), "neg_trend", "N/A"))</f>
        <v/>
      </c>
      <c r="J88">
        <f>IFERROR(IF(TRIM(C88)="-", "N/A", IF(RIGHT(C88,1)=")",IF(RIGHT(C88,2)="T)",-1000000000000*VALUE(MID(C88,2,LEN(C88)-3)),IF(RIGHT(C88,2)="M)",-1000000*VALUE(MID(C88,2,LEN(C88)-3)),IF(RIGHT(C88,2)="B)",-1000000000*VALUE(MID(C88,2,LEN(C88)-3)),IF(RIGHT(C88,2)="k)",-1000*VALUE(MID(C88,2,LEN(C88)-3)),VALUE(SUBSTITUTE(C88,",","")))))),IF(RIGHT(C88,1)="T",1000000000000*VALUE(LEFT(C88,LEN(C88)-1)),IF(RIGHT(C88,1)="M",1000000*VALUE(LEFT(C88,LEN(C88)-1)),IF(RIGHT(C88,1)="B",1000000000*VALUE(LEFT(C88,LEN(C88)-1)),IF(RIGHT(C88,1)="%",0.01*VALUE(LEFT(C88,LEN(C88)-1)),IF(RIGHT(C88,1)="k",1000*VALUE(LEFT(C88,LEN(C88)-1)),VALUE(SUBSTITUTE(C88,",",""))))))))),"N/A")</f>
        <v/>
      </c>
      <c r="K88">
        <f>IFERROR(IF(TRIM(D88)="-", "N/A", IF(RIGHT(D88,1)=")",IF(RIGHT(D88,2)="T)",-1000000000000*VALUE(MID(D88,2,LEN(D88)-3)),IF(RIGHT(D88,2)="M)",-1000000*VALUE(MID(D88,2,LEN(D88)-3)),IF(RIGHT(D88,2)="B)",-1000000000*VALUE(MID(D88,2,LEN(D88)-3)),IF(RIGHT(D88,2)="k)",-1000*VALUE(MID(D88,2,LEN(D88)-3)),VALUE(SUBSTITUTE(D88,",","")))))),IF(RIGHT(D88,1)="T",1000000000000*VALUE(LEFT(D88,LEN(D88)-1)),IF(RIGHT(D88,1)="M",1000000*VALUE(LEFT(D88,LEN(D88)-1)),IF(RIGHT(D88,1)="B",1000000000*VALUE(LEFT(D88,LEN(D88)-1)),IF(RIGHT(D88,1)="%",0.01*VALUE(LEFT(D88,LEN(D88)-1)),IF(RIGHT(D88,1)="k",1000*VALUE(LEFT(D88,LEN(D88)-1)),VALUE(SUBSTITUTE(D88,",",""))))))))),"N/A")</f>
        <v/>
      </c>
      <c r="L88">
        <f>IFERROR(IF(TRIM(E88)="-", "N/A", IF(RIGHT(E88,1)=")",IF(RIGHT(E88,2)="T)",-1000000000000*VALUE(MID(E88,2,LEN(E88)-3)),IF(RIGHT(E88,2)="M)",-1000000*VALUE(MID(E88,2,LEN(E88)-3)),IF(RIGHT(E88,2)="B)",-1000000000*VALUE(MID(E88,2,LEN(E88)-3)),IF(RIGHT(E88,2)="k)",-1000*VALUE(MID(E88,2,LEN(E88)-3)),VALUE(SUBSTITUTE(E88,",","")))))),IF(RIGHT(E88,1)="T",1000000000000*VALUE(LEFT(E88,LEN(E88)-1)),IF(RIGHT(E88,1)="M",1000000*VALUE(LEFT(E88,LEN(E88)-1)),IF(RIGHT(E88,1)="B",1000000000*VALUE(LEFT(E88,LEN(E88)-1)),IF(RIGHT(E88,1)="%",0.01*VALUE(LEFT(E88,LEN(E88)-1)),IF(RIGHT(E88,1)="k",1000*VALUE(LEFT(E88,LEN(E88)-1)),VALUE(SUBSTITUTE(E88,",",""))))))))),"N/A")</f>
        <v/>
      </c>
      <c r="M88">
        <f>IFERROR(IF(TRIM(F88)="-", "N/A", IF(RIGHT(F88,1)=")",IF(RIGHT(F88,2)="T)",-1000000000000*VALUE(MID(F88,2,LEN(F88)-3)),IF(RIGHT(F88,2)="M)",-1000000*VALUE(MID(F88,2,LEN(F88)-3)),IF(RIGHT(F88,2)="B)",-1000000000*VALUE(MID(F88,2,LEN(F88)-3)),IF(RIGHT(F88,2)="k)",-1000*VALUE(MID(F88,2,LEN(F88)-3)),VALUE(SUBSTITUTE(F88,",","")))))),IF(RIGHT(F88,1)="T",1000000000000*VALUE(LEFT(F88,LEN(F88)-1)),IF(RIGHT(F88,1)="M",1000000*VALUE(LEFT(F88,LEN(F88)-1)),IF(RIGHT(F88,1)="B",1000000000*VALUE(LEFT(F88,LEN(F88)-1)),IF(RIGHT(F88,1)="%",0.01*VALUE(LEFT(F88,LEN(F88)-1)),IF(RIGHT(F88,1)="k",1000*VALUE(LEFT(F88,LEN(F88)-1)),VALUE(SUBSTITUTE(F88,",",""))))))))),"N/A")</f>
        <v/>
      </c>
      <c r="N88">
        <f>IFERROR(IF(TRIM(G88)="-", "N/A", IF(RIGHT(G88,1)=")",IF(RIGHT(G88,2)="T)",-1000000000000*VALUE(MID(G88,2,LEN(G88)-3)),IF(RIGHT(G88,2)="M)",-1000000*VALUE(MID(G88,2,LEN(G88)-3)),IF(RIGHT(G88,2)="B)",-1000000000*VALUE(MID(G88,2,LEN(G88)-3)),IF(RIGHT(G88,2)="k)",-1000*VALUE(MID(G88,2,LEN(G88)-3)),VALUE(SUBSTITUTE(G88,",","")))))),IF(RIGHT(G88,1)="T",1000000000000*VALUE(LEFT(G88,LEN(G88)-1)),IF(RIGHT(G88,1)="M",1000000*VALUE(LEFT(G88,LEN(G88)-1)),IF(RIGHT(G88,1)="B",1000000000*VALUE(LEFT(G88,LEN(G88)-1)),IF(RIGHT(G88,1)="%",0.01*VALUE(LEFT(G88,LEN(G88)-1)),IF(RIGHT(G88,1)="k",1000*VALUE(LEFT(G88,LEN(G88)-1)),VALUE(SUBSTITUTE(G88,",",""))))))))),"N/A")</f>
        <v/>
      </c>
    </row>
    <row r="89" spans="1:60">
      <c s="1" r="A89" t="n">
        <v>2</v>
      </c>
      <c r="B89" t="s">
        <v>152</v>
      </c>
      <c r="C89" t="s">
        <v>1653</v>
      </c>
      <c r="D89">
        <f>IF(COUNTIF(E70:E76,"=below average")&gt;0,"There are some indications that "&amp;D1&amp;" may be undervalued. The company has a lower " &amp; G88 &amp; " than the comparable average", "Inconclusive")</f>
        <v/>
      </c>
      <c r="I89">
        <f>IF(AND(K89&gt; J89, L89&gt; K89, M89&gt; L89, N89&gt; M89), "pos_trend", IF(AND(K89&lt; J89, L89&lt; K89, M89&lt; L89, N89&lt; M89), "neg_trend", "N/A"))</f>
        <v/>
      </c>
      <c r="J89">
        <f>IFERROR(IF(TRIM(C89)="-", "N/A", IF(RIGHT(C89,1)=")",IF(RIGHT(C89,2)="T)",-1000000000000*VALUE(MID(C89,2,LEN(C89)-3)),IF(RIGHT(C89,2)="M)",-1000000*VALUE(MID(C89,2,LEN(C89)-3)),IF(RIGHT(C89,2)="B)",-1000000000*VALUE(MID(C89,2,LEN(C89)-3)),IF(RIGHT(C89,2)="k)",-1000*VALUE(MID(C89,2,LEN(C89)-3)),VALUE(SUBSTITUTE(C89,",","")))))),IF(RIGHT(C89,1)="T",1000000000000*VALUE(LEFT(C89,LEN(C89)-1)),IF(RIGHT(C89,1)="M",1000000*VALUE(LEFT(C89,LEN(C89)-1)),IF(RIGHT(C89,1)="B",1000000000*VALUE(LEFT(C89,LEN(C89)-1)),IF(RIGHT(C89,1)="%",0.01*VALUE(LEFT(C89,LEN(C89)-1)),IF(RIGHT(C89,1)="k",1000*VALUE(LEFT(C89,LEN(C89)-1)),VALUE(SUBSTITUTE(C89,",",""))))))))),"N/A")</f>
        <v/>
      </c>
      <c r="K89">
        <f>IFERROR(IF(TRIM(D89)="-", "N/A", IF(RIGHT(D89,1)=")",IF(RIGHT(D89,2)="T)",-1000000000000*VALUE(MID(D89,2,LEN(D89)-3)),IF(RIGHT(D89,2)="M)",-1000000*VALUE(MID(D89,2,LEN(D89)-3)),IF(RIGHT(D89,2)="B)",-1000000000*VALUE(MID(D89,2,LEN(D89)-3)),IF(RIGHT(D89,2)="k)",-1000*VALUE(MID(D89,2,LEN(D89)-3)),VALUE(SUBSTITUTE(D89,",","")))))),IF(RIGHT(D89,1)="T",1000000000000*VALUE(LEFT(D89,LEN(D89)-1)),IF(RIGHT(D89,1)="M",1000000*VALUE(LEFT(D89,LEN(D89)-1)),IF(RIGHT(D89,1)="B",1000000000*VALUE(LEFT(D89,LEN(D89)-1)),IF(RIGHT(D89,1)="%",0.01*VALUE(LEFT(D89,LEN(D89)-1)),IF(RIGHT(D89,1)="k",1000*VALUE(LEFT(D89,LEN(D89)-1)),VALUE(SUBSTITUTE(D89,",",""))))))))),"N/A")</f>
        <v/>
      </c>
      <c r="L89">
        <f>IFERROR(IF(TRIM(E89)="-", "N/A", IF(RIGHT(E89,1)=")",IF(RIGHT(E89,2)="T)",-1000000000000*VALUE(MID(E89,2,LEN(E89)-3)),IF(RIGHT(E89,2)="M)",-1000000*VALUE(MID(E89,2,LEN(E89)-3)),IF(RIGHT(E89,2)="B)",-1000000000*VALUE(MID(E89,2,LEN(E89)-3)),IF(RIGHT(E89,2)="k)",-1000*VALUE(MID(E89,2,LEN(E89)-3)),VALUE(SUBSTITUTE(E89,",","")))))),IF(RIGHT(E89,1)="T",1000000000000*VALUE(LEFT(E89,LEN(E89)-1)),IF(RIGHT(E89,1)="M",1000000*VALUE(LEFT(E89,LEN(E89)-1)),IF(RIGHT(E89,1)="B",1000000000*VALUE(LEFT(E89,LEN(E89)-1)),IF(RIGHT(E89,1)="%",0.01*VALUE(LEFT(E89,LEN(E89)-1)),IF(RIGHT(E89,1)="k",1000*VALUE(LEFT(E89,LEN(E89)-1)),VALUE(SUBSTITUTE(E89,",",""))))))))),"N/A")</f>
        <v/>
      </c>
      <c r="M89">
        <f>IFERROR(IF(TRIM(F89)="-", "N/A", IF(RIGHT(F89,1)=")",IF(RIGHT(F89,2)="T)",-1000000000000*VALUE(MID(F89,2,LEN(F89)-3)),IF(RIGHT(F89,2)="M)",-1000000*VALUE(MID(F89,2,LEN(F89)-3)),IF(RIGHT(F89,2)="B)",-1000000000*VALUE(MID(F89,2,LEN(F89)-3)),IF(RIGHT(F89,2)="k)",-1000*VALUE(MID(F89,2,LEN(F89)-3)),VALUE(SUBSTITUTE(F89,",","")))))),IF(RIGHT(F89,1)="T",1000000000000*VALUE(LEFT(F89,LEN(F89)-1)),IF(RIGHT(F89,1)="M",1000000*VALUE(LEFT(F89,LEN(F89)-1)),IF(RIGHT(F89,1)="B",1000000000*VALUE(LEFT(F89,LEN(F89)-1)),IF(RIGHT(F89,1)="%",0.01*VALUE(LEFT(F89,LEN(F89)-1)),IF(RIGHT(F89,1)="k",1000*VALUE(LEFT(F89,LEN(F89)-1)),VALUE(SUBSTITUTE(F89,",",""))))))))),"N/A")</f>
        <v/>
      </c>
      <c r="N89">
        <f>IFERROR(IF(TRIM(G89)="-", "N/A", IF(RIGHT(G89,1)=")",IF(RIGHT(G89,2)="T)",-1000000000000*VALUE(MID(G89,2,LEN(G89)-3)),IF(RIGHT(G89,2)="M)",-1000000*VALUE(MID(G89,2,LEN(G89)-3)),IF(RIGHT(G89,2)="B)",-1000000000*VALUE(MID(G89,2,LEN(G89)-3)),IF(RIGHT(G89,2)="k)",-1000*VALUE(MID(G89,2,LEN(G89)-3)),VALUE(SUBSTITUTE(G89,",","")))))),IF(RIGHT(G89,1)="T",1000000000000*VALUE(LEFT(G89,LEN(G89)-1)),IF(RIGHT(G89,1)="M",1000000*VALUE(LEFT(G89,LEN(G89)-1)),IF(RIGHT(G89,1)="B",1000000000*VALUE(LEFT(G89,LEN(G89)-1)),IF(RIGHT(G89,1)="%",0.01*VALUE(LEFT(G89,LEN(G89)-1)),IF(RIGHT(G89,1)="k",1000*VALUE(LEFT(G89,LEN(G89)-1)),VALUE(SUBSTITUTE(G89,",",""))))))))),"N/A")</f>
        <v/>
      </c>
    </row>
    <row r="90" spans="1:60">
      <c s="1" r="A90" t="n">
        <v>3</v>
      </c>
      <c r="B90" t="s">
        <v>154</v>
      </c>
      <c r="C90" t="s">
        <v>4512</v>
      </c>
      <c r="I90">
        <f>IF(AND(K90&gt; J90, L90&gt; K90, M90&gt; L90, N90&gt; M90), "pos_trend", IF(AND(K90&lt; J90, L90&lt; K90, M90&lt; L90, N90&lt; M90), "neg_trend", "N/A"))</f>
        <v/>
      </c>
      <c r="J90">
        <f>IFERROR(IF(TRIM(C90)="-", "N/A", IF(RIGHT(C90,1)=")",IF(RIGHT(C90,2)="T)",-1000000000000*VALUE(MID(C90,2,LEN(C90)-3)),IF(RIGHT(C90,2)="M)",-1000000*VALUE(MID(C90,2,LEN(C90)-3)),IF(RIGHT(C90,2)="B)",-1000000000*VALUE(MID(C90,2,LEN(C90)-3)),IF(RIGHT(C90,2)="k)",-1000*VALUE(MID(C90,2,LEN(C90)-3)),VALUE(SUBSTITUTE(C90,",","")))))),IF(RIGHT(C90,1)="T",1000000000000*VALUE(LEFT(C90,LEN(C90)-1)),IF(RIGHT(C90,1)="M",1000000*VALUE(LEFT(C90,LEN(C90)-1)),IF(RIGHT(C90,1)="B",1000000000*VALUE(LEFT(C90,LEN(C90)-1)),IF(RIGHT(C90,1)="%",0.01*VALUE(LEFT(C90,LEN(C90)-1)),IF(RIGHT(C90,1)="k",1000*VALUE(LEFT(C90,LEN(C90)-1)),VALUE(SUBSTITUTE(C90,",",""))))))))),"N/A")</f>
        <v/>
      </c>
      <c r="K90">
        <f>IFERROR(IF(TRIM(D90)="-", "N/A", IF(RIGHT(D90,1)=")",IF(RIGHT(D90,2)="T)",-1000000000000*VALUE(MID(D90,2,LEN(D90)-3)),IF(RIGHT(D90,2)="M)",-1000000*VALUE(MID(D90,2,LEN(D90)-3)),IF(RIGHT(D90,2)="B)",-1000000000*VALUE(MID(D90,2,LEN(D90)-3)),IF(RIGHT(D90,2)="k)",-1000*VALUE(MID(D90,2,LEN(D90)-3)),VALUE(SUBSTITUTE(D90,",","")))))),IF(RIGHT(D90,1)="T",1000000000000*VALUE(LEFT(D90,LEN(D90)-1)),IF(RIGHT(D90,1)="M",1000000*VALUE(LEFT(D90,LEN(D90)-1)),IF(RIGHT(D90,1)="B",1000000000*VALUE(LEFT(D90,LEN(D90)-1)),IF(RIGHT(D90,1)="%",0.01*VALUE(LEFT(D90,LEN(D90)-1)),IF(RIGHT(D90,1)="k",1000*VALUE(LEFT(D90,LEN(D90)-1)),VALUE(SUBSTITUTE(D90,",",""))))))))),"N/A")</f>
        <v/>
      </c>
      <c r="L90">
        <f>IFERROR(IF(TRIM(E90)="-", "N/A", IF(RIGHT(E90,1)=")",IF(RIGHT(E90,2)="T)",-1000000000000*VALUE(MID(E90,2,LEN(E90)-3)),IF(RIGHT(E90,2)="M)",-1000000*VALUE(MID(E90,2,LEN(E90)-3)),IF(RIGHT(E90,2)="B)",-1000000000*VALUE(MID(E90,2,LEN(E90)-3)),IF(RIGHT(E90,2)="k)",-1000*VALUE(MID(E90,2,LEN(E90)-3)),VALUE(SUBSTITUTE(E90,",","")))))),IF(RIGHT(E90,1)="T",1000000000000*VALUE(LEFT(E90,LEN(E90)-1)),IF(RIGHT(E90,1)="M",1000000*VALUE(LEFT(E90,LEN(E90)-1)),IF(RIGHT(E90,1)="B",1000000000*VALUE(LEFT(E90,LEN(E90)-1)),IF(RIGHT(E90,1)="%",0.01*VALUE(LEFT(E90,LEN(E90)-1)),IF(RIGHT(E90,1)="k",1000*VALUE(LEFT(E90,LEN(E90)-1)),VALUE(SUBSTITUTE(E90,",",""))))))))),"N/A")</f>
        <v/>
      </c>
      <c r="M90">
        <f>IFERROR(IF(TRIM(F90)="-", "N/A", IF(RIGHT(F90,1)=")",IF(RIGHT(F90,2)="T)",-1000000000000*VALUE(MID(F90,2,LEN(F90)-3)),IF(RIGHT(F90,2)="M)",-1000000*VALUE(MID(F90,2,LEN(F90)-3)),IF(RIGHT(F90,2)="B)",-1000000000*VALUE(MID(F90,2,LEN(F90)-3)),IF(RIGHT(F90,2)="k)",-1000*VALUE(MID(F90,2,LEN(F90)-3)),VALUE(SUBSTITUTE(F90,",","")))))),IF(RIGHT(F90,1)="T",1000000000000*VALUE(LEFT(F90,LEN(F90)-1)),IF(RIGHT(F90,1)="M",1000000*VALUE(LEFT(F90,LEN(F90)-1)),IF(RIGHT(F90,1)="B",1000000000*VALUE(LEFT(F90,LEN(F90)-1)),IF(RIGHT(F90,1)="%",0.01*VALUE(LEFT(F90,LEN(F90)-1)),IF(RIGHT(F90,1)="k",1000*VALUE(LEFT(F90,LEN(F90)-1)),VALUE(SUBSTITUTE(F90,",",""))))))))),"N/A")</f>
        <v/>
      </c>
      <c r="N90">
        <f>IFERROR(IF(TRIM(G90)="-", "N/A", IF(RIGHT(G90,1)=")",IF(RIGHT(G90,2)="T)",-1000000000000*VALUE(MID(G90,2,LEN(G90)-3)),IF(RIGHT(G90,2)="M)",-1000000*VALUE(MID(G90,2,LEN(G90)-3)),IF(RIGHT(G90,2)="B)",-1000000000*VALUE(MID(G90,2,LEN(G90)-3)),IF(RIGHT(G90,2)="k)",-1000*VALUE(MID(G90,2,LEN(G90)-3)),VALUE(SUBSTITUTE(G90,",","")))))),IF(RIGHT(G90,1)="T",1000000000000*VALUE(LEFT(G90,LEN(G90)-1)),IF(RIGHT(G90,1)="M",1000000*VALUE(LEFT(G90,LEN(G90)-1)),IF(RIGHT(G90,1)="B",1000000000*VALUE(LEFT(G90,LEN(G90)-1)),IF(RIGHT(G90,1)="%",0.01*VALUE(LEFT(G90,LEN(G90)-1)),IF(RIGHT(G90,1)="k",1000*VALUE(LEFT(G90,LEN(G90)-1)),VALUE(SUBSTITUTE(G90,",",""))))))))),"N/A")</f>
        <v/>
      </c>
    </row>
    <row r="91" spans="1:60">
      <c s="1" r="A91" t="n">
        <v>4</v>
      </c>
      <c r="B91" t="s">
        <v>156</v>
      </c>
      <c r="C91" t="s">
        <v>4513</v>
      </c>
      <c r="I91">
        <f>IF(AND(K91&gt; J91, L91&gt; K91, M91&gt; L91, N91&gt; M91), "pos_trend", IF(AND(K91&lt; J91, L91&lt; K91, M91&lt; L91, N91&lt; M91), "neg_trend", "N/A"))</f>
        <v/>
      </c>
      <c r="J91">
        <f>IFERROR(IF(TRIM(C91)="-", "N/A", IF(RIGHT(C91,1)=")",IF(RIGHT(C91,2)="T)",-1000000000000*VALUE(MID(C91,2,LEN(C91)-3)),IF(RIGHT(C91,2)="M)",-1000000*VALUE(MID(C91,2,LEN(C91)-3)),IF(RIGHT(C91,2)="B)",-1000000000*VALUE(MID(C91,2,LEN(C91)-3)),IF(RIGHT(C91,2)="k)",-1000*VALUE(MID(C91,2,LEN(C91)-3)),VALUE(SUBSTITUTE(C91,",","")))))),IF(RIGHT(C91,1)="T",1000000000000*VALUE(LEFT(C91,LEN(C91)-1)),IF(RIGHT(C91,1)="M",1000000*VALUE(LEFT(C91,LEN(C91)-1)),IF(RIGHT(C91,1)="B",1000000000*VALUE(LEFT(C91,LEN(C91)-1)),IF(RIGHT(C91,1)="%",0.01*VALUE(LEFT(C91,LEN(C91)-1)),IF(RIGHT(C91,1)="k",1000*VALUE(LEFT(C91,LEN(C91)-1)),VALUE(SUBSTITUTE(C91,",",""))))))))),"N/A")</f>
        <v/>
      </c>
      <c r="K91">
        <f>IFERROR(IF(TRIM(D91)="-", "N/A", IF(RIGHT(D91,1)=")",IF(RIGHT(D91,2)="T)",-1000000000000*VALUE(MID(D91,2,LEN(D91)-3)),IF(RIGHT(D91,2)="M)",-1000000*VALUE(MID(D91,2,LEN(D91)-3)),IF(RIGHT(D91,2)="B)",-1000000000*VALUE(MID(D91,2,LEN(D91)-3)),IF(RIGHT(D91,2)="k)",-1000*VALUE(MID(D91,2,LEN(D91)-3)),VALUE(SUBSTITUTE(D91,",","")))))),IF(RIGHT(D91,1)="T",1000000000000*VALUE(LEFT(D91,LEN(D91)-1)),IF(RIGHT(D91,1)="M",1000000*VALUE(LEFT(D91,LEN(D91)-1)),IF(RIGHT(D91,1)="B",1000000000*VALUE(LEFT(D91,LEN(D91)-1)),IF(RIGHT(D91,1)="%",0.01*VALUE(LEFT(D91,LEN(D91)-1)),IF(RIGHT(D91,1)="k",1000*VALUE(LEFT(D91,LEN(D91)-1)),VALUE(SUBSTITUTE(D91,",",""))))))))),"N/A")</f>
        <v/>
      </c>
      <c r="L91">
        <f>IFERROR(IF(TRIM(E91)="-", "N/A", IF(RIGHT(E91,1)=")",IF(RIGHT(E91,2)="T)",-1000000000000*VALUE(MID(E91,2,LEN(E91)-3)),IF(RIGHT(E91,2)="M)",-1000000*VALUE(MID(E91,2,LEN(E91)-3)),IF(RIGHT(E91,2)="B)",-1000000000*VALUE(MID(E91,2,LEN(E91)-3)),IF(RIGHT(E91,2)="k)",-1000*VALUE(MID(E91,2,LEN(E91)-3)),VALUE(SUBSTITUTE(E91,",","")))))),IF(RIGHT(E91,1)="T",1000000000000*VALUE(LEFT(E91,LEN(E91)-1)),IF(RIGHT(E91,1)="M",1000000*VALUE(LEFT(E91,LEN(E91)-1)),IF(RIGHT(E91,1)="B",1000000000*VALUE(LEFT(E91,LEN(E91)-1)),IF(RIGHT(E91,1)="%",0.01*VALUE(LEFT(E91,LEN(E91)-1)),IF(RIGHT(E91,1)="k",1000*VALUE(LEFT(E91,LEN(E91)-1)),VALUE(SUBSTITUTE(E91,",",""))))))))),"N/A")</f>
        <v/>
      </c>
      <c r="M91">
        <f>IFERROR(IF(TRIM(F91)="-", "N/A", IF(RIGHT(F91,1)=")",IF(RIGHT(F91,2)="T)",-1000000000000*VALUE(MID(F91,2,LEN(F91)-3)),IF(RIGHT(F91,2)="M)",-1000000*VALUE(MID(F91,2,LEN(F91)-3)),IF(RIGHT(F91,2)="B)",-1000000000*VALUE(MID(F91,2,LEN(F91)-3)),IF(RIGHT(F91,2)="k)",-1000*VALUE(MID(F91,2,LEN(F91)-3)),VALUE(SUBSTITUTE(F91,",","")))))),IF(RIGHT(F91,1)="T",1000000000000*VALUE(LEFT(F91,LEN(F91)-1)),IF(RIGHT(F91,1)="M",1000000*VALUE(LEFT(F91,LEN(F91)-1)),IF(RIGHT(F91,1)="B",1000000000*VALUE(LEFT(F91,LEN(F91)-1)),IF(RIGHT(F91,1)="%",0.01*VALUE(LEFT(F91,LEN(F91)-1)),IF(RIGHT(F91,1)="k",1000*VALUE(LEFT(F91,LEN(F91)-1)),VALUE(SUBSTITUTE(F91,",",""))))))))),"N/A")</f>
        <v/>
      </c>
      <c r="N91">
        <f>IFERROR(IF(TRIM(G91)="-", "N/A", IF(RIGHT(G91,1)=")",IF(RIGHT(G91,2)="T)",-1000000000000*VALUE(MID(G91,2,LEN(G91)-3)),IF(RIGHT(G91,2)="M)",-1000000*VALUE(MID(G91,2,LEN(G91)-3)),IF(RIGHT(G91,2)="B)",-1000000000*VALUE(MID(G91,2,LEN(G91)-3)),IF(RIGHT(G91,2)="k)",-1000*VALUE(MID(G91,2,LEN(G91)-3)),VALUE(SUBSTITUTE(G91,",","")))))),IF(RIGHT(G91,1)="T",1000000000000*VALUE(LEFT(G91,LEN(G91)-1)),IF(RIGHT(G91,1)="M",1000000*VALUE(LEFT(G91,LEN(G91)-1)),IF(RIGHT(G91,1)="B",1000000000*VALUE(LEFT(G91,LEN(G91)-1)),IF(RIGHT(G91,1)="%",0.01*VALUE(LEFT(G91,LEN(G91)-1)),IF(RIGHT(G91,1)="k",1000*VALUE(LEFT(G91,LEN(G91)-1)),VALUE(SUBSTITUTE(G91,",",""))))))))),"N/A")</f>
        <v/>
      </c>
    </row>
    <row r="92" spans="1:60">
      <c s="1" r="A92" t="n">
        <v>5</v>
      </c>
      <c r="B92" t="s">
        <v>158</v>
      </c>
      <c r="C92" t="s">
        <v>4514</v>
      </c>
      <c r="I92">
        <f>IF(AND(K92&gt; J92, L92&gt; K92, M92&gt; L92, N92&gt; M92), "pos_trend", IF(AND(K92&lt; J92, L92&lt; K92, M92&lt; L92, N92&lt; M92), "neg_trend", "N/A"))</f>
        <v/>
      </c>
      <c r="J92">
        <f>IFERROR(IF(TRIM(C92)="-", "N/A", IF(RIGHT(C92,1)=")",IF(RIGHT(C92,2)="T)",-1000000000000*VALUE(MID(C92,2,LEN(C92)-3)),IF(RIGHT(C92,2)="M)",-1000000*VALUE(MID(C92,2,LEN(C92)-3)),IF(RIGHT(C92,2)="B)",-1000000000*VALUE(MID(C92,2,LEN(C92)-3)),IF(RIGHT(C92,2)="k)",-1000*VALUE(MID(C92,2,LEN(C92)-3)),VALUE(SUBSTITUTE(C92,",","")))))),IF(RIGHT(C92,1)="T",1000000000000*VALUE(LEFT(C92,LEN(C92)-1)),IF(RIGHT(C92,1)="M",1000000*VALUE(LEFT(C92,LEN(C92)-1)),IF(RIGHT(C92,1)="B",1000000000*VALUE(LEFT(C92,LEN(C92)-1)),IF(RIGHT(C92,1)="%",0.01*VALUE(LEFT(C92,LEN(C92)-1)),IF(RIGHT(C92,1)="k",1000*VALUE(LEFT(C92,LEN(C92)-1)),VALUE(SUBSTITUTE(C92,",",""))))))))),"N/A")</f>
        <v/>
      </c>
      <c r="K92">
        <f>IFERROR(IF(TRIM(D92)="-", "N/A", IF(RIGHT(D92,1)=")",IF(RIGHT(D92,2)="T)",-1000000000000*VALUE(MID(D92,2,LEN(D92)-3)),IF(RIGHT(D92,2)="M)",-1000000*VALUE(MID(D92,2,LEN(D92)-3)),IF(RIGHT(D92,2)="B)",-1000000000*VALUE(MID(D92,2,LEN(D92)-3)),IF(RIGHT(D92,2)="k)",-1000*VALUE(MID(D92,2,LEN(D92)-3)),VALUE(SUBSTITUTE(D92,",","")))))),IF(RIGHT(D92,1)="T",1000000000000*VALUE(LEFT(D92,LEN(D92)-1)),IF(RIGHT(D92,1)="M",1000000*VALUE(LEFT(D92,LEN(D92)-1)),IF(RIGHT(D92,1)="B",1000000000*VALUE(LEFT(D92,LEN(D92)-1)),IF(RIGHT(D92,1)="%",0.01*VALUE(LEFT(D92,LEN(D92)-1)),IF(RIGHT(D92,1)="k",1000*VALUE(LEFT(D92,LEN(D92)-1)),VALUE(SUBSTITUTE(D92,",",""))))))))),"N/A")</f>
        <v/>
      </c>
      <c r="L92">
        <f>IFERROR(IF(TRIM(E92)="-", "N/A", IF(RIGHT(E92,1)=")",IF(RIGHT(E92,2)="T)",-1000000000000*VALUE(MID(E92,2,LEN(E92)-3)),IF(RIGHT(E92,2)="M)",-1000000*VALUE(MID(E92,2,LEN(E92)-3)),IF(RIGHT(E92,2)="B)",-1000000000*VALUE(MID(E92,2,LEN(E92)-3)),IF(RIGHT(E92,2)="k)",-1000*VALUE(MID(E92,2,LEN(E92)-3)),VALUE(SUBSTITUTE(E92,",","")))))),IF(RIGHT(E92,1)="T",1000000000000*VALUE(LEFT(E92,LEN(E92)-1)),IF(RIGHT(E92,1)="M",1000000*VALUE(LEFT(E92,LEN(E92)-1)),IF(RIGHT(E92,1)="B",1000000000*VALUE(LEFT(E92,LEN(E92)-1)),IF(RIGHT(E92,1)="%",0.01*VALUE(LEFT(E92,LEN(E92)-1)),IF(RIGHT(E92,1)="k",1000*VALUE(LEFT(E92,LEN(E92)-1)),VALUE(SUBSTITUTE(E92,",",""))))))))),"N/A")</f>
        <v/>
      </c>
      <c r="M92">
        <f>IFERROR(IF(TRIM(F92)="-", "N/A", IF(RIGHT(F92,1)=")",IF(RIGHT(F92,2)="T)",-1000000000000*VALUE(MID(F92,2,LEN(F92)-3)),IF(RIGHT(F92,2)="M)",-1000000*VALUE(MID(F92,2,LEN(F92)-3)),IF(RIGHT(F92,2)="B)",-1000000000*VALUE(MID(F92,2,LEN(F92)-3)),IF(RIGHT(F92,2)="k)",-1000*VALUE(MID(F92,2,LEN(F92)-3)),VALUE(SUBSTITUTE(F92,",","")))))),IF(RIGHT(F92,1)="T",1000000000000*VALUE(LEFT(F92,LEN(F92)-1)),IF(RIGHT(F92,1)="M",1000000*VALUE(LEFT(F92,LEN(F92)-1)),IF(RIGHT(F92,1)="B",1000000000*VALUE(LEFT(F92,LEN(F92)-1)),IF(RIGHT(F92,1)="%",0.01*VALUE(LEFT(F92,LEN(F92)-1)),IF(RIGHT(F92,1)="k",1000*VALUE(LEFT(F92,LEN(F92)-1)),VALUE(SUBSTITUTE(F92,",",""))))))))),"N/A")</f>
        <v/>
      </c>
      <c r="N92">
        <f>IFERROR(IF(TRIM(G92)="-", "N/A", IF(RIGHT(G92,1)=")",IF(RIGHT(G92,2)="T)",-1000000000000*VALUE(MID(G92,2,LEN(G92)-3)),IF(RIGHT(G92,2)="M)",-1000000*VALUE(MID(G92,2,LEN(G92)-3)),IF(RIGHT(G92,2)="B)",-1000000000*VALUE(MID(G92,2,LEN(G92)-3)),IF(RIGHT(G92,2)="k)",-1000*VALUE(MID(G92,2,LEN(G92)-3)),VALUE(SUBSTITUTE(G92,",","")))))),IF(RIGHT(G92,1)="T",1000000000000*VALUE(LEFT(G92,LEN(G92)-1)),IF(RIGHT(G92,1)="M",1000000*VALUE(LEFT(G92,LEN(G92)-1)),IF(RIGHT(G92,1)="B",1000000000*VALUE(LEFT(G92,LEN(G92)-1)),IF(RIGHT(G92,1)="%",0.01*VALUE(LEFT(G92,LEN(G92)-1)),IF(RIGHT(G92,1)="k",1000*VALUE(LEFT(G92,LEN(G92)-1)),VALUE(SUBSTITUTE(G92,",",""))))))))),"N/A")</f>
        <v/>
      </c>
    </row>
    <row r="93" spans="1:60">
      <c s="1" r="A93" t="n">
        <v>6</v>
      </c>
      <c r="B93" t="s">
        <v>160</v>
      </c>
      <c r="C93" t="s">
        <v>4493</v>
      </c>
      <c r="I93">
        <f>IF(AND(K93&gt; J93, L93&gt; K93, M93&gt; L93, N93&gt; M93), "pos_trend", IF(AND(K93&lt; J93, L93&lt; K93, M93&lt; L93, N93&lt; M93), "neg_trend", "N/A"))</f>
        <v/>
      </c>
      <c r="J93">
        <f>IFERROR(IF(TRIM(C93)="-", "N/A", IF(RIGHT(C93,1)=")",IF(RIGHT(C93,2)="T)",-1000000000000*VALUE(MID(C93,2,LEN(C93)-3)),IF(RIGHT(C93,2)="M)",-1000000*VALUE(MID(C93,2,LEN(C93)-3)),IF(RIGHT(C93,2)="B)",-1000000000*VALUE(MID(C93,2,LEN(C93)-3)),IF(RIGHT(C93,2)="k)",-1000*VALUE(MID(C93,2,LEN(C93)-3)),VALUE(SUBSTITUTE(C93,",","")))))),IF(RIGHT(C93,1)="T",1000000000000*VALUE(LEFT(C93,LEN(C93)-1)),IF(RIGHT(C93,1)="M",1000000*VALUE(LEFT(C93,LEN(C93)-1)),IF(RIGHT(C93,1)="B",1000000000*VALUE(LEFT(C93,LEN(C93)-1)),IF(RIGHT(C93,1)="%",0.01*VALUE(LEFT(C93,LEN(C93)-1)),IF(RIGHT(C93,1)="k",1000*VALUE(LEFT(C93,LEN(C93)-1)),VALUE(SUBSTITUTE(C93,",",""))))))))),"N/A")</f>
        <v/>
      </c>
      <c r="K93">
        <f>IFERROR(IF(TRIM(D93)="-", "N/A", IF(RIGHT(D93,1)=")",IF(RIGHT(D93,2)="T)",-1000000000000*VALUE(MID(D93,2,LEN(D93)-3)),IF(RIGHT(D93,2)="M)",-1000000*VALUE(MID(D93,2,LEN(D93)-3)),IF(RIGHT(D93,2)="B)",-1000000000*VALUE(MID(D93,2,LEN(D93)-3)),IF(RIGHT(D93,2)="k)",-1000*VALUE(MID(D93,2,LEN(D93)-3)),VALUE(SUBSTITUTE(D93,",","")))))),IF(RIGHT(D93,1)="T",1000000000000*VALUE(LEFT(D93,LEN(D93)-1)),IF(RIGHT(D93,1)="M",1000000*VALUE(LEFT(D93,LEN(D93)-1)),IF(RIGHT(D93,1)="B",1000000000*VALUE(LEFT(D93,LEN(D93)-1)),IF(RIGHT(D93,1)="%",0.01*VALUE(LEFT(D93,LEN(D93)-1)),IF(RIGHT(D93,1)="k",1000*VALUE(LEFT(D93,LEN(D93)-1)),VALUE(SUBSTITUTE(D93,",",""))))))))),"N/A")</f>
        <v/>
      </c>
      <c r="L93">
        <f>IFERROR(IF(TRIM(E93)="-", "N/A", IF(RIGHT(E93,1)=")",IF(RIGHT(E93,2)="T)",-1000000000000*VALUE(MID(E93,2,LEN(E93)-3)),IF(RIGHT(E93,2)="M)",-1000000*VALUE(MID(E93,2,LEN(E93)-3)),IF(RIGHT(E93,2)="B)",-1000000000*VALUE(MID(E93,2,LEN(E93)-3)),IF(RIGHT(E93,2)="k)",-1000*VALUE(MID(E93,2,LEN(E93)-3)),VALUE(SUBSTITUTE(E93,",","")))))),IF(RIGHT(E93,1)="T",1000000000000*VALUE(LEFT(E93,LEN(E93)-1)),IF(RIGHT(E93,1)="M",1000000*VALUE(LEFT(E93,LEN(E93)-1)),IF(RIGHT(E93,1)="B",1000000000*VALUE(LEFT(E93,LEN(E93)-1)),IF(RIGHT(E93,1)="%",0.01*VALUE(LEFT(E93,LEN(E93)-1)),IF(RIGHT(E93,1)="k",1000*VALUE(LEFT(E93,LEN(E93)-1)),VALUE(SUBSTITUTE(E93,",",""))))))))),"N/A")</f>
        <v/>
      </c>
      <c r="M93">
        <f>IFERROR(IF(TRIM(F93)="-", "N/A", IF(RIGHT(F93,1)=")",IF(RIGHT(F93,2)="T)",-1000000000000*VALUE(MID(F93,2,LEN(F93)-3)),IF(RIGHT(F93,2)="M)",-1000000*VALUE(MID(F93,2,LEN(F93)-3)),IF(RIGHT(F93,2)="B)",-1000000000*VALUE(MID(F93,2,LEN(F93)-3)),IF(RIGHT(F93,2)="k)",-1000*VALUE(MID(F93,2,LEN(F93)-3)),VALUE(SUBSTITUTE(F93,",","")))))),IF(RIGHT(F93,1)="T",1000000000000*VALUE(LEFT(F93,LEN(F93)-1)),IF(RIGHT(F93,1)="M",1000000*VALUE(LEFT(F93,LEN(F93)-1)),IF(RIGHT(F93,1)="B",1000000000*VALUE(LEFT(F93,LEN(F93)-1)),IF(RIGHT(F93,1)="%",0.01*VALUE(LEFT(F93,LEN(F93)-1)),IF(RIGHT(F93,1)="k",1000*VALUE(LEFT(F93,LEN(F93)-1)),VALUE(SUBSTITUTE(F93,",",""))))))))),"N/A")</f>
        <v/>
      </c>
      <c r="N93">
        <f>IFERROR(IF(TRIM(G93)="-", "N/A", IF(RIGHT(G93,1)=")",IF(RIGHT(G93,2)="T)",-1000000000000*VALUE(MID(G93,2,LEN(G93)-3)),IF(RIGHT(G93,2)="M)",-1000000*VALUE(MID(G93,2,LEN(G93)-3)),IF(RIGHT(G93,2)="B)",-1000000000*VALUE(MID(G93,2,LEN(G93)-3)),IF(RIGHT(G93,2)="k)",-1000*VALUE(MID(G93,2,LEN(G93)-3)),VALUE(SUBSTITUTE(G93,",","")))))),IF(RIGHT(G93,1)="T",1000000000000*VALUE(LEFT(G93,LEN(G93)-1)),IF(RIGHT(G93,1)="M",1000000*VALUE(LEFT(G93,LEN(G93)-1)),IF(RIGHT(G93,1)="B",1000000000*VALUE(LEFT(G93,LEN(G93)-1)),IF(RIGHT(G93,1)="%",0.01*VALUE(LEFT(G93,LEN(G93)-1)),IF(RIGHT(G93,1)="k",1000*VALUE(LEFT(G93,LEN(G93)-1)),VALUE(SUBSTITUTE(G93,",",""))))))))),"N/A")</f>
        <v/>
      </c>
    </row>
    <row r="94" spans="1:60">
      <c s="1" r="A94" t="n">
        <v>7</v>
      </c>
      <c r="B94" t="s">
        <v>161</v>
      </c>
      <c r="C94" t="s"/>
      <c r="I94">
        <f>IF(AND(K94&gt; J94, L94&gt; K94, M94&gt; L94, N94&gt; M94), "pos_trend", IF(AND(K94&lt; J94, L94&lt; K94, M94&lt; L94, N94&lt; M94), "neg_trend", "N/A"))</f>
        <v/>
      </c>
      <c r="J94">
        <f>IFERROR(IF(TRIM(C94)="-", "N/A", IF(RIGHT(C94,1)=")",IF(RIGHT(C94,2)="T)",-1000000000000*VALUE(MID(C94,2,LEN(C94)-3)),IF(RIGHT(C94,2)="M)",-1000000*VALUE(MID(C94,2,LEN(C94)-3)),IF(RIGHT(C94,2)="B)",-1000000000*VALUE(MID(C94,2,LEN(C94)-3)),IF(RIGHT(C94,2)="k)",-1000*VALUE(MID(C94,2,LEN(C94)-3)),VALUE(SUBSTITUTE(C94,",","")))))),IF(RIGHT(C94,1)="T",1000000000000*VALUE(LEFT(C94,LEN(C94)-1)),IF(RIGHT(C94,1)="M",1000000*VALUE(LEFT(C94,LEN(C94)-1)),IF(RIGHT(C94,1)="B",1000000000*VALUE(LEFT(C94,LEN(C94)-1)),IF(RIGHT(C94,1)="%",0.01*VALUE(LEFT(C94,LEN(C94)-1)),IF(RIGHT(C94,1)="k",1000*VALUE(LEFT(C94,LEN(C94)-1)),VALUE(SUBSTITUTE(C94,",",""))))))))),"N/A")</f>
        <v/>
      </c>
      <c r="K94">
        <f>IFERROR(IF(TRIM(D94)="-", "N/A", IF(RIGHT(D94,1)=")",IF(RIGHT(D94,2)="T)",-1000000000000*VALUE(MID(D94,2,LEN(D94)-3)),IF(RIGHT(D94,2)="M)",-1000000*VALUE(MID(D94,2,LEN(D94)-3)),IF(RIGHT(D94,2)="B)",-1000000000*VALUE(MID(D94,2,LEN(D94)-3)),IF(RIGHT(D94,2)="k)",-1000*VALUE(MID(D94,2,LEN(D94)-3)),VALUE(SUBSTITUTE(D94,",","")))))),IF(RIGHT(D94,1)="T",1000000000000*VALUE(LEFT(D94,LEN(D94)-1)),IF(RIGHT(D94,1)="M",1000000*VALUE(LEFT(D94,LEN(D94)-1)),IF(RIGHT(D94,1)="B",1000000000*VALUE(LEFT(D94,LEN(D94)-1)),IF(RIGHT(D94,1)="%",0.01*VALUE(LEFT(D94,LEN(D94)-1)),IF(RIGHT(D94,1)="k",1000*VALUE(LEFT(D94,LEN(D94)-1)),VALUE(SUBSTITUTE(D94,",",""))))))))),"N/A")</f>
        <v/>
      </c>
      <c r="L94">
        <f>IFERROR(IF(TRIM(E94)="-", "N/A", IF(RIGHT(E94,1)=")",IF(RIGHT(E94,2)="T)",-1000000000000*VALUE(MID(E94,2,LEN(E94)-3)),IF(RIGHT(E94,2)="M)",-1000000*VALUE(MID(E94,2,LEN(E94)-3)),IF(RIGHT(E94,2)="B)",-1000000000*VALUE(MID(E94,2,LEN(E94)-3)),IF(RIGHT(E94,2)="k)",-1000*VALUE(MID(E94,2,LEN(E94)-3)),VALUE(SUBSTITUTE(E94,",","")))))),IF(RIGHT(E94,1)="T",1000000000000*VALUE(LEFT(E94,LEN(E94)-1)),IF(RIGHT(E94,1)="M",1000000*VALUE(LEFT(E94,LEN(E94)-1)),IF(RIGHT(E94,1)="B",1000000000*VALUE(LEFT(E94,LEN(E94)-1)),IF(RIGHT(E94,1)="%",0.01*VALUE(LEFT(E94,LEN(E94)-1)),IF(RIGHT(E94,1)="k",1000*VALUE(LEFT(E94,LEN(E94)-1)),VALUE(SUBSTITUTE(E94,",",""))))))))),"N/A")</f>
        <v/>
      </c>
      <c r="M94">
        <f>IFERROR(IF(TRIM(F94)="-", "N/A", IF(RIGHT(F94,1)=")",IF(RIGHT(F94,2)="T)",-1000000000000*VALUE(MID(F94,2,LEN(F94)-3)),IF(RIGHT(F94,2)="M)",-1000000*VALUE(MID(F94,2,LEN(F94)-3)),IF(RIGHT(F94,2)="B)",-1000000000*VALUE(MID(F94,2,LEN(F94)-3)),IF(RIGHT(F94,2)="k)",-1000*VALUE(MID(F94,2,LEN(F94)-3)),VALUE(SUBSTITUTE(F94,",","")))))),IF(RIGHT(F94,1)="T",1000000000000*VALUE(LEFT(F94,LEN(F94)-1)),IF(RIGHT(F94,1)="M",1000000*VALUE(LEFT(F94,LEN(F94)-1)),IF(RIGHT(F94,1)="B",1000000000*VALUE(LEFT(F94,LEN(F94)-1)),IF(RIGHT(F94,1)="%",0.01*VALUE(LEFT(F94,LEN(F94)-1)),IF(RIGHT(F94,1)="k",1000*VALUE(LEFT(F94,LEN(F94)-1)),VALUE(SUBSTITUTE(F94,",",""))))))))),"N/A")</f>
        <v/>
      </c>
      <c r="N94">
        <f>IFERROR(IF(TRIM(G94)="-", "N/A", IF(RIGHT(G94,1)=")",IF(RIGHT(G94,2)="T)",-1000000000000*VALUE(MID(G94,2,LEN(G94)-3)),IF(RIGHT(G94,2)="M)",-1000000*VALUE(MID(G94,2,LEN(G94)-3)),IF(RIGHT(G94,2)="B)",-1000000000*VALUE(MID(G94,2,LEN(G94)-3)),IF(RIGHT(G94,2)="k)",-1000*VALUE(MID(G94,2,LEN(G94)-3)),VALUE(SUBSTITUTE(G94,",","")))))),IF(RIGHT(G94,1)="T",1000000000000*VALUE(LEFT(G94,LEN(G94)-1)),IF(RIGHT(G94,1)="M",1000000*VALUE(LEFT(G94,LEN(G94)-1)),IF(RIGHT(G94,1)="B",1000000000*VALUE(LEFT(G94,LEN(G94)-1)),IF(RIGHT(G94,1)="%",0.01*VALUE(LEFT(G94,LEN(G94)-1)),IF(RIGHT(G94,1)="k",1000*VALUE(LEFT(G94,LEN(G94)-1)),VALUE(SUBSTITUTE(G94,",",""))))))))),"N/A")</f>
        <v/>
      </c>
    </row>
    <row r="95" spans="1:60">
      <c r="I95">
        <f>IF(AND(K95&gt; J95, L95&gt; K95, M95&gt; L95, N95&gt; M95), "pos_trend", IF(AND(K95&lt; J95, L95&lt; K95, M95&lt; L95, N95&lt; M95), "neg_trend", "N/A"))</f>
        <v/>
      </c>
      <c r="J95">
        <f>IFERROR(IF(TRIM(C95)="-", "N/A", IF(RIGHT(C95,1)=")",IF(RIGHT(C95,2)="T)",-1000000000000*VALUE(MID(C95,2,LEN(C95)-3)),IF(RIGHT(C95,2)="M)",-1000000*VALUE(MID(C95,2,LEN(C95)-3)),IF(RIGHT(C95,2)="B)",-1000000000*VALUE(MID(C95,2,LEN(C95)-3)),IF(RIGHT(C95,2)="k)",-1000*VALUE(MID(C95,2,LEN(C95)-3)),VALUE(SUBSTITUTE(C95,",","")))))),IF(RIGHT(C95,1)="T",1000000000000*VALUE(LEFT(C95,LEN(C95)-1)),IF(RIGHT(C95,1)="M",1000000*VALUE(LEFT(C95,LEN(C95)-1)),IF(RIGHT(C95,1)="B",1000000000*VALUE(LEFT(C95,LEN(C95)-1)),IF(RIGHT(C95,1)="%",0.01*VALUE(LEFT(C95,LEN(C95)-1)),IF(RIGHT(C95,1)="k",1000*VALUE(LEFT(C95,LEN(C95)-1)),VALUE(SUBSTITUTE(C95,",",""))))))))),"N/A")</f>
        <v/>
      </c>
      <c r="K95">
        <f>IFERROR(IF(TRIM(D95)="-", "N/A", IF(RIGHT(D95,1)=")",IF(RIGHT(D95,2)="T)",-1000000000000*VALUE(MID(D95,2,LEN(D95)-3)),IF(RIGHT(D95,2)="M)",-1000000*VALUE(MID(D95,2,LEN(D95)-3)),IF(RIGHT(D95,2)="B)",-1000000000*VALUE(MID(D95,2,LEN(D95)-3)),IF(RIGHT(D95,2)="k)",-1000*VALUE(MID(D95,2,LEN(D95)-3)),VALUE(SUBSTITUTE(D95,",","")))))),IF(RIGHT(D95,1)="T",1000000000000*VALUE(LEFT(D95,LEN(D95)-1)),IF(RIGHT(D95,1)="M",1000000*VALUE(LEFT(D95,LEN(D95)-1)),IF(RIGHT(D95,1)="B",1000000000*VALUE(LEFT(D95,LEN(D95)-1)),IF(RIGHT(D95,1)="%",0.01*VALUE(LEFT(D95,LEN(D95)-1)),IF(RIGHT(D95,1)="k",1000*VALUE(LEFT(D95,LEN(D95)-1)),VALUE(SUBSTITUTE(D95,",",""))))))))),"N/A")</f>
        <v/>
      </c>
      <c r="L95">
        <f>IFERROR(IF(TRIM(E95)="-", "N/A", IF(RIGHT(E95,1)=")",IF(RIGHT(E95,2)="T)",-1000000000000*VALUE(MID(E95,2,LEN(E95)-3)),IF(RIGHT(E95,2)="M)",-1000000*VALUE(MID(E95,2,LEN(E95)-3)),IF(RIGHT(E95,2)="B)",-1000000000*VALUE(MID(E95,2,LEN(E95)-3)),IF(RIGHT(E95,2)="k)",-1000*VALUE(MID(E95,2,LEN(E95)-3)),VALUE(SUBSTITUTE(E95,",","")))))),IF(RIGHT(E95,1)="T",1000000000000*VALUE(LEFT(E95,LEN(E95)-1)),IF(RIGHT(E95,1)="M",1000000*VALUE(LEFT(E95,LEN(E95)-1)),IF(RIGHT(E95,1)="B",1000000000*VALUE(LEFT(E95,LEN(E95)-1)),IF(RIGHT(E95,1)="%",0.01*VALUE(LEFT(E95,LEN(E95)-1)),IF(RIGHT(E95,1)="k",1000*VALUE(LEFT(E95,LEN(E95)-1)),VALUE(SUBSTITUTE(E95,",",""))))))))),"N/A")</f>
        <v/>
      </c>
      <c r="M95">
        <f>IFERROR(IF(TRIM(F95)="-", "N/A", IF(RIGHT(F95,1)=")",IF(RIGHT(F95,2)="T)",-1000000000000*VALUE(MID(F95,2,LEN(F95)-3)),IF(RIGHT(F95,2)="M)",-1000000*VALUE(MID(F95,2,LEN(F95)-3)),IF(RIGHT(F95,2)="B)",-1000000000*VALUE(MID(F95,2,LEN(F95)-3)),IF(RIGHT(F95,2)="k)",-1000*VALUE(MID(F95,2,LEN(F95)-3)),VALUE(SUBSTITUTE(F95,",","")))))),IF(RIGHT(F95,1)="T",1000000000000*VALUE(LEFT(F95,LEN(F95)-1)),IF(RIGHT(F95,1)="M",1000000*VALUE(LEFT(F95,LEN(F95)-1)),IF(RIGHT(F95,1)="B",1000000000*VALUE(LEFT(F95,LEN(F95)-1)),IF(RIGHT(F95,1)="%",0.01*VALUE(LEFT(F95,LEN(F95)-1)),IF(RIGHT(F95,1)="k",1000*VALUE(LEFT(F95,LEN(F95)-1)),VALUE(SUBSTITUTE(F95,",",""))))))))),"N/A")</f>
        <v/>
      </c>
      <c r="N95">
        <f>IFERROR(IF(TRIM(G95)="-", "N/A", IF(RIGHT(G95,1)=")",IF(RIGHT(G95,2)="T)",-1000000000000*VALUE(MID(G95,2,LEN(G95)-3)),IF(RIGHT(G95,2)="M)",-1000000*VALUE(MID(G95,2,LEN(G95)-3)),IF(RIGHT(G95,2)="B)",-1000000000*VALUE(MID(G95,2,LEN(G95)-3)),IF(RIGHT(G95,2)="k)",-1000*VALUE(MID(G95,2,LEN(G95)-3)),VALUE(SUBSTITUTE(G95,",","")))))),IF(RIGHT(G95,1)="T",1000000000000*VALUE(LEFT(G95,LEN(G95)-1)),IF(RIGHT(G95,1)="M",1000000*VALUE(LEFT(G95,LEN(G95)-1)),IF(RIGHT(G95,1)="B",1000000000*VALUE(LEFT(G95,LEN(G95)-1)),IF(RIGHT(G95,1)="%",0.01*VALUE(LEFT(G95,LEN(G95)-1)),IF(RIGHT(G95,1)="k",1000*VALUE(LEFT(G95,LEN(G95)-1)),VALUE(SUBSTITUTE(G95,",",""))))))))),"N/A")</f>
        <v/>
      </c>
    </row>
    <row r="96" spans="1:60">
      <c s="1" r="A96" t="n">
        <v>0</v>
      </c>
      <c r="B96" t="s">
        <v>163</v>
      </c>
      <c r="C96" t="s">
        <v>4515</v>
      </c>
      <c r="I96">
        <f>IF(AND(K96&gt; J96, L96&gt; K96, M96&gt; L96, N96&gt; M96), "pos_trend", IF(AND(K96&lt; J96, L96&lt; K96, M96&lt; L96, N96&lt; M96), "neg_trend", "N/A"))</f>
        <v/>
      </c>
      <c r="J96">
        <f>IFERROR(IF(TRIM(C96)="-", "N/A", IF(RIGHT(C96,1)=")",IF(RIGHT(C96,2)="T)",-1000000000000*VALUE(MID(C96,2,LEN(C96)-3)),IF(RIGHT(C96,2)="M)",-1000000*VALUE(MID(C96,2,LEN(C96)-3)),IF(RIGHT(C96,2)="B)",-1000000000*VALUE(MID(C96,2,LEN(C96)-3)),IF(RIGHT(C96,2)="k)",-1000*VALUE(MID(C96,2,LEN(C96)-3)),VALUE(SUBSTITUTE(C96,",","")))))),IF(RIGHT(C96,1)="T",1000000000000*VALUE(LEFT(C96,LEN(C96)-1)),IF(RIGHT(C96,1)="M",1000000*VALUE(LEFT(C96,LEN(C96)-1)),IF(RIGHT(C96,1)="B",1000000000*VALUE(LEFT(C96,LEN(C96)-1)),IF(RIGHT(C96,1)="%",0.01*VALUE(LEFT(C96,LEN(C96)-1)),IF(RIGHT(C96,1)="k",1000*VALUE(LEFT(C96,LEN(C96)-1)),VALUE(SUBSTITUTE(C96,",",""))))))))),"N/A")</f>
        <v/>
      </c>
      <c r="K96">
        <f>IFERROR(IF(TRIM(D96)="-", "N/A", IF(RIGHT(D96,1)=")",IF(RIGHT(D96,2)="T)",-1000000000000*VALUE(MID(D96,2,LEN(D96)-3)),IF(RIGHT(D96,2)="M)",-1000000*VALUE(MID(D96,2,LEN(D96)-3)),IF(RIGHT(D96,2)="B)",-1000000000*VALUE(MID(D96,2,LEN(D96)-3)),IF(RIGHT(D96,2)="k)",-1000*VALUE(MID(D96,2,LEN(D96)-3)),VALUE(SUBSTITUTE(D96,",","")))))),IF(RIGHT(D96,1)="T",1000000000000*VALUE(LEFT(D96,LEN(D96)-1)),IF(RIGHT(D96,1)="M",1000000*VALUE(LEFT(D96,LEN(D96)-1)),IF(RIGHT(D96,1)="B",1000000000*VALUE(LEFT(D96,LEN(D96)-1)),IF(RIGHT(D96,1)="%",0.01*VALUE(LEFT(D96,LEN(D96)-1)),IF(RIGHT(D96,1)="k",1000*VALUE(LEFT(D96,LEN(D96)-1)),VALUE(SUBSTITUTE(D96,",",""))))))))),"N/A")</f>
        <v/>
      </c>
      <c r="L96">
        <f>IFERROR(IF(TRIM(E96)="-", "N/A", IF(RIGHT(E96,1)=")",IF(RIGHT(E96,2)="T)",-1000000000000*VALUE(MID(E96,2,LEN(E96)-3)),IF(RIGHT(E96,2)="M)",-1000000*VALUE(MID(E96,2,LEN(E96)-3)),IF(RIGHT(E96,2)="B)",-1000000000*VALUE(MID(E96,2,LEN(E96)-3)),IF(RIGHT(E96,2)="k)",-1000*VALUE(MID(E96,2,LEN(E96)-3)),VALUE(SUBSTITUTE(E96,",","")))))),IF(RIGHT(E96,1)="T",1000000000000*VALUE(LEFT(E96,LEN(E96)-1)),IF(RIGHT(E96,1)="M",1000000*VALUE(LEFT(E96,LEN(E96)-1)),IF(RIGHT(E96,1)="B",1000000000*VALUE(LEFT(E96,LEN(E96)-1)),IF(RIGHT(E96,1)="%",0.01*VALUE(LEFT(E96,LEN(E96)-1)),IF(RIGHT(E96,1)="k",1000*VALUE(LEFT(E96,LEN(E96)-1)),VALUE(SUBSTITUTE(E96,",",""))))))))),"N/A")</f>
        <v/>
      </c>
      <c r="M96">
        <f>IFERROR(IF(TRIM(F96)="-", "N/A", IF(RIGHT(F96,1)=")",IF(RIGHT(F96,2)="T)",-1000000000000*VALUE(MID(F96,2,LEN(F96)-3)),IF(RIGHT(F96,2)="M)",-1000000*VALUE(MID(F96,2,LEN(F96)-3)),IF(RIGHT(F96,2)="B)",-1000000000*VALUE(MID(F96,2,LEN(F96)-3)),IF(RIGHT(F96,2)="k)",-1000*VALUE(MID(F96,2,LEN(F96)-3)),VALUE(SUBSTITUTE(F96,",","")))))),IF(RIGHT(F96,1)="T",1000000000000*VALUE(LEFT(F96,LEN(F96)-1)),IF(RIGHT(F96,1)="M",1000000*VALUE(LEFT(F96,LEN(F96)-1)),IF(RIGHT(F96,1)="B",1000000000*VALUE(LEFT(F96,LEN(F96)-1)),IF(RIGHT(F96,1)="%",0.01*VALUE(LEFT(F96,LEN(F96)-1)),IF(RIGHT(F96,1)="k",1000*VALUE(LEFT(F96,LEN(F96)-1)),VALUE(SUBSTITUTE(F96,",",""))))))))),"N/A")</f>
        <v/>
      </c>
      <c r="N96">
        <f>IFERROR(IF(TRIM(G96)="-", "N/A", IF(RIGHT(G96,1)=")",IF(RIGHT(G96,2)="T)",-1000000000000*VALUE(MID(G96,2,LEN(G96)-3)),IF(RIGHT(G96,2)="M)",-1000000*VALUE(MID(G96,2,LEN(G96)-3)),IF(RIGHT(G96,2)="B)",-1000000000*VALUE(MID(G96,2,LEN(G96)-3)),IF(RIGHT(G96,2)="k)",-1000*VALUE(MID(G96,2,LEN(G96)-3)),VALUE(SUBSTITUTE(G96,",","")))))),IF(RIGHT(G96,1)="T",1000000000000*VALUE(LEFT(G96,LEN(G96)-1)),IF(RIGHT(G96,1)="M",1000000*VALUE(LEFT(G96,LEN(G96)-1)),IF(RIGHT(G96,1)="B",1000000000*VALUE(LEFT(G96,LEN(G96)-1)),IF(RIGHT(G96,1)="%",0.01*VALUE(LEFT(G96,LEN(G96)-1)),IF(RIGHT(G96,1)="k",1000*VALUE(LEFT(G96,LEN(G96)-1)),VALUE(SUBSTITUTE(G96,",",""))))))))),"N/A")</f>
        <v/>
      </c>
    </row>
    <row r="97" spans="1:60">
      <c s="1" r="A97" t="n">
        <v>1</v>
      </c>
      <c r="B97" t="s">
        <v>165</v>
      </c>
      <c r="C97" t="s">
        <v>2452</v>
      </c>
      <c r="I97">
        <f>IF(AND(K97&gt; J97, L97&gt; K97, M97&gt; L97, N97&gt; M97), "pos_trend", IF(AND(K97&lt; J97, L97&lt; K97, M97&lt; L97, N97&lt; M97), "neg_trend", "N/A"))</f>
        <v/>
      </c>
      <c r="J97">
        <f>IFERROR(IF(TRIM(C97)="-", "N/A", IF(RIGHT(C97,1)=")",IF(RIGHT(C97,2)="T)",-1000000000000*VALUE(MID(C97,2,LEN(C97)-3)),IF(RIGHT(C97,2)="M)",-1000000*VALUE(MID(C97,2,LEN(C97)-3)),IF(RIGHT(C97,2)="B)",-1000000000*VALUE(MID(C97,2,LEN(C97)-3)),IF(RIGHT(C97,2)="k)",-1000*VALUE(MID(C97,2,LEN(C97)-3)),VALUE(SUBSTITUTE(C97,",","")))))),IF(RIGHT(C97,1)="T",1000000000000*VALUE(LEFT(C97,LEN(C97)-1)),IF(RIGHT(C97,1)="M",1000000*VALUE(LEFT(C97,LEN(C97)-1)),IF(RIGHT(C97,1)="B",1000000000*VALUE(LEFT(C97,LEN(C97)-1)),IF(RIGHT(C97,1)="%",0.01*VALUE(LEFT(C97,LEN(C97)-1)),IF(RIGHT(C97,1)="k",1000*VALUE(LEFT(C97,LEN(C97)-1)),VALUE(SUBSTITUTE(C97,",",""))))))))),"N/A")</f>
        <v/>
      </c>
      <c r="K97">
        <f>IFERROR(IF(TRIM(D97)="-", "N/A", IF(RIGHT(D97,1)=")",IF(RIGHT(D97,2)="T)",-1000000000000*VALUE(MID(D97,2,LEN(D97)-3)),IF(RIGHT(D97,2)="M)",-1000000*VALUE(MID(D97,2,LEN(D97)-3)),IF(RIGHT(D97,2)="B)",-1000000000*VALUE(MID(D97,2,LEN(D97)-3)),IF(RIGHT(D97,2)="k)",-1000*VALUE(MID(D97,2,LEN(D97)-3)),VALUE(SUBSTITUTE(D97,",","")))))),IF(RIGHT(D97,1)="T",1000000000000*VALUE(LEFT(D97,LEN(D97)-1)),IF(RIGHT(D97,1)="M",1000000*VALUE(LEFT(D97,LEN(D97)-1)),IF(RIGHT(D97,1)="B",1000000000*VALUE(LEFT(D97,LEN(D97)-1)),IF(RIGHT(D97,1)="%",0.01*VALUE(LEFT(D97,LEN(D97)-1)),IF(RIGHT(D97,1)="k",1000*VALUE(LEFT(D97,LEN(D97)-1)),VALUE(SUBSTITUTE(D97,",",""))))))))),"N/A")</f>
        <v/>
      </c>
      <c r="L97">
        <f>IFERROR(IF(TRIM(E97)="-", "N/A", IF(RIGHT(E97,1)=")",IF(RIGHT(E97,2)="T)",-1000000000000*VALUE(MID(E97,2,LEN(E97)-3)),IF(RIGHT(E97,2)="M)",-1000000*VALUE(MID(E97,2,LEN(E97)-3)),IF(RIGHT(E97,2)="B)",-1000000000*VALUE(MID(E97,2,LEN(E97)-3)),IF(RIGHT(E97,2)="k)",-1000*VALUE(MID(E97,2,LEN(E97)-3)),VALUE(SUBSTITUTE(E97,",","")))))),IF(RIGHT(E97,1)="T",1000000000000*VALUE(LEFT(E97,LEN(E97)-1)),IF(RIGHT(E97,1)="M",1000000*VALUE(LEFT(E97,LEN(E97)-1)),IF(RIGHT(E97,1)="B",1000000000*VALUE(LEFT(E97,LEN(E97)-1)),IF(RIGHT(E97,1)="%",0.01*VALUE(LEFT(E97,LEN(E97)-1)),IF(RIGHT(E97,1)="k",1000*VALUE(LEFT(E97,LEN(E97)-1)),VALUE(SUBSTITUTE(E97,",",""))))))))),"N/A")</f>
        <v/>
      </c>
      <c r="M97">
        <f>IFERROR(IF(TRIM(F97)="-", "N/A", IF(RIGHT(F97,1)=")",IF(RIGHT(F97,2)="T)",-1000000000000*VALUE(MID(F97,2,LEN(F97)-3)),IF(RIGHT(F97,2)="M)",-1000000*VALUE(MID(F97,2,LEN(F97)-3)),IF(RIGHT(F97,2)="B)",-1000000000*VALUE(MID(F97,2,LEN(F97)-3)),IF(RIGHT(F97,2)="k)",-1000*VALUE(MID(F97,2,LEN(F97)-3)),VALUE(SUBSTITUTE(F97,",","")))))),IF(RIGHT(F97,1)="T",1000000000000*VALUE(LEFT(F97,LEN(F97)-1)),IF(RIGHT(F97,1)="M",1000000*VALUE(LEFT(F97,LEN(F97)-1)),IF(RIGHT(F97,1)="B",1000000000*VALUE(LEFT(F97,LEN(F97)-1)),IF(RIGHT(F97,1)="%",0.01*VALUE(LEFT(F97,LEN(F97)-1)),IF(RIGHT(F97,1)="k",1000*VALUE(LEFT(F97,LEN(F97)-1)),VALUE(SUBSTITUTE(F97,",",""))))))))),"N/A")</f>
        <v/>
      </c>
      <c r="N97">
        <f>IFERROR(IF(TRIM(G97)="-", "N/A", IF(RIGHT(G97,1)=")",IF(RIGHT(G97,2)="T)",-1000000000000*VALUE(MID(G97,2,LEN(G97)-3)),IF(RIGHT(G97,2)="M)",-1000000*VALUE(MID(G97,2,LEN(G97)-3)),IF(RIGHT(G97,2)="B)",-1000000000*VALUE(MID(G97,2,LEN(G97)-3)),IF(RIGHT(G97,2)="k)",-1000*VALUE(MID(G97,2,LEN(G97)-3)),VALUE(SUBSTITUTE(G97,",","")))))),IF(RIGHT(G97,1)="T",1000000000000*VALUE(LEFT(G97,LEN(G97)-1)),IF(RIGHT(G97,1)="M",1000000*VALUE(LEFT(G97,LEN(G97)-1)),IF(RIGHT(G97,1)="B",1000000000*VALUE(LEFT(G97,LEN(G97)-1)),IF(RIGHT(G97,1)="%",0.01*VALUE(LEFT(G97,LEN(G97)-1)),IF(RIGHT(G97,1)="k",1000*VALUE(LEFT(G97,LEN(G97)-1)),VALUE(SUBSTITUTE(G97,",",""))))))))),"N/A")</f>
        <v/>
      </c>
    </row>
    <row r="98" spans="1:60">
      <c s="1" r="A98" t="n">
        <v>2</v>
      </c>
      <c r="B98" t="s">
        <v>167</v>
      </c>
      <c r="C98" t="s">
        <v>4516</v>
      </c>
      <c r="I98">
        <f>IF(AND(K98&gt; J98, L98&gt; K98, M98&gt; L98, N98&gt; M98), "pos_trend", IF(AND(K98&lt; J98, L98&lt; K98, M98&lt; L98, N98&lt; M98), "neg_trend", "N/A"))</f>
        <v/>
      </c>
      <c r="J98">
        <f>IFERROR(IF(TRIM(C98)="-", "N/A", IF(RIGHT(C98,1)=")",IF(RIGHT(C98,2)="T)",-1000000000000*VALUE(MID(C98,2,LEN(C98)-3)),IF(RIGHT(C98,2)="M)",-1000000*VALUE(MID(C98,2,LEN(C98)-3)),IF(RIGHT(C98,2)="B)",-1000000000*VALUE(MID(C98,2,LEN(C98)-3)),IF(RIGHT(C98,2)="k)",-1000*VALUE(MID(C98,2,LEN(C98)-3)),VALUE(SUBSTITUTE(C98,",","")))))),IF(RIGHT(C98,1)="T",1000000000000*VALUE(LEFT(C98,LEN(C98)-1)),IF(RIGHT(C98,1)="M",1000000*VALUE(LEFT(C98,LEN(C98)-1)),IF(RIGHT(C98,1)="B",1000000000*VALUE(LEFT(C98,LEN(C98)-1)),IF(RIGHT(C98,1)="%",0.01*VALUE(LEFT(C98,LEN(C98)-1)),IF(RIGHT(C98,1)="k",1000*VALUE(LEFT(C98,LEN(C98)-1)),VALUE(SUBSTITUTE(C98,",",""))))))))),"N/A")</f>
        <v/>
      </c>
      <c r="K98">
        <f>IFERROR(IF(TRIM(D98)="-", "N/A", IF(RIGHT(D98,1)=")",IF(RIGHT(D98,2)="T)",-1000000000000*VALUE(MID(D98,2,LEN(D98)-3)),IF(RIGHT(D98,2)="M)",-1000000*VALUE(MID(D98,2,LEN(D98)-3)),IF(RIGHT(D98,2)="B)",-1000000000*VALUE(MID(D98,2,LEN(D98)-3)),IF(RIGHT(D98,2)="k)",-1000*VALUE(MID(D98,2,LEN(D98)-3)),VALUE(SUBSTITUTE(D98,",","")))))),IF(RIGHT(D98,1)="T",1000000000000*VALUE(LEFT(D98,LEN(D98)-1)),IF(RIGHT(D98,1)="M",1000000*VALUE(LEFT(D98,LEN(D98)-1)),IF(RIGHT(D98,1)="B",1000000000*VALUE(LEFT(D98,LEN(D98)-1)),IF(RIGHT(D98,1)="%",0.01*VALUE(LEFT(D98,LEN(D98)-1)),IF(RIGHT(D98,1)="k",1000*VALUE(LEFT(D98,LEN(D98)-1)),VALUE(SUBSTITUTE(D98,",",""))))))))),"N/A")</f>
        <v/>
      </c>
      <c r="L98">
        <f>IFERROR(IF(TRIM(E98)="-", "N/A", IF(RIGHT(E98,1)=")",IF(RIGHT(E98,2)="T)",-1000000000000*VALUE(MID(E98,2,LEN(E98)-3)),IF(RIGHT(E98,2)="M)",-1000000*VALUE(MID(E98,2,LEN(E98)-3)),IF(RIGHT(E98,2)="B)",-1000000000*VALUE(MID(E98,2,LEN(E98)-3)),IF(RIGHT(E98,2)="k)",-1000*VALUE(MID(E98,2,LEN(E98)-3)),VALUE(SUBSTITUTE(E98,",","")))))),IF(RIGHT(E98,1)="T",1000000000000*VALUE(LEFT(E98,LEN(E98)-1)),IF(RIGHT(E98,1)="M",1000000*VALUE(LEFT(E98,LEN(E98)-1)),IF(RIGHT(E98,1)="B",1000000000*VALUE(LEFT(E98,LEN(E98)-1)),IF(RIGHT(E98,1)="%",0.01*VALUE(LEFT(E98,LEN(E98)-1)),IF(RIGHT(E98,1)="k",1000*VALUE(LEFT(E98,LEN(E98)-1)),VALUE(SUBSTITUTE(E98,",",""))))))))),"N/A")</f>
        <v/>
      </c>
      <c r="M98">
        <f>IFERROR(IF(TRIM(F98)="-", "N/A", IF(RIGHT(F98,1)=")",IF(RIGHT(F98,2)="T)",-1000000000000*VALUE(MID(F98,2,LEN(F98)-3)),IF(RIGHT(F98,2)="M)",-1000000*VALUE(MID(F98,2,LEN(F98)-3)),IF(RIGHT(F98,2)="B)",-1000000000*VALUE(MID(F98,2,LEN(F98)-3)),IF(RIGHT(F98,2)="k)",-1000*VALUE(MID(F98,2,LEN(F98)-3)),VALUE(SUBSTITUTE(F98,",","")))))),IF(RIGHT(F98,1)="T",1000000000000*VALUE(LEFT(F98,LEN(F98)-1)),IF(RIGHT(F98,1)="M",1000000*VALUE(LEFT(F98,LEN(F98)-1)),IF(RIGHT(F98,1)="B",1000000000*VALUE(LEFT(F98,LEN(F98)-1)),IF(RIGHT(F98,1)="%",0.01*VALUE(LEFT(F98,LEN(F98)-1)),IF(RIGHT(F98,1)="k",1000*VALUE(LEFT(F98,LEN(F98)-1)),VALUE(SUBSTITUTE(F98,",",""))))))))),"N/A")</f>
        <v/>
      </c>
      <c r="N98">
        <f>IFERROR(IF(TRIM(G98)="-", "N/A", IF(RIGHT(G98,1)=")",IF(RIGHT(G98,2)="T)",-1000000000000*VALUE(MID(G98,2,LEN(G98)-3)),IF(RIGHT(G98,2)="M)",-1000000*VALUE(MID(G98,2,LEN(G98)-3)),IF(RIGHT(G98,2)="B)",-1000000000*VALUE(MID(G98,2,LEN(G98)-3)),IF(RIGHT(G98,2)="k)",-1000*VALUE(MID(G98,2,LEN(G98)-3)),VALUE(SUBSTITUTE(G98,",","")))))),IF(RIGHT(G98,1)="T",1000000000000*VALUE(LEFT(G98,LEN(G98)-1)),IF(RIGHT(G98,1)="M",1000000*VALUE(LEFT(G98,LEN(G98)-1)),IF(RIGHT(G98,1)="B",1000000000*VALUE(LEFT(G98,LEN(G98)-1)),IF(RIGHT(G98,1)="%",0.01*VALUE(LEFT(G98,LEN(G98)-1)),IF(RIGHT(G98,1)="k",1000*VALUE(LEFT(G98,LEN(G98)-1)),VALUE(SUBSTITUTE(G98,",",""))))))))),"N/A")</f>
        <v/>
      </c>
    </row>
    <row r="99" spans="1:60">
      <c s="1" r="A99" t="n">
        <v>3</v>
      </c>
      <c r="B99" t="s">
        <v>169</v>
      </c>
      <c r="C99" t="s">
        <v>133</v>
      </c>
      <c r="I99">
        <f>IF(AND(K99&gt; J99, L99&gt; K99, M99&gt; L99, N99&gt; M99), "pos_trend", IF(AND(K99&lt; J99, L99&lt; K99, M99&lt; L99, N99&lt; M99), "neg_trend", "N/A"))</f>
        <v/>
      </c>
      <c r="J99">
        <f>IFERROR(IF(TRIM(C99)="-", "N/A", IF(RIGHT(C99,1)=")",IF(RIGHT(C99,2)="T)",-1000000000000*VALUE(MID(C99,2,LEN(C99)-3)),IF(RIGHT(C99,2)="M)",-1000000*VALUE(MID(C99,2,LEN(C99)-3)),IF(RIGHT(C99,2)="B)",-1000000000*VALUE(MID(C99,2,LEN(C99)-3)),IF(RIGHT(C99,2)="k)",-1000*VALUE(MID(C99,2,LEN(C99)-3)),VALUE(SUBSTITUTE(C99,",","")))))),IF(RIGHT(C99,1)="T",1000000000000*VALUE(LEFT(C99,LEN(C99)-1)),IF(RIGHT(C99,1)="M",1000000*VALUE(LEFT(C99,LEN(C99)-1)),IF(RIGHT(C99,1)="B",1000000000*VALUE(LEFT(C99,LEN(C99)-1)),IF(RIGHT(C99,1)="%",0.01*VALUE(LEFT(C99,LEN(C99)-1)),IF(RIGHT(C99,1)="k",1000*VALUE(LEFT(C99,LEN(C99)-1)),VALUE(SUBSTITUTE(C99,",",""))))))))),"N/A")</f>
        <v/>
      </c>
      <c r="K99">
        <f>IFERROR(IF(TRIM(D99)="-", "N/A", IF(RIGHT(D99,1)=")",IF(RIGHT(D99,2)="T)",-1000000000000*VALUE(MID(D99,2,LEN(D99)-3)),IF(RIGHT(D99,2)="M)",-1000000*VALUE(MID(D99,2,LEN(D99)-3)),IF(RIGHT(D99,2)="B)",-1000000000*VALUE(MID(D99,2,LEN(D99)-3)),IF(RIGHT(D99,2)="k)",-1000*VALUE(MID(D99,2,LEN(D99)-3)),VALUE(SUBSTITUTE(D99,",","")))))),IF(RIGHT(D99,1)="T",1000000000000*VALUE(LEFT(D99,LEN(D99)-1)),IF(RIGHT(D99,1)="M",1000000*VALUE(LEFT(D99,LEN(D99)-1)),IF(RIGHT(D99,1)="B",1000000000*VALUE(LEFT(D99,LEN(D99)-1)),IF(RIGHT(D99,1)="%",0.01*VALUE(LEFT(D99,LEN(D99)-1)),IF(RIGHT(D99,1)="k",1000*VALUE(LEFT(D99,LEN(D99)-1)),VALUE(SUBSTITUTE(D99,",",""))))))))),"N/A")</f>
        <v/>
      </c>
      <c r="L99">
        <f>IFERROR(IF(TRIM(E99)="-", "N/A", IF(RIGHT(E99,1)=")",IF(RIGHT(E99,2)="T)",-1000000000000*VALUE(MID(E99,2,LEN(E99)-3)),IF(RIGHT(E99,2)="M)",-1000000*VALUE(MID(E99,2,LEN(E99)-3)),IF(RIGHT(E99,2)="B)",-1000000000*VALUE(MID(E99,2,LEN(E99)-3)),IF(RIGHT(E99,2)="k)",-1000*VALUE(MID(E99,2,LEN(E99)-3)),VALUE(SUBSTITUTE(E99,",","")))))),IF(RIGHT(E99,1)="T",1000000000000*VALUE(LEFT(E99,LEN(E99)-1)),IF(RIGHT(E99,1)="M",1000000*VALUE(LEFT(E99,LEN(E99)-1)),IF(RIGHT(E99,1)="B",1000000000*VALUE(LEFT(E99,LEN(E99)-1)),IF(RIGHT(E99,1)="%",0.01*VALUE(LEFT(E99,LEN(E99)-1)),IF(RIGHT(E99,1)="k",1000*VALUE(LEFT(E99,LEN(E99)-1)),VALUE(SUBSTITUTE(E99,",",""))))))))),"N/A")</f>
        <v/>
      </c>
      <c r="M99">
        <f>IFERROR(IF(TRIM(F99)="-", "N/A", IF(RIGHT(F99,1)=")",IF(RIGHT(F99,2)="T)",-1000000000000*VALUE(MID(F99,2,LEN(F99)-3)),IF(RIGHT(F99,2)="M)",-1000000*VALUE(MID(F99,2,LEN(F99)-3)),IF(RIGHT(F99,2)="B)",-1000000000*VALUE(MID(F99,2,LEN(F99)-3)),IF(RIGHT(F99,2)="k)",-1000*VALUE(MID(F99,2,LEN(F99)-3)),VALUE(SUBSTITUTE(F99,",","")))))),IF(RIGHT(F99,1)="T",1000000000000*VALUE(LEFT(F99,LEN(F99)-1)),IF(RIGHT(F99,1)="M",1000000*VALUE(LEFT(F99,LEN(F99)-1)),IF(RIGHT(F99,1)="B",1000000000*VALUE(LEFT(F99,LEN(F99)-1)),IF(RIGHT(F99,1)="%",0.01*VALUE(LEFT(F99,LEN(F99)-1)),IF(RIGHT(F99,1)="k",1000*VALUE(LEFT(F99,LEN(F99)-1)),VALUE(SUBSTITUTE(F99,",",""))))))))),"N/A")</f>
        <v/>
      </c>
      <c r="N99">
        <f>IFERROR(IF(TRIM(G99)="-", "N/A", IF(RIGHT(G99,1)=")",IF(RIGHT(G99,2)="T)",-1000000000000*VALUE(MID(G99,2,LEN(G99)-3)),IF(RIGHT(G99,2)="M)",-1000000*VALUE(MID(G99,2,LEN(G99)-3)),IF(RIGHT(G99,2)="B)",-1000000000*VALUE(MID(G99,2,LEN(G99)-3)),IF(RIGHT(G99,2)="k)",-1000*VALUE(MID(G99,2,LEN(G99)-3)),VALUE(SUBSTITUTE(G99,",","")))))),IF(RIGHT(G99,1)="T",1000000000000*VALUE(LEFT(G99,LEN(G99)-1)),IF(RIGHT(G99,1)="M",1000000*VALUE(LEFT(G99,LEN(G99)-1)),IF(RIGHT(G99,1)="B",1000000000*VALUE(LEFT(G99,LEN(G99)-1)),IF(RIGHT(G99,1)="%",0.01*VALUE(LEFT(G99,LEN(G99)-1)),IF(RIGHT(G99,1)="k",1000*VALUE(LEFT(G99,LEN(G99)-1)),VALUE(SUBSTITUTE(G99,",",""))))))))),"N/A")</f>
        <v/>
      </c>
    </row>
    <row r="100" spans="1:60">
      <c s="1" r="A100" t="n">
        <v>4</v>
      </c>
      <c r="B100" t="s">
        <v>171</v>
      </c>
      <c r="C100" t="s">
        <v>4517</v>
      </c>
      <c r="I100">
        <f>IF(AND(K100&gt; J100, L100&gt; K100, M100&gt; L100, N100&gt; M100), "pos_trend", IF(AND(K100&lt; J100, L100&lt; K100, M100&lt; L100, N100&lt; M100), "neg_trend", "N/A"))</f>
        <v/>
      </c>
      <c r="J100">
        <f>IFERROR(IF(TRIM(C100)="-", "N/A", IF(RIGHT(C100,1)=")",IF(RIGHT(C100,2)="T)",-1000000000000*VALUE(MID(C100,2,LEN(C100)-3)),IF(RIGHT(C100,2)="M)",-1000000*VALUE(MID(C100,2,LEN(C100)-3)),IF(RIGHT(C100,2)="B)",-1000000000*VALUE(MID(C100,2,LEN(C100)-3)),IF(RIGHT(C100,2)="k)",-1000*VALUE(MID(C100,2,LEN(C100)-3)),VALUE(SUBSTITUTE(C100,",","")))))),IF(RIGHT(C100,1)="T",1000000000000*VALUE(LEFT(C100,LEN(C100)-1)),IF(RIGHT(C100,1)="M",1000000*VALUE(LEFT(C100,LEN(C100)-1)),IF(RIGHT(C100,1)="B",1000000000*VALUE(LEFT(C100,LEN(C100)-1)),IF(RIGHT(C100,1)="%",0.01*VALUE(LEFT(C100,LEN(C100)-1)),IF(RIGHT(C100,1)="k",1000*VALUE(LEFT(C100,LEN(C100)-1)),VALUE(SUBSTITUTE(C100,",",""))))))))),"N/A")</f>
        <v/>
      </c>
      <c r="K100">
        <f>IFERROR(IF(TRIM(D100)="-", "N/A", IF(RIGHT(D100,1)=")",IF(RIGHT(D100,2)="T)",-1000000000000*VALUE(MID(D100,2,LEN(D100)-3)),IF(RIGHT(D100,2)="M)",-1000000*VALUE(MID(D100,2,LEN(D100)-3)),IF(RIGHT(D100,2)="B)",-1000000000*VALUE(MID(D100,2,LEN(D100)-3)),IF(RIGHT(D100,2)="k)",-1000*VALUE(MID(D100,2,LEN(D100)-3)),VALUE(SUBSTITUTE(D100,",","")))))),IF(RIGHT(D100,1)="T",1000000000000*VALUE(LEFT(D100,LEN(D100)-1)),IF(RIGHT(D100,1)="M",1000000*VALUE(LEFT(D100,LEN(D100)-1)),IF(RIGHT(D100,1)="B",1000000000*VALUE(LEFT(D100,LEN(D100)-1)),IF(RIGHT(D100,1)="%",0.01*VALUE(LEFT(D100,LEN(D100)-1)),IF(RIGHT(D100,1)="k",1000*VALUE(LEFT(D100,LEN(D100)-1)),VALUE(SUBSTITUTE(D100,",",""))))))))),"N/A")</f>
        <v/>
      </c>
      <c r="L100">
        <f>IFERROR(IF(TRIM(E100)="-", "N/A", IF(RIGHT(E100,1)=")",IF(RIGHT(E100,2)="T)",-1000000000000*VALUE(MID(E100,2,LEN(E100)-3)),IF(RIGHT(E100,2)="M)",-1000000*VALUE(MID(E100,2,LEN(E100)-3)),IF(RIGHT(E100,2)="B)",-1000000000*VALUE(MID(E100,2,LEN(E100)-3)),IF(RIGHT(E100,2)="k)",-1000*VALUE(MID(E100,2,LEN(E100)-3)),VALUE(SUBSTITUTE(E100,",","")))))),IF(RIGHT(E100,1)="T",1000000000000*VALUE(LEFT(E100,LEN(E100)-1)),IF(RIGHT(E100,1)="M",1000000*VALUE(LEFT(E100,LEN(E100)-1)),IF(RIGHT(E100,1)="B",1000000000*VALUE(LEFT(E100,LEN(E100)-1)),IF(RIGHT(E100,1)="%",0.01*VALUE(LEFT(E100,LEN(E100)-1)),IF(RIGHT(E100,1)="k",1000*VALUE(LEFT(E100,LEN(E100)-1)),VALUE(SUBSTITUTE(E100,",",""))))))))),"N/A")</f>
        <v/>
      </c>
      <c r="M100">
        <f>IFERROR(IF(TRIM(F100)="-", "N/A", IF(RIGHT(F100,1)=")",IF(RIGHT(F100,2)="T)",-1000000000000*VALUE(MID(F100,2,LEN(F100)-3)),IF(RIGHT(F100,2)="M)",-1000000*VALUE(MID(F100,2,LEN(F100)-3)),IF(RIGHT(F100,2)="B)",-1000000000*VALUE(MID(F100,2,LEN(F100)-3)),IF(RIGHT(F100,2)="k)",-1000*VALUE(MID(F100,2,LEN(F100)-3)),VALUE(SUBSTITUTE(F100,",","")))))),IF(RIGHT(F100,1)="T",1000000000000*VALUE(LEFT(F100,LEN(F100)-1)),IF(RIGHT(F100,1)="M",1000000*VALUE(LEFT(F100,LEN(F100)-1)),IF(RIGHT(F100,1)="B",1000000000*VALUE(LEFT(F100,LEN(F100)-1)),IF(RIGHT(F100,1)="%",0.01*VALUE(LEFT(F100,LEN(F100)-1)),IF(RIGHT(F100,1)="k",1000*VALUE(LEFT(F100,LEN(F100)-1)),VALUE(SUBSTITUTE(F100,",",""))))))))),"N/A")</f>
        <v/>
      </c>
      <c r="N100">
        <f>IFERROR(IF(TRIM(G100)="-", "N/A", IF(RIGHT(G100,1)=")",IF(RIGHT(G100,2)="T)",-1000000000000*VALUE(MID(G100,2,LEN(G100)-3)),IF(RIGHT(G100,2)="M)",-1000000*VALUE(MID(G100,2,LEN(G100)-3)),IF(RIGHT(G100,2)="B)",-1000000000*VALUE(MID(G100,2,LEN(G100)-3)),IF(RIGHT(G100,2)="k)",-1000*VALUE(MID(G100,2,LEN(G100)-3)),VALUE(SUBSTITUTE(G100,",","")))))),IF(RIGHT(G100,1)="T",1000000000000*VALUE(LEFT(G100,LEN(G100)-1)),IF(RIGHT(G100,1)="M",1000000*VALUE(LEFT(G100,LEN(G100)-1)),IF(RIGHT(G100,1)="B",1000000000*VALUE(LEFT(G100,LEN(G100)-1)),IF(RIGHT(G100,1)="%",0.01*VALUE(LEFT(G100,LEN(G100)-1)),IF(RIGHT(G100,1)="k",1000*VALUE(LEFT(G100,LEN(G100)-1)),VALUE(SUBSTITUTE(G100,",",""))))))))),"N/A")</f>
        <v/>
      </c>
    </row>
    <row r="101" spans="1:60">
      <c s="1" r="A101" t="n">
        <v>5</v>
      </c>
      <c r="B101" t="s">
        <v>173</v>
      </c>
      <c r="C101" t="s">
        <v>4518</v>
      </c>
      <c r="I101">
        <f>IF(AND(K101&gt; J101, L101&gt; K101, M101&gt; L101, N101&gt; M101), "pos_trend", IF(AND(K101&lt; J101, L101&lt; K101, M101&lt; L101, N101&lt; M101), "neg_trend", "N/A"))</f>
        <v/>
      </c>
      <c r="J101">
        <f>IFERROR(IF(TRIM(C101)="-", "N/A", IF(RIGHT(C101,1)=")",IF(RIGHT(C101,2)="T)",-1000000000000*VALUE(MID(C101,2,LEN(C101)-3)),IF(RIGHT(C101,2)="M)",-1000000*VALUE(MID(C101,2,LEN(C101)-3)),IF(RIGHT(C101,2)="B)",-1000000000*VALUE(MID(C101,2,LEN(C101)-3)),IF(RIGHT(C101,2)="k)",-1000*VALUE(MID(C101,2,LEN(C101)-3)),VALUE(SUBSTITUTE(C101,",","")))))),IF(RIGHT(C101,1)="T",1000000000000*VALUE(LEFT(C101,LEN(C101)-1)),IF(RIGHT(C101,1)="M",1000000*VALUE(LEFT(C101,LEN(C101)-1)),IF(RIGHT(C101,1)="B",1000000000*VALUE(LEFT(C101,LEN(C101)-1)),IF(RIGHT(C101,1)="%",0.01*VALUE(LEFT(C101,LEN(C101)-1)),IF(RIGHT(C101,1)="k",1000*VALUE(LEFT(C101,LEN(C101)-1)),VALUE(SUBSTITUTE(C101,",",""))))))))),"N/A")</f>
        <v/>
      </c>
      <c r="K101">
        <f>IFERROR(IF(TRIM(D101)="-", "N/A", IF(RIGHT(D101,1)=")",IF(RIGHT(D101,2)="T)",-1000000000000*VALUE(MID(D101,2,LEN(D101)-3)),IF(RIGHT(D101,2)="M)",-1000000*VALUE(MID(D101,2,LEN(D101)-3)),IF(RIGHT(D101,2)="B)",-1000000000*VALUE(MID(D101,2,LEN(D101)-3)),IF(RIGHT(D101,2)="k)",-1000*VALUE(MID(D101,2,LEN(D101)-3)),VALUE(SUBSTITUTE(D101,",","")))))),IF(RIGHT(D101,1)="T",1000000000000*VALUE(LEFT(D101,LEN(D101)-1)),IF(RIGHT(D101,1)="M",1000000*VALUE(LEFT(D101,LEN(D101)-1)),IF(RIGHT(D101,1)="B",1000000000*VALUE(LEFT(D101,LEN(D101)-1)),IF(RIGHT(D101,1)="%",0.01*VALUE(LEFT(D101,LEN(D101)-1)),IF(RIGHT(D101,1)="k",1000*VALUE(LEFT(D101,LEN(D101)-1)),VALUE(SUBSTITUTE(D101,",",""))))))))),"N/A")</f>
        <v/>
      </c>
      <c r="L101">
        <f>IFERROR(IF(TRIM(E101)="-", "N/A", IF(RIGHT(E101,1)=")",IF(RIGHT(E101,2)="T)",-1000000000000*VALUE(MID(E101,2,LEN(E101)-3)),IF(RIGHT(E101,2)="M)",-1000000*VALUE(MID(E101,2,LEN(E101)-3)),IF(RIGHT(E101,2)="B)",-1000000000*VALUE(MID(E101,2,LEN(E101)-3)),IF(RIGHT(E101,2)="k)",-1000*VALUE(MID(E101,2,LEN(E101)-3)),VALUE(SUBSTITUTE(E101,",","")))))),IF(RIGHT(E101,1)="T",1000000000000*VALUE(LEFT(E101,LEN(E101)-1)),IF(RIGHT(E101,1)="M",1000000*VALUE(LEFT(E101,LEN(E101)-1)),IF(RIGHT(E101,1)="B",1000000000*VALUE(LEFT(E101,LEN(E101)-1)),IF(RIGHT(E101,1)="%",0.01*VALUE(LEFT(E101,LEN(E101)-1)),IF(RIGHT(E101,1)="k",1000*VALUE(LEFT(E101,LEN(E101)-1)),VALUE(SUBSTITUTE(E101,",",""))))))))),"N/A")</f>
        <v/>
      </c>
      <c r="M101">
        <f>IFERROR(IF(TRIM(F101)="-", "N/A", IF(RIGHT(F101,1)=")",IF(RIGHT(F101,2)="T)",-1000000000000*VALUE(MID(F101,2,LEN(F101)-3)),IF(RIGHT(F101,2)="M)",-1000000*VALUE(MID(F101,2,LEN(F101)-3)),IF(RIGHT(F101,2)="B)",-1000000000*VALUE(MID(F101,2,LEN(F101)-3)),IF(RIGHT(F101,2)="k)",-1000*VALUE(MID(F101,2,LEN(F101)-3)),VALUE(SUBSTITUTE(F101,",","")))))),IF(RIGHT(F101,1)="T",1000000000000*VALUE(LEFT(F101,LEN(F101)-1)),IF(RIGHT(F101,1)="M",1000000*VALUE(LEFT(F101,LEN(F101)-1)),IF(RIGHT(F101,1)="B",1000000000*VALUE(LEFT(F101,LEN(F101)-1)),IF(RIGHT(F101,1)="%",0.01*VALUE(LEFT(F101,LEN(F101)-1)),IF(RIGHT(F101,1)="k",1000*VALUE(LEFT(F101,LEN(F101)-1)),VALUE(SUBSTITUTE(F101,",",""))))))))),"N/A")</f>
        <v/>
      </c>
      <c r="N101">
        <f>IFERROR(IF(TRIM(G101)="-", "N/A", IF(RIGHT(G101,1)=")",IF(RIGHT(G101,2)="T)",-1000000000000*VALUE(MID(G101,2,LEN(G101)-3)),IF(RIGHT(G101,2)="M)",-1000000*VALUE(MID(G101,2,LEN(G101)-3)),IF(RIGHT(G101,2)="B)",-1000000000*VALUE(MID(G101,2,LEN(G101)-3)),IF(RIGHT(G101,2)="k)",-1000*VALUE(MID(G101,2,LEN(G101)-3)),VALUE(SUBSTITUTE(G101,",","")))))),IF(RIGHT(G101,1)="T",1000000000000*VALUE(LEFT(G101,LEN(G101)-1)),IF(RIGHT(G101,1)="M",1000000*VALUE(LEFT(G101,LEN(G101)-1)),IF(RIGHT(G101,1)="B",1000000000*VALUE(LEFT(G101,LEN(G101)-1)),IF(RIGHT(G101,1)="%",0.01*VALUE(LEFT(G101,LEN(G101)-1)),IF(RIGHT(G101,1)="k",1000*VALUE(LEFT(G101,LEN(G101)-1)),VALUE(SUBSTITUTE(G101,",",""))))))))),"N/A")</f>
        <v/>
      </c>
    </row>
    <row r="102" spans="1:60">
      <c r="I102">
        <f>IF(AND(K102&gt; J102, L102&gt; K102, M102&gt; L102, N102&gt; M102), "pos_trend", IF(AND(K102&lt; J102, L102&lt; K102, M102&lt; L102, N102&lt; M102), "neg_trend", "N/A"))</f>
        <v/>
      </c>
      <c r="J102">
        <f>IFERROR(IF(TRIM(C102)="-", "N/A", IF(RIGHT(C102,1)=")",IF(RIGHT(C102,2)="T)",-1000000000000*VALUE(MID(C102,2,LEN(C102)-3)),IF(RIGHT(C102,2)="M)",-1000000*VALUE(MID(C102,2,LEN(C102)-3)),IF(RIGHT(C102,2)="B)",-1000000000*VALUE(MID(C102,2,LEN(C102)-3)),IF(RIGHT(C102,2)="k)",-1000*VALUE(MID(C102,2,LEN(C102)-3)),VALUE(SUBSTITUTE(C102,",","")))))),IF(RIGHT(C102,1)="T",1000000000000*VALUE(LEFT(C102,LEN(C102)-1)),IF(RIGHT(C102,1)="M",1000000*VALUE(LEFT(C102,LEN(C102)-1)),IF(RIGHT(C102,1)="B",1000000000*VALUE(LEFT(C102,LEN(C102)-1)),IF(RIGHT(C102,1)="%",0.01*VALUE(LEFT(C102,LEN(C102)-1)),IF(RIGHT(C102,1)="k",1000*VALUE(LEFT(C102,LEN(C102)-1)),VALUE(SUBSTITUTE(C102,",",""))))))))),"N/A")</f>
        <v/>
      </c>
      <c r="K102">
        <f>IFERROR(IF(TRIM(D102)="-", "N/A", IF(RIGHT(D102,1)=")",IF(RIGHT(D102,2)="T)",-1000000000000*VALUE(MID(D102,2,LEN(D102)-3)),IF(RIGHT(D102,2)="M)",-1000000*VALUE(MID(D102,2,LEN(D102)-3)),IF(RIGHT(D102,2)="B)",-1000000000*VALUE(MID(D102,2,LEN(D102)-3)),IF(RIGHT(D102,2)="k)",-1000*VALUE(MID(D102,2,LEN(D102)-3)),VALUE(SUBSTITUTE(D102,",","")))))),IF(RIGHT(D102,1)="T",1000000000000*VALUE(LEFT(D102,LEN(D102)-1)),IF(RIGHT(D102,1)="M",1000000*VALUE(LEFT(D102,LEN(D102)-1)),IF(RIGHT(D102,1)="B",1000000000*VALUE(LEFT(D102,LEN(D102)-1)),IF(RIGHT(D102,1)="%",0.01*VALUE(LEFT(D102,LEN(D102)-1)),IF(RIGHT(D102,1)="k",1000*VALUE(LEFT(D102,LEN(D102)-1)),VALUE(SUBSTITUTE(D102,",",""))))))))),"N/A")</f>
        <v/>
      </c>
      <c r="L102">
        <f>IFERROR(IF(TRIM(E102)="-", "N/A", IF(RIGHT(E102,1)=")",IF(RIGHT(E102,2)="T)",-1000000000000*VALUE(MID(E102,2,LEN(E102)-3)),IF(RIGHT(E102,2)="M)",-1000000*VALUE(MID(E102,2,LEN(E102)-3)),IF(RIGHT(E102,2)="B)",-1000000000*VALUE(MID(E102,2,LEN(E102)-3)),IF(RIGHT(E102,2)="k)",-1000*VALUE(MID(E102,2,LEN(E102)-3)),VALUE(SUBSTITUTE(E102,",","")))))),IF(RIGHT(E102,1)="T",1000000000000*VALUE(LEFT(E102,LEN(E102)-1)),IF(RIGHT(E102,1)="M",1000000*VALUE(LEFT(E102,LEN(E102)-1)),IF(RIGHT(E102,1)="B",1000000000*VALUE(LEFT(E102,LEN(E102)-1)),IF(RIGHT(E102,1)="%",0.01*VALUE(LEFT(E102,LEN(E102)-1)),IF(RIGHT(E102,1)="k",1000*VALUE(LEFT(E102,LEN(E102)-1)),VALUE(SUBSTITUTE(E102,",",""))))))))),"N/A")</f>
        <v/>
      </c>
      <c r="M102">
        <f>IFERROR(IF(TRIM(F102)="-", "N/A", IF(RIGHT(F102,1)=")",IF(RIGHT(F102,2)="T)",-1000000000000*VALUE(MID(F102,2,LEN(F102)-3)),IF(RIGHT(F102,2)="M)",-1000000*VALUE(MID(F102,2,LEN(F102)-3)),IF(RIGHT(F102,2)="B)",-1000000000*VALUE(MID(F102,2,LEN(F102)-3)),IF(RIGHT(F102,2)="k)",-1000*VALUE(MID(F102,2,LEN(F102)-3)),VALUE(SUBSTITUTE(F102,",","")))))),IF(RIGHT(F102,1)="T",1000000000000*VALUE(LEFT(F102,LEN(F102)-1)),IF(RIGHT(F102,1)="M",1000000*VALUE(LEFT(F102,LEN(F102)-1)),IF(RIGHT(F102,1)="B",1000000000*VALUE(LEFT(F102,LEN(F102)-1)),IF(RIGHT(F102,1)="%",0.01*VALUE(LEFT(F102,LEN(F102)-1)),IF(RIGHT(F102,1)="k",1000*VALUE(LEFT(F102,LEN(F102)-1)),VALUE(SUBSTITUTE(F102,",",""))))))))),"N/A")</f>
        <v/>
      </c>
      <c r="N102">
        <f>IFERROR(IF(TRIM(G102)="-", "N/A", IF(RIGHT(G102,1)=")",IF(RIGHT(G102,2)="T)",-1000000000000*VALUE(MID(G102,2,LEN(G102)-3)),IF(RIGHT(G102,2)="M)",-1000000*VALUE(MID(G102,2,LEN(G102)-3)),IF(RIGHT(G102,2)="B)",-1000000000*VALUE(MID(G102,2,LEN(G102)-3)),IF(RIGHT(G102,2)="k)",-1000*VALUE(MID(G102,2,LEN(G102)-3)),VALUE(SUBSTITUTE(G102,",","")))))),IF(RIGHT(G102,1)="T",1000000000000*VALUE(LEFT(G102,LEN(G102)-1)),IF(RIGHT(G102,1)="M",1000000*VALUE(LEFT(G102,LEN(G102)-1)),IF(RIGHT(G102,1)="B",1000000000*VALUE(LEFT(G102,LEN(G102)-1)),IF(RIGHT(G102,1)="%",0.01*VALUE(LEFT(G102,LEN(G102)-1)),IF(RIGHT(G102,1)="k",1000*VALUE(LEFT(G102,LEN(G102)-1)),VALUE(SUBSTITUTE(G102,",",""))))))))),"N/A")</f>
        <v/>
      </c>
    </row>
    <row r="103" spans="1:60">
      <c s="1" r="A103" t="n">
        <v>0</v>
      </c>
      <c r="B103" t="s">
        <v>175</v>
      </c>
      <c r="C103" t="s">
        <v>4519</v>
      </c>
      <c r="I103">
        <f>IF(AND(K103&gt; J103, L103&gt; K103, M103&gt; L103, N103&gt; M103), "pos_trend", IF(AND(K103&lt; J103, L103&lt; K103, M103&lt; L103, N103&lt; M103), "neg_trend", "N/A"))</f>
        <v/>
      </c>
      <c r="J103">
        <f>IFERROR(IF(TRIM(C103)="-", "N/A", IF(RIGHT(C103,1)=")",IF(RIGHT(C103,2)="T)",-1000000000000*VALUE(MID(C103,2,LEN(C103)-3)),IF(RIGHT(C103,2)="M)",-1000000*VALUE(MID(C103,2,LEN(C103)-3)),IF(RIGHT(C103,2)="B)",-1000000000*VALUE(MID(C103,2,LEN(C103)-3)),IF(RIGHT(C103,2)="k)",-1000*VALUE(MID(C103,2,LEN(C103)-3)),VALUE(SUBSTITUTE(C103,",","")))))),IF(RIGHT(C103,1)="T",1000000000000*VALUE(LEFT(C103,LEN(C103)-1)),IF(RIGHT(C103,1)="M",1000000*VALUE(LEFT(C103,LEN(C103)-1)),IF(RIGHT(C103,1)="B",1000000000*VALUE(LEFT(C103,LEN(C103)-1)),IF(RIGHT(C103,1)="%",0.01*VALUE(LEFT(C103,LEN(C103)-1)),IF(RIGHT(C103,1)="k",1000*VALUE(LEFT(C103,LEN(C103)-1)),VALUE(SUBSTITUTE(C103,",",""))))))))),"N/A")</f>
        <v/>
      </c>
      <c r="K103">
        <f>IFERROR(IF(TRIM(D103)="-", "N/A", IF(RIGHT(D103,1)=")",IF(RIGHT(D103,2)="T)",-1000000000000*VALUE(MID(D103,2,LEN(D103)-3)),IF(RIGHT(D103,2)="M)",-1000000*VALUE(MID(D103,2,LEN(D103)-3)),IF(RIGHT(D103,2)="B)",-1000000000*VALUE(MID(D103,2,LEN(D103)-3)),IF(RIGHT(D103,2)="k)",-1000*VALUE(MID(D103,2,LEN(D103)-3)),VALUE(SUBSTITUTE(D103,",","")))))),IF(RIGHT(D103,1)="T",1000000000000*VALUE(LEFT(D103,LEN(D103)-1)),IF(RIGHT(D103,1)="M",1000000*VALUE(LEFT(D103,LEN(D103)-1)),IF(RIGHT(D103,1)="B",1000000000*VALUE(LEFT(D103,LEN(D103)-1)),IF(RIGHT(D103,1)="%",0.01*VALUE(LEFT(D103,LEN(D103)-1)),IF(RIGHT(D103,1)="k",1000*VALUE(LEFT(D103,LEN(D103)-1)),VALUE(SUBSTITUTE(D103,",",""))))))))),"N/A")</f>
        <v/>
      </c>
      <c r="L103">
        <f>IFERROR(IF(TRIM(E103)="-", "N/A", IF(RIGHT(E103,1)=")",IF(RIGHT(E103,2)="T)",-1000000000000*VALUE(MID(E103,2,LEN(E103)-3)),IF(RIGHT(E103,2)="M)",-1000000*VALUE(MID(E103,2,LEN(E103)-3)),IF(RIGHT(E103,2)="B)",-1000000000*VALUE(MID(E103,2,LEN(E103)-3)),IF(RIGHT(E103,2)="k)",-1000*VALUE(MID(E103,2,LEN(E103)-3)),VALUE(SUBSTITUTE(E103,",","")))))),IF(RIGHT(E103,1)="T",1000000000000*VALUE(LEFT(E103,LEN(E103)-1)),IF(RIGHT(E103,1)="M",1000000*VALUE(LEFT(E103,LEN(E103)-1)),IF(RIGHT(E103,1)="B",1000000000*VALUE(LEFT(E103,LEN(E103)-1)),IF(RIGHT(E103,1)="%",0.01*VALUE(LEFT(E103,LEN(E103)-1)),IF(RIGHT(E103,1)="k",1000*VALUE(LEFT(E103,LEN(E103)-1)),VALUE(SUBSTITUTE(E103,",",""))))))))),"N/A")</f>
        <v/>
      </c>
      <c r="M103">
        <f>IFERROR(IF(TRIM(F103)="-", "N/A", IF(RIGHT(F103,1)=")",IF(RIGHT(F103,2)="T)",-1000000000000*VALUE(MID(F103,2,LEN(F103)-3)),IF(RIGHT(F103,2)="M)",-1000000*VALUE(MID(F103,2,LEN(F103)-3)),IF(RIGHT(F103,2)="B)",-1000000000*VALUE(MID(F103,2,LEN(F103)-3)),IF(RIGHT(F103,2)="k)",-1000*VALUE(MID(F103,2,LEN(F103)-3)),VALUE(SUBSTITUTE(F103,",","")))))),IF(RIGHT(F103,1)="T",1000000000000*VALUE(LEFT(F103,LEN(F103)-1)),IF(RIGHT(F103,1)="M",1000000*VALUE(LEFT(F103,LEN(F103)-1)),IF(RIGHT(F103,1)="B",1000000000*VALUE(LEFT(F103,LEN(F103)-1)),IF(RIGHT(F103,1)="%",0.01*VALUE(LEFT(F103,LEN(F103)-1)),IF(RIGHT(F103,1)="k",1000*VALUE(LEFT(F103,LEN(F103)-1)),VALUE(SUBSTITUTE(F103,",",""))))))))),"N/A")</f>
        <v/>
      </c>
      <c r="N103">
        <f>IFERROR(IF(TRIM(G103)="-", "N/A", IF(RIGHT(G103,1)=")",IF(RIGHT(G103,2)="T)",-1000000000000*VALUE(MID(G103,2,LEN(G103)-3)),IF(RIGHT(G103,2)="M)",-1000000*VALUE(MID(G103,2,LEN(G103)-3)),IF(RIGHT(G103,2)="B)",-1000000000*VALUE(MID(G103,2,LEN(G103)-3)),IF(RIGHT(G103,2)="k)",-1000*VALUE(MID(G103,2,LEN(G103)-3)),VALUE(SUBSTITUTE(G103,",","")))))),IF(RIGHT(G103,1)="T",1000000000000*VALUE(LEFT(G103,LEN(G103)-1)),IF(RIGHT(G103,1)="M",1000000*VALUE(LEFT(G103,LEN(G103)-1)),IF(RIGHT(G103,1)="B",1000000000*VALUE(LEFT(G103,LEN(G103)-1)),IF(RIGHT(G103,1)="%",0.01*VALUE(LEFT(G103,LEN(G103)-1)),IF(RIGHT(G103,1)="k",1000*VALUE(LEFT(G103,LEN(G103)-1)),VALUE(SUBSTITUTE(G103,",",""))))))))),"N/A")</f>
        <v/>
      </c>
    </row>
    <row r="104" spans="1:60">
      <c s="1" r="A104" t="n">
        <v>1</v>
      </c>
      <c r="B104" t="s">
        <v>177</v>
      </c>
      <c r="C104" t="s">
        <v>4520</v>
      </c>
      <c r="I104">
        <f>IF(AND(K104&gt; J104, L104&gt; K104, M104&gt; L104, N104&gt; M104), "pos_trend", IF(AND(K104&lt; J104, L104&lt; K104, M104&lt; L104, N104&lt; M104), "neg_trend", "N/A"))</f>
        <v/>
      </c>
      <c r="J104">
        <f>IFERROR(IF(TRIM(C104)="-", "N/A", IF(RIGHT(C104,1)=")",IF(RIGHT(C104,2)="T)",-1000000000000*VALUE(MID(C104,2,LEN(C104)-3)),IF(RIGHT(C104,2)="M)",-1000000*VALUE(MID(C104,2,LEN(C104)-3)),IF(RIGHT(C104,2)="B)",-1000000000*VALUE(MID(C104,2,LEN(C104)-3)),IF(RIGHT(C104,2)="k)",-1000*VALUE(MID(C104,2,LEN(C104)-3)),VALUE(SUBSTITUTE(C104,",","")))))),IF(RIGHT(C104,1)="T",1000000000000*VALUE(LEFT(C104,LEN(C104)-1)),IF(RIGHT(C104,1)="M",1000000*VALUE(LEFT(C104,LEN(C104)-1)),IF(RIGHT(C104,1)="B",1000000000*VALUE(LEFT(C104,LEN(C104)-1)),IF(RIGHT(C104,1)="%",0.01*VALUE(LEFT(C104,LEN(C104)-1)),IF(RIGHT(C104,1)="k",1000*VALUE(LEFT(C104,LEN(C104)-1)),VALUE(SUBSTITUTE(C104,",",""))))))))),"N/A")</f>
        <v/>
      </c>
      <c r="K104">
        <f>IFERROR(IF(TRIM(D104)="-", "N/A", IF(RIGHT(D104,1)=")",IF(RIGHT(D104,2)="T)",-1000000000000*VALUE(MID(D104,2,LEN(D104)-3)),IF(RIGHT(D104,2)="M)",-1000000*VALUE(MID(D104,2,LEN(D104)-3)),IF(RIGHT(D104,2)="B)",-1000000000*VALUE(MID(D104,2,LEN(D104)-3)),IF(RIGHT(D104,2)="k)",-1000*VALUE(MID(D104,2,LEN(D104)-3)),VALUE(SUBSTITUTE(D104,",","")))))),IF(RIGHT(D104,1)="T",1000000000000*VALUE(LEFT(D104,LEN(D104)-1)),IF(RIGHT(D104,1)="M",1000000*VALUE(LEFT(D104,LEN(D104)-1)),IF(RIGHT(D104,1)="B",1000000000*VALUE(LEFT(D104,LEN(D104)-1)),IF(RIGHT(D104,1)="%",0.01*VALUE(LEFT(D104,LEN(D104)-1)),IF(RIGHT(D104,1)="k",1000*VALUE(LEFT(D104,LEN(D104)-1)),VALUE(SUBSTITUTE(D104,",",""))))))))),"N/A")</f>
        <v/>
      </c>
      <c r="L104">
        <f>IFERROR(IF(TRIM(E104)="-", "N/A", IF(RIGHT(E104,1)=")",IF(RIGHT(E104,2)="T)",-1000000000000*VALUE(MID(E104,2,LEN(E104)-3)),IF(RIGHT(E104,2)="M)",-1000000*VALUE(MID(E104,2,LEN(E104)-3)),IF(RIGHT(E104,2)="B)",-1000000000*VALUE(MID(E104,2,LEN(E104)-3)),IF(RIGHT(E104,2)="k)",-1000*VALUE(MID(E104,2,LEN(E104)-3)),VALUE(SUBSTITUTE(E104,",","")))))),IF(RIGHT(E104,1)="T",1000000000000*VALUE(LEFT(E104,LEN(E104)-1)),IF(RIGHT(E104,1)="M",1000000*VALUE(LEFT(E104,LEN(E104)-1)),IF(RIGHT(E104,1)="B",1000000000*VALUE(LEFT(E104,LEN(E104)-1)),IF(RIGHT(E104,1)="%",0.01*VALUE(LEFT(E104,LEN(E104)-1)),IF(RIGHT(E104,1)="k",1000*VALUE(LEFT(E104,LEN(E104)-1)),VALUE(SUBSTITUTE(E104,",",""))))))))),"N/A")</f>
        <v/>
      </c>
      <c r="M104">
        <f>IFERROR(IF(TRIM(F104)="-", "N/A", IF(RIGHT(F104,1)=")",IF(RIGHT(F104,2)="T)",-1000000000000*VALUE(MID(F104,2,LEN(F104)-3)),IF(RIGHT(F104,2)="M)",-1000000*VALUE(MID(F104,2,LEN(F104)-3)),IF(RIGHT(F104,2)="B)",-1000000000*VALUE(MID(F104,2,LEN(F104)-3)),IF(RIGHT(F104,2)="k)",-1000*VALUE(MID(F104,2,LEN(F104)-3)),VALUE(SUBSTITUTE(F104,",","")))))),IF(RIGHT(F104,1)="T",1000000000000*VALUE(LEFT(F104,LEN(F104)-1)),IF(RIGHT(F104,1)="M",1000000*VALUE(LEFT(F104,LEN(F104)-1)),IF(RIGHT(F104,1)="B",1000000000*VALUE(LEFT(F104,LEN(F104)-1)),IF(RIGHT(F104,1)="%",0.01*VALUE(LEFT(F104,LEN(F104)-1)),IF(RIGHT(F104,1)="k",1000*VALUE(LEFT(F104,LEN(F104)-1)),VALUE(SUBSTITUTE(F104,",",""))))))))),"N/A")</f>
        <v/>
      </c>
      <c r="N104">
        <f>IFERROR(IF(TRIM(G104)="-", "N/A", IF(RIGHT(G104,1)=")",IF(RIGHT(G104,2)="T)",-1000000000000*VALUE(MID(G104,2,LEN(G104)-3)),IF(RIGHT(G104,2)="M)",-1000000*VALUE(MID(G104,2,LEN(G104)-3)),IF(RIGHT(G104,2)="B)",-1000000000*VALUE(MID(G104,2,LEN(G104)-3)),IF(RIGHT(G104,2)="k)",-1000*VALUE(MID(G104,2,LEN(G104)-3)),VALUE(SUBSTITUTE(G104,",","")))))),IF(RIGHT(G104,1)="T",1000000000000*VALUE(LEFT(G104,LEN(G104)-1)),IF(RIGHT(G104,1)="M",1000000*VALUE(LEFT(G104,LEN(G104)-1)),IF(RIGHT(G104,1)="B",1000000000*VALUE(LEFT(G104,LEN(G104)-1)),IF(RIGHT(G104,1)="%",0.01*VALUE(LEFT(G104,LEN(G104)-1)),IF(RIGHT(G104,1)="k",1000*VALUE(LEFT(G104,LEN(G104)-1)),VALUE(SUBSTITUTE(G104,",",""))))))))),"N/A")</f>
        <v/>
      </c>
    </row>
    <row r="105" spans="1:60">
      <c r="I105">
        <f>IF(AND(K105&gt; J105, L105&gt; K105, M105&gt; L105, N105&gt; M105), "pos_trend", IF(AND(K105&lt; J105, L105&lt; K105, M105&lt; L105, N105&lt; M105), "neg_trend", "N/A"))</f>
        <v/>
      </c>
      <c r="J105">
        <f>IFERROR(IF(TRIM(C105)="-", "N/A", IF(RIGHT(C105,1)=")",IF(RIGHT(C105,2)="T)",-1000000000000*VALUE(MID(C105,2,LEN(C105)-3)),IF(RIGHT(C105,2)="M)",-1000000*VALUE(MID(C105,2,LEN(C105)-3)),IF(RIGHT(C105,2)="B)",-1000000000*VALUE(MID(C105,2,LEN(C105)-3)),IF(RIGHT(C105,2)="k)",-1000*VALUE(MID(C105,2,LEN(C105)-3)),VALUE(SUBSTITUTE(C105,",","")))))),IF(RIGHT(C105,1)="T",1000000000000*VALUE(LEFT(C105,LEN(C105)-1)),IF(RIGHT(C105,1)="M",1000000*VALUE(LEFT(C105,LEN(C105)-1)),IF(RIGHT(C105,1)="B",1000000000*VALUE(LEFT(C105,LEN(C105)-1)),IF(RIGHT(C105,1)="%",0.01*VALUE(LEFT(C105,LEN(C105)-1)),IF(RIGHT(C105,1)="k",1000*VALUE(LEFT(C105,LEN(C105)-1)),VALUE(SUBSTITUTE(C105,",",""))))))))),"N/A")</f>
        <v/>
      </c>
      <c r="K105">
        <f>IFERROR(IF(TRIM(D105)="-", "N/A", IF(RIGHT(D105,1)=")",IF(RIGHT(D105,2)="T)",-1000000000000*VALUE(MID(D105,2,LEN(D105)-3)),IF(RIGHT(D105,2)="M)",-1000000*VALUE(MID(D105,2,LEN(D105)-3)),IF(RIGHT(D105,2)="B)",-1000000000*VALUE(MID(D105,2,LEN(D105)-3)),IF(RIGHT(D105,2)="k)",-1000*VALUE(MID(D105,2,LEN(D105)-3)),VALUE(SUBSTITUTE(D105,",","")))))),IF(RIGHT(D105,1)="T",1000000000000*VALUE(LEFT(D105,LEN(D105)-1)),IF(RIGHT(D105,1)="M",1000000*VALUE(LEFT(D105,LEN(D105)-1)),IF(RIGHT(D105,1)="B",1000000000*VALUE(LEFT(D105,LEN(D105)-1)),IF(RIGHT(D105,1)="%",0.01*VALUE(LEFT(D105,LEN(D105)-1)),IF(RIGHT(D105,1)="k",1000*VALUE(LEFT(D105,LEN(D105)-1)),VALUE(SUBSTITUTE(D105,",",""))))))))),"N/A")</f>
        <v/>
      </c>
      <c r="L105">
        <f>IFERROR(IF(TRIM(E105)="-", "N/A", IF(RIGHT(E105,1)=")",IF(RIGHT(E105,2)="T)",-1000000000000*VALUE(MID(E105,2,LEN(E105)-3)),IF(RIGHT(E105,2)="M)",-1000000*VALUE(MID(E105,2,LEN(E105)-3)),IF(RIGHT(E105,2)="B)",-1000000000*VALUE(MID(E105,2,LEN(E105)-3)),IF(RIGHT(E105,2)="k)",-1000*VALUE(MID(E105,2,LEN(E105)-3)),VALUE(SUBSTITUTE(E105,",","")))))),IF(RIGHT(E105,1)="T",1000000000000*VALUE(LEFT(E105,LEN(E105)-1)),IF(RIGHT(E105,1)="M",1000000*VALUE(LEFT(E105,LEN(E105)-1)),IF(RIGHT(E105,1)="B",1000000000*VALUE(LEFT(E105,LEN(E105)-1)),IF(RIGHT(E105,1)="%",0.01*VALUE(LEFT(E105,LEN(E105)-1)),IF(RIGHT(E105,1)="k",1000*VALUE(LEFT(E105,LEN(E105)-1)),VALUE(SUBSTITUTE(E105,",",""))))))))),"N/A")</f>
        <v/>
      </c>
      <c r="M105">
        <f>IFERROR(IF(TRIM(F105)="-", "N/A", IF(RIGHT(F105,1)=")",IF(RIGHT(F105,2)="T)",-1000000000000*VALUE(MID(F105,2,LEN(F105)-3)),IF(RIGHT(F105,2)="M)",-1000000*VALUE(MID(F105,2,LEN(F105)-3)),IF(RIGHT(F105,2)="B)",-1000000000*VALUE(MID(F105,2,LEN(F105)-3)),IF(RIGHT(F105,2)="k)",-1000*VALUE(MID(F105,2,LEN(F105)-3)),VALUE(SUBSTITUTE(F105,",","")))))),IF(RIGHT(F105,1)="T",1000000000000*VALUE(LEFT(F105,LEN(F105)-1)),IF(RIGHT(F105,1)="M",1000000*VALUE(LEFT(F105,LEN(F105)-1)),IF(RIGHT(F105,1)="B",1000000000*VALUE(LEFT(F105,LEN(F105)-1)),IF(RIGHT(F105,1)="%",0.01*VALUE(LEFT(F105,LEN(F105)-1)),IF(RIGHT(F105,1)="k",1000*VALUE(LEFT(F105,LEN(F105)-1)),VALUE(SUBSTITUTE(F105,",",""))))))))),"N/A")</f>
        <v/>
      </c>
      <c r="N105">
        <f>IFERROR(IF(TRIM(G105)="-", "N/A", IF(RIGHT(G105,1)=")",IF(RIGHT(G105,2)="T)",-1000000000000*VALUE(MID(G105,2,LEN(G105)-3)),IF(RIGHT(G105,2)="M)",-1000000*VALUE(MID(G105,2,LEN(G105)-3)),IF(RIGHT(G105,2)="B)",-1000000000*VALUE(MID(G105,2,LEN(G105)-3)),IF(RIGHT(G105,2)="k)",-1000*VALUE(MID(G105,2,LEN(G105)-3)),VALUE(SUBSTITUTE(G105,",","")))))),IF(RIGHT(G105,1)="T",1000000000000*VALUE(LEFT(G105,LEN(G105)-1)),IF(RIGHT(G105,1)="M",1000000*VALUE(LEFT(G105,LEN(G105)-1)),IF(RIGHT(G105,1)="B",1000000000*VALUE(LEFT(G105,LEN(G105)-1)),IF(RIGHT(G105,1)="%",0.01*VALUE(LEFT(G105,LEN(G105)-1)),IF(RIGHT(G105,1)="k",1000*VALUE(LEFT(G105,LEN(G105)-1)),VALUE(SUBSTITUTE(G105,",",""))))))))),"N/A")</f>
        <v/>
      </c>
    </row>
    <row r="106" spans="1:60">
      <c s="1" r="A106" t="n">
        <v>0</v>
      </c>
      <c r="B106" t="s">
        <v>22</v>
      </c>
      <c r="C106" t="s">
        <v>4491</v>
      </c>
      <c r="I106">
        <f>IF(AND(K106&gt; J106, L106&gt; K106, M106&gt; L106, N106&gt; M106), "pos_trend", IF(AND(K106&lt; J106, L106&lt; K106, M106&lt; L106, N106&lt; M106), "neg_trend", "N/A"))</f>
        <v/>
      </c>
      <c r="J106">
        <f>IFERROR(IF(TRIM(C106)="-", "N/A", IF(RIGHT(C106,1)=")",IF(RIGHT(C106,2)="T)",-1000000000000*VALUE(MID(C106,2,LEN(C106)-3)),IF(RIGHT(C106,2)="M)",-1000000*VALUE(MID(C106,2,LEN(C106)-3)),IF(RIGHT(C106,2)="B)",-1000000000*VALUE(MID(C106,2,LEN(C106)-3)),IF(RIGHT(C106,2)="k)",-1000*VALUE(MID(C106,2,LEN(C106)-3)),VALUE(SUBSTITUTE(C106,",","")))))),IF(RIGHT(C106,1)="T",1000000000000*VALUE(LEFT(C106,LEN(C106)-1)),IF(RIGHT(C106,1)="M",1000000*VALUE(LEFT(C106,LEN(C106)-1)),IF(RIGHT(C106,1)="B",1000000000*VALUE(LEFT(C106,LEN(C106)-1)),IF(RIGHT(C106,1)="%",0.01*VALUE(LEFT(C106,LEN(C106)-1)),IF(RIGHT(C106,1)="k",1000*VALUE(LEFT(C106,LEN(C106)-1)),VALUE(SUBSTITUTE(C106,",",""))))))))),"N/A")</f>
        <v/>
      </c>
      <c r="K106">
        <f>IFERROR(IF(TRIM(D106)="-", "N/A", IF(RIGHT(D106,1)=")",IF(RIGHT(D106,2)="T)",-1000000000000*VALUE(MID(D106,2,LEN(D106)-3)),IF(RIGHT(D106,2)="M)",-1000000*VALUE(MID(D106,2,LEN(D106)-3)),IF(RIGHT(D106,2)="B)",-1000000000*VALUE(MID(D106,2,LEN(D106)-3)),IF(RIGHT(D106,2)="k)",-1000*VALUE(MID(D106,2,LEN(D106)-3)),VALUE(SUBSTITUTE(D106,",","")))))),IF(RIGHT(D106,1)="T",1000000000000*VALUE(LEFT(D106,LEN(D106)-1)),IF(RIGHT(D106,1)="M",1000000*VALUE(LEFT(D106,LEN(D106)-1)),IF(RIGHT(D106,1)="B",1000000000*VALUE(LEFT(D106,LEN(D106)-1)),IF(RIGHT(D106,1)="%",0.01*VALUE(LEFT(D106,LEN(D106)-1)),IF(RIGHT(D106,1)="k",1000*VALUE(LEFT(D106,LEN(D106)-1)),VALUE(SUBSTITUTE(D106,",",""))))))))),"N/A")</f>
        <v/>
      </c>
      <c r="L106">
        <f>IFERROR(IF(TRIM(E106)="-", "N/A", IF(RIGHT(E106,1)=")",IF(RIGHT(E106,2)="T)",-1000000000000*VALUE(MID(E106,2,LEN(E106)-3)),IF(RIGHT(E106,2)="M)",-1000000*VALUE(MID(E106,2,LEN(E106)-3)),IF(RIGHT(E106,2)="B)",-1000000000*VALUE(MID(E106,2,LEN(E106)-3)),IF(RIGHT(E106,2)="k)",-1000*VALUE(MID(E106,2,LEN(E106)-3)),VALUE(SUBSTITUTE(E106,",","")))))),IF(RIGHT(E106,1)="T",1000000000000*VALUE(LEFT(E106,LEN(E106)-1)),IF(RIGHT(E106,1)="M",1000000*VALUE(LEFT(E106,LEN(E106)-1)),IF(RIGHT(E106,1)="B",1000000000*VALUE(LEFT(E106,LEN(E106)-1)),IF(RIGHT(E106,1)="%",0.01*VALUE(LEFT(E106,LEN(E106)-1)),IF(RIGHT(E106,1)="k",1000*VALUE(LEFT(E106,LEN(E106)-1)),VALUE(SUBSTITUTE(E106,",",""))))))))),"N/A")</f>
        <v/>
      </c>
      <c r="M106">
        <f>IFERROR(IF(TRIM(F106)="-", "N/A", IF(RIGHT(F106,1)=")",IF(RIGHT(F106,2)="T)",-1000000000000*VALUE(MID(F106,2,LEN(F106)-3)),IF(RIGHT(F106,2)="M)",-1000000*VALUE(MID(F106,2,LEN(F106)-3)),IF(RIGHT(F106,2)="B)",-1000000000*VALUE(MID(F106,2,LEN(F106)-3)),IF(RIGHT(F106,2)="k)",-1000*VALUE(MID(F106,2,LEN(F106)-3)),VALUE(SUBSTITUTE(F106,",","")))))),IF(RIGHT(F106,1)="T",1000000000000*VALUE(LEFT(F106,LEN(F106)-1)),IF(RIGHT(F106,1)="M",1000000*VALUE(LEFT(F106,LEN(F106)-1)),IF(RIGHT(F106,1)="B",1000000000*VALUE(LEFT(F106,LEN(F106)-1)),IF(RIGHT(F106,1)="%",0.01*VALUE(LEFT(F106,LEN(F106)-1)),IF(RIGHT(F106,1)="k",1000*VALUE(LEFT(F106,LEN(F106)-1)),VALUE(SUBSTITUTE(F106,",",""))))))))),"N/A")</f>
        <v/>
      </c>
      <c r="N106">
        <f>IFERROR(IF(TRIM(G106)="-", "N/A", IF(RIGHT(G106,1)=")",IF(RIGHT(G106,2)="T)",-1000000000000*VALUE(MID(G106,2,LEN(G106)-3)),IF(RIGHT(G106,2)="M)",-1000000*VALUE(MID(G106,2,LEN(G106)-3)),IF(RIGHT(G106,2)="B)",-1000000000*VALUE(MID(G106,2,LEN(G106)-3)),IF(RIGHT(G106,2)="k)",-1000*VALUE(MID(G106,2,LEN(G106)-3)),VALUE(SUBSTITUTE(G106,",","")))))),IF(RIGHT(G106,1)="T",1000000000000*VALUE(LEFT(G106,LEN(G106)-1)),IF(RIGHT(G106,1)="M",1000000*VALUE(LEFT(G106,LEN(G106)-1)),IF(RIGHT(G106,1)="B",1000000000*VALUE(LEFT(G106,LEN(G106)-1)),IF(RIGHT(G106,1)="%",0.01*VALUE(LEFT(G106,LEN(G106)-1)),IF(RIGHT(G106,1)="k",1000*VALUE(LEFT(G106,LEN(G106)-1)),VALUE(SUBSTITUTE(G106,",",""))))))))),"N/A")</f>
        <v/>
      </c>
    </row>
    <row r="107" spans="1:60">
      <c s="1" r="A107" t="n">
        <v>1</v>
      </c>
      <c r="B107" t="s">
        <v>179</v>
      </c>
      <c r="C107" t="s">
        <v>4521</v>
      </c>
      <c r="I107">
        <f>IF(AND(K107&gt; J107, L107&gt; K107, M107&gt; L107, N107&gt; M107), "pos_trend", IF(AND(K107&lt; J107, L107&lt; K107, M107&lt; L107, N107&lt; M107), "neg_trend", "N/A"))</f>
        <v/>
      </c>
      <c r="J107">
        <f>IFERROR(IF(TRIM(C107)="-", "N/A", IF(RIGHT(C107,1)=")",IF(RIGHT(C107,2)="T)",-1000000000000*VALUE(MID(C107,2,LEN(C107)-3)),IF(RIGHT(C107,2)="M)",-1000000*VALUE(MID(C107,2,LEN(C107)-3)),IF(RIGHT(C107,2)="B)",-1000000000*VALUE(MID(C107,2,LEN(C107)-3)),IF(RIGHT(C107,2)="k)",-1000*VALUE(MID(C107,2,LEN(C107)-3)),VALUE(SUBSTITUTE(C107,",","")))))),IF(RIGHT(C107,1)="T",1000000000000*VALUE(LEFT(C107,LEN(C107)-1)),IF(RIGHT(C107,1)="M",1000000*VALUE(LEFT(C107,LEN(C107)-1)),IF(RIGHT(C107,1)="B",1000000000*VALUE(LEFT(C107,LEN(C107)-1)),IF(RIGHT(C107,1)="%",0.01*VALUE(LEFT(C107,LEN(C107)-1)),IF(RIGHT(C107,1)="k",1000*VALUE(LEFT(C107,LEN(C107)-1)),VALUE(SUBSTITUTE(C107,",",""))))))))),"N/A")</f>
        <v/>
      </c>
      <c r="K107">
        <f>IFERROR(IF(TRIM(D107)="-", "N/A", IF(RIGHT(D107,1)=")",IF(RIGHT(D107,2)="T)",-1000000000000*VALUE(MID(D107,2,LEN(D107)-3)),IF(RIGHT(D107,2)="M)",-1000000*VALUE(MID(D107,2,LEN(D107)-3)),IF(RIGHT(D107,2)="B)",-1000000000*VALUE(MID(D107,2,LEN(D107)-3)),IF(RIGHT(D107,2)="k)",-1000*VALUE(MID(D107,2,LEN(D107)-3)),VALUE(SUBSTITUTE(D107,",","")))))),IF(RIGHT(D107,1)="T",1000000000000*VALUE(LEFT(D107,LEN(D107)-1)),IF(RIGHT(D107,1)="M",1000000*VALUE(LEFT(D107,LEN(D107)-1)),IF(RIGHT(D107,1)="B",1000000000*VALUE(LEFT(D107,LEN(D107)-1)),IF(RIGHT(D107,1)="%",0.01*VALUE(LEFT(D107,LEN(D107)-1)),IF(RIGHT(D107,1)="k",1000*VALUE(LEFT(D107,LEN(D107)-1)),VALUE(SUBSTITUTE(D107,",",""))))))))),"N/A")</f>
        <v/>
      </c>
      <c r="L107">
        <f>IFERROR(IF(TRIM(E107)="-", "N/A", IF(RIGHT(E107,1)=")",IF(RIGHT(E107,2)="T)",-1000000000000*VALUE(MID(E107,2,LEN(E107)-3)),IF(RIGHT(E107,2)="M)",-1000000*VALUE(MID(E107,2,LEN(E107)-3)),IF(RIGHT(E107,2)="B)",-1000000000*VALUE(MID(E107,2,LEN(E107)-3)),IF(RIGHT(E107,2)="k)",-1000*VALUE(MID(E107,2,LEN(E107)-3)),VALUE(SUBSTITUTE(E107,",","")))))),IF(RIGHT(E107,1)="T",1000000000000*VALUE(LEFT(E107,LEN(E107)-1)),IF(RIGHT(E107,1)="M",1000000*VALUE(LEFT(E107,LEN(E107)-1)),IF(RIGHT(E107,1)="B",1000000000*VALUE(LEFT(E107,LEN(E107)-1)),IF(RIGHT(E107,1)="%",0.01*VALUE(LEFT(E107,LEN(E107)-1)),IF(RIGHT(E107,1)="k",1000*VALUE(LEFT(E107,LEN(E107)-1)),VALUE(SUBSTITUTE(E107,",",""))))))))),"N/A")</f>
        <v/>
      </c>
      <c r="M107">
        <f>IFERROR(IF(TRIM(F107)="-", "N/A", IF(RIGHT(F107,1)=")",IF(RIGHT(F107,2)="T)",-1000000000000*VALUE(MID(F107,2,LEN(F107)-3)),IF(RIGHT(F107,2)="M)",-1000000*VALUE(MID(F107,2,LEN(F107)-3)),IF(RIGHT(F107,2)="B)",-1000000000*VALUE(MID(F107,2,LEN(F107)-3)),IF(RIGHT(F107,2)="k)",-1000*VALUE(MID(F107,2,LEN(F107)-3)),VALUE(SUBSTITUTE(F107,",","")))))),IF(RIGHT(F107,1)="T",1000000000000*VALUE(LEFT(F107,LEN(F107)-1)),IF(RIGHT(F107,1)="M",1000000*VALUE(LEFT(F107,LEN(F107)-1)),IF(RIGHT(F107,1)="B",1000000000*VALUE(LEFT(F107,LEN(F107)-1)),IF(RIGHT(F107,1)="%",0.01*VALUE(LEFT(F107,LEN(F107)-1)),IF(RIGHT(F107,1)="k",1000*VALUE(LEFT(F107,LEN(F107)-1)),VALUE(SUBSTITUTE(F107,",",""))))))))),"N/A")</f>
        <v/>
      </c>
      <c r="N107">
        <f>IFERROR(IF(TRIM(G107)="-", "N/A", IF(RIGHT(G107,1)=")",IF(RIGHT(G107,2)="T)",-1000000000000*VALUE(MID(G107,2,LEN(G107)-3)),IF(RIGHT(G107,2)="M)",-1000000*VALUE(MID(G107,2,LEN(G107)-3)),IF(RIGHT(G107,2)="B)",-1000000000*VALUE(MID(G107,2,LEN(G107)-3)),IF(RIGHT(G107,2)="k)",-1000*VALUE(MID(G107,2,LEN(G107)-3)),VALUE(SUBSTITUTE(G107,",","")))))),IF(RIGHT(G107,1)="T",1000000000000*VALUE(LEFT(G107,LEN(G107)-1)),IF(RIGHT(G107,1)="M",1000000*VALUE(LEFT(G107,LEN(G107)-1)),IF(RIGHT(G107,1)="B",1000000000*VALUE(LEFT(G107,LEN(G107)-1)),IF(RIGHT(G107,1)="%",0.01*VALUE(LEFT(G107,LEN(G107)-1)),IF(RIGHT(G107,1)="k",1000*VALUE(LEFT(G107,LEN(G107)-1)),VALUE(SUBSTITUTE(G107,",",""))))))))),"N/A")</f>
        <v/>
      </c>
    </row>
    <row r="108" spans="1:60">
      <c s="1" r="A108" t="n">
        <v>2</v>
      </c>
      <c r="B108" t="s">
        <v>181</v>
      </c>
      <c r="C108" t="s">
        <v>182</v>
      </c>
      <c r="I108">
        <f>IF(AND(K108&gt; J108, L108&gt; K108, M108&gt; L108, N108&gt; M108), "pos_trend", IF(AND(K108&lt; J108, L108&lt; K108, M108&lt; L108, N108&lt; M108), "neg_trend", "N/A"))</f>
        <v/>
      </c>
      <c r="J108">
        <f>IFERROR(IF(TRIM(C108)="-", "N/A", IF(RIGHT(C108,1)=")",IF(RIGHT(C108,2)="T)",-1000000000000*VALUE(MID(C108,2,LEN(C108)-3)),IF(RIGHT(C108,2)="M)",-1000000*VALUE(MID(C108,2,LEN(C108)-3)),IF(RIGHT(C108,2)="B)",-1000000000*VALUE(MID(C108,2,LEN(C108)-3)),IF(RIGHT(C108,2)="k)",-1000*VALUE(MID(C108,2,LEN(C108)-3)),VALUE(SUBSTITUTE(C108,",","")))))),IF(RIGHT(C108,1)="T",1000000000000*VALUE(LEFT(C108,LEN(C108)-1)),IF(RIGHT(C108,1)="M",1000000*VALUE(LEFT(C108,LEN(C108)-1)),IF(RIGHT(C108,1)="B",1000000000*VALUE(LEFT(C108,LEN(C108)-1)),IF(RIGHT(C108,1)="%",0.01*VALUE(LEFT(C108,LEN(C108)-1)),IF(RIGHT(C108,1)="k",1000*VALUE(LEFT(C108,LEN(C108)-1)),VALUE(SUBSTITUTE(C108,",",""))))))))),"N/A")</f>
        <v/>
      </c>
      <c r="K108">
        <f>IFERROR(IF(TRIM(D108)="-", "N/A", IF(RIGHT(D108,1)=")",IF(RIGHT(D108,2)="T)",-1000000000000*VALUE(MID(D108,2,LEN(D108)-3)),IF(RIGHT(D108,2)="M)",-1000000*VALUE(MID(D108,2,LEN(D108)-3)),IF(RIGHT(D108,2)="B)",-1000000000*VALUE(MID(D108,2,LEN(D108)-3)),IF(RIGHT(D108,2)="k)",-1000*VALUE(MID(D108,2,LEN(D108)-3)),VALUE(SUBSTITUTE(D108,",","")))))),IF(RIGHT(D108,1)="T",1000000000000*VALUE(LEFT(D108,LEN(D108)-1)),IF(RIGHT(D108,1)="M",1000000*VALUE(LEFT(D108,LEN(D108)-1)),IF(RIGHT(D108,1)="B",1000000000*VALUE(LEFT(D108,LEN(D108)-1)),IF(RIGHT(D108,1)="%",0.01*VALUE(LEFT(D108,LEN(D108)-1)),IF(RIGHT(D108,1)="k",1000*VALUE(LEFT(D108,LEN(D108)-1)),VALUE(SUBSTITUTE(D108,",",""))))))))),"N/A")</f>
        <v/>
      </c>
      <c r="L108">
        <f>IFERROR(IF(TRIM(E108)="-", "N/A", IF(RIGHT(E108,1)=")",IF(RIGHT(E108,2)="T)",-1000000000000*VALUE(MID(E108,2,LEN(E108)-3)),IF(RIGHT(E108,2)="M)",-1000000*VALUE(MID(E108,2,LEN(E108)-3)),IF(RIGHT(E108,2)="B)",-1000000000*VALUE(MID(E108,2,LEN(E108)-3)),IF(RIGHT(E108,2)="k)",-1000*VALUE(MID(E108,2,LEN(E108)-3)),VALUE(SUBSTITUTE(E108,",","")))))),IF(RIGHT(E108,1)="T",1000000000000*VALUE(LEFT(E108,LEN(E108)-1)),IF(RIGHT(E108,1)="M",1000000*VALUE(LEFT(E108,LEN(E108)-1)),IF(RIGHT(E108,1)="B",1000000000*VALUE(LEFT(E108,LEN(E108)-1)),IF(RIGHT(E108,1)="%",0.01*VALUE(LEFT(E108,LEN(E108)-1)),IF(RIGHT(E108,1)="k",1000*VALUE(LEFT(E108,LEN(E108)-1)),VALUE(SUBSTITUTE(E108,",",""))))))))),"N/A")</f>
        <v/>
      </c>
      <c r="M108">
        <f>IFERROR(IF(TRIM(F108)="-", "N/A", IF(RIGHT(F108,1)=")",IF(RIGHT(F108,2)="T)",-1000000000000*VALUE(MID(F108,2,LEN(F108)-3)),IF(RIGHT(F108,2)="M)",-1000000*VALUE(MID(F108,2,LEN(F108)-3)),IF(RIGHT(F108,2)="B)",-1000000000*VALUE(MID(F108,2,LEN(F108)-3)),IF(RIGHT(F108,2)="k)",-1000*VALUE(MID(F108,2,LEN(F108)-3)),VALUE(SUBSTITUTE(F108,",","")))))),IF(RIGHT(F108,1)="T",1000000000000*VALUE(LEFT(F108,LEN(F108)-1)),IF(RIGHT(F108,1)="M",1000000*VALUE(LEFT(F108,LEN(F108)-1)),IF(RIGHT(F108,1)="B",1000000000*VALUE(LEFT(F108,LEN(F108)-1)),IF(RIGHT(F108,1)="%",0.01*VALUE(LEFT(F108,LEN(F108)-1)),IF(RIGHT(F108,1)="k",1000*VALUE(LEFT(F108,LEN(F108)-1)),VALUE(SUBSTITUTE(F108,",",""))))))))),"N/A")</f>
        <v/>
      </c>
      <c r="N108">
        <f>IFERROR(IF(TRIM(G108)="-", "N/A", IF(RIGHT(G108,1)=")",IF(RIGHT(G108,2)="T)",-1000000000000*VALUE(MID(G108,2,LEN(G108)-3)),IF(RIGHT(G108,2)="M)",-1000000*VALUE(MID(G108,2,LEN(G108)-3)),IF(RIGHT(G108,2)="B)",-1000000000*VALUE(MID(G108,2,LEN(G108)-3)),IF(RIGHT(G108,2)="k)",-1000*VALUE(MID(G108,2,LEN(G108)-3)),VALUE(SUBSTITUTE(G108,",","")))))),IF(RIGHT(G108,1)="T",1000000000000*VALUE(LEFT(G108,LEN(G108)-1)),IF(RIGHT(G108,1)="M",1000000*VALUE(LEFT(G108,LEN(G108)-1)),IF(RIGHT(G108,1)="B",1000000000*VALUE(LEFT(G108,LEN(G108)-1)),IF(RIGHT(G108,1)="%",0.01*VALUE(LEFT(G108,LEN(G108)-1)),IF(RIGHT(G108,1)="k",1000*VALUE(LEFT(G108,LEN(G108)-1)),VALUE(SUBSTITUTE(G108,",",""))))))))),"N/A")</f>
        <v/>
      </c>
    </row>
    <row r="109" spans="1:60">
      <c s="1" r="A109" t="n">
        <v>3</v>
      </c>
      <c r="B109" t="s">
        <v>183</v>
      </c>
      <c r="C109" t="s">
        <v>4522</v>
      </c>
      <c r="I109">
        <f>IF(AND(K109&gt; J109, L109&gt; K109, M109&gt; L109, N109&gt; M109), "pos_trend", IF(AND(K109&lt; J109, L109&lt; K109, M109&lt; L109, N109&lt; M109), "neg_trend", "N/A"))</f>
        <v/>
      </c>
      <c r="J109">
        <f>IFERROR(IF(TRIM(C109)="-", "N/A", IF(RIGHT(C109,1)=")",IF(RIGHT(C109,2)="T)",-1000000000000*VALUE(MID(C109,2,LEN(C109)-3)),IF(RIGHT(C109,2)="M)",-1000000*VALUE(MID(C109,2,LEN(C109)-3)),IF(RIGHT(C109,2)="B)",-1000000000*VALUE(MID(C109,2,LEN(C109)-3)),IF(RIGHT(C109,2)="k)",-1000*VALUE(MID(C109,2,LEN(C109)-3)),VALUE(SUBSTITUTE(C109,",","")))))),IF(RIGHT(C109,1)="T",1000000000000*VALUE(LEFT(C109,LEN(C109)-1)),IF(RIGHT(C109,1)="M",1000000*VALUE(LEFT(C109,LEN(C109)-1)),IF(RIGHT(C109,1)="B",1000000000*VALUE(LEFT(C109,LEN(C109)-1)),IF(RIGHT(C109,1)="%",0.01*VALUE(LEFT(C109,LEN(C109)-1)),IF(RIGHT(C109,1)="k",1000*VALUE(LEFT(C109,LEN(C109)-1)),VALUE(SUBSTITUTE(C109,",",""))))))))),"N/A")</f>
        <v/>
      </c>
      <c r="K109">
        <f>IFERROR(IF(TRIM(D109)="-", "N/A", IF(RIGHT(D109,1)=")",IF(RIGHT(D109,2)="T)",-1000000000000*VALUE(MID(D109,2,LEN(D109)-3)),IF(RIGHT(D109,2)="M)",-1000000*VALUE(MID(D109,2,LEN(D109)-3)),IF(RIGHT(D109,2)="B)",-1000000000*VALUE(MID(D109,2,LEN(D109)-3)),IF(RIGHT(D109,2)="k)",-1000*VALUE(MID(D109,2,LEN(D109)-3)),VALUE(SUBSTITUTE(D109,",","")))))),IF(RIGHT(D109,1)="T",1000000000000*VALUE(LEFT(D109,LEN(D109)-1)),IF(RIGHT(D109,1)="M",1000000*VALUE(LEFT(D109,LEN(D109)-1)),IF(RIGHT(D109,1)="B",1000000000*VALUE(LEFT(D109,LEN(D109)-1)),IF(RIGHT(D109,1)="%",0.01*VALUE(LEFT(D109,LEN(D109)-1)),IF(RIGHT(D109,1)="k",1000*VALUE(LEFT(D109,LEN(D109)-1)),VALUE(SUBSTITUTE(D109,",",""))))))))),"N/A")</f>
        <v/>
      </c>
      <c r="L109">
        <f>IFERROR(IF(TRIM(E109)="-", "N/A", IF(RIGHT(E109,1)=")",IF(RIGHT(E109,2)="T)",-1000000000000*VALUE(MID(E109,2,LEN(E109)-3)),IF(RIGHT(E109,2)="M)",-1000000*VALUE(MID(E109,2,LEN(E109)-3)),IF(RIGHT(E109,2)="B)",-1000000000*VALUE(MID(E109,2,LEN(E109)-3)),IF(RIGHT(E109,2)="k)",-1000*VALUE(MID(E109,2,LEN(E109)-3)),VALUE(SUBSTITUTE(E109,",","")))))),IF(RIGHT(E109,1)="T",1000000000000*VALUE(LEFT(E109,LEN(E109)-1)),IF(RIGHT(E109,1)="M",1000000*VALUE(LEFT(E109,LEN(E109)-1)),IF(RIGHT(E109,1)="B",1000000000*VALUE(LEFT(E109,LEN(E109)-1)),IF(RIGHT(E109,1)="%",0.01*VALUE(LEFT(E109,LEN(E109)-1)),IF(RIGHT(E109,1)="k",1000*VALUE(LEFT(E109,LEN(E109)-1)),VALUE(SUBSTITUTE(E109,",",""))))))))),"N/A")</f>
        <v/>
      </c>
      <c r="M109">
        <f>IFERROR(IF(TRIM(F109)="-", "N/A", IF(RIGHT(F109,1)=")",IF(RIGHT(F109,2)="T)",-1000000000000*VALUE(MID(F109,2,LEN(F109)-3)),IF(RIGHT(F109,2)="M)",-1000000*VALUE(MID(F109,2,LEN(F109)-3)),IF(RIGHT(F109,2)="B)",-1000000000*VALUE(MID(F109,2,LEN(F109)-3)),IF(RIGHT(F109,2)="k)",-1000*VALUE(MID(F109,2,LEN(F109)-3)),VALUE(SUBSTITUTE(F109,",","")))))),IF(RIGHT(F109,1)="T",1000000000000*VALUE(LEFT(F109,LEN(F109)-1)),IF(RIGHT(F109,1)="M",1000000*VALUE(LEFT(F109,LEN(F109)-1)),IF(RIGHT(F109,1)="B",1000000000*VALUE(LEFT(F109,LEN(F109)-1)),IF(RIGHT(F109,1)="%",0.01*VALUE(LEFT(F109,LEN(F109)-1)),IF(RIGHT(F109,1)="k",1000*VALUE(LEFT(F109,LEN(F109)-1)),VALUE(SUBSTITUTE(F109,",",""))))))))),"N/A")</f>
        <v/>
      </c>
      <c r="N109">
        <f>IFERROR(IF(TRIM(G109)="-", "N/A", IF(RIGHT(G109,1)=")",IF(RIGHT(G109,2)="T)",-1000000000000*VALUE(MID(G109,2,LEN(G109)-3)),IF(RIGHT(G109,2)="M)",-1000000*VALUE(MID(G109,2,LEN(G109)-3)),IF(RIGHT(G109,2)="B)",-1000000000*VALUE(MID(G109,2,LEN(G109)-3)),IF(RIGHT(G109,2)="k)",-1000*VALUE(MID(G109,2,LEN(G109)-3)),VALUE(SUBSTITUTE(G109,",","")))))),IF(RIGHT(G109,1)="T",1000000000000*VALUE(LEFT(G109,LEN(G109)-1)),IF(RIGHT(G109,1)="M",1000000*VALUE(LEFT(G109,LEN(G109)-1)),IF(RIGHT(G109,1)="B",1000000000*VALUE(LEFT(G109,LEN(G109)-1)),IF(RIGHT(G109,1)="%",0.01*VALUE(LEFT(G109,LEN(G109)-1)),IF(RIGHT(G109,1)="k",1000*VALUE(LEFT(G109,LEN(G109)-1)),VALUE(SUBSTITUTE(G109,",",""))))))))),"N/A")</f>
        <v/>
      </c>
    </row>
    <row r="110" spans="1:60">
      <c s="1" r="A110" t="n">
        <v>4</v>
      </c>
      <c r="B110" t="s">
        <v>185</v>
      </c>
      <c r="C110" t="s">
        <v>4523</v>
      </c>
      <c r="I110">
        <f>IF(AND(K110&gt; J110, L110&gt; K110, M110&gt; L110, N110&gt; M110), "pos_trend", IF(AND(K110&lt; J110, L110&lt; K110, M110&lt; L110, N110&lt; M110), "neg_trend", "N/A"))</f>
        <v/>
      </c>
      <c r="J110">
        <f>IFERROR(IF(TRIM(C110)="-", "N/A", IF(RIGHT(C110,1)=")",IF(RIGHT(C110,2)="T)",-1000000000000*VALUE(MID(C110,2,LEN(C110)-3)),IF(RIGHT(C110,2)="M)",-1000000*VALUE(MID(C110,2,LEN(C110)-3)),IF(RIGHT(C110,2)="B)",-1000000000*VALUE(MID(C110,2,LEN(C110)-3)),IF(RIGHT(C110,2)="k)",-1000*VALUE(MID(C110,2,LEN(C110)-3)),VALUE(SUBSTITUTE(C110,",","")))))),IF(RIGHT(C110,1)="T",1000000000000*VALUE(LEFT(C110,LEN(C110)-1)),IF(RIGHT(C110,1)="M",1000000*VALUE(LEFT(C110,LEN(C110)-1)),IF(RIGHT(C110,1)="B",1000000000*VALUE(LEFT(C110,LEN(C110)-1)),IF(RIGHT(C110,1)="%",0.01*VALUE(LEFT(C110,LEN(C110)-1)),IF(RIGHT(C110,1)="k",1000*VALUE(LEFT(C110,LEN(C110)-1)),VALUE(SUBSTITUTE(C110,",",""))))))))),"N/A")</f>
        <v/>
      </c>
      <c r="K110">
        <f>IFERROR(IF(TRIM(D110)="-", "N/A", IF(RIGHT(D110,1)=")",IF(RIGHT(D110,2)="T)",-1000000000000*VALUE(MID(D110,2,LEN(D110)-3)),IF(RIGHT(D110,2)="M)",-1000000*VALUE(MID(D110,2,LEN(D110)-3)),IF(RIGHT(D110,2)="B)",-1000000000*VALUE(MID(D110,2,LEN(D110)-3)),IF(RIGHT(D110,2)="k)",-1000*VALUE(MID(D110,2,LEN(D110)-3)),VALUE(SUBSTITUTE(D110,",","")))))),IF(RIGHT(D110,1)="T",1000000000000*VALUE(LEFT(D110,LEN(D110)-1)),IF(RIGHT(D110,1)="M",1000000*VALUE(LEFT(D110,LEN(D110)-1)),IF(RIGHT(D110,1)="B",1000000000*VALUE(LEFT(D110,LEN(D110)-1)),IF(RIGHT(D110,1)="%",0.01*VALUE(LEFT(D110,LEN(D110)-1)),IF(RIGHT(D110,1)="k",1000*VALUE(LEFT(D110,LEN(D110)-1)),VALUE(SUBSTITUTE(D110,",",""))))))))),"N/A")</f>
        <v/>
      </c>
      <c r="L110">
        <f>IFERROR(IF(TRIM(E110)="-", "N/A", IF(RIGHT(E110,1)=")",IF(RIGHT(E110,2)="T)",-1000000000000*VALUE(MID(E110,2,LEN(E110)-3)),IF(RIGHT(E110,2)="M)",-1000000*VALUE(MID(E110,2,LEN(E110)-3)),IF(RIGHT(E110,2)="B)",-1000000000*VALUE(MID(E110,2,LEN(E110)-3)),IF(RIGHT(E110,2)="k)",-1000*VALUE(MID(E110,2,LEN(E110)-3)),VALUE(SUBSTITUTE(E110,",","")))))),IF(RIGHT(E110,1)="T",1000000000000*VALUE(LEFT(E110,LEN(E110)-1)),IF(RIGHT(E110,1)="M",1000000*VALUE(LEFT(E110,LEN(E110)-1)),IF(RIGHT(E110,1)="B",1000000000*VALUE(LEFT(E110,LEN(E110)-1)),IF(RIGHT(E110,1)="%",0.01*VALUE(LEFT(E110,LEN(E110)-1)),IF(RIGHT(E110,1)="k",1000*VALUE(LEFT(E110,LEN(E110)-1)),VALUE(SUBSTITUTE(E110,",",""))))))))),"N/A")</f>
        <v/>
      </c>
      <c r="M110">
        <f>IFERROR(IF(TRIM(F110)="-", "N/A", IF(RIGHT(F110,1)=")",IF(RIGHT(F110,2)="T)",-1000000000000*VALUE(MID(F110,2,LEN(F110)-3)),IF(RIGHT(F110,2)="M)",-1000000*VALUE(MID(F110,2,LEN(F110)-3)),IF(RIGHT(F110,2)="B)",-1000000000*VALUE(MID(F110,2,LEN(F110)-3)),IF(RIGHT(F110,2)="k)",-1000*VALUE(MID(F110,2,LEN(F110)-3)),VALUE(SUBSTITUTE(F110,",","")))))),IF(RIGHT(F110,1)="T",1000000000000*VALUE(LEFT(F110,LEN(F110)-1)),IF(RIGHT(F110,1)="M",1000000*VALUE(LEFT(F110,LEN(F110)-1)),IF(RIGHT(F110,1)="B",1000000000*VALUE(LEFT(F110,LEN(F110)-1)),IF(RIGHT(F110,1)="%",0.01*VALUE(LEFT(F110,LEN(F110)-1)),IF(RIGHT(F110,1)="k",1000*VALUE(LEFT(F110,LEN(F110)-1)),VALUE(SUBSTITUTE(F110,",",""))))))))),"N/A")</f>
        <v/>
      </c>
      <c r="N110">
        <f>IFERROR(IF(TRIM(G110)="-", "N/A", IF(RIGHT(G110,1)=")",IF(RIGHT(G110,2)="T)",-1000000000000*VALUE(MID(G110,2,LEN(G110)-3)),IF(RIGHT(G110,2)="M)",-1000000*VALUE(MID(G110,2,LEN(G110)-3)),IF(RIGHT(G110,2)="B)",-1000000000*VALUE(MID(G110,2,LEN(G110)-3)),IF(RIGHT(G110,2)="k)",-1000*VALUE(MID(G110,2,LEN(G110)-3)),VALUE(SUBSTITUTE(G110,",","")))))),IF(RIGHT(G110,1)="T",1000000000000*VALUE(LEFT(G110,LEN(G110)-1)),IF(RIGHT(G110,1)="M",1000000*VALUE(LEFT(G110,LEN(G110)-1)),IF(RIGHT(G110,1)="B",1000000000*VALUE(LEFT(G110,LEN(G110)-1)),IF(RIGHT(G110,1)="%",0.01*VALUE(LEFT(G110,LEN(G110)-1)),IF(RIGHT(G110,1)="k",1000*VALUE(LEFT(G110,LEN(G110)-1)),VALUE(SUBSTITUTE(G110,",",""))))))))),"N/A")</f>
        <v/>
      </c>
    </row>
    <row r="111" spans="1:60">
      <c s="1" r="A111" t="n">
        <v>5</v>
      </c>
      <c r="B111" t="s">
        <v>187</v>
      </c>
      <c r="C111" t="s">
        <v>4524</v>
      </c>
      <c r="I111">
        <f>IF(AND(K111&gt; J111, L111&gt; K111, M111&gt; L111, N111&gt; M111), "pos_trend", IF(AND(K111&lt; J111, L111&lt; K111, M111&lt; L111, N111&lt; M111), "neg_trend", "N/A"))</f>
        <v/>
      </c>
      <c r="J111">
        <f>IFERROR(IF(TRIM(C111)="-", "N/A", IF(RIGHT(C111,1)=")",IF(RIGHT(C111,2)="T)",-1000000000000*VALUE(MID(C111,2,LEN(C111)-3)),IF(RIGHT(C111,2)="M)",-1000000*VALUE(MID(C111,2,LEN(C111)-3)),IF(RIGHT(C111,2)="B)",-1000000000*VALUE(MID(C111,2,LEN(C111)-3)),IF(RIGHT(C111,2)="k)",-1000*VALUE(MID(C111,2,LEN(C111)-3)),VALUE(SUBSTITUTE(C111,",","")))))),IF(RIGHT(C111,1)="T",1000000000000*VALUE(LEFT(C111,LEN(C111)-1)),IF(RIGHT(C111,1)="M",1000000*VALUE(LEFT(C111,LEN(C111)-1)),IF(RIGHT(C111,1)="B",1000000000*VALUE(LEFT(C111,LEN(C111)-1)),IF(RIGHT(C111,1)="%",0.01*VALUE(LEFT(C111,LEN(C111)-1)),IF(RIGHT(C111,1)="k",1000*VALUE(LEFT(C111,LEN(C111)-1)),VALUE(SUBSTITUTE(C111,",",""))))))))),"N/A")</f>
        <v/>
      </c>
      <c r="K111">
        <f>IFERROR(IF(TRIM(D111)="-", "N/A", IF(RIGHT(D111,1)=")",IF(RIGHT(D111,2)="T)",-1000000000000*VALUE(MID(D111,2,LEN(D111)-3)),IF(RIGHT(D111,2)="M)",-1000000*VALUE(MID(D111,2,LEN(D111)-3)),IF(RIGHT(D111,2)="B)",-1000000000*VALUE(MID(D111,2,LEN(D111)-3)),IF(RIGHT(D111,2)="k)",-1000*VALUE(MID(D111,2,LEN(D111)-3)),VALUE(SUBSTITUTE(D111,",","")))))),IF(RIGHT(D111,1)="T",1000000000000*VALUE(LEFT(D111,LEN(D111)-1)),IF(RIGHT(D111,1)="M",1000000*VALUE(LEFT(D111,LEN(D111)-1)),IF(RIGHT(D111,1)="B",1000000000*VALUE(LEFT(D111,LEN(D111)-1)),IF(RIGHT(D111,1)="%",0.01*VALUE(LEFT(D111,LEN(D111)-1)),IF(RIGHT(D111,1)="k",1000*VALUE(LEFT(D111,LEN(D111)-1)),VALUE(SUBSTITUTE(D111,",",""))))))))),"N/A")</f>
        <v/>
      </c>
      <c r="L111">
        <f>IFERROR(IF(TRIM(E111)="-", "N/A", IF(RIGHT(E111,1)=")",IF(RIGHT(E111,2)="T)",-1000000000000*VALUE(MID(E111,2,LEN(E111)-3)),IF(RIGHT(E111,2)="M)",-1000000*VALUE(MID(E111,2,LEN(E111)-3)),IF(RIGHT(E111,2)="B)",-1000000000*VALUE(MID(E111,2,LEN(E111)-3)),IF(RIGHT(E111,2)="k)",-1000*VALUE(MID(E111,2,LEN(E111)-3)),VALUE(SUBSTITUTE(E111,",","")))))),IF(RIGHT(E111,1)="T",1000000000000*VALUE(LEFT(E111,LEN(E111)-1)),IF(RIGHT(E111,1)="M",1000000*VALUE(LEFT(E111,LEN(E111)-1)),IF(RIGHT(E111,1)="B",1000000000*VALUE(LEFT(E111,LEN(E111)-1)),IF(RIGHT(E111,1)="%",0.01*VALUE(LEFT(E111,LEN(E111)-1)),IF(RIGHT(E111,1)="k",1000*VALUE(LEFT(E111,LEN(E111)-1)),VALUE(SUBSTITUTE(E111,",",""))))))))),"N/A")</f>
        <v/>
      </c>
      <c r="M111">
        <f>IFERROR(IF(TRIM(F111)="-", "N/A", IF(RIGHT(F111,1)=")",IF(RIGHT(F111,2)="T)",-1000000000000*VALUE(MID(F111,2,LEN(F111)-3)),IF(RIGHT(F111,2)="M)",-1000000*VALUE(MID(F111,2,LEN(F111)-3)),IF(RIGHT(F111,2)="B)",-1000000000*VALUE(MID(F111,2,LEN(F111)-3)),IF(RIGHT(F111,2)="k)",-1000*VALUE(MID(F111,2,LEN(F111)-3)),VALUE(SUBSTITUTE(F111,",","")))))),IF(RIGHT(F111,1)="T",1000000000000*VALUE(LEFT(F111,LEN(F111)-1)),IF(RIGHT(F111,1)="M",1000000*VALUE(LEFT(F111,LEN(F111)-1)),IF(RIGHT(F111,1)="B",1000000000*VALUE(LEFT(F111,LEN(F111)-1)),IF(RIGHT(F111,1)="%",0.01*VALUE(LEFT(F111,LEN(F111)-1)),IF(RIGHT(F111,1)="k",1000*VALUE(LEFT(F111,LEN(F111)-1)),VALUE(SUBSTITUTE(F111,",",""))))))))),"N/A")</f>
        <v/>
      </c>
      <c r="N111">
        <f>IFERROR(IF(TRIM(G111)="-", "N/A", IF(RIGHT(G111,1)=")",IF(RIGHT(G111,2)="T)",-1000000000000*VALUE(MID(G111,2,LEN(G111)-3)),IF(RIGHT(G111,2)="M)",-1000000*VALUE(MID(G111,2,LEN(G111)-3)),IF(RIGHT(G111,2)="B)",-1000000000*VALUE(MID(G111,2,LEN(G111)-3)),IF(RIGHT(G111,2)="k)",-1000*VALUE(MID(G111,2,LEN(G111)-3)),VALUE(SUBSTITUTE(G111,",","")))))),IF(RIGHT(G111,1)="T",1000000000000*VALUE(LEFT(G111,LEN(G111)-1)),IF(RIGHT(G111,1)="M",1000000*VALUE(LEFT(G111,LEN(G111)-1)),IF(RIGHT(G111,1)="B",1000000000*VALUE(LEFT(G111,LEN(G111)-1)),IF(RIGHT(G111,1)="%",0.01*VALUE(LEFT(G111,LEN(G111)-1)),IF(RIGHT(G111,1)="k",1000*VALUE(LEFT(G111,LEN(G111)-1)),VALUE(SUBSTITUTE(G111,",",""))))))))),"N/A")</f>
        <v/>
      </c>
    </row>
    <row r="112" spans="1:60">
      <c s="1" r="A112" t="n">
        <v>6</v>
      </c>
      <c r="B112" t="s">
        <v>189</v>
      </c>
      <c r="C112" t="s">
        <v>4525</v>
      </c>
      <c r="I112">
        <f>IF(AND(K112&gt; J112, L112&gt; K112, M112&gt; L112, N112&gt; M112), "pos_trend", IF(AND(K112&lt; J112, L112&lt; K112, M112&lt; L112, N112&lt; M112), "neg_trend", "N/A"))</f>
        <v/>
      </c>
      <c r="J112">
        <f>IFERROR(IF(TRIM(C112)="-", "N/A", IF(RIGHT(C112,1)=")",IF(RIGHT(C112,2)="T)",-1000000000000*VALUE(MID(C112,2,LEN(C112)-3)),IF(RIGHT(C112,2)="M)",-1000000*VALUE(MID(C112,2,LEN(C112)-3)),IF(RIGHT(C112,2)="B)",-1000000000*VALUE(MID(C112,2,LEN(C112)-3)),IF(RIGHT(C112,2)="k)",-1000*VALUE(MID(C112,2,LEN(C112)-3)),VALUE(SUBSTITUTE(C112,",","")))))),IF(RIGHT(C112,1)="T",1000000000000*VALUE(LEFT(C112,LEN(C112)-1)),IF(RIGHT(C112,1)="M",1000000*VALUE(LEFT(C112,LEN(C112)-1)),IF(RIGHT(C112,1)="B",1000000000*VALUE(LEFT(C112,LEN(C112)-1)),IF(RIGHT(C112,1)="%",0.01*VALUE(LEFT(C112,LEN(C112)-1)),IF(RIGHT(C112,1)="k",1000*VALUE(LEFT(C112,LEN(C112)-1)),VALUE(SUBSTITUTE(C112,",",""))))))))),"N/A")</f>
        <v/>
      </c>
      <c r="K112">
        <f>IFERROR(IF(TRIM(D112)="-", "N/A", IF(RIGHT(D112,1)=")",IF(RIGHT(D112,2)="T)",-1000000000000*VALUE(MID(D112,2,LEN(D112)-3)),IF(RIGHT(D112,2)="M)",-1000000*VALUE(MID(D112,2,LEN(D112)-3)),IF(RIGHT(D112,2)="B)",-1000000000*VALUE(MID(D112,2,LEN(D112)-3)),IF(RIGHT(D112,2)="k)",-1000*VALUE(MID(D112,2,LEN(D112)-3)),VALUE(SUBSTITUTE(D112,",","")))))),IF(RIGHT(D112,1)="T",1000000000000*VALUE(LEFT(D112,LEN(D112)-1)),IF(RIGHT(D112,1)="M",1000000*VALUE(LEFT(D112,LEN(D112)-1)),IF(RIGHT(D112,1)="B",1000000000*VALUE(LEFT(D112,LEN(D112)-1)),IF(RIGHT(D112,1)="%",0.01*VALUE(LEFT(D112,LEN(D112)-1)),IF(RIGHT(D112,1)="k",1000*VALUE(LEFT(D112,LEN(D112)-1)),VALUE(SUBSTITUTE(D112,",",""))))))))),"N/A")</f>
        <v/>
      </c>
      <c r="L112">
        <f>IFERROR(IF(TRIM(E112)="-", "N/A", IF(RIGHT(E112,1)=")",IF(RIGHT(E112,2)="T)",-1000000000000*VALUE(MID(E112,2,LEN(E112)-3)),IF(RIGHT(E112,2)="M)",-1000000*VALUE(MID(E112,2,LEN(E112)-3)),IF(RIGHT(E112,2)="B)",-1000000000*VALUE(MID(E112,2,LEN(E112)-3)),IF(RIGHT(E112,2)="k)",-1000*VALUE(MID(E112,2,LEN(E112)-3)),VALUE(SUBSTITUTE(E112,",","")))))),IF(RIGHT(E112,1)="T",1000000000000*VALUE(LEFT(E112,LEN(E112)-1)),IF(RIGHT(E112,1)="M",1000000*VALUE(LEFT(E112,LEN(E112)-1)),IF(RIGHT(E112,1)="B",1000000000*VALUE(LEFT(E112,LEN(E112)-1)),IF(RIGHT(E112,1)="%",0.01*VALUE(LEFT(E112,LEN(E112)-1)),IF(RIGHT(E112,1)="k",1000*VALUE(LEFT(E112,LEN(E112)-1)),VALUE(SUBSTITUTE(E112,",",""))))))))),"N/A")</f>
        <v/>
      </c>
      <c r="M112">
        <f>IFERROR(IF(TRIM(F112)="-", "N/A", IF(RIGHT(F112,1)=")",IF(RIGHT(F112,2)="T)",-1000000000000*VALUE(MID(F112,2,LEN(F112)-3)),IF(RIGHT(F112,2)="M)",-1000000*VALUE(MID(F112,2,LEN(F112)-3)),IF(RIGHT(F112,2)="B)",-1000000000*VALUE(MID(F112,2,LEN(F112)-3)),IF(RIGHT(F112,2)="k)",-1000*VALUE(MID(F112,2,LEN(F112)-3)),VALUE(SUBSTITUTE(F112,",","")))))),IF(RIGHT(F112,1)="T",1000000000000*VALUE(LEFT(F112,LEN(F112)-1)),IF(RIGHT(F112,1)="M",1000000*VALUE(LEFT(F112,LEN(F112)-1)),IF(RIGHT(F112,1)="B",1000000000*VALUE(LEFT(F112,LEN(F112)-1)),IF(RIGHT(F112,1)="%",0.01*VALUE(LEFT(F112,LEN(F112)-1)),IF(RIGHT(F112,1)="k",1000*VALUE(LEFT(F112,LEN(F112)-1)),VALUE(SUBSTITUTE(F112,",",""))))))))),"N/A")</f>
        <v/>
      </c>
      <c r="N112">
        <f>IFERROR(IF(TRIM(G112)="-", "N/A", IF(RIGHT(G112,1)=")",IF(RIGHT(G112,2)="T)",-1000000000000*VALUE(MID(G112,2,LEN(G112)-3)),IF(RIGHT(G112,2)="M)",-1000000*VALUE(MID(G112,2,LEN(G112)-3)),IF(RIGHT(G112,2)="B)",-1000000000*VALUE(MID(G112,2,LEN(G112)-3)),IF(RIGHT(G112,2)="k)",-1000*VALUE(MID(G112,2,LEN(G112)-3)),VALUE(SUBSTITUTE(G112,",","")))))),IF(RIGHT(G112,1)="T",1000000000000*VALUE(LEFT(G112,LEN(G112)-1)),IF(RIGHT(G112,1)="M",1000000*VALUE(LEFT(G112,LEN(G112)-1)),IF(RIGHT(G112,1)="B",1000000000*VALUE(LEFT(G112,LEN(G112)-1)),IF(RIGHT(G112,1)="%",0.01*VALUE(LEFT(G112,LEN(G112)-1)),IF(RIGHT(G112,1)="k",1000*VALUE(LEFT(G112,LEN(G112)-1)),VALUE(SUBSTITUTE(G112,",",""))))))))),"N/A")</f>
        <v/>
      </c>
    </row>
    <row r="113" spans="1:60">
      <c r="I113">
        <f>IF(AND(K113&gt; J113, L113&gt; K113, M113&gt; L113, N113&gt; M113), "pos_trend", IF(AND(K113&lt; J113, L113&lt; K113, M113&lt; L113, N113&lt; M113), "neg_trend", "N/A"))</f>
        <v/>
      </c>
      <c r="J113">
        <f>IFERROR(IF(TRIM(C113)="-", "N/A", IF(RIGHT(C113,1)=")",IF(RIGHT(C113,2)="T)",-1000000000000*VALUE(MID(C113,2,LEN(C113)-3)),IF(RIGHT(C113,2)="M)",-1000000*VALUE(MID(C113,2,LEN(C113)-3)),IF(RIGHT(C113,2)="B)",-1000000000*VALUE(MID(C113,2,LEN(C113)-3)),IF(RIGHT(C113,2)="k)",-1000*VALUE(MID(C113,2,LEN(C113)-3)),VALUE(SUBSTITUTE(C113,",","")))))),IF(RIGHT(C113,1)="T",1000000000000*VALUE(LEFT(C113,LEN(C113)-1)),IF(RIGHT(C113,1)="M",1000000*VALUE(LEFT(C113,LEN(C113)-1)),IF(RIGHT(C113,1)="B",1000000000*VALUE(LEFT(C113,LEN(C113)-1)),IF(RIGHT(C113,1)="%",0.01*VALUE(LEFT(C113,LEN(C113)-1)),IF(RIGHT(C113,1)="k",1000*VALUE(LEFT(C113,LEN(C113)-1)),VALUE(SUBSTITUTE(C113,",",""))))))))),"N/A")</f>
        <v/>
      </c>
      <c r="K113">
        <f>IFERROR(IF(TRIM(D113)="-", "N/A", IF(RIGHT(D113,1)=")",IF(RIGHT(D113,2)="T)",-1000000000000*VALUE(MID(D113,2,LEN(D113)-3)),IF(RIGHT(D113,2)="M)",-1000000*VALUE(MID(D113,2,LEN(D113)-3)),IF(RIGHT(D113,2)="B)",-1000000000*VALUE(MID(D113,2,LEN(D113)-3)),IF(RIGHT(D113,2)="k)",-1000*VALUE(MID(D113,2,LEN(D113)-3)),VALUE(SUBSTITUTE(D113,",","")))))),IF(RIGHT(D113,1)="T",1000000000000*VALUE(LEFT(D113,LEN(D113)-1)),IF(RIGHT(D113,1)="M",1000000*VALUE(LEFT(D113,LEN(D113)-1)),IF(RIGHT(D113,1)="B",1000000000*VALUE(LEFT(D113,LEN(D113)-1)),IF(RIGHT(D113,1)="%",0.01*VALUE(LEFT(D113,LEN(D113)-1)),IF(RIGHT(D113,1)="k",1000*VALUE(LEFT(D113,LEN(D113)-1)),VALUE(SUBSTITUTE(D113,",",""))))))))),"N/A")</f>
        <v/>
      </c>
      <c r="L113">
        <f>IFERROR(IF(TRIM(E113)="-", "N/A", IF(RIGHT(E113,1)=")",IF(RIGHT(E113,2)="T)",-1000000000000*VALUE(MID(E113,2,LEN(E113)-3)),IF(RIGHT(E113,2)="M)",-1000000*VALUE(MID(E113,2,LEN(E113)-3)),IF(RIGHT(E113,2)="B)",-1000000000*VALUE(MID(E113,2,LEN(E113)-3)),IF(RIGHT(E113,2)="k)",-1000*VALUE(MID(E113,2,LEN(E113)-3)),VALUE(SUBSTITUTE(E113,",","")))))),IF(RIGHT(E113,1)="T",1000000000000*VALUE(LEFT(E113,LEN(E113)-1)),IF(RIGHT(E113,1)="M",1000000*VALUE(LEFT(E113,LEN(E113)-1)),IF(RIGHT(E113,1)="B",1000000000*VALUE(LEFT(E113,LEN(E113)-1)),IF(RIGHT(E113,1)="%",0.01*VALUE(LEFT(E113,LEN(E113)-1)),IF(RIGHT(E113,1)="k",1000*VALUE(LEFT(E113,LEN(E113)-1)),VALUE(SUBSTITUTE(E113,",",""))))))))),"N/A")</f>
        <v/>
      </c>
      <c r="M113">
        <f>IFERROR(IF(TRIM(F113)="-", "N/A", IF(RIGHT(F113,1)=")",IF(RIGHT(F113,2)="T)",-1000000000000*VALUE(MID(F113,2,LEN(F113)-3)),IF(RIGHT(F113,2)="M)",-1000000*VALUE(MID(F113,2,LEN(F113)-3)),IF(RIGHT(F113,2)="B)",-1000000000*VALUE(MID(F113,2,LEN(F113)-3)),IF(RIGHT(F113,2)="k)",-1000*VALUE(MID(F113,2,LEN(F113)-3)),VALUE(SUBSTITUTE(F113,",","")))))),IF(RIGHT(F113,1)="T",1000000000000*VALUE(LEFT(F113,LEN(F113)-1)),IF(RIGHT(F113,1)="M",1000000*VALUE(LEFT(F113,LEN(F113)-1)),IF(RIGHT(F113,1)="B",1000000000*VALUE(LEFT(F113,LEN(F113)-1)),IF(RIGHT(F113,1)="%",0.01*VALUE(LEFT(F113,LEN(F113)-1)),IF(RIGHT(F113,1)="k",1000*VALUE(LEFT(F113,LEN(F113)-1)),VALUE(SUBSTITUTE(F113,",",""))))))))),"N/A")</f>
        <v/>
      </c>
      <c r="N113">
        <f>IFERROR(IF(TRIM(G113)="-", "N/A", IF(RIGHT(G113,1)=")",IF(RIGHT(G113,2)="T)",-1000000000000*VALUE(MID(G113,2,LEN(G113)-3)),IF(RIGHT(G113,2)="M)",-1000000*VALUE(MID(G113,2,LEN(G113)-3)),IF(RIGHT(G113,2)="B)",-1000000000*VALUE(MID(G113,2,LEN(G113)-3)),IF(RIGHT(G113,2)="k)",-1000*VALUE(MID(G113,2,LEN(G113)-3)),VALUE(SUBSTITUTE(G113,",","")))))),IF(RIGHT(G113,1)="T",1000000000000*VALUE(LEFT(G113,LEN(G113)-1)),IF(RIGHT(G113,1)="M",1000000*VALUE(LEFT(G113,LEN(G113)-1)),IF(RIGHT(G113,1)="B",1000000000*VALUE(LEFT(G113,LEN(G113)-1)),IF(RIGHT(G113,1)="%",0.01*VALUE(LEFT(G113,LEN(G113)-1)),IF(RIGHT(G113,1)="k",1000*VALUE(LEFT(G113,LEN(G113)-1)),VALUE(SUBSTITUTE(G113,",",""))))))))),"N/A")</f>
        <v/>
      </c>
    </row>
    <row r="114" spans="1:60">
      <c s="1" r="A114" t="n">
        <v>0</v>
      </c>
      <c r="B114" t="s">
        <v>191</v>
      </c>
      <c r="C114" t="s">
        <v>4526</v>
      </c>
      <c r="I114">
        <f>IF(AND(K114&gt; J114, L114&gt; K114, M114&gt; L114, N114&gt; M114), "pos_trend", IF(AND(K114&lt; J114, L114&lt; K114, M114&lt; L114, N114&lt; M114), "neg_trend", "N/A"))</f>
        <v/>
      </c>
      <c r="J114">
        <f>IFERROR(IF(TRIM(C114)="-", "N/A", IF(RIGHT(C114,1)=")",IF(RIGHT(C114,2)="T)",-1000000000000*VALUE(MID(C114,2,LEN(C114)-3)),IF(RIGHT(C114,2)="M)",-1000000*VALUE(MID(C114,2,LEN(C114)-3)),IF(RIGHT(C114,2)="B)",-1000000000*VALUE(MID(C114,2,LEN(C114)-3)),IF(RIGHT(C114,2)="k)",-1000*VALUE(MID(C114,2,LEN(C114)-3)),VALUE(SUBSTITUTE(C114,",","")))))),IF(RIGHT(C114,1)="T",1000000000000*VALUE(LEFT(C114,LEN(C114)-1)),IF(RIGHT(C114,1)="M",1000000*VALUE(LEFT(C114,LEN(C114)-1)),IF(RIGHT(C114,1)="B",1000000000*VALUE(LEFT(C114,LEN(C114)-1)),IF(RIGHT(C114,1)="%",0.01*VALUE(LEFT(C114,LEN(C114)-1)),IF(RIGHT(C114,1)="k",1000*VALUE(LEFT(C114,LEN(C114)-1)),VALUE(SUBSTITUTE(C114,",",""))))))))),"N/A")</f>
        <v/>
      </c>
      <c r="K114">
        <f>IFERROR(IF(TRIM(D114)="-", "N/A", IF(RIGHT(D114,1)=")",IF(RIGHT(D114,2)="T)",-1000000000000*VALUE(MID(D114,2,LEN(D114)-3)),IF(RIGHT(D114,2)="M)",-1000000*VALUE(MID(D114,2,LEN(D114)-3)),IF(RIGHT(D114,2)="B)",-1000000000*VALUE(MID(D114,2,LEN(D114)-3)),IF(RIGHT(D114,2)="k)",-1000*VALUE(MID(D114,2,LEN(D114)-3)),VALUE(SUBSTITUTE(D114,",","")))))),IF(RIGHT(D114,1)="T",1000000000000*VALUE(LEFT(D114,LEN(D114)-1)),IF(RIGHT(D114,1)="M",1000000*VALUE(LEFT(D114,LEN(D114)-1)),IF(RIGHT(D114,1)="B",1000000000*VALUE(LEFT(D114,LEN(D114)-1)),IF(RIGHT(D114,1)="%",0.01*VALUE(LEFT(D114,LEN(D114)-1)),IF(RIGHT(D114,1)="k",1000*VALUE(LEFT(D114,LEN(D114)-1)),VALUE(SUBSTITUTE(D114,",",""))))))))),"N/A")</f>
        <v/>
      </c>
      <c r="L114">
        <f>IFERROR(IF(TRIM(E114)="-", "N/A", IF(RIGHT(E114,1)=")",IF(RIGHT(E114,2)="T)",-1000000000000*VALUE(MID(E114,2,LEN(E114)-3)),IF(RIGHT(E114,2)="M)",-1000000*VALUE(MID(E114,2,LEN(E114)-3)),IF(RIGHT(E114,2)="B)",-1000000000*VALUE(MID(E114,2,LEN(E114)-3)),IF(RIGHT(E114,2)="k)",-1000*VALUE(MID(E114,2,LEN(E114)-3)),VALUE(SUBSTITUTE(E114,",","")))))),IF(RIGHT(E114,1)="T",1000000000000*VALUE(LEFT(E114,LEN(E114)-1)),IF(RIGHT(E114,1)="M",1000000*VALUE(LEFT(E114,LEN(E114)-1)),IF(RIGHT(E114,1)="B",1000000000*VALUE(LEFT(E114,LEN(E114)-1)),IF(RIGHT(E114,1)="%",0.01*VALUE(LEFT(E114,LEN(E114)-1)),IF(RIGHT(E114,1)="k",1000*VALUE(LEFT(E114,LEN(E114)-1)),VALUE(SUBSTITUTE(E114,",",""))))))))),"N/A")</f>
        <v/>
      </c>
      <c r="M114">
        <f>IFERROR(IF(TRIM(F114)="-", "N/A", IF(RIGHT(F114,1)=")",IF(RIGHT(F114,2)="T)",-1000000000000*VALUE(MID(F114,2,LEN(F114)-3)),IF(RIGHT(F114,2)="M)",-1000000*VALUE(MID(F114,2,LEN(F114)-3)),IF(RIGHT(F114,2)="B)",-1000000000*VALUE(MID(F114,2,LEN(F114)-3)),IF(RIGHT(F114,2)="k)",-1000*VALUE(MID(F114,2,LEN(F114)-3)),VALUE(SUBSTITUTE(F114,",","")))))),IF(RIGHT(F114,1)="T",1000000000000*VALUE(LEFT(F114,LEN(F114)-1)),IF(RIGHT(F114,1)="M",1000000*VALUE(LEFT(F114,LEN(F114)-1)),IF(RIGHT(F114,1)="B",1000000000*VALUE(LEFT(F114,LEN(F114)-1)),IF(RIGHT(F114,1)="%",0.01*VALUE(LEFT(F114,LEN(F114)-1)),IF(RIGHT(F114,1)="k",1000*VALUE(LEFT(F114,LEN(F114)-1)),VALUE(SUBSTITUTE(F114,",",""))))))))),"N/A")</f>
        <v/>
      </c>
      <c r="N114">
        <f>IFERROR(IF(TRIM(G114)="-", "N/A", IF(RIGHT(G114,1)=")",IF(RIGHT(G114,2)="T)",-1000000000000*VALUE(MID(G114,2,LEN(G114)-3)),IF(RIGHT(G114,2)="M)",-1000000*VALUE(MID(G114,2,LEN(G114)-3)),IF(RIGHT(G114,2)="B)",-1000000000*VALUE(MID(G114,2,LEN(G114)-3)),IF(RIGHT(G114,2)="k)",-1000*VALUE(MID(G114,2,LEN(G114)-3)),VALUE(SUBSTITUTE(G114,",","")))))),IF(RIGHT(G114,1)="T",1000000000000*VALUE(LEFT(G114,LEN(G114)-1)),IF(RIGHT(G114,1)="M",1000000*VALUE(LEFT(G114,LEN(G114)-1)),IF(RIGHT(G114,1)="B",1000000000*VALUE(LEFT(G114,LEN(G114)-1)),IF(RIGHT(G114,1)="%",0.01*VALUE(LEFT(G114,LEN(G114)-1)),IF(RIGHT(G114,1)="k",1000*VALUE(LEFT(G114,LEN(G114)-1)),VALUE(SUBSTITUTE(G114,",",""))))))))),"N/A")</f>
        <v/>
      </c>
    </row>
    <row r="115" spans="1:60">
      <c s="1" r="A115" t="n">
        <v>1</v>
      </c>
      <c r="B115" t="s">
        <v>193</v>
      </c>
      <c r="C115" t="s">
        <v>4527</v>
      </c>
      <c r="I115">
        <f>IF(AND(K115&gt; J115, L115&gt; K115, M115&gt; L115, N115&gt; M115), "pos_trend", IF(AND(K115&lt; J115, L115&lt; K115, M115&lt; L115, N115&lt; M115), "neg_trend", "N/A"))</f>
        <v/>
      </c>
      <c r="J115">
        <f>IFERROR(IF(TRIM(C115)="-", "N/A", IF(RIGHT(C115,1)=")",IF(RIGHT(C115,2)="T)",-1000000000000*VALUE(MID(C115,2,LEN(C115)-3)),IF(RIGHT(C115,2)="M)",-1000000*VALUE(MID(C115,2,LEN(C115)-3)),IF(RIGHT(C115,2)="B)",-1000000000*VALUE(MID(C115,2,LEN(C115)-3)),IF(RIGHT(C115,2)="k)",-1000*VALUE(MID(C115,2,LEN(C115)-3)),VALUE(SUBSTITUTE(C115,",","")))))),IF(RIGHT(C115,1)="T",1000000000000*VALUE(LEFT(C115,LEN(C115)-1)),IF(RIGHT(C115,1)="M",1000000*VALUE(LEFT(C115,LEN(C115)-1)),IF(RIGHT(C115,1)="B",1000000000*VALUE(LEFT(C115,LEN(C115)-1)),IF(RIGHT(C115,1)="%",0.01*VALUE(LEFT(C115,LEN(C115)-1)),IF(RIGHT(C115,1)="k",1000*VALUE(LEFT(C115,LEN(C115)-1)),VALUE(SUBSTITUTE(C115,",",""))))))))),"N/A")</f>
        <v/>
      </c>
      <c r="K115">
        <f>IFERROR(IF(TRIM(D115)="-", "N/A", IF(RIGHT(D115,1)=")",IF(RIGHT(D115,2)="T)",-1000000000000*VALUE(MID(D115,2,LEN(D115)-3)),IF(RIGHT(D115,2)="M)",-1000000*VALUE(MID(D115,2,LEN(D115)-3)),IF(RIGHT(D115,2)="B)",-1000000000*VALUE(MID(D115,2,LEN(D115)-3)),IF(RIGHT(D115,2)="k)",-1000*VALUE(MID(D115,2,LEN(D115)-3)),VALUE(SUBSTITUTE(D115,",","")))))),IF(RIGHT(D115,1)="T",1000000000000*VALUE(LEFT(D115,LEN(D115)-1)),IF(RIGHT(D115,1)="M",1000000*VALUE(LEFT(D115,LEN(D115)-1)),IF(RIGHT(D115,1)="B",1000000000*VALUE(LEFT(D115,LEN(D115)-1)),IF(RIGHT(D115,1)="%",0.01*VALUE(LEFT(D115,LEN(D115)-1)),IF(RIGHT(D115,1)="k",1000*VALUE(LEFT(D115,LEN(D115)-1)),VALUE(SUBSTITUTE(D115,",",""))))))))),"N/A")</f>
        <v/>
      </c>
      <c r="L115">
        <f>IFERROR(IF(TRIM(E115)="-", "N/A", IF(RIGHT(E115,1)=")",IF(RIGHT(E115,2)="T)",-1000000000000*VALUE(MID(E115,2,LEN(E115)-3)),IF(RIGHT(E115,2)="M)",-1000000*VALUE(MID(E115,2,LEN(E115)-3)),IF(RIGHT(E115,2)="B)",-1000000000*VALUE(MID(E115,2,LEN(E115)-3)),IF(RIGHT(E115,2)="k)",-1000*VALUE(MID(E115,2,LEN(E115)-3)),VALUE(SUBSTITUTE(E115,",","")))))),IF(RIGHT(E115,1)="T",1000000000000*VALUE(LEFT(E115,LEN(E115)-1)),IF(RIGHT(E115,1)="M",1000000*VALUE(LEFT(E115,LEN(E115)-1)),IF(RIGHT(E115,1)="B",1000000000*VALUE(LEFT(E115,LEN(E115)-1)),IF(RIGHT(E115,1)="%",0.01*VALUE(LEFT(E115,LEN(E115)-1)),IF(RIGHT(E115,1)="k",1000*VALUE(LEFT(E115,LEN(E115)-1)),VALUE(SUBSTITUTE(E115,",",""))))))))),"N/A")</f>
        <v/>
      </c>
      <c r="M115">
        <f>IFERROR(IF(TRIM(F115)="-", "N/A", IF(RIGHT(F115,1)=")",IF(RIGHT(F115,2)="T)",-1000000000000*VALUE(MID(F115,2,LEN(F115)-3)),IF(RIGHT(F115,2)="M)",-1000000*VALUE(MID(F115,2,LEN(F115)-3)),IF(RIGHT(F115,2)="B)",-1000000000*VALUE(MID(F115,2,LEN(F115)-3)),IF(RIGHT(F115,2)="k)",-1000*VALUE(MID(F115,2,LEN(F115)-3)),VALUE(SUBSTITUTE(F115,",","")))))),IF(RIGHT(F115,1)="T",1000000000000*VALUE(LEFT(F115,LEN(F115)-1)),IF(RIGHT(F115,1)="M",1000000*VALUE(LEFT(F115,LEN(F115)-1)),IF(RIGHT(F115,1)="B",1000000000*VALUE(LEFT(F115,LEN(F115)-1)),IF(RIGHT(F115,1)="%",0.01*VALUE(LEFT(F115,LEN(F115)-1)),IF(RIGHT(F115,1)="k",1000*VALUE(LEFT(F115,LEN(F115)-1)),VALUE(SUBSTITUTE(F115,",",""))))))))),"N/A")</f>
        <v/>
      </c>
      <c r="N115">
        <f>IFERROR(IF(TRIM(G115)="-", "N/A", IF(RIGHT(G115,1)=")",IF(RIGHT(G115,2)="T)",-1000000000000*VALUE(MID(G115,2,LEN(G115)-3)),IF(RIGHT(G115,2)="M)",-1000000*VALUE(MID(G115,2,LEN(G115)-3)),IF(RIGHT(G115,2)="B)",-1000000000*VALUE(MID(G115,2,LEN(G115)-3)),IF(RIGHT(G115,2)="k)",-1000*VALUE(MID(G115,2,LEN(G115)-3)),VALUE(SUBSTITUTE(G115,",","")))))),IF(RIGHT(G115,1)="T",1000000000000*VALUE(LEFT(G115,LEN(G115)-1)),IF(RIGHT(G115,1)="M",1000000*VALUE(LEFT(G115,LEN(G115)-1)),IF(RIGHT(G115,1)="B",1000000000*VALUE(LEFT(G115,LEN(G115)-1)),IF(RIGHT(G115,1)="%",0.01*VALUE(LEFT(G115,LEN(G115)-1)),IF(RIGHT(G115,1)="k",1000*VALUE(LEFT(G115,LEN(G115)-1)),VALUE(SUBSTITUTE(G115,",",""))))))))),"N/A")</f>
        <v/>
      </c>
    </row>
    <row r="116" spans="1:60">
      <c s="1" r="A116" t="n">
        <v>2</v>
      </c>
      <c r="B116" t="s">
        <v>195</v>
      </c>
      <c r="C116" t="s">
        <v>4528</v>
      </c>
      <c r="I116">
        <f>IF(AND(K116&gt; J116, L116&gt; K116, M116&gt; L116, N116&gt; M116), "pos_trend", IF(AND(K116&lt; J116, L116&lt; K116, M116&lt; L116, N116&lt; M116), "neg_trend", "N/A"))</f>
        <v/>
      </c>
      <c r="J116">
        <f>IFERROR(IF(TRIM(C116)="-", "N/A", IF(RIGHT(C116,1)=")",IF(RIGHT(C116,2)="T)",-1000000000000*VALUE(MID(C116,2,LEN(C116)-3)),IF(RIGHT(C116,2)="M)",-1000000*VALUE(MID(C116,2,LEN(C116)-3)),IF(RIGHT(C116,2)="B)",-1000000000*VALUE(MID(C116,2,LEN(C116)-3)),IF(RIGHT(C116,2)="k)",-1000*VALUE(MID(C116,2,LEN(C116)-3)),VALUE(SUBSTITUTE(C116,",","")))))),IF(RIGHT(C116,1)="T",1000000000000*VALUE(LEFT(C116,LEN(C116)-1)),IF(RIGHT(C116,1)="M",1000000*VALUE(LEFT(C116,LEN(C116)-1)),IF(RIGHT(C116,1)="B",1000000000*VALUE(LEFT(C116,LEN(C116)-1)),IF(RIGHT(C116,1)="%",0.01*VALUE(LEFT(C116,LEN(C116)-1)),IF(RIGHT(C116,1)="k",1000*VALUE(LEFT(C116,LEN(C116)-1)),VALUE(SUBSTITUTE(C116,",",""))))))))),"N/A")</f>
        <v/>
      </c>
      <c r="K116">
        <f>IFERROR(IF(TRIM(D116)="-", "N/A", IF(RIGHT(D116,1)=")",IF(RIGHT(D116,2)="T)",-1000000000000*VALUE(MID(D116,2,LEN(D116)-3)),IF(RIGHT(D116,2)="M)",-1000000*VALUE(MID(D116,2,LEN(D116)-3)),IF(RIGHT(D116,2)="B)",-1000000000*VALUE(MID(D116,2,LEN(D116)-3)),IF(RIGHT(D116,2)="k)",-1000*VALUE(MID(D116,2,LEN(D116)-3)),VALUE(SUBSTITUTE(D116,",","")))))),IF(RIGHT(D116,1)="T",1000000000000*VALUE(LEFT(D116,LEN(D116)-1)),IF(RIGHT(D116,1)="M",1000000*VALUE(LEFT(D116,LEN(D116)-1)),IF(RIGHT(D116,1)="B",1000000000*VALUE(LEFT(D116,LEN(D116)-1)),IF(RIGHT(D116,1)="%",0.01*VALUE(LEFT(D116,LEN(D116)-1)),IF(RIGHT(D116,1)="k",1000*VALUE(LEFT(D116,LEN(D116)-1)),VALUE(SUBSTITUTE(D116,",",""))))))))),"N/A")</f>
        <v/>
      </c>
      <c r="L116">
        <f>IFERROR(IF(TRIM(E116)="-", "N/A", IF(RIGHT(E116,1)=")",IF(RIGHT(E116,2)="T)",-1000000000000*VALUE(MID(E116,2,LEN(E116)-3)),IF(RIGHT(E116,2)="M)",-1000000*VALUE(MID(E116,2,LEN(E116)-3)),IF(RIGHT(E116,2)="B)",-1000000000*VALUE(MID(E116,2,LEN(E116)-3)),IF(RIGHT(E116,2)="k)",-1000*VALUE(MID(E116,2,LEN(E116)-3)),VALUE(SUBSTITUTE(E116,",","")))))),IF(RIGHT(E116,1)="T",1000000000000*VALUE(LEFT(E116,LEN(E116)-1)),IF(RIGHT(E116,1)="M",1000000*VALUE(LEFT(E116,LEN(E116)-1)),IF(RIGHT(E116,1)="B",1000000000*VALUE(LEFT(E116,LEN(E116)-1)),IF(RIGHT(E116,1)="%",0.01*VALUE(LEFT(E116,LEN(E116)-1)),IF(RIGHT(E116,1)="k",1000*VALUE(LEFT(E116,LEN(E116)-1)),VALUE(SUBSTITUTE(E116,",",""))))))))),"N/A")</f>
        <v/>
      </c>
      <c r="M116">
        <f>IFERROR(IF(TRIM(F116)="-", "N/A", IF(RIGHT(F116,1)=")",IF(RIGHT(F116,2)="T)",-1000000000000*VALUE(MID(F116,2,LEN(F116)-3)),IF(RIGHT(F116,2)="M)",-1000000*VALUE(MID(F116,2,LEN(F116)-3)),IF(RIGHT(F116,2)="B)",-1000000000*VALUE(MID(F116,2,LEN(F116)-3)),IF(RIGHT(F116,2)="k)",-1000*VALUE(MID(F116,2,LEN(F116)-3)),VALUE(SUBSTITUTE(F116,",","")))))),IF(RIGHT(F116,1)="T",1000000000000*VALUE(LEFT(F116,LEN(F116)-1)),IF(RIGHT(F116,1)="M",1000000*VALUE(LEFT(F116,LEN(F116)-1)),IF(RIGHT(F116,1)="B",1000000000*VALUE(LEFT(F116,LEN(F116)-1)),IF(RIGHT(F116,1)="%",0.01*VALUE(LEFT(F116,LEN(F116)-1)),IF(RIGHT(F116,1)="k",1000*VALUE(LEFT(F116,LEN(F116)-1)),VALUE(SUBSTITUTE(F116,",",""))))))))),"N/A")</f>
        <v/>
      </c>
      <c r="N116">
        <f>IFERROR(IF(TRIM(G116)="-", "N/A", IF(RIGHT(G116,1)=")",IF(RIGHT(G116,2)="T)",-1000000000000*VALUE(MID(G116,2,LEN(G116)-3)),IF(RIGHT(G116,2)="M)",-1000000*VALUE(MID(G116,2,LEN(G116)-3)),IF(RIGHT(G116,2)="B)",-1000000000*VALUE(MID(G116,2,LEN(G116)-3)),IF(RIGHT(G116,2)="k)",-1000*VALUE(MID(G116,2,LEN(G116)-3)),VALUE(SUBSTITUTE(G116,",","")))))),IF(RIGHT(G116,1)="T",1000000000000*VALUE(LEFT(G116,LEN(G116)-1)),IF(RIGHT(G116,1)="M",1000000*VALUE(LEFT(G116,LEN(G116)-1)),IF(RIGHT(G116,1)="B",1000000000*VALUE(LEFT(G116,LEN(G116)-1)),IF(RIGHT(G116,1)="%",0.01*VALUE(LEFT(G116,LEN(G116)-1)),IF(RIGHT(G116,1)="k",1000*VALUE(LEFT(G116,LEN(G116)-1)),VALUE(SUBSTITUTE(G116,",",""))))))))),"N/A")</f>
        <v/>
      </c>
    </row>
    <row r="117" spans="1:60">
      <c s="1" r="A117" t="n">
        <v>3</v>
      </c>
      <c r="B117" t="s">
        <v>197</v>
      </c>
      <c r="C117" t="s">
        <v>2061</v>
      </c>
      <c r="I117">
        <f>IF(AND(K117&gt; J117, L117&gt; K117, M117&gt; L117, N117&gt; M117), "pos_trend", IF(AND(K117&lt; J117, L117&lt; K117, M117&lt; L117, N117&lt; M117), "neg_trend", "N/A"))</f>
        <v/>
      </c>
      <c r="J117">
        <f>IFERROR(IF(TRIM(C117)="-", "N/A", IF(RIGHT(C117,1)=")",IF(RIGHT(C117,2)="T)",-1000000000000*VALUE(MID(C117,2,LEN(C117)-3)),IF(RIGHT(C117,2)="M)",-1000000*VALUE(MID(C117,2,LEN(C117)-3)),IF(RIGHT(C117,2)="B)",-1000000000*VALUE(MID(C117,2,LEN(C117)-3)),IF(RIGHT(C117,2)="k)",-1000*VALUE(MID(C117,2,LEN(C117)-3)),VALUE(SUBSTITUTE(C117,",","")))))),IF(RIGHT(C117,1)="T",1000000000000*VALUE(LEFT(C117,LEN(C117)-1)),IF(RIGHT(C117,1)="M",1000000*VALUE(LEFT(C117,LEN(C117)-1)),IF(RIGHT(C117,1)="B",1000000000*VALUE(LEFT(C117,LEN(C117)-1)),IF(RIGHT(C117,1)="%",0.01*VALUE(LEFT(C117,LEN(C117)-1)),IF(RIGHT(C117,1)="k",1000*VALUE(LEFT(C117,LEN(C117)-1)),VALUE(SUBSTITUTE(C117,",",""))))))))),"N/A")</f>
        <v/>
      </c>
      <c r="K117">
        <f>IFERROR(IF(TRIM(D117)="-", "N/A", IF(RIGHT(D117,1)=")",IF(RIGHT(D117,2)="T)",-1000000000000*VALUE(MID(D117,2,LEN(D117)-3)),IF(RIGHT(D117,2)="M)",-1000000*VALUE(MID(D117,2,LEN(D117)-3)),IF(RIGHT(D117,2)="B)",-1000000000*VALUE(MID(D117,2,LEN(D117)-3)),IF(RIGHT(D117,2)="k)",-1000*VALUE(MID(D117,2,LEN(D117)-3)),VALUE(SUBSTITUTE(D117,",","")))))),IF(RIGHT(D117,1)="T",1000000000000*VALUE(LEFT(D117,LEN(D117)-1)),IF(RIGHT(D117,1)="M",1000000*VALUE(LEFT(D117,LEN(D117)-1)),IF(RIGHT(D117,1)="B",1000000000*VALUE(LEFT(D117,LEN(D117)-1)),IF(RIGHT(D117,1)="%",0.01*VALUE(LEFT(D117,LEN(D117)-1)),IF(RIGHT(D117,1)="k",1000*VALUE(LEFT(D117,LEN(D117)-1)),VALUE(SUBSTITUTE(D117,",",""))))))))),"N/A")</f>
        <v/>
      </c>
      <c r="L117">
        <f>IFERROR(IF(TRIM(E117)="-", "N/A", IF(RIGHT(E117,1)=")",IF(RIGHT(E117,2)="T)",-1000000000000*VALUE(MID(E117,2,LEN(E117)-3)),IF(RIGHT(E117,2)="M)",-1000000*VALUE(MID(E117,2,LEN(E117)-3)),IF(RIGHT(E117,2)="B)",-1000000000*VALUE(MID(E117,2,LEN(E117)-3)),IF(RIGHT(E117,2)="k)",-1000*VALUE(MID(E117,2,LEN(E117)-3)),VALUE(SUBSTITUTE(E117,",","")))))),IF(RIGHT(E117,1)="T",1000000000000*VALUE(LEFT(E117,LEN(E117)-1)),IF(RIGHT(E117,1)="M",1000000*VALUE(LEFT(E117,LEN(E117)-1)),IF(RIGHT(E117,1)="B",1000000000*VALUE(LEFT(E117,LEN(E117)-1)),IF(RIGHT(E117,1)="%",0.01*VALUE(LEFT(E117,LEN(E117)-1)),IF(RIGHT(E117,1)="k",1000*VALUE(LEFT(E117,LEN(E117)-1)),VALUE(SUBSTITUTE(E117,",",""))))))))),"N/A")</f>
        <v/>
      </c>
      <c r="M117">
        <f>IFERROR(IF(TRIM(F117)="-", "N/A", IF(RIGHT(F117,1)=")",IF(RIGHT(F117,2)="T)",-1000000000000*VALUE(MID(F117,2,LEN(F117)-3)),IF(RIGHT(F117,2)="M)",-1000000*VALUE(MID(F117,2,LEN(F117)-3)),IF(RIGHT(F117,2)="B)",-1000000000*VALUE(MID(F117,2,LEN(F117)-3)),IF(RIGHT(F117,2)="k)",-1000*VALUE(MID(F117,2,LEN(F117)-3)),VALUE(SUBSTITUTE(F117,",","")))))),IF(RIGHT(F117,1)="T",1000000000000*VALUE(LEFT(F117,LEN(F117)-1)),IF(RIGHT(F117,1)="M",1000000*VALUE(LEFT(F117,LEN(F117)-1)),IF(RIGHT(F117,1)="B",1000000000*VALUE(LEFT(F117,LEN(F117)-1)),IF(RIGHT(F117,1)="%",0.01*VALUE(LEFT(F117,LEN(F117)-1)),IF(RIGHT(F117,1)="k",1000*VALUE(LEFT(F117,LEN(F117)-1)),VALUE(SUBSTITUTE(F117,",",""))))))))),"N/A")</f>
        <v/>
      </c>
      <c r="N117">
        <f>IFERROR(IF(TRIM(G117)="-", "N/A", IF(RIGHT(G117,1)=")",IF(RIGHT(G117,2)="T)",-1000000000000*VALUE(MID(G117,2,LEN(G117)-3)),IF(RIGHT(G117,2)="M)",-1000000*VALUE(MID(G117,2,LEN(G117)-3)),IF(RIGHT(G117,2)="B)",-1000000000*VALUE(MID(G117,2,LEN(G117)-3)),IF(RIGHT(G117,2)="k)",-1000*VALUE(MID(G117,2,LEN(G117)-3)),VALUE(SUBSTITUTE(G117,",","")))))),IF(RIGHT(G117,1)="T",1000000000000*VALUE(LEFT(G117,LEN(G117)-1)),IF(RIGHT(G117,1)="M",1000000*VALUE(LEFT(G117,LEN(G117)-1)),IF(RIGHT(G117,1)="B",1000000000*VALUE(LEFT(G117,LEN(G117)-1)),IF(RIGHT(G117,1)="%",0.01*VALUE(LEFT(G117,LEN(G117)-1)),IF(RIGHT(G117,1)="k",1000*VALUE(LEFT(G117,LEN(G117)-1)),VALUE(SUBSTITUTE(G117,",",""))))))))),"N/A")</f>
        <v/>
      </c>
    </row>
    <row r="118" spans="1:60">
      <c s="1" r="A118" t="n">
        <v>4</v>
      </c>
      <c r="B118" t="s">
        <v>199</v>
      </c>
      <c r="C118" t="s"/>
      <c r="I118">
        <f>IF(AND(K118&gt; J118, L118&gt; K118, M118&gt; L118, N118&gt; M118), "pos_trend", IF(AND(K118&lt; J118, L118&lt; K118, M118&lt; L118, N118&lt; M118), "neg_trend", "N/A"))</f>
        <v/>
      </c>
      <c r="J118">
        <f>IFERROR(IF(TRIM(C118)="-", "N/A", IF(RIGHT(C118,1)=")",IF(RIGHT(C118,2)="T)",-1000000000000*VALUE(MID(C118,2,LEN(C118)-3)),IF(RIGHT(C118,2)="M)",-1000000*VALUE(MID(C118,2,LEN(C118)-3)),IF(RIGHT(C118,2)="B)",-1000000000*VALUE(MID(C118,2,LEN(C118)-3)),IF(RIGHT(C118,2)="k)",-1000*VALUE(MID(C118,2,LEN(C118)-3)),VALUE(SUBSTITUTE(C118,",","")))))),IF(RIGHT(C118,1)="T",1000000000000*VALUE(LEFT(C118,LEN(C118)-1)),IF(RIGHT(C118,1)="M",1000000*VALUE(LEFT(C118,LEN(C118)-1)),IF(RIGHT(C118,1)="B",1000000000*VALUE(LEFT(C118,LEN(C118)-1)),IF(RIGHT(C118,1)="%",0.01*VALUE(LEFT(C118,LEN(C118)-1)),IF(RIGHT(C118,1)="k",1000*VALUE(LEFT(C118,LEN(C118)-1)),VALUE(SUBSTITUTE(C118,",",""))))))))),"N/A")</f>
        <v/>
      </c>
      <c r="K118">
        <f>IFERROR(IF(TRIM(D118)="-", "N/A", IF(RIGHT(D118,1)=")",IF(RIGHT(D118,2)="T)",-1000000000000*VALUE(MID(D118,2,LEN(D118)-3)),IF(RIGHT(D118,2)="M)",-1000000*VALUE(MID(D118,2,LEN(D118)-3)),IF(RIGHT(D118,2)="B)",-1000000000*VALUE(MID(D118,2,LEN(D118)-3)),IF(RIGHT(D118,2)="k)",-1000*VALUE(MID(D118,2,LEN(D118)-3)),VALUE(SUBSTITUTE(D118,",","")))))),IF(RIGHT(D118,1)="T",1000000000000*VALUE(LEFT(D118,LEN(D118)-1)),IF(RIGHT(D118,1)="M",1000000*VALUE(LEFT(D118,LEN(D118)-1)),IF(RIGHT(D118,1)="B",1000000000*VALUE(LEFT(D118,LEN(D118)-1)),IF(RIGHT(D118,1)="%",0.01*VALUE(LEFT(D118,LEN(D118)-1)),IF(RIGHT(D118,1)="k",1000*VALUE(LEFT(D118,LEN(D118)-1)),VALUE(SUBSTITUTE(D118,",",""))))))))),"N/A")</f>
        <v/>
      </c>
      <c r="L118">
        <f>IFERROR(IF(TRIM(E118)="-", "N/A", IF(RIGHT(E118,1)=")",IF(RIGHT(E118,2)="T)",-1000000000000*VALUE(MID(E118,2,LEN(E118)-3)),IF(RIGHT(E118,2)="M)",-1000000*VALUE(MID(E118,2,LEN(E118)-3)),IF(RIGHT(E118,2)="B)",-1000000000*VALUE(MID(E118,2,LEN(E118)-3)),IF(RIGHT(E118,2)="k)",-1000*VALUE(MID(E118,2,LEN(E118)-3)),VALUE(SUBSTITUTE(E118,",","")))))),IF(RIGHT(E118,1)="T",1000000000000*VALUE(LEFT(E118,LEN(E118)-1)),IF(RIGHT(E118,1)="M",1000000*VALUE(LEFT(E118,LEN(E118)-1)),IF(RIGHT(E118,1)="B",1000000000*VALUE(LEFT(E118,LEN(E118)-1)),IF(RIGHT(E118,1)="%",0.01*VALUE(LEFT(E118,LEN(E118)-1)),IF(RIGHT(E118,1)="k",1000*VALUE(LEFT(E118,LEN(E118)-1)),VALUE(SUBSTITUTE(E118,",",""))))))))),"N/A")</f>
        <v/>
      </c>
      <c r="M118">
        <f>IFERROR(IF(TRIM(F118)="-", "N/A", IF(RIGHT(F118,1)=")",IF(RIGHT(F118,2)="T)",-1000000000000*VALUE(MID(F118,2,LEN(F118)-3)),IF(RIGHT(F118,2)="M)",-1000000*VALUE(MID(F118,2,LEN(F118)-3)),IF(RIGHT(F118,2)="B)",-1000000000*VALUE(MID(F118,2,LEN(F118)-3)),IF(RIGHT(F118,2)="k)",-1000*VALUE(MID(F118,2,LEN(F118)-3)),VALUE(SUBSTITUTE(F118,",","")))))),IF(RIGHT(F118,1)="T",1000000000000*VALUE(LEFT(F118,LEN(F118)-1)),IF(RIGHT(F118,1)="M",1000000*VALUE(LEFT(F118,LEN(F118)-1)),IF(RIGHT(F118,1)="B",1000000000*VALUE(LEFT(F118,LEN(F118)-1)),IF(RIGHT(F118,1)="%",0.01*VALUE(LEFT(F118,LEN(F118)-1)),IF(RIGHT(F118,1)="k",1000*VALUE(LEFT(F118,LEN(F118)-1)),VALUE(SUBSTITUTE(F118,",",""))))))))),"N/A")</f>
        <v/>
      </c>
      <c r="N118">
        <f>IFERROR(IF(TRIM(G118)="-", "N/A", IF(RIGHT(G118,1)=")",IF(RIGHT(G118,2)="T)",-1000000000000*VALUE(MID(G118,2,LEN(G118)-3)),IF(RIGHT(G118,2)="M)",-1000000*VALUE(MID(G118,2,LEN(G118)-3)),IF(RIGHT(G118,2)="B)",-1000000000*VALUE(MID(G118,2,LEN(G118)-3)),IF(RIGHT(G118,2)="k)",-1000*VALUE(MID(G118,2,LEN(G118)-3)),VALUE(SUBSTITUTE(G118,",","")))))),IF(RIGHT(G118,1)="T",1000000000000*VALUE(LEFT(G118,LEN(G118)-1)),IF(RIGHT(G118,1)="M",1000000*VALUE(LEFT(G118,LEN(G118)-1)),IF(RIGHT(G118,1)="B",1000000000*VALUE(LEFT(G118,LEN(G118)-1)),IF(RIGHT(G118,1)="%",0.01*VALUE(LEFT(G118,LEN(G118)-1)),IF(RIGHT(G118,1)="k",1000*VALUE(LEFT(G118,LEN(G118)-1)),VALUE(SUBSTITUTE(G118,",",""))))))))),"N/A")</f>
        <v/>
      </c>
    </row>
    <row r="119" spans="1:60">
      <c s="1" r="A119" t="n">
        <v>5</v>
      </c>
      <c r="B119" t="s">
        <v>201</v>
      </c>
      <c r="C119" t="s"/>
      <c r="I119">
        <f>IF(AND(K119&gt; J119, L119&gt; K119, M119&gt; L119, N119&gt; M119), "pos_trend", IF(AND(K119&lt; J119, L119&lt; K119, M119&lt; L119, N119&lt; M119), "neg_trend", "N/A"))</f>
        <v/>
      </c>
      <c r="J119">
        <f>IFERROR(IF(TRIM(C119)="-", "N/A", IF(RIGHT(C119,1)=")",IF(RIGHT(C119,2)="T)",-1000000000000*VALUE(MID(C119,2,LEN(C119)-3)),IF(RIGHT(C119,2)="M)",-1000000*VALUE(MID(C119,2,LEN(C119)-3)),IF(RIGHT(C119,2)="B)",-1000000000*VALUE(MID(C119,2,LEN(C119)-3)),IF(RIGHT(C119,2)="k)",-1000*VALUE(MID(C119,2,LEN(C119)-3)),VALUE(SUBSTITUTE(C119,",","")))))),IF(RIGHT(C119,1)="T",1000000000000*VALUE(LEFT(C119,LEN(C119)-1)),IF(RIGHT(C119,1)="M",1000000*VALUE(LEFT(C119,LEN(C119)-1)),IF(RIGHT(C119,1)="B",1000000000*VALUE(LEFT(C119,LEN(C119)-1)),IF(RIGHT(C119,1)="%",0.01*VALUE(LEFT(C119,LEN(C119)-1)),IF(RIGHT(C119,1)="k",1000*VALUE(LEFT(C119,LEN(C119)-1)),VALUE(SUBSTITUTE(C119,",",""))))))))),"N/A")</f>
        <v/>
      </c>
      <c r="K119">
        <f>IFERROR(IF(TRIM(D119)="-", "N/A", IF(RIGHT(D119,1)=")",IF(RIGHT(D119,2)="T)",-1000000000000*VALUE(MID(D119,2,LEN(D119)-3)),IF(RIGHT(D119,2)="M)",-1000000*VALUE(MID(D119,2,LEN(D119)-3)),IF(RIGHT(D119,2)="B)",-1000000000*VALUE(MID(D119,2,LEN(D119)-3)),IF(RIGHT(D119,2)="k)",-1000*VALUE(MID(D119,2,LEN(D119)-3)),VALUE(SUBSTITUTE(D119,",","")))))),IF(RIGHT(D119,1)="T",1000000000000*VALUE(LEFT(D119,LEN(D119)-1)),IF(RIGHT(D119,1)="M",1000000*VALUE(LEFT(D119,LEN(D119)-1)),IF(RIGHT(D119,1)="B",1000000000*VALUE(LEFT(D119,LEN(D119)-1)),IF(RIGHT(D119,1)="%",0.01*VALUE(LEFT(D119,LEN(D119)-1)),IF(RIGHT(D119,1)="k",1000*VALUE(LEFT(D119,LEN(D119)-1)),VALUE(SUBSTITUTE(D119,",",""))))))))),"N/A")</f>
        <v/>
      </c>
      <c r="L119">
        <f>IFERROR(IF(TRIM(E119)="-", "N/A", IF(RIGHT(E119,1)=")",IF(RIGHT(E119,2)="T)",-1000000000000*VALUE(MID(E119,2,LEN(E119)-3)),IF(RIGHT(E119,2)="M)",-1000000*VALUE(MID(E119,2,LEN(E119)-3)),IF(RIGHT(E119,2)="B)",-1000000000*VALUE(MID(E119,2,LEN(E119)-3)),IF(RIGHT(E119,2)="k)",-1000*VALUE(MID(E119,2,LEN(E119)-3)),VALUE(SUBSTITUTE(E119,",","")))))),IF(RIGHT(E119,1)="T",1000000000000*VALUE(LEFT(E119,LEN(E119)-1)),IF(RIGHT(E119,1)="M",1000000*VALUE(LEFT(E119,LEN(E119)-1)),IF(RIGHT(E119,1)="B",1000000000*VALUE(LEFT(E119,LEN(E119)-1)),IF(RIGHT(E119,1)="%",0.01*VALUE(LEFT(E119,LEN(E119)-1)),IF(RIGHT(E119,1)="k",1000*VALUE(LEFT(E119,LEN(E119)-1)),VALUE(SUBSTITUTE(E119,",",""))))))))),"N/A")</f>
        <v/>
      </c>
      <c r="M119">
        <f>IFERROR(IF(TRIM(F119)="-", "N/A", IF(RIGHT(F119,1)=")",IF(RIGHT(F119,2)="T)",-1000000000000*VALUE(MID(F119,2,LEN(F119)-3)),IF(RIGHT(F119,2)="M)",-1000000*VALUE(MID(F119,2,LEN(F119)-3)),IF(RIGHT(F119,2)="B)",-1000000000*VALUE(MID(F119,2,LEN(F119)-3)),IF(RIGHT(F119,2)="k)",-1000*VALUE(MID(F119,2,LEN(F119)-3)),VALUE(SUBSTITUTE(F119,",","")))))),IF(RIGHT(F119,1)="T",1000000000000*VALUE(LEFT(F119,LEN(F119)-1)),IF(RIGHT(F119,1)="M",1000000*VALUE(LEFT(F119,LEN(F119)-1)),IF(RIGHT(F119,1)="B",1000000000*VALUE(LEFT(F119,LEN(F119)-1)),IF(RIGHT(F119,1)="%",0.01*VALUE(LEFT(F119,LEN(F119)-1)),IF(RIGHT(F119,1)="k",1000*VALUE(LEFT(F119,LEN(F119)-1)),VALUE(SUBSTITUTE(F119,",",""))))))))),"N/A")</f>
        <v/>
      </c>
      <c r="N119">
        <f>IFERROR(IF(TRIM(G119)="-", "N/A", IF(RIGHT(G119,1)=")",IF(RIGHT(G119,2)="T)",-1000000000000*VALUE(MID(G119,2,LEN(G119)-3)),IF(RIGHT(G119,2)="M)",-1000000*VALUE(MID(G119,2,LEN(G119)-3)),IF(RIGHT(G119,2)="B)",-1000000000*VALUE(MID(G119,2,LEN(G119)-3)),IF(RIGHT(G119,2)="k)",-1000*VALUE(MID(G119,2,LEN(G119)-3)),VALUE(SUBSTITUTE(G119,",","")))))),IF(RIGHT(G119,1)="T",1000000000000*VALUE(LEFT(G119,LEN(G119)-1)),IF(RIGHT(G119,1)="M",1000000*VALUE(LEFT(G119,LEN(G119)-1)),IF(RIGHT(G119,1)="B",1000000000*VALUE(LEFT(G119,LEN(G119)-1)),IF(RIGHT(G119,1)="%",0.01*VALUE(LEFT(G119,LEN(G119)-1)),IF(RIGHT(G119,1)="k",1000*VALUE(LEFT(G119,LEN(G119)-1)),VALUE(SUBSTITUTE(G119,",",""))))))))),"N/A")</f>
        <v/>
      </c>
    </row>
    <row r="120" spans="1:60">
      <c s="1" r="A120" t="n">
        <v>6</v>
      </c>
      <c r="B120" t="s">
        <v>203</v>
      </c>
      <c r="C120" t="s"/>
      <c r="I120">
        <f>IF(AND(K120&gt; J120, L120&gt; K120, M120&gt; L120, N120&gt; M120), "pos_trend", IF(AND(K120&lt; J120, L120&lt; K120, M120&lt; L120, N120&lt; M120), "neg_trend", "N/A"))</f>
        <v/>
      </c>
      <c r="J120">
        <f>IFERROR(IF(TRIM(C120)="-", "N/A", IF(RIGHT(C120,1)=")",IF(RIGHT(C120,2)="T)",-1000000000000*VALUE(MID(C120,2,LEN(C120)-3)),IF(RIGHT(C120,2)="M)",-1000000*VALUE(MID(C120,2,LEN(C120)-3)),IF(RIGHT(C120,2)="B)",-1000000000*VALUE(MID(C120,2,LEN(C120)-3)),IF(RIGHT(C120,2)="k)",-1000*VALUE(MID(C120,2,LEN(C120)-3)),VALUE(SUBSTITUTE(C120,",","")))))),IF(RIGHT(C120,1)="T",1000000000000*VALUE(LEFT(C120,LEN(C120)-1)),IF(RIGHT(C120,1)="M",1000000*VALUE(LEFT(C120,LEN(C120)-1)),IF(RIGHT(C120,1)="B",1000000000*VALUE(LEFT(C120,LEN(C120)-1)),IF(RIGHT(C120,1)="%",0.01*VALUE(LEFT(C120,LEN(C120)-1)),IF(RIGHT(C120,1)="k",1000*VALUE(LEFT(C120,LEN(C120)-1)),VALUE(SUBSTITUTE(C120,",",""))))))))),"N/A")</f>
        <v/>
      </c>
      <c r="K120">
        <f>IFERROR(IF(TRIM(D120)="-", "N/A", IF(RIGHT(D120,1)=")",IF(RIGHT(D120,2)="T)",-1000000000000*VALUE(MID(D120,2,LEN(D120)-3)),IF(RIGHT(D120,2)="M)",-1000000*VALUE(MID(D120,2,LEN(D120)-3)),IF(RIGHT(D120,2)="B)",-1000000000*VALUE(MID(D120,2,LEN(D120)-3)),IF(RIGHT(D120,2)="k)",-1000*VALUE(MID(D120,2,LEN(D120)-3)),VALUE(SUBSTITUTE(D120,",","")))))),IF(RIGHT(D120,1)="T",1000000000000*VALUE(LEFT(D120,LEN(D120)-1)),IF(RIGHT(D120,1)="M",1000000*VALUE(LEFT(D120,LEN(D120)-1)),IF(RIGHT(D120,1)="B",1000000000*VALUE(LEFT(D120,LEN(D120)-1)),IF(RIGHT(D120,1)="%",0.01*VALUE(LEFT(D120,LEN(D120)-1)),IF(RIGHT(D120,1)="k",1000*VALUE(LEFT(D120,LEN(D120)-1)),VALUE(SUBSTITUTE(D120,",",""))))))))),"N/A")</f>
        <v/>
      </c>
      <c r="L120">
        <f>IFERROR(IF(TRIM(E120)="-", "N/A", IF(RIGHT(E120,1)=")",IF(RIGHT(E120,2)="T)",-1000000000000*VALUE(MID(E120,2,LEN(E120)-3)),IF(RIGHT(E120,2)="M)",-1000000*VALUE(MID(E120,2,LEN(E120)-3)),IF(RIGHT(E120,2)="B)",-1000000000*VALUE(MID(E120,2,LEN(E120)-3)),IF(RIGHT(E120,2)="k)",-1000*VALUE(MID(E120,2,LEN(E120)-3)),VALUE(SUBSTITUTE(E120,",","")))))),IF(RIGHT(E120,1)="T",1000000000000*VALUE(LEFT(E120,LEN(E120)-1)),IF(RIGHT(E120,1)="M",1000000*VALUE(LEFT(E120,LEN(E120)-1)),IF(RIGHT(E120,1)="B",1000000000*VALUE(LEFT(E120,LEN(E120)-1)),IF(RIGHT(E120,1)="%",0.01*VALUE(LEFT(E120,LEN(E120)-1)),IF(RIGHT(E120,1)="k",1000*VALUE(LEFT(E120,LEN(E120)-1)),VALUE(SUBSTITUTE(E120,",",""))))))))),"N/A")</f>
        <v/>
      </c>
      <c r="M120">
        <f>IFERROR(IF(TRIM(F120)="-", "N/A", IF(RIGHT(F120,1)=")",IF(RIGHT(F120,2)="T)",-1000000000000*VALUE(MID(F120,2,LEN(F120)-3)),IF(RIGHT(F120,2)="M)",-1000000*VALUE(MID(F120,2,LEN(F120)-3)),IF(RIGHT(F120,2)="B)",-1000000000*VALUE(MID(F120,2,LEN(F120)-3)),IF(RIGHT(F120,2)="k)",-1000*VALUE(MID(F120,2,LEN(F120)-3)),VALUE(SUBSTITUTE(F120,",","")))))),IF(RIGHT(F120,1)="T",1000000000000*VALUE(LEFT(F120,LEN(F120)-1)),IF(RIGHT(F120,1)="M",1000000*VALUE(LEFT(F120,LEN(F120)-1)),IF(RIGHT(F120,1)="B",1000000000*VALUE(LEFT(F120,LEN(F120)-1)),IF(RIGHT(F120,1)="%",0.01*VALUE(LEFT(F120,LEN(F120)-1)),IF(RIGHT(F120,1)="k",1000*VALUE(LEFT(F120,LEN(F120)-1)),VALUE(SUBSTITUTE(F120,",",""))))))))),"N/A")</f>
        <v/>
      </c>
      <c r="N120">
        <f>IFERROR(IF(TRIM(G120)="-", "N/A", IF(RIGHT(G120,1)=")",IF(RIGHT(G120,2)="T)",-1000000000000*VALUE(MID(G120,2,LEN(G120)-3)),IF(RIGHT(G120,2)="M)",-1000000*VALUE(MID(G120,2,LEN(G120)-3)),IF(RIGHT(G120,2)="B)",-1000000000*VALUE(MID(G120,2,LEN(G120)-3)),IF(RIGHT(G120,2)="k)",-1000*VALUE(MID(G120,2,LEN(G120)-3)),VALUE(SUBSTITUTE(G120,",","")))))),IF(RIGHT(G120,1)="T",1000000000000*VALUE(LEFT(G120,LEN(G120)-1)),IF(RIGHT(G120,1)="M",1000000*VALUE(LEFT(G120,LEN(G120)-1)),IF(RIGHT(G120,1)="B",1000000000*VALUE(LEFT(G120,LEN(G120)-1)),IF(RIGHT(G120,1)="%",0.01*VALUE(LEFT(G120,LEN(G120)-1)),IF(RIGHT(G120,1)="k",1000*VALUE(LEFT(G120,LEN(G120)-1)),VALUE(SUBSTITUTE(G120,",",""))))))))),"N/A")</f>
        <v/>
      </c>
    </row>
    <row r="121" spans="1:60">
      <c s="1" r="A121" t="n">
        <v>7</v>
      </c>
      <c r="B121" t="s">
        <v>205</v>
      </c>
      <c r="C121" t="s"/>
      <c r="I121">
        <f>IF(AND(K121&gt; J121, L121&gt; K121, M121&gt; L121, N121&gt; M121), "pos_trend", IF(AND(K121&lt; J121, L121&lt; K121, M121&lt; L121, N121&lt; M121), "neg_trend", "N/A"))</f>
        <v/>
      </c>
      <c r="J121">
        <f>IFERROR(IF(TRIM(C121)="-", "N/A", IF(RIGHT(C121,1)=")",IF(RIGHT(C121,2)="T)",-1000000000000*VALUE(MID(C121,2,LEN(C121)-3)),IF(RIGHT(C121,2)="M)",-1000000*VALUE(MID(C121,2,LEN(C121)-3)),IF(RIGHT(C121,2)="B)",-1000000000*VALUE(MID(C121,2,LEN(C121)-3)),IF(RIGHT(C121,2)="k)",-1000*VALUE(MID(C121,2,LEN(C121)-3)),VALUE(SUBSTITUTE(C121,",","")))))),IF(RIGHT(C121,1)="T",1000000000000*VALUE(LEFT(C121,LEN(C121)-1)),IF(RIGHT(C121,1)="M",1000000*VALUE(LEFT(C121,LEN(C121)-1)),IF(RIGHT(C121,1)="B",1000000000*VALUE(LEFT(C121,LEN(C121)-1)),IF(RIGHT(C121,1)="%",0.01*VALUE(LEFT(C121,LEN(C121)-1)),IF(RIGHT(C121,1)="k",1000*VALUE(LEFT(C121,LEN(C121)-1)),VALUE(SUBSTITUTE(C121,",",""))))))))),"N/A")</f>
        <v/>
      </c>
      <c r="K121">
        <f>IFERROR(IF(TRIM(D121)="-", "N/A", IF(RIGHT(D121,1)=")",IF(RIGHT(D121,2)="T)",-1000000000000*VALUE(MID(D121,2,LEN(D121)-3)),IF(RIGHT(D121,2)="M)",-1000000*VALUE(MID(D121,2,LEN(D121)-3)),IF(RIGHT(D121,2)="B)",-1000000000*VALUE(MID(D121,2,LEN(D121)-3)),IF(RIGHT(D121,2)="k)",-1000*VALUE(MID(D121,2,LEN(D121)-3)),VALUE(SUBSTITUTE(D121,",","")))))),IF(RIGHT(D121,1)="T",1000000000000*VALUE(LEFT(D121,LEN(D121)-1)),IF(RIGHT(D121,1)="M",1000000*VALUE(LEFT(D121,LEN(D121)-1)),IF(RIGHT(D121,1)="B",1000000000*VALUE(LEFT(D121,LEN(D121)-1)),IF(RIGHT(D121,1)="%",0.01*VALUE(LEFT(D121,LEN(D121)-1)),IF(RIGHT(D121,1)="k",1000*VALUE(LEFT(D121,LEN(D121)-1)),VALUE(SUBSTITUTE(D121,",",""))))))))),"N/A")</f>
        <v/>
      </c>
      <c r="L121">
        <f>IFERROR(IF(TRIM(E121)="-", "N/A", IF(RIGHT(E121,1)=")",IF(RIGHT(E121,2)="T)",-1000000000000*VALUE(MID(E121,2,LEN(E121)-3)),IF(RIGHT(E121,2)="M)",-1000000*VALUE(MID(E121,2,LEN(E121)-3)),IF(RIGHT(E121,2)="B)",-1000000000*VALUE(MID(E121,2,LEN(E121)-3)),IF(RIGHT(E121,2)="k)",-1000*VALUE(MID(E121,2,LEN(E121)-3)),VALUE(SUBSTITUTE(E121,",","")))))),IF(RIGHT(E121,1)="T",1000000000000*VALUE(LEFT(E121,LEN(E121)-1)),IF(RIGHT(E121,1)="M",1000000*VALUE(LEFT(E121,LEN(E121)-1)),IF(RIGHT(E121,1)="B",1000000000*VALUE(LEFT(E121,LEN(E121)-1)),IF(RIGHT(E121,1)="%",0.01*VALUE(LEFT(E121,LEN(E121)-1)),IF(RIGHT(E121,1)="k",1000*VALUE(LEFT(E121,LEN(E121)-1)),VALUE(SUBSTITUTE(E121,",",""))))))))),"N/A")</f>
        <v/>
      </c>
      <c r="M121">
        <f>IFERROR(IF(TRIM(F121)="-", "N/A", IF(RIGHT(F121,1)=")",IF(RIGHT(F121,2)="T)",-1000000000000*VALUE(MID(F121,2,LEN(F121)-3)),IF(RIGHT(F121,2)="M)",-1000000*VALUE(MID(F121,2,LEN(F121)-3)),IF(RIGHT(F121,2)="B)",-1000000000*VALUE(MID(F121,2,LEN(F121)-3)),IF(RIGHT(F121,2)="k)",-1000*VALUE(MID(F121,2,LEN(F121)-3)),VALUE(SUBSTITUTE(F121,",","")))))),IF(RIGHT(F121,1)="T",1000000000000*VALUE(LEFT(F121,LEN(F121)-1)),IF(RIGHT(F121,1)="M",1000000*VALUE(LEFT(F121,LEN(F121)-1)),IF(RIGHT(F121,1)="B",1000000000*VALUE(LEFT(F121,LEN(F121)-1)),IF(RIGHT(F121,1)="%",0.01*VALUE(LEFT(F121,LEN(F121)-1)),IF(RIGHT(F121,1)="k",1000*VALUE(LEFT(F121,LEN(F121)-1)),VALUE(SUBSTITUTE(F121,",",""))))))))),"N/A")</f>
        <v/>
      </c>
      <c r="N121">
        <f>IFERROR(IF(TRIM(G121)="-", "N/A", IF(RIGHT(G121,1)=")",IF(RIGHT(G121,2)="T)",-1000000000000*VALUE(MID(G121,2,LEN(G121)-3)),IF(RIGHT(G121,2)="M)",-1000000*VALUE(MID(G121,2,LEN(G121)-3)),IF(RIGHT(G121,2)="B)",-1000000000*VALUE(MID(G121,2,LEN(G121)-3)),IF(RIGHT(G121,2)="k)",-1000*VALUE(MID(G121,2,LEN(G121)-3)),VALUE(SUBSTITUTE(G121,",","")))))),IF(RIGHT(G121,1)="T",1000000000000*VALUE(LEFT(G121,LEN(G121)-1)),IF(RIGHT(G121,1)="M",1000000*VALUE(LEFT(G121,LEN(G121)-1)),IF(RIGHT(G121,1)="B",1000000000*VALUE(LEFT(G121,LEN(G121)-1)),IF(RIGHT(G121,1)="%",0.01*VALUE(LEFT(G121,LEN(G121)-1)),IF(RIGHT(G121,1)="k",1000*VALUE(LEFT(G121,LEN(G121)-1)),VALUE(SUBSTITUTE(G121,",",""))))))))),"N/A")</f>
        <v/>
      </c>
    </row>
    <row r="122" spans="1:60">
      <c s="1" r="A122" t="n">
        <v>8</v>
      </c>
      <c r="B122" t="s">
        <v>207</v>
      </c>
      <c r="C122" t="s"/>
      <c r="I122">
        <f>IF(AND(K122&gt; J122, L122&gt; K122, M122&gt; L122, N122&gt; M122), "pos_trend", IF(AND(K122&lt; J122, L122&lt; K122, M122&lt; L122, N122&lt; M122), "neg_trend", "N/A"))</f>
        <v/>
      </c>
      <c r="J122">
        <f>IFERROR(IF(TRIM(C122)="-", "N/A", IF(RIGHT(C122,1)=")",IF(RIGHT(C122,2)="T)",-1000000000000*VALUE(MID(C122,2,LEN(C122)-3)),IF(RIGHT(C122,2)="M)",-1000000*VALUE(MID(C122,2,LEN(C122)-3)),IF(RIGHT(C122,2)="B)",-1000000000*VALUE(MID(C122,2,LEN(C122)-3)),IF(RIGHT(C122,2)="k)",-1000*VALUE(MID(C122,2,LEN(C122)-3)),VALUE(SUBSTITUTE(C122,",","")))))),IF(RIGHT(C122,1)="T",1000000000000*VALUE(LEFT(C122,LEN(C122)-1)),IF(RIGHT(C122,1)="M",1000000*VALUE(LEFT(C122,LEN(C122)-1)),IF(RIGHT(C122,1)="B",1000000000*VALUE(LEFT(C122,LEN(C122)-1)),IF(RIGHT(C122,1)="%",0.01*VALUE(LEFT(C122,LEN(C122)-1)),IF(RIGHT(C122,1)="k",1000*VALUE(LEFT(C122,LEN(C122)-1)),VALUE(SUBSTITUTE(C122,",",""))))))))),"N/A")</f>
        <v/>
      </c>
      <c r="K122">
        <f>IFERROR(IF(TRIM(D122)="-", "N/A", IF(RIGHT(D122,1)=")",IF(RIGHT(D122,2)="T)",-1000000000000*VALUE(MID(D122,2,LEN(D122)-3)),IF(RIGHT(D122,2)="M)",-1000000*VALUE(MID(D122,2,LEN(D122)-3)),IF(RIGHT(D122,2)="B)",-1000000000*VALUE(MID(D122,2,LEN(D122)-3)),IF(RIGHT(D122,2)="k)",-1000*VALUE(MID(D122,2,LEN(D122)-3)),VALUE(SUBSTITUTE(D122,",","")))))),IF(RIGHT(D122,1)="T",1000000000000*VALUE(LEFT(D122,LEN(D122)-1)),IF(RIGHT(D122,1)="M",1000000*VALUE(LEFT(D122,LEN(D122)-1)),IF(RIGHT(D122,1)="B",1000000000*VALUE(LEFT(D122,LEN(D122)-1)),IF(RIGHT(D122,1)="%",0.01*VALUE(LEFT(D122,LEN(D122)-1)),IF(RIGHT(D122,1)="k",1000*VALUE(LEFT(D122,LEN(D122)-1)),VALUE(SUBSTITUTE(D122,",",""))))))))),"N/A")</f>
        <v/>
      </c>
      <c r="L122">
        <f>IFERROR(IF(TRIM(E122)="-", "N/A", IF(RIGHT(E122,1)=")",IF(RIGHT(E122,2)="T)",-1000000000000*VALUE(MID(E122,2,LEN(E122)-3)),IF(RIGHT(E122,2)="M)",-1000000*VALUE(MID(E122,2,LEN(E122)-3)),IF(RIGHT(E122,2)="B)",-1000000000*VALUE(MID(E122,2,LEN(E122)-3)),IF(RIGHT(E122,2)="k)",-1000*VALUE(MID(E122,2,LEN(E122)-3)),VALUE(SUBSTITUTE(E122,",","")))))),IF(RIGHT(E122,1)="T",1000000000000*VALUE(LEFT(E122,LEN(E122)-1)),IF(RIGHT(E122,1)="M",1000000*VALUE(LEFT(E122,LEN(E122)-1)),IF(RIGHT(E122,1)="B",1000000000*VALUE(LEFT(E122,LEN(E122)-1)),IF(RIGHT(E122,1)="%",0.01*VALUE(LEFT(E122,LEN(E122)-1)),IF(RIGHT(E122,1)="k",1000*VALUE(LEFT(E122,LEN(E122)-1)),VALUE(SUBSTITUTE(E122,",",""))))))))),"N/A")</f>
        <v/>
      </c>
      <c r="M122">
        <f>IFERROR(IF(TRIM(F122)="-", "N/A", IF(RIGHT(F122,1)=")",IF(RIGHT(F122,2)="T)",-1000000000000*VALUE(MID(F122,2,LEN(F122)-3)),IF(RIGHT(F122,2)="M)",-1000000*VALUE(MID(F122,2,LEN(F122)-3)),IF(RIGHT(F122,2)="B)",-1000000000*VALUE(MID(F122,2,LEN(F122)-3)),IF(RIGHT(F122,2)="k)",-1000*VALUE(MID(F122,2,LEN(F122)-3)),VALUE(SUBSTITUTE(F122,",","")))))),IF(RIGHT(F122,1)="T",1000000000000*VALUE(LEFT(F122,LEN(F122)-1)),IF(RIGHT(F122,1)="M",1000000*VALUE(LEFT(F122,LEN(F122)-1)),IF(RIGHT(F122,1)="B",1000000000*VALUE(LEFT(F122,LEN(F122)-1)),IF(RIGHT(F122,1)="%",0.01*VALUE(LEFT(F122,LEN(F122)-1)),IF(RIGHT(F122,1)="k",1000*VALUE(LEFT(F122,LEN(F122)-1)),VALUE(SUBSTITUTE(F122,",",""))))))))),"N/A")</f>
        <v/>
      </c>
      <c r="N122">
        <f>IFERROR(IF(TRIM(G122)="-", "N/A", IF(RIGHT(G122,1)=")",IF(RIGHT(G122,2)="T)",-1000000000000*VALUE(MID(G122,2,LEN(G122)-3)),IF(RIGHT(G122,2)="M)",-1000000*VALUE(MID(G122,2,LEN(G122)-3)),IF(RIGHT(G122,2)="B)",-1000000000*VALUE(MID(G122,2,LEN(G122)-3)),IF(RIGHT(G122,2)="k)",-1000*VALUE(MID(G122,2,LEN(G122)-3)),VALUE(SUBSTITUTE(G122,",","")))))),IF(RIGHT(G122,1)="T",1000000000000*VALUE(LEFT(G122,LEN(G122)-1)),IF(RIGHT(G122,1)="M",1000000*VALUE(LEFT(G122,LEN(G122)-1)),IF(RIGHT(G122,1)="B",1000000000*VALUE(LEFT(G122,LEN(G122)-1)),IF(RIGHT(G122,1)="%",0.01*VALUE(LEFT(G122,LEN(G122)-1)),IF(RIGHT(G122,1)="k",1000*VALUE(LEFT(G122,LEN(G122)-1)),VALUE(SUBSTITUTE(G122,",",""))))))))),"N/A")</f>
        <v/>
      </c>
    </row>
    <row r="123" spans="1:60">
      <c s="1" r="A123" t="n">
        <v>9</v>
      </c>
      <c r="B123" t="s">
        <v>209</v>
      </c>
      <c r="C123" t="s"/>
      <c r="I123">
        <f>IF(AND(K123&gt; J123, L123&gt; K123, M123&gt; L123, N123&gt; M123), "pos_trend", IF(AND(K123&lt; J123, L123&lt; K123, M123&lt; L123, N123&lt; M123), "neg_trend", "N/A"))</f>
        <v/>
      </c>
      <c r="J123">
        <f>IFERROR(IF(TRIM(C123)="-", "N/A", IF(RIGHT(C123,1)=")",IF(RIGHT(C123,2)="T)",-1000000000000*VALUE(MID(C123,2,LEN(C123)-3)),IF(RIGHT(C123,2)="M)",-1000000*VALUE(MID(C123,2,LEN(C123)-3)),IF(RIGHT(C123,2)="B)",-1000000000*VALUE(MID(C123,2,LEN(C123)-3)),IF(RIGHT(C123,2)="k)",-1000*VALUE(MID(C123,2,LEN(C123)-3)),VALUE(SUBSTITUTE(C123,",","")))))),IF(RIGHT(C123,1)="T",1000000000000*VALUE(LEFT(C123,LEN(C123)-1)),IF(RIGHT(C123,1)="M",1000000*VALUE(LEFT(C123,LEN(C123)-1)),IF(RIGHT(C123,1)="B",1000000000*VALUE(LEFT(C123,LEN(C123)-1)),IF(RIGHT(C123,1)="%",0.01*VALUE(LEFT(C123,LEN(C123)-1)),IF(RIGHT(C123,1)="k",1000*VALUE(LEFT(C123,LEN(C123)-1)),VALUE(SUBSTITUTE(C123,",",""))))))))),"N/A")</f>
        <v/>
      </c>
      <c r="K123">
        <f>IFERROR(IF(TRIM(D123)="-", "N/A", IF(RIGHT(D123,1)=")",IF(RIGHT(D123,2)="T)",-1000000000000*VALUE(MID(D123,2,LEN(D123)-3)),IF(RIGHT(D123,2)="M)",-1000000*VALUE(MID(D123,2,LEN(D123)-3)),IF(RIGHT(D123,2)="B)",-1000000000*VALUE(MID(D123,2,LEN(D123)-3)),IF(RIGHT(D123,2)="k)",-1000*VALUE(MID(D123,2,LEN(D123)-3)),VALUE(SUBSTITUTE(D123,",","")))))),IF(RIGHT(D123,1)="T",1000000000000*VALUE(LEFT(D123,LEN(D123)-1)),IF(RIGHT(D123,1)="M",1000000*VALUE(LEFT(D123,LEN(D123)-1)),IF(RIGHT(D123,1)="B",1000000000*VALUE(LEFT(D123,LEN(D123)-1)),IF(RIGHT(D123,1)="%",0.01*VALUE(LEFT(D123,LEN(D123)-1)),IF(RIGHT(D123,1)="k",1000*VALUE(LEFT(D123,LEN(D123)-1)),VALUE(SUBSTITUTE(D123,",",""))))))))),"N/A")</f>
        <v/>
      </c>
      <c r="L123">
        <f>IFERROR(IF(TRIM(E123)="-", "N/A", IF(RIGHT(E123,1)=")",IF(RIGHT(E123,2)="T)",-1000000000000*VALUE(MID(E123,2,LEN(E123)-3)),IF(RIGHT(E123,2)="M)",-1000000*VALUE(MID(E123,2,LEN(E123)-3)),IF(RIGHT(E123,2)="B)",-1000000000*VALUE(MID(E123,2,LEN(E123)-3)),IF(RIGHT(E123,2)="k)",-1000*VALUE(MID(E123,2,LEN(E123)-3)),VALUE(SUBSTITUTE(E123,",","")))))),IF(RIGHT(E123,1)="T",1000000000000*VALUE(LEFT(E123,LEN(E123)-1)),IF(RIGHT(E123,1)="M",1000000*VALUE(LEFT(E123,LEN(E123)-1)),IF(RIGHT(E123,1)="B",1000000000*VALUE(LEFT(E123,LEN(E123)-1)),IF(RIGHT(E123,1)="%",0.01*VALUE(LEFT(E123,LEN(E123)-1)),IF(RIGHT(E123,1)="k",1000*VALUE(LEFT(E123,LEN(E123)-1)),VALUE(SUBSTITUTE(E123,",",""))))))))),"N/A")</f>
        <v/>
      </c>
      <c r="M123">
        <f>IFERROR(IF(TRIM(F123)="-", "N/A", IF(RIGHT(F123,1)=")",IF(RIGHT(F123,2)="T)",-1000000000000*VALUE(MID(F123,2,LEN(F123)-3)),IF(RIGHT(F123,2)="M)",-1000000*VALUE(MID(F123,2,LEN(F123)-3)),IF(RIGHT(F123,2)="B)",-1000000000*VALUE(MID(F123,2,LEN(F123)-3)),IF(RIGHT(F123,2)="k)",-1000*VALUE(MID(F123,2,LEN(F123)-3)),VALUE(SUBSTITUTE(F123,",","")))))),IF(RIGHT(F123,1)="T",1000000000000*VALUE(LEFT(F123,LEN(F123)-1)),IF(RIGHT(F123,1)="M",1000000*VALUE(LEFT(F123,LEN(F123)-1)),IF(RIGHT(F123,1)="B",1000000000*VALUE(LEFT(F123,LEN(F123)-1)),IF(RIGHT(F123,1)="%",0.01*VALUE(LEFT(F123,LEN(F123)-1)),IF(RIGHT(F123,1)="k",1000*VALUE(LEFT(F123,LEN(F123)-1)),VALUE(SUBSTITUTE(F123,",",""))))))))),"N/A")</f>
        <v/>
      </c>
      <c r="N123">
        <f>IFERROR(IF(TRIM(G123)="-", "N/A", IF(RIGHT(G123,1)=")",IF(RIGHT(G123,2)="T)",-1000000000000*VALUE(MID(G123,2,LEN(G123)-3)),IF(RIGHT(G123,2)="M)",-1000000*VALUE(MID(G123,2,LEN(G123)-3)),IF(RIGHT(G123,2)="B)",-1000000000*VALUE(MID(G123,2,LEN(G123)-3)),IF(RIGHT(G123,2)="k)",-1000*VALUE(MID(G123,2,LEN(G123)-3)),VALUE(SUBSTITUTE(G123,",","")))))),IF(RIGHT(G123,1)="T",1000000000000*VALUE(LEFT(G123,LEN(G123)-1)),IF(RIGHT(G123,1)="M",1000000*VALUE(LEFT(G123,LEN(G123)-1)),IF(RIGHT(G123,1)="B",1000000000*VALUE(LEFT(G123,LEN(G123)-1)),IF(RIGHT(G123,1)="%",0.01*VALUE(LEFT(G123,LEN(G123)-1)),IF(RIGHT(G123,1)="k",1000*VALUE(LEFT(G123,LEN(G123)-1)),VALUE(SUBSTITUTE(G123,",",""))))))))),"N/A")</f>
        <v/>
      </c>
    </row>
    <row r="124" spans="1:60">
      <c r="I124">
        <f>IF(AND(K124&gt; J124, L124&gt; K124, M124&gt; L124, N124&gt; M124), "pos_trend", IF(AND(K124&lt; J124, L124&lt; K124, M124&lt; L124, N124&lt; M124), "neg_trend", "N/A"))</f>
        <v/>
      </c>
      <c r="J124">
        <f>IFERROR(IF(TRIM(C124)="-", "N/A", IF(RIGHT(C124,1)=")",IF(RIGHT(C124,2)="T)",-1000000000000*VALUE(MID(C124,2,LEN(C124)-3)),IF(RIGHT(C124,2)="M)",-1000000*VALUE(MID(C124,2,LEN(C124)-3)),IF(RIGHT(C124,2)="B)",-1000000000*VALUE(MID(C124,2,LEN(C124)-3)),IF(RIGHT(C124,2)="k)",-1000*VALUE(MID(C124,2,LEN(C124)-3)),VALUE(SUBSTITUTE(C124,",","")))))),IF(RIGHT(C124,1)="T",1000000000000*VALUE(LEFT(C124,LEN(C124)-1)),IF(RIGHT(C124,1)="M",1000000*VALUE(LEFT(C124,LEN(C124)-1)),IF(RIGHT(C124,1)="B",1000000000*VALUE(LEFT(C124,LEN(C124)-1)),IF(RIGHT(C124,1)="%",0.01*VALUE(LEFT(C124,LEN(C124)-1)),IF(RIGHT(C124,1)="k",1000*VALUE(LEFT(C124,LEN(C124)-1)),VALUE(SUBSTITUTE(C124,",",""))))))))),"N/A")</f>
        <v/>
      </c>
      <c r="K124">
        <f>IFERROR(IF(TRIM(D124)="-", "N/A", IF(RIGHT(D124,1)=")",IF(RIGHT(D124,2)="T)",-1000000000000*VALUE(MID(D124,2,LEN(D124)-3)),IF(RIGHT(D124,2)="M)",-1000000*VALUE(MID(D124,2,LEN(D124)-3)),IF(RIGHT(D124,2)="B)",-1000000000*VALUE(MID(D124,2,LEN(D124)-3)),IF(RIGHT(D124,2)="k)",-1000*VALUE(MID(D124,2,LEN(D124)-3)),VALUE(SUBSTITUTE(D124,",","")))))),IF(RIGHT(D124,1)="T",1000000000000*VALUE(LEFT(D124,LEN(D124)-1)),IF(RIGHT(D124,1)="M",1000000*VALUE(LEFT(D124,LEN(D124)-1)),IF(RIGHT(D124,1)="B",1000000000*VALUE(LEFT(D124,LEN(D124)-1)),IF(RIGHT(D124,1)="%",0.01*VALUE(LEFT(D124,LEN(D124)-1)),IF(RIGHT(D124,1)="k",1000*VALUE(LEFT(D124,LEN(D124)-1)),VALUE(SUBSTITUTE(D124,",",""))))))))),"N/A")</f>
        <v/>
      </c>
      <c r="L124">
        <f>IFERROR(IF(TRIM(E124)="-", "N/A", IF(RIGHT(E124,1)=")",IF(RIGHT(E124,2)="T)",-1000000000000*VALUE(MID(E124,2,LEN(E124)-3)),IF(RIGHT(E124,2)="M)",-1000000*VALUE(MID(E124,2,LEN(E124)-3)),IF(RIGHT(E124,2)="B)",-1000000000*VALUE(MID(E124,2,LEN(E124)-3)),IF(RIGHT(E124,2)="k)",-1000*VALUE(MID(E124,2,LEN(E124)-3)),VALUE(SUBSTITUTE(E124,",","")))))),IF(RIGHT(E124,1)="T",1000000000000*VALUE(LEFT(E124,LEN(E124)-1)),IF(RIGHT(E124,1)="M",1000000*VALUE(LEFT(E124,LEN(E124)-1)),IF(RIGHT(E124,1)="B",1000000000*VALUE(LEFT(E124,LEN(E124)-1)),IF(RIGHT(E124,1)="%",0.01*VALUE(LEFT(E124,LEN(E124)-1)),IF(RIGHT(E124,1)="k",1000*VALUE(LEFT(E124,LEN(E124)-1)),VALUE(SUBSTITUTE(E124,",",""))))))))),"N/A")</f>
        <v/>
      </c>
      <c r="M124">
        <f>IFERROR(IF(TRIM(F124)="-", "N/A", IF(RIGHT(F124,1)=")",IF(RIGHT(F124,2)="T)",-1000000000000*VALUE(MID(F124,2,LEN(F124)-3)),IF(RIGHT(F124,2)="M)",-1000000*VALUE(MID(F124,2,LEN(F124)-3)),IF(RIGHT(F124,2)="B)",-1000000000*VALUE(MID(F124,2,LEN(F124)-3)),IF(RIGHT(F124,2)="k)",-1000*VALUE(MID(F124,2,LEN(F124)-3)),VALUE(SUBSTITUTE(F124,",","")))))),IF(RIGHT(F124,1)="T",1000000000000*VALUE(LEFT(F124,LEN(F124)-1)),IF(RIGHT(F124,1)="M",1000000*VALUE(LEFT(F124,LEN(F124)-1)),IF(RIGHT(F124,1)="B",1000000000*VALUE(LEFT(F124,LEN(F124)-1)),IF(RIGHT(F124,1)="%",0.01*VALUE(LEFT(F124,LEN(F124)-1)),IF(RIGHT(F124,1)="k",1000*VALUE(LEFT(F124,LEN(F124)-1)),VALUE(SUBSTITUTE(F124,",",""))))))))),"N/A")</f>
        <v/>
      </c>
      <c r="N124">
        <f>IFERROR(IF(TRIM(G124)="-", "N/A", IF(RIGHT(G124,1)=")",IF(RIGHT(G124,2)="T)",-1000000000000*VALUE(MID(G124,2,LEN(G124)-3)),IF(RIGHT(G124,2)="M)",-1000000*VALUE(MID(G124,2,LEN(G124)-3)),IF(RIGHT(G124,2)="B)",-1000000000*VALUE(MID(G124,2,LEN(G124)-3)),IF(RIGHT(G124,2)="k)",-1000*VALUE(MID(G124,2,LEN(G124)-3)),VALUE(SUBSTITUTE(G124,",","")))))),IF(RIGHT(G124,1)="T",1000000000000*VALUE(LEFT(G124,LEN(G124)-1)),IF(RIGHT(G124,1)="M",1000000*VALUE(LEFT(G124,LEN(G124)-1)),IF(RIGHT(G124,1)="B",1000000000*VALUE(LEFT(G124,LEN(G124)-1)),IF(RIGHT(G124,1)="%",0.01*VALUE(LEFT(G124,LEN(G124)-1)),IF(RIGHT(G124,1)="k",1000*VALUE(LEFT(G124,LEN(G124)-1)),VALUE(SUBSTITUTE(G124,",",""))))))))),"N/A")</f>
        <v/>
      </c>
    </row>
    <row r="125" spans="1:60">
      <c s="1" r="A125" t="n">
        <v>0</v>
      </c>
      <c r="B125" t="s">
        <v>211</v>
      </c>
      <c r="C125" t="s"/>
      <c r="I125">
        <f>IF(AND(K125&gt; J125, L125&gt; K125, M125&gt; L125, N125&gt; M125), "pos_trend", IF(AND(K125&lt; J125, L125&lt; K125, M125&lt; L125, N125&lt; M125), "neg_trend", "N/A"))</f>
        <v/>
      </c>
      <c r="J125">
        <f>IFERROR(IF(TRIM(C125)="-", "N/A", IF(RIGHT(C125,1)=")",IF(RIGHT(C125,2)="T)",-1000000000000*VALUE(MID(C125,2,LEN(C125)-3)),IF(RIGHT(C125,2)="M)",-1000000*VALUE(MID(C125,2,LEN(C125)-3)),IF(RIGHT(C125,2)="B)",-1000000000*VALUE(MID(C125,2,LEN(C125)-3)),IF(RIGHT(C125,2)="k)",-1000*VALUE(MID(C125,2,LEN(C125)-3)),VALUE(SUBSTITUTE(C125,",","")))))),IF(RIGHT(C125,1)="T",1000000000000*VALUE(LEFT(C125,LEN(C125)-1)),IF(RIGHT(C125,1)="M",1000000*VALUE(LEFT(C125,LEN(C125)-1)),IF(RIGHT(C125,1)="B",1000000000*VALUE(LEFT(C125,LEN(C125)-1)),IF(RIGHT(C125,1)="%",0.01*VALUE(LEFT(C125,LEN(C125)-1)),IF(RIGHT(C125,1)="k",1000*VALUE(LEFT(C125,LEN(C125)-1)),VALUE(SUBSTITUTE(C125,",",""))))))))),"N/A")</f>
        <v/>
      </c>
      <c r="K125">
        <f>IFERROR(IF(TRIM(D125)="-", "N/A", IF(RIGHT(D125,1)=")",IF(RIGHT(D125,2)="T)",-1000000000000*VALUE(MID(D125,2,LEN(D125)-3)),IF(RIGHT(D125,2)="M)",-1000000*VALUE(MID(D125,2,LEN(D125)-3)),IF(RIGHT(D125,2)="B)",-1000000000*VALUE(MID(D125,2,LEN(D125)-3)),IF(RIGHT(D125,2)="k)",-1000*VALUE(MID(D125,2,LEN(D125)-3)),VALUE(SUBSTITUTE(D125,",","")))))),IF(RIGHT(D125,1)="T",1000000000000*VALUE(LEFT(D125,LEN(D125)-1)),IF(RIGHT(D125,1)="M",1000000*VALUE(LEFT(D125,LEN(D125)-1)),IF(RIGHT(D125,1)="B",1000000000*VALUE(LEFT(D125,LEN(D125)-1)),IF(RIGHT(D125,1)="%",0.01*VALUE(LEFT(D125,LEN(D125)-1)),IF(RIGHT(D125,1)="k",1000*VALUE(LEFT(D125,LEN(D125)-1)),VALUE(SUBSTITUTE(D125,",",""))))))))),"N/A")</f>
        <v/>
      </c>
      <c r="L125">
        <f>IFERROR(IF(TRIM(E125)="-", "N/A", IF(RIGHT(E125,1)=")",IF(RIGHT(E125,2)="T)",-1000000000000*VALUE(MID(E125,2,LEN(E125)-3)),IF(RIGHT(E125,2)="M)",-1000000*VALUE(MID(E125,2,LEN(E125)-3)),IF(RIGHT(E125,2)="B)",-1000000000*VALUE(MID(E125,2,LEN(E125)-3)),IF(RIGHT(E125,2)="k)",-1000*VALUE(MID(E125,2,LEN(E125)-3)),VALUE(SUBSTITUTE(E125,",","")))))),IF(RIGHT(E125,1)="T",1000000000000*VALUE(LEFT(E125,LEN(E125)-1)),IF(RIGHT(E125,1)="M",1000000*VALUE(LEFT(E125,LEN(E125)-1)),IF(RIGHT(E125,1)="B",1000000000*VALUE(LEFT(E125,LEN(E125)-1)),IF(RIGHT(E125,1)="%",0.01*VALUE(LEFT(E125,LEN(E125)-1)),IF(RIGHT(E125,1)="k",1000*VALUE(LEFT(E125,LEN(E125)-1)),VALUE(SUBSTITUTE(E125,",",""))))))))),"N/A")</f>
        <v/>
      </c>
      <c r="M125">
        <f>IFERROR(IF(TRIM(F125)="-", "N/A", IF(RIGHT(F125,1)=")",IF(RIGHT(F125,2)="T)",-1000000000000*VALUE(MID(F125,2,LEN(F125)-3)),IF(RIGHT(F125,2)="M)",-1000000*VALUE(MID(F125,2,LEN(F125)-3)),IF(RIGHT(F125,2)="B)",-1000000000*VALUE(MID(F125,2,LEN(F125)-3)),IF(RIGHT(F125,2)="k)",-1000*VALUE(MID(F125,2,LEN(F125)-3)),VALUE(SUBSTITUTE(F125,",","")))))),IF(RIGHT(F125,1)="T",1000000000000*VALUE(LEFT(F125,LEN(F125)-1)),IF(RIGHT(F125,1)="M",1000000*VALUE(LEFT(F125,LEN(F125)-1)),IF(RIGHT(F125,1)="B",1000000000*VALUE(LEFT(F125,LEN(F125)-1)),IF(RIGHT(F125,1)="%",0.01*VALUE(LEFT(F125,LEN(F125)-1)),IF(RIGHT(F125,1)="k",1000*VALUE(LEFT(F125,LEN(F125)-1)),VALUE(SUBSTITUTE(F125,",",""))))))))),"N/A")</f>
        <v/>
      </c>
      <c r="N125">
        <f>IFERROR(IF(TRIM(G125)="-", "N/A", IF(RIGHT(G125,1)=")",IF(RIGHT(G125,2)="T)",-1000000000000*VALUE(MID(G125,2,LEN(G125)-3)),IF(RIGHT(G125,2)="M)",-1000000*VALUE(MID(G125,2,LEN(G125)-3)),IF(RIGHT(G125,2)="B)",-1000000000*VALUE(MID(G125,2,LEN(G125)-3)),IF(RIGHT(G125,2)="k)",-1000*VALUE(MID(G125,2,LEN(G125)-3)),VALUE(SUBSTITUTE(G125,",","")))))),IF(RIGHT(G125,1)="T",1000000000000*VALUE(LEFT(G125,LEN(G125)-1)),IF(RIGHT(G125,1)="M",1000000*VALUE(LEFT(G125,LEN(G125)-1)),IF(RIGHT(G125,1)="B",1000000000*VALUE(LEFT(G125,LEN(G125)-1)),IF(RIGHT(G125,1)="%",0.01*VALUE(LEFT(G125,LEN(G125)-1)),IF(RIGHT(G125,1)="k",1000*VALUE(LEFT(G125,LEN(G125)-1)),VALUE(SUBSTITUTE(G125,",",""))))))))),"N/A")</f>
        <v/>
      </c>
    </row>
    <row r="126" spans="1:60">
      <c s="1" r="A126" t="n">
        <v>1</v>
      </c>
      <c r="B126" t="s">
        <v>213</v>
      </c>
      <c r="C126" t="s"/>
      <c r="I126">
        <f>IF(AND(K126&gt; J126, L126&gt; K126, M126&gt; L126, N126&gt; M126), "pos_trend", IF(AND(K126&lt; J126, L126&lt; K126, M126&lt; L126, N126&lt; M126), "neg_trend", "N/A"))</f>
        <v/>
      </c>
      <c r="J126">
        <f>IFERROR(IF(TRIM(C126)="-", "N/A", IF(RIGHT(C126,1)=")",IF(RIGHT(C126,2)="T)",-1000000000000*VALUE(MID(C126,2,LEN(C126)-3)),IF(RIGHT(C126,2)="M)",-1000000*VALUE(MID(C126,2,LEN(C126)-3)),IF(RIGHT(C126,2)="B)",-1000000000*VALUE(MID(C126,2,LEN(C126)-3)),IF(RIGHT(C126,2)="k)",-1000*VALUE(MID(C126,2,LEN(C126)-3)),VALUE(SUBSTITUTE(C126,",","")))))),IF(RIGHT(C126,1)="T",1000000000000*VALUE(LEFT(C126,LEN(C126)-1)),IF(RIGHT(C126,1)="M",1000000*VALUE(LEFT(C126,LEN(C126)-1)),IF(RIGHT(C126,1)="B",1000000000*VALUE(LEFT(C126,LEN(C126)-1)),IF(RIGHT(C126,1)="%",0.01*VALUE(LEFT(C126,LEN(C126)-1)),IF(RIGHT(C126,1)="k",1000*VALUE(LEFT(C126,LEN(C126)-1)),VALUE(SUBSTITUTE(C126,",",""))))))))),"N/A")</f>
        <v/>
      </c>
      <c r="K126">
        <f>IFERROR(IF(TRIM(D126)="-", "N/A", IF(RIGHT(D126,1)=")",IF(RIGHT(D126,2)="T)",-1000000000000*VALUE(MID(D126,2,LEN(D126)-3)),IF(RIGHT(D126,2)="M)",-1000000*VALUE(MID(D126,2,LEN(D126)-3)),IF(RIGHT(D126,2)="B)",-1000000000*VALUE(MID(D126,2,LEN(D126)-3)),IF(RIGHT(D126,2)="k)",-1000*VALUE(MID(D126,2,LEN(D126)-3)),VALUE(SUBSTITUTE(D126,",","")))))),IF(RIGHT(D126,1)="T",1000000000000*VALUE(LEFT(D126,LEN(D126)-1)),IF(RIGHT(D126,1)="M",1000000*VALUE(LEFT(D126,LEN(D126)-1)),IF(RIGHT(D126,1)="B",1000000000*VALUE(LEFT(D126,LEN(D126)-1)),IF(RIGHT(D126,1)="%",0.01*VALUE(LEFT(D126,LEN(D126)-1)),IF(RIGHT(D126,1)="k",1000*VALUE(LEFT(D126,LEN(D126)-1)),VALUE(SUBSTITUTE(D126,",",""))))))))),"N/A")</f>
        <v/>
      </c>
      <c r="L126">
        <f>IFERROR(IF(TRIM(E126)="-", "N/A", IF(RIGHT(E126,1)=")",IF(RIGHT(E126,2)="T)",-1000000000000*VALUE(MID(E126,2,LEN(E126)-3)),IF(RIGHT(E126,2)="M)",-1000000*VALUE(MID(E126,2,LEN(E126)-3)),IF(RIGHT(E126,2)="B)",-1000000000*VALUE(MID(E126,2,LEN(E126)-3)),IF(RIGHT(E126,2)="k)",-1000*VALUE(MID(E126,2,LEN(E126)-3)),VALUE(SUBSTITUTE(E126,",","")))))),IF(RIGHT(E126,1)="T",1000000000000*VALUE(LEFT(E126,LEN(E126)-1)),IF(RIGHT(E126,1)="M",1000000*VALUE(LEFT(E126,LEN(E126)-1)),IF(RIGHT(E126,1)="B",1000000000*VALUE(LEFT(E126,LEN(E126)-1)),IF(RIGHT(E126,1)="%",0.01*VALUE(LEFT(E126,LEN(E126)-1)),IF(RIGHT(E126,1)="k",1000*VALUE(LEFT(E126,LEN(E126)-1)),VALUE(SUBSTITUTE(E126,",",""))))))))),"N/A")</f>
        <v/>
      </c>
      <c r="M126">
        <f>IFERROR(IF(TRIM(F126)="-", "N/A", IF(RIGHT(F126,1)=")",IF(RIGHT(F126,2)="T)",-1000000000000*VALUE(MID(F126,2,LEN(F126)-3)),IF(RIGHT(F126,2)="M)",-1000000*VALUE(MID(F126,2,LEN(F126)-3)),IF(RIGHT(F126,2)="B)",-1000000000*VALUE(MID(F126,2,LEN(F126)-3)),IF(RIGHT(F126,2)="k)",-1000*VALUE(MID(F126,2,LEN(F126)-3)),VALUE(SUBSTITUTE(F126,",","")))))),IF(RIGHT(F126,1)="T",1000000000000*VALUE(LEFT(F126,LEN(F126)-1)),IF(RIGHT(F126,1)="M",1000000*VALUE(LEFT(F126,LEN(F126)-1)),IF(RIGHT(F126,1)="B",1000000000*VALUE(LEFT(F126,LEN(F126)-1)),IF(RIGHT(F126,1)="%",0.01*VALUE(LEFT(F126,LEN(F126)-1)),IF(RIGHT(F126,1)="k",1000*VALUE(LEFT(F126,LEN(F126)-1)),VALUE(SUBSTITUTE(F126,",",""))))))))),"N/A")</f>
        <v/>
      </c>
      <c r="N126">
        <f>IFERROR(IF(TRIM(G126)="-", "N/A", IF(RIGHT(G126,1)=")",IF(RIGHT(G126,2)="T)",-1000000000000*VALUE(MID(G126,2,LEN(G126)-3)),IF(RIGHT(G126,2)="M)",-1000000*VALUE(MID(G126,2,LEN(G126)-3)),IF(RIGHT(G126,2)="B)",-1000000000*VALUE(MID(G126,2,LEN(G126)-3)),IF(RIGHT(G126,2)="k)",-1000*VALUE(MID(G126,2,LEN(G126)-3)),VALUE(SUBSTITUTE(G126,",","")))))),IF(RIGHT(G126,1)="T",1000000000000*VALUE(LEFT(G126,LEN(G126)-1)),IF(RIGHT(G126,1)="M",1000000*VALUE(LEFT(G126,LEN(G126)-1)),IF(RIGHT(G126,1)="B",1000000000*VALUE(LEFT(G126,LEN(G126)-1)),IF(RIGHT(G126,1)="%",0.01*VALUE(LEFT(G126,LEN(G126)-1)),IF(RIGHT(G126,1)="k",1000*VALUE(LEFT(G126,LEN(G126)-1)),VALUE(SUBSTITUTE(G126,",",""))))))))),"N/A")</f>
        <v/>
      </c>
    </row>
    <row r="127" spans="1:60">
      <c s="1" r="A127" t="n">
        <v>2</v>
      </c>
      <c r="B127" t="s">
        <v>215</v>
      </c>
      <c r="C127" t="s"/>
      <c r="I127">
        <f>IF(AND(K127&gt; J127, L127&gt; K127, M127&gt; L127, N127&gt; M127), "pos_trend", IF(AND(K127&lt; J127, L127&lt; K127, M127&lt; L127, N127&lt; M127), "neg_trend", "N/A"))</f>
        <v/>
      </c>
      <c r="J127">
        <f>IFERROR(IF(TRIM(C127)="-", "N/A", IF(RIGHT(C127,1)=")",IF(RIGHT(C127,2)="T)",-1000000000000*VALUE(MID(C127,2,LEN(C127)-3)),IF(RIGHT(C127,2)="M)",-1000000*VALUE(MID(C127,2,LEN(C127)-3)),IF(RIGHT(C127,2)="B)",-1000000000*VALUE(MID(C127,2,LEN(C127)-3)),IF(RIGHT(C127,2)="k)",-1000*VALUE(MID(C127,2,LEN(C127)-3)),VALUE(SUBSTITUTE(C127,",","")))))),IF(RIGHT(C127,1)="T",1000000000000*VALUE(LEFT(C127,LEN(C127)-1)),IF(RIGHT(C127,1)="M",1000000*VALUE(LEFT(C127,LEN(C127)-1)),IF(RIGHT(C127,1)="B",1000000000*VALUE(LEFT(C127,LEN(C127)-1)),IF(RIGHT(C127,1)="%",0.01*VALUE(LEFT(C127,LEN(C127)-1)),IF(RIGHT(C127,1)="k",1000*VALUE(LEFT(C127,LEN(C127)-1)),VALUE(SUBSTITUTE(C127,",",""))))))))),"N/A")</f>
        <v/>
      </c>
      <c r="K127">
        <f>IFERROR(IF(TRIM(D127)="-", "N/A", IF(RIGHT(D127,1)=")",IF(RIGHT(D127,2)="T)",-1000000000000*VALUE(MID(D127,2,LEN(D127)-3)),IF(RIGHT(D127,2)="M)",-1000000*VALUE(MID(D127,2,LEN(D127)-3)),IF(RIGHT(D127,2)="B)",-1000000000*VALUE(MID(D127,2,LEN(D127)-3)),IF(RIGHT(D127,2)="k)",-1000*VALUE(MID(D127,2,LEN(D127)-3)),VALUE(SUBSTITUTE(D127,",","")))))),IF(RIGHT(D127,1)="T",1000000000000*VALUE(LEFT(D127,LEN(D127)-1)),IF(RIGHT(D127,1)="M",1000000*VALUE(LEFT(D127,LEN(D127)-1)),IF(RIGHT(D127,1)="B",1000000000*VALUE(LEFT(D127,LEN(D127)-1)),IF(RIGHT(D127,1)="%",0.01*VALUE(LEFT(D127,LEN(D127)-1)),IF(RIGHT(D127,1)="k",1000*VALUE(LEFT(D127,LEN(D127)-1)),VALUE(SUBSTITUTE(D127,",",""))))))))),"N/A")</f>
        <v/>
      </c>
      <c r="L127">
        <f>IFERROR(IF(TRIM(E127)="-", "N/A", IF(RIGHT(E127,1)=")",IF(RIGHT(E127,2)="T)",-1000000000000*VALUE(MID(E127,2,LEN(E127)-3)),IF(RIGHT(E127,2)="M)",-1000000*VALUE(MID(E127,2,LEN(E127)-3)),IF(RIGHT(E127,2)="B)",-1000000000*VALUE(MID(E127,2,LEN(E127)-3)),IF(RIGHT(E127,2)="k)",-1000*VALUE(MID(E127,2,LEN(E127)-3)),VALUE(SUBSTITUTE(E127,",","")))))),IF(RIGHT(E127,1)="T",1000000000000*VALUE(LEFT(E127,LEN(E127)-1)),IF(RIGHT(E127,1)="M",1000000*VALUE(LEFT(E127,LEN(E127)-1)),IF(RIGHT(E127,1)="B",1000000000*VALUE(LEFT(E127,LEN(E127)-1)),IF(RIGHT(E127,1)="%",0.01*VALUE(LEFT(E127,LEN(E127)-1)),IF(RIGHT(E127,1)="k",1000*VALUE(LEFT(E127,LEN(E127)-1)),VALUE(SUBSTITUTE(E127,",",""))))))))),"N/A")</f>
        <v/>
      </c>
      <c r="M127">
        <f>IFERROR(IF(TRIM(F127)="-", "N/A", IF(RIGHT(F127,1)=")",IF(RIGHT(F127,2)="T)",-1000000000000*VALUE(MID(F127,2,LEN(F127)-3)),IF(RIGHT(F127,2)="M)",-1000000*VALUE(MID(F127,2,LEN(F127)-3)),IF(RIGHT(F127,2)="B)",-1000000000*VALUE(MID(F127,2,LEN(F127)-3)),IF(RIGHT(F127,2)="k)",-1000*VALUE(MID(F127,2,LEN(F127)-3)),VALUE(SUBSTITUTE(F127,",","")))))),IF(RIGHT(F127,1)="T",1000000000000*VALUE(LEFT(F127,LEN(F127)-1)),IF(RIGHT(F127,1)="M",1000000*VALUE(LEFT(F127,LEN(F127)-1)),IF(RIGHT(F127,1)="B",1000000000*VALUE(LEFT(F127,LEN(F127)-1)),IF(RIGHT(F127,1)="%",0.01*VALUE(LEFT(F127,LEN(F127)-1)),IF(RIGHT(F127,1)="k",1000*VALUE(LEFT(F127,LEN(F127)-1)),VALUE(SUBSTITUTE(F127,",",""))))))))),"N/A")</f>
        <v/>
      </c>
      <c r="N127">
        <f>IFERROR(IF(TRIM(G127)="-", "N/A", IF(RIGHT(G127,1)=")",IF(RIGHT(G127,2)="T)",-1000000000000*VALUE(MID(G127,2,LEN(G127)-3)),IF(RIGHT(G127,2)="M)",-1000000*VALUE(MID(G127,2,LEN(G127)-3)),IF(RIGHT(G127,2)="B)",-1000000000*VALUE(MID(G127,2,LEN(G127)-3)),IF(RIGHT(G127,2)="k)",-1000*VALUE(MID(G127,2,LEN(G127)-3)),VALUE(SUBSTITUTE(G127,",","")))))),IF(RIGHT(G127,1)="T",1000000000000*VALUE(LEFT(G127,LEN(G127)-1)),IF(RIGHT(G127,1)="M",1000000*VALUE(LEFT(G127,LEN(G127)-1)),IF(RIGHT(G127,1)="B",1000000000*VALUE(LEFT(G127,LEN(G127)-1)),IF(RIGHT(G127,1)="%",0.01*VALUE(LEFT(G127,LEN(G127)-1)),IF(RIGHT(G127,1)="k",1000*VALUE(LEFT(G127,LEN(G127)-1)),VALUE(SUBSTITUTE(G127,",",""))))))))),"N/A")</f>
        <v/>
      </c>
    </row>
    <row r="128" spans="1:60">
      <c s="1" r="A128" t="n">
        <v>3</v>
      </c>
      <c r="B128" t="s">
        <v>217</v>
      </c>
      <c r="C128" t="s"/>
      <c r="I128">
        <f>IF(AND(K128&gt; J128, L128&gt; K128, M128&gt; L128, N128&gt; M128), "pos_trend", IF(AND(K128&lt; J128, L128&lt; K128, M128&lt; L128, N128&lt; M128), "neg_trend", "N/A"))</f>
        <v/>
      </c>
      <c r="J128">
        <f>IFERROR(IF(TRIM(C128)="-", "N/A", IF(RIGHT(C128,1)=")",IF(RIGHT(C128,2)="T)",-1000000000000*VALUE(MID(C128,2,LEN(C128)-3)),IF(RIGHT(C128,2)="M)",-1000000*VALUE(MID(C128,2,LEN(C128)-3)),IF(RIGHT(C128,2)="B)",-1000000000*VALUE(MID(C128,2,LEN(C128)-3)),IF(RIGHT(C128,2)="k)",-1000*VALUE(MID(C128,2,LEN(C128)-3)),VALUE(SUBSTITUTE(C128,",","")))))),IF(RIGHT(C128,1)="T",1000000000000*VALUE(LEFT(C128,LEN(C128)-1)),IF(RIGHT(C128,1)="M",1000000*VALUE(LEFT(C128,LEN(C128)-1)),IF(RIGHT(C128,1)="B",1000000000*VALUE(LEFT(C128,LEN(C128)-1)),IF(RIGHT(C128,1)="%",0.01*VALUE(LEFT(C128,LEN(C128)-1)),IF(RIGHT(C128,1)="k",1000*VALUE(LEFT(C128,LEN(C128)-1)),VALUE(SUBSTITUTE(C128,",",""))))))))),"N/A")</f>
        <v/>
      </c>
      <c r="K128">
        <f>IFERROR(IF(TRIM(D128)="-", "N/A", IF(RIGHT(D128,1)=")",IF(RIGHT(D128,2)="T)",-1000000000000*VALUE(MID(D128,2,LEN(D128)-3)),IF(RIGHT(D128,2)="M)",-1000000*VALUE(MID(D128,2,LEN(D128)-3)),IF(RIGHT(D128,2)="B)",-1000000000*VALUE(MID(D128,2,LEN(D128)-3)),IF(RIGHT(D128,2)="k)",-1000*VALUE(MID(D128,2,LEN(D128)-3)),VALUE(SUBSTITUTE(D128,",","")))))),IF(RIGHT(D128,1)="T",1000000000000*VALUE(LEFT(D128,LEN(D128)-1)),IF(RIGHT(D128,1)="M",1000000*VALUE(LEFT(D128,LEN(D128)-1)),IF(RIGHT(D128,1)="B",1000000000*VALUE(LEFT(D128,LEN(D128)-1)),IF(RIGHT(D128,1)="%",0.01*VALUE(LEFT(D128,LEN(D128)-1)),IF(RIGHT(D128,1)="k",1000*VALUE(LEFT(D128,LEN(D128)-1)),VALUE(SUBSTITUTE(D128,",",""))))))))),"N/A")</f>
        <v/>
      </c>
      <c r="L128">
        <f>IFERROR(IF(TRIM(E128)="-", "N/A", IF(RIGHT(E128,1)=")",IF(RIGHT(E128,2)="T)",-1000000000000*VALUE(MID(E128,2,LEN(E128)-3)),IF(RIGHT(E128,2)="M)",-1000000*VALUE(MID(E128,2,LEN(E128)-3)),IF(RIGHT(E128,2)="B)",-1000000000*VALUE(MID(E128,2,LEN(E128)-3)),IF(RIGHT(E128,2)="k)",-1000*VALUE(MID(E128,2,LEN(E128)-3)),VALUE(SUBSTITUTE(E128,",","")))))),IF(RIGHT(E128,1)="T",1000000000000*VALUE(LEFT(E128,LEN(E128)-1)),IF(RIGHT(E128,1)="M",1000000*VALUE(LEFT(E128,LEN(E128)-1)),IF(RIGHT(E128,1)="B",1000000000*VALUE(LEFT(E128,LEN(E128)-1)),IF(RIGHT(E128,1)="%",0.01*VALUE(LEFT(E128,LEN(E128)-1)),IF(RIGHT(E128,1)="k",1000*VALUE(LEFT(E128,LEN(E128)-1)),VALUE(SUBSTITUTE(E128,",",""))))))))),"N/A")</f>
        <v/>
      </c>
      <c r="M128">
        <f>IFERROR(IF(TRIM(F128)="-", "N/A", IF(RIGHT(F128,1)=")",IF(RIGHT(F128,2)="T)",-1000000000000*VALUE(MID(F128,2,LEN(F128)-3)),IF(RIGHT(F128,2)="M)",-1000000*VALUE(MID(F128,2,LEN(F128)-3)),IF(RIGHT(F128,2)="B)",-1000000000*VALUE(MID(F128,2,LEN(F128)-3)),IF(RIGHT(F128,2)="k)",-1000*VALUE(MID(F128,2,LEN(F128)-3)),VALUE(SUBSTITUTE(F128,",","")))))),IF(RIGHT(F128,1)="T",1000000000000*VALUE(LEFT(F128,LEN(F128)-1)),IF(RIGHT(F128,1)="M",1000000*VALUE(LEFT(F128,LEN(F128)-1)),IF(RIGHT(F128,1)="B",1000000000*VALUE(LEFT(F128,LEN(F128)-1)),IF(RIGHT(F128,1)="%",0.01*VALUE(LEFT(F128,LEN(F128)-1)),IF(RIGHT(F128,1)="k",1000*VALUE(LEFT(F128,LEN(F128)-1)),VALUE(SUBSTITUTE(F128,",",""))))))))),"N/A")</f>
        <v/>
      </c>
      <c r="N128">
        <f>IFERROR(IF(TRIM(G128)="-", "N/A", IF(RIGHT(G128,1)=")",IF(RIGHT(G128,2)="T)",-1000000000000*VALUE(MID(G128,2,LEN(G128)-3)),IF(RIGHT(G128,2)="M)",-1000000*VALUE(MID(G128,2,LEN(G128)-3)),IF(RIGHT(G128,2)="B)",-1000000000*VALUE(MID(G128,2,LEN(G128)-3)),IF(RIGHT(G128,2)="k)",-1000*VALUE(MID(G128,2,LEN(G128)-3)),VALUE(SUBSTITUTE(G128,",","")))))),IF(RIGHT(G128,1)="T",1000000000000*VALUE(LEFT(G128,LEN(G128)-1)),IF(RIGHT(G128,1)="M",1000000*VALUE(LEFT(G128,LEN(G128)-1)),IF(RIGHT(G128,1)="B",1000000000*VALUE(LEFT(G128,LEN(G128)-1)),IF(RIGHT(G128,1)="%",0.01*VALUE(LEFT(G128,LEN(G128)-1)),IF(RIGHT(G128,1)="k",1000*VALUE(LEFT(G128,LEN(G128)-1)),VALUE(SUBSTITUTE(G128,",",""))))))))),"N/A")</f>
        <v/>
      </c>
    </row>
    <row r="129" spans="1:60">
      <c s="1" r="A129" t="n">
        <v>4</v>
      </c>
      <c r="B129" t="s">
        <v>219</v>
      </c>
      <c r="C129" t="s"/>
      <c r="I129">
        <f>IF(AND(K129&gt; J129, L129&gt; K129, M129&gt; L129, N129&gt; M129), "pos_trend", IF(AND(K129&lt; J129, L129&lt; K129, M129&lt; L129, N129&lt; M129), "neg_trend", "N/A"))</f>
        <v/>
      </c>
      <c r="J129">
        <f>IFERROR(IF(TRIM(C129)="-", "N/A", IF(RIGHT(C129,1)=")",IF(RIGHT(C129,2)="T)",-1000000000000*VALUE(MID(C129,2,LEN(C129)-3)),IF(RIGHT(C129,2)="M)",-1000000*VALUE(MID(C129,2,LEN(C129)-3)),IF(RIGHT(C129,2)="B)",-1000000000*VALUE(MID(C129,2,LEN(C129)-3)),IF(RIGHT(C129,2)="k)",-1000*VALUE(MID(C129,2,LEN(C129)-3)),VALUE(SUBSTITUTE(C129,",","")))))),IF(RIGHT(C129,1)="T",1000000000000*VALUE(LEFT(C129,LEN(C129)-1)),IF(RIGHT(C129,1)="M",1000000*VALUE(LEFT(C129,LEN(C129)-1)),IF(RIGHT(C129,1)="B",1000000000*VALUE(LEFT(C129,LEN(C129)-1)),IF(RIGHT(C129,1)="%",0.01*VALUE(LEFT(C129,LEN(C129)-1)),IF(RIGHT(C129,1)="k",1000*VALUE(LEFT(C129,LEN(C129)-1)),VALUE(SUBSTITUTE(C129,",",""))))))))),"N/A")</f>
        <v/>
      </c>
      <c r="K129">
        <f>IFERROR(IF(TRIM(D129)="-", "N/A", IF(RIGHT(D129,1)=")",IF(RIGHT(D129,2)="T)",-1000000000000*VALUE(MID(D129,2,LEN(D129)-3)),IF(RIGHT(D129,2)="M)",-1000000*VALUE(MID(D129,2,LEN(D129)-3)),IF(RIGHT(D129,2)="B)",-1000000000*VALUE(MID(D129,2,LEN(D129)-3)),IF(RIGHT(D129,2)="k)",-1000*VALUE(MID(D129,2,LEN(D129)-3)),VALUE(SUBSTITUTE(D129,",","")))))),IF(RIGHT(D129,1)="T",1000000000000*VALUE(LEFT(D129,LEN(D129)-1)),IF(RIGHT(D129,1)="M",1000000*VALUE(LEFT(D129,LEN(D129)-1)),IF(RIGHT(D129,1)="B",1000000000*VALUE(LEFT(D129,LEN(D129)-1)),IF(RIGHT(D129,1)="%",0.01*VALUE(LEFT(D129,LEN(D129)-1)),IF(RIGHT(D129,1)="k",1000*VALUE(LEFT(D129,LEN(D129)-1)),VALUE(SUBSTITUTE(D129,",",""))))))))),"N/A")</f>
        <v/>
      </c>
      <c r="L129">
        <f>IFERROR(IF(TRIM(E129)="-", "N/A", IF(RIGHT(E129,1)=")",IF(RIGHT(E129,2)="T)",-1000000000000*VALUE(MID(E129,2,LEN(E129)-3)),IF(RIGHT(E129,2)="M)",-1000000*VALUE(MID(E129,2,LEN(E129)-3)),IF(RIGHT(E129,2)="B)",-1000000000*VALUE(MID(E129,2,LEN(E129)-3)),IF(RIGHT(E129,2)="k)",-1000*VALUE(MID(E129,2,LEN(E129)-3)),VALUE(SUBSTITUTE(E129,",","")))))),IF(RIGHT(E129,1)="T",1000000000000*VALUE(LEFT(E129,LEN(E129)-1)),IF(RIGHT(E129,1)="M",1000000*VALUE(LEFT(E129,LEN(E129)-1)),IF(RIGHT(E129,1)="B",1000000000*VALUE(LEFT(E129,LEN(E129)-1)),IF(RIGHT(E129,1)="%",0.01*VALUE(LEFT(E129,LEN(E129)-1)),IF(RIGHT(E129,1)="k",1000*VALUE(LEFT(E129,LEN(E129)-1)),VALUE(SUBSTITUTE(E129,",",""))))))))),"N/A")</f>
        <v/>
      </c>
      <c r="M129">
        <f>IFERROR(IF(TRIM(F129)="-", "N/A", IF(RIGHT(F129,1)=")",IF(RIGHT(F129,2)="T)",-1000000000000*VALUE(MID(F129,2,LEN(F129)-3)),IF(RIGHT(F129,2)="M)",-1000000*VALUE(MID(F129,2,LEN(F129)-3)),IF(RIGHT(F129,2)="B)",-1000000000*VALUE(MID(F129,2,LEN(F129)-3)),IF(RIGHT(F129,2)="k)",-1000*VALUE(MID(F129,2,LEN(F129)-3)),VALUE(SUBSTITUTE(F129,",","")))))),IF(RIGHT(F129,1)="T",1000000000000*VALUE(LEFT(F129,LEN(F129)-1)),IF(RIGHT(F129,1)="M",1000000*VALUE(LEFT(F129,LEN(F129)-1)),IF(RIGHT(F129,1)="B",1000000000*VALUE(LEFT(F129,LEN(F129)-1)),IF(RIGHT(F129,1)="%",0.01*VALUE(LEFT(F129,LEN(F129)-1)),IF(RIGHT(F129,1)="k",1000*VALUE(LEFT(F129,LEN(F129)-1)),VALUE(SUBSTITUTE(F129,",",""))))))))),"N/A")</f>
        <v/>
      </c>
      <c r="N129">
        <f>IFERROR(IF(TRIM(G129)="-", "N/A", IF(RIGHT(G129,1)=")",IF(RIGHT(G129,2)="T)",-1000000000000*VALUE(MID(G129,2,LEN(G129)-3)),IF(RIGHT(G129,2)="M)",-1000000*VALUE(MID(G129,2,LEN(G129)-3)),IF(RIGHT(G129,2)="B)",-1000000000*VALUE(MID(G129,2,LEN(G129)-3)),IF(RIGHT(G129,2)="k)",-1000*VALUE(MID(G129,2,LEN(G129)-3)),VALUE(SUBSTITUTE(G129,",","")))))),IF(RIGHT(G129,1)="T",1000000000000*VALUE(LEFT(G129,LEN(G129)-1)),IF(RIGHT(G129,1)="M",1000000*VALUE(LEFT(G129,LEN(G129)-1)),IF(RIGHT(G129,1)="B",1000000000*VALUE(LEFT(G129,LEN(G129)-1)),IF(RIGHT(G129,1)="%",0.01*VALUE(LEFT(G129,LEN(G129)-1)),IF(RIGHT(G129,1)="k",1000*VALUE(LEFT(G129,LEN(G129)-1)),VALUE(SUBSTITUTE(G129,",",""))))))))),"N/A")</f>
        <v/>
      </c>
    </row>
    <row r="130" spans="1:60">
      <c s="1" r="A130" t="n">
        <v>5</v>
      </c>
      <c r="B130" t="s">
        <v>221</v>
      </c>
      <c r="C130" t="s"/>
      <c r="I130">
        <f>IF(AND(K130&gt; J130, L130&gt; K130, M130&gt; L130, N130&gt; M130), "pos_trend", IF(AND(K130&lt; J130, L130&lt; K130, M130&lt; L130, N130&lt; M130), "neg_trend", "N/A"))</f>
        <v/>
      </c>
      <c r="J130">
        <f>IFERROR(IF(TRIM(C130)="-", "N/A", IF(RIGHT(C130,1)=")",IF(RIGHT(C130,2)="T)",-1000000000000*VALUE(MID(C130,2,LEN(C130)-3)),IF(RIGHT(C130,2)="M)",-1000000*VALUE(MID(C130,2,LEN(C130)-3)),IF(RIGHT(C130,2)="B)",-1000000000*VALUE(MID(C130,2,LEN(C130)-3)),IF(RIGHT(C130,2)="k)",-1000*VALUE(MID(C130,2,LEN(C130)-3)),VALUE(SUBSTITUTE(C130,",","")))))),IF(RIGHT(C130,1)="T",1000000000000*VALUE(LEFT(C130,LEN(C130)-1)),IF(RIGHT(C130,1)="M",1000000*VALUE(LEFT(C130,LEN(C130)-1)),IF(RIGHT(C130,1)="B",1000000000*VALUE(LEFT(C130,LEN(C130)-1)),IF(RIGHT(C130,1)="%",0.01*VALUE(LEFT(C130,LEN(C130)-1)),IF(RIGHT(C130,1)="k",1000*VALUE(LEFT(C130,LEN(C130)-1)),VALUE(SUBSTITUTE(C130,",",""))))))))),"N/A")</f>
        <v/>
      </c>
      <c r="K130">
        <f>IFERROR(IF(TRIM(D130)="-", "N/A", IF(RIGHT(D130,1)=")",IF(RIGHT(D130,2)="T)",-1000000000000*VALUE(MID(D130,2,LEN(D130)-3)),IF(RIGHT(D130,2)="M)",-1000000*VALUE(MID(D130,2,LEN(D130)-3)),IF(RIGHT(D130,2)="B)",-1000000000*VALUE(MID(D130,2,LEN(D130)-3)),IF(RIGHT(D130,2)="k)",-1000*VALUE(MID(D130,2,LEN(D130)-3)),VALUE(SUBSTITUTE(D130,",","")))))),IF(RIGHT(D130,1)="T",1000000000000*VALUE(LEFT(D130,LEN(D130)-1)),IF(RIGHT(D130,1)="M",1000000*VALUE(LEFT(D130,LEN(D130)-1)),IF(RIGHT(D130,1)="B",1000000000*VALUE(LEFT(D130,LEN(D130)-1)),IF(RIGHT(D130,1)="%",0.01*VALUE(LEFT(D130,LEN(D130)-1)),IF(RIGHT(D130,1)="k",1000*VALUE(LEFT(D130,LEN(D130)-1)),VALUE(SUBSTITUTE(D130,",",""))))))))),"N/A")</f>
        <v/>
      </c>
      <c r="L130">
        <f>IFERROR(IF(TRIM(E130)="-", "N/A", IF(RIGHT(E130,1)=")",IF(RIGHT(E130,2)="T)",-1000000000000*VALUE(MID(E130,2,LEN(E130)-3)),IF(RIGHT(E130,2)="M)",-1000000*VALUE(MID(E130,2,LEN(E130)-3)),IF(RIGHT(E130,2)="B)",-1000000000*VALUE(MID(E130,2,LEN(E130)-3)),IF(RIGHT(E130,2)="k)",-1000*VALUE(MID(E130,2,LEN(E130)-3)),VALUE(SUBSTITUTE(E130,",","")))))),IF(RIGHT(E130,1)="T",1000000000000*VALUE(LEFT(E130,LEN(E130)-1)),IF(RIGHT(E130,1)="M",1000000*VALUE(LEFT(E130,LEN(E130)-1)),IF(RIGHT(E130,1)="B",1000000000*VALUE(LEFT(E130,LEN(E130)-1)),IF(RIGHT(E130,1)="%",0.01*VALUE(LEFT(E130,LEN(E130)-1)),IF(RIGHT(E130,1)="k",1000*VALUE(LEFT(E130,LEN(E130)-1)),VALUE(SUBSTITUTE(E130,",",""))))))))),"N/A")</f>
        <v/>
      </c>
      <c r="M130">
        <f>IFERROR(IF(TRIM(F130)="-", "N/A", IF(RIGHT(F130,1)=")",IF(RIGHT(F130,2)="T)",-1000000000000*VALUE(MID(F130,2,LEN(F130)-3)),IF(RIGHT(F130,2)="M)",-1000000*VALUE(MID(F130,2,LEN(F130)-3)),IF(RIGHT(F130,2)="B)",-1000000000*VALUE(MID(F130,2,LEN(F130)-3)),IF(RIGHT(F130,2)="k)",-1000*VALUE(MID(F130,2,LEN(F130)-3)),VALUE(SUBSTITUTE(F130,",","")))))),IF(RIGHT(F130,1)="T",1000000000000*VALUE(LEFT(F130,LEN(F130)-1)),IF(RIGHT(F130,1)="M",1000000*VALUE(LEFT(F130,LEN(F130)-1)),IF(RIGHT(F130,1)="B",1000000000*VALUE(LEFT(F130,LEN(F130)-1)),IF(RIGHT(F130,1)="%",0.01*VALUE(LEFT(F130,LEN(F130)-1)),IF(RIGHT(F130,1)="k",1000*VALUE(LEFT(F130,LEN(F130)-1)),VALUE(SUBSTITUTE(F130,",",""))))))))),"N/A")</f>
        <v/>
      </c>
      <c r="N130">
        <f>IFERROR(IF(TRIM(G130)="-", "N/A", IF(RIGHT(G130,1)=")",IF(RIGHT(G130,2)="T)",-1000000000000*VALUE(MID(G130,2,LEN(G130)-3)),IF(RIGHT(G130,2)="M)",-1000000*VALUE(MID(G130,2,LEN(G130)-3)),IF(RIGHT(G130,2)="B)",-1000000000*VALUE(MID(G130,2,LEN(G130)-3)),IF(RIGHT(G130,2)="k)",-1000*VALUE(MID(G130,2,LEN(G130)-3)),VALUE(SUBSTITUTE(G130,",","")))))),IF(RIGHT(G130,1)="T",1000000000000*VALUE(LEFT(G130,LEN(G130)-1)),IF(RIGHT(G130,1)="M",1000000*VALUE(LEFT(G130,LEN(G130)-1)),IF(RIGHT(G130,1)="B",1000000000*VALUE(LEFT(G130,LEN(G130)-1)),IF(RIGHT(G130,1)="%",0.01*VALUE(LEFT(G130,LEN(G130)-1)),IF(RIGHT(G130,1)="k",1000*VALUE(LEFT(G130,LEN(G130)-1)),VALUE(SUBSTITUTE(G130,",",""))))))))),"N/A")</f>
        <v/>
      </c>
    </row>
    <row r="131" spans="1:60">
      <c s="1" r="A131" t="n">
        <v>6</v>
      </c>
      <c r="B131" t="s">
        <v>223</v>
      </c>
      <c r="C131" t="s"/>
      <c r="I131">
        <f>IF(AND(K131&gt; J131, L131&gt; K131, M131&gt; L131, N131&gt; M131), "pos_trend", IF(AND(K131&lt; J131, L131&lt; K131, M131&lt; L131, N131&lt; M131), "neg_trend", "N/A"))</f>
        <v/>
      </c>
      <c r="J131">
        <f>IFERROR(IF(TRIM(C131)="-", "N/A", IF(RIGHT(C131,1)=")",IF(RIGHT(C131,2)="T)",-1000000000000*VALUE(MID(C131,2,LEN(C131)-3)),IF(RIGHT(C131,2)="M)",-1000000*VALUE(MID(C131,2,LEN(C131)-3)),IF(RIGHT(C131,2)="B)",-1000000000*VALUE(MID(C131,2,LEN(C131)-3)),IF(RIGHT(C131,2)="k)",-1000*VALUE(MID(C131,2,LEN(C131)-3)),VALUE(SUBSTITUTE(C131,",","")))))),IF(RIGHT(C131,1)="T",1000000000000*VALUE(LEFT(C131,LEN(C131)-1)),IF(RIGHT(C131,1)="M",1000000*VALUE(LEFT(C131,LEN(C131)-1)),IF(RIGHT(C131,1)="B",1000000000*VALUE(LEFT(C131,LEN(C131)-1)),IF(RIGHT(C131,1)="%",0.01*VALUE(LEFT(C131,LEN(C131)-1)),IF(RIGHT(C131,1)="k",1000*VALUE(LEFT(C131,LEN(C131)-1)),VALUE(SUBSTITUTE(C131,",",""))))))))),"N/A")</f>
        <v/>
      </c>
      <c r="K131">
        <f>IFERROR(IF(TRIM(D131)="-", "N/A", IF(RIGHT(D131,1)=")",IF(RIGHT(D131,2)="T)",-1000000000000*VALUE(MID(D131,2,LEN(D131)-3)),IF(RIGHT(D131,2)="M)",-1000000*VALUE(MID(D131,2,LEN(D131)-3)),IF(RIGHT(D131,2)="B)",-1000000000*VALUE(MID(D131,2,LEN(D131)-3)),IF(RIGHT(D131,2)="k)",-1000*VALUE(MID(D131,2,LEN(D131)-3)),VALUE(SUBSTITUTE(D131,",","")))))),IF(RIGHT(D131,1)="T",1000000000000*VALUE(LEFT(D131,LEN(D131)-1)),IF(RIGHT(D131,1)="M",1000000*VALUE(LEFT(D131,LEN(D131)-1)),IF(RIGHT(D131,1)="B",1000000000*VALUE(LEFT(D131,LEN(D131)-1)),IF(RIGHT(D131,1)="%",0.01*VALUE(LEFT(D131,LEN(D131)-1)),IF(RIGHT(D131,1)="k",1000*VALUE(LEFT(D131,LEN(D131)-1)),VALUE(SUBSTITUTE(D131,",",""))))))))),"N/A")</f>
        <v/>
      </c>
      <c r="L131">
        <f>IFERROR(IF(TRIM(E131)="-", "N/A", IF(RIGHT(E131,1)=")",IF(RIGHT(E131,2)="T)",-1000000000000*VALUE(MID(E131,2,LEN(E131)-3)),IF(RIGHT(E131,2)="M)",-1000000*VALUE(MID(E131,2,LEN(E131)-3)),IF(RIGHT(E131,2)="B)",-1000000000*VALUE(MID(E131,2,LEN(E131)-3)),IF(RIGHT(E131,2)="k)",-1000*VALUE(MID(E131,2,LEN(E131)-3)),VALUE(SUBSTITUTE(E131,",","")))))),IF(RIGHT(E131,1)="T",1000000000000*VALUE(LEFT(E131,LEN(E131)-1)),IF(RIGHT(E131,1)="M",1000000*VALUE(LEFT(E131,LEN(E131)-1)),IF(RIGHT(E131,1)="B",1000000000*VALUE(LEFT(E131,LEN(E131)-1)),IF(RIGHT(E131,1)="%",0.01*VALUE(LEFT(E131,LEN(E131)-1)),IF(RIGHT(E131,1)="k",1000*VALUE(LEFT(E131,LEN(E131)-1)),VALUE(SUBSTITUTE(E131,",",""))))))))),"N/A")</f>
        <v/>
      </c>
      <c r="M131">
        <f>IFERROR(IF(TRIM(F131)="-", "N/A", IF(RIGHT(F131,1)=")",IF(RIGHT(F131,2)="T)",-1000000000000*VALUE(MID(F131,2,LEN(F131)-3)),IF(RIGHT(F131,2)="M)",-1000000*VALUE(MID(F131,2,LEN(F131)-3)),IF(RIGHT(F131,2)="B)",-1000000000*VALUE(MID(F131,2,LEN(F131)-3)),IF(RIGHT(F131,2)="k)",-1000*VALUE(MID(F131,2,LEN(F131)-3)),VALUE(SUBSTITUTE(F131,",","")))))),IF(RIGHT(F131,1)="T",1000000000000*VALUE(LEFT(F131,LEN(F131)-1)),IF(RIGHT(F131,1)="M",1000000*VALUE(LEFT(F131,LEN(F131)-1)),IF(RIGHT(F131,1)="B",1000000000*VALUE(LEFT(F131,LEN(F131)-1)),IF(RIGHT(F131,1)="%",0.01*VALUE(LEFT(F131,LEN(F131)-1)),IF(RIGHT(F131,1)="k",1000*VALUE(LEFT(F131,LEN(F131)-1)),VALUE(SUBSTITUTE(F131,",",""))))))))),"N/A")</f>
        <v/>
      </c>
      <c r="N131">
        <f>IFERROR(IF(TRIM(G131)="-", "N/A", IF(RIGHT(G131,1)=")",IF(RIGHT(G131,2)="T)",-1000000000000*VALUE(MID(G131,2,LEN(G131)-3)),IF(RIGHT(G131,2)="M)",-1000000*VALUE(MID(G131,2,LEN(G131)-3)),IF(RIGHT(G131,2)="B)",-1000000000*VALUE(MID(G131,2,LEN(G131)-3)),IF(RIGHT(G131,2)="k)",-1000*VALUE(MID(G131,2,LEN(G131)-3)),VALUE(SUBSTITUTE(G131,",","")))))),IF(RIGHT(G131,1)="T",1000000000000*VALUE(LEFT(G131,LEN(G131)-1)),IF(RIGHT(G131,1)="M",1000000*VALUE(LEFT(G131,LEN(G131)-1)),IF(RIGHT(G131,1)="B",1000000000*VALUE(LEFT(G131,LEN(G131)-1)),IF(RIGHT(G131,1)="%",0.01*VALUE(LEFT(G131,LEN(G131)-1)),IF(RIGHT(G131,1)="k",1000*VALUE(LEFT(G131,LEN(G131)-1)),VALUE(SUBSTITUTE(G131,",",""))))))))),"N/A")</f>
        <v/>
      </c>
    </row>
    <row r="132" spans="1:60">
      <c s="1" r="A132" t="n">
        <v>7</v>
      </c>
      <c r="B132" t="s">
        <v>225</v>
      </c>
      <c r="C132" t="s"/>
      <c r="I132">
        <f>IF(AND(K132&gt; J132, L132&gt; K132, M132&gt; L132, N132&gt; M132), "pos_trend", IF(AND(K132&lt; J132, L132&lt; K132, M132&lt; L132, N132&lt; M132), "neg_trend", "N/A"))</f>
        <v/>
      </c>
      <c r="J132">
        <f>IFERROR(IF(TRIM(C132)="-", "N/A", IF(RIGHT(C132,1)=")",IF(RIGHT(C132,2)="T)",-1000000000000*VALUE(MID(C132,2,LEN(C132)-3)),IF(RIGHT(C132,2)="M)",-1000000*VALUE(MID(C132,2,LEN(C132)-3)),IF(RIGHT(C132,2)="B)",-1000000000*VALUE(MID(C132,2,LEN(C132)-3)),IF(RIGHT(C132,2)="k)",-1000*VALUE(MID(C132,2,LEN(C132)-3)),VALUE(SUBSTITUTE(C132,",","")))))),IF(RIGHT(C132,1)="T",1000000000000*VALUE(LEFT(C132,LEN(C132)-1)),IF(RIGHT(C132,1)="M",1000000*VALUE(LEFT(C132,LEN(C132)-1)),IF(RIGHT(C132,1)="B",1000000000*VALUE(LEFT(C132,LEN(C132)-1)),IF(RIGHT(C132,1)="%",0.01*VALUE(LEFT(C132,LEN(C132)-1)),IF(RIGHT(C132,1)="k",1000*VALUE(LEFT(C132,LEN(C132)-1)),VALUE(SUBSTITUTE(C132,",",""))))))))),"N/A")</f>
        <v/>
      </c>
      <c r="K132">
        <f>IFERROR(IF(TRIM(D132)="-", "N/A", IF(RIGHT(D132,1)=")",IF(RIGHT(D132,2)="T)",-1000000000000*VALUE(MID(D132,2,LEN(D132)-3)),IF(RIGHT(D132,2)="M)",-1000000*VALUE(MID(D132,2,LEN(D132)-3)),IF(RIGHT(D132,2)="B)",-1000000000*VALUE(MID(D132,2,LEN(D132)-3)),IF(RIGHT(D132,2)="k)",-1000*VALUE(MID(D132,2,LEN(D132)-3)),VALUE(SUBSTITUTE(D132,",","")))))),IF(RIGHT(D132,1)="T",1000000000000*VALUE(LEFT(D132,LEN(D132)-1)),IF(RIGHT(D132,1)="M",1000000*VALUE(LEFT(D132,LEN(D132)-1)),IF(RIGHT(D132,1)="B",1000000000*VALUE(LEFT(D132,LEN(D132)-1)),IF(RIGHT(D132,1)="%",0.01*VALUE(LEFT(D132,LEN(D132)-1)),IF(RIGHT(D132,1)="k",1000*VALUE(LEFT(D132,LEN(D132)-1)),VALUE(SUBSTITUTE(D132,",",""))))))))),"N/A")</f>
        <v/>
      </c>
      <c r="L132">
        <f>IFERROR(IF(TRIM(E132)="-", "N/A", IF(RIGHT(E132,1)=")",IF(RIGHT(E132,2)="T)",-1000000000000*VALUE(MID(E132,2,LEN(E132)-3)),IF(RIGHT(E132,2)="M)",-1000000*VALUE(MID(E132,2,LEN(E132)-3)),IF(RIGHT(E132,2)="B)",-1000000000*VALUE(MID(E132,2,LEN(E132)-3)),IF(RIGHT(E132,2)="k)",-1000*VALUE(MID(E132,2,LEN(E132)-3)),VALUE(SUBSTITUTE(E132,",","")))))),IF(RIGHT(E132,1)="T",1000000000000*VALUE(LEFT(E132,LEN(E132)-1)),IF(RIGHT(E132,1)="M",1000000*VALUE(LEFT(E132,LEN(E132)-1)),IF(RIGHT(E132,1)="B",1000000000*VALUE(LEFT(E132,LEN(E132)-1)),IF(RIGHT(E132,1)="%",0.01*VALUE(LEFT(E132,LEN(E132)-1)),IF(RIGHT(E132,1)="k",1000*VALUE(LEFT(E132,LEN(E132)-1)),VALUE(SUBSTITUTE(E132,",",""))))))))),"N/A")</f>
        <v/>
      </c>
      <c r="M132">
        <f>IFERROR(IF(TRIM(F132)="-", "N/A", IF(RIGHT(F132,1)=")",IF(RIGHT(F132,2)="T)",-1000000000000*VALUE(MID(F132,2,LEN(F132)-3)),IF(RIGHT(F132,2)="M)",-1000000*VALUE(MID(F132,2,LEN(F132)-3)),IF(RIGHT(F132,2)="B)",-1000000000*VALUE(MID(F132,2,LEN(F132)-3)),IF(RIGHT(F132,2)="k)",-1000*VALUE(MID(F132,2,LEN(F132)-3)),VALUE(SUBSTITUTE(F132,",","")))))),IF(RIGHT(F132,1)="T",1000000000000*VALUE(LEFT(F132,LEN(F132)-1)),IF(RIGHT(F132,1)="M",1000000*VALUE(LEFT(F132,LEN(F132)-1)),IF(RIGHT(F132,1)="B",1000000000*VALUE(LEFT(F132,LEN(F132)-1)),IF(RIGHT(F132,1)="%",0.01*VALUE(LEFT(F132,LEN(F132)-1)),IF(RIGHT(F132,1)="k",1000*VALUE(LEFT(F132,LEN(F132)-1)),VALUE(SUBSTITUTE(F132,",",""))))))))),"N/A")</f>
        <v/>
      </c>
      <c r="N132">
        <f>IFERROR(IF(TRIM(G132)="-", "N/A", IF(RIGHT(G132,1)=")",IF(RIGHT(G132,2)="T)",-1000000000000*VALUE(MID(G132,2,LEN(G132)-3)),IF(RIGHT(G132,2)="M)",-1000000*VALUE(MID(G132,2,LEN(G132)-3)),IF(RIGHT(G132,2)="B)",-1000000000*VALUE(MID(G132,2,LEN(G132)-3)),IF(RIGHT(G132,2)="k)",-1000*VALUE(MID(G132,2,LEN(G132)-3)),VALUE(SUBSTITUTE(G132,",","")))))),IF(RIGHT(G132,1)="T",1000000000000*VALUE(LEFT(G132,LEN(G132)-1)),IF(RIGHT(G132,1)="M",1000000*VALUE(LEFT(G132,LEN(G132)-1)),IF(RIGHT(G132,1)="B",1000000000*VALUE(LEFT(G132,LEN(G132)-1)),IF(RIGHT(G132,1)="%",0.01*VALUE(LEFT(G132,LEN(G132)-1)),IF(RIGHT(G132,1)="k",1000*VALUE(LEFT(G132,LEN(G132)-1)),VALUE(SUBSTITUTE(G132,",",""))))))))),"N/A")</f>
        <v/>
      </c>
    </row>
    <row r="133" spans="1:60">
      <c s="1" r="A133" t="n">
        <v>8</v>
      </c>
      <c r="B133" t="s">
        <v>227</v>
      </c>
      <c r="C133" t="s"/>
      <c r="I133">
        <f>IF(AND(K133&gt; J133, L133&gt; K133, M133&gt; L133, N133&gt; M133), "pos_trend", IF(AND(K133&lt; J133, L133&lt; K133, M133&lt; L133, N133&lt; M133), "neg_trend", "N/A"))</f>
        <v/>
      </c>
      <c r="J133">
        <f>IFERROR(IF(TRIM(C133)="-", "N/A", IF(RIGHT(C133,1)=")",IF(RIGHT(C133,2)="T)",-1000000000000*VALUE(MID(C133,2,LEN(C133)-3)),IF(RIGHT(C133,2)="M)",-1000000*VALUE(MID(C133,2,LEN(C133)-3)),IF(RIGHT(C133,2)="B)",-1000000000*VALUE(MID(C133,2,LEN(C133)-3)),IF(RIGHT(C133,2)="k)",-1000*VALUE(MID(C133,2,LEN(C133)-3)),VALUE(SUBSTITUTE(C133,",","")))))),IF(RIGHT(C133,1)="T",1000000000000*VALUE(LEFT(C133,LEN(C133)-1)),IF(RIGHT(C133,1)="M",1000000*VALUE(LEFT(C133,LEN(C133)-1)),IF(RIGHT(C133,1)="B",1000000000*VALUE(LEFT(C133,LEN(C133)-1)),IF(RIGHT(C133,1)="%",0.01*VALUE(LEFT(C133,LEN(C133)-1)),IF(RIGHT(C133,1)="k",1000*VALUE(LEFT(C133,LEN(C133)-1)),VALUE(SUBSTITUTE(C133,",",""))))))))),"N/A")</f>
        <v/>
      </c>
      <c r="K133">
        <f>IFERROR(IF(TRIM(D133)="-", "N/A", IF(RIGHT(D133,1)=")",IF(RIGHT(D133,2)="T)",-1000000000000*VALUE(MID(D133,2,LEN(D133)-3)),IF(RIGHT(D133,2)="M)",-1000000*VALUE(MID(D133,2,LEN(D133)-3)),IF(RIGHT(D133,2)="B)",-1000000000*VALUE(MID(D133,2,LEN(D133)-3)),IF(RIGHT(D133,2)="k)",-1000*VALUE(MID(D133,2,LEN(D133)-3)),VALUE(SUBSTITUTE(D133,",","")))))),IF(RIGHT(D133,1)="T",1000000000000*VALUE(LEFT(D133,LEN(D133)-1)),IF(RIGHT(D133,1)="M",1000000*VALUE(LEFT(D133,LEN(D133)-1)),IF(RIGHT(D133,1)="B",1000000000*VALUE(LEFT(D133,LEN(D133)-1)),IF(RIGHT(D133,1)="%",0.01*VALUE(LEFT(D133,LEN(D133)-1)),IF(RIGHT(D133,1)="k",1000*VALUE(LEFT(D133,LEN(D133)-1)),VALUE(SUBSTITUTE(D133,",",""))))))))),"N/A")</f>
        <v/>
      </c>
      <c r="L133">
        <f>IFERROR(IF(TRIM(E133)="-", "N/A", IF(RIGHT(E133,1)=")",IF(RIGHT(E133,2)="T)",-1000000000000*VALUE(MID(E133,2,LEN(E133)-3)),IF(RIGHT(E133,2)="M)",-1000000*VALUE(MID(E133,2,LEN(E133)-3)),IF(RIGHT(E133,2)="B)",-1000000000*VALUE(MID(E133,2,LEN(E133)-3)),IF(RIGHT(E133,2)="k)",-1000*VALUE(MID(E133,2,LEN(E133)-3)),VALUE(SUBSTITUTE(E133,",","")))))),IF(RIGHT(E133,1)="T",1000000000000*VALUE(LEFT(E133,LEN(E133)-1)),IF(RIGHT(E133,1)="M",1000000*VALUE(LEFT(E133,LEN(E133)-1)),IF(RIGHT(E133,1)="B",1000000000*VALUE(LEFT(E133,LEN(E133)-1)),IF(RIGHT(E133,1)="%",0.01*VALUE(LEFT(E133,LEN(E133)-1)),IF(RIGHT(E133,1)="k",1000*VALUE(LEFT(E133,LEN(E133)-1)),VALUE(SUBSTITUTE(E133,",",""))))))))),"N/A")</f>
        <v/>
      </c>
      <c r="M133">
        <f>IFERROR(IF(TRIM(F133)="-", "N/A", IF(RIGHT(F133,1)=")",IF(RIGHT(F133,2)="T)",-1000000000000*VALUE(MID(F133,2,LEN(F133)-3)),IF(RIGHT(F133,2)="M)",-1000000*VALUE(MID(F133,2,LEN(F133)-3)),IF(RIGHT(F133,2)="B)",-1000000000*VALUE(MID(F133,2,LEN(F133)-3)),IF(RIGHT(F133,2)="k)",-1000*VALUE(MID(F133,2,LEN(F133)-3)),VALUE(SUBSTITUTE(F133,",","")))))),IF(RIGHT(F133,1)="T",1000000000000*VALUE(LEFT(F133,LEN(F133)-1)),IF(RIGHT(F133,1)="M",1000000*VALUE(LEFT(F133,LEN(F133)-1)),IF(RIGHT(F133,1)="B",1000000000*VALUE(LEFT(F133,LEN(F133)-1)),IF(RIGHT(F133,1)="%",0.01*VALUE(LEFT(F133,LEN(F133)-1)),IF(RIGHT(F133,1)="k",1000*VALUE(LEFT(F133,LEN(F133)-1)),VALUE(SUBSTITUTE(F133,",",""))))))))),"N/A")</f>
        <v/>
      </c>
      <c r="N133">
        <f>IFERROR(IF(TRIM(G133)="-", "N/A", IF(RIGHT(G133,1)=")",IF(RIGHT(G133,2)="T)",-1000000000000*VALUE(MID(G133,2,LEN(G133)-3)),IF(RIGHT(G133,2)="M)",-1000000*VALUE(MID(G133,2,LEN(G133)-3)),IF(RIGHT(G133,2)="B)",-1000000000*VALUE(MID(G133,2,LEN(G133)-3)),IF(RIGHT(G133,2)="k)",-1000*VALUE(MID(G133,2,LEN(G133)-3)),VALUE(SUBSTITUTE(G133,",","")))))),IF(RIGHT(G133,1)="T",1000000000000*VALUE(LEFT(G133,LEN(G133)-1)),IF(RIGHT(G133,1)="M",1000000*VALUE(LEFT(G133,LEN(G133)-1)),IF(RIGHT(G133,1)="B",1000000000*VALUE(LEFT(G133,LEN(G133)-1)),IF(RIGHT(G133,1)="%",0.01*VALUE(LEFT(G133,LEN(G133)-1)),IF(RIGHT(G133,1)="k",1000*VALUE(LEFT(G133,LEN(G133)-1)),VALUE(SUBSTITUTE(G133,",",""))))))))),"N/A")</f>
        <v/>
      </c>
    </row>
    <row r="134" spans="1:60">
      <c s="1" r="A134" t="n">
        <v>9</v>
      </c>
      <c r="B134" t="s">
        <v>229</v>
      </c>
      <c r="C134" t="s"/>
      <c r="I134">
        <f>IF(AND(K134&gt; J134, L134&gt; K134, M134&gt; L134, N134&gt; M134), "pos_trend", IF(AND(K134&lt; J134, L134&lt; K134, M134&lt; L134, N134&lt; M134), "neg_trend", "N/A"))</f>
        <v/>
      </c>
      <c r="J134">
        <f>IFERROR(IF(TRIM(C134)="-", "N/A", IF(RIGHT(C134,1)=")",IF(RIGHT(C134,2)="T)",-1000000000000*VALUE(MID(C134,2,LEN(C134)-3)),IF(RIGHT(C134,2)="M)",-1000000*VALUE(MID(C134,2,LEN(C134)-3)),IF(RIGHT(C134,2)="B)",-1000000000*VALUE(MID(C134,2,LEN(C134)-3)),IF(RIGHT(C134,2)="k)",-1000*VALUE(MID(C134,2,LEN(C134)-3)),VALUE(SUBSTITUTE(C134,",","")))))),IF(RIGHT(C134,1)="T",1000000000000*VALUE(LEFT(C134,LEN(C134)-1)),IF(RIGHT(C134,1)="M",1000000*VALUE(LEFT(C134,LEN(C134)-1)),IF(RIGHT(C134,1)="B",1000000000*VALUE(LEFT(C134,LEN(C134)-1)),IF(RIGHT(C134,1)="%",0.01*VALUE(LEFT(C134,LEN(C134)-1)),IF(RIGHT(C134,1)="k",1000*VALUE(LEFT(C134,LEN(C134)-1)),VALUE(SUBSTITUTE(C134,",",""))))))))),"N/A")</f>
        <v/>
      </c>
      <c r="K134">
        <f>IFERROR(IF(TRIM(D134)="-", "N/A", IF(RIGHT(D134,1)=")",IF(RIGHT(D134,2)="T)",-1000000000000*VALUE(MID(D134,2,LEN(D134)-3)),IF(RIGHT(D134,2)="M)",-1000000*VALUE(MID(D134,2,LEN(D134)-3)),IF(RIGHT(D134,2)="B)",-1000000000*VALUE(MID(D134,2,LEN(D134)-3)),IF(RIGHT(D134,2)="k)",-1000*VALUE(MID(D134,2,LEN(D134)-3)),VALUE(SUBSTITUTE(D134,",","")))))),IF(RIGHT(D134,1)="T",1000000000000*VALUE(LEFT(D134,LEN(D134)-1)),IF(RIGHT(D134,1)="M",1000000*VALUE(LEFT(D134,LEN(D134)-1)),IF(RIGHT(D134,1)="B",1000000000*VALUE(LEFT(D134,LEN(D134)-1)),IF(RIGHT(D134,1)="%",0.01*VALUE(LEFT(D134,LEN(D134)-1)),IF(RIGHT(D134,1)="k",1000*VALUE(LEFT(D134,LEN(D134)-1)),VALUE(SUBSTITUTE(D134,",",""))))))))),"N/A")</f>
        <v/>
      </c>
      <c r="L134">
        <f>IFERROR(IF(TRIM(E134)="-", "N/A", IF(RIGHT(E134,1)=")",IF(RIGHT(E134,2)="T)",-1000000000000*VALUE(MID(E134,2,LEN(E134)-3)),IF(RIGHT(E134,2)="M)",-1000000*VALUE(MID(E134,2,LEN(E134)-3)),IF(RIGHT(E134,2)="B)",-1000000000*VALUE(MID(E134,2,LEN(E134)-3)),IF(RIGHT(E134,2)="k)",-1000*VALUE(MID(E134,2,LEN(E134)-3)),VALUE(SUBSTITUTE(E134,",","")))))),IF(RIGHT(E134,1)="T",1000000000000*VALUE(LEFT(E134,LEN(E134)-1)),IF(RIGHT(E134,1)="M",1000000*VALUE(LEFT(E134,LEN(E134)-1)),IF(RIGHT(E134,1)="B",1000000000*VALUE(LEFT(E134,LEN(E134)-1)),IF(RIGHT(E134,1)="%",0.01*VALUE(LEFT(E134,LEN(E134)-1)),IF(RIGHT(E134,1)="k",1000*VALUE(LEFT(E134,LEN(E134)-1)),VALUE(SUBSTITUTE(E134,",",""))))))))),"N/A")</f>
        <v/>
      </c>
      <c r="M134">
        <f>IFERROR(IF(TRIM(F134)="-", "N/A", IF(RIGHT(F134,1)=")",IF(RIGHT(F134,2)="T)",-1000000000000*VALUE(MID(F134,2,LEN(F134)-3)),IF(RIGHT(F134,2)="M)",-1000000*VALUE(MID(F134,2,LEN(F134)-3)),IF(RIGHT(F134,2)="B)",-1000000000*VALUE(MID(F134,2,LEN(F134)-3)),IF(RIGHT(F134,2)="k)",-1000*VALUE(MID(F134,2,LEN(F134)-3)),VALUE(SUBSTITUTE(F134,",","")))))),IF(RIGHT(F134,1)="T",1000000000000*VALUE(LEFT(F134,LEN(F134)-1)),IF(RIGHT(F134,1)="M",1000000*VALUE(LEFT(F134,LEN(F134)-1)),IF(RIGHT(F134,1)="B",1000000000*VALUE(LEFT(F134,LEN(F134)-1)),IF(RIGHT(F134,1)="%",0.01*VALUE(LEFT(F134,LEN(F134)-1)),IF(RIGHT(F134,1)="k",1000*VALUE(LEFT(F134,LEN(F134)-1)),VALUE(SUBSTITUTE(F134,",",""))))))))),"N/A")</f>
        <v/>
      </c>
      <c r="N134">
        <f>IFERROR(IF(TRIM(G134)="-", "N/A", IF(RIGHT(G134,1)=")",IF(RIGHT(G134,2)="T)",-1000000000000*VALUE(MID(G134,2,LEN(G134)-3)),IF(RIGHT(G134,2)="M)",-1000000*VALUE(MID(G134,2,LEN(G134)-3)),IF(RIGHT(G134,2)="B)",-1000000000*VALUE(MID(G134,2,LEN(G134)-3)),IF(RIGHT(G134,2)="k)",-1000*VALUE(MID(G134,2,LEN(G134)-3)),VALUE(SUBSTITUTE(G134,",","")))))),IF(RIGHT(G134,1)="T",1000000000000*VALUE(LEFT(G134,LEN(G134)-1)),IF(RIGHT(G134,1)="M",1000000*VALUE(LEFT(G134,LEN(G134)-1)),IF(RIGHT(G134,1)="B",1000000000*VALUE(LEFT(G134,LEN(G134)-1)),IF(RIGHT(G134,1)="%",0.01*VALUE(LEFT(G134,LEN(G134)-1)),IF(RIGHT(G134,1)="k",1000*VALUE(LEFT(G134,LEN(G134)-1)),VALUE(SUBSTITUTE(G134,",",""))))))))),"N/A")</f>
        <v/>
      </c>
    </row>
    <row r="135" spans="1:60">
      <c r="I135">
        <f>IF(AND(K135&gt; J135, L135&gt; K135, M135&gt; L135, N135&gt; M135), "pos_trend", IF(AND(K135&lt; J135, L135&lt; K135, M135&lt; L135, N135&lt; M135), "neg_trend", "N/A"))</f>
        <v/>
      </c>
      <c r="J135">
        <f>IFERROR(IF(TRIM(C135)="-", "N/A", IF(RIGHT(C135,1)=")",IF(RIGHT(C135,2)="T)",-1000000000000*VALUE(MID(C135,2,LEN(C135)-3)),IF(RIGHT(C135,2)="M)",-1000000*VALUE(MID(C135,2,LEN(C135)-3)),IF(RIGHT(C135,2)="B)",-1000000000*VALUE(MID(C135,2,LEN(C135)-3)),IF(RIGHT(C135,2)="k)",-1000*VALUE(MID(C135,2,LEN(C135)-3)),VALUE(SUBSTITUTE(C135,",","")))))),IF(RIGHT(C135,1)="T",1000000000000*VALUE(LEFT(C135,LEN(C135)-1)),IF(RIGHT(C135,1)="M",1000000*VALUE(LEFT(C135,LEN(C135)-1)),IF(RIGHT(C135,1)="B",1000000000*VALUE(LEFT(C135,LEN(C135)-1)),IF(RIGHT(C135,1)="%",0.01*VALUE(LEFT(C135,LEN(C135)-1)),IF(RIGHT(C135,1)="k",1000*VALUE(LEFT(C135,LEN(C135)-1)),VALUE(SUBSTITUTE(C135,",",""))))))))),"N/A")</f>
        <v/>
      </c>
      <c r="K135">
        <f>IFERROR(IF(TRIM(D135)="-", "N/A", IF(RIGHT(D135,1)=")",IF(RIGHT(D135,2)="T)",-1000000000000*VALUE(MID(D135,2,LEN(D135)-3)),IF(RIGHT(D135,2)="M)",-1000000*VALUE(MID(D135,2,LEN(D135)-3)),IF(RIGHT(D135,2)="B)",-1000000000*VALUE(MID(D135,2,LEN(D135)-3)),IF(RIGHT(D135,2)="k)",-1000*VALUE(MID(D135,2,LEN(D135)-3)),VALUE(SUBSTITUTE(D135,",","")))))),IF(RIGHT(D135,1)="T",1000000000000*VALUE(LEFT(D135,LEN(D135)-1)),IF(RIGHT(D135,1)="M",1000000*VALUE(LEFT(D135,LEN(D135)-1)),IF(RIGHT(D135,1)="B",1000000000*VALUE(LEFT(D135,LEN(D135)-1)),IF(RIGHT(D135,1)="%",0.01*VALUE(LEFT(D135,LEN(D135)-1)),IF(RIGHT(D135,1)="k",1000*VALUE(LEFT(D135,LEN(D135)-1)),VALUE(SUBSTITUTE(D135,",",""))))))))),"N/A")</f>
        <v/>
      </c>
      <c r="L135">
        <f>IFERROR(IF(TRIM(E135)="-", "N/A", IF(RIGHT(E135,1)=")",IF(RIGHT(E135,2)="T)",-1000000000000*VALUE(MID(E135,2,LEN(E135)-3)),IF(RIGHT(E135,2)="M)",-1000000*VALUE(MID(E135,2,LEN(E135)-3)),IF(RIGHT(E135,2)="B)",-1000000000*VALUE(MID(E135,2,LEN(E135)-3)),IF(RIGHT(E135,2)="k)",-1000*VALUE(MID(E135,2,LEN(E135)-3)),VALUE(SUBSTITUTE(E135,",","")))))),IF(RIGHT(E135,1)="T",1000000000000*VALUE(LEFT(E135,LEN(E135)-1)),IF(RIGHT(E135,1)="M",1000000*VALUE(LEFT(E135,LEN(E135)-1)),IF(RIGHT(E135,1)="B",1000000000*VALUE(LEFT(E135,LEN(E135)-1)),IF(RIGHT(E135,1)="%",0.01*VALUE(LEFT(E135,LEN(E135)-1)),IF(RIGHT(E135,1)="k",1000*VALUE(LEFT(E135,LEN(E135)-1)),VALUE(SUBSTITUTE(E135,",",""))))))))),"N/A")</f>
        <v/>
      </c>
      <c r="M135">
        <f>IFERROR(IF(TRIM(F135)="-", "N/A", IF(RIGHT(F135,1)=")",IF(RIGHT(F135,2)="T)",-1000000000000*VALUE(MID(F135,2,LEN(F135)-3)),IF(RIGHT(F135,2)="M)",-1000000*VALUE(MID(F135,2,LEN(F135)-3)),IF(RIGHT(F135,2)="B)",-1000000000*VALUE(MID(F135,2,LEN(F135)-3)),IF(RIGHT(F135,2)="k)",-1000*VALUE(MID(F135,2,LEN(F135)-3)),VALUE(SUBSTITUTE(F135,",","")))))),IF(RIGHT(F135,1)="T",1000000000000*VALUE(LEFT(F135,LEN(F135)-1)),IF(RIGHT(F135,1)="M",1000000*VALUE(LEFT(F135,LEN(F135)-1)),IF(RIGHT(F135,1)="B",1000000000*VALUE(LEFT(F135,LEN(F135)-1)),IF(RIGHT(F135,1)="%",0.01*VALUE(LEFT(F135,LEN(F135)-1)),IF(RIGHT(F135,1)="k",1000*VALUE(LEFT(F135,LEN(F135)-1)),VALUE(SUBSTITUTE(F135,",",""))))))))),"N/A")</f>
        <v/>
      </c>
      <c r="N135">
        <f>IFERROR(IF(TRIM(G135)="-", "N/A", IF(RIGHT(G135,1)=")",IF(RIGHT(G135,2)="T)",-1000000000000*VALUE(MID(G135,2,LEN(G135)-3)),IF(RIGHT(G135,2)="M)",-1000000*VALUE(MID(G135,2,LEN(G135)-3)),IF(RIGHT(G135,2)="B)",-1000000000*VALUE(MID(G135,2,LEN(G135)-3)),IF(RIGHT(G135,2)="k)",-1000*VALUE(MID(G135,2,LEN(G135)-3)),VALUE(SUBSTITUTE(G135,",","")))))),IF(RIGHT(G135,1)="T",1000000000000*VALUE(LEFT(G135,LEN(G135)-1)),IF(RIGHT(G135,1)="M",1000000*VALUE(LEFT(G135,LEN(G135)-1)),IF(RIGHT(G135,1)="B",1000000000*VALUE(LEFT(G135,LEN(G135)-1)),IF(RIGHT(G135,1)="%",0.01*VALUE(LEFT(G135,LEN(G135)-1)),IF(RIGHT(G135,1)="k",1000*VALUE(LEFT(G135,LEN(G135)-1)),VALUE(SUBSTITUTE(G135,",",""))))))))),"N/A")</f>
        <v/>
      </c>
    </row>
    <row r="136" spans="1:60">
      <c r="I136">
        <f>IF(AND(K136&gt; J136, L136&gt; K136, M136&gt; L136, N136&gt; M136), "pos_trend", IF(AND(K136&lt; J136, L136&lt; K136, M136&lt; L136, N136&lt; M136), "neg_trend", "N/A"))</f>
        <v/>
      </c>
      <c r="J136">
        <f>IFERROR(IF(TRIM(C136)="-", "N/A", IF(RIGHT(C136,1)=")",IF(RIGHT(C136,2)="T)",-1000000000000*VALUE(MID(C136,2,LEN(C136)-3)),IF(RIGHT(C136,2)="M)",-1000000*VALUE(MID(C136,2,LEN(C136)-3)),IF(RIGHT(C136,2)="B)",-1000000000*VALUE(MID(C136,2,LEN(C136)-3)),IF(RIGHT(C136,2)="k)",-1000*VALUE(MID(C136,2,LEN(C136)-3)),VALUE(SUBSTITUTE(C136,",","")))))),IF(RIGHT(C136,1)="T",1000000000000*VALUE(LEFT(C136,LEN(C136)-1)),IF(RIGHT(C136,1)="M",1000000*VALUE(LEFT(C136,LEN(C136)-1)),IF(RIGHT(C136,1)="B",1000000000*VALUE(LEFT(C136,LEN(C136)-1)),IF(RIGHT(C136,1)="%",0.01*VALUE(LEFT(C136,LEN(C136)-1)),IF(RIGHT(C136,1)="k",1000*VALUE(LEFT(C136,LEN(C136)-1)),VALUE(SUBSTITUTE(C136,",",""))))))))),"N/A")</f>
        <v/>
      </c>
      <c r="K136">
        <f>IFERROR(IF(TRIM(D136)="-", "N/A", IF(RIGHT(D136,1)=")",IF(RIGHT(D136,2)="T)",-1000000000000*VALUE(MID(D136,2,LEN(D136)-3)),IF(RIGHT(D136,2)="M)",-1000000*VALUE(MID(D136,2,LEN(D136)-3)),IF(RIGHT(D136,2)="B)",-1000000000*VALUE(MID(D136,2,LEN(D136)-3)),IF(RIGHT(D136,2)="k)",-1000*VALUE(MID(D136,2,LEN(D136)-3)),VALUE(SUBSTITUTE(D136,",","")))))),IF(RIGHT(D136,1)="T",1000000000000*VALUE(LEFT(D136,LEN(D136)-1)),IF(RIGHT(D136,1)="M",1000000*VALUE(LEFT(D136,LEN(D136)-1)),IF(RIGHT(D136,1)="B",1000000000*VALUE(LEFT(D136,LEN(D136)-1)),IF(RIGHT(D136,1)="%",0.01*VALUE(LEFT(D136,LEN(D136)-1)),IF(RIGHT(D136,1)="k",1000*VALUE(LEFT(D136,LEN(D136)-1)),VALUE(SUBSTITUTE(D136,",",""))))))))),"N/A")</f>
        <v/>
      </c>
      <c r="L136">
        <f>IFERROR(IF(TRIM(E136)="-", "N/A", IF(RIGHT(E136,1)=")",IF(RIGHT(E136,2)="T)",-1000000000000*VALUE(MID(E136,2,LEN(E136)-3)),IF(RIGHT(E136,2)="M)",-1000000*VALUE(MID(E136,2,LEN(E136)-3)),IF(RIGHT(E136,2)="B)",-1000000000*VALUE(MID(E136,2,LEN(E136)-3)),IF(RIGHT(E136,2)="k)",-1000*VALUE(MID(E136,2,LEN(E136)-3)),VALUE(SUBSTITUTE(E136,",","")))))),IF(RIGHT(E136,1)="T",1000000000000*VALUE(LEFT(E136,LEN(E136)-1)),IF(RIGHT(E136,1)="M",1000000*VALUE(LEFT(E136,LEN(E136)-1)),IF(RIGHT(E136,1)="B",1000000000*VALUE(LEFT(E136,LEN(E136)-1)),IF(RIGHT(E136,1)="%",0.01*VALUE(LEFT(E136,LEN(E136)-1)),IF(RIGHT(E136,1)="k",1000*VALUE(LEFT(E136,LEN(E136)-1)),VALUE(SUBSTITUTE(E136,",",""))))))))),"N/A")</f>
        <v/>
      </c>
      <c r="M136">
        <f>IFERROR(IF(TRIM(F136)="-", "N/A", IF(RIGHT(F136,1)=")",IF(RIGHT(F136,2)="T)",-1000000000000*VALUE(MID(F136,2,LEN(F136)-3)),IF(RIGHT(F136,2)="M)",-1000000*VALUE(MID(F136,2,LEN(F136)-3)),IF(RIGHT(F136,2)="B)",-1000000000*VALUE(MID(F136,2,LEN(F136)-3)),IF(RIGHT(F136,2)="k)",-1000*VALUE(MID(F136,2,LEN(F136)-3)),VALUE(SUBSTITUTE(F136,",","")))))),IF(RIGHT(F136,1)="T",1000000000000*VALUE(LEFT(F136,LEN(F136)-1)),IF(RIGHT(F136,1)="M",1000000*VALUE(LEFT(F136,LEN(F136)-1)),IF(RIGHT(F136,1)="B",1000000000*VALUE(LEFT(F136,LEN(F136)-1)),IF(RIGHT(F136,1)="%",0.01*VALUE(LEFT(F136,LEN(F136)-1)),IF(RIGHT(F136,1)="k",1000*VALUE(LEFT(F136,LEN(F136)-1)),VALUE(SUBSTITUTE(F136,",",""))))))))),"N/A")</f>
        <v/>
      </c>
      <c r="N136">
        <f>IFERROR(IF(TRIM(G136)="-", "N/A", IF(RIGHT(G136,1)=")",IF(RIGHT(G136,2)="T)",-1000000000000*VALUE(MID(G136,2,LEN(G136)-3)),IF(RIGHT(G136,2)="M)",-1000000*VALUE(MID(G136,2,LEN(G136)-3)),IF(RIGHT(G136,2)="B)",-1000000000*VALUE(MID(G136,2,LEN(G136)-3)),IF(RIGHT(G136,2)="k)",-1000*VALUE(MID(G136,2,LEN(G136)-3)),VALUE(SUBSTITUTE(G136,",","")))))),IF(RIGHT(G136,1)="T",1000000000000*VALUE(LEFT(G136,LEN(G136)-1)),IF(RIGHT(G136,1)="M",1000000*VALUE(LEFT(G136,LEN(G136)-1)),IF(RIGHT(G136,1)="B",1000000000*VALUE(LEFT(G136,LEN(G136)-1)),IF(RIGHT(G136,1)="%",0.01*VALUE(LEFT(G136,LEN(G136)-1)),IF(RIGHT(G136,1)="k",1000*VALUE(LEFT(G136,LEN(G136)-1)),VALUE(SUBSTITUTE(G136,",",""))))))))),"N/A")</f>
        <v/>
      </c>
    </row>
    <row r="137" spans="1:60">
      <c s="1" r="B137" t="s">
        <v>231</v>
      </c>
      <c s="1" r="C137" t="s">
        <v>232</v>
      </c>
      <c s="1" r="D137" t="s">
        <v>233</v>
      </c>
      <c s="1" r="E137" t="s">
        <v>234</v>
      </c>
      <c s="1" r="F137" t="s">
        <v>235</v>
      </c>
      <c r="I137">
        <f>IF(AND(K137&gt; J137, L137&gt; K137, M137&gt; L137, N137&gt; M137), "pos_trend", IF(AND(K137&lt; J137, L137&lt; K137, M137&lt; L137, N137&lt; M137), "neg_trend", "N/A"))</f>
        <v/>
      </c>
      <c r="J137">
        <f>IFERROR(IF(TRIM(C137)="-", "N/A", IF(RIGHT(C137,1)=")",IF(RIGHT(C137,2)="T)",-1000000000000*VALUE(MID(C137,2,LEN(C137)-3)),IF(RIGHT(C137,2)="M)",-1000000*VALUE(MID(C137,2,LEN(C137)-3)),IF(RIGHT(C137,2)="B)",-1000000000*VALUE(MID(C137,2,LEN(C137)-3)),IF(RIGHT(C137,2)="k)",-1000*VALUE(MID(C137,2,LEN(C137)-3)),VALUE(SUBSTITUTE(C137,",","")))))),IF(RIGHT(C137,1)="T",1000000000000*VALUE(LEFT(C137,LEN(C137)-1)),IF(RIGHT(C137,1)="M",1000000*VALUE(LEFT(C137,LEN(C137)-1)),IF(RIGHT(C137,1)="B",1000000000*VALUE(LEFT(C137,LEN(C137)-1)),IF(RIGHT(C137,1)="%",0.01*VALUE(LEFT(C137,LEN(C137)-1)),IF(RIGHT(C137,1)="k",1000*VALUE(LEFT(C137,LEN(C137)-1)),VALUE(SUBSTITUTE(C137,",",""))))))))),"N/A")</f>
        <v/>
      </c>
      <c r="K137">
        <f>IFERROR(IF(TRIM(D137)="-", "N/A", IF(RIGHT(D137,1)=")",IF(RIGHT(D137,2)="T)",-1000000000000*VALUE(MID(D137,2,LEN(D137)-3)),IF(RIGHT(D137,2)="M)",-1000000*VALUE(MID(D137,2,LEN(D137)-3)),IF(RIGHT(D137,2)="B)",-1000000000*VALUE(MID(D137,2,LEN(D137)-3)),IF(RIGHT(D137,2)="k)",-1000*VALUE(MID(D137,2,LEN(D137)-3)),VALUE(SUBSTITUTE(D137,",","")))))),IF(RIGHT(D137,1)="T",1000000000000*VALUE(LEFT(D137,LEN(D137)-1)),IF(RIGHT(D137,1)="M",1000000*VALUE(LEFT(D137,LEN(D137)-1)),IF(RIGHT(D137,1)="B",1000000000*VALUE(LEFT(D137,LEN(D137)-1)),IF(RIGHT(D137,1)="%",0.01*VALUE(LEFT(D137,LEN(D137)-1)),IF(RIGHT(D137,1)="k",1000*VALUE(LEFT(D137,LEN(D137)-1)),VALUE(SUBSTITUTE(D137,",",""))))))))),"N/A")</f>
        <v/>
      </c>
      <c r="L137">
        <f>IFERROR(IF(TRIM(E137)="-", "N/A", IF(RIGHT(E137,1)=")",IF(RIGHT(E137,2)="T)",-1000000000000*VALUE(MID(E137,2,LEN(E137)-3)),IF(RIGHT(E137,2)="M)",-1000000*VALUE(MID(E137,2,LEN(E137)-3)),IF(RIGHT(E137,2)="B)",-1000000000*VALUE(MID(E137,2,LEN(E137)-3)),IF(RIGHT(E137,2)="k)",-1000*VALUE(MID(E137,2,LEN(E137)-3)),VALUE(SUBSTITUTE(E137,",","")))))),IF(RIGHT(E137,1)="T",1000000000000*VALUE(LEFT(E137,LEN(E137)-1)),IF(RIGHT(E137,1)="M",1000000*VALUE(LEFT(E137,LEN(E137)-1)),IF(RIGHT(E137,1)="B",1000000000*VALUE(LEFT(E137,LEN(E137)-1)),IF(RIGHT(E137,1)="%",0.01*VALUE(LEFT(E137,LEN(E137)-1)),IF(RIGHT(E137,1)="k",1000*VALUE(LEFT(E137,LEN(E137)-1)),VALUE(SUBSTITUTE(E137,",",""))))))))),"N/A")</f>
        <v/>
      </c>
      <c r="M137">
        <f>IFERROR(IF(TRIM(F137)="-", "N/A", IF(RIGHT(F137,1)=")",IF(RIGHT(F137,2)="T)",-1000000000000*VALUE(MID(F137,2,LEN(F137)-3)),IF(RIGHT(F137,2)="M)",-1000000*VALUE(MID(F137,2,LEN(F137)-3)),IF(RIGHT(F137,2)="B)",-1000000000*VALUE(MID(F137,2,LEN(F137)-3)),IF(RIGHT(F137,2)="k)",-1000*VALUE(MID(F137,2,LEN(F137)-3)),VALUE(SUBSTITUTE(F137,",","")))))),IF(RIGHT(F137,1)="T",1000000000000*VALUE(LEFT(F137,LEN(F137)-1)),IF(RIGHT(F137,1)="M",1000000*VALUE(LEFT(F137,LEN(F137)-1)),IF(RIGHT(F137,1)="B",1000000000*VALUE(LEFT(F137,LEN(F137)-1)),IF(RIGHT(F137,1)="%",0.01*VALUE(LEFT(F137,LEN(F137)-1)),IF(RIGHT(F137,1)="k",1000*VALUE(LEFT(F137,LEN(F137)-1)),VALUE(SUBSTITUTE(F137,",",""))))))))),"N/A")</f>
        <v/>
      </c>
      <c r="N137">
        <f>IFERROR(IF(TRIM(G137)="-", "N/A", IF(RIGHT(G137,1)=")",IF(RIGHT(G137,2)="T)",-1000000000000*VALUE(MID(G137,2,LEN(G137)-3)),IF(RIGHT(G137,2)="M)",-1000000*VALUE(MID(G137,2,LEN(G137)-3)),IF(RIGHT(G137,2)="B)",-1000000000*VALUE(MID(G137,2,LEN(G137)-3)),IF(RIGHT(G137,2)="k)",-1000*VALUE(MID(G137,2,LEN(G137)-3)),VALUE(SUBSTITUTE(G137,",","")))))),IF(RIGHT(G137,1)="T",1000000000000*VALUE(LEFT(G137,LEN(G137)-1)),IF(RIGHT(G137,1)="M",1000000*VALUE(LEFT(G137,LEN(G137)-1)),IF(RIGHT(G137,1)="B",1000000000*VALUE(LEFT(G137,LEN(G137)-1)),IF(RIGHT(G137,1)="%",0.01*VALUE(LEFT(G137,LEN(G137)-1)),IF(RIGHT(G137,1)="k",1000*VALUE(LEFT(G137,LEN(G137)-1)),VALUE(SUBSTITUTE(G137,",",""))))))))),"N/A")</f>
        <v/>
      </c>
    </row>
    <row r="138" spans="1:60">
      <c s="1" r="A138" t="n">
        <v>0</v>
      </c>
      <c r="B138" t="s">
        <v>4529</v>
      </c>
      <c r="C138" t="s">
        <v>4530</v>
      </c>
      <c r="D138" t="s"/>
      <c r="E138" t="s"/>
      <c r="F138" t="n">
        <v>62</v>
      </c>
      <c r="I138">
        <f>IF(AND(K138&gt; J138, L138&gt; K138, M138&gt; L138, N138&gt; M138), "pos_trend", IF(AND(K138&lt; J138, L138&lt; K138, M138&lt; L138, N138&lt; M138), "neg_trend", "N/A"))</f>
        <v/>
      </c>
      <c r="J138">
        <f>IFERROR(IF(TRIM(C138)="-", "N/A", IF(RIGHT(C138,1)=")",IF(RIGHT(C138,2)="T)",-1000000000000*VALUE(MID(C138,2,LEN(C138)-3)),IF(RIGHT(C138,2)="M)",-1000000*VALUE(MID(C138,2,LEN(C138)-3)),IF(RIGHT(C138,2)="B)",-1000000000*VALUE(MID(C138,2,LEN(C138)-3)),IF(RIGHT(C138,2)="k)",-1000*VALUE(MID(C138,2,LEN(C138)-3)),VALUE(SUBSTITUTE(C138,",","")))))),IF(RIGHT(C138,1)="T",1000000000000*VALUE(LEFT(C138,LEN(C138)-1)),IF(RIGHT(C138,1)="M",1000000*VALUE(LEFT(C138,LEN(C138)-1)),IF(RIGHT(C138,1)="B",1000000000*VALUE(LEFT(C138,LEN(C138)-1)),IF(RIGHT(C138,1)="%",0.01*VALUE(LEFT(C138,LEN(C138)-1)),IF(RIGHT(C138,1)="k",1000*VALUE(LEFT(C138,LEN(C138)-1)),VALUE(SUBSTITUTE(C138,",",""))))))))),"N/A")</f>
        <v/>
      </c>
      <c r="K138">
        <f>IFERROR(IF(TRIM(D138)="-", "N/A", IF(RIGHT(D138,1)=")",IF(RIGHT(D138,2)="T)",-1000000000000*VALUE(MID(D138,2,LEN(D138)-3)),IF(RIGHT(D138,2)="M)",-1000000*VALUE(MID(D138,2,LEN(D138)-3)),IF(RIGHT(D138,2)="B)",-1000000000*VALUE(MID(D138,2,LEN(D138)-3)),IF(RIGHT(D138,2)="k)",-1000*VALUE(MID(D138,2,LEN(D138)-3)),VALUE(SUBSTITUTE(D138,",","")))))),IF(RIGHT(D138,1)="T",1000000000000*VALUE(LEFT(D138,LEN(D138)-1)),IF(RIGHT(D138,1)="M",1000000*VALUE(LEFT(D138,LEN(D138)-1)),IF(RIGHT(D138,1)="B",1000000000*VALUE(LEFT(D138,LEN(D138)-1)),IF(RIGHT(D138,1)="%",0.01*VALUE(LEFT(D138,LEN(D138)-1)),IF(RIGHT(D138,1)="k",1000*VALUE(LEFT(D138,LEN(D138)-1)),VALUE(SUBSTITUTE(D138,",",""))))))))),"N/A")</f>
        <v/>
      </c>
      <c r="L138">
        <f>IFERROR(IF(TRIM(E138)="-", "N/A", IF(RIGHT(E138,1)=")",IF(RIGHT(E138,2)="T)",-1000000000000*VALUE(MID(E138,2,LEN(E138)-3)),IF(RIGHT(E138,2)="M)",-1000000*VALUE(MID(E138,2,LEN(E138)-3)),IF(RIGHT(E138,2)="B)",-1000000000*VALUE(MID(E138,2,LEN(E138)-3)),IF(RIGHT(E138,2)="k)",-1000*VALUE(MID(E138,2,LEN(E138)-3)),VALUE(SUBSTITUTE(E138,",","")))))),IF(RIGHT(E138,1)="T",1000000000000*VALUE(LEFT(E138,LEN(E138)-1)),IF(RIGHT(E138,1)="M",1000000*VALUE(LEFT(E138,LEN(E138)-1)),IF(RIGHT(E138,1)="B",1000000000*VALUE(LEFT(E138,LEN(E138)-1)),IF(RIGHT(E138,1)="%",0.01*VALUE(LEFT(E138,LEN(E138)-1)),IF(RIGHT(E138,1)="k",1000*VALUE(LEFT(E138,LEN(E138)-1)),VALUE(SUBSTITUTE(E138,",",""))))))))),"N/A")</f>
        <v/>
      </c>
      <c r="M138">
        <f>IFERROR(IF(TRIM(F138)="-", "N/A", IF(RIGHT(F138,1)=")",IF(RIGHT(F138,2)="T)",-1000000000000*VALUE(MID(F138,2,LEN(F138)-3)),IF(RIGHT(F138,2)="M)",-1000000*VALUE(MID(F138,2,LEN(F138)-3)),IF(RIGHT(F138,2)="B)",-1000000000*VALUE(MID(F138,2,LEN(F138)-3)),IF(RIGHT(F138,2)="k)",-1000*VALUE(MID(F138,2,LEN(F138)-3)),VALUE(SUBSTITUTE(F138,",","")))))),IF(RIGHT(F138,1)="T",1000000000000*VALUE(LEFT(F138,LEN(F138)-1)),IF(RIGHT(F138,1)="M",1000000*VALUE(LEFT(F138,LEN(F138)-1)),IF(RIGHT(F138,1)="B",1000000000*VALUE(LEFT(F138,LEN(F138)-1)),IF(RIGHT(F138,1)="%",0.01*VALUE(LEFT(F138,LEN(F138)-1)),IF(RIGHT(F138,1)="k",1000*VALUE(LEFT(F138,LEN(F138)-1)),VALUE(SUBSTITUTE(F138,",",""))))))))),"N/A")</f>
        <v/>
      </c>
      <c r="N138">
        <f>IFERROR(IF(TRIM(G138)="-", "N/A", IF(RIGHT(G138,1)=")",IF(RIGHT(G138,2)="T)",-1000000000000*VALUE(MID(G138,2,LEN(G138)-3)),IF(RIGHT(G138,2)="M)",-1000000*VALUE(MID(G138,2,LEN(G138)-3)),IF(RIGHT(G138,2)="B)",-1000000000*VALUE(MID(G138,2,LEN(G138)-3)),IF(RIGHT(G138,2)="k)",-1000*VALUE(MID(G138,2,LEN(G138)-3)),VALUE(SUBSTITUTE(G138,",","")))))),IF(RIGHT(G138,1)="T",1000000000000*VALUE(LEFT(G138,LEN(G138)-1)),IF(RIGHT(G138,1)="M",1000000*VALUE(LEFT(G138,LEN(G138)-1)),IF(RIGHT(G138,1)="B",1000000000*VALUE(LEFT(G138,LEN(G138)-1)),IF(RIGHT(G138,1)="%",0.01*VALUE(LEFT(G138,LEN(G138)-1)),IF(RIGHT(G138,1)="k",1000*VALUE(LEFT(G138,LEN(G138)-1)),VALUE(SUBSTITUTE(G138,",",""))))))))),"N/A")</f>
        <v/>
      </c>
    </row>
    <row r="139" spans="1:60">
      <c s="1" r="A139" t="n">
        <v>1</v>
      </c>
      <c r="B139" t="s">
        <v>4531</v>
      </c>
      <c r="C139" t="s">
        <v>4532</v>
      </c>
      <c r="D139" t="s">
        <v>4533</v>
      </c>
      <c r="E139" t="s"/>
      <c r="F139" t="n">
        <v>42</v>
      </c>
      <c r="I139">
        <f>IF(AND(K139&gt; J139, L139&gt; K139, M139&gt; L139, N139&gt; M139), "pos_trend", IF(AND(K139&lt; J139, L139&lt; K139, M139&lt; L139, N139&lt; M139), "neg_trend", "N/A"))</f>
        <v/>
      </c>
      <c r="J139">
        <f>IFERROR(IF(TRIM(C139)="-", "N/A", IF(RIGHT(C139,1)=")",IF(RIGHT(C139,2)="T)",-1000000000000*VALUE(MID(C139,2,LEN(C139)-3)),IF(RIGHT(C139,2)="M)",-1000000*VALUE(MID(C139,2,LEN(C139)-3)),IF(RIGHT(C139,2)="B)",-1000000000*VALUE(MID(C139,2,LEN(C139)-3)),IF(RIGHT(C139,2)="k)",-1000*VALUE(MID(C139,2,LEN(C139)-3)),VALUE(SUBSTITUTE(C139,",","")))))),IF(RIGHT(C139,1)="T",1000000000000*VALUE(LEFT(C139,LEN(C139)-1)),IF(RIGHT(C139,1)="M",1000000*VALUE(LEFT(C139,LEN(C139)-1)),IF(RIGHT(C139,1)="B",1000000000*VALUE(LEFT(C139,LEN(C139)-1)),IF(RIGHT(C139,1)="%",0.01*VALUE(LEFT(C139,LEN(C139)-1)),IF(RIGHT(C139,1)="k",1000*VALUE(LEFT(C139,LEN(C139)-1)),VALUE(SUBSTITUTE(C139,",",""))))))))),"N/A")</f>
        <v/>
      </c>
      <c r="K139">
        <f>IFERROR(IF(TRIM(D139)="-", "N/A", IF(RIGHT(D139,1)=")",IF(RIGHT(D139,2)="T)",-1000000000000*VALUE(MID(D139,2,LEN(D139)-3)),IF(RIGHT(D139,2)="M)",-1000000*VALUE(MID(D139,2,LEN(D139)-3)),IF(RIGHT(D139,2)="B)",-1000000000*VALUE(MID(D139,2,LEN(D139)-3)),IF(RIGHT(D139,2)="k)",-1000*VALUE(MID(D139,2,LEN(D139)-3)),VALUE(SUBSTITUTE(D139,",","")))))),IF(RIGHT(D139,1)="T",1000000000000*VALUE(LEFT(D139,LEN(D139)-1)),IF(RIGHT(D139,1)="M",1000000*VALUE(LEFT(D139,LEN(D139)-1)),IF(RIGHT(D139,1)="B",1000000000*VALUE(LEFT(D139,LEN(D139)-1)),IF(RIGHT(D139,1)="%",0.01*VALUE(LEFT(D139,LEN(D139)-1)),IF(RIGHT(D139,1)="k",1000*VALUE(LEFT(D139,LEN(D139)-1)),VALUE(SUBSTITUTE(D139,",",""))))))))),"N/A")</f>
        <v/>
      </c>
      <c r="L139">
        <f>IFERROR(IF(TRIM(E139)="-", "N/A", IF(RIGHT(E139,1)=")",IF(RIGHT(E139,2)="T)",-1000000000000*VALUE(MID(E139,2,LEN(E139)-3)),IF(RIGHT(E139,2)="M)",-1000000*VALUE(MID(E139,2,LEN(E139)-3)),IF(RIGHT(E139,2)="B)",-1000000000*VALUE(MID(E139,2,LEN(E139)-3)),IF(RIGHT(E139,2)="k)",-1000*VALUE(MID(E139,2,LEN(E139)-3)),VALUE(SUBSTITUTE(E139,",","")))))),IF(RIGHT(E139,1)="T",1000000000000*VALUE(LEFT(E139,LEN(E139)-1)),IF(RIGHT(E139,1)="M",1000000*VALUE(LEFT(E139,LEN(E139)-1)),IF(RIGHT(E139,1)="B",1000000000*VALUE(LEFT(E139,LEN(E139)-1)),IF(RIGHT(E139,1)="%",0.01*VALUE(LEFT(E139,LEN(E139)-1)),IF(RIGHT(E139,1)="k",1000*VALUE(LEFT(E139,LEN(E139)-1)),VALUE(SUBSTITUTE(E139,",",""))))))))),"N/A")</f>
        <v/>
      </c>
      <c r="M139">
        <f>IFERROR(IF(TRIM(F139)="-", "N/A", IF(RIGHT(F139,1)=")",IF(RIGHT(F139,2)="T)",-1000000000000*VALUE(MID(F139,2,LEN(F139)-3)),IF(RIGHT(F139,2)="M)",-1000000*VALUE(MID(F139,2,LEN(F139)-3)),IF(RIGHT(F139,2)="B)",-1000000000*VALUE(MID(F139,2,LEN(F139)-3)),IF(RIGHT(F139,2)="k)",-1000*VALUE(MID(F139,2,LEN(F139)-3)),VALUE(SUBSTITUTE(F139,",","")))))),IF(RIGHT(F139,1)="T",1000000000000*VALUE(LEFT(F139,LEN(F139)-1)),IF(RIGHT(F139,1)="M",1000000*VALUE(LEFT(F139,LEN(F139)-1)),IF(RIGHT(F139,1)="B",1000000000*VALUE(LEFT(F139,LEN(F139)-1)),IF(RIGHT(F139,1)="%",0.01*VALUE(LEFT(F139,LEN(F139)-1)),IF(RIGHT(F139,1)="k",1000*VALUE(LEFT(F139,LEN(F139)-1)),VALUE(SUBSTITUTE(F139,",",""))))))))),"N/A")</f>
        <v/>
      </c>
      <c r="N139">
        <f>IFERROR(IF(TRIM(G139)="-", "N/A", IF(RIGHT(G139,1)=")",IF(RIGHT(G139,2)="T)",-1000000000000*VALUE(MID(G139,2,LEN(G139)-3)),IF(RIGHT(G139,2)="M)",-1000000*VALUE(MID(G139,2,LEN(G139)-3)),IF(RIGHT(G139,2)="B)",-1000000000*VALUE(MID(G139,2,LEN(G139)-3)),IF(RIGHT(G139,2)="k)",-1000*VALUE(MID(G139,2,LEN(G139)-3)),VALUE(SUBSTITUTE(G139,",","")))))),IF(RIGHT(G139,1)="T",1000000000000*VALUE(LEFT(G139,LEN(G139)-1)),IF(RIGHT(G139,1)="M",1000000*VALUE(LEFT(G139,LEN(G139)-1)),IF(RIGHT(G139,1)="B",1000000000*VALUE(LEFT(G139,LEN(G139)-1)),IF(RIGHT(G139,1)="%",0.01*VALUE(LEFT(G139,LEN(G139)-1)),IF(RIGHT(G139,1)="k",1000*VALUE(LEFT(G139,LEN(G139)-1)),VALUE(SUBSTITUTE(G139,",",""))))))))),"N/A")</f>
        <v/>
      </c>
    </row>
    <row r="140" spans="1:60">
      <c s="1" r="A140" t="n">
        <v>2</v>
      </c>
      <c r="B140" t="s">
        <v>4534</v>
      </c>
      <c r="C140" t="s">
        <v>4535</v>
      </c>
      <c r="D140" t="s">
        <v>4536</v>
      </c>
      <c r="E140" t="s"/>
      <c r="F140" t="n">
        <v>61</v>
      </c>
      <c r="I140">
        <f>IF(AND(K140&gt; J140, L140&gt; K140, M140&gt; L140, N140&gt; M140), "pos_trend", IF(AND(K140&lt; J140, L140&lt; K140, M140&lt; L140, N140&lt; M140), "neg_trend", "N/A"))</f>
        <v/>
      </c>
      <c r="J140">
        <f>IFERROR(IF(TRIM(C140)="-", "N/A", IF(RIGHT(C140,1)=")",IF(RIGHT(C140,2)="T)",-1000000000000*VALUE(MID(C140,2,LEN(C140)-3)),IF(RIGHT(C140,2)="M)",-1000000*VALUE(MID(C140,2,LEN(C140)-3)),IF(RIGHT(C140,2)="B)",-1000000000*VALUE(MID(C140,2,LEN(C140)-3)),IF(RIGHT(C140,2)="k)",-1000*VALUE(MID(C140,2,LEN(C140)-3)),VALUE(SUBSTITUTE(C140,",","")))))),IF(RIGHT(C140,1)="T",1000000000000*VALUE(LEFT(C140,LEN(C140)-1)),IF(RIGHT(C140,1)="M",1000000*VALUE(LEFT(C140,LEN(C140)-1)),IF(RIGHT(C140,1)="B",1000000000*VALUE(LEFT(C140,LEN(C140)-1)),IF(RIGHT(C140,1)="%",0.01*VALUE(LEFT(C140,LEN(C140)-1)),IF(RIGHT(C140,1)="k",1000*VALUE(LEFT(C140,LEN(C140)-1)),VALUE(SUBSTITUTE(C140,",",""))))))))),"N/A")</f>
        <v/>
      </c>
      <c r="K140">
        <f>IFERROR(IF(TRIM(D140)="-", "N/A", IF(RIGHT(D140,1)=")",IF(RIGHT(D140,2)="T)",-1000000000000*VALUE(MID(D140,2,LEN(D140)-3)),IF(RIGHT(D140,2)="M)",-1000000*VALUE(MID(D140,2,LEN(D140)-3)),IF(RIGHT(D140,2)="B)",-1000000000*VALUE(MID(D140,2,LEN(D140)-3)),IF(RIGHT(D140,2)="k)",-1000*VALUE(MID(D140,2,LEN(D140)-3)),VALUE(SUBSTITUTE(D140,",","")))))),IF(RIGHT(D140,1)="T",1000000000000*VALUE(LEFT(D140,LEN(D140)-1)),IF(RIGHT(D140,1)="M",1000000*VALUE(LEFT(D140,LEN(D140)-1)),IF(RIGHT(D140,1)="B",1000000000*VALUE(LEFT(D140,LEN(D140)-1)),IF(RIGHT(D140,1)="%",0.01*VALUE(LEFT(D140,LEN(D140)-1)),IF(RIGHT(D140,1)="k",1000*VALUE(LEFT(D140,LEN(D140)-1)),VALUE(SUBSTITUTE(D140,",",""))))))))),"N/A")</f>
        <v/>
      </c>
      <c r="L140">
        <f>IFERROR(IF(TRIM(E140)="-", "N/A", IF(RIGHT(E140,1)=")",IF(RIGHT(E140,2)="T)",-1000000000000*VALUE(MID(E140,2,LEN(E140)-3)),IF(RIGHT(E140,2)="M)",-1000000*VALUE(MID(E140,2,LEN(E140)-3)),IF(RIGHT(E140,2)="B)",-1000000000*VALUE(MID(E140,2,LEN(E140)-3)),IF(RIGHT(E140,2)="k)",-1000*VALUE(MID(E140,2,LEN(E140)-3)),VALUE(SUBSTITUTE(E140,",","")))))),IF(RIGHT(E140,1)="T",1000000000000*VALUE(LEFT(E140,LEN(E140)-1)),IF(RIGHT(E140,1)="M",1000000*VALUE(LEFT(E140,LEN(E140)-1)),IF(RIGHT(E140,1)="B",1000000000*VALUE(LEFT(E140,LEN(E140)-1)),IF(RIGHT(E140,1)="%",0.01*VALUE(LEFT(E140,LEN(E140)-1)),IF(RIGHT(E140,1)="k",1000*VALUE(LEFT(E140,LEN(E140)-1)),VALUE(SUBSTITUTE(E140,",",""))))))))),"N/A")</f>
        <v/>
      </c>
      <c r="M140">
        <f>IFERROR(IF(TRIM(F140)="-", "N/A", IF(RIGHT(F140,1)=")",IF(RIGHT(F140,2)="T)",-1000000000000*VALUE(MID(F140,2,LEN(F140)-3)),IF(RIGHT(F140,2)="M)",-1000000*VALUE(MID(F140,2,LEN(F140)-3)),IF(RIGHT(F140,2)="B)",-1000000000*VALUE(MID(F140,2,LEN(F140)-3)),IF(RIGHT(F140,2)="k)",-1000*VALUE(MID(F140,2,LEN(F140)-3)),VALUE(SUBSTITUTE(F140,",","")))))),IF(RIGHT(F140,1)="T",1000000000000*VALUE(LEFT(F140,LEN(F140)-1)),IF(RIGHT(F140,1)="M",1000000*VALUE(LEFT(F140,LEN(F140)-1)),IF(RIGHT(F140,1)="B",1000000000*VALUE(LEFT(F140,LEN(F140)-1)),IF(RIGHT(F140,1)="%",0.01*VALUE(LEFT(F140,LEN(F140)-1)),IF(RIGHT(F140,1)="k",1000*VALUE(LEFT(F140,LEN(F140)-1)),VALUE(SUBSTITUTE(F140,",",""))))))))),"N/A")</f>
        <v/>
      </c>
      <c r="N140">
        <f>IFERROR(IF(TRIM(G140)="-", "N/A", IF(RIGHT(G140,1)=")",IF(RIGHT(G140,2)="T)",-1000000000000*VALUE(MID(G140,2,LEN(G140)-3)),IF(RIGHT(G140,2)="M)",-1000000*VALUE(MID(G140,2,LEN(G140)-3)),IF(RIGHT(G140,2)="B)",-1000000000*VALUE(MID(G140,2,LEN(G140)-3)),IF(RIGHT(G140,2)="k)",-1000*VALUE(MID(G140,2,LEN(G140)-3)),VALUE(SUBSTITUTE(G140,",","")))))),IF(RIGHT(G140,1)="T",1000000000000*VALUE(LEFT(G140,LEN(G140)-1)),IF(RIGHT(G140,1)="M",1000000*VALUE(LEFT(G140,LEN(G140)-1)),IF(RIGHT(G140,1)="B",1000000000*VALUE(LEFT(G140,LEN(G140)-1)),IF(RIGHT(G140,1)="%",0.01*VALUE(LEFT(G140,LEN(G140)-1)),IF(RIGHT(G140,1)="k",1000*VALUE(LEFT(G140,LEN(G140)-1)),VALUE(SUBSTITUTE(G140,",",""))))))))),"N/A")</f>
        <v/>
      </c>
    </row>
    <row r="141" spans="1:60">
      <c s="1" r="A141" t="n">
        <v>3</v>
      </c>
      <c r="B141" t="s">
        <v>4537</v>
      </c>
      <c r="C141" t="s">
        <v>4538</v>
      </c>
      <c r="D141" t="s"/>
      <c r="E141" t="s"/>
      <c r="F141" t="s"/>
      <c r="I141">
        <f>IF(AND(K141&gt; J141, L141&gt; K141, M141&gt; L141, N141&gt; M141), "pos_trend", IF(AND(K141&lt; J141, L141&lt; K141, M141&lt; L141, N141&lt; M141), "neg_trend", "N/A"))</f>
        <v/>
      </c>
      <c r="J141">
        <f>IFERROR(IF(TRIM(C141)="-", "N/A", IF(RIGHT(C141,1)=")",IF(RIGHT(C141,2)="T)",-1000000000000*VALUE(MID(C141,2,LEN(C141)-3)),IF(RIGHT(C141,2)="M)",-1000000*VALUE(MID(C141,2,LEN(C141)-3)),IF(RIGHT(C141,2)="B)",-1000000000*VALUE(MID(C141,2,LEN(C141)-3)),IF(RIGHT(C141,2)="k)",-1000*VALUE(MID(C141,2,LEN(C141)-3)),VALUE(SUBSTITUTE(C141,",","")))))),IF(RIGHT(C141,1)="T",1000000000000*VALUE(LEFT(C141,LEN(C141)-1)),IF(RIGHT(C141,1)="M",1000000*VALUE(LEFT(C141,LEN(C141)-1)),IF(RIGHT(C141,1)="B",1000000000*VALUE(LEFT(C141,LEN(C141)-1)),IF(RIGHT(C141,1)="%",0.01*VALUE(LEFT(C141,LEN(C141)-1)),IF(RIGHT(C141,1)="k",1000*VALUE(LEFT(C141,LEN(C141)-1)),VALUE(SUBSTITUTE(C141,",",""))))))))),"N/A")</f>
        <v/>
      </c>
      <c r="K141">
        <f>IFERROR(IF(TRIM(D141)="-", "N/A", IF(RIGHT(D141,1)=")",IF(RIGHT(D141,2)="T)",-1000000000000*VALUE(MID(D141,2,LEN(D141)-3)),IF(RIGHT(D141,2)="M)",-1000000*VALUE(MID(D141,2,LEN(D141)-3)),IF(RIGHT(D141,2)="B)",-1000000000*VALUE(MID(D141,2,LEN(D141)-3)),IF(RIGHT(D141,2)="k)",-1000*VALUE(MID(D141,2,LEN(D141)-3)),VALUE(SUBSTITUTE(D141,",","")))))),IF(RIGHT(D141,1)="T",1000000000000*VALUE(LEFT(D141,LEN(D141)-1)),IF(RIGHT(D141,1)="M",1000000*VALUE(LEFT(D141,LEN(D141)-1)),IF(RIGHT(D141,1)="B",1000000000*VALUE(LEFT(D141,LEN(D141)-1)),IF(RIGHT(D141,1)="%",0.01*VALUE(LEFT(D141,LEN(D141)-1)),IF(RIGHT(D141,1)="k",1000*VALUE(LEFT(D141,LEN(D141)-1)),VALUE(SUBSTITUTE(D141,",",""))))))))),"N/A")</f>
        <v/>
      </c>
      <c r="L141">
        <f>IFERROR(IF(TRIM(E141)="-", "N/A", IF(RIGHT(E141,1)=")",IF(RIGHT(E141,2)="T)",-1000000000000*VALUE(MID(E141,2,LEN(E141)-3)),IF(RIGHT(E141,2)="M)",-1000000*VALUE(MID(E141,2,LEN(E141)-3)),IF(RIGHT(E141,2)="B)",-1000000000*VALUE(MID(E141,2,LEN(E141)-3)),IF(RIGHT(E141,2)="k)",-1000*VALUE(MID(E141,2,LEN(E141)-3)),VALUE(SUBSTITUTE(E141,",","")))))),IF(RIGHT(E141,1)="T",1000000000000*VALUE(LEFT(E141,LEN(E141)-1)),IF(RIGHT(E141,1)="M",1000000*VALUE(LEFT(E141,LEN(E141)-1)),IF(RIGHT(E141,1)="B",1000000000*VALUE(LEFT(E141,LEN(E141)-1)),IF(RIGHT(E141,1)="%",0.01*VALUE(LEFT(E141,LEN(E141)-1)),IF(RIGHT(E141,1)="k",1000*VALUE(LEFT(E141,LEN(E141)-1)),VALUE(SUBSTITUTE(E141,",",""))))))))),"N/A")</f>
        <v/>
      </c>
      <c r="M141">
        <f>IFERROR(IF(TRIM(F141)="-", "N/A", IF(RIGHT(F141,1)=")",IF(RIGHT(F141,2)="T)",-1000000000000*VALUE(MID(F141,2,LEN(F141)-3)),IF(RIGHT(F141,2)="M)",-1000000*VALUE(MID(F141,2,LEN(F141)-3)),IF(RIGHT(F141,2)="B)",-1000000000*VALUE(MID(F141,2,LEN(F141)-3)),IF(RIGHT(F141,2)="k)",-1000*VALUE(MID(F141,2,LEN(F141)-3)),VALUE(SUBSTITUTE(F141,",","")))))),IF(RIGHT(F141,1)="T",1000000000000*VALUE(LEFT(F141,LEN(F141)-1)),IF(RIGHT(F141,1)="M",1000000*VALUE(LEFT(F141,LEN(F141)-1)),IF(RIGHT(F141,1)="B",1000000000*VALUE(LEFT(F141,LEN(F141)-1)),IF(RIGHT(F141,1)="%",0.01*VALUE(LEFT(F141,LEN(F141)-1)),IF(RIGHT(F141,1)="k",1000*VALUE(LEFT(F141,LEN(F141)-1)),VALUE(SUBSTITUTE(F141,",",""))))))))),"N/A")</f>
        <v/>
      </c>
      <c r="N141">
        <f>IFERROR(IF(TRIM(G141)="-", "N/A", IF(RIGHT(G141,1)=")",IF(RIGHT(G141,2)="T)",-1000000000000*VALUE(MID(G141,2,LEN(G141)-3)),IF(RIGHT(G141,2)="M)",-1000000*VALUE(MID(G141,2,LEN(G141)-3)),IF(RIGHT(G141,2)="B)",-1000000000*VALUE(MID(G141,2,LEN(G141)-3)),IF(RIGHT(G141,2)="k)",-1000*VALUE(MID(G141,2,LEN(G141)-3)),VALUE(SUBSTITUTE(G141,",","")))))),IF(RIGHT(G141,1)="T",1000000000000*VALUE(LEFT(G141,LEN(G141)-1)),IF(RIGHT(G141,1)="M",1000000*VALUE(LEFT(G141,LEN(G141)-1)),IF(RIGHT(G141,1)="B",1000000000*VALUE(LEFT(G141,LEN(G141)-1)),IF(RIGHT(G141,1)="%",0.01*VALUE(LEFT(G141,LEN(G141)-1)),IF(RIGHT(G141,1)="k",1000*VALUE(LEFT(G141,LEN(G141)-1)),VALUE(SUBSTITUTE(G141,",",""))))))))),"N/A")</f>
        <v/>
      </c>
    </row>
    <row r="142" spans="1:60">
      <c s="1" r="A142" t="n">
        <v>4</v>
      </c>
      <c r="B142" t="s">
        <v>4539</v>
      </c>
      <c r="C142" t="s">
        <v>4540</v>
      </c>
      <c r="D142" t="s"/>
      <c r="E142" t="s"/>
      <c r="F142" t="n">
        <v>65</v>
      </c>
      <c r="I142">
        <f>IF(AND(K142&gt; J142, L142&gt; K142, M142&gt; L142, N142&gt; M142), "pos_trend", IF(AND(K142&lt; J142, L142&lt; K142, M142&lt; L142, N142&lt; M142), "neg_trend", "N/A"))</f>
        <v/>
      </c>
      <c r="J142">
        <f>IFERROR(IF(TRIM(C142)="-", "N/A", IF(RIGHT(C142,1)=")",IF(RIGHT(C142,2)="T)",-1000000000000*VALUE(MID(C142,2,LEN(C142)-3)),IF(RIGHT(C142,2)="M)",-1000000*VALUE(MID(C142,2,LEN(C142)-3)),IF(RIGHT(C142,2)="B)",-1000000000*VALUE(MID(C142,2,LEN(C142)-3)),IF(RIGHT(C142,2)="k)",-1000*VALUE(MID(C142,2,LEN(C142)-3)),VALUE(SUBSTITUTE(C142,",","")))))),IF(RIGHT(C142,1)="T",1000000000000*VALUE(LEFT(C142,LEN(C142)-1)),IF(RIGHT(C142,1)="M",1000000*VALUE(LEFT(C142,LEN(C142)-1)),IF(RIGHT(C142,1)="B",1000000000*VALUE(LEFT(C142,LEN(C142)-1)),IF(RIGHT(C142,1)="%",0.01*VALUE(LEFT(C142,LEN(C142)-1)),IF(RIGHT(C142,1)="k",1000*VALUE(LEFT(C142,LEN(C142)-1)),VALUE(SUBSTITUTE(C142,",",""))))))))),"N/A")</f>
        <v/>
      </c>
      <c r="K142">
        <f>IFERROR(IF(TRIM(D142)="-", "N/A", IF(RIGHT(D142,1)=")",IF(RIGHT(D142,2)="T)",-1000000000000*VALUE(MID(D142,2,LEN(D142)-3)),IF(RIGHT(D142,2)="M)",-1000000*VALUE(MID(D142,2,LEN(D142)-3)),IF(RIGHT(D142,2)="B)",-1000000000*VALUE(MID(D142,2,LEN(D142)-3)),IF(RIGHT(D142,2)="k)",-1000*VALUE(MID(D142,2,LEN(D142)-3)),VALUE(SUBSTITUTE(D142,",","")))))),IF(RIGHT(D142,1)="T",1000000000000*VALUE(LEFT(D142,LEN(D142)-1)),IF(RIGHT(D142,1)="M",1000000*VALUE(LEFT(D142,LEN(D142)-1)),IF(RIGHT(D142,1)="B",1000000000*VALUE(LEFT(D142,LEN(D142)-1)),IF(RIGHT(D142,1)="%",0.01*VALUE(LEFT(D142,LEN(D142)-1)),IF(RIGHT(D142,1)="k",1000*VALUE(LEFT(D142,LEN(D142)-1)),VALUE(SUBSTITUTE(D142,",",""))))))))),"N/A")</f>
        <v/>
      </c>
      <c r="L142">
        <f>IFERROR(IF(TRIM(E142)="-", "N/A", IF(RIGHT(E142,1)=")",IF(RIGHT(E142,2)="T)",-1000000000000*VALUE(MID(E142,2,LEN(E142)-3)),IF(RIGHT(E142,2)="M)",-1000000*VALUE(MID(E142,2,LEN(E142)-3)),IF(RIGHT(E142,2)="B)",-1000000000*VALUE(MID(E142,2,LEN(E142)-3)),IF(RIGHT(E142,2)="k)",-1000*VALUE(MID(E142,2,LEN(E142)-3)),VALUE(SUBSTITUTE(E142,",","")))))),IF(RIGHT(E142,1)="T",1000000000000*VALUE(LEFT(E142,LEN(E142)-1)),IF(RIGHT(E142,1)="M",1000000*VALUE(LEFT(E142,LEN(E142)-1)),IF(RIGHT(E142,1)="B",1000000000*VALUE(LEFT(E142,LEN(E142)-1)),IF(RIGHT(E142,1)="%",0.01*VALUE(LEFT(E142,LEN(E142)-1)),IF(RIGHT(E142,1)="k",1000*VALUE(LEFT(E142,LEN(E142)-1)),VALUE(SUBSTITUTE(E142,",",""))))))))),"N/A")</f>
        <v/>
      </c>
      <c r="M142">
        <f>IFERROR(IF(TRIM(F142)="-", "N/A", IF(RIGHT(F142,1)=")",IF(RIGHT(F142,2)="T)",-1000000000000*VALUE(MID(F142,2,LEN(F142)-3)),IF(RIGHT(F142,2)="M)",-1000000*VALUE(MID(F142,2,LEN(F142)-3)),IF(RIGHT(F142,2)="B)",-1000000000*VALUE(MID(F142,2,LEN(F142)-3)),IF(RIGHT(F142,2)="k)",-1000*VALUE(MID(F142,2,LEN(F142)-3)),VALUE(SUBSTITUTE(F142,",","")))))),IF(RIGHT(F142,1)="T",1000000000000*VALUE(LEFT(F142,LEN(F142)-1)),IF(RIGHT(F142,1)="M",1000000*VALUE(LEFT(F142,LEN(F142)-1)),IF(RIGHT(F142,1)="B",1000000000*VALUE(LEFT(F142,LEN(F142)-1)),IF(RIGHT(F142,1)="%",0.01*VALUE(LEFT(F142,LEN(F142)-1)),IF(RIGHT(F142,1)="k",1000*VALUE(LEFT(F142,LEN(F142)-1)),VALUE(SUBSTITUTE(F142,",",""))))))))),"N/A")</f>
        <v/>
      </c>
      <c r="N142">
        <f>IFERROR(IF(TRIM(G142)="-", "N/A", IF(RIGHT(G142,1)=")",IF(RIGHT(G142,2)="T)",-1000000000000*VALUE(MID(G142,2,LEN(G142)-3)),IF(RIGHT(G142,2)="M)",-1000000*VALUE(MID(G142,2,LEN(G142)-3)),IF(RIGHT(G142,2)="B)",-1000000000*VALUE(MID(G142,2,LEN(G142)-3)),IF(RIGHT(G142,2)="k)",-1000*VALUE(MID(G142,2,LEN(G142)-3)),VALUE(SUBSTITUTE(G142,",","")))))),IF(RIGHT(G142,1)="T",1000000000000*VALUE(LEFT(G142,LEN(G142)-1)),IF(RIGHT(G142,1)="M",1000000*VALUE(LEFT(G142,LEN(G142)-1)),IF(RIGHT(G142,1)="B",1000000000*VALUE(LEFT(G142,LEN(G142)-1)),IF(RIGHT(G142,1)="%",0.01*VALUE(LEFT(G142,LEN(G142)-1)),IF(RIGHT(G142,1)="k",1000*VALUE(LEFT(G142,LEN(G142)-1)),VALUE(SUBSTITUTE(G142,",",""))))))))),"N/A")</f>
        <v/>
      </c>
    </row>
    <row r="143" spans="1:60">
      <c r="I143">
        <f>IF(AND(K143&gt; J143, L143&gt; K143, M143&gt; L143, N143&gt; M143), "pos_trend", IF(AND(K143&lt; J143, L143&lt; K143, M143&lt; L143, N143&lt; M143), "neg_trend", "N/A"))</f>
        <v/>
      </c>
      <c r="J143">
        <f>IFERROR(IF(TRIM(C143)="-", "N/A", IF(RIGHT(C143,1)=")",IF(RIGHT(C143,2)="T)",-1000000000000*VALUE(MID(C143,2,LEN(C143)-3)),IF(RIGHT(C143,2)="M)",-1000000*VALUE(MID(C143,2,LEN(C143)-3)),IF(RIGHT(C143,2)="B)",-1000000000*VALUE(MID(C143,2,LEN(C143)-3)),IF(RIGHT(C143,2)="k)",-1000*VALUE(MID(C143,2,LEN(C143)-3)),VALUE(SUBSTITUTE(C143,",","")))))),IF(RIGHT(C143,1)="T",1000000000000*VALUE(LEFT(C143,LEN(C143)-1)),IF(RIGHT(C143,1)="M",1000000*VALUE(LEFT(C143,LEN(C143)-1)),IF(RIGHT(C143,1)="B",1000000000*VALUE(LEFT(C143,LEN(C143)-1)),IF(RIGHT(C143,1)="%",0.01*VALUE(LEFT(C143,LEN(C143)-1)),IF(RIGHT(C143,1)="k",1000*VALUE(LEFT(C143,LEN(C143)-1)),VALUE(SUBSTITUTE(C143,",",""))))))))),"N/A")</f>
        <v/>
      </c>
      <c r="K143">
        <f>IFERROR(IF(TRIM(D143)="-", "N/A", IF(RIGHT(D143,1)=")",IF(RIGHT(D143,2)="T)",-1000000000000*VALUE(MID(D143,2,LEN(D143)-3)),IF(RIGHT(D143,2)="M)",-1000000*VALUE(MID(D143,2,LEN(D143)-3)),IF(RIGHT(D143,2)="B)",-1000000000*VALUE(MID(D143,2,LEN(D143)-3)),IF(RIGHT(D143,2)="k)",-1000*VALUE(MID(D143,2,LEN(D143)-3)),VALUE(SUBSTITUTE(D143,",","")))))),IF(RIGHT(D143,1)="T",1000000000000*VALUE(LEFT(D143,LEN(D143)-1)),IF(RIGHT(D143,1)="M",1000000*VALUE(LEFT(D143,LEN(D143)-1)),IF(RIGHT(D143,1)="B",1000000000*VALUE(LEFT(D143,LEN(D143)-1)),IF(RIGHT(D143,1)="%",0.01*VALUE(LEFT(D143,LEN(D143)-1)),IF(RIGHT(D143,1)="k",1000*VALUE(LEFT(D143,LEN(D143)-1)),VALUE(SUBSTITUTE(D143,",",""))))))))),"N/A")</f>
        <v/>
      </c>
      <c r="L143">
        <f>IFERROR(IF(TRIM(E143)="-", "N/A", IF(RIGHT(E143,1)=")",IF(RIGHT(E143,2)="T)",-1000000000000*VALUE(MID(E143,2,LEN(E143)-3)),IF(RIGHT(E143,2)="M)",-1000000*VALUE(MID(E143,2,LEN(E143)-3)),IF(RIGHT(E143,2)="B)",-1000000000*VALUE(MID(E143,2,LEN(E143)-3)),IF(RIGHT(E143,2)="k)",-1000*VALUE(MID(E143,2,LEN(E143)-3)),VALUE(SUBSTITUTE(E143,",","")))))),IF(RIGHT(E143,1)="T",1000000000000*VALUE(LEFT(E143,LEN(E143)-1)),IF(RIGHT(E143,1)="M",1000000*VALUE(LEFT(E143,LEN(E143)-1)),IF(RIGHT(E143,1)="B",1000000000*VALUE(LEFT(E143,LEN(E143)-1)),IF(RIGHT(E143,1)="%",0.01*VALUE(LEFT(E143,LEN(E143)-1)),IF(RIGHT(E143,1)="k",1000*VALUE(LEFT(E143,LEN(E143)-1)),VALUE(SUBSTITUTE(E143,",",""))))))))),"N/A")</f>
        <v/>
      </c>
      <c r="M143">
        <f>IFERROR(IF(TRIM(F143)="-", "N/A", IF(RIGHT(F143,1)=")",IF(RIGHT(F143,2)="T)",-1000000000000*VALUE(MID(F143,2,LEN(F143)-3)),IF(RIGHT(F143,2)="M)",-1000000*VALUE(MID(F143,2,LEN(F143)-3)),IF(RIGHT(F143,2)="B)",-1000000000*VALUE(MID(F143,2,LEN(F143)-3)),IF(RIGHT(F143,2)="k)",-1000*VALUE(MID(F143,2,LEN(F143)-3)),VALUE(SUBSTITUTE(F143,",","")))))),IF(RIGHT(F143,1)="T",1000000000000*VALUE(LEFT(F143,LEN(F143)-1)),IF(RIGHT(F143,1)="M",1000000*VALUE(LEFT(F143,LEN(F143)-1)),IF(RIGHT(F143,1)="B",1000000000*VALUE(LEFT(F143,LEN(F143)-1)),IF(RIGHT(F143,1)="%",0.01*VALUE(LEFT(F143,LEN(F143)-1)),IF(RIGHT(F143,1)="k",1000*VALUE(LEFT(F143,LEN(F143)-1)),VALUE(SUBSTITUTE(F143,",",""))))))))),"N/A")</f>
        <v/>
      </c>
      <c r="N143">
        <f>IFERROR(IF(TRIM(G143)="-", "N/A", IF(RIGHT(G143,1)=")",IF(RIGHT(G143,2)="T)",-1000000000000*VALUE(MID(G143,2,LEN(G143)-3)),IF(RIGHT(G143,2)="M)",-1000000*VALUE(MID(G143,2,LEN(G143)-3)),IF(RIGHT(G143,2)="B)",-1000000000*VALUE(MID(G143,2,LEN(G143)-3)),IF(RIGHT(G143,2)="k)",-1000*VALUE(MID(G143,2,LEN(G143)-3)),VALUE(SUBSTITUTE(G143,",","")))))),IF(RIGHT(G143,1)="T",1000000000000*VALUE(LEFT(G143,LEN(G143)-1)),IF(RIGHT(G143,1)="M",1000000*VALUE(LEFT(G143,LEN(G143)-1)),IF(RIGHT(G143,1)="B",1000000000*VALUE(LEFT(G143,LEN(G143)-1)),IF(RIGHT(G143,1)="%",0.01*VALUE(LEFT(G143,LEN(G143)-1)),IF(RIGHT(G143,1)="k",1000*VALUE(LEFT(G143,LEN(G143)-1)),VALUE(SUBSTITUTE(G143,",",""))))))))),"N/A")</f>
        <v/>
      </c>
      <c r="V143">
        <f>"z-score"</f>
        <v/>
      </c>
    </row>
    <row r="144" spans="1:60">
      <c r="I144">
        <f>IF(AND(K144&gt; J144, L144&gt; K144, M144&gt; L144, N144&gt; M144), "pos_trend", IF(AND(K144&lt; J144, L144&lt; K144, M144&lt; L144, N144&lt; M144), "neg_trend", "N/A"))</f>
        <v/>
      </c>
      <c r="J144">
        <f>IFERROR(IF(TRIM(C144)="-", "N/A", IF(RIGHT(C144,1)=")",IF(RIGHT(C144,2)="T)",-1000000000000*VALUE(MID(C144,2,LEN(C144)-3)),IF(RIGHT(C144,2)="M)",-1000000*VALUE(MID(C144,2,LEN(C144)-3)),IF(RIGHT(C144,2)="B)",-1000000000*VALUE(MID(C144,2,LEN(C144)-3)),IF(RIGHT(C144,2)="k)",-1000*VALUE(MID(C144,2,LEN(C144)-3)),VALUE(SUBSTITUTE(C144,",","")))))),IF(RIGHT(C144,1)="T",1000000000000*VALUE(LEFT(C144,LEN(C144)-1)),IF(RIGHT(C144,1)="M",1000000*VALUE(LEFT(C144,LEN(C144)-1)),IF(RIGHT(C144,1)="B",1000000000*VALUE(LEFT(C144,LEN(C144)-1)),IF(RIGHT(C144,1)="%",0.01*VALUE(LEFT(C144,LEN(C144)-1)),IF(RIGHT(C144,1)="k",1000*VALUE(LEFT(C144,LEN(C144)-1)),VALUE(SUBSTITUTE(C144,",",""))))))))),"N/A")</f>
        <v/>
      </c>
      <c r="K144">
        <f>IFERROR(IF(TRIM(D144)="-", "N/A", IF(RIGHT(D144,1)=")",IF(RIGHT(D144,2)="T)",-1000000000000*VALUE(MID(D144,2,LEN(D144)-3)),IF(RIGHT(D144,2)="M)",-1000000*VALUE(MID(D144,2,LEN(D144)-3)),IF(RIGHT(D144,2)="B)",-1000000000*VALUE(MID(D144,2,LEN(D144)-3)),IF(RIGHT(D144,2)="k)",-1000*VALUE(MID(D144,2,LEN(D144)-3)),VALUE(SUBSTITUTE(D144,",","")))))),IF(RIGHT(D144,1)="T",1000000000000*VALUE(LEFT(D144,LEN(D144)-1)),IF(RIGHT(D144,1)="M",1000000*VALUE(LEFT(D144,LEN(D144)-1)),IF(RIGHT(D144,1)="B",1000000000*VALUE(LEFT(D144,LEN(D144)-1)),IF(RIGHT(D144,1)="%",0.01*VALUE(LEFT(D144,LEN(D144)-1)),IF(RIGHT(D144,1)="k",1000*VALUE(LEFT(D144,LEN(D144)-1)),VALUE(SUBSTITUTE(D144,",",""))))))))),"N/A")</f>
        <v/>
      </c>
      <c r="L144">
        <f>IFERROR(IF(TRIM(E144)="-", "N/A", IF(RIGHT(E144,1)=")",IF(RIGHT(E144,2)="T)",-1000000000000*VALUE(MID(E144,2,LEN(E144)-3)),IF(RIGHT(E144,2)="M)",-1000000*VALUE(MID(E144,2,LEN(E144)-3)),IF(RIGHT(E144,2)="B)",-1000000000*VALUE(MID(E144,2,LEN(E144)-3)),IF(RIGHT(E144,2)="k)",-1000*VALUE(MID(E144,2,LEN(E144)-3)),VALUE(SUBSTITUTE(E144,",","")))))),IF(RIGHT(E144,1)="T",1000000000000*VALUE(LEFT(E144,LEN(E144)-1)),IF(RIGHT(E144,1)="M",1000000*VALUE(LEFT(E144,LEN(E144)-1)),IF(RIGHT(E144,1)="B",1000000000*VALUE(LEFT(E144,LEN(E144)-1)),IF(RIGHT(E144,1)="%",0.01*VALUE(LEFT(E144,LEN(E144)-1)),IF(RIGHT(E144,1)="k",1000*VALUE(LEFT(E144,LEN(E144)-1)),VALUE(SUBSTITUTE(E144,",",""))))))))),"N/A")</f>
        <v/>
      </c>
      <c r="M144">
        <f>IFERROR(IF(TRIM(F144)="-", "N/A", IF(RIGHT(F144,1)=")",IF(RIGHT(F144,2)="T)",-1000000000000*VALUE(MID(F144,2,LEN(F144)-3)),IF(RIGHT(F144,2)="M)",-1000000*VALUE(MID(F144,2,LEN(F144)-3)),IF(RIGHT(F144,2)="B)",-1000000000*VALUE(MID(F144,2,LEN(F144)-3)),IF(RIGHT(F144,2)="k)",-1000*VALUE(MID(F144,2,LEN(F144)-3)),VALUE(SUBSTITUTE(F144,",","")))))),IF(RIGHT(F144,1)="T",1000000000000*VALUE(LEFT(F144,LEN(F144)-1)),IF(RIGHT(F144,1)="M",1000000*VALUE(LEFT(F144,LEN(F144)-1)),IF(RIGHT(F144,1)="B",1000000000*VALUE(LEFT(F144,LEN(F144)-1)),IF(RIGHT(F144,1)="%",0.01*VALUE(LEFT(F144,LEN(F144)-1)),IF(RIGHT(F144,1)="k",1000*VALUE(LEFT(F144,LEN(F144)-1)),VALUE(SUBSTITUTE(F144,",",""))))))))),"N/A")</f>
        <v/>
      </c>
      <c r="N144">
        <f>IFERROR(IF(TRIM(G144)="-", "N/A", IF(RIGHT(G144,1)=")",IF(RIGHT(G144,2)="T)",-1000000000000*VALUE(MID(G144,2,LEN(G144)-3)),IF(RIGHT(G144,2)="M)",-1000000*VALUE(MID(G144,2,LEN(G144)-3)),IF(RIGHT(G144,2)="B)",-1000000000*VALUE(MID(G144,2,LEN(G144)-3)),IF(RIGHT(G144,2)="k)",-1000*VALUE(MID(G144,2,LEN(G144)-3)),VALUE(SUBSTITUTE(G144,",","")))))),IF(RIGHT(G144,1)="T",1000000000000*VALUE(LEFT(G144,LEN(G144)-1)),IF(RIGHT(G144,1)="M",1000000*VALUE(LEFT(G144,LEN(G144)-1)),IF(RIGHT(G144,1)="B",1000000000*VALUE(LEFT(G144,LEN(G144)-1)),IF(RIGHT(G144,1)="%",0.01*VALUE(LEFT(G144,LEN(G144)-1)),IF(RIGHT(G144,1)="k",1000*VALUE(LEFT(G144,LEN(G144)-1)),VALUE(SUBSTITUTE(G144,",",""))))))))),"N/A")</f>
        <v/>
      </c>
      <c r="P144">
        <f>"Max"</f>
        <v/>
      </c>
      <c r="Q144">
        <f>"Max Year"</f>
        <v/>
      </c>
      <c r="R144">
        <f>"Min"</f>
        <v/>
      </c>
      <c r="S144">
        <f>"Min Year"</f>
        <v/>
      </c>
      <c r="T144">
        <f>"Average"</f>
        <v/>
      </c>
      <c r="U144">
        <f>"SD"</f>
        <v/>
      </c>
      <c r="V144">
        <f>J144</f>
        <v/>
      </c>
      <c r="W144">
        <f>K144</f>
        <v/>
      </c>
      <c r="X144">
        <f>L144</f>
        <v/>
      </c>
      <c r="Y144">
        <f>M144</f>
        <v/>
      </c>
      <c r="Z144">
        <f>N144</f>
        <v/>
      </c>
      <c r="AA144">
        <f>"Max z"</f>
        <v/>
      </c>
      <c r="AB144">
        <f>"Max z Year"</f>
        <v/>
      </c>
      <c r="AC144">
        <f>"Direction"</f>
        <v/>
      </c>
      <c r="AE144">
        <f>"Trendline"</f>
        <v/>
      </c>
      <c r="AF144">
        <f>"Correlation"</f>
        <v/>
      </c>
      <c r="AZ144">
        <f>"Max/Min inequality check"</f>
        <v/>
      </c>
      <c r="BA144">
        <f>"If most recent year is max"</f>
        <v/>
      </c>
      <c r="BC144">
        <f>"If most recent year is min"</f>
        <v/>
      </c>
      <c r="BE144">
        <f>"Trend direction"</f>
        <v/>
      </c>
      <c r="BF144">
        <f>"If trend matched by max or min in most recent year"</f>
        <v/>
      </c>
      <c r="BG144">
        <f>"If 5 years of increasing"</f>
        <v/>
      </c>
      <c r="BH144">
        <f>"If correlation &gt; .8"</f>
        <v/>
      </c>
    </row>
    <row r="145" spans="1:60">
      <c r="I145">
        <f>IF(AND(K145&gt; J145, L145&gt; K145, M145&gt; L145, N145&gt; M145), "pos_trend", IF(AND(K145&lt; J145, L145&lt; K145, M145&lt; L145, N145&lt; M145), "neg_trend", "N/A"))</f>
        <v/>
      </c>
      <c r="J145">
        <f>IFERROR(IF(TRIM(C145)="-", "N/A", IF(RIGHT(C145,1)=")",IF(RIGHT(C145,2)="T)",-1000000000000*VALUE(MID(C145,2,LEN(C145)-3)),IF(RIGHT(C145,2)="M)",-1000000*VALUE(MID(C145,2,LEN(C145)-3)),IF(RIGHT(C145,2)="B)",-1000000000*VALUE(MID(C145,2,LEN(C145)-3)),IF(RIGHT(C145,2)="k)",-1000*VALUE(MID(C145,2,LEN(C145)-3)),VALUE(SUBSTITUTE(C145,",","")))))),IF(RIGHT(C145,1)="T",1000000000000*VALUE(LEFT(C145,LEN(C145)-1)),IF(RIGHT(C145,1)="M",1000000*VALUE(LEFT(C145,LEN(C145)-1)),IF(RIGHT(C145,1)="B",1000000000*VALUE(LEFT(C145,LEN(C145)-1)),IF(RIGHT(C145,1)="%",0.01*VALUE(LEFT(C145,LEN(C145)-1)),IF(RIGHT(C145,1)="k",1000*VALUE(LEFT(C145,LEN(C145)-1)),VALUE(SUBSTITUTE(C145,",",""))))))))),"N/A")</f>
        <v/>
      </c>
      <c r="K145">
        <f>IFERROR(IF(TRIM(D145)="-", "N/A", IF(RIGHT(D145,1)=")",IF(RIGHT(D145,2)="T)",-1000000000000*VALUE(MID(D145,2,LEN(D145)-3)),IF(RIGHT(D145,2)="M)",-1000000*VALUE(MID(D145,2,LEN(D145)-3)),IF(RIGHT(D145,2)="B)",-1000000000*VALUE(MID(D145,2,LEN(D145)-3)),IF(RIGHT(D145,2)="k)",-1000*VALUE(MID(D145,2,LEN(D145)-3)),VALUE(SUBSTITUTE(D145,",","")))))),IF(RIGHT(D145,1)="T",1000000000000*VALUE(LEFT(D145,LEN(D145)-1)),IF(RIGHT(D145,1)="M",1000000*VALUE(LEFT(D145,LEN(D145)-1)),IF(RIGHT(D145,1)="B",1000000000*VALUE(LEFT(D145,LEN(D145)-1)),IF(RIGHT(D145,1)="%",0.01*VALUE(LEFT(D145,LEN(D145)-1)),IF(RIGHT(D145,1)="k",1000*VALUE(LEFT(D145,LEN(D145)-1)),VALUE(SUBSTITUTE(D145,",",""))))))))),"N/A")</f>
        <v/>
      </c>
      <c r="L145">
        <f>IFERROR(IF(TRIM(E145)="-", "N/A", IF(RIGHT(E145,1)=")",IF(RIGHT(E145,2)="T)",-1000000000000*VALUE(MID(E145,2,LEN(E145)-3)),IF(RIGHT(E145,2)="M)",-1000000*VALUE(MID(E145,2,LEN(E145)-3)),IF(RIGHT(E145,2)="B)",-1000000000*VALUE(MID(E145,2,LEN(E145)-3)),IF(RIGHT(E145,2)="k)",-1000*VALUE(MID(E145,2,LEN(E145)-3)),VALUE(SUBSTITUTE(E145,",","")))))),IF(RIGHT(E145,1)="T",1000000000000*VALUE(LEFT(E145,LEN(E145)-1)),IF(RIGHT(E145,1)="M",1000000*VALUE(LEFT(E145,LEN(E145)-1)),IF(RIGHT(E145,1)="B",1000000000*VALUE(LEFT(E145,LEN(E145)-1)),IF(RIGHT(E145,1)="%",0.01*VALUE(LEFT(E145,LEN(E145)-1)),IF(RIGHT(E145,1)="k",1000*VALUE(LEFT(E145,LEN(E145)-1)),VALUE(SUBSTITUTE(E145,",",""))))))))),"N/A")</f>
        <v/>
      </c>
      <c r="M145">
        <f>IFERROR(IF(TRIM(F145)="-", "N/A", IF(RIGHT(F145,1)=")",IF(RIGHT(F145,2)="T)",-1000000000000*VALUE(MID(F145,2,LEN(F145)-3)),IF(RIGHT(F145,2)="M)",-1000000*VALUE(MID(F145,2,LEN(F145)-3)),IF(RIGHT(F145,2)="B)",-1000000000*VALUE(MID(F145,2,LEN(F145)-3)),IF(RIGHT(F145,2)="k)",-1000*VALUE(MID(F145,2,LEN(F145)-3)),VALUE(SUBSTITUTE(F145,",","")))))),IF(RIGHT(F145,1)="T",1000000000000*VALUE(LEFT(F145,LEN(F145)-1)),IF(RIGHT(F145,1)="M",1000000*VALUE(LEFT(F145,LEN(F145)-1)),IF(RIGHT(F145,1)="B",1000000000*VALUE(LEFT(F145,LEN(F145)-1)),IF(RIGHT(F145,1)="%",0.01*VALUE(LEFT(F145,LEN(F145)-1)),IF(RIGHT(F145,1)="k",1000*VALUE(LEFT(F145,LEN(F145)-1)),VALUE(SUBSTITUTE(F145,",",""))))))))),"N/A")</f>
        <v/>
      </c>
      <c r="N145">
        <f>IFERROR(IF(TRIM(G145)="-", "N/A", IF(RIGHT(G145,1)=")",IF(RIGHT(G145,2)="T)",-1000000000000*VALUE(MID(G145,2,LEN(G145)-3)),IF(RIGHT(G145,2)="M)",-1000000*VALUE(MID(G145,2,LEN(G145)-3)),IF(RIGHT(G145,2)="B)",-1000000000*VALUE(MID(G145,2,LEN(G145)-3)),IF(RIGHT(G145,2)="k)",-1000*VALUE(MID(G145,2,LEN(G145)-3)),VALUE(SUBSTITUTE(G145,",","")))))),IF(RIGHT(G145,1)="T",1000000000000*VALUE(LEFT(G145,LEN(G145)-1)),IF(RIGHT(G145,1)="M",1000000*VALUE(LEFT(G145,LEN(G145)-1)),IF(RIGHT(G145,1)="B",1000000000*VALUE(LEFT(G145,LEN(G145)-1)),IF(RIGHT(G145,1)="%",0.01*VALUE(LEFT(G145,LEN(G145)-1)),IF(RIGHT(G145,1)="k",1000*VALUE(LEFT(G145,LEN(G145)-1)),VALUE(SUBSTITUTE(G145,",",""))))))))),"N/A")</f>
        <v/>
      </c>
      <c r="P145">
        <f>MAX(J145:N145)</f>
        <v/>
      </c>
      <c r="Q145">
        <f>IFERROR(J144+MATCH(P145,J145:N145,0)-1,"")</f>
        <v/>
      </c>
      <c r="R145">
        <f>IF(Q145="","",MIN(J145:N145))</f>
        <v/>
      </c>
      <c r="S145">
        <f>IFERROR(J144+MATCH(R145,J145:N145,0)-1,"")</f>
        <v/>
      </c>
      <c r="T145">
        <f>IFERROR(AVERAGE(J145:N145),"")</f>
        <v/>
      </c>
      <c r="U145">
        <f>IFERROR(STDEV(J145:N145),"")</f>
        <v/>
      </c>
      <c r="V145">
        <f>IFERROR(IF(C145="-","",IF(ISBLANK(B145),"",IF(OR(ISNUMBER(FIND("Growth",B145)),ISNUMBER(FIND("Margin",B145))),"",(J145-T145)/U145))),"")</f>
        <v/>
      </c>
      <c r="W145">
        <f>IFERROR(IF(OR(D145="-",ISBLANK(D145)),"",(K145-T145)/U145),"")</f>
        <v/>
      </c>
      <c r="X145">
        <f>IFERROR(IF(OR(E145="-",ISBLANK(E145)),"",(L145-T145)/U145),"")</f>
        <v/>
      </c>
      <c r="Y145">
        <f>IFERROR(IF(OR(F145="-",ISBLANK(F145)),"",(M145-T145)/U145),"")</f>
        <v/>
      </c>
      <c r="Z145">
        <f>IFERROR(IF(OR(G145="-",ISBLANK(G145)),"",(N145-T145)/U145),"")</f>
        <v/>
      </c>
      <c r="AA145">
        <f>IF(MAX(MAX(V145:Z145),ABS(MIN(V145:Z145)))=ABS(MIN(V145:Z145)),MIN(V145:Z145),MAX(V145:Z145))</f>
        <v/>
      </c>
      <c r="AB145">
        <f>IFERROR(V144+MATCH(AA145,V145:Z145,0)-1,"")</f>
        <v/>
      </c>
      <c r="AC145">
        <f>IF(AB145&lt;&gt;"",IF(S145=AB145,"Low",IF(AB145=Q145,"High","")),"")</f>
        <v/>
      </c>
      <c r="AE145">
        <f>IF(ISNUMBER(MATCH("N/A",J145:N145,0)),"",IFERROR((5 * SUMPRODUCT(J144:N144,J145:N145) - PRODUCT(SUM(J144:N144),SUM(J145:N145))) / ((5 * SUM((J144^2)+(K144^2)+(L144^2)+(M144^2)+(N144^2))) - SUM(J144:N144)^2),""))</f>
        <v/>
      </c>
      <c r="AF145">
        <f>IFERROR(CORREL(J144:N144,J145:N145),"")</f>
        <v/>
      </c>
      <c r="AZ145">
        <f>IF(Q145=S145,0,1)</f>
        <v/>
      </c>
      <c r="BA145">
        <f>IF(AZ145=1,IF(Q145="","",IF(Q145=N144,"Yes","No")),"")</f>
        <v/>
      </c>
      <c r="BB145">
        <f>IF(BA145="Yes",P145,"")</f>
        <v/>
      </c>
      <c r="BC145">
        <f>IF(AZ145=1,IF(S145="","",IF(S145=N144,"Yes","No")),"")</f>
        <v/>
      </c>
      <c r="BD145">
        <f>IF(BC145="Yes",R145,"")</f>
        <v/>
      </c>
      <c r="BE145">
        <f>IFERROR(IF(SIGN(AE145)=1,"Increasing",IF(SIGN(AE145)=-1,"Decreasing","")),"")</f>
        <v/>
      </c>
      <c r="BF145">
        <f>IF(OR(AND(BE145="Increasing",BA145="Yes"),AND(BE145="Decreasing",BC145="Yes")),"Yes","No")</f>
        <v/>
      </c>
      <c r="BG145">
        <f>IF(I145="pos_trend","Yes","No")</f>
        <v/>
      </c>
      <c r="BH145">
        <f>IF(AF145&lt;&gt;"",IF(ABS(AF145)&gt;0.8,"Yes","No"),"")</f>
        <v/>
      </c>
    </row>
    <row r="146" spans="1:60">
      <c r="I146">
        <f>IF(AND(K146&gt; J146, L146&gt; K146, M146&gt; L146, N146&gt; M146), "pos_trend", IF(AND(K146&lt; J146, L146&lt; K146, M146&lt; L146, N146&lt; M146), "neg_trend", "N/A"))</f>
        <v/>
      </c>
      <c r="J146">
        <f>IFERROR(IF(TRIM(C146)="-", "N/A", IF(RIGHT(C146,1)=")",IF(RIGHT(C146,2)="T)",-1000000000000*VALUE(MID(C146,2,LEN(C146)-3)),IF(RIGHT(C146,2)="M)",-1000000*VALUE(MID(C146,2,LEN(C146)-3)),IF(RIGHT(C146,2)="B)",-1000000000*VALUE(MID(C146,2,LEN(C146)-3)),IF(RIGHT(C146,2)="k)",-1000*VALUE(MID(C146,2,LEN(C146)-3)),VALUE(SUBSTITUTE(C146,",","")))))),IF(RIGHT(C146,1)="T",1000000000000*VALUE(LEFT(C146,LEN(C146)-1)),IF(RIGHT(C146,1)="M",1000000*VALUE(LEFT(C146,LEN(C146)-1)),IF(RIGHT(C146,1)="B",1000000000*VALUE(LEFT(C146,LEN(C146)-1)),IF(RIGHT(C146,1)="%",0.01*VALUE(LEFT(C146,LEN(C146)-1)),IF(RIGHT(C146,1)="k",1000*VALUE(LEFT(C146,LEN(C146)-1)),VALUE(SUBSTITUTE(C146,",",""))))))))),"N/A")</f>
        <v/>
      </c>
      <c r="K146">
        <f>IFERROR(IF(TRIM(D146)="-", "N/A", IF(RIGHT(D146,1)=")",IF(RIGHT(D146,2)="T)",-1000000000000*VALUE(MID(D146,2,LEN(D146)-3)),IF(RIGHT(D146,2)="M)",-1000000*VALUE(MID(D146,2,LEN(D146)-3)),IF(RIGHT(D146,2)="B)",-1000000000*VALUE(MID(D146,2,LEN(D146)-3)),IF(RIGHT(D146,2)="k)",-1000*VALUE(MID(D146,2,LEN(D146)-3)),VALUE(SUBSTITUTE(D146,",","")))))),IF(RIGHT(D146,1)="T",1000000000000*VALUE(LEFT(D146,LEN(D146)-1)),IF(RIGHT(D146,1)="M",1000000*VALUE(LEFT(D146,LEN(D146)-1)),IF(RIGHT(D146,1)="B",1000000000*VALUE(LEFT(D146,LEN(D146)-1)),IF(RIGHT(D146,1)="%",0.01*VALUE(LEFT(D146,LEN(D146)-1)),IF(RIGHT(D146,1)="k",1000*VALUE(LEFT(D146,LEN(D146)-1)),VALUE(SUBSTITUTE(D146,",",""))))))))),"N/A")</f>
        <v/>
      </c>
      <c r="L146">
        <f>IFERROR(IF(TRIM(E146)="-", "N/A", IF(RIGHT(E146,1)=")",IF(RIGHT(E146,2)="T)",-1000000000000*VALUE(MID(E146,2,LEN(E146)-3)),IF(RIGHT(E146,2)="M)",-1000000*VALUE(MID(E146,2,LEN(E146)-3)),IF(RIGHT(E146,2)="B)",-1000000000*VALUE(MID(E146,2,LEN(E146)-3)),IF(RIGHT(E146,2)="k)",-1000*VALUE(MID(E146,2,LEN(E146)-3)),VALUE(SUBSTITUTE(E146,",","")))))),IF(RIGHT(E146,1)="T",1000000000000*VALUE(LEFT(E146,LEN(E146)-1)),IF(RIGHT(E146,1)="M",1000000*VALUE(LEFT(E146,LEN(E146)-1)),IF(RIGHT(E146,1)="B",1000000000*VALUE(LEFT(E146,LEN(E146)-1)),IF(RIGHT(E146,1)="%",0.01*VALUE(LEFT(E146,LEN(E146)-1)),IF(RIGHT(E146,1)="k",1000*VALUE(LEFT(E146,LEN(E146)-1)),VALUE(SUBSTITUTE(E146,",",""))))))))),"N/A")</f>
        <v/>
      </c>
      <c r="M146">
        <f>IFERROR(IF(TRIM(F146)="-", "N/A", IF(RIGHT(F146,1)=")",IF(RIGHT(F146,2)="T)",-1000000000000*VALUE(MID(F146,2,LEN(F146)-3)),IF(RIGHT(F146,2)="M)",-1000000*VALUE(MID(F146,2,LEN(F146)-3)),IF(RIGHT(F146,2)="B)",-1000000000*VALUE(MID(F146,2,LEN(F146)-3)),IF(RIGHT(F146,2)="k)",-1000*VALUE(MID(F146,2,LEN(F146)-3)),VALUE(SUBSTITUTE(F146,",","")))))),IF(RIGHT(F146,1)="T",1000000000000*VALUE(LEFT(F146,LEN(F146)-1)),IF(RIGHT(F146,1)="M",1000000*VALUE(LEFT(F146,LEN(F146)-1)),IF(RIGHT(F146,1)="B",1000000000*VALUE(LEFT(F146,LEN(F146)-1)),IF(RIGHT(F146,1)="%",0.01*VALUE(LEFT(F146,LEN(F146)-1)),IF(RIGHT(F146,1)="k",1000*VALUE(LEFT(F146,LEN(F146)-1)),VALUE(SUBSTITUTE(F146,",",""))))))))),"N/A")</f>
        <v/>
      </c>
      <c r="N146">
        <f>IFERROR(IF(TRIM(G146)="-", "N/A", IF(RIGHT(G146,1)=")",IF(RIGHT(G146,2)="T)",-1000000000000*VALUE(MID(G146,2,LEN(G146)-3)),IF(RIGHT(G146,2)="M)",-1000000*VALUE(MID(G146,2,LEN(G146)-3)),IF(RIGHT(G146,2)="B)",-1000000000*VALUE(MID(G146,2,LEN(G146)-3)),IF(RIGHT(G146,2)="k)",-1000*VALUE(MID(G146,2,LEN(G146)-3)),VALUE(SUBSTITUTE(G146,",","")))))),IF(RIGHT(G146,1)="T",1000000000000*VALUE(LEFT(G146,LEN(G146)-1)),IF(RIGHT(G146,1)="M",1000000*VALUE(LEFT(G146,LEN(G146)-1)),IF(RIGHT(G146,1)="B",1000000000*VALUE(LEFT(G146,LEN(G146)-1)),IF(RIGHT(G146,1)="%",0.01*VALUE(LEFT(G146,LEN(G146)-1)),IF(RIGHT(G146,1)="k",1000*VALUE(LEFT(G146,LEN(G146)-1)),VALUE(SUBSTITUTE(G146,",",""))))))))),"N/A")</f>
        <v/>
      </c>
      <c r="P146">
        <f>MAX(J146:N146)</f>
        <v/>
      </c>
      <c r="Q146">
        <f>IFERROR(J144+MATCH(P146,J146:N146,0)-1,"")</f>
        <v/>
      </c>
      <c r="R146">
        <f>IF(Q146="","",MIN(J146:N146))</f>
        <v/>
      </c>
      <c r="S146">
        <f>IFERROR(J144+MATCH(R146,J146:N146,0)-1,"")</f>
        <v/>
      </c>
      <c r="T146">
        <f>IFERROR(AVERAGE(J146:N146),"")</f>
        <v/>
      </c>
      <c r="U146">
        <f>IFERROR(STDEV(J146:N146),"")</f>
        <v/>
      </c>
      <c r="V146">
        <f>IFERROR(IF(C146="-","",IF(ISBLANK(B146),"",IF(OR(ISNUMBER(FIND("Growth",B146)),ISNUMBER(FIND("Margin",B146))),"",(J146-T146)/U146))),"")</f>
        <v/>
      </c>
      <c r="W146">
        <f>IFERROR(IF(OR(D146="-",ISBLANK(D146)),"",(K146-T146)/U146),"")</f>
        <v/>
      </c>
      <c r="X146">
        <f>IFERROR(IF(OR(E146="-",ISBLANK(E146)),"",(L146-T146)/U146),"")</f>
        <v/>
      </c>
      <c r="Y146">
        <f>IFERROR(IF(OR(F146="-",ISBLANK(F146)),"",(M146-T146)/U146),"")</f>
        <v/>
      </c>
      <c r="Z146">
        <f>IFERROR(IF(OR(G146="-",ISBLANK(G146)),"",(N146-T146)/U146),"")</f>
        <v/>
      </c>
      <c r="AA146">
        <f>IF(MAX(MAX(V146:Z146),ABS(MIN(V146:Z146)))=ABS(MIN(V146:Z146)),MIN(V146:Z146),MAX(V146:Z146))</f>
        <v/>
      </c>
      <c r="AB146">
        <f>IFERROR(V144+MATCH(AA146,V146:Z146,0)-1,"")</f>
        <v/>
      </c>
      <c r="AC146">
        <f>IF(AB146&lt;&gt;"",IF(S146=AB146,"Low",IF(AB146=Q146,"High","")),"")</f>
        <v/>
      </c>
      <c r="AE146">
        <f>IF(ISNUMBER(MATCH("N/A",J146:N146,0)),"",IFERROR((5 * SUMPRODUCT(J144:N144,J146:N146) - PRODUCT(SUM(J144:N144),SUM(J146:N146))) / ((5 * SUM((J144^2)+(K144^2)+(L144^2)+(M144^2)+(N144^2))) - SUM(J144:N144)^2),""))</f>
        <v/>
      </c>
      <c r="AF146">
        <f>IFERROR(CORREL(J144:N144,J146:N146),"")</f>
        <v/>
      </c>
      <c r="AZ146">
        <f>IF(Q146=S146,0,1)</f>
        <v/>
      </c>
      <c r="BA146">
        <f>IF(AZ146=1,IF(Q146="","",IF(Q146=N144,"Yes","No")),"")</f>
        <v/>
      </c>
      <c r="BB146">
        <f>IF(BA146="Yes",P146,"")</f>
        <v/>
      </c>
      <c r="BC146">
        <f>IF(AZ146=1,IF(S146="","",IF(S146=N144,"Yes","No")),"")</f>
        <v/>
      </c>
      <c r="BD146">
        <f>IF(BC146="Yes",R146,"")</f>
        <v/>
      </c>
      <c r="BE146">
        <f>IFERROR(IF(SIGN(AE146)=1,"Increasing",IF(SIGN(AE146)=-1,"Decreasing","")),"")</f>
        <v/>
      </c>
      <c r="BF146">
        <f>IF(OR(AND(BE146="Increasing",BA146="Yes"),AND(BE146="Decreasing",BC146="Yes")),"Yes","No")</f>
        <v/>
      </c>
      <c r="BG146">
        <f>IF(I146="pos_trend","Yes","No")</f>
        <v/>
      </c>
      <c r="BH146">
        <f>IF(AF146&lt;&gt;"",IF(ABS(AF146)&gt;0.8,"Yes","No"),"")</f>
        <v/>
      </c>
    </row>
    <row r="147" spans="1:60">
      <c r="I147">
        <f>IF(AND(K147&gt; J147, L147&gt; K147, M147&gt; L147, N147&gt; M147), "pos_trend", IF(AND(K147&lt; J147, L147&lt; K147, M147&lt; L147, N147&lt; M147), "neg_trend", "N/A"))</f>
        <v/>
      </c>
      <c r="J147">
        <f>IFERROR(IF(TRIM(C147)="-", "N/A", IF(RIGHT(C147,1)=")",IF(RIGHT(C147,2)="T)",-1000000000000*VALUE(MID(C147,2,LEN(C147)-3)),IF(RIGHT(C147,2)="M)",-1000000*VALUE(MID(C147,2,LEN(C147)-3)),IF(RIGHT(C147,2)="B)",-1000000000*VALUE(MID(C147,2,LEN(C147)-3)),IF(RIGHT(C147,2)="k)",-1000*VALUE(MID(C147,2,LEN(C147)-3)),VALUE(SUBSTITUTE(C147,",","")))))),IF(RIGHT(C147,1)="T",1000000000000*VALUE(LEFT(C147,LEN(C147)-1)),IF(RIGHT(C147,1)="M",1000000*VALUE(LEFT(C147,LEN(C147)-1)),IF(RIGHT(C147,1)="B",1000000000*VALUE(LEFT(C147,LEN(C147)-1)),IF(RIGHT(C147,1)="%",0.01*VALUE(LEFT(C147,LEN(C147)-1)),IF(RIGHT(C147,1)="k",1000*VALUE(LEFT(C147,LEN(C147)-1)),VALUE(SUBSTITUTE(C147,",",""))))))))),"N/A")</f>
        <v/>
      </c>
      <c r="K147">
        <f>IFERROR(IF(TRIM(D147)="-", "N/A", IF(RIGHT(D147,1)=")",IF(RIGHT(D147,2)="T)",-1000000000000*VALUE(MID(D147,2,LEN(D147)-3)),IF(RIGHT(D147,2)="M)",-1000000*VALUE(MID(D147,2,LEN(D147)-3)),IF(RIGHT(D147,2)="B)",-1000000000*VALUE(MID(D147,2,LEN(D147)-3)),IF(RIGHT(D147,2)="k)",-1000*VALUE(MID(D147,2,LEN(D147)-3)),VALUE(SUBSTITUTE(D147,",","")))))),IF(RIGHT(D147,1)="T",1000000000000*VALUE(LEFT(D147,LEN(D147)-1)),IF(RIGHT(D147,1)="M",1000000*VALUE(LEFT(D147,LEN(D147)-1)),IF(RIGHT(D147,1)="B",1000000000*VALUE(LEFT(D147,LEN(D147)-1)),IF(RIGHT(D147,1)="%",0.01*VALUE(LEFT(D147,LEN(D147)-1)),IF(RIGHT(D147,1)="k",1000*VALUE(LEFT(D147,LEN(D147)-1)),VALUE(SUBSTITUTE(D147,",",""))))))))),"N/A")</f>
        <v/>
      </c>
      <c r="L147">
        <f>IFERROR(IF(TRIM(E147)="-", "N/A", IF(RIGHT(E147,1)=")",IF(RIGHT(E147,2)="T)",-1000000000000*VALUE(MID(E147,2,LEN(E147)-3)),IF(RIGHT(E147,2)="M)",-1000000*VALUE(MID(E147,2,LEN(E147)-3)),IF(RIGHT(E147,2)="B)",-1000000000*VALUE(MID(E147,2,LEN(E147)-3)),IF(RIGHT(E147,2)="k)",-1000*VALUE(MID(E147,2,LEN(E147)-3)),VALUE(SUBSTITUTE(E147,",","")))))),IF(RIGHT(E147,1)="T",1000000000000*VALUE(LEFT(E147,LEN(E147)-1)),IF(RIGHT(E147,1)="M",1000000*VALUE(LEFT(E147,LEN(E147)-1)),IF(RIGHT(E147,1)="B",1000000000*VALUE(LEFT(E147,LEN(E147)-1)),IF(RIGHT(E147,1)="%",0.01*VALUE(LEFT(E147,LEN(E147)-1)),IF(RIGHT(E147,1)="k",1000*VALUE(LEFT(E147,LEN(E147)-1)),VALUE(SUBSTITUTE(E147,",",""))))))))),"N/A")</f>
        <v/>
      </c>
      <c r="M147">
        <f>IFERROR(IF(TRIM(F147)="-", "N/A", IF(RIGHT(F147,1)=")",IF(RIGHT(F147,2)="T)",-1000000000000*VALUE(MID(F147,2,LEN(F147)-3)),IF(RIGHT(F147,2)="M)",-1000000*VALUE(MID(F147,2,LEN(F147)-3)),IF(RIGHT(F147,2)="B)",-1000000000*VALUE(MID(F147,2,LEN(F147)-3)),IF(RIGHT(F147,2)="k)",-1000*VALUE(MID(F147,2,LEN(F147)-3)),VALUE(SUBSTITUTE(F147,",","")))))),IF(RIGHT(F147,1)="T",1000000000000*VALUE(LEFT(F147,LEN(F147)-1)),IF(RIGHT(F147,1)="M",1000000*VALUE(LEFT(F147,LEN(F147)-1)),IF(RIGHT(F147,1)="B",1000000000*VALUE(LEFT(F147,LEN(F147)-1)),IF(RIGHT(F147,1)="%",0.01*VALUE(LEFT(F147,LEN(F147)-1)),IF(RIGHT(F147,1)="k",1000*VALUE(LEFT(F147,LEN(F147)-1)),VALUE(SUBSTITUTE(F147,",",""))))))))),"N/A")</f>
        <v/>
      </c>
      <c r="N147">
        <f>IFERROR(IF(TRIM(G147)="-", "N/A", IF(RIGHT(G147,1)=")",IF(RIGHT(G147,2)="T)",-1000000000000*VALUE(MID(G147,2,LEN(G147)-3)),IF(RIGHT(G147,2)="M)",-1000000*VALUE(MID(G147,2,LEN(G147)-3)),IF(RIGHT(G147,2)="B)",-1000000000*VALUE(MID(G147,2,LEN(G147)-3)),IF(RIGHT(G147,2)="k)",-1000*VALUE(MID(G147,2,LEN(G147)-3)),VALUE(SUBSTITUTE(G147,",","")))))),IF(RIGHT(G147,1)="T",1000000000000*VALUE(LEFT(G147,LEN(G147)-1)),IF(RIGHT(G147,1)="M",1000000*VALUE(LEFT(G147,LEN(G147)-1)),IF(RIGHT(G147,1)="B",1000000000*VALUE(LEFT(G147,LEN(G147)-1)),IF(RIGHT(G147,1)="%",0.01*VALUE(LEFT(G147,LEN(G147)-1)),IF(RIGHT(G147,1)="k",1000*VALUE(LEFT(G147,LEN(G147)-1)),VALUE(SUBSTITUTE(G147,",",""))))))))),"N/A")</f>
        <v/>
      </c>
      <c r="P147">
        <f>MAX(J147:N147)</f>
        <v/>
      </c>
      <c r="Q147">
        <f>IFERROR(J144+MATCH(P147,J147:N147,0)-1,"")</f>
        <v/>
      </c>
      <c r="R147">
        <f>IF(Q147="","",MIN(J147:N147))</f>
        <v/>
      </c>
      <c r="S147">
        <f>IFERROR(J144+MATCH(R147,J147:N147,0)-1,"")</f>
        <v/>
      </c>
      <c r="T147">
        <f>IFERROR(AVERAGE(J147:N147),"")</f>
        <v/>
      </c>
      <c r="U147">
        <f>IFERROR(STDEV(J147:N147),"")</f>
        <v/>
      </c>
      <c r="V147">
        <f>IFERROR(IF(C147="-","",IF(ISBLANK(B147),"",IF(OR(ISNUMBER(FIND("Growth",B147)),ISNUMBER(FIND("Margin",B147))),"",(J147-T147)/U147))),"")</f>
        <v/>
      </c>
      <c r="W147">
        <f>IFERROR(IF(OR(D147="-",ISBLANK(D147)),"",(K147-T147)/U147),"")</f>
        <v/>
      </c>
      <c r="X147">
        <f>IFERROR(IF(OR(E147="-",ISBLANK(E147)),"",(L147-T147)/U147),"")</f>
        <v/>
      </c>
      <c r="Y147">
        <f>IFERROR(IF(OR(F147="-",ISBLANK(F147)),"",(M147-T147)/U147),"")</f>
        <v/>
      </c>
      <c r="Z147">
        <f>IFERROR(IF(OR(G147="-",ISBLANK(G147)),"",(N147-T147)/U147),"")</f>
        <v/>
      </c>
      <c r="AA147">
        <f>IF(MAX(MAX(V147:Z147),ABS(MIN(V147:Z147)))=ABS(MIN(V147:Z147)),MIN(V147:Z147),MAX(V147:Z147))</f>
        <v/>
      </c>
      <c r="AB147">
        <f>IFERROR(V144+MATCH(AA147,V147:Z147,0)-1,"")</f>
        <v/>
      </c>
      <c r="AC147">
        <f>IF(AB147&lt;&gt;"",IF(S147=AB147,"Low",IF(AB147=Q147,"High","")),"")</f>
        <v/>
      </c>
      <c r="AE147">
        <f>IF(ISNUMBER(MATCH("N/A",J147:N147,0)),"",IFERROR((5 * SUMPRODUCT(J144:N144,J147:N147) - PRODUCT(SUM(J144:N144),SUM(J147:N147))) / ((5 * SUM((J144^2)+(K144^2)+(L144^2)+(M144^2)+(N144^2))) - SUM(J144:N144)^2),""))</f>
        <v/>
      </c>
      <c r="AF147">
        <f>IFERROR(CORREL(J144:N144,J147:N147),"")</f>
        <v/>
      </c>
      <c r="AZ147">
        <f>IF(Q147=S147,0,1)</f>
        <v/>
      </c>
      <c r="BA147">
        <f>IF(AZ147=1,IF(Q147="","",IF(Q147=N144,"Yes","No")),"")</f>
        <v/>
      </c>
      <c r="BB147">
        <f>IF(BA147="Yes",P147,"")</f>
        <v/>
      </c>
      <c r="BC147">
        <f>IF(AZ147=1,IF(S147="","",IF(S147=N144,"Yes","No")),"")</f>
        <v/>
      </c>
      <c r="BD147">
        <f>IF(BC147="Yes",R147,"")</f>
        <v/>
      </c>
      <c r="BE147">
        <f>IFERROR(IF(SIGN(AE147)=1,"Increasing",IF(SIGN(AE147)=-1,"Decreasing","")),"")</f>
        <v/>
      </c>
      <c r="BF147">
        <f>IF(OR(AND(BE147="Increasing",BA147="Yes"),AND(BE147="Decreasing",BC147="Yes")),"Yes","No")</f>
        <v/>
      </c>
      <c r="BG147">
        <f>IF(I147="pos_trend","Yes","No")</f>
        <v/>
      </c>
      <c r="BH147">
        <f>IF(AF147&lt;&gt;"",IF(ABS(AF147)&gt;0.8,"Yes","No"),"")</f>
        <v/>
      </c>
    </row>
    <row r="148" spans="1:60">
      <c r="I148">
        <f>IF(AND(K148&gt; J148, L148&gt; K148, M148&gt; L148, N148&gt; M148), "pos_trend", IF(AND(K148&lt; J148, L148&lt; K148, M148&lt; L148, N148&lt; M148), "neg_trend", "N/A"))</f>
        <v/>
      </c>
      <c r="J148">
        <f>IFERROR(IF(TRIM(C148)="-", "N/A", IF(RIGHT(C148,1)=")",IF(RIGHT(C148,2)="T)",-1000000000000*VALUE(MID(C148,2,LEN(C148)-3)),IF(RIGHT(C148,2)="M)",-1000000*VALUE(MID(C148,2,LEN(C148)-3)),IF(RIGHT(C148,2)="B)",-1000000000*VALUE(MID(C148,2,LEN(C148)-3)),IF(RIGHT(C148,2)="k)",-1000*VALUE(MID(C148,2,LEN(C148)-3)),VALUE(SUBSTITUTE(C148,",","")))))),IF(RIGHT(C148,1)="T",1000000000000*VALUE(LEFT(C148,LEN(C148)-1)),IF(RIGHT(C148,1)="M",1000000*VALUE(LEFT(C148,LEN(C148)-1)),IF(RIGHT(C148,1)="B",1000000000*VALUE(LEFT(C148,LEN(C148)-1)),IF(RIGHT(C148,1)="%",0.01*VALUE(LEFT(C148,LEN(C148)-1)),IF(RIGHT(C148,1)="k",1000*VALUE(LEFT(C148,LEN(C148)-1)),VALUE(SUBSTITUTE(C148,",",""))))))))),"N/A")</f>
        <v/>
      </c>
      <c r="K148">
        <f>IFERROR(IF(TRIM(D148)="-", "N/A", IF(RIGHT(D148,1)=")",IF(RIGHT(D148,2)="T)",-1000000000000*VALUE(MID(D148,2,LEN(D148)-3)),IF(RIGHT(D148,2)="M)",-1000000*VALUE(MID(D148,2,LEN(D148)-3)),IF(RIGHT(D148,2)="B)",-1000000000*VALUE(MID(D148,2,LEN(D148)-3)),IF(RIGHT(D148,2)="k)",-1000*VALUE(MID(D148,2,LEN(D148)-3)),VALUE(SUBSTITUTE(D148,",","")))))),IF(RIGHT(D148,1)="T",1000000000000*VALUE(LEFT(D148,LEN(D148)-1)),IF(RIGHT(D148,1)="M",1000000*VALUE(LEFT(D148,LEN(D148)-1)),IF(RIGHT(D148,1)="B",1000000000*VALUE(LEFT(D148,LEN(D148)-1)),IF(RIGHT(D148,1)="%",0.01*VALUE(LEFT(D148,LEN(D148)-1)),IF(RIGHT(D148,1)="k",1000*VALUE(LEFT(D148,LEN(D148)-1)),VALUE(SUBSTITUTE(D148,",",""))))))))),"N/A")</f>
        <v/>
      </c>
      <c r="L148">
        <f>IFERROR(IF(TRIM(E148)="-", "N/A", IF(RIGHT(E148,1)=")",IF(RIGHT(E148,2)="T)",-1000000000000*VALUE(MID(E148,2,LEN(E148)-3)),IF(RIGHT(E148,2)="M)",-1000000*VALUE(MID(E148,2,LEN(E148)-3)),IF(RIGHT(E148,2)="B)",-1000000000*VALUE(MID(E148,2,LEN(E148)-3)),IF(RIGHT(E148,2)="k)",-1000*VALUE(MID(E148,2,LEN(E148)-3)),VALUE(SUBSTITUTE(E148,",","")))))),IF(RIGHT(E148,1)="T",1000000000000*VALUE(LEFT(E148,LEN(E148)-1)),IF(RIGHT(E148,1)="M",1000000*VALUE(LEFT(E148,LEN(E148)-1)),IF(RIGHT(E148,1)="B",1000000000*VALUE(LEFT(E148,LEN(E148)-1)),IF(RIGHT(E148,1)="%",0.01*VALUE(LEFT(E148,LEN(E148)-1)),IF(RIGHT(E148,1)="k",1000*VALUE(LEFT(E148,LEN(E148)-1)),VALUE(SUBSTITUTE(E148,",",""))))))))),"N/A")</f>
        <v/>
      </c>
      <c r="M148">
        <f>IFERROR(IF(TRIM(F148)="-", "N/A", IF(RIGHT(F148,1)=")",IF(RIGHT(F148,2)="T)",-1000000000000*VALUE(MID(F148,2,LEN(F148)-3)),IF(RIGHT(F148,2)="M)",-1000000*VALUE(MID(F148,2,LEN(F148)-3)),IF(RIGHT(F148,2)="B)",-1000000000*VALUE(MID(F148,2,LEN(F148)-3)),IF(RIGHT(F148,2)="k)",-1000*VALUE(MID(F148,2,LEN(F148)-3)),VALUE(SUBSTITUTE(F148,",","")))))),IF(RIGHT(F148,1)="T",1000000000000*VALUE(LEFT(F148,LEN(F148)-1)),IF(RIGHT(F148,1)="M",1000000*VALUE(LEFT(F148,LEN(F148)-1)),IF(RIGHT(F148,1)="B",1000000000*VALUE(LEFT(F148,LEN(F148)-1)),IF(RIGHT(F148,1)="%",0.01*VALUE(LEFT(F148,LEN(F148)-1)),IF(RIGHT(F148,1)="k",1000*VALUE(LEFT(F148,LEN(F148)-1)),VALUE(SUBSTITUTE(F148,",",""))))))))),"N/A")</f>
        <v/>
      </c>
      <c r="N148">
        <f>IFERROR(IF(TRIM(G148)="-", "N/A", IF(RIGHT(G148,1)=")",IF(RIGHT(G148,2)="T)",-1000000000000*VALUE(MID(G148,2,LEN(G148)-3)),IF(RIGHT(G148,2)="M)",-1000000*VALUE(MID(G148,2,LEN(G148)-3)),IF(RIGHT(G148,2)="B)",-1000000000*VALUE(MID(G148,2,LEN(G148)-3)),IF(RIGHT(G148,2)="k)",-1000*VALUE(MID(G148,2,LEN(G148)-3)),VALUE(SUBSTITUTE(G148,",","")))))),IF(RIGHT(G148,1)="T",1000000000000*VALUE(LEFT(G148,LEN(G148)-1)),IF(RIGHT(G148,1)="M",1000000*VALUE(LEFT(G148,LEN(G148)-1)),IF(RIGHT(G148,1)="B",1000000000*VALUE(LEFT(G148,LEN(G148)-1)),IF(RIGHT(G148,1)="%",0.01*VALUE(LEFT(G148,LEN(G148)-1)),IF(RIGHT(G148,1)="k",1000*VALUE(LEFT(G148,LEN(G148)-1)),VALUE(SUBSTITUTE(G148,",",""))))))))),"N/A")</f>
        <v/>
      </c>
      <c r="P148">
        <f>MAX(J148:N148)</f>
        <v/>
      </c>
      <c r="Q148">
        <f>IFERROR(J144+MATCH(P148,J148:N148,0)-1,"")</f>
        <v/>
      </c>
      <c r="R148">
        <f>IF(Q148="","",MIN(J148:N148))</f>
        <v/>
      </c>
      <c r="S148">
        <f>IFERROR(J144+MATCH(R148,J148:N148,0)-1,"")</f>
        <v/>
      </c>
      <c r="T148">
        <f>IFERROR(AVERAGE(J148:N148),"")</f>
        <v/>
      </c>
      <c r="U148">
        <f>IFERROR(STDEV(J148:N148),"")</f>
        <v/>
      </c>
      <c r="V148">
        <f>IFERROR(IF(C148="-","",IF(ISBLANK(B148),"",IF(OR(ISNUMBER(FIND("Growth",B148)),ISNUMBER(FIND("Margin",B148))),"",(J148-T148)/U148))),"")</f>
        <v/>
      </c>
      <c r="W148">
        <f>IFERROR(IF(OR(D148="-",ISBLANK(D148)),"",(K148-T148)/U148),"")</f>
        <v/>
      </c>
      <c r="X148">
        <f>IFERROR(IF(OR(E148="-",ISBLANK(E148)),"",(L148-T148)/U148),"")</f>
        <v/>
      </c>
      <c r="Y148">
        <f>IFERROR(IF(OR(F148="-",ISBLANK(F148)),"",(M148-T148)/U148),"")</f>
        <v/>
      </c>
      <c r="Z148">
        <f>IFERROR(IF(OR(G148="-",ISBLANK(G148)),"",(N148-T148)/U148),"")</f>
        <v/>
      </c>
      <c r="AA148">
        <f>IF(MAX(MAX(V148:Z148),ABS(MIN(V148:Z148)))=ABS(MIN(V148:Z148)),MIN(V148:Z148),MAX(V148:Z148))</f>
        <v/>
      </c>
      <c r="AB148">
        <f>IFERROR(V144+MATCH(AA148,V148:Z148,0)-1,"")</f>
        <v/>
      </c>
      <c r="AC148">
        <f>IF(AB148&lt;&gt;"",IF(S148=AB148,"Low",IF(AB148=Q148,"High","")),"")</f>
        <v/>
      </c>
      <c r="AE148">
        <f>IF(ISNUMBER(MATCH("N/A",J148:N148,0)),"",IFERROR((5 * SUMPRODUCT(J144:N144,J148:N148) - PRODUCT(SUM(J144:N144),SUM(J148:N148))) / ((5 * SUM((J144^2)+(K144^2)+(L144^2)+(M144^2)+(N144^2))) - SUM(J144:N144)^2),""))</f>
        <v/>
      </c>
      <c r="AF148">
        <f>IFERROR(CORREL(J144:N144,J148:N148),"")</f>
        <v/>
      </c>
      <c r="AZ148">
        <f>IF(Q148=S148,0,1)</f>
        <v/>
      </c>
      <c r="BA148">
        <f>IF(AZ148=1,IF(Q148="","",IF(Q148=N144,"Yes","No")),"")</f>
        <v/>
      </c>
      <c r="BB148">
        <f>IF(BA148="Yes",P148,"")</f>
        <v/>
      </c>
      <c r="BC148">
        <f>IF(AZ148=1,IF(S148="","",IF(S148=N144,"Yes","No")),"")</f>
        <v/>
      </c>
      <c r="BD148">
        <f>IF(BC148="Yes",R148,"")</f>
        <v/>
      </c>
      <c r="BE148">
        <f>IFERROR(IF(SIGN(AE148)=1,"Increasing",IF(SIGN(AE148)=-1,"Decreasing","")),"")</f>
        <v/>
      </c>
      <c r="BF148">
        <f>IF(OR(AND(BE148="Increasing",BA148="Yes"),AND(BE148="Decreasing",BC148="Yes")),"Yes","No")</f>
        <v/>
      </c>
      <c r="BG148">
        <f>IF(I148="pos_trend","Yes","No")</f>
        <v/>
      </c>
      <c r="BH148">
        <f>IF(AF148&lt;&gt;"",IF(ABS(AF148)&gt;0.8,"Yes","No"),"")</f>
        <v/>
      </c>
    </row>
    <row r="149" spans="1:60">
      <c r="I149">
        <f>IF(AND(K149&gt; J149, L149&gt; K149, M149&gt; L149, N149&gt; M149), "pos_trend", IF(AND(K149&lt; J149, L149&lt; K149, M149&lt; L149, N149&lt; M149), "neg_trend", "N/A"))</f>
        <v/>
      </c>
      <c r="J149">
        <f>IFERROR(IF(TRIM(C149)="-", "N/A", IF(RIGHT(C149,1)=")",IF(RIGHT(C149,2)="T)",-1000000000000*VALUE(MID(C149,2,LEN(C149)-3)),IF(RIGHT(C149,2)="M)",-1000000*VALUE(MID(C149,2,LEN(C149)-3)),IF(RIGHT(C149,2)="B)",-1000000000*VALUE(MID(C149,2,LEN(C149)-3)),IF(RIGHT(C149,2)="k)",-1000*VALUE(MID(C149,2,LEN(C149)-3)),VALUE(SUBSTITUTE(C149,",","")))))),IF(RIGHT(C149,1)="T",1000000000000*VALUE(LEFT(C149,LEN(C149)-1)),IF(RIGHT(C149,1)="M",1000000*VALUE(LEFT(C149,LEN(C149)-1)),IF(RIGHT(C149,1)="B",1000000000*VALUE(LEFT(C149,LEN(C149)-1)),IF(RIGHT(C149,1)="%",0.01*VALUE(LEFT(C149,LEN(C149)-1)),IF(RIGHT(C149,1)="k",1000*VALUE(LEFT(C149,LEN(C149)-1)),VALUE(SUBSTITUTE(C149,",",""))))))))),"N/A")</f>
        <v/>
      </c>
      <c r="K149">
        <f>IFERROR(IF(TRIM(D149)="-", "N/A", IF(RIGHT(D149,1)=")",IF(RIGHT(D149,2)="T)",-1000000000000*VALUE(MID(D149,2,LEN(D149)-3)),IF(RIGHT(D149,2)="M)",-1000000*VALUE(MID(D149,2,LEN(D149)-3)),IF(RIGHT(D149,2)="B)",-1000000000*VALUE(MID(D149,2,LEN(D149)-3)),IF(RIGHT(D149,2)="k)",-1000*VALUE(MID(D149,2,LEN(D149)-3)),VALUE(SUBSTITUTE(D149,",","")))))),IF(RIGHT(D149,1)="T",1000000000000*VALUE(LEFT(D149,LEN(D149)-1)),IF(RIGHT(D149,1)="M",1000000*VALUE(LEFT(D149,LEN(D149)-1)),IF(RIGHT(D149,1)="B",1000000000*VALUE(LEFT(D149,LEN(D149)-1)),IF(RIGHT(D149,1)="%",0.01*VALUE(LEFT(D149,LEN(D149)-1)),IF(RIGHT(D149,1)="k",1000*VALUE(LEFT(D149,LEN(D149)-1)),VALUE(SUBSTITUTE(D149,",",""))))))))),"N/A")</f>
        <v/>
      </c>
      <c r="L149">
        <f>IFERROR(IF(TRIM(E149)="-", "N/A", IF(RIGHT(E149,1)=")",IF(RIGHT(E149,2)="T)",-1000000000000*VALUE(MID(E149,2,LEN(E149)-3)),IF(RIGHT(E149,2)="M)",-1000000*VALUE(MID(E149,2,LEN(E149)-3)),IF(RIGHT(E149,2)="B)",-1000000000*VALUE(MID(E149,2,LEN(E149)-3)),IF(RIGHT(E149,2)="k)",-1000*VALUE(MID(E149,2,LEN(E149)-3)),VALUE(SUBSTITUTE(E149,",","")))))),IF(RIGHT(E149,1)="T",1000000000000*VALUE(LEFT(E149,LEN(E149)-1)),IF(RIGHT(E149,1)="M",1000000*VALUE(LEFT(E149,LEN(E149)-1)),IF(RIGHT(E149,1)="B",1000000000*VALUE(LEFT(E149,LEN(E149)-1)),IF(RIGHT(E149,1)="%",0.01*VALUE(LEFT(E149,LEN(E149)-1)),IF(RIGHT(E149,1)="k",1000*VALUE(LEFT(E149,LEN(E149)-1)),VALUE(SUBSTITUTE(E149,",",""))))))))),"N/A")</f>
        <v/>
      </c>
      <c r="M149">
        <f>IFERROR(IF(TRIM(F149)="-", "N/A", IF(RIGHT(F149,1)=")",IF(RIGHT(F149,2)="T)",-1000000000000*VALUE(MID(F149,2,LEN(F149)-3)),IF(RIGHT(F149,2)="M)",-1000000*VALUE(MID(F149,2,LEN(F149)-3)),IF(RIGHT(F149,2)="B)",-1000000000*VALUE(MID(F149,2,LEN(F149)-3)),IF(RIGHT(F149,2)="k)",-1000*VALUE(MID(F149,2,LEN(F149)-3)),VALUE(SUBSTITUTE(F149,",","")))))),IF(RIGHT(F149,1)="T",1000000000000*VALUE(LEFT(F149,LEN(F149)-1)),IF(RIGHT(F149,1)="M",1000000*VALUE(LEFT(F149,LEN(F149)-1)),IF(RIGHT(F149,1)="B",1000000000*VALUE(LEFT(F149,LEN(F149)-1)),IF(RIGHT(F149,1)="%",0.01*VALUE(LEFT(F149,LEN(F149)-1)),IF(RIGHT(F149,1)="k",1000*VALUE(LEFT(F149,LEN(F149)-1)),VALUE(SUBSTITUTE(F149,",",""))))))))),"N/A")</f>
        <v/>
      </c>
      <c r="N149">
        <f>IFERROR(IF(TRIM(G149)="-", "N/A", IF(RIGHT(G149,1)=")",IF(RIGHT(G149,2)="T)",-1000000000000*VALUE(MID(G149,2,LEN(G149)-3)),IF(RIGHT(G149,2)="M)",-1000000*VALUE(MID(G149,2,LEN(G149)-3)),IF(RIGHT(G149,2)="B)",-1000000000*VALUE(MID(G149,2,LEN(G149)-3)),IF(RIGHT(G149,2)="k)",-1000*VALUE(MID(G149,2,LEN(G149)-3)),VALUE(SUBSTITUTE(G149,",","")))))),IF(RIGHT(G149,1)="T",1000000000000*VALUE(LEFT(G149,LEN(G149)-1)),IF(RIGHT(G149,1)="M",1000000*VALUE(LEFT(G149,LEN(G149)-1)),IF(RIGHT(G149,1)="B",1000000000*VALUE(LEFT(G149,LEN(G149)-1)),IF(RIGHT(G149,1)="%",0.01*VALUE(LEFT(G149,LEN(G149)-1)),IF(RIGHT(G149,1)="k",1000*VALUE(LEFT(G149,LEN(G149)-1)),VALUE(SUBSTITUTE(G149,",",""))))))))),"N/A")</f>
        <v/>
      </c>
      <c r="P149">
        <f>MAX(J149:N149)</f>
        <v/>
      </c>
      <c r="Q149">
        <f>IFERROR(J144+MATCH(P149,J149:N149,0)-1,"")</f>
        <v/>
      </c>
      <c r="R149">
        <f>IF(Q149="","",MIN(J149:N149))</f>
        <v/>
      </c>
      <c r="S149">
        <f>IFERROR(J144+MATCH(R149,J149:N149,0)-1,"")</f>
        <v/>
      </c>
      <c r="T149">
        <f>IFERROR(AVERAGE(J149:N149),"")</f>
        <v/>
      </c>
      <c r="U149">
        <f>IFERROR(STDEV(J149:N149),"")</f>
        <v/>
      </c>
      <c r="V149">
        <f>IFERROR(IF(C149="-","",IF(ISBLANK(B149),"",IF(OR(ISNUMBER(FIND("Growth",B149)),ISNUMBER(FIND("Margin",B149))),"",(J149-T149)/U149))),"")</f>
        <v/>
      </c>
      <c r="W149">
        <f>IFERROR(IF(OR(D149="-",ISBLANK(D149)),"",(K149-T149)/U149),"")</f>
        <v/>
      </c>
      <c r="X149">
        <f>IFERROR(IF(OR(E149="-",ISBLANK(E149)),"",(L149-T149)/U149),"")</f>
        <v/>
      </c>
      <c r="Y149">
        <f>IFERROR(IF(OR(F149="-",ISBLANK(F149)),"",(M149-T149)/U149),"")</f>
        <v/>
      </c>
      <c r="Z149">
        <f>IFERROR(IF(OR(G149="-",ISBLANK(G149)),"",(N149-T149)/U149),"")</f>
        <v/>
      </c>
      <c r="AA149">
        <f>IF(MAX(MAX(V149:Z149),ABS(MIN(V149:Z149)))=ABS(MIN(V149:Z149)),MIN(V149:Z149),MAX(V149:Z149))</f>
        <v/>
      </c>
      <c r="AB149">
        <f>IFERROR(V144+MATCH(AA149,V149:Z149,0)-1,"")</f>
        <v/>
      </c>
      <c r="AC149">
        <f>IF(AB149&lt;&gt;"",IF(S149=AB149,"Low",IF(AB149=Q149,"High","")),"")</f>
        <v/>
      </c>
      <c r="AE149">
        <f>IF(ISNUMBER(MATCH("N/A",J149:N149,0)),"",IFERROR((5 * SUMPRODUCT(J144:N144,J149:N149) - PRODUCT(SUM(J144:N144),SUM(J149:N149))) / ((5 * SUM((J144^2)+(K144^2)+(L144^2)+(M144^2)+(N144^2))) - SUM(J144:N144)^2),""))</f>
        <v/>
      </c>
      <c r="AF149">
        <f>IFERROR(CORREL(J144:N144,J149:N149),"")</f>
        <v/>
      </c>
      <c r="AZ149">
        <f>IF(Q149=S149,0,1)</f>
        <v/>
      </c>
      <c r="BA149">
        <f>IF(AZ149=1,IF(Q149="","",IF(Q149=N144,"Yes","No")),"")</f>
        <v/>
      </c>
      <c r="BB149">
        <f>IF(BA149="Yes",P149,"")</f>
        <v/>
      </c>
      <c r="BC149">
        <f>IF(AZ149=1,IF(S149="","",IF(S149=N144,"Yes","No")),"")</f>
        <v/>
      </c>
      <c r="BD149">
        <f>IF(BC149="Yes",R149,"")</f>
        <v/>
      </c>
      <c r="BE149">
        <f>IFERROR(IF(SIGN(AE149)=1,"Increasing",IF(SIGN(AE149)=-1,"Decreasing","")),"")</f>
        <v/>
      </c>
      <c r="BF149">
        <f>IF(OR(AND(BE149="Increasing",BA149="Yes"),AND(BE149="Decreasing",BC149="Yes")),"Yes","No")</f>
        <v/>
      </c>
      <c r="BG149">
        <f>IF(I149="pos_trend","Yes","No")</f>
        <v/>
      </c>
      <c r="BH149">
        <f>IF(AF149&lt;&gt;"",IF(ABS(AF149)&gt;0.8,"Yes","No"),"")</f>
        <v/>
      </c>
    </row>
    <row r="150" spans="1:60">
      <c r="I150">
        <f>IF(AND(K150&gt; J150, L150&gt; K150, M150&gt; L150, N150&gt; M150), "pos_trend", IF(AND(K150&lt; J150, L150&lt; K150, M150&lt; L150, N150&lt; M150), "neg_trend", "N/A"))</f>
        <v/>
      </c>
      <c r="J150">
        <f>IFERROR(IF(TRIM(C150)="-", "N/A", IF(RIGHT(C150,1)=")",IF(RIGHT(C150,2)="T)",-1000000000000*VALUE(MID(C150,2,LEN(C150)-3)),IF(RIGHT(C150,2)="M)",-1000000*VALUE(MID(C150,2,LEN(C150)-3)),IF(RIGHT(C150,2)="B)",-1000000000*VALUE(MID(C150,2,LEN(C150)-3)),IF(RIGHT(C150,2)="k)",-1000*VALUE(MID(C150,2,LEN(C150)-3)),VALUE(SUBSTITUTE(C150,",","")))))),IF(RIGHT(C150,1)="T",1000000000000*VALUE(LEFT(C150,LEN(C150)-1)),IF(RIGHT(C150,1)="M",1000000*VALUE(LEFT(C150,LEN(C150)-1)),IF(RIGHT(C150,1)="B",1000000000*VALUE(LEFT(C150,LEN(C150)-1)),IF(RIGHT(C150,1)="%",0.01*VALUE(LEFT(C150,LEN(C150)-1)),IF(RIGHT(C150,1)="k",1000*VALUE(LEFT(C150,LEN(C150)-1)),VALUE(SUBSTITUTE(C150,",",""))))))))),"N/A")</f>
        <v/>
      </c>
      <c r="K150">
        <f>IFERROR(IF(TRIM(D150)="-", "N/A", IF(RIGHT(D150,1)=")",IF(RIGHT(D150,2)="T)",-1000000000000*VALUE(MID(D150,2,LEN(D150)-3)),IF(RIGHT(D150,2)="M)",-1000000*VALUE(MID(D150,2,LEN(D150)-3)),IF(RIGHT(D150,2)="B)",-1000000000*VALUE(MID(D150,2,LEN(D150)-3)),IF(RIGHT(D150,2)="k)",-1000*VALUE(MID(D150,2,LEN(D150)-3)),VALUE(SUBSTITUTE(D150,",","")))))),IF(RIGHT(D150,1)="T",1000000000000*VALUE(LEFT(D150,LEN(D150)-1)),IF(RIGHT(D150,1)="M",1000000*VALUE(LEFT(D150,LEN(D150)-1)),IF(RIGHT(D150,1)="B",1000000000*VALUE(LEFT(D150,LEN(D150)-1)),IF(RIGHT(D150,1)="%",0.01*VALUE(LEFT(D150,LEN(D150)-1)),IF(RIGHT(D150,1)="k",1000*VALUE(LEFT(D150,LEN(D150)-1)),VALUE(SUBSTITUTE(D150,",",""))))))))),"N/A")</f>
        <v/>
      </c>
      <c r="L150">
        <f>IFERROR(IF(TRIM(E150)="-", "N/A", IF(RIGHT(E150,1)=")",IF(RIGHT(E150,2)="T)",-1000000000000*VALUE(MID(E150,2,LEN(E150)-3)),IF(RIGHT(E150,2)="M)",-1000000*VALUE(MID(E150,2,LEN(E150)-3)),IF(RIGHT(E150,2)="B)",-1000000000*VALUE(MID(E150,2,LEN(E150)-3)),IF(RIGHT(E150,2)="k)",-1000*VALUE(MID(E150,2,LEN(E150)-3)),VALUE(SUBSTITUTE(E150,",","")))))),IF(RIGHT(E150,1)="T",1000000000000*VALUE(LEFT(E150,LEN(E150)-1)),IF(RIGHT(E150,1)="M",1000000*VALUE(LEFT(E150,LEN(E150)-1)),IF(RIGHT(E150,1)="B",1000000000*VALUE(LEFT(E150,LEN(E150)-1)),IF(RIGHT(E150,1)="%",0.01*VALUE(LEFT(E150,LEN(E150)-1)),IF(RIGHT(E150,1)="k",1000*VALUE(LEFT(E150,LEN(E150)-1)),VALUE(SUBSTITUTE(E150,",",""))))))))),"N/A")</f>
        <v/>
      </c>
      <c r="M150">
        <f>IFERROR(IF(TRIM(F150)="-", "N/A", IF(RIGHT(F150,1)=")",IF(RIGHT(F150,2)="T)",-1000000000000*VALUE(MID(F150,2,LEN(F150)-3)),IF(RIGHT(F150,2)="M)",-1000000*VALUE(MID(F150,2,LEN(F150)-3)),IF(RIGHT(F150,2)="B)",-1000000000*VALUE(MID(F150,2,LEN(F150)-3)),IF(RIGHT(F150,2)="k)",-1000*VALUE(MID(F150,2,LEN(F150)-3)),VALUE(SUBSTITUTE(F150,",","")))))),IF(RIGHT(F150,1)="T",1000000000000*VALUE(LEFT(F150,LEN(F150)-1)),IF(RIGHT(F150,1)="M",1000000*VALUE(LEFT(F150,LEN(F150)-1)),IF(RIGHT(F150,1)="B",1000000000*VALUE(LEFT(F150,LEN(F150)-1)),IF(RIGHT(F150,1)="%",0.01*VALUE(LEFT(F150,LEN(F150)-1)),IF(RIGHT(F150,1)="k",1000*VALUE(LEFT(F150,LEN(F150)-1)),VALUE(SUBSTITUTE(F150,",",""))))))))),"N/A")</f>
        <v/>
      </c>
      <c r="N150">
        <f>IFERROR(IF(TRIM(G150)="-", "N/A", IF(RIGHT(G150,1)=")",IF(RIGHT(G150,2)="T)",-1000000000000*VALUE(MID(G150,2,LEN(G150)-3)),IF(RIGHT(G150,2)="M)",-1000000*VALUE(MID(G150,2,LEN(G150)-3)),IF(RIGHT(G150,2)="B)",-1000000000*VALUE(MID(G150,2,LEN(G150)-3)),IF(RIGHT(G150,2)="k)",-1000*VALUE(MID(G150,2,LEN(G150)-3)),VALUE(SUBSTITUTE(G150,",","")))))),IF(RIGHT(G150,1)="T",1000000000000*VALUE(LEFT(G150,LEN(G150)-1)),IF(RIGHT(G150,1)="M",1000000*VALUE(LEFT(G150,LEN(G150)-1)),IF(RIGHT(G150,1)="B",1000000000*VALUE(LEFT(G150,LEN(G150)-1)),IF(RIGHT(G150,1)="%",0.01*VALUE(LEFT(G150,LEN(G150)-1)),IF(RIGHT(G150,1)="k",1000*VALUE(LEFT(G150,LEN(G150)-1)),VALUE(SUBSTITUTE(G150,",",""))))))))),"N/A")</f>
        <v/>
      </c>
      <c r="P150">
        <f>MAX(J150:N150)</f>
        <v/>
      </c>
      <c r="Q150">
        <f>IFERROR(J144+MATCH(P150,J150:N150,0)-1,"")</f>
        <v/>
      </c>
      <c r="R150">
        <f>IF(Q150="","",MIN(J150:N150))</f>
        <v/>
      </c>
      <c r="S150">
        <f>IFERROR(J144+MATCH(R150,J150:N150,0)-1,"")</f>
        <v/>
      </c>
      <c r="T150">
        <f>IFERROR(AVERAGE(J150:N150),"")</f>
        <v/>
      </c>
      <c r="U150">
        <f>IFERROR(STDEV(J150:N150),"")</f>
        <v/>
      </c>
      <c r="V150">
        <f>IFERROR(IF(C150="-","",IF(ISBLANK(B150),"",IF(OR(ISNUMBER(FIND("Growth",B150)),ISNUMBER(FIND("Margin",B150))),"",(J150-T150)/U150))),"")</f>
        <v/>
      </c>
      <c r="W150">
        <f>IFERROR(IF(OR(D150="-",ISBLANK(D150)),"",(K150-T150)/U150),"")</f>
        <v/>
      </c>
      <c r="X150">
        <f>IFERROR(IF(OR(E150="-",ISBLANK(E150)),"",(L150-T150)/U150),"")</f>
        <v/>
      </c>
      <c r="Y150">
        <f>IFERROR(IF(OR(F150="-",ISBLANK(F150)),"",(M150-T150)/U150),"")</f>
        <v/>
      </c>
      <c r="Z150">
        <f>IFERROR(IF(OR(G150="-",ISBLANK(G150)),"",(N150-T150)/U150),"")</f>
        <v/>
      </c>
      <c r="AA150">
        <f>IF(MAX(MAX(V150:Z150),ABS(MIN(V150:Z150)))=ABS(MIN(V150:Z150)),MIN(V150:Z150),MAX(V150:Z150))</f>
        <v/>
      </c>
      <c r="AB150">
        <f>IFERROR(V144+MATCH(AA150,V150:Z150,0)-1,"")</f>
        <v/>
      </c>
      <c r="AC150">
        <f>IF(AB150&lt;&gt;"",IF(S150=AB150,"Low",IF(AB150=Q150,"High","")),"")</f>
        <v/>
      </c>
      <c r="AE150">
        <f>IF(ISNUMBER(MATCH("N/A",J150:N150,0)),"",IFERROR((5 * SUMPRODUCT(J144:N144,J150:N150) - PRODUCT(SUM(J144:N144),SUM(J150:N150))) / ((5 * SUM((J144^2)+(K144^2)+(L144^2)+(M144^2)+(N144^2))) - SUM(J144:N144)^2),""))</f>
        <v/>
      </c>
      <c r="AF150">
        <f>IFERROR(CORREL(J144:N144,J150:N150),"")</f>
        <v/>
      </c>
      <c r="AZ150">
        <f>IF(Q150=S150,0,1)</f>
        <v/>
      </c>
      <c r="BA150">
        <f>IF(AZ150=1,IF(Q150="","",IF(Q150=N144,"Yes","No")),"")</f>
        <v/>
      </c>
      <c r="BB150">
        <f>IF(BA150="Yes",P150,"")</f>
        <v/>
      </c>
      <c r="BC150">
        <f>IF(AZ150=1,IF(S150="","",IF(S150=N144,"Yes","No")),"")</f>
        <v/>
      </c>
      <c r="BD150">
        <f>IF(BC150="Yes",R150,"")</f>
        <v/>
      </c>
      <c r="BE150">
        <f>IFERROR(IF(SIGN(AE150)=1,"Increasing",IF(SIGN(AE150)=-1,"Decreasing","")),"")</f>
        <v/>
      </c>
      <c r="BF150">
        <f>IF(OR(AND(BE150="Increasing",BA150="Yes"),AND(BE150="Decreasing",BC150="Yes")),"Yes","No")</f>
        <v/>
      </c>
      <c r="BG150">
        <f>IF(I150="pos_trend","Yes","No")</f>
        <v/>
      </c>
      <c r="BH150">
        <f>IF(AF150&lt;&gt;"",IF(ABS(AF150)&gt;0.8,"Yes","No"),"")</f>
        <v/>
      </c>
    </row>
    <row r="151" spans="1:60">
      <c r="I151">
        <f>IF(AND(K151&gt; J151, L151&gt; K151, M151&gt; L151, N151&gt; M151), "pos_trend", IF(AND(K151&lt; J151, L151&lt; K151, M151&lt; L151, N151&lt; M151), "neg_trend", "N/A"))</f>
        <v/>
      </c>
      <c r="J151">
        <f>IFERROR(IF(TRIM(C151)="-", "N/A", IF(RIGHT(C151,1)=")",IF(RIGHT(C151,2)="T)",-1000000000000*VALUE(MID(C151,2,LEN(C151)-3)),IF(RIGHT(C151,2)="M)",-1000000*VALUE(MID(C151,2,LEN(C151)-3)),IF(RIGHT(C151,2)="B)",-1000000000*VALUE(MID(C151,2,LEN(C151)-3)),IF(RIGHT(C151,2)="k)",-1000*VALUE(MID(C151,2,LEN(C151)-3)),VALUE(SUBSTITUTE(C151,",","")))))),IF(RIGHT(C151,1)="T",1000000000000*VALUE(LEFT(C151,LEN(C151)-1)),IF(RIGHT(C151,1)="M",1000000*VALUE(LEFT(C151,LEN(C151)-1)),IF(RIGHT(C151,1)="B",1000000000*VALUE(LEFT(C151,LEN(C151)-1)),IF(RIGHT(C151,1)="%",0.01*VALUE(LEFT(C151,LEN(C151)-1)),IF(RIGHT(C151,1)="k",1000*VALUE(LEFT(C151,LEN(C151)-1)),VALUE(SUBSTITUTE(C151,",",""))))))))),"N/A")</f>
        <v/>
      </c>
      <c r="K151">
        <f>IFERROR(IF(TRIM(D151)="-", "N/A", IF(RIGHT(D151,1)=")",IF(RIGHT(D151,2)="T)",-1000000000000*VALUE(MID(D151,2,LEN(D151)-3)),IF(RIGHT(D151,2)="M)",-1000000*VALUE(MID(D151,2,LEN(D151)-3)),IF(RIGHT(D151,2)="B)",-1000000000*VALUE(MID(D151,2,LEN(D151)-3)),IF(RIGHT(D151,2)="k)",-1000*VALUE(MID(D151,2,LEN(D151)-3)),VALUE(SUBSTITUTE(D151,",","")))))),IF(RIGHT(D151,1)="T",1000000000000*VALUE(LEFT(D151,LEN(D151)-1)),IF(RIGHT(D151,1)="M",1000000*VALUE(LEFT(D151,LEN(D151)-1)),IF(RIGHT(D151,1)="B",1000000000*VALUE(LEFT(D151,LEN(D151)-1)),IF(RIGHT(D151,1)="%",0.01*VALUE(LEFT(D151,LEN(D151)-1)),IF(RIGHT(D151,1)="k",1000*VALUE(LEFT(D151,LEN(D151)-1)),VALUE(SUBSTITUTE(D151,",",""))))))))),"N/A")</f>
        <v/>
      </c>
      <c r="L151">
        <f>IFERROR(IF(TRIM(E151)="-", "N/A", IF(RIGHT(E151,1)=")",IF(RIGHT(E151,2)="T)",-1000000000000*VALUE(MID(E151,2,LEN(E151)-3)),IF(RIGHT(E151,2)="M)",-1000000*VALUE(MID(E151,2,LEN(E151)-3)),IF(RIGHT(E151,2)="B)",-1000000000*VALUE(MID(E151,2,LEN(E151)-3)),IF(RIGHT(E151,2)="k)",-1000*VALUE(MID(E151,2,LEN(E151)-3)),VALUE(SUBSTITUTE(E151,",","")))))),IF(RIGHT(E151,1)="T",1000000000000*VALUE(LEFT(E151,LEN(E151)-1)),IF(RIGHT(E151,1)="M",1000000*VALUE(LEFT(E151,LEN(E151)-1)),IF(RIGHT(E151,1)="B",1000000000*VALUE(LEFT(E151,LEN(E151)-1)),IF(RIGHT(E151,1)="%",0.01*VALUE(LEFT(E151,LEN(E151)-1)),IF(RIGHT(E151,1)="k",1000*VALUE(LEFT(E151,LEN(E151)-1)),VALUE(SUBSTITUTE(E151,",",""))))))))),"N/A")</f>
        <v/>
      </c>
      <c r="M151">
        <f>IFERROR(IF(TRIM(F151)="-", "N/A", IF(RIGHT(F151,1)=")",IF(RIGHT(F151,2)="T)",-1000000000000*VALUE(MID(F151,2,LEN(F151)-3)),IF(RIGHT(F151,2)="M)",-1000000*VALUE(MID(F151,2,LEN(F151)-3)),IF(RIGHT(F151,2)="B)",-1000000000*VALUE(MID(F151,2,LEN(F151)-3)),IF(RIGHT(F151,2)="k)",-1000*VALUE(MID(F151,2,LEN(F151)-3)),VALUE(SUBSTITUTE(F151,",","")))))),IF(RIGHT(F151,1)="T",1000000000000*VALUE(LEFT(F151,LEN(F151)-1)),IF(RIGHT(F151,1)="M",1000000*VALUE(LEFT(F151,LEN(F151)-1)),IF(RIGHT(F151,1)="B",1000000000*VALUE(LEFT(F151,LEN(F151)-1)),IF(RIGHT(F151,1)="%",0.01*VALUE(LEFT(F151,LEN(F151)-1)),IF(RIGHT(F151,1)="k",1000*VALUE(LEFT(F151,LEN(F151)-1)),VALUE(SUBSTITUTE(F151,",",""))))))))),"N/A")</f>
        <v/>
      </c>
      <c r="N151">
        <f>IFERROR(IF(TRIM(G151)="-", "N/A", IF(RIGHT(G151,1)=")",IF(RIGHT(G151,2)="T)",-1000000000000*VALUE(MID(G151,2,LEN(G151)-3)),IF(RIGHT(G151,2)="M)",-1000000*VALUE(MID(G151,2,LEN(G151)-3)),IF(RIGHT(G151,2)="B)",-1000000000*VALUE(MID(G151,2,LEN(G151)-3)),IF(RIGHT(G151,2)="k)",-1000*VALUE(MID(G151,2,LEN(G151)-3)),VALUE(SUBSTITUTE(G151,",","")))))),IF(RIGHT(G151,1)="T",1000000000000*VALUE(LEFT(G151,LEN(G151)-1)),IF(RIGHT(G151,1)="M",1000000*VALUE(LEFT(G151,LEN(G151)-1)),IF(RIGHT(G151,1)="B",1000000000*VALUE(LEFT(G151,LEN(G151)-1)),IF(RIGHT(G151,1)="%",0.01*VALUE(LEFT(G151,LEN(G151)-1)),IF(RIGHT(G151,1)="k",1000*VALUE(LEFT(G151,LEN(G151)-1)),VALUE(SUBSTITUTE(G151,",",""))))))))),"N/A")</f>
        <v/>
      </c>
      <c r="P151">
        <f>MAX(J151:N151)</f>
        <v/>
      </c>
      <c r="Q151">
        <f>IFERROR(J144+MATCH(P151,J151:N151,0)-1,"")</f>
        <v/>
      </c>
      <c r="R151">
        <f>IF(Q151="","",MIN(J151:N151))</f>
        <v/>
      </c>
      <c r="S151">
        <f>IFERROR(J144+MATCH(R151,J151:N151,0)-1,"")</f>
        <v/>
      </c>
      <c r="T151">
        <f>IFERROR(AVERAGE(J151:N151),"")</f>
        <v/>
      </c>
      <c r="U151">
        <f>IFERROR(STDEV(J151:N151),"")</f>
        <v/>
      </c>
      <c r="V151">
        <f>IFERROR(IF(C151="-","",IF(ISBLANK(B151),"",IF(OR(ISNUMBER(FIND("Growth",B151)),ISNUMBER(FIND("Margin",B151))),"",(J151-T151)/U151))),"")</f>
        <v/>
      </c>
      <c r="W151">
        <f>IFERROR(IF(OR(D151="-",ISBLANK(D151)),"",(K151-T151)/U151),"")</f>
        <v/>
      </c>
      <c r="X151">
        <f>IFERROR(IF(OR(E151="-",ISBLANK(E151)),"",(L151-T151)/U151),"")</f>
        <v/>
      </c>
      <c r="Y151">
        <f>IFERROR(IF(OR(F151="-",ISBLANK(F151)),"",(M151-T151)/U151),"")</f>
        <v/>
      </c>
      <c r="Z151">
        <f>IFERROR(IF(OR(G151="-",ISBLANK(G151)),"",(N151-T151)/U151),"")</f>
        <v/>
      </c>
      <c r="AA151">
        <f>IF(MAX(MAX(V151:Z151),ABS(MIN(V151:Z151)))=ABS(MIN(V151:Z151)),MIN(V151:Z151),MAX(V151:Z151))</f>
        <v/>
      </c>
      <c r="AB151">
        <f>IFERROR(V144+MATCH(AA151,V151:Z151,0)-1,"")</f>
        <v/>
      </c>
      <c r="AC151">
        <f>IF(AB151&lt;&gt;"",IF(S151=AB151,"Low",IF(AB151=Q151,"High","")),"")</f>
        <v/>
      </c>
      <c r="AE151">
        <f>IF(ISNUMBER(MATCH("N/A",J151:N151,0)),"",IFERROR((5 * SUMPRODUCT(J144:N144,J151:N151) - PRODUCT(SUM(J144:N144),SUM(J151:N151))) / ((5 * SUM((J144^2)+(K144^2)+(L144^2)+(M144^2)+(N144^2))) - SUM(J144:N144)^2),""))</f>
        <v/>
      </c>
      <c r="AF151">
        <f>IFERROR(CORREL(J144:N144,J151:N151),"")</f>
        <v/>
      </c>
      <c r="AZ151">
        <f>IF(Q151=S151,0,1)</f>
        <v/>
      </c>
      <c r="BA151">
        <f>IF(AZ151=1,IF(Q151="","",IF(Q151=N144,"Yes","No")),"")</f>
        <v/>
      </c>
      <c r="BB151">
        <f>IF(BA151="Yes",P151,"")</f>
        <v/>
      </c>
      <c r="BC151">
        <f>IF(AZ151=1,IF(S151="","",IF(S151=N144,"Yes","No")),"")</f>
        <v/>
      </c>
      <c r="BD151">
        <f>IF(BC151="Yes",R151,"")</f>
        <v/>
      </c>
      <c r="BE151">
        <f>IFERROR(IF(SIGN(AE151)=1,"Increasing",IF(SIGN(AE151)=-1,"Decreasing","")),"")</f>
        <v/>
      </c>
      <c r="BF151">
        <f>IF(OR(AND(BE151="Increasing",BA151="Yes"),AND(BE151="Decreasing",BC151="Yes")),"Yes","No")</f>
        <v/>
      </c>
      <c r="BG151">
        <f>IF(I151="pos_trend","Yes","No")</f>
        <v/>
      </c>
      <c r="BH151">
        <f>IF(AF151&lt;&gt;"",IF(ABS(AF151)&gt;0.8,"Yes","No"),"")</f>
        <v/>
      </c>
    </row>
    <row r="152" spans="1:60">
      <c r="I152">
        <f>IF(AND(K152&gt; J152, L152&gt; K152, M152&gt; L152, N152&gt; M152), "pos_trend", IF(AND(K152&lt; J152, L152&lt; K152, M152&lt; L152, N152&lt; M152), "neg_trend", "N/A"))</f>
        <v/>
      </c>
      <c r="J152">
        <f>IFERROR(IF(TRIM(C152)="-", "N/A", IF(RIGHT(C152,1)=")",IF(RIGHT(C152,2)="T)",-1000000000000*VALUE(MID(C152,2,LEN(C152)-3)),IF(RIGHT(C152,2)="M)",-1000000*VALUE(MID(C152,2,LEN(C152)-3)),IF(RIGHT(C152,2)="B)",-1000000000*VALUE(MID(C152,2,LEN(C152)-3)),IF(RIGHT(C152,2)="k)",-1000*VALUE(MID(C152,2,LEN(C152)-3)),VALUE(SUBSTITUTE(C152,",","")))))),IF(RIGHT(C152,1)="T",1000000000000*VALUE(LEFT(C152,LEN(C152)-1)),IF(RIGHT(C152,1)="M",1000000*VALUE(LEFT(C152,LEN(C152)-1)),IF(RIGHT(C152,1)="B",1000000000*VALUE(LEFT(C152,LEN(C152)-1)),IF(RIGHT(C152,1)="%",0.01*VALUE(LEFT(C152,LEN(C152)-1)),IF(RIGHT(C152,1)="k",1000*VALUE(LEFT(C152,LEN(C152)-1)),VALUE(SUBSTITUTE(C152,",",""))))))))),"N/A")</f>
        <v/>
      </c>
      <c r="K152">
        <f>IFERROR(IF(TRIM(D152)="-", "N/A", IF(RIGHT(D152,1)=")",IF(RIGHT(D152,2)="T)",-1000000000000*VALUE(MID(D152,2,LEN(D152)-3)),IF(RIGHT(D152,2)="M)",-1000000*VALUE(MID(D152,2,LEN(D152)-3)),IF(RIGHT(D152,2)="B)",-1000000000*VALUE(MID(D152,2,LEN(D152)-3)),IF(RIGHT(D152,2)="k)",-1000*VALUE(MID(D152,2,LEN(D152)-3)),VALUE(SUBSTITUTE(D152,",","")))))),IF(RIGHT(D152,1)="T",1000000000000*VALUE(LEFT(D152,LEN(D152)-1)),IF(RIGHT(D152,1)="M",1000000*VALUE(LEFT(D152,LEN(D152)-1)),IF(RIGHT(D152,1)="B",1000000000*VALUE(LEFT(D152,LEN(D152)-1)),IF(RIGHT(D152,1)="%",0.01*VALUE(LEFT(D152,LEN(D152)-1)),IF(RIGHT(D152,1)="k",1000*VALUE(LEFT(D152,LEN(D152)-1)),VALUE(SUBSTITUTE(D152,",",""))))))))),"N/A")</f>
        <v/>
      </c>
      <c r="L152">
        <f>IFERROR(IF(TRIM(E152)="-", "N/A", IF(RIGHT(E152,1)=")",IF(RIGHT(E152,2)="T)",-1000000000000*VALUE(MID(E152,2,LEN(E152)-3)),IF(RIGHT(E152,2)="M)",-1000000*VALUE(MID(E152,2,LEN(E152)-3)),IF(RIGHT(E152,2)="B)",-1000000000*VALUE(MID(E152,2,LEN(E152)-3)),IF(RIGHT(E152,2)="k)",-1000*VALUE(MID(E152,2,LEN(E152)-3)),VALUE(SUBSTITUTE(E152,",","")))))),IF(RIGHT(E152,1)="T",1000000000000*VALUE(LEFT(E152,LEN(E152)-1)),IF(RIGHT(E152,1)="M",1000000*VALUE(LEFT(E152,LEN(E152)-1)),IF(RIGHT(E152,1)="B",1000000000*VALUE(LEFT(E152,LEN(E152)-1)),IF(RIGHT(E152,1)="%",0.01*VALUE(LEFT(E152,LEN(E152)-1)),IF(RIGHT(E152,1)="k",1000*VALUE(LEFT(E152,LEN(E152)-1)),VALUE(SUBSTITUTE(E152,",",""))))))))),"N/A")</f>
        <v/>
      </c>
      <c r="M152">
        <f>IFERROR(IF(TRIM(F152)="-", "N/A", IF(RIGHT(F152,1)=")",IF(RIGHT(F152,2)="T)",-1000000000000*VALUE(MID(F152,2,LEN(F152)-3)),IF(RIGHT(F152,2)="M)",-1000000*VALUE(MID(F152,2,LEN(F152)-3)),IF(RIGHT(F152,2)="B)",-1000000000*VALUE(MID(F152,2,LEN(F152)-3)),IF(RIGHT(F152,2)="k)",-1000*VALUE(MID(F152,2,LEN(F152)-3)),VALUE(SUBSTITUTE(F152,",","")))))),IF(RIGHT(F152,1)="T",1000000000000*VALUE(LEFT(F152,LEN(F152)-1)),IF(RIGHT(F152,1)="M",1000000*VALUE(LEFT(F152,LEN(F152)-1)),IF(RIGHT(F152,1)="B",1000000000*VALUE(LEFT(F152,LEN(F152)-1)),IF(RIGHT(F152,1)="%",0.01*VALUE(LEFT(F152,LEN(F152)-1)),IF(RIGHT(F152,1)="k",1000*VALUE(LEFT(F152,LEN(F152)-1)),VALUE(SUBSTITUTE(F152,",",""))))))))),"N/A")</f>
        <v/>
      </c>
      <c r="N152">
        <f>IFERROR(IF(TRIM(G152)="-", "N/A", IF(RIGHT(G152,1)=")",IF(RIGHT(G152,2)="T)",-1000000000000*VALUE(MID(G152,2,LEN(G152)-3)),IF(RIGHT(G152,2)="M)",-1000000*VALUE(MID(G152,2,LEN(G152)-3)),IF(RIGHT(G152,2)="B)",-1000000000*VALUE(MID(G152,2,LEN(G152)-3)),IF(RIGHT(G152,2)="k)",-1000*VALUE(MID(G152,2,LEN(G152)-3)),VALUE(SUBSTITUTE(G152,",","")))))),IF(RIGHT(G152,1)="T",1000000000000*VALUE(LEFT(G152,LEN(G152)-1)),IF(RIGHT(G152,1)="M",1000000*VALUE(LEFT(G152,LEN(G152)-1)),IF(RIGHT(G152,1)="B",1000000000*VALUE(LEFT(G152,LEN(G152)-1)),IF(RIGHT(G152,1)="%",0.01*VALUE(LEFT(G152,LEN(G152)-1)),IF(RIGHT(G152,1)="k",1000*VALUE(LEFT(G152,LEN(G152)-1)),VALUE(SUBSTITUTE(G152,",",""))))))))),"N/A")</f>
        <v/>
      </c>
      <c r="P152">
        <f>MAX(J152:N152)</f>
        <v/>
      </c>
      <c r="Q152">
        <f>IFERROR(J144+MATCH(P152,J152:N152,0)-1,"")</f>
        <v/>
      </c>
      <c r="R152">
        <f>IF(Q152="","",MIN(J152:N152))</f>
        <v/>
      </c>
      <c r="S152">
        <f>IFERROR(J144+MATCH(R152,J152:N152,0)-1,"")</f>
        <v/>
      </c>
      <c r="T152">
        <f>IFERROR(AVERAGE(J152:N152),"")</f>
        <v/>
      </c>
      <c r="U152">
        <f>IFERROR(STDEV(J152:N152),"")</f>
        <v/>
      </c>
      <c r="V152">
        <f>IFERROR(IF(C152="-","",IF(ISBLANK(B152),"",IF(OR(ISNUMBER(FIND("Growth",B152)),ISNUMBER(FIND("Margin",B152))),"",(J152-T152)/U152))),"")</f>
        <v/>
      </c>
      <c r="W152">
        <f>IFERROR(IF(OR(D152="-",ISBLANK(D152)),"",(K152-T152)/U152),"")</f>
        <v/>
      </c>
      <c r="X152">
        <f>IFERROR(IF(OR(E152="-",ISBLANK(E152)),"",(L152-T152)/U152),"")</f>
        <v/>
      </c>
      <c r="Y152">
        <f>IFERROR(IF(OR(F152="-",ISBLANK(F152)),"",(M152-T152)/U152),"")</f>
        <v/>
      </c>
      <c r="Z152">
        <f>IFERROR(IF(OR(G152="-",ISBLANK(G152)),"",(N152-T152)/U152),"")</f>
        <v/>
      </c>
      <c r="AA152">
        <f>IF(MAX(MAX(V152:Z152),ABS(MIN(V152:Z152)))=ABS(MIN(V152:Z152)),MIN(V152:Z152),MAX(V152:Z152))</f>
        <v/>
      </c>
      <c r="AB152">
        <f>IFERROR(V144+MATCH(AA152,V152:Z152,0)-1,"")</f>
        <v/>
      </c>
      <c r="AC152">
        <f>IF(AB152&lt;&gt;"",IF(S152=AB152,"Low",IF(AB152=Q152,"High","")),"")</f>
        <v/>
      </c>
      <c r="AE152">
        <f>IF(ISNUMBER(MATCH("N/A",J152:N152,0)),"",IFERROR((5 * SUMPRODUCT(J144:N144,J152:N152) - PRODUCT(SUM(J144:N144),SUM(J152:N152))) / ((5 * SUM((J144^2)+(K144^2)+(L144^2)+(M144^2)+(N144^2))) - SUM(J144:N144)^2),""))</f>
        <v/>
      </c>
      <c r="AF152">
        <f>IFERROR(CORREL(J144:N144,J152:N152),"")</f>
        <v/>
      </c>
      <c r="AZ152">
        <f>IF(Q152=S152,0,1)</f>
        <v/>
      </c>
      <c r="BA152">
        <f>IF(AZ152=1,IF(Q152="","",IF(Q152=N144,"Yes","No")),"")</f>
        <v/>
      </c>
      <c r="BB152">
        <f>IF(BA152="Yes",P152,"")</f>
        <v/>
      </c>
      <c r="BC152">
        <f>IF(AZ152=1,IF(S152="","",IF(S152=N144,"Yes","No")),"")</f>
        <v/>
      </c>
      <c r="BD152">
        <f>IF(BC152="Yes",R152,"")</f>
        <v/>
      </c>
      <c r="BE152">
        <f>IFERROR(IF(SIGN(AE152)=1,"Increasing",IF(SIGN(AE152)=-1,"Decreasing","")),"")</f>
        <v/>
      </c>
      <c r="BF152">
        <f>IF(OR(AND(BE152="Increasing",BA152="Yes"),AND(BE152="Decreasing",BC152="Yes")),"Yes","No")</f>
        <v/>
      </c>
      <c r="BG152">
        <f>IF(I152="pos_trend","Yes","No")</f>
        <v/>
      </c>
      <c r="BH152">
        <f>IF(AF152&lt;&gt;"",IF(ABS(AF152)&gt;0.8,"Yes","No"),"")</f>
        <v/>
      </c>
    </row>
    <row r="153" spans="1:60">
      <c r="I153">
        <f>IF(AND(K153&gt; J153, L153&gt; K153, M153&gt; L153, N153&gt; M153), "pos_trend", IF(AND(K153&lt; J153, L153&lt; K153, M153&lt; L153, N153&lt; M153), "neg_trend", "N/A"))</f>
        <v/>
      </c>
      <c r="J153">
        <f>IFERROR(IF(TRIM(C153)="-", "N/A", IF(RIGHT(C153,1)=")",IF(RIGHT(C153,2)="T)",-1000000000000*VALUE(MID(C153,2,LEN(C153)-3)),IF(RIGHT(C153,2)="M)",-1000000*VALUE(MID(C153,2,LEN(C153)-3)),IF(RIGHT(C153,2)="B)",-1000000000*VALUE(MID(C153,2,LEN(C153)-3)),IF(RIGHT(C153,2)="k)",-1000*VALUE(MID(C153,2,LEN(C153)-3)),VALUE(SUBSTITUTE(C153,",","")))))),IF(RIGHT(C153,1)="T",1000000000000*VALUE(LEFT(C153,LEN(C153)-1)),IF(RIGHT(C153,1)="M",1000000*VALUE(LEFT(C153,LEN(C153)-1)),IF(RIGHT(C153,1)="B",1000000000*VALUE(LEFT(C153,LEN(C153)-1)),IF(RIGHT(C153,1)="%",0.01*VALUE(LEFT(C153,LEN(C153)-1)),IF(RIGHT(C153,1)="k",1000*VALUE(LEFT(C153,LEN(C153)-1)),VALUE(SUBSTITUTE(C153,",",""))))))))),"N/A")</f>
        <v/>
      </c>
      <c r="K153">
        <f>IFERROR(IF(TRIM(D153)="-", "N/A", IF(RIGHT(D153,1)=")",IF(RIGHT(D153,2)="T)",-1000000000000*VALUE(MID(D153,2,LEN(D153)-3)),IF(RIGHT(D153,2)="M)",-1000000*VALUE(MID(D153,2,LEN(D153)-3)),IF(RIGHT(D153,2)="B)",-1000000000*VALUE(MID(D153,2,LEN(D153)-3)),IF(RIGHT(D153,2)="k)",-1000*VALUE(MID(D153,2,LEN(D153)-3)),VALUE(SUBSTITUTE(D153,",","")))))),IF(RIGHT(D153,1)="T",1000000000000*VALUE(LEFT(D153,LEN(D153)-1)),IF(RIGHT(D153,1)="M",1000000*VALUE(LEFT(D153,LEN(D153)-1)),IF(RIGHT(D153,1)="B",1000000000*VALUE(LEFT(D153,LEN(D153)-1)),IF(RIGHT(D153,1)="%",0.01*VALUE(LEFT(D153,LEN(D153)-1)),IF(RIGHT(D153,1)="k",1000*VALUE(LEFT(D153,LEN(D153)-1)),VALUE(SUBSTITUTE(D153,",",""))))))))),"N/A")</f>
        <v/>
      </c>
      <c r="L153">
        <f>IFERROR(IF(TRIM(E153)="-", "N/A", IF(RIGHT(E153,1)=")",IF(RIGHT(E153,2)="T)",-1000000000000*VALUE(MID(E153,2,LEN(E153)-3)),IF(RIGHT(E153,2)="M)",-1000000*VALUE(MID(E153,2,LEN(E153)-3)),IF(RIGHT(E153,2)="B)",-1000000000*VALUE(MID(E153,2,LEN(E153)-3)),IF(RIGHT(E153,2)="k)",-1000*VALUE(MID(E153,2,LEN(E153)-3)),VALUE(SUBSTITUTE(E153,",","")))))),IF(RIGHT(E153,1)="T",1000000000000*VALUE(LEFT(E153,LEN(E153)-1)),IF(RIGHT(E153,1)="M",1000000*VALUE(LEFT(E153,LEN(E153)-1)),IF(RIGHT(E153,1)="B",1000000000*VALUE(LEFT(E153,LEN(E153)-1)),IF(RIGHT(E153,1)="%",0.01*VALUE(LEFT(E153,LEN(E153)-1)),IF(RIGHT(E153,1)="k",1000*VALUE(LEFT(E153,LEN(E153)-1)),VALUE(SUBSTITUTE(E153,",",""))))))))),"N/A")</f>
        <v/>
      </c>
      <c r="M153">
        <f>IFERROR(IF(TRIM(F153)="-", "N/A", IF(RIGHT(F153,1)=")",IF(RIGHT(F153,2)="T)",-1000000000000*VALUE(MID(F153,2,LEN(F153)-3)),IF(RIGHT(F153,2)="M)",-1000000*VALUE(MID(F153,2,LEN(F153)-3)),IF(RIGHT(F153,2)="B)",-1000000000*VALUE(MID(F153,2,LEN(F153)-3)),IF(RIGHT(F153,2)="k)",-1000*VALUE(MID(F153,2,LEN(F153)-3)),VALUE(SUBSTITUTE(F153,",","")))))),IF(RIGHT(F153,1)="T",1000000000000*VALUE(LEFT(F153,LEN(F153)-1)),IF(RIGHT(F153,1)="M",1000000*VALUE(LEFT(F153,LEN(F153)-1)),IF(RIGHT(F153,1)="B",1000000000*VALUE(LEFT(F153,LEN(F153)-1)),IF(RIGHT(F153,1)="%",0.01*VALUE(LEFT(F153,LEN(F153)-1)),IF(RIGHT(F153,1)="k",1000*VALUE(LEFT(F153,LEN(F153)-1)),VALUE(SUBSTITUTE(F153,",",""))))))))),"N/A")</f>
        <v/>
      </c>
      <c r="N153">
        <f>IFERROR(IF(TRIM(G153)="-", "N/A", IF(RIGHT(G153,1)=")",IF(RIGHT(G153,2)="T)",-1000000000000*VALUE(MID(G153,2,LEN(G153)-3)),IF(RIGHT(G153,2)="M)",-1000000*VALUE(MID(G153,2,LEN(G153)-3)),IF(RIGHT(G153,2)="B)",-1000000000*VALUE(MID(G153,2,LEN(G153)-3)),IF(RIGHT(G153,2)="k)",-1000*VALUE(MID(G153,2,LEN(G153)-3)),VALUE(SUBSTITUTE(G153,",","")))))),IF(RIGHT(G153,1)="T",1000000000000*VALUE(LEFT(G153,LEN(G153)-1)),IF(RIGHT(G153,1)="M",1000000*VALUE(LEFT(G153,LEN(G153)-1)),IF(RIGHT(G153,1)="B",1000000000*VALUE(LEFT(G153,LEN(G153)-1)),IF(RIGHT(G153,1)="%",0.01*VALUE(LEFT(G153,LEN(G153)-1)),IF(RIGHT(G153,1)="k",1000*VALUE(LEFT(G153,LEN(G153)-1)),VALUE(SUBSTITUTE(G153,",",""))))))))),"N/A")</f>
        <v/>
      </c>
      <c r="P153">
        <f>MAX(J153:N153)</f>
        <v/>
      </c>
      <c r="Q153">
        <f>IFERROR(J144+MATCH(P153,J153:N153,0)-1,"")</f>
        <v/>
      </c>
      <c r="R153">
        <f>IF(Q153="","",MIN(J153:N153))</f>
        <v/>
      </c>
      <c r="S153">
        <f>IFERROR(J144+MATCH(R153,J153:N153,0)-1,"")</f>
        <v/>
      </c>
      <c r="T153">
        <f>IFERROR(AVERAGE(J153:N153),"")</f>
        <v/>
      </c>
      <c r="U153">
        <f>IFERROR(STDEV(J153:N153),"")</f>
        <v/>
      </c>
      <c r="V153">
        <f>IFERROR(IF(C153="-","",IF(ISBLANK(B153),"",IF(OR(ISNUMBER(FIND("Growth",B153)),ISNUMBER(FIND("Margin",B153))),"",(J153-T153)/U153))),"")</f>
        <v/>
      </c>
      <c r="W153">
        <f>IFERROR(IF(OR(D153="-",ISBLANK(D153)),"",(K153-T153)/U153),"")</f>
        <v/>
      </c>
      <c r="X153">
        <f>IFERROR(IF(OR(E153="-",ISBLANK(E153)),"",(L153-T153)/U153),"")</f>
        <v/>
      </c>
      <c r="Y153">
        <f>IFERROR(IF(OR(F153="-",ISBLANK(F153)),"",(M153-T153)/U153),"")</f>
        <v/>
      </c>
      <c r="Z153">
        <f>IFERROR(IF(OR(G153="-",ISBLANK(G153)),"",(N153-T153)/U153),"")</f>
        <v/>
      </c>
      <c r="AA153">
        <f>IF(MAX(MAX(V153:Z153),ABS(MIN(V153:Z153)))=ABS(MIN(V153:Z153)),MIN(V153:Z153),MAX(V153:Z153))</f>
        <v/>
      </c>
      <c r="AB153">
        <f>IFERROR(V144+MATCH(AA153,V153:Z153,0)-1,"")</f>
        <v/>
      </c>
      <c r="AC153">
        <f>IF(AB153&lt;&gt;"",IF(S153=AB153,"Low",IF(AB153=Q153,"High","")),"")</f>
        <v/>
      </c>
      <c r="AE153">
        <f>IF(ISNUMBER(MATCH("N/A",J153:N153,0)),"",IFERROR((5 * SUMPRODUCT(J144:N144,J153:N153) - PRODUCT(SUM(J144:N144),SUM(J153:N153))) / ((5 * SUM((J144^2)+(K144^2)+(L144^2)+(M144^2)+(N144^2))) - SUM(J144:N144)^2),""))</f>
        <v/>
      </c>
      <c r="AF153">
        <f>IFERROR(CORREL(J144:N144,J153:N153),"")</f>
        <v/>
      </c>
      <c r="AZ153">
        <f>IF(Q153=S153,0,1)</f>
        <v/>
      </c>
      <c r="BA153">
        <f>IF(AZ153=1,IF(Q153="","",IF(Q153=N144,"Yes","No")),"")</f>
        <v/>
      </c>
      <c r="BB153">
        <f>IF(BA153="Yes",P153,"")</f>
        <v/>
      </c>
      <c r="BC153">
        <f>IF(AZ153=1,IF(S153="","",IF(S153=N144,"Yes","No")),"")</f>
        <v/>
      </c>
      <c r="BD153">
        <f>IF(BC153="Yes",R153,"")</f>
        <v/>
      </c>
      <c r="BE153">
        <f>IFERROR(IF(SIGN(AE153)=1,"Increasing",IF(SIGN(AE153)=-1,"Decreasing","")),"")</f>
        <v/>
      </c>
      <c r="BF153">
        <f>IF(OR(AND(BE153="Increasing",BA153="Yes"),AND(BE153="Decreasing",BC153="Yes")),"Yes","No")</f>
        <v/>
      </c>
      <c r="BG153">
        <f>IF(I153="pos_trend","Yes","No")</f>
        <v/>
      </c>
      <c r="BH153">
        <f>IF(AF153&lt;&gt;"",IF(ABS(AF153)&gt;0.8,"Yes","No"),"")</f>
        <v/>
      </c>
    </row>
    <row r="154" spans="1:60">
      <c r="I154">
        <f>IF(AND(K154&gt; J154, L154&gt; K154, M154&gt; L154, N154&gt; M154), "pos_trend", IF(AND(K154&lt; J154, L154&lt; K154, M154&lt; L154, N154&lt; M154), "neg_trend", "N/A"))</f>
        <v/>
      </c>
      <c r="J154">
        <f>IFERROR(IF(TRIM(C154)="-", "N/A", IF(RIGHT(C154,1)=")",IF(RIGHT(C154,2)="T)",-1000000000000*VALUE(MID(C154,2,LEN(C154)-3)),IF(RIGHT(C154,2)="M)",-1000000*VALUE(MID(C154,2,LEN(C154)-3)),IF(RIGHT(C154,2)="B)",-1000000000*VALUE(MID(C154,2,LEN(C154)-3)),IF(RIGHT(C154,2)="k)",-1000*VALUE(MID(C154,2,LEN(C154)-3)),VALUE(SUBSTITUTE(C154,",","")))))),IF(RIGHT(C154,1)="T",1000000000000*VALUE(LEFT(C154,LEN(C154)-1)),IF(RIGHT(C154,1)="M",1000000*VALUE(LEFT(C154,LEN(C154)-1)),IF(RIGHT(C154,1)="B",1000000000*VALUE(LEFT(C154,LEN(C154)-1)),IF(RIGHT(C154,1)="%",0.01*VALUE(LEFT(C154,LEN(C154)-1)),IF(RIGHT(C154,1)="k",1000*VALUE(LEFT(C154,LEN(C154)-1)),VALUE(SUBSTITUTE(C154,",",""))))))))),"N/A")</f>
        <v/>
      </c>
      <c r="K154">
        <f>IFERROR(IF(TRIM(D154)="-", "N/A", IF(RIGHT(D154,1)=")",IF(RIGHT(D154,2)="T)",-1000000000000*VALUE(MID(D154,2,LEN(D154)-3)),IF(RIGHT(D154,2)="M)",-1000000*VALUE(MID(D154,2,LEN(D154)-3)),IF(RIGHT(D154,2)="B)",-1000000000*VALUE(MID(D154,2,LEN(D154)-3)),IF(RIGHT(D154,2)="k)",-1000*VALUE(MID(D154,2,LEN(D154)-3)),VALUE(SUBSTITUTE(D154,",","")))))),IF(RIGHT(D154,1)="T",1000000000000*VALUE(LEFT(D154,LEN(D154)-1)),IF(RIGHT(D154,1)="M",1000000*VALUE(LEFT(D154,LEN(D154)-1)),IF(RIGHT(D154,1)="B",1000000000*VALUE(LEFT(D154,LEN(D154)-1)),IF(RIGHT(D154,1)="%",0.01*VALUE(LEFT(D154,LEN(D154)-1)),IF(RIGHT(D154,1)="k",1000*VALUE(LEFT(D154,LEN(D154)-1)),VALUE(SUBSTITUTE(D154,",",""))))))))),"N/A")</f>
        <v/>
      </c>
      <c r="L154">
        <f>IFERROR(IF(TRIM(E154)="-", "N/A", IF(RIGHT(E154,1)=")",IF(RIGHT(E154,2)="T)",-1000000000000*VALUE(MID(E154,2,LEN(E154)-3)),IF(RIGHT(E154,2)="M)",-1000000*VALUE(MID(E154,2,LEN(E154)-3)),IF(RIGHT(E154,2)="B)",-1000000000*VALUE(MID(E154,2,LEN(E154)-3)),IF(RIGHT(E154,2)="k)",-1000*VALUE(MID(E154,2,LEN(E154)-3)),VALUE(SUBSTITUTE(E154,",","")))))),IF(RIGHT(E154,1)="T",1000000000000*VALUE(LEFT(E154,LEN(E154)-1)),IF(RIGHT(E154,1)="M",1000000*VALUE(LEFT(E154,LEN(E154)-1)),IF(RIGHT(E154,1)="B",1000000000*VALUE(LEFT(E154,LEN(E154)-1)),IF(RIGHT(E154,1)="%",0.01*VALUE(LEFT(E154,LEN(E154)-1)),IF(RIGHT(E154,1)="k",1000*VALUE(LEFT(E154,LEN(E154)-1)),VALUE(SUBSTITUTE(E154,",",""))))))))),"N/A")</f>
        <v/>
      </c>
      <c r="M154">
        <f>IFERROR(IF(TRIM(F154)="-", "N/A", IF(RIGHT(F154,1)=")",IF(RIGHT(F154,2)="T)",-1000000000000*VALUE(MID(F154,2,LEN(F154)-3)),IF(RIGHT(F154,2)="M)",-1000000*VALUE(MID(F154,2,LEN(F154)-3)),IF(RIGHT(F154,2)="B)",-1000000000*VALUE(MID(F154,2,LEN(F154)-3)),IF(RIGHT(F154,2)="k)",-1000*VALUE(MID(F154,2,LEN(F154)-3)),VALUE(SUBSTITUTE(F154,",","")))))),IF(RIGHT(F154,1)="T",1000000000000*VALUE(LEFT(F154,LEN(F154)-1)),IF(RIGHT(F154,1)="M",1000000*VALUE(LEFT(F154,LEN(F154)-1)),IF(RIGHT(F154,1)="B",1000000000*VALUE(LEFT(F154,LEN(F154)-1)),IF(RIGHT(F154,1)="%",0.01*VALUE(LEFT(F154,LEN(F154)-1)),IF(RIGHT(F154,1)="k",1000*VALUE(LEFT(F154,LEN(F154)-1)),VALUE(SUBSTITUTE(F154,",",""))))))))),"N/A")</f>
        <v/>
      </c>
      <c r="N154">
        <f>IFERROR(IF(TRIM(G154)="-", "N/A", IF(RIGHT(G154,1)=")",IF(RIGHT(G154,2)="T)",-1000000000000*VALUE(MID(G154,2,LEN(G154)-3)),IF(RIGHT(G154,2)="M)",-1000000*VALUE(MID(G154,2,LEN(G154)-3)),IF(RIGHT(G154,2)="B)",-1000000000*VALUE(MID(G154,2,LEN(G154)-3)),IF(RIGHT(G154,2)="k)",-1000*VALUE(MID(G154,2,LEN(G154)-3)),VALUE(SUBSTITUTE(G154,",","")))))),IF(RIGHT(G154,1)="T",1000000000000*VALUE(LEFT(G154,LEN(G154)-1)),IF(RIGHT(G154,1)="M",1000000*VALUE(LEFT(G154,LEN(G154)-1)),IF(RIGHT(G154,1)="B",1000000000*VALUE(LEFT(G154,LEN(G154)-1)),IF(RIGHT(G154,1)="%",0.01*VALUE(LEFT(G154,LEN(G154)-1)),IF(RIGHT(G154,1)="k",1000*VALUE(LEFT(G154,LEN(G154)-1)),VALUE(SUBSTITUTE(G154,",",""))))))))),"N/A")</f>
        <v/>
      </c>
      <c r="P154">
        <f>MAX(J154:N154)</f>
        <v/>
      </c>
      <c r="Q154">
        <f>IFERROR(J144+MATCH(P154,J154:N154,0)-1,"")</f>
        <v/>
      </c>
      <c r="R154">
        <f>IF(Q154="","",MIN(J154:N154))</f>
        <v/>
      </c>
      <c r="S154">
        <f>IFERROR(J144+MATCH(R154,J154:N154,0)-1,"")</f>
        <v/>
      </c>
      <c r="T154">
        <f>IFERROR(AVERAGE(J154:N154),"")</f>
        <v/>
      </c>
      <c r="U154">
        <f>IFERROR(STDEV(J154:N154),"")</f>
        <v/>
      </c>
      <c r="V154">
        <f>IFERROR(IF(C154="-","",IF(ISBLANK(B154),"",IF(OR(ISNUMBER(FIND("Growth",B154)),ISNUMBER(FIND("Margin",B154))),"",(J154-T154)/U154))),"")</f>
        <v/>
      </c>
      <c r="W154">
        <f>IFERROR(IF(OR(D154="-",ISBLANK(D154)),"",(K154-T154)/U154),"")</f>
        <v/>
      </c>
      <c r="X154">
        <f>IFERROR(IF(OR(E154="-",ISBLANK(E154)),"",(L154-T154)/U154),"")</f>
        <v/>
      </c>
      <c r="Y154">
        <f>IFERROR(IF(OR(F154="-",ISBLANK(F154)),"",(M154-T154)/U154),"")</f>
        <v/>
      </c>
      <c r="Z154">
        <f>IFERROR(IF(OR(G154="-",ISBLANK(G154)),"",(N154-T154)/U154),"")</f>
        <v/>
      </c>
      <c r="AA154">
        <f>IF(MAX(MAX(V154:Z154),ABS(MIN(V154:Z154)))=ABS(MIN(V154:Z154)),MIN(V154:Z154),MAX(V154:Z154))</f>
        <v/>
      </c>
      <c r="AB154">
        <f>IFERROR(V144+MATCH(AA154,V154:Z154,0)-1,"")</f>
        <v/>
      </c>
      <c r="AC154">
        <f>IF(AB154&lt;&gt;"",IF(S154=AB154,"Low",IF(AB154=Q154,"High","")),"")</f>
        <v/>
      </c>
      <c r="AE154">
        <f>IF(ISNUMBER(MATCH("N/A",J154:N154,0)),"",IFERROR((5 * SUMPRODUCT(J144:N144,J154:N154) - PRODUCT(SUM(J144:N144),SUM(J154:N154))) / ((5 * SUM((J144^2)+(K144^2)+(L144^2)+(M144^2)+(N144^2))) - SUM(J144:N144)^2),""))</f>
        <v/>
      </c>
      <c r="AF154">
        <f>IFERROR(CORREL(J144:N144,J154:N154),"")</f>
        <v/>
      </c>
      <c r="AZ154">
        <f>IF(Q154=S154,0,1)</f>
        <v/>
      </c>
      <c r="BA154">
        <f>IF(AZ154=1,IF(Q154="","",IF(Q154=N144,"Yes","No")),"")</f>
        <v/>
      </c>
      <c r="BB154">
        <f>IF(BA154="Yes",P154,"")</f>
        <v/>
      </c>
      <c r="BC154">
        <f>IF(AZ154=1,IF(S154="","",IF(S154=N144,"Yes","No")),"")</f>
        <v/>
      </c>
      <c r="BD154">
        <f>IF(BC154="Yes",R154,"")</f>
        <v/>
      </c>
      <c r="BE154">
        <f>IFERROR(IF(SIGN(AE154)=1,"Increasing",IF(SIGN(AE154)=-1,"Decreasing","")),"")</f>
        <v/>
      </c>
      <c r="BF154">
        <f>IF(OR(AND(BE154="Increasing",BA154="Yes"),AND(BE154="Decreasing",BC154="Yes")),"Yes","No")</f>
        <v/>
      </c>
      <c r="BG154">
        <f>IF(I154="pos_trend","Yes","No")</f>
        <v/>
      </c>
      <c r="BH154">
        <f>IF(AF154&lt;&gt;"",IF(ABS(AF154)&gt;0.8,"Yes","No"),"")</f>
        <v/>
      </c>
    </row>
    <row r="155" spans="1:60">
      <c r="I155">
        <f>IF(AND(K155&gt; J155, L155&gt; K155, M155&gt; L155, N155&gt; M155), "pos_trend", IF(AND(K155&lt; J155, L155&lt; K155, M155&lt; L155, N155&lt; M155), "neg_trend", "N/A"))</f>
        <v/>
      </c>
      <c r="J155">
        <f>IFERROR(IF(TRIM(C155)="-", "N/A", IF(RIGHT(C155,1)=")",IF(RIGHT(C155,2)="T)",-1000000000000*VALUE(MID(C155,2,LEN(C155)-3)),IF(RIGHT(C155,2)="M)",-1000000*VALUE(MID(C155,2,LEN(C155)-3)),IF(RIGHT(C155,2)="B)",-1000000000*VALUE(MID(C155,2,LEN(C155)-3)),IF(RIGHT(C155,2)="k)",-1000*VALUE(MID(C155,2,LEN(C155)-3)),VALUE(SUBSTITUTE(C155,",","")))))),IF(RIGHT(C155,1)="T",1000000000000*VALUE(LEFT(C155,LEN(C155)-1)),IF(RIGHT(C155,1)="M",1000000*VALUE(LEFT(C155,LEN(C155)-1)),IF(RIGHT(C155,1)="B",1000000000*VALUE(LEFT(C155,LEN(C155)-1)),IF(RIGHT(C155,1)="%",0.01*VALUE(LEFT(C155,LEN(C155)-1)),IF(RIGHT(C155,1)="k",1000*VALUE(LEFT(C155,LEN(C155)-1)),VALUE(SUBSTITUTE(C155,",",""))))))))),"N/A")</f>
        <v/>
      </c>
      <c r="K155">
        <f>IFERROR(IF(TRIM(D155)="-", "N/A", IF(RIGHT(D155,1)=")",IF(RIGHT(D155,2)="T)",-1000000000000*VALUE(MID(D155,2,LEN(D155)-3)),IF(RIGHT(D155,2)="M)",-1000000*VALUE(MID(D155,2,LEN(D155)-3)),IF(RIGHT(D155,2)="B)",-1000000000*VALUE(MID(D155,2,LEN(D155)-3)),IF(RIGHT(D155,2)="k)",-1000*VALUE(MID(D155,2,LEN(D155)-3)),VALUE(SUBSTITUTE(D155,",","")))))),IF(RIGHT(D155,1)="T",1000000000000*VALUE(LEFT(D155,LEN(D155)-1)),IF(RIGHT(D155,1)="M",1000000*VALUE(LEFT(D155,LEN(D155)-1)),IF(RIGHT(D155,1)="B",1000000000*VALUE(LEFT(D155,LEN(D155)-1)),IF(RIGHT(D155,1)="%",0.01*VALUE(LEFT(D155,LEN(D155)-1)),IF(RIGHT(D155,1)="k",1000*VALUE(LEFT(D155,LEN(D155)-1)),VALUE(SUBSTITUTE(D155,",",""))))))))),"N/A")</f>
        <v/>
      </c>
      <c r="L155">
        <f>IFERROR(IF(TRIM(E155)="-", "N/A", IF(RIGHT(E155,1)=")",IF(RIGHT(E155,2)="T)",-1000000000000*VALUE(MID(E155,2,LEN(E155)-3)),IF(RIGHT(E155,2)="M)",-1000000*VALUE(MID(E155,2,LEN(E155)-3)),IF(RIGHT(E155,2)="B)",-1000000000*VALUE(MID(E155,2,LEN(E155)-3)),IF(RIGHT(E155,2)="k)",-1000*VALUE(MID(E155,2,LEN(E155)-3)),VALUE(SUBSTITUTE(E155,",","")))))),IF(RIGHT(E155,1)="T",1000000000000*VALUE(LEFT(E155,LEN(E155)-1)),IF(RIGHT(E155,1)="M",1000000*VALUE(LEFT(E155,LEN(E155)-1)),IF(RIGHT(E155,1)="B",1000000000*VALUE(LEFT(E155,LEN(E155)-1)),IF(RIGHT(E155,1)="%",0.01*VALUE(LEFT(E155,LEN(E155)-1)),IF(RIGHT(E155,1)="k",1000*VALUE(LEFT(E155,LEN(E155)-1)),VALUE(SUBSTITUTE(E155,",",""))))))))),"N/A")</f>
        <v/>
      </c>
      <c r="M155">
        <f>IFERROR(IF(TRIM(F155)="-", "N/A", IF(RIGHT(F155,1)=")",IF(RIGHT(F155,2)="T)",-1000000000000*VALUE(MID(F155,2,LEN(F155)-3)),IF(RIGHT(F155,2)="M)",-1000000*VALUE(MID(F155,2,LEN(F155)-3)),IF(RIGHT(F155,2)="B)",-1000000000*VALUE(MID(F155,2,LEN(F155)-3)),IF(RIGHT(F155,2)="k)",-1000*VALUE(MID(F155,2,LEN(F155)-3)),VALUE(SUBSTITUTE(F155,",","")))))),IF(RIGHT(F155,1)="T",1000000000000*VALUE(LEFT(F155,LEN(F155)-1)),IF(RIGHT(F155,1)="M",1000000*VALUE(LEFT(F155,LEN(F155)-1)),IF(RIGHT(F155,1)="B",1000000000*VALUE(LEFT(F155,LEN(F155)-1)),IF(RIGHT(F155,1)="%",0.01*VALUE(LEFT(F155,LEN(F155)-1)),IF(RIGHT(F155,1)="k",1000*VALUE(LEFT(F155,LEN(F155)-1)),VALUE(SUBSTITUTE(F155,",",""))))))))),"N/A")</f>
        <v/>
      </c>
      <c r="N155">
        <f>IFERROR(IF(TRIM(G155)="-", "N/A", IF(RIGHT(G155,1)=")",IF(RIGHT(G155,2)="T)",-1000000000000*VALUE(MID(G155,2,LEN(G155)-3)),IF(RIGHT(G155,2)="M)",-1000000*VALUE(MID(G155,2,LEN(G155)-3)),IF(RIGHT(G155,2)="B)",-1000000000*VALUE(MID(G155,2,LEN(G155)-3)),IF(RIGHT(G155,2)="k)",-1000*VALUE(MID(G155,2,LEN(G155)-3)),VALUE(SUBSTITUTE(G155,",","")))))),IF(RIGHT(G155,1)="T",1000000000000*VALUE(LEFT(G155,LEN(G155)-1)),IF(RIGHT(G155,1)="M",1000000*VALUE(LEFT(G155,LEN(G155)-1)),IF(RIGHT(G155,1)="B",1000000000*VALUE(LEFT(G155,LEN(G155)-1)),IF(RIGHT(G155,1)="%",0.01*VALUE(LEFT(G155,LEN(G155)-1)),IF(RIGHT(G155,1)="k",1000*VALUE(LEFT(G155,LEN(G155)-1)),VALUE(SUBSTITUTE(G155,",",""))))))))),"N/A")</f>
        <v/>
      </c>
      <c r="P155">
        <f>MAX(J155:N155)</f>
        <v/>
      </c>
      <c r="Q155">
        <f>IFERROR(J144+MATCH(P155,J155:N155,0)-1,"")</f>
        <v/>
      </c>
      <c r="R155">
        <f>IF(Q155="","",MIN(J155:N155))</f>
        <v/>
      </c>
      <c r="S155">
        <f>IFERROR(J144+MATCH(R155,J155:N155,0)-1,"")</f>
        <v/>
      </c>
      <c r="T155">
        <f>IFERROR(AVERAGE(J155:N155),"")</f>
        <v/>
      </c>
      <c r="U155">
        <f>IFERROR(STDEV(J155:N155),"")</f>
        <v/>
      </c>
      <c r="V155">
        <f>IFERROR(IF(C155="-","",IF(ISBLANK(B155),"",IF(OR(ISNUMBER(FIND("Growth",B155)),ISNUMBER(FIND("Margin",B155))),"",(J155-T155)/U155))),"")</f>
        <v/>
      </c>
      <c r="W155">
        <f>IFERROR(IF(OR(D155="-",ISBLANK(D155)),"",(K155-T155)/U155),"")</f>
        <v/>
      </c>
      <c r="X155">
        <f>IFERROR(IF(OR(E155="-",ISBLANK(E155)),"",(L155-T155)/U155),"")</f>
        <v/>
      </c>
      <c r="Y155">
        <f>IFERROR(IF(OR(F155="-",ISBLANK(F155)),"",(M155-T155)/U155),"")</f>
        <v/>
      </c>
      <c r="Z155">
        <f>IFERROR(IF(OR(G155="-",ISBLANK(G155)),"",(N155-T155)/U155),"")</f>
        <v/>
      </c>
      <c r="AA155">
        <f>IF(MAX(MAX(V155:Z155),ABS(MIN(V155:Z155)))=ABS(MIN(V155:Z155)),MIN(V155:Z155),MAX(V155:Z155))</f>
        <v/>
      </c>
      <c r="AB155">
        <f>IFERROR(V144+MATCH(AA155,V155:Z155,0)-1,"")</f>
        <v/>
      </c>
      <c r="AC155">
        <f>IF(AB155&lt;&gt;"",IF(S155=AB155,"Low",IF(AB155=Q155,"High","")),"")</f>
        <v/>
      </c>
      <c r="AE155">
        <f>IF(ISNUMBER(MATCH("N/A",J155:N155,0)),"",IFERROR((5 * SUMPRODUCT(J144:N144,J155:N155) - PRODUCT(SUM(J144:N144),SUM(J155:N155))) / ((5 * SUM((J144^2)+(K144^2)+(L144^2)+(M144^2)+(N144^2))) - SUM(J144:N144)^2),""))</f>
        <v/>
      </c>
      <c r="AF155">
        <f>IFERROR(CORREL(J144:N144,J155:N155),"")</f>
        <v/>
      </c>
      <c r="AZ155">
        <f>IF(Q155=S155,0,1)</f>
        <v/>
      </c>
      <c r="BA155">
        <f>IF(AZ155=1,IF(Q155="","",IF(Q155=N144,"Yes","No")),"")</f>
        <v/>
      </c>
      <c r="BB155">
        <f>IF(BA155="Yes",P155,"")</f>
        <v/>
      </c>
      <c r="BC155">
        <f>IF(AZ155=1,IF(S155="","",IF(S155=N144,"Yes","No")),"")</f>
        <v/>
      </c>
      <c r="BD155">
        <f>IF(BC155="Yes",R155,"")</f>
        <v/>
      </c>
      <c r="BE155">
        <f>IFERROR(IF(SIGN(AE155)=1,"Increasing",IF(SIGN(AE155)=-1,"Decreasing","")),"")</f>
        <v/>
      </c>
      <c r="BF155">
        <f>IF(OR(AND(BE155="Increasing",BA155="Yes"),AND(BE155="Decreasing",BC155="Yes")),"Yes","No")</f>
        <v/>
      </c>
      <c r="BG155">
        <f>IF(I155="pos_trend","Yes","No")</f>
        <v/>
      </c>
      <c r="BH155">
        <f>IF(AF155&lt;&gt;"",IF(ABS(AF155)&gt;0.8,"Yes","No"),"")</f>
        <v/>
      </c>
    </row>
    <row r="156" spans="1:60">
      <c r="I156">
        <f>IF(AND(K156&gt; J156, L156&gt; K156, M156&gt; L156, N156&gt; M156), "pos_trend", IF(AND(K156&lt; J156, L156&lt; K156, M156&lt; L156, N156&lt; M156), "neg_trend", "N/A"))</f>
        <v/>
      </c>
      <c r="J156">
        <f>IFERROR(IF(TRIM(C156)="-", "N/A", IF(RIGHT(C156,1)=")",IF(RIGHT(C156,2)="T)",-1000000000000*VALUE(MID(C156,2,LEN(C156)-3)),IF(RIGHT(C156,2)="M)",-1000000*VALUE(MID(C156,2,LEN(C156)-3)),IF(RIGHT(C156,2)="B)",-1000000000*VALUE(MID(C156,2,LEN(C156)-3)),IF(RIGHT(C156,2)="k)",-1000*VALUE(MID(C156,2,LEN(C156)-3)),VALUE(SUBSTITUTE(C156,",","")))))),IF(RIGHT(C156,1)="T",1000000000000*VALUE(LEFT(C156,LEN(C156)-1)),IF(RIGHT(C156,1)="M",1000000*VALUE(LEFT(C156,LEN(C156)-1)),IF(RIGHT(C156,1)="B",1000000000*VALUE(LEFT(C156,LEN(C156)-1)),IF(RIGHT(C156,1)="%",0.01*VALUE(LEFT(C156,LEN(C156)-1)),IF(RIGHT(C156,1)="k",1000*VALUE(LEFT(C156,LEN(C156)-1)),VALUE(SUBSTITUTE(C156,",",""))))))))),"N/A")</f>
        <v/>
      </c>
      <c r="K156">
        <f>IFERROR(IF(TRIM(D156)="-", "N/A", IF(RIGHT(D156,1)=")",IF(RIGHT(D156,2)="T)",-1000000000000*VALUE(MID(D156,2,LEN(D156)-3)),IF(RIGHT(D156,2)="M)",-1000000*VALUE(MID(D156,2,LEN(D156)-3)),IF(RIGHT(D156,2)="B)",-1000000000*VALUE(MID(D156,2,LEN(D156)-3)),IF(RIGHT(D156,2)="k)",-1000*VALUE(MID(D156,2,LEN(D156)-3)),VALUE(SUBSTITUTE(D156,",","")))))),IF(RIGHT(D156,1)="T",1000000000000*VALUE(LEFT(D156,LEN(D156)-1)),IF(RIGHT(D156,1)="M",1000000*VALUE(LEFT(D156,LEN(D156)-1)),IF(RIGHT(D156,1)="B",1000000000*VALUE(LEFT(D156,LEN(D156)-1)),IF(RIGHT(D156,1)="%",0.01*VALUE(LEFT(D156,LEN(D156)-1)),IF(RIGHT(D156,1)="k",1000*VALUE(LEFT(D156,LEN(D156)-1)),VALUE(SUBSTITUTE(D156,",",""))))))))),"N/A")</f>
        <v/>
      </c>
      <c r="L156">
        <f>IFERROR(IF(TRIM(E156)="-", "N/A", IF(RIGHT(E156,1)=")",IF(RIGHT(E156,2)="T)",-1000000000000*VALUE(MID(E156,2,LEN(E156)-3)),IF(RIGHT(E156,2)="M)",-1000000*VALUE(MID(E156,2,LEN(E156)-3)),IF(RIGHT(E156,2)="B)",-1000000000*VALUE(MID(E156,2,LEN(E156)-3)),IF(RIGHT(E156,2)="k)",-1000*VALUE(MID(E156,2,LEN(E156)-3)),VALUE(SUBSTITUTE(E156,",","")))))),IF(RIGHT(E156,1)="T",1000000000000*VALUE(LEFT(E156,LEN(E156)-1)),IF(RIGHT(E156,1)="M",1000000*VALUE(LEFT(E156,LEN(E156)-1)),IF(RIGHT(E156,1)="B",1000000000*VALUE(LEFT(E156,LEN(E156)-1)),IF(RIGHT(E156,1)="%",0.01*VALUE(LEFT(E156,LEN(E156)-1)),IF(RIGHT(E156,1)="k",1000*VALUE(LEFT(E156,LEN(E156)-1)),VALUE(SUBSTITUTE(E156,",",""))))))))),"N/A")</f>
        <v/>
      </c>
      <c r="M156">
        <f>IFERROR(IF(TRIM(F156)="-", "N/A", IF(RIGHT(F156,1)=")",IF(RIGHT(F156,2)="T)",-1000000000000*VALUE(MID(F156,2,LEN(F156)-3)),IF(RIGHT(F156,2)="M)",-1000000*VALUE(MID(F156,2,LEN(F156)-3)),IF(RIGHT(F156,2)="B)",-1000000000*VALUE(MID(F156,2,LEN(F156)-3)),IF(RIGHT(F156,2)="k)",-1000*VALUE(MID(F156,2,LEN(F156)-3)),VALUE(SUBSTITUTE(F156,",","")))))),IF(RIGHT(F156,1)="T",1000000000000*VALUE(LEFT(F156,LEN(F156)-1)),IF(RIGHT(F156,1)="M",1000000*VALUE(LEFT(F156,LEN(F156)-1)),IF(RIGHT(F156,1)="B",1000000000*VALUE(LEFT(F156,LEN(F156)-1)),IF(RIGHT(F156,1)="%",0.01*VALUE(LEFT(F156,LEN(F156)-1)),IF(RIGHT(F156,1)="k",1000*VALUE(LEFT(F156,LEN(F156)-1)),VALUE(SUBSTITUTE(F156,",",""))))))))),"N/A")</f>
        <v/>
      </c>
      <c r="N156">
        <f>IFERROR(IF(TRIM(G156)="-", "N/A", IF(RIGHT(G156,1)=")",IF(RIGHT(G156,2)="T)",-1000000000000*VALUE(MID(G156,2,LEN(G156)-3)),IF(RIGHT(G156,2)="M)",-1000000*VALUE(MID(G156,2,LEN(G156)-3)),IF(RIGHT(G156,2)="B)",-1000000000*VALUE(MID(G156,2,LEN(G156)-3)),IF(RIGHT(G156,2)="k)",-1000*VALUE(MID(G156,2,LEN(G156)-3)),VALUE(SUBSTITUTE(G156,",","")))))),IF(RIGHT(G156,1)="T",1000000000000*VALUE(LEFT(G156,LEN(G156)-1)),IF(RIGHT(G156,1)="M",1000000*VALUE(LEFT(G156,LEN(G156)-1)),IF(RIGHT(G156,1)="B",1000000000*VALUE(LEFT(G156,LEN(G156)-1)),IF(RIGHT(G156,1)="%",0.01*VALUE(LEFT(G156,LEN(G156)-1)),IF(RIGHT(G156,1)="k",1000*VALUE(LEFT(G156,LEN(G156)-1)),VALUE(SUBSTITUTE(G156,",",""))))))))),"N/A")</f>
        <v/>
      </c>
      <c r="P156">
        <f>MAX(J156:N156)</f>
        <v/>
      </c>
      <c r="Q156">
        <f>IFERROR(J144+MATCH(P156,J156:N156,0)-1,"")</f>
        <v/>
      </c>
      <c r="R156">
        <f>IF(Q156="","",MIN(J156:N156))</f>
        <v/>
      </c>
      <c r="S156">
        <f>IFERROR(J144+MATCH(R156,J156:N156,0)-1,"")</f>
        <v/>
      </c>
      <c r="T156">
        <f>IFERROR(AVERAGE(J156:N156),"")</f>
        <v/>
      </c>
      <c r="U156">
        <f>IFERROR(STDEV(J156:N156),"")</f>
        <v/>
      </c>
      <c r="V156">
        <f>IFERROR(IF(C156="-","",IF(ISBLANK(B156),"",IF(OR(ISNUMBER(FIND("Growth",B156)),ISNUMBER(FIND("Margin",B156))),"",(J156-T156)/U156))),"")</f>
        <v/>
      </c>
      <c r="W156">
        <f>IFERROR(IF(OR(D156="-",ISBLANK(D156)),"",(K156-T156)/U156),"")</f>
        <v/>
      </c>
      <c r="X156">
        <f>IFERROR(IF(OR(E156="-",ISBLANK(E156)),"",(L156-T156)/U156),"")</f>
        <v/>
      </c>
      <c r="Y156">
        <f>IFERROR(IF(OR(F156="-",ISBLANK(F156)),"",(M156-T156)/U156),"")</f>
        <v/>
      </c>
      <c r="Z156">
        <f>IFERROR(IF(OR(G156="-",ISBLANK(G156)),"",(N156-T156)/U156),"")</f>
        <v/>
      </c>
      <c r="AA156">
        <f>IF(MAX(MAX(V156:Z156),ABS(MIN(V156:Z156)))=ABS(MIN(V156:Z156)),MIN(V156:Z156),MAX(V156:Z156))</f>
        <v/>
      </c>
      <c r="AB156">
        <f>IFERROR(V144+MATCH(AA156,V156:Z156,0)-1,"")</f>
        <v/>
      </c>
      <c r="AC156">
        <f>IF(AB156&lt;&gt;"",IF(S156=AB156,"Low",IF(AB156=Q156,"High","")),"")</f>
        <v/>
      </c>
      <c r="AE156">
        <f>IF(ISNUMBER(MATCH("N/A",J156:N156,0)),"",IFERROR((5 * SUMPRODUCT(J144:N144,J156:N156) - PRODUCT(SUM(J144:N144),SUM(J156:N156))) / ((5 * SUM((J144^2)+(K144^2)+(L144^2)+(M144^2)+(N144^2))) - SUM(J144:N144)^2),""))</f>
        <v/>
      </c>
      <c r="AF156">
        <f>IFERROR(CORREL(J144:N144,J156:N156),"")</f>
        <v/>
      </c>
      <c r="AZ156">
        <f>IF(Q156=S156,0,1)</f>
        <v/>
      </c>
      <c r="BA156">
        <f>IF(AZ156=1,IF(Q156="","",IF(Q156=N144,"Yes","No")),"")</f>
        <v/>
      </c>
      <c r="BB156">
        <f>IF(BA156="Yes",P156,"")</f>
        <v/>
      </c>
      <c r="BC156">
        <f>IF(AZ156=1,IF(S156="","",IF(S156=N144,"Yes","No")),"")</f>
        <v/>
      </c>
      <c r="BD156">
        <f>IF(BC156="Yes",R156,"")</f>
        <v/>
      </c>
      <c r="BE156">
        <f>IFERROR(IF(SIGN(AE156)=1,"Increasing",IF(SIGN(AE156)=-1,"Decreasing","")),"")</f>
        <v/>
      </c>
      <c r="BF156">
        <f>IF(OR(AND(BE156="Increasing",BA156="Yes"),AND(BE156="Decreasing",BC156="Yes")),"Yes","No")</f>
        <v/>
      </c>
      <c r="BG156">
        <f>IF(I156="pos_trend","Yes","No")</f>
        <v/>
      </c>
      <c r="BH156">
        <f>IF(AF156&lt;&gt;"",IF(ABS(AF156)&gt;0.8,"Yes","No"),"")</f>
        <v/>
      </c>
    </row>
    <row r="157" spans="1:60">
      <c r="P157">
        <f>MAX(J157:N157)</f>
        <v/>
      </c>
      <c r="Q157">
        <f>IFERROR(J144+MATCH(P157,J157:N157,0)-1,"")</f>
        <v/>
      </c>
      <c r="R157">
        <f>IF(Q157="","",MIN(J157:N157))</f>
        <v/>
      </c>
      <c r="S157">
        <f>IFERROR(J144+MATCH(R157,J157:N157,0)-1,"")</f>
        <v/>
      </c>
      <c r="T157">
        <f>IFERROR(AVERAGE(J157:N157),"")</f>
        <v/>
      </c>
      <c r="U157">
        <f>IFERROR(STDEV(J157:N157),"")</f>
        <v/>
      </c>
      <c r="V157">
        <f>IFERROR(IF(C157="-","",IF(ISBLANK(B157),"",IF(OR(ISNUMBER(FIND("Growth",B157)),ISNUMBER(FIND("Margin",B157))),"",(J157-T157)/U157))),"")</f>
        <v/>
      </c>
      <c r="W157">
        <f>IFERROR(IF(OR(D157="-",ISBLANK(D157)),"",(K157-T157)/U157),"")</f>
        <v/>
      </c>
      <c r="X157">
        <f>IFERROR(IF(OR(E157="-",ISBLANK(E157)),"",(L157-T157)/U157),"")</f>
        <v/>
      </c>
      <c r="Y157">
        <f>IFERROR(IF(OR(F157="-",ISBLANK(F157)),"",(M157-T157)/U157),"")</f>
        <v/>
      </c>
      <c r="Z157">
        <f>IFERROR(IF(OR(G157="-",ISBLANK(G157)),"",(N157-T157)/U157),"")</f>
        <v/>
      </c>
      <c r="AA157">
        <f>IF(MAX(MAX(V157:Z157),ABS(MIN(V157:Z157)))=ABS(MIN(V157:Z157)),MIN(V157:Z157),MAX(V157:Z157))</f>
        <v/>
      </c>
      <c r="AB157">
        <f>IFERROR(V144+MATCH(AA157,V157:Z157,0)-1,"")</f>
        <v/>
      </c>
      <c r="AC157">
        <f>IF(AB157&lt;&gt;"",IF(S157=AB157,"Low",IF(AB157=Q157,"High","")),"")</f>
        <v/>
      </c>
      <c r="AE157">
        <f>IF(ISNUMBER(MATCH("N/A",J157:N157,0)),"",IFERROR((5 * SUMPRODUCT(J144:N144,J157:N157) - PRODUCT(SUM(J144:N144),SUM(J157:N157))) / ((5 * SUM((J144^2)+(K144^2)+(L144^2)+(M144^2)+(N144^2))) - SUM(J144:N144)^2),""))</f>
        <v/>
      </c>
      <c r="AF157">
        <f>IFERROR(CORREL(J144:N144,J157:N157),"")</f>
        <v/>
      </c>
      <c r="AZ157">
        <f>IF(Q157=S157,0,1)</f>
        <v/>
      </c>
      <c r="BA157">
        <f>IF(AZ157=1,IF(Q157="","",IF(Q157=N144,"Yes","No")),"")</f>
        <v/>
      </c>
      <c r="BB157">
        <f>IF(BA157="Yes",P157,"")</f>
        <v/>
      </c>
      <c r="BC157">
        <f>IF(AZ157=1,IF(S157="","",IF(S157=N144,"Yes","No")),"")</f>
        <v/>
      </c>
      <c r="BD157">
        <f>IF(BC157="Yes",R157,"")</f>
        <v/>
      </c>
      <c r="BE157">
        <f>IFERROR(IF(SIGN(AE157)=1,"Increasing",IF(SIGN(AE157)=-1,"Decreasing","")),"")</f>
        <v/>
      </c>
      <c r="BF157">
        <f>IF(OR(AND(BE157="Increasing",BA157="Yes"),AND(BE157="Decreasing",BC157="Yes")),"Yes","No")</f>
        <v/>
      </c>
      <c r="BG157">
        <f>IF(I157="pos_trend","Yes","No")</f>
        <v/>
      </c>
      <c r="BH157">
        <f>IF(AF157&lt;&gt;"",IF(ABS(AF157)&gt;0.8,"Yes","No"),"")</f>
        <v/>
      </c>
    </row>
    <row r="158" spans="1:60">
      <c r="I158">
        <f>IF(AND(K158&gt; J158, L158&gt; K158, M158&gt; L158, N158&gt; M158), "pos_trend", IF(AND(K158&lt; J158, L158&lt; K158, M158&lt; L158, N158&lt; M158), "neg_trend", "N/A"))</f>
        <v/>
      </c>
      <c r="J158">
        <f>IFERROR(IF(TRIM(C158)="-", "0", IF(RIGHT(C158,1)=")",IF(RIGHT(C158,2)="T)",-1000000000000*VALUE(MID(C158,2,LEN(C158)-3)),IF(RIGHT(C158,2)="M)",-1000000*VALUE(MID(C158,2,LEN(C158)-3)),IF(RIGHT(C158,2)="B)",-1000000000*VALUE(MID(C158,2,LEN(C158)-3)),IF(RIGHT(C158,2)="k)",-1000*VALUE(MID(C158,2,LEN(C158)-3)),VALUE(SUBSTITUTE(C158,",","")))))),IF(RIGHT(C158,1)="T",1000000000000*VALUE(LEFT(C158,LEN(C158)-1)),IF(RIGHT(C158,1)="M",1000000*VALUE(LEFT(C158,LEN(C158)-1)),IF(RIGHT(C158,1)="B",1000000000*VALUE(LEFT(C158,LEN(C158)-1)),IF(RIGHT(C158,1)="%",0.01*VALUE(LEFT(C158,LEN(C158)-1)),IF(RIGHT(C158,1)="k",1000*VALUE(LEFT(C158,LEN(C158)-1)),VALUE(SUBSTITUTE(C158,",",""))))))))),"N/A")</f>
        <v/>
      </c>
      <c r="K158">
        <f>IFERROR(IF(TRIM(D158)="-", "0", IF(RIGHT(D158,1)=")",IF(RIGHT(D158,2)="T)",-1000000000000*VALUE(MID(D158,2,LEN(D158)-3)),IF(RIGHT(D158,2)="M)",-1000000*VALUE(MID(D158,2,LEN(D158)-3)),IF(RIGHT(D158,2)="B)",-1000000000*VALUE(MID(D158,2,LEN(D158)-3)),IF(RIGHT(D158,2)="k)",-1000*VALUE(MID(D158,2,LEN(D158)-3)),VALUE(SUBSTITUTE(D158,",","")))))),IF(RIGHT(D158,1)="T",1000000000000*VALUE(LEFT(D158,LEN(D158)-1)),IF(RIGHT(D158,1)="M",1000000*VALUE(LEFT(D158,LEN(D158)-1)),IF(RIGHT(D158,1)="B",1000000000*VALUE(LEFT(D158,LEN(D158)-1)),IF(RIGHT(D158,1)="%",0.01*VALUE(LEFT(D158,LEN(D158)-1)),IF(RIGHT(D158,1)="k",1000*VALUE(LEFT(D158,LEN(D158)-1)),VALUE(SUBSTITUTE(D158,",",""))))))))),"N/A")</f>
        <v/>
      </c>
      <c r="L158">
        <f>IFERROR(IF(TRIM(E158)="-", "0", IF(RIGHT(E158,1)=")",IF(RIGHT(E158,2)="T)",-1000000000000*VALUE(MID(E158,2,LEN(E158)-3)),IF(RIGHT(E158,2)="M)",-1000000*VALUE(MID(E158,2,LEN(E158)-3)),IF(RIGHT(E158,2)="B)",-1000000000*VALUE(MID(E158,2,LEN(E158)-3)),IF(RIGHT(E158,2)="k)",-1000*VALUE(MID(E158,2,LEN(E158)-3)),VALUE(SUBSTITUTE(E158,",","")))))),IF(RIGHT(E158,1)="T",1000000000000*VALUE(LEFT(E158,LEN(E158)-1)),IF(RIGHT(E158,1)="M",1000000*VALUE(LEFT(E158,LEN(E158)-1)),IF(RIGHT(E158,1)="B",1000000000*VALUE(LEFT(E158,LEN(E158)-1)),IF(RIGHT(E158,1)="%",0.01*VALUE(LEFT(E158,LEN(E158)-1)),IF(RIGHT(E158,1)="k",1000*VALUE(LEFT(E158,LEN(E158)-1)),VALUE(SUBSTITUTE(E158,",",""))))))))),"N/A")</f>
        <v/>
      </c>
      <c r="M158">
        <f>IFERROR(IF(TRIM(F158)="-", "0", IF(RIGHT(F158,1)=")",IF(RIGHT(F158,2)="T)",-1000000000000*VALUE(MID(F158,2,LEN(F158)-3)),IF(RIGHT(F158,2)="M)",-1000000*VALUE(MID(F158,2,LEN(F158)-3)),IF(RIGHT(F158,2)="B)",-1000000000*VALUE(MID(F158,2,LEN(F158)-3)),IF(RIGHT(F158,2)="k)",-1000*VALUE(MID(F158,2,LEN(F158)-3)),VALUE(SUBSTITUTE(F158,",","")))))),IF(RIGHT(F158,1)="T",1000000000000*VALUE(LEFT(F158,LEN(F158)-1)),IF(RIGHT(F158,1)="M",1000000*VALUE(LEFT(F158,LEN(F158)-1)),IF(RIGHT(F158,1)="B",1000000000*VALUE(LEFT(F158,LEN(F158)-1)),IF(RIGHT(F158,1)="%",0.01*VALUE(LEFT(F158,LEN(F158)-1)),IF(RIGHT(F158,1)="k",1000*VALUE(LEFT(F158,LEN(F158)-1)),VALUE(SUBSTITUTE(F158,",",""))))))))),"N/A")</f>
        <v/>
      </c>
      <c r="N158">
        <f>IFERROR(IF(TRIM(G158)="-", "0", IF(RIGHT(G158,1)=")",IF(RIGHT(G158,2)="T)",-1000000000000*VALUE(MID(G158,2,LEN(G158)-3)),IF(RIGHT(G158,2)="M)",-1000000*VALUE(MID(G158,2,LEN(G158)-3)),IF(RIGHT(G158,2)="B)",-1000000000*VALUE(MID(G158,2,LEN(G158)-3)),IF(RIGHT(G158,2)="k)",-1000*VALUE(MID(G158,2,LEN(G158)-3)),VALUE(SUBSTITUTE(G158,",","")))))),IF(RIGHT(G158,1)="T",1000000000000*VALUE(LEFT(G158,LEN(G158)-1)),IF(RIGHT(G158,1)="M",1000000*VALUE(LEFT(G158,LEN(G158)-1)),IF(RIGHT(G158,1)="B",1000000000*VALUE(LEFT(G158,LEN(G158)-1)),IF(RIGHT(G158,1)="%",0.01*VALUE(LEFT(G158,LEN(G158)-1)),IF(RIGHT(G158,1)="k",1000*VALUE(LEFT(G158,LEN(G158)-1)),VALUE(SUBSTITUTE(G158,",",""))))))))),"N/A")</f>
        <v/>
      </c>
      <c r="P158">
        <f>MAX(J158:N158)</f>
        <v/>
      </c>
      <c r="Q158">
        <f>IFERROR(J144+MATCH(P158,J158:N158,0)-1,"")</f>
        <v/>
      </c>
      <c r="R158">
        <f>IF(Q158="","",MIN(J158:N158))</f>
        <v/>
      </c>
      <c r="S158">
        <f>IFERROR(J144+MATCH(R158,J158:N158,0)-1,"")</f>
        <v/>
      </c>
      <c r="T158">
        <f>IFERROR(AVERAGE(J158:N158),"")</f>
        <v/>
      </c>
      <c r="U158">
        <f>IFERROR(STDEV(J158:N158),"")</f>
        <v/>
      </c>
      <c r="V158">
        <f>IFERROR(IF(C158="-","",IF(ISBLANK(B158),"",IF(OR(ISNUMBER(FIND("Growth",B158)),ISNUMBER(FIND("Margin",B158))),"",(J158-T158)/U158))),"")</f>
        <v/>
      </c>
      <c r="W158">
        <f>IFERROR(IF(OR(D158="-",ISBLANK(D158)),"",(K158-T158)/U158),"")</f>
        <v/>
      </c>
      <c r="X158">
        <f>IFERROR(IF(OR(E158="-",ISBLANK(E158)),"",(L158-T158)/U158),"")</f>
        <v/>
      </c>
      <c r="Y158">
        <f>IFERROR(IF(OR(F158="-",ISBLANK(F158)),"",(M158-T158)/U158),"")</f>
        <v/>
      </c>
      <c r="Z158">
        <f>IFERROR(IF(OR(G158="-",ISBLANK(G158)),"",(N158-T158)/U158),"")</f>
        <v/>
      </c>
      <c r="AA158">
        <f>IF(MAX(MAX(V158:Z158),ABS(MIN(V158:Z158)))=ABS(MIN(V158:Z158)),MIN(V158:Z158),MAX(V158:Z158))</f>
        <v/>
      </c>
      <c r="AB158">
        <f>IFERROR(V144+MATCH(AA158,V158:Z158,0)-1,"")</f>
        <v/>
      </c>
      <c r="AC158">
        <f>IF(AB158&lt;&gt;"",IF(S158=AB158,"Low",IF(AB158=Q158,"High","")),"")</f>
        <v/>
      </c>
      <c r="AE158">
        <f>IF(ISNUMBER(MATCH("N/A",J158:N158,0)),"",IFERROR((5 * SUMPRODUCT(J144:N144,J158:N158) - PRODUCT(SUM(J144:N144),SUM(J158:N158))) / ((5 * SUM((J144^2)+(K144^2)+(L144^2)+(M144^2)+(N144^2))) - SUM(J144:N144)^2),""))</f>
        <v/>
      </c>
      <c r="AF158">
        <f>IFERROR(CORREL(J144:N144,J158:N158),"")</f>
        <v/>
      </c>
      <c r="AZ158">
        <f>IF(Q158=S158,0,1)</f>
        <v/>
      </c>
      <c r="BA158">
        <f>IF(AZ158=1,IF(Q158="","",IF(Q158=N144,"Yes","No")),"")</f>
        <v/>
      </c>
      <c r="BB158">
        <f>IF(BA158="Yes",P158,"")</f>
        <v/>
      </c>
      <c r="BC158">
        <f>IF(AZ158=1,IF(S158="","",IF(S158=N144,"Yes","No")),"")</f>
        <v/>
      </c>
      <c r="BD158">
        <f>IF(BC158="Yes",R158,"")</f>
        <v/>
      </c>
      <c r="BE158">
        <f>IFERROR(IF(SIGN(AE158)=1,"Increasing",IF(SIGN(AE158)=-1,"Decreasing","")),"")</f>
        <v/>
      </c>
      <c r="BF158">
        <f>IF(OR(AND(BE158="Increasing",BA158="Yes"),AND(BE158="Decreasing",BC158="Yes")),"Yes","No")</f>
        <v/>
      </c>
      <c r="BG158">
        <f>IF(I158="pos_trend","Yes","No")</f>
        <v/>
      </c>
      <c r="BH158">
        <f>IF(AF158&lt;&gt;"",IF(ABS(AF158)&gt;0.8,"Yes","No"),"")</f>
        <v/>
      </c>
    </row>
    <row r="159" spans="1:60">
      <c r="I159">
        <f>IF(AND(K159&gt; J159, L159&gt; K159, M159&gt; L159, N159&gt; M159), "pos_trend", IF(AND(K159&lt; J159, L159&lt; K159, M159&lt; L159, N159&lt; M159), "neg_trend", "N/A"))</f>
        <v/>
      </c>
      <c r="J159">
        <f>IFERROR(IF(TRIM(C159)="-", "N/A", IF(RIGHT(C159,1)=")",IF(RIGHT(C159,2)="T)",-1000000000000*VALUE(MID(C159,2,LEN(C159)-3)),IF(RIGHT(C159,2)="M)",-1000000*VALUE(MID(C159,2,LEN(C159)-3)),IF(RIGHT(C159,2)="B)",-1000000000*VALUE(MID(C159,2,LEN(C159)-3)),IF(RIGHT(C159,2)="k)",-1000*VALUE(MID(C159,2,LEN(C159)-3)),VALUE(SUBSTITUTE(C159,",","")))))),IF(RIGHT(C159,1)="T",1000000000000*VALUE(LEFT(C159,LEN(C159)-1)),IF(RIGHT(C159,1)="M",1000000*VALUE(LEFT(C159,LEN(C159)-1)),IF(RIGHT(C159,1)="B",1000000000*VALUE(LEFT(C159,LEN(C159)-1)),IF(RIGHT(C159,1)="%",0.01*VALUE(LEFT(C159,LEN(C159)-1)),IF(RIGHT(C159,1)="k",1000*VALUE(LEFT(C159,LEN(C159)-1)),VALUE(SUBSTITUTE(C159,",",""))))))))),"N/A")</f>
        <v/>
      </c>
      <c r="K159">
        <f>IFERROR(IF(TRIM(D159)="-", "N/A", IF(RIGHT(D159,1)=")",IF(RIGHT(D159,2)="T)",-1000000000000*VALUE(MID(D159,2,LEN(D159)-3)),IF(RIGHT(D159,2)="M)",-1000000*VALUE(MID(D159,2,LEN(D159)-3)),IF(RIGHT(D159,2)="B)",-1000000000*VALUE(MID(D159,2,LEN(D159)-3)),IF(RIGHT(D159,2)="k)",-1000*VALUE(MID(D159,2,LEN(D159)-3)),VALUE(SUBSTITUTE(D159,",","")))))),IF(RIGHT(D159,1)="T",1000000000000*VALUE(LEFT(D159,LEN(D159)-1)),IF(RIGHT(D159,1)="M",1000000*VALUE(LEFT(D159,LEN(D159)-1)),IF(RIGHT(D159,1)="B",1000000000*VALUE(LEFT(D159,LEN(D159)-1)),IF(RIGHT(D159,1)="%",0.01*VALUE(LEFT(D159,LEN(D159)-1)),IF(RIGHT(D159,1)="k",1000*VALUE(LEFT(D159,LEN(D159)-1)),VALUE(SUBSTITUTE(D159,",",""))))))))),"N/A")</f>
        <v/>
      </c>
      <c r="L159">
        <f>IFERROR(IF(TRIM(E159)="-", "N/A", IF(RIGHT(E159,1)=")",IF(RIGHT(E159,2)="T)",-1000000000000*VALUE(MID(E159,2,LEN(E159)-3)),IF(RIGHT(E159,2)="M)",-1000000*VALUE(MID(E159,2,LEN(E159)-3)),IF(RIGHT(E159,2)="B)",-1000000000*VALUE(MID(E159,2,LEN(E159)-3)),IF(RIGHT(E159,2)="k)",-1000*VALUE(MID(E159,2,LEN(E159)-3)),VALUE(SUBSTITUTE(E159,",","")))))),IF(RIGHT(E159,1)="T",1000000000000*VALUE(LEFT(E159,LEN(E159)-1)),IF(RIGHT(E159,1)="M",1000000*VALUE(LEFT(E159,LEN(E159)-1)),IF(RIGHT(E159,1)="B",1000000000*VALUE(LEFT(E159,LEN(E159)-1)),IF(RIGHT(E159,1)="%",0.01*VALUE(LEFT(E159,LEN(E159)-1)),IF(RIGHT(E159,1)="k",1000*VALUE(LEFT(E159,LEN(E159)-1)),VALUE(SUBSTITUTE(E159,",",""))))))))),"N/A")</f>
        <v/>
      </c>
      <c r="M159">
        <f>IFERROR(IF(TRIM(F159)="-", "N/A", IF(RIGHT(F159,1)=")",IF(RIGHT(F159,2)="T)",-1000000000000*VALUE(MID(F159,2,LEN(F159)-3)),IF(RIGHT(F159,2)="M)",-1000000*VALUE(MID(F159,2,LEN(F159)-3)),IF(RIGHT(F159,2)="B)",-1000000000*VALUE(MID(F159,2,LEN(F159)-3)),IF(RIGHT(F159,2)="k)",-1000*VALUE(MID(F159,2,LEN(F159)-3)),VALUE(SUBSTITUTE(F159,",","")))))),IF(RIGHT(F159,1)="T",1000000000000*VALUE(LEFT(F159,LEN(F159)-1)),IF(RIGHT(F159,1)="M",1000000*VALUE(LEFT(F159,LEN(F159)-1)),IF(RIGHT(F159,1)="B",1000000000*VALUE(LEFT(F159,LEN(F159)-1)),IF(RIGHT(F159,1)="%",0.01*VALUE(LEFT(F159,LEN(F159)-1)),IF(RIGHT(F159,1)="k",1000*VALUE(LEFT(F159,LEN(F159)-1)),VALUE(SUBSTITUTE(F159,",",""))))))))),"N/A")</f>
        <v/>
      </c>
      <c r="N159">
        <f>IFERROR(IF(TRIM(G159)="-", "N/A", IF(RIGHT(G159,1)=")",IF(RIGHT(G159,2)="T)",-1000000000000*VALUE(MID(G159,2,LEN(G159)-3)),IF(RIGHT(G159,2)="M)",-1000000*VALUE(MID(G159,2,LEN(G159)-3)),IF(RIGHT(G159,2)="B)",-1000000000*VALUE(MID(G159,2,LEN(G159)-3)),IF(RIGHT(G159,2)="k)",-1000*VALUE(MID(G159,2,LEN(G159)-3)),VALUE(SUBSTITUTE(G159,",","")))))),IF(RIGHT(G159,1)="T",1000000000000*VALUE(LEFT(G159,LEN(G159)-1)),IF(RIGHT(G159,1)="M",1000000*VALUE(LEFT(G159,LEN(G159)-1)),IF(RIGHT(G159,1)="B",1000000000*VALUE(LEFT(G159,LEN(G159)-1)),IF(RIGHT(G159,1)="%",0.01*VALUE(LEFT(G159,LEN(G159)-1)),IF(RIGHT(G159,1)="k",1000*VALUE(LEFT(G159,LEN(G159)-1)),VALUE(SUBSTITUTE(G159,",",""))))))))),"N/A")</f>
        <v/>
      </c>
      <c r="P159">
        <f>MAX(J159:N159)</f>
        <v/>
      </c>
      <c r="Q159">
        <f>IFERROR(J144+MATCH(P159,J159:N159,0)-1,"")</f>
        <v/>
      </c>
      <c r="R159">
        <f>IF(Q159="","",MIN(J159:N159))</f>
        <v/>
      </c>
      <c r="S159">
        <f>IFERROR(J144+MATCH(R159,J159:N159,0)-1,"")</f>
        <v/>
      </c>
      <c r="T159">
        <f>IFERROR(AVERAGE(J159:N159),"")</f>
        <v/>
      </c>
      <c r="U159">
        <f>IFERROR(STDEV(J159:N159),"")</f>
        <v/>
      </c>
      <c r="V159">
        <f>IFERROR(IF(C159="-","",IF(ISBLANK(B159),"",IF(OR(ISNUMBER(FIND("Growth",B159)),ISNUMBER(FIND("Margin",B159))),"",(J159-T159)/U159))),"")</f>
        <v/>
      </c>
      <c r="W159">
        <f>IFERROR(IF(OR(D159="-",ISBLANK(D159)),"",(K159-T159)/U159),"")</f>
        <v/>
      </c>
      <c r="X159">
        <f>IFERROR(IF(OR(E159="-",ISBLANK(E159)),"",(L159-T159)/U159),"")</f>
        <v/>
      </c>
      <c r="Y159">
        <f>IFERROR(IF(OR(F159="-",ISBLANK(F159)),"",(M159-T159)/U159),"")</f>
        <v/>
      </c>
      <c r="Z159">
        <f>IFERROR(IF(OR(G159="-",ISBLANK(G159)),"",(N159-T159)/U159),"")</f>
        <v/>
      </c>
      <c r="AA159">
        <f>IF(MAX(MAX(V159:Z159),ABS(MIN(V159:Z159)))=ABS(MIN(V159:Z159)),MIN(V159:Z159),MAX(V159:Z159))</f>
        <v/>
      </c>
      <c r="AB159">
        <f>IFERROR(V144+MATCH(AA159,V159:Z159,0)-1,"")</f>
        <v/>
      </c>
      <c r="AC159">
        <f>IF(AB159&lt;&gt;"",IF(S159=AB159,"Low",IF(AB159=Q159,"High","")),"")</f>
        <v/>
      </c>
      <c r="AE159">
        <f>IF(ISNUMBER(MATCH("N/A",J159:N159,0)),"",IFERROR((5 * SUMPRODUCT(J144:N144,J159:N159) - PRODUCT(SUM(J144:N144),SUM(J159:N159))) / ((5 * SUM((J144^2)+(K144^2)+(L144^2)+(M144^2)+(N144^2))) - SUM(J144:N144)^2),""))</f>
        <v/>
      </c>
      <c r="AF159">
        <f>IFERROR(CORREL(J144:N144,J159:N159),"")</f>
        <v/>
      </c>
      <c r="AZ159">
        <f>IF(Q159=S159,0,1)</f>
        <v/>
      </c>
      <c r="BA159">
        <f>IF(AZ159=1,IF(Q159="","",IF(Q159=N144,"Yes","No")),"")</f>
        <v/>
      </c>
      <c r="BB159">
        <f>IF(BA159="Yes",P159,"")</f>
        <v/>
      </c>
      <c r="BC159">
        <f>IF(AZ159=1,IF(S159="","",IF(S159=N144,"Yes","No")),"")</f>
        <v/>
      </c>
      <c r="BD159">
        <f>IF(BC159="Yes",R159,"")</f>
        <v/>
      </c>
      <c r="BE159">
        <f>IFERROR(IF(SIGN(AE159)=1,"Increasing",IF(SIGN(AE159)=-1,"Decreasing","")),"")</f>
        <v/>
      </c>
      <c r="BF159">
        <f>IF(OR(AND(BE159="Increasing",BA159="Yes"),AND(BE159="Decreasing",BC159="Yes")),"Yes","No")</f>
        <v/>
      </c>
      <c r="BG159">
        <f>IF(I159="pos_trend","Yes","No")</f>
        <v/>
      </c>
      <c r="BH159">
        <f>IF(AF159&lt;&gt;"",IF(ABS(AF159)&gt;0.8,"Yes","No"),"")</f>
        <v/>
      </c>
    </row>
    <row r="160" spans="1:60">
      <c r="I160">
        <f>IF(AND(K160&gt; J160, L160&gt; K160, M160&gt; L160, N160&gt; M160), "pos_trend", IF(AND(K160&lt; J160, L160&lt; K160, M160&lt; L160, N160&lt; M160), "neg_trend", "N/A"))</f>
        <v/>
      </c>
      <c r="J160">
        <f>IFERROR(IF(TRIM(C160)="-", "N/A", IF(RIGHT(C160,1)=")",IF(RIGHT(C160,2)="T)",-1000000000000*VALUE(MID(C160,2,LEN(C160)-3)),IF(RIGHT(C160,2)="M)",-1000000*VALUE(MID(C160,2,LEN(C160)-3)),IF(RIGHT(C160,2)="B)",-1000000000*VALUE(MID(C160,2,LEN(C160)-3)),IF(RIGHT(C160,2)="k)",-1000*VALUE(MID(C160,2,LEN(C160)-3)),VALUE(SUBSTITUTE(C160,",","")))))),IF(RIGHT(C160,1)="T",1000000000000*VALUE(LEFT(C160,LEN(C160)-1)),IF(RIGHT(C160,1)="M",1000000*VALUE(LEFT(C160,LEN(C160)-1)),IF(RIGHT(C160,1)="B",1000000000*VALUE(LEFT(C160,LEN(C160)-1)),IF(RIGHT(C160,1)="%",0.01*VALUE(LEFT(C160,LEN(C160)-1)),IF(RIGHT(C160,1)="k",1000*VALUE(LEFT(C160,LEN(C160)-1)),VALUE(SUBSTITUTE(C160,",",""))))))))),"N/A")</f>
        <v/>
      </c>
      <c r="K160">
        <f>IFERROR(IF(TRIM(D160)="-", "N/A", IF(RIGHT(D160,1)=")",IF(RIGHT(D160,2)="T)",-1000000000000*VALUE(MID(D160,2,LEN(D160)-3)),IF(RIGHT(D160,2)="M)",-1000000*VALUE(MID(D160,2,LEN(D160)-3)),IF(RIGHT(D160,2)="B)",-1000000000*VALUE(MID(D160,2,LEN(D160)-3)),IF(RIGHT(D160,2)="k)",-1000*VALUE(MID(D160,2,LEN(D160)-3)),VALUE(SUBSTITUTE(D160,",","")))))),IF(RIGHT(D160,1)="T",1000000000000*VALUE(LEFT(D160,LEN(D160)-1)),IF(RIGHT(D160,1)="M",1000000*VALUE(LEFT(D160,LEN(D160)-1)),IF(RIGHT(D160,1)="B",1000000000*VALUE(LEFT(D160,LEN(D160)-1)),IF(RIGHT(D160,1)="%",0.01*VALUE(LEFT(D160,LEN(D160)-1)),IF(RIGHT(D160,1)="k",1000*VALUE(LEFT(D160,LEN(D160)-1)),VALUE(SUBSTITUTE(D160,",",""))))))))),"N/A")</f>
        <v/>
      </c>
      <c r="L160">
        <f>IFERROR(IF(TRIM(E160)="-", "N/A", IF(RIGHT(E160,1)=")",IF(RIGHT(E160,2)="T)",-1000000000000*VALUE(MID(E160,2,LEN(E160)-3)),IF(RIGHT(E160,2)="M)",-1000000*VALUE(MID(E160,2,LEN(E160)-3)),IF(RIGHT(E160,2)="B)",-1000000000*VALUE(MID(E160,2,LEN(E160)-3)),IF(RIGHT(E160,2)="k)",-1000*VALUE(MID(E160,2,LEN(E160)-3)),VALUE(SUBSTITUTE(E160,",","")))))),IF(RIGHT(E160,1)="T",1000000000000*VALUE(LEFT(E160,LEN(E160)-1)),IF(RIGHT(E160,1)="M",1000000*VALUE(LEFT(E160,LEN(E160)-1)),IF(RIGHT(E160,1)="B",1000000000*VALUE(LEFT(E160,LEN(E160)-1)),IF(RIGHT(E160,1)="%",0.01*VALUE(LEFT(E160,LEN(E160)-1)),IF(RIGHT(E160,1)="k",1000*VALUE(LEFT(E160,LEN(E160)-1)),VALUE(SUBSTITUTE(E160,",",""))))))))),"N/A")</f>
        <v/>
      </c>
      <c r="M160">
        <f>IFERROR(IF(TRIM(F160)="-", "N/A", IF(RIGHT(F160,1)=")",IF(RIGHT(F160,2)="T)",-1000000000000*VALUE(MID(F160,2,LEN(F160)-3)),IF(RIGHT(F160,2)="M)",-1000000*VALUE(MID(F160,2,LEN(F160)-3)),IF(RIGHT(F160,2)="B)",-1000000000*VALUE(MID(F160,2,LEN(F160)-3)),IF(RIGHT(F160,2)="k)",-1000*VALUE(MID(F160,2,LEN(F160)-3)),VALUE(SUBSTITUTE(F160,",","")))))),IF(RIGHT(F160,1)="T",1000000000000*VALUE(LEFT(F160,LEN(F160)-1)),IF(RIGHT(F160,1)="M",1000000*VALUE(LEFT(F160,LEN(F160)-1)),IF(RIGHT(F160,1)="B",1000000000*VALUE(LEFT(F160,LEN(F160)-1)),IF(RIGHT(F160,1)="%",0.01*VALUE(LEFT(F160,LEN(F160)-1)),IF(RIGHT(F160,1)="k",1000*VALUE(LEFT(F160,LEN(F160)-1)),VALUE(SUBSTITUTE(F160,",",""))))))))),"N/A")</f>
        <v/>
      </c>
      <c r="N160">
        <f>IFERROR(IF(TRIM(G160)="-", "N/A", IF(RIGHT(G160,1)=")",IF(RIGHT(G160,2)="T)",-1000000000000*VALUE(MID(G160,2,LEN(G160)-3)),IF(RIGHT(G160,2)="M)",-1000000*VALUE(MID(G160,2,LEN(G160)-3)),IF(RIGHT(G160,2)="B)",-1000000000*VALUE(MID(G160,2,LEN(G160)-3)),IF(RIGHT(G160,2)="k)",-1000*VALUE(MID(G160,2,LEN(G160)-3)),VALUE(SUBSTITUTE(G160,",","")))))),IF(RIGHT(G160,1)="T",1000000000000*VALUE(LEFT(G160,LEN(G160)-1)),IF(RIGHT(G160,1)="M",1000000*VALUE(LEFT(G160,LEN(G160)-1)),IF(RIGHT(G160,1)="B",1000000000*VALUE(LEFT(G160,LEN(G160)-1)),IF(RIGHT(G160,1)="%",0.01*VALUE(LEFT(G160,LEN(G160)-1)),IF(RIGHT(G160,1)="k",1000*VALUE(LEFT(G160,LEN(G160)-1)),VALUE(SUBSTITUTE(G160,",",""))))))))),"N/A")</f>
        <v/>
      </c>
      <c r="P160">
        <f>MAX(J160:N160)</f>
        <v/>
      </c>
      <c r="Q160">
        <f>IFERROR(J144+MATCH(P160,J160:N160,0)-1,"")</f>
        <v/>
      </c>
      <c r="R160">
        <f>IF(Q160="","",MIN(J160:N160))</f>
        <v/>
      </c>
      <c r="S160">
        <f>IFERROR(J144+MATCH(R160,J160:N160,0)-1,"")</f>
        <v/>
      </c>
      <c r="T160">
        <f>IFERROR(AVERAGE(J160:N160),"")</f>
        <v/>
      </c>
      <c r="U160">
        <f>IFERROR(STDEV(J160:N160),"")</f>
        <v/>
      </c>
      <c r="V160">
        <f>IFERROR(IF(C160="-","",IF(ISBLANK(B160),"",IF(OR(ISNUMBER(FIND("Growth",B160)),ISNUMBER(FIND("Margin",B160))),"",(J160-T160)/U160))),"")</f>
        <v/>
      </c>
      <c r="W160">
        <f>IFERROR(IF(OR(D160="-",ISBLANK(D160)),"",(K160-T160)/U160),"")</f>
        <v/>
      </c>
      <c r="X160">
        <f>IFERROR(IF(OR(E160="-",ISBLANK(E160)),"",(L160-T160)/U160),"")</f>
        <v/>
      </c>
      <c r="Y160">
        <f>IFERROR(IF(OR(F160="-",ISBLANK(F160)),"",(M160-T160)/U160),"")</f>
        <v/>
      </c>
      <c r="Z160">
        <f>IFERROR(IF(OR(G160="-",ISBLANK(G160)),"",(N160-T160)/U160),"")</f>
        <v/>
      </c>
      <c r="AA160">
        <f>IF(MAX(MAX(V160:Z160),ABS(MIN(V160:Z160)))=ABS(MIN(V160:Z160)),MIN(V160:Z160),MAX(V160:Z160))</f>
        <v/>
      </c>
      <c r="AB160">
        <f>IFERROR(V144+MATCH(AA160,V160:Z160,0)-1,"")</f>
        <v/>
      </c>
      <c r="AC160">
        <f>IF(AB160&lt;&gt;"",IF(S160=AB160,"Low",IF(AB160=Q160,"High","")),"")</f>
        <v/>
      </c>
      <c r="AE160">
        <f>IF(ISNUMBER(MATCH("N/A",J160:N160,0)),"",IFERROR((5 * SUMPRODUCT(J144:N144,J160:N160) - PRODUCT(SUM(J144:N144),SUM(J160:N160))) / ((5 * SUM((J144^2)+(K144^2)+(L144^2)+(M144^2)+(N144^2))) - SUM(J144:N144)^2),""))</f>
        <v/>
      </c>
      <c r="AF160">
        <f>IFERROR(CORREL(J144:N144,J160:N160),"")</f>
        <v/>
      </c>
      <c r="AZ160">
        <f>IF(Q160=S160,0,1)</f>
        <v/>
      </c>
      <c r="BA160">
        <f>IF(AZ160=1,IF(Q160="","",IF(Q160=N144,"Yes","No")),"")</f>
        <v/>
      </c>
      <c r="BB160">
        <f>IF(BA160="Yes",P160,"")</f>
        <v/>
      </c>
      <c r="BC160">
        <f>IF(AZ160=1,IF(S160="","",IF(S160=N144,"Yes","No")),"")</f>
        <v/>
      </c>
      <c r="BD160">
        <f>IF(BC160="Yes",R160,"")</f>
        <v/>
      </c>
      <c r="BE160">
        <f>IFERROR(IF(SIGN(AE160)=1,"Increasing",IF(SIGN(AE160)=-1,"Decreasing","")),"")</f>
        <v/>
      </c>
      <c r="BF160">
        <f>IF(OR(AND(BE160="Increasing",BA160="Yes"),AND(BE160="Decreasing",BC160="Yes")),"Yes","No")</f>
        <v/>
      </c>
      <c r="BG160">
        <f>IF(I160="pos_trend","Yes","No")</f>
        <v/>
      </c>
      <c r="BH160">
        <f>IF(AF160&lt;&gt;"",IF(ABS(AF160)&gt;0.8,"Yes","No"),"")</f>
        <v/>
      </c>
    </row>
    <row r="161" spans="1:60">
      <c r="I161">
        <f>IF(AND(K161&gt; J161, L161&gt; K161, M161&gt; L161, N161&gt; M161), "pos_trend", IF(AND(K161&lt; J161, L161&lt; K161, M161&lt; L161, N161&lt; M161), "neg_trend", "N/A"))</f>
        <v/>
      </c>
      <c r="J161">
        <f>IFERROR(IF(TRIM(C161)="-", "N/A", IF(RIGHT(C161,1)=")",IF(RIGHT(C161,2)="T)",-1000000000000*VALUE(MID(C161,2,LEN(C161)-3)),IF(RIGHT(C161,2)="M)",-1000000*VALUE(MID(C161,2,LEN(C161)-3)),IF(RIGHT(C161,2)="B)",-1000000000*VALUE(MID(C161,2,LEN(C161)-3)),IF(RIGHT(C161,2)="k)",-1000*VALUE(MID(C161,2,LEN(C161)-3)),VALUE(SUBSTITUTE(C161,",","")))))),IF(RIGHT(C161,1)="T",1000000000000*VALUE(LEFT(C161,LEN(C161)-1)),IF(RIGHT(C161,1)="M",1000000*VALUE(LEFT(C161,LEN(C161)-1)),IF(RIGHT(C161,1)="B",1000000000*VALUE(LEFT(C161,LEN(C161)-1)),IF(RIGHT(C161,1)="%",0.01*VALUE(LEFT(C161,LEN(C161)-1)),IF(RIGHT(C161,1)="k",1000*VALUE(LEFT(C161,LEN(C161)-1)),VALUE(SUBSTITUTE(C161,",",""))))))))),"N/A")</f>
        <v/>
      </c>
      <c r="K161">
        <f>IFERROR(IF(TRIM(D161)="-", "N/A", IF(RIGHT(D161,1)=")",IF(RIGHT(D161,2)="T)",-1000000000000*VALUE(MID(D161,2,LEN(D161)-3)),IF(RIGHT(D161,2)="M)",-1000000*VALUE(MID(D161,2,LEN(D161)-3)),IF(RIGHT(D161,2)="B)",-1000000000*VALUE(MID(D161,2,LEN(D161)-3)),IF(RIGHT(D161,2)="k)",-1000*VALUE(MID(D161,2,LEN(D161)-3)),VALUE(SUBSTITUTE(D161,",","")))))),IF(RIGHT(D161,1)="T",1000000000000*VALUE(LEFT(D161,LEN(D161)-1)),IF(RIGHT(D161,1)="M",1000000*VALUE(LEFT(D161,LEN(D161)-1)),IF(RIGHT(D161,1)="B",1000000000*VALUE(LEFT(D161,LEN(D161)-1)),IF(RIGHT(D161,1)="%",0.01*VALUE(LEFT(D161,LEN(D161)-1)),IF(RIGHT(D161,1)="k",1000*VALUE(LEFT(D161,LEN(D161)-1)),VALUE(SUBSTITUTE(D161,",",""))))))))),"N/A")</f>
        <v/>
      </c>
      <c r="L161">
        <f>IFERROR(IF(TRIM(E161)="-", "N/A", IF(RIGHT(E161,1)=")",IF(RIGHT(E161,2)="T)",-1000000000000*VALUE(MID(E161,2,LEN(E161)-3)),IF(RIGHT(E161,2)="M)",-1000000*VALUE(MID(E161,2,LEN(E161)-3)),IF(RIGHT(E161,2)="B)",-1000000000*VALUE(MID(E161,2,LEN(E161)-3)),IF(RIGHT(E161,2)="k)",-1000*VALUE(MID(E161,2,LEN(E161)-3)),VALUE(SUBSTITUTE(E161,",","")))))),IF(RIGHT(E161,1)="T",1000000000000*VALUE(LEFT(E161,LEN(E161)-1)),IF(RIGHT(E161,1)="M",1000000*VALUE(LEFT(E161,LEN(E161)-1)),IF(RIGHT(E161,1)="B",1000000000*VALUE(LEFT(E161,LEN(E161)-1)),IF(RIGHT(E161,1)="%",0.01*VALUE(LEFT(E161,LEN(E161)-1)),IF(RIGHT(E161,1)="k",1000*VALUE(LEFT(E161,LEN(E161)-1)),VALUE(SUBSTITUTE(E161,",",""))))))))),"N/A")</f>
        <v/>
      </c>
      <c r="M161">
        <f>IFERROR(IF(TRIM(F161)="-", "N/A", IF(RIGHT(F161,1)=")",IF(RIGHT(F161,2)="T)",-1000000000000*VALUE(MID(F161,2,LEN(F161)-3)),IF(RIGHT(F161,2)="M)",-1000000*VALUE(MID(F161,2,LEN(F161)-3)),IF(RIGHT(F161,2)="B)",-1000000000*VALUE(MID(F161,2,LEN(F161)-3)),IF(RIGHT(F161,2)="k)",-1000*VALUE(MID(F161,2,LEN(F161)-3)),VALUE(SUBSTITUTE(F161,",","")))))),IF(RIGHT(F161,1)="T",1000000000000*VALUE(LEFT(F161,LEN(F161)-1)),IF(RIGHT(F161,1)="M",1000000*VALUE(LEFT(F161,LEN(F161)-1)),IF(RIGHT(F161,1)="B",1000000000*VALUE(LEFT(F161,LEN(F161)-1)),IF(RIGHT(F161,1)="%",0.01*VALUE(LEFT(F161,LEN(F161)-1)),IF(RIGHT(F161,1)="k",1000*VALUE(LEFT(F161,LEN(F161)-1)),VALUE(SUBSTITUTE(F161,",",""))))))))),"N/A")</f>
        <v/>
      </c>
      <c r="N161">
        <f>IFERROR(IF(TRIM(G161)="-", "N/A", IF(RIGHT(G161,1)=")",IF(RIGHT(G161,2)="T)",-1000000000000*VALUE(MID(G161,2,LEN(G161)-3)),IF(RIGHT(G161,2)="M)",-1000000*VALUE(MID(G161,2,LEN(G161)-3)),IF(RIGHT(G161,2)="B)",-1000000000*VALUE(MID(G161,2,LEN(G161)-3)),IF(RIGHT(G161,2)="k)",-1000*VALUE(MID(G161,2,LEN(G161)-3)),VALUE(SUBSTITUTE(G161,",","")))))),IF(RIGHT(G161,1)="T",1000000000000*VALUE(LEFT(G161,LEN(G161)-1)),IF(RIGHT(G161,1)="M",1000000*VALUE(LEFT(G161,LEN(G161)-1)),IF(RIGHT(G161,1)="B",1000000000*VALUE(LEFT(G161,LEN(G161)-1)),IF(RIGHT(G161,1)="%",0.01*VALUE(LEFT(G161,LEN(G161)-1)),IF(RIGHT(G161,1)="k",1000*VALUE(LEFT(G161,LEN(G161)-1)),VALUE(SUBSTITUTE(G161,",",""))))))))),"N/A")</f>
        <v/>
      </c>
      <c r="P161">
        <f>MAX(J161:N161)</f>
        <v/>
      </c>
      <c r="Q161">
        <f>IFERROR(J144+MATCH(P161,J161:N161,0)-1,"")</f>
        <v/>
      </c>
      <c r="R161">
        <f>IF(Q161="","",MIN(J161:N161))</f>
        <v/>
      </c>
      <c r="S161">
        <f>IFERROR(J144+MATCH(R161,J161:N161,0)-1,"")</f>
        <v/>
      </c>
      <c r="T161">
        <f>IFERROR(AVERAGE(J161:N161),"")</f>
        <v/>
      </c>
      <c r="U161">
        <f>IFERROR(STDEV(J161:N161),"")</f>
        <v/>
      </c>
      <c r="V161">
        <f>IFERROR(IF(C161="-","",IF(ISBLANK(B161),"",IF(OR(ISNUMBER(FIND("Growth",B161)),ISNUMBER(FIND("Margin",B161))),"",(J161-T161)/U161))),"")</f>
        <v/>
      </c>
      <c r="W161">
        <f>IFERROR(IF(OR(D161="-",ISBLANK(D161)),"",(K161-T161)/U161),"")</f>
        <v/>
      </c>
      <c r="X161">
        <f>IFERROR(IF(OR(E161="-",ISBLANK(E161)),"",(L161-T161)/U161),"")</f>
        <v/>
      </c>
      <c r="Y161">
        <f>IFERROR(IF(OR(F161="-",ISBLANK(F161)),"",(M161-T161)/U161),"")</f>
        <v/>
      </c>
      <c r="Z161">
        <f>IFERROR(IF(OR(G161="-",ISBLANK(G161)),"",(N161-T161)/U161),"")</f>
        <v/>
      </c>
      <c r="AA161">
        <f>IF(MAX(MAX(V161:Z161),ABS(MIN(V161:Z161)))=ABS(MIN(V161:Z161)),MIN(V161:Z161),MAX(V161:Z161))</f>
        <v/>
      </c>
      <c r="AB161">
        <f>IFERROR(V144+MATCH(AA161,V161:Z161,0)-1,"")</f>
        <v/>
      </c>
      <c r="AC161">
        <f>IF(AB161&lt;&gt;"",IF(S161=AB161,"Low",IF(AB161=Q161,"High","")),"")</f>
        <v/>
      </c>
      <c r="AE161">
        <f>IF(ISNUMBER(MATCH("N/A",J161:N161,0)),"",IFERROR((5 * SUMPRODUCT(J144:N144,J161:N161) - PRODUCT(SUM(J144:N144),SUM(J161:N161))) / ((5 * SUM((J144^2)+(K144^2)+(L144^2)+(M144^2)+(N144^2))) - SUM(J144:N144)^2),""))</f>
        <v/>
      </c>
      <c r="AF161">
        <f>IFERROR(CORREL(J144:N144,J161:N161),"")</f>
        <v/>
      </c>
      <c r="AZ161">
        <f>IF(Q161=S161,0,1)</f>
        <v/>
      </c>
      <c r="BA161">
        <f>IF(AZ161=1,IF(Q161="","",IF(Q161=N144,"Yes","No")),"")</f>
        <v/>
      </c>
      <c r="BB161">
        <f>IF(BA161="Yes",P161,"")</f>
        <v/>
      </c>
      <c r="BC161">
        <f>IF(AZ161=1,IF(S161="","",IF(S161=N144,"Yes","No")),"")</f>
        <v/>
      </c>
      <c r="BD161">
        <f>IF(BC161="Yes",R161,"")</f>
        <v/>
      </c>
      <c r="BE161">
        <f>IFERROR(IF(SIGN(AE161)=1,"Increasing",IF(SIGN(AE161)=-1,"Decreasing","")),"")</f>
        <v/>
      </c>
      <c r="BF161">
        <f>IF(OR(AND(BE161="Increasing",BA161="Yes"),AND(BE161="Decreasing",BC161="Yes")),"Yes","No")</f>
        <v/>
      </c>
      <c r="BG161">
        <f>IF(I161="pos_trend","Yes","No")</f>
        <v/>
      </c>
      <c r="BH161">
        <f>IF(AF161&lt;&gt;"",IF(ABS(AF161)&gt;0.8,"Yes","No"),"")</f>
        <v/>
      </c>
    </row>
    <row r="162" spans="1:60">
      <c r="I162">
        <f>IF(AND(K162&gt; J162, L162&gt; K162, M162&gt; L162, N162&gt; M162), "pos_trend", IF(AND(K162&lt; J162, L162&lt; K162, M162&lt; L162, N162&lt; M162), "neg_trend", "N/A"))</f>
        <v/>
      </c>
      <c r="J162">
        <f>IFERROR(IF(TRIM(C162)="-", "N/A", IF(RIGHT(C162,1)=")",IF(RIGHT(C162,2)="T)",-1000000000000*VALUE(MID(C162,2,LEN(C162)-3)),IF(RIGHT(C162,2)="M)",-1000000*VALUE(MID(C162,2,LEN(C162)-3)),IF(RIGHT(C162,2)="B)",-1000000000*VALUE(MID(C162,2,LEN(C162)-3)),IF(RIGHT(C162,2)="k)",-1000*VALUE(MID(C162,2,LEN(C162)-3)),VALUE(SUBSTITUTE(C162,",","")))))),IF(RIGHT(C162,1)="T",1000000000000*VALUE(LEFT(C162,LEN(C162)-1)),IF(RIGHT(C162,1)="M",1000000*VALUE(LEFT(C162,LEN(C162)-1)),IF(RIGHT(C162,1)="B",1000000000*VALUE(LEFT(C162,LEN(C162)-1)),IF(RIGHT(C162,1)="%",0.01*VALUE(LEFT(C162,LEN(C162)-1)),IF(RIGHT(C162,1)="k",1000*VALUE(LEFT(C162,LEN(C162)-1)),VALUE(SUBSTITUTE(C162,",",""))))))))),"N/A")</f>
        <v/>
      </c>
      <c r="K162">
        <f>IFERROR(IF(TRIM(D162)="-", "N/A", IF(RIGHT(D162,1)=")",IF(RIGHT(D162,2)="T)",-1000000000000*VALUE(MID(D162,2,LEN(D162)-3)),IF(RIGHT(D162,2)="M)",-1000000*VALUE(MID(D162,2,LEN(D162)-3)),IF(RIGHT(D162,2)="B)",-1000000000*VALUE(MID(D162,2,LEN(D162)-3)),IF(RIGHT(D162,2)="k)",-1000*VALUE(MID(D162,2,LEN(D162)-3)),VALUE(SUBSTITUTE(D162,",","")))))),IF(RIGHT(D162,1)="T",1000000000000*VALUE(LEFT(D162,LEN(D162)-1)),IF(RIGHT(D162,1)="M",1000000*VALUE(LEFT(D162,LEN(D162)-1)),IF(RIGHT(D162,1)="B",1000000000*VALUE(LEFT(D162,LEN(D162)-1)),IF(RIGHT(D162,1)="%",0.01*VALUE(LEFT(D162,LEN(D162)-1)),IF(RIGHT(D162,1)="k",1000*VALUE(LEFT(D162,LEN(D162)-1)),VALUE(SUBSTITUTE(D162,",",""))))))))),"N/A")</f>
        <v/>
      </c>
      <c r="L162">
        <f>IFERROR(IF(TRIM(E162)="-", "N/A", IF(RIGHT(E162,1)=")",IF(RIGHT(E162,2)="T)",-1000000000000*VALUE(MID(E162,2,LEN(E162)-3)),IF(RIGHT(E162,2)="M)",-1000000*VALUE(MID(E162,2,LEN(E162)-3)),IF(RIGHT(E162,2)="B)",-1000000000*VALUE(MID(E162,2,LEN(E162)-3)),IF(RIGHT(E162,2)="k)",-1000*VALUE(MID(E162,2,LEN(E162)-3)),VALUE(SUBSTITUTE(E162,",","")))))),IF(RIGHT(E162,1)="T",1000000000000*VALUE(LEFT(E162,LEN(E162)-1)),IF(RIGHT(E162,1)="M",1000000*VALUE(LEFT(E162,LEN(E162)-1)),IF(RIGHT(E162,1)="B",1000000000*VALUE(LEFT(E162,LEN(E162)-1)),IF(RIGHT(E162,1)="%",0.01*VALUE(LEFT(E162,LEN(E162)-1)),IF(RIGHT(E162,1)="k",1000*VALUE(LEFT(E162,LEN(E162)-1)),VALUE(SUBSTITUTE(E162,",",""))))))))),"N/A")</f>
        <v/>
      </c>
      <c r="M162">
        <f>IFERROR(IF(TRIM(F162)="-", "N/A", IF(RIGHT(F162,1)=")",IF(RIGHT(F162,2)="T)",-1000000000000*VALUE(MID(F162,2,LEN(F162)-3)),IF(RIGHT(F162,2)="M)",-1000000*VALUE(MID(F162,2,LEN(F162)-3)),IF(RIGHT(F162,2)="B)",-1000000000*VALUE(MID(F162,2,LEN(F162)-3)),IF(RIGHT(F162,2)="k)",-1000*VALUE(MID(F162,2,LEN(F162)-3)),VALUE(SUBSTITUTE(F162,",","")))))),IF(RIGHT(F162,1)="T",1000000000000*VALUE(LEFT(F162,LEN(F162)-1)),IF(RIGHT(F162,1)="M",1000000*VALUE(LEFT(F162,LEN(F162)-1)),IF(RIGHT(F162,1)="B",1000000000*VALUE(LEFT(F162,LEN(F162)-1)),IF(RIGHT(F162,1)="%",0.01*VALUE(LEFT(F162,LEN(F162)-1)),IF(RIGHT(F162,1)="k",1000*VALUE(LEFT(F162,LEN(F162)-1)),VALUE(SUBSTITUTE(F162,",",""))))))))),"N/A")</f>
        <v/>
      </c>
      <c r="N162">
        <f>IFERROR(IF(TRIM(G162)="-", "N/A", IF(RIGHT(G162,1)=")",IF(RIGHT(G162,2)="T)",-1000000000000*VALUE(MID(G162,2,LEN(G162)-3)),IF(RIGHT(G162,2)="M)",-1000000*VALUE(MID(G162,2,LEN(G162)-3)),IF(RIGHT(G162,2)="B)",-1000000000*VALUE(MID(G162,2,LEN(G162)-3)),IF(RIGHT(G162,2)="k)",-1000*VALUE(MID(G162,2,LEN(G162)-3)),VALUE(SUBSTITUTE(G162,",","")))))),IF(RIGHT(G162,1)="T",1000000000000*VALUE(LEFT(G162,LEN(G162)-1)),IF(RIGHT(G162,1)="M",1000000*VALUE(LEFT(G162,LEN(G162)-1)),IF(RIGHT(G162,1)="B",1000000000*VALUE(LEFT(G162,LEN(G162)-1)),IF(RIGHT(G162,1)="%",0.01*VALUE(LEFT(G162,LEN(G162)-1)),IF(RIGHT(G162,1)="k",1000*VALUE(LEFT(G162,LEN(G162)-1)),VALUE(SUBSTITUTE(G162,",",""))))))))),"N/A")</f>
        <v/>
      </c>
      <c r="P162">
        <f>MAX(J162:N162)</f>
        <v/>
      </c>
      <c r="Q162">
        <f>IFERROR(J144+MATCH(P162,J162:N162,0)-1,"")</f>
        <v/>
      </c>
      <c r="R162">
        <f>IF(Q162="","",MIN(J162:N162))</f>
        <v/>
      </c>
      <c r="S162">
        <f>IFERROR(J144+MATCH(R162,J162:N162,0)-1,"")</f>
        <v/>
      </c>
      <c r="T162">
        <f>IFERROR(AVERAGE(J162:N162),"")</f>
        <v/>
      </c>
      <c r="U162">
        <f>IFERROR(STDEV(J162:N162),"")</f>
        <v/>
      </c>
      <c r="V162">
        <f>IFERROR(IF(C162="-","",IF(ISBLANK(B162),"",IF(OR(ISNUMBER(FIND("Growth",B162)),ISNUMBER(FIND("Margin",B162))),"",(J162-T162)/U162))),"")</f>
        <v/>
      </c>
      <c r="W162">
        <f>IFERROR(IF(OR(D162="-",ISBLANK(D162)),"",(K162-T162)/U162),"")</f>
        <v/>
      </c>
      <c r="X162">
        <f>IFERROR(IF(OR(E162="-",ISBLANK(E162)),"",(L162-T162)/U162),"")</f>
        <v/>
      </c>
      <c r="Y162">
        <f>IFERROR(IF(OR(F162="-",ISBLANK(F162)),"",(M162-T162)/U162),"")</f>
        <v/>
      </c>
      <c r="Z162">
        <f>IFERROR(IF(OR(G162="-",ISBLANK(G162)),"",(N162-T162)/U162),"")</f>
        <v/>
      </c>
      <c r="AA162">
        <f>IF(MAX(MAX(V162:Z162),ABS(MIN(V162:Z162)))=ABS(MIN(V162:Z162)),MIN(V162:Z162),MAX(V162:Z162))</f>
        <v/>
      </c>
      <c r="AB162">
        <f>IFERROR(V144+MATCH(AA162,V162:Z162,0)-1,"")</f>
        <v/>
      </c>
      <c r="AC162">
        <f>IF(AB162&lt;&gt;"",IF(S162=AB162,"Low",IF(AB162=Q162,"High","")),"")</f>
        <v/>
      </c>
      <c r="AE162">
        <f>IF(ISNUMBER(MATCH("N/A",J162:N162,0)),"",IFERROR((5 * SUMPRODUCT(J144:N144,J162:N162) - PRODUCT(SUM(J144:N144),SUM(J162:N162))) / ((5 * SUM((J144^2)+(K144^2)+(L144^2)+(M144^2)+(N144^2))) - SUM(J144:N144)^2),""))</f>
        <v/>
      </c>
      <c r="AF162">
        <f>IFERROR(CORREL(J144:N144,J162:N162),"")</f>
        <v/>
      </c>
      <c r="AZ162">
        <f>IF(Q162=S162,0,1)</f>
        <v/>
      </c>
      <c r="BA162">
        <f>IF(AZ162=1,IF(Q162="","",IF(Q162=N144,"Yes","No")),"")</f>
        <v/>
      </c>
      <c r="BB162">
        <f>IF(BA162="Yes",P162,"")</f>
        <v/>
      </c>
      <c r="BC162">
        <f>IF(AZ162=1,IF(S162="","",IF(S162=N144,"Yes","No")),"")</f>
        <v/>
      </c>
      <c r="BD162">
        <f>IF(BC162="Yes",R162,"")</f>
        <v/>
      </c>
      <c r="BE162">
        <f>IFERROR(IF(SIGN(AE162)=1,"Increasing",IF(SIGN(AE162)=-1,"Decreasing","")),"")</f>
        <v/>
      </c>
      <c r="BF162">
        <f>IF(OR(AND(BE162="Increasing",BA162="Yes"),AND(BE162="Decreasing",BC162="Yes")),"Yes","No")</f>
        <v/>
      </c>
      <c r="BG162">
        <f>IF(I162="pos_trend","Yes","No")</f>
        <v/>
      </c>
      <c r="BH162">
        <f>IF(AF162&lt;&gt;"",IF(ABS(AF162)&gt;0.8,"Yes","No"),"")</f>
        <v/>
      </c>
    </row>
    <row r="163" spans="1:60">
      <c r="I163">
        <f>IF(AND(K163&gt; J163, L163&gt; K163, M163&gt; L163, N163&gt; M163), "pos_trend", IF(AND(K163&lt; J163, L163&lt; K163, M163&lt; L163, N163&lt; M163), "neg_trend", "N/A"))</f>
        <v/>
      </c>
      <c r="J163">
        <f>IFERROR(IF(TRIM(C163)="-", "N/A", IF(RIGHT(C163,1)=")",IF(RIGHT(C163,2)="T)",-1000000000000*VALUE(MID(C163,2,LEN(C163)-3)),IF(RIGHT(C163,2)="M)",-1000000*VALUE(MID(C163,2,LEN(C163)-3)),IF(RIGHT(C163,2)="B)",-1000000000*VALUE(MID(C163,2,LEN(C163)-3)),IF(RIGHT(C163,2)="k)",-1000*VALUE(MID(C163,2,LEN(C163)-3)),VALUE(SUBSTITUTE(C163,",","")))))),IF(RIGHT(C163,1)="T",1000000000000*VALUE(LEFT(C163,LEN(C163)-1)),IF(RIGHT(C163,1)="M",1000000*VALUE(LEFT(C163,LEN(C163)-1)),IF(RIGHT(C163,1)="B",1000000000*VALUE(LEFT(C163,LEN(C163)-1)),IF(RIGHT(C163,1)="%",0.01*VALUE(LEFT(C163,LEN(C163)-1)),IF(RIGHT(C163,1)="k",1000*VALUE(LEFT(C163,LEN(C163)-1)),VALUE(SUBSTITUTE(C163,",",""))))))))),"N/A")</f>
        <v/>
      </c>
      <c r="K163">
        <f>IFERROR(IF(TRIM(D163)="-", "N/A", IF(RIGHT(D163,1)=")",IF(RIGHT(D163,2)="T)",-1000000000000*VALUE(MID(D163,2,LEN(D163)-3)),IF(RIGHT(D163,2)="M)",-1000000*VALUE(MID(D163,2,LEN(D163)-3)),IF(RIGHT(D163,2)="B)",-1000000000*VALUE(MID(D163,2,LEN(D163)-3)),IF(RIGHT(D163,2)="k)",-1000*VALUE(MID(D163,2,LEN(D163)-3)),VALUE(SUBSTITUTE(D163,",","")))))),IF(RIGHT(D163,1)="T",1000000000000*VALUE(LEFT(D163,LEN(D163)-1)),IF(RIGHT(D163,1)="M",1000000*VALUE(LEFT(D163,LEN(D163)-1)),IF(RIGHT(D163,1)="B",1000000000*VALUE(LEFT(D163,LEN(D163)-1)),IF(RIGHT(D163,1)="%",0.01*VALUE(LEFT(D163,LEN(D163)-1)),IF(RIGHT(D163,1)="k",1000*VALUE(LEFT(D163,LEN(D163)-1)),VALUE(SUBSTITUTE(D163,",",""))))))))),"N/A")</f>
        <v/>
      </c>
      <c r="L163">
        <f>IFERROR(IF(TRIM(E163)="-", "N/A", IF(RIGHT(E163,1)=")",IF(RIGHT(E163,2)="T)",-1000000000000*VALUE(MID(E163,2,LEN(E163)-3)),IF(RIGHT(E163,2)="M)",-1000000*VALUE(MID(E163,2,LEN(E163)-3)),IF(RIGHT(E163,2)="B)",-1000000000*VALUE(MID(E163,2,LEN(E163)-3)),IF(RIGHT(E163,2)="k)",-1000*VALUE(MID(E163,2,LEN(E163)-3)),VALUE(SUBSTITUTE(E163,",","")))))),IF(RIGHT(E163,1)="T",1000000000000*VALUE(LEFT(E163,LEN(E163)-1)),IF(RIGHT(E163,1)="M",1000000*VALUE(LEFT(E163,LEN(E163)-1)),IF(RIGHT(E163,1)="B",1000000000*VALUE(LEFT(E163,LEN(E163)-1)),IF(RIGHT(E163,1)="%",0.01*VALUE(LEFT(E163,LEN(E163)-1)),IF(RIGHT(E163,1)="k",1000*VALUE(LEFT(E163,LEN(E163)-1)),VALUE(SUBSTITUTE(E163,",",""))))))))),"N/A")</f>
        <v/>
      </c>
      <c r="M163">
        <f>IFERROR(IF(TRIM(F163)="-", "N/A", IF(RIGHT(F163,1)=")",IF(RIGHT(F163,2)="T)",-1000000000000*VALUE(MID(F163,2,LEN(F163)-3)),IF(RIGHT(F163,2)="M)",-1000000*VALUE(MID(F163,2,LEN(F163)-3)),IF(RIGHT(F163,2)="B)",-1000000000*VALUE(MID(F163,2,LEN(F163)-3)),IF(RIGHT(F163,2)="k)",-1000*VALUE(MID(F163,2,LEN(F163)-3)),VALUE(SUBSTITUTE(F163,",","")))))),IF(RIGHT(F163,1)="T",1000000000000*VALUE(LEFT(F163,LEN(F163)-1)),IF(RIGHT(F163,1)="M",1000000*VALUE(LEFT(F163,LEN(F163)-1)),IF(RIGHT(F163,1)="B",1000000000*VALUE(LEFT(F163,LEN(F163)-1)),IF(RIGHT(F163,1)="%",0.01*VALUE(LEFT(F163,LEN(F163)-1)),IF(RIGHT(F163,1)="k",1000*VALUE(LEFT(F163,LEN(F163)-1)),VALUE(SUBSTITUTE(F163,",",""))))))))),"N/A")</f>
        <v/>
      </c>
      <c r="N163">
        <f>IFERROR(IF(TRIM(G163)="-", "N/A", IF(RIGHT(G163,1)=")",IF(RIGHT(G163,2)="T)",-1000000000000*VALUE(MID(G163,2,LEN(G163)-3)),IF(RIGHT(G163,2)="M)",-1000000*VALUE(MID(G163,2,LEN(G163)-3)),IF(RIGHT(G163,2)="B)",-1000000000*VALUE(MID(G163,2,LEN(G163)-3)),IF(RIGHT(G163,2)="k)",-1000*VALUE(MID(G163,2,LEN(G163)-3)),VALUE(SUBSTITUTE(G163,",","")))))),IF(RIGHT(G163,1)="T",1000000000000*VALUE(LEFT(G163,LEN(G163)-1)),IF(RIGHT(G163,1)="M",1000000*VALUE(LEFT(G163,LEN(G163)-1)),IF(RIGHT(G163,1)="B",1000000000*VALUE(LEFT(G163,LEN(G163)-1)),IF(RIGHT(G163,1)="%",0.01*VALUE(LEFT(G163,LEN(G163)-1)),IF(RIGHT(G163,1)="k",1000*VALUE(LEFT(G163,LEN(G163)-1)),VALUE(SUBSTITUTE(G163,",",""))))))))),"N/A")</f>
        <v/>
      </c>
      <c r="P163">
        <f>MAX(J163:N163)</f>
        <v/>
      </c>
      <c r="Q163">
        <f>IFERROR(J144+MATCH(P163,J163:N163,0)-1,"")</f>
        <v/>
      </c>
      <c r="R163">
        <f>IF(Q163="","",MIN(J163:N163))</f>
        <v/>
      </c>
      <c r="S163">
        <f>IFERROR(J144+MATCH(R163,J163:N163,0)-1,"")</f>
        <v/>
      </c>
      <c r="T163">
        <f>IFERROR(AVERAGE(J163:N163),"")</f>
        <v/>
      </c>
      <c r="U163">
        <f>IFERROR(STDEV(J163:N163),"")</f>
        <v/>
      </c>
      <c r="V163">
        <f>IFERROR(IF(C163="-","",IF(ISBLANK(B163),"",IF(OR(ISNUMBER(FIND("Growth",B163)),ISNUMBER(FIND("Margin",B163))),"",(J163-T163)/U163))),"")</f>
        <v/>
      </c>
      <c r="W163">
        <f>IFERROR(IF(OR(D163="-",ISBLANK(D163)),"",(K163-T163)/U163),"")</f>
        <v/>
      </c>
      <c r="X163">
        <f>IFERROR(IF(OR(E163="-",ISBLANK(E163)),"",(L163-T163)/U163),"")</f>
        <v/>
      </c>
      <c r="Y163">
        <f>IFERROR(IF(OR(F163="-",ISBLANK(F163)),"",(M163-T163)/U163),"")</f>
        <v/>
      </c>
      <c r="Z163">
        <f>IFERROR(IF(OR(G163="-",ISBLANK(G163)),"",(N163-T163)/U163),"")</f>
        <v/>
      </c>
      <c r="AA163">
        <f>IF(MAX(MAX(V163:Z163),ABS(MIN(V163:Z163)))=ABS(MIN(V163:Z163)),MIN(V163:Z163),MAX(V163:Z163))</f>
        <v/>
      </c>
      <c r="AB163">
        <f>IFERROR(V144+MATCH(AA163,V163:Z163,0)-1,"")</f>
        <v/>
      </c>
      <c r="AC163">
        <f>IF(AB163&lt;&gt;"",IF(S163=AB163,"Low",IF(AB163=Q163,"High","")),"")</f>
        <v/>
      </c>
      <c r="AE163">
        <f>IF(ISNUMBER(MATCH("N/A",J163:N163,0)),"",IFERROR((5 * SUMPRODUCT(J144:N144,J163:N163) - PRODUCT(SUM(J144:N144),SUM(J163:N163))) / ((5 * SUM((J144^2)+(K144^2)+(L144^2)+(M144^2)+(N144^2))) - SUM(J144:N144)^2),""))</f>
        <v/>
      </c>
      <c r="AF163">
        <f>IFERROR(CORREL(J144:N144,J163:N163),"")</f>
        <v/>
      </c>
      <c r="AZ163">
        <f>IF(Q163=S163,0,1)</f>
        <v/>
      </c>
      <c r="BA163">
        <f>IF(AZ163=1,IF(Q163="","",IF(Q163=N144,"Yes","No")),"")</f>
        <v/>
      </c>
      <c r="BB163">
        <f>IF(BA163="Yes",P163,"")</f>
        <v/>
      </c>
      <c r="BC163">
        <f>IF(AZ163=1,IF(S163="","",IF(S163=N144,"Yes","No")),"")</f>
        <v/>
      </c>
      <c r="BD163">
        <f>IF(BC163="Yes",R163,"")</f>
        <v/>
      </c>
      <c r="BE163">
        <f>IFERROR(IF(SIGN(AE163)=1,"Increasing",IF(SIGN(AE163)=-1,"Decreasing","")),"")</f>
        <v/>
      </c>
      <c r="BF163">
        <f>IF(OR(AND(BE163="Increasing",BA163="Yes"),AND(BE163="Decreasing",BC163="Yes")),"Yes","No")</f>
        <v/>
      </c>
      <c r="BG163">
        <f>IF(I163="pos_trend","Yes","No")</f>
        <v/>
      </c>
      <c r="BH163">
        <f>IF(AF163&lt;&gt;"",IF(ABS(AF163)&gt;0.8,"Yes","No"),"")</f>
        <v/>
      </c>
    </row>
    <row r="164" spans="1:60">
      <c r="I164">
        <f>IF(AND(K164&gt; J164, L164&gt; K164, M164&gt; L164, N164&gt; M164), "pos_trend", IF(AND(K164&lt; J164, L164&lt; K164, M164&lt; L164, N164&lt; M164), "neg_trend", "N/A"))</f>
        <v/>
      </c>
      <c r="J164">
        <f>IFERROR(IF(TRIM(C164)="-", "N/A", IF(RIGHT(C164,1)=")",IF(RIGHT(C164,2)="T)",-1000000000000*VALUE(MID(C164,2,LEN(C164)-3)),IF(RIGHT(C164,2)="M)",-1000000*VALUE(MID(C164,2,LEN(C164)-3)),IF(RIGHT(C164,2)="B)",-1000000000*VALUE(MID(C164,2,LEN(C164)-3)),IF(RIGHT(C164,2)="k)",-1000*VALUE(MID(C164,2,LEN(C164)-3)),VALUE(SUBSTITUTE(C164,",","")))))),IF(RIGHT(C164,1)="T",1000000000000*VALUE(LEFT(C164,LEN(C164)-1)),IF(RIGHT(C164,1)="M",1000000*VALUE(LEFT(C164,LEN(C164)-1)),IF(RIGHT(C164,1)="B",1000000000*VALUE(LEFT(C164,LEN(C164)-1)),IF(RIGHT(C164,1)="%",0.01*VALUE(LEFT(C164,LEN(C164)-1)),IF(RIGHT(C164,1)="k",1000*VALUE(LEFT(C164,LEN(C164)-1)),VALUE(SUBSTITUTE(C164,",",""))))))))),"N/A")</f>
        <v/>
      </c>
      <c r="K164">
        <f>IFERROR(IF(TRIM(D164)="-", "N/A", IF(RIGHT(D164,1)=")",IF(RIGHT(D164,2)="T)",-1000000000000*VALUE(MID(D164,2,LEN(D164)-3)),IF(RIGHT(D164,2)="M)",-1000000*VALUE(MID(D164,2,LEN(D164)-3)),IF(RIGHT(D164,2)="B)",-1000000000*VALUE(MID(D164,2,LEN(D164)-3)),IF(RIGHT(D164,2)="k)",-1000*VALUE(MID(D164,2,LEN(D164)-3)),VALUE(SUBSTITUTE(D164,",","")))))),IF(RIGHT(D164,1)="T",1000000000000*VALUE(LEFT(D164,LEN(D164)-1)),IF(RIGHT(D164,1)="M",1000000*VALUE(LEFT(D164,LEN(D164)-1)),IF(RIGHT(D164,1)="B",1000000000*VALUE(LEFT(D164,LEN(D164)-1)),IF(RIGHT(D164,1)="%",0.01*VALUE(LEFT(D164,LEN(D164)-1)),IF(RIGHT(D164,1)="k",1000*VALUE(LEFT(D164,LEN(D164)-1)),VALUE(SUBSTITUTE(D164,",",""))))))))),"N/A")</f>
        <v/>
      </c>
      <c r="L164">
        <f>IFERROR(IF(TRIM(E164)="-", "N/A", IF(RIGHT(E164,1)=")",IF(RIGHT(E164,2)="T)",-1000000000000*VALUE(MID(E164,2,LEN(E164)-3)),IF(RIGHT(E164,2)="M)",-1000000*VALUE(MID(E164,2,LEN(E164)-3)),IF(RIGHT(E164,2)="B)",-1000000000*VALUE(MID(E164,2,LEN(E164)-3)),IF(RIGHT(E164,2)="k)",-1000*VALUE(MID(E164,2,LEN(E164)-3)),VALUE(SUBSTITUTE(E164,",","")))))),IF(RIGHT(E164,1)="T",1000000000000*VALUE(LEFT(E164,LEN(E164)-1)),IF(RIGHT(E164,1)="M",1000000*VALUE(LEFT(E164,LEN(E164)-1)),IF(RIGHT(E164,1)="B",1000000000*VALUE(LEFT(E164,LEN(E164)-1)),IF(RIGHT(E164,1)="%",0.01*VALUE(LEFT(E164,LEN(E164)-1)),IF(RIGHT(E164,1)="k",1000*VALUE(LEFT(E164,LEN(E164)-1)),VALUE(SUBSTITUTE(E164,",",""))))))))),"N/A")</f>
        <v/>
      </c>
      <c r="M164">
        <f>IFERROR(IF(TRIM(F164)="-", "N/A", IF(RIGHT(F164,1)=")",IF(RIGHT(F164,2)="T)",-1000000000000*VALUE(MID(F164,2,LEN(F164)-3)),IF(RIGHT(F164,2)="M)",-1000000*VALUE(MID(F164,2,LEN(F164)-3)),IF(RIGHT(F164,2)="B)",-1000000000*VALUE(MID(F164,2,LEN(F164)-3)),IF(RIGHT(F164,2)="k)",-1000*VALUE(MID(F164,2,LEN(F164)-3)),VALUE(SUBSTITUTE(F164,",","")))))),IF(RIGHT(F164,1)="T",1000000000000*VALUE(LEFT(F164,LEN(F164)-1)),IF(RIGHT(F164,1)="M",1000000*VALUE(LEFT(F164,LEN(F164)-1)),IF(RIGHT(F164,1)="B",1000000000*VALUE(LEFT(F164,LEN(F164)-1)),IF(RIGHT(F164,1)="%",0.01*VALUE(LEFT(F164,LEN(F164)-1)),IF(RIGHT(F164,1)="k",1000*VALUE(LEFT(F164,LEN(F164)-1)),VALUE(SUBSTITUTE(F164,",",""))))))))),"N/A")</f>
        <v/>
      </c>
      <c r="N164">
        <f>IFERROR(IF(TRIM(G164)="-", "N/A", IF(RIGHT(G164,1)=")",IF(RIGHT(G164,2)="T)",-1000000000000*VALUE(MID(G164,2,LEN(G164)-3)),IF(RIGHT(G164,2)="M)",-1000000*VALUE(MID(G164,2,LEN(G164)-3)),IF(RIGHT(G164,2)="B)",-1000000000*VALUE(MID(G164,2,LEN(G164)-3)),IF(RIGHT(G164,2)="k)",-1000*VALUE(MID(G164,2,LEN(G164)-3)),VALUE(SUBSTITUTE(G164,",","")))))),IF(RIGHT(G164,1)="T",1000000000000*VALUE(LEFT(G164,LEN(G164)-1)),IF(RIGHT(G164,1)="M",1000000*VALUE(LEFT(G164,LEN(G164)-1)),IF(RIGHT(G164,1)="B",1000000000*VALUE(LEFT(G164,LEN(G164)-1)),IF(RIGHT(G164,1)="%",0.01*VALUE(LEFT(G164,LEN(G164)-1)),IF(RIGHT(G164,1)="k",1000*VALUE(LEFT(G164,LEN(G164)-1)),VALUE(SUBSTITUTE(G164,",",""))))))))),"N/A")</f>
        <v/>
      </c>
      <c r="P164">
        <f>MAX(J164:N164)</f>
        <v/>
      </c>
      <c r="Q164">
        <f>IFERROR(J144+MATCH(P164,J164:N164,0)-1,"")</f>
        <v/>
      </c>
      <c r="R164">
        <f>IF(Q164="","",MIN(J164:N164))</f>
        <v/>
      </c>
      <c r="S164">
        <f>IFERROR(J144+MATCH(R164,J164:N164,0)-1,"")</f>
        <v/>
      </c>
      <c r="T164">
        <f>IFERROR(AVERAGE(J164:N164),"")</f>
        <v/>
      </c>
      <c r="U164">
        <f>IFERROR(STDEV(J164:N164),"")</f>
        <v/>
      </c>
      <c r="V164">
        <f>IFERROR(IF(C164="-","",IF(ISBLANK(B164),"",IF(OR(ISNUMBER(FIND("Growth",B164)),ISNUMBER(FIND("Margin",B164))),"",(J164-T164)/U164))),"")</f>
        <v/>
      </c>
      <c r="W164">
        <f>IFERROR(IF(OR(D164="-",ISBLANK(D164)),"",(K164-T164)/U164),"")</f>
        <v/>
      </c>
      <c r="X164">
        <f>IFERROR(IF(OR(E164="-",ISBLANK(E164)),"",(L164-T164)/U164),"")</f>
        <v/>
      </c>
      <c r="Y164">
        <f>IFERROR(IF(OR(F164="-",ISBLANK(F164)),"",(M164-T164)/U164),"")</f>
        <v/>
      </c>
      <c r="Z164">
        <f>IFERROR(IF(OR(G164="-",ISBLANK(G164)),"",(N164-T164)/U164),"")</f>
        <v/>
      </c>
      <c r="AA164">
        <f>IF(MAX(MAX(V164:Z164),ABS(MIN(V164:Z164)))=ABS(MIN(V164:Z164)),MIN(V164:Z164),MAX(V164:Z164))</f>
        <v/>
      </c>
      <c r="AB164">
        <f>IFERROR(V144+MATCH(AA164,V164:Z164,0)-1,"")</f>
        <v/>
      </c>
      <c r="AC164">
        <f>IF(AB164&lt;&gt;"",IF(S164=AB164,"Low",IF(AB164=Q164,"High","")),"")</f>
        <v/>
      </c>
      <c r="AE164">
        <f>IF(ISNUMBER(MATCH("N/A",J164:N164,0)),"",IFERROR((5 * SUMPRODUCT(J144:N144,J164:N164) - PRODUCT(SUM(J144:N144),SUM(J164:N164))) / ((5 * SUM((J144^2)+(K144^2)+(L144^2)+(M144^2)+(N144^2))) - SUM(J144:N144)^2),""))</f>
        <v/>
      </c>
      <c r="AF164">
        <f>IFERROR(CORREL(J144:N144,J164:N164),"")</f>
        <v/>
      </c>
      <c r="AZ164">
        <f>IF(Q164=S164,0,1)</f>
        <v/>
      </c>
      <c r="BA164">
        <f>IF(AZ164=1,IF(Q164="","",IF(Q164=N144,"Yes","No")),"")</f>
        <v/>
      </c>
      <c r="BB164">
        <f>IF(BA164="Yes",P164,"")</f>
        <v/>
      </c>
      <c r="BC164">
        <f>IF(AZ164=1,IF(S164="","",IF(S164=N144,"Yes","No")),"")</f>
        <v/>
      </c>
      <c r="BD164">
        <f>IF(BC164="Yes",R164,"")</f>
        <v/>
      </c>
      <c r="BE164">
        <f>IFERROR(IF(SIGN(AE164)=1,"Increasing",IF(SIGN(AE164)=-1,"Decreasing","")),"")</f>
        <v/>
      </c>
      <c r="BF164">
        <f>IF(OR(AND(BE164="Increasing",BA164="Yes"),AND(BE164="Decreasing",BC164="Yes")),"Yes","No")</f>
        <v/>
      </c>
      <c r="BG164">
        <f>IF(I164="pos_trend","Yes","No")</f>
        <v/>
      </c>
      <c r="BH164">
        <f>IF(AF164&lt;&gt;"",IF(ABS(AF164)&gt;0.8,"Yes","No"),"")</f>
        <v/>
      </c>
    </row>
    <row r="165" spans="1:60">
      <c r="I165">
        <f>IF(AND(K165&gt; J165, L165&gt; K165, M165&gt; L165, N165&gt; M165), "pos_trend", IF(AND(K165&lt; J165, L165&lt; K165, M165&lt; L165, N165&lt; M165), "neg_trend", "N/A"))</f>
        <v/>
      </c>
      <c r="J165">
        <f>IFERROR(IF(TRIM(C165)="-", "N/A", IF(RIGHT(C165,1)=")",IF(RIGHT(C165,2)="T)",-1000000000000*VALUE(MID(C165,2,LEN(C165)-3)),IF(RIGHT(C165,2)="M)",-1000000*VALUE(MID(C165,2,LEN(C165)-3)),IF(RIGHT(C165,2)="B)",-1000000000*VALUE(MID(C165,2,LEN(C165)-3)),IF(RIGHT(C165,2)="k)",-1000*VALUE(MID(C165,2,LEN(C165)-3)),VALUE(SUBSTITUTE(C165,",","")))))),IF(RIGHT(C165,1)="T",1000000000000*VALUE(LEFT(C165,LEN(C165)-1)),IF(RIGHT(C165,1)="M",1000000*VALUE(LEFT(C165,LEN(C165)-1)),IF(RIGHT(C165,1)="B",1000000000*VALUE(LEFT(C165,LEN(C165)-1)),IF(RIGHT(C165,1)="%",0.01*VALUE(LEFT(C165,LEN(C165)-1)),IF(RIGHT(C165,1)="k",1000*VALUE(LEFT(C165,LEN(C165)-1)),VALUE(SUBSTITUTE(C165,",",""))))))))),"N/A")</f>
        <v/>
      </c>
      <c r="K165">
        <f>IFERROR(IF(TRIM(D165)="-", "N/A", IF(RIGHT(D165,1)=")",IF(RIGHT(D165,2)="T)",-1000000000000*VALUE(MID(D165,2,LEN(D165)-3)),IF(RIGHT(D165,2)="M)",-1000000*VALUE(MID(D165,2,LEN(D165)-3)),IF(RIGHT(D165,2)="B)",-1000000000*VALUE(MID(D165,2,LEN(D165)-3)),IF(RIGHT(D165,2)="k)",-1000*VALUE(MID(D165,2,LEN(D165)-3)),VALUE(SUBSTITUTE(D165,",","")))))),IF(RIGHT(D165,1)="T",1000000000000*VALUE(LEFT(D165,LEN(D165)-1)),IF(RIGHT(D165,1)="M",1000000*VALUE(LEFT(D165,LEN(D165)-1)),IF(RIGHT(D165,1)="B",1000000000*VALUE(LEFT(D165,LEN(D165)-1)),IF(RIGHT(D165,1)="%",0.01*VALUE(LEFT(D165,LEN(D165)-1)),IF(RIGHT(D165,1)="k",1000*VALUE(LEFT(D165,LEN(D165)-1)),VALUE(SUBSTITUTE(D165,",",""))))))))),"N/A")</f>
        <v/>
      </c>
      <c r="L165">
        <f>IFERROR(IF(TRIM(E165)="-", "N/A", IF(RIGHT(E165,1)=")",IF(RIGHT(E165,2)="T)",-1000000000000*VALUE(MID(E165,2,LEN(E165)-3)),IF(RIGHT(E165,2)="M)",-1000000*VALUE(MID(E165,2,LEN(E165)-3)),IF(RIGHT(E165,2)="B)",-1000000000*VALUE(MID(E165,2,LEN(E165)-3)),IF(RIGHT(E165,2)="k)",-1000*VALUE(MID(E165,2,LEN(E165)-3)),VALUE(SUBSTITUTE(E165,",","")))))),IF(RIGHT(E165,1)="T",1000000000000*VALUE(LEFT(E165,LEN(E165)-1)),IF(RIGHT(E165,1)="M",1000000*VALUE(LEFT(E165,LEN(E165)-1)),IF(RIGHT(E165,1)="B",1000000000*VALUE(LEFT(E165,LEN(E165)-1)),IF(RIGHT(E165,1)="%",0.01*VALUE(LEFT(E165,LEN(E165)-1)),IF(RIGHT(E165,1)="k",1000*VALUE(LEFT(E165,LEN(E165)-1)),VALUE(SUBSTITUTE(E165,",",""))))))))),"N/A")</f>
        <v/>
      </c>
      <c r="M165">
        <f>IFERROR(IF(TRIM(F165)="-", "N/A", IF(RIGHT(F165,1)=")",IF(RIGHT(F165,2)="T)",-1000000000000*VALUE(MID(F165,2,LEN(F165)-3)),IF(RIGHT(F165,2)="M)",-1000000*VALUE(MID(F165,2,LEN(F165)-3)),IF(RIGHT(F165,2)="B)",-1000000000*VALUE(MID(F165,2,LEN(F165)-3)),IF(RIGHT(F165,2)="k)",-1000*VALUE(MID(F165,2,LEN(F165)-3)),VALUE(SUBSTITUTE(F165,",","")))))),IF(RIGHT(F165,1)="T",1000000000000*VALUE(LEFT(F165,LEN(F165)-1)),IF(RIGHT(F165,1)="M",1000000*VALUE(LEFT(F165,LEN(F165)-1)),IF(RIGHT(F165,1)="B",1000000000*VALUE(LEFT(F165,LEN(F165)-1)),IF(RIGHT(F165,1)="%",0.01*VALUE(LEFT(F165,LEN(F165)-1)),IF(RIGHT(F165,1)="k",1000*VALUE(LEFT(F165,LEN(F165)-1)),VALUE(SUBSTITUTE(F165,",",""))))))))),"N/A")</f>
        <v/>
      </c>
      <c r="N165">
        <f>IFERROR(IF(TRIM(G165)="-", "N/A", IF(RIGHT(G165,1)=")",IF(RIGHT(G165,2)="T)",-1000000000000*VALUE(MID(G165,2,LEN(G165)-3)),IF(RIGHT(G165,2)="M)",-1000000*VALUE(MID(G165,2,LEN(G165)-3)),IF(RIGHT(G165,2)="B)",-1000000000*VALUE(MID(G165,2,LEN(G165)-3)),IF(RIGHT(G165,2)="k)",-1000*VALUE(MID(G165,2,LEN(G165)-3)),VALUE(SUBSTITUTE(G165,",","")))))),IF(RIGHT(G165,1)="T",1000000000000*VALUE(LEFT(G165,LEN(G165)-1)),IF(RIGHT(G165,1)="M",1000000*VALUE(LEFT(G165,LEN(G165)-1)),IF(RIGHT(G165,1)="B",1000000000*VALUE(LEFT(G165,LEN(G165)-1)),IF(RIGHT(G165,1)="%",0.01*VALUE(LEFT(G165,LEN(G165)-1)),IF(RIGHT(G165,1)="k",1000*VALUE(LEFT(G165,LEN(G165)-1)),VALUE(SUBSTITUTE(G165,",",""))))))))),"N/A")</f>
        <v/>
      </c>
      <c r="P165">
        <f>MAX(J165:N165)</f>
        <v/>
      </c>
      <c r="Q165">
        <f>IFERROR(J144+MATCH(P165,J165:N165,0)-1,"")</f>
        <v/>
      </c>
      <c r="R165">
        <f>IF(Q165="","",MIN(J165:N165))</f>
        <v/>
      </c>
      <c r="S165">
        <f>IFERROR(J144+MATCH(R165,J165:N165,0)-1,"")</f>
        <v/>
      </c>
      <c r="T165">
        <f>IFERROR(AVERAGE(J165:N165),"")</f>
        <v/>
      </c>
      <c r="U165">
        <f>IFERROR(STDEV(J165:N165),"")</f>
        <v/>
      </c>
      <c r="V165">
        <f>IFERROR(IF(C165="-","",IF(ISBLANK(B165),"",IF(OR(ISNUMBER(FIND("Growth",B165)),ISNUMBER(FIND("Margin",B165))),"",(J165-T165)/U165))),"")</f>
        <v/>
      </c>
      <c r="W165">
        <f>IFERROR(IF(OR(D165="-",ISBLANK(D165)),"",(K165-T165)/U165),"")</f>
        <v/>
      </c>
      <c r="X165">
        <f>IFERROR(IF(OR(E165="-",ISBLANK(E165)),"",(L165-T165)/U165),"")</f>
        <v/>
      </c>
      <c r="Y165">
        <f>IFERROR(IF(OR(F165="-",ISBLANK(F165)),"",(M165-T165)/U165),"")</f>
        <v/>
      </c>
      <c r="Z165">
        <f>IFERROR(IF(OR(G165="-",ISBLANK(G165)),"",(N165-T165)/U165),"")</f>
        <v/>
      </c>
      <c r="AA165">
        <f>IF(MAX(MAX(V165:Z165),ABS(MIN(V165:Z165)))=ABS(MIN(V165:Z165)),MIN(V165:Z165),MAX(V165:Z165))</f>
        <v/>
      </c>
      <c r="AB165">
        <f>IFERROR(V144+MATCH(AA165,V165:Z165,0)-1,"")</f>
        <v/>
      </c>
      <c r="AC165">
        <f>IF(AB165&lt;&gt;"",IF(S165=AB165,"Low",IF(AB165=Q165,"High","")),"")</f>
        <v/>
      </c>
      <c r="AE165">
        <f>IF(ISNUMBER(MATCH("N/A",J165:N165,0)),"",IFERROR((5 * SUMPRODUCT(J144:N144,J165:N165) - PRODUCT(SUM(J144:N144),SUM(J165:N165))) / ((5 * SUM((J144^2)+(K144^2)+(L144^2)+(M144^2)+(N144^2))) - SUM(J144:N144)^2),""))</f>
        <v/>
      </c>
      <c r="AF165">
        <f>IFERROR(CORREL(J144:N144,J165:N165),"")</f>
        <v/>
      </c>
      <c r="AZ165">
        <f>IF(Q165=S165,0,1)</f>
        <v/>
      </c>
      <c r="BA165">
        <f>IF(AZ165=1,IF(Q165="","",IF(Q165=N144,"Yes","No")),"")</f>
        <v/>
      </c>
      <c r="BB165">
        <f>IF(BA165="Yes",P165,"")</f>
        <v/>
      </c>
      <c r="BC165">
        <f>IF(AZ165=1,IF(S165="","",IF(S165=N144,"Yes","No")),"")</f>
        <v/>
      </c>
      <c r="BD165">
        <f>IF(BC165="Yes",R165,"")</f>
        <v/>
      </c>
      <c r="BE165">
        <f>IFERROR(IF(SIGN(AE165)=1,"Increasing",IF(SIGN(AE165)=-1,"Decreasing","")),"")</f>
        <v/>
      </c>
      <c r="BF165">
        <f>IF(OR(AND(BE165="Increasing",BA165="Yes"),AND(BE165="Decreasing",BC165="Yes")),"Yes","No")</f>
        <v/>
      </c>
      <c r="BG165">
        <f>IF(I165="pos_trend","Yes","No")</f>
        <v/>
      </c>
      <c r="BH165">
        <f>IF(AF165&lt;&gt;"",IF(ABS(AF165)&gt;0.8,"Yes","No"),"")</f>
        <v/>
      </c>
    </row>
    <row r="166" spans="1:60">
      <c r="I166">
        <f>IF(AND(K166&gt; J166, L166&gt; K166, M166&gt; L166, N166&gt; M166), "pos_trend", IF(AND(K166&lt; J166, L166&lt; K166, M166&lt; L166, N166&lt; M166), "neg_trend", "N/A"))</f>
        <v/>
      </c>
      <c r="J166">
        <f>IFERROR(IF(TRIM(C166)="-", "N/A", IF(RIGHT(C166,1)=")",IF(RIGHT(C166,2)="T)",-1000000000000*VALUE(MID(C166,2,LEN(C166)-3)),IF(RIGHT(C166,2)="M)",-1000000*VALUE(MID(C166,2,LEN(C166)-3)),IF(RIGHT(C166,2)="B)",-1000000000*VALUE(MID(C166,2,LEN(C166)-3)),IF(RIGHT(C166,2)="k)",-1000*VALUE(MID(C166,2,LEN(C166)-3)),VALUE(SUBSTITUTE(C166,",","")))))),IF(RIGHT(C166,1)="T",1000000000000*VALUE(LEFT(C166,LEN(C166)-1)),IF(RIGHT(C166,1)="M",1000000*VALUE(LEFT(C166,LEN(C166)-1)),IF(RIGHT(C166,1)="B",1000000000*VALUE(LEFT(C166,LEN(C166)-1)),IF(RIGHT(C166,1)="%",0.01*VALUE(LEFT(C166,LEN(C166)-1)),IF(RIGHT(C166,1)="k",1000*VALUE(LEFT(C166,LEN(C166)-1)),VALUE(SUBSTITUTE(C166,",",""))))))))),"N/A")</f>
        <v/>
      </c>
      <c r="K166">
        <f>IFERROR(IF(TRIM(D166)="-", "N/A", IF(RIGHT(D166,1)=")",IF(RIGHT(D166,2)="T)",-1000000000000*VALUE(MID(D166,2,LEN(D166)-3)),IF(RIGHT(D166,2)="M)",-1000000*VALUE(MID(D166,2,LEN(D166)-3)),IF(RIGHT(D166,2)="B)",-1000000000*VALUE(MID(D166,2,LEN(D166)-3)),IF(RIGHT(D166,2)="k)",-1000*VALUE(MID(D166,2,LEN(D166)-3)),VALUE(SUBSTITUTE(D166,",","")))))),IF(RIGHT(D166,1)="T",1000000000000*VALUE(LEFT(D166,LEN(D166)-1)),IF(RIGHT(D166,1)="M",1000000*VALUE(LEFT(D166,LEN(D166)-1)),IF(RIGHT(D166,1)="B",1000000000*VALUE(LEFT(D166,LEN(D166)-1)),IF(RIGHT(D166,1)="%",0.01*VALUE(LEFT(D166,LEN(D166)-1)),IF(RIGHT(D166,1)="k",1000*VALUE(LEFT(D166,LEN(D166)-1)),VALUE(SUBSTITUTE(D166,",",""))))))))),"N/A")</f>
        <v/>
      </c>
      <c r="L166">
        <f>IFERROR(IF(TRIM(E166)="-", "N/A", IF(RIGHT(E166,1)=")",IF(RIGHT(E166,2)="T)",-1000000000000*VALUE(MID(E166,2,LEN(E166)-3)),IF(RIGHT(E166,2)="M)",-1000000*VALUE(MID(E166,2,LEN(E166)-3)),IF(RIGHT(E166,2)="B)",-1000000000*VALUE(MID(E166,2,LEN(E166)-3)),IF(RIGHT(E166,2)="k)",-1000*VALUE(MID(E166,2,LEN(E166)-3)),VALUE(SUBSTITUTE(E166,",","")))))),IF(RIGHT(E166,1)="T",1000000000000*VALUE(LEFT(E166,LEN(E166)-1)),IF(RIGHT(E166,1)="M",1000000*VALUE(LEFT(E166,LEN(E166)-1)),IF(RIGHT(E166,1)="B",1000000000*VALUE(LEFT(E166,LEN(E166)-1)),IF(RIGHT(E166,1)="%",0.01*VALUE(LEFT(E166,LEN(E166)-1)),IF(RIGHT(E166,1)="k",1000*VALUE(LEFT(E166,LEN(E166)-1)),VALUE(SUBSTITUTE(E166,",",""))))))))),"N/A")</f>
        <v/>
      </c>
      <c r="M166">
        <f>IFERROR(IF(TRIM(F166)="-", "N/A", IF(RIGHT(F166,1)=")",IF(RIGHT(F166,2)="T)",-1000000000000*VALUE(MID(F166,2,LEN(F166)-3)),IF(RIGHT(F166,2)="M)",-1000000*VALUE(MID(F166,2,LEN(F166)-3)),IF(RIGHT(F166,2)="B)",-1000000000*VALUE(MID(F166,2,LEN(F166)-3)),IF(RIGHT(F166,2)="k)",-1000*VALUE(MID(F166,2,LEN(F166)-3)),VALUE(SUBSTITUTE(F166,",","")))))),IF(RIGHT(F166,1)="T",1000000000000*VALUE(LEFT(F166,LEN(F166)-1)),IF(RIGHT(F166,1)="M",1000000*VALUE(LEFT(F166,LEN(F166)-1)),IF(RIGHT(F166,1)="B",1000000000*VALUE(LEFT(F166,LEN(F166)-1)),IF(RIGHT(F166,1)="%",0.01*VALUE(LEFT(F166,LEN(F166)-1)),IF(RIGHT(F166,1)="k",1000*VALUE(LEFT(F166,LEN(F166)-1)),VALUE(SUBSTITUTE(F166,",",""))))))))),"N/A")</f>
        <v/>
      </c>
      <c r="N166">
        <f>IFERROR(IF(TRIM(G166)="-", "N/A", IF(RIGHT(G166,1)=")",IF(RIGHT(G166,2)="T)",-1000000000000*VALUE(MID(G166,2,LEN(G166)-3)),IF(RIGHT(G166,2)="M)",-1000000*VALUE(MID(G166,2,LEN(G166)-3)),IF(RIGHT(G166,2)="B)",-1000000000*VALUE(MID(G166,2,LEN(G166)-3)),IF(RIGHT(G166,2)="k)",-1000*VALUE(MID(G166,2,LEN(G166)-3)),VALUE(SUBSTITUTE(G166,",","")))))),IF(RIGHT(G166,1)="T",1000000000000*VALUE(LEFT(G166,LEN(G166)-1)),IF(RIGHT(G166,1)="M",1000000*VALUE(LEFT(G166,LEN(G166)-1)),IF(RIGHT(G166,1)="B",1000000000*VALUE(LEFT(G166,LEN(G166)-1)),IF(RIGHT(G166,1)="%",0.01*VALUE(LEFT(G166,LEN(G166)-1)),IF(RIGHT(G166,1)="k",1000*VALUE(LEFT(G166,LEN(G166)-1)),VALUE(SUBSTITUTE(G166,",",""))))))))),"N/A")</f>
        <v/>
      </c>
      <c r="P166">
        <f>MAX(J166:N166)</f>
        <v/>
      </c>
      <c r="Q166">
        <f>IFERROR(J144+MATCH(P166,J166:N166,0)-1,"")</f>
        <v/>
      </c>
      <c r="R166">
        <f>IF(Q166="","",MIN(J166:N166))</f>
        <v/>
      </c>
      <c r="S166">
        <f>IFERROR(J144+MATCH(R166,J166:N166,0)-1,"")</f>
        <v/>
      </c>
      <c r="T166">
        <f>IFERROR(AVERAGE(J166:N166),"")</f>
        <v/>
      </c>
      <c r="U166">
        <f>IFERROR(STDEV(J166:N166),"")</f>
        <v/>
      </c>
      <c r="V166">
        <f>IFERROR(IF(C166="-","",IF(ISBLANK(B166),"",IF(OR(ISNUMBER(FIND("Growth",B166)),ISNUMBER(FIND("Margin",B166))),"",(J166-T166)/U166))),"")</f>
        <v/>
      </c>
      <c r="W166">
        <f>IFERROR(IF(OR(D166="-",ISBLANK(D166)),"",(K166-T166)/U166),"")</f>
        <v/>
      </c>
      <c r="X166">
        <f>IFERROR(IF(OR(E166="-",ISBLANK(E166)),"",(L166-T166)/U166),"")</f>
        <v/>
      </c>
      <c r="Y166">
        <f>IFERROR(IF(OR(F166="-",ISBLANK(F166)),"",(M166-T166)/U166),"")</f>
        <v/>
      </c>
      <c r="Z166">
        <f>IFERROR(IF(OR(G166="-",ISBLANK(G166)),"",(N166-T166)/U166),"")</f>
        <v/>
      </c>
      <c r="AA166">
        <f>IF(MAX(MAX(V166:Z166),ABS(MIN(V166:Z166)))=ABS(MIN(V166:Z166)),MIN(V166:Z166),MAX(V166:Z166))</f>
        <v/>
      </c>
      <c r="AB166">
        <f>IFERROR(V144+MATCH(AA166,V166:Z166,0)-1,"")</f>
        <v/>
      </c>
      <c r="AC166">
        <f>IF(AB166&lt;&gt;"",IF(S166=AB166,"Low",IF(AB166=Q166,"High","")),"")</f>
        <v/>
      </c>
      <c r="AE166">
        <f>IF(ISNUMBER(MATCH("N/A",J166:N166,0)),"",IFERROR((5 * SUMPRODUCT(J144:N144,J166:N166) - PRODUCT(SUM(J144:N144),SUM(J166:N166))) / ((5 * SUM((J144^2)+(K144^2)+(L144^2)+(M144^2)+(N144^2))) - SUM(J144:N144)^2),""))</f>
        <v/>
      </c>
      <c r="AF166">
        <f>IFERROR(CORREL(J144:N144,J166:N166),"")</f>
        <v/>
      </c>
      <c r="AZ166">
        <f>IF(Q166=S166,0,1)</f>
        <v/>
      </c>
      <c r="BA166">
        <f>IF(AZ166=1,IF(Q166="","",IF(Q166=N144,"Yes","No")),"")</f>
        <v/>
      </c>
      <c r="BB166">
        <f>IF(BA166="Yes",P166,"")</f>
        <v/>
      </c>
      <c r="BC166">
        <f>IF(AZ166=1,IF(S166="","",IF(S166=N144,"Yes","No")),"")</f>
        <v/>
      </c>
      <c r="BD166">
        <f>IF(BC166="Yes",R166,"")</f>
        <v/>
      </c>
      <c r="BE166">
        <f>IFERROR(IF(SIGN(AE166)=1,"Increasing",IF(SIGN(AE166)=-1,"Decreasing","")),"")</f>
        <v/>
      </c>
      <c r="BF166">
        <f>IF(OR(AND(BE166="Increasing",BA166="Yes"),AND(BE166="Decreasing",BC166="Yes")),"Yes","No")</f>
        <v/>
      </c>
      <c r="BG166">
        <f>IF(I166="pos_trend","Yes","No")</f>
        <v/>
      </c>
      <c r="BH166">
        <f>IF(AF166&lt;&gt;"",IF(ABS(AF166)&gt;0.8,"Yes","No"),"")</f>
        <v/>
      </c>
    </row>
    <row r="167" spans="1:60">
      <c r="I167">
        <f>IF(AND(K167&gt; J167, L167&gt; K167, M167&gt; L167, N167&gt; M167), "pos_trend", IF(AND(K167&lt; J167, L167&lt; K167, M167&lt; L167, N167&lt; M167), "neg_trend", "N/A"))</f>
        <v/>
      </c>
      <c r="J167">
        <f>IFERROR(IF(TRIM(C167)="-", "N/A", IF(RIGHT(C167,1)=")",IF(RIGHT(C167,2)="T)",-1000000000000*VALUE(MID(C167,2,LEN(C167)-3)),IF(RIGHT(C167,2)="M)",-1000000*VALUE(MID(C167,2,LEN(C167)-3)),IF(RIGHT(C167,2)="B)",-1000000000*VALUE(MID(C167,2,LEN(C167)-3)),IF(RIGHT(C167,2)="k)",-1000*VALUE(MID(C167,2,LEN(C167)-3)),VALUE(SUBSTITUTE(C167,",","")))))),IF(RIGHT(C167,1)="T",1000000000000*VALUE(LEFT(C167,LEN(C167)-1)),IF(RIGHT(C167,1)="M",1000000*VALUE(LEFT(C167,LEN(C167)-1)),IF(RIGHT(C167,1)="B",1000000000*VALUE(LEFT(C167,LEN(C167)-1)),IF(RIGHT(C167,1)="%",0.01*VALUE(LEFT(C167,LEN(C167)-1)),IF(RIGHT(C167,1)="k",1000*VALUE(LEFT(C167,LEN(C167)-1)),VALUE(SUBSTITUTE(C167,",",""))))))))),"N/A")</f>
        <v/>
      </c>
      <c r="K167">
        <f>IFERROR(IF(TRIM(D167)="-", "N/A", IF(RIGHT(D167,1)=")",IF(RIGHT(D167,2)="T)",-1000000000000*VALUE(MID(D167,2,LEN(D167)-3)),IF(RIGHT(D167,2)="M)",-1000000*VALUE(MID(D167,2,LEN(D167)-3)),IF(RIGHT(D167,2)="B)",-1000000000*VALUE(MID(D167,2,LEN(D167)-3)),IF(RIGHT(D167,2)="k)",-1000*VALUE(MID(D167,2,LEN(D167)-3)),VALUE(SUBSTITUTE(D167,",","")))))),IF(RIGHT(D167,1)="T",1000000000000*VALUE(LEFT(D167,LEN(D167)-1)),IF(RIGHT(D167,1)="M",1000000*VALUE(LEFT(D167,LEN(D167)-1)),IF(RIGHT(D167,1)="B",1000000000*VALUE(LEFT(D167,LEN(D167)-1)),IF(RIGHT(D167,1)="%",0.01*VALUE(LEFT(D167,LEN(D167)-1)),IF(RIGHT(D167,1)="k",1000*VALUE(LEFT(D167,LEN(D167)-1)),VALUE(SUBSTITUTE(D167,",",""))))))))),"N/A")</f>
        <v/>
      </c>
      <c r="L167">
        <f>IFERROR(IF(TRIM(E167)="-", "N/A", IF(RIGHT(E167,1)=")",IF(RIGHT(E167,2)="T)",-1000000000000*VALUE(MID(E167,2,LEN(E167)-3)),IF(RIGHT(E167,2)="M)",-1000000*VALUE(MID(E167,2,LEN(E167)-3)),IF(RIGHT(E167,2)="B)",-1000000000*VALUE(MID(E167,2,LEN(E167)-3)),IF(RIGHT(E167,2)="k)",-1000*VALUE(MID(E167,2,LEN(E167)-3)),VALUE(SUBSTITUTE(E167,",","")))))),IF(RIGHT(E167,1)="T",1000000000000*VALUE(LEFT(E167,LEN(E167)-1)),IF(RIGHT(E167,1)="M",1000000*VALUE(LEFT(E167,LEN(E167)-1)),IF(RIGHT(E167,1)="B",1000000000*VALUE(LEFT(E167,LEN(E167)-1)),IF(RIGHT(E167,1)="%",0.01*VALUE(LEFT(E167,LEN(E167)-1)),IF(RIGHT(E167,1)="k",1000*VALUE(LEFT(E167,LEN(E167)-1)),VALUE(SUBSTITUTE(E167,",",""))))))))),"N/A")</f>
        <v/>
      </c>
      <c r="M167">
        <f>IFERROR(IF(TRIM(F167)="-", "N/A", IF(RIGHT(F167,1)=")",IF(RIGHT(F167,2)="T)",-1000000000000*VALUE(MID(F167,2,LEN(F167)-3)),IF(RIGHT(F167,2)="M)",-1000000*VALUE(MID(F167,2,LEN(F167)-3)),IF(RIGHT(F167,2)="B)",-1000000000*VALUE(MID(F167,2,LEN(F167)-3)),IF(RIGHT(F167,2)="k)",-1000*VALUE(MID(F167,2,LEN(F167)-3)),VALUE(SUBSTITUTE(F167,",","")))))),IF(RIGHT(F167,1)="T",1000000000000*VALUE(LEFT(F167,LEN(F167)-1)),IF(RIGHT(F167,1)="M",1000000*VALUE(LEFT(F167,LEN(F167)-1)),IF(RIGHT(F167,1)="B",1000000000*VALUE(LEFT(F167,LEN(F167)-1)),IF(RIGHT(F167,1)="%",0.01*VALUE(LEFT(F167,LEN(F167)-1)),IF(RIGHT(F167,1)="k",1000*VALUE(LEFT(F167,LEN(F167)-1)),VALUE(SUBSTITUTE(F167,",",""))))))))),"N/A")</f>
        <v/>
      </c>
      <c r="N167">
        <f>IFERROR(IF(TRIM(G167)="-", "N/A", IF(RIGHT(G167,1)=")",IF(RIGHT(G167,2)="T)",-1000000000000*VALUE(MID(G167,2,LEN(G167)-3)),IF(RIGHT(G167,2)="M)",-1000000*VALUE(MID(G167,2,LEN(G167)-3)),IF(RIGHT(G167,2)="B)",-1000000000*VALUE(MID(G167,2,LEN(G167)-3)),IF(RIGHT(G167,2)="k)",-1000*VALUE(MID(G167,2,LEN(G167)-3)),VALUE(SUBSTITUTE(G167,",","")))))),IF(RIGHT(G167,1)="T",1000000000000*VALUE(LEFT(G167,LEN(G167)-1)),IF(RIGHT(G167,1)="M",1000000*VALUE(LEFT(G167,LEN(G167)-1)),IF(RIGHT(G167,1)="B",1000000000*VALUE(LEFT(G167,LEN(G167)-1)),IF(RIGHT(G167,1)="%",0.01*VALUE(LEFT(G167,LEN(G167)-1)),IF(RIGHT(G167,1)="k",1000*VALUE(LEFT(G167,LEN(G167)-1)),VALUE(SUBSTITUTE(G167,",",""))))))))),"N/A")</f>
        <v/>
      </c>
      <c r="P167">
        <f>MAX(J167:N167)</f>
        <v/>
      </c>
      <c r="Q167">
        <f>IFERROR(J144+MATCH(P167,J167:N167,0)-1,"")</f>
        <v/>
      </c>
      <c r="R167">
        <f>IF(Q167="","",MIN(J167:N167))</f>
        <v/>
      </c>
      <c r="S167">
        <f>IFERROR(J144+MATCH(R167,J167:N167,0)-1,"")</f>
        <v/>
      </c>
      <c r="T167">
        <f>IFERROR(AVERAGE(J167:N167),"")</f>
        <v/>
      </c>
      <c r="U167">
        <f>IFERROR(STDEV(J167:N167),"")</f>
        <v/>
      </c>
      <c r="V167">
        <f>IFERROR(IF(C167="-","",IF(ISBLANK(B167),"",IF(OR(ISNUMBER(FIND("Growth",B167)),ISNUMBER(FIND("Margin",B167))),"",(J167-T167)/U167))),"")</f>
        <v/>
      </c>
      <c r="W167">
        <f>IFERROR(IF(OR(D167="-",ISBLANK(D167)),"",(K167-T167)/U167),"")</f>
        <v/>
      </c>
      <c r="X167">
        <f>IFERROR(IF(OR(E167="-",ISBLANK(E167)),"",(L167-T167)/U167),"")</f>
        <v/>
      </c>
      <c r="Y167">
        <f>IFERROR(IF(OR(F167="-",ISBLANK(F167)),"",(M167-T167)/U167),"")</f>
        <v/>
      </c>
      <c r="Z167">
        <f>IFERROR(IF(OR(G167="-",ISBLANK(G167)),"",(N167-T167)/U167),"")</f>
        <v/>
      </c>
      <c r="AA167">
        <f>IF(MAX(MAX(V167:Z167),ABS(MIN(V167:Z167)))=ABS(MIN(V167:Z167)),MIN(V167:Z167),MAX(V167:Z167))</f>
        <v/>
      </c>
      <c r="AB167">
        <f>IFERROR(V144+MATCH(AA167,V167:Z167,0)-1,"")</f>
        <v/>
      </c>
      <c r="AC167">
        <f>IF(AB167&lt;&gt;"",IF(S167=AB167,"Low",IF(AB167=Q167,"High","")),"")</f>
        <v/>
      </c>
      <c r="AE167">
        <f>IF(ISNUMBER(MATCH("N/A",J167:N167,0)),"",IFERROR((5 * SUMPRODUCT(J144:N144,J167:N167) - PRODUCT(SUM(J144:N144),SUM(J167:N167))) / ((5 * SUM((J144^2)+(K144^2)+(L144^2)+(M144^2)+(N144^2))) - SUM(J144:N144)^2),""))</f>
        <v/>
      </c>
      <c r="AF167">
        <f>IFERROR(CORREL(J144:N144,J167:N167),"")</f>
        <v/>
      </c>
      <c r="AZ167">
        <f>IF(Q167=S167,0,1)</f>
        <v/>
      </c>
      <c r="BA167">
        <f>IF(AZ167=1,IF(Q167="","",IF(Q167=N144,"Yes","No")),"")</f>
        <v/>
      </c>
      <c r="BB167">
        <f>IF(BA167="Yes",P167,"")</f>
        <v/>
      </c>
      <c r="BC167">
        <f>IF(AZ167=1,IF(S167="","",IF(S167=N144,"Yes","No")),"")</f>
        <v/>
      </c>
      <c r="BD167">
        <f>IF(BC167="Yes",R167,"")</f>
        <v/>
      </c>
      <c r="BE167">
        <f>IFERROR(IF(SIGN(AE167)=1,"Increasing",IF(SIGN(AE167)=-1,"Decreasing","")),"")</f>
        <v/>
      </c>
      <c r="BF167">
        <f>IF(OR(AND(BE167="Increasing",BA167="Yes"),AND(BE167="Decreasing",BC167="Yes")),"Yes","No")</f>
        <v/>
      </c>
      <c r="BG167">
        <f>IF(I167="pos_trend","Yes","No")</f>
        <v/>
      </c>
      <c r="BH167">
        <f>IF(AF167&lt;&gt;"",IF(ABS(AF167)&gt;0.8,"Yes","No"),"")</f>
        <v/>
      </c>
    </row>
    <row r="168" spans="1:60">
      <c r="I168">
        <f>IF(AND(K168&gt; J168, L168&gt; K168, M168&gt; L168, N168&gt; M168), "pos_trend", IF(AND(K168&lt; J168, L168&lt; K168, M168&lt; L168, N168&lt; M168), "neg_trend", "N/A"))</f>
        <v/>
      </c>
      <c r="J168">
        <f>IFERROR(IF(TRIM(C168)="-", "N/A", IF(RIGHT(C168,1)=")",IF(RIGHT(C168,2)="T)",-1000000000000*VALUE(MID(C168,2,LEN(C168)-3)),IF(RIGHT(C168,2)="M)",-1000000*VALUE(MID(C168,2,LEN(C168)-3)),IF(RIGHT(C168,2)="B)",-1000000000*VALUE(MID(C168,2,LEN(C168)-3)),IF(RIGHT(C168,2)="k)",-1000*VALUE(MID(C168,2,LEN(C168)-3)),VALUE(SUBSTITUTE(C168,",","")))))),IF(RIGHT(C168,1)="T",1000000000000*VALUE(LEFT(C168,LEN(C168)-1)),IF(RIGHT(C168,1)="M",1000000*VALUE(LEFT(C168,LEN(C168)-1)),IF(RIGHT(C168,1)="B",1000000000*VALUE(LEFT(C168,LEN(C168)-1)),IF(RIGHT(C168,1)="%",0.01*VALUE(LEFT(C168,LEN(C168)-1)),IF(RIGHT(C168,1)="k",1000*VALUE(LEFT(C168,LEN(C168)-1)),VALUE(SUBSTITUTE(C168,",",""))))))))),"N/A")</f>
        <v/>
      </c>
      <c r="K168">
        <f>IFERROR(IF(TRIM(D168)="-", "N/A", IF(RIGHT(D168,1)=")",IF(RIGHT(D168,2)="T)",-1000000000000*VALUE(MID(D168,2,LEN(D168)-3)),IF(RIGHT(D168,2)="M)",-1000000*VALUE(MID(D168,2,LEN(D168)-3)),IF(RIGHT(D168,2)="B)",-1000000000*VALUE(MID(D168,2,LEN(D168)-3)),IF(RIGHT(D168,2)="k)",-1000*VALUE(MID(D168,2,LEN(D168)-3)),VALUE(SUBSTITUTE(D168,",","")))))),IF(RIGHT(D168,1)="T",1000000000000*VALUE(LEFT(D168,LEN(D168)-1)),IF(RIGHT(D168,1)="M",1000000*VALUE(LEFT(D168,LEN(D168)-1)),IF(RIGHT(D168,1)="B",1000000000*VALUE(LEFT(D168,LEN(D168)-1)),IF(RIGHT(D168,1)="%",0.01*VALUE(LEFT(D168,LEN(D168)-1)),IF(RIGHT(D168,1)="k",1000*VALUE(LEFT(D168,LEN(D168)-1)),VALUE(SUBSTITUTE(D168,",",""))))))))),"N/A")</f>
        <v/>
      </c>
      <c r="L168">
        <f>IFERROR(IF(TRIM(E168)="-", "N/A", IF(RIGHT(E168,1)=")",IF(RIGHT(E168,2)="T)",-1000000000000*VALUE(MID(E168,2,LEN(E168)-3)),IF(RIGHT(E168,2)="M)",-1000000*VALUE(MID(E168,2,LEN(E168)-3)),IF(RIGHT(E168,2)="B)",-1000000000*VALUE(MID(E168,2,LEN(E168)-3)),IF(RIGHT(E168,2)="k)",-1000*VALUE(MID(E168,2,LEN(E168)-3)),VALUE(SUBSTITUTE(E168,",","")))))),IF(RIGHT(E168,1)="T",1000000000000*VALUE(LEFT(E168,LEN(E168)-1)),IF(RIGHT(E168,1)="M",1000000*VALUE(LEFT(E168,LEN(E168)-1)),IF(RIGHT(E168,1)="B",1000000000*VALUE(LEFT(E168,LEN(E168)-1)),IF(RIGHT(E168,1)="%",0.01*VALUE(LEFT(E168,LEN(E168)-1)),IF(RIGHT(E168,1)="k",1000*VALUE(LEFT(E168,LEN(E168)-1)),VALUE(SUBSTITUTE(E168,",",""))))))))),"N/A")</f>
        <v/>
      </c>
      <c r="M168">
        <f>IFERROR(IF(TRIM(F168)="-", "N/A", IF(RIGHT(F168,1)=")",IF(RIGHT(F168,2)="T)",-1000000000000*VALUE(MID(F168,2,LEN(F168)-3)),IF(RIGHT(F168,2)="M)",-1000000*VALUE(MID(F168,2,LEN(F168)-3)),IF(RIGHT(F168,2)="B)",-1000000000*VALUE(MID(F168,2,LEN(F168)-3)),IF(RIGHT(F168,2)="k)",-1000*VALUE(MID(F168,2,LEN(F168)-3)),VALUE(SUBSTITUTE(F168,",","")))))),IF(RIGHT(F168,1)="T",1000000000000*VALUE(LEFT(F168,LEN(F168)-1)),IF(RIGHT(F168,1)="M",1000000*VALUE(LEFT(F168,LEN(F168)-1)),IF(RIGHT(F168,1)="B",1000000000*VALUE(LEFT(F168,LEN(F168)-1)),IF(RIGHT(F168,1)="%",0.01*VALUE(LEFT(F168,LEN(F168)-1)),IF(RIGHT(F168,1)="k",1000*VALUE(LEFT(F168,LEN(F168)-1)),VALUE(SUBSTITUTE(F168,",",""))))))))),"N/A")</f>
        <v/>
      </c>
      <c r="N168">
        <f>IFERROR(IF(TRIM(G168)="-", "N/A", IF(RIGHT(G168,1)=")",IF(RIGHT(G168,2)="T)",-1000000000000*VALUE(MID(G168,2,LEN(G168)-3)),IF(RIGHT(G168,2)="M)",-1000000*VALUE(MID(G168,2,LEN(G168)-3)),IF(RIGHT(G168,2)="B)",-1000000000*VALUE(MID(G168,2,LEN(G168)-3)),IF(RIGHT(G168,2)="k)",-1000*VALUE(MID(G168,2,LEN(G168)-3)),VALUE(SUBSTITUTE(G168,",","")))))),IF(RIGHT(G168,1)="T",1000000000000*VALUE(LEFT(G168,LEN(G168)-1)),IF(RIGHT(G168,1)="M",1000000*VALUE(LEFT(G168,LEN(G168)-1)),IF(RIGHT(G168,1)="B",1000000000*VALUE(LEFT(G168,LEN(G168)-1)),IF(RIGHT(G168,1)="%",0.01*VALUE(LEFT(G168,LEN(G168)-1)),IF(RIGHT(G168,1)="k",1000*VALUE(LEFT(G168,LEN(G168)-1)),VALUE(SUBSTITUTE(G168,",",""))))))))),"N/A")</f>
        <v/>
      </c>
      <c r="P168">
        <f>MAX(J168:N168)</f>
        <v/>
      </c>
      <c r="Q168">
        <f>IFERROR(J144+MATCH(P168,J168:N168,0)-1,"")</f>
        <v/>
      </c>
      <c r="R168">
        <f>IF(Q168="","",MIN(J168:N168))</f>
        <v/>
      </c>
      <c r="S168">
        <f>IFERROR(J144+MATCH(R168,J168:N168,0)-1,"")</f>
        <v/>
      </c>
      <c r="T168">
        <f>IFERROR(AVERAGE(J168:N168),"")</f>
        <v/>
      </c>
      <c r="U168">
        <f>IFERROR(STDEV(J168:N168),"")</f>
        <v/>
      </c>
      <c r="V168">
        <f>IFERROR(IF(C168="-","",IF(ISBLANK(B168),"",IF(OR(ISNUMBER(FIND("Growth",B168)),ISNUMBER(FIND("Margin",B168))),"",(J168-T168)/U168))),"")</f>
        <v/>
      </c>
      <c r="W168">
        <f>IFERROR(IF(OR(D168="-",ISBLANK(D168)),"",(K168-T168)/U168),"")</f>
        <v/>
      </c>
      <c r="X168">
        <f>IFERROR(IF(OR(E168="-",ISBLANK(E168)),"",(L168-T168)/U168),"")</f>
        <v/>
      </c>
      <c r="Y168">
        <f>IFERROR(IF(OR(F168="-",ISBLANK(F168)),"",(M168-T168)/U168),"")</f>
        <v/>
      </c>
      <c r="Z168">
        <f>IFERROR(IF(OR(G168="-",ISBLANK(G168)),"",(N168-T168)/U168),"")</f>
        <v/>
      </c>
      <c r="AA168">
        <f>IF(MAX(MAX(V168:Z168),ABS(MIN(V168:Z168)))=ABS(MIN(V168:Z168)),MIN(V168:Z168),MAX(V168:Z168))</f>
        <v/>
      </c>
      <c r="AB168">
        <f>IFERROR(V144+MATCH(AA168,V168:Z168,0)-1,"")</f>
        <v/>
      </c>
      <c r="AC168">
        <f>IF(AB168&lt;&gt;"",IF(S168=AB168,"Low",IF(AB168=Q168,"High","")),"")</f>
        <v/>
      </c>
      <c r="AE168">
        <f>IF(ISNUMBER(MATCH("N/A",J168:N168,0)),"",IFERROR((5 * SUMPRODUCT(J144:N144,J168:N168) - PRODUCT(SUM(J144:N144),SUM(J168:N168))) / ((5 * SUM((J144^2)+(K144^2)+(L144^2)+(M144^2)+(N144^2))) - SUM(J144:N144)^2),""))</f>
        <v/>
      </c>
      <c r="AF168">
        <f>IFERROR(CORREL(J144:N144,J168:N168),"")</f>
        <v/>
      </c>
      <c r="AZ168">
        <f>IF(Q168=S168,0,1)</f>
        <v/>
      </c>
      <c r="BA168">
        <f>IF(AZ168=1,IF(Q168="","",IF(Q168=N144,"Yes","No")),"")</f>
        <v/>
      </c>
      <c r="BB168">
        <f>IF(BA168="Yes",P168,"")</f>
        <v/>
      </c>
      <c r="BC168">
        <f>IF(AZ168=1,IF(S168="","",IF(S168=N144,"Yes","No")),"")</f>
        <v/>
      </c>
      <c r="BD168">
        <f>IF(BC168="Yes",R168,"")</f>
        <v/>
      </c>
      <c r="BE168">
        <f>IFERROR(IF(SIGN(AE168)=1,"Increasing",IF(SIGN(AE168)=-1,"Decreasing","")),"")</f>
        <v/>
      </c>
      <c r="BF168">
        <f>IF(OR(AND(BE168="Increasing",BA168="Yes"),AND(BE168="Decreasing",BC168="Yes")),"Yes","No")</f>
        <v/>
      </c>
      <c r="BG168">
        <f>IF(I168="pos_trend","Yes","No")</f>
        <v/>
      </c>
      <c r="BH168">
        <f>IF(AF168&lt;&gt;"",IF(ABS(AF168)&gt;0.8,"Yes","No"),"")</f>
        <v/>
      </c>
    </row>
    <row r="169" spans="1:60">
      <c r="I169">
        <f>IF(AND(K169&gt; J169, L169&gt; K169, M169&gt; L169, N169&gt; M169), "pos_trend", IF(AND(K169&lt; J169, L169&lt; K169, M169&lt; L169, N169&lt; M169), "neg_trend", "N/A"))</f>
        <v/>
      </c>
      <c r="J169">
        <f>IFERROR(IF(TRIM(C169)="-", "N/A", IF(RIGHT(C169,1)=")",IF(RIGHT(C169,2)="T)",-1000000000000*VALUE(MID(C169,2,LEN(C169)-3)),IF(RIGHT(C169,2)="M)",-1000000*VALUE(MID(C169,2,LEN(C169)-3)),IF(RIGHT(C169,2)="B)",-1000000000*VALUE(MID(C169,2,LEN(C169)-3)),IF(RIGHT(C169,2)="k)",-1000*VALUE(MID(C169,2,LEN(C169)-3)),VALUE(SUBSTITUTE(C169,",","")))))),IF(RIGHT(C169,1)="T",1000000000000*VALUE(LEFT(C169,LEN(C169)-1)),IF(RIGHT(C169,1)="M",1000000*VALUE(LEFT(C169,LEN(C169)-1)),IF(RIGHT(C169,1)="B",1000000000*VALUE(LEFT(C169,LEN(C169)-1)),IF(RIGHT(C169,1)="%",0.01*VALUE(LEFT(C169,LEN(C169)-1)),IF(RIGHT(C169,1)="k",1000*VALUE(LEFT(C169,LEN(C169)-1)),VALUE(SUBSTITUTE(C169,",",""))))))))),"N/A")</f>
        <v/>
      </c>
      <c r="K169">
        <f>IFERROR(IF(TRIM(D169)="-", "N/A", IF(RIGHT(D169,1)=")",IF(RIGHT(D169,2)="T)",-1000000000000*VALUE(MID(D169,2,LEN(D169)-3)),IF(RIGHT(D169,2)="M)",-1000000*VALUE(MID(D169,2,LEN(D169)-3)),IF(RIGHT(D169,2)="B)",-1000000000*VALUE(MID(D169,2,LEN(D169)-3)),IF(RIGHT(D169,2)="k)",-1000*VALUE(MID(D169,2,LEN(D169)-3)),VALUE(SUBSTITUTE(D169,",","")))))),IF(RIGHT(D169,1)="T",1000000000000*VALUE(LEFT(D169,LEN(D169)-1)),IF(RIGHT(D169,1)="M",1000000*VALUE(LEFT(D169,LEN(D169)-1)),IF(RIGHT(D169,1)="B",1000000000*VALUE(LEFT(D169,LEN(D169)-1)),IF(RIGHT(D169,1)="%",0.01*VALUE(LEFT(D169,LEN(D169)-1)),IF(RIGHT(D169,1)="k",1000*VALUE(LEFT(D169,LEN(D169)-1)),VALUE(SUBSTITUTE(D169,",",""))))))))),"N/A")</f>
        <v/>
      </c>
      <c r="L169">
        <f>IFERROR(IF(TRIM(E169)="-", "N/A", IF(RIGHT(E169,1)=")",IF(RIGHT(E169,2)="T)",-1000000000000*VALUE(MID(E169,2,LEN(E169)-3)),IF(RIGHT(E169,2)="M)",-1000000*VALUE(MID(E169,2,LEN(E169)-3)),IF(RIGHT(E169,2)="B)",-1000000000*VALUE(MID(E169,2,LEN(E169)-3)),IF(RIGHT(E169,2)="k)",-1000*VALUE(MID(E169,2,LEN(E169)-3)),VALUE(SUBSTITUTE(E169,",","")))))),IF(RIGHT(E169,1)="T",1000000000000*VALUE(LEFT(E169,LEN(E169)-1)),IF(RIGHT(E169,1)="M",1000000*VALUE(LEFT(E169,LEN(E169)-1)),IF(RIGHT(E169,1)="B",1000000000*VALUE(LEFT(E169,LEN(E169)-1)),IF(RIGHT(E169,1)="%",0.01*VALUE(LEFT(E169,LEN(E169)-1)),IF(RIGHT(E169,1)="k",1000*VALUE(LEFT(E169,LEN(E169)-1)),VALUE(SUBSTITUTE(E169,",",""))))))))),"N/A")</f>
        <v/>
      </c>
      <c r="M169">
        <f>IFERROR(IF(TRIM(F169)="-", "N/A", IF(RIGHT(F169,1)=")",IF(RIGHT(F169,2)="T)",-1000000000000*VALUE(MID(F169,2,LEN(F169)-3)),IF(RIGHT(F169,2)="M)",-1000000*VALUE(MID(F169,2,LEN(F169)-3)),IF(RIGHT(F169,2)="B)",-1000000000*VALUE(MID(F169,2,LEN(F169)-3)),IF(RIGHT(F169,2)="k)",-1000*VALUE(MID(F169,2,LEN(F169)-3)),VALUE(SUBSTITUTE(F169,",","")))))),IF(RIGHT(F169,1)="T",1000000000000*VALUE(LEFT(F169,LEN(F169)-1)),IF(RIGHT(F169,1)="M",1000000*VALUE(LEFT(F169,LEN(F169)-1)),IF(RIGHT(F169,1)="B",1000000000*VALUE(LEFT(F169,LEN(F169)-1)),IF(RIGHT(F169,1)="%",0.01*VALUE(LEFT(F169,LEN(F169)-1)),IF(RIGHT(F169,1)="k",1000*VALUE(LEFT(F169,LEN(F169)-1)),VALUE(SUBSTITUTE(F169,",",""))))))))),"N/A")</f>
        <v/>
      </c>
      <c r="N169">
        <f>IFERROR(IF(TRIM(G169)="-", "N/A", IF(RIGHT(G169,1)=")",IF(RIGHT(G169,2)="T)",-1000000000000*VALUE(MID(G169,2,LEN(G169)-3)),IF(RIGHT(G169,2)="M)",-1000000*VALUE(MID(G169,2,LEN(G169)-3)),IF(RIGHT(G169,2)="B)",-1000000000*VALUE(MID(G169,2,LEN(G169)-3)),IF(RIGHT(G169,2)="k)",-1000*VALUE(MID(G169,2,LEN(G169)-3)),VALUE(SUBSTITUTE(G169,",","")))))),IF(RIGHT(G169,1)="T",1000000000000*VALUE(LEFT(G169,LEN(G169)-1)),IF(RIGHT(G169,1)="M",1000000*VALUE(LEFT(G169,LEN(G169)-1)),IF(RIGHT(G169,1)="B",1000000000*VALUE(LEFT(G169,LEN(G169)-1)),IF(RIGHT(G169,1)="%",0.01*VALUE(LEFT(G169,LEN(G169)-1)),IF(RIGHT(G169,1)="k",1000*VALUE(LEFT(G169,LEN(G169)-1)),VALUE(SUBSTITUTE(G169,",",""))))))))),"N/A")</f>
        <v/>
      </c>
      <c r="P169">
        <f>MAX(J169:N169)</f>
        <v/>
      </c>
      <c r="Q169">
        <f>IFERROR(J144+MATCH(P169,J169:N169,0)-1,"")</f>
        <v/>
      </c>
      <c r="R169">
        <f>IF(Q169="","",MIN(J169:N169))</f>
        <v/>
      </c>
      <c r="S169">
        <f>IFERROR(J144+MATCH(R169,J169:N169,0)-1,"")</f>
        <v/>
      </c>
      <c r="T169">
        <f>IFERROR(AVERAGE(J169:N169),"")</f>
        <v/>
      </c>
      <c r="U169">
        <f>IFERROR(STDEV(J169:N169),"")</f>
        <v/>
      </c>
      <c r="V169">
        <f>IFERROR(IF(C169="-","",IF(ISBLANK(B169),"",IF(OR(ISNUMBER(FIND("Growth",B169)),ISNUMBER(FIND("Margin",B169))),"",(J169-T169)/U169))),"")</f>
        <v/>
      </c>
      <c r="W169">
        <f>IFERROR(IF(OR(D169="-",ISBLANK(D169)),"",(K169-T169)/U169),"")</f>
        <v/>
      </c>
      <c r="X169">
        <f>IFERROR(IF(OR(E169="-",ISBLANK(E169)),"",(L169-T169)/U169),"")</f>
        <v/>
      </c>
      <c r="Y169">
        <f>IFERROR(IF(OR(F169="-",ISBLANK(F169)),"",(M169-T169)/U169),"")</f>
        <v/>
      </c>
      <c r="Z169">
        <f>IFERROR(IF(OR(G169="-",ISBLANK(G169)),"",(N169-T169)/U169),"")</f>
        <v/>
      </c>
      <c r="AA169">
        <f>IF(MAX(MAX(V169:Z169),ABS(MIN(V169:Z169)))=ABS(MIN(V169:Z169)),MIN(V169:Z169),MAX(V169:Z169))</f>
        <v/>
      </c>
      <c r="AB169">
        <f>IFERROR(V144+MATCH(AA169,V169:Z169,0)-1,"")</f>
        <v/>
      </c>
      <c r="AC169">
        <f>IF(AB169&lt;&gt;"",IF(S169=AB169,"Low",IF(AB169=Q169,"High","")),"")</f>
        <v/>
      </c>
      <c r="AE169">
        <f>IF(ISNUMBER(MATCH("N/A",J169:N169,0)),"",IFERROR((5 * SUMPRODUCT(J144:N144,J169:N169) - PRODUCT(SUM(J144:N144),SUM(J169:N169))) / ((5 * SUM((J144^2)+(K144^2)+(L144^2)+(M144^2)+(N144^2))) - SUM(J144:N144)^2),""))</f>
        <v/>
      </c>
      <c r="AF169">
        <f>IFERROR(CORREL(J144:N144,J169:N169),"")</f>
        <v/>
      </c>
      <c r="AZ169">
        <f>IF(Q169=S169,0,1)</f>
        <v/>
      </c>
      <c r="BA169">
        <f>IF(AZ169=1,IF(Q169="","",IF(Q169=N144,"Yes","No")),"")</f>
        <v/>
      </c>
      <c r="BB169">
        <f>IF(BA169="Yes",P169,"")</f>
        <v/>
      </c>
      <c r="BC169">
        <f>IF(AZ169=1,IF(S169="","",IF(S169=N144,"Yes","No")),"")</f>
        <v/>
      </c>
      <c r="BD169">
        <f>IF(BC169="Yes",R169,"")</f>
        <v/>
      </c>
      <c r="BE169">
        <f>IFERROR(IF(SIGN(AE169)=1,"Increasing",IF(SIGN(AE169)=-1,"Decreasing","")),"")</f>
        <v/>
      </c>
      <c r="BF169">
        <f>IF(OR(AND(BE169="Increasing",BA169="Yes"),AND(BE169="Decreasing",BC169="Yes")),"Yes","No")</f>
        <v/>
      </c>
      <c r="BG169">
        <f>IF(I169="pos_trend","Yes","No")</f>
        <v/>
      </c>
      <c r="BH169">
        <f>IF(AF169&lt;&gt;"",IF(ABS(AF169)&gt;0.8,"Yes","No"),"")</f>
        <v/>
      </c>
    </row>
    <row r="170" spans="1:60">
      <c r="I170">
        <f>IF(AND(K170&gt; J170, L170&gt; K170, M170&gt; L170, N170&gt; M170), "pos_trend", IF(AND(K170&lt; J170, L170&lt; K170, M170&lt; L170, N170&lt; M170), "neg_trend", "N/A"))</f>
        <v/>
      </c>
      <c r="J170">
        <f>IFERROR(IF(TRIM(C170)="-", "N/A", IF(RIGHT(C170,1)=")",IF(RIGHT(C170,2)="T)",-1000000000000*VALUE(MID(C170,2,LEN(C170)-3)),IF(RIGHT(C170,2)="M)",-1000000*VALUE(MID(C170,2,LEN(C170)-3)),IF(RIGHT(C170,2)="B)",-1000000000*VALUE(MID(C170,2,LEN(C170)-3)),IF(RIGHT(C170,2)="k)",-1000*VALUE(MID(C170,2,LEN(C170)-3)),VALUE(SUBSTITUTE(C170,",","")))))),IF(RIGHT(C170,1)="T",1000000000000*VALUE(LEFT(C170,LEN(C170)-1)),IF(RIGHT(C170,1)="M",1000000*VALUE(LEFT(C170,LEN(C170)-1)),IF(RIGHT(C170,1)="B",1000000000*VALUE(LEFT(C170,LEN(C170)-1)),IF(RIGHT(C170,1)="%",0.01*VALUE(LEFT(C170,LEN(C170)-1)),IF(RIGHT(C170,1)="k",1000*VALUE(LEFT(C170,LEN(C170)-1)),VALUE(SUBSTITUTE(C170,",",""))))))))),"N/A")</f>
        <v/>
      </c>
      <c r="K170">
        <f>IFERROR(IF(TRIM(D170)="-", "N/A", IF(RIGHT(D170,1)=")",IF(RIGHT(D170,2)="T)",-1000000000000*VALUE(MID(D170,2,LEN(D170)-3)),IF(RIGHT(D170,2)="M)",-1000000*VALUE(MID(D170,2,LEN(D170)-3)),IF(RIGHT(D170,2)="B)",-1000000000*VALUE(MID(D170,2,LEN(D170)-3)),IF(RIGHT(D170,2)="k)",-1000*VALUE(MID(D170,2,LEN(D170)-3)),VALUE(SUBSTITUTE(D170,",","")))))),IF(RIGHT(D170,1)="T",1000000000000*VALUE(LEFT(D170,LEN(D170)-1)),IF(RIGHT(D170,1)="M",1000000*VALUE(LEFT(D170,LEN(D170)-1)),IF(RIGHT(D170,1)="B",1000000000*VALUE(LEFT(D170,LEN(D170)-1)),IF(RIGHT(D170,1)="%",0.01*VALUE(LEFT(D170,LEN(D170)-1)),IF(RIGHT(D170,1)="k",1000*VALUE(LEFT(D170,LEN(D170)-1)),VALUE(SUBSTITUTE(D170,",",""))))))))),"N/A")</f>
        <v/>
      </c>
      <c r="L170">
        <f>IFERROR(IF(TRIM(E170)="-", "N/A", IF(RIGHT(E170,1)=")",IF(RIGHT(E170,2)="T)",-1000000000000*VALUE(MID(E170,2,LEN(E170)-3)),IF(RIGHT(E170,2)="M)",-1000000*VALUE(MID(E170,2,LEN(E170)-3)),IF(RIGHT(E170,2)="B)",-1000000000*VALUE(MID(E170,2,LEN(E170)-3)),IF(RIGHT(E170,2)="k)",-1000*VALUE(MID(E170,2,LEN(E170)-3)),VALUE(SUBSTITUTE(E170,",","")))))),IF(RIGHT(E170,1)="T",1000000000000*VALUE(LEFT(E170,LEN(E170)-1)),IF(RIGHT(E170,1)="M",1000000*VALUE(LEFT(E170,LEN(E170)-1)),IF(RIGHT(E170,1)="B",1000000000*VALUE(LEFT(E170,LEN(E170)-1)),IF(RIGHT(E170,1)="%",0.01*VALUE(LEFT(E170,LEN(E170)-1)),IF(RIGHT(E170,1)="k",1000*VALUE(LEFT(E170,LEN(E170)-1)),VALUE(SUBSTITUTE(E170,",",""))))))))),"N/A")</f>
        <v/>
      </c>
      <c r="M170">
        <f>IFERROR(IF(TRIM(F170)="-", "N/A", IF(RIGHT(F170,1)=")",IF(RIGHT(F170,2)="T)",-1000000000000*VALUE(MID(F170,2,LEN(F170)-3)),IF(RIGHT(F170,2)="M)",-1000000*VALUE(MID(F170,2,LEN(F170)-3)),IF(RIGHT(F170,2)="B)",-1000000000*VALUE(MID(F170,2,LEN(F170)-3)),IF(RIGHT(F170,2)="k)",-1000*VALUE(MID(F170,2,LEN(F170)-3)),VALUE(SUBSTITUTE(F170,",","")))))),IF(RIGHT(F170,1)="T",1000000000000*VALUE(LEFT(F170,LEN(F170)-1)),IF(RIGHT(F170,1)="M",1000000*VALUE(LEFT(F170,LEN(F170)-1)),IF(RIGHT(F170,1)="B",1000000000*VALUE(LEFT(F170,LEN(F170)-1)),IF(RIGHT(F170,1)="%",0.01*VALUE(LEFT(F170,LEN(F170)-1)),IF(RIGHT(F170,1)="k",1000*VALUE(LEFT(F170,LEN(F170)-1)),VALUE(SUBSTITUTE(F170,",",""))))))))),"N/A")</f>
        <v/>
      </c>
      <c r="N170">
        <f>IFERROR(IF(TRIM(G170)="-", "N/A", IF(RIGHT(G170,1)=")",IF(RIGHT(G170,2)="T)",-1000000000000*VALUE(MID(G170,2,LEN(G170)-3)),IF(RIGHT(G170,2)="M)",-1000000*VALUE(MID(G170,2,LEN(G170)-3)),IF(RIGHT(G170,2)="B)",-1000000000*VALUE(MID(G170,2,LEN(G170)-3)),IF(RIGHT(G170,2)="k)",-1000*VALUE(MID(G170,2,LEN(G170)-3)),VALUE(SUBSTITUTE(G170,",","")))))),IF(RIGHT(G170,1)="T",1000000000000*VALUE(LEFT(G170,LEN(G170)-1)),IF(RIGHT(G170,1)="M",1000000*VALUE(LEFT(G170,LEN(G170)-1)),IF(RIGHT(G170,1)="B",1000000000*VALUE(LEFT(G170,LEN(G170)-1)),IF(RIGHT(G170,1)="%",0.01*VALUE(LEFT(G170,LEN(G170)-1)),IF(RIGHT(G170,1)="k",1000*VALUE(LEFT(G170,LEN(G170)-1)),VALUE(SUBSTITUTE(G170,",",""))))))))),"N/A")</f>
        <v/>
      </c>
      <c r="P170">
        <f>MAX(J170:N170)</f>
        <v/>
      </c>
      <c r="Q170">
        <f>IFERROR(J144+MATCH(P170,J170:N170,0)-1,"")</f>
        <v/>
      </c>
      <c r="R170">
        <f>IF(Q170="","",MIN(J170:N170))</f>
        <v/>
      </c>
      <c r="S170">
        <f>IFERROR(J144+MATCH(R170,J170:N170,0)-1,"")</f>
        <v/>
      </c>
      <c r="T170">
        <f>IFERROR(AVERAGE(J170:N170),"")</f>
        <v/>
      </c>
      <c r="U170">
        <f>IFERROR(STDEV(J170:N170),"")</f>
        <v/>
      </c>
      <c r="V170">
        <f>IFERROR(IF(C170="-","",IF(ISBLANK(B170),"",IF(OR(ISNUMBER(FIND("Growth",B170)),ISNUMBER(FIND("Margin",B170))),"",(J170-T170)/U170))),"")</f>
        <v/>
      </c>
      <c r="W170">
        <f>IFERROR(IF(OR(D170="-",ISBLANK(D170)),"",(K170-T170)/U170),"")</f>
        <v/>
      </c>
      <c r="X170">
        <f>IFERROR(IF(OR(E170="-",ISBLANK(E170)),"",(L170-T170)/U170),"")</f>
        <v/>
      </c>
      <c r="Y170">
        <f>IFERROR(IF(OR(F170="-",ISBLANK(F170)),"",(M170-T170)/U170),"")</f>
        <v/>
      </c>
      <c r="Z170">
        <f>IFERROR(IF(OR(G170="-",ISBLANK(G170)),"",(N170-T170)/U170),"")</f>
        <v/>
      </c>
      <c r="AA170">
        <f>IF(MAX(MAX(V170:Z170),ABS(MIN(V170:Z170)))=ABS(MIN(V170:Z170)),MIN(V170:Z170),MAX(V170:Z170))</f>
        <v/>
      </c>
      <c r="AB170">
        <f>IFERROR(V144+MATCH(AA170,V170:Z170,0)-1,"")</f>
        <v/>
      </c>
      <c r="AC170">
        <f>IF(AB170&lt;&gt;"",IF(S170=AB170,"Low",IF(AB170=Q170,"High","")),"")</f>
        <v/>
      </c>
      <c r="AE170">
        <f>IF(ISNUMBER(MATCH("N/A",J170:N170,0)),"",IFERROR((5 * SUMPRODUCT(J144:N144,J170:N170) - PRODUCT(SUM(J144:N144),SUM(J170:N170))) / ((5 * SUM((J144^2)+(K144^2)+(L144^2)+(M144^2)+(N144^2))) - SUM(J144:N144)^2),""))</f>
        <v/>
      </c>
      <c r="AF170">
        <f>IFERROR(CORREL(J144:N144,J170:N170),"")</f>
        <v/>
      </c>
      <c r="AZ170">
        <f>IF(Q170=S170,0,1)</f>
        <v/>
      </c>
      <c r="BA170">
        <f>IF(AZ170=1,IF(Q170="","",IF(Q170=N144,"Yes","No")),"")</f>
        <v/>
      </c>
      <c r="BB170">
        <f>IF(BA170="Yes",P170,"")</f>
        <v/>
      </c>
      <c r="BC170">
        <f>IF(AZ170=1,IF(S170="","",IF(S170=N144,"Yes","No")),"")</f>
        <v/>
      </c>
      <c r="BD170">
        <f>IF(BC170="Yes",R170,"")</f>
        <v/>
      </c>
      <c r="BE170">
        <f>IFERROR(IF(SIGN(AE170)=1,"Increasing",IF(SIGN(AE170)=-1,"Decreasing","")),"")</f>
        <v/>
      </c>
      <c r="BF170">
        <f>IF(OR(AND(BE170="Increasing",BA170="Yes"),AND(BE170="Decreasing",BC170="Yes")),"Yes","No")</f>
        <v/>
      </c>
      <c r="BG170">
        <f>IF(I170="pos_trend","Yes","No")</f>
        <v/>
      </c>
      <c r="BH170">
        <f>IF(AF170&lt;&gt;"",IF(ABS(AF170)&gt;0.8,"Yes","No"),"")</f>
        <v/>
      </c>
    </row>
    <row r="171" spans="1:60">
      <c r="I171">
        <f>IF(AND(K171&gt; J171, L171&gt; K171, M171&gt; L171, N171&gt; M171), "pos_trend", IF(AND(K171&lt; J171, L171&lt; K171, M171&lt; L171, N171&lt; M171), "neg_trend", "N/A"))</f>
        <v/>
      </c>
      <c r="J171">
        <f>IFERROR(IF(TRIM(C171)="-", "N/A", IF(RIGHT(C171,1)=")",IF(RIGHT(C171,2)="T)",-1000000000000*VALUE(MID(C171,2,LEN(C171)-3)),IF(RIGHT(C171,2)="M)",-1000000*VALUE(MID(C171,2,LEN(C171)-3)),IF(RIGHT(C171,2)="B)",-1000000000*VALUE(MID(C171,2,LEN(C171)-3)),IF(RIGHT(C171,2)="k)",-1000*VALUE(MID(C171,2,LEN(C171)-3)),VALUE(SUBSTITUTE(C171,",","")))))),IF(RIGHT(C171,1)="T",1000000000000*VALUE(LEFT(C171,LEN(C171)-1)),IF(RIGHT(C171,1)="M",1000000*VALUE(LEFT(C171,LEN(C171)-1)),IF(RIGHT(C171,1)="B",1000000000*VALUE(LEFT(C171,LEN(C171)-1)),IF(RIGHT(C171,1)="%",0.01*VALUE(LEFT(C171,LEN(C171)-1)),IF(RIGHT(C171,1)="k",1000*VALUE(LEFT(C171,LEN(C171)-1)),VALUE(SUBSTITUTE(C171,",",""))))))))),"N/A")</f>
        <v/>
      </c>
      <c r="K171">
        <f>IFERROR(IF(TRIM(D171)="-", "N/A", IF(RIGHT(D171,1)=")",IF(RIGHT(D171,2)="T)",-1000000000000*VALUE(MID(D171,2,LEN(D171)-3)),IF(RIGHT(D171,2)="M)",-1000000*VALUE(MID(D171,2,LEN(D171)-3)),IF(RIGHT(D171,2)="B)",-1000000000*VALUE(MID(D171,2,LEN(D171)-3)),IF(RIGHT(D171,2)="k)",-1000*VALUE(MID(D171,2,LEN(D171)-3)),VALUE(SUBSTITUTE(D171,",","")))))),IF(RIGHT(D171,1)="T",1000000000000*VALUE(LEFT(D171,LEN(D171)-1)),IF(RIGHT(D171,1)="M",1000000*VALUE(LEFT(D171,LEN(D171)-1)),IF(RIGHT(D171,1)="B",1000000000*VALUE(LEFT(D171,LEN(D171)-1)),IF(RIGHT(D171,1)="%",0.01*VALUE(LEFT(D171,LEN(D171)-1)),IF(RIGHT(D171,1)="k",1000*VALUE(LEFT(D171,LEN(D171)-1)),VALUE(SUBSTITUTE(D171,",",""))))))))),"N/A")</f>
        <v/>
      </c>
      <c r="L171">
        <f>IFERROR(IF(TRIM(E171)="-", "N/A", IF(RIGHT(E171,1)=")",IF(RIGHT(E171,2)="T)",-1000000000000*VALUE(MID(E171,2,LEN(E171)-3)),IF(RIGHT(E171,2)="M)",-1000000*VALUE(MID(E171,2,LEN(E171)-3)),IF(RIGHT(E171,2)="B)",-1000000000*VALUE(MID(E171,2,LEN(E171)-3)),IF(RIGHT(E171,2)="k)",-1000*VALUE(MID(E171,2,LEN(E171)-3)),VALUE(SUBSTITUTE(E171,",","")))))),IF(RIGHT(E171,1)="T",1000000000000*VALUE(LEFT(E171,LEN(E171)-1)),IF(RIGHT(E171,1)="M",1000000*VALUE(LEFT(E171,LEN(E171)-1)),IF(RIGHT(E171,1)="B",1000000000*VALUE(LEFT(E171,LEN(E171)-1)),IF(RIGHT(E171,1)="%",0.01*VALUE(LEFT(E171,LEN(E171)-1)),IF(RIGHT(E171,1)="k",1000*VALUE(LEFT(E171,LEN(E171)-1)),VALUE(SUBSTITUTE(E171,",",""))))))))),"N/A")</f>
        <v/>
      </c>
      <c r="M171">
        <f>IFERROR(IF(TRIM(F171)="-", "N/A", IF(RIGHT(F171,1)=")",IF(RIGHT(F171,2)="T)",-1000000000000*VALUE(MID(F171,2,LEN(F171)-3)),IF(RIGHT(F171,2)="M)",-1000000*VALUE(MID(F171,2,LEN(F171)-3)),IF(RIGHT(F171,2)="B)",-1000000000*VALUE(MID(F171,2,LEN(F171)-3)),IF(RIGHT(F171,2)="k)",-1000*VALUE(MID(F171,2,LEN(F171)-3)),VALUE(SUBSTITUTE(F171,",","")))))),IF(RIGHT(F171,1)="T",1000000000000*VALUE(LEFT(F171,LEN(F171)-1)),IF(RIGHT(F171,1)="M",1000000*VALUE(LEFT(F171,LEN(F171)-1)),IF(RIGHT(F171,1)="B",1000000000*VALUE(LEFT(F171,LEN(F171)-1)),IF(RIGHT(F171,1)="%",0.01*VALUE(LEFT(F171,LEN(F171)-1)),IF(RIGHT(F171,1)="k",1000*VALUE(LEFT(F171,LEN(F171)-1)),VALUE(SUBSTITUTE(F171,",",""))))))))),"N/A")</f>
        <v/>
      </c>
      <c r="N171">
        <f>IFERROR(IF(TRIM(G171)="-", "N/A", IF(RIGHT(G171,1)=")",IF(RIGHT(G171,2)="T)",-1000000000000*VALUE(MID(G171,2,LEN(G171)-3)),IF(RIGHT(G171,2)="M)",-1000000*VALUE(MID(G171,2,LEN(G171)-3)),IF(RIGHT(G171,2)="B)",-1000000000*VALUE(MID(G171,2,LEN(G171)-3)),IF(RIGHT(G171,2)="k)",-1000*VALUE(MID(G171,2,LEN(G171)-3)),VALUE(SUBSTITUTE(G171,",","")))))),IF(RIGHT(G171,1)="T",1000000000000*VALUE(LEFT(G171,LEN(G171)-1)),IF(RIGHT(G171,1)="M",1000000*VALUE(LEFT(G171,LEN(G171)-1)),IF(RIGHT(G171,1)="B",1000000000*VALUE(LEFT(G171,LEN(G171)-1)),IF(RIGHT(G171,1)="%",0.01*VALUE(LEFT(G171,LEN(G171)-1)),IF(RIGHT(G171,1)="k",1000*VALUE(LEFT(G171,LEN(G171)-1)),VALUE(SUBSTITUTE(G171,",",""))))))))),"N/A")</f>
        <v/>
      </c>
      <c r="P171">
        <f>MAX(J171:N171)</f>
        <v/>
      </c>
      <c r="Q171">
        <f>IFERROR(J144+MATCH(P171,J171:N171,0)-1,"")</f>
        <v/>
      </c>
      <c r="R171">
        <f>IF(Q171="","",MIN(J171:N171))</f>
        <v/>
      </c>
      <c r="S171">
        <f>IFERROR(J144+MATCH(R171,J171:N171,0)-1,"")</f>
        <v/>
      </c>
      <c r="T171">
        <f>IFERROR(AVERAGE(J171:N171),"")</f>
        <v/>
      </c>
      <c r="U171">
        <f>IFERROR(STDEV(J171:N171),"")</f>
        <v/>
      </c>
      <c r="V171">
        <f>IFERROR(IF(C171="-","",IF(ISBLANK(B171),"",IF(OR(ISNUMBER(FIND("Growth",B171)),ISNUMBER(FIND("Margin",B171))),"",(J171-T171)/U171))),"")</f>
        <v/>
      </c>
      <c r="W171">
        <f>IFERROR(IF(OR(D171="-",ISBLANK(D171)),"",(K171-T171)/U171),"")</f>
        <v/>
      </c>
      <c r="X171">
        <f>IFERROR(IF(OR(E171="-",ISBLANK(E171)),"",(L171-T171)/U171),"")</f>
        <v/>
      </c>
      <c r="Y171">
        <f>IFERROR(IF(OR(F171="-",ISBLANK(F171)),"",(M171-T171)/U171),"")</f>
        <v/>
      </c>
      <c r="Z171">
        <f>IFERROR(IF(OR(G171="-",ISBLANK(G171)),"",(N171-T171)/U171),"")</f>
        <v/>
      </c>
      <c r="AA171">
        <f>IF(MAX(MAX(V171:Z171),ABS(MIN(V171:Z171)))=ABS(MIN(V171:Z171)),MIN(V171:Z171),MAX(V171:Z171))</f>
        <v/>
      </c>
      <c r="AB171">
        <f>IFERROR(V144+MATCH(AA171,V171:Z171,0)-1,"")</f>
        <v/>
      </c>
      <c r="AC171">
        <f>IF(AB171&lt;&gt;"",IF(S171=AB171,"Low",IF(AB171=Q171,"High","")),"")</f>
        <v/>
      </c>
      <c r="AE171">
        <f>IF(ISNUMBER(MATCH("N/A",J171:N171,0)),"",IFERROR((5 * SUMPRODUCT(J144:N144,J171:N171) - PRODUCT(SUM(J144:N144),SUM(J171:N171))) / ((5 * SUM((J144^2)+(K144^2)+(L144^2)+(M144^2)+(N144^2))) - SUM(J144:N144)^2),""))</f>
        <v/>
      </c>
      <c r="AF171">
        <f>IFERROR(CORREL(J144:N144,J171:N171),"")</f>
        <v/>
      </c>
      <c r="AZ171">
        <f>IF(Q171=S171,0,1)</f>
        <v/>
      </c>
      <c r="BA171">
        <f>IF(AZ171=1,IF(Q171="","",IF(Q171=N144,"Yes","No")),"")</f>
        <v/>
      </c>
      <c r="BB171">
        <f>IF(BA171="Yes",P171,"")</f>
        <v/>
      </c>
      <c r="BC171">
        <f>IF(AZ171=1,IF(S171="","",IF(S171=N144,"Yes","No")),"")</f>
        <v/>
      </c>
      <c r="BD171">
        <f>IF(BC171="Yes",R171,"")</f>
        <v/>
      </c>
      <c r="BE171">
        <f>IFERROR(IF(SIGN(AE171)=1,"Increasing",IF(SIGN(AE171)=-1,"Decreasing","")),"")</f>
        <v/>
      </c>
      <c r="BF171">
        <f>IF(OR(AND(BE171="Increasing",BA171="Yes"),AND(BE171="Decreasing",BC171="Yes")),"Yes","No")</f>
        <v/>
      </c>
      <c r="BG171">
        <f>IF(I171="pos_trend","Yes","No")</f>
        <v/>
      </c>
      <c r="BH171">
        <f>IF(AF171&lt;&gt;"",IF(ABS(AF171)&gt;0.8,"Yes","No"),"")</f>
        <v/>
      </c>
    </row>
    <row r="172" spans="1:60">
      <c r="I172">
        <f>IF(AND(K172&gt; J172, L172&gt; K172, M172&gt; L172, N172&gt; M172), "pos_trend", IF(AND(K172&lt; J172, L172&lt; K172, M172&lt; L172, N172&lt; M172), "neg_trend", "N/A"))</f>
        <v/>
      </c>
      <c r="J172">
        <f>IFERROR(IF(TRIM(C172)="-", "N/A", IF(RIGHT(C172,1)=")",IF(RIGHT(C172,2)="T)",-1000000000000*VALUE(MID(C172,2,LEN(C172)-3)),IF(RIGHT(C172,2)="M)",-1000000*VALUE(MID(C172,2,LEN(C172)-3)),IF(RIGHT(C172,2)="B)",-1000000000*VALUE(MID(C172,2,LEN(C172)-3)),IF(RIGHT(C172,2)="k)",-1000*VALUE(MID(C172,2,LEN(C172)-3)),VALUE(SUBSTITUTE(C172,",","")))))),IF(RIGHT(C172,1)="T",1000000000000*VALUE(LEFT(C172,LEN(C172)-1)),IF(RIGHT(C172,1)="M",1000000*VALUE(LEFT(C172,LEN(C172)-1)),IF(RIGHT(C172,1)="B",1000000000*VALUE(LEFT(C172,LEN(C172)-1)),IF(RIGHT(C172,1)="%",0.01*VALUE(LEFT(C172,LEN(C172)-1)),IF(RIGHT(C172,1)="k",1000*VALUE(LEFT(C172,LEN(C172)-1)),VALUE(SUBSTITUTE(C172,",",""))))))))),"N/A")</f>
        <v/>
      </c>
      <c r="K172">
        <f>IFERROR(IF(TRIM(D172)="-", "N/A", IF(RIGHT(D172,1)=")",IF(RIGHT(D172,2)="T)",-1000000000000*VALUE(MID(D172,2,LEN(D172)-3)),IF(RIGHT(D172,2)="M)",-1000000*VALUE(MID(D172,2,LEN(D172)-3)),IF(RIGHT(D172,2)="B)",-1000000000*VALUE(MID(D172,2,LEN(D172)-3)),IF(RIGHT(D172,2)="k)",-1000*VALUE(MID(D172,2,LEN(D172)-3)),VALUE(SUBSTITUTE(D172,",","")))))),IF(RIGHT(D172,1)="T",1000000000000*VALUE(LEFT(D172,LEN(D172)-1)),IF(RIGHT(D172,1)="M",1000000*VALUE(LEFT(D172,LEN(D172)-1)),IF(RIGHT(D172,1)="B",1000000000*VALUE(LEFT(D172,LEN(D172)-1)),IF(RIGHT(D172,1)="%",0.01*VALUE(LEFT(D172,LEN(D172)-1)),IF(RIGHT(D172,1)="k",1000*VALUE(LEFT(D172,LEN(D172)-1)),VALUE(SUBSTITUTE(D172,",",""))))))))),"N/A")</f>
        <v/>
      </c>
      <c r="L172">
        <f>IFERROR(IF(TRIM(E172)="-", "N/A", IF(RIGHT(E172,1)=")",IF(RIGHT(E172,2)="T)",-1000000000000*VALUE(MID(E172,2,LEN(E172)-3)),IF(RIGHT(E172,2)="M)",-1000000*VALUE(MID(E172,2,LEN(E172)-3)),IF(RIGHT(E172,2)="B)",-1000000000*VALUE(MID(E172,2,LEN(E172)-3)),IF(RIGHT(E172,2)="k)",-1000*VALUE(MID(E172,2,LEN(E172)-3)),VALUE(SUBSTITUTE(E172,",","")))))),IF(RIGHT(E172,1)="T",1000000000000*VALUE(LEFT(E172,LEN(E172)-1)),IF(RIGHT(E172,1)="M",1000000*VALUE(LEFT(E172,LEN(E172)-1)),IF(RIGHT(E172,1)="B",1000000000*VALUE(LEFT(E172,LEN(E172)-1)),IF(RIGHT(E172,1)="%",0.01*VALUE(LEFT(E172,LEN(E172)-1)),IF(RIGHT(E172,1)="k",1000*VALUE(LEFT(E172,LEN(E172)-1)),VALUE(SUBSTITUTE(E172,",",""))))))))),"N/A")</f>
        <v/>
      </c>
      <c r="M172">
        <f>IFERROR(IF(TRIM(F172)="-", "N/A", IF(RIGHT(F172,1)=")",IF(RIGHT(F172,2)="T)",-1000000000000*VALUE(MID(F172,2,LEN(F172)-3)),IF(RIGHT(F172,2)="M)",-1000000*VALUE(MID(F172,2,LEN(F172)-3)),IF(RIGHT(F172,2)="B)",-1000000000*VALUE(MID(F172,2,LEN(F172)-3)),IF(RIGHT(F172,2)="k)",-1000*VALUE(MID(F172,2,LEN(F172)-3)),VALUE(SUBSTITUTE(F172,",","")))))),IF(RIGHT(F172,1)="T",1000000000000*VALUE(LEFT(F172,LEN(F172)-1)),IF(RIGHT(F172,1)="M",1000000*VALUE(LEFT(F172,LEN(F172)-1)),IF(RIGHT(F172,1)="B",1000000000*VALUE(LEFT(F172,LEN(F172)-1)),IF(RIGHT(F172,1)="%",0.01*VALUE(LEFT(F172,LEN(F172)-1)),IF(RIGHT(F172,1)="k",1000*VALUE(LEFT(F172,LEN(F172)-1)),VALUE(SUBSTITUTE(F172,",",""))))))))),"N/A")</f>
        <v/>
      </c>
      <c r="N172">
        <f>IFERROR(IF(TRIM(G172)="-", "N/A", IF(RIGHT(G172,1)=")",IF(RIGHT(G172,2)="T)",-1000000000000*VALUE(MID(G172,2,LEN(G172)-3)),IF(RIGHT(G172,2)="M)",-1000000*VALUE(MID(G172,2,LEN(G172)-3)),IF(RIGHT(G172,2)="B)",-1000000000*VALUE(MID(G172,2,LEN(G172)-3)),IF(RIGHT(G172,2)="k)",-1000*VALUE(MID(G172,2,LEN(G172)-3)),VALUE(SUBSTITUTE(G172,",","")))))),IF(RIGHT(G172,1)="T",1000000000000*VALUE(LEFT(G172,LEN(G172)-1)),IF(RIGHT(G172,1)="M",1000000*VALUE(LEFT(G172,LEN(G172)-1)),IF(RIGHT(G172,1)="B",1000000000*VALUE(LEFT(G172,LEN(G172)-1)),IF(RIGHT(G172,1)="%",0.01*VALUE(LEFT(G172,LEN(G172)-1)),IF(RIGHT(G172,1)="k",1000*VALUE(LEFT(G172,LEN(G172)-1)),VALUE(SUBSTITUTE(G172,",",""))))))))),"N/A")</f>
        <v/>
      </c>
      <c r="P172">
        <f>MAX(J172:N172)</f>
        <v/>
      </c>
      <c r="Q172">
        <f>IFERROR(J144+MATCH(P172,J172:N172,0)-1,"")</f>
        <v/>
      </c>
      <c r="R172">
        <f>IF(Q172="","",MIN(J172:N172))</f>
        <v/>
      </c>
      <c r="S172">
        <f>IFERROR(J144+MATCH(R172,J172:N172,0)-1,"")</f>
        <v/>
      </c>
      <c r="T172">
        <f>IFERROR(AVERAGE(J172:N172),"")</f>
        <v/>
      </c>
      <c r="U172">
        <f>IFERROR(STDEV(J172:N172),"")</f>
        <v/>
      </c>
      <c r="V172">
        <f>IFERROR(IF(C172="-","",IF(ISBLANK(B172),"",IF(OR(ISNUMBER(FIND("Growth",B172)),ISNUMBER(FIND("Margin",B172))),"",(J172-T172)/U172))),"")</f>
        <v/>
      </c>
      <c r="W172">
        <f>IFERROR(IF(OR(D172="-",ISBLANK(D172)),"",(K172-T172)/U172),"")</f>
        <v/>
      </c>
      <c r="X172">
        <f>IFERROR(IF(OR(E172="-",ISBLANK(E172)),"",(L172-T172)/U172),"")</f>
        <v/>
      </c>
      <c r="Y172">
        <f>IFERROR(IF(OR(F172="-",ISBLANK(F172)),"",(M172-T172)/U172),"")</f>
        <v/>
      </c>
      <c r="Z172">
        <f>IFERROR(IF(OR(G172="-",ISBLANK(G172)),"",(N172-T172)/U172),"")</f>
        <v/>
      </c>
      <c r="AA172">
        <f>IF(MAX(MAX(V172:Z172),ABS(MIN(V172:Z172)))=ABS(MIN(V172:Z172)),MIN(V172:Z172),MAX(V172:Z172))</f>
        <v/>
      </c>
      <c r="AB172">
        <f>IFERROR(V144+MATCH(AA172,V172:Z172,0)-1,"")</f>
        <v/>
      </c>
      <c r="AC172">
        <f>IF(AB172&lt;&gt;"",IF(S172=AB172,"Low",IF(AB172=Q172,"High","")),"")</f>
        <v/>
      </c>
      <c r="AE172">
        <f>IF(ISNUMBER(MATCH("N/A",J172:N172,0)),"",IFERROR((5 * SUMPRODUCT(J144:N144,J172:N172) - PRODUCT(SUM(J144:N144),SUM(J172:N172))) / ((5 * SUM((J144^2)+(K144^2)+(L144^2)+(M144^2)+(N144^2))) - SUM(J144:N144)^2),""))</f>
        <v/>
      </c>
      <c r="AF172">
        <f>IFERROR(CORREL(J144:N144,J172:N172),"")</f>
        <v/>
      </c>
      <c r="AZ172">
        <f>IF(Q172=S172,0,1)</f>
        <v/>
      </c>
      <c r="BA172">
        <f>IF(AZ172=1,IF(Q172="","",IF(Q172=N144,"Yes","No")),"")</f>
        <v/>
      </c>
      <c r="BB172">
        <f>IF(BA172="Yes",P172,"")</f>
        <v/>
      </c>
      <c r="BC172">
        <f>IF(AZ172=1,IF(S172="","",IF(S172=N144,"Yes","No")),"")</f>
        <v/>
      </c>
      <c r="BD172">
        <f>IF(BC172="Yes",R172,"")</f>
        <v/>
      </c>
      <c r="BE172">
        <f>IFERROR(IF(SIGN(AE172)=1,"Increasing",IF(SIGN(AE172)=-1,"Decreasing","")),"")</f>
        <v/>
      </c>
      <c r="BF172">
        <f>IF(OR(AND(BE172="Increasing",BA172="Yes"),AND(BE172="Decreasing",BC172="Yes")),"Yes","No")</f>
        <v/>
      </c>
      <c r="BG172">
        <f>IF(I172="pos_trend","Yes","No")</f>
        <v/>
      </c>
      <c r="BH172">
        <f>IF(AF172&lt;&gt;"",IF(ABS(AF172)&gt;0.8,"Yes","No"),"")</f>
        <v/>
      </c>
    </row>
    <row r="173" spans="1:60">
      <c r="I173">
        <f>IF(AND(K173&gt; J173, L173&gt; K173, M173&gt; L173, N173&gt; M173), "pos_trend", IF(AND(K173&lt; J173, L173&lt; K173, M173&lt; L173, N173&lt; M173), "neg_trend", "N/A"))</f>
        <v/>
      </c>
      <c r="J173">
        <f>IFERROR(IF(TRIM(C173)="-", "N/A", IF(RIGHT(C173,1)=")",IF(RIGHT(C173,2)="T)",-1000000000000*VALUE(MID(C173,2,LEN(C173)-3)),IF(RIGHT(C173,2)="M)",-1000000*VALUE(MID(C173,2,LEN(C173)-3)),IF(RIGHT(C173,2)="B)",-1000000000*VALUE(MID(C173,2,LEN(C173)-3)),IF(RIGHT(C173,2)="k)",-1000*VALUE(MID(C173,2,LEN(C173)-3)),VALUE(SUBSTITUTE(C173,",","")))))),IF(RIGHT(C173,1)="T",1000000000000*VALUE(LEFT(C173,LEN(C173)-1)),IF(RIGHT(C173,1)="M",1000000*VALUE(LEFT(C173,LEN(C173)-1)),IF(RIGHT(C173,1)="B",1000000000*VALUE(LEFT(C173,LEN(C173)-1)),IF(RIGHT(C173,1)="%",0.01*VALUE(LEFT(C173,LEN(C173)-1)),IF(RIGHT(C173,1)="k",1000*VALUE(LEFT(C173,LEN(C173)-1)),VALUE(SUBSTITUTE(C173,",",""))))))))),"N/A")</f>
        <v/>
      </c>
      <c r="K173">
        <f>IFERROR(IF(TRIM(D173)="-", "N/A", IF(RIGHT(D173,1)=")",IF(RIGHT(D173,2)="T)",-1000000000000*VALUE(MID(D173,2,LEN(D173)-3)),IF(RIGHT(D173,2)="M)",-1000000*VALUE(MID(D173,2,LEN(D173)-3)),IF(RIGHT(D173,2)="B)",-1000000000*VALUE(MID(D173,2,LEN(D173)-3)),IF(RIGHT(D173,2)="k)",-1000*VALUE(MID(D173,2,LEN(D173)-3)),VALUE(SUBSTITUTE(D173,",","")))))),IF(RIGHT(D173,1)="T",1000000000000*VALUE(LEFT(D173,LEN(D173)-1)),IF(RIGHT(D173,1)="M",1000000*VALUE(LEFT(D173,LEN(D173)-1)),IF(RIGHT(D173,1)="B",1000000000*VALUE(LEFT(D173,LEN(D173)-1)),IF(RIGHT(D173,1)="%",0.01*VALUE(LEFT(D173,LEN(D173)-1)),IF(RIGHT(D173,1)="k",1000*VALUE(LEFT(D173,LEN(D173)-1)),VALUE(SUBSTITUTE(D173,",",""))))))))),"N/A")</f>
        <v/>
      </c>
      <c r="L173">
        <f>IFERROR(IF(TRIM(E173)="-", "N/A", IF(RIGHT(E173,1)=")",IF(RIGHT(E173,2)="T)",-1000000000000*VALUE(MID(E173,2,LEN(E173)-3)),IF(RIGHT(E173,2)="M)",-1000000*VALUE(MID(E173,2,LEN(E173)-3)),IF(RIGHT(E173,2)="B)",-1000000000*VALUE(MID(E173,2,LEN(E173)-3)),IF(RIGHT(E173,2)="k)",-1000*VALUE(MID(E173,2,LEN(E173)-3)),VALUE(SUBSTITUTE(E173,",","")))))),IF(RIGHT(E173,1)="T",1000000000000*VALUE(LEFT(E173,LEN(E173)-1)),IF(RIGHT(E173,1)="M",1000000*VALUE(LEFT(E173,LEN(E173)-1)),IF(RIGHT(E173,1)="B",1000000000*VALUE(LEFT(E173,LEN(E173)-1)),IF(RIGHT(E173,1)="%",0.01*VALUE(LEFT(E173,LEN(E173)-1)),IF(RIGHT(E173,1)="k",1000*VALUE(LEFT(E173,LEN(E173)-1)),VALUE(SUBSTITUTE(E173,",",""))))))))),"N/A")</f>
        <v/>
      </c>
      <c r="M173">
        <f>IFERROR(IF(TRIM(F173)="-", "N/A", IF(RIGHT(F173,1)=")",IF(RIGHT(F173,2)="T)",-1000000000000*VALUE(MID(F173,2,LEN(F173)-3)),IF(RIGHT(F173,2)="M)",-1000000*VALUE(MID(F173,2,LEN(F173)-3)),IF(RIGHT(F173,2)="B)",-1000000000*VALUE(MID(F173,2,LEN(F173)-3)),IF(RIGHT(F173,2)="k)",-1000*VALUE(MID(F173,2,LEN(F173)-3)),VALUE(SUBSTITUTE(F173,",","")))))),IF(RIGHT(F173,1)="T",1000000000000*VALUE(LEFT(F173,LEN(F173)-1)),IF(RIGHT(F173,1)="M",1000000*VALUE(LEFT(F173,LEN(F173)-1)),IF(RIGHT(F173,1)="B",1000000000*VALUE(LEFT(F173,LEN(F173)-1)),IF(RIGHT(F173,1)="%",0.01*VALUE(LEFT(F173,LEN(F173)-1)),IF(RIGHT(F173,1)="k",1000*VALUE(LEFT(F173,LEN(F173)-1)),VALUE(SUBSTITUTE(F173,",",""))))))))),"N/A")</f>
        <v/>
      </c>
      <c r="N173">
        <f>IFERROR(IF(TRIM(G173)="-", "N/A", IF(RIGHT(G173,1)=")",IF(RIGHT(G173,2)="T)",-1000000000000*VALUE(MID(G173,2,LEN(G173)-3)),IF(RIGHT(G173,2)="M)",-1000000*VALUE(MID(G173,2,LEN(G173)-3)),IF(RIGHT(G173,2)="B)",-1000000000*VALUE(MID(G173,2,LEN(G173)-3)),IF(RIGHT(G173,2)="k)",-1000*VALUE(MID(G173,2,LEN(G173)-3)),VALUE(SUBSTITUTE(G173,",","")))))),IF(RIGHT(G173,1)="T",1000000000000*VALUE(LEFT(G173,LEN(G173)-1)),IF(RIGHT(G173,1)="M",1000000*VALUE(LEFT(G173,LEN(G173)-1)),IF(RIGHT(G173,1)="B",1000000000*VALUE(LEFT(G173,LEN(G173)-1)),IF(RIGHT(G173,1)="%",0.01*VALUE(LEFT(G173,LEN(G173)-1)),IF(RIGHT(G173,1)="k",1000*VALUE(LEFT(G173,LEN(G173)-1)),VALUE(SUBSTITUTE(G173,",",""))))))))),"N/A")</f>
        <v/>
      </c>
      <c r="P173">
        <f>MAX(J173:N173)</f>
        <v/>
      </c>
      <c r="Q173">
        <f>IFERROR(J144+MATCH(P173,J173:N173,0)-1,"")</f>
        <v/>
      </c>
      <c r="R173">
        <f>IF(Q173="","",MIN(J173:N173))</f>
        <v/>
      </c>
      <c r="S173">
        <f>IFERROR(J144+MATCH(R173,J173:N173,0)-1,"")</f>
        <v/>
      </c>
      <c r="T173">
        <f>IFERROR(AVERAGE(J173:N173),"")</f>
        <v/>
      </c>
      <c r="U173">
        <f>IFERROR(STDEV(J173:N173),"")</f>
        <v/>
      </c>
      <c r="V173">
        <f>IFERROR(IF(C173="-","",IF(ISBLANK(B173),"",IF(OR(ISNUMBER(FIND("Growth",B173)),ISNUMBER(FIND("Margin",B173))),"",(J173-T173)/U173))),"")</f>
        <v/>
      </c>
      <c r="W173">
        <f>IFERROR(IF(OR(D173="-",ISBLANK(D173)),"",(K173-T173)/U173),"")</f>
        <v/>
      </c>
      <c r="X173">
        <f>IFERROR(IF(OR(E173="-",ISBLANK(E173)),"",(L173-T173)/U173),"")</f>
        <v/>
      </c>
      <c r="Y173">
        <f>IFERROR(IF(OR(F173="-",ISBLANK(F173)),"",(M173-T173)/U173),"")</f>
        <v/>
      </c>
      <c r="Z173">
        <f>IFERROR(IF(OR(G173="-",ISBLANK(G173)),"",(N173-T173)/U173),"")</f>
        <v/>
      </c>
      <c r="AA173">
        <f>IF(MAX(MAX(V173:Z173),ABS(MIN(V173:Z173)))=ABS(MIN(V173:Z173)),MIN(V173:Z173),MAX(V173:Z173))</f>
        <v/>
      </c>
      <c r="AB173">
        <f>IFERROR(V144+MATCH(AA173,V173:Z173,0)-1,"")</f>
        <v/>
      </c>
      <c r="AC173">
        <f>IF(AB173&lt;&gt;"",IF(S173=AB173,"Low",IF(AB173=Q173,"High","")),"")</f>
        <v/>
      </c>
      <c r="AE173">
        <f>IF(ISNUMBER(MATCH("N/A",J173:N173,0)),"",IFERROR((5 * SUMPRODUCT(J144:N144,J173:N173) - PRODUCT(SUM(J144:N144),SUM(J173:N173))) / ((5 * SUM((J144^2)+(K144^2)+(L144^2)+(M144^2)+(N144^2))) - SUM(J144:N144)^2),""))</f>
        <v/>
      </c>
      <c r="AF173">
        <f>IFERROR(CORREL(J144:N144,J173:N173),"")</f>
        <v/>
      </c>
      <c r="AZ173">
        <f>IF(Q173=S173,0,1)</f>
        <v/>
      </c>
      <c r="BA173">
        <f>IF(AZ173=1,IF(Q173="","",IF(Q173=N144,"Yes","No")),"")</f>
        <v/>
      </c>
      <c r="BB173">
        <f>IF(BA173="Yes",P173,"")</f>
        <v/>
      </c>
      <c r="BC173">
        <f>IF(AZ173=1,IF(S173="","",IF(S173=N144,"Yes","No")),"")</f>
        <v/>
      </c>
      <c r="BD173">
        <f>IF(BC173="Yes",R173,"")</f>
        <v/>
      </c>
      <c r="BE173">
        <f>IFERROR(IF(SIGN(AE173)=1,"Increasing",IF(SIGN(AE173)=-1,"Decreasing","")),"")</f>
        <v/>
      </c>
      <c r="BF173">
        <f>IF(OR(AND(BE173="Increasing",BA173="Yes"),AND(BE173="Decreasing",BC173="Yes")),"Yes","No")</f>
        <v/>
      </c>
      <c r="BG173">
        <f>IF(I173="pos_trend","Yes","No")</f>
        <v/>
      </c>
      <c r="BH173">
        <f>IF(AF173&lt;&gt;"",IF(ABS(AF173)&gt;0.8,"Yes","No"),"")</f>
        <v/>
      </c>
    </row>
    <row r="174" spans="1:60">
      <c r="I174">
        <f>IF(AND(K174&gt; J174, L174&gt; K174, M174&gt; L174, N174&gt; M174), "pos_trend", IF(AND(K174&lt; J174, L174&lt; K174, M174&lt; L174, N174&lt; M174), "neg_trend", "N/A"))</f>
        <v/>
      </c>
      <c r="J174">
        <f>IFERROR(IF(TRIM(C174)="-", "N/A", IF(RIGHT(C174,1)=")",IF(RIGHT(C174,2)="T)",-1000000000000*VALUE(MID(C174,2,LEN(C174)-3)),IF(RIGHT(C174,2)="M)",-1000000*VALUE(MID(C174,2,LEN(C174)-3)),IF(RIGHT(C174,2)="B)",-1000000000*VALUE(MID(C174,2,LEN(C174)-3)),IF(RIGHT(C174,2)="k)",-1000*VALUE(MID(C174,2,LEN(C174)-3)),VALUE(SUBSTITUTE(C174,",","")))))),IF(RIGHT(C174,1)="T",1000000000000*VALUE(LEFT(C174,LEN(C174)-1)),IF(RIGHT(C174,1)="M",1000000*VALUE(LEFT(C174,LEN(C174)-1)),IF(RIGHT(C174,1)="B",1000000000*VALUE(LEFT(C174,LEN(C174)-1)),IF(RIGHT(C174,1)="%",0.01*VALUE(LEFT(C174,LEN(C174)-1)),IF(RIGHT(C174,1)="k",1000*VALUE(LEFT(C174,LEN(C174)-1)),VALUE(SUBSTITUTE(C174,",",""))))))))),"N/A")</f>
        <v/>
      </c>
      <c r="K174">
        <f>IFERROR(IF(TRIM(D174)="-", "N/A", IF(RIGHT(D174,1)=")",IF(RIGHT(D174,2)="T)",-1000000000000*VALUE(MID(D174,2,LEN(D174)-3)),IF(RIGHT(D174,2)="M)",-1000000*VALUE(MID(D174,2,LEN(D174)-3)),IF(RIGHT(D174,2)="B)",-1000000000*VALUE(MID(D174,2,LEN(D174)-3)),IF(RIGHT(D174,2)="k)",-1000*VALUE(MID(D174,2,LEN(D174)-3)),VALUE(SUBSTITUTE(D174,",","")))))),IF(RIGHT(D174,1)="T",1000000000000*VALUE(LEFT(D174,LEN(D174)-1)),IF(RIGHT(D174,1)="M",1000000*VALUE(LEFT(D174,LEN(D174)-1)),IF(RIGHT(D174,1)="B",1000000000*VALUE(LEFT(D174,LEN(D174)-1)),IF(RIGHT(D174,1)="%",0.01*VALUE(LEFT(D174,LEN(D174)-1)),IF(RIGHT(D174,1)="k",1000*VALUE(LEFT(D174,LEN(D174)-1)),VALUE(SUBSTITUTE(D174,",",""))))))))),"N/A")</f>
        <v/>
      </c>
      <c r="L174">
        <f>IFERROR(IF(TRIM(E174)="-", "N/A", IF(RIGHT(E174,1)=")",IF(RIGHT(E174,2)="T)",-1000000000000*VALUE(MID(E174,2,LEN(E174)-3)),IF(RIGHT(E174,2)="M)",-1000000*VALUE(MID(E174,2,LEN(E174)-3)),IF(RIGHT(E174,2)="B)",-1000000000*VALUE(MID(E174,2,LEN(E174)-3)),IF(RIGHT(E174,2)="k)",-1000*VALUE(MID(E174,2,LEN(E174)-3)),VALUE(SUBSTITUTE(E174,",","")))))),IF(RIGHT(E174,1)="T",1000000000000*VALUE(LEFT(E174,LEN(E174)-1)),IF(RIGHT(E174,1)="M",1000000*VALUE(LEFT(E174,LEN(E174)-1)),IF(RIGHT(E174,1)="B",1000000000*VALUE(LEFT(E174,LEN(E174)-1)),IF(RIGHT(E174,1)="%",0.01*VALUE(LEFT(E174,LEN(E174)-1)),IF(RIGHT(E174,1)="k",1000*VALUE(LEFT(E174,LEN(E174)-1)),VALUE(SUBSTITUTE(E174,",",""))))))))),"N/A")</f>
        <v/>
      </c>
      <c r="M174">
        <f>IFERROR(IF(TRIM(F174)="-", "N/A", IF(RIGHT(F174,1)=")",IF(RIGHT(F174,2)="T)",-1000000000000*VALUE(MID(F174,2,LEN(F174)-3)),IF(RIGHT(F174,2)="M)",-1000000*VALUE(MID(F174,2,LEN(F174)-3)),IF(RIGHT(F174,2)="B)",-1000000000*VALUE(MID(F174,2,LEN(F174)-3)),IF(RIGHT(F174,2)="k)",-1000*VALUE(MID(F174,2,LEN(F174)-3)),VALUE(SUBSTITUTE(F174,",","")))))),IF(RIGHT(F174,1)="T",1000000000000*VALUE(LEFT(F174,LEN(F174)-1)),IF(RIGHT(F174,1)="M",1000000*VALUE(LEFT(F174,LEN(F174)-1)),IF(RIGHT(F174,1)="B",1000000000*VALUE(LEFT(F174,LEN(F174)-1)),IF(RIGHT(F174,1)="%",0.01*VALUE(LEFT(F174,LEN(F174)-1)),IF(RIGHT(F174,1)="k",1000*VALUE(LEFT(F174,LEN(F174)-1)),VALUE(SUBSTITUTE(F174,",",""))))))))),"N/A")</f>
        <v/>
      </c>
      <c r="N174">
        <f>IFERROR(IF(TRIM(G174)="-", "N/A", IF(RIGHT(G174,1)=")",IF(RIGHT(G174,2)="T)",-1000000000000*VALUE(MID(G174,2,LEN(G174)-3)),IF(RIGHT(G174,2)="M)",-1000000*VALUE(MID(G174,2,LEN(G174)-3)),IF(RIGHT(G174,2)="B)",-1000000000*VALUE(MID(G174,2,LEN(G174)-3)),IF(RIGHT(G174,2)="k)",-1000*VALUE(MID(G174,2,LEN(G174)-3)),VALUE(SUBSTITUTE(G174,",","")))))),IF(RIGHT(G174,1)="T",1000000000000*VALUE(LEFT(G174,LEN(G174)-1)),IF(RIGHT(G174,1)="M",1000000*VALUE(LEFT(G174,LEN(G174)-1)),IF(RIGHT(G174,1)="B",1000000000*VALUE(LEFT(G174,LEN(G174)-1)),IF(RIGHT(G174,1)="%",0.01*VALUE(LEFT(G174,LEN(G174)-1)),IF(RIGHT(G174,1)="k",1000*VALUE(LEFT(G174,LEN(G174)-1)),VALUE(SUBSTITUTE(G174,",",""))))))))),"N/A")</f>
        <v/>
      </c>
      <c r="P174">
        <f>MAX(J174:N174)</f>
        <v/>
      </c>
      <c r="Q174">
        <f>IFERROR(J144+MATCH(P174,J174:N174,0)-1,"")</f>
        <v/>
      </c>
      <c r="R174">
        <f>IF(Q174="","",MIN(J174:N174))</f>
        <v/>
      </c>
      <c r="S174">
        <f>IFERROR(J144+MATCH(R174,J174:N174,0)-1,"")</f>
        <v/>
      </c>
      <c r="T174">
        <f>IFERROR(AVERAGE(J174:N174),"")</f>
        <v/>
      </c>
      <c r="U174">
        <f>IFERROR(STDEV(J174:N174),"")</f>
        <v/>
      </c>
      <c r="V174">
        <f>IFERROR(IF(C174="-","",IF(ISBLANK(B174),"",IF(OR(ISNUMBER(FIND("Growth",B174)),ISNUMBER(FIND("Margin",B174))),"",(J174-T174)/U174))),"")</f>
        <v/>
      </c>
      <c r="W174">
        <f>IFERROR(IF(OR(D174="-",ISBLANK(D174)),"",(K174-T174)/U174),"")</f>
        <v/>
      </c>
      <c r="X174">
        <f>IFERROR(IF(OR(E174="-",ISBLANK(E174)),"",(L174-T174)/U174),"")</f>
        <v/>
      </c>
      <c r="Y174">
        <f>IFERROR(IF(OR(F174="-",ISBLANK(F174)),"",(M174-T174)/U174),"")</f>
        <v/>
      </c>
      <c r="Z174">
        <f>IFERROR(IF(OR(G174="-",ISBLANK(G174)),"",(N174-T174)/U174),"")</f>
        <v/>
      </c>
      <c r="AA174">
        <f>IF(MAX(MAX(V174:Z174),ABS(MIN(V174:Z174)))=ABS(MIN(V174:Z174)),MIN(V174:Z174),MAX(V174:Z174))</f>
        <v/>
      </c>
      <c r="AB174">
        <f>IFERROR(V144+MATCH(AA174,V174:Z174,0)-1,"")</f>
        <v/>
      </c>
      <c r="AC174">
        <f>IF(AB174&lt;&gt;"",IF(S174=AB174,"Low",IF(AB174=Q174,"High","")),"")</f>
        <v/>
      </c>
      <c r="AE174">
        <f>IF(ISNUMBER(MATCH("N/A",J174:N174,0)),"",IFERROR((5 * SUMPRODUCT(J144:N144,J174:N174) - PRODUCT(SUM(J144:N144),SUM(J174:N174))) / ((5 * SUM((J144^2)+(K144^2)+(L144^2)+(M144^2)+(N144^2))) - SUM(J144:N144)^2),""))</f>
        <v/>
      </c>
      <c r="AF174">
        <f>IFERROR(CORREL(J144:N144,J174:N174),"")</f>
        <v/>
      </c>
      <c r="AZ174">
        <f>IF(Q174=S174,0,1)</f>
        <v/>
      </c>
      <c r="BA174">
        <f>IF(AZ174=1,IF(Q174="","",IF(Q174=N144,"Yes","No")),"")</f>
        <v/>
      </c>
      <c r="BB174">
        <f>IF(BA174="Yes",P174,"")</f>
        <v/>
      </c>
      <c r="BC174">
        <f>IF(AZ174=1,IF(S174="","",IF(S174=N144,"Yes","No")),"")</f>
        <v/>
      </c>
      <c r="BD174">
        <f>IF(BC174="Yes",R174,"")</f>
        <v/>
      </c>
      <c r="BE174">
        <f>IFERROR(IF(SIGN(AE174)=1,"Increasing",IF(SIGN(AE174)=-1,"Decreasing","")),"")</f>
        <v/>
      </c>
      <c r="BF174">
        <f>IF(OR(AND(BE174="Increasing",BA174="Yes"),AND(BE174="Decreasing",BC174="Yes")),"Yes","No")</f>
        <v/>
      </c>
      <c r="BG174">
        <f>IF(I174="pos_trend","Yes","No")</f>
        <v/>
      </c>
      <c r="BH174">
        <f>IF(AF174&lt;&gt;"",IF(ABS(AF174)&gt;0.8,"Yes","No"),"")</f>
        <v/>
      </c>
    </row>
    <row r="175" spans="1:60">
      <c r="I175">
        <f>IF(AND(K175&gt; J175, L175&gt; K175, M175&gt; L175, N175&gt; M175), "pos_trend", IF(AND(K175&lt; J175, L175&lt; K175, M175&lt; L175, N175&lt; M175), "neg_trend", "N/A"))</f>
        <v/>
      </c>
      <c r="J175">
        <f>IFERROR(IF(TRIM(C175)="-", "N/A", IF(RIGHT(C175,1)=")",IF(RIGHT(C175,2)="T)",-1000000000000*VALUE(MID(C175,2,LEN(C175)-3)),IF(RIGHT(C175,2)="M)",-1000000*VALUE(MID(C175,2,LEN(C175)-3)),IF(RIGHT(C175,2)="B)",-1000000000*VALUE(MID(C175,2,LEN(C175)-3)),IF(RIGHT(C175,2)="k)",-1000*VALUE(MID(C175,2,LEN(C175)-3)),VALUE(SUBSTITUTE(C175,",","")))))),IF(RIGHT(C175,1)="T",1000000000000*VALUE(LEFT(C175,LEN(C175)-1)),IF(RIGHT(C175,1)="M",1000000*VALUE(LEFT(C175,LEN(C175)-1)),IF(RIGHT(C175,1)="B",1000000000*VALUE(LEFT(C175,LEN(C175)-1)),IF(RIGHT(C175,1)="%",0.01*VALUE(LEFT(C175,LEN(C175)-1)),IF(RIGHT(C175,1)="k",1000*VALUE(LEFT(C175,LEN(C175)-1)),VALUE(SUBSTITUTE(C175,",",""))))))))),"N/A")</f>
        <v/>
      </c>
      <c r="K175">
        <f>IFERROR(IF(TRIM(D175)="-", "N/A", IF(RIGHT(D175,1)=")",IF(RIGHT(D175,2)="T)",-1000000000000*VALUE(MID(D175,2,LEN(D175)-3)),IF(RIGHT(D175,2)="M)",-1000000*VALUE(MID(D175,2,LEN(D175)-3)),IF(RIGHT(D175,2)="B)",-1000000000*VALUE(MID(D175,2,LEN(D175)-3)),IF(RIGHT(D175,2)="k)",-1000*VALUE(MID(D175,2,LEN(D175)-3)),VALUE(SUBSTITUTE(D175,",","")))))),IF(RIGHT(D175,1)="T",1000000000000*VALUE(LEFT(D175,LEN(D175)-1)),IF(RIGHT(D175,1)="M",1000000*VALUE(LEFT(D175,LEN(D175)-1)),IF(RIGHT(D175,1)="B",1000000000*VALUE(LEFT(D175,LEN(D175)-1)),IF(RIGHT(D175,1)="%",0.01*VALUE(LEFT(D175,LEN(D175)-1)),IF(RIGHT(D175,1)="k",1000*VALUE(LEFT(D175,LEN(D175)-1)),VALUE(SUBSTITUTE(D175,",",""))))))))),"N/A")</f>
        <v/>
      </c>
      <c r="L175">
        <f>IFERROR(IF(TRIM(E175)="-", "N/A", IF(RIGHT(E175,1)=")",IF(RIGHT(E175,2)="T)",-1000000000000*VALUE(MID(E175,2,LEN(E175)-3)),IF(RIGHT(E175,2)="M)",-1000000*VALUE(MID(E175,2,LEN(E175)-3)),IF(RIGHT(E175,2)="B)",-1000000000*VALUE(MID(E175,2,LEN(E175)-3)),IF(RIGHT(E175,2)="k)",-1000*VALUE(MID(E175,2,LEN(E175)-3)),VALUE(SUBSTITUTE(E175,",","")))))),IF(RIGHT(E175,1)="T",1000000000000*VALUE(LEFT(E175,LEN(E175)-1)),IF(RIGHT(E175,1)="M",1000000*VALUE(LEFT(E175,LEN(E175)-1)),IF(RIGHT(E175,1)="B",1000000000*VALUE(LEFT(E175,LEN(E175)-1)),IF(RIGHT(E175,1)="%",0.01*VALUE(LEFT(E175,LEN(E175)-1)),IF(RIGHT(E175,1)="k",1000*VALUE(LEFT(E175,LEN(E175)-1)),VALUE(SUBSTITUTE(E175,",",""))))))))),"N/A")</f>
        <v/>
      </c>
      <c r="M175">
        <f>IFERROR(IF(TRIM(F175)="-", "N/A", IF(RIGHT(F175,1)=")",IF(RIGHT(F175,2)="T)",-1000000000000*VALUE(MID(F175,2,LEN(F175)-3)),IF(RIGHT(F175,2)="M)",-1000000*VALUE(MID(F175,2,LEN(F175)-3)),IF(RIGHT(F175,2)="B)",-1000000000*VALUE(MID(F175,2,LEN(F175)-3)),IF(RIGHT(F175,2)="k)",-1000*VALUE(MID(F175,2,LEN(F175)-3)),VALUE(SUBSTITUTE(F175,",","")))))),IF(RIGHT(F175,1)="T",1000000000000*VALUE(LEFT(F175,LEN(F175)-1)),IF(RIGHT(F175,1)="M",1000000*VALUE(LEFT(F175,LEN(F175)-1)),IF(RIGHT(F175,1)="B",1000000000*VALUE(LEFT(F175,LEN(F175)-1)),IF(RIGHT(F175,1)="%",0.01*VALUE(LEFT(F175,LEN(F175)-1)),IF(RIGHT(F175,1)="k",1000*VALUE(LEFT(F175,LEN(F175)-1)),VALUE(SUBSTITUTE(F175,",",""))))))))),"N/A")</f>
        <v/>
      </c>
      <c r="N175">
        <f>IFERROR(IF(TRIM(G175)="-", "N/A", IF(RIGHT(G175,1)=")",IF(RIGHT(G175,2)="T)",-1000000000000*VALUE(MID(G175,2,LEN(G175)-3)),IF(RIGHT(G175,2)="M)",-1000000*VALUE(MID(G175,2,LEN(G175)-3)),IF(RIGHT(G175,2)="B)",-1000000000*VALUE(MID(G175,2,LEN(G175)-3)),IF(RIGHT(G175,2)="k)",-1000*VALUE(MID(G175,2,LEN(G175)-3)),VALUE(SUBSTITUTE(G175,",","")))))),IF(RIGHT(G175,1)="T",1000000000000*VALUE(LEFT(G175,LEN(G175)-1)),IF(RIGHT(G175,1)="M",1000000*VALUE(LEFT(G175,LEN(G175)-1)),IF(RIGHT(G175,1)="B",1000000000*VALUE(LEFT(G175,LEN(G175)-1)),IF(RIGHT(G175,1)="%",0.01*VALUE(LEFT(G175,LEN(G175)-1)),IF(RIGHT(G175,1)="k",1000*VALUE(LEFT(G175,LEN(G175)-1)),VALUE(SUBSTITUTE(G175,",",""))))))))),"N/A")</f>
        <v/>
      </c>
      <c r="P175">
        <f>MAX(J175:N175)</f>
        <v/>
      </c>
      <c r="Q175">
        <f>IFERROR(J144+MATCH(P175,J175:N175,0)-1,"")</f>
        <v/>
      </c>
      <c r="R175">
        <f>IF(Q175="","",MIN(J175:N175))</f>
        <v/>
      </c>
      <c r="S175">
        <f>IFERROR(J144+MATCH(R175,J175:N175,0)-1,"")</f>
        <v/>
      </c>
      <c r="T175">
        <f>IFERROR(AVERAGE(J175:N175),"")</f>
        <v/>
      </c>
      <c r="U175">
        <f>IFERROR(STDEV(J175:N175),"")</f>
        <v/>
      </c>
      <c r="V175">
        <f>IFERROR(IF(C175="-","",IF(ISBLANK(B175),"",IF(OR(ISNUMBER(FIND("Growth",B175)),ISNUMBER(FIND("Margin",B175))),"",(J175-T175)/U175))),"")</f>
        <v/>
      </c>
      <c r="W175">
        <f>IFERROR(IF(OR(D175="-",ISBLANK(D175)),"",(K175-T175)/U175),"")</f>
        <v/>
      </c>
      <c r="X175">
        <f>IFERROR(IF(OR(E175="-",ISBLANK(E175)),"",(L175-T175)/U175),"")</f>
        <v/>
      </c>
      <c r="Y175">
        <f>IFERROR(IF(OR(F175="-",ISBLANK(F175)),"",(M175-T175)/U175),"")</f>
        <v/>
      </c>
      <c r="Z175">
        <f>IFERROR(IF(OR(G175="-",ISBLANK(G175)),"",(N175-T175)/U175),"")</f>
        <v/>
      </c>
      <c r="AA175">
        <f>IF(MAX(MAX(V175:Z175),ABS(MIN(V175:Z175)))=ABS(MIN(V175:Z175)),MIN(V175:Z175),MAX(V175:Z175))</f>
        <v/>
      </c>
      <c r="AB175">
        <f>IFERROR(V144+MATCH(AA175,V175:Z175,0)-1,"")</f>
        <v/>
      </c>
      <c r="AC175">
        <f>IF(AB175&lt;&gt;"",IF(S175=AB175,"Low",IF(AB175=Q175,"High","")),"")</f>
        <v/>
      </c>
      <c r="AE175">
        <f>IF(ISNUMBER(MATCH("N/A",J175:N175,0)),"",IFERROR((5 * SUMPRODUCT(J144:N144,J175:N175) - PRODUCT(SUM(J144:N144),SUM(J175:N175))) / ((5 * SUM((J144^2)+(K144^2)+(L144^2)+(M144^2)+(N144^2))) - SUM(J144:N144)^2),""))</f>
        <v/>
      </c>
      <c r="AF175">
        <f>IFERROR(CORREL(J144:N144,J175:N175),"")</f>
        <v/>
      </c>
      <c r="AZ175">
        <f>IF(Q175=S175,0,1)</f>
        <v/>
      </c>
      <c r="BA175">
        <f>IF(AZ175=1,IF(Q175="","",IF(Q175=N144,"Yes","No")),"")</f>
        <v/>
      </c>
      <c r="BB175">
        <f>IF(BA175="Yes",P175,"")</f>
        <v/>
      </c>
      <c r="BC175">
        <f>IF(AZ175=1,IF(S175="","",IF(S175=N144,"Yes","No")),"")</f>
        <v/>
      </c>
      <c r="BD175">
        <f>IF(BC175="Yes",R175,"")</f>
        <v/>
      </c>
      <c r="BE175">
        <f>IFERROR(IF(SIGN(AE175)=1,"Increasing",IF(SIGN(AE175)=-1,"Decreasing","")),"")</f>
        <v/>
      </c>
      <c r="BF175">
        <f>IF(OR(AND(BE175="Increasing",BA175="Yes"),AND(BE175="Decreasing",BC175="Yes")),"Yes","No")</f>
        <v/>
      </c>
      <c r="BG175">
        <f>IF(I175="pos_trend","Yes","No")</f>
        <v/>
      </c>
      <c r="BH175">
        <f>IF(AF175&lt;&gt;"",IF(ABS(AF175)&gt;0.8,"Yes","No"),"")</f>
        <v/>
      </c>
    </row>
    <row r="176" spans="1:60">
      <c r="I176">
        <f>IF(AND(K176&gt; J176, L176&gt; K176, M176&gt; L176, N176&gt; M176), "pos_trend", IF(AND(K176&lt; J176, L176&lt; K176, M176&lt; L176, N176&lt; M176), "neg_trend", "N/A"))</f>
        <v/>
      </c>
      <c r="J176">
        <f>IFERROR(IF(TRIM(C176)="-", "N/A", IF(RIGHT(C176,1)=")",IF(RIGHT(C176,2)="T)",-1000000000000*VALUE(MID(C176,2,LEN(C176)-3)),IF(RIGHT(C176,2)="M)",-1000000*VALUE(MID(C176,2,LEN(C176)-3)),IF(RIGHT(C176,2)="B)",-1000000000*VALUE(MID(C176,2,LEN(C176)-3)),IF(RIGHT(C176,2)="k)",-1000*VALUE(MID(C176,2,LEN(C176)-3)),VALUE(SUBSTITUTE(C176,",","")))))),IF(RIGHT(C176,1)="T",1000000000000*VALUE(LEFT(C176,LEN(C176)-1)),IF(RIGHT(C176,1)="M",1000000*VALUE(LEFT(C176,LEN(C176)-1)),IF(RIGHT(C176,1)="B",1000000000*VALUE(LEFT(C176,LEN(C176)-1)),IF(RIGHT(C176,1)="%",0.01*VALUE(LEFT(C176,LEN(C176)-1)),IF(RIGHT(C176,1)="k",1000*VALUE(LEFT(C176,LEN(C176)-1)),VALUE(SUBSTITUTE(C176,",",""))))))))),"N/A")</f>
        <v/>
      </c>
      <c r="K176">
        <f>IFERROR(IF(TRIM(D176)="-", "N/A", IF(RIGHT(D176,1)=")",IF(RIGHT(D176,2)="T)",-1000000000000*VALUE(MID(D176,2,LEN(D176)-3)),IF(RIGHT(D176,2)="M)",-1000000*VALUE(MID(D176,2,LEN(D176)-3)),IF(RIGHT(D176,2)="B)",-1000000000*VALUE(MID(D176,2,LEN(D176)-3)),IF(RIGHT(D176,2)="k)",-1000*VALUE(MID(D176,2,LEN(D176)-3)),VALUE(SUBSTITUTE(D176,",","")))))),IF(RIGHT(D176,1)="T",1000000000000*VALUE(LEFT(D176,LEN(D176)-1)),IF(RIGHT(D176,1)="M",1000000*VALUE(LEFT(D176,LEN(D176)-1)),IF(RIGHT(D176,1)="B",1000000000*VALUE(LEFT(D176,LEN(D176)-1)),IF(RIGHT(D176,1)="%",0.01*VALUE(LEFT(D176,LEN(D176)-1)),IF(RIGHT(D176,1)="k",1000*VALUE(LEFT(D176,LEN(D176)-1)),VALUE(SUBSTITUTE(D176,",",""))))))))),"N/A")</f>
        <v/>
      </c>
      <c r="L176">
        <f>IFERROR(IF(TRIM(E176)="-", "N/A", IF(RIGHT(E176,1)=")",IF(RIGHT(E176,2)="T)",-1000000000000*VALUE(MID(E176,2,LEN(E176)-3)),IF(RIGHT(E176,2)="M)",-1000000*VALUE(MID(E176,2,LEN(E176)-3)),IF(RIGHT(E176,2)="B)",-1000000000*VALUE(MID(E176,2,LEN(E176)-3)),IF(RIGHT(E176,2)="k)",-1000*VALUE(MID(E176,2,LEN(E176)-3)),VALUE(SUBSTITUTE(E176,",","")))))),IF(RIGHT(E176,1)="T",1000000000000*VALUE(LEFT(E176,LEN(E176)-1)),IF(RIGHT(E176,1)="M",1000000*VALUE(LEFT(E176,LEN(E176)-1)),IF(RIGHT(E176,1)="B",1000000000*VALUE(LEFT(E176,LEN(E176)-1)),IF(RIGHT(E176,1)="%",0.01*VALUE(LEFT(E176,LEN(E176)-1)),IF(RIGHT(E176,1)="k",1000*VALUE(LEFT(E176,LEN(E176)-1)),VALUE(SUBSTITUTE(E176,",",""))))))))),"N/A")</f>
        <v/>
      </c>
      <c r="M176">
        <f>IFERROR(IF(TRIM(F176)="-", "N/A", IF(RIGHT(F176,1)=")",IF(RIGHT(F176,2)="T)",-1000000000000*VALUE(MID(F176,2,LEN(F176)-3)),IF(RIGHT(F176,2)="M)",-1000000*VALUE(MID(F176,2,LEN(F176)-3)),IF(RIGHT(F176,2)="B)",-1000000000*VALUE(MID(F176,2,LEN(F176)-3)),IF(RIGHT(F176,2)="k)",-1000*VALUE(MID(F176,2,LEN(F176)-3)),VALUE(SUBSTITUTE(F176,",","")))))),IF(RIGHT(F176,1)="T",1000000000000*VALUE(LEFT(F176,LEN(F176)-1)),IF(RIGHT(F176,1)="M",1000000*VALUE(LEFT(F176,LEN(F176)-1)),IF(RIGHT(F176,1)="B",1000000000*VALUE(LEFT(F176,LEN(F176)-1)),IF(RIGHT(F176,1)="%",0.01*VALUE(LEFT(F176,LEN(F176)-1)),IF(RIGHT(F176,1)="k",1000*VALUE(LEFT(F176,LEN(F176)-1)),VALUE(SUBSTITUTE(F176,",",""))))))))),"N/A")</f>
        <v/>
      </c>
      <c r="N176">
        <f>IFERROR(IF(TRIM(G176)="-", "N/A", IF(RIGHT(G176,1)=")",IF(RIGHT(G176,2)="T)",-1000000000000*VALUE(MID(G176,2,LEN(G176)-3)),IF(RIGHT(G176,2)="M)",-1000000*VALUE(MID(G176,2,LEN(G176)-3)),IF(RIGHT(G176,2)="B)",-1000000000*VALUE(MID(G176,2,LEN(G176)-3)),IF(RIGHT(G176,2)="k)",-1000*VALUE(MID(G176,2,LEN(G176)-3)),VALUE(SUBSTITUTE(G176,",","")))))),IF(RIGHT(G176,1)="T",1000000000000*VALUE(LEFT(G176,LEN(G176)-1)),IF(RIGHT(G176,1)="M",1000000*VALUE(LEFT(G176,LEN(G176)-1)),IF(RIGHT(G176,1)="B",1000000000*VALUE(LEFT(G176,LEN(G176)-1)),IF(RIGHT(G176,1)="%",0.01*VALUE(LEFT(G176,LEN(G176)-1)),IF(RIGHT(G176,1)="k",1000*VALUE(LEFT(G176,LEN(G176)-1)),VALUE(SUBSTITUTE(G176,",",""))))))))),"N/A")</f>
        <v/>
      </c>
      <c r="P176">
        <f>MAX(J176:N176)</f>
        <v/>
      </c>
      <c r="Q176">
        <f>IFERROR(J144+MATCH(P176,J176:N176,0)-1,"")</f>
        <v/>
      </c>
      <c r="R176">
        <f>IF(Q176="","",MIN(J176:N176))</f>
        <v/>
      </c>
      <c r="S176">
        <f>IFERROR(J144+MATCH(R176,J176:N176,0)-1,"")</f>
        <v/>
      </c>
      <c r="T176">
        <f>IFERROR(AVERAGE(J176:N176),"")</f>
        <v/>
      </c>
      <c r="U176">
        <f>IFERROR(STDEV(J176:N176),"")</f>
        <v/>
      </c>
      <c r="V176">
        <f>IFERROR(IF(C176="-","",IF(ISBLANK(B176),"",IF(OR(ISNUMBER(FIND("Growth",B176)),ISNUMBER(FIND("Margin",B176))),"",(J176-T176)/U176))),"")</f>
        <v/>
      </c>
      <c r="W176">
        <f>IFERROR(IF(OR(D176="-",ISBLANK(D176)),"",(K176-T176)/U176),"")</f>
        <v/>
      </c>
      <c r="X176">
        <f>IFERROR(IF(OR(E176="-",ISBLANK(E176)),"",(L176-T176)/U176),"")</f>
        <v/>
      </c>
      <c r="Y176">
        <f>IFERROR(IF(OR(F176="-",ISBLANK(F176)),"",(M176-T176)/U176),"")</f>
        <v/>
      </c>
      <c r="Z176">
        <f>IFERROR(IF(OR(G176="-",ISBLANK(G176)),"",(N176-T176)/U176),"")</f>
        <v/>
      </c>
      <c r="AA176">
        <f>IF(MAX(MAX(V176:Z176),ABS(MIN(V176:Z176)))=ABS(MIN(V176:Z176)),MIN(V176:Z176),MAX(V176:Z176))</f>
        <v/>
      </c>
      <c r="AB176">
        <f>IFERROR(V144+MATCH(AA176,V176:Z176,0)-1,"")</f>
        <v/>
      </c>
      <c r="AC176">
        <f>IF(AB176&lt;&gt;"",IF(S176=AB176,"Low",IF(AB176=Q176,"High","")),"")</f>
        <v/>
      </c>
      <c r="AE176">
        <f>IF(ISNUMBER(MATCH("N/A",J176:N176,0)),"",IFERROR((5 * SUMPRODUCT(J144:N144,J176:N176) - PRODUCT(SUM(J144:N144),SUM(J176:N176))) / ((5 * SUM((J144^2)+(K144^2)+(L144^2)+(M144^2)+(N144^2))) - SUM(J144:N144)^2),""))</f>
        <v/>
      </c>
      <c r="AF176">
        <f>IFERROR(CORREL(J144:N144,J176:N176),"")</f>
        <v/>
      </c>
      <c r="AZ176">
        <f>IF(Q176=S176,0,1)</f>
        <v/>
      </c>
      <c r="BA176">
        <f>IF(AZ176=1,IF(Q176="","",IF(Q176=N144,"Yes","No")),"")</f>
        <v/>
      </c>
      <c r="BB176">
        <f>IF(BA176="Yes",P176,"")</f>
        <v/>
      </c>
      <c r="BC176">
        <f>IF(AZ176=1,IF(S176="","",IF(S176=N144,"Yes","No")),"")</f>
        <v/>
      </c>
      <c r="BD176">
        <f>IF(BC176="Yes",R176,"")</f>
        <v/>
      </c>
      <c r="BE176">
        <f>IFERROR(IF(SIGN(AE176)=1,"Increasing",IF(SIGN(AE176)=-1,"Decreasing","")),"")</f>
        <v/>
      </c>
      <c r="BF176">
        <f>IF(OR(AND(BE176="Increasing",BA176="Yes"),AND(BE176="Decreasing",BC176="Yes")),"Yes","No")</f>
        <v/>
      </c>
      <c r="BG176">
        <f>IF(I176="pos_trend","Yes","No")</f>
        <v/>
      </c>
      <c r="BH176">
        <f>IF(AF176&lt;&gt;"",IF(ABS(AF176)&gt;0.8,"Yes","No"),"")</f>
        <v/>
      </c>
    </row>
    <row r="177" spans="1:60">
      <c r="I177">
        <f>IF(AND(K177&gt; J177, L177&gt; K177, M177&gt; L177, N177&gt; M177), "pos_trend", IF(AND(K177&lt; J177, L177&lt; K177, M177&lt; L177, N177&lt; M177), "neg_trend", "N/A"))</f>
        <v/>
      </c>
      <c r="J177">
        <f>IFERROR(IF(TRIM(C177)="-", "N/A", IF(RIGHT(C177,1)=")",IF(RIGHT(C177,2)="T)",-1000000000000*VALUE(MID(C177,2,LEN(C177)-3)),IF(RIGHT(C177,2)="M)",-1000000*VALUE(MID(C177,2,LEN(C177)-3)),IF(RIGHT(C177,2)="B)",-1000000000*VALUE(MID(C177,2,LEN(C177)-3)),IF(RIGHT(C177,2)="k)",-1000*VALUE(MID(C177,2,LEN(C177)-3)),VALUE(SUBSTITUTE(C177,",","")))))),IF(RIGHT(C177,1)="T",1000000000000*VALUE(LEFT(C177,LEN(C177)-1)),IF(RIGHT(C177,1)="M",1000000*VALUE(LEFT(C177,LEN(C177)-1)),IF(RIGHT(C177,1)="B",1000000000*VALUE(LEFT(C177,LEN(C177)-1)),IF(RIGHT(C177,1)="%",0.01*VALUE(LEFT(C177,LEN(C177)-1)),IF(RIGHT(C177,1)="k",1000*VALUE(LEFT(C177,LEN(C177)-1)),VALUE(SUBSTITUTE(C177,",",""))))))))),"N/A")</f>
        <v/>
      </c>
      <c r="K177">
        <f>IFERROR(IF(TRIM(D177)="-", "N/A", IF(RIGHT(D177,1)=")",IF(RIGHT(D177,2)="T)",-1000000000000*VALUE(MID(D177,2,LEN(D177)-3)),IF(RIGHT(D177,2)="M)",-1000000*VALUE(MID(D177,2,LEN(D177)-3)),IF(RIGHT(D177,2)="B)",-1000000000*VALUE(MID(D177,2,LEN(D177)-3)),IF(RIGHT(D177,2)="k)",-1000*VALUE(MID(D177,2,LEN(D177)-3)),VALUE(SUBSTITUTE(D177,",","")))))),IF(RIGHT(D177,1)="T",1000000000000*VALUE(LEFT(D177,LEN(D177)-1)),IF(RIGHT(D177,1)="M",1000000*VALUE(LEFT(D177,LEN(D177)-1)),IF(RIGHT(D177,1)="B",1000000000*VALUE(LEFT(D177,LEN(D177)-1)),IF(RIGHT(D177,1)="%",0.01*VALUE(LEFT(D177,LEN(D177)-1)),IF(RIGHT(D177,1)="k",1000*VALUE(LEFT(D177,LEN(D177)-1)),VALUE(SUBSTITUTE(D177,",",""))))))))),"N/A")</f>
        <v/>
      </c>
      <c r="L177">
        <f>IFERROR(IF(TRIM(E177)="-", "N/A", IF(RIGHT(E177,1)=")",IF(RIGHT(E177,2)="T)",-1000000000000*VALUE(MID(E177,2,LEN(E177)-3)),IF(RIGHT(E177,2)="M)",-1000000*VALUE(MID(E177,2,LEN(E177)-3)),IF(RIGHT(E177,2)="B)",-1000000000*VALUE(MID(E177,2,LEN(E177)-3)),IF(RIGHT(E177,2)="k)",-1000*VALUE(MID(E177,2,LEN(E177)-3)),VALUE(SUBSTITUTE(E177,",","")))))),IF(RIGHT(E177,1)="T",1000000000000*VALUE(LEFT(E177,LEN(E177)-1)),IF(RIGHT(E177,1)="M",1000000*VALUE(LEFT(E177,LEN(E177)-1)),IF(RIGHT(E177,1)="B",1000000000*VALUE(LEFT(E177,LEN(E177)-1)),IF(RIGHT(E177,1)="%",0.01*VALUE(LEFT(E177,LEN(E177)-1)),IF(RIGHT(E177,1)="k",1000*VALUE(LEFT(E177,LEN(E177)-1)),VALUE(SUBSTITUTE(E177,",",""))))))))),"N/A")</f>
        <v/>
      </c>
      <c r="M177">
        <f>IFERROR(IF(TRIM(F177)="-", "N/A", IF(RIGHT(F177,1)=")",IF(RIGHT(F177,2)="T)",-1000000000000*VALUE(MID(F177,2,LEN(F177)-3)),IF(RIGHT(F177,2)="M)",-1000000*VALUE(MID(F177,2,LEN(F177)-3)),IF(RIGHT(F177,2)="B)",-1000000000*VALUE(MID(F177,2,LEN(F177)-3)),IF(RIGHT(F177,2)="k)",-1000*VALUE(MID(F177,2,LEN(F177)-3)),VALUE(SUBSTITUTE(F177,",","")))))),IF(RIGHT(F177,1)="T",1000000000000*VALUE(LEFT(F177,LEN(F177)-1)),IF(RIGHT(F177,1)="M",1000000*VALUE(LEFT(F177,LEN(F177)-1)),IF(RIGHT(F177,1)="B",1000000000*VALUE(LEFT(F177,LEN(F177)-1)),IF(RIGHT(F177,1)="%",0.01*VALUE(LEFT(F177,LEN(F177)-1)),IF(RIGHT(F177,1)="k",1000*VALUE(LEFT(F177,LEN(F177)-1)),VALUE(SUBSTITUTE(F177,",",""))))))))),"N/A")</f>
        <v/>
      </c>
      <c r="N177">
        <f>IFERROR(IF(TRIM(G177)="-", "N/A", IF(RIGHT(G177,1)=")",IF(RIGHT(G177,2)="T)",-1000000000000*VALUE(MID(G177,2,LEN(G177)-3)),IF(RIGHT(G177,2)="M)",-1000000*VALUE(MID(G177,2,LEN(G177)-3)),IF(RIGHT(G177,2)="B)",-1000000000*VALUE(MID(G177,2,LEN(G177)-3)),IF(RIGHT(G177,2)="k)",-1000*VALUE(MID(G177,2,LEN(G177)-3)),VALUE(SUBSTITUTE(G177,",","")))))),IF(RIGHT(G177,1)="T",1000000000000*VALUE(LEFT(G177,LEN(G177)-1)),IF(RIGHT(G177,1)="M",1000000*VALUE(LEFT(G177,LEN(G177)-1)),IF(RIGHT(G177,1)="B",1000000000*VALUE(LEFT(G177,LEN(G177)-1)),IF(RIGHT(G177,1)="%",0.01*VALUE(LEFT(G177,LEN(G177)-1)),IF(RIGHT(G177,1)="k",1000*VALUE(LEFT(G177,LEN(G177)-1)),VALUE(SUBSTITUTE(G177,",",""))))))))),"N/A")</f>
        <v/>
      </c>
      <c r="P177">
        <f>MAX(J177:N177)</f>
        <v/>
      </c>
      <c r="Q177">
        <f>IFERROR(J144+MATCH(P177,J177:N177,0)-1,"")</f>
        <v/>
      </c>
      <c r="R177">
        <f>IF(Q177="","",MIN(J177:N177))</f>
        <v/>
      </c>
      <c r="S177">
        <f>IFERROR(J144+MATCH(R177,J177:N177,0)-1,"")</f>
        <v/>
      </c>
      <c r="T177">
        <f>IFERROR(AVERAGE(J177:N177),"")</f>
        <v/>
      </c>
      <c r="U177">
        <f>IFERROR(STDEV(J177:N177),"")</f>
        <v/>
      </c>
      <c r="V177">
        <f>IFERROR(IF(C177="-","",IF(ISBLANK(B177),"",IF(OR(ISNUMBER(FIND("Growth",B177)),ISNUMBER(FIND("Margin",B177))),"",(J177-T177)/U177))),"")</f>
        <v/>
      </c>
      <c r="W177">
        <f>IFERROR(IF(OR(D177="-",ISBLANK(D177)),"",(K177-T177)/U177),"")</f>
        <v/>
      </c>
      <c r="X177">
        <f>IFERROR(IF(OR(E177="-",ISBLANK(E177)),"",(L177-T177)/U177),"")</f>
        <v/>
      </c>
      <c r="Y177">
        <f>IFERROR(IF(OR(F177="-",ISBLANK(F177)),"",(M177-T177)/U177),"")</f>
        <v/>
      </c>
      <c r="Z177">
        <f>IFERROR(IF(OR(G177="-",ISBLANK(G177)),"",(N177-T177)/U177),"")</f>
        <v/>
      </c>
      <c r="AA177">
        <f>IF(MAX(MAX(V177:Z177),ABS(MIN(V177:Z177)))=ABS(MIN(V177:Z177)),MIN(V177:Z177),MAX(V177:Z177))</f>
        <v/>
      </c>
      <c r="AB177">
        <f>IFERROR(V144+MATCH(AA177,V177:Z177,0)-1,"")</f>
        <v/>
      </c>
      <c r="AC177">
        <f>IF(AB177&lt;&gt;"",IF(S177=AB177,"Low",IF(AB177=Q177,"High","")),"")</f>
        <v/>
      </c>
      <c r="AE177">
        <f>IF(ISNUMBER(MATCH("N/A",J177:N177,0)),"",IFERROR((5 * SUMPRODUCT(J144:N144,J177:N177) - PRODUCT(SUM(J144:N144),SUM(J177:N177))) / ((5 * SUM((J144^2)+(K144^2)+(L144^2)+(M144^2)+(N144^2))) - SUM(J144:N144)^2),""))</f>
        <v/>
      </c>
      <c r="AF177">
        <f>IFERROR(CORREL(J144:N144,J177:N177),"")</f>
        <v/>
      </c>
      <c r="AZ177">
        <f>IF(Q177=S177,0,1)</f>
        <v/>
      </c>
      <c r="BA177">
        <f>IF(AZ177=1,IF(Q177="","",IF(Q177=N144,"Yes","No")),"")</f>
        <v/>
      </c>
      <c r="BB177">
        <f>IF(BA177="Yes",P177,"")</f>
        <v/>
      </c>
      <c r="BC177">
        <f>IF(AZ177=1,IF(S177="","",IF(S177=N144,"Yes","No")),"")</f>
        <v/>
      </c>
      <c r="BD177">
        <f>IF(BC177="Yes",R177,"")</f>
        <v/>
      </c>
      <c r="BE177">
        <f>IFERROR(IF(SIGN(AE177)=1,"Increasing",IF(SIGN(AE177)=-1,"Decreasing","")),"")</f>
        <v/>
      </c>
      <c r="BF177">
        <f>IF(OR(AND(BE177="Increasing",BA177="Yes"),AND(BE177="Decreasing",BC177="Yes")),"Yes","No")</f>
        <v/>
      </c>
      <c r="BG177">
        <f>IF(I177="pos_trend","Yes","No")</f>
        <v/>
      </c>
      <c r="BH177">
        <f>IF(AF177&lt;&gt;"",IF(ABS(AF177)&gt;0.8,"Yes","No"),"")</f>
        <v/>
      </c>
    </row>
    <row r="178" spans="1:60">
      <c r="I178">
        <f>IF(AND(K178&gt; J178, L178&gt; K178, M178&gt; L178, N178&gt; M178), "pos_trend", IF(AND(K178&lt; J178, L178&lt; K178, M178&lt; L178, N178&lt; M178), "neg_trend", "N/A"))</f>
        <v/>
      </c>
      <c r="J178">
        <f>IFERROR(IF(TRIM(C178)="-", "N/A", IF(RIGHT(C178,1)=")",IF(RIGHT(C178,2)="T)",-1000000000000*VALUE(MID(C178,2,LEN(C178)-3)),IF(RIGHT(C178,2)="M)",-1000000*VALUE(MID(C178,2,LEN(C178)-3)),IF(RIGHT(C178,2)="B)",-1000000000*VALUE(MID(C178,2,LEN(C178)-3)),IF(RIGHT(C178,2)="k)",-1000*VALUE(MID(C178,2,LEN(C178)-3)),VALUE(SUBSTITUTE(C178,",","")))))),IF(RIGHT(C178,1)="T",1000000000000*VALUE(LEFT(C178,LEN(C178)-1)),IF(RIGHT(C178,1)="M",1000000*VALUE(LEFT(C178,LEN(C178)-1)),IF(RIGHT(C178,1)="B",1000000000*VALUE(LEFT(C178,LEN(C178)-1)),IF(RIGHT(C178,1)="%",0.01*VALUE(LEFT(C178,LEN(C178)-1)),IF(RIGHT(C178,1)="k",1000*VALUE(LEFT(C178,LEN(C178)-1)),VALUE(SUBSTITUTE(C178,",",""))))))))),"N/A")</f>
        <v/>
      </c>
      <c r="K178">
        <f>IFERROR(IF(TRIM(D178)="-", "N/A", IF(RIGHT(D178,1)=")",IF(RIGHT(D178,2)="T)",-1000000000000*VALUE(MID(D178,2,LEN(D178)-3)),IF(RIGHT(D178,2)="M)",-1000000*VALUE(MID(D178,2,LEN(D178)-3)),IF(RIGHT(D178,2)="B)",-1000000000*VALUE(MID(D178,2,LEN(D178)-3)),IF(RIGHT(D178,2)="k)",-1000*VALUE(MID(D178,2,LEN(D178)-3)),VALUE(SUBSTITUTE(D178,",","")))))),IF(RIGHT(D178,1)="T",1000000000000*VALUE(LEFT(D178,LEN(D178)-1)),IF(RIGHT(D178,1)="M",1000000*VALUE(LEFT(D178,LEN(D178)-1)),IF(RIGHT(D178,1)="B",1000000000*VALUE(LEFT(D178,LEN(D178)-1)),IF(RIGHT(D178,1)="%",0.01*VALUE(LEFT(D178,LEN(D178)-1)),IF(RIGHT(D178,1)="k",1000*VALUE(LEFT(D178,LEN(D178)-1)),VALUE(SUBSTITUTE(D178,",",""))))))))),"N/A")</f>
        <v/>
      </c>
      <c r="L178">
        <f>IFERROR(IF(TRIM(E178)="-", "N/A", IF(RIGHT(E178,1)=")",IF(RIGHT(E178,2)="T)",-1000000000000*VALUE(MID(E178,2,LEN(E178)-3)),IF(RIGHT(E178,2)="M)",-1000000*VALUE(MID(E178,2,LEN(E178)-3)),IF(RIGHT(E178,2)="B)",-1000000000*VALUE(MID(E178,2,LEN(E178)-3)),IF(RIGHT(E178,2)="k)",-1000*VALUE(MID(E178,2,LEN(E178)-3)),VALUE(SUBSTITUTE(E178,",","")))))),IF(RIGHT(E178,1)="T",1000000000000*VALUE(LEFT(E178,LEN(E178)-1)),IF(RIGHT(E178,1)="M",1000000*VALUE(LEFT(E178,LEN(E178)-1)),IF(RIGHT(E178,1)="B",1000000000*VALUE(LEFT(E178,LEN(E178)-1)),IF(RIGHT(E178,1)="%",0.01*VALUE(LEFT(E178,LEN(E178)-1)),IF(RIGHT(E178,1)="k",1000*VALUE(LEFT(E178,LEN(E178)-1)),VALUE(SUBSTITUTE(E178,",",""))))))))),"N/A")</f>
        <v/>
      </c>
      <c r="M178">
        <f>IFERROR(IF(TRIM(F178)="-", "N/A", IF(RIGHT(F178,1)=")",IF(RIGHT(F178,2)="T)",-1000000000000*VALUE(MID(F178,2,LEN(F178)-3)),IF(RIGHT(F178,2)="M)",-1000000*VALUE(MID(F178,2,LEN(F178)-3)),IF(RIGHT(F178,2)="B)",-1000000000*VALUE(MID(F178,2,LEN(F178)-3)),IF(RIGHT(F178,2)="k)",-1000*VALUE(MID(F178,2,LEN(F178)-3)),VALUE(SUBSTITUTE(F178,",","")))))),IF(RIGHT(F178,1)="T",1000000000000*VALUE(LEFT(F178,LEN(F178)-1)),IF(RIGHT(F178,1)="M",1000000*VALUE(LEFT(F178,LEN(F178)-1)),IF(RIGHT(F178,1)="B",1000000000*VALUE(LEFT(F178,LEN(F178)-1)),IF(RIGHT(F178,1)="%",0.01*VALUE(LEFT(F178,LEN(F178)-1)),IF(RIGHT(F178,1)="k",1000*VALUE(LEFT(F178,LEN(F178)-1)),VALUE(SUBSTITUTE(F178,",",""))))))))),"N/A")</f>
        <v/>
      </c>
      <c r="N178">
        <f>IFERROR(IF(TRIM(G178)="-", "N/A", IF(RIGHT(G178,1)=")",IF(RIGHT(G178,2)="T)",-1000000000000*VALUE(MID(G178,2,LEN(G178)-3)),IF(RIGHT(G178,2)="M)",-1000000*VALUE(MID(G178,2,LEN(G178)-3)),IF(RIGHT(G178,2)="B)",-1000000000*VALUE(MID(G178,2,LEN(G178)-3)),IF(RIGHT(G178,2)="k)",-1000*VALUE(MID(G178,2,LEN(G178)-3)),VALUE(SUBSTITUTE(G178,",","")))))),IF(RIGHT(G178,1)="T",1000000000000*VALUE(LEFT(G178,LEN(G178)-1)),IF(RIGHT(G178,1)="M",1000000*VALUE(LEFT(G178,LEN(G178)-1)),IF(RIGHT(G178,1)="B",1000000000*VALUE(LEFT(G178,LEN(G178)-1)),IF(RIGHT(G178,1)="%",0.01*VALUE(LEFT(G178,LEN(G178)-1)),IF(RIGHT(G178,1)="k",1000*VALUE(LEFT(G178,LEN(G178)-1)),VALUE(SUBSTITUTE(G178,",",""))))))))),"N/A")</f>
        <v/>
      </c>
      <c r="P178">
        <f>MAX(J178:N178)</f>
        <v/>
      </c>
      <c r="Q178">
        <f>IFERROR(J144+MATCH(P178,J178:N178,0)-1,"")</f>
        <v/>
      </c>
      <c r="R178">
        <f>IF(Q178="","",MIN(J178:N178))</f>
        <v/>
      </c>
      <c r="S178">
        <f>IFERROR(J144+MATCH(R178,J178:N178,0)-1,"")</f>
        <v/>
      </c>
      <c r="T178">
        <f>IFERROR(AVERAGE(J178:N178),"")</f>
        <v/>
      </c>
      <c r="U178">
        <f>IFERROR(STDEV(J178:N178),"")</f>
        <v/>
      </c>
      <c r="V178">
        <f>IFERROR(IF(C178="-","",IF(ISBLANK(B178),"",IF(OR(ISNUMBER(FIND("Growth",B178)),ISNUMBER(FIND("Margin",B178))),"",(J178-T178)/U178))),"")</f>
        <v/>
      </c>
      <c r="W178">
        <f>IFERROR(IF(OR(D178="-",ISBLANK(D178)),"",(K178-T178)/U178),"")</f>
        <v/>
      </c>
      <c r="X178">
        <f>IFERROR(IF(OR(E178="-",ISBLANK(E178)),"",(L178-T178)/U178),"")</f>
        <v/>
      </c>
      <c r="Y178">
        <f>IFERROR(IF(OR(F178="-",ISBLANK(F178)),"",(M178-T178)/U178),"")</f>
        <v/>
      </c>
      <c r="Z178">
        <f>IFERROR(IF(OR(G178="-",ISBLANK(G178)),"",(N178-T178)/U178),"")</f>
        <v/>
      </c>
      <c r="AA178">
        <f>IF(MAX(MAX(V178:Z178),ABS(MIN(V178:Z178)))=ABS(MIN(V178:Z178)),MIN(V178:Z178),MAX(V178:Z178))</f>
        <v/>
      </c>
      <c r="AB178">
        <f>IFERROR(V144+MATCH(AA178,V178:Z178,0)-1,"")</f>
        <v/>
      </c>
      <c r="AC178">
        <f>IF(AB178&lt;&gt;"",IF(S178=AB178,"Low",IF(AB178=Q178,"High","")),"")</f>
        <v/>
      </c>
      <c r="AE178">
        <f>IF(ISNUMBER(MATCH("N/A",J178:N178,0)),"",IFERROR((5 * SUMPRODUCT(J144:N144,J178:N178) - PRODUCT(SUM(J144:N144),SUM(J178:N178))) / ((5 * SUM((J144^2)+(K144^2)+(L144^2)+(M144^2)+(N144^2))) - SUM(J144:N144)^2),""))</f>
        <v/>
      </c>
      <c r="AF178">
        <f>IFERROR(CORREL(J144:N144,J178:N178),"")</f>
        <v/>
      </c>
      <c r="AZ178">
        <f>IF(Q178=S178,0,1)</f>
        <v/>
      </c>
      <c r="BA178">
        <f>IF(AZ178=1,IF(Q178="","",IF(Q178=N144,"Yes","No")),"")</f>
        <v/>
      </c>
      <c r="BB178">
        <f>IF(BA178="Yes",P178,"")</f>
        <v/>
      </c>
      <c r="BC178">
        <f>IF(AZ178=1,IF(S178="","",IF(S178=N144,"Yes","No")),"")</f>
        <v/>
      </c>
      <c r="BD178">
        <f>IF(BC178="Yes",R178,"")</f>
        <v/>
      </c>
      <c r="BE178">
        <f>IFERROR(IF(SIGN(AE178)=1,"Increasing",IF(SIGN(AE178)=-1,"Decreasing","")),"")</f>
        <v/>
      </c>
      <c r="BF178">
        <f>IF(OR(AND(BE178="Increasing",BA178="Yes"),AND(BE178="Decreasing",BC178="Yes")),"Yes","No")</f>
        <v/>
      </c>
      <c r="BG178">
        <f>IF(I178="pos_trend","Yes","No")</f>
        <v/>
      </c>
      <c r="BH178">
        <f>IF(AF178&lt;&gt;"",IF(ABS(AF178)&gt;0.8,"Yes","No"),"")</f>
        <v/>
      </c>
    </row>
    <row r="179" spans="1:60">
      <c r="I179">
        <f>IF(AND(K179&gt; J179, L179&gt; K179, M179&gt; L179, N179&gt; M179), "pos_trend", IF(AND(K179&lt; J179, L179&lt; K179, M179&lt; L179, N179&lt; M179), "neg_trend", "N/A"))</f>
        <v/>
      </c>
      <c r="J179">
        <f>IFERROR(IF(TRIM(C179)="-", "N/A", IF(RIGHT(C179,1)=")",IF(RIGHT(C179,2)="T)",-1000000000000*VALUE(MID(C179,2,LEN(C179)-3)),IF(RIGHT(C179,2)="M)",-1000000*VALUE(MID(C179,2,LEN(C179)-3)),IF(RIGHT(C179,2)="B)",-1000000000*VALUE(MID(C179,2,LEN(C179)-3)),IF(RIGHT(C179,2)="k)",-1000*VALUE(MID(C179,2,LEN(C179)-3)),VALUE(SUBSTITUTE(C179,",","")))))),IF(RIGHT(C179,1)="T",1000000000000*VALUE(LEFT(C179,LEN(C179)-1)),IF(RIGHT(C179,1)="M",1000000*VALUE(LEFT(C179,LEN(C179)-1)),IF(RIGHT(C179,1)="B",1000000000*VALUE(LEFT(C179,LEN(C179)-1)),IF(RIGHT(C179,1)="%",0.01*VALUE(LEFT(C179,LEN(C179)-1)),IF(RIGHT(C179,1)="k",1000*VALUE(LEFT(C179,LEN(C179)-1)),VALUE(SUBSTITUTE(C179,",",""))))))))),"N/A")</f>
        <v/>
      </c>
      <c r="K179">
        <f>IFERROR(IF(TRIM(D179)="-", "N/A", IF(RIGHT(D179,1)=")",IF(RIGHT(D179,2)="T)",-1000000000000*VALUE(MID(D179,2,LEN(D179)-3)),IF(RIGHT(D179,2)="M)",-1000000*VALUE(MID(D179,2,LEN(D179)-3)),IF(RIGHT(D179,2)="B)",-1000000000*VALUE(MID(D179,2,LEN(D179)-3)),IF(RIGHT(D179,2)="k)",-1000*VALUE(MID(D179,2,LEN(D179)-3)),VALUE(SUBSTITUTE(D179,",","")))))),IF(RIGHT(D179,1)="T",1000000000000*VALUE(LEFT(D179,LEN(D179)-1)),IF(RIGHT(D179,1)="M",1000000*VALUE(LEFT(D179,LEN(D179)-1)),IF(RIGHT(D179,1)="B",1000000000*VALUE(LEFT(D179,LEN(D179)-1)),IF(RIGHT(D179,1)="%",0.01*VALUE(LEFT(D179,LEN(D179)-1)),IF(RIGHT(D179,1)="k",1000*VALUE(LEFT(D179,LEN(D179)-1)),VALUE(SUBSTITUTE(D179,",",""))))))))),"N/A")</f>
        <v/>
      </c>
      <c r="L179">
        <f>IFERROR(IF(TRIM(E179)="-", "N/A", IF(RIGHT(E179,1)=")",IF(RIGHT(E179,2)="T)",-1000000000000*VALUE(MID(E179,2,LEN(E179)-3)),IF(RIGHT(E179,2)="M)",-1000000*VALUE(MID(E179,2,LEN(E179)-3)),IF(RIGHT(E179,2)="B)",-1000000000*VALUE(MID(E179,2,LEN(E179)-3)),IF(RIGHT(E179,2)="k)",-1000*VALUE(MID(E179,2,LEN(E179)-3)),VALUE(SUBSTITUTE(E179,",","")))))),IF(RIGHT(E179,1)="T",1000000000000*VALUE(LEFT(E179,LEN(E179)-1)),IF(RIGHT(E179,1)="M",1000000*VALUE(LEFT(E179,LEN(E179)-1)),IF(RIGHT(E179,1)="B",1000000000*VALUE(LEFT(E179,LEN(E179)-1)),IF(RIGHT(E179,1)="%",0.01*VALUE(LEFT(E179,LEN(E179)-1)),IF(RIGHT(E179,1)="k",1000*VALUE(LEFT(E179,LEN(E179)-1)),VALUE(SUBSTITUTE(E179,",",""))))))))),"N/A")</f>
        <v/>
      </c>
      <c r="M179">
        <f>IFERROR(IF(TRIM(F179)="-", "N/A", IF(RIGHT(F179,1)=")",IF(RIGHT(F179,2)="T)",-1000000000000*VALUE(MID(F179,2,LEN(F179)-3)),IF(RIGHT(F179,2)="M)",-1000000*VALUE(MID(F179,2,LEN(F179)-3)),IF(RIGHT(F179,2)="B)",-1000000000*VALUE(MID(F179,2,LEN(F179)-3)),IF(RIGHT(F179,2)="k)",-1000*VALUE(MID(F179,2,LEN(F179)-3)),VALUE(SUBSTITUTE(F179,",","")))))),IF(RIGHT(F179,1)="T",1000000000000*VALUE(LEFT(F179,LEN(F179)-1)),IF(RIGHT(F179,1)="M",1000000*VALUE(LEFT(F179,LEN(F179)-1)),IF(RIGHT(F179,1)="B",1000000000*VALUE(LEFT(F179,LEN(F179)-1)),IF(RIGHT(F179,1)="%",0.01*VALUE(LEFT(F179,LEN(F179)-1)),IF(RIGHT(F179,1)="k",1000*VALUE(LEFT(F179,LEN(F179)-1)),VALUE(SUBSTITUTE(F179,",",""))))))))),"N/A")</f>
        <v/>
      </c>
      <c r="N179">
        <f>IFERROR(IF(TRIM(G179)="-", "N/A", IF(RIGHT(G179,1)=")",IF(RIGHT(G179,2)="T)",-1000000000000*VALUE(MID(G179,2,LEN(G179)-3)),IF(RIGHT(G179,2)="M)",-1000000*VALUE(MID(G179,2,LEN(G179)-3)),IF(RIGHT(G179,2)="B)",-1000000000*VALUE(MID(G179,2,LEN(G179)-3)),IF(RIGHT(G179,2)="k)",-1000*VALUE(MID(G179,2,LEN(G179)-3)),VALUE(SUBSTITUTE(G179,",","")))))),IF(RIGHT(G179,1)="T",1000000000000*VALUE(LEFT(G179,LEN(G179)-1)),IF(RIGHT(G179,1)="M",1000000*VALUE(LEFT(G179,LEN(G179)-1)),IF(RIGHT(G179,1)="B",1000000000*VALUE(LEFT(G179,LEN(G179)-1)),IF(RIGHT(G179,1)="%",0.01*VALUE(LEFT(G179,LEN(G179)-1)),IF(RIGHT(G179,1)="k",1000*VALUE(LEFT(G179,LEN(G179)-1)),VALUE(SUBSTITUTE(G179,",",""))))))))),"N/A")</f>
        <v/>
      </c>
      <c r="P179">
        <f>MAX(J179:N179)</f>
        <v/>
      </c>
      <c r="Q179">
        <f>IFERROR(J144+MATCH(P179,J179:N179,0)-1,"")</f>
        <v/>
      </c>
      <c r="R179">
        <f>IF(Q179="","",MIN(J179:N179))</f>
        <v/>
      </c>
      <c r="S179">
        <f>IFERROR(J144+MATCH(R179,J179:N179,0)-1,"")</f>
        <v/>
      </c>
      <c r="T179">
        <f>IFERROR(AVERAGE(J179:N179),"")</f>
        <v/>
      </c>
      <c r="U179">
        <f>IFERROR(STDEV(J179:N179),"")</f>
        <v/>
      </c>
      <c r="V179">
        <f>IFERROR(IF(C179="-","",IF(ISBLANK(B179),"",IF(OR(ISNUMBER(FIND("Growth",B179)),ISNUMBER(FIND("Margin",B179))),"",(J179-T179)/U179))),"")</f>
        <v/>
      </c>
      <c r="W179">
        <f>IFERROR(IF(OR(D179="-",ISBLANK(D179)),"",(K179-T179)/U179),"")</f>
        <v/>
      </c>
      <c r="X179">
        <f>IFERROR(IF(OR(E179="-",ISBLANK(E179)),"",(L179-T179)/U179),"")</f>
        <v/>
      </c>
      <c r="Y179">
        <f>IFERROR(IF(OR(F179="-",ISBLANK(F179)),"",(M179-T179)/U179),"")</f>
        <v/>
      </c>
      <c r="Z179">
        <f>IFERROR(IF(OR(G179="-",ISBLANK(G179)),"",(N179-T179)/U179),"")</f>
        <v/>
      </c>
      <c r="AA179">
        <f>IF(MAX(MAX(V179:Z179),ABS(MIN(V179:Z179)))=ABS(MIN(V179:Z179)),MIN(V179:Z179),MAX(V179:Z179))</f>
        <v/>
      </c>
      <c r="AB179">
        <f>IFERROR(V144+MATCH(AA179,V179:Z179,0)-1,"")</f>
        <v/>
      </c>
      <c r="AC179">
        <f>IF(AB179&lt;&gt;"",IF(S179=AB179,"Low",IF(AB179=Q179,"High","")),"")</f>
        <v/>
      </c>
      <c r="AE179">
        <f>IF(ISNUMBER(MATCH("N/A",J179:N179,0)),"",IFERROR((5 * SUMPRODUCT(J144:N144,J179:N179) - PRODUCT(SUM(J144:N144),SUM(J179:N179))) / ((5 * SUM((J144^2)+(K144^2)+(L144^2)+(M144^2)+(N144^2))) - SUM(J144:N144)^2),""))</f>
        <v/>
      </c>
      <c r="AF179">
        <f>IFERROR(CORREL(J144:N144,J179:N179),"")</f>
        <v/>
      </c>
      <c r="AZ179">
        <f>IF(Q179=S179,0,1)</f>
        <v/>
      </c>
      <c r="BA179">
        <f>IF(AZ179=1,IF(Q179="","",IF(Q179=N144,"Yes","No")),"")</f>
        <v/>
      </c>
      <c r="BB179">
        <f>IF(BA179="Yes",P179,"")</f>
        <v/>
      </c>
      <c r="BC179">
        <f>IF(AZ179=1,IF(S179="","",IF(S179=N144,"Yes","No")),"")</f>
        <v/>
      </c>
      <c r="BD179">
        <f>IF(BC179="Yes",R179,"")</f>
        <v/>
      </c>
      <c r="BE179">
        <f>IFERROR(IF(SIGN(AE179)=1,"Increasing",IF(SIGN(AE179)=-1,"Decreasing","")),"")</f>
        <v/>
      </c>
      <c r="BF179">
        <f>IF(OR(AND(BE179="Increasing",BA179="Yes"),AND(BE179="Decreasing",BC179="Yes")),"Yes","No")</f>
        <v/>
      </c>
      <c r="BG179">
        <f>IF(I179="pos_trend","Yes","No")</f>
        <v/>
      </c>
      <c r="BH179">
        <f>IF(AF179&lt;&gt;"",IF(ABS(AF179)&gt;0.8,"Yes","No"),"")</f>
        <v/>
      </c>
    </row>
    <row r="180" spans="1:60">
      <c r="I180">
        <f>IF(AND(K180&gt; J180, L180&gt; K180, M180&gt; L180, N180&gt; M180), "pos_trend", IF(AND(K180&lt; J180, L180&lt; K180, M180&lt; L180, N180&lt; M180), "neg_trend", "N/A"))</f>
        <v/>
      </c>
      <c r="J180">
        <f>IFERROR(IF(TRIM(C180)="-", "N/A", IF(RIGHT(C180,1)=")",IF(RIGHT(C180,2)="T)",-1000000000000*VALUE(MID(C180,2,LEN(C180)-3)),IF(RIGHT(C180,2)="M)",-1000000*VALUE(MID(C180,2,LEN(C180)-3)),IF(RIGHT(C180,2)="B)",-1000000000*VALUE(MID(C180,2,LEN(C180)-3)),IF(RIGHT(C180,2)="k)",-1000*VALUE(MID(C180,2,LEN(C180)-3)),VALUE(SUBSTITUTE(C180,",","")))))),IF(RIGHT(C180,1)="T",1000000000000*VALUE(LEFT(C180,LEN(C180)-1)),IF(RIGHT(C180,1)="M",1000000*VALUE(LEFT(C180,LEN(C180)-1)),IF(RIGHT(C180,1)="B",1000000000*VALUE(LEFT(C180,LEN(C180)-1)),IF(RIGHT(C180,1)="%",0.01*VALUE(LEFT(C180,LEN(C180)-1)),IF(RIGHT(C180,1)="k",1000*VALUE(LEFT(C180,LEN(C180)-1)),VALUE(SUBSTITUTE(C180,",",""))))))))),"N/A")</f>
        <v/>
      </c>
      <c r="K180">
        <f>IFERROR(IF(TRIM(D180)="-", "N/A", IF(RIGHT(D180,1)=")",IF(RIGHT(D180,2)="T)",-1000000000000*VALUE(MID(D180,2,LEN(D180)-3)),IF(RIGHT(D180,2)="M)",-1000000*VALUE(MID(D180,2,LEN(D180)-3)),IF(RIGHT(D180,2)="B)",-1000000000*VALUE(MID(D180,2,LEN(D180)-3)),IF(RIGHT(D180,2)="k)",-1000*VALUE(MID(D180,2,LEN(D180)-3)),VALUE(SUBSTITUTE(D180,",","")))))),IF(RIGHT(D180,1)="T",1000000000000*VALUE(LEFT(D180,LEN(D180)-1)),IF(RIGHT(D180,1)="M",1000000*VALUE(LEFT(D180,LEN(D180)-1)),IF(RIGHT(D180,1)="B",1000000000*VALUE(LEFT(D180,LEN(D180)-1)),IF(RIGHT(D180,1)="%",0.01*VALUE(LEFT(D180,LEN(D180)-1)),IF(RIGHT(D180,1)="k",1000*VALUE(LEFT(D180,LEN(D180)-1)),VALUE(SUBSTITUTE(D180,",",""))))))))),"N/A")</f>
        <v/>
      </c>
      <c r="L180">
        <f>IFERROR(IF(TRIM(E180)="-", "N/A", IF(RIGHT(E180,1)=")",IF(RIGHT(E180,2)="T)",-1000000000000*VALUE(MID(E180,2,LEN(E180)-3)),IF(RIGHT(E180,2)="M)",-1000000*VALUE(MID(E180,2,LEN(E180)-3)),IF(RIGHT(E180,2)="B)",-1000000000*VALUE(MID(E180,2,LEN(E180)-3)),IF(RIGHT(E180,2)="k)",-1000*VALUE(MID(E180,2,LEN(E180)-3)),VALUE(SUBSTITUTE(E180,",","")))))),IF(RIGHT(E180,1)="T",1000000000000*VALUE(LEFT(E180,LEN(E180)-1)),IF(RIGHT(E180,1)="M",1000000*VALUE(LEFT(E180,LEN(E180)-1)),IF(RIGHT(E180,1)="B",1000000000*VALUE(LEFT(E180,LEN(E180)-1)),IF(RIGHT(E180,1)="%",0.01*VALUE(LEFT(E180,LEN(E180)-1)),IF(RIGHT(E180,1)="k",1000*VALUE(LEFT(E180,LEN(E180)-1)),VALUE(SUBSTITUTE(E180,",",""))))))))),"N/A")</f>
        <v/>
      </c>
      <c r="M180">
        <f>IFERROR(IF(TRIM(F180)="-", "N/A", IF(RIGHT(F180,1)=")",IF(RIGHT(F180,2)="T)",-1000000000000*VALUE(MID(F180,2,LEN(F180)-3)),IF(RIGHT(F180,2)="M)",-1000000*VALUE(MID(F180,2,LEN(F180)-3)),IF(RIGHT(F180,2)="B)",-1000000000*VALUE(MID(F180,2,LEN(F180)-3)),IF(RIGHT(F180,2)="k)",-1000*VALUE(MID(F180,2,LEN(F180)-3)),VALUE(SUBSTITUTE(F180,",","")))))),IF(RIGHT(F180,1)="T",1000000000000*VALUE(LEFT(F180,LEN(F180)-1)),IF(RIGHT(F180,1)="M",1000000*VALUE(LEFT(F180,LEN(F180)-1)),IF(RIGHT(F180,1)="B",1000000000*VALUE(LEFT(F180,LEN(F180)-1)),IF(RIGHT(F180,1)="%",0.01*VALUE(LEFT(F180,LEN(F180)-1)),IF(RIGHT(F180,1)="k",1000*VALUE(LEFT(F180,LEN(F180)-1)),VALUE(SUBSTITUTE(F180,",",""))))))))),"N/A")</f>
        <v/>
      </c>
      <c r="N180">
        <f>IFERROR(IF(TRIM(G180)="-", "N/A", IF(RIGHT(G180,1)=")",IF(RIGHT(G180,2)="T)",-1000000000000*VALUE(MID(G180,2,LEN(G180)-3)),IF(RIGHT(G180,2)="M)",-1000000*VALUE(MID(G180,2,LEN(G180)-3)),IF(RIGHT(G180,2)="B)",-1000000000*VALUE(MID(G180,2,LEN(G180)-3)),IF(RIGHT(G180,2)="k)",-1000*VALUE(MID(G180,2,LEN(G180)-3)),VALUE(SUBSTITUTE(G180,",","")))))),IF(RIGHT(G180,1)="T",1000000000000*VALUE(LEFT(G180,LEN(G180)-1)),IF(RIGHT(G180,1)="M",1000000*VALUE(LEFT(G180,LEN(G180)-1)),IF(RIGHT(G180,1)="B",1000000000*VALUE(LEFT(G180,LEN(G180)-1)),IF(RIGHT(G180,1)="%",0.01*VALUE(LEFT(G180,LEN(G180)-1)),IF(RIGHT(G180,1)="k",1000*VALUE(LEFT(G180,LEN(G180)-1)),VALUE(SUBSTITUTE(G180,",",""))))))))),"N/A")</f>
        <v/>
      </c>
      <c r="P180">
        <f>MAX(J180:N180)</f>
        <v/>
      </c>
      <c r="Q180">
        <f>IFERROR(J144+MATCH(P180,J180:N180,0)-1,"")</f>
        <v/>
      </c>
      <c r="R180">
        <f>IF(Q180="","",MIN(J180:N180))</f>
        <v/>
      </c>
      <c r="S180">
        <f>IFERROR(J144+MATCH(R180,J180:N180,0)-1,"")</f>
        <v/>
      </c>
      <c r="T180">
        <f>IFERROR(AVERAGE(J180:N180),"")</f>
        <v/>
      </c>
      <c r="U180">
        <f>IFERROR(STDEV(J180:N180),"")</f>
        <v/>
      </c>
      <c r="V180">
        <f>IFERROR(IF(C180="-","",IF(ISBLANK(B180),"",IF(OR(ISNUMBER(FIND("Growth",B180)),ISNUMBER(FIND("Margin",B180))),"",(J180-T180)/U180))),"")</f>
        <v/>
      </c>
      <c r="W180">
        <f>IFERROR(IF(OR(D180="-",ISBLANK(D180)),"",(K180-T180)/U180),"")</f>
        <v/>
      </c>
      <c r="X180">
        <f>IFERROR(IF(OR(E180="-",ISBLANK(E180)),"",(L180-T180)/U180),"")</f>
        <v/>
      </c>
      <c r="Y180">
        <f>IFERROR(IF(OR(F180="-",ISBLANK(F180)),"",(M180-T180)/U180),"")</f>
        <v/>
      </c>
      <c r="Z180">
        <f>IFERROR(IF(OR(G180="-",ISBLANK(G180)),"",(N180-T180)/U180),"")</f>
        <v/>
      </c>
      <c r="AA180">
        <f>IF(MAX(MAX(V180:Z180),ABS(MIN(V180:Z180)))=ABS(MIN(V180:Z180)),MIN(V180:Z180),MAX(V180:Z180))</f>
        <v/>
      </c>
      <c r="AB180">
        <f>IFERROR(V144+MATCH(AA180,V180:Z180,0)-1,"")</f>
        <v/>
      </c>
      <c r="AC180">
        <f>IF(AB180&lt;&gt;"",IF(S180=AB180,"Low",IF(AB180=Q180,"High","")),"")</f>
        <v/>
      </c>
      <c r="AE180">
        <f>IF(ISNUMBER(MATCH("N/A",J180:N180,0)),"",IFERROR((5 * SUMPRODUCT(J144:N144,J180:N180) - PRODUCT(SUM(J144:N144),SUM(J180:N180))) / ((5 * SUM((J144^2)+(K144^2)+(L144^2)+(M144^2)+(N144^2))) - SUM(J144:N144)^2),""))</f>
        <v/>
      </c>
      <c r="AF180">
        <f>IFERROR(CORREL(J144:N144,J180:N180),"")</f>
        <v/>
      </c>
      <c r="AZ180">
        <f>IF(Q180=S180,0,1)</f>
        <v/>
      </c>
      <c r="BA180">
        <f>IF(AZ180=1,IF(Q180="","",IF(Q180=N144,"Yes","No")),"")</f>
        <v/>
      </c>
      <c r="BB180">
        <f>IF(BA180="Yes",P180,"")</f>
        <v/>
      </c>
      <c r="BC180">
        <f>IF(AZ180=1,IF(S180="","",IF(S180=N144,"Yes","No")),"")</f>
        <v/>
      </c>
      <c r="BD180">
        <f>IF(BC180="Yes",R180,"")</f>
        <v/>
      </c>
      <c r="BE180">
        <f>IFERROR(IF(SIGN(AE180)=1,"Increasing",IF(SIGN(AE180)=-1,"Decreasing","")),"")</f>
        <v/>
      </c>
      <c r="BF180">
        <f>IF(OR(AND(BE180="Increasing",BA180="Yes"),AND(BE180="Decreasing",BC180="Yes")),"Yes","No")</f>
        <v/>
      </c>
      <c r="BG180">
        <f>IF(I180="pos_trend","Yes","No")</f>
        <v/>
      </c>
      <c r="BH180">
        <f>IF(AF180&lt;&gt;"",IF(ABS(AF180)&gt;0.8,"Yes","No"),"")</f>
        <v/>
      </c>
    </row>
    <row r="181" spans="1:60">
      <c r="I181">
        <f>IF(AND(K181&gt; J181, L181&gt; K181, M181&gt; L181, N181&gt; M181), "pos_trend", IF(AND(K181&lt; J181, L181&lt; K181, M181&lt; L181, N181&lt; M181), "neg_trend", "N/A"))</f>
        <v/>
      </c>
      <c r="J181">
        <f>IFERROR(IF(TRIM(C181)="-", "N/A", IF(RIGHT(C181,1)=")",IF(RIGHT(C181,2)="T)",-1000000000000*VALUE(MID(C181,2,LEN(C181)-3)),IF(RIGHT(C181,2)="M)",-1000000*VALUE(MID(C181,2,LEN(C181)-3)),IF(RIGHT(C181,2)="B)",-1000000000*VALUE(MID(C181,2,LEN(C181)-3)),IF(RIGHT(C181,2)="k)",-1000*VALUE(MID(C181,2,LEN(C181)-3)),VALUE(SUBSTITUTE(C181,",","")))))),IF(RIGHT(C181,1)="T",1000000000000*VALUE(LEFT(C181,LEN(C181)-1)),IF(RIGHT(C181,1)="M",1000000*VALUE(LEFT(C181,LEN(C181)-1)),IF(RIGHT(C181,1)="B",1000000000*VALUE(LEFT(C181,LEN(C181)-1)),IF(RIGHT(C181,1)="%",0.01*VALUE(LEFT(C181,LEN(C181)-1)),IF(RIGHT(C181,1)="k",1000*VALUE(LEFT(C181,LEN(C181)-1)),VALUE(SUBSTITUTE(C181,",",""))))))))),"N/A")</f>
        <v/>
      </c>
      <c r="K181">
        <f>IFERROR(IF(TRIM(D181)="-", "N/A", IF(RIGHT(D181,1)=")",IF(RIGHT(D181,2)="T)",-1000000000000*VALUE(MID(D181,2,LEN(D181)-3)),IF(RIGHT(D181,2)="M)",-1000000*VALUE(MID(D181,2,LEN(D181)-3)),IF(RIGHT(D181,2)="B)",-1000000000*VALUE(MID(D181,2,LEN(D181)-3)),IF(RIGHT(D181,2)="k)",-1000*VALUE(MID(D181,2,LEN(D181)-3)),VALUE(SUBSTITUTE(D181,",","")))))),IF(RIGHT(D181,1)="T",1000000000000*VALUE(LEFT(D181,LEN(D181)-1)),IF(RIGHT(D181,1)="M",1000000*VALUE(LEFT(D181,LEN(D181)-1)),IF(RIGHT(D181,1)="B",1000000000*VALUE(LEFT(D181,LEN(D181)-1)),IF(RIGHT(D181,1)="%",0.01*VALUE(LEFT(D181,LEN(D181)-1)),IF(RIGHT(D181,1)="k",1000*VALUE(LEFT(D181,LEN(D181)-1)),VALUE(SUBSTITUTE(D181,",",""))))))))),"N/A")</f>
        <v/>
      </c>
      <c r="L181">
        <f>IFERROR(IF(TRIM(E181)="-", "N/A", IF(RIGHT(E181,1)=")",IF(RIGHT(E181,2)="T)",-1000000000000*VALUE(MID(E181,2,LEN(E181)-3)),IF(RIGHT(E181,2)="M)",-1000000*VALUE(MID(E181,2,LEN(E181)-3)),IF(RIGHT(E181,2)="B)",-1000000000*VALUE(MID(E181,2,LEN(E181)-3)),IF(RIGHT(E181,2)="k)",-1000*VALUE(MID(E181,2,LEN(E181)-3)),VALUE(SUBSTITUTE(E181,",","")))))),IF(RIGHT(E181,1)="T",1000000000000*VALUE(LEFT(E181,LEN(E181)-1)),IF(RIGHT(E181,1)="M",1000000*VALUE(LEFT(E181,LEN(E181)-1)),IF(RIGHT(E181,1)="B",1000000000*VALUE(LEFT(E181,LEN(E181)-1)),IF(RIGHT(E181,1)="%",0.01*VALUE(LEFT(E181,LEN(E181)-1)),IF(RIGHT(E181,1)="k",1000*VALUE(LEFT(E181,LEN(E181)-1)),VALUE(SUBSTITUTE(E181,",",""))))))))),"N/A")</f>
        <v/>
      </c>
      <c r="M181">
        <f>IFERROR(IF(TRIM(F181)="-", "N/A", IF(RIGHT(F181,1)=")",IF(RIGHT(F181,2)="T)",-1000000000000*VALUE(MID(F181,2,LEN(F181)-3)),IF(RIGHT(F181,2)="M)",-1000000*VALUE(MID(F181,2,LEN(F181)-3)),IF(RIGHT(F181,2)="B)",-1000000000*VALUE(MID(F181,2,LEN(F181)-3)),IF(RIGHT(F181,2)="k)",-1000*VALUE(MID(F181,2,LEN(F181)-3)),VALUE(SUBSTITUTE(F181,",","")))))),IF(RIGHT(F181,1)="T",1000000000000*VALUE(LEFT(F181,LEN(F181)-1)),IF(RIGHT(F181,1)="M",1000000*VALUE(LEFT(F181,LEN(F181)-1)),IF(RIGHT(F181,1)="B",1000000000*VALUE(LEFT(F181,LEN(F181)-1)),IF(RIGHT(F181,1)="%",0.01*VALUE(LEFT(F181,LEN(F181)-1)),IF(RIGHT(F181,1)="k",1000*VALUE(LEFT(F181,LEN(F181)-1)),VALUE(SUBSTITUTE(F181,",",""))))))))),"N/A")</f>
        <v/>
      </c>
      <c r="N181">
        <f>IFERROR(IF(TRIM(G181)="-", "N/A", IF(RIGHT(G181,1)=")",IF(RIGHT(G181,2)="T)",-1000000000000*VALUE(MID(G181,2,LEN(G181)-3)),IF(RIGHT(G181,2)="M)",-1000000*VALUE(MID(G181,2,LEN(G181)-3)),IF(RIGHT(G181,2)="B)",-1000000000*VALUE(MID(G181,2,LEN(G181)-3)),IF(RIGHT(G181,2)="k)",-1000*VALUE(MID(G181,2,LEN(G181)-3)),VALUE(SUBSTITUTE(G181,",","")))))),IF(RIGHT(G181,1)="T",1000000000000*VALUE(LEFT(G181,LEN(G181)-1)),IF(RIGHT(G181,1)="M",1000000*VALUE(LEFT(G181,LEN(G181)-1)),IF(RIGHT(G181,1)="B",1000000000*VALUE(LEFT(G181,LEN(G181)-1)),IF(RIGHT(G181,1)="%",0.01*VALUE(LEFT(G181,LEN(G181)-1)),IF(RIGHT(G181,1)="k",1000*VALUE(LEFT(G181,LEN(G181)-1)),VALUE(SUBSTITUTE(G181,",",""))))))))),"N/A")</f>
        <v/>
      </c>
      <c r="P181">
        <f>MAX(J181:N181)</f>
        <v/>
      </c>
      <c r="Q181">
        <f>IFERROR(J144+MATCH(P181,J181:N181,0)-1,"")</f>
        <v/>
      </c>
      <c r="R181">
        <f>IF(Q181="","",MIN(J181:N181))</f>
        <v/>
      </c>
      <c r="S181">
        <f>IFERROR(J144+MATCH(R181,J181:N181,0)-1,"")</f>
        <v/>
      </c>
      <c r="T181">
        <f>IFERROR(AVERAGE(J181:N181),"")</f>
        <v/>
      </c>
      <c r="U181">
        <f>IFERROR(STDEV(J181:N181),"")</f>
        <v/>
      </c>
      <c r="V181">
        <f>IFERROR(IF(C181="-","",IF(ISBLANK(B181),"",IF(OR(ISNUMBER(FIND("Growth",B181)),ISNUMBER(FIND("Margin",B181))),"",(J181-T181)/U181))),"")</f>
        <v/>
      </c>
      <c r="W181">
        <f>IFERROR(IF(OR(D181="-",ISBLANK(D181)),"",(K181-T181)/U181),"")</f>
        <v/>
      </c>
      <c r="X181">
        <f>IFERROR(IF(OR(E181="-",ISBLANK(E181)),"",(L181-T181)/U181),"")</f>
        <v/>
      </c>
      <c r="Y181">
        <f>IFERROR(IF(OR(F181="-",ISBLANK(F181)),"",(M181-T181)/U181),"")</f>
        <v/>
      </c>
      <c r="Z181">
        <f>IFERROR(IF(OR(G181="-",ISBLANK(G181)),"",(N181-T181)/U181),"")</f>
        <v/>
      </c>
      <c r="AA181">
        <f>IF(MAX(MAX(V181:Z181),ABS(MIN(V181:Z181)))=ABS(MIN(V181:Z181)),MIN(V181:Z181),MAX(V181:Z181))</f>
        <v/>
      </c>
      <c r="AB181">
        <f>IFERROR(V144+MATCH(AA181,V181:Z181,0)-1,"")</f>
        <v/>
      </c>
      <c r="AC181">
        <f>IF(AB181&lt;&gt;"",IF(S181=AB181,"Low",IF(AB181=Q181,"High","")),"")</f>
        <v/>
      </c>
      <c r="AE181">
        <f>IF(ISNUMBER(MATCH("N/A",J181:N181,0)),"",IFERROR((5 * SUMPRODUCT(J144:N144,J181:N181) - PRODUCT(SUM(J144:N144),SUM(J181:N181))) / ((5 * SUM((J144^2)+(K144^2)+(L144^2)+(M144^2)+(N144^2))) - SUM(J144:N144)^2),""))</f>
        <v/>
      </c>
      <c r="AF181">
        <f>IFERROR(CORREL(J144:N144,J181:N181),"")</f>
        <v/>
      </c>
      <c r="AZ181">
        <f>IF(Q181=S181,0,1)</f>
        <v/>
      </c>
      <c r="BA181">
        <f>IF(AZ181=1,IF(Q181="","",IF(Q181=N144,"Yes","No")),"")</f>
        <v/>
      </c>
      <c r="BB181">
        <f>IF(BA181="Yes",P181,"")</f>
        <v/>
      </c>
      <c r="BC181">
        <f>IF(AZ181=1,IF(S181="","",IF(S181=N144,"Yes","No")),"")</f>
        <v/>
      </c>
      <c r="BD181">
        <f>IF(BC181="Yes",R181,"")</f>
        <v/>
      </c>
      <c r="BE181">
        <f>IFERROR(IF(SIGN(AE181)=1,"Increasing",IF(SIGN(AE181)=-1,"Decreasing","")),"")</f>
        <v/>
      </c>
      <c r="BF181">
        <f>IF(OR(AND(BE181="Increasing",BA181="Yes"),AND(BE181="Decreasing",BC181="Yes")),"Yes","No")</f>
        <v/>
      </c>
      <c r="BG181">
        <f>IF(I181="pos_trend","Yes","No")</f>
        <v/>
      </c>
      <c r="BH181">
        <f>IF(AF181&lt;&gt;"",IF(ABS(AF181)&gt;0.8,"Yes","No"),"")</f>
        <v/>
      </c>
    </row>
    <row r="182" spans="1:60">
      <c r="I182">
        <f>IF(AND(K182&gt; J182, L182&gt; K182, M182&gt; L182, N182&gt; M182), "pos_trend", IF(AND(K182&lt; J182, L182&lt; K182, M182&lt; L182, N182&lt; M182), "neg_trend", "N/A"))</f>
        <v/>
      </c>
      <c r="J182">
        <f>IFERROR(IF(TRIM(C182)="-", "N/A", IF(RIGHT(C182,1)=")",IF(RIGHT(C182,2)="T)",-1000000000000*VALUE(MID(C182,2,LEN(C182)-3)),IF(RIGHT(C182,2)="M)",-1000000*VALUE(MID(C182,2,LEN(C182)-3)),IF(RIGHT(C182,2)="B)",-1000000000*VALUE(MID(C182,2,LEN(C182)-3)),IF(RIGHT(C182,2)="k)",-1000*VALUE(MID(C182,2,LEN(C182)-3)),VALUE(SUBSTITUTE(C182,",","")))))),IF(RIGHT(C182,1)="T",1000000000000*VALUE(LEFT(C182,LEN(C182)-1)),IF(RIGHT(C182,1)="M",1000000*VALUE(LEFT(C182,LEN(C182)-1)),IF(RIGHT(C182,1)="B",1000000000*VALUE(LEFT(C182,LEN(C182)-1)),IF(RIGHT(C182,1)="%",0.01*VALUE(LEFT(C182,LEN(C182)-1)),IF(RIGHT(C182,1)="k",1000*VALUE(LEFT(C182,LEN(C182)-1)),VALUE(SUBSTITUTE(C182,",",""))))))))),"N/A")</f>
        <v/>
      </c>
      <c r="K182">
        <f>IFERROR(IF(TRIM(D182)="-", "N/A", IF(RIGHT(D182,1)=")",IF(RIGHT(D182,2)="T)",-1000000000000*VALUE(MID(D182,2,LEN(D182)-3)),IF(RIGHT(D182,2)="M)",-1000000*VALUE(MID(D182,2,LEN(D182)-3)),IF(RIGHT(D182,2)="B)",-1000000000*VALUE(MID(D182,2,LEN(D182)-3)),IF(RIGHT(D182,2)="k)",-1000*VALUE(MID(D182,2,LEN(D182)-3)),VALUE(SUBSTITUTE(D182,",","")))))),IF(RIGHT(D182,1)="T",1000000000000*VALUE(LEFT(D182,LEN(D182)-1)),IF(RIGHT(D182,1)="M",1000000*VALUE(LEFT(D182,LEN(D182)-1)),IF(RIGHT(D182,1)="B",1000000000*VALUE(LEFT(D182,LEN(D182)-1)),IF(RIGHT(D182,1)="%",0.01*VALUE(LEFT(D182,LEN(D182)-1)),IF(RIGHT(D182,1)="k",1000*VALUE(LEFT(D182,LEN(D182)-1)),VALUE(SUBSTITUTE(D182,",",""))))))))),"N/A")</f>
        <v/>
      </c>
      <c r="L182">
        <f>IFERROR(IF(TRIM(E182)="-", "N/A", IF(RIGHT(E182,1)=")",IF(RIGHT(E182,2)="T)",-1000000000000*VALUE(MID(E182,2,LEN(E182)-3)),IF(RIGHT(E182,2)="M)",-1000000*VALUE(MID(E182,2,LEN(E182)-3)),IF(RIGHT(E182,2)="B)",-1000000000*VALUE(MID(E182,2,LEN(E182)-3)),IF(RIGHT(E182,2)="k)",-1000*VALUE(MID(E182,2,LEN(E182)-3)),VALUE(SUBSTITUTE(E182,",","")))))),IF(RIGHT(E182,1)="T",1000000000000*VALUE(LEFT(E182,LEN(E182)-1)),IF(RIGHT(E182,1)="M",1000000*VALUE(LEFT(E182,LEN(E182)-1)),IF(RIGHT(E182,1)="B",1000000000*VALUE(LEFT(E182,LEN(E182)-1)),IF(RIGHT(E182,1)="%",0.01*VALUE(LEFT(E182,LEN(E182)-1)),IF(RIGHT(E182,1)="k",1000*VALUE(LEFT(E182,LEN(E182)-1)),VALUE(SUBSTITUTE(E182,",",""))))))))),"N/A")</f>
        <v/>
      </c>
      <c r="M182">
        <f>IFERROR(IF(TRIM(F182)="-", "N/A", IF(RIGHT(F182,1)=")",IF(RIGHT(F182,2)="T)",-1000000000000*VALUE(MID(F182,2,LEN(F182)-3)),IF(RIGHT(F182,2)="M)",-1000000*VALUE(MID(F182,2,LEN(F182)-3)),IF(RIGHT(F182,2)="B)",-1000000000*VALUE(MID(F182,2,LEN(F182)-3)),IF(RIGHT(F182,2)="k)",-1000*VALUE(MID(F182,2,LEN(F182)-3)),VALUE(SUBSTITUTE(F182,",","")))))),IF(RIGHT(F182,1)="T",1000000000000*VALUE(LEFT(F182,LEN(F182)-1)),IF(RIGHT(F182,1)="M",1000000*VALUE(LEFT(F182,LEN(F182)-1)),IF(RIGHT(F182,1)="B",1000000000*VALUE(LEFT(F182,LEN(F182)-1)),IF(RIGHT(F182,1)="%",0.01*VALUE(LEFT(F182,LEN(F182)-1)),IF(RIGHT(F182,1)="k",1000*VALUE(LEFT(F182,LEN(F182)-1)),VALUE(SUBSTITUTE(F182,",",""))))))))),"N/A")</f>
        <v/>
      </c>
      <c r="N182">
        <f>IFERROR(IF(TRIM(G182)="-", "N/A", IF(RIGHT(G182,1)=")",IF(RIGHT(G182,2)="T)",-1000000000000*VALUE(MID(G182,2,LEN(G182)-3)),IF(RIGHT(G182,2)="M)",-1000000*VALUE(MID(G182,2,LEN(G182)-3)),IF(RIGHT(G182,2)="B)",-1000000000*VALUE(MID(G182,2,LEN(G182)-3)),IF(RIGHT(G182,2)="k)",-1000*VALUE(MID(G182,2,LEN(G182)-3)),VALUE(SUBSTITUTE(G182,",","")))))),IF(RIGHT(G182,1)="T",1000000000000*VALUE(LEFT(G182,LEN(G182)-1)),IF(RIGHT(G182,1)="M",1000000*VALUE(LEFT(G182,LEN(G182)-1)),IF(RIGHT(G182,1)="B",1000000000*VALUE(LEFT(G182,LEN(G182)-1)),IF(RIGHT(G182,1)="%",0.01*VALUE(LEFT(G182,LEN(G182)-1)),IF(RIGHT(G182,1)="k",1000*VALUE(LEFT(G182,LEN(G182)-1)),VALUE(SUBSTITUTE(G182,",",""))))))))),"N/A")</f>
        <v/>
      </c>
      <c r="P182">
        <f>MAX(J182:N182)</f>
        <v/>
      </c>
      <c r="Q182">
        <f>IFERROR(J144+MATCH(P182,J182:N182,0)-1,"")</f>
        <v/>
      </c>
      <c r="R182">
        <f>IF(Q182="","",MIN(J182:N182))</f>
        <v/>
      </c>
      <c r="S182">
        <f>IFERROR(J144+MATCH(R182,J182:N182,0)-1,"")</f>
        <v/>
      </c>
      <c r="T182">
        <f>IFERROR(AVERAGE(J182:N182),"")</f>
        <v/>
      </c>
      <c r="U182">
        <f>IFERROR(STDEV(J182:N182),"")</f>
        <v/>
      </c>
      <c r="V182">
        <f>IFERROR(IF(C182="-","",IF(ISBLANK(B182),"",IF(OR(ISNUMBER(FIND("Growth",B182)),ISNUMBER(FIND("Margin",B182))),"",(J182-T182)/U182))),"")</f>
        <v/>
      </c>
      <c r="W182">
        <f>IFERROR(IF(OR(D182="-",ISBLANK(D182)),"",(K182-T182)/U182),"")</f>
        <v/>
      </c>
      <c r="X182">
        <f>IFERROR(IF(OR(E182="-",ISBLANK(E182)),"",(L182-T182)/U182),"")</f>
        <v/>
      </c>
      <c r="Y182">
        <f>IFERROR(IF(OR(F182="-",ISBLANK(F182)),"",(M182-T182)/U182),"")</f>
        <v/>
      </c>
      <c r="Z182">
        <f>IFERROR(IF(OR(G182="-",ISBLANK(G182)),"",(N182-T182)/U182),"")</f>
        <v/>
      </c>
      <c r="AA182">
        <f>IF(MAX(MAX(V182:Z182),ABS(MIN(V182:Z182)))=ABS(MIN(V182:Z182)),MIN(V182:Z182),MAX(V182:Z182))</f>
        <v/>
      </c>
      <c r="AB182">
        <f>IFERROR(V144+MATCH(AA182,V182:Z182,0)-1,"")</f>
        <v/>
      </c>
      <c r="AC182">
        <f>IF(AB182&lt;&gt;"",IF(S182=AB182,"Low",IF(AB182=Q182,"High","")),"")</f>
        <v/>
      </c>
      <c r="AE182">
        <f>IF(ISNUMBER(MATCH("N/A",J182:N182,0)),"",IFERROR((5 * SUMPRODUCT(J144:N144,J182:N182) - PRODUCT(SUM(J144:N144),SUM(J182:N182))) / ((5 * SUM((J144^2)+(K144^2)+(L144^2)+(M144^2)+(N144^2))) - SUM(J144:N144)^2),""))</f>
        <v/>
      </c>
      <c r="AF182">
        <f>IFERROR(CORREL(J144:N144,J182:N182),"")</f>
        <v/>
      </c>
      <c r="AZ182">
        <f>IF(Q182=S182,0,1)</f>
        <v/>
      </c>
      <c r="BA182">
        <f>IF(AZ182=1,IF(Q182="","",IF(Q182=N144,"Yes","No")),"")</f>
        <v/>
      </c>
      <c r="BB182">
        <f>IF(BA182="Yes",P182,"")</f>
        <v/>
      </c>
      <c r="BC182">
        <f>IF(AZ182=1,IF(S182="","",IF(S182=N144,"Yes","No")),"")</f>
        <v/>
      </c>
      <c r="BD182">
        <f>IF(BC182="Yes",R182,"")</f>
        <v/>
      </c>
      <c r="BE182">
        <f>IFERROR(IF(SIGN(AE182)=1,"Increasing",IF(SIGN(AE182)=-1,"Decreasing","")),"")</f>
        <v/>
      </c>
      <c r="BF182">
        <f>IF(OR(AND(BE182="Increasing",BA182="Yes"),AND(BE182="Decreasing",BC182="Yes")),"Yes","No")</f>
        <v/>
      </c>
      <c r="BG182">
        <f>IF(I182="pos_trend","Yes","No")</f>
        <v/>
      </c>
      <c r="BH182">
        <f>IF(AF182&lt;&gt;"",IF(ABS(AF182)&gt;0.8,"Yes","No"),"")</f>
        <v/>
      </c>
    </row>
    <row r="183" spans="1:60">
      <c r="I183">
        <f>IF(AND(K183&gt; J183, L183&gt; K183, M183&gt; L183, N183&gt; M183), "pos_trend", IF(AND(K183&lt; J183, L183&lt; K183, M183&lt; L183, N183&lt; M183), "neg_trend", "N/A"))</f>
        <v/>
      </c>
      <c r="J183">
        <f>IFERROR(IF(TRIM(C183)="-", "N/A", IF(RIGHT(C183,1)=")",IF(RIGHT(C183,2)="T)",-1000000000000*VALUE(MID(C183,2,LEN(C183)-3)),IF(RIGHT(C183,2)="M)",-1000000*VALUE(MID(C183,2,LEN(C183)-3)),IF(RIGHT(C183,2)="B)",-1000000000*VALUE(MID(C183,2,LEN(C183)-3)),IF(RIGHT(C183,2)="k)",-1000*VALUE(MID(C183,2,LEN(C183)-3)),VALUE(SUBSTITUTE(C183,",","")))))),IF(RIGHT(C183,1)="T",1000000000000*VALUE(LEFT(C183,LEN(C183)-1)),IF(RIGHT(C183,1)="M",1000000*VALUE(LEFT(C183,LEN(C183)-1)),IF(RIGHT(C183,1)="B",1000000000*VALUE(LEFT(C183,LEN(C183)-1)),IF(RIGHT(C183,1)="%",0.01*VALUE(LEFT(C183,LEN(C183)-1)),IF(RIGHT(C183,1)="k",1000*VALUE(LEFT(C183,LEN(C183)-1)),VALUE(SUBSTITUTE(C183,",",""))))))))),"N/A")</f>
        <v/>
      </c>
      <c r="K183">
        <f>IFERROR(IF(TRIM(D183)="-", "N/A", IF(RIGHT(D183,1)=")",IF(RIGHT(D183,2)="T)",-1000000000000*VALUE(MID(D183,2,LEN(D183)-3)),IF(RIGHT(D183,2)="M)",-1000000*VALUE(MID(D183,2,LEN(D183)-3)),IF(RIGHT(D183,2)="B)",-1000000000*VALUE(MID(D183,2,LEN(D183)-3)),IF(RIGHT(D183,2)="k)",-1000*VALUE(MID(D183,2,LEN(D183)-3)),VALUE(SUBSTITUTE(D183,",","")))))),IF(RIGHT(D183,1)="T",1000000000000*VALUE(LEFT(D183,LEN(D183)-1)),IF(RIGHT(D183,1)="M",1000000*VALUE(LEFT(D183,LEN(D183)-1)),IF(RIGHT(D183,1)="B",1000000000*VALUE(LEFT(D183,LEN(D183)-1)),IF(RIGHT(D183,1)="%",0.01*VALUE(LEFT(D183,LEN(D183)-1)),IF(RIGHT(D183,1)="k",1000*VALUE(LEFT(D183,LEN(D183)-1)),VALUE(SUBSTITUTE(D183,",",""))))))))),"N/A")</f>
        <v/>
      </c>
      <c r="L183">
        <f>IFERROR(IF(TRIM(E183)="-", "N/A", IF(RIGHT(E183,1)=")",IF(RIGHT(E183,2)="T)",-1000000000000*VALUE(MID(E183,2,LEN(E183)-3)),IF(RIGHT(E183,2)="M)",-1000000*VALUE(MID(E183,2,LEN(E183)-3)),IF(RIGHT(E183,2)="B)",-1000000000*VALUE(MID(E183,2,LEN(E183)-3)),IF(RIGHT(E183,2)="k)",-1000*VALUE(MID(E183,2,LEN(E183)-3)),VALUE(SUBSTITUTE(E183,",","")))))),IF(RIGHT(E183,1)="T",1000000000000*VALUE(LEFT(E183,LEN(E183)-1)),IF(RIGHT(E183,1)="M",1000000*VALUE(LEFT(E183,LEN(E183)-1)),IF(RIGHT(E183,1)="B",1000000000*VALUE(LEFT(E183,LEN(E183)-1)),IF(RIGHT(E183,1)="%",0.01*VALUE(LEFT(E183,LEN(E183)-1)),IF(RIGHT(E183,1)="k",1000*VALUE(LEFT(E183,LEN(E183)-1)),VALUE(SUBSTITUTE(E183,",",""))))))))),"N/A")</f>
        <v/>
      </c>
      <c r="M183">
        <f>IFERROR(IF(TRIM(F183)="-", "N/A", IF(RIGHT(F183,1)=")",IF(RIGHT(F183,2)="T)",-1000000000000*VALUE(MID(F183,2,LEN(F183)-3)),IF(RIGHT(F183,2)="M)",-1000000*VALUE(MID(F183,2,LEN(F183)-3)),IF(RIGHT(F183,2)="B)",-1000000000*VALUE(MID(F183,2,LEN(F183)-3)),IF(RIGHT(F183,2)="k)",-1000*VALUE(MID(F183,2,LEN(F183)-3)),VALUE(SUBSTITUTE(F183,",","")))))),IF(RIGHT(F183,1)="T",1000000000000*VALUE(LEFT(F183,LEN(F183)-1)),IF(RIGHT(F183,1)="M",1000000*VALUE(LEFT(F183,LEN(F183)-1)),IF(RIGHT(F183,1)="B",1000000000*VALUE(LEFT(F183,LEN(F183)-1)),IF(RIGHT(F183,1)="%",0.01*VALUE(LEFT(F183,LEN(F183)-1)),IF(RIGHT(F183,1)="k",1000*VALUE(LEFT(F183,LEN(F183)-1)),VALUE(SUBSTITUTE(F183,",",""))))))))),"N/A")</f>
        <v/>
      </c>
      <c r="N183">
        <f>IFERROR(IF(TRIM(G183)="-", "N/A", IF(RIGHT(G183,1)=")",IF(RIGHT(G183,2)="T)",-1000000000000*VALUE(MID(G183,2,LEN(G183)-3)),IF(RIGHT(G183,2)="M)",-1000000*VALUE(MID(G183,2,LEN(G183)-3)),IF(RIGHT(G183,2)="B)",-1000000000*VALUE(MID(G183,2,LEN(G183)-3)),IF(RIGHT(G183,2)="k)",-1000*VALUE(MID(G183,2,LEN(G183)-3)),VALUE(SUBSTITUTE(G183,",","")))))),IF(RIGHT(G183,1)="T",1000000000000*VALUE(LEFT(G183,LEN(G183)-1)),IF(RIGHT(G183,1)="M",1000000*VALUE(LEFT(G183,LEN(G183)-1)),IF(RIGHT(G183,1)="B",1000000000*VALUE(LEFT(G183,LEN(G183)-1)),IF(RIGHT(G183,1)="%",0.01*VALUE(LEFT(G183,LEN(G183)-1)),IF(RIGHT(G183,1)="k",1000*VALUE(LEFT(G183,LEN(G183)-1)),VALUE(SUBSTITUTE(G183,",",""))))))))),"N/A")</f>
        <v/>
      </c>
      <c r="P183">
        <f>MAX(J183:N183)</f>
        <v/>
      </c>
      <c r="Q183">
        <f>IFERROR(J144+MATCH(P183,J183:N183,0)-1,"")</f>
        <v/>
      </c>
      <c r="R183">
        <f>IF(Q183="","",MIN(J183:N183))</f>
        <v/>
      </c>
      <c r="S183">
        <f>IFERROR(J144+MATCH(R183,J183:N183,0)-1,"")</f>
        <v/>
      </c>
      <c r="T183">
        <f>IFERROR(AVERAGE(J183:N183),"")</f>
        <v/>
      </c>
      <c r="U183">
        <f>IFERROR(STDEV(J183:N183),"")</f>
        <v/>
      </c>
      <c r="V183">
        <f>IFERROR(IF(C183="-","",IF(ISBLANK(B183),"",IF(OR(ISNUMBER(FIND("Growth",B183)),ISNUMBER(FIND("Margin",B183))),"",(J183-T183)/U183))),"")</f>
        <v/>
      </c>
      <c r="W183">
        <f>IFERROR(IF(OR(D183="-",ISBLANK(D183)),"",(K183-T183)/U183),"")</f>
        <v/>
      </c>
      <c r="X183">
        <f>IFERROR(IF(OR(E183="-",ISBLANK(E183)),"",(L183-T183)/U183),"")</f>
        <v/>
      </c>
      <c r="Y183">
        <f>IFERROR(IF(OR(F183="-",ISBLANK(F183)),"",(M183-T183)/U183),"")</f>
        <v/>
      </c>
      <c r="Z183">
        <f>IFERROR(IF(OR(G183="-",ISBLANK(G183)),"",(N183-T183)/U183),"")</f>
        <v/>
      </c>
      <c r="AA183">
        <f>IF(MAX(MAX(V183:Z183),ABS(MIN(V183:Z183)))=ABS(MIN(V183:Z183)),MIN(V183:Z183),MAX(V183:Z183))</f>
        <v/>
      </c>
      <c r="AB183">
        <f>IFERROR(V144+MATCH(AA183,V183:Z183,0)-1,"")</f>
        <v/>
      </c>
      <c r="AC183">
        <f>IF(AB183&lt;&gt;"",IF(S183=AB183,"Low",IF(AB183=Q183,"High","")),"")</f>
        <v/>
      </c>
      <c r="AE183">
        <f>IF(ISNUMBER(MATCH("N/A",J183:N183,0)),"",IFERROR((5 * SUMPRODUCT(J144:N144,J183:N183) - PRODUCT(SUM(J144:N144),SUM(J183:N183))) / ((5 * SUM((J144^2)+(K144^2)+(L144^2)+(M144^2)+(N144^2))) - SUM(J144:N144)^2),""))</f>
        <v/>
      </c>
      <c r="AF183">
        <f>IFERROR(CORREL(J144:N144,J183:N183),"")</f>
        <v/>
      </c>
      <c r="AZ183">
        <f>IF(Q183=S183,0,1)</f>
        <v/>
      </c>
      <c r="BA183">
        <f>IF(AZ183=1,IF(Q183="","",IF(Q183=N144,"Yes","No")),"")</f>
        <v/>
      </c>
      <c r="BB183">
        <f>IF(BA183="Yes",P183,"")</f>
        <v/>
      </c>
      <c r="BC183">
        <f>IF(AZ183=1,IF(S183="","",IF(S183=N144,"Yes","No")),"")</f>
        <v/>
      </c>
      <c r="BD183">
        <f>IF(BC183="Yes",R183,"")</f>
        <v/>
      </c>
      <c r="BE183">
        <f>IFERROR(IF(SIGN(AE183)=1,"Increasing",IF(SIGN(AE183)=-1,"Decreasing","")),"")</f>
        <v/>
      </c>
      <c r="BF183">
        <f>IF(OR(AND(BE183="Increasing",BA183="Yes"),AND(BE183="Decreasing",BC183="Yes")),"Yes","No")</f>
        <v/>
      </c>
      <c r="BG183">
        <f>IF(I183="pos_trend","Yes","No")</f>
        <v/>
      </c>
      <c r="BH183">
        <f>IF(AF183&lt;&gt;"",IF(ABS(AF183)&gt;0.8,"Yes","No"),"")</f>
        <v/>
      </c>
    </row>
    <row r="184" spans="1:60">
      <c r="I184">
        <f>IF(AND(K184&gt; J184, L184&gt; K184, M184&gt; L184, N184&gt; M184), "pos_trend", IF(AND(K184&lt; J184, L184&lt; K184, M184&lt; L184, N184&lt; M184), "neg_trend", "N/A"))</f>
        <v/>
      </c>
      <c r="J184">
        <f>IFERROR(IF(TRIM(C184)="-", "N/A", IF(RIGHT(C184,1)=")",IF(RIGHT(C184,2)="T)",-1000000000000*VALUE(MID(C184,2,LEN(C184)-3)),IF(RIGHT(C184,2)="M)",-1000000*VALUE(MID(C184,2,LEN(C184)-3)),IF(RIGHT(C184,2)="B)",-1000000000*VALUE(MID(C184,2,LEN(C184)-3)),IF(RIGHT(C184,2)="k)",-1000*VALUE(MID(C184,2,LEN(C184)-3)),VALUE(SUBSTITUTE(C184,",","")))))),IF(RIGHT(C184,1)="T",1000000000000*VALUE(LEFT(C184,LEN(C184)-1)),IF(RIGHT(C184,1)="M",1000000*VALUE(LEFT(C184,LEN(C184)-1)),IF(RIGHT(C184,1)="B",1000000000*VALUE(LEFT(C184,LEN(C184)-1)),IF(RIGHT(C184,1)="%",0.01*VALUE(LEFT(C184,LEN(C184)-1)),IF(RIGHT(C184,1)="k",1000*VALUE(LEFT(C184,LEN(C184)-1)),VALUE(SUBSTITUTE(C184,",",""))))))))),"N/A")</f>
        <v/>
      </c>
      <c r="K184">
        <f>IFERROR(IF(TRIM(D184)="-", "N/A", IF(RIGHT(D184,1)=")",IF(RIGHT(D184,2)="T)",-1000000000000*VALUE(MID(D184,2,LEN(D184)-3)),IF(RIGHT(D184,2)="M)",-1000000*VALUE(MID(D184,2,LEN(D184)-3)),IF(RIGHT(D184,2)="B)",-1000000000*VALUE(MID(D184,2,LEN(D184)-3)),IF(RIGHT(D184,2)="k)",-1000*VALUE(MID(D184,2,LEN(D184)-3)),VALUE(SUBSTITUTE(D184,",","")))))),IF(RIGHT(D184,1)="T",1000000000000*VALUE(LEFT(D184,LEN(D184)-1)),IF(RIGHT(D184,1)="M",1000000*VALUE(LEFT(D184,LEN(D184)-1)),IF(RIGHT(D184,1)="B",1000000000*VALUE(LEFT(D184,LEN(D184)-1)),IF(RIGHT(D184,1)="%",0.01*VALUE(LEFT(D184,LEN(D184)-1)),IF(RIGHT(D184,1)="k",1000*VALUE(LEFT(D184,LEN(D184)-1)),VALUE(SUBSTITUTE(D184,",",""))))))))),"N/A")</f>
        <v/>
      </c>
      <c r="L184">
        <f>IFERROR(IF(TRIM(E184)="-", "N/A", IF(RIGHT(E184,1)=")",IF(RIGHT(E184,2)="T)",-1000000000000*VALUE(MID(E184,2,LEN(E184)-3)),IF(RIGHT(E184,2)="M)",-1000000*VALUE(MID(E184,2,LEN(E184)-3)),IF(RIGHT(E184,2)="B)",-1000000000*VALUE(MID(E184,2,LEN(E184)-3)),IF(RIGHT(E184,2)="k)",-1000*VALUE(MID(E184,2,LEN(E184)-3)),VALUE(SUBSTITUTE(E184,",","")))))),IF(RIGHT(E184,1)="T",1000000000000*VALUE(LEFT(E184,LEN(E184)-1)),IF(RIGHT(E184,1)="M",1000000*VALUE(LEFT(E184,LEN(E184)-1)),IF(RIGHT(E184,1)="B",1000000000*VALUE(LEFT(E184,LEN(E184)-1)),IF(RIGHT(E184,1)="%",0.01*VALUE(LEFT(E184,LEN(E184)-1)),IF(RIGHT(E184,1)="k",1000*VALUE(LEFT(E184,LEN(E184)-1)),VALUE(SUBSTITUTE(E184,",",""))))))))),"N/A")</f>
        <v/>
      </c>
      <c r="M184">
        <f>IFERROR(IF(TRIM(F184)="-", "N/A", IF(RIGHT(F184,1)=")",IF(RIGHT(F184,2)="T)",-1000000000000*VALUE(MID(F184,2,LEN(F184)-3)),IF(RIGHT(F184,2)="M)",-1000000*VALUE(MID(F184,2,LEN(F184)-3)),IF(RIGHT(F184,2)="B)",-1000000000*VALUE(MID(F184,2,LEN(F184)-3)),IF(RIGHT(F184,2)="k)",-1000*VALUE(MID(F184,2,LEN(F184)-3)),VALUE(SUBSTITUTE(F184,",","")))))),IF(RIGHT(F184,1)="T",1000000000000*VALUE(LEFT(F184,LEN(F184)-1)),IF(RIGHT(F184,1)="M",1000000*VALUE(LEFT(F184,LEN(F184)-1)),IF(RIGHT(F184,1)="B",1000000000*VALUE(LEFT(F184,LEN(F184)-1)),IF(RIGHT(F184,1)="%",0.01*VALUE(LEFT(F184,LEN(F184)-1)),IF(RIGHT(F184,1)="k",1000*VALUE(LEFT(F184,LEN(F184)-1)),VALUE(SUBSTITUTE(F184,",",""))))))))),"N/A")</f>
        <v/>
      </c>
      <c r="N184">
        <f>IFERROR(IF(TRIM(G184)="-", "N/A", IF(RIGHT(G184,1)=")",IF(RIGHT(G184,2)="T)",-1000000000000*VALUE(MID(G184,2,LEN(G184)-3)),IF(RIGHT(G184,2)="M)",-1000000*VALUE(MID(G184,2,LEN(G184)-3)),IF(RIGHT(G184,2)="B)",-1000000000*VALUE(MID(G184,2,LEN(G184)-3)),IF(RIGHT(G184,2)="k)",-1000*VALUE(MID(G184,2,LEN(G184)-3)),VALUE(SUBSTITUTE(G184,",","")))))),IF(RIGHT(G184,1)="T",1000000000000*VALUE(LEFT(G184,LEN(G184)-1)),IF(RIGHT(G184,1)="M",1000000*VALUE(LEFT(G184,LEN(G184)-1)),IF(RIGHT(G184,1)="B",1000000000*VALUE(LEFT(G184,LEN(G184)-1)),IF(RIGHT(G184,1)="%",0.01*VALUE(LEFT(G184,LEN(G184)-1)),IF(RIGHT(G184,1)="k",1000*VALUE(LEFT(G184,LEN(G184)-1)),VALUE(SUBSTITUTE(G184,",",""))))))))),"N/A")</f>
        <v/>
      </c>
      <c r="P184">
        <f>MAX(J184:N184)</f>
        <v/>
      </c>
      <c r="Q184">
        <f>IFERROR(J144+MATCH(P184,J184:N184,0)-1,"")</f>
        <v/>
      </c>
      <c r="R184">
        <f>IF(Q184="","",MIN(J184:N184))</f>
        <v/>
      </c>
      <c r="S184">
        <f>IFERROR(J144+MATCH(R184,J184:N184,0)-1,"")</f>
        <v/>
      </c>
      <c r="T184">
        <f>IFERROR(AVERAGE(J184:N184),"")</f>
        <v/>
      </c>
      <c r="U184">
        <f>IFERROR(STDEV(J184:N184),"")</f>
        <v/>
      </c>
      <c r="V184">
        <f>IFERROR(IF(C184="-","",IF(ISBLANK(B184),"",IF(OR(ISNUMBER(FIND("Growth",B184)),ISNUMBER(FIND("Margin",B184))),"",(J184-T184)/U184))),"")</f>
        <v/>
      </c>
      <c r="W184">
        <f>IFERROR(IF(OR(D184="-",ISBLANK(D184)),"",(K184-T184)/U184),"")</f>
        <v/>
      </c>
      <c r="X184">
        <f>IFERROR(IF(OR(E184="-",ISBLANK(E184)),"",(L184-T184)/U184),"")</f>
        <v/>
      </c>
      <c r="Y184">
        <f>IFERROR(IF(OR(F184="-",ISBLANK(F184)),"",(M184-T184)/U184),"")</f>
        <v/>
      </c>
      <c r="Z184">
        <f>IFERROR(IF(OR(G184="-",ISBLANK(G184)),"",(N184-T184)/U184),"")</f>
        <v/>
      </c>
      <c r="AA184">
        <f>IF(MAX(MAX(V184:Z184),ABS(MIN(V184:Z184)))=ABS(MIN(V184:Z184)),MIN(V184:Z184),MAX(V184:Z184))</f>
        <v/>
      </c>
      <c r="AB184">
        <f>IFERROR(V144+MATCH(AA184,V184:Z184,0)-1,"")</f>
        <v/>
      </c>
      <c r="AC184">
        <f>IF(AB184&lt;&gt;"",IF(S184=AB184,"Low",IF(AB184=Q184,"High","")),"")</f>
        <v/>
      </c>
      <c r="AE184">
        <f>IF(ISNUMBER(MATCH("N/A",J184:N184,0)),"",IFERROR((5 * SUMPRODUCT(J144:N144,J184:N184) - PRODUCT(SUM(J144:N144),SUM(J184:N184))) / ((5 * SUM((J144^2)+(K144^2)+(L144^2)+(M144^2)+(N144^2))) - SUM(J144:N144)^2),""))</f>
        <v/>
      </c>
      <c r="AF184">
        <f>IFERROR(CORREL(J144:N144,J184:N184),"")</f>
        <v/>
      </c>
      <c r="AZ184">
        <f>IF(Q184=S184,0,1)</f>
        <v/>
      </c>
      <c r="BA184">
        <f>IF(AZ184=1,IF(Q184="","",IF(Q184=N144,"Yes","No")),"")</f>
        <v/>
      </c>
      <c r="BB184">
        <f>IF(BA184="Yes",P184,"")</f>
        <v/>
      </c>
      <c r="BC184">
        <f>IF(AZ184=1,IF(S184="","",IF(S184=N144,"Yes","No")),"")</f>
        <v/>
      </c>
      <c r="BD184">
        <f>IF(BC184="Yes",R184,"")</f>
        <v/>
      </c>
      <c r="BE184">
        <f>IFERROR(IF(SIGN(AE184)=1,"Increasing",IF(SIGN(AE184)=-1,"Decreasing","")),"")</f>
        <v/>
      </c>
      <c r="BF184">
        <f>IF(OR(AND(BE184="Increasing",BA184="Yes"),AND(BE184="Decreasing",BC184="Yes")),"Yes","No")</f>
        <v/>
      </c>
      <c r="BG184">
        <f>IF(I184="pos_trend","Yes","No")</f>
        <v/>
      </c>
      <c r="BH184">
        <f>IF(AF184&lt;&gt;"",IF(ABS(AF184)&gt;0.8,"Yes","No"),"")</f>
        <v/>
      </c>
    </row>
    <row r="185" spans="1:60">
      <c r="I185">
        <f>IF(AND(K185&gt; J185, L185&gt; K185, M185&gt; L185, N185&gt; M185), "pos_trend", IF(AND(K185&lt; J185, L185&lt; K185, M185&lt; L185, N185&lt; M185), "neg_trend", "N/A"))</f>
        <v/>
      </c>
      <c r="J185">
        <f>IFERROR(IF(TRIM(C185)="-", "N/A", IF(RIGHT(C185,1)=")",IF(RIGHT(C185,2)="T)",-1000000000000*VALUE(MID(C185,2,LEN(C185)-3)),IF(RIGHT(C185,2)="M)",-1000000*VALUE(MID(C185,2,LEN(C185)-3)),IF(RIGHT(C185,2)="B)",-1000000000*VALUE(MID(C185,2,LEN(C185)-3)),IF(RIGHT(C185,2)="k)",-1000*VALUE(MID(C185,2,LEN(C185)-3)),VALUE(SUBSTITUTE(C185,",","")))))),IF(RIGHT(C185,1)="T",1000000000000*VALUE(LEFT(C185,LEN(C185)-1)),IF(RIGHT(C185,1)="M",1000000*VALUE(LEFT(C185,LEN(C185)-1)),IF(RIGHT(C185,1)="B",1000000000*VALUE(LEFT(C185,LEN(C185)-1)),IF(RIGHT(C185,1)="%",0.01*VALUE(LEFT(C185,LEN(C185)-1)),IF(RIGHT(C185,1)="k",1000*VALUE(LEFT(C185,LEN(C185)-1)),VALUE(SUBSTITUTE(C185,",",""))))))))),"N/A")</f>
        <v/>
      </c>
      <c r="K185">
        <f>IFERROR(IF(TRIM(D185)="-", "N/A", IF(RIGHT(D185,1)=")",IF(RIGHT(D185,2)="T)",-1000000000000*VALUE(MID(D185,2,LEN(D185)-3)),IF(RIGHT(D185,2)="M)",-1000000*VALUE(MID(D185,2,LEN(D185)-3)),IF(RIGHT(D185,2)="B)",-1000000000*VALUE(MID(D185,2,LEN(D185)-3)),IF(RIGHT(D185,2)="k)",-1000*VALUE(MID(D185,2,LEN(D185)-3)),VALUE(SUBSTITUTE(D185,",","")))))),IF(RIGHT(D185,1)="T",1000000000000*VALUE(LEFT(D185,LEN(D185)-1)),IF(RIGHT(D185,1)="M",1000000*VALUE(LEFT(D185,LEN(D185)-1)),IF(RIGHT(D185,1)="B",1000000000*VALUE(LEFT(D185,LEN(D185)-1)),IF(RIGHT(D185,1)="%",0.01*VALUE(LEFT(D185,LEN(D185)-1)),IF(RIGHT(D185,1)="k",1000*VALUE(LEFT(D185,LEN(D185)-1)),VALUE(SUBSTITUTE(D185,",",""))))))))),"N/A")</f>
        <v/>
      </c>
      <c r="L185">
        <f>IFERROR(IF(TRIM(E185)="-", "N/A", IF(RIGHT(E185,1)=")",IF(RIGHT(E185,2)="T)",-1000000000000*VALUE(MID(E185,2,LEN(E185)-3)),IF(RIGHT(E185,2)="M)",-1000000*VALUE(MID(E185,2,LEN(E185)-3)),IF(RIGHT(E185,2)="B)",-1000000000*VALUE(MID(E185,2,LEN(E185)-3)),IF(RIGHT(E185,2)="k)",-1000*VALUE(MID(E185,2,LEN(E185)-3)),VALUE(SUBSTITUTE(E185,",","")))))),IF(RIGHT(E185,1)="T",1000000000000*VALUE(LEFT(E185,LEN(E185)-1)),IF(RIGHT(E185,1)="M",1000000*VALUE(LEFT(E185,LEN(E185)-1)),IF(RIGHT(E185,1)="B",1000000000*VALUE(LEFT(E185,LEN(E185)-1)),IF(RIGHT(E185,1)="%",0.01*VALUE(LEFT(E185,LEN(E185)-1)),IF(RIGHT(E185,1)="k",1000*VALUE(LEFT(E185,LEN(E185)-1)),VALUE(SUBSTITUTE(E185,",",""))))))))),"N/A")</f>
        <v/>
      </c>
      <c r="M185">
        <f>IFERROR(IF(TRIM(F185)="-", "N/A", IF(RIGHT(F185,1)=")",IF(RIGHT(F185,2)="T)",-1000000000000*VALUE(MID(F185,2,LEN(F185)-3)),IF(RIGHT(F185,2)="M)",-1000000*VALUE(MID(F185,2,LEN(F185)-3)),IF(RIGHT(F185,2)="B)",-1000000000*VALUE(MID(F185,2,LEN(F185)-3)),IF(RIGHT(F185,2)="k)",-1000*VALUE(MID(F185,2,LEN(F185)-3)),VALUE(SUBSTITUTE(F185,",","")))))),IF(RIGHT(F185,1)="T",1000000000000*VALUE(LEFT(F185,LEN(F185)-1)),IF(RIGHT(F185,1)="M",1000000*VALUE(LEFT(F185,LEN(F185)-1)),IF(RIGHT(F185,1)="B",1000000000*VALUE(LEFT(F185,LEN(F185)-1)),IF(RIGHT(F185,1)="%",0.01*VALUE(LEFT(F185,LEN(F185)-1)),IF(RIGHT(F185,1)="k",1000*VALUE(LEFT(F185,LEN(F185)-1)),VALUE(SUBSTITUTE(F185,",",""))))))))),"N/A")</f>
        <v/>
      </c>
      <c r="N185">
        <f>IFERROR(IF(TRIM(G185)="-", "N/A", IF(RIGHT(G185,1)=")",IF(RIGHT(G185,2)="T)",-1000000000000*VALUE(MID(G185,2,LEN(G185)-3)),IF(RIGHT(G185,2)="M)",-1000000*VALUE(MID(G185,2,LEN(G185)-3)),IF(RIGHT(G185,2)="B)",-1000000000*VALUE(MID(G185,2,LEN(G185)-3)),IF(RIGHT(G185,2)="k)",-1000*VALUE(MID(G185,2,LEN(G185)-3)),VALUE(SUBSTITUTE(G185,",","")))))),IF(RIGHT(G185,1)="T",1000000000000*VALUE(LEFT(G185,LEN(G185)-1)),IF(RIGHT(G185,1)="M",1000000*VALUE(LEFT(G185,LEN(G185)-1)),IF(RIGHT(G185,1)="B",1000000000*VALUE(LEFT(G185,LEN(G185)-1)),IF(RIGHT(G185,1)="%",0.01*VALUE(LEFT(G185,LEN(G185)-1)),IF(RIGHT(G185,1)="k",1000*VALUE(LEFT(G185,LEN(G185)-1)),VALUE(SUBSTITUTE(G185,",",""))))))))),"N/A")</f>
        <v/>
      </c>
      <c r="P185">
        <f>MAX(J185:N185)</f>
        <v/>
      </c>
      <c r="Q185">
        <f>IFERROR(J144+MATCH(P185,J185:N185,0)-1,"")</f>
        <v/>
      </c>
      <c r="R185">
        <f>IF(Q185="","",MIN(J185:N185))</f>
        <v/>
      </c>
      <c r="S185">
        <f>IFERROR(J144+MATCH(R185,J185:N185,0)-1,"")</f>
        <v/>
      </c>
      <c r="T185">
        <f>IFERROR(AVERAGE(J185:N185),"")</f>
        <v/>
      </c>
      <c r="U185">
        <f>IFERROR(STDEV(J185:N185),"")</f>
        <v/>
      </c>
      <c r="V185">
        <f>IFERROR(IF(C185="-","",IF(ISBLANK(B185),"",IF(OR(ISNUMBER(FIND("Growth",B185)),ISNUMBER(FIND("Margin",B185))),"",(J185-T185)/U185))),"")</f>
        <v/>
      </c>
      <c r="W185">
        <f>IFERROR(IF(OR(D185="-",ISBLANK(D185)),"",(K185-T185)/U185),"")</f>
        <v/>
      </c>
      <c r="X185">
        <f>IFERROR(IF(OR(E185="-",ISBLANK(E185)),"",(L185-T185)/U185),"")</f>
        <v/>
      </c>
      <c r="Y185">
        <f>IFERROR(IF(OR(F185="-",ISBLANK(F185)),"",(M185-T185)/U185),"")</f>
        <v/>
      </c>
      <c r="Z185">
        <f>IFERROR(IF(OR(G185="-",ISBLANK(G185)),"",(N185-T185)/U185),"")</f>
        <v/>
      </c>
      <c r="AA185">
        <f>IF(MAX(MAX(V185:Z185),ABS(MIN(V185:Z185)))=ABS(MIN(V185:Z185)),MIN(V185:Z185),MAX(V185:Z185))</f>
        <v/>
      </c>
      <c r="AB185">
        <f>IFERROR(V144+MATCH(AA185,V185:Z185,0)-1,"")</f>
        <v/>
      </c>
      <c r="AC185">
        <f>IF(AB185&lt;&gt;"",IF(S185=AB185,"Low",IF(AB185=Q185,"High","")),"")</f>
        <v/>
      </c>
      <c r="AE185">
        <f>IF(ISNUMBER(MATCH("N/A",J185:N185,0)),"",IFERROR((5 * SUMPRODUCT(J144:N144,J185:N185) - PRODUCT(SUM(J144:N144),SUM(J185:N185))) / ((5 * SUM((J144^2)+(K144^2)+(L144^2)+(M144^2)+(N144^2))) - SUM(J144:N144)^2),""))</f>
        <v/>
      </c>
      <c r="AF185">
        <f>IFERROR(CORREL(J144:N144,J185:N185),"")</f>
        <v/>
      </c>
      <c r="AZ185">
        <f>IF(Q185=S185,0,1)</f>
        <v/>
      </c>
      <c r="BA185">
        <f>IF(AZ185=1,IF(Q185="","",IF(Q185=N144,"Yes","No")),"")</f>
        <v/>
      </c>
      <c r="BB185">
        <f>IF(BA185="Yes",P185,"")</f>
        <v/>
      </c>
      <c r="BC185">
        <f>IF(AZ185=1,IF(S185="","",IF(S185=N144,"Yes","No")),"")</f>
        <v/>
      </c>
      <c r="BD185">
        <f>IF(BC185="Yes",R185,"")</f>
        <v/>
      </c>
      <c r="BE185">
        <f>IFERROR(IF(SIGN(AE185)=1,"Increasing",IF(SIGN(AE185)=-1,"Decreasing","")),"")</f>
        <v/>
      </c>
      <c r="BF185">
        <f>IF(OR(AND(BE185="Increasing",BA185="Yes"),AND(BE185="Decreasing",BC185="Yes")),"Yes","No")</f>
        <v/>
      </c>
      <c r="BG185">
        <f>IF(I185="pos_trend","Yes","No")</f>
        <v/>
      </c>
      <c r="BH185">
        <f>IF(AF185&lt;&gt;"",IF(ABS(AF185)&gt;0.8,"Yes","No"),"")</f>
        <v/>
      </c>
    </row>
    <row r="186" spans="1:60">
      <c r="I186">
        <f>IF(AND(K186&gt; J186, L186&gt; K186, M186&gt; L186, N186&gt; M186), "pos_trend", IF(AND(K186&lt; J186, L186&lt; K186, M186&lt; L186, N186&lt; M186), "neg_trend", "N/A"))</f>
        <v/>
      </c>
      <c r="J186">
        <f>IFERROR(IF(TRIM(C186)="-", "N/A", IF(RIGHT(C186,1)=")",IF(RIGHT(C186,2)="T)",-1000000000000*VALUE(MID(C186,2,LEN(C186)-3)),IF(RIGHT(C186,2)="M)",-1000000*VALUE(MID(C186,2,LEN(C186)-3)),IF(RIGHT(C186,2)="B)",-1000000000*VALUE(MID(C186,2,LEN(C186)-3)),IF(RIGHT(C186,2)="k)",-1000*VALUE(MID(C186,2,LEN(C186)-3)),VALUE(SUBSTITUTE(C186,",","")))))),IF(RIGHT(C186,1)="T",1000000000000*VALUE(LEFT(C186,LEN(C186)-1)),IF(RIGHT(C186,1)="M",1000000*VALUE(LEFT(C186,LEN(C186)-1)),IF(RIGHT(C186,1)="B",1000000000*VALUE(LEFT(C186,LEN(C186)-1)),IF(RIGHT(C186,1)="%",0.01*VALUE(LEFT(C186,LEN(C186)-1)),IF(RIGHT(C186,1)="k",1000*VALUE(LEFT(C186,LEN(C186)-1)),VALUE(SUBSTITUTE(C186,",",""))))))))),"N/A")</f>
        <v/>
      </c>
      <c r="K186">
        <f>IFERROR(IF(TRIM(D186)="-", "N/A", IF(RIGHT(D186,1)=")",IF(RIGHT(D186,2)="T)",-1000000000000*VALUE(MID(D186,2,LEN(D186)-3)),IF(RIGHT(D186,2)="M)",-1000000*VALUE(MID(D186,2,LEN(D186)-3)),IF(RIGHT(D186,2)="B)",-1000000000*VALUE(MID(D186,2,LEN(D186)-3)),IF(RIGHT(D186,2)="k)",-1000*VALUE(MID(D186,2,LEN(D186)-3)),VALUE(SUBSTITUTE(D186,",","")))))),IF(RIGHT(D186,1)="T",1000000000000*VALUE(LEFT(D186,LEN(D186)-1)),IF(RIGHT(D186,1)="M",1000000*VALUE(LEFT(D186,LEN(D186)-1)),IF(RIGHT(D186,1)="B",1000000000*VALUE(LEFT(D186,LEN(D186)-1)),IF(RIGHT(D186,1)="%",0.01*VALUE(LEFT(D186,LEN(D186)-1)),IF(RIGHT(D186,1)="k",1000*VALUE(LEFT(D186,LEN(D186)-1)),VALUE(SUBSTITUTE(D186,",",""))))))))),"N/A")</f>
        <v/>
      </c>
      <c r="L186">
        <f>IFERROR(IF(TRIM(E186)="-", "N/A", IF(RIGHT(E186,1)=")",IF(RIGHT(E186,2)="T)",-1000000000000*VALUE(MID(E186,2,LEN(E186)-3)),IF(RIGHT(E186,2)="M)",-1000000*VALUE(MID(E186,2,LEN(E186)-3)),IF(RIGHT(E186,2)="B)",-1000000000*VALUE(MID(E186,2,LEN(E186)-3)),IF(RIGHT(E186,2)="k)",-1000*VALUE(MID(E186,2,LEN(E186)-3)),VALUE(SUBSTITUTE(E186,",","")))))),IF(RIGHT(E186,1)="T",1000000000000*VALUE(LEFT(E186,LEN(E186)-1)),IF(RIGHT(E186,1)="M",1000000*VALUE(LEFT(E186,LEN(E186)-1)),IF(RIGHT(E186,1)="B",1000000000*VALUE(LEFT(E186,LEN(E186)-1)),IF(RIGHT(E186,1)="%",0.01*VALUE(LEFT(E186,LEN(E186)-1)),IF(RIGHT(E186,1)="k",1000*VALUE(LEFT(E186,LEN(E186)-1)),VALUE(SUBSTITUTE(E186,",",""))))))))),"N/A")</f>
        <v/>
      </c>
      <c r="M186">
        <f>IFERROR(IF(TRIM(F186)="-", "N/A", IF(RIGHT(F186,1)=")",IF(RIGHT(F186,2)="T)",-1000000000000*VALUE(MID(F186,2,LEN(F186)-3)),IF(RIGHT(F186,2)="M)",-1000000*VALUE(MID(F186,2,LEN(F186)-3)),IF(RIGHT(F186,2)="B)",-1000000000*VALUE(MID(F186,2,LEN(F186)-3)),IF(RIGHT(F186,2)="k)",-1000*VALUE(MID(F186,2,LEN(F186)-3)),VALUE(SUBSTITUTE(F186,",","")))))),IF(RIGHT(F186,1)="T",1000000000000*VALUE(LEFT(F186,LEN(F186)-1)),IF(RIGHT(F186,1)="M",1000000*VALUE(LEFT(F186,LEN(F186)-1)),IF(RIGHT(F186,1)="B",1000000000*VALUE(LEFT(F186,LEN(F186)-1)),IF(RIGHT(F186,1)="%",0.01*VALUE(LEFT(F186,LEN(F186)-1)),IF(RIGHT(F186,1)="k",1000*VALUE(LEFT(F186,LEN(F186)-1)),VALUE(SUBSTITUTE(F186,",",""))))))))),"N/A")</f>
        <v/>
      </c>
      <c r="N186">
        <f>IFERROR(IF(TRIM(G186)="-", "N/A", IF(RIGHT(G186,1)=")",IF(RIGHT(G186,2)="T)",-1000000000000*VALUE(MID(G186,2,LEN(G186)-3)),IF(RIGHT(G186,2)="M)",-1000000*VALUE(MID(G186,2,LEN(G186)-3)),IF(RIGHT(G186,2)="B)",-1000000000*VALUE(MID(G186,2,LEN(G186)-3)),IF(RIGHT(G186,2)="k)",-1000*VALUE(MID(G186,2,LEN(G186)-3)),VALUE(SUBSTITUTE(G186,",","")))))),IF(RIGHT(G186,1)="T",1000000000000*VALUE(LEFT(G186,LEN(G186)-1)),IF(RIGHT(G186,1)="M",1000000*VALUE(LEFT(G186,LEN(G186)-1)),IF(RIGHT(G186,1)="B",1000000000*VALUE(LEFT(G186,LEN(G186)-1)),IF(RIGHT(G186,1)="%",0.01*VALUE(LEFT(G186,LEN(G186)-1)),IF(RIGHT(G186,1)="k",1000*VALUE(LEFT(G186,LEN(G186)-1)),VALUE(SUBSTITUTE(G186,",",""))))))))),"N/A")</f>
        <v/>
      </c>
      <c r="P186">
        <f>MAX(J186:N186)</f>
        <v/>
      </c>
      <c r="Q186">
        <f>IFERROR(J144+MATCH(P186,J186:N186,0)-1,"")</f>
        <v/>
      </c>
      <c r="R186">
        <f>IF(Q186="","",MIN(J186:N186))</f>
        <v/>
      </c>
      <c r="S186">
        <f>IFERROR(J144+MATCH(R186,J186:N186,0)-1,"")</f>
        <v/>
      </c>
      <c r="T186">
        <f>IFERROR(AVERAGE(J186:N186),"")</f>
        <v/>
      </c>
      <c r="U186">
        <f>IFERROR(STDEV(J186:N186),"")</f>
        <v/>
      </c>
      <c r="V186">
        <f>IFERROR(IF(C186="-","",IF(ISBLANK(B186),"",IF(OR(ISNUMBER(FIND("Growth",B186)),ISNUMBER(FIND("Margin",B186))),"",(J186-T186)/U186))),"")</f>
        <v/>
      </c>
      <c r="W186">
        <f>IFERROR(IF(OR(D186="-",ISBLANK(D186)),"",(K186-T186)/U186),"")</f>
        <v/>
      </c>
      <c r="X186">
        <f>IFERROR(IF(OR(E186="-",ISBLANK(E186)),"",(L186-T186)/U186),"")</f>
        <v/>
      </c>
      <c r="Y186">
        <f>IFERROR(IF(OR(F186="-",ISBLANK(F186)),"",(M186-T186)/U186),"")</f>
        <v/>
      </c>
      <c r="Z186">
        <f>IFERROR(IF(OR(G186="-",ISBLANK(G186)),"",(N186-T186)/U186),"")</f>
        <v/>
      </c>
      <c r="AA186">
        <f>IF(MAX(MAX(V186:Z186),ABS(MIN(V186:Z186)))=ABS(MIN(V186:Z186)),MIN(V186:Z186),MAX(V186:Z186))</f>
        <v/>
      </c>
      <c r="AB186">
        <f>IFERROR(V144+MATCH(AA186,V186:Z186,0)-1,"")</f>
        <v/>
      </c>
      <c r="AC186">
        <f>IF(AB186&lt;&gt;"",IF(S186=AB186,"Low",IF(AB186=Q186,"High","")),"")</f>
        <v/>
      </c>
      <c r="AE186">
        <f>IF(ISNUMBER(MATCH("N/A",J186:N186,0)),"",IFERROR((5 * SUMPRODUCT(J144:N144,J186:N186) - PRODUCT(SUM(J144:N144),SUM(J186:N186))) / ((5 * SUM((J144^2)+(K144^2)+(L144^2)+(M144^2)+(N144^2))) - SUM(J144:N144)^2),""))</f>
        <v/>
      </c>
      <c r="AF186">
        <f>IFERROR(CORREL(J144:N144,J186:N186),"")</f>
        <v/>
      </c>
      <c r="AZ186">
        <f>IF(Q186=S186,0,1)</f>
        <v/>
      </c>
      <c r="BA186">
        <f>IF(AZ186=1,IF(Q186="","",IF(Q186=N144,"Yes","No")),"")</f>
        <v/>
      </c>
      <c r="BB186">
        <f>IF(BA186="Yes",P186,"")</f>
        <v/>
      </c>
      <c r="BC186">
        <f>IF(AZ186=1,IF(S186="","",IF(S186=N144,"Yes","No")),"")</f>
        <v/>
      </c>
      <c r="BD186">
        <f>IF(BC186="Yes",R186,"")</f>
        <v/>
      </c>
      <c r="BE186">
        <f>IFERROR(IF(SIGN(AE186)=1,"Increasing",IF(SIGN(AE186)=-1,"Decreasing","")),"")</f>
        <v/>
      </c>
      <c r="BF186">
        <f>IF(OR(AND(BE186="Increasing",BA186="Yes"),AND(BE186="Decreasing",BC186="Yes")),"Yes","No")</f>
        <v/>
      </c>
      <c r="BG186">
        <f>IF(I186="pos_trend","Yes","No")</f>
        <v/>
      </c>
      <c r="BH186">
        <f>IF(AF186&lt;&gt;"",IF(ABS(AF186)&gt;0.8,"Yes","No"),"")</f>
        <v/>
      </c>
    </row>
    <row r="187" spans="1:60">
      <c r="I187">
        <f>IF(AND(K187&gt; J187, L187&gt; K187, M187&gt; L187, N187&gt; M187), "pos_trend", IF(AND(K187&lt; J187, L187&lt; K187, M187&lt; L187, N187&lt; M187), "neg_trend", "N/A"))</f>
        <v/>
      </c>
      <c r="J187">
        <f>IFERROR(IF(TRIM(C187)="-", "N/A", IF(RIGHT(C187,1)=")",IF(RIGHT(C187,2)="T)",-1000000000000*VALUE(MID(C187,2,LEN(C187)-3)),IF(RIGHT(C187,2)="M)",-1000000*VALUE(MID(C187,2,LEN(C187)-3)),IF(RIGHT(C187,2)="B)",-1000000000*VALUE(MID(C187,2,LEN(C187)-3)),IF(RIGHT(C187,2)="k)",-1000*VALUE(MID(C187,2,LEN(C187)-3)),VALUE(SUBSTITUTE(C187,",","")))))),IF(RIGHT(C187,1)="T",1000000000000*VALUE(LEFT(C187,LEN(C187)-1)),IF(RIGHT(C187,1)="M",1000000*VALUE(LEFT(C187,LEN(C187)-1)),IF(RIGHT(C187,1)="B",1000000000*VALUE(LEFT(C187,LEN(C187)-1)),IF(RIGHT(C187,1)="%",0.01*VALUE(LEFT(C187,LEN(C187)-1)),IF(RIGHT(C187,1)="k",1000*VALUE(LEFT(C187,LEN(C187)-1)),VALUE(SUBSTITUTE(C187,",",""))))))))),"N/A")</f>
        <v/>
      </c>
      <c r="K187">
        <f>IFERROR(IF(TRIM(D187)="-", "N/A", IF(RIGHT(D187,1)=")",IF(RIGHT(D187,2)="T)",-1000000000000*VALUE(MID(D187,2,LEN(D187)-3)),IF(RIGHT(D187,2)="M)",-1000000*VALUE(MID(D187,2,LEN(D187)-3)),IF(RIGHT(D187,2)="B)",-1000000000*VALUE(MID(D187,2,LEN(D187)-3)),IF(RIGHT(D187,2)="k)",-1000*VALUE(MID(D187,2,LEN(D187)-3)),VALUE(SUBSTITUTE(D187,",","")))))),IF(RIGHT(D187,1)="T",1000000000000*VALUE(LEFT(D187,LEN(D187)-1)),IF(RIGHT(D187,1)="M",1000000*VALUE(LEFT(D187,LEN(D187)-1)),IF(RIGHT(D187,1)="B",1000000000*VALUE(LEFT(D187,LEN(D187)-1)),IF(RIGHT(D187,1)="%",0.01*VALUE(LEFT(D187,LEN(D187)-1)),IF(RIGHT(D187,1)="k",1000*VALUE(LEFT(D187,LEN(D187)-1)),VALUE(SUBSTITUTE(D187,",",""))))))))),"N/A")</f>
        <v/>
      </c>
      <c r="L187">
        <f>IFERROR(IF(TRIM(E187)="-", "N/A", IF(RIGHT(E187,1)=")",IF(RIGHT(E187,2)="T)",-1000000000000*VALUE(MID(E187,2,LEN(E187)-3)),IF(RIGHT(E187,2)="M)",-1000000*VALUE(MID(E187,2,LEN(E187)-3)),IF(RIGHT(E187,2)="B)",-1000000000*VALUE(MID(E187,2,LEN(E187)-3)),IF(RIGHT(E187,2)="k)",-1000*VALUE(MID(E187,2,LEN(E187)-3)),VALUE(SUBSTITUTE(E187,",","")))))),IF(RIGHT(E187,1)="T",1000000000000*VALUE(LEFT(E187,LEN(E187)-1)),IF(RIGHT(E187,1)="M",1000000*VALUE(LEFT(E187,LEN(E187)-1)),IF(RIGHT(E187,1)="B",1000000000*VALUE(LEFT(E187,LEN(E187)-1)),IF(RIGHT(E187,1)="%",0.01*VALUE(LEFT(E187,LEN(E187)-1)),IF(RIGHT(E187,1)="k",1000*VALUE(LEFT(E187,LEN(E187)-1)),VALUE(SUBSTITUTE(E187,",",""))))))))),"N/A")</f>
        <v/>
      </c>
      <c r="M187">
        <f>IFERROR(IF(TRIM(F187)="-", "N/A", IF(RIGHT(F187,1)=")",IF(RIGHT(F187,2)="T)",-1000000000000*VALUE(MID(F187,2,LEN(F187)-3)),IF(RIGHT(F187,2)="M)",-1000000*VALUE(MID(F187,2,LEN(F187)-3)),IF(RIGHT(F187,2)="B)",-1000000000*VALUE(MID(F187,2,LEN(F187)-3)),IF(RIGHT(F187,2)="k)",-1000*VALUE(MID(F187,2,LEN(F187)-3)),VALUE(SUBSTITUTE(F187,",","")))))),IF(RIGHT(F187,1)="T",1000000000000*VALUE(LEFT(F187,LEN(F187)-1)),IF(RIGHT(F187,1)="M",1000000*VALUE(LEFT(F187,LEN(F187)-1)),IF(RIGHT(F187,1)="B",1000000000*VALUE(LEFT(F187,LEN(F187)-1)),IF(RIGHT(F187,1)="%",0.01*VALUE(LEFT(F187,LEN(F187)-1)),IF(RIGHT(F187,1)="k",1000*VALUE(LEFT(F187,LEN(F187)-1)),VALUE(SUBSTITUTE(F187,",",""))))))))),"N/A")</f>
        <v/>
      </c>
      <c r="N187">
        <f>IFERROR(IF(TRIM(G187)="-", "N/A", IF(RIGHT(G187,1)=")",IF(RIGHT(G187,2)="T)",-1000000000000*VALUE(MID(G187,2,LEN(G187)-3)),IF(RIGHT(G187,2)="M)",-1000000*VALUE(MID(G187,2,LEN(G187)-3)),IF(RIGHT(G187,2)="B)",-1000000000*VALUE(MID(G187,2,LEN(G187)-3)),IF(RIGHT(G187,2)="k)",-1000*VALUE(MID(G187,2,LEN(G187)-3)),VALUE(SUBSTITUTE(G187,",","")))))),IF(RIGHT(G187,1)="T",1000000000000*VALUE(LEFT(G187,LEN(G187)-1)),IF(RIGHT(G187,1)="M",1000000*VALUE(LEFT(G187,LEN(G187)-1)),IF(RIGHT(G187,1)="B",1000000000*VALUE(LEFT(G187,LEN(G187)-1)),IF(RIGHT(G187,1)="%",0.01*VALUE(LEFT(G187,LEN(G187)-1)),IF(RIGHT(G187,1)="k",1000*VALUE(LEFT(G187,LEN(G187)-1)),VALUE(SUBSTITUTE(G187,",",""))))))))),"N/A")</f>
        <v/>
      </c>
      <c r="P187">
        <f>MAX(J187:N187)</f>
        <v/>
      </c>
      <c r="Q187">
        <f>IFERROR(J144+MATCH(P187,J187:N187,0)-1,"")</f>
        <v/>
      </c>
      <c r="R187">
        <f>IF(Q187="","",MIN(J187:N187))</f>
        <v/>
      </c>
      <c r="S187">
        <f>IFERROR(J144+MATCH(R187,J187:N187,0)-1,"")</f>
        <v/>
      </c>
      <c r="T187">
        <f>IFERROR(AVERAGE(J187:N187),"")</f>
        <v/>
      </c>
      <c r="U187">
        <f>IFERROR(STDEV(J187:N187),"")</f>
        <v/>
      </c>
      <c r="V187">
        <f>IFERROR(IF(C187="-","",IF(ISBLANK(B187),"",IF(OR(ISNUMBER(FIND("Growth",B187)),ISNUMBER(FIND("Margin",B187))),"",(J187-T187)/U187))),"")</f>
        <v/>
      </c>
      <c r="W187">
        <f>IFERROR(IF(OR(D187="-",ISBLANK(D187)),"",(K187-T187)/U187),"")</f>
        <v/>
      </c>
      <c r="X187">
        <f>IFERROR(IF(OR(E187="-",ISBLANK(E187)),"",(L187-T187)/U187),"")</f>
        <v/>
      </c>
      <c r="Y187">
        <f>IFERROR(IF(OR(F187="-",ISBLANK(F187)),"",(M187-T187)/U187),"")</f>
        <v/>
      </c>
      <c r="Z187">
        <f>IFERROR(IF(OR(G187="-",ISBLANK(G187)),"",(N187-T187)/U187),"")</f>
        <v/>
      </c>
      <c r="AA187">
        <f>IF(MAX(MAX(V187:Z187),ABS(MIN(V187:Z187)))=ABS(MIN(V187:Z187)),MIN(V187:Z187),MAX(V187:Z187))</f>
        <v/>
      </c>
      <c r="AB187">
        <f>IFERROR(V144+MATCH(AA187,V187:Z187,0)-1,"")</f>
        <v/>
      </c>
      <c r="AC187">
        <f>IF(AB187&lt;&gt;"",IF(S187=AB187,"Low",IF(AB187=Q187,"High","")),"")</f>
        <v/>
      </c>
      <c r="AE187">
        <f>IF(ISNUMBER(MATCH("N/A",J187:N187,0)),"",IFERROR((5 * SUMPRODUCT(J144:N144,J187:N187) - PRODUCT(SUM(J144:N144),SUM(J187:N187))) / ((5 * SUM((J144^2)+(K144^2)+(L144^2)+(M144^2)+(N144^2))) - SUM(J144:N144)^2),""))</f>
        <v/>
      </c>
      <c r="AF187">
        <f>IFERROR(CORREL(J144:N144,J187:N187),"")</f>
        <v/>
      </c>
      <c r="AZ187">
        <f>IF(Q187=S187,0,1)</f>
        <v/>
      </c>
      <c r="BA187">
        <f>IF(AZ187=1,IF(Q187="","",IF(Q187=N144,"Yes","No")),"")</f>
        <v/>
      </c>
      <c r="BB187">
        <f>IF(BA187="Yes",P187,"")</f>
        <v/>
      </c>
      <c r="BC187">
        <f>IF(AZ187=1,IF(S187="","",IF(S187=N144,"Yes","No")),"")</f>
        <v/>
      </c>
      <c r="BD187">
        <f>IF(BC187="Yes",R187,"")</f>
        <v/>
      </c>
      <c r="BE187">
        <f>IFERROR(IF(SIGN(AE187)=1,"Increasing",IF(SIGN(AE187)=-1,"Decreasing","")),"")</f>
        <v/>
      </c>
      <c r="BF187">
        <f>IF(OR(AND(BE187="Increasing",BA187="Yes"),AND(BE187="Decreasing",BC187="Yes")),"Yes","No")</f>
        <v/>
      </c>
      <c r="BG187">
        <f>IF(I187="pos_trend","Yes","No")</f>
        <v/>
      </c>
      <c r="BH187">
        <f>IF(AF187&lt;&gt;"",IF(ABS(AF187)&gt;0.8,"Yes","No"),"")</f>
        <v/>
      </c>
    </row>
    <row r="188" spans="1:60">
      <c r="I188">
        <f>IF(AND(K188&gt; J188, L188&gt; K188, M188&gt; L188, N188&gt; M188), "pos_trend", IF(AND(K188&lt; J188, L188&lt; K188, M188&lt; L188, N188&lt; M188), "neg_trend", "N/A"))</f>
        <v/>
      </c>
      <c r="J188">
        <f>IFERROR(IF(TRIM(C188)="-", "N/A", IF(RIGHT(C188,1)=")",IF(RIGHT(C188,2)="T)",-1000000000000*VALUE(MID(C188,2,LEN(C188)-3)),IF(RIGHT(C188,2)="M)",-1000000*VALUE(MID(C188,2,LEN(C188)-3)),IF(RIGHT(C188,2)="B)",-1000000000*VALUE(MID(C188,2,LEN(C188)-3)),IF(RIGHT(C188,2)="k)",-1000*VALUE(MID(C188,2,LEN(C188)-3)),VALUE(SUBSTITUTE(C188,",","")))))),IF(RIGHT(C188,1)="T",1000000000000*VALUE(LEFT(C188,LEN(C188)-1)),IF(RIGHT(C188,1)="M",1000000*VALUE(LEFT(C188,LEN(C188)-1)),IF(RIGHT(C188,1)="B",1000000000*VALUE(LEFT(C188,LEN(C188)-1)),IF(RIGHT(C188,1)="%",0.01*VALUE(LEFT(C188,LEN(C188)-1)),IF(RIGHT(C188,1)="k",1000*VALUE(LEFT(C188,LEN(C188)-1)),VALUE(SUBSTITUTE(C188,",",""))))))))),"N/A")</f>
        <v/>
      </c>
      <c r="K188">
        <f>IFERROR(IF(TRIM(D188)="-", "N/A", IF(RIGHT(D188,1)=")",IF(RIGHT(D188,2)="T)",-1000000000000*VALUE(MID(D188,2,LEN(D188)-3)),IF(RIGHT(D188,2)="M)",-1000000*VALUE(MID(D188,2,LEN(D188)-3)),IF(RIGHT(D188,2)="B)",-1000000000*VALUE(MID(D188,2,LEN(D188)-3)),IF(RIGHT(D188,2)="k)",-1000*VALUE(MID(D188,2,LEN(D188)-3)),VALUE(SUBSTITUTE(D188,",","")))))),IF(RIGHT(D188,1)="T",1000000000000*VALUE(LEFT(D188,LEN(D188)-1)),IF(RIGHT(D188,1)="M",1000000*VALUE(LEFT(D188,LEN(D188)-1)),IF(RIGHT(D188,1)="B",1000000000*VALUE(LEFT(D188,LEN(D188)-1)),IF(RIGHT(D188,1)="%",0.01*VALUE(LEFT(D188,LEN(D188)-1)),IF(RIGHT(D188,1)="k",1000*VALUE(LEFT(D188,LEN(D188)-1)),VALUE(SUBSTITUTE(D188,",",""))))))))),"N/A")</f>
        <v/>
      </c>
      <c r="L188">
        <f>IFERROR(IF(TRIM(E188)="-", "N/A", IF(RIGHT(E188,1)=")",IF(RIGHT(E188,2)="T)",-1000000000000*VALUE(MID(E188,2,LEN(E188)-3)),IF(RIGHT(E188,2)="M)",-1000000*VALUE(MID(E188,2,LEN(E188)-3)),IF(RIGHT(E188,2)="B)",-1000000000*VALUE(MID(E188,2,LEN(E188)-3)),IF(RIGHT(E188,2)="k)",-1000*VALUE(MID(E188,2,LEN(E188)-3)),VALUE(SUBSTITUTE(E188,",","")))))),IF(RIGHT(E188,1)="T",1000000000000*VALUE(LEFT(E188,LEN(E188)-1)),IF(RIGHT(E188,1)="M",1000000*VALUE(LEFT(E188,LEN(E188)-1)),IF(RIGHT(E188,1)="B",1000000000*VALUE(LEFT(E188,LEN(E188)-1)),IF(RIGHT(E188,1)="%",0.01*VALUE(LEFT(E188,LEN(E188)-1)),IF(RIGHT(E188,1)="k",1000*VALUE(LEFT(E188,LEN(E188)-1)),VALUE(SUBSTITUTE(E188,",",""))))))))),"N/A")</f>
        <v/>
      </c>
      <c r="M188">
        <f>IFERROR(IF(TRIM(F188)="-", "N/A", IF(RIGHT(F188,1)=")",IF(RIGHT(F188,2)="T)",-1000000000000*VALUE(MID(F188,2,LEN(F188)-3)),IF(RIGHT(F188,2)="M)",-1000000*VALUE(MID(F188,2,LEN(F188)-3)),IF(RIGHT(F188,2)="B)",-1000000000*VALUE(MID(F188,2,LEN(F188)-3)),IF(RIGHT(F188,2)="k)",-1000*VALUE(MID(F188,2,LEN(F188)-3)),VALUE(SUBSTITUTE(F188,",","")))))),IF(RIGHT(F188,1)="T",1000000000000*VALUE(LEFT(F188,LEN(F188)-1)),IF(RIGHT(F188,1)="M",1000000*VALUE(LEFT(F188,LEN(F188)-1)),IF(RIGHT(F188,1)="B",1000000000*VALUE(LEFT(F188,LEN(F188)-1)),IF(RIGHT(F188,1)="%",0.01*VALUE(LEFT(F188,LEN(F188)-1)),IF(RIGHT(F188,1)="k",1000*VALUE(LEFT(F188,LEN(F188)-1)),VALUE(SUBSTITUTE(F188,",",""))))))))),"N/A")</f>
        <v/>
      </c>
      <c r="N188">
        <f>IFERROR(IF(TRIM(G188)="-", "N/A", IF(RIGHT(G188,1)=")",IF(RIGHT(G188,2)="T)",-1000000000000*VALUE(MID(G188,2,LEN(G188)-3)),IF(RIGHT(G188,2)="M)",-1000000*VALUE(MID(G188,2,LEN(G188)-3)),IF(RIGHT(G188,2)="B)",-1000000000*VALUE(MID(G188,2,LEN(G188)-3)),IF(RIGHT(G188,2)="k)",-1000*VALUE(MID(G188,2,LEN(G188)-3)),VALUE(SUBSTITUTE(G188,",","")))))),IF(RIGHT(G188,1)="T",1000000000000*VALUE(LEFT(G188,LEN(G188)-1)),IF(RIGHT(G188,1)="M",1000000*VALUE(LEFT(G188,LEN(G188)-1)),IF(RIGHT(G188,1)="B",1000000000*VALUE(LEFT(G188,LEN(G188)-1)),IF(RIGHT(G188,1)="%",0.01*VALUE(LEFT(G188,LEN(G188)-1)),IF(RIGHT(G188,1)="k",1000*VALUE(LEFT(G188,LEN(G188)-1)),VALUE(SUBSTITUTE(G188,",",""))))))))),"N/A")</f>
        <v/>
      </c>
      <c r="P188">
        <f>MAX(J188:N188)</f>
        <v/>
      </c>
      <c r="Q188">
        <f>IFERROR(J144+MATCH(P188,J188:N188,0)-1,"")</f>
        <v/>
      </c>
      <c r="R188">
        <f>IF(Q188="","",MIN(J188:N188))</f>
        <v/>
      </c>
      <c r="S188">
        <f>IFERROR(J144+MATCH(R188,J188:N188,0)-1,"")</f>
        <v/>
      </c>
      <c r="T188">
        <f>IFERROR(AVERAGE(J188:N188),"")</f>
        <v/>
      </c>
      <c r="U188">
        <f>IFERROR(STDEV(J188:N188),"")</f>
        <v/>
      </c>
      <c r="V188">
        <f>IFERROR(IF(C188="-","",IF(ISBLANK(B188),"",IF(OR(ISNUMBER(FIND("Growth",B188)),ISNUMBER(FIND("Margin",B188))),"",(J188-T188)/U188))),"")</f>
        <v/>
      </c>
      <c r="W188">
        <f>IFERROR(IF(OR(D188="-",ISBLANK(D188)),"",(K188-T188)/U188),"")</f>
        <v/>
      </c>
      <c r="X188">
        <f>IFERROR(IF(OR(E188="-",ISBLANK(E188)),"",(L188-T188)/U188),"")</f>
        <v/>
      </c>
      <c r="Y188">
        <f>IFERROR(IF(OR(F188="-",ISBLANK(F188)),"",(M188-T188)/U188),"")</f>
        <v/>
      </c>
      <c r="Z188">
        <f>IFERROR(IF(OR(G188="-",ISBLANK(G188)),"",(N188-T188)/U188),"")</f>
        <v/>
      </c>
      <c r="AA188">
        <f>IF(MAX(MAX(V188:Z188),ABS(MIN(V188:Z188)))=ABS(MIN(V188:Z188)),MIN(V188:Z188),MAX(V188:Z188))</f>
        <v/>
      </c>
      <c r="AB188">
        <f>IFERROR(V144+MATCH(AA188,V188:Z188,0)-1,"")</f>
        <v/>
      </c>
      <c r="AC188">
        <f>IF(AB188&lt;&gt;"",IF(S188=AB188,"Low",IF(AB188=Q188,"High","")),"")</f>
        <v/>
      </c>
      <c r="AE188">
        <f>IF(ISNUMBER(MATCH("N/A",J188:N188,0)),"",IFERROR((5 * SUMPRODUCT(J144:N144,J188:N188) - PRODUCT(SUM(J144:N144),SUM(J188:N188))) / ((5 * SUM((J144^2)+(K144^2)+(L144^2)+(M144^2)+(N144^2))) - SUM(J144:N144)^2),""))</f>
        <v/>
      </c>
      <c r="AF188">
        <f>IFERROR(CORREL(J144:N144,J188:N188),"")</f>
        <v/>
      </c>
      <c r="AZ188">
        <f>IF(Q188=S188,0,1)</f>
        <v/>
      </c>
      <c r="BA188">
        <f>IF(AZ188=1,IF(Q188="","",IF(Q188=N144,"Yes","No")),"")</f>
        <v/>
      </c>
      <c r="BB188">
        <f>IF(BA188="Yes",P188,"")</f>
        <v/>
      </c>
      <c r="BC188">
        <f>IF(AZ188=1,IF(S188="","",IF(S188=N144,"Yes","No")),"")</f>
        <v/>
      </c>
      <c r="BD188">
        <f>IF(BC188="Yes",R188,"")</f>
        <v/>
      </c>
      <c r="BE188">
        <f>IFERROR(IF(SIGN(AE188)=1,"Increasing",IF(SIGN(AE188)=-1,"Decreasing","")),"")</f>
        <v/>
      </c>
      <c r="BF188">
        <f>IF(OR(AND(BE188="Increasing",BA188="Yes"),AND(BE188="Decreasing",BC188="Yes")),"Yes","No")</f>
        <v/>
      </c>
      <c r="BG188">
        <f>IF(I188="pos_trend","Yes","No")</f>
        <v/>
      </c>
      <c r="BH188">
        <f>IF(AF188&lt;&gt;"",IF(ABS(AF188)&gt;0.8,"Yes","No"),"")</f>
        <v/>
      </c>
    </row>
    <row r="189" spans="1:60">
      <c r="I189">
        <f>IF(AND(K189&gt; J189, L189&gt; K189, M189&gt; L189, N189&gt; M189), "pos_trend", IF(AND(K189&lt; J189, L189&lt; K189, M189&lt; L189, N189&lt; M189), "neg_trend", "N/A"))</f>
        <v/>
      </c>
      <c r="J189">
        <f>IFERROR(IF(TRIM(C189)="-", "N/A", IF(RIGHT(C189,1)=")",IF(RIGHT(C189,2)="T)",-1000000000000*VALUE(MID(C189,2,LEN(C189)-3)),IF(RIGHT(C189,2)="M)",-1000000*VALUE(MID(C189,2,LEN(C189)-3)),IF(RIGHT(C189,2)="B)",-1000000000*VALUE(MID(C189,2,LEN(C189)-3)),IF(RIGHT(C189,2)="k)",-1000*VALUE(MID(C189,2,LEN(C189)-3)),VALUE(SUBSTITUTE(C189,",","")))))),IF(RIGHT(C189,1)="T",1000000000000*VALUE(LEFT(C189,LEN(C189)-1)),IF(RIGHT(C189,1)="M",1000000*VALUE(LEFT(C189,LEN(C189)-1)),IF(RIGHT(C189,1)="B",1000000000*VALUE(LEFT(C189,LEN(C189)-1)),IF(RIGHT(C189,1)="%",0.01*VALUE(LEFT(C189,LEN(C189)-1)),IF(RIGHT(C189,1)="k",1000*VALUE(LEFT(C189,LEN(C189)-1)),VALUE(SUBSTITUTE(C189,",",""))))))))),"N/A")</f>
        <v/>
      </c>
      <c r="K189">
        <f>IFERROR(IF(TRIM(D189)="-", "N/A", IF(RIGHT(D189,1)=")",IF(RIGHT(D189,2)="T)",-1000000000000*VALUE(MID(D189,2,LEN(D189)-3)),IF(RIGHT(D189,2)="M)",-1000000*VALUE(MID(D189,2,LEN(D189)-3)),IF(RIGHT(D189,2)="B)",-1000000000*VALUE(MID(D189,2,LEN(D189)-3)),IF(RIGHT(D189,2)="k)",-1000*VALUE(MID(D189,2,LEN(D189)-3)),VALUE(SUBSTITUTE(D189,",","")))))),IF(RIGHT(D189,1)="T",1000000000000*VALUE(LEFT(D189,LEN(D189)-1)),IF(RIGHT(D189,1)="M",1000000*VALUE(LEFT(D189,LEN(D189)-1)),IF(RIGHT(D189,1)="B",1000000000*VALUE(LEFT(D189,LEN(D189)-1)),IF(RIGHT(D189,1)="%",0.01*VALUE(LEFT(D189,LEN(D189)-1)),IF(RIGHT(D189,1)="k",1000*VALUE(LEFT(D189,LEN(D189)-1)),VALUE(SUBSTITUTE(D189,",",""))))))))),"N/A")</f>
        <v/>
      </c>
      <c r="L189">
        <f>IFERROR(IF(TRIM(E189)="-", "N/A", IF(RIGHT(E189,1)=")",IF(RIGHT(E189,2)="T)",-1000000000000*VALUE(MID(E189,2,LEN(E189)-3)),IF(RIGHT(E189,2)="M)",-1000000*VALUE(MID(E189,2,LEN(E189)-3)),IF(RIGHT(E189,2)="B)",-1000000000*VALUE(MID(E189,2,LEN(E189)-3)),IF(RIGHT(E189,2)="k)",-1000*VALUE(MID(E189,2,LEN(E189)-3)),VALUE(SUBSTITUTE(E189,",","")))))),IF(RIGHT(E189,1)="T",1000000000000*VALUE(LEFT(E189,LEN(E189)-1)),IF(RIGHT(E189,1)="M",1000000*VALUE(LEFT(E189,LEN(E189)-1)),IF(RIGHT(E189,1)="B",1000000000*VALUE(LEFT(E189,LEN(E189)-1)),IF(RIGHT(E189,1)="%",0.01*VALUE(LEFT(E189,LEN(E189)-1)),IF(RIGHT(E189,1)="k",1000*VALUE(LEFT(E189,LEN(E189)-1)),VALUE(SUBSTITUTE(E189,",",""))))))))),"N/A")</f>
        <v/>
      </c>
      <c r="M189">
        <f>IFERROR(IF(TRIM(F189)="-", "N/A", IF(RIGHT(F189,1)=")",IF(RIGHT(F189,2)="T)",-1000000000000*VALUE(MID(F189,2,LEN(F189)-3)),IF(RIGHT(F189,2)="M)",-1000000*VALUE(MID(F189,2,LEN(F189)-3)),IF(RIGHT(F189,2)="B)",-1000000000*VALUE(MID(F189,2,LEN(F189)-3)),IF(RIGHT(F189,2)="k)",-1000*VALUE(MID(F189,2,LEN(F189)-3)),VALUE(SUBSTITUTE(F189,",","")))))),IF(RIGHT(F189,1)="T",1000000000000*VALUE(LEFT(F189,LEN(F189)-1)),IF(RIGHT(F189,1)="M",1000000*VALUE(LEFT(F189,LEN(F189)-1)),IF(RIGHT(F189,1)="B",1000000000*VALUE(LEFT(F189,LEN(F189)-1)),IF(RIGHT(F189,1)="%",0.01*VALUE(LEFT(F189,LEN(F189)-1)),IF(RIGHT(F189,1)="k",1000*VALUE(LEFT(F189,LEN(F189)-1)),VALUE(SUBSTITUTE(F189,",",""))))))))),"N/A")</f>
        <v/>
      </c>
      <c r="N189">
        <f>IFERROR(IF(TRIM(G189)="-", "N/A", IF(RIGHT(G189,1)=")",IF(RIGHT(G189,2)="T)",-1000000000000*VALUE(MID(G189,2,LEN(G189)-3)),IF(RIGHT(G189,2)="M)",-1000000*VALUE(MID(G189,2,LEN(G189)-3)),IF(RIGHT(G189,2)="B)",-1000000000*VALUE(MID(G189,2,LEN(G189)-3)),IF(RIGHT(G189,2)="k)",-1000*VALUE(MID(G189,2,LEN(G189)-3)),VALUE(SUBSTITUTE(G189,",","")))))),IF(RIGHT(G189,1)="T",1000000000000*VALUE(LEFT(G189,LEN(G189)-1)),IF(RIGHT(G189,1)="M",1000000*VALUE(LEFT(G189,LEN(G189)-1)),IF(RIGHT(G189,1)="B",1000000000*VALUE(LEFT(G189,LEN(G189)-1)),IF(RIGHT(G189,1)="%",0.01*VALUE(LEFT(G189,LEN(G189)-1)),IF(RIGHT(G189,1)="k",1000*VALUE(LEFT(G189,LEN(G189)-1)),VALUE(SUBSTITUTE(G189,",",""))))))))),"N/A")</f>
        <v/>
      </c>
      <c r="P189">
        <f>MAX(J189:N189)</f>
        <v/>
      </c>
      <c r="Q189">
        <f>IFERROR(J144+MATCH(P189,J189:N189,0)-1,"")</f>
        <v/>
      </c>
      <c r="R189">
        <f>IF(Q189="","",MIN(J189:N189))</f>
        <v/>
      </c>
      <c r="S189">
        <f>IFERROR(J144+MATCH(R189,J189:N189,0)-1,"")</f>
        <v/>
      </c>
      <c r="T189">
        <f>IFERROR(AVERAGE(J189:N189),"")</f>
        <v/>
      </c>
      <c r="U189">
        <f>IFERROR(STDEV(J189:N189),"")</f>
        <v/>
      </c>
      <c r="V189">
        <f>IFERROR(IF(C189="-","",IF(ISBLANK(B189),"",IF(OR(ISNUMBER(FIND("Growth",B189)),ISNUMBER(FIND("Margin",B189))),"",(J189-T189)/U189))),"")</f>
        <v/>
      </c>
      <c r="W189">
        <f>IFERROR(IF(OR(D189="-",ISBLANK(D189)),"",(K189-T189)/U189),"")</f>
        <v/>
      </c>
      <c r="X189">
        <f>IFERROR(IF(OR(E189="-",ISBLANK(E189)),"",(L189-T189)/U189),"")</f>
        <v/>
      </c>
      <c r="Y189">
        <f>IFERROR(IF(OR(F189="-",ISBLANK(F189)),"",(M189-T189)/U189),"")</f>
        <v/>
      </c>
      <c r="Z189">
        <f>IFERROR(IF(OR(G189="-",ISBLANK(G189)),"",(N189-T189)/U189),"")</f>
        <v/>
      </c>
      <c r="AA189">
        <f>IF(MAX(MAX(V189:Z189),ABS(MIN(V189:Z189)))=ABS(MIN(V189:Z189)),MIN(V189:Z189),MAX(V189:Z189))</f>
        <v/>
      </c>
      <c r="AB189">
        <f>IFERROR(V144+MATCH(AA189,V189:Z189,0)-1,"")</f>
        <v/>
      </c>
      <c r="AC189">
        <f>IF(AB189&lt;&gt;"",IF(S189=AB189,"Low",IF(AB189=Q189,"High","")),"")</f>
        <v/>
      </c>
      <c r="AE189">
        <f>IF(ISNUMBER(MATCH("N/A",J189:N189,0)),"",IFERROR((5 * SUMPRODUCT(J144:N144,J189:N189) - PRODUCT(SUM(J144:N144),SUM(J189:N189))) / ((5 * SUM((J144^2)+(K144^2)+(L144^2)+(M144^2)+(N144^2))) - SUM(J144:N144)^2),""))</f>
        <v/>
      </c>
      <c r="AF189">
        <f>IFERROR(CORREL(J144:N144,J189:N189),"")</f>
        <v/>
      </c>
      <c r="AZ189">
        <f>IF(Q189=S189,0,1)</f>
        <v/>
      </c>
      <c r="BA189">
        <f>IF(AZ189=1,IF(Q189="","",IF(Q189=N144,"Yes","No")),"")</f>
        <v/>
      </c>
      <c r="BB189">
        <f>IF(BA189="Yes",P189,"")</f>
        <v/>
      </c>
      <c r="BC189">
        <f>IF(AZ189=1,IF(S189="","",IF(S189=N144,"Yes","No")),"")</f>
        <v/>
      </c>
      <c r="BD189">
        <f>IF(BC189="Yes",R189,"")</f>
        <v/>
      </c>
      <c r="BE189">
        <f>IFERROR(IF(SIGN(AE189)=1,"Increasing",IF(SIGN(AE189)=-1,"Decreasing","")),"")</f>
        <v/>
      </c>
      <c r="BF189">
        <f>IF(OR(AND(BE189="Increasing",BA189="Yes"),AND(BE189="Decreasing",BC189="Yes")),"Yes","No")</f>
        <v/>
      </c>
      <c r="BG189">
        <f>IF(I189="pos_trend","Yes","No")</f>
        <v/>
      </c>
      <c r="BH189">
        <f>IF(AF189&lt;&gt;"",IF(ABS(AF189)&gt;0.8,"Yes","No"),"")</f>
        <v/>
      </c>
    </row>
    <row r="190" spans="1:60">
      <c r="I190">
        <f>IF(AND(K190&gt; J190, L190&gt; K190, M190&gt; L190, N190&gt; M190), "pos_trend", IF(AND(K190&lt; J190, L190&lt; K190, M190&lt; L190, N190&lt; M190), "neg_trend", "N/A"))</f>
        <v/>
      </c>
      <c r="J190">
        <f>IFERROR(IF(TRIM(C190)="-", "N/A", IF(RIGHT(C190,1)=")",IF(RIGHT(C190,2)="T)",-1000000000000*VALUE(MID(C190,2,LEN(C190)-3)),IF(RIGHT(C190,2)="M)",-1000000*VALUE(MID(C190,2,LEN(C190)-3)),IF(RIGHT(C190,2)="B)",-1000000000*VALUE(MID(C190,2,LEN(C190)-3)),IF(RIGHT(C190,2)="k)",-1000*VALUE(MID(C190,2,LEN(C190)-3)),VALUE(SUBSTITUTE(C190,",","")))))),IF(RIGHT(C190,1)="T",1000000000000*VALUE(LEFT(C190,LEN(C190)-1)),IF(RIGHT(C190,1)="M",1000000*VALUE(LEFT(C190,LEN(C190)-1)),IF(RIGHT(C190,1)="B",1000000000*VALUE(LEFT(C190,LEN(C190)-1)),IF(RIGHT(C190,1)="%",0.01*VALUE(LEFT(C190,LEN(C190)-1)),IF(RIGHT(C190,1)="k",1000*VALUE(LEFT(C190,LEN(C190)-1)),VALUE(SUBSTITUTE(C190,",",""))))))))),"N/A")</f>
        <v/>
      </c>
      <c r="K190">
        <f>IFERROR(IF(TRIM(D190)="-", "N/A", IF(RIGHT(D190,1)=")",IF(RIGHT(D190,2)="T)",-1000000000000*VALUE(MID(D190,2,LEN(D190)-3)),IF(RIGHT(D190,2)="M)",-1000000*VALUE(MID(D190,2,LEN(D190)-3)),IF(RIGHT(D190,2)="B)",-1000000000*VALUE(MID(D190,2,LEN(D190)-3)),IF(RIGHT(D190,2)="k)",-1000*VALUE(MID(D190,2,LEN(D190)-3)),VALUE(SUBSTITUTE(D190,",","")))))),IF(RIGHT(D190,1)="T",1000000000000*VALUE(LEFT(D190,LEN(D190)-1)),IF(RIGHT(D190,1)="M",1000000*VALUE(LEFT(D190,LEN(D190)-1)),IF(RIGHT(D190,1)="B",1000000000*VALUE(LEFT(D190,LEN(D190)-1)),IF(RIGHT(D190,1)="%",0.01*VALUE(LEFT(D190,LEN(D190)-1)),IF(RIGHT(D190,1)="k",1000*VALUE(LEFT(D190,LEN(D190)-1)),VALUE(SUBSTITUTE(D190,",",""))))))))),"N/A")</f>
        <v/>
      </c>
      <c r="L190">
        <f>IFERROR(IF(TRIM(E190)="-", "N/A", IF(RIGHT(E190,1)=")",IF(RIGHT(E190,2)="T)",-1000000000000*VALUE(MID(E190,2,LEN(E190)-3)),IF(RIGHT(E190,2)="M)",-1000000*VALUE(MID(E190,2,LEN(E190)-3)),IF(RIGHT(E190,2)="B)",-1000000000*VALUE(MID(E190,2,LEN(E190)-3)),IF(RIGHT(E190,2)="k)",-1000*VALUE(MID(E190,2,LEN(E190)-3)),VALUE(SUBSTITUTE(E190,",","")))))),IF(RIGHT(E190,1)="T",1000000000000*VALUE(LEFT(E190,LEN(E190)-1)),IF(RIGHT(E190,1)="M",1000000*VALUE(LEFT(E190,LEN(E190)-1)),IF(RIGHT(E190,1)="B",1000000000*VALUE(LEFT(E190,LEN(E190)-1)),IF(RIGHT(E190,1)="%",0.01*VALUE(LEFT(E190,LEN(E190)-1)),IF(RIGHT(E190,1)="k",1000*VALUE(LEFT(E190,LEN(E190)-1)),VALUE(SUBSTITUTE(E190,",",""))))))))),"N/A")</f>
        <v/>
      </c>
      <c r="M190">
        <f>IFERROR(IF(TRIM(F190)="-", "N/A", IF(RIGHT(F190,1)=")",IF(RIGHT(F190,2)="T)",-1000000000000*VALUE(MID(F190,2,LEN(F190)-3)),IF(RIGHT(F190,2)="M)",-1000000*VALUE(MID(F190,2,LEN(F190)-3)),IF(RIGHT(F190,2)="B)",-1000000000*VALUE(MID(F190,2,LEN(F190)-3)),IF(RIGHT(F190,2)="k)",-1000*VALUE(MID(F190,2,LEN(F190)-3)),VALUE(SUBSTITUTE(F190,",","")))))),IF(RIGHT(F190,1)="T",1000000000000*VALUE(LEFT(F190,LEN(F190)-1)),IF(RIGHT(F190,1)="M",1000000*VALUE(LEFT(F190,LEN(F190)-1)),IF(RIGHT(F190,1)="B",1000000000*VALUE(LEFT(F190,LEN(F190)-1)),IF(RIGHT(F190,1)="%",0.01*VALUE(LEFT(F190,LEN(F190)-1)),IF(RIGHT(F190,1)="k",1000*VALUE(LEFT(F190,LEN(F190)-1)),VALUE(SUBSTITUTE(F190,",",""))))))))),"N/A")</f>
        <v/>
      </c>
      <c r="N190">
        <f>IFERROR(IF(TRIM(G190)="-", "N/A", IF(RIGHT(G190,1)=")",IF(RIGHT(G190,2)="T)",-1000000000000*VALUE(MID(G190,2,LEN(G190)-3)),IF(RIGHT(G190,2)="M)",-1000000*VALUE(MID(G190,2,LEN(G190)-3)),IF(RIGHT(G190,2)="B)",-1000000000*VALUE(MID(G190,2,LEN(G190)-3)),IF(RIGHT(G190,2)="k)",-1000*VALUE(MID(G190,2,LEN(G190)-3)),VALUE(SUBSTITUTE(G190,",","")))))),IF(RIGHT(G190,1)="T",1000000000000*VALUE(LEFT(G190,LEN(G190)-1)),IF(RIGHT(G190,1)="M",1000000*VALUE(LEFT(G190,LEN(G190)-1)),IF(RIGHT(G190,1)="B",1000000000*VALUE(LEFT(G190,LEN(G190)-1)),IF(RIGHT(G190,1)="%",0.01*VALUE(LEFT(G190,LEN(G190)-1)),IF(RIGHT(G190,1)="k",1000*VALUE(LEFT(G190,LEN(G190)-1)),VALUE(SUBSTITUTE(G190,",",""))))))))),"N/A")</f>
        <v/>
      </c>
      <c r="P190">
        <f>MAX(J190:N190)</f>
        <v/>
      </c>
      <c r="Q190">
        <f>IFERROR(J144+MATCH(P190,J190:N190,0)-1,"")</f>
        <v/>
      </c>
      <c r="R190">
        <f>IF(Q190="","",MIN(J190:N190))</f>
        <v/>
      </c>
      <c r="S190">
        <f>IFERROR(J144+MATCH(R190,J190:N190,0)-1,"")</f>
        <v/>
      </c>
      <c r="T190">
        <f>IFERROR(AVERAGE(J190:N190),"")</f>
        <v/>
      </c>
      <c r="U190">
        <f>IFERROR(STDEV(J190:N190),"")</f>
        <v/>
      </c>
      <c r="V190">
        <f>IFERROR(IF(C190="-","",IF(ISBLANK(B190),"",IF(OR(ISNUMBER(FIND("Growth",B190)),ISNUMBER(FIND("Margin",B190))),"",(J190-T190)/U190))),"")</f>
        <v/>
      </c>
      <c r="W190">
        <f>IFERROR(IF(OR(D190="-",ISBLANK(D190)),"",(K190-T190)/U190),"")</f>
        <v/>
      </c>
      <c r="X190">
        <f>IFERROR(IF(OR(E190="-",ISBLANK(E190)),"",(L190-T190)/U190),"")</f>
        <v/>
      </c>
      <c r="Y190">
        <f>IFERROR(IF(OR(F190="-",ISBLANK(F190)),"",(M190-T190)/U190),"")</f>
        <v/>
      </c>
      <c r="Z190">
        <f>IFERROR(IF(OR(G190="-",ISBLANK(G190)),"",(N190-T190)/U190),"")</f>
        <v/>
      </c>
      <c r="AA190">
        <f>IF(MAX(MAX(V190:Z190),ABS(MIN(V190:Z190)))=ABS(MIN(V190:Z190)),MIN(V190:Z190),MAX(V190:Z190))</f>
        <v/>
      </c>
      <c r="AB190">
        <f>IFERROR(V144+MATCH(AA190,V190:Z190,0)-1,"")</f>
        <v/>
      </c>
      <c r="AC190">
        <f>IF(AB190&lt;&gt;"",IF(S190=AB190,"Low",IF(AB190=Q190,"High","")),"")</f>
        <v/>
      </c>
      <c r="AE190">
        <f>IF(ISNUMBER(MATCH("N/A",J190:N190,0)),"",IFERROR((5 * SUMPRODUCT(J144:N144,J190:N190) - PRODUCT(SUM(J144:N144),SUM(J190:N190))) / ((5 * SUM((J144^2)+(K144^2)+(L144^2)+(M144^2)+(N144^2))) - SUM(J144:N144)^2),""))</f>
        <v/>
      </c>
      <c r="AF190">
        <f>IFERROR(CORREL(J144:N144,J190:N190),"")</f>
        <v/>
      </c>
      <c r="AZ190">
        <f>IF(Q190=S190,0,1)</f>
        <v/>
      </c>
      <c r="BA190">
        <f>IF(AZ190=1,IF(Q190="","",IF(Q190=N144,"Yes","No")),"")</f>
        <v/>
      </c>
      <c r="BB190">
        <f>IF(BA190="Yes",P190,"")</f>
        <v/>
      </c>
      <c r="BC190">
        <f>IF(AZ190=1,IF(S190="","",IF(S190=N144,"Yes","No")),"")</f>
        <v/>
      </c>
      <c r="BD190">
        <f>IF(BC190="Yes",R190,"")</f>
        <v/>
      </c>
      <c r="BE190">
        <f>IFERROR(IF(SIGN(AE190)=1,"Increasing",IF(SIGN(AE190)=-1,"Decreasing","")),"")</f>
        <v/>
      </c>
      <c r="BF190">
        <f>IF(OR(AND(BE190="Increasing",BA190="Yes"),AND(BE190="Decreasing",BC190="Yes")),"Yes","No")</f>
        <v/>
      </c>
      <c r="BG190">
        <f>IF(I190="pos_trend","Yes","No")</f>
        <v/>
      </c>
      <c r="BH190">
        <f>IF(AF190&lt;&gt;"",IF(ABS(AF190)&gt;0.8,"Yes","No"),"")</f>
        <v/>
      </c>
    </row>
    <row r="191" spans="1:60">
      <c r="I191">
        <f>IF(AND(K191&gt; J191, L191&gt; K191, M191&gt; L191, N191&gt; M191), "pos_trend", IF(AND(K191&lt; J191, L191&lt; K191, M191&lt; L191, N191&lt; M191), "neg_trend", "N/A"))</f>
        <v/>
      </c>
      <c r="J191">
        <f>IFERROR(IF(TRIM(C191)="-", "N/A", IF(RIGHT(C191,1)=")",IF(RIGHT(C191,2)="T)",-1000000000000*VALUE(MID(C191,2,LEN(C191)-3)),IF(RIGHT(C191,2)="M)",-1000000*VALUE(MID(C191,2,LEN(C191)-3)),IF(RIGHT(C191,2)="B)",-1000000000*VALUE(MID(C191,2,LEN(C191)-3)),IF(RIGHT(C191,2)="k)",-1000*VALUE(MID(C191,2,LEN(C191)-3)),VALUE(SUBSTITUTE(C191,",","")))))),IF(RIGHT(C191,1)="T",1000000000000*VALUE(LEFT(C191,LEN(C191)-1)),IF(RIGHT(C191,1)="M",1000000*VALUE(LEFT(C191,LEN(C191)-1)),IF(RIGHT(C191,1)="B",1000000000*VALUE(LEFT(C191,LEN(C191)-1)),IF(RIGHT(C191,1)="%",0.01*VALUE(LEFT(C191,LEN(C191)-1)),IF(RIGHT(C191,1)="k",1000*VALUE(LEFT(C191,LEN(C191)-1)),VALUE(SUBSTITUTE(C191,",",""))))))))),"N/A")</f>
        <v/>
      </c>
      <c r="K191">
        <f>IFERROR(IF(TRIM(D191)="-", "N/A", IF(RIGHT(D191,1)=")",IF(RIGHT(D191,2)="T)",-1000000000000*VALUE(MID(D191,2,LEN(D191)-3)),IF(RIGHT(D191,2)="M)",-1000000*VALUE(MID(D191,2,LEN(D191)-3)),IF(RIGHT(D191,2)="B)",-1000000000*VALUE(MID(D191,2,LEN(D191)-3)),IF(RIGHT(D191,2)="k)",-1000*VALUE(MID(D191,2,LEN(D191)-3)),VALUE(SUBSTITUTE(D191,",","")))))),IF(RIGHT(D191,1)="T",1000000000000*VALUE(LEFT(D191,LEN(D191)-1)),IF(RIGHT(D191,1)="M",1000000*VALUE(LEFT(D191,LEN(D191)-1)),IF(RIGHT(D191,1)="B",1000000000*VALUE(LEFT(D191,LEN(D191)-1)),IF(RIGHT(D191,1)="%",0.01*VALUE(LEFT(D191,LEN(D191)-1)),IF(RIGHT(D191,1)="k",1000*VALUE(LEFT(D191,LEN(D191)-1)),VALUE(SUBSTITUTE(D191,",",""))))))))),"N/A")</f>
        <v/>
      </c>
      <c r="L191">
        <f>IFERROR(IF(TRIM(E191)="-", "N/A", IF(RIGHT(E191,1)=")",IF(RIGHT(E191,2)="T)",-1000000000000*VALUE(MID(E191,2,LEN(E191)-3)),IF(RIGHT(E191,2)="M)",-1000000*VALUE(MID(E191,2,LEN(E191)-3)),IF(RIGHT(E191,2)="B)",-1000000000*VALUE(MID(E191,2,LEN(E191)-3)),IF(RIGHT(E191,2)="k)",-1000*VALUE(MID(E191,2,LEN(E191)-3)),VALUE(SUBSTITUTE(E191,",","")))))),IF(RIGHT(E191,1)="T",1000000000000*VALUE(LEFT(E191,LEN(E191)-1)),IF(RIGHT(E191,1)="M",1000000*VALUE(LEFT(E191,LEN(E191)-1)),IF(RIGHT(E191,1)="B",1000000000*VALUE(LEFT(E191,LEN(E191)-1)),IF(RIGHT(E191,1)="%",0.01*VALUE(LEFT(E191,LEN(E191)-1)),IF(RIGHT(E191,1)="k",1000*VALUE(LEFT(E191,LEN(E191)-1)),VALUE(SUBSTITUTE(E191,",",""))))))))),"N/A")</f>
        <v/>
      </c>
      <c r="M191">
        <f>IFERROR(IF(TRIM(F191)="-", "N/A", IF(RIGHT(F191,1)=")",IF(RIGHT(F191,2)="T)",-1000000000000*VALUE(MID(F191,2,LEN(F191)-3)),IF(RIGHT(F191,2)="M)",-1000000*VALUE(MID(F191,2,LEN(F191)-3)),IF(RIGHT(F191,2)="B)",-1000000000*VALUE(MID(F191,2,LEN(F191)-3)),IF(RIGHT(F191,2)="k)",-1000*VALUE(MID(F191,2,LEN(F191)-3)),VALUE(SUBSTITUTE(F191,",","")))))),IF(RIGHT(F191,1)="T",1000000000000*VALUE(LEFT(F191,LEN(F191)-1)),IF(RIGHT(F191,1)="M",1000000*VALUE(LEFT(F191,LEN(F191)-1)),IF(RIGHT(F191,1)="B",1000000000*VALUE(LEFT(F191,LEN(F191)-1)),IF(RIGHT(F191,1)="%",0.01*VALUE(LEFT(F191,LEN(F191)-1)),IF(RIGHT(F191,1)="k",1000*VALUE(LEFT(F191,LEN(F191)-1)),VALUE(SUBSTITUTE(F191,",",""))))))))),"N/A")</f>
        <v/>
      </c>
      <c r="N191">
        <f>IFERROR(IF(TRIM(G191)="-", "N/A", IF(RIGHT(G191,1)=")",IF(RIGHT(G191,2)="T)",-1000000000000*VALUE(MID(G191,2,LEN(G191)-3)),IF(RIGHT(G191,2)="M)",-1000000*VALUE(MID(G191,2,LEN(G191)-3)),IF(RIGHT(G191,2)="B)",-1000000000*VALUE(MID(G191,2,LEN(G191)-3)),IF(RIGHT(G191,2)="k)",-1000*VALUE(MID(G191,2,LEN(G191)-3)),VALUE(SUBSTITUTE(G191,",","")))))),IF(RIGHT(G191,1)="T",1000000000000*VALUE(LEFT(G191,LEN(G191)-1)),IF(RIGHT(G191,1)="M",1000000*VALUE(LEFT(G191,LEN(G191)-1)),IF(RIGHT(G191,1)="B",1000000000*VALUE(LEFT(G191,LEN(G191)-1)),IF(RIGHT(G191,1)="%",0.01*VALUE(LEFT(G191,LEN(G191)-1)),IF(RIGHT(G191,1)="k",1000*VALUE(LEFT(G191,LEN(G191)-1)),VALUE(SUBSTITUTE(G191,",",""))))))))),"N/A")</f>
        <v/>
      </c>
      <c r="P191">
        <f>MAX(J191:N191)</f>
        <v/>
      </c>
      <c r="Q191">
        <f>IFERROR(J144+MATCH(P191,J191:N191,0)-1,"")</f>
        <v/>
      </c>
      <c r="R191">
        <f>IF(Q191="","",MIN(J191:N191))</f>
        <v/>
      </c>
      <c r="S191">
        <f>IFERROR(J144+MATCH(R191,J191:N191,0)-1,"")</f>
        <v/>
      </c>
      <c r="T191">
        <f>IFERROR(AVERAGE(J191:N191),"")</f>
        <v/>
      </c>
      <c r="U191">
        <f>IFERROR(STDEV(J191:N191),"")</f>
        <v/>
      </c>
      <c r="V191">
        <f>IFERROR(IF(C191="-","",IF(ISBLANK(B191),"",IF(OR(ISNUMBER(FIND("Growth",B191)),ISNUMBER(FIND("Margin",B191))),"",(J191-T191)/U191))),"")</f>
        <v/>
      </c>
      <c r="W191">
        <f>IFERROR(IF(OR(D191="-",ISBLANK(D191)),"",(K191-T191)/U191),"")</f>
        <v/>
      </c>
      <c r="X191">
        <f>IFERROR(IF(OR(E191="-",ISBLANK(E191)),"",(L191-T191)/U191),"")</f>
        <v/>
      </c>
      <c r="Y191">
        <f>IFERROR(IF(OR(F191="-",ISBLANK(F191)),"",(M191-T191)/U191),"")</f>
        <v/>
      </c>
      <c r="Z191">
        <f>IFERROR(IF(OR(G191="-",ISBLANK(G191)),"",(N191-T191)/U191),"")</f>
        <v/>
      </c>
      <c r="AA191">
        <f>IF(MAX(MAX(V191:Z191),ABS(MIN(V191:Z191)))=ABS(MIN(V191:Z191)),MIN(V191:Z191),MAX(V191:Z191))</f>
        <v/>
      </c>
      <c r="AB191">
        <f>IFERROR(V144+MATCH(AA191,V191:Z191,0)-1,"")</f>
        <v/>
      </c>
      <c r="AC191">
        <f>IF(AB191&lt;&gt;"",IF(S191=AB191,"Low",IF(AB191=Q191,"High","")),"")</f>
        <v/>
      </c>
      <c r="AE191">
        <f>IF(ISNUMBER(MATCH("N/A",J191:N191,0)),"",IFERROR((5 * SUMPRODUCT(J144:N144,J191:N191) - PRODUCT(SUM(J144:N144),SUM(J191:N191))) / ((5 * SUM((J144^2)+(K144^2)+(L144^2)+(M144^2)+(N144^2))) - SUM(J144:N144)^2),""))</f>
        <v/>
      </c>
      <c r="AF191">
        <f>IFERROR(CORREL(J144:N144,J191:N191),"")</f>
        <v/>
      </c>
      <c r="AZ191">
        <f>IF(Q191=S191,0,1)</f>
        <v/>
      </c>
      <c r="BA191">
        <f>IF(AZ191=1,IF(Q191="","",IF(Q191=N144,"Yes","No")),"")</f>
        <v/>
      </c>
      <c r="BB191">
        <f>IF(BA191="Yes",P191,"")</f>
        <v/>
      </c>
      <c r="BC191">
        <f>IF(AZ191=1,IF(S191="","",IF(S191=N144,"Yes","No")),"")</f>
        <v/>
      </c>
      <c r="BD191">
        <f>IF(BC191="Yes",R191,"")</f>
        <v/>
      </c>
      <c r="BE191">
        <f>IFERROR(IF(SIGN(AE191)=1,"Increasing",IF(SIGN(AE191)=-1,"Decreasing","")),"")</f>
        <v/>
      </c>
      <c r="BF191">
        <f>IF(OR(AND(BE191="Increasing",BA191="Yes"),AND(BE191="Decreasing",BC191="Yes")),"Yes","No")</f>
        <v/>
      </c>
      <c r="BG191">
        <f>IF(I191="pos_trend","Yes","No")</f>
        <v/>
      </c>
      <c r="BH191">
        <f>IF(AF191&lt;&gt;"",IF(ABS(AF191)&gt;0.8,"Yes","No"),"")</f>
        <v/>
      </c>
    </row>
    <row r="192" spans="1:60">
      <c r="I192">
        <f>IF(AND(K192&gt; J192, L192&gt; K192, M192&gt; L192, N192&gt; M192), "pos_trend", IF(AND(K192&lt; J192, L192&lt; K192, M192&lt; L192, N192&lt; M192), "neg_trend", "N/A"))</f>
        <v/>
      </c>
      <c r="J192">
        <f>IFERROR(IF(TRIM(C192)="-", "N/A", IF(RIGHT(C192,1)=")",IF(RIGHT(C192,2)="T)",-1000000000000*VALUE(MID(C192,2,LEN(C192)-3)),IF(RIGHT(C192,2)="M)",-1000000*VALUE(MID(C192,2,LEN(C192)-3)),IF(RIGHT(C192,2)="B)",-1000000000*VALUE(MID(C192,2,LEN(C192)-3)),IF(RIGHT(C192,2)="k)",-1000*VALUE(MID(C192,2,LEN(C192)-3)),VALUE(SUBSTITUTE(C192,",","")))))),IF(RIGHT(C192,1)="T",1000000000000*VALUE(LEFT(C192,LEN(C192)-1)),IF(RIGHT(C192,1)="M",1000000*VALUE(LEFT(C192,LEN(C192)-1)),IF(RIGHT(C192,1)="B",1000000000*VALUE(LEFT(C192,LEN(C192)-1)),IF(RIGHT(C192,1)="%",0.01*VALUE(LEFT(C192,LEN(C192)-1)),IF(RIGHT(C192,1)="k",1000*VALUE(LEFT(C192,LEN(C192)-1)),VALUE(SUBSTITUTE(C192,",",""))))))))),"N/A")</f>
        <v/>
      </c>
      <c r="K192">
        <f>IFERROR(IF(TRIM(D192)="-", "N/A", IF(RIGHT(D192,1)=")",IF(RIGHT(D192,2)="T)",-1000000000000*VALUE(MID(D192,2,LEN(D192)-3)),IF(RIGHT(D192,2)="M)",-1000000*VALUE(MID(D192,2,LEN(D192)-3)),IF(RIGHT(D192,2)="B)",-1000000000*VALUE(MID(D192,2,LEN(D192)-3)),IF(RIGHT(D192,2)="k)",-1000*VALUE(MID(D192,2,LEN(D192)-3)),VALUE(SUBSTITUTE(D192,",","")))))),IF(RIGHT(D192,1)="T",1000000000000*VALUE(LEFT(D192,LEN(D192)-1)),IF(RIGHT(D192,1)="M",1000000*VALUE(LEFT(D192,LEN(D192)-1)),IF(RIGHT(D192,1)="B",1000000000*VALUE(LEFT(D192,LEN(D192)-1)),IF(RIGHT(D192,1)="%",0.01*VALUE(LEFT(D192,LEN(D192)-1)),IF(RIGHT(D192,1)="k",1000*VALUE(LEFT(D192,LEN(D192)-1)),VALUE(SUBSTITUTE(D192,",",""))))))))),"N/A")</f>
        <v/>
      </c>
      <c r="L192">
        <f>IFERROR(IF(TRIM(E192)="-", "N/A", IF(RIGHT(E192,1)=")",IF(RIGHT(E192,2)="T)",-1000000000000*VALUE(MID(E192,2,LEN(E192)-3)),IF(RIGHT(E192,2)="M)",-1000000*VALUE(MID(E192,2,LEN(E192)-3)),IF(RIGHT(E192,2)="B)",-1000000000*VALUE(MID(E192,2,LEN(E192)-3)),IF(RIGHT(E192,2)="k)",-1000*VALUE(MID(E192,2,LEN(E192)-3)),VALUE(SUBSTITUTE(E192,",","")))))),IF(RIGHT(E192,1)="T",1000000000000*VALUE(LEFT(E192,LEN(E192)-1)),IF(RIGHT(E192,1)="M",1000000*VALUE(LEFT(E192,LEN(E192)-1)),IF(RIGHT(E192,1)="B",1000000000*VALUE(LEFT(E192,LEN(E192)-1)),IF(RIGHT(E192,1)="%",0.01*VALUE(LEFT(E192,LEN(E192)-1)),IF(RIGHT(E192,1)="k",1000*VALUE(LEFT(E192,LEN(E192)-1)),VALUE(SUBSTITUTE(E192,",",""))))))))),"N/A")</f>
        <v/>
      </c>
      <c r="M192">
        <f>IFERROR(IF(TRIM(F192)="-", "N/A", IF(RIGHT(F192,1)=")",IF(RIGHT(F192,2)="T)",-1000000000000*VALUE(MID(F192,2,LEN(F192)-3)),IF(RIGHT(F192,2)="M)",-1000000*VALUE(MID(F192,2,LEN(F192)-3)),IF(RIGHT(F192,2)="B)",-1000000000*VALUE(MID(F192,2,LEN(F192)-3)),IF(RIGHT(F192,2)="k)",-1000*VALUE(MID(F192,2,LEN(F192)-3)),VALUE(SUBSTITUTE(F192,",","")))))),IF(RIGHT(F192,1)="T",1000000000000*VALUE(LEFT(F192,LEN(F192)-1)),IF(RIGHT(F192,1)="M",1000000*VALUE(LEFT(F192,LEN(F192)-1)),IF(RIGHT(F192,1)="B",1000000000*VALUE(LEFT(F192,LEN(F192)-1)),IF(RIGHT(F192,1)="%",0.01*VALUE(LEFT(F192,LEN(F192)-1)),IF(RIGHT(F192,1)="k",1000*VALUE(LEFT(F192,LEN(F192)-1)),VALUE(SUBSTITUTE(F192,",",""))))))))),"N/A")</f>
        <v/>
      </c>
      <c r="N192">
        <f>IFERROR(IF(TRIM(G192)="-", "N/A", IF(RIGHT(G192,1)=")",IF(RIGHT(G192,2)="T)",-1000000000000*VALUE(MID(G192,2,LEN(G192)-3)),IF(RIGHT(G192,2)="M)",-1000000*VALUE(MID(G192,2,LEN(G192)-3)),IF(RIGHT(G192,2)="B)",-1000000000*VALUE(MID(G192,2,LEN(G192)-3)),IF(RIGHT(G192,2)="k)",-1000*VALUE(MID(G192,2,LEN(G192)-3)),VALUE(SUBSTITUTE(G192,",","")))))),IF(RIGHT(G192,1)="T",1000000000000*VALUE(LEFT(G192,LEN(G192)-1)),IF(RIGHT(G192,1)="M",1000000*VALUE(LEFT(G192,LEN(G192)-1)),IF(RIGHT(G192,1)="B",1000000000*VALUE(LEFT(G192,LEN(G192)-1)),IF(RIGHT(G192,1)="%",0.01*VALUE(LEFT(G192,LEN(G192)-1)),IF(RIGHT(G192,1)="k",1000*VALUE(LEFT(G192,LEN(G192)-1)),VALUE(SUBSTITUTE(G192,",",""))))))))),"N/A")</f>
        <v/>
      </c>
      <c r="P192">
        <f>MAX(J192:N192)</f>
        <v/>
      </c>
      <c r="Q192">
        <f>IFERROR(J144+MATCH(P192,J192:N192,0)-1,"")</f>
        <v/>
      </c>
      <c r="R192">
        <f>IF(Q192="","",MIN(J192:N192))</f>
        <v/>
      </c>
      <c r="S192">
        <f>IFERROR(J144+MATCH(R192,J192:N192,0)-1,"")</f>
        <v/>
      </c>
      <c r="T192">
        <f>IFERROR(AVERAGE(J192:N192),"")</f>
        <v/>
      </c>
      <c r="U192">
        <f>IFERROR(STDEV(J192:N192),"")</f>
        <v/>
      </c>
      <c r="V192">
        <f>IFERROR(IF(C192="-","",IF(ISBLANK(B192),"",IF(OR(ISNUMBER(FIND("Growth",B192)),ISNUMBER(FIND("Margin",B192))),"",(J192-T192)/U192))),"")</f>
        <v/>
      </c>
      <c r="W192">
        <f>IFERROR(IF(OR(D192="-",ISBLANK(D192)),"",(K192-T192)/U192),"")</f>
        <v/>
      </c>
      <c r="X192">
        <f>IFERROR(IF(OR(E192="-",ISBLANK(E192)),"",(L192-T192)/U192),"")</f>
        <v/>
      </c>
      <c r="Y192">
        <f>IFERROR(IF(OR(F192="-",ISBLANK(F192)),"",(M192-T192)/U192),"")</f>
        <v/>
      </c>
      <c r="Z192">
        <f>IFERROR(IF(OR(G192="-",ISBLANK(G192)),"",(N192-T192)/U192),"")</f>
        <v/>
      </c>
      <c r="AA192">
        <f>IF(MAX(MAX(V192:Z192),ABS(MIN(V192:Z192)))=ABS(MIN(V192:Z192)),MIN(V192:Z192),MAX(V192:Z192))</f>
        <v/>
      </c>
      <c r="AB192">
        <f>IFERROR(V144+MATCH(AA192,V192:Z192,0)-1,"")</f>
        <v/>
      </c>
      <c r="AC192">
        <f>IF(AB192&lt;&gt;"",IF(S192=AB192,"Low",IF(AB192=Q192,"High","")),"")</f>
        <v/>
      </c>
      <c r="AE192">
        <f>IF(ISNUMBER(MATCH("N/A",J192:N192,0)),"",IFERROR((5 * SUMPRODUCT(J144:N144,J192:N192) - PRODUCT(SUM(J144:N144),SUM(J192:N192))) / ((5 * SUM((J144^2)+(K144^2)+(L144^2)+(M144^2)+(N144^2))) - SUM(J144:N144)^2),""))</f>
        <v/>
      </c>
      <c r="AF192">
        <f>IFERROR(CORREL(J144:N144,J192:N192),"")</f>
        <v/>
      </c>
      <c r="AZ192">
        <f>IF(Q192=S192,0,1)</f>
        <v/>
      </c>
      <c r="BA192">
        <f>IF(AZ192=1,IF(Q192="","",IF(Q192=N144,"Yes","No")),"")</f>
        <v/>
      </c>
      <c r="BB192">
        <f>IF(BA192="Yes",P192,"")</f>
        <v/>
      </c>
      <c r="BC192">
        <f>IF(AZ192=1,IF(S192="","",IF(S192=N144,"Yes","No")),"")</f>
        <v/>
      </c>
      <c r="BD192">
        <f>IF(BC192="Yes",R192,"")</f>
        <v/>
      </c>
      <c r="BE192">
        <f>IFERROR(IF(SIGN(AE192)=1,"Increasing",IF(SIGN(AE192)=-1,"Decreasing","")),"")</f>
        <v/>
      </c>
      <c r="BF192">
        <f>IF(OR(AND(BE192="Increasing",BA192="Yes"),AND(BE192="Decreasing",BC192="Yes")),"Yes","No")</f>
        <v/>
      </c>
      <c r="BG192">
        <f>IF(I192="pos_trend","Yes","No")</f>
        <v/>
      </c>
      <c r="BH192">
        <f>IF(AF192&lt;&gt;"",IF(ABS(AF192)&gt;0.8,"Yes","No"),"")</f>
        <v/>
      </c>
    </row>
    <row r="193" spans="1:60">
      <c r="I193">
        <f>IF(AND(K193&gt; J193, L193&gt; K193, M193&gt; L193, N193&gt; M193), "pos_trend", IF(AND(K193&lt; J193, L193&lt; K193, M193&lt; L193, N193&lt; M193), "neg_trend", "N/A"))</f>
        <v/>
      </c>
      <c r="J193">
        <f>IFERROR(IF(TRIM(C193)="-", "N/A", IF(RIGHT(C193,1)=")",IF(RIGHT(C193,2)="T)",-1000000000000*VALUE(MID(C193,2,LEN(C193)-3)),IF(RIGHT(C193,2)="M)",-1000000*VALUE(MID(C193,2,LEN(C193)-3)),IF(RIGHT(C193,2)="B)",-1000000000*VALUE(MID(C193,2,LEN(C193)-3)),IF(RIGHT(C193,2)="k)",-1000*VALUE(MID(C193,2,LEN(C193)-3)),VALUE(SUBSTITUTE(C193,",","")))))),IF(RIGHT(C193,1)="T",1000000000000*VALUE(LEFT(C193,LEN(C193)-1)),IF(RIGHT(C193,1)="M",1000000*VALUE(LEFT(C193,LEN(C193)-1)),IF(RIGHT(C193,1)="B",1000000000*VALUE(LEFT(C193,LEN(C193)-1)),IF(RIGHT(C193,1)="%",0.01*VALUE(LEFT(C193,LEN(C193)-1)),IF(RIGHT(C193,1)="k",1000*VALUE(LEFT(C193,LEN(C193)-1)),VALUE(SUBSTITUTE(C193,",",""))))))))),"N/A")</f>
        <v/>
      </c>
      <c r="K193">
        <f>IFERROR(IF(TRIM(D193)="-", "N/A", IF(RIGHT(D193,1)=")",IF(RIGHT(D193,2)="T)",-1000000000000*VALUE(MID(D193,2,LEN(D193)-3)),IF(RIGHT(D193,2)="M)",-1000000*VALUE(MID(D193,2,LEN(D193)-3)),IF(RIGHT(D193,2)="B)",-1000000000*VALUE(MID(D193,2,LEN(D193)-3)),IF(RIGHT(D193,2)="k)",-1000*VALUE(MID(D193,2,LEN(D193)-3)),VALUE(SUBSTITUTE(D193,",","")))))),IF(RIGHT(D193,1)="T",1000000000000*VALUE(LEFT(D193,LEN(D193)-1)),IF(RIGHT(D193,1)="M",1000000*VALUE(LEFT(D193,LEN(D193)-1)),IF(RIGHT(D193,1)="B",1000000000*VALUE(LEFT(D193,LEN(D193)-1)),IF(RIGHT(D193,1)="%",0.01*VALUE(LEFT(D193,LEN(D193)-1)),IF(RIGHT(D193,1)="k",1000*VALUE(LEFT(D193,LEN(D193)-1)),VALUE(SUBSTITUTE(D193,",",""))))))))),"N/A")</f>
        <v/>
      </c>
      <c r="L193">
        <f>IFERROR(IF(TRIM(E193)="-", "N/A", IF(RIGHT(E193,1)=")",IF(RIGHT(E193,2)="T)",-1000000000000*VALUE(MID(E193,2,LEN(E193)-3)),IF(RIGHT(E193,2)="M)",-1000000*VALUE(MID(E193,2,LEN(E193)-3)),IF(RIGHT(E193,2)="B)",-1000000000*VALUE(MID(E193,2,LEN(E193)-3)),IF(RIGHT(E193,2)="k)",-1000*VALUE(MID(E193,2,LEN(E193)-3)),VALUE(SUBSTITUTE(E193,",","")))))),IF(RIGHT(E193,1)="T",1000000000000*VALUE(LEFT(E193,LEN(E193)-1)),IF(RIGHT(E193,1)="M",1000000*VALUE(LEFT(E193,LEN(E193)-1)),IF(RIGHT(E193,1)="B",1000000000*VALUE(LEFT(E193,LEN(E193)-1)),IF(RIGHT(E193,1)="%",0.01*VALUE(LEFT(E193,LEN(E193)-1)),IF(RIGHT(E193,1)="k",1000*VALUE(LEFT(E193,LEN(E193)-1)),VALUE(SUBSTITUTE(E193,",",""))))))))),"N/A")</f>
        <v/>
      </c>
      <c r="M193">
        <f>IFERROR(IF(TRIM(F193)="-", "N/A", IF(RIGHT(F193,1)=")",IF(RIGHT(F193,2)="T)",-1000000000000*VALUE(MID(F193,2,LEN(F193)-3)),IF(RIGHT(F193,2)="M)",-1000000*VALUE(MID(F193,2,LEN(F193)-3)),IF(RIGHT(F193,2)="B)",-1000000000*VALUE(MID(F193,2,LEN(F193)-3)),IF(RIGHT(F193,2)="k)",-1000*VALUE(MID(F193,2,LEN(F193)-3)),VALUE(SUBSTITUTE(F193,",","")))))),IF(RIGHT(F193,1)="T",1000000000000*VALUE(LEFT(F193,LEN(F193)-1)),IF(RIGHT(F193,1)="M",1000000*VALUE(LEFT(F193,LEN(F193)-1)),IF(RIGHT(F193,1)="B",1000000000*VALUE(LEFT(F193,LEN(F193)-1)),IF(RIGHT(F193,1)="%",0.01*VALUE(LEFT(F193,LEN(F193)-1)),IF(RIGHT(F193,1)="k",1000*VALUE(LEFT(F193,LEN(F193)-1)),VALUE(SUBSTITUTE(F193,",",""))))))))),"N/A")</f>
        <v/>
      </c>
      <c r="N193">
        <f>IFERROR(IF(TRIM(G193)="-", "N/A", IF(RIGHT(G193,1)=")",IF(RIGHT(G193,2)="T)",-1000000000000*VALUE(MID(G193,2,LEN(G193)-3)),IF(RIGHT(G193,2)="M)",-1000000*VALUE(MID(G193,2,LEN(G193)-3)),IF(RIGHT(G193,2)="B)",-1000000000*VALUE(MID(G193,2,LEN(G193)-3)),IF(RIGHT(G193,2)="k)",-1000*VALUE(MID(G193,2,LEN(G193)-3)),VALUE(SUBSTITUTE(G193,",","")))))),IF(RIGHT(G193,1)="T",1000000000000*VALUE(LEFT(G193,LEN(G193)-1)),IF(RIGHT(G193,1)="M",1000000*VALUE(LEFT(G193,LEN(G193)-1)),IF(RIGHT(G193,1)="B",1000000000*VALUE(LEFT(G193,LEN(G193)-1)),IF(RIGHT(G193,1)="%",0.01*VALUE(LEFT(G193,LEN(G193)-1)),IF(RIGHT(G193,1)="k",1000*VALUE(LEFT(G193,LEN(G193)-1)),VALUE(SUBSTITUTE(G193,",",""))))))))),"N/A")</f>
        <v/>
      </c>
      <c r="P193">
        <f>MAX(J193:N193)</f>
        <v/>
      </c>
      <c r="Q193">
        <f>IFERROR(J144+MATCH(P193,J193:N193,0)-1,"")</f>
        <v/>
      </c>
      <c r="R193">
        <f>IF(Q193="","",MIN(J193:N193))</f>
        <v/>
      </c>
      <c r="S193">
        <f>IFERROR(J144+MATCH(R193,J193:N193,0)-1,"")</f>
        <v/>
      </c>
      <c r="T193">
        <f>IFERROR(AVERAGE(J193:N193),"")</f>
        <v/>
      </c>
      <c r="U193">
        <f>IFERROR(STDEV(J193:N193),"")</f>
        <v/>
      </c>
      <c r="V193">
        <f>IFERROR(IF(C193="-","",IF(ISBLANK(B193),"",IF(OR(ISNUMBER(FIND("Growth",B193)),ISNUMBER(FIND("Margin",B193))),"",(J193-T193)/U193))),"")</f>
        <v/>
      </c>
      <c r="W193">
        <f>IFERROR(IF(OR(D193="-",ISBLANK(D193)),"",(K193-T193)/U193),"")</f>
        <v/>
      </c>
      <c r="X193">
        <f>IFERROR(IF(OR(E193="-",ISBLANK(E193)),"",(L193-T193)/U193),"")</f>
        <v/>
      </c>
      <c r="Y193">
        <f>IFERROR(IF(OR(F193="-",ISBLANK(F193)),"",(M193-T193)/U193),"")</f>
        <v/>
      </c>
      <c r="Z193">
        <f>IFERROR(IF(OR(G193="-",ISBLANK(G193)),"",(N193-T193)/U193),"")</f>
        <v/>
      </c>
      <c r="AA193">
        <f>IF(MAX(MAX(V193:Z193),ABS(MIN(V193:Z193)))=ABS(MIN(V193:Z193)),MIN(V193:Z193),MAX(V193:Z193))</f>
        <v/>
      </c>
      <c r="AB193">
        <f>IFERROR(V144+MATCH(AA193,V193:Z193,0)-1,"")</f>
        <v/>
      </c>
      <c r="AC193">
        <f>IF(AB193&lt;&gt;"",IF(S193=AB193,"Low",IF(AB193=Q193,"High","")),"")</f>
        <v/>
      </c>
      <c r="AE193">
        <f>IF(ISNUMBER(MATCH("N/A",J193:N193,0)),"",IFERROR((5 * SUMPRODUCT(J144:N144,J193:N193) - PRODUCT(SUM(J144:N144),SUM(J193:N193))) / ((5 * SUM((J144^2)+(K144^2)+(L144^2)+(M144^2)+(N144^2))) - SUM(J144:N144)^2),""))</f>
        <v/>
      </c>
      <c r="AF193">
        <f>IFERROR(CORREL(J144:N144,J193:N193),"")</f>
        <v/>
      </c>
      <c r="AZ193">
        <f>IF(Q193=S193,0,1)</f>
        <v/>
      </c>
      <c r="BA193">
        <f>IF(AZ193=1,IF(Q193="","",IF(Q193=N144,"Yes","No")),"")</f>
        <v/>
      </c>
      <c r="BB193">
        <f>IF(BA193="Yes",P193,"")</f>
        <v/>
      </c>
      <c r="BC193">
        <f>IF(AZ193=1,IF(S193="","",IF(S193=N144,"Yes","No")),"")</f>
        <v/>
      </c>
      <c r="BD193">
        <f>IF(BC193="Yes",R193,"")</f>
        <v/>
      </c>
      <c r="BE193">
        <f>IFERROR(IF(SIGN(AE193)=1,"Increasing",IF(SIGN(AE193)=-1,"Decreasing","")),"")</f>
        <v/>
      </c>
      <c r="BF193">
        <f>IF(OR(AND(BE193="Increasing",BA193="Yes"),AND(BE193="Decreasing",BC193="Yes")),"Yes","No")</f>
        <v/>
      </c>
      <c r="BG193">
        <f>IF(I193="pos_trend","Yes","No")</f>
        <v/>
      </c>
      <c r="BH193">
        <f>IF(AF193&lt;&gt;"",IF(ABS(AF193)&gt;0.8,"Yes","No"),"")</f>
        <v/>
      </c>
    </row>
    <row r="194" spans="1:60">
      <c r="I194">
        <f>IF(AND(K194&gt; J194, L194&gt; K194, M194&gt; L194, N194&gt; M194), "pos_trend", IF(AND(K194&lt; J194, L194&lt; K194, M194&lt; L194, N194&lt; M194), "neg_trend", "N/A"))</f>
        <v/>
      </c>
      <c r="J194">
        <f>IFERROR(IF(TRIM(C194)="-", "N/A", IF(RIGHT(C194,1)=")",IF(RIGHT(C194,2)="T)",-1000000000000*VALUE(MID(C194,2,LEN(C194)-3)),IF(RIGHT(C194,2)="M)",-1000000*VALUE(MID(C194,2,LEN(C194)-3)),IF(RIGHT(C194,2)="B)",-1000000000*VALUE(MID(C194,2,LEN(C194)-3)),IF(RIGHT(C194,2)="k)",-1000*VALUE(MID(C194,2,LEN(C194)-3)),VALUE(SUBSTITUTE(C194,",","")))))),IF(RIGHT(C194,1)="T",1000000000000*VALUE(LEFT(C194,LEN(C194)-1)),IF(RIGHT(C194,1)="M",1000000*VALUE(LEFT(C194,LEN(C194)-1)),IF(RIGHT(C194,1)="B",1000000000*VALUE(LEFT(C194,LEN(C194)-1)),IF(RIGHT(C194,1)="%",0.01*VALUE(LEFT(C194,LEN(C194)-1)),IF(RIGHT(C194,1)="k",1000*VALUE(LEFT(C194,LEN(C194)-1)),VALUE(SUBSTITUTE(C194,",",""))))))))),"N/A")</f>
        <v/>
      </c>
      <c r="K194">
        <f>IFERROR(IF(TRIM(D194)="-", "N/A", IF(RIGHT(D194,1)=")",IF(RIGHT(D194,2)="T)",-1000000000000*VALUE(MID(D194,2,LEN(D194)-3)),IF(RIGHT(D194,2)="M)",-1000000*VALUE(MID(D194,2,LEN(D194)-3)),IF(RIGHT(D194,2)="B)",-1000000000*VALUE(MID(D194,2,LEN(D194)-3)),IF(RIGHT(D194,2)="k)",-1000*VALUE(MID(D194,2,LEN(D194)-3)),VALUE(SUBSTITUTE(D194,",","")))))),IF(RIGHT(D194,1)="T",1000000000000*VALUE(LEFT(D194,LEN(D194)-1)),IF(RIGHT(D194,1)="M",1000000*VALUE(LEFT(D194,LEN(D194)-1)),IF(RIGHT(D194,1)="B",1000000000*VALUE(LEFT(D194,LEN(D194)-1)),IF(RIGHT(D194,1)="%",0.01*VALUE(LEFT(D194,LEN(D194)-1)),IF(RIGHT(D194,1)="k",1000*VALUE(LEFT(D194,LEN(D194)-1)),VALUE(SUBSTITUTE(D194,",",""))))))))),"N/A")</f>
        <v/>
      </c>
      <c r="L194">
        <f>IFERROR(IF(TRIM(E194)="-", "N/A", IF(RIGHT(E194,1)=")",IF(RIGHT(E194,2)="T)",-1000000000000*VALUE(MID(E194,2,LEN(E194)-3)),IF(RIGHT(E194,2)="M)",-1000000*VALUE(MID(E194,2,LEN(E194)-3)),IF(RIGHT(E194,2)="B)",-1000000000*VALUE(MID(E194,2,LEN(E194)-3)),IF(RIGHT(E194,2)="k)",-1000*VALUE(MID(E194,2,LEN(E194)-3)),VALUE(SUBSTITUTE(E194,",","")))))),IF(RIGHT(E194,1)="T",1000000000000*VALUE(LEFT(E194,LEN(E194)-1)),IF(RIGHT(E194,1)="M",1000000*VALUE(LEFT(E194,LEN(E194)-1)),IF(RIGHT(E194,1)="B",1000000000*VALUE(LEFT(E194,LEN(E194)-1)),IF(RIGHT(E194,1)="%",0.01*VALUE(LEFT(E194,LEN(E194)-1)),IF(RIGHT(E194,1)="k",1000*VALUE(LEFT(E194,LEN(E194)-1)),VALUE(SUBSTITUTE(E194,",",""))))))))),"N/A")</f>
        <v/>
      </c>
      <c r="M194">
        <f>IFERROR(IF(TRIM(F194)="-", "N/A", IF(RIGHT(F194,1)=")",IF(RIGHT(F194,2)="T)",-1000000000000*VALUE(MID(F194,2,LEN(F194)-3)),IF(RIGHT(F194,2)="M)",-1000000*VALUE(MID(F194,2,LEN(F194)-3)),IF(RIGHT(F194,2)="B)",-1000000000*VALUE(MID(F194,2,LEN(F194)-3)),IF(RIGHT(F194,2)="k)",-1000*VALUE(MID(F194,2,LEN(F194)-3)),VALUE(SUBSTITUTE(F194,",","")))))),IF(RIGHT(F194,1)="T",1000000000000*VALUE(LEFT(F194,LEN(F194)-1)),IF(RIGHT(F194,1)="M",1000000*VALUE(LEFT(F194,LEN(F194)-1)),IF(RIGHT(F194,1)="B",1000000000*VALUE(LEFT(F194,LEN(F194)-1)),IF(RIGHT(F194,1)="%",0.01*VALUE(LEFT(F194,LEN(F194)-1)),IF(RIGHT(F194,1)="k",1000*VALUE(LEFT(F194,LEN(F194)-1)),VALUE(SUBSTITUTE(F194,",",""))))))))),"N/A")</f>
        <v/>
      </c>
      <c r="N194">
        <f>IFERROR(IF(TRIM(G194)="-", "N/A", IF(RIGHT(G194,1)=")",IF(RIGHT(G194,2)="T)",-1000000000000*VALUE(MID(G194,2,LEN(G194)-3)),IF(RIGHT(G194,2)="M)",-1000000*VALUE(MID(G194,2,LEN(G194)-3)),IF(RIGHT(G194,2)="B)",-1000000000*VALUE(MID(G194,2,LEN(G194)-3)),IF(RIGHT(G194,2)="k)",-1000*VALUE(MID(G194,2,LEN(G194)-3)),VALUE(SUBSTITUTE(G194,",","")))))),IF(RIGHT(G194,1)="T",1000000000000*VALUE(LEFT(G194,LEN(G194)-1)),IF(RIGHT(G194,1)="M",1000000*VALUE(LEFT(G194,LEN(G194)-1)),IF(RIGHT(G194,1)="B",1000000000*VALUE(LEFT(G194,LEN(G194)-1)),IF(RIGHT(G194,1)="%",0.01*VALUE(LEFT(G194,LEN(G194)-1)),IF(RIGHT(G194,1)="k",1000*VALUE(LEFT(G194,LEN(G194)-1)),VALUE(SUBSTITUTE(G194,",",""))))))))),"N/A")</f>
        <v/>
      </c>
      <c r="P194">
        <f>MAX(J194:N194)</f>
        <v/>
      </c>
      <c r="Q194">
        <f>IFERROR(J144+MATCH(P194,J194:N194,0)-1,"")</f>
        <v/>
      </c>
      <c r="R194">
        <f>IF(Q194="","",MIN(J194:N194))</f>
        <v/>
      </c>
      <c r="S194">
        <f>IFERROR(J144+MATCH(R194,J194:N194,0)-1,"")</f>
        <v/>
      </c>
      <c r="T194">
        <f>IFERROR(AVERAGE(J194:N194),"")</f>
        <v/>
      </c>
      <c r="U194">
        <f>IFERROR(STDEV(J194:N194),"")</f>
        <v/>
      </c>
      <c r="V194">
        <f>IFERROR(IF(C194="-","",IF(ISBLANK(B194),"",IF(OR(ISNUMBER(FIND("Growth",B194)),ISNUMBER(FIND("Margin",B194))),"",(J194-T194)/U194))),"")</f>
        <v/>
      </c>
      <c r="W194">
        <f>IFERROR(IF(OR(D194="-",ISBLANK(D194)),"",(K194-T194)/U194),"")</f>
        <v/>
      </c>
      <c r="X194">
        <f>IFERROR(IF(OR(E194="-",ISBLANK(E194)),"",(L194-T194)/U194),"")</f>
        <v/>
      </c>
      <c r="Y194">
        <f>IFERROR(IF(OR(F194="-",ISBLANK(F194)),"",(M194-T194)/U194),"")</f>
        <v/>
      </c>
      <c r="Z194">
        <f>IFERROR(IF(OR(G194="-",ISBLANK(G194)),"",(N194-T194)/U194),"")</f>
        <v/>
      </c>
      <c r="AA194">
        <f>IF(MAX(MAX(V194:Z194),ABS(MIN(V194:Z194)))=ABS(MIN(V194:Z194)),MIN(V194:Z194),MAX(V194:Z194))</f>
        <v/>
      </c>
      <c r="AB194">
        <f>IFERROR(V144+MATCH(AA194,V194:Z194,0)-1,"")</f>
        <v/>
      </c>
      <c r="AC194">
        <f>IF(AB194&lt;&gt;"",IF(S194=AB194,"Low",IF(AB194=Q194,"High","")),"")</f>
        <v/>
      </c>
      <c r="AE194">
        <f>IF(ISNUMBER(MATCH("N/A",J194:N194,0)),"",IFERROR((5 * SUMPRODUCT(J144:N144,J194:N194) - PRODUCT(SUM(J144:N144),SUM(J194:N194))) / ((5 * SUM((J144^2)+(K144^2)+(L144^2)+(M144^2)+(N144^2))) - SUM(J144:N144)^2),""))</f>
        <v/>
      </c>
      <c r="AF194">
        <f>IFERROR(CORREL(J144:N144,J194:N194),"")</f>
        <v/>
      </c>
      <c r="AZ194">
        <f>IF(Q194=S194,0,1)</f>
        <v/>
      </c>
      <c r="BA194">
        <f>IF(AZ194=1,IF(Q194="","",IF(Q194=N144,"Yes","No")),"")</f>
        <v/>
      </c>
      <c r="BB194">
        <f>IF(BA194="Yes",P194,"")</f>
        <v/>
      </c>
      <c r="BC194">
        <f>IF(AZ194=1,IF(S194="","",IF(S194=N144,"Yes","No")),"")</f>
        <v/>
      </c>
      <c r="BD194">
        <f>IF(BC194="Yes",R194,"")</f>
        <v/>
      </c>
      <c r="BE194">
        <f>IFERROR(IF(SIGN(AE194)=1,"Increasing",IF(SIGN(AE194)=-1,"Decreasing","")),"")</f>
        <v/>
      </c>
      <c r="BF194">
        <f>IF(OR(AND(BE194="Increasing",BA194="Yes"),AND(BE194="Decreasing",BC194="Yes")),"Yes","No")</f>
        <v/>
      </c>
      <c r="BG194">
        <f>IF(I194="pos_trend","Yes","No")</f>
        <v/>
      </c>
      <c r="BH194">
        <f>IF(AF194&lt;&gt;"",IF(ABS(AF194)&gt;0.8,"Yes","No"),"")</f>
        <v/>
      </c>
    </row>
    <row r="195" spans="1:60">
      <c r="I195">
        <f>IF(AND(K195&gt; J195, L195&gt; K195, M195&gt; L195, N195&gt; M195), "pos_trend", IF(AND(K195&lt; J195, L195&lt; K195, M195&lt; L195, N195&lt; M195), "neg_trend", "N/A"))</f>
        <v/>
      </c>
      <c r="J195">
        <f>IFERROR(IF(TRIM(C195)="-", "N/A", IF(RIGHT(C195,1)=")",IF(RIGHT(C195,2)="T)",-1000000000000*VALUE(MID(C195,2,LEN(C195)-3)),IF(RIGHT(C195,2)="M)",-1000000*VALUE(MID(C195,2,LEN(C195)-3)),IF(RIGHT(C195,2)="B)",-1000000000*VALUE(MID(C195,2,LEN(C195)-3)),IF(RIGHT(C195,2)="k)",-1000*VALUE(MID(C195,2,LEN(C195)-3)),VALUE(SUBSTITUTE(C195,",","")))))),IF(RIGHT(C195,1)="T",1000000000000*VALUE(LEFT(C195,LEN(C195)-1)),IF(RIGHT(C195,1)="M",1000000*VALUE(LEFT(C195,LEN(C195)-1)),IF(RIGHT(C195,1)="B",1000000000*VALUE(LEFT(C195,LEN(C195)-1)),IF(RIGHT(C195,1)="%",0.01*VALUE(LEFT(C195,LEN(C195)-1)),IF(RIGHT(C195,1)="k",1000*VALUE(LEFT(C195,LEN(C195)-1)),VALUE(SUBSTITUTE(C195,",",""))))))))),"N/A")</f>
        <v/>
      </c>
      <c r="K195">
        <f>IFERROR(IF(TRIM(D195)="-", "N/A", IF(RIGHT(D195,1)=")",IF(RIGHT(D195,2)="T)",-1000000000000*VALUE(MID(D195,2,LEN(D195)-3)),IF(RIGHT(D195,2)="M)",-1000000*VALUE(MID(D195,2,LEN(D195)-3)),IF(RIGHT(D195,2)="B)",-1000000000*VALUE(MID(D195,2,LEN(D195)-3)),IF(RIGHT(D195,2)="k)",-1000*VALUE(MID(D195,2,LEN(D195)-3)),VALUE(SUBSTITUTE(D195,",","")))))),IF(RIGHT(D195,1)="T",1000000000000*VALUE(LEFT(D195,LEN(D195)-1)),IF(RIGHT(D195,1)="M",1000000*VALUE(LEFT(D195,LEN(D195)-1)),IF(RIGHT(D195,1)="B",1000000000*VALUE(LEFT(D195,LEN(D195)-1)),IF(RIGHT(D195,1)="%",0.01*VALUE(LEFT(D195,LEN(D195)-1)),IF(RIGHT(D195,1)="k",1000*VALUE(LEFT(D195,LEN(D195)-1)),VALUE(SUBSTITUTE(D195,",",""))))))))),"N/A")</f>
        <v/>
      </c>
      <c r="L195">
        <f>IFERROR(IF(TRIM(E195)="-", "N/A", IF(RIGHT(E195,1)=")",IF(RIGHT(E195,2)="T)",-1000000000000*VALUE(MID(E195,2,LEN(E195)-3)),IF(RIGHT(E195,2)="M)",-1000000*VALUE(MID(E195,2,LEN(E195)-3)),IF(RIGHT(E195,2)="B)",-1000000000*VALUE(MID(E195,2,LEN(E195)-3)),IF(RIGHT(E195,2)="k)",-1000*VALUE(MID(E195,2,LEN(E195)-3)),VALUE(SUBSTITUTE(E195,",","")))))),IF(RIGHT(E195,1)="T",1000000000000*VALUE(LEFT(E195,LEN(E195)-1)),IF(RIGHT(E195,1)="M",1000000*VALUE(LEFT(E195,LEN(E195)-1)),IF(RIGHT(E195,1)="B",1000000000*VALUE(LEFT(E195,LEN(E195)-1)),IF(RIGHT(E195,1)="%",0.01*VALUE(LEFT(E195,LEN(E195)-1)),IF(RIGHT(E195,1)="k",1000*VALUE(LEFT(E195,LEN(E195)-1)),VALUE(SUBSTITUTE(E195,",",""))))))))),"N/A")</f>
        <v/>
      </c>
      <c r="M195">
        <f>IFERROR(IF(TRIM(F195)="-", "N/A", IF(RIGHT(F195,1)=")",IF(RIGHT(F195,2)="T)",-1000000000000*VALUE(MID(F195,2,LEN(F195)-3)),IF(RIGHT(F195,2)="M)",-1000000*VALUE(MID(F195,2,LEN(F195)-3)),IF(RIGHT(F195,2)="B)",-1000000000*VALUE(MID(F195,2,LEN(F195)-3)),IF(RIGHT(F195,2)="k)",-1000*VALUE(MID(F195,2,LEN(F195)-3)),VALUE(SUBSTITUTE(F195,",","")))))),IF(RIGHT(F195,1)="T",1000000000000*VALUE(LEFT(F195,LEN(F195)-1)),IF(RIGHT(F195,1)="M",1000000*VALUE(LEFT(F195,LEN(F195)-1)),IF(RIGHT(F195,1)="B",1000000000*VALUE(LEFT(F195,LEN(F195)-1)),IF(RIGHT(F195,1)="%",0.01*VALUE(LEFT(F195,LEN(F195)-1)),IF(RIGHT(F195,1)="k",1000*VALUE(LEFT(F195,LEN(F195)-1)),VALUE(SUBSTITUTE(F195,",",""))))))))),"N/A")</f>
        <v/>
      </c>
      <c r="N195">
        <f>IFERROR(IF(TRIM(G195)="-", "N/A", IF(RIGHT(G195,1)=")",IF(RIGHT(G195,2)="T)",-1000000000000*VALUE(MID(G195,2,LEN(G195)-3)),IF(RIGHT(G195,2)="M)",-1000000*VALUE(MID(G195,2,LEN(G195)-3)),IF(RIGHT(G195,2)="B)",-1000000000*VALUE(MID(G195,2,LEN(G195)-3)),IF(RIGHT(G195,2)="k)",-1000*VALUE(MID(G195,2,LEN(G195)-3)),VALUE(SUBSTITUTE(G195,",","")))))),IF(RIGHT(G195,1)="T",1000000000000*VALUE(LEFT(G195,LEN(G195)-1)),IF(RIGHT(G195,1)="M",1000000*VALUE(LEFT(G195,LEN(G195)-1)),IF(RIGHT(G195,1)="B",1000000000*VALUE(LEFT(G195,LEN(G195)-1)),IF(RIGHT(G195,1)="%",0.01*VALUE(LEFT(G195,LEN(G195)-1)),IF(RIGHT(G195,1)="k",1000*VALUE(LEFT(G195,LEN(G195)-1)),VALUE(SUBSTITUTE(G195,",",""))))))))),"N/A")</f>
        <v/>
      </c>
      <c r="P195">
        <f>MAX(J195:N195)</f>
        <v/>
      </c>
      <c r="Q195">
        <f>IFERROR(J144+MATCH(P195,J195:N195,0)-1,"")</f>
        <v/>
      </c>
      <c r="R195">
        <f>IF(Q195="","",MIN(J195:N195))</f>
        <v/>
      </c>
      <c r="S195">
        <f>IFERROR(J144+MATCH(R195,J195:N195,0)-1,"")</f>
        <v/>
      </c>
      <c r="T195">
        <f>IFERROR(AVERAGE(J195:N195),"")</f>
        <v/>
      </c>
      <c r="U195">
        <f>IFERROR(STDEV(J195:N195),"")</f>
        <v/>
      </c>
      <c r="V195">
        <f>IFERROR(IF(C195="-","",IF(ISBLANK(B195),"",IF(OR(ISNUMBER(FIND("Growth",B195)),ISNUMBER(FIND("Margin",B195))),"",(J195-T195)/U195))),"")</f>
        <v/>
      </c>
      <c r="W195">
        <f>IFERROR(IF(OR(D195="-",ISBLANK(D195)),"",(K195-T195)/U195),"")</f>
        <v/>
      </c>
      <c r="X195">
        <f>IFERROR(IF(OR(E195="-",ISBLANK(E195)),"",(L195-T195)/U195),"")</f>
        <v/>
      </c>
      <c r="Y195">
        <f>IFERROR(IF(OR(F195="-",ISBLANK(F195)),"",(M195-T195)/U195),"")</f>
        <v/>
      </c>
      <c r="Z195">
        <f>IFERROR(IF(OR(G195="-",ISBLANK(G195)),"",(N195-T195)/U195),"")</f>
        <v/>
      </c>
      <c r="AA195">
        <f>IF(MAX(MAX(V195:Z195),ABS(MIN(V195:Z195)))=ABS(MIN(V195:Z195)),MIN(V195:Z195),MAX(V195:Z195))</f>
        <v/>
      </c>
      <c r="AB195">
        <f>IFERROR(V144+MATCH(AA195,V195:Z195,0)-1,"")</f>
        <v/>
      </c>
      <c r="AC195">
        <f>IF(AB195&lt;&gt;"",IF(S195=AB195,"Low",IF(AB195=Q195,"High","")),"")</f>
        <v/>
      </c>
      <c r="AE195">
        <f>IF(ISNUMBER(MATCH("N/A",J195:N195,0)),"",IFERROR((5 * SUMPRODUCT(J144:N144,J195:N195) - PRODUCT(SUM(J144:N144),SUM(J195:N195))) / ((5 * SUM((J144^2)+(K144^2)+(L144^2)+(M144^2)+(N144^2))) - SUM(J144:N144)^2),""))</f>
        <v/>
      </c>
      <c r="AF195">
        <f>IFERROR(CORREL(J144:N144,J195:N195),"")</f>
        <v/>
      </c>
      <c r="AZ195">
        <f>IF(Q195=S195,0,1)</f>
        <v/>
      </c>
      <c r="BA195">
        <f>IF(AZ195=1,IF(Q195="","",IF(Q195=N144,"Yes","No")),"")</f>
        <v/>
      </c>
      <c r="BB195">
        <f>IF(BA195="Yes",P195,"")</f>
        <v/>
      </c>
      <c r="BC195">
        <f>IF(AZ195=1,IF(S195="","",IF(S195=N144,"Yes","No")),"")</f>
        <v/>
      </c>
      <c r="BD195">
        <f>IF(BC195="Yes",R195,"")</f>
        <v/>
      </c>
      <c r="BE195">
        <f>IFERROR(IF(SIGN(AE195)=1,"Increasing",IF(SIGN(AE195)=-1,"Decreasing","")),"")</f>
        <v/>
      </c>
      <c r="BF195">
        <f>IF(OR(AND(BE195="Increasing",BA195="Yes"),AND(BE195="Decreasing",BC195="Yes")),"Yes","No")</f>
        <v/>
      </c>
      <c r="BG195">
        <f>IF(I195="pos_trend","Yes","No")</f>
        <v/>
      </c>
      <c r="BH195">
        <f>IF(AF195&lt;&gt;"",IF(ABS(AF195)&gt;0.8,"Yes","No"),"")</f>
        <v/>
      </c>
    </row>
    <row r="196" spans="1:60">
      <c r="I196">
        <f>IF(AND(K196&gt; J196, L196&gt; K196, M196&gt; L196, N196&gt; M196), "pos_trend", IF(AND(K196&lt; J196, L196&lt; K196, M196&lt; L196, N196&lt; M196), "neg_trend", "N/A"))</f>
        <v/>
      </c>
      <c r="J196">
        <f>IFERROR(IF(TRIM(C196)="-", "N/A", IF(RIGHT(C196,1)=")",IF(RIGHT(C196,2)="T)",-1000000000000*VALUE(MID(C196,2,LEN(C196)-3)),IF(RIGHT(C196,2)="M)",-1000000*VALUE(MID(C196,2,LEN(C196)-3)),IF(RIGHT(C196,2)="B)",-1000000000*VALUE(MID(C196,2,LEN(C196)-3)),IF(RIGHT(C196,2)="k)",-1000*VALUE(MID(C196,2,LEN(C196)-3)),VALUE(SUBSTITUTE(C196,",","")))))),IF(RIGHT(C196,1)="T",1000000000000*VALUE(LEFT(C196,LEN(C196)-1)),IF(RIGHT(C196,1)="M",1000000*VALUE(LEFT(C196,LEN(C196)-1)),IF(RIGHT(C196,1)="B",1000000000*VALUE(LEFT(C196,LEN(C196)-1)),IF(RIGHT(C196,1)="%",0.01*VALUE(LEFT(C196,LEN(C196)-1)),IF(RIGHT(C196,1)="k",1000*VALUE(LEFT(C196,LEN(C196)-1)),VALUE(SUBSTITUTE(C196,",",""))))))))),"N/A")</f>
        <v/>
      </c>
      <c r="K196">
        <f>IFERROR(IF(TRIM(D196)="-", "N/A", IF(RIGHT(D196,1)=")",IF(RIGHT(D196,2)="T)",-1000000000000*VALUE(MID(D196,2,LEN(D196)-3)),IF(RIGHT(D196,2)="M)",-1000000*VALUE(MID(D196,2,LEN(D196)-3)),IF(RIGHT(D196,2)="B)",-1000000000*VALUE(MID(D196,2,LEN(D196)-3)),IF(RIGHT(D196,2)="k)",-1000*VALUE(MID(D196,2,LEN(D196)-3)),VALUE(SUBSTITUTE(D196,",","")))))),IF(RIGHT(D196,1)="T",1000000000000*VALUE(LEFT(D196,LEN(D196)-1)),IF(RIGHT(D196,1)="M",1000000*VALUE(LEFT(D196,LEN(D196)-1)),IF(RIGHT(D196,1)="B",1000000000*VALUE(LEFT(D196,LEN(D196)-1)),IF(RIGHT(D196,1)="%",0.01*VALUE(LEFT(D196,LEN(D196)-1)),IF(RIGHT(D196,1)="k",1000*VALUE(LEFT(D196,LEN(D196)-1)),VALUE(SUBSTITUTE(D196,",",""))))))))),"N/A")</f>
        <v/>
      </c>
      <c r="L196">
        <f>IFERROR(IF(TRIM(E196)="-", "N/A", IF(RIGHT(E196,1)=")",IF(RIGHT(E196,2)="T)",-1000000000000*VALUE(MID(E196,2,LEN(E196)-3)),IF(RIGHT(E196,2)="M)",-1000000*VALUE(MID(E196,2,LEN(E196)-3)),IF(RIGHT(E196,2)="B)",-1000000000*VALUE(MID(E196,2,LEN(E196)-3)),IF(RIGHT(E196,2)="k)",-1000*VALUE(MID(E196,2,LEN(E196)-3)),VALUE(SUBSTITUTE(E196,",","")))))),IF(RIGHT(E196,1)="T",1000000000000*VALUE(LEFT(E196,LEN(E196)-1)),IF(RIGHT(E196,1)="M",1000000*VALUE(LEFT(E196,LEN(E196)-1)),IF(RIGHT(E196,1)="B",1000000000*VALUE(LEFT(E196,LEN(E196)-1)),IF(RIGHT(E196,1)="%",0.01*VALUE(LEFT(E196,LEN(E196)-1)),IF(RIGHT(E196,1)="k",1000*VALUE(LEFT(E196,LEN(E196)-1)),VALUE(SUBSTITUTE(E196,",",""))))))))),"N/A")</f>
        <v/>
      </c>
      <c r="M196">
        <f>IFERROR(IF(TRIM(F196)="-", "N/A", IF(RIGHT(F196,1)=")",IF(RIGHT(F196,2)="T)",-1000000000000*VALUE(MID(F196,2,LEN(F196)-3)),IF(RIGHT(F196,2)="M)",-1000000*VALUE(MID(F196,2,LEN(F196)-3)),IF(RIGHT(F196,2)="B)",-1000000000*VALUE(MID(F196,2,LEN(F196)-3)),IF(RIGHT(F196,2)="k)",-1000*VALUE(MID(F196,2,LEN(F196)-3)),VALUE(SUBSTITUTE(F196,",","")))))),IF(RIGHT(F196,1)="T",1000000000000*VALUE(LEFT(F196,LEN(F196)-1)),IF(RIGHT(F196,1)="M",1000000*VALUE(LEFT(F196,LEN(F196)-1)),IF(RIGHT(F196,1)="B",1000000000*VALUE(LEFT(F196,LEN(F196)-1)),IF(RIGHT(F196,1)="%",0.01*VALUE(LEFT(F196,LEN(F196)-1)),IF(RIGHT(F196,1)="k",1000*VALUE(LEFT(F196,LEN(F196)-1)),VALUE(SUBSTITUTE(F196,",",""))))))))),"N/A")</f>
        <v/>
      </c>
      <c r="N196">
        <f>IFERROR(IF(TRIM(G196)="-", "N/A", IF(RIGHT(G196,1)=")",IF(RIGHT(G196,2)="T)",-1000000000000*VALUE(MID(G196,2,LEN(G196)-3)),IF(RIGHT(G196,2)="M)",-1000000*VALUE(MID(G196,2,LEN(G196)-3)),IF(RIGHT(G196,2)="B)",-1000000000*VALUE(MID(G196,2,LEN(G196)-3)),IF(RIGHT(G196,2)="k)",-1000*VALUE(MID(G196,2,LEN(G196)-3)),VALUE(SUBSTITUTE(G196,",","")))))),IF(RIGHT(G196,1)="T",1000000000000*VALUE(LEFT(G196,LEN(G196)-1)),IF(RIGHT(G196,1)="M",1000000*VALUE(LEFT(G196,LEN(G196)-1)),IF(RIGHT(G196,1)="B",1000000000*VALUE(LEFT(G196,LEN(G196)-1)),IF(RIGHT(G196,1)="%",0.01*VALUE(LEFT(G196,LEN(G196)-1)),IF(RIGHT(G196,1)="k",1000*VALUE(LEFT(G196,LEN(G196)-1)),VALUE(SUBSTITUTE(G196,",",""))))))))),"N/A")</f>
        <v/>
      </c>
      <c r="P196">
        <f>MAX(J196:N196)</f>
        <v/>
      </c>
      <c r="Q196">
        <f>IFERROR(J144+MATCH(P196,J196:N196,0)-1,"")</f>
        <v/>
      </c>
      <c r="R196">
        <f>IF(Q196="","",MIN(J196:N196))</f>
        <v/>
      </c>
      <c r="S196">
        <f>IFERROR(J144+MATCH(R196,J196:N196,0)-1,"")</f>
        <v/>
      </c>
      <c r="T196">
        <f>IFERROR(AVERAGE(J196:N196),"")</f>
        <v/>
      </c>
      <c r="U196">
        <f>IFERROR(STDEV(J196:N196),"")</f>
        <v/>
      </c>
      <c r="V196">
        <f>IFERROR(IF(C196="-","",IF(ISBLANK(B196),"",IF(OR(ISNUMBER(FIND("Growth",B196)),ISNUMBER(FIND("Margin",B196))),"",(J196-T196)/U196))),"")</f>
        <v/>
      </c>
      <c r="W196">
        <f>IFERROR(IF(OR(D196="-",ISBLANK(D196)),"",(K196-T196)/U196),"")</f>
        <v/>
      </c>
      <c r="X196">
        <f>IFERROR(IF(OR(E196="-",ISBLANK(E196)),"",(L196-T196)/U196),"")</f>
        <v/>
      </c>
      <c r="Y196">
        <f>IFERROR(IF(OR(F196="-",ISBLANK(F196)),"",(M196-T196)/U196),"")</f>
        <v/>
      </c>
      <c r="Z196">
        <f>IFERROR(IF(OR(G196="-",ISBLANK(G196)),"",(N196-T196)/U196),"")</f>
        <v/>
      </c>
      <c r="AA196">
        <f>IF(MAX(MAX(V196:Z196),ABS(MIN(V196:Z196)))=ABS(MIN(V196:Z196)),MIN(V196:Z196),MAX(V196:Z196))</f>
        <v/>
      </c>
      <c r="AB196">
        <f>IFERROR(V144+MATCH(AA196,V196:Z196,0)-1,"")</f>
        <v/>
      </c>
      <c r="AC196">
        <f>IF(AB196&lt;&gt;"",IF(S196=AB196,"Low",IF(AB196=Q196,"High","")),"")</f>
        <v/>
      </c>
      <c r="AE196">
        <f>IF(ISNUMBER(MATCH("N/A",J196:N196,0)),"",IFERROR((5 * SUMPRODUCT(J144:N144,J196:N196) - PRODUCT(SUM(J144:N144),SUM(J196:N196))) / ((5 * SUM((J144^2)+(K144^2)+(L144^2)+(M144^2)+(N144^2))) - SUM(J144:N144)^2),""))</f>
        <v/>
      </c>
      <c r="AF196">
        <f>IFERROR(CORREL(J144:N144,J196:N196),"")</f>
        <v/>
      </c>
      <c r="AZ196">
        <f>IF(Q196=S196,0,1)</f>
        <v/>
      </c>
      <c r="BA196">
        <f>IF(AZ196=1,IF(Q196="","",IF(Q196=N144,"Yes","No")),"")</f>
        <v/>
      </c>
      <c r="BB196">
        <f>IF(BA196="Yes",P196,"")</f>
        <v/>
      </c>
      <c r="BC196">
        <f>IF(AZ196=1,IF(S196="","",IF(S196=N144,"Yes","No")),"")</f>
        <v/>
      </c>
      <c r="BD196">
        <f>IF(BC196="Yes",R196,"")</f>
        <v/>
      </c>
      <c r="BE196">
        <f>IFERROR(IF(SIGN(AE196)=1,"Increasing",IF(SIGN(AE196)=-1,"Decreasing","")),"")</f>
        <v/>
      </c>
      <c r="BF196">
        <f>IF(OR(AND(BE196="Increasing",BA196="Yes"),AND(BE196="Decreasing",BC196="Yes")),"Yes","No")</f>
        <v/>
      </c>
      <c r="BG196">
        <f>IF(I196="pos_trend","Yes","No")</f>
        <v/>
      </c>
      <c r="BH196">
        <f>IF(AF196&lt;&gt;"",IF(ABS(AF196)&gt;0.8,"Yes","No"),"")</f>
        <v/>
      </c>
    </row>
    <row r="197" spans="1:60">
      <c r="I197">
        <f>IF(AND(K197&gt; J197, L197&gt; K197, M197&gt; L197, N197&gt; M197), "pos_trend", IF(AND(K197&lt; J197, L197&lt; K197, M197&lt; L197, N197&lt; M197), "neg_trend", "N/A"))</f>
        <v/>
      </c>
      <c r="J197">
        <f>IFERROR(IF(TRIM(C197)="-", "N/A", IF(RIGHT(C197,1)=")",IF(RIGHT(C197,2)="T)",-1000000000000*VALUE(MID(C197,2,LEN(C197)-3)),IF(RIGHT(C197,2)="M)",-1000000*VALUE(MID(C197,2,LEN(C197)-3)),IF(RIGHT(C197,2)="B)",-1000000000*VALUE(MID(C197,2,LEN(C197)-3)),IF(RIGHT(C197,2)="k)",-1000*VALUE(MID(C197,2,LEN(C197)-3)),VALUE(SUBSTITUTE(C197,",","")))))),IF(RIGHT(C197,1)="T",1000000000000*VALUE(LEFT(C197,LEN(C197)-1)),IF(RIGHT(C197,1)="M",1000000*VALUE(LEFT(C197,LEN(C197)-1)),IF(RIGHT(C197,1)="B",1000000000*VALUE(LEFT(C197,LEN(C197)-1)),IF(RIGHT(C197,1)="%",0.01*VALUE(LEFT(C197,LEN(C197)-1)),IF(RIGHT(C197,1)="k",1000*VALUE(LEFT(C197,LEN(C197)-1)),VALUE(SUBSTITUTE(C197,",",""))))))))),"N/A")</f>
        <v/>
      </c>
      <c r="K197">
        <f>IFERROR(IF(TRIM(D197)="-", "N/A", IF(RIGHT(D197,1)=")",IF(RIGHT(D197,2)="T)",-1000000000000*VALUE(MID(D197,2,LEN(D197)-3)),IF(RIGHT(D197,2)="M)",-1000000*VALUE(MID(D197,2,LEN(D197)-3)),IF(RIGHT(D197,2)="B)",-1000000000*VALUE(MID(D197,2,LEN(D197)-3)),IF(RIGHT(D197,2)="k)",-1000*VALUE(MID(D197,2,LEN(D197)-3)),VALUE(SUBSTITUTE(D197,",","")))))),IF(RIGHT(D197,1)="T",1000000000000*VALUE(LEFT(D197,LEN(D197)-1)),IF(RIGHT(D197,1)="M",1000000*VALUE(LEFT(D197,LEN(D197)-1)),IF(RIGHT(D197,1)="B",1000000000*VALUE(LEFT(D197,LEN(D197)-1)),IF(RIGHT(D197,1)="%",0.01*VALUE(LEFT(D197,LEN(D197)-1)),IF(RIGHT(D197,1)="k",1000*VALUE(LEFT(D197,LEN(D197)-1)),VALUE(SUBSTITUTE(D197,",",""))))))))),"N/A")</f>
        <v/>
      </c>
      <c r="L197">
        <f>IFERROR(IF(TRIM(E197)="-", "N/A", IF(RIGHT(E197,1)=")",IF(RIGHT(E197,2)="T)",-1000000000000*VALUE(MID(E197,2,LEN(E197)-3)),IF(RIGHT(E197,2)="M)",-1000000*VALUE(MID(E197,2,LEN(E197)-3)),IF(RIGHT(E197,2)="B)",-1000000000*VALUE(MID(E197,2,LEN(E197)-3)),IF(RIGHT(E197,2)="k)",-1000*VALUE(MID(E197,2,LEN(E197)-3)),VALUE(SUBSTITUTE(E197,",","")))))),IF(RIGHT(E197,1)="T",1000000000000*VALUE(LEFT(E197,LEN(E197)-1)),IF(RIGHT(E197,1)="M",1000000*VALUE(LEFT(E197,LEN(E197)-1)),IF(RIGHT(E197,1)="B",1000000000*VALUE(LEFT(E197,LEN(E197)-1)),IF(RIGHT(E197,1)="%",0.01*VALUE(LEFT(E197,LEN(E197)-1)),IF(RIGHT(E197,1)="k",1000*VALUE(LEFT(E197,LEN(E197)-1)),VALUE(SUBSTITUTE(E197,",",""))))))))),"N/A")</f>
        <v/>
      </c>
      <c r="M197">
        <f>IFERROR(IF(TRIM(F197)="-", "N/A", IF(RIGHT(F197,1)=")",IF(RIGHT(F197,2)="T)",-1000000000000*VALUE(MID(F197,2,LEN(F197)-3)),IF(RIGHT(F197,2)="M)",-1000000*VALUE(MID(F197,2,LEN(F197)-3)),IF(RIGHT(F197,2)="B)",-1000000000*VALUE(MID(F197,2,LEN(F197)-3)),IF(RIGHT(F197,2)="k)",-1000*VALUE(MID(F197,2,LEN(F197)-3)),VALUE(SUBSTITUTE(F197,",","")))))),IF(RIGHT(F197,1)="T",1000000000000*VALUE(LEFT(F197,LEN(F197)-1)),IF(RIGHT(F197,1)="M",1000000*VALUE(LEFT(F197,LEN(F197)-1)),IF(RIGHT(F197,1)="B",1000000000*VALUE(LEFT(F197,LEN(F197)-1)),IF(RIGHT(F197,1)="%",0.01*VALUE(LEFT(F197,LEN(F197)-1)),IF(RIGHT(F197,1)="k",1000*VALUE(LEFT(F197,LEN(F197)-1)),VALUE(SUBSTITUTE(F197,",",""))))))))),"N/A")</f>
        <v/>
      </c>
      <c r="N197">
        <f>IFERROR(IF(TRIM(G197)="-", "N/A", IF(RIGHT(G197,1)=")",IF(RIGHT(G197,2)="T)",-1000000000000*VALUE(MID(G197,2,LEN(G197)-3)),IF(RIGHT(G197,2)="M)",-1000000*VALUE(MID(G197,2,LEN(G197)-3)),IF(RIGHT(G197,2)="B)",-1000000000*VALUE(MID(G197,2,LEN(G197)-3)),IF(RIGHT(G197,2)="k)",-1000*VALUE(MID(G197,2,LEN(G197)-3)),VALUE(SUBSTITUTE(G197,",","")))))),IF(RIGHT(G197,1)="T",1000000000000*VALUE(LEFT(G197,LEN(G197)-1)),IF(RIGHT(G197,1)="M",1000000*VALUE(LEFT(G197,LEN(G197)-1)),IF(RIGHT(G197,1)="B",1000000000*VALUE(LEFT(G197,LEN(G197)-1)),IF(RIGHT(G197,1)="%",0.01*VALUE(LEFT(G197,LEN(G197)-1)),IF(RIGHT(G197,1)="k",1000*VALUE(LEFT(G197,LEN(G197)-1)),VALUE(SUBSTITUTE(G197,",",""))))))))),"N/A")</f>
        <v/>
      </c>
      <c r="P197">
        <f>MAX(J197:N197)</f>
        <v/>
      </c>
      <c r="Q197">
        <f>IFERROR(J144+MATCH(P197,J197:N197,0)-1,"")</f>
        <v/>
      </c>
      <c r="R197">
        <f>IF(Q197="","",MIN(J197:N197))</f>
        <v/>
      </c>
      <c r="S197">
        <f>IFERROR(J144+MATCH(R197,J197:N197,0)-1,"")</f>
        <v/>
      </c>
      <c r="T197">
        <f>IFERROR(AVERAGE(J197:N197),"")</f>
        <v/>
      </c>
      <c r="U197">
        <f>IFERROR(STDEV(J197:N197),"")</f>
        <v/>
      </c>
      <c r="V197">
        <f>IFERROR(IF(C197="-","",IF(ISBLANK(B197),"",IF(OR(ISNUMBER(FIND("Growth",B197)),ISNUMBER(FIND("Margin",B197))),"",(J197-T197)/U197))),"")</f>
        <v/>
      </c>
      <c r="W197">
        <f>IFERROR(IF(OR(D197="-",ISBLANK(D197)),"",(K197-T197)/U197),"")</f>
        <v/>
      </c>
      <c r="X197">
        <f>IFERROR(IF(OR(E197="-",ISBLANK(E197)),"",(L197-T197)/U197),"")</f>
        <v/>
      </c>
      <c r="Y197">
        <f>IFERROR(IF(OR(F197="-",ISBLANK(F197)),"",(M197-T197)/U197),"")</f>
        <v/>
      </c>
      <c r="Z197">
        <f>IFERROR(IF(OR(G197="-",ISBLANK(G197)),"",(N197-T197)/U197),"")</f>
        <v/>
      </c>
      <c r="AA197">
        <f>IF(MAX(MAX(V197:Z197),ABS(MIN(V197:Z197)))=ABS(MIN(V197:Z197)),MIN(V197:Z197),MAX(V197:Z197))</f>
        <v/>
      </c>
      <c r="AB197">
        <f>IFERROR(V144+MATCH(AA197,V197:Z197,0)-1,"")</f>
        <v/>
      </c>
      <c r="AC197">
        <f>IF(AB197&lt;&gt;"",IF(S197=AB197,"Low",IF(AB197=Q197,"High","")),"")</f>
        <v/>
      </c>
      <c r="AE197">
        <f>IF(ISNUMBER(MATCH("N/A",J197:N197,0)),"",IFERROR((5 * SUMPRODUCT(J144:N144,J197:N197) - PRODUCT(SUM(J144:N144),SUM(J197:N197))) / ((5 * SUM((J144^2)+(K144^2)+(L144^2)+(M144^2)+(N144^2))) - SUM(J144:N144)^2),""))</f>
        <v/>
      </c>
      <c r="AF197">
        <f>IFERROR(CORREL(J144:N144,J197:N197),"")</f>
        <v/>
      </c>
      <c r="AZ197">
        <f>IF(Q197=S197,0,1)</f>
        <v/>
      </c>
      <c r="BA197">
        <f>IF(AZ197=1,IF(Q197="","",IF(Q197=N144,"Yes","No")),"")</f>
        <v/>
      </c>
      <c r="BB197">
        <f>IF(BA197="Yes",P197,"")</f>
        <v/>
      </c>
      <c r="BC197">
        <f>IF(AZ197=1,IF(S197="","",IF(S197=N144,"Yes","No")),"")</f>
        <v/>
      </c>
      <c r="BD197">
        <f>IF(BC197="Yes",R197,"")</f>
        <v/>
      </c>
      <c r="BE197">
        <f>IFERROR(IF(SIGN(AE197)=1,"Increasing",IF(SIGN(AE197)=-1,"Decreasing","")),"")</f>
        <v/>
      </c>
      <c r="BF197">
        <f>IF(OR(AND(BE197="Increasing",BA197="Yes"),AND(BE197="Decreasing",BC197="Yes")),"Yes","No")</f>
        <v/>
      </c>
      <c r="BG197">
        <f>IF(I197="pos_trend","Yes","No")</f>
        <v/>
      </c>
      <c r="BH197">
        <f>IF(AF197&lt;&gt;"",IF(ABS(AF197)&gt;0.8,"Yes","No"),"")</f>
        <v/>
      </c>
    </row>
    <row r="198" spans="1:60">
      <c r="I198">
        <f>IF(AND(K198&gt; J198, L198&gt; K198, M198&gt; L198, N198&gt; M198), "pos_trend", IF(AND(K198&lt; J198, L198&lt; K198, M198&lt; L198, N198&lt; M198), "neg_trend", "N/A"))</f>
        <v/>
      </c>
      <c r="J198">
        <f>IFERROR(IF(TRIM(C198)="-", "N/A", IF(RIGHT(C198,1)=")",IF(RIGHT(C198,2)="T)",-1000000000000*VALUE(MID(C198,2,LEN(C198)-3)),IF(RIGHT(C198,2)="M)",-1000000*VALUE(MID(C198,2,LEN(C198)-3)),IF(RIGHT(C198,2)="B)",-1000000000*VALUE(MID(C198,2,LEN(C198)-3)),IF(RIGHT(C198,2)="k)",-1000*VALUE(MID(C198,2,LEN(C198)-3)),VALUE(SUBSTITUTE(C198,",","")))))),IF(RIGHT(C198,1)="T",1000000000000*VALUE(LEFT(C198,LEN(C198)-1)),IF(RIGHT(C198,1)="M",1000000*VALUE(LEFT(C198,LEN(C198)-1)),IF(RIGHT(C198,1)="B",1000000000*VALUE(LEFT(C198,LEN(C198)-1)),IF(RIGHT(C198,1)="%",0.01*VALUE(LEFT(C198,LEN(C198)-1)),IF(RIGHT(C198,1)="k",1000*VALUE(LEFT(C198,LEN(C198)-1)),VALUE(SUBSTITUTE(C198,",",""))))))))),"N/A")</f>
        <v/>
      </c>
      <c r="K198">
        <f>IFERROR(IF(TRIM(D198)="-", "N/A", IF(RIGHT(D198,1)=")",IF(RIGHT(D198,2)="T)",-1000000000000*VALUE(MID(D198,2,LEN(D198)-3)),IF(RIGHT(D198,2)="M)",-1000000*VALUE(MID(D198,2,LEN(D198)-3)),IF(RIGHT(D198,2)="B)",-1000000000*VALUE(MID(D198,2,LEN(D198)-3)),IF(RIGHT(D198,2)="k)",-1000*VALUE(MID(D198,2,LEN(D198)-3)),VALUE(SUBSTITUTE(D198,",","")))))),IF(RIGHT(D198,1)="T",1000000000000*VALUE(LEFT(D198,LEN(D198)-1)),IF(RIGHT(D198,1)="M",1000000*VALUE(LEFT(D198,LEN(D198)-1)),IF(RIGHT(D198,1)="B",1000000000*VALUE(LEFT(D198,LEN(D198)-1)),IF(RIGHT(D198,1)="%",0.01*VALUE(LEFT(D198,LEN(D198)-1)),IF(RIGHT(D198,1)="k",1000*VALUE(LEFT(D198,LEN(D198)-1)),VALUE(SUBSTITUTE(D198,",",""))))))))),"N/A")</f>
        <v/>
      </c>
      <c r="L198">
        <f>IFERROR(IF(TRIM(E198)="-", "N/A", IF(RIGHT(E198,1)=")",IF(RIGHT(E198,2)="T)",-1000000000000*VALUE(MID(E198,2,LEN(E198)-3)),IF(RIGHT(E198,2)="M)",-1000000*VALUE(MID(E198,2,LEN(E198)-3)),IF(RIGHT(E198,2)="B)",-1000000000*VALUE(MID(E198,2,LEN(E198)-3)),IF(RIGHT(E198,2)="k)",-1000*VALUE(MID(E198,2,LEN(E198)-3)),VALUE(SUBSTITUTE(E198,",","")))))),IF(RIGHT(E198,1)="T",1000000000000*VALUE(LEFT(E198,LEN(E198)-1)),IF(RIGHT(E198,1)="M",1000000*VALUE(LEFT(E198,LEN(E198)-1)),IF(RIGHT(E198,1)="B",1000000000*VALUE(LEFT(E198,LEN(E198)-1)),IF(RIGHT(E198,1)="%",0.01*VALUE(LEFT(E198,LEN(E198)-1)),IF(RIGHT(E198,1)="k",1000*VALUE(LEFT(E198,LEN(E198)-1)),VALUE(SUBSTITUTE(E198,",",""))))))))),"N/A")</f>
        <v/>
      </c>
      <c r="M198">
        <f>IFERROR(IF(TRIM(F198)="-", "N/A", IF(RIGHT(F198,1)=")",IF(RIGHT(F198,2)="T)",-1000000000000*VALUE(MID(F198,2,LEN(F198)-3)),IF(RIGHT(F198,2)="M)",-1000000*VALUE(MID(F198,2,LEN(F198)-3)),IF(RIGHT(F198,2)="B)",-1000000000*VALUE(MID(F198,2,LEN(F198)-3)),IF(RIGHT(F198,2)="k)",-1000*VALUE(MID(F198,2,LEN(F198)-3)),VALUE(SUBSTITUTE(F198,",","")))))),IF(RIGHT(F198,1)="T",1000000000000*VALUE(LEFT(F198,LEN(F198)-1)),IF(RIGHT(F198,1)="M",1000000*VALUE(LEFT(F198,LEN(F198)-1)),IF(RIGHT(F198,1)="B",1000000000*VALUE(LEFT(F198,LEN(F198)-1)),IF(RIGHT(F198,1)="%",0.01*VALUE(LEFT(F198,LEN(F198)-1)),IF(RIGHT(F198,1)="k",1000*VALUE(LEFT(F198,LEN(F198)-1)),VALUE(SUBSTITUTE(F198,",",""))))))))),"N/A")</f>
        <v/>
      </c>
      <c r="N198">
        <f>IFERROR(IF(TRIM(G198)="-", "N/A", IF(RIGHT(G198,1)=")",IF(RIGHT(G198,2)="T)",-1000000000000*VALUE(MID(G198,2,LEN(G198)-3)),IF(RIGHT(G198,2)="M)",-1000000*VALUE(MID(G198,2,LEN(G198)-3)),IF(RIGHT(G198,2)="B)",-1000000000*VALUE(MID(G198,2,LEN(G198)-3)),IF(RIGHT(G198,2)="k)",-1000*VALUE(MID(G198,2,LEN(G198)-3)),VALUE(SUBSTITUTE(G198,",","")))))),IF(RIGHT(G198,1)="T",1000000000000*VALUE(LEFT(G198,LEN(G198)-1)),IF(RIGHT(G198,1)="M",1000000*VALUE(LEFT(G198,LEN(G198)-1)),IF(RIGHT(G198,1)="B",1000000000*VALUE(LEFT(G198,LEN(G198)-1)),IF(RIGHT(G198,1)="%",0.01*VALUE(LEFT(G198,LEN(G198)-1)),IF(RIGHT(G198,1)="k",1000*VALUE(LEFT(G198,LEN(G198)-1)),VALUE(SUBSTITUTE(G198,",",""))))))))),"N/A")</f>
        <v/>
      </c>
      <c r="P198">
        <f>MAX(J198:N198)</f>
        <v/>
      </c>
      <c r="Q198">
        <f>IFERROR(J144+MATCH(P198,J198:N198,0)-1,"")</f>
        <v/>
      </c>
      <c r="R198">
        <f>IF(Q198="","",MIN(J198:N198))</f>
        <v/>
      </c>
      <c r="S198">
        <f>IFERROR(J144+MATCH(R198,J198:N198,0)-1,"")</f>
        <v/>
      </c>
      <c r="T198">
        <f>IFERROR(AVERAGE(J198:N198),"")</f>
        <v/>
      </c>
      <c r="U198">
        <f>IFERROR(STDEV(J198:N198),"")</f>
        <v/>
      </c>
      <c r="V198">
        <f>IFERROR(IF(C198="-","",IF(ISBLANK(B198),"",IF(OR(ISNUMBER(FIND("Growth",B198)),ISNUMBER(FIND("Margin",B198))),"",(J198-T198)/U198))),"")</f>
        <v/>
      </c>
      <c r="W198">
        <f>IFERROR(IF(OR(D198="-",ISBLANK(D198)),"",(K198-T198)/U198),"")</f>
        <v/>
      </c>
      <c r="X198">
        <f>IFERROR(IF(OR(E198="-",ISBLANK(E198)),"",(L198-T198)/U198),"")</f>
        <v/>
      </c>
      <c r="Y198">
        <f>IFERROR(IF(OR(F198="-",ISBLANK(F198)),"",(M198-T198)/U198),"")</f>
        <v/>
      </c>
      <c r="Z198">
        <f>IFERROR(IF(OR(G198="-",ISBLANK(G198)),"",(N198-T198)/U198),"")</f>
        <v/>
      </c>
      <c r="AA198">
        <f>IF(MAX(MAX(V198:Z198),ABS(MIN(V198:Z198)))=ABS(MIN(V198:Z198)),MIN(V198:Z198),MAX(V198:Z198))</f>
        <v/>
      </c>
      <c r="AB198">
        <f>IFERROR(V144+MATCH(AA198,V198:Z198,0)-1,"")</f>
        <v/>
      </c>
      <c r="AC198">
        <f>IF(AB198&lt;&gt;"",IF(S198=AB198,"Low",IF(AB198=Q198,"High","")),"")</f>
        <v/>
      </c>
      <c r="AE198">
        <f>IF(ISNUMBER(MATCH("N/A",J198:N198,0)),"",IFERROR((5 * SUMPRODUCT(J144:N144,J198:N198) - PRODUCT(SUM(J144:N144),SUM(J198:N198))) / ((5 * SUM((J144^2)+(K144^2)+(L144^2)+(M144^2)+(N144^2))) - SUM(J144:N144)^2),""))</f>
        <v/>
      </c>
      <c r="AF198">
        <f>IFERROR(CORREL(J144:N144,J198:N198),"")</f>
        <v/>
      </c>
      <c r="AZ198">
        <f>IF(Q198=S198,0,1)</f>
        <v/>
      </c>
      <c r="BA198">
        <f>IF(AZ198=1,IF(Q198="","",IF(Q198=N144,"Yes","No")),"")</f>
        <v/>
      </c>
      <c r="BB198">
        <f>IF(BA198="Yes",P198,"")</f>
        <v/>
      </c>
      <c r="BC198">
        <f>IF(AZ198=1,IF(S198="","",IF(S198=N144,"Yes","No")),"")</f>
        <v/>
      </c>
      <c r="BD198">
        <f>IF(BC198="Yes",R198,"")</f>
        <v/>
      </c>
      <c r="BE198">
        <f>IFERROR(IF(SIGN(AE198)=1,"Increasing",IF(SIGN(AE198)=-1,"Decreasing","")),"")</f>
        <v/>
      </c>
      <c r="BF198">
        <f>IF(OR(AND(BE198="Increasing",BA198="Yes"),AND(BE198="Decreasing",BC198="Yes")),"Yes","No")</f>
        <v/>
      </c>
      <c r="BG198">
        <f>IF(I198="pos_trend","Yes","No")</f>
        <v/>
      </c>
      <c r="BH198">
        <f>IF(AF198&lt;&gt;"",IF(ABS(AF198)&gt;0.8,"Yes","No"),"")</f>
        <v/>
      </c>
    </row>
    <row r="199" spans="1:60">
      <c r="I199">
        <f>IF(AND(K199&gt; J199, L199&gt; K199, M199&gt; L199, N199&gt; M199), "pos_trend", IF(AND(K199&lt; J199, L199&lt; K199, M199&lt; L199, N199&lt; M199), "neg_trend", "N/A"))</f>
        <v/>
      </c>
      <c r="J199">
        <f>IFERROR(IF(TRIM(C199)="-", "N/A", IF(RIGHT(C199,1)=")",IF(RIGHT(C199,2)="T)",-1000000000000*VALUE(MID(C199,2,LEN(C199)-3)),IF(RIGHT(C199,2)="M)",-1000000*VALUE(MID(C199,2,LEN(C199)-3)),IF(RIGHT(C199,2)="B)",-1000000000*VALUE(MID(C199,2,LEN(C199)-3)),IF(RIGHT(C199,2)="k)",-1000*VALUE(MID(C199,2,LEN(C199)-3)),VALUE(SUBSTITUTE(C199,",","")))))),IF(RIGHT(C199,1)="T",1000000000000*VALUE(LEFT(C199,LEN(C199)-1)),IF(RIGHT(C199,1)="M",1000000*VALUE(LEFT(C199,LEN(C199)-1)),IF(RIGHT(C199,1)="B",1000000000*VALUE(LEFT(C199,LEN(C199)-1)),IF(RIGHT(C199,1)="%",0.01*VALUE(LEFT(C199,LEN(C199)-1)),IF(RIGHT(C199,1)="k",1000*VALUE(LEFT(C199,LEN(C199)-1)),VALUE(SUBSTITUTE(C199,",",""))))))))),"N/A")</f>
        <v/>
      </c>
      <c r="K199">
        <f>IFERROR(IF(TRIM(D199)="-", "N/A", IF(RIGHT(D199,1)=")",IF(RIGHT(D199,2)="T)",-1000000000000*VALUE(MID(D199,2,LEN(D199)-3)),IF(RIGHT(D199,2)="M)",-1000000*VALUE(MID(D199,2,LEN(D199)-3)),IF(RIGHT(D199,2)="B)",-1000000000*VALUE(MID(D199,2,LEN(D199)-3)),IF(RIGHT(D199,2)="k)",-1000*VALUE(MID(D199,2,LEN(D199)-3)),VALUE(SUBSTITUTE(D199,",","")))))),IF(RIGHT(D199,1)="T",1000000000000*VALUE(LEFT(D199,LEN(D199)-1)),IF(RIGHT(D199,1)="M",1000000*VALUE(LEFT(D199,LEN(D199)-1)),IF(RIGHT(D199,1)="B",1000000000*VALUE(LEFT(D199,LEN(D199)-1)),IF(RIGHT(D199,1)="%",0.01*VALUE(LEFT(D199,LEN(D199)-1)),IF(RIGHT(D199,1)="k",1000*VALUE(LEFT(D199,LEN(D199)-1)),VALUE(SUBSTITUTE(D199,",",""))))))))),"N/A")</f>
        <v/>
      </c>
      <c r="L199">
        <f>IFERROR(IF(TRIM(E199)="-", "N/A", IF(RIGHT(E199,1)=")",IF(RIGHT(E199,2)="T)",-1000000000000*VALUE(MID(E199,2,LEN(E199)-3)),IF(RIGHT(E199,2)="M)",-1000000*VALUE(MID(E199,2,LEN(E199)-3)),IF(RIGHT(E199,2)="B)",-1000000000*VALUE(MID(E199,2,LEN(E199)-3)),IF(RIGHT(E199,2)="k)",-1000*VALUE(MID(E199,2,LEN(E199)-3)),VALUE(SUBSTITUTE(E199,",","")))))),IF(RIGHT(E199,1)="T",1000000000000*VALUE(LEFT(E199,LEN(E199)-1)),IF(RIGHT(E199,1)="M",1000000*VALUE(LEFT(E199,LEN(E199)-1)),IF(RIGHT(E199,1)="B",1000000000*VALUE(LEFT(E199,LEN(E199)-1)),IF(RIGHT(E199,1)="%",0.01*VALUE(LEFT(E199,LEN(E199)-1)),IF(RIGHT(E199,1)="k",1000*VALUE(LEFT(E199,LEN(E199)-1)),VALUE(SUBSTITUTE(E199,",",""))))))))),"N/A")</f>
        <v/>
      </c>
      <c r="M199">
        <f>IFERROR(IF(TRIM(F199)="-", "N/A", IF(RIGHT(F199,1)=")",IF(RIGHT(F199,2)="T)",-1000000000000*VALUE(MID(F199,2,LEN(F199)-3)),IF(RIGHT(F199,2)="M)",-1000000*VALUE(MID(F199,2,LEN(F199)-3)),IF(RIGHT(F199,2)="B)",-1000000000*VALUE(MID(F199,2,LEN(F199)-3)),IF(RIGHT(F199,2)="k)",-1000*VALUE(MID(F199,2,LEN(F199)-3)),VALUE(SUBSTITUTE(F199,",","")))))),IF(RIGHT(F199,1)="T",1000000000000*VALUE(LEFT(F199,LEN(F199)-1)),IF(RIGHT(F199,1)="M",1000000*VALUE(LEFT(F199,LEN(F199)-1)),IF(RIGHT(F199,1)="B",1000000000*VALUE(LEFT(F199,LEN(F199)-1)),IF(RIGHT(F199,1)="%",0.01*VALUE(LEFT(F199,LEN(F199)-1)),IF(RIGHT(F199,1)="k",1000*VALUE(LEFT(F199,LEN(F199)-1)),VALUE(SUBSTITUTE(F199,",",""))))))))),"N/A")</f>
        <v/>
      </c>
      <c r="N199">
        <f>IFERROR(IF(TRIM(G199)="-", "N/A", IF(RIGHT(G199,1)=")",IF(RIGHT(G199,2)="T)",-1000000000000*VALUE(MID(G199,2,LEN(G199)-3)),IF(RIGHT(G199,2)="M)",-1000000*VALUE(MID(G199,2,LEN(G199)-3)),IF(RIGHT(G199,2)="B)",-1000000000*VALUE(MID(G199,2,LEN(G199)-3)),IF(RIGHT(G199,2)="k)",-1000*VALUE(MID(G199,2,LEN(G199)-3)),VALUE(SUBSTITUTE(G199,",","")))))),IF(RIGHT(G199,1)="T",1000000000000*VALUE(LEFT(G199,LEN(G199)-1)),IF(RIGHT(G199,1)="M",1000000*VALUE(LEFT(G199,LEN(G199)-1)),IF(RIGHT(G199,1)="B",1000000000*VALUE(LEFT(G199,LEN(G199)-1)),IF(RIGHT(G199,1)="%",0.01*VALUE(LEFT(G199,LEN(G199)-1)),IF(RIGHT(G199,1)="k",1000*VALUE(LEFT(G199,LEN(G199)-1)),VALUE(SUBSTITUTE(G199,",",""))))))))),"N/A")</f>
        <v/>
      </c>
      <c r="P199">
        <f>MAX(J199:N199)</f>
        <v/>
      </c>
      <c r="Q199">
        <f>IFERROR(J144+MATCH(P199,J199:N199,0)-1,"")</f>
        <v/>
      </c>
      <c r="R199">
        <f>IF(Q199="","",MIN(J199:N199))</f>
        <v/>
      </c>
      <c r="S199">
        <f>IFERROR(J144+MATCH(R199,J199:N199,0)-1,"")</f>
        <v/>
      </c>
      <c r="T199">
        <f>IFERROR(AVERAGE(J199:N199),"")</f>
        <v/>
      </c>
      <c r="U199">
        <f>IFERROR(STDEV(J199:N199),"")</f>
        <v/>
      </c>
      <c r="V199">
        <f>IFERROR(IF(C199="-","",IF(ISBLANK(B199),"",IF(OR(ISNUMBER(FIND("Growth",B199)),ISNUMBER(FIND("Margin",B199))),"",(J199-T199)/U199))),"")</f>
        <v/>
      </c>
      <c r="W199">
        <f>IFERROR(IF(OR(D199="-",ISBLANK(D199)),"",(K199-T199)/U199),"")</f>
        <v/>
      </c>
      <c r="X199">
        <f>IFERROR(IF(OR(E199="-",ISBLANK(E199)),"",(L199-T199)/U199),"")</f>
        <v/>
      </c>
      <c r="Y199">
        <f>IFERROR(IF(OR(F199="-",ISBLANK(F199)),"",(M199-T199)/U199),"")</f>
        <v/>
      </c>
      <c r="Z199">
        <f>IFERROR(IF(OR(G199="-",ISBLANK(G199)),"",(N199-T199)/U199),"")</f>
        <v/>
      </c>
      <c r="AA199">
        <f>IF(MAX(MAX(V199:Z199),ABS(MIN(V199:Z199)))=ABS(MIN(V199:Z199)),MIN(V199:Z199),MAX(V199:Z199))</f>
        <v/>
      </c>
      <c r="AB199">
        <f>IFERROR(V144+MATCH(AA199,V199:Z199,0)-1,"")</f>
        <v/>
      </c>
      <c r="AC199">
        <f>IF(AB199&lt;&gt;"",IF(S199=AB199,"Low",IF(AB199=Q199,"High","")),"")</f>
        <v/>
      </c>
      <c r="AE199">
        <f>IF(ISNUMBER(MATCH("N/A",J199:N199,0)),"",IFERROR((5 * SUMPRODUCT(J144:N144,J199:N199) - PRODUCT(SUM(J144:N144),SUM(J199:N199))) / ((5 * SUM((J144^2)+(K144^2)+(L144^2)+(M144^2)+(N144^2))) - SUM(J144:N144)^2),""))</f>
        <v/>
      </c>
      <c r="AF199">
        <f>IFERROR(CORREL(J144:N144,J199:N199),"")</f>
        <v/>
      </c>
      <c r="AZ199">
        <f>IF(Q199=S199,0,1)</f>
        <v/>
      </c>
      <c r="BA199">
        <f>IF(AZ199=1,IF(Q199="","",IF(Q199=N144,"Yes","No")),"")</f>
        <v/>
      </c>
      <c r="BB199">
        <f>IF(BA199="Yes",P199,"")</f>
        <v/>
      </c>
      <c r="BC199">
        <f>IF(AZ199=1,IF(S199="","",IF(S199=N144,"Yes","No")),"")</f>
        <v/>
      </c>
      <c r="BD199">
        <f>IF(BC199="Yes",R199,"")</f>
        <v/>
      </c>
      <c r="BE199">
        <f>IFERROR(IF(SIGN(AE199)=1,"Increasing",IF(SIGN(AE199)=-1,"Decreasing","")),"")</f>
        <v/>
      </c>
      <c r="BF199">
        <f>IF(OR(AND(BE199="Increasing",BA199="Yes"),AND(BE199="Decreasing",BC199="Yes")),"Yes","No")</f>
        <v/>
      </c>
      <c r="BG199">
        <f>IF(I199="pos_trend","Yes","No")</f>
        <v/>
      </c>
      <c r="BH199">
        <f>IF(AF199&lt;&gt;"",IF(ABS(AF199)&gt;0.8,"Yes","No"),"")</f>
        <v/>
      </c>
    </row>
    <row r="200" spans="1:60">
      <c r="I200">
        <f>IF(AND(K200&gt; J200, L200&gt; K200, M200&gt; L200, N200&gt; M200), "pos_trend", IF(AND(K200&lt; J200, L200&lt; K200, M200&lt; L200, N200&lt; M200), "neg_trend", "N/A"))</f>
        <v/>
      </c>
      <c r="J200">
        <f>IFERROR(IF(TRIM(C200)="-", "N/A", IF(RIGHT(C200,1)=")",IF(RIGHT(C200,2)="T)",-1000000000000*VALUE(MID(C200,2,LEN(C200)-3)),IF(RIGHT(C200,2)="M)",-1000000*VALUE(MID(C200,2,LEN(C200)-3)),IF(RIGHT(C200,2)="B)",-1000000000*VALUE(MID(C200,2,LEN(C200)-3)),IF(RIGHT(C200,2)="k)",-1000*VALUE(MID(C200,2,LEN(C200)-3)),VALUE(SUBSTITUTE(C200,",","")))))),IF(RIGHT(C200,1)="T",1000000000000*VALUE(LEFT(C200,LEN(C200)-1)),IF(RIGHT(C200,1)="M",1000000*VALUE(LEFT(C200,LEN(C200)-1)),IF(RIGHT(C200,1)="B",1000000000*VALUE(LEFT(C200,LEN(C200)-1)),IF(RIGHT(C200,1)="%",0.01*VALUE(LEFT(C200,LEN(C200)-1)),IF(RIGHT(C200,1)="k",1000*VALUE(LEFT(C200,LEN(C200)-1)),VALUE(SUBSTITUTE(C200,",",""))))))))),"N/A")</f>
        <v/>
      </c>
      <c r="K200">
        <f>IFERROR(IF(TRIM(D200)="-", "N/A", IF(RIGHT(D200,1)=")",IF(RIGHT(D200,2)="T)",-1000000000000*VALUE(MID(D200,2,LEN(D200)-3)),IF(RIGHT(D200,2)="M)",-1000000*VALUE(MID(D200,2,LEN(D200)-3)),IF(RIGHT(D200,2)="B)",-1000000000*VALUE(MID(D200,2,LEN(D200)-3)),IF(RIGHT(D200,2)="k)",-1000*VALUE(MID(D200,2,LEN(D200)-3)),VALUE(SUBSTITUTE(D200,",","")))))),IF(RIGHT(D200,1)="T",1000000000000*VALUE(LEFT(D200,LEN(D200)-1)),IF(RIGHT(D200,1)="M",1000000*VALUE(LEFT(D200,LEN(D200)-1)),IF(RIGHT(D200,1)="B",1000000000*VALUE(LEFT(D200,LEN(D200)-1)),IF(RIGHT(D200,1)="%",0.01*VALUE(LEFT(D200,LEN(D200)-1)),IF(RIGHT(D200,1)="k",1000*VALUE(LEFT(D200,LEN(D200)-1)),VALUE(SUBSTITUTE(D200,",",""))))))))),"N/A")</f>
        <v/>
      </c>
      <c r="L200">
        <f>IFERROR(IF(TRIM(E200)="-", "N/A", IF(RIGHT(E200,1)=")",IF(RIGHT(E200,2)="T)",-1000000000000*VALUE(MID(E200,2,LEN(E200)-3)),IF(RIGHT(E200,2)="M)",-1000000*VALUE(MID(E200,2,LEN(E200)-3)),IF(RIGHT(E200,2)="B)",-1000000000*VALUE(MID(E200,2,LEN(E200)-3)),IF(RIGHT(E200,2)="k)",-1000*VALUE(MID(E200,2,LEN(E200)-3)),VALUE(SUBSTITUTE(E200,",","")))))),IF(RIGHT(E200,1)="T",1000000000000*VALUE(LEFT(E200,LEN(E200)-1)),IF(RIGHT(E200,1)="M",1000000*VALUE(LEFT(E200,LEN(E200)-1)),IF(RIGHT(E200,1)="B",1000000000*VALUE(LEFT(E200,LEN(E200)-1)),IF(RIGHT(E200,1)="%",0.01*VALUE(LEFT(E200,LEN(E200)-1)),IF(RIGHT(E200,1)="k",1000*VALUE(LEFT(E200,LEN(E200)-1)),VALUE(SUBSTITUTE(E200,",",""))))))))),"N/A")</f>
        <v/>
      </c>
      <c r="M200">
        <f>IFERROR(IF(TRIM(F200)="-", "N/A", IF(RIGHT(F200,1)=")",IF(RIGHT(F200,2)="T)",-1000000000000*VALUE(MID(F200,2,LEN(F200)-3)),IF(RIGHT(F200,2)="M)",-1000000*VALUE(MID(F200,2,LEN(F200)-3)),IF(RIGHT(F200,2)="B)",-1000000000*VALUE(MID(F200,2,LEN(F200)-3)),IF(RIGHT(F200,2)="k)",-1000*VALUE(MID(F200,2,LEN(F200)-3)),VALUE(SUBSTITUTE(F200,",","")))))),IF(RIGHT(F200,1)="T",1000000000000*VALUE(LEFT(F200,LEN(F200)-1)),IF(RIGHT(F200,1)="M",1000000*VALUE(LEFT(F200,LEN(F200)-1)),IF(RIGHT(F200,1)="B",1000000000*VALUE(LEFT(F200,LEN(F200)-1)),IF(RIGHT(F200,1)="%",0.01*VALUE(LEFT(F200,LEN(F200)-1)),IF(RIGHT(F200,1)="k",1000*VALUE(LEFT(F200,LEN(F200)-1)),VALUE(SUBSTITUTE(F200,",",""))))))))),"N/A")</f>
        <v/>
      </c>
      <c r="N200">
        <f>IFERROR(IF(TRIM(G200)="-", "N/A", IF(RIGHT(G200,1)=")",IF(RIGHT(G200,2)="T)",-1000000000000*VALUE(MID(G200,2,LEN(G200)-3)),IF(RIGHT(G200,2)="M)",-1000000*VALUE(MID(G200,2,LEN(G200)-3)),IF(RIGHT(G200,2)="B)",-1000000000*VALUE(MID(G200,2,LEN(G200)-3)),IF(RIGHT(G200,2)="k)",-1000*VALUE(MID(G200,2,LEN(G200)-3)),VALUE(SUBSTITUTE(G200,",","")))))),IF(RIGHT(G200,1)="T",1000000000000*VALUE(LEFT(G200,LEN(G200)-1)),IF(RIGHT(G200,1)="M",1000000*VALUE(LEFT(G200,LEN(G200)-1)),IF(RIGHT(G200,1)="B",1000000000*VALUE(LEFT(G200,LEN(G200)-1)),IF(RIGHT(G200,1)="%",0.01*VALUE(LEFT(G200,LEN(G200)-1)),IF(RIGHT(G200,1)="k",1000*VALUE(LEFT(G200,LEN(G200)-1)),VALUE(SUBSTITUTE(G200,",",""))))))))),"N/A")</f>
        <v/>
      </c>
      <c r="P200">
        <f>MAX(J200:N200)</f>
        <v/>
      </c>
      <c r="Q200">
        <f>IFERROR(J144+MATCH(P200,J200:N200,0)-1,"")</f>
        <v/>
      </c>
      <c r="R200">
        <f>IF(Q200="","",MIN(J200:N200))</f>
        <v/>
      </c>
      <c r="S200">
        <f>IFERROR(J144+MATCH(R200,J200:N200,0)-1,"")</f>
        <v/>
      </c>
      <c r="T200">
        <f>IFERROR(AVERAGE(J200:N200),"")</f>
        <v/>
      </c>
      <c r="U200">
        <f>IFERROR(STDEV(J200:N200),"")</f>
        <v/>
      </c>
      <c r="V200">
        <f>IFERROR(IF(C200="-","",IF(ISBLANK(B200),"",IF(OR(ISNUMBER(FIND("Growth",B200)),ISNUMBER(FIND("Margin",B200))),"",(J200-T200)/U200))),"")</f>
        <v/>
      </c>
      <c r="W200">
        <f>IFERROR(IF(OR(D200="-",ISBLANK(D200)),"",(K200-T200)/U200),"")</f>
        <v/>
      </c>
      <c r="X200">
        <f>IFERROR(IF(OR(E200="-",ISBLANK(E200)),"",(L200-T200)/U200),"")</f>
        <v/>
      </c>
      <c r="Y200">
        <f>IFERROR(IF(OR(F200="-",ISBLANK(F200)),"",(M200-T200)/U200),"")</f>
        <v/>
      </c>
      <c r="Z200">
        <f>IFERROR(IF(OR(G200="-",ISBLANK(G200)),"",(N200-T200)/U200),"")</f>
        <v/>
      </c>
      <c r="AA200">
        <f>IF(MAX(MAX(V200:Z200),ABS(MIN(V200:Z200)))=ABS(MIN(V200:Z200)),MIN(V200:Z200),MAX(V200:Z200))</f>
        <v/>
      </c>
      <c r="AB200">
        <f>IFERROR(V144+MATCH(AA200,V200:Z200,0)-1,"")</f>
        <v/>
      </c>
      <c r="AC200">
        <f>IF(AB200&lt;&gt;"",IF(S200=AB200,"Low",IF(AB200=Q200,"High","")),"")</f>
        <v/>
      </c>
      <c r="AE200">
        <f>IF(ISNUMBER(MATCH("N/A",J200:N200,0)),"",IFERROR((5 * SUMPRODUCT(J144:N144,J200:N200) - PRODUCT(SUM(J144:N144),SUM(J200:N200))) / ((5 * SUM((J144^2)+(K144^2)+(L144^2)+(M144^2)+(N144^2))) - SUM(J144:N144)^2),""))</f>
        <v/>
      </c>
      <c r="AF200">
        <f>IFERROR(CORREL(J144:N144,J200:N200),"")</f>
        <v/>
      </c>
      <c r="AZ200">
        <f>IF(Q200=S200,0,1)</f>
        <v/>
      </c>
      <c r="BA200">
        <f>IF(AZ200=1,IF(Q200="","",IF(Q200=N144,"Yes","No")),"")</f>
        <v/>
      </c>
      <c r="BB200">
        <f>IF(BA200="Yes",P200,"")</f>
        <v/>
      </c>
      <c r="BC200">
        <f>IF(AZ200=1,IF(S200="","",IF(S200=N144,"Yes","No")),"")</f>
        <v/>
      </c>
      <c r="BD200">
        <f>IF(BC200="Yes",R200,"")</f>
        <v/>
      </c>
      <c r="BE200">
        <f>IFERROR(IF(SIGN(AE200)=1,"Increasing",IF(SIGN(AE200)=-1,"Decreasing","")),"")</f>
        <v/>
      </c>
      <c r="BF200">
        <f>IF(OR(AND(BE200="Increasing",BA200="Yes"),AND(BE200="Decreasing",BC200="Yes")),"Yes","No")</f>
        <v/>
      </c>
      <c r="BG200">
        <f>IF(I200="pos_trend","Yes","No")</f>
        <v/>
      </c>
      <c r="BH200">
        <f>IF(AF200&lt;&gt;"",IF(ABS(AF200)&gt;0.8,"Yes","No"),"")</f>
        <v/>
      </c>
    </row>
    <row r="201" spans="1:60">
      <c r="I201">
        <f>IF(AND(K201&gt; J201, L201&gt; K201, M201&gt; L201, N201&gt; M201), "pos_trend", IF(AND(K201&lt; J201, L201&lt; K201, M201&lt; L201, N201&lt; M201), "neg_trend", "N/A"))</f>
        <v/>
      </c>
      <c r="J201">
        <f>IFERROR(IF(TRIM(C201)="-", "N/A", IF(RIGHT(C201,1)=")",IF(RIGHT(C201,2)="T)",-1000000000000*VALUE(MID(C201,2,LEN(C201)-3)),IF(RIGHT(C201,2)="M)",-1000000*VALUE(MID(C201,2,LEN(C201)-3)),IF(RIGHT(C201,2)="B)",-1000000000*VALUE(MID(C201,2,LEN(C201)-3)),IF(RIGHT(C201,2)="k)",-1000*VALUE(MID(C201,2,LEN(C201)-3)),VALUE(SUBSTITUTE(C201,",","")))))),IF(RIGHT(C201,1)="T",1000000000000*VALUE(LEFT(C201,LEN(C201)-1)),IF(RIGHT(C201,1)="M",1000000*VALUE(LEFT(C201,LEN(C201)-1)),IF(RIGHT(C201,1)="B",1000000000*VALUE(LEFT(C201,LEN(C201)-1)),IF(RIGHT(C201,1)="%",0.01*VALUE(LEFT(C201,LEN(C201)-1)),IF(RIGHT(C201,1)="k",1000*VALUE(LEFT(C201,LEN(C201)-1)),VALUE(SUBSTITUTE(C201,",",""))))))))),"N/A")</f>
        <v/>
      </c>
      <c r="K201">
        <f>IFERROR(IF(TRIM(D201)="-", "N/A", IF(RIGHT(D201,1)=")",IF(RIGHT(D201,2)="T)",-1000000000000*VALUE(MID(D201,2,LEN(D201)-3)),IF(RIGHT(D201,2)="M)",-1000000*VALUE(MID(D201,2,LEN(D201)-3)),IF(RIGHT(D201,2)="B)",-1000000000*VALUE(MID(D201,2,LEN(D201)-3)),IF(RIGHT(D201,2)="k)",-1000*VALUE(MID(D201,2,LEN(D201)-3)),VALUE(SUBSTITUTE(D201,",","")))))),IF(RIGHT(D201,1)="T",1000000000000*VALUE(LEFT(D201,LEN(D201)-1)),IF(RIGHT(D201,1)="M",1000000*VALUE(LEFT(D201,LEN(D201)-1)),IF(RIGHT(D201,1)="B",1000000000*VALUE(LEFT(D201,LEN(D201)-1)),IF(RIGHT(D201,1)="%",0.01*VALUE(LEFT(D201,LEN(D201)-1)),IF(RIGHT(D201,1)="k",1000*VALUE(LEFT(D201,LEN(D201)-1)),VALUE(SUBSTITUTE(D201,",",""))))))))),"N/A")</f>
        <v/>
      </c>
      <c r="L201">
        <f>IFERROR(IF(TRIM(E201)="-", "N/A", IF(RIGHT(E201,1)=")",IF(RIGHT(E201,2)="T)",-1000000000000*VALUE(MID(E201,2,LEN(E201)-3)),IF(RIGHT(E201,2)="M)",-1000000*VALUE(MID(E201,2,LEN(E201)-3)),IF(RIGHT(E201,2)="B)",-1000000000*VALUE(MID(E201,2,LEN(E201)-3)),IF(RIGHT(E201,2)="k)",-1000*VALUE(MID(E201,2,LEN(E201)-3)),VALUE(SUBSTITUTE(E201,",","")))))),IF(RIGHT(E201,1)="T",1000000000000*VALUE(LEFT(E201,LEN(E201)-1)),IF(RIGHT(E201,1)="M",1000000*VALUE(LEFT(E201,LEN(E201)-1)),IF(RIGHT(E201,1)="B",1000000000*VALUE(LEFT(E201,LEN(E201)-1)),IF(RIGHT(E201,1)="%",0.01*VALUE(LEFT(E201,LEN(E201)-1)),IF(RIGHT(E201,1)="k",1000*VALUE(LEFT(E201,LEN(E201)-1)),VALUE(SUBSTITUTE(E201,",",""))))))))),"N/A")</f>
        <v/>
      </c>
      <c r="M201">
        <f>IFERROR(IF(TRIM(F201)="-", "N/A", IF(RIGHT(F201,1)=")",IF(RIGHT(F201,2)="T)",-1000000000000*VALUE(MID(F201,2,LEN(F201)-3)),IF(RIGHT(F201,2)="M)",-1000000*VALUE(MID(F201,2,LEN(F201)-3)),IF(RIGHT(F201,2)="B)",-1000000000*VALUE(MID(F201,2,LEN(F201)-3)),IF(RIGHT(F201,2)="k)",-1000*VALUE(MID(F201,2,LEN(F201)-3)),VALUE(SUBSTITUTE(F201,",","")))))),IF(RIGHT(F201,1)="T",1000000000000*VALUE(LEFT(F201,LEN(F201)-1)),IF(RIGHT(F201,1)="M",1000000*VALUE(LEFT(F201,LEN(F201)-1)),IF(RIGHT(F201,1)="B",1000000000*VALUE(LEFT(F201,LEN(F201)-1)),IF(RIGHT(F201,1)="%",0.01*VALUE(LEFT(F201,LEN(F201)-1)),IF(RIGHT(F201,1)="k",1000*VALUE(LEFT(F201,LEN(F201)-1)),VALUE(SUBSTITUTE(F201,",",""))))))))),"N/A")</f>
        <v/>
      </c>
      <c r="N201">
        <f>IFERROR(IF(TRIM(G201)="-", "N/A", IF(RIGHT(G201,1)=")",IF(RIGHT(G201,2)="T)",-1000000000000*VALUE(MID(G201,2,LEN(G201)-3)),IF(RIGHT(G201,2)="M)",-1000000*VALUE(MID(G201,2,LEN(G201)-3)),IF(RIGHT(G201,2)="B)",-1000000000*VALUE(MID(G201,2,LEN(G201)-3)),IF(RIGHT(G201,2)="k)",-1000*VALUE(MID(G201,2,LEN(G201)-3)),VALUE(SUBSTITUTE(G201,",","")))))),IF(RIGHT(G201,1)="T",1000000000000*VALUE(LEFT(G201,LEN(G201)-1)),IF(RIGHT(G201,1)="M",1000000*VALUE(LEFT(G201,LEN(G201)-1)),IF(RIGHT(G201,1)="B",1000000000*VALUE(LEFT(G201,LEN(G201)-1)),IF(RIGHT(G201,1)="%",0.01*VALUE(LEFT(G201,LEN(G201)-1)),IF(RIGHT(G201,1)="k",1000*VALUE(LEFT(G201,LEN(G201)-1)),VALUE(SUBSTITUTE(G201,",",""))))))))),"N/A")</f>
        <v/>
      </c>
      <c r="P201">
        <f>MAX(J201:N201)</f>
        <v/>
      </c>
      <c r="Q201">
        <f>IFERROR(J144+MATCH(P201,J201:N201,0)-1,"")</f>
        <v/>
      </c>
      <c r="R201">
        <f>IF(Q201="","",MIN(J201:N201))</f>
        <v/>
      </c>
      <c r="S201">
        <f>IFERROR(J144+MATCH(R201,J201:N201,0)-1,"")</f>
        <v/>
      </c>
      <c r="T201">
        <f>IFERROR(AVERAGE(J201:N201),"")</f>
        <v/>
      </c>
      <c r="U201">
        <f>IFERROR(STDEV(J201:N201),"")</f>
        <v/>
      </c>
      <c r="V201">
        <f>IFERROR(IF(C201="-","",IF(ISBLANK(B201),"",IF(OR(ISNUMBER(FIND("Growth",B201)),ISNUMBER(FIND("Margin",B201))),"",(J201-T201)/U201))),"")</f>
        <v/>
      </c>
      <c r="W201">
        <f>IFERROR(IF(OR(D201="-",ISBLANK(D201)),"",(K201-T201)/U201),"")</f>
        <v/>
      </c>
      <c r="X201">
        <f>IFERROR(IF(OR(E201="-",ISBLANK(E201)),"",(L201-T201)/U201),"")</f>
        <v/>
      </c>
      <c r="Y201">
        <f>IFERROR(IF(OR(F201="-",ISBLANK(F201)),"",(M201-T201)/U201),"")</f>
        <v/>
      </c>
      <c r="Z201">
        <f>IFERROR(IF(OR(G201="-",ISBLANK(G201)),"",(N201-T201)/U201),"")</f>
        <v/>
      </c>
      <c r="AA201">
        <f>IF(MAX(MAX(V201:Z201),ABS(MIN(V201:Z201)))=ABS(MIN(V201:Z201)),MIN(V201:Z201),MAX(V201:Z201))</f>
        <v/>
      </c>
      <c r="AB201">
        <f>IFERROR(V144+MATCH(AA201,V201:Z201,0)-1,"")</f>
        <v/>
      </c>
      <c r="AC201">
        <f>IF(AB201&lt;&gt;"",IF(S201=AB201,"Low",IF(AB201=Q201,"High","")),"")</f>
        <v/>
      </c>
      <c r="AE201">
        <f>IF(ISNUMBER(MATCH("N/A",J201:N201,0)),"",IFERROR((5 * SUMPRODUCT(J144:N144,J201:N201) - PRODUCT(SUM(J144:N144),SUM(J201:N201))) / ((5 * SUM((J144^2)+(K144^2)+(L144^2)+(M144^2)+(N144^2))) - SUM(J144:N144)^2),""))</f>
        <v/>
      </c>
      <c r="AF201">
        <f>IFERROR(CORREL(J144:N144,J201:N201),"")</f>
        <v/>
      </c>
      <c r="AZ201">
        <f>IF(Q201=S201,0,1)</f>
        <v/>
      </c>
      <c r="BA201">
        <f>IF(AZ201=1,IF(Q201="","",IF(Q201=N144,"Yes","No")),"")</f>
        <v/>
      </c>
      <c r="BB201">
        <f>IF(BA201="Yes",P201,"")</f>
        <v/>
      </c>
      <c r="BC201">
        <f>IF(AZ201=1,IF(S201="","",IF(S201=N144,"Yes","No")),"")</f>
        <v/>
      </c>
      <c r="BD201">
        <f>IF(BC201="Yes",R201,"")</f>
        <v/>
      </c>
      <c r="BE201">
        <f>IFERROR(IF(SIGN(AE201)=1,"Increasing",IF(SIGN(AE201)=-1,"Decreasing","")),"")</f>
        <v/>
      </c>
      <c r="BF201">
        <f>IF(OR(AND(BE201="Increasing",BA201="Yes"),AND(BE201="Decreasing",BC201="Yes")),"Yes","No")</f>
        <v/>
      </c>
      <c r="BG201">
        <f>IF(I201="pos_trend","Yes","No")</f>
        <v/>
      </c>
      <c r="BH201">
        <f>IF(AF201&lt;&gt;"",IF(ABS(AF201)&gt;0.8,"Yes","No"),"")</f>
        <v/>
      </c>
    </row>
    <row r="202" spans="1:60">
      <c r="I202">
        <f>IF(AND(K202&gt; J202, L202&gt; K202, M202&gt; L202, N202&gt; M202), "pos_trend", IF(AND(K202&lt; J202, L202&lt; K202, M202&lt; L202, N202&lt; M202), "neg_trend", "N/A"))</f>
        <v/>
      </c>
      <c r="J202">
        <f>IFERROR(IF(TRIM(C202)="-", "N/A", IF(RIGHT(C202,1)=")",IF(RIGHT(C202,2)="T)",-1000000000000*VALUE(MID(C202,2,LEN(C202)-3)),IF(RIGHT(C202,2)="M)",-1000000*VALUE(MID(C202,2,LEN(C202)-3)),IF(RIGHT(C202,2)="B)",-1000000000*VALUE(MID(C202,2,LEN(C202)-3)),IF(RIGHT(C202,2)="k)",-1000*VALUE(MID(C202,2,LEN(C202)-3)),VALUE(SUBSTITUTE(C202,",","")))))),IF(RIGHT(C202,1)="T",1000000000000*VALUE(LEFT(C202,LEN(C202)-1)),IF(RIGHT(C202,1)="M",1000000*VALUE(LEFT(C202,LEN(C202)-1)),IF(RIGHT(C202,1)="B",1000000000*VALUE(LEFT(C202,LEN(C202)-1)),IF(RIGHT(C202,1)="%",0.01*VALUE(LEFT(C202,LEN(C202)-1)),IF(RIGHT(C202,1)="k",1000*VALUE(LEFT(C202,LEN(C202)-1)),VALUE(SUBSTITUTE(C202,",",""))))))))),"N/A")</f>
        <v/>
      </c>
      <c r="K202">
        <f>IFERROR(IF(TRIM(D202)="-", "N/A", IF(RIGHT(D202,1)=")",IF(RIGHT(D202,2)="T)",-1000000000000*VALUE(MID(D202,2,LEN(D202)-3)),IF(RIGHT(D202,2)="M)",-1000000*VALUE(MID(D202,2,LEN(D202)-3)),IF(RIGHT(D202,2)="B)",-1000000000*VALUE(MID(D202,2,LEN(D202)-3)),IF(RIGHT(D202,2)="k)",-1000*VALUE(MID(D202,2,LEN(D202)-3)),VALUE(SUBSTITUTE(D202,",","")))))),IF(RIGHT(D202,1)="T",1000000000000*VALUE(LEFT(D202,LEN(D202)-1)),IF(RIGHT(D202,1)="M",1000000*VALUE(LEFT(D202,LEN(D202)-1)),IF(RIGHT(D202,1)="B",1000000000*VALUE(LEFT(D202,LEN(D202)-1)),IF(RIGHT(D202,1)="%",0.01*VALUE(LEFT(D202,LEN(D202)-1)),IF(RIGHT(D202,1)="k",1000*VALUE(LEFT(D202,LEN(D202)-1)),VALUE(SUBSTITUTE(D202,",",""))))))))),"N/A")</f>
        <v/>
      </c>
      <c r="L202">
        <f>IFERROR(IF(TRIM(E202)="-", "N/A", IF(RIGHT(E202,1)=")",IF(RIGHT(E202,2)="T)",-1000000000000*VALUE(MID(E202,2,LEN(E202)-3)),IF(RIGHT(E202,2)="M)",-1000000*VALUE(MID(E202,2,LEN(E202)-3)),IF(RIGHT(E202,2)="B)",-1000000000*VALUE(MID(E202,2,LEN(E202)-3)),IF(RIGHT(E202,2)="k)",-1000*VALUE(MID(E202,2,LEN(E202)-3)),VALUE(SUBSTITUTE(E202,",","")))))),IF(RIGHT(E202,1)="T",1000000000000*VALUE(LEFT(E202,LEN(E202)-1)),IF(RIGHT(E202,1)="M",1000000*VALUE(LEFT(E202,LEN(E202)-1)),IF(RIGHT(E202,1)="B",1000000000*VALUE(LEFT(E202,LEN(E202)-1)),IF(RIGHT(E202,1)="%",0.01*VALUE(LEFT(E202,LEN(E202)-1)),IF(RIGHT(E202,1)="k",1000*VALUE(LEFT(E202,LEN(E202)-1)),VALUE(SUBSTITUTE(E202,",",""))))))))),"N/A")</f>
        <v/>
      </c>
      <c r="M202">
        <f>IFERROR(IF(TRIM(F202)="-", "N/A", IF(RIGHT(F202,1)=")",IF(RIGHT(F202,2)="T)",-1000000000000*VALUE(MID(F202,2,LEN(F202)-3)),IF(RIGHT(F202,2)="M)",-1000000*VALUE(MID(F202,2,LEN(F202)-3)),IF(RIGHT(F202,2)="B)",-1000000000*VALUE(MID(F202,2,LEN(F202)-3)),IF(RIGHT(F202,2)="k)",-1000*VALUE(MID(F202,2,LEN(F202)-3)),VALUE(SUBSTITUTE(F202,",","")))))),IF(RIGHT(F202,1)="T",1000000000000*VALUE(LEFT(F202,LEN(F202)-1)),IF(RIGHT(F202,1)="M",1000000*VALUE(LEFT(F202,LEN(F202)-1)),IF(RIGHT(F202,1)="B",1000000000*VALUE(LEFT(F202,LEN(F202)-1)),IF(RIGHT(F202,1)="%",0.01*VALUE(LEFT(F202,LEN(F202)-1)),IF(RIGHT(F202,1)="k",1000*VALUE(LEFT(F202,LEN(F202)-1)),VALUE(SUBSTITUTE(F202,",",""))))))))),"N/A")</f>
        <v/>
      </c>
      <c r="N202">
        <f>IFERROR(IF(TRIM(G202)="-", "N/A", IF(RIGHT(G202,1)=")",IF(RIGHT(G202,2)="T)",-1000000000000*VALUE(MID(G202,2,LEN(G202)-3)),IF(RIGHT(G202,2)="M)",-1000000*VALUE(MID(G202,2,LEN(G202)-3)),IF(RIGHT(G202,2)="B)",-1000000000*VALUE(MID(G202,2,LEN(G202)-3)),IF(RIGHT(G202,2)="k)",-1000*VALUE(MID(G202,2,LEN(G202)-3)),VALUE(SUBSTITUTE(G202,",","")))))),IF(RIGHT(G202,1)="T",1000000000000*VALUE(LEFT(G202,LEN(G202)-1)),IF(RIGHT(G202,1)="M",1000000*VALUE(LEFT(G202,LEN(G202)-1)),IF(RIGHT(G202,1)="B",1000000000*VALUE(LEFT(G202,LEN(G202)-1)),IF(RIGHT(G202,1)="%",0.01*VALUE(LEFT(G202,LEN(G202)-1)),IF(RIGHT(G202,1)="k",1000*VALUE(LEFT(G202,LEN(G202)-1)),VALUE(SUBSTITUTE(G202,",",""))))))))),"N/A")</f>
        <v/>
      </c>
      <c r="P202">
        <f>MAX(J202:N202)</f>
        <v/>
      </c>
      <c r="Q202">
        <f>IFERROR(J144+MATCH(P202,J202:N202,0)-1,"")</f>
        <v/>
      </c>
      <c r="R202">
        <f>IF(Q202="","",MIN(J202:N202))</f>
        <v/>
      </c>
      <c r="S202">
        <f>IFERROR(J144+MATCH(R202,J202:N202,0)-1,"")</f>
        <v/>
      </c>
      <c r="T202">
        <f>IFERROR(AVERAGE(J202:N202),"")</f>
        <v/>
      </c>
      <c r="U202">
        <f>IFERROR(STDEV(J202:N202),"")</f>
        <v/>
      </c>
      <c r="V202">
        <f>IFERROR(IF(C202="-","",IF(ISBLANK(B202),"",IF(OR(ISNUMBER(FIND("Growth",B202)),ISNUMBER(FIND("Margin",B202))),"",(J202-T202)/U202))),"")</f>
        <v/>
      </c>
      <c r="W202">
        <f>IFERROR(IF(OR(D202="-",ISBLANK(D202)),"",(K202-T202)/U202),"")</f>
        <v/>
      </c>
      <c r="X202">
        <f>IFERROR(IF(OR(E202="-",ISBLANK(E202)),"",(L202-T202)/U202),"")</f>
        <v/>
      </c>
      <c r="Y202">
        <f>IFERROR(IF(OR(F202="-",ISBLANK(F202)),"",(M202-T202)/U202),"")</f>
        <v/>
      </c>
      <c r="Z202">
        <f>IFERROR(IF(OR(G202="-",ISBLANK(G202)),"",(N202-T202)/U202),"")</f>
        <v/>
      </c>
      <c r="AA202">
        <f>IF(MAX(MAX(V202:Z202),ABS(MIN(V202:Z202)))=ABS(MIN(V202:Z202)),MIN(V202:Z202),MAX(V202:Z202))</f>
        <v/>
      </c>
      <c r="AB202">
        <f>IFERROR(V144+MATCH(AA202,V202:Z202,0)-1,"")</f>
        <v/>
      </c>
      <c r="AC202">
        <f>IF(AB202&lt;&gt;"",IF(S202=AB202,"Low",IF(AB202=Q202,"High","")),"")</f>
        <v/>
      </c>
      <c r="AE202">
        <f>IF(ISNUMBER(MATCH("N/A",J202:N202,0)),"",IFERROR((5 * SUMPRODUCT(J144:N144,J202:N202) - PRODUCT(SUM(J144:N144),SUM(J202:N202))) / ((5 * SUM((J144^2)+(K144^2)+(L144^2)+(M144^2)+(N144^2))) - SUM(J144:N144)^2),""))</f>
        <v/>
      </c>
      <c r="AF202">
        <f>IFERROR(CORREL(J144:N144,J202:N202),"")</f>
        <v/>
      </c>
      <c r="AZ202">
        <f>IF(Q202=S202,0,1)</f>
        <v/>
      </c>
      <c r="BA202">
        <f>IF(AZ202=1,IF(Q202="","",IF(Q202=N144,"Yes","No")),"")</f>
        <v/>
      </c>
      <c r="BB202">
        <f>IF(BA202="Yes",P202,"")</f>
        <v/>
      </c>
      <c r="BC202">
        <f>IF(AZ202=1,IF(S202="","",IF(S202=N144,"Yes","No")),"")</f>
        <v/>
      </c>
      <c r="BD202">
        <f>IF(BC202="Yes",R202,"")</f>
        <v/>
      </c>
      <c r="BE202">
        <f>IFERROR(IF(SIGN(AE202)=1,"Increasing",IF(SIGN(AE202)=-1,"Decreasing","")),"")</f>
        <v/>
      </c>
      <c r="BF202">
        <f>IF(OR(AND(BE202="Increasing",BA202="Yes"),AND(BE202="Decreasing",BC202="Yes")),"Yes","No")</f>
        <v/>
      </c>
      <c r="BG202">
        <f>IF(I202="pos_trend","Yes","No")</f>
        <v/>
      </c>
      <c r="BH202">
        <f>IF(AF202&lt;&gt;"",IF(ABS(AF202)&gt;0.8,"Yes","No"),"")</f>
        <v/>
      </c>
    </row>
    <row r="203" spans="1:60">
      <c r="I203">
        <f>IF(AND(K203&gt; J203, L203&gt; K203, M203&gt; L203, N203&gt; M203), "pos_trend", IF(AND(K203&lt; J203, L203&lt; K203, M203&lt; L203, N203&lt; M203), "neg_trend", "N/A"))</f>
        <v/>
      </c>
      <c r="J203">
        <f>IFERROR(IF(TRIM(C203)="-", "N/A", IF(RIGHT(C203,1)=")",IF(RIGHT(C203,2)="T)",-1000000000000*VALUE(MID(C203,2,LEN(C203)-3)),IF(RIGHT(C203,2)="M)",-1000000*VALUE(MID(C203,2,LEN(C203)-3)),IF(RIGHT(C203,2)="B)",-1000000000*VALUE(MID(C203,2,LEN(C203)-3)),IF(RIGHT(C203,2)="k)",-1000*VALUE(MID(C203,2,LEN(C203)-3)),VALUE(SUBSTITUTE(C203,",","")))))),IF(RIGHT(C203,1)="T",1000000000000*VALUE(LEFT(C203,LEN(C203)-1)),IF(RIGHT(C203,1)="M",1000000*VALUE(LEFT(C203,LEN(C203)-1)),IF(RIGHT(C203,1)="B",1000000000*VALUE(LEFT(C203,LEN(C203)-1)),IF(RIGHT(C203,1)="%",0.01*VALUE(LEFT(C203,LEN(C203)-1)),IF(RIGHT(C203,1)="k",1000*VALUE(LEFT(C203,LEN(C203)-1)),VALUE(SUBSTITUTE(C203,",",""))))))))),"N/A")</f>
        <v/>
      </c>
      <c r="K203">
        <f>IFERROR(IF(TRIM(D203)="-", "N/A", IF(RIGHT(D203,1)=")",IF(RIGHT(D203,2)="T)",-1000000000000*VALUE(MID(D203,2,LEN(D203)-3)),IF(RIGHT(D203,2)="M)",-1000000*VALUE(MID(D203,2,LEN(D203)-3)),IF(RIGHT(D203,2)="B)",-1000000000*VALUE(MID(D203,2,LEN(D203)-3)),IF(RIGHT(D203,2)="k)",-1000*VALUE(MID(D203,2,LEN(D203)-3)),VALUE(SUBSTITUTE(D203,",","")))))),IF(RIGHT(D203,1)="T",1000000000000*VALUE(LEFT(D203,LEN(D203)-1)),IF(RIGHT(D203,1)="M",1000000*VALUE(LEFT(D203,LEN(D203)-1)),IF(RIGHT(D203,1)="B",1000000000*VALUE(LEFT(D203,LEN(D203)-1)),IF(RIGHT(D203,1)="%",0.01*VALUE(LEFT(D203,LEN(D203)-1)),IF(RIGHT(D203,1)="k",1000*VALUE(LEFT(D203,LEN(D203)-1)),VALUE(SUBSTITUTE(D203,",",""))))))))),"N/A")</f>
        <v/>
      </c>
      <c r="L203">
        <f>IFERROR(IF(TRIM(E203)="-", "N/A", IF(RIGHT(E203,1)=")",IF(RIGHT(E203,2)="T)",-1000000000000*VALUE(MID(E203,2,LEN(E203)-3)),IF(RIGHT(E203,2)="M)",-1000000*VALUE(MID(E203,2,LEN(E203)-3)),IF(RIGHT(E203,2)="B)",-1000000000*VALUE(MID(E203,2,LEN(E203)-3)),IF(RIGHT(E203,2)="k)",-1000*VALUE(MID(E203,2,LEN(E203)-3)),VALUE(SUBSTITUTE(E203,",","")))))),IF(RIGHT(E203,1)="T",1000000000000*VALUE(LEFT(E203,LEN(E203)-1)),IF(RIGHT(E203,1)="M",1000000*VALUE(LEFT(E203,LEN(E203)-1)),IF(RIGHT(E203,1)="B",1000000000*VALUE(LEFT(E203,LEN(E203)-1)),IF(RIGHT(E203,1)="%",0.01*VALUE(LEFT(E203,LEN(E203)-1)),IF(RIGHT(E203,1)="k",1000*VALUE(LEFT(E203,LEN(E203)-1)),VALUE(SUBSTITUTE(E203,",",""))))))))),"N/A")</f>
        <v/>
      </c>
      <c r="M203">
        <f>IFERROR(IF(TRIM(F203)="-", "N/A", IF(RIGHT(F203,1)=")",IF(RIGHT(F203,2)="T)",-1000000000000*VALUE(MID(F203,2,LEN(F203)-3)),IF(RIGHT(F203,2)="M)",-1000000*VALUE(MID(F203,2,LEN(F203)-3)),IF(RIGHT(F203,2)="B)",-1000000000*VALUE(MID(F203,2,LEN(F203)-3)),IF(RIGHT(F203,2)="k)",-1000*VALUE(MID(F203,2,LEN(F203)-3)),VALUE(SUBSTITUTE(F203,",","")))))),IF(RIGHT(F203,1)="T",1000000000000*VALUE(LEFT(F203,LEN(F203)-1)),IF(RIGHT(F203,1)="M",1000000*VALUE(LEFT(F203,LEN(F203)-1)),IF(RIGHT(F203,1)="B",1000000000*VALUE(LEFT(F203,LEN(F203)-1)),IF(RIGHT(F203,1)="%",0.01*VALUE(LEFT(F203,LEN(F203)-1)),IF(RIGHT(F203,1)="k",1000*VALUE(LEFT(F203,LEN(F203)-1)),VALUE(SUBSTITUTE(F203,",",""))))))))),"N/A")</f>
        <v/>
      </c>
      <c r="N203">
        <f>IFERROR(IF(TRIM(G203)="-", "N/A", IF(RIGHT(G203,1)=")",IF(RIGHT(G203,2)="T)",-1000000000000*VALUE(MID(G203,2,LEN(G203)-3)),IF(RIGHT(G203,2)="M)",-1000000*VALUE(MID(G203,2,LEN(G203)-3)),IF(RIGHT(G203,2)="B)",-1000000000*VALUE(MID(G203,2,LEN(G203)-3)),IF(RIGHT(G203,2)="k)",-1000*VALUE(MID(G203,2,LEN(G203)-3)),VALUE(SUBSTITUTE(G203,",","")))))),IF(RIGHT(G203,1)="T",1000000000000*VALUE(LEFT(G203,LEN(G203)-1)),IF(RIGHT(G203,1)="M",1000000*VALUE(LEFT(G203,LEN(G203)-1)),IF(RIGHT(G203,1)="B",1000000000*VALUE(LEFT(G203,LEN(G203)-1)),IF(RIGHT(G203,1)="%",0.01*VALUE(LEFT(G203,LEN(G203)-1)),IF(RIGHT(G203,1)="k",1000*VALUE(LEFT(G203,LEN(G203)-1)),VALUE(SUBSTITUTE(G203,",",""))))))))),"N/A")</f>
        <v/>
      </c>
      <c r="P203">
        <f>MAX(J203:N203)</f>
        <v/>
      </c>
      <c r="Q203">
        <f>IFERROR(J144+MATCH(P203,J203:N203,0)-1,"")</f>
        <v/>
      </c>
      <c r="R203">
        <f>IF(Q203="","",MIN(J203:N203))</f>
        <v/>
      </c>
      <c r="S203">
        <f>IFERROR(J144+MATCH(R203,J203:N203,0)-1,"")</f>
        <v/>
      </c>
      <c r="T203">
        <f>IFERROR(AVERAGE(J203:N203),"")</f>
        <v/>
      </c>
      <c r="U203">
        <f>IFERROR(STDEV(J203:N203),"")</f>
        <v/>
      </c>
      <c r="V203">
        <f>IFERROR(IF(C203="-","",IF(ISBLANK(B203),"",IF(OR(ISNUMBER(FIND("Growth",B203)),ISNUMBER(FIND("Margin",B203))),"",(J203-T203)/U203))),"")</f>
        <v/>
      </c>
      <c r="W203">
        <f>IFERROR(IF(OR(D203="-",ISBLANK(D203)),"",(K203-T203)/U203),"")</f>
        <v/>
      </c>
      <c r="X203">
        <f>IFERROR(IF(OR(E203="-",ISBLANK(E203)),"",(L203-T203)/U203),"")</f>
        <v/>
      </c>
      <c r="Y203">
        <f>IFERROR(IF(OR(F203="-",ISBLANK(F203)),"",(M203-T203)/U203),"")</f>
        <v/>
      </c>
      <c r="Z203">
        <f>IFERROR(IF(OR(G203="-",ISBLANK(G203)),"",(N203-T203)/U203),"")</f>
        <v/>
      </c>
      <c r="AA203">
        <f>IF(MAX(MAX(V203:Z203),ABS(MIN(V203:Z203)))=ABS(MIN(V203:Z203)),MIN(V203:Z203),MAX(V203:Z203))</f>
        <v/>
      </c>
      <c r="AB203">
        <f>IFERROR(V144+MATCH(AA203,V203:Z203,0)-1,"")</f>
        <v/>
      </c>
      <c r="AC203">
        <f>IF(AB203&lt;&gt;"",IF(S203=AB203,"Low",IF(AB203=Q203,"High","")),"")</f>
        <v/>
      </c>
      <c r="AE203">
        <f>IF(ISNUMBER(MATCH("N/A",J203:N203,0)),"",IFERROR((5 * SUMPRODUCT(J144:N144,J203:N203) - PRODUCT(SUM(J144:N144),SUM(J203:N203))) / ((5 * SUM((J144^2)+(K144^2)+(L144^2)+(M144^2)+(N144^2))) - SUM(J144:N144)^2),""))</f>
        <v/>
      </c>
      <c r="AF203">
        <f>IFERROR(CORREL(J144:N144,J203:N203),"")</f>
        <v/>
      </c>
      <c r="AZ203">
        <f>IF(Q203=S203,0,1)</f>
        <v/>
      </c>
      <c r="BA203">
        <f>IF(AZ203=1,IF(Q203="","",IF(Q203=N144,"Yes","No")),"")</f>
        <v/>
      </c>
      <c r="BB203">
        <f>IF(BA203="Yes",P203,"")</f>
        <v/>
      </c>
      <c r="BC203">
        <f>IF(AZ203=1,IF(S203="","",IF(S203=N144,"Yes","No")),"")</f>
        <v/>
      </c>
      <c r="BD203">
        <f>IF(BC203="Yes",R203,"")</f>
        <v/>
      </c>
      <c r="BE203">
        <f>IFERROR(IF(SIGN(AE203)=1,"Increasing",IF(SIGN(AE203)=-1,"Decreasing","")),"")</f>
        <v/>
      </c>
      <c r="BF203">
        <f>IF(OR(AND(BE203="Increasing",BA203="Yes"),AND(BE203="Decreasing",BC203="Yes")),"Yes","No")</f>
        <v/>
      </c>
      <c r="BG203">
        <f>IF(I203="pos_trend","Yes","No")</f>
        <v/>
      </c>
      <c r="BH203">
        <f>IF(AF203&lt;&gt;"",IF(ABS(AF203)&gt;0.8,"Yes","No"),"")</f>
        <v/>
      </c>
    </row>
    <row r="204" spans="1:60">
      <c r="I204">
        <f>IF(AND(K204&gt; J204, L204&gt; K204, M204&gt; L204, N204&gt; M204), "pos_trend", IF(AND(K204&lt; J204, L204&lt; K204, M204&lt; L204, N204&lt; M204), "neg_trend", "N/A"))</f>
        <v/>
      </c>
      <c r="J204">
        <f>IFERROR(IF(TRIM(C204)="-", "N/A", IF(RIGHT(C204,1)=")",IF(RIGHT(C204,2)="T)",-1000000000000*VALUE(MID(C204,2,LEN(C204)-3)),IF(RIGHT(C204,2)="M)",-1000000*VALUE(MID(C204,2,LEN(C204)-3)),IF(RIGHT(C204,2)="B)",-1000000000*VALUE(MID(C204,2,LEN(C204)-3)),IF(RIGHT(C204,2)="k)",-1000*VALUE(MID(C204,2,LEN(C204)-3)),VALUE(SUBSTITUTE(C204,",","")))))),IF(RIGHT(C204,1)="T",1000000000000*VALUE(LEFT(C204,LEN(C204)-1)),IF(RIGHT(C204,1)="M",1000000*VALUE(LEFT(C204,LEN(C204)-1)),IF(RIGHT(C204,1)="B",1000000000*VALUE(LEFT(C204,LEN(C204)-1)),IF(RIGHT(C204,1)="%",0.01*VALUE(LEFT(C204,LEN(C204)-1)),IF(RIGHT(C204,1)="k",1000*VALUE(LEFT(C204,LEN(C204)-1)),VALUE(SUBSTITUTE(C204,",",""))))))))),"N/A")</f>
        <v/>
      </c>
      <c r="K204">
        <f>IFERROR(IF(TRIM(D204)="-", "N/A", IF(RIGHT(D204,1)=")",IF(RIGHT(D204,2)="T)",-1000000000000*VALUE(MID(D204,2,LEN(D204)-3)),IF(RIGHT(D204,2)="M)",-1000000*VALUE(MID(D204,2,LEN(D204)-3)),IF(RIGHT(D204,2)="B)",-1000000000*VALUE(MID(D204,2,LEN(D204)-3)),IF(RIGHT(D204,2)="k)",-1000*VALUE(MID(D204,2,LEN(D204)-3)),VALUE(SUBSTITUTE(D204,",","")))))),IF(RIGHT(D204,1)="T",1000000000000*VALUE(LEFT(D204,LEN(D204)-1)),IF(RIGHT(D204,1)="M",1000000*VALUE(LEFT(D204,LEN(D204)-1)),IF(RIGHT(D204,1)="B",1000000000*VALUE(LEFT(D204,LEN(D204)-1)),IF(RIGHT(D204,1)="%",0.01*VALUE(LEFT(D204,LEN(D204)-1)),IF(RIGHT(D204,1)="k",1000*VALUE(LEFT(D204,LEN(D204)-1)),VALUE(SUBSTITUTE(D204,",",""))))))))),"N/A")</f>
        <v/>
      </c>
      <c r="L204">
        <f>IFERROR(IF(TRIM(E204)="-", "N/A", IF(RIGHT(E204,1)=")",IF(RIGHT(E204,2)="T)",-1000000000000*VALUE(MID(E204,2,LEN(E204)-3)),IF(RIGHT(E204,2)="M)",-1000000*VALUE(MID(E204,2,LEN(E204)-3)),IF(RIGHT(E204,2)="B)",-1000000000*VALUE(MID(E204,2,LEN(E204)-3)),IF(RIGHT(E204,2)="k)",-1000*VALUE(MID(E204,2,LEN(E204)-3)),VALUE(SUBSTITUTE(E204,",","")))))),IF(RIGHT(E204,1)="T",1000000000000*VALUE(LEFT(E204,LEN(E204)-1)),IF(RIGHT(E204,1)="M",1000000*VALUE(LEFT(E204,LEN(E204)-1)),IF(RIGHT(E204,1)="B",1000000000*VALUE(LEFT(E204,LEN(E204)-1)),IF(RIGHT(E204,1)="%",0.01*VALUE(LEFT(E204,LEN(E204)-1)),IF(RIGHT(E204,1)="k",1000*VALUE(LEFT(E204,LEN(E204)-1)),VALUE(SUBSTITUTE(E204,",",""))))))))),"N/A")</f>
        <v/>
      </c>
      <c r="M204">
        <f>IFERROR(IF(TRIM(F204)="-", "N/A", IF(RIGHT(F204,1)=")",IF(RIGHT(F204,2)="T)",-1000000000000*VALUE(MID(F204,2,LEN(F204)-3)),IF(RIGHT(F204,2)="M)",-1000000*VALUE(MID(F204,2,LEN(F204)-3)),IF(RIGHT(F204,2)="B)",-1000000000*VALUE(MID(F204,2,LEN(F204)-3)),IF(RIGHT(F204,2)="k)",-1000*VALUE(MID(F204,2,LEN(F204)-3)),VALUE(SUBSTITUTE(F204,",","")))))),IF(RIGHT(F204,1)="T",1000000000000*VALUE(LEFT(F204,LEN(F204)-1)),IF(RIGHT(F204,1)="M",1000000*VALUE(LEFT(F204,LEN(F204)-1)),IF(RIGHT(F204,1)="B",1000000000*VALUE(LEFT(F204,LEN(F204)-1)),IF(RIGHT(F204,1)="%",0.01*VALUE(LEFT(F204,LEN(F204)-1)),IF(RIGHT(F204,1)="k",1000*VALUE(LEFT(F204,LEN(F204)-1)),VALUE(SUBSTITUTE(F204,",",""))))))))),"N/A")</f>
        <v/>
      </c>
      <c r="N204">
        <f>IFERROR(IF(TRIM(G204)="-", "N/A", IF(RIGHT(G204,1)=")",IF(RIGHT(G204,2)="T)",-1000000000000*VALUE(MID(G204,2,LEN(G204)-3)),IF(RIGHT(G204,2)="M)",-1000000*VALUE(MID(G204,2,LEN(G204)-3)),IF(RIGHT(G204,2)="B)",-1000000000*VALUE(MID(G204,2,LEN(G204)-3)),IF(RIGHT(G204,2)="k)",-1000*VALUE(MID(G204,2,LEN(G204)-3)),VALUE(SUBSTITUTE(G204,",","")))))),IF(RIGHT(G204,1)="T",1000000000000*VALUE(LEFT(G204,LEN(G204)-1)),IF(RIGHT(G204,1)="M",1000000*VALUE(LEFT(G204,LEN(G204)-1)),IF(RIGHT(G204,1)="B",1000000000*VALUE(LEFT(G204,LEN(G204)-1)),IF(RIGHT(G204,1)="%",0.01*VALUE(LEFT(G204,LEN(G204)-1)),IF(RIGHT(G204,1)="k",1000*VALUE(LEFT(G204,LEN(G204)-1)),VALUE(SUBSTITUTE(G204,",",""))))))))),"N/A")</f>
        <v/>
      </c>
      <c r="P204">
        <f>MAX(J204:N204)</f>
        <v/>
      </c>
      <c r="Q204">
        <f>IFERROR(J144+MATCH(P204,J204:N204,0)-1,"")</f>
        <v/>
      </c>
      <c r="R204">
        <f>IF(Q204="","",MIN(J204:N204))</f>
        <v/>
      </c>
      <c r="S204">
        <f>IFERROR(J144+MATCH(R204,J204:N204,0)-1,"")</f>
        <v/>
      </c>
      <c r="T204">
        <f>IFERROR(AVERAGE(J204:N204),"")</f>
        <v/>
      </c>
      <c r="U204">
        <f>IFERROR(STDEV(J204:N204),"")</f>
        <v/>
      </c>
      <c r="V204">
        <f>IFERROR(IF(C204="-","",IF(ISBLANK(B204),"",IF(OR(ISNUMBER(FIND("Growth",B204)),ISNUMBER(FIND("Margin",B204))),"",(J204-T204)/U204))),"")</f>
        <v/>
      </c>
      <c r="W204">
        <f>IFERROR(IF(OR(D204="-",ISBLANK(D204)),"",(K204-T204)/U204),"")</f>
        <v/>
      </c>
      <c r="X204">
        <f>IFERROR(IF(OR(E204="-",ISBLANK(E204)),"",(L204-T204)/U204),"")</f>
        <v/>
      </c>
      <c r="Y204">
        <f>IFERROR(IF(OR(F204="-",ISBLANK(F204)),"",(M204-T204)/U204),"")</f>
        <v/>
      </c>
      <c r="Z204">
        <f>IFERROR(IF(OR(G204="-",ISBLANK(G204)),"",(N204-T204)/U204),"")</f>
        <v/>
      </c>
      <c r="AA204">
        <f>IF(MAX(MAX(V204:Z204),ABS(MIN(V204:Z204)))=ABS(MIN(V204:Z204)),MIN(V204:Z204),MAX(V204:Z204))</f>
        <v/>
      </c>
      <c r="AB204">
        <f>IFERROR(V144+MATCH(AA204,V204:Z204,0)-1,"")</f>
        <v/>
      </c>
      <c r="AC204">
        <f>IF(AB204&lt;&gt;"",IF(S204=AB204,"Low",IF(AB204=Q204,"High","")),"")</f>
        <v/>
      </c>
      <c r="AE204">
        <f>IF(ISNUMBER(MATCH("N/A",J204:N204,0)),"",IFERROR((5 * SUMPRODUCT(J144:N144,J204:N204) - PRODUCT(SUM(J144:N144),SUM(J204:N204))) / ((5 * SUM((J144^2)+(K144^2)+(L144^2)+(M144^2)+(N144^2))) - SUM(J144:N144)^2),""))</f>
        <v/>
      </c>
      <c r="AF204">
        <f>IFERROR(CORREL(J144:N144,J204:N204),"")</f>
        <v/>
      </c>
      <c r="AZ204">
        <f>IF(Q204=S204,0,1)</f>
        <v/>
      </c>
      <c r="BA204">
        <f>IF(AZ204=1,IF(Q204="","",IF(Q204=N144,"Yes","No")),"")</f>
        <v/>
      </c>
      <c r="BB204">
        <f>IF(BA204="Yes",P204,"")</f>
        <v/>
      </c>
      <c r="BC204">
        <f>IF(AZ204=1,IF(S204="","",IF(S204=N144,"Yes","No")),"")</f>
        <v/>
      </c>
      <c r="BD204">
        <f>IF(BC204="Yes",R204,"")</f>
        <v/>
      </c>
      <c r="BE204">
        <f>IFERROR(IF(SIGN(AE204)=1,"Increasing",IF(SIGN(AE204)=-1,"Decreasing","")),"")</f>
        <v/>
      </c>
      <c r="BF204">
        <f>IF(OR(AND(BE204="Increasing",BA204="Yes"),AND(BE204="Decreasing",BC204="Yes")),"Yes","No")</f>
        <v/>
      </c>
      <c r="BG204">
        <f>IF(I204="pos_trend","Yes","No")</f>
        <v/>
      </c>
      <c r="BH204">
        <f>IF(AF204&lt;&gt;"",IF(ABS(AF204)&gt;0.8,"Yes","No"),"")</f>
        <v/>
      </c>
    </row>
    <row r="205" spans="1:60">
      <c r="P205">
        <f>MAX(J205:N205)</f>
        <v/>
      </c>
      <c r="Q205">
        <f>IFERROR(J144+MATCH(P205,J205:N205,0)-1,"")</f>
        <v/>
      </c>
      <c r="R205">
        <f>IF(Q205="","",MIN(J205:N205))</f>
        <v/>
      </c>
      <c r="S205">
        <f>IFERROR(J144+MATCH(R205,J205:N205,0)-1,"")</f>
        <v/>
      </c>
      <c r="T205">
        <f>IFERROR(AVERAGE(J205:N205),"")</f>
        <v/>
      </c>
      <c r="U205">
        <f>IFERROR(STDEV(J205:N205),"")</f>
        <v/>
      </c>
      <c r="V205">
        <f>IFERROR(IF(C205="-","",IF(ISBLANK(B205),"",IF(OR(ISNUMBER(FIND("Growth",B205)),ISNUMBER(FIND("Margin",B205))),"",(J205-T205)/U205))),"")</f>
        <v/>
      </c>
      <c r="W205">
        <f>IFERROR(IF(OR(D205="-",ISBLANK(D205)),"",(K205-T205)/U205),"")</f>
        <v/>
      </c>
      <c r="X205">
        <f>IFERROR(IF(OR(E205="-",ISBLANK(E205)),"",(L205-T205)/U205),"")</f>
        <v/>
      </c>
      <c r="Y205">
        <f>IFERROR(IF(OR(F205="-",ISBLANK(F205)),"",(M205-T205)/U205),"")</f>
        <v/>
      </c>
      <c r="Z205">
        <f>IFERROR(IF(OR(G205="-",ISBLANK(G205)),"",(N205-T205)/U205),"")</f>
        <v/>
      </c>
      <c r="AA205">
        <f>IF(MAX(MAX(V205:Z205),ABS(MIN(V205:Z205)))=ABS(MIN(V205:Z205)),MIN(V205:Z205),MAX(V205:Z205))</f>
        <v/>
      </c>
      <c r="AB205">
        <f>IFERROR(V144+MATCH(AA205,V205:Z205,0)-1,"")</f>
        <v/>
      </c>
      <c r="AC205">
        <f>IF(AB205&lt;&gt;"",IF(S205=AB205,"Low",IF(AB205=Q205,"High","")),"")</f>
        <v/>
      </c>
      <c r="AE205">
        <f>IF(ISNUMBER(MATCH("N/A",J205:N205,0)),"",IFERROR((5 * SUMPRODUCT(J144:N144,J205:N205) - PRODUCT(SUM(J144:N144),SUM(J205:N205))) / ((5 * SUM((J144^2)+(K144^2)+(L144^2)+(M144^2)+(N144^2))) - SUM(J144:N144)^2),""))</f>
        <v/>
      </c>
      <c r="AF205">
        <f>IFERROR(CORREL(J144:N144,J205:N205),"")</f>
        <v/>
      </c>
      <c r="AZ205">
        <f>IF(Q205=S205,0,1)</f>
        <v/>
      </c>
      <c r="BA205">
        <f>IF(AZ205=1,IF(Q205="","",IF(Q205=N144,"Yes","No")),"")</f>
        <v/>
      </c>
      <c r="BB205">
        <f>IF(BA205="Yes",P205,"")</f>
        <v/>
      </c>
      <c r="BC205">
        <f>IF(AZ205=1,IF(S205="","",IF(S205=N144,"Yes","No")),"")</f>
        <v/>
      </c>
      <c r="BD205">
        <f>IF(BC205="Yes",R205,"")</f>
        <v/>
      </c>
      <c r="BE205">
        <f>IFERROR(IF(SIGN(AE205)=1,"Increasing",IF(SIGN(AE205)=-1,"Decreasing","")),"")</f>
        <v/>
      </c>
      <c r="BF205">
        <f>IF(OR(AND(BE205="Increasing",BA205="Yes"),AND(BE205="Decreasing",BC205="Yes")),"Yes","No")</f>
        <v/>
      </c>
      <c r="BG205">
        <f>IF(I205="pos_trend","Yes","No")</f>
        <v/>
      </c>
      <c r="BH205">
        <f>IF(AF205&lt;&gt;"",IF(ABS(AF205)&gt;0.8,"Yes","No"),"")</f>
        <v/>
      </c>
    </row>
    <row r="206" spans="1:60">
      <c r="I206">
        <f>IF(AND(K206&gt; J206, L206&gt; K206, M206&gt; L206, N206&gt; M206), "pos_trend", IF(AND(K206&lt; J206, L206&lt; K206, M206&lt; L206, N206&lt; M206), "neg_trend", "N/A"))</f>
        <v/>
      </c>
      <c r="J206">
        <f>IFERROR(IF(TRIM(C206)="-", "N/A", IF(RIGHT(C206,1)=")",IF(RIGHT(C206,2)="T)",-1000000000000*VALUE(MID(C206,2,LEN(C206)-3)),IF(RIGHT(C206,2)="M)",-1000000*VALUE(MID(C206,2,LEN(C206)-3)),IF(RIGHT(C206,2)="B)",-1000000000*VALUE(MID(C206,2,LEN(C206)-3)),IF(RIGHT(C206,2)="k)",-1000*VALUE(MID(C206,2,LEN(C206)-3)),VALUE(SUBSTITUTE(C206,",","")))))),IF(RIGHT(C206,1)="T",1000000000000*VALUE(LEFT(C206,LEN(C206)-1)),IF(RIGHT(C206,1)="M",1000000*VALUE(LEFT(C206,LEN(C206)-1)),IF(RIGHT(C206,1)="B",1000000000*VALUE(LEFT(C206,LEN(C206)-1)),IF(RIGHT(C206,1)="%",0.01*VALUE(LEFT(C206,LEN(C206)-1)),IF(RIGHT(C206,1)="k",1000*VALUE(LEFT(C206,LEN(C206)-1)),VALUE(SUBSTITUTE(C206,",",""))))))))),"N/A")</f>
        <v/>
      </c>
      <c r="K206">
        <f>IFERROR(IF(TRIM(D206)="-", "N/A", IF(RIGHT(D206,1)=")",IF(RIGHT(D206,2)="T)",-1000000000000*VALUE(MID(D206,2,LEN(D206)-3)),IF(RIGHT(D206,2)="M)",-1000000*VALUE(MID(D206,2,LEN(D206)-3)),IF(RIGHT(D206,2)="B)",-1000000000*VALUE(MID(D206,2,LEN(D206)-3)),IF(RIGHT(D206,2)="k)",-1000*VALUE(MID(D206,2,LEN(D206)-3)),VALUE(SUBSTITUTE(D206,",","")))))),IF(RIGHT(D206,1)="T",1000000000000*VALUE(LEFT(D206,LEN(D206)-1)),IF(RIGHT(D206,1)="M",1000000*VALUE(LEFT(D206,LEN(D206)-1)),IF(RIGHT(D206,1)="B",1000000000*VALUE(LEFT(D206,LEN(D206)-1)),IF(RIGHT(D206,1)="%",0.01*VALUE(LEFT(D206,LEN(D206)-1)),IF(RIGHT(D206,1)="k",1000*VALUE(LEFT(D206,LEN(D206)-1)),VALUE(SUBSTITUTE(D206,",",""))))))))),"N/A")</f>
        <v/>
      </c>
      <c r="L206">
        <f>IFERROR(IF(TRIM(E206)="-", "N/A", IF(RIGHT(E206,1)=")",IF(RIGHT(E206,2)="T)",-1000000000000*VALUE(MID(E206,2,LEN(E206)-3)),IF(RIGHT(E206,2)="M)",-1000000*VALUE(MID(E206,2,LEN(E206)-3)),IF(RIGHT(E206,2)="B)",-1000000000*VALUE(MID(E206,2,LEN(E206)-3)),IF(RIGHT(E206,2)="k)",-1000*VALUE(MID(E206,2,LEN(E206)-3)),VALUE(SUBSTITUTE(E206,",","")))))),IF(RIGHT(E206,1)="T",1000000000000*VALUE(LEFT(E206,LEN(E206)-1)),IF(RIGHT(E206,1)="M",1000000*VALUE(LEFT(E206,LEN(E206)-1)),IF(RIGHT(E206,1)="B",1000000000*VALUE(LEFT(E206,LEN(E206)-1)),IF(RIGHT(E206,1)="%",0.01*VALUE(LEFT(E206,LEN(E206)-1)),IF(RIGHT(E206,1)="k",1000*VALUE(LEFT(E206,LEN(E206)-1)),VALUE(SUBSTITUTE(E206,",",""))))))))),"N/A")</f>
        <v/>
      </c>
      <c r="M206">
        <f>IFERROR(IF(TRIM(F206)="-", "N/A", IF(RIGHT(F206,1)=")",IF(RIGHT(F206,2)="T)",-1000000000000*VALUE(MID(F206,2,LEN(F206)-3)),IF(RIGHT(F206,2)="M)",-1000000*VALUE(MID(F206,2,LEN(F206)-3)),IF(RIGHT(F206,2)="B)",-1000000000*VALUE(MID(F206,2,LEN(F206)-3)),IF(RIGHT(F206,2)="k)",-1000*VALUE(MID(F206,2,LEN(F206)-3)),VALUE(SUBSTITUTE(F206,",","")))))),IF(RIGHT(F206,1)="T",1000000000000*VALUE(LEFT(F206,LEN(F206)-1)),IF(RIGHT(F206,1)="M",1000000*VALUE(LEFT(F206,LEN(F206)-1)),IF(RIGHT(F206,1)="B",1000000000*VALUE(LEFT(F206,LEN(F206)-1)),IF(RIGHT(F206,1)="%",0.01*VALUE(LEFT(F206,LEN(F206)-1)),IF(RIGHT(F206,1)="k",1000*VALUE(LEFT(F206,LEN(F206)-1)),VALUE(SUBSTITUTE(F206,",",""))))))))),"N/A")</f>
        <v/>
      </c>
      <c r="N206">
        <f>IFERROR(IF(TRIM(G206)="-", "N/A", IF(RIGHT(G206,1)=")",IF(RIGHT(G206,2)="T)",-1000000000000*VALUE(MID(G206,2,LEN(G206)-3)),IF(RIGHT(G206,2)="M)",-1000000*VALUE(MID(G206,2,LEN(G206)-3)),IF(RIGHT(G206,2)="B)",-1000000000*VALUE(MID(G206,2,LEN(G206)-3)),IF(RIGHT(G206,2)="k)",-1000*VALUE(MID(G206,2,LEN(G206)-3)),VALUE(SUBSTITUTE(G206,",","")))))),IF(RIGHT(G206,1)="T",1000000000000*VALUE(LEFT(G206,LEN(G206)-1)),IF(RIGHT(G206,1)="M",1000000*VALUE(LEFT(G206,LEN(G206)-1)),IF(RIGHT(G206,1)="B",1000000000*VALUE(LEFT(G206,LEN(G206)-1)),IF(RIGHT(G206,1)="%",0.01*VALUE(LEFT(G206,LEN(G206)-1)),IF(RIGHT(G206,1)="k",1000*VALUE(LEFT(G206,LEN(G206)-1)),VALUE(SUBSTITUTE(G206,",",""))))))))),"N/A")</f>
        <v/>
      </c>
      <c r="P206">
        <f>MAX(J206:N206)</f>
        <v/>
      </c>
      <c r="Q206">
        <f>IFERROR(J144+MATCH(P206,J206:N206,0)-1,"")</f>
        <v/>
      </c>
      <c r="R206">
        <f>IF(Q206="","",MIN(J206:N206))</f>
        <v/>
      </c>
      <c r="S206">
        <f>IFERROR(J144+MATCH(R206,J206:N206,0)-1,"")</f>
        <v/>
      </c>
      <c r="T206">
        <f>IFERROR(AVERAGE(J206:N206),"")</f>
        <v/>
      </c>
      <c r="U206">
        <f>IFERROR(STDEV(J206:N206),"")</f>
        <v/>
      </c>
      <c r="V206">
        <f>IFERROR(IF(C206="-","",IF(ISBLANK(B206),"",IF(OR(ISNUMBER(FIND("Growth",B206)),ISNUMBER(FIND("Margin",B206))),"",(J206-T206)/U206))),"")</f>
        <v/>
      </c>
      <c r="W206">
        <f>IFERROR(IF(OR(D206="-",ISBLANK(D206)),"",(K206-T206)/U206),"")</f>
        <v/>
      </c>
      <c r="X206">
        <f>IFERROR(IF(OR(E206="-",ISBLANK(E206)),"",(L206-T206)/U206),"")</f>
        <v/>
      </c>
      <c r="Y206">
        <f>IFERROR(IF(OR(F206="-",ISBLANK(F206)),"",(M206-T206)/U206),"")</f>
        <v/>
      </c>
      <c r="Z206">
        <f>IFERROR(IF(OR(G206="-",ISBLANK(G206)),"",(N206-T206)/U206),"")</f>
        <v/>
      </c>
      <c r="AA206">
        <f>IF(MAX(MAX(V206:Z206),ABS(MIN(V206:Z206)))=ABS(MIN(V206:Z206)),MIN(V206:Z206),MAX(V206:Z206))</f>
        <v/>
      </c>
      <c r="AB206">
        <f>IFERROR(V144+MATCH(AA206,V206:Z206,0)-1,"")</f>
        <v/>
      </c>
      <c r="AC206">
        <f>IF(AB206&lt;&gt;"",IF(S206=AB206,"Low",IF(AB206=Q206,"High","")),"")</f>
        <v/>
      </c>
      <c r="AE206">
        <f>IF(ISNUMBER(MATCH("N/A",J206:N206,0)),"",IFERROR((5 * SUMPRODUCT(J144:N144,J206:N206) - PRODUCT(SUM(J144:N144),SUM(J206:N206))) / ((5 * SUM((J144^2)+(K144^2)+(L144^2)+(M144^2)+(N144^2))) - SUM(J144:N144)^2),""))</f>
        <v/>
      </c>
      <c r="AF206">
        <f>IFERROR(CORREL(J144:N144,J206:N206),"")</f>
        <v/>
      </c>
      <c r="AZ206">
        <f>IF(Q206=S206,0,1)</f>
        <v/>
      </c>
      <c r="BA206">
        <f>IF(AZ206=1,IF(Q206="","",IF(Q206=N144,"Yes","No")),"")</f>
        <v/>
      </c>
      <c r="BB206">
        <f>IF(BA206="Yes",P206,"")</f>
        <v/>
      </c>
      <c r="BC206">
        <f>IF(AZ206=1,IF(S206="","",IF(S206=N144,"Yes","No")),"")</f>
        <v/>
      </c>
      <c r="BD206">
        <f>IF(BC206="Yes",R206,"")</f>
        <v/>
      </c>
      <c r="BE206">
        <f>IFERROR(IF(SIGN(AE206)=1,"Increasing",IF(SIGN(AE206)=-1,"Decreasing","")),"")</f>
        <v/>
      </c>
      <c r="BF206">
        <f>IF(OR(AND(BE206="Increasing",BA206="Yes"),AND(BE206="Decreasing",BC206="Yes")),"Yes","No")</f>
        <v/>
      </c>
      <c r="BG206">
        <f>IF(I206="pos_trend","Yes","No")</f>
        <v/>
      </c>
      <c r="BH206">
        <f>IF(AF206&lt;&gt;"",IF(ABS(AF206)&gt;0.8,"Yes","No"),"")</f>
        <v/>
      </c>
    </row>
    <row r="207" spans="1:60">
      <c r="I207">
        <f>IF(AND(K207&gt; J207, L207&gt; K207, M207&gt; L207, N207&gt; M207), "pos_trend", IF(AND(K207&lt; J207, L207&lt; K207, M207&lt; L207, N207&lt; M207), "neg_trend", "N/A"))</f>
        <v/>
      </c>
      <c r="J207">
        <f>IFERROR(IF(TRIM(C207)="-", "N/A", IF(RIGHT(C207,1)=")",IF(RIGHT(C207,2)="T)",-1000000000000*VALUE(MID(C207,2,LEN(C207)-3)),IF(RIGHT(C207,2)="M)",-1000000*VALUE(MID(C207,2,LEN(C207)-3)),IF(RIGHT(C207,2)="B)",-1000000000*VALUE(MID(C207,2,LEN(C207)-3)),IF(RIGHT(C207,2)="k)",-1000*VALUE(MID(C207,2,LEN(C207)-3)),VALUE(SUBSTITUTE(C207,",","")))))),IF(RIGHT(C207,1)="T",1000000000000*VALUE(LEFT(C207,LEN(C207)-1)),IF(RIGHT(C207,1)="M",1000000*VALUE(LEFT(C207,LEN(C207)-1)),IF(RIGHT(C207,1)="B",1000000000*VALUE(LEFT(C207,LEN(C207)-1)),IF(RIGHT(C207,1)="%",0.01*VALUE(LEFT(C207,LEN(C207)-1)),IF(RIGHT(C207,1)="k",1000*VALUE(LEFT(C207,LEN(C207)-1)),VALUE(SUBSTITUTE(C207,",",""))))))))),"N/A")</f>
        <v/>
      </c>
      <c r="K207">
        <f>IFERROR(IF(TRIM(D207)="-", "N/A", IF(RIGHT(D207,1)=")",IF(RIGHT(D207,2)="T)",-1000000000000*VALUE(MID(D207,2,LEN(D207)-3)),IF(RIGHT(D207,2)="M)",-1000000*VALUE(MID(D207,2,LEN(D207)-3)),IF(RIGHT(D207,2)="B)",-1000000000*VALUE(MID(D207,2,LEN(D207)-3)),IF(RIGHT(D207,2)="k)",-1000*VALUE(MID(D207,2,LEN(D207)-3)),VALUE(SUBSTITUTE(D207,",","")))))),IF(RIGHT(D207,1)="T",1000000000000*VALUE(LEFT(D207,LEN(D207)-1)),IF(RIGHT(D207,1)="M",1000000*VALUE(LEFT(D207,LEN(D207)-1)),IF(RIGHT(D207,1)="B",1000000000*VALUE(LEFT(D207,LEN(D207)-1)),IF(RIGHT(D207,1)="%",0.01*VALUE(LEFT(D207,LEN(D207)-1)),IF(RIGHT(D207,1)="k",1000*VALUE(LEFT(D207,LEN(D207)-1)),VALUE(SUBSTITUTE(D207,",",""))))))))),"N/A")</f>
        <v/>
      </c>
      <c r="L207">
        <f>IFERROR(IF(TRIM(E207)="-", "N/A", IF(RIGHT(E207,1)=")",IF(RIGHT(E207,2)="T)",-1000000000000*VALUE(MID(E207,2,LEN(E207)-3)),IF(RIGHT(E207,2)="M)",-1000000*VALUE(MID(E207,2,LEN(E207)-3)),IF(RIGHT(E207,2)="B)",-1000000000*VALUE(MID(E207,2,LEN(E207)-3)),IF(RIGHT(E207,2)="k)",-1000*VALUE(MID(E207,2,LEN(E207)-3)),VALUE(SUBSTITUTE(E207,",","")))))),IF(RIGHT(E207,1)="T",1000000000000*VALUE(LEFT(E207,LEN(E207)-1)),IF(RIGHT(E207,1)="M",1000000*VALUE(LEFT(E207,LEN(E207)-1)),IF(RIGHT(E207,1)="B",1000000000*VALUE(LEFT(E207,LEN(E207)-1)),IF(RIGHT(E207,1)="%",0.01*VALUE(LEFT(E207,LEN(E207)-1)),IF(RIGHT(E207,1)="k",1000*VALUE(LEFT(E207,LEN(E207)-1)),VALUE(SUBSTITUTE(E207,",",""))))))))),"N/A")</f>
        <v/>
      </c>
      <c r="M207">
        <f>IFERROR(IF(TRIM(F207)="-", "N/A", IF(RIGHT(F207,1)=")",IF(RIGHT(F207,2)="T)",-1000000000000*VALUE(MID(F207,2,LEN(F207)-3)),IF(RIGHT(F207,2)="M)",-1000000*VALUE(MID(F207,2,LEN(F207)-3)),IF(RIGHT(F207,2)="B)",-1000000000*VALUE(MID(F207,2,LEN(F207)-3)),IF(RIGHT(F207,2)="k)",-1000*VALUE(MID(F207,2,LEN(F207)-3)),VALUE(SUBSTITUTE(F207,",","")))))),IF(RIGHT(F207,1)="T",1000000000000*VALUE(LEFT(F207,LEN(F207)-1)),IF(RIGHT(F207,1)="M",1000000*VALUE(LEFT(F207,LEN(F207)-1)),IF(RIGHT(F207,1)="B",1000000000*VALUE(LEFT(F207,LEN(F207)-1)),IF(RIGHT(F207,1)="%",0.01*VALUE(LEFT(F207,LEN(F207)-1)),IF(RIGHT(F207,1)="k",1000*VALUE(LEFT(F207,LEN(F207)-1)),VALUE(SUBSTITUTE(F207,",",""))))))))),"N/A")</f>
        <v/>
      </c>
      <c r="N207">
        <f>IFERROR(IF(TRIM(G207)="-", "N/A", IF(RIGHT(G207,1)=")",IF(RIGHT(G207,2)="T)",-1000000000000*VALUE(MID(G207,2,LEN(G207)-3)),IF(RIGHT(G207,2)="M)",-1000000*VALUE(MID(G207,2,LEN(G207)-3)),IF(RIGHT(G207,2)="B)",-1000000000*VALUE(MID(G207,2,LEN(G207)-3)),IF(RIGHT(G207,2)="k)",-1000*VALUE(MID(G207,2,LEN(G207)-3)),VALUE(SUBSTITUTE(G207,",","")))))),IF(RIGHT(G207,1)="T",1000000000000*VALUE(LEFT(G207,LEN(G207)-1)),IF(RIGHT(G207,1)="M",1000000*VALUE(LEFT(G207,LEN(G207)-1)),IF(RIGHT(G207,1)="B",1000000000*VALUE(LEFT(G207,LEN(G207)-1)),IF(RIGHT(G207,1)="%",0.01*VALUE(LEFT(G207,LEN(G207)-1)),IF(RIGHT(G207,1)="k",1000*VALUE(LEFT(G207,LEN(G207)-1)),VALUE(SUBSTITUTE(G207,",",""))))))))),"N/A")</f>
        <v/>
      </c>
      <c r="P207">
        <f>MAX(J207:N207)</f>
        <v/>
      </c>
      <c r="Q207">
        <f>IFERROR(J144+MATCH(P207,J207:N207,0)-1,"")</f>
        <v/>
      </c>
      <c r="R207">
        <f>IF(Q207="","",MIN(J207:N207))</f>
        <v/>
      </c>
      <c r="S207">
        <f>IFERROR(J144+MATCH(R207,J207:N207,0)-1,"")</f>
        <v/>
      </c>
      <c r="T207">
        <f>IFERROR(AVERAGE(J207:N207),"")</f>
        <v/>
      </c>
      <c r="U207">
        <f>IFERROR(STDEV(J207:N207),"")</f>
        <v/>
      </c>
      <c r="V207">
        <f>IFERROR(IF(C207="-","",IF(ISBLANK(B207),"",IF(OR(ISNUMBER(FIND("Growth",B207)),ISNUMBER(FIND("Margin",B207))),"",(J207-T207)/U207))),"")</f>
        <v/>
      </c>
      <c r="W207">
        <f>IFERROR(IF(OR(D207="-",ISBLANK(D207)),"",(K207-T207)/U207),"")</f>
        <v/>
      </c>
      <c r="X207">
        <f>IFERROR(IF(OR(E207="-",ISBLANK(E207)),"",(L207-T207)/U207),"")</f>
        <v/>
      </c>
      <c r="Y207">
        <f>IFERROR(IF(OR(F207="-",ISBLANK(F207)),"",(M207-T207)/U207),"")</f>
        <v/>
      </c>
      <c r="Z207">
        <f>IFERROR(IF(OR(G207="-",ISBLANK(G207)),"",(N207-T207)/U207),"")</f>
        <v/>
      </c>
      <c r="AA207">
        <f>IF(MAX(MAX(V207:Z207),ABS(MIN(V207:Z207)))=ABS(MIN(V207:Z207)),MIN(V207:Z207),MAX(V207:Z207))</f>
        <v/>
      </c>
      <c r="AB207">
        <f>IFERROR(V144+MATCH(AA207,V207:Z207,0)-1,"")</f>
        <v/>
      </c>
      <c r="AC207">
        <f>IF(AB207&lt;&gt;"",IF(S207=AB207,"Low",IF(AB207=Q207,"High","")),"")</f>
        <v/>
      </c>
      <c r="AE207">
        <f>IF(ISNUMBER(MATCH("N/A",J207:N207,0)),"",IFERROR((5 * SUMPRODUCT(J144:N144,J207:N207) - PRODUCT(SUM(J144:N144),SUM(J207:N207))) / ((5 * SUM((J144^2)+(K144^2)+(L144^2)+(M144^2)+(N144^2))) - SUM(J144:N144)^2),""))</f>
        <v/>
      </c>
      <c r="AF207">
        <f>IFERROR(CORREL(J144:N144,J207:N207),"")</f>
        <v/>
      </c>
      <c r="AZ207">
        <f>IF(Q207=S207,0,1)</f>
        <v/>
      </c>
      <c r="BA207">
        <f>IF(AZ207=1,IF(Q207="","",IF(Q207=N144,"Yes","No")),"")</f>
        <v/>
      </c>
      <c r="BB207">
        <f>IF(BA207="Yes",P207,"")</f>
        <v/>
      </c>
      <c r="BC207">
        <f>IF(AZ207=1,IF(S207="","",IF(S207=N144,"Yes","No")),"")</f>
        <v/>
      </c>
      <c r="BD207">
        <f>IF(BC207="Yes",R207,"")</f>
        <v/>
      </c>
      <c r="BE207">
        <f>IFERROR(IF(SIGN(AE207)=1,"Increasing",IF(SIGN(AE207)=-1,"Decreasing","")),"")</f>
        <v/>
      </c>
      <c r="BF207">
        <f>IF(OR(AND(BE207="Increasing",BA207="Yes"),AND(BE207="Decreasing",BC207="Yes")),"Yes","No")</f>
        <v/>
      </c>
      <c r="BG207">
        <f>IF(I207="pos_trend","Yes","No")</f>
        <v/>
      </c>
      <c r="BH207">
        <f>IF(AF207&lt;&gt;"",IF(ABS(AF207)&gt;0.8,"Yes","No"),"")</f>
        <v/>
      </c>
    </row>
    <row r="208" spans="1:60">
      <c r="I208">
        <f>IF(AND(K208&gt; J208, L208&gt; K208, M208&gt; L208, N208&gt; M208), "pos_trend", IF(AND(K208&lt; J208, L208&lt; K208, M208&lt; L208, N208&lt; M208), "neg_trend", "N/A"))</f>
        <v/>
      </c>
      <c r="J208">
        <f>IFERROR(IF(TRIM(C208)="-", "N/A", IF(RIGHT(C208,1)=")",IF(RIGHT(C208,2)="T)",-1000000000000*VALUE(MID(C208,2,LEN(C208)-3)),IF(RIGHT(C208,2)="M)",-1000000*VALUE(MID(C208,2,LEN(C208)-3)),IF(RIGHT(C208,2)="B)",-1000000000*VALUE(MID(C208,2,LEN(C208)-3)),IF(RIGHT(C208,2)="k)",-1000*VALUE(MID(C208,2,LEN(C208)-3)),VALUE(SUBSTITUTE(C208,",","")))))),IF(RIGHT(C208,1)="T",1000000000000*VALUE(LEFT(C208,LEN(C208)-1)),IF(RIGHT(C208,1)="M",1000000*VALUE(LEFT(C208,LEN(C208)-1)),IF(RIGHT(C208,1)="B",1000000000*VALUE(LEFT(C208,LEN(C208)-1)),IF(RIGHT(C208,1)="%",0.01*VALUE(LEFT(C208,LEN(C208)-1)),IF(RIGHT(C208,1)="k",1000*VALUE(LEFT(C208,LEN(C208)-1)),VALUE(SUBSTITUTE(C208,",",""))))))))),"N/A")</f>
        <v/>
      </c>
      <c r="K208">
        <f>IFERROR(IF(TRIM(D208)="-", "N/A", IF(RIGHT(D208,1)=")",IF(RIGHT(D208,2)="T)",-1000000000000*VALUE(MID(D208,2,LEN(D208)-3)),IF(RIGHT(D208,2)="M)",-1000000*VALUE(MID(D208,2,LEN(D208)-3)),IF(RIGHT(D208,2)="B)",-1000000000*VALUE(MID(D208,2,LEN(D208)-3)),IF(RIGHT(D208,2)="k)",-1000*VALUE(MID(D208,2,LEN(D208)-3)),VALUE(SUBSTITUTE(D208,",","")))))),IF(RIGHT(D208,1)="T",1000000000000*VALUE(LEFT(D208,LEN(D208)-1)),IF(RIGHT(D208,1)="M",1000000*VALUE(LEFT(D208,LEN(D208)-1)),IF(RIGHT(D208,1)="B",1000000000*VALUE(LEFT(D208,LEN(D208)-1)),IF(RIGHT(D208,1)="%",0.01*VALUE(LEFT(D208,LEN(D208)-1)),IF(RIGHT(D208,1)="k",1000*VALUE(LEFT(D208,LEN(D208)-1)),VALUE(SUBSTITUTE(D208,",",""))))))))),"N/A")</f>
        <v/>
      </c>
      <c r="L208">
        <f>IFERROR(IF(TRIM(E208)="-", "N/A", IF(RIGHT(E208,1)=")",IF(RIGHT(E208,2)="T)",-1000000000000*VALUE(MID(E208,2,LEN(E208)-3)),IF(RIGHT(E208,2)="M)",-1000000*VALUE(MID(E208,2,LEN(E208)-3)),IF(RIGHT(E208,2)="B)",-1000000000*VALUE(MID(E208,2,LEN(E208)-3)),IF(RIGHT(E208,2)="k)",-1000*VALUE(MID(E208,2,LEN(E208)-3)),VALUE(SUBSTITUTE(E208,",","")))))),IF(RIGHT(E208,1)="T",1000000000000*VALUE(LEFT(E208,LEN(E208)-1)),IF(RIGHT(E208,1)="M",1000000*VALUE(LEFT(E208,LEN(E208)-1)),IF(RIGHT(E208,1)="B",1000000000*VALUE(LEFT(E208,LEN(E208)-1)),IF(RIGHT(E208,1)="%",0.01*VALUE(LEFT(E208,LEN(E208)-1)),IF(RIGHT(E208,1)="k",1000*VALUE(LEFT(E208,LEN(E208)-1)),VALUE(SUBSTITUTE(E208,",",""))))))))),"N/A")</f>
        <v/>
      </c>
      <c r="M208">
        <f>IFERROR(IF(TRIM(F208)="-", "N/A", IF(RIGHT(F208,1)=")",IF(RIGHT(F208,2)="T)",-1000000000000*VALUE(MID(F208,2,LEN(F208)-3)),IF(RIGHT(F208,2)="M)",-1000000*VALUE(MID(F208,2,LEN(F208)-3)),IF(RIGHT(F208,2)="B)",-1000000000*VALUE(MID(F208,2,LEN(F208)-3)),IF(RIGHT(F208,2)="k)",-1000*VALUE(MID(F208,2,LEN(F208)-3)),VALUE(SUBSTITUTE(F208,",","")))))),IF(RIGHT(F208,1)="T",1000000000000*VALUE(LEFT(F208,LEN(F208)-1)),IF(RIGHT(F208,1)="M",1000000*VALUE(LEFT(F208,LEN(F208)-1)),IF(RIGHT(F208,1)="B",1000000000*VALUE(LEFT(F208,LEN(F208)-1)),IF(RIGHT(F208,1)="%",0.01*VALUE(LEFT(F208,LEN(F208)-1)),IF(RIGHT(F208,1)="k",1000*VALUE(LEFT(F208,LEN(F208)-1)),VALUE(SUBSTITUTE(F208,",",""))))))))),"N/A")</f>
        <v/>
      </c>
      <c r="N208">
        <f>IFERROR(IF(TRIM(G208)="-", "N/A", IF(RIGHT(G208,1)=")",IF(RIGHT(G208,2)="T)",-1000000000000*VALUE(MID(G208,2,LEN(G208)-3)),IF(RIGHT(G208,2)="M)",-1000000*VALUE(MID(G208,2,LEN(G208)-3)),IF(RIGHT(G208,2)="B)",-1000000000*VALUE(MID(G208,2,LEN(G208)-3)),IF(RIGHT(G208,2)="k)",-1000*VALUE(MID(G208,2,LEN(G208)-3)),VALUE(SUBSTITUTE(G208,",","")))))),IF(RIGHT(G208,1)="T",1000000000000*VALUE(LEFT(G208,LEN(G208)-1)),IF(RIGHT(G208,1)="M",1000000*VALUE(LEFT(G208,LEN(G208)-1)),IF(RIGHT(G208,1)="B",1000000000*VALUE(LEFT(G208,LEN(G208)-1)),IF(RIGHT(G208,1)="%",0.01*VALUE(LEFT(G208,LEN(G208)-1)),IF(RIGHT(G208,1)="k",1000*VALUE(LEFT(G208,LEN(G208)-1)),VALUE(SUBSTITUTE(G208,",",""))))))))),"N/A")</f>
        <v/>
      </c>
      <c r="P208">
        <f>MAX(J208:N208)</f>
        <v/>
      </c>
      <c r="Q208">
        <f>IFERROR(J144+MATCH(P208,J208:N208,0)-1,"")</f>
        <v/>
      </c>
      <c r="R208">
        <f>IF(Q208="","",MIN(J208:N208))</f>
        <v/>
      </c>
      <c r="S208">
        <f>IFERROR(J144+MATCH(R208,J208:N208,0)-1,"")</f>
        <v/>
      </c>
      <c r="T208">
        <f>IFERROR(AVERAGE(J208:N208),"")</f>
        <v/>
      </c>
      <c r="U208">
        <f>IFERROR(STDEV(J208:N208),"")</f>
        <v/>
      </c>
      <c r="V208">
        <f>IFERROR(IF(C208="-","",IF(ISBLANK(B208),"",IF(OR(ISNUMBER(FIND("Growth",B208)),ISNUMBER(FIND("Margin",B208))),"",(J208-T208)/U208))),"")</f>
        <v/>
      </c>
      <c r="W208">
        <f>IFERROR(IF(OR(D208="-",ISBLANK(D208)),"",(K208-T208)/U208),"")</f>
        <v/>
      </c>
      <c r="X208">
        <f>IFERROR(IF(OR(E208="-",ISBLANK(E208)),"",(L208-T208)/U208),"")</f>
        <v/>
      </c>
      <c r="Y208">
        <f>IFERROR(IF(OR(F208="-",ISBLANK(F208)),"",(M208-T208)/U208),"")</f>
        <v/>
      </c>
      <c r="Z208">
        <f>IFERROR(IF(OR(G208="-",ISBLANK(G208)),"",(N208-T208)/U208),"")</f>
        <v/>
      </c>
      <c r="AA208">
        <f>IF(MAX(MAX(V208:Z208),ABS(MIN(V208:Z208)))=ABS(MIN(V208:Z208)),MIN(V208:Z208),MAX(V208:Z208))</f>
        <v/>
      </c>
      <c r="AB208">
        <f>IFERROR(V144+MATCH(AA208,V208:Z208,0)-1,"")</f>
        <v/>
      </c>
      <c r="AC208">
        <f>IF(AB208&lt;&gt;"",IF(S208=AB208,"Low",IF(AB208=Q208,"High","")),"")</f>
        <v/>
      </c>
      <c r="AE208">
        <f>IF(ISNUMBER(MATCH("N/A",J208:N208,0)),"",IFERROR((5 * SUMPRODUCT(J144:N144,J208:N208) - PRODUCT(SUM(J144:N144),SUM(J208:N208))) / ((5 * SUM((J144^2)+(K144^2)+(L144^2)+(M144^2)+(N144^2))) - SUM(J144:N144)^2),""))</f>
        <v/>
      </c>
      <c r="AF208">
        <f>IFERROR(CORREL(J144:N144,J208:N208),"")</f>
        <v/>
      </c>
      <c r="AZ208">
        <f>IF(Q208=S208,0,1)</f>
        <v/>
      </c>
      <c r="BA208">
        <f>IF(AZ208=1,IF(Q208="","",IF(Q208=N144,"Yes","No")),"")</f>
        <v/>
      </c>
      <c r="BB208">
        <f>IF(BA208="Yes",P208,"")</f>
        <v/>
      </c>
      <c r="BC208">
        <f>IF(AZ208=1,IF(S208="","",IF(S208=N144,"Yes","No")),"")</f>
        <v/>
      </c>
      <c r="BD208">
        <f>IF(BC208="Yes",R208,"")</f>
        <v/>
      </c>
      <c r="BE208">
        <f>IFERROR(IF(SIGN(AE208)=1,"Increasing",IF(SIGN(AE208)=-1,"Decreasing","")),"")</f>
        <v/>
      </c>
      <c r="BF208">
        <f>IF(OR(AND(BE208="Increasing",BA208="Yes"),AND(BE208="Decreasing",BC208="Yes")),"Yes","No")</f>
        <v/>
      </c>
      <c r="BG208">
        <f>IF(I208="pos_trend","Yes","No")</f>
        <v/>
      </c>
      <c r="BH208">
        <f>IF(AF208&lt;&gt;"",IF(ABS(AF208)&gt;0.8,"Yes","No"),"")</f>
        <v/>
      </c>
    </row>
    <row r="209" spans="1:60">
      <c r="I209">
        <f>IF(AND(K209&gt; J209, L209&gt; K209, M209&gt; L209, N209&gt; M209), "pos_trend", IF(AND(K209&lt; J209, L209&lt; K209, M209&lt; L209, N209&lt; M209), "neg_trend", "N/A"))</f>
        <v/>
      </c>
      <c r="J209">
        <f>IFERROR(IF(TRIM(C209)="-", "N/A", IF(RIGHT(C209,1)=")",IF(RIGHT(C209,2)="T)",-1000000000000*VALUE(MID(C209,2,LEN(C209)-3)),IF(RIGHT(C209,2)="M)",-1000000*VALUE(MID(C209,2,LEN(C209)-3)),IF(RIGHT(C209,2)="B)",-1000000000*VALUE(MID(C209,2,LEN(C209)-3)),IF(RIGHT(C209,2)="k)",-1000*VALUE(MID(C209,2,LEN(C209)-3)),VALUE(SUBSTITUTE(C209,",","")))))),IF(RIGHT(C209,1)="T",1000000000000*VALUE(LEFT(C209,LEN(C209)-1)),IF(RIGHT(C209,1)="M",1000000*VALUE(LEFT(C209,LEN(C209)-1)),IF(RIGHT(C209,1)="B",1000000000*VALUE(LEFT(C209,LEN(C209)-1)),IF(RIGHT(C209,1)="%",0.01*VALUE(LEFT(C209,LEN(C209)-1)),IF(RIGHT(C209,1)="k",1000*VALUE(LEFT(C209,LEN(C209)-1)),VALUE(SUBSTITUTE(C209,",",""))))))))),"N/A")</f>
        <v/>
      </c>
      <c r="K209">
        <f>IFERROR(IF(TRIM(D209)="-", "N/A", IF(RIGHT(D209,1)=")",IF(RIGHT(D209,2)="T)",-1000000000000*VALUE(MID(D209,2,LEN(D209)-3)),IF(RIGHT(D209,2)="M)",-1000000*VALUE(MID(D209,2,LEN(D209)-3)),IF(RIGHT(D209,2)="B)",-1000000000*VALUE(MID(D209,2,LEN(D209)-3)),IF(RIGHT(D209,2)="k)",-1000*VALUE(MID(D209,2,LEN(D209)-3)),VALUE(SUBSTITUTE(D209,",","")))))),IF(RIGHT(D209,1)="T",1000000000000*VALUE(LEFT(D209,LEN(D209)-1)),IF(RIGHT(D209,1)="M",1000000*VALUE(LEFT(D209,LEN(D209)-1)),IF(RIGHT(D209,1)="B",1000000000*VALUE(LEFT(D209,LEN(D209)-1)),IF(RIGHT(D209,1)="%",0.01*VALUE(LEFT(D209,LEN(D209)-1)),IF(RIGHT(D209,1)="k",1000*VALUE(LEFT(D209,LEN(D209)-1)),VALUE(SUBSTITUTE(D209,",",""))))))))),"N/A")</f>
        <v/>
      </c>
      <c r="L209">
        <f>IFERROR(IF(TRIM(E209)="-", "N/A", IF(RIGHT(E209,1)=")",IF(RIGHT(E209,2)="T)",-1000000000000*VALUE(MID(E209,2,LEN(E209)-3)),IF(RIGHT(E209,2)="M)",-1000000*VALUE(MID(E209,2,LEN(E209)-3)),IF(RIGHT(E209,2)="B)",-1000000000*VALUE(MID(E209,2,LEN(E209)-3)),IF(RIGHT(E209,2)="k)",-1000*VALUE(MID(E209,2,LEN(E209)-3)),VALUE(SUBSTITUTE(E209,",","")))))),IF(RIGHT(E209,1)="T",1000000000000*VALUE(LEFT(E209,LEN(E209)-1)),IF(RIGHT(E209,1)="M",1000000*VALUE(LEFT(E209,LEN(E209)-1)),IF(RIGHT(E209,1)="B",1000000000*VALUE(LEFT(E209,LEN(E209)-1)),IF(RIGHT(E209,1)="%",0.01*VALUE(LEFT(E209,LEN(E209)-1)),IF(RIGHT(E209,1)="k",1000*VALUE(LEFT(E209,LEN(E209)-1)),VALUE(SUBSTITUTE(E209,",",""))))))))),"N/A")</f>
        <v/>
      </c>
      <c r="M209">
        <f>IFERROR(IF(TRIM(F209)="-", "N/A", IF(RIGHT(F209,1)=")",IF(RIGHT(F209,2)="T)",-1000000000000*VALUE(MID(F209,2,LEN(F209)-3)),IF(RIGHT(F209,2)="M)",-1000000*VALUE(MID(F209,2,LEN(F209)-3)),IF(RIGHT(F209,2)="B)",-1000000000*VALUE(MID(F209,2,LEN(F209)-3)),IF(RIGHT(F209,2)="k)",-1000*VALUE(MID(F209,2,LEN(F209)-3)),VALUE(SUBSTITUTE(F209,",","")))))),IF(RIGHT(F209,1)="T",1000000000000*VALUE(LEFT(F209,LEN(F209)-1)),IF(RIGHT(F209,1)="M",1000000*VALUE(LEFT(F209,LEN(F209)-1)),IF(RIGHT(F209,1)="B",1000000000*VALUE(LEFT(F209,LEN(F209)-1)),IF(RIGHT(F209,1)="%",0.01*VALUE(LEFT(F209,LEN(F209)-1)),IF(RIGHT(F209,1)="k",1000*VALUE(LEFT(F209,LEN(F209)-1)),VALUE(SUBSTITUTE(F209,",",""))))))))),"N/A")</f>
        <v/>
      </c>
      <c r="N209">
        <f>IFERROR(IF(TRIM(G209)="-", "N/A", IF(RIGHT(G209,1)=")",IF(RIGHT(G209,2)="T)",-1000000000000*VALUE(MID(G209,2,LEN(G209)-3)),IF(RIGHT(G209,2)="M)",-1000000*VALUE(MID(G209,2,LEN(G209)-3)),IF(RIGHT(G209,2)="B)",-1000000000*VALUE(MID(G209,2,LEN(G209)-3)),IF(RIGHT(G209,2)="k)",-1000*VALUE(MID(G209,2,LEN(G209)-3)),VALUE(SUBSTITUTE(G209,",","")))))),IF(RIGHT(G209,1)="T",1000000000000*VALUE(LEFT(G209,LEN(G209)-1)),IF(RIGHT(G209,1)="M",1000000*VALUE(LEFT(G209,LEN(G209)-1)),IF(RIGHT(G209,1)="B",1000000000*VALUE(LEFT(G209,LEN(G209)-1)),IF(RIGHT(G209,1)="%",0.01*VALUE(LEFT(G209,LEN(G209)-1)),IF(RIGHT(G209,1)="k",1000*VALUE(LEFT(G209,LEN(G209)-1)),VALUE(SUBSTITUTE(G209,",",""))))))))),"N/A")</f>
        <v/>
      </c>
      <c r="P209">
        <f>MAX(J209:N209)</f>
        <v/>
      </c>
      <c r="Q209">
        <f>IFERROR(J144+MATCH(P209,J209:N209,0)-1,"")</f>
        <v/>
      </c>
      <c r="R209">
        <f>IF(Q209="","",MIN(J209:N209))</f>
        <v/>
      </c>
      <c r="S209">
        <f>IFERROR(J144+MATCH(R209,J209:N209,0)-1,"")</f>
        <v/>
      </c>
      <c r="T209">
        <f>IFERROR(AVERAGE(J209:N209),"")</f>
        <v/>
      </c>
      <c r="U209">
        <f>IFERROR(STDEV(J209:N209),"")</f>
        <v/>
      </c>
      <c r="V209">
        <f>IFERROR(IF(C209="-","",IF(ISBLANK(B209),"",IF(OR(ISNUMBER(FIND("Growth",B209)),ISNUMBER(FIND("Margin",B209))),"",(J209-T209)/U209))),"")</f>
        <v/>
      </c>
      <c r="W209">
        <f>IFERROR(IF(OR(D209="-",ISBLANK(D209)),"",(K209-T209)/U209),"")</f>
        <v/>
      </c>
      <c r="X209">
        <f>IFERROR(IF(OR(E209="-",ISBLANK(E209)),"",(L209-T209)/U209),"")</f>
        <v/>
      </c>
      <c r="Y209">
        <f>IFERROR(IF(OR(F209="-",ISBLANK(F209)),"",(M209-T209)/U209),"")</f>
        <v/>
      </c>
      <c r="Z209">
        <f>IFERROR(IF(OR(G209="-",ISBLANK(G209)),"",(N209-T209)/U209),"")</f>
        <v/>
      </c>
      <c r="AA209">
        <f>IF(MAX(MAX(V209:Z209),ABS(MIN(V209:Z209)))=ABS(MIN(V209:Z209)),MIN(V209:Z209),MAX(V209:Z209))</f>
        <v/>
      </c>
      <c r="AB209">
        <f>IFERROR(V144+MATCH(AA209,V209:Z209,0)-1,"")</f>
        <v/>
      </c>
      <c r="AC209">
        <f>IF(AB209&lt;&gt;"",IF(S209=AB209,"Low",IF(AB209=Q209,"High","")),"")</f>
        <v/>
      </c>
      <c r="AE209">
        <f>IF(ISNUMBER(MATCH("N/A",J209:N209,0)),"",IFERROR((5 * SUMPRODUCT(J144:N144,J209:N209) - PRODUCT(SUM(J144:N144),SUM(J209:N209))) / ((5 * SUM((J144^2)+(K144^2)+(L144^2)+(M144^2)+(N144^2))) - SUM(J144:N144)^2),""))</f>
        <v/>
      </c>
      <c r="AF209">
        <f>IFERROR(CORREL(J144:N144,J209:N209),"")</f>
        <v/>
      </c>
      <c r="AZ209">
        <f>IF(Q209=S209,0,1)</f>
        <v/>
      </c>
      <c r="BA209">
        <f>IF(AZ209=1,IF(Q209="","",IF(Q209=N144,"Yes","No")),"")</f>
        <v/>
      </c>
      <c r="BB209">
        <f>IF(BA209="Yes",P209,"")</f>
        <v/>
      </c>
      <c r="BC209">
        <f>IF(AZ209=1,IF(S209="","",IF(S209=N144,"Yes","No")),"")</f>
        <v/>
      </c>
      <c r="BD209">
        <f>IF(BC209="Yes",R209,"")</f>
        <v/>
      </c>
      <c r="BE209">
        <f>IFERROR(IF(SIGN(AE209)=1,"Increasing",IF(SIGN(AE209)=-1,"Decreasing","")),"")</f>
        <v/>
      </c>
      <c r="BF209">
        <f>IF(OR(AND(BE209="Increasing",BA209="Yes"),AND(BE209="Decreasing",BC209="Yes")),"Yes","No")</f>
        <v/>
      </c>
      <c r="BG209">
        <f>IF(I209="pos_trend","Yes","No")</f>
        <v/>
      </c>
      <c r="BH209">
        <f>IF(AF209&lt;&gt;"",IF(ABS(AF209)&gt;0.8,"Yes","No"),"")</f>
        <v/>
      </c>
    </row>
    <row r="210" spans="1:60">
      <c r="I210">
        <f>IF(AND(K210&gt; J210, L210&gt; K210, M210&gt; L210, N210&gt; M210), "pos_trend", IF(AND(K210&lt; J210, L210&lt; K210, M210&lt; L210, N210&lt; M210), "neg_trend", "N/A"))</f>
        <v/>
      </c>
      <c r="J210">
        <f>IFERROR(IF(TRIM(C210)="-", "N/A", IF(RIGHT(C210,1)=")",IF(RIGHT(C210,2)="T)",-1000000000000*VALUE(MID(C210,2,LEN(C210)-3)),IF(RIGHT(C210,2)="M)",-1000000*VALUE(MID(C210,2,LEN(C210)-3)),IF(RIGHT(C210,2)="B)",-1000000000*VALUE(MID(C210,2,LEN(C210)-3)),IF(RIGHT(C210,2)="k)",-1000*VALUE(MID(C210,2,LEN(C210)-3)),VALUE(SUBSTITUTE(C210,",","")))))),IF(RIGHT(C210,1)="T",1000000000000*VALUE(LEFT(C210,LEN(C210)-1)),IF(RIGHT(C210,1)="M",1000000*VALUE(LEFT(C210,LEN(C210)-1)),IF(RIGHT(C210,1)="B",1000000000*VALUE(LEFT(C210,LEN(C210)-1)),IF(RIGHT(C210,1)="%",0.01*VALUE(LEFT(C210,LEN(C210)-1)),IF(RIGHT(C210,1)="k",1000*VALUE(LEFT(C210,LEN(C210)-1)),VALUE(SUBSTITUTE(C210,",",""))))))))),"N/A")</f>
        <v/>
      </c>
      <c r="K210">
        <f>IFERROR(IF(TRIM(D210)="-", "N/A", IF(RIGHT(D210,1)=")",IF(RIGHT(D210,2)="T)",-1000000000000*VALUE(MID(D210,2,LEN(D210)-3)),IF(RIGHT(D210,2)="M)",-1000000*VALUE(MID(D210,2,LEN(D210)-3)),IF(RIGHT(D210,2)="B)",-1000000000*VALUE(MID(D210,2,LEN(D210)-3)),IF(RIGHT(D210,2)="k)",-1000*VALUE(MID(D210,2,LEN(D210)-3)),VALUE(SUBSTITUTE(D210,",","")))))),IF(RIGHT(D210,1)="T",1000000000000*VALUE(LEFT(D210,LEN(D210)-1)),IF(RIGHT(D210,1)="M",1000000*VALUE(LEFT(D210,LEN(D210)-1)),IF(RIGHT(D210,1)="B",1000000000*VALUE(LEFT(D210,LEN(D210)-1)),IF(RIGHT(D210,1)="%",0.01*VALUE(LEFT(D210,LEN(D210)-1)),IF(RIGHT(D210,1)="k",1000*VALUE(LEFT(D210,LEN(D210)-1)),VALUE(SUBSTITUTE(D210,",",""))))))))),"N/A")</f>
        <v/>
      </c>
      <c r="L210">
        <f>IFERROR(IF(TRIM(E210)="-", "N/A", IF(RIGHT(E210,1)=")",IF(RIGHT(E210,2)="T)",-1000000000000*VALUE(MID(E210,2,LEN(E210)-3)),IF(RIGHT(E210,2)="M)",-1000000*VALUE(MID(E210,2,LEN(E210)-3)),IF(RIGHT(E210,2)="B)",-1000000000*VALUE(MID(E210,2,LEN(E210)-3)),IF(RIGHT(E210,2)="k)",-1000*VALUE(MID(E210,2,LEN(E210)-3)),VALUE(SUBSTITUTE(E210,",","")))))),IF(RIGHT(E210,1)="T",1000000000000*VALUE(LEFT(E210,LEN(E210)-1)),IF(RIGHT(E210,1)="M",1000000*VALUE(LEFT(E210,LEN(E210)-1)),IF(RIGHT(E210,1)="B",1000000000*VALUE(LEFT(E210,LEN(E210)-1)),IF(RIGHT(E210,1)="%",0.01*VALUE(LEFT(E210,LEN(E210)-1)),IF(RIGHT(E210,1)="k",1000*VALUE(LEFT(E210,LEN(E210)-1)),VALUE(SUBSTITUTE(E210,",",""))))))))),"N/A")</f>
        <v/>
      </c>
      <c r="M210">
        <f>IFERROR(IF(TRIM(F210)="-", "N/A", IF(RIGHT(F210,1)=")",IF(RIGHT(F210,2)="T)",-1000000000000*VALUE(MID(F210,2,LEN(F210)-3)),IF(RIGHT(F210,2)="M)",-1000000*VALUE(MID(F210,2,LEN(F210)-3)),IF(RIGHT(F210,2)="B)",-1000000000*VALUE(MID(F210,2,LEN(F210)-3)),IF(RIGHT(F210,2)="k)",-1000*VALUE(MID(F210,2,LEN(F210)-3)),VALUE(SUBSTITUTE(F210,",","")))))),IF(RIGHT(F210,1)="T",1000000000000*VALUE(LEFT(F210,LEN(F210)-1)),IF(RIGHT(F210,1)="M",1000000*VALUE(LEFT(F210,LEN(F210)-1)),IF(RIGHT(F210,1)="B",1000000000*VALUE(LEFT(F210,LEN(F210)-1)),IF(RIGHT(F210,1)="%",0.01*VALUE(LEFT(F210,LEN(F210)-1)),IF(RIGHT(F210,1)="k",1000*VALUE(LEFT(F210,LEN(F210)-1)),VALUE(SUBSTITUTE(F210,",",""))))))))),"N/A")</f>
        <v/>
      </c>
      <c r="N210">
        <f>IFERROR(IF(TRIM(G210)="-", "N/A", IF(RIGHT(G210,1)=")",IF(RIGHT(G210,2)="T)",-1000000000000*VALUE(MID(G210,2,LEN(G210)-3)),IF(RIGHT(G210,2)="M)",-1000000*VALUE(MID(G210,2,LEN(G210)-3)),IF(RIGHT(G210,2)="B)",-1000000000*VALUE(MID(G210,2,LEN(G210)-3)),IF(RIGHT(G210,2)="k)",-1000*VALUE(MID(G210,2,LEN(G210)-3)),VALUE(SUBSTITUTE(G210,",","")))))),IF(RIGHT(G210,1)="T",1000000000000*VALUE(LEFT(G210,LEN(G210)-1)),IF(RIGHT(G210,1)="M",1000000*VALUE(LEFT(G210,LEN(G210)-1)),IF(RIGHT(G210,1)="B",1000000000*VALUE(LEFT(G210,LEN(G210)-1)),IF(RIGHT(G210,1)="%",0.01*VALUE(LEFT(G210,LEN(G210)-1)),IF(RIGHT(G210,1)="k",1000*VALUE(LEFT(G210,LEN(G210)-1)),VALUE(SUBSTITUTE(G210,",",""))))))))),"N/A")</f>
        <v/>
      </c>
      <c r="P210">
        <f>MAX(J210:N210)</f>
        <v/>
      </c>
      <c r="Q210">
        <f>IFERROR(J144+MATCH(P210,J210:N210,0)-1,"")</f>
        <v/>
      </c>
      <c r="R210">
        <f>IF(Q210="","",MIN(J210:N210))</f>
        <v/>
      </c>
      <c r="S210">
        <f>IFERROR(J144+MATCH(R210,J210:N210,0)-1,"")</f>
        <v/>
      </c>
      <c r="T210">
        <f>IFERROR(AVERAGE(J210:N210),"")</f>
        <v/>
      </c>
      <c r="U210">
        <f>IFERROR(STDEV(J210:N210),"")</f>
        <v/>
      </c>
      <c r="V210">
        <f>IFERROR(IF(C210="-","",IF(ISBLANK(B210),"",IF(OR(ISNUMBER(FIND("Growth",B210)),ISNUMBER(FIND("Margin",B210))),"",(J210-T210)/U210))),"")</f>
        <v/>
      </c>
      <c r="W210">
        <f>IFERROR(IF(OR(D210="-",ISBLANK(D210)),"",(K210-T210)/U210),"")</f>
        <v/>
      </c>
      <c r="X210">
        <f>IFERROR(IF(OR(E210="-",ISBLANK(E210)),"",(L210-T210)/U210),"")</f>
        <v/>
      </c>
      <c r="Y210">
        <f>IFERROR(IF(OR(F210="-",ISBLANK(F210)),"",(M210-T210)/U210),"")</f>
        <v/>
      </c>
      <c r="Z210">
        <f>IFERROR(IF(OR(G210="-",ISBLANK(G210)),"",(N210-T210)/U210),"")</f>
        <v/>
      </c>
      <c r="AA210">
        <f>IF(MAX(MAX(V210:Z210),ABS(MIN(V210:Z210)))=ABS(MIN(V210:Z210)),MIN(V210:Z210),MAX(V210:Z210))</f>
        <v/>
      </c>
      <c r="AB210">
        <f>IFERROR(V144+MATCH(AA210,V210:Z210,0)-1,"")</f>
        <v/>
      </c>
      <c r="AC210">
        <f>IF(AB210&lt;&gt;"",IF(S210=AB210,"Low",IF(AB210=Q210,"High","")),"")</f>
        <v/>
      </c>
      <c r="AE210">
        <f>IF(ISNUMBER(MATCH("N/A",J210:N210,0)),"",IFERROR((5 * SUMPRODUCT(J144:N144,J210:N210) - PRODUCT(SUM(J144:N144),SUM(J210:N210))) / ((5 * SUM((J144^2)+(K144^2)+(L144^2)+(M144^2)+(N144^2))) - SUM(J144:N144)^2),""))</f>
        <v/>
      </c>
      <c r="AF210">
        <f>IFERROR(CORREL(J144:N144,J210:N210),"")</f>
        <v/>
      </c>
      <c r="AZ210">
        <f>IF(Q210=S210,0,1)</f>
        <v/>
      </c>
      <c r="BA210">
        <f>IF(AZ210=1,IF(Q210="","",IF(Q210=N144,"Yes","No")),"")</f>
        <v/>
      </c>
      <c r="BB210">
        <f>IF(BA210="Yes",P210,"")</f>
        <v/>
      </c>
      <c r="BC210">
        <f>IF(AZ210=1,IF(S210="","",IF(S210=N144,"Yes","No")),"")</f>
        <v/>
      </c>
      <c r="BD210">
        <f>IF(BC210="Yes",R210,"")</f>
        <v/>
      </c>
      <c r="BE210">
        <f>IFERROR(IF(SIGN(AE210)=1,"Increasing",IF(SIGN(AE210)=-1,"Decreasing","")),"")</f>
        <v/>
      </c>
      <c r="BF210">
        <f>IF(OR(AND(BE210="Increasing",BA210="Yes"),AND(BE210="Decreasing",BC210="Yes")),"Yes","No")</f>
        <v/>
      </c>
      <c r="BG210">
        <f>IF(I210="pos_trend","Yes","No")</f>
        <v/>
      </c>
      <c r="BH210">
        <f>IF(AF210&lt;&gt;"",IF(ABS(AF210)&gt;0.8,"Yes","No"),"")</f>
        <v/>
      </c>
    </row>
    <row r="211" spans="1:60">
      <c r="I211">
        <f>IF(AND(K211&gt; J211, L211&gt; K211, M211&gt; L211, N211&gt; M211), "pos_trend", IF(AND(K211&lt; J211, L211&lt; K211, M211&lt; L211, N211&lt; M211), "neg_trend", "N/A"))</f>
        <v/>
      </c>
      <c r="J211">
        <f>IFERROR(IF(TRIM(C211)="-", "N/A", IF(RIGHT(C211,1)=")",IF(RIGHT(C211,2)="T)",-1000000000000*VALUE(MID(C211,2,LEN(C211)-3)),IF(RIGHT(C211,2)="M)",-1000000*VALUE(MID(C211,2,LEN(C211)-3)),IF(RIGHT(C211,2)="B)",-1000000000*VALUE(MID(C211,2,LEN(C211)-3)),IF(RIGHT(C211,2)="k)",-1000*VALUE(MID(C211,2,LEN(C211)-3)),VALUE(SUBSTITUTE(C211,",","")))))),IF(RIGHT(C211,1)="T",1000000000000*VALUE(LEFT(C211,LEN(C211)-1)),IF(RIGHT(C211,1)="M",1000000*VALUE(LEFT(C211,LEN(C211)-1)),IF(RIGHT(C211,1)="B",1000000000*VALUE(LEFT(C211,LEN(C211)-1)),IF(RIGHT(C211,1)="%",0.01*VALUE(LEFT(C211,LEN(C211)-1)),IF(RIGHT(C211,1)="k",1000*VALUE(LEFT(C211,LEN(C211)-1)),VALUE(SUBSTITUTE(C211,",",""))))))))),"N/A")</f>
        <v/>
      </c>
      <c r="K211">
        <f>IFERROR(IF(TRIM(D211)="-", "N/A", IF(RIGHT(D211,1)=")",IF(RIGHT(D211,2)="T)",-1000000000000*VALUE(MID(D211,2,LEN(D211)-3)),IF(RIGHT(D211,2)="M)",-1000000*VALUE(MID(D211,2,LEN(D211)-3)),IF(RIGHT(D211,2)="B)",-1000000000*VALUE(MID(D211,2,LEN(D211)-3)),IF(RIGHT(D211,2)="k)",-1000*VALUE(MID(D211,2,LEN(D211)-3)),VALUE(SUBSTITUTE(D211,",","")))))),IF(RIGHT(D211,1)="T",1000000000000*VALUE(LEFT(D211,LEN(D211)-1)),IF(RIGHT(D211,1)="M",1000000*VALUE(LEFT(D211,LEN(D211)-1)),IF(RIGHT(D211,1)="B",1000000000*VALUE(LEFT(D211,LEN(D211)-1)),IF(RIGHT(D211,1)="%",0.01*VALUE(LEFT(D211,LEN(D211)-1)),IF(RIGHT(D211,1)="k",1000*VALUE(LEFT(D211,LEN(D211)-1)),VALUE(SUBSTITUTE(D211,",",""))))))))),"N/A")</f>
        <v/>
      </c>
      <c r="L211">
        <f>IFERROR(IF(TRIM(E211)="-", "N/A", IF(RIGHT(E211,1)=")",IF(RIGHT(E211,2)="T)",-1000000000000*VALUE(MID(E211,2,LEN(E211)-3)),IF(RIGHT(E211,2)="M)",-1000000*VALUE(MID(E211,2,LEN(E211)-3)),IF(RIGHT(E211,2)="B)",-1000000000*VALUE(MID(E211,2,LEN(E211)-3)),IF(RIGHT(E211,2)="k)",-1000*VALUE(MID(E211,2,LEN(E211)-3)),VALUE(SUBSTITUTE(E211,",","")))))),IF(RIGHT(E211,1)="T",1000000000000*VALUE(LEFT(E211,LEN(E211)-1)),IF(RIGHT(E211,1)="M",1000000*VALUE(LEFT(E211,LEN(E211)-1)),IF(RIGHT(E211,1)="B",1000000000*VALUE(LEFT(E211,LEN(E211)-1)),IF(RIGHT(E211,1)="%",0.01*VALUE(LEFT(E211,LEN(E211)-1)),IF(RIGHT(E211,1)="k",1000*VALUE(LEFT(E211,LEN(E211)-1)),VALUE(SUBSTITUTE(E211,",",""))))))))),"N/A")</f>
        <v/>
      </c>
      <c r="M211">
        <f>IFERROR(IF(TRIM(F211)="-", "N/A", IF(RIGHT(F211,1)=")",IF(RIGHT(F211,2)="T)",-1000000000000*VALUE(MID(F211,2,LEN(F211)-3)),IF(RIGHT(F211,2)="M)",-1000000*VALUE(MID(F211,2,LEN(F211)-3)),IF(RIGHT(F211,2)="B)",-1000000000*VALUE(MID(F211,2,LEN(F211)-3)),IF(RIGHT(F211,2)="k)",-1000*VALUE(MID(F211,2,LEN(F211)-3)),VALUE(SUBSTITUTE(F211,",","")))))),IF(RIGHT(F211,1)="T",1000000000000*VALUE(LEFT(F211,LEN(F211)-1)),IF(RIGHT(F211,1)="M",1000000*VALUE(LEFT(F211,LEN(F211)-1)),IF(RIGHT(F211,1)="B",1000000000*VALUE(LEFT(F211,LEN(F211)-1)),IF(RIGHT(F211,1)="%",0.01*VALUE(LEFT(F211,LEN(F211)-1)),IF(RIGHT(F211,1)="k",1000*VALUE(LEFT(F211,LEN(F211)-1)),VALUE(SUBSTITUTE(F211,",",""))))))))),"N/A")</f>
        <v/>
      </c>
      <c r="N211">
        <f>IFERROR(IF(TRIM(G211)="-", "N/A", IF(RIGHT(G211,1)=")",IF(RIGHT(G211,2)="T)",-1000000000000*VALUE(MID(G211,2,LEN(G211)-3)),IF(RIGHT(G211,2)="M)",-1000000*VALUE(MID(G211,2,LEN(G211)-3)),IF(RIGHT(G211,2)="B)",-1000000000*VALUE(MID(G211,2,LEN(G211)-3)),IF(RIGHT(G211,2)="k)",-1000*VALUE(MID(G211,2,LEN(G211)-3)),VALUE(SUBSTITUTE(G211,",","")))))),IF(RIGHT(G211,1)="T",1000000000000*VALUE(LEFT(G211,LEN(G211)-1)),IF(RIGHT(G211,1)="M",1000000*VALUE(LEFT(G211,LEN(G211)-1)),IF(RIGHT(G211,1)="B",1000000000*VALUE(LEFT(G211,LEN(G211)-1)),IF(RIGHT(G211,1)="%",0.01*VALUE(LEFT(G211,LEN(G211)-1)),IF(RIGHT(G211,1)="k",1000*VALUE(LEFT(G211,LEN(G211)-1)),VALUE(SUBSTITUTE(G211,",",""))))))))),"N/A")</f>
        <v/>
      </c>
      <c r="P211">
        <f>MAX(J211:N211)</f>
        <v/>
      </c>
      <c r="Q211">
        <f>IFERROR(J144+MATCH(P211,J211:N211,0)-1,"")</f>
        <v/>
      </c>
      <c r="R211">
        <f>IF(Q211="","",MIN(J211:N211))</f>
        <v/>
      </c>
      <c r="S211">
        <f>IFERROR(J144+MATCH(R211,J211:N211,0)-1,"")</f>
        <v/>
      </c>
      <c r="T211">
        <f>IFERROR(AVERAGE(J211:N211),"")</f>
        <v/>
      </c>
      <c r="U211">
        <f>IFERROR(STDEV(J211:N211),"")</f>
        <v/>
      </c>
      <c r="V211">
        <f>IFERROR(IF(C211="-","",IF(ISBLANK(B211),"",IF(OR(ISNUMBER(FIND("Growth",B211)),ISNUMBER(FIND("Margin",B211))),"",(J211-T211)/U211))),"")</f>
        <v/>
      </c>
      <c r="W211">
        <f>IFERROR(IF(OR(D211="-",ISBLANK(D211)),"",(K211-T211)/U211),"")</f>
        <v/>
      </c>
      <c r="X211">
        <f>IFERROR(IF(OR(E211="-",ISBLANK(E211)),"",(L211-T211)/U211),"")</f>
        <v/>
      </c>
      <c r="Y211">
        <f>IFERROR(IF(OR(F211="-",ISBLANK(F211)),"",(M211-T211)/U211),"")</f>
        <v/>
      </c>
      <c r="Z211">
        <f>IFERROR(IF(OR(G211="-",ISBLANK(G211)),"",(N211-T211)/U211),"")</f>
        <v/>
      </c>
      <c r="AA211">
        <f>IF(MAX(MAX(V211:Z211),ABS(MIN(V211:Z211)))=ABS(MIN(V211:Z211)),MIN(V211:Z211),MAX(V211:Z211))</f>
        <v/>
      </c>
      <c r="AB211">
        <f>IFERROR(V144+MATCH(AA211,V211:Z211,0)-1,"")</f>
        <v/>
      </c>
      <c r="AC211">
        <f>IF(AB211&lt;&gt;"",IF(S211=AB211,"Low",IF(AB211=Q211,"High","")),"")</f>
        <v/>
      </c>
      <c r="AE211">
        <f>IF(ISNUMBER(MATCH("N/A",J211:N211,0)),"",IFERROR((5 * SUMPRODUCT(J144:N144,J211:N211) - PRODUCT(SUM(J144:N144),SUM(J211:N211))) / ((5 * SUM((J144^2)+(K144^2)+(L144^2)+(M144^2)+(N144^2))) - SUM(J144:N144)^2),""))</f>
        <v/>
      </c>
      <c r="AF211">
        <f>IFERROR(CORREL(J144:N144,J211:N211),"")</f>
        <v/>
      </c>
      <c r="AZ211">
        <f>IF(Q211=S211,0,1)</f>
        <v/>
      </c>
      <c r="BA211">
        <f>IF(AZ211=1,IF(Q211="","",IF(Q211=N144,"Yes","No")),"")</f>
        <v/>
      </c>
      <c r="BB211">
        <f>IF(BA211="Yes",P211,"")</f>
        <v/>
      </c>
      <c r="BC211">
        <f>IF(AZ211=1,IF(S211="","",IF(S211=N144,"Yes","No")),"")</f>
        <v/>
      </c>
      <c r="BD211">
        <f>IF(BC211="Yes",R211,"")</f>
        <v/>
      </c>
      <c r="BE211">
        <f>IFERROR(IF(SIGN(AE211)=1,"Increasing",IF(SIGN(AE211)=-1,"Decreasing","")),"")</f>
        <v/>
      </c>
      <c r="BF211">
        <f>IF(OR(AND(BE211="Increasing",BA211="Yes"),AND(BE211="Decreasing",BC211="Yes")),"Yes","No")</f>
        <v/>
      </c>
      <c r="BG211">
        <f>IF(I211="pos_trend","Yes","No")</f>
        <v/>
      </c>
      <c r="BH211">
        <f>IF(AF211&lt;&gt;"",IF(ABS(AF211)&gt;0.8,"Yes","No"),"")</f>
        <v/>
      </c>
    </row>
    <row r="212" spans="1:60">
      <c r="I212">
        <f>IF(AND(K212&gt; J212, L212&gt; K212, M212&gt; L212, N212&gt; M212), "pos_trend", IF(AND(K212&lt; J212, L212&lt; K212, M212&lt; L212, N212&lt; M212), "neg_trend", "N/A"))</f>
        <v/>
      </c>
      <c r="J212">
        <f>IFERROR(IF(TRIM(C212)="-", "N/A", IF(RIGHT(C212,1)=")",IF(RIGHT(C212,2)="T)",-1000000000000*VALUE(MID(C212,2,LEN(C212)-3)),IF(RIGHT(C212,2)="M)",-1000000*VALUE(MID(C212,2,LEN(C212)-3)),IF(RIGHT(C212,2)="B)",-1000000000*VALUE(MID(C212,2,LEN(C212)-3)),IF(RIGHT(C212,2)="k)",-1000*VALUE(MID(C212,2,LEN(C212)-3)),VALUE(SUBSTITUTE(C212,",","")))))),IF(RIGHT(C212,1)="T",1000000000000*VALUE(LEFT(C212,LEN(C212)-1)),IF(RIGHT(C212,1)="M",1000000*VALUE(LEFT(C212,LEN(C212)-1)),IF(RIGHT(C212,1)="B",1000000000*VALUE(LEFT(C212,LEN(C212)-1)),IF(RIGHT(C212,1)="%",0.01*VALUE(LEFT(C212,LEN(C212)-1)),IF(RIGHT(C212,1)="k",1000*VALUE(LEFT(C212,LEN(C212)-1)),VALUE(SUBSTITUTE(C212,",",""))))))))),"N/A")</f>
        <v/>
      </c>
      <c r="K212">
        <f>IFERROR(IF(TRIM(D212)="-", "N/A", IF(RIGHT(D212,1)=")",IF(RIGHT(D212,2)="T)",-1000000000000*VALUE(MID(D212,2,LEN(D212)-3)),IF(RIGHT(D212,2)="M)",-1000000*VALUE(MID(D212,2,LEN(D212)-3)),IF(RIGHT(D212,2)="B)",-1000000000*VALUE(MID(D212,2,LEN(D212)-3)),IF(RIGHT(D212,2)="k)",-1000*VALUE(MID(D212,2,LEN(D212)-3)),VALUE(SUBSTITUTE(D212,",","")))))),IF(RIGHT(D212,1)="T",1000000000000*VALUE(LEFT(D212,LEN(D212)-1)),IF(RIGHT(D212,1)="M",1000000*VALUE(LEFT(D212,LEN(D212)-1)),IF(RIGHT(D212,1)="B",1000000000*VALUE(LEFT(D212,LEN(D212)-1)),IF(RIGHT(D212,1)="%",0.01*VALUE(LEFT(D212,LEN(D212)-1)),IF(RIGHT(D212,1)="k",1000*VALUE(LEFT(D212,LEN(D212)-1)),VALUE(SUBSTITUTE(D212,",",""))))))))),"N/A")</f>
        <v/>
      </c>
      <c r="L212">
        <f>IFERROR(IF(TRIM(E212)="-", "N/A", IF(RIGHT(E212,1)=")",IF(RIGHT(E212,2)="T)",-1000000000000*VALUE(MID(E212,2,LEN(E212)-3)),IF(RIGHT(E212,2)="M)",-1000000*VALUE(MID(E212,2,LEN(E212)-3)),IF(RIGHT(E212,2)="B)",-1000000000*VALUE(MID(E212,2,LEN(E212)-3)),IF(RIGHT(E212,2)="k)",-1000*VALUE(MID(E212,2,LEN(E212)-3)),VALUE(SUBSTITUTE(E212,",","")))))),IF(RIGHT(E212,1)="T",1000000000000*VALUE(LEFT(E212,LEN(E212)-1)),IF(RIGHT(E212,1)="M",1000000*VALUE(LEFT(E212,LEN(E212)-1)),IF(RIGHT(E212,1)="B",1000000000*VALUE(LEFT(E212,LEN(E212)-1)),IF(RIGHT(E212,1)="%",0.01*VALUE(LEFT(E212,LEN(E212)-1)),IF(RIGHT(E212,1)="k",1000*VALUE(LEFT(E212,LEN(E212)-1)),VALUE(SUBSTITUTE(E212,",",""))))))))),"N/A")</f>
        <v/>
      </c>
      <c r="M212">
        <f>IFERROR(IF(TRIM(F212)="-", "N/A", IF(RIGHT(F212,1)=")",IF(RIGHT(F212,2)="T)",-1000000000000*VALUE(MID(F212,2,LEN(F212)-3)),IF(RIGHT(F212,2)="M)",-1000000*VALUE(MID(F212,2,LEN(F212)-3)),IF(RIGHT(F212,2)="B)",-1000000000*VALUE(MID(F212,2,LEN(F212)-3)),IF(RIGHT(F212,2)="k)",-1000*VALUE(MID(F212,2,LEN(F212)-3)),VALUE(SUBSTITUTE(F212,",","")))))),IF(RIGHT(F212,1)="T",1000000000000*VALUE(LEFT(F212,LEN(F212)-1)),IF(RIGHT(F212,1)="M",1000000*VALUE(LEFT(F212,LEN(F212)-1)),IF(RIGHT(F212,1)="B",1000000000*VALUE(LEFT(F212,LEN(F212)-1)),IF(RIGHT(F212,1)="%",0.01*VALUE(LEFT(F212,LEN(F212)-1)),IF(RIGHT(F212,1)="k",1000*VALUE(LEFT(F212,LEN(F212)-1)),VALUE(SUBSTITUTE(F212,",",""))))))))),"N/A")</f>
        <v/>
      </c>
      <c r="N212">
        <f>IFERROR(IF(TRIM(G212)="-", "N/A", IF(RIGHT(G212,1)=")",IF(RIGHT(G212,2)="T)",-1000000000000*VALUE(MID(G212,2,LEN(G212)-3)),IF(RIGHT(G212,2)="M)",-1000000*VALUE(MID(G212,2,LEN(G212)-3)),IF(RIGHT(G212,2)="B)",-1000000000*VALUE(MID(G212,2,LEN(G212)-3)),IF(RIGHT(G212,2)="k)",-1000*VALUE(MID(G212,2,LEN(G212)-3)),VALUE(SUBSTITUTE(G212,",","")))))),IF(RIGHT(G212,1)="T",1000000000000*VALUE(LEFT(G212,LEN(G212)-1)),IF(RIGHT(G212,1)="M",1000000*VALUE(LEFT(G212,LEN(G212)-1)),IF(RIGHT(G212,1)="B",1000000000*VALUE(LEFT(G212,LEN(G212)-1)),IF(RIGHT(G212,1)="%",0.01*VALUE(LEFT(G212,LEN(G212)-1)),IF(RIGHT(G212,1)="k",1000*VALUE(LEFT(G212,LEN(G212)-1)),VALUE(SUBSTITUTE(G212,",",""))))))))),"N/A")</f>
        <v/>
      </c>
      <c r="P212">
        <f>MAX(J212:N212)</f>
        <v/>
      </c>
      <c r="Q212">
        <f>IFERROR(J144+MATCH(P212,J212:N212,0)-1,"")</f>
        <v/>
      </c>
      <c r="R212">
        <f>IF(Q212="","",MIN(J212:N212))</f>
        <v/>
      </c>
      <c r="S212">
        <f>IFERROR(J144+MATCH(R212,J212:N212,0)-1,"")</f>
        <v/>
      </c>
      <c r="T212">
        <f>IFERROR(AVERAGE(J212:N212),"")</f>
        <v/>
      </c>
      <c r="U212">
        <f>IFERROR(STDEV(J212:N212),"")</f>
        <v/>
      </c>
      <c r="V212">
        <f>IFERROR(IF(C212="-","",IF(ISBLANK(B212),"",IF(OR(ISNUMBER(FIND("Growth",B212)),ISNUMBER(FIND("Margin",B212))),"",(J212-T212)/U212))),"")</f>
        <v/>
      </c>
      <c r="W212">
        <f>IFERROR(IF(OR(D212="-",ISBLANK(D212)),"",(K212-T212)/U212),"")</f>
        <v/>
      </c>
      <c r="X212">
        <f>IFERROR(IF(OR(E212="-",ISBLANK(E212)),"",(L212-T212)/U212),"")</f>
        <v/>
      </c>
      <c r="Y212">
        <f>IFERROR(IF(OR(F212="-",ISBLANK(F212)),"",(M212-T212)/U212),"")</f>
        <v/>
      </c>
      <c r="Z212">
        <f>IFERROR(IF(OR(G212="-",ISBLANK(G212)),"",(N212-T212)/U212),"")</f>
        <v/>
      </c>
      <c r="AA212">
        <f>IF(MAX(MAX(V212:Z212),ABS(MIN(V212:Z212)))=ABS(MIN(V212:Z212)),MIN(V212:Z212),MAX(V212:Z212))</f>
        <v/>
      </c>
      <c r="AB212">
        <f>IFERROR(V144+MATCH(AA212,V212:Z212,0)-1,"")</f>
        <v/>
      </c>
      <c r="AC212">
        <f>IF(AB212&lt;&gt;"",IF(S212=AB212,"Low",IF(AB212=Q212,"High","")),"")</f>
        <v/>
      </c>
      <c r="AE212">
        <f>IF(ISNUMBER(MATCH("N/A",J212:N212,0)),"",IFERROR((5 * SUMPRODUCT(J144:N144,J212:N212) - PRODUCT(SUM(J144:N144),SUM(J212:N212))) / ((5 * SUM((J144^2)+(K144^2)+(L144^2)+(M144^2)+(N144^2))) - SUM(J144:N144)^2),""))</f>
        <v/>
      </c>
      <c r="AF212">
        <f>IFERROR(CORREL(J144:N144,J212:N212),"")</f>
        <v/>
      </c>
      <c r="AZ212">
        <f>IF(Q212=S212,0,1)</f>
        <v/>
      </c>
      <c r="BA212">
        <f>IF(AZ212=1,IF(Q212="","",IF(Q212=N144,"Yes","No")),"")</f>
        <v/>
      </c>
      <c r="BB212">
        <f>IF(BA212="Yes",P212,"")</f>
        <v/>
      </c>
      <c r="BC212">
        <f>IF(AZ212=1,IF(S212="","",IF(S212=N144,"Yes","No")),"")</f>
        <v/>
      </c>
      <c r="BD212">
        <f>IF(BC212="Yes",R212,"")</f>
        <v/>
      </c>
      <c r="BE212">
        <f>IFERROR(IF(SIGN(AE212)=1,"Increasing",IF(SIGN(AE212)=-1,"Decreasing","")),"")</f>
        <v/>
      </c>
      <c r="BF212">
        <f>IF(OR(AND(BE212="Increasing",BA212="Yes"),AND(BE212="Decreasing",BC212="Yes")),"Yes","No")</f>
        <v/>
      </c>
      <c r="BG212">
        <f>IF(I212="pos_trend","Yes","No")</f>
        <v/>
      </c>
      <c r="BH212">
        <f>IF(AF212&lt;&gt;"",IF(ABS(AF212)&gt;0.8,"Yes","No"),"")</f>
        <v/>
      </c>
    </row>
    <row r="213" spans="1:60">
      <c r="I213">
        <f>IF(AND(K213&gt; J213, L213&gt; K213, M213&gt; L213, N213&gt; M213), "pos_trend", IF(AND(K213&lt; J213, L213&lt; K213, M213&lt; L213, N213&lt; M213), "neg_trend", "N/A"))</f>
        <v/>
      </c>
      <c r="J213">
        <f>IFERROR(IF(TRIM(C213)="-", "N/A", IF(RIGHT(C213,1)=")",IF(RIGHT(C213,2)="T)",-1000000000000*VALUE(MID(C213,2,LEN(C213)-3)),IF(RIGHT(C213,2)="M)",-1000000*VALUE(MID(C213,2,LEN(C213)-3)),IF(RIGHT(C213,2)="B)",-1000000000*VALUE(MID(C213,2,LEN(C213)-3)),IF(RIGHT(C213,2)="k)",-1000*VALUE(MID(C213,2,LEN(C213)-3)),VALUE(SUBSTITUTE(C213,",","")))))),IF(RIGHT(C213,1)="T",1000000000000*VALUE(LEFT(C213,LEN(C213)-1)),IF(RIGHT(C213,1)="M",1000000*VALUE(LEFT(C213,LEN(C213)-1)),IF(RIGHT(C213,1)="B",1000000000*VALUE(LEFT(C213,LEN(C213)-1)),IF(RIGHT(C213,1)="%",0.01*VALUE(LEFT(C213,LEN(C213)-1)),IF(RIGHT(C213,1)="k",1000*VALUE(LEFT(C213,LEN(C213)-1)),VALUE(SUBSTITUTE(C213,",",""))))))))),"N/A")</f>
        <v/>
      </c>
      <c r="K213">
        <f>IFERROR(IF(TRIM(D213)="-", "N/A", IF(RIGHT(D213,1)=")",IF(RIGHT(D213,2)="T)",-1000000000000*VALUE(MID(D213,2,LEN(D213)-3)),IF(RIGHT(D213,2)="M)",-1000000*VALUE(MID(D213,2,LEN(D213)-3)),IF(RIGHT(D213,2)="B)",-1000000000*VALUE(MID(D213,2,LEN(D213)-3)),IF(RIGHT(D213,2)="k)",-1000*VALUE(MID(D213,2,LEN(D213)-3)),VALUE(SUBSTITUTE(D213,",","")))))),IF(RIGHT(D213,1)="T",1000000000000*VALUE(LEFT(D213,LEN(D213)-1)),IF(RIGHT(D213,1)="M",1000000*VALUE(LEFT(D213,LEN(D213)-1)),IF(RIGHT(D213,1)="B",1000000000*VALUE(LEFT(D213,LEN(D213)-1)),IF(RIGHT(D213,1)="%",0.01*VALUE(LEFT(D213,LEN(D213)-1)),IF(RIGHT(D213,1)="k",1000*VALUE(LEFT(D213,LEN(D213)-1)),VALUE(SUBSTITUTE(D213,",",""))))))))),"N/A")</f>
        <v/>
      </c>
      <c r="L213">
        <f>IFERROR(IF(TRIM(E213)="-", "N/A", IF(RIGHT(E213,1)=")",IF(RIGHT(E213,2)="T)",-1000000000000*VALUE(MID(E213,2,LEN(E213)-3)),IF(RIGHT(E213,2)="M)",-1000000*VALUE(MID(E213,2,LEN(E213)-3)),IF(RIGHT(E213,2)="B)",-1000000000*VALUE(MID(E213,2,LEN(E213)-3)),IF(RIGHT(E213,2)="k)",-1000*VALUE(MID(E213,2,LEN(E213)-3)),VALUE(SUBSTITUTE(E213,",","")))))),IF(RIGHT(E213,1)="T",1000000000000*VALUE(LEFT(E213,LEN(E213)-1)),IF(RIGHT(E213,1)="M",1000000*VALUE(LEFT(E213,LEN(E213)-1)),IF(RIGHT(E213,1)="B",1000000000*VALUE(LEFT(E213,LEN(E213)-1)),IF(RIGHT(E213,1)="%",0.01*VALUE(LEFT(E213,LEN(E213)-1)),IF(RIGHT(E213,1)="k",1000*VALUE(LEFT(E213,LEN(E213)-1)),VALUE(SUBSTITUTE(E213,",",""))))))))),"N/A")</f>
        <v/>
      </c>
      <c r="M213">
        <f>IFERROR(IF(TRIM(F213)="-", "N/A", IF(RIGHT(F213,1)=")",IF(RIGHT(F213,2)="T)",-1000000000000*VALUE(MID(F213,2,LEN(F213)-3)),IF(RIGHT(F213,2)="M)",-1000000*VALUE(MID(F213,2,LEN(F213)-3)),IF(RIGHT(F213,2)="B)",-1000000000*VALUE(MID(F213,2,LEN(F213)-3)),IF(RIGHT(F213,2)="k)",-1000*VALUE(MID(F213,2,LEN(F213)-3)),VALUE(SUBSTITUTE(F213,",","")))))),IF(RIGHT(F213,1)="T",1000000000000*VALUE(LEFT(F213,LEN(F213)-1)),IF(RIGHT(F213,1)="M",1000000*VALUE(LEFT(F213,LEN(F213)-1)),IF(RIGHT(F213,1)="B",1000000000*VALUE(LEFT(F213,LEN(F213)-1)),IF(RIGHT(F213,1)="%",0.01*VALUE(LEFT(F213,LEN(F213)-1)),IF(RIGHT(F213,1)="k",1000*VALUE(LEFT(F213,LEN(F213)-1)),VALUE(SUBSTITUTE(F213,",",""))))))))),"N/A")</f>
        <v/>
      </c>
      <c r="N213">
        <f>IFERROR(IF(TRIM(G213)="-", "N/A", IF(RIGHT(G213,1)=")",IF(RIGHT(G213,2)="T)",-1000000000000*VALUE(MID(G213,2,LEN(G213)-3)),IF(RIGHT(G213,2)="M)",-1000000*VALUE(MID(G213,2,LEN(G213)-3)),IF(RIGHT(G213,2)="B)",-1000000000*VALUE(MID(G213,2,LEN(G213)-3)),IF(RIGHT(G213,2)="k)",-1000*VALUE(MID(G213,2,LEN(G213)-3)),VALUE(SUBSTITUTE(G213,",","")))))),IF(RIGHT(G213,1)="T",1000000000000*VALUE(LEFT(G213,LEN(G213)-1)),IF(RIGHT(G213,1)="M",1000000*VALUE(LEFT(G213,LEN(G213)-1)),IF(RIGHT(G213,1)="B",1000000000*VALUE(LEFT(G213,LEN(G213)-1)),IF(RIGHT(G213,1)="%",0.01*VALUE(LEFT(G213,LEN(G213)-1)),IF(RIGHT(G213,1)="k",1000*VALUE(LEFT(G213,LEN(G213)-1)),VALUE(SUBSTITUTE(G213,",",""))))))))),"N/A")</f>
        <v/>
      </c>
      <c r="P213">
        <f>MAX(J213:N213)</f>
        <v/>
      </c>
      <c r="Q213">
        <f>IFERROR(J144+MATCH(P213,J213:N213,0)-1,"")</f>
        <v/>
      </c>
      <c r="R213">
        <f>IF(Q213="","",MIN(J213:N213))</f>
        <v/>
      </c>
      <c r="S213">
        <f>IFERROR(J144+MATCH(R213,J213:N213,0)-1,"")</f>
        <v/>
      </c>
      <c r="T213">
        <f>IFERROR(AVERAGE(J213:N213),"")</f>
        <v/>
      </c>
      <c r="U213">
        <f>IFERROR(STDEV(J213:N213),"")</f>
        <v/>
      </c>
      <c r="V213">
        <f>IFERROR(IF(C213="-","",IF(ISBLANK(B213),"",IF(OR(ISNUMBER(FIND("Growth",B213)),ISNUMBER(FIND("Margin",B213))),"",(J213-T213)/U213))),"")</f>
        <v/>
      </c>
      <c r="W213">
        <f>IFERROR(IF(OR(D213="-",ISBLANK(D213)),"",(K213-T213)/U213),"")</f>
        <v/>
      </c>
      <c r="X213">
        <f>IFERROR(IF(OR(E213="-",ISBLANK(E213)),"",(L213-T213)/U213),"")</f>
        <v/>
      </c>
      <c r="Y213">
        <f>IFERROR(IF(OR(F213="-",ISBLANK(F213)),"",(M213-T213)/U213),"")</f>
        <v/>
      </c>
      <c r="Z213">
        <f>IFERROR(IF(OR(G213="-",ISBLANK(G213)),"",(N213-T213)/U213),"")</f>
        <v/>
      </c>
      <c r="AA213">
        <f>IF(MAX(MAX(V213:Z213),ABS(MIN(V213:Z213)))=ABS(MIN(V213:Z213)),MIN(V213:Z213),MAX(V213:Z213))</f>
        <v/>
      </c>
      <c r="AB213">
        <f>IFERROR(V144+MATCH(AA213,V213:Z213,0)-1,"")</f>
        <v/>
      </c>
      <c r="AC213">
        <f>IF(AB213&lt;&gt;"",IF(S213=AB213,"Low",IF(AB213=Q213,"High","")),"")</f>
        <v/>
      </c>
      <c r="AE213">
        <f>IF(ISNUMBER(MATCH("N/A",J213:N213,0)),"",IFERROR((5 * SUMPRODUCT(J144:N144,J213:N213) - PRODUCT(SUM(J144:N144),SUM(J213:N213))) / ((5 * SUM((J144^2)+(K144^2)+(L144^2)+(M144^2)+(N144^2))) - SUM(J144:N144)^2),""))</f>
        <v/>
      </c>
      <c r="AF213">
        <f>IFERROR(CORREL(J144:N144,J213:N213),"")</f>
        <v/>
      </c>
      <c r="AZ213">
        <f>IF(Q213=S213,0,1)</f>
        <v/>
      </c>
      <c r="BA213">
        <f>IF(AZ213=1,IF(Q213="","",IF(Q213=N144,"Yes","No")),"")</f>
        <v/>
      </c>
      <c r="BB213">
        <f>IF(BA213="Yes",P213,"")</f>
        <v/>
      </c>
      <c r="BC213">
        <f>IF(AZ213=1,IF(S213="","",IF(S213=N144,"Yes","No")),"")</f>
        <v/>
      </c>
      <c r="BD213">
        <f>IF(BC213="Yes",R213,"")</f>
        <v/>
      </c>
      <c r="BE213">
        <f>IFERROR(IF(SIGN(AE213)=1,"Increasing",IF(SIGN(AE213)=-1,"Decreasing","")),"")</f>
        <v/>
      </c>
      <c r="BF213">
        <f>IF(OR(AND(BE213="Increasing",BA213="Yes"),AND(BE213="Decreasing",BC213="Yes")),"Yes","No")</f>
        <v/>
      </c>
      <c r="BG213">
        <f>IF(I213="pos_trend","Yes","No")</f>
        <v/>
      </c>
      <c r="BH213">
        <f>IF(AF213&lt;&gt;"",IF(ABS(AF213)&gt;0.8,"Yes","No"),"")</f>
        <v/>
      </c>
    </row>
    <row r="214" spans="1:60">
      <c r="I214">
        <f>IF(AND(K214&gt; J214, L214&gt; K214, M214&gt; L214, N214&gt; M214), "pos_trend", IF(AND(K214&lt; J214, L214&lt; K214, M214&lt; L214, N214&lt; M214), "neg_trend", "N/A"))</f>
        <v/>
      </c>
      <c r="J214">
        <f>IFERROR(IF(TRIM(C214)="-", "N/A", IF(RIGHT(C214,1)=")",IF(RIGHT(C214,2)="T)",-1000000000000*VALUE(MID(C214,2,LEN(C214)-3)),IF(RIGHT(C214,2)="M)",-1000000*VALUE(MID(C214,2,LEN(C214)-3)),IF(RIGHT(C214,2)="B)",-1000000000*VALUE(MID(C214,2,LEN(C214)-3)),IF(RIGHT(C214,2)="k)",-1000*VALUE(MID(C214,2,LEN(C214)-3)),VALUE(SUBSTITUTE(C214,",","")))))),IF(RIGHT(C214,1)="T",1000000000000*VALUE(LEFT(C214,LEN(C214)-1)),IF(RIGHT(C214,1)="M",1000000*VALUE(LEFT(C214,LEN(C214)-1)),IF(RIGHT(C214,1)="B",1000000000*VALUE(LEFT(C214,LEN(C214)-1)),IF(RIGHT(C214,1)="%",0.01*VALUE(LEFT(C214,LEN(C214)-1)),IF(RIGHT(C214,1)="k",1000*VALUE(LEFT(C214,LEN(C214)-1)),VALUE(SUBSTITUTE(C214,",",""))))))))),"N/A")</f>
        <v/>
      </c>
      <c r="K214">
        <f>IFERROR(IF(TRIM(D214)="-", "N/A", IF(RIGHT(D214,1)=")",IF(RIGHT(D214,2)="T)",-1000000000000*VALUE(MID(D214,2,LEN(D214)-3)),IF(RIGHT(D214,2)="M)",-1000000*VALUE(MID(D214,2,LEN(D214)-3)),IF(RIGHT(D214,2)="B)",-1000000000*VALUE(MID(D214,2,LEN(D214)-3)),IF(RIGHT(D214,2)="k)",-1000*VALUE(MID(D214,2,LEN(D214)-3)),VALUE(SUBSTITUTE(D214,",","")))))),IF(RIGHT(D214,1)="T",1000000000000*VALUE(LEFT(D214,LEN(D214)-1)),IF(RIGHT(D214,1)="M",1000000*VALUE(LEFT(D214,LEN(D214)-1)),IF(RIGHT(D214,1)="B",1000000000*VALUE(LEFT(D214,LEN(D214)-1)),IF(RIGHT(D214,1)="%",0.01*VALUE(LEFT(D214,LEN(D214)-1)),IF(RIGHT(D214,1)="k",1000*VALUE(LEFT(D214,LEN(D214)-1)),VALUE(SUBSTITUTE(D214,",",""))))))))),"N/A")</f>
        <v/>
      </c>
      <c r="L214">
        <f>IFERROR(IF(TRIM(E214)="-", "N/A", IF(RIGHT(E214,1)=")",IF(RIGHT(E214,2)="T)",-1000000000000*VALUE(MID(E214,2,LEN(E214)-3)),IF(RIGHT(E214,2)="M)",-1000000*VALUE(MID(E214,2,LEN(E214)-3)),IF(RIGHT(E214,2)="B)",-1000000000*VALUE(MID(E214,2,LEN(E214)-3)),IF(RIGHT(E214,2)="k)",-1000*VALUE(MID(E214,2,LEN(E214)-3)),VALUE(SUBSTITUTE(E214,",","")))))),IF(RIGHT(E214,1)="T",1000000000000*VALUE(LEFT(E214,LEN(E214)-1)),IF(RIGHT(E214,1)="M",1000000*VALUE(LEFT(E214,LEN(E214)-1)),IF(RIGHT(E214,1)="B",1000000000*VALUE(LEFT(E214,LEN(E214)-1)),IF(RIGHT(E214,1)="%",0.01*VALUE(LEFT(E214,LEN(E214)-1)),IF(RIGHT(E214,1)="k",1000*VALUE(LEFT(E214,LEN(E214)-1)),VALUE(SUBSTITUTE(E214,",",""))))))))),"N/A")</f>
        <v/>
      </c>
      <c r="M214">
        <f>IFERROR(IF(TRIM(F214)="-", "N/A", IF(RIGHT(F214,1)=")",IF(RIGHT(F214,2)="T)",-1000000000000*VALUE(MID(F214,2,LEN(F214)-3)),IF(RIGHT(F214,2)="M)",-1000000*VALUE(MID(F214,2,LEN(F214)-3)),IF(RIGHT(F214,2)="B)",-1000000000*VALUE(MID(F214,2,LEN(F214)-3)),IF(RIGHT(F214,2)="k)",-1000*VALUE(MID(F214,2,LEN(F214)-3)),VALUE(SUBSTITUTE(F214,",","")))))),IF(RIGHT(F214,1)="T",1000000000000*VALUE(LEFT(F214,LEN(F214)-1)),IF(RIGHT(F214,1)="M",1000000*VALUE(LEFT(F214,LEN(F214)-1)),IF(RIGHT(F214,1)="B",1000000000*VALUE(LEFT(F214,LEN(F214)-1)),IF(RIGHT(F214,1)="%",0.01*VALUE(LEFT(F214,LEN(F214)-1)),IF(RIGHT(F214,1)="k",1000*VALUE(LEFT(F214,LEN(F214)-1)),VALUE(SUBSTITUTE(F214,",",""))))))))),"N/A")</f>
        <v/>
      </c>
      <c r="N214">
        <f>IFERROR(IF(TRIM(G214)="-", "N/A", IF(RIGHT(G214,1)=")",IF(RIGHT(G214,2)="T)",-1000000000000*VALUE(MID(G214,2,LEN(G214)-3)),IF(RIGHT(G214,2)="M)",-1000000*VALUE(MID(G214,2,LEN(G214)-3)),IF(RIGHT(G214,2)="B)",-1000000000*VALUE(MID(G214,2,LEN(G214)-3)),IF(RIGHT(G214,2)="k)",-1000*VALUE(MID(G214,2,LEN(G214)-3)),VALUE(SUBSTITUTE(G214,",","")))))),IF(RIGHT(G214,1)="T",1000000000000*VALUE(LEFT(G214,LEN(G214)-1)),IF(RIGHT(G214,1)="M",1000000*VALUE(LEFT(G214,LEN(G214)-1)),IF(RIGHT(G214,1)="B",1000000000*VALUE(LEFT(G214,LEN(G214)-1)),IF(RIGHT(G214,1)="%",0.01*VALUE(LEFT(G214,LEN(G214)-1)),IF(RIGHT(G214,1)="k",1000*VALUE(LEFT(G214,LEN(G214)-1)),VALUE(SUBSTITUTE(G214,",",""))))))))),"N/A")</f>
        <v/>
      </c>
      <c r="P214">
        <f>MAX(J214:N214)</f>
        <v/>
      </c>
      <c r="Q214">
        <f>IFERROR(J144+MATCH(P214,J214:N214,0)-1,"")</f>
        <v/>
      </c>
      <c r="R214">
        <f>IF(Q214="","",MIN(J214:N214))</f>
        <v/>
      </c>
      <c r="S214">
        <f>IFERROR(J144+MATCH(R214,J214:N214,0)-1,"")</f>
        <v/>
      </c>
      <c r="T214">
        <f>IFERROR(AVERAGE(J214:N214),"")</f>
        <v/>
      </c>
      <c r="U214">
        <f>IFERROR(STDEV(J214:N214),"")</f>
        <v/>
      </c>
      <c r="V214">
        <f>IFERROR(IF(C214="-","",IF(ISBLANK(B214),"",IF(OR(ISNUMBER(FIND("Growth",B214)),ISNUMBER(FIND("Margin",B214))),"",(J214-T214)/U214))),"")</f>
        <v/>
      </c>
      <c r="W214">
        <f>IFERROR(IF(OR(D214="-",ISBLANK(D214)),"",(K214-T214)/U214),"")</f>
        <v/>
      </c>
      <c r="X214">
        <f>IFERROR(IF(OR(E214="-",ISBLANK(E214)),"",(L214-T214)/U214),"")</f>
        <v/>
      </c>
      <c r="Y214">
        <f>IFERROR(IF(OR(F214="-",ISBLANK(F214)),"",(M214-T214)/U214),"")</f>
        <v/>
      </c>
      <c r="Z214">
        <f>IFERROR(IF(OR(G214="-",ISBLANK(G214)),"",(N214-T214)/U214),"")</f>
        <v/>
      </c>
      <c r="AA214">
        <f>IF(MAX(MAX(V214:Z214),ABS(MIN(V214:Z214)))=ABS(MIN(V214:Z214)),MIN(V214:Z214),MAX(V214:Z214))</f>
        <v/>
      </c>
      <c r="AB214">
        <f>IFERROR(V144+MATCH(AA214,V214:Z214,0)-1,"")</f>
        <v/>
      </c>
      <c r="AC214">
        <f>IF(AB214&lt;&gt;"",IF(S214=AB214,"Low",IF(AB214=Q214,"High","")),"")</f>
        <v/>
      </c>
      <c r="AE214">
        <f>IF(ISNUMBER(MATCH("N/A",J214:N214,0)),"",IFERROR((5 * SUMPRODUCT(J144:N144,J214:N214) - PRODUCT(SUM(J144:N144),SUM(J214:N214))) / ((5 * SUM((J144^2)+(K144^2)+(L144^2)+(M144^2)+(N144^2))) - SUM(J144:N144)^2),""))</f>
        <v/>
      </c>
      <c r="AF214">
        <f>IFERROR(CORREL(J144:N144,J214:N214),"")</f>
        <v/>
      </c>
      <c r="AZ214">
        <f>IF(Q214=S214,0,1)</f>
        <v/>
      </c>
      <c r="BA214">
        <f>IF(AZ214=1,IF(Q214="","",IF(Q214=N144,"Yes","No")),"")</f>
        <v/>
      </c>
      <c r="BB214">
        <f>IF(BA214="Yes",P214,"")</f>
        <v/>
      </c>
      <c r="BC214">
        <f>IF(AZ214=1,IF(S214="","",IF(S214=N144,"Yes","No")),"")</f>
        <v/>
      </c>
      <c r="BD214">
        <f>IF(BC214="Yes",R214,"")</f>
        <v/>
      </c>
      <c r="BE214">
        <f>IFERROR(IF(SIGN(AE214)=1,"Increasing",IF(SIGN(AE214)=-1,"Decreasing","")),"")</f>
        <v/>
      </c>
      <c r="BF214">
        <f>IF(OR(AND(BE214="Increasing",BA214="Yes"),AND(BE214="Decreasing",BC214="Yes")),"Yes","No")</f>
        <v/>
      </c>
      <c r="BG214">
        <f>IF(I214="pos_trend","Yes","No")</f>
        <v/>
      </c>
      <c r="BH214">
        <f>IF(AF214&lt;&gt;"",IF(ABS(AF214)&gt;0.8,"Yes","No"),"")</f>
        <v/>
      </c>
    </row>
    <row r="215" spans="1:60">
      <c r="I215">
        <f>IF(AND(K215&gt; J215, L215&gt; K215, M215&gt; L215, N215&gt; M215), "pos_trend", IF(AND(K215&lt; J215, L215&lt; K215, M215&lt; L215, N215&lt; M215), "neg_trend", "N/A"))</f>
        <v/>
      </c>
      <c r="J215">
        <f>IFERROR(IF(TRIM(C215)="-", "N/A", IF(RIGHT(C215,1)=")",IF(RIGHT(C215,2)="T)",-1000000000000*VALUE(MID(C215,2,LEN(C215)-3)),IF(RIGHT(C215,2)="M)",-1000000*VALUE(MID(C215,2,LEN(C215)-3)),IF(RIGHT(C215,2)="B)",-1000000000*VALUE(MID(C215,2,LEN(C215)-3)),IF(RIGHT(C215,2)="k)",-1000*VALUE(MID(C215,2,LEN(C215)-3)),VALUE(SUBSTITUTE(C215,",","")))))),IF(RIGHT(C215,1)="T",1000000000000*VALUE(LEFT(C215,LEN(C215)-1)),IF(RIGHT(C215,1)="M",1000000*VALUE(LEFT(C215,LEN(C215)-1)),IF(RIGHT(C215,1)="B",1000000000*VALUE(LEFT(C215,LEN(C215)-1)),IF(RIGHT(C215,1)="%",0.01*VALUE(LEFT(C215,LEN(C215)-1)),IF(RIGHT(C215,1)="k",1000*VALUE(LEFT(C215,LEN(C215)-1)),VALUE(SUBSTITUTE(C215,",",""))))))))),"N/A")</f>
        <v/>
      </c>
      <c r="K215">
        <f>IFERROR(IF(TRIM(D215)="-", "N/A", IF(RIGHT(D215,1)=")",IF(RIGHT(D215,2)="T)",-1000000000000*VALUE(MID(D215,2,LEN(D215)-3)),IF(RIGHT(D215,2)="M)",-1000000*VALUE(MID(D215,2,LEN(D215)-3)),IF(RIGHT(D215,2)="B)",-1000000000*VALUE(MID(D215,2,LEN(D215)-3)),IF(RIGHT(D215,2)="k)",-1000*VALUE(MID(D215,2,LEN(D215)-3)),VALUE(SUBSTITUTE(D215,",","")))))),IF(RIGHT(D215,1)="T",1000000000000*VALUE(LEFT(D215,LEN(D215)-1)),IF(RIGHT(D215,1)="M",1000000*VALUE(LEFT(D215,LEN(D215)-1)),IF(RIGHT(D215,1)="B",1000000000*VALUE(LEFT(D215,LEN(D215)-1)),IF(RIGHT(D215,1)="%",0.01*VALUE(LEFT(D215,LEN(D215)-1)),IF(RIGHT(D215,1)="k",1000*VALUE(LEFT(D215,LEN(D215)-1)),VALUE(SUBSTITUTE(D215,",",""))))))))),"N/A")</f>
        <v/>
      </c>
      <c r="L215">
        <f>IFERROR(IF(TRIM(E215)="-", "N/A", IF(RIGHT(E215,1)=")",IF(RIGHT(E215,2)="T)",-1000000000000*VALUE(MID(E215,2,LEN(E215)-3)),IF(RIGHT(E215,2)="M)",-1000000*VALUE(MID(E215,2,LEN(E215)-3)),IF(RIGHT(E215,2)="B)",-1000000000*VALUE(MID(E215,2,LEN(E215)-3)),IF(RIGHT(E215,2)="k)",-1000*VALUE(MID(E215,2,LEN(E215)-3)),VALUE(SUBSTITUTE(E215,",","")))))),IF(RIGHT(E215,1)="T",1000000000000*VALUE(LEFT(E215,LEN(E215)-1)),IF(RIGHT(E215,1)="M",1000000*VALUE(LEFT(E215,LEN(E215)-1)),IF(RIGHT(E215,1)="B",1000000000*VALUE(LEFT(E215,LEN(E215)-1)),IF(RIGHT(E215,1)="%",0.01*VALUE(LEFT(E215,LEN(E215)-1)),IF(RIGHT(E215,1)="k",1000*VALUE(LEFT(E215,LEN(E215)-1)),VALUE(SUBSTITUTE(E215,",",""))))))))),"N/A")</f>
        <v/>
      </c>
      <c r="M215">
        <f>IFERROR(IF(TRIM(F215)="-", "N/A", IF(RIGHT(F215,1)=")",IF(RIGHT(F215,2)="T)",-1000000000000*VALUE(MID(F215,2,LEN(F215)-3)),IF(RIGHT(F215,2)="M)",-1000000*VALUE(MID(F215,2,LEN(F215)-3)),IF(RIGHT(F215,2)="B)",-1000000000*VALUE(MID(F215,2,LEN(F215)-3)),IF(RIGHT(F215,2)="k)",-1000*VALUE(MID(F215,2,LEN(F215)-3)),VALUE(SUBSTITUTE(F215,",","")))))),IF(RIGHT(F215,1)="T",1000000000000*VALUE(LEFT(F215,LEN(F215)-1)),IF(RIGHT(F215,1)="M",1000000*VALUE(LEFT(F215,LEN(F215)-1)),IF(RIGHT(F215,1)="B",1000000000*VALUE(LEFT(F215,LEN(F215)-1)),IF(RIGHT(F215,1)="%",0.01*VALUE(LEFT(F215,LEN(F215)-1)),IF(RIGHT(F215,1)="k",1000*VALUE(LEFT(F215,LEN(F215)-1)),VALUE(SUBSTITUTE(F215,",",""))))))))),"N/A")</f>
        <v/>
      </c>
      <c r="N215">
        <f>IFERROR(IF(TRIM(G215)="-", "N/A", IF(RIGHT(G215,1)=")",IF(RIGHT(G215,2)="T)",-1000000000000*VALUE(MID(G215,2,LEN(G215)-3)),IF(RIGHT(G215,2)="M)",-1000000*VALUE(MID(G215,2,LEN(G215)-3)),IF(RIGHT(G215,2)="B)",-1000000000*VALUE(MID(G215,2,LEN(G215)-3)),IF(RIGHT(G215,2)="k)",-1000*VALUE(MID(G215,2,LEN(G215)-3)),VALUE(SUBSTITUTE(G215,",","")))))),IF(RIGHT(G215,1)="T",1000000000000*VALUE(LEFT(G215,LEN(G215)-1)),IF(RIGHT(G215,1)="M",1000000*VALUE(LEFT(G215,LEN(G215)-1)),IF(RIGHT(G215,1)="B",1000000000*VALUE(LEFT(G215,LEN(G215)-1)),IF(RIGHT(G215,1)="%",0.01*VALUE(LEFT(G215,LEN(G215)-1)),IF(RIGHT(G215,1)="k",1000*VALUE(LEFT(G215,LEN(G215)-1)),VALUE(SUBSTITUTE(G215,",",""))))))))),"N/A")</f>
        <v/>
      </c>
      <c r="P215">
        <f>MAX(J215:N215)</f>
        <v/>
      </c>
      <c r="Q215">
        <f>IFERROR(J144+MATCH(P215,J215:N215,0)-1,"")</f>
        <v/>
      </c>
      <c r="R215">
        <f>IF(Q215="","",MIN(J215:N215))</f>
        <v/>
      </c>
      <c r="S215">
        <f>IFERROR(J144+MATCH(R215,J215:N215,0)-1,"")</f>
        <v/>
      </c>
      <c r="T215">
        <f>IFERROR(AVERAGE(J215:N215),"")</f>
        <v/>
      </c>
      <c r="U215">
        <f>IFERROR(STDEV(J215:N215),"")</f>
        <v/>
      </c>
      <c r="V215">
        <f>IFERROR(IF(C215="-","",IF(ISBLANK(B215),"",IF(OR(ISNUMBER(FIND("Growth",B215)),ISNUMBER(FIND("Margin",B215))),"",(J215-T215)/U215))),"")</f>
        <v/>
      </c>
      <c r="W215">
        <f>IFERROR(IF(OR(D215="-",ISBLANK(D215)),"",(K215-T215)/U215),"")</f>
        <v/>
      </c>
      <c r="X215">
        <f>IFERROR(IF(OR(E215="-",ISBLANK(E215)),"",(L215-T215)/U215),"")</f>
        <v/>
      </c>
      <c r="Y215">
        <f>IFERROR(IF(OR(F215="-",ISBLANK(F215)),"",(M215-T215)/U215),"")</f>
        <v/>
      </c>
      <c r="Z215">
        <f>IFERROR(IF(OR(G215="-",ISBLANK(G215)),"",(N215-T215)/U215),"")</f>
        <v/>
      </c>
      <c r="AA215">
        <f>IF(MAX(MAX(V215:Z215),ABS(MIN(V215:Z215)))=ABS(MIN(V215:Z215)),MIN(V215:Z215),MAX(V215:Z215))</f>
        <v/>
      </c>
      <c r="AB215">
        <f>IFERROR(V144+MATCH(AA215,V215:Z215,0)-1,"")</f>
        <v/>
      </c>
      <c r="AC215">
        <f>IF(AB215&lt;&gt;"",IF(S215=AB215,"Low",IF(AB215=Q215,"High","")),"")</f>
        <v/>
      </c>
      <c r="AE215">
        <f>IF(ISNUMBER(MATCH("N/A",J215:N215,0)),"",IFERROR((5 * SUMPRODUCT(J144:N144,J215:N215) - PRODUCT(SUM(J144:N144),SUM(J215:N215))) / ((5 * SUM((J144^2)+(K144^2)+(L144^2)+(M144^2)+(N144^2))) - SUM(J144:N144)^2),""))</f>
        <v/>
      </c>
      <c r="AF215">
        <f>IFERROR(CORREL(J144:N144,J215:N215),"")</f>
        <v/>
      </c>
      <c r="AZ215">
        <f>IF(Q215=S215,0,1)</f>
        <v/>
      </c>
      <c r="BA215">
        <f>IF(AZ215=1,IF(Q215="","",IF(Q215=N144,"Yes","No")),"")</f>
        <v/>
      </c>
      <c r="BB215">
        <f>IF(BA215="Yes",P215,"")</f>
        <v/>
      </c>
      <c r="BC215">
        <f>IF(AZ215=1,IF(S215="","",IF(S215=N144,"Yes","No")),"")</f>
        <v/>
      </c>
      <c r="BD215">
        <f>IF(BC215="Yes",R215,"")</f>
        <v/>
      </c>
      <c r="BE215">
        <f>IFERROR(IF(SIGN(AE215)=1,"Increasing",IF(SIGN(AE215)=-1,"Decreasing","")),"")</f>
        <v/>
      </c>
      <c r="BF215">
        <f>IF(OR(AND(BE215="Increasing",BA215="Yes"),AND(BE215="Decreasing",BC215="Yes")),"Yes","No")</f>
        <v/>
      </c>
      <c r="BG215">
        <f>IF(I215="pos_trend","Yes","No")</f>
        <v/>
      </c>
      <c r="BH215">
        <f>IF(AF215&lt;&gt;"",IF(ABS(AF215)&gt;0.8,"Yes","No"),"")</f>
        <v/>
      </c>
    </row>
    <row r="216" spans="1:60">
      <c r="I216">
        <f>IF(AND(K216&gt; J216, L216&gt; K216, M216&gt; L216, N216&gt; M216), "pos_trend", IF(AND(K216&lt; J216, L216&lt; K216, M216&lt; L216, N216&lt; M216), "neg_trend", "N/A"))</f>
        <v/>
      </c>
      <c r="J216">
        <f>IFERROR(IF(TRIM(C216)="-", "N/A", IF(RIGHT(C216,1)=")",IF(RIGHT(C216,2)="T)",-1000000000000*VALUE(MID(C216,2,LEN(C216)-3)),IF(RIGHT(C216,2)="M)",-1000000*VALUE(MID(C216,2,LEN(C216)-3)),IF(RIGHT(C216,2)="B)",-1000000000*VALUE(MID(C216,2,LEN(C216)-3)),IF(RIGHT(C216,2)="k)",-1000*VALUE(MID(C216,2,LEN(C216)-3)),VALUE(SUBSTITUTE(C216,",","")))))),IF(RIGHT(C216,1)="T",1000000000000*VALUE(LEFT(C216,LEN(C216)-1)),IF(RIGHT(C216,1)="M",1000000*VALUE(LEFT(C216,LEN(C216)-1)),IF(RIGHT(C216,1)="B",1000000000*VALUE(LEFT(C216,LEN(C216)-1)),IF(RIGHT(C216,1)="%",0.01*VALUE(LEFT(C216,LEN(C216)-1)),IF(RIGHT(C216,1)="k",1000*VALUE(LEFT(C216,LEN(C216)-1)),VALUE(SUBSTITUTE(C216,",",""))))))))),"N/A")</f>
        <v/>
      </c>
      <c r="K216">
        <f>IFERROR(IF(TRIM(D216)="-", "N/A", IF(RIGHT(D216,1)=")",IF(RIGHT(D216,2)="T)",-1000000000000*VALUE(MID(D216,2,LEN(D216)-3)),IF(RIGHT(D216,2)="M)",-1000000*VALUE(MID(D216,2,LEN(D216)-3)),IF(RIGHT(D216,2)="B)",-1000000000*VALUE(MID(D216,2,LEN(D216)-3)),IF(RIGHT(D216,2)="k)",-1000*VALUE(MID(D216,2,LEN(D216)-3)),VALUE(SUBSTITUTE(D216,",","")))))),IF(RIGHT(D216,1)="T",1000000000000*VALUE(LEFT(D216,LEN(D216)-1)),IF(RIGHT(D216,1)="M",1000000*VALUE(LEFT(D216,LEN(D216)-1)),IF(RIGHT(D216,1)="B",1000000000*VALUE(LEFT(D216,LEN(D216)-1)),IF(RIGHT(D216,1)="%",0.01*VALUE(LEFT(D216,LEN(D216)-1)),IF(RIGHT(D216,1)="k",1000*VALUE(LEFT(D216,LEN(D216)-1)),VALUE(SUBSTITUTE(D216,",",""))))))))),"N/A")</f>
        <v/>
      </c>
      <c r="L216">
        <f>IFERROR(IF(TRIM(E216)="-", "N/A", IF(RIGHT(E216,1)=")",IF(RIGHT(E216,2)="T)",-1000000000000*VALUE(MID(E216,2,LEN(E216)-3)),IF(RIGHT(E216,2)="M)",-1000000*VALUE(MID(E216,2,LEN(E216)-3)),IF(RIGHT(E216,2)="B)",-1000000000*VALUE(MID(E216,2,LEN(E216)-3)),IF(RIGHT(E216,2)="k)",-1000*VALUE(MID(E216,2,LEN(E216)-3)),VALUE(SUBSTITUTE(E216,",","")))))),IF(RIGHT(E216,1)="T",1000000000000*VALUE(LEFT(E216,LEN(E216)-1)),IF(RIGHT(E216,1)="M",1000000*VALUE(LEFT(E216,LEN(E216)-1)),IF(RIGHT(E216,1)="B",1000000000*VALUE(LEFT(E216,LEN(E216)-1)),IF(RIGHT(E216,1)="%",0.01*VALUE(LEFT(E216,LEN(E216)-1)),IF(RIGHT(E216,1)="k",1000*VALUE(LEFT(E216,LEN(E216)-1)),VALUE(SUBSTITUTE(E216,",",""))))))))),"N/A")</f>
        <v/>
      </c>
      <c r="M216">
        <f>IFERROR(IF(TRIM(F216)="-", "N/A", IF(RIGHT(F216,1)=")",IF(RIGHT(F216,2)="T)",-1000000000000*VALUE(MID(F216,2,LEN(F216)-3)),IF(RIGHT(F216,2)="M)",-1000000*VALUE(MID(F216,2,LEN(F216)-3)),IF(RIGHT(F216,2)="B)",-1000000000*VALUE(MID(F216,2,LEN(F216)-3)),IF(RIGHT(F216,2)="k)",-1000*VALUE(MID(F216,2,LEN(F216)-3)),VALUE(SUBSTITUTE(F216,",","")))))),IF(RIGHT(F216,1)="T",1000000000000*VALUE(LEFT(F216,LEN(F216)-1)),IF(RIGHT(F216,1)="M",1000000*VALUE(LEFT(F216,LEN(F216)-1)),IF(RIGHT(F216,1)="B",1000000000*VALUE(LEFT(F216,LEN(F216)-1)),IF(RIGHT(F216,1)="%",0.01*VALUE(LEFT(F216,LEN(F216)-1)),IF(RIGHT(F216,1)="k",1000*VALUE(LEFT(F216,LEN(F216)-1)),VALUE(SUBSTITUTE(F216,",",""))))))))),"N/A")</f>
        <v/>
      </c>
      <c r="N216">
        <f>IFERROR(IF(TRIM(G216)="-", "N/A", IF(RIGHT(G216,1)=")",IF(RIGHT(G216,2)="T)",-1000000000000*VALUE(MID(G216,2,LEN(G216)-3)),IF(RIGHT(G216,2)="M)",-1000000*VALUE(MID(G216,2,LEN(G216)-3)),IF(RIGHT(G216,2)="B)",-1000000000*VALUE(MID(G216,2,LEN(G216)-3)),IF(RIGHT(G216,2)="k)",-1000*VALUE(MID(G216,2,LEN(G216)-3)),VALUE(SUBSTITUTE(G216,",","")))))),IF(RIGHT(G216,1)="T",1000000000000*VALUE(LEFT(G216,LEN(G216)-1)),IF(RIGHT(G216,1)="M",1000000*VALUE(LEFT(G216,LEN(G216)-1)),IF(RIGHT(G216,1)="B",1000000000*VALUE(LEFT(G216,LEN(G216)-1)),IF(RIGHT(G216,1)="%",0.01*VALUE(LEFT(G216,LEN(G216)-1)),IF(RIGHT(G216,1)="k",1000*VALUE(LEFT(G216,LEN(G216)-1)),VALUE(SUBSTITUTE(G216,",",""))))))))),"N/A")</f>
        <v/>
      </c>
      <c r="P216">
        <f>MAX(J216:N216)</f>
        <v/>
      </c>
      <c r="Q216">
        <f>IFERROR(J144+MATCH(P216,J216:N216,0)-1,"")</f>
        <v/>
      </c>
      <c r="R216">
        <f>IF(Q216="","",MIN(J216:N216))</f>
        <v/>
      </c>
      <c r="S216">
        <f>IFERROR(J144+MATCH(R216,J216:N216,0)-1,"")</f>
        <v/>
      </c>
      <c r="T216">
        <f>IFERROR(AVERAGE(J216:N216),"")</f>
        <v/>
      </c>
      <c r="U216">
        <f>IFERROR(STDEV(J216:N216),"")</f>
        <v/>
      </c>
      <c r="V216">
        <f>IFERROR(IF(C216="-","",IF(ISBLANK(B216),"",IF(OR(ISNUMBER(FIND("Growth",B216)),ISNUMBER(FIND("Margin",B216))),"",(J216-T216)/U216))),"")</f>
        <v/>
      </c>
      <c r="W216">
        <f>IFERROR(IF(OR(D216="-",ISBLANK(D216)),"",(K216-T216)/U216),"")</f>
        <v/>
      </c>
      <c r="X216">
        <f>IFERROR(IF(OR(E216="-",ISBLANK(E216)),"",(L216-T216)/U216),"")</f>
        <v/>
      </c>
      <c r="Y216">
        <f>IFERROR(IF(OR(F216="-",ISBLANK(F216)),"",(M216-T216)/U216),"")</f>
        <v/>
      </c>
      <c r="Z216">
        <f>IFERROR(IF(OR(G216="-",ISBLANK(G216)),"",(N216-T216)/U216),"")</f>
        <v/>
      </c>
      <c r="AA216">
        <f>IF(MAX(MAX(V216:Z216),ABS(MIN(V216:Z216)))=ABS(MIN(V216:Z216)),MIN(V216:Z216),MAX(V216:Z216))</f>
        <v/>
      </c>
      <c r="AB216">
        <f>IFERROR(V144+MATCH(AA216,V216:Z216,0)-1,"")</f>
        <v/>
      </c>
      <c r="AC216">
        <f>IF(AB216&lt;&gt;"",IF(S216=AB216,"Low",IF(AB216=Q216,"High","")),"")</f>
        <v/>
      </c>
      <c r="AE216">
        <f>IF(ISNUMBER(MATCH("N/A",J216:N216,0)),"",IFERROR((5 * SUMPRODUCT(J144:N144,J216:N216) - PRODUCT(SUM(J144:N144),SUM(J216:N216))) / ((5 * SUM((J144^2)+(K144^2)+(L144^2)+(M144^2)+(N144^2))) - SUM(J144:N144)^2),""))</f>
        <v/>
      </c>
      <c r="AF216">
        <f>IFERROR(CORREL(J144:N144,J216:N216),"")</f>
        <v/>
      </c>
      <c r="AZ216">
        <f>IF(Q216=S216,0,1)</f>
        <v/>
      </c>
      <c r="BA216">
        <f>IF(AZ216=1,IF(Q216="","",IF(Q216=N144,"Yes","No")),"")</f>
        <v/>
      </c>
      <c r="BB216">
        <f>IF(BA216="Yes",P216,"")</f>
        <v/>
      </c>
      <c r="BC216">
        <f>IF(AZ216=1,IF(S216="","",IF(S216=N144,"Yes","No")),"")</f>
        <v/>
      </c>
      <c r="BD216">
        <f>IF(BC216="Yes",R216,"")</f>
        <v/>
      </c>
      <c r="BE216">
        <f>IFERROR(IF(SIGN(AE216)=1,"Increasing",IF(SIGN(AE216)=-1,"Decreasing","")),"")</f>
        <v/>
      </c>
      <c r="BF216">
        <f>IF(OR(AND(BE216="Increasing",BA216="Yes"),AND(BE216="Decreasing",BC216="Yes")),"Yes","No")</f>
        <v/>
      </c>
      <c r="BG216">
        <f>IF(I216="pos_trend","Yes","No")</f>
        <v/>
      </c>
      <c r="BH216">
        <f>IF(AF216&lt;&gt;"",IF(ABS(AF216)&gt;0.8,"Yes","No"),"")</f>
        <v/>
      </c>
    </row>
    <row r="217" spans="1:60">
      <c r="I217">
        <f>IF(AND(K217&gt; J217, L217&gt; K217, M217&gt; L217, N217&gt; M217), "pos_trend", IF(AND(K217&lt; J217, L217&lt; K217, M217&lt; L217, N217&lt; M217), "neg_trend", "N/A"))</f>
        <v/>
      </c>
      <c r="J217">
        <f>IFERROR(IF(TRIM(C217)="-", "N/A", IF(RIGHT(C217,1)=")",IF(RIGHT(C217,2)="T)",-1000000000000*VALUE(MID(C217,2,LEN(C217)-3)),IF(RIGHT(C217,2)="M)",-1000000*VALUE(MID(C217,2,LEN(C217)-3)),IF(RIGHT(C217,2)="B)",-1000000000*VALUE(MID(C217,2,LEN(C217)-3)),IF(RIGHT(C217,2)="k)",-1000*VALUE(MID(C217,2,LEN(C217)-3)),VALUE(SUBSTITUTE(C217,",","")))))),IF(RIGHT(C217,1)="T",1000000000000*VALUE(LEFT(C217,LEN(C217)-1)),IF(RIGHT(C217,1)="M",1000000*VALUE(LEFT(C217,LEN(C217)-1)),IF(RIGHT(C217,1)="B",1000000000*VALUE(LEFT(C217,LEN(C217)-1)),IF(RIGHT(C217,1)="%",0.01*VALUE(LEFT(C217,LEN(C217)-1)),IF(RIGHT(C217,1)="k",1000*VALUE(LEFT(C217,LEN(C217)-1)),VALUE(SUBSTITUTE(C217,",",""))))))))),"N/A")</f>
        <v/>
      </c>
      <c r="K217">
        <f>IFERROR(IF(TRIM(D217)="-", "N/A", IF(RIGHT(D217,1)=")",IF(RIGHT(D217,2)="T)",-1000000000000*VALUE(MID(D217,2,LEN(D217)-3)),IF(RIGHT(D217,2)="M)",-1000000*VALUE(MID(D217,2,LEN(D217)-3)),IF(RIGHT(D217,2)="B)",-1000000000*VALUE(MID(D217,2,LEN(D217)-3)),IF(RIGHT(D217,2)="k)",-1000*VALUE(MID(D217,2,LEN(D217)-3)),VALUE(SUBSTITUTE(D217,",","")))))),IF(RIGHT(D217,1)="T",1000000000000*VALUE(LEFT(D217,LEN(D217)-1)),IF(RIGHT(D217,1)="M",1000000*VALUE(LEFT(D217,LEN(D217)-1)),IF(RIGHT(D217,1)="B",1000000000*VALUE(LEFT(D217,LEN(D217)-1)),IF(RIGHT(D217,1)="%",0.01*VALUE(LEFT(D217,LEN(D217)-1)),IF(RIGHT(D217,1)="k",1000*VALUE(LEFT(D217,LEN(D217)-1)),VALUE(SUBSTITUTE(D217,",",""))))))))),"N/A")</f>
        <v/>
      </c>
      <c r="L217">
        <f>IFERROR(IF(TRIM(E217)="-", "N/A", IF(RIGHT(E217,1)=")",IF(RIGHT(E217,2)="T)",-1000000000000*VALUE(MID(E217,2,LEN(E217)-3)),IF(RIGHT(E217,2)="M)",-1000000*VALUE(MID(E217,2,LEN(E217)-3)),IF(RIGHT(E217,2)="B)",-1000000000*VALUE(MID(E217,2,LEN(E217)-3)),IF(RIGHT(E217,2)="k)",-1000*VALUE(MID(E217,2,LEN(E217)-3)),VALUE(SUBSTITUTE(E217,",","")))))),IF(RIGHT(E217,1)="T",1000000000000*VALUE(LEFT(E217,LEN(E217)-1)),IF(RIGHT(E217,1)="M",1000000*VALUE(LEFT(E217,LEN(E217)-1)),IF(RIGHT(E217,1)="B",1000000000*VALUE(LEFT(E217,LEN(E217)-1)),IF(RIGHT(E217,1)="%",0.01*VALUE(LEFT(E217,LEN(E217)-1)),IF(RIGHT(E217,1)="k",1000*VALUE(LEFT(E217,LEN(E217)-1)),VALUE(SUBSTITUTE(E217,",",""))))))))),"N/A")</f>
        <v/>
      </c>
      <c r="M217">
        <f>IFERROR(IF(TRIM(F217)="-", "N/A", IF(RIGHT(F217,1)=")",IF(RIGHT(F217,2)="T)",-1000000000000*VALUE(MID(F217,2,LEN(F217)-3)),IF(RIGHT(F217,2)="M)",-1000000*VALUE(MID(F217,2,LEN(F217)-3)),IF(RIGHT(F217,2)="B)",-1000000000*VALUE(MID(F217,2,LEN(F217)-3)),IF(RIGHT(F217,2)="k)",-1000*VALUE(MID(F217,2,LEN(F217)-3)),VALUE(SUBSTITUTE(F217,",","")))))),IF(RIGHT(F217,1)="T",1000000000000*VALUE(LEFT(F217,LEN(F217)-1)),IF(RIGHT(F217,1)="M",1000000*VALUE(LEFT(F217,LEN(F217)-1)),IF(RIGHT(F217,1)="B",1000000000*VALUE(LEFT(F217,LEN(F217)-1)),IF(RIGHT(F217,1)="%",0.01*VALUE(LEFT(F217,LEN(F217)-1)),IF(RIGHT(F217,1)="k",1000*VALUE(LEFT(F217,LEN(F217)-1)),VALUE(SUBSTITUTE(F217,",",""))))))))),"N/A")</f>
        <v/>
      </c>
      <c r="N217">
        <f>IFERROR(IF(TRIM(G217)="-", "N/A", IF(RIGHT(G217,1)=")",IF(RIGHT(G217,2)="T)",-1000000000000*VALUE(MID(G217,2,LEN(G217)-3)),IF(RIGHT(G217,2)="M)",-1000000*VALUE(MID(G217,2,LEN(G217)-3)),IF(RIGHT(G217,2)="B)",-1000000000*VALUE(MID(G217,2,LEN(G217)-3)),IF(RIGHT(G217,2)="k)",-1000*VALUE(MID(G217,2,LEN(G217)-3)),VALUE(SUBSTITUTE(G217,",","")))))),IF(RIGHT(G217,1)="T",1000000000000*VALUE(LEFT(G217,LEN(G217)-1)),IF(RIGHT(G217,1)="M",1000000*VALUE(LEFT(G217,LEN(G217)-1)),IF(RIGHT(G217,1)="B",1000000000*VALUE(LEFT(G217,LEN(G217)-1)),IF(RIGHT(G217,1)="%",0.01*VALUE(LEFT(G217,LEN(G217)-1)),IF(RIGHT(G217,1)="k",1000*VALUE(LEFT(G217,LEN(G217)-1)),VALUE(SUBSTITUTE(G217,",",""))))))))),"N/A")</f>
        <v/>
      </c>
      <c r="P217">
        <f>MAX(J217:N217)</f>
        <v/>
      </c>
      <c r="Q217">
        <f>IFERROR(J144+MATCH(P217,J217:N217,0)-1,"")</f>
        <v/>
      </c>
      <c r="R217">
        <f>IF(Q217="","",MIN(J217:N217))</f>
        <v/>
      </c>
      <c r="S217">
        <f>IFERROR(J144+MATCH(R217,J217:N217,0)-1,"")</f>
        <v/>
      </c>
      <c r="T217">
        <f>IFERROR(AVERAGE(J217:N217),"")</f>
        <v/>
      </c>
      <c r="U217">
        <f>IFERROR(STDEV(J217:N217),"")</f>
        <v/>
      </c>
      <c r="V217">
        <f>IFERROR(IF(C217="-","",IF(ISBLANK(B217),"",IF(OR(ISNUMBER(FIND("Growth",B217)),ISNUMBER(FIND("Margin",B217))),"",(J217-T217)/U217))),"")</f>
        <v/>
      </c>
      <c r="W217">
        <f>IFERROR(IF(OR(D217="-",ISBLANK(D217)),"",(K217-T217)/U217),"")</f>
        <v/>
      </c>
      <c r="X217">
        <f>IFERROR(IF(OR(E217="-",ISBLANK(E217)),"",(L217-T217)/U217),"")</f>
        <v/>
      </c>
      <c r="Y217">
        <f>IFERROR(IF(OR(F217="-",ISBLANK(F217)),"",(M217-T217)/U217),"")</f>
        <v/>
      </c>
      <c r="Z217">
        <f>IFERROR(IF(OR(G217="-",ISBLANK(G217)),"",(N217-T217)/U217),"")</f>
        <v/>
      </c>
      <c r="AA217">
        <f>IF(MAX(MAX(V217:Z217),ABS(MIN(V217:Z217)))=ABS(MIN(V217:Z217)),MIN(V217:Z217),MAX(V217:Z217))</f>
        <v/>
      </c>
      <c r="AB217">
        <f>IFERROR(V144+MATCH(AA217,V217:Z217,0)-1,"")</f>
        <v/>
      </c>
      <c r="AC217">
        <f>IF(AB217&lt;&gt;"",IF(S217=AB217,"Low",IF(AB217=Q217,"High","")),"")</f>
        <v/>
      </c>
      <c r="AE217">
        <f>IF(ISNUMBER(MATCH("N/A",J217:N217,0)),"",IFERROR((5 * SUMPRODUCT(J144:N144,J217:N217) - PRODUCT(SUM(J144:N144),SUM(J217:N217))) / ((5 * SUM((J144^2)+(K144^2)+(L144^2)+(M144^2)+(N144^2))) - SUM(J144:N144)^2),""))</f>
        <v/>
      </c>
      <c r="AF217">
        <f>IFERROR(CORREL(J144:N144,J217:N217),"")</f>
        <v/>
      </c>
      <c r="AZ217">
        <f>IF(Q217=S217,0,1)</f>
        <v/>
      </c>
      <c r="BA217">
        <f>IF(AZ217=1,IF(Q217="","",IF(Q217=N144,"Yes","No")),"")</f>
        <v/>
      </c>
      <c r="BB217">
        <f>IF(BA217="Yes",P217,"")</f>
        <v/>
      </c>
      <c r="BC217">
        <f>IF(AZ217=1,IF(S217="","",IF(S217=N144,"Yes","No")),"")</f>
        <v/>
      </c>
      <c r="BD217">
        <f>IF(BC217="Yes",R217,"")</f>
        <v/>
      </c>
      <c r="BE217">
        <f>IFERROR(IF(SIGN(AE217)=1,"Increasing",IF(SIGN(AE217)=-1,"Decreasing","")),"")</f>
        <v/>
      </c>
      <c r="BF217">
        <f>IF(OR(AND(BE217="Increasing",BA217="Yes"),AND(BE217="Decreasing",BC217="Yes")),"Yes","No")</f>
        <v/>
      </c>
      <c r="BG217">
        <f>IF(I217="pos_trend","Yes","No")</f>
        <v/>
      </c>
      <c r="BH217">
        <f>IF(AF217&lt;&gt;"",IF(ABS(AF217)&gt;0.8,"Yes","No"),"")</f>
        <v/>
      </c>
    </row>
    <row r="218" spans="1:60">
      <c r="I218">
        <f>IF(AND(K218&gt; J218, L218&gt; K218, M218&gt; L218, N218&gt; M218), "pos_trend", IF(AND(K218&lt; J218, L218&lt; K218, M218&lt; L218, N218&lt; M218), "neg_trend", "N/A"))</f>
        <v/>
      </c>
      <c r="J218">
        <f>IFERROR(IF(TRIM(C218)="-", "N/A", IF(RIGHT(C218,1)=")",IF(RIGHT(C218,2)="T)",-1000000000000*VALUE(MID(C218,2,LEN(C218)-3)),IF(RIGHT(C218,2)="M)",-1000000*VALUE(MID(C218,2,LEN(C218)-3)),IF(RIGHT(C218,2)="B)",-1000000000*VALUE(MID(C218,2,LEN(C218)-3)),IF(RIGHT(C218,2)="k)",-1000*VALUE(MID(C218,2,LEN(C218)-3)),VALUE(SUBSTITUTE(C218,",","")))))),IF(RIGHT(C218,1)="T",1000000000000*VALUE(LEFT(C218,LEN(C218)-1)),IF(RIGHT(C218,1)="M",1000000*VALUE(LEFT(C218,LEN(C218)-1)),IF(RIGHT(C218,1)="B",1000000000*VALUE(LEFT(C218,LEN(C218)-1)),IF(RIGHT(C218,1)="%",0.01*VALUE(LEFT(C218,LEN(C218)-1)),IF(RIGHT(C218,1)="k",1000*VALUE(LEFT(C218,LEN(C218)-1)),VALUE(SUBSTITUTE(C218,",",""))))))))),"N/A")</f>
        <v/>
      </c>
      <c r="K218">
        <f>IFERROR(IF(TRIM(D218)="-", "N/A", IF(RIGHT(D218,1)=")",IF(RIGHT(D218,2)="T)",-1000000000000*VALUE(MID(D218,2,LEN(D218)-3)),IF(RIGHT(D218,2)="M)",-1000000*VALUE(MID(D218,2,LEN(D218)-3)),IF(RIGHT(D218,2)="B)",-1000000000*VALUE(MID(D218,2,LEN(D218)-3)),IF(RIGHT(D218,2)="k)",-1000*VALUE(MID(D218,2,LEN(D218)-3)),VALUE(SUBSTITUTE(D218,",","")))))),IF(RIGHT(D218,1)="T",1000000000000*VALUE(LEFT(D218,LEN(D218)-1)),IF(RIGHT(D218,1)="M",1000000*VALUE(LEFT(D218,LEN(D218)-1)),IF(RIGHT(D218,1)="B",1000000000*VALUE(LEFT(D218,LEN(D218)-1)),IF(RIGHT(D218,1)="%",0.01*VALUE(LEFT(D218,LEN(D218)-1)),IF(RIGHT(D218,1)="k",1000*VALUE(LEFT(D218,LEN(D218)-1)),VALUE(SUBSTITUTE(D218,",",""))))))))),"N/A")</f>
        <v/>
      </c>
      <c r="L218">
        <f>IFERROR(IF(TRIM(E218)="-", "N/A", IF(RIGHT(E218,1)=")",IF(RIGHT(E218,2)="T)",-1000000000000*VALUE(MID(E218,2,LEN(E218)-3)),IF(RIGHT(E218,2)="M)",-1000000*VALUE(MID(E218,2,LEN(E218)-3)),IF(RIGHT(E218,2)="B)",-1000000000*VALUE(MID(E218,2,LEN(E218)-3)),IF(RIGHT(E218,2)="k)",-1000*VALUE(MID(E218,2,LEN(E218)-3)),VALUE(SUBSTITUTE(E218,",","")))))),IF(RIGHT(E218,1)="T",1000000000000*VALUE(LEFT(E218,LEN(E218)-1)),IF(RIGHT(E218,1)="M",1000000*VALUE(LEFT(E218,LEN(E218)-1)),IF(RIGHT(E218,1)="B",1000000000*VALUE(LEFT(E218,LEN(E218)-1)),IF(RIGHT(E218,1)="%",0.01*VALUE(LEFT(E218,LEN(E218)-1)),IF(RIGHT(E218,1)="k",1000*VALUE(LEFT(E218,LEN(E218)-1)),VALUE(SUBSTITUTE(E218,",",""))))))))),"N/A")</f>
        <v/>
      </c>
      <c r="M218">
        <f>IFERROR(IF(TRIM(F218)="-", "N/A", IF(RIGHT(F218,1)=")",IF(RIGHT(F218,2)="T)",-1000000000000*VALUE(MID(F218,2,LEN(F218)-3)),IF(RIGHT(F218,2)="M)",-1000000*VALUE(MID(F218,2,LEN(F218)-3)),IF(RIGHT(F218,2)="B)",-1000000000*VALUE(MID(F218,2,LEN(F218)-3)),IF(RIGHT(F218,2)="k)",-1000*VALUE(MID(F218,2,LEN(F218)-3)),VALUE(SUBSTITUTE(F218,",","")))))),IF(RIGHT(F218,1)="T",1000000000000*VALUE(LEFT(F218,LEN(F218)-1)),IF(RIGHT(F218,1)="M",1000000*VALUE(LEFT(F218,LEN(F218)-1)),IF(RIGHT(F218,1)="B",1000000000*VALUE(LEFT(F218,LEN(F218)-1)),IF(RIGHT(F218,1)="%",0.01*VALUE(LEFT(F218,LEN(F218)-1)),IF(RIGHT(F218,1)="k",1000*VALUE(LEFT(F218,LEN(F218)-1)),VALUE(SUBSTITUTE(F218,",",""))))))))),"N/A")</f>
        <v/>
      </c>
      <c r="N218">
        <f>IFERROR(IF(TRIM(G218)="-", "N/A", IF(RIGHT(G218,1)=")",IF(RIGHT(G218,2)="T)",-1000000000000*VALUE(MID(G218,2,LEN(G218)-3)),IF(RIGHT(G218,2)="M)",-1000000*VALUE(MID(G218,2,LEN(G218)-3)),IF(RIGHT(G218,2)="B)",-1000000000*VALUE(MID(G218,2,LEN(G218)-3)),IF(RIGHT(G218,2)="k)",-1000*VALUE(MID(G218,2,LEN(G218)-3)),VALUE(SUBSTITUTE(G218,",","")))))),IF(RIGHT(G218,1)="T",1000000000000*VALUE(LEFT(G218,LEN(G218)-1)),IF(RIGHT(G218,1)="M",1000000*VALUE(LEFT(G218,LEN(G218)-1)),IF(RIGHT(G218,1)="B",1000000000*VALUE(LEFT(G218,LEN(G218)-1)),IF(RIGHT(G218,1)="%",0.01*VALUE(LEFT(G218,LEN(G218)-1)),IF(RIGHT(G218,1)="k",1000*VALUE(LEFT(G218,LEN(G218)-1)),VALUE(SUBSTITUTE(G218,",",""))))))))),"N/A")</f>
        <v/>
      </c>
      <c r="P218">
        <f>MAX(J218:N218)</f>
        <v/>
      </c>
      <c r="Q218">
        <f>IFERROR(J144+MATCH(P218,J218:N218,0)-1,"")</f>
        <v/>
      </c>
      <c r="R218">
        <f>IF(Q218="","",MIN(J218:N218))</f>
        <v/>
      </c>
      <c r="S218">
        <f>IFERROR(J144+MATCH(R218,J218:N218,0)-1,"")</f>
        <v/>
      </c>
      <c r="T218">
        <f>IFERROR(AVERAGE(J218:N218),"")</f>
        <v/>
      </c>
      <c r="U218">
        <f>IFERROR(STDEV(J218:N218),"")</f>
        <v/>
      </c>
      <c r="V218">
        <f>IFERROR(IF(C218="-","",IF(ISBLANK(B218),"",IF(OR(ISNUMBER(FIND("Growth",B218)),ISNUMBER(FIND("Margin",B218))),"",(J218-T218)/U218))),"")</f>
        <v/>
      </c>
      <c r="W218">
        <f>IFERROR(IF(OR(D218="-",ISBLANK(D218)),"",(K218-T218)/U218),"")</f>
        <v/>
      </c>
      <c r="X218">
        <f>IFERROR(IF(OR(E218="-",ISBLANK(E218)),"",(L218-T218)/U218),"")</f>
        <v/>
      </c>
      <c r="Y218">
        <f>IFERROR(IF(OR(F218="-",ISBLANK(F218)),"",(M218-T218)/U218),"")</f>
        <v/>
      </c>
      <c r="Z218">
        <f>IFERROR(IF(OR(G218="-",ISBLANK(G218)),"",(N218-T218)/U218),"")</f>
        <v/>
      </c>
      <c r="AA218">
        <f>IF(MAX(MAX(V218:Z218),ABS(MIN(V218:Z218)))=ABS(MIN(V218:Z218)),MIN(V218:Z218),MAX(V218:Z218))</f>
        <v/>
      </c>
      <c r="AB218">
        <f>IFERROR(V144+MATCH(AA218,V218:Z218,0)-1,"")</f>
        <v/>
      </c>
      <c r="AC218">
        <f>IF(AB218&lt;&gt;"",IF(S218=AB218,"Low",IF(AB218=Q218,"High","")),"")</f>
        <v/>
      </c>
      <c r="AE218">
        <f>IF(ISNUMBER(MATCH("N/A",J218:N218,0)),"",IFERROR((5 * SUMPRODUCT(J144:N144,J218:N218) - PRODUCT(SUM(J144:N144),SUM(J218:N218))) / ((5 * SUM((J144^2)+(K144^2)+(L144^2)+(M144^2)+(N144^2))) - SUM(J144:N144)^2),""))</f>
        <v/>
      </c>
      <c r="AF218">
        <f>IFERROR(CORREL(J144:N144,J218:N218),"")</f>
        <v/>
      </c>
      <c r="AZ218">
        <f>IF(Q218=S218,0,1)</f>
        <v/>
      </c>
      <c r="BA218">
        <f>IF(AZ218=1,IF(Q218="","",IF(Q218=N144,"Yes","No")),"")</f>
        <v/>
      </c>
      <c r="BB218">
        <f>IF(BA218="Yes",P218,"")</f>
        <v/>
      </c>
      <c r="BC218">
        <f>IF(AZ218=1,IF(S218="","",IF(S218=N144,"Yes","No")),"")</f>
        <v/>
      </c>
      <c r="BD218">
        <f>IF(BC218="Yes",R218,"")</f>
        <v/>
      </c>
      <c r="BE218">
        <f>IFERROR(IF(SIGN(AE218)=1,"Increasing",IF(SIGN(AE218)=-1,"Decreasing","")),"")</f>
        <v/>
      </c>
      <c r="BF218">
        <f>IF(OR(AND(BE218="Increasing",BA218="Yes"),AND(BE218="Decreasing",BC218="Yes")),"Yes","No")</f>
        <v/>
      </c>
      <c r="BG218">
        <f>IF(I218="pos_trend","Yes","No")</f>
        <v/>
      </c>
      <c r="BH218">
        <f>IF(AF218&lt;&gt;"",IF(ABS(AF218)&gt;0.8,"Yes","No"),"")</f>
        <v/>
      </c>
    </row>
    <row r="219" spans="1:60">
      <c r="I219">
        <f>IF(AND(K219&gt; J219, L219&gt; K219, M219&gt; L219, N219&gt; M219), "pos_trend", IF(AND(K219&lt; J219, L219&lt; K219, M219&lt; L219, N219&lt; M219), "neg_trend", "N/A"))</f>
        <v/>
      </c>
      <c r="J219">
        <f>IFERROR(IF(TRIM(C219)="-", "N/A", IF(RIGHT(C219,1)=")",IF(RIGHT(C219,2)="T)",-1000000000000*VALUE(MID(C219,2,LEN(C219)-3)),IF(RIGHT(C219,2)="M)",-1000000*VALUE(MID(C219,2,LEN(C219)-3)),IF(RIGHT(C219,2)="B)",-1000000000*VALUE(MID(C219,2,LEN(C219)-3)),IF(RIGHT(C219,2)="k)",-1000*VALUE(MID(C219,2,LEN(C219)-3)),VALUE(SUBSTITUTE(C219,",","")))))),IF(RIGHT(C219,1)="T",1000000000000*VALUE(LEFT(C219,LEN(C219)-1)),IF(RIGHT(C219,1)="M",1000000*VALUE(LEFT(C219,LEN(C219)-1)),IF(RIGHT(C219,1)="B",1000000000*VALUE(LEFT(C219,LEN(C219)-1)),IF(RIGHT(C219,1)="%",0.01*VALUE(LEFT(C219,LEN(C219)-1)),IF(RIGHT(C219,1)="k",1000*VALUE(LEFT(C219,LEN(C219)-1)),VALUE(SUBSTITUTE(C219,",",""))))))))),"N/A")</f>
        <v/>
      </c>
      <c r="K219">
        <f>IFERROR(IF(TRIM(D219)="-", "N/A", IF(RIGHT(D219,1)=")",IF(RIGHT(D219,2)="T)",-1000000000000*VALUE(MID(D219,2,LEN(D219)-3)),IF(RIGHT(D219,2)="M)",-1000000*VALUE(MID(D219,2,LEN(D219)-3)),IF(RIGHT(D219,2)="B)",-1000000000*VALUE(MID(D219,2,LEN(D219)-3)),IF(RIGHT(D219,2)="k)",-1000*VALUE(MID(D219,2,LEN(D219)-3)),VALUE(SUBSTITUTE(D219,",","")))))),IF(RIGHT(D219,1)="T",1000000000000*VALUE(LEFT(D219,LEN(D219)-1)),IF(RIGHT(D219,1)="M",1000000*VALUE(LEFT(D219,LEN(D219)-1)),IF(RIGHT(D219,1)="B",1000000000*VALUE(LEFT(D219,LEN(D219)-1)),IF(RIGHT(D219,1)="%",0.01*VALUE(LEFT(D219,LEN(D219)-1)),IF(RIGHT(D219,1)="k",1000*VALUE(LEFT(D219,LEN(D219)-1)),VALUE(SUBSTITUTE(D219,",",""))))))))),"N/A")</f>
        <v/>
      </c>
      <c r="L219">
        <f>IFERROR(IF(TRIM(E219)="-", "N/A", IF(RIGHT(E219,1)=")",IF(RIGHT(E219,2)="T)",-1000000000000*VALUE(MID(E219,2,LEN(E219)-3)),IF(RIGHT(E219,2)="M)",-1000000*VALUE(MID(E219,2,LEN(E219)-3)),IF(RIGHT(E219,2)="B)",-1000000000*VALUE(MID(E219,2,LEN(E219)-3)),IF(RIGHT(E219,2)="k)",-1000*VALUE(MID(E219,2,LEN(E219)-3)),VALUE(SUBSTITUTE(E219,",","")))))),IF(RIGHT(E219,1)="T",1000000000000*VALUE(LEFT(E219,LEN(E219)-1)),IF(RIGHT(E219,1)="M",1000000*VALUE(LEFT(E219,LEN(E219)-1)),IF(RIGHT(E219,1)="B",1000000000*VALUE(LEFT(E219,LEN(E219)-1)),IF(RIGHT(E219,1)="%",0.01*VALUE(LEFT(E219,LEN(E219)-1)),IF(RIGHT(E219,1)="k",1000*VALUE(LEFT(E219,LEN(E219)-1)),VALUE(SUBSTITUTE(E219,",",""))))))))),"N/A")</f>
        <v/>
      </c>
      <c r="M219">
        <f>IFERROR(IF(TRIM(F219)="-", "N/A", IF(RIGHT(F219,1)=")",IF(RIGHT(F219,2)="T)",-1000000000000*VALUE(MID(F219,2,LEN(F219)-3)),IF(RIGHT(F219,2)="M)",-1000000*VALUE(MID(F219,2,LEN(F219)-3)),IF(RIGHT(F219,2)="B)",-1000000000*VALUE(MID(F219,2,LEN(F219)-3)),IF(RIGHT(F219,2)="k)",-1000*VALUE(MID(F219,2,LEN(F219)-3)),VALUE(SUBSTITUTE(F219,",","")))))),IF(RIGHT(F219,1)="T",1000000000000*VALUE(LEFT(F219,LEN(F219)-1)),IF(RIGHT(F219,1)="M",1000000*VALUE(LEFT(F219,LEN(F219)-1)),IF(RIGHT(F219,1)="B",1000000000*VALUE(LEFT(F219,LEN(F219)-1)),IF(RIGHT(F219,1)="%",0.01*VALUE(LEFT(F219,LEN(F219)-1)),IF(RIGHT(F219,1)="k",1000*VALUE(LEFT(F219,LEN(F219)-1)),VALUE(SUBSTITUTE(F219,",",""))))))))),"N/A")</f>
        <v/>
      </c>
      <c r="N219">
        <f>IFERROR(IF(TRIM(G219)="-", "N/A", IF(RIGHT(G219,1)=")",IF(RIGHT(G219,2)="T)",-1000000000000*VALUE(MID(G219,2,LEN(G219)-3)),IF(RIGHT(G219,2)="M)",-1000000*VALUE(MID(G219,2,LEN(G219)-3)),IF(RIGHT(G219,2)="B)",-1000000000*VALUE(MID(G219,2,LEN(G219)-3)),IF(RIGHT(G219,2)="k)",-1000*VALUE(MID(G219,2,LEN(G219)-3)),VALUE(SUBSTITUTE(G219,",","")))))),IF(RIGHT(G219,1)="T",1000000000000*VALUE(LEFT(G219,LEN(G219)-1)),IF(RIGHT(G219,1)="M",1000000*VALUE(LEFT(G219,LEN(G219)-1)),IF(RIGHT(G219,1)="B",1000000000*VALUE(LEFT(G219,LEN(G219)-1)),IF(RIGHT(G219,1)="%",0.01*VALUE(LEFT(G219,LEN(G219)-1)),IF(RIGHT(G219,1)="k",1000*VALUE(LEFT(G219,LEN(G219)-1)),VALUE(SUBSTITUTE(G219,",",""))))))))),"N/A")</f>
        <v/>
      </c>
      <c r="P219">
        <f>MAX(J219:N219)</f>
        <v/>
      </c>
      <c r="Q219">
        <f>IFERROR(J144+MATCH(P219,J219:N219,0)-1,"")</f>
        <v/>
      </c>
      <c r="R219">
        <f>IF(Q219="","",MIN(J219:N219))</f>
        <v/>
      </c>
      <c r="S219">
        <f>IFERROR(J144+MATCH(R219,J219:N219,0)-1,"")</f>
        <v/>
      </c>
      <c r="T219">
        <f>IFERROR(AVERAGE(J219:N219),"")</f>
        <v/>
      </c>
      <c r="U219">
        <f>IFERROR(STDEV(J219:N219),"")</f>
        <v/>
      </c>
      <c r="V219">
        <f>IFERROR(IF(C219="-","",IF(ISBLANK(B219),"",IF(OR(ISNUMBER(FIND("Growth",B219)),ISNUMBER(FIND("Margin",B219))),"",(J219-T219)/U219))),"")</f>
        <v/>
      </c>
      <c r="W219">
        <f>IFERROR(IF(OR(D219="-",ISBLANK(D219)),"",(K219-T219)/U219),"")</f>
        <v/>
      </c>
      <c r="X219">
        <f>IFERROR(IF(OR(E219="-",ISBLANK(E219)),"",(L219-T219)/U219),"")</f>
        <v/>
      </c>
      <c r="Y219">
        <f>IFERROR(IF(OR(F219="-",ISBLANK(F219)),"",(M219-T219)/U219),"")</f>
        <v/>
      </c>
      <c r="Z219">
        <f>IFERROR(IF(OR(G219="-",ISBLANK(G219)),"",(N219-T219)/U219),"")</f>
        <v/>
      </c>
      <c r="AA219">
        <f>IF(MAX(MAX(V219:Z219),ABS(MIN(V219:Z219)))=ABS(MIN(V219:Z219)),MIN(V219:Z219),MAX(V219:Z219))</f>
        <v/>
      </c>
      <c r="AB219">
        <f>IFERROR(V144+MATCH(AA219,V219:Z219,0)-1,"")</f>
        <v/>
      </c>
      <c r="AC219">
        <f>IF(AB219&lt;&gt;"",IF(S219=AB219,"Low",IF(AB219=Q219,"High","")),"")</f>
        <v/>
      </c>
      <c r="AE219">
        <f>IF(ISNUMBER(MATCH("N/A",J219:N219,0)),"",IFERROR((5 * SUMPRODUCT(J144:N144,J219:N219) - PRODUCT(SUM(J144:N144),SUM(J219:N219))) / ((5 * SUM((J144^2)+(K144^2)+(L144^2)+(M144^2)+(N144^2))) - SUM(J144:N144)^2),""))</f>
        <v/>
      </c>
      <c r="AF219">
        <f>IFERROR(CORREL(J144:N144,J219:N219),"")</f>
        <v/>
      </c>
      <c r="AZ219">
        <f>IF(Q219=S219,0,1)</f>
        <v/>
      </c>
      <c r="BA219">
        <f>IF(AZ219=1,IF(Q219="","",IF(Q219=N144,"Yes","No")),"")</f>
        <v/>
      </c>
      <c r="BB219">
        <f>IF(BA219="Yes",P219,"")</f>
        <v/>
      </c>
      <c r="BC219">
        <f>IF(AZ219=1,IF(S219="","",IF(S219=N144,"Yes","No")),"")</f>
        <v/>
      </c>
      <c r="BD219">
        <f>IF(BC219="Yes",R219,"")</f>
        <v/>
      </c>
      <c r="BE219">
        <f>IFERROR(IF(SIGN(AE219)=1,"Increasing",IF(SIGN(AE219)=-1,"Decreasing","")),"")</f>
        <v/>
      </c>
      <c r="BF219">
        <f>IF(OR(AND(BE219="Increasing",BA219="Yes"),AND(BE219="Decreasing",BC219="Yes")),"Yes","No")</f>
        <v/>
      </c>
      <c r="BG219">
        <f>IF(I219="pos_trend","Yes","No")</f>
        <v/>
      </c>
      <c r="BH219">
        <f>IF(AF219&lt;&gt;"",IF(ABS(AF219)&gt;0.8,"Yes","No"),"")</f>
        <v/>
      </c>
    </row>
    <row r="220" spans="1:60">
      <c r="I220">
        <f>IF(AND(K220&gt; J220, L220&gt; K220, M220&gt; L220, N220&gt; M220), "pos_trend", IF(AND(K220&lt; J220, L220&lt; K220, M220&lt; L220, N220&lt; M220), "neg_trend", "N/A"))</f>
        <v/>
      </c>
      <c r="J220">
        <f>IFERROR(IF(TRIM(C220)="-", "N/A", IF(RIGHT(C220,1)=")",IF(RIGHT(C220,2)="T)",-1000000000000*VALUE(MID(C220,2,LEN(C220)-3)),IF(RIGHT(C220,2)="M)",-1000000*VALUE(MID(C220,2,LEN(C220)-3)),IF(RIGHT(C220,2)="B)",-1000000000*VALUE(MID(C220,2,LEN(C220)-3)),IF(RIGHT(C220,2)="k)",-1000*VALUE(MID(C220,2,LEN(C220)-3)),VALUE(SUBSTITUTE(C220,",","")))))),IF(RIGHT(C220,1)="T",1000000000000*VALUE(LEFT(C220,LEN(C220)-1)),IF(RIGHT(C220,1)="M",1000000*VALUE(LEFT(C220,LEN(C220)-1)),IF(RIGHT(C220,1)="B",1000000000*VALUE(LEFT(C220,LEN(C220)-1)),IF(RIGHT(C220,1)="%",0.01*VALUE(LEFT(C220,LEN(C220)-1)),IF(RIGHT(C220,1)="k",1000*VALUE(LEFT(C220,LEN(C220)-1)),VALUE(SUBSTITUTE(C220,",",""))))))))),"N/A")</f>
        <v/>
      </c>
      <c r="K220">
        <f>IFERROR(IF(TRIM(D220)="-", "N/A", IF(RIGHT(D220,1)=")",IF(RIGHT(D220,2)="T)",-1000000000000*VALUE(MID(D220,2,LEN(D220)-3)),IF(RIGHT(D220,2)="M)",-1000000*VALUE(MID(D220,2,LEN(D220)-3)),IF(RIGHT(D220,2)="B)",-1000000000*VALUE(MID(D220,2,LEN(D220)-3)),IF(RIGHT(D220,2)="k)",-1000*VALUE(MID(D220,2,LEN(D220)-3)),VALUE(SUBSTITUTE(D220,",","")))))),IF(RIGHT(D220,1)="T",1000000000000*VALUE(LEFT(D220,LEN(D220)-1)),IF(RIGHT(D220,1)="M",1000000*VALUE(LEFT(D220,LEN(D220)-1)),IF(RIGHT(D220,1)="B",1000000000*VALUE(LEFT(D220,LEN(D220)-1)),IF(RIGHT(D220,1)="%",0.01*VALUE(LEFT(D220,LEN(D220)-1)),IF(RIGHT(D220,1)="k",1000*VALUE(LEFT(D220,LEN(D220)-1)),VALUE(SUBSTITUTE(D220,",",""))))))))),"N/A")</f>
        <v/>
      </c>
      <c r="L220">
        <f>IFERROR(IF(TRIM(E220)="-", "N/A", IF(RIGHT(E220,1)=")",IF(RIGHT(E220,2)="T)",-1000000000000*VALUE(MID(E220,2,LEN(E220)-3)),IF(RIGHT(E220,2)="M)",-1000000*VALUE(MID(E220,2,LEN(E220)-3)),IF(RIGHT(E220,2)="B)",-1000000000*VALUE(MID(E220,2,LEN(E220)-3)),IF(RIGHT(E220,2)="k)",-1000*VALUE(MID(E220,2,LEN(E220)-3)),VALUE(SUBSTITUTE(E220,",","")))))),IF(RIGHT(E220,1)="T",1000000000000*VALUE(LEFT(E220,LEN(E220)-1)),IF(RIGHT(E220,1)="M",1000000*VALUE(LEFT(E220,LEN(E220)-1)),IF(RIGHT(E220,1)="B",1000000000*VALUE(LEFT(E220,LEN(E220)-1)),IF(RIGHT(E220,1)="%",0.01*VALUE(LEFT(E220,LEN(E220)-1)),IF(RIGHT(E220,1)="k",1000*VALUE(LEFT(E220,LEN(E220)-1)),VALUE(SUBSTITUTE(E220,",",""))))))))),"N/A")</f>
        <v/>
      </c>
      <c r="M220">
        <f>IFERROR(IF(TRIM(F220)="-", "N/A", IF(RIGHT(F220,1)=")",IF(RIGHT(F220,2)="T)",-1000000000000*VALUE(MID(F220,2,LEN(F220)-3)),IF(RIGHT(F220,2)="M)",-1000000*VALUE(MID(F220,2,LEN(F220)-3)),IF(RIGHT(F220,2)="B)",-1000000000*VALUE(MID(F220,2,LEN(F220)-3)),IF(RIGHT(F220,2)="k)",-1000*VALUE(MID(F220,2,LEN(F220)-3)),VALUE(SUBSTITUTE(F220,",","")))))),IF(RIGHT(F220,1)="T",1000000000000*VALUE(LEFT(F220,LEN(F220)-1)),IF(RIGHT(F220,1)="M",1000000*VALUE(LEFT(F220,LEN(F220)-1)),IF(RIGHT(F220,1)="B",1000000000*VALUE(LEFT(F220,LEN(F220)-1)),IF(RIGHT(F220,1)="%",0.01*VALUE(LEFT(F220,LEN(F220)-1)),IF(RIGHT(F220,1)="k",1000*VALUE(LEFT(F220,LEN(F220)-1)),VALUE(SUBSTITUTE(F220,",",""))))))))),"N/A")</f>
        <v/>
      </c>
      <c r="N220">
        <f>IFERROR(IF(TRIM(G220)="-", "N/A", IF(RIGHT(G220,1)=")",IF(RIGHT(G220,2)="T)",-1000000000000*VALUE(MID(G220,2,LEN(G220)-3)),IF(RIGHT(G220,2)="M)",-1000000*VALUE(MID(G220,2,LEN(G220)-3)),IF(RIGHT(G220,2)="B)",-1000000000*VALUE(MID(G220,2,LEN(G220)-3)),IF(RIGHT(G220,2)="k)",-1000*VALUE(MID(G220,2,LEN(G220)-3)),VALUE(SUBSTITUTE(G220,",","")))))),IF(RIGHT(G220,1)="T",1000000000000*VALUE(LEFT(G220,LEN(G220)-1)),IF(RIGHT(G220,1)="M",1000000*VALUE(LEFT(G220,LEN(G220)-1)),IF(RIGHT(G220,1)="B",1000000000*VALUE(LEFT(G220,LEN(G220)-1)),IF(RIGHT(G220,1)="%",0.01*VALUE(LEFT(G220,LEN(G220)-1)),IF(RIGHT(G220,1)="k",1000*VALUE(LEFT(G220,LEN(G220)-1)),VALUE(SUBSTITUTE(G220,",",""))))))))),"N/A")</f>
        <v/>
      </c>
      <c r="P220">
        <f>MAX(J220:N220)</f>
        <v/>
      </c>
      <c r="Q220">
        <f>IFERROR(J144+MATCH(P220,J220:N220,0)-1,"")</f>
        <v/>
      </c>
      <c r="R220">
        <f>IF(Q220="","",MIN(J220:N220))</f>
        <v/>
      </c>
      <c r="S220">
        <f>IFERROR(J144+MATCH(R220,J220:N220,0)-1,"")</f>
        <v/>
      </c>
      <c r="T220">
        <f>IFERROR(AVERAGE(J220:N220),"")</f>
        <v/>
      </c>
      <c r="U220">
        <f>IFERROR(STDEV(J220:N220),"")</f>
        <v/>
      </c>
      <c r="V220">
        <f>IFERROR(IF(C220="-","",IF(ISBLANK(B220),"",IF(OR(ISNUMBER(FIND("Growth",B220)),ISNUMBER(FIND("Margin",B220))),"",(J220-T220)/U220))),"")</f>
        <v/>
      </c>
      <c r="W220">
        <f>IFERROR(IF(OR(D220="-",ISBLANK(D220)),"",(K220-T220)/U220),"")</f>
        <v/>
      </c>
      <c r="X220">
        <f>IFERROR(IF(OR(E220="-",ISBLANK(E220)),"",(L220-T220)/U220),"")</f>
        <v/>
      </c>
      <c r="Y220">
        <f>IFERROR(IF(OR(F220="-",ISBLANK(F220)),"",(M220-T220)/U220),"")</f>
        <v/>
      </c>
      <c r="Z220">
        <f>IFERROR(IF(OR(G220="-",ISBLANK(G220)),"",(N220-T220)/U220),"")</f>
        <v/>
      </c>
      <c r="AA220">
        <f>IF(MAX(MAX(V220:Z220),ABS(MIN(V220:Z220)))=ABS(MIN(V220:Z220)),MIN(V220:Z220),MAX(V220:Z220))</f>
        <v/>
      </c>
      <c r="AB220">
        <f>IFERROR(V144+MATCH(AA220,V220:Z220,0)-1,"")</f>
        <v/>
      </c>
      <c r="AC220">
        <f>IF(AB220&lt;&gt;"",IF(S220=AB220,"Low",IF(AB220=Q220,"High","")),"")</f>
        <v/>
      </c>
      <c r="AE220">
        <f>IF(ISNUMBER(MATCH("N/A",J220:N220,0)),"",IFERROR((5 * SUMPRODUCT(J144:N144,J220:N220) - PRODUCT(SUM(J144:N144),SUM(J220:N220))) / ((5 * SUM((J144^2)+(K144^2)+(L144^2)+(M144^2)+(N144^2))) - SUM(J144:N144)^2),""))</f>
        <v/>
      </c>
      <c r="AF220">
        <f>IFERROR(CORREL(J144:N144,J220:N220),"")</f>
        <v/>
      </c>
      <c r="AZ220">
        <f>IF(Q220=S220,0,1)</f>
        <v/>
      </c>
      <c r="BA220">
        <f>IF(AZ220=1,IF(Q220="","",IF(Q220=N144,"Yes","No")),"")</f>
        <v/>
      </c>
      <c r="BB220">
        <f>IF(BA220="Yes",P220,"")</f>
        <v/>
      </c>
      <c r="BC220">
        <f>IF(AZ220=1,IF(S220="","",IF(S220=N144,"Yes","No")),"")</f>
        <v/>
      </c>
      <c r="BD220">
        <f>IF(BC220="Yes",R220,"")</f>
        <v/>
      </c>
      <c r="BE220">
        <f>IFERROR(IF(SIGN(AE220)=1,"Increasing",IF(SIGN(AE220)=-1,"Decreasing","")),"")</f>
        <v/>
      </c>
      <c r="BF220">
        <f>IF(OR(AND(BE220="Increasing",BA220="Yes"),AND(BE220="Decreasing",BC220="Yes")),"Yes","No")</f>
        <v/>
      </c>
      <c r="BG220">
        <f>IF(I220="pos_trend","Yes","No")</f>
        <v/>
      </c>
      <c r="BH220">
        <f>IF(AF220&lt;&gt;"",IF(ABS(AF220)&gt;0.8,"Yes","No"),"")</f>
        <v/>
      </c>
    </row>
    <row r="221" spans="1:60">
      <c r="I221">
        <f>IF(AND(K221&gt; J221, L221&gt; K221, M221&gt; L221, N221&gt; M221), "pos_trend", IF(AND(K221&lt; J221, L221&lt; K221, M221&lt; L221, N221&lt; M221), "neg_trend", "N/A"))</f>
        <v/>
      </c>
      <c r="J221">
        <f>IFERROR(IF(TRIM(C221)="-", "N/A", IF(RIGHT(C221,1)=")",IF(RIGHT(C221,2)="T)",-1000000000000*VALUE(MID(C221,2,LEN(C221)-3)),IF(RIGHT(C221,2)="M)",-1000000*VALUE(MID(C221,2,LEN(C221)-3)),IF(RIGHT(C221,2)="B)",-1000000000*VALUE(MID(C221,2,LEN(C221)-3)),IF(RIGHT(C221,2)="k)",-1000*VALUE(MID(C221,2,LEN(C221)-3)),VALUE(SUBSTITUTE(C221,",","")))))),IF(RIGHT(C221,1)="T",1000000000000*VALUE(LEFT(C221,LEN(C221)-1)),IF(RIGHT(C221,1)="M",1000000*VALUE(LEFT(C221,LEN(C221)-1)),IF(RIGHT(C221,1)="B",1000000000*VALUE(LEFT(C221,LEN(C221)-1)),IF(RIGHT(C221,1)="%",0.01*VALUE(LEFT(C221,LEN(C221)-1)),IF(RIGHT(C221,1)="k",1000*VALUE(LEFT(C221,LEN(C221)-1)),VALUE(SUBSTITUTE(C221,",",""))))))))),"N/A")</f>
        <v/>
      </c>
      <c r="K221">
        <f>IFERROR(IF(TRIM(D221)="-", "N/A", IF(RIGHT(D221,1)=")",IF(RIGHT(D221,2)="T)",-1000000000000*VALUE(MID(D221,2,LEN(D221)-3)),IF(RIGHT(D221,2)="M)",-1000000*VALUE(MID(D221,2,LEN(D221)-3)),IF(RIGHT(D221,2)="B)",-1000000000*VALUE(MID(D221,2,LEN(D221)-3)),IF(RIGHT(D221,2)="k)",-1000*VALUE(MID(D221,2,LEN(D221)-3)),VALUE(SUBSTITUTE(D221,",","")))))),IF(RIGHT(D221,1)="T",1000000000000*VALUE(LEFT(D221,LEN(D221)-1)),IF(RIGHT(D221,1)="M",1000000*VALUE(LEFT(D221,LEN(D221)-1)),IF(RIGHT(D221,1)="B",1000000000*VALUE(LEFT(D221,LEN(D221)-1)),IF(RIGHT(D221,1)="%",0.01*VALUE(LEFT(D221,LEN(D221)-1)),IF(RIGHT(D221,1)="k",1000*VALUE(LEFT(D221,LEN(D221)-1)),VALUE(SUBSTITUTE(D221,",",""))))))))),"N/A")</f>
        <v/>
      </c>
      <c r="L221">
        <f>IFERROR(IF(TRIM(E221)="-", "N/A", IF(RIGHT(E221,1)=")",IF(RIGHT(E221,2)="T)",-1000000000000*VALUE(MID(E221,2,LEN(E221)-3)),IF(RIGHT(E221,2)="M)",-1000000*VALUE(MID(E221,2,LEN(E221)-3)),IF(RIGHT(E221,2)="B)",-1000000000*VALUE(MID(E221,2,LEN(E221)-3)),IF(RIGHT(E221,2)="k)",-1000*VALUE(MID(E221,2,LEN(E221)-3)),VALUE(SUBSTITUTE(E221,",","")))))),IF(RIGHT(E221,1)="T",1000000000000*VALUE(LEFT(E221,LEN(E221)-1)),IF(RIGHT(E221,1)="M",1000000*VALUE(LEFT(E221,LEN(E221)-1)),IF(RIGHT(E221,1)="B",1000000000*VALUE(LEFT(E221,LEN(E221)-1)),IF(RIGHT(E221,1)="%",0.01*VALUE(LEFT(E221,LEN(E221)-1)),IF(RIGHT(E221,1)="k",1000*VALUE(LEFT(E221,LEN(E221)-1)),VALUE(SUBSTITUTE(E221,",",""))))))))),"N/A")</f>
        <v/>
      </c>
      <c r="M221">
        <f>IFERROR(IF(TRIM(F221)="-", "N/A", IF(RIGHT(F221,1)=")",IF(RIGHT(F221,2)="T)",-1000000000000*VALUE(MID(F221,2,LEN(F221)-3)),IF(RIGHT(F221,2)="M)",-1000000*VALUE(MID(F221,2,LEN(F221)-3)),IF(RIGHT(F221,2)="B)",-1000000000*VALUE(MID(F221,2,LEN(F221)-3)),IF(RIGHT(F221,2)="k)",-1000*VALUE(MID(F221,2,LEN(F221)-3)),VALUE(SUBSTITUTE(F221,",","")))))),IF(RIGHT(F221,1)="T",1000000000000*VALUE(LEFT(F221,LEN(F221)-1)),IF(RIGHT(F221,1)="M",1000000*VALUE(LEFT(F221,LEN(F221)-1)),IF(RIGHT(F221,1)="B",1000000000*VALUE(LEFT(F221,LEN(F221)-1)),IF(RIGHT(F221,1)="%",0.01*VALUE(LEFT(F221,LEN(F221)-1)),IF(RIGHT(F221,1)="k",1000*VALUE(LEFT(F221,LEN(F221)-1)),VALUE(SUBSTITUTE(F221,",",""))))))))),"N/A")</f>
        <v/>
      </c>
      <c r="N221">
        <f>IFERROR(IF(TRIM(G221)="-", "N/A", IF(RIGHT(G221,1)=")",IF(RIGHT(G221,2)="T)",-1000000000000*VALUE(MID(G221,2,LEN(G221)-3)),IF(RIGHT(G221,2)="M)",-1000000*VALUE(MID(G221,2,LEN(G221)-3)),IF(RIGHT(G221,2)="B)",-1000000000*VALUE(MID(G221,2,LEN(G221)-3)),IF(RIGHT(G221,2)="k)",-1000*VALUE(MID(G221,2,LEN(G221)-3)),VALUE(SUBSTITUTE(G221,",","")))))),IF(RIGHT(G221,1)="T",1000000000000*VALUE(LEFT(G221,LEN(G221)-1)),IF(RIGHT(G221,1)="M",1000000*VALUE(LEFT(G221,LEN(G221)-1)),IF(RIGHT(G221,1)="B",1000000000*VALUE(LEFT(G221,LEN(G221)-1)),IF(RIGHT(G221,1)="%",0.01*VALUE(LEFT(G221,LEN(G221)-1)),IF(RIGHT(G221,1)="k",1000*VALUE(LEFT(G221,LEN(G221)-1)),VALUE(SUBSTITUTE(G221,",",""))))))))),"N/A")</f>
        <v/>
      </c>
      <c r="P221">
        <f>MAX(J221:N221)</f>
        <v/>
      </c>
      <c r="Q221">
        <f>IFERROR(J144+MATCH(P221,J221:N221,0)-1,"")</f>
        <v/>
      </c>
      <c r="R221">
        <f>IF(Q221="","",MIN(J221:N221))</f>
        <v/>
      </c>
      <c r="S221">
        <f>IFERROR(J144+MATCH(R221,J221:N221,0)-1,"")</f>
        <v/>
      </c>
      <c r="T221">
        <f>IFERROR(AVERAGE(J221:N221),"")</f>
        <v/>
      </c>
      <c r="U221">
        <f>IFERROR(STDEV(J221:N221),"")</f>
        <v/>
      </c>
      <c r="V221">
        <f>IFERROR(IF(C221="-","",IF(ISBLANK(B221),"",IF(OR(ISNUMBER(FIND("Growth",B221)),ISNUMBER(FIND("Margin",B221))),"",(J221-T221)/U221))),"")</f>
        <v/>
      </c>
      <c r="W221">
        <f>IFERROR(IF(OR(D221="-",ISBLANK(D221)),"",(K221-T221)/U221),"")</f>
        <v/>
      </c>
      <c r="X221">
        <f>IFERROR(IF(OR(E221="-",ISBLANK(E221)),"",(L221-T221)/U221),"")</f>
        <v/>
      </c>
      <c r="Y221">
        <f>IFERROR(IF(OR(F221="-",ISBLANK(F221)),"",(M221-T221)/U221),"")</f>
        <v/>
      </c>
      <c r="Z221">
        <f>IFERROR(IF(OR(G221="-",ISBLANK(G221)),"",(N221-T221)/U221),"")</f>
        <v/>
      </c>
      <c r="AA221">
        <f>IF(MAX(MAX(V221:Z221),ABS(MIN(V221:Z221)))=ABS(MIN(V221:Z221)),MIN(V221:Z221),MAX(V221:Z221))</f>
        <v/>
      </c>
      <c r="AB221">
        <f>IFERROR(V144+MATCH(AA221,V221:Z221,0)-1,"")</f>
        <v/>
      </c>
      <c r="AC221">
        <f>IF(AB221&lt;&gt;"",IF(S221=AB221,"Low",IF(AB221=Q221,"High","")),"")</f>
        <v/>
      </c>
      <c r="AE221">
        <f>IF(ISNUMBER(MATCH("N/A",J221:N221,0)),"",IFERROR((5 * SUMPRODUCT(J144:N144,J221:N221) - PRODUCT(SUM(J144:N144),SUM(J221:N221))) / ((5 * SUM((J144^2)+(K144^2)+(L144^2)+(M144^2)+(N144^2))) - SUM(J144:N144)^2),""))</f>
        <v/>
      </c>
      <c r="AF221">
        <f>IFERROR(CORREL(J144:N144,J221:N221),"")</f>
        <v/>
      </c>
      <c r="AZ221">
        <f>IF(Q221=S221,0,1)</f>
        <v/>
      </c>
      <c r="BA221">
        <f>IF(AZ221=1,IF(Q221="","",IF(Q221=N144,"Yes","No")),"")</f>
        <v/>
      </c>
      <c r="BB221">
        <f>IF(BA221="Yes",P221,"")</f>
        <v/>
      </c>
      <c r="BC221">
        <f>IF(AZ221=1,IF(S221="","",IF(S221=N144,"Yes","No")),"")</f>
        <v/>
      </c>
      <c r="BD221">
        <f>IF(BC221="Yes",R221,"")</f>
        <v/>
      </c>
      <c r="BE221">
        <f>IFERROR(IF(SIGN(AE221)=1,"Increasing",IF(SIGN(AE221)=-1,"Decreasing","")),"")</f>
        <v/>
      </c>
      <c r="BF221">
        <f>IF(OR(AND(BE221="Increasing",BA221="Yes"),AND(BE221="Decreasing",BC221="Yes")),"Yes","No")</f>
        <v/>
      </c>
      <c r="BG221">
        <f>IF(I221="pos_trend","Yes","No")</f>
        <v/>
      </c>
      <c r="BH221">
        <f>IF(AF221&lt;&gt;"",IF(ABS(AF221)&gt;0.8,"Yes","No"),"")</f>
        <v/>
      </c>
    </row>
    <row r="222" spans="1:60">
      <c r="I222">
        <f>IF(AND(K222&gt; J222, L222&gt; K222, M222&gt; L222, N222&gt; M222), "pos_trend", IF(AND(K222&lt; J222, L222&lt; K222, M222&lt; L222, N222&lt; M222), "neg_trend", "N/A"))</f>
        <v/>
      </c>
      <c r="J222">
        <f>IFERROR(IF(TRIM(C222)="-", "N/A", IF(RIGHT(C222,1)=")",IF(RIGHT(C222,2)="T)",-1000000000000*VALUE(MID(C222,2,LEN(C222)-3)),IF(RIGHT(C222,2)="M)",-1000000*VALUE(MID(C222,2,LEN(C222)-3)),IF(RIGHT(C222,2)="B)",-1000000000*VALUE(MID(C222,2,LEN(C222)-3)),IF(RIGHT(C222,2)="k)",-1000*VALUE(MID(C222,2,LEN(C222)-3)),VALUE(SUBSTITUTE(C222,",","")))))),IF(RIGHT(C222,1)="T",1000000000000*VALUE(LEFT(C222,LEN(C222)-1)),IF(RIGHT(C222,1)="M",1000000*VALUE(LEFT(C222,LEN(C222)-1)),IF(RIGHT(C222,1)="B",1000000000*VALUE(LEFT(C222,LEN(C222)-1)),IF(RIGHT(C222,1)="%",0.01*VALUE(LEFT(C222,LEN(C222)-1)),IF(RIGHT(C222,1)="k",1000*VALUE(LEFT(C222,LEN(C222)-1)),VALUE(SUBSTITUTE(C222,",",""))))))))),"N/A")</f>
        <v/>
      </c>
      <c r="K222">
        <f>IFERROR(IF(TRIM(D222)="-", "N/A", IF(RIGHT(D222,1)=")",IF(RIGHT(D222,2)="T)",-1000000000000*VALUE(MID(D222,2,LEN(D222)-3)),IF(RIGHT(D222,2)="M)",-1000000*VALUE(MID(D222,2,LEN(D222)-3)),IF(RIGHT(D222,2)="B)",-1000000000*VALUE(MID(D222,2,LEN(D222)-3)),IF(RIGHT(D222,2)="k)",-1000*VALUE(MID(D222,2,LEN(D222)-3)),VALUE(SUBSTITUTE(D222,",","")))))),IF(RIGHT(D222,1)="T",1000000000000*VALUE(LEFT(D222,LEN(D222)-1)),IF(RIGHT(D222,1)="M",1000000*VALUE(LEFT(D222,LEN(D222)-1)),IF(RIGHT(D222,1)="B",1000000000*VALUE(LEFT(D222,LEN(D222)-1)),IF(RIGHT(D222,1)="%",0.01*VALUE(LEFT(D222,LEN(D222)-1)),IF(RIGHT(D222,1)="k",1000*VALUE(LEFT(D222,LEN(D222)-1)),VALUE(SUBSTITUTE(D222,",",""))))))))),"N/A")</f>
        <v/>
      </c>
      <c r="L222">
        <f>IFERROR(IF(TRIM(E222)="-", "N/A", IF(RIGHT(E222,1)=")",IF(RIGHT(E222,2)="T)",-1000000000000*VALUE(MID(E222,2,LEN(E222)-3)),IF(RIGHT(E222,2)="M)",-1000000*VALUE(MID(E222,2,LEN(E222)-3)),IF(RIGHT(E222,2)="B)",-1000000000*VALUE(MID(E222,2,LEN(E222)-3)),IF(RIGHT(E222,2)="k)",-1000*VALUE(MID(E222,2,LEN(E222)-3)),VALUE(SUBSTITUTE(E222,",","")))))),IF(RIGHT(E222,1)="T",1000000000000*VALUE(LEFT(E222,LEN(E222)-1)),IF(RIGHT(E222,1)="M",1000000*VALUE(LEFT(E222,LEN(E222)-1)),IF(RIGHT(E222,1)="B",1000000000*VALUE(LEFT(E222,LEN(E222)-1)),IF(RIGHT(E222,1)="%",0.01*VALUE(LEFT(E222,LEN(E222)-1)),IF(RIGHT(E222,1)="k",1000*VALUE(LEFT(E222,LEN(E222)-1)),VALUE(SUBSTITUTE(E222,",",""))))))))),"N/A")</f>
        <v/>
      </c>
      <c r="M222">
        <f>IFERROR(IF(TRIM(F222)="-", "N/A", IF(RIGHT(F222,1)=")",IF(RIGHT(F222,2)="T)",-1000000000000*VALUE(MID(F222,2,LEN(F222)-3)),IF(RIGHT(F222,2)="M)",-1000000*VALUE(MID(F222,2,LEN(F222)-3)),IF(RIGHT(F222,2)="B)",-1000000000*VALUE(MID(F222,2,LEN(F222)-3)),IF(RIGHT(F222,2)="k)",-1000*VALUE(MID(F222,2,LEN(F222)-3)),VALUE(SUBSTITUTE(F222,",","")))))),IF(RIGHT(F222,1)="T",1000000000000*VALUE(LEFT(F222,LEN(F222)-1)),IF(RIGHT(F222,1)="M",1000000*VALUE(LEFT(F222,LEN(F222)-1)),IF(RIGHT(F222,1)="B",1000000000*VALUE(LEFT(F222,LEN(F222)-1)),IF(RIGHT(F222,1)="%",0.01*VALUE(LEFT(F222,LEN(F222)-1)),IF(RIGHT(F222,1)="k",1000*VALUE(LEFT(F222,LEN(F222)-1)),VALUE(SUBSTITUTE(F222,",",""))))))))),"N/A")</f>
        <v/>
      </c>
      <c r="N222">
        <f>IFERROR(IF(TRIM(G222)="-", "N/A", IF(RIGHT(G222,1)=")",IF(RIGHT(G222,2)="T)",-1000000000000*VALUE(MID(G222,2,LEN(G222)-3)),IF(RIGHT(G222,2)="M)",-1000000*VALUE(MID(G222,2,LEN(G222)-3)),IF(RIGHT(G222,2)="B)",-1000000000*VALUE(MID(G222,2,LEN(G222)-3)),IF(RIGHT(G222,2)="k)",-1000*VALUE(MID(G222,2,LEN(G222)-3)),VALUE(SUBSTITUTE(G222,",","")))))),IF(RIGHT(G222,1)="T",1000000000000*VALUE(LEFT(G222,LEN(G222)-1)),IF(RIGHT(G222,1)="M",1000000*VALUE(LEFT(G222,LEN(G222)-1)),IF(RIGHT(G222,1)="B",1000000000*VALUE(LEFT(G222,LEN(G222)-1)),IF(RIGHT(G222,1)="%",0.01*VALUE(LEFT(G222,LEN(G222)-1)),IF(RIGHT(G222,1)="k",1000*VALUE(LEFT(G222,LEN(G222)-1)),VALUE(SUBSTITUTE(G222,",",""))))))))),"N/A")</f>
        <v/>
      </c>
      <c r="P222">
        <f>MAX(J222:N222)</f>
        <v/>
      </c>
      <c r="Q222">
        <f>IFERROR(J144+MATCH(P222,J222:N222,0)-1,"")</f>
        <v/>
      </c>
      <c r="R222">
        <f>IF(Q222="","",MIN(J222:N222))</f>
        <v/>
      </c>
      <c r="S222">
        <f>IFERROR(J144+MATCH(R222,J222:N222,0)-1,"")</f>
        <v/>
      </c>
      <c r="T222">
        <f>IFERROR(AVERAGE(J222:N222),"")</f>
        <v/>
      </c>
      <c r="U222">
        <f>IFERROR(STDEV(J222:N222),"")</f>
        <v/>
      </c>
      <c r="V222">
        <f>IFERROR(IF(C222="-","",IF(ISBLANK(B222),"",IF(OR(ISNUMBER(FIND("Growth",B222)),ISNUMBER(FIND("Margin",B222))),"",(J222-T222)/U222))),"")</f>
        <v/>
      </c>
      <c r="W222">
        <f>IFERROR(IF(OR(D222="-",ISBLANK(D222)),"",(K222-T222)/U222),"")</f>
        <v/>
      </c>
      <c r="X222">
        <f>IFERROR(IF(OR(E222="-",ISBLANK(E222)),"",(L222-T222)/U222),"")</f>
        <v/>
      </c>
      <c r="Y222">
        <f>IFERROR(IF(OR(F222="-",ISBLANK(F222)),"",(M222-T222)/U222),"")</f>
        <v/>
      </c>
      <c r="Z222">
        <f>IFERROR(IF(OR(G222="-",ISBLANK(G222)),"",(N222-T222)/U222),"")</f>
        <v/>
      </c>
      <c r="AA222">
        <f>IF(MAX(MAX(V222:Z222),ABS(MIN(V222:Z222)))=ABS(MIN(V222:Z222)),MIN(V222:Z222),MAX(V222:Z222))</f>
        <v/>
      </c>
      <c r="AB222">
        <f>IFERROR(V144+MATCH(AA222,V222:Z222,0)-1,"")</f>
        <v/>
      </c>
      <c r="AC222">
        <f>IF(AB222&lt;&gt;"",IF(S222=AB222,"Low",IF(AB222=Q222,"High","")),"")</f>
        <v/>
      </c>
      <c r="AE222">
        <f>IF(ISNUMBER(MATCH("N/A",J222:N222,0)),"",IFERROR((5 * SUMPRODUCT(J144:N144,J222:N222) - PRODUCT(SUM(J144:N144),SUM(J222:N222))) / ((5 * SUM((J144^2)+(K144^2)+(L144^2)+(M144^2)+(N144^2))) - SUM(J144:N144)^2),""))</f>
        <v/>
      </c>
      <c r="AF222">
        <f>IFERROR(CORREL(J144:N144,J222:N222),"")</f>
        <v/>
      </c>
      <c r="AZ222">
        <f>IF(Q222=S222,0,1)</f>
        <v/>
      </c>
      <c r="BA222">
        <f>IF(AZ222=1,IF(Q222="","",IF(Q222=N144,"Yes","No")),"")</f>
        <v/>
      </c>
      <c r="BB222">
        <f>IF(BA222="Yes",P222,"")</f>
        <v/>
      </c>
      <c r="BC222">
        <f>IF(AZ222=1,IF(S222="","",IF(S222=N144,"Yes","No")),"")</f>
        <v/>
      </c>
      <c r="BD222">
        <f>IF(BC222="Yes",R222,"")</f>
        <v/>
      </c>
      <c r="BE222">
        <f>IFERROR(IF(SIGN(AE222)=1,"Increasing",IF(SIGN(AE222)=-1,"Decreasing","")),"")</f>
        <v/>
      </c>
      <c r="BF222">
        <f>IF(OR(AND(BE222="Increasing",BA222="Yes"),AND(BE222="Decreasing",BC222="Yes")),"Yes","No")</f>
        <v/>
      </c>
      <c r="BG222">
        <f>IF(I222="pos_trend","Yes","No")</f>
        <v/>
      </c>
      <c r="BH222">
        <f>IF(AF222&lt;&gt;"",IF(ABS(AF222)&gt;0.8,"Yes","No"),"")</f>
        <v/>
      </c>
    </row>
    <row r="223" spans="1:60">
      <c r="I223">
        <f>IF(AND(K223&gt; J223, L223&gt; K223, M223&gt; L223, N223&gt; M223), "pos_trend", IF(AND(K223&lt; J223, L223&lt; K223, M223&lt; L223, N223&lt; M223), "neg_trend", "N/A"))</f>
        <v/>
      </c>
      <c r="J223">
        <f>IFERROR(IF(TRIM(C223)="-", "N/A", IF(RIGHT(C223,1)=")",IF(RIGHT(C223,2)="T)",-1000000000000*VALUE(MID(C223,2,LEN(C223)-3)),IF(RIGHT(C223,2)="M)",-1000000*VALUE(MID(C223,2,LEN(C223)-3)),IF(RIGHT(C223,2)="B)",-1000000000*VALUE(MID(C223,2,LEN(C223)-3)),IF(RIGHT(C223,2)="k)",-1000*VALUE(MID(C223,2,LEN(C223)-3)),VALUE(SUBSTITUTE(C223,",","")))))),IF(RIGHT(C223,1)="T",1000000000000*VALUE(LEFT(C223,LEN(C223)-1)),IF(RIGHT(C223,1)="M",1000000*VALUE(LEFT(C223,LEN(C223)-1)),IF(RIGHT(C223,1)="B",1000000000*VALUE(LEFT(C223,LEN(C223)-1)),IF(RIGHT(C223,1)="%",0.01*VALUE(LEFT(C223,LEN(C223)-1)),IF(RIGHT(C223,1)="k",1000*VALUE(LEFT(C223,LEN(C223)-1)),VALUE(SUBSTITUTE(C223,",",""))))))))),"N/A")</f>
        <v/>
      </c>
      <c r="K223">
        <f>IFERROR(IF(TRIM(D223)="-", "N/A", IF(RIGHT(D223,1)=")",IF(RIGHT(D223,2)="T)",-1000000000000*VALUE(MID(D223,2,LEN(D223)-3)),IF(RIGHT(D223,2)="M)",-1000000*VALUE(MID(D223,2,LEN(D223)-3)),IF(RIGHT(D223,2)="B)",-1000000000*VALUE(MID(D223,2,LEN(D223)-3)),IF(RIGHT(D223,2)="k)",-1000*VALUE(MID(D223,2,LEN(D223)-3)),VALUE(SUBSTITUTE(D223,",","")))))),IF(RIGHT(D223,1)="T",1000000000000*VALUE(LEFT(D223,LEN(D223)-1)),IF(RIGHT(D223,1)="M",1000000*VALUE(LEFT(D223,LEN(D223)-1)),IF(RIGHT(D223,1)="B",1000000000*VALUE(LEFT(D223,LEN(D223)-1)),IF(RIGHT(D223,1)="%",0.01*VALUE(LEFT(D223,LEN(D223)-1)),IF(RIGHT(D223,1)="k",1000*VALUE(LEFT(D223,LEN(D223)-1)),VALUE(SUBSTITUTE(D223,",",""))))))))),"N/A")</f>
        <v/>
      </c>
      <c r="L223">
        <f>IFERROR(IF(TRIM(E223)="-", "N/A", IF(RIGHT(E223,1)=")",IF(RIGHT(E223,2)="T)",-1000000000000*VALUE(MID(E223,2,LEN(E223)-3)),IF(RIGHT(E223,2)="M)",-1000000*VALUE(MID(E223,2,LEN(E223)-3)),IF(RIGHT(E223,2)="B)",-1000000000*VALUE(MID(E223,2,LEN(E223)-3)),IF(RIGHT(E223,2)="k)",-1000*VALUE(MID(E223,2,LEN(E223)-3)),VALUE(SUBSTITUTE(E223,",","")))))),IF(RIGHT(E223,1)="T",1000000000000*VALUE(LEFT(E223,LEN(E223)-1)),IF(RIGHT(E223,1)="M",1000000*VALUE(LEFT(E223,LEN(E223)-1)),IF(RIGHT(E223,1)="B",1000000000*VALUE(LEFT(E223,LEN(E223)-1)),IF(RIGHT(E223,1)="%",0.01*VALUE(LEFT(E223,LEN(E223)-1)),IF(RIGHT(E223,1)="k",1000*VALUE(LEFT(E223,LEN(E223)-1)),VALUE(SUBSTITUTE(E223,",",""))))))))),"N/A")</f>
        <v/>
      </c>
      <c r="M223">
        <f>IFERROR(IF(TRIM(F223)="-", "N/A", IF(RIGHT(F223,1)=")",IF(RIGHT(F223,2)="T)",-1000000000000*VALUE(MID(F223,2,LEN(F223)-3)),IF(RIGHT(F223,2)="M)",-1000000*VALUE(MID(F223,2,LEN(F223)-3)),IF(RIGHT(F223,2)="B)",-1000000000*VALUE(MID(F223,2,LEN(F223)-3)),IF(RIGHT(F223,2)="k)",-1000*VALUE(MID(F223,2,LEN(F223)-3)),VALUE(SUBSTITUTE(F223,",","")))))),IF(RIGHT(F223,1)="T",1000000000000*VALUE(LEFT(F223,LEN(F223)-1)),IF(RIGHT(F223,1)="M",1000000*VALUE(LEFT(F223,LEN(F223)-1)),IF(RIGHT(F223,1)="B",1000000000*VALUE(LEFT(F223,LEN(F223)-1)),IF(RIGHT(F223,1)="%",0.01*VALUE(LEFT(F223,LEN(F223)-1)),IF(RIGHT(F223,1)="k",1000*VALUE(LEFT(F223,LEN(F223)-1)),VALUE(SUBSTITUTE(F223,",",""))))))))),"N/A")</f>
        <v/>
      </c>
      <c r="N223">
        <f>IFERROR(IF(TRIM(G223)="-", "N/A", IF(RIGHT(G223,1)=")",IF(RIGHT(G223,2)="T)",-1000000000000*VALUE(MID(G223,2,LEN(G223)-3)),IF(RIGHT(G223,2)="M)",-1000000*VALUE(MID(G223,2,LEN(G223)-3)),IF(RIGHT(G223,2)="B)",-1000000000*VALUE(MID(G223,2,LEN(G223)-3)),IF(RIGHT(G223,2)="k)",-1000*VALUE(MID(G223,2,LEN(G223)-3)),VALUE(SUBSTITUTE(G223,",","")))))),IF(RIGHT(G223,1)="T",1000000000000*VALUE(LEFT(G223,LEN(G223)-1)),IF(RIGHT(G223,1)="M",1000000*VALUE(LEFT(G223,LEN(G223)-1)),IF(RIGHT(G223,1)="B",1000000000*VALUE(LEFT(G223,LEN(G223)-1)),IF(RIGHT(G223,1)="%",0.01*VALUE(LEFT(G223,LEN(G223)-1)),IF(RIGHT(G223,1)="k",1000*VALUE(LEFT(G223,LEN(G223)-1)),VALUE(SUBSTITUTE(G223,",",""))))))))),"N/A")</f>
        <v/>
      </c>
      <c r="P223">
        <f>MAX(J223:N223)</f>
        <v/>
      </c>
      <c r="Q223">
        <f>IFERROR(J144+MATCH(P223,J223:N223,0)-1,"")</f>
        <v/>
      </c>
      <c r="R223">
        <f>IF(Q223="","",MIN(J223:N223))</f>
        <v/>
      </c>
      <c r="S223">
        <f>IFERROR(J144+MATCH(R223,J223:N223,0)-1,"")</f>
        <v/>
      </c>
      <c r="T223">
        <f>IFERROR(AVERAGE(J223:N223),"")</f>
        <v/>
      </c>
      <c r="U223">
        <f>IFERROR(STDEV(J223:N223),"")</f>
        <v/>
      </c>
      <c r="V223">
        <f>IFERROR(IF(C223="-","",IF(ISBLANK(B223),"",IF(OR(ISNUMBER(FIND("Growth",B223)),ISNUMBER(FIND("Margin",B223))),"",(J223-T223)/U223))),"")</f>
        <v/>
      </c>
      <c r="W223">
        <f>IFERROR(IF(OR(D223="-",ISBLANK(D223)),"",(K223-T223)/U223),"")</f>
        <v/>
      </c>
      <c r="X223">
        <f>IFERROR(IF(OR(E223="-",ISBLANK(E223)),"",(L223-T223)/U223),"")</f>
        <v/>
      </c>
      <c r="Y223">
        <f>IFERROR(IF(OR(F223="-",ISBLANK(F223)),"",(M223-T223)/U223),"")</f>
        <v/>
      </c>
      <c r="Z223">
        <f>IFERROR(IF(OR(G223="-",ISBLANK(G223)),"",(N223-T223)/U223),"")</f>
        <v/>
      </c>
      <c r="AA223">
        <f>IF(MAX(MAX(V223:Z223),ABS(MIN(V223:Z223)))=ABS(MIN(V223:Z223)),MIN(V223:Z223),MAX(V223:Z223))</f>
        <v/>
      </c>
      <c r="AB223">
        <f>IFERROR(V144+MATCH(AA223,V223:Z223,0)-1,"")</f>
        <v/>
      </c>
      <c r="AC223">
        <f>IF(AB223&lt;&gt;"",IF(S223=AB223,"Low",IF(AB223=Q223,"High","")),"")</f>
        <v/>
      </c>
      <c r="AE223">
        <f>IF(ISNUMBER(MATCH("N/A",J223:N223,0)),"",IFERROR((5 * SUMPRODUCT(J144:N144,J223:N223) - PRODUCT(SUM(J144:N144),SUM(J223:N223))) / ((5 * SUM((J144^2)+(K144^2)+(L144^2)+(M144^2)+(N144^2))) - SUM(J144:N144)^2),""))</f>
        <v/>
      </c>
      <c r="AF223">
        <f>IFERROR(CORREL(J144:N144,J223:N223),"")</f>
        <v/>
      </c>
      <c r="AZ223">
        <f>IF(Q223=S223,0,1)</f>
        <v/>
      </c>
      <c r="BA223">
        <f>IF(AZ223=1,IF(Q223="","",IF(Q223=N144,"Yes","No")),"")</f>
        <v/>
      </c>
      <c r="BB223">
        <f>IF(BA223="Yes",P223,"")</f>
        <v/>
      </c>
      <c r="BC223">
        <f>IF(AZ223=1,IF(S223="","",IF(S223=N144,"Yes","No")),"")</f>
        <v/>
      </c>
      <c r="BD223">
        <f>IF(BC223="Yes",R223,"")</f>
        <v/>
      </c>
      <c r="BE223">
        <f>IFERROR(IF(SIGN(AE223)=1,"Increasing",IF(SIGN(AE223)=-1,"Decreasing","")),"")</f>
        <v/>
      </c>
      <c r="BF223">
        <f>IF(OR(AND(BE223="Increasing",BA223="Yes"),AND(BE223="Decreasing",BC223="Yes")),"Yes","No")</f>
        <v/>
      </c>
      <c r="BG223">
        <f>IF(I223="pos_trend","Yes","No")</f>
        <v/>
      </c>
      <c r="BH223">
        <f>IF(AF223&lt;&gt;"",IF(ABS(AF223)&gt;0.8,"Yes","No"),"")</f>
        <v/>
      </c>
    </row>
    <row r="224" spans="1:60">
      <c r="I224">
        <f>IF(AND(K224&gt; J224, L224&gt; K224, M224&gt; L224, N224&gt; M224), "pos_trend", IF(AND(K224&lt; J224, L224&lt; K224, M224&lt; L224, N224&lt; M224), "neg_trend", "N/A"))</f>
        <v/>
      </c>
      <c r="J224">
        <f>IFERROR(IF(TRIM(C224)="-", "N/A", IF(RIGHT(C224,1)=")",IF(RIGHT(C224,2)="T)",-1000000000000*VALUE(MID(C224,2,LEN(C224)-3)),IF(RIGHT(C224,2)="M)",-1000000*VALUE(MID(C224,2,LEN(C224)-3)),IF(RIGHT(C224,2)="B)",-1000000000*VALUE(MID(C224,2,LEN(C224)-3)),IF(RIGHT(C224,2)="k)",-1000*VALUE(MID(C224,2,LEN(C224)-3)),VALUE(SUBSTITUTE(C224,",","")))))),IF(RIGHT(C224,1)="T",1000000000000*VALUE(LEFT(C224,LEN(C224)-1)),IF(RIGHT(C224,1)="M",1000000*VALUE(LEFT(C224,LEN(C224)-1)),IF(RIGHT(C224,1)="B",1000000000*VALUE(LEFT(C224,LEN(C224)-1)),IF(RIGHT(C224,1)="%",0.01*VALUE(LEFT(C224,LEN(C224)-1)),IF(RIGHT(C224,1)="k",1000*VALUE(LEFT(C224,LEN(C224)-1)),VALUE(SUBSTITUTE(C224,",",""))))))))),"N/A")</f>
        <v/>
      </c>
      <c r="K224">
        <f>IFERROR(IF(TRIM(D224)="-", "N/A", IF(RIGHT(D224,1)=")",IF(RIGHT(D224,2)="T)",-1000000000000*VALUE(MID(D224,2,LEN(D224)-3)),IF(RIGHT(D224,2)="M)",-1000000*VALUE(MID(D224,2,LEN(D224)-3)),IF(RIGHT(D224,2)="B)",-1000000000*VALUE(MID(D224,2,LEN(D224)-3)),IF(RIGHT(D224,2)="k)",-1000*VALUE(MID(D224,2,LEN(D224)-3)),VALUE(SUBSTITUTE(D224,",","")))))),IF(RIGHT(D224,1)="T",1000000000000*VALUE(LEFT(D224,LEN(D224)-1)),IF(RIGHT(D224,1)="M",1000000*VALUE(LEFT(D224,LEN(D224)-1)),IF(RIGHT(D224,1)="B",1000000000*VALUE(LEFT(D224,LEN(D224)-1)),IF(RIGHT(D224,1)="%",0.01*VALUE(LEFT(D224,LEN(D224)-1)),IF(RIGHT(D224,1)="k",1000*VALUE(LEFT(D224,LEN(D224)-1)),VALUE(SUBSTITUTE(D224,",",""))))))))),"N/A")</f>
        <v/>
      </c>
      <c r="L224">
        <f>IFERROR(IF(TRIM(E224)="-", "N/A", IF(RIGHT(E224,1)=")",IF(RIGHT(E224,2)="T)",-1000000000000*VALUE(MID(E224,2,LEN(E224)-3)),IF(RIGHT(E224,2)="M)",-1000000*VALUE(MID(E224,2,LEN(E224)-3)),IF(RIGHT(E224,2)="B)",-1000000000*VALUE(MID(E224,2,LEN(E224)-3)),IF(RIGHT(E224,2)="k)",-1000*VALUE(MID(E224,2,LEN(E224)-3)),VALUE(SUBSTITUTE(E224,",","")))))),IF(RIGHT(E224,1)="T",1000000000000*VALUE(LEFT(E224,LEN(E224)-1)),IF(RIGHT(E224,1)="M",1000000*VALUE(LEFT(E224,LEN(E224)-1)),IF(RIGHT(E224,1)="B",1000000000*VALUE(LEFT(E224,LEN(E224)-1)),IF(RIGHT(E224,1)="%",0.01*VALUE(LEFT(E224,LEN(E224)-1)),IF(RIGHT(E224,1)="k",1000*VALUE(LEFT(E224,LEN(E224)-1)),VALUE(SUBSTITUTE(E224,",",""))))))))),"N/A")</f>
        <v/>
      </c>
      <c r="M224">
        <f>IFERROR(IF(TRIM(F224)="-", "N/A", IF(RIGHT(F224,1)=")",IF(RIGHT(F224,2)="T)",-1000000000000*VALUE(MID(F224,2,LEN(F224)-3)),IF(RIGHT(F224,2)="M)",-1000000*VALUE(MID(F224,2,LEN(F224)-3)),IF(RIGHT(F224,2)="B)",-1000000000*VALUE(MID(F224,2,LEN(F224)-3)),IF(RIGHT(F224,2)="k)",-1000*VALUE(MID(F224,2,LEN(F224)-3)),VALUE(SUBSTITUTE(F224,",","")))))),IF(RIGHT(F224,1)="T",1000000000000*VALUE(LEFT(F224,LEN(F224)-1)),IF(RIGHT(F224,1)="M",1000000*VALUE(LEFT(F224,LEN(F224)-1)),IF(RIGHT(F224,1)="B",1000000000*VALUE(LEFT(F224,LEN(F224)-1)),IF(RIGHT(F224,1)="%",0.01*VALUE(LEFT(F224,LEN(F224)-1)),IF(RIGHT(F224,1)="k",1000*VALUE(LEFT(F224,LEN(F224)-1)),VALUE(SUBSTITUTE(F224,",",""))))))))),"N/A")</f>
        <v/>
      </c>
      <c r="N224">
        <f>IFERROR(IF(TRIM(G224)="-", "N/A", IF(RIGHT(G224,1)=")",IF(RIGHT(G224,2)="T)",-1000000000000*VALUE(MID(G224,2,LEN(G224)-3)),IF(RIGHT(G224,2)="M)",-1000000*VALUE(MID(G224,2,LEN(G224)-3)),IF(RIGHT(G224,2)="B)",-1000000000*VALUE(MID(G224,2,LEN(G224)-3)),IF(RIGHT(G224,2)="k)",-1000*VALUE(MID(G224,2,LEN(G224)-3)),VALUE(SUBSTITUTE(G224,",","")))))),IF(RIGHT(G224,1)="T",1000000000000*VALUE(LEFT(G224,LEN(G224)-1)),IF(RIGHT(G224,1)="M",1000000*VALUE(LEFT(G224,LEN(G224)-1)),IF(RIGHT(G224,1)="B",1000000000*VALUE(LEFT(G224,LEN(G224)-1)),IF(RIGHT(G224,1)="%",0.01*VALUE(LEFT(G224,LEN(G224)-1)),IF(RIGHT(G224,1)="k",1000*VALUE(LEFT(G224,LEN(G224)-1)),VALUE(SUBSTITUTE(G224,",",""))))))))),"N/A")</f>
        <v/>
      </c>
      <c r="P224">
        <f>MAX(J224:N224)</f>
        <v/>
      </c>
      <c r="Q224">
        <f>IFERROR(J144+MATCH(P224,J224:N224,0)-1,"")</f>
        <v/>
      </c>
      <c r="R224">
        <f>IF(Q224="","",MIN(J224:N224))</f>
        <v/>
      </c>
      <c r="S224">
        <f>IFERROR(J144+MATCH(R224,J224:N224,0)-1,"")</f>
        <v/>
      </c>
      <c r="T224">
        <f>IFERROR(AVERAGE(J224:N224),"")</f>
        <v/>
      </c>
      <c r="U224">
        <f>IFERROR(STDEV(J224:N224),"")</f>
        <v/>
      </c>
      <c r="V224">
        <f>IFERROR(IF(C224="-","",IF(ISBLANK(B224),"",IF(OR(ISNUMBER(FIND("Growth",B224)),ISNUMBER(FIND("Margin",B224))),"",(J224-T224)/U224))),"")</f>
        <v/>
      </c>
      <c r="W224">
        <f>IFERROR(IF(OR(D224="-",ISBLANK(D224)),"",(K224-T224)/U224),"")</f>
        <v/>
      </c>
      <c r="X224">
        <f>IFERROR(IF(OR(E224="-",ISBLANK(E224)),"",(L224-T224)/U224),"")</f>
        <v/>
      </c>
      <c r="Y224">
        <f>IFERROR(IF(OR(F224="-",ISBLANK(F224)),"",(M224-T224)/U224),"")</f>
        <v/>
      </c>
      <c r="Z224">
        <f>IFERROR(IF(OR(G224="-",ISBLANK(G224)),"",(N224-T224)/U224),"")</f>
        <v/>
      </c>
      <c r="AA224">
        <f>IF(MAX(MAX(V224:Z224),ABS(MIN(V224:Z224)))=ABS(MIN(V224:Z224)),MIN(V224:Z224),MAX(V224:Z224))</f>
        <v/>
      </c>
      <c r="AB224">
        <f>IFERROR(V144+MATCH(AA224,V224:Z224,0)-1,"")</f>
        <v/>
      </c>
      <c r="AC224">
        <f>IF(AB224&lt;&gt;"",IF(S224=AB224,"Low",IF(AB224=Q224,"High","")),"")</f>
        <v/>
      </c>
      <c r="AE224">
        <f>IF(ISNUMBER(MATCH("N/A",J224:N224,0)),"",IFERROR((5 * SUMPRODUCT(J144:N144,J224:N224) - PRODUCT(SUM(J144:N144),SUM(J224:N224))) / ((5 * SUM((J144^2)+(K144^2)+(L144^2)+(M144^2)+(N144^2))) - SUM(J144:N144)^2),""))</f>
        <v/>
      </c>
      <c r="AF224">
        <f>IFERROR(CORREL(J144:N144,J224:N224),"")</f>
        <v/>
      </c>
      <c r="AZ224">
        <f>IF(Q224=S224,0,1)</f>
        <v/>
      </c>
      <c r="BA224">
        <f>IF(AZ224=1,IF(Q224="","",IF(Q224=N144,"Yes","No")),"")</f>
        <v/>
      </c>
      <c r="BB224">
        <f>IF(BA224="Yes",P224,"")</f>
        <v/>
      </c>
      <c r="BC224">
        <f>IF(AZ224=1,IF(S224="","",IF(S224=N144,"Yes","No")),"")</f>
        <v/>
      </c>
      <c r="BD224">
        <f>IF(BC224="Yes",R224,"")</f>
        <v/>
      </c>
      <c r="BE224">
        <f>IFERROR(IF(SIGN(AE224)=1,"Increasing",IF(SIGN(AE224)=-1,"Decreasing","")),"")</f>
        <v/>
      </c>
      <c r="BF224">
        <f>IF(OR(AND(BE224="Increasing",BA224="Yes"),AND(BE224="Decreasing",BC224="Yes")),"Yes","No")</f>
        <v/>
      </c>
      <c r="BG224">
        <f>IF(I224="pos_trend","Yes","No")</f>
        <v/>
      </c>
      <c r="BH224">
        <f>IF(AF224&lt;&gt;"",IF(ABS(AF224)&gt;0.8,"Yes","No"),"")</f>
        <v/>
      </c>
    </row>
    <row r="225" spans="1:60">
      <c r="I225">
        <f>IF(AND(K225&gt; J225, L225&gt; K225, M225&gt; L225, N225&gt; M225), "pos_trend", IF(AND(K225&lt; J225, L225&lt; K225, M225&lt; L225, N225&lt; M225), "neg_trend", "N/A"))</f>
        <v/>
      </c>
      <c r="J225">
        <f>IFERROR(IF(TRIM(C225)="-", "N/A", IF(RIGHT(C225,1)=")",IF(RIGHT(C225,2)="T)",-1000000000000*VALUE(MID(C225,2,LEN(C225)-3)),IF(RIGHT(C225,2)="M)",-1000000*VALUE(MID(C225,2,LEN(C225)-3)),IF(RIGHT(C225,2)="B)",-1000000000*VALUE(MID(C225,2,LEN(C225)-3)),IF(RIGHT(C225,2)="k)",-1000*VALUE(MID(C225,2,LEN(C225)-3)),VALUE(SUBSTITUTE(C225,",","")))))),IF(RIGHT(C225,1)="T",1000000000000*VALUE(LEFT(C225,LEN(C225)-1)),IF(RIGHT(C225,1)="M",1000000*VALUE(LEFT(C225,LEN(C225)-1)),IF(RIGHT(C225,1)="B",1000000000*VALUE(LEFT(C225,LEN(C225)-1)),IF(RIGHT(C225,1)="%",0.01*VALUE(LEFT(C225,LEN(C225)-1)),IF(RIGHT(C225,1)="k",1000*VALUE(LEFT(C225,LEN(C225)-1)),VALUE(SUBSTITUTE(C225,",",""))))))))),"N/A")</f>
        <v/>
      </c>
      <c r="K225">
        <f>IFERROR(IF(TRIM(D225)="-", "N/A", IF(RIGHT(D225,1)=")",IF(RIGHT(D225,2)="T)",-1000000000000*VALUE(MID(D225,2,LEN(D225)-3)),IF(RIGHT(D225,2)="M)",-1000000*VALUE(MID(D225,2,LEN(D225)-3)),IF(RIGHT(D225,2)="B)",-1000000000*VALUE(MID(D225,2,LEN(D225)-3)),IF(RIGHT(D225,2)="k)",-1000*VALUE(MID(D225,2,LEN(D225)-3)),VALUE(SUBSTITUTE(D225,",","")))))),IF(RIGHT(D225,1)="T",1000000000000*VALUE(LEFT(D225,LEN(D225)-1)),IF(RIGHT(D225,1)="M",1000000*VALUE(LEFT(D225,LEN(D225)-1)),IF(RIGHT(D225,1)="B",1000000000*VALUE(LEFT(D225,LEN(D225)-1)),IF(RIGHT(D225,1)="%",0.01*VALUE(LEFT(D225,LEN(D225)-1)),IF(RIGHT(D225,1)="k",1000*VALUE(LEFT(D225,LEN(D225)-1)),VALUE(SUBSTITUTE(D225,",",""))))))))),"N/A")</f>
        <v/>
      </c>
      <c r="L225">
        <f>IFERROR(IF(TRIM(E225)="-", "N/A", IF(RIGHT(E225,1)=")",IF(RIGHT(E225,2)="T)",-1000000000000*VALUE(MID(E225,2,LEN(E225)-3)),IF(RIGHT(E225,2)="M)",-1000000*VALUE(MID(E225,2,LEN(E225)-3)),IF(RIGHT(E225,2)="B)",-1000000000*VALUE(MID(E225,2,LEN(E225)-3)),IF(RIGHT(E225,2)="k)",-1000*VALUE(MID(E225,2,LEN(E225)-3)),VALUE(SUBSTITUTE(E225,",","")))))),IF(RIGHT(E225,1)="T",1000000000000*VALUE(LEFT(E225,LEN(E225)-1)),IF(RIGHT(E225,1)="M",1000000*VALUE(LEFT(E225,LEN(E225)-1)),IF(RIGHT(E225,1)="B",1000000000*VALUE(LEFT(E225,LEN(E225)-1)),IF(RIGHT(E225,1)="%",0.01*VALUE(LEFT(E225,LEN(E225)-1)),IF(RIGHT(E225,1)="k",1000*VALUE(LEFT(E225,LEN(E225)-1)),VALUE(SUBSTITUTE(E225,",",""))))))))),"N/A")</f>
        <v/>
      </c>
      <c r="M225">
        <f>IFERROR(IF(TRIM(F225)="-", "N/A", IF(RIGHT(F225,1)=")",IF(RIGHT(F225,2)="T)",-1000000000000*VALUE(MID(F225,2,LEN(F225)-3)),IF(RIGHT(F225,2)="M)",-1000000*VALUE(MID(F225,2,LEN(F225)-3)),IF(RIGHT(F225,2)="B)",-1000000000*VALUE(MID(F225,2,LEN(F225)-3)),IF(RIGHT(F225,2)="k)",-1000*VALUE(MID(F225,2,LEN(F225)-3)),VALUE(SUBSTITUTE(F225,",","")))))),IF(RIGHT(F225,1)="T",1000000000000*VALUE(LEFT(F225,LEN(F225)-1)),IF(RIGHT(F225,1)="M",1000000*VALUE(LEFT(F225,LEN(F225)-1)),IF(RIGHT(F225,1)="B",1000000000*VALUE(LEFT(F225,LEN(F225)-1)),IF(RIGHT(F225,1)="%",0.01*VALUE(LEFT(F225,LEN(F225)-1)),IF(RIGHT(F225,1)="k",1000*VALUE(LEFT(F225,LEN(F225)-1)),VALUE(SUBSTITUTE(F225,",",""))))))))),"N/A")</f>
        <v/>
      </c>
      <c r="N225">
        <f>IFERROR(IF(TRIM(G225)="-", "N/A", IF(RIGHT(G225,1)=")",IF(RIGHT(G225,2)="T)",-1000000000000*VALUE(MID(G225,2,LEN(G225)-3)),IF(RIGHT(G225,2)="M)",-1000000*VALUE(MID(G225,2,LEN(G225)-3)),IF(RIGHT(G225,2)="B)",-1000000000*VALUE(MID(G225,2,LEN(G225)-3)),IF(RIGHT(G225,2)="k)",-1000*VALUE(MID(G225,2,LEN(G225)-3)),VALUE(SUBSTITUTE(G225,",","")))))),IF(RIGHT(G225,1)="T",1000000000000*VALUE(LEFT(G225,LEN(G225)-1)),IF(RIGHT(G225,1)="M",1000000*VALUE(LEFT(G225,LEN(G225)-1)),IF(RIGHT(G225,1)="B",1000000000*VALUE(LEFT(G225,LEN(G225)-1)),IF(RIGHT(G225,1)="%",0.01*VALUE(LEFT(G225,LEN(G225)-1)),IF(RIGHT(G225,1)="k",1000*VALUE(LEFT(G225,LEN(G225)-1)),VALUE(SUBSTITUTE(G225,",",""))))))))),"N/A")</f>
        <v/>
      </c>
      <c r="P225">
        <f>MAX(J225:N225)</f>
        <v/>
      </c>
      <c r="Q225">
        <f>IFERROR(J144+MATCH(P225,J225:N225,0)-1,"")</f>
        <v/>
      </c>
      <c r="R225">
        <f>IF(Q225="","",MIN(J225:N225))</f>
        <v/>
      </c>
      <c r="S225">
        <f>IFERROR(J144+MATCH(R225,J225:N225,0)-1,"")</f>
        <v/>
      </c>
      <c r="T225">
        <f>IFERROR(AVERAGE(J225:N225),"")</f>
        <v/>
      </c>
      <c r="U225">
        <f>IFERROR(STDEV(J225:N225),"")</f>
        <v/>
      </c>
      <c r="V225">
        <f>IFERROR(IF(C225="-","",IF(ISBLANK(B225),"",IF(OR(ISNUMBER(FIND("Growth",B225)),ISNUMBER(FIND("Margin",B225))),"",(J225-T225)/U225))),"")</f>
        <v/>
      </c>
      <c r="W225">
        <f>IFERROR(IF(OR(D225="-",ISBLANK(D225)),"",(K225-T225)/U225),"")</f>
        <v/>
      </c>
      <c r="X225">
        <f>IFERROR(IF(OR(E225="-",ISBLANK(E225)),"",(L225-T225)/U225),"")</f>
        <v/>
      </c>
      <c r="Y225">
        <f>IFERROR(IF(OR(F225="-",ISBLANK(F225)),"",(M225-T225)/U225),"")</f>
        <v/>
      </c>
      <c r="Z225">
        <f>IFERROR(IF(OR(G225="-",ISBLANK(G225)),"",(N225-T225)/U225),"")</f>
        <v/>
      </c>
      <c r="AA225">
        <f>IF(MAX(MAX(V225:Z225),ABS(MIN(V225:Z225)))=ABS(MIN(V225:Z225)),MIN(V225:Z225),MAX(V225:Z225))</f>
        <v/>
      </c>
      <c r="AB225">
        <f>IFERROR(V144+MATCH(AA225,V225:Z225,0)-1,"")</f>
        <v/>
      </c>
      <c r="AC225">
        <f>IF(AB225&lt;&gt;"",IF(S225=AB225,"Low",IF(AB225=Q225,"High","")),"")</f>
        <v/>
      </c>
      <c r="AE225">
        <f>IF(ISNUMBER(MATCH("N/A",J225:N225,0)),"",IFERROR((5 * SUMPRODUCT(J144:N144,J225:N225) - PRODUCT(SUM(J144:N144),SUM(J225:N225))) / ((5 * SUM((J144^2)+(K144^2)+(L144^2)+(M144^2)+(N144^2))) - SUM(J144:N144)^2),""))</f>
        <v/>
      </c>
      <c r="AF225">
        <f>IFERROR(CORREL(J144:N144,J225:N225),"")</f>
        <v/>
      </c>
      <c r="AZ225">
        <f>IF(Q225=S225,0,1)</f>
        <v/>
      </c>
      <c r="BA225">
        <f>IF(AZ225=1,IF(Q225="","",IF(Q225=N144,"Yes","No")),"")</f>
        <v/>
      </c>
      <c r="BB225">
        <f>IF(BA225="Yes",P225,"")</f>
        <v/>
      </c>
      <c r="BC225">
        <f>IF(AZ225=1,IF(S225="","",IF(S225=N144,"Yes","No")),"")</f>
        <v/>
      </c>
      <c r="BD225">
        <f>IF(BC225="Yes",R225,"")</f>
        <v/>
      </c>
      <c r="BE225">
        <f>IFERROR(IF(SIGN(AE225)=1,"Increasing",IF(SIGN(AE225)=-1,"Decreasing","")),"")</f>
        <v/>
      </c>
      <c r="BF225">
        <f>IF(OR(AND(BE225="Increasing",BA225="Yes"),AND(BE225="Decreasing",BC225="Yes")),"Yes","No")</f>
        <v/>
      </c>
      <c r="BG225">
        <f>IF(I225="pos_trend","Yes","No")</f>
        <v/>
      </c>
      <c r="BH225">
        <f>IF(AF225&lt;&gt;"",IF(ABS(AF225)&gt;0.8,"Yes","No"),"")</f>
        <v/>
      </c>
    </row>
    <row r="226" spans="1:60">
      <c r="I226">
        <f>IF(AND(K226&gt; J226, L226&gt; K226, M226&gt; L226, N226&gt; M226), "pos_trend", IF(AND(K226&lt; J226, L226&lt; K226, M226&lt; L226, N226&lt; M226), "neg_trend", "N/A"))</f>
        <v/>
      </c>
      <c r="J226">
        <f>IFERROR(IF(TRIM(C226)="-", "N/A", IF(RIGHT(C226,1)=")",IF(RIGHT(C226,2)="T)",-1000000000000*VALUE(MID(C226,2,LEN(C226)-3)),IF(RIGHT(C226,2)="M)",-1000000*VALUE(MID(C226,2,LEN(C226)-3)),IF(RIGHT(C226,2)="B)",-1000000000*VALUE(MID(C226,2,LEN(C226)-3)),IF(RIGHT(C226,2)="k)",-1000*VALUE(MID(C226,2,LEN(C226)-3)),VALUE(SUBSTITUTE(C226,",","")))))),IF(RIGHT(C226,1)="T",1000000000000*VALUE(LEFT(C226,LEN(C226)-1)),IF(RIGHT(C226,1)="M",1000000*VALUE(LEFT(C226,LEN(C226)-1)),IF(RIGHT(C226,1)="B",1000000000*VALUE(LEFT(C226,LEN(C226)-1)),IF(RIGHT(C226,1)="%",0.01*VALUE(LEFT(C226,LEN(C226)-1)),IF(RIGHT(C226,1)="k",1000*VALUE(LEFT(C226,LEN(C226)-1)),VALUE(SUBSTITUTE(C226,",",""))))))))),"N/A")</f>
        <v/>
      </c>
      <c r="K226">
        <f>IFERROR(IF(TRIM(D226)="-", "N/A", IF(RIGHT(D226,1)=")",IF(RIGHT(D226,2)="T)",-1000000000000*VALUE(MID(D226,2,LEN(D226)-3)),IF(RIGHT(D226,2)="M)",-1000000*VALUE(MID(D226,2,LEN(D226)-3)),IF(RIGHT(D226,2)="B)",-1000000000*VALUE(MID(D226,2,LEN(D226)-3)),IF(RIGHT(D226,2)="k)",-1000*VALUE(MID(D226,2,LEN(D226)-3)),VALUE(SUBSTITUTE(D226,",","")))))),IF(RIGHT(D226,1)="T",1000000000000*VALUE(LEFT(D226,LEN(D226)-1)),IF(RIGHT(D226,1)="M",1000000*VALUE(LEFT(D226,LEN(D226)-1)),IF(RIGHT(D226,1)="B",1000000000*VALUE(LEFT(D226,LEN(D226)-1)),IF(RIGHT(D226,1)="%",0.01*VALUE(LEFT(D226,LEN(D226)-1)),IF(RIGHT(D226,1)="k",1000*VALUE(LEFT(D226,LEN(D226)-1)),VALUE(SUBSTITUTE(D226,",",""))))))))),"N/A")</f>
        <v/>
      </c>
      <c r="L226">
        <f>IFERROR(IF(TRIM(E226)="-", "N/A", IF(RIGHT(E226,1)=")",IF(RIGHT(E226,2)="T)",-1000000000000*VALUE(MID(E226,2,LEN(E226)-3)),IF(RIGHT(E226,2)="M)",-1000000*VALUE(MID(E226,2,LEN(E226)-3)),IF(RIGHT(E226,2)="B)",-1000000000*VALUE(MID(E226,2,LEN(E226)-3)),IF(RIGHT(E226,2)="k)",-1000*VALUE(MID(E226,2,LEN(E226)-3)),VALUE(SUBSTITUTE(E226,",","")))))),IF(RIGHT(E226,1)="T",1000000000000*VALUE(LEFT(E226,LEN(E226)-1)),IF(RIGHT(E226,1)="M",1000000*VALUE(LEFT(E226,LEN(E226)-1)),IF(RIGHT(E226,1)="B",1000000000*VALUE(LEFT(E226,LEN(E226)-1)),IF(RIGHT(E226,1)="%",0.01*VALUE(LEFT(E226,LEN(E226)-1)),IF(RIGHT(E226,1)="k",1000*VALUE(LEFT(E226,LEN(E226)-1)),VALUE(SUBSTITUTE(E226,",",""))))))))),"N/A")</f>
        <v/>
      </c>
      <c r="M226">
        <f>IFERROR(IF(TRIM(F226)="-", "N/A", IF(RIGHT(F226,1)=")",IF(RIGHT(F226,2)="T)",-1000000000000*VALUE(MID(F226,2,LEN(F226)-3)),IF(RIGHT(F226,2)="M)",-1000000*VALUE(MID(F226,2,LEN(F226)-3)),IF(RIGHT(F226,2)="B)",-1000000000*VALUE(MID(F226,2,LEN(F226)-3)),IF(RIGHT(F226,2)="k)",-1000*VALUE(MID(F226,2,LEN(F226)-3)),VALUE(SUBSTITUTE(F226,",","")))))),IF(RIGHT(F226,1)="T",1000000000000*VALUE(LEFT(F226,LEN(F226)-1)),IF(RIGHT(F226,1)="M",1000000*VALUE(LEFT(F226,LEN(F226)-1)),IF(RIGHT(F226,1)="B",1000000000*VALUE(LEFT(F226,LEN(F226)-1)),IF(RIGHT(F226,1)="%",0.01*VALUE(LEFT(F226,LEN(F226)-1)),IF(RIGHT(F226,1)="k",1000*VALUE(LEFT(F226,LEN(F226)-1)),VALUE(SUBSTITUTE(F226,",",""))))))))),"N/A")</f>
        <v/>
      </c>
      <c r="N226">
        <f>IFERROR(IF(TRIM(G226)="-", "N/A", IF(RIGHT(G226,1)=")",IF(RIGHT(G226,2)="T)",-1000000000000*VALUE(MID(G226,2,LEN(G226)-3)),IF(RIGHT(G226,2)="M)",-1000000*VALUE(MID(G226,2,LEN(G226)-3)),IF(RIGHT(G226,2)="B)",-1000000000*VALUE(MID(G226,2,LEN(G226)-3)),IF(RIGHT(G226,2)="k)",-1000*VALUE(MID(G226,2,LEN(G226)-3)),VALUE(SUBSTITUTE(G226,",","")))))),IF(RIGHT(G226,1)="T",1000000000000*VALUE(LEFT(G226,LEN(G226)-1)),IF(RIGHT(G226,1)="M",1000000*VALUE(LEFT(G226,LEN(G226)-1)),IF(RIGHT(G226,1)="B",1000000000*VALUE(LEFT(G226,LEN(G226)-1)),IF(RIGHT(G226,1)="%",0.01*VALUE(LEFT(G226,LEN(G226)-1)),IF(RIGHT(G226,1)="k",1000*VALUE(LEFT(G226,LEN(G226)-1)),VALUE(SUBSTITUTE(G226,",",""))))))))),"N/A")</f>
        <v/>
      </c>
      <c r="P226">
        <f>MAX(J226:N226)</f>
        <v/>
      </c>
      <c r="Q226">
        <f>IFERROR(J144+MATCH(P226,J226:N226,0)-1,"")</f>
        <v/>
      </c>
      <c r="R226">
        <f>IF(Q226="","",MIN(J226:N226))</f>
        <v/>
      </c>
      <c r="S226">
        <f>IFERROR(J144+MATCH(R226,J226:N226,0)-1,"")</f>
        <v/>
      </c>
      <c r="T226">
        <f>IFERROR(AVERAGE(J226:N226),"")</f>
        <v/>
      </c>
      <c r="U226">
        <f>IFERROR(STDEV(J226:N226),"")</f>
        <v/>
      </c>
      <c r="V226">
        <f>IFERROR(IF(C226="-","",IF(ISBLANK(B226),"",IF(OR(ISNUMBER(FIND("Growth",B226)),ISNUMBER(FIND("Margin",B226))),"",(J226-T226)/U226))),"")</f>
        <v/>
      </c>
      <c r="W226">
        <f>IFERROR(IF(OR(D226="-",ISBLANK(D226)),"",(K226-T226)/U226),"")</f>
        <v/>
      </c>
      <c r="X226">
        <f>IFERROR(IF(OR(E226="-",ISBLANK(E226)),"",(L226-T226)/U226),"")</f>
        <v/>
      </c>
      <c r="Y226">
        <f>IFERROR(IF(OR(F226="-",ISBLANK(F226)),"",(M226-T226)/U226),"")</f>
        <v/>
      </c>
      <c r="Z226">
        <f>IFERROR(IF(OR(G226="-",ISBLANK(G226)),"",(N226-T226)/U226),"")</f>
        <v/>
      </c>
      <c r="AA226">
        <f>IF(MAX(MAX(V226:Z226),ABS(MIN(V226:Z226)))=ABS(MIN(V226:Z226)),MIN(V226:Z226),MAX(V226:Z226))</f>
        <v/>
      </c>
      <c r="AB226">
        <f>IFERROR(V144+MATCH(AA226,V226:Z226,0)-1,"")</f>
        <v/>
      </c>
      <c r="AC226">
        <f>IF(AB226&lt;&gt;"",IF(S226=AB226,"Low",IF(AB226=Q226,"High","")),"")</f>
        <v/>
      </c>
      <c r="AE226">
        <f>IF(ISNUMBER(MATCH("N/A",J226:N226,0)),"",IFERROR((5 * SUMPRODUCT(J144:N144,J226:N226) - PRODUCT(SUM(J144:N144),SUM(J226:N226))) / ((5 * SUM((J144^2)+(K144^2)+(L144^2)+(M144^2)+(N144^2))) - SUM(J144:N144)^2),""))</f>
        <v/>
      </c>
      <c r="AF226">
        <f>IFERROR(CORREL(J144:N144,J226:N226),"")</f>
        <v/>
      </c>
      <c r="AZ226">
        <f>IF(Q226=S226,0,1)</f>
        <v/>
      </c>
      <c r="BA226">
        <f>IF(AZ226=1,IF(Q226="","",IF(Q226=N144,"Yes","No")),"")</f>
        <v/>
      </c>
      <c r="BB226">
        <f>IF(BA226="Yes",P226,"")</f>
        <v/>
      </c>
      <c r="BC226">
        <f>IF(AZ226=1,IF(S226="","",IF(S226=N144,"Yes","No")),"")</f>
        <v/>
      </c>
      <c r="BD226">
        <f>IF(BC226="Yes",R226,"")</f>
        <v/>
      </c>
      <c r="BE226">
        <f>IFERROR(IF(SIGN(AE226)=1,"Increasing",IF(SIGN(AE226)=-1,"Decreasing","")),"")</f>
        <v/>
      </c>
      <c r="BF226">
        <f>IF(OR(AND(BE226="Increasing",BA226="Yes"),AND(BE226="Decreasing",BC226="Yes")),"Yes","No")</f>
        <v/>
      </c>
      <c r="BG226">
        <f>IF(I226="pos_trend","Yes","No")</f>
        <v/>
      </c>
      <c r="BH226">
        <f>IF(AF226&lt;&gt;"",IF(ABS(AF226)&gt;0.8,"Yes","No"),"")</f>
        <v/>
      </c>
    </row>
    <row r="227" spans="1:60">
      <c r="P227">
        <f>MAX(J227:N227)</f>
        <v/>
      </c>
      <c r="Q227">
        <f>IFERROR(J144+MATCH(P227,J227:N227,0)-1,"")</f>
        <v/>
      </c>
      <c r="R227">
        <f>IF(Q227="","",MIN(J227:N227))</f>
        <v/>
      </c>
      <c r="S227">
        <f>IFERROR(J144+MATCH(R227,J227:N227,0)-1,"")</f>
        <v/>
      </c>
      <c r="T227">
        <f>IFERROR(AVERAGE(J227:N227),"")</f>
        <v/>
      </c>
      <c r="U227">
        <f>IFERROR(STDEV(J227:N227),"")</f>
        <v/>
      </c>
      <c r="V227">
        <f>IFERROR(IF(C227="-","",IF(ISBLANK(B227),"",IF(OR(ISNUMBER(FIND("Growth",B227)),ISNUMBER(FIND("Margin",B227))),"",(J227-T227)/U227))),"")</f>
        <v/>
      </c>
      <c r="W227">
        <f>IFERROR(IF(OR(D227="-",ISBLANK(D227)),"",(K227-T227)/U227),"")</f>
        <v/>
      </c>
      <c r="X227">
        <f>IFERROR(IF(OR(E227="-",ISBLANK(E227)),"",(L227-T227)/U227),"")</f>
        <v/>
      </c>
      <c r="Y227">
        <f>IFERROR(IF(OR(F227="-",ISBLANK(F227)),"",(M227-T227)/U227),"")</f>
        <v/>
      </c>
      <c r="Z227">
        <f>IFERROR(IF(OR(G227="-",ISBLANK(G227)),"",(N227-T227)/U227),"")</f>
        <v/>
      </c>
      <c r="AA227">
        <f>IF(MAX(MAX(V227:Z227),ABS(MIN(V227:Z227)))=ABS(MIN(V227:Z227)),MIN(V227:Z227),MAX(V227:Z227))</f>
        <v/>
      </c>
      <c r="AB227">
        <f>IFERROR(V144+MATCH(AA227,V227:Z227,0)-1,"")</f>
        <v/>
      </c>
      <c r="AC227">
        <f>IF(AB227&lt;&gt;"",IF(S227=AB227,"Low",IF(AB227=Q227,"High","")),"")</f>
        <v/>
      </c>
      <c r="AE227">
        <f>IF(ISNUMBER(MATCH("N/A",J227:N227,0)),"",IFERROR((5 * SUMPRODUCT(J144:N144,J227:N227) - PRODUCT(SUM(J144:N144),SUM(J227:N227))) / ((5 * SUM((J144^2)+(K144^2)+(L144^2)+(M144^2)+(N144^2))) - SUM(J144:N144)^2),""))</f>
        <v/>
      </c>
      <c r="AF227">
        <f>IFERROR(CORREL(J144:N144,J227:N227),"")</f>
        <v/>
      </c>
      <c r="AZ227">
        <f>IF(Q227=S227,0,1)</f>
        <v/>
      </c>
      <c r="BA227">
        <f>IF(AZ227=1,IF(Q227="","",IF(Q227=N144,"Yes","No")),"")</f>
        <v/>
      </c>
      <c r="BB227">
        <f>IF(BA227="Yes",P227,"")</f>
        <v/>
      </c>
      <c r="BC227">
        <f>IF(AZ227=1,IF(S227="","",IF(S227=N144,"Yes","No")),"")</f>
        <v/>
      </c>
      <c r="BD227">
        <f>IF(BC227="Yes",R227,"")</f>
        <v/>
      </c>
      <c r="BE227">
        <f>IFERROR(IF(SIGN(AE227)=1,"Increasing",IF(SIGN(AE227)=-1,"Decreasing","")),"")</f>
        <v/>
      </c>
      <c r="BF227">
        <f>IF(OR(AND(BE227="Increasing",BA227="Yes"),AND(BE227="Decreasing",BC227="Yes")),"Yes","No")</f>
        <v/>
      </c>
      <c r="BG227">
        <f>IF(I227="pos_trend","Yes","No")</f>
        <v/>
      </c>
      <c r="BH227">
        <f>IF(AF227&lt;&gt;"",IF(ABS(AF227)&gt;0.8,"Yes","No"),"")</f>
        <v/>
      </c>
    </row>
    <row r="228" spans="1:60">
      <c r="I228">
        <f>IF(AND(K228&gt; J228, L228&gt; K228, M228&gt; L228, N228&gt; M228), "pos_trend", IF(AND(K228&lt; J228, L228&lt; K228, M228&lt; L228, N228&lt; M228), "neg_trend", "N/A"))</f>
        <v/>
      </c>
      <c r="J228">
        <f>IFERROR(IF(TRIM(C228)="-", "N/A", IF(RIGHT(C228,1)=")",IF(RIGHT(C228,2)="T)",-1000000000000*VALUE(MID(C228,2,LEN(C228)-3)),IF(RIGHT(C228,2)="M)",-1000000*VALUE(MID(C228,2,LEN(C228)-3)),IF(RIGHT(C228,2)="B)",-1000000000*VALUE(MID(C228,2,LEN(C228)-3)),IF(RIGHT(C228,2)="k)",-1000*VALUE(MID(C228,2,LEN(C228)-3)),VALUE(SUBSTITUTE(C228,",","")))))),IF(RIGHT(C228,1)="T",1000000000000*VALUE(LEFT(C228,LEN(C228)-1)),IF(RIGHT(C228,1)="M",1000000*VALUE(LEFT(C228,LEN(C228)-1)),IF(RIGHT(C228,1)="B",1000000000*VALUE(LEFT(C228,LEN(C228)-1)),IF(RIGHT(C228,1)="%",0.01*VALUE(LEFT(C228,LEN(C228)-1)),IF(RIGHT(C228,1)="k",1000*VALUE(LEFT(C228,LEN(C228)-1)),VALUE(SUBSTITUTE(C228,",",""))))))))),"N/A")</f>
        <v/>
      </c>
      <c r="K228">
        <f>IFERROR(IF(TRIM(D228)="-", "N/A", IF(RIGHT(D228,1)=")",IF(RIGHT(D228,2)="T)",-1000000000000*VALUE(MID(D228,2,LEN(D228)-3)),IF(RIGHT(D228,2)="M)",-1000000*VALUE(MID(D228,2,LEN(D228)-3)),IF(RIGHT(D228,2)="B)",-1000000000*VALUE(MID(D228,2,LEN(D228)-3)),IF(RIGHT(D228,2)="k)",-1000*VALUE(MID(D228,2,LEN(D228)-3)),VALUE(SUBSTITUTE(D228,",","")))))),IF(RIGHT(D228,1)="T",1000000000000*VALUE(LEFT(D228,LEN(D228)-1)),IF(RIGHT(D228,1)="M",1000000*VALUE(LEFT(D228,LEN(D228)-1)),IF(RIGHT(D228,1)="B",1000000000*VALUE(LEFT(D228,LEN(D228)-1)),IF(RIGHT(D228,1)="%",0.01*VALUE(LEFT(D228,LEN(D228)-1)),IF(RIGHT(D228,1)="k",1000*VALUE(LEFT(D228,LEN(D228)-1)),VALUE(SUBSTITUTE(D228,",",""))))))))),"N/A")</f>
        <v/>
      </c>
      <c r="L228">
        <f>IFERROR(IF(TRIM(E228)="-", "N/A", IF(RIGHT(E228,1)=")",IF(RIGHT(E228,2)="T)",-1000000000000*VALUE(MID(E228,2,LEN(E228)-3)),IF(RIGHT(E228,2)="M)",-1000000*VALUE(MID(E228,2,LEN(E228)-3)),IF(RIGHT(E228,2)="B)",-1000000000*VALUE(MID(E228,2,LEN(E228)-3)),IF(RIGHT(E228,2)="k)",-1000*VALUE(MID(E228,2,LEN(E228)-3)),VALUE(SUBSTITUTE(E228,",","")))))),IF(RIGHT(E228,1)="T",1000000000000*VALUE(LEFT(E228,LEN(E228)-1)),IF(RIGHT(E228,1)="M",1000000*VALUE(LEFT(E228,LEN(E228)-1)),IF(RIGHT(E228,1)="B",1000000000*VALUE(LEFT(E228,LEN(E228)-1)),IF(RIGHT(E228,1)="%",0.01*VALUE(LEFT(E228,LEN(E228)-1)),IF(RIGHT(E228,1)="k",1000*VALUE(LEFT(E228,LEN(E228)-1)),VALUE(SUBSTITUTE(E228,",",""))))))))),"N/A")</f>
        <v/>
      </c>
      <c r="M228">
        <f>IFERROR(IF(TRIM(F228)="-", "N/A", IF(RIGHT(F228,1)=")",IF(RIGHT(F228,2)="T)",-1000000000000*VALUE(MID(F228,2,LEN(F228)-3)),IF(RIGHT(F228,2)="M)",-1000000*VALUE(MID(F228,2,LEN(F228)-3)),IF(RIGHT(F228,2)="B)",-1000000000*VALUE(MID(F228,2,LEN(F228)-3)),IF(RIGHT(F228,2)="k)",-1000*VALUE(MID(F228,2,LEN(F228)-3)),VALUE(SUBSTITUTE(F228,",","")))))),IF(RIGHT(F228,1)="T",1000000000000*VALUE(LEFT(F228,LEN(F228)-1)),IF(RIGHT(F228,1)="M",1000000*VALUE(LEFT(F228,LEN(F228)-1)),IF(RIGHT(F228,1)="B",1000000000*VALUE(LEFT(F228,LEN(F228)-1)),IF(RIGHT(F228,1)="%",0.01*VALUE(LEFT(F228,LEN(F228)-1)),IF(RIGHT(F228,1)="k",1000*VALUE(LEFT(F228,LEN(F228)-1)),VALUE(SUBSTITUTE(F228,",",""))))))))),"N/A")</f>
        <v/>
      </c>
      <c r="N228">
        <f>IFERROR(IF(TRIM(G228)="-", "N/A", IF(RIGHT(G228,1)=")",IF(RIGHT(G228,2)="T)",-1000000000000*VALUE(MID(G228,2,LEN(G228)-3)),IF(RIGHT(G228,2)="M)",-1000000*VALUE(MID(G228,2,LEN(G228)-3)),IF(RIGHT(G228,2)="B)",-1000000000*VALUE(MID(G228,2,LEN(G228)-3)),IF(RIGHT(G228,2)="k)",-1000*VALUE(MID(G228,2,LEN(G228)-3)),VALUE(SUBSTITUTE(G228,",","")))))),IF(RIGHT(G228,1)="T",1000000000000*VALUE(LEFT(G228,LEN(G228)-1)),IF(RIGHT(G228,1)="M",1000000*VALUE(LEFT(G228,LEN(G228)-1)),IF(RIGHT(G228,1)="B",1000000000*VALUE(LEFT(G228,LEN(G228)-1)),IF(RIGHT(G228,1)="%",0.01*VALUE(LEFT(G228,LEN(G228)-1)),IF(RIGHT(G228,1)="k",1000*VALUE(LEFT(G228,LEN(G228)-1)),VALUE(SUBSTITUTE(G228,",",""))))))))),"N/A")</f>
        <v/>
      </c>
      <c r="P228">
        <f>MAX(J228:N228)</f>
        <v/>
      </c>
      <c r="Q228">
        <f>IFERROR(J144+MATCH(P228,J228:N228,0)-1,"")</f>
        <v/>
      </c>
      <c r="R228">
        <f>IF(Q228="","",MIN(J228:N228))</f>
        <v/>
      </c>
      <c r="S228">
        <f>IFERROR(J144+MATCH(R228,J228:N228,0)-1,"")</f>
        <v/>
      </c>
      <c r="T228">
        <f>IFERROR(AVERAGE(J228:N228),"")</f>
        <v/>
      </c>
      <c r="U228">
        <f>IFERROR(STDEV(J228:N228),"")</f>
        <v/>
      </c>
      <c r="V228">
        <f>IFERROR(IF(C228="-","",IF(ISBLANK(B228),"",IF(OR(ISNUMBER(FIND("Growth",B228)),ISNUMBER(FIND("Margin",B228))),"",(J228-T228)/U228))),"")</f>
        <v/>
      </c>
      <c r="W228">
        <f>IFERROR(IF(OR(D228="-",ISBLANK(D228)),"",(K228-T228)/U228),"")</f>
        <v/>
      </c>
      <c r="X228">
        <f>IFERROR(IF(OR(E228="-",ISBLANK(E228)),"",(L228-T228)/U228),"")</f>
        <v/>
      </c>
      <c r="Y228">
        <f>IFERROR(IF(OR(F228="-",ISBLANK(F228)),"",(M228-T228)/U228),"")</f>
        <v/>
      </c>
      <c r="Z228">
        <f>IFERROR(IF(OR(G228="-",ISBLANK(G228)),"",(N228-T228)/U228),"")</f>
        <v/>
      </c>
      <c r="AA228">
        <f>IF(MAX(MAX(V228:Z228),ABS(MIN(V228:Z228)))=ABS(MIN(V228:Z228)),MIN(V228:Z228),MAX(V228:Z228))</f>
        <v/>
      </c>
      <c r="AB228">
        <f>IFERROR(V144+MATCH(AA228,V228:Z228,0)-1,"")</f>
        <v/>
      </c>
      <c r="AC228">
        <f>IF(AB228&lt;&gt;"",IF(S228=AB228,"Low",IF(AB228=Q228,"High","")),"")</f>
        <v/>
      </c>
      <c r="AE228">
        <f>IF(ISNUMBER(MATCH("N/A",J228:N228,0)),"",IFERROR((5 * SUMPRODUCT(J144:N144,J228:N228) - PRODUCT(SUM(J144:N144),SUM(J228:N228))) / ((5 * SUM((J144^2)+(K144^2)+(L144^2)+(M144^2)+(N144^2))) - SUM(J144:N144)^2),""))</f>
        <v/>
      </c>
      <c r="AF228">
        <f>IFERROR(CORREL(J144:N144,J228:N228),"")</f>
        <v/>
      </c>
      <c r="AZ228">
        <f>IF(Q228=S228,0,1)</f>
        <v/>
      </c>
      <c r="BA228">
        <f>IF(AZ228=1,IF(Q228="","",IF(Q228=N144,"Yes","No")),"")</f>
        <v/>
      </c>
      <c r="BB228">
        <f>IF(BA228="Yes",P228,"")</f>
        <v/>
      </c>
      <c r="BC228">
        <f>IF(AZ228=1,IF(S228="","",IF(S228=N144,"Yes","No")),"")</f>
        <v/>
      </c>
      <c r="BD228">
        <f>IF(BC228="Yes",R228,"")</f>
        <v/>
      </c>
      <c r="BE228">
        <f>IFERROR(IF(SIGN(AE228)=1,"Increasing",IF(SIGN(AE228)=-1,"Decreasing","")),"")</f>
        <v/>
      </c>
      <c r="BF228">
        <f>IF(OR(AND(BE228="Increasing",BA228="Yes"),AND(BE228="Decreasing",BC228="Yes")),"Yes","No")</f>
        <v/>
      </c>
      <c r="BG228">
        <f>IF(I228="pos_trend","Yes","No")</f>
        <v/>
      </c>
      <c r="BH228">
        <f>IF(AF228&lt;&gt;"",IF(ABS(AF228)&gt;0.8,"Yes","No"),"")</f>
        <v/>
      </c>
    </row>
    <row r="229" spans="1:60">
      <c r="I229">
        <f>IF(AND(K229&gt; J229, L229&gt; K229, M229&gt; L229, N229&gt; M229), "pos_trend", IF(AND(K229&lt; J229, L229&lt; K229, M229&lt; L229, N229&lt; M229), "neg_trend", "N/A"))</f>
        <v/>
      </c>
      <c r="J229">
        <f>IFERROR(IF(TRIM(C229)="-", "N/A", IF(RIGHT(C229,1)=")",IF(RIGHT(C229,2)="T)",-1000000000000*VALUE(MID(C229,2,LEN(C229)-3)),IF(RIGHT(C229,2)="M)",-1000000*VALUE(MID(C229,2,LEN(C229)-3)),IF(RIGHT(C229,2)="B)",-1000000000*VALUE(MID(C229,2,LEN(C229)-3)),IF(RIGHT(C229,2)="k)",-1000*VALUE(MID(C229,2,LEN(C229)-3)),VALUE(SUBSTITUTE(C229,",","")))))),IF(RIGHT(C229,1)="T",1000000000000*VALUE(LEFT(C229,LEN(C229)-1)),IF(RIGHT(C229,1)="M",1000000*VALUE(LEFT(C229,LEN(C229)-1)),IF(RIGHT(C229,1)="B",1000000000*VALUE(LEFT(C229,LEN(C229)-1)),IF(RIGHT(C229,1)="%",0.01*VALUE(LEFT(C229,LEN(C229)-1)),IF(RIGHT(C229,1)="k",1000*VALUE(LEFT(C229,LEN(C229)-1)),VALUE(SUBSTITUTE(C229,",",""))))))))),"N/A")</f>
        <v/>
      </c>
      <c r="K229">
        <f>IFERROR(IF(TRIM(D229)="-", "N/A", IF(RIGHT(D229,1)=")",IF(RIGHT(D229,2)="T)",-1000000000000*VALUE(MID(D229,2,LEN(D229)-3)),IF(RIGHT(D229,2)="M)",-1000000*VALUE(MID(D229,2,LEN(D229)-3)),IF(RIGHT(D229,2)="B)",-1000000000*VALUE(MID(D229,2,LEN(D229)-3)),IF(RIGHT(D229,2)="k)",-1000*VALUE(MID(D229,2,LEN(D229)-3)),VALUE(SUBSTITUTE(D229,",","")))))),IF(RIGHT(D229,1)="T",1000000000000*VALUE(LEFT(D229,LEN(D229)-1)),IF(RIGHT(D229,1)="M",1000000*VALUE(LEFT(D229,LEN(D229)-1)),IF(RIGHT(D229,1)="B",1000000000*VALUE(LEFT(D229,LEN(D229)-1)),IF(RIGHT(D229,1)="%",0.01*VALUE(LEFT(D229,LEN(D229)-1)),IF(RIGHT(D229,1)="k",1000*VALUE(LEFT(D229,LEN(D229)-1)),VALUE(SUBSTITUTE(D229,",",""))))))))),"N/A")</f>
        <v/>
      </c>
      <c r="L229">
        <f>IFERROR(IF(TRIM(E229)="-", "N/A", IF(RIGHT(E229,1)=")",IF(RIGHT(E229,2)="T)",-1000000000000*VALUE(MID(E229,2,LEN(E229)-3)),IF(RIGHT(E229,2)="M)",-1000000*VALUE(MID(E229,2,LEN(E229)-3)),IF(RIGHT(E229,2)="B)",-1000000000*VALUE(MID(E229,2,LEN(E229)-3)),IF(RIGHT(E229,2)="k)",-1000*VALUE(MID(E229,2,LEN(E229)-3)),VALUE(SUBSTITUTE(E229,",","")))))),IF(RIGHT(E229,1)="T",1000000000000*VALUE(LEFT(E229,LEN(E229)-1)),IF(RIGHT(E229,1)="M",1000000*VALUE(LEFT(E229,LEN(E229)-1)),IF(RIGHT(E229,1)="B",1000000000*VALUE(LEFT(E229,LEN(E229)-1)),IF(RIGHT(E229,1)="%",0.01*VALUE(LEFT(E229,LEN(E229)-1)),IF(RIGHT(E229,1)="k",1000*VALUE(LEFT(E229,LEN(E229)-1)),VALUE(SUBSTITUTE(E229,",",""))))))))),"N/A")</f>
        <v/>
      </c>
      <c r="M229">
        <f>IFERROR(IF(TRIM(F229)="-", "N/A", IF(RIGHT(F229,1)=")",IF(RIGHT(F229,2)="T)",-1000000000000*VALUE(MID(F229,2,LEN(F229)-3)),IF(RIGHT(F229,2)="M)",-1000000*VALUE(MID(F229,2,LEN(F229)-3)),IF(RIGHT(F229,2)="B)",-1000000000*VALUE(MID(F229,2,LEN(F229)-3)),IF(RIGHT(F229,2)="k)",-1000*VALUE(MID(F229,2,LEN(F229)-3)),VALUE(SUBSTITUTE(F229,",","")))))),IF(RIGHT(F229,1)="T",1000000000000*VALUE(LEFT(F229,LEN(F229)-1)),IF(RIGHT(F229,1)="M",1000000*VALUE(LEFT(F229,LEN(F229)-1)),IF(RIGHT(F229,1)="B",1000000000*VALUE(LEFT(F229,LEN(F229)-1)),IF(RIGHT(F229,1)="%",0.01*VALUE(LEFT(F229,LEN(F229)-1)),IF(RIGHT(F229,1)="k",1000*VALUE(LEFT(F229,LEN(F229)-1)),VALUE(SUBSTITUTE(F229,",",""))))))))),"N/A")</f>
        <v/>
      </c>
      <c r="N229">
        <f>IFERROR(IF(TRIM(G229)="-", "N/A", IF(RIGHT(G229,1)=")",IF(RIGHT(G229,2)="T)",-1000000000000*VALUE(MID(G229,2,LEN(G229)-3)),IF(RIGHT(G229,2)="M)",-1000000*VALUE(MID(G229,2,LEN(G229)-3)),IF(RIGHT(G229,2)="B)",-1000000000*VALUE(MID(G229,2,LEN(G229)-3)),IF(RIGHT(G229,2)="k)",-1000*VALUE(MID(G229,2,LEN(G229)-3)),VALUE(SUBSTITUTE(G229,",","")))))),IF(RIGHT(G229,1)="T",1000000000000*VALUE(LEFT(G229,LEN(G229)-1)),IF(RIGHT(G229,1)="M",1000000*VALUE(LEFT(G229,LEN(G229)-1)),IF(RIGHT(G229,1)="B",1000000000*VALUE(LEFT(G229,LEN(G229)-1)),IF(RIGHT(G229,1)="%",0.01*VALUE(LEFT(G229,LEN(G229)-1)),IF(RIGHT(G229,1)="k",1000*VALUE(LEFT(G229,LEN(G229)-1)),VALUE(SUBSTITUTE(G229,",",""))))))))),"N/A")</f>
        <v/>
      </c>
      <c r="P229">
        <f>MAX(J229:N229)</f>
        <v/>
      </c>
      <c r="Q229">
        <f>IFERROR(J144+MATCH(P229,J229:N229,0)-1,"")</f>
        <v/>
      </c>
      <c r="R229">
        <f>IF(Q229="","",MIN(J229:N229))</f>
        <v/>
      </c>
      <c r="S229">
        <f>IFERROR(J144+MATCH(R229,J229:N229,0)-1,"")</f>
        <v/>
      </c>
      <c r="T229">
        <f>IFERROR(AVERAGE(J229:N229),"")</f>
        <v/>
      </c>
      <c r="U229">
        <f>IFERROR(STDEV(J229:N229),"")</f>
        <v/>
      </c>
      <c r="V229">
        <f>IFERROR(IF(C229="-","",IF(ISBLANK(B229),"",IF(OR(ISNUMBER(FIND("Growth",B229)),ISNUMBER(FIND("Margin",B229))),"",(J229-T229)/U229))),"")</f>
        <v/>
      </c>
      <c r="W229">
        <f>IFERROR(IF(OR(D229="-",ISBLANK(D229)),"",(K229-T229)/U229),"")</f>
        <v/>
      </c>
      <c r="X229">
        <f>IFERROR(IF(OR(E229="-",ISBLANK(E229)),"",(L229-T229)/U229),"")</f>
        <v/>
      </c>
      <c r="Y229">
        <f>IFERROR(IF(OR(F229="-",ISBLANK(F229)),"",(M229-T229)/U229),"")</f>
        <v/>
      </c>
      <c r="Z229">
        <f>IFERROR(IF(OR(G229="-",ISBLANK(G229)),"",(N229-T229)/U229),"")</f>
        <v/>
      </c>
      <c r="AA229">
        <f>IF(MAX(MAX(V229:Z229),ABS(MIN(V229:Z229)))=ABS(MIN(V229:Z229)),MIN(V229:Z229),MAX(V229:Z229))</f>
        <v/>
      </c>
      <c r="AB229">
        <f>IFERROR(V144+MATCH(AA229,V229:Z229,0)-1,"")</f>
        <v/>
      </c>
      <c r="AC229">
        <f>IF(AB229&lt;&gt;"",IF(S229=AB229,"Low",IF(AB229=Q229,"High","")),"")</f>
        <v/>
      </c>
      <c r="AE229">
        <f>IF(ISNUMBER(MATCH("N/A",J229:N229,0)),"",IFERROR((5 * SUMPRODUCT(J144:N144,J229:N229) - PRODUCT(SUM(J144:N144),SUM(J229:N229))) / ((5 * SUM((J144^2)+(K144^2)+(L144^2)+(M144^2)+(N144^2))) - SUM(J144:N144)^2),""))</f>
        <v/>
      </c>
      <c r="AF229">
        <f>IFERROR(CORREL(J144:N144,J229:N229),"")</f>
        <v/>
      </c>
      <c r="AZ229">
        <f>IF(Q229=S229,0,1)</f>
        <v/>
      </c>
      <c r="BA229">
        <f>IF(AZ229=1,IF(Q229="","",IF(Q229=N144,"Yes","No")),"")</f>
        <v/>
      </c>
      <c r="BB229">
        <f>IF(BA229="Yes",P229,"")</f>
        <v/>
      </c>
      <c r="BC229">
        <f>IF(AZ229=1,IF(S229="","",IF(S229=N144,"Yes","No")),"")</f>
        <v/>
      </c>
      <c r="BD229">
        <f>IF(BC229="Yes",R229,"")</f>
        <v/>
      </c>
      <c r="BE229">
        <f>IFERROR(IF(SIGN(AE229)=1,"Increasing",IF(SIGN(AE229)=-1,"Decreasing","")),"")</f>
        <v/>
      </c>
      <c r="BF229">
        <f>IF(OR(AND(BE229="Increasing",BA229="Yes"),AND(BE229="Decreasing",BC229="Yes")),"Yes","No")</f>
        <v/>
      </c>
      <c r="BG229">
        <f>IF(I229="pos_trend","Yes","No")</f>
        <v/>
      </c>
      <c r="BH229">
        <f>IF(AF229&lt;&gt;"",IF(ABS(AF229)&gt;0.8,"Yes","No"),"")</f>
        <v/>
      </c>
    </row>
    <row r="230" spans="1:60">
      <c r="I230">
        <f>IF(AND(K230&gt; J230, L230&gt; K230, M230&gt; L230, N230&gt; M230), "pos_trend", IF(AND(K230&lt; J230, L230&lt; K230, M230&lt; L230, N230&lt; M230), "neg_trend", "N/A"))</f>
        <v/>
      </c>
      <c r="J230">
        <f>IFERROR(IF(TRIM(C230)="-", "N/A", IF(RIGHT(C230,1)=")",IF(RIGHT(C230,2)="T)",-1000000000000*VALUE(MID(C230,2,LEN(C230)-3)),IF(RIGHT(C230,2)="M)",-1000000*VALUE(MID(C230,2,LEN(C230)-3)),IF(RIGHT(C230,2)="B)",-1000000000*VALUE(MID(C230,2,LEN(C230)-3)),IF(RIGHT(C230,2)="k)",-1000*VALUE(MID(C230,2,LEN(C230)-3)),VALUE(SUBSTITUTE(C230,",","")))))),IF(RIGHT(C230,1)="T",1000000000000*VALUE(LEFT(C230,LEN(C230)-1)),IF(RIGHT(C230,1)="M",1000000*VALUE(LEFT(C230,LEN(C230)-1)),IF(RIGHT(C230,1)="B",1000000000*VALUE(LEFT(C230,LEN(C230)-1)),IF(RIGHT(C230,1)="%",0.01*VALUE(LEFT(C230,LEN(C230)-1)),IF(RIGHT(C230,1)="k",1000*VALUE(LEFT(C230,LEN(C230)-1)),VALUE(SUBSTITUTE(C230,",",""))))))))),"N/A")</f>
        <v/>
      </c>
      <c r="K230">
        <f>IFERROR(IF(TRIM(D230)="-", "N/A", IF(RIGHT(D230,1)=")",IF(RIGHT(D230,2)="T)",-1000000000000*VALUE(MID(D230,2,LEN(D230)-3)),IF(RIGHT(D230,2)="M)",-1000000*VALUE(MID(D230,2,LEN(D230)-3)),IF(RIGHT(D230,2)="B)",-1000000000*VALUE(MID(D230,2,LEN(D230)-3)),IF(RIGHT(D230,2)="k)",-1000*VALUE(MID(D230,2,LEN(D230)-3)),VALUE(SUBSTITUTE(D230,",","")))))),IF(RIGHT(D230,1)="T",1000000000000*VALUE(LEFT(D230,LEN(D230)-1)),IF(RIGHT(D230,1)="M",1000000*VALUE(LEFT(D230,LEN(D230)-1)),IF(RIGHT(D230,1)="B",1000000000*VALUE(LEFT(D230,LEN(D230)-1)),IF(RIGHT(D230,1)="%",0.01*VALUE(LEFT(D230,LEN(D230)-1)),IF(RIGHT(D230,1)="k",1000*VALUE(LEFT(D230,LEN(D230)-1)),VALUE(SUBSTITUTE(D230,",",""))))))))),"N/A")</f>
        <v/>
      </c>
      <c r="L230">
        <f>IFERROR(IF(TRIM(E230)="-", "N/A", IF(RIGHT(E230,1)=")",IF(RIGHT(E230,2)="T)",-1000000000000*VALUE(MID(E230,2,LEN(E230)-3)),IF(RIGHT(E230,2)="M)",-1000000*VALUE(MID(E230,2,LEN(E230)-3)),IF(RIGHT(E230,2)="B)",-1000000000*VALUE(MID(E230,2,LEN(E230)-3)),IF(RIGHT(E230,2)="k)",-1000*VALUE(MID(E230,2,LEN(E230)-3)),VALUE(SUBSTITUTE(E230,",","")))))),IF(RIGHT(E230,1)="T",1000000000000*VALUE(LEFT(E230,LEN(E230)-1)),IF(RIGHT(E230,1)="M",1000000*VALUE(LEFT(E230,LEN(E230)-1)),IF(RIGHT(E230,1)="B",1000000000*VALUE(LEFT(E230,LEN(E230)-1)),IF(RIGHT(E230,1)="%",0.01*VALUE(LEFT(E230,LEN(E230)-1)),IF(RIGHT(E230,1)="k",1000*VALUE(LEFT(E230,LEN(E230)-1)),VALUE(SUBSTITUTE(E230,",",""))))))))),"N/A")</f>
        <v/>
      </c>
      <c r="M230">
        <f>IFERROR(IF(TRIM(F230)="-", "N/A", IF(RIGHT(F230,1)=")",IF(RIGHT(F230,2)="T)",-1000000000000*VALUE(MID(F230,2,LEN(F230)-3)),IF(RIGHT(F230,2)="M)",-1000000*VALUE(MID(F230,2,LEN(F230)-3)),IF(RIGHT(F230,2)="B)",-1000000000*VALUE(MID(F230,2,LEN(F230)-3)),IF(RIGHT(F230,2)="k)",-1000*VALUE(MID(F230,2,LEN(F230)-3)),VALUE(SUBSTITUTE(F230,",","")))))),IF(RIGHT(F230,1)="T",1000000000000*VALUE(LEFT(F230,LEN(F230)-1)),IF(RIGHT(F230,1)="M",1000000*VALUE(LEFT(F230,LEN(F230)-1)),IF(RIGHT(F230,1)="B",1000000000*VALUE(LEFT(F230,LEN(F230)-1)),IF(RIGHT(F230,1)="%",0.01*VALUE(LEFT(F230,LEN(F230)-1)),IF(RIGHT(F230,1)="k",1000*VALUE(LEFT(F230,LEN(F230)-1)),VALUE(SUBSTITUTE(F230,",",""))))))))),"N/A")</f>
        <v/>
      </c>
      <c r="N230">
        <f>IFERROR(IF(TRIM(G230)="-", "N/A", IF(RIGHT(G230,1)=")",IF(RIGHT(G230,2)="T)",-1000000000000*VALUE(MID(G230,2,LEN(G230)-3)),IF(RIGHT(G230,2)="M)",-1000000*VALUE(MID(G230,2,LEN(G230)-3)),IF(RIGHT(G230,2)="B)",-1000000000*VALUE(MID(G230,2,LEN(G230)-3)),IF(RIGHT(G230,2)="k)",-1000*VALUE(MID(G230,2,LEN(G230)-3)),VALUE(SUBSTITUTE(G230,",","")))))),IF(RIGHT(G230,1)="T",1000000000000*VALUE(LEFT(G230,LEN(G230)-1)),IF(RIGHT(G230,1)="M",1000000*VALUE(LEFT(G230,LEN(G230)-1)),IF(RIGHT(G230,1)="B",1000000000*VALUE(LEFT(G230,LEN(G230)-1)),IF(RIGHT(G230,1)="%",0.01*VALUE(LEFT(G230,LEN(G230)-1)),IF(RIGHT(G230,1)="k",1000*VALUE(LEFT(G230,LEN(G230)-1)),VALUE(SUBSTITUTE(G230,",",""))))))))),"N/A")</f>
        <v/>
      </c>
      <c r="P230">
        <f>MAX(J230:N230)</f>
        <v/>
      </c>
      <c r="Q230">
        <f>IFERROR(J144+MATCH(P230,J230:N230,0)-1,"")</f>
        <v/>
      </c>
      <c r="R230">
        <f>IF(Q230="","",MIN(J230:N230))</f>
        <v/>
      </c>
      <c r="S230">
        <f>IFERROR(J144+MATCH(R230,J230:N230,0)-1,"")</f>
        <v/>
      </c>
      <c r="T230">
        <f>IFERROR(AVERAGE(J230:N230),"")</f>
        <v/>
      </c>
      <c r="U230">
        <f>IFERROR(STDEV(J230:N230),"")</f>
        <v/>
      </c>
      <c r="V230">
        <f>IFERROR(IF(C230="-","",IF(ISBLANK(B230),"",IF(OR(ISNUMBER(FIND("Growth",B230)),ISNUMBER(FIND("Margin",B230))),"",(J230-T230)/U230))),"")</f>
        <v/>
      </c>
      <c r="W230">
        <f>IFERROR(IF(OR(D230="-",ISBLANK(D230)),"",(K230-T230)/U230),"")</f>
        <v/>
      </c>
      <c r="X230">
        <f>IFERROR(IF(OR(E230="-",ISBLANK(E230)),"",(L230-T230)/U230),"")</f>
        <v/>
      </c>
      <c r="Y230">
        <f>IFERROR(IF(OR(F230="-",ISBLANK(F230)),"",(M230-T230)/U230),"")</f>
        <v/>
      </c>
      <c r="Z230">
        <f>IFERROR(IF(OR(G230="-",ISBLANK(G230)),"",(N230-T230)/U230),"")</f>
        <v/>
      </c>
      <c r="AA230">
        <f>IF(MAX(MAX(V230:Z230),ABS(MIN(V230:Z230)))=ABS(MIN(V230:Z230)),MIN(V230:Z230),MAX(V230:Z230))</f>
        <v/>
      </c>
      <c r="AB230">
        <f>IFERROR(V144+MATCH(AA230,V230:Z230,0)-1,"")</f>
        <v/>
      </c>
      <c r="AC230">
        <f>IF(AB230&lt;&gt;"",IF(S230=AB230,"Low",IF(AB230=Q230,"High","")),"")</f>
        <v/>
      </c>
      <c r="AE230">
        <f>IF(ISNUMBER(MATCH("N/A",J230:N230,0)),"",IFERROR((5 * SUMPRODUCT(J144:N144,J230:N230) - PRODUCT(SUM(J144:N144),SUM(J230:N230))) / ((5 * SUM((J144^2)+(K144^2)+(L144^2)+(M144^2)+(N144^2))) - SUM(J144:N144)^2),""))</f>
        <v/>
      </c>
      <c r="AF230">
        <f>IFERROR(CORREL(J144:N144,J230:N230),"")</f>
        <v/>
      </c>
      <c r="AZ230">
        <f>IF(Q230=S230,0,1)</f>
        <v/>
      </c>
      <c r="BA230">
        <f>IF(AZ230=1,IF(Q230="","",IF(Q230=N144,"Yes","No")),"")</f>
        <v/>
      </c>
      <c r="BB230">
        <f>IF(BA230="Yes",P230,"")</f>
        <v/>
      </c>
      <c r="BC230">
        <f>IF(AZ230=1,IF(S230="","",IF(S230=N144,"Yes","No")),"")</f>
        <v/>
      </c>
      <c r="BD230">
        <f>IF(BC230="Yes",R230,"")</f>
        <v/>
      </c>
      <c r="BE230">
        <f>IFERROR(IF(SIGN(AE230)=1,"Increasing",IF(SIGN(AE230)=-1,"Decreasing","")),"")</f>
        <v/>
      </c>
      <c r="BF230">
        <f>IF(OR(AND(BE230="Increasing",BA230="Yes"),AND(BE230="Decreasing",BC230="Yes")),"Yes","No")</f>
        <v/>
      </c>
      <c r="BG230">
        <f>IF(I230="pos_trend","Yes","No")</f>
        <v/>
      </c>
      <c r="BH230">
        <f>IF(AF230&lt;&gt;"",IF(ABS(AF230)&gt;0.8,"Yes","No"),"")</f>
        <v/>
      </c>
    </row>
    <row r="231" spans="1:60">
      <c r="I231">
        <f>IF(AND(K231&gt; J231, L231&gt; K231, M231&gt; L231, N231&gt; M231), "pos_trend", IF(AND(K231&lt; J231, L231&lt; K231, M231&lt; L231, N231&lt; M231), "neg_trend", "N/A"))</f>
        <v/>
      </c>
      <c r="J231">
        <f>IFERROR(IF(TRIM(C231)="-", "N/A", IF(RIGHT(C231,1)=")",IF(RIGHT(C231,2)="T)",-1000000000000*VALUE(MID(C231,2,LEN(C231)-3)),IF(RIGHT(C231,2)="M)",-1000000*VALUE(MID(C231,2,LEN(C231)-3)),IF(RIGHT(C231,2)="B)",-1000000000*VALUE(MID(C231,2,LEN(C231)-3)),IF(RIGHT(C231,2)="k)",-1000*VALUE(MID(C231,2,LEN(C231)-3)),VALUE(SUBSTITUTE(C231,",","")))))),IF(RIGHT(C231,1)="T",1000000000000*VALUE(LEFT(C231,LEN(C231)-1)),IF(RIGHT(C231,1)="M",1000000*VALUE(LEFT(C231,LEN(C231)-1)),IF(RIGHT(C231,1)="B",1000000000*VALUE(LEFT(C231,LEN(C231)-1)),IF(RIGHT(C231,1)="%",0.01*VALUE(LEFT(C231,LEN(C231)-1)),IF(RIGHT(C231,1)="k",1000*VALUE(LEFT(C231,LEN(C231)-1)),VALUE(SUBSTITUTE(C231,",",""))))))))),"N/A")</f>
        <v/>
      </c>
      <c r="K231">
        <f>IFERROR(IF(TRIM(D231)="-", "N/A", IF(RIGHT(D231,1)=")",IF(RIGHT(D231,2)="T)",-1000000000000*VALUE(MID(D231,2,LEN(D231)-3)),IF(RIGHT(D231,2)="M)",-1000000*VALUE(MID(D231,2,LEN(D231)-3)),IF(RIGHT(D231,2)="B)",-1000000000*VALUE(MID(D231,2,LEN(D231)-3)),IF(RIGHT(D231,2)="k)",-1000*VALUE(MID(D231,2,LEN(D231)-3)),VALUE(SUBSTITUTE(D231,",","")))))),IF(RIGHT(D231,1)="T",1000000000000*VALUE(LEFT(D231,LEN(D231)-1)),IF(RIGHT(D231,1)="M",1000000*VALUE(LEFT(D231,LEN(D231)-1)),IF(RIGHT(D231,1)="B",1000000000*VALUE(LEFT(D231,LEN(D231)-1)),IF(RIGHT(D231,1)="%",0.01*VALUE(LEFT(D231,LEN(D231)-1)),IF(RIGHT(D231,1)="k",1000*VALUE(LEFT(D231,LEN(D231)-1)),VALUE(SUBSTITUTE(D231,",",""))))))))),"N/A")</f>
        <v/>
      </c>
      <c r="L231">
        <f>IFERROR(IF(TRIM(E231)="-", "N/A", IF(RIGHT(E231,1)=")",IF(RIGHT(E231,2)="T)",-1000000000000*VALUE(MID(E231,2,LEN(E231)-3)),IF(RIGHT(E231,2)="M)",-1000000*VALUE(MID(E231,2,LEN(E231)-3)),IF(RIGHT(E231,2)="B)",-1000000000*VALUE(MID(E231,2,LEN(E231)-3)),IF(RIGHT(E231,2)="k)",-1000*VALUE(MID(E231,2,LEN(E231)-3)),VALUE(SUBSTITUTE(E231,",","")))))),IF(RIGHT(E231,1)="T",1000000000000*VALUE(LEFT(E231,LEN(E231)-1)),IF(RIGHT(E231,1)="M",1000000*VALUE(LEFT(E231,LEN(E231)-1)),IF(RIGHT(E231,1)="B",1000000000*VALUE(LEFT(E231,LEN(E231)-1)),IF(RIGHT(E231,1)="%",0.01*VALUE(LEFT(E231,LEN(E231)-1)),IF(RIGHT(E231,1)="k",1000*VALUE(LEFT(E231,LEN(E231)-1)),VALUE(SUBSTITUTE(E231,",",""))))))))),"N/A")</f>
        <v/>
      </c>
      <c r="M231">
        <f>IFERROR(IF(TRIM(F231)="-", "N/A", IF(RIGHT(F231,1)=")",IF(RIGHT(F231,2)="T)",-1000000000000*VALUE(MID(F231,2,LEN(F231)-3)),IF(RIGHT(F231,2)="M)",-1000000*VALUE(MID(F231,2,LEN(F231)-3)),IF(RIGHT(F231,2)="B)",-1000000000*VALUE(MID(F231,2,LEN(F231)-3)),IF(RIGHT(F231,2)="k)",-1000*VALUE(MID(F231,2,LEN(F231)-3)),VALUE(SUBSTITUTE(F231,",","")))))),IF(RIGHT(F231,1)="T",1000000000000*VALUE(LEFT(F231,LEN(F231)-1)),IF(RIGHT(F231,1)="M",1000000*VALUE(LEFT(F231,LEN(F231)-1)),IF(RIGHT(F231,1)="B",1000000000*VALUE(LEFT(F231,LEN(F231)-1)),IF(RIGHT(F231,1)="%",0.01*VALUE(LEFT(F231,LEN(F231)-1)),IF(RIGHT(F231,1)="k",1000*VALUE(LEFT(F231,LEN(F231)-1)),VALUE(SUBSTITUTE(F231,",",""))))))))),"N/A")</f>
        <v/>
      </c>
      <c r="N231">
        <f>IFERROR(IF(TRIM(G231)="-", "N/A", IF(RIGHT(G231,1)=")",IF(RIGHT(G231,2)="T)",-1000000000000*VALUE(MID(G231,2,LEN(G231)-3)),IF(RIGHT(G231,2)="M)",-1000000*VALUE(MID(G231,2,LEN(G231)-3)),IF(RIGHT(G231,2)="B)",-1000000000*VALUE(MID(G231,2,LEN(G231)-3)),IF(RIGHT(G231,2)="k)",-1000*VALUE(MID(G231,2,LEN(G231)-3)),VALUE(SUBSTITUTE(G231,",","")))))),IF(RIGHT(G231,1)="T",1000000000000*VALUE(LEFT(G231,LEN(G231)-1)),IF(RIGHT(G231,1)="M",1000000*VALUE(LEFT(G231,LEN(G231)-1)),IF(RIGHT(G231,1)="B",1000000000*VALUE(LEFT(G231,LEN(G231)-1)),IF(RIGHT(G231,1)="%",0.01*VALUE(LEFT(G231,LEN(G231)-1)),IF(RIGHT(G231,1)="k",1000*VALUE(LEFT(G231,LEN(G231)-1)),VALUE(SUBSTITUTE(G231,",",""))))))))),"N/A")</f>
        <v/>
      </c>
      <c r="P231">
        <f>MAX(J231:N231)</f>
        <v/>
      </c>
      <c r="Q231">
        <f>IFERROR(J144+MATCH(P231,J231:N231,0)-1,"")</f>
        <v/>
      </c>
      <c r="R231">
        <f>IF(Q231="","",MIN(J231:N231))</f>
        <v/>
      </c>
      <c r="S231">
        <f>IFERROR(J144+MATCH(R231,J231:N231,0)-1,"")</f>
        <v/>
      </c>
      <c r="T231">
        <f>IFERROR(AVERAGE(J231:N231),"")</f>
        <v/>
      </c>
      <c r="U231">
        <f>IFERROR(STDEV(J231:N231),"")</f>
        <v/>
      </c>
      <c r="V231">
        <f>IFERROR(IF(C231="-","",IF(ISBLANK(B231),"",IF(OR(ISNUMBER(FIND("Growth",B231)),ISNUMBER(FIND("Margin",B231))),"",(J231-T231)/U231))),"")</f>
        <v/>
      </c>
      <c r="W231">
        <f>IFERROR(IF(OR(D231="-",ISBLANK(D231)),"",(K231-T231)/U231),"")</f>
        <v/>
      </c>
      <c r="X231">
        <f>IFERROR(IF(OR(E231="-",ISBLANK(E231)),"",(L231-T231)/U231),"")</f>
        <v/>
      </c>
      <c r="Y231">
        <f>IFERROR(IF(OR(F231="-",ISBLANK(F231)),"",(M231-T231)/U231),"")</f>
        <v/>
      </c>
      <c r="Z231">
        <f>IFERROR(IF(OR(G231="-",ISBLANK(G231)),"",(N231-T231)/U231),"")</f>
        <v/>
      </c>
      <c r="AA231">
        <f>IF(MAX(MAX(V231:Z231),ABS(MIN(V231:Z231)))=ABS(MIN(V231:Z231)),MIN(V231:Z231),MAX(V231:Z231))</f>
        <v/>
      </c>
      <c r="AB231">
        <f>IFERROR(V144+MATCH(AA231,V231:Z231,0)-1,"")</f>
        <v/>
      </c>
      <c r="AC231">
        <f>IF(AB231&lt;&gt;"",IF(S231=AB231,"Low",IF(AB231=Q231,"High","")),"")</f>
        <v/>
      </c>
      <c r="AE231">
        <f>IF(ISNUMBER(MATCH("N/A",J231:N231,0)),"",IFERROR((5 * SUMPRODUCT(J144:N144,J231:N231) - PRODUCT(SUM(J144:N144),SUM(J231:N231))) / ((5 * SUM((J144^2)+(K144^2)+(L144^2)+(M144^2)+(N144^2))) - SUM(J144:N144)^2),""))</f>
        <v/>
      </c>
      <c r="AF231">
        <f>IFERROR(CORREL(J144:N144,J231:N231),"")</f>
        <v/>
      </c>
      <c r="AZ231">
        <f>IF(Q231=S231,0,1)</f>
        <v/>
      </c>
      <c r="BA231">
        <f>IF(AZ231=1,IF(Q231="","",IF(Q231=N144,"Yes","No")),"")</f>
        <v/>
      </c>
      <c r="BB231">
        <f>IF(BA231="Yes",P231,"")</f>
        <v/>
      </c>
      <c r="BC231">
        <f>IF(AZ231=1,IF(S231="","",IF(S231=N144,"Yes","No")),"")</f>
        <v/>
      </c>
      <c r="BD231">
        <f>IF(BC231="Yes",R231,"")</f>
        <v/>
      </c>
      <c r="BE231">
        <f>IFERROR(IF(SIGN(AE231)=1,"Increasing",IF(SIGN(AE231)=-1,"Decreasing","")),"")</f>
        <v/>
      </c>
      <c r="BF231">
        <f>IF(OR(AND(BE231="Increasing",BA231="Yes"),AND(BE231="Decreasing",BC231="Yes")),"Yes","No")</f>
        <v/>
      </c>
      <c r="BG231">
        <f>IF(I231="pos_trend","Yes","No")</f>
        <v/>
      </c>
      <c r="BH231">
        <f>IF(AF231&lt;&gt;"",IF(ABS(AF231)&gt;0.8,"Yes","No"),"")</f>
        <v/>
      </c>
    </row>
    <row r="232" spans="1:60">
      <c r="I232">
        <f>IF(AND(K232&gt; J232, L232&gt; K232, M232&gt; L232, N232&gt; M232), "pos_trend", IF(AND(K232&lt; J232, L232&lt; K232, M232&lt; L232, N232&lt; M232), "neg_trend", "N/A"))</f>
        <v/>
      </c>
      <c r="J232">
        <f>IFERROR(IF(TRIM(C232)="-", "N/A", IF(RIGHT(C232,1)=")",IF(RIGHT(C232,2)="T)",-1000000000000*VALUE(MID(C232,2,LEN(C232)-3)),IF(RIGHT(C232,2)="M)",-1000000*VALUE(MID(C232,2,LEN(C232)-3)),IF(RIGHT(C232,2)="B)",-1000000000*VALUE(MID(C232,2,LEN(C232)-3)),IF(RIGHT(C232,2)="k)",-1000*VALUE(MID(C232,2,LEN(C232)-3)),VALUE(SUBSTITUTE(C232,",","")))))),IF(RIGHT(C232,1)="T",1000000000000*VALUE(LEFT(C232,LEN(C232)-1)),IF(RIGHT(C232,1)="M",1000000*VALUE(LEFT(C232,LEN(C232)-1)),IF(RIGHT(C232,1)="B",1000000000*VALUE(LEFT(C232,LEN(C232)-1)),IF(RIGHT(C232,1)="%",0.01*VALUE(LEFT(C232,LEN(C232)-1)),IF(RIGHT(C232,1)="k",1000*VALUE(LEFT(C232,LEN(C232)-1)),VALUE(SUBSTITUTE(C232,",",""))))))))),"N/A")</f>
        <v/>
      </c>
      <c r="K232">
        <f>IFERROR(IF(TRIM(D232)="-", "N/A", IF(RIGHT(D232,1)=")",IF(RIGHT(D232,2)="T)",-1000000000000*VALUE(MID(D232,2,LEN(D232)-3)),IF(RIGHT(D232,2)="M)",-1000000*VALUE(MID(D232,2,LEN(D232)-3)),IF(RIGHT(D232,2)="B)",-1000000000*VALUE(MID(D232,2,LEN(D232)-3)),IF(RIGHT(D232,2)="k)",-1000*VALUE(MID(D232,2,LEN(D232)-3)),VALUE(SUBSTITUTE(D232,",","")))))),IF(RIGHT(D232,1)="T",1000000000000*VALUE(LEFT(D232,LEN(D232)-1)),IF(RIGHT(D232,1)="M",1000000*VALUE(LEFT(D232,LEN(D232)-1)),IF(RIGHT(D232,1)="B",1000000000*VALUE(LEFT(D232,LEN(D232)-1)),IF(RIGHT(D232,1)="%",0.01*VALUE(LEFT(D232,LEN(D232)-1)),IF(RIGHT(D232,1)="k",1000*VALUE(LEFT(D232,LEN(D232)-1)),VALUE(SUBSTITUTE(D232,",",""))))))))),"N/A")</f>
        <v/>
      </c>
      <c r="L232">
        <f>IFERROR(IF(TRIM(E232)="-", "N/A", IF(RIGHT(E232,1)=")",IF(RIGHT(E232,2)="T)",-1000000000000*VALUE(MID(E232,2,LEN(E232)-3)),IF(RIGHT(E232,2)="M)",-1000000*VALUE(MID(E232,2,LEN(E232)-3)),IF(RIGHT(E232,2)="B)",-1000000000*VALUE(MID(E232,2,LEN(E232)-3)),IF(RIGHT(E232,2)="k)",-1000*VALUE(MID(E232,2,LEN(E232)-3)),VALUE(SUBSTITUTE(E232,",","")))))),IF(RIGHT(E232,1)="T",1000000000000*VALUE(LEFT(E232,LEN(E232)-1)),IF(RIGHT(E232,1)="M",1000000*VALUE(LEFT(E232,LEN(E232)-1)),IF(RIGHT(E232,1)="B",1000000000*VALUE(LEFT(E232,LEN(E232)-1)),IF(RIGHT(E232,1)="%",0.01*VALUE(LEFT(E232,LEN(E232)-1)),IF(RIGHT(E232,1)="k",1000*VALUE(LEFT(E232,LEN(E232)-1)),VALUE(SUBSTITUTE(E232,",",""))))))))),"N/A")</f>
        <v/>
      </c>
      <c r="M232">
        <f>IFERROR(IF(TRIM(F232)="-", "N/A", IF(RIGHT(F232,1)=")",IF(RIGHT(F232,2)="T)",-1000000000000*VALUE(MID(F232,2,LEN(F232)-3)),IF(RIGHT(F232,2)="M)",-1000000*VALUE(MID(F232,2,LEN(F232)-3)),IF(RIGHT(F232,2)="B)",-1000000000*VALUE(MID(F232,2,LEN(F232)-3)),IF(RIGHT(F232,2)="k)",-1000*VALUE(MID(F232,2,LEN(F232)-3)),VALUE(SUBSTITUTE(F232,",","")))))),IF(RIGHT(F232,1)="T",1000000000000*VALUE(LEFT(F232,LEN(F232)-1)),IF(RIGHT(F232,1)="M",1000000*VALUE(LEFT(F232,LEN(F232)-1)),IF(RIGHT(F232,1)="B",1000000000*VALUE(LEFT(F232,LEN(F232)-1)),IF(RIGHT(F232,1)="%",0.01*VALUE(LEFT(F232,LEN(F232)-1)),IF(RIGHT(F232,1)="k",1000*VALUE(LEFT(F232,LEN(F232)-1)),VALUE(SUBSTITUTE(F232,",",""))))))))),"N/A")</f>
        <v/>
      </c>
      <c r="N232">
        <f>IFERROR(IF(TRIM(G232)="-", "N/A", IF(RIGHT(G232,1)=")",IF(RIGHT(G232,2)="T)",-1000000000000*VALUE(MID(G232,2,LEN(G232)-3)),IF(RIGHT(G232,2)="M)",-1000000*VALUE(MID(G232,2,LEN(G232)-3)),IF(RIGHT(G232,2)="B)",-1000000000*VALUE(MID(G232,2,LEN(G232)-3)),IF(RIGHT(G232,2)="k)",-1000*VALUE(MID(G232,2,LEN(G232)-3)),VALUE(SUBSTITUTE(G232,",","")))))),IF(RIGHT(G232,1)="T",1000000000000*VALUE(LEFT(G232,LEN(G232)-1)),IF(RIGHT(G232,1)="M",1000000*VALUE(LEFT(G232,LEN(G232)-1)),IF(RIGHT(G232,1)="B",1000000000*VALUE(LEFT(G232,LEN(G232)-1)),IF(RIGHT(G232,1)="%",0.01*VALUE(LEFT(G232,LEN(G232)-1)),IF(RIGHT(G232,1)="k",1000*VALUE(LEFT(G232,LEN(G232)-1)),VALUE(SUBSTITUTE(G232,",",""))))))))),"N/A")</f>
        <v/>
      </c>
      <c r="P232">
        <f>MAX(J232:N232)</f>
        <v/>
      </c>
      <c r="Q232">
        <f>IFERROR(J144+MATCH(P232,J232:N232,0)-1,"")</f>
        <v/>
      </c>
      <c r="R232">
        <f>IF(Q232="","",MIN(J232:N232))</f>
        <v/>
      </c>
      <c r="S232">
        <f>IFERROR(J144+MATCH(R232,J232:N232,0)-1,"")</f>
        <v/>
      </c>
      <c r="T232">
        <f>IFERROR(AVERAGE(J232:N232),"")</f>
        <v/>
      </c>
      <c r="U232">
        <f>IFERROR(STDEV(J232:N232),"")</f>
        <v/>
      </c>
      <c r="V232">
        <f>IFERROR(IF(C232="-","",IF(ISBLANK(B232),"",IF(OR(ISNUMBER(FIND("Growth",B232)),ISNUMBER(FIND("Margin",B232))),"",(J232-T232)/U232))),"")</f>
        <v/>
      </c>
      <c r="W232">
        <f>IFERROR(IF(OR(D232="-",ISBLANK(D232)),"",(K232-T232)/U232),"")</f>
        <v/>
      </c>
      <c r="X232">
        <f>IFERROR(IF(OR(E232="-",ISBLANK(E232)),"",(L232-T232)/U232),"")</f>
        <v/>
      </c>
      <c r="Y232">
        <f>IFERROR(IF(OR(F232="-",ISBLANK(F232)),"",(M232-T232)/U232),"")</f>
        <v/>
      </c>
      <c r="Z232">
        <f>IFERROR(IF(OR(G232="-",ISBLANK(G232)),"",(N232-T232)/U232),"")</f>
        <v/>
      </c>
      <c r="AA232">
        <f>IF(MAX(MAX(V232:Z232),ABS(MIN(V232:Z232)))=ABS(MIN(V232:Z232)),MIN(V232:Z232),MAX(V232:Z232))</f>
        <v/>
      </c>
      <c r="AB232">
        <f>IFERROR(V144+MATCH(AA232,V232:Z232,0)-1,"")</f>
        <v/>
      </c>
      <c r="AC232">
        <f>IF(AB232&lt;&gt;"",IF(S232=AB232,"Low",IF(AB232=Q232,"High","")),"")</f>
        <v/>
      </c>
      <c r="AE232">
        <f>IF(ISNUMBER(MATCH("N/A",J232:N232,0)),"",IFERROR((5 * SUMPRODUCT(J144:N144,J232:N232) - PRODUCT(SUM(J144:N144),SUM(J232:N232))) / ((5 * SUM((J144^2)+(K144^2)+(L144^2)+(M144^2)+(N144^2))) - SUM(J144:N144)^2),""))</f>
        <v/>
      </c>
      <c r="AF232">
        <f>IFERROR(CORREL(J144:N144,J232:N232),"")</f>
        <v/>
      </c>
      <c r="AZ232">
        <f>IF(Q232=S232,0,1)</f>
        <v/>
      </c>
      <c r="BA232">
        <f>IF(AZ232=1,IF(Q232="","",IF(Q232=N144,"Yes","No")),"")</f>
        <v/>
      </c>
      <c r="BB232">
        <f>IF(BA232="Yes",P232,"")</f>
        <v/>
      </c>
      <c r="BC232">
        <f>IF(AZ232=1,IF(S232="","",IF(S232=N144,"Yes","No")),"")</f>
        <v/>
      </c>
      <c r="BD232">
        <f>IF(BC232="Yes",R232,"")</f>
        <v/>
      </c>
      <c r="BE232">
        <f>IFERROR(IF(SIGN(AE232)=1,"Increasing",IF(SIGN(AE232)=-1,"Decreasing","")),"")</f>
        <v/>
      </c>
      <c r="BF232">
        <f>IF(OR(AND(BE232="Increasing",BA232="Yes"),AND(BE232="Decreasing",BC232="Yes")),"Yes","No")</f>
        <v/>
      </c>
      <c r="BG232">
        <f>IF(I232="pos_trend","Yes","No")</f>
        <v/>
      </c>
      <c r="BH232">
        <f>IF(AF232&lt;&gt;"",IF(ABS(AF232)&gt;0.8,"Yes","No"),"")</f>
        <v/>
      </c>
    </row>
    <row r="233" spans="1:60">
      <c r="I233">
        <f>IF(AND(K233&gt; J233, L233&gt; K233, M233&gt; L233, N233&gt; M233), "pos_trend", IF(AND(K233&lt; J233, L233&lt; K233, M233&lt; L233, N233&lt; M233), "neg_trend", "N/A"))</f>
        <v/>
      </c>
      <c r="J233">
        <f>IFERROR(IF(TRIM(C233)="-", "N/A", IF(RIGHT(C233,1)=")",IF(RIGHT(C233,2)="T)",-1000000000000*VALUE(MID(C233,2,LEN(C233)-3)),IF(RIGHT(C233,2)="M)",-1000000*VALUE(MID(C233,2,LEN(C233)-3)),IF(RIGHT(C233,2)="B)",-1000000000*VALUE(MID(C233,2,LEN(C233)-3)),IF(RIGHT(C233,2)="k)",-1000*VALUE(MID(C233,2,LEN(C233)-3)),VALUE(SUBSTITUTE(C233,",","")))))),IF(RIGHT(C233,1)="T",1000000000000*VALUE(LEFT(C233,LEN(C233)-1)),IF(RIGHT(C233,1)="M",1000000*VALUE(LEFT(C233,LEN(C233)-1)),IF(RIGHT(C233,1)="B",1000000000*VALUE(LEFT(C233,LEN(C233)-1)),IF(RIGHT(C233,1)="%",0.01*VALUE(LEFT(C233,LEN(C233)-1)),IF(RIGHT(C233,1)="k",1000*VALUE(LEFT(C233,LEN(C233)-1)),VALUE(SUBSTITUTE(C233,",",""))))))))),"N/A")</f>
        <v/>
      </c>
      <c r="K233">
        <f>IFERROR(IF(TRIM(D233)="-", "N/A", IF(RIGHT(D233,1)=")",IF(RIGHT(D233,2)="T)",-1000000000000*VALUE(MID(D233,2,LEN(D233)-3)),IF(RIGHT(D233,2)="M)",-1000000*VALUE(MID(D233,2,LEN(D233)-3)),IF(RIGHT(D233,2)="B)",-1000000000*VALUE(MID(D233,2,LEN(D233)-3)),IF(RIGHT(D233,2)="k)",-1000*VALUE(MID(D233,2,LEN(D233)-3)),VALUE(SUBSTITUTE(D233,",","")))))),IF(RIGHT(D233,1)="T",1000000000000*VALUE(LEFT(D233,LEN(D233)-1)),IF(RIGHT(D233,1)="M",1000000*VALUE(LEFT(D233,LEN(D233)-1)),IF(RIGHT(D233,1)="B",1000000000*VALUE(LEFT(D233,LEN(D233)-1)),IF(RIGHT(D233,1)="%",0.01*VALUE(LEFT(D233,LEN(D233)-1)),IF(RIGHT(D233,1)="k",1000*VALUE(LEFT(D233,LEN(D233)-1)),VALUE(SUBSTITUTE(D233,",",""))))))))),"N/A")</f>
        <v/>
      </c>
      <c r="L233">
        <f>IFERROR(IF(TRIM(E233)="-", "N/A", IF(RIGHT(E233,1)=")",IF(RIGHT(E233,2)="T)",-1000000000000*VALUE(MID(E233,2,LEN(E233)-3)),IF(RIGHT(E233,2)="M)",-1000000*VALUE(MID(E233,2,LEN(E233)-3)),IF(RIGHT(E233,2)="B)",-1000000000*VALUE(MID(E233,2,LEN(E233)-3)),IF(RIGHT(E233,2)="k)",-1000*VALUE(MID(E233,2,LEN(E233)-3)),VALUE(SUBSTITUTE(E233,",","")))))),IF(RIGHT(E233,1)="T",1000000000000*VALUE(LEFT(E233,LEN(E233)-1)),IF(RIGHT(E233,1)="M",1000000*VALUE(LEFT(E233,LEN(E233)-1)),IF(RIGHT(E233,1)="B",1000000000*VALUE(LEFT(E233,LEN(E233)-1)),IF(RIGHT(E233,1)="%",0.01*VALUE(LEFT(E233,LEN(E233)-1)),IF(RIGHT(E233,1)="k",1000*VALUE(LEFT(E233,LEN(E233)-1)),VALUE(SUBSTITUTE(E233,",",""))))))))),"N/A")</f>
        <v/>
      </c>
      <c r="M233">
        <f>IFERROR(IF(TRIM(F233)="-", "N/A", IF(RIGHT(F233,1)=")",IF(RIGHT(F233,2)="T)",-1000000000000*VALUE(MID(F233,2,LEN(F233)-3)),IF(RIGHT(F233,2)="M)",-1000000*VALUE(MID(F233,2,LEN(F233)-3)),IF(RIGHT(F233,2)="B)",-1000000000*VALUE(MID(F233,2,LEN(F233)-3)),IF(RIGHT(F233,2)="k)",-1000*VALUE(MID(F233,2,LEN(F233)-3)),VALUE(SUBSTITUTE(F233,",","")))))),IF(RIGHT(F233,1)="T",1000000000000*VALUE(LEFT(F233,LEN(F233)-1)),IF(RIGHT(F233,1)="M",1000000*VALUE(LEFT(F233,LEN(F233)-1)),IF(RIGHT(F233,1)="B",1000000000*VALUE(LEFT(F233,LEN(F233)-1)),IF(RIGHT(F233,1)="%",0.01*VALUE(LEFT(F233,LEN(F233)-1)),IF(RIGHT(F233,1)="k",1000*VALUE(LEFT(F233,LEN(F233)-1)),VALUE(SUBSTITUTE(F233,",",""))))))))),"N/A")</f>
        <v/>
      </c>
      <c r="N233">
        <f>IFERROR(IF(TRIM(G233)="-", "N/A", IF(RIGHT(G233,1)=")",IF(RIGHT(G233,2)="T)",-1000000000000*VALUE(MID(G233,2,LEN(G233)-3)),IF(RIGHT(G233,2)="M)",-1000000*VALUE(MID(G233,2,LEN(G233)-3)),IF(RIGHT(G233,2)="B)",-1000000000*VALUE(MID(G233,2,LEN(G233)-3)),IF(RIGHT(G233,2)="k)",-1000*VALUE(MID(G233,2,LEN(G233)-3)),VALUE(SUBSTITUTE(G233,",","")))))),IF(RIGHT(G233,1)="T",1000000000000*VALUE(LEFT(G233,LEN(G233)-1)),IF(RIGHT(G233,1)="M",1000000*VALUE(LEFT(G233,LEN(G233)-1)),IF(RIGHT(G233,1)="B",1000000000*VALUE(LEFT(G233,LEN(G233)-1)),IF(RIGHT(G233,1)="%",0.01*VALUE(LEFT(G233,LEN(G233)-1)),IF(RIGHT(G233,1)="k",1000*VALUE(LEFT(G233,LEN(G233)-1)),VALUE(SUBSTITUTE(G233,",",""))))))))),"N/A")</f>
        <v/>
      </c>
      <c r="P233">
        <f>MAX(J233:N233)</f>
        <v/>
      </c>
      <c r="Q233">
        <f>IFERROR(J144+MATCH(P233,J233:N233,0)-1,"")</f>
        <v/>
      </c>
      <c r="R233">
        <f>IF(Q233="","",MIN(J233:N233))</f>
        <v/>
      </c>
      <c r="S233">
        <f>IFERROR(J144+MATCH(R233,J233:N233,0)-1,"")</f>
        <v/>
      </c>
      <c r="T233">
        <f>IFERROR(AVERAGE(J233:N233),"")</f>
        <v/>
      </c>
      <c r="U233">
        <f>IFERROR(STDEV(J233:N233),"")</f>
        <v/>
      </c>
      <c r="V233">
        <f>IFERROR(IF(C233="-","",IF(ISBLANK(B233),"",IF(OR(ISNUMBER(FIND("Growth",B233)),ISNUMBER(FIND("Margin",B233))),"",(J233-T233)/U233))),"")</f>
        <v/>
      </c>
      <c r="W233">
        <f>IFERROR(IF(OR(D233="-",ISBLANK(D233)),"",(K233-T233)/U233),"")</f>
        <v/>
      </c>
      <c r="X233">
        <f>IFERROR(IF(OR(E233="-",ISBLANK(E233)),"",(L233-T233)/U233),"")</f>
        <v/>
      </c>
      <c r="Y233">
        <f>IFERROR(IF(OR(F233="-",ISBLANK(F233)),"",(M233-T233)/U233),"")</f>
        <v/>
      </c>
      <c r="Z233">
        <f>IFERROR(IF(OR(G233="-",ISBLANK(G233)),"",(N233-T233)/U233),"")</f>
        <v/>
      </c>
      <c r="AA233">
        <f>IF(MAX(MAX(V233:Z233),ABS(MIN(V233:Z233)))=ABS(MIN(V233:Z233)),MIN(V233:Z233),MAX(V233:Z233))</f>
        <v/>
      </c>
      <c r="AB233">
        <f>IFERROR(V144+MATCH(AA233,V233:Z233,0)-1,"")</f>
        <v/>
      </c>
      <c r="AC233">
        <f>IF(AB233&lt;&gt;"",IF(S233=AB233,"Low",IF(AB233=Q233,"High","")),"")</f>
        <v/>
      </c>
      <c r="AE233">
        <f>IF(ISNUMBER(MATCH("N/A",J233:N233,0)),"",IFERROR((5 * SUMPRODUCT(J144:N144,J233:N233) - PRODUCT(SUM(J144:N144),SUM(J233:N233))) / ((5 * SUM((J144^2)+(K144^2)+(L144^2)+(M144^2)+(N144^2))) - SUM(J144:N144)^2),""))</f>
        <v/>
      </c>
      <c r="AF233">
        <f>IFERROR(CORREL(J144:N144,J233:N233),"")</f>
        <v/>
      </c>
      <c r="AZ233">
        <f>IF(Q233=S233,0,1)</f>
        <v/>
      </c>
      <c r="BA233">
        <f>IF(AZ233=1,IF(Q233="","",IF(Q233=N144,"Yes","No")),"")</f>
        <v/>
      </c>
      <c r="BB233">
        <f>IF(BA233="Yes",P233,"")</f>
        <v/>
      </c>
      <c r="BC233">
        <f>IF(AZ233=1,IF(S233="","",IF(S233=N144,"Yes","No")),"")</f>
        <v/>
      </c>
      <c r="BD233">
        <f>IF(BC233="Yes",R233,"")</f>
        <v/>
      </c>
      <c r="BE233">
        <f>IFERROR(IF(SIGN(AE233)=1,"Increasing",IF(SIGN(AE233)=-1,"Decreasing","")),"")</f>
        <v/>
      </c>
      <c r="BF233">
        <f>IF(OR(AND(BE233="Increasing",BA233="Yes"),AND(BE233="Decreasing",BC233="Yes")),"Yes","No")</f>
        <v/>
      </c>
      <c r="BG233">
        <f>IF(I233="pos_trend","Yes","No")</f>
        <v/>
      </c>
      <c r="BH233">
        <f>IF(AF233&lt;&gt;"",IF(ABS(AF233)&gt;0.8,"Yes","No"),"")</f>
        <v/>
      </c>
    </row>
    <row r="234" spans="1:60">
      <c r="I234">
        <f>IF(AND(K234&gt; J234, L234&gt; K234, M234&gt; L234, N234&gt; M234), "pos_trend", IF(AND(K234&lt; J234, L234&lt; K234, M234&lt; L234, N234&lt; M234), "neg_trend", "N/A"))</f>
        <v/>
      </c>
      <c r="J234">
        <f>IFERROR(IF(TRIM(C234)="-", "N/A", IF(RIGHT(C234,1)=")",IF(RIGHT(C234,2)="T)",-1000000000000*VALUE(MID(C234,2,LEN(C234)-3)),IF(RIGHT(C234,2)="M)",-1000000*VALUE(MID(C234,2,LEN(C234)-3)),IF(RIGHT(C234,2)="B)",-1000000000*VALUE(MID(C234,2,LEN(C234)-3)),IF(RIGHT(C234,2)="k)",-1000*VALUE(MID(C234,2,LEN(C234)-3)),VALUE(SUBSTITUTE(C234,",","")))))),IF(RIGHT(C234,1)="T",1000000000000*VALUE(LEFT(C234,LEN(C234)-1)),IF(RIGHT(C234,1)="M",1000000*VALUE(LEFT(C234,LEN(C234)-1)),IF(RIGHT(C234,1)="B",1000000000*VALUE(LEFT(C234,LEN(C234)-1)),IF(RIGHT(C234,1)="%",0.01*VALUE(LEFT(C234,LEN(C234)-1)),IF(RIGHT(C234,1)="k",1000*VALUE(LEFT(C234,LEN(C234)-1)),VALUE(SUBSTITUTE(C234,",",""))))))))),"N/A")</f>
        <v/>
      </c>
      <c r="K234">
        <f>IFERROR(IF(TRIM(D234)="-", "N/A", IF(RIGHT(D234,1)=")",IF(RIGHT(D234,2)="T)",-1000000000000*VALUE(MID(D234,2,LEN(D234)-3)),IF(RIGHT(D234,2)="M)",-1000000*VALUE(MID(D234,2,LEN(D234)-3)),IF(RIGHT(D234,2)="B)",-1000000000*VALUE(MID(D234,2,LEN(D234)-3)),IF(RIGHT(D234,2)="k)",-1000*VALUE(MID(D234,2,LEN(D234)-3)),VALUE(SUBSTITUTE(D234,",","")))))),IF(RIGHT(D234,1)="T",1000000000000*VALUE(LEFT(D234,LEN(D234)-1)),IF(RIGHT(D234,1)="M",1000000*VALUE(LEFT(D234,LEN(D234)-1)),IF(RIGHT(D234,1)="B",1000000000*VALUE(LEFT(D234,LEN(D234)-1)),IF(RIGHT(D234,1)="%",0.01*VALUE(LEFT(D234,LEN(D234)-1)),IF(RIGHT(D234,1)="k",1000*VALUE(LEFT(D234,LEN(D234)-1)),VALUE(SUBSTITUTE(D234,",",""))))))))),"N/A")</f>
        <v/>
      </c>
      <c r="L234">
        <f>IFERROR(IF(TRIM(E234)="-", "N/A", IF(RIGHT(E234,1)=")",IF(RIGHT(E234,2)="T)",-1000000000000*VALUE(MID(E234,2,LEN(E234)-3)),IF(RIGHT(E234,2)="M)",-1000000*VALUE(MID(E234,2,LEN(E234)-3)),IF(RIGHT(E234,2)="B)",-1000000000*VALUE(MID(E234,2,LEN(E234)-3)),IF(RIGHT(E234,2)="k)",-1000*VALUE(MID(E234,2,LEN(E234)-3)),VALUE(SUBSTITUTE(E234,",","")))))),IF(RIGHT(E234,1)="T",1000000000000*VALUE(LEFT(E234,LEN(E234)-1)),IF(RIGHT(E234,1)="M",1000000*VALUE(LEFT(E234,LEN(E234)-1)),IF(RIGHT(E234,1)="B",1000000000*VALUE(LEFT(E234,LEN(E234)-1)),IF(RIGHT(E234,1)="%",0.01*VALUE(LEFT(E234,LEN(E234)-1)),IF(RIGHT(E234,1)="k",1000*VALUE(LEFT(E234,LEN(E234)-1)),VALUE(SUBSTITUTE(E234,",",""))))))))),"N/A")</f>
        <v/>
      </c>
      <c r="M234">
        <f>IFERROR(IF(TRIM(F234)="-", "N/A", IF(RIGHT(F234,1)=")",IF(RIGHT(F234,2)="T)",-1000000000000*VALUE(MID(F234,2,LEN(F234)-3)),IF(RIGHT(F234,2)="M)",-1000000*VALUE(MID(F234,2,LEN(F234)-3)),IF(RIGHT(F234,2)="B)",-1000000000*VALUE(MID(F234,2,LEN(F234)-3)),IF(RIGHT(F234,2)="k)",-1000*VALUE(MID(F234,2,LEN(F234)-3)),VALUE(SUBSTITUTE(F234,",","")))))),IF(RIGHT(F234,1)="T",1000000000000*VALUE(LEFT(F234,LEN(F234)-1)),IF(RIGHT(F234,1)="M",1000000*VALUE(LEFT(F234,LEN(F234)-1)),IF(RIGHT(F234,1)="B",1000000000*VALUE(LEFT(F234,LEN(F234)-1)),IF(RIGHT(F234,1)="%",0.01*VALUE(LEFT(F234,LEN(F234)-1)),IF(RIGHT(F234,1)="k",1000*VALUE(LEFT(F234,LEN(F234)-1)),VALUE(SUBSTITUTE(F234,",",""))))))))),"N/A")</f>
        <v/>
      </c>
      <c r="N234">
        <f>IFERROR(IF(TRIM(G234)="-", "N/A", IF(RIGHT(G234,1)=")",IF(RIGHT(G234,2)="T)",-1000000000000*VALUE(MID(G234,2,LEN(G234)-3)),IF(RIGHT(G234,2)="M)",-1000000*VALUE(MID(G234,2,LEN(G234)-3)),IF(RIGHT(G234,2)="B)",-1000000000*VALUE(MID(G234,2,LEN(G234)-3)),IF(RIGHT(G234,2)="k)",-1000*VALUE(MID(G234,2,LEN(G234)-3)),VALUE(SUBSTITUTE(G234,",","")))))),IF(RIGHT(G234,1)="T",1000000000000*VALUE(LEFT(G234,LEN(G234)-1)),IF(RIGHT(G234,1)="M",1000000*VALUE(LEFT(G234,LEN(G234)-1)),IF(RIGHT(G234,1)="B",1000000000*VALUE(LEFT(G234,LEN(G234)-1)),IF(RIGHT(G234,1)="%",0.01*VALUE(LEFT(G234,LEN(G234)-1)),IF(RIGHT(G234,1)="k",1000*VALUE(LEFT(G234,LEN(G234)-1)),VALUE(SUBSTITUTE(G234,",",""))))))))),"N/A")</f>
        <v/>
      </c>
      <c r="P234">
        <f>MAX(J234:N234)</f>
        <v/>
      </c>
      <c r="Q234">
        <f>IFERROR(J144+MATCH(P234,J234:N234,0)-1,"")</f>
        <v/>
      </c>
      <c r="R234">
        <f>IF(Q234="","",MIN(J234:N234))</f>
        <v/>
      </c>
      <c r="S234">
        <f>IFERROR(J144+MATCH(R234,J234:N234,0)-1,"")</f>
        <v/>
      </c>
      <c r="T234">
        <f>IFERROR(AVERAGE(J234:N234),"")</f>
        <v/>
      </c>
      <c r="U234">
        <f>IFERROR(STDEV(J234:N234),"")</f>
        <v/>
      </c>
      <c r="V234">
        <f>IFERROR(IF(C234="-","",IF(ISBLANK(B234),"",IF(OR(ISNUMBER(FIND("Growth",B234)),ISNUMBER(FIND("Margin",B234))),"",(J234-T234)/U234))),"")</f>
        <v/>
      </c>
      <c r="W234">
        <f>IFERROR(IF(OR(D234="-",ISBLANK(D234)),"",(K234-T234)/U234),"")</f>
        <v/>
      </c>
      <c r="X234">
        <f>IFERROR(IF(OR(E234="-",ISBLANK(E234)),"",(L234-T234)/U234),"")</f>
        <v/>
      </c>
      <c r="Y234">
        <f>IFERROR(IF(OR(F234="-",ISBLANK(F234)),"",(M234-T234)/U234),"")</f>
        <v/>
      </c>
      <c r="Z234">
        <f>IFERROR(IF(OR(G234="-",ISBLANK(G234)),"",(N234-T234)/U234),"")</f>
        <v/>
      </c>
      <c r="AA234">
        <f>IF(MAX(MAX(V234:Z234),ABS(MIN(V234:Z234)))=ABS(MIN(V234:Z234)),MIN(V234:Z234),MAX(V234:Z234))</f>
        <v/>
      </c>
      <c r="AB234">
        <f>IFERROR(V144+MATCH(AA234,V234:Z234,0)-1,"")</f>
        <v/>
      </c>
      <c r="AC234">
        <f>IF(AB234&lt;&gt;"",IF(S234=AB234,"Low",IF(AB234=Q234,"High","")),"")</f>
        <v/>
      </c>
      <c r="AE234">
        <f>IF(ISNUMBER(MATCH("N/A",J234:N234,0)),"",IFERROR((5 * SUMPRODUCT(J144:N144,J234:N234) - PRODUCT(SUM(J144:N144),SUM(J234:N234))) / ((5 * SUM((J144^2)+(K144^2)+(L144^2)+(M144^2)+(N144^2))) - SUM(J144:N144)^2),""))</f>
        <v/>
      </c>
      <c r="AF234">
        <f>IFERROR(CORREL(J144:N144,J234:N234),"")</f>
        <v/>
      </c>
      <c r="AZ234">
        <f>IF(Q234=S234,0,1)</f>
        <v/>
      </c>
      <c r="BA234">
        <f>IF(AZ234=1,IF(Q234="","",IF(Q234=N144,"Yes","No")),"")</f>
        <v/>
      </c>
      <c r="BB234">
        <f>IF(BA234="Yes",P234,"")</f>
        <v/>
      </c>
      <c r="BC234">
        <f>IF(AZ234=1,IF(S234="","",IF(S234=N144,"Yes","No")),"")</f>
        <v/>
      </c>
      <c r="BD234">
        <f>IF(BC234="Yes",R234,"")</f>
        <v/>
      </c>
      <c r="BE234">
        <f>IFERROR(IF(SIGN(AE234)=1,"Increasing",IF(SIGN(AE234)=-1,"Decreasing","")),"")</f>
        <v/>
      </c>
      <c r="BF234">
        <f>IF(OR(AND(BE234="Increasing",BA234="Yes"),AND(BE234="Decreasing",BC234="Yes")),"Yes","No")</f>
        <v/>
      </c>
      <c r="BG234">
        <f>IF(I234="pos_trend","Yes","No")</f>
        <v/>
      </c>
      <c r="BH234">
        <f>IF(AF234&lt;&gt;"",IF(ABS(AF234)&gt;0.8,"Yes","No"),"")</f>
        <v/>
      </c>
    </row>
    <row r="235" spans="1:60">
      <c r="I235">
        <f>IF(AND(K235&gt; J235, L235&gt; K235, M235&gt; L235, N235&gt; M235), "pos_trend", IF(AND(K235&lt; J235, L235&lt; K235, M235&lt; L235, N235&lt; M235), "neg_trend", "N/A"))</f>
        <v/>
      </c>
      <c r="J235">
        <f>IFERROR(IF(TRIM(C235)="-", "N/A", IF(RIGHT(C235,1)=")",IF(RIGHT(C235,2)="T)",-1000000000000*VALUE(MID(C235,2,LEN(C235)-3)),IF(RIGHT(C235,2)="M)",-1000000*VALUE(MID(C235,2,LEN(C235)-3)),IF(RIGHT(C235,2)="B)",-1000000000*VALUE(MID(C235,2,LEN(C235)-3)),IF(RIGHT(C235,2)="k)",-1000*VALUE(MID(C235,2,LEN(C235)-3)),VALUE(SUBSTITUTE(C235,",","")))))),IF(RIGHT(C235,1)="T",1000000000000*VALUE(LEFT(C235,LEN(C235)-1)),IF(RIGHT(C235,1)="M",1000000*VALUE(LEFT(C235,LEN(C235)-1)),IF(RIGHT(C235,1)="B",1000000000*VALUE(LEFT(C235,LEN(C235)-1)),IF(RIGHT(C235,1)="%",0.01*VALUE(LEFT(C235,LEN(C235)-1)),IF(RIGHT(C235,1)="k",1000*VALUE(LEFT(C235,LEN(C235)-1)),VALUE(SUBSTITUTE(C235,",",""))))))))),"N/A")</f>
        <v/>
      </c>
      <c r="K235">
        <f>IFERROR(IF(TRIM(D235)="-", "N/A", IF(RIGHT(D235,1)=")",IF(RIGHT(D235,2)="T)",-1000000000000*VALUE(MID(D235,2,LEN(D235)-3)),IF(RIGHT(D235,2)="M)",-1000000*VALUE(MID(D235,2,LEN(D235)-3)),IF(RIGHT(D235,2)="B)",-1000000000*VALUE(MID(D235,2,LEN(D235)-3)),IF(RIGHT(D235,2)="k)",-1000*VALUE(MID(D235,2,LEN(D235)-3)),VALUE(SUBSTITUTE(D235,",","")))))),IF(RIGHT(D235,1)="T",1000000000000*VALUE(LEFT(D235,LEN(D235)-1)),IF(RIGHT(D235,1)="M",1000000*VALUE(LEFT(D235,LEN(D235)-1)),IF(RIGHT(D235,1)="B",1000000000*VALUE(LEFT(D235,LEN(D235)-1)),IF(RIGHT(D235,1)="%",0.01*VALUE(LEFT(D235,LEN(D235)-1)),IF(RIGHT(D235,1)="k",1000*VALUE(LEFT(D235,LEN(D235)-1)),VALUE(SUBSTITUTE(D235,",",""))))))))),"N/A")</f>
        <v/>
      </c>
      <c r="L235">
        <f>IFERROR(IF(TRIM(E235)="-", "N/A", IF(RIGHT(E235,1)=")",IF(RIGHT(E235,2)="T)",-1000000000000*VALUE(MID(E235,2,LEN(E235)-3)),IF(RIGHT(E235,2)="M)",-1000000*VALUE(MID(E235,2,LEN(E235)-3)),IF(RIGHT(E235,2)="B)",-1000000000*VALUE(MID(E235,2,LEN(E235)-3)),IF(RIGHT(E235,2)="k)",-1000*VALUE(MID(E235,2,LEN(E235)-3)),VALUE(SUBSTITUTE(E235,",","")))))),IF(RIGHT(E235,1)="T",1000000000000*VALUE(LEFT(E235,LEN(E235)-1)),IF(RIGHT(E235,1)="M",1000000*VALUE(LEFT(E235,LEN(E235)-1)),IF(RIGHT(E235,1)="B",1000000000*VALUE(LEFT(E235,LEN(E235)-1)),IF(RIGHT(E235,1)="%",0.01*VALUE(LEFT(E235,LEN(E235)-1)),IF(RIGHT(E235,1)="k",1000*VALUE(LEFT(E235,LEN(E235)-1)),VALUE(SUBSTITUTE(E235,",",""))))))))),"N/A")</f>
        <v/>
      </c>
      <c r="M235">
        <f>IFERROR(IF(TRIM(F235)="-", "N/A", IF(RIGHT(F235,1)=")",IF(RIGHT(F235,2)="T)",-1000000000000*VALUE(MID(F235,2,LEN(F235)-3)),IF(RIGHT(F235,2)="M)",-1000000*VALUE(MID(F235,2,LEN(F235)-3)),IF(RIGHT(F235,2)="B)",-1000000000*VALUE(MID(F235,2,LEN(F235)-3)),IF(RIGHT(F235,2)="k)",-1000*VALUE(MID(F235,2,LEN(F235)-3)),VALUE(SUBSTITUTE(F235,",","")))))),IF(RIGHT(F235,1)="T",1000000000000*VALUE(LEFT(F235,LEN(F235)-1)),IF(RIGHT(F235,1)="M",1000000*VALUE(LEFT(F235,LEN(F235)-1)),IF(RIGHT(F235,1)="B",1000000000*VALUE(LEFT(F235,LEN(F235)-1)),IF(RIGHT(F235,1)="%",0.01*VALUE(LEFT(F235,LEN(F235)-1)),IF(RIGHT(F235,1)="k",1000*VALUE(LEFT(F235,LEN(F235)-1)),VALUE(SUBSTITUTE(F235,",",""))))))))),"N/A")</f>
        <v/>
      </c>
      <c r="N235">
        <f>IFERROR(IF(TRIM(G235)="-", "N/A", IF(RIGHT(G235,1)=")",IF(RIGHT(G235,2)="T)",-1000000000000*VALUE(MID(G235,2,LEN(G235)-3)),IF(RIGHT(G235,2)="M)",-1000000*VALUE(MID(G235,2,LEN(G235)-3)),IF(RIGHT(G235,2)="B)",-1000000000*VALUE(MID(G235,2,LEN(G235)-3)),IF(RIGHT(G235,2)="k)",-1000*VALUE(MID(G235,2,LEN(G235)-3)),VALUE(SUBSTITUTE(G235,",","")))))),IF(RIGHT(G235,1)="T",1000000000000*VALUE(LEFT(G235,LEN(G235)-1)),IF(RIGHT(G235,1)="M",1000000*VALUE(LEFT(G235,LEN(G235)-1)),IF(RIGHT(G235,1)="B",1000000000*VALUE(LEFT(G235,LEN(G235)-1)),IF(RIGHT(G235,1)="%",0.01*VALUE(LEFT(G235,LEN(G235)-1)),IF(RIGHT(G235,1)="k",1000*VALUE(LEFT(G235,LEN(G235)-1)),VALUE(SUBSTITUTE(G235,",",""))))))))),"N/A")</f>
        <v/>
      </c>
      <c r="P235">
        <f>MAX(J235:N235)</f>
        <v/>
      </c>
      <c r="Q235">
        <f>IFERROR(J144+MATCH(P235,J235:N235,0)-1,"")</f>
        <v/>
      </c>
      <c r="R235">
        <f>IF(Q235="","",MIN(J235:N235))</f>
        <v/>
      </c>
      <c r="S235">
        <f>IFERROR(J144+MATCH(R235,J235:N235,0)-1,"")</f>
        <v/>
      </c>
      <c r="T235">
        <f>IFERROR(AVERAGE(J235:N235),"")</f>
        <v/>
      </c>
      <c r="U235">
        <f>IFERROR(STDEV(J235:N235),"")</f>
        <v/>
      </c>
      <c r="V235">
        <f>IFERROR(IF(C235="-","",IF(ISBLANK(B235),"",IF(OR(ISNUMBER(FIND("Growth",B235)),ISNUMBER(FIND("Margin",B235))),"",(J235-T235)/U235))),"")</f>
        <v/>
      </c>
      <c r="W235">
        <f>IFERROR(IF(OR(D235="-",ISBLANK(D235)),"",(K235-T235)/U235),"")</f>
        <v/>
      </c>
      <c r="X235">
        <f>IFERROR(IF(OR(E235="-",ISBLANK(E235)),"",(L235-T235)/U235),"")</f>
        <v/>
      </c>
      <c r="Y235">
        <f>IFERROR(IF(OR(F235="-",ISBLANK(F235)),"",(M235-T235)/U235),"")</f>
        <v/>
      </c>
      <c r="Z235">
        <f>IFERROR(IF(OR(G235="-",ISBLANK(G235)),"",(N235-T235)/U235),"")</f>
        <v/>
      </c>
      <c r="AA235">
        <f>IF(MAX(MAX(V235:Z235),ABS(MIN(V235:Z235)))=ABS(MIN(V235:Z235)),MIN(V235:Z235),MAX(V235:Z235))</f>
        <v/>
      </c>
      <c r="AB235">
        <f>IFERROR(V144+MATCH(AA235,V235:Z235,0)-1,"")</f>
        <v/>
      </c>
      <c r="AC235">
        <f>IF(AB235&lt;&gt;"",IF(S235=AB235,"Low",IF(AB235=Q235,"High","")),"")</f>
        <v/>
      </c>
      <c r="AE235">
        <f>IF(ISNUMBER(MATCH("N/A",J235:N235,0)),"",IFERROR((5 * SUMPRODUCT(J144:N144,J235:N235) - PRODUCT(SUM(J144:N144),SUM(J235:N235))) / ((5 * SUM((J144^2)+(K144^2)+(L144^2)+(M144^2)+(N144^2))) - SUM(J144:N144)^2),""))</f>
        <v/>
      </c>
      <c r="AF235">
        <f>IFERROR(CORREL(J144:N144,J235:N235),"")</f>
        <v/>
      </c>
      <c r="AZ235">
        <f>IF(Q235=S235,0,1)</f>
        <v/>
      </c>
      <c r="BA235">
        <f>IF(AZ235=1,IF(Q235="","",IF(Q235=N144,"Yes","No")),"")</f>
        <v/>
      </c>
      <c r="BB235">
        <f>IF(BA235="Yes",P235,"")</f>
        <v/>
      </c>
      <c r="BC235">
        <f>IF(AZ235=1,IF(S235="","",IF(S235=N144,"Yes","No")),"")</f>
        <v/>
      </c>
      <c r="BD235">
        <f>IF(BC235="Yes",R235,"")</f>
        <v/>
      </c>
      <c r="BE235">
        <f>IFERROR(IF(SIGN(AE235)=1,"Increasing",IF(SIGN(AE235)=-1,"Decreasing","")),"")</f>
        <v/>
      </c>
      <c r="BF235">
        <f>IF(OR(AND(BE235="Increasing",BA235="Yes"),AND(BE235="Decreasing",BC235="Yes")),"Yes","No")</f>
        <v/>
      </c>
      <c r="BG235">
        <f>IF(I235="pos_trend","Yes","No")</f>
        <v/>
      </c>
      <c r="BH235">
        <f>IF(AF235&lt;&gt;"",IF(ABS(AF235)&gt;0.8,"Yes","No"),"")</f>
        <v/>
      </c>
    </row>
    <row r="236" spans="1:60">
      <c r="I236">
        <f>IF(AND(K236&gt; J236, L236&gt; K236, M236&gt; L236, N236&gt; M236), "pos_trend", IF(AND(K236&lt; J236, L236&lt; K236, M236&lt; L236, N236&lt; M236), "neg_trend", "N/A"))</f>
        <v/>
      </c>
      <c r="J236">
        <f>IFERROR(IF(TRIM(C236)="-", "N/A", IF(RIGHT(C236,1)=")",IF(RIGHT(C236,2)="T)",-1000000000000*VALUE(MID(C236,2,LEN(C236)-3)),IF(RIGHT(C236,2)="M)",-1000000*VALUE(MID(C236,2,LEN(C236)-3)),IF(RIGHT(C236,2)="B)",-1000000000*VALUE(MID(C236,2,LEN(C236)-3)),IF(RIGHT(C236,2)="k)",-1000*VALUE(MID(C236,2,LEN(C236)-3)),VALUE(SUBSTITUTE(C236,",","")))))),IF(RIGHT(C236,1)="T",1000000000000*VALUE(LEFT(C236,LEN(C236)-1)),IF(RIGHT(C236,1)="M",1000000*VALUE(LEFT(C236,LEN(C236)-1)),IF(RIGHT(C236,1)="B",1000000000*VALUE(LEFT(C236,LEN(C236)-1)),IF(RIGHT(C236,1)="%",0.01*VALUE(LEFT(C236,LEN(C236)-1)),IF(RIGHT(C236,1)="k",1000*VALUE(LEFT(C236,LEN(C236)-1)),VALUE(SUBSTITUTE(C236,",",""))))))))),"N/A")</f>
        <v/>
      </c>
      <c r="K236">
        <f>IFERROR(IF(TRIM(D236)="-", "N/A", IF(RIGHT(D236,1)=")",IF(RIGHT(D236,2)="T)",-1000000000000*VALUE(MID(D236,2,LEN(D236)-3)),IF(RIGHT(D236,2)="M)",-1000000*VALUE(MID(D236,2,LEN(D236)-3)),IF(RIGHT(D236,2)="B)",-1000000000*VALUE(MID(D236,2,LEN(D236)-3)),IF(RIGHT(D236,2)="k)",-1000*VALUE(MID(D236,2,LEN(D236)-3)),VALUE(SUBSTITUTE(D236,",","")))))),IF(RIGHT(D236,1)="T",1000000000000*VALUE(LEFT(D236,LEN(D236)-1)),IF(RIGHT(D236,1)="M",1000000*VALUE(LEFT(D236,LEN(D236)-1)),IF(RIGHT(D236,1)="B",1000000000*VALUE(LEFT(D236,LEN(D236)-1)),IF(RIGHT(D236,1)="%",0.01*VALUE(LEFT(D236,LEN(D236)-1)),IF(RIGHT(D236,1)="k",1000*VALUE(LEFT(D236,LEN(D236)-1)),VALUE(SUBSTITUTE(D236,",",""))))))))),"N/A")</f>
        <v/>
      </c>
      <c r="L236">
        <f>IFERROR(IF(TRIM(E236)="-", "N/A", IF(RIGHT(E236,1)=")",IF(RIGHT(E236,2)="T)",-1000000000000*VALUE(MID(E236,2,LEN(E236)-3)),IF(RIGHT(E236,2)="M)",-1000000*VALUE(MID(E236,2,LEN(E236)-3)),IF(RIGHT(E236,2)="B)",-1000000000*VALUE(MID(E236,2,LEN(E236)-3)),IF(RIGHT(E236,2)="k)",-1000*VALUE(MID(E236,2,LEN(E236)-3)),VALUE(SUBSTITUTE(E236,",","")))))),IF(RIGHT(E236,1)="T",1000000000000*VALUE(LEFT(E236,LEN(E236)-1)),IF(RIGHT(E236,1)="M",1000000*VALUE(LEFT(E236,LEN(E236)-1)),IF(RIGHT(E236,1)="B",1000000000*VALUE(LEFT(E236,LEN(E236)-1)),IF(RIGHT(E236,1)="%",0.01*VALUE(LEFT(E236,LEN(E236)-1)),IF(RIGHT(E236,1)="k",1000*VALUE(LEFT(E236,LEN(E236)-1)),VALUE(SUBSTITUTE(E236,",",""))))))))),"N/A")</f>
        <v/>
      </c>
      <c r="M236">
        <f>IFERROR(IF(TRIM(F236)="-", "N/A", IF(RIGHT(F236,1)=")",IF(RIGHT(F236,2)="T)",-1000000000000*VALUE(MID(F236,2,LEN(F236)-3)),IF(RIGHT(F236,2)="M)",-1000000*VALUE(MID(F236,2,LEN(F236)-3)),IF(RIGHT(F236,2)="B)",-1000000000*VALUE(MID(F236,2,LEN(F236)-3)),IF(RIGHT(F236,2)="k)",-1000*VALUE(MID(F236,2,LEN(F236)-3)),VALUE(SUBSTITUTE(F236,",","")))))),IF(RIGHT(F236,1)="T",1000000000000*VALUE(LEFT(F236,LEN(F236)-1)),IF(RIGHT(F236,1)="M",1000000*VALUE(LEFT(F236,LEN(F236)-1)),IF(RIGHT(F236,1)="B",1000000000*VALUE(LEFT(F236,LEN(F236)-1)),IF(RIGHT(F236,1)="%",0.01*VALUE(LEFT(F236,LEN(F236)-1)),IF(RIGHT(F236,1)="k",1000*VALUE(LEFT(F236,LEN(F236)-1)),VALUE(SUBSTITUTE(F236,",",""))))))))),"N/A")</f>
        <v/>
      </c>
      <c r="N236">
        <f>IFERROR(IF(TRIM(G236)="-", "N/A", IF(RIGHT(G236,1)=")",IF(RIGHT(G236,2)="T)",-1000000000000*VALUE(MID(G236,2,LEN(G236)-3)),IF(RIGHT(G236,2)="M)",-1000000*VALUE(MID(G236,2,LEN(G236)-3)),IF(RIGHT(G236,2)="B)",-1000000000*VALUE(MID(G236,2,LEN(G236)-3)),IF(RIGHT(G236,2)="k)",-1000*VALUE(MID(G236,2,LEN(G236)-3)),VALUE(SUBSTITUTE(G236,",","")))))),IF(RIGHT(G236,1)="T",1000000000000*VALUE(LEFT(G236,LEN(G236)-1)),IF(RIGHT(G236,1)="M",1000000*VALUE(LEFT(G236,LEN(G236)-1)),IF(RIGHT(G236,1)="B",1000000000*VALUE(LEFT(G236,LEN(G236)-1)),IF(RIGHT(G236,1)="%",0.01*VALUE(LEFT(G236,LEN(G236)-1)),IF(RIGHT(G236,1)="k",1000*VALUE(LEFT(G236,LEN(G236)-1)),VALUE(SUBSTITUTE(G236,",",""))))))))),"N/A")</f>
        <v/>
      </c>
      <c r="P236">
        <f>MAX(J236:N236)</f>
        <v/>
      </c>
      <c r="Q236">
        <f>IFERROR(J144+MATCH(P236,J236:N236,0)-1,"")</f>
        <v/>
      </c>
      <c r="R236">
        <f>IF(Q236="","",MIN(J236:N236))</f>
        <v/>
      </c>
      <c r="S236">
        <f>IFERROR(J144+MATCH(R236,J236:N236,0)-1,"")</f>
        <v/>
      </c>
      <c r="T236">
        <f>IFERROR(AVERAGE(J236:N236),"")</f>
        <v/>
      </c>
      <c r="U236">
        <f>IFERROR(STDEV(J236:N236),"")</f>
        <v/>
      </c>
      <c r="V236">
        <f>IFERROR(IF(C236="-","",IF(ISBLANK(B236),"",IF(OR(ISNUMBER(FIND("Growth",B236)),ISNUMBER(FIND("Margin",B236))),"",(J236-T236)/U236))),"")</f>
        <v/>
      </c>
      <c r="W236">
        <f>IFERROR(IF(OR(D236="-",ISBLANK(D236)),"",(K236-T236)/U236),"")</f>
        <v/>
      </c>
      <c r="X236">
        <f>IFERROR(IF(OR(E236="-",ISBLANK(E236)),"",(L236-T236)/U236),"")</f>
        <v/>
      </c>
      <c r="Y236">
        <f>IFERROR(IF(OR(F236="-",ISBLANK(F236)),"",(M236-T236)/U236),"")</f>
        <v/>
      </c>
      <c r="Z236">
        <f>IFERROR(IF(OR(G236="-",ISBLANK(G236)),"",(N236-T236)/U236),"")</f>
        <v/>
      </c>
      <c r="AA236">
        <f>IF(MAX(MAX(V236:Z236),ABS(MIN(V236:Z236)))=ABS(MIN(V236:Z236)),MIN(V236:Z236),MAX(V236:Z236))</f>
        <v/>
      </c>
      <c r="AB236">
        <f>IFERROR(V144+MATCH(AA236,V236:Z236,0)-1,"")</f>
        <v/>
      </c>
      <c r="AC236">
        <f>IF(AB236&lt;&gt;"",IF(S236=AB236,"Low",IF(AB236=Q236,"High","")),"")</f>
        <v/>
      </c>
      <c r="AE236">
        <f>IF(ISNUMBER(MATCH("N/A",J236:N236,0)),"",IFERROR((5 * SUMPRODUCT(J144:N144,J236:N236) - PRODUCT(SUM(J144:N144),SUM(J236:N236))) / ((5 * SUM((J144^2)+(K144^2)+(L144^2)+(M144^2)+(N144^2))) - SUM(J144:N144)^2),""))</f>
        <v/>
      </c>
      <c r="AF236">
        <f>IFERROR(CORREL(J144:N144,J236:N236),"")</f>
        <v/>
      </c>
      <c r="AZ236">
        <f>IF(Q236=S236,0,1)</f>
        <v/>
      </c>
      <c r="BA236">
        <f>IF(AZ236=1,IF(Q236="","",IF(Q236=N144,"Yes","No")),"")</f>
        <v/>
      </c>
      <c r="BB236">
        <f>IF(BA236="Yes",P236,"")</f>
        <v/>
      </c>
      <c r="BC236">
        <f>IF(AZ236=1,IF(S236="","",IF(S236=N144,"Yes","No")),"")</f>
        <v/>
      </c>
      <c r="BD236">
        <f>IF(BC236="Yes",R236,"")</f>
        <v/>
      </c>
      <c r="BE236">
        <f>IFERROR(IF(SIGN(AE236)=1,"Increasing",IF(SIGN(AE236)=-1,"Decreasing","")),"")</f>
        <v/>
      </c>
      <c r="BF236">
        <f>IF(OR(AND(BE236="Increasing",BA236="Yes"),AND(BE236="Decreasing",BC236="Yes")),"Yes","No")</f>
        <v/>
      </c>
      <c r="BG236">
        <f>IF(I236="pos_trend","Yes","No")</f>
        <v/>
      </c>
      <c r="BH236">
        <f>IF(AF236&lt;&gt;"",IF(ABS(AF236)&gt;0.8,"Yes","No"),"")</f>
        <v/>
      </c>
    </row>
    <row r="237" spans="1:60">
      <c r="I237">
        <f>IF(AND(K237&gt; J237, L237&gt; K237, M237&gt; L237, N237&gt; M237), "pos_trend", IF(AND(K237&lt; J237, L237&lt; K237, M237&lt; L237, N237&lt; M237), "neg_trend", "N/A"))</f>
        <v/>
      </c>
      <c r="J237">
        <f>IFERROR(IF(TRIM(C237)="-", "N/A", IF(RIGHT(C237,1)=")",IF(RIGHT(C237,2)="T)",-1000000000000*VALUE(MID(C237,2,LEN(C237)-3)),IF(RIGHT(C237,2)="M)",-1000000*VALUE(MID(C237,2,LEN(C237)-3)),IF(RIGHT(C237,2)="B)",-1000000000*VALUE(MID(C237,2,LEN(C237)-3)),IF(RIGHT(C237,2)="k)",-1000*VALUE(MID(C237,2,LEN(C237)-3)),VALUE(SUBSTITUTE(C237,",","")))))),IF(RIGHT(C237,1)="T",1000000000000*VALUE(LEFT(C237,LEN(C237)-1)),IF(RIGHT(C237,1)="M",1000000*VALUE(LEFT(C237,LEN(C237)-1)),IF(RIGHT(C237,1)="B",1000000000*VALUE(LEFT(C237,LEN(C237)-1)),IF(RIGHT(C237,1)="%",0.01*VALUE(LEFT(C237,LEN(C237)-1)),IF(RIGHT(C237,1)="k",1000*VALUE(LEFT(C237,LEN(C237)-1)),VALUE(SUBSTITUTE(C237,",",""))))))))),"N/A")</f>
        <v/>
      </c>
      <c r="K237">
        <f>IFERROR(IF(TRIM(D237)="-", "N/A", IF(RIGHT(D237,1)=")",IF(RIGHT(D237,2)="T)",-1000000000000*VALUE(MID(D237,2,LEN(D237)-3)),IF(RIGHT(D237,2)="M)",-1000000*VALUE(MID(D237,2,LEN(D237)-3)),IF(RIGHT(D237,2)="B)",-1000000000*VALUE(MID(D237,2,LEN(D237)-3)),IF(RIGHT(D237,2)="k)",-1000*VALUE(MID(D237,2,LEN(D237)-3)),VALUE(SUBSTITUTE(D237,",","")))))),IF(RIGHT(D237,1)="T",1000000000000*VALUE(LEFT(D237,LEN(D237)-1)),IF(RIGHT(D237,1)="M",1000000*VALUE(LEFT(D237,LEN(D237)-1)),IF(RIGHT(D237,1)="B",1000000000*VALUE(LEFT(D237,LEN(D237)-1)),IF(RIGHT(D237,1)="%",0.01*VALUE(LEFT(D237,LEN(D237)-1)),IF(RIGHT(D237,1)="k",1000*VALUE(LEFT(D237,LEN(D237)-1)),VALUE(SUBSTITUTE(D237,",",""))))))))),"N/A")</f>
        <v/>
      </c>
      <c r="L237">
        <f>IFERROR(IF(TRIM(E237)="-", "N/A", IF(RIGHT(E237,1)=")",IF(RIGHT(E237,2)="T)",-1000000000000*VALUE(MID(E237,2,LEN(E237)-3)),IF(RIGHT(E237,2)="M)",-1000000*VALUE(MID(E237,2,LEN(E237)-3)),IF(RIGHT(E237,2)="B)",-1000000000*VALUE(MID(E237,2,LEN(E237)-3)),IF(RIGHT(E237,2)="k)",-1000*VALUE(MID(E237,2,LEN(E237)-3)),VALUE(SUBSTITUTE(E237,",","")))))),IF(RIGHT(E237,1)="T",1000000000000*VALUE(LEFT(E237,LEN(E237)-1)),IF(RIGHT(E237,1)="M",1000000*VALUE(LEFT(E237,LEN(E237)-1)),IF(RIGHT(E237,1)="B",1000000000*VALUE(LEFT(E237,LEN(E237)-1)),IF(RIGHT(E237,1)="%",0.01*VALUE(LEFT(E237,LEN(E237)-1)),IF(RIGHT(E237,1)="k",1000*VALUE(LEFT(E237,LEN(E237)-1)),VALUE(SUBSTITUTE(E237,",",""))))))))),"N/A")</f>
        <v/>
      </c>
      <c r="M237">
        <f>IFERROR(IF(TRIM(F237)="-", "N/A", IF(RIGHT(F237,1)=")",IF(RIGHT(F237,2)="T)",-1000000000000*VALUE(MID(F237,2,LEN(F237)-3)),IF(RIGHT(F237,2)="M)",-1000000*VALUE(MID(F237,2,LEN(F237)-3)),IF(RIGHT(F237,2)="B)",-1000000000*VALUE(MID(F237,2,LEN(F237)-3)),IF(RIGHT(F237,2)="k)",-1000*VALUE(MID(F237,2,LEN(F237)-3)),VALUE(SUBSTITUTE(F237,",","")))))),IF(RIGHT(F237,1)="T",1000000000000*VALUE(LEFT(F237,LEN(F237)-1)),IF(RIGHT(F237,1)="M",1000000*VALUE(LEFT(F237,LEN(F237)-1)),IF(RIGHT(F237,1)="B",1000000000*VALUE(LEFT(F237,LEN(F237)-1)),IF(RIGHT(F237,1)="%",0.01*VALUE(LEFT(F237,LEN(F237)-1)),IF(RIGHT(F237,1)="k",1000*VALUE(LEFT(F237,LEN(F237)-1)),VALUE(SUBSTITUTE(F237,",",""))))))))),"N/A")</f>
        <v/>
      </c>
      <c r="N237">
        <f>IFERROR(IF(TRIM(G237)="-", "N/A", IF(RIGHT(G237,1)=")",IF(RIGHT(G237,2)="T)",-1000000000000*VALUE(MID(G237,2,LEN(G237)-3)),IF(RIGHT(G237,2)="M)",-1000000*VALUE(MID(G237,2,LEN(G237)-3)),IF(RIGHT(G237,2)="B)",-1000000000*VALUE(MID(G237,2,LEN(G237)-3)),IF(RIGHT(G237,2)="k)",-1000*VALUE(MID(G237,2,LEN(G237)-3)),VALUE(SUBSTITUTE(G237,",","")))))),IF(RIGHT(G237,1)="T",1000000000000*VALUE(LEFT(G237,LEN(G237)-1)),IF(RIGHT(G237,1)="M",1000000*VALUE(LEFT(G237,LEN(G237)-1)),IF(RIGHT(G237,1)="B",1000000000*VALUE(LEFT(G237,LEN(G237)-1)),IF(RIGHT(G237,1)="%",0.01*VALUE(LEFT(G237,LEN(G237)-1)),IF(RIGHT(G237,1)="k",1000*VALUE(LEFT(G237,LEN(G237)-1)),VALUE(SUBSTITUTE(G237,",",""))))))))),"N/A")</f>
        <v/>
      </c>
      <c r="P237">
        <f>MAX(J237:N237)</f>
        <v/>
      </c>
      <c r="Q237">
        <f>IFERROR(J144+MATCH(P237,J237:N237,0)-1,"")</f>
        <v/>
      </c>
      <c r="R237">
        <f>IF(Q237="","",MIN(J237:N237))</f>
        <v/>
      </c>
      <c r="S237">
        <f>IFERROR(J144+MATCH(R237,J237:N237,0)-1,"")</f>
        <v/>
      </c>
      <c r="T237">
        <f>IFERROR(AVERAGE(J237:N237),"")</f>
        <v/>
      </c>
      <c r="U237">
        <f>IFERROR(STDEV(J237:N237),"")</f>
        <v/>
      </c>
      <c r="V237">
        <f>IFERROR(IF(C237="-","",IF(ISBLANK(B237),"",IF(OR(ISNUMBER(FIND("Growth",B237)),ISNUMBER(FIND("Margin",B237))),"",(J237-T237)/U237))),"")</f>
        <v/>
      </c>
      <c r="W237">
        <f>IFERROR(IF(OR(D237="-",ISBLANK(D237)),"",(K237-T237)/U237),"")</f>
        <v/>
      </c>
      <c r="X237">
        <f>IFERROR(IF(OR(E237="-",ISBLANK(E237)),"",(L237-T237)/U237),"")</f>
        <v/>
      </c>
      <c r="Y237">
        <f>IFERROR(IF(OR(F237="-",ISBLANK(F237)),"",(M237-T237)/U237),"")</f>
        <v/>
      </c>
      <c r="Z237">
        <f>IFERROR(IF(OR(G237="-",ISBLANK(G237)),"",(N237-T237)/U237),"")</f>
        <v/>
      </c>
      <c r="AA237">
        <f>IF(MAX(MAX(V237:Z237),ABS(MIN(V237:Z237)))=ABS(MIN(V237:Z237)),MIN(V237:Z237),MAX(V237:Z237))</f>
        <v/>
      </c>
      <c r="AB237">
        <f>IFERROR(V144+MATCH(AA237,V237:Z237,0)-1,"")</f>
        <v/>
      </c>
      <c r="AC237">
        <f>IF(AB237&lt;&gt;"",IF(S237=AB237,"Low",IF(AB237=Q237,"High","")),"")</f>
        <v/>
      </c>
      <c r="AE237">
        <f>IF(ISNUMBER(MATCH("N/A",J237:N237,0)),"",IFERROR((5 * SUMPRODUCT(J144:N144,J237:N237) - PRODUCT(SUM(J144:N144),SUM(J237:N237))) / ((5 * SUM((J144^2)+(K144^2)+(L144^2)+(M144^2)+(N144^2))) - SUM(J144:N144)^2),""))</f>
        <v/>
      </c>
      <c r="AF237">
        <f>IFERROR(CORREL(J144:N144,J237:N237),"")</f>
        <v/>
      </c>
      <c r="AZ237">
        <f>IF(Q237=S237,0,1)</f>
        <v/>
      </c>
      <c r="BA237">
        <f>IF(AZ237=1,IF(Q237="","",IF(Q237=N144,"Yes","No")),"")</f>
        <v/>
      </c>
      <c r="BB237">
        <f>IF(BA237="Yes",P237,"")</f>
        <v/>
      </c>
      <c r="BC237">
        <f>IF(AZ237=1,IF(S237="","",IF(S237=N144,"Yes","No")),"")</f>
        <v/>
      </c>
      <c r="BD237">
        <f>IF(BC237="Yes",R237,"")</f>
        <v/>
      </c>
      <c r="BE237">
        <f>IFERROR(IF(SIGN(AE237)=1,"Increasing",IF(SIGN(AE237)=-1,"Decreasing","")),"")</f>
        <v/>
      </c>
      <c r="BF237">
        <f>IF(OR(AND(BE237="Increasing",BA237="Yes"),AND(BE237="Decreasing",BC237="Yes")),"Yes","No")</f>
        <v/>
      </c>
      <c r="BG237">
        <f>IF(I237="pos_trend","Yes","No")</f>
        <v/>
      </c>
      <c r="BH237">
        <f>IF(AF237&lt;&gt;"",IF(ABS(AF237)&gt;0.8,"Yes","No"),"")</f>
        <v/>
      </c>
    </row>
    <row r="238" spans="1:60">
      <c r="I238">
        <f>IF(AND(K238&gt; J238, L238&gt; K238, M238&gt; L238, N238&gt; M238), "pos_trend", IF(AND(K238&lt; J238, L238&lt; K238, M238&lt; L238, N238&lt; M238), "neg_trend", "N/A"))</f>
        <v/>
      </c>
      <c r="J238">
        <f>IFERROR(IF(TRIM(C238)="-", "N/A", IF(RIGHT(C238,1)=")",IF(RIGHT(C238,2)="T)",-1000000000000*VALUE(MID(C238,2,LEN(C238)-3)),IF(RIGHT(C238,2)="M)",-1000000*VALUE(MID(C238,2,LEN(C238)-3)),IF(RIGHT(C238,2)="B)",-1000000000*VALUE(MID(C238,2,LEN(C238)-3)),IF(RIGHT(C238,2)="k)",-1000*VALUE(MID(C238,2,LEN(C238)-3)),VALUE(SUBSTITUTE(C238,",","")))))),IF(RIGHT(C238,1)="T",1000000000000*VALUE(LEFT(C238,LEN(C238)-1)),IF(RIGHT(C238,1)="M",1000000*VALUE(LEFT(C238,LEN(C238)-1)),IF(RIGHT(C238,1)="B",1000000000*VALUE(LEFT(C238,LEN(C238)-1)),IF(RIGHT(C238,1)="%",0.01*VALUE(LEFT(C238,LEN(C238)-1)),IF(RIGHT(C238,1)="k",1000*VALUE(LEFT(C238,LEN(C238)-1)),VALUE(SUBSTITUTE(C238,",",""))))))))),"N/A")</f>
        <v/>
      </c>
      <c r="K238">
        <f>IFERROR(IF(TRIM(D238)="-", "N/A", IF(RIGHT(D238,1)=")",IF(RIGHT(D238,2)="T)",-1000000000000*VALUE(MID(D238,2,LEN(D238)-3)),IF(RIGHT(D238,2)="M)",-1000000*VALUE(MID(D238,2,LEN(D238)-3)),IF(RIGHT(D238,2)="B)",-1000000000*VALUE(MID(D238,2,LEN(D238)-3)),IF(RIGHT(D238,2)="k)",-1000*VALUE(MID(D238,2,LEN(D238)-3)),VALUE(SUBSTITUTE(D238,",","")))))),IF(RIGHT(D238,1)="T",1000000000000*VALUE(LEFT(D238,LEN(D238)-1)),IF(RIGHT(D238,1)="M",1000000*VALUE(LEFT(D238,LEN(D238)-1)),IF(RIGHT(D238,1)="B",1000000000*VALUE(LEFT(D238,LEN(D238)-1)),IF(RIGHT(D238,1)="%",0.01*VALUE(LEFT(D238,LEN(D238)-1)),IF(RIGHT(D238,1)="k",1000*VALUE(LEFT(D238,LEN(D238)-1)),VALUE(SUBSTITUTE(D238,",",""))))))))),"N/A")</f>
        <v/>
      </c>
      <c r="L238">
        <f>IFERROR(IF(TRIM(E238)="-", "N/A", IF(RIGHT(E238,1)=")",IF(RIGHT(E238,2)="T)",-1000000000000*VALUE(MID(E238,2,LEN(E238)-3)),IF(RIGHT(E238,2)="M)",-1000000*VALUE(MID(E238,2,LEN(E238)-3)),IF(RIGHT(E238,2)="B)",-1000000000*VALUE(MID(E238,2,LEN(E238)-3)),IF(RIGHT(E238,2)="k)",-1000*VALUE(MID(E238,2,LEN(E238)-3)),VALUE(SUBSTITUTE(E238,",","")))))),IF(RIGHT(E238,1)="T",1000000000000*VALUE(LEFT(E238,LEN(E238)-1)),IF(RIGHT(E238,1)="M",1000000*VALUE(LEFT(E238,LEN(E238)-1)),IF(RIGHT(E238,1)="B",1000000000*VALUE(LEFT(E238,LEN(E238)-1)),IF(RIGHT(E238,1)="%",0.01*VALUE(LEFT(E238,LEN(E238)-1)),IF(RIGHT(E238,1)="k",1000*VALUE(LEFT(E238,LEN(E238)-1)),VALUE(SUBSTITUTE(E238,",",""))))))))),"N/A")</f>
        <v/>
      </c>
      <c r="M238">
        <f>IFERROR(IF(TRIM(F238)="-", "N/A", IF(RIGHT(F238,1)=")",IF(RIGHT(F238,2)="T)",-1000000000000*VALUE(MID(F238,2,LEN(F238)-3)),IF(RIGHT(F238,2)="M)",-1000000*VALUE(MID(F238,2,LEN(F238)-3)),IF(RIGHT(F238,2)="B)",-1000000000*VALUE(MID(F238,2,LEN(F238)-3)),IF(RIGHT(F238,2)="k)",-1000*VALUE(MID(F238,2,LEN(F238)-3)),VALUE(SUBSTITUTE(F238,",","")))))),IF(RIGHT(F238,1)="T",1000000000000*VALUE(LEFT(F238,LEN(F238)-1)),IF(RIGHT(F238,1)="M",1000000*VALUE(LEFT(F238,LEN(F238)-1)),IF(RIGHT(F238,1)="B",1000000000*VALUE(LEFT(F238,LEN(F238)-1)),IF(RIGHT(F238,1)="%",0.01*VALUE(LEFT(F238,LEN(F238)-1)),IF(RIGHT(F238,1)="k",1000*VALUE(LEFT(F238,LEN(F238)-1)),VALUE(SUBSTITUTE(F238,",",""))))))))),"N/A")</f>
        <v/>
      </c>
      <c r="N238">
        <f>IFERROR(IF(TRIM(G238)="-", "N/A", IF(RIGHT(G238,1)=")",IF(RIGHT(G238,2)="T)",-1000000000000*VALUE(MID(G238,2,LEN(G238)-3)),IF(RIGHT(G238,2)="M)",-1000000*VALUE(MID(G238,2,LEN(G238)-3)),IF(RIGHT(G238,2)="B)",-1000000000*VALUE(MID(G238,2,LEN(G238)-3)),IF(RIGHT(G238,2)="k)",-1000*VALUE(MID(G238,2,LEN(G238)-3)),VALUE(SUBSTITUTE(G238,",","")))))),IF(RIGHT(G238,1)="T",1000000000000*VALUE(LEFT(G238,LEN(G238)-1)),IF(RIGHT(G238,1)="M",1000000*VALUE(LEFT(G238,LEN(G238)-1)),IF(RIGHT(G238,1)="B",1000000000*VALUE(LEFT(G238,LEN(G238)-1)),IF(RIGHT(G238,1)="%",0.01*VALUE(LEFT(G238,LEN(G238)-1)),IF(RIGHT(G238,1)="k",1000*VALUE(LEFT(G238,LEN(G238)-1)),VALUE(SUBSTITUTE(G238,",",""))))))))),"N/A")</f>
        <v/>
      </c>
      <c r="P238">
        <f>MAX(J238:N238)</f>
        <v/>
      </c>
      <c r="Q238">
        <f>IFERROR(J144+MATCH(P238,J238:N238,0)-1,"")</f>
        <v/>
      </c>
      <c r="R238">
        <f>IF(Q238="","",MIN(J238:N238))</f>
        <v/>
      </c>
      <c r="S238">
        <f>IFERROR(J144+MATCH(R238,J238:N238,0)-1,"")</f>
        <v/>
      </c>
      <c r="T238">
        <f>IFERROR(AVERAGE(J238:N238),"")</f>
        <v/>
      </c>
      <c r="U238">
        <f>IFERROR(STDEV(J238:N238),"")</f>
        <v/>
      </c>
      <c r="V238">
        <f>IFERROR(IF(C238="-","",IF(ISBLANK(B238),"",IF(OR(ISNUMBER(FIND("Growth",B238)),ISNUMBER(FIND("Margin",B238))),"",(J238-T238)/U238))),"")</f>
        <v/>
      </c>
      <c r="W238">
        <f>IFERROR(IF(OR(D238="-",ISBLANK(D238)),"",(K238-T238)/U238),"")</f>
        <v/>
      </c>
      <c r="X238">
        <f>IFERROR(IF(OR(E238="-",ISBLANK(E238)),"",(L238-T238)/U238),"")</f>
        <v/>
      </c>
      <c r="Y238">
        <f>IFERROR(IF(OR(F238="-",ISBLANK(F238)),"",(M238-T238)/U238),"")</f>
        <v/>
      </c>
      <c r="Z238">
        <f>IFERROR(IF(OR(G238="-",ISBLANK(G238)),"",(N238-T238)/U238),"")</f>
        <v/>
      </c>
      <c r="AA238">
        <f>IF(MAX(MAX(V238:Z238),ABS(MIN(V238:Z238)))=ABS(MIN(V238:Z238)),MIN(V238:Z238),MAX(V238:Z238))</f>
        <v/>
      </c>
      <c r="AB238">
        <f>IFERROR(V144+MATCH(AA238,V238:Z238,0)-1,"")</f>
        <v/>
      </c>
      <c r="AC238">
        <f>IF(AB238&lt;&gt;"",IF(S238=AB238,"Low",IF(AB238=Q238,"High","")),"")</f>
        <v/>
      </c>
      <c r="AE238">
        <f>IF(ISNUMBER(MATCH("N/A",J238:N238,0)),"",IFERROR((5 * SUMPRODUCT(J144:N144,J238:N238) - PRODUCT(SUM(J144:N144),SUM(J238:N238))) / ((5 * SUM((J144^2)+(K144^2)+(L144^2)+(M144^2)+(N144^2))) - SUM(J144:N144)^2),""))</f>
        <v/>
      </c>
      <c r="AF238">
        <f>IFERROR(CORREL(J144:N144,J238:N238),"")</f>
        <v/>
      </c>
      <c r="AZ238">
        <f>IF(Q238=S238,0,1)</f>
        <v/>
      </c>
      <c r="BA238">
        <f>IF(AZ238=1,IF(Q238="","",IF(Q238=N144,"Yes","No")),"")</f>
        <v/>
      </c>
      <c r="BB238">
        <f>IF(BA238="Yes",P238,"")</f>
        <v/>
      </c>
      <c r="BC238">
        <f>IF(AZ238=1,IF(S238="","",IF(S238=N144,"Yes","No")),"")</f>
        <v/>
      </c>
      <c r="BD238">
        <f>IF(BC238="Yes",R238,"")</f>
        <v/>
      </c>
      <c r="BE238">
        <f>IFERROR(IF(SIGN(AE238)=1,"Increasing",IF(SIGN(AE238)=-1,"Decreasing","")),"")</f>
        <v/>
      </c>
      <c r="BF238">
        <f>IF(OR(AND(BE238="Increasing",BA238="Yes"),AND(BE238="Decreasing",BC238="Yes")),"Yes","No")</f>
        <v/>
      </c>
      <c r="BG238">
        <f>IF(I238="pos_trend","Yes","No")</f>
        <v/>
      </c>
      <c r="BH238">
        <f>IF(AF238&lt;&gt;"",IF(ABS(AF238)&gt;0.8,"Yes","No"),"")</f>
        <v/>
      </c>
    </row>
    <row r="239" spans="1:60">
      <c r="I239">
        <f>IF(AND(K239&gt; J239, L239&gt; K239, M239&gt; L239, N239&gt; M239), "pos_trend", IF(AND(K239&lt; J239, L239&lt; K239, M239&lt; L239, N239&lt; M239), "neg_trend", "N/A"))</f>
        <v/>
      </c>
      <c r="J239">
        <f>IFERROR(IF(TRIM(C239)="-", "N/A", IF(RIGHT(C239,1)=")",IF(RIGHT(C239,2)="T)",-1000000000000*VALUE(MID(C239,2,LEN(C239)-3)),IF(RIGHT(C239,2)="M)",-1000000*VALUE(MID(C239,2,LEN(C239)-3)),IF(RIGHT(C239,2)="B)",-1000000000*VALUE(MID(C239,2,LEN(C239)-3)),IF(RIGHT(C239,2)="k)",-1000*VALUE(MID(C239,2,LEN(C239)-3)),VALUE(SUBSTITUTE(C239,",","")))))),IF(RIGHT(C239,1)="T",1000000000000*VALUE(LEFT(C239,LEN(C239)-1)),IF(RIGHT(C239,1)="M",1000000*VALUE(LEFT(C239,LEN(C239)-1)),IF(RIGHT(C239,1)="B",1000000000*VALUE(LEFT(C239,LEN(C239)-1)),IF(RIGHT(C239,1)="%",0.01*VALUE(LEFT(C239,LEN(C239)-1)),IF(RIGHT(C239,1)="k",1000*VALUE(LEFT(C239,LEN(C239)-1)),VALUE(SUBSTITUTE(C239,",",""))))))))),"N/A")</f>
        <v/>
      </c>
      <c r="K239">
        <f>IFERROR(IF(TRIM(D239)="-", "N/A", IF(RIGHT(D239,1)=")",IF(RIGHT(D239,2)="T)",-1000000000000*VALUE(MID(D239,2,LEN(D239)-3)),IF(RIGHT(D239,2)="M)",-1000000*VALUE(MID(D239,2,LEN(D239)-3)),IF(RIGHT(D239,2)="B)",-1000000000*VALUE(MID(D239,2,LEN(D239)-3)),IF(RIGHT(D239,2)="k)",-1000*VALUE(MID(D239,2,LEN(D239)-3)),VALUE(SUBSTITUTE(D239,",","")))))),IF(RIGHT(D239,1)="T",1000000000000*VALUE(LEFT(D239,LEN(D239)-1)),IF(RIGHT(D239,1)="M",1000000*VALUE(LEFT(D239,LEN(D239)-1)),IF(RIGHT(D239,1)="B",1000000000*VALUE(LEFT(D239,LEN(D239)-1)),IF(RIGHT(D239,1)="%",0.01*VALUE(LEFT(D239,LEN(D239)-1)),IF(RIGHT(D239,1)="k",1000*VALUE(LEFT(D239,LEN(D239)-1)),VALUE(SUBSTITUTE(D239,",",""))))))))),"N/A")</f>
        <v/>
      </c>
      <c r="L239">
        <f>IFERROR(IF(TRIM(E239)="-", "N/A", IF(RIGHT(E239,1)=")",IF(RIGHT(E239,2)="T)",-1000000000000*VALUE(MID(E239,2,LEN(E239)-3)),IF(RIGHT(E239,2)="M)",-1000000*VALUE(MID(E239,2,LEN(E239)-3)),IF(RIGHT(E239,2)="B)",-1000000000*VALUE(MID(E239,2,LEN(E239)-3)),IF(RIGHT(E239,2)="k)",-1000*VALUE(MID(E239,2,LEN(E239)-3)),VALUE(SUBSTITUTE(E239,",","")))))),IF(RIGHT(E239,1)="T",1000000000000*VALUE(LEFT(E239,LEN(E239)-1)),IF(RIGHT(E239,1)="M",1000000*VALUE(LEFT(E239,LEN(E239)-1)),IF(RIGHT(E239,1)="B",1000000000*VALUE(LEFT(E239,LEN(E239)-1)),IF(RIGHT(E239,1)="%",0.01*VALUE(LEFT(E239,LEN(E239)-1)),IF(RIGHT(E239,1)="k",1000*VALUE(LEFT(E239,LEN(E239)-1)),VALUE(SUBSTITUTE(E239,",",""))))))))),"N/A")</f>
        <v/>
      </c>
      <c r="M239">
        <f>IFERROR(IF(TRIM(F239)="-", "N/A", IF(RIGHT(F239,1)=")",IF(RIGHT(F239,2)="T)",-1000000000000*VALUE(MID(F239,2,LEN(F239)-3)),IF(RIGHT(F239,2)="M)",-1000000*VALUE(MID(F239,2,LEN(F239)-3)),IF(RIGHT(F239,2)="B)",-1000000000*VALUE(MID(F239,2,LEN(F239)-3)),IF(RIGHT(F239,2)="k)",-1000*VALUE(MID(F239,2,LEN(F239)-3)),VALUE(SUBSTITUTE(F239,",","")))))),IF(RIGHT(F239,1)="T",1000000000000*VALUE(LEFT(F239,LEN(F239)-1)),IF(RIGHT(F239,1)="M",1000000*VALUE(LEFT(F239,LEN(F239)-1)),IF(RIGHT(F239,1)="B",1000000000*VALUE(LEFT(F239,LEN(F239)-1)),IF(RIGHT(F239,1)="%",0.01*VALUE(LEFT(F239,LEN(F239)-1)),IF(RIGHT(F239,1)="k",1000*VALUE(LEFT(F239,LEN(F239)-1)),VALUE(SUBSTITUTE(F239,",",""))))))))),"N/A")</f>
        <v/>
      </c>
      <c r="N239">
        <f>IFERROR(IF(TRIM(G239)="-", "N/A", IF(RIGHT(G239,1)=")",IF(RIGHT(G239,2)="T)",-1000000000000*VALUE(MID(G239,2,LEN(G239)-3)),IF(RIGHT(G239,2)="M)",-1000000*VALUE(MID(G239,2,LEN(G239)-3)),IF(RIGHT(G239,2)="B)",-1000000000*VALUE(MID(G239,2,LEN(G239)-3)),IF(RIGHT(G239,2)="k)",-1000*VALUE(MID(G239,2,LEN(G239)-3)),VALUE(SUBSTITUTE(G239,",","")))))),IF(RIGHT(G239,1)="T",1000000000000*VALUE(LEFT(G239,LEN(G239)-1)),IF(RIGHT(G239,1)="M",1000000*VALUE(LEFT(G239,LEN(G239)-1)),IF(RIGHT(G239,1)="B",1000000000*VALUE(LEFT(G239,LEN(G239)-1)),IF(RIGHT(G239,1)="%",0.01*VALUE(LEFT(G239,LEN(G239)-1)),IF(RIGHT(G239,1)="k",1000*VALUE(LEFT(G239,LEN(G239)-1)),VALUE(SUBSTITUTE(G239,",",""))))))))),"N/A")</f>
        <v/>
      </c>
      <c r="P239">
        <f>MAX(J239:N239)</f>
        <v/>
      </c>
      <c r="Q239">
        <f>IFERROR(J144+MATCH(P239,J239:N239,0)-1,"")</f>
        <v/>
      </c>
      <c r="R239">
        <f>IF(Q239="","",MIN(J239:N239))</f>
        <v/>
      </c>
      <c r="S239">
        <f>IFERROR(J144+MATCH(R239,J239:N239,0)-1,"")</f>
        <v/>
      </c>
      <c r="T239">
        <f>IFERROR(AVERAGE(J239:N239),"")</f>
        <v/>
      </c>
      <c r="U239">
        <f>IFERROR(STDEV(J239:N239),"")</f>
        <v/>
      </c>
      <c r="V239">
        <f>IFERROR(IF(C239="-","",IF(ISBLANK(B239),"",IF(OR(ISNUMBER(FIND("Growth",B239)),ISNUMBER(FIND("Margin",B239))),"",(J239-T239)/U239))),"")</f>
        <v/>
      </c>
      <c r="W239">
        <f>IFERROR(IF(OR(D239="-",ISBLANK(D239)),"",(K239-T239)/U239),"")</f>
        <v/>
      </c>
      <c r="X239">
        <f>IFERROR(IF(OR(E239="-",ISBLANK(E239)),"",(L239-T239)/U239),"")</f>
        <v/>
      </c>
      <c r="Y239">
        <f>IFERROR(IF(OR(F239="-",ISBLANK(F239)),"",(M239-T239)/U239),"")</f>
        <v/>
      </c>
      <c r="Z239">
        <f>IFERROR(IF(OR(G239="-",ISBLANK(G239)),"",(N239-T239)/U239),"")</f>
        <v/>
      </c>
      <c r="AA239">
        <f>IF(MAX(MAX(V239:Z239),ABS(MIN(V239:Z239)))=ABS(MIN(V239:Z239)),MIN(V239:Z239),MAX(V239:Z239))</f>
        <v/>
      </c>
      <c r="AB239">
        <f>IFERROR(V144+MATCH(AA239,V239:Z239,0)-1,"")</f>
        <v/>
      </c>
      <c r="AC239">
        <f>IF(AB239&lt;&gt;"",IF(S239=AB239,"Low",IF(AB239=Q239,"High","")),"")</f>
        <v/>
      </c>
      <c r="AE239">
        <f>IF(ISNUMBER(MATCH("N/A",J239:N239,0)),"",IFERROR((5 * SUMPRODUCT(J144:N144,J239:N239) - PRODUCT(SUM(J144:N144),SUM(J239:N239))) / ((5 * SUM((J144^2)+(K144^2)+(L144^2)+(M144^2)+(N144^2))) - SUM(J144:N144)^2),""))</f>
        <v/>
      </c>
      <c r="AF239">
        <f>IFERROR(CORREL(J144:N144,J239:N239),"")</f>
        <v/>
      </c>
      <c r="AZ239">
        <f>IF(Q239=S239,0,1)</f>
        <v/>
      </c>
      <c r="BA239">
        <f>IF(AZ239=1,IF(Q239="","",IF(Q239=N144,"Yes","No")),"")</f>
        <v/>
      </c>
      <c r="BB239">
        <f>IF(BA239="Yes",P239,"")</f>
        <v/>
      </c>
      <c r="BC239">
        <f>IF(AZ239=1,IF(S239="","",IF(S239=N144,"Yes","No")),"")</f>
        <v/>
      </c>
      <c r="BD239">
        <f>IF(BC239="Yes",R239,"")</f>
        <v/>
      </c>
      <c r="BE239">
        <f>IFERROR(IF(SIGN(AE239)=1,"Increasing",IF(SIGN(AE239)=-1,"Decreasing","")),"")</f>
        <v/>
      </c>
      <c r="BF239">
        <f>IF(OR(AND(BE239="Increasing",BA239="Yes"),AND(BE239="Decreasing",BC239="Yes")),"Yes","No")</f>
        <v/>
      </c>
      <c r="BG239">
        <f>IF(I239="pos_trend","Yes","No")</f>
        <v/>
      </c>
      <c r="BH239">
        <f>IF(AF239&lt;&gt;"",IF(ABS(AF239)&gt;0.8,"Yes","No"),"")</f>
        <v/>
      </c>
    </row>
    <row r="240" spans="1:60">
      <c r="I240">
        <f>IF(AND(K240&gt; J240, L240&gt; K240, M240&gt; L240, N240&gt; M240), "pos_trend", IF(AND(K240&lt; J240, L240&lt; K240, M240&lt; L240, N240&lt; M240), "neg_trend", "N/A"))</f>
        <v/>
      </c>
      <c r="J240">
        <f>IFERROR(IF(TRIM(C240)="-", "N/A", IF(RIGHT(C240,1)=")",IF(RIGHT(C240,2)="T)",-1000000000000*VALUE(MID(C240,2,LEN(C240)-3)),IF(RIGHT(C240,2)="M)",-1000000*VALUE(MID(C240,2,LEN(C240)-3)),IF(RIGHT(C240,2)="B)",-1000000000*VALUE(MID(C240,2,LEN(C240)-3)),IF(RIGHT(C240,2)="k)",-1000*VALUE(MID(C240,2,LEN(C240)-3)),VALUE(SUBSTITUTE(C240,",","")))))),IF(RIGHT(C240,1)="T",1000000000000*VALUE(LEFT(C240,LEN(C240)-1)),IF(RIGHT(C240,1)="M",1000000*VALUE(LEFT(C240,LEN(C240)-1)),IF(RIGHT(C240,1)="B",1000000000*VALUE(LEFT(C240,LEN(C240)-1)),IF(RIGHT(C240,1)="%",0.01*VALUE(LEFT(C240,LEN(C240)-1)),IF(RIGHT(C240,1)="k",1000*VALUE(LEFT(C240,LEN(C240)-1)),VALUE(SUBSTITUTE(C240,",",""))))))))),"N/A")</f>
        <v/>
      </c>
      <c r="K240">
        <f>IFERROR(IF(TRIM(D240)="-", "N/A", IF(RIGHT(D240,1)=")",IF(RIGHT(D240,2)="T)",-1000000000000*VALUE(MID(D240,2,LEN(D240)-3)),IF(RIGHT(D240,2)="M)",-1000000*VALUE(MID(D240,2,LEN(D240)-3)),IF(RIGHT(D240,2)="B)",-1000000000*VALUE(MID(D240,2,LEN(D240)-3)),IF(RIGHT(D240,2)="k)",-1000*VALUE(MID(D240,2,LEN(D240)-3)),VALUE(SUBSTITUTE(D240,",","")))))),IF(RIGHT(D240,1)="T",1000000000000*VALUE(LEFT(D240,LEN(D240)-1)),IF(RIGHT(D240,1)="M",1000000*VALUE(LEFT(D240,LEN(D240)-1)),IF(RIGHT(D240,1)="B",1000000000*VALUE(LEFT(D240,LEN(D240)-1)),IF(RIGHT(D240,1)="%",0.01*VALUE(LEFT(D240,LEN(D240)-1)),IF(RIGHT(D240,1)="k",1000*VALUE(LEFT(D240,LEN(D240)-1)),VALUE(SUBSTITUTE(D240,",",""))))))))),"N/A")</f>
        <v/>
      </c>
      <c r="L240">
        <f>IFERROR(IF(TRIM(E240)="-", "N/A", IF(RIGHT(E240,1)=")",IF(RIGHT(E240,2)="T)",-1000000000000*VALUE(MID(E240,2,LEN(E240)-3)),IF(RIGHT(E240,2)="M)",-1000000*VALUE(MID(E240,2,LEN(E240)-3)),IF(RIGHT(E240,2)="B)",-1000000000*VALUE(MID(E240,2,LEN(E240)-3)),IF(RIGHT(E240,2)="k)",-1000*VALUE(MID(E240,2,LEN(E240)-3)),VALUE(SUBSTITUTE(E240,",","")))))),IF(RIGHT(E240,1)="T",1000000000000*VALUE(LEFT(E240,LEN(E240)-1)),IF(RIGHT(E240,1)="M",1000000*VALUE(LEFT(E240,LEN(E240)-1)),IF(RIGHT(E240,1)="B",1000000000*VALUE(LEFT(E240,LEN(E240)-1)),IF(RIGHT(E240,1)="%",0.01*VALUE(LEFT(E240,LEN(E240)-1)),IF(RIGHT(E240,1)="k",1000*VALUE(LEFT(E240,LEN(E240)-1)),VALUE(SUBSTITUTE(E240,",",""))))))))),"N/A")</f>
        <v/>
      </c>
      <c r="M240">
        <f>IFERROR(IF(TRIM(F240)="-", "N/A", IF(RIGHT(F240,1)=")",IF(RIGHT(F240,2)="T)",-1000000000000*VALUE(MID(F240,2,LEN(F240)-3)),IF(RIGHT(F240,2)="M)",-1000000*VALUE(MID(F240,2,LEN(F240)-3)),IF(RIGHT(F240,2)="B)",-1000000000*VALUE(MID(F240,2,LEN(F240)-3)),IF(RIGHT(F240,2)="k)",-1000*VALUE(MID(F240,2,LEN(F240)-3)),VALUE(SUBSTITUTE(F240,",","")))))),IF(RIGHT(F240,1)="T",1000000000000*VALUE(LEFT(F240,LEN(F240)-1)),IF(RIGHT(F240,1)="M",1000000*VALUE(LEFT(F240,LEN(F240)-1)),IF(RIGHT(F240,1)="B",1000000000*VALUE(LEFT(F240,LEN(F240)-1)),IF(RIGHT(F240,1)="%",0.01*VALUE(LEFT(F240,LEN(F240)-1)),IF(RIGHT(F240,1)="k",1000*VALUE(LEFT(F240,LEN(F240)-1)),VALUE(SUBSTITUTE(F240,",",""))))))))),"N/A")</f>
        <v/>
      </c>
      <c r="N240">
        <f>IFERROR(IF(TRIM(G240)="-", "N/A", IF(RIGHT(G240,1)=")",IF(RIGHT(G240,2)="T)",-1000000000000*VALUE(MID(G240,2,LEN(G240)-3)),IF(RIGHT(G240,2)="M)",-1000000*VALUE(MID(G240,2,LEN(G240)-3)),IF(RIGHT(G240,2)="B)",-1000000000*VALUE(MID(G240,2,LEN(G240)-3)),IF(RIGHT(G240,2)="k)",-1000*VALUE(MID(G240,2,LEN(G240)-3)),VALUE(SUBSTITUTE(G240,",","")))))),IF(RIGHT(G240,1)="T",1000000000000*VALUE(LEFT(G240,LEN(G240)-1)),IF(RIGHT(G240,1)="M",1000000*VALUE(LEFT(G240,LEN(G240)-1)),IF(RIGHT(G240,1)="B",1000000000*VALUE(LEFT(G240,LEN(G240)-1)),IF(RIGHT(G240,1)="%",0.01*VALUE(LEFT(G240,LEN(G240)-1)),IF(RIGHT(G240,1)="k",1000*VALUE(LEFT(G240,LEN(G240)-1)),VALUE(SUBSTITUTE(G240,",",""))))))))),"N/A")</f>
        <v/>
      </c>
      <c r="P240">
        <f>MAX(J240:N240)</f>
        <v/>
      </c>
      <c r="Q240">
        <f>IFERROR(J144+MATCH(P240,J240:N240,0)-1,"")</f>
        <v/>
      </c>
      <c r="R240">
        <f>IF(Q240="","",MIN(J240:N240))</f>
        <v/>
      </c>
      <c r="S240">
        <f>IFERROR(J144+MATCH(R240,J240:N240,0)-1,"")</f>
        <v/>
      </c>
      <c r="T240">
        <f>IFERROR(AVERAGE(J240:N240),"")</f>
        <v/>
      </c>
      <c r="U240">
        <f>IFERROR(STDEV(J240:N240),"")</f>
        <v/>
      </c>
      <c r="V240">
        <f>IFERROR(IF(C240="-","",IF(ISBLANK(B240),"",IF(OR(ISNUMBER(FIND("Growth",B240)),ISNUMBER(FIND("Margin",B240))),"",(J240-T240)/U240))),"")</f>
        <v/>
      </c>
      <c r="W240">
        <f>IFERROR(IF(OR(D240="-",ISBLANK(D240)),"",(K240-T240)/U240),"")</f>
        <v/>
      </c>
      <c r="X240">
        <f>IFERROR(IF(OR(E240="-",ISBLANK(E240)),"",(L240-T240)/U240),"")</f>
        <v/>
      </c>
      <c r="Y240">
        <f>IFERROR(IF(OR(F240="-",ISBLANK(F240)),"",(M240-T240)/U240),"")</f>
        <v/>
      </c>
      <c r="Z240">
        <f>IFERROR(IF(OR(G240="-",ISBLANK(G240)),"",(N240-T240)/U240),"")</f>
        <v/>
      </c>
      <c r="AA240">
        <f>IF(MAX(MAX(V240:Z240),ABS(MIN(V240:Z240)))=ABS(MIN(V240:Z240)),MIN(V240:Z240),MAX(V240:Z240))</f>
        <v/>
      </c>
      <c r="AB240">
        <f>IFERROR(V144+MATCH(AA240,V240:Z240,0)-1,"")</f>
        <v/>
      </c>
      <c r="AC240">
        <f>IF(AB240&lt;&gt;"",IF(S240=AB240,"Low",IF(AB240=Q240,"High","")),"")</f>
        <v/>
      </c>
      <c r="AE240">
        <f>IF(ISNUMBER(MATCH("N/A",J240:N240,0)),"",IFERROR((5 * SUMPRODUCT(J144:N144,J240:N240) - PRODUCT(SUM(J144:N144),SUM(J240:N240))) / ((5 * SUM((J144^2)+(K144^2)+(L144^2)+(M144^2)+(N144^2))) - SUM(J144:N144)^2),""))</f>
        <v/>
      </c>
      <c r="AF240">
        <f>IFERROR(CORREL(J144:N144,J240:N240),"")</f>
        <v/>
      </c>
      <c r="AZ240">
        <f>IF(Q240=S240,0,1)</f>
        <v/>
      </c>
      <c r="BA240">
        <f>IF(AZ240=1,IF(Q240="","",IF(Q240=N144,"Yes","No")),"")</f>
        <v/>
      </c>
      <c r="BB240">
        <f>IF(BA240="Yes",P240,"")</f>
        <v/>
      </c>
      <c r="BC240">
        <f>IF(AZ240=1,IF(S240="","",IF(S240=N144,"Yes","No")),"")</f>
        <v/>
      </c>
      <c r="BD240">
        <f>IF(BC240="Yes",R240,"")</f>
        <v/>
      </c>
      <c r="BE240">
        <f>IFERROR(IF(SIGN(AE240)=1,"Increasing",IF(SIGN(AE240)=-1,"Decreasing","")),"")</f>
        <v/>
      </c>
      <c r="BF240">
        <f>IF(OR(AND(BE240="Increasing",BA240="Yes"),AND(BE240="Decreasing",BC240="Yes")),"Yes","No")</f>
        <v/>
      </c>
      <c r="BG240">
        <f>IF(I240="pos_trend","Yes","No")</f>
        <v/>
      </c>
      <c r="BH240">
        <f>IF(AF240&lt;&gt;"",IF(ABS(AF240)&gt;0.8,"Yes","No"),"")</f>
        <v/>
      </c>
    </row>
    <row r="241" spans="1:60">
      <c r="I241">
        <f>IF(AND(K241&gt; J241, L241&gt; K241, M241&gt; L241, N241&gt; M241), "pos_trend", IF(AND(K241&lt; J241, L241&lt; K241, M241&lt; L241, N241&lt; M241), "neg_trend", "N/A"))</f>
        <v/>
      </c>
      <c r="J241">
        <f>IFERROR(IF(TRIM(C241)="-", "N/A", IF(RIGHT(C241,1)=")",IF(RIGHT(C241,2)="T)",-1000000000000*VALUE(MID(C241,2,LEN(C241)-3)),IF(RIGHT(C241,2)="M)",-1000000*VALUE(MID(C241,2,LEN(C241)-3)),IF(RIGHT(C241,2)="B)",-1000000000*VALUE(MID(C241,2,LEN(C241)-3)),IF(RIGHT(C241,2)="k)",-1000*VALUE(MID(C241,2,LEN(C241)-3)),VALUE(SUBSTITUTE(C241,",","")))))),IF(RIGHT(C241,1)="T",1000000000000*VALUE(LEFT(C241,LEN(C241)-1)),IF(RIGHT(C241,1)="M",1000000*VALUE(LEFT(C241,LEN(C241)-1)),IF(RIGHT(C241,1)="B",1000000000*VALUE(LEFT(C241,LEN(C241)-1)),IF(RIGHT(C241,1)="%",0.01*VALUE(LEFT(C241,LEN(C241)-1)),IF(RIGHT(C241,1)="k",1000*VALUE(LEFT(C241,LEN(C241)-1)),VALUE(SUBSTITUTE(C241,",",""))))))))),"N/A")</f>
        <v/>
      </c>
      <c r="K241">
        <f>IFERROR(IF(TRIM(D241)="-", "N/A", IF(RIGHT(D241,1)=")",IF(RIGHT(D241,2)="T)",-1000000000000*VALUE(MID(D241,2,LEN(D241)-3)),IF(RIGHT(D241,2)="M)",-1000000*VALUE(MID(D241,2,LEN(D241)-3)),IF(RIGHT(D241,2)="B)",-1000000000*VALUE(MID(D241,2,LEN(D241)-3)),IF(RIGHT(D241,2)="k)",-1000*VALUE(MID(D241,2,LEN(D241)-3)),VALUE(SUBSTITUTE(D241,",","")))))),IF(RIGHT(D241,1)="T",1000000000000*VALUE(LEFT(D241,LEN(D241)-1)),IF(RIGHT(D241,1)="M",1000000*VALUE(LEFT(D241,LEN(D241)-1)),IF(RIGHT(D241,1)="B",1000000000*VALUE(LEFT(D241,LEN(D241)-1)),IF(RIGHT(D241,1)="%",0.01*VALUE(LEFT(D241,LEN(D241)-1)),IF(RIGHT(D241,1)="k",1000*VALUE(LEFT(D241,LEN(D241)-1)),VALUE(SUBSTITUTE(D241,",",""))))))))),"N/A")</f>
        <v/>
      </c>
      <c r="L241">
        <f>IFERROR(IF(TRIM(E241)="-", "N/A", IF(RIGHT(E241,1)=")",IF(RIGHT(E241,2)="T)",-1000000000000*VALUE(MID(E241,2,LEN(E241)-3)),IF(RIGHT(E241,2)="M)",-1000000*VALUE(MID(E241,2,LEN(E241)-3)),IF(RIGHT(E241,2)="B)",-1000000000*VALUE(MID(E241,2,LEN(E241)-3)),IF(RIGHT(E241,2)="k)",-1000*VALUE(MID(E241,2,LEN(E241)-3)),VALUE(SUBSTITUTE(E241,",","")))))),IF(RIGHT(E241,1)="T",1000000000000*VALUE(LEFT(E241,LEN(E241)-1)),IF(RIGHT(E241,1)="M",1000000*VALUE(LEFT(E241,LEN(E241)-1)),IF(RIGHT(E241,1)="B",1000000000*VALUE(LEFT(E241,LEN(E241)-1)),IF(RIGHT(E241,1)="%",0.01*VALUE(LEFT(E241,LEN(E241)-1)),IF(RIGHT(E241,1)="k",1000*VALUE(LEFT(E241,LEN(E241)-1)),VALUE(SUBSTITUTE(E241,",",""))))))))),"N/A")</f>
        <v/>
      </c>
      <c r="M241">
        <f>IFERROR(IF(TRIM(F241)="-", "N/A", IF(RIGHT(F241,1)=")",IF(RIGHT(F241,2)="T)",-1000000000000*VALUE(MID(F241,2,LEN(F241)-3)),IF(RIGHT(F241,2)="M)",-1000000*VALUE(MID(F241,2,LEN(F241)-3)),IF(RIGHT(F241,2)="B)",-1000000000*VALUE(MID(F241,2,LEN(F241)-3)),IF(RIGHT(F241,2)="k)",-1000*VALUE(MID(F241,2,LEN(F241)-3)),VALUE(SUBSTITUTE(F241,",","")))))),IF(RIGHT(F241,1)="T",1000000000000*VALUE(LEFT(F241,LEN(F241)-1)),IF(RIGHT(F241,1)="M",1000000*VALUE(LEFT(F241,LEN(F241)-1)),IF(RIGHT(F241,1)="B",1000000000*VALUE(LEFT(F241,LEN(F241)-1)),IF(RIGHT(F241,1)="%",0.01*VALUE(LEFT(F241,LEN(F241)-1)),IF(RIGHT(F241,1)="k",1000*VALUE(LEFT(F241,LEN(F241)-1)),VALUE(SUBSTITUTE(F241,",",""))))))))),"N/A")</f>
        <v/>
      </c>
      <c r="N241">
        <f>IFERROR(IF(TRIM(G241)="-", "N/A", IF(RIGHT(G241,1)=")",IF(RIGHT(G241,2)="T)",-1000000000000*VALUE(MID(G241,2,LEN(G241)-3)),IF(RIGHT(G241,2)="M)",-1000000*VALUE(MID(G241,2,LEN(G241)-3)),IF(RIGHT(G241,2)="B)",-1000000000*VALUE(MID(G241,2,LEN(G241)-3)),IF(RIGHT(G241,2)="k)",-1000*VALUE(MID(G241,2,LEN(G241)-3)),VALUE(SUBSTITUTE(G241,",","")))))),IF(RIGHT(G241,1)="T",1000000000000*VALUE(LEFT(G241,LEN(G241)-1)),IF(RIGHT(G241,1)="M",1000000*VALUE(LEFT(G241,LEN(G241)-1)),IF(RIGHT(G241,1)="B",1000000000*VALUE(LEFT(G241,LEN(G241)-1)),IF(RIGHT(G241,1)="%",0.01*VALUE(LEFT(G241,LEN(G241)-1)),IF(RIGHT(G241,1)="k",1000*VALUE(LEFT(G241,LEN(G241)-1)),VALUE(SUBSTITUTE(G241,",",""))))))))),"N/A")</f>
        <v/>
      </c>
      <c r="P241">
        <f>MAX(J241:N241)</f>
        <v/>
      </c>
      <c r="Q241">
        <f>IFERROR(J144+MATCH(P241,J241:N241,0)-1,"")</f>
        <v/>
      </c>
      <c r="R241">
        <f>IF(Q241="","",MIN(J241:N241))</f>
        <v/>
      </c>
      <c r="S241">
        <f>IFERROR(J144+MATCH(R241,J241:N241,0)-1,"")</f>
        <v/>
      </c>
      <c r="T241">
        <f>IFERROR(AVERAGE(J241:N241),"")</f>
        <v/>
      </c>
      <c r="U241">
        <f>IFERROR(STDEV(J241:N241),"")</f>
        <v/>
      </c>
      <c r="V241">
        <f>IFERROR(IF(C241="-","",IF(ISBLANK(B241),"",IF(OR(ISNUMBER(FIND("Growth",B241)),ISNUMBER(FIND("Margin",B241))),"",(J241-T241)/U241))),"")</f>
        <v/>
      </c>
      <c r="W241">
        <f>IFERROR(IF(OR(D241="-",ISBLANK(D241)),"",(K241-T241)/U241),"")</f>
        <v/>
      </c>
      <c r="X241">
        <f>IFERROR(IF(OR(E241="-",ISBLANK(E241)),"",(L241-T241)/U241),"")</f>
        <v/>
      </c>
      <c r="Y241">
        <f>IFERROR(IF(OR(F241="-",ISBLANK(F241)),"",(M241-T241)/U241),"")</f>
        <v/>
      </c>
      <c r="Z241">
        <f>IFERROR(IF(OR(G241="-",ISBLANK(G241)),"",(N241-T241)/U241),"")</f>
        <v/>
      </c>
      <c r="AA241">
        <f>IF(MAX(MAX(V241:Z241),ABS(MIN(V241:Z241)))=ABS(MIN(V241:Z241)),MIN(V241:Z241),MAX(V241:Z241))</f>
        <v/>
      </c>
      <c r="AB241">
        <f>IFERROR(V144+MATCH(AA241,V241:Z241,0)-1,"")</f>
        <v/>
      </c>
      <c r="AC241">
        <f>IF(AB241&lt;&gt;"",IF(S241=AB241,"Low",IF(AB241=Q241,"High","")),"")</f>
        <v/>
      </c>
      <c r="AE241">
        <f>IF(ISNUMBER(MATCH("N/A",J241:N241,0)),"",IFERROR((5 * SUMPRODUCT(J144:N144,J241:N241) - PRODUCT(SUM(J144:N144),SUM(J241:N241))) / ((5 * SUM((J144^2)+(K144^2)+(L144^2)+(M144^2)+(N144^2))) - SUM(J144:N144)^2),""))</f>
        <v/>
      </c>
      <c r="AF241">
        <f>IFERROR(CORREL(J144:N144,J241:N241),"")</f>
        <v/>
      </c>
      <c r="AZ241">
        <f>IF(Q241=S241,0,1)</f>
        <v/>
      </c>
      <c r="BA241">
        <f>IF(AZ241=1,IF(Q241="","",IF(Q241=N144,"Yes","No")),"")</f>
        <v/>
      </c>
      <c r="BB241">
        <f>IF(BA241="Yes",P241,"")</f>
        <v/>
      </c>
      <c r="BC241">
        <f>IF(AZ241=1,IF(S241="","",IF(S241=N144,"Yes","No")),"")</f>
        <v/>
      </c>
      <c r="BD241">
        <f>IF(BC241="Yes",R241,"")</f>
        <v/>
      </c>
      <c r="BE241">
        <f>IFERROR(IF(SIGN(AE241)=1,"Increasing",IF(SIGN(AE241)=-1,"Decreasing","")),"")</f>
        <v/>
      </c>
      <c r="BF241">
        <f>IF(OR(AND(BE241="Increasing",BA241="Yes"),AND(BE241="Decreasing",BC241="Yes")),"Yes","No")</f>
        <v/>
      </c>
      <c r="BG241">
        <f>IF(I241="pos_trend","Yes","No")</f>
        <v/>
      </c>
      <c r="BH241">
        <f>IF(AF241&lt;&gt;"",IF(ABS(AF241)&gt;0.8,"Yes","No"),"")</f>
        <v/>
      </c>
    </row>
    <row r="242" spans="1:60">
      <c r="I242">
        <f>IF(AND(K242&gt; J242, L242&gt; K242, M242&gt; L242, N242&gt; M242), "pos_trend", IF(AND(K242&lt; J242, L242&lt; K242, M242&lt; L242, N242&lt; M242), "neg_trend", "N/A"))</f>
        <v/>
      </c>
      <c r="J242">
        <f>IFERROR(IF(TRIM(C242)="-", "N/A", IF(RIGHT(C242,1)=")",IF(RIGHT(C242,2)="T)",-1000000000000*VALUE(MID(C242,2,LEN(C242)-3)),IF(RIGHT(C242,2)="M)",-1000000*VALUE(MID(C242,2,LEN(C242)-3)),IF(RIGHT(C242,2)="B)",-1000000000*VALUE(MID(C242,2,LEN(C242)-3)),IF(RIGHT(C242,2)="k)",-1000*VALUE(MID(C242,2,LEN(C242)-3)),VALUE(SUBSTITUTE(C242,",","")))))),IF(RIGHT(C242,1)="T",1000000000000*VALUE(LEFT(C242,LEN(C242)-1)),IF(RIGHT(C242,1)="M",1000000*VALUE(LEFT(C242,LEN(C242)-1)),IF(RIGHT(C242,1)="B",1000000000*VALUE(LEFT(C242,LEN(C242)-1)),IF(RIGHT(C242,1)="%",0.01*VALUE(LEFT(C242,LEN(C242)-1)),IF(RIGHT(C242,1)="k",1000*VALUE(LEFT(C242,LEN(C242)-1)),VALUE(SUBSTITUTE(C242,",",""))))))))),"N/A")</f>
        <v/>
      </c>
      <c r="K242">
        <f>IFERROR(IF(TRIM(D242)="-", "N/A", IF(RIGHT(D242,1)=")",IF(RIGHT(D242,2)="T)",-1000000000000*VALUE(MID(D242,2,LEN(D242)-3)),IF(RIGHT(D242,2)="M)",-1000000*VALUE(MID(D242,2,LEN(D242)-3)),IF(RIGHT(D242,2)="B)",-1000000000*VALUE(MID(D242,2,LEN(D242)-3)),IF(RIGHT(D242,2)="k)",-1000*VALUE(MID(D242,2,LEN(D242)-3)),VALUE(SUBSTITUTE(D242,",","")))))),IF(RIGHT(D242,1)="T",1000000000000*VALUE(LEFT(D242,LEN(D242)-1)),IF(RIGHT(D242,1)="M",1000000*VALUE(LEFT(D242,LEN(D242)-1)),IF(RIGHT(D242,1)="B",1000000000*VALUE(LEFT(D242,LEN(D242)-1)),IF(RIGHT(D242,1)="%",0.01*VALUE(LEFT(D242,LEN(D242)-1)),IF(RIGHT(D242,1)="k",1000*VALUE(LEFT(D242,LEN(D242)-1)),VALUE(SUBSTITUTE(D242,",",""))))))))),"N/A")</f>
        <v/>
      </c>
      <c r="L242">
        <f>IFERROR(IF(TRIM(E242)="-", "N/A", IF(RIGHT(E242,1)=")",IF(RIGHT(E242,2)="T)",-1000000000000*VALUE(MID(E242,2,LEN(E242)-3)),IF(RIGHT(E242,2)="M)",-1000000*VALUE(MID(E242,2,LEN(E242)-3)),IF(RIGHT(E242,2)="B)",-1000000000*VALUE(MID(E242,2,LEN(E242)-3)),IF(RIGHT(E242,2)="k)",-1000*VALUE(MID(E242,2,LEN(E242)-3)),VALUE(SUBSTITUTE(E242,",","")))))),IF(RIGHT(E242,1)="T",1000000000000*VALUE(LEFT(E242,LEN(E242)-1)),IF(RIGHT(E242,1)="M",1000000*VALUE(LEFT(E242,LEN(E242)-1)),IF(RIGHT(E242,1)="B",1000000000*VALUE(LEFT(E242,LEN(E242)-1)),IF(RIGHT(E242,1)="%",0.01*VALUE(LEFT(E242,LEN(E242)-1)),IF(RIGHT(E242,1)="k",1000*VALUE(LEFT(E242,LEN(E242)-1)),VALUE(SUBSTITUTE(E242,",",""))))))))),"N/A")</f>
        <v/>
      </c>
      <c r="M242">
        <f>IFERROR(IF(TRIM(F242)="-", "N/A", IF(RIGHT(F242,1)=")",IF(RIGHT(F242,2)="T)",-1000000000000*VALUE(MID(F242,2,LEN(F242)-3)),IF(RIGHT(F242,2)="M)",-1000000*VALUE(MID(F242,2,LEN(F242)-3)),IF(RIGHT(F242,2)="B)",-1000000000*VALUE(MID(F242,2,LEN(F242)-3)),IF(RIGHT(F242,2)="k)",-1000*VALUE(MID(F242,2,LEN(F242)-3)),VALUE(SUBSTITUTE(F242,",","")))))),IF(RIGHT(F242,1)="T",1000000000000*VALUE(LEFT(F242,LEN(F242)-1)),IF(RIGHT(F242,1)="M",1000000*VALUE(LEFT(F242,LEN(F242)-1)),IF(RIGHT(F242,1)="B",1000000000*VALUE(LEFT(F242,LEN(F242)-1)),IF(RIGHT(F242,1)="%",0.01*VALUE(LEFT(F242,LEN(F242)-1)),IF(RIGHT(F242,1)="k",1000*VALUE(LEFT(F242,LEN(F242)-1)),VALUE(SUBSTITUTE(F242,",",""))))))))),"N/A")</f>
        <v/>
      </c>
      <c r="N242">
        <f>IFERROR(IF(TRIM(G242)="-", "N/A", IF(RIGHT(G242,1)=")",IF(RIGHT(G242,2)="T)",-1000000000000*VALUE(MID(G242,2,LEN(G242)-3)),IF(RIGHT(G242,2)="M)",-1000000*VALUE(MID(G242,2,LEN(G242)-3)),IF(RIGHT(G242,2)="B)",-1000000000*VALUE(MID(G242,2,LEN(G242)-3)),IF(RIGHT(G242,2)="k)",-1000*VALUE(MID(G242,2,LEN(G242)-3)),VALUE(SUBSTITUTE(G242,",","")))))),IF(RIGHT(G242,1)="T",1000000000000*VALUE(LEFT(G242,LEN(G242)-1)),IF(RIGHT(G242,1)="M",1000000*VALUE(LEFT(G242,LEN(G242)-1)),IF(RIGHT(G242,1)="B",1000000000*VALUE(LEFT(G242,LEN(G242)-1)),IF(RIGHT(G242,1)="%",0.01*VALUE(LEFT(G242,LEN(G242)-1)),IF(RIGHT(G242,1)="k",1000*VALUE(LEFT(G242,LEN(G242)-1)),VALUE(SUBSTITUTE(G242,",",""))))))))),"N/A")</f>
        <v/>
      </c>
      <c r="P242">
        <f>MAX(J242:N242)</f>
        <v/>
      </c>
      <c r="Q242">
        <f>IFERROR(J144+MATCH(P242,J242:N242,0)-1,"")</f>
        <v/>
      </c>
      <c r="R242">
        <f>IF(Q242="","",MIN(J242:N242))</f>
        <v/>
      </c>
      <c r="S242">
        <f>IFERROR(J144+MATCH(R242,J242:N242,0)-1,"")</f>
        <v/>
      </c>
      <c r="T242">
        <f>IFERROR(AVERAGE(J242:N242),"")</f>
        <v/>
      </c>
      <c r="U242">
        <f>IFERROR(STDEV(J242:N242),"")</f>
        <v/>
      </c>
      <c r="V242">
        <f>IFERROR(IF(C242="-","",IF(ISBLANK(B242),"",IF(OR(ISNUMBER(FIND("Growth",B242)),ISNUMBER(FIND("Margin",B242))),"",(J242-T242)/U242))),"")</f>
        <v/>
      </c>
      <c r="W242">
        <f>IFERROR(IF(OR(D242="-",ISBLANK(D242)),"",(K242-T242)/U242),"")</f>
        <v/>
      </c>
      <c r="X242">
        <f>IFERROR(IF(OR(E242="-",ISBLANK(E242)),"",(L242-T242)/U242),"")</f>
        <v/>
      </c>
      <c r="Y242">
        <f>IFERROR(IF(OR(F242="-",ISBLANK(F242)),"",(M242-T242)/U242),"")</f>
        <v/>
      </c>
      <c r="Z242">
        <f>IFERROR(IF(OR(G242="-",ISBLANK(G242)),"",(N242-T242)/U242),"")</f>
        <v/>
      </c>
      <c r="AA242">
        <f>IF(MAX(MAX(V242:Z242),ABS(MIN(V242:Z242)))=ABS(MIN(V242:Z242)),MIN(V242:Z242),MAX(V242:Z242))</f>
        <v/>
      </c>
      <c r="AB242">
        <f>IFERROR(V144+MATCH(AA242,V242:Z242,0)-1,"")</f>
        <v/>
      </c>
      <c r="AC242">
        <f>IF(AB242&lt;&gt;"",IF(S242=AB242,"Low",IF(AB242=Q242,"High","")),"")</f>
        <v/>
      </c>
      <c r="AE242">
        <f>IF(ISNUMBER(MATCH("N/A",J242:N242,0)),"",IFERROR((5 * SUMPRODUCT(J144:N144,J242:N242) - PRODUCT(SUM(J144:N144),SUM(J242:N242))) / ((5 * SUM((J144^2)+(K144^2)+(L144^2)+(M144^2)+(N144^2))) - SUM(J144:N144)^2),""))</f>
        <v/>
      </c>
      <c r="AF242">
        <f>IFERROR(CORREL(J144:N144,J242:N242),"")</f>
        <v/>
      </c>
      <c r="AZ242">
        <f>IF(Q242=S242,0,1)</f>
        <v/>
      </c>
      <c r="BA242">
        <f>IF(AZ242=1,IF(Q242="","",IF(Q242=N144,"Yes","No")),"")</f>
        <v/>
      </c>
      <c r="BB242">
        <f>IF(BA242="Yes",P242,"")</f>
        <v/>
      </c>
      <c r="BC242">
        <f>IF(AZ242=1,IF(S242="","",IF(S242=N144,"Yes","No")),"")</f>
        <v/>
      </c>
      <c r="BD242">
        <f>IF(BC242="Yes",R242,"")</f>
        <v/>
      </c>
      <c r="BE242">
        <f>IFERROR(IF(SIGN(AE242)=1,"Increasing",IF(SIGN(AE242)=-1,"Decreasing","")),"")</f>
        <v/>
      </c>
      <c r="BF242">
        <f>IF(OR(AND(BE242="Increasing",BA242="Yes"),AND(BE242="Decreasing",BC242="Yes")),"Yes","No")</f>
        <v/>
      </c>
      <c r="BG242">
        <f>IF(I242="pos_trend","Yes","No")</f>
        <v/>
      </c>
      <c r="BH242">
        <f>IF(AF242&lt;&gt;"",IF(ABS(AF242)&gt;0.8,"Yes","No"),"")</f>
        <v/>
      </c>
    </row>
    <row r="243" spans="1:60">
      <c r="I243">
        <f>IF(AND(K243&gt; J243, L243&gt; K243, M243&gt; L243, N243&gt; M243), "pos_trend", IF(AND(K243&lt; J243, L243&lt; K243, M243&lt; L243, N243&lt; M243), "neg_trend", "N/A"))</f>
        <v/>
      </c>
      <c r="J243">
        <f>IFERROR(IF(TRIM(C243)="-", "N/A", IF(RIGHT(C243,1)=")",IF(RIGHT(C243,2)="T)",-1000000000000*VALUE(MID(C243,2,LEN(C243)-3)),IF(RIGHT(C243,2)="M)",-1000000*VALUE(MID(C243,2,LEN(C243)-3)),IF(RIGHT(C243,2)="B)",-1000000000*VALUE(MID(C243,2,LEN(C243)-3)),IF(RIGHT(C243,2)="k)",-1000*VALUE(MID(C243,2,LEN(C243)-3)),VALUE(SUBSTITUTE(C243,",","")))))),IF(RIGHT(C243,1)="T",1000000000000*VALUE(LEFT(C243,LEN(C243)-1)),IF(RIGHT(C243,1)="M",1000000*VALUE(LEFT(C243,LEN(C243)-1)),IF(RIGHT(C243,1)="B",1000000000*VALUE(LEFT(C243,LEN(C243)-1)),IF(RIGHT(C243,1)="%",0.01*VALUE(LEFT(C243,LEN(C243)-1)),IF(RIGHT(C243,1)="k",1000*VALUE(LEFT(C243,LEN(C243)-1)),VALUE(SUBSTITUTE(C243,",",""))))))))),"N/A")</f>
        <v/>
      </c>
      <c r="K243">
        <f>IFERROR(IF(TRIM(D243)="-", "N/A", IF(RIGHT(D243,1)=")",IF(RIGHT(D243,2)="T)",-1000000000000*VALUE(MID(D243,2,LEN(D243)-3)),IF(RIGHT(D243,2)="M)",-1000000*VALUE(MID(D243,2,LEN(D243)-3)),IF(RIGHT(D243,2)="B)",-1000000000*VALUE(MID(D243,2,LEN(D243)-3)),IF(RIGHT(D243,2)="k)",-1000*VALUE(MID(D243,2,LEN(D243)-3)),VALUE(SUBSTITUTE(D243,",","")))))),IF(RIGHT(D243,1)="T",1000000000000*VALUE(LEFT(D243,LEN(D243)-1)),IF(RIGHT(D243,1)="M",1000000*VALUE(LEFT(D243,LEN(D243)-1)),IF(RIGHT(D243,1)="B",1000000000*VALUE(LEFT(D243,LEN(D243)-1)),IF(RIGHT(D243,1)="%",0.01*VALUE(LEFT(D243,LEN(D243)-1)),IF(RIGHT(D243,1)="k",1000*VALUE(LEFT(D243,LEN(D243)-1)),VALUE(SUBSTITUTE(D243,",",""))))))))),"N/A")</f>
        <v/>
      </c>
      <c r="L243">
        <f>IFERROR(IF(TRIM(E243)="-", "N/A", IF(RIGHT(E243,1)=")",IF(RIGHT(E243,2)="T)",-1000000000000*VALUE(MID(E243,2,LEN(E243)-3)),IF(RIGHT(E243,2)="M)",-1000000*VALUE(MID(E243,2,LEN(E243)-3)),IF(RIGHT(E243,2)="B)",-1000000000*VALUE(MID(E243,2,LEN(E243)-3)),IF(RIGHT(E243,2)="k)",-1000*VALUE(MID(E243,2,LEN(E243)-3)),VALUE(SUBSTITUTE(E243,",","")))))),IF(RIGHT(E243,1)="T",1000000000000*VALUE(LEFT(E243,LEN(E243)-1)),IF(RIGHT(E243,1)="M",1000000*VALUE(LEFT(E243,LEN(E243)-1)),IF(RIGHT(E243,1)="B",1000000000*VALUE(LEFT(E243,LEN(E243)-1)),IF(RIGHT(E243,1)="%",0.01*VALUE(LEFT(E243,LEN(E243)-1)),IF(RIGHT(E243,1)="k",1000*VALUE(LEFT(E243,LEN(E243)-1)),VALUE(SUBSTITUTE(E243,",",""))))))))),"N/A")</f>
        <v/>
      </c>
      <c r="M243">
        <f>IFERROR(IF(TRIM(F243)="-", "N/A", IF(RIGHT(F243,1)=")",IF(RIGHT(F243,2)="T)",-1000000000000*VALUE(MID(F243,2,LEN(F243)-3)),IF(RIGHT(F243,2)="M)",-1000000*VALUE(MID(F243,2,LEN(F243)-3)),IF(RIGHT(F243,2)="B)",-1000000000*VALUE(MID(F243,2,LEN(F243)-3)),IF(RIGHT(F243,2)="k)",-1000*VALUE(MID(F243,2,LEN(F243)-3)),VALUE(SUBSTITUTE(F243,",","")))))),IF(RIGHT(F243,1)="T",1000000000000*VALUE(LEFT(F243,LEN(F243)-1)),IF(RIGHT(F243,1)="M",1000000*VALUE(LEFT(F243,LEN(F243)-1)),IF(RIGHT(F243,1)="B",1000000000*VALUE(LEFT(F243,LEN(F243)-1)),IF(RIGHT(F243,1)="%",0.01*VALUE(LEFT(F243,LEN(F243)-1)),IF(RIGHT(F243,1)="k",1000*VALUE(LEFT(F243,LEN(F243)-1)),VALUE(SUBSTITUTE(F243,",",""))))))))),"N/A")</f>
        <v/>
      </c>
      <c r="N243">
        <f>IFERROR(IF(TRIM(G243)="-", "N/A", IF(RIGHT(G243,1)=")",IF(RIGHT(G243,2)="T)",-1000000000000*VALUE(MID(G243,2,LEN(G243)-3)),IF(RIGHT(G243,2)="M)",-1000000*VALUE(MID(G243,2,LEN(G243)-3)),IF(RIGHT(G243,2)="B)",-1000000000*VALUE(MID(G243,2,LEN(G243)-3)),IF(RIGHT(G243,2)="k)",-1000*VALUE(MID(G243,2,LEN(G243)-3)),VALUE(SUBSTITUTE(G243,",","")))))),IF(RIGHT(G243,1)="T",1000000000000*VALUE(LEFT(G243,LEN(G243)-1)),IF(RIGHT(G243,1)="M",1000000*VALUE(LEFT(G243,LEN(G243)-1)),IF(RIGHT(G243,1)="B",1000000000*VALUE(LEFT(G243,LEN(G243)-1)),IF(RIGHT(G243,1)="%",0.01*VALUE(LEFT(G243,LEN(G243)-1)),IF(RIGHT(G243,1)="k",1000*VALUE(LEFT(G243,LEN(G243)-1)),VALUE(SUBSTITUTE(G243,",",""))))))))),"N/A")</f>
        <v/>
      </c>
      <c r="P243">
        <f>MAX(J243:N243)</f>
        <v/>
      </c>
      <c r="Q243">
        <f>IFERROR(J144+MATCH(P243,J243:N243,0)-1,"")</f>
        <v/>
      </c>
      <c r="R243">
        <f>IF(Q243="","",MIN(J243:N243))</f>
        <v/>
      </c>
      <c r="S243">
        <f>IFERROR(J144+MATCH(R243,J243:N243,0)-1,"")</f>
        <v/>
      </c>
      <c r="T243">
        <f>IFERROR(AVERAGE(J243:N243),"")</f>
        <v/>
      </c>
      <c r="U243">
        <f>IFERROR(STDEV(J243:N243),"")</f>
        <v/>
      </c>
      <c r="V243">
        <f>IFERROR(IF(C243="-","",IF(ISBLANK(B243),"",IF(OR(ISNUMBER(FIND("Growth",B243)),ISNUMBER(FIND("Margin",B243))),"",(J243-T243)/U243))),"")</f>
        <v/>
      </c>
      <c r="W243">
        <f>IFERROR(IF(OR(D243="-",ISBLANK(D243)),"",(K243-T243)/U243),"")</f>
        <v/>
      </c>
      <c r="X243">
        <f>IFERROR(IF(OR(E243="-",ISBLANK(E243)),"",(L243-T243)/U243),"")</f>
        <v/>
      </c>
      <c r="Y243">
        <f>IFERROR(IF(OR(F243="-",ISBLANK(F243)),"",(M243-T243)/U243),"")</f>
        <v/>
      </c>
      <c r="Z243">
        <f>IFERROR(IF(OR(G243="-",ISBLANK(G243)),"",(N243-T243)/U243),"")</f>
        <v/>
      </c>
      <c r="AA243">
        <f>IF(MAX(MAX(V243:Z243),ABS(MIN(V243:Z243)))=ABS(MIN(V243:Z243)),MIN(V243:Z243),MAX(V243:Z243))</f>
        <v/>
      </c>
      <c r="AB243">
        <f>IFERROR(V144+MATCH(AA243,V243:Z243,0)-1,"")</f>
        <v/>
      </c>
      <c r="AC243">
        <f>IF(AB243&lt;&gt;"",IF(S243=AB243,"Low",IF(AB243=Q243,"High","")),"")</f>
        <v/>
      </c>
      <c r="AE243">
        <f>IF(ISNUMBER(MATCH("N/A",J243:N243,0)),"",IFERROR((5 * SUMPRODUCT(J144:N144,J243:N243) - PRODUCT(SUM(J144:N144),SUM(J243:N243))) / ((5 * SUM((J144^2)+(K144^2)+(L144^2)+(M144^2)+(N144^2))) - SUM(J144:N144)^2),""))</f>
        <v/>
      </c>
      <c r="AF243">
        <f>IFERROR(CORREL(J144:N144,J243:N243),"")</f>
        <v/>
      </c>
      <c r="AZ243">
        <f>IF(Q243=S243,0,1)</f>
        <v/>
      </c>
      <c r="BA243">
        <f>IF(AZ243=1,IF(Q243="","",IF(Q243=N144,"Yes","No")),"")</f>
        <v/>
      </c>
      <c r="BB243">
        <f>IF(BA243="Yes",P243,"")</f>
        <v/>
      </c>
      <c r="BC243">
        <f>IF(AZ243=1,IF(S243="","",IF(S243=N144,"Yes","No")),"")</f>
        <v/>
      </c>
      <c r="BD243">
        <f>IF(BC243="Yes",R243,"")</f>
        <v/>
      </c>
      <c r="BE243">
        <f>IFERROR(IF(SIGN(AE243)=1,"Increasing",IF(SIGN(AE243)=-1,"Decreasing","")),"")</f>
        <v/>
      </c>
      <c r="BF243">
        <f>IF(OR(AND(BE243="Increasing",BA243="Yes"),AND(BE243="Decreasing",BC243="Yes")),"Yes","No")</f>
        <v/>
      </c>
      <c r="BG243">
        <f>IF(I243="pos_trend","Yes","No")</f>
        <v/>
      </c>
      <c r="BH243">
        <f>IF(AF243&lt;&gt;"",IF(ABS(AF243)&gt;0.8,"Yes","No"),"")</f>
        <v/>
      </c>
    </row>
    <row r="244" spans="1:60">
      <c r="I244">
        <f>IF(AND(K244&gt; J244, L244&gt; K244, M244&gt; L244, N244&gt; M244), "pos_trend", IF(AND(K244&lt; J244, L244&lt; K244, M244&lt; L244, N244&lt; M244), "neg_trend", "N/A"))</f>
        <v/>
      </c>
      <c r="J244">
        <f>IFERROR(IF(TRIM(C244)="-", "N/A", IF(RIGHT(C244,1)=")",IF(RIGHT(C244,2)="T)",-1000000000000*VALUE(MID(C244,2,LEN(C244)-3)),IF(RIGHT(C244,2)="M)",-1000000*VALUE(MID(C244,2,LEN(C244)-3)),IF(RIGHT(C244,2)="B)",-1000000000*VALUE(MID(C244,2,LEN(C244)-3)),IF(RIGHT(C244,2)="k)",-1000*VALUE(MID(C244,2,LEN(C244)-3)),VALUE(SUBSTITUTE(C244,",","")))))),IF(RIGHT(C244,1)="T",1000000000000*VALUE(LEFT(C244,LEN(C244)-1)),IF(RIGHT(C244,1)="M",1000000*VALUE(LEFT(C244,LEN(C244)-1)),IF(RIGHT(C244,1)="B",1000000000*VALUE(LEFT(C244,LEN(C244)-1)),IF(RIGHT(C244,1)="%",0.01*VALUE(LEFT(C244,LEN(C244)-1)),IF(RIGHT(C244,1)="k",1000*VALUE(LEFT(C244,LEN(C244)-1)),VALUE(SUBSTITUTE(C244,",",""))))))))),"N/A")</f>
        <v/>
      </c>
      <c r="K244">
        <f>IFERROR(IF(TRIM(D244)="-", "N/A", IF(RIGHT(D244,1)=")",IF(RIGHT(D244,2)="T)",-1000000000000*VALUE(MID(D244,2,LEN(D244)-3)),IF(RIGHT(D244,2)="M)",-1000000*VALUE(MID(D244,2,LEN(D244)-3)),IF(RIGHT(D244,2)="B)",-1000000000*VALUE(MID(D244,2,LEN(D244)-3)),IF(RIGHT(D244,2)="k)",-1000*VALUE(MID(D244,2,LEN(D244)-3)),VALUE(SUBSTITUTE(D244,",","")))))),IF(RIGHT(D244,1)="T",1000000000000*VALUE(LEFT(D244,LEN(D244)-1)),IF(RIGHT(D244,1)="M",1000000*VALUE(LEFT(D244,LEN(D244)-1)),IF(RIGHT(D244,1)="B",1000000000*VALUE(LEFT(D244,LEN(D244)-1)),IF(RIGHT(D244,1)="%",0.01*VALUE(LEFT(D244,LEN(D244)-1)),IF(RIGHT(D244,1)="k",1000*VALUE(LEFT(D244,LEN(D244)-1)),VALUE(SUBSTITUTE(D244,",",""))))))))),"N/A")</f>
        <v/>
      </c>
      <c r="L244">
        <f>IFERROR(IF(TRIM(E244)="-", "N/A", IF(RIGHT(E244,1)=")",IF(RIGHT(E244,2)="T)",-1000000000000*VALUE(MID(E244,2,LEN(E244)-3)),IF(RIGHT(E244,2)="M)",-1000000*VALUE(MID(E244,2,LEN(E244)-3)),IF(RIGHT(E244,2)="B)",-1000000000*VALUE(MID(E244,2,LEN(E244)-3)),IF(RIGHT(E244,2)="k)",-1000*VALUE(MID(E244,2,LEN(E244)-3)),VALUE(SUBSTITUTE(E244,",","")))))),IF(RIGHT(E244,1)="T",1000000000000*VALUE(LEFT(E244,LEN(E244)-1)),IF(RIGHT(E244,1)="M",1000000*VALUE(LEFT(E244,LEN(E244)-1)),IF(RIGHT(E244,1)="B",1000000000*VALUE(LEFT(E244,LEN(E244)-1)),IF(RIGHT(E244,1)="%",0.01*VALUE(LEFT(E244,LEN(E244)-1)),IF(RIGHT(E244,1)="k",1000*VALUE(LEFT(E244,LEN(E244)-1)),VALUE(SUBSTITUTE(E244,",",""))))))))),"N/A")</f>
        <v/>
      </c>
      <c r="M244">
        <f>IFERROR(IF(TRIM(F244)="-", "N/A", IF(RIGHT(F244,1)=")",IF(RIGHT(F244,2)="T)",-1000000000000*VALUE(MID(F244,2,LEN(F244)-3)),IF(RIGHT(F244,2)="M)",-1000000*VALUE(MID(F244,2,LEN(F244)-3)),IF(RIGHT(F244,2)="B)",-1000000000*VALUE(MID(F244,2,LEN(F244)-3)),IF(RIGHT(F244,2)="k)",-1000*VALUE(MID(F244,2,LEN(F244)-3)),VALUE(SUBSTITUTE(F244,",","")))))),IF(RIGHT(F244,1)="T",1000000000000*VALUE(LEFT(F244,LEN(F244)-1)),IF(RIGHT(F244,1)="M",1000000*VALUE(LEFT(F244,LEN(F244)-1)),IF(RIGHT(F244,1)="B",1000000000*VALUE(LEFT(F244,LEN(F244)-1)),IF(RIGHT(F244,1)="%",0.01*VALUE(LEFT(F244,LEN(F244)-1)),IF(RIGHT(F244,1)="k",1000*VALUE(LEFT(F244,LEN(F244)-1)),VALUE(SUBSTITUTE(F244,",",""))))))))),"N/A")</f>
        <v/>
      </c>
      <c r="N244">
        <f>IFERROR(IF(TRIM(G244)="-", "N/A", IF(RIGHT(G244,1)=")",IF(RIGHT(G244,2)="T)",-1000000000000*VALUE(MID(G244,2,LEN(G244)-3)),IF(RIGHT(G244,2)="M)",-1000000*VALUE(MID(G244,2,LEN(G244)-3)),IF(RIGHT(G244,2)="B)",-1000000000*VALUE(MID(G244,2,LEN(G244)-3)),IF(RIGHT(G244,2)="k)",-1000*VALUE(MID(G244,2,LEN(G244)-3)),VALUE(SUBSTITUTE(G244,",","")))))),IF(RIGHT(G244,1)="T",1000000000000*VALUE(LEFT(G244,LEN(G244)-1)),IF(RIGHT(G244,1)="M",1000000*VALUE(LEFT(G244,LEN(G244)-1)),IF(RIGHT(G244,1)="B",1000000000*VALUE(LEFT(G244,LEN(G244)-1)),IF(RIGHT(G244,1)="%",0.01*VALUE(LEFT(G244,LEN(G244)-1)),IF(RIGHT(G244,1)="k",1000*VALUE(LEFT(G244,LEN(G244)-1)),VALUE(SUBSTITUTE(G244,",",""))))))))),"N/A")</f>
        <v/>
      </c>
      <c r="P244">
        <f>MAX(J244:N244)</f>
        <v/>
      </c>
      <c r="Q244">
        <f>IFERROR(J144+MATCH(P244,J244:N244,0)-1,"")</f>
        <v/>
      </c>
      <c r="R244">
        <f>IF(Q244="","",MIN(J244:N244))</f>
        <v/>
      </c>
      <c r="S244">
        <f>IFERROR(J144+MATCH(R244,J244:N244,0)-1,"")</f>
        <v/>
      </c>
      <c r="T244">
        <f>IFERROR(AVERAGE(J244:N244),"")</f>
        <v/>
      </c>
      <c r="U244">
        <f>IFERROR(STDEV(J244:N244),"")</f>
        <v/>
      </c>
      <c r="V244">
        <f>IFERROR(IF(C244="-","",IF(ISBLANK(B244),"",IF(OR(ISNUMBER(FIND("Growth",B244)),ISNUMBER(FIND("Margin",B244))),"",(J244-T244)/U244))),"")</f>
        <v/>
      </c>
      <c r="W244">
        <f>IFERROR(IF(OR(D244="-",ISBLANK(D244)),"",(K244-T244)/U244),"")</f>
        <v/>
      </c>
      <c r="X244">
        <f>IFERROR(IF(OR(E244="-",ISBLANK(E244)),"",(L244-T244)/U244),"")</f>
        <v/>
      </c>
      <c r="Y244">
        <f>IFERROR(IF(OR(F244="-",ISBLANK(F244)),"",(M244-T244)/U244),"")</f>
        <v/>
      </c>
      <c r="Z244">
        <f>IFERROR(IF(OR(G244="-",ISBLANK(G244)),"",(N244-T244)/U244),"")</f>
        <v/>
      </c>
      <c r="AA244">
        <f>IF(MAX(MAX(V244:Z244),ABS(MIN(V244:Z244)))=ABS(MIN(V244:Z244)),MIN(V244:Z244),MAX(V244:Z244))</f>
        <v/>
      </c>
      <c r="AB244">
        <f>IFERROR(V144+MATCH(AA244,V244:Z244,0)-1,"")</f>
        <v/>
      </c>
      <c r="AC244">
        <f>IF(AB244&lt;&gt;"",IF(S244=AB244,"Low",IF(AB244=Q244,"High","")),"")</f>
        <v/>
      </c>
      <c r="AE244">
        <f>IF(ISNUMBER(MATCH("N/A",J244:N244,0)),"",IFERROR((5 * SUMPRODUCT(J144:N144,J244:N244) - PRODUCT(SUM(J144:N144),SUM(J244:N244))) / ((5 * SUM((J144^2)+(K144^2)+(L144^2)+(M144^2)+(N144^2))) - SUM(J144:N144)^2),""))</f>
        <v/>
      </c>
      <c r="AF244">
        <f>IFERROR(CORREL(J144:N144,J244:N244),"")</f>
        <v/>
      </c>
      <c r="AZ244">
        <f>IF(Q244=S244,0,1)</f>
        <v/>
      </c>
      <c r="BA244">
        <f>IF(AZ244=1,IF(Q244="","",IF(Q244=N144,"Yes","No")),"")</f>
        <v/>
      </c>
      <c r="BB244">
        <f>IF(BA244="Yes",P244,"")</f>
        <v/>
      </c>
      <c r="BC244">
        <f>IF(AZ244=1,IF(S244="","",IF(S244=N144,"Yes","No")),"")</f>
        <v/>
      </c>
      <c r="BD244">
        <f>IF(BC244="Yes",R244,"")</f>
        <v/>
      </c>
      <c r="BE244">
        <f>IFERROR(IF(SIGN(AE244)=1,"Increasing",IF(SIGN(AE244)=-1,"Decreasing","")),"")</f>
        <v/>
      </c>
      <c r="BF244">
        <f>IF(OR(AND(BE244="Increasing",BA244="Yes"),AND(BE244="Decreasing",BC244="Yes")),"Yes","No")</f>
        <v/>
      </c>
      <c r="BG244">
        <f>IF(I244="pos_trend","Yes","No")</f>
        <v/>
      </c>
      <c r="BH244">
        <f>IF(AF244&lt;&gt;"",IF(ABS(AF244)&gt;0.8,"Yes","No"),"")</f>
        <v/>
      </c>
    </row>
    <row r="245" spans="1:60">
      <c r="I245">
        <f>IF(AND(K245&gt; J245, L245&gt; K245, M245&gt; L245, N245&gt; M245), "pos_trend", IF(AND(K245&lt; J245, L245&lt; K245, M245&lt; L245, N245&lt; M245), "neg_trend", "N/A"))</f>
        <v/>
      </c>
      <c r="J245">
        <f>IFERROR(IF(TRIM(C245)="-", "N/A", IF(RIGHT(C245,1)=")",IF(RIGHT(C245,2)="T)",-1000000000000*VALUE(MID(C245,2,LEN(C245)-3)),IF(RIGHT(C245,2)="M)",-1000000*VALUE(MID(C245,2,LEN(C245)-3)),IF(RIGHT(C245,2)="B)",-1000000000*VALUE(MID(C245,2,LEN(C245)-3)),IF(RIGHT(C245,2)="k)",-1000*VALUE(MID(C245,2,LEN(C245)-3)),VALUE(SUBSTITUTE(C245,",","")))))),IF(RIGHT(C245,1)="T",1000000000000*VALUE(LEFT(C245,LEN(C245)-1)),IF(RIGHT(C245,1)="M",1000000*VALUE(LEFT(C245,LEN(C245)-1)),IF(RIGHT(C245,1)="B",1000000000*VALUE(LEFT(C245,LEN(C245)-1)),IF(RIGHT(C245,1)="%",0.01*VALUE(LEFT(C245,LEN(C245)-1)),IF(RIGHT(C245,1)="k",1000*VALUE(LEFT(C245,LEN(C245)-1)),VALUE(SUBSTITUTE(C245,",",""))))))))),"N/A")</f>
        <v/>
      </c>
      <c r="K245">
        <f>IFERROR(IF(TRIM(D245)="-", "N/A", IF(RIGHT(D245,1)=")",IF(RIGHT(D245,2)="T)",-1000000000000*VALUE(MID(D245,2,LEN(D245)-3)),IF(RIGHT(D245,2)="M)",-1000000*VALUE(MID(D245,2,LEN(D245)-3)),IF(RIGHT(D245,2)="B)",-1000000000*VALUE(MID(D245,2,LEN(D245)-3)),IF(RIGHT(D245,2)="k)",-1000*VALUE(MID(D245,2,LEN(D245)-3)),VALUE(SUBSTITUTE(D245,",","")))))),IF(RIGHT(D245,1)="T",1000000000000*VALUE(LEFT(D245,LEN(D245)-1)),IF(RIGHT(D245,1)="M",1000000*VALUE(LEFT(D245,LEN(D245)-1)),IF(RIGHT(D245,1)="B",1000000000*VALUE(LEFT(D245,LEN(D245)-1)),IF(RIGHT(D245,1)="%",0.01*VALUE(LEFT(D245,LEN(D245)-1)),IF(RIGHT(D245,1)="k",1000*VALUE(LEFT(D245,LEN(D245)-1)),VALUE(SUBSTITUTE(D245,",",""))))))))),"N/A")</f>
        <v/>
      </c>
      <c r="L245">
        <f>IFERROR(IF(TRIM(E245)="-", "N/A", IF(RIGHT(E245,1)=")",IF(RIGHT(E245,2)="T)",-1000000000000*VALUE(MID(E245,2,LEN(E245)-3)),IF(RIGHT(E245,2)="M)",-1000000*VALUE(MID(E245,2,LEN(E245)-3)),IF(RIGHT(E245,2)="B)",-1000000000*VALUE(MID(E245,2,LEN(E245)-3)),IF(RIGHT(E245,2)="k)",-1000*VALUE(MID(E245,2,LEN(E245)-3)),VALUE(SUBSTITUTE(E245,",","")))))),IF(RIGHT(E245,1)="T",1000000000000*VALUE(LEFT(E245,LEN(E245)-1)),IF(RIGHT(E245,1)="M",1000000*VALUE(LEFT(E245,LEN(E245)-1)),IF(RIGHT(E245,1)="B",1000000000*VALUE(LEFT(E245,LEN(E245)-1)),IF(RIGHT(E245,1)="%",0.01*VALUE(LEFT(E245,LEN(E245)-1)),IF(RIGHT(E245,1)="k",1000*VALUE(LEFT(E245,LEN(E245)-1)),VALUE(SUBSTITUTE(E245,",",""))))))))),"N/A")</f>
        <v/>
      </c>
      <c r="M245">
        <f>IFERROR(IF(TRIM(F245)="-", "N/A", IF(RIGHT(F245,1)=")",IF(RIGHT(F245,2)="T)",-1000000000000*VALUE(MID(F245,2,LEN(F245)-3)),IF(RIGHT(F245,2)="M)",-1000000*VALUE(MID(F245,2,LEN(F245)-3)),IF(RIGHT(F245,2)="B)",-1000000000*VALUE(MID(F245,2,LEN(F245)-3)),IF(RIGHT(F245,2)="k)",-1000*VALUE(MID(F245,2,LEN(F245)-3)),VALUE(SUBSTITUTE(F245,",","")))))),IF(RIGHT(F245,1)="T",1000000000000*VALUE(LEFT(F245,LEN(F245)-1)),IF(RIGHT(F245,1)="M",1000000*VALUE(LEFT(F245,LEN(F245)-1)),IF(RIGHT(F245,1)="B",1000000000*VALUE(LEFT(F245,LEN(F245)-1)),IF(RIGHT(F245,1)="%",0.01*VALUE(LEFT(F245,LEN(F245)-1)),IF(RIGHT(F245,1)="k",1000*VALUE(LEFT(F245,LEN(F245)-1)),VALUE(SUBSTITUTE(F245,",",""))))))))),"N/A")</f>
        <v/>
      </c>
      <c r="N245">
        <f>IFERROR(IF(TRIM(G245)="-", "N/A", IF(RIGHT(G245,1)=")",IF(RIGHT(G245,2)="T)",-1000000000000*VALUE(MID(G245,2,LEN(G245)-3)),IF(RIGHT(G245,2)="M)",-1000000*VALUE(MID(G245,2,LEN(G245)-3)),IF(RIGHT(G245,2)="B)",-1000000000*VALUE(MID(G245,2,LEN(G245)-3)),IF(RIGHT(G245,2)="k)",-1000*VALUE(MID(G245,2,LEN(G245)-3)),VALUE(SUBSTITUTE(G245,",","")))))),IF(RIGHT(G245,1)="T",1000000000000*VALUE(LEFT(G245,LEN(G245)-1)),IF(RIGHT(G245,1)="M",1000000*VALUE(LEFT(G245,LEN(G245)-1)),IF(RIGHT(G245,1)="B",1000000000*VALUE(LEFT(G245,LEN(G245)-1)),IF(RIGHT(G245,1)="%",0.01*VALUE(LEFT(G245,LEN(G245)-1)),IF(RIGHT(G245,1)="k",1000*VALUE(LEFT(G245,LEN(G245)-1)),VALUE(SUBSTITUTE(G245,",",""))))))))),"N/A")</f>
        <v/>
      </c>
      <c r="P245">
        <f>MAX(J245:N245)</f>
        <v/>
      </c>
      <c r="Q245">
        <f>IFERROR(J144+MATCH(P245,J245:N245,0)-1,"")</f>
        <v/>
      </c>
      <c r="R245">
        <f>IF(Q245="","",MIN(J245:N245))</f>
        <v/>
      </c>
      <c r="S245">
        <f>IFERROR(J144+MATCH(R245,J245:N245,0)-1,"")</f>
        <v/>
      </c>
      <c r="T245">
        <f>IFERROR(AVERAGE(J245:N245),"")</f>
        <v/>
      </c>
      <c r="U245">
        <f>IFERROR(STDEV(J245:N245),"")</f>
        <v/>
      </c>
      <c r="V245">
        <f>IFERROR(IF(C245="-","",IF(ISBLANK(B245),"",IF(OR(ISNUMBER(FIND("Growth",B245)),ISNUMBER(FIND("Margin",B245))),"",(J245-T245)/U245))),"")</f>
        <v/>
      </c>
      <c r="W245">
        <f>IFERROR(IF(OR(D245="-",ISBLANK(D245)),"",(K245-T245)/U245),"")</f>
        <v/>
      </c>
      <c r="X245">
        <f>IFERROR(IF(OR(E245="-",ISBLANK(E245)),"",(L245-T245)/U245),"")</f>
        <v/>
      </c>
      <c r="Y245">
        <f>IFERROR(IF(OR(F245="-",ISBLANK(F245)),"",(M245-T245)/U245),"")</f>
        <v/>
      </c>
      <c r="Z245">
        <f>IFERROR(IF(OR(G245="-",ISBLANK(G245)),"",(N245-T245)/U245),"")</f>
        <v/>
      </c>
      <c r="AA245">
        <f>IF(MAX(MAX(V245:Z245),ABS(MIN(V245:Z245)))=ABS(MIN(V245:Z245)),MIN(V245:Z245),MAX(V245:Z245))</f>
        <v/>
      </c>
      <c r="AB245">
        <f>IFERROR(V144+MATCH(AA245,V245:Z245,0)-1,"")</f>
        <v/>
      </c>
      <c r="AC245">
        <f>IF(AB245&lt;&gt;"",IF(S245=AB245,"Low",IF(AB245=Q245,"High","")),"")</f>
        <v/>
      </c>
      <c r="AE245">
        <f>IF(ISNUMBER(MATCH("N/A",J245:N245,0)),"",IFERROR((5 * SUMPRODUCT(J144:N144,J245:N245) - PRODUCT(SUM(J144:N144),SUM(J245:N245))) / ((5 * SUM((J144^2)+(K144^2)+(L144^2)+(M144^2)+(N144^2))) - SUM(J144:N144)^2),""))</f>
        <v/>
      </c>
      <c r="AF245">
        <f>IFERROR(CORREL(J144:N144,J245:N245),"")</f>
        <v/>
      </c>
      <c r="AZ245">
        <f>IF(Q245=S245,0,1)</f>
        <v/>
      </c>
      <c r="BA245">
        <f>IF(AZ245=1,IF(Q245="","",IF(Q245=N144,"Yes","No")),"")</f>
        <v/>
      </c>
      <c r="BB245">
        <f>IF(BA245="Yes",P245,"")</f>
        <v/>
      </c>
      <c r="BC245">
        <f>IF(AZ245=1,IF(S245="","",IF(S245=N144,"Yes","No")),"")</f>
        <v/>
      </c>
      <c r="BD245">
        <f>IF(BC245="Yes",R245,"")</f>
        <v/>
      </c>
      <c r="BE245">
        <f>IFERROR(IF(SIGN(AE245)=1,"Increasing",IF(SIGN(AE245)=-1,"Decreasing","")),"")</f>
        <v/>
      </c>
      <c r="BF245">
        <f>IF(OR(AND(BE245="Increasing",BA245="Yes"),AND(BE245="Decreasing",BC245="Yes")),"Yes","No")</f>
        <v/>
      </c>
      <c r="BG245">
        <f>IF(I245="pos_trend","Yes","No")</f>
        <v/>
      </c>
      <c r="BH245">
        <f>IF(AF245&lt;&gt;"",IF(ABS(AF245)&gt;0.8,"Yes","No"),"")</f>
        <v/>
      </c>
    </row>
    <row r="246" spans="1:60">
      <c r="P246">
        <f>MAX(J246:N246)</f>
        <v/>
      </c>
      <c r="Q246">
        <f>IFERROR(J144+MATCH(P246,J246:N246,0)-1,"")</f>
        <v/>
      </c>
      <c r="R246">
        <f>IF(Q246="","",MIN(J246:N246))</f>
        <v/>
      </c>
      <c r="S246">
        <f>IFERROR(J144+MATCH(R246,J246:N246,0)-1,"")</f>
        <v/>
      </c>
      <c r="T246">
        <f>IFERROR(AVERAGE(J246:N246),"")</f>
        <v/>
      </c>
      <c r="U246">
        <f>IFERROR(STDEV(J246:N246),"")</f>
        <v/>
      </c>
      <c r="V246">
        <f>IFERROR(IF(C246="-","",IF(ISBLANK(B246),"",IF(OR(ISNUMBER(FIND("Growth",B246)),ISNUMBER(FIND("Margin",B246))),"",(J246-T246)/U246))),"")</f>
        <v/>
      </c>
      <c r="W246">
        <f>IFERROR(IF(OR(D246="-",ISBLANK(D246)),"",(K246-T246)/U246),"")</f>
        <v/>
      </c>
      <c r="X246">
        <f>IFERROR(IF(OR(E246="-",ISBLANK(E246)),"",(L246-T246)/U246),"")</f>
        <v/>
      </c>
      <c r="Y246">
        <f>IFERROR(IF(OR(F246="-",ISBLANK(F246)),"",(M246-T246)/U246),"")</f>
        <v/>
      </c>
      <c r="Z246">
        <f>IFERROR(IF(OR(G246="-",ISBLANK(G246)),"",(N246-T246)/U246),"")</f>
        <v/>
      </c>
      <c r="AA246">
        <f>IF(MAX(MAX(V246:Z246),ABS(MIN(V246:Z246)))=ABS(MIN(V246:Z246)),MIN(V246:Z246),MAX(V246:Z246))</f>
        <v/>
      </c>
      <c r="AB246">
        <f>IFERROR(V144+MATCH(AA246,V246:Z246,0)-1,"")</f>
        <v/>
      </c>
      <c r="AC246">
        <f>IF(AB246&lt;&gt;"",IF(S246=AB246,"Low",IF(AB246=Q246,"High","")),"")</f>
        <v/>
      </c>
      <c r="AE246">
        <f>IF(ISNUMBER(MATCH("N/A",J246:N246,0)),"",IFERROR((5 * SUMPRODUCT(J144:N144,J246:N246) - PRODUCT(SUM(J144:N144),SUM(J246:N246))) / ((5 * SUM((J144^2)+(K144^2)+(L144^2)+(M144^2)+(N144^2))) - SUM(J144:N144)^2),""))</f>
        <v/>
      </c>
      <c r="AF246">
        <f>IFERROR(CORREL(J144:N144,J246:N246),"")</f>
        <v/>
      </c>
      <c r="AZ246">
        <f>IF(Q246=S246,0,1)</f>
        <v/>
      </c>
      <c r="BA246">
        <f>IF(AZ246=1,IF(Q246="","",IF(Q246=N144,"Yes","No")),"")</f>
        <v/>
      </c>
      <c r="BB246">
        <f>IF(BA246="Yes",P246,"")</f>
        <v/>
      </c>
      <c r="BC246">
        <f>IF(AZ246=1,IF(S246="","",IF(S246=N144,"Yes","No")),"")</f>
        <v/>
      </c>
      <c r="BD246">
        <f>IF(BC246="Yes",R246,"")</f>
        <v/>
      </c>
      <c r="BE246">
        <f>IFERROR(IF(SIGN(AE246)=1,"Increasing",IF(SIGN(AE246)=-1,"Decreasing","")),"")</f>
        <v/>
      </c>
      <c r="BF246">
        <f>IF(OR(AND(BE246="Increasing",BA246="Yes"),AND(BE246="Decreasing",BC246="Yes")),"Yes","No")</f>
        <v/>
      </c>
      <c r="BG246">
        <f>IF(I246="pos_trend","Yes","No")</f>
        <v/>
      </c>
      <c r="BH246">
        <f>IF(AF246&lt;&gt;"",IF(ABS(AF246)&gt;0.8,"Yes","No"),"")</f>
        <v/>
      </c>
    </row>
    <row r="247" spans="1:60">
      <c r="I247">
        <f>IF(AND(K247&gt; J247, L247&gt; K247, M247&gt; L247, N247&gt; M247), "pos_trend", IF(AND(K247&lt; J247, L247&lt; K247, M247&lt; L247, N247&lt; M247), "neg_trend", "N/A"))</f>
        <v/>
      </c>
      <c r="J247">
        <f>IFERROR(IF(TRIM(C247)="-", "N/A", IF(RIGHT(C247,1)=")",IF(RIGHT(C247,2)="T)",-1000000000000*VALUE(MID(C247,2,LEN(C247)-3)),IF(RIGHT(C247,2)="M)",-1000000*VALUE(MID(C247,2,LEN(C247)-3)),IF(RIGHT(C247,2)="B)",-1000000000*VALUE(MID(C247,2,LEN(C247)-3)),IF(RIGHT(C247,2)="k)",-1000*VALUE(MID(C247,2,LEN(C247)-3)),VALUE(SUBSTITUTE(C247,",","")))))),IF(RIGHT(C247,1)="T",1000000000000*VALUE(LEFT(C247,LEN(C247)-1)),IF(RIGHT(C247,1)="M",1000000*VALUE(LEFT(C247,LEN(C247)-1)),IF(RIGHT(C247,1)="B",1000000000*VALUE(LEFT(C247,LEN(C247)-1)),IF(RIGHT(C247,1)="%",0.01*VALUE(LEFT(C247,LEN(C247)-1)),IF(RIGHT(C247,1)="k",1000*VALUE(LEFT(C247,LEN(C247)-1)),VALUE(SUBSTITUTE(C247,",",""))))))))),"N/A")</f>
        <v/>
      </c>
      <c r="K247">
        <f>IFERROR(IF(TRIM(D247)="-", "N/A", IF(RIGHT(D247,1)=")",IF(RIGHT(D247,2)="T)",-1000000000000*VALUE(MID(D247,2,LEN(D247)-3)),IF(RIGHT(D247,2)="M)",-1000000*VALUE(MID(D247,2,LEN(D247)-3)),IF(RIGHT(D247,2)="B)",-1000000000*VALUE(MID(D247,2,LEN(D247)-3)),IF(RIGHT(D247,2)="k)",-1000*VALUE(MID(D247,2,LEN(D247)-3)),VALUE(SUBSTITUTE(D247,",","")))))),IF(RIGHT(D247,1)="T",1000000000000*VALUE(LEFT(D247,LEN(D247)-1)),IF(RIGHT(D247,1)="M",1000000*VALUE(LEFT(D247,LEN(D247)-1)),IF(RIGHT(D247,1)="B",1000000000*VALUE(LEFT(D247,LEN(D247)-1)),IF(RIGHT(D247,1)="%",0.01*VALUE(LEFT(D247,LEN(D247)-1)),IF(RIGHT(D247,1)="k",1000*VALUE(LEFT(D247,LEN(D247)-1)),VALUE(SUBSTITUTE(D247,",",""))))))))),"N/A")</f>
        <v/>
      </c>
      <c r="L247">
        <f>IFERROR(IF(TRIM(E247)="-", "N/A", IF(RIGHT(E247,1)=")",IF(RIGHT(E247,2)="T)",-1000000000000*VALUE(MID(E247,2,LEN(E247)-3)),IF(RIGHT(E247,2)="M)",-1000000*VALUE(MID(E247,2,LEN(E247)-3)),IF(RIGHT(E247,2)="B)",-1000000000*VALUE(MID(E247,2,LEN(E247)-3)),IF(RIGHT(E247,2)="k)",-1000*VALUE(MID(E247,2,LEN(E247)-3)),VALUE(SUBSTITUTE(E247,",","")))))),IF(RIGHT(E247,1)="T",1000000000000*VALUE(LEFT(E247,LEN(E247)-1)),IF(RIGHT(E247,1)="M",1000000*VALUE(LEFT(E247,LEN(E247)-1)),IF(RIGHT(E247,1)="B",1000000000*VALUE(LEFT(E247,LEN(E247)-1)),IF(RIGHT(E247,1)="%",0.01*VALUE(LEFT(E247,LEN(E247)-1)),IF(RIGHT(E247,1)="k",1000*VALUE(LEFT(E247,LEN(E247)-1)),VALUE(SUBSTITUTE(E247,",",""))))))))),"N/A")</f>
        <v/>
      </c>
      <c r="M247">
        <f>IFERROR(IF(TRIM(F247)="-", "N/A", IF(RIGHT(F247,1)=")",IF(RIGHT(F247,2)="T)",-1000000000000*VALUE(MID(F247,2,LEN(F247)-3)),IF(RIGHT(F247,2)="M)",-1000000*VALUE(MID(F247,2,LEN(F247)-3)),IF(RIGHT(F247,2)="B)",-1000000000*VALUE(MID(F247,2,LEN(F247)-3)),IF(RIGHT(F247,2)="k)",-1000*VALUE(MID(F247,2,LEN(F247)-3)),VALUE(SUBSTITUTE(F247,",","")))))),IF(RIGHT(F247,1)="T",1000000000000*VALUE(LEFT(F247,LEN(F247)-1)),IF(RIGHT(F247,1)="M",1000000*VALUE(LEFT(F247,LEN(F247)-1)),IF(RIGHT(F247,1)="B",1000000000*VALUE(LEFT(F247,LEN(F247)-1)),IF(RIGHT(F247,1)="%",0.01*VALUE(LEFT(F247,LEN(F247)-1)),IF(RIGHT(F247,1)="k",1000*VALUE(LEFT(F247,LEN(F247)-1)),VALUE(SUBSTITUTE(F247,",",""))))))))),"N/A")</f>
        <v/>
      </c>
      <c r="N247">
        <f>IFERROR(IF(TRIM(G247)="-", "N/A", IF(RIGHT(G247,1)=")",IF(RIGHT(G247,2)="T)",-1000000000000*VALUE(MID(G247,2,LEN(G247)-3)),IF(RIGHT(G247,2)="M)",-1000000*VALUE(MID(G247,2,LEN(G247)-3)),IF(RIGHT(G247,2)="B)",-1000000000*VALUE(MID(G247,2,LEN(G247)-3)),IF(RIGHT(G247,2)="k)",-1000*VALUE(MID(G247,2,LEN(G247)-3)),VALUE(SUBSTITUTE(G247,",","")))))),IF(RIGHT(G247,1)="T",1000000000000*VALUE(LEFT(G247,LEN(G247)-1)),IF(RIGHT(G247,1)="M",1000000*VALUE(LEFT(G247,LEN(G247)-1)),IF(RIGHT(G247,1)="B",1000000000*VALUE(LEFT(G247,LEN(G247)-1)),IF(RIGHT(G247,1)="%",0.01*VALUE(LEFT(G247,LEN(G247)-1)),IF(RIGHT(G247,1)="k",1000*VALUE(LEFT(G247,LEN(G247)-1)),VALUE(SUBSTITUTE(G247,",",""))))))))),"N/A")</f>
        <v/>
      </c>
      <c r="P247">
        <f>MAX(J247:N247)</f>
        <v/>
      </c>
      <c r="Q247">
        <f>IFERROR(J144+MATCH(P247,J247:N247,0)-1,"")</f>
        <v/>
      </c>
      <c r="R247">
        <f>IF(Q247="","",MIN(J247:N247))</f>
        <v/>
      </c>
      <c r="S247">
        <f>IFERROR(J144+MATCH(R247,J247:N247,0)-1,"")</f>
        <v/>
      </c>
      <c r="T247">
        <f>IFERROR(AVERAGE(J247:N247),"")</f>
        <v/>
      </c>
      <c r="U247">
        <f>IFERROR(STDEV(J247:N247),"")</f>
        <v/>
      </c>
      <c r="V247">
        <f>IFERROR(IF(C247="-","",IF(ISBLANK(B247),"",IF(OR(ISNUMBER(FIND("Growth",B247)),ISNUMBER(FIND("Margin",B247))),"",(J247-T247)/U247))),"")</f>
        <v/>
      </c>
      <c r="W247">
        <f>IFERROR(IF(OR(D247="-",ISBLANK(D247)),"",(K247-T247)/U247),"")</f>
        <v/>
      </c>
      <c r="X247">
        <f>IFERROR(IF(OR(E247="-",ISBLANK(E247)),"",(L247-T247)/U247),"")</f>
        <v/>
      </c>
      <c r="Y247">
        <f>IFERROR(IF(OR(F247="-",ISBLANK(F247)),"",(M247-T247)/U247),"")</f>
        <v/>
      </c>
      <c r="Z247">
        <f>IFERROR(IF(OR(G247="-",ISBLANK(G247)),"",(N247-T247)/U247),"")</f>
        <v/>
      </c>
      <c r="AA247">
        <f>IF(MAX(MAX(V247:Z247),ABS(MIN(V247:Z247)))=ABS(MIN(V247:Z247)),MIN(V247:Z247),MAX(V247:Z247))</f>
        <v/>
      </c>
      <c r="AB247">
        <f>IFERROR(V144+MATCH(AA247,V247:Z247,0)-1,"")</f>
        <v/>
      </c>
      <c r="AC247">
        <f>IF(AB247&lt;&gt;"",IF(S247=AB247,"Low",IF(AB247=Q247,"High","")),"")</f>
        <v/>
      </c>
      <c r="AE247">
        <f>IF(ISNUMBER(MATCH("N/A",J247:N247,0)),"",IFERROR((5 * SUMPRODUCT(J144:N144,J247:N247) - PRODUCT(SUM(J144:N144),SUM(J247:N247))) / ((5 * SUM((J144^2)+(K144^2)+(L144^2)+(M144^2)+(N144^2))) - SUM(J144:N144)^2),""))</f>
        <v/>
      </c>
      <c r="AF247">
        <f>IFERROR(CORREL(J144:N144,J247:N247),"")</f>
        <v/>
      </c>
      <c r="AZ247">
        <f>IF(Q247=S247,0,1)</f>
        <v/>
      </c>
      <c r="BA247">
        <f>IF(AZ247=1,IF(Q247="","",IF(Q247=N144,"Yes","No")),"")</f>
        <v/>
      </c>
      <c r="BB247">
        <f>IF(BA247="Yes",P247,"")</f>
        <v/>
      </c>
      <c r="BC247">
        <f>IF(AZ247=1,IF(S247="","",IF(S247=N144,"Yes","No")),"")</f>
        <v/>
      </c>
      <c r="BD247">
        <f>IF(BC247="Yes",R247,"")</f>
        <v/>
      </c>
      <c r="BE247">
        <f>IFERROR(IF(SIGN(AE247)=1,"Increasing",IF(SIGN(AE247)=-1,"Decreasing","")),"")</f>
        <v/>
      </c>
      <c r="BF247">
        <f>IF(OR(AND(BE247="Increasing",BA247="Yes"),AND(BE247="Decreasing",BC247="Yes")),"Yes","No")</f>
        <v/>
      </c>
      <c r="BG247">
        <f>IF(I247="pos_trend","Yes","No")</f>
        <v/>
      </c>
      <c r="BH247">
        <f>IF(AF247&lt;&gt;"",IF(ABS(AF247)&gt;0.8,"Yes","No"),"")</f>
        <v/>
      </c>
    </row>
    <row r="248" spans="1:60">
      <c r="I248">
        <f>IF(AND(K248&gt; J248, L248&gt; K248, M248&gt; L248, N248&gt; M248), "pos_trend", IF(AND(K248&lt; J248, L248&lt; K248, M248&lt; L248, N248&lt; M248), "neg_trend", "N/A"))</f>
        <v/>
      </c>
      <c r="J248">
        <f>IFERROR(IF(TRIM(C248)="-", "N/A", IF(RIGHT(C248,1)=")",IF(RIGHT(C248,2)="T)",-1000000000000*VALUE(MID(C248,2,LEN(C248)-3)),IF(RIGHT(C248,2)="M)",-1000000*VALUE(MID(C248,2,LEN(C248)-3)),IF(RIGHT(C248,2)="B)",-1000000000*VALUE(MID(C248,2,LEN(C248)-3)),IF(RIGHT(C248,2)="k)",-1000*VALUE(MID(C248,2,LEN(C248)-3)),VALUE(SUBSTITUTE(C248,",","")))))),IF(RIGHT(C248,1)="T",1000000000000*VALUE(LEFT(C248,LEN(C248)-1)),IF(RIGHT(C248,1)="M",1000000*VALUE(LEFT(C248,LEN(C248)-1)),IF(RIGHT(C248,1)="B",1000000000*VALUE(LEFT(C248,LEN(C248)-1)),IF(RIGHT(C248,1)="%",0.01*VALUE(LEFT(C248,LEN(C248)-1)),IF(RIGHT(C248,1)="k",1000*VALUE(LEFT(C248,LEN(C248)-1)),VALUE(SUBSTITUTE(C248,",",""))))))))),"N/A")</f>
        <v/>
      </c>
      <c r="K248">
        <f>IFERROR(IF(TRIM(D248)="-", "N/A", IF(RIGHT(D248,1)=")",IF(RIGHT(D248,2)="T)",-1000000000000*VALUE(MID(D248,2,LEN(D248)-3)),IF(RIGHT(D248,2)="M)",-1000000*VALUE(MID(D248,2,LEN(D248)-3)),IF(RIGHT(D248,2)="B)",-1000000000*VALUE(MID(D248,2,LEN(D248)-3)),IF(RIGHT(D248,2)="k)",-1000*VALUE(MID(D248,2,LEN(D248)-3)),VALUE(SUBSTITUTE(D248,",","")))))),IF(RIGHT(D248,1)="T",1000000000000*VALUE(LEFT(D248,LEN(D248)-1)),IF(RIGHT(D248,1)="M",1000000*VALUE(LEFT(D248,LEN(D248)-1)),IF(RIGHT(D248,1)="B",1000000000*VALUE(LEFT(D248,LEN(D248)-1)),IF(RIGHT(D248,1)="%",0.01*VALUE(LEFT(D248,LEN(D248)-1)),IF(RIGHT(D248,1)="k",1000*VALUE(LEFT(D248,LEN(D248)-1)),VALUE(SUBSTITUTE(D248,",",""))))))))),"N/A")</f>
        <v/>
      </c>
      <c r="L248">
        <f>IFERROR(IF(TRIM(E248)="-", "N/A", IF(RIGHT(E248,1)=")",IF(RIGHT(E248,2)="T)",-1000000000000*VALUE(MID(E248,2,LEN(E248)-3)),IF(RIGHT(E248,2)="M)",-1000000*VALUE(MID(E248,2,LEN(E248)-3)),IF(RIGHT(E248,2)="B)",-1000000000*VALUE(MID(E248,2,LEN(E248)-3)),IF(RIGHT(E248,2)="k)",-1000*VALUE(MID(E248,2,LEN(E248)-3)),VALUE(SUBSTITUTE(E248,",","")))))),IF(RIGHT(E248,1)="T",1000000000000*VALUE(LEFT(E248,LEN(E248)-1)),IF(RIGHT(E248,1)="M",1000000*VALUE(LEFT(E248,LEN(E248)-1)),IF(RIGHT(E248,1)="B",1000000000*VALUE(LEFT(E248,LEN(E248)-1)),IF(RIGHT(E248,1)="%",0.01*VALUE(LEFT(E248,LEN(E248)-1)),IF(RIGHT(E248,1)="k",1000*VALUE(LEFT(E248,LEN(E248)-1)),VALUE(SUBSTITUTE(E248,",",""))))))))),"N/A")</f>
        <v/>
      </c>
      <c r="M248">
        <f>IFERROR(IF(TRIM(F248)="-", "N/A", IF(RIGHT(F248,1)=")",IF(RIGHT(F248,2)="T)",-1000000000000*VALUE(MID(F248,2,LEN(F248)-3)),IF(RIGHT(F248,2)="M)",-1000000*VALUE(MID(F248,2,LEN(F248)-3)),IF(RIGHT(F248,2)="B)",-1000000000*VALUE(MID(F248,2,LEN(F248)-3)),IF(RIGHT(F248,2)="k)",-1000*VALUE(MID(F248,2,LEN(F248)-3)),VALUE(SUBSTITUTE(F248,",","")))))),IF(RIGHT(F248,1)="T",1000000000000*VALUE(LEFT(F248,LEN(F248)-1)),IF(RIGHT(F248,1)="M",1000000*VALUE(LEFT(F248,LEN(F248)-1)),IF(RIGHT(F248,1)="B",1000000000*VALUE(LEFT(F248,LEN(F248)-1)),IF(RIGHT(F248,1)="%",0.01*VALUE(LEFT(F248,LEN(F248)-1)),IF(RIGHT(F248,1)="k",1000*VALUE(LEFT(F248,LEN(F248)-1)),VALUE(SUBSTITUTE(F248,",",""))))))))),"N/A")</f>
        <v/>
      </c>
      <c r="N248">
        <f>IFERROR(IF(TRIM(G248)="-", "N/A", IF(RIGHT(G248,1)=")",IF(RIGHT(G248,2)="T)",-1000000000000*VALUE(MID(G248,2,LEN(G248)-3)),IF(RIGHT(G248,2)="M)",-1000000*VALUE(MID(G248,2,LEN(G248)-3)),IF(RIGHT(G248,2)="B)",-1000000000*VALUE(MID(G248,2,LEN(G248)-3)),IF(RIGHT(G248,2)="k)",-1000*VALUE(MID(G248,2,LEN(G248)-3)),VALUE(SUBSTITUTE(G248,",","")))))),IF(RIGHT(G248,1)="T",1000000000000*VALUE(LEFT(G248,LEN(G248)-1)),IF(RIGHT(G248,1)="M",1000000*VALUE(LEFT(G248,LEN(G248)-1)),IF(RIGHT(G248,1)="B",1000000000*VALUE(LEFT(G248,LEN(G248)-1)),IF(RIGHT(G248,1)="%",0.01*VALUE(LEFT(G248,LEN(G248)-1)),IF(RIGHT(G248,1)="k",1000*VALUE(LEFT(G248,LEN(G248)-1)),VALUE(SUBSTITUTE(G248,",",""))))))))),"N/A")</f>
        <v/>
      </c>
      <c r="P248">
        <f>MAX(J248:N248)</f>
        <v/>
      </c>
      <c r="Q248">
        <f>IFERROR(J144+MATCH(P248,J248:N248,0)-1,"")</f>
        <v/>
      </c>
      <c r="R248">
        <f>IF(Q248="","",MIN(J248:N248))</f>
        <v/>
      </c>
      <c r="S248">
        <f>IFERROR(J144+MATCH(R248,J248:N248,0)-1,"")</f>
        <v/>
      </c>
      <c r="T248">
        <f>IFERROR(AVERAGE(J248:N248),"")</f>
        <v/>
      </c>
      <c r="U248">
        <f>IFERROR(STDEV(J248:N248),"")</f>
        <v/>
      </c>
      <c r="V248">
        <f>IFERROR(IF(C248="-","",IF(ISBLANK(B248),"",IF(OR(ISNUMBER(FIND("Growth",B248)),ISNUMBER(FIND("Margin",B248))),"",(J248-T248)/U248))),"")</f>
        <v/>
      </c>
      <c r="W248">
        <f>IFERROR(IF(OR(D248="-",ISBLANK(D248)),"",(K248-T248)/U248),"")</f>
        <v/>
      </c>
      <c r="X248">
        <f>IFERROR(IF(OR(E248="-",ISBLANK(E248)),"",(L248-T248)/U248),"")</f>
        <v/>
      </c>
      <c r="Y248">
        <f>IFERROR(IF(OR(F248="-",ISBLANK(F248)),"",(M248-T248)/U248),"")</f>
        <v/>
      </c>
      <c r="Z248">
        <f>IFERROR(IF(OR(G248="-",ISBLANK(G248)),"",(N248-T248)/U248),"")</f>
        <v/>
      </c>
      <c r="AA248">
        <f>IF(MAX(MAX(V248:Z248),ABS(MIN(V248:Z248)))=ABS(MIN(V248:Z248)),MIN(V248:Z248),MAX(V248:Z248))</f>
        <v/>
      </c>
      <c r="AB248">
        <f>IFERROR(V144+MATCH(AA248,V248:Z248,0)-1,"")</f>
        <v/>
      </c>
      <c r="AC248">
        <f>IF(AB248&lt;&gt;"",IF(S248=AB248,"Low",IF(AB248=Q248,"High","")),"")</f>
        <v/>
      </c>
      <c r="AE248">
        <f>IF(ISNUMBER(MATCH("N/A",J248:N248,0)),"",IFERROR((5 * SUMPRODUCT(J144:N144,J248:N248) - PRODUCT(SUM(J144:N144),SUM(J248:N248))) / ((5 * SUM((J144^2)+(K144^2)+(L144^2)+(M144^2)+(N144^2))) - SUM(J144:N144)^2),""))</f>
        <v/>
      </c>
      <c r="AF248">
        <f>IFERROR(CORREL(J144:N144,J248:N248),"")</f>
        <v/>
      </c>
      <c r="AZ248">
        <f>IF(Q248=S248,0,1)</f>
        <v/>
      </c>
      <c r="BA248">
        <f>IF(AZ248=1,IF(Q248="","",IF(Q248=N144,"Yes","No")),"")</f>
        <v/>
      </c>
      <c r="BB248">
        <f>IF(BA248="Yes",P248,"")</f>
        <v/>
      </c>
      <c r="BC248">
        <f>IF(AZ248=1,IF(S248="","",IF(S248=N144,"Yes","No")),"")</f>
        <v/>
      </c>
      <c r="BD248">
        <f>IF(BC248="Yes",R248,"")</f>
        <v/>
      </c>
      <c r="BE248">
        <f>IFERROR(IF(SIGN(AE248)=1,"Increasing",IF(SIGN(AE248)=-1,"Decreasing","")),"")</f>
        <v/>
      </c>
      <c r="BF248">
        <f>IF(OR(AND(BE248="Increasing",BA248="Yes"),AND(BE248="Decreasing",BC248="Yes")),"Yes","No")</f>
        <v/>
      </c>
      <c r="BG248">
        <f>IF(I248="pos_trend","Yes","No")</f>
        <v/>
      </c>
      <c r="BH248">
        <f>IF(AF248&lt;&gt;"",IF(ABS(AF248)&gt;0.8,"Yes","No"),"")</f>
        <v/>
      </c>
    </row>
    <row r="249" spans="1:60">
      <c r="I249">
        <f>IF(AND(K249&gt; J249, L249&gt; K249, M249&gt; L249, N249&gt; M249), "pos_trend", IF(AND(K249&lt; J249, L249&lt; K249, M249&lt; L249, N249&lt; M249), "neg_trend", "N/A"))</f>
        <v/>
      </c>
      <c r="J249">
        <f>IFERROR(IF(TRIM(C249)="-", "N/A", IF(RIGHT(C249,1)=")",IF(RIGHT(C249,2)="T)",-1000000000000*VALUE(MID(C249,2,LEN(C249)-3)),IF(RIGHT(C249,2)="M)",-1000000*VALUE(MID(C249,2,LEN(C249)-3)),IF(RIGHT(C249,2)="B)",-1000000000*VALUE(MID(C249,2,LEN(C249)-3)),IF(RIGHT(C249,2)="k)",-1000*VALUE(MID(C249,2,LEN(C249)-3)),VALUE(SUBSTITUTE(C249,",","")))))),IF(RIGHT(C249,1)="T",1000000000000*VALUE(LEFT(C249,LEN(C249)-1)),IF(RIGHT(C249,1)="M",1000000*VALUE(LEFT(C249,LEN(C249)-1)),IF(RIGHT(C249,1)="B",1000000000*VALUE(LEFT(C249,LEN(C249)-1)),IF(RIGHT(C249,1)="%",0.01*VALUE(LEFT(C249,LEN(C249)-1)),IF(RIGHT(C249,1)="k",1000*VALUE(LEFT(C249,LEN(C249)-1)),VALUE(SUBSTITUTE(C249,",",""))))))))),"N/A")</f>
        <v/>
      </c>
      <c r="K249">
        <f>IFERROR(IF(TRIM(D249)="-", "N/A", IF(RIGHT(D249,1)=")",IF(RIGHT(D249,2)="T)",-1000000000000*VALUE(MID(D249,2,LEN(D249)-3)),IF(RIGHT(D249,2)="M)",-1000000*VALUE(MID(D249,2,LEN(D249)-3)),IF(RIGHT(D249,2)="B)",-1000000000*VALUE(MID(D249,2,LEN(D249)-3)),IF(RIGHT(D249,2)="k)",-1000*VALUE(MID(D249,2,LEN(D249)-3)),VALUE(SUBSTITUTE(D249,",","")))))),IF(RIGHT(D249,1)="T",1000000000000*VALUE(LEFT(D249,LEN(D249)-1)),IF(RIGHT(D249,1)="M",1000000*VALUE(LEFT(D249,LEN(D249)-1)),IF(RIGHT(D249,1)="B",1000000000*VALUE(LEFT(D249,LEN(D249)-1)),IF(RIGHT(D249,1)="%",0.01*VALUE(LEFT(D249,LEN(D249)-1)),IF(RIGHT(D249,1)="k",1000*VALUE(LEFT(D249,LEN(D249)-1)),VALUE(SUBSTITUTE(D249,",",""))))))))),"N/A")</f>
        <v/>
      </c>
      <c r="L249">
        <f>IFERROR(IF(TRIM(E249)="-", "N/A", IF(RIGHT(E249,1)=")",IF(RIGHT(E249,2)="T)",-1000000000000*VALUE(MID(E249,2,LEN(E249)-3)),IF(RIGHT(E249,2)="M)",-1000000*VALUE(MID(E249,2,LEN(E249)-3)),IF(RIGHT(E249,2)="B)",-1000000000*VALUE(MID(E249,2,LEN(E249)-3)),IF(RIGHT(E249,2)="k)",-1000*VALUE(MID(E249,2,LEN(E249)-3)),VALUE(SUBSTITUTE(E249,",","")))))),IF(RIGHT(E249,1)="T",1000000000000*VALUE(LEFT(E249,LEN(E249)-1)),IF(RIGHT(E249,1)="M",1000000*VALUE(LEFT(E249,LEN(E249)-1)),IF(RIGHT(E249,1)="B",1000000000*VALUE(LEFT(E249,LEN(E249)-1)),IF(RIGHT(E249,1)="%",0.01*VALUE(LEFT(E249,LEN(E249)-1)),IF(RIGHT(E249,1)="k",1000*VALUE(LEFT(E249,LEN(E249)-1)),VALUE(SUBSTITUTE(E249,",",""))))))))),"N/A")</f>
        <v/>
      </c>
      <c r="M249">
        <f>IFERROR(IF(TRIM(F249)="-", "N/A", IF(RIGHT(F249,1)=")",IF(RIGHT(F249,2)="T)",-1000000000000*VALUE(MID(F249,2,LEN(F249)-3)),IF(RIGHT(F249,2)="M)",-1000000*VALUE(MID(F249,2,LEN(F249)-3)),IF(RIGHT(F249,2)="B)",-1000000000*VALUE(MID(F249,2,LEN(F249)-3)),IF(RIGHT(F249,2)="k)",-1000*VALUE(MID(F249,2,LEN(F249)-3)),VALUE(SUBSTITUTE(F249,",","")))))),IF(RIGHT(F249,1)="T",1000000000000*VALUE(LEFT(F249,LEN(F249)-1)),IF(RIGHT(F249,1)="M",1000000*VALUE(LEFT(F249,LEN(F249)-1)),IF(RIGHT(F249,1)="B",1000000000*VALUE(LEFT(F249,LEN(F249)-1)),IF(RIGHT(F249,1)="%",0.01*VALUE(LEFT(F249,LEN(F249)-1)),IF(RIGHT(F249,1)="k",1000*VALUE(LEFT(F249,LEN(F249)-1)),VALUE(SUBSTITUTE(F249,",",""))))))))),"N/A")</f>
        <v/>
      </c>
      <c r="N249">
        <f>IFERROR(IF(TRIM(G249)="-", "N/A", IF(RIGHT(G249,1)=")",IF(RIGHT(G249,2)="T)",-1000000000000*VALUE(MID(G249,2,LEN(G249)-3)),IF(RIGHT(G249,2)="M)",-1000000*VALUE(MID(G249,2,LEN(G249)-3)),IF(RIGHT(G249,2)="B)",-1000000000*VALUE(MID(G249,2,LEN(G249)-3)),IF(RIGHT(G249,2)="k)",-1000*VALUE(MID(G249,2,LEN(G249)-3)),VALUE(SUBSTITUTE(G249,",","")))))),IF(RIGHT(G249,1)="T",1000000000000*VALUE(LEFT(G249,LEN(G249)-1)),IF(RIGHT(G249,1)="M",1000000*VALUE(LEFT(G249,LEN(G249)-1)),IF(RIGHT(G249,1)="B",1000000000*VALUE(LEFT(G249,LEN(G249)-1)),IF(RIGHT(G249,1)="%",0.01*VALUE(LEFT(G249,LEN(G249)-1)),IF(RIGHT(G249,1)="k",1000*VALUE(LEFT(G249,LEN(G249)-1)),VALUE(SUBSTITUTE(G249,",",""))))))))),"N/A")</f>
        <v/>
      </c>
      <c r="P249">
        <f>MAX(J249:N249)</f>
        <v/>
      </c>
      <c r="Q249">
        <f>IFERROR(J144+MATCH(P249,J249:N249,0)-1,"")</f>
        <v/>
      </c>
      <c r="R249">
        <f>IF(Q249="","",MIN(J249:N249))</f>
        <v/>
      </c>
      <c r="S249">
        <f>IFERROR(J144+MATCH(R249,J249:N249,0)-1,"")</f>
        <v/>
      </c>
      <c r="T249">
        <f>IFERROR(AVERAGE(J249:N249),"")</f>
        <v/>
      </c>
      <c r="U249">
        <f>IFERROR(STDEV(J249:N249),"")</f>
        <v/>
      </c>
      <c r="V249">
        <f>IFERROR(IF(C249="-","",IF(ISBLANK(B249),"",IF(OR(ISNUMBER(FIND("Growth",B249)),ISNUMBER(FIND("Margin",B249))),"",(J249-T249)/U249))),"")</f>
        <v/>
      </c>
      <c r="W249">
        <f>IFERROR(IF(OR(D249="-",ISBLANK(D249)),"",(K249-T249)/U249),"")</f>
        <v/>
      </c>
      <c r="X249">
        <f>IFERROR(IF(OR(E249="-",ISBLANK(E249)),"",(L249-T249)/U249),"")</f>
        <v/>
      </c>
      <c r="Y249">
        <f>IFERROR(IF(OR(F249="-",ISBLANK(F249)),"",(M249-T249)/U249),"")</f>
        <v/>
      </c>
      <c r="Z249">
        <f>IFERROR(IF(OR(G249="-",ISBLANK(G249)),"",(N249-T249)/U249),"")</f>
        <v/>
      </c>
      <c r="AA249">
        <f>IF(MAX(MAX(V249:Z249),ABS(MIN(V249:Z249)))=ABS(MIN(V249:Z249)),MIN(V249:Z249),MAX(V249:Z249))</f>
        <v/>
      </c>
      <c r="AB249">
        <f>IFERROR(V144+MATCH(AA249,V249:Z249,0)-1,"")</f>
        <v/>
      </c>
      <c r="AC249">
        <f>IF(AB249&lt;&gt;"",IF(S249=AB249,"Low",IF(AB249=Q249,"High","")),"")</f>
        <v/>
      </c>
      <c r="AE249">
        <f>IF(ISNUMBER(MATCH("N/A",J249:N249,0)),"",IFERROR((5 * SUMPRODUCT(J144:N144,J249:N249) - PRODUCT(SUM(J144:N144),SUM(J249:N249))) / ((5 * SUM((J144^2)+(K144^2)+(L144^2)+(M144^2)+(N144^2))) - SUM(J144:N144)^2),""))</f>
        <v/>
      </c>
      <c r="AF249">
        <f>IFERROR(CORREL(J144:N144,J249:N249),"")</f>
        <v/>
      </c>
      <c r="AZ249">
        <f>IF(Q249=S249,0,1)</f>
        <v/>
      </c>
      <c r="BA249">
        <f>IF(AZ249=1,IF(Q249="","",IF(Q249=N144,"Yes","No")),"")</f>
        <v/>
      </c>
      <c r="BB249">
        <f>IF(BA249="Yes",P249,"")</f>
        <v/>
      </c>
      <c r="BC249">
        <f>IF(AZ249=1,IF(S249="","",IF(S249=N144,"Yes","No")),"")</f>
        <v/>
      </c>
      <c r="BD249">
        <f>IF(BC249="Yes",R249,"")</f>
        <v/>
      </c>
      <c r="BE249">
        <f>IFERROR(IF(SIGN(AE249)=1,"Increasing",IF(SIGN(AE249)=-1,"Decreasing","")),"")</f>
        <v/>
      </c>
      <c r="BF249">
        <f>IF(OR(AND(BE249="Increasing",BA249="Yes"),AND(BE249="Decreasing",BC249="Yes")),"Yes","No")</f>
        <v/>
      </c>
      <c r="BG249">
        <f>IF(I249="pos_trend","Yes","No")</f>
        <v/>
      </c>
      <c r="BH249">
        <f>IF(AF249&lt;&gt;"",IF(ABS(AF249)&gt;0.8,"Yes","No"),"")</f>
        <v/>
      </c>
    </row>
    <row r="250" spans="1:60">
      <c r="I250">
        <f>IF(AND(K250&gt; J250, L250&gt; K250, M250&gt; L250, N250&gt; M250), "pos_trend", IF(AND(K250&lt; J250, L250&lt; K250, M250&lt; L250, N250&lt; M250), "neg_trend", "N/A"))</f>
        <v/>
      </c>
      <c r="J250">
        <f>IFERROR(IF(TRIM(C250)="-", "N/A", IF(RIGHT(C250,1)=")",IF(RIGHT(C250,2)="T)",-1000000000000*VALUE(MID(C250,2,LEN(C250)-3)),IF(RIGHT(C250,2)="M)",-1000000*VALUE(MID(C250,2,LEN(C250)-3)),IF(RIGHT(C250,2)="B)",-1000000000*VALUE(MID(C250,2,LEN(C250)-3)),IF(RIGHT(C250,2)="k)",-1000*VALUE(MID(C250,2,LEN(C250)-3)),VALUE(SUBSTITUTE(C250,",","")))))),IF(RIGHT(C250,1)="T",1000000000000*VALUE(LEFT(C250,LEN(C250)-1)),IF(RIGHT(C250,1)="M",1000000*VALUE(LEFT(C250,LEN(C250)-1)),IF(RIGHT(C250,1)="B",1000000000*VALUE(LEFT(C250,LEN(C250)-1)),IF(RIGHT(C250,1)="%",0.01*VALUE(LEFT(C250,LEN(C250)-1)),IF(RIGHT(C250,1)="k",1000*VALUE(LEFT(C250,LEN(C250)-1)),VALUE(SUBSTITUTE(C250,",",""))))))))),"N/A")</f>
        <v/>
      </c>
      <c r="K250">
        <f>IFERROR(IF(TRIM(D250)="-", "N/A", IF(RIGHT(D250,1)=")",IF(RIGHT(D250,2)="T)",-1000000000000*VALUE(MID(D250,2,LEN(D250)-3)),IF(RIGHT(D250,2)="M)",-1000000*VALUE(MID(D250,2,LEN(D250)-3)),IF(RIGHT(D250,2)="B)",-1000000000*VALUE(MID(D250,2,LEN(D250)-3)),IF(RIGHT(D250,2)="k)",-1000*VALUE(MID(D250,2,LEN(D250)-3)),VALUE(SUBSTITUTE(D250,",","")))))),IF(RIGHT(D250,1)="T",1000000000000*VALUE(LEFT(D250,LEN(D250)-1)),IF(RIGHT(D250,1)="M",1000000*VALUE(LEFT(D250,LEN(D250)-1)),IF(RIGHT(D250,1)="B",1000000000*VALUE(LEFT(D250,LEN(D250)-1)),IF(RIGHT(D250,1)="%",0.01*VALUE(LEFT(D250,LEN(D250)-1)),IF(RIGHT(D250,1)="k",1000*VALUE(LEFT(D250,LEN(D250)-1)),VALUE(SUBSTITUTE(D250,",",""))))))))),"N/A")</f>
        <v/>
      </c>
      <c r="L250">
        <f>IFERROR(IF(TRIM(E250)="-", "N/A", IF(RIGHT(E250,1)=")",IF(RIGHT(E250,2)="T)",-1000000000000*VALUE(MID(E250,2,LEN(E250)-3)),IF(RIGHT(E250,2)="M)",-1000000*VALUE(MID(E250,2,LEN(E250)-3)),IF(RIGHT(E250,2)="B)",-1000000000*VALUE(MID(E250,2,LEN(E250)-3)),IF(RIGHT(E250,2)="k)",-1000*VALUE(MID(E250,2,LEN(E250)-3)),VALUE(SUBSTITUTE(E250,",","")))))),IF(RIGHT(E250,1)="T",1000000000000*VALUE(LEFT(E250,LEN(E250)-1)),IF(RIGHT(E250,1)="M",1000000*VALUE(LEFT(E250,LEN(E250)-1)),IF(RIGHT(E250,1)="B",1000000000*VALUE(LEFT(E250,LEN(E250)-1)),IF(RIGHT(E250,1)="%",0.01*VALUE(LEFT(E250,LEN(E250)-1)),IF(RIGHT(E250,1)="k",1000*VALUE(LEFT(E250,LEN(E250)-1)),VALUE(SUBSTITUTE(E250,",",""))))))))),"N/A")</f>
        <v/>
      </c>
      <c r="M250">
        <f>IFERROR(IF(TRIM(F250)="-", "N/A", IF(RIGHT(F250,1)=")",IF(RIGHT(F250,2)="T)",-1000000000000*VALUE(MID(F250,2,LEN(F250)-3)),IF(RIGHT(F250,2)="M)",-1000000*VALUE(MID(F250,2,LEN(F250)-3)),IF(RIGHT(F250,2)="B)",-1000000000*VALUE(MID(F250,2,LEN(F250)-3)),IF(RIGHT(F250,2)="k)",-1000*VALUE(MID(F250,2,LEN(F250)-3)),VALUE(SUBSTITUTE(F250,",","")))))),IF(RIGHT(F250,1)="T",1000000000000*VALUE(LEFT(F250,LEN(F250)-1)),IF(RIGHT(F250,1)="M",1000000*VALUE(LEFT(F250,LEN(F250)-1)),IF(RIGHT(F250,1)="B",1000000000*VALUE(LEFT(F250,LEN(F250)-1)),IF(RIGHT(F250,1)="%",0.01*VALUE(LEFT(F250,LEN(F250)-1)),IF(RIGHT(F250,1)="k",1000*VALUE(LEFT(F250,LEN(F250)-1)),VALUE(SUBSTITUTE(F250,",",""))))))))),"N/A")</f>
        <v/>
      </c>
      <c r="N250">
        <f>IFERROR(IF(TRIM(G250)="-", "N/A", IF(RIGHT(G250,1)=")",IF(RIGHT(G250,2)="T)",-1000000000000*VALUE(MID(G250,2,LEN(G250)-3)),IF(RIGHT(G250,2)="M)",-1000000*VALUE(MID(G250,2,LEN(G250)-3)),IF(RIGHT(G250,2)="B)",-1000000000*VALUE(MID(G250,2,LEN(G250)-3)),IF(RIGHT(G250,2)="k)",-1000*VALUE(MID(G250,2,LEN(G250)-3)),VALUE(SUBSTITUTE(G250,",","")))))),IF(RIGHT(G250,1)="T",1000000000000*VALUE(LEFT(G250,LEN(G250)-1)),IF(RIGHT(G250,1)="M",1000000*VALUE(LEFT(G250,LEN(G250)-1)),IF(RIGHT(G250,1)="B",1000000000*VALUE(LEFT(G250,LEN(G250)-1)),IF(RIGHT(G250,1)="%",0.01*VALUE(LEFT(G250,LEN(G250)-1)),IF(RIGHT(G250,1)="k",1000*VALUE(LEFT(G250,LEN(G250)-1)),VALUE(SUBSTITUTE(G250,",",""))))))))),"N/A")</f>
        <v/>
      </c>
      <c r="P250">
        <f>MAX(J250:N250)</f>
        <v/>
      </c>
      <c r="Q250">
        <f>IFERROR(J144+MATCH(P250,J250:N250,0)-1,"")</f>
        <v/>
      </c>
      <c r="R250">
        <f>IF(Q250="","",MIN(J250:N250))</f>
        <v/>
      </c>
      <c r="S250">
        <f>IFERROR(J144+MATCH(R250,J250:N250,0)-1,"")</f>
        <v/>
      </c>
      <c r="T250">
        <f>IFERROR(AVERAGE(J250:N250),"")</f>
        <v/>
      </c>
      <c r="U250">
        <f>IFERROR(STDEV(J250:N250),"")</f>
        <v/>
      </c>
      <c r="V250">
        <f>IFERROR(IF(C250="-","",IF(ISBLANK(B250),"",IF(OR(ISNUMBER(FIND("Growth",B250)),ISNUMBER(FIND("Margin",B250))),"",(J250-T250)/U250))),"")</f>
        <v/>
      </c>
      <c r="W250">
        <f>IFERROR(IF(OR(D250="-",ISBLANK(D250)),"",(K250-T250)/U250),"")</f>
        <v/>
      </c>
      <c r="X250">
        <f>IFERROR(IF(OR(E250="-",ISBLANK(E250)),"",(L250-T250)/U250),"")</f>
        <v/>
      </c>
      <c r="Y250">
        <f>IFERROR(IF(OR(F250="-",ISBLANK(F250)),"",(M250-T250)/U250),"")</f>
        <v/>
      </c>
      <c r="Z250">
        <f>IFERROR(IF(OR(G250="-",ISBLANK(G250)),"",(N250-T250)/U250),"")</f>
        <v/>
      </c>
      <c r="AA250">
        <f>IF(MAX(MAX(V250:Z250),ABS(MIN(V250:Z250)))=ABS(MIN(V250:Z250)),MIN(V250:Z250),MAX(V250:Z250))</f>
        <v/>
      </c>
      <c r="AB250">
        <f>IFERROR(V144+MATCH(AA250,V250:Z250,0)-1,"")</f>
        <v/>
      </c>
      <c r="AC250">
        <f>IF(AB250&lt;&gt;"",IF(S250=AB250,"Low",IF(AB250=Q250,"High","")),"")</f>
        <v/>
      </c>
      <c r="AE250">
        <f>IF(ISNUMBER(MATCH("N/A",J250:N250,0)),"",IFERROR((5 * SUMPRODUCT(J144:N144,J250:N250) - PRODUCT(SUM(J144:N144),SUM(J250:N250))) / ((5 * SUM((J144^2)+(K144^2)+(L144^2)+(M144^2)+(N144^2))) - SUM(J144:N144)^2),""))</f>
        <v/>
      </c>
      <c r="AF250">
        <f>IFERROR(CORREL(J144:N144,J250:N250),"")</f>
        <v/>
      </c>
      <c r="AZ250">
        <f>IF(Q250=S250,0,1)</f>
        <v/>
      </c>
      <c r="BA250">
        <f>IF(AZ250=1,IF(Q250="","",IF(Q250=N144,"Yes","No")),"")</f>
        <v/>
      </c>
      <c r="BB250">
        <f>IF(BA250="Yes",P250,"")</f>
        <v/>
      </c>
      <c r="BC250">
        <f>IF(AZ250=1,IF(S250="","",IF(S250=N144,"Yes","No")),"")</f>
        <v/>
      </c>
      <c r="BD250">
        <f>IF(BC250="Yes",R250,"")</f>
        <v/>
      </c>
      <c r="BE250">
        <f>IFERROR(IF(SIGN(AE250)=1,"Increasing",IF(SIGN(AE250)=-1,"Decreasing","")),"")</f>
        <v/>
      </c>
      <c r="BF250">
        <f>IF(OR(AND(BE250="Increasing",BA250="Yes"),AND(BE250="Decreasing",BC250="Yes")),"Yes","No")</f>
        <v/>
      </c>
      <c r="BG250">
        <f>IF(I250="pos_trend","Yes","No")</f>
        <v/>
      </c>
      <c r="BH250">
        <f>IF(AF250&lt;&gt;"",IF(ABS(AF250)&gt;0.8,"Yes","No"),"")</f>
        <v/>
      </c>
    </row>
    <row r="251" spans="1:60">
      <c r="I251">
        <f>IF(AND(K251&gt; J251, L251&gt; K251, M251&gt; L251, N251&gt; M251), "pos_trend", IF(AND(K251&lt; J251, L251&lt; K251, M251&lt; L251, N251&lt; M251), "neg_trend", "N/A"))</f>
        <v/>
      </c>
      <c r="J251">
        <f>IFERROR(IF(TRIM(C251)="-", "N/A", IF(RIGHT(C251,1)=")",IF(RIGHT(C251,2)="T)",-1000000000000*VALUE(MID(C251,2,LEN(C251)-3)),IF(RIGHT(C251,2)="M)",-1000000*VALUE(MID(C251,2,LEN(C251)-3)),IF(RIGHT(C251,2)="B)",-1000000000*VALUE(MID(C251,2,LEN(C251)-3)),IF(RIGHT(C251,2)="k)",-1000*VALUE(MID(C251,2,LEN(C251)-3)),VALUE(SUBSTITUTE(C251,",","")))))),IF(RIGHT(C251,1)="T",1000000000000*VALUE(LEFT(C251,LEN(C251)-1)),IF(RIGHT(C251,1)="M",1000000*VALUE(LEFT(C251,LEN(C251)-1)),IF(RIGHT(C251,1)="B",1000000000*VALUE(LEFT(C251,LEN(C251)-1)),IF(RIGHT(C251,1)="%",0.01*VALUE(LEFT(C251,LEN(C251)-1)),IF(RIGHT(C251,1)="k",1000*VALUE(LEFT(C251,LEN(C251)-1)),VALUE(SUBSTITUTE(C251,",",""))))))))),"N/A")</f>
        <v/>
      </c>
      <c r="K251">
        <f>IFERROR(IF(TRIM(D251)="-", "N/A", IF(RIGHT(D251,1)=")",IF(RIGHT(D251,2)="T)",-1000000000000*VALUE(MID(D251,2,LEN(D251)-3)),IF(RIGHT(D251,2)="M)",-1000000*VALUE(MID(D251,2,LEN(D251)-3)),IF(RIGHT(D251,2)="B)",-1000000000*VALUE(MID(D251,2,LEN(D251)-3)),IF(RIGHT(D251,2)="k)",-1000*VALUE(MID(D251,2,LEN(D251)-3)),VALUE(SUBSTITUTE(D251,",","")))))),IF(RIGHT(D251,1)="T",1000000000000*VALUE(LEFT(D251,LEN(D251)-1)),IF(RIGHT(D251,1)="M",1000000*VALUE(LEFT(D251,LEN(D251)-1)),IF(RIGHT(D251,1)="B",1000000000*VALUE(LEFT(D251,LEN(D251)-1)),IF(RIGHT(D251,1)="%",0.01*VALUE(LEFT(D251,LEN(D251)-1)),IF(RIGHT(D251,1)="k",1000*VALUE(LEFT(D251,LEN(D251)-1)),VALUE(SUBSTITUTE(D251,",",""))))))))),"N/A")</f>
        <v/>
      </c>
      <c r="L251">
        <f>IFERROR(IF(TRIM(E251)="-", "N/A", IF(RIGHT(E251,1)=")",IF(RIGHT(E251,2)="T)",-1000000000000*VALUE(MID(E251,2,LEN(E251)-3)),IF(RIGHT(E251,2)="M)",-1000000*VALUE(MID(E251,2,LEN(E251)-3)),IF(RIGHT(E251,2)="B)",-1000000000*VALUE(MID(E251,2,LEN(E251)-3)),IF(RIGHT(E251,2)="k)",-1000*VALUE(MID(E251,2,LEN(E251)-3)),VALUE(SUBSTITUTE(E251,",","")))))),IF(RIGHT(E251,1)="T",1000000000000*VALUE(LEFT(E251,LEN(E251)-1)),IF(RIGHT(E251,1)="M",1000000*VALUE(LEFT(E251,LEN(E251)-1)),IF(RIGHT(E251,1)="B",1000000000*VALUE(LEFT(E251,LEN(E251)-1)),IF(RIGHT(E251,1)="%",0.01*VALUE(LEFT(E251,LEN(E251)-1)),IF(RIGHT(E251,1)="k",1000*VALUE(LEFT(E251,LEN(E251)-1)),VALUE(SUBSTITUTE(E251,",",""))))))))),"N/A")</f>
        <v/>
      </c>
      <c r="M251">
        <f>IFERROR(IF(TRIM(F251)="-", "N/A", IF(RIGHT(F251,1)=")",IF(RIGHT(F251,2)="T)",-1000000000000*VALUE(MID(F251,2,LEN(F251)-3)),IF(RIGHT(F251,2)="M)",-1000000*VALUE(MID(F251,2,LEN(F251)-3)),IF(RIGHT(F251,2)="B)",-1000000000*VALUE(MID(F251,2,LEN(F251)-3)),IF(RIGHT(F251,2)="k)",-1000*VALUE(MID(F251,2,LEN(F251)-3)),VALUE(SUBSTITUTE(F251,",","")))))),IF(RIGHT(F251,1)="T",1000000000000*VALUE(LEFT(F251,LEN(F251)-1)),IF(RIGHT(F251,1)="M",1000000*VALUE(LEFT(F251,LEN(F251)-1)),IF(RIGHT(F251,1)="B",1000000000*VALUE(LEFT(F251,LEN(F251)-1)),IF(RIGHT(F251,1)="%",0.01*VALUE(LEFT(F251,LEN(F251)-1)),IF(RIGHT(F251,1)="k",1000*VALUE(LEFT(F251,LEN(F251)-1)),VALUE(SUBSTITUTE(F251,",",""))))))))),"N/A")</f>
        <v/>
      </c>
      <c r="N251">
        <f>IFERROR(IF(TRIM(G251)="-", "N/A", IF(RIGHT(G251,1)=")",IF(RIGHT(G251,2)="T)",-1000000000000*VALUE(MID(G251,2,LEN(G251)-3)),IF(RIGHT(G251,2)="M)",-1000000*VALUE(MID(G251,2,LEN(G251)-3)),IF(RIGHT(G251,2)="B)",-1000000000*VALUE(MID(G251,2,LEN(G251)-3)),IF(RIGHT(G251,2)="k)",-1000*VALUE(MID(G251,2,LEN(G251)-3)),VALUE(SUBSTITUTE(G251,",","")))))),IF(RIGHT(G251,1)="T",1000000000000*VALUE(LEFT(G251,LEN(G251)-1)),IF(RIGHT(G251,1)="M",1000000*VALUE(LEFT(G251,LEN(G251)-1)),IF(RIGHT(G251,1)="B",1000000000*VALUE(LEFT(G251,LEN(G251)-1)),IF(RIGHT(G251,1)="%",0.01*VALUE(LEFT(G251,LEN(G251)-1)),IF(RIGHT(G251,1)="k",1000*VALUE(LEFT(G251,LEN(G251)-1)),VALUE(SUBSTITUTE(G251,",",""))))))))),"N/A")</f>
        <v/>
      </c>
      <c r="P251">
        <f>MAX(J251:N251)</f>
        <v/>
      </c>
      <c r="Q251">
        <f>IFERROR(J144+MATCH(P251,J251:N251,0)-1,"")</f>
        <v/>
      </c>
      <c r="R251">
        <f>IF(Q251="","",MIN(J251:N251))</f>
        <v/>
      </c>
      <c r="S251">
        <f>IFERROR(J144+MATCH(R251,J251:N251,0)-1,"")</f>
        <v/>
      </c>
      <c r="T251">
        <f>IFERROR(AVERAGE(J251:N251),"")</f>
        <v/>
      </c>
      <c r="U251">
        <f>IFERROR(STDEV(J251:N251),"")</f>
        <v/>
      </c>
      <c r="V251">
        <f>IFERROR(IF(C251="-","",IF(ISBLANK(B251),"",IF(OR(ISNUMBER(FIND("Growth",B251)),ISNUMBER(FIND("Margin",B251))),"",(J251-T251)/U251))),"")</f>
        <v/>
      </c>
      <c r="W251">
        <f>IFERROR(IF(OR(D251="-",ISBLANK(D251)),"",(K251-T251)/U251),"")</f>
        <v/>
      </c>
      <c r="X251">
        <f>IFERROR(IF(OR(E251="-",ISBLANK(E251)),"",(L251-T251)/U251),"")</f>
        <v/>
      </c>
      <c r="Y251">
        <f>IFERROR(IF(OR(F251="-",ISBLANK(F251)),"",(M251-T251)/U251),"")</f>
        <v/>
      </c>
      <c r="Z251">
        <f>IFERROR(IF(OR(G251="-",ISBLANK(G251)),"",(N251-T251)/U251),"")</f>
        <v/>
      </c>
      <c r="AA251">
        <f>IF(MAX(MAX(V251:Z251),ABS(MIN(V251:Z251)))=ABS(MIN(V251:Z251)),MIN(V251:Z251),MAX(V251:Z251))</f>
        <v/>
      </c>
      <c r="AB251">
        <f>IFERROR(V144+MATCH(AA251,V251:Z251,0)-1,"")</f>
        <v/>
      </c>
      <c r="AC251">
        <f>IF(AB251&lt;&gt;"",IF(S251=AB251,"Low",IF(AB251=Q251,"High","")),"")</f>
        <v/>
      </c>
      <c r="AE251">
        <f>IF(ISNUMBER(MATCH("N/A",J251:N251,0)),"",IFERROR((5 * SUMPRODUCT(J144:N144,J251:N251) - PRODUCT(SUM(J144:N144),SUM(J251:N251))) / ((5 * SUM((J144^2)+(K144^2)+(L144^2)+(M144^2)+(N144^2))) - SUM(J144:N144)^2),""))</f>
        <v/>
      </c>
      <c r="AF251">
        <f>IFERROR(CORREL(J144:N144,J251:N251),"")</f>
        <v/>
      </c>
      <c r="AZ251">
        <f>IF(Q251=S251,0,1)</f>
        <v/>
      </c>
      <c r="BA251">
        <f>IF(AZ251=1,IF(Q251="","",IF(Q251=N144,"Yes","No")),"")</f>
        <v/>
      </c>
      <c r="BB251">
        <f>IF(BA251="Yes",P251,"")</f>
        <v/>
      </c>
      <c r="BC251">
        <f>IF(AZ251=1,IF(S251="","",IF(S251=N144,"Yes","No")),"")</f>
        <v/>
      </c>
      <c r="BD251">
        <f>IF(BC251="Yes",R251,"")</f>
        <v/>
      </c>
      <c r="BE251">
        <f>IFERROR(IF(SIGN(AE251)=1,"Increasing",IF(SIGN(AE251)=-1,"Decreasing","")),"")</f>
        <v/>
      </c>
      <c r="BF251">
        <f>IF(OR(AND(BE251="Increasing",BA251="Yes"),AND(BE251="Decreasing",BC251="Yes")),"Yes","No")</f>
        <v/>
      </c>
      <c r="BG251">
        <f>IF(I251="pos_trend","Yes","No")</f>
        <v/>
      </c>
      <c r="BH251">
        <f>IF(AF251&lt;&gt;"",IF(ABS(AF251)&gt;0.8,"Yes","No"),"")</f>
        <v/>
      </c>
    </row>
    <row r="252" spans="1:60">
      <c r="I252">
        <f>IF(AND(K252&gt; J252, L252&gt; K252, M252&gt; L252, N252&gt; M252), "pos_trend", IF(AND(K252&lt; J252, L252&lt; K252, M252&lt; L252, N252&lt; M252), "neg_trend", "N/A"))</f>
        <v/>
      </c>
      <c r="J252">
        <f>IFERROR(IF(TRIM(C252)="-", "N/A", IF(RIGHT(C252,1)=")",IF(RIGHT(C252,2)="T)",-1000000000000*VALUE(MID(C252,2,LEN(C252)-3)),IF(RIGHT(C252,2)="M)",-1000000*VALUE(MID(C252,2,LEN(C252)-3)),IF(RIGHT(C252,2)="B)",-1000000000*VALUE(MID(C252,2,LEN(C252)-3)),IF(RIGHT(C252,2)="k)",-1000*VALUE(MID(C252,2,LEN(C252)-3)),VALUE(SUBSTITUTE(C252,",","")))))),IF(RIGHT(C252,1)="T",1000000000000*VALUE(LEFT(C252,LEN(C252)-1)),IF(RIGHT(C252,1)="M",1000000*VALUE(LEFT(C252,LEN(C252)-1)),IF(RIGHT(C252,1)="B",1000000000*VALUE(LEFT(C252,LEN(C252)-1)),IF(RIGHT(C252,1)="%",0.01*VALUE(LEFT(C252,LEN(C252)-1)),IF(RIGHT(C252,1)="k",1000*VALUE(LEFT(C252,LEN(C252)-1)),VALUE(SUBSTITUTE(C252,",",""))))))))),"N/A")</f>
        <v/>
      </c>
      <c r="K252">
        <f>IFERROR(IF(TRIM(D252)="-", "N/A", IF(RIGHT(D252,1)=")",IF(RIGHT(D252,2)="T)",-1000000000000*VALUE(MID(D252,2,LEN(D252)-3)),IF(RIGHT(D252,2)="M)",-1000000*VALUE(MID(D252,2,LEN(D252)-3)),IF(RIGHT(D252,2)="B)",-1000000000*VALUE(MID(D252,2,LEN(D252)-3)),IF(RIGHT(D252,2)="k)",-1000*VALUE(MID(D252,2,LEN(D252)-3)),VALUE(SUBSTITUTE(D252,",","")))))),IF(RIGHT(D252,1)="T",1000000000000*VALUE(LEFT(D252,LEN(D252)-1)),IF(RIGHT(D252,1)="M",1000000*VALUE(LEFT(D252,LEN(D252)-1)),IF(RIGHT(D252,1)="B",1000000000*VALUE(LEFT(D252,LEN(D252)-1)),IF(RIGHT(D252,1)="%",0.01*VALUE(LEFT(D252,LEN(D252)-1)),IF(RIGHT(D252,1)="k",1000*VALUE(LEFT(D252,LEN(D252)-1)),VALUE(SUBSTITUTE(D252,",",""))))))))),"N/A")</f>
        <v/>
      </c>
      <c r="L252">
        <f>IFERROR(IF(TRIM(E252)="-", "N/A", IF(RIGHT(E252,1)=")",IF(RIGHT(E252,2)="T)",-1000000000000*VALUE(MID(E252,2,LEN(E252)-3)),IF(RIGHT(E252,2)="M)",-1000000*VALUE(MID(E252,2,LEN(E252)-3)),IF(RIGHT(E252,2)="B)",-1000000000*VALUE(MID(E252,2,LEN(E252)-3)),IF(RIGHT(E252,2)="k)",-1000*VALUE(MID(E252,2,LEN(E252)-3)),VALUE(SUBSTITUTE(E252,",","")))))),IF(RIGHT(E252,1)="T",1000000000000*VALUE(LEFT(E252,LEN(E252)-1)),IF(RIGHT(E252,1)="M",1000000*VALUE(LEFT(E252,LEN(E252)-1)),IF(RIGHT(E252,1)="B",1000000000*VALUE(LEFT(E252,LEN(E252)-1)),IF(RIGHT(E252,1)="%",0.01*VALUE(LEFT(E252,LEN(E252)-1)),IF(RIGHT(E252,1)="k",1000*VALUE(LEFT(E252,LEN(E252)-1)),VALUE(SUBSTITUTE(E252,",",""))))))))),"N/A")</f>
        <v/>
      </c>
      <c r="M252">
        <f>IFERROR(IF(TRIM(F252)="-", "N/A", IF(RIGHT(F252,1)=")",IF(RIGHT(F252,2)="T)",-1000000000000*VALUE(MID(F252,2,LEN(F252)-3)),IF(RIGHT(F252,2)="M)",-1000000*VALUE(MID(F252,2,LEN(F252)-3)),IF(RIGHT(F252,2)="B)",-1000000000*VALUE(MID(F252,2,LEN(F252)-3)),IF(RIGHT(F252,2)="k)",-1000*VALUE(MID(F252,2,LEN(F252)-3)),VALUE(SUBSTITUTE(F252,",","")))))),IF(RIGHT(F252,1)="T",1000000000000*VALUE(LEFT(F252,LEN(F252)-1)),IF(RIGHT(F252,1)="M",1000000*VALUE(LEFT(F252,LEN(F252)-1)),IF(RIGHT(F252,1)="B",1000000000*VALUE(LEFT(F252,LEN(F252)-1)),IF(RIGHT(F252,1)="%",0.01*VALUE(LEFT(F252,LEN(F252)-1)),IF(RIGHT(F252,1)="k",1000*VALUE(LEFT(F252,LEN(F252)-1)),VALUE(SUBSTITUTE(F252,",",""))))))))),"N/A")</f>
        <v/>
      </c>
      <c r="N252">
        <f>IFERROR(IF(TRIM(G252)="-", "N/A", IF(RIGHT(G252,1)=")",IF(RIGHT(G252,2)="T)",-1000000000000*VALUE(MID(G252,2,LEN(G252)-3)),IF(RIGHT(G252,2)="M)",-1000000*VALUE(MID(G252,2,LEN(G252)-3)),IF(RIGHT(G252,2)="B)",-1000000000*VALUE(MID(G252,2,LEN(G252)-3)),IF(RIGHT(G252,2)="k)",-1000*VALUE(MID(G252,2,LEN(G252)-3)),VALUE(SUBSTITUTE(G252,",","")))))),IF(RIGHT(G252,1)="T",1000000000000*VALUE(LEFT(G252,LEN(G252)-1)),IF(RIGHT(G252,1)="M",1000000*VALUE(LEFT(G252,LEN(G252)-1)),IF(RIGHT(G252,1)="B",1000000000*VALUE(LEFT(G252,LEN(G252)-1)),IF(RIGHT(G252,1)="%",0.01*VALUE(LEFT(G252,LEN(G252)-1)),IF(RIGHT(G252,1)="k",1000*VALUE(LEFT(G252,LEN(G252)-1)),VALUE(SUBSTITUTE(G252,",",""))))))))),"N/A")</f>
        <v/>
      </c>
      <c r="P252">
        <f>MAX(J252:N252)</f>
        <v/>
      </c>
      <c r="Q252">
        <f>IFERROR(J144+MATCH(P252,J252:N252,0)-1,"")</f>
        <v/>
      </c>
      <c r="R252">
        <f>IF(Q252="","",MIN(J252:N252))</f>
        <v/>
      </c>
      <c r="S252">
        <f>IFERROR(J144+MATCH(R252,J252:N252,0)-1,"")</f>
        <v/>
      </c>
      <c r="T252">
        <f>IFERROR(AVERAGE(J252:N252),"")</f>
        <v/>
      </c>
      <c r="U252">
        <f>IFERROR(STDEV(J252:N252),"")</f>
        <v/>
      </c>
      <c r="V252">
        <f>IFERROR(IF(C252="-","",IF(ISBLANK(B252),"",IF(OR(ISNUMBER(FIND("Growth",B252)),ISNUMBER(FIND("Margin",B252))),"",(J252-T252)/U252))),"")</f>
        <v/>
      </c>
      <c r="W252">
        <f>IFERROR(IF(OR(D252="-",ISBLANK(D252)),"",(K252-T252)/U252),"")</f>
        <v/>
      </c>
      <c r="X252">
        <f>IFERROR(IF(OR(E252="-",ISBLANK(E252)),"",(L252-T252)/U252),"")</f>
        <v/>
      </c>
      <c r="Y252">
        <f>IFERROR(IF(OR(F252="-",ISBLANK(F252)),"",(M252-T252)/U252),"")</f>
        <v/>
      </c>
      <c r="Z252">
        <f>IFERROR(IF(OR(G252="-",ISBLANK(G252)),"",(N252-T252)/U252),"")</f>
        <v/>
      </c>
      <c r="AA252">
        <f>IF(MAX(MAX(V252:Z252),ABS(MIN(V252:Z252)))=ABS(MIN(V252:Z252)),MIN(V252:Z252),MAX(V252:Z252))</f>
        <v/>
      </c>
      <c r="AB252">
        <f>IFERROR(V144+MATCH(AA252,V252:Z252,0)-1,"")</f>
        <v/>
      </c>
      <c r="AC252">
        <f>IF(AB252&lt;&gt;"",IF(S252=AB252,"Low",IF(AB252=Q252,"High","")),"")</f>
        <v/>
      </c>
      <c r="AE252">
        <f>IF(ISNUMBER(MATCH("N/A",J252:N252,0)),"",IFERROR((5 * SUMPRODUCT(J144:N144,J252:N252) - PRODUCT(SUM(J144:N144),SUM(J252:N252))) / ((5 * SUM((J144^2)+(K144^2)+(L144^2)+(M144^2)+(N144^2))) - SUM(J144:N144)^2),""))</f>
        <v/>
      </c>
      <c r="AF252">
        <f>IFERROR(CORREL(J144:N144,J252:N252),"")</f>
        <v/>
      </c>
      <c r="AZ252">
        <f>IF(Q252=S252,0,1)</f>
        <v/>
      </c>
      <c r="BA252">
        <f>IF(AZ252=1,IF(Q252="","",IF(Q252=N144,"Yes","No")),"")</f>
        <v/>
      </c>
      <c r="BB252">
        <f>IF(BA252="Yes",P252,"")</f>
        <v/>
      </c>
      <c r="BC252">
        <f>IF(AZ252=1,IF(S252="","",IF(S252=N144,"Yes","No")),"")</f>
        <v/>
      </c>
      <c r="BD252">
        <f>IF(BC252="Yes",R252,"")</f>
        <v/>
      </c>
      <c r="BE252">
        <f>IFERROR(IF(SIGN(AE252)=1,"Increasing",IF(SIGN(AE252)=-1,"Decreasing","")),"")</f>
        <v/>
      </c>
      <c r="BF252">
        <f>IF(OR(AND(BE252="Increasing",BA252="Yes"),AND(BE252="Decreasing",BC252="Yes")),"Yes","No")</f>
        <v/>
      </c>
      <c r="BG252">
        <f>IF(I252="pos_trend","Yes","No")</f>
        <v/>
      </c>
      <c r="BH252">
        <f>IF(AF252&lt;&gt;"",IF(ABS(AF252)&gt;0.8,"Yes","No"),"")</f>
        <v/>
      </c>
    </row>
    <row r="253" spans="1:60">
      <c r="I253">
        <f>IF(AND(K253&gt; J253, L253&gt; K253, M253&gt; L253, N253&gt; M253), "pos_trend", IF(AND(K253&lt; J253, L253&lt; K253, M253&lt; L253, N253&lt; M253), "neg_trend", "N/A"))</f>
        <v/>
      </c>
      <c r="J253">
        <f>IFERROR(IF(TRIM(C253)="-", "N/A", IF(RIGHT(C253,1)=")",IF(RIGHT(C253,2)="T)",-1000000000000*VALUE(MID(C253,2,LEN(C253)-3)),IF(RIGHT(C253,2)="M)",-1000000*VALUE(MID(C253,2,LEN(C253)-3)),IF(RIGHT(C253,2)="B)",-1000000000*VALUE(MID(C253,2,LEN(C253)-3)),IF(RIGHT(C253,2)="k)",-1000*VALUE(MID(C253,2,LEN(C253)-3)),VALUE(SUBSTITUTE(C253,",","")))))),IF(RIGHT(C253,1)="T",1000000000000*VALUE(LEFT(C253,LEN(C253)-1)),IF(RIGHT(C253,1)="M",1000000*VALUE(LEFT(C253,LEN(C253)-1)),IF(RIGHT(C253,1)="B",1000000000*VALUE(LEFT(C253,LEN(C253)-1)),IF(RIGHT(C253,1)="%",0.01*VALUE(LEFT(C253,LEN(C253)-1)),IF(RIGHT(C253,1)="k",1000*VALUE(LEFT(C253,LEN(C253)-1)),VALUE(SUBSTITUTE(C253,",",""))))))))),"N/A")</f>
        <v/>
      </c>
      <c r="K253">
        <f>IFERROR(IF(TRIM(D253)="-", "N/A", IF(RIGHT(D253,1)=")",IF(RIGHT(D253,2)="T)",-1000000000000*VALUE(MID(D253,2,LEN(D253)-3)),IF(RIGHT(D253,2)="M)",-1000000*VALUE(MID(D253,2,LEN(D253)-3)),IF(RIGHT(D253,2)="B)",-1000000000*VALUE(MID(D253,2,LEN(D253)-3)),IF(RIGHT(D253,2)="k)",-1000*VALUE(MID(D253,2,LEN(D253)-3)),VALUE(SUBSTITUTE(D253,",","")))))),IF(RIGHT(D253,1)="T",1000000000000*VALUE(LEFT(D253,LEN(D253)-1)),IF(RIGHT(D253,1)="M",1000000*VALUE(LEFT(D253,LEN(D253)-1)),IF(RIGHT(D253,1)="B",1000000000*VALUE(LEFT(D253,LEN(D253)-1)),IF(RIGHT(D253,1)="%",0.01*VALUE(LEFT(D253,LEN(D253)-1)),IF(RIGHT(D253,1)="k",1000*VALUE(LEFT(D253,LEN(D253)-1)),VALUE(SUBSTITUTE(D253,",",""))))))))),"N/A")</f>
        <v/>
      </c>
      <c r="L253">
        <f>IFERROR(IF(TRIM(E253)="-", "N/A", IF(RIGHT(E253,1)=")",IF(RIGHT(E253,2)="T)",-1000000000000*VALUE(MID(E253,2,LEN(E253)-3)),IF(RIGHT(E253,2)="M)",-1000000*VALUE(MID(E253,2,LEN(E253)-3)),IF(RIGHT(E253,2)="B)",-1000000000*VALUE(MID(E253,2,LEN(E253)-3)),IF(RIGHT(E253,2)="k)",-1000*VALUE(MID(E253,2,LEN(E253)-3)),VALUE(SUBSTITUTE(E253,",","")))))),IF(RIGHT(E253,1)="T",1000000000000*VALUE(LEFT(E253,LEN(E253)-1)),IF(RIGHT(E253,1)="M",1000000*VALUE(LEFT(E253,LEN(E253)-1)),IF(RIGHT(E253,1)="B",1000000000*VALUE(LEFT(E253,LEN(E253)-1)),IF(RIGHT(E253,1)="%",0.01*VALUE(LEFT(E253,LEN(E253)-1)),IF(RIGHT(E253,1)="k",1000*VALUE(LEFT(E253,LEN(E253)-1)),VALUE(SUBSTITUTE(E253,",",""))))))))),"N/A")</f>
        <v/>
      </c>
      <c r="M253">
        <f>IFERROR(IF(TRIM(F253)="-", "N/A", IF(RIGHT(F253,1)=")",IF(RIGHT(F253,2)="T)",-1000000000000*VALUE(MID(F253,2,LEN(F253)-3)),IF(RIGHT(F253,2)="M)",-1000000*VALUE(MID(F253,2,LEN(F253)-3)),IF(RIGHT(F253,2)="B)",-1000000000*VALUE(MID(F253,2,LEN(F253)-3)),IF(RIGHT(F253,2)="k)",-1000*VALUE(MID(F253,2,LEN(F253)-3)),VALUE(SUBSTITUTE(F253,",","")))))),IF(RIGHT(F253,1)="T",1000000000000*VALUE(LEFT(F253,LEN(F253)-1)),IF(RIGHT(F253,1)="M",1000000*VALUE(LEFT(F253,LEN(F253)-1)),IF(RIGHT(F253,1)="B",1000000000*VALUE(LEFT(F253,LEN(F253)-1)),IF(RIGHT(F253,1)="%",0.01*VALUE(LEFT(F253,LEN(F253)-1)),IF(RIGHT(F253,1)="k",1000*VALUE(LEFT(F253,LEN(F253)-1)),VALUE(SUBSTITUTE(F253,",",""))))))))),"N/A")</f>
        <v/>
      </c>
      <c r="N253">
        <f>IFERROR(IF(TRIM(G253)="-", "N/A", IF(RIGHT(G253,1)=")",IF(RIGHT(G253,2)="T)",-1000000000000*VALUE(MID(G253,2,LEN(G253)-3)),IF(RIGHT(G253,2)="M)",-1000000*VALUE(MID(G253,2,LEN(G253)-3)),IF(RIGHT(G253,2)="B)",-1000000000*VALUE(MID(G253,2,LEN(G253)-3)),IF(RIGHT(G253,2)="k)",-1000*VALUE(MID(G253,2,LEN(G253)-3)),VALUE(SUBSTITUTE(G253,",","")))))),IF(RIGHT(G253,1)="T",1000000000000*VALUE(LEFT(G253,LEN(G253)-1)),IF(RIGHT(G253,1)="M",1000000*VALUE(LEFT(G253,LEN(G253)-1)),IF(RIGHT(G253,1)="B",1000000000*VALUE(LEFT(G253,LEN(G253)-1)),IF(RIGHT(G253,1)="%",0.01*VALUE(LEFT(G253,LEN(G253)-1)),IF(RIGHT(G253,1)="k",1000*VALUE(LEFT(G253,LEN(G253)-1)),VALUE(SUBSTITUTE(G253,",",""))))))))),"N/A")</f>
        <v/>
      </c>
      <c r="P253">
        <f>MAX(J253:N253)</f>
        <v/>
      </c>
      <c r="Q253">
        <f>IFERROR(J144+MATCH(P253,J253:N253,0)-1,"")</f>
        <v/>
      </c>
      <c r="R253">
        <f>IF(Q253="","",MIN(J253:N253))</f>
        <v/>
      </c>
      <c r="S253">
        <f>IFERROR(J144+MATCH(R253,J253:N253,0)-1,"")</f>
        <v/>
      </c>
      <c r="T253">
        <f>IFERROR(AVERAGE(J253:N253),"")</f>
        <v/>
      </c>
      <c r="U253">
        <f>IFERROR(STDEV(J253:N253),"")</f>
        <v/>
      </c>
      <c r="V253">
        <f>IFERROR(IF(C253="-","",IF(ISBLANK(B253),"",IF(OR(ISNUMBER(FIND("Growth",B253)),ISNUMBER(FIND("Margin",B253))),"",(J253-T253)/U253))),"")</f>
        <v/>
      </c>
      <c r="W253">
        <f>IFERROR(IF(OR(D253="-",ISBLANK(D253)),"",(K253-T253)/U253),"")</f>
        <v/>
      </c>
      <c r="X253">
        <f>IFERROR(IF(OR(E253="-",ISBLANK(E253)),"",(L253-T253)/U253),"")</f>
        <v/>
      </c>
      <c r="Y253">
        <f>IFERROR(IF(OR(F253="-",ISBLANK(F253)),"",(M253-T253)/U253),"")</f>
        <v/>
      </c>
      <c r="Z253">
        <f>IFERROR(IF(OR(G253="-",ISBLANK(G253)),"",(N253-T253)/U253),"")</f>
        <v/>
      </c>
      <c r="AA253">
        <f>IF(MAX(MAX(V253:Z253),ABS(MIN(V253:Z253)))=ABS(MIN(V253:Z253)),MIN(V253:Z253),MAX(V253:Z253))</f>
        <v/>
      </c>
      <c r="AB253">
        <f>IFERROR(V144+MATCH(AA253,V253:Z253,0)-1,"")</f>
        <v/>
      </c>
      <c r="AC253">
        <f>IF(AB253&lt;&gt;"",IF(S253=AB253,"Low",IF(AB253=Q253,"High","")),"")</f>
        <v/>
      </c>
      <c r="AE253">
        <f>IF(ISNUMBER(MATCH("N/A",J253:N253,0)),"",IFERROR((5 * SUMPRODUCT(J144:N144,J253:N253) - PRODUCT(SUM(J144:N144),SUM(J253:N253))) / ((5 * SUM((J144^2)+(K144^2)+(L144^2)+(M144^2)+(N144^2))) - SUM(J144:N144)^2),""))</f>
        <v/>
      </c>
      <c r="AF253">
        <f>IFERROR(CORREL(J144:N144,J253:N253),"")</f>
        <v/>
      </c>
      <c r="AZ253">
        <f>IF(Q253=S253,0,1)</f>
        <v/>
      </c>
      <c r="BA253">
        <f>IF(AZ253=1,IF(Q253="","",IF(Q253=N144,"Yes","No")),"")</f>
        <v/>
      </c>
      <c r="BB253">
        <f>IF(BA253="Yes",P253,"")</f>
        <v/>
      </c>
      <c r="BC253">
        <f>IF(AZ253=1,IF(S253="","",IF(S253=N144,"Yes","No")),"")</f>
        <v/>
      </c>
      <c r="BD253">
        <f>IF(BC253="Yes",R253,"")</f>
        <v/>
      </c>
      <c r="BE253">
        <f>IFERROR(IF(SIGN(AE253)=1,"Increasing",IF(SIGN(AE253)=-1,"Decreasing","")),"")</f>
        <v/>
      </c>
      <c r="BF253">
        <f>IF(OR(AND(BE253="Increasing",BA253="Yes"),AND(BE253="Decreasing",BC253="Yes")),"Yes","No")</f>
        <v/>
      </c>
      <c r="BG253">
        <f>IF(I253="pos_trend","Yes","No")</f>
        <v/>
      </c>
      <c r="BH253">
        <f>IF(AF253&lt;&gt;"",IF(ABS(AF253)&gt;0.8,"Yes","No"),"")</f>
        <v/>
      </c>
    </row>
    <row r="254" spans="1:60">
      <c r="I254">
        <f>IF(AND(K254&gt; J254, L254&gt; K254, M254&gt; L254, N254&gt; M254), "pos_trend", IF(AND(K254&lt; J254, L254&lt; K254, M254&lt; L254, N254&lt; M254), "neg_trend", "N/A"))</f>
        <v/>
      </c>
      <c r="J254">
        <f>IFERROR(IF(TRIM(C254)="-", "N/A", IF(RIGHT(C254,1)=")",IF(RIGHT(C254,2)="T)",-1000000000000*VALUE(MID(C254,2,LEN(C254)-3)),IF(RIGHT(C254,2)="M)",-1000000*VALUE(MID(C254,2,LEN(C254)-3)),IF(RIGHT(C254,2)="B)",-1000000000*VALUE(MID(C254,2,LEN(C254)-3)),IF(RIGHT(C254,2)="k)",-1000*VALUE(MID(C254,2,LEN(C254)-3)),VALUE(SUBSTITUTE(C254,",","")))))),IF(RIGHT(C254,1)="T",1000000000000*VALUE(LEFT(C254,LEN(C254)-1)),IF(RIGHT(C254,1)="M",1000000*VALUE(LEFT(C254,LEN(C254)-1)),IF(RIGHT(C254,1)="B",1000000000*VALUE(LEFT(C254,LEN(C254)-1)),IF(RIGHT(C254,1)="%",0.01*VALUE(LEFT(C254,LEN(C254)-1)),IF(RIGHT(C254,1)="k",1000*VALUE(LEFT(C254,LEN(C254)-1)),VALUE(SUBSTITUTE(C254,",",""))))))))),"N/A")</f>
        <v/>
      </c>
      <c r="K254">
        <f>IFERROR(IF(TRIM(D254)="-", "N/A", IF(RIGHT(D254,1)=")",IF(RIGHT(D254,2)="T)",-1000000000000*VALUE(MID(D254,2,LEN(D254)-3)),IF(RIGHT(D254,2)="M)",-1000000*VALUE(MID(D254,2,LEN(D254)-3)),IF(RIGHT(D254,2)="B)",-1000000000*VALUE(MID(D254,2,LEN(D254)-3)),IF(RIGHT(D254,2)="k)",-1000*VALUE(MID(D254,2,LEN(D254)-3)),VALUE(SUBSTITUTE(D254,",","")))))),IF(RIGHT(D254,1)="T",1000000000000*VALUE(LEFT(D254,LEN(D254)-1)),IF(RIGHT(D254,1)="M",1000000*VALUE(LEFT(D254,LEN(D254)-1)),IF(RIGHT(D254,1)="B",1000000000*VALUE(LEFT(D254,LEN(D254)-1)),IF(RIGHT(D254,1)="%",0.01*VALUE(LEFT(D254,LEN(D254)-1)),IF(RIGHT(D254,1)="k",1000*VALUE(LEFT(D254,LEN(D254)-1)),VALUE(SUBSTITUTE(D254,",",""))))))))),"N/A")</f>
        <v/>
      </c>
      <c r="L254">
        <f>IFERROR(IF(TRIM(E254)="-", "N/A", IF(RIGHT(E254,1)=")",IF(RIGHT(E254,2)="T)",-1000000000000*VALUE(MID(E254,2,LEN(E254)-3)),IF(RIGHT(E254,2)="M)",-1000000*VALUE(MID(E254,2,LEN(E254)-3)),IF(RIGHT(E254,2)="B)",-1000000000*VALUE(MID(E254,2,LEN(E254)-3)),IF(RIGHT(E254,2)="k)",-1000*VALUE(MID(E254,2,LEN(E254)-3)),VALUE(SUBSTITUTE(E254,",","")))))),IF(RIGHT(E254,1)="T",1000000000000*VALUE(LEFT(E254,LEN(E254)-1)),IF(RIGHT(E254,1)="M",1000000*VALUE(LEFT(E254,LEN(E254)-1)),IF(RIGHT(E254,1)="B",1000000000*VALUE(LEFT(E254,LEN(E254)-1)),IF(RIGHT(E254,1)="%",0.01*VALUE(LEFT(E254,LEN(E254)-1)),IF(RIGHT(E254,1)="k",1000*VALUE(LEFT(E254,LEN(E254)-1)),VALUE(SUBSTITUTE(E254,",",""))))))))),"N/A")</f>
        <v/>
      </c>
      <c r="M254">
        <f>IFERROR(IF(TRIM(F254)="-", "N/A", IF(RIGHT(F254,1)=")",IF(RIGHT(F254,2)="T)",-1000000000000*VALUE(MID(F254,2,LEN(F254)-3)),IF(RIGHT(F254,2)="M)",-1000000*VALUE(MID(F254,2,LEN(F254)-3)),IF(RIGHT(F254,2)="B)",-1000000000*VALUE(MID(F254,2,LEN(F254)-3)),IF(RIGHT(F254,2)="k)",-1000*VALUE(MID(F254,2,LEN(F254)-3)),VALUE(SUBSTITUTE(F254,",","")))))),IF(RIGHT(F254,1)="T",1000000000000*VALUE(LEFT(F254,LEN(F254)-1)),IF(RIGHT(F254,1)="M",1000000*VALUE(LEFT(F254,LEN(F254)-1)),IF(RIGHT(F254,1)="B",1000000000*VALUE(LEFT(F254,LEN(F254)-1)),IF(RIGHT(F254,1)="%",0.01*VALUE(LEFT(F254,LEN(F254)-1)),IF(RIGHT(F254,1)="k",1000*VALUE(LEFT(F254,LEN(F254)-1)),VALUE(SUBSTITUTE(F254,",",""))))))))),"N/A")</f>
        <v/>
      </c>
      <c r="N254">
        <f>IFERROR(IF(TRIM(G254)="-", "N/A", IF(RIGHT(G254,1)=")",IF(RIGHT(G254,2)="T)",-1000000000000*VALUE(MID(G254,2,LEN(G254)-3)),IF(RIGHT(G254,2)="M)",-1000000*VALUE(MID(G254,2,LEN(G254)-3)),IF(RIGHT(G254,2)="B)",-1000000000*VALUE(MID(G254,2,LEN(G254)-3)),IF(RIGHT(G254,2)="k)",-1000*VALUE(MID(G254,2,LEN(G254)-3)),VALUE(SUBSTITUTE(G254,",","")))))),IF(RIGHT(G254,1)="T",1000000000000*VALUE(LEFT(G254,LEN(G254)-1)),IF(RIGHT(G254,1)="M",1000000*VALUE(LEFT(G254,LEN(G254)-1)),IF(RIGHT(G254,1)="B",1000000000*VALUE(LEFT(G254,LEN(G254)-1)),IF(RIGHT(G254,1)="%",0.01*VALUE(LEFT(G254,LEN(G254)-1)),IF(RIGHT(G254,1)="k",1000*VALUE(LEFT(G254,LEN(G254)-1)),VALUE(SUBSTITUTE(G254,",",""))))))))),"N/A")</f>
        <v/>
      </c>
      <c r="P254">
        <f>MAX(J254:N254)</f>
        <v/>
      </c>
      <c r="Q254">
        <f>IFERROR(J144+MATCH(P254,J254:N254,0)-1,"")</f>
        <v/>
      </c>
      <c r="R254">
        <f>IF(Q254="","",MIN(J254:N254))</f>
        <v/>
      </c>
      <c r="S254">
        <f>IFERROR(J144+MATCH(R254,J254:N254,0)-1,"")</f>
        <v/>
      </c>
      <c r="T254">
        <f>IFERROR(AVERAGE(J254:N254),"")</f>
        <v/>
      </c>
      <c r="U254">
        <f>IFERROR(STDEV(J254:N254),"")</f>
        <v/>
      </c>
      <c r="V254">
        <f>IFERROR(IF(C254="-","",IF(ISBLANK(B254),"",IF(OR(ISNUMBER(FIND("Growth",B254)),ISNUMBER(FIND("Margin",B254))),"",(J254-T254)/U254))),"")</f>
        <v/>
      </c>
      <c r="W254">
        <f>IFERROR(IF(OR(D254="-",ISBLANK(D254)),"",(K254-T254)/U254),"")</f>
        <v/>
      </c>
      <c r="X254">
        <f>IFERROR(IF(OR(E254="-",ISBLANK(E254)),"",(L254-T254)/U254),"")</f>
        <v/>
      </c>
      <c r="Y254">
        <f>IFERROR(IF(OR(F254="-",ISBLANK(F254)),"",(M254-T254)/U254),"")</f>
        <v/>
      </c>
      <c r="Z254">
        <f>IFERROR(IF(OR(G254="-",ISBLANK(G254)),"",(N254-T254)/U254),"")</f>
        <v/>
      </c>
      <c r="AA254">
        <f>IF(MAX(MAX(V254:Z254),ABS(MIN(V254:Z254)))=ABS(MIN(V254:Z254)),MIN(V254:Z254),MAX(V254:Z254))</f>
        <v/>
      </c>
      <c r="AB254">
        <f>IFERROR(V144+MATCH(AA254,V254:Z254,0)-1,"")</f>
        <v/>
      </c>
      <c r="AC254">
        <f>IF(AB254&lt;&gt;"",IF(S254=AB254,"Low",IF(AB254=Q254,"High","")),"")</f>
        <v/>
      </c>
      <c r="AE254">
        <f>IF(ISNUMBER(MATCH("N/A",J254:N254,0)),"",IFERROR((5 * SUMPRODUCT(J144:N144,J254:N254) - PRODUCT(SUM(J144:N144),SUM(J254:N254))) / ((5 * SUM((J144^2)+(K144^2)+(L144^2)+(M144^2)+(N144^2))) - SUM(J144:N144)^2),""))</f>
        <v/>
      </c>
      <c r="AF254">
        <f>IFERROR(CORREL(J144:N144,J254:N254),"")</f>
        <v/>
      </c>
      <c r="AZ254">
        <f>IF(Q254=S254,0,1)</f>
        <v/>
      </c>
      <c r="BA254">
        <f>IF(AZ254=1,IF(Q254="","",IF(Q254=N144,"Yes","No")),"")</f>
        <v/>
      </c>
      <c r="BB254">
        <f>IF(BA254="Yes",P254,"")</f>
        <v/>
      </c>
      <c r="BC254">
        <f>IF(AZ254=1,IF(S254="","",IF(S254=N144,"Yes","No")),"")</f>
        <v/>
      </c>
      <c r="BD254">
        <f>IF(BC254="Yes",R254,"")</f>
        <v/>
      </c>
      <c r="BE254">
        <f>IFERROR(IF(SIGN(AE254)=1,"Increasing",IF(SIGN(AE254)=-1,"Decreasing","")),"")</f>
        <v/>
      </c>
      <c r="BF254">
        <f>IF(OR(AND(BE254="Increasing",BA254="Yes"),AND(BE254="Decreasing",BC254="Yes")),"Yes","No")</f>
        <v/>
      </c>
      <c r="BG254">
        <f>IF(I254="pos_trend","Yes","No")</f>
        <v/>
      </c>
      <c r="BH254">
        <f>IF(AF254&lt;&gt;"",IF(ABS(AF254)&gt;0.8,"Yes","No"),"")</f>
        <v/>
      </c>
    </row>
    <row r="255" spans="1:60">
      <c r="I255">
        <f>IF(AND(K255&gt; J255, L255&gt; K255, M255&gt; L255, N255&gt; M255), "pos_trend", IF(AND(K255&lt; J255, L255&lt; K255, M255&lt; L255, N255&lt; M255), "neg_trend", "N/A"))</f>
        <v/>
      </c>
      <c r="J255">
        <f>IFERROR(IF(TRIM(C255)="-", "N/A", IF(RIGHT(C255,1)=")",IF(RIGHT(C255,2)="T)",-1000000000000*VALUE(MID(C255,2,LEN(C255)-3)),IF(RIGHT(C255,2)="M)",-1000000*VALUE(MID(C255,2,LEN(C255)-3)),IF(RIGHT(C255,2)="B)",-1000000000*VALUE(MID(C255,2,LEN(C255)-3)),IF(RIGHT(C255,2)="k)",-1000*VALUE(MID(C255,2,LEN(C255)-3)),VALUE(SUBSTITUTE(C255,",","")))))),IF(RIGHT(C255,1)="T",1000000000000*VALUE(LEFT(C255,LEN(C255)-1)),IF(RIGHT(C255,1)="M",1000000*VALUE(LEFT(C255,LEN(C255)-1)),IF(RIGHT(C255,1)="B",1000000000*VALUE(LEFT(C255,LEN(C255)-1)),IF(RIGHT(C255,1)="%",0.01*VALUE(LEFT(C255,LEN(C255)-1)),IF(RIGHT(C255,1)="k",1000*VALUE(LEFT(C255,LEN(C255)-1)),VALUE(SUBSTITUTE(C255,",",""))))))))),"N/A")</f>
        <v/>
      </c>
      <c r="K255">
        <f>IFERROR(IF(TRIM(D255)="-", "N/A", IF(RIGHT(D255,1)=")",IF(RIGHT(D255,2)="T)",-1000000000000*VALUE(MID(D255,2,LEN(D255)-3)),IF(RIGHT(D255,2)="M)",-1000000*VALUE(MID(D255,2,LEN(D255)-3)),IF(RIGHT(D255,2)="B)",-1000000000*VALUE(MID(D255,2,LEN(D255)-3)),IF(RIGHT(D255,2)="k)",-1000*VALUE(MID(D255,2,LEN(D255)-3)),VALUE(SUBSTITUTE(D255,",","")))))),IF(RIGHT(D255,1)="T",1000000000000*VALUE(LEFT(D255,LEN(D255)-1)),IF(RIGHT(D255,1)="M",1000000*VALUE(LEFT(D255,LEN(D255)-1)),IF(RIGHT(D255,1)="B",1000000000*VALUE(LEFT(D255,LEN(D255)-1)),IF(RIGHT(D255,1)="%",0.01*VALUE(LEFT(D255,LEN(D255)-1)),IF(RIGHT(D255,1)="k",1000*VALUE(LEFT(D255,LEN(D255)-1)),VALUE(SUBSTITUTE(D255,",",""))))))))),"N/A")</f>
        <v/>
      </c>
      <c r="L255">
        <f>IFERROR(IF(TRIM(E255)="-", "N/A", IF(RIGHT(E255,1)=")",IF(RIGHT(E255,2)="T)",-1000000000000*VALUE(MID(E255,2,LEN(E255)-3)),IF(RIGHT(E255,2)="M)",-1000000*VALUE(MID(E255,2,LEN(E255)-3)),IF(RIGHT(E255,2)="B)",-1000000000*VALUE(MID(E255,2,LEN(E255)-3)),IF(RIGHT(E255,2)="k)",-1000*VALUE(MID(E255,2,LEN(E255)-3)),VALUE(SUBSTITUTE(E255,",","")))))),IF(RIGHT(E255,1)="T",1000000000000*VALUE(LEFT(E255,LEN(E255)-1)),IF(RIGHT(E255,1)="M",1000000*VALUE(LEFT(E255,LEN(E255)-1)),IF(RIGHT(E255,1)="B",1000000000*VALUE(LEFT(E255,LEN(E255)-1)),IF(RIGHT(E255,1)="%",0.01*VALUE(LEFT(E255,LEN(E255)-1)),IF(RIGHT(E255,1)="k",1000*VALUE(LEFT(E255,LEN(E255)-1)),VALUE(SUBSTITUTE(E255,",",""))))))))),"N/A")</f>
        <v/>
      </c>
      <c r="M255">
        <f>IFERROR(IF(TRIM(F255)="-", "N/A", IF(RIGHT(F255,1)=")",IF(RIGHT(F255,2)="T)",-1000000000000*VALUE(MID(F255,2,LEN(F255)-3)),IF(RIGHT(F255,2)="M)",-1000000*VALUE(MID(F255,2,LEN(F255)-3)),IF(RIGHT(F255,2)="B)",-1000000000*VALUE(MID(F255,2,LEN(F255)-3)),IF(RIGHT(F255,2)="k)",-1000*VALUE(MID(F255,2,LEN(F255)-3)),VALUE(SUBSTITUTE(F255,",","")))))),IF(RIGHT(F255,1)="T",1000000000000*VALUE(LEFT(F255,LEN(F255)-1)),IF(RIGHT(F255,1)="M",1000000*VALUE(LEFT(F255,LEN(F255)-1)),IF(RIGHT(F255,1)="B",1000000000*VALUE(LEFT(F255,LEN(F255)-1)),IF(RIGHT(F255,1)="%",0.01*VALUE(LEFT(F255,LEN(F255)-1)),IF(RIGHT(F255,1)="k",1000*VALUE(LEFT(F255,LEN(F255)-1)),VALUE(SUBSTITUTE(F255,",",""))))))))),"N/A")</f>
        <v/>
      </c>
      <c r="N255">
        <f>IFERROR(IF(TRIM(G255)="-", "N/A", IF(RIGHT(G255,1)=")",IF(RIGHT(G255,2)="T)",-1000000000000*VALUE(MID(G255,2,LEN(G255)-3)),IF(RIGHT(G255,2)="M)",-1000000*VALUE(MID(G255,2,LEN(G255)-3)),IF(RIGHT(G255,2)="B)",-1000000000*VALUE(MID(G255,2,LEN(G255)-3)),IF(RIGHT(G255,2)="k)",-1000*VALUE(MID(G255,2,LEN(G255)-3)),VALUE(SUBSTITUTE(G255,",","")))))),IF(RIGHT(G255,1)="T",1000000000000*VALUE(LEFT(G255,LEN(G255)-1)),IF(RIGHT(G255,1)="M",1000000*VALUE(LEFT(G255,LEN(G255)-1)),IF(RIGHT(G255,1)="B",1000000000*VALUE(LEFT(G255,LEN(G255)-1)),IF(RIGHT(G255,1)="%",0.01*VALUE(LEFT(G255,LEN(G255)-1)),IF(RIGHT(G255,1)="k",1000*VALUE(LEFT(G255,LEN(G255)-1)),VALUE(SUBSTITUTE(G255,",",""))))))))),"N/A")</f>
        <v/>
      </c>
      <c r="P255">
        <f>MAX(J255:N255)</f>
        <v/>
      </c>
      <c r="Q255">
        <f>IFERROR(J144+MATCH(P255,J255:N255,0)-1,"")</f>
        <v/>
      </c>
      <c r="R255">
        <f>IF(Q255="","",MIN(J255:N255))</f>
        <v/>
      </c>
      <c r="S255">
        <f>IFERROR(J144+MATCH(R255,J255:N255,0)-1,"")</f>
        <v/>
      </c>
      <c r="T255">
        <f>IFERROR(AVERAGE(J255:N255),"")</f>
        <v/>
      </c>
      <c r="U255">
        <f>IFERROR(STDEV(J255:N255),"")</f>
        <v/>
      </c>
      <c r="V255">
        <f>IFERROR(IF(C255="-","",IF(ISBLANK(B255),"",IF(OR(ISNUMBER(FIND("Growth",B255)),ISNUMBER(FIND("Margin",B255))),"",(J255-T255)/U255))),"")</f>
        <v/>
      </c>
      <c r="W255">
        <f>IFERROR(IF(OR(D255="-",ISBLANK(D255)),"",(K255-T255)/U255),"")</f>
        <v/>
      </c>
      <c r="X255">
        <f>IFERROR(IF(OR(E255="-",ISBLANK(E255)),"",(L255-T255)/U255),"")</f>
        <v/>
      </c>
      <c r="Y255">
        <f>IFERROR(IF(OR(F255="-",ISBLANK(F255)),"",(M255-T255)/U255),"")</f>
        <v/>
      </c>
      <c r="Z255">
        <f>IFERROR(IF(OR(G255="-",ISBLANK(G255)),"",(N255-T255)/U255),"")</f>
        <v/>
      </c>
      <c r="AA255">
        <f>IF(MAX(MAX(V255:Z255),ABS(MIN(V255:Z255)))=ABS(MIN(V255:Z255)),MIN(V255:Z255),MAX(V255:Z255))</f>
        <v/>
      </c>
      <c r="AB255">
        <f>IFERROR(V144+MATCH(AA255,V255:Z255,0)-1,"")</f>
        <v/>
      </c>
      <c r="AC255">
        <f>IF(AB255&lt;&gt;"",IF(S255=AB255,"Low",IF(AB255=Q255,"High","")),"")</f>
        <v/>
      </c>
      <c r="AE255">
        <f>IF(ISNUMBER(MATCH("N/A",J255:N255,0)),"",IFERROR((5 * SUMPRODUCT(J144:N144,J255:N255) - PRODUCT(SUM(J144:N144),SUM(J255:N255))) / ((5 * SUM((J144^2)+(K144^2)+(L144^2)+(M144^2)+(N144^2))) - SUM(J144:N144)^2),""))</f>
        <v/>
      </c>
      <c r="AF255">
        <f>IFERROR(CORREL(J144:N144,J255:N255),"")</f>
        <v/>
      </c>
      <c r="AZ255">
        <f>IF(Q255=S255,0,1)</f>
        <v/>
      </c>
      <c r="BA255">
        <f>IF(AZ255=1,IF(Q255="","",IF(Q255=N144,"Yes","No")),"")</f>
        <v/>
      </c>
      <c r="BB255">
        <f>IF(BA255="Yes",P255,"")</f>
        <v/>
      </c>
      <c r="BC255">
        <f>IF(AZ255=1,IF(S255="","",IF(S255=N144,"Yes","No")),"")</f>
        <v/>
      </c>
      <c r="BD255">
        <f>IF(BC255="Yes",R255,"")</f>
        <v/>
      </c>
      <c r="BE255">
        <f>IFERROR(IF(SIGN(AE255)=1,"Increasing",IF(SIGN(AE255)=-1,"Decreasing","")),"")</f>
        <v/>
      </c>
      <c r="BF255">
        <f>IF(OR(AND(BE255="Increasing",BA255="Yes"),AND(BE255="Decreasing",BC255="Yes")),"Yes","No")</f>
        <v/>
      </c>
      <c r="BG255">
        <f>IF(I255="pos_trend","Yes","No")</f>
        <v/>
      </c>
      <c r="BH255">
        <f>IF(AF255&lt;&gt;"",IF(ABS(AF255)&gt;0.8,"Yes","No"),"")</f>
        <v/>
      </c>
    </row>
    <row r="256" spans="1:60">
      <c r="I256">
        <f>IF(AND(K256&gt; J256, L256&gt; K256, M256&gt; L256, N256&gt; M256), "pos_trend", IF(AND(K256&lt; J256, L256&lt; K256, M256&lt; L256, N256&lt; M256), "neg_trend", "N/A"))</f>
        <v/>
      </c>
      <c r="J256">
        <f>IFERROR(IF(TRIM(C256)="-", "N/A", IF(RIGHT(C256,1)=")",IF(RIGHT(C256,2)="T)",-1000000000000*VALUE(MID(C256,2,LEN(C256)-3)),IF(RIGHT(C256,2)="M)",-1000000*VALUE(MID(C256,2,LEN(C256)-3)),IF(RIGHT(C256,2)="B)",-1000000000*VALUE(MID(C256,2,LEN(C256)-3)),IF(RIGHT(C256,2)="k)",-1000*VALUE(MID(C256,2,LEN(C256)-3)),VALUE(SUBSTITUTE(C256,",","")))))),IF(RIGHT(C256,1)="T",1000000000000*VALUE(LEFT(C256,LEN(C256)-1)),IF(RIGHT(C256,1)="M",1000000*VALUE(LEFT(C256,LEN(C256)-1)),IF(RIGHT(C256,1)="B",1000000000*VALUE(LEFT(C256,LEN(C256)-1)),IF(RIGHT(C256,1)="%",0.01*VALUE(LEFT(C256,LEN(C256)-1)),IF(RIGHT(C256,1)="k",1000*VALUE(LEFT(C256,LEN(C256)-1)),VALUE(SUBSTITUTE(C256,",",""))))))))),"N/A")</f>
        <v/>
      </c>
      <c r="K256">
        <f>IFERROR(IF(TRIM(D256)="-", "N/A", IF(RIGHT(D256,1)=")",IF(RIGHT(D256,2)="T)",-1000000000000*VALUE(MID(D256,2,LEN(D256)-3)),IF(RIGHT(D256,2)="M)",-1000000*VALUE(MID(D256,2,LEN(D256)-3)),IF(RIGHT(D256,2)="B)",-1000000000*VALUE(MID(D256,2,LEN(D256)-3)),IF(RIGHT(D256,2)="k)",-1000*VALUE(MID(D256,2,LEN(D256)-3)),VALUE(SUBSTITUTE(D256,",","")))))),IF(RIGHT(D256,1)="T",1000000000000*VALUE(LEFT(D256,LEN(D256)-1)),IF(RIGHT(D256,1)="M",1000000*VALUE(LEFT(D256,LEN(D256)-1)),IF(RIGHT(D256,1)="B",1000000000*VALUE(LEFT(D256,LEN(D256)-1)),IF(RIGHT(D256,1)="%",0.01*VALUE(LEFT(D256,LEN(D256)-1)),IF(RIGHT(D256,1)="k",1000*VALUE(LEFT(D256,LEN(D256)-1)),VALUE(SUBSTITUTE(D256,",",""))))))))),"N/A")</f>
        <v/>
      </c>
      <c r="L256">
        <f>IFERROR(IF(TRIM(E256)="-", "N/A", IF(RIGHT(E256,1)=")",IF(RIGHT(E256,2)="T)",-1000000000000*VALUE(MID(E256,2,LEN(E256)-3)),IF(RIGHT(E256,2)="M)",-1000000*VALUE(MID(E256,2,LEN(E256)-3)),IF(RIGHT(E256,2)="B)",-1000000000*VALUE(MID(E256,2,LEN(E256)-3)),IF(RIGHT(E256,2)="k)",-1000*VALUE(MID(E256,2,LEN(E256)-3)),VALUE(SUBSTITUTE(E256,",","")))))),IF(RIGHT(E256,1)="T",1000000000000*VALUE(LEFT(E256,LEN(E256)-1)),IF(RIGHT(E256,1)="M",1000000*VALUE(LEFT(E256,LEN(E256)-1)),IF(RIGHT(E256,1)="B",1000000000*VALUE(LEFT(E256,LEN(E256)-1)),IF(RIGHT(E256,1)="%",0.01*VALUE(LEFT(E256,LEN(E256)-1)),IF(RIGHT(E256,1)="k",1000*VALUE(LEFT(E256,LEN(E256)-1)),VALUE(SUBSTITUTE(E256,",",""))))))))),"N/A")</f>
        <v/>
      </c>
      <c r="M256">
        <f>IFERROR(IF(TRIM(F256)="-", "N/A", IF(RIGHT(F256,1)=")",IF(RIGHT(F256,2)="T)",-1000000000000*VALUE(MID(F256,2,LEN(F256)-3)),IF(RIGHT(F256,2)="M)",-1000000*VALUE(MID(F256,2,LEN(F256)-3)),IF(RIGHT(F256,2)="B)",-1000000000*VALUE(MID(F256,2,LEN(F256)-3)),IF(RIGHT(F256,2)="k)",-1000*VALUE(MID(F256,2,LEN(F256)-3)),VALUE(SUBSTITUTE(F256,",","")))))),IF(RIGHT(F256,1)="T",1000000000000*VALUE(LEFT(F256,LEN(F256)-1)),IF(RIGHT(F256,1)="M",1000000*VALUE(LEFT(F256,LEN(F256)-1)),IF(RIGHT(F256,1)="B",1000000000*VALUE(LEFT(F256,LEN(F256)-1)),IF(RIGHT(F256,1)="%",0.01*VALUE(LEFT(F256,LEN(F256)-1)),IF(RIGHT(F256,1)="k",1000*VALUE(LEFT(F256,LEN(F256)-1)),VALUE(SUBSTITUTE(F256,",",""))))))))),"N/A")</f>
        <v/>
      </c>
      <c r="N256">
        <f>IFERROR(IF(TRIM(G256)="-", "N/A", IF(RIGHT(G256,1)=")",IF(RIGHT(G256,2)="T)",-1000000000000*VALUE(MID(G256,2,LEN(G256)-3)),IF(RIGHT(G256,2)="M)",-1000000*VALUE(MID(G256,2,LEN(G256)-3)),IF(RIGHT(G256,2)="B)",-1000000000*VALUE(MID(G256,2,LEN(G256)-3)),IF(RIGHT(G256,2)="k)",-1000*VALUE(MID(G256,2,LEN(G256)-3)),VALUE(SUBSTITUTE(G256,",","")))))),IF(RIGHT(G256,1)="T",1000000000000*VALUE(LEFT(G256,LEN(G256)-1)),IF(RIGHT(G256,1)="M",1000000*VALUE(LEFT(G256,LEN(G256)-1)),IF(RIGHT(G256,1)="B",1000000000*VALUE(LEFT(G256,LEN(G256)-1)),IF(RIGHT(G256,1)="%",0.01*VALUE(LEFT(G256,LEN(G256)-1)),IF(RIGHT(G256,1)="k",1000*VALUE(LEFT(G256,LEN(G256)-1)),VALUE(SUBSTITUTE(G256,",",""))))))))),"N/A")</f>
        <v/>
      </c>
      <c r="P256">
        <f>MAX(J256:N256)</f>
        <v/>
      </c>
      <c r="Q256">
        <f>IFERROR(J144+MATCH(P256,J256:N256,0)-1,"")</f>
        <v/>
      </c>
      <c r="R256">
        <f>IF(Q256="","",MIN(J256:N256))</f>
        <v/>
      </c>
      <c r="S256">
        <f>IFERROR(J144+MATCH(R256,J256:N256,0)-1,"")</f>
        <v/>
      </c>
      <c r="T256">
        <f>IFERROR(AVERAGE(J256:N256),"")</f>
        <v/>
      </c>
      <c r="U256">
        <f>IFERROR(STDEV(J256:N256),"")</f>
        <v/>
      </c>
      <c r="V256">
        <f>IFERROR(IF(C256="-","",IF(ISBLANK(B256),"",IF(OR(ISNUMBER(FIND("Growth",B256)),ISNUMBER(FIND("Margin",B256))),"",(J256-T256)/U256))),"")</f>
        <v/>
      </c>
      <c r="W256">
        <f>IFERROR(IF(OR(D256="-",ISBLANK(D256)),"",(K256-T256)/U256),"")</f>
        <v/>
      </c>
      <c r="X256">
        <f>IFERROR(IF(OR(E256="-",ISBLANK(E256)),"",(L256-T256)/U256),"")</f>
        <v/>
      </c>
      <c r="Y256">
        <f>IFERROR(IF(OR(F256="-",ISBLANK(F256)),"",(M256-T256)/U256),"")</f>
        <v/>
      </c>
      <c r="Z256">
        <f>IFERROR(IF(OR(G256="-",ISBLANK(G256)),"",(N256-T256)/U256),"")</f>
        <v/>
      </c>
      <c r="AA256">
        <f>IF(MAX(MAX(V256:Z256),ABS(MIN(V256:Z256)))=ABS(MIN(V256:Z256)),MIN(V256:Z256),MAX(V256:Z256))</f>
        <v/>
      </c>
      <c r="AB256">
        <f>IFERROR(V144+MATCH(AA256,V256:Z256,0)-1,"")</f>
        <v/>
      </c>
      <c r="AC256">
        <f>IF(AB256&lt;&gt;"",IF(S256=AB256,"Low",IF(AB256=Q256,"High","")),"")</f>
        <v/>
      </c>
      <c r="AE256">
        <f>IF(ISNUMBER(MATCH("N/A",J256:N256,0)),"",IFERROR((5 * SUMPRODUCT(J144:N144,J256:N256) - PRODUCT(SUM(J144:N144),SUM(J256:N256))) / ((5 * SUM((J144^2)+(K144^2)+(L144^2)+(M144^2)+(N144^2))) - SUM(J144:N144)^2),""))</f>
        <v/>
      </c>
      <c r="AF256">
        <f>IFERROR(CORREL(J144:N144,J256:N256),"")</f>
        <v/>
      </c>
      <c r="AZ256">
        <f>IF(Q256=S256,0,1)</f>
        <v/>
      </c>
      <c r="BA256">
        <f>IF(AZ256=1,IF(Q256="","",IF(Q256=N144,"Yes","No")),"")</f>
        <v/>
      </c>
      <c r="BB256">
        <f>IF(BA256="Yes",P256,"")</f>
        <v/>
      </c>
      <c r="BC256">
        <f>IF(AZ256=1,IF(S256="","",IF(S256=N144,"Yes","No")),"")</f>
        <v/>
      </c>
      <c r="BD256">
        <f>IF(BC256="Yes",R256,"")</f>
        <v/>
      </c>
      <c r="BE256">
        <f>IFERROR(IF(SIGN(AE256)=1,"Increasing",IF(SIGN(AE256)=-1,"Decreasing","")),"")</f>
        <v/>
      </c>
      <c r="BF256">
        <f>IF(OR(AND(BE256="Increasing",BA256="Yes"),AND(BE256="Decreasing",BC256="Yes")),"Yes","No")</f>
        <v/>
      </c>
      <c r="BG256">
        <f>IF(I256="pos_trend","Yes","No")</f>
        <v/>
      </c>
      <c r="BH256">
        <f>IF(AF256&lt;&gt;"",IF(ABS(AF256)&gt;0.8,"Yes","No"),"")</f>
        <v/>
      </c>
    </row>
    <row r="257" spans="1:60">
      <c r="I257">
        <f>IF(AND(K257&gt; J257, L257&gt; K257, M257&gt; L257, N257&gt; M257), "pos_trend", IF(AND(K257&lt; J257, L257&lt; K257, M257&lt; L257, N257&lt; M257), "neg_trend", "N/A"))</f>
        <v/>
      </c>
      <c r="J257">
        <f>IFERROR(IF(TRIM(C257)="-", "N/A", IF(RIGHT(C257,1)=")",IF(RIGHT(C257,2)="T)",-1000000000000*VALUE(MID(C257,2,LEN(C257)-3)),IF(RIGHT(C257,2)="M)",-1000000*VALUE(MID(C257,2,LEN(C257)-3)),IF(RIGHT(C257,2)="B)",-1000000000*VALUE(MID(C257,2,LEN(C257)-3)),IF(RIGHT(C257,2)="k)",-1000*VALUE(MID(C257,2,LEN(C257)-3)),VALUE(SUBSTITUTE(C257,",","")))))),IF(RIGHT(C257,1)="T",1000000000000*VALUE(LEFT(C257,LEN(C257)-1)),IF(RIGHT(C257,1)="M",1000000*VALUE(LEFT(C257,LEN(C257)-1)),IF(RIGHT(C257,1)="B",1000000000*VALUE(LEFT(C257,LEN(C257)-1)),IF(RIGHT(C257,1)="%",0.01*VALUE(LEFT(C257,LEN(C257)-1)),IF(RIGHT(C257,1)="k",1000*VALUE(LEFT(C257,LEN(C257)-1)),VALUE(SUBSTITUTE(C257,",",""))))))))),"N/A")</f>
        <v/>
      </c>
      <c r="K257">
        <f>IFERROR(IF(TRIM(D257)="-", "N/A", IF(RIGHT(D257,1)=")",IF(RIGHT(D257,2)="T)",-1000000000000*VALUE(MID(D257,2,LEN(D257)-3)),IF(RIGHT(D257,2)="M)",-1000000*VALUE(MID(D257,2,LEN(D257)-3)),IF(RIGHT(D257,2)="B)",-1000000000*VALUE(MID(D257,2,LEN(D257)-3)),IF(RIGHT(D257,2)="k)",-1000*VALUE(MID(D257,2,LEN(D257)-3)),VALUE(SUBSTITUTE(D257,",","")))))),IF(RIGHT(D257,1)="T",1000000000000*VALUE(LEFT(D257,LEN(D257)-1)),IF(RIGHT(D257,1)="M",1000000*VALUE(LEFT(D257,LEN(D257)-1)),IF(RIGHT(D257,1)="B",1000000000*VALUE(LEFT(D257,LEN(D257)-1)),IF(RIGHT(D257,1)="%",0.01*VALUE(LEFT(D257,LEN(D257)-1)),IF(RIGHT(D257,1)="k",1000*VALUE(LEFT(D257,LEN(D257)-1)),VALUE(SUBSTITUTE(D257,",",""))))))))),"N/A")</f>
        <v/>
      </c>
      <c r="L257">
        <f>IFERROR(IF(TRIM(E257)="-", "N/A", IF(RIGHT(E257,1)=")",IF(RIGHT(E257,2)="T)",-1000000000000*VALUE(MID(E257,2,LEN(E257)-3)),IF(RIGHT(E257,2)="M)",-1000000*VALUE(MID(E257,2,LEN(E257)-3)),IF(RIGHT(E257,2)="B)",-1000000000*VALUE(MID(E257,2,LEN(E257)-3)),IF(RIGHT(E257,2)="k)",-1000*VALUE(MID(E257,2,LEN(E257)-3)),VALUE(SUBSTITUTE(E257,",","")))))),IF(RIGHT(E257,1)="T",1000000000000*VALUE(LEFT(E257,LEN(E257)-1)),IF(RIGHT(E257,1)="M",1000000*VALUE(LEFT(E257,LEN(E257)-1)),IF(RIGHT(E257,1)="B",1000000000*VALUE(LEFT(E257,LEN(E257)-1)),IF(RIGHT(E257,1)="%",0.01*VALUE(LEFT(E257,LEN(E257)-1)),IF(RIGHT(E257,1)="k",1000*VALUE(LEFT(E257,LEN(E257)-1)),VALUE(SUBSTITUTE(E257,",",""))))))))),"N/A")</f>
        <v/>
      </c>
      <c r="M257">
        <f>IFERROR(IF(TRIM(F257)="-", "N/A", IF(RIGHT(F257,1)=")",IF(RIGHT(F257,2)="T)",-1000000000000*VALUE(MID(F257,2,LEN(F257)-3)),IF(RIGHT(F257,2)="M)",-1000000*VALUE(MID(F257,2,LEN(F257)-3)),IF(RIGHT(F257,2)="B)",-1000000000*VALUE(MID(F257,2,LEN(F257)-3)),IF(RIGHT(F257,2)="k)",-1000*VALUE(MID(F257,2,LEN(F257)-3)),VALUE(SUBSTITUTE(F257,",","")))))),IF(RIGHT(F257,1)="T",1000000000000*VALUE(LEFT(F257,LEN(F257)-1)),IF(RIGHT(F257,1)="M",1000000*VALUE(LEFT(F257,LEN(F257)-1)),IF(RIGHT(F257,1)="B",1000000000*VALUE(LEFT(F257,LEN(F257)-1)),IF(RIGHT(F257,1)="%",0.01*VALUE(LEFT(F257,LEN(F257)-1)),IF(RIGHT(F257,1)="k",1000*VALUE(LEFT(F257,LEN(F257)-1)),VALUE(SUBSTITUTE(F257,",",""))))))))),"N/A")</f>
        <v/>
      </c>
      <c r="N257">
        <f>IFERROR(IF(TRIM(G257)="-", "N/A", IF(RIGHT(G257,1)=")",IF(RIGHT(G257,2)="T)",-1000000000000*VALUE(MID(G257,2,LEN(G257)-3)),IF(RIGHT(G257,2)="M)",-1000000*VALUE(MID(G257,2,LEN(G257)-3)),IF(RIGHT(G257,2)="B)",-1000000000*VALUE(MID(G257,2,LEN(G257)-3)),IF(RIGHT(G257,2)="k)",-1000*VALUE(MID(G257,2,LEN(G257)-3)),VALUE(SUBSTITUTE(G257,",","")))))),IF(RIGHT(G257,1)="T",1000000000000*VALUE(LEFT(G257,LEN(G257)-1)),IF(RIGHT(G257,1)="M",1000000*VALUE(LEFT(G257,LEN(G257)-1)),IF(RIGHT(G257,1)="B",1000000000*VALUE(LEFT(G257,LEN(G257)-1)),IF(RIGHT(G257,1)="%",0.01*VALUE(LEFT(G257,LEN(G257)-1)),IF(RIGHT(G257,1)="k",1000*VALUE(LEFT(G257,LEN(G257)-1)),VALUE(SUBSTITUTE(G257,",",""))))))))),"N/A")</f>
        <v/>
      </c>
      <c r="P257">
        <f>MAX(J257:N257)</f>
        <v/>
      </c>
      <c r="Q257">
        <f>IFERROR(J144+MATCH(P257,J257:N257,0)-1,"")</f>
        <v/>
      </c>
      <c r="R257">
        <f>IF(Q257="","",MIN(J257:N257))</f>
        <v/>
      </c>
      <c r="S257">
        <f>IFERROR(J144+MATCH(R257,J257:N257,0)-1,"")</f>
        <v/>
      </c>
      <c r="T257">
        <f>IFERROR(AVERAGE(J257:N257),"")</f>
        <v/>
      </c>
      <c r="U257">
        <f>IFERROR(STDEV(J257:N257),"")</f>
        <v/>
      </c>
      <c r="V257">
        <f>IFERROR(IF(C257="-","",IF(ISBLANK(B257),"",IF(OR(ISNUMBER(FIND("Growth",B257)),ISNUMBER(FIND("Margin",B257))),"",(J257-T257)/U257))),"")</f>
        <v/>
      </c>
      <c r="W257">
        <f>IFERROR(IF(OR(D257="-",ISBLANK(D257)),"",(K257-T257)/U257),"")</f>
        <v/>
      </c>
      <c r="X257">
        <f>IFERROR(IF(OR(E257="-",ISBLANK(E257)),"",(L257-T257)/U257),"")</f>
        <v/>
      </c>
      <c r="Y257">
        <f>IFERROR(IF(OR(F257="-",ISBLANK(F257)),"",(M257-T257)/U257),"")</f>
        <v/>
      </c>
      <c r="Z257">
        <f>IFERROR(IF(OR(G257="-",ISBLANK(G257)),"",(N257-T257)/U257),"")</f>
        <v/>
      </c>
      <c r="AA257">
        <f>IF(MAX(MAX(V257:Z257),ABS(MIN(V257:Z257)))=ABS(MIN(V257:Z257)),MIN(V257:Z257),MAX(V257:Z257))</f>
        <v/>
      </c>
      <c r="AB257">
        <f>IFERROR(V144+MATCH(AA257,V257:Z257,0)-1,"")</f>
        <v/>
      </c>
      <c r="AC257">
        <f>IF(AB257&lt;&gt;"",IF(S257=AB257,"Low",IF(AB257=Q257,"High","")),"")</f>
        <v/>
      </c>
      <c r="AE257">
        <f>IF(ISNUMBER(MATCH("N/A",J257:N257,0)),"",IFERROR((5 * SUMPRODUCT(J144:N144,J257:N257) - PRODUCT(SUM(J144:N144),SUM(J257:N257))) / ((5 * SUM((J144^2)+(K144^2)+(L144^2)+(M144^2)+(N144^2))) - SUM(J144:N144)^2),""))</f>
        <v/>
      </c>
      <c r="AF257">
        <f>IFERROR(CORREL(J144:N144,J257:N257),"")</f>
        <v/>
      </c>
      <c r="AZ257">
        <f>IF(Q257=S257,0,1)</f>
        <v/>
      </c>
      <c r="BA257">
        <f>IF(AZ257=1,IF(Q257="","",IF(Q257=N144,"Yes","No")),"")</f>
        <v/>
      </c>
      <c r="BB257">
        <f>IF(BA257="Yes",P257,"")</f>
        <v/>
      </c>
      <c r="BC257">
        <f>IF(AZ257=1,IF(S257="","",IF(S257=N144,"Yes","No")),"")</f>
        <v/>
      </c>
      <c r="BD257">
        <f>IF(BC257="Yes",R257,"")</f>
        <v/>
      </c>
      <c r="BE257">
        <f>IFERROR(IF(SIGN(AE257)=1,"Increasing",IF(SIGN(AE257)=-1,"Decreasing","")),"")</f>
        <v/>
      </c>
      <c r="BF257">
        <f>IF(OR(AND(BE257="Increasing",BA257="Yes"),AND(BE257="Decreasing",BC257="Yes")),"Yes","No")</f>
        <v/>
      </c>
      <c r="BG257">
        <f>IF(I257="pos_trend","Yes","No")</f>
        <v/>
      </c>
      <c r="BH257">
        <f>IF(AF257&lt;&gt;"",IF(ABS(AF257)&gt;0.8,"Yes","No"),"")</f>
        <v/>
      </c>
    </row>
    <row r="258" spans="1:60">
      <c r="I258">
        <f>IF(AND(K258&gt; J258, L258&gt; K258, M258&gt; L258, N258&gt; M258), "pos_trend", IF(AND(K258&lt; J258, L258&lt; K258, M258&lt; L258, N258&lt; M258), "neg_trend", "N/A"))</f>
        <v/>
      </c>
      <c r="J258">
        <f>IFERROR(IF(TRIM(C258)="-", "N/A", IF(RIGHT(C258,1)=")",IF(RIGHT(C258,2)="T)",-1000000000000*VALUE(MID(C258,2,LEN(C258)-3)),IF(RIGHT(C258,2)="M)",-1000000*VALUE(MID(C258,2,LEN(C258)-3)),IF(RIGHT(C258,2)="B)",-1000000000*VALUE(MID(C258,2,LEN(C258)-3)),IF(RIGHT(C258,2)="k)",-1000*VALUE(MID(C258,2,LEN(C258)-3)),VALUE(SUBSTITUTE(C258,",","")))))),IF(RIGHT(C258,1)="T",1000000000000*VALUE(LEFT(C258,LEN(C258)-1)),IF(RIGHT(C258,1)="M",1000000*VALUE(LEFT(C258,LEN(C258)-1)),IF(RIGHT(C258,1)="B",1000000000*VALUE(LEFT(C258,LEN(C258)-1)),IF(RIGHT(C258,1)="%",0.01*VALUE(LEFT(C258,LEN(C258)-1)),IF(RIGHT(C258,1)="k",1000*VALUE(LEFT(C258,LEN(C258)-1)),VALUE(SUBSTITUTE(C258,",",""))))))))),"N/A")</f>
        <v/>
      </c>
      <c r="K258">
        <f>IFERROR(IF(TRIM(D258)="-", "N/A", IF(RIGHT(D258,1)=")",IF(RIGHT(D258,2)="T)",-1000000000000*VALUE(MID(D258,2,LEN(D258)-3)),IF(RIGHT(D258,2)="M)",-1000000*VALUE(MID(D258,2,LEN(D258)-3)),IF(RIGHT(D258,2)="B)",-1000000000*VALUE(MID(D258,2,LEN(D258)-3)),IF(RIGHT(D258,2)="k)",-1000*VALUE(MID(D258,2,LEN(D258)-3)),VALUE(SUBSTITUTE(D258,",","")))))),IF(RIGHT(D258,1)="T",1000000000000*VALUE(LEFT(D258,LEN(D258)-1)),IF(RIGHT(D258,1)="M",1000000*VALUE(LEFT(D258,LEN(D258)-1)),IF(RIGHT(D258,1)="B",1000000000*VALUE(LEFT(D258,LEN(D258)-1)),IF(RIGHT(D258,1)="%",0.01*VALUE(LEFT(D258,LEN(D258)-1)),IF(RIGHT(D258,1)="k",1000*VALUE(LEFT(D258,LEN(D258)-1)),VALUE(SUBSTITUTE(D258,",",""))))))))),"N/A")</f>
        <v/>
      </c>
      <c r="L258">
        <f>IFERROR(IF(TRIM(E258)="-", "N/A", IF(RIGHT(E258,1)=")",IF(RIGHT(E258,2)="T)",-1000000000000*VALUE(MID(E258,2,LEN(E258)-3)),IF(RIGHT(E258,2)="M)",-1000000*VALUE(MID(E258,2,LEN(E258)-3)),IF(RIGHT(E258,2)="B)",-1000000000*VALUE(MID(E258,2,LEN(E258)-3)),IF(RIGHT(E258,2)="k)",-1000*VALUE(MID(E258,2,LEN(E258)-3)),VALUE(SUBSTITUTE(E258,",","")))))),IF(RIGHT(E258,1)="T",1000000000000*VALUE(LEFT(E258,LEN(E258)-1)),IF(RIGHT(E258,1)="M",1000000*VALUE(LEFT(E258,LEN(E258)-1)),IF(RIGHT(E258,1)="B",1000000000*VALUE(LEFT(E258,LEN(E258)-1)),IF(RIGHT(E258,1)="%",0.01*VALUE(LEFT(E258,LEN(E258)-1)),IF(RIGHT(E258,1)="k",1000*VALUE(LEFT(E258,LEN(E258)-1)),VALUE(SUBSTITUTE(E258,",",""))))))))),"N/A")</f>
        <v/>
      </c>
      <c r="M258">
        <f>IFERROR(IF(TRIM(F258)="-", "N/A", IF(RIGHT(F258,1)=")",IF(RIGHT(F258,2)="T)",-1000000000000*VALUE(MID(F258,2,LEN(F258)-3)),IF(RIGHT(F258,2)="M)",-1000000*VALUE(MID(F258,2,LEN(F258)-3)),IF(RIGHT(F258,2)="B)",-1000000000*VALUE(MID(F258,2,LEN(F258)-3)),IF(RIGHT(F258,2)="k)",-1000*VALUE(MID(F258,2,LEN(F258)-3)),VALUE(SUBSTITUTE(F258,",","")))))),IF(RIGHT(F258,1)="T",1000000000000*VALUE(LEFT(F258,LEN(F258)-1)),IF(RIGHT(F258,1)="M",1000000*VALUE(LEFT(F258,LEN(F258)-1)),IF(RIGHT(F258,1)="B",1000000000*VALUE(LEFT(F258,LEN(F258)-1)),IF(RIGHT(F258,1)="%",0.01*VALUE(LEFT(F258,LEN(F258)-1)),IF(RIGHT(F258,1)="k",1000*VALUE(LEFT(F258,LEN(F258)-1)),VALUE(SUBSTITUTE(F258,",",""))))))))),"N/A")</f>
        <v/>
      </c>
      <c r="N258">
        <f>IFERROR(IF(TRIM(G258)="-", "N/A", IF(RIGHT(G258,1)=")",IF(RIGHT(G258,2)="T)",-1000000000000*VALUE(MID(G258,2,LEN(G258)-3)),IF(RIGHT(G258,2)="M)",-1000000*VALUE(MID(G258,2,LEN(G258)-3)),IF(RIGHT(G258,2)="B)",-1000000000*VALUE(MID(G258,2,LEN(G258)-3)),IF(RIGHT(G258,2)="k)",-1000*VALUE(MID(G258,2,LEN(G258)-3)),VALUE(SUBSTITUTE(G258,",","")))))),IF(RIGHT(G258,1)="T",1000000000000*VALUE(LEFT(G258,LEN(G258)-1)),IF(RIGHT(G258,1)="M",1000000*VALUE(LEFT(G258,LEN(G258)-1)),IF(RIGHT(G258,1)="B",1000000000*VALUE(LEFT(G258,LEN(G258)-1)),IF(RIGHT(G258,1)="%",0.01*VALUE(LEFT(G258,LEN(G258)-1)),IF(RIGHT(G258,1)="k",1000*VALUE(LEFT(G258,LEN(G258)-1)),VALUE(SUBSTITUTE(G258,",",""))))))))),"N/A")</f>
        <v/>
      </c>
      <c r="P258">
        <f>MAX(J258:N258)</f>
        <v/>
      </c>
      <c r="Q258">
        <f>IFERROR(J144+MATCH(P258,J258:N258,0)-1,"")</f>
        <v/>
      </c>
      <c r="R258">
        <f>IF(Q258="","",MIN(J258:N258))</f>
        <v/>
      </c>
      <c r="S258">
        <f>IFERROR(J144+MATCH(R258,J258:N258,0)-1,"")</f>
        <v/>
      </c>
      <c r="T258">
        <f>IFERROR(AVERAGE(J258:N258),"")</f>
        <v/>
      </c>
      <c r="U258">
        <f>IFERROR(STDEV(J258:N258),"")</f>
        <v/>
      </c>
      <c r="V258">
        <f>IFERROR(IF(C258="-","",IF(ISBLANK(B258),"",IF(OR(ISNUMBER(FIND("Growth",B258)),ISNUMBER(FIND("Margin",B258))),"",(J258-T258)/U258))),"")</f>
        <v/>
      </c>
      <c r="W258">
        <f>IFERROR(IF(OR(D258="-",ISBLANK(D258)),"",(K258-T258)/U258),"")</f>
        <v/>
      </c>
      <c r="X258">
        <f>IFERROR(IF(OR(E258="-",ISBLANK(E258)),"",(L258-T258)/U258),"")</f>
        <v/>
      </c>
      <c r="Y258">
        <f>IFERROR(IF(OR(F258="-",ISBLANK(F258)),"",(M258-T258)/U258),"")</f>
        <v/>
      </c>
      <c r="Z258">
        <f>IFERROR(IF(OR(G258="-",ISBLANK(G258)),"",(N258-T258)/U258),"")</f>
        <v/>
      </c>
      <c r="AA258">
        <f>IF(MAX(MAX(V258:Z258),ABS(MIN(V258:Z258)))=ABS(MIN(V258:Z258)),MIN(V258:Z258),MAX(V258:Z258))</f>
        <v/>
      </c>
      <c r="AB258">
        <f>IFERROR(V144+MATCH(AA258,V258:Z258,0)-1,"")</f>
        <v/>
      </c>
      <c r="AC258">
        <f>IF(AB258&lt;&gt;"",IF(S258=AB258,"Low",IF(AB258=Q258,"High","")),"")</f>
        <v/>
      </c>
      <c r="AE258">
        <f>IF(ISNUMBER(MATCH("N/A",J258:N258,0)),"",IFERROR((5 * SUMPRODUCT(J144:N144,J258:N258) - PRODUCT(SUM(J144:N144),SUM(J258:N258))) / ((5 * SUM((J144^2)+(K144^2)+(L144^2)+(M144^2)+(N144^2))) - SUM(J144:N144)^2),""))</f>
        <v/>
      </c>
      <c r="AF258">
        <f>IFERROR(CORREL(J144:N144,J258:N258),"")</f>
        <v/>
      </c>
      <c r="AZ258">
        <f>IF(Q258=S258,0,1)</f>
        <v/>
      </c>
      <c r="BA258">
        <f>IF(AZ258=1,IF(Q258="","",IF(Q258=N144,"Yes","No")),"")</f>
        <v/>
      </c>
      <c r="BB258">
        <f>IF(BA258="Yes",P258,"")</f>
        <v/>
      </c>
      <c r="BC258">
        <f>IF(AZ258=1,IF(S258="","",IF(S258=N144,"Yes","No")),"")</f>
        <v/>
      </c>
      <c r="BD258">
        <f>IF(BC258="Yes",R258,"")</f>
        <v/>
      </c>
      <c r="BE258">
        <f>IFERROR(IF(SIGN(AE258)=1,"Increasing",IF(SIGN(AE258)=-1,"Decreasing","")),"")</f>
        <v/>
      </c>
      <c r="BF258">
        <f>IF(OR(AND(BE258="Increasing",BA258="Yes"),AND(BE258="Decreasing",BC258="Yes")),"Yes","No")</f>
        <v/>
      </c>
      <c r="BG258">
        <f>IF(I258="pos_trend","Yes","No")</f>
        <v/>
      </c>
      <c r="BH258">
        <f>IF(AF258&lt;&gt;"",IF(ABS(AF258)&gt;0.8,"Yes","No"),"")</f>
        <v/>
      </c>
    </row>
    <row r="259" spans="1:60">
      <c r="I259">
        <f>IF(AND(K259&gt; J259, L259&gt; K259, M259&gt; L259, N259&gt; M259), "pos_trend", IF(AND(K259&lt; J259, L259&lt; K259, M259&lt; L259, N259&lt; M259), "neg_trend", "N/A"))</f>
        <v/>
      </c>
      <c r="J259">
        <f>IFERROR(IF(TRIM(C259)="-", "N/A", IF(RIGHT(C259,1)=")",IF(RIGHT(C259,2)="T)",-1000000000000*VALUE(MID(C259,2,LEN(C259)-3)),IF(RIGHT(C259,2)="M)",-1000000*VALUE(MID(C259,2,LEN(C259)-3)),IF(RIGHT(C259,2)="B)",-1000000000*VALUE(MID(C259,2,LEN(C259)-3)),IF(RIGHT(C259,2)="k)",-1000*VALUE(MID(C259,2,LEN(C259)-3)),VALUE(SUBSTITUTE(C259,",","")))))),IF(RIGHT(C259,1)="T",1000000000000*VALUE(LEFT(C259,LEN(C259)-1)),IF(RIGHT(C259,1)="M",1000000*VALUE(LEFT(C259,LEN(C259)-1)),IF(RIGHT(C259,1)="B",1000000000*VALUE(LEFT(C259,LEN(C259)-1)),IF(RIGHT(C259,1)="%",0.01*VALUE(LEFT(C259,LEN(C259)-1)),IF(RIGHT(C259,1)="k",1000*VALUE(LEFT(C259,LEN(C259)-1)),VALUE(SUBSTITUTE(C259,",",""))))))))),"N/A")</f>
        <v/>
      </c>
      <c r="K259">
        <f>IFERROR(IF(TRIM(D259)="-", "N/A", IF(RIGHT(D259,1)=")",IF(RIGHT(D259,2)="T)",-1000000000000*VALUE(MID(D259,2,LEN(D259)-3)),IF(RIGHT(D259,2)="M)",-1000000*VALUE(MID(D259,2,LEN(D259)-3)),IF(RIGHT(D259,2)="B)",-1000000000*VALUE(MID(D259,2,LEN(D259)-3)),IF(RIGHT(D259,2)="k)",-1000*VALUE(MID(D259,2,LEN(D259)-3)),VALUE(SUBSTITUTE(D259,",","")))))),IF(RIGHT(D259,1)="T",1000000000000*VALUE(LEFT(D259,LEN(D259)-1)),IF(RIGHT(D259,1)="M",1000000*VALUE(LEFT(D259,LEN(D259)-1)),IF(RIGHT(D259,1)="B",1000000000*VALUE(LEFT(D259,LEN(D259)-1)),IF(RIGHT(D259,1)="%",0.01*VALUE(LEFT(D259,LEN(D259)-1)),IF(RIGHT(D259,1)="k",1000*VALUE(LEFT(D259,LEN(D259)-1)),VALUE(SUBSTITUTE(D259,",",""))))))))),"N/A")</f>
        <v/>
      </c>
      <c r="L259">
        <f>IFERROR(IF(TRIM(E259)="-", "N/A", IF(RIGHT(E259,1)=")",IF(RIGHT(E259,2)="T)",-1000000000000*VALUE(MID(E259,2,LEN(E259)-3)),IF(RIGHT(E259,2)="M)",-1000000*VALUE(MID(E259,2,LEN(E259)-3)),IF(RIGHT(E259,2)="B)",-1000000000*VALUE(MID(E259,2,LEN(E259)-3)),IF(RIGHT(E259,2)="k)",-1000*VALUE(MID(E259,2,LEN(E259)-3)),VALUE(SUBSTITUTE(E259,",","")))))),IF(RIGHT(E259,1)="T",1000000000000*VALUE(LEFT(E259,LEN(E259)-1)),IF(RIGHT(E259,1)="M",1000000*VALUE(LEFT(E259,LEN(E259)-1)),IF(RIGHT(E259,1)="B",1000000000*VALUE(LEFT(E259,LEN(E259)-1)),IF(RIGHT(E259,1)="%",0.01*VALUE(LEFT(E259,LEN(E259)-1)),IF(RIGHT(E259,1)="k",1000*VALUE(LEFT(E259,LEN(E259)-1)),VALUE(SUBSTITUTE(E259,",",""))))))))),"N/A")</f>
        <v/>
      </c>
      <c r="M259">
        <f>IFERROR(IF(TRIM(F259)="-", "N/A", IF(RIGHT(F259,1)=")",IF(RIGHT(F259,2)="T)",-1000000000000*VALUE(MID(F259,2,LEN(F259)-3)),IF(RIGHT(F259,2)="M)",-1000000*VALUE(MID(F259,2,LEN(F259)-3)),IF(RIGHT(F259,2)="B)",-1000000000*VALUE(MID(F259,2,LEN(F259)-3)),IF(RIGHT(F259,2)="k)",-1000*VALUE(MID(F259,2,LEN(F259)-3)),VALUE(SUBSTITUTE(F259,",","")))))),IF(RIGHT(F259,1)="T",1000000000000*VALUE(LEFT(F259,LEN(F259)-1)),IF(RIGHT(F259,1)="M",1000000*VALUE(LEFT(F259,LEN(F259)-1)),IF(RIGHT(F259,1)="B",1000000000*VALUE(LEFT(F259,LEN(F259)-1)),IF(RIGHT(F259,1)="%",0.01*VALUE(LEFT(F259,LEN(F259)-1)),IF(RIGHT(F259,1)="k",1000*VALUE(LEFT(F259,LEN(F259)-1)),VALUE(SUBSTITUTE(F259,",",""))))))))),"N/A")</f>
        <v/>
      </c>
      <c r="N259">
        <f>IFERROR(IF(TRIM(G259)="-", "N/A", IF(RIGHT(G259,1)=")",IF(RIGHT(G259,2)="T)",-1000000000000*VALUE(MID(G259,2,LEN(G259)-3)),IF(RIGHT(G259,2)="M)",-1000000*VALUE(MID(G259,2,LEN(G259)-3)),IF(RIGHT(G259,2)="B)",-1000000000*VALUE(MID(G259,2,LEN(G259)-3)),IF(RIGHT(G259,2)="k)",-1000*VALUE(MID(G259,2,LEN(G259)-3)),VALUE(SUBSTITUTE(G259,",","")))))),IF(RIGHT(G259,1)="T",1000000000000*VALUE(LEFT(G259,LEN(G259)-1)),IF(RIGHT(G259,1)="M",1000000*VALUE(LEFT(G259,LEN(G259)-1)),IF(RIGHT(G259,1)="B",1000000000*VALUE(LEFT(G259,LEN(G259)-1)),IF(RIGHT(G259,1)="%",0.01*VALUE(LEFT(G259,LEN(G259)-1)),IF(RIGHT(G259,1)="k",1000*VALUE(LEFT(G259,LEN(G259)-1)),VALUE(SUBSTITUTE(G259,",",""))))))))),"N/A")</f>
        <v/>
      </c>
      <c r="P259">
        <f>MAX(J259:N259)</f>
        <v/>
      </c>
      <c r="Q259">
        <f>IFERROR(J144+MATCH(P259,J259:N259,0)-1,"")</f>
        <v/>
      </c>
      <c r="R259">
        <f>IF(Q259="","",MIN(J259:N259))</f>
        <v/>
      </c>
      <c r="S259">
        <f>IFERROR(J144+MATCH(R259,J259:N259,0)-1,"")</f>
        <v/>
      </c>
      <c r="T259">
        <f>IFERROR(AVERAGE(J259:N259),"")</f>
        <v/>
      </c>
      <c r="U259">
        <f>IFERROR(STDEV(J259:N259),"")</f>
        <v/>
      </c>
      <c r="V259">
        <f>IFERROR(IF(C259="-","",IF(ISBLANK(B259),"",IF(OR(ISNUMBER(FIND("Growth",B259)),ISNUMBER(FIND("Margin",B259))),"",(J259-T259)/U259))),"")</f>
        <v/>
      </c>
      <c r="W259">
        <f>IFERROR(IF(OR(D259="-",ISBLANK(D259)),"",(K259-T259)/U259),"")</f>
        <v/>
      </c>
      <c r="X259">
        <f>IFERROR(IF(OR(E259="-",ISBLANK(E259)),"",(L259-T259)/U259),"")</f>
        <v/>
      </c>
      <c r="Y259">
        <f>IFERROR(IF(OR(F259="-",ISBLANK(F259)),"",(M259-T259)/U259),"")</f>
        <v/>
      </c>
      <c r="Z259">
        <f>IFERROR(IF(OR(G259="-",ISBLANK(G259)),"",(N259-T259)/U259),"")</f>
        <v/>
      </c>
      <c r="AA259">
        <f>IF(MAX(MAX(V259:Z259),ABS(MIN(V259:Z259)))=ABS(MIN(V259:Z259)),MIN(V259:Z259),MAX(V259:Z259))</f>
        <v/>
      </c>
      <c r="AB259">
        <f>IFERROR(V144+MATCH(AA259,V259:Z259,0)-1,"")</f>
        <v/>
      </c>
      <c r="AC259">
        <f>IF(AB259&lt;&gt;"",IF(S259=AB259,"Low",IF(AB259=Q259,"High","")),"")</f>
        <v/>
      </c>
      <c r="AE259">
        <f>IF(ISNUMBER(MATCH("N/A",J259:N259,0)),"",IFERROR((5 * SUMPRODUCT(J144:N144,J259:N259) - PRODUCT(SUM(J144:N144),SUM(J259:N259))) / ((5 * SUM((J144^2)+(K144^2)+(L144^2)+(M144^2)+(N144^2))) - SUM(J144:N144)^2),""))</f>
        <v/>
      </c>
      <c r="AF259">
        <f>IFERROR(CORREL(J144:N144,J259:N259),"")</f>
        <v/>
      </c>
      <c r="AZ259">
        <f>IF(Q259=S259,0,1)</f>
        <v/>
      </c>
      <c r="BA259">
        <f>IF(AZ259=1,IF(Q259="","",IF(Q259=N144,"Yes","No")),"")</f>
        <v/>
      </c>
      <c r="BB259">
        <f>IF(BA259="Yes",P259,"")</f>
        <v/>
      </c>
      <c r="BC259">
        <f>IF(AZ259=1,IF(S259="","",IF(S259=N144,"Yes","No")),"")</f>
        <v/>
      </c>
      <c r="BD259">
        <f>IF(BC259="Yes",R259,"")</f>
        <v/>
      </c>
      <c r="BE259">
        <f>IFERROR(IF(SIGN(AE259)=1,"Increasing",IF(SIGN(AE259)=-1,"Decreasing","")),"")</f>
        <v/>
      </c>
      <c r="BF259">
        <f>IF(OR(AND(BE259="Increasing",BA259="Yes"),AND(BE259="Decreasing",BC259="Yes")),"Yes","No")</f>
        <v/>
      </c>
      <c r="BG259">
        <f>IF(I259="pos_trend","Yes","No")</f>
        <v/>
      </c>
      <c r="BH259">
        <f>IF(AF259&lt;&gt;"",IF(ABS(AF259)&gt;0.8,"Yes","No"),"")</f>
        <v/>
      </c>
    </row>
    <row r="260" spans="1:60">
      <c r="I260">
        <f>IF(AND(K260&gt; J260, L260&gt; K260, M260&gt; L260, N260&gt; M260), "pos_trend", IF(AND(K260&lt; J260, L260&lt; K260, M260&lt; L260, N260&lt; M260), "neg_trend", "N/A"))</f>
        <v/>
      </c>
      <c r="J260">
        <f>IFERROR(IF(TRIM(C260)="-", "N/A", IF(RIGHT(C260,1)=")",IF(RIGHT(C260,2)="T)",-1000000000000*VALUE(MID(C260,2,LEN(C260)-3)),IF(RIGHT(C260,2)="M)",-1000000*VALUE(MID(C260,2,LEN(C260)-3)),IF(RIGHT(C260,2)="B)",-1000000000*VALUE(MID(C260,2,LEN(C260)-3)),IF(RIGHT(C260,2)="k)",-1000*VALUE(MID(C260,2,LEN(C260)-3)),VALUE(SUBSTITUTE(C260,",","")))))),IF(RIGHT(C260,1)="T",1000000000000*VALUE(LEFT(C260,LEN(C260)-1)),IF(RIGHT(C260,1)="M",1000000*VALUE(LEFT(C260,LEN(C260)-1)),IF(RIGHT(C260,1)="B",1000000000*VALUE(LEFT(C260,LEN(C260)-1)),IF(RIGHT(C260,1)="%",0.01*VALUE(LEFT(C260,LEN(C260)-1)),IF(RIGHT(C260,1)="k",1000*VALUE(LEFT(C260,LEN(C260)-1)),VALUE(SUBSTITUTE(C260,",",""))))))))),"N/A")</f>
        <v/>
      </c>
      <c r="K260">
        <f>IFERROR(IF(TRIM(D260)="-", "N/A", IF(RIGHT(D260,1)=")",IF(RIGHT(D260,2)="T)",-1000000000000*VALUE(MID(D260,2,LEN(D260)-3)),IF(RIGHT(D260,2)="M)",-1000000*VALUE(MID(D260,2,LEN(D260)-3)),IF(RIGHT(D260,2)="B)",-1000000000*VALUE(MID(D260,2,LEN(D260)-3)),IF(RIGHT(D260,2)="k)",-1000*VALUE(MID(D260,2,LEN(D260)-3)),VALUE(SUBSTITUTE(D260,",","")))))),IF(RIGHT(D260,1)="T",1000000000000*VALUE(LEFT(D260,LEN(D260)-1)),IF(RIGHT(D260,1)="M",1000000*VALUE(LEFT(D260,LEN(D260)-1)),IF(RIGHT(D260,1)="B",1000000000*VALUE(LEFT(D260,LEN(D260)-1)),IF(RIGHT(D260,1)="%",0.01*VALUE(LEFT(D260,LEN(D260)-1)),IF(RIGHT(D260,1)="k",1000*VALUE(LEFT(D260,LEN(D260)-1)),VALUE(SUBSTITUTE(D260,",",""))))))))),"N/A")</f>
        <v/>
      </c>
      <c r="L260">
        <f>IFERROR(IF(TRIM(E260)="-", "N/A", IF(RIGHT(E260,1)=")",IF(RIGHT(E260,2)="T)",-1000000000000*VALUE(MID(E260,2,LEN(E260)-3)),IF(RIGHT(E260,2)="M)",-1000000*VALUE(MID(E260,2,LEN(E260)-3)),IF(RIGHT(E260,2)="B)",-1000000000*VALUE(MID(E260,2,LEN(E260)-3)),IF(RIGHT(E260,2)="k)",-1000*VALUE(MID(E260,2,LEN(E260)-3)),VALUE(SUBSTITUTE(E260,",","")))))),IF(RIGHT(E260,1)="T",1000000000000*VALUE(LEFT(E260,LEN(E260)-1)),IF(RIGHT(E260,1)="M",1000000*VALUE(LEFT(E260,LEN(E260)-1)),IF(RIGHT(E260,1)="B",1000000000*VALUE(LEFT(E260,LEN(E260)-1)),IF(RIGHT(E260,1)="%",0.01*VALUE(LEFT(E260,LEN(E260)-1)),IF(RIGHT(E260,1)="k",1000*VALUE(LEFT(E260,LEN(E260)-1)),VALUE(SUBSTITUTE(E260,",",""))))))))),"N/A")</f>
        <v/>
      </c>
      <c r="M260">
        <f>IFERROR(IF(TRIM(F260)="-", "N/A", IF(RIGHT(F260,1)=")",IF(RIGHT(F260,2)="T)",-1000000000000*VALUE(MID(F260,2,LEN(F260)-3)),IF(RIGHT(F260,2)="M)",-1000000*VALUE(MID(F260,2,LEN(F260)-3)),IF(RIGHT(F260,2)="B)",-1000000000*VALUE(MID(F260,2,LEN(F260)-3)),IF(RIGHT(F260,2)="k)",-1000*VALUE(MID(F260,2,LEN(F260)-3)),VALUE(SUBSTITUTE(F260,",","")))))),IF(RIGHT(F260,1)="T",1000000000000*VALUE(LEFT(F260,LEN(F260)-1)),IF(RIGHT(F260,1)="M",1000000*VALUE(LEFT(F260,LEN(F260)-1)),IF(RIGHT(F260,1)="B",1000000000*VALUE(LEFT(F260,LEN(F260)-1)),IF(RIGHT(F260,1)="%",0.01*VALUE(LEFT(F260,LEN(F260)-1)),IF(RIGHT(F260,1)="k",1000*VALUE(LEFT(F260,LEN(F260)-1)),VALUE(SUBSTITUTE(F260,",",""))))))))),"N/A")</f>
        <v/>
      </c>
      <c r="N260">
        <f>IFERROR(IF(TRIM(G260)="-", "N/A", IF(RIGHT(G260,1)=")",IF(RIGHT(G260,2)="T)",-1000000000000*VALUE(MID(G260,2,LEN(G260)-3)),IF(RIGHT(G260,2)="M)",-1000000*VALUE(MID(G260,2,LEN(G260)-3)),IF(RIGHT(G260,2)="B)",-1000000000*VALUE(MID(G260,2,LEN(G260)-3)),IF(RIGHT(G260,2)="k)",-1000*VALUE(MID(G260,2,LEN(G260)-3)),VALUE(SUBSTITUTE(G260,",","")))))),IF(RIGHT(G260,1)="T",1000000000000*VALUE(LEFT(G260,LEN(G260)-1)),IF(RIGHT(G260,1)="M",1000000*VALUE(LEFT(G260,LEN(G260)-1)),IF(RIGHT(G260,1)="B",1000000000*VALUE(LEFT(G260,LEN(G260)-1)),IF(RIGHT(G260,1)="%",0.01*VALUE(LEFT(G260,LEN(G260)-1)),IF(RIGHT(G260,1)="k",1000*VALUE(LEFT(G260,LEN(G260)-1)),VALUE(SUBSTITUTE(G260,",",""))))))))),"N/A")</f>
        <v/>
      </c>
      <c r="P260">
        <f>MAX(J260:N260)</f>
        <v/>
      </c>
      <c r="Q260">
        <f>IFERROR(J144+MATCH(P260,J260:N260,0)-1,"")</f>
        <v/>
      </c>
      <c r="R260">
        <f>IF(Q260="","",MIN(J260:N260))</f>
        <v/>
      </c>
      <c r="S260">
        <f>IFERROR(J144+MATCH(R260,J260:N260,0)-1,"")</f>
        <v/>
      </c>
      <c r="T260">
        <f>IFERROR(AVERAGE(J260:N260),"")</f>
        <v/>
      </c>
      <c r="U260">
        <f>IFERROR(STDEV(J260:N260),"")</f>
        <v/>
      </c>
      <c r="V260">
        <f>IFERROR(IF(C260="-","",IF(ISBLANK(B260),"",IF(OR(ISNUMBER(FIND("Growth",B260)),ISNUMBER(FIND("Margin",B260))),"",(J260-T260)/U260))),"")</f>
        <v/>
      </c>
      <c r="W260">
        <f>IFERROR(IF(OR(D260="-",ISBLANK(D260)),"",(K260-T260)/U260),"")</f>
        <v/>
      </c>
      <c r="X260">
        <f>IFERROR(IF(OR(E260="-",ISBLANK(E260)),"",(L260-T260)/U260),"")</f>
        <v/>
      </c>
      <c r="Y260">
        <f>IFERROR(IF(OR(F260="-",ISBLANK(F260)),"",(M260-T260)/U260),"")</f>
        <v/>
      </c>
      <c r="Z260">
        <f>IFERROR(IF(OR(G260="-",ISBLANK(G260)),"",(N260-T260)/U260),"")</f>
        <v/>
      </c>
      <c r="AA260">
        <f>IF(MAX(MAX(V260:Z260),ABS(MIN(V260:Z260)))=ABS(MIN(V260:Z260)),MIN(V260:Z260),MAX(V260:Z260))</f>
        <v/>
      </c>
      <c r="AB260">
        <f>IFERROR(V144+MATCH(AA260,V260:Z260,0)-1,"")</f>
        <v/>
      </c>
      <c r="AC260">
        <f>IF(AB260&lt;&gt;"",IF(S260=AB260,"Low",IF(AB260=Q260,"High","")),"")</f>
        <v/>
      </c>
      <c r="AE260">
        <f>IF(ISNUMBER(MATCH("N/A",J260:N260,0)),"",IFERROR((5 * SUMPRODUCT(J144:N144,J260:N260) - PRODUCT(SUM(J144:N144),SUM(J260:N260))) / ((5 * SUM((J144^2)+(K144^2)+(L144^2)+(M144^2)+(N144^2))) - SUM(J144:N144)^2),""))</f>
        <v/>
      </c>
      <c r="AF260">
        <f>IFERROR(CORREL(J144:N144,J260:N260),"")</f>
        <v/>
      </c>
      <c r="AZ260">
        <f>IF(Q260=S260,0,1)</f>
        <v/>
      </c>
      <c r="BA260">
        <f>IF(AZ260=1,IF(Q260="","",IF(Q260=N144,"Yes","No")),"")</f>
        <v/>
      </c>
      <c r="BB260">
        <f>IF(BA260="Yes",P260,"")</f>
        <v/>
      </c>
      <c r="BC260">
        <f>IF(AZ260=1,IF(S260="","",IF(S260=N144,"Yes","No")),"")</f>
        <v/>
      </c>
      <c r="BD260">
        <f>IF(BC260="Yes",R260,"")</f>
        <v/>
      </c>
      <c r="BE260">
        <f>IFERROR(IF(SIGN(AE260)=1,"Increasing",IF(SIGN(AE260)=-1,"Decreasing","")),"")</f>
        <v/>
      </c>
      <c r="BF260">
        <f>IF(OR(AND(BE260="Increasing",BA260="Yes"),AND(BE260="Decreasing",BC260="Yes")),"Yes","No")</f>
        <v/>
      </c>
      <c r="BG260">
        <f>IF(I260="pos_trend","Yes","No")</f>
        <v/>
      </c>
      <c r="BH260">
        <f>IF(AF260&lt;&gt;"",IF(ABS(AF260)&gt;0.8,"Yes","No"),"")</f>
        <v/>
      </c>
    </row>
    <row r="261" spans="1:60">
      <c r="I261">
        <f>IF(AND(K261&gt; J261, L261&gt; K261, M261&gt; L261, N261&gt; M261), "pos_trend", IF(AND(K261&lt; J261, L261&lt; K261, M261&lt; L261, N261&lt; M261), "neg_trend", "N/A"))</f>
        <v/>
      </c>
      <c r="J261">
        <f>IFERROR(IF(TRIM(C261)="-", "N/A", IF(RIGHT(C261,1)=")",IF(RIGHT(C261,2)="T)",-1000000000000*VALUE(MID(C261,2,LEN(C261)-3)),IF(RIGHT(C261,2)="M)",-1000000*VALUE(MID(C261,2,LEN(C261)-3)),IF(RIGHT(C261,2)="B)",-1000000000*VALUE(MID(C261,2,LEN(C261)-3)),IF(RIGHT(C261,2)="k)",-1000*VALUE(MID(C261,2,LEN(C261)-3)),VALUE(SUBSTITUTE(C261,",","")))))),IF(RIGHT(C261,1)="T",1000000000000*VALUE(LEFT(C261,LEN(C261)-1)),IF(RIGHT(C261,1)="M",1000000*VALUE(LEFT(C261,LEN(C261)-1)),IF(RIGHT(C261,1)="B",1000000000*VALUE(LEFT(C261,LEN(C261)-1)),IF(RIGHT(C261,1)="%",0.01*VALUE(LEFT(C261,LEN(C261)-1)),IF(RIGHT(C261,1)="k",1000*VALUE(LEFT(C261,LEN(C261)-1)),VALUE(SUBSTITUTE(C261,",",""))))))))),"N/A")</f>
        <v/>
      </c>
      <c r="K261">
        <f>IFERROR(IF(TRIM(D261)="-", "N/A", IF(RIGHT(D261,1)=")",IF(RIGHT(D261,2)="T)",-1000000000000*VALUE(MID(D261,2,LEN(D261)-3)),IF(RIGHT(D261,2)="M)",-1000000*VALUE(MID(D261,2,LEN(D261)-3)),IF(RIGHT(D261,2)="B)",-1000000000*VALUE(MID(D261,2,LEN(D261)-3)),IF(RIGHT(D261,2)="k)",-1000*VALUE(MID(D261,2,LEN(D261)-3)),VALUE(SUBSTITUTE(D261,",","")))))),IF(RIGHT(D261,1)="T",1000000000000*VALUE(LEFT(D261,LEN(D261)-1)),IF(RIGHT(D261,1)="M",1000000*VALUE(LEFT(D261,LEN(D261)-1)),IF(RIGHT(D261,1)="B",1000000000*VALUE(LEFT(D261,LEN(D261)-1)),IF(RIGHT(D261,1)="%",0.01*VALUE(LEFT(D261,LEN(D261)-1)),IF(RIGHT(D261,1)="k",1000*VALUE(LEFT(D261,LEN(D261)-1)),VALUE(SUBSTITUTE(D261,",",""))))))))),"N/A")</f>
        <v/>
      </c>
      <c r="L261">
        <f>IFERROR(IF(TRIM(E261)="-", "N/A", IF(RIGHT(E261,1)=")",IF(RIGHT(E261,2)="T)",-1000000000000*VALUE(MID(E261,2,LEN(E261)-3)),IF(RIGHT(E261,2)="M)",-1000000*VALUE(MID(E261,2,LEN(E261)-3)),IF(RIGHT(E261,2)="B)",-1000000000*VALUE(MID(E261,2,LEN(E261)-3)),IF(RIGHT(E261,2)="k)",-1000*VALUE(MID(E261,2,LEN(E261)-3)),VALUE(SUBSTITUTE(E261,",","")))))),IF(RIGHT(E261,1)="T",1000000000000*VALUE(LEFT(E261,LEN(E261)-1)),IF(RIGHT(E261,1)="M",1000000*VALUE(LEFT(E261,LEN(E261)-1)),IF(RIGHT(E261,1)="B",1000000000*VALUE(LEFT(E261,LEN(E261)-1)),IF(RIGHT(E261,1)="%",0.01*VALUE(LEFT(E261,LEN(E261)-1)),IF(RIGHT(E261,1)="k",1000*VALUE(LEFT(E261,LEN(E261)-1)),VALUE(SUBSTITUTE(E261,",",""))))))))),"N/A")</f>
        <v/>
      </c>
      <c r="M261">
        <f>IFERROR(IF(TRIM(F261)="-", "N/A", IF(RIGHT(F261,1)=")",IF(RIGHT(F261,2)="T)",-1000000000000*VALUE(MID(F261,2,LEN(F261)-3)),IF(RIGHT(F261,2)="M)",-1000000*VALUE(MID(F261,2,LEN(F261)-3)),IF(RIGHT(F261,2)="B)",-1000000000*VALUE(MID(F261,2,LEN(F261)-3)),IF(RIGHT(F261,2)="k)",-1000*VALUE(MID(F261,2,LEN(F261)-3)),VALUE(SUBSTITUTE(F261,",","")))))),IF(RIGHT(F261,1)="T",1000000000000*VALUE(LEFT(F261,LEN(F261)-1)),IF(RIGHT(F261,1)="M",1000000*VALUE(LEFT(F261,LEN(F261)-1)),IF(RIGHT(F261,1)="B",1000000000*VALUE(LEFT(F261,LEN(F261)-1)),IF(RIGHT(F261,1)="%",0.01*VALUE(LEFT(F261,LEN(F261)-1)),IF(RIGHT(F261,1)="k",1000*VALUE(LEFT(F261,LEN(F261)-1)),VALUE(SUBSTITUTE(F261,",",""))))))))),"N/A")</f>
        <v/>
      </c>
      <c r="N261">
        <f>IFERROR(IF(TRIM(G261)="-", "N/A", IF(RIGHT(G261,1)=")",IF(RIGHT(G261,2)="T)",-1000000000000*VALUE(MID(G261,2,LEN(G261)-3)),IF(RIGHT(G261,2)="M)",-1000000*VALUE(MID(G261,2,LEN(G261)-3)),IF(RIGHT(G261,2)="B)",-1000000000*VALUE(MID(G261,2,LEN(G261)-3)),IF(RIGHT(G261,2)="k)",-1000*VALUE(MID(G261,2,LEN(G261)-3)),VALUE(SUBSTITUTE(G261,",","")))))),IF(RIGHT(G261,1)="T",1000000000000*VALUE(LEFT(G261,LEN(G261)-1)),IF(RIGHT(G261,1)="M",1000000*VALUE(LEFT(G261,LEN(G261)-1)),IF(RIGHT(G261,1)="B",1000000000*VALUE(LEFT(G261,LEN(G261)-1)),IF(RIGHT(G261,1)="%",0.01*VALUE(LEFT(G261,LEN(G261)-1)),IF(RIGHT(G261,1)="k",1000*VALUE(LEFT(G261,LEN(G261)-1)),VALUE(SUBSTITUTE(G261,",",""))))))))),"N/A")</f>
        <v/>
      </c>
      <c r="P261">
        <f>MAX(J261:N261)</f>
        <v/>
      </c>
      <c r="Q261">
        <f>IFERROR(J144+MATCH(P261,J261:N261,0)-1,"")</f>
        <v/>
      </c>
      <c r="R261">
        <f>IF(Q261="","",MIN(J261:N261))</f>
        <v/>
      </c>
      <c r="S261">
        <f>IFERROR(J144+MATCH(R261,J261:N261,0)-1,"")</f>
        <v/>
      </c>
      <c r="T261">
        <f>IFERROR(AVERAGE(J261:N261),"")</f>
        <v/>
      </c>
      <c r="U261">
        <f>IFERROR(STDEV(J261:N261),"")</f>
        <v/>
      </c>
      <c r="V261">
        <f>IFERROR(IF(C261="-","",IF(ISBLANK(B261),"",IF(OR(ISNUMBER(FIND("Growth",B261)),ISNUMBER(FIND("Margin",B261))),"",(J261-T261)/U261))),"")</f>
        <v/>
      </c>
      <c r="W261">
        <f>IFERROR(IF(OR(D261="-",ISBLANK(D261)),"",(K261-T261)/U261),"")</f>
        <v/>
      </c>
      <c r="X261">
        <f>IFERROR(IF(OR(E261="-",ISBLANK(E261)),"",(L261-T261)/U261),"")</f>
        <v/>
      </c>
      <c r="Y261">
        <f>IFERROR(IF(OR(F261="-",ISBLANK(F261)),"",(M261-T261)/U261),"")</f>
        <v/>
      </c>
      <c r="Z261">
        <f>IFERROR(IF(OR(G261="-",ISBLANK(G261)),"",(N261-T261)/U261),"")</f>
        <v/>
      </c>
      <c r="AA261">
        <f>IF(MAX(MAX(V261:Z261),ABS(MIN(V261:Z261)))=ABS(MIN(V261:Z261)),MIN(V261:Z261),MAX(V261:Z261))</f>
        <v/>
      </c>
      <c r="AB261">
        <f>IFERROR(V144+MATCH(AA261,V261:Z261,0)-1,"")</f>
        <v/>
      </c>
      <c r="AC261">
        <f>IF(AB261&lt;&gt;"",IF(S261=AB261,"Low",IF(AB261=Q261,"High","")),"")</f>
        <v/>
      </c>
      <c r="AE261">
        <f>IF(ISNUMBER(MATCH("N/A",J261:N261,0)),"",IFERROR((5 * SUMPRODUCT(J144:N144,J261:N261) - PRODUCT(SUM(J144:N144),SUM(J261:N261))) / ((5 * SUM((J144^2)+(K144^2)+(L144^2)+(M144^2)+(N144^2))) - SUM(J144:N144)^2),""))</f>
        <v/>
      </c>
      <c r="AF261">
        <f>IFERROR(CORREL(J144:N144,J261:N261),"")</f>
        <v/>
      </c>
      <c r="AZ261">
        <f>IF(Q261=S261,0,1)</f>
        <v/>
      </c>
      <c r="BA261">
        <f>IF(AZ261=1,IF(Q261="","",IF(Q261=N144,"Yes","No")),"")</f>
        <v/>
      </c>
      <c r="BB261">
        <f>IF(BA261="Yes",P261,"")</f>
        <v/>
      </c>
      <c r="BC261">
        <f>IF(AZ261=1,IF(S261="","",IF(S261=N144,"Yes","No")),"")</f>
        <v/>
      </c>
      <c r="BD261">
        <f>IF(BC261="Yes",R261,"")</f>
        <v/>
      </c>
      <c r="BE261">
        <f>IFERROR(IF(SIGN(AE261)=1,"Increasing",IF(SIGN(AE261)=-1,"Decreasing","")),"")</f>
        <v/>
      </c>
      <c r="BF261">
        <f>IF(OR(AND(BE261="Increasing",BA261="Yes"),AND(BE261="Decreasing",BC261="Yes")),"Yes","No")</f>
        <v/>
      </c>
      <c r="BG261">
        <f>IF(I261="pos_trend","Yes","No")</f>
        <v/>
      </c>
      <c r="BH261">
        <f>IF(AF261&lt;&gt;"",IF(ABS(AF261)&gt;0.8,"Yes","No"),"")</f>
        <v/>
      </c>
    </row>
    <row r="262" spans="1:60">
      <c r="I262">
        <f>IF(AND(K262&gt; J262, L262&gt; K262, M262&gt; L262, N262&gt; M262), "pos_trend", IF(AND(K262&lt; J262, L262&lt; K262, M262&lt; L262, N262&lt; M262), "neg_trend", "N/A"))</f>
        <v/>
      </c>
      <c r="J262">
        <f>IFERROR(IF(TRIM(C262)="-", "N/A", IF(RIGHT(C262,1)=")",IF(RIGHT(C262,2)="T)",-1000000000000*VALUE(MID(C262,2,LEN(C262)-3)),IF(RIGHT(C262,2)="M)",-1000000*VALUE(MID(C262,2,LEN(C262)-3)),IF(RIGHT(C262,2)="B)",-1000000000*VALUE(MID(C262,2,LEN(C262)-3)),IF(RIGHT(C262,2)="k)",-1000*VALUE(MID(C262,2,LEN(C262)-3)),VALUE(SUBSTITUTE(C262,",","")))))),IF(RIGHT(C262,1)="T",1000000000000*VALUE(LEFT(C262,LEN(C262)-1)),IF(RIGHT(C262,1)="M",1000000*VALUE(LEFT(C262,LEN(C262)-1)),IF(RIGHT(C262,1)="B",1000000000*VALUE(LEFT(C262,LEN(C262)-1)),IF(RIGHT(C262,1)="%",0.01*VALUE(LEFT(C262,LEN(C262)-1)),IF(RIGHT(C262,1)="k",1000*VALUE(LEFT(C262,LEN(C262)-1)),VALUE(SUBSTITUTE(C262,",",""))))))))),"N/A")</f>
        <v/>
      </c>
      <c r="K262">
        <f>IFERROR(IF(TRIM(D262)="-", "N/A", IF(RIGHT(D262,1)=")",IF(RIGHT(D262,2)="T)",-1000000000000*VALUE(MID(D262,2,LEN(D262)-3)),IF(RIGHT(D262,2)="M)",-1000000*VALUE(MID(D262,2,LEN(D262)-3)),IF(RIGHT(D262,2)="B)",-1000000000*VALUE(MID(D262,2,LEN(D262)-3)),IF(RIGHT(D262,2)="k)",-1000*VALUE(MID(D262,2,LEN(D262)-3)),VALUE(SUBSTITUTE(D262,",","")))))),IF(RIGHT(D262,1)="T",1000000000000*VALUE(LEFT(D262,LEN(D262)-1)),IF(RIGHT(D262,1)="M",1000000*VALUE(LEFT(D262,LEN(D262)-1)),IF(RIGHT(D262,1)="B",1000000000*VALUE(LEFT(D262,LEN(D262)-1)),IF(RIGHT(D262,1)="%",0.01*VALUE(LEFT(D262,LEN(D262)-1)),IF(RIGHT(D262,1)="k",1000*VALUE(LEFT(D262,LEN(D262)-1)),VALUE(SUBSTITUTE(D262,",",""))))))))),"N/A")</f>
        <v/>
      </c>
      <c r="L262">
        <f>IFERROR(IF(TRIM(E262)="-", "N/A", IF(RIGHT(E262,1)=")",IF(RIGHT(E262,2)="T)",-1000000000000*VALUE(MID(E262,2,LEN(E262)-3)),IF(RIGHT(E262,2)="M)",-1000000*VALUE(MID(E262,2,LEN(E262)-3)),IF(RIGHT(E262,2)="B)",-1000000000*VALUE(MID(E262,2,LEN(E262)-3)),IF(RIGHT(E262,2)="k)",-1000*VALUE(MID(E262,2,LEN(E262)-3)),VALUE(SUBSTITUTE(E262,",","")))))),IF(RIGHT(E262,1)="T",1000000000000*VALUE(LEFT(E262,LEN(E262)-1)),IF(RIGHT(E262,1)="M",1000000*VALUE(LEFT(E262,LEN(E262)-1)),IF(RIGHT(E262,1)="B",1000000000*VALUE(LEFT(E262,LEN(E262)-1)),IF(RIGHT(E262,1)="%",0.01*VALUE(LEFT(E262,LEN(E262)-1)),IF(RIGHT(E262,1)="k",1000*VALUE(LEFT(E262,LEN(E262)-1)),VALUE(SUBSTITUTE(E262,",",""))))))))),"N/A")</f>
        <v/>
      </c>
      <c r="M262">
        <f>IFERROR(IF(TRIM(F262)="-", "N/A", IF(RIGHT(F262,1)=")",IF(RIGHT(F262,2)="T)",-1000000000000*VALUE(MID(F262,2,LEN(F262)-3)),IF(RIGHT(F262,2)="M)",-1000000*VALUE(MID(F262,2,LEN(F262)-3)),IF(RIGHT(F262,2)="B)",-1000000000*VALUE(MID(F262,2,LEN(F262)-3)),IF(RIGHT(F262,2)="k)",-1000*VALUE(MID(F262,2,LEN(F262)-3)),VALUE(SUBSTITUTE(F262,",","")))))),IF(RIGHT(F262,1)="T",1000000000000*VALUE(LEFT(F262,LEN(F262)-1)),IF(RIGHT(F262,1)="M",1000000*VALUE(LEFT(F262,LEN(F262)-1)),IF(RIGHT(F262,1)="B",1000000000*VALUE(LEFT(F262,LEN(F262)-1)),IF(RIGHT(F262,1)="%",0.01*VALUE(LEFT(F262,LEN(F262)-1)),IF(RIGHT(F262,1)="k",1000*VALUE(LEFT(F262,LEN(F262)-1)),VALUE(SUBSTITUTE(F262,",",""))))))))),"N/A")</f>
        <v/>
      </c>
      <c r="N262">
        <f>IFERROR(IF(TRIM(G262)="-", "N/A", IF(RIGHT(G262,1)=")",IF(RIGHT(G262,2)="T)",-1000000000000*VALUE(MID(G262,2,LEN(G262)-3)),IF(RIGHT(G262,2)="M)",-1000000*VALUE(MID(G262,2,LEN(G262)-3)),IF(RIGHT(G262,2)="B)",-1000000000*VALUE(MID(G262,2,LEN(G262)-3)),IF(RIGHT(G262,2)="k)",-1000*VALUE(MID(G262,2,LEN(G262)-3)),VALUE(SUBSTITUTE(G262,",","")))))),IF(RIGHT(G262,1)="T",1000000000000*VALUE(LEFT(G262,LEN(G262)-1)),IF(RIGHT(G262,1)="M",1000000*VALUE(LEFT(G262,LEN(G262)-1)),IF(RIGHT(G262,1)="B",1000000000*VALUE(LEFT(G262,LEN(G262)-1)),IF(RIGHT(G262,1)="%",0.01*VALUE(LEFT(G262,LEN(G262)-1)),IF(RIGHT(G262,1)="k",1000*VALUE(LEFT(G262,LEN(G262)-1)),VALUE(SUBSTITUTE(G262,",",""))))))))),"N/A")</f>
        <v/>
      </c>
      <c r="P262">
        <f>MAX(J262:N262)</f>
        <v/>
      </c>
      <c r="Q262">
        <f>IFERROR(J144+MATCH(P262,J262:N262,0)-1,"")</f>
        <v/>
      </c>
      <c r="R262">
        <f>IF(Q262="","",MIN(J262:N262))</f>
        <v/>
      </c>
      <c r="S262">
        <f>IFERROR(J144+MATCH(R262,J262:N262,0)-1,"")</f>
        <v/>
      </c>
      <c r="T262">
        <f>IFERROR(AVERAGE(J262:N262),"")</f>
        <v/>
      </c>
      <c r="U262">
        <f>IFERROR(STDEV(J262:N262),"")</f>
        <v/>
      </c>
      <c r="V262">
        <f>IFERROR(IF(C262="-","",IF(ISBLANK(B262),"",IF(OR(ISNUMBER(FIND("Growth",B262)),ISNUMBER(FIND("Margin",B262))),"",(J262-T262)/U262))),"")</f>
        <v/>
      </c>
      <c r="W262">
        <f>IFERROR(IF(OR(D262="-",ISBLANK(D262)),"",(K262-T262)/U262),"")</f>
        <v/>
      </c>
      <c r="X262">
        <f>IFERROR(IF(OR(E262="-",ISBLANK(E262)),"",(L262-T262)/U262),"")</f>
        <v/>
      </c>
      <c r="Y262">
        <f>IFERROR(IF(OR(F262="-",ISBLANK(F262)),"",(M262-T262)/U262),"")</f>
        <v/>
      </c>
      <c r="Z262">
        <f>IFERROR(IF(OR(G262="-",ISBLANK(G262)),"",(N262-T262)/U262),"")</f>
        <v/>
      </c>
      <c r="AA262">
        <f>IF(MAX(MAX(V262:Z262),ABS(MIN(V262:Z262)))=ABS(MIN(V262:Z262)),MIN(V262:Z262),MAX(V262:Z262))</f>
        <v/>
      </c>
      <c r="AB262">
        <f>IFERROR(V144+MATCH(AA262,V262:Z262,0)-1,"")</f>
        <v/>
      </c>
      <c r="AC262">
        <f>IF(AB262&lt;&gt;"",IF(S262=AB262,"Low",IF(AB262=Q262,"High","")),"")</f>
        <v/>
      </c>
      <c r="AE262">
        <f>IF(ISNUMBER(MATCH("N/A",J262:N262,0)),"",IFERROR((5 * SUMPRODUCT(J144:N144,J262:N262) - PRODUCT(SUM(J144:N144),SUM(J262:N262))) / ((5 * SUM((J144^2)+(K144^2)+(L144^2)+(M144^2)+(N144^2))) - SUM(J144:N144)^2),""))</f>
        <v/>
      </c>
      <c r="AF262">
        <f>IFERROR(CORREL(J144:N144,J262:N262),"")</f>
        <v/>
      </c>
      <c r="AZ262">
        <f>IF(Q262=S262,0,1)</f>
        <v/>
      </c>
      <c r="BA262">
        <f>IF(AZ262=1,IF(Q262="","",IF(Q262=N144,"Yes","No")),"")</f>
        <v/>
      </c>
      <c r="BB262">
        <f>IF(BA262="Yes",P262,"")</f>
        <v/>
      </c>
      <c r="BC262">
        <f>IF(AZ262=1,IF(S262="","",IF(S262=N144,"Yes","No")),"")</f>
        <v/>
      </c>
      <c r="BD262">
        <f>IF(BC262="Yes",R262,"")</f>
        <v/>
      </c>
      <c r="BE262">
        <f>IFERROR(IF(SIGN(AE262)=1,"Increasing",IF(SIGN(AE262)=-1,"Decreasing","")),"")</f>
        <v/>
      </c>
      <c r="BF262">
        <f>IF(OR(AND(BE262="Increasing",BA262="Yes"),AND(BE262="Decreasing",BC262="Yes")),"Yes","No")</f>
        <v/>
      </c>
      <c r="BG262">
        <f>IF(I262="pos_trend","Yes","No")</f>
        <v/>
      </c>
      <c r="BH262">
        <f>IF(AF262&lt;&gt;"",IF(ABS(AF262)&gt;0.8,"Yes","No"),"")</f>
        <v/>
      </c>
    </row>
    <row r="263" spans="1:60">
      <c r="I263">
        <f>IF(AND(K263&gt; J263, L263&gt; K263, M263&gt; L263, N263&gt; M263), "pos_trend", IF(AND(K263&lt; J263, L263&lt; K263, M263&lt; L263, N263&lt; M263), "neg_trend", "N/A"))</f>
        <v/>
      </c>
      <c r="J263">
        <f>IFERROR(IF(TRIM(C263)="-", "N/A", IF(RIGHT(C263,1)=")",IF(RIGHT(C263,2)="T)",-1000000000000*VALUE(MID(C263,2,LEN(C263)-3)),IF(RIGHT(C263,2)="M)",-1000000*VALUE(MID(C263,2,LEN(C263)-3)),IF(RIGHT(C263,2)="B)",-1000000000*VALUE(MID(C263,2,LEN(C263)-3)),IF(RIGHT(C263,2)="k)",-1000*VALUE(MID(C263,2,LEN(C263)-3)),VALUE(SUBSTITUTE(C263,",","")))))),IF(RIGHT(C263,1)="T",1000000000000*VALUE(LEFT(C263,LEN(C263)-1)),IF(RIGHT(C263,1)="M",1000000*VALUE(LEFT(C263,LEN(C263)-1)),IF(RIGHT(C263,1)="B",1000000000*VALUE(LEFT(C263,LEN(C263)-1)),IF(RIGHT(C263,1)="%",0.01*VALUE(LEFT(C263,LEN(C263)-1)),IF(RIGHT(C263,1)="k",1000*VALUE(LEFT(C263,LEN(C263)-1)),VALUE(SUBSTITUTE(C263,",",""))))))))),"N/A")</f>
        <v/>
      </c>
      <c r="K263">
        <f>IFERROR(IF(TRIM(D263)="-", "N/A", IF(RIGHT(D263,1)=")",IF(RIGHT(D263,2)="T)",-1000000000000*VALUE(MID(D263,2,LEN(D263)-3)),IF(RIGHT(D263,2)="M)",-1000000*VALUE(MID(D263,2,LEN(D263)-3)),IF(RIGHT(D263,2)="B)",-1000000000*VALUE(MID(D263,2,LEN(D263)-3)),IF(RIGHT(D263,2)="k)",-1000*VALUE(MID(D263,2,LEN(D263)-3)),VALUE(SUBSTITUTE(D263,",","")))))),IF(RIGHT(D263,1)="T",1000000000000*VALUE(LEFT(D263,LEN(D263)-1)),IF(RIGHT(D263,1)="M",1000000*VALUE(LEFT(D263,LEN(D263)-1)),IF(RIGHT(D263,1)="B",1000000000*VALUE(LEFT(D263,LEN(D263)-1)),IF(RIGHT(D263,1)="%",0.01*VALUE(LEFT(D263,LEN(D263)-1)),IF(RIGHT(D263,1)="k",1000*VALUE(LEFT(D263,LEN(D263)-1)),VALUE(SUBSTITUTE(D263,",",""))))))))),"N/A")</f>
        <v/>
      </c>
      <c r="L263">
        <f>IFERROR(IF(TRIM(E263)="-", "N/A", IF(RIGHT(E263,1)=")",IF(RIGHT(E263,2)="T)",-1000000000000*VALUE(MID(E263,2,LEN(E263)-3)),IF(RIGHT(E263,2)="M)",-1000000*VALUE(MID(E263,2,LEN(E263)-3)),IF(RIGHT(E263,2)="B)",-1000000000*VALUE(MID(E263,2,LEN(E263)-3)),IF(RIGHT(E263,2)="k)",-1000*VALUE(MID(E263,2,LEN(E263)-3)),VALUE(SUBSTITUTE(E263,",","")))))),IF(RIGHT(E263,1)="T",1000000000000*VALUE(LEFT(E263,LEN(E263)-1)),IF(RIGHT(E263,1)="M",1000000*VALUE(LEFT(E263,LEN(E263)-1)),IF(RIGHT(E263,1)="B",1000000000*VALUE(LEFT(E263,LEN(E263)-1)),IF(RIGHT(E263,1)="%",0.01*VALUE(LEFT(E263,LEN(E263)-1)),IF(RIGHT(E263,1)="k",1000*VALUE(LEFT(E263,LEN(E263)-1)),VALUE(SUBSTITUTE(E263,",",""))))))))),"N/A")</f>
        <v/>
      </c>
      <c r="M263">
        <f>IFERROR(IF(TRIM(F263)="-", "N/A", IF(RIGHT(F263,1)=")",IF(RIGHT(F263,2)="T)",-1000000000000*VALUE(MID(F263,2,LEN(F263)-3)),IF(RIGHT(F263,2)="M)",-1000000*VALUE(MID(F263,2,LEN(F263)-3)),IF(RIGHT(F263,2)="B)",-1000000000*VALUE(MID(F263,2,LEN(F263)-3)),IF(RIGHT(F263,2)="k)",-1000*VALUE(MID(F263,2,LEN(F263)-3)),VALUE(SUBSTITUTE(F263,",","")))))),IF(RIGHT(F263,1)="T",1000000000000*VALUE(LEFT(F263,LEN(F263)-1)),IF(RIGHT(F263,1)="M",1000000*VALUE(LEFT(F263,LEN(F263)-1)),IF(RIGHT(F263,1)="B",1000000000*VALUE(LEFT(F263,LEN(F263)-1)),IF(RIGHT(F263,1)="%",0.01*VALUE(LEFT(F263,LEN(F263)-1)),IF(RIGHT(F263,1)="k",1000*VALUE(LEFT(F263,LEN(F263)-1)),VALUE(SUBSTITUTE(F263,",",""))))))))),"N/A")</f>
        <v/>
      </c>
      <c r="N263">
        <f>IFERROR(IF(TRIM(G263)="-", "N/A", IF(RIGHT(G263,1)=")",IF(RIGHT(G263,2)="T)",-1000000000000*VALUE(MID(G263,2,LEN(G263)-3)),IF(RIGHT(G263,2)="M)",-1000000*VALUE(MID(G263,2,LEN(G263)-3)),IF(RIGHT(G263,2)="B)",-1000000000*VALUE(MID(G263,2,LEN(G263)-3)),IF(RIGHT(G263,2)="k)",-1000*VALUE(MID(G263,2,LEN(G263)-3)),VALUE(SUBSTITUTE(G263,",","")))))),IF(RIGHT(G263,1)="T",1000000000000*VALUE(LEFT(G263,LEN(G263)-1)),IF(RIGHT(G263,1)="M",1000000*VALUE(LEFT(G263,LEN(G263)-1)),IF(RIGHT(G263,1)="B",1000000000*VALUE(LEFT(G263,LEN(G263)-1)),IF(RIGHT(G263,1)="%",0.01*VALUE(LEFT(G263,LEN(G263)-1)),IF(RIGHT(G263,1)="k",1000*VALUE(LEFT(G263,LEN(G263)-1)),VALUE(SUBSTITUTE(G263,",",""))))))))),"N/A")</f>
        <v/>
      </c>
      <c r="P263">
        <f>MAX(J263:N263)</f>
        <v/>
      </c>
      <c r="Q263">
        <f>IFERROR(J144+MATCH(P263,J263:N263,0)-1,"")</f>
        <v/>
      </c>
      <c r="R263">
        <f>IF(Q263="","",MIN(J263:N263))</f>
        <v/>
      </c>
      <c r="S263">
        <f>IFERROR(J144+MATCH(R263,J263:N263,0)-1,"")</f>
        <v/>
      </c>
      <c r="T263">
        <f>IFERROR(AVERAGE(J263:N263),"")</f>
        <v/>
      </c>
      <c r="U263">
        <f>IFERROR(STDEV(J263:N263),"")</f>
        <v/>
      </c>
      <c r="V263">
        <f>IFERROR(IF(C263="-","",IF(ISBLANK(B263),"",IF(OR(ISNUMBER(FIND("Growth",B263)),ISNUMBER(FIND("Margin",B263))),"",(J263-T263)/U263))),"")</f>
        <v/>
      </c>
      <c r="W263">
        <f>IFERROR(IF(OR(D263="-",ISBLANK(D263)),"",(K263-T263)/U263),"")</f>
        <v/>
      </c>
      <c r="X263">
        <f>IFERROR(IF(OR(E263="-",ISBLANK(E263)),"",(L263-T263)/U263),"")</f>
        <v/>
      </c>
      <c r="Y263">
        <f>IFERROR(IF(OR(F263="-",ISBLANK(F263)),"",(M263-T263)/U263),"")</f>
        <v/>
      </c>
      <c r="Z263">
        <f>IFERROR(IF(OR(G263="-",ISBLANK(G263)),"",(N263-T263)/U263),"")</f>
        <v/>
      </c>
      <c r="AA263">
        <f>IF(MAX(MAX(V263:Z263),ABS(MIN(V263:Z263)))=ABS(MIN(V263:Z263)),MIN(V263:Z263),MAX(V263:Z263))</f>
        <v/>
      </c>
      <c r="AB263">
        <f>IFERROR(V144+MATCH(AA263,V263:Z263,0)-1,"")</f>
        <v/>
      </c>
      <c r="AC263">
        <f>IF(AB263&lt;&gt;"",IF(S263=AB263,"Low",IF(AB263=Q263,"High","")),"")</f>
        <v/>
      </c>
      <c r="AE263">
        <f>IF(ISNUMBER(MATCH("N/A",J263:N263,0)),"",IFERROR((5 * SUMPRODUCT(J144:N144,J263:N263) - PRODUCT(SUM(J144:N144),SUM(J263:N263))) / ((5 * SUM((J144^2)+(K144^2)+(L144^2)+(M144^2)+(N144^2))) - SUM(J144:N144)^2),""))</f>
        <v/>
      </c>
      <c r="AF263">
        <f>IFERROR(CORREL(J144:N144,J263:N263),"")</f>
        <v/>
      </c>
      <c r="AZ263">
        <f>IF(Q263=S263,0,1)</f>
        <v/>
      </c>
      <c r="BA263">
        <f>IF(AZ263=1,IF(Q263="","",IF(Q263=N144,"Yes","No")),"")</f>
        <v/>
      </c>
      <c r="BB263">
        <f>IF(BA263="Yes",P263,"")</f>
        <v/>
      </c>
      <c r="BC263">
        <f>IF(AZ263=1,IF(S263="","",IF(S263=N144,"Yes","No")),"")</f>
        <v/>
      </c>
      <c r="BD263">
        <f>IF(BC263="Yes",R263,"")</f>
        <v/>
      </c>
      <c r="BE263">
        <f>IFERROR(IF(SIGN(AE263)=1,"Increasing",IF(SIGN(AE263)=-1,"Decreasing","")),"")</f>
        <v/>
      </c>
      <c r="BF263">
        <f>IF(OR(AND(BE263="Increasing",BA263="Yes"),AND(BE263="Decreasing",BC263="Yes")),"Yes","No")</f>
        <v/>
      </c>
      <c r="BG263">
        <f>IF(I263="pos_trend","Yes","No")</f>
        <v/>
      </c>
      <c r="BH263">
        <f>IF(AF263&lt;&gt;"",IF(ABS(AF263)&gt;0.8,"Yes","No"),"")</f>
        <v/>
      </c>
    </row>
    <row r="264" spans="1:60">
      <c r="I264">
        <f>IF(AND(K264&gt; J264, L264&gt; K264, M264&gt; L264, N264&gt; M264), "pos_trend", IF(AND(K264&lt; J264, L264&lt; K264, M264&lt; L264, N264&lt; M264), "neg_trend", "N/A"))</f>
        <v/>
      </c>
      <c r="J264">
        <f>IFERROR(IF(TRIM(C264)="-", "N/A", IF(RIGHT(C264,1)=")",IF(RIGHT(C264,2)="T)",-1000000000000*VALUE(MID(C264,2,LEN(C264)-3)),IF(RIGHT(C264,2)="M)",-1000000*VALUE(MID(C264,2,LEN(C264)-3)),IF(RIGHT(C264,2)="B)",-1000000000*VALUE(MID(C264,2,LEN(C264)-3)),IF(RIGHT(C264,2)="k)",-1000*VALUE(MID(C264,2,LEN(C264)-3)),VALUE(SUBSTITUTE(C264,",","")))))),IF(RIGHT(C264,1)="T",1000000000000*VALUE(LEFT(C264,LEN(C264)-1)),IF(RIGHT(C264,1)="M",1000000*VALUE(LEFT(C264,LEN(C264)-1)),IF(RIGHT(C264,1)="B",1000000000*VALUE(LEFT(C264,LEN(C264)-1)),IF(RIGHT(C264,1)="%",0.01*VALUE(LEFT(C264,LEN(C264)-1)),IF(RIGHT(C264,1)="k",1000*VALUE(LEFT(C264,LEN(C264)-1)),VALUE(SUBSTITUTE(C264,",",""))))))))),"N/A")</f>
        <v/>
      </c>
      <c r="K264">
        <f>IFERROR(IF(TRIM(D264)="-", "N/A", IF(RIGHT(D264,1)=")",IF(RIGHT(D264,2)="T)",-1000000000000*VALUE(MID(D264,2,LEN(D264)-3)),IF(RIGHT(D264,2)="M)",-1000000*VALUE(MID(D264,2,LEN(D264)-3)),IF(RIGHT(D264,2)="B)",-1000000000*VALUE(MID(D264,2,LEN(D264)-3)),IF(RIGHT(D264,2)="k)",-1000*VALUE(MID(D264,2,LEN(D264)-3)),VALUE(SUBSTITUTE(D264,",","")))))),IF(RIGHT(D264,1)="T",1000000000000*VALUE(LEFT(D264,LEN(D264)-1)),IF(RIGHT(D264,1)="M",1000000*VALUE(LEFT(D264,LEN(D264)-1)),IF(RIGHT(D264,1)="B",1000000000*VALUE(LEFT(D264,LEN(D264)-1)),IF(RIGHT(D264,1)="%",0.01*VALUE(LEFT(D264,LEN(D264)-1)),IF(RIGHT(D264,1)="k",1000*VALUE(LEFT(D264,LEN(D264)-1)),VALUE(SUBSTITUTE(D264,",",""))))))))),"N/A")</f>
        <v/>
      </c>
      <c r="L264">
        <f>IFERROR(IF(TRIM(E264)="-", "N/A", IF(RIGHT(E264,1)=")",IF(RIGHT(E264,2)="T)",-1000000000000*VALUE(MID(E264,2,LEN(E264)-3)),IF(RIGHT(E264,2)="M)",-1000000*VALUE(MID(E264,2,LEN(E264)-3)),IF(RIGHT(E264,2)="B)",-1000000000*VALUE(MID(E264,2,LEN(E264)-3)),IF(RIGHT(E264,2)="k)",-1000*VALUE(MID(E264,2,LEN(E264)-3)),VALUE(SUBSTITUTE(E264,",","")))))),IF(RIGHT(E264,1)="T",1000000000000*VALUE(LEFT(E264,LEN(E264)-1)),IF(RIGHT(E264,1)="M",1000000*VALUE(LEFT(E264,LEN(E264)-1)),IF(RIGHT(E264,1)="B",1000000000*VALUE(LEFT(E264,LEN(E264)-1)),IF(RIGHT(E264,1)="%",0.01*VALUE(LEFT(E264,LEN(E264)-1)),IF(RIGHT(E264,1)="k",1000*VALUE(LEFT(E264,LEN(E264)-1)),VALUE(SUBSTITUTE(E264,",",""))))))))),"N/A")</f>
        <v/>
      </c>
      <c r="M264">
        <f>IFERROR(IF(TRIM(F264)="-", "N/A", IF(RIGHT(F264,1)=")",IF(RIGHT(F264,2)="T)",-1000000000000*VALUE(MID(F264,2,LEN(F264)-3)),IF(RIGHT(F264,2)="M)",-1000000*VALUE(MID(F264,2,LEN(F264)-3)),IF(RIGHT(F264,2)="B)",-1000000000*VALUE(MID(F264,2,LEN(F264)-3)),IF(RIGHT(F264,2)="k)",-1000*VALUE(MID(F264,2,LEN(F264)-3)),VALUE(SUBSTITUTE(F264,",","")))))),IF(RIGHT(F264,1)="T",1000000000000*VALUE(LEFT(F264,LEN(F264)-1)),IF(RIGHT(F264,1)="M",1000000*VALUE(LEFT(F264,LEN(F264)-1)),IF(RIGHT(F264,1)="B",1000000000*VALUE(LEFT(F264,LEN(F264)-1)),IF(RIGHT(F264,1)="%",0.01*VALUE(LEFT(F264,LEN(F264)-1)),IF(RIGHT(F264,1)="k",1000*VALUE(LEFT(F264,LEN(F264)-1)),VALUE(SUBSTITUTE(F264,",",""))))))))),"N/A")</f>
        <v/>
      </c>
      <c r="N264">
        <f>IFERROR(IF(TRIM(G264)="-", "N/A", IF(RIGHT(G264,1)=")",IF(RIGHT(G264,2)="T)",-1000000000000*VALUE(MID(G264,2,LEN(G264)-3)),IF(RIGHT(G264,2)="M)",-1000000*VALUE(MID(G264,2,LEN(G264)-3)),IF(RIGHT(G264,2)="B)",-1000000000*VALUE(MID(G264,2,LEN(G264)-3)),IF(RIGHT(G264,2)="k)",-1000*VALUE(MID(G264,2,LEN(G264)-3)),VALUE(SUBSTITUTE(G264,",","")))))),IF(RIGHT(G264,1)="T",1000000000000*VALUE(LEFT(G264,LEN(G264)-1)),IF(RIGHT(G264,1)="M",1000000*VALUE(LEFT(G264,LEN(G264)-1)),IF(RIGHT(G264,1)="B",1000000000*VALUE(LEFT(G264,LEN(G264)-1)),IF(RIGHT(G264,1)="%",0.01*VALUE(LEFT(G264,LEN(G264)-1)),IF(RIGHT(G264,1)="k",1000*VALUE(LEFT(G264,LEN(G264)-1)),VALUE(SUBSTITUTE(G264,",",""))))))))),"N/A")</f>
        <v/>
      </c>
      <c r="P264">
        <f>MAX(J264:N264)</f>
        <v/>
      </c>
      <c r="Q264">
        <f>IFERROR(J144+MATCH(P264,J264:N264,0)-1,"")</f>
        <v/>
      </c>
      <c r="R264">
        <f>IF(Q264="","",MIN(J264:N264))</f>
        <v/>
      </c>
      <c r="S264">
        <f>IFERROR(J144+MATCH(R264,J264:N264,0)-1,"")</f>
        <v/>
      </c>
      <c r="T264">
        <f>IFERROR(AVERAGE(J264:N264),"")</f>
        <v/>
      </c>
      <c r="U264">
        <f>IFERROR(STDEV(J264:N264),"")</f>
        <v/>
      </c>
      <c r="V264">
        <f>IFERROR(IF(C264="-","",IF(ISBLANK(B264),"",IF(OR(ISNUMBER(FIND("Growth",B264)),ISNUMBER(FIND("Margin",B264))),"",(J264-T264)/U264))),"")</f>
        <v/>
      </c>
      <c r="W264">
        <f>IFERROR(IF(OR(D264="-",ISBLANK(D264)),"",(K264-T264)/U264),"")</f>
        <v/>
      </c>
      <c r="X264">
        <f>IFERROR(IF(OR(E264="-",ISBLANK(E264)),"",(L264-T264)/U264),"")</f>
        <v/>
      </c>
      <c r="Y264">
        <f>IFERROR(IF(OR(F264="-",ISBLANK(F264)),"",(M264-T264)/U264),"")</f>
        <v/>
      </c>
      <c r="Z264">
        <f>IFERROR(IF(OR(G264="-",ISBLANK(G264)),"",(N264-T264)/U264),"")</f>
        <v/>
      </c>
      <c r="AA264">
        <f>IF(MAX(MAX(V264:Z264),ABS(MIN(V264:Z264)))=ABS(MIN(V264:Z264)),MIN(V264:Z264),MAX(V264:Z264))</f>
        <v/>
      </c>
      <c r="AB264">
        <f>IFERROR(V144+MATCH(AA264,V264:Z264,0)-1,"")</f>
        <v/>
      </c>
      <c r="AC264">
        <f>IF(AB264&lt;&gt;"",IF(S264=AB264,"Low",IF(AB264=Q264,"High","")),"")</f>
        <v/>
      </c>
      <c r="AE264">
        <f>IF(ISNUMBER(MATCH("N/A",J264:N264,0)),"",IFERROR((5 * SUMPRODUCT(J144:N144,J264:N264) - PRODUCT(SUM(J144:N144),SUM(J264:N264))) / ((5 * SUM((J144^2)+(K144^2)+(L144^2)+(M144^2)+(N144^2))) - SUM(J144:N144)^2),""))</f>
        <v/>
      </c>
      <c r="AF264">
        <f>IFERROR(CORREL(J144:N144,J264:N264),"")</f>
        <v/>
      </c>
      <c r="AZ264">
        <f>IF(Q264=S264,0,1)</f>
        <v/>
      </c>
      <c r="BA264">
        <f>IF(AZ264=1,IF(Q264="","",IF(Q264=N144,"Yes","No")),"")</f>
        <v/>
      </c>
      <c r="BB264">
        <f>IF(BA264="Yes",P264,"")</f>
        <v/>
      </c>
      <c r="BC264">
        <f>IF(AZ264=1,IF(S264="","",IF(S264=N144,"Yes","No")),"")</f>
        <v/>
      </c>
      <c r="BD264">
        <f>IF(BC264="Yes",R264,"")</f>
        <v/>
      </c>
      <c r="BE264">
        <f>IFERROR(IF(SIGN(AE264)=1,"Increasing",IF(SIGN(AE264)=-1,"Decreasing","")),"")</f>
        <v/>
      </c>
      <c r="BF264">
        <f>IF(OR(AND(BE264="Increasing",BA264="Yes"),AND(BE264="Decreasing",BC264="Yes")),"Yes","No")</f>
        <v/>
      </c>
      <c r="BG264">
        <f>IF(I264="pos_trend","Yes","No")</f>
        <v/>
      </c>
      <c r="BH264">
        <f>IF(AF264&lt;&gt;"",IF(ABS(AF264)&gt;0.8,"Yes","No"),"")</f>
        <v/>
      </c>
    </row>
    <row r="265" spans="1:60">
      <c r="I265">
        <f>IF(AND(K265&gt; J265, L265&gt; K265, M265&gt; L265, N265&gt; M265), "pos_trend", IF(AND(K265&lt; J265, L265&lt; K265, M265&lt; L265, N265&lt; M265), "neg_trend", "N/A"))</f>
        <v/>
      </c>
      <c r="J265">
        <f>IFERROR(IF(TRIM(C265)="-", "N/A", IF(RIGHT(C265,1)=")",IF(RIGHT(C265,2)="T)",-1000000000000*VALUE(MID(C265,2,LEN(C265)-3)),IF(RIGHT(C265,2)="M)",-1000000*VALUE(MID(C265,2,LEN(C265)-3)),IF(RIGHT(C265,2)="B)",-1000000000*VALUE(MID(C265,2,LEN(C265)-3)),IF(RIGHT(C265,2)="k)",-1000*VALUE(MID(C265,2,LEN(C265)-3)),VALUE(SUBSTITUTE(C265,",","")))))),IF(RIGHT(C265,1)="T",1000000000000*VALUE(LEFT(C265,LEN(C265)-1)),IF(RIGHT(C265,1)="M",1000000*VALUE(LEFT(C265,LEN(C265)-1)),IF(RIGHT(C265,1)="B",1000000000*VALUE(LEFT(C265,LEN(C265)-1)),IF(RIGHT(C265,1)="%",0.01*VALUE(LEFT(C265,LEN(C265)-1)),IF(RIGHT(C265,1)="k",1000*VALUE(LEFT(C265,LEN(C265)-1)),VALUE(SUBSTITUTE(C265,",",""))))))))),"N/A")</f>
        <v/>
      </c>
      <c r="K265">
        <f>IFERROR(IF(TRIM(D265)="-", "N/A", IF(RIGHT(D265,1)=")",IF(RIGHT(D265,2)="T)",-1000000000000*VALUE(MID(D265,2,LEN(D265)-3)),IF(RIGHT(D265,2)="M)",-1000000*VALUE(MID(D265,2,LEN(D265)-3)),IF(RIGHT(D265,2)="B)",-1000000000*VALUE(MID(D265,2,LEN(D265)-3)),IF(RIGHT(D265,2)="k)",-1000*VALUE(MID(D265,2,LEN(D265)-3)),VALUE(SUBSTITUTE(D265,",","")))))),IF(RIGHT(D265,1)="T",1000000000000*VALUE(LEFT(D265,LEN(D265)-1)),IF(RIGHT(D265,1)="M",1000000*VALUE(LEFT(D265,LEN(D265)-1)),IF(RIGHT(D265,1)="B",1000000000*VALUE(LEFT(D265,LEN(D265)-1)),IF(RIGHT(D265,1)="%",0.01*VALUE(LEFT(D265,LEN(D265)-1)),IF(RIGHT(D265,1)="k",1000*VALUE(LEFT(D265,LEN(D265)-1)),VALUE(SUBSTITUTE(D265,",",""))))))))),"N/A")</f>
        <v/>
      </c>
      <c r="L265">
        <f>IFERROR(IF(TRIM(E265)="-", "N/A", IF(RIGHT(E265,1)=")",IF(RIGHT(E265,2)="T)",-1000000000000*VALUE(MID(E265,2,LEN(E265)-3)),IF(RIGHT(E265,2)="M)",-1000000*VALUE(MID(E265,2,LEN(E265)-3)),IF(RIGHT(E265,2)="B)",-1000000000*VALUE(MID(E265,2,LEN(E265)-3)),IF(RIGHT(E265,2)="k)",-1000*VALUE(MID(E265,2,LEN(E265)-3)),VALUE(SUBSTITUTE(E265,",","")))))),IF(RIGHT(E265,1)="T",1000000000000*VALUE(LEFT(E265,LEN(E265)-1)),IF(RIGHT(E265,1)="M",1000000*VALUE(LEFT(E265,LEN(E265)-1)),IF(RIGHT(E265,1)="B",1000000000*VALUE(LEFT(E265,LEN(E265)-1)),IF(RIGHT(E265,1)="%",0.01*VALUE(LEFT(E265,LEN(E265)-1)),IF(RIGHT(E265,1)="k",1000*VALUE(LEFT(E265,LEN(E265)-1)),VALUE(SUBSTITUTE(E265,",",""))))))))),"N/A")</f>
        <v/>
      </c>
      <c r="M265">
        <f>IFERROR(IF(TRIM(F265)="-", "N/A", IF(RIGHT(F265,1)=")",IF(RIGHT(F265,2)="T)",-1000000000000*VALUE(MID(F265,2,LEN(F265)-3)),IF(RIGHT(F265,2)="M)",-1000000*VALUE(MID(F265,2,LEN(F265)-3)),IF(RIGHT(F265,2)="B)",-1000000000*VALUE(MID(F265,2,LEN(F265)-3)),IF(RIGHT(F265,2)="k)",-1000*VALUE(MID(F265,2,LEN(F265)-3)),VALUE(SUBSTITUTE(F265,",","")))))),IF(RIGHT(F265,1)="T",1000000000000*VALUE(LEFT(F265,LEN(F265)-1)),IF(RIGHT(F265,1)="M",1000000*VALUE(LEFT(F265,LEN(F265)-1)),IF(RIGHT(F265,1)="B",1000000000*VALUE(LEFT(F265,LEN(F265)-1)),IF(RIGHT(F265,1)="%",0.01*VALUE(LEFT(F265,LEN(F265)-1)),IF(RIGHT(F265,1)="k",1000*VALUE(LEFT(F265,LEN(F265)-1)),VALUE(SUBSTITUTE(F265,",",""))))))))),"N/A")</f>
        <v/>
      </c>
      <c r="N265">
        <f>IFERROR(IF(TRIM(G265)="-", "N/A", IF(RIGHT(G265,1)=")",IF(RIGHT(G265,2)="T)",-1000000000000*VALUE(MID(G265,2,LEN(G265)-3)),IF(RIGHT(G265,2)="M)",-1000000*VALUE(MID(G265,2,LEN(G265)-3)),IF(RIGHT(G265,2)="B)",-1000000000*VALUE(MID(G265,2,LEN(G265)-3)),IF(RIGHT(G265,2)="k)",-1000*VALUE(MID(G265,2,LEN(G265)-3)),VALUE(SUBSTITUTE(G265,",","")))))),IF(RIGHT(G265,1)="T",1000000000000*VALUE(LEFT(G265,LEN(G265)-1)),IF(RIGHT(G265,1)="M",1000000*VALUE(LEFT(G265,LEN(G265)-1)),IF(RIGHT(G265,1)="B",1000000000*VALUE(LEFT(G265,LEN(G265)-1)),IF(RIGHT(G265,1)="%",0.01*VALUE(LEFT(G265,LEN(G265)-1)),IF(RIGHT(G265,1)="k",1000*VALUE(LEFT(G265,LEN(G265)-1)),VALUE(SUBSTITUTE(G265,",",""))))))))),"N/A")</f>
        <v/>
      </c>
      <c r="P265">
        <f>MAX(J265:N265)</f>
        <v/>
      </c>
      <c r="Q265">
        <f>IFERROR(J144+MATCH(P265,J265:N265,0)-1,"")</f>
        <v/>
      </c>
      <c r="R265">
        <f>IF(Q265="","",MIN(J265:N265))</f>
        <v/>
      </c>
      <c r="S265">
        <f>IFERROR(J144+MATCH(R265,J265:N265,0)-1,"")</f>
        <v/>
      </c>
      <c r="T265">
        <f>IFERROR(AVERAGE(J265:N265),"")</f>
        <v/>
      </c>
      <c r="U265">
        <f>IFERROR(STDEV(J265:N265),"")</f>
        <v/>
      </c>
      <c r="V265">
        <f>IFERROR(IF(C265="-","",IF(ISBLANK(B265),"",IF(OR(ISNUMBER(FIND("Growth",B265)),ISNUMBER(FIND("Margin",B265))),"",(J265-T265)/U265))),"")</f>
        <v/>
      </c>
      <c r="W265">
        <f>IFERROR(IF(OR(D265="-",ISBLANK(D265)),"",(K265-T265)/U265),"")</f>
        <v/>
      </c>
      <c r="X265">
        <f>IFERROR(IF(OR(E265="-",ISBLANK(E265)),"",(L265-T265)/U265),"")</f>
        <v/>
      </c>
      <c r="Y265">
        <f>IFERROR(IF(OR(F265="-",ISBLANK(F265)),"",(M265-T265)/U265),"")</f>
        <v/>
      </c>
      <c r="Z265">
        <f>IFERROR(IF(OR(G265="-",ISBLANK(G265)),"",(N265-T265)/U265),"")</f>
        <v/>
      </c>
      <c r="AA265">
        <f>IF(MAX(MAX(V265:Z265),ABS(MIN(V265:Z265)))=ABS(MIN(V265:Z265)),MIN(V265:Z265),MAX(V265:Z265))</f>
        <v/>
      </c>
      <c r="AB265">
        <f>IFERROR(V144+MATCH(AA265,V265:Z265,0)-1,"")</f>
        <v/>
      </c>
      <c r="AC265">
        <f>IF(AB265&lt;&gt;"",IF(S265=AB265,"Low",IF(AB265=Q265,"High","")),"")</f>
        <v/>
      </c>
      <c r="AE265">
        <f>IF(ISNUMBER(MATCH("N/A",J265:N265,0)),"",IFERROR((5 * SUMPRODUCT(J144:N144,J265:N265) - PRODUCT(SUM(J144:N144),SUM(J265:N265))) / ((5 * SUM((J144^2)+(K144^2)+(L144^2)+(M144^2)+(N144^2))) - SUM(J144:N144)^2),""))</f>
        <v/>
      </c>
      <c r="AF265">
        <f>IFERROR(CORREL(J144:N144,J265:N265),"")</f>
        <v/>
      </c>
      <c r="AZ265">
        <f>IF(Q265=S265,0,1)</f>
        <v/>
      </c>
      <c r="BA265">
        <f>IF(AZ265=1,IF(Q265="","",IF(Q265=N144,"Yes","No")),"")</f>
        <v/>
      </c>
      <c r="BB265">
        <f>IF(BA265="Yes",P265,"")</f>
        <v/>
      </c>
      <c r="BC265">
        <f>IF(AZ265=1,IF(S265="","",IF(S265=N144,"Yes","No")),"")</f>
        <v/>
      </c>
      <c r="BD265">
        <f>IF(BC265="Yes",R265,"")</f>
        <v/>
      </c>
      <c r="BE265">
        <f>IFERROR(IF(SIGN(AE265)=1,"Increasing",IF(SIGN(AE265)=-1,"Decreasing","")),"")</f>
        <v/>
      </c>
      <c r="BF265">
        <f>IF(OR(AND(BE265="Increasing",BA265="Yes"),AND(BE265="Decreasing",BC265="Yes")),"Yes","No")</f>
        <v/>
      </c>
      <c r="BG265">
        <f>IF(I265="pos_trend","Yes","No")</f>
        <v/>
      </c>
      <c r="BH265">
        <f>IF(AF265&lt;&gt;"",IF(ABS(AF265)&gt;0.8,"Yes","No"),"")</f>
        <v/>
      </c>
    </row>
    <row r="266" spans="1:60">
      <c r="I266">
        <f>IF(AND(K266&gt; J266, L266&gt; K266, M266&gt; L266, N266&gt; M266), "pos_trend", IF(AND(K266&lt; J266, L266&lt; K266, M266&lt; L266, N266&lt; M266), "neg_trend", "N/A"))</f>
        <v/>
      </c>
      <c r="J266">
        <f>IFERROR(IF(TRIM(C266)="-", "N/A", IF(RIGHT(C266,1)=")",IF(RIGHT(C266,2)="T)",-1000000000000*VALUE(MID(C266,2,LEN(C266)-3)),IF(RIGHT(C266,2)="M)",-1000000*VALUE(MID(C266,2,LEN(C266)-3)),IF(RIGHT(C266,2)="B)",-1000000000*VALUE(MID(C266,2,LEN(C266)-3)),IF(RIGHT(C266,2)="k)",-1000*VALUE(MID(C266,2,LEN(C266)-3)),VALUE(SUBSTITUTE(C266,",","")))))),IF(RIGHT(C266,1)="T",1000000000000*VALUE(LEFT(C266,LEN(C266)-1)),IF(RIGHT(C266,1)="M",1000000*VALUE(LEFT(C266,LEN(C266)-1)),IF(RIGHT(C266,1)="B",1000000000*VALUE(LEFT(C266,LEN(C266)-1)),IF(RIGHT(C266,1)="%",0.01*VALUE(LEFT(C266,LEN(C266)-1)),IF(RIGHT(C266,1)="k",1000*VALUE(LEFT(C266,LEN(C266)-1)),VALUE(SUBSTITUTE(C266,",",""))))))))),"N/A")</f>
        <v/>
      </c>
      <c r="K266">
        <f>IFERROR(IF(TRIM(D266)="-", "N/A", IF(RIGHT(D266,1)=")",IF(RIGHT(D266,2)="T)",-1000000000000*VALUE(MID(D266,2,LEN(D266)-3)),IF(RIGHT(D266,2)="M)",-1000000*VALUE(MID(D266,2,LEN(D266)-3)),IF(RIGHT(D266,2)="B)",-1000000000*VALUE(MID(D266,2,LEN(D266)-3)),IF(RIGHT(D266,2)="k)",-1000*VALUE(MID(D266,2,LEN(D266)-3)),VALUE(SUBSTITUTE(D266,",","")))))),IF(RIGHT(D266,1)="T",1000000000000*VALUE(LEFT(D266,LEN(D266)-1)),IF(RIGHT(D266,1)="M",1000000*VALUE(LEFT(D266,LEN(D266)-1)),IF(RIGHT(D266,1)="B",1000000000*VALUE(LEFT(D266,LEN(D266)-1)),IF(RIGHT(D266,1)="%",0.01*VALUE(LEFT(D266,LEN(D266)-1)),IF(RIGHT(D266,1)="k",1000*VALUE(LEFT(D266,LEN(D266)-1)),VALUE(SUBSTITUTE(D266,",",""))))))))),"N/A")</f>
        <v/>
      </c>
      <c r="L266">
        <f>IFERROR(IF(TRIM(E266)="-", "N/A", IF(RIGHT(E266,1)=")",IF(RIGHT(E266,2)="T)",-1000000000000*VALUE(MID(E266,2,LEN(E266)-3)),IF(RIGHT(E266,2)="M)",-1000000*VALUE(MID(E266,2,LEN(E266)-3)),IF(RIGHT(E266,2)="B)",-1000000000*VALUE(MID(E266,2,LEN(E266)-3)),IF(RIGHT(E266,2)="k)",-1000*VALUE(MID(E266,2,LEN(E266)-3)),VALUE(SUBSTITUTE(E266,",","")))))),IF(RIGHT(E266,1)="T",1000000000000*VALUE(LEFT(E266,LEN(E266)-1)),IF(RIGHT(E266,1)="M",1000000*VALUE(LEFT(E266,LEN(E266)-1)),IF(RIGHT(E266,1)="B",1000000000*VALUE(LEFT(E266,LEN(E266)-1)),IF(RIGHT(E266,1)="%",0.01*VALUE(LEFT(E266,LEN(E266)-1)),IF(RIGHT(E266,1)="k",1000*VALUE(LEFT(E266,LEN(E266)-1)),VALUE(SUBSTITUTE(E266,",",""))))))))),"N/A")</f>
        <v/>
      </c>
      <c r="M266">
        <f>IFERROR(IF(TRIM(F266)="-", "N/A", IF(RIGHT(F266,1)=")",IF(RIGHT(F266,2)="T)",-1000000000000*VALUE(MID(F266,2,LEN(F266)-3)),IF(RIGHT(F266,2)="M)",-1000000*VALUE(MID(F266,2,LEN(F266)-3)),IF(RIGHT(F266,2)="B)",-1000000000*VALUE(MID(F266,2,LEN(F266)-3)),IF(RIGHT(F266,2)="k)",-1000*VALUE(MID(F266,2,LEN(F266)-3)),VALUE(SUBSTITUTE(F266,",","")))))),IF(RIGHT(F266,1)="T",1000000000000*VALUE(LEFT(F266,LEN(F266)-1)),IF(RIGHT(F266,1)="M",1000000*VALUE(LEFT(F266,LEN(F266)-1)),IF(RIGHT(F266,1)="B",1000000000*VALUE(LEFT(F266,LEN(F266)-1)),IF(RIGHT(F266,1)="%",0.01*VALUE(LEFT(F266,LEN(F266)-1)),IF(RIGHT(F266,1)="k",1000*VALUE(LEFT(F266,LEN(F266)-1)),VALUE(SUBSTITUTE(F266,",",""))))))))),"N/A")</f>
        <v/>
      </c>
      <c r="N266">
        <f>IFERROR(IF(TRIM(G266)="-", "N/A", IF(RIGHT(G266,1)=")",IF(RIGHT(G266,2)="T)",-1000000000000*VALUE(MID(G266,2,LEN(G266)-3)),IF(RIGHT(G266,2)="M)",-1000000*VALUE(MID(G266,2,LEN(G266)-3)),IF(RIGHT(G266,2)="B)",-1000000000*VALUE(MID(G266,2,LEN(G266)-3)),IF(RIGHT(G266,2)="k)",-1000*VALUE(MID(G266,2,LEN(G266)-3)),VALUE(SUBSTITUTE(G266,",","")))))),IF(RIGHT(G266,1)="T",1000000000000*VALUE(LEFT(G266,LEN(G266)-1)),IF(RIGHT(G266,1)="M",1000000*VALUE(LEFT(G266,LEN(G266)-1)),IF(RIGHT(G266,1)="B",1000000000*VALUE(LEFT(G266,LEN(G266)-1)),IF(RIGHT(G266,1)="%",0.01*VALUE(LEFT(G266,LEN(G266)-1)),IF(RIGHT(G266,1)="k",1000*VALUE(LEFT(G266,LEN(G266)-1)),VALUE(SUBSTITUTE(G266,",",""))))))))),"N/A")</f>
        <v/>
      </c>
      <c r="P266">
        <f>MAX(J266:N266)</f>
        <v/>
      </c>
      <c r="Q266">
        <f>IFERROR(J144+MATCH(P266,J266:N266,0)-1,"")</f>
        <v/>
      </c>
      <c r="R266">
        <f>IF(Q266="","",MIN(J266:N266))</f>
        <v/>
      </c>
      <c r="S266">
        <f>IFERROR(J144+MATCH(R266,J266:N266,0)-1,"")</f>
        <v/>
      </c>
      <c r="T266">
        <f>IFERROR(AVERAGE(J266:N266),"")</f>
        <v/>
      </c>
      <c r="U266">
        <f>IFERROR(STDEV(J266:N266),"")</f>
        <v/>
      </c>
      <c r="V266">
        <f>IFERROR(IF(C266="-","",IF(ISBLANK(B266),"",IF(OR(ISNUMBER(FIND("Growth",B266)),ISNUMBER(FIND("Margin",B266))),"",(J266-T266)/U266))),"")</f>
        <v/>
      </c>
      <c r="W266">
        <f>IFERROR(IF(OR(D266="-",ISBLANK(D266)),"",(K266-T266)/U266),"")</f>
        <v/>
      </c>
      <c r="X266">
        <f>IFERROR(IF(OR(E266="-",ISBLANK(E266)),"",(L266-T266)/U266),"")</f>
        <v/>
      </c>
      <c r="Y266">
        <f>IFERROR(IF(OR(F266="-",ISBLANK(F266)),"",(M266-T266)/U266),"")</f>
        <v/>
      </c>
      <c r="Z266">
        <f>IFERROR(IF(OR(G266="-",ISBLANK(G266)),"",(N266-T266)/U266),"")</f>
        <v/>
      </c>
      <c r="AA266">
        <f>IF(MAX(MAX(V266:Z266),ABS(MIN(V266:Z266)))=ABS(MIN(V266:Z266)),MIN(V266:Z266),MAX(V266:Z266))</f>
        <v/>
      </c>
      <c r="AB266">
        <f>IFERROR(V144+MATCH(AA266,V266:Z266,0)-1,"")</f>
        <v/>
      </c>
      <c r="AC266">
        <f>IF(AB266&lt;&gt;"",IF(S266=AB266,"Low",IF(AB266=Q266,"High","")),"")</f>
        <v/>
      </c>
      <c r="AE266">
        <f>IF(ISNUMBER(MATCH("N/A",J266:N266,0)),"",IFERROR((5 * SUMPRODUCT(J144:N144,J266:N266) - PRODUCT(SUM(J144:N144),SUM(J266:N266))) / ((5 * SUM((J144^2)+(K144^2)+(L144^2)+(M144^2)+(N144^2))) - SUM(J144:N144)^2),""))</f>
        <v/>
      </c>
      <c r="AF266">
        <f>IFERROR(CORREL(J144:N144,J266:N266),"")</f>
        <v/>
      </c>
      <c r="AZ266">
        <f>IF(Q266=S266,0,1)</f>
        <v/>
      </c>
      <c r="BA266">
        <f>IF(AZ266=1,IF(Q266="","",IF(Q266=N144,"Yes","No")),"")</f>
        <v/>
      </c>
      <c r="BB266">
        <f>IF(BA266="Yes",P266,"")</f>
        <v/>
      </c>
      <c r="BC266">
        <f>IF(AZ266=1,IF(S266="","",IF(S266=N144,"Yes","No")),"")</f>
        <v/>
      </c>
      <c r="BD266">
        <f>IF(BC266="Yes",R266,"")</f>
        <v/>
      </c>
      <c r="BE266">
        <f>IFERROR(IF(SIGN(AE266)=1,"Increasing",IF(SIGN(AE266)=-1,"Decreasing","")),"")</f>
        <v/>
      </c>
      <c r="BF266">
        <f>IF(OR(AND(BE266="Increasing",BA266="Yes"),AND(BE266="Decreasing",BC266="Yes")),"Yes","No")</f>
        <v/>
      </c>
      <c r="BG266">
        <f>IF(I266="pos_trend","Yes","No")</f>
        <v/>
      </c>
      <c r="BH266">
        <f>IF(AF266&lt;&gt;"",IF(ABS(AF266)&gt;0.8,"Yes","No"),"")</f>
        <v/>
      </c>
    </row>
    <row r="267" spans="1:60">
      <c r="I267">
        <f>IF(AND(K267&gt; J267, L267&gt; K267, M267&gt; L267, N267&gt; M267), "pos_trend", IF(AND(K267&lt; J267, L267&lt; K267, M267&lt; L267, N267&lt; M267), "neg_trend", "N/A"))</f>
        <v/>
      </c>
      <c r="J267">
        <f>IFERROR(IF(TRIM(C267)="-", "N/A", IF(RIGHT(C267,1)=")",IF(RIGHT(C267,2)="T)",-1000000000000*VALUE(MID(C267,2,LEN(C267)-3)),IF(RIGHT(C267,2)="M)",-1000000*VALUE(MID(C267,2,LEN(C267)-3)),IF(RIGHT(C267,2)="B)",-1000000000*VALUE(MID(C267,2,LEN(C267)-3)),IF(RIGHT(C267,2)="k)",-1000*VALUE(MID(C267,2,LEN(C267)-3)),VALUE(SUBSTITUTE(C267,",","")))))),IF(RIGHT(C267,1)="T",1000000000000*VALUE(LEFT(C267,LEN(C267)-1)),IF(RIGHT(C267,1)="M",1000000*VALUE(LEFT(C267,LEN(C267)-1)),IF(RIGHT(C267,1)="B",1000000000*VALUE(LEFT(C267,LEN(C267)-1)),IF(RIGHT(C267,1)="%",0.01*VALUE(LEFT(C267,LEN(C267)-1)),IF(RIGHT(C267,1)="k",1000*VALUE(LEFT(C267,LEN(C267)-1)),VALUE(SUBSTITUTE(C267,",",""))))))))),"N/A")</f>
        <v/>
      </c>
      <c r="K267">
        <f>IFERROR(IF(TRIM(D267)="-", "N/A", IF(RIGHT(D267,1)=")",IF(RIGHT(D267,2)="T)",-1000000000000*VALUE(MID(D267,2,LEN(D267)-3)),IF(RIGHT(D267,2)="M)",-1000000*VALUE(MID(D267,2,LEN(D267)-3)),IF(RIGHT(D267,2)="B)",-1000000000*VALUE(MID(D267,2,LEN(D267)-3)),IF(RIGHT(D267,2)="k)",-1000*VALUE(MID(D267,2,LEN(D267)-3)),VALUE(SUBSTITUTE(D267,",","")))))),IF(RIGHT(D267,1)="T",1000000000000*VALUE(LEFT(D267,LEN(D267)-1)),IF(RIGHT(D267,1)="M",1000000*VALUE(LEFT(D267,LEN(D267)-1)),IF(RIGHT(D267,1)="B",1000000000*VALUE(LEFT(D267,LEN(D267)-1)),IF(RIGHT(D267,1)="%",0.01*VALUE(LEFT(D267,LEN(D267)-1)),IF(RIGHT(D267,1)="k",1000*VALUE(LEFT(D267,LEN(D267)-1)),VALUE(SUBSTITUTE(D267,",",""))))))))),"N/A")</f>
        <v/>
      </c>
      <c r="L267">
        <f>IFERROR(IF(TRIM(E267)="-", "N/A", IF(RIGHT(E267,1)=")",IF(RIGHT(E267,2)="T)",-1000000000000*VALUE(MID(E267,2,LEN(E267)-3)),IF(RIGHT(E267,2)="M)",-1000000*VALUE(MID(E267,2,LEN(E267)-3)),IF(RIGHT(E267,2)="B)",-1000000000*VALUE(MID(E267,2,LEN(E267)-3)),IF(RIGHT(E267,2)="k)",-1000*VALUE(MID(E267,2,LEN(E267)-3)),VALUE(SUBSTITUTE(E267,",","")))))),IF(RIGHT(E267,1)="T",1000000000000*VALUE(LEFT(E267,LEN(E267)-1)),IF(RIGHT(E267,1)="M",1000000*VALUE(LEFT(E267,LEN(E267)-1)),IF(RIGHT(E267,1)="B",1000000000*VALUE(LEFT(E267,LEN(E267)-1)),IF(RIGHT(E267,1)="%",0.01*VALUE(LEFT(E267,LEN(E267)-1)),IF(RIGHT(E267,1)="k",1000*VALUE(LEFT(E267,LEN(E267)-1)),VALUE(SUBSTITUTE(E267,",",""))))))))),"N/A")</f>
        <v/>
      </c>
      <c r="M267">
        <f>IFERROR(IF(TRIM(F267)="-", "N/A", IF(RIGHT(F267,1)=")",IF(RIGHT(F267,2)="T)",-1000000000000*VALUE(MID(F267,2,LEN(F267)-3)),IF(RIGHT(F267,2)="M)",-1000000*VALUE(MID(F267,2,LEN(F267)-3)),IF(RIGHT(F267,2)="B)",-1000000000*VALUE(MID(F267,2,LEN(F267)-3)),IF(RIGHT(F267,2)="k)",-1000*VALUE(MID(F267,2,LEN(F267)-3)),VALUE(SUBSTITUTE(F267,",","")))))),IF(RIGHT(F267,1)="T",1000000000000*VALUE(LEFT(F267,LEN(F267)-1)),IF(RIGHT(F267,1)="M",1000000*VALUE(LEFT(F267,LEN(F267)-1)),IF(RIGHT(F267,1)="B",1000000000*VALUE(LEFT(F267,LEN(F267)-1)),IF(RIGHT(F267,1)="%",0.01*VALUE(LEFT(F267,LEN(F267)-1)),IF(RIGHT(F267,1)="k",1000*VALUE(LEFT(F267,LEN(F267)-1)),VALUE(SUBSTITUTE(F267,",",""))))))))),"N/A")</f>
        <v/>
      </c>
      <c r="N267">
        <f>IFERROR(IF(TRIM(G267)="-", "N/A", IF(RIGHT(G267,1)=")",IF(RIGHT(G267,2)="T)",-1000000000000*VALUE(MID(G267,2,LEN(G267)-3)),IF(RIGHT(G267,2)="M)",-1000000*VALUE(MID(G267,2,LEN(G267)-3)),IF(RIGHT(G267,2)="B)",-1000000000*VALUE(MID(G267,2,LEN(G267)-3)),IF(RIGHT(G267,2)="k)",-1000*VALUE(MID(G267,2,LEN(G267)-3)),VALUE(SUBSTITUTE(G267,",","")))))),IF(RIGHT(G267,1)="T",1000000000000*VALUE(LEFT(G267,LEN(G267)-1)),IF(RIGHT(G267,1)="M",1000000*VALUE(LEFT(G267,LEN(G267)-1)),IF(RIGHT(G267,1)="B",1000000000*VALUE(LEFT(G267,LEN(G267)-1)),IF(RIGHT(G267,1)="%",0.01*VALUE(LEFT(G267,LEN(G267)-1)),IF(RIGHT(G267,1)="k",1000*VALUE(LEFT(G267,LEN(G267)-1)),VALUE(SUBSTITUTE(G267,",",""))))))))),"N/A")</f>
        <v/>
      </c>
      <c r="P267">
        <f>MAX(J267:N267)</f>
        <v/>
      </c>
      <c r="Q267">
        <f>IFERROR(J144+MATCH(P267,J267:N267,0)-1,"")</f>
        <v/>
      </c>
      <c r="R267">
        <f>IF(Q267="","",MIN(J267:N267))</f>
        <v/>
      </c>
      <c r="S267">
        <f>IFERROR(J144+MATCH(R267,J267:N267,0)-1,"")</f>
        <v/>
      </c>
      <c r="T267">
        <f>IFERROR(AVERAGE(J267:N267),"")</f>
        <v/>
      </c>
      <c r="U267">
        <f>IFERROR(STDEV(J267:N267),"")</f>
        <v/>
      </c>
      <c r="V267">
        <f>IFERROR(IF(C267="-","",IF(ISBLANK(B267),"",IF(OR(ISNUMBER(FIND("Growth",B267)),ISNUMBER(FIND("Margin",B267))),"",(J267-T267)/U267))),"")</f>
        <v/>
      </c>
      <c r="W267">
        <f>IFERROR(IF(OR(D267="-",ISBLANK(D267)),"",(K267-T267)/U267),"")</f>
        <v/>
      </c>
      <c r="X267">
        <f>IFERROR(IF(OR(E267="-",ISBLANK(E267)),"",(L267-T267)/U267),"")</f>
        <v/>
      </c>
      <c r="Y267">
        <f>IFERROR(IF(OR(F267="-",ISBLANK(F267)),"",(M267-T267)/U267),"")</f>
        <v/>
      </c>
      <c r="Z267">
        <f>IFERROR(IF(OR(G267="-",ISBLANK(G267)),"",(N267-T267)/U267),"")</f>
        <v/>
      </c>
      <c r="AA267">
        <f>IF(MAX(MAX(V267:Z267),ABS(MIN(V267:Z267)))=ABS(MIN(V267:Z267)),MIN(V267:Z267),MAX(V267:Z267))</f>
        <v/>
      </c>
      <c r="AB267">
        <f>IFERROR(V144+MATCH(AA267,V267:Z267,0)-1,"")</f>
        <v/>
      </c>
      <c r="AC267">
        <f>IF(AB267&lt;&gt;"",IF(S267=AB267,"Low",IF(AB267=Q267,"High","")),"")</f>
        <v/>
      </c>
      <c r="AE267">
        <f>IF(ISNUMBER(MATCH("N/A",J267:N267,0)),"",IFERROR((5 * SUMPRODUCT(J144:N144,J267:N267) - PRODUCT(SUM(J144:N144),SUM(J267:N267))) / ((5 * SUM((J144^2)+(K144^2)+(L144^2)+(M144^2)+(N144^2))) - SUM(J144:N144)^2),""))</f>
        <v/>
      </c>
      <c r="AF267">
        <f>IFERROR(CORREL(J144:N144,J267:N267),"")</f>
        <v/>
      </c>
      <c r="AZ267">
        <f>IF(Q267=S267,0,1)</f>
        <v/>
      </c>
      <c r="BA267">
        <f>IF(AZ267=1,IF(Q267="","",IF(Q267=N144,"Yes","No")),"")</f>
        <v/>
      </c>
      <c r="BB267">
        <f>IF(BA267="Yes",P267,"")</f>
        <v/>
      </c>
      <c r="BC267">
        <f>IF(AZ267=1,IF(S267="","",IF(S267=N144,"Yes","No")),"")</f>
        <v/>
      </c>
      <c r="BD267">
        <f>IF(BC267="Yes",R267,"")</f>
        <v/>
      </c>
      <c r="BE267">
        <f>IFERROR(IF(SIGN(AE267)=1,"Increasing",IF(SIGN(AE267)=-1,"Decreasing","")),"")</f>
        <v/>
      </c>
      <c r="BF267">
        <f>IF(OR(AND(BE267="Increasing",BA267="Yes"),AND(BE267="Decreasing",BC267="Yes")),"Yes","No")</f>
        <v/>
      </c>
      <c r="BG267">
        <f>IF(I267="pos_trend","Yes","No")</f>
        <v/>
      </c>
      <c r="BH267">
        <f>IF(AF267&lt;&gt;"",IF(ABS(AF267)&gt;0.8,"Yes","No"),"")</f>
        <v/>
      </c>
    </row>
    <row r="268" spans="1:60">
      <c r="I268">
        <f>IF(AND(K268&gt; J268, L268&gt; K268, M268&gt; L268, N268&gt; M268), "pos_trend", IF(AND(K268&lt; J268, L268&lt; K268, M268&lt; L268, N268&lt; M268), "neg_trend", "N/A"))</f>
        <v/>
      </c>
      <c r="J268">
        <f>IFERROR(IF(TRIM(C268)="-", "N/A", IF(RIGHT(C268,1)=")",IF(RIGHT(C268,2)="T)",-1000000000000*VALUE(MID(C268,2,LEN(C268)-3)),IF(RIGHT(C268,2)="M)",-1000000*VALUE(MID(C268,2,LEN(C268)-3)),IF(RIGHT(C268,2)="B)",-1000000000*VALUE(MID(C268,2,LEN(C268)-3)),IF(RIGHT(C268,2)="k)",-1000*VALUE(MID(C268,2,LEN(C268)-3)),VALUE(SUBSTITUTE(C268,",","")))))),IF(RIGHT(C268,1)="T",1000000000000*VALUE(LEFT(C268,LEN(C268)-1)),IF(RIGHT(C268,1)="M",1000000*VALUE(LEFT(C268,LEN(C268)-1)),IF(RIGHT(C268,1)="B",1000000000*VALUE(LEFT(C268,LEN(C268)-1)),IF(RIGHT(C268,1)="%",0.01*VALUE(LEFT(C268,LEN(C268)-1)),IF(RIGHT(C268,1)="k",1000*VALUE(LEFT(C268,LEN(C268)-1)),VALUE(SUBSTITUTE(C268,",",""))))))))),"N/A")</f>
        <v/>
      </c>
      <c r="K268">
        <f>IFERROR(IF(TRIM(D268)="-", "N/A", IF(RIGHT(D268,1)=")",IF(RIGHT(D268,2)="T)",-1000000000000*VALUE(MID(D268,2,LEN(D268)-3)),IF(RIGHT(D268,2)="M)",-1000000*VALUE(MID(D268,2,LEN(D268)-3)),IF(RIGHT(D268,2)="B)",-1000000000*VALUE(MID(D268,2,LEN(D268)-3)),IF(RIGHT(D268,2)="k)",-1000*VALUE(MID(D268,2,LEN(D268)-3)),VALUE(SUBSTITUTE(D268,",","")))))),IF(RIGHT(D268,1)="T",1000000000000*VALUE(LEFT(D268,LEN(D268)-1)),IF(RIGHT(D268,1)="M",1000000*VALUE(LEFT(D268,LEN(D268)-1)),IF(RIGHT(D268,1)="B",1000000000*VALUE(LEFT(D268,LEN(D268)-1)),IF(RIGHT(D268,1)="%",0.01*VALUE(LEFT(D268,LEN(D268)-1)),IF(RIGHT(D268,1)="k",1000*VALUE(LEFT(D268,LEN(D268)-1)),VALUE(SUBSTITUTE(D268,",",""))))))))),"N/A")</f>
        <v/>
      </c>
      <c r="L268">
        <f>IFERROR(IF(TRIM(E268)="-", "N/A", IF(RIGHT(E268,1)=")",IF(RIGHT(E268,2)="T)",-1000000000000*VALUE(MID(E268,2,LEN(E268)-3)),IF(RIGHT(E268,2)="M)",-1000000*VALUE(MID(E268,2,LEN(E268)-3)),IF(RIGHT(E268,2)="B)",-1000000000*VALUE(MID(E268,2,LEN(E268)-3)),IF(RIGHT(E268,2)="k)",-1000*VALUE(MID(E268,2,LEN(E268)-3)),VALUE(SUBSTITUTE(E268,",","")))))),IF(RIGHT(E268,1)="T",1000000000000*VALUE(LEFT(E268,LEN(E268)-1)),IF(RIGHT(E268,1)="M",1000000*VALUE(LEFT(E268,LEN(E268)-1)),IF(RIGHT(E268,1)="B",1000000000*VALUE(LEFT(E268,LEN(E268)-1)),IF(RIGHT(E268,1)="%",0.01*VALUE(LEFT(E268,LEN(E268)-1)),IF(RIGHT(E268,1)="k",1000*VALUE(LEFT(E268,LEN(E268)-1)),VALUE(SUBSTITUTE(E268,",",""))))))))),"N/A")</f>
        <v/>
      </c>
      <c r="M268">
        <f>IFERROR(IF(TRIM(F268)="-", "N/A", IF(RIGHT(F268,1)=")",IF(RIGHT(F268,2)="T)",-1000000000000*VALUE(MID(F268,2,LEN(F268)-3)),IF(RIGHT(F268,2)="M)",-1000000*VALUE(MID(F268,2,LEN(F268)-3)),IF(RIGHT(F268,2)="B)",-1000000000*VALUE(MID(F268,2,LEN(F268)-3)),IF(RIGHT(F268,2)="k)",-1000*VALUE(MID(F268,2,LEN(F268)-3)),VALUE(SUBSTITUTE(F268,",","")))))),IF(RIGHT(F268,1)="T",1000000000000*VALUE(LEFT(F268,LEN(F268)-1)),IF(RIGHT(F268,1)="M",1000000*VALUE(LEFT(F268,LEN(F268)-1)),IF(RIGHT(F268,1)="B",1000000000*VALUE(LEFT(F268,LEN(F268)-1)),IF(RIGHT(F268,1)="%",0.01*VALUE(LEFT(F268,LEN(F268)-1)),IF(RIGHT(F268,1)="k",1000*VALUE(LEFT(F268,LEN(F268)-1)),VALUE(SUBSTITUTE(F268,",",""))))))))),"N/A")</f>
        <v/>
      </c>
      <c r="N268">
        <f>IFERROR(IF(TRIM(G268)="-", "N/A", IF(RIGHT(G268,1)=")",IF(RIGHT(G268,2)="T)",-1000000000000*VALUE(MID(G268,2,LEN(G268)-3)),IF(RIGHT(G268,2)="M)",-1000000*VALUE(MID(G268,2,LEN(G268)-3)),IF(RIGHT(G268,2)="B)",-1000000000*VALUE(MID(G268,2,LEN(G268)-3)),IF(RIGHT(G268,2)="k)",-1000*VALUE(MID(G268,2,LEN(G268)-3)),VALUE(SUBSTITUTE(G268,",","")))))),IF(RIGHT(G268,1)="T",1000000000000*VALUE(LEFT(G268,LEN(G268)-1)),IF(RIGHT(G268,1)="M",1000000*VALUE(LEFT(G268,LEN(G268)-1)),IF(RIGHT(G268,1)="B",1000000000*VALUE(LEFT(G268,LEN(G268)-1)),IF(RIGHT(G268,1)="%",0.01*VALUE(LEFT(G268,LEN(G268)-1)),IF(RIGHT(G268,1)="k",1000*VALUE(LEFT(G268,LEN(G268)-1)),VALUE(SUBSTITUTE(G268,",",""))))))))),"N/A")</f>
        <v/>
      </c>
      <c r="P268">
        <f>MAX(J268:N268)</f>
        <v/>
      </c>
      <c r="Q268">
        <f>IFERROR(J144+MATCH(P268,J268:N268,0)-1,"")</f>
        <v/>
      </c>
      <c r="R268">
        <f>IF(Q268="","",MIN(J268:N268))</f>
        <v/>
      </c>
      <c r="S268">
        <f>IFERROR(J144+MATCH(R268,J268:N268,0)-1,"")</f>
        <v/>
      </c>
      <c r="T268">
        <f>IFERROR(AVERAGE(J268:N268),"")</f>
        <v/>
      </c>
      <c r="U268">
        <f>IFERROR(STDEV(J268:N268),"")</f>
        <v/>
      </c>
      <c r="V268">
        <f>IFERROR(IF(C268="-","",IF(ISBLANK(B268),"",IF(OR(ISNUMBER(FIND("Growth",B268)),ISNUMBER(FIND("Margin",B268))),"",(J268-T268)/U268))),"")</f>
        <v/>
      </c>
      <c r="W268">
        <f>IFERROR(IF(OR(D268="-",ISBLANK(D268)),"",(K268-T268)/U268),"")</f>
        <v/>
      </c>
      <c r="X268">
        <f>IFERROR(IF(OR(E268="-",ISBLANK(E268)),"",(L268-T268)/U268),"")</f>
        <v/>
      </c>
      <c r="Y268">
        <f>IFERROR(IF(OR(F268="-",ISBLANK(F268)),"",(M268-T268)/U268),"")</f>
        <v/>
      </c>
      <c r="Z268">
        <f>IFERROR(IF(OR(G268="-",ISBLANK(G268)),"",(N268-T268)/U268),"")</f>
        <v/>
      </c>
      <c r="AA268">
        <f>IF(MAX(MAX(V268:Z268),ABS(MIN(V268:Z268)))=ABS(MIN(V268:Z268)),MIN(V268:Z268),MAX(V268:Z268))</f>
        <v/>
      </c>
      <c r="AB268">
        <f>IFERROR(V144+MATCH(AA268,V268:Z268,0)-1,"")</f>
        <v/>
      </c>
      <c r="AC268">
        <f>IF(AB268&lt;&gt;"",IF(S268=AB268,"Low",IF(AB268=Q268,"High","")),"")</f>
        <v/>
      </c>
      <c r="AE268">
        <f>IF(ISNUMBER(MATCH("N/A",J268:N268,0)),"",IFERROR((5 * SUMPRODUCT(J144:N144,J268:N268) - PRODUCT(SUM(J144:N144),SUM(J268:N268))) / ((5 * SUM((J144^2)+(K144^2)+(L144^2)+(M144^2)+(N144^2))) - SUM(J144:N144)^2),""))</f>
        <v/>
      </c>
      <c r="AF268">
        <f>IFERROR(CORREL(J144:N144,J268:N268),"")</f>
        <v/>
      </c>
      <c r="AZ268">
        <f>IF(Q268=S268,0,1)</f>
        <v/>
      </c>
      <c r="BA268">
        <f>IF(AZ268=1,IF(Q268="","",IF(Q268=N144,"Yes","No")),"")</f>
        <v/>
      </c>
      <c r="BB268">
        <f>IF(BA268="Yes",P268,"")</f>
        <v/>
      </c>
      <c r="BC268">
        <f>IF(AZ268=1,IF(S268="","",IF(S268=N144,"Yes","No")),"")</f>
        <v/>
      </c>
      <c r="BD268">
        <f>IF(BC268="Yes",R268,"")</f>
        <v/>
      </c>
      <c r="BE268">
        <f>IFERROR(IF(SIGN(AE268)=1,"Increasing",IF(SIGN(AE268)=-1,"Decreasing","")),"")</f>
        <v/>
      </c>
      <c r="BF268">
        <f>IF(OR(AND(BE268="Increasing",BA268="Yes"),AND(BE268="Decreasing",BC268="Yes")),"Yes","No")</f>
        <v/>
      </c>
      <c r="BG268">
        <f>IF(I268="pos_trend","Yes","No")</f>
        <v/>
      </c>
      <c r="BH268">
        <f>IF(AF268&lt;&gt;"",IF(ABS(AF268)&gt;0.8,"Yes","No"),"")</f>
        <v/>
      </c>
    </row>
    <row r="269" spans="1:60">
      <c r="I269">
        <f>IF(AND(K269&gt; J269, L269&gt; K269, M269&gt; L269, N269&gt; M269), "pos_trend", IF(AND(K269&lt; J269, L269&lt; K269, M269&lt; L269, N269&lt; M269), "neg_trend", "N/A"))</f>
        <v/>
      </c>
      <c r="J269">
        <f>IFERROR(IF(TRIM(C269)="-", "N/A", IF(RIGHT(C269,1)=")",IF(RIGHT(C269,2)="T)",-1000000000000*VALUE(MID(C269,2,LEN(C269)-3)),IF(RIGHT(C269,2)="M)",-1000000*VALUE(MID(C269,2,LEN(C269)-3)),IF(RIGHT(C269,2)="B)",-1000000000*VALUE(MID(C269,2,LEN(C269)-3)),IF(RIGHT(C269,2)="k)",-1000*VALUE(MID(C269,2,LEN(C269)-3)),VALUE(SUBSTITUTE(C269,",","")))))),IF(RIGHT(C269,1)="T",1000000000000*VALUE(LEFT(C269,LEN(C269)-1)),IF(RIGHT(C269,1)="M",1000000*VALUE(LEFT(C269,LEN(C269)-1)),IF(RIGHT(C269,1)="B",1000000000*VALUE(LEFT(C269,LEN(C269)-1)),IF(RIGHT(C269,1)="%",0.01*VALUE(LEFT(C269,LEN(C269)-1)),IF(RIGHT(C269,1)="k",1000*VALUE(LEFT(C269,LEN(C269)-1)),VALUE(SUBSTITUTE(C269,",",""))))))))),"N/A")</f>
        <v/>
      </c>
      <c r="K269">
        <f>IFERROR(IF(TRIM(D269)="-", "N/A", IF(RIGHT(D269,1)=")",IF(RIGHT(D269,2)="T)",-1000000000000*VALUE(MID(D269,2,LEN(D269)-3)),IF(RIGHT(D269,2)="M)",-1000000*VALUE(MID(D269,2,LEN(D269)-3)),IF(RIGHT(D269,2)="B)",-1000000000*VALUE(MID(D269,2,LEN(D269)-3)),IF(RIGHT(D269,2)="k)",-1000*VALUE(MID(D269,2,LEN(D269)-3)),VALUE(SUBSTITUTE(D269,",","")))))),IF(RIGHT(D269,1)="T",1000000000000*VALUE(LEFT(D269,LEN(D269)-1)),IF(RIGHT(D269,1)="M",1000000*VALUE(LEFT(D269,LEN(D269)-1)),IF(RIGHT(D269,1)="B",1000000000*VALUE(LEFT(D269,LEN(D269)-1)),IF(RIGHT(D269,1)="%",0.01*VALUE(LEFT(D269,LEN(D269)-1)),IF(RIGHT(D269,1)="k",1000*VALUE(LEFT(D269,LEN(D269)-1)),VALUE(SUBSTITUTE(D269,",",""))))))))),"N/A")</f>
        <v/>
      </c>
      <c r="L269">
        <f>IFERROR(IF(TRIM(E269)="-", "N/A", IF(RIGHT(E269,1)=")",IF(RIGHT(E269,2)="T)",-1000000000000*VALUE(MID(E269,2,LEN(E269)-3)),IF(RIGHT(E269,2)="M)",-1000000*VALUE(MID(E269,2,LEN(E269)-3)),IF(RIGHT(E269,2)="B)",-1000000000*VALUE(MID(E269,2,LEN(E269)-3)),IF(RIGHT(E269,2)="k)",-1000*VALUE(MID(E269,2,LEN(E269)-3)),VALUE(SUBSTITUTE(E269,",","")))))),IF(RIGHT(E269,1)="T",1000000000000*VALUE(LEFT(E269,LEN(E269)-1)),IF(RIGHT(E269,1)="M",1000000*VALUE(LEFT(E269,LEN(E269)-1)),IF(RIGHT(E269,1)="B",1000000000*VALUE(LEFT(E269,LEN(E269)-1)),IF(RIGHT(E269,1)="%",0.01*VALUE(LEFT(E269,LEN(E269)-1)),IF(RIGHT(E269,1)="k",1000*VALUE(LEFT(E269,LEN(E269)-1)),VALUE(SUBSTITUTE(E269,",",""))))))))),"N/A")</f>
        <v/>
      </c>
      <c r="M269">
        <f>IFERROR(IF(TRIM(F269)="-", "N/A", IF(RIGHT(F269,1)=")",IF(RIGHT(F269,2)="T)",-1000000000000*VALUE(MID(F269,2,LEN(F269)-3)),IF(RIGHT(F269,2)="M)",-1000000*VALUE(MID(F269,2,LEN(F269)-3)),IF(RIGHT(F269,2)="B)",-1000000000*VALUE(MID(F269,2,LEN(F269)-3)),IF(RIGHT(F269,2)="k)",-1000*VALUE(MID(F269,2,LEN(F269)-3)),VALUE(SUBSTITUTE(F269,",","")))))),IF(RIGHT(F269,1)="T",1000000000000*VALUE(LEFT(F269,LEN(F269)-1)),IF(RIGHT(F269,1)="M",1000000*VALUE(LEFT(F269,LEN(F269)-1)),IF(RIGHT(F269,1)="B",1000000000*VALUE(LEFT(F269,LEN(F269)-1)),IF(RIGHT(F269,1)="%",0.01*VALUE(LEFT(F269,LEN(F269)-1)),IF(RIGHT(F269,1)="k",1000*VALUE(LEFT(F269,LEN(F269)-1)),VALUE(SUBSTITUTE(F269,",",""))))))))),"N/A")</f>
        <v/>
      </c>
      <c r="N269">
        <f>IFERROR(IF(TRIM(G269)="-", "N/A", IF(RIGHT(G269,1)=")",IF(RIGHT(G269,2)="T)",-1000000000000*VALUE(MID(G269,2,LEN(G269)-3)),IF(RIGHT(G269,2)="M)",-1000000*VALUE(MID(G269,2,LEN(G269)-3)),IF(RIGHT(G269,2)="B)",-1000000000*VALUE(MID(G269,2,LEN(G269)-3)),IF(RIGHT(G269,2)="k)",-1000*VALUE(MID(G269,2,LEN(G269)-3)),VALUE(SUBSTITUTE(G269,",","")))))),IF(RIGHT(G269,1)="T",1000000000000*VALUE(LEFT(G269,LEN(G269)-1)),IF(RIGHT(G269,1)="M",1000000*VALUE(LEFT(G269,LEN(G269)-1)),IF(RIGHT(G269,1)="B",1000000000*VALUE(LEFT(G269,LEN(G269)-1)),IF(RIGHT(G269,1)="%",0.01*VALUE(LEFT(G269,LEN(G269)-1)),IF(RIGHT(G269,1)="k",1000*VALUE(LEFT(G269,LEN(G269)-1)),VALUE(SUBSTITUTE(G269,",",""))))))))),"N/A")</f>
        <v/>
      </c>
      <c r="P269">
        <f>MAX(J269:N269)</f>
        <v/>
      </c>
      <c r="Q269">
        <f>IFERROR(J144+MATCH(P269,J269:N269,0)-1,"")</f>
        <v/>
      </c>
      <c r="R269">
        <f>IF(Q269="","",MIN(J269:N269))</f>
        <v/>
      </c>
      <c r="S269">
        <f>IFERROR(J144+MATCH(R269,J269:N269,0)-1,"")</f>
        <v/>
      </c>
      <c r="T269">
        <f>IFERROR(AVERAGE(J269:N269),"")</f>
        <v/>
      </c>
      <c r="U269">
        <f>IFERROR(STDEV(J269:N269),"")</f>
        <v/>
      </c>
      <c r="V269">
        <f>IFERROR(IF(C269="-","",IF(ISBLANK(B269),"",IF(OR(ISNUMBER(FIND("Growth",B269)),ISNUMBER(FIND("Margin",B269))),"",(J269-T269)/U269))),"")</f>
        <v/>
      </c>
      <c r="W269">
        <f>IFERROR(IF(OR(D269="-",ISBLANK(D269)),"",(K269-T269)/U269),"")</f>
        <v/>
      </c>
      <c r="X269">
        <f>IFERROR(IF(OR(E269="-",ISBLANK(E269)),"",(L269-T269)/U269),"")</f>
        <v/>
      </c>
      <c r="Y269">
        <f>IFERROR(IF(OR(F269="-",ISBLANK(F269)),"",(M269-T269)/U269),"")</f>
        <v/>
      </c>
      <c r="Z269">
        <f>IFERROR(IF(OR(G269="-",ISBLANK(G269)),"",(N269-T269)/U269),"")</f>
        <v/>
      </c>
      <c r="AA269">
        <f>IF(MAX(MAX(V269:Z269),ABS(MIN(V269:Z269)))=ABS(MIN(V269:Z269)),MIN(V269:Z269),MAX(V269:Z269))</f>
        <v/>
      </c>
      <c r="AB269">
        <f>IFERROR(V144+MATCH(AA269,V269:Z269,0)-1,"")</f>
        <v/>
      </c>
      <c r="AC269">
        <f>IF(AB269&lt;&gt;"",IF(S269=AB269,"Low",IF(AB269=Q269,"High","")),"")</f>
        <v/>
      </c>
      <c r="AE269">
        <f>IF(ISNUMBER(MATCH("N/A",J269:N269,0)),"",IFERROR((5 * SUMPRODUCT(J144:N144,J269:N269) - PRODUCT(SUM(J144:N144),SUM(J269:N269))) / ((5 * SUM((J144^2)+(K144^2)+(L144^2)+(M144^2)+(N144^2))) - SUM(J144:N144)^2),""))</f>
        <v/>
      </c>
      <c r="AF269">
        <f>IFERROR(CORREL(J144:N144,J269:N269),"")</f>
        <v/>
      </c>
      <c r="AZ269">
        <f>IF(Q269=S269,0,1)</f>
        <v/>
      </c>
      <c r="BA269">
        <f>IF(AZ269=1,IF(Q269="","",IF(Q269=N144,"Yes","No")),"")</f>
        <v/>
      </c>
      <c r="BB269">
        <f>IF(BA269="Yes",P269,"")</f>
        <v/>
      </c>
      <c r="BC269">
        <f>IF(AZ269=1,IF(S269="","",IF(S269=N144,"Yes","No")),"")</f>
        <v/>
      </c>
      <c r="BD269">
        <f>IF(BC269="Yes",R269,"")</f>
        <v/>
      </c>
      <c r="BE269">
        <f>IFERROR(IF(SIGN(AE269)=1,"Increasing",IF(SIGN(AE269)=-1,"Decreasing","")),"")</f>
        <v/>
      </c>
      <c r="BF269">
        <f>IF(OR(AND(BE269="Increasing",BA269="Yes"),AND(BE269="Decreasing",BC269="Yes")),"Yes","No")</f>
        <v/>
      </c>
      <c r="BG269">
        <f>IF(I269="pos_trend","Yes","No")</f>
        <v/>
      </c>
      <c r="BH269">
        <f>IF(AF269&lt;&gt;"",IF(ABS(AF269)&gt;0.8,"Yes","No"),"")</f>
        <v/>
      </c>
    </row>
    <row r="270" spans="1:60">
      <c r="I270">
        <f>IF(AND(K270&gt; J270, L270&gt; K270, M270&gt; L270, N270&gt; M270), "pos_trend", IF(AND(K270&lt; J270, L270&lt; K270, M270&lt; L270, N270&lt; M270), "neg_trend", "N/A"))</f>
        <v/>
      </c>
      <c r="J270">
        <f>IFERROR(IF(TRIM(C270)="-", "N/A", IF(RIGHT(C270,1)=")",IF(RIGHT(C270,2)="T)",-1000000000000*VALUE(MID(C270,2,LEN(C270)-3)),IF(RIGHT(C270,2)="M)",-1000000*VALUE(MID(C270,2,LEN(C270)-3)),IF(RIGHT(C270,2)="B)",-1000000000*VALUE(MID(C270,2,LEN(C270)-3)),IF(RIGHT(C270,2)="k)",-1000*VALUE(MID(C270,2,LEN(C270)-3)),VALUE(SUBSTITUTE(C270,",","")))))),IF(RIGHT(C270,1)="T",1000000000000*VALUE(LEFT(C270,LEN(C270)-1)),IF(RIGHT(C270,1)="M",1000000*VALUE(LEFT(C270,LEN(C270)-1)),IF(RIGHT(C270,1)="B",1000000000*VALUE(LEFT(C270,LEN(C270)-1)),IF(RIGHT(C270,1)="%",0.01*VALUE(LEFT(C270,LEN(C270)-1)),IF(RIGHT(C270,1)="k",1000*VALUE(LEFT(C270,LEN(C270)-1)),VALUE(SUBSTITUTE(C270,",",""))))))))),"N/A")</f>
        <v/>
      </c>
      <c r="K270">
        <f>IFERROR(IF(TRIM(D270)="-", "N/A", IF(RIGHT(D270,1)=")",IF(RIGHT(D270,2)="T)",-1000000000000*VALUE(MID(D270,2,LEN(D270)-3)),IF(RIGHT(D270,2)="M)",-1000000*VALUE(MID(D270,2,LEN(D270)-3)),IF(RIGHT(D270,2)="B)",-1000000000*VALUE(MID(D270,2,LEN(D270)-3)),IF(RIGHT(D270,2)="k)",-1000*VALUE(MID(D270,2,LEN(D270)-3)),VALUE(SUBSTITUTE(D270,",","")))))),IF(RIGHT(D270,1)="T",1000000000000*VALUE(LEFT(D270,LEN(D270)-1)),IF(RIGHT(D270,1)="M",1000000*VALUE(LEFT(D270,LEN(D270)-1)),IF(RIGHT(D270,1)="B",1000000000*VALUE(LEFT(D270,LEN(D270)-1)),IF(RIGHT(D270,1)="%",0.01*VALUE(LEFT(D270,LEN(D270)-1)),IF(RIGHT(D270,1)="k",1000*VALUE(LEFT(D270,LEN(D270)-1)),VALUE(SUBSTITUTE(D270,",",""))))))))),"N/A")</f>
        <v/>
      </c>
      <c r="L270">
        <f>IFERROR(IF(TRIM(E270)="-", "N/A", IF(RIGHT(E270,1)=")",IF(RIGHT(E270,2)="T)",-1000000000000*VALUE(MID(E270,2,LEN(E270)-3)),IF(RIGHT(E270,2)="M)",-1000000*VALUE(MID(E270,2,LEN(E270)-3)),IF(RIGHT(E270,2)="B)",-1000000000*VALUE(MID(E270,2,LEN(E270)-3)),IF(RIGHT(E270,2)="k)",-1000*VALUE(MID(E270,2,LEN(E270)-3)),VALUE(SUBSTITUTE(E270,",","")))))),IF(RIGHT(E270,1)="T",1000000000000*VALUE(LEFT(E270,LEN(E270)-1)),IF(RIGHT(E270,1)="M",1000000*VALUE(LEFT(E270,LEN(E270)-1)),IF(RIGHT(E270,1)="B",1000000000*VALUE(LEFT(E270,LEN(E270)-1)),IF(RIGHT(E270,1)="%",0.01*VALUE(LEFT(E270,LEN(E270)-1)),IF(RIGHT(E270,1)="k",1000*VALUE(LEFT(E270,LEN(E270)-1)),VALUE(SUBSTITUTE(E270,",",""))))))))),"N/A")</f>
        <v/>
      </c>
      <c r="M270">
        <f>IFERROR(IF(TRIM(F270)="-", "N/A", IF(RIGHT(F270,1)=")",IF(RIGHT(F270,2)="T)",-1000000000000*VALUE(MID(F270,2,LEN(F270)-3)),IF(RIGHT(F270,2)="M)",-1000000*VALUE(MID(F270,2,LEN(F270)-3)),IF(RIGHT(F270,2)="B)",-1000000000*VALUE(MID(F270,2,LEN(F270)-3)),IF(RIGHT(F270,2)="k)",-1000*VALUE(MID(F270,2,LEN(F270)-3)),VALUE(SUBSTITUTE(F270,",","")))))),IF(RIGHT(F270,1)="T",1000000000000*VALUE(LEFT(F270,LEN(F270)-1)),IF(RIGHT(F270,1)="M",1000000*VALUE(LEFT(F270,LEN(F270)-1)),IF(RIGHT(F270,1)="B",1000000000*VALUE(LEFT(F270,LEN(F270)-1)),IF(RIGHT(F270,1)="%",0.01*VALUE(LEFT(F270,LEN(F270)-1)),IF(RIGHT(F270,1)="k",1000*VALUE(LEFT(F270,LEN(F270)-1)),VALUE(SUBSTITUTE(F270,",",""))))))))),"N/A")</f>
        <v/>
      </c>
      <c r="N270">
        <f>IFERROR(IF(TRIM(G270)="-", "N/A", IF(RIGHT(G270,1)=")",IF(RIGHT(G270,2)="T)",-1000000000000*VALUE(MID(G270,2,LEN(G270)-3)),IF(RIGHT(G270,2)="M)",-1000000*VALUE(MID(G270,2,LEN(G270)-3)),IF(RIGHT(G270,2)="B)",-1000000000*VALUE(MID(G270,2,LEN(G270)-3)),IF(RIGHT(G270,2)="k)",-1000*VALUE(MID(G270,2,LEN(G270)-3)),VALUE(SUBSTITUTE(G270,",","")))))),IF(RIGHT(G270,1)="T",1000000000000*VALUE(LEFT(G270,LEN(G270)-1)),IF(RIGHT(G270,1)="M",1000000*VALUE(LEFT(G270,LEN(G270)-1)),IF(RIGHT(G270,1)="B",1000000000*VALUE(LEFT(G270,LEN(G270)-1)),IF(RIGHT(G270,1)="%",0.01*VALUE(LEFT(G270,LEN(G270)-1)),IF(RIGHT(G270,1)="k",1000*VALUE(LEFT(G270,LEN(G270)-1)),VALUE(SUBSTITUTE(G270,",",""))))))))),"N/A")</f>
        <v/>
      </c>
      <c r="P270">
        <f>MAX(J270:N270)</f>
        <v/>
      </c>
      <c r="Q270">
        <f>IFERROR(J144+MATCH(P270,J270:N270,0)-1,"")</f>
        <v/>
      </c>
      <c r="R270">
        <f>IF(Q270="","",MIN(J270:N270))</f>
        <v/>
      </c>
      <c r="S270">
        <f>IFERROR(J144+MATCH(R270,J270:N270,0)-1,"")</f>
        <v/>
      </c>
      <c r="T270">
        <f>IFERROR(AVERAGE(J270:N270),"")</f>
        <v/>
      </c>
      <c r="U270">
        <f>IFERROR(STDEV(J270:N270),"")</f>
        <v/>
      </c>
      <c r="V270">
        <f>IFERROR(IF(C270="-","",IF(ISBLANK(B270),"",IF(OR(ISNUMBER(FIND("Growth",B270)),ISNUMBER(FIND("Margin",B270))),"",(J270-T270)/U270))),"")</f>
        <v/>
      </c>
      <c r="W270">
        <f>IFERROR(IF(OR(D270="-",ISBLANK(D270)),"",(K270-T270)/U270),"")</f>
        <v/>
      </c>
      <c r="X270">
        <f>IFERROR(IF(OR(E270="-",ISBLANK(E270)),"",(L270-T270)/U270),"")</f>
        <v/>
      </c>
      <c r="Y270">
        <f>IFERROR(IF(OR(F270="-",ISBLANK(F270)),"",(M270-T270)/U270),"")</f>
        <v/>
      </c>
      <c r="Z270">
        <f>IFERROR(IF(OR(G270="-",ISBLANK(G270)),"",(N270-T270)/U270),"")</f>
        <v/>
      </c>
      <c r="AA270">
        <f>IF(MAX(MAX(V270:Z270),ABS(MIN(V270:Z270)))=ABS(MIN(V270:Z270)),MIN(V270:Z270),MAX(V270:Z270))</f>
        <v/>
      </c>
      <c r="AB270">
        <f>IFERROR(V144+MATCH(AA270,V270:Z270,0)-1,"")</f>
        <v/>
      </c>
      <c r="AC270">
        <f>IF(AB270&lt;&gt;"",IF(S270=AB270,"Low",IF(AB270=Q270,"High","")),"")</f>
        <v/>
      </c>
      <c r="AE270">
        <f>IF(ISNUMBER(MATCH("N/A",J270:N270,0)),"",IFERROR((5 * SUMPRODUCT(J144:N144,J270:N270) - PRODUCT(SUM(J144:N144),SUM(J270:N270))) / ((5 * SUM((J144^2)+(K144^2)+(L144^2)+(M144^2)+(N144^2))) - SUM(J144:N144)^2),""))</f>
        <v/>
      </c>
      <c r="AF270">
        <f>IFERROR(CORREL(J144:N144,J270:N270),"")</f>
        <v/>
      </c>
      <c r="AZ270">
        <f>IF(Q270=S270,0,1)</f>
        <v/>
      </c>
      <c r="BA270">
        <f>IF(AZ270=1,IF(Q270="","",IF(Q270=N144,"Yes","No")),"")</f>
        <v/>
      </c>
      <c r="BB270">
        <f>IF(BA270="Yes",P270,"")</f>
        <v/>
      </c>
      <c r="BC270">
        <f>IF(AZ270=1,IF(S270="","",IF(S270=N144,"Yes","No")),"")</f>
        <v/>
      </c>
      <c r="BD270">
        <f>IF(BC270="Yes",R270,"")</f>
        <v/>
      </c>
      <c r="BE270">
        <f>IFERROR(IF(SIGN(AE270)=1,"Increasing",IF(SIGN(AE270)=-1,"Decreasing","")),"")</f>
        <v/>
      </c>
      <c r="BF270">
        <f>IF(OR(AND(BE270="Increasing",BA270="Yes"),AND(BE270="Decreasing",BC270="Yes")),"Yes","No")</f>
        <v/>
      </c>
      <c r="BG270">
        <f>IF(I270="pos_trend","Yes","No")</f>
        <v/>
      </c>
      <c r="BH270">
        <f>IF(AF270&lt;&gt;"",IF(ABS(AF270)&gt;0.8,"Yes","No"),"")</f>
        <v/>
      </c>
    </row>
    <row r="271" spans="1:60">
      <c r="P271">
        <f>MAX(J271:N271)</f>
        <v/>
      </c>
      <c r="Q271">
        <f>IFERROR(J144+MATCH(P271,J271:N271,0)-1,"")</f>
        <v/>
      </c>
      <c r="R271">
        <f>IF(Q271="","",MIN(J271:N271))</f>
        <v/>
      </c>
      <c r="S271">
        <f>IFERROR(J144+MATCH(R271,J271:N271,0)-1,"")</f>
        <v/>
      </c>
      <c r="T271">
        <f>IFERROR(AVERAGE(J271:N271),"")</f>
        <v/>
      </c>
      <c r="U271">
        <f>IFERROR(STDEV(J271:N271),"")</f>
        <v/>
      </c>
      <c r="V271">
        <f>IFERROR(IF(C271="-","",IF(ISBLANK(B271),"",IF(OR(ISNUMBER(FIND("Growth",B271)),ISNUMBER(FIND("Margin",B271))),"",(J271-T271)/U271))),"")</f>
        <v/>
      </c>
      <c r="W271">
        <f>IFERROR(IF(OR(D271="-",ISBLANK(D271)),"",(K271-T271)/U271),"")</f>
        <v/>
      </c>
      <c r="X271">
        <f>IFERROR(IF(OR(E271="-",ISBLANK(E271)),"",(L271-T271)/U271),"")</f>
        <v/>
      </c>
      <c r="Y271">
        <f>IFERROR(IF(OR(F271="-",ISBLANK(F271)),"",(M271-T271)/U271),"")</f>
        <v/>
      </c>
      <c r="Z271">
        <f>IFERROR(IF(OR(G271="-",ISBLANK(G271)),"",(N271-T271)/U271),"")</f>
        <v/>
      </c>
      <c r="AA271">
        <f>IF(MAX(MAX(V271:Z271),ABS(MIN(V271:Z271)))=ABS(MIN(V271:Z271)),MIN(V271:Z271),MAX(V271:Z271))</f>
        <v/>
      </c>
      <c r="AB271">
        <f>IFERROR(V144+MATCH(AA271,V271:Z271,0)-1,"")</f>
        <v/>
      </c>
      <c r="AC271">
        <f>IF(AB271&lt;&gt;"",IF(S271=AB271,"Low",IF(AB271=Q271,"High","")),"")</f>
        <v/>
      </c>
      <c r="AE271">
        <f>IF(ISNUMBER(MATCH("N/A",J271:N271,0)),"",IFERROR((5 * SUMPRODUCT(J144:N144,J271:N271) - PRODUCT(SUM(J144:N144),SUM(J271:N271))) / ((5 * SUM((J144^2)+(K144^2)+(L144^2)+(M144^2)+(N144^2))) - SUM(J144:N144)^2),""))</f>
        <v/>
      </c>
      <c r="AF271">
        <f>IFERROR(CORREL(J144:N144,J271:N271),"")</f>
        <v/>
      </c>
      <c r="AZ271">
        <f>IF(Q271=S271,0,1)</f>
        <v/>
      </c>
      <c r="BA271">
        <f>IF(AZ271=1,IF(Q271="","",IF(Q271=N144,"Yes","No")),"")</f>
        <v/>
      </c>
      <c r="BB271">
        <f>IF(BA271="Yes",P271,"")</f>
        <v/>
      </c>
      <c r="BC271">
        <f>IF(AZ271=1,IF(S271="","",IF(S271=N144,"Yes","No")),"")</f>
        <v/>
      </c>
      <c r="BD271">
        <f>IF(BC271="Yes",R271,"")</f>
        <v/>
      </c>
      <c r="BE271">
        <f>IFERROR(IF(SIGN(AE271)=1,"Increasing",IF(SIGN(AE271)=-1,"Decreasing","")),"")</f>
        <v/>
      </c>
      <c r="BF271">
        <f>IF(OR(AND(BE271="Increasing",BA271="Yes"),AND(BE271="Decreasing",BC271="Yes")),"Yes","No")</f>
        <v/>
      </c>
      <c r="BG271">
        <f>IF(I271="pos_trend","Yes","No")</f>
        <v/>
      </c>
      <c r="BH271">
        <f>IF(AF271&lt;&gt;"",IF(ABS(AF271)&gt;0.8,"Yes","No"),"")</f>
        <v/>
      </c>
    </row>
    <row r="272" spans="1:60">
      <c r="I272">
        <f>IF(AND(K272&gt; J272, L272&gt; K272, M272&gt; L272, N272&gt; M272), "pos_trend", IF(AND(K272&lt; J272, L272&lt; K272, M272&lt; L272, N272&lt; M272), "neg_trend", "N/A"))</f>
        <v/>
      </c>
      <c r="J272">
        <f>IFERROR(IF(TRIM(C272)="-", "N/A", IF(RIGHT(C272,1)=")",IF(RIGHT(C272,2)="T)",-1000000000000*VALUE(MID(C272,2,LEN(C272)-3)),IF(RIGHT(C272,2)="M)",-1000000*VALUE(MID(C272,2,LEN(C272)-3)),IF(RIGHT(C272,2)="B)",-1000000000*VALUE(MID(C272,2,LEN(C272)-3)),IF(RIGHT(C272,2)="k)",-1000*VALUE(MID(C272,2,LEN(C272)-3)),VALUE(SUBSTITUTE(C272,",","")))))),IF(RIGHT(C272,1)="T",1000000000000*VALUE(LEFT(C272,LEN(C272)-1)),IF(RIGHT(C272,1)="M",1000000*VALUE(LEFT(C272,LEN(C272)-1)),IF(RIGHT(C272,1)="B",1000000000*VALUE(LEFT(C272,LEN(C272)-1)),IF(RIGHT(C272,1)="%",0.01*VALUE(LEFT(C272,LEN(C272)-1)),IF(RIGHT(C272,1)="k",1000*VALUE(LEFT(C272,LEN(C272)-1)),VALUE(SUBSTITUTE(C272,",",""))))))))),"N/A")</f>
        <v/>
      </c>
      <c r="K272">
        <f>IFERROR(IF(TRIM(D272)="-", "N/A", IF(RIGHT(D272,1)=")",IF(RIGHT(D272,2)="T)",-1000000000000*VALUE(MID(D272,2,LEN(D272)-3)),IF(RIGHT(D272,2)="M)",-1000000*VALUE(MID(D272,2,LEN(D272)-3)),IF(RIGHT(D272,2)="B)",-1000000000*VALUE(MID(D272,2,LEN(D272)-3)),IF(RIGHT(D272,2)="k)",-1000*VALUE(MID(D272,2,LEN(D272)-3)),VALUE(SUBSTITUTE(D272,",","")))))),IF(RIGHT(D272,1)="T",1000000000000*VALUE(LEFT(D272,LEN(D272)-1)),IF(RIGHT(D272,1)="M",1000000*VALUE(LEFT(D272,LEN(D272)-1)),IF(RIGHT(D272,1)="B",1000000000*VALUE(LEFT(D272,LEN(D272)-1)),IF(RIGHT(D272,1)="%",0.01*VALUE(LEFT(D272,LEN(D272)-1)),IF(RIGHT(D272,1)="k",1000*VALUE(LEFT(D272,LEN(D272)-1)),VALUE(SUBSTITUTE(D272,",",""))))))))),"N/A")</f>
        <v/>
      </c>
      <c r="L272">
        <f>IFERROR(IF(TRIM(E272)="-", "N/A", IF(RIGHT(E272,1)=")",IF(RIGHT(E272,2)="T)",-1000000000000*VALUE(MID(E272,2,LEN(E272)-3)),IF(RIGHT(E272,2)="M)",-1000000*VALUE(MID(E272,2,LEN(E272)-3)),IF(RIGHT(E272,2)="B)",-1000000000*VALUE(MID(E272,2,LEN(E272)-3)),IF(RIGHT(E272,2)="k)",-1000*VALUE(MID(E272,2,LEN(E272)-3)),VALUE(SUBSTITUTE(E272,",","")))))),IF(RIGHT(E272,1)="T",1000000000000*VALUE(LEFT(E272,LEN(E272)-1)),IF(RIGHT(E272,1)="M",1000000*VALUE(LEFT(E272,LEN(E272)-1)),IF(RIGHT(E272,1)="B",1000000000*VALUE(LEFT(E272,LEN(E272)-1)),IF(RIGHT(E272,1)="%",0.01*VALUE(LEFT(E272,LEN(E272)-1)),IF(RIGHT(E272,1)="k",1000*VALUE(LEFT(E272,LEN(E272)-1)),VALUE(SUBSTITUTE(E272,",",""))))))))),"N/A")</f>
        <v/>
      </c>
      <c r="M272">
        <f>IFERROR(IF(TRIM(F272)="-", "N/A", IF(RIGHT(F272,1)=")",IF(RIGHT(F272,2)="T)",-1000000000000*VALUE(MID(F272,2,LEN(F272)-3)),IF(RIGHT(F272,2)="M)",-1000000*VALUE(MID(F272,2,LEN(F272)-3)),IF(RIGHT(F272,2)="B)",-1000000000*VALUE(MID(F272,2,LEN(F272)-3)),IF(RIGHT(F272,2)="k)",-1000*VALUE(MID(F272,2,LEN(F272)-3)),VALUE(SUBSTITUTE(F272,",","")))))),IF(RIGHT(F272,1)="T",1000000000000*VALUE(LEFT(F272,LEN(F272)-1)),IF(RIGHT(F272,1)="M",1000000*VALUE(LEFT(F272,LEN(F272)-1)),IF(RIGHT(F272,1)="B",1000000000*VALUE(LEFT(F272,LEN(F272)-1)),IF(RIGHT(F272,1)="%",0.01*VALUE(LEFT(F272,LEN(F272)-1)),IF(RIGHT(F272,1)="k",1000*VALUE(LEFT(F272,LEN(F272)-1)),VALUE(SUBSTITUTE(F272,",",""))))))))),"N/A")</f>
        <v/>
      </c>
      <c r="N272">
        <f>IFERROR(IF(TRIM(G272)="-", "N/A", IF(RIGHT(G272,1)=")",IF(RIGHT(G272,2)="T)",-1000000000000*VALUE(MID(G272,2,LEN(G272)-3)),IF(RIGHT(G272,2)="M)",-1000000*VALUE(MID(G272,2,LEN(G272)-3)),IF(RIGHT(G272,2)="B)",-1000000000*VALUE(MID(G272,2,LEN(G272)-3)),IF(RIGHT(G272,2)="k)",-1000*VALUE(MID(G272,2,LEN(G272)-3)),VALUE(SUBSTITUTE(G272,",","")))))),IF(RIGHT(G272,1)="T",1000000000000*VALUE(LEFT(G272,LEN(G272)-1)),IF(RIGHT(G272,1)="M",1000000*VALUE(LEFT(G272,LEN(G272)-1)),IF(RIGHT(G272,1)="B",1000000000*VALUE(LEFT(G272,LEN(G272)-1)),IF(RIGHT(G272,1)="%",0.01*VALUE(LEFT(G272,LEN(G272)-1)),IF(RIGHT(G272,1)="k",1000*VALUE(LEFT(G272,LEN(G272)-1)),VALUE(SUBSTITUTE(G272,",",""))))))))),"N/A")</f>
        <v/>
      </c>
      <c r="P272">
        <f>MAX(J272:N272)</f>
        <v/>
      </c>
      <c r="Q272">
        <f>IFERROR(J144+MATCH(P272,J272:N272,0)-1,"")</f>
        <v/>
      </c>
      <c r="R272">
        <f>IF(Q272="","",MIN(J272:N272))</f>
        <v/>
      </c>
      <c r="S272">
        <f>IFERROR(J144+MATCH(R272,J272:N272,0)-1,"")</f>
        <v/>
      </c>
      <c r="T272">
        <f>IFERROR(AVERAGE(J272:N272),"")</f>
        <v/>
      </c>
      <c r="U272">
        <f>IFERROR(STDEV(J272:N272),"")</f>
        <v/>
      </c>
      <c r="V272">
        <f>IFERROR(IF(C272="-","",IF(ISBLANK(B272),"",IF(OR(ISNUMBER(FIND("Growth",B272)),ISNUMBER(FIND("Margin",B272))),"",(J272-T272)/U272))),"")</f>
        <v/>
      </c>
      <c r="W272">
        <f>IFERROR(IF(OR(D272="-",ISBLANK(D272)),"",(K272-T272)/U272),"")</f>
        <v/>
      </c>
      <c r="X272">
        <f>IFERROR(IF(OR(E272="-",ISBLANK(E272)),"",(L272-T272)/U272),"")</f>
        <v/>
      </c>
      <c r="Y272">
        <f>IFERROR(IF(OR(F272="-",ISBLANK(F272)),"",(M272-T272)/U272),"")</f>
        <v/>
      </c>
      <c r="Z272">
        <f>IFERROR(IF(OR(G272="-",ISBLANK(G272)),"",(N272-T272)/U272),"")</f>
        <v/>
      </c>
      <c r="AA272">
        <f>IF(MAX(MAX(V272:Z272),ABS(MIN(V272:Z272)))=ABS(MIN(V272:Z272)),MIN(V272:Z272),MAX(V272:Z272))</f>
        <v/>
      </c>
      <c r="AB272">
        <f>IFERROR(V144+MATCH(AA272,V272:Z272,0)-1,"")</f>
        <v/>
      </c>
      <c r="AC272">
        <f>IF(AB272&lt;&gt;"",IF(S272=AB272,"Low",IF(AB272=Q272,"High","")),"")</f>
        <v/>
      </c>
      <c r="AE272">
        <f>IF(ISNUMBER(MATCH("N/A",J272:N272,0)),"",IFERROR((5 * SUMPRODUCT(J144:N144,J272:N272) - PRODUCT(SUM(J144:N144),SUM(J272:N272))) / ((5 * SUM((J144^2)+(K144^2)+(L144^2)+(M144^2)+(N144^2))) - SUM(J144:N144)^2),""))</f>
        <v/>
      </c>
      <c r="AF272">
        <f>IFERROR(CORREL(J144:N144,J272:N272),"")</f>
        <v/>
      </c>
      <c r="AZ272">
        <f>IF(Q272=S272,0,1)</f>
        <v/>
      </c>
      <c r="BA272">
        <f>IF(AZ272=1,IF(Q272="","",IF(Q272=N144,"Yes","No")),"")</f>
        <v/>
      </c>
      <c r="BB272">
        <f>IF(BA272="Yes",P272,"")</f>
        <v/>
      </c>
      <c r="BC272">
        <f>IF(AZ272=1,IF(S272="","",IF(S272=N144,"Yes","No")),"")</f>
        <v/>
      </c>
      <c r="BD272">
        <f>IF(BC272="Yes",R272,"")</f>
        <v/>
      </c>
      <c r="BE272">
        <f>IFERROR(IF(SIGN(AE272)=1,"Increasing",IF(SIGN(AE272)=-1,"Decreasing","")),"")</f>
        <v/>
      </c>
      <c r="BF272">
        <f>IF(OR(AND(BE272="Increasing",BA272="Yes"),AND(BE272="Decreasing",BC272="Yes")),"Yes","No")</f>
        <v/>
      </c>
      <c r="BG272">
        <f>IF(I272="pos_trend","Yes","No")</f>
        <v/>
      </c>
      <c r="BH272">
        <f>IF(AF272&lt;&gt;"",IF(ABS(AF272)&gt;0.8,"Yes","No"),"")</f>
        <v/>
      </c>
    </row>
    <row r="273" spans="1:60">
      <c r="I273">
        <f>IF(AND(K273&gt; J273, L273&gt; K273, M273&gt; L273, N273&gt; M273), "pos_trend", IF(AND(K273&lt; J273, L273&lt; K273, M273&lt; L273, N273&lt; M273), "neg_trend", "N/A"))</f>
        <v/>
      </c>
      <c r="J273">
        <f>IFERROR(IF(TRIM(C273)="-", "N/A", IF(RIGHT(C273,1)=")",IF(RIGHT(C273,2)="T)",-1000000000000*VALUE(MID(C273,2,LEN(C273)-3)),IF(RIGHT(C273,2)="M)",-1000000*VALUE(MID(C273,2,LEN(C273)-3)),IF(RIGHT(C273,2)="B)",-1000000000*VALUE(MID(C273,2,LEN(C273)-3)),IF(RIGHT(C273,2)="k)",-1000*VALUE(MID(C273,2,LEN(C273)-3)),VALUE(SUBSTITUTE(C273,",","")))))),IF(RIGHT(C273,1)="T",1000000000000*VALUE(LEFT(C273,LEN(C273)-1)),IF(RIGHT(C273,1)="M",1000000*VALUE(LEFT(C273,LEN(C273)-1)),IF(RIGHT(C273,1)="B",1000000000*VALUE(LEFT(C273,LEN(C273)-1)),IF(RIGHT(C273,1)="%",0.01*VALUE(LEFT(C273,LEN(C273)-1)),IF(RIGHT(C273,1)="k",1000*VALUE(LEFT(C273,LEN(C273)-1)),VALUE(SUBSTITUTE(C273,",",""))))))))),"N/A")</f>
        <v/>
      </c>
      <c r="K273">
        <f>IFERROR(IF(TRIM(D273)="-", "N/A", IF(RIGHT(D273,1)=")",IF(RIGHT(D273,2)="T)",-1000000000000*VALUE(MID(D273,2,LEN(D273)-3)),IF(RIGHT(D273,2)="M)",-1000000*VALUE(MID(D273,2,LEN(D273)-3)),IF(RIGHT(D273,2)="B)",-1000000000*VALUE(MID(D273,2,LEN(D273)-3)),IF(RIGHT(D273,2)="k)",-1000*VALUE(MID(D273,2,LEN(D273)-3)),VALUE(SUBSTITUTE(D273,",","")))))),IF(RIGHT(D273,1)="T",1000000000000*VALUE(LEFT(D273,LEN(D273)-1)),IF(RIGHT(D273,1)="M",1000000*VALUE(LEFT(D273,LEN(D273)-1)),IF(RIGHT(D273,1)="B",1000000000*VALUE(LEFT(D273,LEN(D273)-1)),IF(RIGHT(D273,1)="%",0.01*VALUE(LEFT(D273,LEN(D273)-1)),IF(RIGHT(D273,1)="k",1000*VALUE(LEFT(D273,LEN(D273)-1)),VALUE(SUBSTITUTE(D273,",",""))))))))),"N/A")</f>
        <v/>
      </c>
      <c r="L273">
        <f>IFERROR(IF(TRIM(E273)="-", "N/A", IF(RIGHT(E273,1)=")",IF(RIGHT(E273,2)="T)",-1000000000000*VALUE(MID(E273,2,LEN(E273)-3)),IF(RIGHT(E273,2)="M)",-1000000*VALUE(MID(E273,2,LEN(E273)-3)),IF(RIGHT(E273,2)="B)",-1000000000*VALUE(MID(E273,2,LEN(E273)-3)),IF(RIGHT(E273,2)="k)",-1000*VALUE(MID(E273,2,LEN(E273)-3)),VALUE(SUBSTITUTE(E273,",","")))))),IF(RIGHT(E273,1)="T",1000000000000*VALUE(LEFT(E273,LEN(E273)-1)),IF(RIGHT(E273,1)="M",1000000*VALUE(LEFT(E273,LEN(E273)-1)),IF(RIGHT(E273,1)="B",1000000000*VALUE(LEFT(E273,LEN(E273)-1)),IF(RIGHT(E273,1)="%",0.01*VALUE(LEFT(E273,LEN(E273)-1)),IF(RIGHT(E273,1)="k",1000*VALUE(LEFT(E273,LEN(E273)-1)),VALUE(SUBSTITUTE(E273,",",""))))))))),"N/A")</f>
        <v/>
      </c>
      <c r="M273">
        <f>IFERROR(IF(TRIM(F273)="-", "N/A", IF(RIGHT(F273,1)=")",IF(RIGHT(F273,2)="T)",-1000000000000*VALUE(MID(F273,2,LEN(F273)-3)),IF(RIGHT(F273,2)="M)",-1000000*VALUE(MID(F273,2,LEN(F273)-3)),IF(RIGHT(F273,2)="B)",-1000000000*VALUE(MID(F273,2,LEN(F273)-3)),IF(RIGHT(F273,2)="k)",-1000*VALUE(MID(F273,2,LEN(F273)-3)),VALUE(SUBSTITUTE(F273,",","")))))),IF(RIGHT(F273,1)="T",1000000000000*VALUE(LEFT(F273,LEN(F273)-1)),IF(RIGHT(F273,1)="M",1000000*VALUE(LEFT(F273,LEN(F273)-1)),IF(RIGHT(F273,1)="B",1000000000*VALUE(LEFT(F273,LEN(F273)-1)),IF(RIGHT(F273,1)="%",0.01*VALUE(LEFT(F273,LEN(F273)-1)),IF(RIGHT(F273,1)="k",1000*VALUE(LEFT(F273,LEN(F273)-1)),VALUE(SUBSTITUTE(F273,",",""))))))))),"N/A")</f>
        <v/>
      </c>
      <c r="N273">
        <f>IFERROR(IF(TRIM(G273)="-", "N/A", IF(RIGHT(G273,1)=")",IF(RIGHT(G273,2)="T)",-1000000000000*VALUE(MID(G273,2,LEN(G273)-3)),IF(RIGHT(G273,2)="M)",-1000000*VALUE(MID(G273,2,LEN(G273)-3)),IF(RIGHT(G273,2)="B)",-1000000000*VALUE(MID(G273,2,LEN(G273)-3)),IF(RIGHT(G273,2)="k)",-1000*VALUE(MID(G273,2,LEN(G273)-3)),VALUE(SUBSTITUTE(G273,",","")))))),IF(RIGHT(G273,1)="T",1000000000000*VALUE(LEFT(G273,LEN(G273)-1)),IF(RIGHT(G273,1)="M",1000000*VALUE(LEFT(G273,LEN(G273)-1)),IF(RIGHT(G273,1)="B",1000000000*VALUE(LEFT(G273,LEN(G273)-1)),IF(RIGHT(G273,1)="%",0.01*VALUE(LEFT(G273,LEN(G273)-1)),IF(RIGHT(G273,1)="k",1000*VALUE(LEFT(G273,LEN(G273)-1)),VALUE(SUBSTITUTE(G273,",",""))))))))),"N/A")</f>
        <v/>
      </c>
      <c r="P273">
        <f>MAX(J273:N273)</f>
        <v/>
      </c>
      <c r="Q273">
        <f>IFERROR(J144+MATCH(P273,J273:N273,0)-1,"")</f>
        <v/>
      </c>
      <c r="R273">
        <f>IF(Q273="","",MIN(J273:N273))</f>
        <v/>
      </c>
      <c r="S273">
        <f>IFERROR(J144+MATCH(R273,J273:N273,0)-1,"")</f>
        <v/>
      </c>
      <c r="T273">
        <f>IFERROR(AVERAGE(J273:N273),"")</f>
        <v/>
      </c>
      <c r="U273">
        <f>IFERROR(STDEV(J273:N273),"")</f>
        <v/>
      </c>
      <c r="V273">
        <f>IFERROR(IF(C273="-","",IF(ISBLANK(B273),"",IF(OR(ISNUMBER(FIND("Growth",B273)),ISNUMBER(FIND("Margin",B273))),"",(J273-T273)/U273))),"")</f>
        <v/>
      </c>
      <c r="W273">
        <f>IFERROR(IF(OR(D273="-",ISBLANK(D273)),"",(K273-T273)/U273),"")</f>
        <v/>
      </c>
      <c r="X273">
        <f>IFERROR(IF(OR(E273="-",ISBLANK(E273)),"",(L273-T273)/U273),"")</f>
        <v/>
      </c>
      <c r="Y273">
        <f>IFERROR(IF(OR(F273="-",ISBLANK(F273)),"",(M273-T273)/U273),"")</f>
        <v/>
      </c>
      <c r="Z273">
        <f>IFERROR(IF(OR(G273="-",ISBLANK(G273)),"",(N273-T273)/U273),"")</f>
        <v/>
      </c>
      <c r="AA273">
        <f>IF(MAX(MAX(V273:Z273),ABS(MIN(V273:Z273)))=ABS(MIN(V273:Z273)),MIN(V273:Z273),MAX(V273:Z273))</f>
        <v/>
      </c>
      <c r="AB273">
        <f>IFERROR(V144+MATCH(AA273,V273:Z273,0)-1,"")</f>
        <v/>
      </c>
      <c r="AC273">
        <f>IF(AB273&lt;&gt;"",IF(S273=AB273,"Low",IF(AB273=Q273,"High","")),"")</f>
        <v/>
      </c>
      <c r="AE273">
        <f>IF(ISNUMBER(MATCH("N/A",J273:N273,0)),"",IFERROR((5 * SUMPRODUCT(J144:N144,J273:N273) - PRODUCT(SUM(J144:N144),SUM(J273:N273))) / ((5 * SUM((J144^2)+(K144^2)+(L144^2)+(M144^2)+(N144^2))) - SUM(J144:N144)^2),""))</f>
        <v/>
      </c>
      <c r="AF273">
        <f>IFERROR(CORREL(J144:N144,J273:N273),"")</f>
        <v/>
      </c>
      <c r="AZ273">
        <f>IF(Q273=S273,0,1)</f>
        <v/>
      </c>
      <c r="BA273">
        <f>IF(AZ273=1,IF(Q273="","",IF(Q273=N144,"Yes","No")),"")</f>
        <v/>
      </c>
      <c r="BB273">
        <f>IF(BA273="Yes",P273,"")</f>
        <v/>
      </c>
      <c r="BC273">
        <f>IF(AZ273=1,IF(S273="","",IF(S273=N144,"Yes","No")),"")</f>
        <v/>
      </c>
      <c r="BD273">
        <f>IF(BC273="Yes",R273,"")</f>
        <v/>
      </c>
      <c r="BE273">
        <f>IFERROR(IF(SIGN(AE273)=1,"Increasing",IF(SIGN(AE273)=-1,"Decreasing","")),"")</f>
        <v/>
      </c>
      <c r="BF273">
        <f>IF(OR(AND(BE273="Increasing",BA273="Yes"),AND(BE273="Decreasing",BC273="Yes")),"Yes","No")</f>
        <v/>
      </c>
      <c r="BG273">
        <f>IF(I273="pos_trend","Yes","No")</f>
        <v/>
      </c>
      <c r="BH273">
        <f>IF(AF273&lt;&gt;"",IF(ABS(AF273)&gt;0.8,"Yes","No"),"")</f>
        <v/>
      </c>
    </row>
    <row r="274" spans="1:60">
      <c r="I274">
        <f>IF(AND(K274&gt; J274, L274&gt; K274, M274&gt; L274, N274&gt; M274), "pos_trend", IF(AND(K274&lt; J274, L274&lt; K274, M274&lt; L274, N274&lt; M274), "neg_trend", "N/A"))</f>
        <v/>
      </c>
      <c r="J274">
        <f>IFERROR(IF(TRIM(C274)="-", "N/A", IF(RIGHT(C274,1)=")",IF(RIGHT(C274,2)="T)",-1000000000000*VALUE(MID(C274,2,LEN(C274)-3)),IF(RIGHT(C274,2)="M)",-1000000*VALUE(MID(C274,2,LEN(C274)-3)),IF(RIGHT(C274,2)="B)",-1000000000*VALUE(MID(C274,2,LEN(C274)-3)),IF(RIGHT(C274,2)="k)",-1000*VALUE(MID(C274,2,LEN(C274)-3)),VALUE(SUBSTITUTE(C274,",","")))))),IF(RIGHT(C274,1)="T",1000000000000*VALUE(LEFT(C274,LEN(C274)-1)),IF(RIGHT(C274,1)="M",1000000*VALUE(LEFT(C274,LEN(C274)-1)),IF(RIGHT(C274,1)="B",1000000000*VALUE(LEFT(C274,LEN(C274)-1)),IF(RIGHT(C274,1)="%",0.01*VALUE(LEFT(C274,LEN(C274)-1)),IF(RIGHT(C274,1)="k",1000*VALUE(LEFT(C274,LEN(C274)-1)),VALUE(SUBSTITUTE(C274,",",""))))))))),"N/A")</f>
        <v/>
      </c>
      <c r="K274">
        <f>IFERROR(IF(TRIM(D274)="-", "N/A", IF(RIGHT(D274,1)=")",IF(RIGHT(D274,2)="T)",-1000000000000*VALUE(MID(D274,2,LEN(D274)-3)),IF(RIGHT(D274,2)="M)",-1000000*VALUE(MID(D274,2,LEN(D274)-3)),IF(RIGHT(D274,2)="B)",-1000000000*VALUE(MID(D274,2,LEN(D274)-3)),IF(RIGHT(D274,2)="k)",-1000*VALUE(MID(D274,2,LEN(D274)-3)),VALUE(SUBSTITUTE(D274,",","")))))),IF(RIGHT(D274,1)="T",1000000000000*VALUE(LEFT(D274,LEN(D274)-1)),IF(RIGHT(D274,1)="M",1000000*VALUE(LEFT(D274,LEN(D274)-1)),IF(RIGHT(D274,1)="B",1000000000*VALUE(LEFT(D274,LEN(D274)-1)),IF(RIGHT(D274,1)="%",0.01*VALUE(LEFT(D274,LEN(D274)-1)),IF(RIGHT(D274,1)="k",1000*VALUE(LEFT(D274,LEN(D274)-1)),VALUE(SUBSTITUTE(D274,",",""))))))))),"N/A")</f>
        <v/>
      </c>
      <c r="L274">
        <f>IFERROR(IF(TRIM(E274)="-", "N/A", IF(RIGHT(E274,1)=")",IF(RIGHT(E274,2)="T)",-1000000000000*VALUE(MID(E274,2,LEN(E274)-3)),IF(RIGHT(E274,2)="M)",-1000000*VALUE(MID(E274,2,LEN(E274)-3)),IF(RIGHT(E274,2)="B)",-1000000000*VALUE(MID(E274,2,LEN(E274)-3)),IF(RIGHT(E274,2)="k)",-1000*VALUE(MID(E274,2,LEN(E274)-3)),VALUE(SUBSTITUTE(E274,",","")))))),IF(RIGHT(E274,1)="T",1000000000000*VALUE(LEFT(E274,LEN(E274)-1)),IF(RIGHT(E274,1)="M",1000000*VALUE(LEFT(E274,LEN(E274)-1)),IF(RIGHT(E274,1)="B",1000000000*VALUE(LEFT(E274,LEN(E274)-1)),IF(RIGHT(E274,1)="%",0.01*VALUE(LEFT(E274,LEN(E274)-1)),IF(RIGHT(E274,1)="k",1000*VALUE(LEFT(E274,LEN(E274)-1)),VALUE(SUBSTITUTE(E274,",",""))))))))),"N/A")</f>
        <v/>
      </c>
      <c r="M274">
        <f>IFERROR(IF(TRIM(F274)="-", "N/A", IF(RIGHT(F274,1)=")",IF(RIGHT(F274,2)="T)",-1000000000000*VALUE(MID(F274,2,LEN(F274)-3)),IF(RIGHT(F274,2)="M)",-1000000*VALUE(MID(F274,2,LEN(F274)-3)),IF(RIGHT(F274,2)="B)",-1000000000*VALUE(MID(F274,2,LEN(F274)-3)),IF(RIGHT(F274,2)="k)",-1000*VALUE(MID(F274,2,LEN(F274)-3)),VALUE(SUBSTITUTE(F274,",","")))))),IF(RIGHT(F274,1)="T",1000000000000*VALUE(LEFT(F274,LEN(F274)-1)),IF(RIGHT(F274,1)="M",1000000*VALUE(LEFT(F274,LEN(F274)-1)),IF(RIGHT(F274,1)="B",1000000000*VALUE(LEFT(F274,LEN(F274)-1)),IF(RIGHT(F274,1)="%",0.01*VALUE(LEFT(F274,LEN(F274)-1)),IF(RIGHT(F274,1)="k",1000*VALUE(LEFT(F274,LEN(F274)-1)),VALUE(SUBSTITUTE(F274,",",""))))))))),"N/A")</f>
        <v/>
      </c>
      <c r="N274">
        <f>IFERROR(IF(TRIM(G274)="-", "N/A", IF(RIGHT(G274,1)=")",IF(RIGHT(G274,2)="T)",-1000000000000*VALUE(MID(G274,2,LEN(G274)-3)),IF(RIGHT(G274,2)="M)",-1000000*VALUE(MID(G274,2,LEN(G274)-3)),IF(RIGHT(G274,2)="B)",-1000000000*VALUE(MID(G274,2,LEN(G274)-3)),IF(RIGHT(G274,2)="k)",-1000*VALUE(MID(G274,2,LEN(G274)-3)),VALUE(SUBSTITUTE(G274,",","")))))),IF(RIGHT(G274,1)="T",1000000000000*VALUE(LEFT(G274,LEN(G274)-1)),IF(RIGHT(G274,1)="M",1000000*VALUE(LEFT(G274,LEN(G274)-1)),IF(RIGHT(G274,1)="B",1000000000*VALUE(LEFT(G274,LEN(G274)-1)),IF(RIGHT(G274,1)="%",0.01*VALUE(LEFT(G274,LEN(G274)-1)),IF(RIGHT(G274,1)="k",1000*VALUE(LEFT(G274,LEN(G274)-1)),VALUE(SUBSTITUTE(G274,",",""))))))))),"N/A")</f>
        <v/>
      </c>
      <c r="P274">
        <f>MAX(J274:N274)</f>
        <v/>
      </c>
      <c r="Q274">
        <f>IFERROR(J144+MATCH(P274,J274:N274,0)-1,"")</f>
        <v/>
      </c>
      <c r="R274">
        <f>IF(Q274="","",MIN(J274:N274))</f>
        <v/>
      </c>
      <c r="S274">
        <f>IFERROR(J144+MATCH(R274,J274:N274,0)-1,"")</f>
        <v/>
      </c>
      <c r="T274">
        <f>IFERROR(AVERAGE(J274:N274),"")</f>
        <v/>
      </c>
      <c r="U274">
        <f>IFERROR(STDEV(J274:N274),"")</f>
        <v/>
      </c>
      <c r="V274">
        <f>IFERROR(IF(C274="-","",IF(ISBLANK(B274),"",IF(OR(ISNUMBER(FIND("Growth",B274)),ISNUMBER(FIND("Margin",B274))),"",(J274-T274)/U274))),"")</f>
        <v/>
      </c>
      <c r="W274">
        <f>IFERROR(IF(OR(D274="-",ISBLANK(D274)),"",(K274-T274)/U274),"")</f>
        <v/>
      </c>
      <c r="X274">
        <f>IFERROR(IF(OR(E274="-",ISBLANK(E274)),"",(L274-T274)/U274),"")</f>
        <v/>
      </c>
      <c r="Y274">
        <f>IFERROR(IF(OR(F274="-",ISBLANK(F274)),"",(M274-T274)/U274),"")</f>
        <v/>
      </c>
      <c r="Z274">
        <f>IFERROR(IF(OR(G274="-",ISBLANK(G274)),"",(N274-T274)/U274),"")</f>
        <v/>
      </c>
      <c r="AA274">
        <f>IF(MAX(MAX(V274:Z274),ABS(MIN(V274:Z274)))=ABS(MIN(V274:Z274)),MIN(V274:Z274),MAX(V274:Z274))</f>
        <v/>
      </c>
      <c r="AB274">
        <f>IFERROR(V144+MATCH(AA274,V274:Z274,0)-1,"")</f>
        <v/>
      </c>
      <c r="AC274">
        <f>IF(AB274&lt;&gt;"",IF(S274=AB274,"Low",IF(AB274=Q274,"High","")),"")</f>
        <v/>
      </c>
      <c r="AE274">
        <f>IF(ISNUMBER(MATCH("N/A",J274:N274,0)),"",IFERROR((5 * SUMPRODUCT(J144:N144,J274:N274) - PRODUCT(SUM(J144:N144),SUM(J274:N274))) / ((5 * SUM((J144^2)+(K144^2)+(L144^2)+(M144^2)+(N144^2))) - SUM(J144:N144)^2),""))</f>
        <v/>
      </c>
      <c r="AF274">
        <f>IFERROR(CORREL(J144:N144,J274:N274),"")</f>
        <v/>
      </c>
      <c r="AZ274">
        <f>IF(Q274=S274,0,1)</f>
        <v/>
      </c>
      <c r="BA274">
        <f>IF(AZ274=1,IF(Q274="","",IF(Q274=N144,"Yes","No")),"")</f>
        <v/>
      </c>
      <c r="BB274">
        <f>IF(BA274="Yes",P274,"")</f>
        <v/>
      </c>
      <c r="BC274">
        <f>IF(AZ274=1,IF(S274="","",IF(S274=N144,"Yes","No")),"")</f>
        <v/>
      </c>
      <c r="BD274">
        <f>IF(BC274="Yes",R274,"")</f>
        <v/>
      </c>
      <c r="BE274">
        <f>IFERROR(IF(SIGN(AE274)=1,"Increasing",IF(SIGN(AE274)=-1,"Decreasing","")),"")</f>
        <v/>
      </c>
      <c r="BF274">
        <f>IF(OR(AND(BE274="Increasing",BA274="Yes"),AND(BE274="Decreasing",BC274="Yes")),"Yes","No")</f>
        <v/>
      </c>
      <c r="BG274">
        <f>IF(I274="pos_trend","Yes","No")</f>
        <v/>
      </c>
      <c r="BH274">
        <f>IF(AF274&lt;&gt;"",IF(ABS(AF274)&gt;0.8,"Yes","No"),"")</f>
        <v/>
      </c>
    </row>
    <row r="275" spans="1:60">
      <c r="I275">
        <f>IF(AND(K275&gt; J275, L275&gt; K275, M275&gt; L275, N275&gt; M275), "pos_trend", IF(AND(K275&lt; J275, L275&lt; K275, M275&lt; L275, N275&lt; M275), "neg_trend", "N/A"))</f>
        <v/>
      </c>
      <c r="J275">
        <f>IFERROR(IF(TRIM(C275)="-", "N/A", IF(RIGHT(C275,1)=")",IF(RIGHT(C275,2)="T)",-1000000000000*VALUE(MID(C275,2,LEN(C275)-3)),IF(RIGHT(C275,2)="M)",-1000000*VALUE(MID(C275,2,LEN(C275)-3)),IF(RIGHT(C275,2)="B)",-1000000000*VALUE(MID(C275,2,LEN(C275)-3)),IF(RIGHT(C275,2)="k)",-1000*VALUE(MID(C275,2,LEN(C275)-3)),VALUE(SUBSTITUTE(C275,",","")))))),IF(RIGHT(C275,1)="T",1000000000000*VALUE(LEFT(C275,LEN(C275)-1)),IF(RIGHT(C275,1)="M",1000000*VALUE(LEFT(C275,LEN(C275)-1)),IF(RIGHT(C275,1)="B",1000000000*VALUE(LEFT(C275,LEN(C275)-1)),IF(RIGHT(C275,1)="%",0.01*VALUE(LEFT(C275,LEN(C275)-1)),IF(RIGHT(C275,1)="k",1000*VALUE(LEFT(C275,LEN(C275)-1)),VALUE(SUBSTITUTE(C275,",",""))))))))),"N/A")</f>
        <v/>
      </c>
      <c r="K275">
        <f>IFERROR(IF(TRIM(D275)="-", "N/A", IF(RIGHT(D275,1)=")",IF(RIGHT(D275,2)="T)",-1000000000000*VALUE(MID(D275,2,LEN(D275)-3)),IF(RIGHT(D275,2)="M)",-1000000*VALUE(MID(D275,2,LEN(D275)-3)),IF(RIGHT(D275,2)="B)",-1000000000*VALUE(MID(D275,2,LEN(D275)-3)),IF(RIGHT(D275,2)="k)",-1000*VALUE(MID(D275,2,LEN(D275)-3)),VALUE(SUBSTITUTE(D275,",","")))))),IF(RIGHT(D275,1)="T",1000000000000*VALUE(LEFT(D275,LEN(D275)-1)),IF(RIGHT(D275,1)="M",1000000*VALUE(LEFT(D275,LEN(D275)-1)),IF(RIGHT(D275,1)="B",1000000000*VALUE(LEFT(D275,LEN(D275)-1)),IF(RIGHT(D275,1)="%",0.01*VALUE(LEFT(D275,LEN(D275)-1)),IF(RIGHT(D275,1)="k",1000*VALUE(LEFT(D275,LEN(D275)-1)),VALUE(SUBSTITUTE(D275,",",""))))))))),"N/A")</f>
        <v/>
      </c>
      <c r="L275">
        <f>IFERROR(IF(TRIM(E275)="-", "N/A", IF(RIGHT(E275,1)=")",IF(RIGHT(E275,2)="T)",-1000000000000*VALUE(MID(E275,2,LEN(E275)-3)),IF(RIGHT(E275,2)="M)",-1000000*VALUE(MID(E275,2,LEN(E275)-3)),IF(RIGHT(E275,2)="B)",-1000000000*VALUE(MID(E275,2,LEN(E275)-3)),IF(RIGHT(E275,2)="k)",-1000*VALUE(MID(E275,2,LEN(E275)-3)),VALUE(SUBSTITUTE(E275,",","")))))),IF(RIGHT(E275,1)="T",1000000000000*VALUE(LEFT(E275,LEN(E275)-1)),IF(RIGHT(E275,1)="M",1000000*VALUE(LEFT(E275,LEN(E275)-1)),IF(RIGHT(E275,1)="B",1000000000*VALUE(LEFT(E275,LEN(E275)-1)),IF(RIGHT(E275,1)="%",0.01*VALUE(LEFT(E275,LEN(E275)-1)),IF(RIGHT(E275,1)="k",1000*VALUE(LEFT(E275,LEN(E275)-1)),VALUE(SUBSTITUTE(E275,",",""))))))))),"N/A")</f>
        <v/>
      </c>
      <c r="M275">
        <f>IFERROR(IF(TRIM(F275)="-", "N/A", IF(RIGHT(F275,1)=")",IF(RIGHT(F275,2)="T)",-1000000000000*VALUE(MID(F275,2,LEN(F275)-3)),IF(RIGHT(F275,2)="M)",-1000000*VALUE(MID(F275,2,LEN(F275)-3)),IF(RIGHT(F275,2)="B)",-1000000000*VALUE(MID(F275,2,LEN(F275)-3)),IF(RIGHT(F275,2)="k)",-1000*VALUE(MID(F275,2,LEN(F275)-3)),VALUE(SUBSTITUTE(F275,",","")))))),IF(RIGHT(F275,1)="T",1000000000000*VALUE(LEFT(F275,LEN(F275)-1)),IF(RIGHT(F275,1)="M",1000000*VALUE(LEFT(F275,LEN(F275)-1)),IF(RIGHT(F275,1)="B",1000000000*VALUE(LEFT(F275,LEN(F275)-1)),IF(RIGHT(F275,1)="%",0.01*VALUE(LEFT(F275,LEN(F275)-1)),IF(RIGHT(F275,1)="k",1000*VALUE(LEFT(F275,LEN(F275)-1)),VALUE(SUBSTITUTE(F275,",",""))))))))),"N/A")</f>
        <v/>
      </c>
      <c r="N275">
        <f>IFERROR(IF(TRIM(G275)="-", "N/A", IF(RIGHT(G275,1)=")",IF(RIGHT(G275,2)="T)",-1000000000000*VALUE(MID(G275,2,LEN(G275)-3)),IF(RIGHT(G275,2)="M)",-1000000*VALUE(MID(G275,2,LEN(G275)-3)),IF(RIGHT(G275,2)="B)",-1000000000*VALUE(MID(G275,2,LEN(G275)-3)),IF(RIGHT(G275,2)="k)",-1000*VALUE(MID(G275,2,LEN(G275)-3)),VALUE(SUBSTITUTE(G275,",","")))))),IF(RIGHT(G275,1)="T",1000000000000*VALUE(LEFT(G275,LEN(G275)-1)),IF(RIGHT(G275,1)="M",1000000*VALUE(LEFT(G275,LEN(G275)-1)),IF(RIGHT(G275,1)="B",1000000000*VALUE(LEFT(G275,LEN(G275)-1)),IF(RIGHT(G275,1)="%",0.01*VALUE(LEFT(G275,LEN(G275)-1)),IF(RIGHT(G275,1)="k",1000*VALUE(LEFT(G275,LEN(G275)-1)),VALUE(SUBSTITUTE(G275,",",""))))))))),"N/A")</f>
        <v/>
      </c>
      <c r="P275">
        <f>MAX(J275:N275)</f>
        <v/>
      </c>
      <c r="Q275">
        <f>IFERROR(J144+MATCH(P275,J275:N275,0)-1,"")</f>
        <v/>
      </c>
      <c r="R275">
        <f>IF(Q275="","",MIN(J275:N275))</f>
        <v/>
      </c>
      <c r="S275">
        <f>IFERROR(J144+MATCH(R275,J275:N275,0)-1,"")</f>
        <v/>
      </c>
      <c r="T275">
        <f>IFERROR(AVERAGE(J275:N275),"")</f>
        <v/>
      </c>
      <c r="U275">
        <f>IFERROR(STDEV(J275:N275),"")</f>
        <v/>
      </c>
      <c r="V275">
        <f>IFERROR(IF(C275="-","",IF(ISBLANK(B275),"",IF(OR(ISNUMBER(FIND("Growth",B275)),ISNUMBER(FIND("Margin",B275))),"",(J275-T275)/U275))),"")</f>
        <v/>
      </c>
      <c r="W275">
        <f>IFERROR(IF(OR(D275="-",ISBLANK(D275)),"",(K275-T275)/U275),"")</f>
        <v/>
      </c>
      <c r="X275">
        <f>IFERROR(IF(OR(E275="-",ISBLANK(E275)),"",(L275-T275)/U275),"")</f>
        <v/>
      </c>
      <c r="Y275">
        <f>IFERROR(IF(OR(F275="-",ISBLANK(F275)),"",(M275-T275)/U275),"")</f>
        <v/>
      </c>
      <c r="Z275">
        <f>IFERROR(IF(OR(G275="-",ISBLANK(G275)),"",(N275-T275)/U275),"")</f>
        <v/>
      </c>
      <c r="AA275">
        <f>IF(MAX(MAX(V275:Z275),ABS(MIN(V275:Z275)))=ABS(MIN(V275:Z275)),MIN(V275:Z275),MAX(V275:Z275))</f>
        <v/>
      </c>
      <c r="AB275">
        <f>IFERROR(V144+MATCH(AA275,V275:Z275,0)-1,"")</f>
        <v/>
      </c>
      <c r="AC275">
        <f>IF(AB275&lt;&gt;"",IF(S275=AB275,"Low",IF(AB275=Q275,"High","")),"")</f>
        <v/>
      </c>
      <c r="AE275">
        <f>IF(ISNUMBER(MATCH("N/A",J275:N275,0)),"",IFERROR((5 * SUMPRODUCT(J144:N144,J275:N275) - PRODUCT(SUM(J144:N144),SUM(J275:N275))) / ((5 * SUM((J144^2)+(K144^2)+(L144^2)+(M144^2)+(N144^2))) - SUM(J144:N144)^2),""))</f>
        <v/>
      </c>
      <c r="AF275">
        <f>IFERROR(CORREL(J144:N144,J275:N275),"")</f>
        <v/>
      </c>
      <c r="AZ275">
        <f>IF(Q275=S275,0,1)</f>
        <v/>
      </c>
      <c r="BA275">
        <f>IF(AZ275=1,IF(Q275="","",IF(Q275=N144,"Yes","No")),"")</f>
        <v/>
      </c>
      <c r="BB275">
        <f>IF(BA275="Yes",P275,"")</f>
        <v/>
      </c>
      <c r="BC275">
        <f>IF(AZ275=1,IF(S275="","",IF(S275=N144,"Yes","No")),"")</f>
        <v/>
      </c>
      <c r="BD275">
        <f>IF(BC275="Yes",R275,"")</f>
        <v/>
      </c>
      <c r="BE275">
        <f>IFERROR(IF(SIGN(AE275)=1,"Increasing",IF(SIGN(AE275)=-1,"Decreasing","")),"")</f>
        <v/>
      </c>
      <c r="BF275">
        <f>IF(OR(AND(BE275="Increasing",BA275="Yes"),AND(BE275="Decreasing",BC275="Yes")),"Yes","No")</f>
        <v/>
      </c>
      <c r="BG275">
        <f>IF(I275="pos_trend","Yes","No")</f>
        <v/>
      </c>
      <c r="BH275">
        <f>IF(AF275&lt;&gt;"",IF(ABS(AF275)&gt;0.8,"Yes","No"),"")</f>
        <v/>
      </c>
    </row>
    <row r="276" spans="1:60">
      <c r="I276">
        <f>IF(AND(K276&gt; J276, L276&gt; K276, M276&gt; L276, N276&gt; M276), "pos_trend", IF(AND(K276&lt; J276, L276&lt; K276, M276&lt; L276, N276&lt; M276), "neg_trend", "N/A"))</f>
        <v/>
      </c>
      <c r="J276">
        <f>IFERROR(IF(TRIM(C276)="-", "N/A", IF(RIGHT(C276,1)=")",IF(RIGHT(C276,2)="T)",-1000000000000*VALUE(MID(C276,2,LEN(C276)-3)),IF(RIGHT(C276,2)="M)",-1000000*VALUE(MID(C276,2,LEN(C276)-3)),IF(RIGHT(C276,2)="B)",-1000000000*VALUE(MID(C276,2,LEN(C276)-3)),IF(RIGHT(C276,2)="k)",-1000*VALUE(MID(C276,2,LEN(C276)-3)),VALUE(SUBSTITUTE(C276,",","")))))),IF(RIGHT(C276,1)="T",1000000000000*VALUE(LEFT(C276,LEN(C276)-1)),IF(RIGHT(C276,1)="M",1000000*VALUE(LEFT(C276,LEN(C276)-1)),IF(RIGHT(C276,1)="B",1000000000*VALUE(LEFT(C276,LEN(C276)-1)),IF(RIGHT(C276,1)="%",0.01*VALUE(LEFT(C276,LEN(C276)-1)),IF(RIGHT(C276,1)="k",1000*VALUE(LEFT(C276,LEN(C276)-1)),VALUE(SUBSTITUTE(C276,",",""))))))))),"N/A")</f>
        <v/>
      </c>
      <c r="K276">
        <f>IFERROR(IF(TRIM(D276)="-", "N/A", IF(RIGHT(D276,1)=")",IF(RIGHT(D276,2)="T)",-1000000000000*VALUE(MID(D276,2,LEN(D276)-3)),IF(RIGHT(D276,2)="M)",-1000000*VALUE(MID(D276,2,LEN(D276)-3)),IF(RIGHT(D276,2)="B)",-1000000000*VALUE(MID(D276,2,LEN(D276)-3)),IF(RIGHT(D276,2)="k)",-1000*VALUE(MID(D276,2,LEN(D276)-3)),VALUE(SUBSTITUTE(D276,",","")))))),IF(RIGHT(D276,1)="T",1000000000000*VALUE(LEFT(D276,LEN(D276)-1)),IF(RIGHT(D276,1)="M",1000000*VALUE(LEFT(D276,LEN(D276)-1)),IF(RIGHT(D276,1)="B",1000000000*VALUE(LEFT(D276,LEN(D276)-1)),IF(RIGHT(D276,1)="%",0.01*VALUE(LEFT(D276,LEN(D276)-1)),IF(RIGHT(D276,1)="k",1000*VALUE(LEFT(D276,LEN(D276)-1)),VALUE(SUBSTITUTE(D276,",",""))))))))),"N/A")</f>
        <v/>
      </c>
      <c r="L276">
        <f>IFERROR(IF(TRIM(E276)="-", "N/A", IF(RIGHT(E276,1)=")",IF(RIGHT(E276,2)="T)",-1000000000000*VALUE(MID(E276,2,LEN(E276)-3)),IF(RIGHT(E276,2)="M)",-1000000*VALUE(MID(E276,2,LEN(E276)-3)),IF(RIGHT(E276,2)="B)",-1000000000*VALUE(MID(E276,2,LEN(E276)-3)),IF(RIGHT(E276,2)="k)",-1000*VALUE(MID(E276,2,LEN(E276)-3)),VALUE(SUBSTITUTE(E276,",","")))))),IF(RIGHT(E276,1)="T",1000000000000*VALUE(LEFT(E276,LEN(E276)-1)),IF(RIGHT(E276,1)="M",1000000*VALUE(LEFT(E276,LEN(E276)-1)),IF(RIGHT(E276,1)="B",1000000000*VALUE(LEFT(E276,LEN(E276)-1)),IF(RIGHT(E276,1)="%",0.01*VALUE(LEFT(E276,LEN(E276)-1)),IF(RIGHT(E276,1)="k",1000*VALUE(LEFT(E276,LEN(E276)-1)),VALUE(SUBSTITUTE(E276,",",""))))))))),"N/A")</f>
        <v/>
      </c>
      <c r="M276">
        <f>IFERROR(IF(TRIM(F276)="-", "N/A", IF(RIGHT(F276,1)=")",IF(RIGHT(F276,2)="T)",-1000000000000*VALUE(MID(F276,2,LEN(F276)-3)),IF(RIGHT(F276,2)="M)",-1000000*VALUE(MID(F276,2,LEN(F276)-3)),IF(RIGHT(F276,2)="B)",-1000000000*VALUE(MID(F276,2,LEN(F276)-3)),IF(RIGHT(F276,2)="k)",-1000*VALUE(MID(F276,2,LEN(F276)-3)),VALUE(SUBSTITUTE(F276,",","")))))),IF(RIGHT(F276,1)="T",1000000000000*VALUE(LEFT(F276,LEN(F276)-1)),IF(RIGHT(F276,1)="M",1000000*VALUE(LEFT(F276,LEN(F276)-1)),IF(RIGHT(F276,1)="B",1000000000*VALUE(LEFT(F276,LEN(F276)-1)),IF(RIGHT(F276,1)="%",0.01*VALUE(LEFT(F276,LEN(F276)-1)),IF(RIGHT(F276,1)="k",1000*VALUE(LEFT(F276,LEN(F276)-1)),VALUE(SUBSTITUTE(F276,",",""))))))))),"N/A")</f>
        <v/>
      </c>
      <c r="N276">
        <f>IFERROR(IF(TRIM(G276)="-", "N/A", IF(RIGHT(G276,1)=")",IF(RIGHT(G276,2)="T)",-1000000000000*VALUE(MID(G276,2,LEN(G276)-3)),IF(RIGHT(G276,2)="M)",-1000000*VALUE(MID(G276,2,LEN(G276)-3)),IF(RIGHT(G276,2)="B)",-1000000000*VALUE(MID(G276,2,LEN(G276)-3)),IF(RIGHT(G276,2)="k)",-1000*VALUE(MID(G276,2,LEN(G276)-3)),VALUE(SUBSTITUTE(G276,",","")))))),IF(RIGHT(G276,1)="T",1000000000000*VALUE(LEFT(G276,LEN(G276)-1)),IF(RIGHT(G276,1)="M",1000000*VALUE(LEFT(G276,LEN(G276)-1)),IF(RIGHT(G276,1)="B",1000000000*VALUE(LEFT(G276,LEN(G276)-1)),IF(RIGHT(G276,1)="%",0.01*VALUE(LEFT(G276,LEN(G276)-1)),IF(RIGHT(G276,1)="k",1000*VALUE(LEFT(G276,LEN(G276)-1)),VALUE(SUBSTITUTE(G276,",",""))))))))),"N/A")</f>
        <v/>
      </c>
      <c r="P276">
        <f>MAX(J276:N276)</f>
        <v/>
      </c>
      <c r="Q276">
        <f>IFERROR(J144+MATCH(P276,J276:N276,0)-1,"")</f>
        <v/>
      </c>
      <c r="R276">
        <f>IF(Q276="","",MIN(J276:N276))</f>
        <v/>
      </c>
      <c r="S276">
        <f>IFERROR(J144+MATCH(R276,J276:N276,0)-1,"")</f>
        <v/>
      </c>
      <c r="T276">
        <f>IFERROR(AVERAGE(J276:N276),"")</f>
        <v/>
      </c>
      <c r="U276">
        <f>IFERROR(STDEV(J276:N276),"")</f>
        <v/>
      </c>
      <c r="V276">
        <f>IFERROR(IF(C276="-","",IF(ISBLANK(B276),"",IF(OR(ISNUMBER(FIND("Growth",B276)),ISNUMBER(FIND("Margin",B276))),"",(J276-T276)/U276))),"")</f>
        <v/>
      </c>
      <c r="W276">
        <f>IFERROR(IF(OR(D276="-",ISBLANK(D276)),"",(K276-T276)/U276),"")</f>
        <v/>
      </c>
      <c r="X276">
        <f>IFERROR(IF(OR(E276="-",ISBLANK(E276)),"",(L276-T276)/U276),"")</f>
        <v/>
      </c>
      <c r="Y276">
        <f>IFERROR(IF(OR(F276="-",ISBLANK(F276)),"",(M276-T276)/U276),"")</f>
        <v/>
      </c>
      <c r="Z276">
        <f>IFERROR(IF(OR(G276="-",ISBLANK(G276)),"",(N276-T276)/U276),"")</f>
        <v/>
      </c>
      <c r="AA276">
        <f>IF(MAX(MAX(V276:Z276),ABS(MIN(V276:Z276)))=ABS(MIN(V276:Z276)),MIN(V276:Z276),MAX(V276:Z276))</f>
        <v/>
      </c>
      <c r="AB276">
        <f>IFERROR(V144+MATCH(AA276,V276:Z276,0)-1,"")</f>
        <v/>
      </c>
      <c r="AC276">
        <f>IF(AB276&lt;&gt;"",IF(S276=AB276,"Low",IF(AB276=Q276,"High","")),"")</f>
        <v/>
      </c>
      <c r="AE276">
        <f>IF(ISNUMBER(MATCH("N/A",J276:N276,0)),"",IFERROR((5 * SUMPRODUCT(J144:N144,J276:N276) - PRODUCT(SUM(J144:N144),SUM(J276:N276))) / ((5 * SUM((J144^2)+(K144^2)+(L144^2)+(M144^2)+(N144^2))) - SUM(J144:N144)^2),""))</f>
        <v/>
      </c>
      <c r="AF276">
        <f>IFERROR(CORREL(J144:N144,J276:N276),"")</f>
        <v/>
      </c>
      <c r="AZ276">
        <f>IF(Q276=S276,0,1)</f>
        <v/>
      </c>
      <c r="BA276">
        <f>IF(AZ276=1,IF(Q276="","",IF(Q276=N144,"Yes","No")),"")</f>
        <v/>
      </c>
      <c r="BB276">
        <f>IF(BA276="Yes",P276,"")</f>
        <v/>
      </c>
      <c r="BC276">
        <f>IF(AZ276=1,IF(S276="","",IF(S276=N144,"Yes","No")),"")</f>
        <v/>
      </c>
      <c r="BD276">
        <f>IF(BC276="Yes",R276,"")</f>
        <v/>
      </c>
      <c r="BE276">
        <f>IFERROR(IF(SIGN(AE276)=1,"Increasing",IF(SIGN(AE276)=-1,"Decreasing","")),"")</f>
        <v/>
      </c>
      <c r="BF276">
        <f>IF(OR(AND(BE276="Increasing",BA276="Yes"),AND(BE276="Decreasing",BC276="Yes")),"Yes","No")</f>
        <v/>
      </c>
      <c r="BG276">
        <f>IF(I276="pos_trend","Yes","No")</f>
        <v/>
      </c>
      <c r="BH276">
        <f>IF(AF276&lt;&gt;"",IF(ABS(AF276)&gt;0.8,"Yes","No"),"")</f>
        <v/>
      </c>
    </row>
    <row r="277" spans="1:60">
      <c r="I277">
        <f>IF(AND(K277&gt; J277, L277&gt; K277, M277&gt; L277, N277&gt; M277), "pos_trend", IF(AND(K277&lt; J277, L277&lt; K277, M277&lt; L277, N277&lt; M277), "neg_trend", "N/A"))</f>
        <v/>
      </c>
      <c r="J277">
        <f>IFERROR(IF(TRIM(C277)="-", "N/A", IF(RIGHT(C277,1)=")",IF(RIGHT(C277,2)="T)",-1000000000000*VALUE(MID(C277,2,LEN(C277)-3)),IF(RIGHT(C277,2)="M)",-1000000*VALUE(MID(C277,2,LEN(C277)-3)),IF(RIGHT(C277,2)="B)",-1000000000*VALUE(MID(C277,2,LEN(C277)-3)),IF(RIGHT(C277,2)="k)",-1000*VALUE(MID(C277,2,LEN(C277)-3)),VALUE(SUBSTITUTE(C277,",","")))))),IF(RIGHT(C277,1)="T",1000000000000*VALUE(LEFT(C277,LEN(C277)-1)),IF(RIGHT(C277,1)="M",1000000*VALUE(LEFT(C277,LEN(C277)-1)),IF(RIGHT(C277,1)="B",1000000000*VALUE(LEFT(C277,LEN(C277)-1)),IF(RIGHT(C277,1)="%",0.01*VALUE(LEFT(C277,LEN(C277)-1)),IF(RIGHT(C277,1)="k",1000*VALUE(LEFT(C277,LEN(C277)-1)),VALUE(SUBSTITUTE(C277,",",""))))))))),"N/A")</f>
        <v/>
      </c>
      <c r="K277">
        <f>IFERROR(IF(TRIM(D277)="-", "N/A", IF(RIGHT(D277,1)=")",IF(RIGHT(D277,2)="T)",-1000000000000*VALUE(MID(D277,2,LEN(D277)-3)),IF(RIGHT(D277,2)="M)",-1000000*VALUE(MID(D277,2,LEN(D277)-3)),IF(RIGHT(D277,2)="B)",-1000000000*VALUE(MID(D277,2,LEN(D277)-3)),IF(RIGHT(D277,2)="k)",-1000*VALUE(MID(D277,2,LEN(D277)-3)),VALUE(SUBSTITUTE(D277,",","")))))),IF(RIGHT(D277,1)="T",1000000000000*VALUE(LEFT(D277,LEN(D277)-1)),IF(RIGHT(D277,1)="M",1000000*VALUE(LEFT(D277,LEN(D277)-1)),IF(RIGHT(D277,1)="B",1000000000*VALUE(LEFT(D277,LEN(D277)-1)),IF(RIGHT(D277,1)="%",0.01*VALUE(LEFT(D277,LEN(D277)-1)),IF(RIGHT(D277,1)="k",1000*VALUE(LEFT(D277,LEN(D277)-1)),VALUE(SUBSTITUTE(D277,",",""))))))))),"N/A")</f>
        <v/>
      </c>
      <c r="L277">
        <f>IFERROR(IF(TRIM(E277)="-", "N/A", IF(RIGHT(E277,1)=")",IF(RIGHT(E277,2)="T)",-1000000000000*VALUE(MID(E277,2,LEN(E277)-3)),IF(RIGHT(E277,2)="M)",-1000000*VALUE(MID(E277,2,LEN(E277)-3)),IF(RIGHT(E277,2)="B)",-1000000000*VALUE(MID(E277,2,LEN(E277)-3)),IF(RIGHT(E277,2)="k)",-1000*VALUE(MID(E277,2,LEN(E277)-3)),VALUE(SUBSTITUTE(E277,",","")))))),IF(RIGHT(E277,1)="T",1000000000000*VALUE(LEFT(E277,LEN(E277)-1)),IF(RIGHT(E277,1)="M",1000000*VALUE(LEFT(E277,LEN(E277)-1)),IF(RIGHT(E277,1)="B",1000000000*VALUE(LEFT(E277,LEN(E277)-1)),IF(RIGHT(E277,1)="%",0.01*VALUE(LEFT(E277,LEN(E277)-1)),IF(RIGHT(E277,1)="k",1000*VALUE(LEFT(E277,LEN(E277)-1)),VALUE(SUBSTITUTE(E277,",",""))))))))),"N/A")</f>
        <v/>
      </c>
      <c r="M277">
        <f>IFERROR(IF(TRIM(F277)="-", "N/A", IF(RIGHT(F277,1)=")",IF(RIGHT(F277,2)="T)",-1000000000000*VALUE(MID(F277,2,LEN(F277)-3)),IF(RIGHT(F277,2)="M)",-1000000*VALUE(MID(F277,2,LEN(F277)-3)),IF(RIGHT(F277,2)="B)",-1000000000*VALUE(MID(F277,2,LEN(F277)-3)),IF(RIGHT(F277,2)="k)",-1000*VALUE(MID(F277,2,LEN(F277)-3)),VALUE(SUBSTITUTE(F277,",","")))))),IF(RIGHT(F277,1)="T",1000000000000*VALUE(LEFT(F277,LEN(F277)-1)),IF(RIGHT(F277,1)="M",1000000*VALUE(LEFT(F277,LEN(F277)-1)),IF(RIGHT(F277,1)="B",1000000000*VALUE(LEFT(F277,LEN(F277)-1)),IF(RIGHT(F277,1)="%",0.01*VALUE(LEFT(F277,LEN(F277)-1)),IF(RIGHT(F277,1)="k",1000*VALUE(LEFT(F277,LEN(F277)-1)),VALUE(SUBSTITUTE(F277,",",""))))))))),"N/A")</f>
        <v/>
      </c>
      <c r="N277">
        <f>IFERROR(IF(TRIM(G277)="-", "N/A", IF(RIGHT(G277,1)=")",IF(RIGHT(G277,2)="T)",-1000000000000*VALUE(MID(G277,2,LEN(G277)-3)),IF(RIGHT(G277,2)="M)",-1000000*VALUE(MID(G277,2,LEN(G277)-3)),IF(RIGHT(G277,2)="B)",-1000000000*VALUE(MID(G277,2,LEN(G277)-3)),IF(RIGHT(G277,2)="k)",-1000*VALUE(MID(G277,2,LEN(G277)-3)),VALUE(SUBSTITUTE(G277,",","")))))),IF(RIGHT(G277,1)="T",1000000000000*VALUE(LEFT(G277,LEN(G277)-1)),IF(RIGHT(G277,1)="M",1000000*VALUE(LEFT(G277,LEN(G277)-1)),IF(RIGHT(G277,1)="B",1000000000*VALUE(LEFT(G277,LEN(G277)-1)),IF(RIGHT(G277,1)="%",0.01*VALUE(LEFT(G277,LEN(G277)-1)),IF(RIGHT(G277,1)="k",1000*VALUE(LEFT(G277,LEN(G277)-1)),VALUE(SUBSTITUTE(G277,",",""))))))))),"N/A")</f>
        <v/>
      </c>
      <c r="P277">
        <f>MAX(J277:N277)</f>
        <v/>
      </c>
      <c r="Q277">
        <f>IFERROR(J144+MATCH(P277,J277:N277,0)-1,"")</f>
        <v/>
      </c>
      <c r="R277">
        <f>IF(Q277="","",MIN(J277:N277))</f>
        <v/>
      </c>
      <c r="S277">
        <f>IFERROR(J144+MATCH(R277,J277:N277,0)-1,"")</f>
        <v/>
      </c>
      <c r="T277">
        <f>IFERROR(AVERAGE(J277:N277),"")</f>
        <v/>
      </c>
      <c r="U277">
        <f>IFERROR(STDEV(J277:N277),"")</f>
        <v/>
      </c>
      <c r="V277">
        <f>IFERROR(IF(C277="-","",IF(ISBLANK(B277),"",IF(OR(ISNUMBER(FIND("Growth",B277)),ISNUMBER(FIND("Margin",B277))),"",(J277-T277)/U277))),"")</f>
        <v/>
      </c>
      <c r="W277">
        <f>IFERROR(IF(OR(D277="-",ISBLANK(D277)),"",(K277-T277)/U277),"")</f>
        <v/>
      </c>
      <c r="X277">
        <f>IFERROR(IF(OR(E277="-",ISBLANK(E277)),"",(L277-T277)/U277),"")</f>
        <v/>
      </c>
      <c r="Y277">
        <f>IFERROR(IF(OR(F277="-",ISBLANK(F277)),"",(M277-T277)/U277),"")</f>
        <v/>
      </c>
      <c r="Z277">
        <f>IFERROR(IF(OR(G277="-",ISBLANK(G277)),"",(N277-T277)/U277),"")</f>
        <v/>
      </c>
      <c r="AA277">
        <f>IF(MAX(MAX(V277:Z277),ABS(MIN(V277:Z277)))=ABS(MIN(V277:Z277)),MIN(V277:Z277),MAX(V277:Z277))</f>
        <v/>
      </c>
      <c r="AB277">
        <f>IFERROR(V144+MATCH(AA277,V277:Z277,0)-1,"")</f>
        <v/>
      </c>
      <c r="AC277">
        <f>IF(AB277&lt;&gt;"",IF(S277=AB277,"Low",IF(AB277=Q277,"High","")),"")</f>
        <v/>
      </c>
      <c r="AE277">
        <f>IF(ISNUMBER(MATCH("N/A",J277:N277,0)),"",IFERROR((5 * SUMPRODUCT(J144:N144,J277:N277) - PRODUCT(SUM(J144:N144),SUM(J277:N277))) / ((5 * SUM((J144^2)+(K144^2)+(L144^2)+(M144^2)+(N144^2))) - SUM(J144:N144)^2),""))</f>
        <v/>
      </c>
      <c r="AF277">
        <f>IFERROR(CORREL(J144:N144,J277:N277),"")</f>
        <v/>
      </c>
      <c r="AZ277">
        <f>IF(Q277=S277,0,1)</f>
        <v/>
      </c>
      <c r="BA277">
        <f>IF(AZ277=1,IF(Q277="","",IF(Q277=N144,"Yes","No")),"")</f>
        <v/>
      </c>
      <c r="BB277">
        <f>IF(BA277="Yes",P277,"")</f>
        <v/>
      </c>
      <c r="BC277">
        <f>IF(AZ277=1,IF(S277="","",IF(S277=N144,"Yes","No")),"")</f>
        <v/>
      </c>
      <c r="BD277">
        <f>IF(BC277="Yes",R277,"")</f>
        <v/>
      </c>
      <c r="BE277">
        <f>IFERROR(IF(SIGN(AE277)=1,"Increasing",IF(SIGN(AE277)=-1,"Decreasing","")),"")</f>
        <v/>
      </c>
      <c r="BF277">
        <f>IF(OR(AND(BE277="Increasing",BA277="Yes"),AND(BE277="Decreasing",BC277="Yes")),"Yes","No")</f>
        <v/>
      </c>
      <c r="BG277">
        <f>IF(I277="pos_trend","Yes","No")</f>
        <v/>
      </c>
      <c r="BH277">
        <f>IF(AF277&lt;&gt;"",IF(ABS(AF277)&gt;0.8,"Yes","No"),"")</f>
        <v/>
      </c>
    </row>
    <row r="278" spans="1:60">
      <c r="I278">
        <f>IF(AND(K278&gt; J278, L278&gt; K278, M278&gt; L278, N278&gt; M278), "pos_trend", IF(AND(K278&lt; J278, L278&lt; K278, M278&lt; L278, N278&lt; M278), "neg_trend", "N/A"))</f>
        <v/>
      </c>
      <c r="J278">
        <f>IFERROR(IF(TRIM(C278)="-", "N/A", IF(RIGHT(C278,1)=")",IF(RIGHT(C278,2)="T)",-1000000000000*VALUE(MID(C278,2,LEN(C278)-3)),IF(RIGHT(C278,2)="M)",-1000000*VALUE(MID(C278,2,LEN(C278)-3)),IF(RIGHT(C278,2)="B)",-1000000000*VALUE(MID(C278,2,LEN(C278)-3)),IF(RIGHT(C278,2)="k)",-1000*VALUE(MID(C278,2,LEN(C278)-3)),VALUE(SUBSTITUTE(C278,",","")))))),IF(RIGHT(C278,1)="T",1000000000000*VALUE(LEFT(C278,LEN(C278)-1)),IF(RIGHT(C278,1)="M",1000000*VALUE(LEFT(C278,LEN(C278)-1)),IF(RIGHT(C278,1)="B",1000000000*VALUE(LEFT(C278,LEN(C278)-1)),IF(RIGHT(C278,1)="%",0.01*VALUE(LEFT(C278,LEN(C278)-1)),IF(RIGHT(C278,1)="k",1000*VALUE(LEFT(C278,LEN(C278)-1)),VALUE(SUBSTITUTE(C278,",",""))))))))),"N/A")</f>
        <v/>
      </c>
      <c r="K278">
        <f>IFERROR(IF(TRIM(D278)="-", "N/A", IF(RIGHT(D278,1)=")",IF(RIGHT(D278,2)="T)",-1000000000000*VALUE(MID(D278,2,LEN(D278)-3)),IF(RIGHT(D278,2)="M)",-1000000*VALUE(MID(D278,2,LEN(D278)-3)),IF(RIGHT(D278,2)="B)",-1000000000*VALUE(MID(D278,2,LEN(D278)-3)),IF(RIGHT(D278,2)="k)",-1000*VALUE(MID(D278,2,LEN(D278)-3)),VALUE(SUBSTITUTE(D278,",","")))))),IF(RIGHT(D278,1)="T",1000000000000*VALUE(LEFT(D278,LEN(D278)-1)),IF(RIGHT(D278,1)="M",1000000*VALUE(LEFT(D278,LEN(D278)-1)),IF(RIGHT(D278,1)="B",1000000000*VALUE(LEFT(D278,LEN(D278)-1)),IF(RIGHT(D278,1)="%",0.01*VALUE(LEFT(D278,LEN(D278)-1)),IF(RIGHT(D278,1)="k",1000*VALUE(LEFT(D278,LEN(D278)-1)),VALUE(SUBSTITUTE(D278,",",""))))))))),"N/A")</f>
        <v/>
      </c>
      <c r="L278">
        <f>IFERROR(IF(TRIM(E278)="-", "N/A", IF(RIGHT(E278,1)=")",IF(RIGHT(E278,2)="T)",-1000000000000*VALUE(MID(E278,2,LEN(E278)-3)),IF(RIGHT(E278,2)="M)",-1000000*VALUE(MID(E278,2,LEN(E278)-3)),IF(RIGHT(E278,2)="B)",-1000000000*VALUE(MID(E278,2,LEN(E278)-3)),IF(RIGHT(E278,2)="k)",-1000*VALUE(MID(E278,2,LEN(E278)-3)),VALUE(SUBSTITUTE(E278,",","")))))),IF(RIGHT(E278,1)="T",1000000000000*VALUE(LEFT(E278,LEN(E278)-1)),IF(RIGHT(E278,1)="M",1000000*VALUE(LEFT(E278,LEN(E278)-1)),IF(RIGHT(E278,1)="B",1000000000*VALUE(LEFT(E278,LEN(E278)-1)),IF(RIGHT(E278,1)="%",0.01*VALUE(LEFT(E278,LEN(E278)-1)),IF(RIGHT(E278,1)="k",1000*VALUE(LEFT(E278,LEN(E278)-1)),VALUE(SUBSTITUTE(E278,",",""))))))))),"N/A")</f>
        <v/>
      </c>
      <c r="M278">
        <f>IFERROR(IF(TRIM(F278)="-", "N/A", IF(RIGHT(F278,1)=")",IF(RIGHT(F278,2)="T)",-1000000000000*VALUE(MID(F278,2,LEN(F278)-3)),IF(RIGHT(F278,2)="M)",-1000000*VALUE(MID(F278,2,LEN(F278)-3)),IF(RIGHT(F278,2)="B)",-1000000000*VALUE(MID(F278,2,LEN(F278)-3)),IF(RIGHT(F278,2)="k)",-1000*VALUE(MID(F278,2,LEN(F278)-3)),VALUE(SUBSTITUTE(F278,",","")))))),IF(RIGHT(F278,1)="T",1000000000000*VALUE(LEFT(F278,LEN(F278)-1)),IF(RIGHT(F278,1)="M",1000000*VALUE(LEFT(F278,LEN(F278)-1)),IF(RIGHT(F278,1)="B",1000000000*VALUE(LEFT(F278,LEN(F278)-1)),IF(RIGHT(F278,1)="%",0.01*VALUE(LEFT(F278,LEN(F278)-1)),IF(RIGHT(F278,1)="k",1000*VALUE(LEFT(F278,LEN(F278)-1)),VALUE(SUBSTITUTE(F278,",",""))))))))),"N/A")</f>
        <v/>
      </c>
      <c r="N278">
        <f>IFERROR(IF(TRIM(G278)="-", "N/A", IF(RIGHT(G278,1)=")",IF(RIGHT(G278,2)="T)",-1000000000000*VALUE(MID(G278,2,LEN(G278)-3)),IF(RIGHT(G278,2)="M)",-1000000*VALUE(MID(G278,2,LEN(G278)-3)),IF(RIGHT(G278,2)="B)",-1000000000*VALUE(MID(G278,2,LEN(G278)-3)),IF(RIGHT(G278,2)="k)",-1000*VALUE(MID(G278,2,LEN(G278)-3)),VALUE(SUBSTITUTE(G278,",","")))))),IF(RIGHT(G278,1)="T",1000000000000*VALUE(LEFT(G278,LEN(G278)-1)),IF(RIGHT(G278,1)="M",1000000*VALUE(LEFT(G278,LEN(G278)-1)),IF(RIGHT(G278,1)="B",1000000000*VALUE(LEFT(G278,LEN(G278)-1)),IF(RIGHT(G278,1)="%",0.01*VALUE(LEFT(G278,LEN(G278)-1)),IF(RIGHT(G278,1)="k",1000*VALUE(LEFT(G278,LEN(G278)-1)),VALUE(SUBSTITUTE(G278,",",""))))))))),"N/A")</f>
        <v/>
      </c>
      <c r="P278">
        <f>MAX(J278:N278)</f>
        <v/>
      </c>
      <c r="Q278">
        <f>IFERROR(J144+MATCH(P278,J278:N278,0)-1,"")</f>
        <v/>
      </c>
      <c r="R278">
        <f>IF(Q278="","",MIN(J278:N278))</f>
        <v/>
      </c>
      <c r="S278">
        <f>IFERROR(J144+MATCH(R278,J278:N278,0)-1,"")</f>
        <v/>
      </c>
      <c r="T278">
        <f>IFERROR(AVERAGE(J278:N278),"")</f>
        <v/>
      </c>
      <c r="U278">
        <f>IFERROR(STDEV(J278:N278),"")</f>
        <v/>
      </c>
      <c r="V278">
        <f>IFERROR(IF(C278="-","",IF(ISBLANK(B278),"",IF(OR(ISNUMBER(FIND("Growth",B278)),ISNUMBER(FIND("Margin",B278))),"",(J278-T278)/U278))),"")</f>
        <v/>
      </c>
      <c r="W278">
        <f>IFERROR(IF(OR(D278="-",ISBLANK(D278)),"",(K278-T278)/U278),"")</f>
        <v/>
      </c>
      <c r="X278">
        <f>IFERROR(IF(OR(E278="-",ISBLANK(E278)),"",(L278-T278)/U278),"")</f>
        <v/>
      </c>
      <c r="Y278">
        <f>IFERROR(IF(OR(F278="-",ISBLANK(F278)),"",(M278-T278)/U278),"")</f>
        <v/>
      </c>
      <c r="Z278">
        <f>IFERROR(IF(OR(G278="-",ISBLANK(G278)),"",(N278-T278)/U278),"")</f>
        <v/>
      </c>
      <c r="AA278">
        <f>IF(MAX(MAX(V278:Z278),ABS(MIN(V278:Z278)))=ABS(MIN(V278:Z278)),MIN(V278:Z278),MAX(V278:Z278))</f>
        <v/>
      </c>
      <c r="AB278">
        <f>IFERROR(V144+MATCH(AA278,V278:Z278,0)-1,"")</f>
        <v/>
      </c>
      <c r="AC278">
        <f>IF(AB278&lt;&gt;"",IF(S278=AB278,"Low",IF(AB278=Q278,"High","")),"")</f>
        <v/>
      </c>
      <c r="AE278">
        <f>IF(ISNUMBER(MATCH("N/A",J278:N278,0)),"",IFERROR((5 * SUMPRODUCT(J144:N144,J278:N278) - PRODUCT(SUM(J144:N144),SUM(J278:N278))) / ((5 * SUM((J144^2)+(K144^2)+(L144^2)+(M144^2)+(N144^2))) - SUM(J144:N144)^2),""))</f>
        <v/>
      </c>
      <c r="AF278">
        <f>IFERROR(CORREL(J144:N144,J278:N278),"")</f>
        <v/>
      </c>
      <c r="AZ278">
        <f>IF(Q278=S278,0,1)</f>
        <v/>
      </c>
      <c r="BA278">
        <f>IF(AZ278=1,IF(Q278="","",IF(Q278=N144,"Yes","No")),"")</f>
        <v/>
      </c>
      <c r="BB278">
        <f>IF(BA278="Yes",P278,"")</f>
        <v/>
      </c>
      <c r="BC278">
        <f>IF(AZ278=1,IF(S278="","",IF(S278=N144,"Yes","No")),"")</f>
        <v/>
      </c>
      <c r="BD278">
        <f>IF(BC278="Yes",R278,"")</f>
        <v/>
      </c>
      <c r="BE278">
        <f>IFERROR(IF(SIGN(AE278)=1,"Increasing",IF(SIGN(AE278)=-1,"Decreasing","")),"")</f>
        <v/>
      </c>
      <c r="BF278">
        <f>IF(OR(AND(BE278="Increasing",BA278="Yes"),AND(BE278="Decreasing",BC278="Yes")),"Yes","No")</f>
        <v/>
      </c>
      <c r="BG278">
        <f>IF(I278="pos_trend","Yes","No")</f>
        <v/>
      </c>
      <c r="BH278">
        <f>IF(AF278&lt;&gt;"",IF(ABS(AF278)&gt;0.8,"Yes","No"),"")</f>
        <v/>
      </c>
    </row>
    <row r="279" spans="1:60">
      <c r="I279">
        <f>IF(AND(K279&gt; J279, L279&gt; K279, M279&gt; L279, N279&gt; M279), "pos_trend", IF(AND(K279&lt; J279, L279&lt; K279, M279&lt; L279, N279&lt; M279), "neg_trend", "N/A"))</f>
        <v/>
      </c>
      <c r="J279">
        <f>IFERROR(IF(TRIM(C279)="-", "N/A", IF(RIGHT(C279,1)=")",IF(RIGHT(C279,2)="T)",-1000000000000*VALUE(MID(C279,2,LEN(C279)-3)),IF(RIGHT(C279,2)="M)",-1000000*VALUE(MID(C279,2,LEN(C279)-3)),IF(RIGHT(C279,2)="B)",-1000000000*VALUE(MID(C279,2,LEN(C279)-3)),IF(RIGHT(C279,2)="k)",-1000*VALUE(MID(C279,2,LEN(C279)-3)),VALUE(SUBSTITUTE(C279,",","")))))),IF(RIGHT(C279,1)="T",1000000000000*VALUE(LEFT(C279,LEN(C279)-1)),IF(RIGHT(C279,1)="M",1000000*VALUE(LEFT(C279,LEN(C279)-1)),IF(RIGHT(C279,1)="B",1000000000*VALUE(LEFT(C279,LEN(C279)-1)),IF(RIGHT(C279,1)="%",0.01*VALUE(LEFT(C279,LEN(C279)-1)),IF(RIGHT(C279,1)="k",1000*VALUE(LEFT(C279,LEN(C279)-1)),VALUE(SUBSTITUTE(C279,",",""))))))))),"N/A")</f>
        <v/>
      </c>
      <c r="K279">
        <f>IFERROR(IF(TRIM(D279)="-", "N/A", IF(RIGHT(D279,1)=")",IF(RIGHT(D279,2)="T)",-1000000000000*VALUE(MID(D279,2,LEN(D279)-3)),IF(RIGHT(D279,2)="M)",-1000000*VALUE(MID(D279,2,LEN(D279)-3)),IF(RIGHT(D279,2)="B)",-1000000000*VALUE(MID(D279,2,LEN(D279)-3)),IF(RIGHT(D279,2)="k)",-1000*VALUE(MID(D279,2,LEN(D279)-3)),VALUE(SUBSTITUTE(D279,",","")))))),IF(RIGHT(D279,1)="T",1000000000000*VALUE(LEFT(D279,LEN(D279)-1)),IF(RIGHT(D279,1)="M",1000000*VALUE(LEFT(D279,LEN(D279)-1)),IF(RIGHT(D279,1)="B",1000000000*VALUE(LEFT(D279,LEN(D279)-1)),IF(RIGHT(D279,1)="%",0.01*VALUE(LEFT(D279,LEN(D279)-1)),IF(RIGHT(D279,1)="k",1000*VALUE(LEFT(D279,LEN(D279)-1)),VALUE(SUBSTITUTE(D279,",",""))))))))),"N/A")</f>
        <v/>
      </c>
      <c r="L279">
        <f>IFERROR(IF(TRIM(E279)="-", "N/A", IF(RIGHT(E279,1)=")",IF(RIGHT(E279,2)="T)",-1000000000000*VALUE(MID(E279,2,LEN(E279)-3)),IF(RIGHT(E279,2)="M)",-1000000*VALUE(MID(E279,2,LEN(E279)-3)),IF(RIGHT(E279,2)="B)",-1000000000*VALUE(MID(E279,2,LEN(E279)-3)),IF(RIGHT(E279,2)="k)",-1000*VALUE(MID(E279,2,LEN(E279)-3)),VALUE(SUBSTITUTE(E279,",","")))))),IF(RIGHT(E279,1)="T",1000000000000*VALUE(LEFT(E279,LEN(E279)-1)),IF(RIGHT(E279,1)="M",1000000*VALUE(LEFT(E279,LEN(E279)-1)),IF(RIGHT(E279,1)="B",1000000000*VALUE(LEFT(E279,LEN(E279)-1)),IF(RIGHT(E279,1)="%",0.01*VALUE(LEFT(E279,LEN(E279)-1)),IF(RIGHT(E279,1)="k",1000*VALUE(LEFT(E279,LEN(E279)-1)),VALUE(SUBSTITUTE(E279,",",""))))))))),"N/A")</f>
        <v/>
      </c>
      <c r="M279">
        <f>IFERROR(IF(TRIM(F279)="-", "N/A", IF(RIGHT(F279,1)=")",IF(RIGHT(F279,2)="T)",-1000000000000*VALUE(MID(F279,2,LEN(F279)-3)),IF(RIGHT(F279,2)="M)",-1000000*VALUE(MID(F279,2,LEN(F279)-3)),IF(RIGHT(F279,2)="B)",-1000000000*VALUE(MID(F279,2,LEN(F279)-3)),IF(RIGHT(F279,2)="k)",-1000*VALUE(MID(F279,2,LEN(F279)-3)),VALUE(SUBSTITUTE(F279,",","")))))),IF(RIGHT(F279,1)="T",1000000000000*VALUE(LEFT(F279,LEN(F279)-1)),IF(RIGHT(F279,1)="M",1000000*VALUE(LEFT(F279,LEN(F279)-1)),IF(RIGHT(F279,1)="B",1000000000*VALUE(LEFT(F279,LEN(F279)-1)),IF(RIGHT(F279,1)="%",0.01*VALUE(LEFT(F279,LEN(F279)-1)),IF(RIGHT(F279,1)="k",1000*VALUE(LEFT(F279,LEN(F279)-1)),VALUE(SUBSTITUTE(F279,",",""))))))))),"N/A")</f>
        <v/>
      </c>
      <c r="N279">
        <f>IFERROR(IF(TRIM(G279)="-", "N/A", IF(RIGHT(G279,1)=")",IF(RIGHT(G279,2)="T)",-1000000000000*VALUE(MID(G279,2,LEN(G279)-3)),IF(RIGHT(G279,2)="M)",-1000000*VALUE(MID(G279,2,LEN(G279)-3)),IF(RIGHT(G279,2)="B)",-1000000000*VALUE(MID(G279,2,LEN(G279)-3)),IF(RIGHT(G279,2)="k)",-1000*VALUE(MID(G279,2,LEN(G279)-3)),VALUE(SUBSTITUTE(G279,",","")))))),IF(RIGHT(G279,1)="T",1000000000000*VALUE(LEFT(G279,LEN(G279)-1)),IF(RIGHT(G279,1)="M",1000000*VALUE(LEFT(G279,LEN(G279)-1)),IF(RIGHT(G279,1)="B",1000000000*VALUE(LEFT(G279,LEN(G279)-1)),IF(RIGHT(G279,1)="%",0.01*VALUE(LEFT(G279,LEN(G279)-1)),IF(RIGHT(G279,1)="k",1000*VALUE(LEFT(G279,LEN(G279)-1)),VALUE(SUBSTITUTE(G279,",",""))))))))),"N/A")</f>
        <v/>
      </c>
      <c r="P279">
        <f>MAX(J279:N279)</f>
        <v/>
      </c>
      <c r="Q279">
        <f>IFERROR(J144+MATCH(P279,J279:N279,0)-1,"")</f>
        <v/>
      </c>
      <c r="R279">
        <f>IF(Q279="","",MIN(J279:N279))</f>
        <v/>
      </c>
      <c r="S279">
        <f>IFERROR(J144+MATCH(R279,J279:N279,0)-1,"")</f>
        <v/>
      </c>
      <c r="T279">
        <f>IFERROR(AVERAGE(J279:N279),"")</f>
        <v/>
      </c>
      <c r="U279">
        <f>IFERROR(STDEV(J279:N279),"")</f>
        <v/>
      </c>
      <c r="V279">
        <f>IFERROR(IF(C279="-","",IF(ISBLANK(B279),"",IF(OR(ISNUMBER(FIND("Growth",B279)),ISNUMBER(FIND("Margin",B279))),"",(J279-T279)/U279))),"")</f>
        <v/>
      </c>
      <c r="W279">
        <f>IFERROR(IF(OR(D279="-",ISBLANK(D279)),"",(K279-T279)/U279),"")</f>
        <v/>
      </c>
      <c r="X279">
        <f>IFERROR(IF(OR(E279="-",ISBLANK(E279)),"",(L279-T279)/U279),"")</f>
        <v/>
      </c>
      <c r="Y279">
        <f>IFERROR(IF(OR(F279="-",ISBLANK(F279)),"",(M279-T279)/U279),"")</f>
        <v/>
      </c>
      <c r="Z279">
        <f>IFERROR(IF(OR(G279="-",ISBLANK(G279)),"",(N279-T279)/U279),"")</f>
        <v/>
      </c>
      <c r="AA279">
        <f>IF(MAX(MAX(V279:Z279),ABS(MIN(V279:Z279)))=ABS(MIN(V279:Z279)),MIN(V279:Z279),MAX(V279:Z279))</f>
        <v/>
      </c>
      <c r="AB279">
        <f>IFERROR(V144+MATCH(AA279,V279:Z279,0)-1,"")</f>
        <v/>
      </c>
      <c r="AC279">
        <f>IF(AB279&lt;&gt;"",IF(S279=AB279,"Low",IF(AB279=Q279,"High","")),"")</f>
        <v/>
      </c>
      <c r="AE279">
        <f>IF(ISNUMBER(MATCH("N/A",J279:N279,0)),"",IFERROR((5 * SUMPRODUCT(J144:N144,J279:N279) - PRODUCT(SUM(J144:N144),SUM(J279:N279))) / ((5 * SUM((J144^2)+(K144^2)+(L144^2)+(M144^2)+(N144^2))) - SUM(J144:N144)^2),""))</f>
        <v/>
      </c>
      <c r="AF279">
        <f>IFERROR(CORREL(J144:N144,J279:N279),"")</f>
        <v/>
      </c>
      <c r="AZ279">
        <f>IF(Q279=S279,0,1)</f>
        <v/>
      </c>
      <c r="BA279">
        <f>IF(AZ279=1,IF(Q279="","",IF(Q279=N144,"Yes","No")),"")</f>
        <v/>
      </c>
      <c r="BB279">
        <f>IF(BA279="Yes",P279,"")</f>
        <v/>
      </c>
      <c r="BC279">
        <f>IF(AZ279=1,IF(S279="","",IF(S279=N144,"Yes","No")),"")</f>
        <v/>
      </c>
      <c r="BD279">
        <f>IF(BC279="Yes",R279,"")</f>
        <v/>
      </c>
      <c r="BE279">
        <f>IFERROR(IF(SIGN(AE279)=1,"Increasing",IF(SIGN(AE279)=-1,"Decreasing","")),"")</f>
        <v/>
      </c>
      <c r="BF279">
        <f>IF(OR(AND(BE279="Increasing",BA279="Yes"),AND(BE279="Decreasing",BC279="Yes")),"Yes","No")</f>
        <v/>
      </c>
      <c r="BG279">
        <f>IF(I279="pos_trend","Yes","No")</f>
        <v/>
      </c>
      <c r="BH279">
        <f>IF(AF279&lt;&gt;"",IF(ABS(AF279)&gt;0.8,"Yes","No"),"")</f>
        <v/>
      </c>
    </row>
    <row r="280" spans="1:60">
      <c r="I280">
        <f>IF(AND(K280&gt; J280, L280&gt; K280, M280&gt; L280, N280&gt; M280), "pos_trend", IF(AND(K280&lt; J280, L280&lt; K280, M280&lt; L280, N280&lt; M280), "neg_trend", "N/A"))</f>
        <v/>
      </c>
      <c r="J280">
        <f>IFERROR(IF(TRIM(C280)="-", "N/A", IF(RIGHT(C280,1)=")",IF(RIGHT(C280,2)="T)",-1000000000000*VALUE(MID(C280,2,LEN(C280)-3)),IF(RIGHT(C280,2)="M)",-1000000*VALUE(MID(C280,2,LEN(C280)-3)),IF(RIGHT(C280,2)="B)",-1000000000*VALUE(MID(C280,2,LEN(C280)-3)),IF(RIGHT(C280,2)="k)",-1000*VALUE(MID(C280,2,LEN(C280)-3)),VALUE(SUBSTITUTE(C280,",","")))))),IF(RIGHT(C280,1)="T",1000000000000*VALUE(LEFT(C280,LEN(C280)-1)),IF(RIGHT(C280,1)="M",1000000*VALUE(LEFT(C280,LEN(C280)-1)),IF(RIGHT(C280,1)="B",1000000000*VALUE(LEFT(C280,LEN(C280)-1)),IF(RIGHT(C280,1)="%",0.01*VALUE(LEFT(C280,LEN(C280)-1)),IF(RIGHT(C280,1)="k",1000*VALUE(LEFT(C280,LEN(C280)-1)),VALUE(SUBSTITUTE(C280,",",""))))))))),"N/A")</f>
        <v/>
      </c>
      <c r="K280">
        <f>IFERROR(IF(TRIM(D280)="-", "N/A", IF(RIGHT(D280,1)=")",IF(RIGHT(D280,2)="T)",-1000000000000*VALUE(MID(D280,2,LEN(D280)-3)),IF(RIGHT(D280,2)="M)",-1000000*VALUE(MID(D280,2,LEN(D280)-3)),IF(RIGHT(D280,2)="B)",-1000000000*VALUE(MID(D280,2,LEN(D280)-3)),IF(RIGHT(D280,2)="k)",-1000*VALUE(MID(D280,2,LEN(D280)-3)),VALUE(SUBSTITUTE(D280,",","")))))),IF(RIGHT(D280,1)="T",1000000000000*VALUE(LEFT(D280,LEN(D280)-1)),IF(RIGHT(D280,1)="M",1000000*VALUE(LEFT(D280,LEN(D280)-1)),IF(RIGHT(D280,1)="B",1000000000*VALUE(LEFT(D280,LEN(D280)-1)),IF(RIGHT(D280,1)="%",0.01*VALUE(LEFT(D280,LEN(D280)-1)),IF(RIGHT(D280,1)="k",1000*VALUE(LEFT(D280,LEN(D280)-1)),VALUE(SUBSTITUTE(D280,",",""))))))))),"N/A")</f>
        <v/>
      </c>
      <c r="L280">
        <f>IFERROR(IF(TRIM(E280)="-", "N/A", IF(RIGHT(E280,1)=")",IF(RIGHT(E280,2)="T)",-1000000000000*VALUE(MID(E280,2,LEN(E280)-3)),IF(RIGHT(E280,2)="M)",-1000000*VALUE(MID(E280,2,LEN(E280)-3)),IF(RIGHT(E280,2)="B)",-1000000000*VALUE(MID(E280,2,LEN(E280)-3)),IF(RIGHT(E280,2)="k)",-1000*VALUE(MID(E280,2,LEN(E280)-3)),VALUE(SUBSTITUTE(E280,",","")))))),IF(RIGHT(E280,1)="T",1000000000000*VALUE(LEFT(E280,LEN(E280)-1)),IF(RIGHT(E280,1)="M",1000000*VALUE(LEFT(E280,LEN(E280)-1)),IF(RIGHT(E280,1)="B",1000000000*VALUE(LEFT(E280,LEN(E280)-1)),IF(RIGHT(E280,1)="%",0.01*VALUE(LEFT(E280,LEN(E280)-1)),IF(RIGHT(E280,1)="k",1000*VALUE(LEFT(E280,LEN(E280)-1)),VALUE(SUBSTITUTE(E280,",",""))))))))),"N/A")</f>
        <v/>
      </c>
      <c r="M280">
        <f>IFERROR(IF(TRIM(F280)="-", "N/A", IF(RIGHT(F280,1)=")",IF(RIGHT(F280,2)="T)",-1000000000000*VALUE(MID(F280,2,LEN(F280)-3)),IF(RIGHT(F280,2)="M)",-1000000*VALUE(MID(F280,2,LEN(F280)-3)),IF(RIGHT(F280,2)="B)",-1000000000*VALUE(MID(F280,2,LEN(F280)-3)),IF(RIGHT(F280,2)="k)",-1000*VALUE(MID(F280,2,LEN(F280)-3)),VALUE(SUBSTITUTE(F280,",","")))))),IF(RIGHT(F280,1)="T",1000000000000*VALUE(LEFT(F280,LEN(F280)-1)),IF(RIGHT(F280,1)="M",1000000*VALUE(LEFT(F280,LEN(F280)-1)),IF(RIGHT(F280,1)="B",1000000000*VALUE(LEFT(F280,LEN(F280)-1)),IF(RIGHT(F280,1)="%",0.01*VALUE(LEFT(F280,LEN(F280)-1)),IF(RIGHT(F280,1)="k",1000*VALUE(LEFT(F280,LEN(F280)-1)),VALUE(SUBSTITUTE(F280,",",""))))))))),"N/A")</f>
        <v/>
      </c>
      <c r="N280">
        <f>IFERROR(IF(TRIM(G280)="-", "N/A", IF(RIGHT(G280,1)=")",IF(RIGHT(G280,2)="T)",-1000000000000*VALUE(MID(G280,2,LEN(G280)-3)),IF(RIGHT(G280,2)="M)",-1000000*VALUE(MID(G280,2,LEN(G280)-3)),IF(RIGHT(G280,2)="B)",-1000000000*VALUE(MID(G280,2,LEN(G280)-3)),IF(RIGHT(G280,2)="k)",-1000*VALUE(MID(G280,2,LEN(G280)-3)),VALUE(SUBSTITUTE(G280,",","")))))),IF(RIGHT(G280,1)="T",1000000000000*VALUE(LEFT(G280,LEN(G280)-1)),IF(RIGHT(G280,1)="M",1000000*VALUE(LEFT(G280,LEN(G280)-1)),IF(RIGHT(G280,1)="B",1000000000*VALUE(LEFT(G280,LEN(G280)-1)),IF(RIGHT(G280,1)="%",0.01*VALUE(LEFT(G280,LEN(G280)-1)),IF(RIGHT(G280,1)="k",1000*VALUE(LEFT(G280,LEN(G280)-1)),VALUE(SUBSTITUTE(G280,",",""))))))))),"N/A")</f>
        <v/>
      </c>
      <c r="P280">
        <f>MAX(J280:N280)</f>
        <v/>
      </c>
      <c r="Q280">
        <f>IFERROR(J144+MATCH(P280,J280:N280,0)-1,"")</f>
        <v/>
      </c>
      <c r="R280">
        <f>IF(Q280="","",MIN(J280:N280))</f>
        <v/>
      </c>
      <c r="S280">
        <f>IFERROR(J144+MATCH(R280,J280:N280,0)-1,"")</f>
        <v/>
      </c>
      <c r="T280">
        <f>IFERROR(AVERAGE(J280:N280),"")</f>
        <v/>
      </c>
      <c r="U280">
        <f>IFERROR(STDEV(J280:N280),"")</f>
        <v/>
      </c>
      <c r="V280">
        <f>IFERROR(IF(C280="-","",IF(ISBLANK(B280),"",IF(OR(ISNUMBER(FIND("Growth",B280)),ISNUMBER(FIND("Margin",B280))),"",(J280-T280)/U280))),"")</f>
        <v/>
      </c>
      <c r="W280">
        <f>IFERROR(IF(OR(D280="-",ISBLANK(D280)),"",(K280-T280)/U280),"")</f>
        <v/>
      </c>
      <c r="X280">
        <f>IFERROR(IF(OR(E280="-",ISBLANK(E280)),"",(L280-T280)/U280),"")</f>
        <v/>
      </c>
      <c r="Y280">
        <f>IFERROR(IF(OR(F280="-",ISBLANK(F280)),"",(M280-T280)/U280),"")</f>
        <v/>
      </c>
      <c r="Z280">
        <f>IFERROR(IF(OR(G280="-",ISBLANK(G280)),"",(N280-T280)/U280),"")</f>
        <v/>
      </c>
      <c r="AA280">
        <f>IF(MAX(MAX(V280:Z280),ABS(MIN(V280:Z280)))=ABS(MIN(V280:Z280)),MIN(V280:Z280),MAX(V280:Z280))</f>
        <v/>
      </c>
      <c r="AB280">
        <f>IFERROR(V144+MATCH(AA280,V280:Z280,0)-1,"")</f>
        <v/>
      </c>
      <c r="AC280">
        <f>IF(AB280&lt;&gt;"",IF(S280=AB280,"Low",IF(AB280=Q280,"High","")),"")</f>
        <v/>
      </c>
      <c r="AE280">
        <f>IF(ISNUMBER(MATCH("N/A",J280:N280,0)),"",IFERROR((5 * SUMPRODUCT(J144:N144,J280:N280) - PRODUCT(SUM(J144:N144),SUM(J280:N280))) / ((5 * SUM((J144^2)+(K144^2)+(L144^2)+(M144^2)+(N144^2))) - SUM(J144:N144)^2),""))</f>
        <v/>
      </c>
      <c r="AF280">
        <f>IFERROR(CORREL(J144:N144,J280:N280),"")</f>
        <v/>
      </c>
      <c r="AZ280">
        <f>IF(Q280=S280,0,1)</f>
        <v/>
      </c>
      <c r="BA280">
        <f>IF(AZ280=1,IF(Q280="","",IF(Q280=N144,"Yes","No")),"")</f>
        <v/>
      </c>
      <c r="BB280">
        <f>IF(BA280="Yes",P280,"")</f>
        <v/>
      </c>
      <c r="BC280">
        <f>IF(AZ280=1,IF(S280="","",IF(S280=N144,"Yes","No")),"")</f>
        <v/>
      </c>
      <c r="BD280">
        <f>IF(BC280="Yes",R280,"")</f>
        <v/>
      </c>
      <c r="BE280">
        <f>IFERROR(IF(SIGN(AE280)=1,"Increasing",IF(SIGN(AE280)=-1,"Decreasing","")),"")</f>
        <v/>
      </c>
      <c r="BF280">
        <f>IF(OR(AND(BE280="Increasing",BA280="Yes"),AND(BE280="Decreasing",BC280="Yes")),"Yes","No")</f>
        <v/>
      </c>
      <c r="BG280">
        <f>IF(I280="pos_trend","Yes","No")</f>
        <v/>
      </c>
      <c r="BH280">
        <f>IF(AF280&lt;&gt;"",IF(ABS(AF280)&gt;0.8,"Yes","No"),"")</f>
        <v/>
      </c>
    </row>
    <row r="281" spans="1:60">
      <c r="I281">
        <f>IF(AND(K281&gt; J281, L281&gt; K281, M281&gt; L281, N281&gt; M281), "pos_trend", IF(AND(K281&lt; J281, L281&lt; K281, M281&lt; L281, N281&lt; M281), "neg_trend", "N/A"))</f>
        <v/>
      </c>
      <c r="J281">
        <f>IFERROR(IF(TRIM(C281)="-", "N/A", IF(RIGHT(C281,1)=")",IF(RIGHT(C281,2)="T)",-1000000000000*VALUE(MID(C281,2,LEN(C281)-3)),IF(RIGHT(C281,2)="M)",-1000000*VALUE(MID(C281,2,LEN(C281)-3)),IF(RIGHT(C281,2)="B)",-1000000000*VALUE(MID(C281,2,LEN(C281)-3)),IF(RIGHT(C281,2)="k)",-1000*VALUE(MID(C281,2,LEN(C281)-3)),VALUE(SUBSTITUTE(C281,",","")))))),IF(RIGHT(C281,1)="T",1000000000000*VALUE(LEFT(C281,LEN(C281)-1)),IF(RIGHT(C281,1)="M",1000000*VALUE(LEFT(C281,LEN(C281)-1)),IF(RIGHT(C281,1)="B",1000000000*VALUE(LEFT(C281,LEN(C281)-1)),IF(RIGHT(C281,1)="%",0.01*VALUE(LEFT(C281,LEN(C281)-1)),IF(RIGHT(C281,1)="k",1000*VALUE(LEFT(C281,LEN(C281)-1)),VALUE(SUBSTITUTE(C281,",",""))))))))),"N/A")</f>
        <v/>
      </c>
      <c r="K281">
        <f>IFERROR(IF(TRIM(D281)="-", "N/A", IF(RIGHT(D281,1)=")",IF(RIGHT(D281,2)="T)",-1000000000000*VALUE(MID(D281,2,LEN(D281)-3)),IF(RIGHT(D281,2)="M)",-1000000*VALUE(MID(D281,2,LEN(D281)-3)),IF(RIGHT(D281,2)="B)",-1000000000*VALUE(MID(D281,2,LEN(D281)-3)),IF(RIGHT(D281,2)="k)",-1000*VALUE(MID(D281,2,LEN(D281)-3)),VALUE(SUBSTITUTE(D281,",","")))))),IF(RIGHT(D281,1)="T",1000000000000*VALUE(LEFT(D281,LEN(D281)-1)),IF(RIGHT(D281,1)="M",1000000*VALUE(LEFT(D281,LEN(D281)-1)),IF(RIGHT(D281,1)="B",1000000000*VALUE(LEFT(D281,LEN(D281)-1)),IF(RIGHT(D281,1)="%",0.01*VALUE(LEFT(D281,LEN(D281)-1)),IF(RIGHT(D281,1)="k",1000*VALUE(LEFT(D281,LEN(D281)-1)),VALUE(SUBSTITUTE(D281,",",""))))))))),"N/A")</f>
        <v/>
      </c>
      <c r="L281">
        <f>IFERROR(IF(TRIM(E281)="-", "N/A", IF(RIGHT(E281,1)=")",IF(RIGHT(E281,2)="T)",-1000000000000*VALUE(MID(E281,2,LEN(E281)-3)),IF(RIGHT(E281,2)="M)",-1000000*VALUE(MID(E281,2,LEN(E281)-3)),IF(RIGHT(E281,2)="B)",-1000000000*VALUE(MID(E281,2,LEN(E281)-3)),IF(RIGHT(E281,2)="k)",-1000*VALUE(MID(E281,2,LEN(E281)-3)),VALUE(SUBSTITUTE(E281,",","")))))),IF(RIGHT(E281,1)="T",1000000000000*VALUE(LEFT(E281,LEN(E281)-1)),IF(RIGHT(E281,1)="M",1000000*VALUE(LEFT(E281,LEN(E281)-1)),IF(RIGHT(E281,1)="B",1000000000*VALUE(LEFT(E281,LEN(E281)-1)),IF(RIGHT(E281,1)="%",0.01*VALUE(LEFT(E281,LEN(E281)-1)),IF(RIGHT(E281,1)="k",1000*VALUE(LEFT(E281,LEN(E281)-1)),VALUE(SUBSTITUTE(E281,",",""))))))))),"N/A")</f>
        <v/>
      </c>
      <c r="M281">
        <f>IFERROR(IF(TRIM(F281)="-", "N/A", IF(RIGHT(F281,1)=")",IF(RIGHT(F281,2)="T)",-1000000000000*VALUE(MID(F281,2,LEN(F281)-3)),IF(RIGHT(F281,2)="M)",-1000000*VALUE(MID(F281,2,LEN(F281)-3)),IF(RIGHT(F281,2)="B)",-1000000000*VALUE(MID(F281,2,LEN(F281)-3)),IF(RIGHT(F281,2)="k)",-1000*VALUE(MID(F281,2,LEN(F281)-3)),VALUE(SUBSTITUTE(F281,",","")))))),IF(RIGHT(F281,1)="T",1000000000000*VALUE(LEFT(F281,LEN(F281)-1)),IF(RIGHT(F281,1)="M",1000000*VALUE(LEFT(F281,LEN(F281)-1)),IF(RIGHT(F281,1)="B",1000000000*VALUE(LEFT(F281,LEN(F281)-1)),IF(RIGHT(F281,1)="%",0.01*VALUE(LEFT(F281,LEN(F281)-1)),IF(RIGHT(F281,1)="k",1000*VALUE(LEFT(F281,LEN(F281)-1)),VALUE(SUBSTITUTE(F281,",",""))))))))),"N/A")</f>
        <v/>
      </c>
      <c r="N281">
        <f>IFERROR(IF(TRIM(G281)="-", "N/A", IF(RIGHT(G281,1)=")",IF(RIGHT(G281,2)="T)",-1000000000000*VALUE(MID(G281,2,LEN(G281)-3)),IF(RIGHT(G281,2)="M)",-1000000*VALUE(MID(G281,2,LEN(G281)-3)),IF(RIGHT(G281,2)="B)",-1000000000*VALUE(MID(G281,2,LEN(G281)-3)),IF(RIGHT(G281,2)="k)",-1000*VALUE(MID(G281,2,LEN(G281)-3)),VALUE(SUBSTITUTE(G281,",","")))))),IF(RIGHT(G281,1)="T",1000000000000*VALUE(LEFT(G281,LEN(G281)-1)),IF(RIGHT(G281,1)="M",1000000*VALUE(LEFT(G281,LEN(G281)-1)),IF(RIGHT(G281,1)="B",1000000000*VALUE(LEFT(G281,LEN(G281)-1)),IF(RIGHT(G281,1)="%",0.01*VALUE(LEFT(G281,LEN(G281)-1)),IF(RIGHT(G281,1)="k",1000*VALUE(LEFT(G281,LEN(G281)-1)),VALUE(SUBSTITUTE(G281,",",""))))))))),"N/A")</f>
        <v/>
      </c>
      <c r="P281">
        <f>MAX(J281:N281)</f>
        <v/>
      </c>
      <c r="Q281">
        <f>IFERROR(J144+MATCH(P281,J281:N281,0)-1,"")</f>
        <v/>
      </c>
      <c r="R281">
        <f>IF(Q281="","",MIN(J281:N281))</f>
        <v/>
      </c>
      <c r="S281">
        <f>IFERROR(J144+MATCH(R281,J281:N281,0)-1,"")</f>
        <v/>
      </c>
      <c r="T281">
        <f>IFERROR(AVERAGE(J281:N281),"")</f>
        <v/>
      </c>
      <c r="U281">
        <f>IFERROR(STDEV(J281:N281),"")</f>
        <v/>
      </c>
      <c r="V281">
        <f>IFERROR(IF(C281="-","",IF(ISBLANK(B281),"",IF(OR(ISNUMBER(FIND("Growth",B281)),ISNUMBER(FIND("Margin",B281))),"",(J281-T281)/U281))),"")</f>
        <v/>
      </c>
      <c r="W281">
        <f>IFERROR(IF(OR(D281="-",ISBLANK(D281)),"",(K281-T281)/U281),"")</f>
        <v/>
      </c>
      <c r="X281">
        <f>IFERROR(IF(OR(E281="-",ISBLANK(E281)),"",(L281-T281)/U281),"")</f>
        <v/>
      </c>
      <c r="Y281">
        <f>IFERROR(IF(OR(F281="-",ISBLANK(F281)),"",(M281-T281)/U281),"")</f>
        <v/>
      </c>
      <c r="Z281">
        <f>IFERROR(IF(OR(G281="-",ISBLANK(G281)),"",(N281-T281)/U281),"")</f>
        <v/>
      </c>
      <c r="AA281">
        <f>IF(MAX(MAX(V281:Z281),ABS(MIN(V281:Z281)))=ABS(MIN(V281:Z281)),MIN(V281:Z281),MAX(V281:Z281))</f>
        <v/>
      </c>
      <c r="AB281">
        <f>IFERROR(V144+MATCH(AA281,V281:Z281,0)-1,"")</f>
        <v/>
      </c>
      <c r="AC281">
        <f>IF(AB281&lt;&gt;"",IF(S281=AB281,"Low",IF(AB281=Q281,"High","")),"")</f>
        <v/>
      </c>
      <c r="AE281">
        <f>IF(ISNUMBER(MATCH("N/A",J281:N281,0)),"",IFERROR((5 * SUMPRODUCT(J144:N144,J281:N281) - PRODUCT(SUM(J144:N144),SUM(J281:N281))) / ((5 * SUM((J144^2)+(K144^2)+(L144^2)+(M144^2)+(N144^2))) - SUM(J144:N144)^2),""))</f>
        <v/>
      </c>
      <c r="AF281">
        <f>IFERROR(CORREL(J144:N144,J281:N281),"")</f>
        <v/>
      </c>
      <c r="AZ281">
        <f>IF(Q281=S281,0,1)</f>
        <v/>
      </c>
      <c r="BA281">
        <f>IF(AZ281=1,IF(Q281="","",IF(Q281=N144,"Yes","No")),"")</f>
        <v/>
      </c>
      <c r="BB281">
        <f>IF(BA281="Yes",P281,"")</f>
        <v/>
      </c>
      <c r="BC281">
        <f>IF(AZ281=1,IF(S281="","",IF(S281=N144,"Yes","No")),"")</f>
        <v/>
      </c>
      <c r="BD281">
        <f>IF(BC281="Yes",R281,"")</f>
        <v/>
      </c>
      <c r="BE281">
        <f>IFERROR(IF(SIGN(AE281)=1,"Increasing",IF(SIGN(AE281)=-1,"Decreasing","")),"")</f>
        <v/>
      </c>
      <c r="BF281">
        <f>IF(OR(AND(BE281="Increasing",BA281="Yes"),AND(BE281="Decreasing",BC281="Yes")),"Yes","No")</f>
        <v/>
      </c>
      <c r="BG281">
        <f>IF(I281="pos_trend","Yes","No")</f>
        <v/>
      </c>
      <c r="BH281">
        <f>IF(AF281&lt;&gt;"",IF(ABS(AF281)&gt;0.8,"Yes","No"),"")</f>
        <v/>
      </c>
    </row>
    <row r="282" spans="1:60">
      <c r="I282">
        <f>IF(AND(K282&gt; J282, L282&gt; K282, M282&gt; L282, N282&gt; M282), "pos_trend", IF(AND(K282&lt; J282, L282&lt; K282, M282&lt; L282, N282&lt; M282), "neg_trend", "N/A"))</f>
        <v/>
      </c>
      <c r="J282">
        <f>IFERROR(IF(TRIM(C282)="-", "N/A", IF(RIGHT(C282,1)=")",IF(RIGHT(C282,2)="T)",-1000000000000*VALUE(MID(C282,2,LEN(C282)-3)),IF(RIGHT(C282,2)="M)",-1000000*VALUE(MID(C282,2,LEN(C282)-3)),IF(RIGHT(C282,2)="B)",-1000000000*VALUE(MID(C282,2,LEN(C282)-3)),IF(RIGHT(C282,2)="k)",-1000*VALUE(MID(C282,2,LEN(C282)-3)),VALUE(SUBSTITUTE(C282,",","")))))),IF(RIGHT(C282,1)="T",1000000000000*VALUE(LEFT(C282,LEN(C282)-1)),IF(RIGHT(C282,1)="M",1000000*VALUE(LEFT(C282,LEN(C282)-1)),IF(RIGHT(C282,1)="B",1000000000*VALUE(LEFT(C282,LEN(C282)-1)),IF(RIGHT(C282,1)="%",0.01*VALUE(LEFT(C282,LEN(C282)-1)),IF(RIGHT(C282,1)="k",1000*VALUE(LEFT(C282,LEN(C282)-1)),VALUE(SUBSTITUTE(C282,",",""))))))))),"N/A")</f>
        <v/>
      </c>
      <c r="K282">
        <f>IFERROR(IF(TRIM(D282)="-", "N/A", IF(RIGHT(D282,1)=")",IF(RIGHT(D282,2)="T)",-1000000000000*VALUE(MID(D282,2,LEN(D282)-3)),IF(RIGHT(D282,2)="M)",-1000000*VALUE(MID(D282,2,LEN(D282)-3)),IF(RIGHT(D282,2)="B)",-1000000000*VALUE(MID(D282,2,LEN(D282)-3)),IF(RIGHT(D282,2)="k)",-1000*VALUE(MID(D282,2,LEN(D282)-3)),VALUE(SUBSTITUTE(D282,",","")))))),IF(RIGHT(D282,1)="T",1000000000000*VALUE(LEFT(D282,LEN(D282)-1)),IF(RIGHT(D282,1)="M",1000000*VALUE(LEFT(D282,LEN(D282)-1)),IF(RIGHT(D282,1)="B",1000000000*VALUE(LEFT(D282,LEN(D282)-1)),IF(RIGHT(D282,1)="%",0.01*VALUE(LEFT(D282,LEN(D282)-1)),IF(RIGHT(D282,1)="k",1000*VALUE(LEFT(D282,LEN(D282)-1)),VALUE(SUBSTITUTE(D282,",",""))))))))),"N/A")</f>
        <v/>
      </c>
      <c r="L282">
        <f>IFERROR(IF(TRIM(E282)="-", "N/A", IF(RIGHT(E282,1)=")",IF(RIGHT(E282,2)="T)",-1000000000000*VALUE(MID(E282,2,LEN(E282)-3)),IF(RIGHT(E282,2)="M)",-1000000*VALUE(MID(E282,2,LEN(E282)-3)),IF(RIGHT(E282,2)="B)",-1000000000*VALUE(MID(E282,2,LEN(E282)-3)),IF(RIGHT(E282,2)="k)",-1000*VALUE(MID(E282,2,LEN(E282)-3)),VALUE(SUBSTITUTE(E282,",","")))))),IF(RIGHT(E282,1)="T",1000000000000*VALUE(LEFT(E282,LEN(E282)-1)),IF(RIGHT(E282,1)="M",1000000*VALUE(LEFT(E282,LEN(E282)-1)),IF(RIGHT(E282,1)="B",1000000000*VALUE(LEFT(E282,LEN(E282)-1)),IF(RIGHT(E282,1)="%",0.01*VALUE(LEFT(E282,LEN(E282)-1)),IF(RIGHT(E282,1)="k",1000*VALUE(LEFT(E282,LEN(E282)-1)),VALUE(SUBSTITUTE(E282,",",""))))))))),"N/A")</f>
        <v/>
      </c>
      <c r="M282">
        <f>IFERROR(IF(TRIM(F282)="-", "N/A", IF(RIGHT(F282,1)=")",IF(RIGHT(F282,2)="T)",-1000000000000*VALUE(MID(F282,2,LEN(F282)-3)),IF(RIGHT(F282,2)="M)",-1000000*VALUE(MID(F282,2,LEN(F282)-3)),IF(RIGHT(F282,2)="B)",-1000000000*VALUE(MID(F282,2,LEN(F282)-3)),IF(RIGHT(F282,2)="k)",-1000*VALUE(MID(F282,2,LEN(F282)-3)),VALUE(SUBSTITUTE(F282,",","")))))),IF(RIGHT(F282,1)="T",1000000000000*VALUE(LEFT(F282,LEN(F282)-1)),IF(RIGHT(F282,1)="M",1000000*VALUE(LEFT(F282,LEN(F282)-1)),IF(RIGHT(F282,1)="B",1000000000*VALUE(LEFT(F282,LEN(F282)-1)),IF(RIGHT(F282,1)="%",0.01*VALUE(LEFT(F282,LEN(F282)-1)),IF(RIGHT(F282,1)="k",1000*VALUE(LEFT(F282,LEN(F282)-1)),VALUE(SUBSTITUTE(F282,",",""))))))))),"N/A")</f>
        <v/>
      </c>
      <c r="N282">
        <f>IFERROR(IF(TRIM(G282)="-", "N/A", IF(RIGHT(G282,1)=")",IF(RIGHT(G282,2)="T)",-1000000000000*VALUE(MID(G282,2,LEN(G282)-3)),IF(RIGHT(G282,2)="M)",-1000000*VALUE(MID(G282,2,LEN(G282)-3)),IF(RIGHT(G282,2)="B)",-1000000000*VALUE(MID(G282,2,LEN(G282)-3)),IF(RIGHT(G282,2)="k)",-1000*VALUE(MID(G282,2,LEN(G282)-3)),VALUE(SUBSTITUTE(G282,",","")))))),IF(RIGHT(G282,1)="T",1000000000000*VALUE(LEFT(G282,LEN(G282)-1)),IF(RIGHT(G282,1)="M",1000000*VALUE(LEFT(G282,LEN(G282)-1)),IF(RIGHT(G282,1)="B",1000000000*VALUE(LEFT(G282,LEN(G282)-1)),IF(RIGHT(G282,1)="%",0.01*VALUE(LEFT(G282,LEN(G282)-1)),IF(RIGHT(G282,1)="k",1000*VALUE(LEFT(G282,LEN(G282)-1)),VALUE(SUBSTITUTE(G282,",",""))))))))),"N/A")</f>
        <v/>
      </c>
      <c r="P282">
        <f>MAX(J282:N282)</f>
        <v/>
      </c>
      <c r="Q282">
        <f>IFERROR(J144+MATCH(P282,J282:N282,0)-1,"")</f>
        <v/>
      </c>
      <c r="R282">
        <f>IF(Q282="","",MIN(J282:N282))</f>
        <v/>
      </c>
      <c r="S282">
        <f>IFERROR(J144+MATCH(R282,J282:N282,0)-1,"")</f>
        <v/>
      </c>
      <c r="T282">
        <f>IFERROR(AVERAGE(J282:N282),"")</f>
        <v/>
      </c>
      <c r="U282">
        <f>IFERROR(STDEV(J282:N282),"")</f>
        <v/>
      </c>
      <c r="V282">
        <f>IFERROR(IF(C282="-","",IF(ISBLANK(B282),"",IF(OR(ISNUMBER(FIND("Growth",B282)),ISNUMBER(FIND("Margin",B282))),"",(J282-T282)/U282))),"")</f>
        <v/>
      </c>
      <c r="W282">
        <f>IFERROR(IF(OR(D282="-",ISBLANK(D282)),"",(K282-T282)/U282),"")</f>
        <v/>
      </c>
      <c r="X282">
        <f>IFERROR(IF(OR(E282="-",ISBLANK(E282)),"",(L282-T282)/U282),"")</f>
        <v/>
      </c>
      <c r="Y282">
        <f>IFERROR(IF(OR(F282="-",ISBLANK(F282)),"",(M282-T282)/U282),"")</f>
        <v/>
      </c>
      <c r="Z282">
        <f>IFERROR(IF(OR(G282="-",ISBLANK(G282)),"",(N282-T282)/U282),"")</f>
        <v/>
      </c>
      <c r="AA282">
        <f>IF(MAX(MAX(V282:Z282),ABS(MIN(V282:Z282)))=ABS(MIN(V282:Z282)),MIN(V282:Z282),MAX(V282:Z282))</f>
        <v/>
      </c>
      <c r="AB282">
        <f>IFERROR(V144+MATCH(AA282,V282:Z282,0)-1,"")</f>
        <v/>
      </c>
      <c r="AC282">
        <f>IF(AB282&lt;&gt;"",IF(S282=AB282,"Low",IF(AB282=Q282,"High","")),"")</f>
        <v/>
      </c>
      <c r="AE282">
        <f>IF(ISNUMBER(MATCH("N/A",J282:N282,0)),"",IFERROR((5 * SUMPRODUCT(J144:N144,J282:N282) - PRODUCT(SUM(J144:N144),SUM(J282:N282))) / ((5 * SUM((J144^2)+(K144^2)+(L144^2)+(M144^2)+(N144^2))) - SUM(J144:N144)^2),""))</f>
        <v/>
      </c>
      <c r="AF282">
        <f>IFERROR(CORREL(J144:N144,J282:N282),"")</f>
        <v/>
      </c>
      <c r="AZ282">
        <f>IF(Q282=S282,0,1)</f>
        <v/>
      </c>
      <c r="BA282">
        <f>IF(AZ282=1,IF(Q282="","",IF(Q282=N144,"Yes","No")),"")</f>
        <v/>
      </c>
      <c r="BB282">
        <f>IF(BA282="Yes",P282,"")</f>
        <v/>
      </c>
      <c r="BC282">
        <f>IF(AZ282=1,IF(S282="","",IF(S282=N144,"Yes","No")),"")</f>
        <v/>
      </c>
      <c r="BD282">
        <f>IF(BC282="Yes",R282,"")</f>
        <v/>
      </c>
      <c r="BE282">
        <f>IFERROR(IF(SIGN(AE282)=1,"Increasing",IF(SIGN(AE282)=-1,"Decreasing","")),"")</f>
        <v/>
      </c>
      <c r="BF282">
        <f>IF(OR(AND(BE282="Increasing",BA282="Yes"),AND(BE282="Decreasing",BC282="Yes")),"Yes","No")</f>
        <v/>
      </c>
      <c r="BG282">
        <f>IF(I282="pos_trend","Yes","No")</f>
        <v/>
      </c>
      <c r="BH282">
        <f>IF(AF282&lt;&gt;"",IF(ABS(AF282)&gt;0.8,"Yes","No"),"")</f>
        <v/>
      </c>
    </row>
    <row r="283" spans="1:60">
      <c r="I283">
        <f>IF(AND(K283&gt; J283, L283&gt; K283, M283&gt; L283, N283&gt; M283), "pos_trend", IF(AND(K283&lt; J283, L283&lt; K283, M283&lt; L283, N283&lt; M283), "neg_trend", "N/A"))</f>
        <v/>
      </c>
      <c r="J283">
        <f>IFERROR(IF(TRIM(C283)="-", "N/A", IF(RIGHT(C283,1)=")",IF(RIGHT(C283,2)="T)",-1000000000000*VALUE(MID(C283,2,LEN(C283)-3)),IF(RIGHT(C283,2)="M)",-1000000*VALUE(MID(C283,2,LEN(C283)-3)),IF(RIGHT(C283,2)="B)",-1000000000*VALUE(MID(C283,2,LEN(C283)-3)),IF(RIGHT(C283,2)="k)",-1000*VALUE(MID(C283,2,LEN(C283)-3)),VALUE(SUBSTITUTE(C283,",","")))))),IF(RIGHT(C283,1)="T",1000000000000*VALUE(LEFT(C283,LEN(C283)-1)),IF(RIGHT(C283,1)="M",1000000*VALUE(LEFT(C283,LEN(C283)-1)),IF(RIGHT(C283,1)="B",1000000000*VALUE(LEFT(C283,LEN(C283)-1)),IF(RIGHT(C283,1)="%",0.01*VALUE(LEFT(C283,LEN(C283)-1)),IF(RIGHT(C283,1)="k",1000*VALUE(LEFT(C283,LEN(C283)-1)),VALUE(SUBSTITUTE(C283,",",""))))))))),"N/A")</f>
        <v/>
      </c>
      <c r="K283">
        <f>IFERROR(IF(TRIM(D283)="-", "N/A", IF(RIGHT(D283,1)=")",IF(RIGHT(D283,2)="T)",-1000000000000*VALUE(MID(D283,2,LEN(D283)-3)),IF(RIGHT(D283,2)="M)",-1000000*VALUE(MID(D283,2,LEN(D283)-3)),IF(RIGHT(D283,2)="B)",-1000000000*VALUE(MID(D283,2,LEN(D283)-3)),IF(RIGHT(D283,2)="k)",-1000*VALUE(MID(D283,2,LEN(D283)-3)),VALUE(SUBSTITUTE(D283,",","")))))),IF(RIGHT(D283,1)="T",1000000000000*VALUE(LEFT(D283,LEN(D283)-1)),IF(RIGHT(D283,1)="M",1000000*VALUE(LEFT(D283,LEN(D283)-1)),IF(RIGHT(D283,1)="B",1000000000*VALUE(LEFT(D283,LEN(D283)-1)),IF(RIGHT(D283,1)="%",0.01*VALUE(LEFT(D283,LEN(D283)-1)),IF(RIGHT(D283,1)="k",1000*VALUE(LEFT(D283,LEN(D283)-1)),VALUE(SUBSTITUTE(D283,",",""))))))))),"N/A")</f>
        <v/>
      </c>
      <c r="L283">
        <f>IFERROR(IF(TRIM(E283)="-", "N/A", IF(RIGHT(E283,1)=")",IF(RIGHT(E283,2)="T)",-1000000000000*VALUE(MID(E283,2,LEN(E283)-3)),IF(RIGHT(E283,2)="M)",-1000000*VALUE(MID(E283,2,LEN(E283)-3)),IF(RIGHT(E283,2)="B)",-1000000000*VALUE(MID(E283,2,LEN(E283)-3)),IF(RIGHT(E283,2)="k)",-1000*VALUE(MID(E283,2,LEN(E283)-3)),VALUE(SUBSTITUTE(E283,",","")))))),IF(RIGHT(E283,1)="T",1000000000000*VALUE(LEFT(E283,LEN(E283)-1)),IF(RIGHT(E283,1)="M",1000000*VALUE(LEFT(E283,LEN(E283)-1)),IF(RIGHT(E283,1)="B",1000000000*VALUE(LEFT(E283,LEN(E283)-1)),IF(RIGHT(E283,1)="%",0.01*VALUE(LEFT(E283,LEN(E283)-1)),IF(RIGHT(E283,1)="k",1000*VALUE(LEFT(E283,LEN(E283)-1)),VALUE(SUBSTITUTE(E283,",",""))))))))),"N/A")</f>
        <v/>
      </c>
      <c r="M283">
        <f>IFERROR(IF(TRIM(F283)="-", "N/A", IF(RIGHT(F283,1)=")",IF(RIGHT(F283,2)="T)",-1000000000000*VALUE(MID(F283,2,LEN(F283)-3)),IF(RIGHT(F283,2)="M)",-1000000*VALUE(MID(F283,2,LEN(F283)-3)),IF(RIGHT(F283,2)="B)",-1000000000*VALUE(MID(F283,2,LEN(F283)-3)),IF(RIGHT(F283,2)="k)",-1000*VALUE(MID(F283,2,LEN(F283)-3)),VALUE(SUBSTITUTE(F283,",","")))))),IF(RIGHT(F283,1)="T",1000000000000*VALUE(LEFT(F283,LEN(F283)-1)),IF(RIGHT(F283,1)="M",1000000*VALUE(LEFT(F283,LEN(F283)-1)),IF(RIGHT(F283,1)="B",1000000000*VALUE(LEFT(F283,LEN(F283)-1)),IF(RIGHT(F283,1)="%",0.01*VALUE(LEFT(F283,LEN(F283)-1)),IF(RIGHT(F283,1)="k",1000*VALUE(LEFT(F283,LEN(F283)-1)),VALUE(SUBSTITUTE(F283,",",""))))))))),"N/A")</f>
        <v/>
      </c>
      <c r="N283">
        <f>IFERROR(IF(TRIM(G283)="-", "N/A", IF(RIGHT(G283,1)=")",IF(RIGHT(G283,2)="T)",-1000000000000*VALUE(MID(G283,2,LEN(G283)-3)),IF(RIGHT(G283,2)="M)",-1000000*VALUE(MID(G283,2,LEN(G283)-3)),IF(RIGHT(G283,2)="B)",-1000000000*VALUE(MID(G283,2,LEN(G283)-3)),IF(RIGHT(G283,2)="k)",-1000*VALUE(MID(G283,2,LEN(G283)-3)),VALUE(SUBSTITUTE(G283,",","")))))),IF(RIGHT(G283,1)="T",1000000000000*VALUE(LEFT(G283,LEN(G283)-1)),IF(RIGHT(G283,1)="M",1000000*VALUE(LEFT(G283,LEN(G283)-1)),IF(RIGHT(G283,1)="B",1000000000*VALUE(LEFT(G283,LEN(G283)-1)),IF(RIGHT(G283,1)="%",0.01*VALUE(LEFT(G283,LEN(G283)-1)),IF(RIGHT(G283,1)="k",1000*VALUE(LEFT(G283,LEN(G283)-1)),VALUE(SUBSTITUTE(G283,",",""))))))))),"N/A")</f>
        <v/>
      </c>
      <c r="P283">
        <f>MAX(J283:N283)</f>
        <v/>
      </c>
      <c r="Q283">
        <f>IFERROR(J144+MATCH(P283,J283:N283,0)-1,"")</f>
        <v/>
      </c>
      <c r="R283">
        <f>IF(Q283="","",MIN(J283:N283))</f>
        <v/>
      </c>
      <c r="S283">
        <f>IFERROR(J144+MATCH(R283,J283:N283,0)-1,"")</f>
        <v/>
      </c>
      <c r="T283">
        <f>IFERROR(AVERAGE(J283:N283),"")</f>
        <v/>
      </c>
      <c r="U283">
        <f>IFERROR(STDEV(J283:N283),"")</f>
        <v/>
      </c>
      <c r="V283">
        <f>IFERROR(IF(C283="-","",IF(ISBLANK(B283),"",IF(OR(ISNUMBER(FIND("Growth",B283)),ISNUMBER(FIND("Margin",B283))),"",(J283-T283)/U283))),"")</f>
        <v/>
      </c>
      <c r="W283">
        <f>IFERROR(IF(OR(D283="-",ISBLANK(D283)),"",(K283-T283)/U283),"")</f>
        <v/>
      </c>
      <c r="X283">
        <f>IFERROR(IF(OR(E283="-",ISBLANK(E283)),"",(L283-T283)/U283),"")</f>
        <v/>
      </c>
      <c r="Y283">
        <f>IFERROR(IF(OR(F283="-",ISBLANK(F283)),"",(M283-T283)/U283),"")</f>
        <v/>
      </c>
      <c r="Z283">
        <f>IFERROR(IF(OR(G283="-",ISBLANK(G283)),"",(N283-T283)/U283),"")</f>
        <v/>
      </c>
      <c r="AA283">
        <f>IF(MAX(MAX(V283:Z283),ABS(MIN(V283:Z283)))=ABS(MIN(V283:Z283)),MIN(V283:Z283),MAX(V283:Z283))</f>
        <v/>
      </c>
      <c r="AB283">
        <f>IFERROR(V144+MATCH(AA283,V283:Z283,0)-1,"")</f>
        <v/>
      </c>
      <c r="AC283">
        <f>IF(AB283&lt;&gt;"",IF(S283=AB283,"Low",IF(AB283=Q283,"High","")),"")</f>
        <v/>
      </c>
      <c r="AE283">
        <f>IF(ISNUMBER(MATCH("N/A",J283:N283,0)),"",IFERROR((5 * SUMPRODUCT(J144:N144,J283:N283) - PRODUCT(SUM(J144:N144),SUM(J283:N283))) / ((5 * SUM((J144^2)+(K144^2)+(L144^2)+(M144^2)+(N144^2))) - SUM(J144:N144)^2),""))</f>
        <v/>
      </c>
      <c r="AF283">
        <f>IFERROR(CORREL(J144:N144,J283:N283),"")</f>
        <v/>
      </c>
      <c r="AZ283">
        <f>IF(Q283=S283,0,1)</f>
        <v/>
      </c>
      <c r="BA283">
        <f>IF(AZ283=1,IF(Q283="","",IF(Q283=N144,"Yes","No")),"")</f>
        <v/>
      </c>
      <c r="BB283">
        <f>IF(BA283="Yes",P283,"")</f>
        <v/>
      </c>
      <c r="BC283">
        <f>IF(AZ283=1,IF(S283="","",IF(S283=N144,"Yes","No")),"")</f>
        <v/>
      </c>
      <c r="BD283">
        <f>IF(BC283="Yes",R283,"")</f>
        <v/>
      </c>
      <c r="BE283">
        <f>IFERROR(IF(SIGN(AE283)=1,"Increasing",IF(SIGN(AE283)=-1,"Decreasing","")),"")</f>
        <v/>
      </c>
      <c r="BF283">
        <f>IF(OR(AND(BE283="Increasing",BA283="Yes"),AND(BE283="Decreasing",BC283="Yes")),"Yes","No")</f>
        <v/>
      </c>
      <c r="BG283">
        <f>IF(I283="pos_trend","Yes","No")</f>
        <v/>
      </c>
      <c r="BH283">
        <f>IF(AF283&lt;&gt;"",IF(ABS(AF283)&gt;0.8,"Yes","No"),"")</f>
        <v/>
      </c>
    </row>
    <row r="284" spans="1:60">
      <c r="I284">
        <f>IF(AND(K284&gt; J284, L284&gt; K284, M284&gt; L284, N284&gt; M284), "pos_trend", IF(AND(K284&lt; J284, L284&lt; K284, M284&lt; L284, N284&lt; M284), "neg_trend", "N/A"))</f>
        <v/>
      </c>
      <c r="J284">
        <f>IFERROR(IF(TRIM(C284)="-", "N/A", IF(RIGHT(C284,1)=")",IF(RIGHT(C284,2)="T)",-1000000000000*VALUE(MID(C284,2,LEN(C284)-3)),IF(RIGHT(C284,2)="M)",-1000000*VALUE(MID(C284,2,LEN(C284)-3)),IF(RIGHT(C284,2)="B)",-1000000000*VALUE(MID(C284,2,LEN(C284)-3)),IF(RIGHT(C284,2)="k)",-1000*VALUE(MID(C284,2,LEN(C284)-3)),VALUE(SUBSTITUTE(C284,",","")))))),IF(RIGHT(C284,1)="T",1000000000000*VALUE(LEFT(C284,LEN(C284)-1)),IF(RIGHT(C284,1)="M",1000000*VALUE(LEFT(C284,LEN(C284)-1)),IF(RIGHT(C284,1)="B",1000000000*VALUE(LEFT(C284,LEN(C284)-1)),IF(RIGHT(C284,1)="%",0.01*VALUE(LEFT(C284,LEN(C284)-1)),IF(RIGHT(C284,1)="k",1000*VALUE(LEFT(C284,LEN(C284)-1)),VALUE(SUBSTITUTE(C284,",",""))))))))),"N/A")</f>
        <v/>
      </c>
      <c r="K284">
        <f>IFERROR(IF(TRIM(D284)="-", "N/A", IF(RIGHT(D284,1)=")",IF(RIGHT(D284,2)="T)",-1000000000000*VALUE(MID(D284,2,LEN(D284)-3)),IF(RIGHT(D284,2)="M)",-1000000*VALUE(MID(D284,2,LEN(D284)-3)),IF(RIGHT(D284,2)="B)",-1000000000*VALUE(MID(D284,2,LEN(D284)-3)),IF(RIGHT(D284,2)="k)",-1000*VALUE(MID(D284,2,LEN(D284)-3)),VALUE(SUBSTITUTE(D284,",","")))))),IF(RIGHT(D284,1)="T",1000000000000*VALUE(LEFT(D284,LEN(D284)-1)),IF(RIGHT(D284,1)="M",1000000*VALUE(LEFT(D284,LEN(D284)-1)),IF(RIGHT(D284,1)="B",1000000000*VALUE(LEFT(D284,LEN(D284)-1)),IF(RIGHT(D284,1)="%",0.01*VALUE(LEFT(D284,LEN(D284)-1)),IF(RIGHT(D284,1)="k",1000*VALUE(LEFT(D284,LEN(D284)-1)),VALUE(SUBSTITUTE(D284,",",""))))))))),"N/A")</f>
        <v/>
      </c>
      <c r="L284">
        <f>IFERROR(IF(TRIM(E284)="-", "N/A", IF(RIGHT(E284,1)=")",IF(RIGHT(E284,2)="T)",-1000000000000*VALUE(MID(E284,2,LEN(E284)-3)),IF(RIGHT(E284,2)="M)",-1000000*VALUE(MID(E284,2,LEN(E284)-3)),IF(RIGHT(E284,2)="B)",-1000000000*VALUE(MID(E284,2,LEN(E284)-3)),IF(RIGHT(E284,2)="k)",-1000*VALUE(MID(E284,2,LEN(E284)-3)),VALUE(SUBSTITUTE(E284,",","")))))),IF(RIGHT(E284,1)="T",1000000000000*VALUE(LEFT(E284,LEN(E284)-1)),IF(RIGHT(E284,1)="M",1000000*VALUE(LEFT(E284,LEN(E284)-1)),IF(RIGHT(E284,1)="B",1000000000*VALUE(LEFT(E284,LEN(E284)-1)),IF(RIGHT(E284,1)="%",0.01*VALUE(LEFT(E284,LEN(E284)-1)),IF(RIGHT(E284,1)="k",1000*VALUE(LEFT(E284,LEN(E284)-1)),VALUE(SUBSTITUTE(E284,",",""))))))))),"N/A")</f>
        <v/>
      </c>
      <c r="M284">
        <f>IFERROR(IF(TRIM(F284)="-", "N/A", IF(RIGHT(F284,1)=")",IF(RIGHT(F284,2)="T)",-1000000000000*VALUE(MID(F284,2,LEN(F284)-3)),IF(RIGHT(F284,2)="M)",-1000000*VALUE(MID(F284,2,LEN(F284)-3)),IF(RIGHT(F284,2)="B)",-1000000000*VALUE(MID(F284,2,LEN(F284)-3)),IF(RIGHT(F284,2)="k)",-1000*VALUE(MID(F284,2,LEN(F284)-3)),VALUE(SUBSTITUTE(F284,",","")))))),IF(RIGHT(F284,1)="T",1000000000000*VALUE(LEFT(F284,LEN(F284)-1)),IF(RIGHT(F284,1)="M",1000000*VALUE(LEFT(F284,LEN(F284)-1)),IF(RIGHT(F284,1)="B",1000000000*VALUE(LEFT(F284,LEN(F284)-1)),IF(RIGHT(F284,1)="%",0.01*VALUE(LEFT(F284,LEN(F284)-1)),IF(RIGHT(F284,1)="k",1000*VALUE(LEFT(F284,LEN(F284)-1)),VALUE(SUBSTITUTE(F284,",",""))))))))),"N/A")</f>
        <v/>
      </c>
      <c r="N284">
        <f>IFERROR(IF(TRIM(G284)="-", "N/A", IF(RIGHT(G284,1)=")",IF(RIGHT(G284,2)="T)",-1000000000000*VALUE(MID(G284,2,LEN(G284)-3)),IF(RIGHT(G284,2)="M)",-1000000*VALUE(MID(G284,2,LEN(G284)-3)),IF(RIGHT(G284,2)="B)",-1000000000*VALUE(MID(G284,2,LEN(G284)-3)),IF(RIGHT(G284,2)="k)",-1000*VALUE(MID(G284,2,LEN(G284)-3)),VALUE(SUBSTITUTE(G284,",","")))))),IF(RIGHT(G284,1)="T",1000000000000*VALUE(LEFT(G284,LEN(G284)-1)),IF(RIGHT(G284,1)="M",1000000*VALUE(LEFT(G284,LEN(G284)-1)),IF(RIGHT(G284,1)="B",1000000000*VALUE(LEFT(G284,LEN(G284)-1)),IF(RIGHT(G284,1)="%",0.01*VALUE(LEFT(G284,LEN(G284)-1)),IF(RIGHT(G284,1)="k",1000*VALUE(LEFT(G284,LEN(G284)-1)),VALUE(SUBSTITUTE(G284,",",""))))))))),"N/A")</f>
        <v/>
      </c>
      <c r="P284">
        <f>MAX(J284:N284)</f>
        <v/>
      </c>
      <c r="Q284">
        <f>IFERROR(J144+MATCH(P284,J284:N284,0)-1,"")</f>
        <v/>
      </c>
      <c r="R284">
        <f>IF(Q284="","",MIN(J284:N284))</f>
        <v/>
      </c>
      <c r="S284">
        <f>IFERROR(J144+MATCH(R284,J284:N284,0)-1,"")</f>
        <v/>
      </c>
      <c r="T284">
        <f>IFERROR(AVERAGE(J284:N284),"")</f>
        <v/>
      </c>
      <c r="U284">
        <f>IFERROR(STDEV(J284:N284),"")</f>
        <v/>
      </c>
      <c r="V284">
        <f>IFERROR(IF(C284="-","",IF(ISBLANK(B284),"",IF(OR(ISNUMBER(FIND("Growth",B284)),ISNUMBER(FIND("Margin",B284))),"",(J284-T284)/U284))),"")</f>
        <v/>
      </c>
      <c r="W284">
        <f>IFERROR(IF(OR(D284="-",ISBLANK(D284)),"",(K284-T284)/U284),"")</f>
        <v/>
      </c>
      <c r="X284">
        <f>IFERROR(IF(OR(E284="-",ISBLANK(E284)),"",(L284-T284)/U284),"")</f>
        <v/>
      </c>
      <c r="Y284">
        <f>IFERROR(IF(OR(F284="-",ISBLANK(F284)),"",(M284-T284)/U284),"")</f>
        <v/>
      </c>
      <c r="Z284">
        <f>IFERROR(IF(OR(G284="-",ISBLANK(G284)),"",(N284-T284)/U284),"")</f>
        <v/>
      </c>
      <c r="AA284">
        <f>IF(MAX(MAX(V284:Z284),ABS(MIN(V284:Z284)))=ABS(MIN(V284:Z284)),MIN(V284:Z284),MAX(V284:Z284))</f>
        <v/>
      </c>
      <c r="AB284">
        <f>IFERROR(V144+MATCH(AA284,V284:Z284,0)-1,"")</f>
        <v/>
      </c>
      <c r="AC284">
        <f>IF(AB284&lt;&gt;"",IF(S284=AB284,"Low",IF(AB284=Q284,"High","")),"")</f>
        <v/>
      </c>
      <c r="AE284">
        <f>IF(ISNUMBER(MATCH("N/A",J284:N284,0)),"",IFERROR((5 * SUMPRODUCT(J144:N144,J284:N284) - PRODUCT(SUM(J144:N144),SUM(J284:N284))) / ((5 * SUM((J144^2)+(K144^2)+(L144^2)+(M144^2)+(N144^2))) - SUM(J144:N144)^2),""))</f>
        <v/>
      </c>
      <c r="AF284">
        <f>IFERROR(CORREL(J144:N144,J284:N284),"")</f>
        <v/>
      </c>
      <c r="AZ284">
        <f>IF(Q284=S284,0,1)</f>
        <v/>
      </c>
      <c r="BA284">
        <f>IF(AZ284=1,IF(Q284="","",IF(Q284=N144,"Yes","No")),"")</f>
        <v/>
      </c>
      <c r="BB284">
        <f>IF(BA284="Yes",P284,"")</f>
        <v/>
      </c>
      <c r="BC284">
        <f>IF(AZ284=1,IF(S284="","",IF(S284=N144,"Yes","No")),"")</f>
        <v/>
      </c>
      <c r="BD284">
        <f>IF(BC284="Yes",R284,"")</f>
        <v/>
      </c>
      <c r="BE284">
        <f>IFERROR(IF(SIGN(AE284)=1,"Increasing",IF(SIGN(AE284)=-1,"Decreasing","")),"")</f>
        <v/>
      </c>
      <c r="BF284">
        <f>IF(OR(AND(BE284="Increasing",BA284="Yes"),AND(BE284="Decreasing",BC284="Yes")),"Yes","No")</f>
        <v/>
      </c>
      <c r="BG284">
        <f>IF(I284="pos_trend","Yes","No")</f>
        <v/>
      </c>
      <c r="BH284">
        <f>IF(AF284&lt;&gt;"",IF(ABS(AF284)&gt;0.8,"Yes","No"),"")</f>
        <v/>
      </c>
    </row>
    <row r="285" spans="1:60">
      <c r="I285">
        <f>IF(AND(K285&gt; J285, L285&gt; K285, M285&gt; L285, N285&gt; M285), "pos_trend", IF(AND(K285&lt; J285, L285&lt; K285, M285&lt; L285, N285&lt; M285), "neg_trend", "N/A"))</f>
        <v/>
      </c>
      <c r="J285">
        <f>IFERROR(IF(TRIM(C285)="-", "N/A", IF(RIGHT(C285,1)=")",IF(RIGHT(C285,2)="T)",-1000000000000*VALUE(MID(C285,2,LEN(C285)-3)),IF(RIGHT(C285,2)="M)",-1000000*VALUE(MID(C285,2,LEN(C285)-3)),IF(RIGHT(C285,2)="B)",-1000000000*VALUE(MID(C285,2,LEN(C285)-3)),IF(RIGHT(C285,2)="k)",-1000*VALUE(MID(C285,2,LEN(C285)-3)),VALUE(SUBSTITUTE(C285,",","")))))),IF(RIGHT(C285,1)="T",1000000000000*VALUE(LEFT(C285,LEN(C285)-1)),IF(RIGHT(C285,1)="M",1000000*VALUE(LEFT(C285,LEN(C285)-1)),IF(RIGHT(C285,1)="B",1000000000*VALUE(LEFT(C285,LEN(C285)-1)),IF(RIGHT(C285,1)="%",0.01*VALUE(LEFT(C285,LEN(C285)-1)),IF(RIGHT(C285,1)="k",1000*VALUE(LEFT(C285,LEN(C285)-1)),VALUE(SUBSTITUTE(C285,",",""))))))))),"N/A")</f>
        <v/>
      </c>
      <c r="K285">
        <f>IFERROR(IF(TRIM(D285)="-", "N/A", IF(RIGHT(D285,1)=")",IF(RIGHT(D285,2)="T)",-1000000000000*VALUE(MID(D285,2,LEN(D285)-3)),IF(RIGHT(D285,2)="M)",-1000000*VALUE(MID(D285,2,LEN(D285)-3)),IF(RIGHT(D285,2)="B)",-1000000000*VALUE(MID(D285,2,LEN(D285)-3)),IF(RIGHT(D285,2)="k)",-1000*VALUE(MID(D285,2,LEN(D285)-3)),VALUE(SUBSTITUTE(D285,",","")))))),IF(RIGHT(D285,1)="T",1000000000000*VALUE(LEFT(D285,LEN(D285)-1)),IF(RIGHT(D285,1)="M",1000000*VALUE(LEFT(D285,LEN(D285)-1)),IF(RIGHT(D285,1)="B",1000000000*VALUE(LEFT(D285,LEN(D285)-1)),IF(RIGHT(D285,1)="%",0.01*VALUE(LEFT(D285,LEN(D285)-1)),IF(RIGHT(D285,1)="k",1000*VALUE(LEFT(D285,LEN(D285)-1)),VALUE(SUBSTITUTE(D285,",",""))))))))),"N/A")</f>
        <v/>
      </c>
      <c r="L285">
        <f>IFERROR(IF(TRIM(E285)="-", "N/A", IF(RIGHT(E285,1)=")",IF(RIGHT(E285,2)="T)",-1000000000000*VALUE(MID(E285,2,LEN(E285)-3)),IF(RIGHT(E285,2)="M)",-1000000*VALUE(MID(E285,2,LEN(E285)-3)),IF(RIGHT(E285,2)="B)",-1000000000*VALUE(MID(E285,2,LEN(E285)-3)),IF(RIGHT(E285,2)="k)",-1000*VALUE(MID(E285,2,LEN(E285)-3)),VALUE(SUBSTITUTE(E285,",","")))))),IF(RIGHT(E285,1)="T",1000000000000*VALUE(LEFT(E285,LEN(E285)-1)),IF(RIGHT(E285,1)="M",1000000*VALUE(LEFT(E285,LEN(E285)-1)),IF(RIGHT(E285,1)="B",1000000000*VALUE(LEFT(E285,LEN(E285)-1)),IF(RIGHT(E285,1)="%",0.01*VALUE(LEFT(E285,LEN(E285)-1)),IF(RIGHT(E285,1)="k",1000*VALUE(LEFT(E285,LEN(E285)-1)),VALUE(SUBSTITUTE(E285,",",""))))))))),"N/A")</f>
        <v/>
      </c>
      <c r="M285">
        <f>IFERROR(IF(TRIM(F285)="-", "N/A", IF(RIGHT(F285,1)=")",IF(RIGHT(F285,2)="T)",-1000000000000*VALUE(MID(F285,2,LEN(F285)-3)),IF(RIGHT(F285,2)="M)",-1000000*VALUE(MID(F285,2,LEN(F285)-3)),IF(RIGHT(F285,2)="B)",-1000000000*VALUE(MID(F285,2,LEN(F285)-3)),IF(RIGHT(F285,2)="k)",-1000*VALUE(MID(F285,2,LEN(F285)-3)),VALUE(SUBSTITUTE(F285,",","")))))),IF(RIGHT(F285,1)="T",1000000000000*VALUE(LEFT(F285,LEN(F285)-1)),IF(RIGHT(F285,1)="M",1000000*VALUE(LEFT(F285,LEN(F285)-1)),IF(RIGHT(F285,1)="B",1000000000*VALUE(LEFT(F285,LEN(F285)-1)),IF(RIGHT(F285,1)="%",0.01*VALUE(LEFT(F285,LEN(F285)-1)),IF(RIGHT(F285,1)="k",1000*VALUE(LEFT(F285,LEN(F285)-1)),VALUE(SUBSTITUTE(F285,",",""))))))))),"N/A")</f>
        <v/>
      </c>
      <c r="N285">
        <f>IFERROR(IF(TRIM(G285)="-", "N/A", IF(RIGHT(G285,1)=")",IF(RIGHT(G285,2)="T)",-1000000000000*VALUE(MID(G285,2,LEN(G285)-3)),IF(RIGHT(G285,2)="M)",-1000000*VALUE(MID(G285,2,LEN(G285)-3)),IF(RIGHT(G285,2)="B)",-1000000000*VALUE(MID(G285,2,LEN(G285)-3)),IF(RIGHT(G285,2)="k)",-1000*VALUE(MID(G285,2,LEN(G285)-3)),VALUE(SUBSTITUTE(G285,",","")))))),IF(RIGHT(G285,1)="T",1000000000000*VALUE(LEFT(G285,LEN(G285)-1)),IF(RIGHT(G285,1)="M",1000000*VALUE(LEFT(G285,LEN(G285)-1)),IF(RIGHT(G285,1)="B",1000000000*VALUE(LEFT(G285,LEN(G285)-1)),IF(RIGHT(G285,1)="%",0.01*VALUE(LEFT(G285,LEN(G285)-1)),IF(RIGHT(G285,1)="k",1000*VALUE(LEFT(G285,LEN(G285)-1)),VALUE(SUBSTITUTE(G285,",",""))))))))),"N/A")</f>
        <v/>
      </c>
      <c r="P285">
        <f>MAX(J285:N285)</f>
        <v/>
      </c>
      <c r="Q285">
        <f>IFERROR(J144+MATCH(P285,J285:N285,0)-1,"")</f>
        <v/>
      </c>
      <c r="R285">
        <f>IF(Q285="","",MIN(J285:N285))</f>
        <v/>
      </c>
      <c r="S285">
        <f>IFERROR(J144+MATCH(R285,J285:N285,0)-1,"")</f>
        <v/>
      </c>
      <c r="T285">
        <f>IFERROR(AVERAGE(J285:N285),"")</f>
        <v/>
      </c>
      <c r="U285">
        <f>IFERROR(STDEV(J285:N285),"")</f>
        <v/>
      </c>
      <c r="V285">
        <f>IFERROR(IF(C285="-","",IF(ISBLANK(B285),"",IF(OR(ISNUMBER(FIND("Growth",B285)),ISNUMBER(FIND("Margin",B285))),"",(J285-T285)/U285))),"")</f>
        <v/>
      </c>
      <c r="W285">
        <f>IFERROR(IF(OR(D285="-",ISBLANK(D285)),"",(K285-T285)/U285),"")</f>
        <v/>
      </c>
      <c r="X285">
        <f>IFERROR(IF(OR(E285="-",ISBLANK(E285)),"",(L285-T285)/U285),"")</f>
        <v/>
      </c>
      <c r="Y285">
        <f>IFERROR(IF(OR(F285="-",ISBLANK(F285)),"",(M285-T285)/U285),"")</f>
        <v/>
      </c>
      <c r="Z285">
        <f>IFERROR(IF(OR(G285="-",ISBLANK(G285)),"",(N285-T285)/U285),"")</f>
        <v/>
      </c>
      <c r="AA285">
        <f>IF(MAX(MAX(V285:Z285),ABS(MIN(V285:Z285)))=ABS(MIN(V285:Z285)),MIN(V285:Z285),MAX(V285:Z285))</f>
        <v/>
      </c>
      <c r="AB285">
        <f>IFERROR(V144+MATCH(AA285,V285:Z285,0)-1,"")</f>
        <v/>
      </c>
      <c r="AC285">
        <f>IF(AB285&lt;&gt;"",IF(S285=AB285,"Low",IF(AB285=Q285,"High","")),"")</f>
        <v/>
      </c>
      <c r="AE285">
        <f>IF(ISNUMBER(MATCH("N/A",J285:N285,0)),"",IFERROR((5 * SUMPRODUCT(J144:N144,J285:N285) - PRODUCT(SUM(J144:N144),SUM(J285:N285))) / ((5 * SUM((J144^2)+(K144^2)+(L144^2)+(M144^2)+(N144^2))) - SUM(J144:N144)^2),""))</f>
        <v/>
      </c>
      <c r="AF285">
        <f>IFERROR(CORREL(J144:N144,J285:N285),"")</f>
        <v/>
      </c>
      <c r="AZ285">
        <f>IF(Q285=S285,0,1)</f>
        <v/>
      </c>
      <c r="BA285">
        <f>IF(AZ285=1,IF(Q285="","",IF(Q285=N144,"Yes","No")),"")</f>
        <v/>
      </c>
      <c r="BB285">
        <f>IF(BA285="Yes",P285,"")</f>
        <v/>
      </c>
      <c r="BC285">
        <f>IF(AZ285=1,IF(S285="","",IF(S285=N144,"Yes","No")),"")</f>
        <v/>
      </c>
      <c r="BD285">
        <f>IF(BC285="Yes",R285,"")</f>
        <v/>
      </c>
      <c r="BE285">
        <f>IFERROR(IF(SIGN(AE285)=1,"Increasing",IF(SIGN(AE285)=-1,"Decreasing","")),"")</f>
        <v/>
      </c>
      <c r="BF285">
        <f>IF(OR(AND(BE285="Increasing",BA285="Yes"),AND(BE285="Decreasing",BC285="Yes")),"Yes","No")</f>
        <v/>
      </c>
      <c r="BG285">
        <f>IF(I285="pos_trend","Yes","No")</f>
        <v/>
      </c>
      <c r="BH285">
        <f>IF(AF285&lt;&gt;"",IF(ABS(AF285)&gt;0.8,"Yes","No"),"")</f>
        <v/>
      </c>
    </row>
    <row r="286" spans="1:60">
      <c r="I286">
        <f>IF(AND(K286&gt; J286, L286&gt; K286, M286&gt; L286, N286&gt; M286), "pos_trend", IF(AND(K286&lt; J286, L286&lt; K286, M286&lt; L286, N286&lt; M286), "neg_trend", "N/A"))</f>
        <v/>
      </c>
      <c r="J286">
        <f>IFERROR(IF(TRIM(C286)="-", "N/A", IF(RIGHT(C286,1)=")",IF(RIGHT(C286,2)="T)",-1000000000000*VALUE(MID(C286,2,LEN(C286)-3)),IF(RIGHT(C286,2)="M)",-1000000*VALUE(MID(C286,2,LEN(C286)-3)),IF(RIGHT(C286,2)="B)",-1000000000*VALUE(MID(C286,2,LEN(C286)-3)),IF(RIGHT(C286,2)="k)",-1000*VALUE(MID(C286,2,LEN(C286)-3)),VALUE(SUBSTITUTE(C286,",","")))))),IF(RIGHT(C286,1)="T",1000000000000*VALUE(LEFT(C286,LEN(C286)-1)),IF(RIGHT(C286,1)="M",1000000*VALUE(LEFT(C286,LEN(C286)-1)),IF(RIGHT(C286,1)="B",1000000000*VALUE(LEFT(C286,LEN(C286)-1)),IF(RIGHT(C286,1)="%",0.01*VALUE(LEFT(C286,LEN(C286)-1)),IF(RIGHT(C286,1)="k",1000*VALUE(LEFT(C286,LEN(C286)-1)),VALUE(SUBSTITUTE(C286,",",""))))))))),"N/A")</f>
        <v/>
      </c>
      <c r="K286">
        <f>IFERROR(IF(TRIM(D286)="-", "N/A", IF(RIGHT(D286,1)=")",IF(RIGHT(D286,2)="T)",-1000000000000*VALUE(MID(D286,2,LEN(D286)-3)),IF(RIGHT(D286,2)="M)",-1000000*VALUE(MID(D286,2,LEN(D286)-3)),IF(RIGHT(D286,2)="B)",-1000000000*VALUE(MID(D286,2,LEN(D286)-3)),IF(RIGHT(D286,2)="k)",-1000*VALUE(MID(D286,2,LEN(D286)-3)),VALUE(SUBSTITUTE(D286,",","")))))),IF(RIGHT(D286,1)="T",1000000000000*VALUE(LEFT(D286,LEN(D286)-1)),IF(RIGHT(D286,1)="M",1000000*VALUE(LEFT(D286,LEN(D286)-1)),IF(RIGHT(D286,1)="B",1000000000*VALUE(LEFT(D286,LEN(D286)-1)),IF(RIGHT(D286,1)="%",0.01*VALUE(LEFT(D286,LEN(D286)-1)),IF(RIGHT(D286,1)="k",1000*VALUE(LEFT(D286,LEN(D286)-1)),VALUE(SUBSTITUTE(D286,",",""))))))))),"N/A")</f>
        <v/>
      </c>
      <c r="L286">
        <f>IFERROR(IF(TRIM(E286)="-", "N/A", IF(RIGHT(E286,1)=")",IF(RIGHT(E286,2)="T)",-1000000000000*VALUE(MID(E286,2,LEN(E286)-3)),IF(RIGHT(E286,2)="M)",-1000000*VALUE(MID(E286,2,LEN(E286)-3)),IF(RIGHT(E286,2)="B)",-1000000000*VALUE(MID(E286,2,LEN(E286)-3)),IF(RIGHT(E286,2)="k)",-1000*VALUE(MID(E286,2,LEN(E286)-3)),VALUE(SUBSTITUTE(E286,",","")))))),IF(RIGHT(E286,1)="T",1000000000000*VALUE(LEFT(E286,LEN(E286)-1)),IF(RIGHT(E286,1)="M",1000000*VALUE(LEFT(E286,LEN(E286)-1)),IF(RIGHT(E286,1)="B",1000000000*VALUE(LEFT(E286,LEN(E286)-1)),IF(RIGHT(E286,1)="%",0.01*VALUE(LEFT(E286,LEN(E286)-1)),IF(RIGHT(E286,1)="k",1000*VALUE(LEFT(E286,LEN(E286)-1)),VALUE(SUBSTITUTE(E286,",",""))))))))),"N/A")</f>
        <v/>
      </c>
      <c r="M286">
        <f>IFERROR(IF(TRIM(F286)="-", "N/A", IF(RIGHT(F286,1)=")",IF(RIGHT(F286,2)="T)",-1000000000000*VALUE(MID(F286,2,LEN(F286)-3)),IF(RIGHT(F286,2)="M)",-1000000*VALUE(MID(F286,2,LEN(F286)-3)),IF(RIGHT(F286,2)="B)",-1000000000*VALUE(MID(F286,2,LEN(F286)-3)),IF(RIGHT(F286,2)="k)",-1000*VALUE(MID(F286,2,LEN(F286)-3)),VALUE(SUBSTITUTE(F286,",","")))))),IF(RIGHT(F286,1)="T",1000000000000*VALUE(LEFT(F286,LEN(F286)-1)),IF(RIGHT(F286,1)="M",1000000*VALUE(LEFT(F286,LEN(F286)-1)),IF(RIGHT(F286,1)="B",1000000000*VALUE(LEFT(F286,LEN(F286)-1)),IF(RIGHT(F286,1)="%",0.01*VALUE(LEFT(F286,LEN(F286)-1)),IF(RIGHT(F286,1)="k",1000*VALUE(LEFT(F286,LEN(F286)-1)),VALUE(SUBSTITUTE(F286,",",""))))))))),"N/A")</f>
        <v/>
      </c>
      <c r="N286">
        <f>IFERROR(IF(TRIM(G286)="-", "N/A", IF(RIGHT(G286,1)=")",IF(RIGHT(G286,2)="T)",-1000000000000*VALUE(MID(G286,2,LEN(G286)-3)),IF(RIGHT(G286,2)="M)",-1000000*VALUE(MID(G286,2,LEN(G286)-3)),IF(RIGHT(G286,2)="B)",-1000000000*VALUE(MID(G286,2,LEN(G286)-3)),IF(RIGHT(G286,2)="k)",-1000*VALUE(MID(G286,2,LEN(G286)-3)),VALUE(SUBSTITUTE(G286,",","")))))),IF(RIGHT(G286,1)="T",1000000000000*VALUE(LEFT(G286,LEN(G286)-1)),IF(RIGHT(G286,1)="M",1000000*VALUE(LEFT(G286,LEN(G286)-1)),IF(RIGHT(G286,1)="B",1000000000*VALUE(LEFT(G286,LEN(G286)-1)),IF(RIGHT(G286,1)="%",0.01*VALUE(LEFT(G286,LEN(G286)-1)),IF(RIGHT(G286,1)="k",1000*VALUE(LEFT(G286,LEN(G286)-1)),VALUE(SUBSTITUTE(G286,",",""))))))))),"N/A")</f>
        <v/>
      </c>
      <c r="P286">
        <f>MAX(J286:N286)</f>
        <v/>
      </c>
      <c r="Q286">
        <f>IFERROR(J144+MATCH(P286,J286:N286,0)-1,"")</f>
        <v/>
      </c>
      <c r="R286">
        <f>IF(Q286="","",MIN(J286:N286))</f>
        <v/>
      </c>
      <c r="S286">
        <f>IFERROR(J144+MATCH(R286,J286:N286,0)-1,"")</f>
        <v/>
      </c>
      <c r="T286">
        <f>IFERROR(AVERAGE(J286:N286),"")</f>
        <v/>
      </c>
      <c r="U286">
        <f>IFERROR(STDEV(J286:N286),"")</f>
        <v/>
      </c>
      <c r="V286">
        <f>IFERROR(IF(C286="-","",IF(ISBLANK(B286),"",IF(OR(ISNUMBER(FIND("Growth",B286)),ISNUMBER(FIND("Margin",B286))),"",(J286-T286)/U286))),"")</f>
        <v/>
      </c>
      <c r="W286">
        <f>IFERROR(IF(OR(D286="-",ISBLANK(D286)),"",(K286-T286)/U286),"")</f>
        <v/>
      </c>
      <c r="X286">
        <f>IFERROR(IF(OR(E286="-",ISBLANK(E286)),"",(L286-T286)/U286),"")</f>
        <v/>
      </c>
      <c r="Y286">
        <f>IFERROR(IF(OR(F286="-",ISBLANK(F286)),"",(M286-T286)/U286),"")</f>
        <v/>
      </c>
      <c r="Z286">
        <f>IFERROR(IF(OR(G286="-",ISBLANK(G286)),"",(N286-T286)/U286),"")</f>
        <v/>
      </c>
      <c r="AA286">
        <f>IF(MAX(MAX(V286:Z286),ABS(MIN(V286:Z286)))=ABS(MIN(V286:Z286)),MIN(V286:Z286),MAX(V286:Z286))</f>
        <v/>
      </c>
      <c r="AB286">
        <f>IFERROR(V144+MATCH(AA286,V286:Z286,0)-1,"")</f>
        <v/>
      </c>
      <c r="AC286">
        <f>IF(AB286&lt;&gt;"",IF(S286=AB286,"Low",IF(AB286=Q286,"High","")),"")</f>
        <v/>
      </c>
      <c r="AE286">
        <f>IF(ISNUMBER(MATCH("N/A",J286:N286,0)),"",IFERROR((5 * SUMPRODUCT(J144:N144,J286:N286) - PRODUCT(SUM(J144:N144),SUM(J286:N286))) / ((5 * SUM((J144^2)+(K144^2)+(L144^2)+(M144^2)+(N144^2))) - SUM(J144:N144)^2),""))</f>
        <v/>
      </c>
      <c r="AF286">
        <f>IFERROR(CORREL(J144:N144,J286:N286),"")</f>
        <v/>
      </c>
      <c r="AZ286">
        <f>IF(Q286=S286,0,1)</f>
        <v/>
      </c>
      <c r="BA286">
        <f>IF(AZ286=1,IF(Q286="","",IF(Q286=N144,"Yes","No")),"")</f>
        <v/>
      </c>
      <c r="BB286">
        <f>IF(BA286="Yes",P286,"")</f>
        <v/>
      </c>
      <c r="BC286">
        <f>IF(AZ286=1,IF(S286="","",IF(S286=N144,"Yes","No")),"")</f>
        <v/>
      </c>
      <c r="BD286">
        <f>IF(BC286="Yes",R286,"")</f>
        <v/>
      </c>
      <c r="BE286">
        <f>IFERROR(IF(SIGN(AE286)=1,"Increasing",IF(SIGN(AE286)=-1,"Decreasing","")),"")</f>
        <v/>
      </c>
      <c r="BF286">
        <f>IF(OR(AND(BE286="Increasing",BA286="Yes"),AND(BE286="Decreasing",BC286="Yes")),"Yes","No")</f>
        <v/>
      </c>
      <c r="BG286">
        <f>IF(I286="pos_trend","Yes","No")</f>
        <v/>
      </c>
      <c r="BH286">
        <f>IF(AF286&lt;&gt;"",IF(ABS(AF286)&gt;0.8,"Yes","No"),"")</f>
        <v/>
      </c>
    </row>
    <row r="287" spans="1:60">
      <c r="I287">
        <f>IF(AND(K287&gt; J287, L287&gt; K287, M287&gt; L287, N287&gt; M287), "pos_trend", IF(AND(K287&lt; J287, L287&lt; K287, M287&lt; L287, N287&lt; M287), "neg_trend", "N/A"))</f>
        <v/>
      </c>
      <c r="J287">
        <f>IFERROR(IF(TRIM(C287)="-", "N/A", IF(RIGHT(C287,1)=")",IF(RIGHT(C287,2)="T)",-1000000000000*VALUE(MID(C287,2,LEN(C287)-3)),IF(RIGHT(C287,2)="M)",-1000000*VALUE(MID(C287,2,LEN(C287)-3)),IF(RIGHT(C287,2)="B)",-1000000000*VALUE(MID(C287,2,LEN(C287)-3)),IF(RIGHT(C287,2)="k)",-1000*VALUE(MID(C287,2,LEN(C287)-3)),VALUE(SUBSTITUTE(C287,",","")))))),IF(RIGHT(C287,1)="T",1000000000000*VALUE(LEFT(C287,LEN(C287)-1)),IF(RIGHT(C287,1)="M",1000000*VALUE(LEFT(C287,LEN(C287)-1)),IF(RIGHT(C287,1)="B",1000000000*VALUE(LEFT(C287,LEN(C287)-1)),IF(RIGHT(C287,1)="%",0.01*VALUE(LEFT(C287,LEN(C287)-1)),IF(RIGHT(C287,1)="k",1000*VALUE(LEFT(C287,LEN(C287)-1)),VALUE(SUBSTITUTE(C287,",",""))))))))),"N/A")</f>
        <v/>
      </c>
      <c r="K287">
        <f>IFERROR(IF(TRIM(D287)="-", "N/A", IF(RIGHT(D287,1)=")",IF(RIGHT(D287,2)="T)",-1000000000000*VALUE(MID(D287,2,LEN(D287)-3)),IF(RIGHT(D287,2)="M)",-1000000*VALUE(MID(D287,2,LEN(D287)-3)),IF(RIGHT(D287,2)="B)",-1000000000*VALUE(MID(D287,2,LEN(D287)-3)),IF(RIGHT(D287,2)="k)",-1000*VALUE(MID(D287,2,LEN(D287)-3)),VALUE(SUBSTITUTE(D287,",","")))))),IF(RIGHT(D287,1)="T",1000000000000*VALUE(LEFT(D287,LEN(D287)-1)),IF(RIGHT(D287,1)="M",1000000*VALUE(LEFT(D287,LEN(D287)-1)),IF(RIGHT(D287,1)="B",1000000000*VALUE(LEFT(D287,LEN(D287)-1)),IF(RIGHT(D287,1)="%",0.01*VALUE(LEFT(D287,LEN(D287)-1)),IF(RIGHT(D287,1)="k",1000*VALUE(LEFT(D287,LEN(D287)-1)),VALUE(SUBSTITUTE(D287,",",""))))))))),"N/A")</f>
        <v/>
      </c>
      <c r="L287">
        <f>IFERROR(IF(TRIM(E287)="-", "N/A", IF(RIGHT(E287,1)=")",IF(RIGHT(E287,2)="T)",-1000000000000*VALUE(MID(E287,2,LEN(E287)-3)),IF(RIGHT(E287,2)="M)",-1000000*VALUE(MID(E287,2,LEN(E287)-3)),IF(RIGHT(E287,2)="B)",-1000000000*VALUE(MID(E287,2,LEN(E287)-3)),IF(RIGHT(E287,2)="k)",-1000*VALUE(MID(E287,2,LEN(E287)-3)),VALUE(SUBSTITUTE(E287,",","")))))),IF(RIGHT(E287,1)="T",1000000000000*VALUE(LEFT(E287,LEN(E287)-1)),IF(RIGHT(E287,1)="M",1000000*VALUE(LEFT(E287,LEN(E287)-1)),IF(RIGHT(E287,1)="B",1000000000*VALUE(LEFT(E287,LEN(E287)-1)),IF(RIGHT(E287,1)="%",0.01*VALUE(LEFT(E287,LEN(E287)-1)),IF(RIGHT(E287,1)="k",1000*VALUE(LEFT(E287,LEN(E287)-1)),VALUE(SUBSTITUTE(E287,",",""))))))))),"N/A")</f>
        <v/>
      </c>
      <c r="M287">
        <f>IFERROR(IF(TRIM(F287)="-", "N/A", IF(RIGHT(F287,1)=")",IF(RIGHT(F287,2)="T)",-1000000000000*VALUE(MID(F287,2,LEN(F287)-3)),IF(RIGHT(F287,2)="M)",-1000000*VALUE(MID(F287,2,LEN(F287)-3)),IF(RIGHT(F287,2)="B)",-1000000000*VALUE(MID(F287,2,LEN(F287)-3)),IF(RIGHT(F287,2)="k)",-1000*VALUE(MID(F287,2,LEN(F287)-3)),VALUE(SUBSTITUTE(F287,",","")))))),IF(RIGHT(F287,1)="T",1000000000000*VALUE(LEFT(F287,LEN(F287)-1)),IF(RIGHT(F287,1)="M",1000000*VALUE(LEFT(F287,LEN(F287)-1)),IF(RIGHT(F287,1)="B",1000000000*VALUE(LEFT(F287,LEN(F287)-1)),IF(RIGHT(F287,1)="%",0.01*VALUE(LEFT(F287,LEN(F287)-1)),IF(RIGHT(F287,1)="k",1000*VALUE(LEFT(F287,LEN(F287)-1)),VALUE(SUBSTITUTE(F287,",",""))))))))),"N/A")</f>
        <v/>
      </c>
      <c r="N287">
        <f>IFERROR(IF(TRIM(G287)="-", "N/A", IF(RIGHT(G287,1)=")",IF(RIGHT(G287,2)="T)",-1000000000000*VALUE(MID(G287,2,LEN(G287)-3)),IF(RIGHT(G287,2)="M)",-1000000*VALUE(MID(G287,2,LEN(G287)-3)),IF(RIGHT(G287,2)="B)",-1000000000*VALUE(MID(G287,2,LEN(G287)-3)),IF(RIGHT(G287,2)="k)",-1000*VALUE(MID(G287,2,LEN(G287)-3)),VALUE(SUBSTITUTE(G287,",","")))))),IF(RIGHT(G287,1)="T",1000000000000*VALUE(LEFT(G287,LEN(G287)-1)),IF(RIGHT(G287,1)="M",1000000*VALUE(LEFT(G287,LEN(G287)-1)),IF(RIGHT(G287,1)="B",1000000000*VALUE(LEFT(G287,LEN(G287)-1)),IF(RIGHT(G287,1)="%",0.01*VALUE(LEFT(G287,LEN(G287)-1)),IF(RIGHT(G287,1)="k",1000*VALUE(LEFT(G287,LEN(G287)-1)),VALUE(SUBSTITUTE(G287,",",""))))))))),"N/A")</f>
        <v/>
      </c>
      <c r="P287">
        <f>MAX(J287:N287)</f>
        <v/>
      </c>
      <c r="Q287">
        <f>IFERROR(J144+MATCH(P287,J287:N287,0)-1,"")</f>
        <v/>
      </c>
      <c r="R287">
        <f>IF(Q287="","",MIN(J287:N287))</f>
        <v/>
      </c>
      <c r="S287">
        <f>IFERROR(J144+MATCH(R287,J287:N287,0)-1,"")</f>
        <v/>
      </c>
      <c r="T287">
        <f>IFERROR(AVERAGE(J287:N287),"")</f>
        <v/>
      </c>
      <c r="U287">
        <f>IFERROR(STDEV(J287:N287),"")</f>
        <v/>
      </c>
      <c r="V287">
        <f>IFERROR(IF(C287="-","",IF(ISBLANK(B287),"",IF(OR(ISNUMBER(FIND("Growth",B287)),ISNUMBER(FIND("Margin",B287))),"",(J287-T287)/U287))),"")</f>
        <v/>
      </c>
      <c r="W287">
        <f>IFERROR(IF(OR(D287="-",ISBLANK(D287)),"",(K287-T287)/U287),"")</f>
        <v/>
      </c>
      <c r="X287">
        <f>IFERROR(IF(OR(E287="-",ISBLANK(E287)),"",(L287-T287)/U287),"")</f>
        <v/>
      </c>
      <c r="Y287">
        <f>IFERROR(IF(OR(F287="-",ISBLANK(F287)),"",(M287-T287)/U287),"")</f>
        <v/>
      </c>
      <c r="Z287">
        <f>IFERROR(IF(OR(G287="-",ISBLANK(G287)),"",(N287-T287)/U287),"")</f>
        <v/>
      </c>
      <c r="AA287">
        <f>IF(MAX(MAX(V287:Z287),ABS(MIN(V287:Z287)))=ABS(MIN(V287:Z287)),MIN(V287:Z287),MAX(V287:Z287))</f>
        <v/>
      </c>
      <c r="AB287">
        <f>IFERROR(V144+MATCH(AA287,V287:Z287,0)-1,"")</f>
        <v/>
      </c>
      <c r="AC287">
        <f>IF(AB287&lt;&gt;"",IF(S287=AB287,"Low",IF(AB287=Q287,"High","")),"")</f>
        <v/>
      </c>
      <c r="AE287">
        <f>IF(ISNUMBER(MATCH("N/A",J287:N287,0)),"",IFERROR((5 * SUMPRODUCT(J144:N144,J287:N287) - PRODUCT(SUM(J144:N144),SUM(J287:N287))) / ((5 * SUM((J144^2)+(K144^2)+(L144^2)+(M144^2)+(N144^2))) - SUM(J144:N144)^2),""))</f>
        <v/>
      </c>
      <c r="AF287">
        <f>IFERROR(CORREL(J144:N144,J287:N287),"")</f>
        <v/>
      </c>
      <c r="AZ287">
        <f>IF(Q287=S287,0,1)</f>
        <v/>
      </c>
      <c r="BA287">
        <f>IF(AZ287=1,IF(Q287="","",IF(Q287=N144,"Yes","No")),"")</f>
        <v/>
      </c>
      <c r="BB287">
        <f>IF(BA287="Yes",P287,"")</f>
        <v/>
      </c>
      <c r="BC287">
        <f>IF(AZ287=1,IF(S287="","",IF(S287=N144,"Yes","No")),"")</f>
        <v/>
      </c>
      <c r="BD287">
        <f>IF(BC287="Yes",R287,"")</f>
        <v/>
      </c>
      <c r="BE287">
        <f>IFERROR(IF(SIGN(AE287)=1,"Increasing",IF(SIGN(AE287)=-1,"Decreasing","")),"")</f>
        <v/>
      </c>
      <c r="BF287">
        <f>IF(OR(AND(BE287="Increasing",BA287="Yes"),AND(BE287="Decreasing",BC287="Yes")),"Yes","No")</f>
        <v/>
      </c>
      <c r="BG287">
        <f>IF(I287="pos_trend","Yes","No")</f>
        <v/>
      </c>
      <c r="BH287">
        <f>IF(AF287&lt;&gt;"",IF(ABS(AF287)&gt;0.8,"Yes","No"),"")</f>
        <v/>
      </c>
    </row>
    <row r="288" spans="1:60">
      <c r="I288">
        <f>IF(AND(K288&gt; J288, L288&gt; K288, M288&gt; L288, N288&gt; M288), "pos_trend", IF(AND(K288&lt; J288, L288&lt; K288, M288&lt; L288, N288&lt; M288), "neg_trend", "N/A"))</f>
        <v/>
      </c>
      <c r="J288">
        <f>IFERROR(IF(TRIM(C288)="-", "N/A", IF(RIGHT(C288,1)=")",IF(RIGHT(C288,2)="T)",-1000000000000*VALUE(MID(C288,2,LEN(C288)-3)),IF(RIGHT(C288,2)="M)",-1000000*VALUE(MID(C288,2,LEN(C288)-3)),IF(RIGHT(C288,2)="B)",-1000000000*VALUE(MID(C288,2,LEN(C288)-3)),IF(RIGHT(C288,2)="k)",-1000*VALUE(MID(C288,2,LEN(C288)-3)),VALUE(SUBSTITUTE(C288,",","")))))),IF(RIGHT(C288,1)="T",1000000000000*VALUE(LEFT(C288,LEN(C288)-1)),IF(RIGHT(C288,1)="M",1000000*VALUE(LEFT(C288,LEN(C288)-1)),IF(RIGHT(C288,1)="B",1000000000*VALUE(LEFT(C288,LEN(C288)-1)),IF(RIGHT(C288,1)="%",0.01*VALUE(LEFT(C288,LEN(C288)-1)),IF(RIGHT(C288,1)="k",1000*VALUE(LEFT(C288,LEN(C288)-1)),VALUE(SUBSTITUTE(C288,",",""))))))))),"N/A")</f>
        <v/>
      </c>
      <c r="K288">
        <f>IFERROR(IF(TRIM(D288)="-", "N/A", IF(RIGHT(D288,1)=")",IF(RIGHT(D288,2)="T)",-1000000000000*VALUE(MID(D288,2,LEN(D288)-3)),IF(RIGHT(D288,2)="M)",-1000000*VALUE(MID(D288,2,LEN(D288)-3)),IF(RIGHT(D288,2)="B)",-1000000000*VALUE(MID(D288,2,LEN(D288)-3)),IF(RIGHT(D288,2)="k)",-1000*VALUE(MID(D288,2,LEN(D288)-3)),VALUE(SUBSTITUTE(D288,",","")))))),IF(RIGHT(D288,1)="T",1000000000000*VALUE(LEFT(D288,LEN(D288)-1)),IF(RIGHT(D288,1)="M",1000000*VALUE(LEFT(D288,LEN(D288)-1)),IF(RIGHT(D288,1)="B",1000000000*VALUE(LEFT(D288,LEN(D288)-1)),IF(RIGHT(D288,1)="%",0.01*VALUE(LEFT(D288,LEN(D288)-1)),IF(RIGHT(D288,1)="k",1000*VALUE(LEFT(D288,LEN(D288)-1)),VALUE(SUBSTITUTE(D288,",",""))))))))),"N/A")</f>
        <v/>
      </c>
      <c r="L288">
        <f>IFERROR(IF(TRIM(E288)="-", "N/A", IF(RIGHT(E288,1)=")",IF(RIGHT(E288,2)="T)",-1000000000000*VALUE(MID(E288,2,LEN(E288)-3)),IF(RIGHT(E288,2)="M)",-1000000*VALUE(MID(E288,2,LEN(E288)-3)),IF(RIGHT(E288,2)="B)",-1000000000*VALUE(MID(E288,2,LEN(E288)-3)),IF(RIGHT(E288,2)="k)",-1000*VALUE(MID(E288,2,LEN(E288)-3)),VALUE(SUBSTITUTE(E288,",","")))))),IF(RIGHT(E288,1)="T",1000000000000*VALUE(LEFT(E288,LEN(E288)-1)),IF(RIGHT(E288,1)="M",1000000*VALUE(LEFT(E288,LEN(E288)-1)),IF(RIGHT(E288,1)="B",1000000000*VALUE(LEFT(E288,LEN(E288)-1)),IF(RIGHT(E288,1)="%",0.01*VALUE(LEFT(E288,LEN(E288)-1)),IF(RIGHT(E288,1)="k",1000*VALUE(LEFT(E288,LEN(E288)-1)),VALUE(SUBSTITUTE(E288,",",""))))))))),"N/A")</f>
        <v/>
      </c>
      <c r="M288">
        <f>IFERROR(IF(TRIM(F288)="-", "N/A", IF(RIGHT(F288,1)=")",IF(RIGHT(F288,2)="T)",-1000000000000*VALUE(MID(F288,2,LEN(F288)-3)),IF(RIGHT(F288,2)="M)",-1000000*VALUE(MID(F288,2,LEN(F288)-3)),IF(RIGHT(F288,2)="B)",-1000000000*VALUE(MID(F288,2,LEN(F288)-3)),IF(RIGHT(F288,2)="k)",-1000*VALUE(MID(F288,2,LEN(F288)-3)),VALUE(SUBSTITUTE(F288,",","")))))),IF(RIGHT(F288,1)="T",1000000000000*VALUE(LEFT(F288,LEN(F288)-1)),IF(RIGHT(F288,1)="M",1000000*VALUE(LEFT(F288,LEN(F288)-1)),IF(RIGHT(F288,1)="B",1000000000*VALUE(LEFT(F288,LEN(F288)-1)),IF(RIGHT(F288,1)="%",0.01*VALUE(LEFT(F288,LEN(F288)-1)),IF(RIGHT(F288,1)="k",1000*VALUE(LEFT(F288,LEN(F288)-1)),VALUE(SUBSTITUTE(F288,",",""))))))))),"N/A")</f>
        <v/>
      </c>
      <c r="N288">
        <f>IFERROR(IF(TRIM(G288)="-", "N/A", IF(RIGHT(G288,1)=")",IF(RIGHT(G288,2)="T)",-1000000000000*VALUE(MID(G288,2,LEN(G288)-3)),IF(RIGHT(G288,2)="M)",-1000000*VALUE(MID(G288,2,LEN(G288)-3)),IF(RIGHT(G288,2)="B)",-1000000000*VALUE(MID(G288,2,LEN(G288)-3)),IF(RIGHT(G288,2)="k)",-1000*VALUE(MID(G288,2,LEN(G288)-3)),VALUE(SUBSTITUTE(G288,",","")))))),IF(RIGHT(G288,1)="T",1000000000000*VALUE(LEFT(G288,LEN(G288)-1)),IF(RIGHT(G288,1)="M",1000000*VALUE(LEFT(G288,LEN(G288)-1)),IF(RIGHT(G288,1)="B",1000000000*VALUE(LEFT(G288,LEN(G288)-1)),IF(RIGHT(G288,1)="%",0.01*VALUE(LEFT(G288,LEN(G288)-1)),IF(RIGHT(G288,1)="k",1000*VALUE(LEFT(G288,LEN(G288)-1)),VALUE(SUBSTITUTE(G288,",",""))))))))),"N/A")</f>
        <v/>
      </c>
      <c r="P288">
        <f>MAX(J288:N288)</f>
        <v/>
      </c>
      <c r="Q288">
        <f>IFERROR(J144+MATCH(P288,J288:N288,0)-1,"")</f>
        <v/>
      </c>
      <c r="R288">
        <f>IF(Q288="","",MIN(J288:N288))</f>
        <v/>
      </c>
      <c r="S288">
        <f>IFERROR(J144+MATCH(R288,J288:N288,0)-1,"")</f>
        <v/>
      </c>
      <c r="T288">
        <f>IFERROR(AVERAGE(J288:N288),"")</f>
        <v/>
      </c>
      <c r="U288">
        <f>IFERROR(STDEV(J288:N288),"")</f>
        <v/>
      </c>
      <c r="V288">
        <f>IFERROR(IF(C288="-","",IF(ISBLANK(B288),"",IF(OR(ISNUMBER(FIND("Growth",B288)),ISNUMBER(FIND("Margin",B288))),"",(J288-T288)/U288))),"")</f>
        <v/>
      </c>
      <c r="W288">
        <f>IFERROR(IF(OR(D288="-",ISBLANK(D288)),"",(K288-T288)/U288),"")</f>
        <v/>
      </c>
      <c r="X288">
        <f>IFERROR(IF(OR(E288="-",ISBLANK(E288)),"",(L288-T288)/U288),"")</f>
        <v/>
      </c>
      <c r="Y288">
        <f>IFERROR(IF(OR(F288="-",ISBLANK(F288)),"",(M288-T288)/U288),"")</f>
        <v/>
      </c>
      <c r="Z288">
        <f>IFERROR(IF(OR(G288="-",ISBLANK(G288)),"",(N288-T288)/U288),"")</f>
        <v/>
      </c>
      <c r="AA288">
        <f>IF(MAX(MAX(V288:Z288),ABS(MIN(V288:Z288)))=ABS(MIN(V288:Z288)),MIN(V288:Z288),MAX(V288:Z288))</f>
        <v/>
      </c>
      <c r="AB288">
        <f>IFERROR(V144+MATCH(AA288,V288:Z288,0)-1,"")</f>
        <v/>
      </c>
      <c r="AC288">
        <f>IF(AB288&lt;&gt;"",IF(S288=AB288,"Low",IF(AB288=Q288,"High","")),"")</f>
        <v/>
      </c>
      <c r="AE288">
        <f>IF(ISNUMBER(MATCH("N/A",J288:N288,0)),"",IFERROR((5 * SUMPRODUCT(J144:N144,J288:N288) - PRODUCT(SUM(J144:N144),SUM(J288:N288))) / ((5 * SUM((J144^2)+(K144^2)+(L144^2)+(M144^2)+(N144^2))) - SUM(J144:N144)^2),""))</f>
        <v/>
      </c>
      <c r="AF288">
        <f>IFERROR(CORREL(J144:N144,J288:N288),"")</f>
        <v/>
      </c>
      <c r="AZ288">
        <f>IF(Q288=S288,0,1)</f>
        <v/>
      </c>
      <c r="BA288">
        <f>IF(AZ288=1,IF(Q288="","",IF(Q288=N144,"Yes","No")),"")</f>
        <v/>
      </c>
      <c r="BB288">
        <f>IF(BA288="Yes",P288,"")</f>
        <v/>
      </c>
      <c r="BC288">
        <f>IF(AZ288=1,IF(S288="","",IF(S288=N144,"Yes","No")),"")</f>
        <v/>
      </c>
      <c r="BD288">
        <f>IF(BC288="Yes",R288,"")</f>
        <v/>
      </c>
      <c r="BE288">
        <f>IFERROR(IF(SIGN(AE288)=1,"Increasing",IF(SIGN(AE288)=-1,"Decreasing","")),"")</f>
        <v/>
      </c>
      <c r="BF288">
        <f>IF(OR(AND(BE288="Increasing",BA288="Yes"),AND(BE288="Decreasing",BC288="Yes")),"Yes","No")</f>
        <v/>
      </c>
      <c r="BG288">
        <f>IF(I288="pos_trend","Yes","No")</f>
        <v/>
      </c>
      <c r="BH288">
        <f>IF(AF288&lt;&gt;"",IF(ABS(AF288)&gt;0.8,"Yes","No"),"")</f>
        <v/>
      </c>
    </row>
    <row r="289" spans="1:60">
      <c r="I289">
        <f>IF(AND(K289&gt; J289, L289&gt; K289, M289&gt; L289, N289&gt; M289), "pos_trend", IF(AND(K289&lt; J289, L289&lt; K289, M289&lt; L289, N289&lt; M289), "neg_trend", "N/A"))</f>
        <v/>
      </c>
      <c r="J289">
        <f>IFERROR(IF(TRIM(C289)="-", "N/A", IF(RIGHT(C289,1)=")",IF(RIGHT(C289,2)="T)",-1000000000000*VALUE(MID(C289,2,LEN(C289)-3)),IF(RIGHT(C289,2)="M)",-1000000*VALUE(MID(C289,2,LEN(C289)-3)),IF(RIGHT(C289,2)="B)",-1000000000*VALUE(MID(C289,2,LEN(C289)-3)),IF(RIGHT(C289,2)="k)",-1000*VALUE(MID(C289,2,LEN(C289)-3)),VALUE(SUBSTITUTE(C289,",","")))))),IF(RIGHT(C289,1)="T",1000000000000*VALUE(LEFT(C289,LEN(C289)-1)),IF(RIGHT(C289,1)="M",1000000*VALUE(LEFT(C289,LEN(C289)-1)),IF(RIGHT(C289,1)="B",1000000000*VALUE(LEFT(C289,LEN(C289)-1)),IF(RIGHT(C289,1)="%",0.01*VALUE(LEFT(C289,LEN(C289)-1)),IF(RIGHT(C289,1)="k",1000*VALUE(LEFT(C289,LEN(C289)-1)),VALUE(SUBSTITUTE(C289,",",""))))))))),"N/A")</f>
        <v/>
      </c>
      <c r="K289">
        <f>IFERROR(IF(TRIM(D289)="-", "N/A", IF(RIGHT(D289,1)=")",IF(RIGHT(D289,2)="T)",-1000000000000*VALUE(MID(D289,2,LEN(D289)-3)),IF(RIGHT(D289,2)="M)",-1000000*VALUE(MID(D289,2,LEN(D289)-3)),IF(RIGHT(D289,2)="B)",-1000000000*VALUE(MID(D289,2,LEN(D289)-3)),IF(RIGHT(D289,2)="k)",-1000*VALUE(MID(D289,2,LEN(D289)-3)),VALUE(SUBSTITUTE(D289,",","")))))),IF(RIGHT(D289,1)="T",1000000000000*VALUE(LEFT(D289,LEN(D289)-1)),IF(RIGHT(D289,1)="M",1000000*VALUE(LEFT(D289,LEN(D289)-1)),IF(RIGHT(D289,1)="B",1000000000*VALUE(LEFT(D289,LEN(D289)-1)),IF(RIGHT(D289,1)="%",0.01*VALUE(LEFT(D289,LEN(D289)-1)),IF(RIGHT(D289,1)="k",1000*VALUE(LEFT(D289,LEN(D289)-1)),VALUE(SUBSTITUTE(D289,",",""))))))))),"N/A")</f>
        <v/>
      </c>
      <c r="L289">
        <f>IFERROR(IF(TRIM(E289)="-", "N/A", IF(RIGHT(E289,1)=")",IF(RIGHT(E289,2)="T)",-1000000000000*VALUE(MID(E289,2,LEN(E289)-3)),IF(RIGHT(E289,2)="M)",-1000000*VALUE(MID(E289,2,LEN(E289)-3)),IF(RIGHT(E289,2)="B)",-1000000000*VALUE(MID(E289,2,LEN(E289)-3)),IF(RIGHT(E289,2)="k)",-1000*VALUE(MID(E289,2,LEN(E289)-3)),VALUE(SUBSTITUTE(E289,",","")))))),IF(RIGHT(E289,1)="T",1000000000000*VALUE(LEFT(E289,LEN(E289)-1)),IF(RIGHT(E289,1)="M",1000000*VALUE(LEFT(E289,LEN(E289)-1)),IF(RIGHT(E289,1)="B",1000000000*VALUE(LEFT(E289,LEN(E289)-1)),IF(RIGHT(E289,1)="%",0.01*VALUE(LEFT(E289,LEN(E289)-1)),IF(RIGHT(E289,1)="k",1000*VALUE(LEFT(E289,LEN(E289)-1)),VALUE(SUBSTITUTE(E289,",",""))))))))),"N/A")</f>
        <v/>
      </c>
      <c r="M289">
        <f>IFERROR(IF(TRIM(F289)="-", "N/A", IF(RIGHT(F289,1)=")",IF(RIGHT(F289,2)="T)",-1000000000000*VALUE(MID(F289,2,LEN(F289)-3)),IF(RIGHT(F289,2)="M)",-1000000*VALUE(MID(F289,2,LEN(F289)-3)),IF(RIGHT(F289,2)="B)",-1000000000*VALUE(MID(F289,2,LEN(F289)-3)),IF(RIGHT(F289,2)="k)",-1000*VALUE(MID(F289,2,LEN(F289)-3)),VALUE(SUBSTITUTE(F289,",","")))))),IF(RIGHT(F289,1)="T",1000000000000*VALUE(LEFT(F289,LEN(F289)-1)),IF(RIGHT(F289,1)="M",1000000*VALUE(LEFT(F289,LEN(F289)-1)),IF(RIGHT(F289,1)="B",1000000000*VALUE(LEFT(F289,LEN(F289)-1)),IF(RIGHT(F289,1)="%",0.01*VALUE(LEFT(F289,LEN(F289)-1)),IF(RIGHT(F289,1)="k",1000*VALUE(LEFT(F289,LEN(F289)-1)),VALUE(SUBSTITUTE(F289,",",""))))))))),"N/A")</f>
        <v/>
      </c>
      <c r="N289">
        <f>IFERROR(IF(TRIM(G289)="-", "N/A", IF(RIGHT(G289,1)=")",IF(RIGHT(G289,2)="T)",-1000000000000*VALUE(MID(G289,2,LEN(G289)-3)),IF(RIGHT(G289,2)="M)",-1000000*VALUE(MID(G289,2,LEN(G289)-3)),IF(RIGHT(G289,2)="B)",-1000000000*VALUE(MID(G289,2,LEN(G289)-3)),IF(RIGHT(G289,2)="k)",-1000*VALUE(MID(G289,2,LEN(G289)-3)),VALUE(SUBSTITUTE(G289,",","")))))),IF(RIGHT(G289,1)="T",1000000000000*VALUE(LEFT(G289,LEN(G289)-1)),IF(RIGHT(G289,1)="M",1000000*VALUE(LEFT(G289,LEN(G289)-1)),IF(RIGHT(G289,1)="B",1000000000*VALUE(LEFT(G289,LEN(G289)-1)),IF(RIGHT(G289,1)="%",0.01*VALUE(LEFT(G289,LEN(G289)-1)),IF(RIGHT(G289,1)="k",1000*VALUE(LEFT(G289,LEN(G289)-1)),VALUE(SUBSTITUTE(G289,",",""))))))))),"N/A")</f>
        <v/>
      </c>
      <c r="P289">
        <f>MAX(J289:N289)</f>
        <v/>
      </c>
      <c r="Q289">
        <f>IFERROR(J144+MATCH(P289,J289:N289,0)-1,"")</f>
        <v/>
      </c>
      <c r="R289">
        <f>IF(Q289="","",MIN(J289:N289))</f>
        <v/>
      </c>
      <c r="S289">
        <f>IFERROR(J144+MATCH(R289,J289:N289,0)-1,"")</f>
        <v/>
      </c>
      <c r="T289">
        <f>IFERROR(AVERAGE(J289:N289),"")</f>
        <v/>
      </c>
      <c r="U289">
        <f>IFERROR(STDEV(J289:N289),"")</f>
        <v/>
      </c>
      <c r="V289">
        <f>IFERROR(IF(C289="-","",IF(ISBLANK(B289),"",IF(OR(ISNUMBER(FIND("Growth",B289)),ISNUMBER(FIND("Margin",B289))),"",(J289-T289)/U289))),"")</f>
        <v/>
      </c>
      <c r="W289">
        <f>IFERROR(IF(OR(D289="-",ISBLANK(D289)),"",(K289-T289)/U289),"")</f>
        <v/>
      </c>
      <c r="X289">
        <f>IFERROR(IF(OR(E289="-",ISBLANK(E289)),"",(L289-T289)/U289),"")</f>
        <v/>
      </c>
      <c r="Y289">
        <f>IFERROR(IF(OR(F289="-",ISBLANK(F289)),"",(M289-T289)/U289),"")</f>
        <v/>
      </c>
      <c r="Z289">
        <f>IFERROR(IF(OR(G289="-",ISBLANK(G289)),"",(N289-T289)/U289),"")</f>
        <v/>
      </c>
      <c r="AA289">
        <f>IF(MAX(MAX(V289:Z289),ABS(MIN(V289:Z289)))=ABS(MIN(V289:Z289)),MIN(V289:Z289),MAX(V289:Z289))</f>
        <v/>
      </c>
      <c r="AB289">
        <f>IFERROR(V144+MATCH(AA289,V289:Z289,0)-1,"")</f>
        <v/>
      </c>
      <c r="AC289">
        <f>IF(AB289&lt;&gt;"",IF(S289=AB289,"Low",IF(AB289=Q289,"High","")),"")</f>
        <v/>
      </c>
      <c r="AE289">
        <f>IF(ISNUMBER(MATCH("N/A",J289:N289,0)),"",IFERROR((5 * SUMPRODUCT(J144:N144,J289:N289) - PRODUCT(SUM(J144:N144),SUM(J289:N289))) / ((5 * SUM((J144^2)+(K144^2)+(L144^2)+(M144^2)+(N144^2))) - SUM(J144:N144)^2),""))</f>
        <v/>
      </c>
      <c r="AF289">
        <f>IFERROR(CORREL(J144:N144,J289:N289),"")</f>
        <v/>
      </c>
      <c r="AZ289">
        <f>IF(Q289=S289,0,1)</f>
        <v/>
      </c>
      <c r="BA289">
        <f>IF(AZ289=1,IF(Q289="","",IF(Q289=N144,"Yes","No")),"")</f>
        <v/>
      </c>
      <c r="BB289">
        <f>IF(BA289="Yes",P289,"")</f>
        <v/>
      </c>
      <c r="BC289">
        <f>IF(AZ289=1,IF(S289="","",IF(S289=N144,"Yes","No")),"")</f>
        <v/>
      </c>
      <c r="BD289">
        <f>IF(BC289="Yes",R289,"")</f>
        <v/>
      </c>
      <c r="BE289">
        <f>IFERROR(IF(SIGN(AE289)=1,"Increasing",IF(SIGN(AE289)=-1,"Decreasing","")),"")</f>
        <v/>
      </c>
      <c r="BF289">
        <f>IF(OR(AND(BE289="Increasing",BA289="Yes"),AND(BE289="Decreasing",BC289="Yes")),"Yes","No")</f>
        <v/>
      </c>
      <c r="BG289">
        <f>IF(I289="pos_trend","Yes","No")</f>
        <v/>
      </c>
      <c r="BH289">
        <f>IF(AF289&lt;&gt;"",IF(ABS(AF289)&gt;0.8,"Yes","No"),"")</f>
        <v/>
      </c>
    </row>
    <row r="290" spans="1:60">
      <c r="I290">
        <f>IF(AND(K290&gt; J290, L290&gt; K290, M290&gt; L290, N290&gt; M290), "pos_trend", IF(AND(K290&lt; J290, L290&lt; K290, M290&lt; L290, N290&lt; M290), "neg_trend", "N/A"))</f>
        <v/>
      </c>
      <c r="J290">
        <f>IFERROR(IF(TRIM(C290)="-", "N/A", IF(RIGHT(C290,1)=")",IF(RIGHT(C290,2)="T)",-1000000000000*VALUE(MID(C290,2,LEN(C290)-3)),IF(RIGHT(C290,2)="M)",-1000000*VALUE(MID(C290,2,LEN(C290)-3)),IF(RIGHT(C290,2)="B)",-1000000000*VALUE(MID(C290,2,LEN(C290)-3)),IF(RIGHT(C290,2)="k)",-1000*VALUE(MID(C290,2,LEN(C290)-3)),VALUE(SUBSTITUTE(C290,",","")))))),IF(RIGHT(C290,1)="T",1000000000000*VALUE(LEFT(C290,LEN(C290)-1)),IF(RIGHT(C290,1)="M",1000000*VALUE(LEFT(C290,LEN(C290)-1)),IF(RIGHT(C290,1)="B",1000000000*VALUE(LEFT(C290,LEN(C290)-1)),IF(RIGHT(C290,1)="%",0.01*VALUE(LEFT(C290,LEN(C290)-1)),IF(RIGHT(C290,1)="k",1000*VALUE(LEFT(C290,LEN(C290)-1)),VALUE(SUBSTITUTE(C290,",",""))))))))),"N/A")</f>
        <v/>
      </c>
      <c r="K290">
        <f>IFERROR(IF(TRIM(D290)="-", "N/A", IF(RIGHT(D290,1)=")",IF(RIGHT(D290,2)="T)",-1000000000000*VALUE(MID(D290,2,LEN(D290)-3)),IF(RIGHT(D290,2)="M)",-1000000*VALUE(MID(D290,2,LEN(D290)-3)),IF(RIGHT(D290,2)="B)",-1000000000*VALUE(MID(D290,2,LEN(D290)-3)),IF(RIGHT(D290,2)="k)",-1000*VALUE(MID(D290,2,LEN(D290)-3)),VALUE(SUBSTITUTE(D290,",","")))))),IF(RIGHT(D290,1)="T",1000000000000*VALUE(LEFT(D290,LEN(D290)-1)),IF(RIGHT(D290,1)="M",1000000*VALUE(LEFT(D290,LEN(D290)-1)),IF(RIGHT(D290,1)="B",1000000000*VALUE(LEFT(D290,LEN(D290)-1)),IF(RIGHT(D290,1)="%",0.01*VALUE(LEFT(D290,LEN(D290)-1)),IF(RIGHT(D290,1)="k",1000*VALUE(LEFT(D290,LEN(D290)-1)),VALUE(SUBSTITUTE(D290,",",""))))))))),"N/A")</f>
        <v/>
      </c>
      <c r="L290">
        <f>IFERROR(IF(TRIM(E290)="-", "N/A", IF(RIGHT(E290,1)=")",IF(RIGHT(E290,2)="T)",-1000000000000*VALUE(MID(E290,2,LEN(E290)-3)),IF(RIGHT(E290,2)="M)",-1000000*VALUE(MID(E290,2,LEN(E290)-3)),IF(RIGHT(E290,2)="B)",-1000000000*VALUE(MID(E290,2,LEN(E290)-3)),IF(RIGHT(E290,2)="k)",-1000*VALUE(MID(E290,2,LEN(E290)-3)),VALUE(SUBSTITUTE(E290,",","")))))),IF(RIGHT(E290,1)="T",1000000000000*VALUE(LEFT(E290,LEN(E290)-1)),IF(RIGHT(E290,1)="M",1000000*VALUE(LEFT(E290,LEN(E290)-1)),IF(RIGHT(E290,1)="B",1000000000*VALUE(LEFT(E290,LEN(E290)-1)),IF(RIGHT(E290,1)="%",0.01*VALUE(LEFT(E290,LEN(E290)-1)),IF(RIGHT(E290,1)="k",1000*VALUE(LEFT(E290,LEN(E290)-1)),VALUE(SUBSTITUTE(E290,",",""))))))))),"N/A")</f>
        <v/>
      </c>
      <c r="M290">
        <f>IFERROR(IF(TRIM(F290)="-", "N/A", IF(RIGHT(F290,1)=")",IF(RIGHT(F290,2)="T)",-1000000000000*VALUE(MID(F290,2,LEN(F290)-3)),IF(RIGHT(F290,2)="M)",-1000000*VALUE(MID(F290,2,LEN(F290)-3)),IF(RIGHT(F290,2)="B)",-1000000000*VALUE(MID(F290,2,LEN(F290)-3)),IF(RIGHT(F290,2)="k)",-1000*VALUE(MID(F290,2,LEN(F290)-3)),VALUE(SUBSTITUTE(F290,",","")))))),IF(RIGHT(F290,1)="T",1000000000000*VALUE(LEFT(F290,LEN(F290)-1)),IF(RIGHT(F290,1)="M",1000000*VALUE(LEFT(F290,LEN(F290)-1)),IF(RIGHT(F290,1)="B",1000000000*VALUE(LEFT(F290,LEN(F290)-1)),IF(RIGHT(F290,1)="%",0.01*VALUE(LEFT(F290,LEN(F290)-1)),IF(RIGHT(F290,1)="k",1000*VALUE(LEFT(F290,LEN(F290)-1)),VALUE(SUBSTITUTE(F290,",",""))))))))),"N/A")</f>
        <v/>
      </c>
      <c r="N290">
        <f>IFERROR(IF(TRIM(G290)="-", "N/A", IF(RIGHT(G290,1)=")",IF(RIGHT(G290,2)="T)",-1000000000000*VALUE(MID(G290,2,LEN(G290)-3)),IF(RIGHT(G290,2)="M)",-1000000*VALUE(MID(G290,2,LEN(G290)-3)),IF(RIGHT(G290,2)="B)",-1000000000*VALUE(MID(G290,2,LEN(G290)-3)),IF(RIGHT(G290,2)="k)",-1000*VALUE(MID(G290,2,LEN(G290)-3)),VALUE(SUBSTITUTE(G290,",","")))))),IF(RIGHT(G290,1)="T",1000000000000*VALUE(LEFT(G290,LEN(G290)-1)),IF(RIGHT(G290,1)="M",1000000*VALUE(LEFT(G290,LEN(G290)-1)),IF(RIGHT(G290,1)="B",1000000000*VALUE(LEFT(G290,LEN(G290)-1)),IF(RIGHT(G290,1)="%",0.01*VALUE(LEFT(G290,LEN(G290)-1)),IF(RIGHT(G290,1)="k",1000*VALUE(LEFT(G290,LEN(G290)-1)),VALUE(SUBSTITUTE(G290,",",""))))))))),"N/A")</f>
        <v/>
      </c>
      <c r="P290">
        <f>MAX(J290:N290)</f>
        <v/>
      </c>
      <c r="Q290">
        <f>IFERROR(J144+MATCH(P290,J290:N290,0)-1,"")</f>
        <v/>
      </c>
      <c r="R290">
        <f>IF(Q290="","",MIN(J290:N290))</f>
        <v/>
      </c>
      <c r="S290">
        <f>IFERROR(J144+MATCH(R290,J290:N290,0)-1,"")</f>
        <v/>
      </c>
      <c r="T290">
        <f>IFERROR(AVERAGE(J290:N290),"")</f>
        <v/>
      </c>
      <c r="U290">
        <f>IFERROR(STDEV(J290:N290),"")</f>
        <v/>
      </c>
      <c r="V290">
        <f>IFERROR(IF(C290="-","",IF(ISBLANK(B290),"",IF(OR(ISNUMBER(FIND("Growth",B290)),ISNUMBER(FIND("Margin",B290))),"",(J290-T290)/U290))),"")</f>
        <v/>
      </c>
      <c r="W290">
        <f>IFERROR(IF(OR(D290="-",ISBLANK(D290)),"",(K290-T290)/U290),"")</f>
        <v/>
      </c>
      <c r="X290">
        <f>IFERROR(IF(OR(E290="-",ISBLANK(E290)),"",(L290-T290)/U290),"")</f>
        <v/>
      </c>
      <c r="Y290">
        <f>IFERROR(IF(OR(F290="-",ISBLANK(F290)),"",(M290-T290)/U290),"")</f>
        <v/>
      </c>
      <c r="Z290">
        <f>IFERROR(IF(OR(G290="-",ISBLANK(G290)),"",(N290-T290)/U290),"")</f>
        <v/>
      </c>
      <c r="AA290">
        <f>IF(MAX(MAX(V290:Z290),ABS(MIN(V290:Z290)))=ABS(MIN(V290:Z290)),MIN(V290:Z290),MAX(V290:Z290))</f>
        <v/>
      </c>
      <c r="AB290">
        <f>IFERROR(V144+MATCH(AA290,V290:Z290,0)-1,"")</f>
        <v/>
      </c>
      <c r="AC290">
        <f>IF(AB290&lt;&gt;"",IF(S290=AB290,"Low",IF(AB290=Q290,"High","")),"")</f>
        <v/>
      </c>
      <c r="AE290">
        <f>IF(ISNUMBER(MATCH("N/A",J290:N290,0)),"",IFERROR((5 * SUMPRODUCT(J144:N144,J290:N290) - PRODUCT(SUM(J144:N144),SUM(J290:N290))) / ((5 * SUM((J144^2)+(K144^2)+(L144^2)+(M144^2)+(N144^2))) - SUM(J144:N144)^2),""))</f>
        <v/>
      </c>
      <c r="AF290">
        <f>IFERROR(CORREL(J144:N144,J290:N290),"")</f>
        <v/>
      </c>
      <c r="AZ290">
        <f>IF(Q290=S290,0,1)</f>
        <v/>
      </c>
      <c r="BA290">
        <f>IF(AZ290=1,IF(Q290="","",IF(Q290=N144,"Yes","No")),"")</f>
        <v/>
      </c>
      <c r="BB290">
        <f>IF(BA290="Yes",P290,"")</f>
        <v/>
      </c>
      <c r="BC290">
        <f>IF(AZ290=1,IF(S290="","",IF(S290=N144,"Yes","No")),"")</f>
        <v/>
      </c>
      <c r="BD290">
        <f>IF(BC290="Yes",R290,"")</f>
        <v/>
      </c>
      <c r="BE290">
        <f>IFERROR(IF(SIGN(AE290)=1,"Increasing",IF(SIGN(AE290)=-1,"Decreasing","")),"")</f>
        <v/>
      </c>
      <c r="BF290">
        <f>IF(OR(AND(BE290="Increasing",BA290="Yes"),AND(BE290="Decreasing",BC290="Yes")),"Yes","No")</f>
        <v/>
      </c>
      <c r="BG290">
        <f>IF(I290="pos_trend","Yes","No")</f>
        <v/>
      </c>
      <c r="BH290">
        <f>IF(AF290&lt;&gt;"",IF(ABS(AF290)&gt;0.8,"Yes","No"),"")</f>
        <v/>
      </c>
    </row>
    <row r="291" spans="1:60">
      <c r="I291">
        <f>IF(AND(K291&gt; J291, L291&gt; K291, M291&gt; L291, N291&gt; M291), "pos_trend", IF(AND(K291&lt; J291, L291&lt; K291, M291&lt; L291, N291&lt; M291), "neg_trend", "N/A"))</f>
        <v/>
      </c>
      <c r="J291">
        <f>IFERROR(IF(TRIM(C291)="-", "N/A", IF(RIGHT(C291,1)=")",IF(RIGHT(C291,2)="T)",-1000000000000*VALUE(MID(C291,2,LEN(C291)-3)),IF(RIGHT(C291,2)="M)",-1000000*VALUE(MID(C291,2,LEN(C291)-3)),IF(RIGHT(C291,2)="B)",-1000000000*VALUE(MID(C291,2,LEN(C291)-3)),IF(RIGHT(C291,2)="k)",-1000*VALUE(MID(C291,2,LEN(C291)-3)),VALUE(SUBSTITUTE(C291,",","")))))),IF(RIGHT(C291,1)="T",1000000000000*VALUE(LEFT(C291,LEN(C291)-1)),IF(RIGHT(C291,1)="M",1000000*VALUE(LEFT(C291,LEN(C291)-1)),IF(RIGHT(C291,1)="B",1000000000*VALUE(LEFT(C291,LEN(C291)-1)),IF(RIGHT(C291,1)="%",0.01*VALUE(LEFT(C291,LEN(C291)-1)),IF(RIGHT(C291,1)="k",1000*VALUE(LEFT(C291,LEN(C291)-1)),VALUE(SUBSTITUTE(C291,",",""))))))))),"N/A")</f>
        <v/>
      </c>
      <c r="K291">
        <f>IFERROR(IF(TRIM(D291)="-", "N/A", IF(RIGHT(D291,1)=")",IF(RIGHT(D291,2)="T)",-1000000000000*VALUE(MID(D291,2,LEN(D291)-3)),IF(RIGHT(D291,2)="M)",-1000000*VALUE(MID(D291,2,LEN(D291)-3)),IF(RIGHT(D291,2)="B)",-1000000000*VALUE(MID(D291,2,LEN(D291)-3)),IF(RIGHT(D291,2)="k)",-1000*VALUE(MID(D291,2,LEN(D291)-3)),VALUE(SUBSTITUTE(D291,",","")))))),IF(RIGHT(D291,1)="T",1000000000000*VALUE(LEFT(D291,LEN(D291)-1)),IF(RIGHT(D291,1)="M",1000000*VALUE(LEFT(D291,LEN(D291)-1)),IF(RIGHT(D291,1)="B",1000000000*VALUE(LEFT(D291,LEN(D291)-1)),IF(RIGHT(D291,1)="%",0.01*VALUE(LEFT(D291,LEN(D291)-1)),IF(RIGHT(D291,1)="k",1000*VALUE(LEFT(D291,LEN(D291)-1)),VALUE(SUBSTITUTE(D291,",",""))))))))),"N/A")</f>
        <v/>
      </c>
      <c r="L291">
        <f>IFERROR(IF(TRIM(E291)="-", "N/A", IF(RIGHT(E291,1)=")",IF(RIGHT(E291,2)="T)",-1000000000000*VALUE(MID(E291,2,LEN(E291)-3)),IF(RIGHT(E291,2)="M)",-1000000*VALUE(MID(E291,2,LEN(E291)-3)),IF(RIGHT(E291,2)="B)",-1000000000*VALUE(MID(E291,2,LEN(E291)-3)),IF(RIGHT(E291,2)="k)",-1000*VALUE(MID(E291,2,LEN(E291)-3)),VALUE(SUBSTITUTE(E291,",","")))))),IF(RIGHT(E291,1)="T",1000000000000*VALUE(LEFT(E291,LEN(E291)-1)),IF(RIGHT(E291,1)="M",1000000*VALUE(LEFT(E291,LEN(E291)-1)),IF(RIGHT(E291,1)="B",1000000000*VALUE(LEFT(E291,LEN(E291)-1)),IF(RIGHT(E291,1)="%",0.01*VALUE(LEFT(E291,LEN(E291)-1)),IF(RIGHT(E291,1)="k",1000*VALUE(LEFT(E291,LEN(E291)-1)),VALUE(SUBSTITUTE(E291,",",""))))))))),"N/A")</f>
        <v/>
      </c>
      <c r="M291">
        <f>IFERROR(IF(TRIM(F291)="-", "N/A", IF(RIGHT(F291,1)=")",IF(RIGHT(F291,2)="T)",-1000000000000*VALUE(MID(F291,2,LEN(F291)-3)),IF(RIGHT(F291,2)="M)",-1000000*VALUE(MID(F291,2,LEN(F291)-3)),IF(RIGHT(F291,2)="B)",-1000000000*VALUE(MID(F291,2,LEN(F291)-3)),IF(RIGHT(F291,2)="k)",-1000*VALUE(MID(F291,2,LEN(F291)-3)),VALUE(SUBSTITUTE(F291,",","")))))),IF(RIGHT(F291,1)="T",1000000000000*VALUE(LEFT(F291,LEN(F291)-1)),IF(RIGHT(F291,1)="M",1000000*VALUE(LEFT(F291,LEN(F291)-1)),IF(RIGHT(F291,1)="B",1000000000*VALUE(LEFT(F291,LEN(F291)-1)),IF(RIGHT(F291,1)="%",0.01*VALUE(LEFT(F291,LEN(F291)-1)),IF(RIGHT(F291,1)="k",1000*VALUE(LEFT(F291,LEN(F291)-1)),VALUE(SUBSTITUTE(F291,",",""))))))))),"N/A")</f>
        <v/>
      </c>
      <c r="N291">
        <f>IFERROR(IF(TRIM(G291)="-", "N/A", IF(RIGHT(G291,1)=")",IF(RIGHT(G291,2)="T)",-1000000000000*VALUE(MID(G291,2,LEN(G291)-3)),IF(RIGHT(G291,2)="M)",-1000000*VALUE(MID(G291,2,LEN(G291)-3)),IF(RIGHT(G291,2)="B)",-1000000000*VALUE(MID(G291,2,LEN(G291)-3)),IF(RIGHT(G291,2)="k)",-1000*VALUE(MID(G291,2,LEN(G291)-3)),VALUE(SUBSTITUTE(G291,",","")))))),IF(RIGHT(G291,1)="T",1000000000000*VALUE(LEFT(G291,LEN(G291)-1)),IF(RIGHT(G291,1)="M",1000000*VALUE(LEFT(G291,LEN(G291)-1)),IF(RIGHT(G291,1)="B",1000000000*VALUE(LEFT(G291,LEN(G291)-1)),IF(RIGHT(G291,1)="%",0.01*VALUE(LEFT(G291,LEN(G291)-1)),IF(RIGHT(G291,1)="k",1000*VALUE(LEFT(G291,LEN(G291)-1)),VALUE(SUBSTITUTE(G291,",",""))))))))),"N/A")</f>
        <v/>
      </c>
      <c r="P291">
        <f>MAX(J291:N291)</f>
        <v/>
      </c>
      <c r="Q291">
        <f>IFERROR(J144+MATCH(P291,J291:N291,0)-1,"")</f>
        <v/>
      </c>
      <c r="R291">
        <f>IF(Q291="","",MIN(J291:N291))</f>
        <v/>
      </c>
      <c r="S291">
        <f>IFERROR(J144+MATCH(R291,J291:N291,0)-1,"")</f>
        <v/>
      </c>
      <c r="T291">
        <f>IFERROR(AVERAGE(J291:N291),"")</f>
        <v/>
      </c>
      <c r="U291">
        <f>IFERROR(STDEV(J291:N291),"")</f>
        <v/>
      </c>
      <c r="V291">
        <f>IFERROR(IF(C291="-","",IF(ISBLANK(B291),"",IF(OR(ISNUMBER(FIND("Growth",B291)),ISNUMBER(FIND("Margin",B291))),"",(J291-T291)/U291))),"")</f>
        <v/>
      </c>
      <c r="W291">
        <f>IFERROR(IF(OR(D291="-",ISBLANK(D291)),"",(K291-T291)/U291),"")</f>
        <v/>
      </c>
      <c r="X291">
        <f>IFERROR(IF(OR(E291="-",ISBLANK(E291)),"",(L291-T291)/U291),"")</f>
        <v/>
      </c>
      <c r="Y291">
        <f>IFERROR(IF(OR(F291="-",ISBLANK(F291)),"",(M291-T291)/U291),"")</f>
        <v/>
      </c>
      <c r="Z291">
        <f>IFERROR(IF(OR(G291="-",ISBLANK(G291)),"",(N291-T291)/U291),"")</f>
        <v/>
      </c>
      <c r="AA291">
        <f>IF(MAX(MAX(V291:Z291),ABS(MIN(V291:Z291)))=ABS(MIN(V291:Z291)),MIN(V291:Z291),MAX(V291:Z291))</f>
        <v/>
      </c>
      <c r="AB291">
        <f>IFERROR(V144+MATCH(AA291,V291:Z291,0)-1,"")</f>
        <v/>
      </c>
      <c r="AC291">
        <f>IF(AB291&lt;&gt;"",IF(S291=AB291,"Low",IF(AB291=Q291,"High","")),"")</f>
        <v/>
      </c>
      <c r="AE291">
        <f>IF(ISNUMBER(MATCH("N/A",J291:N291,0)),"",IFERROR((5 * SUMPRODUCT(J144:N144,J291:N291) - PRODUCT(SUM(J144:N144),SUM(J291:N291))) / ((5 * SUM((J144^2)+(K144^2)+(L144^2)+(M144^2)+(N144^2))) - SUM(J144:N144)^2),""))</f>
        <v/>
      </c>
      <c r="AF291">
        <f>IFERROR(CORREL(J144:N144,J291:N291),"")</f>
        <v/>
      </c>
      <c r="AZ291">
        <f>IF(Q291=S291,0,1)</f>
        <v/>
      </c>
      <c r="BA291">
        <f>IF(AZ291=1,IF(Q291="","",IF(Q291=N144,"Yes","No")),"")</f>
        <v/>
      </c>
      <c r="BB291">
        <f>IF(BA291="Yes",P291,"")</f>
        <v/>
      </c>
      <c r="BC291">
        <f>IF(AZ291=1,IF(S291="","",IF(S291=N144,"Yes","No")),"")</f>
        <v/>
      </c>
      <c r="BD291">
        <f>IF(BC291="Yes",R291,"")</f>
        <v/>
      </c>
      <c r="BE291">
        <f>IFERROR(IF(SIGN(AE291)=1,"Increasing",IF(SIGN(AE291)=-1,"Decreasing","")),"")</f>
        <v/>
      </c>
      <c r="BF291">
        <f>IF(OR(AND(BE291="Increasing",BA291="Yes"),AND(BE291="Decreasing",BC291="Yes")),"Yes","No")</f>
        <v/>
      </c>
      <c r="BG291">
        <f>IF(I291="pos_trend","Yes","No")</f>
        <v/>
      </c>
      <c r="BH291">
        <f>IF(AF291&lt;&gt;"",IF(ABS(AF291)&gt;0.8,"Yes","No"),"")</f>
        <v/>
      </c>
    </row>
    <row r="292" spans="1:60">
      <c r="I292">
        <f>IF(AND(K292&gt; J292, L292&gt; K292, M292&gt; L292, N292&gt; M292), "pos_trend", IF(AND(K292&lt; J292, L292&lt; K292, M292&lt; L292, N292&lt; M292), "neg_trend", "N/A"))</f>
        <v/>
      </c>
      <c r="J292">
        <f>IFERROR(IF(TRIM(C292)="-", "N/A", IF(RIGHT(C292,1)=")",IF(RIGHT(C292,2)="T)",-1000000000000*VALUE(MID(C292,2,LEN(C292)-3)),IF(RIGHT(C292,2)="M)",-1000000*VALUE(MID(C292,2,LEN(C292)-3)),IF(RIGHT(C292,2)="B)",-1000000000*VALUE(MID(C292,2,LEN(C292)-3)),IF(RIGHT(C292,2)="k)",-1000*VALUE(MID(C292,2,LEN(C292)-3)),VALUE(SUBSTITUTE(C292,",","")))))),IF(RIGHT(C292,1)="T",1000000000000*VALUE(LEFT(C292,LEN(C292)-1)),IF(RIGHT(C292,1)="M",1000000*VALUE(LEFT(C292,LEN(C292)-1)),IF(RIGHT(C292,1)="B",1000000000*VALUE(LEFT(C292,LEN(C292)-1)),IF(RIGHT(C292,1)="%",0.01*VALUE(LEFT(C292,LEN(C292)-1)),IF(RIGHT(C292,1)="k",1000*VALUE(LEFT(C292,LEN(C292)-1)),VALUE(SUBSTITUTE(C292,",",""))))))))),"N/A")</f>
        <v/>
      </c>
      <c r="K292">
        <f>IFERROR(IF(TRIM(D292)="-", "N/A", IF(RIGHT(D292,1)=")",IF(RIGHT(D292,2)="T)",-1000000000000*VALUE(MID(D292,2,LEN(D292)-3)),IF(RIGHT(D292,2)="M)",-1000000*VALUE(MID(D292,2,LEN(D292)-3)),IF(RIGHT(D292,2)="B)",-1000000000*VALUE(MID(D292,2,LEN(D292)-3)),IF(RIGHT(D292,2)="k)",-1000*VALUE(MID(D292,2,LEN(D292)-3)),VALUE(SUBSTITUTE(D292,",","")))))),IF(RIGHT(D292,1)="T",1000000000000*VALUE(LEFT(D292,LEN(D292)-1)),IF(RIGHT(D292,1)="M",1000000*VALUE(LEFT(D292,LEN(D292)-1)),IF(RIGHT(D292,1)="B",1000000000*VALUE(LEFT(D292,LEN(D292)-1)),IF(RIGHT(D292,1)="%",0.01*VALUE(LEFT(D292,LEN(D292)-1)),IF(RIGHT(D292,1)="k",1000*VALUE(LEFT(D292,LEN(D292)-1)),VALUE(SUBSTITUTE(D292,",",""))))))))),"N/A")</f>
        <v/>
      </c>
      <c r="L292">
        <f>IFERROR(IF(TRIM(E292)="-", "N/A", IF(RIGHT(E292,1)=")",IF(RIGHT(E292,2)="T)",-1000000000000*VALUE(MID(E292,2,LEN(E292)-3)),IF(RIGHT(E292,2)="M)",-1000000*VALUE(MID(E292,2,LEN(E292)-3)),IF(RIGHT(E292,2)="B)",-1000000000*VALUE(MID(E292,2,LEN(E292)-3)),IF(RIGHT(E292,2)="k)",-1000*VALUE(MID(E292,2,LEN(E292)-3)),VALUE(SUBSTITUTE(E292,",","")))))),IF(RIGHT(E292,1)="T",1000000000000*VALUE(LEFT(E292,LEN(E292)-1)),IF(RIGHT(E292,1)="M",1000000*VALUE(LEFT(E292,LEN(E292)-1)),IF(RIGHT(E292,1)="B",1000000000*VALUE(LEFT(E292,LEN(E292)-1)),IF(RIGHT(E292,1)="%",0.01*VALUE(LEFT(E292,LEN(E292)-1)),IF(RIGHT(E292,1)="k",1000*VALUE(LEFT(E292,LEN(E292)-1)),VALUE(SUBSTITUTE(E292,",",""))))))))),"N/A")</f>
        <v/>
      </c>
      <c r="M292">
        <f>IFERROR(IF(TRIM(F292)="-", "N/A", IF(RIGHT(F292,1)=")",IF(RIGHT(F292,2)="T)",-1000000000000*VALUE(MID(F292,2,LEN(F292)-3)),IF(RIGHT(F292,2)="M)",-1000000*VALUE(MID(F292,2,LEN(F292)-3)),IF(RIGHT(F292,2)="B)",-1000000000*VALUE(MID(F292,2,LEN(F292)-3)),IF(RIGHT(F292,2)="k)",-1000*VALUE(MID(F292,2,LEN(F292)-3)),VALUE(SUBSTITUTE(F292,",","")))))),IF(RIGHT(F292,1)="T",1000000000000*VALUE(LEFT(F292,LEN(F292)-1)),IF(RIGHT(F292,1)="M",1000000*VALUE(LEFT(F292,LEN(F292)-1)),IF(RIGHT(F292,1)="B",1000000000*VALUE(LEFT(F292,LEN(F292)-1)),IF(RIGHT(F292,1)="%",0.01*VALUE(LEFT(F292,LEN(F292)-1)),IF(RIGHT(F292,1)="k",1000*VALUE(LEFT(F292,LEN(F292)-1)),VALUE(SUBSTITUTE(F292,",",""))))))))),"N/A")</f>
        <v/>
      </c>
      <c r="N292">
        <f>IFERROR(IF(TRIM(G292)="-", "N/A", IF(RIGHT(G292,1)=")",IF(RIGHT(G292,2)="T)",-1000000000000*VALUE(MID(G292,2,LEN(G292)-3)),IF(RIGHT(G292,2)="M)",-1000000*VALUE(MID(G292,2,LEN(G292)-3)),IF(RIGHT(G292,2)="B)",-1000000000*VALUE(MID(G292,2,LEN(G292)-3)),IF(RIGHT(G292,2)="k)",-1000*VALUE(MID(G292,2,LEN(G292)-3)),VALUE(SUBSTITUTE(G292,",","")))))),IF(RIGHT(G292,1)="T",1000000000000*VALUE(LEFT(G292,LEN(G292)-1)),IF(RIGHT(G292,1)="M",1000000*VALUE(LEFT(G292,LEN(G292)-1)),IF(RIGHT(G292,1)="B",1000000000*VALUE(LEFT(G292,LEN(G292)-1)),IF(RIGHT(G292,1)="%",0.01*VALUE(LEFT(G292,LEN(G292)-1)),IF(RIGHT(G292,1)="k",1000*VALUE(LEFT(G292,LEN(G292)-1)),VALUE(SUBSTITUTE(G292,",",""))))))))),"N/A")</f>
        <v/>
      </c>
      <c r="P292">
        <f>MAX(J292:N292)</f>
        <v/>
      </c>
      <c r="Q292">
        <f>IFERROR(J144+MATCH(P292,J292:N292,0)-1,"")</f>
        <v/>
      </c>
      <c r="R292">
        <f>IF(Q292="","",MIN(J292:N292))</f>
        <v/>
      </c>
      <c r="S292">
        <f>IFERROR(J144+MATCH(R292,J292:N292,0)-1,"")</f>
        <v/>
      </c>
      <c r="T292">
        <f>IFERROR(AVERAGE(J292:N292),"")</f>
        <v/>
      </c>
      <c r="U292">
        <f>IFERROR(STDEV(J292:N292),"")</f>
        <v/>
      </c>
      <c r="V292">
        <f>IFERROR(IF(C292="-","",IF(ISBLANK(B292),"",IF(OR(ISNUMBER(FIND("Growth",B292)),ISNUMBER(FIND("Margin",B292))),"",(J292-T292)/U292))),"")</f>
        <v/>
      </c>
      <c r="W292">
        <f>IFERROR(IF(OR(D292="-",ISBLANK(D292)),"",(K292-T292)/U292),"")</f>
        <v/>
      </c>
      <c r="X292">
        <f>IFERROR(IF(OR(E292="-",ISBLANK(E292)),"",(L292-T292)/U292),"")</f>
        <v/>
      </c>
      <c r="Y292">
        <f>IFERROR(IF(OR(F292="-",ISBLANK(F292)),"",(M292-T292)/U292),"")</f>
        <v/>
      </c>
      <c r="Z292">
        <f>IFERROR(IF(OR(G292="-",ISBLANK(G292)),"",(N292-T292)/U292),"")</f>
        <v/>
      </c>
      <c r="AA292">
        <f>IF(MAX(MAX(V292:Z292),ABS(MIN(V292:Z292)))=ABS(MIN(V292:Z292)),MIN(V292:Z292),MAX(V292:Z292))</f>
        <v/>
      </c>
      <c r="AB292">
        <f>IFERROR(V144+MATCH(AA292,V292:Z292,0)-1,"")</f>
        <v/>
      </c>
      <c r="AC292">
        <f>IF(AB292&lt;&gt;"",IF(S292=AB292,"Low",IF(AB292=Q292,"High","")),"")</f>
        <v/>
      </c>
      <c r="AE292">
        <f>IF(ISNUMBER(MATCH("N/A",J292:N292,0)),"",IFERROR((5 * SUMPRODUCT(J144:N144,J292:N292) - PRODUCT(SUM(J144:N144),SUM(J292:N292))) / ((5 * SUM((J144^2)+(K144^2)+(L144^2)+(M144^2)+(N144^2))) - SUM(J144:N144)^2),""))</f>
        <v/>
      </c>
      <c r="AF292">
        <f>IFERROR(CORREL(J144:N144,J292:N292),"")</f>
        <v/>
      </c>
      <c r="AZ292">
        <f>IF(Q292=S292,0,1)</f>
        <v/>
      </c>
      <c r="BA292">
        <f>IF(AZ292=1,IF(Q292="","",IF(Q292=N144,"Yes","No")),"")</f>
        <v/>
      </c>
      <c r="BB292">
        <f>IF(BA292="Yes",P292,"")</f>
        <v/>
      </c>
      <c r="BC292">
        <f>IF(AZ292=1,IF(S292="","",IF(S292=N144,"Yes","No")),"")</f>
        <v/>
      </c>
      <c r="BD292">
        <f>IF(BC292="Yes",R292,"")</f>
        <v/>
      </c>
      <c r="BE292">
        <f>IFERROR(IF(SIGN(AE292)=1,"Increasing",IF(SIGN(AE292)=-1,"Decreasing","")),"")</f>
        <v/>
      </c>
      <c r="BF292">
        <f>IF(OR(AND(BE292="Increasing",BA292="Yes"),AND(BE292="Decreasing",BC292="Yes")),"Yes","No")</f>
        <v/>
      </c>
      <c r="BG292">
        <f>IF(I292="pos_trend","Yes","No")</f>
        <v/>
      </c>
      <c r="BH292">
        <f>IF(AF292&lt;&gt;"",IF(ABS(AF292)&gt;0.8,"Yes","No"),"")</f>
        <v/>
      </c>
    </row>
    <row r="293" spans="1:60">
      <c r="I293">
        <f>IF(AND(K293&gt; J293, L293&gt; K293, M293&gt; L293, N293&gt; M293), "pos_trend", IF(AND(K293&lt; J293, L293&lt; K293, M293&lt; L293, N293&lt; M293), "neg_trend", "N/A"))</f>
        <v/>
      </c>
      <c r="J293">
        <f>IFERROR(IF(TRIM(C293)="-", "N/A", IF(RIGHT(C293,1)=")",IF(RIGHT(C293,2)="T)",-1000000000000*VALUE(MID(C293,2,LEN(C293)-3)),IF(RIGHT(C293,2)="M)",-1000000*VALUE(MID(C293,2,LEN(C293)-3)),IF(RIGHT(C293,2)="B)",-1000000000*VALUE(MID(C293,2,LEN(C293)-3)),IF(RIGHT(C293,2)="k)",-1000*VALUE(MID(C293,2,LEN(C293)-3)),VALUE(SUBSTITUTE(C293,",","")))))),IF(RIGHT(C293,1)="T",1000000000000*VALUE(LEFT(C293,LEN(C293)-1)),IF(RIGHT(C293,1)="M",1000000*VALUE(LEFT(C293,LEN(C293)-1)),IF(RIGHT(C293,1)="B",1000000000*VALUE(LEFT(C293,LEN(C293)-1)),IF(RIGHT(C293,1)="%",0.01*VALUE(LEFT(C293,LEN(C293)-1)),IF(RIGHT(C293,1)="k",1000*VALUE(LEFT(C293,LEN(C293)-1)),VALUE(SUBSTITUTE(C293,",",""))))))))),"N/A")</f>
        <v/>
      </c>
      <c r="K293">
        <f>IFERROR(IF(TRIM(D293)="-", "N/A", IF(RIGHT(D293,1)=")",IF(RIGHT(D293,2)="T)",-1000000000000*VALUE(MID(D293,2,LEN(D293)-3)),IF(RIGHT(D293,2)="M)",-1000000*VALUE(MID(D293,2,LEN(D293)-3)),IF(RIGHT(D293,2)="B)",-1000000000*VALUE(MID(D293,2,LEN(D293)-3)),IF(RIGHT(D293,2)="k)",-1000*VALUE(MID(D293,2,LEN(D293)-3)),VALUE(SUBSTITUTE(D293,",","")))))),IF(RIGHT(D293,1)="T",1000000000000*VALUE(LEFT(D293,LEN(D293)-1)),IF(RIGHT(D293,1)="M",1000000*VALUE(LEFT(D293,LEN(D293)-1)),IF(RIGHT(D293,1)="B",1000000000*VALUE(LEFT(D293,LEN(D293)-1)),IF(RIGHT(D293,1)="%",0.01*VALUE(LEFT(D293,LEN(D293)-1)),IF(RIGHT(D293,1)="k",1000*VALUE(LEFT(D293,LEN(D293)-1)),VALUE(SUBSTITUTE(D293,",",""))))))))),"N/A")</f>
        <v/>
      </c>
      <c r="L293">
        <f>IFERROR(IF(TRIM(E293)="-", "N/A", IF(RIGHT(E293,1)=")",IF(RIGHT(E293,2)="T)",-1000000000000*VALUE(MID(E293,2,LEN(E293)-3)),IF(RIGHT(E293,2)="M)",-1000000*VALUE(MID(E293,2,LEN(E293)-3)),IF(RIGHT(E293,2)="B)",-1000000000*VALUE(MID(E293,2,LEN(E293)-3)),IF(RIGHT(E293,2)="k)",-1000*VALUE(MID(E293,2,LEN(E293)-3)),VALUE(SUBSTITUTE(E293,",","")))))),IF(RIGHT(E293,1)="T",1000000000000*VALUE(LEFT(E293,LEN(E293)-1)),IF(RIGHT(E293,1)="M",1000000*VALUE(LEFT(E293,LEN(E293)-1)),IF(RIGHT(E293,1)="B",1000000000*VALUE(LEFT(E293,LEN(E293)-1)),IF(RIGHT(E293,1)="%",0.01*VALUE(LEFT(E293,LEN(E293)-1)),IF(RIGHT(E293,1)="k",1000*VALUE(LEFT(E293,LEN(E293)-1)),VALUE(SUBSTITUTE(E293,",",""))))))))),"N/A")</f>
        <v/>
      </c>
      <c r="M293">
        <f>IFERROR(IF(TRIM(F293)="-", "N/A", IF(RIGHT(F293,1)=")",IF(RIGHT(F293,2)="T)",-1000000000000*VALUE(MID(F293,2,LEN(F293)-3)),IF(RIGHT(F293,2)="M)",-1000000*VALUE(MID(F293,2,LEN(F293)-3)),IF(RIGHT(F293,2)="B)",-1000000000*VALUE(MID(F293,2,LEN(F293)-3)),IF(RIGHT(F293,2)="k)",-1000*VALUE(MID(F293,2,LEN(F293)-3)),VALUE(SUBSTITUTE(F293,",","")))))),IF(RIGHT(F293,1)="T",1000000000000*VALUE(LEFT(F293,LEN(F293)-1)),IF(RIGHT(F293,1)="M",1000000*VALUE(LEFT(F293,LEN(F293)-1)),IF(RIGHT(F293,1)="B",1000000000*VALUE(LEFT(F293,LEN(F293)-1)),IF(RIGHT(F293,1)="%",0.01*VALUE(LEFT(F293,LEN(F293)-1)),IF(RIGHT(F293,1)="k",1000*VALUE(LEFT(F293,LEN(F293)-1)),VALUE(SUBSTITUTE(F293,",",""))))))))),"N/A")</f>
        <v/>
      </c>
      <c r="N293">
        <f>IFERROR(IF(TRIM(G293)="-", "N/A", IF(RIGHT(G293,1)=")",IF(RIGHT(G293,2)="T)",-1000000000000*VALUE(MID(G293,2,LEN(G293)-3)),IF(RIGHT(G293,2)="M)",-1000000*VALUE(MID(G293,2,LEN(G293)-3)),IF(RIGHT(G293,2)="B)",-1000000000*VALUE(MID(G293,2,LEN(G293)-3)),IF(RIGHT(G293,2)="k)",-1000*VALUE(MID(G293,2,LEN(G293)-3)),VALUE(SUBSTITUTE(G293,",","")))))),IF(RIGHT(G293,1)="T",1000000000000*VALUE(LEFT(G293,LEN(G293)-1)),IF(RIGHT(G293,1)="M",1000000*VALUE(LEFT(G293,LEN(G293)-1)),IF(RIGHT(G293,1)="B",1000000000*VALUE(LEFT(G293,LEN(G293)-1)),IF(RIGHT(G293,1)="%",0.01*VALUE(LEFT(G293,LEN(G293)-1)),IF(RIGHT(G293,1)="k",1000*VALUE(LEFT(G293,LEN(G293)-1)),VALUE(SUBSTITUTE(G293,",",""))))))))),"N/A")</f>
        <v/>
      </c>
      <c r="P293">
        <f>MAX(J293:N293)</f>
        <v/>
      </c>
      <c r="Q293">
        <f>IFERROR(J144+MATCH(P293,J293:N293,0)-1,"")</f>
        <v/>
      </c>
      <c r="R293">
        <f>IF(Q293="","",MIN(J293:N293))</f>
        <v/>
      </c>
      <c r="S293">
        <f>IFERROR(J144+MATCH(R293,J293:N293,0)-1,"")</f>
        <v/>
      </c>
      <c r="T293">
        <f>IFERROR(AVERAGE(J293:N293),"")</f>
        <v/>
      </c>
      <c r="U293">
        <f>IFERROR(STDEV(J293:N293),"")</f>
        <v/>
      </c>
      <c r="V293">
        <f>IFERROR(IF(C293="-","",IF(ISBLANK(B293),"",IF(OR(ISNUMBER(FIND("Growth",B293)),ISNUMBER(FIND("Margin",B293))),"",(J293-T293)/U293))),"")</f>
        <v/>
      </c>
      <c r="W293">
        <f>IFERROR(IF(OR(D293="-",ISBLANK(D293)),"",(K293-T293)/U293),"")</f>
        <v/>
      </c>
      <c r="X293">
        <f>IFERROR(IF(OR(E293="-",ISBLANK(E293)),"",(L293-T293)/U293),"")</f>
        <v/>
      </c>
      <c r="Y293">
        <f>IFERROR(IF(OR(F293="-",ISBLANK(F293)),"",(M293-T293)/U293),"")</f>
        <v/>
      </c>
      <c r="Z293">
        <f>IFERROR(IF(OR(G293="-",ISBLANK(G293)),"",(N293-T293)/U293),"")</f>
        <v/>
      </c>
      <c r="AA293">
        <f>IF(MAX(MAX(V293:Z293),ABS(MIN(V293:Z293)))=ABS(MIN(V293:Z293)),MIN(V293:Z293),MAX(V293:Z293))</f>
        <v/>
      </c>
      <c r="AB293">
        <f>IFERROR(V144+MATCH(AA293,V293:Z293,0)-1,"")</f>
        <v/>
      </c>
      <c r="AC293">
        <f>IF(AB293&lt;&gt;"",IF(S293=AB293,"Low",IF(AB293=Q293,"High","")),"")</f>
        <v/>
      </c>
      <c r="AE293">
        <f>IF(ISNUMBER(MATCH("N/A",J293:N293,0)),"",IFERROR((5 * SUMPRODUCT(J144:N144,J293:N293) - PRODUCT(SUM(J144:N144),SUM(J293:N293))) / ((5 * SUM((J144^2)+(K144^2)+(L144^2)+(M144^2)+(N144^2))) - SUM(J144:N144)^2),""))</f>
        <v/>
      </c>
      <c r="AF293">
        <f>IFERROR(CORREL(J144:N144,J293:N293),"")</f>
        <v/>
      </c>
      <c r="AZ293">
        <f>IF(Q293=S293,0,1)</f>
        <v/>
      </c>
      <c r="BA293">
        <f>IF(AZ293=1,IF(Q293="","",IF(Q293=N144,"Yes","No")),"")</f>
        <v/>
      </c>
      <c r="BB293">
        <f>IF(BA293="Yes",P293,"")</f>
        <v/>
      </c>
      <c r="BC293">
        <f>IF(AZ293=1,IF(S293="","",IF(S293=N144,"Yes","No")),"")</f>
        <v/>
      </c>
      <c r="BD293">
        <f>IF(BC293="Yes",R293,"")</f>
        <v/>
      </c>
      <c r="BE293">
        <f>IFERROR(IF(SIGN(AE293)=1,"Increasing",IF(SIGN(AE293)=-1,"Decreasing","")),"")</f>
        <v/>
      </c>
      <c r="BF293">
        <f>IF(OR(AND(BE293="Increasing",BA293="Yes"),AND(BE293="Decreasing",BC293="Yes")),"Yes","No")</f>
        <v/>
      </c>
      <c r="BG293">
        <f>IF(I293="pos_trend","Yes","No")</f>
        <v/>
      </c>
      <c r="BH293">
        <f>IF(AF293&lt;&gt;"",IF(ABS(AF293)&gt;0.8,"Yes","No"),"")</f>
        <v/>
      </c>
    </row>
    <row r="294" spans="1:60">
      <c r="I294">
        <f>IF(AND(K294&gt; J294, L294&gt; K294, M294&gt; L294, N294&gt; M294), "pos_trend", IF(AND(K294&lt; J294, L294&lt; K294, M294&lt; L294, N294&lt; M294), "neg_trend", "N/A"))</f>
        <v/>
      </c>
      <c r="J294">
        <f>IFERROR(IF(TRIM(C294)="-", "N/A", IF(RIGHT(C294,1)=")",IF(RIGHT(C294,2)="T)",-1000000000000*VALUE(MID(C294,2,LEN(C294)-3)),IF(RIGHT(C294,2)="M)",-1000000*VALUE(MID(C294,2,LEN(C294)-3)),IF(RIGHT(C294,2)="B)",-1000000000*VALUE(MID(C294,2,LEN(C294)-3)),IF(RIGHT(C294,2)="k)",-1000*VALUE(MID(C294,2,LEN(C294)-3)),VALUE(SUBSTITUTE(C294,",","")))))),IF(RIGHT(C294,1)="T",1000000000000*VALUE(LEFT(C294,LEN(C294)-1)),IF(RIGHT(C294,1)="M",1000000*VALUE(LEFT(C294,LEN(C294)-1)),IF(RIGHT(C294,1)="B",1000000000*VALUE(LEFT(C294,LEN(C294)-1)),IF(RIGHT(C294,1)="%",0.01*VALUE(LEFT(C294,LEN(C294)-1)),IF(RIGHT(C294,1)="k",1000*VALUE(LEFT(C294,LEN(C294)-1)),VALUE(SUBSTITUTE(C294,",",""))))))))),"N/A")</f>
        <v/>
      </c>
      <c r="K294">
        <f>IFERROR(IF(TRIM(D294)="-", "N/A", IF(RIGHT(D294,1)=")",IF(RIGHT(D294,2)="T)",-1000000000000*VALUE(MID(D294,2,LEN(D294)-3)),IF(RIGHT(D294,2)="M)",-1000000*VALUE(MID(D294,2,LEN(D294)-3)),IF(RIGHT(D294,2)="B)",-1000000000*VALUE(MID(D294,2,LEN(D294)-3)),IF(RIGHT(D294,2)="k)",-1000*VALUE(MID(D294,2,LEN(D294)-3)),VALUE(SUBSTITUTE(D294,",","")))))),IF(RIGHT(D294,1)="T",1000000000000*VALUE(LEFT(D294,LEN(D294)-1)),IF(RIGHT(D294,1)="M",1000000*VALUE(LEFT(D294,LEN(D294)-1)),IF(RIGHT(D294,1)="B",1000000000*VALUE(LEFT(D294,LEN(D294)-1)),IF(RIGHT(D294,1)="%",0.01*VALUE(LEFT(D294,LEN(D294)-1)),IF(RIGHT(D294,1)="k",1000*VALUE(LEFT(D294,LEN(D294)-1)),VALUE(SUBSTITUTE(D294,",",""))))))))),"N/A")</f>
        <v/>
      </c>
      <c r="L294">
        <f>IFERROR(IF(TRIM(E294)="-", "N/A", IF(RIGHT(E294,1)=")",IF(RIGHT(E294,2)="T)",-1000000000000*VALUE(MID(E294,2,LEN(E294)-3)),IF(RIGHT(E294,2)="M)",-1000000*VALUE(MID(E294,2,LEN(E294)-3)),IF(RIGHT(E294,2)="B)",-1000000000*VALUE(MID(E294,2,LEN(E294)-3)),IF(RIGHT(E294,2)="k)",-1000*VALUE(MID(E294,2,LEN(E294)-3)),VALUE(SUBSTITUTE(E294,",","")))))),IF(RIGHT(E294,1)="T",1000000000000*VALUE(LEFT(E294,LEN(E294)-1)),IF(RIGHT(E294,1)="M",1000000*VALUE(LEFT(E294,LEN(E294)-1)),IF(RIGHT(E294,1)="B",1000000000*VALUE(LEFT(E294,LEN(E294)-1)),IF(RIGHT(E294,1)="%",0.01*VALUE(LEFT(E294,LEN(E294)-1)),IF(RIGHT(E294,1)="k",1000*VALUE(LEFT(E294,LEN(E294)-1)),VALUE(SUBSTITUTE(E294,",",""))))))))),"N/A")</f>
        <v/>
      </c>
      <c r="M294">
        <f>IFERROR(IF(TRIM(F294)="-", "N/A", IF(RIGHT(F294,1)=")",IF(RIGHT(F294,2)="T)",-1000000000000*VALUE(MID(F294,2,LEN(F294)-3)),IF(RIGHT(F294,2)="M)",-1000000*VALUE(MID(F294,2,LEN(F294)-3)),IF(RIGHT(F294,2)="B)",-1000000000*VALUE(MID(F294,2,LEN(F294)-3)),IF(RIGHT(F294,2)="k)",-1000*VALUE(MID(F294,2,LEN(F294)-3)),VALUE(SUBSTITUTE(F294,",","")))))),IF(RIGHT(F294,1)="T",1000000000000*VALUE(LEFT(F294,LEN(F294)-1)),IF(RIGHT(F294,1)="M",1000000*VALUE(LEFT(F294,LEN(F294)-1)),IF(RIGHT(F294,1)="B",1000000000*VALUE(LEFT(F294,LEN(F294)-1)),IF(RIGHT(F294,1)="%",0.01*VALUE(LEFT(F294,LEN(F294)-1)),IF(RIGHT(F294,1)="k",1000*VALUE(LEFT(F294,LEN(F294)-1)),VALUE(SUBSTITUTE(F294,",",""))))))))),"N/A")</f>
        <v/>
      </c>
      <c r="N294">
        <f>IFERROR(IF(TRIM(G294)="-", "N/A", IF(RIGHT(G294,1)=")",IF(RIGHT(G294,2)="T)",-1000000000000*VALUE(MID(G294,2,LEN(G294)-3)),IF(RIGHT(G294,2)="M)",-1000000*VALUE(MID(G294,2,LEN(G294)-3)),IF(RIGHT(G294,2)="B)",-1000000000*VALUE(MID(G294,2,LEN(G294)-3)),IF(RIGHT(G294,2)="k)",-1000*VALUE(MID(G294,2,LEN(G294)-3)),VALUE(SUBSTITUTE(G294,",","")))))),IF(RIGHT(G294,1)="T",1000000000000*VALUE(LEFT(G294,LEN(G294)-1)),IF(RIGHT(G294,1)="M",1000000*VALUE(LEFT(G294,LEN(G294)-1)),IF(RIGHT(G294,1)="B",1000000000*VALUE(LEFT(G294,LEN(G294)-1)),IF(RIGHT(G294,1)="%",0.01*VALUE(LEFT(G294,LEN(G294)-1)),IF(RIGHT(G294,1)="k",1000*VALUE(LEFT(G294,LEN(G294)-1)),VALUE(SUBSTITUTE(G294,",",""))))))))),"N/A")</f>
        <v/>
      </c>
      <c r="P294">
        <f>MAX(J294:N294)</f>
        <v/>
      </c>
      <c r="Q294">
        <f>IFERROR(J144+MATCH(P294,J294:N294,0)-1,"")</f>
        <v/>
      </c>
      <c r="R294">
        <f>IF(Q294="","",MIN(J294:N294))</f>
        <v/>
      </c>
      <c r="S294">
        <f>IFERROR(J144+MATCH(R294,J294:N294,0)-1,"")</f>
        <v/>
      </c>
      <c r="T294">
        <f>IFERROR(AVERAGE(J294:N294),"")</f>
        <v/>
      </c>
      <c r="U294">
        <f>IFERROR(STDEV(J294:N294),"")</f>
        <v/>
      </c>
      <c r="V294">
        <f>IFERROR(IF(C294="-","",IF(ISBLANK(B294),"",IF(OR(ISNUMBER(FIND("Growth",B294)),ISNUMBER(FIND("Margin",B294))),"",(J294-T294)/U294))),"")</f>
        <v/>
      </c>
      <c r="W294">
        <f>IFERROR(IF(OR(D294="-",ISBLANK(D294)),"",(K294-T294)/U294),"")</f>
        <v/>
      </c>
      <c r="X294">
        <f>IFERROR(IF(OR(E294="-",ISBLANK(E294)),"",(L294-T294)/U294),"")</f>
        <v/>
      </c>
      <c r="Y294">
        <f>IFERROR(IF(OR(F294="-",ISBLANK(F294)),"",(M294-T294)/U294),"")</f>
        <v/>
      </c>
      <c r="Z294">
        <f>IFERROR(IF(OR(G294="-",ISBLANK(G294)),"",(N294-T294)/U294),"")</f>
        <v/>
      </c>
      <c r="AA294">
        <f>IF(MAX(MAX(V294:Z294),ABS(MIN(V294:Z294)))=ABS(MIN(V294:Z294)),MIN(V294:Z294),MAX(V294:Z294))</f>
        <v/>
      </c>
      <c r="AB294">
        <f>IFERROR(V144+MATCH(AA294,V294:Z294,0)-1,"")</f>
        <v/>
      </c>
      <c r="AC294">
        <f>IF(AB294&lt;&gt;"",IF(S294=AB294,"Low",IF(AB294=Q294,"High","")),"")</f>
        <v/>
      </c>
      <c r="AE294">
        <f>IF(ISNUMBER(MATCH("N/A",J294:N294,0)),"",IFERROR((5 * SUMPRODUCT(J144:N144,J294:N294) - PRODUCT(SUM(J144:N144),SUM(J294:N294))) / ((5 * SUM((J144^2)+(K144^2)+(L144^2)+(M144^2)+(N144^2))) - SUM(J144:N144)^2),""))</f>
        <v/>
      </c>
      <c r="AF294">
        <f>IFERROR(CORREL(J144:N144,J294:N294),"")</f>
        <v/>
      </c>
      <c r="AZ294">
        <f>IF(Q294=S294,0,1)</f>
        <v/>
      </c>
      <c r="BA294">
        <f>IF(AZ294=1,IF(Q294="","",IF(Q294=N144,"Yes","No")),"")</f>
        <v/>
      </c>
      <c r="BB294">
        <f>IF(BA294="Yes",P294,"")</f>
        <v/>
      </c>
      <c r="BC294">
        <f>IF(AZ294=1,IF(S294="","",IF(S294=N144,"Yes","No")),"")</f>
        <v/>
      </c>
      <c r="BD294">
        <f>IF(BC294="Yes",R294,"")</f>
        <v/>
      </c>
      <c r="BE294">
        <f>IFERROR(IF(SIGN(AE294)=1,"Increasing",IF(SIGN(AE294)=-1,"Decreasing","")),"")</f>
        <v/>
      </c>
      <c r="BF294">
        <f>IF(OR(AND(BE294="Increasing",BA294="Yes"),AND(BE294="Decreasing",BC294="Yes")),"Yes","No")</f>
        <v/>
      </c>
      <c r="BG294">
        <f>IF(I294="pos_trend","Yes","No")</f>
        <v/>
      </c>
      <c r="BH294">
        <f>IF(AF294&lt;&gt;"",IF(ABS(AF294)&gt;0.8,"Yes","No"),"")</f>
        <v/>
      </c>
    </row>
    <row r="295" spans="1:60">
      <c r="I295">
        <f>IF(AND(K295&gt; J295, L295&gt; K295, M295&gt; L295, N295&gt; M295), "pos_trend", IF(AND(K295&lt; J295, L295&lt; K295, M295&lt; L295, N295&lt; M295), "neg_trend", "N/A"))</f>
        <v/>
      </c>
      <c r="J295">
        <f>IFERROR(IF(TRIM(C295)="-", "N/A", IF(RIGHT(C295,1)=")",IF(RIGHT(C295,2)="T)",-1000000000000*VALUE(MID(C295,2,LEN(C295)-3)),IF(RIGHT(C295,2)="M)",-1000000*VALUE(MID(C295,2,LEN(C295)-3)),IF(RIGHT(C295,2)="B)",-1000000000*VALUE(MID(C295,2,LEN(C295)-3)),IF(RIGHT(C295,2)="k)",-1000*VALUE(MID(C295,2,LEN(C295)-3)),VALUE(SUBSTITUTE(C295,",","")))))),IF(RIGHT(C295,1)="T",1000000000000*VALUE(LEFT(C295,LEN(C295)-1)),IF(RIGHT(C295,1)="M",1000000*VALUE(LEFT(C295,LEN(C295)-1)),IF(RIGHT(C295,1)="B",1000000000*VALUE(LEFT(C295,LEN(C295)-1)),IF(RIGHT(C295,1)="%",0.01*VALUE(LEFT(C295,LEN(C295)-1)),IF(RIGHT(C295,1)="k",1000*VALUE(LEFT(C295,LEN(C295)-1)),VALUE(SUBSTITUTE(C295,",",""))))))))),"N/A")</f>
        <v/>
      </c>
      <c r="K295">
        <f>IFERROR(IF(TRIM(D295)="-", "N/A", IF(RIGHT(D295,1)=")",IF(RIGHT(D295,2)="T)",-1000000000000*VALUE(MID(D295,2,LEN(D295)-3)),IF(RIGHT(D295,2)="M)",-1000000*VALUE(MID(D295,2,LEN(D295)-3)),IF(RIGHT(D295,2)="B)",-1000000000*VALUE(MID(D295,2,LEN(D295)-3)),IF(RIGHT(D295,2)="k)",-1000*VALUE(MID(D295,2,LEN(D295)-3)),VALUE(SUBSTITUTE(D295,",","")))))),IF(RIGHT(D295,1)="T",1000000000000*VALUE(LEFT(D295,LEN(D295)-1)),IF(RIGHT(D295,1)="M",1000000*VALUE(LEFT(D295,LEN(D295)-1)),IF(RIGHT(D295,1)="B",1000000000*VALUE(LEFT(D295,LEN(D295)-1)),IF(RIGHT(D295,1)="%",0.01*VALUE(LEFT(D295,LEN(D295)-1)),IF(RIGHT(D295,1)="k",1000*VALUE(LEFT(D295,LEN(D295)-1)),VALUE(SUBSTITUTE(D295,",",""))))))))),"N/A")</f>
        <v/>
      </c>
      <c r="L295">
        <f>IFERROR(IF(TRIM(E295)="-", "N/A", IF(RIGHT(E295,1)=")",IF(RIGHT(E295,2)="T)",-1000000000000*VALUE(MID(E295,2,LEN(E295)-3)),IF(RIGHT(E295,2)="M)",-1000000*VALUE(MID(E295,2,LEN(E295)-3)),IF(RIGHT(E295,2)="B)",-1000000000*VALUE(MID(E295,2,LEN(E295)-3)),IF(RIGHT(E295,2)="k)",-1000*VALUE(MID(E295,2,LEN(E295)-3)),VALUE(SUBSTITUTE(E295,",","")))))),IF(RIGHT(E295,1)="T",1000000000000*VALUE(LEFT(E295,LEN(E295)-1)),IF(RIGHT(E295,1)="M",1000000*VALUE(LEFT(E295,LEN(E295)-1)),IF(RIGHT(E295,1)="B",1000000000*VALUE(LEFT(E295,LEN(E295)-1)),IF(RIGHT(E295,1)="%",0.01*VALUE(LEFT(E295,LEN(E295)-1)),IF(RIGHT(E295,1)="k",1000*VALUE(LEFT(E295,LEN(E295)-1)),VALUE(SUBSTITUTE(E295,",",""))))))))),"N/A")</f>
        <v/>
      </c>
      <c r="M295">
        <f>IFERROR(IF(TRIM(F295)="-", "N/A", IF(RIGHT(F295,1)=")",IF(RIGHT(F295,2)="T)",-1000000000000*VALUE(MID(F295,2,LEN(F295)-3)),IF(RIGHT(F295,2)="M)",-1000000*VALUE(MID(F295,2,LEN(F295)-3)),IF(RIGHT(F295,2)="B)",-1000000000*VALUE(MID(F295,2,LEN(F295)-3)),IF(RIGHT(F295,2)="k)",-1000*VALUE(MID(F295,2,LEN(F295)-3)),VALUE(SUBSTITUTE(F295,",","")))))),IF(RIGHT(F295,1)="T",1000000000000*VALUE(LEFT(F295,LEN(F295)-1)),IF(RIGHT(F295,1)="M",1000000*VALUE(LEFT(F295,LEN(F295)-1)),IF(RIGHT(F295,1)="B",1000000000*VALUE(LEFT(F295,LEN(F295)-1)),IF(RIGHT(F295,1)="%",0.01*VALUE(LEFT(F295,LEN(F295)-1)),IF(RIGHT(F295,1)="k",1000*VALUE(LEFT(F295,LEN(F295)-1)),VALUE(SUBSTITUTE(F295,",",""))))))))),"N/A")</f>
        <v/>
      </c>
      <c r="N295">
        <f>IFERROR(IF(TRIM(G295)="-", "N/A", IF(RIGHT(G295,1)=")",IF(RIGHT(G295,2)="T)",-1000000000000*VALUE(MID(G295,2,LEN(G295)-3)),IF(RIGHT(G295,2)="M)",-1000000*VALUE(MID(G295,2,LEN(G295)-3)),IF(RIGHT(G295,2)="B)",-1000000000*VALUE(MID(G295,2,LEN(G295)-3)),IF(RIGHT(G295,2)="k)",-1000*VALUE(MID(G295,2,LEN(G295)-3)),VALUE(SUBSTITUTE(G295,",","")))))),IF(RIGHT(G295,1)="T",1000000000000*VALUE(LEFT(G295,LEN(G295)-1)),IF(RIGHT(G295,1)="M",1000000*VALUE(LEFT(G295,LEN(G295)-1)),IF(RIGHT(G295,1)="B",1000000000*VALUE(LEFT(G295,LEN(G295)-1)),IF(RIGHT(G295,1)="%",0.01*VALUE(LEFT(G295,LEN(G295)-1)),IF(RIGHT(G295,1)="k",1000*VALUE(LEFT(G295,LEN(G295)-1)),VALUE(SUBSTITUTE(G295,",",""))))))))),"N/A")</f>
        <v/>
      </c>
      <c r="P295">
        <f>MAX(J295:N295)</f>
        <v/>
      </c>
      <c r="Q295">
        <f>IFERROR(J144+MATCH(P295,J295:N295,0)-1,"")</f>
        <v/>
      </c>
      <c r="R295">
        <f>IF(Q295="","",MIN(J295:N295))</f>
        <v/>
      </c>
      <c r="S295">
        <f>IFERROR(J144+MATCH(R295,J295:N295,0)-1,"")</f>
        <v/>
      </c>
      <c r="T295">
        <f>IFERROR(AVERAGE(J295:N295),"")</f>
        <v/>
      </c>
      <c r="U295">
        <f>IFERROR(STDEV(J295:N295),"")</f>
        <v/>
      </c>
      <c r="V295">
        <f>IFERROR(IF(C295="-","",IF(ISBLANK(B295),"",IF(OR(ISNUMBER(FIND("Growth",B295)),ISNUMBER(FIND("Margin",B295))),"",(J295-T295)/U295))),"")</f>
        <v/>
      </c>
      <c r="W295">
        <f>IFERROR(IF(OR(D295="-",ISBLANK(D295)),"",(K295-T295)/U295),"")</f>
        <v/>
      </c>
      <c r="X295">
        <f>IFERROR(IF(OR(E295="-",ISBLANK(E295)),"",(L295-T295)/U295),"")</f>
        <v/>
      </c>
      <c r="Y295">
        <f>IFERROR(IF(OR(F295="-",ISBLANK(F295)),"",(M295-T295)/U295),"")</f>
        <v/>
      </c>
      <c r="Z295">
        <f>IFERROR(IF(OR(G295="-",ISBLANK(G295)),"",(N295-T295)/U295),"")</f>
        <v/>
      </c>
      <c r="AA295">
        <f>IF(MAX(MAX(V295:Z295),ABS(MIN(V295:Z295)))=ABS(MIN(V295:Z295)),MIN(V295:Z295),MAX(V295:Z295))</f>
        <v/>
      </c>
      <c r="AB295">
        <f>IFERROR(V144+MATCH(AA295,V295:Z295,0)-1,"")</f>
        <v/>
      </c>
      <c r="AC295">
        <f>IF(AB295&lt;&gt;"",IF(S295=AB295,"Low",IF(AB295=Q295,"High","")),"")</f>
        <v/>
      </c>
      <c r="AE295">
        <f>IF(ISNUMBER(MATCH("N/A",J295:N295,0)),"",IFERROR((5 * SUMPRODUCT(J144:N144,J295:N295) - PRODUCT(SUM(J144:N144),SUM(J295:N295))) / ((5 * SUM((J144^2)+(K144^2)+(L144^2)+(M144^2)+(N144^2))) - SUM(J144:N144)^2),""))</f>
        <v/>
      </c>
      <c r="AF295">
        <f>IFERROR(CORREL(J144:N144,J295:N295),"")</f>
        <v/>
      </c>
      <c r="AZ295">
        <f>IF(Q295=S295,0,1)</f>
        <v/>
      </c>
      <c r="BA295">
        <f>IF(AZ295=1,IF(Q295="","",IF(Q295=N144,"Yes","No")),"")</f>
        <v/>
      </c>
      <c r="BB295">
        <f>IF(BA295="Yes",P295,"")</f>
        <v/>
      </c>
      <c r="BC295">
        <f>IF(AZ295=1,IF(S295="","",IF(S295=N144,"Yes","No")),"")</f>
        <v/>
      </c>
      <c r="BD295">
        <f>IF(BC295="Yes",R295,"")</f>
        <v/>
      </c>
      <c r="BE295">
        <f>IFERROR(IF(SIGN(AE295)=1,"Increasing",IF(SIGN(AE295)=-1,"Decreasing","")),"")</f>
        <v/>
      </c>
      <c r="BF295">
        <f>IF(OR(AND(BE295="Increasing",BA295="Yes"),AND(BE295="Decreasing",BC295="Yes")),"Yes","No")</f>
        <v/>
      </c>
      <c r="BG295">
        <f>IF(I295="pos_trend","Yes","No")</f>
        <v/>
      </c>
      <c r="BH295">
        <f>IF(AF295&lt;&gt;"",IF(ABS(AF295)&gt;0.8,"Yes","No"),"")</f>
        <v/>
      </c>
    </row>
    <row r="296" spans="1:60">
      <c r="I296">
        <f>IF(AND(K296&gt; J296, L296&gt; K296, M296&gt; L296, N296&gt; M296), "pos_trend", IF(AND(K296&lt; J296, L296&lt; K296, M296&lt; L296, N296&lt; M296), "neg_trend", "N/A"))</f>
        <v/>
      </c>
      <c r="J296">
        <f>IFERROR(IF(TRIM(C296)="-", "N/A", IF(RIGHT(C296,1)=")",IF(RIGHT(C296,2)="T)",-1000000000000*VALUE(MID(C296,2,LEN(C296)-3)),IF(RIGHT(C296,2)="M)",-1000000*VALUE(MID(C296,2,LEN(C296)-3)),IF(RIGHT(C296,2)="B)",-1000000000*VALUE(MID(C296,2,LEN(C296)-3)),IF(RIGHT(C296,2)="k)",-1000*VALUE(MID(C296,2,LEN(C296)-3)),VALUE(SUBSTITUTE(C296,",","")))))),IF(RIGHT(C296,1)="T",1000000000000*VALUE(LEFT(C296,LEN(C296)-1)),IF(RIGHT(C296,1)="M",1000000*VALUE(LEFT(C296,LEN(C296)-1)),IF(RIGHT(C296,1)="B",1000000000*VALUE(LEFT(C296,LEN(C296)-1)),IF(RIGHT(C296,1)="%",0.01*VALUE(LEFT(C296,LEN(C296)-1)),IF(RIGHT(C296,1)="k",1000*VALUE(LEFT(C296,LEN(C296)-1)),VALUE(SUBSTITUTE(C296,",",""))))))))),"N/A")</f>
        <v/>
      </c>
      <c r="K296">
        <f>IFERROR(IF(TRIM(D296)="-", "N/A", IF(RIGHT(D296,1)=")",IF(RIGHT(D296,2)="T)",-1000000000000*VALUE(MID(D296,2,LEN(D296)-3)),IF(RIGHT(D296,2)="M)",-1000000*VALUE(MID(D296,2,LEN(D296)-3)),IF(RIGHT(D296,2)="B)",-1000000000*VALUE(MID(D296,2,LEN(D296)-3)),IF(RIGHT(D296,2)="k)",-1000*VALUE(MID(D296,2,LEN(D296)-3)),VALUE(SUBSTITUTE(D296,",","")))))),IF(RIGHT(D296,1)="T",1000000000000*VALUE(LEFT(D296,LEN(D296)-1)),IF(RIGHT(D296,1)="M",1000000*VALUE(LEFT(D296,LEN(D296)-1)),IF(RIGHT(D296,1)="B",1000000000*VALUE(LEFT(D296,LEN(D296)-1)),IF(RIGHT(D296,1)="%",0.01*VALUE(LEFT(D296,LEN(D296)-1)),IF(RIGHT(D296,1)="k",1000*VALUE(LEFT(D296,LEN(D296)-1)),VALUE(SUBSTITUTE(D296,",",""))))))))),"N/A")</f>
        <v/>
      </c>
      <c r="L296">
        <f>IFERROR(IF(TRIM(E296)="-", "N/A", IF(RIGHT(E296,1)=")",IF(RIGHT(E296,2)="T)",-1000000000000*VALUE(MID(E296,2,LEN(E296)-3)),IF(RIGHT(E296,2)="M)",-1000000*VALUE(MID(E296,2,LEN(E296)-3)),IF(RIGHT(E296,2)="B)",-1000000000*VALUE(MID(E296,2,LEN(E296)-3)),IF(RIGHT(E296,2)="k)",-1000*VALUE(MID(E296,2,LEN(E296)-3)),VALUE(SUBSTITUTE(E296,",","")))))),IF(RIGHT(E296,1)="T",1000000000000*VALUE(LEFT(E296,LEN(E296)-1)),IF(RIGHT(E296,1)="M",1000000*VALUE(LEFT(E296,LEN(E296)-1)),IF(RIGHT(E296,1)="B",1000000000*VALUE(LEFT(E296,LEN(E296)-1)),IF(RIGHT(E296,1)="%",0.01*VALUE(LEFT(E296,LEN(E296)-1)),IF(RIGHT(E296,1)="k",1000*VALUE(LEFT(E296,LEN(E296)-1)),VALUE(SUBSTITUTE(E296,",",""))))))))),"N/A")</f>
        <v/>
      </c>
      <c r="M296">
        <f>IFERROR(IF(TRIM(F296)="-", "N/A", IF(RIGHT(F296,1)=")",IF(RIGHT(F296,2)="T)",-1000000000000*VALUE(MID(F296,2,LEN(F296)-3)),IF(RIGHT(F296,2)="M)",-1000000*VALUE(MID(F296,2,LEN(F296)-3)),IF(RIGHT(F296,2)="B)",-1000000000*VALUE(MID(F296,2,LEN(F296)-3)),IF(RIGHT(F296,2)="k)",-1000*VALUE(MID(F296,2,LEN(F296)-3)),VALUE(SUBSTITUTE(F296,",","")))))),IF(RIGHT(F296,1)="T",1000000000000*VALUE(LEFT(F296,LEN(F296)-1)),IF(RIGHT(F296,1)="M",1000000*VALUE(LEFT(F296,LEN(F296)-1)),IF(RIGHT(F296,1)="B",1000000000*VALUE(LEFT(F296,LEN(F296)-1)),IF(RIGHT(F296,1)="%",0.01*VALUE(LEFT(F296,LEN(F296)-1)),IF(RIGHT(F296,1)="k",1000*VALUE(LEFT(F296,LEN(F296)-1)),VALUE(SUBSTITUTE(F296,",",""))))))))),"N/A")</f>
        <v/>
      </c>
      <c r="N296">
        <f>IFERROR(IF(TRIM(G296)="-", "N/A", IF(RIGHT(G296,1)=")",IF(RIGHT(G296,2)="T)",-1000000000000*VALUE(MID(G296,2,LEN(G296)-3)),IF(RIGHT(G296,2)="M)",-1000000*VALUE(MID(G296,2,LEN(G296)-3)),IF(RIGHT(G296,2)="B)",-1000000000*VALUE(MID(G296,2,LEN(G296)-3)),IF(RIGHT(G296,2)="k)",-1000*VALUE(MID(G296,2,LEN(G296)-3)),VALUE(SUBSTITUTE(G296,",","")))))),IF(RIGHT(G296,1)="T",1000000000000*VALUE(LEFT(G296,LEN(G296)-1)),IF(RIGHT(G296,1)="M",1000000*VALUE(LEFT(G296,LEN(G296)-1)),IF(RIGHT(G296,1)="B",1000000000*VALUE(LEFT(G296,LEN(G296)-1)),IF(RIGHT(G296,1)="%",0.01*VALUE(LEFT(G296,LEN(G296)-1)),IF(RIGHT(G296,1)="k",1000*VALUE(LEFT(G296,LEN(G296)-1)),VALUE(SUBSTITUTE(G296,",",""))))))))),"N/A")</f>
        <v/>
      </c>
      <c r="P296">
        <f>MAX(J296:N296)</f>
        <v/>
      </c>
      <c r="Q296">
        <f>IFERROR(J144+MATCH(P296,J296:N296,0)-1,"")</f>
        <v/>
      </c>
      <c r="R296">
        <f>IF(Q296="","",MIN(J296:N296))</f>
        <v/>
      </c>
      <c r="S296">
        <f>IFERROR(J144+MATCH(R296,J296:N296,0)-1,"")</f>
        <v/>
      </c>
      <c r="T296">
        <f>IFERROR(AVERAGE(J296:N296),"")</f>
        <v/>
      </c>
      <c r="U296">
        <f>IFERROR(STDEV(J296:N296),"")</f>
        <v/>
      </c>
      <c r="V296">
        <f>IFERROR(IF(C296="-","",IF(ISBLANK(B296),"",IF(OR(ISNUMBER(FIND("Growth",B296)),ISNUMBER(FIND("Margin",B296))),"",(J296-T296)/U296))),"")</f>
        <v/>
      </c>
      <c r="W296">
        <f>IFERROR(IF(OR(D296="-",ISBLANK(D296)),"",(K296-T296)/U296),"")</f>
        <v/>
      </c>
      <c r="X296">
        <f>IFERROR(IF(OR(E296="-",ISBLANK(E296)),"",(L296-T296)/U296),"")</f>
        <v/>
      </c>
      <c r="Y296">
        <f>IFERROR(IF(OR(F296="-",ISBLANK(F296)),"",(M296-T296)/U296),"")</f>
        <v/>
      </c>
      <c r="Z296">
        <f>IFERROR(IF(OR(G296="-",ISBLANK(G296)),"",(N296-T296)/U296),"")</f>
        <v/>
      </c>
      <c r="AA296">
        <f>IF(MAX(MAX(V296:Z296),ABS(MIN(V296:Z296)))=ABS(MIN(V296:Z296)),MIN(V296:Z296),MAX(V296:Z296))</f>
        <v/>
      </c>
      <c r="AB296">
        <f>IFERROR(V144+MATCH(AA296,V296:Z296,0)-1,"")</f>
        <v/>
      </c>
      <c r="AC296">
        <f>IF(AB296&lt;&gt;"",IF(S296=AB296,"Low",IF(AB296=Q296,"High","")),"")</f>
        <v/>
      </c>
      <c r="AE296">
        <f>IF(ISNUMBER(MATCH("N/A",J296:N296,0)),"",IFERROR((5 * SUMPRODUCT(J144:N144,J296:N296) - PRODUCT(SUM(J144:N144),SUM(J296:N296))) / ((5 * SUM((J144^2)+(K144^2)+(L144^2)+(M144^2)+(N144^2))) - SUM(J144:N144)^2),""))</f>
        <v/>
      </c>
      <c r="AF296">
        <f>IFERROR(CORREL(J144:N144,J296:N296),"")</f>
        <v/>
      </c>
      <c r="AZ296">
        <f>IF(Q296=S296,0,1)</f>
        <v/>
      </c>
      <c r="BA296">
        <f>IF(AZ296=1,IF(Q296="","",IF(Q296=N144,"Yes","No")),"")</f>
        <v/>
      </c>
      <c r="BB296">
        <f>IF(BA296="Yes",P296,"")</f>
        <v/>
      </c>
      <c r="BC296">
        <f>IF(AZ296=1,IF(S296="","",IF(S296=N144,"Yes","No")),"")</f>
        <v/>
      </c>
      <c r="BD296">
        <f>IF(BC296="Yes",R296,"")</f>
        <v/>
      </c>
      <c r="BE296">
        <f>IFERROR(IF(SIGN(AE296)=1,"Increasing",IF(SIGN(AE296)=-1,"Decreasing","")),"")</f>
        <v/>
      </c>
      <c r="BF296">
        <f>IF(OR(AND(BE296="Increasing",BA296="Yes"),AND(BE296="Decreasing",BC296="Yes")),"Yes","No")</f>
        <v/>
      </c>
      <c r="BG296">
        <f>IF(I296="pos_trend","Yes","No")</f>
        <v/>
      </c>
      <c r="BH296">
        <f>IF(AF296&lt;&gt;"",IF(ABS(AF296)&gt;0.8,"Yes","No"),"")</f>
        <v/>
      </c>
    </row>
    <row r="297" spans="1:60">
      <c r="I297">
        <f>IF(AND(K297&gt; J297, L297&gt; K297, M297&gt; L297, N297&gt; M297), "pos_trend", IF(AND(K297&lt; J297, L297&lt; K297, M297&lt; L297, N297&lt; M297), "neg_trend", "N/A"))</f>
        <v/>
      </c>
      <c r="J297">
        <f>IFERROR(IF(TRIM(C297)="-", "N/A", IF(RIGHT(C297,1)=")",IF(RIGHT(C297,2)="T)",-1000000000000*VALUE(MID(C297,2,LEN(C297)-3)),IF(RIGHT(C297,2)="M)",-1000000*VALUE(MID(C297,2,LEN(C297)-3)),IF(RIGHT(C297,2)="B)",-1000000000*VALUE(MID(C297,2,LEN(C297)-3)),IF(RIGHT(C297,2)="k)",-1000*VALUE(MID(C297,2,LEN(C297)-3)),VALUE(SUBSTITUTE(C297,",","")))))),IF(RIGHT(C297,1)="T",1000000000000*VALUE(LEFT(C297,LEN(C297)-1)),IF(RIGHT(C297,1)="M",1000000*VALUE(LEFT(C297,LEN(C297)-1)),IF(RIGHT(C297,1)="B",1000000000*VALUE(LEFT(C297,LEN(C297)-1)),IF(RIGHT(C297,1)="%",0.01*VALUE(LEFT(C297,LEN(C297)-1)),IF(RIGHT(C297,1)="k",1000*VALUE(LEFT(C297,LEN(C297)-1)),VALUE(SUBSTITUTE(C297,",",""))))))))),"N/A")</f>
        <v/>
      </c>
      <c r="K297">
        <f>IFERROR(IF(TRIM(D297)="-", "N/A", IF(RIGHT(D297,1)=")",IF(RIGHT(D297,2)="T)",-1000000000000*VALUE(MID(D297,2,LEN(D297)-3)),IF(RIGHT(D297,2)="M)",-1000000*VALUE(MID(D297,2,LEN(D297)-3)),IF(RIGHT(D297,2)="B)",-1000000000*VALUE(MID(D297,2,LEN(D297)-3)),IF(RIGHT(D297,2)="k)",-1000*VALUE(MID(D297,2,LEN(D297)-3)),VALUE(SUBSTITUTE(D297,",","")))))),IF(RIGHT(D297,1)="T",1000000000000*VALUE(LEFT(D297,LEN(D297)-1)),IF(RIGHT(D297,1)="M",1000000*VALUE(LEFT(D297,LEN(D297)-1)),IF(RIGHT(D297,1)="B",1000000000*VALUE(LEFT(D297,LEN(D297)-1)),IF(RIGHT(D297,1)="%",0.01*VALUE(LEFT(D297,LEN(D297)-1)),IF(RIGHT(D297,1)="k",1000*VALUE(LEFT(D297,LEN(D297)-1)),VALUE(SUBSTITUTE(D297,",",""))))))))),"N/A")</f>
        <v/>
      </c>
      <c r="L297">
        <f>IFERROR(IF(TRIM(E297)="-", "N/A", IF(RIGHT(E297,1)=")",IF(RIGHT(E297,2)="T)",-1000000000000*VALUE(MID(E297,2,LEN(E297)-3)),IF(RIGHT(E297,2)="M)",-1000000*VALUE(MID(E297,2,LEN(E297)-3)),IF(RIGHT(E297,2)="B)",-1000000000*VALUE(MID(E297,2,LEN(E297)-3)),IF(RIGHT(E297,2)="k)",-1000*VALUE(MID(E297,2,LEN(E297)-3)),VALUE(SUBSTITUTE(E297,",","")))))),IF(RIGHT(E297,1)="T",1000000000000*VALUE(LEFT(E297,LEN(E297)-1)),IF(RIGHT(E297,1)="M",1000000*VALUE(LEFT(E297,LEN(E297)-1)),IF(RIGHT(E297,1)="B",1000000000*VALUE(LEFT(E297,LEN(E297)-1)),IF(RIGHT(E297,1)="%",0.01*VALUE(LEFT(E297,LEN(E297)-1)),IF(RIGHT(E297,1)="k",1000*VALUE(LEFT(E297,LEN(E297)-1)),VALUE(SUBSTITUTE(E297,",",""))))))))),"N/A")</f>
        <v/>
      </c>
      <c r="M297">
        <f>IFERROR(IF(TRIM(F297)="-", "N/A", IF(RIGHT(F297,1)=")",IF(RIGHT(F297,2)="T)",-1000000000000*VALUE(MID(F297,2,LEN(F297)-3)),IF(RIGHT(F297,2)="M)",-1000000*VALUE(MID(F297,2,LEN(F297)-3)),IF(RIGHT(F297,2)="B)",-1000000000*VALUE(MID(F297,2,LEN(F297)-3)),IF(RIGHT(F297,2)="k)",-1000*VALUE(MID(F297,2,LEN(F297)-3)),VALUE(SUBSTITUTE(F297,",","")))))),IF(RIGHT(F297,1)="T",1000000000000*VALUE(LEFT(F297,LEN(F297)-1)),IF(RIGHT(F297,1)="M",1000000*VALUE(LEFT(F297,LEN(F297)-1)),IF(RIGHT(F297,1)="B",1000000000*VALUE(LEFT(F297,LEN(F297)-1)),IF(RIGHT(F297,1)="%",0.01*VALUE(LEFT(F297,LEN(F297)-1)),IF(RIGHT(F297,1)="k",1000*VALUE(LEFT(F297,LEN(F297)-1)),VALUE(SUBSTITUTE(F297,",",""))))))))),"N/A")</f>
        <v/>
      </c>
      <c r="N297">
        <f>IFERROR(IF(TRIM(G297)="-", "N/A", IF(RIGHT(G297,1)=")",IF(RIGHT(G297,2)="T)",-1000000000000*VALUE(MID(G297,2,LEN(G297)-3)),IF(RIGHT(G297,2)="M)",-1000000*VALUE(MID(G297,2,LEN(G297)-3)),IF(RIGHT(G297,2)="B)",-1000000000*VALUE(MID(G297,2,LEN(G297)-3)),IF(RIGHT(G297,2)="k)",-1000*VALUE(MID(G297,2,LEN(G297)-3)),VALUE(SUBSTITUTE(G297,",","")))))),IF(RIGHT(G297,1)="T",1000000000000*VALUE(LEFT(G297,LEN(G297)-1)),IF(RIGHT(G297,1)="M",1000000*VALUE(LEFT(G297,LEN(G297)-1)),IF(RIGHT(G297,1)="B",1000000000*VALUE(LEFT(G297,LEN(G297)-1)),IF(RIGHT(G297,1)="%",0.01*VALUE(LEFT(G297,LEN(G297)-1)),IF(RIGHT(G297,1)="k",1000*VALUE(LEFT(G297,LEN(G297)-1)),VALUE(SUBSTITUTE(G297,",",""))))))))),"N/A")</f>
        <v/>
      </c>
      <c r="P297">
        <f>MAX(J297:N297)</f>
        <v/>
      </c>
      <c r="Q297">
        <f>IFERROR(J144+MATCH(P297,J297:N297,0)-1,"")</f>
        <v/>
      </c>
      <c r="R297">
        <f>IF(Q297="","",MIN(J297:N297))</f>
        <v/>
      </c>
      <c r="S297">
        <f>IFERROR(J144+MATCH(R297,J297:N297,0)-1,"")</f>
        <v/>
      </c>
      <c r="T297">
        <f>IFERROR(AVERAGE(J297:N297),"")</f>
        <v/>
      </c>
      <c r="U297">
        <f>IFERROR(STDEV(J297:N297),"")</f>
        <v/>
      </c>
      <c r="V297">
        <f>IFERROR(IF(C297="-","",IF(ISBLANK(B297),"",IF(OR(ISNUMBER(FIND("Growth",B297)),ISNUMBER(FIND("Margin",B297))),"",(J297-T297)/U297))),"")</f>
        <v/>
      </c>
      <c r="W297">
        <f>IFERROR(IF(OR(D297="-",ISBLANK(D297)),"",(K297-T297)/U297),"")</f>
        <v/>
      </c>
      <c r="X297">
        <f>IFERROR(IF(OR(E297="-",ISBLANK(E297)),"",(L297-T297)/U297),"")</f>
        <v/>
      </c>
      <c r="Y297">
        <f>IFERROR(IF(OR(F297="-",ISBLANK(F297)),"",(M297-T297)/U297),"")</f>
        <v/>
      </c>
      <c r="Z297">
        <f>IFERROR(IF(OR(G297="-",ISBLANK(G297)),"",(N297-T297)/U297),"")</f>
        <v/>
      </c>
      <c r="AA297">
        <f>IF(MAX(MAX(V297:Z297),ABS(MIN(V297:Z297)))=ABS(MIN(V297:Z297)),MIN(V297:Z297),MAX(V297:Z297))</f>
        <v/>
      </c>
      <c r="AB297">
        <f>IFERROR(V144+MATCH(AA297,V297:Z297,0)-1,"")</f>
        <v/>
      </c>
      <c r="AC297">
        <f>IF(AB297&lt;&gt;"",IF(S297=AB297,"Low",IF(AB297=Q297,"High","")),"")</f>
        <v/>
      </c>
      <c r="AE297">
        <f>IF(ISNUMBER(MATCH("N/A",J297:N297,0)),"",IFERROR((5 * SUMPRODUCT(J144:N144,J297:N297) - PRODUCT(SUM(J144:N144),SUM(J297:N297))) / ((5 * SUM((J144^2)+(K144^2)+(L144^2)+(M144^2)+(N144^2))) - SUM(J144:N144)^2),""))</f>
        <v/>
      </c>
      <c r="AF297">
        <f>IFERROR(CORREL(J144:N144,J297:N297),"")</f>
        <v/>
      </c>
      <c r="AZ297">
        <f>IF(Q297=S297,0,1)</f>
        <v/>
      </c>
      <c r="BA297">
        <f>IF(AZ297=1,IF(Q297="","",IF(Q297=N144,"Yes","No")),"")</f>
        <v/>
      </c>
      <c r="BB297">
        <f>IF(BA297="Yes",P297,"")</f>
        <v/>
      </c>
      <c r="BC297">
        <f>IF(AZ297=1,IF(S297="","",IF(S297=N144,"Yes","No")),"")</f>
        <v/>
      </c>
      <c r="BD297">
        <f>IF(BC297="Yes",R297,"")</f>
        <v/>
      </c>
      <c r="BE297">
        <f>IFERROR(IF(SIGN(AE297)=1,"Increasing",IF(SIGN(AE297)=-1,"Decreasing","")),"")</f>
        <v/>
      </c>
      <c r="BF297">
        <f>IF(OR(AND(BE297="Increasing",BA297="Yes"),AND(BE297="Decreasing",BC297="Yes")),"Yes","No")</f>
        <v/>
      </c>
      <c r="BG297">
        <f>IF(I297="pos_trend","Yes","No")</f>
        <v/>
      </c>
      <c r="BH297">
        <f>IF(AF297&lt;&gt;"",IF(ABS(AF297)&gt;0.8,"Yes","No"),"")</f>
        <v/>
      </c>
    </row>
    <row r="298" spans="1:60">
      <c r="I298">
        <f>IF(AND(K298&gt; J298, L298&gt; K298, M298&gt; L298, N298&gt; M298), "pos_trend", IF(AND(K298&lt; J298, L298&lt; K298, M298&lt; L298, N298&lt; M298), "neg_trend", "N/A"))</f>
        <v/>
      </c>
      <c r="J298">
        <f>IFERROR(IF(TRIM(C298)="-", "N/A", IF(RIGHT(C298,1)=")",IF(RIGHT(C298,2)="T)",-1000000000000*VALUE(MID(C298,2,LEN(C298)-3)),IF(RIGHT(C298,2)="M)",-1000000*VALUE(MID(C298,2,LEN(C298)-3)),IF(RIGHT(C298,2)="B)",-1000000000*VALUE(MID(C298,2,LEN(C298)-3)),IF(RIGHT(C298,2)="k)",-1000*VALUE(MID(C298,2,LEN(C298)-3)),VALUE(SUBSTITUTE(C298,",","")))))),IF(RIGHT(C298,1)="T",1000000000000*VALUE(LEFT(C298,LEN(C298)-1)),IF(RIGHT(C298,1)="M",1000000*VALUE(LEFT(C298,LEN(C298)-1)),IF(RIGHT(C298,1)="B",1000000000*VALUE(LEFT(C298,LEN(C298)-1)),IF(RIGHT(C298,1)="%",0.01*VALUE(LEFT(C298,LEN(C298)-1)),IF(RIGHT(C298,1)="k",1000*VALUE(LEFT(C298,LEN(C298)-1)),VALUE(SUBSTITUTE(C298,",",""))))))))),"N/A")</f>
        <v/>
      </c>
      <c r="K298">
        <f>IFERROR(IF(TRIM(D298)="-", "N/A", IF(RIGHT(D298,1)=")",IF(RIGHT(D298,2)="T)",-1000000000000*VALUE(MID(D298,2,LEN(D298)-3)),IF(RIGHT(D298,2)="M)",-1000000*VALUE(MID(D298,2,LEN(D298)-3)),IF(RIGHT(D298,2)="B)",-1000000000*VALUE(MID(D298,2,LEN(D298)-3)),IF(RIGHT(D298,2)="k)",-1000*VALUE(MID(D298,2,LEN(D298)-3)),VALUE(SUBSTITUTE(D298,",","")))))),IF(RIGHT(D298,1)="T",1000000000000*VALUE(LEFT(D298,LEN(D298)-1)),IF(RIGHT(D298,1)="M",1000000*VALUE(LEFT(D298,LEN(D298)-1)),IF(RIGHT(D298,1)="B",1000000000*VALUE(LEFT(D298,LEN(D298)-1)),IF(RIGHT(D298,1)="%",0.01*VALUE(LEFT(D298,LEN(D298)-1)),IF(RIGHT(D298,1)="k",1000*VALUE(LEFT(D298,LEN(D298)-1)),VALUE(SUBSTITUTE(D298,",",""))))))))),"N/A")</f>
        <v/>
      </c>
      <c r="L298">
        <f>IFERROR(IF(TRIM(E298)="-", "N/A", IF(RIGHT(E298,1)=")",IF(RIGHT(E298,2)="T)",-1000000000000*VALUE(MID(E298,2,LEN(E298)-3)),IF(RIGHT(E298,2)="M)",-1000000*VALUE(MID(E298,2,LEN(E298)-3)),IF(RIGHT(E298,2)="B)",-1000000000*VALUE(MID(E298,2,LEN(E298)-3)),IF(RIGHT(E298,2)="k)",-1000*VALUE(MID(E298,2,LEN(E298)-3)),VALUE(SUBSTITUTE(E298,",","")))))),IF(RIGHT(E298,1)="T",1000000000000*VALUE(LEFT(E298,LEN(E298)-1)),IF(RIGHT(E298,1)="M",1000000*VALUE(LEFT(E298,LEN(E298)-1)),IF(RIGHT(E298,1)="B",1000000000*VALUE(LEFT(E298,LEN(E298)-1)),IF(RIGHT(E298,1)="%",0.01*VALUE(LEFT(E298,LEN(E298)-1)),IF(RIGHT(E298,1)="k",1000*VALUE(LEFT(E298,LEN(E298)-1)),VALUE(SUBSTITUTE(E298,",",""))))))))),"N/A")</f>
        <v/>
      </c>
      <c r="M298">
        <f>IFERROR(IF(TRIM(F298)="-", "N/A", IF(RIGHT(F298,1)=")",IF(RIGHT(F298,2)="T)",-1000000000000*VALUE(MID(F298,2,LEN(F298)-3)),IF(RIGHT(F298,2)="M)",-1000000*VALUE(MID(F298,2,LEN(F298)-3)),IF(RIGHT(F298,2)="B)",-1000000000*VALUE(MID(F298,2,LEN(F298)-3)),IF(RIGHT(F298,2)="k)",-1000*VALUE(MID(F298,2,LEN(F298)-3)),VALUE(SUBSTITUTE(F298,",","")))))),IF(RIGHT(F298,1)="T",1000000000000*VALUE(LEFT(F298,LEN(F298)-1)),IF(RIGHT(F298,1)="M",1000000*VALUE(LEFT(F298,LEN(F298)-1)),IF(RIGHT(F298,1)="B",1000000000*VALUE(LEFT(F298,LEN(F298)-1)),IF(RIGHT(F298,1)="%",0.01*VALUE(LEFT(F298,LEN(F298)-1)),IF(RIGHT(F298,1)="k",1000*VALUE(LEFT(F298,LEN(F298)-1)),VALUE(SUBSTITUTE(F298,",",""))))))))),"N/A")</f>
        <v/>
      </c>
      <c r="N298">
        <f>IFERROR(IF(TRIM(G298)="-", "N/A", IF(RIGHT(G298,1)=")",IF(RIGHT(G298,2)="T)",-1000000000000*VALUE(MID(G298,2,LEN(G298)-3)),IF(RIGHT(G298,2)="M)",-1000000*VALUE(MID(G298,2,LEN(G298)-3)),IF(RIGHT(G298,2)="B)",-1000000000*VALUE(MID(G298,2,LEN(G298)-3)),IF(RIGHT(G298,2)="k)",-1000*VALUE(MID(G298,2,LEN(G298)-3)),VALUE(SUBSTITUTE(G298,",","")))))),IF(RIGHT(G298,1)="T",1000000000000*VALUE(LEFT(G298,LEN(G298)-1)),IF(RIGHT(G298,1)="M",1000000*VALUE(LEFT(G298,LEN(G298)-1)),IF(RIGHT(G298,1)="B",1000000000*VALUE(LEFT(G298,LEN(G298)-1)),IF(RIGHT(G298,1)="%",0.01*VALUE(LEFT(G298,LEN(G298)-1)),IF(RIGHT(G298,1)="k",1000*VALUE(LEFT(G298,LEN(G298)-1)),VALUE(SUBSTITUTE(G298,",",""))))))))),"N/A")</f>
        <v/>
      </c>
      <c r="P298">
        <f>MAX(J298:N298)</f>
        <v/>
      </c>
      <c r="Q298">
        <f>IFERROR(J144+MATCH(P298,J298:N298,0)-1,"")</f>
        <v/>
      </c>
      <c r="R298">
        <f>IF(Q298="","",MIN(J298:N298))</f>
        <v/>
      </c>
      <c r="S298">
        <f>IFERROR(J144+MATCH(R298,J298:N298,0)-1,"")</f>
        <v/>
      </c>
      <c r="T298">
        <f>IFERROR(AVERAGE(J298:N298),"")</f>
        <v/>
      </c>
      <c r="U298">
        <f>IFERROR(STDEV(J298:N298),"")</f>
        <v/>
      </c>
      <c r="V298">
        <f>IFERROR(IF(C298="-","",IF(ISBLANK(B298),"",IF(OR(ISNUMBER(FIND("Growth",B298)),ISNUMBER(FIND("Margin",B298))),"",(J298-T298)/U298))),"")</f>
        <v/>
      </c>
      <c r="W298">
        <f>IFERROR(IF(OR(D298="-",ISBLANK(D298)),"",(K298-T298)/U298),"")</f>
        <v/>
      </c>
      <c r="X298">
        <f>IFERROR(IF(OR(E298="-",ISBLANK(E298)),"",(L298-T298)/U298),"")</f>
        <v/>
      </c>
      <c r="Y298">
        <f>IFERROR(IF(OR(F298="-",ISBLANK(F298)),"",(M298-T298)/U298),"")</f>
        <v/>
      </c>
      <c r="Z298">
        <f>IFERROR(IF(OR(G298="-",ISBLANK(G298)),"",(N298-T298)/U298),"")</f>
        <v/>
      </c>
      <c r="AA298">
        <f>IF(MAX(MAX(V298:Z298),ABS(MIN(V298:Z298)))=ABS(MIN(V298:Z298)),MIN(V298:Z298),MAX(V298:Z298))</f>
        <v/>
      </c>
      <c r="AB298">
        <f>IFERROR(V144+MATCH(AA298,V298:Z298,0)-1,"")</f>
        <v/>
      </c>
      <c r="AC298">
        <f>IF(AB298&lt;&gt;"",IF(S298=AB298,"Low",IF(AB298=Q298,"High","")),"")</f>
        <v/>
      </c>
      <c r="AE298">
        <f>IF(ISNUMBER(MATCH("N/A",J298:N298,0)),"",IFERROR((5 * SUMPRODUCT(J144:N144,J298:N298) - PRODUCT(SUM(J144:N144),SUM(J298:N298))) / ((5 * SUM((J144^2)+(K144^2)+(L144^2)+(M144^2)+(N144^2))) - SUM(J144:N144)^2),""))</f>
        <v/>
      </c>
      <c r="AF298">
        <f>IFERROR(CORREL(J144:N144,J298:N298),"")</f>
        <v/>
      </c>
      <c r="AZ298">
        <f>IF(Q298=S298,0,1)</f>
        <v/>
      </c>
      <c r="BA298">
        <f>IF(AZ298=1,IF(Q298="","",IF(Q298=N144,"Yes","No")),"")</f>
        <v/>
      </c>
      <c r="BB298">
        <f>IF(BA298="Yes",P298,"")</f>
        <v/>
      </c>
      <c r="BC298">
        <f>IF(AZ298=1,IF(S298="","",IF(S298=N144,"Yes","No")),"")</f>
        <v/>
      </c>
      <c r="BD298">
        <f>IF(BC298="Yes",R298,"")</f>
        <v/>
      </c>
      <c r="BE298">
        <f>IFERROR(IF(SIGN(AE298)=1,"Increasing",IF(SIGN(AE298)=-1,"Decreasing","")),"")</f>
        <v/>
      </c>
      <c r="BF298">
        <f>IF(OR(AND(BE298="Increasing",BA298="Yes"),AND(BE298="Decreasing",BC298="Yes")),"Yes","No")</f>
        <v/>
      </c>
      <c r="BG298">
        <f>IF(I298="pos_trend","Yes","No")</f>
        <v/>
      </c>
      <c r="BH298">
        <f>IF(AF298&lt;&gt;"",IF(ABS(AF298)&gt;0.8,"Yes","No"),"")</f>
        <v/>
      </c>
    </row>
    <row r="299" spans="1:60">
      <c r="I299">
        <f>IF(AND(K299&gt; J299, L299&gt; K299, M299&gt; L299, N299&gt; M299), "pos_trend", IF(AND(K299&lt; J299, L299&lt; K299, M299&lt; L299, N299&lt; M299), "neg_trend", "N/A"))</f>
        <v/>
      </c>
      <c r="J299">
        <f>IFERROR(IF(TRIM(C299)="-", "N/A", IF(RIGHT(C299,1)=")",IF(RIGHT(C299,2)="T)",-1000000000000*VALUE(MID(C299,2,LEN(C299)-3)),IF(RIGHT(C299,2)="M)",-1000000*VALUE(MID(C299,2,LEN(C299)-3)),IF(RIGHT(C299,2)="B)",-1000000000*VALUE(MID(C299,2,LEN(C299)-3)),IF(RIGHT(C299,2)="k)",-1000*VALUE(MID(C299,2,LEN(C299)-3)),VALUE(SUBSTITUTE(C299,",","")))))),IF(RIGHT(C299,1)="T",1000000000000*VALUE(LEFT(C299,LEN(C299)-1)),IF(RIGHT(C299,1)="M",1000000*VALUE(LEFT(C299,LEN(C299)-1)),IF(RIGHT(C299,1)="B",1000000000*VALUE(LEFT(C299,LEN(C299)-1)),IF(RIGHT(C299,1)="%",0.01*VALUE(LEFT(C299,LEN(C299)-1)),IF(RIGHT(C299,1)="k",1000*VALUE(LEFT(C299,LEN(C299)-1)),VALUE(SUBSTITUTE(C299,",",""))))))))),"N/A")</f>
        <v/>
      </c>
      <c r="K299">
        <f>IFERROR(IF(TRIM(D299)="-", "N/A", IF(RIGHT(D299,1)=")",IF(RIGHT(D299,2)="T)",-1000000000000*VALUE(MID(D299,2,LEN(D299)-3)),IF(RIGHT(D299,2)="M)",-1000000*VALUE(MID(D299,2,LEN(D299)-3)),IF(RIGHT(D299,2)="B)",-1000000000*VALUE(MID(D299,2,LEN(D299)-3)),IF(RIGHT(D299,2)="k)",-1000*VALUE(MID(D299,2,LEN(D299)-3)),VALUE(SUBSTITUTE(D299,",","")))))),IF(RIGHT(D299,1)="T",1000000000000*VALUE(LEFT(D299,LEN(D299)-1)),IF(RIGHT(D299,1)="M",1000000*VALUE(LEFT(D299,LEN(D299)-1)),IF(RIGHT(D299,1)="B",1000000000*VALUE(LEFT(D299,LEN(D299)-1)),IF(RIGHT(D299,1)="%",0.01*VALUE(LEFT(D299,LEN(D299)-1)),IF(RIGHT(D299,1)="k",1000*VALUE(LEFT(D299,LEN(D299)-1)),VALUE(SUBSTITUTE(D299,",",""))))))))),"N/A")</f>
        <v/>
      </c>
      <c r="L299">
        <f>IFERROR(IF(TRIM(E299)="-", "N/A", IF(RIGHT(E299,1)=")",IF(RIGHT(E299,2)="T)",-1000000000000*VALUE(MID(E299,2,LEN(E299)-3)),IF(RIGHT(E299,2)="M)",-1000000*VALUE(MID(E299,2,LEN(E299)-3)),IF(RIGHT(E299,2)="B)",-1000000000*VALUE(MID(E299,2,LEN(E299)-3)),IF(RIGHT(E299,2)="k)",-1000*VALUE(MID(E299,2,LEN(E299)-3)),VALUE(SUBSTITUTE(E299,",","")))))),IF(RIGHT(E299,1)="T",1000000000000*VALUE(LEFT(E299,LEN(E299)-1)),IF(RIGHT(E299,1)="M",1000000*VALUE(LEFT(E299,LEN(E299)-1)),IF(RIGHT(E299,1)="B",1000000000*VALUE(LEFT(E299,LEN(E299)-1)),IF(RIGHT(E299,1)="%",0.01*VALUE(LEFT(E299,LEN(E299)-1)),IF(RIGHT(E299,1)="k",1000*VALUE(LEFT(E299,LEN(E299)-1)),VALUE(SUBSTITUTE(E299,",",""))))))))),"N/A")</f>
        <v/>
      </c>
      <c r="M299">
        <f>IFERROR(IF(TRIM(F299)="-", "N/A", IF(RIGHT(F299,1)=")",IF(RIGHT(F299,2)="T)",-1000000000000*VALUE(MID(F299,2,LEN(F299)-3)),IF(RIGHT(F299,2)="M)",-1000000*VALUE(MID(F299,2,LEN(F299)-3)),IF(RIGHT(F299,2)="B)",-1000000000*VALUE(MID(F299,2,LEN(F299)-3)),IF(RIGHT(F299,2)="k)",-1000*VALUE(MID(F299,2,LEN(F299)-3)),VALUE(SUBSTITUTE(F299,",","")))))),IF(RIGHT(F299,1)="T",1000000000000*VALUE(LEFT(F299,LEN(F299)-1)),IF(RIGHT(F299,1)="M",1000000*VALUE(LEFT(F299,LEN(F299)-1)),IF(RIGHT(F299,1)="B",1000000000*VALUE(LEFT(F299,LEN(F299)-1)),IF(RIGHT(F299,1)="%",0.01*VALUE(LEFT(F299,LEN(F299)-1)),IF(RIGHT(F299,1)="k",1000*VALUE(LEFT(F299,LEN(F299)-1)),VALUE(SUBSTITUTE(F299,",",""))))))))),"N/A")</f>
        <v/>
      </c>
      <c r="N299">
        <f>IFERROR(IF(TRIM(G299)="-", "N/A", IF(RIGHT(G299,1)=")",IF(RIGHT(G299,2)="T)",-1000000000000*VALUE(MID(G299,2,LEN(G299)-3)),IF(RIGHT(G299,2)="M)",-1000000*VALUE(MID(G299,2,LEN(G299)-3)),IF(RIGHT(G299,2)="B)",-1000000000*VALUE(MID(G299,2,LEN(G299)-3)),IF(RIGHT(G299,2)="k)",-1000*VALUE(MID(G299,2,LEN(G299)-3)),VALUE(SUBSTITUTE(G299,",","")))))),IF(RIGHT(G299,1)="T",1000000000000*VALUE(LEFT(G299,LEN(G299)-1)),IF(RIGHT(G299,1)="M",1000000*VALUE(LEFT(G299,LEN(G299)-1)),IF(RIGHT(G299,1)="B",1000000000*VALUE(LEFT(G299,LEN(G299)-1)),IF(RIGHT(G299,1)="%",0.01*VALUE(LEFT(G299,LEN(G299)-1)),IF(RIGHT(G299,1)="k",1000*VALUE(LEFT(G299,LEN(G299)-1)),VALUE(SUBSTITUTE(G299,",",""))))))))),"N/A")</f>
        <v/>
      </c>
      <c r="P299">
        <f>MAX(J299:N299)</f>
        <v/>
      </c>
      <c r="Q299">
        <f>IFERROR(J144+MATCH(P299,J299:N299,0)-1,"")</f>
        <v/>
      </c>
      <c r="R299">
        <f>IF(Q299="","",MIN(J299:N299))</f>
        <v/>
      </c>
      <c r="S299">
        <f>IFERROR(J144+MATCH(R299,J299:N299,0)-1,"")</f>
        <v/>
      </c>
      <c r="T299">
        <f>IFERROR(AVERAGE(J299:N299),"")</f>
        <v/>
      </c>
      <c r="U299">
        <f>IFERROR(STDEV(J299:N299),"")</f>
        <v/>
      </c>
      <c r="V299">
        <f>IFERROR(IF(C299="-","",IF(ISBLANK(B299),"",IF(OR(ISNUMBER(FIND("Growth",B299)),ISNUMBER(FIND("Margin",B299))),"",(J299-T299)/U299))),"")</f>
        <v/>
      </c>
      <c r="W299">
        <f>IFERROR(IF(OR(D299="-",ISBLANK(D299)),"",(K299-T299)/U299),"")</f>
        <v/>
      </c>
      <c r="X299">
        <f>IFERROR(IF(OR(E299="-",ISBLANK(E299)),"",(L299-T299)/U299),"")</f>
        <v/>
      </c>
      <c r="Y299">
        <f>IFERROR(IF(OR(F299="-",ISBLANK(F299)),"",(M299-T299)/U299),"")</f>
        <v/>
      </c>
      <c r="Z299">
        <f>IFERROR(IF(OR(G299="-",ISBLANK(G299)),"",(N299-T299)/U299),"")</f>
        <v/>
      </c>
      <c r="AA299">
        <f>IF(MAX(MAX(V299:Z299),ABS(MIN(V299:Z299)))=ABS(MIN(V299:Z299)),MIN(V299:Z299),MAX(V299:Z299))</f>
        <v/>
      </c>
      <c r="AB299">
        <f>IFERROR(V144+MATCH(AA299,V299:Z299,0)-1,"")</f>
        <v/>
      </c>
      <c r="AC299">
        <f>IF(AB299&lt;&gt;"",IF(S299=AB299,"Low",IF(AB299=Q299,"High","")),"")</f>
        <v/>
      </c>
      <c r="AE299">
        <f>IF(ISNUMBER(MATCH("N/A",J299:N299,0)),"",IFERROR((5 * SUMPRODUCT(J144:N144,J299:N299) - PRODUCT(SUM(J144:N144),SUM(J299:N299))) / ((5 * SUM((J144^2)+(K144^2)+(L144^2)+(M144^2)+(N144^2))) - SUM(J144:N144)^2),""))</f>
        <v/>
      </c>
      <c r="AF299">
        <f>IFERROR(CORREL(J144:N144,J299:N299),"")</f>
        <v/>
      </c>
      <c r="AZ299">
        <f>IF(Q299=S299,0,1)</f>
        <v/>
      </c>
      <c r="BA299">
        <f>IF(AZ299=1,IF(Q299="","",IF(Q299=N144,"Yes","No")),"")</f>
        <v/>
      </c>
      <c r="BB299">
        <f>IF(BA299="Yes",P299,"")</f>
        <v/>
      </c>
      <c r="BC299">
        <f>IF(AZ299=1,IF(S299="","",IF(S299=N144,"Yes","No")),"")</f>
        <v/>
      </c>
      <c r="BD299">
        <f>IF(BC299="Yes",R299,"")</f>
        <v/>
      </c>
      <c r="BE299">
        <f>IFERROR(IF(SIGN(AE299)=1,"Increasing",IF(SIGN(AE299)=-1,"Decreasing","")),"")</f>
        <v/>
      </c>
      <c r="BF299">
        <f>IF(OR(AND(BE299="Increasing",BA299="Yes"),AND(BE299="Decreasing",BC299="Yes")),"Yes","No")</f>
        <v/>
      </c>
      <c r="BG299">
        <f>IF(I299="pos_trend","Yes","No")</f>
        <v/>
      </c>
      <c r="BH299">
        <f>IF(AF299&lt;&gt;"",IF(ABS(AF299)&gt;0.8,"Yes","No"),"")</f>
        <v/>
      </c>
    </row>
    <row r="300" spans="1:60">
      <c r="I300">
        <f>IF(AND(K300&gt; J300, L300&gt; K300, M300&gt; L300, N300&gt; M300), "pos_trend", IF(AND(K300&lt; J300, L300&lt; K300, M300&lt; L300, N300&lt; M300), "neg_trend", "N/A"))</f>
        <v/>
      </c>
      <c r="J300">
        <f>IFERROR(IF(TRIM(C300)="-", "N/A", IF(RIGHT(C300,1)=")",IF(RIGHT(C300,2)="T)",-1000000000000*VALUE(MID(C300,2,LEN(C300)-3)),IF(RIGHT(C300,2)="M)",-1000000*VALUE(MID(C300,2,LEN(C300)-3)),IF(RIGHT(C300,2)="B)",-1000000000*VALUE(MID(C300,2,LEN(C300)-3)),IF(RIGHT(C300,2)="k)",-1000*VALUE(MID(C300,2,LEN(C300)-3)),VALUE(SUBSTITUTE(C300,",","")))))),IF(RIGHT(C300,1)="T",1000000000000*VALUE(LEFT(C300,LEN(C300)-1)),IF(RIGHT(C300,1)="M",1000000*VALUE(LEFT(C300,LEN(C300)-1)),IF(RIGHT(C300,1)="B",1000000000*VALUE(LEFT(C300,LEN(C300)-1)),IF(RIGHT(C300,1)="%",0.01*VALUE(LEFT(C300,LEN(C300)-1)),IF(RIGHT(C300,1)="k",1000*VALUE(LEFT(C300,LEN(C300)-1)),VALUE(SUBSTITUTE(C300,",",""))))))))),"N/A")</f>
        <v/>
      </c>
      <c r="K300">
        <f>IFERROR(IF(TRIM(D300)="-", "N/A", IF(RIGHT(D300,1)=")",IF(RIGHT(D300,2)="T)",-1000000000000*VALUE(MID(D300,2,LEN(D300)-3)),IF(RIGHT(D300,2)="M)",-1000000*VALUE(MID(D300,2,LEN(D300)-3)),IF(RIGHT(D300,2)="B)",-1000000000*VALUE(MID(D300,2,LEN(D300)-3)),IF(RIGHT(D300,2)="k)",-1000*VALUE(MID(D300,2,LEN(D300)-3)),VALUE(SUBSTITUTE(D300,",","")))))),IF(RIGHT(D300,1)="T",1000000000000*VALUE(LEFT(D300,LEN(D300)-1)),IF(RIGHT(D300,1)="M",1000000*VALUE(LEFT(D300,LEN(D300)-1)),IF(RIGHT(D300,1)="B",1000000000*VALUE(LEFT(D300,LEN(D300)-1)),IF(RIGHT(D300,1)="%",0.01*VALUE(LEFT(D300,LEN(D300)-1)),IF(RIGHT(D300,1)="k",1000*VALUE(LEFT(D300,LEN(D300)-1)),VALUE(SUBSTITUTE(D300,",",""))))))))),"N/A")</f>
        <v/>
      </c>
      <c r="L300">
        <f>IFERROR(IF(TRIM(E300)="-", "N/A", IF(RIGHT(E300,1)=")",IF(RIGHT(E300,2)="T)",-1000000000000*VALUE(MID(E300,2,LEN(E300)-3)),IF(RIGHT(E300,2)="M)",-1000000*VALUE(MID(E300,2,LEN(E300)-3)),IF(RIGHT(E300,2)="B)",-1000000000*VALUE(MID(E300,2,LEN(E300)-3)),IF(RIGHT(E300,2)="k)",-1000*VALUE(MID(E300,2,LEN(E300)-3)),VALUE(SUBSTITUTE(E300,",","")))))),IF(RIGHT(E300,1)="T",1000000000000*VALUE(LEFT(E300,LEN(E300)-1)),IF(RIGHT(E300,1)="M",1000000*VALUE(LEFT(E300,LEN(E300)-1)),IF(RIGHT(E300,1)="B",1000000000*VALUE(LEFT(E300,LEN(E300)-1)),IF(RIGHT(E300,1)="%",0.01*VALUE(LEFT(E300,LEN(E300)-1)),IF(RIGHT(E300,1)="k",1000*VALUE(LEFT(E300,LEN(E300)-1)),VALUE(SUBSTITUTE(E300,",",""))))))))),"N/A")</f>
        <v/>
      </c>
      <c r="M300">
        <f>IFERROR(IF(TRIM(F300)="-", "N/A", IF(RIGHT(F300,1)=")",IF(RIGHT(F300,2)="T)",-1000000000000*VALUE(MID(F300,2,LEN(F300)-3)),IF(RIGHT(F300,2)="M)",-1000000*VALUE(MID(F300,2,LEN(F300)-3)),IF(RIGHT(F300,2)="B)",-1000000000*VALUE(MID(F300,2,LEN(F300)-3)),IF(RIGHT(F300,2)="k)",-1000*VALUE(MID(F300,2,LEN(F300)-3)),VALUE(SUBSTITUTE(F300,",","")))))),IF(RIGHT(F300,1)="T",1000000000000*VALUE(LEFT(F300,LEN(F300)-1)),IF(RIGHT(F300,1)="M",1000000*VALUE(LEFT(F300,LEN(F300)-1)),IF(RIGHT(F300,1)="B",1000000000*VALUE(LEFT(F300,LEN(F300)-1)),IF(RIGHT(F300,1)="%",0.01*VALUE(LEFT(F300,LEN(F300)-1)),IF(RIGHT(F300,1)="k",1000*VALUE(LEFT(F300,LEN(F300)-1)),VALUE(SUBSTITUTE(F300,",",""))))))))),"N/A")</f>
        <v/>
      </c>
      <c r="N300">
        <f>IFERROR(IF(TRIM(G300)="-", "N/A", IF(RIGHT(G300,1)=")",IF(RIGHT(G300,2)="T)",-1000000000000*VALUE(MID(G300,2,LEN(G300)-3)),IF(RIGHT(G300,2)="M)",-1000000*VALUE(MID(G300,2,LEN(G300)-3)),IF(RIGHT(G300,2)="B)",-1000000000*VALUE(MID(G300,2,LEN(G300)-3)),IF(RIGHT(G300,2)="k)",-1000*VALUE(MID(G300,2,LEN(G300)-3)),VALUE(SUBSTITUTE(G300,",","")))))),IF(RIGHT(G300,1)="T",1000000000000*VALUE(LEFT(G300,LEN(G300)-1)),IF(RIGHT(G300,1)="M",1000000*VALUE(LEFT(G300,LEN(G300)-1)),IF(RIGHT(G300,1)="B",1000000000*VALUE(LEFT(G300,LEN(G300)-1)),IF(RIGHT(G300,1)="%",0.01*VALUE(LEFT(G300,LEN(G300)-1)),IF(RIGHT(G300,1)="k",1000*VALUE(LEFT(G300,LEN(G300)-1)),VALUE(SUBSTITUTE(G300,",",""))))))))),"N/A")</f>
        <v/>
      </c>
      <c r="P300">
        <f>MAX(J300:N300)</f>
        <v/>
      </c>
      <c r="Q300">
        <f>IFERROR(J144+MATCH(P300,J300:N300,0)-1,"")</f>
        <v/>
      </c>
      <c r="R300">
        <f>IF(Q300="","",MIN(J300:N300))</f>
        <v/>
      </c>
      <c r="S300">
        <f>IFERROR(J144+MATCH(R300,J300:N300,0)-1,"")</f>
        <v/>
      </c>
      <c r="T300">
        <f>IFERROR(AVERAGE(J300:N300),"")</f>
        <v/>
      </c>
      <c r="U300">
        <f>IFERROR(STDEV(J300:N300),"")</f>
        <v/>
      </c>
      <c r="V300">
        <f>IFERROR(IF(C300="-","",IF(ISBLANK(B300),"",IF(OR(ISNUMBER(FIND("Growth",B300)),ISNUMBER(FIND("Margin",B300))),"",(J300-T300)/U300))),"")</f>
        <v/>
      </c>
      <c r="W300">
        <f>IFERROR(IF(OR(D300="-",ISBLANK(D300)),"",(K300-T300)/U300),"")</f>
        <v/>
      </c>
      <c r="X300">
        <f>IFERROR(IF(OR(E300="-",ISBLANK(E300)),"",(L300-T300)/U300),"")</f>
        <v/>
      </c>
      <c r="Y300">
        <f>IFERROR(IF(OR(F300="-",ISBLANK(F300)),"",(M300-T300)/U300),"")</f>
        <v/>
      </c>
      <c r="Z300">
        <f>IFERROR(IF(OR(G300="-",ISBLANK(G300)),"",(N300-T300)/U300),"")</f>
        <v/>
      </c>
      <c r="AA300">
        <f>IF(MAX(MAX(V300:Z300),ABS(MIN(V300:Z300)))=ABS(MIN(V300:Z300)),MIN(V300:Z300),MAX(V300:Z300))</f>
        <v/>
      </c>
      <c r="AB300">
        <f>IFERROR(V144+MATCH(AA300,V300:Z300,0)-1,"")</f>
        <v/>
      </c>
      <c r="AC300">
        <f>IF(AB300&lt;&gt;"",IF(S300=AB300,"Low",IF(AB300=Q300,"High","")),"")</f>
        <v/>
      </c>
      <c r="AE300">
        <f>IF(ISNUMBER(MATCH("N/A",J300:N300,0)),"",IFERROR((5 * SUMPRODUCT(J144:N144,J300:N300) - PRODUCT(SUM(J144:N144),SUM(J300:N300))) / ((5 * SUM((J144^2)+(K144^2)+(L144^2)+(M144^2)+(N144^2))) - SUM(J144:N144)^2),""))</f>
        <v/>
      </c>
      <c r="AF300">
        <f>IFERROR(CORREL(J144:N144,J300:N300),"")</f>
        <v/>
      </c>
      <c r="AZ300">
        <f>IF(Q300=S300,0,1)</f>
        <v/>
      </c>
      <c r="BA300">
        <f>IF(AZ300=1,IF(Q300="","",IF(Q300=N144,"Yes","No")),"")</f>
        <v/>
      </c>
      <c r="BB300">
        <f>IF(BA300="Yes",P300,"")</f>
        <v/>
      </c>
      <c r="BC300">
        <f>IF(AZ300=1,IF(S300="","",IF(S300=N144,"Yes","No")),"")</f>
        <v/>
      </c>
      <c r="BD300">
        <f>IF(BC300="Yes",R300,"")</f>
        <v/>
      </c>
      <c r="BE300">
        <f>IFERROR(IF(SIGN(AE300)=1,"Increasing",IF(SIGN(AE300)=-1,"Decreasing","")),"")</f>
        <v/>
      </c>
      <c r="BF300">
        <f>IF(OR(AND(BE300="Increasing",BA300="Yes"),AND(BE300="Decreasing",BC300="Yes")),"Yes","No")</f>
        <v/>
      </c>
      <c r="BG300">
        <f>IF(I300="pos_trend","Yes","No")</f>
        <v/>
      </c>
      <c r="BH300">
        <f>IF(AF300&lt;&gt;"",IF(ABS(AF300)&gt;0.8,"Yes","No"),"")</f>
        <v/>
      </c>
    </row>
    <row r="301" spans="1:60">
      <c r="I301">
        <f>IF(AND(K301&gt; J301, L301&gt; K301, M301&gt; L301, N301&gt; M301), "pos_trend", IF(AND(K301&lt; J301, L301&lt; K301, M301&lt; L301, N301&lt; M301), "neg_trend", "N/A"))</f>
        <v/>
      </c>
      <c r="J301">
        <f>IFERROR(IF(TRIM(C301)="-", "N/A", IF(RIGHT(C301,1)=")",IF(RIGHT(C301,2)="T)",-1000000000000*VALUE(MID(C301,2,LEN(C301)-3)),IF(RIGHT(C301,2)="M)",-1000000*VALUE(MID(C301,2,LEN(C301)-3)),IF(RIGHT(C301,2)="B)",-1000000000*VALUE(MID(C301,2,LEN(C301)-3)),IF(RIGHT(C301,2)="k)",-1000*VALUE(MID(C301,2,LEN(C301)-3)),VALUE(SUBSTITUTE(C301,",","")))))),IF(RIGHT(C301,1)="T",1000000000000*VALUE(LEFT(C301,LEN(C301)-1)),IF(RIGHT(C301,1)="M",1000000*VALUE(LEFT(C301,LEN(C301)-1)),IF(RIGHT(C301,1)="B",1000000000*VALUE(LEFT(C301,LEN(C301)-1)),IF(RIGHT(C301,1)="%",0.01*VALUE(LEFT(C301,LEN(C301)-1)),IF(RIGHT(C301,1)="k",1000*VALUE(LEFT(C301,LEN(C301)-1)),VALUE(SUBSTITUTE(C301,",",""))))))))),"N/A")</f>
        <v/>
      </c>
      <c r="K301">
        <f>IFERROR(IF(TRIM(D301)="-", "N/A", IF(RIGHT(D301,1)=")",IF(RIGHT(D301,2)="T)",-1000000000000*VALUE(MID(D301,2,LEN(D301)-3)),IF(RIGHT(D301,2)="M)",-1000000*VALUE(MID(D301,2,LEN(D301)-3)),IF(RIGHT(D301,2)="B)",-1000000000*VALUE(MID(D301,2,LEN(D301)-3)),IF(RIGHT(D301,2)="k)",-1000*VALUE(MID(D301,2,LEN(D301)-3)),VALUE(SUBSTITUTE(D301,",","")))))),IF(RIGHT(D301,1)="T",1000000000000*VALUE(LEFT(D301,LEN(D301)-1)),IF(RIGHT(D301,1)="M",1000000*VALUE(LEFT(D301,LEN(D301)-1)),IF(RIGHT(D301,1)="B",1000000000*VALUE(LEFT(D301,LEN(D301)-1)),IF(RIGHT(D301,1)="%",0.01*VALUE(LEFT(D301,LEN(D301)-1)),IF(RIGHT(D301,1)="k",1000*VALUE(LEFT(D301,LEN(D301)-1)),VALUE(SUBSTITUTE(D301,",",""))))))))),"N/A")</f>
        <v/>
      </c>
      <c r="L301">
        <f>IFERROR(IF(TRIM(E301)="-", "N/A", IF(RIGHT(E301,1)=")",IF(RIGHT(E301,2)="T)",-1000000000000*VALUE(MID(E301,2,LEN(E301)-3)),IF(RIGHT(E301,2)="M)",-1000000*VALUE(MID(E301,2,LEN(E301)-3)),IF(RIGHT(E301,2)="B)",-1000000000*VALUE(MID(E301,2,LEN(E301)-3)),IF(RIGHT(E301,2)="k)",-1000*VALUE(MID(E301,2,LEN(E301)-3)),VALUE(SUBSTITUTE(E301,",","")))))),IF(RIGHT(E301,1)="T",1000000000000*VALUE(LEFT(E301,LEN(E301)-1)),IF(RIGHT(E301,1)="M",1000000*VALUE(LEFT(E301,LEN(E301)-1)),IF(RIGHT(E301,1)="B",1000000000*VALUE(LEFT(E301,LEN(E301)-1)),IF(RIGHT(E301,1)="%",0.01*VALUE(LEFT(E301,LEN(E301)-1)),IF(RIGHT(E301,1)="k",1000*VALUE(LEFT(E301,LEN(E301)-1)),VALUE(SUBSTITUTE(E301,",",""))))))))),"N/A")</f>
        <v/>
      </c>
      <c r="M301">
        <f>IFERROR(IF(TRIM(F301)="-", "N/A", IF(RIGHT(F301,1)=")",IF(RIGHT(F301,2)="T)",-1000000000000*VALUE(MID(F301,2,LEN(F301)-3)),IF(RIGHT(F301,2)="M)",-1000000*VALUE(MID(F301,2,LEN(F301)-3)),IF(RIGHT(F301,2)="B)",-1000000000*VALUE(MID(F301,2,LEN(F301)-3)),IF(RIGHT(F301,2)="k)",-1000*VALUE(MID(F301,2,LEN(F301)-3)),VALUE(SUBSTITUTE(F301,",","")))))),IF(RIGHT(F301,1)="T",1000000000000*VALUE(LEFT(F301,LEN(F301)-1)),IF(RIGHT(F301,1)="M",1000000*VALUE(LEFT(F301,LEN(F301)-1)),IF(RIGHT(F301,1)="B",1000000000*VALUE(LEFT(F301,LEN(F301)-1)),IF(RIGHT(F301,1)="%",0.01*VALUE(LEFT(F301,LEN(F301)-1)),IF(RIGHT(F301,1)="k",1000*VALUE(LEFT(F301,LEN(F301)-1)),VALUE(SUBSTITUTE(F301,",",""))))))))),"N/A")</f>
        <v/>
      </c>
      <c r="N301">
        <f>IFERROR(IF(TRIM(G301)="-", "N/A", IF(RIGHT(G301,1)=")",IF(RIGHT(G301,2)="T)",-1000000000000*VALUE(MID(G301,2,LEN(G301)-3)),IF(RIGHT(G301,2)="M)",-1000000*VALUE(MID(G301,2,LEN(G301)-3)),IF(RIGHT(G301,2)="B)",-1000000000*VALUE(MID(G301,2,LEN(G301)-3)),IF(RIGHT(G301,2)="k)",-1000*VALUE(MID(G301,2,LEN(G301)-3)),VALUE(SUBSTITUTE(G301,",","")))))),IF(RIGHT(G301,1)="T",1000000000000*VALUE(LEFT(G301,LEN(G301)-1)),IF(RIGHT(G301,1)="M",1000000*VALUE(LEFT(G301,LEN(G301)-1)),IF(RIGHT(G301,1)="B",1000000000*VALUE(LEFT(G301,LEN(G301)-1)),IF(RIGHT(G301,1)="%",0.01*VALUE(LEFT(G301,LEN(G301)-1)),IF(RIGHT(G301,1)="k",1000*VALUE(LEFT(G301,LEN(G301)-1)),VALUE(SUBSTITUTE(G301,",",""))))))))),"N/A")</f>
        <v/>
      </c>
      <c r="P301">
        <f>MAX(J301:N301)</f>
        <v/>
      </c>
      <c r="Q301">
        <f>IFERROR(J144+MATCH(P301,J301:N301,0)-1,"")</f>
        <v/>
      </c>
      <c r="R301">
        <f>IF(Q301="","",MIN(J301:N301))</f>
        <v/>
      </c>
      <c r="S301">
        <f>IFERROR(J144+MATCH(R301,J301:N301,0)-1,"")</f>
        <v/>
      </c>
      <c r="T301">
        <f>IFERROR(AVERAGE(J301:N301),"")</f>
        <v/>
      </c>
      <c r="U301">
        <f>IFERROR(STDEV(J301:N301),"")</f>
        <v/>
      </c>
      <c r="V301">
        <f>IFERROR(IF(C301="-","",IF(ISBLANK(B301),"",IF(OR(ISNUMBER(FIND("Growth",B301)),ISNUMBER(FIND("Margin",B301))),"",(J301-T301)/U301))),"")</f>
        <v/>
      </c>
      <c r="W301">
        <f>IFERROR(IF(OR(D301="-",ISBLANK(D301)),"",(K301-T301)/U301),"")</f>
        <v/>
      </c>
      <c r="X301">
        <f>IFERROR(IF(OR(E301="-",ISBLANK(E301)),"",(L301-T301)/U301),"")</f>
        <v/>
      </c>
      <c r="Y301">
        <f>IFERROR(IF(OR(F301="-",ISBLANK(F301)),"",(M301-T301)/U301),"")</f>
        <v/>
      </c>
      <c r="Z301">
        <f>IFERROR(IF(OR(G301="-",ISBLANK(G301)),"",(N301-T301)/U301),"")</f>
        <v/>
      </c>
      <c r="AA301">
        <f>IF(MAX(MAX(V301:Z301),ABS(MIN(V301:Z301)))=ABS(MIN(V301:Z301)),MIN(V301:Z301),MAX(V301:Z301))</f>
        <v/>
      </c>
      <c r="AB301">
        <f>IFERROR(V144+MATCH(AA301,V301:Z301,0)-1,"")</f>
        <v/>
      </c>
      <c r="AC301">
        <f>IF(AB301&lt;&gt;"",IF(S301=AB301,"Low",IF(AB301=Q301,"High","")),"")</f>
        <v/>
      </c>
      <c r="AE301">
        <f>IF(ISNUMBER(MATCH("N/A",J301:N301,0)),"",IFERROR((5 * SUMPRODUCT(J144:N144,J301:N301) - PRODUCT(SUM(J144:N144),SUM(J301:N301))) / ((5 * SUM((J144^2)+(K144^2)+(L144^2)+(M144^2)+(N144^2))) - SUM(J144:N144)^2),""))</f>
        <v/>
      </c>
      <c r="AF301">
        <f>IFERROR(CORREL(J144:N144,J301:N301),"")</f>
        <v/>
      </c>
      <c r="AZ301">
        <f>IF(Q301=S301,0,1)</f>
        <v/>
      </c>
      <c r="BA301">
        <f>IF(AZ301=1,IF(Q301="","",IF(Q301=N144,"Yes","No")),"")</f>
        <v/>
      </c>
      <c r="BB301">
        <f>IF(BA301="Yes",P301,"")</f>
        <v/>
      </c>
      <c r="BC301">
        <f>IF(AZ301=1,IF(S301="","",IF(S301=N144,"Yes","No")),"")</f>
        <v/>
      </c>
      <c r="BD301">
        <f>IF(BC301="Yes",R301,"")</f>
        <v/>
      </c>
      <c r="BE301">
        <f>IFERROR(IF(SIGN(AE301)=1,"Increasing",IF(SIGN(AE301)=-1,"Decreasing","")),"")</f>
        <v/>
      </c>
      <c r="BF301">
        <f>IF(OR(AND(BE301="Increasing",BA301="Yes"),AND(BE301="Decreasing",BC301="Yes")),"Yes","No")</f>
        <v/>
      </c>
      <c r="BG301">
        <f>IF(I301="pos_trend","Yes","No")</f>
        <v/>
      </c>
      <c r="BH301">
        <f>IF(AF301&lt;&gt;"",IF(ABS(AF301)&gt;0.8,"Yes","No"),"")</f>
        <v/>
      </c>
    </row>
    <row r="302" spans="1:60">
      <c r="I302">
        <f>IF(AND(K302&gt; J302, L302&gt; K302, M302&gt; L302, N302&gt; M302), "pos_trend", IF(AND(K302&lt; J302, L302&lt; K302, M302&lt; L302, N302&lt; M302), "neg_trend", "N/A"))</f>
        <v/>
      </c>
      <c r="J302">
        <f>IFERROR(IF(TRIM(C302)="-", "N/A", IF(RIGHT(C302,1)=")",IF(RIGHT(C302,2)="T)",-1000000000000*VALUE(MID(C302,2,LEN(C302)-3)),IF(RIGHT(C302,2)="M)",-1000000*VALUE(MID(C302,2,LEN(C302)-3)),IF(RIGHT(C302,2)="B)",-1000000000*VALUE(MID(C302,2,LEN(C302)-3)),IF(RIGHT(C302,2)="k)",-1000*VALUE(MID(C302,2,LEN(C302)-3)),VALUE(SUBSTITUTE(C302,",","")))))),IF(RIGHT(C302,1)="T",1000000000000*VALUE(LEFT(C302,LEN(C302)-1)),IF(RIGHT(C302,1)="M",1000000*VALUE(LEFT(C302,LEN(C302)-1)),IF(RIGHT(C302,1)="B",1000000000*VALUE(LEFT(C302,LEN(C302)-1)),IF(RIGHT(C302,1)="%",0.01*VALUE(LEFT(C302,LEN(C302)-1)),IF(RIGHT(C302,1)="k",1000*VALUE(LEFT(C302,LEN(C302)-1)),VALUE(SUBSTITUTE(C302,",",""))))))))),"N/A")</f>
        <v/>
      </c>
      <c r="K302">
        <f>IFERROR(IF(TRIM(D302)="-", "N/A", IF(RIGHT(D302,1)=")",IF(RIGHT(D302,2)="T)",-1000000000000*VALUE(MID(D302,2,LEN(D302)-3)),IF(RIGHT(D302,2)="M)",-1000000*VALUE(MID(D302,2,LEN(D302)-3)),IF(RIGHT(D302,2)="B)",-1000000000*VALUE(MID(D302,2,LEN(D302)-3)),IF(RIGHT(D302,2)="k)",-1000*VALUE(MID(D302,2,LEN(D302)-3)),VALUE(SUBSTITUTE(D302,",","")))))),IF(RIGHT(D302,1)="T",1000000000000*VALUE(LEFT(D302,LEN(D302)-1)),IF(RIGHT(D302,1)="M",1000000*VALUE(LEFT(D302,LEN(D302)-1)),IF(RIGHT(D302,1)="B",1000000000*VALUE(LEFT(D302,LEN(D302)-1)),IF(RIGHT(D302,1)="%",0.01*VALUE(LEFT(D302,LEN(D302)-1)),IF(RIGHT(D302,1)="k",1000*VALUE(LEFT(D302,LEN(D302)-1)),VALUE(SUBSTITUTE(D302,",",""))))))))),"N/A")</f>
        <v/>
      </c>
      <c r="L302">
        <f>IFERROR(IF(TRIM(E302)="-", "N/A", IF(RIGHT(E302,1)=")",IF(RIGHT(E302,2)="T)",-1000000000000*VALUE(MID(E302,2,LEN(E302)-3)),IF(RIGHT(E302,2)="M)",-1000000*VALUE(MID(E302,2,LEN(E302)-3)),IF(RIGHT(E302,2)="B)",-1000000000*VALUE(MID(E302,2,LEN(E302)-3)),IF(RIGHT(E302,2)="k)",-1000*VALUE(MID(E302,2,LEN(E302)-3)),VALUE(SUBSTITUTE(E302,",","")))))),IF(RIGHT(E302,1)="T",1000000000000*VALUE(LEFT(E302,LEN(E302)-1)),IF(RIGHT(E302,1)="M",1000000*VALUE(LEFT(E302,LEN(E302)-1)),IF(RIGHT(E302,1)="B",1000000000*VALUE(LEFT(E302,LEN(E302)-1)),IF(RIGHT(E302,1)="%",0.01*VALUE(LEFT(E302,LEN(E302)-1)),IF(RIGHT(E302,1)="k",1000*VALUE(LEFT(E302,LEN(E302)-1)),VALUE(SUBSTITUTE(E302,",",""))))))))),"N/A")</f>
        <v/>
      </c>
      <c r="M302">
        <f>IFERROR(IF(TRIM(F302)="-", "N/A", IF(RIGHT(F302,1)=")",IF(RIGHT(F302,2)="T)",-1000000000000*VALUE(MID(F302,2,LEN(F302)-3)),IF(RIGHT(F302,2)="M)",-1000000*VALUE(MID(F302,2,LEN(F302)-3)),IF(RIGHT(F302,2)="B)",-1000000000*VALUE(MID(F302,2,LEN(F302)-3)),IF(RIGHT(F302,2)="k)",-1000*VALUE(MID(F302,2,LEN(F302)-3)),VALUE(SUBSTITUTE(F302,",","")))))),IF(RIGHT(F302,1)="T",1000000000000*VALUE(LEFT(F302,LEN(F302)-1)),IF(RIGHT(F302,1)="M",1000000*VALUE(LEFT(F302,LEN(F302)-1)),IF(RIGHT(F302,1)="B",1000000000*VALUE(LEFT(F302,LEN(F302)-1)),IF(RIGHT(F302,1)="%",0.01*VALUE(LEFT(F302,LEN(F302)-1)),IF(RIGHT(F302,1)="k",1000*VALUE(LEFT(F302,LEN(F302)-1)),VALUE(SUBSTITUTE(F302,",",""))))))))),"N/A")</f>
        <v/>
      </c>
      <c r="N302">
        <f>IFERROR(IF(TRIM(G302)="-", "N/A", IF(RIGHT(G302,1)=")",IF(RIGHT(G302,2)="T)",-1000000000000*VALUE(MID(G302,2,LEN(G302)-3)),IF(RIGHT(G302,2)="M)",-1000000*VALUE(MID(G302,2,LEN(G302)-3)),IF(RIGHT(G302,2)="B)",-1000000000*VALUE(MID(G302,2,LEN(G302)-3)),IF(RIGHT(G302,2)="k)",-1000*VALUE(MID(G302,2,LEN(G302)-3)),VALUE(SUBSTITUTE(G302,",","")))))),IF(RIGHT(G302,1)="T",1000000000000*VALUE(LEFT(G302,LEN(G302)-1)),IF(RIGHT(G302,1)="M",1000000*VALUE(LEFT(G302,LEN(G302)-1)),IF(RIGHT(G302,1)="B",1000000000*VALUE(LEFT(G302,LEN(G302)-1)),IF(RIGHT(G302,1)="%",0.01*VALUE(LEFT(G302,LEN(G302)-1)),IF(RIGHT(G302,1)="k",1000*VALUE(LEFT(G302,LEN(G302)-1)),VALUE(SUBSTITUTE(G302,",",""))))))))),"N/A")</f>
        <v/>
      </c>
      <c r="P302">
        <f>MAX(J302:N302)</f>
        <v/>
      </c>
      <c r="Q302">
        <f>IFERROR(J144+MATCH(P302,J302:N302,0)-1,"")</f>
        <v/>
      </c>
      <c r="R302">
        <f>IF(Q302="","",MIN(J302:N302))</f>
        <v/>
      </c>
      <c r="S302">
        <f>IFERROR(J144+MATCH(R302,J302:N302,0)-1,"")</f>
        <v/>
      </c>
      <c r="T302">
        <f>IFERROR(AVERAGE(J302:N302),"")</f>
        <v/>
      </c>
      <c r="U302">
        <f>IFERROR(STDEV(J302:N302),"")</f>
        <v/>
      </c>
      <c r="V302">
        <f>IFERROR(IF(C302="-","",IF(ISBLANK(B302),"",IF(OR(ISNUMBER(FIND("Growth",B302)),ISNUMBER(FIND("Margin",B302))),"",(J302-T302)/U302))),"")</f>
        <v/>
      </c>
      <c r="W302">
        <f>IFERROR(IF(OR(D302="-",ISBLANK(D302)),"",(K302-T302)/U302),"")</f>
        <v/>
      </c>
      <c r="X302">
        <f>IFERROR(IF(OR(E302="-",ISBLANK(E302)),"",(L302-T302)/U302),"")</f>
        <v/>
      </c>
      <c r="Y302">
        <f>IFERROR(IF(OR(F302="-",ISBLANK(F302)),"",(M302-T302)/U302),"")</f>
        <v/>
      </c>
      <c r="Z302">
        <f>IFERROR(IF(OR(G302="-",ISBLANK(G302)),"",(N302-T302)/U302),"")</f>
        <v/>
      </c>
      <c r="AA302">
        <f>IF(MAX(MAX(V302:Z302),ABS(MIN(V302:Z302)))=ABS(MIN(V302:Z302)),MIN(V302:Z302),MAX(V302:Z302))</f>
        <v/>
      </c>
      <c r="AB302">
        <f>IFERROR(V144+MATCH(AA302,V302:Z302,0)-1,"")</f>
        <v/>
      </c>
      <c r="AC302">
        <f>IF(AB302&lt;&gt;"",IF(S302=AB302,"Low",IF(AB302=Q302,"High","")),"")</f>
        <v/>
      </c>
      <c r="AE302">
        <f>IF(ISNUMBER(MATCH("N/A",J302:N302,0)),"",IFERROR((5 * SUMPRODUCT(J144:N144,J302:N302) - PRODUCT(SUM(J144:N144),SUM(J302:N302))) / ((5 * SUM((J144^2)+(K144^2)+(L144^2)+(M144^2)+(N144^2))) - SUM(J144:N144)^2),""))</f>
        <v/>
      </c>
      <c r="AF302">
        <f>IFERROR(CORREL(J144:N144,J302:N302),"")</f>
        <v/>
      </c>
      <c r="AZ302">
        <f>IF(Q302=S302,0,1)</f>
        <v/>
      </c>
      <c r="BA302">
        <f>IF(AZ302=1,IF(Q302="","",IF(Q302=N144,"Yes","No")),"")</f>
        <v/>
      </c>
      <c r="BB302">
        <f>IF(BA302="Yes",P302,"")</f>
        <v/>
      </c>
      <c r="BC302">
        <f>IF(AZ302=1,IF(S302="","",IF(S302=N144,"Yes","No")),"")</f>
        <v/>
      </c>
      <c r="BD302">
        <f>IF(BC302="Yes",R302,"")</f>
        <v/>
      </c>
      <c r="BE302">
        <f>IFERROR(IF(SIGN(AE302)=1,"Increasing",IF(SIGN(AE302)=-1,"Decreasing","")),"")</f>
        <v/>
      </c>
      <c r="BF302">
        <f>IF(OR(AND(BE302="Increasing",BA302="Yes"),AND(BE302="Decreasing",BC302="Yes")),"Yes","No")</f>
        <v/>
      </c>
      <c r="BG302">
        <f>IF(I302="pos_trend","Yes","No")</f>
        <v/>
      </c>
      <c r="BH302">
        <f>IF(AF302&lt;&gt;"",IF(ABS(AF302)&gt;0.8,"Yes","No"),"")</f>
        <v/>
      </c>
    </row>
    <row r="303" spans="1:60">
      <c r="I303">
        <f>IF(AND(K303&gt; J303, L303&gt; K303, M303&gt; L303, N303&gt; M303), "pos_trend", IF(AND(K303&lt; J303, L303&lt; K303, M303&lt; L303, N303&lt; M303), "neg_trend", "N/A"))</f>
        <v/>
      </c>
      <c r="J303">
        <f>IFERROR(IF(TRIM(C303)="-", "N/A", IF(RIGHT(C303,1)=")",IF(RIGHT(C303,2)="T)",-1000000000000*VALUE(MID(C303,2,LEN(C303)-3)),IF(RIGHT(C303,2)="M)",-1000000*VALUE(MID(C303,2,LEN(C303)-3)),IF(RIGHT(C303,2)="B)",-1000000000*VALUE(MID(C303,2,LEN(C303)-3)),IF(RIGHT(C303,2)="k)",-1000*VALUE(MID(C303,2,LEN(C303)-3)),VALUE(SUBSTITUTE(C303,",","")))))),IF(RIGHT(C303,1)="T",1000000000000*VALUE(LEFT(C303,LEN(C303)-1)),IF(RIGHT(C303,1)="M",1000000*VALUE(LEFT(C303,LEN(C303)-1)),IF(RIGHT(C303,1)="B",1000000000*VALUE(LEFT(C303,LEN(C303)-1)),IF(RIGHT(C303,1)="%",0.01*VALUE(LEFT(C303,LEN(C303)-1)),IF(RIGHT(C303,1)="k",1000*VALUE(LEFT(C303,LEN(C303)-1)),VALUE(SUBSTITUTE(C303,",",""))))))))),"N/A")</f>
        <v/>
      </c>
      <c r="K303">
        <f>IFERROR(IF(TRIM(D303)="-", "N/A", IF(RIGHT(D303,1)=")",IF(RIGHT(D303,2)="T)",-1000000000000*VALUE(MID(D303,2,LEN(D303)-3)),IF(RIGHT(D303,2)="M)",-1000000*VALUE(MID(D303,2,LEN(D303)-3)),IF(RIGHT(D303,2)="B)",-1000000000*VALUE(MID(D303,2,LEN(D303)-3)),IF(RIGHT(D303,2)="k)",-1000*VALUE(MID(D303,2,LEN(D303)-3)),VALUE(SUBSTITUTE(D303,",","")))))),IF(RIGHT(D303,1)="T",1000000000000*VALUE(LEFT(D303,LEN(D303)-1)),IF(RIGHT(D303,1)="M",1000000*VALUE(LEFT(D303,LEN(D303)-1)),IF(RIGHT(D303,1)="B",1000000000*VALUE(LEFT(D303,LEN(D303)-1)),IF(RIGHT(D303,1)="%",0.01*VALUE(LEFT(D303,LEN(D303)-1)),IF(RIGHT(D303,1)="k",1000*VALUE(LEFT(D303,LEN(D303)-1)),VALUE(SUBSTITUTE(D303,",",""))))))))),"N/A")</f>
        <v/>
      </c>
      <c r="L303">
        <f>IFERROR(IF(TRIM(E303)="-", "N/A", IF(RIGHT(E303,1)=")",IF(RIGHT(E303,2)="T)",-1000000000000*VALUE(MID(E303,2,LEN(E303)-3)),IF(RIGHT(E303,2)="M)",-1000000*VALUE(MID(E303,2,LEN(E303)-3)),IF(RIGHT(E303,2)="B)",-1000000000*VALUE(MID(E303,2,LEN(E303)-3)),IF(RIGHT(E303,2)="k)",-1000*VALUE(MID(E303,2,LEN(E303)-3)),VALUE(SUBSTITUTE(E303,",","")))))),IF(RIGHT(E303,1)="T",1000000000000*VALUE(LEFT(E303,LEN(E303)-1)),IF(RIGHT(E303,1)="M",1000000*VALUE(LEFT(E303,LEN(E303)-1)),IF(RIGHT(E303,1)="B",1000000000*VALUE(LEFT(E303,LEN(E303)-1)),IF(RIGHT(E303,1)="%",0.01*VALUE(LEFT(E303,LEN(E303)-1)),IF(RIGHT(E303,1)="k",1000*VALUE(LEFT(E303,LEN(E303)-1)),VALUE(SUBSTITUTE(E303,",",""))))))))),"N/A")</f>
        <v/>
      </c>
      <c r="M303">
        <f>IFERROR(IF(TRIM(F303)="-", "N/A", IF(RIGHT(F303,1)=")",IF(RIGHT(F303,2)="T)",-1000000000000*VALUE(MID(F303,2,LEN(F303)-3)),IF(RIGHT(F303,2)="M)",-1000000*VALUE(MID(F303,2,LEN(F303)-3)),IF(RIGHT(F303,2)="B)",-1000000000*VALUE(MID(F303,2,LEN(F303)-3)),IF(RIGHT(F303,2)="k)",-1000*VALUE(MID(F303,2,LEN(F303)-3)),VALUE(SUBSTITUTE(F303,",","")))))),IF(RIGHT(F303,1)="T",1000000000000*VALUE(LEFT(F303,LEN(F303)-1)),IF(RIGHT(F303,1)="M",1000000*VALUE(LEFT(F303,LEN(F303)-1)),IF(RIGHT(F303,1)="B",1000000000*VALUE(LEFT(F303,LEN(F303)-1)),IF(RIGHT(F303,1)="%",0.01*VALUE(LEFT(F303,LEN(F303)-1)),IF(RIGHT(F303,1)="k",1000*VALUE(LEFT(F303,LEN(F303)-1)),VALUE(SUBSTITUTE(F303,",",""))))))))),"N/A")</f>
        <v/>
      </c>
      <c r="N303">
        <f>IFERROR(IF(TRIM(G303)="-", "N/A", IF(RIGHT(G303,1)=")",IF(RIGHT(G303,2)="T)",-1000000000000*VALUE(MID(G303,2,LEN(G303)-3)),IF(RIGHT(G303,2)="M)",-1000000*VALUE(MID(G303,2,LEN(G303)-3)),IF(RIGHT(G303,2)="B)",-1000000000*VALUE(MID(G303,2,LEN(G303)-3)),IF(RIGHT(G303,2)="k)",-1000*VALUE(MID(G303,2,LEN(G303)-3)),VALUE(SUBSTITUTE(G303,",","")))))),IF(RIGHT(G303,1)="T",1000000000000*VALUE(LEFT(G303,LEN(G303)-1)),IF(RIGHT(G303,1)="M",1000000*VALUE(LEFT(G303,LEN(G303)-1)),IF(RIGHT(G303,1)="B",1000000000*VALUE(LEFT(G303,LEN(G303)-1)),IF(RIGHT(G303,1)="%",0.01*VALUE(LEFT(G303,LEN(G303)-1)),IF(RIGHT(G303,1)="k",1000*VALUE(LEFT(G303,LEN(G303)-1)),VALUE(SUBSTITUTE(G303,",",""))))))))),"N/A")</f>
        <v/>
      </c>
      <c r="P303">
        <f>MAX(J303:N303)</f>
        <v/>
      </c>
      <c r="Q303">
        <f>IFERROR(J144+MATCH(P303,J303:N303,0)-1,"")</f>
        <v/>
      </c>
      <c r="R303">
        <f>IF(Q303="","",MIN(J303:N303))</f>
        <v/>
      </c>
      <c r="S303">
        <f>IFERROR(J144+MATCH(R303,J303:N303,0)-1,"")</f>
        <v/>
      </c>
      <c r="T303">
        <f>IFERROR(AVERAGE(J303:N303),"")</f>
        <v/>
      </c>
      <c r="U303">
        <f>IFERROR(STDEV(J303:N303),"")</f>
        <v/>
      </c>
      <c r="V303">
        <f>IFERROR(IF(C303="-","",IF(ISBLANK(B303),"",IF(OR(ISNUMBER(FIND("Growth",B303)),ISNUMBER(FIND("Margin",B303))),"",(J303-T303)/U303))),"")</f>
        <v/>
      </c>
      <c r="W303">
        <f>IFERROR(IF(OR(D303="-",ISBLANK(D303)),"",(K303-T303)/U303),"")</f>
        <v/>
      </c>
      <c r="X303">
        <f>IFERROR(IF(OR(E303="-",ISBLANK(E303)),"",(L303-T303)/U303),"")</f>
        <v/>
      </c>
      <c r="Y303">
        <f>IFERROR(IF(OR(F303="-",ISBLANK(F303)),"",(M303-T303)/U303),"")</f>
        <v/>
      </c>
      <c r="Z303">
        <f>IFERROR(IF(OR(G303="-",ISBLANK(G303)),"",(N303-T303)/U303),"")</f>
        <v/>
      </c>
      <c r="AA303">
        <f>IF(MAX(MAX(V303:Z303),ABS(MIN(V303:Z303)))=ABS(MIN(V303:Z303)),MIN(V303:Z303),MAX(V303:Z303))</f>
        <v/>
      </c>
      <c r="AB303">
        <f>IFERROR(V144+MATCH(AA303,V303:Z303,0)-1,"")</f>
        <v/>
      </c>
      <c r="AC303">
        <f>IF(AB303&lt;&gt;"",IF(S303=AB303,"Low",IF(AB303=Q303,"High","")),"")</f>
        <v/>
      </c>
      <c r="AE303">
        <f>IF(ISNUMBER(MATCH("N/A",J303:N303,0)),"",IFERROR((5 * SUMPRODUCT(J144:N144,J303:N303) - PRODUCT(SUM(J144:N144),SUM(J303:N303))) / ((5 * SUM((J144^2)+(K144^2)+(L144^2)+(M144^2)+(N144^2))) - SUM(J144:N144)^2),""))</f>
        <v/>
      </c>
      <c r="AF303">
        <f>IFERROR(CORREL(J144:N144,J303:N303),"")</f>
        <v/>
      </c>
      <c r="AZ303">
        <f>IF(Q303=S303,0,1)</f>
        <v/>
      </c>
      <c r="BA303">
        <f>IF(AZ303=1,IF(Q303="","",IF(Q303=N144,"Yes","No")),"")</f>
        <v/>
      </c>
      <c r="BB303">
        <f>IF(BA303="Yes",P303,"")</f>
        <v/>
      </c>
      <c r="BC303">
        <f>IF(AZ303=1,IF(S303="","",IF(S303=N144,"Yes","No")),"")</f>
        <v/>
      </c>
      <c r="BD303">
        <f>IF(BC303="Yes",R303,"")</f>
        <v/>
      </c>
      <c r="BE303">
        <f>IFERROR(IF(SIGN(AE303)=1,"Increasing",IF(SIGN(AE303)=-1,"Decreasing","")),"")</f>
        <v/>
      </c>
      <c r="BF303">
        <f>IF(OR(AND(BE303="Increasing",BA303="Yes"),AND(BE303="Decreasing",BC303="Yes")),"Yes","No")</f>
        <v/>
      </c>
      <c r="BG303">
        <f>IF(I303="pos_trend","Yes","No")</f>
        <v/>
      </c>
      <c r="BH303">
        <f>IF(AF303&lt;&gt;"",IF(ABS(AF303)&gt;0.8,"Yes","No"),"")</f>
        <v/>
      </c>
    </row>
    <row r="304" spans="1:60">
      <c r="I304">
        <f>IF(AND(K304&gt; J304, L304&gt; K304, M304&gt; L304, N304&gt; M304), "pos_trend", IF(AND(K304&lt; J304, L304&lt; K304, M304&lt; L304, N304&lt; M304), "neg_trend", "N/A"))</f>
        <v/>
      </c>
      <c r="J304">
        <f>IFERROR(IF(TRIM(C304)="-", "N/A", IF(RIGHT(C304,1)=")",IF(RIGHT(C304,2)="T)",-1000000000000*VALUE(MID(C304,2,LEN(C304)-3)),IF(RIGHT(C304,2)="M)",-1000000*VALUE(MID(C304,2,LEN(C304)-3)),IF(RIGHT(C304,2)="B)",-1000000000*VALUE(MID(C304,2,LEN(C304)-3)),IF(RIGHT(C304,2)="k)",-1000*VALUE(MID(C304,2,LEN(C304)-3)),VALUE(SUBSTITUTE(C304,",","")))))),IF(RIGHT(C304,1)="T",1000000000000*VALUE(LEFT(C304,LEN(C304)-1)),IF(RIGHT(C304,1)="M",1000000*VALUE(LEFT(C304,LEN(C304)-1)),IF(RIGHT(C304,1)="B",1000000000*VALUE(LEFT(C304,LEN(C304)-1)),IF(RIGHT(C304,1)="%",0.01*VALUE(LEFT(C304,LEN(C304)-1)),IF(RIGHT(C304,1)="k",1000*VALUE(LEFT(C304,LEN(C304)-1)),VALUE(SUBSTITUTE(C304,",",""))))))))),"N/A")</f>
        <v/>
      </c>
      <c r="K304">
        <f>IFERROR(IF(TRIM(D304)="-", "N/A", IF(RIGHT(D304,1)=")",IF(RIGHT(D304,2)="T)",-1000000000000*VALUE(MID(D304,2,LEN(D304)-3)),IF(RIGHT(D304,2)="M)",-1000000*VALUE(MID(D304,2,LEN(D304)-3)),IF(RIGHT(D304,2)="B)",-1000000000*VALUE(MID(D304,2,LEN(D304)-3)),IF(RIGHT(D304,2)="k)",-1000*VALUE(MID(D304,2,LEN(D304)-3)),VALUE(SUBSTITUTE(D304,",","")))))),IF(RIGHT(D304,1)="T",1000000000000*VALUE(LEFT(D304,LEN(D304)-1)),IF(RIGHT(D304,1)="M",1000000*VALUE(LEFT(D304,LEN(D304)-1)),IF(RIGHT(D304,1)="B",1000000000*VALUE(LEFT(D304,LEN(D304)-1)),IF(RIGHT(D304,1)="%",0.01*VALUE(LEFT(D304,LEN(D304)-1)),IF(RIGHT(D304,1)="k",1000*VALUE(LEFT(D304,LEN(D304)-1)),VALUE(SUBSTITUTE(D304,",",""))))))))),"N/A")</f>
        <v/>
      </c>
      <c r="L304">
        <f>IFERROR(IF(TRIM(E304)="-", "N/A", IF(RIGHT(E304,1)=")",IF(RIGHT(E304,2)="T)",-1000000000000*VALUE(MID(E304,2,LEN(E304)-3)),IF(RIGHT(E304,2)="M)",-1000000*VALUE(MID(E304,2,LEN(E304)-3)),IF(RIGHT(E304,2)="B)",-1000000000*VALUE(MID(E304,2,LEN(E304)-3)),IF(RIGHT(E304,2)="k)",-1000*VALUE(MID(E304,2,LEN(E304)-3)),VALUE(SUBSTITUTE(E304,",","")))))),IF(RIGHT(E304,1)="T",1000000000000*VALUE(LEFT(E304,LEN(E304)-1)),IF(RIGHT(E304,1)="M",1000000*VALUE(LEFT(E304,LEN(E304)-1)),IF(RIGHT(E304,1)="B",1000000000*VALUE(LEFT(E304,LEN(E304)-1)),IF(RIGHT(E304,1)="%",0.01*VALUE(LEFT(E304,LEN(E304)-1)),IF(RIGHT(E304,1)="k",1000*VALUE(LEFT(E304,LEN(E304)-1)),VALUE(SUBSTITUTE(E304,",",""))))))))),"N/A")</f>
        <v/>
      </c>
      <c r="M304">
        <f>IFERROR(IF(TRIM(F304)="-", "N/A", IF(RIGHT(F304,1)=")",IF(RIGHT(F304,2)="T)",-1000000000000*VALUE(MID(F304,2,LEN(F304)-3)),IF(RIGHT(F304,2)="M)",-1000000*VALUE(MID(F304,2,LEN(F304)-3)),IF(RIGHT(F304,2)="B)",-1000000000*VALUE(MID(F304,2,LEN(F304)-3)),IF(RIGHT(F304,2)="k)",-1000*VALUE(MID(F304,2,LEN(F304)-3)),VALUE(SUBSTITUTE(F304,",","")))))),IF(RIGHT(F304,1)="T",1000000000000*VALUE(LEFT(F304,LEN(F304)-1)),IF(RIGHT(F304,1)="M",1000000*VALUE(LEFT(F304,LEN(F304)-1)),IF(RIGHT(F304,1)="B",1000000000*VALUE(LEFT(F304,LEN(F304)-1)),IF(RIGHT(F304,1)="%",0.01*VALUE(LEFT(F304,LEN(F304)-1)),IF(RIGHT(F304,1)="k",1000*VALUE(LEFT(F304,LEN(F304)-1)),VALUE(SUBSTITUTE(F304,",",""))))))))),"N/A")</f>
        <v/>
      </c>
      <c r="N304">
        <f>IFERROR(IF(TRIM(G304)="-", "N/A", IF(RIGHT(G304,1)=")",IF(RIGHT(G304,2)="T)",-1000000000000*VALUE(MID(G304,2,LEN(G304)-3)),IF(RIGHT(G304,2)="M)",-1000000*VALUE(MID(G304,2,LEN(G304)-3)),IF(RIGHT(G304,2)="B)",-1000000000*VALUE(MID(G304,2,LEN(G304)-3)),IF(RIGHT(G304,2)="k)",-1000*VALUE(MID(G304,2,LEN(G304)-3)),VALUE(SUBSTITUTE(G304,",","")))))),IF(RIGHT(G304,1)="T",1000000000000*VALUE(LEFT(G304,LEN(G304)-1)),IF(RIGHT(G304,1)="M",1000000*VALUE(LEFT(G304,LEN(G304)-1)),IF(RIGHT(G304,1)="B",1000000000*VALUE(LEFT(G304,LEN(G304)-1)),IF(RIGHT(G304,1)="%",0.01*VALUE(LEFT(G304,LEN(G304)-1)),IF(RIGHT(G304,1)="k",1000*VALUE(LEFT(G304,LEN(G304)-1)),VALUE(SUBSTITUTE(G304,",",""))))))))),"N/A")</f>
        <v/>
      </c>
      <c r="P304">
        <f>MAX(J304:N304)</f>
        <v/>
      </c>
      <c r="Q304">
        <f>IFERROR(J144+MATCH(P304,J304:N304,0)-1,"")</f>
        <v/>
      </c>
      <c r="R304">
        <f>IF(Q304="","",MIN(J304:N304))</f>
        <v/>
      </c>
      <c r="S304">
        <f>IFERROR(J144+MATCH(R304,J304:N304,0)-1,"")</f>
        <v/>
      </c>
      <c r="T304">
        <f>IFERROR(AVERAGE(J304:N304),"")</f>
        <v/>
      </c>
      <c r="U304">
        <f>IFERROR(STDEV(J304:N304),"")</f>
        <v/>
      </c>
      <c r="V304">
        <f>IFERROR(IF(C304="-","",IF(ISBLANK(B304),"",IF(OR(ISNUMBER(FIND("Growth",B304)),ISNUMBER(FIND("Margin",B304))),"",(J304-T304)/U304))),"")</f>
        <v/>
      </c>
      <c r="W304">
        <f>IFERROR(IF(OR(D304="-",ISBLANK(D304)),"",(K304-T304)/U304),"")</f>
        <v/>
      </c>
      <c r="X304">
        <f>IFERROR(IF(OR(E304="-",ISBLANK(E304)),"",(L304-T304)/U304),"")</f>
        <v/>
      </c>
      <c r="Y304">
        <f>IFERROR(IF(OR(F304="-",ISBLANK(F304)),"",(M304-T304)/U304),"")</f>
        <v/>
      </c>
      <c r="Z304">
        <f>IFERROR(IF(OR(G304="-",ISBLANK(G304)),"",(N304-T304)/U304),"")</f>
        <v/>
      </c>
      <c r="AA304">
        <f>IF(MAX(MAX(V304:Z304),ABS(MIN(V304:Z304)))=ABS(MIN(V304:Z304)),MIN(V304:Z304),MAX(V304:Z304))</f>
        <v/>
      </c>
      <c r="AB304">
        <f>IFERROR(V144+MATCH(AA304,V304:Z304,0)-1,"")</f>
        <v/>
      </c>
      <c r="AC304">
        <f>IF(AB304&lt;&gt;"",IF(S304=AB304,"Low",IF(AB304=Q304,"High","")),"")</f>
        <v/>
      </c>
      <c r="AE304">
        <f>IF(ISNUMBER(MATCH("N/A",J304:N304,0)),"",IFERROR((5 * SUMPRODUCT(J144:N144,J304:N304) - PRODUCT(SUM(J144:N144),SUM(J304:N304))) / ((5 * SUM((J144^2)+(K144^2)+(L144^2)+(M144^2)+(N144^2))) - SUM(J144:N144)^2),""))</f>
        <v/>
      </c>
      <c r="AF304">
        <f>IFERROR(CORREL(J144:N144,J304:N304),"")</f>
        <v/>
      </c>
      <c r="AZ304">
        <f>IF(Q304=S304,0,1)</f>
        <v/>
      </c>
      <c r="BA304">
        <f>IF(AZ304=1,IF(Q304="","",IF(Q304=N144,"Yes","No")),"")</f>
        <v/>
      </c>
      <c r="BB304">
        <f>IF(BA304="Yes",P304,"")</f>
        <v/>
      </c>
      <c r="BC304">
        <f>IF(AZ304=1,IF(S304="","",IF(S304=N144,"Yes","No")),"")</f>
        <v/>
      </c>
      <c r="BD304">
        <f>IF(BC304="Yes",R304,"")</f>
        <v/>
      </c>
      <c r="BE304">
        <f>IFERROR(IF(SIGN(AE304)=1,"Increasing",IF(SIGN(AE304)=-1,"Decreasing","")),"")</f>
        <v/>
      </c>
      <c r="BF304">
        <f>IF(OR(AND(BE304="Increasing",BA304="Yes"),AND(BE304="Decreasing",BC304="Yes")),"Yes","No")</f>
        <v/>
      </c>
      <c r="BG304">
        <f>IF(I304="pos_trend","Yes","No")</f>
        <v/>
      </c>
      <c r="BH304">
        <f>IF(AF304&lt;&gt;"",IF(ABS(AF304)&gt;0.8,"Yes","No"),"")</f>
        <v/>
      </c>
    </row>
    <row r="305" spans="1:60">
      <c r="I305">
        <f>IF(AND(K305&gt; J305, L305&gt; K305, M305&gt; L305, N305&gt; M305), "pos_trend", IF(AND(K305&lt; J305, L305&lt; K305, M305&lt; L305, N305&lt; M305), "neg_trend", "N/A"))</f>
        <v/>
      </c>
      <c r="J305">
        <f>IFERROR(IF(TRIM(C305)="-", "N/A", IF(RIGHT(C305,1)=")",IF(RIGHT(C305,2)="T)",-1000000000000*VALUE(MID(C305,2,LEN(C305)-3)),IF(RIGHT(C305,2)="M)",-1000000*VALUE(MID(C305,2,LEN(C305)-3)),IF(RIGHT(C305,2)="B)",-1000000000*VALUE(MID(C305,2,LEN(C305)-3)),IF(RIGHT(C305,2)="k)",-1000*VALUE(MID(C305,2,LEN(C305)-3)),VALUE(SUBSTITUTE(C305,",","")))))),IF(RIGHT(C305,1)="T",1000000000000*VALUE(LEFT(C305,LEN(C305)-1)),IF(RIGHT(C305,1)="M",1000000*VALUE(LEFT(C305,LEN(C305)-1)),IF(RIGHT(C305,1)="B",1000000000*VALUE(LEFT(C305,LEN(C305)-1)),IF(RIGHT(C305,1)="%",0.01*VALUE(LEFT(C305,LEN(C305)-1)),IF(RIGHT(C305,1)="k",1000*VALUE(LEFT(C305,LEN(C305)-1)),VALUE(SUBSTITUTE(C305,",",""))))))))),"N/A")</f>
        <v/>
      </c>
      <c r="K305">
        <f>IFERROR(IF(TRIM(D305)="-", "N/A", IF(RIGHT(D305,1)=")",IF(RIGHT(D305,2)="T)",-1000000000000*VALUE(MID(D305,2,LEN(D305)-3)),IF(RIGHT(D305,2)="M)",-1000000*VALUE(MID(D305,2,LEN(D305)-3)),IF(RIGHT(D305,2)="B)",-1000000000*VALUE(MID(D305,2,LEN(D305)-3)),IF(RIGHT(D305,2)="k)",-1000*VALUE(MID(D305,2,LEN(D305)-3)),VALUE(SUBSTITUTE(D305,",","")))))),IF(RIGHT(D305,1)="T",1000000000000*VALUE(LEFT(D305,LEN(D305)-1)),IF(RIGHT(D305,1)="M",1000000*VALUE(LEFT(D305,LEN(D305)-1)),IF(RIGHT(D305,1)="B",1000000000*VALUE(LEFT(D305,LEN(D305)-1)),IF(RIGHT(D305,1)="%",0.01*VALUE(LEFT(D305,LEN(D305)-1)),IF(RIGHT(D305,1)="k",1000*VALUE(LEFT(D305,LEN(D305)-1)),VALUE(SUBSTITUTE(D305,",",""))))))))),"N/A")</f>
        <v/>
      </c>
      <c r="L305">
        <f>IFERROR(IF(TRIM(E305)="-", "N/A", IF(RIGHT(E305,1)=")",IF(RIGHT(E305,2)="T)",-1000000000000*VALUE(MID(E305,2,LEN(E305)-3)),IF(RIGHT(E305,2)="M)",-1000000*VALUE(MID(E305,2,LEN(E305)-3)),IF(RIGHT(E305,2)="B)",-1000000000*VALUE(MID(E305,2,LEN(E305)-3)),IF(RIGHT(E305,2)="k)",-1000*VALUE(MID(E305,2,LEN(E305)-3)),VALUE(SUBSTITUTE(E305,",","")))))),IF(RIGHT(E305,1)="T",1000000000000*VALUE(LEFT(E305,LEN(E305)-1)),IF(RIGHT(E305,1)="M",1000000*VALUE(LEFT(E305,LEN(E305)-1)),IF(RIGHT(E305,1)="B",1000000000*VALUE(LEFT(E305,LEN(E305)-1)),IF(RIGHT(E305,1)="%",0.01*VALUE(LEFT(E305,LEN(E305)-1)),IF(RIGHT(E305,1)="k",1000*VALUE(LEFT(E305,LEN(E305)-1)),VALUE(SUBSTITUTE(E305,",",""))))))))),"N/A")</f>
        <v/>
      </c>
      <c r="M305">
        <f>IFERROR(IF(TRIM(F305)="-", "N/A", IF(RIGHT(F305,1)=")",IF(RIGHT(F305,2)="T)",-1000000000000*VALUE(MID(F305,2,LEN(F305)-3)),IF(RIGHT(F305,2)="M)",-1000000*VALUE(MID(F305,2,LEN(F305)-3)),IF(RIGHT(F305,2)="B)",-1000000000*VALUE(MID(F305,2,LEN(F305)-3)),IF(RIGHT(F305,2)="k)",-1000*VALUE(MID(F305,2,LEN(F305)-3)),VALUE(SUBSTITUTE(F305,",","")))))),IF(RIGHT(F305,1)="T",1000000000000*VALUE(LEFT(F305,LEN(F305)-1)),IF(RIGHT(F305,1)="M",1000000*VALUE(LEFT(F305,LEN(F305)-1)),IF(RIGHT(F305,1)="B",1000000000*VALUE(LEFT(F305,LEN(F305)-1)),IF(RIGHT(F305,1)="%",0.01*VALUE(LEFT(F305,LEN(F305)-1)),IF(RIGHT(F305,1)="k",1000*VALUE(LEFT(F305,LEN(F305)-1)),VALUE(SUBSTITUTE(F305,",",""))))))))),"N/A")</f>
        <v/>
      </c>
      <c r="N305">
        <f>IFERROR(IF(TRIM(G305)="-", "N/A", IF(RIGHT(G305,1)=")",IF(RIGHT(G305,2)="T)",-1000000000000*VALUE(MID(G305,2,LEN(G305)-3)),IF(RIGHT(G305,2)="M)",-1000000*VALUE(MID(G305,2,LEN(G305)-3)),IF(RIGHT(G305,2)="B)",-1000000000*VALUE(MID(G305,2,LEN(G305)-3)),IF(RIGHT(G305,2)="k)",-1000*VALUE(MID(G305,2,LEN(G305)-3)),VALUE(SUBSTITUTE(G305,",","")))))),IF(RIGHT(G305,1)="T",1000000000000*VALUE(LEFT(G305,LEN(G305)-1)),IF(RIGHT(G305,1)="M",1000000*VALUE(LEFT(G305,LEN(G305)-1)),IF(RIGHT(G305,1)="B",1000000000*VALUE(LEFT(G305,LEN(G305)-1)),IF(RIGHT(G305,1)="%",0.01*VALUE(LEFT(G305,LEN(G305)-1)),IF(RIGHT(G305,1)="k",1000*VALUE(LEFT(G305,LEN(G305)-1)),VALUE(SUBSTITUTE(G305,",",""))))))))),"N/A")</f>
        <v/>
      </c>
      <c r="P305">
        <f>MAX(J305:N305)</f>
        <v/>
      </c>
      <c r="Q305">
        <f>IFERROR(J144+MATCH(P305,J305:N305,0)-1,"")</f>
        <v/>
      </c>
      <c r="R305">
        <f>IF(Q305="","",MIN(J305:N305))</f>
        <v/>
      </c>
      <c r="S305">
        <f>IFERROR(J144+MATCH(R305,J305:N305,0)-1,"")</f>
        <v/>
      </c>
      <c r="T305">
        <f>IFERROR(AVERAGE(J305:N305),"")</f>
        <v/>
      </c>
      <c r="U305">
        <f>IFERROR(STDEV(J305:N305),"")</f>
        <v/>
      </c>
      <c r="V305">
        <f>IFERROR(IF(C305="-","",IF(ISBLANK(B305),"",IF(OR(ISNUMBER(FIND("Growth",B305)),ISNUMBER(FIND("Margin",B305))),"",(J305-T305)/U305))),"")</f>
        <v/>
      </c>
      <c r="W305">
        <f>IFERROR(IF(OR(D305="-",ISBLANK(D305)),"",(K305-T305)/U305),"")</f>
        <v/>
      </c>
      <c r="X305">
        <f>IFERROR(IF(OR(E305="-",ISBLANK(E305)),"",(L305-T305)/U305),"")</f>
        <v/>
      </c>
      <c r="Y305">
        <f>IFERROR(IF(OR(F305="-",ISBLANK(F305)),"",(M305-T305)/U305),"")</f>
        <v/>
      </c>
      <c r="Z305">
        <f>IFERROR(IF(OR(G305="-",ISBLANK(G305)),"",(N305-T305)/U305),"")</f>
        <v/>
      </c>
      <c r="AA305">
        <f>IF(MAX(MAX(V305:Z305),ABS(MIN(V305:Z305)))=ABS(MIN(V305:Z305)),MIN(V305:Z305),MAX(V305:Z305))</f>
        <v/>
      </c>
      <c r="AB305">
        <f>IFERROR(V144+MATCH(AA305,V305:Z305,0)-1,"")</f>
        <v/>
      </c>
      <c r="AC305">
        <f>IF(AB305&lt;&gt;"",IF(S305=AB305,"Low",IF(AB305=Q305,"High","")),"")</f>
        <v/>
      </c>
      <c r="AE305">
        <f>IF(ISNUMBER(MATCH("N/A",J305:N305,0)),"",IFERROR((5 * SUMPRODUCT(J144:N144,J305:N305) - PRODUCT(SUM(J144:N144),SUM(J305:N305))) / ((5 * SUM((J144^2)+(K144^2)+(L144^2)+(M144^2)+(N144^2))) - SUM(J144:N144)^2),""))</f>
        <v/>
      </c>
      <c r="AF305">
        <f>IFERROR(CORREL(J144:N144,J305:N305),"")</f>
        <v/>
      </c>
      <c r="AZ305">
        <f>IF(Q305=S305,0,1)</f>
        <v/>
      </c>
      <c r="BA305">
        <f>IF(AZ305=1,IF(Q305="","",IF(Q305=N144,"Yes","No")),"")</f>
        <v/>
      </c>
      <c r="BB305">
        <f>IF(BA305="Yes",P305,"")</f>
        <v/>
      </c>
      <c r="BC305">
        <f>IF(AZ305=1,IF(S305="","",IF(S305=N144,"Yes","No")),"")</f>
        <v/>
      </c>
      <c r="BD305">
        <f>IF(BC305="Yes",R305,"")</f>
        <v/>
      </c>
      <c r="BE305">
        <f>IFERROR(IF(SIGN(AE305)=1,"Increasing",IF(SIGN(AE305)=-1,"Decreasing","")),"")</f>
        <v/>
      </c>
      <c r="BF305">
        <f>IF(OR(AND(BE305="Increasing",BA305="Yes"),AND(BE305="Decreasing",BC305="Yes")),"Yes","No")</f>
        <v/>
      </c>
      <c r="BG305">
        <f>IF(I305="pos_trend","Yes","No")</f>
        <v/>
      </c>
      <c r="BH305">
        <f>IF(AF305&lt;&gt;"",IF(ABS(AF305)&gt;0.8,"Yes","No"),"")</f>
        <v/>
      </c>
    </row>
    <row r="306" spans="1:60">
      <c r="I306">
        <f>IF(AND(K306&gt; J306, L306&gt; K306, M306&gt; L306, N306&gt; M306), "pos_trend", IF(AND(K306&lt; J306, L306&lt; K306, M306&lt; L306, N306&lt; M306), "neg_trend", "N/A"))</f>
        <v/>
      </c>
      <c r="J306">
        <f>IFERROR(IF(TRIM(C306)="-", "N/A", IF(RIGHT(C306,1)=")",IF(RIGHT(C306,2)="T)",-1000000000000*VALUE(MID(C306,2,LEN(C306)-3)),IF(RIGHT(C306,2)="M)",-1000000*VALUE(MID(C306,2,LEN(C306)-3)),IF(RIGHT(C306,2)="B)",-1000000000*VALUE(MID(C306,2,LEN(C306)-3)),IF(RIGHT(C306,2)="k)",-1000*VALUE(MID(C306,2,LEN(C306)-3)),VALUE(SUBSTITUTE(C306,",","")))))),IF(RIGHT(C306,1)="T",1000000000000*VALUE(LEFT(C306,LEN(C306)-1)),IF(RIGHT(C306,1)="M",1000000*VALUE(LEFT(C306,LEN(C306)-1)),IF(RIGHT(C306,1)="B",1000000000*VALUE(LEFT(C306,LEN(C306)-1)),IF(RIGHT(C306,1)="%",0.01*VALUE(LEFT(C306,LEN(C306)-1)),IF(RIGHT(C306,1)="k",1000*VALUE(LEFT(C306,LEN(C306)-1)),VALUE(SUBSTITUTE(C306,",",""))))))))),"N/A")</f>
        <v/>
      </c>
      <c r="K306">
        <f>IFERROR(IF(TRIM(D306)="-", "N/A", IF(RIGHT(D306,1)=")",IF(RIGHT(D306,2)="T)",-1000000000000*VALUE(MID(D306,2,LEN(D306)-3)),IF(RIGHT(D306,2)="M)",-1000000*VALUE(MID(D306,2,LEN(D306)-3)),IF(RIGHT(D306,2)="B)",-1000000000*VALUE(MID(D306,2,LEN(D306)-3)),IF(RIGHT(D306,2)="k)",-1000*VALUE(MID(D306,2,LEN(D306)-3)),VALUE(SUBSTITUTE(D306,",","")))))),IF(RIGHT(D306,1)="T",1000000000000*VALUE(LEFT(D306,LEN(D306)-1)),IF(RIGHT(D306,1)="M",1000000*VALUE(LEFT(D306,LEN(D306)-1)),IF(RIGHT(D306,1)="B",1000000000*VALUE(LEFT(D306,LEN(D306)-1)),IF(RIGHT(D306,1)="%",0.01*VALUE(LEFT(D306,LEN(D306)-1)),IF(RIGHT(D306,1)="k",1000*VALUE(LEFT(D306,LEN(D306)-1)),VALUE(SUBSTITUTE(D306,",",""))))))))),"N/A")</f>
        <v/>
      </c>
      <c r="L306">
        <f>IFERROR(IF(TRIM(E306)="-", "N/A", IF(RIGHT(E306,1)=")",IF(RIGHT(E306,2)="T)",-1000000000000*VALUE(MID(E306,2,LEN(E306)-3)),IF(RIGHT(E306,2)="M)",-1000000*VALUE(MID(E306,2,LEN(E306)-3)),IF(RIGHT(E306,2)="B)",-1000000000*VALUE(MID(E306,2,LEN(E306)-3)),IF(RIGHT(E306,2)="k)",-1000*VALUE(MID(E306,2,LEN(E306)-3)),VALUE(SUBSTITUTE(E306,",","")))))),IF(RIGHT(E306,1)="T",1000000000000*VALUE(LEFT(E306,LEN(E306)-1)),IF(RIGHT(E306,1)="M",1000000*VALUE(LEFT(E306,LEN(E306)-1)),IF(RIGHT(E306,1)="B",1000000000*VALUE(LEFT(E306,LEN(E306)-1)),IF(RIGHT(E306,1)="%",0.01*VALUE(LEFT(E306,LEN(E306)-1)),IF(RIGHT(E306,1)="k",1000*VALUE(LEFT(E306,LEN(E306)-1)),VALUE(SUBSTITUTE(E306,",",""))))))))),"N/A")</f>
        <v/>
      </c>
      <c r="M306">
        <f>IFERROR(IF(TRIM(F306)="-", "N/A", IF(RIGHT(F306,1)=")",IF(RIGHT(F306,2)="T)",-1000000000000*VALUE(MID(F306,2,LEN(F306)-3)),IF(RIGHT(F306,2)="M)",-1000000*VALUE(MID(F306,2,LEN(F306)-3)),IF(RIGHT(F306,2)="B)",-1000000000*VALUE(MID(F306,2,LEN(F306)-3)),IF(RIGHT(F306,2)="k)",-1000*VALUE(MID(F306,2,LEN(F306)-3)),VALUE(SUBSTITUTE(F306,",","")))))),IF(RIGHT(F306,1)="T",1000000000000*VALUE(LEFT(F306,LEN(F306)-1)),IF(RIGHT(F306,1)="M",1000000*VALUE(LEFT(F306,LEN(F306)-1)),IF(RIGHT(F306,1)="B",1000000000*VALUE(LEFT(F306,LEN(F306)-1)),IF(RIGHT(F306,1)="%",0.01*VALUE(LEFT(F306,LEN(F306)-1)),IF(RIGHT(F306,1)="k",1000*VALUE(LEFT(F306,LEN(F306)-1)),VALUE(SUBSTITUTE(F306,",",""))))))))),"N/A")</f>
        <v/>
      </c>
      <c r="N306">
        <f>IFERROR(IF(TRIM(G306)="-", "N/A", IF(RIGHT(G306,1)=")",IF(RIGHT(G306,2)="T)",-1000000000000*VALUE(MID(G306,2,LEN(G306)-3)),IF(RIGHT(G306,2)="M)",-1000000*VALUE(MID(G306,2,LEN(G306)-3)),IF(RIGHT(G306,2)="B)",-1000000000*VALUE(MID(G306,2,LEN(G306)-3)),IF(RIGHT(G306,2)="k)",-1000*VALUE(MID(G306,2,LEN(G306)-3)),VALUE(SUBSTITUTE(G306,",","")))))),IF(RIGHT(G306,1)="T",1000000000000*VALUE(LEFT(G306,LEN(G306)-1)),IF(RIGHT(G306,1)="M",1000000*VALUE(LEFT(G306,LEN(G306)-1)),IF(RIGHT(G306,1)="B",1000000000*VALUE(LEFT(G306,LEN(G306)-1)),IF(RIGHT(G306,1)="%",0.01*VALUE(LEFT(G306,LEN(G306)-1)),IF(RIGHT(G306,1)="k",1000*VALUE(LEFT(G306,LEN(G306)-1)),VALUE(SUBSTITUTE(G306,",",""))))))))),"N/A")</f>
        <v/>
      </c>
      <c r="P306">
        <f>MAX(J306:N306)</f>
        <v/>
      </c>
      <c r="Q306">
        <f>IFERROR(J144+MATCH(P306,J306:N306,0)-1,"")</f>
        <v/>
      </c>
      <c r="R306">
        <f>IF(Q306="","",MIN(J306:N306))</f>
        <v/>
      </c>
      <c r="S306">
        <f>IFERROR(J144+MATCH(R306,J306:N306,0)-1,"")</f>
        <v/>
      </c>
      <c r="T306">
        <f>IFERROR(AVERAGE(J306:N306),"")</f>
        <v/>
      </c>
      <c r="U306">
        <f>IFERROR(STDEV(J306:N306),"")</f>
        <v/>
      </c>
      <c r="V306">
        <f>IFERROR(IF(C306="-","",IF(ISBLANK(B306),"",IF(OR(ISNUMBER(FIND("Growth",B306)),ISNUMBER(FIND("Margin",B306))),"",(J306-T306)/U306))),"")</f>
        <v/>
      </c>
      <c r="W306">
        <f>IFERROR(IF(OR(D306="-",ISBLANK(D306)),"",(K306-T306)/U306),"")</f>
        <v/>
      </c>
      <c r="X306">
        <f>IFERROR(IF(OR(E306="-",ISBLANK(E306)),"",(L306-T306)/U306),"")</f>
        <v/>
      </c>
      <c r="Y306">
        <f>IFERROR(IF(OR(F306="-",ISBLANK(F306)),"",(M306-T306)/U306),"")</f>
        <v/>
      </c>
      <c r="Z306">
        <f>IFERROR(IF(OR(G306="-",ISBLANK(G306)),"",(N306-T306)/U306),"")</f>
        <v/>
      </c>
      <c r="AA306">
        <f>IF(MAX(MAX(V306:Z306),ABS(MIN(V306:Z306)))=ABS(MIN(V306:Z306)),MIN(V306:Z306),MAX(V306:Z306))</f>
        <v/>
      </c>
      <c r="AB306">
        <f>IFERROR(V144+MATCH(AA306,V306:Z306,0)-1,"")</f>
        <v/>
      </c>
      <c r="AC306">
        <f>IF(AB306&lt;&gt;"",IF(S306=AB306,"Low",IF(AB306=Q306,"High","")),"")</f>
        <v/>
      </c>
      <c r="AE306">
        <f>IF(ISNUMBER(MATCH("N/A",J306:N306,0)),"",IFERROR((5 * SUMPRODUCT(J144:N144,J306:N306) - PRODUCT(SUM(J144:N144),SUM(J306:N306))) / ((5 * SUM((J144^2)+(K144^2)+(L144^2)+(M144^2)+(N144^2))) - SUM(J144:N144)^2),""))</f>
        <v/>
      </c>
      <c r="AF306">
        <f>IFERROR(CORREL(J144:N144,J306:N306),"")</f>
        <v/>
      </c>
      <c r="AZ306">
        <f>IF(Q306=S306,0,1)</f>
        <v/>
      </c>
      <c r="BA306">
        <f>IF(AZ306=1,IF(Q306="","",IF(Q306=N144,"Yes","No")),"")</f>
        <v/>
      </c>
      <c r="BB306">
        <f>IF(BA306="Yes",P306,"")</f>
        <v/>
      </c>
      <c r="BC306">
        <f>IF(AZ306=1,IF(S306="","",IF(S306=N144,"Yes","No")),"")</f>
        <v/>
      </c>
      <c r="BD306">
        <f>IF(BC306="Yes",R306,"")</f>
        <v/>
      </c>
      <c r="BE306">
        <f>IFERROR(IF(SIGN(AE306)=1,"Increasing",IF(SIGN(AE306)=-1,"Decreasing","")),"")</f>
        <v/>
      </c>
      <c r="BF306">
        <f>IF(OR(AND(BE306="Increasing",BA306="Yes"),AND(BE306="Decreasing",BC306="Yes")),"Yes","No")</f>
        <v/>
      </c>
      <c r="BG306">
        <f>IF(I306="pos_trend","Yes","No")</f>
        <v/>
      </c>
      <c r="BH306">
        <f>IF(AF306&lt;&gt;"",IF(ABS(AF306)&gt;0.8,"Yes","No"),"")</f>
        <v/>
      </c>
    </row>
    <row r="307" spans="1:60">
      <c r="I307">
        <f>IF(AND(K307&gt; J307, L307&gt; K307, M307&gt; L307, N307&gt; M307), "pos_trend", IF(AND(K307&lt; J307, L307&lt; K307, M307&lt; L307, N307&lt; M307), "neg_trend", "N/A"))</f>
        <v/>
      </c>
      <c r="J307">
        <f>IFERROR(IF(TRIM(C307)="-", "N/A", IF(RIGHT(C307,1)=")",IF(RIGHT(C307,2)="T)",-1000000000000*VALUE(MID(C307,2,LEN(C307)-3)),IF(RIGHT(C307,2)="M)",-1000000*VALUE(MID(C307,2,LEN(C307)-3)),IF(RIGHT(C307,2)="B)",-1000000000*VALUE(MID(C307,2,LEN(C307)-3)),IF(RIGHT(C307,2)="k)",-1000*VALUE(MID(C307,2,LEN(C307)-3)),VALUE(SUBSTITUTE(C307,",","")))))),IF(RIGHT(C307,1)="T",1000000000000*VALUE(LEFT(C307,LEN(C307)-1)),IF(RIGHT(C307,1)="M",1000000*VALUE(LEFT(C307,LEN(C307)-1)),IF(RIGHT(C307,1)="B",1000000000*VALUE(LEFT(C307,LEN(C307)-1)),IF(RIGHT(C307,1)="%",0.01*VALUE(LEFT(C307,LEN(C307)-1)),IF(RIGHT(C307,1)="k",1000*VALUE(LEFT(C307,LEN(C307)-1)),VALUE(SUBSTITUTE(C307,",",""))))))))),"N/A")</f>
        <v/>
      </c>
      <c r="K307">
        <f>IFERROR(IF(TRIM(D307)="-", "N/A", IF(RIGHT(D307,1)=")",IF(RIGHT(D307,2)="T)",-1000000000000*VALUE(MID(D307,2,LEN(D307)-3)),IF(RIGHT(D307,2)="M)",-1000000*VALUE(MID(D307,2,LEN(D307)-3)),IF(RIGHT(D307,2)="B)",-1000000000*VALUE(MID(D307,2,LEN(D307)-3)),IF(RIGHT(D307,2)="k)",-1000*VALUE(MID(D307,2,LEN(D307)-3)),VALUE(SUBSTITUTE(D307,",","")))))),IF(RIGHT(D307,1)="T",1000000000000*VALUE(LEFT(D307,LEN(D307)-1)),IF(RIGHT(D307,1)="M",1000000*VALUE(LEFT(D307,LEN(D307)-1)),IF(RIGHT(D307,1)="B",1000000000*VALUE(LEFT(D307,LEN(D307)-1)),IF(RIGHT(D307,1)="%",0.01*VALUE(LEFT(D307,LEN(D307)-1)),IF(RIGHT(D307,1)="k",1000*VALUE(LEFT(D307,LEN(D307)-1)),VALUE(SUBSTITUTE(D307,",",""))))))))),"N/A")</f>
        <v/>
      </c>
      <c r="L307">
        <f>IFERROR(IF(TRIM(E307)="-", "N/A", IF(RIGHT(E307,1)=")",IF(RIGHT(E307,2)="T)",-1000000000000*VALUE(MID(E307,2,LEN(E307)-3)),IF(RIGHT(E307,2)="M)",-1000000*VALUE(MID(E307,2,LEN(E307)-3)),IF(RIGHT(E307,2)="B)",-1000000000*VALUE(MID(E307,2,LEN(E307)-3)),IF(RIGHT(E307,2)="k)",-1000*VALUE(MID(E307,2,LEN(E307)-3)),VALUE(SUBSTITUTE(E307,",","")))))),IF(RIGHT(E307,1)="T",1000000000000*VALUE(LEFT(E307,LEN(E307)-1)),IF(RIGHT(E307,1)="M",1000000*VALUE(LEFT(E307,LEN(E307)-1)),IF(RIGHT(E307,1)="B",1000000000*VALUE(LEFT(E307,LEN(E307)-1)),IF(RIGHT(E307,1)="%",0.01*VALUE(LEFT(E307,LEN(E307)-1)),IF(RIGHT(E307,1)="k",1000*VALUE(LEFT(E307,LEN(E307)-1)),VALUE(SUBSTITUTE(E307,",",""))))))))),"N/A")</f>
        <v/>
      </c>
      <c r="M307">
        <f>IFERROR(IF(TRIM(F307)="-", "N/A", IF(RIGHT(F307,1)=")",IF(RIGHT(F307,2)="T)",-1000000000000*VALUE(MID(F307,2,LEN(F307)-3)),IF(RIGHT(F307,2)="M)",-1000000*VALUE(MID(F307,2,LEN(F307)-3)),IF(RIGHT(F307,2)="B)",-1000000000*VALUE(MID(F307,2,LEN(F307)-3)),IF(RIGHT(F307,2)="k)",-1000*VALUE(MID(F307,2,LEN(F307)-3)),VALUE(SUBSTITUTE(F307,",","")))))),IF(RIGHT(F307,1)="T",1000000000000*VALUE(LEFT(F307,LEN(F307)-1)),IF(RIGHT(F307,1)="M",1000000*VALUE(LEFT(F307,LEN(F307)-1)),IF(RIGHT(F307,1)="B",1000000000*VALUE(LEFT(F307,LEN(F307)-1)),IF(RIGHT(F307,1)="%",0.01*VALUE(LEFT(F307,LEN(F307)-1)),IF(RIGHT(F307,1)="k",1000*VALUE(LEFT(F307,LEN(F307)-1)),VALUE(SUBSTITUTE(F307,",",""))))))))),"N/A")</f>
        <v/>
      </c>
      <c r="N307">
        <f>IFERROR(IF(TRIM(G307)="-", "N/A", IF(RIGHT(G307,1)=")",IF(RIGHT(G307,2)="T)",-1000000000000*VALUE(MID(G307,2,LEN(G307)-3)),IF(RIGHT(G307,2)="M)",-1000000*VALUE(MID(G307,2,LEN(G307)-3)),IF(RIGHT(G307,2)="B)",-1000000000*VALUE(MID(G307,2,LEN(G307)-3)),IF(RIGHT(G307,2)="k)",-1000*VALUE(MID(G307,2,LEN(G307)-3)),VALUE(SUBSTITUTE(G307,",","")))))),IF(RIGHT(G307,1)="T",1000000000000*VALUE(LEFT(G307,LEN(G307)-1)),IF(RIGHT(G307,1)="M",1000000*VALUE(LEFT(G307,LEN(G307)-1)),IF(RIGHT(G307,1)="B",1000000000*VALUE(LEFT(G307,LEN(G307)-1)),IF(RIGHT(G307,1)="%",0.01*VALUE(LEFT(G307,LEN(G307)-1)),IF(RIGHT(G307,1)="k",1000*VALUE(LEFT(G307,LEN(G307)-1)),VALUE(SUBSTITUTE(G307,",",""))))))))),"N/A")</f>
        <v/>
      </c>
      <c r="P307">
        <f>MAX(J307:N307)</f>
        <v/>
      </c>
      <c r="Q307">
        <f>IFERROR(J144+MATCH(P307,J307:N307,0)-1,"")</f>
        <v/>
      </c>
      <c r="R307">
        <f>IF(Q307="","",MIN(J307:N307))</f>
        <v/>
      </c>
      <c r="S307">
        <f>IFERROR(J144+MATCH(R307,J307:N307,0)-1,"")</f>
        <v/>
      </c>
      <c r="T307">
        <f>IFERROR(AVERAGE(J307:N307),"")</f>
        <v/>
      </c>
      <c r="U307">
        <f>IFERROR(STDEV(J307:N307),"")</f>
        <v/>
      </c>
      <c r="V307">
        <f>IFERROR(IF(C307="-","",IF(ISBLANK(B307),"",IF(OR(ISNUMBER(FIND("Growth",B307)),ISNUMBER(FIND("Margin",B307))),"",(J307-T307)/U307))),"")</f>
        <v/>
      </c>
      <c r="W307">
        <f>IFERROR(IF(OR(D307="-",ISBLANK(D307)),"",(K307-T307)/U307),"")</f>
        <v/>
      </c>
      <c r="X307">
        <f>IFERROR(IF(OR(E307="-",ISBLANK(E307)),"",(L307-T307)/U307),"")</f>
        <v/>
      </c>
      <c r="Y307">
        <f>IFERROR(IF(OR(F307="-",ISBLANK(F307)),"",(M307-T307)/U307),"")</f>
        <v/>
      </c>
      <c r="Z307">
        <f>IFERROR(IF(OR(G307="-",ISBLANK(G307)),"",(N307-T307)/U307),"")</f>
        <v/>
      </c>
      <c r="AA307">
        <f>IF(MAX(MAX(V307:Z307),ABS(MIN(V307:Z307)))=ABS(MIN(V307:Z307)),MIN(V307:Z307),MAX(V307:Z307))</f>
        <v/>
      </c>
      <c r="AB307">
        <f>IFERROR(V144+MATCH(AA307,V307:Z307,0)-1,"")</f>
        <v/>
      </c>
      <c r="AC307">
        <f>IF(AB307&lt;&gt;"",IF(S307=AB307,"Low",IF(AB307=Q307,"High","")),"")</f>
        <v/>
      </c>
      <c r="AE307">
        <f>IF(ISNUMBER(MATCH("N/A",J307:N307,0)),"",IFERROR((5 * SUMPRODUCT(J144:N144,J307:N307) - PRODUCT(SUM(J144:N144),SUM(J307:N307))) / ((5 * SUM((J144^2)+(K144^2)+(L144^2)+(M144^2)+(N144^2))) - SUM(J144:N144)^2),""))</f>
        <v/>
      </c>
      <c r="AF307">
        <f>IFERROR(CORREL(J144:N144,J307:N307),"")</f>
        <v/>
      </c>
      <c r="AZ307">
        <f>IF(Q307=S307,0,1)</f>
        <v/>
      </c>
      <c r="BA307">
        <f>IF(AZ307=1,IF(Q307="","",IF(Q307=N144,"Yes","No")),"")</f>
        <v/>
      </c>
      <c r="BB307">
        <f>IF(BA307="Yes",P307,"")</f>
        <v/>
      </c>
      <c r="BC307">
        <f>IF(AZ307=1,IF(S307="","",IF(S307=N144,"Yes","No")),"")</f>
        <v/>
      </c>
      <c r="BD307">
        <f>IF(BC307="Yes",R307,"")</f>
        <v/>
      </c>
      <c r="BE307">
        <f>IFERROR(IF(SIGN(AE307)=1,"Increasing",IF(SIGN(AE307)=-1,"Decreasing","")),"")</f>
        <v/>
      </c>
      <c r="BF307">
        <f>IF(OR(AND(BE307="Increasing",BA307="Yes"),AND(BE307="Decreasing",BC307="Yes")),"Yes","No")</f>
        <v/>
      </c>
      <c r="BG307">
        <f>IF(I307="pos_trend","Yes","No")</f>
        <v/>
      </c>
      <c r="BH307">
        <f>IF(AF307&lt;&gt;"",IF(ABS(AF307)&gt;0.8,"Yes","No"),"")</f>
        <v/>
      </c>
    </row>
    <row r="308" spans="1:60">
      <c r="I308">
        <f>IF(AND(K308&gt; J308, L308&gt; K308, M308&gt; L308, N308&gt; M308), "pos_trend", IF(AND(K308&lt; J308, L308&lt; K308, M308&lt; L308, N308&lt; M308), "neg_trend", "N/A"))</f>
        <v/>
      </c>
      <c r="J308">
        <f>IFERROR(IF(TRIM(C308)="-", "N/A", IF(RIGHT(C308,1)=")",IF(RIGHT(C308,2)="T)",-1000000000000*VALUE(MID(C308,2,LEN(C308)-3)),IF(RIGHT(C308,2)="M)",-1000000*VALUE(MID(C308,2,LEN(C308)-3)),IF(RIGHT(C308,2)="B)",-1000000000*VALUE(MID(C308,2,LEN(C308)-3)),IF(RIGHT(C308,2)="k)",-1000*VALUE(MID(C308,2,LEN(C308)-3)),VALUE(SUBSTITUTE(C308,",","")))))),IF(RIGHT(C308,1)="T",1000000000000*VALUE(LEFT(C308,LEN(C308)-1)),IF(RIGHT(C308,1)="M",1000000*VALUE(LEFT(C308,LEN(C308)-1)),IF(RIGHT(C308,1)="B",1000000000*VALUE(LEFT(C308,LEN(C308)-1)),IF(RIGHT(C308,1)="%",0.01*VALUE(LEFT(C308,LEN(C308)-1)),IF(RIGHT(C308,1)="k",1000*VALUE(LEFT(C308,LEN(C308)-1)),VALUE(SUBSTITUTE(C308,",",""))))))))),"N/A")</f>
        <v/>
      </c>
      <c r="K308">
        <f>IFERROR(IF(TRIM(D308)="-", "N/A", IF(RIGHT(D308,1)=")",IF(RIGHT(D308,2)="T)",-1000000000000*VALUE(MID(D308,2,LEN(D308)-3)),IF(RIGHT(D308,2)="M)",-1000000*VALUE(MID(D308,2,LEN(D308)-3)),IF(RIGHT(D308,2)="B)",-1000000000*VALUE(MID(D308,2,LEN(D308)-3)),IF(RIGHT(D308,2)="k)",-1000*VALUE(MID(D308,2,LEN(D308)-3)),VALUE(SUBSTITUTE(D308,",","")))))),IF(RIGHT(D308,1)="T",1000000000000*VALUE(LEFT(D308,LEN(D308)-1)),IF(RIGHT(D308,1)="M",1000000*VALUE(LEFT(D308,LEN(D308)-1)),IF(RIGHT(D308,1)="B",1000000000*VALUE(LEFT(D308,LEN(D308)-1)),IF(RIGHT(D308,1)="%",0.01*VALUE(LEFT(D308,LEN(D308)-1)),IF(RIGHT(D308,1)="k",1000*VALUE(LEFT(D308,LEN(D308)-1)),VALUE(SUBSTITUTE(D308,",",""))))))))),"N/A")</f>
        <v/>
      </c>
      <c r="L308">
        <f>IFERROR(IF(TRIM(E308)="-", "N/A", IF(RIGHT(E308,1)=")",IF(RIGHT(E308,2)="T)",-1000000000000*VALUE(MID(E308,2,LEN(E308)-3)),IF(RIGHT(E308,2)="M)",-1000000*VALUE(MID(E308,2,LEN(E308)-3)),IF(RIGHT(E308,2)="B)",-1000000000*VALUE(MID(E308,2,LEN(E308)-3)),IF(RIGHT(E308,2)="k)",-1000*VALUE(MID(E308,2,LEN(E308)-3)),VALUE(SUBSTITUTE(E308,",","")))))),IF(RIGHT(E308,1)="T",1000000000000*VALUE(LEFT(E308,LEN(E308)-1)),IF(RIGHT(E308,1)="M",1000000*VALUE(LEFT(E308,LEN(E308)-1)),IF(RIGHT(E308,1)="B",1000000000*VALUE(LEFT(E308,LEN(E308)-1)),IF(RIGHT(E308,1)="%",0.01*VALUE(LEFT(E308,LEN(E308)-1)),IF(RIGHT(E308,1)="k",1000*VALUE(LEFT(E308,LEN(E308)-1)),VALUE(SUBSTITUTE(E308,",",""))))))))),"N/A")</f>
        <v/>
      </c>
      <c r="M308">
        <f>IFERROR(IF(TRIM(F308)="-", "N/A", IF(RIGHT(F308,1)=")",IF(RIGHT(F308,2)="T)",-1000000000000*VALUE(MID(F308,2,LEN(F308)-3)),IF(RIGHT(F308,2)="M)",-1000000*VALUE(MID(F308,2,LEN(F308)-3)),IF(RIGHT(F308,2)="B)",-1000000000*VALUE(MID(F308,2,LEN(F308)-3)),IF(RIGHT(F308,2)="k)",-1000*VALUE(MID(F308,2,LEN(F308)-3)),VALUE(SUBSTITUTE(F308,",","")))))),IF(RIGHT(F308,1)="T",1000000000000*VALUE(LEFT(F308,LEN(F308)-1)),IF(RIGHT(F308,1)="M",1000000*VALUE(LEFT(F308,LEN(F308)-1)),IF(RIGHT(F308,1)="B",1000000000*VALUE(LEFT(F308,LEN(F308)-1)),IF(RIGHT(F308,1)="%",0.01*VALUE(LEFT(F308,LEN(F308)-1)),IF(RIGHT(F308,1)="k",1000*VALUE(LEFT(F308,LEN(F308)-1)),VALUE(SUBSTITUTE(F308,",",""))))))))),"N/A")</f>
        <v/>
      </c>
      <c r="N308">
        <f>IFERROR(IF(TRIM(G308)="-", "N/A", IF(RIGHT(G308,1)=")",IF(RIGHT(G308,2)="T)",-1000000000000*VALUE(MID(G308,2,LEN(G308)-3)),IF(RIGHT(G308,2)="M)",-1000000*VALUE(MID(G308,2,LEN(G308)-3)),IF(RIGHT(G308,2)="B)",-1000000000*VALUE(MID(G308,2,LEN(G308)-3)),IF(RIGHT(G308,2)="k)",-1000*VALUE(MID(G308,2,LEN(G308)-3)),VALUE(SUBSTITUTE(G308,",","")))))),IF(RIGHT(G308,1)="T",1000000000000*VALUE(LEFT(G308,LEN(G308)-1)),IF(RIGHT(G308,1)="M",1000000*VALUE(LEFT(G308,LEN(G308)-1)),IF(RIGHT(G308,1)="B",1000000000*VALUE(LEFT(G308,LEN(G308)-1)),IF(RIGHT(G308,1)="%",0.01*VALUE(LEFT(G308,LEN(G308)-1)),IF(RIGHT(G308,1)="k",1000*VALUE(LEFT(G308,LEN(G308)-1)),VALUE(SUBSTITUTE(G308,",",""))))))))),"N/A")</f>
        <v/>
      </c>
      <c r="P308">
        <f>MAX(J308:N308)</f>
        <v/>
      </c>
      <c r="Q308">
        <f>IFERROR(J144+MATCH(P308,J308:N308,0)-1,"")</f>
        <v/>
      </c>
      <c r="R308">
        <f>IF(Q308="","",MIN(J308:N308))</f>
        <v/>
      </c>
      <c r="S308">
        <f>IFERROR(J144+MATCH(R308,J308:N308,0)-1,"")</f>
        <v/>
      </c>
      <c r="T308">
        <f>IFERROR(AVERAGE(J308:N308),"")</f>
        <v/>
      </c>
      <c r="U308">
        <f>IFERROR(STDEV(J308:N308),"")</f>
        <v/>
      </c>
      <c r="V308">
        <f>IFERROR(IF(C308="-","",IF(ISBLANK(B308),"",IF(OR(ISNUMBER(FIND("Growth",B308)),ISNUMBER(FIND("Margin",B308))),"",(J308-T308)/U308))),"")</f>
        <v/>
      </c>
      <c r="W308">
        <f>IFERROR(IF(OR(D308="-",ISBLANK(D308)),"",(K308-T308)/U308),"")</f>
        <v/>
      </c>
      <c r="X308">
        <f>IFERROR(IF(OR(E308="-",ISBLANK(E308)),"",(L308-T308)/U308),"")</f>
        <v/>
      </c>
      <c r="Y308">
        <f>IFERROR(IF(OR(F308="-",ISBLANK(F308)),"",(M308-T308)/U308),"")</f>
        <v/>
      </c>
      <c r="Z308">
        <f>IFERROR(IF(OR(G308="-",ISBLANK(G308)),"",(N308-T308)/U308),"")</f>
        <v/>
      </c>
      <c r="AA308">
        <f>IF(MAX(MAX(V308:Z308),ABS(MIN(V308:Z308)))=ABS(MIN(V308:Z308)),MIN(V308:Z308),MAX(V308:Z308))</f>
        <v/>
      </c>
      <c r="AB308">
        <f>IFERROR(V144+MATCH(AA308,V308:Z308,0)-1,"")</f>
        <v/>
      </c>
      <c r="AC308">
        <f>IF(AB308&lt;&gt;"",IF(S308=AB308,"Low",IF(AB308=Q308,"High","")),"")</f>
        <v/>
      </c>
      <c r="AE308">
        <f>IF(ISNUMBER(MATCH("N/A",J308:N308,0)),"",IFERROR((5 * SUMPRODUCT(J144:N144,J308:N308) - PRODUCT(SUM(J144:N144),SUM(J308:N308))) / ((5 * SUM((J144^2)+(K144^2)+(L144^2)+(M144^2)+(N144^2))) - SUM(J144:N144)^2),""))</f>
        <v/>
      </c>
      <c r="AF308">
        <f>IFERROR(CORREL(J144:N144,J308:N308),"")</f>
        <v/>
      </c>
      <c r="AZ308">
        <f>IF(Q308=S308,0,1)</f>
        <v/>
      </c>
      <c r="BA308">
        <f>IF(AZ308=1,IF(Q308="","",IF(Q308=N144,"Yes","No")),"")</f>
        <v/>
      </c>
      <c r="BB308">
        <f>IF(BA308="Yes",P308,"")</f>
        <v/>
      </c>
      <c r="BC308">
        <f>IF(AZ308=1,IF(S308="","",IF(S308=N144,"Yes","No")),"")</f>
        <v/>
      </c>
      <c r="BD308">
        <f>IF(BC308="Yes",R308,"")</f>
        <v/>
      </c>
      <c r="BE308">
        <f>IFERROR(IF(SIGN(AE308)=1,"Increasing",IF(SIGN(AE308)=-1,"Decreasing","")),"")</f>
        <v/>
      </c>
      <c r="BF308">
        <f>IF(OR(AND(BE308="Increasing",BA308="Yes"),AND(BE308="Decreasing",BC308="Yes")),"Yes","No")</f>
        <v/>
      </c>
      <c r="BG308">
        <f>IF(I308="pos_trend","Yes","No")</f>
        <v/>
      </c>
      <c r="BH308">
        <f>IF(AF308&lt;&gt;"",IF(ABS(AF308)&gt;0.8,"Yes","No"),"")</f>
        <v/>
      </c>
    </row>
    <row r="309" spans="1:60">
      <c r="I309">
        <f>IF(AND(K309&gt; J309, L309&gt; K309, M309&gt; L309, N309&gt; M309), "pos_trend", IF(AND(K309&lt; J309, L309&lt; K309, M309&lt; L309, N309&lt; M309), "neg_trend", "N/A"))</f>
        <v/>
      </c>
      <c r="J309">
        <f>IFERROR(IF(TRIM(C309)="-", "N/A", IF(RIGHT(C309,1)=")",IF(RIGHT(C309,2)="T)",-1000000000000*VALUE(MID(C309,2,LEN(C309)-3)),IF(RIGHT(C309,2)="M)",-1000000*VALUE(MID(C309,2,LEN(C309)-3)),IF(RIGHT(C309,2)="B)",-1000000000*VALUE(MID(C309,2,LEN(C309)-3)),IF(RIGHT(C309,2)="k)",-1000*VALUE(MID(C309,2,LEN(C309)-3)),VALUE(SUBSTITUTE(C309,",","")))))),IF(RIGHT(C309,1)="T",1000000000000*VALUE(LEFT(C309,LEN(C309)-1)),IF(RIGHT(C309,1)="M",1000000*VALUE(LEFT(C309,LEN(C309)-1)),IF(RIGHT(C309,1)="B",1000000000*VALUE(LEFT(C309,LEN(C309)-1)),IF(RIGHT(C309,1)="%",0.01*VALUE(LEFT(C309,LEN(C309)-1)),IF(RIGHT(C309,1)="k",1000*VALUE(LEFT(C309,LEN(C309)-1)),VALUE(SUBSTITUTE(C309,",",""))))))))),"N/A")</f>
        <v/>
      </c>
      <c r="K309">
        <f>IFERROR(IF(TRIM(D309)="-", "N/A", IF(RIGHT(D309,1)=")",IF(RIGHT(D309,2)="T)",-1000000000000*VALUE(MID(D309,2,LEN(D309)-3)),IF(RIGHT(D309,2)="M)",-1000000*VALUE(MID(D309,2,LEN(D309)-3)),IF(RIGHT(D309,2)="B)",-1000000000*VALUE(MID(D309,2,LEN(D309)-3)),IF(RIGHT(D309,2)="k)",-1000*VALUE(MID(D309,2,LEN(D309)-3)),VALUE(SUBSTITUTE(D309,",","")))))),IF(RIGHT(D309,1)="T",1000000000000*VALUE(LEFT(D309,LEN(D309)-1)),IF(RIGHT(D309,1)="M",1000000*VALUE(LEFT(D309,LEN(D309)-1)),IF(RIGHT(D309,1)="B",1000000000*VALUE(LEFT(D309,LEN(D309)-1)),IF(RIGHT(D309,1)="%",0.01*VALUE(LEFT(D309,LEN(D309)-1)),IF(RIGHT(D309,1)="k",1000*VALUE(LEFT(D309,LEN(D309)-1)),VALUE(SUBSTITUTE(D309,",",""))))))))),"N/A")</f>
        <v/>
      </c>
      <c r="L309">
        <f>IFERROR(IF(TRIM(E309)="-", "N/A", IF(RIGHT(E309,1)=")",IF(RIGHT(E309,2)="T)",-1000000000000*VALUE(MID(E309,2,LEN(E309)-3)),IF(RIGHT(E309,2)="M)",-1000000*VALUE(MID(E309,2,LEN(E309)-3)),IF(RIGHT(E309,2)="B)",-1000000000*VALUE(MID(E309,2,LEN(E309)-3)),IF(RIGHT(E309,2)="k)",-1000*VALUE(MID(E309,2,LEN(E309)-3)),VALUE(SUBSTITUTE(E309,",","")))))),IF(RIGHT(E309,1)="T",1000000000000*VALUE(LEFT(E309,LEN(E309)-1)),IF(RIGHT(E309,1)="M",1000000*VALUE(LEFT(E309,LEN(E309)-1)),IF(RIGHT(E309,1)="B",1000000000*VALUE(LEFT(E309,LEN(E309)-1)),IF(RIGHT(E309,1)="%",0.01*VALUE(LEFT(E309,LEN(E309)-1)),IF(RIGHT(E309,1)="k",1000*VALUE(LEFT(E309,LEN(E309)-1)),VALUE(SUBSTITUTE(E309,",",""))))))))),"N/A")</f>
        <v/>
      </c>
      <c r="M309">
        <f>IFERROR(IF(TRIM(F309)="-", "N/A", IF(RIGHT(F309,1)=")",IF(RIGHT(F309,2)="T)",-1000000000000*VALUE(MID(F309,2,LEN(F309)-3)),IF(RIGHT(F309,2)="M)",-1000000*VALUE(MID(F309,2,LEN(F309)-3)),IF(RIGHT(F309,2)="B)",-1000000000*VALUE(MID(F309,2,LEN(F309)-3)),IF(RIGHT(F309,2)="k)",-1000*VALUE(MID(F309,2,LEN(F309)-3)),VALUE(SUBSTITUTE(F309,",","")))))),IF(RIGHT(F309,1)="T",1000000000000*VALUE(LEFT(F309,LEN(F309)-1)),IF(RIGHT(F309,1)="M",1000000*VALUE(LEFT(F309,LEN(F309)-1)),IF(RIGHT(F309,1)="B",1000000000*VALUE(LEFT(F309,LEN(F309)-1)),IF(RIGHT(F309,1)="%",0.01*VALUE(LEFT(F309,LEN(F309)-1)),IF(RIGHT(F309,1)="k",1000*VALUE(LEFT(F309,LEN(F309)-1)),VALUE(SUBSTITUTE(F309,",",""))))))))),"N/A")</f>
        <v/>
      </c>
      <c r="N309">
        <f>IFERROR(IF(TRIM(G309)="-", "N/A", IF(RIGHT(G309,1)=")",IF(RIGHT(G309,2)="T)",-1000000000000*VALUE(MID(G309,2,LEN(G309)-3)),IF(RIGHT(G309,2)="M)",-1000000*VALUE(MID(G309,2,LEN(G309)-3)),IF(RIGHT(G309,2)="B)",-1000000000*VALUE(MID(G309,2,LEN(G309)-3)),IF(RIGHT(G309,2)="k)",-1000*VALUE(MID(G309,2,LEN(G309)-3)),VALUE(SUBSTITUTE(G309,",","")))))),IF(RIGHT(G309,1)="T",1000000000000*VALUE(LEFT(G309,LEN(G309)-1)),IF(RIGHT(G309,1)="M",1000000*VALUE(LEFT(G309,LEN(G309)-1)),IF(RIGHT(G309,1)="B",1000000000*VALUE(LEFT(G309,LEN(G309)-1)),IF(RIGHT(G309,1)="%",0.01*VALUE(LEFT(G309,LEN(G309)-1)),IF(RIGHT(G309,1)="k",1000*VALUE(LEFT(G309,LEN(G309)-1)),VALUE(SUBSTITUTE(G309,",",""))))))))),"N/A")</f>
        <v/>
      </c>
      <c r="P309">
        <f>MAX(J309:N309)</f>
        <v/>
      </c>
      <c r="Q309">
        <f>IFERROR(J144+MATCH(P309,J309:N309,0)-1,"")</f>
        <v/>
      </c>
      <c r="R309">
        <f>IF(Q309="","",MIN(J309:N309))</f>
        <v/>
      </c>
      <c r="S309">
        <f>IFERROR(J144+MATCH(R309,J309:N309,0)-1,"")</f>
        <v/>
      </c>
      <c r="T309">
        <f>IFERROR(AVERAGE(J309:N309),"")</f>
        <v/>
      </c>
      <c r="U309">
        <f>IFERROR(STDEV(J309:N309),"")</f>
        <v/>
      </c>
      <c r="V309">
        <f>IFERROR(IF(C309="-","",IF(ISBLANK(B309),"",IF(OR(ISNUMBER(FIND("Growth",B309)),ISNUMBER(FIND("Margin",B309))),"",(J309-T309)/U309))),"")</f>
        <v/>
      </c>
      <c r="W309">
        <f>IFERROR(IF(OR(D309="-",ISBLANK(D309)),"",(K309-T309)/U309),"")</f>
        <v/>
      </c>
      <c r="X309">
        <f>IFERROR(IF(OR(E309="-",ISBLANK(E309)),"",(L309-T309)/U309),"")</f>
        <v/>
      </c>
      <c r="Y309">
        <f>IFERROR(IF(OR(F309="-",ISBLANK(F309)),"",(M309-T309)/U309),"")</f>
        <v/>
      </c>
      <c r="Z309">
        <f>IFERROR(IF(OR(G309="-",ISBLANK(G309)),"",(N309-T309)/U309),"")</f>
        <v/>
      </c>
      <c r="AA309">
        <f>IF(MAX(MAX(V309:Z309),ABS(MIN(V309:Z309)))=ABS(MIN(V309:Z309)),MIN(V309:Z309),MAX(V309:Z309))</f>
        <v/>
      </c>
      <c r="AB309">
        <f>IFERROR(V144+MATCH(AA309,V309:Z309,0)-1,"")</f>
        <v/>
      </c>
      <c r="AC309">
        <f>IF(AB309&lt;&gt;"",IF(S309=AB309,"Low",IF(AB309=Q309,"High","")),"")</f>
        <v/>
      </c>
      <c r="AE309">
        <f>IF(ISNUMBER(MATCH("N/A",J309:N309,0)),"",IFERROR((5 * SUMPRODUCT(J144:N144,J309:N309) - PRODUCT(SUM(J144:N144),SUM(J309:N309))) / ((5 * SUM((J144^2)+(K144^2)+(L144^2)+(M144^2)+(N144^2))) - SUM(J144:N144)^2),""))</f>
        <v/>
      </c>
      <c r="AF309">
        <f>IFERROR(CORREL(J144:N144,J309:N309),"")</f>
        <v/>
      </c>
      <c r="AZ309">
        <f>IF(Q309=S309,0,1)</f>
        <v/>
      </c>
      <c r="BA309">
        <f>IF(AZ309=1,IF(Q309="","",IF(Q309=N144,"Yes","No")),"")</f>
        <v/>
      </c>
      <c r="BB309">
        <f>IF(BA309="Yes",P309,"")</f>
        <v/>
      </c>
      <c r="BC309">
        <f>IF(AZ309=1,IF(S309="","",IF(S309=N144,"Yes","No")),"")</f>
        <v/>
      </c>
      <c r="BD309">
        <f>IF(BC309="Yes",R309,"")</f>
        <v/>
      </c>
      <c r="BE309">
        <f>IFERROR(IF(SIGN(AE309)=1,"Increasing",IF(SIGN(AE309)=-1,"Decreasing","")),"")</f>
        <v/>
      </c>
      <c r="BF309">
        <f>IF(OR(AND(BE309="Increasing",BA309="Yes"),AND(BE309="Decreasing",BC309="Yes")),"Yes","No")</f>
        <v/>
      </c>
      <c r="BG309">
        <f>IF(I309="pos_trend","Yes","No")</f>
        <v/>
      </c>
      <c r="BH309">
        <f>IF(AF309&lt;&gt;"",IF(ABS(AF309)&gt;0.8,"Yes","No"),"")</f>
        <v/>
      </c>
    </row>
    <row r="310" spans="1:60">
      <c r="I310">
        <f>IF(AND(K310&gt; J310, L310&gt; K310, M310&gt; L310, N310&gt; M310), "pos_trend", IF(AND(K310&lt; J310, L310&lt; K310, M310&lt; L310, N310&lt; M310), "neg_trend", "N/A"))</f>
        <v/>
      </c>
      <c r="J310">
        <f>IFERROR(IF(TRIM(C310)="-", "N/A", IF(RIGHT(C310,1)=")",IF(RIGHT(C310,2)="T)",-1000000000000*VALUE(MID(C310,2,LEN(C310)-3)),IF(RIGHT(C310,2)="M)",-1000000*VALUE(MID(C310,2,LEN(C310)-3)),IF(RIGHT(C310,2)="B)",-1000000000*VALUE(MID(C310,2,LEN(C310)-3)),IF(RIGHT(C310,2)="k)",-1000*VALUE(MID(C310,2,LEN(C310)-3)),VALUE(SUBSTITUTE(C310,",","")))))),IF(RIGHT(C310,1)="T",1000000000000*VALUE(LEFT(C310,LEN(C310)-1)),IF(RIGHT(C310,1)="M",1000000*VALUE(LEFT(C310,LEN(C310)-1)),IF(RIGHT(C310,1)="B",1000000000*VALUE(LEFT(C310,LEN(C310)-1)),IF(RIGHT(C310,1)="%",0.01*VALUE(LEFT(C310,LEN(C310)-1)),IF(RIGHT(C310,1)="k",1000*VALUE(LEFT(C310,LEN(C310)-1)),VALUE(SUBSTITUTE(C310,",",""))))))))),"N/A")</f>
        <v/>
      </c>
      <c r="K310">
        <f>IFERROR(IF(TRIM(D310)="-", "N/A", IF(RIGHT(D310,1)=")",IF(RIGHT(D310,2)="T)",-1000000000000*VALUE(MID(D310,2,LEN(D310)-3)),IF(RIGHT(D310,2)="M)",-1000000*VALUE(MID(D310,2,LEN(D310)-3)),IF(RIGHT(D310,2)="B)",-1000000000*VALUE(MID(D310,2,LEN(D310)-3)),IF(RIGHT(D310,2)="k)",-1000*VALUE(MID(D310,2,LEN(D310)-3)),VALUE(SUBSTITUTE(D310,",","")))))),IF(RIGHT(D310,1)="T",1000000000000*VALUE(LEFT(D310,LEN(D310)-1)),IF(RIGHT(D310,1)="M",1000000*VALUE(LEFT(D310,LEN(D310)-1)),IF(RIGHT(D310,1)="B",1000000000*VALUE(LEFT(D310,LEN(D310)-1)),IF(RIGHT(D310,1)="%",0.01*VALUE(LEFT(D310,LEN(D310)-1)),IF(RIGHT(D310,1)="k",1000*VALUE(LEFT(D310,LEN(D310)-1)),VALUE(SUBSTITUTE(D310,",",""))))))))),"N/A")</f>
        <v/>
      </c>
      <c r="L310">
        <f>IFERROR(IF(TRIM(E310)="-", "N/A", IF(RIGHT(E310,1)=")",IF(RIGHT(E310,2)="T)",-1000000000000*VALUE(MID(E310,2,LEN(E310)-3)),IF(RIGHT(E310,2)="M)",-1000000*VALUE(MID(E310,2,LEN(E310)-3)),IF(RIGHT(E310,2)="B)",-1000000000*VALUE(MID(E310,2,LEN(E310)-3)),IF(RIGHT(E310,2)="k)",-1000*VALUE(MID(E310,2,LEN(E310)-3)),VALUE(SUBSTITUTE(E310,",","")))))),IF(RIGHT(E310,1)="T",1000000000000*VALUE(LEFT(E310,LEN(E310)-1)),IF(RIGHT(E310,1)="M",1000000*VALUE(LEFT(E310,LEN(E310)-1)),IF(RIGHT(E310,1)="B",1000000000*VALUE(LEFT(E310,LEN(E310)-1)),IF(RIGHT(E310,1)="%",0.01*VALUE(LEFT(E310,LEN(E310)-1)),IF(RIGHT(E310,1)="k",1000*VALUE(LEFT(E310,LEN(E310)-1)),VALUE(SUBSTITUTE(E310,",",""))))))))),"N/A")</f>
        <v/>
      </c>
      <c r="M310">
        <f>IFERROR(IF(TRIM(F310)="-", "N/A", IF(RIGHT(F310,1)=")",IF(RIGHT(F310,2)="T)",-1000000000000*VALUE(MID(F310,2,LEN(F310)-3)),IF(RIGHT(F310,2)="M)",-1000000*VALUE(MID(F310,2,LEN(F310)-3)),IF(RIGHT(F310,2)="B)",-1000000000*VALUE(MID(F310,2,LEN(F310)-3)),IF(RIGHT(F310,2)="k)",-1000*VALUE(MID(F310,2,LEN(F310)-3)),VALUE(SUBSTITUTE(F310,",","")))))),IF(RIGHT(F310,1)="T",1000000000000*VALUE(LEFT(F310,LEN(F310)-1)),IF(RIGHT(F310,1)="M",1000000*VALUE(LEFT(F310,LEN(F310)-1)),IF(RIGHT(F310,1)="B",1000000000*VALUE(LEFT(F310,LEN(F310)-1)),IF(RIGHT(F310,1)="%",0.01*VALUE(LEFT(F310,LEN(F310)-1)),IF(RIGHT(F310,1)="k",1000*VALUE(LEFT(F310,LEN(F310)-1)),VALUE(SUBSTITUTE(F310,",",""))))))))),"N/A")</f>
        <v/>
      </c>
      <c r="N310">
        <f>IFERROR(IF(TRIM(G310)="-", "N/A", IF(RIGHT(G310,1)=")",IF(RIGHT(G310,2)="T)",-1000000000000*VALUE(MID(G310,2,LEN(G310)-3)),IF(RIGHT(G310,2)="M)",-1000000*VALUE(MID(G310,2,LEN(G310)-3)),IF(RIGHT(G310,2)="B)",-1000000000*VALUE(MID(G310,2,LEN(G310)-3)),IF(RIGHT(G310,2)="k)",-1000*VALUE(MID(G310,2,LEN(G310)-3)),VALUE(SUBSTITUTE(G310,",","")))))),IF(RIGHT(G310,1)="T",1000000000000*VALUE(LEFT(G310,LEN(G310)-1)),IF(RIGHT(G310,1)="M",1000000*VALUE(LEFT(G310,LEN(G310)-1)),IF(RIGHT(G310,1)="B",1000000000*VALUE(LEFT(G310,LEN(G310)-1)),IF(RIGHT(G310,1)="%",0.01*VALUE(LEFT(G310,LEN(G310)-1)),IF(RIGHT(G310,1)="k",1000*VALUE(LEFT(G310,LEN(G310)-1)),VALUE(SUBSTITUTE(G310,",",""))))))))),"N/A")</f>
        <v/>
      </c>
      <c r="P310">
        <f>MAX(J310:N310)</f>
        <v/>
      </c>
      <c r="Q310">
        <f>IFERROR(J144+MATCH(P310,J310:N310,0)-1,"")</f>
        <v/>
      </c>
      <c r="R310">
        <f>IF(Q310="","",MIN(J310:N310))</f>
        <v/>
      </c>
      <c r="S310">
        <f>IFERROR(J144+MATCH(R310,J310:N310,0)-1,"")</f>
        <v/>
      </c>
      <c r="T310">
        <f>IFERROR(AVERAGE(J310:N310),"")</f>
        <v/>
      </c>
      <c r="U310">
        <f>IFERROR(STDEV(J310:N310),"")</f>
        <v/>
      </c>
      <c r="V310">
        <f>IFERROR(IF(C310="-","",IF(ISBLANK(B310),"",IF(OR(ISNUMBER(FIND("Growth",B310)),ISNUMBER(FIND("Margin",B310))),"",(J310-T310)/U310))),"")</f>
        <v/>
      </c>
      <c r="W310">
        <f>IFERROR(IF(OR(D310="-",ISBLANK(D310)),"",(K310-T310)/U310),"")</f>
        <v/>
      </c>
      <c r="X310">
        <f>IFERROR(IF(OR(E310="-",ISBLANK(E310)),"",(L310-T310)/U310),"")</f>
        <v/>
      </c>
      <c r="Y310">
        <f>IFERROR(IF(OR(F310="-",ISBLANK(F310)),"",(M310-T310)/U310),"")</f>
        <v/>
      </c>
      <c r="Z310">
        <f>IFERROR(IF(OR(G310="-",ISBLANK(G310)),"",(N310-T310)/U310),"")</f>
        <v/>
      </c>
      <c r="AA310">
        <f>IF(MAX(MAX(V310:Z310),ABS(MIN(V310:Z310)))=ABS(MIN(V310:Z310)),MIN(V310:Z310),MAX(V310:Z310))</f>
        <v/>
      </c>
      <c r="AB310">
        <f>IFERROR(V144+MATCH(AA310,V310:Z310,0)-1,"")</f>
        <v/>
      </c>
      <c r="AC310">
        <f>IF(AB310&lt;&gt;"",IF(S310=AB310,"Low",IF(AB310=Q310,"High","")),"")</f>
        <v/>
      </c>
      <c r="AE310">
        <f>IF(ISNUMBER(MATCH("N/A",J310:N310,0)),"",IFERROR((5 * SUMPRODUCT(J144:N144,J310:N310) - PRODUCT(SUM(J144:N144),SUM(J310:N310))) / ((5 * SUM((J144^2)+(K144^2)+(L144^2)+(M144^2)+(N144^2))) - SUM(J144:N144)^2),""))</f>
        <v/>
      </c>
      <c r="AF310">
        <f>IFERROR(CORREL(J144:N144,J310:N310),"")</f>
        <v/>
      </c>
      <c r="AZ310">
        <f>IF(Q310=S310,0,1)</f>
        <v/>
      </c>
      <c r="BA310">
        <f>IF(AZ310=1,IF(Q310="","",IF(Q310=N144,"Yes","No")),"")</f>
        <v/>
      </c>
      <c r="BB310">
        <f>IF(BA310="Yes",P310,"")</f>
        <v/>
      </c>
      <c r="BC310">
        <f>IF(AZ310=1,IF(S310="","",IF(S310=N144,"Yes","No")),"")</f>
        <v/>
      </c>
      <c r="BD310">
        <f>IF(BC310="Yes",R310,"")</f>
        <v/>
      </c>
      <c r="BE310">
        <f>IFERROR(IF(SIGN(AE310)=1,"Increasing",IF(SIGN(AE310)=-1,"Decreasing","")),"")</f>
        <v/>
      </c>
      <c r="BF310">
        <f>IF(OR(AND(BE310="Increasing",BA310="Yes"),AND(BE310="Decreasing",BC310="Yes")),"Yes","No")</f>
        <v/>
      </c>
      <c r="BG310">
        <f>IF(I310="pos_trend","Yes","No")</f>
        <v/>
      </c>
      <c r="BH310">
        <f>IF(AF310&lt;&gt;"",IF(ABS(AF310)&gt;0.8,"Yes","No"),"")</f>
        <v/>
      </c>
    </row>
    <row r="311" spans="1:60">
      <c r="P311">
        <f>MAX(J311:N311)</f>
        <v/>
      </c>
      <c r="Q311">
        <f>IFERROR(J144+MATCH(P311,J311:N311,0)-1,"")</f>
        <v/>
      </c>
      <c r="R311">
        <f>IF(Q311="","",MIN(J311:N311))</f>
        <v/>
      </c>
      <c r="S311">
        <f>IFERROR(J144+MATCH(R311,J311:N311,0)-1,"")</f>
        <v/>
      </c>
      <c r="T311">
        <f>IFERROR(AVERAGE(J311:N311),"")</f>
        <v/>
      </c>
      <c r="U311">
        <f>IFERROR(STDEV(J311:N311),"")</f>
        <v/>
      </c>
      <c r="V311">
        <f>IFERROR(IF(C311="-","",IF(ISBLANK(B311),"",IF(OR(ISNUMBER(FIND("Growth",B311)),ISNUMBER(FIND("Margin",B311))),"",(J311-T311)/U311))),"")</f>
        <v/>
      </c>
      <c r="W311">
        <f>IFERROR(IF(OR(D311="-",ISBLANK(D311)),"",(K311-T311)/U311),"")</f>
        <v/>
      </c>
      <c r="X311">
        <f>IFERROR(IF(OR(E311="-",ISBLANK(E311)),"",(L311-T311)/U311),"")</f>
        <v/>
      </c>
      <c r="Y311">
        <f>IFERROR(IF(OR(F311="-",ISBLANK(F311)),"",(M311-T311)/U311),"")</f>
        <v/>
      </c>
      <c r="Z311">
        <f>IFERROR(IF(OR(G311="-",ISBLANK(G311)),"",(N311-T311)/U311),"")</f>
        <v/>
      </c>
      <c r="AA311">
        <f>IF(MAX(MAX(V311:Z311),ABS(MIN(V311:Z311)))=ABS(MIN(V311:Z311)),MIN(V311:Z311),MAX(V311:Z311))</f>
        <v/>
      </c>
      <c r="AB311">
        <f>IFERROR(V144+MATCH(AA311,V311:Z311,0)-1,"")</f>
        <v/>
      </c>
      <c r="AC311">
        <f>IF(AB311&lt;&gt;"",IF(S311=AB311,"Low",IF(AB311=Q311,"High","")),"")</f>
        <v/>
      </c>
      <c r="AE311">
        <f>IF(ISNUMBER(MATCH("N/A",J311:N311,0)),"",IFERROR((5 * SUMPRODUCT(J144:N144,J311:N311) - PRODUCT(SUM(J144:N144),SUM(J311:N311))) / ((5 * SUM((J144^2)+(K144^2)+(L144^2)+(M144^2)+(N144^2))) - SUM(J144:N144)^2),""))</f>
        <v/>
      </c>
      <c r="AF311">
        <f>IFERROR(CORREL(J144:N144,J311:N311),"")</f>
        <v/>
      </c>
      <c r="AZ311">
        <f>IF(Q311=S311,0,1)</f>
        <v/>
      </c>
      <c r="BA311">
        <f>IF(AZ311=1,IF(Q311="","",IF(Q311=N144,"Yes","No")),"")</f>
        <v/>
      </c>
      <c r="BB311">
        <f>IF(BA311="Yes",P311,"")</f>
        <v/>
      </c>
      <c r="BC311">
        <f>IF(AZ311=1,IF(S311="","",IF(S311=N144,"Yes","No")),"")</f>
        <v/>
      </c>
      <c r="BD311">
        <f>IF(BC311="Yes",R311,"")</f>
        <v/>
      </c>
      <c r="BE311">
        <f>IFERROR(IF(SIGN(AE311)=1,"Increasing",IF(SIGN(AE311)=-1,"Decreasing","")),"")</f>
        <v/>
      </c>
      <c r="BF311">
        <f>IF(OR(AND(BE311="Increasing",BA311="Yes"),AND(BE311="Decreasing",BC311="Yes")),"Yes","No")</f>
        <v/>
      </c>
      <c r="BG311">
        <f>IF(I311="pos_trend","Yes","No")</f>
        <v/>
      </c>
      <c r="BH311">
        <f>IF(AF311&lt;&gt;"",IF(ABS(AF311)&gt;0.8,"Yes","No"),"")</f>
        <v/>
      </c>
    </row>
    <row r="312" spans="1:60">
      <c r="I312">
        <f>IF(AND(K312&gt; J312, L312&gt; K312, M312&gt; L312, N312&gt; M312), "pos_trend", IF(AND(K312&lt; J312, L312&lt; K312, M312&lt; L312, N312&lt; M312), "neg_trend", "N/A"))</f>
        <v/>
      </c>
      <c r="J312">
        <f>IFERROR(IF(TRIM(C312)="-", "N/A", IF(RIGHT(C312,1)=")",IF(RIGHT(C312,2)="T)",-1000000000000*VALUE(MID(C312,2,LEN(C312)-3)),IF(RIGHT(C312,2)="M)",-1000000*VALUE(MID(C312,2,LEN(C312)-3)),IF(RIGHT(C312,2)="B)",-1000000000*VALUE(MID(C312,2,LEN(C312)-3)),IF(RIGHT(C312,2)="k)",-1000*VALUE(MID(C312,2,LEN(C312)-3)),VALUE(SUBSTITUTE(C312,",","")))))),IF(RIGHT(C312,1)="T",1000000000000*VALUE(LEFT(C312,LEN(C312)-1)),IF(RIGHT(C312,1)="M",1000000*VALUE(LEFT(C312,LEN(C312)-1)),IF(RIGHT(C312,1)="B",1000000000*VALUE(LEFT(C312,LEN(C312)-1)),IF(RIGHT(C312,1)="%",0.01*VALUE(LEFT(C312,LEN(C312)-1)),IF(RIGHT(C312,1)="k",1000*VALUE(LEFT(C312,LEN(C312)-1)),VALUE(SUBSTITUTE(C312,",",""))))))))),"N/A")</f>
        <v/>
      </c>
      <c r="K312">
        <f>IFERROR(IF(TRIM(D312)="-", "N/A", IF(RIGHT(D312,1)=")",IF(RIGHT(D312,2)="T)",-1000000000000*VALUE(MID(D312,2,LEN(D312)-3)),IF(RIGHT(D312,2)="M)",-1000000*VALUE(MID(D312,2,LEN(D312)-3)),IF(RIGHT(D312,2)="B)",-1000000000*VALUE(MID(D312,2,LEN(D312)-3)),IF(RIGHT(D312,2)="k)",-1000*VALUE(MID(D312,2,LEN(D312)-3)),VALUE(SUBSTITUTE(D312,",","")))))),IF(RIGHT(D312,1)="T",1000000000000*VALUE(LEFT(D312,LEN(D312)-1)),IF(RIGHT(D312,1)="M",1000000*VALUE(LEFT(D312,LEN(D312)-1)),IF(RIGHT(D312,1)="B",1000000000*VALUE(LEFT(D312,LEN(D312)-1)),IF(RIGHT(D312,1)="%",0.01*VALUE(LEFT(D312,LEN(D312)-1)),IF(RIGHT(D312,1)="k",1000*VALUE(LEFT(D312,LEN(D312)-1)),VALUE(SUBSTITUTE(D312,",",""))))))))),"N/A")</f>
        <v/>
      </c>
      <c r="L312">
        <f>IFERROR(IF(TRIM(E312)="-", "N/A", IF(RIGHT(E312,1)=")",IF(RIGHT(E312,2)="T)",-1000000000000*VALUE(MID(E312,2,LEN(E312)-3)),IF(RIGHT(E312,2)="M)",-1000000*VALUE(MID(E312,2,LEN(E312)-3)),IF(RIGHT(E312,2)="B)",-1000000000*VALUE(MID(E312,2,LEN(E312)-3)),IF(RIGHT(E312,2)="k)",-1000*VALUE(MID(E312,2,LEN(E312)-3)),VALUE(SUBSTITUTE(E312,",","")))))),IF(RIGHT(E312,1)="T",1000000000000*VALUE(LEFT(E312,LEN(E312)-1)),IF(RIGHT(E312,1)="M",1000000*VALUE(LEFT(E312,LEN(E312)-1)),IF(RIGHT(E312,1)="B",1000000000*VALUE(LEFT(E312,LEN(E312)-1)),IF(RIGHT(E312,1)="%",0.01*VALUE(LEFT(E312,LEN(E312)-1)),IF(RIGHT(E312,1)="k",1000*VALUE(LEFT(E312,LEN(E312)-1)),VALUE(SUBSTITUTE(E312,",",""))))))))),"N/A")</f>
        <v/>
      </c>
      <c r="M312">
        <f>IFERROR(IF(TRIM(F312)="-", "N/A", IF(RIGHT(F312,1)=")",IF(RIGHT(F312,2)="T)",-1000000000000*VALUE(MID(F312,2,LEN(F312)-3)),IF(RIGHT(F312,2)="M)",-1000000*VALUE(MID(F312,2,LEN(F312)-3)),IF(RIGHT(F312,2)="B)",-1000000000*VALUE(MID(F312,2,LEN(F312)-3)),IF(RIGHT(F312,2)="k)",-1000*VALUE(MID(F312,2,LEN(F312)-3)),VALUE(SUBSTITUTE(F312,",","")))))),IF(RIGHT(F312,1)="T",1000000000000*VALUE(LEFT(F312,LEN(F312)-1)),IF(RIGHT(F312,1)="M",1000000*VALUE(LEFT(F312,LEN(F312)-1)),IF(RIGHT(F312,1)="B",1000000000*VALUE(LEFT(F312,LEN(F312)-1)),IF(RIGHT(F312,1)="%",0.01*VALUE(LEFT(F312,LEN(F312)-1)),IF(RIGHT(F312,1)="k",1000*VALUE(LEFT(F312,LEN(F312)-1)),VALUE(SUBSTITUTE(F312,",",""))))))))),"N/A")</f>
        <v/>
      </c>
      <c r="N312">
        <f>IFERROR(IF(TRIM(G312)="-", "N/A", IF(RIGHT(G312,1)=")",IF(RIGHT(G312,2)="T)",-1000000000000*VALUE(MID(G312,2,LEN(G312)-3)),IF(RIGHT(G312,2)="M)",-1000000*VALUE(MID(G312,2,LEN(G312)-3)),IF(RIGHT(G312,2)="B)",-1000000000*VALUE(MID(G312,2,LEN(G312)-3)),IF(RIGHT(G312,2)="k)",-1000*VALUE(MID(G312,2,LEN(G312)-3)),VALUE(SUBSTITUTE(G312,",","")))))),IF(RIGHT(G312,1)="T",1000000000000*VALUE(LEFT(G312,LEN(G312)-1)),IF(RIGHT(G312,1)="M",1000000*VALUE(LEFT(G312,LEN(G312)-1)),IF(RIGHT(G312,1)="B",1000000000*VALUE(LEFT(G312,LEN(G312)-1)),IF(RIGHT(G312,1)="%",0.01*VALUE(LEFT(G312,LEN(G312)-1)),IF(RIGHT(G312,1)="k",1000*VALUE(LEFT(G312,LEN(G312)-1)),VALUE(SUBSTITUTE(G312,",",""))))))))),"N/A")</f>
        <v/>
      </c>
      <c r="P312">
        <f>MAX(J312:N312)</f>
        <v/>
      </c>
      <c r="Q312">
        <f>IFERROR(J144+MATCH(P312,J312:N312,0)-1,"")</f>
        <v/>
      </c>
      <c r="R312">
        <f>IF(Q312="","",MIN(J312:N312))</f>
        <v/>
      </c>
      <c r="S312">
        <f>IFERROR(J144+MATCH(R312,J312:N312,0)-1,"")</f>
        <v/>
      </c>
      <c r="T312">
        <f>IFERROR(AVERAGE(J312:N312),"")</f>
        <v/>
      </c>
      <c r="U312">
        <f>IFERROR(STDEV(J312:N312),"")</f>
        <v/>
      </c>
      <c r="V312">
        <f>IFERROR(IF(C312="-","",IF(ISBLANK(B312),"",IF(OR(ISNUMBER(FIND("Growth",B312)),ISNUMBER(FIND("Margin",B312))),"",(J312-T312)/U312))),"")</f>
        <v/>
      </c>
      <c r="W312">
        <f>IFERROR(IF(OR(D312="-",ISBLANK(D312)),"",(K312-T312)/U312),"")</f>
        <v/>
      </c>
      <c r="X312">
        <f>IFERROR(IF(OR(E312="-",ISBLANK(E312)),"",(L312-T312)/U312),"")</f>
        <v/>
      </c>
      <c r="Y312">
        <f>IFERROR(IF(OR(F312="-",ISBLANK(F312)),"",(M312-T312)/U312),"")</f>
        <v/>
      </c>
      <c r="Z312">
        <f>IFERROR(IF(OR(G312="-",ISBLANK(G312)),"",(N312-T312)/U312),"")</f>
        <v/>
      </c>
      <c r="AA312">
        <f>IF(MAX(MAX(V312:Z312),ABS(MIN(V312:Z312)))=ABS(MIN(V312:Z312)),MIN(V312:Z312),MAX(V312:Z312))</f>
        <v/>
      </c>
      <c r="AB312">
        <f>IFERROR(V144+MATCH(AA312,V312:Z312,0)-1,"")</f>
        <v/>
      </c>
      <c r="AC312">
        <f>IF(AB312&lt;&gt;"",IF(S312=AB312,"Low",IF(AB312=Q312,"High","")),"")</f>
        <v/>
      </c>
      <c r="AE312">
        <f>IF(ISNUMBER(MATCH("N/A",J312:N312,0)),"",IFERROR((5 * SUMPRODUCT(J144:N144,J312:N312) - PRODUCT(SUM(J144:N144),SUM(J312:N312))) / ((5 * SUM((J144^2)+(K144^2)+(L144^2)+(M144^2)+(N144^2))) - SUM(J144:N144)^2),""))</f>
        <v/>
      </c>
      <c r="AF312">
        <f>IFERROR(CORREL(J144:N144,J312:N312),"")</f>
        <v/>
      </c>
      <c r="AZ312">
        <f>IF(Q312=S312,0,1)</f>
        <v/>
      </c>
      <c r="BA312">
        <f>IF(AZ312=1,IF(Q312="","",IF(Q312=N144,"Yes","No")),"")</f>
        <v/>
      </c>
      <c r="BB312">
        <f>IF(BA312="Yes",P312,"")</f>
        <v/>
      </c>
      <c r="BC312">
        <f>IF(AZ312=1,IF(S312="","",IF(S312=N144,"Yes","No")),"")</f>
        <v/>
      </c>
      <c r="BD312">
        <f>IF(BC312="Yes",R312,"")</f>
        <v/>
      </c>
      <c r="BE312">
        <f>IFERROR(IF(SIGN(AE312)=1,"Increasing",IF(SIGN(AE312)=-1,"Decreasing","")),"")</f>
        <v/>
      </c>
      <c r="BF312">
        <f>IF(OR(AND(BE312="Increasing",BA312="Yes"),AND(BE312="Decreasing",BC312="Yes")),"Yes","No")</f>
        <v/>
      </c>
      <c r="BG312">
        <f>IF(I312="pos_trend","Yes","No")</f>
        <v/>
      </c>
      <c r="BH312">
        <f>IF(AF312&lt;&gt;"",IF(ABS(AF312)&gt;0.8,"Yes","No"),"")</f>
        <v/>
      </c>
    </row>
    <row r="313" spans="1:60">
      <c r="I313">
        <f>IF(AND(K313&gt; J313, L313&gt; K313, M313&gt; L313, N313&gt; M313), "pos_trend", IF(AND(K313&lt; J313, L313&lt; K313, M313&lt; L313, N313&lt; M313), "neg_trend", "N/A"))</f>
        <v/>
      </c>
      <c r="J313">
        <f>IFERROR(IF(TRIM(C313)="-", "N/A", IF(RIGHT(C313,1)=")",IF(RIGHT(C313,2)="T)",-1000000000000*VALUE(MID(C313,2,LEN(C313)-3)),IF(RIGHT(C313,2)="M)",-1000000*VALUE(MID(C313,2,LEN(C313)-3)),IF(RIGHT(C313,2)="B)",-1000000000*VALUE(MID(C313,2,LEN(C313)-3)),IF(RIGHT(C313,2)="k)",-1000*VALUE(MID(C313,2,LEN(C313)-3)),VALUE(SUBSTITUTE(C313,",","")))))),IF(RIGHT(C313,1)="T",1000000000000*VALUE(LEFT(C313,LEN(C313)-1)),IF(RIGHT(C313,1)="M",1000000*VALUE(LEFT(C313,LEN(C313)-1)),IF(RIGHT(C313,1)="B",1000000000*VALUE(LEFT(C313,LEN(C313)-1)),IF(RIGHT(C313,1)="%",0.01*VALUE(LEFT(C313,LEN(C313)-1)),IF(RIGHT(C313,1)="k",1000*VALUE(LEFT(C313,LEN(C313)-1)),VALUE(SUBSTITUTE(C313,",",""))))))))),"N/A")</f>
        <v/>
      </c>
      <c r="K313">
        <f>IFERROR(IF(TRIM(D313)="-", "N/A", IF(RIGHT(D313,1)=")",IF(RIGHT(D313,2)="T)",-1000000000000*VALUE(MID(D313,2,LEN(D313)-3)),IF(RIGHT(D313,2)="M)",-1000000*VALUE(MID(D313,2,LEN(D313)-3)),IF(RIGHT(D313,2)="B)",-1000000000*VALUE(MID(D313,2,LEN(D313)-3)),IF(RIGHT(D313,2)="k)",-1000*VALUE(MID(D313,2,LEN(D313)-3)),VALUE(SUBSTITUTE(D313,",","")))))),IF(RIGHT(D313,1)="T",1000000000000*VALUE(LEFT(D313,LEN(D313)-1)),IF(RIGHT(D313,1)="M",1000000*VALUE(LEFT(D313,LEN(D313)-1)),IF(RIGHT(D313,1)="B",1000000000*VALUE(LEFT(D313,LEN(D313)-1)),IF(RIGHT(D313,1)="%",0.01*VALUE(LEFT(D313,LEN(D313)-1)),IF(RIGHT(D313,1)="k",1000*VALUE(LEFT(D313,LEN(D313)-1)),VALUE(SUBSTITUTE(D313,",",""))))))))),"N/A")</f>
        <v/>
      </c>
      <c r="L313">
        <f>IFERROR(IF(TRIM(E313)="-", "N/A", IF(RIGHT(E313,1)=")",IF(RIGHT(E313,2)="T)",-1000000000000*VALUE(MID(E313,2,LEN(E313)-3)),IF(RIGHT(E313,2)="M)",-1000000*VALUE(MID(E313,2,LEN(E313)-3)),IF(RIGHT(E313,2)="B)",-1000000000*VALUE(MID(E313,2,LEN(E313)-3)),IF(RIGHT(E313,2)="k)",-1000*VALUE(MID(E313,2,LEN(E313)-3)),VALUE(SUBSTITUTE(E313,",","")))))),IF(RIGHT(E313,1)="T",1000000000000*VALUE(LEFT(E313,LEN(E313)-1)),IF(RIGHT(E313,1)="M",1000000*VALUE(LEFT(E313,LEN(E313)-1)),IF(RIGHT(E313,1)="B",1000000000*VALUE(LEFT(E313,LEN(E313)-1)),IF(RIGHT(E313,1)="%",0.01*VALUE(LEFT(E313,LEN(E313)-1)),IF(RIGHT(E313,1)="k",1000*VALUE(LEFT(E313,LEN(E313)-1)),VALUE(SUBSTITUTE(E313,",",""))))))))),"N/A")</f>
        <v/>
      </c>
      <c r="M313">
        <f>IFERROR(IF(TRIM(F313)="-", "N/A", IF(RIGHT(F313,1)=")",IF(RIGHT(F313,2)="T)",-1000000000000*VALUE(MID(F313,2,LEN(F313)-3)),IF(RIGHT(F313,2)="M)",-1000000*VALUE(MID(F313,2,LEN(F313)-3)),IF(RIGHT(F313,2)="B)",-1000000000*VALUE(MID(F313,2,LEN(F313)-3)),IF(RIGHT(F313,2)="k)",-1000*VALUE(MID(F313,2,LEN(F313)-3)),VALUE(SUBSTITUTE(F313,",","")))))),IF(RIGHT(F313,1)="T",1000000000000*VALUE(LEFT(F313,LEN(F313)-1)),IF(RIGHT(F313,1)="M",1000000*VALUE(LEFT(F313,LEN(F313)-1)),IF(RIGHT(F313,1)="B",1000000000*VALUE(LEFT(F313,LEN(F313)-1)),IF(RIGHT(F313,1)="%",0.01*VALUE(LEFT(F313,LEN(F313)-1)),IF(RIGHT(F313,1)="k",1000*VALUE(LEFT(F313,LEN(F313)-1)),VALUE(SUBSTITUTE(F313,",",""))))))))),"N/A")</f>
        <v/>
      </c>
      <c r="N313">
        <f>IFERROR(IF(TRIM(G313)="-", "N/A", IF(RIGHT(G313,1)=")",IF(RIGHT(G313,2)="T)",-1000000000000*VALUE(MID(G313,2,LEN(G313)-3)),IF(RIGHT(G313,2)="M)",-1000000*VALUE(MID(G313,2,LEN(G313)-3)),IF(RIGHT(G313,2)="B)",-1000000000*VALUE(MID(G313,2,LEN(G313)-3)),IF(RIGHT(G313,2)="k)",-1000*VALUE(MID(G313,2,LEN(G313)-3)),VALUE(SUBSTITUTE(G313,",","")))))),IF(RIGHT(G313,1)="T",1000000000000*VALUE(LEFT(G313,LEN(G313)-1)),IF(RIGHT(G313,1)="M",1000000*VALUE(LEFT(G313,LEN(G313)-1)),IF(RIGHT(G313,1)="B",1000000000*VALUE(LEFT(G313,LEN(G313)-1)),IF(RIGHT(G313,1)="%",0.01*VALUE(LEFT(G313,LEN(G313)-1)),IF(RIGHT(G313,1)="k",1000*VALUE(LEFT(G313,LEN(G313)-1)),VALUE(SUBSTITUTE(G313,",",""))))))))),"N/A")</f>
        <v/>
      </c>
      <c r="P313">
        <f>MAX(J313:N313)</f>
        <v/>
      </c>
      <c r="Q313">
        <f>IFERROR(J144+MATCH(P313,J313:N313,0)-1,"")</f>
        <v/>
      </c>
      <c r="R313">
        <f>IF(Q313="","",MIN(J313:N313))</f>
        <v/>
      </c>
      <c r="S313">
        <f>IFERROR(J144+MATCH(R313,J313:N313,0)-1,"")</f>
        <v/>
      </c>
      <c r="T313">
        <f>IFERROR(AVERAGE(J313:N313),"")</f>
        <v/>
      </c>
      <c r="U313">
        <f>IFERROR(STDEV(J313:N313),"")</f>
        <v/>
      </c>
      <c r="V313">
        <f>IFERROR(IF(C313="-","",IF(ISBLANK(B313),"",IF(OR(ISNUMBER(FIND("Growth",B313)),ISNUMBER(FIND("Margin",B313))),"",(J313-T313)/U313))),"")</f>
        <v/>
      </c>
      <c r="W313">
        <f>IFERROR(IF(OR(D313="-",ISBLANK(D313)),"",(K313-T313)/U313),"")</f>
        <v/>
      </c>
      <c r="X313">
        <f>IFERROR(IF(OR(E313="-",ISBLANK(E313)),"",(L313-T313)/U313),"")</f>
        <v/>
      </c>
      <c r="Y313">
        <f>IFERROR(IF(OR(F313="-",ISBLANK(F313)),"",(M313-T313)/U313),"")</f>
        <v/>
      </c>
      <c r="Z313">
        <f>IFERROR(IF(OR(G313="-",ISBLANK(G313)),"",(N313-T313)/U313),"")</f>
        <v/>
      </c>
      <c r="AA313">
        <f>IF(MAX(MAX(V313:Z313),ABS(MIN(V313:Z313)))=ABS(MIN(V313:Z313)),MIN(V313:Z313),MAX(V313:Z313))</f>
        <v/>
      </c>
      <c r="AB313">
        <f>IFERROR(V144+MATCH(AA313,V313:Z313,0)-1,"")</f>
        <v/>
      </c>
      <c r="AC313">
        <f>IF(AB313&lt;&gt;"",IF(S313=AB313,"Low",IF(AB313=Q313,"High","")),"")</f>
        <v/>
      </c>
      <c r="AE313">
        <f>IF(ISNUMBER(MATCH("N/A",J313:N313,0)),"",IFERROR((5 * SUMPRODUCT(J144:N144,J313:N313) - PRODUCT(SUM(J144:N144),SUM(J313:N313))) / ((5 * SUM((J144^2)+(K144^2)+(L144^2)+(M144^2)+(N144^2))) - SUM(J144:N144)^2),""))</f>
        <v/>
      </c>
      <c r="AF313">
        <f>IFERROR(CORREL(J144:N144,J313:N313),"")</f>
        <v/>
      </c>
      <c r="AZ313">
        <f>IF(Q313=S313,0,1)</f>
        <v/>
      </c>
      <c r="BA313">
        <f>IF(AZ313=1,IF(Q313="","",IF(Q313=N144,"Yes","No")),"")</f>
        <v/>
      </c>
      <c r="BB313">
        <f>IF(BA313="Yes",P313,"")</f>
        <v/>
      </c>
      <c r="BC313">
        <f>IF(AZ313=1,IF(S313="","",IF(S313=N144,"Yes","No")),"")</f>
        <v/>
      </c>
      <c r="BD313">
        <f>IF(BC313="Yes",R313,"")</f>
        <v/>
      </c>
      <c r="BE313">
        <f>IFERROR(IF(SIGN(AE313)=1,"Increasing",IF(SIGN(AE313)=-1,"Decreasing","")),"")</f>
        <v/>
      </c>
      <c r="BF313">
        <f>IF(OR(AND(BE313="Increasing",BA313="Yes"),AND(BE313="Decreasing",BC313="Yes")),"Yes","No")</f>
        <v/>
      </c>
      <c r="BG313">
        <f>IF(I313="pos_trend","Yes","No")</f>
        <v/>
      </c>
      <c r="BH313">
        <f>IF(AF313&lt;&gt;"",IF(ABS(AF313)&gt;0.8,"Yes","No"),"")</f>
        <v/>
      </c>
    </row>
    <row r="314" spans="1:60">
      <c r="I314">
        <f>IF(AND(K314&gt; J314, L314&gt; K314, M314&gt; L314, N314&gt; M314), "pos_trend", IF(AND(K314&lt; J314, L314&lt; K314, M314&lt; L314, N314&lt; M314), "neg_trend", "N/A"))</f>
        <v/>
      </c>
      <c r="J314">
        <f>IFERROR(IF(TRIM(C314)="-", "N/A", IF(RIGHT(C314,1)=")",IF(RIGHT(C314,2)="T)",-1000000000000*VALUE(MID(C314,2,LEN(C314)-3)),IF(RIGHT(C314,2)="M)",-1000000*VALUE(MID(C314,2,LEN(C314)-3)),IF(RIGHT(C314,2)="B)",-1000000000*VALUE(MID(C314,2,LEN(C314)-3)),IF(RIGHT(C314,2)="k)",-1000*VALUE(MID(C314,2,LEN(C314)-3)),VALUE(SUBSTITUTE(C314,",","")))))),IF(RIGHT(C314,1)="T",1000000000000*VALUE(LEFT(C314,LEN(C314)-1)),IF(RIGHT(C314,1)="M",1000000*VALUE(LEFT(C314,LEN(C314)-1)),IF(RIGHT(C314,1)="B",1000000000*VALUE(LEFT(C314,LEN(C314)-1)),IF(RIGHT(C314,1)="%",0.01*VALUE(LEFT(C314,LEN(C314)-1)),IF(RIGHT(C314,1)="k",1000*VALUE(LEFT(C314,LEN(C314)-1)),VALUE(SUBSTITUTE(C314,",",""))))))))),"N/A")</f>
        <v/>
      </c>
      <c r="K314">
        <f>IFERROR(IF(TRIM(D314)="-", "N/A", IF(RIGHT(D314,1)=")",IF(RIGHT(D314,2)="T)",-1000000000000*VALUE(MID(D314,2,LEN(D314)-3)),IF(RIGHT(D314,2)="M)",-1000000*VALUE(MID(D314,2,LEN(D314)-3)),IF(RIGHT(D314,2)="B)",-1000000000*VALUE(MID(D314,2,LEN(D314)-3)),IF(RIGHT(D314,2)="k)",-1000*VALUE(MID(D314,2,LEN(D314)-3)),VALUE(SUBSTITUTE(D314,",","")))))),IF(RIGHT(D314,1)="T",1000000000000*VALUE(LEFT(D314,LEN(D314)-1)),IF(RIGHT(D314,1)="M",1000000*VALUE(LEFT(D314,LEN(D314)-1)),IF(RIGHT(D314,1)="B",1000000000*VALUE(LEFT(D314,LEN(D314)-1)),IF(RIGHT(D314,1)="%",0.01*VALUE(LEFT(D314,LEN(D314)-1)),IF(RIGHT(D314,1)="k",1000*VALUE(LEFT(D314,LEN(D314)-1)),VALUE(SUBSTITUTE(D314,",",""))))))))),"N/A")</f>
        <v/>
      </c>
      <c r="L314">
        <f>IFERROR(IF(TRIM(E314)="-", "N/A", IF(RIGHT(E314,1)=")",IF(RIGHT(E314,2)="T)",-1000000000000*VALUE(MID(E314,2,LEN(E314)-3)),IF(RIGHT(E314,2)="M)",-1000000*VALUE(MID(E314,2,LEN(E314)-3)),IF(RIGHT(E314,2)="B)",-1000000000*VALUE(MID(E314,2,LEN(E314)-3)),IF(RIGHT(E314,2)="k)",-1000*VALUE(MID(E314,2,LEN(E314)-3)),VALUE(SUBSTITUTE(E314,",","")))))),IF(RIGHT(E314,1)="T",1000000000000*VALUE(LEFT(E314,LEN(E314)-1)),IF(RIGHT(E314,1)="M",1000000*VALUE(LEFT(E314,LEN(E314)-1)),IF(RIGHT(E314,1)="B",1000000000*VALUE(LEFT(E314,LEN(E314)-1)),IF(RIGHT(E314,1)="%",0.01*VALUE(LEFT(E314,LEN(E314)-1)),IF(RIGHT(E314,1)="k",1000*VALUE(LEFT(E314,LEN(E314)-1)),VALUE(SUBSTITUTE(E314,",",""))))))))),"N/A")</f>
        <v/>
      </c>
      <c r="M314">
        <f>IFERROR(IF(TRIM(F314)="-", "N/A", IF(RIGHT(F314,1)=")",IF(RIGHT(F314,2)="T)",-1000000000000*VALUE(MID(F314,2,LEN(F314)-3)),IF(RIGHT(F314,2)="M)",-1000000*VALUE(MID(F314,2,LEN(F314)-3)),IF(RIGHT(F314,2)="B)",-1000000000*VALUE(MID(F314,2,LEN(F314)-3)),IF(RIGHT(F314,2)="k)",-1000*VALUE(MID(F314,2,LEN(F314)-3)),VALUE(SUBSTITUTE(F314,",","")))))),IF(RIGHT(F314,1)="T",1000000000000*VALUE(LEFT(F314,LEN(F314)-1)),IF(RIGHT(F314,1)="M",1000000*VALUE(LEFT(F314,LEN(F314)-1)),IF(RIGHT(F314,1)="B",1000000000*VALUE(LEFT(F314,LEN(F314)-1)),IF(RIGHT(F314,1)="%",0.01*VALUE(LEFT(F314,LEN(F314)-1)),IF(RIGHT(F314,1)="k",1000*VALUE(LEFT(F314,LEN(F314)-1)),VALUE(SUBSTITUTE(F314,",",""))))))))),"N/A")</f>
        <v/>
      </c>
      <c r="N314">
        <f>IFERROR(IF(TRIM(G314)="-", "N/A", IF(RIGHT(G314,1)=")",IF(RIGHT(G314,2)="T)",-1000000000000*VALUE(MID(G314,2,LEN(G314)-3)),IF(RIGHT(G314,2)="M)",-1000000*VALUE(MID(G314,2,LEN(G314)-3)),IF(RIGHT(G314,2)="B)",-1000000000*VALUE(MID(G314,2,LEN(G314)-3)),IF(RIGHT(G314,2)="k)",-1000*VALUE(MID(G314,2,LEN(G314)-3)),VALUE(SUBSTITUTE(G314,",","")))))),IF(RIGHT(G314,1)="T",1000000000000*VALUE(LEFT(G314,LEN(G314)-1)),IF(RIGHT(G314,1)="M",1000000*VALUE(LEFT(G314,LEN(G314)-1)),IF(RIGHT(G314,1)="B",1000000000*VALUE(LEFT(G314,LEN(G314)-1)),IF(RIGHT(G314,1)="%",0.01*VALUE(LEFT(G314,LEN(G314)-1)),IF(RIGHT(G314,1)="k",1000*VALUE(LEFT(G314,LEN(G314)-1)),VALUE(SUBSTITUTE(G314,",",""))))))))),"N/A")</f>
        <v/>
      </c>
      <c r="P314">
        <f>MAX(J314:N314)</f>
        <v/>
      </c>
      <c r="Q314">
        <f>IFERROR(J144+MATCH(P314,J314:N314,0)-1,"")</f>
        <v/>
      </c>
      <c r="R314">
        <f>IF(Q314="","",MIN(J314:N314))</f>
        <v/>
      </c>
      <c r="S314">
        <f>IFERROR(J144+MATCH(R314,J314:N314,0)-1,"")</f>
        <v/>
      </c>
      <c r="T314">
        <f>IFERROR(AVERAGE(J314:N314),"")</f>
        <v/>
      </c>
      <c r="U314">
        <f>IFERROR(STDEV(J314:N314),"")</f>
        <v/>
      </c>
      <c r="V314">
        <f>IFERROR(IF(C314="-","",IF(ISBLANK(B314),"",IF(OR(ISNUMBER(FIND("Growth",B314)),ISNUMBER(FIND("Margin",B314))),"",(J314-T314)/U314))),"")</f>
        <v/>
      </c>
      <c r="W314">
        <f>IFERROR(IF(OR(D314="-",ISBLANK(D314)),"",(K314-T314)/U314),"")</f>
        <v/>
      </c>
      <c r="X314">
        <f>IFERROR(IF(OR(E314="-",ISBLANK(E314)),"",(L314-T314)/U314),"")</f>
        <v/>
      </c>
      <c r="Y314">
        <f>IFERROR(IF(OR(F314="-",ISBLANK(F314)),"",(M314-T314)/U314),"")</f>
        <v/>
      </c>
      <c r="Z314">
        <f>IFERROR(IF(OR(G314="-",ISBLANK(G314)),"",(N314-T314)/U314),"")</f>
        <v/>
      </c>
      <c r="AA314">
        <f>IF(MAX(MAX(V314:Z314),ABS(MIN(V314:Z314)))=ABS(MIN(V314:Z314)),MIN(V314:Z314),MAX(V314:Z314))</f>
        <v/>
      </c>
      <c r="AB314">
        <f>IFERROR(V144+MATCH(AA314,V314:Z314,0)-1,"")</f>
        <v/>
      </c>
      <c r="AC314">
        <f>IF(AB314&lt;&gt;"",IF(S314=AB314,"Low",IF(AB314=Q314,"High","")),"")</f>
        <v/>
      </c>
      <c r="AE314">
        <f>IF(ISNUMBER(MATCH("N/A",J314:N314,0)),"",IFERROR((5 * SUMPRODUCT(J144:N144,J314:N314) - PRODUCT(SUM(J144:N144),SUM(J314:N314))) / ((5 * SUM((J144^2)+(K144^2)+(L144^2)+(M144^2)+(N144^2))) - SUM(J144:N144)^2),""))</f>
        <v/>
      </c>
      <c r="AF314">
        <f>IFERROR(CORREL(J144:N144,J314:N314),"")</f>
        <v/>
      </c>
      <c r="AZ314">
        <f>IF(Q314=S314,0,1)</f>
        <v/>
      </c>
      <c r="BA314">
        <f>IF(AZ314=1,IF(Q314="","",IF(Q314=N144,"Yes","No")),"")</f>
        <v/>
      </c>
      <c r="BB314">
        <f>IF(BA314="Yes",P314,"")</f>
        <v/>
      </c>
      <c r="BC314">
        <f>IF(AZ314=1,IF(S314="","",IF(S314=N144,"Yes","No")),"")</f>
        <v/>
      </c>
      <c r="BD314">
        <f>IF(BC314="Yes",R314,"")</f>
        <v/>
      </c>
      <c r="BE314">
        <f>IFERROR(IF(SIGN(AE314)=1,"Increasing",IF(SIGN(AE314)=-1,"Decreasing","")),"")</f>
        <v/>
      </c>
      <c r="BF314">
        <f>IF(OR(AND(BE314="Increasing",BA314="Yes"),AND(BE314="Decreasing",BC314="Yes")),"Yes","No")</f>
        <v/>
      </c>
      <c r="BG314">
        <f>IF(I314="pos_trend","Yes","No")</f>
        <v/>
      </c>
      <c r="BH314">
        <f>IF(AF314&lt;&gt;"",IF(ABS(AF314)&gt;0.8,"Yes","No"),"")</f>
        <v/>
      </c>
    </row>
    <row r="315" spans="1:60">
      <c r="I315">
        <f>IF(AND(K315&gt; J315, L315&gt; K315, M315&gt; L315, N315&gt; M315), "pos_trend", IF(AND(K315&lt; J315, L315&lt; K315, M315&lt; L315, N315&lt; M315), "neg_trend", "N/A"))</f>
        <v/>
      </c>
      <c r="J315">
        <f>IFERROR(IF(TRIM(C315)="-", "N/A", IF(RIGHT(C315,1)=")",IF(RIGHT(C315,2)="T)",-1000000000000*VALUE(MID(C315,2,LEN(C315)-3)),IF(RIGHT(C315,2)="M)",-1000000*VALUE(MID(C315,2,LEN(C315)-3)),IF(RIGHT(C315,2)="B)",-1000000000*VALUE(MID(C315,2,LEN(C315)-3)),IF(RIGHT(C315,2)="k)",-1000*VALUE(MID(C315,2,LEN(C315)-3)),VALUE(SUBSTITUTE(C315,",","")))))),IF(RIGHT(C315,1)="T",1000000000000*VALUE(LEFT(C315,LEN(C315)-1)),IF(RIGHT(C315,1)="M",1000000*VALUE(LEFT(C315,LEN(C315)-1)),IF(RIGHT(C315,1)="B",1000000000*VALUE(LEFT(C315,LEN(C315)-1)),IF(RIGHT(C315,1)="%",0.01*VALUE(LEFT(C315,LEN(C315)-1)),IF(RIGHT(C315,1)="k",1000*VALUE(LEFT(C315,LEN(C315)-1)),VALUE(SUBSTITUTE(C315,",",""))))))))),"N/A")</f>
        <v/>
      </c>
      <c r="K315">
        <f>IFERROR(IF(TRIM(D315)="-", "N/A", IF(RIGHT(D315,1)=")",IF(RIGHT(D315,2)="T)",-1000000000000*VALUE(MID(D315,2,LEN(D315)-3)),IF(RIGHT(D315,2)="M)",-1000000*VALUE(MID(D315,2,LEN(D315)-3)),IF(RIGHT(D315,2)="B)",-1000000000*VALUE(MID(D315,2,LEN(D315)-3)),IF(RIGHT(D315,2)="k)",-1000*VALUE(MID(D315,2,LEN(D315)-3)),VALUE(SUBSTITUTE(D315,",","")))))),IF(RIGHT(D315,1)="T",1000000000000*VALUE(LEFT(D315,LEN(D315)-1)),IF(RIGHT(D315,1)="M",1000000*VALUE(LEFT(D315,LEN(D315)-1)),IF(RIGHT(D315,1)="B",1000000000*VALUE(LEFT(D315,LEN(D315)-1)),IF(RIGHT(D315,1)="%",0.01*VALUE(LEFT(D315,LEN(D315)-1)),IF(RIGHT(D315,1)="k",1000*VALUE(LEFT(D315,LEN(D315)-1)),VALUE(SUBSTITUTE(D315,",",""))))))))),"N/A")</f>
        <v/>
      </c>
      <c r="L315">
        <f>IFERROR(IF(TRIM(E315)="-", "N/A", IF(RIGHT(E315,1)=")",IF(RIGHT(E315,2)="T)",-1000000000000*VALUE(MID(E315,2,LEN(E315)-3)),IF(RIGHT(E315,2)="M)",-1000000*VALUE(MID(E315,2,LEN(E315)-3)),IF(RIGHT(E315,2)="B)",-1000000000*VALUE(MID(E315,2,LEN(E315)-3)),IF(RIGHT(E315,2)="k)",-1000*VALUE(MID(E315,2,LEN(E315)-3)),VALUE(SUBSTITUTE(E315,",","")))))),IF(RIGHT(E315,1)="T",1000000000000*VALUE(LEFT(E315,LEN(E315)-1)),IF(RIGHT(E315,1)="M",1000000*VALUE(LEFT(E315,LEN(E315)-1)),IF(RIGHT(E315,1)="B",1000000000*VALUE(LEFT(E315,LEN(E315)-1)),IF(RIGHT(E315,1)="%",0.01*VALUE(LEFT(E315,LEN(E315)-1)),IF(RIGHT(E315,1)="k",1000*VALUE(LEFT(E315,LEN(E315)-1)),VALUE(SUBSTITUTE(E315,",",""))))))))),"N/A")</f>
        <v/>
      </c>
      <c r="M315">
        <f>IFERROR(IF(TRIM(F315)="-", "N/A", IF(RIGHT(F315,1)=")",IF(RIGHT(F315,2)="T)",-1000000000000*VALUE(MID(F315,2,LEN(F315)-3)),IF(RIGHT(F315,2)="M)",-1000000*VALUE(MID(F315,2,LEN(F315)-3)),IF(RIGHT(F315,2)="B)",-1000000000*VALUE(MID(F315,2,LEN(F315)-3)),IF(RIGHT(F315,2)="k)",-1000*VALUE(MID(F315,2,LEN(F315)-3)),VALUE(SUBSTITUTE(F315,",","")))))),IF(RIGHT(F315,1)="T",1000000000000*VALUE(LEFT(F315,LEN(F315)-1)),IF(RIGHT(F315,1)="M",1000000*VALUE(LEFT(F315,LEN(F315)-1)),IF(RIGHT(F315,1)="B",1000000000*VALUE(LEFT(F315,LEN(F315)-1)),IF(RIGHT(F315,1)="%",0.01*VALUE(LEFT(F315,LEN(F315)-1)),IF(RIGHT(F315,1)="k",1000*VALUE(LEFT(F315,LEN(F315)-1)),VALUE(SUBSTITUTE(F315,",",""))))))))),"N/A")</f>
        <v/>
      </c>
      <c r="N315">
        <f>IFERROR(IF(TRIM(G315)="-", "N/A", IF(RIGHT(G315,1)=")",IF(RIGHT(G315,2)="T)",-1000000000000*VALUE(MID(G315,2,LEN(G315)-3)),IF(RIGHT(G315,2)="M)",-1000000*VALUE(MID(G315,2,LEN(G315)-3)),IF(RIGHT(G315,2)="B)",-1000000000*VALUE(MID(G315,2,LEN(G315)-3)),IF(RIGHT(G315,2)="k)",-1000*VALUE(MID(G315,2,LEN(G315)-3)),VALUE(SUBSTITUTE(G315,",","")))))),IF(RIGHT(G315,1)="T",1000000000000*VALUE(LEFT(G315,LEN(G315)-1)),IF(RIGHT(G315,1)="M",1000000*VALUE(LEFT(G315,LEN(G315)-1)),IF(RIGHT(G315,1)="B",1000000000*VALUE(LEFT(G315,LEN(G315)-1)),IF(RIGHT(G315,1)="%",0.01*VALUE(LEFT(G315,LEN(G315)-1)),IF(RIGHT(G315,1)="k",1000*VALUE(LEFT(G315,LEN(G315)-1)),VALUE(SUBSTITUTE(G315,",",""))))))))),"N/A")</f>
        <v/>
      </c>
      <c r="P315">
        <f>MAX(J315:N315)</f>
        <v/>
      </c>
      <c r="Q315">
        <f>IFERROR(J144+MATCH(P315,J315:N315,0)-1,"")</f>
        <v/>
      </c>
      <c r="R315">
        <f>IF(Q315="","",MIN(J315:N315))</f>
        <v/>
      </c>
      <c r="S315">
        <f>IFERROR(J144+MATCH(R315,J315:N315,0)-1,"")</f>
        <v/>
      </c>
      <c r="T315">
        <f>IFERROR(AVERAGE(J315:N315),"")</f>
        <v/>
      </c>
      <c r="U315">
        <f>IFERROR(STDEV(J315:N315),"")</f>
        <v/>
      </c>
      <c r="V315">
        <f>IFERROR(IF(C315="-","",IF(ISBLANK(B315),"",IF(OR(ISNUMBER(FIND("Growth",B315)),ISNUMBER(FIND("Margin",B315))),"",(J315-T315)/U315))),"")</f>
        <v/>
      </c>
      <c r="W315">
        <f>IFERROR(IF(OR(D315="-",ISBLANK(D315)),"",(K315-T315)/U315),"")</f>
        <v/>
      </c>
      <c r="X315">
        <f>IFERROR(IF(OR(E315="-",ISBLANK(E315)),"",(L315-T315)/U315),"")</f>
        <v/>
      </c>
      <c r="Y315">
        <f>IFERROR(IF(OR(F315="-",ISBLANK(F315)),"",(M315-T315)/U315),"")</f>
        <v/>
      </c>
      <c r="Z315">
        <f>IFERROR(IF(OR(G315="-",ISBLANK(G315)),"",(N315-T315)/U315),"")</f>
        <v/>
      </c>
      <c r="AA315">
        <f>IF(MAX(MAX(V315:Z315),ABS(MIN(V315:Z315)))=ABS(MIN(V315:Z315)),MIN(V315:Z315),MAX(V315:Z315))</f>
        <v/>
      </c>
      <c r="AB315">
        <f>IFERROR(V144+MATCH(AA315,V315:Z315,0)-1,"")</f>
        <v/>
      </c>
      <c r="AC315">
        <f>IF(AB315&lt;&gt;"",IF(S315=AB315,"Low",IF(AB315=Q315,"High","")),"")</f>
        <v/>
      </c>
      <c r="AE315">
        <f>IF(ISNUMBER(MATCH("N/A",J315:N315,0)),"",IFERROR((5 * SUMPRODUCT(J144:N144,J315:N315) - PRODUCT(SUM(J144:N144),SUM(J315:N315))) / ((5 * SUM((J144^2)+(K144^2)+(L144^2)+(M144^2)+(N144^2))) - SUM(J144:N144)^2),""))</f>
        <v/>
      </c>
      <c r="AF315">
        <f>IFERROR(CORREL(J144:N144,J315:N315),"")</f>
        <v/>
      </c>
      <c r="AZ315">
        <f>IF(Q315=S315,0,1)</f>
        <v/>
      </c>
      <c r="BA315">
        <f>IF(AZ315=1,IF(Q315="","",IF(Q315=N144,"Yes","No")),"")</f>
        <v/>
      </c>
      <c r="BB315">
        <f>IF(BA315="Yes",P315,"")</f>
        <v/>
      </c>
      <c r="BC315">
        <f>IF(AZ315=1,IF(S315="","",IF(S315=N144,"Yes","No")),"")</f>
        <v/>
      </c>
      <c r="BD315">
        <f>IF(BC315="Yes",R315,"")</f>
        <v/>
      </c>
      <c r="BE315">
        <f>IFERROR(IF(SIGN(AE315)=1,"Increasing",IF(SIGN(AE315)=-1,"Decreasing","")),"")</f>
        <v/>
      </c>
      <c r="BF315">
        <f>IF(OR(AND(BE315="Increasing",BA315="Yes"),AND(BE315="Decreasing",BC315="Yes")),"Yes","No")</f>
        <v/>
      </c>
      <c r="BG315">
        <f>IF(I315="pos_trend","Yes","No")</f>
        <v/>
      </c>
      <c r="BH315">
        <f>IF(AF315&lt;&gt;"",IF(ABS(AF315)&gt;0.8,"Yes","No"),"")</f>
        <v/>
      </c>
    </row>
    <row r="316" spans="1:60">
      <c r="I316">
        <f>IF(AND(K316&gt; J316, L316&gt; K316, M316&gt; L316, N316&gt; M316), "pos_trend", IF(AND(K316&lt; J316, L316&lt; K316, M316&lt; L316, N316&lt; M316), "neg_trend", "N/A"))</f>
        <v/>
      </c>
      <c r="J316">
        <f>IFERROR(IF(TRIM(C316)="-", "N/A", IF(RIGHT(C316,1)=")",IF(RIGHT(C316,2)="T)",-1000000000000*VALUE(MID(C316,2,LEN(C316)-3)),IF(RIGHT(C316,2)="M)",-1000000*VALUE(MID(C316,2,LEN(C316)-3)),IF(RIGHT(C316,2)="B)",-1000000000*VALUE(MID(C316,2,LEN(C316)-3)),IF(RIGHT(C316,2)="k)",-1000*VALUE(MID(C316,2,LEN(C316)-3)),VALUE(SUBSTITUTE(C316,",","")))))),IF(RIGHT(C316,1)="T",1000000000000*VALUE(LEFT(C316,LEN(C316)-1)),IF(RIGHT(C316,1)="M",1000000*VALUE(LEFT(C316,LEN(C316)-1)),IF(RIGHT(C316,1)="B",1000000000*VALUE(LEFT(C316,LEN(C316)-1)),IF(RIGHT(C316,1)="%",0.01*VALUE(LEFT(C316,LEN(C316)-1)),IF(RIGHT(C316,1)="k",1000*VALUE(LEFT(C316,LEN(C316)-1)),VALUE(SUBSTITUTE(C316,",",""))))))))),"N/A")</f>
        <v/>
      </c>
      <c r="K316">
        <f>IFERROR(IF(TRIM(D316)="-", "N/A", IF(RIGHT(D316,1)=")",IF(RIGHT(D316,2)="T)",-1000000000000*VALUE(MID(D316,2,LEN(D316)-3)),IF(RIGHT(D316,2)="M)",-1000000*VALUE(MID(D316,2,LEN(D316)-3)),IF(RIGHT(D316,2)="B)",-1000000000*VALUE(MID(D316,2,LEN(D316)-3)),IF(RIGHT(D316,2)="k)",-1000*VALUE(MID(D316,2,LEN(D316)-3)),VALUE(SUBSTITUTE(D316,",","")))))),IF(RIGHT(D316,1)="T",1000000000000*VALUE(LEFT(D316,LEN(D316)-1)),IF(RIGHT(D316,1)="M",1000000*VALUE(LEFT(D316,LEN(D316)-1)),IF(RIGHT(D316,1)="B",1000000000*VALUE(LEFT(D316,LEN(D316)-1)),IF(RIGHT(D316,1)="%",0.01*VALUE(LEFT(D316,LEN(D316)-1)),IF(RIGHT(D316,1)="k",1000*VALUE(LEFT(D316,LEN(D316)-1)),VALUE(SUBSTITUTE(D316,",",""))))))))),"N/A")</f>
        <v/>
      </c>
      <c r="L316">
        <f>IFERROR(IF(TRIM(E316)="-", "N/A", IF(RIGHT(E316,1)=")",IF(RIGHT(E316,2)="T)",-1000000000000*VALUE(MID(E316,2,LEN(E316)-3)),IF(RIGHT(E316,2)="M)",-1000000*VALUE(MID(E316,2,LEN(E316)-3)),IF(RIGHT(E316,2)="B)",-1000000000*VALUE(MID(E316,2,LEN(E316)-3)),IF(RIGHT(E316,2)="k)",-1000*VALUE(MID(E316,2,LEN(E316)-3)),VALUE(SUBSTITUTE(E316,",","")))))),IF(RIGHT(E316,1)="T",1000000000000*VALUE(LEFT(E316,LEN(E316)-1)),IF(RIGHT(E316,1)="M",1000000*VALUE(LEFT(E316,LEN(E316)-1)),IF(RIGHT(E316,1)="B",1000000000*VALUE(LEFT(E316,LEN(E316)-1)),IF(RIGHT(E316,1)="%",0.01*VALUE(LEFT(E316,LEN(E316)-1)),IF(RIGHT(E316,1)="k",1000*VALUE(LEFT(E316,LEN(E316)-1)),VALUE(SUBSTITUTE(E316,",",""))))))))),"N/A")</f>
        <v/>
      </c>
      <c r="M316">
        <f>IFERROR(IF(TRIM(F316)="-", "N/A", IF(RIGHT(F316,1)=")",IF(RIGHT(F316,2)="T)",-1000000000000*VALUE(MID(F316,2,LEN(F316)-3)),IF(RIGHT(F316,2)="M)",-1000000*VALUE(MID(F316,2,LEN(F316)-3)),IF(RIGHT(F316,2)="B)",-1000000000*VALUE(MID(F316,2,LEN(F316)-3)),IF(RIGHT(F316,2)="k)",-1000*VALUE(MID(F316,2,LEN(F316)-3)),VALUE(SUBSTITUTE(F316,",","")))))),IF(RIGHT(F316,1)="T",1000000000000*VALUE(LEFT(F316,LEN(F316)-1)),IF(RIGHT(F316,1)="M",1000000*VALUE(LEFT(F316,LEN(F316)-1)),IF(RIGHT(F316,1)="B",1000000000*VALUE(LEFT(F316,LEN(F316)-1)),IF(RIGHT(F316,1)="%",0.01*VALUE(LEFT(F316,LEN(F316)-1)),IF(RIGHT(F316,1)="k",1000*VALUE(LEFT(F316,LEN(F316)-1)),VALUE(SUBSTITUTE(F316,",",""))))))))),"N/A")</f>
        <v/>
      </c>
      <c r="N316">
        <f>IFERROR(IF(TRIM(G316)="-", "N/A", IF(RIGHT(G316,1)=")",IF(RIGHT(G316,2)="T)",-1000000000000*VALUE(MID(G316,2,LEN(G316)-3)),IF(RIGHT(G316,2)="M)",-1000000*VALUE(MID(G316,2,LEN(G316)-3)),IF(RIGHT(G316,2)="B)",-1000000000*VALUE(MID(G316,2,LEN(G316)-3)),IF(RIGHT(G316,2)="k)",-1000*VALUE(MID(G316,2,LEN(G316)-3)),VALUE(SUBSTITUTE(G316,",","")))))),IF(RIGHT(G316,1)="T",1000000000000*VALUE(LEFT(G316,LEN(G316)-1)),IF(RIGHT(G316,1)="M",1000000*VALUE(LEFT(G316,LEN(G316)-1)),IF(RIGHT(G316,1)="B",1000000000*VALUE(LEFT(G316,LEN(G316)-1)),IF(RIGHT(G316,1)="%",0.01*VALUE(LEFT(G316,LEN(G316)-1)),IF(RIGHT(G316,1)="k",1000*VALUE(LEFT(G316,LEN(G316)-1)),VALUE(SUBSTITUTE(G316,",",""))))))))),"N/A")</f>
        <v/>
      </c>
      <c r="P316">
        <f>MAX(J316:N316)</f>
        <v/>
      </c>
      <c r="Q316">
        <f>IFERROR(J144+MATCH(P316,J316:N316,0)-1,"")</f>
        <v/>
      </c>
      <c r="R316">
        <f>IF(Q316="","",MIN(J316:N316))</f>
        <v/>
      </c>
      <c r="S316">
        <f>IFERROR(J144+MATCH(R316,J316:N316,0)-1,"")</f>
        <v/>
      </c>
      <c r="T316">
        <f>IFERROR(AVERAGE(J316:N316),"")</f>
        <v/>
      </c>
      <c r="U316">
        <f>IFERROR(STDEV(J316:N316),"")</f>
        <v/>
      </c>
      <c r="V316">
        <f>IFERROR(IF(C316="-","",IF(ISBLANK(B316),"",IF(OR(ISNUMBER(FIND("Growth",B316)),ISNUMBER(FIND("Margin",B316))),"",(J316-T316)/U316))),"")</f>
        <v/>
      </c>
      <c r="W316">
        <f>IFERROR(IF(OR(D316="-",ISBLANK(D316)),"",(K316-T316)/U316),"")</f>
        <v/>
      </c>
      <c r="X316">
        <f>IFERROR(IF(OR(E316="-",ISBLANK(E316)),"",(L316-T316)/U316),"")</f>
        <v/>
      </c>
      <c r="Y316">
        <f>IFERROR(IF(OR(F316="-",ISBLANK(F316)),"",(M316-T316)/U316),"")</f>
        <v/>
      </c>
      <c r="Z316">
        <f>IFERROR(IF(OR(G316="-",ISBLANK(G316)),"",(N316-T316)/U316),"")</f>
        <v/>
      </c>
      <c r="AA316">
        <f>IF(MAX(MAX(V316:Z316),ABS(MIN(V316:Z316)))=ABS(MIN(V316:Z316)),MIN(V316:Z316),MAX(V316:Z316))</f>
        <v/>
      </c>
      <c r="AB316">
        <f>IFERROR(V144+MATCH(AA316,V316:Z316,0)-1,"")</f>
        <v/>
      </c>
      <c r="AC316">
        <f>IF(AB316&lt;&gt;"",IF(S316=AB316,"Low",IF(AB316=Q316,"High","")),"")</f>
        <v/>
      </c>
      <c r="AE316">
        <f>IF(ISNUMBER(MATCH("N/A",J316:N316,0)),"",IFERROR((5 * SUMPRODUCT(J144:N144,J316:N316) - PRODUCT(SUM(J144:N144),SUM(J316:N316))) / ((5 * SUM((J144^2)+(K144^2)+(L144^2)+(M144^2)+(N144^2))) - SUM(J144:N144)^2),""))</f>
        <v/>
      </c>
      <c r="AF316">
        <f>IFERROR(CORREL(J144:N144,J316:N316),"")</f>
        <v/>
      </c>
      <c r="AZ316">
        <f>IF(Q316=S316,0,1)</f>
        <v/>
      </c>
      <c r="BA316">
        <f>IF(AZ316=1,IF(Q316="","",IF(Q316=N144,"Yes","No")),"")</f>
        <v/>
      </c>
      <c r="BB316">
        <f>IF(BA316="Yes",P316,"")</f>
        <v/>
      </c>
      <c r="BC316">
        <f>IF(AZ316=1,IF(S316="","",IF(S316=N144,"Yes","No")),"")</f>
        <v/>
      </c>
      <c r="BD316">
        <f>IF(BC316="Yes",R316,"")</f>
        <v/>
      </c>
      <c r="BE316">
        <f>IFERROR(IF(SIGN(AE316)=1,"Increasing",IF(SIGN(AE316)=-1,"Decreasing","")),"")</f>
        <v/>
      </c>
      <c r="BF316">
        <f>IF(OR(AND(BE316="Increasing",BA316="Yes"),AND(BE316="Decreasing",BC316="Yes")),"Yes","No")</f>
        <v/>
      </c>
      <c r="BG316">
        <f>IF(I316="pos_trend","Yes","No")</f>
        <v/>
      </c>
      <c r="BH316">
        <f>IF(AF316&lt;&gt;"",IF(ABS(AF316)&gt;0.8,"Yes","No"),"")</f>
        <v/>
      </c>
    </row>
    <row r="317" spans="1:60">
      <c r="I317">
        <f>IF(AND(K317&gt; J317, L317&gt; K317, M317&gt; L317, N317&gt; M317), "pos_trend", IF(AND(K317&lt; J317, L317&lt; K317, M317&lt; L317, N317&lt; M317), "neg_trend", "N/A"))</f>
        <v/>
      </c>
      <c r="J317">
        <f>IFERROR(IF(TRIM(C317)="-", "N/A", IF(RIGHT(C317,1)=")",IF(RIGHT(C317,2)="T)",-1000000000000*VALUE(MID(C317,2,LEN(C317)-3)),IF(RIGHT(C317,2)="M)",-1000000*VALUE(MID(C317,2,LEN(C317)-3)),IF(RIGHT(C317,2)="B)",-1000000000*VALUE(MID(C317,2,LEN(C317)-3)),IF(RIGHT(C317,2)="k)",-1000*VALUE(MID(C317,2,LEN(C317)-3)),VALUE(SUBSTITUTE(C317,",","")))))),IF(RIGHT(C317,1)="T",1000000000000*VALUE(LEFT(C317,LEN(C317)-1)),IF(RIGHT(C317,1)="M",1000000*VALUE(LEFT(C317,LEN(C317)-1)),IF(RIGHT(C317,1)="B",1000000000*VALUE(LEFT(C317,LEN(C317)-1)),IF(RIGHT(C317,1)="%",0.01*VALUE(LEFT(C317,LEN(C317)-1)),IF(RIGHT(C317,1)="k",1000*VALUE(LEFT(C317,LEN(C317)-1)),VALUE(SUBSTITUTE(C317,",",""))))))))),"N/A")</f>
        <v/>
      </c>
      <c r="K317">
        <f>IFERROR(IF(TRIM(D317)="-", "N/A", IF(RIGHT(D317,1)=")",IF(RIGHT(D317,2)="T)",-1000000000000*VALUE(MID(D317,2,LEN(D317)-3)),IF(RIGHT(D317,2)="M)",-1000000*VALUE(MID(D317,2,LEN(D317)-3)),IF(RIGHT(D317,2)="B)",-1000000000*VALUE(MID(D317,2,LEN(D317)-3)),IF(RIGHT(D317,2)="k)",-1000*VALUE(MID(D317,2,LEN(D317)-3)),VALUE(SUBSTITUTE(D317,",","")))))),IF(RIGHT(D317,1)="T",1000000000000*VALUE(LEFT(D317,LEN(D317)-1)),IF(RIGHT(D317,1)="M",1000000*VALUE(LEFT(D317,LEN(D317)-1)),IF(RIGHT(D317,1)="B",1000000000*VALUE(LEFT(D317,LEN(D317)-1)),IF(RIGHT(D317,1)="%",0.01*VALUE(LEFT(D317,LEN(D317)-1)),IF(RIGHT(D317,1)="k",1000*VALUE(LEFT(D317,LEN(D317)-1)),VALUE(SUBSTITUTE(D317,",",""))))))))),"N/A")</f>
        <v/>
      </c>
      <c r="L317">
        <f>IFERROR(IF(TRIM(E317)="-", "N/A", IF(RIGHT(E317,1)=")",IF(RIGHT(E317,2)="T)",-1000000000000*VALUE(MID(E317,2,LEN(E317)-3)),IF(RIGHT(E317,2)="M)",-1000000*VALUE(MID(E317,2,LEN(E317)-3)),IF(RIGHT(E317,2)="B)",-1000000000*VALUE(MID(E317,2,LEN(E317)-3)),IF(RIGHT(E317,2)="k)",-1000*VALUE(MID(E317,2,LEN(E317)-3)),VALUE(SUBSTITUTE(E317,",","")))))),IF(RIGHT(E317,1)="T",1000000000000*VALUE(LEFT(E317,LEN(E317)-1)),IF(RIGHT(E317,1)="M",1000000*VALUE(LEFT(E317,LEN(E317)-1)),IF(RIGHT(E317,1)="B",1000000000*VALUE(LEFT(E317,LEN(E317)-1)),IF(RIGHT(E317,1)="%",0.01*VALUE(LEFT(E317,LEN(E317)-1)),IF(RIGHT(E317,1)="k",1000*VALUE(LEFT(E317,LEN(E317)-1)),VALUE(SUBSTITUTE(E317,",",""))))))))),"N/A")</f>
        <v/>
      </c>
      <c r="M317">
        <f>IFERROR(IF(TRIM(F317)="-", "N/A", IF(RIGHT(F317,1)=")",IF(RIGHT(F317,2)="T)",-1000000000000*VALUE(MID(F317,2,LEN(F317)-3)),IF(RIGHT(F317,2)="M)",-1000000*VALUE(MID(F317,2,LEN(F317)-3)),IF(RIGHT(F317,2)="B)",-1000000000*VALUE(MID(F317,2,LEN(F317)-3)),IF(RIGHT(F317,2)="k)",-1000*VALUE(MID(F317,2,LEN(F317)-3)),VALUE(SUBSTITUTE(F317,",","")))))),IF(RIGHT(F317,1)="T",1000000000000*VALUE(LEFT(F317,LEN(F317)-1)),IF(RIGHT(F317,1)="M",1000000*VALUE(LEFT(F317,LEN(F317)-1)),IF(RIGHT(F317,1)="B",1000000000*VALUE(LEFT(F317,LEN(F317)-1)),IF(RIGHT(F317,1)="%",0.01*VALUE(LEFT(F317,LEN(F317)-1)),IF(RIGHT(F317,1)="k",1000*VALUE(LEFT(F317,LEN(F317)-1)),VALUE(SUBSTITUTE(F317,",",""))))))))),"N/A")</f>
        <v/>
      </c>
      <c r="N317">
        <f>IFERROR(IF(TRIM(G317)="-", "N/A", IF(RIGHT(G317,1)=")",IF(RIGHT(G317,2)="T)",-1000000000000*VALUE(MID(G317,2,LEN(G317)-3)),IF(RIGHT(G317,2)="M)",-1000000*VALUE(MID(G317,2,LEN(G317)-3)),IF(RIGHT(G317,2)="B)",-1000000000*VALUE(MID(G317,2,LEN(G317)-3)),IF(RIGHT(G317,2)="k)",-1000*VALUE(MID(G317,2,LEN(G317)-3)),VALUE(SUBSTITUTE(G317,",","")))))),IF(RIGHT(G317,1)="T",1000000000000*VALUE(LEFT(G317,LEN(G317)-1)),IF(RIGHT(G317,1)="M",1000000*VALUE(LEFT(G317,LEN(G317)-1)),IF(RIGHT(G317,1)="B",1000000000*VALUE(LEFT(G317,LEN(G317)-1)),IF(RIGHT(G317,1)="%",0.01*VALUE(LEFT(G317,LEN(G317)-1)),IF(RIGHT(G317,1)="k",1000*VALUE(LEFT(G317,LEN(G317)-1)),VALUE(SUBSTITUTE(G317,",",""))))))))),"N/A")</f>
        <v/>
      </c>
      <c r="P317">
        <f>MAX(J317:N317)</f>
        <v/>
      </c>
      <c r="Q317">
        <f>IFERROR(J144+MATCH(P317,J317:N317,0)-1,"")</f>
        <v/>
      </c>
      <c r="R317">
        <f>IF(Q317="","",MIN(J317:N317))</f>
        <v/>
      </c>
      <c r="S317">
        <f>IFERROR(J144+MATCH(R317,J317:N317,0)-1,"")</f>
        <v/>
      </c>
      <c r="T317">
        <f>IFERROR(AVERAGE(J317:N317),"")</f>
        <v/>
      </c>
      <c r="U317">
        <f>IFERROR(STDEV(J317:N317),"")</f>
        <v/>
      </c>
      <c r="V317">
        <f>IFERROR(IF(C317="-","",IF(ISBLANK(B317),"",IF(OR(ISNUMBER(FIND("Growth",B317)),ISNUMBER(FIND("Margin",B317))),"",(J317-T317)/U317))),"")</f>
        <v/>
      </c>
      <c r="W317">
        <f>IFERROR(IF(OR(D317="-",ISBLANK(D317)),"",(K317-T317)/U317),"")</f>
        <v/>
      </c>
      <c r="X317">
        <f>IFERROR(IF(OR(E317="-",ISBLANK(E317)),"",(L317-T317)/U317),"")</f>
        <v/>
      </c>
      <c r="Y317">
        <f>IFERROR(IF(OR(F317="-",ISBLANK(F317)),"",(M317-T317)/U317),"")</f>
        <v/>
      </c>
      <c r="Z317">
        <f>IFERROR(IF(OR(G317="-",ISBLANK(G317)),"",(N317-T317)/U317),"")</f>
        <v/>
      </c>
      <c r="AA317">
        <f>IF(MAX(MAX(V317:Z317),ABS(MIN(V317:Z317)))=ABS(MIN(V317:Z317)),MIN(V317:Z317),MAX(V317:Z317))</f>
        <v/>
      </c>
      <c r="AB317">
        <f>IFERROR(V144+MATCH(AA317,V317:Z317,0)-1,"")</f>
        <v/>
      </c>
      <c r="AC317">
        <f>IF(AB317&lt;&gt;"",IF(S317=AB317,"Low",IF(AB317=Q317,"High","")),"")</f>
        <v/>
      </c>
      <c r="AE317">
        <f>IF(ISNUMBER(MATCH("N/A",J317:N317,0)),"",IFERROR((5 * SUMPRODUCT(J144:N144,J317:N317) - PRODUCT(SUM(J144:N144),SUM(J317:N317))) / ((5 * SUM((J144^2)+(K144^2)+(L144^2)+(M144^2)+(N144^2))) - SUM(J144:N144)^2),""))</f>
        <v/>
      </c>
      <c r="AF317">
        <f>IFERROR(CORREL(J144:N144,J317:N317),"")</f>
        <v/>
      </c>
      <c r="AZ317">
        <f>IF(Q317=S317,0,1)</f>
        <v/>
      </c>
      <c r="BA317">
        <f>IF(AZ317=1,IF(Q317="","",IF(Q317=N144,"Yes","No")),"")</f>
        <v/>
      </c>
      <c r="BB317">
        <f>IF(BA317="Yes",P317,"")</f>
        <v/>
      </c>
      <c r="BC317">
        <f>IF(AZ317=1,IF(S317="","",IF(S317=N144,"Yes","No")),"")</f>
        <v/>
      </c>
      <c r="BD317">
        <f>IF(BC317="Yes",R317,"")</f>
        <v/>
      </c>
      <c r="BE317">
        <f>IFERROR(IF(SIGN(AE317)=1,"Increasing",IF(SIGN(AE317)=-1,"Decreasing","")),"")</f>
        <v/>
      </c>
      <c r="BF317">
        <f>IF(OR(AND(BE317="Increasing",BA317="Yes"),AND(BE317="Decreasing",BC317="Yes")),"Yes","No")</f>
        <v/>
      </c>
      <c r="BG317">
        <f>IF(I317="pos_trend","Yes","No")</f>
        <v/>
      </c>
      <c r="BH317">
        <f>IF(AF317&lt;&gt;"",IF(ABS(AF317)&gt;0.8,"Yes","No"),"")</f>
        <v/>
      </c>
    </row>
    <row r="318" spans="1:60">
      <c r="I318">
        <f>IF(AND(K318&gt; J318, L318&gt; K318, M318&gt; L318, N318&gt; M318), "pos_trend", IF(AND(K318&lt; J318, L318&lt; K318, M318&lt; L318, N318&lt; M318), "neg_trend", "N/A"))</f>
        <v/>
      </c>
      <c r="J318">
        <f>IFERROR(IF(TRIM(C318)="-", "N/A", IF(RIGHT(C318,1)=")",IF(RIGHT(C318,2)="T)",-1000000000000*VALUE(MID(C318,2,LEN(C318)-3)),IF(RIGHT(C318,2)="M)",-1000000*VALUE(MID(C318,2,LEN(C318)-3)),IF(RIGHT(C318,2)="B)",-1000000000*VALUE(MID(C318,2,LEN(C318)-3)),IF(RIGHT(C318,2)="k)",-1000*VALUE(MID(C318,2,LEN(C318)-3)),VALUE(SUBSTITUTE(C318,",","")))))),IF(RIGHT(C318,1)="T",1000000000000*VALUE(LEFT(C318,LEN(C318)-1)),IF(RIGHT(C318,1)="M",1000000*VALUE(LEFT(C318,LEN(C318)-1)),IF(RIGHT(C318,1)="B",1000000000*VALUE(LEFT(C318,LEN(C318)-1)),IF(RIGHT(C318,1)="%",0.01*VALUE(LEFT(C318,LEN(C318)-1)),IF(RIGHT(C318,1)="k",1000*VALUE(LEFT(C318,LEN(C318)-1)),VALUE(SUBSTITUTE(C318,",",""))))))))),"N/A")</f>
        <v/>
      </c>
      <c r="K318">
        <f>IFERROR(IF(TRIM(D318)="-", "N/A", IF(RIGHT(D318,1)=")",IF(RIGHT(D318,2)="T)",-1000000000000*VALUE(MID(D318,2,LEN(D318)-3)),IF(RIGHT(D318,2)="M)",-1000000*VALUE(MID(D318,2,LEN(D318)-3)),IF(RIGHT(D318,2)="B)",-1000000000*VALUE(MID(D318,2,LEN(D318)-3)),IF(RIGHT(D318,2)="k)",-1000*VALUE(MID(D318,2,LEN(D318)-3)),VALUE(SUBSTITUTE(D318,",","")))))),IF(RIGHT(D318,1)="T",1000000000000*VALUE(LEFT(D318,LEN(D318)-1)),IF(RIGHT(D318,1)="M",1000000*VALUE(LEFT(D318,LEN(D318)-1)),IF(RIGHT(D318,1)="B",1000000000*VALUE(LEFT(D318,LEN(D318)-1)),IF(RIGHT(D318,1)="%",0.01*VALUE(LEFT(D318,LEN(D318)-1)),IF(RIGHT(D318,1)="k",1000*VALUE(LEFT(D318,LEN(D318)-1)),VALUE(SUBSTITUTE(D318,",",""))))))))),"N/A")</f>
        <v/>
      </c>
      <c r="L318">
        <f>IFERROR(IF(TRIM(E318)="-", "N/A", IF(RIGHT(E318,1)=")",IF(RIGHT(E318,2)="T)",-1000000000000*VALUE(MID(E318,2,LEN(E318)-3)),IF(RIGHT(E318,2)="M)",-1000000*VALUE(MID(E318,2,LEN(E318)-3)),IF(RIGHT(E318,2)="B)",-1000000000*VALUE(MID(E318,2,LEN(E318)-3)),IF(RIGHT(E318,2)="k)",-1000*VALUE(MID(E318,2,LEN(E318)-3)),VALUE(SUBSTITUTE(E318,",","")))))),IF(RIGHT(E318,1)="T",1000000000000*VALUE(LEFT(E318,LEN(E318)-1)),IF(RIGHT(E318,1)="M",1000000*VALUE(LEFT(E318,LEN(E318)-1)),IF(RIGHT(E318,1)="B",1000000000*VALUE(LEFT(E318,LEN(E318)-1)),IF(RIGHT(E318,1)="%",0.01*VALUE(LEFT(E318,LEN(E318)-1)),IF(RIGHT(E318,1)="k",1000*VALUE(LEFT(E318,LEN(E318)-1)),VALUE(SUBSTITUTE(E318,",",""))))))))),"N/A")</f>
        <v/>
      </c>
      <c r="M318">
        <f>IFERROR(IF(TRIM(F318)="-", "N/A", IF(RIGHT(F318,1)=")",IF(RIGHT(F318,2)="T)",-1000000000000*VALUE(MID(F318,2,LEN(F318)-3)),IF(RIGHT(F318,2)="M)",-1000000*VALUE(MID(F318,2,LEN(F318)-3)),IF(RIGHT(F318,2)="B)",-1000000000*VALUE(MID(F318,2,LEN(F318)-3)),IF(RIGHT(F318,2)="k)",-1000*VALUE(MID(F318,2,LEN(F318)-3)),VALUE(SUBSTITUTE(F318,",","")))))),IF(RIGHT(F318,1)="T",1000000000000*VALUE(LEFT(F318,LEN(F318)-1)),IF(RIGHT(F318,1)="M",1000000*VALUE(LEFT(F318,LEN(F318)-1)),IF(RIGHT(F318,1)="B",1000000000*VALUE(LEFT(F318,LEN(F318)-1)),IF(RIGHT(F318,1)="%",0.01*VALUE(LEFT(F318,LEN(F318)-1)),IF(RIGHT(F318,1)="k",1000*VALUE(LEFT(F318,LEN(F318)-1)),VALUE(SUBSTITUTE(F318,",",""))))))))),"N/A")</f>
        <v/>
      </c>
      <c r="N318">
        <f>IFERROR(IF(TRIM(G318)="-", "N/A", IF(RIGHT(G318,1)=")",IF(RIGHT(G318,2)="T)",-1000000000000*VALUE(MID(G318,2,LEN(G318)-3)),IF(RIGHT(G318,2)="M)",-1000000*VALUE(MID(G318,2,LEN(G318)-3)),IF(RIGHT(G318,2)="B)",-1000000000*VALUE(MID(G318,2,LEN(G318)-3)),IF(RIGHT(G318,2)="k)",-1000*VALUE(MID(G318,2,LEN(G318)-3)),VALUE(SUBSTITUTE(G318,",","")))))),IF(RIGHT(G318,1)="T",1000000000000*VALUE(LEFT(G318,LEN(G318)-1)),IF(RIGHT(G318,1)="M",1000000*VALUE(LEFT(G318,LEN(G318)-1)),IF(RIGHT(G318,1)="B",1000000000*VALUE(LEFT(G318,LEN(G318)-1)),IF(RIGHT(G318,1)="%",0.01*VALUE(LEFT(G318,LEN(G318)-1)),IF(RIGHT(G318,1)="k",1000*VALUE(LEFT(G318,LEN(G318)-1)),VALUE(SUBSTITUTE(G318,",",""))))))))),"N/A")</f>
        <v/>
      </c>
      <c r="P318">
        <f>MAX(J318:N318)</f>
        <v/>
      </c>
      <c r="Q318">
        <f>IFERROR(J144+MATCH(P318,J318:N318,0)-1,"")</f>
        <v/>
      </c>
      <c r="R318">
        <f>IF(Q318="","",MIN(J318:N318))</f>
        <v/>
      </c>
      <c r="S318">
        <f>IFERROR(J144+MATCH(R318,J318:N318,0)-1,"")</f>
        <v/>
      </c>
      <c r="T318">
        <f>IFERROR(AVERAGE(J318:N318),"")</f>
        <v/>
      </c>
      <c r="U318">
        <f>IFERROR(STDEV(J318:N318),"")</f>
        <v/>
      </c>
      <c r="V318">
        <f>IFERROR(IF(C318="-","",IF(ISBLANK(B318),"",IF(OR(ISNUMBER(FIND("Growth",B318)),ISNUMBER(FIND("Margin",B318))),"",(J318-T318)/U318))),"")</f>
        <v/>
      </c>
      <c r="W318">
        <f>IFERROR(IF(OR(D318="-",ISBLANK(D318)),"",(K318-T318)/U318),"")</f>
        <v/>
      </c>
      <c r="X318">
        <f>IFERROR(IF(OR(E318="-",ISBLANK(E318)),"",(L318-T318)/U318),"")</f>
        <v/>
      </c>
      <c r="Y318">
        <f>IFERROR(IF(OR(F318="-",ISBLANK(F318)),"",(M318-T318)/U318),"")</f>
        <v/>
      </c>
      <c r="Z318">
        <f>IFERROR(IF(OR(G318="-",ISBLANK(G318)),"",(N318-T318)/U318),"")</f>
        <v/>
      </c>
      <c r="AA318">
        <f>IF(MAX(MAX(V318:Z318),ABS(MIN(V318:Z318)))=ABS(MIN(V318:Z318)),MIN(V318:Z318),MAX(V318:Z318))</f>
        <v/>
      </c>
      <c r="AB318">
        <f>IFERROR(V144+MATCH(AA318,V318:Z318,0)-1,"")</f>
        <v/>
      </c>
      <c r="AC318">
        <f>IF(AB318&lt;&gt;"",IF(S318=AB318,"Low",IF(AB318=Q318,"High","")),"")</f>
        <v/>
      </c>
      <c r="AE318">
        <f>IF(ISNUMBER(MATCH("N/A",J318:N318,0)),"",IFERROR((5 * SUMPRODUCT(J144:N144,J318:N318) - PRODUCT(SUM(J144:N144),SUM(J318:N318))) / ((5 * SUM((J144^2)+(K144^2)+(L144^2)+(M144^2)+(N144^2))) - SUM(J144:N144)^2),""))</f>
        <v/>
      </c>
      <c r="AF318">
        <f>IFERROR(CORREL(J144:N144,J318:N318),"")</f>
        <v/>
      </c>
      <c r="AZ318">
        <f>IF(Q318=S318,0,1)</f>
        <v/>
      </c>
      <c r="BA318">
        <f>IF(AZ318=1,IF(Q318="","",IF(Q318=N144,"Yes","No")),"")</f>
        <v/>
      </c>
      <c r="BB318">
        <f>IF(BA318="Yes",P318,"")</f>
        <v/>
      </c>
      <c r="BC318">
        <f>IF(AZ318=1,IF(S318="","",IF(S318=N144,"Yes","No")),"")</f>
        <v/>
      </c>
      <c r="BD318">
        <f>IF(BC318="Yes",R318,"")</f>
        <v/>
      </c>
      <c r="BE318">
        <f>IFERROR(IF(SIGN(AE318)=1,"Increasing",IF(SIGN(AE318)=-1,"Decreasing","")),"")</f>
        <v/>
      </c>
      <c r="BF318">
        <f>IF(OR(AND(BE318="Increasing",BA318="Yes"),AND(BE318="Decreasing",BC318="Yes")),"Yes","No")</f>
        <v/>
      </c>
      <c r="BG318">
        <f>IF(I318="pos_trend","Yes","No")</f>
        <v/>
      </c>
      <c r="BH318">
        <f>IF(AF318&lt;&gt;"",IF(ABS(AF318)&gt;0.8,"Yes","No"),"")</f>
        <v/>
      </c>
    </row>
    <row r="319" spans="1:60">
      <c r="I319">
        <f>IF(AND(K319&gt; J319, L319&gt; K319, M319&gt; L319, N319&gt; M319), "pos_trend", IF(AND(K319&lt; J319, L319&lt; K319, M319&lt; L319, N319&lt; M319), "neg_trend", "N/A"))</f>
        <v/>
      </c>
      <c r="J319">
        <f>IFERROR(IF(TRIM(C319)="-", "N/A", IF(RIGHT(C319,1)=")",IF(RIGHT(C319,2)="T)",-1000000000000*VALUE(MID(C319,2,LEN(C319)-3)),IF(RIGHT(C319,2)="M)",-1000000*VALUE(MID(C319,2,LEN(C319)-3)),IF(RIGHT(C319,2)="B)",-1000000000*VALUE(MID(C319,2,LEN(C319)-3)),IF(RIGHT(C319,2)="k)",-1000*VALUE(MID(C319,2,LEN(C319)-3)),VALUE(SUBSTITUTE(C319,",","")))))),IF(RIGHT(C319,1)="T",1000000000000*VALUE(LEFT(C319,LEN(C319)-1)),IF(RIGHT(C319,1)="M",1000000*VALUE(LEFT(C319,LEN(C319)-1)),IF(RIGHT(C319,1)="B",1000000000*VALUE(LEFT(C319,LEN(C319)-1)),IF(RIGHT(C319,1)="%",0.01*VALUE(LEFT(C319,LEN(C319)-1)),IF(RIGHT(C319,1)="k",1000*VALUE(LEFT(C319,LEN(C319)-1)),VALUE(SUBSTITUTE(C319,",",""))))))))),"N/A")</f>
        <v/>
      </c>
      <c r="K319">
        <f>IFERROR(IF(TRIM(D319)="-", "N/A", IF(RIGHT(D319,1)=")",IF(RIGHT(D319,2)="T)",-1000000000000*VALUE(MID(D319,2,LEN(D319)-3)),IF(RIGHT(D319,2)="M)",-1000000*VALUE(MID(D319,2,LEN(D319)-3)),IF(RIGHT(D319,2)="B)",-1000000000*VALUE(MID(D319,2,LEN(D319)-3)),IF(RIGHT(D319,2)="k)",-1000*VALUE(MID(D319,2,LEN(D319)-3)),VALUE(SUBSTITUTE(D319,",","")))))),IF(RIGHT(D319,1)="T",1000000000000*VALUE(LEFT(D319,LEN(D319)-1)),IF(RIGHT(D319,1)="M",1000000*VALUE(LEFT(D319,LEN(D319)-1)),IF(RIGHT(D319,1)="B",1000000000*VALUE(LEFT(D319,LEN(D319)-1)),IF(RIGHT(D319,1)="%",0.01*VALUE(LEFT(D319,LEN(D319)-1)),IF(RIGHT(D319,1)="k",1000*VALUE(LEFT(D319,LEN(D319)-1)),VALUE(SUBSTITUTE(D319,",",""))))))))),"N/A")</f>
        <v/>
      </c>
      <c r="L319">
        <f>IFERROR(IF(TRIM(E319)="-", "N/A", IF(RIGHT(E319,1)=")",IF(RIGHT(E319,2)="T)",-1000000000000*VALUE(MID(E319,2,LEN(E319)-3)),IF(RIGHT(E319,2)="M)",-1000000*VALUE(MID(E319,2,LEN(E319)-3)),IF(RIGHT(E319,2)="B)",-1000000000*VALUE(MID(E319,2,LEN(E319)-3)),IF(RIGHT(E319,2)="k)",-1000*VALUE(MID(E319,2,LEN(E319)-3)),VALUE(SUBSTITUTE(E319,",","")))))),IF(RIGHT(E319,1)="T",1000000000000*VALUE(LEFT(E319,LEN(E319)-1)),IF(RIGHT(E319,1)="M",1000000*VALUE(LEFT(E319,LEN(E319)-1)),IF(RIGHT(E319,1)="B",1000000000*VALUE(LEFT(E319,LEN(E319)-1)),IF(RIGHT(E319,1)="%",0.01*VALUE(LEFT(E319,LEN(E319)-1)),IF(RIGHT(E319,1)="k",1000*VALUE(LEFT(E319,LEN(E319)-1)),VALUE(SUBSTITUTE(E319,",",""))))))))),"N/A")</f>
        <v/>
      </c>
      <c r="M319">
        <f>IFERROR(IF(TRIM(F319)="-", "N/A", IF(RIGHT(F319,1)=")",IF(RIGHT(F319,2)="T)",-1000000000000*VALUE(MID(F319,2,LEN(F319)-3)),IF(RIGHT(F319,2)="M)",-1000000*VALUE(MID(F319,2,LEN(F319)-3)),IF(RIGHT(F319,2)="B)",-1000000000*VALUE(MID(F319,2,LEN(F319)-3)),IF(RIGHT(F319,2)="k)",-1000*VALUE(MID(F319,2,LEN(F319)-3)),VALUE(SUBSTITUTE(F319,",","")))))),IF(RIGHT(F319,1)="T",1000000000000*VALUE(LEFT(F319,LEN(F319)-1)),IF(RIGHT(F319,1)="M",1000000*VALUE(LEFT(F319,LEN(F319)-1)),IF(RIGHT(F319,1)="B",1000000000*VALUE(LEFT(F319,LEN(F319)-1)),IF(RIGHT(F319,1)="%",0.01*VALUE(LEFT(F319,LEN(F319)-1)),IF(RIGHT(F319,1)="k",1000*VALUE(LEFT(F319,LEN(F319)-1)),VALUE(SUBSTITUTE(F319,",",""))))))))),"N/A")</f>
        <v/>
      </c>
      <c r="N319">
        <f>IFERROR(IF(TRIM(G319)="-", "N/A", IF(RIGHT(G319,1)=")",IF(RIGHT(G319,2)="T)",-1000000000000*VALUE(MID(G319,2,LEN(G319)-3)),IF(RIGHT(G319,2)="M)",-1000000*VALUE(MID(G319,2,LEN(G319)-3)),IF(RIGHT(G319,2)="B)",-1000000000*VALUE(MID(G319,2,LEN(G319)-3)),IF(RIGHT(G319,2)="k)",-1000*VALUE(MID(G319,2,LEN(G319)-3)),VALUE(SUBSTITUTE(G319,",","")))))),IF(RIGHT(G319,1)="T",1000000000000*VALUE(LEFT(G319,LEN(G319)-1)),IF(RIGHT(G319,1)="M",1000000*VALUE(LEFT(G319,LEN(G319)-1)),IF(RIGHT(G319,1)="B",1000000000*VALUE(LEFT(G319,LEN(G319)-1)),IF(RIGHT(G319,1)="%",0.01*VALUE(LEFT(G319,LEN(G319)-1)),IF(RIGHT(G319,1)="k",1000*VALUE(LEFT(G319,LEN(G319)-1)),VALUE(SUBSTITUTE(G319,",",""))))))))),"N/A")</f>
        <v/>
      </c>
      <c r="P319">
        <f>MAX(J319:N319)</f>
        <v/>
      </c>
      <c r="Q319">
        <f>IFERROR(J144+MATCH(P319,J319:N319,0)-1,"")</f>
        <v/>
      </c>
      <c r="R319">
        <f>IF(Q319="","",MIN(J319:N319))</f>
        <v/>
      </c>
      <c r="S319">
        <f>IFERROR(J144+MATCH(R319,J319:N319,0)-1,"")</f>
        <v/>
      </c>
      <c r="T319">
        <f>IFERROR(AVERAGE(J319:N319),"")</f>
        <v/>
      </c>
      <c r="U319">
        <f>IFERROR(STDEV(J319:N319),"")</f>
        <v/>
      </c>
      <c r="V319">
        <f>IFERROR(IF(C319="-","",IF(ISBLANK(B319),"",IF(OR(ISNUMBER(FIND("Growth",B319)),ISNUMBER(FIND("Margin",B319))),"",(J319-T319)/U319))),"")</f>
        <v/>
      </c>
      <c r="W319">
        <f>IFERROR(IF(OR(D319="-",ISBLANK(D319)),"",(K319-T319)/U319),"")</f>
        <v/>
      </c>
      <c r="X319">
        <f>IFERROR(IF(OR(E319="-",ISBLANK(E319)),"",(L319-T319)/U319),"")</f>
        <v/>
      </c>
      <c r="Y319">
        <f>IFERROR(IF(OR(F319="-",ISBLANK(F319)),"",(M319-T319)/U319),"")</f>
        <v/>
      </c>
      <c r="Z319">
        <f>IFERROR(IF(OR(G319="-",ISBLANK(G319)),"",(N319-T319)/U319),"")</f>
        <v/>
      </c>
      <c r="AA319">
        <f>IF(MAX(MAX(V319:Z319),ABS(MIN(V319:Z319)))=ABS(MIN(V319:Z319)),MIN(V319:Z319),MAX(V319:Z319))</f>
        <v/>
      </c>
      <c r="AB319">
        <f>IFERROR(V144+MATCH(AA319,V319:Z319,0)-1,"")</f>
        <v/>
      </c>
      <c r="AC319">
        <f>IF(AB319&lt;&gt;"",IF(S319=AB319,"Low",IF(AB319=Q319,"High","")),"")</f>
        <v/>
      </c>
      <c r="AE319">
        <f>IF(ISNUMBER(MATCH("N/A",J319:N319,0)),"",IFERROR((5 * SUMPRODUCT(J144:N144,J319:N319) - PRODUCT(SUM(J144:N144),SUM(J319:N319))) / ((5 * SUM((J144^2)+(K144^2)+(L144^2)+(M144^2)+(N144^2))) - SUM(J144:N144)^2),""))</f>
        <v/>
      </c>
      <c r="AF319">
        <f>IFERROR(CORREL(J144:N144,J319:N319),"")</f>
        <v/>
      </c>
      <c r="AZ319">
        <f>IF(Q319=S319,0,1)</f>
        <v/>
      </c>
      <c r="BA319">
        <f>IF(AZ319=1,IF(Q319="","",IF(Q319=N144,"Yes","No")),"")</f>
        <v/>
      </c>
      <c r="BB319">
        <f>IF(BA319="Yes",P319,"")</f>
        <v/>
      </c>
      <c r="BC319">
        <f>IF(AZ319=1,IF(S319="","",IF(S319=N144,"Yes","No")),"")</f>
        <v/>
      </c>
      <c r="BD319">
        <f>IF(BC319="Yes",R319,"")</f>
        <v/>
      </c>
      <c r="BE319">
        <f>IFERROR(IF(SIGN(AE319)=1,"Increasing",IF(SIGN(AE319)=-1,"Decreasing","")),"")</f>
        <v/>
      </c>
      <c r="BF319">
        <f>IF(OR(AND(BE319="Increasing",BA319="Yes"),AND(BE319="Decreasing",BC319="Yes")),"Yes","No")</f>
        <v/>
      </c>
      <c r="BG319">
        <f>IF(I319="pos_trend","Yes","No")</f>
        <v/>
      </c>
      <c r="BH319">
        <f>IF(AF319&lt;&gt;"",IF(ABS(AF319)&gt;0.8,"Yes","No"),"")</f>
        <v/>
      </c>
    </row>
    <row r="320" spans="1:60">
      <c r="I320">
        <f>IF(AND(K320&gt; J320, L320&gt; K320, M320&gt; L320, N320&gt; M320), "pos_trend", IF(AND(K320&lt; J320, L320&lt; K320, M320&lt; L320, N320&lt; M320), "neg_trend", "N/A"))</f>
        <v/>
      </c>
      <c r="J320">
        <f>IFERROR(IF(TRIM(C320)="-", "N/A", IF(RIGHT(C320,1)=")",IF(RIGHT(C320,2)="T)",-1000000000000*VALUE(MID(C320,2,LEN(C320)-3)),IF(RIGHT(C320,2)="M)",-1000000*VALUE(MID(C320,2,LEN(C320)-3)),IF(RIGHT(C320,2)="B)",-1000000000*VALUE(MID(C320,2,LEN(C320)-3)),IF(RIGHT(C320,2)="k)",-1000*VALUE(MID(C320,2,LEN(C320)-3)),VALUE(SUBSTITUTE(C320,",","")))))),IF(RIGHT(C320,1)="T",1000000000000*VALUE(LEFT(C320,LEN(C320)-1)),IF(RIGHT(C320,1)="M",1000000*VALUE(LEFT(C320,LEN(C320)-1)),IF(RIGHT(C320,1)="B",1000000000*VALUE(LEFT(C320,LEN(C320)-1)),IF(RIGHT(C320,1)="%",0.01*VALUE(LEFT(C320,LEN(C320)-1)),IF(RIGHT(C320,1)="k",1000*VALUE(LEFT(C320,LEN(C320)-1)),VALUE(SUBSTITUTE(C320,",",""))))))))),"N/A")</f>
        <v/>
      </c>
      <c r="K320">
        <f>IFERROR(IF(TRIM(D320)="-", "N/A", IF(RIGHT(D320,1)=")",IF(RIGHT(D320,2)="T)",-1000000000000*VALUE(MID(D320,2,LEN(D320)-3)),IF(RIGHT(D320,2)="M)",-1000000*VALUE(MID(D320,2,LEN(D320)-3)),IF(RIGHT(D320,2)="B)",-1000000000*VALUE(MID(D320,2,LEN(D320)-3)),IF(RIGHT(D320,2)="k)",-1000*VALUE(MID(D320,2,LEN(D320)-3)),VALUE(SUBSTITUTE(D320,",","")))))),IF(RIGHT(D320,1)="T",1000000000000*VALUE(LEFT(D320,LEN(D320)-1)),IF(RIGHT(D320,1)="M",1000000*VALUE(LEFT(D320,LEN(D320)-1)),IF(RIGHT(D320,1)="B",1000000000*VALUE(LEFT(D320,LEN(D320)-1)),IF(RIGHT(D320,1)="%",0.01*VALUE(LEFT(D320,LEN(D320)-1)),IF(RIGHT(D320,1)="k",1000*VALUE(LEFT(D320,LEN(D320)-1)),VALUE(SUBSTITUTE(D320,",",""))))))))),"N/A")</f>
        <v/>
      </c>
      <c r="L320">
        <f>IFERROR(IF(TRIM(E320)="-", "N/A", IF(RIGHT(E320,1)=")",IF(RIGHT(E320,2)="T)",-1000000000000*VALUE(MID(E320,2,LEN(E320)-3)),IF(RIGHT(E320,2)="M)",-1000000*VALUE(MID(E320,2,LEN(E320)-3)),IF(RIGHT(E320,2)="B)",-1000000000*VALUE(MID(E320,2,LEN(E320)-3)),IF(RIGHT(E320,2)="k)",-1000*VALUE(MID(E320,2,LEN(E320)-3)),VALUE(SUBSTITUTE(E320,",","")))))),IF(RIGHT(E320,1)="T",1000000000000*VALUE(LEFT(E320,LEN(E320)-1)),IF(RIGHT(E320,1)="M",1000000*VALUE(LEFT(E320,LEN(E320)-1)),IF(RIGHT(E320,1)="B",1000000000*VALUE(LEFT(E320,LEN(E320)-1)),IF(RIGHT(E320,1)="%",0.01*VALUE(LEFT(E320,LEN(E320)-1)),IF(RIGHT(E320,1)="k",1000*VALUE(LEFT(E320,LEN(E320)-1)),VALUE(SUBSTITUTE(E320,",",""))))))))),"N/A")</f>
        <v/>
      </c>
      <c r="M320">
        <f>IFERROR(IF(TRIM(F320)="-", "N/A", IF(RIGHT(F320,1)=")",IF(RIGHT(F320,2)="T)",-1000000000000*VALUE(MID(F320,2,LEN(F320)-3)),IF(RIGHT(F320,2)="M)",-1000000*VALUE(MID(F320,2,LEN(F320)-3)),IF(RIGHT(F320,2)="B)",-1000000000*VALUE(MID(F320,2,LEN(F320)-3)),IF(RIGHT(F320,2)="k)",-1000*VALUE(MID(F320,2,LEN(F320)-3)),VALUE(SUBSTITUTE(F320,",","")))))),IF(RIGHT(F320,1)="T",1000000000000*VALUE(LEFT(F320,LEN(F320)-1)),IF(RIGHT(F320,1)="M",1000000*VALUE(LEFT(F320,LEN(F320)-1)),IF(RIGHT(F320,1)="B",1000000000*VALUE(LEFT(F320,LEN(F320)-1)),IF(RIGHT(F320,1)="%",0.01*VALUE(LEFT(F320,LEN(F320)-1)),IF(RIGHT(F320,1)="k",1000*VALUE(LEFT(F320,LEN(F320)-1)),VALUE(SUBSTITUTE(F320,",",""))))))))),"N/A")</f>
        <v/>
      </c>
      <c r="N320">
        <f>IFERROR(IF(TRIM(G320)="-", "N/A", IF(RIGHT(G320,1)=")",IF(RIGHT(G320,2)="T)",-1000000000000*VALUE(MID(G320,2,LEN(G320)-3)),IF(RIGHT(G320,2)="M)",-1000000*VALUE(MID(G320,2,LEN(G320)-3)),IF(RIGHT(G320,2)="B)",-1000000000*VALUE(MID(G320,2,LEN(G320)-3)),IF(RIGHT(G320,2)="k)",-1000*VALUE(MID(G320,2,LEN(G320)-3)),VALUE(SUBSTITUTE(G320,",","")))))),IF(RIGHT(G320,1)="T",1000000000000*VALUE(LEFT(G320,LEN(G320)-1)),IF(RIGHT(G320,1)="M",1000000*VALUE(LEFT(G320,LEN(G320)-1)),IF(RIGHT(G320,1)="B",1000000000*VALUE(LEFT(G320,LEN(G320)-1)),IF(RIGHT(G320,1)="%",0.01*VALUE(LEFT(G320,LEN(G320)-1)),IF(RIGHT(G320,1)="k",1000*VALUE(LEFT(G320,LEN(G320)-1)),VALUE(SUBSTITUTE(G320,",",""))))))))),"N/A")</f>
        <v/>
      </c>
      <c r="P320">
        <f>MAX(J320:N320)</f>
        <v/>
      </c>
      <c r="Q320">
        <f>IFERROR(J144+MATCH(P320,J320:N320,0)-1,"")</f>
        <v/>
      </c>
      <c r="R320">
        <f>IF(Q320="","",MIN(J320:N320))</f>
        <v/>
      </c>
      <c r="S320">
        <f>IFERROR(J144+MATCH(R320,J320:N320,0)-1,"")</f>
        <v/>
      </c>
      <c r="T320">
        <f>IFERROR(AVERAGE(J320:N320),"")</f>
        <v/>
      </c>
      <c r="U320">
        <f>IFERROR(STDEV(J320:N320),"")</f>
        <v/>
      </c>
      <c r="V320">
        <f>IFERROR(IF(C320="-","",IF(ISBLANK(B320),"",IF(OR(ISNUMBER(FIND("Growth",B320)),ISNUMBER(FIND("Margin",B320))),"",(J320-T320)/U320))),"")</f>
        <v/>
      </c>
      <c r="W320">
        <f>IFERROR(IF(OR(D320="-",ISBLANK(D320)),"",(K320-T320)/U320),"")</f>
        <v/>
      </c>
      <c r="X320">
        <f>IFERROR(IF(OR(E320="-",ISBLANK(E320)),"",(L320-T320)/U320),"")</f>
        <v/>
      </c>
      <c r="Y320">
        <f>IFERROR(IF(OR(F320="-",ISBLANK(F320)),"",(M320-T320)/U320),"")</f>
        <v/>
      </c>
      <c r="Z320">
        <f>IFERROR(IF(OR(G320="-",ISBLANK(G320)),"",(N320-T320)/U320),"")</f>
        <v/>
      </c>
      <c r="AA320">
        <f>IF(MAX(MAX(V320:Z320),ABS(MIN(V320:Z320)))=ABS(MIN(V320:Z320)),MIN(V320:Z320),MAX(V320:Z320))</f>
        <v/>
      </c>
      <c r="AB320">
        <f>IFERROR(V144+MATCH(AA320,V320:Z320,0)-1,"")</f>
        <v/>
      </c>
      <c r="AC320">
        <f>IF(AB320&lt;&gt;"",IF(S320=AB320,"Low",IF(AB320=Q320,"High","")),"")</f>
        <v/>
      </c>
      <c r="AE320">
        <f>IF(ISNUMBER(MATCH("N/A",J320:N320,0)),"",IFERROR((5 * SUMPRODUCT(J144:N144,J320:N320) - PRODUCT(SUM(J144:N144),SUM(J320:N320))) / ((5 * SUM((J144^2)+(K144^2)+(L144^2)+(M144^2)+(N144^2))) - SUM(J144:N144)^2),""))</f>
        <v/>
      </c>
      <c r="AF320">
        <f>IFERROR(CORREL(J144:N144,J320:N320),"")</f>
        <v/>
      </c>
      <c r="AZ320">
        <f>IF(Q320=S320,0,1)</f>
        <v/>
      </c>
      <c r="BA320">
        <f>IF(AZ320=1,IF(Q320="","",IF(Q320=N144,"Yes","No")),"")</f>
        <v/>
      </c>
      <c r="BB320">
        <f>IF(BA320="Yes",P320,"")</f>
        <v/>
      </c>
      <c r="BC320">
        <f>IF(AZ320=1,IF(S320="","",IF(S320=N144,"Yes","No")),"")</f>
        <v/>
      </c>
      <c r="BD320">
        <f>IF(BC320="Yes",R320,"")</f>
        <v/>
      </c>
      <c r="BE320">
        <f>IFERROR(IF(SIGN(AE320)=1,"Increasing",IF(SIGN(AE320)=-1,"Decreasing","")),"")</f>
        <v/>
      </c>
      <c r="BF320">
        <f>IF(OR(AND(BE320="Increasing",BA320="Yes"),AND(BE320="Decreasing",BC320="Yes")),"Yes","No")</f>
        <v/>
      </c>
      <c r="BG320">
        <f>IF(I320="pos_trend","Yes","No")</f>
        <v/>
      </c>
      <c r="BH320">
        <f>IF(AF320&lt;&gt;"",IF(ABS(AF320)&gt;0.8,"Yes","No"),"")</f>
        <v/>
      </c>
    </row>
    <row r="321" spans="1:60">
      <c r="I321">
        <f>IF(AND(K321&gt; J321, L321&gt; K321, M321&gt; L321, N321&gt; M321), "pos_trend", IF(AND(K321&lt; J321, L321&lt; K321, M321&lt; L321, N321&lt; M321), "neg_trend", "N/A"))</f>
        <v/>
      </c>
      <c r="J321">
        <f>IFERROR(IF(TRIM(C321)="-", "N/A", IF(RIGHT(C321,1)=")",IF(RIGHT(C321,2)="T)",-1000000000000*VALUE(MID(C321,2,LEN(C321)-3)),IF(RIGHT(C321,2)="M)",-1000000*VALUE(MID(C321,2,LEN(C321)-3)),IF(RIGHT(C321,2)="B)",-1000000000*VALUE(MID(C321,2,LEN(C321)-3)),IF(RIGHT(C321,2)="k)",-1000*VALUE(MID(C321,2,LEN(C321)-3)),VALUE(SUBSTITUTE(C321,",","")))))),IF(RIGHT(C321,1)="T",1000000000000*VALUE(LEFT(C321,LEN(C321)-1)),IF(RIGHT(C321,1)="M",1000000*VALUE(LEFT(C321,LEN(C321)-1)),IF(RIGHT(C321,1)="B",1000000000*VALUE(LEFT(C321,LEN(C321)-1)),IF(RIGHT(C321,1)="%",0.01*VALUE(LEFT(C321,LEN(C321)-1)),IF(RIGHT(C321,1)="k",1000*VALUE(LEFT(C321,LEN(C321)-1)),VALUE(SUBSTITUTE(C321,",",""))))))))),"N/A")</f>
        <v/>
      </c>
      <c r="K321">
        <f>IFERROR(IF(TRIM(D321)="-", "N/A", IF(RIGHT(D321,1)=")",IF(RIGHT(D321,2)="T)",-1000000000000*VALUE(MID(D321,2,LEN(D321)-3)),IF(RIGHT(D321,2)="M)",-1000000*VALUE(MID(D321,2,LEN(D321)-3)),IF(RIGHT(D321,2)="B)",-1000000000*VALUE(MID(D321,2,LEN(D321)-3)),IF(RIGHT(D321,2)="k)",-1000*VALUE(MID(D321,2,LEN(D321)-3)),VALUE(SUBSTITUTE(D321,",","")))))),IF(RIGHT(D321,1)="T",1000000000000*VALUE(LEFT(D321,LEN(D321)-1)),IF(RIGHT(D321,1)="M",1000000*VALUE(LEFT(D321,LEN(D321)-1)),IF(RIGHT(D321,1)="B",1000000000*VALUE(LEFT(D321,LEN(D321)-1)),IF(RIGHT(D321,1)="%",0.01*VALUE(LEFT(D321,LEN(D321)-1)),IF(RIGHT(D321,1)="k",1000*VALUE(LEFT(D321,LEN(D321)-1)),VALUE(SUBSTITUTE(D321,",",""))))))))),"N/A")</f>
        <v/>
      </c>
      <c r="L321">
        <f>IFERROR(IF(TRIM(E321)="-", "N/A", IF(RIGHT(E321,1)=")",IF(RIGHT(E321,2)="T)",-1000000000000*VALUE(MID(E321,2,LEN(E321)-3)),IF(RIGHT(E321,2)="M)",-1000000*VALUE(MID(E321,2,LEN(E321)-3)),IF(RIGHT(E321,2)="B)",-1000000000*VALUE(MID(E321,2,LEN(E321)-3)),IF(RIGHT(E321,2)="k)",-1000*VALUE(MID(E321,2,LEN(E321)-3)),VALUE(SUBSTITUTE(E321,",","")))))),IF(RIGHT(E321,1)="T",1000000000000*VALUE(LEFT(E321,LEN(E321)-1)),IF(RIGHT(E321,1)="M",1000000*VALUE(LEFT(E321,LEN(E321)-1)),IF(RIGHT(E321,1)="B",1000000000*VALUE(LEFT(E321,LEN(E321)-1)),IF(RIGHT(E321,1)="%",0.01*VALUE(LEFT(E321,LEN(E321)-1)),IF(RIGHT(E321,1)="k",1000*VALUE(LEFT(E321,LEN(E321)-1)),VALUE(SUBSTITUTE(E321,",",""))))))))),"N/A")</f>
        <v/>
      </c>
      <c r="M321">
        <f>IFERROR(IF(TRIM(F321)="-", "N/A", IF(RIGHT(F321,1)=")",IF(RIGHT(F321,2)="T)",-1000000000000*VALUE(MID(F321,2,LEN(F321)-3)),IF(RIGHT(F321,2)="M)",-1000000*VALUE(MID(F321,2,LEN(F321)-3)),IF(RIGHT(F321,2)="B)",-1000000000*VALUE(MID(F321,2,LEN(F321)-3)),IF(RIGHT(F321,2)="k)",-1000*VALUE(MID(F321,2,LEN(F321)-3)),VALUE(SUBSTITUTE(F321,",","")))))),IF(RIGHT(F321,1)="T",1000000000000*VALUE(LEFT(F321,LEN(F321)-1)),IF(RIGHT(F321,1)="M",1000000*VALUE(LEFT(F321,LEN(F321)-1)),IF(RIGHT(F321,1)="B",1000000000*VALUE(LEFT(F321,LEN(F321)-1)),IF(RIGHT(F321,1)="%",0.01*VALUE(LEFT(F321,LEN(F321)-1)),IF(RIGHT(F321,1)="k",1000*VALUE(LEFT(F321,LEN(F321)-1)),VALUE(SUBSTITUTE(F321,",",""))))))))),"N/A")</f>
        <v/>
      </c>
      <c r="N321">
        <f>IFERROR(IF(TRIM(G321)="-", "N/A", IF(RIGHT(G321,1)=")",IF(RIGHT(G321,2)="T)",-1000000000000*VALUE(MID(G321,2,LEN(G321)-3)),IF(RIGHT(G321,2)="M)",-1000000*VALUE(MID(G321,2,LEN(G321)-3)),IF(RIGHT(G321,2)="B)",-1000000000*VALUE(MID(G321,2,LEN(G321)-3)),IF(RIGHT(G321,2)="k)",-1000*VALUE(MID(G321,2,LEN(G321)-3)),VALUE(SUBSTITUTE(G321,",","")))))),IF(RIGHT(G321,1)="T",1000000000000*VALUE(LEFT(G321,LEN(G321)-1)),IF(RIGHT(G321,1)="M",1000000*VALUE(LEFT(G321,LEN(G321)-1)),IF(RIGHT(G321,1)="B",1000000000*VALUE(LEFT(G321,LEN(G321)-1)),IF(RIGHT(G321,1)="%",0.01*VALUE(LEFT(G321,LEN(G321)-1)),IF(RIGHT(G321,1)="k",1000*VALUE(LEFT(G321,LEN(G321)-1)),VALUE(SUBSTITUTE(G321,",",""))))))))),"N/A")</f>
        <v/>
      </c>
      <c r="P321">
        <f>MAX(J321:N321)</f>
        <v/>
      </c>
      <c r="Q321">
        <f>IFERROR(J144+MATCH(P321,J321:N321,0)-1,"")</f>
        <v/>
      </c>
      <c r="R321">
        <f>IF(Q321="","",MIN(J321:N321))</f>
        <v/>
      </c>
      <c r="S321">
        <f>IFERROR(J144+MATCH(R321,J321:N321,0)-1,"")</f>
        <v/>
      </c>
      <c r="T321">
        <f>IFERROR(AVERAGE(J321:N321),"")</f>
        <v/>
      </c>
      <c r="U321">
        <f>IFERROR(STDEV(J321:N321),"")</f>
        <v/>
      </c>
      <c r="V321">
        <f>IFERROR(IF(C321="-","",IF(ISBLANK(B321),"",IF(OR(ISNUMBER(FIND("Growth",B321)),ISNUMBER(FIND("Margin",B321))),"",(J321-T321)/U321))),"")</f>
        <v/>
      </c>
      <c r="W321">
        <f>IFERROR(IF(OR(D321="-",ISBLANK(D321)),"",(K321-T321)/U321),"")</f>
        <v/>
      </c>
      <c r="X321">
        <f>IFERROR(IF(OR(E321="-",ISBLANK(E321)),"",(L321-T321)/U321),"")</f>
        <v/>
      </c>
      <c r="Y321">
        <f>IFERROR(IF(OR(F321="-",ISBLANK(F321)),"",(M321-T321)/U321),"")</f>
        <v/>
      </c>
      <c r="Z321">
        <f>IFERROR(IF(OR(G321="-",ISBLANK(G321)),"",(N321-T321)/U321),"")</f>
        <v/>
      </c>
      <c r="AA321">
        <f>IF(MAX(MAX(V321:Z321),ABS(MIN(V321:Z321)))=ABS(MIN(V321:Z321)),MIN(V321:Z321),MAX(V321:Z321))</f>
        <v/>
      </c>
      <c r="AB321">
        <f>IFERROR(V144+MATCH(AA321,V321:Z321,0)-1,"")</f>
        <v/>
      </c>
      <c r="AC321">
        <f>IF(AB321&lt;&gt;"",IF(S321=AB321,"Low",IF(AB321=Q321,"High","")),"")</f>
        <v/>
      </c>
      <c r="AE321">
        <f>IF(ISNUMBER(MATCH("N/A",J321:N321,0)),"",IFERROR((5 * SUMPRODUCT(J144:N144,J321:N321) - PRODUCT(SUM(J144:N144),SUM(J321:N321))) / ((5 * SUM((J144^2)+(K144^2)+(L144^2)+(M144^2)+(N144^2))) - SUM(J144:N144)^2),""))</f>
        <v/>
      </c>
      <c r="AF321">
        <f>IFERROR(CORREL(J144:N144,J321:N321),"")</f>
        <v/>
      </c>
      <c r="AZ321">
        <f>IF(Q321=S321,0,1)</f>
        <v/>
      </c>
      <c r="BA321">
        <f>IF(AZ321=1,IF(Q321="","",IF(Q321=N144,"Yes","No")),"")</f>
        <v/>
      </c>
      <c r="BB321">
        <f>IF(BA321="Yes",P321,"")</f>
        <v/>
      </c>
      <c r="BC321">
        <f>IF(AZ321=1,IF(S321="","",IF(S321=N144,"Yes","No")),"")</f>
        <v/>
      </c>
      <c r="BD321">
        <f>IF(BC321="Yes",R321,"")</f>
        <v/>
      </c>
      <c r="BE321">
        <f>IFERROR(IF(SIGN(AE321)=1,"Increasing",IF(SIGN(AE321)=-1,"Decreasing","")),"")</f>
        <v/>
      </c>
      <c r="BF321">
        <f>IF(OR(AND(BE321="Increasing",BA321="Yes"),AND(BE321="Decreasing",BC321="Yes")),"Yes","No")</f>
        <v/>
      </c>
      <c r="BG321">
        <f>IF(I321="pos_trend","Yes","No")</f>
        <v/>
      </c>
      <c r="BH321">
        <f>IF(AF321&lt;&gt;"",IF(ABS(AF321)&gt;0.8,"Yes","No"),"")</f>
        <v/>
      </c>
    </row>
    <row r="322" spans="1:60">
      <c r="I322">
        <f>IF(AND(K322&gt; J322, L322&gt; K322, M322&gt; L322, N322&gt; M322), "pos_trend", IF(AND(K322&lt; J322, L322&lt; K322, M322&lt; L322, N322&lt; M322), "neg_trend", "N/A"))</f>
        <v/>
      </c>
      <c r="J322">
        <f>IFERROR(IF(TRIM(C322)="-", "N/A", IF(RIGHT(C322,1)=")",IF(RIGHT(C322,2)="T)",-1000000000000*VALUE(MID(C322,2,LEN(C322)-3)),IF(RIGHT(C322,2)="M)",-1000000*VALUE(MID(C322,2,LEN(C322)-3)),IF(RIGHT(C322,2)="B)",-1000000000*VALUE(MID(C322,2,LEN(C322)-3)),IF(RIGHT(C322,2)="k)",-1000*VALUE(MID(C322,2,LEN(C322)-3)),VALUE(SUBSTITUTE(C322,",","")))))),IF(RIGHT(C322,1)="T",1000000000000*VALUE(LEFT(C322,LEN(C322)-1)),IF(RIGHT(C322,1)="M",1000000*VALUE(LEFT(C322,LEN(C322)-1)),IF(RIGHT(C322,1)="B",1000000000*VALUE(LEFT(C322,LEN(C322)-1)),IF(RIGHT(C322,1)="%",0.01*VALUE(LEFT(C322,LEN(C322)-1)),IF(RIGHT(C322,1)="k",1000*VALUE(LEFT(C322,LEN(C322)-1)),VALUE(SUBSTITUTE(C322,",",""))))))))),"N/A")</f>
        <v/>
      </c>
      <c r="K322">
        <f>IFERROR(IF(TRIM(D322)="-", "N/A", IF(RIGHT(D322,1)=")",IF(RIGHT(D322,2)="T)",-1000000000000*VALUE(MID(D322,2,LEN(D322)-3)),IF(RIGHT(D322,2)="M)",-1000000*VALUE(MID(D322,2,LEN(D322)-3)),IF(RIGHT(D322,2)="B)",-1000000000*VALUE(MID(D322,2,LEN(D322)-3)),IF(RIGHT(D322,2)="k)",-1000*VALUE(MID(D322,2,LEN(D322)-3)),VALUE(SUBSTITUTE(D322,",","")))))),IF(RIGHT(D322,1)="T",1000000000000*VALUE(LEFT(D322,LEN(D322)-1)),IF(RIGHT(D322,1)="M",1000000*VALUE(LEFT(D322,LEN(D322)-1)),IF(RIGHT(D322,1)="B",1000000000*VALUE(LEFT(D322,LEN(D322)-1)),IF(RIGHT(D322,1)="%",0.01*VALUE(LEFT(D322,LEN(D322)-1)),IF(RIGHT(D322,1)="k",1000*VALUE(LEFT(D322,LEN(D322)-1)),VALUE(SUBSTITUTE(D322,",",""))))))))),"N/A")</f>
        <v/>
      </c>
      <c r="L322">
        <f>IFERROR(IF(TRIM(E322)="-", "N/A", IF(RIGHT(E322,1)=")",IF(RIGHT(E322,2)="T)",-1000000000000*VALUE(MID(E322,2,LEN(E322)-3)),IF(RIGHT(E322,2)="M)",-1000000*VALUE(MID(E322,2,LEN(E322)-3)),IF(RIGHT(E322,2)="B)",-1000000000*VALUE(MID(E322,2,LEN(E322)-3)),IF(RIGHT(E322,2)="k)",-1000*VALUE(MID(E322,2,LEN(E322)-3)),VALUE(SUBSTITUTE(E322,",","")))))),IF(RIGHT(E322,1)="T",1000000000000*VALUE(LEFT(E322,LEN(E322)-1)),IF(RIGHT(E322,1)="M",1000000*VALUE(LEFT(E322,LEN(E322)-1)),IF(RIGHT(E322,1)="B",1000000000*VALUE(LEFT(E322,LEN(E322)-1)),IF(RIGHT(E322,1)="%",0.01*VALUE(LEFT(E322,LEN(E322)-1)),IF(RIGHT(E322,1)="k",1000*VALUE(LEFT(E322,LEN(E322)-1)),VALUE(SUBSTITUTE(E322,",",""))))))))),"N/A")</f>
        <v/>
      </c>
      <c r="M322">
        <f>IFERROR(IF(TRIM(F322)="-", "N/A", IF(RIGHT(F322,1)=")",IF(RIGHT(F322,2)="T)",-1000000000000*VALUE(MID(F322,2,LEN(F322)-3)),IF(RIGHT(F322,2)="M)",-1000000*VALUE(MID(F322,2,LEN(F322)-3)),IF(RIGHT(F322,2)="B)",-1000000000*VALUE(MID(F322,2,LEN(F322)-3)),IF(RIGHT(F322,2)="k)",-1000*VALUE(MID(F322,2,LEN(F322)-3)),VALUE(SUBSTITUTE(F322,",","")))))),IF(RIGHT(F322,1)="T",1000000000000*VALUE(LEFT(F322,LEN(F322)-1)),IF(RIGHT(F322,1)="M",1000000*VALUE(LEFT(F322,LEN(F322)-1)),IF(RIGHT(F322,1)="B",1000000000*VALUE(LEFT(F322,LEN(F322)-1)),IF(RIGHT(F322,1)="%",0.01*VALUE(LEFT(F322,LEN(F322)-1)),IF(RIGHT(F322,1)="k",1000*VALUE(LEFT(F322,LEN(F322)-1)),VALUE(SUBSTITUTE(F322,",",""))))))))),"N/A")</f>
        <v/>
      </c>
      <c r="N322">
        <f>IFERROR(IF(TRIM(G322)="-", "N/A", IF(RIGHT(G322,1)=")",IF(RIGHT(G322,2)="T)",-1000000000000*VALUE(MID(G322,2,LEN(G322)-3)),IF(RIGHT(G322,2)="M)",-1000000*VALUE(MID(G322,2,LEN(G322)-3)),IF(RIGHT(G322,2)="B)",-1000000000*VALUE(MID(G322,2,LEN(G322)-3)),IF(RIGHT(G322,2)="k)",-1000*VALUE(MID(G322,2,LEN(G322)-3)),VALUE(SUBSTITUTE(G322,",","")))))),IF(RIGHT(G322,1)="T",1000000000000*VALUE(LEFT(G322,LEN(G322)-1)),IF(RIGHT(G322,1)="M",1000000*VALUE(LEFT(G322,LEN(G322)-1)),IF(RIGHT(G322,1)="B",1000000000*VALUE(LEFT(G322,LEN(G322)-1)),IF(RIGHT(G322,1)="%",0.01*VALUE(LEFT(G322,LEN(G322)-1)),IF(RIGHT(G322,1)="k",1000*VALUE(LEFT(G322,LEN(G322)-1)),VALUE(SUBSTITUTE(G322,",",""))))))))),"N/A")</f>
        <v/>
      </c>
      <c r="P322">
        <f>MAX(J322:N322)</f>
        <v/>
      </c>
      <c r="Q322">
        <f>IFERROR(J144+MATCH(P322,J322:N322,0)-1,"")</f>
        <v/>
      </c>
      <c r="R322">
        <f>IF(Q322="","",MIN(J322:N322))</f>
        <v/>
      </c>
      <c r="S322">
        <f>IFERROR(J144+MATCH(R322,J322:N322,0)-1,"")</f>
        <v/>
      </c>
      <c r="T322">
        <f>IFERROR(AVERAGE(J322:N322),"")</f>
        <v/>
      </c>
      <c r="U322">
        <f>IFERROR(STDEV(J322:N322),"")</f>
        <v/>
      </c>
      <c r="V322">
        <f>IFERROR(IF(C322="-","",IF(ISBLANK(B322),"",IF(OR(ISNUMBER(FIND("Growth",B322)),ISNUMBER(FIND("Margin",B322))),"",(J322-T322)/U322))),"")</f>
        <v/>
      </c>
      <c r="W322">
        <f>IFERROR(IF(OR(D322="-",ISBLANK(D322)),"",(K322-T322)/U322),"")</f>
        <v/>
      </c>
      <c r="X322">
        <f>IFERROR(IF(OR(E322="-",ISBLANK(E322)),"",(L322-T322)/U322),"")</f>
        <v/>
      </c>
      <c r="Y322">
        <f>IFERROR(IF(OR(F322="-",ISBLANK(F322)),"",(M322-T322)/U322),"")</f>
        <v/>
      </c>
      <c r="Z322">
        <f>IFERROR(IF(OR(G322="-",ISBLANK(G322)),"",(N322-T322)/U322),"")</f>
        <v/>
      </c>
      <c r="AA322">
        <f>IF(MAX(MAX(V322:Z322),ABS(MIN(V322:Z322)))=ABS(MIN(V322:Z322)),MIN(V322:Z322),MAX(V322:Z322))</f>
        <v/>
      </c>
      <c r="AB322">
        <f>IFERROR(V144+MATCH(AA322,V322:Z322,0)-1,"")</f>
        <v/>
      </c>
      <c r="AC322">
        <f>IF(AB322&lt;&gt;"",IF(S322=AB322,"Low",IF(AB322=Q322,"High","")),"")</f>
        <v/>
      </c>
      <c r="AE322">
        <f>IF(ISNUMBER(MATCH("N/A",J322:N322,0)),"",IFERROR((5 * SUMPRODUCT(J144:N144,J322:N322) - PRODUCT(SUM(J144:N144),SUM(J322:N322))) / ((5 * SUM((J144^2)+(K144^2)+(L144^2)+(M144^2)+(N144^2))) - SUM(J144:N144)^2),""))</f>
        <v/>
      </c>
      <c r="AF322">
        <f>IFERROR(CORREL(J144:N144,J322:N322),"")</f>
        <v/>
      </c>
      <c r="AZ322">
        <f>IF(Q322=S322,0,1)</f>
        <v/>
      </c>
      <c r="BA322">
        <f>IF(AZ322=1,IF(Q322="","",IF(Q322=N144,"Yes","No")),"")</f>
        <v/>
      </c>
      <c r="BB322">
        <f>IF(BA322="Yes",P322,"")</f>
        <v/>
      </c>
      <c r="BC322">
        <f>IF(AZ322=1,IF(S322="","",IF(S322=N144,"Yes","No")),"")</f>
        <v/>
      </c>
      <c r="BD322">
        <f>IF(BC322="Yes",R322,"")</f>
        <v/>
      </c>
      <c r="BE322">
        <f>IFERROR(IF(SIGN(AE322)=1,"Increasing",IF(SIGN(AE322)=-1,"Decreasing","")),"")</f>
        <v/>
      </c>
      <c r="BF322">
        <f>IF(OR(AND(BE322="Increasing",BA322="Yes"),AND(BE322="Decreasing",BC322="Yes")),"Yes","No")</f>
        <v/>
      </c>
      <c r="BG322">
        <f>IF(I322="pos_trend","Yes","No")</f>
        <v/>
      </c>
      <c r="BH322">
        <f>IF(AF322&lt;&gt;"",IF(ABS(AF322)&gt;0.8,"Yes","No"),"")</f>
        <v/>
      </c>
    </row>
    <row r="323" spans="1:60">
      <c r="I323">
        <f>IF(AND(K323&gt; J323, L323&gt; K323, M323&gt; L323, N323&gt; M323), "pos_trend", IF(AND(K323&lt; J323, L323&lt; K323, M323&lt; L323, N323&lt; M323), "neg_trend", "N/A"))</f>
        <v/>
      </c>
      <c r="J323">
        <f>IFERROR(IF(TRIM(C323)="-", "N/A", IF(RIGHT(C323,1)=")",IF(RIGHT(C323,2)="T)",-1000000000000*VALUE(MID(C323,2,LEN(C323)-3)),IF(RIGHT(C323,2)="M)",-1000000*VALUE(MID(C323,2,LEN(C323)-3)),IF(RIGHT(C323,2)="B)",-1000000000*VALUE(MID(C323,2,LEN(C323)-3)),IF(RIGHT(C323,2)="k)",-1000*VALUE(MID(C323,2,LEN(C323)-3)),VALUE(SUBSTITUTE(C323,",","")))))),IF(RIGHT(C323,1)="T",1000000000000*VALUE(LEFT(C323,LEN(C323)-1)),IF(RIGHT(C323,1)="M",1000000*VALUE(LEFT(C323,LEN(C323)-1)),IF(RIGHT(C323,1)="B",1000000000*VALUE(LEFT(C323,LEN(C323)-1)),IF(RIGHT(C323,1)="%",0.01*VALUE(LEFT(C323,LEN(C323)-1)),IF(RIGHT(C323,1)="k",1000*VALUE(LEFT(C323,LEN(C323)-1)),VALUE(SUBSTITUTE(C323,",",""))))))))),"N/A")</f>
        <v/>
      </c>
      <c r="K323">
        <f>IFERROR(IF(TRIM(D323)="-", "N/A", IF(RIGHT(D323,1)=")",IF(RIGHT(D323,2)="T)",-1000000000000*VALUE(MID(D323,2,LEN(D323)-3)),IF(RIGHT(D323,2)="M)",-1000000*VALUE(MID(D323,2,LEN(D323)-3)),IF(RIGHT(D323,2)="B)",-1000000000*VALUE(MID(D323,2,LEN(D323)-3)),IF(RIGHT(D323,2)="k)",-1000*VALUE(MID(D323,2,LEN(D323)-3)),VALUE(SUBSTITUTE(D323,",","")))))),IF(RIGHT(D323,1)="T",1000000000000*VALUE(LEFT(D323,LEN(D323)-1)),IF(RIGHT(D323,1)="M",1000000*VALUE(LEFT(D323,LEN(D323)-1)),IF(RIGHT(D323,1)="B",1000000000*VALUE(LEFT(D323,LEN(D323)-1)),IF(RIGHT(D323,1)="%",0.01*VALUE(LEFT(D323,LEN(D323)-1)),IF(RIGHT(D323,1)="k",1000*VALUE(LEFT(D323,LEN(D323)-1)),VALUE(SUBSTITUTE(D323,",",""))))))))),"N/A")</f>
        <v/>
      </c>
      <c r="L323">
        <f>IFERROR(IF(TRIM(E323)="-", "N/A", IF(RIGHT(E323,1)=")",IF(RIGHT(E323,2)="T)",-1000000000000*VALUE(MID(E323,2,LEN(E323)-3)),IF(RIGHT(E323,2)="M)",-1000000*VALUE(MID(E323,2,LEN(E323)-3)),IF(RIGHT(E323,2)="B)",-1000000000*VALUE(MID(E323,2,LEN(E323)-3)),IF(RIGHT(E323,2)="k)",-1000*VALUE(MID(E323,2,LEN(E323)-3)),VALUE(SUBSTITUTE(E323,",","")))))),IF(RIGHT(E323,1)="T",1000000000000*VALUE(LEFT(E323,LEN(E323)-1)),IF(RIGHT(E323,1)="M",1000000*VALUE(LEFT(E323,LEN(E323)-1)),IF(RIGHT(E323,1)="B",1000000000*VALUE(LEFT(E323,LEN(E323)-1)),IF(RIGHT(E323,1)="%",0.01*VALUE(LEFT(E323,LEN(E323)-1)),IF(RIGHT(E323,1)="k",1000*VALUE(LEFT(E323,LEN(E323)-1)),VALUE(SUBSTITUTE(E323,",",""))))))))),"N/A")</f>
        <v/>
      </c>
      <c r="M323">
        <f>IFERROR(IF(TRIM(F323)="-", "N/A", IF(RIGHT(F323,1)=")",IF(RIGHT(F323,2)="T)",-1000000000000*VALUE(MID(F323,2,LEN(F323)-3)),IF(RIGHT(F323,2)="M)",-1000000*VALUE(MID(F323,2,LEN(F323)-3)),IF(RIGHT(F323,2)="B)",-1000000000*VALUE(MID(F323,2,LEN(F323)-3)),IF(RIGHT(F323,2)="k)",-1000*VALUE(MID(F323,2,LEN(F323)-3)),VALUE(SUBSTITUTE(F323,",","")))))),IF(RIGHT(F323,1)="T",1000000000000*VALUE(LEFT(F323,LEN(F323)-1)),IF(RIGHT(F323,1)="M",1000000*VALUE(LEFT(F323,LEN(F323)-1)),IF(RIGHT(F323,1)="B",1000000000*VALUE(LEFT(F323,LEN(F323)-1)),IF(RIGHT(F323,1)="%",0.01*VALUE(LEFT(F323,LEN(F323)-1)),IF(RIGHT(F323,1)="k",1000*VALUE(LEFT(F323,LEN(F323)-1)),VALUE(SUBSTITUTE(F323,",",""))))))))),"N/A")</f>
        <v/>
      </c>
      <c r="N323">
        <f>IFERROR(IF(TRIM(G323)="-", "N/A", IF(RIGHT(G323,1)=")",IF(RIGHT(G323,2)="T)",-1000000000000*VALUE(MID(G323,2,LEN(G323)-3)),IF(RIGHT(G323,2)="M)",-1000000*VALUE(MID(G323,2,LEN(G323)-3)),IF(RIGHT(G323,2)="B)",-1000000000*VALUE(MID(G323,2,LEN(G323)-3)),IF(RIGHT(G323,2)="k)",-1000*VALUE(MID(G323,2,LEN(G323)-3)),VALUE(SUBSTITUTE(G323,",","")))))),IF(RIGHT(G323,1)="T",1000000000000*VALUE(LEFT(G323,LEN(G323)-1)),IF(RIGHT(G323,1)="M",1000000*VALUE(LEFT(G323,LEN(G323)-1)),IF(RIGHT(G323,1)="B",1000000000*VALUE(LEFT(G323,LEN(G323)-1)),IF(RIGHT(G323,1)="%",0.01*VALUE(LEFT(G323,LEN(G323)-1)),IF(RIGHT(G323,1)="k",1000*VALUE(LEFT(G323,LEN(G323)-1)),VALUE(SUBSTITUTE(G323,",",""))))))))),"N/A")</f>
        <v/>
      </c>
      <c r="P323">
        <f>MAX(J323:N323)</f>
        <v/>
      </c>
      <c r="Q323">
        <f>IFERROR(J144+MATCH(P323,J323:N323,0)-1,"")</f>
        <v/>
      </c>
      <c r="R323">
        <f>IF(Q323="","",MIN(J323:N323))</f>
        <v/>
      </c>
      <c r="S323">
        <f>IFERROR(J144+MATCH(R323,J323:N323,0)-1,"")</f>
        <v/>
      </c>
      <c r="T323">
        <f>IFERROR(AVERAGE(J323:N323),"")</f>
        <v/>
      </c>
      <c r="U323">
        <f>IFERROR(STDEV(J323:N323),"")</f>
        <v/>
      </c>
      <c r="V323">
        <f>IFERROR(IF(C323="-","",IF(ISBLANK(B323),"",IF(OR(ISNUMBER(FIND("Growth",B323)),ISNUMBER(FIND("Margin",B323))),"",(J323-T323)/U323))),"")</f>
        <v/>
      </c>
      <c r="W323">
        <f>IFERROR(IF(OR(D323="-",ISBLANK(D323)),"",(K323-T323)/U323),"")</f>
        <v/>
      </c>
      <c r="X323">
        <f>IFERROR(IF(OR(E323="-",ISBLANK(E323)),"",(L323-T323)/U323),"")</f>
        <v/>
      </c>
      <c r="Y323">
        <f>IFERROR(IF(OR(F323="-",ISBLANK(F323)),"",(M323-T323)/U323),"")</f>
        <v/>
      </c>
      <c r="Z323">
        <f>IFERROR(IF(OR(G323="-",ISBLANK(G323)),"",(N323-T323)/U323),"")</f>
        <v/>
      </c>
      <c r="AA323">
        <f>IF(MAX(MAX(V323:Z323),ABS(MIN(V323:Z323)))=ABS(MIN(V323:Z323)),MIN(V323:Z323),MAX(V323:Z323))</f>
        <v/>
      </c>
      <c r="AB323">
        <f>IFERROR(V144+MATCH(AA323,V323:Z323,0)-1,"")</f>
        <v/>
      </c>
      <c r="AC323">
        <f>IF(AB323&lt;&gt;"",IF(S323=AB323,"Low",IF(AB323=Q323,"High","")),"")</f>
        <v/>
      </c>
      <c r="AE323">
        <f>IF(ISNUMBER(MATCH("N/A",J323:N323,0)),"",IFERROR((5 * SUMPRODUCT(J144:N144,J323:N323) - PRODUCT(SUM(J144:N144),SUM(J323:N323))) / ((5 * SUM((J144^2)+(K144^2)+(L144^2)+(M144^2)+(N144^2))) - SUM(J144:N144)^2),""))</f>
        <v/>
      </c>
      <c r="AF323">
        <f>IFERROR(CORREL(J144:N144,J323:N323),"")</f>
        <v/>
      </c>
      <c r="AZ323">
        <f>IF(Q323=S323,0,1)</f>
        <v/>
      </c>
      <c r="BA323">
        <f>IF(AZ323=1,IF(Q323="","",IF(Q323=N144,"Yes","No")),"")</f>
        <v/>
      </c>
      <c r="BB323">
        <f>IF(BA323="Yes",P323,"")</f>
        <v/>
      </c>
      <c r="BC323">
        <f>IF(AZ323=1,IF(S323="","",IF(S323=N144,"Yes","No")),"")</f>
        <v/>
      </c>
      <c r="BD323">
        <f>IF(BC323="Yes",R323,"")</f>
        <v/>
      </c>
      <c r="BE323">
        <f>IFERROR(IF(SIGN(AE323)=1,"Increasing",IF(SIGN(AE323)=-1,"Decreasing","")),"")</f>
        <v/>
      </c>
      <c r="BF323">
        <f>IF(OR(AND(BE323="Increasing",BA323="Yes"),AND(BE323="Decreasing",BC323="Yes")),"Yes","No")</f>
        <v/>
      </c>
      <c r="BG323">
        <f>IF(I323="pos_trend","Yes","No")</f>
        <v/>
      </c>
      <c r="BH323">
        <f>IF(AF323&lt;&gt;"",IF(ABS(AF323)&gt;0.8,"Yes","No"),"")</f>
        <v/>
      </c>
    </row>
    <row r="324" spans="1:60">
      <c r="I324">
        <f>IF(AND(K324&gt; J324, L324&gt; K324, M324&gt; L324, N324&gt; M324), "pos_trend", IF(AND(K324&lt; J324, L324&lt; K324, M324&lt; L324, N324&lt; M324), "neg_trend", "N/A"))</f>
        <v/>
      </c>
      <c r="J324">
        <f>IFERROR(IF(TRIM(C324)="-", "N/A", IF(RIGHT(C324,1)=")",IF(RIGHT(C324,2)="T)",-1000000000000*VALUE(MID(C324,2,LEN(C324)-3)),IF(RIGHT(C324,2)="M)",-1000000*VALUE(MID(C324,2,LEN(C324)-3)),IF(RIGHT(C324,2)="B)",-1000000000*VALUE(MID(C324,2,LEN(C324)-3)),IF(RIGHT(C324,2)="k)",-1000*VALUE(MID(C324,2,LEN(C324)-3)),VALUE(SUBSTITUTE(C324,",","")))))),IF(RIGHT(C324,1)="T",1000000000000*VALUE(LEFT(C324,LEN(C324)-1)),IF(RIGHT(C324,1)="M",1000000*VALUE(LEFT(C324,LEN(C324)-1)),IF(RIGHT(C324,1)="B",1000000000*VALUE(LEFT(C324,LEN(C324)-1)),IF(RIGHT(C324,1)="%",0.01*VALUE(LEFT(C324,LEN(C324)-1)),IF(RIGHT(C324,1)="k",1000*VALUE(LEFT(C324,LEN(C324)-1)),VALUE(SUBSTITUTE(C324,",",""))))))))),"N/A")</f>
        <v/>
      </c>
      <c r="K324">
        <f>IFERROR(IF(TRIM(D324)="-", "N/A", IF(RIGHT(D324,1)=")",IF(RIGHT(D324,2)="T)",-1000000000000*VALUE(MID(D324,2,LEN(D324)-3)),IF(RIGHT(D324,2)="M)",-1000000*VALUE(MID(D324,2,LEN(D324)-3)),IF(RIGHT(D324,2)="B)",-1000000000*VALUE(MID(D324,2,LEN(D324)-3)),IF(RIGHT(D324,2)="k)",-1000*VALUE(MID(D324,2,LEN(D324)-3)),VALUE(SUBSTITUTE(D324,",","")))))),IF(RIGHT(D324,1)="T",1000000000000*VALUE(LEFT(D324,LEN(D324)-1)),IF(RIGHT(D324,1)="M",1000000*VALUE(LEFT(D324,LEN(D324)-1)),IF(RIGHT(D324,1)="B",1000000000*VALUE(LEFT(D324,LEN(D324)-1)),IF(RIGHT(D324,1)="%",0.01*VALUE(LEFT(D324,LEN(D324)-1)),IF(RIGHT(D324,1)="k",1000*VALUE(LEFT(D324,LEN(D324)-1)),VALUE(SUBSTITUTE(D324,",",""))))))))),"N/A")</f>
        <v/>
      </c>
      <c r="L324">
        <f>IFERROR(IF(TRIM(E324)="-", "N/A", IF(RIGHT(E324,1)=")",IF(RIGHT(E324,2)="T)",-1000000000000*VALUE(MID(E324,2,LEN(E324)-3)),IF(RIGHT(E324,2)="M)",-1000000*VALUE(MID(E324,2,LEN(E324)-3)),IF(RIGHT(E324,2)="B)",-1000000000*VALUE(MID(E324,2,LEN(E324)-3)),IF(RIGHT(E324,2)="k)",-1000*VALUE(MID(E324,2,LEN(E324)-3)),VALUE(SUBSTITUTE(E324,",","")))))),IF(RIGHT(E324,1)="T",1000000000000*VALUE(LEFT(E324,LEN(E324)-1)),IF(RIGHT(E324,1)="M",1000000*VALUE(LEFT(E324,LEN(E324)-1)),IF(RIGHT(E324,1)="B",1000000000*VALUE(LEFT(E324,LEN(E324)-1)),IF(RIGHT(E324,1)="%",0.01*VALUE(LEFT(E324,LEN(E324)-1)),IF(RIGHT(E324,1)="k",1000*VALUE(LEFT(E324,LEN(E324)-1)),VALUE(SUBSTITUTE(E324,",",""))))))))),"N/A")</f>
        <v/>
      </c>
      <c r="M324">
        <f>IFERROR(IF(TRIM(F324)="-", "N/A", IF(RIGHT(F324,1)=")",IF(RIGHT(F324,2)="T)",-1000000000000*VALUE(MID(F324,2,LEN(F324)-3)),IF(RIGHT(F324,2)="M)",-1000000*VALUE(MID(F324,2,LEN(F324)-3)),IF(RIGHT(F324,2)="B)",-1000000000*VALUE(MID(F324,2,LEN(F324)-3)),IF(RIGHT(F324,2)="k)",-1000*VALUE(MID(F324,2,LEN(F324)-3)),VALUE(SUBSTITUTE(F324,",","")))))),IF(RIGHT(F324,1)="T",1000000000000*VALUE(LEFT(F324,LEN(F324)-1)),IF(RIGHT(F324,1)="M",1000000*VALUE(LEFT(F324,LEN(F324)-1)),IF(RIGHT(F324,1)="B",1000000000*VALUE(LEFT(F324,LEN(F324)-1)),IF(RIGHT(F324,1)="%",0.01*VALUE(LEFT(F324,LEN(F324)-1)),IF(RIGHT(F324,1)="k",1000*VALUE(LEFT(F324,LEN(F324)-1)),VALUE(SUBSTITUTE(F324,",",""))))))))),"N/A")</f>
        <v/>
      </c>
      <c r="N324">
        <f>IFERROR(IF(TRIM(G324)="-", "N/A", IF(RIGHT(G324,1)=")",IF(RIGHT(G324,2)="T)",-1000000000000*VALUE(MID(G324,2,LEN(G324)-3)),IF(RIGHT(G324,2)="M)",-1000000*VALUE(MID(G324,2,LEN(G324)-3)),IF(RIGHT(G324,2)="B)",-1000000000*VALUE(MID(G324,2,LEN(G324)-3)),IF(RIGHT(G324,2)="k)",-1000*VALUE(MID(G324,2,LEN(G324)-3)),VALUE(SUBSTITUTE(G324,",","")))))),IF(RIGHT(G324,1)="T",1000000000000*VALUE(LEFT(G324,LEN(G324)-1)),IF(RIGHT(G324,1)="M",1000000*VALUE(LEFT(G324,LEN(G324)-1)),IF(RIGHT(G324,1)="B",1000000000*VALUE(LEFT(G324,LEN(G324)-1)),IF(RIGHT(G324,1)="%",0.01*VALUE(LEFT(G324,LEN(G324)-1)),IF(RIGHT(G324,1)="k",1000*VALUE(LEFT(G324,LEN(G324)-1)),VALUE(SUBSTITUTE(G324,",",""))))))))),"N/A")</f>
        <v/>
      </c>
      <c r="P324">
        <f>MAX(J324:N324)</f>
        <v/>
      </c>
      <c r="Q324">
        <f>IFERROR(J144+MATCH(P324,J324:N324,0)-1,"")</f>
        <v/>
      </c>
      <c r="R324">
        <f>IF(Q324="","",MIN(J324:N324))</f>
        <v/>
      </c>
      <c r="S324">
        <f>IFERROR(J144+MATCH(R324,J324:N324,0)-1,"")</f>
        <v/>
      </c>
      <c r="T324">
        <f>IFERROR(AVERAGE(J324:N324),"")</f>
        <v/>
      </c>
      <c r="U324">
        <f>IFERROR(STDEV(J324:N324),"")</f>
        <v/>
      </c>
      <c r="V324">
        <f>IFERROR(IF(C324="-","",IF(ISBLANK(B324),"",IF(OR(ISNUMBER(FIND("Growth",B324)),ISNUMBER(FIND("Margin",B324))),"",(J324-T324)/U324))),"")</f>
        <v/>
      </c>
      <c r="W324">
        <f>IFERROR(IF(OR(D324="-",ISBLANK(D324)),"",(K324-T324)/U324),"")</f>
        <v/>
      </c>
      <c r="X324">
        <f>IFERROR(IF(OR(E324="-",ISBLANK(E324)),"",(L324-T324)/U324),"")</f>
        <v/>
      </c>
      <c r="Y324">
        <f>IFERROR(IF(OR(F324="-",ISBLANK(F324)),"",(M324-T324)/U324),"")</f>
        <v/>
      </c>
      <c r="Z324">
        <f>IFERROR(IF(OR(G324="-",ISBLANK(G324)),"",(N324-T324)/U324),"")</f>
        <v/>
      </c>
      <c r="AA324">
        <f>IF(MAX(MAX(V324:Z324),ABS(MIN(V324:Z324)))=ABS(MIN(V324:Z324)),MIN(V324:Z324),MAX(V324:Z324))</f>
        <v/>
      </c>
      <c r="AB324">
        <f>IFERROR(V144+MATCH(AA324,V324:Z324,0)-1,"")</f>
        <v/>
      </c>
      <c r="AC324">
        <f>IF(AB324&lt;&gt;"",IF(S324=AB324,"Low",IF(AB324=Q324,"High","")),"")</f>
        <v/>
      </c>
      <c r="AE324">
        <f>IF(ISNUMBER(MATCH("N/A",J324:N324,0)),"",IFERROR((5 * SUMPRODUCT(J144:N144,J324:N324) - PRODUCT(SUM(J144:N144),SUM(J324:N324))) / ((5 * SUM((J144^2)+(K144^2)+(L144^2)+(M144^2)+(N144^2))) - SUM(J144:N144)^2),""))</f>
        <v/>
      </c>
      <c r="AF324">
        <f>IFERROR(CORREL(J144:N144,J324:N324),"")</f>
        <v/>
      </c>
      <c r="AZ324">
        <f>IF(Q324=S324,0,1)</f>
        <v/>
      </c>
      <c r="BA324">
        <f>IF(AZ324=1,IF(Q324="","",IF(Q324=N144,"Yes","No")),"")</f>
        <v/>
      </c>
      <c r="BB324">
        <f>IF(BA324="Yes",P324,"")</f>
        <v/>
      </c>
      <c r="BC324">
        <f>IF(AZ324=1,IF(S324="","",IF(S324=N144,"Yes","No")),"")</f>
        <v/>
      </c>
      <c r="BD324">
        <f>IF(BC324="Yes",R324,"")</f>
        <v/>
      </c>
      <c r="BE324">
        <f>IFERROR(IF(SIGN(AE324)=1,"Increasing",IF(SIGN(AE324)=-1,"Decreasing","")),"")</f>
        <v/>
      </c>
      <c r="BF324">
        <f>IF(OR(AND(BE324="Increasing",BA324="Yes"),AND(BE324="Decreasing",BC324="Yes")),"Yes","No")</f>
        <v/>
      </c>
      <c r="BG324">
        <f>IF(I324="pos_trend","Yes","No")</f>
        <v/>
      </c>
      <c r="BH324">
        <f>IF(AF324&lt;&gt;"",IF(ABS(AF324)&gt;0.8,"Yes","No"),"")</f>
        <v/>
      </c>
    </row>
    <row r="325" spans="1:60">
      <c r="I325">
        <f>IF(AND(K325&gt; J325, L325&gt; K325, M325&gt; L325, N325&gt; M325), "pos_trend", IF(AND(K325&lt; J325, L325&lt; K325, M325&lt; L325, N325&lt; M325), "neg_trend", "N/A"))</f>
        <v/>
      </c>
      <c r="J325">
        <f>IFERROR(IF(TRIM(C325)="-", "N/A", IF(RIGHT(C325,1)=")",IF(RIGHT(C325,2)="T)",-1000000000000*VALUE(MID(C325,2,LEN(C325)-3)),IF(RIGHT(C325,2)="M)",-1000000*VALUE(MID(C325,2,LEN(C325)-3)),IF(RIGHT(C325,2)="B)",-1000000000*VALUE(MID(C325,2,LEN(C325)-3)),IF(RIGHT(C325,2)="k)",-1000*VALUE(MID(C325,2,LEN(C325)-3)),VALUE(SUBSTITUTE(C325,",","")))))),IF(RIGHT(C325,1)="T",1000000000000*VALUE(LEFT(C325,LEN(C325)-1)),IF(RIGHT(C325,1)="M",1000000*VALUE(LEFT(C325,LEN(C325)-1)),IF(RIGHT(C325,1)="B",1000000000*VALUE(LEFT(C325,LEN(C325)-1)),IF(RIGHT(C325,1)="%",0.01*VALUE(LEFT(C325,LEN(C325)-1)),IF(RIGHT(C325,1)="k",1000*VALUE(LEFT(C325,LEN(C325)-1)),VALUE(SUBSTITUTE(C325,",",""))))))))),"N/A")</f>
        <v/>
      </c>
      <c r="K325">
        <f>IFERROR(IF(TRIM(D325)="-", "N/A", IF(RIGHT(D325,1)=")",IF(RIGHT(D325,2)="T)",-1000000000000*VALUE(MID(D325,2,LEN(D325)-3)),IF(RIGHT(D325,2)="M)",-1000000*VALUE(MID(D325,2,LEN(D325)-3)),IF(RIGHT(D325,2)="B)",-1000000000*VALUE(MID(D325,2,LEN(D325)-3)),IF(RIGHT(D325,2)="k)",-1000*VALUE(MID(D325,2,LEN(D325)-3)),VALUE(SUBSTITUTE(D325,",","")))))),IF(RIGHT(D325,1)="T",1000000000000*VALUE(LEFT(D325,LEN(D325)-1)),IF(RIGHT(D325,1)="M",1000000*VALUE(LEFT(D325,LEN(D325)-1)),IF(RIGHT(D325,1)="B",1000000000*VALUE(LEFT(D325,LEN(D325)-1)),IF(RIGHT(D325,1)="%",0.01*VALUE(LEFT(D325,LEN(D325)-1)),IF(RIGHT(D325,1)="k",1000*VALUE(LEFT(D325,LEN(D325)-1)),VALUE(SUBSTITUTE(D325,",",""))))))))),"N/A")</f>
        <v/>
      </c>
      <c r="L325">
        <f>IFERROR(IF(TRIM(E325)="-", "N/A", IF(RIGHT(E325,1)=")",IF(RIGHT(E325,2)="T)",-1000000000000*VALUE(MID(E325,2,LEN(E325)-3)),IF(RIGHT(E325,2)="M)",-1000000*VALUE(MID(E325,2,LEN(E325)-3)),IF(RIGHT(E325,2)="B)",-1000000000*VALUE(MID(E325,2,LEN(E325)-3)),IF(RIGHT(E325,2)="k)",-1000*VALUE(MID(E325,2,LEN(E325)-3)),VALUE(SUBSTITUTE(E325,",","")))))),IF(RIGHT(E325,1)="T",1000000000000*VALUE(LEFT(E325,LEN(E325)-1)),IF(RIGHT(E325,1)="M",1000000*VALUE(LEFT(E325,LEN(E325)-1)),IF(RIGHT(E325,1)="B",1000000000*VALUE(LEFT(E325,LEN(E325)-1)),IF(RIGHT(E325,1)="%",0.01*VALUE(LEFT(E325,LEN(E325)-1)),IF(RIGHT(E325,1)="k",1000*VALUE(LEFT(E325,LEN(E325)-1)),VALUE(SUBSTITUTE(E325,",",""))))))))),"N/A")</f>
        <v/>
      </c>
      <c r="M325">
        <f>IFERROR(IF(TRIM(F325)="-", "N/A", IF(RIGHT(F325,1)=")",IF(RIGHT(F325,2)="T)",-1000000000000*VALUE(MID(F325,2,LEN(F325)-3)),IF(RIGHT(F325,2)="M)",-1000000*VALUE(MID(F325,2,LEN(F325)-3)),IF(RIGHT(F325,2)="B)",-1000000000*VALUE(MID(F325,2,LEN(F325)-3)),IF(RIGHT(F325,2)="k)",-1000*VALUE(MID(F325,2,LEN(F325)-3)),VALUE(SUBSTITUTE(F325,",","")))))),IF(RIGHT(F325,1)="T",1000000000000*VALUE(LEFT(F325,LEN(F325)-1)),IF(RIGHT(F325,1)="M",1000000*VALUE(LEFT(F325,LEN(F325)-1)),IF(RIGHT(F325,1)="B",1000000000*VALUE(LEFT(F325,LEN(F325)-1)),IF(RIGHT(F325,1)="%",0.01*VALUE(LEFT(F325,LEN(F325)-1)),IF(RIGHT(F325,1)="k",1000*VALUE(LEFT(F325,LEN(F325)-1)),VALUE(SUBSTITUTE(F325,",",""))))))))),"N/A")</f>
        <v/>
      </c>
      <c r="N325">
        <f>IFERROR(IF(TRIM(G325)="-", "N/A", IF(RIGHT(G325,1)=")",IF(RIGHT(G325,2)="T)",-1000000000000*VALUE(MID(G325,2,LEN(G325)-3)),IF(RIGHT(G325,2)="M)",-1000000*VALUE(MID(G325,2,LEN(G325)-3)),IF(RIGHT(G325,2)="B)",-1000000000*VALUE(MID(G325,2,LEN(G325)-3)),IF(RIGHT(G325,2)="k)",-1000*VALUE(MID(G325,2,LEN(G325)-3)),VALUE(SUBSTITUTE(G325,",","")))))),IF(RIGHT(G325,1)="T",1000000000000*VALUE(LEFT(G325,LEN(G325)-1)),IF(RIGHT(G325,1)="M",1000000*VALUE(LEFT(G325,LEN(G325)-1)),IF(RIGHT(G325,1)="B",1000000000*VALUE(LEFT(G325,LEN(G325)-1)),IF(RIGHT(G325,1)="%",0.01*VALUE(LEFT(G325,LEN(G325)-1)),IF(RIGHT(G325,1)="k",1000*VALUE(LEFT(G325,LEN(G325)-1)),VALUE(SUBSTITUTE(G325,",",""))))))))),"N/A")</f>
        <v/>
      </c>
      <c r="P325">
        <f>MAX(J325:N325)</f>
        <v/>
      </c>
      <c r="Q325">
        <f>IFERROR(J144+MATCH(P325,J325:N325,0)-1,"")</f>
        <v/>
      </c>
      <c r="R325">
        <f>IF(Q325="","",MIN(J325:N325))</f>
        <v/>
      </c>
      <c r="S325">
        <f>IFERROR(J144+MATCH(R325,J325:N325,0)-1,"")</f>
        <v/>
      </c>
      <c r="T325">
        <f>IFERROR(AVERAGE(J325:N325),"")</f>
        <v/>
      </c>
      <c r="U325">
        <f>IFERROR(STDEV(J325:N325),"")</f>
        <v/>
      </c>
      <c r="V325">
        <f>IFERROR(IF(C325="-","",IF(ISBLANK(B325),"",IF(OR(ISNUMBER(FIND("Growth",B325)),ISNUMBER(FIND("Margin",B325))),"",(J325-T325)/U325))),"")</f>
        <v/>
      </c>
      <c r="W325">
        <f>IFERROR(IF(OR(D325="-",ISBLANK(D325)),"",(K325-T325)/U325),"")</f>
        <v/>
      </c>
      <c r="X325">
        <f>IFERROR(IF(OR(E325="-",ISBLANK(E325)),"",(L325-T325)/U325),"")</f>
        <v/>
      </c>
      <c r="Y325">
        <f>IFERROR(IF(OR(F325="-",ISBLANK(F325)),"",(M325-T325)/U325),"")</f>
        <v/>
      </c>
      <c r="Z325">
        <f>IFERROR(IF(OR(G325="-",ISBLANK(G325)),"",(N325-T325)/U325),"")</f>
        <v/>
      </c>
      <c r="AA325">
        <f>IF(MAX(MAX(V325:Z325),ABS(MIN(V325:Z325)))=ABS(MIN(V325:Z325)),MIN(V325:Z325),MAX(V325:Z325))</f>
        <v/>
      </c>
      <c r="AB325">
        <f>IFERROR(V144+MATCH(AA325,V325:Z325,0)-1,"")</f>
        <v/>
      </c>
      <c r="AC325">
        <f>IF(AB325&lt;&gt;"",IF(S325=AB325,"Low",IF(AB325=Q325,"High","")),"")</f>
        <v/>
      </c>
      <c r="AE325">
        <f>IF(ISNUMBER(MATCH("N/A",J325:N325,0)),"",IFERROR((5 * SUMPRODUCT(J144:N144,J325:N325) - PRODUCT(SUM(J144:N144),SUM(J325:N325))) / ((5 * SUM((J144^2)+(K144^2)+(L144^2)+(M144^2)+(N144^2))) - SUM(J144:N144)^2),""))</f>
        <v/>
      </c>
      <c r="AF325">
        <f>IFERROR(CORREL(J144:N144,J325:N325),"")</f>
        <v/>
      </c>
      <c r="AZ325">
        <f>IF(Q325=S325,0,1)</f>
        <v/>
      </c>
      <c r="BA325">
        <f>IF(AZ325=1,IF(Q325="","",IF(Q325=N144,"Yes","No")),"")</f>
        <v/>
      </c>
      <c r="BB325">
        <f>IF(BA325="Yes",P325,"")</f>
        <v/>
      </c>
      <c r="BC325">
        <f>IF(AZ325=1,IF(S325="","",IF(S325=N144,"Yes","No")),"")</f>
        <v/>
      </c>
      <c r="BD325">
        <f>IF(BC325="Yes",R325,"")</f>
        <v/>
      </c>
      <c r="BE325">
        <f>IFERROR(IF(SIGN(AE325)=1,"Increasing",IF(SIGN(AE325)=-1,"Decreasing","")),"")</f>
        <v/>
      </c>
      <c r="BF325">
        <f>IF(OR(AND(BE325="Increasing",BA325="Yes"),AND(BE325="Decreasing",BC325="Yes")),"Yes","No")</f>
        <v/>
      </c>
      <c r="BG325">
        <f>IF(I325="pos_trend","Yes","No")</f>
        <v/>
      </c>
      <c r="BH325">
        <f>IF(AF325&lt;&gt;"",IF(ABS(AF325)&gt;0.8,"Yes","No"),"")</f>
        <v/>
      </c>
    </row>
    <row r="326" spans="1:60">
      <c r="I326">
        <f>IF(AND(K326&gt; J326, L326&gt; K326, M326&gt; L326, N326&gt; M326), "pos_trend", IF(AND(K326&lt; J326, L326&lt; K326, M326&lt; L326, N326&lt; M326), "neg_trend", "N/A"))</f>
        <v/>
      </c>
      <c r="J326">
        <f>IFERROR(IF(TRIM(C326)="-", "N/A", IF(RIGHT(C326,1)=")",IF(RIGHT(C326,2)="T)",-1000000000000*VALUE(MID(C326,2,LEN(C326)-3)),IF(RIGHT(C326,2)="M)",-1000000*VALUE(MID(C326,2,LEN(C326)-3)),IF(RIGHT(C326,2)="B)",-1000000000*VALUE(MID(C326,2,LEN(C326)-3)),IF(RIGHT(C326,2)="k)",-1000*VALUE(MID(C326,2,LEN(C326)-3)),VALUE(SUBSTITUTE(C326,",","")))))),IF(RIGHT(C326,1)="T",1000000000000*VALUE(LEFT(C326,LEN(C326)-1)),IF(RIGHT(C326,1)="M",1000000*VALUE(LEFT(C326,LEN(C326)-1)),IF(RIGHT(C326,1)="B",1000000000*VALUE(LEFT(C326,LEN(C326)-1)),IF(RIGHT(C326,1)="%",0.01*VALUE(LEFT(C326,LEN(C326)-1)),IF(RIGHT(C326,1)="k",1000*VALUE(LEFT(C326,LEN(C326)-1)),VALUE(SUBSTITUTE(C326,",",""))))))))),"N/A")</f>
        <v/>
      </c>
      <c r="K326">
        <f>IFERROR(IF(TRIM(D326)="-", "N/A", IF(RIGHT(D326,1)=")",IF(RIGHT(D326,2)="T)",-1000000000000*VALUE(MID(D326,2,LEN(D326)-3)),IF(RIGHT(D326,2)="M)",-1000000*VALUE(MID(D326,2,LEN(D326)-3)),IF(RIGHT(D326,2)="B)",-1000000000*VALUE(MID(D326,2,LEN(D326)-3)),IF(RIGHT(D326,2)="k)",-1000*VALUE(MID(D326,2,LEN(D326)-3)),VALUE(SUBSTITUTE(D326,",","")))))),IF(RIGHT(D326,1)="T",1000000000000*VALUE(LEFT(D326,LEN(D326)-1)),IF(RIGHT(D326,1)="M",1000000*VALUE(LEFT(D326,LEN(D326)-1)),IF(RIGHT(D326,1)="B",1000000000*VALUE(LEFT(D326,LEN(D326)-1)),IF(RIGHT(D326,1)="%",0.01*VALUE(LEFT(D326,LEN(D326)-1)),IF(RIGHT(D326,1)="k",1000*VALUE(LEFT(D326,LEN(D326)-1)),VALUE(SUBSTITUTE(D326,",",""))))))))),"N/A")</f>
        <v/>
      </c>
      <c r="L326">
        <f>IFERROR(IF(TRIM(E326)="-", "N/A", IF(RIGHT(E326,1)=")",IF(RIGHT(E326,2)="T)",-1000000000000*VALUE(MID(E326,2,LEN(E326)-3)),IF(RIGHT(E326,2)="M)",-1000000*VALUE(MID(E326,2,LEN(E326)-3)),IF(RIGHT(E326,2)="B)",-1000000000*VALUE(MID(E326,2,LEN(E326)-3)),IF(RIGHT(E326,2)="k)",-1000*VALUE(MID(E326,2,LEN(E326)-3)),VALUE(SUBSTITUTE(E326,",","")))))),IF(RIGHT(E326,1)="T",1000000000000*VALUE(LEFT(E326,LEN(E326)-1)),IF(RIGHT(E326,1)="M",1000000*VALUE(LEFT(E326,LEN(E326)-1)),IF(RIGHT(E326,1)="B",1000000000*VALUE(LEFT(E326,LEN(E326)-1)),IF(RIGHT(E326,1)="%",0.01*VALUE(LEFT(E326,LEN(E326)-1)),IF(RIGHT(E326,1)="k",1000*VALUE(LEFT(E326,LEN(E326)-1)),VALUE(SUBSTITUTE(E326,",",""))))))))),"N/A")</f>
        <v/>
      </c>
      <c r="M326">
        <f>IFERROR(IF(TRIM(F326)="-", "N/A", IF(RIGHT(F326,1)=")",IF(RIGHT(F326,2)="T)",-1000000000000*VALUE(MID(F326,2,LEN(F326)-3)),IF(RIGHT(F326,2)="M)",-1000000*VALUE(MID(F326,2,LEN(F326)-3)),IF(RIGHT(F326,2)="B)",-1000000000*VALUE(MID(F326,2,LEN(F326)-3)),IF(RIGHT(F326,2)="k)",-1000*VALUE(MID(F326,2,LEN(F326)-3)),VALUE(SUBSTITUTE(F326,",","")))))),IF(RIGHT(F326,1)="T",1000000000000*VALUE(LEFT(F326,LEN(F326)-1)),IF(RIGHT(F326,1)="M",1000000*VALUE(LEFT(F326,LEN(F326)-1)),IF(RIGHT(F326,1)="B",1000000000*VALUE(LEFT(F326,LEN(F326)-1)),IF(RIGHT(F326,1)="%",0.01*VALUE(LEFT(F326,LEN(F326)-1)),IF(RIGHT(F326,1)="k",1000*VALUE(LEFT(F326,LEN(F326)-1)),VALUE(SUBSTITUTE(F326,",",""))))))))),"N/A")</f>
        <v/>
      </c>
      <c r="N326">
        <f>IFERROR(IF(TRIM(G326)="-", "N/A", IF(RIGHT(G326,1)=")",IF(RIGHT(G326,2)="T)",-1000000000000*VALUE(MID(G326,2,LEN(G326)-3)),IF(RIGHT(G326,2)="M)",-1000000*VALUE(MID(G326,2,LEN(G326)-3)),IF(RIGHT(G326,2)="B)",-1000000000*VALUE(MID(G326,2,LEN(G326)-3)),IF(RIGHT(G326,2)="k)",-1000*VALUE(MID(G326,2,LEN(G326)-3)),VALUE(SUBSTITUTE(G326,",","")))))),IF(RIGHT(G326,1)="T",1000000000000*VALUE(LEFT(G326,LEN(G326)-1)),IF(RIGHT(G326,1)="M",1000000*VALUE(LEFT(G326,LEN(G326)-1)),IF(RIGHT(G326,1)="B",1000000000*VALUE(LEFT(G326,LEN(G326)-1)),IF(RIGHT(G326,1)="%",0.01*VALUE(LEFT(G326,LEN(G326)-1)),IF(RIGHT(G326,1)="k",1000*VALUE(LEFT(G326,LEN(G326)-1)),VALUE(SUBSTITUTE(G326,",",""))))))))),"N/A")</f>
        <v/>
      </c>
      <c r="P326">
        <f>MAX(J326:N326)</f>
        <v/>
      </c>
      <c r="Q326">
        <f>IFERROR(J144+MATCH(P326,J326:N326,0)-1,"")</f>
        <v/>
      </c>
      <c r="R326">
        <f>IF(Q326="","",MIN(J326:N326))</f>
        <v/>
      </c>
      <c r="S326">
        <f>IFERROR(J144+MATCH(R326,J326:N326,0)-1,"")</f>
        <v/>
      </c>
      <c r="T326">
        <f>IFERROR(AVERAGE(J326:N326),"")</f>
        <v/>
      </c>
      <c r="U326">
        <f>IFERROR(STDEV(J326:N326),"")</f>
        <v/>
      </c>
      <c r="V326">
        <f>IFERROR(IF(C326="-","",IF(ISBLANK(B326),"",IF(OR(ISNUMBER(FIND("Growth",B326)),ISNUMBER(FIND("Margin",B326))),"",(J326-T326)/U326))),"")</f>
        <v/>
      </c>
      <c r="W326">
        <f>IFERROR(IF(OR(D326="-",ISBLANK(D326)),"",(K326-T326)/U326),"")</f>
        <v/>
      </c>
      <c r="X326">
        <f>IFERROR(IF(OR(E326="-",ISBLANK(E326)),"",(L326-T326)/U326),"")</f>
        <v/>
      </c>
      <c r="Y326">
        <f>IFERROR(IF(OR(F326="-",ISBLANK(F326)),"",(M326-T326)/U326),"")</f>
        <v/>
      </c>
      <c r="Z326">
        <f>IFERROR(IF(OR(G326="-",ISBLANK(G326)),"",(N326-T326)/U326),"")</f>
        <v/>
      </c>
      <c r="AA326">
        <f>IF(MAX(MAX(V326:Z326),ABS(MIN(V326:Z326)))=ABS(MIN(V326:Z326)),MIN(V326:Z326),MAX(V326:Z326))</f>
        <v/>
      </c>
      <c r="AB326">
        <f>IFERROR(V144+MATCH(AA326,V326:Z326,0)-1,"")</f>
        <v/>
      </c>
      <c r="AC326">
        <f>IF(AB326&lt;&gt;"",IF(S326=AB326,"Low",IF(AB326=Q326,"High","")),"")</f>
        <v/>
      </c>
      <c r="AE326">
        <f>IF(ISNUMBER(MATCH("N/A",J326:N326,0)),"",IFERROR((5 * SUMPRODUCT(J144:N144,J326:N326) - PRODUCT(SUM(J144:N144),SUM(J326:N326))) / ((5 * SUM((J144^2)+(K144^2)+(L144^2)+(M144^2)+(N144^2))) - SUM(J144:N144)^2),""))</f>
        <v/>
      </c>
      <c r="AF326">
        <f>IFERROR(CORREL(J144:N144,J326:N326),"")</f>
        <v/>
      </c>
      <c r="AZ326">
        <f>IF(Q326=S326,0,1)</f>
        <v/>
      </c>
      <c r="BA326">
        <f>IF(AZ326=1,IF(Q326="","",IF(Q326=N144,"Yes","No")),"")</f>
        <v/>
      </c>
      <c r="BB326">
        <f>IF(BA326="Yes",P326,"")</f>
        <v/>
      </c>
      <c r="BC326">
        <f>IF(AZ326=1,IF(S326="","",IF(S326=N144,"Yes","No")),"")</f>
        <v/>
      </c>
      <c r="BD326">
        <f>IF(BC326="Yes",R326,"")</f>
        <v/>
      </c>
      <c r="BE326">
        <f>IFERROR(IF(SIGN(AE326)=1,"Increasing",IF(SIGN(AE326)=-1,"Decreasing","")),"")</f>
        <v/>
      </c>
      <c r="BF326">
        <f>IF(OR(AND(BE326="Increasing",BA326="Yes"),AND(BE326="Decreasing",BC326="Yes")),"Yes","No")</f>
        <v/>
      </c>
      <c r="BG326">
        <f>IF(I326="pos_trend","Yes","No")</f>
        <v/>
      </c>
      <c r="BH326">
        <f>IF(AF326&lt;&gt;"",IF(ABS(AF326)&gt;0.8,"Yes","No"),"")</f>
        <v/>
      </c>
    </row>
    <row r="327" spans="1:60">
      <c r="I327">
        <f>IF(AND(K327&gt; J327, L327&gt; K327, M327&gt; L327, N327&gt; M327), "pos_trend", IF(AND(K327&lt; J327, L327&lt; K327, M327&lt; L327, N327&lt; M327), "neg_trend", "N/A"))</f>
        <v/>
      </c>
      <c r="J327">
        <f>IFERROR(IF(TRIM(C327)="-", "N/A", IF(RIGHT(C327,1)=")",IF(RIGHT(C327,2)="T)",-1000000000000*VALUE(MID(C327,2,LEN(C327)-3)),IF(RIGHT(C327,2)="M)",-1000000*VALUE(MID(C327,2,LEN(C327)-3)),IF(RIGHT(C327,2)="B)",-1000000000*VALUE(MID(C327,2,LEN(C327)-3)),IF(RIGHT(C327,2)="k)",-1000*VALUE(MID(C327,2,LEN(C327)-3)),VALUE(SUBSTITUTE(C327,",","")))))),IF(RIGHT(C327,1)="T",1000000000000*VALUE(LEFT(C327,LEN(C327)-1)),IF(RIGHT(C327,1)="M",1000000*VALUE(LEFT(C327,LEN(C327)-1)),IF(RIGHT(C327,1)="B",1000000000*VALUE(LEFT(C327,LEN(C327)-1)),IF(RIGHT(C327,1)="%",0.01*VALUE(LEFT(C327,LEN(C327)-1)),IF(RIGHT(C327,1)="k",1000*VALUE(LEFT(C327,LEN(C327)-1)),VALUE(SUBSTITUTE(C327,",",""))))))))),"N/A")</f>
        <v/>
      </c>
      <c r="K327">
        <f>IFERROR(IF(TRIM(D327)="-", "N/A", IF(RIGHT(D327,1)=")",IF(RIGHT(D327,2)="T)",-1000000000000*VALUE(MID(D327,2,LEN(D327)-3)),IF(RIGHT(D327,2)="M)",-1000000*VALUE(MID(D327,2,LEN(D327)-3)),IF(RIGHT(D327,2)="B)",-1000000000*VALUE(MID(D327,2,LEN(D327)-3)),IF(RIGHT(D327,2)="k)",-1000*VALUE(MID(D327,2,LEN(D327)-3)),VALUE(SUBSTITUTE(D327,",","")))))),IF(RIGHT(D327,1)="T",1000000000000*VALUE(LEFT(D327,LEN(D327)-1)),IF(RIGHT(D327,1)="M",1000000*VALUE(LEFT(D327,LEN(D327)-1)),IF(RIGHT(D327,1)="B",1000000000*VALUE(LEFT(D327,LEN(D327)-1)),IF(RIGHT(D327,1)="%",0.01*VALUE(LEFT(D327,LEN(D327)-1)),IF(RIGHT(D327,1)="k",1000*VALUE(LEFT(D327,LEN(D327)-1)),VALUE(SUBSTITUTE(D327,",",""))))))))),"N/A")</f>
        <v/>
      </c>
      <c r="L327">
        <f>IFERROR(IF(TRIM(E327)="-", "N/A", IF(RIGHT(E327,1)=")",IF(RIGHT(E327,2)="T)",-1000000000000*VALUE(MID(E327,2,LEN(E327)-3)),IF(RIGHT(E327,2)="M)",-1000000*VALUE(MID(E327,2,LEN(E327)-3)),IF(RIGHT(E327,2)="B)",-1000000000*VALUE(MID(E327,2,LEN(E327)-3)),IF(RIGHT(E327,2)="k)",-1000*VALUE(MID(E327,2,LEN(E327)-3)),VALUE(SUBSTITUTE(E327,",","")))))),IF(RIGHT(E327,1)="T",1000000000000*VALUE(LEFT(E327,LEN(E327)-1)),IF(RIGHT(E327,1)="M",1000000*VALUE(LEFT(E327,LEN(E327)-1)),IF(RIGHT(E327,1)="B",1000000000*VALUE(LEFT(E327,LEN(E327)-1)),IF(RIGHT(E327,1)="%",0.01*VALUE(LEFT(E327,LEN(E327)-1)),IF(RIGHT(E327,1)="k",1000*VALUE(LEFT(E327,LEN(E327)-1)),VALUE(SUBSTITUTE(E327,",",""))))))))),"N/A")</f>
        <v/>
      </c>
      <c r="M327">
        <f>IFERROR(IF(TRIM(F327)="-", "N/A", IF(RIGHT(F327,1)=")",IF(RIGHT(F327,2)="T)",-1000000000000*VALUE(MID(F327,2,LEN(F327)-3)),IF(RIGHT(F327,2)="M)",-1000000*VALUE(MID(F327,2,LEN(F327)-3)),IF(RIGHT(F327,2)="B)",-1000000000*VALUE(MID(F327,2,LEN(F327)-3)),IF(RIGHT(F327,2)="k)",-1000*VALUE(MID(F327,2,LEN(F327)-3)),VALUE(SUBSTITUTE(F327,",","")))))),IF(RIGHT(F327,1)="T",1000000000000*VALUE(LEFT(F327,LEN(F327)-1)),IF(RIGHT(F327,1)="M",1000000*VALUE(LEFT(F327,LEN(F327)-1)),IF(RIGHT(F327,1)="B",1000000000*VALUE(LEFT(F327,LEN(F327)-1)),IF(RIGHT(F327,1)="%",0.01*VALUE(LEFT(F327,LEN(F327)-1)),IF(RIGHT(F327,1)="k",1000*VALUE(LEFT(F327,LEN(F327)-1)),VALUE(SUBSTITUTE(F327,",",""))))))))),"N/A")</f>
        <v/>
      </c>
      <c r="N327">
        <f>IFERROR(IF(TRIM(G327)="-", "N/A", IF(RIGHT(G327,1)=")",IF(RIGHT(G327,2)="T)",-1000000000000*VALUE(MID(G327,2,LEN(G327)-3)),IF(RIGHT(G327,2)="M)",-1000000*VALUE(MID(G327,2,LEN(G327)-3)),IF(RIGHT(G327,2)="B)",-1000000000*VALUE(MID(G327,2,LEN(G327)-3)),IF(RIGHT(G327,2)="k)",-1000*VALUE(MID(G327,2,LEN(G327)-3)),VALUE(SUBSTITUTE(G327,",","")))))),IF(RIGHT(G327,1)="T",1000000000000*VALUE(LEFT(G327,LEN(G327)-1)),IF(RIGHT(G327,1)="M",1000000*VALUE(LEFT(G327,LEN(G327)-1)),IF(RIGHT(G327,1)="B",1000000000*VALUE(LEFT(G327,LEN(G327)-1)),IF(RIGHT(G327,1)="%",0.01*VALUE(LEFT(G327,LEN(G327)-1)),IF(RIGHT(G327,1)="k",1000*VALUE(LEFT(G327,LEN(G327)-1)),VALUE(SUBSTITUTE(G327,",",""))))))))),"N/A")</f>
        <v/>
      </c>
      <c r="P327">
        <f>MAX(J327:N327)</f>
        <v/>
      </c>
      <c r="Q327">
        <f>IFERROR(J144+MATCH(P327,J327:N327,0)-1,"")</f>
        <v/>
      </c>
      <c r="R327">
        <f>IF(Q327="","",MIN(J327:N327))</f>
        <v/>
      </c>
      <c r="S327">
        <f>IFERROR(J144+MATCH(R327,J327:N327,0)-1,"")</f>
        <v/>
      </c>
      <c r="T327">
        <f>IFERROR(AVERAGE(J327:N327),"")</f>
        <v/>
      </c>
      <c r="U327">
        <f>IFERROR(STDEV(J327:N327),"")</f>
        <v/>
      </c>
      <c r="V327">
        <f>IFERROR(IF(C327="-","",IF(ISBLANK(B327),"",IF(OR(ISNUMBER(FIND("Growth",B327)),ISNUMBER(FIND("Margin",B327))),"",(J327-T327)/U327))),"")</f>
        <v/>
      </c>
      <c r="W327">
        <f>IFERROR(IF(OR(D327="-",ISBLANK(D327)),"",(K327-T327)/U327),"")</f>
        <v/>
      </c>
      <c r="X327">
        <f>IFERROR(IF(OR(E327="-",ISBLANK(E327)),"",(L327-T327)/U327),"")</f>
        <v/>
      </c>
      <c r="Y327">
        <f>IFERROR(IF(OR(F327="-",ISBLANK(F327)),"",(M327-T327)/U327),"")</f>
        <v/>
      </c>
      <c r="Z327">
        <f>IFERROR(IF(OR(G327="-",ISBLANK(G327)),"",(N327-T327)/U327),"")</f>
        <v/>
      </c>
      <c r="AA327">
        <f>IF(MAX(MAX(V327:Z327),ABS(MIN(V327:Z327)))=ABS(MIN(V327:Z327)),MIN(V327:Z327),MAX(V327:Z327))</f>
        <v/>
      </c>
      <c r="AB327">
        <f>IFERROR(V144+MATCH(AA327,V327:Z327,0)-1,"")</f>
        <v/>
      </c>
      <c r="AC327">
        <f>IF(AB327&lt;&gt;"",IF(S327=AB327,"Low",IF(AB327=Q327,"High","")),"")</f>
        <v/>
      </c>
      <c r="AE327">
        <f>IF(ISNUMBER(MATCH("N/A",J327:N327,0)),"",IFERROR((5 * SUMPRODUCT(J144:N144,J327:N327) - PRODUCT(SUM(J144:N144),SUM(J327:N327))) / ((5 * SUM((J144^2)+(K144^2)+(L144^2)+(M144^2)+(N144^2))) - SUM(J144:N144)^2),""))</f>
        <v/>
      </c>
      <c r="AF327">
        <f>IFERROR(CORREL(J144:N144,J327:N327),"")</f>
        <v/>
      </c>
      <c r="AZ327">
        <f>IF(Q327=S327,0,1)</f>
        <v/>
      </c>
      <c r="BA327">
        <f>IF(AZ327=1,IF(Q327="","",IF(Q327=N144,"Yes","No")),"")</f>
        <v/>
      </c>
      <c r="BB327">
        <f>IF(BA327="Yes",P327,"")</f>
        <v/>
      </c>
      <c r="BC327">
        <f>IF(AZ327=1,IF(S327="","",IF(S327=N144,"Yes","No")),"")</f>
        <v/>
      </c>
      <c r="BD327">
        <f>IF(BC327="Yes",R327,"")</f>
        <v/>
      </c>
      <c r="BE327">
        <f>IFERROR(IF(SIGN(AE327)=1,"Increasing",IF(SIGN(AE327)=-1,"Decreasing","")),"")</f>
        <v/>
      </c>
      <c r="BF327">
        <f>IF(OR(AND(BE327="Increasing",BA327="Yes"),AND(BE327="Decreasing",BC327="Yes")),"Yes","No")</f>
        <v/>
      </c>
      <c r="BG327">
        <f>IF(I327="pos_trend","Yes","No")</f>
        <v/>
      </c>
      <c r="BH327">
        <f>IF(AF327&lt;&gt;"",IF(ABS(AF327)&gt;0.8,"Yes","No"),"")</f>
        <v/>
      </c>
    </row>
    <row r="328" spans="1:60">
      <c r="P328">
        <f>MAX(J328:N328)</f>
        <v/>
      </c>
      <c r="Q328">
        <f>IFERROR(J144+MATCH(P328,J328:N328,0)-1,"")</f>
        <v/>
      </c>
      <c r="R328">
        <f>IF(Q328="","",MIN(J328:N328))</f>
        <v/>
      </c>
      <c r="S328">
        <f>IFERROR(J144+MATCH(R328,J328:N328,0)-1,"")</f>
        <v/>
      </c>
      <c r="T328">
        <f>IFERROR(AVERAGE(J328:N328),"")</f>
        <v/>
      </c>
      <c r="U328">
        <f>IFERROR(STDEV(J328:N328),"")</f>
        <v/>
      </c>
      <c r="V328">
        <f>IFERROR(IF(C328="-","",IF(ISBLANK(B328),"",IF(OR(ISNUMBER(FIND("Growth",B328)),ISNUMBER(FIND("Margin",B328))),"",(J328-T328)/U328))),"")</f>
        <v/>
      </c>
      <c r="W328">
        <f>IFERROR(IF(OR(D328="-",ISBLANK(D328)),"",(K328-T328)/U328),"")</f>
        <v/>
      </c>
      <c r="X328">
        <f>IFERROR(IF(OR(E328="-",ISBLANK(E328)),"",(L328-T328)/U328),"")</f>
        <v/>
      </c>
      <c r="Y328">
        <f>IFERROR(IF(OR(F328="-",ISBLANK(F328)),"",(M328-T328)/U328),"")</f>
        <v/>
      </c>
      <c r="Z328">
        <f>IFERROR(IF(OR(G328="-",ISBLANK(G328)),"",(N328-T328)/U328),"")</f>
        <v/>
      </c>
      <c r="AA328">
        <f>IF(MAX(MAX(V328:Z328),ABS(MIN(V328:Z328)))=ABS(MIN(V328:Z328)),MIN(V328:Z328),MAX(V328:Z328))</f>
        <v/>
      </c>
      <c r="AB328">
        <f>IFERROR(V144+MATCH(AA328,V328:Z328,0)-1,"")</f>
        <v/>
      </c>
      <c r="AC328">
        <f>IF(AB328&lt;&gt;"",IF(S328=AB328,"Low",IF(AB328=Q328,"High","")),"")</f>
        <v/>
      </c>
      <c r="AE328">
        <f>IF(ISNUMBER(MATCH("N/A",J328:N328,0)),"",IFERROR((5 * SUMPRODUCT(J144:N144,J328:N328) - PRODUCT(SUM(J144:N144),SUM(J328:N328))) / ((5 * SUM((J144^2)+(K144^2)+(L144^2)+(M144^2)+(N144^2))) - SUM(J144:N144)^2),""))</f>
        <v/>
      </c>
      <c r="AF328">
        <f>IFERROR(CORREL(J144:N144,J328:N328),"")</f>
        <v/>
      </c>
      <c r="AZ328">
        <f>IF(Q328=S328,0,1)</f>
        <v/>
      </c>
      <c r="BA328">
        <f>IF(AZ328=1,IF(Q328="","",IF(Q328=N144,"Yes","No")),"")</f>
        <v/>
      </c>
      <c r="BB328">
        <f>IF(BA328="Yes",P328,"")</f>
        <v/>
      </c>
      <c r="BC328">
        <f>IF(AZ328=1,IF(S328="","",IF(S328=N144,"Yes","No")),"")</f>
        <v/>
      </c>
      <c r="BD328">
        <f>IF(BC328="Yes",R328,"")</f>
        <v/>
      </c>
      <c r="BE328">
        <f>IFERROR(IF(SIGN(AE328)=1,"Increasing",IF(SIGN(AE328)=-1,"Decreasing","")),"")</f>
        <v/>
      </c>
      <c r="BF328">
        <f>IF(OR(AND(BE328="Increasing",BA328="Yes"),AND(BE328="Decreasing",BC328="Yes")),"Yes","No")</f>
        <v/>
      </c>
      <c r="BG328">
        <f>IF(I328="pos_trend","Yes","No")</f>
        <v/>
      </c>
      <c r="BH328">
        <f>IF(AF328&lt;&gt;"",IF(ABS(AF328)&gt;0.8,"Yes","No"),"")</f>
        <v/>
      </c>
    </row>
    <row r="329" spans="1:60">
      <c r="I329">
        <f>IF(AND(K329&gt; J329, L329&gt; K329, M329&gt; L329, N329&gt; M329), "pos_trend", IF(AND(K329&lt; J329, L329&lt; K329, M329&lt; L329, N329&lt; M329), "neg_trend", "N/A"))</f>
        <v/>
      </c>
      <c r="J329">
        <f>IFERROR(IF(TRIM(C329)="-", "N/A", IF(RIGHT(C329,1)=")",IF(RIGHT(C329,2)="T)",-1000000000000*VALUE(MID(C329,2,LEN(C329)-3)),IF(RIGHT(C329,2)="M)",-1000000*VALUE(MID(C329,2,LEN(C329)-3)),IF(RIGHT(C329,2)="B)",-1000000000*VALUE(MID(C329,2,LEN(C329)-3)),IF(RIGHT(C329,2)="k)",-1000*VALUE(MID(C329,2,LEN(C329)-3)),VALUE(SUBSTITUTE(C329,",","")))))),IF(RIGHT(C329,1)="T",1000000000000*VALUE(LEFT(C329,LEN(C329)-1)),IF(RIGHT(C329,1)="M",1000000*VALUE(LEFT(C329,LEN(C329)-1)),IF(RIGHT(C329,1)="B",1000000000*VALUE(LEFT(C329,LEN(C329)-1)),IF(RIGHT(C329,1)="%",0.01*VALUE(LEFT(C329,LEN(C329)-1)),IF(RIGHT(C329,1)="k",1000*VALUE(LEFT(C329,LEN(C329)-1)),VALUE(SUBSTITUTE(C329,",",""))))))))),"N/A")</f>
        <v/>
      </c>
      <c r="K329">
        <f>IFERROR(IF(TRIM(D329)="-", "N/A", IF(RIGHT(D329,1)=")",IF(RIGHT(D329,2)="T)",-1000000000000*VALUE(MID(D329,2,LEN(D329)-3)),IF(RIGHT(D329,2)="M)",-1000000*VALUE(MID(D329,2,LEN(D329)-3)),IF(RIGHT(D329,2)="B)",-1000000000*VALUE(MID(D329,2,LEN(D329)-3)),IF(RIGHT(D329,2)="k)",-1000*VALUE(MID(D329,2,LEN(D329)-3)),VALUE(SUBSTITUTE(D329,",","")))))),IF(RIGHT(D329,1)="T",1000000000000*VALUE(LEFT(D329,LEN(D329)-1)),IF(RIGHT(D329,1)="M",1000000*VALUE(LEFT(D329,LEN(D329)-1)),IF(RIGHT(D329,1)="B",1000000000*VALUE(LEFT(D329,LEN(D329)-1)),IF(RIGHT(D329,1)="%",0.01*VALUE(LEFT(D329,LEN(D329)-1)),IF(RIGHT(D329,1)="k",1000*VALUE(LEFT(D329,LEN(D329)-1)),VALUE(SUBSTITUTE(D329,",",""))))))))),"N/A")</f>
        <v/>
      </c>
      <c r="L329">
        <f>IFERROR(IF(TRIM(E329)="-", "N/A", IF(RIGHT(E329,1)=")",IF(RIGHT(E329,2)="T)",-1000000000000*VALUE(MID(E329,2,LEN(E329)-3)),IF(RIGHT(E329,2)="M)",-1000000*VALUE(MID(E329,2,LEN(E329)-3)),IF(RIGHT(E329,2)="B)",-1000000000*VALUE(MID(E329,2,LEN(E329)-3)),IF(RIGHT(E329,2)="k)",-1000*VALUE(MID(E329,2,LEN(E329)-3)),VALUE(SUBSTITUTE(E329,",","")))))),IF(RIGHT(E329,1)="T",1000000000000*VALUE(LEFT(E329,LEN(E329)-1)),IF(RIGHT(E329,1)="M",1000000*VALUE(LEFT(E329,LEN(E329)-1)),IF(RIGHT(E329,1)="B",1000000000*VALUE(LEFT(E329,LEN(E329)-1)),IF(RIGHT(E329,1)="%",0.01*VALUE(LEFT(E329,LEN(E329)-1)),IF(RIGHT(E329,1)="k",1000*VALUE(LEFT(E329,LEN(E329)-1)),VALUE(SUBSTITUTE(E329,",",""))))))))),"N/A")</f>
        <v/>
      </c>
      <c r="M329">
        <f>IFERROR(IF(TRIM(F329)="-", "N/A", IF(RIGHT(F329,1)=")",IF(RIGHT(F329,2)="T)",-1000000000000*VALUE(MID(F329,2,LEN(F329)-3)),IF(RIGHT(F329,2)="M)",-1000000*VALUE(MID(F329,2,LEN(F329)-3)),IF(RIGHT(F329,2)="B)",-1000000000*VALUE(MID(F329,2,LEN(F329)-3)),IF(RIGHT(F329,2)="k)",-1000*VALUE(MID(F329,2,LEN(F329)-3)),VALUE(SUBSTITUTE(F329,",","")))))),IF(RIGHT(F329,1)="T",1000000000000*VALUE(LEFT(F329,LEN(F329)-1)),IF(RIGHT(F329,1)="M",1000000*VALUE(LEFT(F329,LEN(F329)-1)),IF(RIGHT(F329,1)="B",1000000000*VALUE(LEFT(F329,LEN(F329)-1)),IF(RIGHT(F329,1)="%",0.01*VALUE(LEFT(F329,LEN(F329)-1)),IF(RIGHT(F329,1)="k",1000*VALUE(LEFT(F329,LEN(F329)-1)),VALUE(SUBSTITUTE(F329,",",""))))))))),"N/A")</f>
        <v/>
      </c>
      <c r="N329">
        <f>IFERROR(IF(TRIM(G329)="-", "N/A", IF(RIGHT(G329,1)=")",IF(RIGHT(G329,2)="T)",-1000000000000*VALUE(MID(G329,2,LEN(G329)-3)),IF(RIGHT(G329,2)="M)",-1000000*VALUE(MID(G329,2,LEN(G329)-3)),IF(RIGHT(G329,2)="B)",-1000000000*VALUE(MID(G329,2,LEN(G329)-3)),IF(RIGHT(G329,2)="k)",-1000*VALUE(MID(G329,2,LEN(G329)-3)),VALUE(SUBSTITUTE(G329,",","")))))),IF(RIGHT(G329,1)="T",1000000000000*VALUE(LEFT(G329,LEN(G329)-1)),IF(RIGHT(G329,1)="M",1000000*VALUE(LEFT(G329,LEN(G329)-1)),IF(RIGHT(G329,1)="B",1000000000*VALUE(LEFT(G329,LEN(G329)-1)),IF(RIGHT(G329,1)="%",0.01*VALUE(LEFT(G329,LEN(G329)-1)),IF(RIGHT(G329,1)="k",1000*VALUE(LEFT(G329,LEN(G329)-1)),VALUE(SUBSTITUTE(G329,",",""))))))))),"N/A")</f>
        <v/>
      </c>
      <c r="P329">
        <f>MAX(J329:N329)</f>
        <v/>
      </c>
      <c r="Q329">
        <f>IFERROR(J144+MATCH(P329,J329:N329,0)-1,"")</f>
        <v/>
      </c>
      <c r="R329">
        <f>IF(Q329="","",MIN(J329:N329))</f>
        <v/>
      </c>
      <c r="S329">
        <f>IFERROR(J144+MATCH(R329,J329:N329,0)-1,"")</f>
        <v/>
      </c>
      <c r="T329">
        <f>IFERROR(AVERAGE(J329:N329),"")</f>
        <v/>
      </c>
      <c r="U329">
        <f>IFERROR(STDEV(J329:N329),"")</f>
        <v/>
      </c>
      <c r="V329">
        <f>IFERROR(IF(C329="-","",IF(ISBLANK(B329),"",IF(OR(ISNUMBER(FIND("Growth",B329)),ISNUMBER(FIND("Margin",B329))),"",(J329-T329)/U329))),"")</f>
        <v/>
      </c>
      <c r="W329">
        <f>IFERROR(IF(OR(D329="-",ISBLANK(D329)),"",(K329-T329)/U329),"")</f>
        <v/>
      </c>
      <c r="X329">
        <f>IFERROR(IF(OR(E329="-",ISBLANK(E329)),"",(L329-T329)/U329),"")</f>
        <v/>
      </c>
      <c r="Y329">
        <f>IFERROR(IF(OR(F329="-",ISBLANK(F329)),"",(M329-T329)/U329),"")</f>
        <v/>
      </c>
      <c r="Z329">
        <f>IFERROR(IF(OR(G329="-",ISBLANK(G329)),"",(N329-T329)/U329),"")</f>
        <v/>
      </c>
      <c r="AA329">
        <f>IF(MAX(MAX(V329:Z329),ABS(MIN(V329:Z329)))=ABS(MIN(V329:Z329)),MIN(V329:Z329),MAX(V329:Z329))</f>
        <v/>
      </c>
      <c r="AB329">
        <f>IFERROR(V144+MATCH(AA329,V329:Z329,0)-1,"")</f>
        <v/>
      </c>
      <c r="AC329">
        <f>IF(AB329&lt;&gt;"",IF(S329=AB329,"Low",IF(AB329=Q329,"High","")),"")</f>
        <v/>
      </c>
      <c r="AE329">
        <f>IF(ISNUMBER(MATCH("N/A",J329:N329,0)),"",IFERROR((5 * SUMPRODUCT(J144:N144,J329:N329) - PRODUCT(SUM(J144:N144),SUM(J329:N329))) / ((5 * SUM((J144^2)+(K144^2)+(L144^2)+(M144^2)+(N144^2))) - SUM(J144:N144)^2),""))</f>
        <v/>
      </c>
      <c r="AF329">
        <f>IFERROR(CORREL(J144:N144,J329:N329),"")</f>
        <v/>
      </c>
      <c r="AZ329">
        <f>IF(Q329=S329,0,1)</f>
        <v/>
      </c>
      <c r="BA329">
        <f>IF(AZ329=1,IF(Q329="","",IF(Q329=N144,"Yes","No")),"")</f>
        <v/>
      </c>
      <c r="BB329">
        <f>IF(BA329="Yes",P329,"")</f>
        <v/>
      </c>
      <c r="BC329">
        <f>IF(AZ329=1,IF(S329="","",IF(S329=N144,"Yes","No")),"")</f>
        <v/>
      </c>
      <c r="BD329">
        <f>IF(BC329="Yes",R329,"")</f>
        <v/>
      </c>
      <c r="BE329">
        <f>IFERROR(IF(SIGN(AE329)=1,"Increasing",IF(SIGN(AE329)=-1,"Decreasing","")),"")</f>
        <v/>
      </c>
      <c r="BF329">
        <f>IF(OR(AND(BE329="Increasing",BA329="Yes"),AND(BE329="Decreasing",BC329="Yes")),"Yes","No")</f>
        <v/>
      </c>
      <c r="BG329">
        <f>IF(I329="pos_trend","Yes","No")</f>
        <v/>
      </c>
      <c r="BH329">
        <f>IF(AF329&lt;&gt;"",IF(ABS(AF329)&gt;0.8,"Yes","No"),"")</f>
        <v/>
      </c>
    </row>
    <row r="330" spans="1:60">
      <c r="I330">
        <f>IF(AND(K330&gt; J330, L330&gt; K330, M330&gt; L330, N330&gt; M330), "pos_trend", IF(AND(K330&lt; J330, L330&lt; K330, M330&lt; L330, N330&lt; M330), "neg_trend", "N/A"))</f>
        <v/>
      </c>
      <c r="J330">
        <f>IFERROR(IF(TRIM(C330)="-", "N/A", IF(RIGHT(C330,1)=")",IF(RIGHT(C330,2)="T)",-1000000000000*VALUE(MID(C330,2,LEN(C330)-3)),IF(RIGHT(C330,2)="M)",-1000000*VALUE(MID(C330,2,LEN(C330)-3)),IF(RIGHT(C330,2)="B)",-1000000000*VALUE(MID(C330,2,LEN(C330)-3)),IF(RIGHT(C330,2)="k)",-1000*VALUE(MID(C330,2,LEN(C330)-3)),VALUE(SUBSTITUTE(C330,",","")))))),IF(RIGHT(C330,1)="T",1000000000000*VALUE(LEFT(C330,LEN(C330)-1)),IF(RIGHT(C330,1)="M",1000000*VALUE(LEFT(C330,LEN(C330)-1)),IF(RIGHT(C330,1)="B",1000000000*VALUE(LEFT(C330,LEN(C330)-1)),IF(RIGHT(C330,1)="%",0.01*VALUE(LEFT(C330,LEN(C330)-1)),IF(RIGHT(C330,1)="k",1000*VALUE(LEFT(C330,LEN(C330)-1)),VALUE(SUBSTITUTE(C330,",",""))))))))),"N/A")</f>
        <v/>
      </c>
      <c r="K330">
        <f>IFERROR(IF(TRIM(D330)="-", "N/A", IF(RIGHT(D330,1)=")",IF(RIGHT(D330,2)="T)",-1000000000000*VALUE(MID(D330,2,LEN(D330)-3)),IF(RIGHT(D330,2)="M)",-1000000*VALUE(MID(D330,2,LEN(D330)-3)),IF(RIGHT(D330,2)="B)",-1000000000*VALUE(MID(D330,2,LEN(D330)-3)),IF(RIGHT(D330,2)="k)",-1000*VALUE(MID(D330,2,LEN(D330)-3)),VALUE(SUBSTITUTE(D330,",","")))))),IF(RIGHT(D330,1)="T",1000000000000*VALUE(LEFT(D330,LEN(D330)-1)),IF(RIGHT(D330,1)="M",1000000*VALUE(LEFT(D330,LEN(D330)-1)),IF(RIGHT(D330,1)="B",1000000000*VALUE(LEFT(D330,LEN(D330)-1)),IF(RIGHT(D330,1)="%",0.01*VALUE(LEFT(D330,LEN(D330)-1)),IF(RIGHT(D330,1)="k",1000*VALUE(LEFT(D330,LEN(D330)-1)),VALUE(SUBSTITUTE(D330,",",""))))))))),"N/A")</f>
        <v/>
      </c>
      <c r="L330">
        <f>IFERROR(IF(TRIM(E330)="-", "N/A", IF(RIGHT(E330,1)=")",IF(RIGHT(E330,2)="T)",-1000000000000*VALUE(MID(E330,2,LEN(E330)-3)),IF(RIGHT(E330,2)="M)",-1000000*VALUE(MID(E330,2,LEN(E330)-3)),IF(RIGHT(E330,2)="B)",-1000000000*VALUE(MID(E330,2,LEN(E330)-3)),IF(RIGHT(E330,2)="k)",-1000*VALUE(MID(E330,2,LEN(E330)-3)),VALUE(SUBSTITUTE(E330,",","")))))),IF(RIGHT(E330,1)="T",1000000000000*VALUE(LEFT(E330,LEN(E330)-1)),IF(RIGHT(E330,1)="M",1000000*VALUE(LEFT(E330,LEN(E330)-1)),IF(RIGHT(E330,1)="B",1000000000*VALUE(LEFT(E330,LEN(E330)-1)),IF(RIGHT(E330,1)="%",0.01*VALUE(LEFT(E330,LEN(E330)-1)),IF(RIGHT(E330,1)="k",1000*VALUE(LEFT(E330,LEN(E330)-1)),VALUE(SUBSTITUTE(E330,",",""))))))))),"N/A")</f>
        <v/>
      </c>
      <c r="M330">
        <f>IFERROR(IF(TRIM(F330)="-", "N/A", IF(RIGHT(F330,1)=")",IF(RIGHT(F330,2)="T)",-1000000000000*VALUE(MID(F330,2,LEN(F330)-3)),IF(RIGHT(F330,2)="M)",-1000000*VALUE(MID(F330,2,LEN(F330)-3)),IF(RIGHT(F330,2)="B)",-1000000000*VALUE(MID(F330,2,LEN(F330)-3)),IF(RIGHT(F330,2)="k)",-1000*VALUE(MID(F330,2,LEN(F330)-3)),VALUE(SUBSTITUTE(F330,",","")))))),IF(RIGHT(F330,1)="T",1000000000000*VALUE(LEFT(F330,LEN(F330)-1)),IF(RIGHT(F330,1)="M",1000000*VALUE(LEFT(F330,LEN(F330)-1)),IF(RIGHT(F330,1)="B",1000000000*VALUE(LEFT(F330,LEN(F330)-1)),IF(RIGHT(F330,1)="%",0.01*VALUE(LEFT(F330,LEN(F330)-1)),IF(RIGHT(F330,1)="k",1000*VALUE(LEFT(F330,LEN(F330)-1)),VALUE(SUBSTITUTE(F330,",",""))))))))),"N/A")</f>
        <v/>
      </c>
      <c r="N330">
        <f>IFERROR(IF(TRIM(G330)="-", "N/A", IF(RIGHT(G330,1)=")",IF(RIGHT(G330,2)="T)",-1000000000000*VALUE(MID(G330,2,LEN(G330)-3)),IF(RIGHT(G330,2)="M)",-1000000*VALUE(MID(G330,2,LEN(G330)-3)),IF(RIGHT(G330,2)="B)",-1000000000*VALUE(MID(G330,2,LEN(G330)-3)),IF(RIGHT(G330,2)="k)",-1000*VALUE(MID(G330,2,LEN(G330)-3)),VALUE(SUBSTITUTE(G330,",","")))))),IF(RIGHT(G330,1)="T",1000000000000*VALUE(LEFT(G330,LEN(G330)-1)),IF(RIGHT(G330,1)="M",1000000*VALUE(LEFT(G330,LEN(G330)-1)),IF(RIGHT(G330,1)="B",1000000000*VALUE(LEFT(G330,LEN(G330)-1)),IF(RIGHT(G330,1)="%",0.01*VALUE(LEFT(G330,LEN(G330)-1)),IF(RIGHT(G330,1)="k",1000*VALUE(LEFT(G330,LEN(G330)-1)),VALUE(SUBSTITUTE(G330,",",""))))))))),"N/A")</f>
        <v/>
      </c>
      <c r="P330">
        <f>MAX(J330:N330)</f>
        <v/>
      </c>
      <c r="Q330">
        <f>IFERROR(J144+MATCH(P330,J330:N330,0)-1,"")</f>
        <v/>
      </c>
      <c r="R330">
        <f>IF(Q330="","",MIN(J330:N330))</f>
        <v/>
      </c>
      <c r="S330">
        <f>IFERROR(J144+MATCH(R330,J330:N330,0)-1,"")</f>
        <v/>
      </c>
      <c r="T330">
        <f>IFERROR(AVERAGE(J330:N330),"")</f>
        <v/>
      </c>
      <c r="U330">
        <f>IFERROR(STDEV(J330:N330),"")</f>
        <v/>
      </c>
      <c r="V330">
        <f>IFERROR(IF(C330="-","",IF(ISBLANK(B330),"",IF(OR(ISNUMBER(FIND("Growth",B330)),ISNUMBER(FIND("Margin",B330))),"",(J330-T330)/U330))),"")</f>
        <v/>
      </c>
      <c r="W330">
        <f>IFERROR(IF(OR(D330="-",ISBLANK(D330)),"",(K330-T330)/U330),"")</f>
        <v/>
      </c>
      <c r="X330">
        <f>IFERROR(IF(OR(E330="-",ISBLANK(E330)),"",(L330-T330)/U330),"")</f>
        <v/>
      </c>
      <c r="Y330">
        <f>IFERROR(IF(OR(F330="-",ISBLANK(F330)),"",(M330-T330)/U330),"")</f>
        <v/>
      </c>
      <c r="Z330">
        <f>IFERROR(IF(OR(G330="-",ISBLANK(G330)),"",(N330-T330)/U330),"")</f>
        <v/>
      </c>
      <c r="AA330">
        <f>IF(MAX(MAX(V330:Z330),ABS(MIN(V330:Z330)))=ABS(MIN(V330:Z330)),MIN(V330:Z330),MAX(V330:Z330))</f>
        <v/>
      </c>
      <c r="AB330">
        <f>IFERROR(V144+MATCH(AA330,V330:Z330,0)-1,"")</f>
        <v/>
      </c>
      <c r="AC330">
        <f>IF(AB330&lt;&gt;"",IF(S330=AB330,"Low",IF(AB330=Q330,"High","")),"")</f>
        <v/>
      </c>
      <c r="AE330">
        <f>IF(ISNUMBER(MATCH("N/A",J330:N330,0)),"",IFERROR((5 * SUMPRODUCT(J144:N144,J330:N330) - PRODUCT(SUM(J144:N144),SUM(J330:N330))) / ((5 * SUM((J144^2)+(K144^2)+(L144^2)+(M144^2)+(N144^2))) - SUM(J144:N144)^2),""))</f>
        <v/>
      </c>
      <c r="AF330">
        <f>IFERROR(CORREL(J144:N144,J330:N330),"")</f>
        <v/>
      </c>
      <c r="AZ330">
        <f>IF(Q330=S330,0,1)</f>
        <v/>
      </c>
      <c r="BA330">
        <f>IF(AZ330=1,IF(Q330="","",IF(Q330=N144,"Yes","No")),"")</f>
        <v/>
      </c>
      <c r="BB330">
        <f>IF(BA330="Yes",P330,"")</f>
        <v/>
      </c>
      <c r="BC330">
        <f>IF(AZ330=1,IF(S330="","",IF(S330=N144,"Yes","No")),"")</f>
        <v/>
      </c>
      <c r="BD330">
        <f>IF(BC330="Yes",R330,"")</f>
        <v/>
      </c>
      <c r="BE330">
        <f>IFERROR(IF(SIGN(AE330)=1,"Increasing",IF(SIGN(AE330)=-1,"Decreasing","")),"")</f>
        <v/>
      </c>
      <c r="BF330">
        <f>IF(OR(AND(BE330="Increasing",BA330="Yes"),AND(BE330="Decreasing",BC330="Yes")),"Yes","No")</f>
        <v/>
      </c>
      <c r="BG330">
        <f>IF(I330="pos_trend","Yes","No")</f>
        <v/>
      </c>
      <c r="BH330">
        <f>IF(AF330&lt;&gt;"",IF(ABS(AF330)&gt;0.8,"Yes","No"),"")</f>
        <v/>
      </c>
    </row>
    <row r="331" spans="1:60">
      <c r="I331">
        <f>IF(AND(K331&gt; J331, L331&gt; K331, M331&gt; L331, N331&gt; M331), "pos_trend", IF(AND(K331&lt; J331, L331&lt; K331, M331&lt; L331, N331&lt; M331), "neg_trend", "N/A"))</f>
        <v/>
      </c>
      <c r="J331">
        <f>IFERROR(IF(TRIM(C331)="-", "N/A", IF(RIGHT(C331,1)=")",IF(RIGHT(C331,2)="T)",-1000000000000*VALUE(MID(C331,2,LEN(C331)-3)),IF(RIGHT(C331,2)="M)",-1000000*VALUE(MID(C331,2,LEN(C331)-3)),IF(RIGHT(C331,2)="B)",-1000000000*VALUE(MID(C331,2,LEN(C331)-3)),IF(RIGHT(C331,2)="k)",-1000*VALUE(MID(C331,2,LEN(C331)-3)),VALUE(SUBSTITUTE(C331,",","")))))),IF(RIGHT(C331,1)="T",1000000000000*VALUE(LEFT(C331,LEN(C331)-1)),IF(RIGHT(C331,1)="M",1000000*VALUE(LEFT(C331,LEN(C331)-1)),IF(RIGHT(C331,1)="B",1000000000*VALUE(LEFT(C331,LEN(C331)-1)),IF(RIGHT(C331,1)="%",0.01*VALUE(LEFT(C331,LEN(C331)-1)),IF(RIGHT(C331,1)="k",1000*VALUE(LEFT(C331,LEN(C331)-1)),VALUE(SUBSTITUTE(C331,",",""))))))))),"N/A")</f>
        <v/>
      </c>
      <c r="K331">
        <f>IFERROR(IF(TRIM(D331)="-", "N/A", IF(RIGHT(D331,1)=")",IF(RIGHT(D331,2)="T)",-1000000000000*VALUE(MID(D331,2,LEN(D331)-3)),IF(RIGHT(D331,2)="M)",-1000000*VALUE(MID(D331,2,LEN(D331)-3)),IF(RIGHT(D331,2)="B)",-1000000000*VALUE(MID(D331,2,LEN(D331)-3)),IF(RIGHT(D331,2)="k)",-1000*VALUE(MID(D331,2,LEN(D331)-3)),VALUE(SUBSTITUTE(D331,",","")))))),IF(RIGHT(D331,1)="T",1000000000000*VALUE(LEFT(D331,LEN(D331)-1)),IF(RIGHT(D331,1)="M",1000000*VALUE(LEFT(D331,LEN(D331)-1)),IF(RIGHT(D331,1)="B",1000000000*VALUE(LEFT(D331,LEN(D331)-1)),IF(RIGHT(D331,1)="%",0.01*VALUE(LEFT(D331,LEN(D331)-1)),IF(RIGHT(D331,1)="k",1000*VALUE(LEFT(D331,LEN(D331)-1)),VALUE(SUBSTITUTE(D331,",",""))))))))),"N/A")</f>
        <v/>
      </c>
      <c r="L331">
        <f>IFERROR(IF(TRIM(E331)="-", "N/A", IF(RIGHT(E331,1)=")",IF(RIGHT(E331,2)="T)",-1000000000000*VALUE(MID(E331,2,LEN(E331)-3)),IF(RIGHT(E331,2)="M)",-1000000*VALUE(MID(E331,2,LEN(E331)-3)),IF(RIGHT(E331,2)="B)",-1000000000*VALUE(MID(E331,2,LEN(E331)-3)),IF(RIGHT(E331,2)="k)",-1000*VALUE(MID(E331,2,LEN(E331)-3)),VALUE(SUBSTITUTE(E331,",","")))))),IF(RIGHT(E331,1)="T",1000000000000*VALUE(LEFT(E331,LEN(E331)-1)),IF(RIGHT(E331,1)="M",1000000*VALUE(LEFT(E331,LEN(E331)-1)),IF(RIGHT(E331,1)="B",1000000000*VALUE(LEFT(E331,LEN(E331)-1)),IF(RIGHT(E331,1)="%",0.01*VALUE(LEFT(E331,LEN(E331)-1)),IF(RIGHT(E331,1)="k",1000*VALUE(LEFT(E331,LEN(E331)-1)),VALUE(SUBSTITUTE(E331,",",""))))))))),"N/A")</f>
        <v/>
      </c>
      <c r="M331">
        <f>IFERROR(IF(TRIM(F331)="-", "N/A", IF(RIGHT(F331,1)=")",IF(RIGHT(F331,2)="T)",-1000000000000*VALUE(MID(F331,2,LEN(F331)-3)),IF(RIGHT(F331,2)="M)",-1000000*VALUE(MID(F331,2,LEN(F331)-3)),IF(RIGHT(F331,2)="B)",-1000000000*VALUE(MID(F331,2,LEN(F331)-3)),IF(RIGHT(F331,2)="k)",-1000*VALUE(MID(F331,2,LEN(F331)-3)),VALUE(SUBSTITUTE(F331,",","")))))),IF(RIGHT(F331,1)="T",1000000000000*VALUE(LEFT(F331,LEN(F331)-1)),IF(RIGHT(F331,1)="M",1000000*VALUE(LEFT(F331,LEN(F331)-1)),IF(RIGHT(F331,1)="B",1000000000*VALUE(LEFT(F331,LEN(F331)-1)),IF(RIGHT(F331,1)="%",0.01*VALUE(LEFT(F331,LEN(F331)-1)),IF(RIGHT(F331,1)="k",1000*VALUE(LEFT(F331,LEN(F331)-1)),VALUE(SUBSTITUTE(F331,",",""))))))))),"N/A")</f>
        <v/>
      </c>
      <c r="N331">
        <f>IFERROR(IF(TRIM(G331)="-", "N/A", IF(RIGHT(G331,1)=")",IF(RIGHT(G331,2)="T)",-1000000000000*VALUE(MID(G331,2,LEN(G331)-3)),IF(RIGHT(G331,2)="M)",-1000000*VALUE(MID(G331,2,LEN(G331)-3)),IF(RIGHT(G331,2)="B)",-1000000000*VALUE(MID(G331,2,LEN(G331)-3)),IF(RIGHT(G331,2)="k)",-1000*VALUE(MID(G331,2,LEN(G331)-3)),VALUE(SUBSTITUTE(G331,",","")))))),IF(RIGHT(G331,1)="T",1000000000000*VALUE(LEFT(G331,LEN(G331)-1)),IF(RIGHT(G331,1)="M",1000000*VALUE(LEFT(G331,LEN(G331)-1)),IF(RIGHT(G331,1)="B",1000000000*VALUE(LEFT(G331,LEN(G331)-1)),IF(RIGHT(G331,1)="%",0.01*VALUE(LEFT(G331,LEN(G331)-1)),IF(RIGHT(G331,1)="k",1000*VALUE(LEFT(G331,LEN(G331)-1)),VALUE(SUBSTITUTE(G331,",",""))))))))),"N/A")</f>
        <v/>
      </c>
      <c r="P331">
        <f>MAX(J331:N331)</f>
        <v/>
      </c>
      <c r="Q331">
        <f>IFERROR(J144+MATCH(P331,J331:N331,0)-1,"")</f>
        <v/>
      </c>
      <c r="R331">
        <f>IF(Q331="","",MIN(J331:N331))</f>
        <v/>
      </c>
      <c r="S331">
        <f>IFERROR(J144+MATCH(R331,J331:N331,0)-1,"")</f>
        <v/>
      </c>
      <c r="T331">
        <f>IFERROR(AVERAGE(J331:N331),"")</f>
        <v/>
      </c>
      <c r="U331">
        <f>IFERROR(STDEV(J331:N331),"")</f>
        <v/>
      </c>
      <c r="V331">
        <f>IFERROR(IF(C331="-","",IF(ISBLANK(B331),"",IF(OR(ISNUMBER(FIND("Growth",B331)),ISNUMBER(FIND("Margin",B331))),"",(J331-T331)/U331))),"")</f>
        <v/>
      </c>
      <c r="W331">
        <f>IFERROR(IF(OR(D331="-",ISBLANK(D331)),"",(K331-T331)/U331),"")</f>
        <v/>
      </c>
      <c r="X331">
        <f>IFERROR(IF(OR(E331="-",ISBLANK(E331)),"",(L331-T331)/U331),"")</f>
        <v/>
      </c>
      <c r="Y331">
        <f>IFERROR(IF(OR(F331="-",ISBLANK(F331)),"",(M331-T331)/U331),"")</f>
        <v/>
      </c>
      <c r="Z331">
        <f>IFERROR(IF(OR(G331="-",ISBLANK(G331)),"",(N331-T331)/U331),"")</f>
        <v/>
      </c>
      <c r="AA331">
        <f>IF(MAX(MAX(V331:Z331),ABS(MIN(V331:Z331)))=ABS(MIN(V331:Z331)),MIN(V331:Z331),MAX(V331:Z331))</f>
        <v/>
      </c>
      <c r="AB331">
        <f>IFERROR(V144+MATCH(AA331,V331:Z331,0)-1,"")</f>
        <v/>
      </c>
      <c r="AC331">
        <f>IF(AB331&lt;&gt;"",IF(S331=AB331,"Low",IF(AB331=Q331,"High","")),"")</f>
        <v/>
      </c>
      <c r="AE331">
        <f>IF(ISNUMBER(MATCH("N/A",J331:N331,0)),"",IFERROR((5 * SUMPRODUCT(J144:N144,J331:N331) - PRODUCT(SUM(J144:N144),SUM(J331:N331))) / ((5 * SUM((J144^2)+(K144^2)+(L144^2)+(M144^2)+(N144^2))) - SUM(J144:N144)^2),""))</f>
        <v/>
      </c>
      <c r="AF331">
        <f>IFERROR(CORREL(J144:N144,J331:N331),"")</f>
        <v/>
      </c>
      <c r="AZ331">
        <f>IF(Q331=S331,0,1)</f>
        <v/>
      </c>
      <c r="BA331">
        <f>IF(AZ331=1,IF(Q331="","",IF(Q331=N144,"Yes","No")),"")</f>
        <v/>
      </c>
      <c r="BB331">
        <f>IF(BA331="Yes",P331,"")</f>
        <v/>
      </c>
      <c r="BC331">
        <f>IF(AZ331=1,IF(S331="","",IF(S331=N144,"Yes","No")),"")</f>
        <v/>
      </c>
      <c r="BD331">
        <f>IF(BC331="Yes",R331,"")</f>
        <v/>
      </c>
      <c r="BE331">
        <f>IFERROR(IF(SIGN(AE331)=1,"Increasing",IF(SIGN(AE331)=-1,"Decreasing","")),"")</f>
        <v/>
      </c>
      <c r="BF331">
        <f>IF(OR(AND(BE331="Increasing",BA331="Yes"),AND(BE331="Decreasing",BC331="Yes")),"Yes","No")</f>
        <v/>
      </c>
      <c r="BG331">
        <f>IF(I331="pos_trend","Yes","No")</f>
        <v/>
      </c>
      <c r="BH331">
        <f>IF(AF331&lt;&gt;"",IF(ABS(AF331)&gt;0.8,"Yes","No"),"")</f>
        <v/>
      </c>
    </row>
    <row r="332" spans="1:60">
      <c r="I332">
        <f>IF(AND(K332&gt; J332, L332&gt; K332, M332&gt; L332, N332&gt; M332), "pos_trend", IF(AND(K332&lt; J332, L332&lt; K332, M332&lt; L332, N332&lt; M332), "neg_trend", "N/A"))</f>
        <v/>
      </c>
      <c r="J332">
        <f>IFERROR(IF(TRIM(C332)="-", "N/A", IF(RIGHT(C332,1)=")",IF(RIGHT(C332,2)="T)",-1000000000000*VALUE(MID(C332,2,LEN(C332)-3)),IF(RIGHT(C332,2)="M)",-1000000*VALUE(MID(C332,2,LEN(C332)-3)),IF(RIGHT(C332,2)="B)",-1000000000*VALUE(MID(C332,2,LEN(C332)-3)),IF(RIGHT(C332,2)="k)",-1000*VALUE(MID(C332,2,LEN(C332)-3)),VALUE(SUBSTITUTE(C332,",","")))))),IF(RIGHT(C332,1)="T",1000000000000*VALUE(LEFT(C332,LEN(C332)-1)),IF(RIGHT(C332,1)="M",1000000*VALUE(LEFT(C332,LEN(C332)-1)),IF(RIGHT(C332,1)="B",1000000000*VALUE(LEFT(C332,LEN(C332)-1)),IF(RIGHT(C332,1)="%",0.01*VALUE(LEFT(C332,LEN(C332)-1)),IF(RIGHT(C332,1)="k",1000*VALUE(LEFT(C332,LEN(C332)-1)),VALUE(SUBSTITUTE(C332,",",""))))))))),"N/A")</f>
        <v/>
      </c>
      <c r="K332">
        <f>IFERROR(IF(TRIM(D332)="-", "N/A", IF(RIGHT(D332,1)=")",IF(RIGHT(D332,2)="T)",-1000000000000*VALUE(MID(D332,2,LEN(D332)-3)),IF(RIGHT(D332,2)="M)",-1000000*VALUE(MID(D332,2,LEN(D332)-3)),IF(RIGHT(D332,2)="B)",-1000000000*VALUE(MID(D332,2,LEN(D332)-3)),IF(RIGHT(D332,2)="k)",-1000*VALUE(MID(D332,2,LEN(D332)-3)),VALUE(SUBSTITUTE(D332,",","")))))),IF(RIGHT(D332,1)="T",1000000000000*VALUE(LEFT(D332,LEN(D332)-1)),IF(RIGHT(D332,1)="M",1000000*VALUE(LEFT(D332,LEN(D332)-1)),IF(RIGHT(D332,1)="B",1000000000*VALUE(LEFT(D332,LEN(D332)-1)),IF(RIGHT(D332,1)="%",0.01*VALUE(LEFT(D332,LEN(D332)-1)),IF(RIGHT(D332,1)="k",1000*VALUE(LEFT(D332,LEN(D332)-1)),VALUE(SUBSTITUTE(D332,",",""))))))))),"N/A")</f>
        <v/>
      </c>
      <c r="L332">
        <f>IFERROR(IF(TRIM(E332)="-", "N/A", IF(RIGHT(E332,1)=")",IF(RIGHT(E332,2)="T)",-1000000000000*VALUE(MID(E332,2,LEN(E332)-3)),IF(RIGHT(E332,2)="M)",-1000000*VALUE(MID(E332,2,LEN(E332)-3)),IF(RIGHT(E332,2)="B)",-1000000000*VALUE(MID(E332,2,LEN(E332)-3)),IF(RIGHT(E332,2)="k)",-1000*VALUE(MID(E332,2,LEN(E332)-3)),VALUE(SUBSTITUTE(E332,",","")))))),IF(RIGHT(E332,1)="T",1000000000000*VALUE(LEFT(E332,LEN(E332)-1)),IF(RIGHT(E332,1)="M",1000000*VALUE(LEFT(E332,LEN(E332)-1)),IF(RIGHT(E332,1)="B",1000000000*VALUE(LEFT(E332,LEN(E332)-1)),IF(RIGHT(E332,1)="%",0.01*VALUE(LEFT(E332,LEN(E332)-1)),IF(RIGHT(E332,1)="k",1000*VALUE(LEFT(E332,LEN(E332)-1)),VALUE(SUBSTITUTE(E332,",",""))))))))),"N/A")</f>
        <v/>
      </c>
      <c r="M332">
        <f>IFERROR(IF(TRIM(F332)="-", "N/A", IF(RIGHT(F332,1)=")",IF(RIGHT(F332,2)="T)",-1000000000000*VALUE(MID(F332,2,LEN(F332)-3)),IF(RIGHT(F332,2)="M)",-1000000*VALUE(MID(F332,2,LEN(F332)-3)),IF(RIGHT(F332,2)="B)",-1000000000*VALUE(MID(F332,2,LEN(F332)-3)),IF(RIGHT(F332,2)="k)",-1000*VALUE(MID(F332,2,LEN(F332)-3)),VALUE(SUBSTITUTE(F332,",","")))))),IF(RIGHT(F332,1)="T",1000000000000*VALUE(LEFT(F332,LEN(F332)-1)),IF(RIGHT(F332,1)="M",1000000*VALUE(LEFT(F332,LEN(F332)-1)),IF(RIGHT(F332,1)="B",1000000000*VALUE(LEFT(F332,LEN(F332)-1)),IF(RIGHT(F332,1)="%",0.01*VALUE(LEFT(F332,LEN(F332)-1)),IF(RIGHT(F332,1)="k",1000*VALUE(LEFT(F332,LEN(F332)-1)),VALUE(SUBSTITUTE(F332,",",""))))))))),"N/A")</f>
        <v/>
      </c>
      <c r="N332">
        <f>IFERROR(IF(TRIM(G332)="-", "N/A", IF(RIGHT(G332,1)=")",IF(RIGHT(G332,2)="T)",-1000000000000*VALUE(MID(G332,2,LEN(G332)-3)),IF(RIGHT(G332,2)="M)",-1000000*VALUE(MID(G332,2,LEN(G332)-3)),IF(RIGHT(G332,2)="B)",-1000000000*VALUE(MID(G332,2,LEN(G332)-3)),IF(RIGHT(G332,2)="k)",-1000*VALUE(MID(G332,2,LEN(G332)-3)),VALUE(SUBSTITUTE(G332,",","")))))),IF(RIGHT(G332,1)="T",1000000000000*VALUE(LEFT(G332,LEN(G332)-1)),IF(RIGHT(G332,1)="M",1000000*VALUE(LEFT(G332,LEN(G332)-1)),IF(RIGHT(G332,1)="B",1000000000*VALUE(LEFT(G332,LEN(G332)-1)),IF(RIGHT(G332,1)="%",0.01*VALUE(LEFT(G332,LEN(G332)-1)),IF(RIGHT(G332,1)="k",1000*VALUE(LEFT(G332,LEN(G332)-1)),VALUE(SUBSTITUTE(G332,",",""))))))))),"N/A")</f>
        <v/>
      </c>
      <c r="P332">
        <f>MAX(J332:N332)</f>
        <v/>
      </c>
      <c r="Q332">
        <f>IFERROR(J144+MATCH(P332,J332:N332,0)-1,"")</f>
        <v/>
      </c>
      <c r="R332">
        <f>IF(Q332="","",MIN(J332:N332))</f>
        <v/>
      </c>
      <c r="S332">
        <f>IFERROR(J144+MATCH(R332,J332:N332,0)-1,"")</f>
        <v/>
      </c>
      <c r="T332">
        <f>IFERROR(AVERAGE(J332:N332),"")</f>
        <v/>
      </c>
      <c r="U332">
        <f>IFERROR(STDEV(J332:N332),"")</f>
        <v/>
      </c>
      <c r="V332">
        <f>IFERROR(IF(C332="-","",IF(ISBLANK(B332),"",IF(OR(ISNUMBER(FIND("Growth",B332)),ISNUMBER(FIND("Margin",B332))),"",(J332-T332)/U332))),"")</f>
        <v/>
      </c>
      <c r="W332">
        <f>IFERROR(IF(OR(D332="-",ISBLANK(D332)),"",(K332-T332)/U332),"")</f>
        <v/>
      </c>
      <c r="X332">
        <f>IFERROR(IF(OR(E332="-",ISBLANK(E332)),"",(L332-T332)/U332),"")</f>
        <v/>
      </c>
      <c r="Y332">
        <f>IFERROR(IF(OR(F332="-",ISBLANK(F332)),"",(M332-T332)/U332),"")</f>
        <v/>
      </c>
      <c r="Z332">
        <f>IFERROR(IF(OR(G332="-",ISBLANK(G332)),"",(N332-T332)/U332),"")</f>
        <v/>
      </c>
      <c r="AA332">
        <f>IF(MAX(MAX(V332:Z332),ABS(MIN(V332:Z332)))=ABS(MIN(V332:Z332)),MIN(V332:Z332),MAX(V332:Z332))</f>
        <v/>
      </c>
      <c r="AB332">
        <f>IFERROR(V144+MATCH(AA332,V332:Z332,0)-1,"")</f>
        <v/>
      </c>
      <c r="AC332">
        <f>IF(AB332&lt;&gt;"",IF(S332=AB332,"Low",IF(AB332=Q332,"High","")),"")</f>
        <v/>
      </c>
      <c r="AE332">
        <f>IF(ISNUMBER(MATCH("N/A",J332:N332,0)),"",IFERROR((5 * SUMPRODUCT(J144:N144,J332:N332) - PRODUCT(SUM(J144:N144),SUM(J332:N332))) / ((5 * SUM((J144^2)+(K144^2)+(L144^2)+(M144^2)+(N144^2))) - SUM(J144:N144)^2),""))</f>
        <v/>
      </c>
      <c r="AF332">
        <f>IFERROR(CORREL(J144:N144,J332:N332),"")</f>
        <v/>
      </c>
      <c r="AZ332">
        <f>IF(Q332=S332,0,1)</f>
        <v/>
      </c>
      <c r="BA332">
        <f>IF(AZ332=1,IF(Q332="","",IF(Q332=N144,"Yes","No")),"")</f>
        <v/>
      </c>
      <c r="BB332">
        <f>IF(BA332="Yes",P332,"")</f>
        <v/>
      </c>
      <c r="BC332">
        <f>IF(AZ332=1,IF(S332="","",IF(S332=N144,"Yes","No")),"")</f>
        <v/>
      </c>
      <c r="BD332">
        <f>IF(BC332="Yes",R332,"")</f>
        <v/>
      </c>
      <c r="BE332">
        <f>IFERROR(IF(SIGN(AE332)=1,"Increasing",IF(SIGN(AE332)=-1,"Decreasing","")),"")</f>
        <v/>
      </c>
      <c r="BF332">
        <f>IF(OR(AND(BE332="Increasing",BA332="Yes"),AND(BE332="Decreasing",BC332="Yes")),"Yes","No")</f>
        <v/>
      </c>
      <c r="BG332">
        <f>IF(I332="pos_trend","Yes","No")</f>
        <v/>
      </c>
      <c r="BH332">
        <f>IF(AF332&lt;&gt;"",IF(ABS(AF332)&gt;0.8,"Yes","No"),"")</f>
        <v/>
      </c>
    </row>
    <row r="333" spans="1:60">
      <c r="I333">
        <f>IF(AND(K333&gt; J333, L333&gt; K333, M333&gt; L333, N333&gt; M333), "pos_trend", IF(AND(K333&lt; J333, L333&lt; K333, M333&lt; L333, N333&lt; M333), "neg_trend", "N/A"))</f>
        <v/>
      </c>
      <c r="J333">
        <f>IFERROR(IF(TRIM(C333)="-", "N/A", IF(RIGHT(C333,1)=")",IF(RIGHT(C333,2)="T)",-1000000000000*VALUE(MID(C333,2,LEN(C333)-3)),IF(RIGHT(C333,2)="M)",-1000000*VALUE(MID(C333,2,LEN(C333)-3)),IF(RIGHT(C333,2)="B)",-1000000000*VALUE(MID(C333,2,LEN(C333)-3)),IF(RIGHT(C333,2)="k)",-1000*VALUE(MID(C333,2,LEN(C333)-3)),VALUE(SUBSTITUTE(C333,",","")))))),IF(RIGHT(C333,1)="T",1000000000000*VALUE(LEFT(C333,LEN(C333)-1)),IF(RIGHT(C333,1)="M",1000000*VALUE(LEFT(C333,LEN(C333)-1)),IF(RIGHT(C333,1)="B",1000000000*VALUE(LEFT(C333,LEN(C333)-1)),IF(RIGHT(C333,1)="%",0.01*VALUE(LEFT(C333,LEN(C333)-1)),IF(RIGHT(C333,1)="k",1000*VALUE(LEFT(C333,LEN(C333)-1)),VALUE(SUBSTITUTE(C333,",",""))))))))),"N/A")</f>
        <v/>
      </c>
      <c r="K333">
        <f>IFERROR(IF(TRIM(D333)="-", "N/A", IF(RIGHT(D333,1)=")",IF(RIGHT(D333,2)="T)",-1000000000000*VALUE(MID(D333,2,LEN(D333)-3)),IF(RIGHT(D333,2)="M)",-1000000*VALUE(MID(D333,2,LEN(D333)-3)),IF(RIGHT(D333,2)="B)",-1000000000*VALUE(MID(D333,2,LEN(D333)-3)),IF(RIGHT(D333,2)="k)",-1000*VALUE(MID(D333,2,LEN(D333)-3)),VALUE(SUBSTITUTE(D333,",","")))))),IF(RIGHT(D333,1)="T",1000000000000*VALUE(LEFT(D333,LEN(D333)-1)),IF(RIGHT(D333,1)="M",1000000*VALUE(LEFT(D333,LEN(D333)-1)),IF(RIGHT(D333,1)="B",1000000000*VALUE(LEFT(D333,LEN(D333)-1)),IF(RIGHT(D333,1)="%",0.01*VALUE(LEFT(D333,LEN(D333)-1)),IF(RIGHT(D333,1)="k",1000*VALUE(LEFT(D333,LEN(D333)-1)),VALUE(SUBSTITUTE(D333,",",""))))))))),"N/A")</f>
        <v/>
      </c>
      <c r="L333">
        <f>IFERROR(IF(TRIM(E333)="-", "N/A", IF(RIGHT(E333,1)=")",IF(RIGHT(E333,2)="T)",-1000000000000*VALUE(MID(E333,2,LEN(E333)-3)),IF(RIGHT(E333,2)="M)",-1000000*VALUE(MID(E333,2,LEN(E333)-3)),IF(RIGHT(E333,2)="B)",-1000000000*VALUE(MID(E333,2,LEN(E333)-3)),IF(RIGHT(E333,2)="k)",-1000*VALUE(MID(E333,2,LEN(E333)-3)),VALUE(SUBSTITUTE(E333,",","")))))),IF(RIGHT(E333,1)="T",1000000000000*VALUE(LEFT(E333,LEN(E333)-1)),IF(RIGHT(E333,1)="M",1000000*VALUE(LEFT(E333,LEN(E333)-1)),IF(RIGHT(E333,1)="B",1000000000*VALUE(LEFT(E333,LEN(E333)-1)),IF(RIGHT(E333,1)="%",0.01*VALUE(LEFT(E333,LEN(E333)-1)),IF(RIGHT(E333,1)="k",1000*VALUE(LEFT(E333,LEN(E333)-1)),VALUE(SUBSTITUTE(E333,",",""))))))))),"N/A")</f>
        <v/>
      </c>
      <c r="M333">
        <f>IFERROR(IF(TRIM(F333)="-", "N/A", IF(RIGHT(F333,1)=")",IF(RIGHT(F333,2)="T)",-1000000000000*VALUE(MID(F333,2,LEN(F333)-3)),IF(RIGHT(F333,2)="M)",-1000000*VALUE(MID(F333,2,LEN(F333)-3)),IF(RIGHT(F333,2)="B)",-1000000000*VALUE(MID(F333,2,LEN(F333)-3)),IF(RIGHT(F333,2)="k)",-1000*VALUE(MID(F333,2,LEN(F333)-3)),VALUE(SUBSTITUTE(F333,",","")))))),IF(RIGHT(F333,1)="T",1000000000000*VALUE(LEFT(F333,LEN(F333)-1)),IF(RIGHT(F333,1)="M",1000000*VALUE(LEFT(F333,LEN(F333)-1)),IF(RIGHT(F333,1)="B",1000000000*VALUE(LEFT(F333,LEN(F333)-1)),IF(RIGHT(F333,1)="%",0.01*VALUE(LEFT(F333,LEN(F333)-1)),IF(RIGHT(F333,1)="k",1000*VALUE(LEFT(F333,LEN(F333)-1)),VALUE(SUBSTITUTE(F333,",",""))))))))),"N/A")</f>
        <v/>
      </c>
      <c r="N333">
        <f>IFERROR(IF(TRIM(G333)="-", "N/A", IF(RIGHT(G333,1)=")",IF(RIGHT(G333,2)="T)",-1000000000000*VALUE(MID(G333,2,LEN(G333)-3)),IF(RIGHT(G333,2)="M)",-1000000*VALUE(MID(G333,2,LEN(G333)-3)),IF(RIGHT(G333,2)="B)",-1000000000*VALUE(MID(G333,2,LEN(G333)-3)),IF(RIGHT(G333,2)="k)",-1000*VALUE(MID(G333,2,LEN(G333)-3)),VALUE(SUBSTITUTE(G333,",","")))))),IF(RIGHT(G333,1)="T",1000000000000*VALUE(LEFT(G333,LEN(G333)-1)),IF(RIGHT(G333,1)="M",1000000*VALUE(LEFT(G333,LEN(G333)-1)),IF(RIGHT(G333,1)="B",1000000000*VALUE(LEFT(G333,LEN(G333)-1)),IF(RIGHT(G333,1)="%",0.01*VALUE(LEFT(G333,LEN(G333)-1)),IF(RIGHT(G333,1)="k",1000*VALUE(LEFT(G333,LEN(G333)-1)),VALUE(SUBSTITUTE(G333,",",""))))))))),"N/A")</f>
        <v/>
      </c>
      <c r="P333">
        <f>MAX(J333:N333)</f>
        <v/>
      </c>
      <c r="Q333">
        <f>IFERROR(J144+MATCH(P333,J333:N333,0)-1,"")</f>
        <v/>
      </c>
      <c r="R333">
        <f>IF(Q333="","",MIN(J333:N333))</f>
        <v/>
      </c>
      <c r="S333">
        <f>IFERROR(J144+MATCH(R333,J333:N333,0)-1,"")</f>
        <v/>
      </c>
      <c r="T333">
        <f>IFERROR(AVERAGE(J333:N333),"")</f>
        <v/>
      </c>
      <c r="U333">
        <f>IFERROR(STDEV(J333:N333),"")</f>
        <v/>
      </c>
      <c r="V333">
        <f>IFERROR(IF(C333="-","",IF(ISBLANK(B333),"",IF(OR(ISNUMBER(FIND("Growth",B333)),ISNUMBER(FIND("Margin",B333))),"",(J333-T333)/U333))),"")</f>
        <v/>
      </c>
      <c r="W333">
        <f>IFERROR(IF(OR(D333="-",ISBLANK(D333)),"",(K333-T333)/U333),"")</f>
        <v/>
      </c>
      <c r="X333">
        <f>IFERROR(IF(OR(E333="-",ISBLANK(E333)),"",(L333-T333)/U333),"")</f>
        <v/>
      </c>
      <c r="Y333">
        <f>IFERROR(IF(OR(F333="-",ISBLANK(F333)),"",(M333-T333)/U333),"")</f>
        <v/>
      </c>
      <c r="Z333">
        <f>IFERROR(IF(OR(G333="-",ISBLANK(G333)),"",(N333-T333)/U333),"")</f>
        <v/>
      </c>
      <c r="AA333">
        <f>IF(MAX(MAX(V333:Z333),ABS(MIN(V333:Z333)))=ABS(MIN(V333:Z333)),MIN(V333:Z333),MAX(V333:Z333))</f>
        <v/>
      </c>
      <c r="AB333">
        <f>IFERROR(V144+MATCH(AA333,V333:Z333,0)-1,"")</f>
        <v/>
      </c>
      <c r="AC333">
        <f>IF(AB333&lt;&gt;"",IF(S333=AB333,"Low",IF(AB333=Q333,"High","")),"")</f>
        <v/>
      </c>
      <c r="AE333">
        <f>IF(ISNUMBER(MATCH("N/A",J333:N333,0)),"",IFERROR((5 * SUMPRODUCT(J144:N144,J333:N333) - PRODUCT(SUM(J144:N144),SUM(J333:N333))) / ((5 * SUM((J144^2)+(K144^2)+(L144^2)+(M144^2)+(N144^2))) - SUM(J144:N144)^2),""))</f>
        <v/>
      </c>
      <c r="AF333">
        <f>IFERROR(CORREL(J144:N144,J333:N333),"")</f>
        <v/>
      </c>
      <c r="AZ333">
        <f>IF(Q333=S333,0,1)</f>
        <v/>
      </c>
      <c r="BA333">
        <f>IF(AZ333=1,IF(Q333="","",IF(Q333=N144,"Yes","No")),"")</f>
        <v/>
      </c>
      <c r="BB333">
        <f>IF(BA333="Yes",P333,"")</f>
        <v/>
      </c>
      <c r="BC333">
        <f>IF(AZ333=1,IF(S333="","",IF(S333=N144,"Yes","No")),"")</f>
        <v/>
      </c>
      <c r="BD333">
        <f>IF(BC333="Yes",R333,"")</f>
        <v/>
      </c>
      <c r="BE333">
        <f>IFERROR(IF(SIGN(AE333)=1,"Increasing",IF(SIGN(AE333)=-1,"Decreasing","")),"")</f>
        <v/>
      </c>
      <c r="BF333">
        <f>IF(OR(AND(BE333="Increasing",BA333="Yes"),AND(BE333="Decreasing",BC333="Yes")),"Yes","No")</f>
        <v/>
      </c>
      <c r="BG333">
        <f>IF(I333="pos_trend","Yes","No")</f>
        <v/>
      </c>
      <c r="BH333">
        <f>IF(AF333&lt;&gt;"",IF(ABS(AF333)&gt;0.8,"Yes","No"),"")</f>
        <v/>
      </c>
    </row>
    <row r="334" spans="1:60">
      <c r="I334">
        <f>IF(AND(K334&gt; J334, L334&gt; K334, M334&gt; L334, N334&gt; M334), "pos_trend", IF(AND(K334&lt; J334, L334&lt; K334, M334&lt; L334, N334&lt; M334), "neg_trend", "N/A"))</f>
        <v/>
      </c>
      <c r="J334">
        <f>IFERROR(IF(TRIM(C334)="-", "N/A", IF(RIGHT(C334,1)=")",IF(RIGHT(C334,2)="T)",-1000000000000*VALUE(MID(C334,2,LEN(C334)-3)),IF(RIGHT(C334,2)="M)",-1000000*VALUE(MID(C334,2,LEN(C334)-3)),IF(RIGHT(C334,2)="B)",-1000000000*VALUE(MID(C334,2,LEN(C334)-3)),IF(RIGHT(C334,2)="k)",-1000*VALUE(MID(C334,2,LEN(C334)-3)),VALUE(SUBSTITUTE(C334,",","")))))),IF(RIGHT(C334,1)="T",1000000000000*VALUE(LEFT(C334,LEN(C334)-1)),IF(RIGHT(C334,1)="M",1000000*VALUE(LEFT(C334,LEN(C334)-1)),IF(RIGHT(C334,1)="B",1000000000*VALUE(LEFT(C334,LEN(C334)-1)),IF(RIGHT(C334,1)="%",0.01*VALUE(LEFT(C334,LEN(C334)-1)),IF(RIGHT(C334,1)="k",1000*VALUE(LEFT(C334,LEN(C334)-1)),VALUE(SUBSTITUTE(C334,",",""))))))))),"N/A")</f>
        <v/>
      </c>
      <c r="K334">
        <f>IFERROR(IF(TRIM(D334)="-", "N/A", IF(RIGHT(D334,1)=")",IF(RIGHT(D334,2)="T)",-1000000000000*VALUE(MID(D334,2,LEN(D334)-3)),IF(RIGHT(D334,2)="M)",-1000000*VALUE(MID(D334,2,LEN(D334)-3)),IF(RIGHT(D334,2)="B)",-1000000000*VALUE(MID(D334,2,LEN(D334)-3)),IF(RIGHT(D334,2)="k)",-1000*VALUE(MID(D334,2,LEN(D334)-3)),VALUE(SUBSTITUTE(D334,",","")))))),IF(RIGHT(D334,1)="T",1000000000000*VALUE(LEFT(D334,LEN(D334)-1)),IF(RIGHT(D334,1)="M",1000000*VALUE(LEFT(D334,LEN(D334)-1)),IF(RIGHT(D334,1)="B",1000000000*VALUE(LEFT(D334,LEN(D334)-1)),IF(RIGHT(D334,1)="%",0.01*VALUE(LEFT(D334,LEN(D334)-1)),IF(RIGHT(D334,1)="k",1000*VALUE(LEFT(D334,LEN(D334)-1)),VALUE(SUBSTITUTE(D334,",",""))))))))),"N/A")</f>
        <v/>
      </c>
      <c r="L334">
        <f>IFERROR(IF(TRIM(E334)="-", "N/A", IF(RIGHT(E334,1)=")",IF(RIGHT(E334,2)="T)",-1000000000000*VALUE(MID(E334,2,LEN(E334)-3)),IF(RIGHT(E334,2)="M)",-1000000*VALUE(MID(E334,2,LEN(E334)-3)),IF(RIGHT(E334,2)="B)",-1000000000*VALUE(MID(E334,2,LEN(E334)-3)),IF(RIGHT(E334,2)="k)",-1000*VALUE(MID(E334,2,LEN(E334)-3)),VALUE(SUBSTITUTE(E334,",","")))))),IF(RIGHT(E334,1)="T",1000000000000*VALUE(LEFT(E334,LEN(E334)-1)),IF(RIGHT(E334,1)="M",1000000*VALUE(LEFT(E334,LEN(E334)-1)),IF(RIGHT(E334,1)="B",1000000000*VALUE(LEFT(E334,LEN(E334)-1)),IF(RIGHT(E334,1)="%",0.01*VALUE(LEFT(E334,LEN(E334)-1)),IF(RIGHT(E334,1)="k",1000*VALUE(LEFT(E334,LEN(E334)-1)),VALUE(SUBSTITUTE(E334,",",""))))))))),"N/A")</f>
        <v/>
      </c>
      <c r="M334">
        <f>IFERROR(IF(TRIM(F334)="-", "N/A", IF(RIGHT(F334,1)=")",IF(RIGHT(F334,2)="T)",-1000000000000*VALUE(MID(F334,2,LEN(F334)-3)),IF(RIGHT(F334,2)="M)",-1000000*VALUE(MID(F334,2,LEN(F334)-3)),IF(RIGHT(F334,2)="B)",-1000000000*VALUE(MID(F334,2,LEN(F334)-3)),IF(RIGHT(F334,2)="k)",-1000*VALUE(MID(F334,2,LEN(F334)-3)),VALUE(SUBSTITUTE(F334,",","")))))),IF(RIGHT(F334,1)="T",1000000000000*VALUE(LEFT(F334,LEN(F334)-1)),IF(RIGHT(F334,1)="M",1000000*VALUE(LEFT(F334,LEN(F334)-1)),IF(RIGHT(F334,1)="B",1000000000*VALUE(LEFT(F334,LEN(F334)-1)),IF(RIGHT(F334,1)="%",0.01*VALUE(LEFT(F334,LEN(F334)-1)),IF(RIGHT(F334,1)="k",1000*VALUE(LEFT(F334,LEN(F334)-1)),VALUE(SUBSTITUTE(F334,",",""))))))))),"N/A")</f>
        <v/>
      </c>
      <c r="N334">
        <f>IFERROR(IF(TRIM(G334)="-", "N/A", IF(RIGHT(G334,1)=")",IF(RIGHT(G334,2)="T)",-1000000000000*VALUE(MID(G334,2,LEN(G334)-3)),IF(RIGHT(G334,2)="M)",-1000000*VALUE(MID(G334,2,LEN(G334)-3)),IF(RIGHT(G334,2)="B)",-1000000000*VALUE(MID(G334,2,LEN(G334)-3)),IF(RIGHT(G334,2)="k)",-1000*VALUE(MID(G334,2,LEN(G334)-3)),VALUE(SUBSTITUTE(G334,",","")))))),IF(RIGHT(G334,1)="T",1000000000000*VALUE(LEFT(G334,LEN(G334)-1)),IF(RIGHT(G334,1)="M",1000000*VALUE(LEFT(G334,LEN(G334)-1)),IF(RIGHT(G334,1)="B",1000000000*VALUE(LEFT(G334,LEN(G334)-1)),IF(RIGHT(G334,1)="%",0.01*VALUE(LEFT(G334,LEN(G334)-1)),IF(RIGHT(G334,1)="k",1000*VALUE(LEFT(G334,LEN(G334)-1)),VALUE(SUBSTITUTE(G334,",",""))))))))),"N/A")</f>
        <v/>
      </c>
      <c r="P334">
        <f>MAX(J334:N334)</f>
        <v/>
      </c>
      <c r="Q334">
        <f>IFERROR(J144+MATCH(P334,J334:N334,0)-1,"")</f>
        <v/>
      </c>
      <c r="R334">
        <f>IF(Q334="","",MIN(J334:N334))</f>
        <v/>
      </c>
      <c r="S334">
        <f>IFERROR(J144+MATCH(R334,J334:N334,0)-1,"")</f>
        <v/>
      </c>
      <c r="T334">
        <f>IFERROR(AVERAGE(J334:N334),"")</f>
        <v/>
      </c>
      <c r="U334">
        <f>IFERROR(STDEV(J334:N334),"")</f>
        <v/>
      </c>
      <c r="V334">
        <f>IFERROR(IF(C334="-","",IF(ISBLANK(B334),"",IF(OR(ISNUMBER(FIND("Growth",B334)),ISNUMBER(FIND("Margin",B334))),"",(J334-T334)/U334))),"")</f>
        <v/>
      </c>
      <c r="W334">
        <f>IFERROR(IF(OR(D334="-",ISBLANK(D334)),"",(K334-T334)/U334),"")</f>
        <v/>
      </c>
      <c r="X334">
        <f>IFERROR(IF(OR(E334="-",ISBLANK(E334)),"",(L334-T334)/U334),"")</f>
        <v/>
      </c>
      <c r="Y334">
        <f>IFERROR(IF(OR(F334="-",ISBLANK(F334)),"",(M334-T334)/U334),"")</f>
        <v/>
      </c>
      <c r="Z334">
        <f>IFERROR(IF(OR(G334="-",ISBLANK(G334)),"",(N334-T334)/U334),"")</f>
        <v/>
      </c>
      <c r="AA334">
        <f>IF(MAX(MAX(V334:Z334),ABS(MIN(V334:Z334)))=ABS(MIN(V334:Z334)),MIN(V334:Z334),MAX(V334:Z334))</f>
        <v/>
      </c>
      <c r="AB334">
        <f>IFERROR(V144+MATCH(AA334,V334:Z334,0)-1,"")</f>
        <v/>
      </c>
      <c r="AC334">
        <f>IF(AB334&lt;&gt;"",IF(S334=AB334,"Low",IF(AB334=Q334,"High","")),"")</f>
        <v/>
      </c>
      <c r="AE334">
        <f>IF(ISNUMBER(MATCH("N/A",J334:N334,0)),"",IFERROR((5 * SUMPRODUCT(J144:N144,J334:N334) - PRODUCT(SUM(J144:N144),SUM(J334:N334))) / ((5 * SUM((J144^2)+(K144^2)+(L144^2)+(M144^2)+(N144^2))) - SUM(J144:N144)^2),""))</f>
        <v/>
      </c>
      <c r="AF334">
        <f>IFERROR(CORREL(J144:N144,J334:N334),"")</f>
        <v/>
      </c>
      <c r="AZ334">
        <f>IF(Q334=S334,0,1)</f>
        <v/>
      </c>
      <c r="BA334">
        <f>IF(AZ334=1,IF(Q334="","",IF(Q334=N144,"Yes","No")),"")</f>
        <v/>
      </c>
      <c r="BB334">
        <f>IF(BA334="Yes",P334,"")</f>
        <v/>
      </c>
      <c r="BC334">
        <f>IF(AZ334=1,IF(S334="","",IF(S334=N144,"Yes","No")),"")</f>
        <v/>
      </c>
      <c r="BD334">
        <f>IF(BC334="Yes",R334,"")</f>
        <v/>
      </c>
      <c r="BE334">
        <f>IFERROR(IF(SIGN(AE334)=1,"Increasing",IF(SIGN(AE334)=-1,"Decreasing","")),"")</f>
        <v/>
      </c>
      <c r="BF334">
        <f>IF(OR(AND(BE334="Increasing",BA334="Yes"),AND(BE334="Decreasing",BC334="Yes")),"Yes","No")</f>
        <v/>
      </c>
      <c r="BG334">
        <f>IF(I334="pos_trend","Yes","No")</f>
        <v/>
      </c>
      <c r="BH334">
        <f>IF(AF334&lt;&gt;"",IF(ABS(AF334)&gt;0.8,"Yes","No"),"")</f>
        <v/>
      </c>
    </row>
    <row r="335" spans="1:60">
      <c r="I335">
        <f>IF(AND(K335&gt; J335, L335&gt; K335, M335&gt; L335, N335&gt; M335), "pos_trend", IF(AND(K335&lt; J335, L335&lt; K335, M335&lt; L335, N335&lt; M335), "neg_trend", "N/A"))</f>
        <v/>
      </c>
      <c r="J335">
        <f>IFERROR(IF(TRIM(C335)="-", "N/A", IF(RIGHT(C335,1)=")",IF(RIGHT(C335,2)="T)",-1000000000000*VALUE(MID(C335,2,LEN(C335)-3)),IF(RIGHT(C335,2)="M)",-1000000*VALUE(MID(C335,2,LEN(C335)-3)),IF(RIGHT(C335,2)="B)",-1000000000*VALUE(MID(C335,2,LEN(C335)-3)),IF(RIGHT(C335,2)="k)",-1000*VALUE(MID(C335,2,LEN(C335)-3)),VALUE(SUBSTITUTE(C335,",","")))))),IF(RIGHT(C335,1)="T",1000000000000*VALUE(LEFT(C335,LEN(C335)-1)),IF(RIGHT(C335,1)="M",1000000*VALUE(LEFT(C335,LEN(C335)-1)),IF(RIGHT(C335,1)="B",1000000000*VALUE(LEFT(C335,LEN(C335)-1)),IF(RIGHT(C335,1)="%",0.01*VALUE(LEFT(C335,LEN(C335)-1)),IF(RIGHT(C335,1)="k",1000*VALUE(LEFT(C335,LEN(C335)-1)),VALUE(SUBSTITUTE(C335,",",""))))))))),"N/A")</f>
        <v/>
      </c>
      <c r="K335">
        <f>IFERROR(IF(TRIM(D335)="-", "N/A", IF(RIGHT(D335,1)=")",IF(RIGHT(D335,2)="T)",-1000000000000*VALUE(MID(D335,2,LEN(D335)-3)),IF(RIGHT(D335,2)="M)",-1000000*VALUE(MID(D335,2,LEN(D335)-3)),IF(RIGHT(D335,2)="B)",-1000000000*VALUE(MID(D335,2,LEN(D335)-3)),IF(RIGHT(D335,2)="k)",-1000*VALUE(MID(D335,2,LEN(D335)-3)),VALUE(SUBSTITUTE(D335,",","")))))),IF(RIGHT(D335,1)="T",1000000000000*VALUE(LEFT(D335,LEN(D335)-1)),IF(RIGHT(D335,1)="M",1000000*VALUE(LEFT(D335,LEN(D335)-1)),IF(RIGHT(D335,1)="B",1000000000*VALUE(LEFT(D335,LEN(D335)-1)),IF(RIGHT(D335,1)="%",0.01*VALUE(LEFT(D335,LEN(D335)-1)),IF(RIGHT(D335,1)="k",1000*VALUE(LEFT(D335,LEN(D335)-1)),VALUE(SUBSTITUTE(D335,",",""))))))))),"N/A")</f>
        <v/>
      </c>
      <c r="L335">
        <f>IFERROR(IF(TRIM(E335)="-", "N/A", IF(RIGHT(E335,1)=")",IF(RIGHT(E335,2)="T)",-1000000000000*VALUE(MID(E335,2,LEN(E335)-3)),IF(RIGHT(E335,2)="M)",-1000000*VALUE(MID(E335,2,LEN(E335)-3)),IF(RIGHT(E335,2)="B)",-1000000000*VALUE(MID(E335,2,LEN(E335)-3)),IF(RIGHT(E335,2)="k)",-1000*VALUE(MID(E335,2,LEN(E335)-3)),VALUE(SUBSTITUTE(E335,",","")))))),IF(RIGHT(E335,1)="T",1000000000000*VALUE(LEFT(E335,LEN(E335)-1)),IF(RIGHT(E335,1)="M",1000000*VALUE(LEFT(E335,LEN(E335)-1)),IF(RIGHT(E335,1)="B",1000000000*VALUE(LEFT(E335,LEN(E335)-1)),IF(RIGHT(E335,1)="%",0.01*VALUE(LEFT(E335,LEN(E335)-1)),IF(RIGHT(E335,1)="k",1000*VALUE(LEFT(E335,LEN(E335)-1)),VALUE(SUBSTITUTE(E335,",",""))))))))),"N/A")</f>
        <v/>
      </c>
      <c r="M335">
        <f>IFERROR(IF(TRIM(F335)="-", "N/A", IF(RIGHT(F335,1)=")",IF(RIGHT(F335,2)="T)",-1000000000000*VALUE(MID(F335,2,LEN(F335)-3)),IF(RIGHT(F335,2)="M)",-1000000*VALUE(MID(F335,2,LEN(F335)-3)),IF(RIGHT(F335,2)="B)",-1000000000*VALUE(MID(F335,2,LEN(F335)-3)),IF(RIGHT(F335,2)="k)",-1000*VALUE(MID(F335,2,LEN(F335)-3)),VALUE(SUBSTITUTE(F335,",","")))))),IF(RIGHT(F335,1)="T",1000000000000*VALUE(LEFT(F335,LEN(F335)-1)),IF(RIGHT(F335,1)="M",1000000*VALUE(LEFT(F335,LEN(F335)-1)),IF(RIGHT(F335,1)="B",1000000000*VALUE(LEFT(F335,LEN(F335)-1)),IF(RIGHT(F335,1)="%",0.01*VALUE(LEFT(F335,LEN(F335)-1)),IF(RIGHT(F335,1)="k",1000*VALUE(LEFT(F335,LEN(F335)-1)),VALUE(SUBSTITUTE(F335,",",""))))))))),"N/A")</f>
        <v/>
      </c>
      <c r="N335">
        <f>IFERROR(IF(TRIM(G335)="-", "N/A", IF(RIGHT(G335,1)=")",IF(RIGHT(G335,2)="T)",-1000000000000*VALUE(MID(G335,2,LEN(G335)-3)),IF(RIGHT(G335,2)="M)",-1000000*VALUE(MID(G335,2,LEN(G335)-3)),IF(RIGHT(G335,2)="B)",-1000000000*VALUE(MID(G335,2,LEN(G335)-3)),IF(RIGHT(G335,2)="k)",-1000*VALUE(MID(G335,2,LEN(G335)-3)),VALUE(SUBSTITUTE(G335,",","")))))),IF(RIGHT(G335,1)="T",1000000000000*VALUE(LEFT(G335,LEN(G335)-1)),IF(RIGHT(G335,1)="M",1000000*VALUE(LEFT(G335,LEN(G335)-1)),IF(RIGHT(G335,1)="B",1000000000*VALUE(LEFT(G335,LEN(G335)-1)),IF(RIGHT(G335,1)="%",0.01*VALUE(LEFT(G335,LEN(G335)-1)),IF(RIGHT(G335,1)="k",1000*VALUE(LEFT(G335,LEN(G335)-1)),VALUE(SUBSTITUTE(G335,",",""))))))))),"N/A")</f>
        <v/>
      </c>
      <c r="P335">
        <f>MAX(J335:N335)</f>
        <v/>
      </c>
      <c r="Q335">
        <f>IFERROR(J144+MATCH(P335,J335:N335,0)-1,"")</f>
        <v/>
      </c>
      <c r="R335">
        <f>IF(Q335="","",MIN(J335:N335))</f>
        <v/>
      </c>
      <c r="S335">
        <f>IFERROR(J144+MATCH(R335,J335:N335,0)-1,"")</f>
        <v/>
      </c>
      <c r="T335">
        <f>IFERROR(AVERAGE(J335:N335),"")</f>
        <v/>
      </c>
      <c r="U335">
        <f>IFERROR(STDEV(J335:N335),"")</f>
        <v/>
      </c>
      <c r="V335">
        <f>IFERROR(IF(C335="-","",IF(ISBLANK(B335),"",IF(OR(ISNUMBER(FIND("Growth",B335)),ISNUMBER(FIND("Margin",B335))),"",(J335-T335)/U335))),"")</f>
        <v/>
      </c>
      <c r="W335">
        <f>IFERROR(IF(OR(D335="-",ISBLANK(D335)),"",(K335-T335)/U335),"")</f>
        <v/>
      </c>
      <c r="X335">
        <f>IFERROR(IF(OR(E335="-",ISBLANK(E335)),"",(L335-T335)/U335),"")</f>
        <v/>
      </c>
      <c r="Y335">
        <f>IFERROR(IF(OR(F335="-",ISBLANK(F335)),"",(M335-T335)/U335),"")</f>
        <v/>
      </c>
      <c r="Z335">
        <f>IFERROR(IF(OR(G335="-",ISBLANK(G335)),"",(N335-T335)/U335),"")</f>
        <v/>
      </c>
      <c r="AA335">
        <f>IF(MAX(MAX(V335:Z335),ABS(MIN(V335:Z335)))=ABS(MIN(V335:Z335)),MIN(V335:Z335),MAX(V335:Z335))</f>
        <v/>
      </c>
      <c r="AB335">
        <f>IFERROR(V144+MATCH(AA335,V335:Z335,0)-1,"")</f>
        <v/>
      </c>
      <c r="AC335">
        <f>IF(AB335&lt;&gt;"",IF(S335=AB335,"Low",IF(AB335=Q335,"High","")),"")</f>
        <v/>
      </c>
      <c r="AE335">
        <f>IF(ISNUMBER(MATCH("N/A",J335:N335,0)),"",IFERROR((5 * SUMPRODUCT(J144:N144,J335:N335) - PRODUCT(SUM(J144:N144),SUM(J335:N335))) / ((5 * SUM((J144^2)+(K144^2)+(L144^2)+(M144^2)+(N144^2))) - SUM(J144:N144)^2),""))</f>
        <v/>
      </c>
      <c r="AF335">
        <f>IFERROR(CORREL(J144:N144,J335:N335),"")</f>
        <v/>
      </c>
      <c r="AZ335">
        <f>IF(Q335=S335,0,1)</f>
        <v/>
      </c>
      <c r="BA335">
        <f>IF(AZ335=1,IF(Q335="","",IF(Q335=N144,"Yes","No")),"")</f>
        <v/>
      </c>
      <c r="BB335">
        <f>IF(BA335="Yes",P335,"")</f>
        <v/>
      </c>
      <c r="BC335">
        <f>IF(AZ335=1,IF(S335="","",IF(S335=N144,"Yes","No")),"")</f>
        <v/>
      </c>
      <c r="BD335">
        <f>IF(BC335="Yes",R335,"")</f>
        <v/>
      </c>
      <c r="BE335">
        <f>IFERROR(IF(SIGN(AE335)=1,"Increasing",IF(SIGN(AE335)=-1,"Decreasing","")),"")</f>
        <v/>
      </c>
      <c r="BF335">
        <f>IF(OR(AND(BE335="Increasing",BA335="Yes"),AND(BE335="Decreasing",BC335="Yes")),"Yes","No")</f>
        <v/>
      </c>
      <c r="BG335">
        <f>IF(I335="pos_trend","Yes","No")</f>
        <v/>
      </c>
      <c r="BH335">
        <f>IF(AF335&lt;&gt;"",IF(ABS(AF335)&gt;0.8,"Yes","No"),"")</f>
        <v/>
      </c>
    </row>
    <row r="336" spans="1:60">
      <c r="I336">
        <f>IF(AND(K336&gt; J336, L336&gt; K336, M336&gt; L336, N336&gt; M336), "pos_trend", IF(AND(K336&lt; J336, L336&lt; K336, M336&lt; L336, N336&lt; M336), "neg_trend", "N/A"))</f>
        <v/>
      </c>
      <c r="J336">
        <f>IFERROR(IF(TRIM(C336)="-", "N/A", IF(RIGHT(C336,1)=")",IF(RIGHT(C336,2)="T)",-1000000000000*VALUE(MID(C336,2,LEN(C336)-3)),IF(RIGHT(C336,2)="M)",-1000000*VALUE(MID(C336,2,LEN(C336)-3)),IF(RIGHT(C336,2)="B)",-1000000000*VALUE(MID(C336,2,LEN(C336)-3)),IF(RIGHT(C336,2)="k)",-1000*VALUE(MID(C336,2,LEN(C336)-3)),VALUE(SUBSTITUTE(C336,",","")))))),IF(RIGHT(C336,1)="T",1000000000000*VALUE(LEFT(C336,LEN(C336)-1)),IF(RIGHT(C336,1)="M",1000000*VALUE(LEFT(C336,LEN(C336)-1)),IF(RIGHT(C336,1)="B",1000000000*VALUE(LEFT(C336,LEN(C336)-1)),IF(RIGHT(C336,1)="%",0.01*VALUE(LEFT(C336,LEN(C336)-1)),IF(RIGHT(C336,1)="k",1000*VALUE(LEFT(C336,LEN(C336)-1)),VALUE(SUBSTITUTE(C336,",",""))))))))),"N/A")</f>
        <v/>
      </c>
      <c r="K336">
        <f>IFERROR(IF(TRIM(D336)="-", "N/A", IF(RIGHT(D336,1)=")",IF(RIGHT(D336,2)="T)",-1000000000000*VALUE(MID(D336,2,LEN(D336)-3)),IF(RIGHT(D336,2)="M)",-1000000*VALUE(MID(D336,2,LEN(D336)-3)),IF(RIGHT(D336,2)="B)",-1000000000*VALUE(MID(D336,2,LEN(D336)-3)),IF(RIGHT(D336,2)="k)",-1000*VALUE(MID(D336,2,LEN(D336)-3)),VALUE(SUBSTITUTE(D336,",","")))))),IF(RIGHT(D336,1)="T",1000000000000*VALUE(LEFT(D336,LEN(D336)-1)),IF(RIGHT(D336,1)="M",1000000*VALUE(LEFT(D336,LEN(D336)-1)),IF(RIGHT(D336,1)="B",1000000000*VALUE(LEFT(D336,LEN(D336)-1)),IF(RIGHT(D336,1)="%",0.01*VALUE(LEFT(D336,LEN(D336)-1)),IF(RIGHT(D336,1)="k",1000*VALUE(LEFT(D336,LEN(D336)-1)),VALUE(SUBSTITUTE(D336,",",""))))))))),"N/A")</f>
        <v/>
      </c>
      <c r="L336">
        <f>IFERROR(IF(TRIM(E336)="-", "N/A", IF(RIGHT(E336,1)=")",IF(RIGHT(E336,2)="T)",-1000000000000*VALUE(MID(E336,2,LEN(E336)-3)),IF(RIGHT(E336,2)="M)",-1000000*VALUE(MID(E336,2,LEN(E336)-3)),IF(RIGHT(E336,2)="B)",-1000000000*VALUE(MID(E336,2,LEN(E336)-3)),IF(RIGHT(E336,2)="k)",-1000*VALUE(MID(E336,2,LEN(E336)-3)),VALUE(SUBSTITUTE(E336,",","")))))),IF(RIGHT(E336,1)="T",1000000000000*VALUE(LEFT(E336,LEN(E336)-1)),IF(RIGHT(E336,1)="M",1000000*VALUE(LEFT(E336,LEN(E336)-1)),IF(RIGHT(E336,1)="B",1000000000*VALUE(LEFT(E336,LEN(E336)-1)),IF(RIGHT(E336,1)="%",0.01*VALUE(LEFT(E336,LEN(E336)-1)),IF(RIGHT(E336,1)="k",1000*VALUE(LEFT(E336,LEN(E336)-1)),VALUE(SUBSTITUTE(E336,",",""))))))))),"N/A")</f>
        <v/>
      </c>
      <c r="M336">
        <f>IFERROR(IF(TRIM(F336)="-", "N/A", IF(RIGHT(F336,1)=")",IF(RIGHT(F336,2)="T)",-1000000000000*VALUE(MID(F336,2,LEN(F336)-3)),IF(RIGHT(F336,2)="M)",-1000000*VALUE(MID(F336,2,LEN(F336)-3)),IF(RIGHT(F336,2)="B)",-1000000000*VALUE(MID(F336,2,LEN(F336)-3)),IF(RIGHT(F336,2)="k)",-1000*VALUE(MID(F336,2,LEN(F336)-3)),VALUE(SUBSTITUTE(F336,",","")))))),IF(RIGHT(F336,1)="T",1000000000000*VALUE(LEFT(F336,LEN(F336)-1)),IF(RIGHT(F336,1)="M",1000000*VALUE(LEFT(F336,LEN(F336)-1)),IF(RIGHT(F336,1)="B",1000000000*VALUE(LEFT(F336,LEN(F336)-1)),IF(RIGHT(F336,1)="%",0.01*VALUE(LEFT(F336,LEN(F336)-1)),IF(RIGHT(F336,1)="k",1000*VALUE(LEFT(F336,LEN(F336)-1)),VALUE(SUBSTITUTE(F336,",",""))))))))),"N/A")</f>
        <v/>
      </c>
      <c r="N336">
        <f>IFERROR(IF(TRIM(G336)="-", "N/A", IF(RIGHT(G336,1)=")",IF(RIGHT(G336,2)="T)",-1000000000000*VALUE(MID(G336,2,LEN(G336)-3)),IF(RIGHT(G336,2)="M)",-1000000*VALUE(MID(G336,2,LEN(G336)-3)),IF(RIGHT(G336,2)="B)",-1000000000*VALUE(MID(G336,2,LEN(G336)-3)),IF(RIGHT(G336,2)="k)",-1000*VALUE(MID(G336,2,LEN(G336)-3)),VALUE(SUBSTITUTE(G336,",","")))))),IF(RIGHT(G336,1)="T",1000000000000*VALUE(LEFT(G336,LEN(G336)-1)),IF(RIGHT(G336,1)="M",1000000*VALUE(LEFT(G336,LEN(G336)-1)),IF(RIGHT(G336,1)="B",1000000000*VALUE(LEFT(G336,LEN(G336)-1)),IF(RIGHT(G336,1)="%",0.01*VALUE(LEFT(G336,LEN(G336)-1)),IF(RIGHT(G336,1)="k",1000*VALUE(LEFT(G336,LEN(G336)-1)),VALUE(SUBSTITUTE(G336,",",""))))))))),"N/A")</f>
        <v/>
      </c>
      <c r="P336">
        <f>MAX(J336:N336)</f>
        <v/>
      </c>
      <c r="Q336">
        <f>IFERROR(J144+MATCH(P336,J336:N336,0)-1,"")</f>
        <v/>
      </c>
      <c r="R336">
        <f>IF(Q336="","",MIN(J336:N336))</f>
        <v/>
      </c>
      <c r="S336">
        <f>IFERROR(J144+MATCH(R336,J336:N336,0)-1,"")</f>
        <v/>
      </c>
      <c r="T336">
        <f>IFERROR(AVERAGE(J336:N336),"")</f>
        <v/>
      </c>
      <c r="U336">
        <f>IFERROR(STDEV(J336:N336),"")</f>
        <v/>
      </c>
      <c r="V336">
        <f>IFERROR(IF(C336="-","",IF(ISBLANK(B336),"",IF(OR(ISNUMBER(FIND("Growth",B336)),ISNUMBER(FIND("Margin",B336))),"",(J336-T336)/U336))),"")</f>
        <v/>
      </c>
      <c r="W336">
        <f>IFERROR(IF(OR(D336="-",ISBLANK(D336)),"",(K336-T336)/U336),"")</f>
        <v/>
      </c>
      <c r="X336">
        <f>IFERROR(IF(OR(E336="-",ISBLANK(E336)),"",(L336-T336)/U336),"")</f>
        <v/>
      </c>
      <c r="Y336">
        <f>IFERROR(IF(OR(F336="-",ISBLANK(F336)),"",(M336-T336)/U336),"")</f>
        <v/>
      </c>
      <c r="Z336">
        <f>IFERROR(IF(OR(G336="-",ISBLANK(G336)),"",(N336-T336)/U336),"")</f>
        <v/>
      </c>
      <c r="AA336">
        <f>IF(MAX(MAX(V336:Z336),ABS(MIN(V336:Z336)))=ABS(MIN(V336:Z336)),MIN(V336:Z336),MAX(V336:Z336))</f>
        <v/>
      </c>
      <c r="AB336">
        <f>IFERROR(V144+MATCH(AA336,V336:Z336,0)-1,"")</f>
        <v/>
      </c>
      <c r="AC336">
        <f>IF(AB336&lt;&gt;"",IF(S336=AB336,"Low",IF(AB336=Q336,"High","")),"")</f>
        <v/>
      </c>
      <c r="AE336">
        <f>IF(ISNUMBER(MATCH("N/A",J336:N336,0)),"",IFERROR((5 * SUMPRODUCT(J144:N144,J336:N336) - PRODUCT(SUM(J144:N144),SUM(J336:N336))) / ((5 * SUM((J144^2)+(K144^2)+(L144^2)+(M144^2)+(N144^2))) - SUM(J144:N144)^2),""))</f>
        <v/>
      </c>
      <c r="AF336">
        <f>IFERROR(CORREL(J144:N144,J336:N336),"")</f>
        <v/>
      </c>
      <c r="AZ336">
        <f>IF(Q336=S336,0,1)</f>
        <v/>
      </c>
      <c r="BA336">
        <f>IF(AZ336=1,IF(Q336="","",IF(Q336=N144,"Yes","No")),"")</f>
        <v/>
      </c>
      <c r="BB336">
        <f>IF(BA336="Yes",P336,"")</f>
        <v/>
      </c>
      <c r="BC336">
        <f>IF(AZ336=1,IF(S336="","",IF(S336=N144,"Yes","No")),"")</f>
        <v/>
      </c>
      <c r="BD336">
        <f>IF(BC336="Yes",R336,"")</f>
        <v/>
      </c>
      <c r="BE336">
        <f>IFERROR(IF(SIGN(AE336)=1,"Increasing",IF(SIGN(AE336)=-1,"Decreasing","")),"")</f>
        <v/>
      </c>
      <c r="BF336">
        <f>IF(OR(AND(BE336="Increasing",BA336="Yes"),AND(BE336="Decreasing",BC336="Yes")),"Yes","No")</f>
        <v/>
      </c>
      <c r="BG336">
        <f>IF(I336="pos_trend","Yes","No")</f>
        <v/>
      </c>
      <c r="BH336">
        <f>IF(AF336&lt;&gt;"",IF(ABS(AF336)&gt;0.8,"Yes","No"),"")</f>
        <v/>
      </c>
    </row>
    <row r="337" spans="1:60">
      <c r="I337">
        <f>IF(AND(K337&gt; J337, L337&gt; K337, M337&gt; L337, N337&gt; M337), "pos_trend", IF(AND(K337&lt; J337, L337&lt; K337, M337&lt; L337, N337&lt; M337), "neg_trend", "N/A"))</f>
        <v/>
      </c>
      <c r="J337">
        <f>IFERROR(IF(TRIM(C337)="-", "N/A", IF(RIGHT(C337,1)=")",IF(RIGHT(C337,2)="T)",-1000000000000*VALUE(MID(C337,2,LEN(C337)-3)),IF(RIGHT(C337,2)="M)",-1000000*VALUE(MID(C337,2,LEN(C337)-3)),IF(RIGHT(C337,2)="B)",-1000000000*VALUE(MID(C337,2,LEN(C337)-3)),IF(RIGHT(C337,2)="k)",-1000*VALUE(MID(C337,2,LEN(C337)-3)),VALUE(SUBSTITUTE(C337,",","")))))),IF(RIGHT(C337,1)="T",1000000000000*VALUE(LEFT(C337,LEN(C337)-1)),IF(RIGHT(C337,1)="M",1000000*VALUE(LEFT(C337,LEN(C337)-1)),IF(RIGHT(C337,1)="B",1000000000*VALUE(LEFT(C337,LEN(C337)-1)),IF(RIGHT(C337,1)="%",0.01*VALUE(LEFT(C337,LEN(C337)-1)),IF(RIGHT(C337,1)="k",1000*VALUE(LEFT(C337,LEN(C337)-1)),VALUE(SUBSTITUTE(C337,",",""))))))))),"N/A")</f>
        <v/>
      </c>
      <c r="K337">
        <f>IFERROR(IF(TRIM(D337)="-", "N/A", IF(RIGHT(D337,1)=")",IF(RIGHT(D337,2)="T)",-1000000000000*VALUE(MID(D337,2,LEN(D337)-3)),IF(RIGHT(D337,2)="M)",-1000000*VALUE(MID(D337,2,LEN(D337)-3)),IF(RIGHT(D337,2)="B)",-1000000000*VALUE(MID(D337,2,LEN(D337)-3)),IF(RIGHT(D337,2)="k)",-1000*VALUE(MID(D337,2,LEN(D337)-3)),VALUE(SUBSTITUTE(D337,",","")))))),IF(RIGHT(D337,1)="T",1000000000000*VALUE(LEFT(D337,LEN(D337)-1)),IF(RIGHT(D337,1)="M",1000000*VALUE(LEFT(D337,LEN(D337)-1)),IF(RIGHT(D337,1)="B",1000000000*VALUE(LEFT(D337,LEN(D337)-1)),IF(RIGHT(D337,1)="%",0.01*VALUE(LEFT(D337,LEN(D337)-1)),IF(RIGHT(D337,1)="k",1000*VALUE(LEFT(D337,LEN(D337)-1)),VALUE(SUBSTITUTE(D337,",",""))))))))),"N/A")</f>
        <v/>
      </c>
      <c r="L337">
        <f>IFERROR(IF(TRIM(E337)="-", "N/A", IF(RIGHT(E337,1)=")",IF(RIGHT(E337,2)="T)",-1000000000000*VALUE(MID(E337,2,LEN(E337)-3)),IF(RIGHT(E337,2)="M)",-1000000*VALUE(MID(E337,2,LEN(E337)-3)),IF(RIGHT(E337,2)="B)",-1000000000*VALUE(MID(E337,2,LEN(E337)-3)),IF(RIGHT(E337,2)="k)",-1000*VALUE(MID(E337,2,LEN(E337)-3)),VALUE(SUBSTITUTE(E337,",","")))))),IF(RIGHT(E337,1)="T",1000000000000*VALUE(LEFT(E337,LEN(E337)-1)),IF(RIGHT(E337,1)="M",1000000*VALUE(LEFT(E337,LEN(E337)-1)),IF(RIGHT(E337,1)="B",1000000000*VALUE(LEFT(E337,LEN(E337)-1)),IF(RIGHT(E337,1)="%",0.01*VALUE(LEFT(E337,LEN(E337)-1)),IF(RIGHT(E337,1)="k",1000*VALUE(LEFT(E337,LEN(E337)-1)),VALUE(SUBSTITUTE(E337,",",""))))))))),"N/A")</f>
        <v/>
      </c>
      <c r="M337">
        <f>IFERROR(IF(TRIM(F337)="-", "N/A", IF(RIGHT(F337,1)=")",IF(RIGHT(F337,2)="T)",-1000000000000*VALUE(MID(F337,2,LEN(F337)-3)),IF(RIGHT(F337,2)="M)",-1000000*VALUE(MID(F337,2,LEN(F337)-3)),IF(RIGHT(F337,2)="B)",-1000000000*VALUE(MID(F337,2,LEN(F337)-3)),IF(RIGHT(F337,2)="k)",-1000*VALUE(MID(F337,2,LEN(F337)-3)),VALUE(SUBSTITUTE(F337,",","")))))),IF(RIGHT(F337,1)="T",1000000000000*VALUE(LEFT(F337,LEN(F337)-1)),IF(RIGHT(F337,1)="M",1000000*VALUE(LEFT(F337,LEN(F337)-1)),IF(RIGHT(F337,1)="B",1000000000*VALUE(LEFT(F337,LEN(F337)-1)),IF(RIGHT(F337,1)="%",0.01*VALUE(LEFT(F337,LEN(F337)-1)),IF(RIGHT(F337,1)="k",1000*VALUE(LEFT(F337,LEN(F337)-1)),VALUE(SUBSTITUTE(F337,",",""))))))))),"N/A")</f>
        <v/>
      </c>
      <c r="N337">
        <f>IFERROR(IF(TRIM(G337)="-", "N/A", IF(RIGHT(G337,1)=")",IF(RIGHT(G337,2)="T)",-1000000000000*VALUE(MID(G337,2,LEN(G337)-3)),IF(RIGHT(G337,2)="M)",-1000000*VALUE(MID(G337,2,LEN(G337)-3)),IF(RIGHT(G337,2)="B)",-1000000000*VALUE(MID(G337,2,LEN(G337)-3)),IF(RIGHT(G337,2)="k)",-1000*VALUE(MID(G337,2,LEN(G337)-3)),VALUE(SUBSTITUTE(G337,",","")))))),IF(RIGHT(G337,1)="T",1000000000000*VALUE(LEFT(G337,LEN(G337)-1)),IF(RIGHT(G337,1)="M",1000000*VALUE(LEFT(G337,LEN(G337)-1)),IF(RIGHT(G337,1)="B",1000000000*VALUE(LEFT(G337,LEN(G337)-1)),IF(RIGHT(G337,1)="%",0.01*VALUE(LEFT(G337,LEN(G337)-1)),IF(RIGHT(G337,1)="k",1000*VALUE(LEFT(G337,LEN(G337)-1)),VALUE(SUBSTITUTE(G337,",",""))))))))),"N/A")</f>
        <v/>
      </c>
      <c r="P337">
        <f>MAX(J337:N337)</f>
        <v/>
      </c>
      <c r="Q337">
        <f>IFERROR(J144+MATCH(P337,J337:N337,0)-1,"")</f>
        <v/>
      </c>
      <c r="R337">
        <f>IF(Q337="","",MIN(J337:N337))</f>
        <v/>
      </c>
      <c r="S337">
        <f>IFERROR(J144+MATCH(R337,J337:N337,0)-1,"")</f>
        <v/>
      </c>
      <c r="T337">
        <f>IFERROR(AVERAGE(J337:N337),"")</f>
        <v/>
      </c>
      <c r="U337">
        <f>IFERROR(STDEV(J337:N337),"")</f>
        <v/>
      </c>
      <c r="V337">
        <f>IFERROR(IF(C337="-","",IF(ISBLANK(B337),"",IF(OR(ISNUMBER(FIND("Growth",B337)),ISNUMBER(FIND("Margin",B337))),"",(J337-T337)/U337))),"")</f>
        <v/>
      </c>
      <c r="W337">
        <f>IFERROR(IF(OR(D337="-",ISBLANK(D337)),"",(K337-T337)/U337),"")</f>
        <v/>
      </c>
      <c r="X337">
        <f>IFERROR(IF(OR(E337="-",ISBLANK(E337)),"",(L337-T337)/U337),"")</f>
        <v/>
      </c>
      <c r="Y337">
        <f>IFERROR(IF(OR(F337="-",ISBLANK(F337)),"",(M337-T337)/U337),"")</f>
        <v/>
      </c>
      <c r="Z337">
        <f>IFERROR(IF(OR(G337="-",ISBLANK(G337)),"",(N337-T337)/U337),"")</f>
        <v/>
      </c>
      <c r="AA337">
        <f>IF(MAX(MAX(V337:Z337),ABS(MIN(V337:Z337)))=ABS(MIN(V337:Z337)),MIN(V337:Z337),MAX(V337:Z337))</f>
        <v/>
      </c>
      <c r="AB337">
        <f>IFERROR(V144+MATCH(AA337,V337:Z337,0)-1,"")</f>
        <v/>
      </c>
      <c r="AC337">
        <f>IF(AB337&lt;&gt;"",IF(S337=AB337,"Low",IF(AB337=Q337,"High","")),"")</f>
        <v/>
      </c>
      <c r="AE337">
        <f>IF(ISNUMBER(MATCH("N/A",J337:N337,0)),"",IFERROR((5 * SUMPRODUCT(J144:N144,J337:N337) - PRODUCT(SUM(J144:N144),SUM(J337:N337))) / ((5 * SUM((J144^2)+(K144^2)+(L144^2)+(M144^2)+(N144^2))) - SUM(J144:N144)^2),""))</f>
        <v/>
      </c>
      <c r="AF337">
        <f>IFERROR(CORREL(J144:N144,J337:N337),"")</f>
        <v/>
      </c>
      <c r="AZ337">
        <f>IF(Q337=S337,0,1)</f>
        <v/>
      </c>
      <c r="BA337">
        <f>IF(AZ337=1,IF(Q337="","",IF(Q337=N144,"Yes","No")),"")</f>
        <v/>
      </c>
      <c r="BB337">
        <f>IF(BA337="Yes",P337,"")</f>
        <v/>
      </c>
      <c r="BC337">
        <f>IF(AZ337=1,IF(S337="","",IF(S337=N144,"Yes","No")),"")</f>
        <v/>
      </c>
      <c r="BD337">
        <f>IF(BC337="Yes",R337,"")</f>
        <v/>
      </c>
      <c r="BE337">
        <f>IFERROR(IF(SIGN(AE337)=1,"Increasing",IF(SIGN(AE337)=-1,"Decreasing","")),"")</f>
        <v/>
      </c>
      <c r="BF337">
        <f>IF(OR(AND(BE337="Increasing",BA337="Yes"),AND(BE337="Decreasing",BC337="Yes")),"Yes","No")</f>
        <v/>
      </c>
      <c r="BG337">
        <f>IF(I337="pos_trend","Yes","No")</f>
        <v/>
      </c>
      <c r="BH337">
        <f>IF(AF337&lt;&gt;"",IF(ABS(AF337)&gt;0.8,"Yes","No"),"")</f>
        <v/>
      </c>
    </row>
    <row r="338" spans="1:60">
      <c r="I338">
        <f>IF(AND(K338&gt; J338, L338&gt; K338, M338&gt; L338, N338&gt; M338), "pos_trend", IF(AND(K338&lt; J338, L338&lt; K338, M338&lt; L338, N338&lt; M338), "neg_trend", "N/A"))</f>
        <v/>
      </c>
      <c r="J338">
        <f>IFERROR(IF(TRIM(C338)="-", "N/A", IF(RIGHT(C338,1)=")",IF(RIGHT(C338,2)="T)",-1000000000000*VALUE(MID(C338,2,LEN(C338)-3)),IF(RIGHT(C338,2)="M)",-1000000*VALUE(MID(C338,2,LEN(C338)-3)),IF(RIGHT(C338,2)="B)",-1000000000*VALUE(MID(C338,2,LEN(C338)-3)),IF(RIGHT(C338,2)="k)",-1000*VALUE(MID(C338,2,LEN(C338)-3)),VALUE(SUBSTITUTE(C338,",","")))))),IF(RIGHT(C338,1)="T",1000000000000*VALUE(LEFT(C338,LEN(C338)-1)),IF(RIGHT(C338,1)="M",1000000*VALUE(LEFT(C338,LEN(C338)-1)),IF(RIGHT(C338,1)="B",1000000000*VALUE(LEFT(C338,LEN(C338)-1)),IF(RIGHT(C338,1)="%",0.01*VALUE(LEFT(C338,LEN(C338)-1)),IF(RIGHT(C338,1)="k",1000*VALUE(LEFT(C338,LEN(C338)-1)),VALUE(SUBSTITUTE(C338,",",""))))))))),"N/A")</f>
        <v/>
      </c>
      <c r="K338">
        <f>IFERROR(IF(TRIM(D338)="-", "N/A", IF(RIGHT(D338,1)=")",IF(RIGHT(D338,2)="T)",-1000000000000*VALUE(MID(D338,2,LEN(D338)-3)),IF(RIGHT(D338,2)="M)",-1000000*VALUE(MID(D338,2,LEN(D338)-3)),IF(RIGHT(D338,2)="B)",-1000000000*VALUE(MID(D338,2,LEN(D338)-3)),IF(RIGHT(D338,2)="k)",-1000*VALUE(MID(D338,2,LEN(D338)-3)),VALUE(SUBSTITUTE(D338,",","")))))),IF(RIGHT(D338,1)="T",1000000000000*VALUE(LEFT(D338,LEN(D338)-1)),IF(RIGHT(D338,1)="M",1000000*VALUE(LEFT(D338,LEN(D338)-1)),IF(RIGHT(D338,1)="B",1000000000*VALUE(LEFT(D338,LEN(D338)-1)),IF(RIGHT(D338,1)="%",0.01*VALUE(LEFT(D338,LEN(D338)-1)),IF(RIGHT(D338,1)="k",1000*VALUE(LEFT(D338,LEN(D338)-1)),VALUE(SUBSTITUTE(D338,",",""))))))))),"N/A")</f>
        <v/>
      </c>
      <c r="L338">
        <f>IFERROR(IF(TRIM(E338)="-", "N/A", IF(RIGHT(E338,1)=")",IF(RIGHT(E338,2)="T)",-1000000000000*VALUE(MID(E338,2,LEN(E338)-3)),IF(RIGHT(E338,2)="M)",-1000000*VALUE(MID(E338,2,LEN(E338)-3)),IF(RIGHT(E338,2)="B)",-1000000000*VALUE(MID(E338,2,LEN(E338)-3)),IF(RIGHT(E338,2)="k)",-1000*VALUE(MID(E338,2,LEN(E338)-3)),VALUE(SUBSTITUTE(E338,",","")))))),IF(RIGHT(E338,1)="T",1000000000000*VALUE(LEFT(E338,LEN(E338)-1)),IF(RIGHT(E338,1)="M",1000000*VALUE(LEFT(E338,LEN(E338)-1)),IF(RIGHT(E338,1)="B",1000000000*VALUE(LEFT(E338,LEN(E338)-1)),IF(RIGHT(E338,1)="%",0.01*VALUE(LEFT(E338,LEN(E338)-1)),IF(RIGHT(E338,1)="k",1000*VALUE(LEFT(E338,LEN(E338)-1)),VALUE(SUBSTITUTE(E338,",",""))))))))),"N/A")</f>
        <v/>
      </c>
      <c r="M338">
        <f>IFERROR(IF(TRIM(F338)="-", "N/A", IF(RIGHT(F338,1)=")",IF(RIGHT(F338,2)="T)",-1000000000000*VALUE(MID(F338,2,LEN(F338)-3)),IF(RIGHT(F338,2)="M)",-1000000*VALUE(MID(F338,2,LEN(F338)-3)),IF(RIGHT(F338,2)="B)",-1000000000*VALUE(MID(F338,2,LEN(F338)-3)),IF(RIGHT(F338,2)="k)",-1000*VALUE(MID(F338,2,LEN(F338)-3)),VALUE(SUBSTITUTE(F338,",","")))))),IF(RIGHT(F338,1)="T",1000000000000*VALUE(LEFT(F338,LEN(F338)-1)),IF(RIGHT(F338,1)="M",1000000*VALUE(LEFT(F338,LEN(F338)-1)),IF(RIGHT(F338,1)="B",1000000000*VALUE(LEFT(F338,LEN(F338)-1)),IF(RIGHT(F338,1)="%",0.01*VALUE(LEFT(F338,LEN(F338)-1)),IF(RIGHT(F338,1)="k",1000*VALUE(LEFT(F338,LEN(F338)-1)),VALUE(SUBSTITUTE(F338,",",""))))))))),"N/A")</f>
        <v/>
      </c>
      <c r="N338">
        <f>IFERROR(IF(TRIM(G338)="-", "N/A", IF(RIGHT(G338,1)=")",IF(RIGHT(G338,2)="T)",-1000000000000*VALUE(MID(G338,2,LEN(G338)-3)),IF(RIGHT(G338,2)="M)",-1000000*VALUE(MID(G338,2,LEN(G338)-3)),IF(RIGHT(G338,2)="B)",-1000000000*VALUE(MID(G338,2,LEN(G338)-3)),IF(RIGHT(G338,2)="k)",-1000*VALUE(MID(G338,2,LEN(G338)-3)),VALUE(SUBSTITUTE(G338,",","")))))),IF(RIGHT(G338,1)="T",1000000000000*VALUE(LEFT(G338,LEN(G338)-1)),IF(RIGHT(G338,1)="M",1000000*VALUE(LEFT(G338,LEN(G338)-1)),IF(RIGHT(G338,1)="B",1000000000*VALUE(LEFT(G338,LEN(G338)-1)),IF(RIGHT(G338,1)="%",0.01*VALUE(LEFT(G338,LEN(G338)-1)),IF(RIGHT(G338,1)="k",1000*VALUE(LEFT(G338,LEN(G338)-1)),VALUE(SUBSTITUTE(G338,",",""))))))))),"N/A")</f>
        <v/>
      </c>
      <c r="P338">
        <f>MAX(J338:N338)</f>
        <v/>
      </c>
      <c r="Q338">
        <f>IFERROR(J144+MATCH(P338,J338:N338,0)-1,"")</f>
        <v/>
      </c>
      <c r="R338">
        <f>IF(Q338="","",MIN(J338:N338))</f>
        <v/>
      </c>
      <c r="S338">
        <f>IFERROR(J144+MATCH(R338,J338:N338,0)-1,"")</f>
        <v/>
      </c>
      <c r="T338">
        <f>IFERROR(AVERAGE(J338:N338),"")</f>
        <v/>
      </c>
      <c r="U338">
        <f>IFERROR(STDEV(J338:N338),"")</f>
        <v/>
      </c>
      <c r="V338">
        <f>IFERROR(IF(C338="-","",IF(ISBLANK(B338),"",IF(OR(ISNUMBER(FIND("Growth",B338)),ISNUMBER(FIND("Margin",B338))),"",(J338-T338)/U338))),"")</f>
        <v/>
      </c>
      <c r="W338">
        <f>IFERROR(IF(OR(D338="-",ISBLANK(D338)),"",(K338-T338)/U338),"")</f>
        <v/>
      </c>
      <c r="X338">
        <f>IFERROR(IF(OR(E338="-",ISBLANK(E338)),"",(L338-T338)/U338),"")</f>
        <v/>
      </c>
      <c r="Y338">
        <f>IFERROR(IF(OR(F338="-",ISBLANK(F338)),"",(M338-T338)/U338),"")</f>
        <v/>
      </c>
      <c r="Z338">
        <f>IFERROR(IF(OR(G338="-",ISBLANK(G338)),"",(N338-T338)/U338),"")</f>
        <v/>
      </c>
      <c r="AA338">
        <f>IF(MAX(MAX(V338:Z338),ABS(MIN(V338:Z338)))=ABS(MIN(V338:Z338)),MIN(V338:Z338),MAX(V338:Z338))</f>
        <v/>
      </c>
      <c r="AB338">
        <f>IFERROR(V144+MATCH(AA338,V338:Z338,0)-1,"")</f>
        <v/>
      </c>
      <c r="AC338">
        <f>IF(AB338&lt;&gt;"",IF(S338=AB338,"Low",IF(AB338=Q338,"High","")),"")</f>
        <v/>
      </c>
      <c r="AE338">
        <f>IF(ISNUMBER(MATCH("N/A",J338:N338,0)),"",IFERROR((5 * SUMPRODUCT(J144:N144,J338:N338) - PRODUCT(SUM(J144:N144),SUM(J338:N338))) / ((5 * SUM((J144^2)+(K144^2)+(L144^2)+(M144^2)+(N144^2))) - SUM(J144:N144)^2),""))</f>
        <v/>
      </c>
      <c r="AF338">
        <f>IFERROR(CORREL(J144:N144,J338:N338),"")</f>
        <v/>
      </c>
      <c r="AZ338">
        <f>IF(Q338=S338,0,1)</f>
        <v/>
      </c>
      <c r="BA338">
        <f>IF(AZ338=1,IF(Q338="","",IF(Q338=N144,"Yes","No")),"")</f>
        <v/>
      </c>
      <c r="BB338">
        <f>IF(BA338="Yes",P338,"")</f>
        <v/>
      </c>
      <c r="BC338">
        <f>IF(AZ338=1,IF(S338="","",IF(S338=N144,"Yes","No")),"")</f>
        <v/>
      </c>
      <c r="BD338">
        <f>IF(BC338="Yes",R338,"")</f>
        <v/>
      </c>
      <c r="BE338">
        <f>IFERROR(IF(SIGN(AE338)=1,"Increasing",IF(SIGN(AE338)=-1,"Decreasing","")),"")</f>
        <v/>
      </c>
      <c r="BF338">
        <f>IF(OR(AND(BE338="Increasing",BA338="Yes"),AND(BE338="Decreasing",BC338="Yes")),"Yes","No")</f>
        <v/>
      </c>
      <c r="BG338">
        <f>IF(I338="pos_trend","Yes","No")</f>
        <v/>
      </c>
      <c r="BH338">
        <f>IF(AF338&lt;&gt;"",IF(ABS(AF338)&gt;0.8,"Yes","No"),"")</f>
        <v/>
      </c>
    </row>
    <row r="339" spans="1:60">
      <c r="I339">
        <f>IF(AND(K339&gt; J339, L339&gt; K339, M339&gt; L339, N339&gt; M339), "pos_trend", IF(AND(K339&lt; J339, L339&lt; K339, M339&lt; L339, N339&lt; M339), "neg_trend", "N/A"))</f>
        <v/>
      </c>
      <c r="J339">
        <f>IFERROR(IF(TRIM(C339)="-", "N/A", IF(RIGHT(C339,1)=")",IF(RIGHT(C339,2)="T)",-1000000000000*VALUE(MID(C339,2,LEN(C339)-3)),IF(RIGHT(C339,2)="M)",-1000000*VALUE(MID(C339,2,LEN(C339)-3)),IF(RIGHT(C339,2)="B)",-1000000000*VALUE(MID(C339,2,LEN(C339)-3)),IF(RIGHT(C339,2)="k)",-1000*VALUE(MID(C339,2,LEN(C339)-3)),VALUE(SUBSTITUTE(C339,",","")))))),IF(RIGHT(C339,1)="T",1000000000000*VALUE(LEFT(C339,LEN(C339)-1)),IF(RIGHT(C339,1)="M",1000000*VALUE(LEFT(C339,LEN(C339)-1)),IF(RIGHT(C339,1)="B",1000000000*VALUE(LEFT(C339,LEN(C339)-1)),IF(RIGHT(C339,1)="%",0.01*VALUE(LEFT(C339,LEN(C339)-1)),IF(RIGHT(C339,1)="k",1000*VALUE(LEFT(C339,LEN(C339)-1)),VALUE(SUBSTITUTE(C339,",",""))))))))),"N/A")</f>
        <v/>
      </c>
      <c r="K339">
        <f>IFERROR(IF(TRIM(D339)="-", "N/A", IF(RIGHT(D339,1)=")",IF(RIGHT(D339,2)="T)",-1000000000000*VALUE(MID(D339,2,LEN(D339)-3)),IF(RIGHT(D339,2)="M)",-1000000*VALUE(MID(D339,2,LEN(D339)-3)),IF(RIGHT(D339,2)="B)",-1000000000*VALUE(MID(D339,2,LEN(D339)-3)),IF(RIGHT(D339,2)="k)",-1000*VALUE(MID(D339,2,LEN(D339)-3)),VALUE(SUBSTITUTE(D339,",","")))))),IF(RIGHT(D339,1)="T",1000000000000*VALUE(LEFT(D339,LEN(D339)-1)),IF(RIGHT(D339,1)="M",1000000*VALUE(LEFT(D339,LEN(D339)-1)),IF(RIGHT(D339,1)="B",1000000000*VALUE(LEFT(D339,LEN(D339)-1)),IF(RIGHT(D339,1)="%",0.01*VALUE(LEFT(D339,LEN(D339)-1)),IF(RIGHT(D339,1)="k",1000*VALUE(LEFT(D339,LEN(D339)-1)),VALUE(SUBSTITUTE(D339,",",""))))))))),"N/A")</f>
        <v/>
      </c>
      <c r="L339">
        <f>IFERROR(IF(TRIM(E339)="-", "N/A", IF(RIGHT(E339,1)=")",IF(RIGHT(E339,2)="T)",-1000000000000*VALUE(MID(E339,2,LEN(E339)-3)),IF(RIGHT(E339,2)="M)",-1000000*VALUE(MID(E339,2,LEN(E339)-3)),IF(RIGHT(E339,2)="B)",-1000000000*VALUE(MID(E339,2,LEN(E339)-3)),IF(RIGHT(E339,2)="k)",-1000*VALUE(MID(E339,2,LEN(E339)-3)),VALUE(SUBSTITUTE(E339,",","")))))),IF(RIGHT(E339,1)="T",1000000000000*VALUE(LEFT(E339,LEN(E339)-1)),IF(RIGHT(E339,1)="M",1000000*VALUE(LEFT(E339,LEN(E339)-1)),IF(RIGHT(E339,1)="B",1000000000*VALUE(LEFT(E339,LEN(E339)-1)),IF(RIGHT(E339,1)="%",0.01*VALUE(LEFT(E339,LEN(E339)-1)),IF(RIGHT(E339,1)="k",1000*VALUE(LEFT(E339,LEN(E339)-1)),VALUE(SUBSTITUTE(E339,",",""))))))))),"N/A")</f>
        <v/>
      </c>
      <c r="M339">
        <f>IFERROR(IF(TRIM(F339)="-", "N/A", IF(RIGHT(F339,1)=")",IF(RIGHT(F339,2)="T)",-1000000000000*VALUE(MID(F339,2,LEN(F339)-3)),IF(RIGHT(F339,2)="M)",-1000000*VALUE(MID(F339,2,LEN(F339)-3)),IF(RIGHT(F339,2)="B)",-1000000000*VALUE(MID(F339,2,LEN(F339)-3)),IF(RIGHT(F339,2)="k)",-1000*VALUE(MID(F339,2,LEN(F339)-3)),VALUE(SUBSTITUTE(F339,",","")))))),IF(RIGHT(F339,1)="T",1000000000000*VALUE(LEFT(F339,LEN(F339)-1)),IF(RIGHT(F339,1)="M",1000000*VALUE(LEFT(F339,LEN(F339)-1)),IF(RIGHT(F339,1)="B",1000000000*VALUE(LEFT(F339,LEN(F339)-1)),IF(RIGHT(F339,1)="%",0.01*VALUE(LEFT(F339,LEN(F339)-1)),IF(RIGHT(F339,1)="k",1000*VALUE(LEFT(F339,LEN(F339)-1)),VALUE(SUBSTITUTE(F339,",",""))))))))),"N/A")</f>
        <v/>
      </c>
      <c r="N339">
        <f>IFERROR(IF(TRIM(G339)="-", "N/A", IF(RIGHT(G339,1)=")",IF(RIGHT(G339,2)="T)",-1000000000000*VALUE(MID(G339,2,LEN(G339)-3)),IF(RIGHT(G339,2)="M)",-1000000*VALUE(MID(G339,2,LEN(G339)-3)),IF(RIGHT(G339,2)="B)",-1000000000*VALUE(MID(G339,2,LEN(G339)-3)),IF(RIGHT(G339,2)="k)",-1000*VALUE(MID(G339,2,LEN(G339)-3)),VALUE(SUBSTITUTE(G339,",","")))))),IF(RIGHT(G339,1)="T",1000000000000*VALUE(LEFT(G339,LEN(G339)-1)),IF(RIGHT(G339,1)="M",1000000*VALUE(LEFT(G339,LEN(G339)-1)),IF(RIGHT(G339,1)="B",1000000000*VALUE(LEFT(G339,LEN(G339)-1)),IF(RIGHT(G339,1)="%",0.01*VALUE(LEFT(G339,LEN(G339)-1)),IF(RIGHT(G339,1)="k",1000*VALUE(LEFT(G339,LEN(G339)-1)),VALUE(SUBSTITUTE(G339,",",""))))))))),"N/A")</f>
        <v/>
      </c>
      <c r="P339">
        <f>MAX(J339:N339)</f>
        <v/>
      </c>
      <c r="Q339">
        <f>IFERROR(J144+MATCH(P339,J339:N339,0)-1,"")</f>
        <v/>
      </c>
      <c r="R339">
        <f>IF(Q339="","",MIN(J339:N339))</f>
        <v/>
      </c>
      <c r="S339">
        <f>IFERROR(J144+MATCH(R339,J339:N339,0)-1,"")</f>
        <v/>
      </c>
      <c r="T339">
        <f>IFERROR(AVERAGE(J339:N339),"")</f>
        <v/>
      </c>
      <c r="U339">
        <f>IFERROR(STDEV(J339:N339),"")</f>
        <v/>
      </c>
      <c r="V339">
        <f>IFERROR(IF(C339="-","",IF(ISBLANK(B339),"",IF(OR(ISNUMBER(FIND("Growth",B339)),ISNUMBER(FIND("Margin",B339))),"",(J339-T339)/U339))),"")</f>
        <v/>
      </c>
      <c r="W339">
        <f>IFERROR(IF(OR(D339="-",ISBLANK(D339)),"",(K339-T339)/U339),"")</f>
        <v/>
      </c>
      <c r="X339">
        <f>IFERROR(IF(OR(E339="-",ISBLANK(E339)),"",(L339-T339)/U339),"")</f>
        <v/>
      </c>
      <c r="Y339">
        <f>IFERROR(IF(OR(F339="-",ISBLANK(F339)),"",(M339-T339)/U339),"")</f>
        <v/>
      </c>
      <c r="Z339">
        <f>IFERROR(IF(OR(G339="-",ISBLANK(G339)),"",(N339-T339)/U339),"")</f>
        <v/>
      </c>
      <c r="AA339">
        <f>IF(MAX(MAX(V339:Z339),ABS(MIN(V339:Z339)))=ABS(MIN(V339:Z339)),MIN(V339:Z339),MAX(V339:Z339))</f>
        <v/>
      </c>
      <c r="AB339">
        <f>IFERROR(V144+MATCH(AA339,V339:Z339,0)-1,"")</f>
        <v/>
      </c>
      <c r="AC339">
        <f>IF(AB339&lt;&gt;"",IF(S339=AB339,"Low",IF(AB339=Q339,"High","")),"")</f>
        <v/>
      </c>
      <c r="AE339">
        <f>IF(ISNUMBER(MATCH("N/A",J339:N339,0)),"",IFERROR((5 * SUMPRODUCT(J144:N144,J339:N339) - PRODUCT(SUM(J144:N144),SUM(J339:N339))) / ((5 * SUM((J144^2)+(K144^2)+(L144^2)+(M144^2)+(N144^2))) - SUM(J144:N144)^2),""))</f>
        <v/>
      </c>
      <c r="AF339">
        <f>IFERROR(CORREL(J144:N144,J339:N339),"")</f>
        <v/>
      </c>
      <c r="AZ339">
        <f>IF(Q339=S339,0,1)</f>
        <v/>
      </c>
      <c r="BA339">
        <f>IF(AZ339=1,IF(Q339="","",IF(Q339=N144,"Yes","No")),"")</f>
        <v/>
      </c>
      <c r="BB339">
        <f>IF(BA339="Yes",P339,"")</f>
        <v/>
      </c>
      <c r="BC339">
        <f>IF(AZ339=1,IF(S339="","",IF(S339=N144,"Yes","No")),"")</f>
        <v/>
      </c>
      <c r="BD339">
        <f>IF(BC339="Yes",R339,"")</f>
        <v/>
      </c>
      <c r="BE339">
        <f>IFERROR(IF(SIGN(AE339)=1,"Increasing",IF(SIGN(AE339)=-1,"Decreasing","")),"")</f>
        <v/>
      </c>
      <c r="BF339">
        <f>IF(OR(AND(BE339="Increasing",BA339="Yes"),AND(BE339="Decreasing",BC339="Yes")),"Yes","No")</f>
        <v/>
      </c>
      <c r="BG339">
        <f>IF(I339="pos_trend","Yes","No")</f>
        <v/>
      </c>
      <c r="BH339">
        <f>IF(AF339&lt;&gt;"",IF(ABS(AF339)&gt;0.8,"Yes","No"),"")</f>
        <v/>
      </c>
    </row>
    <row r="340" spans="1:60">
      <c r="I340">
        <f>IF(AND(K340&gt; J340, L340&gt; K340, M340&gt; L340, N340&gt; M340), "pos_trend", IF(AND(K340&lt; J340, L340&lt; K340, M340&lt; L340, N340&lt; M340), "neg_trend", "N/A"))</f>
        <v/>
      </c>
      <c r="J340">
        <f>IFERROR(IF(TRIM(C340)="-", "N/A", IF(RIGHT(C340,1)=")",IF(RIGHT(C340,2)="T)",-1000000000000*VALUE(MID(C340,2,LEN(C340)-3)),IF(RIGHT(C340,2)="M)",-1000000*VALUE(MID(C340,2,LEN(C340)-3)),IF(RIGHT(C340,2)="B)",-1000000000*VALUE(MID(C340,2,LEN(C340)-3)),IF(RIGHT(C340,2)="k)",-1000*VALUE(MID(C340,2,LEN(C340)-3)),VALUE(SUBSTITUTE(C340,",","")))))),IF(RIGHT(C340,1)="T",1000000000000*VALUE(LEFT(C340,LEN(C340)-1)),IF(RIGHT(C340,1)="M",1000000*VALUE(LEFT(C340,LEN(C340)-1)),IF(RIGHT(C340,1)="B",1000000000*VALUE(LEFT(C340,LEN(C340)-1)),IF(RIGHT(C340,1)="%",0.01*VALUE(LEFT(C340,LEN(C340)-1)),IF(RIGHT(C340,1)="k",1000*VALUE(LEFT(C340,LEN(C340)-1)),VALUE(SUBSTITUTE(C340,",",""))))))))),"N/A")</f>
        <v/>
      </c>
      <c r="K340">
        <f>IFERROR(IF(TRIM(D340)="-", "N/A", IF(RIGHT(D340,1)=")",IF(RIGHT(D340,2)="T)",-1000000000000*VALUE(MID(D340,2,LEN(D340)-3)),IF(RIGHT(D340,2)="M)",-1000000*VALUE(MID(D340,2,LEN(D340)-3)),IF(RIGHT(D340,2)="B)",-1000000000*VALUE(MID(D340,2,LEN(D340)-3)),IF(RIGHT(D340,2)="k)",-1000*VALUE(MID(D340,2,LEN(D340)-3)),VALUE(SUBSTITUTE(D340,",","")))))),IF(RIGHT(D340,1)="T",1000000000000*VALUE(LEFT(D340,LEN(D340)-1)),IF(RIGHT(D340,1)="M",1000000*VALUE(LEFT(D340,LEN(D340)-1)),IF(RIGHT(D340,1)="B",1000000000*VALUE(LEFT(D340,LEN(D340)-1)),IF(RIGHT(D340,1)="%",0.01*VALUE(LEFT(D340,LEN(D340)-1)),IF(RIGHT(D340,1)="k",1000*VALUE(LEFT(D340,LEN(D340)-1)),VALUE(SUBSTITUTE(D340,",",""))))))))),"N/A")</f>
        <v/>
      </c>
      <c r="L340">
        <f>IFERROR(IF(TRIM(E340)="-", "N/A", IF(RIGHT(E340,1)=")",IF(RIGHT(E340,2)="T)",-1000000000000*VALUE(MID(E340,2,LEN(E340)-3)),IF(RIGHT(E340,2)="M)",-1000000*VALUE(MID(E340,2,LEN(E340)-3)),IF(RIGHT(E340,2)="B)",-1000000000*VALUE(MID(E340,2,LEN(E340)-3)),IF(RIGHT(E340,2)="k)",-1000*VALUE(MID(E340,2,LEN(E340)-3)),VALUE(SUBSTITUTE(E340,",","")))))),IF(RIGHT(E340,1)="T",1000000000000*VALUE(LEFT(E340,LEN(E340)-1)),IF(RIGHT(E340,1)="M",1000000*VALUE(LEFT(E340,LEN(E340)-1)),IF(RIGHT(E340,1)="B",1000000000*VALUE(LEFT(E340,LEN(E340)-1)),IF(RIGHT(E340,1)="%",0.01*VALUE(LEFT(E340,LEN(E340)-1)),IF(RIGHT(E340,1)="k",1000*VALUE(LEFT(E340,LEN(E340)-1)),VALUE(SUBSTITUTE(E340,",",""))))))))),"N/A")</f>
        <v/>
      </c>
      <c r="M340">
        <f>IFERROR(IF(TRIM(F340)="-", "N/A", IF(RIGHT(F340,1)=")",IF(RIGHT(F340,2)="T)",-1000000000000*VALUE(MID(F340,2,LEN(F340)-3)),IF(RIGHT(F340,2)="M)",-1000000*VALUE(MID(F340,2,LEN(F340)-3)),IF(RIGHT(F340,2)="B)",-1000000000*VALUE(MID(F340,2,LEN(F340)-3)),IF(RIGHT(F340,2)="k)",-1000*VALUE(MID(F340,2,LEN(F340)-3)),VALUE(SUBSTITUTE(F340,",","")))))),IF(RIGHT(F340,1)="T",1000000000000*VALUE(LEFT(F340,LEN(F340)-1)),IF(RIGHT(F340,1)="M",1000000*VALUE(LEFT(F340,LEN(F340)-1)),IF(RIGHT(F340,1)="B",1000000000*VALUE(LEFT(F340,LEN(F340)-1)),IF(RIGHT(F340,1)="%",0.01*VALUE(LEFT(F340,LEN(F340)-1)),IF(RIGHT(F340,1)="k",1000*VALUE(LEFT(F340,LEN(F340)-1)),VALUE(SUBSTITUTE(F340,",",""))))))))),"N/A")</f>
        <v/>
      </c>
      <c r="N340">
        <f>IFERROR(IF(TRIM(G340)="-", "N/A", IF(RIGHT(G340,1)=")",IF(RIGHT(G340,2)="T)",-1000000000000*VALUE(MID(G340,2,LEN(G340)-3)),IF(RIGHT(G340,2)="M)",-1000000*VALUE(MID(G340,2,LEN(G340)-3)),IF(RIGHT(G340,2)="B)",-1000000000*VALUE(MID(G340,2,LEN(G340)-3)),IF(RIGHT(G340,2)="k)",-1000*VALUE(MID(G340,2,LEN(G340)-3)),VALUE(SUBSTITUTE(G340,",","")))))),IF(RIGHT(G340,1)="T",1000000000000*VALUE(LEFT(G340,LEN(G340)-1)),IF(RIGHT(G340,1)="M",1000000*VALUE(LEFT(G340,LEN(G340)-1)),IF(RIGHT(G340,1)="B",1000000000*VALUE(LEFT(G340,LEN(G340)-1)),IF(RIGHT(G340,1)="%",0.01*VALUE(LEFT(G340,LEN(G340)-1)),IF(RIGHT(G340,1)="k",1000*VALUE(LEFT(G340,LEN(G340)-1)),VALUE(SUBSTITUTE(G340,",",""))))))))),"N/A")</f>
        <v/>
      </c>
      <c r="P340">
        <f>MAX(J340:N340)</f>
        <v/>
      </c>
      <c r="Q340">
        <f>IFERROR(J144+MATCH(P340,J340:N340,0)-1,"")</f>
        <v/>
      </c>
      <c r="R340">
        <f>IF(Q340="","",MIN(J340:N340))</f>
        <v/>
      </c>
      <c r="S340">
        <f>IFERROR(J144+MATCH(R340,J340:N340,0)-1,"")</f>
        <v/>
      </c>
      <c r="T340">
        <f>IFERROR(AVERAGE(J340:N340),"")</f>
        <v/>
      </c>
      <c r="U340">
        <f>IFERROR(STDEV(J340:N340),"")</f>
        <v/>
      </c>
      <c r="V340">
        <f>IFERROR(IF(C340="-","",IF(ISBLANK(B340),"",IF(OR(ISNUMBER(FIND("Growth",B340)),ISNUMBER(FIND("Margin",B340))),"",(J340-T340)/U340))),"")</f>
        <v/>
      </c>
      <c r="W340">
        <f>IFERROR(IF(OR(D340="-",ISBLANK(D340)),"",(K340-T340)/U340),"")</f>
        <v/>
      </c>
      <c r="X340">
        <f>IFERROR(IF(OR(E340="-",ISBLANK(E340)),"",(L340-T340)/U340),"")</f>
        <v/>
      </c>
      <c r="Y340">
        <f>IFERROR(IF(OR(F340="-",ISBLANK(F340)),"",(M340-T340)/U340),"")</f>
        <v/>
      </c>
      <c r="Z340">
        <f>IFERROR(IF(OR(G340="-",ISBLANK(G340)),"",(N340-T340)/U340),"")</f>
        <v/>
      </c>
      <c r="AA340">
        <f>IF(MAX(MAX(V340:Z340),ABS(MIN(V340:Z340)))=ABS(MIN(V340:Z340)),MIN(V340:Z340),MAX(V340:Z340))</f>
        <v/>
      </c>
      <c r="AB340">
        <f>IFERROR(V144+MATCH(AA340,V340:Z340,0)-1,"")</f>
        <v/>
      </c>
      <c r="AC340">
        <f>IF(AB340&lt;&gt;"",IF(S340=AB340,"Low",IF(AB340=Q340,"High","")),"")</f>
        <v/>
      </c>
      <c r="AE340">
        <f>IF(ISNUMBER(MATCH("N/A",J340:N340,0)),"",IFERROR((5 * SUMPRODUCT(J144:N144,J340:N340) - PRODUCT(SUM(J144:N144),SUM(J340:N340))) / ((5 * SUM((J144^2)+(K144^2)+(L144^2)+(M144^2)+(N144^2))) - SUM(J144:N144)^2),""))</f>
        <v/>
      </c>
      <c r="AF340">
        <f>IFERROR(CORREL(J144:N144,J340:N340),"")</f>
        <v/>
      </c>
      <c r="AZ340">
        <f>IF(Q340=S340,0,1)</f>
        <v/>
      </c>
      <c r="BA340">
        <f>IF(AZ340=1,IF(Q340="","",IF(Q340=N144,"Yes","No")),"")</f>
        <v/>
      </c>
      <c r="BB340">
        <f>IF(BA340="Yes",P340,"")</f>
        <v/>
      </c>
      <c r="BC340">
        <f>IF(AZ340=1,IF(S340="","",IF(S340=N144,"Yes","No")),"")</f>
        <v/>
      </c>
      <c r="BD340">
        <f>IF(BC340="Yes",R340,"")</f>
        <v/>
      </c>
      <c r="BE340">
        <f>IFERROR(IF(SIGN(AE340)=1,"Increasing",IF(SIGN(AE340)=-1,"Decreasing","")),"")</f>
        <v/>
      </c>
      <c r="BF340">
        <f>IF(OR(AND(BE340="Increasing",BA340="Yes"),AND(BE340="Decreasing",BC340="Yes")),"Yes","No")</f>
        <v/>
      </c>
      <c r="BG340">
        <f>IF(I340="pos_trend","Yes","No")</f>
        <v/>
      </c>
      <c r="BH340">
        <f>IF(AF340&lt;&gt;"",IF(ABS(AF340)&gt;0.8,"Yes","No"),"")</f>
        <v/>
      </c>
    </row>
    <row r="341" spans="1:60">
      <c r="I341">
        <f>IF(AND(K341&gt; J341, L341&gt; K341, M341&gt; L341, N341&gt; M341), "pos_trend", IF(AND(K341&lt; J341, L341&lt; K341, M341&lt; L341, N341&lt; M341), "neg_trend", "N/A"))</f>
        <v/>
      </c>
      <c r="J341">
        <f>IFERROR(IF(TRIM(C341)="-", "N/A", IF(RIGHT(C341,1)=")",IF(RIGHT(C341,2)="T)",-1000000000000*VALUE(MID(C341,2,LEN(C341)-3)),IF(RIGHT(C341,2)="M)",-1000000*VALUE(MID(C341,2,LEN(C341)-3)),IF(RIGHT(C341,2)="B)",-1000000000*VALUE(MID(C341,2,LEN(C341)-3)),IF(RIGHT(C341,2)="k)",-1000*VALUE(MID(C341,2,LEN(C341)-3)),VALUE(SUBSTITUTE(C341,",","")))))),IF(RIGHT(C341,1)="T",1000000000000*VALUE(LEFT(C341,LEN(C341)-1)),IF(RIGHT(C341,1)="M",1000000*VALUE(LEFT(C341,LEN(C341)-1)),IF(RIGHT(C341,1)="B",1000000000*VALUE(LEFT(C341,LEN(C341)-1)),IF(RIGHT(C341,1)="%",0.01*VALUE(LEFT(C341,LEN(C341)-1)),IF(RIGHT(C341,1)="k",1000*VALUE(LEFT(C341,LEN(C341)-1)),VALUE(SUBSTITUTE(C341,",",""))))))))),"N/A")</f>
        <v/>
      </c>
      <c r="K341">
        <f>IFERROR(IF(TRIM(D341)="-", "N/A", IF(RIGHT(D341,1)=")",IF(RIGHT(D341,2)="T)",-1000000000000*VALUE(MID(D341,2,LEN(D341)-3)),IF(RIGHT(D341,2)="M)",-1000000*VALUE(MID(D341,2,LEN(D341)-3)),IF(RIGHT(D341,2)="B)",-1000000000*VALUE(MID(D341,2,LEN(D341)-3)),IF(RIGHT(D341,2)="k)",-1000*VALUE(MID(D341,2,LEN(D341)-3)),VALUE(SUBSTITUTE(D341,",","")))))),IF(RIGHT(D341,1)="T",1000000000000*VALUE(LEFT(D341,LEN(D341)-1)),IF(RIGHT(D341,1)="M",1000000*VALUE(LEFT(D341,LEN(D341)-1)),IF(RIGHT(D341,1)="B",1000000000*VALUE(LEFT(D341,LEN(D341)-1)),IF(RIGHT(D341,1)="%",0.01*VALUE(LEFT(D341,LEN(D341)-1)),IF(RIGHT(D341,1)="k",1000*VALUE(LEFT(D341,LEN(D341)-1)),VALUE(SUBSTITUTE(D341,",",""))))))))),"N/A")</f>
        <v/>
      </c>
      <c r="L341">
        <f>IFERROR(IF(TRIM(E341)="-", "N/A", IF(RIGHT(E341,1)=")",IF(RIGHT(E341,2)="T)",-1000000000000*VALUE(MID(E341,2,LEN(E341)-3)),IF(RIGHT(E341,2)="M)",-1000000*VALUE(MID(E341,2,LEN(E341)-3)),IF(RIGHT(E341,2)="B)",-1000000000*VALUE(MID(E341,2,LEN(E341)-3)),IF(RIGHT(E341,2)="k)",-1000*VALUE(MID(E341,2,LEN(E341)-3)),VALUE(SUBSTITUTE(E341,",","")))))),IF(RIGHT(E341,1)="T",1000000000000*VALUE(LEFT(E341,LEN(E341)-1)),IF(RIGHT(E341,1)="M",1000000*VALUE(LEFT(E341,LEN(E341)-1)),IF(RIGHT(E341,1)="B",1000000000*VALUE(LEFT(E341,LEN(E341)-1)),IF(RIGHT(E341,1)="%",0.01*VALUE(LEFT(E341,LEN(E341)-1)),IF(RIGHT(E341,1)="k",1000*VALUE(LEFT(E341,LEN(E341)-1)),VALUE(SUBSTITUTE(E341,",",""))))))))),"N/A")</f>
        <v/>
      </c>
      <c r="M341">
        <f>IFERROR(IF(TRIM(F341)="-", "N/A", IF(RIGHT(F341,1)=")",IF(RIGHT(F341,2)="T)",-1000000000000*VALUE(MID(F341,2,LEN(F341)-3)),IF(RIGHT(F341,2)="M)",-1000000*VALUE(MID(F341,2,LEN(F341)-3)),IF(RIGHT(F341,2)="B)",-1000000000*VALUE(MID(F341,2,LEN(F341)-3)),IF(RIGHT(F341,2)="k)",-1000*VALUE(MID(F341,2,LEN(F341)-3)),VALUE(SUBSTITUTE(F341,",","")))))),IF(RIGHT(F341,1)="T",1000000000000*VALUE(LEFT(F341,LEN(F341)-1)),IF(RIGHT(F341,1)="M",1000000*VALUE(LEFT(F341,LEN(F341)-1)),IF(RIGHT(F341,1)="B",1000000000*VALUE(LEFT(F341,LEN(F341)-1)),IF(RIGHT(F341,1)="%",0.01*VALUE(LEFT(F341,LEN(F341)-1)),IF(RIGHT(F341,1)="k",1000*VALUE(LEFT(F341,LEN(F341)-1)),VALUE(SUBSTITUTE(F341,",",""))))))))),"N/A")</f>
        <v/>
      </c>
      <c r="N341">
        <f>IFERROR(IF(TRIM(G341)="-", "N/A", IF(RIGHT(G341,1)=")",IF(RIGHT(G341,2)="T)",-1000000000000*VALUE(MID(G341,2,LEN(G341)-3)),IF(RIGHT(G341,2)="M)",-1000000*VALUE(MID(G341,2,LEN(G341)-3)),IF(RIGHT(G341,2)="B)",-1000000000*VALUE(MID(G341,2,LEN(G341)-3)),IF(RIGHT(G341,2)="k)",-1000*VALUE(MID(G341,2,LEN(G341)-3)),VALUE(SUBSTITUTE(G341,",","")))))),IF(RIGHT(G341,1)="T",1000000000000*VALUE(LEFT(G341,LEN(G341)-1)),IF(RIGHT(G341,1)="M",1000000*VALUE(LEFT(G341,LEN(G341)-1)),IF(RIGHT(G341,1)="B",1000000000*VALUE(LEFT(G341,LEN(G341)-1)),IF(RIGHT(G341,1)="%",0.01*VALUE(LEFT(G341,LEN(G341)-1)),IF(RIGHT(G341,1)="k",1000*VALUE(LEFT(G341,LEN(G341)-1)),VALUE(SUBSTITUTE(G341,",",""))))))))),"N/A")</f>
        <v/>
      </c>
      <c r="P341">
        <f>MAX(J341:N341)</f>
        <v/>
      </c>
      <c r="Q341">
        <f>IFERROR(J144+MATCH(P341,J341:N341,0)-1,"")</f>
        <v/>
      </c>
      <c r="R341">
        <f>IF(Q341="","",MIN(J341:N341))</f>
        <v/>
      </c>
      <c r="S341">
        <f>IFERROR(J144+MATCH(R341,J341:N341,0)-1,"")</f>
        <v/>
      </c>
      <c r="T341">
        <f>IFERROR(AVERAGE(J341:N341),"")</f>
        <v/>
      </c>
      <c r="U341">
        <f>IFERROR(STDEV(J341:N341),"")</f>
        <v/>
      </c>
      <c r="V341">
        <f>IFERROR(IF(C341="-","",IF(ISBLANK(B341),"",IF(OR(ISNUMBER(FIND("Growth",B341)),ISNUMBER(FIND("Margin",B341))),"",(J341-T341)/U341))),"")</f>
        <v/>
      </c>
      <c r="W341">
        <f>IFERROR(IF(OR(D341="-",ISBLANK(D341)),"",(K341-T341)/U341),"")</f>
        <v/>
      </c>
      <c r="X341">
        <f>IFERROR(IF(OR(E341="-",ISBLANK(E341)),"",(L341-T341)/U341),"")</f>
        <v/>
      </c>
      <c r="Y341">
        <f>IFERROR(IF(OR(F341="-",ISBLANK(F341)),"",(M341-T341)/U341),"")</f>
        <v/>
      </c>
      <c r="Z341">
        <f>IFERROR(IF(OR(G341="-",ISBLANK(G341)),"",(N341-T341)/U341),"")</f>
        <v/>
      </c>
      <c r="AA341">
        <f>IF(MAX(MAX(V341:Z341),ABS(MIN(V341:Z341)))=ABS(MIN(V341:Z341)),MIN(V341:Z341),MAX(V341:Z341))</f>
        <v/>
      </c>
      <c r="AB341">
        <f>IFERROR(V144+MATCH(AA341,V341:Z341,0)-1,"")</f>
        <v/>
      </c>
      <c r="AC341">
        <f>IF(AB341&lt;&gt;"",IF(S341=AB341,"Low",IF(AB341=Q341,"High","")),"")</f>
        <v/>
      </c>
      <c r="AE341">
        <f>IF(ISNUMBER(MATCH("N/A",J341:N341,0)),"",IFERROR((5 * SUMPRODUCT(J144:N144,J341:N341) - PRODUCT(SUM(J144:N144),SUM(J341:N341))) / ((5 * SUM((J144^2)+(K144^2)+(L144^2)+(M144^2)+(N144^2))) - SUM(J144:N144)^2),""))</f>
        <v/>
      </c>
      <c r="AF341">
        <f>IFERROR(CORREL(J144:N144,J341:N341),"")</f>
        <v/>
      </c>
      <c r="AZ341">
        <f>IF(Q341=S341,0,1)</f>
        <v/>
      </c>
      <c r="BA341">
        <f>IF(AZ341=1,IF(Q341="","",IF(Q341=N144,"Yes","No")),"")</f>
        <v/>
      </c>
      <c r="BB341">
        <f>IF(BA341="Yes",P341,"")</f>
        <v/>
      </c>
      <c r="BC341">
        <f>IF(AZ341=1,IF(S341="","",IF(S341=N144,"Yes","No")),"")</f>
        <v/>
      </c>
      <c r="BD341">
        <f>IF(BC341="Yes",R341,"")</f>
        <v/>
      </c>
      <c r="BE341">
        <f>IFERROR(IF(SIGN(AE341)=1,"Increasing",IF(SIGN(AE341)=-1,"Decreasing","")),"")</f>
        <v/>
      </c>
      <c r="BF341">
        <f>IF(OR(AND(BE341="Increasing",BA341="Yes"),AND(BE341="Decreasing",BC341="Yes")),"Yes","No")</f>
        <v/>
      </c>
      <c r="BG341">
        <f>IF(I341="pos_trend","Yes","No")</f>
        <v/>
      </c>
      <c r="BH341">
        <f>IF(AF341&lt;&gt;"",IF(ABS(AF341)&gt;0.8,"Yes","No"),"")</f>
        <v/>
      </c>
    </row>
    <row r="342" spans="1:60">
      <c r="I342">
        <f>IF(AND(K342&gt; J342, L342&gt; K342, M342&gt; L342, N342&gt; M342), "pos_trend", IF(AND(K342&lt; J342, L342&lt; K342, M342&lt; L342, N342&lt; M342), "neg_trend", "N/A"))</f>
        <v/>
      </c>
      <c r="J342">
        <f>IFERROR(IF(TRIM(C342)="-", "N/A", IF(RIGHT(C342,1)=")",IF(RIGHT(C342,2)="T)",-1000000000000*VALUE(MID(C342,2,LEN(C342)-3)),IF(RIGHT(C342,2)="M)",-1000000*VALUE(MID(C342,2,LEN(C342)-3)),IF(RIGHT(C342,2)="B)",-1000000000*VALUE(MID(C342,2,LEN(C342)-3)),IF(RIGHT(C342,2)="k)",-1000*VALUE(MID(C342,2,LEN(C342)-3)),VALUE(SUBSTITUTE(C342,",","")))))),IF(RIGHT(C342,1)="T",1000000000000*VALUE(LEFT(C342,LEN(C342)-1)),IF(RIGHT(C342,1)="M",1000000*VALUE(LEFT(C342,LEN(C342)-1)),IF(RIGHT(C342,1)="B",1000000000*VALUE(LEFT(C342,LEN(C342)-1)),IF(RIGHT(C342,1)="%",0.01*VALUE(LEFT(C342,LEN(C342)-1)),IF(RIGHT(C342,1)="k",1000*VALUE(LEFT(C342,LEN(C342)-1)),VALUE(SUBSTITUTE(C342,",",""))))))))),"N/A")</f>
        <v/>
      </c>
      <c r="K342">
        <f>IFERROR(IF(TRIM(D342)="-", "N/A", IF(RIGHT(D342,1)=")",IF(RIGHT(D342,2)="T)",-1000000000000*VALUE(MID(D342,2,LEN(D342)-3)),IF(RIGHT(D342,2)="M)",-1000000*VALUE(MID(D342,2,LEN(D342)-3)),IF(RIGHT(D342,2)="B)",-1000000000*VALUE(MID(D342,2,LEN(D342)-3)),IF(RIGHT(D342,2)="k)",-1000*VALUE(MID(D342,2,LEN(D342)-3)),VALUE(SUBSTITUTE(D342,",","")))))),IF(RIGHT(D342,1)="T",1000000000000*VALUE(LEFT(D342,LEN(D342)-1)),IF(RIGHT(D342,1)="M",1000000*VALUE(LEFT(D342,LEN(D342)-1)),IF(RIGHT(D342,1)="B",1000000000*VALUE(LEFT(D342,LEN(D342)-1)),IF(RIGHT(D342,1)="%",0.01*VALUE(LEFT(D342,LEN(D342)-1)),IF(RIGHT(D342,1)="k",1000*VALUE(LEFT(D342,LEN(D342)-1)),VALUE(SUBSTITUTE(D342,",",""))))))))),"N/A")</f>
        <v/>
      </c>
      <c r="L342">
        <f>IFERROR(IF(TRIM(E342)="-", "N/A", IF(RIGHT(E342,1)=")",IF(RIGHT(E342,2)="T)",-1000000000000*VALUE(MID(E342,2,LEN(E342)-3)),IF(RIGHT(E342,2)="M)",-1000000*VALUE(MID(E342,2,LEN(E342)-3)),IF(RIGHT(E342,2)="B)",-1000000000*VALUE(MID(E342,2,LEN(E342)-3)),IF(RIGHT(E342,2)="k)",-1000*VALUE(MID(E342,2,LEN(E342)-3)),VALUE(SUBSTITUTE(E342,",","")))))),IF(RIGHT(E342,1)="T",1000000000000*VALUE(LEFT(E342,LEN(E342)-1)),IF(RIGHT(E342,1)="M",1000000*VALUE(LEFT(E342,LEN(E342)-1)),IF(RIGHT(E342,1)="B",1000000000*VALUE(LEFT(E342,LEN(E342)-1)),IF(RIGHT(E342,1)="%",0.01*VALUE(LEFT(E342,LEN(E342)-1)),IF(RIGHT(E342,1)="k",1000*VALUE(LEFT(E342,LEN(E342)-1)),VALUE(SUBSTITUTE(E342,",",""))))))))),"N/A")</f>
        <v/>
      </c>
      <c r="M342">
        <f>IFERROR(IF(TRIM(F342)="-", "N/A", IF(RIGHT(F342,1)=")",IF(RIGHT(F342,2)="T)",-1000000000000*VALUE(MID(F342,2,LEN(F342)-3)),IF(RIGHT(F342,2)="M)",-1000000*VALUE(MID(F342,2,LEN(F342)-3)),IF(RIGHT(F342,2)="B)",-1000000000*VALUE(MID(F342,2,LEN(F342)-3)),IF(RIGHT(F342,2)="k)",-1000*VALUE(MID(F342,2,LEN(F342)-3)),VALUE(SUBSTITUTE(F342,",","")))))),IF(RIGHT(F342,1)="T",1000000000000*VALUE(LEFT(F342,LEN(F342)-1)),IF(RIGHT(F342,1)="M",1000000*VALUE(LEFT(F342,LEN(F342)-1)),IF(RIGHT(F342,1)="B",1000000000*VALUE(LEFT(F342,LEN(F342)-1)),IF(RIGHT(F342,1)="%",0.01*VALUE(LEFT(F342,LEN(F342)-1)),IF(RIGHT(F342,1)="k",1000*VALUE(LEFT(F342,LEN(F342)-1)),VALUE(SUBSTITUTE(F342,",",""))))))))),"N/A")</f>
        <v/>
      </c>
      <c r="N342">
        <f>IFERROR(IF(TRIM(G342)="-", "N/A", IF(RIGHT(G342,1)=")",IF(RIGHT(G342,2)="T)",-1000000000000*VALUE(MID(G342,2,LEN(G342)-3)),IF(RIGHT(G342,2)="M)",-1000000*VALUE(MID(G342,2,LEN(G342)-3)),IF(RIGHT(G342,2)="B)",-1000000000*VALUE(MID(G342,2,LEN(G342)-3)),IF(RIGHT(G342,2)="k)",-1000*VALUE(MID(G342,2,LEN(G342)-3)),VALUE(SUBSTITUTE(G342,",","")))))),IF(RIGHT(G342,1)="T",1000000000000*VALUE(LEFT(G342,LEN(G342)-1)),IF(RIGHT(G342,1)="M",1000000*VALUE(LEFT(G342,LEN(G342)-1)),IF(RIGHT(G342,1)="B",1000000000*VALUE(LEFT(G342,LEN(G342)-1)),IF(RIGHT(G342,1)="%",0.01*VALUE(LEFT(G342,LEN(G342)-1)),IF(RIGHT(G342,1)="k",1000*VALUE(LEFT(G342,LEN(G342)-1)),VALUE(SUBSTITUTE(G342,",",""))))))))),"N/A")</f>
        <v/>
      </c>
      <c r="P342">
        <f>MAX(J342:N342)</f>
        <v/>
      </c>
      <c r="Q342">
        <f>IFERROR(J144+MATCH(P342,J342:N342,0)-1,"")</f>
        <v/>
      </c>
      <c r="R342">
        <f>IF(Q342="","",MIN(J342:N342))</f>
        <v/>
      </c>
      <c r="S342">
        <f>IFERROR(J144+MATCH(R342,J342:N342,0)-1,"")</f>
        <v/>
      </c>
      <c r="T342">
        <f>IFERROR(AVERAGE(J342:N342),"")</f>
        <v/>
      </c>
      <c r="U342">
        <f>IFERROR(STDEV(J342:N342),"")</f>
        <v/>
      </c>
      <c r="V342">
        <f>IFERROR(IF(C342="-","",IF(ISBLANK(B342),"",IF(OR(ISNUMBER(FIND("Growth",B342)),ISNUMBER(FIND("Margin",B342))),"",(J342-T342)/U342))),"")</f>
        <v/>
      </c>
      <c r="W342">
        <f>IFERROR(IF(OR(D342="-",ISBLANK(D342)),"",(K342-T342)/U342),"")</f>
        <v/>
      </c>
      <c r="X342">
        <f>IFERROR(IF(OR(E342="-",ISBLANK(E342)),"",(L342-T342)/U342),"")</f>
        <v/>
      </c>
      <c r="Y342">
        <f>IFERROR(IF(OR(F342="-",ISBLANK(F342)),"",(M342-T342)/U342),"")</f>
        <v/>
      </c>
      <c r="Z342">
        <f>IFERROR(IF(OR(G342="-",ISBLANK(G342)),"",(N342-T342)/U342),"")</f>
        <v/>
      </c>
      <c r="AA342">
        <f>IF(MAX(MAX(V342:Z342),ABS(MIN(V342:Z342)))=ABS(MIN(V342:Z342)),MIN(V342:Z342),MAX(V342:Z342))</f>
        <v/>
      </c>
      <c r="AB342">
        <f>IFERROR(V144+MATCH(AA342,V342:Z342,0)-1,"")</f>
        <v/>
      </c>
      <c r="AC342">
        <f>IF(AB342&lt;&gt;"",IF(S342=AB342,"Low",IF(AB342=Q342,"High","")),"")</f>
        <v/>
      </c>
      <c r="AE342">
        <f>IF(ISNUMBER(MATCH("N/A",J342:N342,0)),"",IFERROR((5 * SUMPRODUCT(J144:N144,J342:N342) - PRODUCT(SUM(J144:N144),SUM(J342:N342))) / ((5 * SUM((J144^2)+(K144^2)+(L144^2)+(M144^2)+(N144^2))) - SUM(J144:N144)^2),""))</f>
        <v/>
      </c>
      <c r="AF342">
        <f>IFERROR(CORREL(J144:N144,J342:N342),"")</f>
        <v/>
      </c>
      <c r="AZ342">
        <f>IF(Q342=S342,0,1)</f>
        <v/>
      </c>
      <c r="BA342">
        <f>IF(AZ342=1,IF(Q342="","",IF(Q342=N144,"Yes","No")),"")</f>
        <v/>
      </c>
      <c r="BB342">
        <f>IF(BA342="Yes",P342,"")</f>
        <v/>
      </c>
      <c r="BC342">
        <f>IF(AZ342=1,IF(S342="","",IF(S342=N144,"Yes","No")),"")</f>
        <v/>
      </c>
      <c r="BD342">
        <f>IF(BC342="Yes",R342,"")</f>
        <v/>
      </c>
      <c r="BE342">
        <f>IFERROR(IF(SIGN(AE342)=1,"Increasing",IF(SIGN(AE342)=-1,"Decreasing","")),"")</f>
        <v/>
      </c>
      <c r="BF342">
        <f>IF(OR(AND(BE342="Increasing",BA342="Yes"),AND(BE342="Decreasing",BC342="Yes")),"Yes","No")</f>
        <v/>
      </c>
      <c r="BG342">
        <f>IF(I342="pos_trend","Yes","No")</f>
        <v/>
      </c>
      <c r="BH342">
        <f>IF(AF342&lt;&gt;"",IF(ABS(AF342)&gt;0.8,"Yes","No"),"")</f>
        <v/>
      </c>
    </row>
    <row r="343" spans="1:60">
      <c r="I343">
        <f>IF(AND(K343&gt; J343, L343&gt; K343, M343&gt; L343, N343&gt; M343), "pos_trend", IF(AND(K343&lt; J343, L343&lt; K343, M343&lt; L343, N343&lt; M343), "neg_trend", "N/A"))</f>
        <v/>
      </c>
      <c r="J343">
        <f>IFERROR(IF(TRIM(C343)="-", "N/A", IF(RIGHT(C343,1)=")",IF(RIGHT(C343,2)="T)",-1000000000000*VALUE(MID(C343,2,LEN(C343)-3)),IF(RIGHT(C343,2)="M)",-1000000*VALUE(MID(C343,2,LEN(C343)-3)),IF(RIGHT(C343,2)="B)",-1000000000*VALUE(MID(C343,2,LEN(C343)-3)),IF(RIGHT(C343,2)="k)",-1000*VALUE(MID(C343,2,LEN(C343)-3)),VALUE(SUBSTITUTE(C343,",","")))))),IF(RIGHT(C343,1)="T",1000000000000*VALUE(LEFT(C343,LEN(C343)-1)),IF(RIGHT(C343,1)="M",1000000*VALUE(LEFT(C343,LEN(C343)-1)),IF(RIGHT(C343,1)="B",1000000000*VALUE(LEFT(C343,LEN(C343)-1)),IF(RIGHT(C343,1)="%",0.01*VALUE(LEFT(C343,LEN(C343)-1)),IF(RIGHT(C343,1)="k",1000*VALUE(LEFT(C343,LEN(C343)-1)),VALUE(SUBSTITUTE(C343,",",""))))))))),"N/A")</f>
        <v/>
      </c>
      <c r="K343">
        <f>IFERROR(IF(TRIM(D343)="-", "N/A", IF(RIGHT(D343,1)=")",IF(RIGHT(D343,2)="T)",-1000000000000*VALUE(MID(D343,2,LEN(D343)-3)),IF(RIGHT(D343,2)="M)",-1000000*VALUE(MID(D343,2,LEN(D343)-3)),IF(RIGHT(D343,2)="B)",-1000000000*VALUE(MID(D343,2,LEN(D343)-3)),IF(RIGHT(D343,2)="k)",-1000*VALUE(MID(D343,2,LEN(D343)-3)),VALUE(SUBSTITUTE(D343,",","")))))),IF(RIGHT(D343,1)="T",1000000000000*VALUE(LEFT(D343,LEN(D343)-1)),IF(RIGHT(D343,1)="M",1000000*VALUE(LEFT(D343,LEN(D343)-1)),IF(RIGHT(D343,1)="B",1000000000*VALUE(LEFT(D343,LEN(D343)-1)),IF(RIGHT(D343,1)="%",0.01*VALUE(LEFT(D343,LEN(D343)-1)),IF(RIGHT(D343,1)="k",1000*VALUE(LEFT(D343,LEN(D343)-1)),VALUE(SUBSTITUTE(D343,",",""))))))))),"N/A")</f>
        <v/>
      </c>
      <c r="L343">
        <f>IFERROR(IF(TRIM(E343)="-", "N/A", IF(RIGHT(E343,1)=")",IF(RIGHT(E343,2)="T)",-1000000000000*VALUE(MID(E343,2,LEN(E343)-3)),IF(RIGHT(E343,2)="M)",-1000000*VALUE(MID(E343,2,LEN(E343)-3)),IF(RIGHT(E343,2)="B)",-1000000000*VALUE(MID(E343,2,LEN(E343)-3)),IF(RIGHT(E343,2)="k)",-1000*VALUE(MID(E343,2,LEN(E343)-3)),VALUE(SUBSTITUTE(E343,",","")))))),IF(RIGHT(E343,1)="T",1000000000000*VALUE(LEFT(E343,LEN(E343)-1)),IF(RIGHT(E343,1)="M",1000000*VALUE(LEFT(E343,LEN(E343)-1)),IF(RIGHT(E343,1)="B",1000000000*VALUE(LEFT(E343,LEN(E343)-1)),IF(RIGHT(E343,1)="%",0.01*VALUE(LEFT(E343,LEN(E343)-1)),IF(RIGHT(E343,1)="k",1000*VALUE(LEFT(E343,LEN(E343)-1)),VALUE(SUBSTITUTE(E343,",",""))))))))),"N/A")</f>
        <v/>
      </c>
      <c r="M343">
        <f>IFERROR(IF(TRIM(F343)="-", "N/A", IF(RIGHT(F343,1)=")",IF(RIGHT(F343,2)="T)",-1000000000000*VALUE(MID(F343,2,LEN(F343)-3)),IF(RIGHT(F343,2)="M)",-1000000*VALUE(MID(F343,2,LEN(F343)-3)),IF(RIGHT(F343,2)="B)",-1000000000*VALUE(MID(F343,2,LEN(F343)-3)),IF(RIGHT(F343,2)="k)",-1000*VALUE(MID(F343,2,LEN(F343)-3)),VALUE(SUBSTITUTE(F343,",","")))))),IF(RIGHT(F343,1)="T",1000000000000*VALUE(LEFT(F343,LEN(F343)-1)),IF(RIGHT(F343,1)="M",1000000*VALUE(LEFT(F343,LEN(F343)-1)),IF(RIGHT(F343,1)="B",1000000000*VALUE(LEFT(F343,LEN(F343)-1)),IF(RIGHT(F343,1)="%",0.01*VALUE(LEFT(F343,LEN(F343)-1)),IF(RIGHT(F343,1)="k",1000*VALUE(LEFT(F343,LEN(F343)-1)),VALUE(SUBSTITUTE(F343,",",""))))))))),"N/A")</f>
        <v/>
      </c>
      <c r="N343">
        <f>IFERROR(IF(TRIM(G343)="-", "N/A", IF(RIGHT(G343,1)=")",IF(RIGHT(G343,2)="T)",-1000000000000*VALUE(MID(G343,2,LEN(G343)-3)),IF(RIGHT(G343,2)="M)",-1000000*VALUE(MID(G343,2,LEN(G343)-3)),IF(RIGHT(G343,2)="B)",-1000000000*VALUE(MID(G343,2,LEN(G343)-3)),IF(RIGHT(G343,2)="k)",-1000*VALUE(MID(G343,2,LEN(G343)-3)),VALUE(SUBSTITUTE(G343,",","")))))),IF(RIGHT(G343,1)="T",1000000000000*VALUE(LEFT(G343,LEN(G343)-1)),IF(RIGHT(G343,1)="M",1000000*VALUE(LEFT(G343,LEN(G343)-1)),IF(RIGHT(G343,1)="B",1000000000*VALUE(LEFT(G343,LEN(G343)-1)),IF(RIGHT(G343,1)="%",0.01*VALUE(LEFT(G343,LEN(G343)-1)),IF(RIGHT(G343,1)="k",1000*VALUE(LEFT(G343,LEN(G343)-1)),VALUE(SUBSTITUTE(G343,",",""))))))))),"N/A")</f>
        <v/>
      </c>
      <c r="P343">
        <f>MAX(J343:N343)</f>
        <v/>
      </c>
      <c r="Q343">
        <f>IFERROR(J144+MATCH(P343,J343:N343,0)-1,"")</f>
        <v/>
      </c>
      <c r="R343">
        <f>IF(Q343="","",MIN(J343:N343))</f>
        <v/>
      </c>
      <c r="S343">
        <f>IFERROR(J144+MATCH(R343,J343:N343,0)-1,"")</f>
        <v/>
      </c>
      <c r="T343">
        <f>IFERROR(AVERAGE(J343:N343),"")</f>
        <v/>
      </c>
      <c r="U343">
        <f>IFERROR(STDEV(J343:N343),"")</f>
        <v/>
      </c>
      <c r="V343">
        <f>IFERROR(IF(C343="-","",IF(ISBLANK(B343),"",IF(OR(ISNUMBER(FIND("Growth",B343)),ISNUMBER(FIND("Margin",B343))),"",(J343-T343)/U343))),"")</f>
        <v/>
      </c>
      <c r="W343">
        <f>IFERROR(IF(OR(D343="-",ISBLANK(D343)),"",(K343-T343)/U343),"")</f>
        <v/>
      </c>
      <c r="X343">
        <f>IFERROR(IF(OR(E343="-",ISBLANK(E343)),"",(L343-T343)/U343),"")</f>
        <v/>
      </c>
      <c r="Y343">
        <f>IFERROR(IF(OR(F343="-",ISBLANK(F343)),"",(M343-T343)/U343),"")</f>
        <v/>
      </c>
      <c r="Z343">
        <f>IFERROR(IF(OR(G343="-",ISBLANK(G343)),"",(N343-T343)/U343),"")</f>
        <v/>
      </c>
      <c r="AA343">
        <f>IF(MAX(MAX(V343:Z343),ABS(MIN(V343:Z343)))=ABS(MIN(V343:Z343)),MIN(V343:Z343),MAX(V343:Z343))</f>
        <v/>
      </c>
      <c r="AB343">
        <f>IFERROR(V144+MATCH(AA343,V343:Z343,0)-1,"")</f>
        <v/>
      </c>
      <c r="AC343">
        <f>IF(AB343&lt;&gt;"",IF(S343=AB343,"Low",IF(AB343=Q343,"High","")),"")</f>
        <v/>
      </c>
      <c r="AE343">
        <f>IF(ISNUMBER(MATCH("N/A",J343:N343,0)),"",IFERROR((5 * SUMPRODUCT(J144:N144,J343:N343) - PRODUCT(SUM(J144:N144),SUM(J343:N343))) / ((5 * SUM((J144^2)+(K144^2)+(L144^2)+(M144^2)+(N144^2))) - SUM(J144:N144)^2),""))</f>
        <v/>
      </c>
      <c r="AF343">
        <f>IFERROR(CORREL(J144:N144,J343:N343),"")</f>
        <v/>
      </c>
      <c r="AZ343">
        <f>IF(Q343=S343,0,1)</f>
        <v/>
      </c>
      <c r="BA343">
        <f>IF(AZ343=1,IF(Q343="","",IF(Q343=N144,"Yes","No")),"")</f>
        <v/>
      </c>
      <c r="BB343">
        <f>IF(BA343="Yes",P343,"")</f>
        <v/>
      </c>
      <c r="BC343">
        <f>IF(AZ343=1,IF(S343="","",IF(S343=N144,"Yes","No")),"")</f>
        <v/>
      </c>
      <c r="BD343">
        <f>IF(BC343="Yes",R343,"")</f>
        <v/>
      </c>
      <c r="BE343">
        <f>IFERROR(IF(SIGN(AE343)=1,"Increasing",IF(SIGN(AE343)=-1,"Decreasing","")),"")</f>
        <v/>
      </c>
      <c r="BF343">
        <f>IF(OR(AND(BE343="Increasing",BA343="Yes"),AND(BE343="Decreasing",BC343="Yes")),"Yes","No")</f>
        <v/>
      </c>
      <c r="BG343">
        <f>IF(I343="pos_trend","Yes","No")</f>
        <v/>
      </c>
      <c r="BH343">
        <f>IF(AF343&lt;&gt;"",IF(ABS(AF343)&gt;0.8,"Yes","No"),"")</f>
        <v/>
      </c>
    </row>
    <row r="344" spans="1:60">
      <c r="I344">
        <f>IF(AND(K344&gt; J344, L344&gt; K344, M344&gt; L344, N344&gt; M344), "pos_trend", IF(AND(K344&lt; J344, L344&lt; K344, M344&lt; L344, N344&lt; M344), "neg_trend", "N/A"))</f>
        <v/>
      </c>
      <c r="J344">
        <f>IFERROR(IF(TRIM(C344)="-", "N/A", IF(RIGHT(C344,1)=")",IF(RIGHT(C344,2)="T)",-1000000000000*VALUE(MID(C344,2,LEN(C344)-3)),IF(RIGHT(C344,2)="M)",-1000000*VALUE(MID(C344,2,LEN(C344)-3)),IF(RIGHT(C344,2)="B)",-1000000000*VALUE(MID(C344,2,LEN(C344)-3)),IF(RIGHT(C344,2)="k)",-1000*VALUE(MID(C344,2,LEN(C344)-3)),VALUE(SUBSTITUTE(C344,",","")))))),IF(RIGHT(C344,1)="T",1000000000000*VALUE(LEFT(C344,LEN(C344)-1)),IF(RIGHT(C344,1)="M",1000000*VALUE(LEFT(C344,LEN(C344)-1)),IF(RIGHT(C344,1)="B",1000000000*VALUE(LEFT(C344,LEN(C344)-1)),IF(RIGHT(C344,1)="%",0.01*VALUE(LEFT(C344,LEN(C344)-1)),IF(RIGHT(C344,1)="k",1000*VALUE(LEFT(C344,LEN(C344)-1)),VALUE(SUBSTITUTE(C344,",",""))))))))),"N/A")</f>
        <v/>
      </c>
      <c r="K344">
        <f>IFERROR(IF(TRIM(D344)="-", "N/A", IF(RIGHT(D344,1)=")",IF(RIGHT(D344,2)="T)",-1000000000000*VALUE(MID(D344,2,LEN(D344)-3)),IF(RIGHT(D344,2)="M)",-1000000*VALUE(MID(D344,2,LEN(D344)-3)),IF(RIGHT(D344,2)="B)",-1000000000*VALUE(MID(D344,2,LEN(D344)-3)),IF(RIGHT(D344,2)="k)",-1000*VALUE(MID(D344,2,LEN(D344)-3)),VALUE(SUBSTITUTE(D344,",","")))))),IF(RIGHT(D344,1)="T",1000000000000*VALUE(LEFT(D344,LEN(D344)-1)),IF(RIGHT(D344,1)="M",1000000*VALUE(LEFT(D344,LEN(D344)-1)),IF(RIGHT(D344,1)="B",1000000000*VALUE(LEFT(D344,LEN(D344)-1)),IF(RIGHT(D344,1)="%",0.01*VALUE(LEFT(D344,LEN(D344)-1)),IF(RIGHT(D344,1)="k",1000*VALUE(LEFT(D344,LEN(D344)-1)),VALUE(SUBSTITUTE(D344,",",""))))))))),"N/A")</f>
        <v/>
      </c>
      <c r="L344">
        <f>IFERROR(IF(TRIM(E344)="-", "N/A", IF(RIGHT(E344,1)=")",IF(RIGHT(E344,2)="T)",-1000000000000*VALUE(MID(E344,2,LEN(E344)-3)),IF(RIGHT(E344,2)="M)",-1000000*VALUE(MID(E344,2,LEN(E344)-3)),IF(RIGHT(E344,2)="B)",-1000000000*VALUE(MID(E344,2,LEN(E344)-3)),IF(RIGHT(E344,2)="k)",-1000*VALUE(MID(E344,2,LEN(E344)-3)),VALUE(SUBSTITUTE(E344,",","")))))),IF(RIGHT(E344,1)="T",1000000000000*VALUE(LEFT(E344,LEN(E344)-1)),IF(RIGHT(E344,1)="M",1000000*VALUE(LEFT(E344,LEN(E344)-1)),IF(RIGHT(E344,1)="B",1000000000*VALUE(LEFT(E344,LEN(E344)-1)),IF(RIGHT(E344,1)="%",0.01*VALUE(LEFT(E344,LEN(E344)-1)),IF(RIGHT(E344,1)="k",1000*VALUE(LEFT(E344,LEN(E344)-1)),VALUE(SUBSTITUTE(E344,",",""))))))))),"N/A")</f>
        <v/>
      </c>
      <c r="M344">
        <f>IFERROR(IF(TRIM(F344)="-", "N/A", IF(RIGHT(F344,1)=")",IF(RIGHT(F344,2)="T)",-1000000000000*VALUE(MID(F344,2,LEN(F344)-3)),IF(RIGHT(F344,2)="M)",-1000000*VALUE(MID(F344,2,LEN(F344)-3)),IF(RIGHT(F344,2)="B)",-1000000000*VALUE(MID(F344,2,LEN(F344)-3)),IF(RIGHT(F344,2)="k)",-1000*VALUE(MID(F344,2,LEN(F344)-3)),VALUE(SUBSTITUTE(F344,",","")))))),IF(RIGHT(F344,1)="T",1000000000000*VALUE(LEFT(F344,LEN(F344)-1)),IF(RIGHT(F344,1)="M",1000000*VALUE(LEFT(F344,LEN(F344)-1)),IF(RIGHT(F344,1)="B",1000000000*VALUE(LEFT(F344,LEN(F344)-1)),IF(RIGHT(F344,1)="%",0.01*VALUE(LEFT(F344,LEN(F344)-1)),IF(RIGHT(F344,1)="k",1000*VALUE(LEFT(F344,LEN(F344)-1)),VALUE(SUBSTITUTE(F344,",",""))))))))),"N/A")</f>
        <v/>
      </c>
      <c r="N344">
        <f>IFERROR(IF(TRIM(G344)="-", "N/A", IF(RIGHT(G344,1)=")",IF(RIGHT(G344,2)="T)",-1000000000000*VALUE(MID(G344,2,LEN(G344)-3)),IF(RIGHT(G344,2)="M)",-1000000*VALUE(MID(G344,2,LEN(G344)-3)),IF(RIGHT(G344,2)="B)",-1000000000*VALUE(MID(G344,2,LEN(G344)-3)),IF(RIGHT(G344,2)="k)",-1000*VALUE(MID(G344,2,LEN(G344)-3)),VALUE(SUBSTITUTE(G344,",","")))))),IF(RIGHT(G344,1)="T",1000000000000*VALUE(LEFT(G344,LEN(G344)-1)),IF(RIGHT(G344,1)="M",1000000*VALUE(LEFT(G344,LEN(G344)-1)),IF(RIGHT(G344,1)="B",1000000000*VALUE(LEFT(G344,LEN(G344)-1)),IF(RIGHT(G344,1)="%",0.01*VALUE(LEFT(G344,LEN(G344)-1)),IF(RIGHT(G344,1)="k",1000*VALUE(LEFT(G344,LEN(G344)-1)),VALUE(SUBSTITUTE(G344,",",""))))))))),"N/A")</f>
        <v/>
      </c>
      <c r="P344">
        <f>MAX(J344:N344)</f>
        <v/>
      </c>
      <c r="Q344">
        <f>IFERROR(J144+MATCH(P344,J344:N344,0)-1,"")</f>
        <v/>
      </c>
      <c r="R344">
        <f>IF(Q344="","",MIN(J344:N344))</f>
        <v/>
      </c>
      <c r="S344">
        <f>IFERROR(J144+MATCH(R344,J344:N344,0)-1,"")</f>
        <v/>
      </c>
      <c r="T344">
        <f>IFERROR(AVERAGE(J344:N344),"")</f>
        <v/>
      </c>
      <c r="U344">
        <f>IFERROR(STDEV(J344:N344),"")</f>
        <v/>
      </c>
      <c r="V344">
        <f>IFERROR(IF(C344="-","",IF(ISBLANK(B344),"",IF(OR(ISNUMBER(FIND("Growth",B344)),ISNUMBER(FIND("Margin",B344))),"",(J344-T344)/U344))),"")</f>
        <v/>
      </c>
      <c r="W344">
        <f>IFERROR(IF(OR(D344="-",ISBLANK(D344)),"",(K344-T344)/U344),"")</f>
        <v/>
      </c>
      <c r="X344">
        <f>IFERROR(IF(OR(E344="-",ISBLANK(E344)),"",(L344-T344)/U344),"")</f>
        <v/>
      </c>
      <c r="Y344">
        <f>IFERROR(IF(OR(F344="-",ISBLANK(F344)),"",(M344-T344)/U344),"")</f>
        <v/>
      </c>
      <c r="Z344">
        <f>IFERROR(IF(OR(G344="-",ISBLANK(G344)),"",(N344-T344)/U344),"")</f>
        <v/>
      </c>
      <c r="AA344">
        <f>IF(MAX(MAX(V344:Z344),ABS(MIN(V344:Z344)))=ABS(MIN(V344:Z344)),MIN(V344:Z344),MAX(V344:Z344))</f>
        <v/>
      </c>
      <c r="AB344">
        <f>IFERROR(V144+MATCH(AA344,V344:Z344,0)-1,"")</f>
        <v/>
      </c>
      <c r="AC344">
        <f>IF(AB344&lt;&gt;"",IF(S344=AB344,"Low",IF(AB344=Q344,"High","")),"")</f>
        <v/>
      </c>
      <c r="AE344">
        <f>IF(ISNUMBER(MATCH("N/A",J344:N344,0)),"",IFERROR((5 * SUMPRODUCT(J144:N144,J344:N344) - PRODUCT(SUM(J144:N144),SUM(J344:N344))) / ((5 * SUM((J144^2)+(K144^2)+(L144^2)+(M144^2)+(N144^2))) - SUM(J144:N144)^2),""))</f>
        <v/>
      </c>
      <c r="AF344">
        <f>IFERROR(CORREL(J144:N144,J344:N344),"")</f>
        <v/>
      </c>
      <c r="AZ344">
        <f>IF(Q344=S344,0,1)</f>
        <v/>
      </c>
      <c r="BA344">
        <f>IF(AZ344=1,IF(Q344="","",IF(Q344=N144,"Yes","No")),"")</f>
        <v/>
      </c>
      <c r="BB344">
        <f>IF(BA344="Yes",P344,"")</f>
        <v/>
      </c>
      <c r="BC344">
        <f>IF(AZ344=1,IF(S344="","",IF(S344=N144,"Yes","No")),"")</f>
        <v/>
      </c>
      <c r="BD344">
        <f>IF(BC344="Yes",R344,"")</f>
        <v/>
      </c>
      <c r="BE344">
        <f>IFERROR(IF(SIGN(AE344)=1,"Increasing",IF(SIGN(AE344)=-1,"Decreasing","")),"")</f>
        <v/>
      </c>
      <c r="BF344">
        <f>IF(OR(AND(BE344="Increasing",BA344="Yes"),AND(BE344="Decreasing",BC344="Yes")),"Yes","No")</f>
        <v/>
      </c>
      <c r="BG344">
        <f>IF(I344="pos_trend","Yes","No")</f>
        <v/>
      </c>
      <c r="BH344">
        <f>IF(AF344&lt;&gt;"",IF(ABS(AF344)&gt;0.8,"Yes","No"),"")</f>
        <v/>
      </c>
    </row>
    <row r="345" spans="1:60">
      <c r="I345">
        <f>IF(AND(K345&gt; J345, L345&gt; K345, M345&gt; L345, N345&gt; M345), "pos_trend", IF(AND(K345&lt; J345, L345&lt; K345, M345&lt; L345, N345&lt; M345), "neg_trend", "N/A"))</f>
        <v/>
      </c>
      <c r="J345">
        <f>IFERROR(IF(TRIM(C345)="-", "N/A", IF(RIGHT(C345,1)=")",IF(RIGHT(C345,2)="T)",-1000000000000*VALUE(MID(C345,2,LEN(C345)-3)),IF(RIGHT(C345,2)="M)",-1000000*VALUE(MID(C345,2,LEN(C345)-3)),IF(RIGHT(C345,2)="B)",-1000000000*VALUE(MID(C345,2,LEN(C345)-3)),IF(RIGHT(C345,2)="k)",-1000*VALUE(MID(C345,2,LEN(C345)-3)),VALUE(SUBSTITUTE(C345,",","")))))),IF(RIGHT(C345,1)="T",1000000000000*VALUE(LEFT(C345,LEN(C345)-1)),IF(RIGHT(C345,1)="M",1000000*VALUE(LEFT(C345,LEN(C345)-1)),IF(RIGHT(C345,1)="B",1000000000*VALUE(LEFT(C345,LEN(C345)-1)),IF(RIGHT(C345,1)="%",0.01*VALUE(LEFT(C345,LEN(C345)-1)),IF(RIGHT(C345,1)="k",1000*VALUE(LEFT(C345,LEN(C345)-1)),VALUE(SUBSTITUTE(C345,",",""))))))))),"N/A")</f>
        <v/>
      </c>
      <c r="K345">
        <f>IFERROR(IF(TRIM(D345)="-", "N/A", IF(RIGHT(D345,1)=")",IF(RIGHT(D345,2)="T)",-1000000000000*VALUE(MID(D345,2,LEN(D345)-3)),IF(RIGHT(D345,2)="M)",-1000000*VALUE(MID(D345,2,LEN(D345)-3)),IF(RIGHT(D345,2)="B)",-1000000000*VALUE(MID(D345,2,LEN(D345)-3)),IF(RIGHT(D345,2)="k)",-1000*VALUE(MID(D345,2,LEN(D345)-3)),VALUE(SUBSTITUTE(D345,",","")))))),IF(RIGHT(D345,1)="T",1000000000000*VALUE(LEFT(D345,LEN(D345)-1)),IF(RIGHT(D345,1)="M",1000000*VALUE(LEFT(D345,LEN(D345)-1)),IF(RIGHT(D345,1)="B",1000000000*VALUE(LEFT(D345,LEN(D345)-1)),IF(RIGHT(D345,1)="%",0.01*VALUE(LEFT(D345,LEN(D345)-1)),IF(RIGHT(D345,1)="k",1000*VALUE(LEFT(D345,LEN(D345)-1)),VALUE(SUBSTITUTE(D345,",",""))))))))),"N/A")</f>
        <v/>
      </c>
      <c r="L345">
        <f>IFERROR(IF(TRIM(E345)="-", "N/A", IF(RIGHT(E345,1)=")",IF(RIGHT(E345,2)="T)",-1000000000000*VALUE(MID(E345,2,LEN(E345)-3)),IF(RIGHT(E345,2)="M)",-1000000*VALUE(MID(E345,2,LEN(E345)-3)),IF(RIGHT(E345,2)="B)",-1000000000*VALUE(MID(E345,2,LEN(E345)-3)),IF(RIGHT(E345,2)="k)",-1000*VALUE(MID(E345,2,LEN(E345)-3)),VALUE(SUBSTITUTE(E345,",","")))))),IF(RIGHT(E345,1)="T",1000000000000*VALUE(LEFT(E345,LEN(E345)-1)),IF(RIGHT(E345,1)="M",1000000*VALUE(LEFT(E345,LEN(E345)-1)),IF(RIGHT(E345,1)="B",1000000000*VALUE(LEFT(E345,LEN(E345)-1)),IF(RIGHT(E345,1)="%",0.01*VALUE(LEFT(E345,LEN(E345)-1)),IF(RIGHT(E345,1)="k",1000*VALUE(LEFT(E345,LEN(E345)-1)),VALUE(SUBSTITUTE(E345,",",""))))))))),"N/A")</f>
        <v/>
      </c>
      <c r="M345">
        <f>IFERROR(IF(TRIM(F345)="-", "N/A", IF(RIGHT(F345,1)=")",IF(RIGHT(F345,2)="T)",-1000000000000*VALUE(MID(F345,2,LEN(F345)-3)),IF(RIGHT(F345,2)="M)",-1000000*VALUE(MID(F345,2,LEN(F345)-3)),IF(RIGHT(F345,2)="B)",-1000000000*VALUE(MID(F345,2,LEN(F345)-3)),IF(RIGHT(F345,2)="k)",-1000*VALUE(MID(F345,2,LEN(F345)-3)),VALUE(SUBSTITUTE(F345,",","")))))),IF(RIGHT(F345,1)="T",1000000000000*VALUE(LEFT(F345,LEN(F345)-1)),IF(RIGHT(F345,1)="M",1000000*VALUE(LEFT(F345,LEN(F345)-1)),IF(RIGHT(F345,1)="B",1000000000*VALUE(LEFT(F345,LEN(F345)-1)),IF(RIGHT(F345,1)="%",0.01*VALUE(LEFT(F345,LEN(F345)-1)),IF(RIGHT(F345,1)="k",1000*VALUE(LEFT(F345,LEN(F345)-1)),VALUE(SUBSTITUTE(F345,",",""))))))))),"N/A")</f>
        <v/>
      </c>
      <c r="N345">
        <f>IFERROR(IF(TRIM(G345)="-", "N/A", IF(RIGHT(G345,1)=")",IF(RIGHT(G345,2)="T)",-1000000000000*VALUE(MID(G345,2,LEN(G345)-3)),IF(RIGHT(G345,2)="M)",-1000000*VALUE(MID(G345,2,LEN(G345)-3)),IF(RIGHT(G345,2)="B)",-1000000000*VALUE(MID(G345,2,LEN(G345)-3)),IF(RIGHT(G345,2)="k)",-1000*VALUE(MID(G345,2,LEN(G345)-3)),VALUE(SUBSTITUTE(G345,",","")))))),IF(RIGHT(G345,1)="T",1000000000000*VALUE(LEFT(G345,LEN(G345)-1)),IF(RIGHT(G345,1)="M",1000000*VALUE(LEFT(G345,LEN(G345)-1)),IF(RIGHT(G345,1)="B",1000000000*VALUE(LEFT(G345,LEN(G345)-1)),IF(RIGHT(G345,1)="%",0.01*VALUE(LEFT(G345,LEN(G345)-1)),IF(RIGHT(G345,1)="k",1000*VALUE(LEFT(G345,LEN(G345)-1)),VALUE(SUBSTITUTE(G345,",",""))))))))),"N/A")</f>
        <v/>
      </c>
      <c r="P345">
        <f>MAX(J345:N345)</f>
        <v/>
      </c>
      <c r="Q345">
        <f>IFERROR(J144+MATCH(P345,J345:N345,0)-1,"")</f>
        <v/>
      </c>
      <c r="R345">
        <f>IF(Q345="","",MIN(J345:N345))</f>
        <v/>
      </c>
      <c r="S345">
        <f>IFERROR(J144+MATCH(R345,J345:N345,0)-1,"")</f>
        <v/>
      </c>
      <c r="T345">
        <f>IFERROR(AVERAGE(J345:N345),"")</f>
        <v/>
      </c>
      <c r="U345">
        <f>IFERROR(STDEV(J345:N345),"")</f>
        <v/>
      </c>
      <c r="V345">
        <f>IFERROR(IF(C345="-","",IF(ISBLANK(B345),"",IF(OR(ISNUMBER(FIND("Growth",B345)),ISNUMBER(FIND("Margin",B345))),"",(J345-T345)/U345))),"")</f>
        <v/>
      </c>
      <c r="W345">
        <f>IFERROR(IF(OR(D345="-",ISBLANK(D345)),"",(K345-T345)/U345),"")</f>
        <v/>
      </c>
      <c r="X345">
        <f>IFERROR(IF(OR(E345="-",ISBLANK(E345)),"",(L345-T345)/U345),"")</f>
        <v/>
      </c>
      <c r="Y345">
        <f>IFERROR(IF(OR(F345="-",ISBLANK(F345)),"",(M345-T345)/U345),"")</f>
        <v/>
      </c>
      <c r="Z345">
        <f>IFERROR(IF(OR(G345="-",ISBLANK(G345)),"",(N345-T345)/U345),"")</f>
        <v/>
      </c>
      <c r="AA345">
        <f>IF(MAX(MAX(V345:Z345),ABS(MIN(V345:Z345)))=ABS(MIN(V345:Z345)),MIN(V345:Z345),MAX(V345:Z345))</f>
        <v/>
      </c>
      <c r="AB345">
        <f>IFERROR(V144+MATCH(AA345,V345:Z345,0)-1,"")</f>
        <v/>
      </c>
      <c r="AC345">
        <f>IF(AB345&lt;&gt;"",IF(S345=AB345,"Low",IF(AB345=Q345,"High","")),"")</f>
        <v/>
      </c>
      <c r="AE345">
        <f>IF(ISNUMBER(MATCH("N/A",J345:N345,0)),"",IFERROR((5 * SUMPRODUCT(J144:N144,J345:N345) - PRODUCT(SUM(J144:N144),SUM(J345:N345))) / ((5 * SUM((J144^2)+(K144^2)+(L144^2)+(M144^2)+(N144^2))) - SUM(J144:N144)^2),""))</f>
        <v/>
      </c>
      <c r="AF345">
        <f>IFERROR(CORREL(J144:N144,J345:N345),"")</f>
        <v/>
      </c>
      <c r="AZ345">
        <f>IF(Q345=S345,0,1)</f>
        <v/>
      </c>
      <c r="BA345">
        <f>IF(AZ345=1,IF(Q345="","",IF(Q345=N144,"Yes","No")),"")</f>
        <v/>
      </c>
      <c r="BB345">
        <f>IF(BA345="Yes",P345,"")</f>
        <v/>
      </c>
      <c r="BC345">
        <f>IF(AZ345=1,IF(S345="","",IF(S345=N144,"Yes","No")),"")</f>
        <v/>
      </c>
      <c r="BD345">
        <f>IF(BC345="Yes",R345,"")</f>
        <v/>
      </c>
      <c r="BE345">
        <f>IFERROR(IF(SIGN(AE345)=1,"Increasing",IF(SIGN(AE345)=-1,"Decreasing","")),"")</f>
        <v/>
      </c>
      <c r="BF345">
        <f>IF(OR(AND(BE345="Increasing",BA345="Yes"),AND(BE345="Decreasing",BC345="Yes")),"Yes","No")</f>
        <v/>
      </c>
      <c r="BG345">
        <f>IF(I345="pos_trend","Yes","No")</f>
        <v/>
      </c>
      <c r="BH345">
        <f>IF(AF345&lt;&gt;"",IF(ABS(AF345)&gt;0.8,"Yes","No"),"")</f>
        <v/>
      </c>
    </row>
    <row r="346" spans="1:60">
      <c r="I346">
        <f>IF(AND(K346&gt; J346, L346&gt; K346, M346&gt; L346, N346&gt; M346), "pos_trend", IF(AND(K346&lt; J346, L346&lt; K346, M346&lt; L346, N346&lt; M346), "neg_trend", "N/A"))</f>
        <v/>
      </c>
      <c r="J346">
        <f>IFERROR(IF(TRIM(C346)="-", "N/A", IF(RIGHT(C346,1)=")",IF(RIGHT(C346,2)="T)",-1000000000000*VALUE(MID(C346,2,LEN(C346)-3)),IF(RIGHT(C346,2)="M)",-1000000*VALUE(MID(C346,2,LEN(C346)-3)),IF(RIGHT(C346,2)="B)",-1000000000*VALUE(MID(C346,2,LEN(C346)-3)),IF(RIGHT(C346,2)="k)",-1000*VALUE(MID(C346,2,LEN(C346)-3)),VALUE(SUBSTITUTE(C346,",","")))))),IF(RIGHT(C346,1)="T",1000000000000*VALUE(LEFT(C346,LEN(C346)-1)),IF(RIGHT(C346,1)="M",1000000*VALUE(LEFT(C346,LEN(C346)-1)),IF(RIGHT(C346,1)="B",1000000000*VALUE(LEFT(C346,LEN(C346)-1)),IF(RIGHT(C346,1)="%",0.01*VALUE(LEFT(C346,LEN(C346)-1)),IF(RIGHT(C346,1)="k",1000*VALUE(LEFT(C346,LEN(C346)-1)),VALUE(SUBSTITUTE(C346,",",""))))))))),"N/A")</f>
        <v/>
      </c>
      <c r="K346">
        <f>IFERROR(IF(TRIM(D346)="-", "N/A", IF(RIGHT(D346,1)=")",IF(RIGHT(D346,2)="T)",-1000000000000*VALUE(MID(D346,2,LEN(D346)-3)),IF(RIGHT(D346,2)="M)",-1000000*VALUE(MID(D346,2,LEN(D346)-3)),IF(RIGHT(D346,2)="B)",-1000000000*VALUE(MID(D346,2,LEN(D346)-3)),IF(RIGHT(D346,2)="k)",-1000*VALUE(MID(D346,2,LEN(D346)-3)),VALUE(SUBSTITUTE(D346,",","")))))),IF(RIGHT(D346,1)="T",1000000000000*VALUE(LEFT(D346,LEN(D346)-1)),IF(RIGHT(D346,1)="M",1000000*VALUE(LEFT(D346,LEN(D346)-1)),IF(RIGHT(D346,1)="B",1000000000*VALUE(LEFT(D346,LEN(D346)-1)),IF(RIGHT(D346,1)="%",0.01*VALUE(LEFT(D346,LEN(D346)-1)),IF(RIGHT(D346,1)="k",1000*VALUE(LEFT(D346,LEN(D346)-1)),VALUE(SUBSTITUTE(D346,",",""))))))))),"N/A")</f>
        <v/>
      </c>
      <c r="L346">
        <f>IFERROR(IF(TRIM(E346)="-", "N/A", IF(RIGHT(E346,1)=")",IF(RIGHT(E346,2)="T)",-1000000000000*VALUE(MID(E346,2,LEN(E346)-3)),IF(RIGHT(E346,2)="M)",-1000000*VALUE(MID(E346,2,LEN(E346)-3)),IF(RIGHT(E346,2)="B)",-1000000000*VALUE(MID(E346,2,LEN(E346)-3)),IF(RIGHT(E346,2)="k)",-1000*VALUE(MID(E346,2,LEN(E346)-3)),VALUE(SUBSTITUTE(E346,",","")))))),IF(RIGHT(E346,1)="T",1000000000000*VALUE(LEFT(E346,LEN(E346)-1)),IF(RIGHT(E346,1)="M",1000000*VALUE(LEFT(E346,LEN(E346)-1)),IF(RIGHT(E346,1)="B",1000000000*VALUE(LEFT(E346,LEN(E346)-1)),IF(RIGHT(E346,1)="%",0.01*VALUE(LEFT(E346,LEN(E346)-1)),IF(RIGHT(E346,1)="k",1000*VALUE(LEFT(E346,LEN(E346)-1)),VALUE(SUBSTITUTE(E346,",",""))))))))),"N/A")</f>
        <v/>
      </c>
      <c r="M346">
        <f>IFERROR(IF(TRIM(F346)="-", "N/A", IF(RIGHT(F346,1)=")",IF(RIGHT(F346,2)="T)",-1000000000000*VALUE(MID(F346,2,LEN(F346)-3)),IF(RIGHT(F346,2)="M)",-1000000*VALUE(MID(F346,2,LEN(F346)-3)),IF(RIGHT(F346,2)="B)",-1000000000*VALUE(MID(F346,2,LEN(F346)-3)),IF(RIGHT(F346,2)="k)",-1000*VALUE(MID(F346,2,LEN(F346)-3)),VALUE(SUBSTITUTE(F346,",","")))))),IF(RIGHT(F346,1)="T",1000000000000*VALUE(LEFT(F346,LEN(F346)-1)),IF(RIGHT(F346,1)="M",1000000*VALUE(LEFT(F346,LEN(F346)-1)),IF(RIGHT(F346,1)="B",1000000000*VALUE(LEFT(F346,LEN(F346)-1)),IF(RIGHT(F346,1)="%",0.01*VALUE(LEFT(F346,LEN(F346)-1)),IF(RIGHT(F346,1)="k",1000*VALUE(LEFT(F346,LEN(F346)-1)),VALUE(SUBSTITUTE(F346,",",""))))))))),"N/A")</f>
        <v/>
      </c>
      <c r="N346">
        <f>IFERROR(IF(TRIM(G346)="-", "N/A", IF(RIGHT(G346,1)=")",IF(RIGHT(G346,2)="T)",-1000000000000*VALUE(MID(G346,2,LEN(G346)-3)),IF(RIGHT(G346,2)="M)",-1000000*VALUE(MID(G346,2,LEN(G346)-3)),IF(RIGHT(G346,2)="B)",-1000000000*VALUE(MID(G346,2,LEN(G346)-3)),IF(RIGHT(G346,2)="k)",-1000*VALUE(MID(G346,2,LEN(G346)-3)),VALUE(SUBSTITUTE(G346,",","")))))),IF(RIGHT(G346,1)="T",1000000000000*VALUE(LEFT(G346,LEN(G346)-1)),IF(RIGHT(G346,1)="M",1000000*VALUE(LEFT(G346,LEN(G346)-1)),IF(RIGHT(G346,1)="B",1000000000*VALUE(LEFT(G346,LEN(G346)-1)),IF(RIGHT(G346,1)="%",0.01*VALUE(LEFT(G346,LEN(G346)-1)),IF(RIGHT(G346,1)="k",1000*VALUE(LEFT(G346,LEN(G346)-1)),VALUE(SUBSTITUTE(G346,",",""))))))))),"N/A")</f>
        <v/>
      </c>
      <c r="P346">
        <f>MAX(J346:N346)</f>
        <v/>
      </c>
      <c r="Q346">
        <f>IFERROR(J144+MATCH(P346,J346:N346,0)-1,"")</f>
        <v/>
      </c>
      <c r="R346">
        <f>IF(Q346="","",MIN(J346:N346))</f>
        <v/>
      </c>
      <c r="S346">
        <f>IFERROR(J144+MATCH(R346,J346:N346,0)-1,"")</f>
        <v/>
      </c>
      <c r="T346">
        <f>IFERROR(AVERAGE(J346:N346),"")</f>
        <v/>
      </c>
      <c r="U346">
        <f>IFERROR(STDEV(J346:N346),"")</f>
        <v/>
      </c>
      <c r="V346">
        <f>IFERROR(IF(C346="-","",IF(ISBLANK(B346),"",IF(OR(ISNUMBER(FIND("Growth",B346)),ISNUMBER(FIND("Margin",B346))),"",(J346-T346)/U346))),"")</f>
        <v/>
      </c>
      <c r="W346">
        <f>IFERROR(IF(OR(D346="-",ISBLANK(D346)),"",(K346-T346)/U346),"")</f>
        <v/>
      </c>
      <c r="X346">
        <f>IFERROR(IF(OR(E346="-",ISBLANK(E346)),"",(L346-T346)/U346),"")</f>
        <v/>
      </c>
      <c r="Y346">
        <f>IFERROR(IF(OR(F346="-",ISBLANK(F346)),"",(M346-T346)/U346),"")</f>
        <v/>
      </c>
      <c r="Z346">
        <f>IFERROR(IF(OR(G346="-",ISBLANK(G346)),"",(N346-T346)/U346),"")</f>
        <v/>
      </c>
      <c r="AA346">
        <f>IF(MAX(MAX(V346:Z346),ABS(MIN(V346:Z346)))=ABS(MIN(V346:Z346)),MIN(V346:Z346),MAX(V346:Z346))</f>
        <v/>
      </c>
      <c r="AB346">
        <f>IFERROR(V144+MATCH(AA346,V346:Z346,0)-1,"")</f>
        <v/>
      </c>
      <c r="AC346">
        <f>IF(AB346&lt;&gt;"",IF(S346=AB346,"Low",IF(AB346=Q346,"High","")),"")</f>
        <v/>
      </c>
      <c r="AE346">
        <f>IF(ISNUMBER(MATCH("N/A",J346:N346,0)),"",IFERROR((5 * SUMPRODUCT(J144:N144,J346:N346) - PRODUCT(SUM(J144:N144),SUM(J346:N346))) / ((5 * SUM((J144^2)+(K144^2)+(L144^2)+(M144^2)+(N144^2))) - SUM(J144:N144)^2),""))</f>
        <v/>
      </c>
      <c r="AF346">
        <f>IFERROR(CORREL(J144:N144,J346:N346),"")</f>
        <v/>
      </c>
      <c r="AZ346">
        <f>IF(Q346=S346,0,1)</f>
        <v/>
      </c>
      <c r="BA346">
        <f>IF(AZ346=1,IF(Q346="","",IF(Q346=N144,"Yes","No")),"")</f>
        <v/>
      </c>
      <c r="BB346">
        <f>IF(BA346="Yes",P346,"")</f>
        <v/>
      </c>
      <c r="BC346">
        <f>IF(AZ346=1,IF(S346="","",IF(S346=N144,"Yes","No")),"")</f>
        <v/>
      </c>
      <c r="BD346">
        <f>IF(BC346="Yes",R346,"")</f>
        <v/>
      </c>
      <c r="BE346">
        <f>IFERROR(IF(SIGN(AE346)=1,"Increasing",IF(SIGN(AE346)=-1,"Decreasing","")),"")</f>
        <v/>
      </c>
      <c r="BF346">
        <f>IF(OR(AND(BE346="Increasing",BA346="Yes"),AND(BE346="Decreasing",BC346="Yes")),"Yes","No")</f>
        <v/>
      </c>
      <c r="BG346">
        <f>IF(I346="pos_trend","Yes","No")</f>
        <v/>
      </c>
      <c r="BH346">
        <f>IF(AF346&lt;&gt;"",IF(ABS(AF346)&gt;0.8,"Yes","No"),"")</f>
        <v/>
      </c>
    </row>
    <row r="347" spans="1:60">
      <c r="I347">
        <f>IF(AND(K347&gt; J347, L347&gt; K347, M347&gt; L347, N347&gt; M347), "pos_trend", IF(AND(K347&lt; J347, L347&lt; K347, M347&lt; L347, N347&lt; M347), "neg_trend", "N/A"))</f>
        <v/>
      </c>
      <c r="J347">
        <f>IFERROR(IF(TRIM(C347)="-", "N/A", IF(RIGHT(C347,1)=")",IF(RIGHT(C347,2)="T)",-1000000000000*VALUE(MID(C347,2,LEN(C347)-3)),IF(RIGHT(C347,2)="M)",-1000000*VALUE(MID(C347,2,LEN(C347)-3)),IF(RIGHT(C347,2)="B)",-1000000000*VALUE(MID(C347,2,LEN(C347)-3)),IF(RIGHT(C347,2)="k)",-1000*VALUE(MID(C347,2,LEN(C347)-3)),VALUE(SUBSTITUTE(C347,",","")))))),IF(RIGHT(C347,1)="T",1000000000000*VALUE(LEFT(C347,LEN(C347)-1)),IF(RIGHT(C347,1)="M",1000000*VALUE(LEFT(C347,LEN(C347)-1)),IF(RIGHT(C347,1)="B",1000000000*VALUE(LEFT(C347,LEN(C347)-1)),IF(RIGHT(C347,1)="%",0.01*VALUE(LEFT(C347,LEN(C347)-1)),IF(RIGHT(C347,1)="k",1000*VALUE(LEFT(C347,LEN(C347)-1)),VALUE(SUBSTITUTE(C347,",",""))))))))),"N/A")</f>
        <v/>
      </c>
      <c r="K347">
        <f>IFERROR(IF(TRIM(D347)="-", "N/A", IF(RIGHT(D347,1)=")",IF(RIGHT(D347,2)="T)",-1000000000000*VALUE(MID(D347,2,LEN(D347)-3)),IF(RIGHT(D347,2)="M)",-1000000*VALUE(MID(D347,2,LEN(D347)-3)),IF(RIGHT(D347,2)="B)",-1000000000*VALUE(MID(D347,2,LEN(D347)-3)),IF(RIGHT(D347,2)="k)",-1000*VALUE(MID(D347,2,LEN(D347)-3)),VALUE(SUBSTITUTE(D347,",","")))))),IF(RIGHT(D347,1)="T",1000000000000*VALUE(LEFT(D347,LEN(D347)-1)),IF(RIGHT(D347,1)="M",1000000*VALUE(LEFT(D347,LEN(D347)-1)),IF(RIGHT(D347,1)="B",1000000000*VALUE(LEFT(D347,LEN(D347)-1)),IF(RIGHT(D347,1)="%",0.01*VALUE(LEFT(D347,LEN(D347)-1)),IF(RIGHT(D347,1)="k",1000*VALUE(LEFT(D347,LEN(D347)-1)),VALUE(SUBSTITUTE(D347,",",""))))))))),"N/A")</f>
        <v/>
      </c>
      <c r="L347">
        <f>IFERROR(IF(TRIM(E347)="-", "N/A", IF(RIGHT(E347,1)=")",IF(RIGHT(E347,2)="T)",-1000000000000*VALUE(MID(E347,2,LEN(E347)-3)),IF(RIGHT(E347,2)="M)",-1000000*VALUE(MID(E347,2,LEN(E347)-3)),IF(RIGHT(E347,2)="B)",-1000000000*VALUE(MID(E347,2,LEN(E347)-3)),IF(RIGHT(E347,2)="k)",-1000*VALUE(MID(E347,2,LEN(E347)-3)),VALUE(SUBSTITUTE(E347,",","")))))),IF(RIGHT(E347,1)="T",1000000000000*VALUE(LEFT(E347,LEN(E347)-1)),IF(RIGHT(E347,1)="M",1000000*VALUE(LEFT(E347,LEN(E347)-1)),IF(RIGHT(E347,1)="B",1000000000*VALUE(LEFT(E347,LEN(E347)-1)),IF(RIGHT(E347,1)="%",0.01*VALUE(LEFT(E347,LEN(E347)-1)),IF(RIGHT(E347,1)="k",1000*VALUE(LEFT(E347,LEN(E347)-1)),VALUE(SUBSTITUTE(E347,",",""))))))))),"N/A")</f>
        <v/>
      </c>
      <c r="M347">
        <f>IFERROR(IF(TRIM(F347)="-", "N/A", IF(RIGHT(F347,1)=")",IF(RIGHT(F347,2)="T)",-1000000000000*VALUE(MID(F347,2,LEN(F347)-3)),IF(RIGHT(F347,2)="M)",-1000000*VALUE(MID(F347,2,LEN(F347)-3)),IF(RIGHT(F347,2)="B)",-1000000000*VALUE(MID(F347,2,LEN(F347)-3)),IF(RIGHT(F347,2)="k)",-1000*VALUE(MID(F347,2,LEN(F347)-3)),VALUE(SUBSTITUTE(F347,",","")))))),IF(RIGHT(F347,1)="T",1000000000000*VALUE(LEFT(F347,LEN(F347)-1)),IF(RIGHT(F347,1)="M",1000000*VALUE(LEFT(F347,LEN(F347)-1)),IF(RIGHT(F347,1)="B",1000000000*VALUE(LEFT(F347,LEN(F347)-1)),IF(RIGHT(F347,1)="%",0.01*VALUE(LEFT(F347,LEN(F347)-1)),IF(RIGHT(F347,1)="k",1000*VALUE(LEFT(F347,LEN(F347)-1)),VALUE(SUBSTITUTE(F347,",",""))))))))),"N/A")</f>
        <v/>
      </c>
      <c r="N347">
        <f>IFERROR(IF(TRIM(G347)="-", "N/A", IF(RIGHT(G347,1)=")",IF(RIGHT(G347,2)="T)",-1000000000000*VALUE(MID(G347,2,LEN(G347)-3)),IF(RIGHT(G347,2)="M)",-1000000*VALUE(MID(G347,2,LEN(G347)-3)),IF(RIGHT(G347,2)="B)",-1000000000*VALUE(MID(G347,2,LEN(G347)-3)),IF(RIGHT(G347,2)="k)",-1000*VALUE(MID(G347,2,LEN(G347)-3)),VALUE(SUBSTITUTE(G347,",","")))))),IF(RIGHT(G347,1)="T",1000000000000*VALUE(LEFT(G347,LEN(G347)-1)),IF(RIGHT(G347,1)="M",1000000*VALUE(LEFT(G347,LEN(G347)-1)),IF(RIGHT(G347,1)="B",1000000000*VALUE(LEFT(G347,LEN(G347)-1)),IF(RIGHT(G347,1)="%",0.01*VALUE(LEFT(G347,LEN(G347)-1)),IF(RIGHT(G347,1)="k",1000*VALUE(LEFT(G347,LEN(G347)-1)),VALUE(SUBSTITUTE(G347,",",""))))))))),"N/A")</f>
        <v/>
      </c>
      <c r="P347">
        <f>MAX(J347:N347)</f>
        <v/>
      </c>
      <c r="Q347">
        <f>IFERROR(J144+MATCH(P347,J347:N347,0)-1,"")</f>
        <v/>
      </c>
      <c r="R347">
        <f>IF(Q347="","",MIN(J347:N347))</f>
        <v/>
      </c>
      <c r="S347">
        <f>IFERROR(J144+MATCH(R347,J347:N347,0)-1,"")</f>
        <v/>
      </c>
      <c r="T347">
        <f>IFERROR(AVERAGE(J347:N347),"")</f>
        <v/>
      </c>
      <c r="U347">
        <f>IFERROR(STDEV(J347:N347),"")</f>
        <v/>
      </c>
      <c r="V347">
        <f>IFERROR(IF(C347="-","",IF(ISBLANK(B347),"",IF(OR(ISNUMBER(FIND("Growth",B347)),ISNUMBER(FIND("Margin",B347))),"",(J347-T347)/U347))),"")</f>
        <v/>
      </c>
      <c r="W347">
        <f>IFERROR(IF(OR(D347="-",ISBLANK(D347)),"",(K347-T347)/U347),"")</f>
        <v/>
      </c>
      <c r="X347">
        <f>IFERROR(IF(OR(E347="-",ISBLANK(E347)),"",(L347-T347)/U347),"")</f>
        <v/>
      </c>
      <c r="Y347">
        <f>IFERROR(IF(OR(F347="-",ISBLANK(F347)),"",(M347-T347)/U347),"")</f>
        <v/>
      </c>
      <c r="Z347">
        <f>IFERROR(IF(OR(G347="-",ISBLANK(G347)),"",(N347-T347)/U347),"")</f>
        <v/>
      </c>
      <c r="AA347">
        <f>IF(MAX(MAX(V347:Z347),ABS(MIN(V347:Z347)))=ABS(MIN(V347:Z347)),MIN(V347:Z347),MAX(V347:Z347))</f>
        <v/>
      </c>
      <c r="AB347">
        <f>IFERROR(V144+MATCH(AA347,V347:Z347,0)-1,"")</f>
        <v/>
      </c>
      <c r="AC347">
        <f>IF(AB347&lt;&gt;"",IF(S347=AB347,"Low",IF(AB347=Q347,"High","")),"")</f>
        <v/>
      </c>
      <c r="AE347">
        <f>IF(ISNUMBER(MATCH("N/A",J347:N347,0)),"",IFERROR((5 * SUMPRODUCT(J144:N144,J347:N347) - PRODUCT(SUM(J144:N144),SUM(J347:N347))) / ((5 * SUM((J144^2)+(K144^2)+(L144^2)+(M144^2)+(N144^2))) - SUM(J144:N144)^2),""))</f>
        <v/>
      </c>
      <c r="AF347">
        <f>IFERROR(CORREL(J144:N144,J347:N347),"")</f>
        <v/>
      </c>
      <c r="AZ347">
        <f>IF(Q347=S347,0,1)</f>
        <v/>
      </c>
      <c r="BA347">
        <f>IF(AZ347=1,IF(Q347="","",IF(Q347=N144,"Yes","No")),"")</f>
        <v/>
      </c>
      <c r="BB347">
        <f>IF(BA347="Yes",P347,"")</f>
        <v/>
      </c>
      <c r="BC347">
        <f>IF(AZ347=1,IF(S347="","",IF(S347=N144,"Yes","No")),"")</f>
        <v/>
      </c>
      <c r="BD347">
        <f>IF(BC347="Yes",R347,"")</f>
        <v/>
      </c>
      <c r="BE347">
        <f>IFERROR(IF(SIGN(AE347)=1,"Increasing",IF(SIGN(AE347)=-1,"Decreasing","")),"")</f>
        <v/>
      </c>
      <c r="BF347">
        <f>IF(OR(AND(BE347="Increasing",BA347="Yes"),AND(BE347="Decreasing",BC347="Yes")),"Yes","No")</f>
        <v/>
      </c>
      <c r="BG347">
        <f>IF(I347="pos_trend","Yes","No")</f>
        <v/>
      </c>
      <c r="BH347">
        <f>IF(AF347&lt;&gt;"",IF(ABS(AF347)&gt;0.8,"Yes","No"),"")</f>
        <v/>
      </c>
    </row>
    <row r="348" spans="1:60">
      <c r="I348">
        <f>IF(AND(K348&gt; J348, L348&gt; K348, M348&gt; L348, N348&gt; M348), "pos_trend", IF(AND(K348&lt; J348, L348&lt; K348, M348&lt; L348, N348&lt; M348), "neg_trend", "N/A"))</f>
        <v/>
      </c>
      <c r="J348">
        <f>IFERROR(IF(TRIM(C348)="-", "N/A", IF(RIGHT(C348,1)=")",IF(RIGHT(C348,2)="T)",-1000000000000*VALUE(MID(C348,2,LEN(C348)-3)),IF(RIGHT(C348,2)="M)",-1000000*VALUE(MID(C348,2,LEN(C348)-3)),IF(RIGHT(C348,2)="B)",-1000000000*VALUE(MID(C348,2,LEN(C348)-3)),IF(RIGHT(C348,2)="k)",-1000*VALUE(MID(C348,2,LEN(C348)-3)),VALUE(SUBSTITUTE(C348,",","")))))),IF(RIGHT(C348,1)="T",1000000000000*VALUE(LEFT(C348,LEN(C348)-1)),IF(RIGHT(C348,1)="M",1000000*VALUE(LEFT(C348,LEN(C348)-1)),IF(RIGHT(C348,1)="B",1000000000*VALUE(LEFT(C348,LEN(C348)-1)),IF(RIGHT(C348,1)="%",0.01*VALUE(LEFT(C348,LEN(C348)-1)),IF(RIGHT(C348,1)="k",1000*VALUE(LEFT(C348,LEN(C348)-1)),VALUE(SUBSTITUTE(C348,",",""))))))))),"N/A")</f>
        <v/>
      </c>
      <c r="K348">
        <f>IFERROR(IF(TRIM(D348)="-", "N/A", IF(RIGHT(D348,1)=")",IF(RIGHT(D348,2)="T)",-1000000000000*VALUE(MID(D348,2,LEN(D348)-3)),IF(RIGHT(D348,2)="M)",-1000000*VALUE(MID(D348,2,LEN(D348)-3)),IF(RIGHT(D348,2)="B)",-1000000000*VALUE(MID(D348,2,LEN(D348)-3)),IF(RIGHT(D348,2)="k)",-1000*VALUE(MID(D348,2,LEN(D348)-3)),VALUE(SUBSTITUTE(D348,",","")))))),IF(RIGHT(D348,1)="T",1000000000000*VALUE(LEFT(D348,LEN(D348)-1)),IF(RIGHT(D348,1)="M",1000000*VALUE(LEFT(D348,LEN(D348)-1)),IF(RIGHT(D348,1)="B",1000000000*VALUE(LEFT(D348,LEN(D348)-1)),IF(RIGHT(D348,1)="%",0.01*VALUE(LEFT(D348,LEN(D348)-1)),IF(RIGHT(D348,1)="k",1000*VALUE(LEFT(D348,LEN(D348)-1)),VALUE(SUBSTITUTE(D348,",",""))))))))),"N/A")</f>
        <v/>
      </c>
      <c r="L348">
        <f>IFERROR(IF(TRIM(E348)="-", "N/A", IF(RIGHT(E348,1)=")",IF(RIGHT(E348,2)="T)",-1000000000000*VALUE(MID(E348,2,LEN(E348)-3)),IF(RIGHT(E348,2)="M)",-1000000*VALUE(MID(E348,2,LEN(E348)-3)),IF(RIGHT(E348,2)="B)",-1000000000*VALUE(MID(E348,2,LEN(E348)-3)),IF(RIGHT(E348,2)="k)",-1000*VALUE(MID(E348,2,LEN(E348)-3)),VALUE(SUBSTITUTE(E348,",","")))))),IF(RIGHT(E348,1)="T",1000000000000*VALUE(LEFT(E348,LEN(E348)-1)),IF(RIGHT(E348,1)="M",1000000*VALUE(LEFT(E348,LEN(E348)-1)),IF(RIGHT(E348,1)="B",1000000000*VALUE(LEFT(E348,LEN(E348)-1)),IF(RIGHT(E348,1)="%",0.01*VALUE(LEFT(E348,LEN(E348)-1)),IF(RIGHT(E348,1)="k",1000*VALUE(LEFT(E348,LEN(E348)-1)),VALUE(SUBSTITUTE(E348,",",""))))))))),"N/A")</f>
        <v/>
      </c>
      <c r="M348">
        <f>IFERROR(IF(TRIM(F348)="-", "N/A", IF(RIGHT(F348,1)=")",IF(RIGHT(F348,2)="T)",-1000000000000*VALUE(MID(F348,2,LEN(F348)-3)),IF(RIGHT(F348,2)="M)",-1000000*VALUE(MID(F348,2,LEN(F348)-3)),IF(RIGHT(F348,2)="B)",-1000000000*VALUE(MID(F348,2,LEN(F348)-3)),IF(RIGHT(F348,2)="k)",-1000*VALUE(MID(F348,2,LEN(F348)-3)),VALUE(SUBSTITUTE(F348,",","")))))),IF(RIGHT(F348,1)="T",1000000000000*VALUE(LEFT(F348,LEN(F348)-1)),IF(RIGHT(F348,1)="M",1000000*VALUE(LEFT(F348,LEN(F348)-1)),IF(RIGHT(F348,1)="B",1000000000*VALUE(LEFT(F348,LEN(F348)-1)),IF(RIGHT(F348,1)="%",0.01*VALUE(LEFT(F348,LEN(F348)-1)),IF(RIGHT(F348,1)="k",1000*VALUE(LEFT(F348,LEN(F348)-1)),VALUE(SUBSTITUTE(F348,",",""))))))))),"N/A")</f>
        <v/>
      </c>
      <c r="N348">
        <f>IFERROR(IF(TRIM(G348)="-", "N/A", IF(RIGHT(G348,1)=")",IF(RIGHT(G348,2)="T)",-1000000000000*VALUE(MID(G348,2,LEN(G348)-3)),IF(RIGHT(G348,2)="M)",-1000000*VALUE(MID(G348,2,LEN(G348)-3)),IF(RIGHT(G348,2)="B)",-1000000000*VALUE(MID(G348,2,LEN(G348)-3)),IF(RIGHT(G348,2)="k)",-1000*VALUE(MID(G348,2,LEN(G348)-3)),VALUE(SUBSTITUTE(G348,",","")))))),IF(RIGHT(G348,1)="T",1000000000000*VALUE(LEFT(G348,LEN(G348)-1)),IF(RIGHT(G348,1)="M",1000000*VALUE(LEFT(G348,LEN(G348)-1)),IF(RIGHT(G348,1)="B",1000000000*VALUE(LEFT(G348,LEN(G348)-1)),IF(RIGHT(G348,1)="%",0.01*VALUE(LEFT(G348,LEN(G348)-1)),IF(RIGHT(G348,1)="k",1000*VALUE(LEFT(G348,LEN(G348)-1)),VALUE(SUBSTITUTE(G348,",",""))))))))),"N/A")</f>
        <v/>
      </c>
      <c r="P348">
        <f>MAX(J348:N348)</f>
        <v/>
      </c>
      <c r="Q348">
        <f>IFERROR(J144+MATCH(P348,J348:N348,0)-1,"")</f>
        <v/>
      </c>
      <c r="R348">
        <f>IF(Q348="","",MIN(J348:N348))</f>
        <v/>
      </c>
      <c r="S348">
        <f>IFERROR(J144+MATCH(R348,J348:N348,0)-1,"")</f>
        <v/>
      </c>
      <c r="T348">
        <f>IFERROR(AVERAGE(J348:N348),"")</f>
        <v/>
      </c>
      <c r="U348">
        <f>IFERROR(STDEV(J348:N348),"")</f>
        <v/>
      </c>
      <c r="V348">
        <f>IFERROR(IF(C348="-","",IF(ISBLANK(B348),"",IF(OR(ISNUMBER(FIND("Growth",B348)),ISNUMBER(FIND("Margin",B348))),"",(J348-T348)/U348))),"")</f>
        <v/>
      </c>
      <c r="W348">
        <f>IFERROR(IF(OR(D348="-",ISBLANK(D348)),"",(K348-T348)/U348),"")</f>
        <v/>
      </c>
      <c r="X348">
        <f>IFERROR(IF(OR(E348="-",ISBLANK(E348)),"",(L348-T348)/U348),"")</f>
        <v/>
      </c>
      <c r="Y348">
        <f>IFERROR(IF(OR(F348="-",ISBLANK(F348)),"",(M348-T348)/U348),"")</f>
        <v/>
      </c>
      <c r="Z348">
        <f>IFERROR(IF(OR(G348="-",ISBLANK(G348)),"",(N348-T348)/U348),"")</f>
        <v/>
      </c>
      <c r="AA348">
        <f>IF(MAX(MAX(V348:Z348),ABS(MIN(V348:Z348)))=ABS(MIN(V348:Z348)),MIN(V348:Z348),MAX(V348:Z348))</f>
        <v/>
      </c>
      <c r="AB348">
        <f>IFERROR(V144+MATCH(AA348,V348:Z348,0)-1,"")</f>
        <v/>
      </c>
      <c r="AC348">
        <f>IF(AB348&lt;&gt;"",IF(S348=AB348,"Low",IF(AB348=Q348,"High","")),"")</f>
        <v/>
      </c>
      <c r="AE348">
        <f>IF(ISNUMBER(MATCH("N/A",J348:N348,0)),"",IFERROR((5 * SUMPRODUCT(J144:N144,J348:N348) - PRODUCT(SUM(J144:N144),SUM(J348:N348))) / ((5 * SUM((J144^2)+(K144^2)+(L144^2)+(M144^2)+(N144^2))) - SUM(J144:N144)^2),""))</f>
        <v/>
      </c>
      <c r="AF348">
        <f>IFERROR(CORREL(J144:N144,J348:N348),"")</f>
        <v/>
      </c>
      <c r="AZ348">
        <f>IF(Q348=S348,0,1)</f>
        <v/>
      </c>
      <c r="BA348">
        <f>IF(AZ348=1,IF(Q348="","",IF(Q348=N144,"Yes","No")),"")</f>
        <v/>
      </c>
      <c r="BB348">
        <f>IF(BA348="Yes",P348,"")</f>
        <v/>
      </c>
      <c r="BC348">
        <f>IF(AZ348=1,IF(S348="","",IF(S348=N144,"Yes","No")),"")</f>
        <v/>
      </c>
      <c r="BD348">
        <f>IF(BC348="Yes",R348,"")</f>
        <v/>
      </c>
      <c r="BE348">
        <f>IFERROR(IF(SIGN(AE348)=1,"Increasing",IF(SIGN(AE348)=-1,"Decreasing","")),"")</f>
        <v/>
      </c>
      <c r="BF348">
        <f>IF(OR(AND(BE348="Increasing",BA348="Yes"),AND(BE348="Decreasing",BC348="Yes")),"Yes","No")</f>
        <v/>
      </c>
      <c r="BG348">
        <f>IF(I348="pos_trend","Yes","No")</f>
        <v/>
      </c>
      <c r="BH348">
        <f>IF(AF348&lt;&gt;"",IF(ABS(AF348)&gt;0.8,"Yes","No"),"")</f>
        <v/>
      </c>
    </row>
    <row r="349" spans="1:60">
      <c r="I349">
        <f>IF(AND(K349&gt; J349, L349&gt; K349, M349&gt; L349, N349&gt; M349), "pos_trend", IF(AND(K349&lt; J349, L349&lt; K349, M349&lt; L349, N349&lt; M349), "neg_trend", "N/A"))</f>
        <v/>
      </c>
      <c r="J349">
        <f>IFERROR(IF(TRIM(C349)="-", "N/A", IF(RIGHT(C349,1)=")",IF(RIGHT(C349,2)="T)",-1000000000000*VALUE(MID(C349,2,LEN(C349)-3)),IF(RIGHT(C349,2)="M)",-1000000*VALUE(MID(C349,2,LEN(C349)-3)),IF(RIGHT(C349,2)="B)",-1000000000*VALUE(MID(C349,2,LEN(C349)-3)),IF(RIGHT(C349,2)="k)",-1000*VALUE(MID(C349,2,LEN(C349)-3)),VALUE(SUBSTITUTE(C349,",","")))))),IF(RIGHT(C349,1)="T",1000000000000*VALUE(LEFT(C349,LEN(C349)-1)),IF(RIGHT(C349,1)="M",1000000*VALUE(LEFT(C349,LEN(C349)-1)),IF(RIGHT(C349,1)="B",1000000000*VALUE(LEFT(C349,LEN(C349)-1)),IF(RIGHT(C349,1)="%",0.01*VALUE(LEFT(C349,LEN(C349)-1)),IF(RIGHT(C349,1)="k",1000*VALUE(LEFT(C349,LEN(C349)-1)),VALUE(SUBSTITUTE(C349,",",""))))))))),"N/A")</f>
        <v/>
      </c>
      <c r="K349">
        <f>IFERROR(IF(TRIM(D349)="-", "N/A", IF(RIGHT(D349,1)=")",IF(RIGHT(D349,2)="T)",-1000000000000*VALUE(MID(D349,2,LEN(D349)-3)),IF(RIGHT(D349,2)="M)",-1000000*VALUE(MID(D349,2,LEN(D349)-3)),IF(RIGHT(D349,2)="B)",-1000000000*VALUE(MID(D349,2,LEN(D349)-3)),IF(RIGHT(D349,2)="k)",-1000*VALUE(MID(D349,2,LEN(D349)-3)),VALUE(SUBSTITUTE(D349,",","")))))),IF(RIGHT(D349,1)="T",1000000000000*VALUE(LEFT(D349,LEN(D349)-1)),IF(RIGHT(D349,1)="M",1000000*VALUE(LEFT(D349,LEN(D349)-1)),IF(RIGHT(D349,1)="B",1000000000*VALUE(LEFT(D349,LEN(D349)-1)),IF(RIGHT(D349,1)="%",0.01*VALUE(LEFT(D349,LEN(D349)-1)),IF(RIGHT(D349,1)="k",1000*VALUE(LEFT(D349,LEN(D349)-1)),VALUE(SUBSTITUTE(D349,",",""))))))))),"N/A")</f>
        <v/>
      </c>
      <c r="L349">
        <f>IFERROR(IF(TRIM(E349)="-", "N/A", IF(RIGHT(E349,1)=")",IF(RIGHT(E349,2)="T)",-1000000000000*VALUE(MID(E349,2,LEN(E349)-3)),IF(RIGHT(E349,2)="M)",-1000000*VALUE(MID(E349,2,LEN(E349)-3)),IF(RIGHT(E349,2)="B)",-1000000000*VALUE(MID(E349,2,LEN(E349)-3)),IF(RIGHT(E349,2)="k)",-1000*VALUE(MID(E349,2,LEN(E349)-3)),VALUE(SUBSTITUTE(E349,",","")))))),IF(RIGHT(E349,1)="T",1000000000000*VALUE(LEFT(E349,LEN(E349)-1)),IF(RIGHT(E349,1)="M",1000000*VALUE(LEFT(E349,LEN(E349)-1)),IF(RIGHT(E349,1)="B",1000000000*VALUE(LEFT(E349,LEN(E349)-1)),IF(RIGHT(E349,1)="%",0.01*VALUE(LEFT(E349,LEN(E349)-1)),IF(RIGHT(E349,1)="k",1000*VALUE(LEFT(E349,LEN(E349)-1)),VALUE(SUBSTITUTE(E349,",",""))))))))),"N/A")</f>
        <v/>
      </c>
      <c r="M349">
        <f>IFERROR(IF(TRIM(F349)="-", "N/A", IF(RIGHT(F349,1)=")",IF(RIGHT(F349,2)="T)",-1000000000000*VALUE(MID(F349,2,LEN(F349)-3)),IF(RIGHT(F349,2)="M)",-1000000*VALUE(MID(F349,2,LEN(F349)-3)),IF(RIGHT(F349,2)="B)",-1000000000*VALUE(MID(F349,2,LEN(F349)-3)),IF(RIGHT(F349,2)="k)",-1000*VALUE(MID(F349,2,LEN(F349)-3)),VALUE(SUBSTITUTE(F349,",","")))))),IF(RIGHT(F349,1)="T",1000000000000*VALUE(LEFT(F349,LEN(F349)-1)),IF(RIGHT(F349,1)="M",1000000*VALUE(LEFT(F349,LEN(F349)-1)),IF(RIGHT(F349,1)="B",1000000000*VALUE(LEFT(F349,LEN(F349)-1)),IF(RIGHT(F349,1)="%",0.01*VALUE(LEFT(F349,LEN(F349)-1)),IF(RIGHT(F349,1)="k",1000*VALUE(LEFT(F349,LEN(F349)-1)),VALUE(SUBSTITUTE(F349,",",""))))))))),"N/A")</f>
        <v/>
      </c>
      <c r="N349">
        <f>IFERROR(IF(TRIM(G349)="-", "N/A", IF(RIGHT(G349,1)=")",IF(RIGHT(G349,2)="T)",-1000000000000*VALUE(MID(G349,2,LEN(G349)-3)),IF(RIGHT(G349,2)="M)",-1000000*VALUE(MID(G349,2,LEN(G349)-3)),IF(RIGHT(G349,2)="B)",-1000000000*VALUE(MID(G349,2,LEN(G349)-3)),IF(RIGHT(G349,2)="k)",-1000*VALUE(MID(G349,2,LEN(G349)-3)),VALUE(SUBSTITUTE(G349,",","")))))),IF(RIGHT(G349,1)="T",1000000000000*VALUE(LEFT(G349,LEN(G349)-1)),IF(RIGHT(G349,1)="M",1000000*VALUE(LEFT(G349,LEN(G349)-1)),IF(RIGHT(G349,1)="B",1000000000*VALUE(LEFT(G349,LEN(G349)-1)),IF(RIGHT(G349,1)="%",0.01*VALUE(LEFT(G349,LEN(G349)-1)),IF(RIGHT(G349,1)="k",1000*VALUE(LEFT(G349,LEN(G349)-1)),VALUE(SUBSTITUTE(G349,",",""))))))))),"N/A")</f>
        <v/>
      </c>
      <c r="P349">
        <f>MAX(J349:N349)</f>
        <v/>
      </c>
      <c r="Q349">
        <f>IFERROR(J144+MATCH(P349,J349:N349,0)-1,"")</f>
        <v/>
      </c>
      <c r="R349">
        <f>IF(Q349="","",MIN(J349:N349))</f>
        <v/>
      </c>
      <c r="S349">
        <f>IFERROR(J144+MATCH(R349,J349:N349,0)-1,"")</f>
        <v/>
      </c>
      <c r="T349">
        <f>IFERROR(AVERAGE(J349:N349),"")</f>
        <v/>
      </c>
      <c r="U349">
        <f>IFERROR(STDEV(J349:N349),"")</f>
        <v/>
      </c>
      <c r="V349">
        <f>IFERROR(IF(C349="-","",IF(ISBLANK(B349),"",IF(OR(ISNUMBER(FIND("Growth",B349)),ISNUMBER(FIND("Margin",B349))),"",(J349-T349)/U349))),"")</f>
        <v/>
      </c>
      <c r="W349">
        <f>IFERROR(IF(OR(D349="-",ISBLANK(D349)),"",(K349-T349)/U349),"")</f>
        <v/>
      </c>
      <c r="X349">
        <f>IFERROR(IF(OR(E349="-",ISBLANK(E349)),"",(L349-T349)/U349),"")</f>
        <v/>
      </c>
      <c r="Y349">
        <f>IFERROR(IF(OR(F349="-",ISBLANK(F349)),"",(M349-T349)/U349),"")</f>
        <v/>
      </c>
      <c r="Z349">
        <f>IFERROR(IF(OR(G349="-",ISBLANK(G349)),"",(N349-T349)/U349),"")</f>
        <v/>
      </c>
      <c r="AA349">
        <f>IF(MAX(MAX(V349:Z349),ABS(MIN(V349:Z349)))=ABS(MIN(V349:Z349)),MIN(V349:Z349),MAX(V349:Z349))</f>
        <v/>
      </c>
      <c r="AB349">
        <f>IFERROR(V144+MATCH(AA349,V349:Z349,0)-1,"")</f>
        <v/>
      </c>
      <c r="AC349">
        <f>IF(AB349&lt;&gt;"",IF(S349=AB349,"Low",IF(AB349=Q349,"High","")),"")</f>
        <v/>
      </c>
      <c r="AE349">
        <f>IF(ISNUMBER(MATCH("N/A",J349:N349,0)),"",IFERROR((5 * SUMPRODUCT(J144:N144,J349:N349) - PRODUCT(SUM(J144:N144),SUM(J349:N349))) / ((5 * SUM((J144^2)+(K144^2)+(L144^2)+(M144^2)+(N144^2))) - SUM(J144:N144)^2),""))</f>
        <v/>
      </c>
      <c r="AF349">
        <f>IFERROR(CORREL(J144:N144,J349:N349),"")</f>
        <v/>
      </c>
      <c r="AZ349">
        <f>IF(Q349=S349,0,1)</f>
        <v/>
      </c>
      <c r="BA349">
        <f>IF(AZ349=1,IF(Q349="","",IF(Q349=N144,"Yes","No")),"")</f>
        <v/>
      </c>
      <c r="BB349">
        <f>IF(BA349="Yes",P349,"")</f>
        <v/>
      </c>
      <c r="BC349">
        <f>IF(AZ349=1,IF(S349="","",IF(S349=N144,"Yes","No")),"")</f>
        <v/>
      </c>
      <c r="BD349">
        <f>IF(BC349="Yes",R349,"")</f>
        <v/>
      </c>
      <c r="BE349">
        <f>IFERROR(IF(SIGN(AE349)=1,"Increasing",IF(SIGN(AE349)=-1,"Decreasing","")),"")</f>
        <v/>
      </c>
      <c r="BF349">
        <f>IF(OR(AND(BE349="Increasing",BA349="Yes"),AND(BE349="Decreasing",BC349="Yes")),"Yes","No")</f>
        <v/>
      </c>
      <c r="BG349">
        <f>IF(I349="pos_trend","Yes","No")</f>
        <v/>
      </c>
      <c r="BH349">
        <f>IF(AF349&lt;&gt;"",IF(ABS(AF349)&gt;0.8,"Yes","No"),"")</f>
        <v/>
      </c>
    </row>
    <row r="350" spans="1:60">
      <c r="I350">
        <f>IF(AND(K350&gt; J350, L350&gt; K350, M350&gt; L350, N350&gt; M350), "pos_trend", IF(AND(K350&lt; J350, L350&lt; K350, M350&lt; L350, N350&lt; M350), "neg_trend", "N/A"))</f>
        <v/>
      </c>
      <c r="J350">
        <f>IFERROR(IF(TRIM(C350)="-", "N/A", IF(RIGHT(C350,1)=")",IF(RIGHT(C350,2)="T)",-1000000000000*VALUE(MID(C350,2,LEN(C350)-3)),IF(RIGHT(C350,2)="M)",-1000000*VALUE(MID(C350,2,LEN(C350)-3)),IF(RIGHT(C350,2)="B)",-1000000000*VALUE(MID(C350,2,LEN(C350)-3)),IF(RIGHT(C350,2)="k)",-1000*VALUE(MID(C350,2,LEN(C350)-3)),VALUE(SUBSTITUTE(C350,",","")))))),IF(RIGHT(C350,1)="T",1000000000000*VALUE(LEFT(C350,LEN(C350)-1)),IF(RIGHT(C350,1)="M",1000000*VALUE(LEFT(C350,LEN(C350)-1)),IF(RIGHT(C350,1)="B",1000000000*VALUE(LEFT(C350,LEN(C350)-1)),IF(RIGHT(C350,1)="%",0.01*VALUE(LEFT(C350,LEN(C350)-1)),IF(RIGHT(C350,1)="k",1000*VALUE(LEFT(C350,LEN(C350)-1)),VALUE(SUBSTITUTE(C350,",",""))))))))),"N/A")</f>
        <v/>
      </c>
      <c r="K350">
        <f>IFERROR(IF(TRIM(D350)="-", "N/A", IF(RIGHT(D350,1)=")",IF(RIGHT(D350,2)="T)",-1000000000000*VALUE(MID(D350,2,LEN(D350)-3)),IF(RIGHT(D350,2)="M)",-1000000*VALUE(MID(D350,2,LEN(D350)-3)),IF(RIGHT(D350,2)="B)",-1000000000*VALUE(MID(D350,2,LEN(D350)-3)),IF(RIGHT(D350,2)="k)",-1000*VALUE(MID(D350,2,LEN(D350)-3)),VALUE(SUBSTITUTE(D350,",","")))))),IF(RIGHT(D350,1)="T",1000000000000*VALUE(LEFT(D350,LEN(D350)-1)),IF(RIGHT(D350,1)="M",1000000*VALUE(LEFT(D350,LEN(D350)-1)),IF(RIGHT(D350,1)="B",1000000000*VALUE(LEFT(D350,LEN(D350)-1)),IF(RIGHT(D350,1)="%",0.01*VALUE(LEFT(D350,LEN(D350)-1)),IF(RIGHT(D350,1)="k",1000*VALUE(LEFT(D350,LEN(D350)-1)),VALUE(SUBSTITUTE(D350,",",""))))))))),"N/A")</f>
        <v/>
      </c>
      <c r="L350">
        <f>IFERROR(IF(TRIM(E350)="-", "N/A", IF(RIGHT(E350,1)=")",IF(RIGHT(E350,2)="T)",-1000000000000*VALUE(MID(E350,2,LEN(E350)-3)),IF(RIGHT(E350,2)="M)",-1000000*VALUE(MID(E350,2,LEN(E350)-3)),IF(RIGHT(E350,2)="B)",-1000000000*VALUE(MID(E350,2,LEN(E350)-3)),IF(RIGHT(E350,2)="k)",-1000*VALUE(MID(E350,2,LEN(E350)-3)),VALUE(SUBSTITUTE(E350,",","")))))),IF(RIGHT(E350,1)="T",1000000000000*VALUE(LEFT(E350,LEN(E350)-1)),IF(RIGHT(E350,1)="M",1000000*VALUE(LEFT(E350,LEN(E350)-1)),IF(RIGHT(E350,1)="B",1000000000*VALUE(LEFT(E350,LEN(E350)-1)),IF(RIGHT(E350,1)="%",0.01*VALUE(LEFT(E350,LEN(E350)-1)),IF(RIGHT(E350,1)="k",1000*VALUE(LEFT(E350,LEN(E350)-1)),VALUE(SUBSTITUTE(E350,",",""))))))))),"N/A")</f>
        <v/>
      </c>
      <c r="M350">
        <f>IFERROR(IF(TRIM(F350)="-", "N/A", IF(RIGHT(F350,1)=")",IF(RIGHT(F350,2)="T)",-1000000000000*VALUE(MID(F350,2,LEN(F350)-3)),IF(RIGHT(F350,2)="M)",-1000000*VALUE(MID(F350,2,LEN(F350)-3)),IF(RIGHT(F350,2)="B)",-1000000000*VALUE(MID(F350,2,LEN(F350)-3)),IF(RIGHT(F350,2)="k)",-1000*VALUE(MID(F350,2,LEN(F350)-3)),VALUE(SUBSTITUTE(F350,",","")))))),IF(RIGHT(F350,1)="T",1000000000000*VALUE(LEFT(F350,LEN(F350)-1)),IF(RIGHT(F350,1)="M",1000000*VALUE(LEFT(F350,LEN(F350)-1)),IF(RIGHT(F350,1)="B",1000000000*VALUE(LEFT(F350,LEN(F350)-1)),IF(RIGHT(F350,1)="%",0.01*VALUE(LEFT(F350,LEN(F350)-1)),IF(RIGHT(F350,1)="k",1000*VALUE(LEFT(F350,LEN(F350)-1)),VALUE(SUBSTITUTE(F350,",",""))))))))),"N/A")</f>
        <v/>
      </c>
      <c r="N350">
        <f>IFERROR(IF(TRIM(G350)="-", "N/A", IF(RIGHT(G350,1)=")",IF(RIGHT(G350,2)="T)",-1000000000000*VALUE(MID(G350,2,LEN(G350)-3)),IF(RIGHT(G350,2)="M)",-1000000*VALUE(MID(G350,2,LEN(G350)-3)),IF(RIGHT(G350,2)="B)",-1000000000*VALUE(MID(G350,2,LEN(G350)-3)),IF(RIGHT(G350,2)="k)",-1000*VALUE(MID(G350,2,LEN(G350)-3)),VALUE(SUBSTITUTE(G350,",","")))))),IF(RIGHT(G350,1)="T",1000000000000*VALUE(LEFT(G350,LEN(G350)-1)),IF(RIGHT(G350,1)="M",1000000*VALUE(LEFT(G350,LEN(G350)-1)),IF(RIGHT(G350,1)="B",1000000000*VALUE(LEFT(G350,LEN(G350)-1)),IF(RIGHT(G350,1)="%",0.01*VALUE(LEFT(G350,LEN(G350)-1)),IF(RIGHT(G350,1)="k",1000*VALUE(LEFT(G350,LEN(G350)-1)),VALUE(SUBSTITUTE(G350,",",""))))))))),"N/A")</f>
        <v/>
      </c>
      <c r="P350">
        <f>MAX(J350:N350)</f>
        <v/>
      </c>
      <c r="Q350">
        <f>IFERROR(J144+MATCH(P350,J350:N350,0)-1,"")</f>
        <v/>
      </c>
      <c r="R350">
        <f>IF(Q350="","",MIN(J350:N350))</f>
        <v/>
      </c>
      <c r="S350">
        <f>IFERROR(J144+MATCH(R350,J350:N350,0)-1,"")</f>
        <v/>
      </c>
      <c r="T350">
        <f>IFERROR(AVERAGE(J350:N350),"")</f>
        <v/>
      </c>
      <c r="U350">
        <f>IFERROR(STDEV(J350:N350),"")</f>
        <v/>
      </c>
      <c r="V350">
        <f>IFERROR(IF(C350="-","",IF(ISBLANK(B350),"",IF(OR(ISNUMBER(FIND("Growth",B350)),ISNUMBER(FIND("Margin",B350))),"",(J350-T350)/U350))),"")</f>
        <v/>
      </c>
      <c r="W350">
        <f>IFERROR(IF(OR(D350="-",ISBLANK(D350)),"",(K350-T350)/U350),"")</f>
        <v/>
      </c>
      <c r="X350">
        <f>IFERROR(IF(OR(E350="-",ISBLANK(E350)),"",(L350-T350)/U350),"")</f>
        <v/>
      </c>
      <c r="Y350">
        <f>IFERROR(IF(OR(F350="-",ISBLANK(F350)),"",(M350-T350)/U350),"")</f>
        <v/>
      </c>
      <c r="Z350">
        <f>IFERROR(IF(OR(G350="-",ISBLANK(G350)),"",(N350-T350)/U350),"")</f>
        <v/>
      </c>
      <c r="AA350">
        <f>IF(MAX(MAX(V350:Z350),ABS(MIN(V350:Z350)))=ABS(MIN(V350:Z350)),MIN(V350:Z350),MAX(V350:Z350))</f>
        <v/>
      </c>
      <c r="AB350">
        <f>IFERROR(V144+MATCH(AA350,V350:Z350,0)-1,"")</f>
        <v/>
      </c>
      <c r="AC350">
        <f>IF(AB350&lt;&gt;"",IF(S350=AB350,"Low",IF(AB350=Q350,"High","")),"")</f>
        <v/>
      </c>
      <c r="AE350">
        <f>IF(ISNUMBER(MATCH("N/A",J350:N350,0)),"",IFERROR((5 * SUMPRODUCT(J144:N144,J350:N350) - PRODUCT(SUM(J144:N144),SUM(J350:N350))) / ((5 * SUM((J144^2)+(K144^2)+(L144^2)+(M144^2)+(N144^2))) - SUM(J144:N144)^2),""))</f>
        <v/>
      </c>
      <c r="AF350">
        <f>IFERROR(CORREL(J144:N144,J350:N350),"")</f>
        <v/>
      </c>
      <c r="AZ350">
        <f>IF(Q350=S350,0,1)</f>
        <v/>
      </c>
      <c r="BA350">
        <f>IF(AZ350=1,IF(Q350="","",IF(Q350=N144,"Yes","No")),"")</f>
        <v/>
      </c>
      <c r="BB350">
        <f>IF(BA350="Yes",P350,"")</f>
        <v/>
      </c>
      <c r="BC350">
        <f>IF(AZ350=1,IF(S350="","",IF(S350=N144,"Yes","No")),"")</f>
        <v/>
      </c>
      <c r="BD350">
        <f>IF(BC350="Yes",R350,"")</f>
        <v/>
      </c>
      <c r="BE350">
        <f>IFERROR(IF(SIGN(AE350)=1,"Increasing",IF(SIGN(AE350)=-1,"Decreasing","")),"")</f>
        <v/>
      </c>
      <c r="BF350">
        <f>IF(OR(AND(BE350="Increasing",BA350="Yes"),AND(BE350="Decreasing",BC350="Yes")),"Yes","No")</f>
        <v/>
      </c>
      <c r="BG350">
        <f>IF(I350="pos_trend","Yes","No")</f>
        <v/>
      </c>
      <c r="BH350">
        <f>IF(AF350&lt;&gt;"",IF(ABS(AF350)&gt;0.8,"Yes","No"),"")</f>
        <v/>
      </c>
    </row>
    <row r="351" spans="1:60">
      <c r="I351">
        <f>IF(AND(K351&gt; J351, L351&gt; K351, M351&gt; L351, N351&gt; M351), "pos_trend", IF(AND(K351&lt; J351, L351&lt; K351, M351&lt; L351, N351&lt; M351), "neg_trend", "N/A"))</f>
        <v/>
      </c>
      <c r="J351">
        <f>IFERROR(IF(TRIM(C351)="-", "N/A", IF(RIGHT(C351,1)=")",IF(RIGHT(C351,2)="T)",-1000000000000*VALUE(MID(C351,2,LEN(C351)-3)),IF(RIGHT(C351,2)="M)",-1000000*VALUE(MID(C351,2,LEN(C351)-3)),IF(RIGHT(C351,2)="B)",-1000000000*VALUE(MID(C351,2,LEN(C351)-3)),IF(RIGHT(C351,2)="k)",-1000*VALUE(MID(C351,2,LEN(C351)-3)),VALUE(SUBSTITUTE(C351,",","")))))),IF(RIGHT(C351,1)="T",1000000000000*VALUE(LEFT(C351,LEN(C351)-1)),IF(RIGHT(C351,1)="M",1000000*VALUE(LEFT(C351,LEN(C351)-1)),IF(RIGHT(C351,1)="B",1000000000*VALUE(LEFT(C351,LEN(C351)-1)),IF(RIGHT(C351,1)="%",0.01*VALUE(LEFT(C351,LEN(C351)-1)),IF(RIGHT(C351,1)="k",1000*VALUE(LEFT(C351,LEN(C351)-1)),VALUE(SUBSTITUTE(C351,",",""))))))))),"N/A")</f>
        <v/>
      </c>
      <c r="K351">
        <f>IFERROR(IF(TRIM(D351)="-", "N/A", IF(RIGHT(D351,1)=")",IF(RIGHT(D351,2)="T)",-1000000000000*VALUE(MID(D351,2,LEN(D351)-3)),IF(RIGHT(D351,2)="M)",-1000000*VALUE(MID(D351,2,LEN(D351)-3)),IF(RIGHT(D351,2)="B)",-1000000000*VALUE(MID(D351,2,LEN(D351)-3)),IF(RIGHT(D351,2)="k)",-1000*VALUE(MID(D351,2,LEN(D351)-3)),VALUE(SUBSTITUTE(D351,",","")))))),IF(RIGHT(D351,1)="T",1000000000000*VALUE(LEFT(D351,LEN(D351)-1)),IF(RIGHT(D351,1)="M",1000000*VALUE(LEFT(D351,LEN(D351)-1)),IF(RIGHT(D351,1)="B",1000000000*VALUE(LEFT(D351,LEN(D351)-1)),IF(RIGHT(D351,1)="%",0.01*VALUE(LEFT(D351,LEN(D351)-1)),IF(RIGHT(D351,1)="k",1000*VALUE(LEFT(D351,LEN(D351)-1)),VALUE(SUBSTITUTE(D351,",",""))))))))),"N/A")</f>
        <v/>
      </c>
      <c r="L351">
        <f>IFERROR(IF(TRIM(E351)="-", "N/A", IF(RIGHT(E351,1)=")",IF(RIGHT(E351,2)="T)",-1000000000000*VALUE(MID(E351,2,LEN(E351)-3)),IF(RIGHT(E351,2)="M)",-1000000*VALUE(MID(E351,2,LEN(E351)-3)),IF(RIGHT(E351,2)="B)",-1000000000*VALUE(MID(E351,2,LEN(E351)-3)),IF(RIGHT(E351,2)="k)",-1000*VALUE(MID(E351,2,LEN(E351)-3)),VALUE(SUBSTITUTE(E351,",","")))))),IF(RIGHT(E351,1)="T",1000000000000*VALUE(LEFT(E351,LEN(E351)-1)),IF(RIGHT(E351,1)="M",1000000*VALUE(LEFT(E351,LEN(E351)-1)),IF(RIGHT(E351,1)="B",1000000000*VALUE(LEFT(E351,LEN(E351)-1)),IF(RIGHT(E351,1)="%",0.01*VALUE(LEFT(E351,LEN(E351)-1)),IF(RIGHT(E351,1)="k",1000*VALUE(LEFT(E351,LEN(E351)-1)),VALUE(SUBSTITUTE(E351,",",""))))))))),"N/A")</f>
        <v/>
      </c>
      <c r="M351">
        <f>IFERROR(IF(TRIM(F351)="-", "N/A", IF(RIGHT(F351,1)=")",IF(RIGHT(F351,2)="T)",-1000000000000*VALUE(MID(F351,2,LEN(F351)-3)),IF(RIGHT(F351,2)="M)",-1000000*VALUE(MID(F351,2,LEN(F351)-3)),IF(RIGHT(F351,2)="B)",-1000000000*VALUE(MID(F351,2,LEN(F351)-3)),IF(RIGHT(F351,2)="k)",-1000*VALUE(MID(F351,2,LEN(F351)-3)),VALUE(SUBSTITUTE(F351,",","")))))),IF(RIGHT(F351,1)="T",1000000000000*VALUE(LEFT(F351,LEN(F351)-1)),IF(RIGHT(F351,1)="M",1000000*VALUE(LEFT(F351,LEN(F351)-1)),IF(RIGHT(F351,1)="B",1000000000*VALUE(LEFT(F351,LEN(F351)-1)),IF(RIGHT(F351,1)="%",0.01*VALUE(LEFT(F351,LEN(F351)-1)),IF(RIGHT(F351,1)="k",1000*VALUE(LEFT(F351,LEN(F351)-1)),VALUE(SUBSTITUTE(F351,",",""))))))))),"N/A")</f>
        <v/>
      </c>
      <c r="N351">
        <f>IFERROR(IF(TRIM(G351)="-", "N/A", IF(RIGHT(G351,1)=")",IF(RIGHT(G351,2)="T)",-1000000000000*VALUE(MID(G351,2,LEN(G351)-3)),IF(RIGHT(G351,2)="M)",-1000000*VALUE(MID(G351,2,LEN(G351)-3)),IF(RIGHT(G351,2)="B)",-1000000000*VALUE(MID(G351,2,LEN(G351)-3)),IF(RIGHT(G351,2)="k)",-1000*VALUE(MID(G351,2,LEN(G351)-3)),VALUE(SUBSTITUTE(G351,",","")))))),IF(RIGHT(G351,1)="T",1000000000000*VALUE(LEFT(G351,LEN(G351)-1)),IF(RIGHT(G351,1)="M",1000000*VALUE(LEFT(G351,LEN(G351)-1)),IF(RIGHT(G351,1)="B",1000000000*VALUE(LEFT(G351,LEN(G351)-1)),IF(RIGHT(G351,1)="%",0.01*VALUE(LEFT(G351,LEN(G351)-1)),IF(RIGHT(G351,1)="k",1000*VALUE(LEFT(G351,LEN(G351)-1)),VALUE(SUBSTITUTE(G351,",",""))))))))),"N/A")</f>
        <v/>
      </c>
      <c r="P351">
        <f>MAX(J351:N351)</f>
        <v/>
      </c>
      <c r="Q351">
        <f>IFERROR(J144+MATCH(P351,J351:N351,0)-1,"")</f>
        <v/>
      </c>
      <c r="R351">
        <f>IF(Q351="","",MIN(J351:N351))</f>
        <v/>
      </c>
      <c r="S351">
        <f>IFERROR(J144+MATCH(R351,J351:N351,0)-1,"")</f>
        <v/>
      </c>
      <c r="T351">
        <f>IFERROR(AVERAGE(J351:N351),"")</f>
        <v/>
      </c>
      <c r="U351">
        <f>IFERROR(STDEV(J351:N351),"")</f>
        <v/>
      </c>
      <c r="V351">
        <f>IFERROR(IF(C351="-","",IF(ISBLANK(B351),"",IF(OR(ISNUMBER(FIND("Growth",B351)),ISNUMBER(FIND("Margin",B351))),"",(J351-T351)/U351))),"")</f>
        <v/>
      </c>
      <c r="W351">
        <f>IFERROR(IF(OR(D351="-",ISBLANK(D351)),"",(K351-T351)/U351),"")</f>
        <v/>
      </c>
      <c r="X351">
        <f>IFERROR(IF(OR(E351="-",ISBLANK(E351)),"",(L351-T351)/U351),"")</f>
        <v/>
      </c>
      <c r="Y351">
        <f>IFERROR(IF(OR(F351="-",ISBLANK(F351)),"",(M351-T351)/U351),"")</f>
        <v/>
      </c>
      <c r="Z351">
        <f>IFERROR(IF(OR(G351="-",ISBLANK(G351)),"",(N351-T351)/U351),"")</f>
        <v/>
      </c>
      <c r="AA351">
        <f>IF(MAX(MAX(V351:Z351),ABS(MIN(V351:Z351)))=ABS(MIN(V351:Z351)),MIN(V351:Z351),MAX(V351:Z351))</f>
        <v/>
      </c>
      <c r="AB351">
        <f>IFERROR(V144+MATCH(AA351,V351:Z351,0)-1,"")</f>
        <v/>
      </c>
      <c r="AC351">
        <f>IF(AB351&lt;&gt;"",IF(S351=AB351,"Low",IF(AB351=Q351,"High","")),"")</f>
        <v/>
      </c>
      <c r="AE351">
        <f>IF(ISNUMBER(MATCH("N/A",J351:N351,0)),"",IFERROR((5 * SUMPRODUCT(J144:N144,J351:N351) - PRODUCT(SUM(J144:N144),SUM(J351:N351))) / ((5 * SUM((J144^2)+(K144^2)+(L144^2)+(M144^2)+(N144^2))) - SUM(J144:N144)^2),""))</f>
        <v/>
      </c>
      <c r="AF351">
        <f>IFERROR(CORREL(J144:N144,J351:N351),"")</f>
        <v/>
      </c>
      <c r="AZ351">
        <f>IF(Q351=S351,0,1)</f>
        <v/>
      </c>
      <c r="BA351">
        <f>IF(AZ351=1,IF(Q351="","",IF(Q351=N144,"Yes","No")),"")</f>
        <v/>
      </c>
      <c r="BB351">
        <f>IF(BA351="Yes",P351,"")</f>
        <v/>
      </c>
      <c r="BC351">
        <f>IF(AZ351=1,IF(S351="","",IF(S351=N144,"Yes","No")),"")</f>
        <v/>
      </c>
      <c r="BD351">
        <f>IF(BC351="Yes",R351,"")</f>
        <v/>
      </c>
      <c r="BE351">
        <f>IFERROR(IF(SIGN(AE351)=1,"Increasing",IF(SIGN(AE351)=-1,"Decreasing","")),"")</f>
        <v/>
      </c>
      <c r="BF351">
        <f>IF(OR(AND(BE351="Increasing",BA351="Yes"),AND(BE351="Decreasing",BC351="Yes")),"Yes","No")</f>
        <v/>
      </c>
      <c r="BG351">
        <f>IF(I351="pos_trend","Yes","No")</f>
        <v/>
      </c>
      <c r="BH351">
        <f>IF(AF351&lt;&gt;"",IF(ABS(AF351)&gt;0.8,"Yes","No"),"")</f>
        <v/>
      </c>
    </row>
    <row r="352" spans="1:60">
      <c r="I352">
        <f>IF(AND(K352&gt; J352, L352&gt; K352, M352&gt; L352, N352&gt; M352), "pos_trend", IF(AND(K352&lt; J352, L352&lt; K352, M352&lt; L352, N352&lt; M352), "neg_trend", "N/A"))</f>
        <v/>
      </c>
      <c r="J352">
        <f>IFERROR(IF(TRIM(C352)="-", "N/A", IF(RIGHT(C352,1)=")",IF(RIGHT(C352,2)="T)",-1000000000000*VALUE(MID(C352,2,LEN(C352)-3)),IF(RIGHT(C352,2)="M)",-1000000*VALUE(MID(C352,2,LEN(C352)-3)),IF(RIGHT(C352,2)="B)",-1000000000*VALUE(MID(C352,2,LEN(C352)-3)),IF(RIGHT(C352,2)="k)",-1000*VALUE(MID(C352,2,LEN(C352)-3)),VALUE(SUBSTITUTE(C352,",","")))))),IF(RIGHT(C352,1)="T",1000000000000*VALUE(LEFT(C352,LEN(C352)-1)),IF(RIGHT(C352,1)="M",1000000*VALUE(LEFT(C352,LEN(C352)-1)),IF(RIGHT(C352,1)="B",1000000000*VALUE(LEFT(C352,LEN(C352)-1)),IF(RIGHT(C352,1)="%",0.01*VALUE(LEFT(C352,LEN(C352)-1)),IF(RIGHT(C352,1)="k",1000*VALUE(LEFT(C352,LEN(C352)-1)),VALUE(SUBSTITUTE(C352,",",""))))))))),"N/A")</f>
        <v/>
      </c>
      <c r="K352">
        <f>IFERROR(IF(TRIM(D352)="-", "N/A", IF(RIGHT(D352,1)=")",IF(RIGHT(D352,2)="T)",-1000000000000*VALUE(MID(D352,2,LEN(D352)-3)),IF(RIGHT(D352,2)="M)",-1000000*VALUE(MID(D352,2,LEN(D352)-3)),IF(RIGHT(D352,2)="B)",-1000000000*VALUE(MID(D352,2,LEN(D352)-3)),IF(RIGHT(D352,2)="k)",-1000*VALUE(MID(D352,2,LEN(D352)-3)),VALUE(SUBSTITUTE(D352,",","")))))),IF(RIGHT(D352,1)="T",1000000000000*VALUE(LEFT(D352,LEN(D352)-1)),IF(RIGHT(D352,1)="M",1000000*VALUE(LEFT(D352,LEN(D352)-1)),IF(RIGHT(D352,1)="B",1000000000*VALUE(LEFT(D352,LEN(D352)-1)),IF(RIGHT(D352,1)="%",0.01*VALUE(LEFT(D352,LEN(D352)-1)),IF(RIGHT(D352,1)="k",1000*VALUE(LEFT(D352,LEN(D352)-1)),VALUE(SUBSTITUTE(D352,",",""))))))))),"N/A")</f>
        <v/>
      </c>
      <c r="L352">
        <f>IFERROR(IF(TRIM(E352)="-", "N/A", IF(RIGHT(E352,1)=")",IF(RIGHT(E352,2)="T)",-1000000000000*VALUE(MID(E352,2,LEN(E352)-3)),IF(RIGHT(E352,2)="M)",-1000000*VALUE(MID(E352,2,LEN(E352)-3)),IF(RIGHT(E352,2)="B)",-1000000000*VALUE(MID(E352,2,LEN(E352)-3)),IF(RIGHT(E352,2)="k)",-1000*VALUE(MID(E352,2,LEN(E352)-3)),VALUE(SUBSTITUTE(E352,",","")))))),IF(RIGHT(E352,1)="T",1000000000000*VALUE(LEFT(E352,LEN(E352)-1)),IF(RIGHT(E352,1)="M",1000000*VALUE(LEFT(E352,LEN(E352)-1)),IF(RIGHT(E352,1)="B",1000000000*VALUE(LEFT(E352,LEN(E352)-1)),IF(RIGHT(E352,1)="%",0.01*VALUE(LEFT(E352,LEN(E352)-1)),IF(RIGHT(E352,1)="k",1000*VALUE(LEFT(E352,LEN(E352)-1)),VALUE(SUBSTITUTE(E352,",",""))))))))),"N/A")</f>
        <v/>
      </c>
      <c r="M352">
        <f>IFERROR(IF(TRIM(F352)="-", "N/A", IF(RIGHT(F352,1)=")",IF(RIGHT(F352,2)="T)",-1000000000000*VALUE(MID(F352,2,LEN(F352)-3)),IF(RIGHT(F352,2)="M)",-1000000*VALUE(MID(F352,2,LEN(F352)-3)),IF(RIGHT(F352,2)="B)",-1000000000*VALUE(MID(F352,2,LEN(F352)-3)),IF(RIGHT(F352,2)="k)",-1000*VALUE(MID(F352,2,LEN(F352)-3)),VALUE(SUBSTITUTE(F352,",","")))))),IF(RIGHT(F352,1)="T",1000000000000*VALUE(LEFT(F352,LEN(F352)-1)),IF(RIGHT(F352,1)="M",1000000*VALUE(LEFT(F352,LEN(F352)-1)),IF(RIGHT(F352,1)="B",1000000000*VALUE(LEFT(F352,LEN(F352)-1)),IF(RIGHT(F352,1)="%",0.01*VALUE(LEFT(F352,LEN(F352)-1)),IF(RIGHT(F352,1)="k",1000*VALUE(LEFT(F352,LEN(F352)-1)),VALUE(SUBSTITUTE(F352,",",""))))))))),"N/A")</f>
        <v/>
      </c>
      <c r="N352">
        <f>IFERROR(IF(TRIM(G352)="-", "N/A", IF(RIGHT(G352,1)=")",IF(RIGHT(G352,2)="T)",-1000000000000*VALUE(MID(G352,2,LEN(G352)-3)),IF(RIGHT(G352,2)="M)",-1000000*VALUE(MID(G352,2,LEN(G352)-3)),IF(RIGHT(G352,2)="B)",-1000000000*VALUE(MID(G352,2,LEN(G352)-3)),IF(RIGHT(G352,2)="k)",-1000*VALUE(MID(G352,2,LEN(G352)-3)),VALUE(SUBSTITUTE(G352,",","")))))),IF(RIGHT(G352,1)="T",1000000000000*VALUE(LEFT(G352,LEN(G352)-1)),IF(RIGHT(G352,1)="M",1000000*VALUE(LEFT(G352,LEN(G352)-1)),IF(RIGHT(G352,1)="B",1000000000*VALUE(LEFT(G352,LEN(G352)-1)),IF(RIGHT(G352,1)="%",0.01*VALUE(LEFT(G352,LEN(G352)-1)),IF(RIGHT(G352,1)="k",1000*VALUE(LEFT(G352,LEN(G352)-1)),VALUE(SUBSTITUTE(G352,",",""))))))))),"N/A")</f>
        <v/>
      </c>
      <c r="P352">
        <f>MAX(J352:N352)</f>
        <v/>
      </c>
      <c r="Q352">
        <f>IFERROR(J144+MATCH(P352,J352:N352,0)-1,"")</f>
        <v/>
      </c>
      <c r="R352">
        <f>IF(Q352="","",MIN(J352:N352))</f>
        <v/>
      </c>
      <c r="S352">
        <f>IFERROR(J144+MATCH(R352,J352:N352,0)-1,"")</f>
        <v/>
      </c>
      <c r="T352">
        <f>IFERROR(AVERAGE(J352:N352),"")</f>
        <v/>
      </c>
      <c r="U352">
        <f>IFERROR(STDEV(J352:N352),"")</f>
        <v/>
      </c>
      <c r="V352">
        <f>IFERROR(IF(C352="-","",IF(ISBLANK(B352),"",IF(OR(ISNUMBER(FIND("Growth",B352)),ISNUMBER(FIND("Margin",B352))),"",(J352-T352)/U352))),"")</f>
        <v/>
      </c>
      <c r="W352">
        <f>IFERROR(IF(OR(D352="-",ISBLANK(D352)),"",(K352-T352)/U352),"")</f>
        <v/>
      </c>
      <c r="X352">
        <f>IFERROR(IF(OR(E352="-",ISBLANK(E352)),"",(L352-T352)/U352),"")</f>
        <v/>
      </c>
      <c r="Y352">
        <f>IFERROR(IF(OR(F352="-",ISBLANK(F352)),"",(M352-T352)/U352),"")</f>
        <v/>
      </c>
      <c r="Z352">
        <f>IFERROR(IF(OR(G352="-",ISBLANK(G352)),"",(N352-T352)/U352),"")</f>
        <v/>
      </c>
      <c r="AA352">
        <f>IF(MAX(MAX(V352:Z352),ABS(MIN(V352:Z352)))=ABS(MIN(V352:Z352)),MIN(V352:Z352),MAX(V352:Z352))</f>
        <v/>
      </c>
      <c r="AB352">
        <f>IFERROR(V144+MATCH(AA352,V352:Z352,0)-1,"")</f>
        <v/>
      </c>
      <c r="AC352">
        <f>IF(AB352&lt;&gt;"",IF(S352=AB352,"Low",IF(AB352=Q352,"High","")),"")</f>
        <v/>
      </c>
      <c r="AE352">
        <f>IF(ISNUMBER(MATCH("N/A",J352:N352,0)),"",IFERROR((5 * SUMPRODUCT(J144:N144,J352:N352) - PRODUCT(SUM(J144:N144),SUM(J352:N352))) / ((5 * SUM((J144^2)+(K144^2)+(L144^2)+(M144^2)+(N144^2))) - SUM(J144:N144)^2),""))</f>
        <v/>
      </c>
      <c r="AF352">
        <f>IFERROR(CORREL(J144:N144,J352:N352),"")</f>
        <v/>
      </c>
      <c r="AZ352">
        <f>IF(Q352=S352,0,1)</f>
        <v/>
      </c>
      <c r="BA352">
        <f>IF(AZ352=1,IF(Q352="","",IF(Q352=N144,"Yes","No")),"")</f>
        <v/>
      </c>
      <c r="BB352">
        <f>IF(BA352="Yes",P352,"")</f>
        <v/>
      </c>
      <c r="BC352">
        <f>IF(AZ352=1,IF(S352="","",IF(S352=N144,"Yes","No")),"")</f>
        <v/>
      </c>
      <c r="BD352">
        <f>IF(BC352="Yes",R352,"")</f>
        <v/>
      </c>
      <c r="BE352">
        <f>IFERROR(IF(SIGN(AE352)=1,"Increasing",IF(SIGN(AE352)=-1,"Decreasing","")),"")</f>
        <v/>
      </c>
      <c r="BF352">
        <f>IF(OR(AND(BE352="Increasing",BA352="Yes"),AND(BE352="Decreasing",BC352="Yes")),"Yes","No")</f>
        <v/>
      </c>
      <c r="BG352">
        <f>IF(I352="pos_trend","Yes","No")</f>
        <v/>
      </c>
      <c r="BH352">
        <f>IF(AF352&lt;&gt;"",IF(ABS(AF352)&gt;0.8,"Yes","No"),"")</f>
        <v/>
      </c>
    </row>
    <row r="353" spans="1:60">
      <c r="I353">
        <f>IF(AND(K353&gt; J353, L353&gt; K353, M353&gt; L353, N353&gt; M353), "pos_trend", IF(AND(K353&lt; J353, L353&lt; K353, M353&lt; L353, N353&lt; M353), "neg_trend", "N/A"))</f>
        <v/>
      </c>
      <c r="J353">
        <f>IFERROR(IF(TRIM(C353)="-", "N/A", IF(RIGHT(C353,1)=")",IF(RIGHT(C353,2)="T)",-1000000000000*VALUE(MID(C353,2,LEN(C353)-3)),IF(RIGHT(C353,2)="M)",-1000000*VALUE(MID(C353,2,LEN(C353)-3)),IF(RIGHT(C353,2)="B)",-1000000000*VALUE(MID(C353,2,LEN(C353)-3)),IF(RIGHT(C353,2)="k)",-1000*VALUE(MID(C353,2,LEN(C353)-3)),VALUE(SUBSTITUTE(C353,",","")))))),IF(RIGHT(C353,1)="T",1000000000000*VALUE(LEFT(C353,LEN(C353)-1)),IF(RIGHT(C353,1)="M",1000000*VALUE(LEFT(C353,LEN(C353)-1)),IF(RIGHT(C353,1)="B",1000000000*VALUE(LEFT(C353,LEN(C353)-1)),IF(RIGHT(C353,1)="%",0.01*VALUE(LEFT(C353,LEN(C353)-1)),IF(RIGHT(C353,1)="k",1000*VALUE(LEFT(C353,LEN(C353)-1)),VALUE(SUBSTITUTE(C353,",",""))))))))),"N/A")</f>
        <v/>
      </c>
      <c r="K353">
        <f>IFERROR(IF(TRIM(D353)="-", "N/A", IF(RIGHT(D353,1)=")",IF(RIGHT(D353,2)="T)",-1000000000000*VALUE(MID(D353,2,LEN(D353)-3)),IF(RIGHT(D353,2)="M)",-1000000*VALUE(MID(D353,2,LEN(D353)-3)),IF(RIGHT(D353,2)="B)",-1000000000*VALUE(MID(D353,2,LEN(D353)-3)),IF(RIGHT(D353,2)="k)",-1000*VALUE(MID(D353,2,LEN(D353)-3)),VALUE(SUBSTITUTE(D353,",","")))))),IF(RIGHT(D353,1)="T",1000000000000*VALUE(LEFT(D353,LEN(D353)-1)),IF(RIGHT(D353,1)="M",1000000*VALUE(LEFT(D353,LEN(D353)-1)),IF(RIGHT(D353,1)="B",1000000000*VALUE(LEFT(D353,LEN(D353)-1)),IF(RIGHT(D353,1)="%",0.01*VALUE(LEFT(D353,LEN(D353)-1)),IF(RIGHT(D353,1)="k",1000*VALUE(LEFT(D353,LEN(D353)-1)),VALUE(SUBSTITUTE(D353,",",""))))))))),"N/A")</f>
        <v/>
      </c>
      <c r="L353">
        <f>IFERROR(IF(TRIM(E353)="-", "N/A", IF(RIGHT(E353,1)=")",IF(RIGHT(E353,2)="T)",-1000000000000*VALUE(MID(E353,2,LEN(E353)-3)),IF(RIGHT(E353,2)="M)",-1000000*VALUE(MID(E353,2,LEN(E353)-3)),IF(RIGHT(E353,2)="B)",-1000000000*VALUE(MID(E353,2,LEN(E353)-3)),IF(RIGHT(E353,2)="k)",-1000*VALUE(MID(E353,2,LEN(E353)-3)),VALUE(SUBSTITUTE(E353,",","")))))),IF(RIGHT(E353,1)="T",1000000000000*VALUE(LEFT(E353,LEN(E353)-1)),IF(RIGHT(E353,1)="M",1000000*VALUE(LEFT(E353,LEN(E353)-1)),IF(RIGHT(E353,1)="B",1000000000*VALUE(LEFT(E353,LEN(E353)-1)),IF(RIGHT(E353,1)="%",0.01*VALUE(LEFT(E353,LEN(E353)-1)),IF(RIGHT(E353,1)="k",1000*VALUE(LEFT(E353,LEN(E353)-1)),VALUE(SUBSTITUTE(E353,",",""))))))))),"N/A")</f>
        <v/>
      </c>
      <c r="M353">
        <f>IFERROR(IF(TRIM(F353)="-", "N/A", IF(RIGHT(F353,1)=")",IF(RIGHT(F353,2)="T)",-1000000000000*VALUE(MID(F353,2,LEN(F353)-3)),IF(RIGHT(F353,2)="M)",-1000000*VALUE(MID(F353,2,LEN(F353)-3)),IF(RIGHT(F353,2)="B)",-1000000000*VALUE(MID(F353,2,LEN(F353)-3)),IF(RIGHT(F353,2)="k)",-1000*VALUE(MID(F353,2,LEN(F353)-3)),VALUE(SUBSTITUTE(F353,",","")))))),IF(RIGHT(F353,1)="T",1000000000000*VALUE(LEFT(F353,LEN(F353)-1)),IF(RIGHT(F353,1)="M",1000000*VALUE(LEFT(F353,LEN(F353)-1)),IF(RIGHT(F353,1)="B",1000000000*VALUE(LEFT(F353,LEN(F353)-1)),IF(RIGHT(F353,1)="%",0.01*VALUE(LEFT(F353,LEN(F353)-1)),IF(RIGHT(F353,1)="k",1000*VALUE(LEFT(F353,LEN(F353)-1)),VALUE(SUBSTITUTE(F353,",",""))))))))),"N/A")</f>
        <v/>
      </c>
      <c r="N353">
        <f>IFERROR(IF(TRIM(G353)="-", "N/A", IF(RIGHT(G353,1)=")",IF(RIGHT(G353,2)="T)",-1000000000000*VALUE(MID(G353,2,LEN(G353)-3)),IF(RIGHT(G353,2)="M)",-1000000*VALUE(MID(G353,2,LEN(G353)-3)),IF(RIGHT(G353,2)="B)",-1000000000*VALUE(MID(G353,2,LEN(G353)-3)),IF(RIGHT(G353,2)="k)",-1000*VALUE(MID(G353,2,LEN(G353)-3)),VALUE(SUBSTITUTE(G353,",","")))))),IF(RIGHT(G353,1)="T",1000000000000*VALUE(LEFT(G353,LEN(G353)-1)),IF(RIGHT(G353,1)="M",1000000*VALUE(LEFT(G353,LEN(G353)-1)),IF(RIGHT(G353,1)="B",1000000000*VALUE(LEFT(G353,LEN(G353)-1)),IF(RIGHT(G353,1)="%",0.01*VALUE(LEFT(G353,LEN(G353)-1)),IF(RIGHT(G353,1)="k",1000*VALUE(LEFT(G353,LEN(G353)-1)),VALUE(SUBSTITUTE(G353,",",""))))))))),"N/A")</f>
        <v/>
      </c>
      <c r="P353">
        <f>MAX(J353:N353)</f>
        <v/>
      </c>
      <c r="Q353">
        <f>IFERROR(J144+MATCH(P353,J353:N353,0)-1,"")</f>
        <v/>
      </c>
      <c r="R353">
        <f>IF(Q353="","",MIN(J353:N353))</f>
        <v/>
      </c>
      <c r="T353">
        <f>IFERROR(AVERAGE(J353:N353),"")</f>
        <v/>
      </c>
      <c r="U353">
        <f>IFERROR(STDEV(J353:N353),"")</f>
        <v/>
      </c>
      <c r="V353">
        <f>IFERROR(IF(C353="-","",IF(ISBLANK(B353),"",IF(OR(ISNUMBER(FIND("Growth",B353)),ISNUMBER(FIND("Margin",B353))),"",(J353-T353)/U353))),"")</f>
        <v/>
      </c>
      <c r="W353">
        <f>IFERROR(IF(OR(D353="-",ISBLANK(D353)),"",(K353-T353)/U353),"")</f>
        <v/>
      </c>
      <c r="X353">
        <f>IFERROR(IF(OR(E353="-",ISBLANK(E353)),"",(L353-T353)/U353),"")</f>
        <v/>
      </c>
      <c r="Y353">
        <f>IFERROR(IF(OR(F353="-",ISBLANK(F353)),"",(M353-T353)/U353),"")</f>
        <v/>
      </c>
      <c r="Z353">
        <f>IFERROR(IF(OR(G353="-",ISBLANK(G353)),"",(N353-T353)/U353),"")</f>
        <v/>
      </c>
      <c r="AA353">
        <f>IF(MAX(MAX(V353:Z353),ABS(MIN(V353:Z353)))=ABS(MIN(V353:Z353)),MIN(V353:Z353),MAX(V353:Z353))</f>
        <v/>
      </c>
      <c r="AB353">
        <f>IFERROR(V144+MATCH(AA353,V353:Z353,0)-1,"")</f>
        <v/>
      </c>
      <c r="AC353">
        <f>IF(S353=AB353,"Low",IF(AB353=Q353,"High",""))</f>
        <v/>
      </c>
    </row>
    <row r="354" spans="1:60">
      <c r="I354">
        <f>IF(AND(K354&gt; J354, L354&gt; K354, M354&gt; L354, N354&gt; M354), "pos_trend", IF(AND(K354&lt; J354, L354&lt; K354, M354&lt; L354, N354&lt; M354), "neg_trend", "N/A"))</f>
        <v/>
      </c>
      <c r="J354">
        <f>IFERROR(IF(TRIM(C354)="-", "N/A", IF(RIGHT(C354,1)=")",IF(RIGHT(C354,2)="T)",-1000000000000*VALUE(MID(C354,2,LEN(C354)-3)),IF(RIGHT(C354,2)="M)",-1000000*VALUE(MID(C354,2,LEN(C354)-3)),IF(RIGHT(C354,2)="B)",-1000000000*VALUE(MID(C354,2,LEN(C354)-3)),IF(RIGHT(C354,2)="k)",-1000*VALUE(MID(C354,2,LEN(C354)-3)),VALUE(SUBSTITUTE(C354,",","")))))),IF(RIGHT(C354,1)="T",1000000000000*VALUE(LEFT(C354,LEN(C354)-1)),IF(RIGHT(C354,1)="M",1000000*VALUE(LEFT(C354,LEN(C354)-1)),IF(RIGHT(C354,1)="B",1000000000*VALUE(LEFT(C354,LEN(C354)-1)),IF(RIGHT(C354,1)="%",0.01*VALUE(LEFT(C354,LEN(C354)-1)),IF(RIGHT(C354,1)="k",1000*VALUE(LEFT(C354,LEN(C354)-1)),VALUE(SUBSTITUTE(C354,",",""))))))))),"N/A")</f>
        <v/>
      </c>
      <c r="K354">
        <f>IFERROR(IF(TRIM(D354)="-", "N/A", IF(RIGHT(D354,1)=")",IF(RIGHT(D354,2)="T)",-1000000000000*VALUE(MID(D354,2,LEN(D354)-3)),IF(RIGHT(D354,2)="M)",-1000000*VALUE(MID(D354,2,LEN(D354)-3)),IF(RIGHT(D354,2)="B)",-1000000000*VALUE(MID(D354,2,LEN(D354)-3)),IF(RIGHT(D354,2)="k)",-1000*VALUE(MID(D354,2,LEN(D354)-3)),VALUE(SUBSTITUTE(D354,",","")))))),IF(RIGHT(D354,1)="T",1000000000000*VALUE(LEFT(D354,LEN(D354)-1)),IF(RIGHT(D354,1)="M",1000000*VALUE(LEFT(D354,LEN(D354)-1)),IF(RIGHT(D354,1)="B",1000000000*VALUE(LEFT(D354,LEN(D354)-1)),IF(RIGHT(D354,1)="%",0.01*VALUE(LEFT(D354,LEN(D354)-1)),IF(RIGHT(D354,1)="k",1000*VALUE(LEFT(D354,LEN(D354)-1)),VALUE(SUBSTITUTE(D354,",",""))))))))),"N/A")</f>
        <v/>
      </c>
      <c r="L354">
        <f>IFERROR(IF(TRIM(E354)="-", "N/A", IF(RIGHT(E354,1)=")",IF(RIGHT(E354,2)="T)",-1000000000000*VALUE(MID(E354,2,LEN(E354)-3)),IF(RIGHT(E354,2)="M)",-1000000*VALUE(MID(E354,2,LEN(E354)-3)),IF(RIGHT(E354,2)="B)",-1000000000*VALUE(MID(E354,2,LEN(E354)-3)),IF(RIGHT(E354,2)="k)",-1000*VALUE(MID(E354,2,LEN(E354)-3)),VALUE(SUBSTITUTE(E354,",","")))))),IF(RIGHT(E354,1)="T",1000000000000*VALUE(LEFT(E354,LEN(E354)-1)),IF(RIGHT(E354,1)="M",1000000*VALUE(LEFT(E354,LEN(E354)-1)),IF(RIGHT(E354,1)="B",1000000000*VALUE(LEFT(E354,LEN(E354)-1)),IF(RIGHT(E354,1)="%",0.01*VALUE(LEFT(E354,LEN(E354)-1)),IF(RIGHT(E354,1)="k",1000*VALUE(LEFT(E354,LEN(E354)-1)),VALUE(SUBSTITUTE(E354,",",""))))))))),"N/A")</f>
        <v/>
      </c>
      <c r="M354">
        <f>IFERROR(IF(TRIM(F354)="-", "N/A", IF(RIGHT(F354,1)=")",IF(RIGHT(F354,2)="T)",-1000000000000*VALUE(MID(F354,2,LEN(F354)-3)),IF(RIGHT(F354,2)="M)",-1000000*VALUE(MID(F354,2,LEN(F354)-3)),IF(RIGHT(F354,2)="B)",-1000000000*VALUE(MID(F354,2,LEN(F354)-3)),IF(RIGHT(F354,2)="k)",-1000*VALUE(MID(F354,2,LEN(F354)-3)),VALUE(SUBSTITUTE(F354,",","")))))),IF(RIGHT(F354,1)="T",1000000000000*VALUE(LEFT(F354,LEN(F354)-1)),IF(RIGHT(F354,1)="M",1000000*VALUE(LEFT(F354,LEN(F354)-1)),IF(RIGHT(F354,1)="B",1000000000*VALUE(LEFT(F354,LEN(F354)-1)),IF(RIGHT(F354,1)="%",0.01*VALUE(LEFT(F354,LEN(F354)-1)),IF(RIGHT(F354,1)="k",1000*VALUE(LEFT(F354,LEN(F354)-1)),VALUE(SUBSTITUTE(F354,",",""))))))))),"N/A")</f>
        <v/>
      </c>
      <c r="N354">
        <f>IFERROR(IF(TRIM(G354)="-", "N/A", IF(RIGHT(G354,1)=")",IF(RIGHT(G354,2)="T)",-1000000000000*VALUE(MID(G354,2,LEN(G354)-3)),IF(RIGHT(G354,2)="M)",-1000000*VALUE(MID(G354,2,LEN(G354)-3)),IF(RIGHT(G354,2)="B)",-1000000000*VALUE(MID(G354,2,LEN(G354)-3)),IF(RIGHT(G354,2)="k)",-1000*VALUE(MID(G354,2,LEN(G354)-3)),VALUE(SUBSTITUTE(G354,",","")))))),IF(RIGHT(G354,1)="T",1000000000000*VALUE(LEFT(G354,LEN(G354)-1)),IF(RIGHT(G354,1)="M",1000000*VALUE(LEFT(G354,LEN(G354)-1)),IF(RIGHT(G354,1)="B",1000000000*VALUE(LEFT(G354,LEN(G354)-1)),IF(RIGHT(G354,1)="%",0.01*VALUE(LEFT(G354,LEN(G354)-1)),IF(RIGHT(G354,1)="k",1000*VALUE(LEFT(G354,LEN(G354)-1)),VALUE(SUBSTITUTE(G354,",",""))))))))),"N/A")</f>
        <v/>
      </c>
      <c r="V354">
        <f>MAX(V145:V353)</f>
        <v/>
      </c>
      <c r="W354">
        <f>MAX(W145:W353)</f>
        <v/>
      </c>
      <c r="X354">
        <f>MAX(X145:X353)</f>
        <v/>
      </c>
      <c r="Y354">
        <f>MAX(Y145:Y353)</f>
        <v/>
      </c>
      <c r="Z354">
        <f>MAX(Z145:Z353)</f>
        <v/>
      </c>
    </row>
    <row r="355" spans="1:60">
      <c r="I355">
        <f>IF(AND(K355&gt; J355, L355&gt; K355, M355&gt; L355, N355&gt; M355), "pos_trend", IF(AND(K355&lt; J355, L355&lt; K355, M355&lt; L355, N355&lt; M355), "neg_trend", "N/A"))</f>
        <v/>
      </c>
      <c r="J355">
        <f>IFERROR(IF(TRIM(C355)="-", "N/A", IF(RIGHT(C355,1)=")",IF(RIGHT(C355,2)="T)",-1000000000000*VALUE(MID(C355,2,LEN(C355)-3)),IF(RIGHT(C355,2)="M)",-1000000*VALUE(MID(C355,2,LEN(C355)-3)),IF(RIGHT(C355,2)="B)",-1000000000*VALUE(MID(C355,2,LEN(C355)-3)),IF(RIGHT(C355,2)="k)",-1000*VALUE(MID(C355,2,LEN(C355)-3)),VALUE(SUBSTITUTE(C355,",","")))))),IF(RIGHT(C355,1)="T",1000000000000*VALUE(LEFT(C355,LEN(C355)-1)),IF(RIGHT(C355,1)="M",1000000*VALUE(LEFT(C355,LEN(C355)-1)),IF(RIGHT(C355,1)="B",1000000000*VALUE(LEFT(C355,LEN(C355)-1)),IF(RIGHT(C355,1)="%",0.01*VALUE(LEFT(C355,LEN(C355)-1)),IF(RIGHT(C355,1)="k",1000*VALUE(LEFT(C355,LEN(C355)-1)),VALUE(SUBSTITUTE(C355,",",""))))))))),"N/A")</f>
        <v/>
      </c>
      <c r="K355">
        <f>IFERROR(IF(TRIM(D355)="-", "N/A", IF(RIGHT(D355,1)=")",IF(RIGHT(D355,2)="T)",-1000000000000*VALUE(MID(D355,2,LEN(D355)-3)),IF(RIGHT(D355,2)="M)",-1000000*VALUE(MID(D355,2,LEN(D355)-3)),IF(RIGHT(D355,2)="B)",-1000000000*VALUE(MID(D355,2,LEN(D355)-3)),IF(RIGHT(D355,2)="k)",-1000*VALUE(MID(D355,2,LEN(D355)-3)),VALUE(SUBSTITUTE(D355,",","")))))),IF(RIGHT(D355,1)="T",1000000000000*VALUE(LEFT(D355,LEN(D355)-1)),IF(RIGHT(D355,1)="M",1000000*VALUE(LEFT(D355,LEN(D355)-1)),IF(RIGHT(D355,1)="B",1000000000*VALUE(LEFT(D355,LEN(D355)-1)),IF(RIGHT(D355,1)="%",0.01*VALUE(LEFT(D355,LEN(D355)-1)),IF(RIGHT(D355,1)="k",1000*VALUE(LEFT(D355,LEN(D355)-1)),VALUE(SUBSTITUTE(D355,",",""))))))))),"N/A")</f>
        <v/>
      </c>
      <c r="L355">
        <f>IFERROR(IF(TRIM(E355)="-", "N/A", IF(RIGHT(E355,1)=")",IF(RIGHT(E355,2)="T)",-1000000000000*VALUE(MID(E355,2,LEN(E355)-3)),IF(RIGHT(E355,2)="M)",-1000000*VALUE(MID(E355,2,LEN(E355)-3)),IF(RIGHT(E355,2)="B)",-1000000000*VALUE(MID(E355,2,LEN(E355)-3)),IF(RIGHT(E355,2)="k)",-1000*VALUE(MID(E355,2,LEN(E355)-3)),VALUE(SUBSTITUTE(E355,",","")))))),IF(RIGHT(E355,1)="T",1000000000000*VALUE(LEFT(E355,LEN(E355)-1)),IF(RIGHT(E355,1)="M",1000000*VALUE(LEFT(E355,LEN(E355)-1)),IF(RIGHT(E355,1)="B",1000000000*VALUE(LEFT(E355,LEN(E355)-1)),IF(RIGHT(E355,1)="%",0.01*VALUE(LEFT(E355,LEN(E355)-1)),IF(RIGHT(E355,1)="k",1000*VALUE(LEFT(E355,LEN(E355)-1)),VALUE(SUBSTITUTE(E355,",",""))))))))),"N/A")</f>
        <v/>
      </c>
      <c r="M355">
        <f>IFERROR(IF(TRIM(F355)="-", "N/A", IF(RIGHT(F355,1)=")",IF(RIGHT(F355,2)="T)",-1000000000000*VALUE(MID(F355,2,LEN(F355)-3)),IF(RIGHT(F355,2)="M)",-1000000*VALUE(MID(F355,2,LEN(F355)-3)),IF(RIGHT(F355,2)="B)",-1000000000*VALUE(MID(F355,2,LEN(F355)-3)),IF(RIGHT(F355,2)="k)",-1000*VALUE(MID(F355,2,LEN(F355)-3)),VALUE(SUBSTITUTE(F355,",","")))))),IF(RIGHT(F355,1)="T",1000000000000*VALUE(LEFT(F355,LEN(F355)-1)),IF(RIGHT(F355,1)="M",1000000*VALUE(LEFT(F355,LEN(F355)-1)),IF(RIGHT(F355,1)="B",1000000000*VALUE(LEFT(F355,LEN(F355)-1)),IF(RIGHT(F355,1)="%",0.01*VALUE(LEFT(F355,LEN(F355)-1)),IF(RIGHT(F355,1)="k",1000*VALUE(LEFT(F355,LEN(F355)-1)),VALUE(SUBSTITUTE(F355,",",""))))))))),"N/A")</f>
        <v/>
      </c>
      <c r="N355">
        <f>IFERROR(IF(TRIM(G355)="-", "N/A", IF(RIGHT(G355,1)=")",IF(RIGHT(G355,2)="T)",-1000000000000*VALUE(MID(G355,2,LEN(G355)-3)),IF(RIGHT(G355,2)="M)",-1000000*VALUE(MID(G355,2,LEN(G355)-3)),IF(RIGHT(G355,2)="B)",-1000000000*VALUE(MID(G355,2,LEN(G355)-3)),IF(RIGHT(G355,2)="k)",-1000*VALUE(MID(G355,2,LEN(G355)-3)),VALUE(SUBSTITUTE(G355,",","")))))),IF(RIGHT(G355,1)="T",1000000000000*VALUE(LEFT(G355,LEN(G355)-1)),IF(RIGHT(G355,1)="M",1000000*VALUE(LEFT(G355,LEN(G355)-1)),IF(RIGHT(G355,1)="B",1000000000*VALUE(LEFT(G355,LEN(G355)-1)),IF(RIGHT(G355,1)="%",0.01*VALUE(LEFT(G355,LEN(G355)-1)),IF(RIGHT(G355,1)="k",1000*VALUE(LEFT(G355,LEN(G355)-1)),VALUE(SUBSTITUTE(G355,",",""))))))))),"N/A")</f>
        <v/>
      </c>
      <c r="V355">
        <f>MIN(V145:V353)</f>
        <v/>
      </c>
      <c r="W355">
        <f>MIN(W145:W353)</f>
        <v/>
      </c>
      <c r="X355">
        <f>MIN(X145:X353)</f>
        <v/>
      </c>
      <c r="Y355">
        <f>MIN(Y145:Y353)</f>
        <v/>
      </c>
      <c r="Z355">
        <f>MIN(Z145:Z353)</f>
        <v/>
      </c>
    </row>
    <row r="356" spans="1:60">
      <c r="I356">
        <f>IF(AND(K356&gt; J356, L356&gt; K356, M356&gt; L356, N356&gt; M356), "pos_trend", IF(AND(K356&lt; J356, L356&lt; K356, M356&lt; L356, N356&lt; M356), "neg_trend", "N/A"))</f>
        <v/>
      </c>
      <c r="J356">
        <f>IFERROR(IF(TRIM(C356)="-", "N/A", IF(RIGHT(C356,1)=")",IF(RIGHT(C356,2)="T)",-1000000000000*VALUE(MID(C356,2,LEN(C356)-3)),IF(RIGHT(C356,2)="M)",-1000000*VALUE(MID(C356,2,LEN(C356)-3)),IF(RIGHT(C356,2)="B)",-1000000000*VALUE(MID(C356,2,LEN(C356)-3)),IF(RIGHT(C356,2)="k)",-1000*VALUE(MID(C356,2,LEN(C356)-3)),VALUE(SUBSTITUTE(C356,",","")))))),IF(RIGHT(C356,1)="T",1000000000000*VALUE(LEFT(C356,LEN(C356)-1)),IF(RIGHT(C356,1)="M",1000000*VALUE(LEFT(C356,LEN(C356)-1)),IF(RIGHT(C356,1)="B",1000000000*VALUE(LEFT(C356,LEN(C356)-1)),IF(RIGHT(C356,1)="%",0.01*VALUE(LEFT(C356,LEN(C356)-1)),IF(RIGHT(C356,1)="k",1000*VALUE(LEFT(C356,LEN(C356)-1)),VALUE(SUBSTITUTE(C356,",",""))))))))),"N/A")</f>
        <v/>
      </c>
      <c r="K356">
        <f>IFERROR(IF(TRIM(D356)="-", "N/A", IF(RIGHT(D356,1)=")",IF(RIGHT(D356,2)="T)",-1000000000000*VALUE(MID(D356,2,LEN(D356)-3)),IF(RIGHT(D356,2)="M)",-1000000*VALUE(MID(D356,2,LEN(D356)-3)),IF(RIGHT(D356,2)="B)",-1000000000*VALUE(MID(D356,2,LEN(D356)-3)),IF(RIGHT(D356,2)="k)",-1000*VALUE(MID(D356,2,LEN(D356)-3)),VALUE(SUBSTITUTE(D356,",","")))))),IF(RIGHT(D356,1)="T",1000000000000*VALUE(LEFT(D356,LEN(D356)-1)),IF(RIGHT(D356,1)="M",1000000*VALUE(LEFT(D356,LEN(D356)-1)),IF(RIGHT(D356,1)="B",1000000000*VALUE(LEFT(D356,LEN(D356)-1)),IF(RIGHT(D356,1)="%",0.01*VALUE(LEFT(D356,LEN(D356)-1)),IF(RIGHT(D356,1)="k",1000*VALUE(LEFT(D356,LEN(D356)-1)),VALUE(SUBSTITUTE(D356,",",""))))))))),"N/A")</f>
        <v/>
      </c>
      <c r="L356">
        <f>IFERROR(IF(TRIM(E356)="-", "N/A", IF(RIGHT(E356,1)=")",IF(RIGHT(E356,2)="T)",-1000000000000*VALUE(MID(E356,2,LEN(E356)-3)),IF(RIGHT(E356,2)="M)",-1000000*VALUE(MID(E356,2,LEN(E356)-3)),IF(RIGHT(E356,2)="B)",-1000000000*VALUE(MID(E356,2,LEN(E356)-3)),IF(RIGHT(E356,2)="k)",-1000*VALUE(MID(E356,2,LEN(E356)-3)),VALUE(SUBSTITUTE(E356,",","")))))),IF(RIGHT(E356,1)="T",1000000000000*VALUE(LEFT(E356,LEN(E356)-1)),IF(RIGHT(E356,1)="M",1000000*VALUE(LEFT(E356,LEN(E356)-1)),IF(RIGHT(E356,1)="B",1000000000*VALUE(LEFT(E356,LEN(E356)-1)),IF(RIGHT(E356,1)="%",0.01*VALUE(LEFT(E356,LEN(E356)-1)),IF(RIGHT(E356,1)="k",1000*VALUE(LEFT(E356,LEN(E356)-1)),VALUE(SUBSTITUTE(E356,",",""))))))))),"N/A")</f>
        <v/>
      </c>
      <c r="M356">
        <f>IFERROR(IF(TRIM(F356)="-", "N/A", IF(RIGHT(F356,1)=")",IF(RIGHT(F356,2)="T)",-1000000000000*VALUE(MID(F356,2,LEN(F356)-3)),IF(RIGHT(F356,2)="M)",-1000000*VALUE(MID(F356,2,LEN(F356)-3)),IF(RIGHT(F356,2)="B)",-1000000000*VALUE(MID(F356,2,LEN(F356)-3)),IF(RIGHT(F356,2)="k)",-1000*VALUE(MID(F356,2,LEN(F356)-3)),VALUE(SUBSTITUTE(F356,",","")))))),IF(RIGHT(F356,1)="T",1000000000000*VALUE(LEFT(F356,LEN(F356)-1)),IF(RIGHT(F356,1)="M",1000000*VALUE(LEFT(F356,LEN(F356)-1)),IF(RIGHT(F356,1)="B",1000000000*VALUE(LEFT(F356,LEN(F356)-1)),IF(RIGHT(F356,1)="%",0.01*VALUE(LEFT(F356,LEN(F356)-1)),IF(RIGHT(F356,1)="k",1000*VALUE(LEFT(F356,LEN(F356)-1)),VALUE(SUBSTITUTE(F356,",",""))))))))),"N/A")</f>
        <v/>
      </c>
      <c r="N356">
        <f>IFERROR(IF(TRIM(G356)="-", "N/A", IF(RIGHT(G356,1)=")",IF(RIGHT(G356,2)="T)",-1000000000000*VALUE(MID(G356,2,LEN(G356)-3)),IF(RIGHT(G356,2)="M)",-1000000*VALUE(MID(G356,2,LEN(G356)-3)),IF(RIGHT(G356,2)="B)",-1000000000*VALUE(MID(G356,2,LEN(G356)-3)),IF(RIGHT(G356,2)="k)",-1000*VALUE(MID(G356,2,LEN(G356)-3)),VALUE(SUBSTITUTE(G356,",","")))))),IF(RIGHT(G356,1)="T",1000000000000*VALUE(LEFT(G356,LEN(G356)-1)),IF(RIGHT(G356,1)="M",1000000*VALUE(LEFT(G356,LEN(G356)-1)),IF(RIGHT(G356,1)="B",1000000000*VALUE(LEFT(G356,LEN(G356)-1)),IF(RIGHT(G356,1)="%",0.01*VALUE(LEFT(G356,LEN(G356)-1)),IF(RIGHT(G356,1)="k",1000*VALUE(LEFT(G356,LEN(G356)-1)),VALUE(SUBSTITUTE(G356,",",""))))))))),"N/A")</f>
        <v/>
      </c>
      <c r="V356">
        <f>COUNTIF(V145:V353,"&gt;1.5")</f>
        <v/>
      </c>
      <c r="W356">
        <f>COUNTIF(W145:W353,"&gt;1.5")</f>
        <v/>
      </c>
      <c r="X356">
        <f>COUNTIF(X145:X353,"&gt;1.5")</f>
        <v/>
      </c>
      <c r="Y356">
        <f>COUNTIF(Y145:Y353,"&gt;1.5")</f>
        <v/>
      </c>
      <c r="Z356">
        <f>COUNTIF(Z145:Z353,"&gt;1.5")</f>
        <v/>
      </c>
    </row>
    <row r="357" spans="1:60">
      <c r="I357">
        <f>IF(AND(K357&gt; J357, L357&gt; K357, M357&gt; L357, N357&gt; M357), "pos_trend", IF(AND(K357&lt; J357, L357&lt; K357, M357&lt; L357, N357&lt; M357), "neg_trend", "N/A"))</f>
        <v/>
      </c>
      <c r="J357">
        <f>IFERROR(IF(TRIM(C357)="-", "N/A", IF(RIGHT(C357,1)=")",IF(RIGHT(C357,2)="T)",-1000000000000*VALUE(MID(C357,2,LEN(C357)-3)),IF(RIGHT(C357,2)="M)",-1000000*VALUE(MID(C357,2,LEN(C357)-3)),IF(RIGHT(C357,2)="B)",-1000000000*VALUE(MID(C357,2,LEN(C357)-3)),IF(RIGHT(C357,2)="k)",-1000*VALUE(MID(C357,2,LEN(C357)-3)),VALUE(SUBSTITUTE(C357,",","")))))),IF(RIGHT(C357,1)="T",1000000000000*VALUE(LEFT(C357,LEN(C357)-1)),IF(RIGHT(C357,1)="M",1000000*VALUE(LEFT(C357,LEN(C357)-1)),IF(RIGHT(C357,1)="B",1000000000*VALUE(LEFT(C357,LEN(C357)-1)),IF(RIGHT(C357,1)="%",0.01*VALUE(LEFT(C357,LEN(C357)-1)),IF(RIGHT(C357,1)="k",1000*VALUE(LEFT(C357,LEN(C357)-1)),VALUE(SUBSTITUTE(C357,",",""))))))))),"N/A")</f>
        <v/>
      </c>
      <c r="K357">
        <f>IFERROR(IF(TRIM(D357)="-", "N/A", IF(RIGHT(D357,1)=")",IF(RIGHT(D357,2)="T)",-1000000000000*VALUE(MID(D357,2,LEN(D357)-3)),IF(RIGHT(D357,2)="M)",-1000000*VALUE(MID(D357,2,LEN(D357)-3)),IF(RIGHT(D357,2)="B)",-1000000000*VALUE(MID(D357,2,LEN(D357)-3)),IF(RIGHT(D357,2)="k)",-1000*VALUE(MID(D357,2,LEN(D357)-3)),VALUE(SUBSTITUTE(D357,",","")))))),IF(RIGHT(D357,1)="T",1000000000000*VALUE(LEFT(D357,LEN(D357)-1)),IF(RIGHT(D357,1)="M",1000000*VALUE(LEFT(D357,LEN(D357)-1)),IF(RIGHT(D357,1)="B",1000000000*VALUE(LEFT(D357,LEN(D357)-1)),IF(RIGHT(D357,1)="%",0.01*VALUE(LEFT(D357,LEN(D357)-1)),IF(RIGHT(D357,1)="k",1000*VALUE(LEFT(D357,LEN(D357)-1)),VALUE(SUBSTITUTE(D357,",",""))))))))),"N/A")</f>
        <v/>
      </c>
      <c r="L357">
        <f>IFERROR(IF(TRIM(E357)="-", "N/A", IF(RIGHT(E357,1)=")",IF(RIGHT(E357,2)="T)",-1000000000000*VALUE(MID(E357,2,LEN(E357)-3)),IF(RIGHT(E357,2)="M)",-1000000*VALUE(MID(E357,2,LEN(E357)-3)),IF(RIGHT(E357,2)="B)",-1000000000*VALUE(MID(E357,2,LEN(E357)-3)),IF(RIGHT(E357,2)="k)",-1000*VALUE(MID(E357,2,LEN(E357)-3)),VALUE(SUBSTITUTE(E357,",","")))))),IF(RIGHT(E357,1)="T",1000000000000*VALUE(LEFT(E357,LEN(E357)-1)),IF(RIGHT(E357,1)="M",1000000*VALUE(LEFT(E357,LEN(E357)-1)),IF(RIGHT(E357,1)="B",1000000000*VALUE(LEFT(E357,LEN(E357)-1)),IF(RIGHT(E357,1)="%",0.01*VALUE(LEFT(E357,LEN(E357)-1)),IF(RIGHT(E357,1)="k",1000*VALUE(LEFT(E357,LEN(E357)-1)),VALUE(SUBSTITUTE(E357,",",""))))))))),"N/A")</f>
        <v/>
      </c>
      <c r="M357">
        <f>IFERROR(IF(TRIM(F357)="-", "N/A", IF(RIGHT(F357,1)=")",IF(RIGHT(F357,2)="T)",-1000000000000*VALUE(MID(F357,2,LEN(F357)-3)),IF(RIGHT(F357,2)="M)",-1000000*VALUE(MID(F357,2,LEN(F357)-3)),IF(RIGHT(F357,2)="B)",-1000000000*VALUE(MID(F357,2,LEN(F357)-3)),IF(RIGHT(F357,2)="k)",-1000*VALUE(MID(F357,2,LEN(F357)-3)),VALUE(SUBSTITUTE(F357,",","")))))),IF(RIGHT(F357,1)="T",1000000000000*VALUE(LEFT(F357,LEN(F357)-1)),IF(RIGHT(F357,1)="M",1000000*VALUE(LEFT(F357,LEN(F357)-1)),IF(RIGHT(F357,1)="B",1000000000*VALUE(LEFT(F357,LEN(F357)-1)),IF(RIGHT(F357,1)="%",0.01*VALUE(LEFT(F357,LEN(F357)-1)),IF(RIGHT(F357,1)="k",1000*VALUE(LEFT(F357,LEN(F357)-1)),VALUE(SUBSTITUTE(F357,",",""))))))))),"N/A")</f>
        <v/>
      </c>
      <c r="N357">
        <f>IFERROR(IF(TRIM(G357)="-", "N/A", IF(RIGHT(G357,1)=")",IF(RIGHT(G357,2)="T)",-1000000000000*VALUE(MID(G357,2,LEN(G357)-3)),IF(RIGHT(G357,2)="M)",-1000000*VALUE(MID(G357,2,LEN(G357)-3)),IF(RIGHT(G357,2)="B)",-1000000000*VALUE(MID(G357,2,LEN(G357)-3)),IF(RIGHT(G357,2)="k)",-1000*VALUE(MID(G357,2,LEN(G357)-3)),VALUE(SUBSTITUTE(G357,",","")))))),IF(RIGHT(G357,1)="T",1000000000000*VALUE(LEFT(G357,LEN(G357)-1)),IF(RIGHT(G357,1)="M",1000000*VALUE(LEFT(G357,LEN(G357)-1)),IF(RIGHT(G357,1)="B",1000000000*VALUE(LEFT(G357,LEN(G357)-1)),IF(RIGHT(G357,1)="%",0.01*VALUE(LEFT(G357,LEN(G357)-1)),IF(RIGHT(G357,1)="k",1000*VALUE(LEFT(G357,LEN(G357)-1)),VALUE(SUBSTITUTE(G357,",",""))))))))),"N/A")</f>
        <v/>
      </c>
      <c r="V357">
        <f>COUNTIF(V145:V353,"&lt;-1.5")</f>
        <v/>
      </c>
      <c r="W357">
        <f>COUNTIF(W145:W353,"&lt;-1.5")</f>
        <v/>
      </c>
      <c r="X357">
        <f>COUNTIF(X145:X353,"&lt;-1.5")</f>
        <v/>
      </c>
      <c r="Y357">
        <f>COUNTIF(Y145:Y353,"&lt;-1.5")</f>
        <v/>
      </c>
      <c r="Z357">
        <f>COUNTIF(Z145:Z353,"&lt;-1.5")</f>
        <v/>
      </c>
    </row>
    <row r="358" spans="1:60">
      <c r="I358">
        <f>IF(AND(K358&gt; J358, L358&gt; K358, M358&gt; L358, N358&gt; M358), "pos_trend", IF(AND(K358&lt; J358, L358&lt; K358, M358&lt; L358, N358&lt; M358), "neg_trend", "N/A"))</f>
        <v/>
      </c>
      <c r="J358">
        <f>IFERROR(IF(TRIM(C358)="-", "N/A", IF(RIGHT(C358,1)=")",IF(RIGHT(C358,2)="T)",-1000000000000*VALUE(MID(C358,2,LEN(C358)-3)),IF(RIGHT(C358,2)="M)",-1000000*VALUE(MID(C358,2,LEN(C358)-3)),IF(RIGHT(C358,2)="B)",-1000000000*VALUE(MID(C358,2,LEN(C358)-3)),IF(RIGHT(C358,2)="k)",-1000*VALUE(MID(C358,2,LEN(C358)-3)),VALUE(SUBSTITUTE(C358,",","")))))),IF(RIGHT(C358,1)="T",1000000000000*VALUE(LEFT(C358,LEN(C358)-1)),IF(RIGHT(C358,1)="M",1000000*VALUE(LEFT(C358,LEN(C358)-1)),IF(RIGHT(C358,1)="B",1000000000*VALUE(LEFT(C358,LEN(C358)-1)),IF(RIGHT(C358,1)="%",0.01*VALUE(LEFT(C358,LEN(C358)-1)),IF(RIGHT(C358,1)="k",1000*VALUE(LEFT(C358,LEN(C358)-1)),VALUE(SUBSTITUTE(C358,",",""))))))))),"N/A")</f>
        <v/>
      </c>
      <c r="K358">
        <f>IFERROR(IF(TRIM(D358)="-", "N/A", IF(RIGHT(D358,1)=")",IF(RIGHT(D358,2)="T)",-1000000000000*VALUE(MID(D358,2,LEN(D358)-3)),IF(RIGHT(D358,2)="M)",-1000000*VALUE(MID(D358,2,LEN(D358)-3)),IF(RIGHT(D358,2)="B)",-1000000000*VALUE(MID(D358,2,LEN(D358)-3)),IF(RIGHT(D358,2)="k)",-1000*VALUE(MID(D358,2,LEN(D358)-3)),VALUE(SUBSTITUTE(D358,",","")))))),IF(RIGHT(D358,1)="T",1000000000000*VALUE(LEFT(D358,LEN(D358)-1)),IF(RIGHT(D358,1)="M",1000000*VALUE(LEFT(D358,LEN(D358)-1)),IF(RIGHT(D358,1)="B",1000000000*VALUE(LEFT(D358,LEN(D358)-1)),IF(RIGHT(D358,1)="%",0.01*VALUE(LEFT(D358,LEN(D358)-1)),IF(RIGHT(D358,1)="k",1000*VALUE(LEFT(D358,LEN(D358)-1)),VALUE(SUBSTITUTE(D358,",",""))))))))),"N/A")</f>
        <v/>
      </c>
      <c r="L358">
        <f>IFERROR(IF(TRIM(E358)="-", "N/A", IF(RIGHT(E358,1)=")",IF(RIGHT(E358,2)="T)",-1000000000000*VALUE(MID(E358,2,LEN(E358)-3)),IF(RIGHT(E358,2)="M)",-1000000*VALUE(MID(E358,2,LEN(E358)-3)),IF(RIGHT(E358,2)="B)",-1000000000*VALUE(MID(E358,2,LEN(E358)-3)),IF(RIGHT(E358,2)="k)",-1000*VALUE(MID(E358,2,LEN(E358)-3)),VALUE(SUBSTITUTE(E358,",","")))))),IF(RIGHT(E358,1)="T",1000000000000*VALUE(LEFT(E358,LEN(E358)-1)),IF(RIGHT(E358,1)="M",1000000*VALUE(LEFT(E358,LEN(E358)-1)),IF(RIGHT(E358,1)="B",1000000000*VALUE(LEFT(E358,LEN(E358)-1)),IF(RIGHT(E358,1)="%",0.01*VALUE(LEFT(E358,LEN(E358)-1)),IF(RIGHT(E358,1)="k",1000*VALUE(LEFT(E358,LEN(E358)-1)),VALUE(SUBSTITUTE(E358,",",""))))))))),"N/A")</f>
        <v/>
      </c>
      <c r="M358">
        <f>IFERROR(IF(TRIM(F358)="-", "N/A", IF(RIGHT(F358,1)=")",IF(RIGHT(F358,2)="T)",-1000000000000*VALUE(MID(F358,2,LEN(F358)-3)),IF(RIGHT(F358,2)="M)",-1000000*VALUE(MID(F358,2,LEN(F358)-3)),IF(RIGHT(F358,2)="B)",-1000000000*VALUE(MID(F358,2,LEN(F358)-3)),IF(RIGHT(F358,2)="k)",-1000*VALUE(MID(F358,2,LEN(F358)-3)),VALUE(SUBSTITUTE(F358,",","")))))),IF(RIGHT(F358,1)="T",1000000000000*VALUE(LEFT(F358,LEN(F358)-1)),IF(RIGHT(F358,1)="M",1000000*VALUE(LEFT(F358,LEN(F358)-1)),IF(RIGHT(F358,1)="B",1000000000*VALUE(LEFT(F358,LEN(F358)-1)),IF(RIGHT(F358,1)="%",0.01*VALUE(LEFT(F358,LEN(F358)-1)),IF(RIGHT(F358,1)="k",1000*VALUE(LEFT(F358,LEN(F358)-1)),VALUE(SUBSTITUTE(F358,",",""))))))))),"N/A")</f>
        <v/>
      </c>
      <c r="N358">
        <f>IFERROR(IF(TRIM(G358)="-", "N/A", IF(RIGHT(G358,1)=")",IF(RIGHT(G358,2)="T)",-1000000000000*VALUE(MID(G358,2,LEN(G358)-3)),IF(RIGHT(G358,2)="M)",-1000000*VALUE(MID(G358,2,LEN(G358)-3)),IF(RIGHT(G358,2)="B)",-1000000000*VALUE(MID(G358,2,LEN(G358)-3)),IF(RIGHT(G358,2)="k)",-1000*VALUE(MID(G358,2,LEN(G358)-3)),VALUE(SUBSTITUTE(G358,",","")))))),IF(RIGHT(G358,1)="T",1000000000000*VALUE(LEFT(G358,LEN(G358)-1)),IF(RIGHT(G358,1)="M",1000000*VALUE(LEFT(G358,LEN(G358)-1)),IF(RIGHT(G358,1)="B",1000000000*VALUE(LEFT(G358,LEN(G358)-1)),IF(RIGHT(G358,1)="%",0.01*VALUE(LEFT(G358,LEN(G358)-1)),IF(RIGHT(G358,1)="k",1000*VALUE(LEFT(G358,LEN(G358)-1)),VALUE(SUBSTITUTE(G358,",",""))))))))),"N/A")</f>
        <v/>
      </c>
      <c r="V358">
        <f>SUM(V356:V357)</f>
        <v/>
      </c>
      <c r="W358">
        <f>SUM(W356:W357)</f>
        <v/>
      </c>
      <c r="X358">
        <f>SUM(X356:X357)</f>
        <v/>
      </c>
      <c r="Y358">
        <f>SUM(Y356:Y357)</f>
        <v/>
      </c>
      <c r="Z358">
        <f>SUM(Z356:Z357)</f>
        <v/>
      </c>
    </row>
    <row r="359" spans="1:60">
      <c r="I359">
        <f>IF(AND(K359&gt; J359, L359&gt; K359, M359&gt; L359, N359&gt; M359), "pos_trend", IF(AND(K359&lt; J359, L359&lt; K359, M359&lt; L359, N359&lt; M359), "neg_trend", "N/A"))</f>
        <v/>
      </c>
      <c r="J359">
        <f>IFERROR(IF(TRIM(C359)="-", "N/A", IF(RIGHT(C359,1)=")",IF(RIGHT(C359,2)="T)",-1000000000000*VALUE(MID(C359,2,LEN(C359)-3)),IF(RIGHT(C359,2)="M)",-1000000*VALUE(MID(C359,2,LEN(C359)-3)),IF(RIGHT(C359,2)="B)",-1000000000*VALUE(MID(C359,2,LEN(C359)-3)),IF(RIGHT(C359,2)="k)",-1000*VALUE(MID(C359,2,LEN(C359)-3)),VALUE(SUBSTITUTE(C359,",","")))))),IF(RIGHT(C359,1)="T",1000000000000*VALUE(LEFT(C359,LEN(C359)-1)),IF(RIGHT(C359,1)="M",1000000*VALUE(LEFT(C359,LEN(C359)-1)),IF(RIGHT(C359,1)="B",1000000000*VALUE(LEFT(C359,LEN(C359)-1)),IF(RIGHT(C359,1)="%",0.01*VALUE(LEFT(C359,LEN(C359)-1)),IF(RIGHT(C359,1)="k",1000*VALUE(LEFT(C359,LEN(C359)-1)),VALUE(SUBSTITUTE(C359,",",""))))))))),"N/A")</f>
        <v/>
      </c>
      <c r="K359">
        <f>IFERROR(IF(TRIM(D359)="-", "N/A", IF(RIGHT(D359,1)=")",IF(RIGHT(D359,2)="T)",-1000000000000*VALUE(MID(D359,2,LEN(D359)-3)),IF(RIGHT(D359,2)="M)",-1000000*VALUE(MID(D359,2,LEN(D359)-3)),IF(RIGHT(D359,2)="B)",-1000000000*VALUE(MID(D359,2,LEN(D359)-3)),IF(RIGHT(D359,2)="k)",-1000*VALUE(MID(D359,2,LEN(D359)-3)),VALUE(SUBSTITUTE(D359,",","")))))),IF(RIGHT(D359,1)="T",1000000000000*VALUE(LEFT(D359,LEN(D359)-1)),IF(RIGHT(D359,1)="M",1000000*VALUE(LEFT(D359,LEN(D359)-1)),IF(RIGHT(D359,1)="B",1000000000*VALUE(LEFT(D359,LEN(D359)-1)),IF(RIGHT(D359,1)="%",0.01*VALUE(LEFT(D359,LEN(D359)-1)),IF(RIGHT(D359,1)="k",1000*VALUE(LEFT(D359,LEN(D359)-1)),VALUE(SUBSTITUTE(D359,",",""))))))))),"N/A")</f>
        <v/>
      </c>
      <c r="L359">
        <f>IFERROR(IF(TRIM(E359)="-", "N/A", IF(RIGHT(E359,1)=")",IF(RIGHT(E359,2)="T)",-1000000000000*VALUE(MID(E359,2,LEN(E359)-3)),IF(RIGHT(E359,2)="M)",-1000000*VALUE(MID(E359,2,LEN(E359)-3)),IF(RIGHT(E359,2)="B)",-1000000000*VALUE(MID(E359,2,LEN(E359)-3)),IF(RIGHT(E359,2)="k)",-1000*VALUE(MID(E359,2,LEN(E359)-3)),VALUE(SUBSTITUTE(E359,",","")))))),IF(RIGHT(E359,1)="T",1000000000000*VALUE(LEFT(E359,LEN(E359)-1)),IF(RIGHT(E359,1)="M",1000000*VALUE(LEFT(E359,LEN(E359)-1)),IF(RIGHT(E359,1)="B",1000000000*VALUE(LEFT(E359,LEN(E359)-1)),IF(RIGHT(E359,1)="%",0.01*VALUE(LEFT(E359,LEN(E359)-1)),IF(RIGHT(E359,1)="k",1000*VALUE(LEFT(E359,LEN(E359)-1)),VALUE(SUBSTITUTE(E359,",",""))))))))),"N/A")</f>
        <v/>
      </c>
      <c r="M359">
        <f>IFERROR(IF(TRIM(F359)="-", "N/A", IF(RIGHT(F359,1)=")",IF(RIGHT(F359,2)="T)",-1000000000000*VALUE(MID(F359,2,LEN(F359)-3)),IF(RIGHT(F359,2)="M)",-1000000*VALUE(MID(F359,2,LEN(F359)-3)),IF(RIGHT(F359,2)="B)",-1000000000*VALUE(MID(F359,2,LEN(F359)-3)),IF(RIGHT(F359,2)="k)",-1000*VALUE(MID(F359,2,LEN(F359)-3)),VALUE(SUBSTITUTE(F359,",","")))))),IF(RIGHT(F359,1)="T",1000000000000*VALUE(LEFT(F359,LEN(F359)-1)),IF(RIGHT(F359,1)="M",1000000*VALUE(LEFT(F359,LEN(F359)-1)),IF(RIGHT(F359,1)="B",1000000000*VALUE(LEFT(F359,LEN(F359)-1)),IF(RIGHT(F359,1)="%",0.01*VALUE(LEFT(F359,LEN(F359)-1)),IF(RIGHT(F359,1)="k",1000*VALUE(LEFT(F359,LEN(F359)-1)),VALUE(SUBSTITUTE(F359,",",""))))))))),"N/A")</f>
        <v/>
      </c>
      <c r="N359">
        <f>IFERROR(IF(TRIM(G359)="-", "N/A", IF(RIGHT(G359,1)=")",IF(RIGHT(G359,2)="T)",-1000000000000*VALUE(MID(G359,2,LEN(G359)-3)),IF(RIGHT(G359,2)="M)",-1000000*VALUE(MID(G359,2,LEN(G359)-3)),IF(RIGHT(G359,2)="B)",-1000000000*VALUE(MID(G359,2,LEN(G359)-3)),IF(RIGHT(G359,2)="k)",-1000*VALUE(MID(G359,2,LEN(G359)-3)),VALUE(SUBSTITUTE(G359,",","")))))),IF(RIGHT(G359,1)="T",1000000000000*VALUE(LEFT(G359,LEN(G359)-1)),IF(RIGHT(G359,1)="M",1000000*VALUE(LEFT(G359,LEN(G359)-1)),IF(RIGHT(G359,1)="B",1000000000*VALUE(LEFT(G359,LEN(G359)-1)),IF(RIGHT(G359,1)="%",0.01*VALUE(LEFT(G359,LEN(G359)-1)),IF(RIGHT(G359,1)="k",1000*VALUE(LEFT(G359,LEN(G359)-1)),VALUE(SUBSTITUTE(G359,",",""))))))))),"N/A")</f>
        <v/>
      </c>
    </row>
    <row r="360" spans="1:60">
      <c r="I360">
        <f>IF(AND(K360&gt; J360, L360&gt; K360, M360&gt; L360, N360&gt; M360), "pos_trend", IF(AND(K360&lt; J360, L360&lt; K360, M360&lt; L360, N360&lt; M360), "neg_trend", "N/A"))</f>
        <v/>
      </c>
      <c r="J360">
        <f>IFERROR(IF(TRIM(C360)="-", "N/A", IF(RIGHT(C360,1)=")",IF(RIGHT(C360,2)="T)",-1000000000000*VALUE(MID(C360,2,LEN(C360)-3)),IF(RIGHT(C360,2)="M)",-1000000*VALUE(MID(C360,2,LEN(C360)-3)),IF(RIGHT(C360,2)="B)",-1000000000*VALUE(MID(C360,2,LEN(C360)-3)),IF(RIGHT(C360,2)="k)",-1000*VALUE(MID(C360,2,LEN(C360)-3)),VALUE(SUBSTITUTE(C360,",","")))))),IF(RIGHT(C360,1)="T",1000000000000*VALUE(LEFT(C360,LEN(C360)-1)),IF(RIGHT(C360,1)="M",1000000*VALUE(LEFT(C360,LEN(C360)-1)),IF(RIGHT(C360,1)="B",1000000000*VALUE(LEFT(C360,LEN(C360)-1)),IF(RIGHT(C360,1)="%",0.01*VALUE(LEFT(C360,LEN(C360)-1)),IF(RIGHT(C360,1)="k",1000*VALUE(LEFT(C360,LEN(C360)-1)),VALUE(SUBSTITUTE(C360,",",""))))))))),"N/A")</f>
        <v/>
      </c>
      <c r="K360">
        <f>IFERROR(IF(TRIM(D360)="-", "N/A", IF(RIGHT(D360,1)=")",IF(RIGHT(D360,2)="T)",-1000000000000*VALUE(MID(D360,2,LEN(D360)-3)),IF(RIGHT(D360,2)="M)",-1000000*VALUE(MID(D360,2,LEN(D360)-3)),IF(RIGHT(D360,2)="B)",-1000000000*VALUE(MID(D360,2,LEN(D360)-3)),IF(RIGHT(D360,2)="k)",-1000*VALUE(MID(D360,2,LEN(D360)-3)),VALUE(SUBSTITUTE(D360,",","")))))),IF(RIGHT(D360,1)="T",1000000000000*VALUE(LEFT(D360,LEN(D360)-1)),IF(RIGHT(D360,1)="M",1000000*VALUE(LEFT(D360,LEN(D360)-1)),IF(RIGHT(D360,1)="B",1000000000*VALUE(LEFT(D360,LEN(D360)-1)),IF(RIGHT(D360,1)="%",0.01*VALUE(LEFT(D360,LEN(D360)-1)),IF(RIGHT(D360,1)="k",1000*VALUE(LEFT(D360,LEN(D360)-1)),VALUE(SUBSTITUTE(D360,",",""))))))))),"N/A")</f>
        <v/>
      </c>
      <c r="L360">
        <f>IFERROR(IF(TRIM(E360)="-", "N/A", IF(RIGHT(E360,1)=")",IF(RIGHT(E360,2)="T)",-1000000000000*VALUE(MID(E360,2,LEN(E360)-3)),IF(RIGHT(E360,2)="M)",-1000000*VALUE(MID(E360,2,LEN(E360)-3)),IF(RIGHT(E360,2)="B)",-1000000000*VALUE(MID(E360,2,LEN(E360)-3)),IF(RIGHT(E360,2)="k)",-1000*VALUE(MID(E360,2,LEN(E360)-3)),VALUE(SUBSTITUTE(E360,",","")))))),IF(RIGHT(E360,1)="T",1000000000000*VALUE(LEFT(E360,LEN(E360)-1)),IF(RIGHT(E360,1)="M",1000000*VALUE(LEFT(E360,LEN(E360)-1)),IF(RIGHT(E360,1)="B",1000000000*VALUE(LEFT(E360,LEN(E360)-1)),IF(RIGHT(E360,1)="%",0.01*VALUE(LEFT(E360,LEN(E360)-1)),IF(RIGHT(E360,1)="k",1000*VALUE(LEFT(E360,LEN(E360)-1)),VALUE(SUBSTITUTE(E360,",",""))))))))),"N/A")</f>
        <v/>
      </c>
      <c r="M360">
        <f>IFERROR(IF(TRIM(F360)="-", "N/A", IF(RIGHT(F360,1)=")",IF(RIGHT(F360,2)="T)",-1000000000000*VALUE(MID(F360,2,LEN(F360)-3)),IF(RIGHT(F360,2)="M)",-1000000*VALUE(MID(F360,2,LEN(F360)-3)),IF(RIGHT(F360,2)="B)",-1000000000*VALUE(MID(F360,2,LEN(F360)-3)),IF(RIGHT(F360,2)="k)",-1000*VALUE(MID(F360,2,LEN(F360)-3)),VALUE(SUBSTITUTE(F360,",","")))))),IF(RIGHT(F360,1)="T",1000000000000*VALUE(LEFT(F360,LEN(F360)-1)),IF(RIGHT(F360,1)="M",1000000*VALUE(LEFT(F360,LEN(F360)-1)),IF(RIGHT(F360,1)="B",1000000000*VALUE(LEFT(F360,LEN(F360)-1)),IF(RIGHT(F360,1)="%",0.01*VALUE(LEFT(F360,LEN(F360)-1)),IF(RIGHT(F360,1)="k",1000*VALUE(LEFT(F360,LEN(F360)-1)),VALUE(SUBSTITUTE(F360,",",""))))))))),"N/A")</f>
        <v/>
      </c>
      <c r="N360">
        <f>IFERROR(IF(TRIM(G360)="-", "N/A", IF(RIGHT(G360,1)=")",IF(RIGHT(G360,2)="T)",-1000000000000*VALUE(MID(G360,2,LEN(G360)-3)),IF(RIGHT(G360,2)="M)",-1000000*VALUE(MID(G360,2,LEN(G360)-3)),IF(RIGHT(G360,2)="B)",-1000000000*VALUE(MID(G360,2,LEN(G360)-3)),IF(RIGHT(G360,2)="k)",-1000*VALUE(MID(G360,2,LEN(G360)-3)),VALUE(SUBSTITUTE(G360,",","")))))),IF(RIGHT(G360,1)="T",1000000000000*VALUE(LEFT(G360,LEN(G360)-1)),IF(RIGHT(G360,1)="M",1000000*VALUE(LEFT(G360,LEN(G360)-1)),IF(RIGHT(G360,1)="B",1000000000*VALUE(LEFT(G360,LEN(G360)-1)),IF(RIGHT(G360,1)="%",0.01*VALUE(LEFT(G360,LEN(G360)-1)),IF(RIGHT(G360,1)="k",1000*VALUE(LEFT(G360,LEN(G360)-1)),VALUE(SUBSTITUTE(G360,",",""))))))))),"N/A")</f>
        <v/>
      </c>
      <c r="V360">
        <f>"Most Variable Year"</f>
        <v/>
      </c>
      <c r="X360">
        <f>V144+MATCH(MAX(V358:Z358),V358:Z358,0)-1</f>
        <v/>
      </c>
    </row>
    <row r="361" spans="1:60">
      <c r="I361">
        <f>IF(AND(K361&gt; J361, L361&gt; K361, M361&gt; L361, N361&gt; M361), "pos_trend", IF(AND(K361&lt; J361, L361&lt; K361, M361&lt; L361, N361&lt; M361), "neg_trend", "N/A"))</f>
        <v/>
      </c>
      <c r="J361">
        <f>IFERROR(IF(TRIM(C361)="-", "N/A", IF(RIGHT(C361,1)=")",IF(RIGHT(C361,2)="T)",-1000000000000*VALUE(MID(C361,2,LEN(C361)-3)),IF(RIGHT(C361,2)="M)",-1000000*VALUE(MID(C361,2,LEN(C361)-3)),IF(RIGHT(C361,2)="B)",-1000000000*VALUE(MID(C361,2,LEN(C361)-3)),IF(RIGHT(C361,2)="k)",-1000*VALUE(MID(C361,2,LEN(C361)-3)),VALUE(SUBSTITUTE(C361,",","")))))),IF(RIGHT(C361,1)="T",1000000000000*VALUE(LEFT(C361,LEN(C361)-1)),IF(RIGHT(C361,1)="M",1000000*VALUE(LEFT(C361,LEN(C361)-1)),IF(RIGHT(C361,1)="B",1000000000*VALUE(LEFT(C361,LEN(C361)-1)),IF(RIGHT(C361,1)="%",0.01*VALUE(LEFT(C361,LEN(C361)-1)),IF(RIGHT(C361,1)="k",1000*VALUE(LEFT(C361,LEN(C361)-1)),VALUE(SUBSTITUTE(C361,",",""))))))))),"N/A")</f>
        <v/>
      </c>
      <c r="K361">
        <f>IFERROR(IF(TRIM(D361)="-", "N/A", IF(RIGHT(D361,1)=")",IF(RIGHT(D361,2)="T)",-1000000000000*VALUE(MID(D361,2,LEN(D361)-3)),IF(RIGHT(D361,2)="M)",-1000000*VALUE(MID(D361,2,LEN(D361)-3)),IF(RIGHT(D361,2)="B)",-1000000000*VALUE(MID(D361,2,LEN(D361)-3)),IF(RIGHT(D361,2)="k)",-1000*VALUE(MID(D361,2,LEN(D361)-3)),VALUE(SUBSTITUTE(D361,",","")))))),IF(RIGHT(D361,1)="T",1000000000000*VALUE(LEFT(D361,LEN(D361)-1)),IF(RIGHT(D361,1)="M",1000000*VALUE(LEFT(D361,LEN(D361)-1)),IF(RIGHT(D361,1)="B",1000000000*VALUE(LEFT(D361,LEN(D361)-1)),IF(RIGHT(D361,1)="%",0.01*VALUE(LEFT(D361,LEN(D361)-1)),IF(RIGHT(D361,1)="k",1000*VALUE(LEFT(D361,LEN(D361)-1)),VALUE(SUBSTITUTE(D361,",",""))))))))),"N/A")</f>
        <v/>
      </c>
      <c r="L361">
        <f>IFERROR(IF(TRIM(E361)="-", "N/A", IF(RIGHT(E361,1)=")",IF(RIGHT(E361,2)="T)",-1000000000000*VALUE(MID(E361,2,LEN(E361)-3)),IF(RIGHT(E361,2)="M)",-1000000*VALUE(MID(E361,2,LEN(E361)-3)),IF(RIGHT(E361,2)="B)",-1000000000*VALUE(MID(E361,2,LEN(E361)-3)),IF(RIGHT(E361,2)="k)",-1000*VALUE(MID(E361,2,LEN(E361)-3)),VALUE(SUBSTITUTE(E361,",","")))))),IF(RIGHT(E361,1)="T",1000000000000*VALUE(LEFT(E361,LEN(E361)-1)),IF(RIGHT(E361,1)="M",1000000*VALUE(LEFT(E361,LEN(E361)-1)),IF(RIGHT(E361,1)="B",1000000000*VALUE(LEFT(E361,LEN(E361)-1)),IF(RIGHT(E361,1)="%",0.01*VALUE(LEFT(E361,LEN(E361)-1)),IF(RIGHT(E361,1)="k",1000*VALUE(LEFT(E361,LEN(E361)-1)),VALUE(SUBSTITUTE(E361,",",""))))))))),"N/A")</f>
        <v/>
      </c>
      <c r="M361">
        <f>IFERROR(IF(TRIM(F361)="-", "N/A", IF(RIGHT(F361,1)=")",IF(RIGHT(F361,2)="T)",-1000000000000*VALUE(MID(F361,2,LEN(F361)-3)),IF(RIGHT(F361,2)="M)",-1000000*VALUE(MID(F361,2,LEN(F361)-3)),IF(RIGHT(F361,2)="B)",-1000000000*VALUE(MID(F361,2,LEN(F361)-3)),IF(RIGHT(F361,2)="k)",-1000*VALUE(MID(F361,2,LEN(F361)-3)),VALUE(SUBSTITUTE(F361,",","")))))),IF(RIGHT(F361,1)="T",1000000000000*VALUE(LEFT(F361,LEN(F361)-1)),IF(RIGHT(F361,1)="M",1000000*VALUE(LEFT(F361,LEN(F361)-1)),IF(RIGHT(F361,1)="B",1000000000*VALUE(LEFT(F361,LEN(F361)-1)),IF(RIGHT(F361,1)="%",0.01*VALUE(LEFT(F361,LEN(F361)-1)),IF(RIGHT(F361,1)="k",1000*VALUE(LEFT(F361,LEN(F361)-1)),VALUE(SUBSTITUTE(F361,",",""))))))))),"N/A")</f>
        <v/>
      </c>
      <c r="N361">
        <f>IFERROR(IF(TRIM(G361)="-", "N/A", IF(RIGHT(G361,1)=")",IF(RIGHT(G361,2)="T)",-1000000000000*VALUE(MID(G361,2,LEN(G361)-3)),IF(RIGHT(G361,2)="M)",-1000000*VALUE(MID(G361,2,LEN(G361)-3)),IF(RIGHT(G361,2)="B)",-1000000000*VALUE(MID(G361,2,LEN(G361)-3)),IF(RIGHT(G361,2)="k)",-1000*VALUE(MID(G361,2,LEN(G361)-3)),VALUE(SUBSTITUTE(G361,",","")))))),IF(RIGHT(G361,1)="T",1000000000000*VALUE(LEFT(G361,LEN(G361)-1)),IF(RIGHT(G361,1)="M",1000000*VALUE(LEFT(G361,LEN(G361)-1)),IF(RIGHT(G361,1)="B",1000000000*VALUE(LEFT(G361,LEN(G361)-1)),IF(RIGHT(G361,1)="%",0.01*VALUE(LEFT(G361,LEN(G361)-1)),IF(RIGHT(G361,1)="k",1000*VALUE(LEFT(G361,LEN(G361)-1)),VALUE(SUBSTITUTE(G361,",",""))))))))),"N/A")</f>
        <v/>
      </c>
    </row>
    <row r="362" spans="1:60">
      <c r="I362">
        <f>IF(AND(K362&gt; J362, L362&gt; K362, M362&gt; L362, N362&gt; M362), "pos_trend", IF(AND(K362&lt; J362, L362&lt; K362, M362&lt; L362, N362&lt; M362), "neg_trend", "N/A"))</f>
        <v/>
      </c>
      <c r="J362">
        <f>IFERROR(IF(TRIM(C362)="-", "N/A", IF(RIGHT(C362,1)=")",IF(RIGHT(C362,2)="T)",-1000000000000*VALUE(MID(C362,2,LEN(C362)-3)),IF(RIGHT(C362,2)="M)",-1000000*VALUE(MID(C362,2,LEN(C362)-3)),IF(RIGHT(C362,2)="B)",-1000000000*VALUE(MID(C362,2,LEN(C362)-3)),IF(RIGHT(C362,2)="k)",-1000*VALUE(MID(C362,2,LEN(C362)-3)),VALUE(SUBSTITUTE(C362,",","")))))),IF(RIGHT(C362,1)="T",1000000000000*VALUE(LEFT(C362,LEN(C362)-1)),IF(RIGHT(C362,1)="M",1000000*VALUE(LEFT(C362,LEN(C362)-1)),IF(RIGHT(C362,1)="B",1000000000*VALUE(LEFT(C362,LEN(C362)-1)),IF(RIGHT(C362,1)="%",0.01*VALUE(LEFT(C362,LEN(C362)-1)),IF(RIGHT(C362,1)="k",1000*VALUE(LEFT(C362,LEN(C362)-1)),VALUE(SUBSTITUTE(C362,",",""))))))))),"N/A")</f>
        <v/>
      </c>
      <c r="K362">
        <f>IFERROR(IF(TRIM(D362)="-", "N/A", IF(RIGHT(D362,1)=")",IF(RIGHT(D362,2)="T)",-1000000000000*VALUE(MID(D362,2,LEN(D362)-3)),IF(RIGHT(D362,2)="M)",-1000000*VALUE(MID(D362,2,LEN(D362)-3)),IF(RIGHT(D362,2)="B)",-1000000000*VALUE(MID(D362,2,LEN(D362)-3)),IF(RIGHT(D362,2)="k)",-1000*VALUE(MID(D362,2,LEN(D362)-3)),VALUE(SUBSTITUTE(D362,",","")))))),IF(RIGHT(D362,1)="T",1000000000000*VALUE(LEFT(D362,LEN(D362)-1)),IF(RIGHT(D362,1)="M",1000000*VALUE(LEFT(D362,LEN(D362)-1)),IF(RIGHT(D362,1)="B",1000000000*VALUE(LEFT(D362,LEN(D362)-1)),IF(RIGHT(D362,1)="%",0.01*VALUE(LEFT(D362,LEN(D362)-1)),IF(RIGHT(D362,1)="k",1000*VALUE(LEFT(D362,LEN(D362)-1)),VALUE(SUBSTITUTE(D362,",",""))))))))),"N/A")</f>
        <v/>
      </c>
      <c r="L362">
        <f>IFERROR(IF(TRIM(E362)="-", "N/A", IF(RIGHT(E362,1)=")",IF(RIGHT(E362,2)="T)",-1000000000000*VALUE(MID(E362,2,LEN(E362)-3)),IF(RIGHT(E362,2)="M)",-1000000*VALUE(MID(E362,2,LEN(E362)-3)),IF(RIGHT(E362,2)="B)",-1000000000*VALUE(MID(E362,2,LEN(E362)-3)),IF(RIGHT(E362,2)="k)",-1000*VALUE(MID(E362,2,LEN(E362)-3)),VALUE(SUBSTITUTE(E362,",","")))))),IF(RIGHT(E362,1)="T",1000000000000*VALUE(LEFT(E362,LEN(E362)-1)),IF(RIGHT(E362,1)="M",1000000*VALUE(LEFT(E362,LEN(E362)-1)),IF(RIGHT(E362,1)="B",1000000000*VALUE(LEFT(E362,LEN(E362)-1)),IF(RIGHT(E362,1)="%",0.01*VALUE(LEFT(E362,LEN(E362)-1)),IF(RIGHT(E362,1)="k",1000*VALUE(LEFT(E362,LEN(E362)-1)),VALUE(SUBSTITUTE(E362,",",""))))))))),"N/A")</f>
        <v/>
      </c>
      <c r="M362">
        <f>IFERROR(IF(TRIM(F362)="-", "N/A", IF(RIGHT(F362,1)=")",IF(RIGHT(F362,2)="T)",-1000000000000*VALUE(MID(F362,2,LEN(F362)-3)),IF(RIGHT(F362,2)="M)",-1000000*VALUE(MID(F362,2,LEN(F362)-3)),IF(RIGHT(F362,2)="B)",-1000000000*VALUE(MID(F362,2,LEN(F362)-3)),IF(RIGHT(F362,2)="k)",-1000*VALUE(MID(F362,2,LEN(F362)-3)),VALUE(SUBSTITUTE(F362,",","")))))),IF(RIGHT(F362,1)="T",1000000000000*VALUE(LEFT(F362,LEN(F362)-1)),IF(RIGHT(F362,1)="M",1000000*VALUE(LEFT(F362,LEN(F362)-1)),IF(RIGHT(F362,1)="B",1000000000*VALUE(LEFT(F362,LEN(F362)-1)),IF(RIGHT(F362,1)="%",0.01*VALUE(LEFT(F362,LEN(F362)-1)),IF(RIGHT(F362,1)="k",1000*VALUE(LEFT(F362,LEN(F362)-1)),VALUE(SUBSTITUTE(F362,",",""))))))))),"N/A")</f>
        <v/>
      </c>
      <c r="N362">
        <f>IFERROR(IF(TRIM(G362)="-", "N/A", IF(RIGHT(G362,1)=")",IF(RIGHT(G362,2)="T)",-1000000000000*VALUE(MID(G362,2,LEN(G362)-3)),IF(RIGHT(G362,2)="M)",-1000000*VALUE(MID(G362,2,LEN(G362)-3)),IF(RIGHT(G362,2)="B)",-1000000000*VALUE(MID(G362,2,LEN(G362)-3)),IF(RIGHT(G362,2)="k)",-1000*VALUE(MID(G362,2,LEN(G362)-3)),VALUE(SUBSTITUTE(G362,",","")))))),IF(RIGHT(G362,1)="T",1000000000000*VALUE(LEFT(G362,LEN(G362)-1)),IF(RIGHT(G362,1)="M",1000000*VALUE(LEFT(G362,LEN(G362)-1)),IF(RIGHT(G362,1)="B",1000000000*VALUE(LEFT(G362,LEN(G362)-1)),IF(RIGHT(G362,1)="%",0.01*VALUE(LEFT(G362,LEN(G362)-1)),IF(RIGHT(G362,1)="k",1000*VALUE(LEFT(G362,LEN(G362)-1)),VALUE(SUBSTITUTE(G362,",",""))))))))),"N/A")</f>
        <v/>
      </c>
    </row>
    <row r="363" spans="1:60">
      <c r="I363">
        <f>IF(AND(K363&gt; J363, L363&gt; K363, M363&gt; L363, N363&gt; M363), "pos_trend", IF(AND(K363&lt; J363, L363&lt; K363, M363&lt; L363, N363&lt; M363), "neg_trend", "N/A"))</f>
        <v/>
      </c>
      <c r="J363">
        <f>IFERROR(IF(TRIM(C363)="-", "N/A", IF(RIGHT(C363,1)=")",IF(RIGHT(C363,2)="T)",-1000000000000*VALUE(MID(C363,2,LEN(C363)-3)),IF(RIGHT(C363,2)="M)",-1000000*VALUE(MID(C363,2,LEN(C363)-3)),IF(RIGHT(C363,2)="B)",-1000000000*VALUE(MID(C363,2,LEN(C363)-3)),IF(RIGHT(C363,2)="k)",-1000*VALUE(MID(C363,2,LEN(C363)-3)),VALUE(SUBSTITUTE(C363,",","")))))),IF(RIGHT(C363,1)="T",1000000000000*VALUE(LEFT(C363,LEN(C363)-1)),IF(RIGHT(C363,1)="M",1000000*VALUE(LEFT(C363,LEN(C363)-1)),IF(RIGHT(C363,1)="B",1000000000*VALUE(LEFT(C363,LEN(C363)-1)),IF(RIGHT(C363,1)="%",0.01*VALUE(LEFT(C363,LEN(C363)-1)),IF(RIGHT(C363,1)="k",1000*VALUE(LEFT(C363,LEN(C363)-1)),VALUE(SUBSTITUTE(C363,",",""))))))))),"N/A")</f>
        <v/>
      </c>
      <c r="K363">
        <f>IFERROR(IF(TRIM(D363)="-", "N/A", IF(RIGHT(D363,1)=")",IF(RIGHT(D363,2)="T)",-1000000000000*VALUE(MID(D363,2,LEN(D363)-3)),IF(RIGHT(D363,2)="M)",-1000000*VALUE(MID(D363,2,LEN(D363)-3)),IF(RIGHT(D363,2)="B)",-1000000000*VALUE(MID(D363,2,LEN(D363)-3)),IF(RIGHT(D363,2)="k)",-1000*VALUE(MID(D363,2,LEN(D363)-3)),VALUE(SUBSTITUTE(D363,",","")))))),IF(RIGHT(D363,1)="T",1000000000000*VALUE(LEFT(D363,LEN(D363)-1)),IF(RIGHT(D363,1)="M",1000000*VALUE(LEFT(D363,LEN(D363)-1)),IF(RIGHT(D363,1)="B",1000000000*VALUE(LEFT(D363,LEN(D363)-1)),IF(RIGHT(D363,1)="%",0.01*VALUE(LEFT(D363,LEN(D363)-1)),IF(RIGHT(D363,1)="k",1000*VALUE(LEFT(D363,LEN(D363)-1)),VALUE(SUBSTITUTE(D363,",",""))))))))),"N/A")</f>
        <v/>
      </c>
      <c r="L363">
        <f>IFERROR(IF(TRIM(E363)="-", "N/A", IF(RIGHT(E363,1)=")",IF(RIGHT(E363,2)="T)",-1000000000000*VALUE(MID(E363,2,LEN(E363)-3)),IF(RIGHT(E363,2)="M)",-1000000*VALUE(MID(E363,2,LEN(E363)-3)),IF(RIGHT(E363,2)="B)",-1000000000*VALUE(MID(E363,2,LEN(E363)-3)),IF(RIGHT(E363,2)="k)",-1000*VALUE(MID(E363,2,LEN(E363)-3)),VALUE(SUBSTITUTE(E363,",","")))))),IF(RIGHT(E363,1)="T",1000000000000*VALUE(LEFT(E363,LEN(E363)-1)),IF(RIGHT(E363,1)="M",1000000*VALUE(LEFT(E363,LEN(E363)-1)),IF(RIGHT(E363,1)="B",1000000000*VALUE(LEFT(E363,LEN(E363)-1)),IF(RIGHT(E363,1)="%",0.01*VALUE(LEFT(E363,LEN(E363)-1)),IF(RIGHT(E363,1)="k",1000*VALUE(LEFT(E363,LEN(E363)-1)),VALUE(SUBSTITUTE(E363,",",""))))))))),"N/A")</f>
        <v/>
      </c>
      <c r="M363">
        <f>IFERROR(IF(TRIM(F363)="-", "N/A", IF(RIGHT(F363,1)=")",IF(RIGHT(F363,2)="T)",-1000000000000*VALUE(MID(F363,2,LEN(F363)-3)),IF(RIGHT(F363,2)="M)",-1000000*VALUE(MID(F363,2,LEN(F363)-3)),IF(RIGHT(F363,2)="B)",-1000000000*VALUE(MID(F363,2,LEN(F363)-3)),IF(RIGHT(F363,2)="k)",-1000*VALUE(MID(F363,2,LEN(F363)-3)),VALUE(SUBSTITUTE(F363,",","")))))),IF(RIGHT(F363,1)="T",1000000000000*VALUE(LEFT(F363,LEN(F363)-1)),IF(RIGHT(F363,1)="M",1000000*VALUE(LEFT(F363,LEN(F363)-1)),IF(RIGHT(F363,1)="B",1000000000*VALUE(LEFT(F363,LEN(F363)-1)),IF(RIGHT(F363,1)="%",0.01*VALUE(LEFT(F363,LEN(F363)-1)),IF(RIGHT(F363,1)="k",1000*VALUE(LEFT(F363,LEN(F363)-1)),VALUE(SUBSTITUTE(F363,",",""))))))))),"N/A")</f>
        <v/>
      </c>
      <c r="N363">
        <f>IFERROR(IF(TRIM(G363)="-", "N/A", IF(RIGHT(G363,1)=")",IF(RIGHT(G363,2)="T)",-1000000000000*VALUE(MID(G363,2,LEN(G363)-3)),IF(RIGHT(G363,2)="M)",-1000000*VALUE(MID(G363,2,LEN(G363)-3)),IF(RIGHT(G363,2)="B)",-1000000000*VALUE(MID(G363,2,LEN(G363)-3)),IF(RIGHT(G363,2)="k)",-1000*VALUE(MID(G363,2,LEN(G363)-3)),VALUE(SUBSTITUTE(G363,",","")))))),IF(RIGHT(G363,1)="T",1000000000000*VALUE(LEFT(G363,LEN(G363)-1)),IF(RIGHT(G363,1)="M",1000000*VALUE(LEFT(G363,LEN(G363)-1)),IF(RIGHT(G363,1)="B",1000000000*VALUE(LEFT(G363,LEN(G363)-1)),IF(RIGHT(G363,1)="%",0.01*VALUE(LEFT(G363,LEN(G363)-1)),IF(RIGHT(G363,1)="k",1000*VALUE(LEFT(G363,LEN(G363)-1)),VALUE(SUBSTITUTE(G363,",",""))))))))),"N/A")</f>
        <v/>
      </c>
    </row>
    <row r="364" spans="1:60">
      <c r="I364">
        <f>IF(AND(K364&gt; J364, L364&gt; K364, M364&gt; L364, N364&gt; M364), "pos_trend", IF(AND(K364&lt; J364, L364&lt; K364, M364&lt; L364, N364&lt; M364), "neg_trend", "N/A"))</f>
        <v/>
      </c>
      <c r="J364">
        <f>IFERROR(IF(TRIM(C364)="-", "N/A", IF(RIGHT(C364,1)=")",IF(RIGHT(C364,2)="T)",-1000000000000*VALUE(MID(C364,2,LEN(C364)-3)),IF(RIGHT(C364,2)="M)",-1000000*VALUE(MID(C364,2,LEN(C364)-3)),IF(RIGHT(C364,2)="B)",-1000000000*VALUE(MID(C364,2,LEN(C364)-3)),IF(RIGHT(C364,2)="k)",-1000*VALUE(MID(C364,2,LEN(C364)-3)),VALUE(SUBSTITUTE(C364,",","")))))),IF(RIGHT(C364,1)="T",1000000000000*VALUE(LEFT(C364,LEN(C364)-1)),IF(RIGHT(C364,1)="M",1000000*VALUE(LEFT(C364,LEN(C364)-1)),IF(RIGHT(C364,1)="B",1000000000*VALUE(LEFT(C364,LEN(C364)-1)),IF(RIGHT(C364,1)="%",0.01*VALUE(LEFT(C364,LEN(C364)-1)),IF(RIGHT(C364,1)="k",1000*VALUE(LEFT(C364,LEN(C364)-1)),VALUE(SUBSTITUTE(C364,",",""))))))))),"N/A")</f>
        <v/>
      </c>
      <c r="K364">
        <f>IFERROR(IF(TRIM(D364)="-", "N/A", IF(RIGHT(D364,1)=")",IF(RIGHT(D364,2)="T)",-1000000000000*VALUE(MID(D364,2,LEN(D364)-3)),IF(RIGHT(D364,2)="M)",-1000000*VALUE(MID(D364,2,LEN(D364)-3)),IF(RIGHT(D364,2)="B)",-1000000000*VALUE(MID(D364,2,LEN(D364)-3)),IF(RIGHT(D364,2)="k)",-1000*VALUE(MID(D364,2,LEN(D364)-3)),VALUE(SUBSTITUTE(D364,",","")))))),IF(RIGHT(D364,1)="T",1000000000000*VALUE(LEFT(D364,LEN(D364)-1)),IF(RIGHT(D364,1)="M",1000000*VALUE(LEFT(D364,LEN(D364)-1)),IF(RIGHT(D364,1)="B",1000000000*VALUE(LEFT(D364,LEN(D364)-1)),IF(RIGHT(D364,1)="%",0.01*VALUE(LEFT(D364,LEN(D364)-1)),IF(RIGHT(D364,1)="k",1000*VALUE(LEFT(D364,LEN(D364)-1)),VALUE(SUBSTITUTE(D364,",",""))))))))),"N/A")</f>
        <v/>
      </c>
      <c r="L364">
        <f>IFERROR(IF(TRIM(E364)="-", "N/A", IF(RIGHT(E364,1)=")",IF(RIGHT(E364,2)="T)",-1000000000000*VALUE(MID(E364,2,LEN(E364)-3)),IF(RIGHT(E364,2)="M)",-1000000*VALUE(MID(E364,2,LEN(E364)-3)),IF(RIGHT(E364,2)="B)",-1000000000*VALUE(MID(E364,2,LEN(E364)-3)),IF(RIGHT(E364,2)="k)",-1000*VALUE(MID(E364,2,LEN(E364)-3)),VALUE(SUBSTITUTE(E364,",","")))))),IF(RIGHT(E364,1)="T",1000000000000*VALUE(LEFT(E364,LEN(E364)-1)),IF(RIGHT(E364,1)="M",1000000*VALUE(LEFT(E364,LEN(E364)-1)),IF(RIGHT(E364,1)="B",1000000000*VALUE(LEFT(E364,LEN(E364)-1)),IF(RIGHT(E364,1)="%",0.01*VALUE(LEFT(E364,LEN(E364)-1)),IF(RIGHT(E364,1)="k",1000*VALUE(LEFT(E364,LEN(E364)-1)),VALUE(SUBSTITUTE(E364,",",""))))))))),"N/A")</f>
        <v/>
      </c>
      <c r="M364">
        <f>IFERROR(IF(TRIM(F364)="-", "N/A", IF(RIGHT(F364,1)=")",IF(RIGHT(F364,2)="T)",-1000000000000*VALUE(MID(F364,2,LEN(F364)-3)),IF(RIGHT(F364,2)="M)",-1000000*VALUE(MID(F364,2,LEN(F364)-3)),IF(RIGHT(F364,2)="B)",-1000000000*VALUE(MID(F364,2,LEN(F364)-3)),IF(RIGHT(F364,2)="k)",-1000*VALUE(MID(F364,2,LEN(F364)-3)),VALUE(SUBSTITUTE(F364,",","")))))),IF(RIGHT(F364,1)="T",1000000000000*VALUE(LEFT(F364,LEN(F364)-1)),IF(RIGHT(F364,1)="M",1000000*VALUE(LEFT(F364,LEN(F364)-1)),IF(RIGHT(F364,1)="B",1000000000*VALUE(LEFT(F364,LEN(F364)-1)),IF(RIGHT(F364,1)="%",0.01*VALUE(LEFT(F364,LEN(F364)-1)),IF(RIGHT(F364,1)="k",1000*VALUE(LEFT(F364,LEN(F364)-1)),VALUE(SUBSTITUTE(F364,",",""))))))))),"N/A")</f>
        <v/>
      </c>
      <c r="N364">
        <f>IFERROR(IF(TRIM(G364)="-", "N/A", IF(RIGHT(G364,1)=")",IF(RIGHT(G364,2)="T)",-1000000000000*VALUE(MID(G364,2,LEN(G364)-3)),IF(RIGHT(G364,2)="M)",-1000000*VALUE(MID(G364,2,LEN(G364)-3)),IF(RIGHT(G364,2)="B)",-1000000000*VALUE(MID(G364,2,LEN(G364)-3)),IF(RIGHT(G364,2)="k)",-1000*VALUE(MID(G364,2,LEN(G364)-3)),VALUE(SUBSTITUTE(G364,",","")))))),IF(RIGHT(G364,1)="T",1000000000000*VALUE(LEFT(G364,LEN(G364)-1)),IF(RIGHT(G364,1)="M",1000000*VALUE(LEFT(G364,LEN(G364)-1)),IF(RIGHT(G364,1)="B",1000000000*VALUE(LEFT(G364,LEN(G364)-1)),IF(RIGHT(G364,1)="%",0.01*VALUE(LEFT(G364,LEN(G364)-1)),IF(RIGHT(G364,1)="k",1000*VALUE(LEFT(G364,LEN(G364)-1)),VALUE(SUBSTITUTE(G364,",",""))))))))),"N/A")</f>
        <v/>
      </c>
    </row>
    <row r="365" spans="1:60">
      <c r="I365">
        <f>IF(AND(K365&gt; J365, L365&gt; K365, M365&gt; L365, N365&gt; M365), "pos_trend", IF(AND(K365&lt; J365, L365&lt; K365, M365&lt; L365, N365&lt; M365), "neg_trend", "N/A"))</f>
        <v/>
      </c>
      <c r="J365">
        <f>IFERROR(IF(TRIM(C365)="-", "N/A", IF(RIGHT(C365,1)=")",IF(RIGHT(C365,2)="T)",-1000000000000*VALUE(MID(C365,2,LEN(C365)-3)),IF(RIGHT(C365,2)="M)",-1000000*VALUE(MID(C365,2,LEN(C365)-3)),IF(RIGHT(C365,2)="B)",-1000000000*VALUE(MID(C365,2,LEN(C365)-3)),IF(RIGHT(C365,2)="k)",-1000*VALUE(MID(C365,2,LEN(C365)-3)),VALUE(SUBSTITUTE(C365,",","")))))),IF(RIGHT(C365,1)="T",1000000000000*VALUE(LEFT(C365,LEN(C365)-1)),IF(RIGHT(C365,1)="M",1000000*VALUE(LEFT(C365,LEN(C365)-1)),IF(RIGHT(C365,1)="B",1000000000*VALUE(LEFT(C365,LEN(C365)-1)),IF(RIGHT(C365,1)="%",0.01*VALUE(LEFT(C365,LEN(C365)-1)),IF(RIGHT(C365,1)="k",1000*VALUE(LEFT(C365,LEN(C365)-1)),VALUE(SUBSTITUTE(C365,",",""))))))))),"N/A")</f>
        <v/>
      </c>
      <c r="K365">
        <f>IFERROR(IF(TRIM(D365)="-", "N/A", IF(RIGHT(D365,1)=")",IF(RIGHT(D365,2)="T)",-1000000000000*VALUE(MID(D365,2,LEN(D365)-3)),IF(RIGHT(D365,2)="M)",-1000000*VALUE(MID(D365,2,LEN(D365)-3)),IF(RIGHT(D365,2)="B)",-1000000000*VALUE(MID(D365,2,LEN(D365)-3)),IF(RIGHT(D365,2)="k)",-1000*VALUE(MID(D365,2,LEN(D365)-3)),VALUE(SUBSTITUTE(D365,",","")))))),IF(RIGHT(D365,1)="T",1000000000000*VALUE(LEFT(D365,LEN(D365)-1)),IF(RIGHT(D365,1)="M",1000000*VALUE(LEFT(D365,LEN(D365)-1)),IF(RIGHT(D365,1)="B",1000000000*VALUE(LEFT(D365,LEN(D365)-1)),IF(RIGHT(D365,1)="%",0.01*VALUE(LEFT(D365,LEN(D365)-1)),IF(RIGHT(D365,1)="k",1000*VALUE(LEFT(D365,LEN(D365)-1)),VALUE(SUBSTITUTE(D365,",",""))))))))),"N/A")</f>
        <v/>
      </c>
      <c r="L365">
        <f>IFERROR(IF(TRIM(E365)="-", "N/A", IF(RIGHT(E365,1)=")",IF(RIGHT(E365,2)="T)",-1000000000000*VALUE(MID(E365,2,LEN(E365)-3)),IF(RIGHT(E365,2)="M)",-1000000*VALUE(MID(E365,2,LEN(E365)-3)),IF(RIGHT(E365,2)="B)",-1000000000*VALUE(MID(E365,2,LEN(E365)-3)),IF(RIGHT(E365,2)="k)",-1000*VALUE(MID(E365,2,LEN(E365)-3)),VALUE(SUBSTITUTE(E365,",","")))))),IF(RIGHT(E365,1)="T",1000000000000*VALUE(LEFT(E365,LEN(E365)-1)),IF(RIGHT(E365,1)="M",1000000*VALUE(LEFT(E365,LEN(E365)-1)),IF(RIGHT(E365,1)="B",1000000000*VALUE(LEFT(E365,LEN(E365)-1)),IF(RIGHT(E365,1)="%",0.01*VALUE(LEFT(E365,LEN(E365)-1)),IF(RIGHT(E365,1)="k",1000*VALUE(LEFT(E365,LEN(E365)-1)),VALUE(SUBSTITUTE(E365,",",""))))))))),"N/A")</f>
        <v/>
      </c>
      <c r="M365">
        <f>IFERROR(IF(TRIM(F365)="-", "N/A", IF(RIGHT(F365,1)=")",IF(RIGHT(F365,2)="T)",-1000000000000*VALUE(MID(F365,2,LEN(F365)-3)),IF(RIGHT(F365,2)="M)",-1000000*VALUE(MID(F365,2,LEN(F365)-3)),IF(RIGHT(F365,2)="B)",-1000000000*VALUE(MID(F365,2,LEN(F365)-3)),IF(RIGHT(F365,2)="k)",-1000*VALUE(MID(F365,2,LEN(F365)-3)),VALUE(SUBSTITUTE(F365,",","")))))),IF(RIGHT(F365,1)="T",1000000000000*VALUE(LEFT(F365,LEN(F365)-1)),IF(RIGHT(F365,1)="M",1000000*VALUE(LEFT(F365,LEN(F365)-1)),IF(RIGHT(F365,1)="B",1000000000*VALUE(LEFT(F365,LEN(F365)-1)),IF(RIGHT(F365,1)="%",0.01*VALUE(LEFT(F365,LEN(F365)-1)),IF(RIGHT(F365,1)="k",1000*VALUE(LEFT(F365,LEN(F365)-1)),VALUE(SUBSTITUTE(F365,",",""))))))))),"N/A")</f>
        <v/>
      </c>
      <c r="N365">
        <f>IFERROR(IF(TRIM(G365)="-", "N/A", IF(RIGHT(G365,1)=")",IF(RIGHT(G365,2)="T)",-1000000000000*VALUE(MID(G365,2,LEN(G365)-3)),IF(RIGHT(G365,2)="M)",-1000000*VALUE(MID(G365,2,LEN(G365)-3)),IF(RIGHT(G365,2)="B)",-1000000000*VALUE(MID(G365,2,LEN(G365)-3)),IF(RIGHT(G365,2)="k)",-1000*VALUE(MID(G365,2,LEN(G365)-3)),VALUE(SUBSTITUTE(G365,",","")))))),IF(RIGHT(G365,1)="T",1000000000000*VALUE(LEFT(G365,LEN(G365)-1)),IF(RIGHT(G365,1)="M",1000000*VALUE(LEFT(G365,LEN(G365)-1)),IF(RIGHT(G365,1)="B",1000000000*VALUE(LEFT(G365,LEN(G365)-1)),IF(RIGHT(G365,1)="%",0.01*VALUE(LEFT(G365,LEN(G365)-1)),IF(RIGHT(G365,1)="k",1000*VALUE(LEFT(G365,LEN(G365)-1)),VALUE(SUBSTITUTE(G365,",",""))))))))),"N/A")</f>
        <v/>
      </c>
    </row>
    <row r="366" spans="1:60">
      <c r="I366">
        <f>IF(AND(K366&gt; J366, L366&gt; K366, M366&gt; L366, N366&gt; M366), "pos_trend", IF(AND(K366&lt; J366, L366&lt; K366, M366&lt; L366, N366&lt; M366), "neg_trend", "N/A"))</f>
        <v/>
      </c>
      <c r="J366">
        <f>IFERROR(IF(TRIM(C366)="-", "N/A", IF(RIGHT(C366,1)=")",IF(RIGHT(C366,2)="T)",-1000000000000*VALUE(MID(C366,2,LEN(C366)-3)),IF(RIGHT(C366,2)="M)",-1000000*VALUE(MID(C366,2,LEN(C366)-3)),IF(RIGHT(C366,2)="B)",-1000000000*VALUE(MID(C366,2,LEN(C366)-3)),IF(RIGHT(C366,2)="k)",-1000*VALUE(MID(C366,2,LEN(C366)-3)),VALUE(SUBSTITUTE(C366,",","")))))),IF(RIGHT(C366,1)="T",1000000000000*VALUE(LEFT(C366,LEN(C366)-1)),IF(RIGHT(C366,1)="M",1000000*VALUE(LEFT(C366,LEN(C366)-1)),IF(RIGHT(C366,1)="B",1000000000*VALUE(LEFT(C366,LEN(C366)-1)),IF(RIGHT(C366,1)="%",0.01*VALUE(LEFT(C366,LEN(C366)-1)),IF(RIGHT(C366,1)="k",1000*VALUE(LEFT(C366,LEN(C366)-1)),VALUE(SUBSTITUTE(C366,",",""))))))))),"N/A")</f>
        <v/>
      </c>
      <c r="K366">
        <f>IFERROR(IF(TRIM(D366)="-", "N/A", IF(RIGHT(D366,1)=")",IF(RIGHT(D366,2)="T)",-1000000000000*VALUE(MID(D366,2,LEN(D366)-3)),IF(RIGHT(D366,2)="M)",-1000000*VALUE(MID(D366,2,LEN(D366)-3)),IF(RIGHT(D366,2)="B)",-1000000000*VALUE(MID(D366,2,LEN(D366)-3)),IF(RIGHT(D366,2)="k)",-1000*VALUE(MID(D366,2,LEN(D366)-3)),VALUE(SUBSTITUTE(D366,",","")))))),IF(RIGHT(D366,1)="T",1000000000000*VALUE(LEFT(D366,LEN(D366)-1)),IF(RIGHT(D366,1)="M",1000000*VALUE(LEFT(D366,LEN(D366)-1)),IF(RIGHT(D366,1)="B",1000000000*VALUE(LEFT(D366,LEN(D366)-1)),IF(RIGHT(D366,1)="%",0.01*VALUE(LEFT(D366,LEN(D366)-1)),IF(RIGHT(D366,1)="k",1000*VALUE(LEFT(D366,LEN(D366)-1)),VALUE(SUBSTITUTE(D366,",",""))))))))),"N/A")</f>
        <v/>
      </c>
      <c r="L366">
        <f>IFERROR(IF(TRIM(E366)="-", "N/A", IF(RIGHT(E366,1)=")",IF(RIGHT(E366,2)="T)",-1000000000000*VALUE(MID(E366,2,LEN(E366)-3)),IF(RIGHT(E366,2)="M)",-1000000*VALUE(MID(E366,2,LEN(E366)-3)),IF(RIGHT(E366,2)="B)",-1000000000*VALUE(MID(E366,2,LEN(E366)-3)),IF(RIGHT(E366,2)="k)",-1000*VALUE(MID(E366,2,LEN(E366)-3)),VALUE(SUBSTITUTE(E366,",","")))))),IF(RIGHT(E366,1)="T",1000000000000*VALUE(LEFT(E366,LEN(E366)-1)),IF(RIGHT(E366,1)="M",1000000*VALUE(LEFT(E366,LEN(E366)-1)),IF(RIGHT(E366,1)="B",1000000000*VALUE(LEFT(E366,LEN(E366)-1)),IF(RIGHT(E366,1)="%",0.01*VALUE(LEFT(E366,LEN(E366)-1)),IF(RIGHT(E366,1)="k",1000*VALUE(LEFT(E366,LEN(E366)-1)),VALUE(SUBSTITUTE(E366,",",""))))))))),"N/A")</f>
        <v/>
      </c>
      <c r="M366">
        <f>IFERROR(IF(TRIM(F366)="-", "N/A", IF(RIGHT(F366,1)=")",IF(RIGHT(F366,2)="T)",-1000000000000*VALUE(MID(F366,2,LEN(F366)-3)),IF(RIGHT(F366,2)="M)",-1000000*VALUE(MID(F366,2,LEN(F366)-3)),IF(RIGHT(F366,2)="B)",-1000000000*VALUE(MID(F366,2,LEN(F366)-3)),IF(RIGHT(F366,2)="k)",-1000*VALUE(MID(F366,2,LEN(F366)-3)),VALUE(SUBSTITUTE(F366,",","")))))),IF(RIGHT(F366,1)="T",1000000000000*VALUE(LEFT(F366,LEN(F366)-1)),IF(RIGHT(F366,1)="M",1000000*VALUE(LEFT(F366,LEN(F366)-1)),IF(RIGHT(F366,1)="B",1000000000*VALUE(LEFT(F366,LEN(F366)-1)),IF(RIGHT(F366,1)="%",0.01*VALUE(LEFT(F366,LEN(F366)-1)),IF(RIGHT(F366,1)="k",1000*VALUE(LEFT(F366,LEN(F366)-1)),VALUE(SUBSTITUTE(F366,",",""))))))))),"N/A")</f>
        <v/>
      </c>
      <c r="N366">
        <f>IFERROR(IF(TRIM(G366)="-", "N/A", IF(RIGHT(G366,1)=")",IF(RIGHT(G366,2)="T)",-1000000000000*VALUE(MID(G366,2,LEN(G366)-3)),IF(RIGHT(G366,2)="M)",-1000000*VALUE(MID(G366,2,LEN(G366)-3)),IF(RIGHT(G366,2)="B)",-1000000000*VALUE(MID(G366,2,LEN(G366)-3)),IF(RIGHT(G366,2)="k)",-1000*VALUE(MID(G366,2,LEN(G366)-3)),VALUE(SUBSTITUTE(G366,",","")))))),IF(RIGHT(G366,1)="T",1000000000000*VALUE(LEFT(G366,LEN(G366)-1)),IF(RIGHT(G366,1)="M",1000000*VALUE(LEFT(G366,LEN(G366)-1)),IF(RIGHT(G366,1)="B",1000000000*VALUE(LEFT(G366,LEN(G366)-1)),IF(RIGHT(G366,1)="%",0.01*VALUE(LEFT(G366,LEN(G366)-1)),IF(RIGHT(G366,1)="k",1000*VALUE(LEFT(G366,LEN(G366)-1)),VALUE(SUBSTITUTE(G366,",",""))))))))),"N/A")</f>
        <v/>
      </c>
    </row>
    <row r="367" spans="1:60">
      <c r="I367">
        <f>IF(AND(K367&gt; J367, L367&gt; K367, M367&gt; L367, N367&gt; M367), "pos_trend", IF(AND(K367&lt; J367, L367&lt; K367, M367&lt; L367, N367&lt; M367), "neg_trend", "N/A"))</f>
        <v/>
      </c>
      <c r="J367">
        <f>IFERROR(IF(TRIM(C367)="-", "N/A", IF(RIGHT(C367,1)=")",IF(RIGHT(C367,2)="T)",-1000000000000*VALUE(MID(C367,2,LEN(C367)-3)),IF(RIGHT(C367,2)="M)",-1000000*VALUE(MID(C367,2,LEN(C367)-3)),IF(RIGHT(C367,2)="B)",-1000000000*VALUE(MID(C367,2,LEN(C367)-3)),IF(RIGHT(C367,2)="k)",-1000*VALUE(MID(C367,2,LEN(C367)-3)),VALUE(SUBSTITUTE(C367,",","")))))),IF(RIGHT(C367,1)="T",1000000000000*VALUE(LEFT(C367,LEN(C367)-1)),IF(RIGHT(C367,1)="M",1000000*VALUE(LEFT(C367,LEN(C367)-1)),IF(RIGHT(C367,1)="B",1000000000*VALUE(LEFT(C367,LEN(C367)-1)),IF(RIGHT(C367,1)="%",0.01*VALUE(LEFT(C367,LEN(C367)-1)),IF(RIGHT(C367,1)="k",1000*VALUE(LEFT(C367,LEN(C367)-1)),VALUE(SUBSTITUTE(C367,",",""))))))))),"N/A")</f>
        <v/>
      </c>
      <c r="K367">
        <f>IFERROR(IF(TRIM(D367)="-", "N/A", IF(RIGHT(D367,1)=")",IF(RIGHT(D367,2)="T)",-1000000000000*VALUE(MID(D367,2,LEN(D367)-3)),IF(RIGHT(D367,2)="M)",-1000000*VALUE(MID(D367,2,LEN(D367)-3)),IF(RIGHT(D367,2)="B)",-1000000000*VALUE(MID(D367,2,LEN(D367)-3)),IF(RIGHT(D367,2)="k)",-1000*VALUE(MID(D367,2,LEN(D367)-3)),VALUE(SUBSTITUTE(D367,",","")))))),IF(RIGHT(D367,1)="T",1000000000000*VALUE(LEFT(D367,LEN(D367)-1)),IF(RIGHT(D367,1)="M",1000000*VALUE(LEFT(D367,LEN(D367)-1)),IF(RIGHT(D367,1)="B",1000000000*VALUE(LEFT(D367,LEN(D367)-1)),IF(RIGHT(D367,1)="%",0.01*VALUE(LEFT(D367,LEN(D367)-1)),IF(RIGHT(D367,1)="k",1000*VALUE(LEFT(D367,LEN(D367)-1)),VALUE(SUBSTITUTE(D367,",",""))))))))),"N/A")</f>
        <v/>
      </c>
      <c r="L367">
        <f>IFERROR(IF(TRIM(E367)="-", "N/A", IF(RIGHT(E367,1)=")",IF(RIGHT(E367,2)="T)",-1000000000000*VALUE(MID(E367,2,LEN(E367)-3)),IF(RIGHT(E367,2)="M)",-1000000*VALUE(MID(E367,2,LEN(E367)-3)),IF(RIGHT(E367,2)="B)",-1000000000*VALUE(MID(E367,2,LEN(E367)-3)),IF(RIGHT(E367,2)="k)",-1000*VALUE(MID(E367,2,LEN(E367)-3)),VALUE(SUBSTITUTE(E367,",","")))))),IF(RIGHT(E367,1)="T",1000000000000*VALUE(LEFT(E367,LEN(E367)-1)),IF(RIGHT(E367,1)="M",1000000*VALUE(LEFT(E367,LEN(E367)-1)),IF(RIGHT(E367,1)="B",1000000000*VALUE(LEFT(E367,LEN(E367)-1)),IF(RIGHT(E367,1)="%",0.01*VALUE(LEFT(E367,LEN(E367)-1)),IF(RIGHT(E367,1)="k",1000*VALUE(LEFT(E367,LEN(E367)-1)),VALUE(SUBSTITUTE(E367,",",""))))))))),"N/A")</f>
        <v/>
      </c>
      <c r="M367">
        <f>IFERROR(IF(TRIM(F367)="-", "N/A", IF(RIGHT(F367,1)=")",IF(RIGHT(F367,2)="T)",-1000000000000*VALUE(MID(F367,2,LEN(F367)-3)),IF(RIGHT(F367,2)="M)",-1000000*VALUE(MID(F367,2,LEN(F367)-3)),IF(RIGHT(F367,2)="B)",-1000000000*VALUE(MID(F367,2,LEN(F367)-3)),IF(RIGHT(F367,2)="k)",-1000*VALUE(MID(F367,2,LEN(F367)-3)),VALUE(SUBSTITUTE(F367,",","")))))),IF(RIGHT(F367,1)="T",1000000000000*VALUE(LEFT(F367,LEN(F367)-1)),IF(RIGHT(F367,1)="M",1000000*VALUE(LEFT(F367,LEN(F367)-1)),IF(RIGHT(F367,1)="B",1000000000*VALUE(LEFT(F367,LEN(F367)-1)),IF(RIGHT(F367,1)="%",0.01*VALUE(LEFT(F367,LEN(F367)-1)),IF(RIGHT(F367,1)="k",1000*VALUE(LEFT(F367,LEN(F367)-1)),VALUE(SUBSTITUTE(F367,",",""))))))))),"N/A")</f>
        <v/>
      </c>
      <c r="N367">
        <f>IFERROR(IF(TRIM(G367)="-", "N/A", IF(RIGHT(G367,1)=")",IF(RIGHT(G367,2)="T)",-1000000000000*VALUE(MID(G367,2,LEN(G367)-3)),IF(RIGHT(G367,2)="M)",-1000000*VALUE(MID(G367,2,LEN(G367)-3)),IF(RIGHT(G367,2)="B)",-1000000000*VALUE(MID(G367,2,LEN(G367)-3)),IF(RIGHT(G367,2)="k)",-1000*VALUE(MID(G367,2,LEN(G367)-3)),VALUE(SUBSTITUTE(G367,",","")))))),IF(RIGHT(G367,1)="T",1000000000000*VALUE(LEFT(G367,LEN(G367)-1)),IF(RIGHT(G367,1)="M",1000000*VALUE(LEFT(G367,LEN(G367)-1)),IF(RIGHT(G367,1)="B",1000000000*VALUE(LEFT(G367,LEN(G367)-1)),IF(RIGHT(G367,1)="%",0.01*VALUE(LEFT(G367,LEN(G367)-1)),IF(RIGHT(G367,1)="k",1000*VALUE(LEFT(G367,LEN(G367)-1)),VALUE(SUBSTITUTE(G367,",",""))))))))),"N/A")</f>
        <v/>
      </c>
    </row>
    <row r="368" spans="1:60">
      <c r="I368">
        <f>IF(AND(K368&gt; J368, L368&gt; K368, M368&gt; L368, N368&gt; M368), "pos_trend", IF(AND(K368&lt; J368, L368&lt; K368, M368&lt; L368, N368&lt; M368), "neg_trend", "N/A"))</f>
        <v/>
      </c>
      <c r="J368">
        <f>IFERROR(IF(TRIM(C368)="-", "N/A", IF(RIGHT(C368,1)=")",IF(RIGHT(C368,2)="T)",-1000000000000*VALUE(MID(C368,2,LEN(C368)-3)),IF(RIGHT(C368,2)="M)",-1000000*VALUE(MID(C368,2,LEN(C368)-3)),IF(RIGHT(C368,2)="B)",-1000000000*VALUE(MID(C368,2,LEN(C368)-3)),IF(RIGHT(C368,2)="k)",-1000*VALUE(MID(C368,2,LEN(C368)-3)),VALUE(SUBSTITUTE(C368,",","")))))),IF(RIGHT(C368,1)="T",1000000000000*VALUE(LEFT(C368,LEN(C368)-1)),IF(RIGHT(C368,1)="M",1000000*VALUE(LEFT(C368,LEN(C368)-1)),IF(RIGHT(C368,1)="B",1000000000*VALUE(LEFT(C368,LEN(C368)-1)),IF(RIGHT(C368,1)="%",0.01*VALUE(LEFT(C368,LEN(C368)-1)),IF(RIGHT(C368,1)="k",1000*VALUE(LEFT(C368,LEN(C368)-1)),VALUE(SUBSTITUTE(C368,",",""))))))))),"N/A")</f>
        <v/>
      </c>
      <c r="K368">
        <f>IFERROR(IF(TRIM(D368)="-", "N/A", IF(RIGHT(D368,1)=")",IF(RIGHT(D368,2)="T)",-1000000000000*VALUE(MID(D368,2,LEN(D368)-3)),IF(RIGHT(D368,2)="M)",-1000000*VALUE(MID(D368,2,LEN(D368)-3)),IF(RIGHT(D368,2)="B)",-1000000000*VALUE(MID(D368,2,LEN(D368)-3)),IF(RIGHT(D368,2)="k)",-1000*VALUE(MID(D368,2,LEN(D368)-3)),VALUE(SUBSTITUTE(D368,",","")))))),IF(RIGHT(D368,1)="T",1000000000000*VALUE(LEFT(D368,LEN(D368)-1)),IF(RIGHT(D368,1)="M",1000000*VALUE(LEFT(D368,LEN(D368)-1)),IF(RIGHT(D368,1)="B",1000000000*VALUE(LEFT(D368,LEN(D368)-1)),IF(RIGHT(D368,1)="%",0.01*VALUE(LEFT(D368,LEN(D368)-1)),IF(RIGHT(D368,1)="k",1000*VALUE(LEFT(D368,LEN(D368)-1)),VALUE(SUBSTITUTE(D368,",",""))))))))),"N/A")</f>
        <v/>
      </c>
      <c r="L368">
        <f>IFERROR(IF(TRIM(E368)="-", "N/A", IF(RIGHT(E368,1)=")",IF(RIGHT(E368,2)="T)",-1000000000000*VALUE(MID(E368,2,LEN(E368)-3)),IF(RIGHT(E368,2)="M)",-1000000*VALUE(MID(E368,2,LEN(E368)-3)),IF(RIGHT(E368,2)="B)",-1000000000*VALUE(MID(E368,2,LEN(E368)-3)),IF(RIGHT(E368,2)="k)",-1000*VALUE(MID(E368,2,LEN(E368)-3)),VALUE(SUBSTITUTE(E368,",","")))))),IF(RIGHT(E368,1)="T",1000000000000*VALUE(LEFT(E368,LEN(E368)-1)),IF(RIGHT(E368,1)="M",1000000*VALUE(LEFT(E368,LEN(E368)-1)),IF(RIGHT(E368,1)="B",1000000000*VALUE(LEFT(E368,LEN(E368)-1)),IF(RIGHT(E368,1)="%",0.01*VALUE(LEFT(E368,LEN(E368)-1)),IF(RIGHT(E368,1)="k",1000*VALUE(LEFT(E368,LEN(E368)-1)),VALUE(SUBSTITUTE(E368,",",""))))))))),"N/A")</f>
        <v/>
      </c>
      <c r="M368">
        <f>IFERROR(IF(TRIM(F368)="-", "N/A", IF(RIGHT(F368,1)=")",IF(RIGHT(F368,2)="T)",-1000000000000*VALUE(MID(F368,2,LEN(F368)-3)),IF(RIGHT(F368,2)="M)",-1000000*VALUE(MID(F368,2,LEN(F368)-3)),IF(RIGHT(F368,2)="B)",-1000000000*VALUE(MID(F368,2,LEN(F368)-3)),IF(RIGHT(F368,2)="k)",-1000*VALUE(MID(F368,2,LEN(F368)-3)),VALUE(SUBSTITUTE(F368,",","")))))),IF(RIGHT(F368,1)="T",1000000000000*VALUE(LEFT(F368,LEN(F368)-1)),IF(RIGHT(F368,1)="M",1000000*VALUE(LEFT(F368,LEN(F368)-1)),IF(RIGHT(F368,1)="B",1000000000*VALUE(LEFT(F368,LEN(F368)-1)),IF(RIGHT(F368,1)="%",0.01*VALUE(LEFT(F368,LEN(F368)-1)),IF(RIGHT(F368,1)="k",1000*VALUE(LEFT(F368,LEN(F368)-1)),VALUE(SUBSTITUTE(F368,",",""))))))))),"N/A")</f>
        <v/>
      </c>
      <c r="N368">
        <f>IFERROR(IF(TRIM(G368)="-", "N/A", IF(RIGHT(G368,1)=")",IF(RIGHT(G368,2)="T)",-1000000000000*VALUE(MID(G368,2,LEN(G368)-3)),IF(RIGHT(G368,2)="M)",-1000000*VALUE(MID(G368,2,LEN(G368)-3)),IF(RIGHT(G368,2)="B)",-1000000000*VALUE(MID(G368,2,LEN(G368)-3)),IF(RIGHT(G368,2)="k)",-1000*VALUE(MID(G368,2,LEN(G368)-3)),VALUE(SUBSTITUTE(G368,",","")))))),IF(RIGHT(G368,1)="T",1000000000000*VALUE(LEFT(G368,LEN(G368)-1)),IF(RIGHT(G368,1)="M",1000000*VALUE(LEFT(G368,LEN(G368)-1)),IF(RIGHT(G368,1)="B",1000000000*VALUE(LEFT(G368,LEN(G368)-1)),IF(RIGHT(G368,1)="%",0.01*VALUE(LEFT(G368,LEN(G368)-1)),IF(RIGHT(G368,1)="k",1000*VALUE(LEFT(G368,LEN(G368)-1)),VALUE(SUBSTITUTE(G368,",",""))))))))),"N/A")</f>
        <v/>
      </c>
    </row>
    <row r="369" spans="1:60">
      <c r="I369">
        <f>IF(AND(K369&gt; J369, L369&gt; K369, M369&gt; L369, N369&gt; M369), "pos_trend", IF(AND(K369&lt; J369, L369&lt; K369, M369&lt; L369, N369&lt; M369), "neg_trend", "N/A"))</f>
        <v/>
      </c>
      <c r="J369">
        <f>IFERROR(IF(TRIM(C369)="-", "N/A", IF(RIGHT(C369,1)=")",IF(RIGHT(C369,2)="T)",-1000000000000*VALUE(MID(C369,2,LEN(C369)-3)),IF(RIGHT(C369,2)="M)",-1000000*VALUE(MID(C369,2,LEN(C369)-3)),IF(RIGHT(C369,2)="B)",-1000000000*VALUE(MID(C369,2,LEN(C369)-3)),IF(RIGHT(C369,2)="k)",-1000*VALUE(MID(C369,2,LEN(C369)-3)),VALUE(SUBSTITUTE(C369,",","")))))),IF(RIGHT(C369,1)="T",1000000000000*VALUE(LEFT(C369,LEN(C369)-1)),IF(RIGHT(C369,1)="M",1000000*VALUE(LEFT(C369,LEN(C369)-1)),IF(RIGHT(C369,1)="B",1000000000*VALUE(LEFT(C369,LEN(C369)-1)),IF(RIGHT(C369,1)="%",0.01*VALUE(LEFT(C369,LEN(C369)-1)),IF(RIGHT(C369,1)="k",1000*VALUE(LEFT(C369,LEN(C369)-1)),VALUE(SUBSTITUTE(C369,",",""))))))))),"N/A")</f>
        <v/>
      </c>
      <c r="K369">
        <f>IFERROR(IF(TRIM(D369)="-", "N/A", IF(RIGHT(D369,1)=")",IF(RIGHT(D369,2)="T)",-1000000000000*VALUE(MID(D369,2,LEN(D369)-3)),IF(RIGHT(D369,2)="M)",-1000000*VALUE(MID(D369,2,LEN(D369)-3)),IF(RIGHT(D369,2)="B)",-1000000000*VALUE(MID(D369,2,LEN(D369)-3)),IF(RIGHT(D369,2)="k)",-1000*VALUE(MID(D369,2,LEN(D369)-3)),VALUE(SUBSTITUTE(D369,",","")))))),IF(RIGHT(D369,1)="T",1000000000000*VALUE(LEFT(D369,LEN(D369)-1)),IF(RIGHT(D369,1)="M",1000000*VALUE(LEFT(D369,LEN(D369)-1)),IF(RIGHT(D369,1)="B",1000000000*VALUE(LEFT(D369,LEN(D369)-1)),IF(RIGHT(D369,1)="%",0.01*VALUE(LEFT(D369,LEN(D369)-1)),IF(RIGHT(D369,1)="k",1000*VALUE(LEFT(D369,LEN(D369)-1)),VALUE(SUBSTITUTE(D369,",",""))))))))),"N/A")</f>
        <v/>
      </c>
      <c r="L369">
        <f>IFERROR(IF(TRIM(E369)="-", "N/A", IF(RIGHT(E369,1)=")",IF(RIGHT(E369,2)="T)",-1000000000000*VALUE(MID(E369,2,LEN(E369)-3)),IF(RIGHT(E369,2)="M)",-1000000*VALUE(MID(E369,2,LEN(E369)-3)),IF(RIGHT(E369,2)="B)",-1000000000*VALUE(MID(E369,2,LEN(E369)-3)),IF(RIGHT(E369,2)="k)",-1000*VALUE(MID(E369,2,LEN(E369)-3)),VALUE(SUBSTITUTE(E369,",","")))))),IF(RIGHT(E369,1)="T",1000000000000*VALUE(LEFT(E369,LEN(E369)-1)),IF(RIGHT(E369,1)="M",1000000*VALUE(LEFT(E369,LEN(E369)-1)),IF(RIGHT(E369,1)="B",1000000000*VALUE(LEFT(E369,LEN(E369)-1)),IF(RIGHT(E369,1)="%",0.01*VALUE(LEFT(E369,LEN(E369)-1)),IF(RIGHT(E369,1)="k",1000*VALUE(LEFT(E369,LEN(E369)-1)),VALUE(SUBSTITUTE(E369,",",""))))))))),"N/A")</f>
        <v/>
      </c>
      <c r="M369">
        <f>IFERROR(IF(TRIM(F369)="-", "N/A", IF(RIGHT(F369,1)=")",IF(RIGHT(F369,2)="T)",-1000000000000*VALUE(MID(F369,2,LEN(F369)-3)),IF(RIGHT(F369,2)="M)",-1000000*VALUE(MID(F369,2,LEN(F369)-3)),IF(RIGHT(F369,2)="B)",-1000000000*VALUE(MID(F369,2,LEN(F369)-3)),IF(RIGHT(F369,2)="k)",-1000*VALUE(MID(F369,2,LEN(F369)-3)),VALUE(SUBSTITUTE(F369,",","")))))),IF(RIGHT(F369,1)="T",1000000000000*VALUE(LEFT(F369,LEN(F369)-1)),IF(RIGHT(F369,1)="M",1000000*VALUE(LEFT(F369,LEN(F369)-1)),IF(RIGHT(F369,1)="B",1000000000*VALUE(LEFT(F369,LEN(F369)-1)),IF(RIGHT(F369,1)="%",0.01*VALUE(LEFT(F369,LEN(F369)-1)),IF(RIGHT(F369,1)="k",1000*VALUE(LEFT(F369,LEN(F369)-1)),VALUE(SUBSTITUTE(F369,",",""))))))))),"N/A")</f>
        <v/>
      </c>
      <c r="N369">
        <f>IFERROR(IF(TRIM(G369)="-", "N/A", IF(RIGHT(G369,1)=")",IF(RIGHT(G369,2)="T)",-1000000000000*VALUE(MID(G369,2,LEN(G369)-3)),IF(RIGHT(G369,2)="M)",-1000000*VALUE(MID(G369,2,LEN(G369)-3)),IF(RIGHT(G369,2)="B)",-1000000000*VALUE(MID(G369,2,LEN(G369)-3)),IF(RIGHT(G369,2)="k)",-1000*VALUE(MID(G369,2,LEN(G369)-3)),VALUE(SUBSTITUTE(G369,",","")))))),IF(RIGHT(G369,1)="T",1000000000000*VALUE(LEFT(G369,LEN(G369)-1)),IF(RIGHT(G369,1)="M",1000000*VALUE(LEFT(G369,LEN(G369)-1)),IF(RIGHT(G369,1)="B",1000000000*VALUE(LEFT(G369,LEN(G369)-1)),IF(RIGHT(G369,1)="%",0.01*VALUE(LEFT(G369,LEN(G369)-1)),IF(RIGHT(G369,1)="k",1000*VALUE(LEFT(G369,LEN(G369)-1)),VALUE(SUBSTITUTE(G369,",",""))))))))),"N/A")</f>
        <v/>
      </c>
    </row>
    <row r="370" spans="1:60">
      <c r="I370">
        <f>IF(AND(K370&gt; J370, L370&gt; K370, M370&gt; L370, N370&gt; M370), "pos_trend", IF(AND(K370&lt; J370, L370&lt; K370, M370&lt; L370, N370&lt; M370), "neg_trend", "N/A"))</f>
        <v/>
      </c>
      <c r="J370">
        <f>IFERROR(IF(TRIM(C370)="-", "N/A", IF(RIGHT(C370,1)=")",IF(RIGHT(C370,2)="T)",-1000000000000*VALUE(MID(C370,2,LEN(C370)-3)),IF(RIGHT(C370,2)="M)",-1000000*VALUE(MID(C370,2,LEN(C370)-3)),IF(RIGHT(C370,2)="B)",-1000000000*VALUE(MID(C370,2,LEN(C370)-3)),IF(RIGHT(C370,2)="k)",-1000*VALUE(MID(C370,2,LEN(C370)-3)),VALUE(SUBSTITUTE(C370,",","")))))),IF(RIGHT(C370,1)="T",1000000000000*VALUE(LEFT(C370,LEN(C370)-1)),IF(RIGHT(C370,1)="M",1000000*VALUE(LEFT(C370,LEN(C370)-1)),IF(RIGHT(C370,1)="B",1000000000*VALUE(LEFT(C370,LEN(C370)-1)),IF(RIGHT(C370,1)="%",0.01*VALUE(LEFT(C370,LEN(C370)-1)),IF(RIGHT(C370,1)="k",1000*VALUE(LEFT(C370,LEN(C370)-1)),VALUE(SUBSTITUTE(C370,",",""))))))))),"N/A")</f>
        <v/>
      </c>
      <c r="K370">
        <f>IFERROR(IF(TRIM(D370)="-", "N/A", IF(RIGHT(D370,1)=")",IF(RIGHT(D370,2)="T)",-1000000000000*VALUE(MID(D370,2,LEN(D370)-3)),IF(RIGHT(D370,2)="M)",-1000000*VALUE(MID(D370,2,LEN(D370)-3)),IF(RIGHT(D370,2)="B)",-1000000000*VALUE(MID(D370,2,LEN(D370)-3)),IF(RIGHT(D370,2)="k)",-1000*VALUE(MID(D370,2,LEN(D370)-3)),VALUE(SUBSTITUTE(D370,",","")))))),IF(RIGHT(D370,1)="T",1000000000000*VALUE(LEFT(D370,LEN(D370)-1)),IF(RIGHT(D370,1)="M",1000000*VALUE(LEFT(D370,LEN(D370)-1)),IF(RIGHT(D370,1)="B",1000000000*VALUE(LEFT(D370,LEN(D370)-1)),IF(RIGHT(D370,1)="%",0.01*VALUE(LEFT(D370,LEN(D370)-1)),IF(RIGHT(D370,1)="k",1000*VALUE(LEFT(D370,LEN(D370)-1)),VALUE(SUBSTITUTE(D370,",",""))))))))),"N/A")</f>
        <v/>
      </c>
      <c r="L370">
        <f>IFERROR(IF(TRIM(E370)="-", "N/A", IF(RIGHT(E370,1)=")",IF(RIGHT(E370,2)="T)",-1000000000000*VALUE(MID(E370,2,LEN(E370)-3)),IF(RIGHT(E370,2)="M)",-1000000*VALUE(MID(E370,2,LEN(E370)-3)),IF(RIGHT(E370,2)="B)",-1000000000*VALUE(MID(E370,2,LEN(E370)-3)),IF(RIGHT(E370,2)="k)",-1000*VALUE(MID(E370,2,LEN(E370)-3)),VALUE(SUBSTITUTE(E370,",","")))))),IF(RIGHT(E370,1)="T",1000000000000*VALUE(LEFT(E370,LEN(E370)-1)),IF(RIGHT(E370,1)="M",1000000*VALUE(LEFT(E370,LEN(E370)-1)),IF(RIGHT(E370,1)="B",1000000000*VALUE(LEFT(E370,LEN(E370)-1)),IF(RIGHT(E370,1)="%",0.01*VALUE(LEFT(E370,LEN(E370)-1)),IF(RIGHT(E370,1)="k",1000*VALUE(LEFT(E370,LEN(E370)-1)),VALUE(SUBSTITUTE(E370,",",""))))))))),"N/A")</f>
        <v/>
      </c>
      <c r="M370">
        <f>IFERROR(IF(TRIM(F370)="-", "N/A", IF(RIGHT(F370,1)=")",IF(RIGHT(F370,2)="T)",-1000000000000*VALUE(MID(F370,2,LEN(F370)-3)),IF(RIGHT(F370,2)="M)",-1000000*VALUE(MID(F370,2,LEN(F370)-3)),IF(RIGHT(F370,2)="B)",-1000000000*VALUE(MID(F370,2,LEN(F370)-3)),IF(RIGHT(F370,2)="k)",-1000*VALUE(MID(F370,2,LEN(F370)-3)),VALUE(SUBSTITUTE(F370,",","")))))),IF(RIGHT(F370,1)="T",1000000000000*VALUE(LEFT(F370,LEN(F370)-1)),IF(RIGHT(F370,1)="M",1000000*VALUE(LEFT(F370,LEN(F370)-1)),IF(RIGHT(F370,1)="B",1000000000*VALUE(LEFT(F370,LEN(F370)-1)),IF(RIGHT(F370,1)="%",0.01*VALUE(LEFT(F370,LEN(F370)-1)),IF(RIGHT(F370,1)="k",1000*VALUE(LEFT(F370,LEN(F370)-1)),VALUE(SUBSTITUTE(F370,",",""))))))))),"N/A")</f>
        <v/>
      </c>
      <c r="N370">
        <f>IFERROR(IF(TRIM(G370)="-", "N/A", IF(RIGHT(G370,1)=")",IF(RIGHT(G370,2)="T)",-1000000000000*VALUE(MID(G370,2,LEN(G370)-3)),IF(RIGHT(G370,2)="M)",-1000000*VALUE(MID(G370,2,LEN(G370)-3)),IF(RIGHT(G370,2)="B)",-1000000000*VALUE(MID(G370,2,LEN(G370)-3)),IF(RIGHT(G370,2)="k)",-1000*VALUE(MID(G370,2,LEN(G370)-3)),VALUE(SUBSTITUTE(G370,",","")))))),IF(RIGHT(G370,1)="T",1000000000000*VALUE(LEFT(G370,LEN(G370)-1)),IF(RIGHT(G370,1)="M",1000000*VALUE(LEFT(G370,LEN(G370)-1)),IF(RIGHT(G370,1)="B",1000000000*VALUE(LEFT(G370,LEN(G370)-1)),IF(RIGHT(G370,1)="%",0.01*VALUE(LEFT(G370,LEN(G370)-1)),IF(RIGHT(G370,1)="k",1000*VALUE(LEFT(G370,LEN(G370)-1)),VALUE(SUBSTITUTE(G370,",",""))))))))),"N/A")</f>
        <v/>
      </c>
    </row>
    <row r="371" spans="1:60">
      <c r="I371">
        <f>IF(AND(K371&gt; J371, L371&gt; K371, M371&gt; L371, N371&gt; M371), "pos_trend", IF(AND(K371&lt; J371, L371&lt; K371, M371&lt; L371, N371&lt; M371), "neg_trend", "N/A"))</f>
        <v/>
      </c>
      <c r="J371">
        <f>IFERROR(IF(TRIM(C371)="-", "N/A", IF(RIGHT(C371,1)=")",IF(RIGHT(C371,2)="T)",-1000000000000*VALUE(MID(C371,2,LEN(C371)-3)),IF(RIGHT(C371,2)="M)",-1000000*VALUE(MID(C371,2,LEN(C371)-3)),IF(RIGHT(C371,2)="B)",-1000000000*VALUE(MID(C371,2,LEN(C371)-3)),IF(RIGHT(C371,2)="k)",-1000*VALUE(MID(C371,2,LEN(C371)-3)),VALUE(SUBSTITUTE(C371,",","")))))),IF(RIGHT(C371,1)="T",1000000000000*VALUE(LEFT(C371,LEN(C371)-1)),IF(RIGHT(C371,1)="M",1000000*VALUE(LEFT(C371,LEN(C371)-1)),IF(RIGHT(C371,1)="B",1000000000*VALUE(LEFT(C371,LEN(C371)-1)),IF(RIGHT(C371,1)="%",0.01*VALUE(LEFT(C371,LEN(C371)-1)),IF(RIGHT(C371,1)="k",1000*VALUE(LEFT(C371,LEN(C371)-1)),VALUE(SUBSTITUTE(C371,",",""))))))))),"N/A")</f>
        <v/>
      </c>
      <c r="K371">
        <f>IFERROR(IF(TRIM(D371)="-", "N/A", IF(RIGHT(D371,1)=")",IF(RIGHT(D371,2)="T)",-1000000000000*VALUE(MID(D371,2,LEN(D371)-3)),IF(RIGHT(D371,2)="M)",-1000000*VALUE(MID(D371,2,LEN(D371)-3)),IF(RIGHT(D371,2)="B)",-1000000000*VALUE(MID(D371,2,LEN(D371)-3)),IF(RIGHT(D371,2)="k)",-1000*VALUE(MID(D371,2,LEN(D371)-3)),VALUE(SUBSTITUTE(D371,",","")))))),IF(RIGHT(D371,1)="T",1000000000000*VALUE(LEFT(D371,LEN(D371)-1)),IF(RIGHT(D371,1)="M",1000000*VALUE(LEFT(D371,LEN(D371)-1)),IF(RIGHT(D371,1)="B",1000000000*VALUE(LEFT(D371,LEN(D371)-1)),IF(RIGHT(D371,1)="%",0.01*VALUE(LEFT(D371,LEN(D371)-1)),IF(RIGHT(D371,1)="k",1000*VALUE(LEFT(D371,LEN(D371)-1)),VALUE(SUBSTITUTE(D371,",",""))))))))),"N/A")</f>
        <v/>
      </c>
      <c r="L371">
        <f>IFERROR(IF(TRIM(E371)="-", "N/A", IF(RIGHT(E371,1)=")",IF(RIGHT(E371,2)="T)",-1000000000000*VALUE(MID(E371,2,LEN(E371)-3)),IF(RIGHT(E371,2)="M)",-1000000*VALUE(MID(E371,2,LEN(E371)-3)),IF(RIGHT(E371,2)="B)",-1000000000*VALUE(MID(E371,2,LEN(E371)-3)),IF(RIGHT(E371,2)="k)",-1000*VALUE(MID(E371,2,LEN(E371)-3)),VALUE(SUBSTITUTE(E371,",","")))))),IF(RIGHT(E371,1)="T",1000000000000*VALUE(LEFT(E371,LEN(E371)-1)),IF(RIGHT(E371,1)="M",1000000*VALUE(LEFT(E371,LEN(E371)-1)),IF(RIGHT(E371,1)="B",1000000000*VALUE(LEFT(E371,LEN(E371)-1)),IF(RIGHT(E371,1)="%",0.01*VALUE(LEFT(E371,LEN(E371)-1)),IF(RIGHT(E371,1)="k",1000*VALUE(LEFT(E371,LEN(E371)-1)),VALUE(SUBSTITUTE(E371,",",""))))))))),"N/A")</f>
        <v/>
      </c>
      <c r="M371">
        <f>IFERROR(IF(TRIM(F371)="-", "N/A", IF(RIGHT(F371,1)=")",IF(RIGHT(F371,2)="T)",-1000000000000*VALUE(MID(F371,2,LEN(F371)-3)),IF(RIGHT(F371,2)="M)",-1000000*VALUE(MID(F371,2,LEN(F371)-3)),IF(RIGHT(F371,2)="B)",-1000000000*VALUE(MID(F371,2,LEN(F371)-3)),IF(RIGHT(F371,2)="k)",-1000*VALUE(MID(F371,2,LEN(F371)-3)),VALUE(SUBSTITUTE(F371,",","")))))),IF(RIGHT(F371,1)="T",1000000000000*VALUE(LEFT(F371,LEN(F371)-1)),IF(RIGHT(F371,1)="M",1000000*VALUE(LEFT(F371,LEN(F371)-1)),IF(RIGHT(F371,1)="B",1000000000*VALUE(LEFT(F371,LEN(F371)-1)),IF(RIGHT(F371,1)="%",0.01*VALUE(LEFT(F371,LEN(F371)-1)),IF(RIGHT(F371,1)="k",1000*VALUE(LEFT(F371,LEN(F371)-1)),VALUE(SUBSTITUTE(F371,",",""))))))))),"N/A")</f>
        <v/>
      </c>
      <c r="N371">
        <f>IFERROR(IF(TRIM(G371)="-", "N/A", IF(RIGHT(G371,1)=")",IF(RIGHT(G371,2)="T)",-1000000000000*VALUE(MID(G371,2,LEN(G371)-3)),IF(RIGHT(G371,2)="M)",-1000000*VALUE(MID(G371,2,LEN(G371)-3)),IF(RIGHT(G371,2)="B)",-1000000000*VALUE(MID(G371,2,LEN(G371)-3)),IF(RIGHT(G371,2)="k)",-1000*VALUE(MID(G371,2,LEN(G371)-3)),VALUE(SUBSTITUTE(G371,",","")))))),IF(RIGHT(G371,1)="T",1000000000000*VALUE(LEFT(G371,LEN(G371)-1)),IF(RIGHT(G371,1)="M",1000000*VALUE(LEFT(G371,LEN(G371)-1)),IF(RIGHT(G371,1)="B",1000000000*VALUE(LEFT(G371,LEN(G371)-1)),IF(RIGHT(G371,1)="%",0.01*VALUE(LEFT(G371,LEN(G371)-1)),IF(RIGHT(G371,1)="k",1000*VALUE(LEFT(G371,LEN(G371)-1)),VALUE(SUBSTITUTE(G371,",",""))))))))),"N/A")</f>
        <v/>
      </c>
    </row>
    <row r="372" spans="1:60">
      <c r="I372">
        <f>IF(AND(K372&gt; J372, L372&gt; K372, M372&gt; L372, N372&gt; M372), "pos_trend", IF(AND(K372&lt; J372, L372&lt; K372, M372&lt; L372, N372&lt; M372), "neg_trend", "N/A"))</f>
        <v/>
      </c>
      <c r="J372">
        <f>IFERROR(IF(TRIM(C372)="-", "N/A", IF(RIGHT(C372,1)=")",IF(RIGHT(C372,2)="T)",-1000000000000*VALUE(MID(C372,2,LEN(C372)-3)),IF(RIGHT(C372,2)="M)",-1000000*VALUE(MID(C372,2,LEN(C372)-3)),IF(RIGHT(C372,2)="B)",-1000000000*VALUE(MID(C372,2,LEN(C372)-3)),IF(RIGHT(C372,2)="k)",-1000*VALUE(MID(C372,2,LEN(C372)-3)),VALUE(SUBSTITUTE(C372,",","")))))),IF(RIGHT(C372,1)="T",1000000000000*VALUE(LEFT(C372,LEN(C372)-1)),IF(RIGHT(C372,1)="M",1000000*VALUE(LEFT(C372,LEN(C372)-1)),IF(RIGHT(C372,1)="B",1000000000*VALUE(LEFT(C372,LEN(C372)-1)),IF(RIGHT(C372,1)="%",0.01*VALUE(LEFT(C372,LEN(C372)-1)),IF(RIGHT(C372,1)="k",1000*VALUE(LEFT(C372,LEN(C372)-1)),VALUE(SUBSTITUTE(C372,",",""))))))))),"N/A")</f>
        <v/>
      </c>
      <c r="K372">
        <f>IFERROR(IF(TRIM(D372)="-", "N/A", IF(RIGHT(D372,1)=")",IF(RIGHT(D372,2)="T)",-1000000000000*VALUE(MID(D372,2,LEN(D372)-3)),IF(RIGHT(D372,2)="M)",-1000000*VALUE(MID(D372,2,LEN(D372)-3)),IF(RIGHT(D372,2)="B)",-1000000000*VALUE(MID(D372,2,LEN(D372)-3)),IF(RIGHT(D372,2)="k)",-1000*VALUE(MID(D372,2,LEN(D372)-3)),VALUE(SUBSTITUTE(D372,",","")))))),IF(RIGHT(D372,1)="T",1000000000000*VALUE(LEFT(D372,LEN(D372)-1)),IF(RIGHT(D372,1)="M",1000000*VALUE(LEFT(D372,LEN(D372)-1)),IF(RIGHT(D372,1)="B",1000000000*VALUE(LEFT(D372,LEN(D372)-1)),IF(RIGHT(D372,1)="%",0.01*VALUE(LEFT(D372,LEN(D372)-1)),IF(RIGHT(D372,1)="k",1000*VALUE(LEFT(D372,LEN(D372)-1)),VALUE(SUBSTITUTE(D372,",",""))))))))),"N/A")</f>
        <v/>
      </c>
      <c r="L372">
        <f>IFERROR(IF(TRIM(E372)="-", "N/A", IF(RIGHT(E372,1)=")",IF(RIGHT(E372,2)="T)",-1000000000000*VALUE(MID(E372,2,LEN(E372)-3)),IF(RIGHT(E372,2)="M)",-1000000*VALUE(MID(E372,2,LEN(E372)-3)),IF(RIGHT(E372,2)="B)",-1000000000*VALUE(MID(E372,2,LEN(E372)-3)),IF(RIGHT(E372,2)="k)",-1000*VALUE(MID(E372,2,LEN(E372)-3)),VALUE(SUBSTITUTE(E372,",","")))))),IF(RIGHT(E372,1)="T",1000000000000*VALUE(LEFT(E372,LEN(E372)-1)),IF(RIGHT(E372,1)="M",1000000*VALUE(LEFT(E372,LEN(E372)-1)),IF(RIGHT(E372,1)="B",1000000000*VALUE(LEFT(E372,LEN(E372)-1)),IF(RIGHT(E372,1)="%",0.01*VALUE(LEFT(E372,LEN(E372)-1)),IF(RIGHT(E372,1)="k",1000*VALUE(LEFT(E372,LEN(E372)-1)),VALUE(SUBSTITUTE(E372,",",""))))))))),"N/A")</f>
        <v/>
      </c>
      <c r="M372">
        <f>IFERROR(IF(TRIM(F372)="-", "N/A", IF(RIGHT(F372,1)=")",IF(RIGHT(F372,2)="T)",-1000000000000*VALUE(MID(F372,2,LEN(F372)-3)),IF(RIGHT(F372,2)="M)",-1000000*VALUE(MID(F372,2,LEN(F372)-3)),IF(RIGHT(F372,2)="B)",-1000000000*VALUE(MID(F372,2,LEN(F372)-3)),IF(RIGHT(F372,2)="k)",-1000*VALUE(MID(F372,2,LEN(F372)-3)),VALUE(SUBSTITUTE(F372,",","")))))),IF(RIGHT(F372,1)="T",1000000000000*VALUE(LEFT(F372,LEN(F372)-1)),IF(RIGHT(F372,1)="M",1000000*VALUE(LEFT(F372,LEN(F372)-1)),IF(RIGHT(F372,1)="B",1000000000*VALUE(LEFT(F372,LEN(F372)-1)),IF(RIGHT(F372,1)="%",0.01*VALUE(LEFT(F372,LEN(F372)-1)),IF(RIGHT(F372,1)="k",1000*VALUE(LEFT(F372,LEN(F372)-1)),VALUE(SUBSTITUTE(F372,",",""))))))))),"N/A")</f>
        <v/>
      </c>
      <c r="N372">
        <f>IFERROR(IF(TRIM(G372)="-", "N/A", IF(RIGHT(G372,1)=")",IF(RIGHT(G372,2)="T)",-1000000000000*VALUE(MID(G372,2,LEN(G372)-3)),IF(RIGHT(G372,2)="M)",-1000000*VALUE(MID(G372,2,LEN(G372)-3)),IF(RIGHT(G372,2)="B)",-1000000000*VALUE(MID(G372,2,LEN(G372)-3)),IF(RIGHT(G372,2)="k)",-1000*VALUE(MID(G372,2,LEN(G372)-3)),VALUE(SUBSTITUTE(G372,",","")))))),IF(RIGHT(G372,1)="T",1000000000000*VALUE(LEFT(G372,LEN(G372)-1)),IF(RIGHT(G372,1)="M",1000000*VALUE(LEFT(G372,LEN(G372)-1)),IF(RIGHT(G372,1)="B",1000000000*VALUE(LEFT(G372,LEN(G372)-1)),IF(RIGHT(G372,1)="%",0.01*VALUE(LEFT(G372,LEN(G372)-1)),IF(RIGHT(G372,1)="k",1000*VALUE(LEFT(G372,LEN(G372)-1)),VALUE(SUBSTITUTE(G372,",",""))))))))),"N/A")</f>
        <v/>
      </c>
    </row>
    <row r="373" spans="1:60">
      <c r="I373">
        <f>IF(AND(K373&gt; J373, L373&gt; K373, M373&gt; L373, N373&gt; M373), "pos_trend", IF(AND(K373&lt; J373, L373&lt; K373, M373&lt; L373, N373&lt; M373), "neg_trend", "N/A"))</f>
        <v/>
      </c>
      <c r="J373">
        <f>IFERROR(IF(TRIM(C373)="-", "N/A", IF(RIGHT(C373,1)=")",IF(RIGHT(C373,2)="T)",-1000000000000*VALUE(MID(C373,2,LEN(C373)-3)),IF(RIGHT(C373,2)="M)",-1000000*VALUE(MID(C373,2,LEN(C373)-3)),IF(RIGHT(C373,2)="B)",-1000000000*VALUE(MID(C373,2,LEN(C373)-3)),IF(RIGHT(C373,2)="k)",-1000*VALUE(MID(C373,2,LEN(C373)-3)),VALUE(SUBSTITUTE(C373,",","")))))),IF(RIGHT(C373,1)="T",1000000000000*VALUE(LEFT(C373,LEN(C373)-1)),IF(RIGHT(C373,1)="M",1000000*VALUE(LEFT(C373,LEN(C373)-1)),IF(RIGHT(C373,1)="B",1000000000*VALUE(LEFT(C373,LEN(C373)-1)),IF(RIGHT(C373,1)="%",0.01*VALUE(LEFT(C373,LEN(C373)-1)),IF(RIGHT(C373,1)="k",1000*VALUE(LEFT(C373,LEN(C373)-1)),VALUE(SUBSTITUTE(C373,",",""))))))))),"N/A")</f>
        <v/>
      </c>
      <c r="K373">
        <f>IFERROR(IF(TRIM(D373)="-", "N/A", IF(RIGHT(D373,1)=")",IF(RIGHT(D373,2)="T)",-1000000000000*VALUE(MID(D373,2,LEN(D373)-3)),IF(RIGHT(D373,2)="M)",-1000000*VALUE(MID(D373,2,LEN(D373)-3)),IF(RIGHT(D373,2)="B)",-1000000000*VALUE(MID(D373,2,LEN(D373)-3)),IF(RIGHT(D373,2)="k)",-1000*VALUE(MID(D373,2,LEN(D373)-3)),VALUE(SUBSTITUTE(D373,",","")))))),IF(RIGHT(D373,1)="T",1000000000000*VALUE(LEFT(D373,LEN(D373)-1)),IF(RIGHT(D373,1)="M",1000000*VALUE(LEFT(D373,LEN(D373)-1)),IF(RIGHT(D373,1)="B",1000000000*VALUE(LEFT(D373,LEN(D373)-1)),IF(RIGHT(D373,1)="%",0.01*VALUE(LEFT(D373,LEN(D373)-1)),IF(RIGHT(D373,1)="k",1000*VALUE(LEFT(D373,LEN(D373)-1)),VALUE(SUBSTITUTE(D373,",",""))))))))),"N/A")</f>
        <v/>
      </c>
      <c r="L373">
        <f>IFERROR(IF(TRIM(E373)="-", "N/A", IF(RIGHT(E373,1)=")",IF(RIGHT(E373,2)="T)",-1000000000000*VALUE(MID(E373,2,LEN(E373)-3)),IF(RIGHT(E373,2)="M)",-1000000*VALUE(MID(E373,2,LEN(E373)-3)),IF(RIGHT(E373,2)="B)",-1000000000*VALUE(MID(E373,2,LEN(E373)-3)),IF(RIGHT(E373,2)="k)",-1000*VALUE(MID(E373,2,LEN(E373)-3)),VALUE(SUBSTITUTE(E373,",","")))))),IF(RIGHT(E373,1)="T",1000000000000*VALUE(LEFT(E373,LEN(E373)-1)),IF(RIGHT(E373,1)="M",1000000*VALUE(LEFT(E373,LEN(E373)-1)),IF(RIGHT(E373,1)="B",1000000000*VALUE(LEFT(E373,LEN(E373)-1)),IF(RIGHT(E373,1)="%",0.01*VALUE(LEFT(E373,LEN(E373)-1)),IF(RIGHT(E373,1)="k",1000*VALUE(LEFT(E373,LEN(E373)-1)),VALUE(SUBSTITUTE(E373,",",""))))))))),"N/A")</f>
        <v/>
      </c>
      <c r="M373">
        <f>IFERROR(IF(TRIM(F373)="-", "N/A", IF(RIGHT(F373,1)=")",IF(RIGHT(F373,2)="T)",-1000000000000*VALUE(MID(F373,2,LEN(F373)-3)),IF(RIGHT(F373,2)="M)",-1000000*VALUE(MID(F373,2,LEN(F373)-3)),IF(RIGHT(F373,2)="B)",-1000000000*VALUE(MID(F373,2,LEN(F373)-3)),IF(RIGHT(F373,2)="k)",-1000*VALUE(MID(F373,2,LEN(F373)-3)),VALUE(SUBSTITUTE(F373,",","")))))),IF(RIGHT(F373,1)="T",1000000000000*VALUE(LEFT(F373,LEN(F373)-1)),IF(RIGHT(F373,1)="M",1000000*VALUE(LEFT(F373,LEN(F373)-1)),IF(RIGHT(F373,1)="B",1000000000*VALUE(LEFT(F373,LEN(F373)-1)),IF(RIGHT(F373,1)="%",0.01*VALUE(LEFT(F373,LEN(F373)-1)),IF(RIGHT(F373,1)="k",1000*VALUE(LEFT(F373,LEN(F373)-1)),VALUE(SUBSTITUTE(F373,",",""))))))))),"N/A")</f>
        <v/>
      </c>
      <c r="N373">
        <f>IFERROR(IF(TRIM(G373)="-", "N/A", IF(RIGHT(G373,1)=")",IF(RIGHT(G373,2)="T)",-1000000000000*VALUE(MID(G373,2,LEN(G373)-3)),IF(RIGHT(G373,2)="M)",-1000000*VALUE(MID(G373,2,LEN(G373)-3)),IF(RIGHT(G373,2)="B)",-1000000000*VALUE(MID(G373,2,LEN(G373)-3)),IF(RIGHT(G373,2)="k)",-1000*VALUE(MID(G373,2,LEN(G373)-3)),VALUE(SUBSTITUTE(G373,",","")))))),IF(RIGHT(G373,1)="T",1000000000000*VALUE(LEFT(G373,LEN(G373)-1)),IF(RIGHT(G373,1)="M",1000000*VALUE(LEFT(G373,LEN(G373)-1)),IF(RIGHT(G373,1)="B",1000000000*VALUE(LEFT(G373,LEN(G373)-1)),IF(RIGHT(G373,1)="%",0.01*VALUE(LEFT(G373,LEN(G373)-1)),IF(RIGHT(G373,1)="k",1000*VALUE(LEFT(G373,LEN(G373)-1)),VALUE(SUBSTITUTE(G373,",",""))))))))),"N/A")</f>
        <v/>
      </c>
    </row>
    <row r="374" spans="1:60">
      <c r="I374">
        <f>IF(AND(K374&gt; J374, L374&gt; K374, M374&gt; L374, N374&gt; M374), "pos_trend", IF(AND(K374&lt; J374, L374&lt; K374, M374&lt; L374, N374&lt; M374), "neg_trend", "N/A"))</f>
        <v/>
      </c>
      <c r="J374">
        <f>IFERROR(IF(TRIM(C374)="-", "N/A", IF(RIGHT(C374,1)=")",IF(RIGHT(C374,2)="T)",-1000000000000*VALUE(MID(C374,2,LEN(C374)-3)),IF(RIGHT(C374,2)="M)",-1000000*VALUE(MID(C374,2,LEN(C374)-3)),IF(RIGHT(C374,2)="B)",-1000000000*VALUE(MID(C374,2,LEN(C374)-3)),IF(RIGHT(C374,2)="k)",-1000*VALUE(MID(C374,2,LEN(C374)-3)),VALUE(SUBSTITUTE(C374,",","")))))),IF(RIGHT(C374,1)="T",1000000000000*VALUE(LEFT(C374,LEN(C374)-1)),IF(RIGHT(C374,1)="M",1000000*VALUE(LEFT(C374,LEN(C374)-1)),IF(RIGHT(C374,1)="B",1000000000*VALUE(LEFT(C374,LEN(C374)-1)),IF(RIGHT(C374,1)="%",0.01*VALUE(LEFT(C374,LEN(C374)-1)),IF(RIGHT(C374,1)="k",1000*VALUE(LEFT(C374,LEN(C374)-1)),VALUE(SUBSTITUTE(C374,",",""))))))))),"N/A")</f>
        <v/>
      </c>
      <c r="K374">
        <f>IFERROR(IF(TRIM(D374)="-", "N/A", IF(RIGHT(D374,1)=")",IF(RIGHT(D374,2)="T)",-1000000000000*VALUE(MID(D374,2,LEN(D374)-3)),IF(RIGHT(D374,2)="M)",-1000000*VALUE(MID(D374,2,LEN(D374)-3)),IF(RIGHT(D374,2)="B)",-1000000000*VALUE(MID(D374,2,LEN(D374)-3)),IF(RIGHT(D374,2)="k)",-1000*VALUE(MID(D374,2,LEN(D374)-3)),VALUE(SUBSTITUTE(D374,",","")))))),IF(RIGHT(D374,1)="T",1000000000000*VALUE(LEFT(D374,LEN(D374)-1)),IF(RIGHT(D374,1)="M",1000000*VALUE(LEFT(D374,LEN(D374)-1)),IF(RIGHT(D374,1)="B",1000000000*VALUE(LEFT(D374,LEN(D374)-1)),IF(RIGHT(D374,1)="%",0.01*VALUE(LEFT(D374,LEN(D374)-1)),IF(RIGHT(D374,1)="k",1000*VALUE(LEFT(D374,LEN(D374)-1)),VALUE(SUBSTITUTE(D374,",",""))))))))),"N/A")</f>
        <v/>
      </c>
      <c r="L374">
        <f>IFERROR(IF(TRIM(E374)="-", "N/A", IF(RIGHT(E374,1)=")",IF(RIGHT(E374,2)="T)",-1000000000000*VALUE(MID(E374,2,LEN(E374)-3)),IF(RIGHT(E374,2)="M)",-1000000*VALUE(MID(E374,2,LEN(E374)-3)),IF(RIGHT(E374,2)="B)",-1000000000*VALUE(MID(E374,2,LEN(E374)-3)),IF(RIGHT(E374,2)="k)",-1000*VALUE(MID(E374,2,LEN(E374)-3)),VALUE(SUBSTITUTE(E374,",","")))))),IF(RIGHT(E374,1)="T",1000000000000*VALUE(LEFT(E374,LEN(E374)-1)),IF(RIGHT(E374,1)="M",1000000*VALUE(LEFT(E374,LEN(E374)-1)),IF(RIGHT(E374,1)="B",1000000000*VALUE(LEFT(E374,LEN(E374)-1)),IF(RIGHT(E374,1)="%",0.01*VALUE(LEFT(E374,LEN(E374)-1)),IF(RIGHT(E374,1)="k",1000*VALUE(LEFT(E374,LEN(E374)-1)),VALUE(SUBSTITUTE(E374,",",""))))))))),"N/A")</f>
        <v/>
      </c>
      <c r="M374">
        <f>IFERROR(IF(TRIM(F374)="-", "N/A", IF(RIGHT(F374,1)=")",IF(RIGHT(F374,2)="T)",-1000000000000*VALUE(MID(F374,2,LEN(F374)-3)),IF(RIGHT(F374,2)="M)",-1000000*VALUE(MID(F374,2,LEN(F374)-3)),IF(RIGHT(F374,2)="B)",-1000000000*VALUE(MID(F374,2,LEN(F374)-3)),IF(RIGHT(F374,2)="k)",-1000*VALUE(MID(F374,2,LEN(F374)-3)),VALUE(SUBSTITUTE(F374,",","")))))),IF(RIGHT(F374,1)="T",1000000000000*VALUE(LEFT(F374,LEN(F374)-1)),IF(RIGHT(F374,1)="M",1000000*VALUE(LEFT(F374,LEN(F374)-1)),IF(RIGHT(F374,1)="B",1000000000*VALUE(LEFT(F374,LEN(F374)-1)),IF(RIGHT(F374,1)="%",0.01*VALUE(LEFT(F374,LEN(F374)-1)),IF(RIGHT(F374,1)="k",1000*VALUE(LEFT(F374,LEN(F374)-1)),VALUE(SUBSTITUTE(F374,",",""))))))))),"N/A")</f>
        <v/>
      </c>
      <c r="N374">
        <f>IFERROR(IF(TRIM(G374)="-", "N/A", IF(RIGHT(G374,1)=")",IF(RIGHT(G374,2)="T)",-1000000000000*VALUE(MID(G374,2,LEN(G374)-3)),IF(RIGHT(G374,2)="M)",-1000000*VALUE(MID(G374,2,LEN(G374)-3)),IF(RIGHT(G374,2)="B)",-1000000000*VALUE(MID(G374,2,LEN(G374)-3)),IF(RIGHT(G374,2)="k)",-1000*VALUE(MID(G374,2,LEN(G374)-3)),VALUE(SUBSTITUTE(G374,",","")))))),IF(RIGHT(G374,1)="T",1000000000000*VALUE(LEFT(G374,LEN(G374)-1)),IF(RIGHT(G374,1)="M",1000000*VALUE(LEFT(G374,LEN(G374)-1)),IF(RIGHT(G374,1)="B",1000000000*VALUE(LEFT(G374,LEN(G374)-1)),IF(RIGHT(G374,1)="%",0.01*VALUE(LEFT(G374,LEN(G374)-1)),IF(RIGHT(G374,1)="k",1000*VALUE(LEFT(G374,LEN(G374)-1)),VALUE(SUBSTITUTE(G374,",",""))))))))),"N/A")</f>
        <v/>
      </c>
    </row>
    <row r="375" spans="1:60">
      <c r="I375">
        <f>IF(AND(K375&gt; J375, L375&gt; K375, M375&gt; L375, N375&gt; M375), "pos_trend", IF(AND(K375&lt; J375, L375&lt; K375, M375&lt; L375, N375&lt; M375), "neg_trend", "N/A"))</f>
        <v/>
      </c>
      <c r="J375">
        <f>IFERROR(IF(TRIM(C375)="-", "N/A", IF(RIGHT(C375,1)=")",IF(RIGHT(C375,2)="T)",-1000000000000*VALUE(MID(C375,2,LEN(C375)-3)),IF(RIGHT(C375,2)="M)",-1000000*VALUE(MID(C375,2,LEN(C375)-3)),IF(RIGHT(C375,2)="B)",-1000000000*VALUE(MID(C375,2,LEN(C375)-3)),IF(RIGHT(C375,2)="k)",-1000*VALUE(MID(C375,2,LEN(C375)-3)),VALUE(SUBSTITUTE(C375,",","")))))),IF(RIGHT(C375,1)="T",1000000000000*VALUE(LEFT(C375,LEN(C375)-1)),IF(RIGHT(C375,1)="M",1000000*VALUE(LEFT(C375,LEN(C375)-1)),IF(RIGHT(C375,1)="B",1000000000*VALUE(LEFT(C375,LEN(C375)-1)),IF(RIGHT(C375,1)="%",0.01*VALUE(LEFT(C375,LEN(C375)-1)),IF(RIGHT(C375,1)="k",1000*VALUE(LEFT(C375,LEN(C375)-1)),VALUE(SUBSTITUTE(C375,",",""))))))))),"N/A")</f>
        <v/>
      </c>
      <c r="K375">
        <f>IFERROR(IF(TRIM(D375)="-", "N/A", IF(RIGHT(D375,1)=")",IF(RIGHT(D375,2)="T)",-1000000000000*VALUE(MID(D375,2,LEN(D375)-3)),IF(RIGHT(D375,2)="M)",-1000000*VALUE(MID(D375,2,LEN(D375)-3)),IF(RIGHT(D375,2)="B)",-1000000000*VALUE(MID(D375,2,LEN(D375)-3)),IF(RIGHT(D375,2)="k)",-1000*VALUE(MID(D375,2,LEN(D375)-3)),VALUE(SUBSTITUTE(D375,",","")))))),IF(RIGHT(D375,1)="T",1000000000000*VALUE(LEFT(D375,LEN(D375)-1)),IF(RIGHT(D375,1)="M",1000000*VALUE(LEFT(D375,LEN(D375)-1)),IF(RIGHT(D375,1)="B",1000000000*VALUE(LEFT(D375,LEN(D375)-1)),IF(RIGHT(D375,1)="%",0.01*VALUE(LEFT(D375,LEN(D375)-1)),IF(RIGHT(D375,1)="k",1000*VALUE(LEFT(D375,LEN(D375)-1)),VALUE(SUBSTITUTE(D375,",",""))))))))),"N/A")</f>
        <v/>
      </c>
      <c r="L375">
        <f>IFERROR(IF(TRIM(E375)="-", "N/A", IF(RIGHT(E375,1)=")",IF(RIGHT(E375,2)="T)",-1000000000000*VALUE(MID(E375,2,LEN(E375)-3)),IF(RIGHT(E375,2)="M)",-1000000*VALUE(MID(E375,2,LEN(E375)-3)),IF(RIGHT(E375,2)="B)",-1000000000*VALUE(MID(E375,2,LEN(E375)-3)),IF(RIGHT(E375,2)="k)",-1000*VALUE(MID(E375,2,LEN(E375)-3)),VALUE(SUBSTITUTE(E375,",","")))))),IF(RIGHT(E375,1)="T",1000000000000*VALUE(LEFT(E375,LEN(E375)-1)),IF(RIGHT(E375,1)="M",1000000*VALUE(LEFT(E375,LEN(E375)-1)),IF(RIGHT(E375,1)="B",1000000000*VALUE(LEFT(E375,LEN(E375)-1)),IF(RIGHT(E375,1)="%",0.01*VALUE(LEFT(E375,LEN(E375)-1)),IF(RIGHT(E375,1)="k",1000*VALUE(LEFT(E375,LEN(E375)-1)),VALUE(SUBSTITUTE(E375,",",""))))))))),"N/A")</f>
        <v/>
      </c>
      <c r="M375">
        <f>IFERROR(IF(TRIM(F375)="-", "N/A", IF(RIGHT(F375,1)=")",IF(RIGHT(F375,2)="T)",-1000000000000*VALUE(MID(F375,2,LEN(F375)-3)),IF(RIGHT(F375,2)="M)",-1000000*VALUE(MID(F375,2,LEN(F375)-3)),IF(RIGHT(F375,2)="B)",-1000000000*VALUE(MID(F375,2,LEN(F375)-3)),IF(RIGHT(F375,2)="k)",-1000*VALUE(MID(F375,2,LEN(F375)-3)),VALUE(SUBSTITUTE(F375,",","")))))),IF(RIGHT(F375,1)="T",1000000000000*VALUE(LEFT(F375,LEN(F375)-1)),IF(RIGHT(F375,1)="M",1000000*VALUE(LEFT(F375,LEN(F375)-1)),IF(RIGHT(F375,1)="B",1000000000*VALUE(LEFT(F375,LEN(F375)-1)),IF(RIGHT(F375,1)="%",0.01*VALUE(LEFT(F375,LEN(F375)-1)),IF(RIGHT(F375,1)="k",1000*VALUE(LEFT(F375,LEN(F375)-1)),VALUE(SUBSTITUTE(F375,",",""))))))))),"N/A")</f>
        <v/>
      </c>
      <c r="N375">
        <f>IFERROR(IF(TRIM(G375)="-", "N/A", IF(RIGHT(G375,1)=")",IF(RIGHT(G375,2)="T)",-1000000000000*VALUE(MID(G375,2,LEN(G375)-3)),IF(RIGHT(G375,2)="M)",-1000000*VALUE(MID(G375,2,LEN(G375)-3)),IF(RIGHT(G375,2)="B)",-1000000000*VALUE(MID(G375,2,LEN(G375)-3)),IF(RIGHT(G375,2)="k)",-1000*VALUE(MID(G375,2,LEN(G375)-3)),VALUE(SUBSTITUTE(G375,",","")))))),IF(RIGHT(G375,1)="T",1000000000000*VALUE(LEFT(G375,LEN(G375)-1)),IF(RIGHT(G375,1)="M",1000000*VALUE(LEFT(G375,LEN(G375)-1)),IF(RIGHT(G375,1)="B",1000000000*VALUE(LEFT(G375,LEN(G375)-1)),IF(RIGHT(G375,1)="%",0.01*VALUE(LEFT(G375,LEN(G375)-1)),IF(RIGHT(G375,1)="k",1000*VALUE(LEFT(G375,LEN(G375)-1)),VALUE(SUBSTITUTE(G375,",",""))))))))),"N/A")</f>
        <v/>
      </c>
    </row>
    <row r="376" spans="1:60">
      <c r="I376">
        <f>IF(AND(K376&gt; J376, L376&gt; K376, M376&gt; L376, N376&gt; M376), "pos_trend", IF(AND(K376&lt; J376, L376&lt; K376, M376&lt; L376, N376&lt; M376), "neg_trend", "N/A"))</f>
        <v/>
      </c>
      <c r="J376">
        <f>IFERROR(IF(TRIM(C376)="-", "N/A", IF(RIGHT(C376,1)=")",IF(RIGHT(C376,2)="T)",-1000000000000*VALUE(MID(C376,2,LEN(C376)-3)),IF(RIGHT(C376,2)="M)",-1000000*VALUE(MID(C376,2,LEN(C376)-3)),IF(RIGHT(C376,2)="B)",-1000000000*VALUE(MID(C376,2,LEN(C376)-3)),IF(RIGHT(C376,2)="k)",-1000*VALUE(MID(C376,2,LEN(C376)-3)),VALUE(SUBSTITUTE(C376,",","")))))),IF(RIGHT(C376,1)="T",1000000000000*VALUE(LEFT(C376,LEN(C376)-1)),IF(RIGHT(C376,1)="M",1000000*VALUE(LEFT(C376,LEN(C376)-1)),IF(RIGHT(C376,1)="B",1000000000*VALUE(LEFT(C376,LEN(C376)-1)),IF(RIGHT(C376,1)="%",0.01*VALUE(LEFT(C376,LEN(C376)-1)),IF(RIGHT(C376,1)="k",1000*VALUE(LEFT(C376,LEN(C376)-1)),VALUE(SUBSTITUTE(C376,",",""))))))))),"N/A")</f>
        <v/>
      </c>
      <c r="K376">
        <f>IFERROR(IF(TRIM(D376)="-", "N/A", IF(RIGHT(D376,1)=")",IF(RIGHT(D376,2)="T)",-1000000000000*VALUE(MID(D376,2,LEN(D376)-3)),IF(RIGHT(D376,2)="M)",-1000000*VALUE(MID(D376,2,LEN(D376)-3)),IF(RIGHT(D376,2)="B)",-1000000000*VALUE(MID(D376,2,LEN(D376)-3)),IF(RIGHT(D376,2)="k)",-1000*VALUE(MID(D376,2,LEN(D376)-3)),VALUE(SUBSTITUTE(D376,",","")))))),IF(RIGHT(D376,1)="T",1000000000000*VALUE(LEFT(D376,LEN(D376)-1)),IF(RIGHT(D376,1)="M",1000000*VALUE(LEFT(D376,LEN(D376)-1)),IF(RIGHT(D376,1)="B",1000000000*VALUE(LEFT(D376,LEN(D376)-1)),IF(RIGHT(D376,1)="%",0.01*VALUE(LEFT(D376,LEN(D376)-1)),IF(RIGHT(D376,1)="k",1000*VALUE(LEFT(D376,LEN(D376)-1)),VALUE(SUBSTITUTE(D376,",",""))))))))),"N/A")</f>
        <v/>
      </c>
      <c r="L376">
        <f>IFERROR(IF(TRIM(E376)="-", "N/A", IF(RIGHT(E376,1)=")",IF(RIGHT(E376,2)="T)",-1000000000000*VALUE(MID(E376,2,LEN(E376)-3)),IF(RIGHT(E376,2)="M)",-1000000*VALUE(MID(E376,2,LEN(E376)-3)),IF(RIGHT(E376,2)="B)",-1000000000*VALUE(MID(E376,2,LEN(E376)-3)),IF(RIGHT(E376,2)="k)",-1000*VALUE(MID(E376,2,LEN(E376)-3)),VALUE(SUBSTITUTE(E376,",","")))))),IF(RIGHT(E376,1)="T",1000000000000*VALUE(LEFT(E376,LEN(E376)-1)),IF(RIGHT(E376,1)="M",1000000*VALUE(LEFT(E376,LEN(E376)-1)),IF(RIGHT(E376,1)="B",1000000000*VALUE(LEFT(E376,LEN(E376)-1)),IF(RIGHT(E376,1)="%",0.01*VALUE(LEFT(E376,LEN(E376)-1)),IF(RIGHT(E376,1)="k",1000*VALUE(LEFT(E376,LEN(E376)-1)),VALUE(SUBSTITUTE(E376,",",""))))))))),"N/A")</f>
        <v/>
      </c>
      <c r="M376">
        <f>IFERROR(IF(TRIM(F376)="-", "N/A", IF(RIGHT(F376,1)=")",IF(RIGHT(F376,2)="T)",-1000000000000*VALUE(MID(F376,2,LEN(F376)-3)),IF(RIGHT(F376,2)="M)",-1000000*VALUE(MID(F376,2,LEN(F376)-3)),IF(RIGHT(F376,2)="B)",-1000000000*VALUE(MID(F376,2,LEN(F376)-3)),IF(RIGHT(F376,2)="k)",-1000*VALUE(MID(F376,2,LEN(F376)-3)),VALUE(SUBSTITUTE(F376,",","")))))),IF(RIGHT(F376,1)="T",1000000000000*VALUE(LEFT(F376,LEN(F376)-1)),IF(RIGHT(F376,1)="M",1000000*VALUE(LEFT(F376,LEN(F376)-1)),IF(RIGHT(F376,1)="B",1000000000*VALUE(LEFT(F376,LEN(F376)-1)),IF(RIGHT(F376,1)="%",0.01*VALUE(LEFT(F376,LEN(F376)-1)),IF(RIGHT(F376,1)="k",1000*VALUE(LEFT(F376,LEN(F376)-1)),VALUE(SUBSTITUTE(F376,",",""))))))))),"N/A")</f>
        <v/>
      </c>
      <c r="N376">
        <f>IFERROR(IF(TRIM(G376)="-", "N/A", IF(RIGHT(G376,1)=")",IF(RIGHT(G376,2)="T)",-1000000000000*VALUE(MID(G376,2,LEN(G376)-3)),IF(RIGHT(G376,2)="M)",-1000000*VALUE(MID(G376,2,LEN(G376)-3)),IF(RIGHT(G376,2)="B)",-1000000000*VALUE(MID(G376,2,LEN(G376)-3)),IF(RIGHT(G376,2)="k)",-1000*VALUE(MID(G376,2,LEN(G376)-3)),VALUE(SUBSTITUTE(G376,",","")))))),IF(RIGHT(G376,1)="T",1000000000000*VALUE(LEFT(G376,LEN(G376)-1)),IF(RIGHT(G376,1)="M",1000000*VALUE(LEFT(G376,LEN(G376)-1)),IF(RIGHT(G376,1)="B",1000000000*VALUE(LEFT(G376,LEN(G376)-1)),IF(RIGHT(G376,1)="%",0.01*VALUE(LEFT(G376,LEN(G376)-1)),IF(RIGHT(G376,1)="k",1000*VALUE(LEFT(G376,LEN(G376)-1)),VALUE(SUBSTITUTE(G376,",",""))))))))),"N/A")</f>
        <v/>
      </c>
    </row>
    <row r="377" spans="1:60">
      <c r="I377">
        <f>IF(AND(K377&gt; J377, L377&gt; K377, M377&gt; L377, N377&gt; M377), "pos_trend", IF(AND(K377&lt; J377, L377&lt; K377, M377&lt; L377, N377&lt; M377), "neg_trend", "N/A"))</f>
        <v/>
      </c>
      <c r="J377">
        <f>IFERROR(IF(TRIM(C377)="-", "N/A", IF(RIGHT(C377,1)=")",IF(RIGHT(C377,2)="T)",-1000000000000*VALUE(MID(C377,2,LEN(C377)-3)),IF(RIGHT(C377,2)="M)",-1000000*VALUE(MID(C377,2,LEN(C377)-3)),IF(RIGHT(C377,2)="B)",-1000000000*VALUE(MID(C377,2,LEN(C377)-3)),IF(RIGHT(C377,2)="k)",-1000*VALUE(MID(C377,2,LEN(C377)-3)),VALUE(SUBSTITUTE(C377,",","")))))),IF(RIGHT(C377,1)="T",1000000000000*VALUE(LEFT(C377,LEN(C377)-1)),IF(RIGHT(C377,1)="M",1000000*VALUE(LEFT(C377,LEN(C377)-1)),IF(RIGHT(C377,1)="B",1000000000*VALUE(LEFT(C377,LEN(C377)-1)),IF(RIGHT(C377,1)="%",0.01*VALUE(LEFT(C377,LEN(C377)-1)),IF(RIGHT(C377,1)="k",1000*VALUE(LEFT(C377,LEN(C377)-1)),VALUE(SUBSTITUTE(C377,",",""))))))))),"N/A")</f>
        <v/>
      </c>
      <c r="K377">
        <f>IFERROR(IF(TRIM(D377)="-", "N/A", IF(RIGHT(D377,1)=")",IF(RIGHT(D377,2)="T)",-1000000000000*VALUE(MID(D377,2,LEN(D377)-3)),IF(RIGHT(D377,2)="M)",-1000000*VALUE(MID(D377,2,LEN(D377)-3)),IF(RIGHT(D377,2)="B)",-1000000000*VALUE(MID(D377,2,LEN(D377)-3)),IF(RIGHT(D377,2)="k)",-1000*VALUE(MID(D377,2,LEN(D377)-3)),VALUE(SUBSTITUTE(D377,",","")))))),IF(RIGHT(D377,1)="T",1000000000000*VALUE(LEFT(D377,LEN(D377)-1)),IF(RIGHT(D377,1)="M",1000000*VALUE(LEFT(D377,LEN(D377)-1)),IF(RIGHT(D377,1)="B",1000000000*VALUE(LEFT(D377,LEN(D377)-1)),IF(RIGHT(D377,1)="%",0.01*VALUE(LEFT(D377,LEN(D377)-1)),IF(RIGHT(D377,1)="k",1000*VALUE(LEFT(D377,LEN(D377)-1)),VALUE(SUBSTITUTE(D377,",",""))))))))),"N/A")</f>
        <v/>
      </c>
      <c r="L377">
        <f>IFERROR(IF(TRIM(E377)="-", "N/A", IF(RIGHT(E377,1)=")",IF(RIGHT(E377,2)="T)",-1000000000000*VALUE(MID(E377,2,LEN(E377)-3)),IF(RIGHT(E377,2)="M)",-1000000*VALUE(MID(E377,2,LEN(E377)-3)),IF(RIGHT(E377,2)="B)",-1000000000*VALUE(MID(E377,2,LEN(E377)-3)),IF(RIGHT(E377,2)="k)",-1000*VALUE(MID(E377,2,LEN(E377)-3)),VALUE(SUBSTITUTE(E377,",","")))))),IF(RIGHT(E377,1)="T",1000000000000*VALUE(LEFT(E377,LEN(E377)-1)),IF(RIGHT(E377,1)="M",1000000*VALUE(LEFT(E377,LEN(E377)-1)),IF(RIGHT(E377,1)="B",1000000000*VALUE(LEFT(E377,LEN(E377)-1)),IF(RIGHT(E377,1)="%",0.01*VALUE(LEFT(E377,LEN(E377)-1)),IF(RIGHT(E377,1)="k",1000*VALUE(LEFT(E377,LEN(E377)-1)),VALUE(SUBSTITUTE(E377,",",""))))))))),"N/A")</f>
        <v/>
      </c>
      <c r="M377">
        <f>IFERROR(IF(TRIM(F377)="-", "N/A", IF(RIGHT(F377,1)=")",IF(RIGHT(F377,2)="T)",-1000000000000*VALUE(MID(F377,2,LEN(F377)-3)),IF(RIGHT(F377,2)="M)",-1000000*VALUE(MID(F377,2,LEN(F377)-3)),IF(RIGHT(F377,2)="B)",-1000000000*VALUE(MID(F377,2,LEN(F377)-3)),IF(RIGHT(F377,2)="k)",-1000*VALUE(MID(F377,2,LEN(F377)-3)),VALUE(SUBSTITUTE(F377,",","")))))),IF(RIGHT(F377,1)="T",1000000000000*VALUE(LEFT(F377,LEN(F377)-1)),IF(RIGHT(F377,1)="M",1000000*VALUE(LEFT(F377,LEN(F377)-1)),IF(RIGHT(F377,1)="B",1000000000*VALUE(LEFT(F377,LEN(F377)-1)),IF(RIGHT(F377,1)="%",0.01*VALUE(LEFT(F377,LEN(F377)-1)),IF(RIGHT(F377,1)="k",1000*VALUE(LEFT(F377,LEN(F377)-1)),VALUE(SUBSTITUTE(F377,",",""))))))))),"N/A")</f>
        <v/>
      </c>
      <c r="N377">
        <f>IFERROR(IF(TRIM(G377)="-", "N/A", IF(RIGHT(G377,1)=")",IF(RIGHT(G377,2)="T)",-1000000000000*VALUE(MID(G377,2,LEN(G377)-3)),IF(RIGHT(G377,2)="M)",-1000000*VALUE(MID(G377,2,LEN(G377)-3)),IF(RIGHT(G377,2)="B)",-1000000000*VALUE(MID(G377,2,LEN(G377)-3)),IF(RIGHT(G377,2)="k)",-1000*VALUE(MID(G377,2,LEN(G377)-3)),VALUE(SUBSTITUTE(G377,",","")))))),IF(RIGHT(G377,1)="T",1000000000000*VALUE(LEFT(G377,LEN(G377)-1)),IF(RIGHT(G377,1)="M",1000000*VALUE(LEFT(G377,LEN(G377)-1)),IF(RIGHT(G377,1)="B",1000000000*VALUE(LEFT(G377,LEN(G377)-1)),IF(RIGHT(G377,1)="%",0.01*VALUE(LEFT(G377,LEN(G377)-1)),IF(RIGHT(G377,1)="k",1000*VALUE(LEFT(G377,LEN(G377)-1)),VALUE(SUBSTITUTE(G377,",",""))))))))),"N/A")</f>
        <v/>
      </c>
    </row>
    <row r="378" spans="1:60">
      <c r="I378">
        <f>IF(AND(K378&gt; J378, L378&gt; K378, M378&gt; L378, N378&gt; M378), "pos_trend", IF(AND(K378&lt; J378, L378&lt; K378, M378&lt; L378, N378&lt; M378), "neg_trend", "N/A"))</f>
        <v/>
      </c>
      <c r="J378">
        <f>IFERROR(IF(TRIM(C378)="-", "N/A", IF(RIGHT(C378,1)=")",IF(RIGHT(C378,2)="T)",-1000000000000*VALUE(MID(C378,2,LEN(C378)-3)),IF(RIGHT(C378,2)="M)",-1000000*VALUE(MID(C378,2,LEN(C378)-3)),IF(RIGHT(C378,2)="B)",-1000000000*VALUE(MID(C378,2,LEN(C378)-3)),IF(RIGHT(C378,2)="k)",-1000*VALUE(MID(C378,2,LEN(C378)-3)),VALUE(SUBSTITUTE(C378,",","")))))),IF(RIGHT(C378,1)="T",1000000000000*VALUE(LEFT(C378,LEN(C378)-1)),IF(RIGHT(C378,1)="M",1000000*VALUE(LEFT(C378,LEN(C378)-1)),IF(RIGHT(C378,1)="B",1000000000*VALUE(LEFT(C378,LEN(C378)-1)),IF(RIGHT(C378,1)="%",0.01*VALUE(LEFT(C378,LEN(C378)-1)),IF(RIGHT(C378,1)="k",1000*VALUE(LEFT(C378,LEN(C378)-1)),VALUE(SUBSTITUTE(C378,",",""))))))))),"N/A")</f>
        <v/>
      </c>
      <c r="K378">
        <f>IFERROR(IF(TRIM(D378)="-", "N/A", IF(RIGHT(D378,1)=")",IF(RIGHT(D378,2)="T)",-1000000000000*VALUE(MID(D378,2,LEN(D378)-3)),IF(RIGHT(D378,2)="M)",-1000000*VALUE(MID(D378,2,LEN(D378)-3)),IF(RIGHT(D378,2)="B)",-1000000000*VALUE(MID(D378,2,LEN(D378)-3)),IF(RIGHT(D378,2)="k)",-1000*VALUE(MID(D378,2,LEN(D378)-3)),VALUE(SUBSTITUTE(D378,",","")))))),IF(RIGHT(D378,1)="T",1000000000000*VALUE(LEFT(D378,LEN(D378)-1)),IF(RIGHT(D378,1)="M",1000000*VALUE(LEFT(D378,LEN(D378)-1)),IF(RIGHT(D378,1)="B",1000000000*VALUE(LEFT(D378,LEN(D378)-1)),IF(RIGHT(D378,1)="%",0.01*VALUE(LEFT(D378,LEN(D378)-1)),IF(RIGHT(D378,1)="k",1000*VALUE(LEFT(D378,LEN(D378)-1)),VALUE(SUBSTITUTE(D378,",",""))))))))),"N/A")</f>
        <v/>
      </c>
      <c r="L378">
        <f>IFERROR(IF(TRIM(E378)="-", "N/A", IF(RIGHT(E378,1)=")",IF(RIGHT(E378,2)="T)",-1000000000000*VALUE(MID(E378,2,LEN(E378)-3)),IF(RIGHT(E378,2)="M)",-1000000*VALUE(MID(E378,2,LEN(E378)-3)),IF(RIGHT(E378,2)="B)",-1000000000*VALUE(MID(E378,2,LEN(E378)-3)),IF(RIGHT(E378,2)="k)",-1000*VALUE(MID(E378,2,LEN(E378)-3)),VALUE(SUBSTITUTE(E378,",","")))))),IF(RIGHT(E378,1)="T",1000000000000*VALUE(LEFT(E378,LEN(E378)-1)),IF(RIGHT(E378,1)="M",1000000*VALUE(LEFT(E378,LEN(E378)-1)),IF(RIGHT(E378,1)="B",1000000000*VALUE(LEFT(E378,LEN(E378)-1)),IF(RIGHT(E378,1)="%",0.01*VALUE(LEFT(E378,LEN(E378)-1)),IF(RIGHT(E378,1)="k",1000*VALUE(LEFT(E378,LEN(E378)-1)),VALUE(SUBSTITUTE(E378,",",""))))))))),"N/A")</f>
        <v/>
      </c>
      <c r="M378">
        <f>IFERROR(IF(TRIM(F378)="-", "N/A", IF(RIGHT(F378,1)=")",IF(RIGHT(F378,2)="T)",-1000000000000*VALUE(MID(F378,2,LEN(F378)-3)),IF(RIGHT(F378,2)="M)",-1000000*VALUE(MID(F378,2,LEN(F378)-3)),IF(RIGHT(F378,2)="B)",-1000000000*VALUE(MID(F378,2,LEN(F378)-3)),IF(RIGHT(F378,2)="k)",-1000*VALUE(MID(F378,2,LEN(F378)-3)),VALUE(SUBSTITUTE(F378,",","")))))),IF(RIGHT(F378,1)="T",1000000000000*VALUE(LEFT(F378,LEN(F378)-1)),IF(RIGHT(F378,1)="M",1000000*VALUE(LEFT(F378,LEN(F378)-1)),IF(RIGHT(F378,1)="B",1000000000*VALUE(LEFT(F378,LEN(F378)-1)),IF(RIGHT(F378,1)="%",0.01*VALUE(LEFT(F378,LEN(F378)-1)),IF(RIGHT(F378,1)="k",1000*VALUE(LEFT(F378,LEN(F378)-1)),VALUE(SUBSTITUTE(F378,",",""))))))))),"N/A")</f>
        <v/>
      </c>
      <c r="N378">
        <f>IFERROR(IF(TRIM(G378)="-", "N/A", IF(RIGHT(G378,1)=")",IF(RIGHT(G378,2)="T)",-1000000000000*VALUE(MID(G378,2,LEN(G378)-3)),IF(RIGHT(G378,2)="M)",-1000000*VALUE(MID(G378,2,LEN(G378)-3)),IF(RIGHT(G378,2)="B)",-1000000000*VALUE(MID(G378,2,LEN(G378)-3)),IF(RIGHT(G378,2)="k)",-1000*VALUE(MID(G378,2,LEN(G378)-3)),VALUE(SUBSTITUTE(G378,",","")))))),IF(RIGHT(G378,1)="T",1000000000000*VALUE(LEFT(G378,LEN(G378)-1)),IF(RIGHT(G378,1)="M",1000000*VALUE(LEFT(G378,LEN(G378)-1)),IF(RIGHT(G378,1)="B",1000000000*VALUE(LEFT(G378,LEN(G378)-1)),IF(RIGHT(G378,1)="%",0.01*VALUE(LEFT(G378,LEN(G378)-1)),IF(RIGHT(G378,1)="k",1000*VALUE(LEFT(G378,LEN(G378)-1)),VALUE(SUBSTITUTE(G378,",",""))))))))),"N/A")</f>
        <v/>
      </c>
    </row>
    <row r="379" spans="1:60">
      <c r="I379">
        <f>IF(AND(K379&gt; J379, L379&gt; K379, M379&gt; L379, N379&gt; M379), "pos_trend", IF(AND(K379&lt; J379, L379&lt; K379, M379&lt; L379, N379&lt; M379), "neg_trend", "N/A"))</f>
        <v/>
      </c>
      <c r="J379">
        <f>IFERROR(IF(TRIM(C379)="-", "N/A", IF(RIGHT(C379,1)=")",IF(RIGHT(C379,2)="T)",-1000000000000*VALUE(MID(C379,2,LEN(C379)-3)),IF(RIGHT(C379,2)="M)",-1000000*VALUE(MID(C379,2,LEN(C379)-3)),IF(RIGHT(C379,2)="B)",-1000000000*VALUE(MID(C379,2,LEN(C379)-3)),IF(RIGHT(C379,2)="k)",-1000*VALUE(MID(C379,2,LEN(C379)-3)),VALUE(SUBSTITUTE(C379,",","")))))),IF(RIGHT(C379,1)="T",1000000000000*VALUE(LEFT(C379,LEN(C379)-1)),IF(RIGHT(C379,1)="M",1000000*VALUE(LEFT(C379,LEN(C379)-1)),IF(RIGHT(C379,1)="B",1000000000*VALUE(LEFT(C379,LEN(C379)-1)),IF(RIGHT(C379,1)="%",0.01*VALUE(LEFT(C379,LEN(C379)-1)),IF(RIGHT(C379,1)="k",1000*VALUE(LEFT(C379,LEN(C379)-1)),VALUE(SUBSTITUTE(C379,",",""))))))))),"N/A")</f>
        <v/>
      </c>
      <c r="K379">
        <f>IFERROR(IF(TRIM(D379)="-", "N/A", IF(RIGHT(D379,1)=")",IF(RIGHT(D379,2)="T)",-1000000000000*VALUE(MID(D379,2,LEN(D379)-3)),IF(RIGHT(D379,2)="M)",-1000000*VALUE(MID(D379,2,LEN(D379)-3)),IF(RIGHT(D379,2)="B)",-1000000000*VALUE(MID(D379,2,LEN(D379)-3)),IF(RIGHT(D379,2)="k)",-1000*VALUE(MID(D379,2,LEN(D379)-3)),VALUE(SUBSTITUTE(D379,",","")))))),IF(RIGHT(D379,1)="T",1000000000000*VALUE(LEFT(D379,LEN(D379)-1)),IF(RIGHT(D379,1)="M",1000000*VALUE(LEFT(D379,LEN(D379)-1)),IF(RIGHT(D379,1)="B",1000000000*VALUE(LEFT(D379,LEN(D379)-1)),IF(RIGHT(D379,1)="%",0.01*VALUE(LEFT(D379,LEN(D379)-1)),IF(RIGHT(D379,1)="k",1000*VALUE(LEFT(D379,LEN(D379)-1)),VALUE(SUBSTITUTE(D379,",",""))))))))),"N/A")</f>
        <v/>
      </c>
      <c r="L379">
        <f>IFERROR(IF(TRIM(E379)="-", "N/A", IF(RIGHT(E379,1)=")",IF(RIGHT(E379,2)="T)",-1000000000000*VALUE(MID(E379,2,LEN(E379)-3)),IF(RIGHT(E379,2)="M)",-1000000*VALUE(MID(E379,2,LEN(E379)-3)),IF(RIGHT(E379,2)="B)",-1000000000*VALUE(MID(E379,2,LEN(E379)-3)),IF(RIGHT(E379,2)="k)",-1000*VALUE(MID(E379,2,LEN(E379)-3)),VALUE(SUBSTITUTE(E379,",","")))))),IF(RIGHT(E379,1)="T",1000000000000*VALUE(LEFT(E379,LEN(E379)-1)),IF(RIGHT(E379,1)="M",1000000*VALUE(LEFT(E379,LEN(E379)-1)),IF(RIGHT(E379,1)="B",1000000000*VALUE(LEFT(E379,LEN(E379)-1)),IF(RIGHT(E379,1)="%",0.01*VALUE(LEFT(E379,LEN(E379)-1)),IF(RIGHT(E379,1)="k",1000*VALUE(LEFT(E379,LEN(E379)-1)),VALUE(SUBSTITUTE(E379,",",""))))))))),"N/A")</f>
        <v/>
      </c>
      <c r="M379">
        <f>IFERROR(IF(TRIM(F379)="-", "N/A", IF(RIGHT(F379,1)=")",IF(RIGHT(F379,2)="T)",-1000000000000*VALUE(MID(F379,2,LEN(F379)-3)),IF(RIGHT(F379,2)="M)",-1000000*VALUE(MID(F379,2,LEN(F379)-3)),IF(RIGHT(F379,2)="B)",-1000000000*VALUE(MID(F379,2,LEN(F379)-3)),IF(RIGHT(F379,2)="k)",-1000*VALUE(MID(F379,2,LEN(F379)-3)),VALUE(SUBSTITUTE(F379,",","")))))),IF(RIGHT(F379,1)="T",1000000000000*VALUE(LEFT(F379,LEN(F379)-1)),IF(RIGHT(F379,1)="M",1000000*VALUE(LEFT(F379,LEN(F379)-1)),IF(RIGHT(F379,1)="B",1000000000*VALUE(LEFT(F379,LEN(F379)-1)),IF(RIGHT(F379,1)="%",0.01*VALUE(LEFT(F379,LEN(F379)-1)),IF(RIGHT(F379,1)="k",1000*VALUE(LEFT(F379,LEN(F379)-1)),VALUE(SUBSTITUTE(F379,",",""))))))))),"N/A")</f>
        <v/>
      </c>
      <c r="N379">
        <f>IFERROR(IF(TRIM(G379)="-", "N/A", IF(RIGHT(G379,1)=")",IF(RIGHT(G379,2)="T)",-1000000000000*VALUE(MID(G379,2,LEN(G379)-3)),IF(RIGHT(G379,2)="M)",-1000000*VALUE(MID(G379,2,LEN(G379)-3)),IF(RIGHT(G379,2)="B)",-1000000000*VALUE(MID(G379,2,LEN(G379)-3)),IF(RIGHT(G379,2)="k)",-1000*VALUE(MID(G379,2,LEN(G379)-3)),VALUE(SUBSTITUTE(G379,",","")))))),IF(RIGHT(G379,1)="T",1000000000000*VALUE(LEFT(G379,LEN(G379)-1)),IF(RIGHT(G379,1)="M",1000000*VALUE(LEFT(G379,LEN(G379)-1)),IF(RIGHT(G379,1)="B",1000000000*VALUE(LEFT(G379,LEN(G379)-1)),IF(RIGHT(G379,1)="%",0.01*VALUE(LEFT(G379,LEN(G379)-1)),IF(RIGHT(G379,1)="k",1000*VALUE(LEFT(G379,LEN(G379)-1)),VALUE(SUBSTITUTE(G379,",",""))))))))),"N/A")</f>
        <v/>
      </c>
    </row>
    <row r="380" spans="1:60">
      <c r="I380">
        <f>IF(AND(K380&gt; J380, L380&gt; K380, M380&gt; L380, N380&gt; M380), "pos_trend", IF(AND(K380&lt; J380, L380&lt; K380, M380&lt; L380, N380&lt; M380), "neg_trend", "N/A"))</f>
        <v/>
      </c>
      <c r="J380">
        <f>IFERROR(IF(TRIM(C380)="-", "N/A", IF(RIGHT(C380,1)=")",IF(RIGHT(C380,2)="T)",-1000000000000*VALUE(MID(C380,2,LEN(C380)-3)),IF(RIGHT(C380,2)="M)",-1000000*VALUE(MID(C380,2,LEN(C380)-3)),IF(RIGHT(C380,2)="B)",-1000000000*VALUE(MID(C380,2,LEN(C380)-3)),IF(RIGHT(C380,2)="k)",-1000*VALUE(MID(C380,2,LEN(C380)-3)),VALUE(SUBSTITUTE(C380,",","")))))),IF(RIGHT(C380,1)="T",1000000000000*VALUE(LEFT(C380,LEN(C380)-1)),IF(RIGHT(C380,1)="M",1000000*VALUE(LEFT(C380,LEN(C380)-1)),IF(RIGHT(C380,1)="B",1000000000*VALUE(LEFT(C380,LEN(C380)-1)),IF(RIGHT(C380,1)="%",0.01*VALUE(LEFT(C380,LEN(C380)-1)),IF(RIGHT(C380,1)="k",1000*VALUE(LEFT(C380,LEN(C380)-1)),VALUE(SUBSTITUTE(C380,",",""))))))))),"N/A")</f>
        <v/>
      </c>
      <c r="K380">
        <f>IFERROR(IF(TRIM(D380)="-", "N/A", IF(RIGHT(D380,1)=")",IF(RIGHT(D380,2)="T)",-1000000000000*VALUE(MID(D380,2,LEN(D380)-3)),IF(RIGHT(D380,2)="M)",-1000000*VALUE(MID(D380,2,LEN(D380)-3)),IF(RIGHT(D380,2)="B)",-1000000000*VALUE(MID(D380,2,LEN(D380)-3)),IF(RIGHT(D380,2)="k)",-1000*VALUE(MID(D380,2,LEN(D380)-3)),VALUE(SUBSTITUTE(D380,",","")))))),IF(RIGHT(D380,1)="T",1000000000000*VALUE(LEFT(D380,LEN(D380)-1)),IF(RIGHT(D380,1)="M",1000000*VALUE(LEFT(D380,LEN(D380)-1)),IF(RIGHT(D380,1)="B",1000000000*VALUE(LEFT(D380,LEN(D380)-1)),IF(RIGHT(D380,1)="%",0.01*VALUE(LEFT(D380,LEN(D380)-1)),IF(RIGHT(D380,1)="k",1000*VALUE(LEFT(D380,LEN(D380)-1)),VALUE(SUBSTITUTE(D380,",",""))))))))),"N/A")</f>
        <v/>
      </c>
      <c r="L380">
        <f>IFERROR(IF(TRIM(E380)="-", "N/A", IF(RIGHT(E380,1)=")",IF(RIGHT(E380,2)="T)",-1000000000000*VALUE(MID(E380,2,LEN(E380)-3)),IF(RIGHT(E380,2)="M)",-1000000*VALUE(MID(E380,2,LEN(E380)-3)),IF(RIGHT(E380,2)="B)",-1000000000*VALUE(MID(E380,2,LEN(E380)-3)),IF(RIGHT(E380,2)="k)",-1000*VALUE(MID(E380,2,LEN(E380)-3)),VALUE(SUBSTITUTE(E380,",","")))))),IF(RIGHT(E380,1)="T",1000000000000*VALUE(LEFT(E380,LEN(E380)-1)),IF(RIGHT(E380,1)="M",1000000*VALUE(LEFT(E380,LEN(E380)-1)),IF(RIGHT(E380,1)="B",1000000000*VALUE(LEFT(E380,LEN(E380)-1)),IF(RIGHT(E380,1)="%",0.01*VALUE(LEFT(E380,LEN(E380)-1)),IF(RIGHT(E380,1)="k",1000*VALUE(LEFT(E380,LEN(E380)-1)),VALUE(SUBSTITUTE(E380,",",""))))))))),"N/A")</f>
        <v/>
      </c>
      <c r="M380">
        <f>IFERROR(IF(TRIM(F380)="-", "N/A", IF(RIGHT(F380,1)=")",IF(RIGHT(F380,2)="T)",-1000000000000*VALUE(MID(F380,2,LEN(F380)-3)),IF(RIGHT(F380,2)="M)",-1000000*VALUE(MID(F380,2,LEN(F380)-3)),IF(RIGHT(F380,2)="B)",-1000000000*VALUE(MID(F380,2,LEN(F380)-3)),IF(RIGHT(F380,2)="k)",-1000*VALUE(MID(F380,2,LEN(F380)-3)),VALUE(SUBSTITUTE(F380,",","")))))),IF(RIGHT(F380,1)="T",1000000000000*VALUE(LEFT(F380,LEN(F380)-1)),IF(RIGHT(F380,1)="M",1000000*VALUE(LEFT(F380,LEN(F380)-1)),IF(RIGHT(F380,1)="B",1000000000*VALUE(LEFT(F380,LEN(F380)-1)),IF(RIGHT(F380,1)="%",0.01*VALUE(LEFT(F380,LEN(F380)-1)),IF(RIGHT(F380,1)="k",1000*VALUE(LEFT(F380,LEN(F380)-1)),VALUE(SUBSTITUTE(F380,",",""))))))))),"N/A")</f>
        <v/>
      </c>
      <c r="N380">
        <f>IFERROR(IF(TRIM(G380)="-", "N/A", IF(RIGHT(G380,1)=")",IF(RIGHT(G380,2)="T)",-1000000000000*VALUE(MID(G380,2,LEN(G380)-3)),IF(RIGHT(G380,2)="M)",-1000000*VALUE(MID(G380,2,LEN(G380)-3)),IF(RIGHT(G380,2)="B)",-1000000000*VALUE(MID(G380,2,LEN(G380)-3)),IF(RIGHT(G380,2)="k)",-1000*VALUE(MID(G380,2,LEN(G380)-3)),VALUE(SUBSTITUTE(G380,",","")))))),IF(RIGHT(G380,1)="T",1000000000000*VALUE(LEFT(G380,LEN(G380)-1)),IF(RIGHT(G380,1)="M",1000000*VALUE(LEFT(G380,LEN(G380)-1)),IF(RIGHT(G380,1)="B",1000000000*VALUE(LEFT(G380,LEN(G380)-1)),IF(RIGHT(G380,1)="%",0.01*VALUE(LEFT(G380,LEN(G380)-1)),IF(RIGHT(G380,1)="k",1000*VALUE(LEFT(G380,LEN(G380)-1)),VALUE(SUBSTITUTE(G380,",",""))))))))),"N/A")</f>
        <v/>
      </c>
    </row>
    <row r="381" spans="1:60">
      <c r="I381">
        <f>IF(AND(K381&gt; J381, L381&gt; K381, M381&gt; L381, N381&gt; M381), "pos_trend", IF(AND(K381&lt; J381, L381&lt; K381, M381&lt; L381, N381&lt; M381), "neg_trend", "N/A"))</f>
        <v/>
      </c>
      <c r="J381">
        <f>IFERROR(IF(TRIM(C381)="-", "N/A", IF(RIGHT(C381,1)=")",IF(RIGHT(C381,2)="T)",-1000000000000*VALUE(MID(C381,2,LEN(C381)-3)),IF(RIGHT(C381,2)="M)",-1000000*VALUE(MID(C381,2,LEN(C381)-3)),IF(RIGHT(C381,2)="B)",-1000000000*VALUE(MID(C381,2,LEN(C381)-3)),IF(RIGHT(C381,2)="k)",-1000*VALUE(MID(C381,2,LEN(C381)-3)),VALUE(SUBSTITUTE(C381,",","")))))),IF(RIGHT(C381,1)="T",1000000000000*VALUE(LEFT(C381,LEN(C381)-1)),IF(RIGHT(C381,1)="M",1000000*VALUE(LEFT(C381,LEN(C381)-1)),IF(RIGHT(C381,1)="B",1000000000*VALUE(LEFT(C381,LEN(C381)-1)),IF(RIGHT(C381,1)="%",0.01*VALUE(LEFT(C381,LEN(C381)-1)),IF(RIGHT(C381,1)="k",1000*VALUE(LEFT(C381,LEN(C381)-1)),VALUE(SUBSTITUTE(C381,",",""))))))))),"N/A")</f>
        <v/>
      </c>
      <c r="K381">
        <f>IFERROR(IF(TRIM(D381)="-", "N/A", IF(RIGHT(D381,1)=")",IF(RIGHT(D381,2)="T)",-1000000000000*VALUE(MID(D381,2,LEN(D381)-3)),IF(RIGHT(D381,2)="M)",-1000000*VALUE(MID(D381,2,LEN(D381)-3)),IF(RIGHT(D381,2)="B)",-1000000000*VALUE(MID(D381,2,LEN(D381)-3)),IF(RIGHT(D381,2)="k)",-1000*VALUE(MID(D381,2,LEN(D381)-3)),VALUE(SUBSTITUTE(D381,",","")))))),IF(RIGHT(D381,1)="T",1000000000000*VALUE(LEFT(D381,LEN(D381)-1)),IF(RIGHT(D381,1)="M",1000000*VALUE(LEFT(D381,LEN(D381)-1)),IF(RIGHT(D381,1)="B",1000000000*VALUE(LEFT(D381,LEN(D381)-1)),IF(RIGHT(D381,1)="%",0.01*VALUE(LEFT(D381,LEN(D381)-1)),IF(RIGHT(D381,1)="k",1000*VALUE(LEFT(D381,LEN(D381)-1)),VALUE(SUBSTITUTE(D381,",",""))))))))),"N/A")</f>
        <v/>
      </c>
      <c r="L381">
        <f>IFERROR(IF(TRIM(E381)="-", "N/A", IF(RIGHT(E381,1)=")",IF(RIGHT(E381,2)="T)",-1000000000000*VALUE(MID(E381,2,LEN(E381)-3)),IF(RIGHT(E381,2)="M)",-1000000*VALUE(MID(E381,2,LEN(E381)-3)),IF(RIGHT(E381,2)="B)",-1000000000*VALUE(MID(E381,2,LEN(E381)-3)),IF(RIGHT(E381,2)="k)",-1000*VALUE(MID(E381,2,LEN(E381)-3)),VALUE(SUBSTITUTE(E381,",","")))))),IF(RIGHT(E381,1)="T",1000000000000*VALUE(LEFT(E381,LEN(E381)-1)),IF(RIGHT(E381,1)="M",1000000*VALUE(LEFT(E381,LEN(E381)-1)),IF(RIGHT(E381,1)="B",1000000000*VALUE(LEFT(E381,LEN(E381)-1)),IF(RIGHT(E381,1)="%",0.01*VALUE(LEFT(E381,LEN(E381)-1)),IF(RIGHT(E381,1)="k",1000*VALUE(LEFT(E381,LEN(E381)-1)),VALUE(SUBSTITUTE(E381,",",""))))))))),"N/A")</f>
        <v/>
      </c>
      <c r="M381">
        <f>IFERROR(IF(TRIM(F381)="-", "N/A", IF(RIGHT(F381,1)=")",IF(RIGHT(F381,2)="T)",-1000000000000*VALUE(MID(F381,2,LEN(F381)-3)),IF(RIGHT(F381,2)="M)",-1000000*VALUE(MID(F381,2,LEN(F381)-3)),IF(RIGHT(F381,2)="B)",-1000000000*VALUE(MID(F381,2,LEN(F381)-3)),IF(RIGHT(F381,2)="k)",-1000*VALUE(MID(F381,2,LEN(F381)-3)),VALUE(SUBSTITUTE(F381,",","")))))),IF(RIGHT(F381,1)="T",1000000000000*VALUE(LEFT(F381,LEN(F381)-1)),IF(RIGHT(F381,1)="M",1000000*VALUE(LEFT(F381,LEN(F381)-1)),IF(RIGHT(F381,1)="B",1000000000*VALUE(LEFT(F381,LEN(F381)-1)),IF(RIGHT(F381,1)="%",0.01*VALUE(LEFT(F381,LEN(F381)-1)),IF(RIGHT(F381,1)="k",1000*VALUE(LEFT(F381,LEN(F381)-1)),VALUE(SUBSTITUTE(F381,",",""))))))))),"N/A")</f>
        <v/>
      </c>
      <c r="N381">
        <f>IFERROR(IF(TRIM(G381)="-", "N/A", IF(RIGHT(G381,1)=")",IF(RIGHT(G381,2)="T)",-1000000000000*VALUE(MID(G381,2,LEN(G381)-3)),IF(RIGHT(G381,2)="M)",-1000000*VALUE(MID(G381,2,LEN(G381)-3)),IF(RIGHT(G381,2)="B)",-1000000000*VALUE(MID(G381,2,LEN(G381)-3)),IF(RIGHT(G381,2)="k)",-1000*VALUE(MID(G381,2,LEN(G381)-3)),VALUE(SUBSTITUTE(G381,",","")))))),IF(RIGHT(G381,1)="T",1000000000000*VALUE(LEFT(G381,LEN(G381)-1)),IF(RIGHT(G381,1)="M",1000000*VALUE(LEFT(G381,LEN(G381)-1)),IF(RIGHT(G381,1)="B",1000000000*VALUE(LEFT(G381,LEN(G381)-1)),IF(RIGHT(G381,1)="%",0.01*VALUE(LEFT(G381,LEN(G381)-1)),IF(RIGHT(G381,1)="k",1000*VALUE(LEFT(G381,LEN(G381)-1)),VALUE(SUBSTITUTE(G381,",",""))))))))),"N/A")</f>
        <v/>
      </c>
    </row>
    <row r="382" spans="1:60">
      <c r="I382">
        <f>IF(AND(K382&gt; J382, L382&gt; K382, M382&gt; L382, N382&gt; M382), "pos_trend", IF(AND(K382&lt; J382, L382&lt; K382, M382&lt; L382, N382&lt; M382), "neg_trend", "N/A"))</f>
        <v/>
      </c>
      <c r="J382">
        <f>IFERROR(IF(TRIM(C382)="-", "N/A", IF(RIGHT(C382,1)=")",IF(RIGHT(C382,2)="T)",-1000000000000*VALUE(MID(C382,2,LEN(C382)-3)),IF(RIGHT(C382,2)="M)",-1000000*VALUE(MID(C382,2,LEN(C382)-3)),IF(RIGHT(C382,2)="B)",-1000000000*VALUE(MID(C382,2,LEN(C382)-3)),IF(RIGHT(C382,2)="k)",-1000*VALUE(MID(C382,2,LEN(C382)-3)),VALUE(SUBSTITUTE(C382,",","")))))),IF(RIGHT(C382,1)="T",1000000000000*VALUE(LEFT(C382,LEN(C382)-1)),IF(RIGHT(C382,1)="M",1000000*VALUE(LEFT(C382,LEN(C382)-1)),IF(RIGHT(C382,1)="B",1000000000*VALUE(LEFT(C382,LEN(C382)-1)),IF(RIGHT(C382,1)="%",0.01*VALUE(LEFT(C382,LEN(C382)-1)),IF(RIGHT(C382,1)="k",1000*VALUE(LEFT(C382,LEN(C382)-1)),VALUE(SUBSTITUTE(C382,",",""))))))))),"N/A")</f>
        <v/>
      </c>
      <c r="K382">
        <f>IFERROR(IF(TRIM(D382)="-", "N/A", IF(RIGHT(D382,1)=")",IF(RIGHT(D382,2)="T)",-1000000000000*VALUE(MID(D382,2,LEN(D382)-3)),IF(RIGHT(D382,2)="M)",-1000000*VALUE(MID(D382,2,LEN(D382)-3)),IF(RIGHT(D382,2)="B)",-1000000000*VALUE(MID(D382,2,LEN(D382)-3)),IF(RIGHT(D382,2)="k)",-1000*VALUE(MID(D382,2,LEN(D382)-3)),VALUE(SUBSTITUTE(D382,",","")))))),IF(RIGHT(D382,1)="T",1000000000000*VALUE(LEFT(D382,LEN(D382)-1)),IF(RIGHT(D382,1)="M",1000000*VALUE(LEFT(D382,LEN(D382)-1)),IF(RIGHT(D382,1)="B",1000000000*VALUE(LEFT(D382,LEN(D382)-1)),IF(RIGHT(D382,1)="%",0.01*VALUE(LEFT(D382,LEN(D382)-1)),IF(RIGHT(D382,1)="k",1000*VALUE(LEFT(D382,LEN(D382)-1)),VALUE(SUBSTITUTE(D382,",",""))))))))),"N/A")</f>
        <v/>
      </c>
      <c r="L382">
        <f>IFERROR(IF(TRIM(E382)="-", "N/A", IF(RIGHT(E382,1)=")",IF(RIGHT(E382,2)="T)",-1000000000000*VALUE(MID(E382,2,LEN(E382)-3)),IF(RIGHT(E382,2)="M)",-1000000*VALUE(MID(E382,2,LEN(E382)-3)),IF(RIGHT(E382,2)="B)",-1000000000*VALUE(MID(E382,2,LEN(E382)-3)),IF(RIGHT(E382,2)="k)",-1000*VALUE(MID(E382,2,LEN(E382)-3)),VALUE(SUBSTITUTE(E382,",","")))))),IF(RIGHT(E382,1)="T",1000000000000*VALUE(LEFT(E382,LEN(E382)-1)),IF(RIGHT(E382,1)="M",1000000*VALUE(LEFT(E382,LEN(E382)-1)),IF(RIGHT(E382,1)="B",1000000000*VALUE(LEFT(E382,LEN(E382)-1)),IF(RIGHT(E382,1)="%",0.01*VALUE(LEFT(E382,LEN(E382)-1)),IF(RIGHT(E382,1)="k",1000*VALUE(LEFT(E382,LEN(E382)-1)),VALUE(SUBSTITUTE(E382,",",""))))))))),"N/A")</f>
        <v/>
      </c>
      <c r="M382">
        <f>IFERROR(IF(TRIM(F382)="-", "N/A", IF(RIGHT(F382,1)=")",IF(RIGHT(F382,2)="T)",-1000000000000*VALUE(MID(F382,2,LEN(F382)-3)),IF(RIGHT(F382,2)="M)",-1000000*VALUE(MID(F382,2,LEN(F382)-3)),IF(RIGHT(F382,2)="B)",-1000000000*VALUE(MID(F382,2,LEN(F382)-3)),IF(RIGHT(F382,2)="k)",-1000*VALUE(MID(F382,2,LEN(F382)-3)),VALUE(SUBSTITUTE(F382,",","")))))),IF(RIGHT(F382,1)="T",1000000000000*VALUE(LEFT(F382,LEN(F382)-1)),IF(RIGHT(F382,1)="M",1000000*VALUE(LEFT(F382,LEN(F382)-1)),IF(RIGHT(F382,1)="B",1000000000*VALUE(LEFT(F382,LEN(F382)-1)),IF(RIGHT(F382,1)="%",0.01*VALUE(LEFT(F382,LEN(F382)-1)),IF(RIGHT(F382,1)="k",1000*VALUE(LEFT(F382,LEN(F382)-1)),VALUE(SUBSTITUTE(F382,",",""))))))))),"N/A")</f>
        <v/>
      </c>
      <c r="N382">
        <f>IFERROR(IF(TRIM(G382)="-", "N/A", IF(RIGHT(G382,1)=")",IF(RIGHT(G382,2)="T)",-1000000000000*VALUE(MID(G382,2,LEN(G382)-3)),IF(RIGHT(G382,2)="M)",-1000000*VALUE(MID(G382,2,LEN(G382)-3)),IF(RIGHT(G382,2)="B)",-1000000000*VALUE(MID(G382,2,LEN(G382)-3)),IF(RIGHT(G382,2)="k)",-1000*VALUE(MID(G382,2,LEN(G382)-3)),VALUE(SUBSTITUTE(G382,",","")))))),IF(RIGHT(G382,1)="T",1000000000000*VALUE(LEFT(G382,LEN(G382)-1)),IF(RIGHT(G382,1)="M",1000000*VALUE(LEFT(G382,LEN(G382)-1)),IF(RIGHT(G382,1)="B",1000000000*VALUE(LEFT(G382,LEN(G382)-1)),IF(RIGHT(G382,1)="%",0.01*VALUE(LEFT(G382,LEN(G382)-1)),IF(RIGHT(G382,1)="k",1000*VALUE(LEFT(G382,LEN(G382)-1)),VALUE(SUBSTITUTE(G382,",",""))))))))),"N/A")</f>
        <v/>
      </c>
    </row>
    <row r="383" spans="1:60">
      <c r="I383">
        <f>IF(AND(K383&gt; J383, L383&gt; K383, M383&gt; L383, N383&gt; M383), "pos_trend", IF(AND(K383&lt; J383, L383&lt; K383, M383&lt; L383, N383&lt; M383), "neg_trend", "N/A"))</f>
        <v/>
      </c>
      <c r="J383">
        <f>IFERROR(IF(TRIM(C383)="-", "N/A", IF(RIGHT(C383,1)=")",IF(RIGHT(C383,2)="T)",-1000000000000*VALUE(MID(C383,2,LEN(C383)-3)),IF(RIGHT(C383,2)="M)",-1000000*VALUE(MID(C383,2,LEN(C383)-3)),IF(RIGHT(C383,2)="B)",-1000000000*VALUE(MID(C383,2,LEN(C383)-3)),IF(RIGHT(C383,2)="k)",-1000*VALUE(MID(C383,2,LEN(C383)-3)),VALUE(SUBSTITUTE(C383,",","")))))),IF(RIGHT(C383,1)="T",1000000000000*VALUE(LEFT(C383,LEN(C383)-1)),IF(RIGHT(C383,1)="M",1000000*VALUE(LEFT(C383,LEN(C383)-1)),IF(RIGHT(C383,1)="B",1000000000*VALUE(LEFT(C383,LEN(C383)-1)),IF(RIGHT(C383,1)="%",0.01*VALUE(LEFT(C383,LEN(C383)-1)),IF(RIGHT(C383,1)="k",1000*VALUE(LEFT(C383,LEN(C383)-1)),VALUE(SUBSTITUTE(C383,",",""))))))))),"N/A")</f>
        <v/>
      </c>
      <c r="K383">
        <f>IFERROR(IF(TRIM(D383)="-", "N/A", IF(RIGHT(D383,1)=")",IF(RIGHT(D383,2)="T)",-1000000000000*VALUE(MID(D383,2,LEN(D383)-3)),IF(RIGHT(D383,2)="M)",-1000000*VALUE(MID(D383,2,LEN(D383)-3)),IF(RIGHT(D383,2)="B)",-1000000000*VALUE(MID(D383,2,LEN(D383)-3)),IF(RIGHT(D383,2)="k)",-1000*VALUE(MID(D383,2,LEN(D383)-3)),VALUE(SUBSTITUTE(D383,",","")))))),IF(RIGHT(D383,1)="T",1000000000000*VALUE(LEFT(D383,LEN(D383)-1)),IF(RIGHT(D383,1)="M",1000000*VALUE(LEFT(D383,LEN(D383)-1)),IF(RIGHT(D383,1)="B",1000000000*VALUE(LEFT(D383,LEN(D383)-1)),IF(RIGHT(D383,1)="%",0.01*VALUE(LEFT(D383,LEN(D383)-1)),IF(RIGHT(D383,1)="k",1000*VALUE(LEFT(D383,LEN(D383)-1)),VALUE(SUBSTITUTE(D383,",",""))))))))),"N/A")</f>
        <v/>
      </c>
      <c r="L383">
        <f>IFERROR(IF(TRIM(E383)="-", "N/A", IF(RIGHT(E383,1)=")",IF(RIGHT(E383,2)="T)",-1000000000000*VALUE(MID(E383,2,LEN(E383)-3)),IF(RIGHT(E383,2)="M)",-1000000*VALUE(MID(E383,2,LEN(E383)-3)),IF(RIGHT(E383,2)="B)",-1000000000*VALUE(MID(E383,2,LEN(E383)-3)),IF(RIGHT(E383,2)="k)",-1000*VALUE(MID(E383,2,LEN(E383)-3)),VALUE(SUBSTITUTE(E383,",","")))))),IF(RIGHT(E383,1)="T",1000000000000*VALUE(LEFT(E383,LEN(E383)-1)),IF(RIGHT(E383,1)="M",1000000*VALUE(LEFT(E383,LEN(E383)-1)),IF(RIGHT(E383,1)="B",1000000000*VALUE(LEFT(E383,LEN(E383)-1)),IF(RIGHT(E383,1)="%",0.01*VALUE(LEFT(E383,LEN(E383)-1)),IF(RIGHT(E383,1)="k",1000*VALUE(LEFT(E383,LEN(E383)-1)),VALUE(SUBSTITUTE(E383,",",""))))))))),"N/A")</f>
        <v/>
      </c>
      <c r="M383">
        <f>IFERROR(IF(TRIM(F383)="-", "N/A", IF(RIGHT(F383,1)=")",IF(RIGHT(F383,2)="T)",-1000000000000*VALUE(MID(F383,2,LEN(F383)-3)),IF(RIGHT(F383,2)="M)",-1000000*VALUE(MID(F383,2,LEN(F383)-3)),IF(RIGHT(F383,2)="B)",-1000000000*VALUE(MID(F383,2,LEN(F383)-3)),IF(RIGHT(F383,2)="k)",-1000*VALUE(MID(F383,2,LEN(F383)-3)),VALUE(SUBSTITUTE(F383,",","")))))),IF(RIGHT(F383,1)="T",1000000000000*VALUE(LEFT(F383,LEN(F383)-1)),IF(RIGHT(F383,1)="M",1000000*VALUE(LEFT(F383,LEN(F383)-1)),IF(RIGHT(F383,1)="B",1000000000*VALUE(LEFT(F383,LEN(F383)-1)),IF(RIGHT(F383,1)="%",0.01*VALUE(LEFT(F383,LEN(F383)-1)),IF(RIGHT(F383,1)="k",1000*VALUE(LEFT(F383,LEN(F383)-1)),VALUE(SUBSTITUTE(F383,",",""))))))))),"N/A")</f>
        <v/>
      </c>
      <c r="N383">
        <f>IFERROR(IF(TRIM(G383)="-", "N/A", IF(RIGHT(G383,1)=")",IF(RIGHT(G383,2)="T)",-1000000000000*VALUE(MID(G383,2,LEN(G383)-3)),IF(RIGHT(G383,2)="M)",-1000000*VALUE(MID(G383,2,LEN(G383)-3)),IF(RIGHT(G383,2)="B)",-1000000000*VALUE(MID(G383,2,LEN(G383)-3)),IF(RIGHT(G383,2)="k)",-1000*VALUE(MID(G383,2,LEN(G383)-3)),VALUE(SUBSTITUTE(G383,",","")))))),IF(RIGHT(G383,1)="T",1000000000000*VALUE(LEFT(G383,LEN(G383)-1)),IF(RIGHT(G383,1)="M",1000000*VALUE(LEFT(G383,LEN(G383)-1)),IF(RIGHT(G383,1)="B",1000000000*VALUE(LEFT(G383,LEN(G383)-1)),IF(RIGHT(G383,1)="%",0.01*VALUE(LEFT(G383,LEN(G383)-1)),IF(RIGHT(G383,1)="k",1000*VALUE(LEFT(G383,LEN(G383)-1)),VALUE(SUBSTITUTE(G383,",",""))))))))),"N/A")</f>
        <v/>
      </c>
    </row>
    <row r="384" spans="1:60">
      <c r="I384">
        <f>IF(AND(K384&gt; J384, L384&gt; K384, M384&gt; L384, N384&gt; M384), "pos_trend", IF(AND(K384&lt; J384, L384&lt; K384, M384&lt; L384, N384&lt; M384), "neg_trend", "N/A"))</f>
        <v/>
      </c>
      <c r="J384">
        <f>IFERROR(IF(TRIM(C384)="-", "N/A", IF(RIGHT(C384,1)=")",IF(RIGHT(C384,2)="T)",-1000000000000*VALUE(MID(C384,2,LEN(C384)-3)),IF(RIGHT(C384,2)="M)",-1000000*VALUE(MID(C384,2,LEN(C384)-3)),IF(RIGHT(C384,2)="B)",-1000000000*VALUE(MID(C384,2,LEN(C384)-3)),IF(RIGHT(C384,2)="k)",-1000*VALUE(MID(C384,2,LEN(C384)-3)),VALUE(SUBSTITUTE(C384,",","")))))),IF(RIGHT(C384,1)="T",1000000000000*VALUE(LEFT(C384,LEN(C384)-1)),IF(RIGHT(C384,1)="M",1000000*VALUE(LEFT(C384,LEN(C384)-1)),IF(RIGHT(C384,1)="B",1000000000*VALUE(LEFT(C384,LEN(C384)-1)),IF(RIGHT(C384,1)="%",0.01*VALUE(LEFT(C384,LEN(C384)-1)),IF(RIGHT(C384,1)="k",1000*VALUE(LEFT(C384,LEN(C384)-1)),VALUE(SUBSTITUTE(C384,",",""))))))))),"N/A")</f>
        <v/>
      </c>
      <c r="K384">
        <f>IFERROR(IF(TRIM(D384)="-", "N/A", IF(RIGHT(D384,1)=")",IF(RIGHT(D384,2)="T)",-1000000000000*VALUE(MID(D384,2,LEN(D384)-3)),IF(RIGHT(D384,2)="M)",-1000000*VALUE(MID(D384,2,LEN(D384)-3)),IF(RIGHT(D384,2)="B)",-1000000000*VALUE(MID(D384,2,LEN(D384)-3)),IF(RIGHT(D384,2)="k)",-1000*VALUE(MID(D384,2,LEN(D384)-3)),VALUE(SUBSTITUTE(D384,",","")))))),IF(RIGHT(D384,1)="T",1000000000000*VALUE(LEFT(D384,LEN(D384)-1)),IF(RIGHT(D384,1)="M",1000000*VALUE(LEFT(D384,LEN(D384)-1)),IF(RIGHT(D384,1)="B",1000000000*VALUE(LEFT(D384,LEN(D384)-1)),IF(RIGHT(D384,1)="%",0.01*VALUE(LEFT(D384,LEN(D384)-1)),IF(RIGHT(D384,1)="k",1000*VALUE(LEFT(D384,LEN(D384)-1)),VALUE(SUBSTITUTE(D384,",",""))))))))),"N/A")</f>
        <v/>
      </c>
      <c r="L384">
        <f>IFERROR(IF(TRIM(E384)="-", "N/A", IF(RIGHT(E384,1)=")",IF(RIGHT(E384,2)="T)",-1000000000000*VALUE(MID(E384,2,LEN(E384)-3)),IF(RIGHT(E384,2)="M)",-1000000*VALUE(MID(E384,2,LEN(E384)-3)),IF(RIGHT(E384,2)="B)",-1000000000*VALUE(MID(E384,2,LEN(E384)-3)),IF(RIGHT(E384,2)="k)",-1000*VALUE(MID(E384,2,LEN(E384)-3)),VALUE(SUBSTITUTE(E384,",","")))))),IF(RIGHT(E384,1)="T",1000000000000*VALUE(LEFT(E384,LEN(E384)-1)),IF(RIGHT(E384,1)="M",1000000*VALUE(LEFT(E384,LEN(E384)-1)),IF(RIGHT(E384,1)="B",1000000000*VALUE(LEFT(E384,LEN(E384)-1)),IF(RIGHT(E384,1)="%",0.01*VALUE(LEFT(E384,LEN(E384)-1)),IF(RIGHT(E384,1)="k",1000*VALUE(LEFT(E384,LEN(E384)-1)),VALUE(SUBSTITUTE(E384,",",""))))))))),"N/A")</f>
        <v/>
      </c>
      <c r="M384">
        <f>IFERROR(IF(TRIM(F384)="-", "N/A", IF(RIGHT(F384,1)=")",IF(RIGHT(F384,2)="T)",-1000000000000*VALUE(MID(F384,2,LEN(F384)-3)),IF(RIGHT(F384,2)="M)",-1000000*VALUE(MID(F384,2,LEN(F384)-3)),IF(RIGHT(F384,2)="B)",-1000000000*VALUE(MID(F384,2,LEN(F384)-3)),IF(RIGHT(F384,2)="k)",-1000*VALUE(MID(F384,2,LEN(F384)-3)),VALUE(SUBSTITUTE(F384,",","")))))),IF(RIGHT(F384,1)="T",1000000000000*VALUE(LEFT(F384,LEN(F384)-1)),IF(RIGHT(F384,1)="M",1000000*VALUE(LEFT(F384,LEN(F384)-1)),IF(RIGHT(F384,1)="B",1000000000*VALUE(LEFT(F384,LEN(F384)-1)),IF(RIGHT(F384,1)="%",0.01*VALUE(LEFT(F384,LEN(F384)-1)),IF(RIGHT(F384,1)="k",1000*VALUE(LEFT(F384,LEN(F384)-1)),VALUE(SUBSTITUTE(F384,",",""))))))))),"N/A")</f>
        <v/>
      </c>
      <c r="N384">
        <f>IFERROR(IF(TRIM(G384)="-", "N/A", IF(RIGHT(G384,1)=")",IF(RIGHT(G384,2)="T)",-1000000000000*VALUE(MID(G384,2,LEN(G384)-3)),IF(RIGHT(G384,2)="M)",-1000000*VALUE(MID(G384,2,LEN(G384)-3)),IF(RIGHT(G384,2)="B)",-1000000000*VALUE(MID(G384,2,LEN(G384)-3)),IF(RIGHT(G384,2)="k)",-1000*VALUE(MID(G384,2,LEN(G384)-3)),VALUE(SUBSTITUTE(G384,",","")))))),IF(RIGHT(G384,1)="T",1000000000000*VALUE(LEFT(G384,LEN(G384)-1)),IF(RIGHT(G384,1)="M",1000000*VALUE(LEFT(G384,LEN(G384)-1)),IF(RIGHT(G384,1)="B",1000000000*VALUE(LEFT(G384,LEN(G384)-1)),IF(RIGHT(G384,1)="%",0.01*VALUE(LEFT(G384,LEN(G384)-1)),IF(RIGHT(G384,1)="k",1000*VALUE(LEFT(G384,LEN(G384)-1)),VALUE(SUBSTITUTE(G384,",",""))))))))),"N/A")</f>
        <v/>
      </c>
    </row>
    <row r="385" spans="1:60">
      <c r="I385">
        <f>IF(AND(K385&gt; J385, L385&gt; K385, M385&gt; L385, N385&gt; M385), "pos_trend", IF(AND(K385&lt; J385, L385&lt; K385, M385&lt; L385, N385&lt; M385), "neg_trend", "N/A"))</f>
        <v/>
      </c>
      <c r="J385">
        <f>IFERROR(IF(TRIM(C385)="-", "N/A", IF(RIGHT(C385,1)=")",IF(RIGHT(C385,2)="T)",-1000000000000*VALUE(MID(C385,2,LEN(C385)-3)),IF(RIGHT(C385,2)="M)",-1000000*VALUE(MID(C385,2,LEN(C385)-3)),IF(RIGHT(C385,2)="B)",-1000000000*VALUE(MID(C385,2,LEN(C385)-3)),IF(RIGHT(C385,2)="k)",-1000*VALUE(MID(C385,2,LEN(C385)-3)),VALUE(SUBSTITUTE(C385,",","")))))),IF(RIGHT(C385,1)="T",1000000000000*VALUE(LEFT(C385,LEN(C385)-1)),IF(RIGHT(C385,1)="M",1000000*VALUE(LEFT(C385,LEN(C385)-1)),IF(RIGHT(C385,1)="B",1000000000*VALUE(LEFT(C385,LEN(C385)-1)),IF(RIGHT(C385,1)="%",0.01*VALUE(LEFT(C385,LEN(C385)-1)),IF(RIGHT(C385,1)="k",1000*VALUE(LEFT(C385,LEN(C385)-1)),VALUE(SUBSTITUTE(C385,",",""))))))))),"N/A")</f>
        <v/>
      </c>
      <c r="K385">
        <f>IFERROR(IF(TRIM(D385)="-", "N/A", IF(RIGHT(D385,1)=")",IF(RIGHT(D385,2)="T)",-1000000000000*VALUE(MID(D385,2,LEN(D385)-3)),IF(RIGHT(D385,2)="M)",-1000000*VALUE(MID(D385,2,LEN(D385)-3)),IF(RIGHT(D385,2)="B)",-1000000000*VALUE(MID(D385,2,LEN(D385)-3)),IF(RIGHT(D385,2)="k)",-1000*VALUE(MID(D385,2,LEN(D385)-3)),VALUE(SUBSTITUTE(D385,",","")))))),IF(RIGHT(D385,1)="T",1000000000000*VALUE(LEFT(D385,LEN(D385)-1)),IF(RIGHT(D385,1)="M",1000000*VALUE(LEFT(D385,LEN(D385)-1)),IF(RIGHT(D385,1)="B",1000000000*VALUE(LEFT(D385,LEN(D385)-1)),IF(RIGHT(D385,1)="%",0.01*VALUE(LEFT(D385,LEN(D385)-1)),IF(RIGHT(D385,1)="k",1000*VALUE(LEFT(D385,LEN(D385)-1)),VALUE(SUBSTITUTE(D385,",",""))))))))),"N/A")</f>
        <v/>
      </c>
      <c r="L385">
        <f>IFERROR(IF(TRIM(E385)="-", "N/A", IF(RIGHT(E385,1)=")",IF(RIGHT(E385,2)="T)",-1000000000000*VALUE(MID(E385,2,LEN(E385)-3)),IF(RIGHT(E385,2)="M)",-1000000*VALUE(MID(E385,2,LEN(E385)-3)),IF(RIGHT(E385,2)="B)",-1000000000*VALUE(MID(E385,2,LEN(E385)-3)),IF(RIGHT(E385,2)="k)",-1000*VALUE(MID(E385,2,LEN(E385)-3)),VALUE(SUBSTITUTE(E385,",","")))))),IF(RIGHT(E385,1)="T",1000000000000*VALUE(LEFT(E385,LEN(E385)-1)),IF(RIGHT(E385,1)="M",1000000*VALUE(LEFT(E385,LEN(E385)-1)),IF(RIGHT(E385,1)="B",1000000000*VALUE(LEFT(E385,LEN(E385)-1)),IF(RIGHT(E385,1)="%",0.01*VALUE(LEFT(E385,LEN(E385)-1)),IF(RIGHT(E385,1)="k",1000*VALUE(LEFT(E385,LEN(E385)-1)),VALUE(SUBSTITUTE(E385,",",""))))))))),"N/A")</f>
        <v/>
      </c>
      <c r="M385">
        <f>IFERROR(IF(TRIM(F385)="-", "N/A", IF(RIGHT(F385,1)=")",IF(RIGHT(F385,2)="T)",-1000000000000*VALUE(MID(F385,2,LEN(F385)-3)),IF(RIGHT(F385,2)="M)",-1000000*VALUE(MID(F385,2,LEN(F385)-3)),IF(RIGHT(F385,2)="B)",-1000000000*VALUE(MID(F385,2,LEN(F385)-3)),IF(RIGHT(F385,2)="k)",-1000*VALUE(MID(F385,2,LEN(F385)-3)),VALUE(SUBSTITUTE(F385,",","")))))),IF(RIGHT(F385,1)="T",1000000000000*VALUE(LEFT(F385,LEN(F385)-1)),IF(RIGHT(F385,1)="M",1000000*VALUE(LEFT(F385,LEN(F385)-1)),IF(RIGHT(F385,1)="B",1000000000*VALUE(LEFT(F385,LEN(F385)-1)),IF(RIGHT(F385,1)="%",0.01*VALUE(LEFT(F385,LEN(F385)-1)),IF(RIGHT(F385,1)="k",1000*VALUE(LEFT(F385,LEN(F385)-1)),VALUE(SUBSTITUTE(F385,",",""))))))))),"N/A")</f>
        <v/>
      </c>
      <c r="N385">
        <f>IFERROR(IF(TRIM(G385)="-", "N/A", IF(RIGHT(G385,1)=")",IF(RIGHT(G385,2)="T)",-1000000000000*VALUE(MID(G385,2,LEN(G385)-3)),IF(RIGHT(G385,2)="M)",-1000000*VALUE(MID(G385,2,LEN(G385)-3)),IF(RIGHT(G385,2)="B)",-1000000000*VALUE(MID(G385,2,LEN(G385)-3)),IF(RIGHT(G385,2)="k)",-1000*VALUE(MID(G385,2,LEN(G385)-3)),VALUE(SUBSTITUTE(G385,",","")))))),IF(RIGHT(G385,1)="T",1000000000000*VALUE(LEFT(G385,LEN(G385)-1)),IF(RIGHT(G385,1)="M",1000000*VALUE(LEFT(G385,LEN(G385)-1)),IF(RIGHT(G385,1)="B",1000000000*VALUE(LEFT(G385,LEN(G385)-1)),IF(RIGHT(G385,1)="%",0.01*VALUE(LEFT(G385,LEN(G385)-1)),IF(RIGHT(G385,1)="k",1000*VALUE(LEFT(G385,LEN(G385)-1)),VALUE(SUBSTITUTE(G385,",",""))))))))),"N/A")</f>
        <v/>
      </c>
    </row>
    <row r="386" spans="1:60">
      <c r="I386">
        <f>IF(AND(K386&gt; J386, L386&gt; K386, M386&gt; L386, N386&gt; M386), "pos_trend", IF(AND(K386&lt; J386, L386&lt; K386, M386&lt; L386, N386&lt; M386), "neg_trend", "N/A"))</f>
        <v/>
      </c>
      <c r="J386">
        <f>IFERROR(IF(TRIM(C386)="-", "N/A", IF(RIGHT(C386,1)=")",IF(RIGHT(C386,2)="T)",-1000000000000*VALUE(MID(C386,2,LEN(C386)-3)),IF(RIGHT(C386,2)="M)",-1000000*VALUE(MID(C386,2,LEN(C386)-3)),IF(RIGHT(C386,2)="B)",-1000000000*VALUE(MID(C386,2,LEN(C386)-3)),IF(RIGHT(C386,2)="k)",-1000*VALUE(MID(C386,2,LEN(C386)-3)),VALUE(SUBSTITUTE(C386,",","")))))),IF(RIGHT(C386,1)="T",1000000000000*VALUE(LEFT(C386,LEN(C386)-1)),IF(RIGHT(C386,1)="M",1000000*VALUE(LEFT(C386,LEN(C386)-1)),IF(RIGHT(C386,1)="B",1000000000*VALUE(LEFT(C386,LEN(C386)-1)),IF(RIGHT(C386,1)="%",0.01*VALUE(LEFT(C386,LEN(C386)-1)),IF(RIGHT(C386,1)="k",1000*VALUE(LEFT(C386,LEN(C386)-1)),VALUE(SUBSTITUTE(C386,",",""))))))))),"N/A")</f>
        <v/>
      </c>
      <c r="K386">
        <f>IFERROR(IF(TRIM(D386)="-", "N/A", IF(RIGHT(D386,1)=")",IF(RIGHT(D386,2)="T)",-1000000000000*VALUE(MID(D386,2,LEN(D386)-3)),IF(RIGHT(D386,2)="M)",-1000000*VALUE(MID(D386,2,LEN(D386)-3)),IF(RIGHT(D386,2)="B)",-1000000000*VALUE(MID(D386,2,LEN(D386)-3)),IF(RIGHT(D386,2)="k)",-1000*VALUE(MID(D386,2,LEN(D386)-3)),VALUE(SUBSTITUTE(D386,",","")))))),IF(RIGHT(D386,1)="T",1000000000000*VALUE(LEFT(D386,LEN(D386)-1)),IF(RIGHT(D386,1)="M",1000000*VALUE(LEFT(D386,LEN(D386)-1)),IF(RIGHT(D386,1)="B",1000000000*VALUE(LEFT(D386,LEN(D386)-1)),IF(RIGHT(D386,1)="%",0.01*VALUE(LEFT(D386,LEN(D386)-1)),IF(RIGHT(D386,1)="k",1000*VALUE(LEFT(D386,LEN(D386)-1)),VALUE(SUBSTITUTE(D386,",",""))))))))),"N/A")</f>
        <v/>
      </c>
      <c r="L386">
        <f>IFERROR(IF(TRIM(E386)="-", "N/A", IF(RIGHT(E386,1)=")",IF(RIGHT(E386,2)="T)",-1000000000000*VALUE(MID(E386,2,LEN(E386)-3)),IF(RIGHT(E386,2)="M)",-1000000*VALUE(MID(E386,2,LEN(E386)-3)),IF(RIGHT(E386,2)="B)",-1000000000*VALUE(MID(E386,2,LEN(E386)-3)),IF(RIGHT(E386,2)="k)",-1000*VALUE(MID(E386,2,LEN(E386)-3)),VALUE(SUBSTITUTE(E386,",","")))))),IF(RIGHT(E386,1)="T",1000000000000*VALUE(LEFT(E386,LEN(E386)-1)),IF(RIGHT(E386,1)="M",1000000*VALUE(LEFT(E386,LEN(E386)-1)),IF(RIGHT(E386,1)="B",1000000000*VALUE(LEFT(E386,LEN(E386)-1)),IF(RIGHT(E386,1)="%",0.01*VALUE(LEFT(E386,LEN(E386)-1)),IF(RIGHT(E386,1)="k",1000*VALUE(LEFT(E386,LEN(E386)-1)),VALUE(SUBSTITUTE(E386,",",""))))))))),"N/A")</f>
        <v/>
      </c>
      <c r="M386">
        <f>IFERROR(IF(TRIM(F386)="-", "N/A", IF(RIGHT(F386,1)=")",IF(RIGHT(F386,2)="T)",-1000000000000*VALUE(MID(F386,2,LEN(F386)-3)),IF(RIGHT(F386,2)="M)",-1000000*VALUE(MID(F386,2,LEN(F386)-3)),IF(RIGHT(F386,2)="B)",-1000000000*VALUE(MID(F386,2,LEN(F386)-3)),IF(RIGHT(F386,2)="k)",-1000*VALUE(MID(F386,2,LEN(F386)-3)),VALUE(SUBSTITUTE(F386,",","")))))),IF(RIGHT(F386,1)="T",1000000000000*VALUE(LEFT(F386,LEN(F386)-1)),IF(RIGHT(F386,1)="M",1000000*VALUE(LEFT(F386,LEN(F386)-1)),IF(RIGHT(F386,1)="B",1000000000*VALUE(LEFT(F386,LEN(F386)-1)),IF(RIGHT(F386,1)="%",0.01*VALUE(LEFT(F386,LEN(F386)-1)),IF(RIGHT(F386,1)="k",1000*VALUE(LEFT(F386,LEN(F386)-1)),VALUE(SUBSTITUTE(F386,",",""))))))))),"N/A")</f>
        <v/>
      </c>
      <c r="N386">
        <f>IFERROR(IF(TRIM(G386)="-", "N/A", IF(RIGHT(G386,1)=")",IF(RIGHT(G386,2)="T)",-1000000000000*VALUE(MID(G386,2,LEN(G386)-3)),IF(RIGHT(G386,2)="M)",-1000000*VALUE(MID(G386,2,LEN(G386)-3)),IF(RIGHT(G386,2)="B)",-1000000000*VALUE(MID(G386,2,LEN(G386)-3)),IF(RIGHT(G386,2)="k)",-1000*VALUE(MID(G386,2,LEN(G386)-3)),VALUE(SUBSTITUTE(G386,",","")))))),IF(RIGHT(G386,1)="T",1000000000000*VALUE(LEFT(G386,LEN(G386)-1)),IF(RIGHT(G386,1)="M",1000000*VALUE(LEFT(G386,LEN(G386)-1)),IF(RIGHT(G386,1)="B",1000000000*VALUE(LEFT(G386,LEN(G386)-1)),IF(RIGHT(G386,1)="%",0.01*VALUE(LEFT(G386,LEN(G386)-1)),IF(RIGHT(G386,1)="k",1000*VALUE(LEFT(G386,LEN(G386)-1)),VALUE(SUBSTITUTE(G386,",",""))))))))),"N/A")</f>
        <v/>
      </c>
    </row>
    <row r="387" spans="1:60">
      <c r="I387">
        <f>IF(AND(K387&gt; J387, L387&gt; K387, M387&gt; L387, N387&gt; M387), "pos_trend", IF(AND(K387&lt; J387, L387&lt; K387, M387&lt; L387, N387&lt; M387), "neg_trend", "N/A"))</f>
        <v/>
      </c>
      <c r="J387">
        <f>IFERROR(IF(TRIM(C387)="-", "N/A", IF(RIGHT(C387,1)=")",IF(RIGHT(C387,2)="T)",-1000000000000*VALUE(MID(C387,2,LEN(C387)-3)),IF(RIGHT(C387,2)="M)",-1000000*VALUE(MID(C387,2,LEN(C387)-3)),IF(RIGHT(C387,2)="B)",-1000000000*VALUE(MID(C387,2,LEN(C387)-3)),IF(RIGHT(C387,2)="k)",-1000*VALUE(MID(C387,2,LEN(C387)-3)),VALUE(SUBSTITUTE(C387,",","")))))),IF(RIGHT(C387,1)="T",1000000000000*VALUE(LEFT(C387,LEN(C387)-1)),IF(RIGHT(C387,1)="M",1000000*VALUE(LEFT(C387,LEN(C387)-1)),IF(RIGHT(C387,1)="B",1000000000*VALUE(LEFT(C387,LEN(C387)-1)),IF(RIGHT(C387,1)="%",0.01*VALUE(LEFT(C387,LEN(C387)-1)),IF(RIGHT(C387,1)="k",1000*VALUE(LEFT(C387,LEN(C387)-1)),VALUE(SUBSTITUTE(C387,",",""))))))))),"N/A")</f>
        <v/>
      </c>
      <c r="K387">
        <f>IFERROR(IF(TRIM(D387)="-", "N/A", IF(RIGHT(D387,1)=")",IF(RIGHT(D387,2)="T)",-1000000000000*VALUE(MID(D387,2,LEN(D387)-3)),IF(RIGHT(D387,2)="M)",-1000000*VALUE(MID(D387,2,LEN(D387)-3)),IF(RIGHT(D387,2)="B)",-1000000000*VALUE(MID(D387,2,LEN(D387)-3)),IF(RIGHT(D387,2)="k)",-1000*VALUE(MID(D387,2,LEN(D387)-3)),VALUE(SUBSTITUTE(D387,",","")))))),IF(RIGHT(D387,1)="T",1000000000000*VALUE(LEFT(D387,LEN(D387)-1)),IF(RIGHT(D387,1)="M",1000000*VALUE(LEFT(D387,LEN(D387)-1)),IF(RIGHT(D387,1)="B",1000000000*VALUE(LEFT(D387,LEN(D387)-1)),IF(RIGHT(D387,1)="%",0.01*VALUE(LEFT(D387,LEN(D387)-1)),IF(RIGHT(D387,1)="k",1000*VALUE(LEFT(D387,LEN(D387)-1)),VALUE(SUBSTITUTE(D387,",",""))))))))),"N/A")</f>
        <v/>
      </c>
      <c r="L387">
        <f>IFERROR(IF(TRIM(E387)="-", "N/A", IF(RIGHT(E387,1)=")",IF(RIGHT(E387,2)="T)",-1000000000000*VALUE(MID(E387,2,LEN(E387)-3)),IF(RIGHT(E387,2)="M)",-1000000*VALUE(MID(E387,2,LEN(E387)-3)),IF(RIGHT(E387,2)="B)",-1000000000*VALUE(MID(E387,2,LEN(E387)-3)),IF(RIGHT(E387,2)="k)",-1000*VALUE(MID(E387,2,LEN(E387)-3)),VALUE(SUBSTITUTE(E387,",","")))))),IF(RIGHT(E387,1)="T",1000000000000*VALUE(LEFT(E387,LEN(E387)-1)),IF(RIGHT(E387,1)="M",1000000*VALUE(LEFT(E387,LEN(E387)-1)),IF(RIGHT(E387,1)="B",1000000000*VALUE(LEFT(E387,LEN(E387)-1)),IF(RIGHT(E387,1)="%",0.01*VALUE(LEFT(E387,LEN(E387)-1)),IF(RIGHT(E387,1)="k",1000*VALUE(LEFT(E387,LEN(E387)-1)),VALUE(SUBSTITUTE(E387,",",""))))))))),"N/A")</f>
        <v/>
      </c>
      <c r="M387">
        <f>IFERROR(IF(TRIM(F387)="-", "N/A", IF(RIGHT(F387,1)=")",IF(RIGHT(F387,2)="T)",-1000000000000*VALUE(MID(F387,2,LEN(F387)-3)),IF(RIGHT(F387,2)="M)",-1000000*VALUE(MID(F387,2,LEN(F387)-3)),IF(RIGHT(F387,2)="B)",-1000000000*VALUE(MID(F387,2,LEN(F387)-3)),IF(RIGHT(F387,2)="k)",-1000*VALUE(MID(F387,2,LEN(F387)-3)),VALUE(SUBSTITUTE(F387,",","")))))),IF(RIGHT(F387,1)="T",1000000000000*VALUE(LEFT(F387,LEN(F387)-1)),IF(RIGHT(F387,1)="M",1000000*VALUE(LEFT(F387,LEN(F387)-1)),IF(RIGHT(F387,1)="B",1000000000*VALUE(LEFT(F387,LEN(F387)-1)),IF(RIGHT(F387,1)="%",0.01*VALUE(LEFT(F387,LEN(F387)-1)),IF(RIGHT(F387,1)="k",1000*VALUE(LEFT(F387,LEN(F387)-1)),VALUE(SUBSTITUTE(F387,",",""))))))))),"N/A")</f>
        <v/>
      </c>
      <c r="N387">
        <f>IFERROR(IF(TRIM(G387)="-", "N/A", IF(RIGHT(G387,1)=")",IF(RIGHT(G387,2)="T)",-1000000000000*VALUE(MID(G387,2,LEN(G387)-3)),IF(RIGHT(G387,2)="M)",-1000000*VALUE(MID(G387,2,LEN(G387)-3)),IF(RIGHT(G387,2)="B)",-1000000000*VALUE(MID(G387,2,LEN(G387)-3)),IF(RIGHT(G387,2)="k)",-1000*VALUE(MID(G387,2,LEN(G387)-3)),VALUE(SUBSTITUTE(G387,",","")))))),IF(RIGHT(G387,1)="T",1000000000000*VALUE(LEFT(G387,LEN(G387)-1)),IF(RIGHT(G387,1)="M",1000000*VALUE(LEFT(G387,LEN(G387)-1)),IF(RIGHT(G387,1)="B",1000000000*VALUE(LEFT(G387,LEN(G387)-1)),IF(RIGHT(G387,1)="%",0.01*VALUE(LEFT(G387,LEN(G387)-1)),IF(RIGHT(G387,1)="k",1000*VALUE(LEFT(G387,LEN(G387)-1)),VALUE(SUBSTITUTE(G387,",",""))))))))),"N/A")</f>
        <v/>
      </c>
    </row>
    <row r="388" spans="1:60">
      <c r="I388">
        <f>IF(AND(K388&gt; J388, L388&gt; K388, M388&gt; L388, N388&gt; M388), "pos_trend", IF(AND(K388&lt; J388, L388&lt; K388, M388&lt; L388, N388&lt; M388), "neg_trend", "N/A"))</f>
        <v/>
      </c>
      <c r="J388">
        <f>IFERROR(IF(TRIM(C388)="-", "N/A", IF(RIGHT(C388,1)=")",IF(RIGHT(C388,2)="T)",-1000000000000*VALUE(MID(C388,2,LEN(C388)-3)),IF(RIGHT(C388,2)="M)",-1000000*VALUE(MID(C388,2,LEN(C388)-3)),IF(RIGHT(C388,2)="B)",-1000000000*VALUE(MID(C388,2,LEN(C388)-3)),IF(RIGHT(C388,2)="k)",-1000*VALUE(MID(C388,2,LEN(C388)-3)),VALUE(SUBSTITUTE(C388,",","")))))),IF(RIGHT(C388,1)="T",1000000000000*VALUE(LEFT(C388,LEN(C388)-1)),IF(RIGHT(C388,1)="M",1000000*VALUE(LEFT(C388,LEN(C388)-1)),IF(RIGHT(C388,1)="B",1000000000*VALUE(LEFT(C388,LEN(C388)-1)),IF(RIGHT(C388,1)="%",0.01*VALUE(LEFT(C388,LEN(C388)-1)),IF(RIGHT(C388,1)="k",1000*VALUE(LEFT(C388,LEN(C388)-1)),VALUE(SUBSTITUTE(C388,",",""))))))))),"N/A")</f>
        <v/>
      </c>
      <c r="K388">
        <f>IFERROR(IF(TRIM(D388)="-", "N/A", IF(RIGHT(D388,1)=")",IF(RIGHT(D388,2)="T)",-1000000000000*VALUE(MID(D388,2,LEN(D388)-3)),IF(RIGHT(D388,2)="M)",-1000000*VALUE(MID(D388,2,LEN(D388)-3)),IF(RIGHT(D388,2)="B)",-1000000000*VALUE(MID(D388,2,LEN(D388)-3)),IF(RIGHT(D388,2)="k)",-1000*VALUE(MID(D388,2,LEN(D388)-3)),VALUE(SUBSTITUTE(D388,",","")))))),IF(RIGHT(D388,1)="T",1000000000000*VALUE(LEFT(D388,LEN(D388)-1)),IF(RIGHT(D388,1)="M",1000000*VALUE(LEFT(D388,LEN(D388)-1)),IF(RIGHT(D388,1)="B",1000000000*VALUE(LEFT(D388,LEN(D388)-1)),IF(RIGHT(D388,1)="%",0.01*VALUE(LEFT(D388,LEN(D388)-1)),IF(RIGHT(D388,1)="k",1000*VALUE(LEFT(D388,LEN(D388)-1)),VALUE(SUBSTITUTE(D388,",",""))))))))),"N/A")</f>
        <v/>
      </c>
      <c r="L388">
        <f>IFERROR(IF(TRIM(E388)="-", "N/A", IF(RIGHT(E388,1)=")",IF(RIGHT(E388,2)="T)",-1000000000000*VALUE(MID(E388,2,LEN(E388)-3)),IF(RIGHT(E388,2)="M)",-1000000*VALUE(MID(E388,2,LEN(E388)-3)),IF(RIGHT(E388,2)="B)",-1000000000*VALUE(MID(E388,2,LEN(E388)-3)),IF(RIGHT(E388,2)="k)",-1000*VALUE(MID(E388,2,LEN(E388)-3)),VALUE(SUBSTITUTE(E388,",","")))))),IF(RIGHT(E388,1)="T",1000000000000*VALUE(LEFT(E388,LEN(E388)-1)),IF(RIGHT(E388,1)="M",1000000*VALUE(LEFT(E388,LEN(E388)-1)),IF(RIGHT(E388,1)="B",1000000000*VALUE(LEFT(E388,LEN(E388)-1)),IF(RIGHT(E388,1)="%",0.01*VALUE(LEFT(E388,LEN(E388)-1)),IF(RIGHT(E388,1)="k",1000*VALUE(LEFT(E388,LEN(E388)-1)),VALUE(SUBSTITUTE(E388,",",""))))))))),"N/A")</f>
        <v/>
      </c>
      <c r="M388">
        <f>IFERROR(IF(TRIM(F388)="-", "N/A", IF(RIGHT(F388,1)=")",IF(RIGHT(F388,2)="T)",-1000000000000*VALUE(MID(F388,2,LEN(F388)-3)),IF(RIGHT(F388,2)="M)",-1000000*VALUE(MID(F388,2,LEN(F388)-3)),IF(RIGHT(F388,2)="B)",-1000000000*VALUE(MID(F388,2,LEN(F388)-3)),IF(RIGHT(F388,2)="k)",-1000*VALUE(MID(F388,2,LEN(F388)-3)),VALUE(SUBSTITUTE(F388,",","")))))),IF(RIGHT(F388,1)="T",1000000000000*VALUE(LEFT(F388,LEN(F388)-1)),IF(RIGHT(F388,1)="M",1000000*VALUE(LEFT(F388,LEN(F388)-1)),IF(RIGHT(F388,1)="B",1000000000*VALUE(LEFT(F388,LEN(F388)-1)),IF(RIGHT(F388,1)="%",0.01*VALUE(LEFT(F388,LEN(F388)-1)),IF(RIGHT(F388,1)="k",1000*VALUE(LEFT(F388,LEN(F388)-1)),VALUE(SUBSTITUTE(F388,",",""))))))))),"N/A")</f>
        <v/>
      </c>
      <c r="N388">
        <f>IFERROR(IF(TRIM(G388)="-", "N/A", IF(RIGHT(G388,1)=")",IF(RIGHT(G388,2)="T)",-1000000000000*VALUE(MID(G388,2,LEN(G388)-3)),IF(RIGHT(G388,2)="M)",-1000000*VALUE(MID(G388,2,LEN(G388)-3)),IF(RIGHT(G388,2)="B)",-1000000000*VALUE(MID(G388,2,LEN(G388)-3)),IF(RIGHT(G388,2)="k)",-1000*VALUE(MID(G388,2,LEN(G388)-3)),VALUE(SUBSTITUTE(G388,",","")))))),IF(RIGHT(G388,1)="T",1000000000000*VALUE(LEFT(G388,LEN(G388)-1)),IF(RIGHT(G388,1)="M",1000000*VALUE(LEFT(G388,LEN(G388)-1)),IF(RIGHT(G388,1)="B",1000000000*VALUE(LEFT(G388,LEN(G388)-1)),IF(RIGHT(G388,1)="%",0.01*VALUE(LEFT(G388,LEN(G388)-1)),IF(RIGHT(G388,1)="k",1000*VALUE(LEFT(G388,LEN(G388)-1)),VALUE(SUBSTITUTE(G388,",",""))))))))),"N/A")</f>
        <v/>
      </c>
    </row>
    <row r="389" spans="1:60">
      <c r="I389">
        <f>IF(AND(K389&gt; J389, L389&gt; K389, M389&gt; L389, N389&gt; M389), "pos_trend", IF(AND(K389&lt; J389, L389&lt; K389, M389&lt; L389, N389&lt; M389), "neg_trend", "N/A"))</f>
        <v/>
      </c>
      <c r="J389">
        <f>IFERROR(IF(TRIM(C389)="-", "N/A", IF(RIGHT(C389,1)=")",IF(RIGHT(C389,2)="T)",-1000000000000*VALUE(MID(C389,2,LEN(C389)-3)),IF(RIGHT(C389,2)="M)",-1000000*VALUE(MID(C389,2,LEN(C389)-3)),IF(RIGHT(C389,2)="B)",-1000000000*VALUE(MID(C389,2,LEN(C389)-3)),IF(RIGHT(C389,2)="k)",-1000*VALUE(MID(C389,2,LEN(C389)-3)),VALUE(SUBSTITUTE(C389,",","")))))),IF(RIGHT(C389,1)="T",1000000000000*VALUE(LEFT(C389,LEN(C389)-1)),IF(RIGHT(C389,1)="M",1000000*VALUE(LEFT(C389,LEN(C389)-1)),IF(RIGHT(C389,1)="B",1000000000*VALUE(LEFT(C389,LEN(C389)-1)),IF(RIGHT(C389,1)="%",0.01*VALUE(LEFT(C389,LEN(C389)-1)),IF(RIGHT(C389,1)="k",1000*VALUE(LEFT(C389,LEN(C389)-1)),VALUE(SUBSTITUTE(C389,",",""))))))))),"N/A")</f>
        <v/>
      </c>
      <c r="K389">
        <f>IFERROR(IF(TRIM(D389)="-", "N/A", IF(RIGHT(D389,1)=")",IF(RIGHT(D389,2)="T)",-1000000000000*VALUE(MID(D389,2,LEN(D389)-3)),IF(RIGHT(D389,2)="M)",-1000000*VALUE(MID(D389,2,LEN(D389)-3)),IF(RIGHT(D389,2)="B)",-1000000000*VALUE(MID(D389,2,LEN(D389)-3)),IF(RIGHT(D389,2)="k)",-1000*VALUE(MID(D389,2,LEN(D389)-3)),VALUE(SUBSTITUTE(D389,",","")))))),IF(RIGHT(D389,1)="T",1000000000000*VALUE(LEFT(D389,LEN(D389)-1)),IF(RIGHT(D389,1)="M",1000000*VALUE(LEFT(D389,LEN(D389)-1)),IF(RIGHT(D389,1)="B",1000000000*VALUE(LEFT(D389,LEN(D389)-1)),IF(RIGHT(D389,1)="%",0.01*VALUE(LEFT(D389,LEN(D389)-1)),IF(RIGHT(D389,1)="k",1000*VALUE(LEFT(D389,LEN(D389)-1)),VALUE(SUBSTITUTE(D389,",",""))))))))),"N/A")</f>
        <v/>
      </c>
      <c r="L389">
        <f>IFERROR(IF(TRIM(E389)="-", "N/A", IF(RIGHT(E389,1)=")",IF(RIGHT(E389,2)="T)",-1000000000000*VALUE(MID(E389,2,LEN(E389)-3)),IF(RIGHT(E389,2)="M)",-1000000*VALUE(MID(E389,2,LEN(E389)-3)),IF(RIGHT(E389,2)="B)",-1000000000*VALUE(MID(E389,2,LEN(E389)-3)),IF(RIGHT(E389,2)="k)",-1000*VALUE(MID(E389,2,LEN(E389)-3)),VALUE(SUBSTITUTE(E389,",","")))))),IF(RIGHT(E389,1)="T",1000000000000*VALUE(LEFT(E389,LEN(E389)-1)),IF(RIGHT(E389,1)="M",1000000*VALUE(LEFT(E389,LEN(E389)-1)),IF(RIGHT(E389,1)="B",1000000000*VALUE(LEFT(E389,LEN(E389)-1)),IF(RIGHT(E389,1)="%",0.01*VALUE(LEFT(E389,LEN(E389)-1)),IF(RIGHT(E389,1)="k",1000*VALUE(LEFT(E389,LEN(E389)-1)),VALUE(SUBSTITUTE(E389,",",""))))))))),"N/A")</f>
        <v/>
      </c>
      <c r="M389">
        <f>IFERROR(IF(TRIM(F389)="-", "N/A", IF(RIGHT(F389,1)=")",IF(RIGHT(F389,2)="T)",-1000000000000*VALUE(MID(F389,2,LEN(F389)-3)),IF(RIGHT(F389,2)="M)",-1000000*VALUE(MID(F389,2,LEN(F389)-3)),IF(RIGHT(F389,2)="B)",-1000000000*VALUE(MID(F389,2,LEN(F389)-3)),IF(RIGHT(F389,2)="k)",-1000*VALUE(MID(F389,2,LEN(F389)-3)),VALUE(SUBSTITUTE(F389,",","")))))),IF(RIGHT(F389,1)="T",1000000000000*VALUE(LEFT(F389,LEN(F389)-1)),IF(RIGHT(F389,1)="M",1000000*VALUE(LEFT(F389,LEN(F389)-1)),IF(RIGHT(F389,1)="B",1000000000*VALUE(LEFT(F389,LEN(F389)-1)),IF(RIGHT(F389,1)="%",0.01*VALUE(LEFT(F389,LEN(F389)-1)),IF(RIGHT(F389,1)="k",1000*VALUE(LEFT(F389,LEN(F389)-1)),VALUE(SUBSTITUTE(F389,",",""))))))))),"N/A")</f>
        <v/>
      </c>
      <c r="N389">
        <f>IFERROR(IF(TRIM(G389)="-", "N/A", IF(RIGHT(G389,1)=")",IF(RIGHT(G389,2)="T)",-1000000000000*VALUE(MID(G389,2,LEN(G389)-3)),IF(RIGHT(G389,2)="M)",-1000000*VALUE(MID(G389,2,LEN(G389)-3)),IF(RIGHT(G389,2)="B)",-1000000000*VALUE(MID(G389,2,LEN(G389)-3)),IF(RIGHT(G389,2)="k)",-1000*VALUE(MID(G389,2,LEN(G389)-3)),VALUE(SUBSTITUTE(G389,",","")))))),IF(RIGHT(G389,1)="T",1000000000000*VALUE(LEFT(G389,LEN(G389)-1)),IF(RIGHT(G389,1)="M",1000000*VALUE(LEFT(G389,LEN(G389)-1)),IF(RIGHT(G389,1)="B",1000000000*VALUE(LEFT(G389,LEN(G389)-1)),IF(RIGHT(G389,1)="%",0.01*VALUE(LEFT(G389,LEN(G389)-1)),IF(RIGHT(G389,1)="k",1000*VALUE(LEFT(G389,LEN(G389)-1)),VALUE(SUBSTITUTE(G389,",",""))))))))),"N/A")</f>
        <v/>
      </c>
    </row>
    <row r="390" spans="1:60">
      <c r="I390">
        <f>IF(AND(K390&gt; J390, L390&gt; K390, M390&gt; L390, N390&gt; M390), "pos_trend", IF(AND(K390&lt; J390, L390&lt; K390, M390&lt; L390, N390&lt; M390), "neg_trend", "N/A"))</f>
        <v/>
      </c>
      <c r="J390">
        <f>IFERROR(IF(TRIM(C390)="-", "N/A", IF(RIGHT(C390,1)=")",IF(RIGHT(C390,2)="T)",-1000000000000*VALUE(MID(C390,2,LEN(C390)-3)),IF(RIGHT(C390,2)="M)",-1000000*VALUE(MID(C390,2,LEN(C390)-3)),IF(RIGHT(C390,2)="B)",-1000000000*VALUE(MID(C390,2,LEN(C390)-3)),IF(RIGHT(C390,2)="k)",-1000*VALUE(MID(C390,2,LEN(C390)-3)),VALUE(SUBSTITUTE(C390,",","")))))),IF(RIGHT(C390,1)="T",1000000000000*VALUE(LEFT(C390,LEN(C390)-1)),IF(RIGHT(C390,1)="M",1000000*VALUE(LEFT(C390,LEN(C390)-1)),IF(RIGHT(C390,1)="B",1000000000*VALUE(LEFT(C390,LEN(C390)-1)),IF(RIGHT(C390,1)="%",0.01*VALUE(LEFT(C390,LEN(C390)-1)),IF(RIGHT(C390,1)="k",1000*VALUE(LEFT(C390,LEN(C390)-1)),VALUE(SUBSTITUTE(C390,",",""))))))))),"N/A")</f>
        <v/>
      </c>
      <c r="K390">
        <f>IFERROR(IF(TRIM(D390)="-", "N/A", IF(RIGHT(D390,1)=")",IF(RIGHT(D390,2)="T)",-1000000000000*VALUE(MID(D390,2,LEN(D390)-3)),IF(RIGHT(D390,2)="M)",-1000000*VALUE(MID(D390,2,LEN(D390)-3)),IF(RIGHT(D390,2)="B)",-1000000000*VALUE(MID(D390,2,LEN(D390)-3)),IF(RIGHT(D390,2)="k)",-1000*VALUE(MID(D390,2,LEN(D390)-3)),VALUE(SUBSTITUTE(D390,",","")))))),IF(RIGHT(D390,1)="T",1000000000000*VALUE(LEFT(D390,LEN(D390)-1)),IF(RIGHT(D390,1)="M",1000000*VALUE(LEFT(D390,LEN(D390)-1)),IF(RIGHT(D390,1)="B",1000000000*VALUE(LEFT(D390,LEN(D390)-1)),IF(RIGHT(D390,1)="%",0.01*VALUE(LEFT(D390,LEN(D390)-1)),IF(RIGHT(D390,1)="k",1000*VALUE(LEFT(D390,LEN(D390)-1)),VALUE(SUBSTITUTE(D390,",",""))))))))),"N/A")</f>
        <v/>
      </c>
      <c r="L390">
        <f>IFERROR(IF(TRIM(E390)="-", "N/A", IF(RIGHT(E390,1)=")",IF(RIGHT(E390,2)="T)",-1000000000000*VALUE(MID(E390,2,LEN(E390)-3)),IF(RIGHT(E390,2)="M)",-1000000*VALUE(MID(E390,2,LEN(E390)-3)),IF(RIGHT(E390,2)="B)",-1000000000*VALUE(MID(E390,2,LEN(E390)-3)),IF(RIGHT(E390,2)="k)",-1000*VALUE(MID(E390,2,LEN(E390)-3)),VALUE(SUBSTITUTE(E390,",","")))))),IF(RIGHT(E390,1)="T",1000000000000*VALUE(LEFT(E390,LEN(E390)-1)),IF(RIGHT(E390,1)="M",1000000*VALUE(LEFT(E390,LEN(E390)-1)),IF(RIGHT(E390,1)="B",1000000000*VALUE(LEFT(E390,LEN(E390)-1)),IF(RIGHT(E390,1)="%",0.01*VALUE(LEFT(E390,LEN(E390)-1)),IF(RIGHT(E390,1)="k",1000*VALUE(LEFT(E390,LEN(E390)-1)),VALUE(SUBSTITUTE(E390,",",""))))))))),"N/A")</f>
        <v/>
      </c>
      <c r="M390">
        <f>IFERROR(IF(TRIM(F390)="-", "N/A", IF(RIGHT(F390,1)=")",IF(RIGHT(F390,2)="T)",-1000000000000*VALUE(MID(F390,2,LEN(F390)-3)),IF(RIGHT(F390,2)="M)",-1000000*VALUE(MID(F390,2,LEN(F390)-3)),IF(RIGHT(F390,2)="B)",-1000000000*VALUE(MID(F390,2,LEN(F390)-3)),IF(RIGHT(F390,2)="k)",-1000*VALUE(MID(F390,2,LEN(F390)-3)),VALUE(SUBSTITUTE(F390,",","")))))),IF(RIGHT(F390,1)="T",1000000000000*VALUE(LEFT(F390,LEN(F390)-1)),IF(RIGHT(F390,1)="M",1000000*VALUE(LEFT(F390,LEN(F390)-1)),IF(RIGHT(F390,1)="B",1000000000*VALUE(LEFT(F390,LEN(F390)-1)),IF(RIGHT(F390,1)="%",0.01*VALUE(LEFT(F390,LEN(F390)-1)),IF(RIGHT(F390,1)="k",1000*VALUE(LEFT(F390,LEN(F390)-1)),VALUE(SUBSTITUTE(F390,",",""))))))))),"N/A")</f>
        <v/>
      </c>
      <c r="N390">
        <f>IFERROR(IF(TRIM(G390)="-", "N/A", IF(RIGHT(G390,1)=")",IF(RIGHT(G390,2)="T)",-1000000000000*VALUE(MID(G390,2,LEN(G390)-3)),IF(RIGHT(G390,2)="M)",-1000000*VALUE(MID(G390,2,LEN(G390)-3)),IF(RIGHT(G390,2)="B)",-1000000000*VALUE(MID(G390,2,LEN(G390)-3)),IF(RIGHT(G390,2)="k)",-1000*VALUE(MID(G390,2,LEN(G390)-3)),VALUE(SUBSTITUTE(G390,",","")))))),IF(RIGHT(G390,1)="T",1000000000000*VALUE(LEFT(G390,LEN(G390)-1)),IF(RIGHT(G390,1)="M",1000000*VALUE(LEFT(G390,LEN(G390)-1)),IF(RIGHT(G390,1)="B",1000000000*VALUE(LEFT(G390,LEN(G390)-1)),IF(RIGHT(G390,1)="%",0.01*VALUE(LEFT(G390,LEN(G390)-1)),IF(RIGHT(G390,1)="k",1000*VALUE(LEFT(G390,LEN(G390)-1)),VALUE(SUBSTITUTE(G390,",",""))))))))),"N/A")</f>
        <v/>
      </c>
    </row>
    <row r="391" spans="1:60">
      <c r="I391">
        <f>IF(AND(K391&gt; J391, L391&gt; K391, M391&gt; L391, N391&gt; M391), "pos_trend", IF(AND(K391&lt; J391, L391&lt; K391, M391&lt; L391, N391&lt; M391), "neg_trend", "N/A"))</f>
        <v/>
      </c>
      <c r="J391">
        <f>IFERROR(IF(TRIM(C391)="-", "N/A", IF(RIGHT(C391,1)=")",IF(RIGHT(C391,2)="T)",-1000000000000*VALUE(MID(C391,2,LEN(C391)-3)),IF(RIGHT(C391,2)="M)",-1000000*VALUE(MID(C391,2,LEN(C391)-3)),IF(RIGHT(C391,2)="B)",-1000000000*VALUE(MID(C391,2,LEN(C391)-3)),IF(RIGHT(C391,2)="k)",-1000*VALUE(MID(C391,2,LEN(C391)-3)),VALUE(SUBSTITUTE(C391,",","")))))),IF(RIGHT(C391,1)="T",1000000000000*VALUE(LEFT(C391,LEN(C391)-1)),IF(RIGHT(C391,1)="M",1000000*VALUE(LEFT(C391,LEN(C391)-1)),IF(RIGHT(C391,1)="B",1000000000*VALUE(LEFT(C391,LEN(C391)-1)),IF(RIGHT(C391,1)="%",0.01*VALUE(LEFT(C391,LEN(C391)-1)),IF(RIGHT(C391,1)="k",1000*VALUE(LEFT(C391,LEN(C391)-1)),VALUE(SUBSTITUTE(C391,",",""))))))))),"N/A")</f>
        <v/>
      </c>
      <c r="K391">
        <f>IFERROR(IF(TRIM(D391)="-", "N/A", IF(RIGHT(D391,1)=")",IF(RIGHT(D391,2)="T)",-1000000000000*VALUE(MID(D391,2,LEN(D391)-3)),IF(RIGHT(D391,2)="M)",-1000000*VALUE(MID(D391,2,LEN(D391)-3)),IF(RIGHT(D391,2)="B)",-1000000000*VALUE(MID(D391,2,LEN(D391)-3)),IF(RIGHT(D391,2)="k)",-1000*VALUE(MID(D391,2,LEN(D391)-3)),VALUE(SUBSTITUTE(D391,",","")))))),IF(RIGHT(D391,1)="T",1000000000000*VALUE(LEFT(D391,LEN(D391)-1)),IF(RIGHT(D391,1)="M",1000000*VALUE(LEFT(D391,LEN(D391)-1)),IF(RIGHT(D391,1)="B",1000000000*VALUE(LEFT(D391,LEN(D391)-1)),IF(RIGHT(D391,1)="%",0.01*VALUE(LEFT(D391,LEN(D391)-1)),IF(RIGHT(D391,1)="k",1000*VALUE(LEFT(D391,LEN(D391)-1)),VALUE(SUBSTITUTE(D391,",",""))))))))),"N/A")</f>
        <v/>
      </c>
      <c r="L391">
        <f>IFERROR(IF(TRIM(E391)="-", "N/A", IF(RIGHT(E391,1)=")",IF(RIGHT(E391,2)="T)",-1000000000000*VALUE(MID(E391,2,LEN(E391)-3)),IF(RIGHT(E391,2)="M)",-1000000*VALUE(MID(E391,2,LEN(E391)-3)),IF(RIGHT(E391,2)="B)",-1000000000*VALUE(MID(E391,2,LEN(E391)-3)),IF(RIGHT(E391,2)="k)",-1000*VALUE(MID(E391,2,LEN(E391)-3)),VALUE(SUBSTITUTE(E391,",","")))))),IF(RIGHT(E391,1)="T",1000000000000*VALUE(LEFT(E391,LEN(E391)-1)),IF(RIGHT(E391,1)="M",1000000*VALUE(LEFT(E391,LEN(E391)-1)),IF(RIGHT(E391,1)="B",1000000000*VALUE(LEFT(E391,LEN(E391)-1)),IF(RIGHT(E391,1)="%",0.01*VALUE(LEFT(E391,LEN(E391)-1)),IF(RIGHT(E391,1)="k",1000*VALUE(LEFT(E391,LEN(E391)-1)),VALUE(SUBSTITUTE(E391,",",""))))))))),"N/A")</f>
        <v/>
      </c>
      <c r="M391">
        <f>IFERROR(IF(TRIM(F391)="-", "N/A", IF(RIGHT(F391,1)=")",IF(RIGHT(F391,2)="T)",-1000000000000*VALUE(MID(F391,2,LEN(F391)-3)),IF(RIGHT(F391,2)="M)",-1000000*VALUE(MID(F391,2,LEN(F391)-3)),IF(RIGHT(F391,2)="B)",-1000000000*VALUE(MID(F391,2,LEN(F391)-3)),IF(RIGHT(F391,2)="k)",-1000*VALUE(MID(F391,2,LEN(F391)-3)),VALUE(SUBSTITUTE(F391,",","")))))),IF(RIGHT(F391,1)="T",1000000000000*VALUE(LEFT(F391,LEN(F391)-1)),IF(RIGHT(F391,1)="M",1000000*VALUE(LEFT(F391,LEN(F391)-1)),IF(RIGHT(F391,1)="B",1000000000*VALUE(LEFT(F391,LEN(F391)-1)),IF(RIGHT(F391,1)="%",0.01*VALUE(LEFT(F391,LEN(F391)-1)),IF(RIGHT(F391,1)="k",1000*VALUE(LEFT(F391,LEN(F391)-1)),VALUE(SUBSTITUTE(F391,",",""))))))))),"N/A")</f>
        <v/>
      </c>
      <c r="N391">
        <f>IFERROR(IF(TRIM(G391)="-", "N/A", IF(RIGHT(G391,1)=")",IF(RIGHT(G391,2)="T)",-1000000000000*VALUE(MID(G391,2,LEN(G391)-3)),IF(RIGHT(G391,2)="M)",-1000000*VALUE(MID(G391,2,LEN(G391)-3)),IF(RIGHT(G391,2)="B)",-1000000000*VALUE(MID(G391,2,LEN(G391)-3)),IF(RIGHT(G391,2)="k)",-1000*VALUE(MID(G391,2,LEN(G391)-3)),VALUE(SUBSTITUTE(G391,",","")))))),IF(RIGHT(G391,1)="T",1000000000000*VALUE(LEFT(G391,LEN(G391)-1)),IF(RIGHT(G391,1)="M",1000000*VALUE(LEFT(G391,LEN(G391)-1)),IF(RIGHT(G391,1)="B",1000000000*VALUE(LEFT(G391,LEN(G391)-1)),IF(RIGHT(G391,1)="%",0.01*VALUE(LEFT(G391,LEN(G391)-1)),IF(RIGHT(G391,1)="k",1000*VALUE(LEFT(G391,LEN(G391)-1)),VALUE(SUBSTITUTE(G391,",",""))))))))),"N/A")</f>
        <v/>
      </c>
    </row>
    <row r="392" spans="1:60">
      <c r="I392">
        <f>IF(AND(K392&gt; J392, L392&gt; K392, M392&gt; L392, N392&gt; M392), "pos_trend", IF(AND(K392&lt; J392, L392&lt; K392, M392&lt; L392, N392&lt; M392), "neg_trend", "N/A"))</f>
        <v/>
      </c>
      <c r="J392">
        <f>IFERROR(IF(TRIM(C392)="-", "N/A", IF(RIGHT(C392,1)=")",IF(RIGHT(C392,2)="T)",-1000000000000*VALUE(MID(C392,2,LEN(C392)-3)),IF(RIGHT(C392,2)="M)",-1000000*VALUE(MID(C392,2,LEN(C392)-3)),IF(RIGHT(C392,2)="B)",-1000000000*VALUE(MID(C392,2,LEN(C392)-3)),IF(RIGHT(C392,2)="k)",-1000*VALUE(MID(C392,2,LEN(C392)-3)),VALUE(SUBSTITUTE(C392,",","")))))),IF(RIGHT(C392,1)="T",1000000000000*VALUE(LEFT(C392,LEN(C392)-1)),IF(RIGHT(C392,1)="M",1000000*VALUE(LEFT(C392,LEN(C392)-1)),IF(RIGHT(C392,1)="B",1000000000*VALUE(LEFT(C392,LEN(C392)-1)),IF(RIGHT(C392,1)="%",0.01*VALUE(LEFT(C392,LEN(C392)-1)),IF(RIGHT(C392,1)="k",1000*VALUE(LEFT(C392,LEN(C392)-1)),VALUE(SUBSTITUTE(C392,",",""))))))))),"N/A")</f>
        <v/>
      </c>
      <c r="K392">
        <f>IFERROR(IF(TRIM(D392)="-", "N/A", IF(RIGHT(D392,1)=")",IF(RIGHT(D392,2)="T)",-1000000000000*VALUE(MID(D392,2,LEN(D392)-3)),IF(RIGHT(D392,2)="M)",-1000000*VALUE(MID(D392,2,LEN(D392)-3)),IF(RIGHT(D392,2)="B)",-1000000000*VALUE(MID(D392,2,LEN(D392)-3)),IF(RIGHT(D392,2)="k)",-1000*VALUE(MID(D392,2,LEN(D392)-3)),VALUE(SUBSTITUTE(D392,",","")))))),IF(RIGHT(D392,1)="T",1000000000000*VALUE(LEFT(D392,LEN(D392)-1)),IF(RIGHT(D392,1)="M",1000000*VALUE(LEFT(D392,LEN(D392)-1)),IF(RIGHT(D392,1)="B",1000000000*VALUE(LEFT(D392,LEN(D392)-1)),IF(RIGHT(D392,1)="%",0.01*VALUE(LEFT(D392,LEN(D392)-1)),IF(RIGHT(D392,1)="k",1000*VALUE(LEFT(D392,LEN(D392)-1)),VALUE(SUBSTITUTE(D392,",",""))))))))),"N/A")</f>
        <v/>
      </c>
      <c r="L392">
        <f>IFERROR(IF(TRIM(E392)="-", "N/A", IF(RIGHT(E392,1)=")",IF(RIGHT(E392,2)="T)",-1000000000000*VALUE(MID(E392,2,LEN(E392)-3)),IF(RIGHT(E392,2)="M)",-1000000*VALUE(MID(E392,2,LEN(E392)-3)),IF(RIGHT(E392,2)="B)",-1000000000*VALUE(MID(E392,2,LEN(E392)-3)),IF(RIGHT(E392,2)="k)",-1000*VALUE(MID(E392,2,LEN(E392)-3)),VALUE(SUBSTITUTE(E392,",","")))))),IF(RIGHT(E392,1)="T",1000000000000*VALUE(LEFT(E392,LEN(E392)-1)),IF(RIGHT(E392,1)="M",1000000*VALUE(LEFT(E392,LEN(E392)-1)),IF(RIGHT(E392,1)="B",1000000000*VALUE(LEFT(E392,LEN(E392)-1)),IF(RIGHT(E392,1)="%",0.01*VALUE(LEFT(E392,LEN(E392)-1)),IF(RIGHT(E392,1)="k",1000*VALUE(LEFT(E392,LEN(E392)-1)),VALUE(SUBSTITUTE(E392,",",""))))))))),"N/A")</f>
        <v/>
      </c>
      <c r="M392">
        <f>IFERROR(IF(TRIM(F392)="-", "N/A", IF(RIGHT(F392,1)=")",IF(RIGHT(F392,2)="T)",-1000000000000*VALUE(MID(F392,2,LEN(F392)-3)),IF(RIGHT(F392,2)="M)",-1000000*VALUE(MID(F392,2,LEN(F392)-3)),IF(RIGHT(F392,2)="B)",-1000000000*VALUE(MID(F392,2,LEN(F392)-3)),IF(RIGHT(F392,2)="k)",-1000*VALUE(MID(F392,2,LEN(F392)-3)),VALUE(SUBSTITUTE(F392,",","")))))),IF(RIGHT(F392,1)="T",1000000000000*VALUE(LEFT(F392,LEN(F392)-1)),IF(RIGHT(F392,1)="M",1000000*VALUE(LEFT(F392,LEN(F392)-1)),IF(RIGHT(F392,1)="B",1000000000*VALUE(LEFT(F392,LEN(F392)-1)),IF(RIGHT(F392,1)="%",0.01*VALUE(LEFT(F392,LEN(F392)-1)),IF(RIGHT(F392,1)="k",1000*VALUE(LEFT(F392,LEN(F392)-1)),VALUE(SUBSTITUTE(F392,",",""))))))))),"N/A")</f>
        <v/>
      </c>
      <c r="N392">
        <f>IFERROR(IF(TRIM(G392)="-", "N/A", IF(RIGHT(G392,1)=")",IF(RIGHT(G392,2)="T)",-1000000000000*VALUE(MID(G392,2,LEN(G392)-3)),IF(RIGHT(G392,2)="M)",-1000000*VALUE(MID(G392,2,LEN(G392)-3)),IF(RIGHT(G392,2)="B)",-1000000000*VALUE(MID(G392,2,LEN(G392)-3)),IF(RIGHT(G392,2)="k)",-1000*VALUE(MID(G392,2,LEN(G392)-3)),VALUE(SUBSTITUTE(G392,",","")))))),IF(RIGHT(G392,1)="T",1000000000000*VALUE(LEFT(G392,LEN(G392)-1)),IF(RIGHT(G392,1)="M",1000000*VALUE(LEFT(G392,LEN(G392)-1)),IF(RIGHT(G392,1)="B",1000000000*VALUE(LEFT(G392,LEN(G392)-1)),IF(RIGHT(G392,1)="%",0.01*VALUE(LEFT(G392,LEN(G392)-1)),IF(RIGHT(G392,1)="k",1000*VALUE(LEFT(G392,LEN(G392)-1)),VALUE(SUBSTITUTE(G392,",",""))))))))),"N/A")</f>
        <v/>
      </c>
    </row>
    <row r="393" spans="1:60">
      <c r="I393">
        <f>IF(AND(K393&gt; J393, L393&gt; K393, M393&gt; L393, N393&gt; M393), "pos_trend", IF(AND(K393&lt; J393, L393&lt; K393, M393&lt; L393, N393&lt; M393), "neg_trend", "N/A"))</f>
        <v/>
      </c>
      <c r="J393">
        <f>IFERROR(IF(TRIM(C393)="-", "N/A", IF(RIGHT(C393,1)=")",IF(RIGHT(C393,2)="T)",-1000000000000*VALUE(MID(C393,2,LEN(C393)-3)),IF(RIGHT(C393,2)="M)",-1000000*VALUE(MID(C393,2,LEN(C393)-3)),IF(RIGHT(C393,2)="B)",-1000000000*VALUE(MID(C393,2,LEN(C393)-3)),IF(RIGHT(C393,2)="k)",-1000*VALUE(MID(C393,2,LEN(C393)-3)),VALUE(SUBSTITUTE(C393,",","")))))),IF(RIGHT(C393,1)="T",1000000000000*VALUE(LEFT(C393,LEN(C393)-1)),IF(RIGHT(C393,1)="M",1000000*VALUE(LEFT(C393,LEN(C393)-1)),IF(RIGHT(C393,1)="B",1000000000*VALUE(LEFT(C393,LEN(C393)-1)),IF(RIGHT(C393,1)="%",0.01*VALUE(LEFT(C393,LEN(C393)-1)),IF(RIGHT(C393,1)="k",1000*VALUE(LEFT(C393,LEN(C393)-1)),VALUE(SUBSTITUTE(C393,",",""))))))))),"N/A")</f>
        <v/>
      </c>
      <c r="K393">
        <f>IFERROR(IF(TRIM(D393)="-", "N/A", IF(RIGHT(D393,1)=")",IF(RIGHT(D393,2)="T)",-1000000000000*VALUE(MID(D393,2,LEN(D393)-3)),IF(RIGHT(D393,2)="M)",-1000000*VALUE(MID(D393,2,LEN(D393)-3)),IF(RIGHT(D393,2)="B)",-1000000000*VALUE(MID(D393,2,LEN(D393)-3)),IF(RIGHT(D393,2)="k)",-1000*VALUE(MID(D393,2,LEN(D393)-3)),VALUE(SUBSTITUTE(D393,",","")))))),IF(RIGHT(D393,1)="T",1000000000000*VALUE(LEFT(D393,LEN(D393)-1)),IF(RIGHT(D393,1)="M",1000000*VALUE(LEFT(D393,LEN(D393)-1)),IF(RIGHT(D393,1)="B",1000000000*VALUE(LEFT(D393,LEN(D393)-1)),IF(RIGHT(D393,1)="%",0.01*VALUE(LEFT(D393,LEN(D393)-1)),IF(RIGHT(D393,1)="k",1000*VALUE(LEFT(D393,LEN(D393)-1)),VALUE(SUBSTITUTE(D393,",",""))))))))),"N/A")</f>
        <v/>
      </c>
      <c r="L393">
        <f>IFERROR(IF(TRIM(E393)="-", "N/A", IF(RIGHT(E393,1)=")",IF(RIGHT(E393,2)="T)",-1000000000000*VALUE(MID(E393,2,LEN(E393)-3)),IF(RIGHT(E393,2)="M)",-1000000*VALUE(MID(E393,2,LEN(E393)-3)),IF(RIGHT(E393,2)="B)",-1000000000*VALUE(MID(E393,2,LEN(E393)-3)),IF(RIGHT(E393,2)="k)",-1000*VALUE(MID(E393,2,LEN(E393)-3)),VALUE(SUBSTITUTE(E393,",","")))))),IF(RIGHT(E393,1)="T",1000000000000*VALUE(LEFT(E393,LEN(E393)-1)),IF(RIGHT(E393,1)="M",1000000*VALUE(LEFT(E393,LEN(E393)-1)),IF(RIGHT(E393,1)="B",1000000000*VALUE(LEFT(E393,LEN(E393)-1)),IF(RIGHT(E393,1)="%",0.01*VALUE(LEFT(E393,LEN(E393)-1)),IF(RIGHT(E393,1)="k",1000*VALUE(LEFT(E393,LEN(E393)-1)),VALUE(SUBSTITUTE(E393,",",""))))))))),"N/A")</f>
        <v/>
      </c>
      <c r="M393">
        <f>IFERROR(IF(TRIM(F393)="-", "N/A", IF(RIGHT(F393,1)=")",IF(RIGHT(F393,2)="T)",-1000000000000*VALUE(MID(F393,2,LEN(F393)-3)),IF(RIGHT(F393,2)="M)",-1000000*VALUE(MID(F393,2,LEN(F393)-3)),IF(RIGHT(F393,2)="B)",-1000000000*VALUE(MID(F393,2,LEN(F393)-3)),IF(RIGHT(F393,2)="k)",-1000*VALUE(MID(F393,2,LEN(F393)-3)),VALUE(SUBSTITUTE(F393,",","")))))),IF(RIGHT(F393,1)="T",1000000000000*VALUE(LEFT(F393,LEN(F393)-1)),IF(RIGHT(F393,1)="M",1000000*VALUE(LEFT(F393,LEN(F393)-1)),IF(RIGHT(F393,1)="B",1000000000*VALUE(LEFT(F393,LEN(F393)-1)),IF(RIGHT(F393,1)="%",0.01*VALUE(LEFT(F393,LEN(F393)-1)),IF(RIGHT(F393,1)="k",1000*VALUE(LEFT(F393,LEN(F393)-1)),VALUE(SUBSTITUTE(F393,",",""))))))))),"N/A")</f>
        <v/>
      </c>
      <c r="N393">
        <f>IFERROR(IF(TRIM(G393)="-", "N/A", IF(RIGHT(G393,1)=")",IF(RIGHT(G393,2)="T)",-1000000000000*VALUE(MID(G393,2,LEN(G393)-3)),IF(RIGHT(G393,2)="M)",-1000000*VALUE(MID(G393,2,LEN(G393)-3)),IF(RIGHT(G393,2)="B)",-1000000000*VALUE(MID(G393,2,LEN(G393)-3)),IF(RIGHT(G393,2)="k)",-1000*VALUE(MID(G393,2,LEN(G393)-3)),VALUE(SUBSTITUTE(G393,",","")))))),IF(RIGHT(G393,1)="T",1000000000000*VALUE(LEFT(G393,LEN(G393)-1)),IF(RIGHT(G393,1)="M",1000000*VALUE(LEFT(G393,LEN(G393)-1)),IF(RIGHT(G393,1)="B",1000000000*VALUE(LEFT(G393,LEN(G393)-1)),IF(RIGHT(G393,1)="%",0.01*VALUE(LEFT(G393,LEN(G393)-1)),IF(RIGHT(G393,1)="k",1000*VALUE(LEFT(G393,LEN(G393)-1)),VALUE(SUBSTITUTE(G393,",",""))))))))),"N/A")</f>
        <v/>
      </c>
    </row>
    <row r="394" spans="1:60">
      <c r="I394">
        <f>IF(AND(K394&gt; J394, L394&gt; K394, M394&gt; L394, N394&gt; M394), "pos_trend", IF(AND(K394&lt; J394, L394&lt; K394, M394&lt; L394, N394&lt; M394), "neg_trend", "N/A"))</f>
        <v/>
      </c>
      <c r="J394">
        <f>IFERROR(IF(TRIM(C394)="-", "N/A", IF(RIGHT(C394,1)=")",IF(RIGHT(C394,2)="T)",-1000000000000*VALUE(MID(C394,2,LEN(C394)-3)),IF(RIGHT(C394,2)="M)",-1000000*VALUE(MID(C394,2,LEN(C394)-3)),IF(RIGHT(C394,2)="B)",-1000000000*VALUE(MID(C394,2,LEN(C394)-3)),IF(RIGHT(C394,2)="k)",-1000*VALUE(MID(C394,2,LEN(C394)-3)),VALUE(SUBSTITUTE(C394,",","")))))),IF(RIGHT(C394,1)="T",1000000000000*VALUE(LEFT(C394,LEN(C394)-1)),IF(RIGHT(C394,1)="M",1000000*VALUE(LEFT(C394,LEN(C394)-1)),IF(RIGHT(C394,1)="B",1000000000*VALUE(LEFT(C394,LEN(C394)-1)),IF(RIGHT(C394,1)="%",0.01*VALUE(LEFT(C394,LEN(C394)-1)),IF(RIGHT(C394,1)="k",1000*VALUE(LEFT(C394,LEN(C394)-1)),VALUE(SUBSTITUTE(C394,",",""))))))))),"N/A")</f>
        <v/>
      </c>
      <c r="K394">
        <f>IFERROR(IF(TRIM(D394)="-", "N/A", IF(RIGHT(D394,1)=")",IF(RIGHT(D394,2)="T)",-1000000000000*VALUE(MID(D394,2,LEN(D394)-3)),IF(RIGHT(D394,2)="M)",-1000000*VALUE(MID(D394,2,LEN(D394)-3)),IF(RIGHT(D394,2)="B)",-1000000000*VALUE(MID(D394,2,LEN(D394)-3)),IF(RIGHT(D394,2)="k)",-1000*VALUE(MID(D394,2,LEN(D394)-3)),VALUE(SUBSTITUTE(D394,",","")))))),IF(RIGHT(D394,1)="T",1000000000000*VALUE(LEFT(D394,LEN(D394)-1)),IF(RIGHT(D394,1)="M",1000000*VALUE(LEFT(D394,LEN(D394)-1)),IF(RIGHT(D394,1)="B",1000000000*VALUE(LEFT(D394,LEN(D394)-1)),IF(RIGHT(D394,1)="%",0.01*VALUE(LEFT(D394,LEN(D394)-1)),IF(RIGHT(D394,1)="k",1000*VALUE(LEFT(D394,LEN(D394)-1)),VALUE(SUBSTITUTE(D394,",",""))))))))),"N/A")</f>
        <v/>
      </c>
      <c r="L394">
        <f>IFERROR(IF(TRIM(E394)="-", "N/A", IF(RIGHT(E394,1)=")",IF(RIGHT(E394,2)="T)",-1000000000000*VALUE(MID(E394,2,LEN(E394)-3)),IF(RIGHT(E394,2)="M)",-1000000*VALUE(MID(E394,2,LEN(E394)-3)),IF(RIGHT(E394,2)="B)",-1000000000*VALUE(MID(E394,2,LEN(E394)-3)),IF(RIGHT(E394,2)="k)",-1000*VALUE(MID(E394,2,LEN(E394)-3)),VALUE(SUBSTITUTE(E394,",","")))))),IF(RIGHT(E394,1)="T",1000000000000*VALUE(LEFT(E394,LEN(E394)-1)),IF(RIGHT(E394,1)="M",1000000*VALUE(LEFT(E394,LEN(E394)-1)),IF(RIGHT(E394,1)="B",1000000000*VALUE(LEFT(E394,LEN(E394)-1)),IF(RIGHT(E394,1)="%",0.01*VALUE(LEFT(E394,LEN(E394)-1)),IF(RIGHT(E394,1)="k",1000*VALUE(LEFT(E394,LEN(E394)-1)),VALUE(SUBSTITUTE(E394,",",""))))))))),"N/A")</f>
        <v/>
      </c>
      <c r="M394">
        <f>IFERROR(IF(TRIM(F394)="-", "N/A", IF(RIGHT(F394,1)=")",IF(RIGHT(F394,2)="T)",-1000000000000*VALUE(MID(F394,2,LEN(F394)-3)),IF(RIGHT(F394,2)="M)",-1000000*VALUE(MID(F394,2,LEN(F394)-3)),IF(RIGHT(F394,2)="B)",-1000000000*VALUE(MID(F394,2,LEN(F394)-3)),IF(RIGHT(F394,2)="k)",-1000*VALUE(MID(F394,2,LEN(F394)-3)),VALUE(SUBSTITUTE(F394,",","")))))),IF(RIGHT(F394,1)="T",1000000000000*VALUE(LEFT(F394,LEN(F394)-1)),IF(RIGHT(F394,1)="M",1000000*VALUE(LEFT(F394,LEN(F394)-1)),IF(RIGHT(F394,1)="B",1000000000*VALUE(LEFT(F394,LEN(F394)-1)),IF(RIGHT(F394,1)="%",0.01*VALUE(LEFT(F394,LEN(F394)-1)),IF(RIGHT(F394,1)="k",1000*VALUE(LEFT(F394,LEN(F394)-1)),VALUE(SUBSTITUTE(F394,",",""))))))))),"N/A")</f>
        <v/>
      </c>
      <c r="N394">
        <f>IFERROR(IF(TRIM(G394)="-", "N/A", IF(RIGHT(G394,1)=")",IF(RIGHT(G394,2)="T)",-1000000000000*VALUE(MID(G394,2,LEN(G394)-3)),IF(RIGHT(G394,2)="M)",-1000000*VALUE(MID(G394,2,LEN(G394)-3)),IF(RIGHT(G394,2)="B)",-1000000000*VALUE(MID(G394,2,LEN(G394)-3)),IF(RIGHT(G394,2)="k)",-1000*VALUE(MID(G394,2,LEN(G394)-3)),VALUE(SUBSTITUTE(G394,",","")))))),IF(RIGHT(G394,1)="T",1000000000000*VALUE(LEFT(G394,LEN(G394)-1)),IF(RIGHT(G394,1)="M",1000000*VALUE(LEFT(G394,LEN(G394)-1)),IF(RIGHT(G394,1)="B",1000000000*VALUE(LEFT(G394,LEN(G394)-1)),IF(RIGHT(G394,1)="%",0.01*VALUE(LEFT(G394,LEN(G394)-1)),IF(RIGHT(G394,1)="k",1000*VALUE(LEFT(G394,LEN(G394)-1)),VALUE(SUBSTITUTE(G394,",",""))))))))),"N/A")</f>
        <v/>
      </c>
    </row>
    <row r="395" spans="1:60">
      <c r="I395">
        <f>IF(AND(K395&gt; J395, L395&gt; K395, M395&gt; L395, N395&gt; M395), "pos_trend", IF(AND(K395&lt; J395, L395&lt; K395, M395&lt; L395, N395&lt; M395), "neg_trend", "N/A"))</f>
        <v/>
      </c>
      <c r="J395">
        <f>IFERROR(IF(TRIM(C395)="-", "N/A", IF(RIGHT(C395,1)=")",IF(RIGHT(C395,2)="T)",-1000000000000*VALUE(MID(C395,2,LEN(C395)-3)),IF(RIGHT(C395,2)="M)",-1000000*VALUE(MID(C395,2,LEN(C395)-3)),IF(RIGHT(C395,2)="B)",-1000000000*VALUE(MID(C395,2,LEN(C395)-3)),IF(RIGHT(C395,2)="k)",-1000*VALUE(MID(C395,2,LEN(C395)-3)),VALUE(SUBSTITUTE(C395,",","")))))),IF(RIGHT(C395,1)="T",1000000000000*VALUE(LEFT(C395,LEN(C395)-1)),IF(RIGHT(C395,1)="M",1000000*VALUE(LEFT(C395,LEN(C395)-1)),IF(RIGHT(C395,1)="B",1000000000*VALUE(LEFT(C395,LEN(C395)-1)),IF(RIGHT(C395,1)="%",0.01*VALUE(LEFT(C395,LEN(C395)-1)),IF(RIGHT(C395,1)="k",1000*VALUE(LEFT(C395,LEN(C395)-1)),VALUE(SUBSTITUTE(C395,",",""))))))))),"N/A")</f>
        <v/>
      </c>
      <c r="K395">
        <f>IFERROR(IF(TRIM(D395)="-", "N/A", IF(RIGHT(D395,1)=")",IF(RIGHT(D395,2)="T)",-1000000000000*VALUE(MID(D395,2,LEN(D395)-3)),IF(RIGHT(D395,2)="M)",-1000000*VALUE(MID(D395,2,LEN(D395)-3)),IF(RIGHT(D395,2)="B)",-1000000000*VALUE(MID(D395,2,LEN(D395)-3)),IF(RIGHT(D395,2)="k)",-1000*VALUE(MID(D395,2,LEN(D395)-3)),VALUE(SUBSTITUTE(D395,",","")))))),IF(RIGHT(D395,1)="T",1000000000000*VALUE(LEFT(D395,LEN(D395)-1)),IF(RIGHT(D395,1)="M",1000000*VALUE(LEFT(D395,LEN(D395)-1)),IF(RIGHT(D395,1)="B",1000000000*VALUE(LEFT(D395,LEN(D395)-1)),IF(RIGHT(D395,1)="%",0.01*VALUE(LEFT(D395,LEN(D395)-1)),IF(RIGHT(D395,1)="k",1000*VALUE(LEFT(D395,LEN(D395)-1)),VALUE(SUBSTITUTE(D395,",",""))))))))),"N/A")</f>
        <v/>
      </c>
      <c r="L395">
        <f>IFERROR(IF(TRIM(E395)="-", "N/A", IF(RIGHT(E395,1)=")",IF(RIGHT(E395,2)="T)",-1000000000000*VALUE(MID(E395,2,LEN(E395)-3)),IF(RIGHT(E395,2)="M)",-1000000*VALUE(MID(E395,2,LEN(E395)-3)),IF(RIGHT(E395,2)="B)",-1000000000*VALUE(MID(E395,2,LEN(E395)-3)),IF(RIGHT(E395,2)="k)",-1000*VALUE(MID(E395,2,LEN(E395)-3)),VALUE(SUBSTITUTE(E395,",","")))))),IF(RIGHT(E395,1)="T",1000000000000*VALUE(LEFT(E395,LEN(E395)-1)),IF(RIGHT(E395,1)="M",1000000*VALUE(LEFT(E395,LEN(E395)-1)),IF(RIGHT(E395,1)="B",1000000000*VALUE(LEFT(E395,LEN(E395)-1)),IF(RIGHT(E395,1)="%",0.01*VALUE(LEFT(E395,LEN(E395)-1)),IF(RIGHT(E395,1)="k",1000*VALUE(LEFT(E395,LEN(E395)-1)),VALUE(SUBSTITUTE(E395,",",""))))))))),"N/A")</f>
        <v/>
      </c>
      <c r="M395">
        <f>IFERROR(IF(TRIM(F395)="-", "N/A", IF(RIGHT(F395,1)=")",IF(RIGHT(F395,2)="T)",-1000000000000*VALUE(MID(F395,2,LEN(F395)-3)),IF(RIGHT(F395,2)="M)",-1000000*VALUE(MID(F395,2,LEN(F395)-3)),IF(RIGHT(F395,2)="B)",-1000000000*VALUE(MID(F395,2,LEN(F395)-3)),IF(RIGHT(F395,2)="k)",-1000*VALUE(MID(F395,2,LEN(F395)-3)),VALUE(SUBSTITUTE(F395,",","")))))),IF(RIGHT(F395,1)="T",1000000000000*VALUE(LEFT(F395,LEN(F395)-1)),IF(RIGHT(F395,1)="M",1000000*VALUE(LEFT(F395,LEN(F395)-1)),IF(RIGHT(F395,1)="B",1000000000*VALUE(LEFT(F395,LEN(F395)-1)),IF(RIGHT(F395,1)="%",0.01*VALUE(LEFT(F395,LEN(F395)-1)),IF(RIGHT(F395,1)="k",1000*VALUE(LEFT(F395,LEN(F395)-1)),VALUE(SUBSTITUTE(F395,",",""))))))))),"N/A")</f>
        <v/>
      </c>
      <c r="N395">
        <f>IFERROR(IF(TRIM(G395)="-", "N/A", IF(RIGHT(G395,1)=")",IF(RIGHT(G395,2)="T)",-1000000000000*VALUE(MID(G395,2,LEN(G395)-3)),IF(RIGHT(G395,2)="M)",-1000000*VALUE(MID(G395,2,LEN(G395)-3)),IF(RIGHT(G395,2)="B)",-1000000000*VALUE(MID(G395,2,LEN(G395)-3)),IF(RIGHT(G395,2)="k)",-1000*VALUE(MID(G395,2,LEN(G395)-3)),VALUE(SUBSTITUTE(G395,",","")))))),IF(RIGHT(G395,1)="T",1000000000000*VALUE(LEFT(G395,LEN(G395)-1)),IF(RIGHT(G395,1)="M",1000000*VALUE(LEFT(G395,LEN(G395)-1)),IF(RIGHT(G395,1)="B",1000000000*VALUE(LEFT(G395,LEN(G395)-1)),IF(RIGHT(G395,1)="%",0.01*VALUE(LEFT(G395,LEN(G395)-1)),IF(RIGHT(G395,1)="k",1000*VALUE(LEFT(G395,LEN(G395)-1)),VALUE(SUBSTITUTE(G395,",",""))))))))),"N/A")</f>
        <v/>
      </c>
    </row>
    <row r="396" spans="1:60">
      <c r="I396">
        <f>IF(AND(K396&gt; J396, L396&gt; K396, M396&gt; L396, N396&gt; M396), "pos_trend", IF(AND(K396&lt; J396, L396&lt; K396, M396&lt; L396, N396&lt; M396), "neg_trend", "N/A"))</f>
        <v/>
      </c>
      <c r="J396">
        <f>IFERROR(IF(TRIM(C396)="-", "N/A", IF(RIGHT(C396,1)=")",IF(RIGHT(C396,2)="T)",-1000000000000*VALUE(MID(C396,2,LEN(C396)-3)),IF(RIGHT(C396,2)="M)",-1000000*VALUE(MID(C396,2,LEN(C396)-3)),IF(RIGHT(C396,2)="B)",-1000000000*VALUE(MID(C396,2,LEN(C396)-3)),IF(RIGHT(C396,2)="k)",-1000*VALUE(MID(C396,2,LEN(C396)-3)),VALUE(SUBSTITUTE(C396,",","")))))),IF(RIGHT(C396,1)="T",1000000000000*VALUE(LEFT(C396,LEN(C396)-1)),IF(RIGHT(C396,1)="M",1000000*VALUE(LEFT(C396,LEN(C396)-1)),IF(RIGHT(C396,1)="B",1000000000*VALUE(LEFT(C396,LEN(C396)-1)),IF(RIGHT(C396,1)="%",0.01*VALUE(LEFT(C396,LEN(C396)-1)),IF(RIGHT(C396,1)="k",1000*VALUE(LEFT(C396,LEN(C396)-1)),VALUE(SUBSTITUTE(C396,",",""))))))))),"N/A")</f>
        <v/>
      </c>
      <c r="K396">
        <f>IFERROR(IF(TRIM(D396)="-", "N/A", IF(RIGHT(D396,1)=")",IF(RIGHT(D396,2)="T)",-1000000000000*VALUE(MID(D396,2,LEN(D396)-3)),IF(RIGHT(D396,2)="M)",-1000000*VALUE(MID(D396,2,LEN(D396)-3)),IF(RIGHT(D396,2)="B)",-1000000000*VALUE(MID(D396,2,LEN(D396)-3)),IF(RIGHT(D396,2)="k)",-1000*VALUE(MID(D396,2,LEN(D396)-3)),VALUE(SUBSTITUTE(D396,",","")))))),IF(RIGHT(D396,1)="T",1000000000000*VALUE(LEFT(D396,LEN(D396)-1)),IF(RIGHT(D396,1)="M",1000000*VALUE(LEFT(D396,LEN(D396)-1)),IF(RIGHT(D396,1)="B",1000000000*VALUE(LEFT(D396,LEN(D396)-1)),IF(RIGHT(D396,1)="%",0.01*VALUE(LEFT(D396,LEN(D396)-1)),IF(RIGHT(D396,1)="k",1000*VALUE(LEFT(D396,LEN(D396)-1)),VALUE(SUBSTITUTE(D396,",",""))))))))),"N/A")</f>
        <v/>
      </c>
      <c r="L396">
        <f>IFERROR(IF(TRIM(E396)="-", "N/A", IF(RIGHT(E396,1)=")",IF(RIGHT(E396,2)="T)",-1000000000000*VALUE(MID(E396,2,LEN(E396)-3)),IF(RIGHT(E396,2)="M)",-1000000*VALUE(MID(E396,2,LEN(E396)-3)),IF(RIGHT(E396,2)="B)",-1000000000*VALUE(MID(E396,2,LEN(E396)-3)),IF(RIGHT(E396,2)="k)",-1000*VALUE(MID(E396,2,LEN(E396)-3)),VALUE(SUBSTITUTE(E396,",","")))))),IF(RIGHT(E396,1)="T",1000000000000*VALUE(LEFT(E396,LEN(E396)-1)),IF(RIGHT(E396,1)="M",1000000*VALUE(LEFT(E396,LEN(E396)-1)),IF(RIGHT(E396,1)="B",1000000000*VALUE(LEFT(E396,LEN(E396)-1)),IF(RIGHT(E396,1)="%",0.01*VALUE(LEFT(E396,LEN(E396)-1)),IF(RIGHT(E396,1)="k",1000*VALUE(LEFT(E396,LEN(E396)-1)),VALUE(SUBSTITUTE(E396,",",""))))))))),"N/A")</f>
        <v/>
      </c>
      <c r="M396">
        <f>IFERROR(IF(TRIM(F396)="-", "N/A", IF(RIGHT(F396,1)=")",IF(RIGHT(F396,2)="T)",-1000000000000*VALUE(MID(F396,2,LEN(F396)-3)),IF(RIGHT(F396,2)="M)",-1000000*VALUE(MID(F396,2,LEN(F396)-3)),IF(RIGHT(F396,2)="B)",-1000000000*VALUE(MID(F396,2,LEN(F396)-3)),IF(RIGHT(F396,2)="k)",-1000*VALUE(MID(F396,2,LEN(F396)-3)),VALUE(SUBSTITUTE(F396,",","")))))),IF(RIGHT(F396,1)="T",1000000000000*VALUE(LEFT(F396,LEN(F396)-1)),IF(RIGHT(F396,1)="M",1000000*VALUE(LEFT(F396,LEN(F396)-1)),IF(RIGHT(F396,1)="B",1000000000*VALUE(LEFT(F396,LEN(F396)-1)),IF(RIGHT(F396,1)="%",0.01*VALUE(LEFT(F396,LEN(F396)-1)),IF(RIGHT(F396,1)="k",1000*VALUE(LEFT(F396,LEN(F396)-1)),VALUE(SUBSTITUTE(F396,",",""))))))))),"N/A")</f>
        <v/>
      </c>
      <c r="N396">
        <f>IFERROR(IF(TRIM(G396)="-", "N/A", IF(RIGHT(G396,1)=")",IF(RIGHT(G396,2)="T)",-1000000000000*VALUE(MID(G396,2,LEN(G396)-3)),IF(RIGHT(G396,2)="M)",-1000000*VALUE(MID(G396,2,LEN(G396)-3)),IF(RIGHT(G396,2)="B)",-1000000000*VALUE(MID(G396,2,LEN(G396)-3)),IF(RIGHT(G396,2)="k)",-1000*VALUE(MID(G396,2,LEN(G396)-3)),VALUE(SUBSTITUTE(G396,",","")))))),IF(RIGHT(G396,1)="T",1000000000000*VALUE(LEFT(G396,LEN(G396)-1)),IF(RIGHT(G396,1)="M",1000000*VALUE(LEFT(G396,LEN(G396)-1)),IF(RIGHT(G396,1)="B",1000000000*VALUE(LEFT(G396,LEN(G396)-1)),IF(RIGHT(G396,1)="%",0.01*VALUE(LEFT(G396,LEN(G396)-1)),IF(RIGHT(G396,1)="k",1000*VALUE(LEFT(G396,LEN(G396)-1)),VALUE(SUBSTITUTE(G396,",",""))))))))),"N/A")</f>
        <v/>
      </c>
    </row>
    <row r="397" spans="1:60">
      <c r="I397">
        <f>IF(AND(K397&gt; J397, L397&gt; K397, M397&gt; L397, N397&gt; M397), "pos_trend", IF(AND(K397&lt; J397, L397&lt; K397, M397&lt; L397, N397&lt; M397), "neg_trend", "N/A"))</f>
        <v/>
      </c>
      <c r="J397">
        <f>IFERROR(IF(TRIM(C397)="-", "N/A", IF(RIGHT(C397,1)=")",IF(RIGHT(C397,2)="T)",-1000000000000*VALUE(MID(C397,2,LEN(C397)-3)),IF(RIGHT(C397,2)="M)",-1000000*VALUE(MID(C397,2,LEN(C397)-3)),IF(RIGHT(C397,2)="B)",-1000000000*VALUE(MID(C397,2,LEN(C397)-3)),IF(RIGHT(C397,2)="k)",-1000*VALUE(MID(C397,2,LEN(C397)-3)),VALUE(SUBSTITUTE(C397,",","")))))),IF(RIGHT(C397,1)="T",1000000000000*VALUE(LEFT(C397,LEN(C397)-1)),IF(RIGHT(C397,1)="M",1000000*VALUE(LEFT(C397,LEN(C397)-1)),IF(RIGHT(C397,1)="B",1000000000*VALUE(LEFT(C397,LEN(C397)-1)),IF(RIGHT(C397,1)="%",0.01*VALUE(LEFT(C397,LEN(C397)-1)),IF(RIGHT(C397,1)="k",1000*VALUE(LEFT(C397,LEN(C397)-1)),VALUE(SUBSTITUTE(C397,",",""))))))))),"N/A")</f>
        <v/>
      </c>
      <c r="K397">
        <f>IFERROR(IF(TRIM(D397)="-", "N/A", IF(RIGHT(D397,1)=")",IF(RIGHT(D397,2)="T)",-1000000000000*VALUE(MID(D397,2,LEN(D397)-3)),IF(RIGHT(D397,2)="M)",-1000000*VALUE(MID(D397,2,LEN(D397)-3)),IF(RIGHT(D397,2)="B)",-1000000000*VALUE(MID(D397,2,LEN(D397)-3)),IF(RIGHT(D397,2)="k)",-1000*VALUE(MID(D397,2,LEN(D397)-3)),VALUE(SUBSTITUTE(D397,",","")))))),IF(RIGHT(D397,1)="T",1000000000000*VALUE(LEFT(D397,LEN(D397)-1)),IF(RIGHT(D397,1)="M",1000000*VALUE(LEFT(D397,LEN(D397)-1)),IF(RIGHT(D397,1)="B",1000000000*VALUE(LEFT(D397,LEN(D397)-1)),IF(RIGHT(D397,1)="%",0.01*VALUE(LEFT(D397,LEN(D397)-1)),IF(RIGHT(D397,1)="k",1000*VALUE(LEFT(D397,LEN(D397)-1)),VALUE(SUBSTITUTE(D397,",",""))))))))),"N/A")</f>
        <v/>
      </c>
      <c r="L397">
        <f>IFERROR(IF(TRIM(E397)="-", "N/A", IF(RIGHT(E397,1)=")",IF(RIGHT(E397,2)="T)",-1000000000000*VALUE(MID(E397,2,LEN(E397)-3)),IF(RIGHT(E397,2)="M)",-1000000*VALUE(MID(E397,2,LEN(E397)-3)),IF(RIGHT(E397,2)="B)",-1000000000*VALUE(MID(E397,2,LEN(E397)-3)),IF(RIGHT(E397,2)="k)",-1000*VALUE(MID(E397,2,LEN(E397)-3)),VALUE(SUBSTITUTE(E397,",","")))))),IF(RIGHT(E397,1)="T",1000000000000*VALUE(LEFT(E397,LEN(E397)-1)),IF(RIGHT(E397,1)="M",1000000*VALUE(LEFT(E397,LEN(E397)-1)),IF(RIGHT(E397,1)="B",1000000000*VALUE(LEFT(E397,LEN(E397)-1)),IF(RIGHT(E397,1)="%",0.01*VALUE(LEFT(E397,LEN(E397)-1)),IF(RIGHT(E397,1)="k",1000*VALUE(LEFT(E397,LEN(E397)-1)),VALUE(SUBSTITUTE(E397,",",""))))))))),"N/A")</f>
        <v/>
      </c>
      <c r="M397">
        <f>IFERROR(IF(TRIM(F397)="-", "N/A", IF(RIGHT(F397,1)=")",IF(RIGHT(F397,2)="T)",-1000000000000*VALUE(MID(F397,2,LEN(F397)-3)),IF(RIGHT(F397,2)="M)",-1000000*VALUE(MID(F397,2,LEN(F397)-3)),IF(RIGHT(F397,2)="B)",-1000000000*VALUE(MID(F397,2,LEN(F397)-3)),IF(RIGHT(F397,2)="k)",-1000*VALUE(MID(F397,2,LEN(F397)-3)),VALUE(SUBSTITUTE(F397,",","")))))),IF(RIGHT(F397,1)="T",1000000000000*VALUE(LEFT(F397,LEN(F397)-1)),IF(RIGHT(F397,1)="M",1000000*VALUE(LEFT(F397,LEN(F397)-1)),IF(RIGHT(F397,1)="B",1000000000*VALUE(LEFT(F397,LEN(F397)-1)),IF(RIGHT(F397,1)="%",0.01*VALUE(LEFT(F397,LEN(F397)-1)),IF(RIGHT(F397,1)="k",1000*VALUE(LEFT(F397,LEN(F397)-1)),VALUE(SUBSTITUTE(F397,",",""))))))))),"N/A")</f>
        <v/>
      </c>
      <c r="N397">
        <f>IFERROR(IF(TRIM(G397)="-", "N/A", IF(RIGHT(G397,1)=")",IF(RIGHT(G397,2)="T)",-1000000000000*VALUE(MID(G397,2,LEN(G397)-3)),IF(RIGHT(G397,2)="M)",-1000000*VALUE(MID(G397,2,LEN(G397)-3)),IF(RIGHT(G397,2)="B)",-1000000000*VALUE(MID(G397,2,LEN(G397)-3)),IF(RIGHT(G397,2)="k)",-1000*VALUE(MID(G397,2,LEN(G397)-3)),VALUE(SUBSTITUTE(G397,",","")))))),IF(RIGHT(G397,1)="T",1000000000000*VALUE(LEFT(G397,LEN(G397)-1)),IF(RIGHT(G397,1)="M",1000000*VALUE(LEFT(G397,LEN(G397)-1)),IF(RIGHT(G397,1)="B",1000000000*VALUE(LEFT(G397,LEN(G397)-1)),IF(RIGHT(G397,1)="%",0.01*VALUE(LEFT(G397,LEN(G397)-1)),IF(RIGHT(G397,1)="k",1000*VALUE(LEFT(G397,LEN(G397)-1)),VALUE(SUBSTITUTE(G397,",",""))))))))),"N/A")</f>
        <v/>
      </c>
    </row>
    <row r="398" spans="1:60">
      <c r="I398">
        <f>IF(AND(K398&gt; J398, L398&gt; K398, M398&gt; L398, N398&gt; M398), "pos_trend", IF(AND(K398&lt; J398, L398&lt; K398, M398&lt; L398, N398&lt; M398), "neg_trend", "N/A"))</f>
        <v/>
      </c>
      <c r="J398">
        <f>IFERROR(IF(TRIM(C398)="-", "N/A", IF(RIGHT(C398,1)=")",IF(RIGHT(C398,2)="T)",-1000000000000*VALUE(MID(C398,2,LEN(C398)-3)),IF(RIGHT(C398,2)="M)",-1000000*VALUE(MID(C398,2,LEN(C398)-3)),IF(RIGHT(C398,2)="B)",-1000000000*VALUE(MID(C398,2,LEN(C398)-3)),IF(RIGHT(C398,2)="k)",-1000*VALUE(MID(C398,2,LEN(C398)-3)),VALUE(SUBSTITUTE(C398,",","")))))),IF(RIGHT(C398,1)="T",1000000000000*VALUE(LEFT(C398,LEN(C398)-1)),IF(RIGHT(C398,1)="M",1000000*VALUE(LEFT(C398,LEN(C398)-1)),IF(RIGHT(C398,1)="B",1000000000*VALUE(LEFT(C398,LEN(C398)-1)),IF(RIGHT(C398,1)="%",0.01*VALUE(LEFT(C398,LEN(C398)-1)),IF(RIGHT(C398,1)="k",1000*VALUE(LEFT(C398,LEN(C398)-1)),VALUE(SUBSTITUTE(C398,",",""))))))))),"N/A")</f>
        <v/>
      </c>
      <c r="K398">
        <f>IFERROR(IF(TRIM(D398)="-", "N/A", IF(RIGHT(D398,1)=")",IF(RIGHT(D398,2)="T)",-1000000000000*VALUE(MID(D398,2,LEN(D398)-3)),IF(RIGHT(D398,2)="M)",-1000000*VALUE(MID(D398,2,LEN(D398)-3)),IF(RIGHT(D398,2)="B)",-1000000000*VALUE(MID(D398,2,LEN(D398)-3)),IF(RIGHT(D398,2)="k)",-1000*VALUE(MID(D398,2,LEN(D398)-3)),VALUE(SUBSTITUTE(D398,",","")))))),IF(RIGHT(D398,1)="T",1000000000000*VALUE(LEFT(D398,LEN(D398)-1)),IF(RIGHT(D398,1)="M",1000000*VALUE(LEFT(D398,LEN(D398)-1)),IF(RIGHT(D398,1)="B",1000000000*VALUE(LEFT(D398,LEN(D398)-1)),IF(RIGHT(D398,1)="%",0.01*VALUE(LEFT(D398,LEN(D398)-1)),IF(RIGHT(D398,1)="k",1000*VALUE(LEFT(D398,LEN(D398)-1)),VALUE(SUBSTITUTE(D398,",",""))))))))),"N/A")</f>
        <v/>
      </c>
      <c r="L398">
        <f>IFERROR(IF(TRIM(E398)="-", "N/A", IF(RIGHT(E398,1)=")",IF(RIGHT(E398,2)="T)",-1000000000000*VALUE(MID(E398,2,LEN(E398)-3)),IF(RIGHT(E398,2)="M)",-1000000*VALUE(MID(E398,2,LEN(E398)-3)),IF(RIGHT(E398,2)="B)",-1000000000*VALUE(MID(E398,2,LEN(E398)-3)),IF(RIGHT(E398,2)="k)",-1000*VALUE(MID(E398,2,LEN(E398)-3)),VALUE(SUBSTITUTE(E398,",","")))))),IF(RIGHT(E398,1)="T",1000000000000*VALUE(LEFT(E398,LEN(E398)-1)),IF(RIGHT(E398,1)="M",1000000*VALUE(LEFT(E398,LEN(E398)-1)),IF(RIGHT(E398,1)="B",1000000000*VALUE(LEFT(E398,LEN(E398)-1)),IF(RIGHT(E398,1)="%",0.01*VALUE(LEFT(E398,LEN(E398)-1)),IF(RIGHT(E398,1)="k",1000*VALUE(LEFT(E398,LEN(E398)-1)),VALUE(SUBSTITUTE(E398,",",""))))))))),"N/A")</f>
        <v/>
      </c>
      <c r="M398">
        <f>IFERROR(IF(TRIM(F398)="-", "N/A", IF(RIGHT(F398,1)=")",IF(RIGHT(F398,2)="T)",-1000000000000*VALUE(MID(F398,2,LEN(F398)-3)),IF(RIGHT(F398,2)="M)",-1000000*VALUE(MID(F398,2,LEN(F398)-3)),IF(RIGHT(F398,2)="B)",-1000000000*VALUE(MID(F398,2,LEN(F398)-3)),IF(RIGHT(F398,2)="k)",-1000*VALUE(MID(F398,2,LEN(F398)-3)),VALUE(SUBSTITUTE(F398,",","")))))),IF(RIGHT(F398,1)="T",1000000000000*VALUE(LEFT(F398,LEN(F398)-1)),IF(RIGHT(F398,1)="M",1000000*VALUE(LEFT(F398,LEN(F398)-1)),IF(RIGHT(F398,1)="B",1000000000*VALUE(LEFT(F398,LEN(F398)-1)),IF(RIGHT(F398,1)="%",0.01*VALUE(LEFT(F398,LEN(F398)-1)),IF(RIGHT(F398,1)="k",1000*VALUE(LEFT(F398,LEN(F398)-1)),VALUE(SUBSTITUTE(F398,",",""))))))))),"N/A")</f>
        <v/>
      </c>
      <c r="N398">
        <f>IFERROR(IF(TRIM(G398)="-", "N/A", IF(RIGHT(G398,1)=")",IF(RIGHT(G398,2)="T)",-1000000000000*VALUE(MID(G398,2,LEN(G398)-3)),IF(RIGHT(G398,2)="M)",-1000000*VALUE(MID(G398,2,LEN(G398)-3)),IF(RIGHT(G398,2)="B)",-1000000000*VALUE(MID(G398,2,LEN(G398)-3)),IF(RIGHT(G398,2)="k)",-1000*VALUE(MID(G398,2,LEN(G398)-3)),VALUE(SUBSTITUTE(G398,",","")))))),IF(RIGHT(G398,1)="T",1000000000000*VALUE(LEFT(G398,LEN(G398)-1)),IF(RIGHT(G398,1)="M",1000000*VALUE(LEFT(G398,LEN(G398)-1)),IF(RIGHT(G398,1)="B",1000000000*VALUE(LEFT(G398,LEN(G398)-1)),IF(RIGHT(G398,1)="%",0.01*VALUE(LEFT(G398,LEN(G398)-1)),IF(RIGHT(G398,1)="k",1000*VALUE(LEFT(G398,LEN(G398)-1)),VALUE(SUBSTITUTE(G398,",",""))))))))),"N/A")</f>
        <v/>
      </c>
    </row>
    <row r="399" spans="1:60">
      <c r="I399">
        <f>IF(AND(K399&gt; J399, L399&gt; K399, M399&gt; L399, N399&gt; M399), "pos_trend", IF(AND(K399&lt; J399, L399&lt; K399, M399&lt; L399, N399&lt; M399), "neg_trend", "N/A"))</f>
        <v/>
      </c>
      <c r="J399">
        <f>IFERROR(IF(TRIM(C399)="-", "N/A", IF(RIGHT(C399,1)=")",IF(RIGHT(C399,2)="T)",-1000000000000*VALUE(MID(C399,2,LEN(C399)-3)),IF(RIGHT(C399,2)="M)",-1000000*VALUE(MID(C399,2,LEN(C399)-3)),IF(RIGHT(C399,2)="B)",-1000000000*VALUE(MID(C399,2,LEN(C399)-3)),IF(RIGHT(C399,2)="k)",-1000*VALUE(MID(C399,2,LEN(C399)-3)),VALUE(SUBSTITUTE(C399,",","")))))),IF(RIGHT(C399,1)="T",1000000000000*VALUE(LEFT(C399,LEN(C399)-1)),IF(RIGHT(C399,1)="M",1000000*VALUE(LEFT(C399,LEN(C399)-1)),IF(RIGHT(C399,1)="B",1000000000*VALUE(LEFT(C399,LEN(C399)-1)),IF(RIGHT(C399,1)="%",0.01*VALUE(LEFT(C399,LEN(C399)-1)),IF(RIGHT(C399,1)="k",1000*VALUE(LEFT(C399,LEN(C399)-1)),VALUE(SUBSTITUTE(C399,",",""))))))))),"N/A")</f>
        <v/>
      </c>
      <c r="K399">
        <f>IFERROR(IF(TRIM(D399)="-", "N/A", IF(RIGHT(D399,1)=")",IF(RIGHT(D399,2)="T)",-1000000000000*VALUE(MID(D399,2,LEN(D399)-3)),IF(RIGHT(D399,2)="M)",-1000000*VALUE(MID(D399,2,LEN(D399)-3)),IF(RIGHT(D399,2)="B)",-1000000000*VALUE(MID(D399,2,LEN(D399)-3)),IF(RIGHT(D399,2)="k)",-1000*VALUE(MID(D399,2,LEN(D399)-3)),VALUE(SUBSTITUTE(D399,",","")))))),IF(RIGHT(D399,1)="T",1000000000000*VALUE(LEFT(D399,LEN(D399)-1)),IF(RIGHT(D399,1)="M",1000000*VALUE(LEFT(D399,LEN(D399)-1)),IF(RIGHT(D399,1)="B",1000000000*VALUE(LEFT(D399,LEN(D399)-1)),IF(RIGHT(D399,1)="%",0.01*VALUE(LEFT(D399,LEN(D399)-1)),IF(RIGHT(D399,1)="k",1000*VALUE(LEFT(D399,LEN(D399)-1)),VALUE(SUBSTITUTE(D399,",",""))))))))),"N/A")</f>
        <v/>
      </c>
      <c r="L399">
        <f>IFERROR(IF(TRIM(E399)="-", "N/A", IF(RIGHT(E399,1)=")",IF(RIGHT(E399,2)="T)",-1000000000000*VALUE(MID(E399,2,LEN(E399)-3)),IF(RIGHT(E399,2)="M)",-1000000*VALUE(MID(E399,2,LEN(E399)-3)),IF(RIGHT(E399,2)="B)",-1000000000*VALUE(MID(E399,2,LEN(E399)-3)),IF(RIGHT(E399,2)="k)",-1000*VALUE(MID(E399,2,LEN(E399)-3)),VALUE(SUBSTITUTE(E399,",","")))))),IF(RIGHT(E399,1)="T",1000000000000*VALUE(LEFT(E399,LEN(E399)-1)),IF(RIGHT(E399,1)="M",1000000*VALUE(LEFT(E399,LEN(E399)-1)),IF(RIGHT(E399,1)="B",1000000000*VALUE(LEFT(E399,LEN(E399)-1)),IF(RIGHT(E399,1)="%",0.01*VALUE(LEFT(E399,LEN(E399)-1)),IF(RIGHT(E399,1)="k",1000*VALUE(LEFT(E399,LEN(E399)-1)),VALUE(SUBSTITUTE(E399,",",""))))))))),"N/A")</f>
        <v/>
      </c>
      <c r="M399">
        <f>IFERROR(IF(TRIM(F399)="-", "N/A", IF(RIGHT(F399,1)=")",IF(RIGHT(F399,2)="T)",-1000000000000*VALUE(MID(F399,2,LEN(F399)-3)),IF(RIGHT(F399,2)="M)",-1000000*VALUE(MID(F399,2,LEN(F399)-3)),IF(RIGHT(F399,2)="B)",-1000000000*VALUE(MID(F399,2,LEN(F399)-3)),IF(RIGHT(F399,2)="k)",-1000*VALUE(MID(F399,2,LEN(F399)-3)),VALUE(SUBSTITUTE(F399,",","")))))),IF(RIGHT(F399,1)="T",1000000000000*VALUE(LEFT(F399,LEN(F399)-1)),IF(RIGHT(F399,1)="M",1000000*VALUE(LEFT(F399,LEN(F399)-1)),IF(RIGHT(F399,1)="B",1000000000*VALUE(LEFT(F399,LEN(F399)-1)),IF(RIGHT(F399,1)="%",0.01*VALUE(LEFT(F399,LEN(F399)-1)),IF(RIGHT(F399,1)="k",1000*VALUE(LEFT(F399,LEN(F399)-1)),VALUE(SUBSTITUTE(F399,",",""))))))))),"N/A")</f>
        <v/>
      </c>
      <c r="N399">
        <f>IFERROR(IF(TRIM(G399)="-", "N/A", IF(RIGHT(G399,1)=")",IF(RIGHT(G399,2)="T)",-1000000000000*VALUE(MID(G399,2,LEN(G399)-3)),IF(RIGHT(G399,2)="M)",-1000000*VALUE(MID(G399,2,LEN(G399)-3)),IF(RIGHT(G399,2)="B)",-1000000000*VALUE(MID(G399,2,LEN(G399)-3)),IF(RIGHT(G399,2)="k)",-1000*VALUE(MID(G399,2,LEN(G399)-3)),VALUE(SUBSTITUTE(G399,",","")))))),IF(RIGHT(G399,1)="T",1000000000000*VALUE(LEFT(G399,LEN(G399)-1)),IF(RIGHT(G399,1)="M",1000000*VALUE(LEFT(G399,LEN(G399)-1)),IF(RIGHT(G399,1)="B",1000000000*VALUE(LEFT(G399,LEN(G399)-1)),IF(RIGHT(G399,1)="%",0.01*VALUE(LEFT(G399,LEN(G399)-1)),IF(RIGHT(G399,1)="k",1000*VALUE(LEFT(G399,LEN(G399)-1)),VALUE(SUBSTITUTE(G399,",",""))))))))),"N/A")</f>
        <v/>
      </c>
    </row>
    <row r="448" spans="1:60">
      <c r="AZ448">
        <f>"Compile Facts"</f>
        <v/>
      </c>
    </row>
    <row r="450" spans="1:60">
      <c r="B450">
        <f>"ROIC Super Tree"</f>
        <v/>
      </c>
      <c r="AZ450">
        <f>I519</f>
        <v/>
      </c>
      <c r="BA450">
        <f>J519</f>
        <v/>
      </c>
    </row>
    <row r="451" spans="1:60">
      <c r="AZ451">
        <f>I520</f>
        <v/>
      </c>
      <c r="BA451">
        <f>J520</f>
        <v/>
      </c>
    </row>
    <row r="452" spans="1:60">
      <c r="AK452">
        <f>"Change in Gross Margin / Sales"</f>
        <v/>
      </c>
      <c r="AZ452">
        <f>I521</f>
        <v/>
      </c>
      <c r="BA452">
        <f>J521</f>
        <v/>
      </c>
    </row>
    <row r="453" spans="1:60">
      <c r="X453">
        <f>"Gross Margin"</f>
        <v/>
      </c>
      <c r="AK453">
        <f>K476</f>
        <v/>
      </c>
      <c r="AL453">
        <f>L476</f>
        <v/>
      </c>
      <c r="AM453">
        <f>M476</f>
        <v/>
      </c>
      <c r="AN453">
        <f>N476</f>
        <v/>
      </c>
      <c r="AZ453">
        <f>I522</f>
        <v/>
      </c>
      <c r="BA453">
        <f>J522</f>
        <v/>
      </c>
    </row>
    <row r="454" spans="1:60">
      <c r="X454">
        <f>D476</f>
        <v/>
      </c>
      <c r="Y454">
        <f>E476</f>
        <v/>
      </c>
      <c r="Z454">
        <f>F476</f>
        <v/>
      </c>
      <c r="AA454">
        <f>G476</f>
        <v/>
      </c>
      <c r="AB454">
        <f>H476</f>
        <v/>
      </c>
      <c r="AK454">
        <f>Y455-X455</f>
        <v/>
      </c>
      <c r="AL454">
        <f>Z455-Y455</f>
        <v/>
      </c>
      <c r="AM454">
        <f>AA455-Z455</f>
        <v/>
      </c>
      <c r="AN454">
        <f>AB455-AA455</f>
        <v/>
      </c>
    </row>
    <row r="455" spans="1:60">
      <c r="X455">
        <f>IFERROR((INDIRECT("J" &amp; MATCH("Gross Income",B145:B403,0) +144))/(INDIRECT("J" &amp; MATCH("Sales/Revenue",B145:B403,0) +144)), IFERROR((1 - (INDIRECT("J" &amp; MATCH("Cost of Goods Sold*",B145:B403,0) +144))/(INDIRECT("J" &amp; MATCH("Sales/Revenue",B145:B403,0) +144))),(INDIRECT("J" &amp; MATCH("Operating Income",B145:B403,0) +144))/(INDIRECT("J" &amp; MATCH("Sales/Revenue",B145:B403,0) +144))))</f>
        <v/>
      </c>
      <c r="Y455">
        <f>IFERROR((INDIRECT("K" &amp; MATCH("Gross Income",B145:B403,0) +144))/(INDIRECT("K" &amp; MATCH("Sales/Revenue",B145:B403,0) +144)), IFERROR((1 - (INDIRECT("K" &amp; MATCH("Cost of Goods Sold*",B145:B403,0) +144))/(INDIRECT("K" &amp; MATCH("Sales/Revenue",B145:B403,0) +144))),(INDIRECT("K" &amp; MATCH("Operating Income",B145:B403,0) +144))/(INDIRECT("K" &amp; MATCH("Sales/Revenue",B145:B403,0) +144))))</f>
        <v/>
      </c>
      <c r="Z455">
        <f>IFERROR((INDIRECT("L" &amp; MATCH("Gross Income",B145:B403,0) +144))/(INDIRECT("L" &amp; MATCH("Sales/Revenue",B145:B403,0) +144)), IFERROR((1 - (INDIRECT("L" &amp; MATCH("Cost of Goods Sold*",B145:B403,0) +144))/(INDIRECT("L" &amp; MATCH("Sales/Revenue",B145:B403,0) +144))),(INDIRECT("L" &amp; MATCH("Operating Income",B145:B403,0) +144))/(INDIRECT("L" &amp; MATCH("Sales/Revenue",B145:B403,0) +144))))</f>
        <v/>
      </c>
      <c r="AA455">
        <f>IFERROR((INDIRECT("M" &amp; MATCH("Gross Income",B145:B403,0) +144))/(INDIRECT("M" &amp; MATCH("Sales/Revenue",B145:B403,0) +144)), IFERROR((1 - (INDIRECT("M" &amp; MATCH("Cost of Goods Sold*",B145:B403,0) +144))/(INDIRECT("M" &amp; MATCH("Sales/Revenue",B145:B403,0) +144))),(INDIRECT("M" &amp; MATCH("Operating Income",B145:B403,0) +144))/(INDIRECT("M" &amp; MATCH("Sales/Revenue",B145:B403,0) +144))))</f>
        <v/>
      </c>
      <c r="AB455">
        <f>IFERROR((INDIRECT("N" &amp; MATCH("Gross Income",B145:B403,0) +144))/(INDIRECT("N" &amp; MATCH("Sales/Revenue",B145:B403,0) +144)), IFERROR((1 - (INDIRECT("N" &amp; MATCH("Cost of Goods Sold*",B145:B403,0) +144))/(INDIRECT("N" &amp; MATCH("Sales/Revenue",B145:B403,0) +144))),(INDIRECT("N" &amp; MATCH("Operating Income",B145:B403,0) +144))/(INDIRECT("N" &amp; MATCH("Sales/Revenue",B145:B403,0) +144))))</f>
        <v/>
      </c>
      <c r="AK455">
        <f>"Max " &amp; AK452</f>
        <v/>
      </c>
      <c r="AL455">
        <f>MAX(AK454:AN454)</f>
        <v/>
      </c>
      <c r="AZ455">
        <f>"Item"</f>
        <v/>
      </c>
      <c r="BA455">
        <f>"Key Driver"</f>
        <v/>
      </c>
    </row>
    <row r="456" spans="1:60">
      <c r="X456">
        <f>"Max " &amp; X453</f>
        <v/>
      </c>
      <c r="Y456">
        <f>MAX(X455:AB455)</f>
        <v/>
      </c>
      <c r="AK456">
        <f>AK455 &amp; " Year"</f>
        <v/>
      </c>
      <c r="AL456">
        <f>IF(MATCH(AL455,AK454:AN454,0)=1,AK453,IF(MATCH(AL455,AK454:AN454,0)=2,AL453,IF(MATCH(AL455,AK454:AN454,0)=3,AM453,AN453)))</f>
        <v/>
      </c>
      <c r="AZ456">
        <f>C528</f>
        <v/>
      </c>
      <c r="BA456">
        <f>L528</f>
        <v/>
      </c>
    </row>
    <row r="457" spans="1:60">
      <c r="X457">
        <f>X456 &amp; " Year"</f>
        <v/>
      </c>
      <c r="Y457">
        <f>VALUE(X454)+MATCH(Y456,X455:AB455,0)-1</f>
        <v/>
      </c>
      <c r="AK457">
        <f>"Min " &amp; AK452</f>
        <v/>
      </c>
      <c r="AL457">
        <f>MIN(AK454:AN454)</f>
        <v/>
      </c>
      <c r="AZ457">
        <f>C529</f>
        <v/>
      </c>
      <c r="BA457">
        <f>L529</f>
        <v/>
      </c>
    </row>
    <row r="458" spans="1:60">
      <c r="X458">
        <f>"Min " &amp; X453</f>
        <v/>
      </c>
      <c r="Y458">
        <f>MIN(X455:AB455)</f>
        <v/>
      </c>
      <c r="AK458">
        <f>AK457 &amp; " Year"</f>
        <v/>
      </c>
      <c r="AL458">
        <f>IF(MATCH(AL457,AK454:AN454,0)=1,AK453,IF(MATCH(AL457,AK454:AN454,0)=2,AL453,IF(MATCH(AL457,AK454:AN454,0)=3,AM453,AN453)))</f>
        <v/>
      </c>
    </row>
    <row r="459" spans="1:60">
      <c r="X459">
        <f>X458 &amp; " Year"</f>
        <v/>
      </c>
      <c r="Y459">
        <f>VALUE(X454)+MATCH(Y458,X455:AB455,0)-1</f>
        <v/>
      </c>
      <c r="AZ459">
        <f>C540</f>
        <v/>
      </c>
    </row>
    <row r="460" spans="1:60">
      <c r="Q460">
        <f>"Operating Margin"</f>
        <v/>
      </c>
    </row>
    <row r="461" spans="1:60">
      <c r="Q461">
        <f>D476</f>
        <v/>
      </c>
      <c r="R461">
        <f>E476</f>
        <v/>
      </c>
      <c r="S461">
        <f>F476</f>
        <v/>
      </c>
      <c r="T461">
        <f>G476</f>
        <v/>
      </c>
      <c r="U461">
        <f>H476</f>
        <v/>
      </c>
      <c r="X461">
        <f>"SGA / Sales"</f>
        <v/>
      </c>
      <c r="AE461">
        <f>"Change in Operating Margin"</f>
        <v/>
      </c>
      <c r="AK461">
        <f>"Change in SGA / Sales"</f>
        <v/>
      </c>
    </row>
    <row r="462" spans="1:60">
      <c r="Q462">
        <f>X455-X463-X471</f>
        <v/>
      </c>
      <c r="R462">
        <f>Y455-Y463-Y471</f>
        <v/>
      </c>
      <c r="S462">
        <f>Z455-Z463-Z471</f>
        <v/>
      </c>
      <c r="T462">
        <f>AA455-AA463-AA471</f>
        <v/>
      </c>
      <c r="U462">
        <f>AB455-AB463-AB471</f>
        <v/>
      </c>
      <c r="X462">
        <f>D476</f>
        <v/>
      </c>
      <c r="Y462">
        <f>E476</f>
        <v/>
      </c>
      <c r="Z462">
        <f>F476</f>
        <v/>
      </c>
      <c r="AA462">
        <f>G476</f>
        <v/>
      </c>
      <c r="AB462">
        <f>H476</f>
        <v/>
      </c>
      <c r="AE462">
        <f>K476</f>
        <v/>
      </c>
      <c r="AF462">
        <f>L476</f>
        <v/>
      </c>
      <c r="AG462">
        <f>M476</f>
        <v/>
      </c>
      <c r="AH462">
        <f>N476</f>
        <v/>
      </c>
      <c r="AK462">
        <f>K476</f>
        <v/>
      </c>
      <c r="AL462">
        <f>L476</f>
        <v/>
      </c>
      <c r="AM462">
        <f>M476</f>
        <v/>
      </c>
      <c r="AN462">
        <f>N476</f>
        <v/>
      </c>
    </row>
    <row r="463" spans="1:60">
      <c r="Q463">
        <f>"Max " &amp; Q460</f>
        <v/>
      </c>
      <c r="R463">
        <f>MAX(Q462:U462)</f>
        <v/>
      </c>
      <c r="S463">
        <f>"GM Effect on Max"</f>
        <v/>
      </c>
      <c r="T463">
        <f>IF(R464=Y457,"Max OM in same year as Max GM","Inconclusive Effect")</f>
        <v/>
      </c>
      <c r="U463">
        <f>"Correlation with GM"</f>
        <v/>
      </c>
      <c r="V463">
        <f>CORREL(Q462:U462,X455:AB455)</f>
        <v/>
      </c>
      <c r="X463">
        <f>(INDIRECT("J" &amp; MATCH("SG&amp;A Expense",B145:B403,0) +144))/(INDIRECT("J" &amp; MATCH("Sales/Revenue",B145:B403,0) +144))</f>
        <v/>
      </c>
      <c r="Y463">
        <f>(INDIRECT("K" &amp; MATCH("SG&amp;A Expense",B145:B403,0) +144))/(INDIRECT("K" &amp; MATCH("Sales/Revenue",B145:B403,0) +144))</f>
        <v/>
      </c>
      <c r="Z463">
        <f>(INDIRECT("L" &amp; MATCH("SG&amp;A Expense",B145:B403,0) +144))/(INDIRECT("L" &amp; MATCH("Sales/Revenue",B145:B403,0) +144))</f>
        <v/>
      </c>
      <c r="AA463">
        <f>(INDIRECT("M" &amp; MATCH("SG&amp;A Expense",B145:B403,0) +144))/(INDIRECT("M" &amp; MATCH("Sales/Revenue",B145:B403,0) +144))</f>
        <v/>
      </c>
      <c r="AB463">
        <f>(INDIRECT("N" &amp; MATCH("SG&amp;A Expense",B145:B403,0) +144))/(INDIRECT("N" &amp; MATCH("Sales/Revenue",B145:B403,0) +144))</f>
        <v/>
      </c>
      <c r="AE463">
        <f>R462-Q462</f>
        <v/>
      </c>
      <c r="AF463">
        <f>S462-R462</f>
        <v/>
      </c>
      <c r="AG463">
        <f>T462-S462</f>
        <v/>
      </c>
      <c r="AH463">
        <f>U462-T462</f>
        <v/>
      </c>
      <c r="AK463">
        <f>Y463-X463</f>
        <v/>
      </c>
      <c r="AL463">
        <f>Z463-Y463</f>
        <v/>
      </c>
      <c r="AM463">
        <f>AA463-Z463</f>
        <v/>
      </c>
      <c r="AN463">
        <f>AB463-AA463</f>
        <v/>
      </c>
    </row>
    <row r="464" spans="1:60">
      <c r="Q464">
        <f>Q463 &amp; " Year"</f>
        <v/>
      </c>
      <c r="R464">
        <f>VALUE(Q461)+MATCH(R463,Q462:U462,0)-1</f>
        <v/>
      </c>
      <c r="S464">
        <f>"SGA Effect on Max"</f>
        <v/>
      </c>
      <c r="T464">
        <f>IF(R464=Y467,"Max OM in same year as Min SGA","Inconclusive Effect")</f>
        <v/>
      </c>
      <c r="U464">
        <f>"Correlation with SGA"</f>
        <v/>
      </c>
      <c r="V464">
        <f>CORREL(Q462:U462,X463:AB463)</f>
        <v/>
      </c>
      <c r="X464">
        <f>"Max " &amp; X461</f>
        <v/>
      </c>
      <c r="Y464">
        <f>MAX(X463:AB463)</f>
        <v/>
      </c>
      <c r="AE464">
        <f>"Max " &amp; AE461</f>
        <v/>
      </c>
      <c r="AF464">
        <f>MAX(AE463:AH463)</f>
        <v/>
      </c>
      <c r="AK464">
        <f>"Max " &amp; AK461</f>
        <v/>
      </c>
      <c r="AL464">
        <f>MAX(AK463:AN463)</f>
        <v/>
      </c>
    </row>
    <row r="465" spans="1:60">
      <c r="J465">
        <f>"EOY Pretax ROIC"</f>
        <v/>
      </c>
      <c r="Q465">
        <f>"Min " &amp; Q460</f>
        <v/>
      </c>
      <c r="R465">
        <f>MIN(Q462:U462)</f>
        <v/>
      </c>
      <c r="S465">
        <f>"Dep Effect on Max"</f>
        <v/>
      </c>
      <c r="T465">
        <f>IF(R464=Y475,"Max OM in same year as Min Depr","Inconclusive Effect")</f>
        <v/>
      </c>
      <c r="U465">
        <f>"Correlation with Dep"</f>
        <v/>
      </c>
      <c r="V465">
        <f>CORREL(Q462:U462,X471:AB471)</f>
        <v/>
      </c>
      <c r="X465">
        <f>X464 &amp; " Year"</f>
        <v/>
      </c>
      <c r="Y465">
        <f>VALUE(X462)+MATCH(Y464,X463:AB463,0)-1</f>
        <v/>
      </c>
      <c r="AE465">
        <f>AE464 &amp; " Year"</f>
        <v/>
      </c>
      <c r="AF465">
        <f>IF(MATCH(AF464,AE463:AH463,0)=1,AE462,IF(MATCH(AF464,AE463:AH463,0)=2,AF462,IF(MATCH(AF464,AE463:AH463,0)=3,AG462,AH462)))</f>
        <v/>
      </c>
      <c r="AK465">
        <f>AK464 &amp; " Year"</f>
        <v/>
      </c>
      <c r="AL465">
        <f>IF(MATCH(AL464,AK463:AN463,0)=1,AK462,IF(MATCH(AL464,AK463:AN463,0)=2,AL462,IF(MATCH(AL464,AK463:AN463,0)=3,AM462,AN462)))</f>
        <v/>
      </c>
    </row>
    <row r="466" spans="1:60">
      <c r="J466">
        <f>D476</f>
        <v/>
      </c>
      <c r="K466">
        <f>E476</f>
        <v/>
      </c>
      <c r="L466">
        <f>F476</f>
        <v/>
      </c>
      <c r="M466">
        <f>G476</f>
        <v/>
      </c>
      <c r="N466">
        <f>H476</f>
        <v/>
      </c>
      <c r="Q466">
        <f>Q465 &amp; " Year"</f>
        <v/>
      </c>
      <c r="R466">
        <f>VALUE(Q461)+MATCH(R465,Q462:U462,0)-1</f>
        <v/>
      </c>
      <c r="S466">
        <f>"GM Effect on Min"</f>
        <v/>
      </c>
      <c r="T466">
        <f>IF(R466=Y459,"Min OM in same year as Min GM","Inconclusive Effect")</f>
        <v/>
      </c>
      <c r="X466">
        <f>"Min " &amp; X461</f>
        <v/>
      </c>
      <c r="Y466">
        <f>MIN(X463:AB463)</f>
        <v/>
      </c>
      <c r="AE466">
        <f>"Min " &amp; AE461</f>
        <v/>
      </c>
      <c r="AF466">
        <f>MIN(AE463:AH463)</f>
        <v/>
      </c>
      <c r="AK466">
        <f>"Min " &amp; AK461</f>
        <v/>
      </c>
      <c r="AL466">
        <f>MIN(AK463:AN463)</f>
        <v/>
      </c>
    </row>
    <row r="467" spans="1:60">
      <c r="J467">
        <f>Q462*(1/Q490)</f>
        <v/>
      </c>
      <c r="K467">
        <f>R462*(1/R490)</f>
        <v/>
      </c>
      <c r="L467">
        <f>S462*(1/S490)</f>
        <v/>
      </c>
      <c r="M467">
        <f>T462*(1/T490)</f>
        <v/>
      </c>
      <c r="N467">
        <f>U462*(1/U490)</f>
        <v/>
      </c>
      <c r="S467">
        <f>"SGA Effect on Min"</f>
        <v/>
      </c>
      <c r="T467">
        <f>IF(R466=Y465,"Min OM in same year as Max SGA","Inconclusive Effect")</f>
        <v/>
      </c>
      <c r="X467">
        <f>X466 &amp; " Year"</f>
        <v/>
      </c>
      <c r="Y467">
        <f>VALUE(X462)+MATCH(Y466,X463:AB463,0)-1</f>
        <v/>
      </c>
      <c r="AE467">
        <f>AE466 &amp; " Year"</f>
        <v/>
      </c>
      <c r="AF467">
        <f>IF(MATCH(AF466,AE463:AH463,0)=1,AE462,IF(MATCH(AF466,AE463:AH463,0)=2,AF462,IF(MATCH(AF466,AE463:AH463,0)=3,AG462,AH462)))</f>
        <v/>
      </c>
      <c r="AK467">
        <f>AK466 &amp; " Year"</f>
        <v/>
      </c>
      <c r="AL467">
        <f>IF(MATCH(AL466,AK463:AN463,0)=1,AK462,IF(MATCH(AL466,AK463:AN463,0)=2,AL462,IF(MATCH(AL466,AK463:AN463,0)=3,AM462,AN462)))</f>
        <v/>
      </c>
    </row>
    <row r="468" spans="1:60">
      <c r="J468">
        <f>"Max " &amp; J465</f>
        <v/>
      </c>
      <c r="K468">
        <f>MAX(J467:N467)</f>
        <v/>
      </c>
      <c r="L468">
        <f>"OM Effect on Max"</f>
        <v/>
      </c>
      <c r="M468">
        <f>IF(K469=R464,"Max ROIC in same year as Max OM","Inconclusive Effect")</f>
        <v/>
      </c>
      <c r="N468">
        <f>"Correlation with OM"</f>
        <v/>
      </c>
      <c r="O468">
        <f>CORREL(J467:N467,Q462:U462)</f>
        <v/>
      </c>
      <c r="S468">
        <f>"Dep Effect on Min"</f>
        <v/>
      </c>
      <c r="T468">
        <f>IF(R466=Y473,"Min OM in same year as Max Dep","Inconclusive Effect")</f>
        <v/>
      </c>
    </row>
    <row r="469" spans="1:60">
      <c r="J469">
        <f>J468 &amp; " Year"</f>
        <v/>
      </c>
      <c r="K469">
        <f>VALUE(J466)+MATCH(K468,J467:N467,0)-1</f>
        <v/>
      </c>
      <c r="L469">
        <f>"IC Effect on Max"</f>
        <v/>
      </c>
      <c r="M469">
        <f>IF(K469=R494,"Max ROIC in same year as Min IC","Inconclusive Effect")</f>
        <v/>
      </c>
      <c r="N469">
        <f>"Correlation with IC"</f>
        <v/>
      </c>
      <c r="O469">
        <f>CORREL(J467:N467,Q490:U490)</f>
        <v/>
      </c>
      <c r="X469">
        <f>"Depreciation / Sales"</f>
        <v/>
      </c>
    </row>
    <row r="470" spans="1:60">
      <c r="J470">
        <f>"Min " &amp; J465</f>
        <v/>
      </c>
      <c r="K470">
        <f>MIN(J467:N467)</f>
        <v/>
      </c>
      <c r="L470">
        <f>"OM Effect on Min"</f>
        <v/>
      </c>
      <c r="M470">
        <f>IF(K471=R466,"Min ROIC in same year as Min OM","Inconclusive Effect")</f>
        <v/>
      </c>
      <c r="Q470">
        <f>"Change in EOY Pretax ROIC"</f>
        <v/>
      </c>
      <c r="X470">
        <f>D476</f>
        <v/>
      </c>
      <c r="Y470">
        <f>E476</f>
        <v/>
      </c>
      <c r="Z470">
        <f>F476</f>
        <v/>
      </c>
      <c r="AA470">
        <f>G476</f>
        <v/>
      </c>
      <c r="AB470">
        <f>H476</f>
        <v/>
      </c>
    </row>
    <row r="471" spans="1:60">
      <c r="J471">
        <f>J470 &amp; " Year"</f>
        <v/>
      </c>
      <c r="K471">
        <f>VALUE(J466)+MATCH(K470,J467:N467,0)-1</f>
        <v/>
      </c>
      <c r="L471">
        <f>"IC Effect on Min"</f>
        <v/>
      </c>
      <c r="M471">
        <f>IF(K471=R492,"Min ROIC in same year as Max IC","Inconclusive Effect")</f>
        <v/>
      </c>
      <c r="Q471">
        <f>K476</f>
        <v/>
      </c>
      <c r="R471">
        <f>L476</f>
        <v/>
      </c>
      <c r="S471">
        <f>M476</f>
        <v/>
      </c>
      <c r="T471">
        <f>N476</f>
        <v/>
      </c>
      <c r="X471">
        <f>(INDIRECT("J" &amp; MATCH("Depreciation &amp; Amortization Expense",B145:B403,0) +144))/(INDIRECT("J" &amp; MATCH("Sales/Revenue",B145:B403,0) +144))</f>
        <v/>
      </c>
      <c r="Y471">
        <f>(INDIRECT("K" &amp; MATCH("Depreciation &amp; Amortization Expense",B145:B403,0) +144))/(INDIRECT("K" &amp; MATCH("Sales/Revenue",B145:B403,0) +144))</f>
        <v/>
      </c>
      <c r="Z471">
        <f>(INDIRECT("L" &amp; MATCH("Depreciation &amp; Amortization Expense",B145:B403,0) +144))/(INDIRECT("L" &amp; MATCH("Sales/Revenue",B145:B403,0) +144))</f>
        <v/>
      </c>
      <c r="AA471">
        <f>(INDIRECT("M" &amp; MATCH("Depreciation &amp; Amortization Expense",B145:B403,0) +144))/(INDIRECT("M" &amp; MATCH("Sales/Revenue",B145:B403,0) +144))</f>
        <v/>
      </c>
      <c r="AB471">
        <f>(INDIRECT("N" &amp; MATCH("Depreciation &amp; Amortization Expense",B145:B403,0) +144))/(INDIRECT("N" &amp; MATCH("Sales/Revenue",B145:B403,0) +144))</f>
        <v/>
      </c>
    </row>
    <row r="472" spans="1:60">
      <c r="Q472">
        <f>K467-J467</f>
        <v/>
      </c>
      <c r="R472">
        <f>L467-K467</f>
        <v/>
      </c>
      <c r="S472">
        <f>M467-L467</f>
        <v/>
      </c>
      <c r="T472">
        <f>N467-M467</f>
        <v/>
      </c>
      <c r="X472">
        <f>"Max " &amp; X469</f>
        <v/>
      </c>
      <c r="Y472">
        <f>MAX(X471:AB471)</f>
        <v/>
      </c>
      <c r="AK472">
        <f>"Change in Depreciation / Sales"</f>
        <v/>
      </c>
    </row>
    <row r="473" spans="1:60">
      <c r="Q473">
        <f>"Max " &amp; Q470</f>
        <v/>
      </c>
      <c r="R473">
        <f>MAX(Q472:T472)</f>
        <v/>
      </c>
      <c r="X473">
        <f>X472 &amp; " Year"</f>
        <v/>
      </c>
      <c r="Y473">
        <f>VALUE(X470)+MATCH(Y472,X471:AB471,0)-1</f>
        <v/>
      </c>
      <c r="AK473">
        <f>K476</f>
        <v/>
      </c>
      <c r="AL473">
        <f>L476</f>
        <v/>
      </c>
      <c r="AM473">
        <f>M476</f>
        <v/>
      </c>
      <c r="AN473">
        <f>N476</f>
        <v/>
      </c>
    </row>
    <row r="474" spans="1:60">
      <c r="Q474">
        <f>Q473 &amp; " Year"</f>
        <v/>
      </c>
      <c r="R474">
        <f>IF(MATCH(R473,Q472:T472,0)=1,Q471,IF(MATCH(R473,Q472:T472,0)=2,R471,IF(MATCH(R473,Q472:T472,0)=3,S471,T471)))</f>
        <v/>
      </c>
      <c r="X474">
        <f>"Min " &amp; X469</f>
        <v/>
      </c>
      <c r="Y474">
        <f>MIN(X471:AB471)</f>
        <v/>
      </c>
      <c r="AK474">
        <f>Y471-X471</f>
        <v/>
      </c>
      <c r="AL474">
        <f>Z471-Y471</f>
        <v/>
      </c>
      <c r="AM474">
        <f>AA471-Z471</f>
        <v/>
      </c>
      <c r="AN474">
        <f>AB471-AA471</f>
        <v/>
      </c>
    </row>
    <row r="475" spans="1:60">
      <c r="D475">
        <f>"EOY ROIC"</f>
        <v/>
      </c>
      <c r="K475">
        <f>"Change in EOY ROIC"</f>
        <v/>
      </c>
      <c r="Q475">
        <f>"Min " &amp; Q470</f>
        <v/>
      </c>
      <c r="R475">
        <f>MIN(Q472:T472)</f>
        <v/>
      </c>
      <c r="X475">
        <f>X474 &amp; " Year"</f>
        <v/>
      </c>
      <c r="Y475">
        <f>VALUE(X470)+MATCH(Y474,X471:AB471,0)-1</f>
        <v/>
      </c>
      <c r="AK475">
        <f>"Max " &amp; AK472</f>
        <v/>
      </c>
      <c r="AL475">
        <f>MAX(AK474:AN474)</f>
        <v/>
      </c>
    </row>
    <row r="476" spans="1:60">
      <c r="D476">
        <f>C144</f>
        <v/>
      </c>
      <c r="E476">
        <f>D144</f>
        <v/>
      </c>
      <c r="F476">
        <f>E144</f>
        <v/>
      </c>
      <c r="G476">
        <f>F144</f>
        <v/>
      </c>
      <c r="H476">
        <f>G144</f>
        <v/>
      </c>
      <c r="K476">
        <f>RIGHT(D476,2) &amp; "-" &amp; RIGHT(E476,2)</f>
        <v/>
      </c>
      <c r="L476">
        <f>RIGHT(E476,2) &amp; "-" &amp; RIGHT(F476,2)</f>
        <v/>
      </c>
      <c r="M476">
        <f>RIGHT(F476,2) &amp; "-" &amp; RIGHT(G476,2)</f>
        <v/>
      </c>
      <c r="N476">
        <f>RIGHT(G476,2) &amp; "-" &amp; RIGHT(H476,2)</f>
        <v/>
      </c>
      <c r="Q476">
        <f>Q475 &amp; " Year"</f>
        <v/>
      </c>
      <c r="R476">
        <f>IF(MATCH(R475,Q472:T472,0)=1,Q471,IF(MATCH(R475,Q472:T472,0)=2,R471,IF(MATCH(R475,Q472:T472,0)=3,S471,T471)))</f>
        <v/>
      </c>
      <c r="AK476">
        <f>AK475 &amp; " Year"</f>
        <v/>
      </c>
      <c r="AL476">
        <f>IF(MATCH(AL475,AK474:AN474,0)=1,AK473,IF(MATCH(AL475,AK474:AN474,0)=2,AL473,IF(MATCH(AL475,AK474:AN474,0)=3,AM473,AN473)))</f>
        <v/>
      </c>
    </row>
    <row r="477" spans="1:60">
      <c r="D477">
        <f>J467*(1-J487)</f>
        <v/>
      </c>
      <c r="E477">
        <f>K467*(1-K487)</f>
        <v/>
      </c>
      <c r="F477">
        <f>L467*(1-L487)</f>
        <v/>
      </c>
      <c r="G477">
        <f>M467*(1-M487)</f>
        <v/>
      </c>
      <c r="H477">
        <f>N467*(1-N487)</f>
        <v/>
      </c>
      <c r="K477">
        <f>E477-D477</f>
        <v/>
      </c>
      <c r="L477">
        <f>F477-E477</f>
        <v/>
      </c>
      <c r="M477">
        <f>G477-F477</f>
        <v/>
      </c>
      <c r="N477">
        <f>H477-G477</f>
        <v/>
      </c>
      <c r="AK477">
        <f>"Min " &amp; AK472</f>
        <v/>
      </c>
      <c r="AL477">
        <f>MIN(AK474:AN474)</f>
        <v/>
      </c>
    </row>
    <row r="478" spans="1:60">
      <c r="D478">
        <f>"Max " &amp; D475</f>
        <v/>
      </c>
      <c r="E478">
        <f>MAX(D477:H477)</f>
        <v/>
      </c>
      <c r="F478">
        <f>"Cash Tax  Effect on Max"</f>
        <v/>
      </c>
      <c r="G478">
        <f>IF(E479=K491,"Max ROIC in same year as Min Cash Tax","Inconclusive Effect")</f>
        <v/>
      </c>
      <c r="K478">
        <f>"Max " &amp; K475</f>
        <v/>
      </c>
      <c r="L478">
        <f>MAX(K477:N477)</f>
        <v/>
      </c>
      <c r="AK478">
        <f>AK477 &amp; " Year"</f>
        <v/>
      </c>
      <c r="AL478">
        <f>IF(MATCH(AL477,AK474:AN474,0)=1,AK473,IF(MATCH(AL477,AK474:AN474,0)=2,AL473,IF(MATCH(AL477,AK474:AN474,0)=3,AM473,AN473)))</f>
        <v/>
      </c>
    </row>
    <row r="479" spans="1:60">
      <c r="D479">
        <f>D478 &amp; " Year"</f>
        <v/>
      </c>
      <c r="E479">
        <f>VALUE(D476)+MATCH(E478,D477:H477,0)-1</f>
        <v/>
      </c>
      <c r="K479">
        <f>K478 &amp; " Year"</f>
        <v/>
      </c>
      <c r="L479">
        <f>IF(MATCH(L478,K477:N477,0)=1,K476,IF(MATCH(L478,K477:N477,0)=2,L476,IF(MATCH(L478,K477:N477,0)=3,M476,N476)))</f>
        <v/>
      </c>
      <c r="Q479">
        <f>"Change in Cash Tax Rate"</f>
        <v/>
      </c>
    </row>
    <row r="480" spans="1:60">
      <c r="D480">
        <f>"Min " &amp; D475</f>
        <v/>
      </c>
      <c r="E480">
        <f>MIN(D477:H477)</f>
        <v/>
      </c>
      <c r="F480">
        <f>"Cash Tax  Effect on Min"</f>
        <v/>
      </c>
      <c r="G480">
        <f>IF(E481=K489,"Min ROIC in same year as Max Cash Tax","Inconclusive Effect")</f>
        <v/>
      </c>
      <c r="K480">
        <f>"Min " &amp; K475</f>
        <v/>
      </c>
      <c r="L480">
        <f>MIN(K477:N477)</f>
        <v/>
      </c>
      <c r="Q480">
        <f>K476</f>
        <v/>
      </c>
      <c r="R480">
        <f>L476</f>
        <v/>
      </c>
      <c r="S480">
        <f>M476</f>
        <v/>
      </c>
      <c r="T480">
        <f>N476</f>
        <v/>
      </c>
    </row>
    <row r="481" spans="1:60">
      <c r="D481">
        <f>D480 &amp; " Year"</f>
        <v/>
      </c>
      <c r="E481">
        <f>VALUE(D476)+MATCH(E480,D477:H477,0)-1</f>
        <v/>
      </c>
      <c r="K481">
        <f>K480 &amp; " Year"</f>
        <v/>
      </c>
      <c r="L481">
        <f>IF(MATCH(L480,K477:N477,0)=1,K476,IF(MATCH(L480,K477:N477,0)=2,L476,IF(MATCH(L480,K477:N477,0)=3,M476,N476)))</f>
        <v/>
      </c>
      <c r="Q481">
        <f>K487-J487</f>
        <v/>
      </c>
      <c r="R481">
        <f>L487-K487</f>
        <v/>
      </c>
      <c r="S481">
        <f>M487-L487</f>
        <v/>
      </c>
      <c r="T481">
        <f>N487-M487</f>
        <v/>
      </c>
      <c r="X481">
        <f>"Op WC / Sales"</f>
        <v/>
      </c>
    </row>
    <row r="482" spans="1:60">
      <c r="D482">
        <f>"Correlation with OM"</f>
        <v/>
      </c>
      <c r="E482">
        <f>CORREL(D477:H477,Q462:U462)</f>
        <v/>
      </c>
      <c r="Q482">
        <f>"Max " &amp; Q479</f>
        <v/>
      </c>
      <c r="R482">
        <f>MAX(Q481:T481)</f>
        <v/>
      </c>
      <c r="X482">
        <f>D476</f>
        <v/>
      </c>
      <c r="Y482">
        <f>E476</f>
        <v/>
      </c>
      <c r="Z482">
        <f>F476</f>
        <v/>
      </c>
      <c r="AA482">
        <f>G476</f>
        <v/>
      </c>
      <c r="AB482">
        <f>H476</f>
        <v/>
      </c>
      <c r="AK482">
        <f>"Change in Op WC / Sales"</f>
        <v/>
      </c>
    </row>
    <row r="483" spans="1:60">
      <c r="D483">
        <f>"Correlation with IC"</f>
        <v/>
      </c>
      <c r="E483">
        <f>CORREL(D477:H477,Q490:U490)</f>
        <v/>
      </c>
      <c r="Q483">
        <f>Q482 &amp; " Year"</f>
        <v/>
      </c>
      <c r="R483">
        <f>IF(MATCH(R482,Q481:T481,0)=1,Q480,IF(MATCH(R482,Q481:T481,0)=2,R480,IF(MATCH(R482,Q481:T481,0)=3,S480,T480)))</f>
        <v/>
      </c>
      <c r="X483">
        <f>(INDIRECT("J" &amp; MATCH("Total Current Assets",B145:B403,0) +144) - INDIRECT("J" &amp; MATCH("Total Current Liabilities",B145:B403,0) +144))/(INDIRECT("J" &amp; MATCH("Sales/Revenue",B145:B403,0) +144))</f>
        <v/>
      </c>
      <c r="Y483">
        <f>(INDIRECT("K" &amp; MATCH("Total Current Assets",B145:B403,0) +144) - INDIRECT("K" &amp; MATCH("Total Current Liabilities",B145:B403,0) +144))/(INDIRECT("K" &amp; MATCH("Sales/Revenue",B145:B403,0) +144))</f>
        <v/>
      </c>
      <c r="Z483">
        <f>(INDIRECT("L" &amp; MATCH("Total Current Assets",B145:B403,0) +144) - INDIRECT("L" &amp; MATCH("Total Current Liabilities",B145:B403,0) +144))/(INDIRECT("L" &amp; MATCH("Sales/Revenue",B145:B403,0) +144))</f>
        <v/>
      </c>
      <c r="AA483">
        <f>(INDIRECT("M" &amp; MATCH("Total Current Assets",B145:B403,0) +144) - INDIRECT("M" &amp; MATCH("Total Current Liabilities",B145:B403,0) +144))/(INDIRECT("M" &amp; MATCH("Sales/Revenue",B145:B403,0) +144))</f>
        <v/>
      </c>
      <c r="AB483">
        <f>(INDIRECT("N" &amp; MATCH("Total Current Assets",B145:B403,0) +144) - INDIRECT("N" &amp; MATCH("Total Current Liabilities",B145:B403,0) +144))/(INDIRECT("N" &amp; MATCH("Sales/Revenue",B145:B403,0) +144))</f>
        <v/>
      </c>
      <c r="AK483">
        <f>K476</f>
        <v/>
      </c>
      <c r="AL483">
        <f>L476</f>
        <v/>
      </c>
      <c r="AM483">
        <f>M476</f>
        <v/>
      </c>
      <c r="AN483">
        <f>N476</f>
        <v/>
      </c>
    </row>
    <row r="484" spans="1:60">
      <c r="D484">
        <f>"Correlation with GM"</f>
        <v/>
      </c>
      <c r="E484">
        <f>CORREL(D477:H477,X455:AB455)</f>
        <v/>
      </c>
      <c r="Q484">
        <f>"Min " &amp; Q479</f>
        <v/>
      </c>
      <c r="R484">
        <f>MIN(Q481:T481)</f>
        <v/>
      </c>
      <c r="X484">
        <f>"Max " &amp; X481</f>
        <v/>
      </c>
      <c r="Y484">
        <f>MAX(X483:AB483)</f>
        <v/>
      </c>
      <c r="AK484">
        <f>Y483-X483</f>
        <v/>
      </c>
      <c r="AL484">
        <f>Z483-Y483</f>
        <v/>
      </c>
      <c r="AM484">
        <f>AA483-Z483</f>
        <v/>
      </c>
      <c r="AN484">
        <f>AB483-AA483</f>
        <v/>
      </c>
    </row>
    <row r="485" spans="1:60">
      <c r="D485">
        <f>"Correlation with SGA"</f>
        <v/>
      </c>
      <c r="E485">
        <f>CORREL(D477:H477,X463:AB463)</f>
        <v/>
      </c>
      <c r="J485">
        <f>"Cash Tax Rate"</f>
        <v/>
      </c>
      <c r="Q485">
        <f>Q484 &amp; " Year"</f>
        <v/>
      </c>
      <c r="R485">
        <f>IF(MATCH(R484,Q481:T481,0)=1,Q480,IF(MATCH(R484,Q481:T481,0)=2,R480,IF(MATCH(R484,Q481:T481,0)=3,S480,T480)))</f>
        <v/>
      </c>
      <c r="X485">
        <f>X484 &amp; " Year"</f>
        <v/>
      </c>
      <c r="Y485">
        <f>VALUE(X482)+MATCH(Y484,X483:AB483,0)-1</f>
        <v/>
      </c>
      <c r="AK485">
        <f>"Max " &amp; AK482</f>
        <v/>
      </c>
      <c r="AL485">
        <f>MAX(AK484:AN484)</f>
        <v/>
      </c>
    </row>
    <row r="486" spans="1:60">
      <c r="D486">
        <f>"Correlation with Dep"</f>
        <v/>
      </c>
      <c r="E486">
        <f>CORREL(D477:H477,X471:AB471)</f>
        <v/>
      </c>
      <c r="J486">
        <f>D476</f>
        <v/>
      </c>
      <c r="K486">
        <f>E476</f>
        <v/>
      </c>
      <c r="L486">
        <f>F476</f>
        <v/>
      </c>
      <c r="M486">
        <f>G476</f>
        <v/>
      </c>
      <c r="N486">
        <f>H476</f>
        <v/>
      </c>
      <c r="X486">
        <f>"Min " &amp; X481</f>
        <v/>
      </c>
      <c r="Y486">
        <f>MIN(X483:AB483)</f>
        <v/>
      </c>
      <c r="AK486">
        <f>AK485 &amp; " Year"</f>
        <v/>
      </c>
      <c r="AL486">
        <f>IF(MATCH(AL485,AK484:AN484,0)=1,AK483,IF(MATCH(AL485,AK484:AN484,0)=2,AL483,IF(MATCH(AL485,AK484:AN484,0)=3,AM483,AN483)))</f>
        <v/>
      </c>
    </row>
    <row r="487" spans="1:60">
      <c r="D487">
        <f>"Correlation with Op WC"</f>
        <v/>
      </c>
      <c r="E487">
        <f>CORREL(D477:H477,X483:AB483)</f>
        <v/>
      </c>
      <c r="J487">
        <f>(INDIRECT("J" &amp; MATCH("Income Tax",B145:B403,0) +144))/(INDIRECT("J" &amp; MATCH("Pretax Income",B145:B403,0) +144))</f>
        <v/>
      </c>
      <c r="K487">
        <f>(INDIRECT("K" &amp; MATCH("Income Tax",B145:B403,0) +144))/(INDIRECT("K" &amp; MATCH("Pretax Income",B145:B403,0) +144))</f>
        <v/>
      </c>
      <c r="L487">
        <f>(INDIRECT("L" &amp; MATCH("Income Tax",B145:B403,0) +144))/(INDIRECT("L" &amp; MATCH("Pretax Income",B145:B403,0) +144))</f>
        <v/>
      </c>
      <c r="M487">
        <f>(INDIRECT("M" &amp; MATCH("Income Tax",B145:B403,0) +144))/(INDIRECT("M" &amp; MATCH("Pretax Income",B145:B403,0) +144))</f>
        <v/>
      </c>
      <c r="N487">
        <f>(INDIRECT("N" &amp; MATCH("Income Tax",B145:B403,0) +144))/(INDIRECT("N" &amp; MATCH("Pretax Income",B145:B403,0) +144))</f>
        <v/>
      </c>
      <c r="X487">
        <f>X486 &amp; " Year"</f>
        <v/>
      </c>
      <c r="Y487">
        <f>VALUE(X482)+MATCH(Y486,X483:AB483,0)-1</f>
        <v/>
      </c>
      <c r="AK487">
        <f>"Min " &amp; AK482</f>
        <v/>
      </c>
      <c r="AL487">
        <f>MIN(AK484:AN484)</f>
        <v/>
      </c>
    </row>
    <row r="488" spans="1:60">
      <c r="D488">
        <f>"Correlation with PPE"</f>
        <v/>
      </c>
      <c r="E488">
        <f>CORREL(D477:H477,X491:AB491)</f>
        <v/>
      </c>
      <c r="J488">
        <f>"Max " &amp; J485</f>
        <v/>
      </c>
      <c r="K488">
        <f>MAX(J487:N487)</f>
        <v/>
      </c>
      <c r="Q488">
        <f>"Invested Capital / Sales"</f>
        <v/>
      </c>
      <c r="AK488">
        <f>AK487 &amp; " Year"</f>
        <v/>
      </c>
      <c r="AL488">
        <f>IF(MATCH(AL487,AK484:AN484,0)=1,AK483,IF(MATCH(AL487,AK484:AN484,0)=2,AL483,IF(MATCH(AL487,AK484:AN484,0)=3,AM483,AN483)))</f>
        <v/>
      </c>
    </row>
    <row r="489" spans="1:60">
      <c r="D489">
        <f>"Correlation with Intangibles"</f>
        <v/>
      </c>
      <c r="E489">
        <f>CORREL(D477:H477,X499:AB499)</f>
        <v/>
      </c>
      <c r="J489">
        <f>J488 &amp; " Year"</f>
        <v/>
      </c>
      <c r="K489">
        <f>VALUE(J486)+MATCH(K488,J487:N487,0)-1</f>
        <v/>
      </c>
      <c r="Q489">
        <f>D476</f>
        <v/>
      </c>
      <c r="R489">
        <f>E476</f>
        <v/>
      </c>
      <c r="S489">
        <f>F476</f>
        <v/>
      </c>
      <c r="T489">
        <f>G476</f>
        <v/>
      </c>
      <c r="U489">
        <f>H476</f>
        <v/>
      </c>
      <c r="X489">
        <f>"PPE / Sales"</f>
        <v/>
      </c>
    </row>
    <row r="490" spans="1:60">
      <c r="J490">
        <f>"Min " &amp; J485</f>
        <v/>
      </c>
      <c r="K490">
        <f>MIN(J487:N487)</f>
        <v/>
      </c>
      <c r="Q490">
        <f>SUM(X483,X491,X499)</f>
        <v/>
      </c>
      <c r="R490">
        <f>SUM(Y483,Y491,Y499)</f>
        <v/>
      </c>
      <c r="S490">
        <f>SUM(Z483,Z491,Z499)</f>
        <v/>
      </c>
      <c r="T490">
        <f>SUM(AA483,AA491,AA499)</f>
        <v/>
      </c>
      <c r="U490">
        <f>SUM(AB483,AB491,AB499)</f>
        <v/>
      </c>
      <c r="X490">
        <f>D476</f>
        <v/>
      </c>
      <c r="Y490">
        <f>E476</f>
        <v/>
      </c>
      <c r="Z490">
        <f>F476</f>
        <v/>
      </c>
      <c r="AA490">
        <f>G476</f>
        <v/>
      </c>
      <c r="AB490">
        <f>H476</f>
        <v/>
      </c>
      <c r="AE490">
        <f>"Change in Invested Capital / Sales"</f>
        <v/>
      </c>
      <c r="AK490">
        <f>"Change in PPE / Sales"</f>
        <v/>
      </c>
    </row>
    <row r="491" spans="1:60">
      <c r="J491">
        <f>J490 &amp; " Year"</f>
        <v/>
      </c>
      <c r="K491">
        <f>VALUE(J486)+MATCH(K490,J487:N487,0)-1</f>
        <v/>
      </c>
      <c r="Q491">
        <f>"Max " &amp; Q488</f>
        <v/>
      </c>
      <c r="R491">
        <f>MAX(Q490:U490)</f>
        <v/>
      </c>
      <c r="S491">
        <f>"Op WC Effect on Max"</f>
        <v/>
      </c>
      <c r="T491">
        <f>IF(R492=Y485,"Max IC in same year as Max Op WC","Inconclusive Effect")</f>
        <v/>
      </c>
      <c r="U491">
        <f>"Correlation with Op WC"</f>
        <v/>
      </c>
      <c r="V491">
        <f>CORREL(Q490:U490,X483:AB483)</f>
        <v/>
      </c>
      <c r="X491">
        <f>(INDIRECT("J" &amp; MATCH("Net Property, Plant &amp; Equipment",B145:B403,0) +144))/(INDIRECT("J" &amp; MATCH("Sales/Revenue",B145:B403,0) +144))</f>
        <v/>
      </c>
      <c r="Y491">
        <f>(INDIRECT("K" &amp; MATCH("Net Property, Plant &amp; Equipment",B145:B403,0) +144))/(INDIRECT("K" &amp; MATCH("Sales/Revenue",B145:B403,0) +144))</f>
        <v/>
      </c>
      <c r="Z491">
        <f>(INDIRECT("L" &amp; MATCH("Net Property, Plant &amp; Equipment",B145:B403,0) +144))/(INDIRECT("L" &amp; MATCH("Sales/Revenue",B145:B403,0) +144))</f>
        <v/>
      </c>
      <c r="AA491">
        <f>(INDIRECT("M" &amp; MATCH("Net Property, Plant &amp; Equipment",B145:B403,0) +144))/(INDIRECT("M" &amp; MATCH("Sales/Revenue",B145:B403,0) +144))</f>
        <v/>
      </c>
      <c r="AB491">
        <f>(INDIRECT("N" &amp; MATCH("Net Property, Plant &amp; Equipment",B145:B403,0) +144))/(INDIRECT("N" &amp; MATCH("Sales/Revenue",B145:B403,0) +144))</f>
        <v/>
      </c>
      <c r="AE491">
        <f>K476</f>
        <v/>
      </c>
      <c r="AF491">
        <f>L476</f>
        <v/>
      </c>
      <c r="AG491">
        <f>M476</f>
        <v/>
      </c>
      <c r="AH491">
        <f>N476</f>
        <v/>
      </c>
      <c r="AK491">
        <f>K476</f>
        <v/>
      </c>
      <c r="AL491">
        <f>L476</f>
        <v/>
      </c>
      <c r="AM491">
        <f>M476</f>
        <v/>
      </c>
      <c r="AN491">
        <f>N476</f>
        <v/>
      </c>
    </row>
    <row r="492" spans="1:60">
      <c r="Q492">
        <f>Q491 &amp; " Year"</f>
        <v/>
      </c>
      <c r="R492">
        <f>VALUE(Q489)+MATCH(R491,Q490:U490,0)-1</f>
        <v/>
      </c>
      <c r="S492">
        <f>"PPE Effect on Max"</f>
        <v/>
      </c>
      <c r="T492">
        <f>IF(R492=Y493,"Max IC in same year as Max PPE","Inconclusive Effect")</f>
        <v/>
      </c>
      <c r="U492">
        <f>"Correlation with PPE"</f>
        <v/>
      </c>
      <c r="V492">
        <f>CORREL(Q490:U490,X491:AB491)</f>
        <v/>
      </c>
      <c r="X492">
        <f>"Max " &amp; X489</f>
        <v/>
      </c>
      <c r="Y492">
        <f>MAX(X491:AB491)</f>
        <v/>
      </c>
      <c r="AE492">
        <f>R490-Q490</f>
        <v/>
      </c>
      <c r="AF492">
        <f>S490-R490</f>
        <v/>
      </c>
      <c r="AG492">
        <f>T490-S490</f>
        <v/>
      </c>
      <c r="AH492">
        <f>U490-T490</f>
        <v/>
      </c>
      <c r="AK492">
        <f>Y491-X491</f>
        <v/>
      </c>
      <c r="AL492">
        <f>Z491-Y491</f>
        <v/>
      </c>
      <c r="AM492">
        <f>AA491-Z491</f>
        <v/>
      </c>
      <c r="AN492">
        <f>AB491-AA491</f>
        <v/>
      </c>
    </row>
    <row r="493" spans="1:60">
      <c r="Q493">
        <f>"Min " &amp; Q488</f>
        <v/>
      </c>
      <c r="R493">
        <f>MIN(Q490:U490)</f>
        <v/>
      </c>
      <c r="S493">
        <f>"Intangibles Effect on Max"</f>
        <v/>
      </c>
      <c r="T493">
        <f>IF(R492=Y501,"Max IC in same year as Max Intangibles","Inconclusive Effect")</f>
        <v/>
      </c>
      <c r="U493">
        <f>"Correlation with Intangibles"</f>
        <v/>
      </c>
      <c r="V493">
        <f>CORREL(Q490:U490,X499:AB499)</f>
        <v/>
      </c>
      <c r="X493">
        <f>X492 &amp; " Year"</f>
        <v/>
      </c>
      <c r="Y493">
        <f>VALUE(X490)+MATCH(Y492,X491:AB491,0)-1</f>
        <v/>
      </c>
      <c r="AE493">
        <f>"Max " &amp; AE490</f>
        <v/>
      </c>
      <c r="AF493">
        <f>MAX(AE492:AH492)</f>
        <v/>
      </c>
      <c r="AK493">
        <f>"Max " &amp; AK490</f>
        <v/>
      </c>
      <c r="AL493">
        <f>MAX(AK492:AN492)</f>
        <v/>
      </c>
    </row>
    <row r="494" spans="1:60">
      <c r="Q494">
        <f>Q493 &amp; " Year"</f>
        <v/>
      </c>
      <c r="R494">
        <f>VALUE(Q489)+MATCH(R493,Q490:U490,0)-1</f>
        <v/>
      </c>
      <c r="S494">
        <f>"Op WC Effect on Min"</f>
        <v/>
      </c>
      <c r="T494">
        <f>IF(R494=Y487,"Min IC in same year as Min Op WC","Inconclusive Effect")</f>
        <v/>
      </c>
      <c r="X494">
        <f>"Min " &amp; X489</f>
        <v/>
      </c>
      <c r="Y494">
        <f>MIN(X491:AB491)</f>
        <v/>
      </c>
      <c r="AE494">
        <f>AE493 &amp; " Year"</f>
        <v/>
      </c>
      <c r="AF494">
        <f>IF(MATCH(AF493,AE492:AH492,0)=1,AE491,IF(MATCH(AF493,AE492:AH492,0)=2,AF491,IF(MATCH(AF493,AE492:AH492,0)=3,AG491,AH491)))</f>
        <v/>
      </c>
      <c r="AK494">
        <f>AK493 &amp; " Year"</f>
        <v/>
      </c>
      <c r="AL494">
        <f>IF(MATCH(AL493,AK492:AN492,0)=1,AK491,IF(MATCH(AL493,AK492:AN492,0)=2,AL491,IF(MATCH(AL493,AK492:AN492,0)=3,AM491,AN491)))</f>
        <v/>
      </c>
    </row>
    <row r="495" spans="1:60">
      <c r="S495">
        <f>"PPE Effect on Min"</f>
        <v/>
      </c>
      <c r="T495">
        <f>IF(R494=Y495,"Min IC in same year as Min PPE","Inconclusive Effect")</f>
        <v/>
      </c>
      <c r="X495">
        <f>X494 &amp; " Year"</f>
        <v/>
      </c>
      <c r="Y495">
        <f>VALUE(X490)+MATCH(Y494,X491:AB491,0)-1</f>
        <v/>
      </c>
      <c r="AE495">
        <f>"Min " &amp; AE490</f>
        <v/>
      </c>
      <c r="AF495">
        <f>MIN(AE492:AH492)</f>
        <v/>
      </c>
      <c r="AK495">
        <f>"Min " &amp; AK490</f>
        <v/>
      </c>
      <c r="AL495">
        <f>MIN(AK492:AN492)</f>
        <v/>
      </c>
    </row>
    <row r="496" spans="1:60">
      <c r="S496">
        <f>"Intangibles Effect on Min"</f>
        <v/>
      </c>
      <c r="T496">
        <f>IF(R494=Y503,"Min IC in same year as Min Intangibles","Inconclusive Effect")</f>
        <v/>
      </c>
      <c r="AE496">
        <f>AE495 &amp; " Year"</f>
        <v/>
      </c>
      <c r="AF496">
        <f>IF(MATCH(AF495,AE492:AH492,0)=1,AE491,IF(MATCH(AF495,AE492:AH492,0)=2,AF491,IF(MATCH(AF495,AE492:AH492,0)=3,AG491,AH491)))</f>
        <v/>
      </c>
      <c r="AK496">
        <f>AK495 &amp; " Year"</f>
        <v/>
      </c>
      <c r="AL496">
        <f>IF(MATCH(AL495,AK492:AN492,0)=1,AK491,IF(MATCH(AL495,AK492:AN492,0)=2,AL491,IF(MATCH(AL495,AK492:AN492,0)=3,AM491,AN491)))</f>
        <v/>
      </c>
    </row>
    <row r="497" spans="1:60">
      <c r="X497">
        <f>"Intangibles / Sales"</f>
        <v/>
      </c>
    </row>
    <row r="498" spans="1:60">
      <c r="X498">
        <f>D476</f>
        <v/>
      </c>
      <c r="Y498">
        <f>E476</f>
        <v/>
      </c>
      <c r="Z498">
        <f>F476</f>
        <v/>
      </c>
      <c r="AA498">
        <f>G476</f>
        <v/>
      </c>
      <c r="AB498">
        <f>H476</f>
        <v/>
      </c>
      <c r="AK498">
        <f>"Change in Intagibles / Sales"</f>
        <v/>
      </c>
    </row>
    <row r="499" spans="1:60">
      <c r="X499">
        <f>(INDIRECT("J" &amp; MATCH("Intangible Assets",B145:B403,0) +144))/(INDIRECT("J" &amp; MATCH("Sales/Revenue",B145:B403,0) +144))</f>
        <v/>
      </c>
      <c r="Y499">
        <f>(INDIRECT("K" &amp; MATCH("Intangible Assets",B145:B403,0) +144))/(INDIRECT("K" &amp; MATCH("Sales/Revenue",B145:B403,0) +144))</f>
        <v/>
      </c>
      <c r="Z499">
        <f>(INDIRECT("L" &amp; MATCH("Intangible Assets",B145:B403,0) +144))/(INDIRECT("L" &amp; MATCH("Sales/Revenue",B145:B403,0) +144))</f>
        <v/>
      </c>
      <c r="AA499">
        <f>(INDIRECT("M" &amp; MATCH("Intangible Assets",B145:B403,0) +144))/(INDIRECT("M" &amp; MATCH("Sales/Revenue",B145:B403,0) +144))</f>
        <v/>
      </c>
      <c r="AB499">
        <f>(INDIRECT("N" &amp; MATCH("Intangible Assets",B145:B403,0) +144))/(INDIRECT("N" &amp; MATCH("Sales/Revenue",B145:B403,0) +144))</f>
        <v/>
      </c>
      <c r="AK499">
        <f>K476</f>
        <v/>
      </c>
      <c r="AL499">
        <f>L476</f>
        <v/>
      </c>
      <c r="AM499">
        <f>M476</f>
        <v/>
      </c>
      <c r="AN499">
        <f>N476</f>
        <v/>
      </c>
    </row>
    <row r="500" spans="1:60">
      <c r="X500">
        <f>"Max " &amp; X497</f>
        <v/>
      </c>
      <c r="Y500">
        <f>MAX(X499:AB499)</f>
        <v/>
      </c>
      <c r="AK500">
        <f>Y499-X499</f>
        <v/>
      </c>
      <c r="AL500">
        <f>Z499-Y499</f>
        <v/>
      </c>
      <c r="AM500">
        <f>AA499-Z499</f>
        <v/>
      </c>
      <c r="AN500">
        <f>AB499-AA499</f>
        <v/>
      </c>
    </row>
    <row r="501" spans="1:60">
      <c r="X501">
        <f>X500 &amp; " Year"</f>
        <v/>
      </c>
      <c r="Y501">
        <f>VALUE(X498)+MATCH(Y500,X499:AB499,0)-1</f>
        <v/>
      </c>
      <c r="AK501">
        <f>"Max " &amp; AK498</f>
        <v/>
      </c>
      <c r="AL501">
        <f>MAX(AK500:AN500)</f>
        <v/>
      </c>
    </row>
    <row r="502" spans="1:60">
      <c r="X502">
        <f>"Min " &amp; X497</f>
        <v/>
      </c>
      <c r="Y502">
        <f>MIN(X499:AB499)</f>
        <v/>
      </c>
      <c r="AK502">
        <f>AK501 &amp; " Year"</f>
        <v/>
      </c>
      <c r="AL502">
        <f>IF(MATCH(AL501,AK500:AN500,0)=1,AK499,IF(MATCH(AL501,AK500:AN500,0)=2,AL499,IF(MATCH(AL501,AK500:AN500,0)=3,AM499,AN499)))</f>
        <v/>
      </c>
    </row>
    <row r="503" spans="1:60">
      <c r="X503">
        <f>X502 &amp; " Year"</f>
        <v/>
      </c>
      <c r="Y503">
        <f>VALUE(X498)+MATCH(Y502,X499:AB499,0)-1</f>
        <v/>
      </c>
      <c r="AK503">
        <f>"Min " &amp; AK498</f>
        <v/>
      </c>
      <c r="AL503">
        <f>MIN(AK500:AN500)</f>
        <v/>
      </c>
    </row>
    <row r="504" spans="1:60">
      <c r="AK504">
        <f>AK503 &amp; " Year"</f>
        <v/>
      </c>
      <c r="AL504">
        <f>IF(MATCH(AL503,AK500:AN500,0)=1,AK499,IF(MATCH(AL503,AK500:AN500,0)=2,AL499,IF(MATCH(AL503,AK500:AN500,0)=3,AM499,AN499)))</f>
        <v/>
      </c>
    </row>
    <row r="507" spans="1:60">
      <c r="D507">
        <f>D476</f>
        <v/>
      </c>
      <c r="E507">
        <f>E476</f>
        <v/>
      </c>
      <c r="F507">
        <f>F476</f>
        <v/>
      </c>
      <c r="G507">
        <f>G476</f>
        <v/>
      </c>
      <c r="H507">
        <f>H476</f>
        <v/>
      </c>
      <c r="I507">
        <f>"Average"</f>
        <v/>
      </c>
      <c r="J507">
        <f>"SD"</f>
        <v/>
      </c>
      <c r="K507">
        <f>D507</f>
        <v/>
      </c>
      <c r="L507">
        <f>E507</f>
        <v/>
      </c>
      <c r="M507">
        <f>F507</f>
        <v/>
      </c>
      <c r="N507">
        <f>G507</f>
        <v/>
      </c>
      <c r="O507">
        <f>H507</f>
        <v/>
      </c>
      <c r="P507">
        <f>"Max z Year"</f>
        <v/>
      </c>
    </row>
    <row r="508" spans="1:60">
      <c r="C508">
        <f>D475</f>
        <v/>
      </c>
      <c r="D508">
        <f>D477</f>
        <v/>
      </c>
      <c r="E508">
        <f>E477</f>
        <v/>
      </c>
      <c r="F508">
        <f>F477</f>
        <v/>
      </c>
      <c r="G508">
        <f>G477</f>
        <v/>
      </c>
      <c r="H508">
        <f>H477</f>
        <v/>
      </c>
      <c r="I508">
        <f>AVERAGE(D508:H508)</f>
        <v/>
      </c>
      <c r="J508">
        <f>STDEV(D508:H508)</f>
        <v/>
      </c>
      <c r="K508">
        <f>(D508-I508)/J508</f>
        <v/>
      </c>
      <c r="L508">
        <f>(E508-I508)/J508</f>
        <v/>
      </c>
      <c r="M508">
        <f>(F508-I508)/J508</f>
        <v/>
      </c>
      <c r="N508">
        <f>(G508-I508)/J508</f>
        <v/>
      </c>
      <c r="O508">
        <f>(H508-I508)/J508</f>
        <v/>
      </c>
      <c r="P508">
        <f>K507 + MATCH(IF(MAX(MAX(K508:O508),ABS(MIN(K508:O508)))=ABS(MIN(K508:O508)), MIN(K508:O508),MAX(K508:O508)),K508:O508,0) - 1</f>
        <v/>
      </c>
    </row>
    <row r="509" spans="1:60">
      <c r="C509">
        <f>J465</f>
        <v/>
      </c>
      <c r="D509">
        <f>J467</f>
        <v/>
      </c>
      <c r="E509">
        <f>K467</f>
        <v/>
      </c>
      <c r="F509">
        <f>L467</f>
        <v/>
      </c>
      <c r="G509">
        <f>M467</f>
        <v/>
      </c>
      <c r="H509">
        <f>N467</f>
        <v/>
      </c>
      <c r="I509">
        <f>AVERAGE(D509:H509)</f>
        <v/>
      </c>
      <c r="J509">
        <f>STDEV(D509:H509)</f>
        <v/>
      </c>
      <c r="K509">
        <f>(D509-I509)/J509</f>
        <v/>
      </c>
      <c r="L509">
        <f>(E509-I509)/J509</f>
        <v/>
      </c>
      <c r="M509">
        <f>(F509-I509)/J509</f>
        <v/>
      </c>
      <c r="N509">
        <f>(G509-I509)/J509</f>
        <v/>
      </c>
      <c r="O509">
        <f>(H509-I509)/J509</f>
        <v/>
      </c>
      <c r="P509">
        <f>K507 + MATCH(IF(MAX(MAX(K509:O509),ABS(MIN(K509:O509)))=ABS(MIN(K509:O509)), MIN(K509:O509),MAX(K509:O509)),K509:O509,0) - 1</f>
        <v/>
      </c>
    </row>
    <row r="510" spans="1:60">
      <c r="C510">
        <f>J485</f>
        <v/>
      </c>
      <c r="D510">
        <f>J487</f>
        <v/>
      </c>
      <c r="E510">
        <f>K487</f>
        <v/>
      </c>
      <c r="F510">
        <f>L487</f>
        <v/>
      </c>
      <c r="G510">
        <f>M487</f>
        <v/>
      </c>
      <c r="H510">
        <f>N487</f>
        <v/>
      </c>
      <c r="I510">
        <f>AVERAGE(D510:H510)</f>
        <v/>
      </c>
      <c r="J510">
        <f>STDEV(D510:H510)</f>
        <v/>
      </c>
      <c r="K510">
        <f>(D510-I510)/J510</f>
        <v/>
      </c>
      <c r="L510">
        <f>(E510-I510)/J510</f>
        <v/>
      </c>
      <c r="M510">
        <f>(F510-I510)/J510</f>
        <v/>
      </c>
      <c r="N510">
        <f>(G510-I510)/J510</f>
        <v/>
      </c>
      <c r="O510">
        <f>(H510-I510)/J510</f>
        <v/>
      </c>
      <c r="P510">
        <f>K507 + MATCH(IF(MAX(MAX(K510:O510),ABS(MIN(K510:O510)))=ABS(MIN(K510:O510)), MIN(K510:O510),MAX(K510:O510)),K510:O510,0) - 1</f>
        <v/>
      </c>
    </row>
    <row r="511" spans="1:60">
      <c r="C511">
        <f>Q460</f>
        <v/>
      </c>
      <c r="D511">
        <f>Q462</f>
        <v/>
      </c>
      <c r="E511">
        <f>R462</f>
        <v/>
      </c>
      <c r="F511">
        <f>S462</f>
        <v/>
      </c>
      <c r="G511">
        <f>T462</f>
        <v/>
      </c>
      <c r="H511">
        <f>U462</f>
        <v/>
      </c>
      <c r="I511">
        <f>AVERAGE(D511:H511)</f>
        <v/>
      </c>
      <c r="J511">
        <f>STDEV(D511:H511)</f>
        <v/>
      </c>
      <c r="K511">
        <f>(D511-I511)/J511</f>
        <v/>
      </c>
      <c r="L511">
        <f>(E511-I511)/J511</f>
        <v/>
      </c>
      <c r="M511">
        <f>(F511-I511)/J511</f>
        <v/>
      </c>
      <c r="N511">
        <f>(G511-I511)/J511</f>
        <v/>
      </c>
      <c r="O511">
        <f>(H511-I511)/J511</f>
        <v/>
      </c>
      <c r="P511">
        <f>K507 + MATCH(IF(MAX(MAX(K511:O511),ABS(MIN(K511:O511)))=ABS(MIN(K511:O511)), MIN(K511:O511),MAX(K511:O511)),K511:O511,0) - 1</f>
        <v/>
      </c>
    </row>
    <row r="512" spans="1:60">
      <c r="C512">
        <f>Q488</f>
        <v/>
      </c>
      <c r="D512">
        <f>Q490</f>
        <v/>
      </c>
      <c r="E512">
        <f>R490</f>
        <v/>
      </c>
      <c r="F512">
        <f>S490</f>
        <v/>
      </c>
      <c r="G512">
        <f>T490</f>
        <v/>
      </c>
      <c r="H512">
        <f>U490</f>
        <v/>
      </c>
      <c r="I512">
        <f>AVERAGE(D512:H512)</f>
        <v/>
      </c>
      <c r="J512">
        <f>STDEV(D512:H512)</f>
        <v/>
      </c>
      <c r="K512">
        <f>(D512-I512)/J512</f>
        <v/>
      </c>
      <c r="L512">
        <f>(E512-I512)/J512</f>
        <v/>
      </c>
      <c r="M512">
        <f>(F512-I512)/J512</f>
        <v/>
      </c>
      <c r="N512">
        <f>(G512-I512)/J512</f>
        <v/>
      </c>
      <c r="O512">
        <f>(H512-I512)/J512</f>
        <v/>
      </c>
      <c r="P512">
        <f>K507 + MATCH(IF(MAX(MAX(K512:O512),ABS(MIN(K512:O512)))=ABS(MIN(K512:O512)), MIN(K512:O512),MAX(K512:O512)),K512:O512,0) - 1</f>
        <v/>
      </c>
    </row>
    <row r="513" spans="1:60">
      <c r="C513">
        <f>X453</f>
        <v/>
      </c>
      <c r="D513">
        <f>X455</f>
        <v/>
      </c>
      <c r="E513">
        <f>Y455</f>
        <v/>
      </c>
      <c r="F513">
        <f>Z455</f>
        <v/>
      </c>
      <c r="G513">
        <f>AA455</f>
        <v/>
      </c>
      <c r="H513">
        <f>AB455</f>
        <v/>
      </c>
      <c r="I513">
        <f>AVERAGE(D513:H513)</f>
        <v/>
      </c>
      <c r="J513">
        <f>STDEV(D513:H513)</f>
        <v/>
      </c>
      <c r="K513">
        <f>(D513-I513)/J513</f>
        <v/>
      </c>
      <c r="L513">
        <f>(E513-I513)/J513</f>
        <v/>
      </c>
      <c r="M513">
        <f>(F513-I513)/J513</f>
        <v/>
      </c>
      <c r="N513">
        <f>(G513-I513)/J513</f>
        <v/>
      </c>
      <c r="O513">
        <f>(H513-I513)/J513</f>
        <v/>
      </c>
      <c r="P513">
        <f>K507 + MATCH(IF(MAX(MAX(K513:O513),ABS(MIN(K513:O513)))=ABS(MIN(K513:O513)), MIN(K513:O513),MAX(K513:O513)),K513:O513,0) - 1</f>
        <v/>
      </c>
    </row>
    <row r="514" spans="1:60">
      <c r="C514">
        <f>X461</f>
        <v/>
      </c>
      <c r="D514">
        <f>X463</f>
        <v/>
      </c>
      <c r="E514">
        <f>Y463</f>
        <v/>
      </c>
      <c r="F514">
        <f>Z463</f>
        <v/>
      </c>
      <c r="G514">
        <f>AA463</f>
        <v/>
      </c>
      <c r="H514">
        <f>AB463</f>
        <v/>
      </c>
      <c r="I514">
        <f>AVERAGE(D514:H514)</f>
        <v/>
      </c>
      <c r="J514">
        <f>STDEV(D514:H514)</f>
        <v/>
      </c>
      <c r="K514">
        <f>(D514-I514)/J514</f>
        <v/>
      </c>
      <c r="L514">
        <f>(E514-I514)/J514</f>
        <v/>
      </c>
      <c r="M514">
        <f>(F514-I514)/J514</f>
        <v/>
      </c>
      <c r="N514">
        <f>(G514-I514)/J514</f>
        <v/>
      </c>
      <c r="O514">
        <f>(H514-I514)/J514</f>
        <v/>
      </c>
      <c r="P514">
        <f>K507 + MATCH(IF(MAX(MAX(K514:O514),ABS(MIN(K514:O514)))=ABS(MIN(K514:O514)), MIN(K514:O514),MAX(K514:O514)),K514:O514,0) - 1</f>
        <v/>
      </c>
    </row>
    <row r="515" spans="1:60">
      <c r="C515">
        <f>X469</f>
        <v/>
      </c>
      <c r="D515">
        <f>X471</f>
        <v/>
      </c>
      <c r="E515">
        <f>Y471</f>
        <v/>
      </c>
      <c r="F515">
        <f>Z471</f>
        <v/>
      </c>
      <c r="G515">
        <f>AA471</f>
        <v/>
      </c>
      <c r="H515">
        <f>AB471</f>
        <v/>
      </c>
      <c r="I515">
        <f>AVERAGE(D515:H515)</f>
        <v/>
      </c>
      <c r="J515">
        <f>STDEV(D515:H515)</f>
        <v/>
      </c>
      <c r="K515">
        <f>(D515-I515)/J515</f>
        <v/>
      </c>
      <c r="L515">
        <f>(E515-I515)/J515</f>
        <v/>
      </c>
      <c r="M515">
        <f>(F515-I515)/J515</f>
        <v/>
      </c>
      <c r="N515">
        <f>(G515-I515)/J515</f>
        <v/>
      </c>
      <c r="O515">
        <f>(H515-I515)/J515</f>
        <v/>
      </c>
      <c r="P515">
        <f>K507 + MATCH(IF(MAX(MAX(K515:O515),ABS(MIN(K515:O515)))=ABS(MIN(K515:O515)), MIN(K515:O515),MAX(K515:O515)),K515:O515,0) - 1</f>
        <v/>
      </c>
    </row>
    <row r="516" spans="1:60">
      <c r="C516">
        <f>X481</f>
        <v/>
      </c>
      <c r="D516">
        <f>X483</f>
        <v/>
      </c>
      <c r="E516">
        <f>Y483</f>
        <v/>
      </c>
      <c r="F516">
        <f>Z483</f>
        <v/>
      </c>
      <c r="G516">
        <f>AA483</f>
        <v/>
      </c>
      <c r="H516">
        <f>AB483</f>
        <v/>
      </c>
      <c r="I516">
        <f>AVERAGE(D516:H516)</f>
        <v/>
      </c>
      <c r="J516">
        <f>STDEV(D516:H516)</f>
        <v/>
      </c>
      <c r="K516">
        <f>(D516-I516)/J516</f>
        <v/>
      </c>
      <c r="L516">
        <f>(E516-I516)/J516</f>
        <v/>
      </c>
      <c r="M516">
        <f>(F516-I516)/J516</f>
        <v/>
      </c>
      <c r="N516">
        <f>(G516-I516)/J516</f>
        <v/>
      </c>
      <c r="O516">
        <f>(H516-I516)/J516</f>
        <v/>
      </c>
      <c r="P516">
        <f>K507 + MATCH(IF(MAX(MAX(K516:O516),ABS(MIN(K516:O516)))=ABS(MIN(K516:O516)), MIN(K516:O516),MAX(K516:O516)),K516:O516,0) - 1</f>
        <v/>
      </c>
    </row>
    <row r="517" spans="1:60">
      <c r="C517">
        <f>X489</f>
        <v/>
      </c>
      <c r="D517">
        <f>X491</f>
        <v/>
      </c>
      <c r="E517">
        <f>Y491</f>
        <v/>
      </c>
      <c r="F517">
        <f>Z491</f>
        <v/>
      </c>
      <c r="G517">
        <f>AA491</f>
        <v/>
      </c>
      <c r="H517">
        <f>AB491</f>
        <v/>
      </c>
      <c r="I517">
        <f>AVERAGE(D517:H517)</f>
        <v/>
      </c>
      <c r="J517">
        <f>STDEV(D517:H517)</f>
        <v/>
      </c>
      <c r="K517">
        <f>(D517-I517)/J517</f>
        <v/>
      </c>
      <c r="L517">
        <f>(E517-I517)/J517</f>
        <v/>
      </c>
      <c r="M517">
        <f>(F517-I517)/J517</f>
        <v/>
      </c>
      <c r="N517">
        <f>(G517-I517)/J517</f>
        <v/>
      </c>
      <c r="O517">
        <f>(H517-I517)/J517</f>
        <v/>
      </c>
      <c r="P517">
        <f>K507 + MATCH(IF(MAX(MAX(K517:O517),ABS(MIN(K517:O517)))=ABS(MIN(K517:O517)), MIN(K517:O517),MAX(K517:O517)),K517:O517,0) - 1</f>
        <v/>
      </c>
    </row>
    <row r="518" spans="1:60">
      <c r="C518">
        <f>X497</f>
        <v/>
      </c>
      <c r="D518">
        <f>X499</f>
        <v/>
      </c>
      <c r="E518">
        <f>Y499</f>
        <v/>
      </c>
      <c r="F518">
        <f>Z499</f>
        <v/>
      </c>
      <c r="G518">
        <f>AA499</f>
        <v/>
      </c>
      <c r="H518">
        <f>AB499</f>
        <v/>
      </c>
      <c r="I518">
        <f>AVERAGE(D518:H518)</f>
        <v/>
      </c>
      <c r="J518">
        <f>STDEV(D518:H518)</f>
        <v/>
      </c>
      <c r="K518">
        <f>(D518-I518)/J518</f>
        <v/>
      </c>
      <c r="L518">
        <f>(E518-I518)/J518</f>
        <v/>
      </c>
      <c r="M518">
        <f>(F518-I518)/J518</f>
        <v/>
      </c>
      <c r="N518">
        <f>(G518-I518)/J518</f>
        <v/>
      </c>
      <c r="O518">
        <f>(H518-I518)/J518</f>
        <v/>
      </c>
      <c r="P518">
        <f>K507 + MATCH(IF(MAX(MAX(K518:O518),ABS(MIN(K518:O518)))=ABS(MIN(K518:O518)), MIN(K518:O518),MAX(K518:O518)),K518:O518,0) - 1</f>
        <v/>
      </c>
    </row>
    <row r="519" spans="1:60">
      <c r="I519">
        <f>"Max SD"</f>
        <v/>
      </c>
      <c r="J519">
        <f>MAX(J508:J518)</f>
        <v/>
      </c>
    </row>
    <row r="520" spans="1:60">
      <c r="I520">
        <f>"Max SD Item"</f>
        <v/>
      </c>
      <c r="J520">
        <f>INDIRECT("C" &amp; 507 + MATCH(J519,J508:J518,0))</f>
        <v/>
      </c>
    </row>
    <row r="521" spans="1:60">
      <c r="I521">
        <f>"Min SD"</f>
        <v/>
      </c>
      <c r="J521">
        <f>MIN(J508:J518)</f>
        <v/>
      </c>
    </row>
    <row r="522" spans="1:60">
      <c r="I522">
        <f>"Min SD Item"</f>
        <v/>
      </c>
      <c r="J522">
        <f>INDIRECT("C" &amp; 507 + MATCH(J521,J508:J518,0))</f>
        <v/>
      </c>
    </row>
    <row r="523" spans="1:60">
      <c r="C523">
        <f>"Correlation Analysis"</f>
        <v/>
      </c>
    </row>
    <row r="524" spans="1:60">
      <c r="D524">
        <f>C528</f>
        <v/>
      </c>
      <c r="E524">
        <f>C529</f>
        <v/>
      </c>
      <c r="F524">
        <f>X453</f>
        <v/>
      </c>
      <c r="G524">
        <f>X461</f>
        <v/>
      </c>
      <c r="H524">
        <f>X469</f>
        <v/>
      </c>
      <c r="I524">
        <f>X481</f>
        <v/>
      </c>
      <c r="J524">
        <f>X489</f>
        <v/>
      </c>
      <c r="K524">
        <f>X497</f>
        <v/>
      </c>
      <c r="L524">
        <f>"Key Driver on correlation basis"</f>
        <v/>
      </c>
    </row>
    <row r="525" spans="1:60">
      <c r="C525">
        <f>C508</f>
        <v/>
      </c>
      <c r="D525">
        <f>E482</f>
        <v/>
      </c>
      <c r="E525">
        <f>E483</f>
        <v/>
      </c>
      <c r="F525">
        <f>E484</f>
        <v/>
      </c>
      <c r="G525">
        <f>E485</f>
        <v/>
      </c>
      <c r="H525">
        <f>E486</f>
        <v/>
      </c>
      <c r="I525">
        <f>E487</f>
        <v/>
      </c>
      <c r="J525">
        <f>E488</f>
        <v/>
      </c>
      <c r="K525">
        <f>E489</f>
        <v/>
      </c>
    </row>
    <row r="526" spans="1:60">
      <c r="C526">
        <f>C509</f>
        <v/>
      </c>
      <c r="D526">
        <f>O468</f>
        <v/>
      </c>
      <c r="E526">
        <f>O469</f>
        <v/>
      </c>
    </row>
    <row r="527" spans="1:60">
      <c r="C527">
        <f>C510</f>
        <v/>
      </c>
    </row>
    <row r="528" spans="1:60">
      <c r="C528">
        <f>C511</f>
        <v/>
      </c>
      <c r="F528">
        <f>V463</f>
        <v/>
      </c>
      <c r="G528">
        <f>V464</f>
        <v/>
      </c>
      <c r="H528">
        <f>V465</f>
        <v/>
      </c>
      <c r="L528">
        <f>INDIRECT(ADDRESS(524,5+MATCH(IF(ABS(MAX(F528:H528))&gt;ABS(MIN(F528:H528)),MAX(F528:H528),MIN(F528:H528)),F528:H528,0)))</f>
        <v/>
      </c>
    </row>
    <row r="529" spans="1:60">
      <c r="C529">
        <f>C512</f>
        <v/>
      </c>
      <c r="I529">
        <f>V491</f>
        <v/>
      </c>
      <c r="J529">
        <f>V492</f>
        <v/>
      </c>
      <c r="K529">
        <f>V493</f>
        <v/>
      </c>
      <c r="L529">
        <f>INDIRECT(ADDRESS(524,8+MATCH(IF(ABS(MAX(I529:K529))&gt;ABS(MIN(I529:K529)),MAX(I529:K529),MIN(I529:K529)),I529:K529,0)))</f>
        <v/>
      </c>
    </row>
    <row r="532" spans="1:60">
      <c r="C532">
        <f>"Causation Analysis"</f>
        <v/>
      </c>
    </row>
    <row r="533" spans="1:60">
      <c r="D533">
        <f>C527</f>
        <v/>
      </c>
      <c r="E533">
        <f>C536</f>
        <v/>
      </c>
      <c r="F533">
        <f>C537</f>
        <v/>
      </c>
      <c r="G533">
        <f>F524</f>
        <v/>
      </c>
      <c r="H533">
        <f>G524</f>
        <v/>
      </c>
      <c r="I533">
        <f>H524</f>
        <v/>
      </c>
      <c r="J533">
        <f>I524</f>
        <v/>
      </c>
      <c r="K533">
        <f>J524</f>
        <v/>
      </c>
      <c r="L533">
        <f>K524</f>
        <v/>
      </c>
    </row>
    <row r="534" spans="1:60">
      <c r="C534">
        <f>C508</f>
        <v/>
      </c>
      <c r="D534">
        <f>IF(AND(G478&lt;&gt;"Inconclusive Effect",G480&lt;&gt;"Inconclusive Effect"),G478 &amp; CHAR(10) &amp; ". " &amp;G480,IF(G478&lt;&gt;"Inconclusive Effect",G478,IF(G480&lt;&gt;"Inconclusive Effect",G480,"Inconclusive Effect")))</f>
        <v/>
      </c>
    </row>
    <row r="535" spans="1:60">
      <c r="C535">
        <f>C509</f>
        <v/>
      </c>
      <c r="E535">
        <f>IF(AND(M468&lt;&gt;"Inconclusive Effect",M470&lt;&gt;"Inconclusive Effect"),M468 &amp; CHAR(10) &amp; ". " &amp;M470,IF(M468&lt;&gt;"Inconclusive Effect",M468,IF(M470&lt;&gt;"Inconclusive Effect",M470,"Inconclusive Effect")))</f>
        <v/>
      </c>
      <c r="F535">
        <f>IF(AND(M469&lt;&gt;"Inconclusive Effect",M471&lt;&gt;"Inconclusive Effect"),M469 &amp; CHAR(10) &amp; ". " &amp;M471,IF(M469&lt;&gt;"Inconclusive Effect",M469,IF(M471&lt;&gt;"Inconclusive Effect",M471,"Inconclusive Effect")))</f>
        <v/>
      </c>
    </row>
    <row r="536" spans="1:60">
      <c r="C536">
        <f>C511</f>
        <v/>
      </c>
      <c r="G536">
        <f>IF(AND(T463&lt;&gt;"Inconclusive Effect",T466&lt;&gt;"Inconclusive Effect"),T463 &amp; CHAR(10) &amp; ". " &amp;T466,IF(T463&lt;&gt;"Inconclusive Effect",T463,IF(T466&lt;&gt;"Inconclusive Effect",T466,"Inconclusive Effect")))</f>
        <v/>
      </c>
      <c r="H536">
        <f>IF(AND(T464&lt;&gt;"Inconclusive Effect",T467&lt;&gt;"Inconclusive Effect"),T464 &amp; CHAR(10) &amp; ". " &amp;T467,IF(T464&lt;&gt;"Inconclusive Effect",T464,IF(T467&lt;&gt;"Inconclusive Effect",T467,"Inconclusive Effect")))</f>
        <v/>
      </c>
      <c r="I536">
        <f>IF(AND(T465&lt;&gt;"Inconclusive Effect",T468&lt;&gt;"Inconclusive Effect"),T465 &amp; CHAR(10) &amp; ". " &amp;T468,IF(T465&lt;&gt;"Inconclusive Effect",T465,IF(T468&lt;&gt;"Inconclusive Effect",T468,"Inconclusive Effect")))</f>
        <v/>
      </c>
    </row>
    <row r="537" spans="1:60">
      <c r="C537">
        <f>C512</f>
        <v/>
      </c>
      <c r="J537">
        <f>IF(AND(T491&lt;&gt;"Inconclusive Effect",T494&lt;&gt;"Inconclusive Effect"),T491 &amp; CHAR(10) &amp; ". " &amp;T494,IF(T491&lt;&gt;"Inconclusive Effect",T491,IF(T494&lt;&gt;"Inconclusive Effect",T494,"Inconclusive Effect")))</f>
        <v/>
      </c>
      <c r="K537">
        <f>IF(AND(T492&lt;&gt;"Inconclusive Effect",T495&lt;&gt;"Inconclusive Effect"),T492 &amp; CHAR(10) &amp; ". " &amp;T495,IF(T492&lt;&gt;"Inconclusive Effect",T492,IF(T495&lt;&gt;"Inconclusive Effect",T495,"Inconclusive Effect")))</f>
        <v/>
      </c>
      <c r="L537">
        <f>IF(AND(T493&lt;&gt;"Inconclusive Effect",T496&lt;&gt;"Inconclusive Effect"),T493 &amp; CHAR(10) &amp; ". " &amp;T496,IF(T493&lt;&gt;"Inconclusive Effect",T493,IF(T496&lt;&gt;"Inconclusive Effect",T496,"Inconclusive Effect")))</f>
        <v/>
      </c>
    </row>
    <row r="538" spans="1:60">
      <c r="C538">
        <f>"Summary"</f>
        <v/>
      </c>
      <c r="D538">
        <f>IF(D534&lt;&gt;"Inconclusive Effect",D534,"")</f>
        <v/>
      </c>
      <c r="E538">
        <f>IF(E535&lt;&gt;"Inconclusive Effect",E535,"")</f>
        <v/>
      </c>
      <c r="F538">
        <f>IF(F535&lt;&gt;"Inconclusive Effect",F535,"")</f>
        <v/>
      </c>
      <c r="G538">
        <f>IF(G536&lt;&gt;"Inconclusive Effect",G536,"")</f>
        <v/>
      </c>
      <c r="H538">
        <f>IF(H536&lt;&gt;"Inconclusive Effect",H536,"")</f>
        <v/>
      </c>
      <c r="I538">
        <f>IF(I536&lt;&gt;"Inconclusive Effect",I536,"")</f>
        <v/>
      </c>
      <c r="J538">
        <f>IF(J537&lt;&gt;"Inconclusive Effect",J537,"")</f>
        <v/>
      </c>
      <c r="K538">
        <f>IF(K537&lt;&gt;"Inconclusive Effect",K537,"")</f>
        <v/>
      </c>
      <c r="L538">
        <f>IF(L537&lt;&gt;"Inconclusive Effect",L537,"")</f>
        <v/>
      </c>
    </row>
    <row r="540" spans="1:60">
      <c r="C540">
        <f>TEXTJOIN(". ",TRUE,D538:L538)</f>
        <v/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H540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60">
      <c r="B1" t="s">
        <v>0</v>
      </c>
      <c r="C1" t="s">
        <v>4541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60">
      <c r="B2" t="s">
        <v>2</v>
      </c>
      <c r="C2" t="s">
        <v>4542</v>
      </c>
      <c r="K2">
        <f>LEFT(C1,FIND("(",C1) - 2)</f>
        <v/>
      </c>
    </row>
    <row r="3" spans="1:60">
      <c r="J3">
        <f>RANDBETWEEN(1,6)</f>
        <v/>
      </c>
      <c r="K3">
        <f>" is scheduled to report earnings "&amp;IFERROR("between "&amp;LEFT(C20,FIND("-",C20)-2)&amp;" and "&amp;RIGHT(C20,FIND("-",C20)-2),"on "&amp;C20)</f>
        <v/>
      </c>
      <c r="L3">
        <f>" is slated to report earnings "&amp;IFERROR("between "&amp;LEFT(C20,FIND("-",C20)-2)&amp;" and "&amp;RIGHT(C20,FIND("-",C20)-2),"on "&amp;C20)</f>
        <v/>
      </c>
      <c r="M3">
        <f>" will report earnings "&amp;IFERROR("between "&amp;LEFT(C20,FIND("-",C20)-2)&amp;" and "&amp;RIGHT(C20,FIND("-",C20)-2),"on "&amp;C20)</f>
        <v/>
      </c>
      <c r="N3">
        <f>" reports earnings "&amp;IFERROR("between "&amp;LEFT(C20,FIND("-",C20)-2)&amp;" and "&amp;RIGHT(C20,FIND("-",C20)-2),"on "&amp;C20)</f>
        <v/>
      </c>
      <c r="O3">
        <f>" plans to report earnings "&amp;IFERROR("between "&amp;LEFT(C20,FIND("-",C20)-2)&amp;" and "&amp;RIGHT(C20,FIND("-",C20)-2),"on "&amp;C20)</f>
        <v/>
      </c>
      <c r="P3">
        <f>" is going to report earnings "&amp;IFERROR("between "&amp;LEFT(C20,FIND("-",C20)-2)&amp;" and "&amp;RIGHT(C20,FIND("-",C20)-2),"on "&amp;C20)</f>
        <v/>
      </c>
    </row>
    <row r="4" spans="1:60">
      <c r="B4" t="s">
        <v>4</v>
      </c>
      <c r="J4">
        <f>RANDBETWEEN(1,2)</f>
        <v/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 ))</f>
        <v/>
      </c>
      <c r="L4">
        <f>"The current stock price is " &amp; TEXT(C2,"$####.00") &amp; ", " &amp; IF(C2-C7=0, "at the same price" &amp; " after opening " &amp; IF(C8-C7=0, "at the same price as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IF(C2-C7&gt;0, "up " &amp; TEXT((C7-C2)/C7*-1,"##.##%")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"down " &amp; TEXT((C7-C2)/C7*1,"##.##%")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 ))</f>
        <v/>
      </c>
    </row>
    <row r="5" spans="1:60">
      <c r="J5">
        <f>RANDBETWEEN(1,2)</f>
        <v/>
      </c>
      <c r="K5">
        <f>"The one year target estimate for " &amp; D1 &amp; " is " &amp; TEXT(C23,"$####.00")</f>
        <v/>
      </c>
      <c r="L5">
        <f>D1 &amp; " is expected to be trading at " &amp; TEXT(C23, "$####.00") &amp; ", based on target estimates"</f>
        <v/>
      </c>
    </row>
    <row r="6" spans="1:60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60">
      <c s="1" r="A7" t="n">
        <v>0</v>
      </c>
      <c r="B7" t="s">
        <v>5</v>
      </c>
      <c r="C7" t="s">
        <v>4543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60">
      <c s="1" r="A8" t="n">
        <v>1</v>
      </c>
      <c r="B8" t="s">
        <v>7</v>
      </c>
      <c r="C8" t="s">
        <v>4544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60">
      <c s="1" r="A9" t="n">
        <v>2</v>
      </c>
      <c r="B9" t="s">
        <v>9</v>
      </c>
      <c r="C9" t="s">
        <v>4545</v>
      </c>
      <c r="K9">
        <f>"Over the last 4 quarters, there" &amp; IF(4 - COUNTIF(C45:F45,"-*")=1, " has"," have") &amp; " been" &amp; IF(4 - COUNTIF(C45:F45,"-*")=1, " a,","") &amp; " positive earnings surprise" &amp; IF(4 - COUNTIF(C45:F45,"-*")=1, " ","s ") &amp; 4 -COUNTIF(C45:F45,"-*") &amp; IF(4 - COUNTIF(C45:F45,"-*")=1, " time,"," times,") &amp; " and a negative earnings surprise " &amp; COUNTIF(C45:F45,"-*") &amp; IF(COUNTIF(C45:F45,"-*")=1, " time", " times")</f>
        <v/>
      </c>
    </row>
    <row r="10" spans="1:60">
      <c s="1" r="A10" t="n">
        <v>3</v>
      </c>
      <c r="B10" t="s">
        <v>11</v>
      </c>
      <c r="C10" t="s">
        <v>4546</v>
      </c>
      <c r="K10">
        <f>IF(F48=F52,"",IF(F48&gt;F52, "EPS estimates have increased by " &amp; TEXT(F48-F52,"$0.00") &amp; " in the 2 months leading up to the earnings report", "EPS estimates have decreased by " &amp; TEXT(ABS(F48-F52),"$0.00") &amp; " in the 2 months leading up to the earnings report"))</f>
        <v/>
      </c>
    </row>
    <row r="11" spans="1:60">
      <c s="1" r="A11" t="n">
        <v>4</v>
      </c>
      <c r="B11" t="s">
        <v>12</v>
      </c>
      <c r="C11" t="s">
        <v>4547</v>
      </c>
      <c r="K11">
        <f>IF(B145="Interest Income",U42, K42)</f>
        <v/>
      </c>
    </row>
    <row r="12" spans="1:60">
      <c s="1" r="A12" t="n">
        <v>5</v>
      </c>
      <c r="B12" t="s">
        <v>14</v>
      </c>
      <c r="C12" t="s">
        <v>4548</v>
      </c>
      <c r="D12">
        <f>LEFT(C12,FIND("-",C12)-2)</f>
        <v/>
      </c>
      <c r="E12">
        <f>TRIM(RIGHT(C12,FIND("-",C12)-1))</f>
        <v/>
      </c>
      <c r="K12">
        <f>D78</f>
        <v/>
      </c>
    </row>
    <row r="13" spans="1:60">
      <c s="1" r="A13" t="n">
        <v>6</v>
      </c>
      <c r="B13" t="s">
        <v>16</v>
      </c>
      <c r="C13" t="s">
        <v>4549</v>
      </c>
      <c r="K13">
        <f>D89</f>
        <v/>
      </c>
    </row>
    <row r="14" spans="1:60">
      <c s="1" r="A14" t="n">
        <v>7</v>
      </c>
      <c r="B14" t="s">
        <v>18</v>
      </c>
      <c r="C14" t="s">
        <v>4550</v>
      </c>
    </row>
    <row r="16" spans="1:60">
      <c s="1" r="A16" t="n">
        <v>0</v>
      </c>
      <c r="B16" t="s">
        <v>20</v>
      </c>
      <c r="C16" t="s">
        <v>4551</v>
      </c>
    </row>
    <row r="17" spans="1:60">
      <c s="1" r="A17" t="n">
        <v>1</v>
      </c>
      <c r="B17" t="s">
        <v>22</v>
      </c>
      <c r="C17" t="s"/>
      <c r="K17">
        <f>K2 &amp; IF(J3=1, K3,IF(J3=2,L3,IF(J3=3,M3,IF(J3=4,N3,IF(J3=5,O3,IF(J3=6,P3)))))) &amp; ". " &amp; IF(J4=1,K4,IF(J4=2,L4)) &amp; ". " &amp; IF(J5=1,K5,IF(J5=2,L5)) &amp; K6 &amp; ". " &amp; K7 &amp; ". " &amp; K8 &amp; ". " &amp; K9 &amp; "."</f>
        <v/>
      </c>
    </row>
    <row r="18" spans="1:60">
      <c s="1" r="A18" t="n">
        <v>2</v>
      </c>
      <c r="B18" t="s">
        <v>24</v>
      </c>
      <c r="C18" t="s">
        <v>4552</v>
      </c>
    </row>
    <row r="19" spans="1:60">
      <c s="1" r="A19" t="n">
        <v>3</v>
      </c>
      <c r="B19" t="s">
        <v>26</v>
      </c>
      <c r="C19" t="s">
        <v>4553</v>
      </c>
    </row>
    <row r="20" spans="1:60">
      <c s="1" r="A20" t="n">
        <v>4</v>
      </c>
      <c r="B20" t="s">
        <v>28</v>
      </c>
      <c r="C20" t="s">
        <v>4554</v>
      </c>
    </row>
    <row r="21" spans="1:60">
      <c s="1" r="A21" t="n">
        <v>5</v>
      </c>
      <c r="B21" t="s">
        <v>30</v>
      </c>
      <c r="C21" t="s">
        <v>3158</v>
      </c>
    </row>
    <row r="22" spans="1:60">
      <c s="1" r="A22" t="n">
        <v>6</v>
      </c>
      <c r="B22" t="s">
        <v>32</v>
      </c>
      <c r="C22" t="s"/>
      <c r="J22">
        <f>IF(K22 &lt;&gt; "",1, 0)</f>
        <v/>
      </c>
      <c r="K22">
        <f>IF(I145="pos_trend","Revenue","")</f>
        <v/>
      </c>
      <c r="L22">
        <f>IF(EXACT(K22,UPPER(K22)),K22,LOWER(K22))</f>
        <v/>
      </c>
      <c r="M22">
        <f>L22</f>
        <v/>
      </c>
      <c r="T22">
        <f>IF(U22 &lt;&gt; "",1, 0)</f>
        <v/>
      </c>
      <c r="U22">
        <f>IF(AND(B145 = "Interest Income",I145="pos_trend"), "Interest Income","")</f>
        <v/>
      </c>
      <c r="V22">
        <f>IF(EXACT(U22,UPPER(U22)),U22,LOWER(U22))</f>
        <v/>
      </c>
      <c r="W22">
        <f>V22</f>
        <v/>
      </c>
    </row>
    <row r="23" spans="1:60">
      <c s="1" r="A23" t="n">
        <v>7</v>
      </c>
      <c r="B23" t="s">
        <v>34</v>
      </c>
      <c r="C23" t="s">
        <v>4555</v>
      </c>
      <c r="J23">
        <f>IF(K23 &lt;&gt; "",2, 0)</f>
        <v/>
      </c>
      <c r="K23">
        <f>IF(I146="pos_trend",B146,"")</f>
        <v/>
      </c>
      <c r="L23">
        <f>IF(EXACT(K23,UPPER(K23)),K23,LOWER(K23))</f>
        <v/>
      </c>
      <c r="M23">
        <f>IF(L23&lt;&gt;"", M22 &amp; ", " &amp; L23,M22)</f>
        <v/>
      </c>
      <c r="T23">
        <f>IF(U23 &lt;&gt; "",2, 0)</f>
        <v/>
      </c>
      <c r="U23">
        <f>IF(I151="pos_trend",B151,"")</f>
        <v/>
      </c>
      <c r="V23">
        <f>IF(EXACT(U23,UPPER(U23)),U23,LOWER(U23))</f>
        <v/>
      </c>
      <c r="W23">
        <f>IF(V23&lt;&gt;"", W22 &amp; ", " &amp; V23,W22)</f>
        <v/>
      </c>
    </row>
    <row r="24" spans="1:60">
      <c r="J24">
        <f>IF(K24 &lt;&gt; "",3, 0)</f>
        <v/>
      </c>
      <c r="K24">
        <f>IF(I153="pos_trend",B153,"")</f>
        <v/>
      </c>
      <c r="L24">
        <f>IF(EXACT(K24,UPPER(K24)),K24,LOWER(K24))</f>
        <v/>
      </c>
      <c r="M24">
        <f>IF(L24&lt;&gt;"", M23 &amp; ", " &amp; L24,M23)</f>
        <v/>
      </c>
      <c r="T24">
        <f>IF(U24 &lt;&gt; "",3, 0)</f>
        <v/>
      </c>
      <c r="U24">
        <f>IF(I161="pos_trend",B161,"")</f>
        <v/>
      </c>
      <c r="V24">
        <f>IF(EXACT(U24,UPPER(U24)),U24,LOWER(U24))</f>
        <v/>
      </c>
      <c r="W24">
        <f>IF(V24&lt;&gt;"", W23 &amp; ", " &amp; V24,W23)</f>
        <v/>
      </c>
    </row>
    <row r="25" spans="1:60">
      <c r="J25">
        <f>IF(K25 &lt;&gt; "",4, 0)</f>
        <v/>
      </c>
      <c r="K25">
        <f>IF(I154="pos_trend",B154,"")</f>
        <v/>
      </c>
      <c r="L25">
        <f>IF(EXACT(K25,UPPER(K25)),K25,LOWER(K25))</f>
        <v/>
      </c>
      <c r="M25">
        <f>IF(L25&lt;&gt;"", M24 &amp; ", " &amp; L25,M24)</f>
        <v/>
      </c>
      <c r="T25">
        <f>IF(U25 &lt;&gt; "",4, 0)</f>
        <v/>
      </c>
      <c r="U25">
        <f>IF(I162="pos_trend",B162,"")</f>
        <v/>
      </c>
      <c r="V25">
        <f>IF(EXACT(U25,UPPER(U25)),U25,LOWER(U25))</f>
        <v/>
      </c>
      <c r="W25">
        <f>IF(V25&lt;&gt;"", W24 &amp; ", " &amp; V25,W24)</f>
        <v/>
      </c>
    </row>
    <row r="26" spans="1:60">
      <c s="1" r="B26" t="s">
        <v>36</v>
      </c>
      <c s="1" r="C26" t="s">
        <v>37</v>
      </c>
      <c s="1" r="D26" t="s">
        <v>38</v>
      </c>
      <c s="1" r="E26" t="s">
        <v>39</v>
      </c>
      <c s="1" r="F26" t="s">
        <v>40</v>
      </c>
      <c r="J26">
        <f>IF(K26 &lt;&gt; "",5, 0)</f>
        <v/>
      </c>
      <c r="K26">
        <f>IF(I155="pos_trend",B155,"")</f>
        <v/>
      </c>
      <c r="L26">
        <f>IF(EXACT(K26,UPPER(K26)),K26,LOWER(K26))</f>
        <v/>
      </c>
      <c r="M26">
        <f>IF(L26&lt;&gt;"", M25 &amp; ", " &amp; L26,M25)</f>
        <v/>
      </c>
      <c r="T26">
        <f>IF(U26 &lt;&gt; "",5, 0)</f>
        <v/>
      </c>
      <c r="U26">
        <f>IF(I167="pos_trend",B167,"")</f>
        <v/>
      </c>
      <c r="V26">
        <f>IF(EXACT(U26,UPPER(U26)),U26,LOWER(U26))</f>
        <v/>
      </c>
      <c r="W26">
        <f>IF(V26&lt;&gt;"", W25 &amp; ", " &amp; V26,W25)</f>
        <v/>
      </c>
    </row>
    <row r="27" spans="1:60">
      <c s="1" r="A27" t="n">
        <v>0</v>
      </c>
      <c r="B27" t="s">
        <v>41</v>
      </c>
      <c r="C27" t="n">
        <v>8</v>
      </c>
      <c r="D27" t="n">
        <v>7</v>
      </c>
      <c r="E27" t="n">
        <v>8</v>
      </c>
      <c r="F27" t="n">
        <v>8</v>
      </c>
      <c r="J27">
        <f>IF(K27 &lt;&gt; "",6, 0)</f>
        <v/>
      </c>
      <c r="K27">
        <f>IF(I172="pos_trend",B172,"")</f>
        <v/>
      </c>
      <c r="L27">
        <f>IF(EXACT(K27,UPPER(K27)),K27,LOWER(K27))</f>
        <v/>
      </c>
      <c r="M27">
        <f>IF(L27&lt;&gt;"", M26 &amp; ", " &amp; L27,M26)</f>
        <v/>
      </c>
      <c r="T27">
        <f>IF(U27 &lt;&gt; "",6, 0)</f>
        <v/>
      </c>
      <c r="U27">
        <f>IF(I170="pos_trend",B170,"")</f>
        <v/>
      </c>
      <c r="V27">
        <f>IF(EXACT(U27,UPPER(U27)),U27,LOWER(U27))</f>
        <v/>
      </c>
      <c r="W27">
        <f>IF(V27&lt;&gt;"", W26 &amp; ", " &amp; V27,W26)</f>
        <v/>
      </c>
    </row>
    <row r="28" spans="1:60">
      <c s="1" r="A28" t="n">
        <v>1</v>
      </c>
      <c r="B28" t="s">
        <v>42</v>
      </c>
      <c r="C28" t="n">
        <v>0.54</v>
      </c>
      <c r="D28" t="n">
        <v>0.88</v>
      </c>
      <c r="E28" t="n">
        <v>2.6</v>
      </c>
      <c r="F28" t="n">
        <v>2.97</v>
      </c>
      <c r="J28">
        <f>IF(K28 &lt;&gt; "",7, 0)</f>
        <v/>
      </c>
      <c r="K28">
        <f>IF(I173="pos_trend",B173,"")</f>
        <v/>
      </c>
      <c r="L28">
        <f>IF(EXACT(K28,UPPER(K28)),K28,LOWER(K28))</f>
        <v/>
      </c>
      <c r="M28">
        <f>IF(L28&lt;&gt;"", M27 &amp; ", " &amp; L28,M27)</f>
        <v/>
      </c>
      <c r="T28">
        <f>IF(U28 &lt;&gt; "",7, 0)</f>
        <v/>
      </c>
      <c r="U28">
        <f>IF(I171="pos_trend",B171,"")</f>
        <v/>
      </c>
      <c r="V28">
        <f>IF(EXACT(U28,UPPER(U28)),U28,LOWER(U28))</f>
        <v/>
      </c>
      <c r="W28">
        <f>IF(V28&lt;&gt;"", W27 &amp; ", " &amp; V28,W27)</f>
        <v/>
      </c>
    </row>
    <row r="29" spans="1:60">
      <c s="1" r="A29" t="n">
        <v>2</v>
      </c>
      <c r="B29" t="s">
        <v>43</v>
      </c>
      <c r="C29" t="n">
        <v>0.4</v>
      </c>
      <c r="D29" t="n">
        <v>0.66</v>
      </c>
      <c r="E29" t="n">
        <v>2.07</v>
      </c>
      <c r="F29" t="n">
        <v>1.95</v>
      </c>
      <c r="J29">
        <f>IF(K29 &lt;&gt; "",8, 0)</f>
        <v/>
      </c>
      <c r="K29">
        <f>IF(I174="pos_trend",B174,"")</f>
        <v/>
      </c>
      <c r="L29">
        <f>IF(EXACT(K29,UPPER(K29)),K29,LOWER(K29))</f>
        <v/>
      </c>
      <c r="M29">
        <f>IF(L29&lt;&gt;"", M28 &amp; ", " &amp; L29,M28)</f>
        <v/>
      </c>
      <c r="T29">
        <f>IF(U29 &lt;&gt; "",8, 0)</f>
        <v/>
      </c>
      <c r="U29">
        <f>IF(I172="pos_trend",B172,"")</f>
        <v/>
      </c>
      <c r="V29">
        <f>IF(EXACT(U29,UPPER(U29)),U29,LOWER(U29))</f>
        <v/>
      </c>
      <c r="W29">
        <f>IF(V29&lt;&gt;"", W28 &amp; ", " &amp; V29,W28)</f>
        <v/>
      </c>
    </row>
    <row r="30" spans="1:60">
      <c s="1" r="A30" t="n">
        <v>3</v>
      </c>
      <c r="B30" t="s">
        <v>44</v>
      </c>
      <c r="C30" t="n">
        <v>0.73</v>
      </c>
      <c r="D30" t="n">
        <v>1.25</v>
      </c>
      <c r="E30" t="n">
        <v>3.5</v>
      </c>
      <c r="F30" t="n">
        <v>4.8</v>
      </c>
      <c r="J30">
        <f>IF(K30 &lt;&gt; "",9, 0)</f>
        <v/>
      </c>
      <c r="K30">
        <f>IF(I185="pos_trend",B185,"")</f>
        <v/>
      </c>
      <c r="L30">
        <f>IF(EXACT(K30,UPPER(K30)),K30,LOWER(K30))</f>
        <v/>
      </c>
      <c r="M30">
        <f>IF(L30&lt;&gt;"", M29 &amp; ", " &amp; L30,M29)</f>
        <v/>
      </c>
      <c r="T30">
        <f>IF(U30 &lt;&gt; "",9, 0)</f>
        <v/>
      </c>
      <c r="U30">
        <f>IF(I178="pos_trend",B178,"")</f>
        <v/>
      </c>
      <c r="V30">
        <f>IF(EXACT(U30,UPPER(U30)),U30,LOWER(U30))</f>
        <v/>
      </c>
      <c r="W30">
        <f>IF(V30&lt;&gt;"", W29 &amp; ", " &amp; V30,W29)</f>
        <v/>
      </c>
    </row>
    <row r="31" spans="1:60">
      <c s="1" r="A31" t="n">
        <v>4</v>
      </c>
      <c r="B31" t="s">
        <v>45</v>
      </c>
      <c r="C31" t="n">
        <v>0.61</v>
      </c>
      <c r="D31" t="n">
        <v>1.13</v>
      </c>
      <c r="E31" t="n">
        <v>2.84</v>
      </c>
      <c r="F31" t="n">
        <v>2.6</v>
      </c>
      <c r="J31">
        <f>IF(K31 &lt;&gt; "",10, 0)</f>
        <v/>
      </c>
      <c r="K31">
        <f>IF(I186="pos_trend",B186,"")</f>
        <v/>
      </c>
      <c r="L31">
        <f>IF(EXACT(K31,UPPER(K31)),K31,LOWER(K31))</f>
        <v/>
      </c>
      <c r="M31">
        <f>IF(L31&lt;&gt;"", M30 &amp; ", " &amp; L31,M30)</f>
        <v/>
      </c>
      <c r="T31">
        <f>IF(U31 &lt;&gt; "",10, 0)</f>
        <v/>
      </c>
      <c r="U31">
        <f>IF(I199="pos_trend",B199,"")</f>
        <v/>
      </c>
      <c r="V31">
        <f>IF(EXACT(U31,UPPER(U31)),U31,LOWER(U31))</f>
        <v/>
      </c>
      <c r="W31">
        <f>IF(V31&lt;&gt;"", W30 &amp; ", " &amp; V31,W30)</f>
        <v/>
      </c>
    </row>
    <row r="32" spans="1:60">
      <c r="J32">
        <f>IF(K32 &lt;&gt; "",11, 0)</f>
        <v/>
      </c>
      <c r="K32">
        <f>IF(I187="pos_trend",B187,"")</f>
        <v/>
      </c>
      <c r="L32">
        <f>IF(EXACT(K32,UPPER(K32)),K32,LOWER(K32))</f>
        <v/>
      </c>
      <c r="M32">
        <f>IF(L32&lt;&gt;"", M31 &amp; ", " &amp; L32,M31)</f>
        <v/>
      </c>
      <c r="T32">
        <f>IF(U32 &lt;&gt; "",11, 0)</f>
        <v/>
      </c>
      <c r="U32">
        <f>IF(I209="pos_trend",B209,"")</f>
        <v/>
      </c>
      <c r="V32">
        <f>IF(EXACT(U32,UPPER(U32)),U32,LOWER(U32))</f>
        <v/>
      </c>
      <c r="W32">
        <f>IF(V32&lt;&gt;"", W31 &amp; ", " &amp; V32,W31)</f>
        <v/>
      </c>
    </row>
    <row r="33" spans="1:60">
      <c s="1" r="B33" t="s">
        <v>46</v>
      </c>
      <c s="1" r="C33" t="s">
        <v>37</v>
      </c>
      <c s="1" r="D33" t="s">
        <v>38</v>
      </c>
      <c s="1" r="E33" t="s">
        <v>39</v>
      </c>
      <c s="1" r="F33" t="s">
        <v>40</v>
      </c>
      <c r="J33">
        <f>IF(K33 &lt;&gt; "",12, 0)</f>
        <v/>
      </c>
      <c r="K33">
        <f>IF(I195="pos_trend",B195,"")</f>
        <v/>
      </c>
      <c r="L33">
        <f>IF(EXACT(K33,UPPER(K33)),K33,LOWER(K33))</f>
        <v/>
      </c>
      <c r="M33">
        <f>IF(L33&lt;&gt;"", M32 &amp; ", " &amp; L33,M32)</f>
        <v/>
      </c>
      <c r="T33">
        <f>IF(U33 &lt;&gt; "",12, 0)</f>
        <v/>
      </c>
      <c r="U33">
        <f>IF(I231="pos_trend",B231,"")</f>
        <v/>
      </c>
      <c r="V33">
        <f>IF(EXACT(U33,UPPER(U33)),U33,LOWER(U33))</f>
        <v/>
      </c>
      <c r="W33">
        <f>IF(V33&lt;&gt;"", W32 &amp; ", " &amp; V33,W32)</f>
        <v/>
      </c>
    </row>
    <row r="34" spans="1:60">
      <c s="1" r="A34" t="n">
        <v>0</v>
      </c>
      <c r="B34" t="s">
        <v>41</v>
      </c>
      <c r="C34" t="s">
        <v>1006</v>
      </c>
      <c r="D34" t="s">
        <v>1006</v>
      </c>
      <c r="E34" t="s">
        <v>48</v>
      </c>
      <c r="F34" t="s">
        <v>48</v>
      </c>
      <c r="J34">
        <f>IF(K34 &lt;&gt; "",13, 0)</f>
        <v/>
      </c>
      <c r="K34">
        <f>IF(I196="pos_trend",B196,"")</f>
        <v/>
      </c>
      <c r="L34">
        <f>IF(EXACT(K34,UPPER(K34)),K34,LOWER(K34))</f>
        <v/>
      </c>
      <c r="M34">
        <f>IF(L34&lt;&gt;"", M33 &amp; ", " &amp; L34,M33)</f>
        <v/>
      </c>
      <c r="T34">
        <f>IF(U34 &lt;&gt; "",13, 0)</f>
        <v/>
      </c>
      <c r="U34">
        <f>IF(I251="pos_trend",B251,"")</f>
        <v/>
      </c>
      <c r="V34">
        <f>IF(EXACT(U34,UPPER(U34)),U34,LOWER(U34))</f>
        <v/>
      </c>
      <c r="W34">
        <f>IF(V34&lt;&gt;"", W33 &amp; ", " &amp; V34,W33)</f>
        <v/>
      </c>
    </row>
    <row r="35" spans="1:60">
      <c s="1" r="A35" t="n">
        <v>1</v>
      </c>
      <c r="B35" t="s">
        <v>42</v>
      </c>
      <c r="C35" t="s">
        <v>1376</v>
      </c>
      <c r="D35" t="s">
        <v>704</v>
      </c>
      <c r="E35" t="s">
        <v>4556</v>
      </c>
      <c r="F35" t="s">
        <v>4557</v>
      </c>
      <c r="J35">
        <f>IF(K35 &lt;&gt; "",14, 0)</f>
        <v/>
      </c>
      <c r="K35">
        <f>IF(I201="pos_trend",B201,"")</f>
        <v/>
      </c>
      <c r="L35">
        <f>IF(EXACT(K35,UPPER(K35)),K35,LOWER(K35))</f>
        <v/>
      </c>
      <c r="M35">
        <f>IF(L35&lt;&gt;"", M34 &amp; ", " &amp; L35,M34)</f>
        <v/>
      </c>
      <c r="T35">
        <f>IF(U35 &lt;&gt; "",14, 0)</f>
        <v/>
      </c>
      <c r="U35">
        <f>IF(I279="pos_trend",B279,"")</f>
        <v/>
      </c>
      <c r="V35">
        <f>IF(EXACT(U35,UPPER(U35)),U35,LOWER(U35))</f>
        <v/>
      </c>
      <c r="W35">
        <f>IF(V35&lt;&gt;"", W34 &amp; ", " &amp; V35,W34)</f>
        <v/>
      </c>
    </row>
    <row r="36" spans="1:60">
      <c s="1" r="A36" t="n">
        <v>2</v>
      </c>
      <c r="B36" t="s">
        <v>43</v>
      </c>
      <c r="C36" t="s">
        <v>1375</v>
      </c>
      <c r="D36" t="s">
        <v>543</v>
      </c>
      <c r="E36" t="s">
        <v>4558</v>
      </c>
      <c r="F36" t="s">
        <v>4559</v>
      </c>
      <c r="J36">
        <f>IF(K36 &lt;&gt; "",15, 0)</f>
        <v/>
      </c>
      <c r="K36">
        <f>IF(I202="pos_trend",B202,"")</f>
        <v/>
      </c>
      <c r="L36">
        <f>IF(EXACT(K36,UPPER(K36)),K36,LOWER(K36))</f>
        <v/>
      </c>
      <c r="M36">
        <f>IF(L36&lt;&gt;"", M35 &amp; ", " &amp; L36,M35)</f>
        <v/>
      </c>
      <c r="T36">
        <f>IF(U36 &lt;&gt; "",15, 0)</f>
        <v/>
      </c>
      <c r="U36">
        <f>IF(I336="pos_trend",B336,"")</f>
        <v/>
      </c>
      <c r="V36">
        <f>IF(EXACT(U36,UPPER(U36)),U36,LOWER(U36))</f>
        <v/>
      </c>
      <c r="W36">
        <f>IF(V36&lt;&gt;"", W35 &amp; ", " &amp; V36,W35)</f>
        <v/>
      </c>
    </row>
    <row r="37" spans="1:60">
      <c s="1" r="A37" t="n">
        <v>3</v>
      </c>
      <c r="B37" t="s">
        <v>44</v>
      </c>
      <c r="C37" t="s">
        <v>545</v>
      </c>
      <c r="D37" t="s">
        <v>4560</v>
      </c>
      <c r="E37" t="s">
        <v>4561</v>
      </c>
      <c r="F37" t="s">
        <v>4562</v>
      </c>
      <c r="J37">
        <f>IF(K37 &lt;&gt; "",16, 0)</f>
        <v/>
      </c>
      <c r="K37">
        <f>IF(I203="pos_trend",B203,"")</f>
        <v/>
      </c>
      <c r="L37">
        <f>IF(EXACT(K37,UPPER(K37)),K37,LOWER(K37))</f>
        <v/>
      </c>
      <c r="M37">
        <f>IF(L37&lt;&gt;"", M36 &amp; ", " &amp; L37,M36)</f>
        <v/>
      </c>
      <c r="T37">
        <f>IF(U37 &lt;&gt; "",16, 0)</f>
        <v/>
      </c>
      <c r="U37">
        <f>IF(I235="pos_trend",B235,"")</f>
        <v/>
      </c>
      <c r="V37">
        <f>IF(EXACT(U37,UPPER(U37)),U37,LOWER(U37))</f>
        <v/>
      </c>
      <c r="W37">
        <f>IF(V37&lt;&gt;"", W36 &amp; ", " &amp; V37,W36)</f>
        <v/>
      </c>
    </row>
    <row r="38" spans="1:60">
      <c s="1" r="A38" t="n">
        <v>4</v>
      </c>
      <c r="B38" t="s">
        <v>61</v>
      </c>
      <c r="C38" t="s">
        <v>722</v>
      </c>
      <c r="D38" t="s">
        <v>722</v>
      </c>
      <c r="E38" t="s">
        <v>4563</v>
      </c>
      <c r="F38" t="s">
        <v>4556</v>
      </c>
      <c r="J38">
        <f>IF(K38 &lt;&gt; "",17, 0)</f>
        <v/>
      </c>
      <c r="K38">
        <f>IF(I351="pos_trend",B351,"")</f>
        <v/>
      </c>
      <c r="L38">
        <f>IF(EXACT(K38,UPPER(K38)),K38,LOWER(K38))</f>
        <v/>
      </c>
      <c r="M38">
        <f>IF(L38&lt;&gt;"", M37 &amp; ", " &amp; L38,M37)</f>
        <v/>
      </c>
      <c r="T38">
        <f>IF(U38 &lt;&gt; "",17, 0)</f>
        <v/>
      </c>
      <c r="U38">
        <f>IF(I236="pos_trend",B236,"")</f>
        <v/>
      </c>
      <c r="V38">
        <f>IF(EXACT(U38,UPPER(U38)),U38,LOWER(U38))</f>
        <v/>
      </c>
      <c r="W38">
        <f>IF(V38&lt;&gt;"", W37 &amp; ", " &amp; V38,W37)</f>
        <v/>
      </c>
    </row>
    <row r="39" spans="1:60">
      <c s="1" r="A39" t="n">
        <v>5</v>
      </c>
      <c r="B39" t="s">
        <v>65</v>
      </c>
      <c r="C39" t="s">
        <v>1723</v>
      </c>
      <c r="D39" t="s">
        <v>1716</v>
      </c>
      <c r="E39" t="s">
        <v>3406</v>
      </c>
      <c r="F39" t="s">
        <v>2535</v>
      </c>
      <c r="K39">
        <f>IF(I352="pos_trend",B352,"")</f>
        <v/>
      </c>
      <c r="M39">
        <f>IF(L39&lt;&gt;"", M38 &amp; ", " &amp; L39,M38)</f>
        <v/>
      </c>
      <c r="W39">
        <f>IF(V39&lt;&gt;"", W38 &amp; ", " &amp; V39,W38)</f>
        <v/>
      </c>
    </row>
    <row r="40" spans="1:60">
      <c r="J40">
        <f>MAX(J22:J39)</f>
        <v/>
      </c>
      <c r="K40">
        <f>VLOOKUP(J40,J22:K39,2,FALSE)</f>
        <v/>
      </c>
      <c r="M40">
        <f>IF(IFERROR(FIND(",",M39),TRUE)=TRUE,M39,IF(NOT(EXACT(K40,UPPER(K40))),SUBSTITUTE(M39,LOWER(K40),"and "&amp;LOWER(K40)),SUBSTITUTE(M39,K40,"and "&amp;K40)))</f>
        <v/>
      </c>
      <c r="T40">
        <f>MAX(T22:T39)</f>
        <v/>
      </c>
      <c r="U40">
        <f>VLOOKUP(T40,T22:U39,2,FALSE)</f>
        <v/>
      </c>
      <c r="W40">
        <f>IF(IFERROR(FIND(",",W39),TRUE)=TRUE,W39,IF(NOT(EXACT(U40,UPPER(U40))),SUBSTITUTE(W39,LOWER(U40),"and "&amp;LOWER(U40)),SUBSTITUTE(W39,U40,"and "&amp;U40)))</f>
        <v/>
      </c>
    </row>
    <row r="41" spans="1:60">
      <c s="1" r="B41" t="s">
        <v>70</v>
      </c>
      <c s="1" r="C41" t="s">
        <v>71</v>
      </c>
      <c s="1" r="D41" t="s">
        <v>72</v>
      </c>
      <c s="1" r="E41" t="s">
        <v>73</v>
      </c>
      <c s="1" r="F41" t="s">
        <v>74</v>
      </c>
    </row>
    <row r="42" spans="1:60">
      <c s="1" r="A42" t="n">
        <v>0</v>
      </c>
      <c r="B42" t="s">
        <v>75</v>
      </c>
      <c r="C42" t="s">
        <v>4564</v>
      </c>
      <c r="D42" t="s">
        <v>4565</v>
      </c>
      <c r="E42" t="s">
        <v>4566</v>
      </c>
      <c r="F42" t="s">
        <v>4491</v>
      </c>
      <c r="K42">
        <f>SUBSTITUTE(IF(M40&lt;&gt;"", D1 &amp; " has managed to increase " &amp; M40 &amp; " each year since " &amp; C144, "No positive trends")," , "," ")</f>
        <v/>
      </c>
      <c r="U42">
        <f>SUBSTITUTE(IF(W40&lt;&gt;"", D1 &amp; " has managed to increase " &amp; W40 &amp; " each year since " &amp; C144, "No positive trends")," , "," ")</f>
        <v/>
      </c>
    </row>
    <row r="43" spans="1:60">
      <c s="1" r="A43" t="n">
        <v>1</v>
      </c>
      <c r="B43" t="s">
        <v>80</v>
      </c>
      <c r="C43" t="s">
        <v>1717</v>
      </c>
      <c r="D43" t="s">
        <v>4567</v>
      </c>
      <c r="E43" t="s">
        <v>4568</v>
      </c>
      <c r="F43" t="s">
        <v>1080</v>
      </c>
    </row>
    <row r="44" spans="1:60">
      <c s="1" r="A44" t="n">
        <v>2</v>
      </c>
      <c r="B44" t="s">
        <v>84</v>
      </c>
      <c r="C44" t="s">
        <v>1024</v>
      </c>
      <c r="D44" t="s">
        <v>4569</v>
      </c>
      <c r="E44" t="s">
        <v>4570</v>
      </c>
      <c r="F44" t="s">
        <v>2575</v>
      </c>
    </row>
    <row r="45" spans="1:60">
      <c s="1" r="A45" t="n">
        <v>3</v>
      </c>
      <c r="B45" t="s">
        <v>89</v>
      </c>
      <c r="C45" t="s">
        <v>4571</v>
      </c>
      <c r="D45" t="s">
        <v>4572</v>
      </c>
      <c r="E45" t="s">
        <v>4573</v>
      </c>
      <c r="F45" t="s">
        <v>4574</v>
      </c>
    </row>
    <row r="47" spans="1:60">
      <c s="1" r="B47" t="s">
        <v>94</v>
      </c>
      <c s="1" r="C47" t="s">
        <v>37</v>
      </c>
      <c s="1" r="D47" t="s">
        <v>38</v>
      </c>
      <c s="1" r="E47" t="s">
        <v>39</v>
      </c>
      <c s="1" r="F47" t="s">
        <v>40</v>
      </c>
    </row>
    <row r="48" spans="1:60">
      <c s="1" r="A48" t="n">
        <v>0</v>
      </c>
      <c r="B48" t="s">
        <v>95</v>
      </c>
      <c r="C48" t="n">
        <v>0.54</v>
      </c>
      <c r="D48" t="n">
        <v>0.88</v>
      </c>
      <c r="E48" t="n">
        <v>2.6</v>
      </c>
      <c r="F48" t="n">
        <v>2.97</v>
      </c>
    </row>
    <row r="49" spans="1:60">
      <c s="1" r="A49" t="n">
        <v>1</v>
      </c>
      <c r="B49" t="s">
        <v>96</v>
      </c>
      <c r="C49" t="n">
        <v>0.54</v>
      </c>
      <c r="D49" t="n">
        <v>0.88</v>
      </c>
      <c r="E49" t="n">
        <v>2.65</v>
      </c>
      <c r="F49" t="n">
        <v>2.93</v>
      </c>
    </row>
    <row r="50" spans="1:60">
      <c s="1" r="A50" t="n">
        <v>2</v>
      </c>
      <c r="B50" t="s">
        <v>97</v>
      </c>
      <c r="C50" t="n">
        <v>0.55</v>
      </c>
      <c r="D50" t="n">
        <v>0.9399999999999999</v>
      </c>
      <c r="E50" t="n">
        <v>2.76</v>
      </c>
      <c r="F50" t="n">
        <v>3.06</v>
      </c>
    </row>
    <row r="51" spans="1:60">
      <c s="1" r="A51" t="n">
        <v>3</v>
      </c>
      <c r="B51" t="s">
        <v>98</v>
      </c>
      <c r="C51" t="n">
        <v>0.55</v>
      </c>
      <c r="D51" t="n">
        <v>0.9399999999999999</v>
      </c>
      <c r="E51" t="n">
        <v>2.76</v>
      </c>
      <c r="F51" t="n">
        <v>3.06</v>
      </c>
    </row>
    <row r="52" spans="1:60">
      <c s="1" r="A52" t="n">
        <v>4</v>
      </c>
      <c r="B52" t="s">
        <v>99</v>
      </c>
      <c r="C52" t="n">
        <v>0.58</v>
      </c>
      <c r="D52" t="n">
        <v>0.91</v>
      </c>
      <c r="E52" t="n">
        <v>2.67</v>
      </c>
      <c r="F52" t="n">
        <v>3.08</v>
      </c>
    </row>
    <row r="54" spans="1:60">
      <c s="1" r="B54" t="s">
        <v>100</v>
      </c>
      <c s="1" r="C54" t="s">
        <v>37</v>
      </c>
      <c s="1" r="D54" t="s">
        <v>38</v>
      </c>
      <c s="1" r="E54" t="s">
        <v>39</v>
      </c>
      <c s="1" r="F54" t="s">
        <v>40</v>
      </c>
    </row>
    <row r="55" spans="1:60">
      <c s="1" r="A55" t="n">
        <v>0</v>
      </c>
      <c r="B55" t="s">
        <v>101</v>
      </c>
      <c r="C55" t="s"/>
      <c r="D55" t="n">
        <v>2</v>
      </c>
      <c r="E55" t="s"/>
      <c r="F55" t="n">
        <v>1</v>
      </c>
    </row>
    <row r="56" spans="1:60">
      <c s="1" r="A56" t="n">
        <v>1</v>
      </c>
      <c r="B56" t="s">
        <v>102</v>
      </c>
      <c r="C56" t="n">
        <v>1</v>
      </c>
      <c r="D56" t="n">
        <v>2</v>
      </c>
      <c r="E56" t="n">
        <v>2</v>
      </c>
      <c r="F56" t="n">
        <v>2</v>
      </c>
    </row>
    <row r="57" spans="1:60">
      <c s="1" r="A57" t="n">
        <v>2</v>
      </c>
      <c r="B57" t="s">
        <v>103</v>
      </c>
      <c r="C57" t="s"/>
      <c r="D57" t="n">
        <v>1</v>
      </c>
      <c r="E57" t="n">
        <v>1</v>
      </c>
      <c r="F57" t="s"/>
    </row>
    <row r="58" spans="1:60">
      <c s="1" r="A58" t="n">
        <v>3</v>
      </c>
      <c r="B58" t="s">
        <v>104</v>
      </c>
      <c r="C58" t="s"/>
      <c r="D58" t="s"/>
      <c r="E58" t="s"/>
      <c r="F58" t="s"/>
    </row>
    <row r="60" spans="1:60">
      <c s="1" r="B60" t="s">
        <v>105</v>
      </c>
      <c s="1" r="C60" t="s">
        <v>4575</v>
      </c>
      <c s="1" r="D60" t="s">
        <v>107</v>
      </c>
      <c s="1" r="E60" t="s">
        <v>108</v>
      </c>
      <c s="1" r="F60" t="s">
        <v>109</v>
      </c>
      <c r="I60">
        <f>IF(AND(K60&gt; J60, L60&gt; K60, M60&gt; L60, N60&gt; M60), "pos_trend", IF(AND(K60&lt; J60, L60&lt; K60, M60&lt; L60, N60&lt; M60), "neg_trend", "N/A"))</f>
        <v/>
      </c>
      <c r="J60">
        <f>IFERROR(IF(TRIM(C60)="-", "N/A", IF(RIGHT(C60,1)=")",IF(RIGHT(C60,2)="T)",-1000000000000*VALUE(MID(C60,2,LEN(C60)-3)),IF(RIGHT(C60,2)="M)",-1000000*VALUE(MID(C60,2,LEN(C60)-3)),IF(RIGHT(C60,2)="B)",-1000000000*VALUE(MID(C60,2,LEN(C60)-3)),IF(RIGHT(C60,2)="k)",-1000*VALUE(MID(C60,2,LEN(C60)-3)),VALUE(SUBSTITUTE(C60,",","")))))),IF(RIGHT(C60,1)="T",1000000000000*VALUE(LEFT(C60,LEN(C60)-1)),IF(RIGHT(C60,1)="M",1000000*VALUE(LEFT(C60,LEN(C60)-1)),IF(RIGHT(C60,1)="B",1000000000*VALUE(LEFT(C60,LEN(C60)-1)),IF(RIGHT(C60,1)="%",0.01*VALUE(LEFT(C60,LEN(C60)-1)),IF(RIGHT(C60,1)="k",1000*VALUE(LEFT(C60,LEN(C60)-1)),VALUE(SUBSTITUTE(C60,",",""))))))))),"N/A")</f>
        <v/>
      </c>
      <c r="K60">
        <f>IFERROR(IF(TRIM(D60)="-", "N/A", IF(RIGHT(D60,1)=")",IF(RIGHT(D60,2)="T)",-1000000000000*VALUE(MID(D60,2,LEN(D60)-3)),IF(RIGHT(D60,2)="M)",-1000000*VALUE(MID(D60,2,LEN(D60)-3)),IF(RIGHT(D60,2)="B)",-1000000000*VALUE(MID(D60,2,LEN(D60)-3)),IF(RIGHT(D60,2)="k)",-1000*VALUE(MID(D60,2,LEN(D60)-3)),VALUE(SUBSTITUTE(D60,",","")))))),IF(RIGHT(D60,1)="T",1000000000000*VALUE(LEFT(D60,LEN(D60)-1)),IF(RIGHT(D60,1)="M",1000000*VALUE(LEFT(D60,LEN(D60)-1)),IF(RIGHT(D60,1)="B",1000000000*VALUE(LEFT(D60,LEN(D60)-1)),IF(RIGHT(D60,1)="%",0.01*VALUE(LEFT(D60,LEN(D60)-1)),IF(RIGHT(D60,1)="k",1000*VALUE(LEFT(D60,LEN(D60)-1)),VALUE(SUBSTITUTE(D60,",",""))))))))),"N/A")</f>
        <v/>
      </c>
      <c r="L60">
        <f>IFERROR(IF(TRIM(E60)="-", "N/A", IF(RIGHT(E60,1)=")",IF(RIGHT(E60,2)="T)",-1000000000000*VALUE(MID(E60,2,LEN(E60)-3)),IF(RIGHT(E60,2)="M)",-1000000*VALUE(MID(E60,2,LEN(E60)-3)),IF(RIGHT(E60,2)="B)",-1000000000*VALUE(MID(E60,2,LEN(E60)-3)),IF(RIGHT(E60,2)="k)",-1000*VALUE(MID(E60,2,LEN(E60)-3)),VALUE(SUBSTITUTE(E60,",","")))))),IF(RIGHT(E60,1)="T",1000000000000*VALUE(LEFT(E60,LEN(E60)-1)),IF(RIGHT(E60,1)="M",1000000*VALUE(LEFT(E60,LEN(E60)-1)),IF(RIGHT(E60,1)="B",1000000000*VALUE(LEFT(E60,LEN(E60)-1)),IF(RIGHT(E60,1)="%",0.01*VALUE(LEFT(E60,LEN(E60)-1)),IF(RIGHT(E60,1)="k",1000*VALUE(LEFT(E60,LEN(E60)-1)),VALUE(SUBSTITUTE(E60,",",""))))))))),"N/A")</f>
        <v/>
      </c>
      <c r="M60">
        <f>IFERROR(IF(TRIM(F60)="-", "N/A", IF(RIGHT(F60,1)=")",IF(RIGHT(F60,2)="T)",-1000000000000*VALUE(MID(F60,2,LEN(F60)-3)),IF(RIGHT(F60,2)="M)",-1000000*VALUE(MID(F60,2,LEN(F60)-3)),IF(RIGHT(F60,2)="B)",-1000000000*VALUE(MID(F60,2,LEN(F60)-3)),IF(RIGHT(F60,2)="k)",-1000*VALUE(MID(F60,2,LEN(F60)-3)),VALUE(SUBSTITUTE(F60,",","")))))),IF(RIGHT(F60,1)="T",1000000000000*VALUE(LEFT(F60,LEN(F60)-1)),IF(RIGHT(F60,1)="M",1000000*VALUE(LEFT(F60,LEN(F60)-1)),IF(RIGHT(F60,1)="B",1000000000*VALUE(LEFT(F60,LEN(F60)-1)),IF(RIGHT(F60,1)="%",0.01*VALUE(LEFT(F60,LEN(F60)-1)),IF(RIGHT(F60,1)="k",1000*VALUE(LEFT(F60,LEN(F60)-1)),VALUE(SUBSTITUTE(F60,",",""))))))))),"N/A")</f>
        <v/>
      </c>
      <c r="N60">
        <f>IFERROR(IF(TRIM(G60)="-", "N/A", IF(RIGHT(G60,1)=")",IF(RIGHT(G60,2)="T)",-1000000000000*VALUE(MID(G60,2,LEN(G60)-3)),IF(RIGHT(G60,2)="M)",-1000000*VALUE(MID(G60,2,LEN(G60)-3)),IF(RIGHT(G60,2)="B)",-1000000000*VALUE(MID(G60,2,LEN(G60)-3)),IF(RIGHT(G60,2)="k)",-1000*VALUE(MID(G60,2,LEN(G60)-3)),VALUE(SUBSTITUTE(G60,",","")))))),IF(RIGHT(G60,1)="T",1000000000000*VALUE(LEFT(G60,LEN(G60)-1)),IF(RIGHT(G60,1)="M",1000000*VALUE(LEFT(G60,LEN(G60)-1)),IF(RIGHT(G60,1)="B",1000000000*VALUE(LEFT(G60,LEN(G60)-1)),IF(RIGHT(G60,1)="%",0.01*VALUE(LEFT(G60,LEN(G60)-1)),IF(RIGHT(G60,1)="k",1000*VALUE(LEFT(G60,LEN(G60)-1)),VALUE(SUBSTITUTE(G60,",",""))))))))),"N/A")</f>
        <v/>
      </c>
    </row>
    <row r="61" spans="1:60">
      <c s="1" r="A61" t="n">
        <v>0</v>
      </c>
      <c r="B61" t="s">
        <v>110</v>
      </c>
      <c r="C61" t="s">
        <v>4576</v>
      </c>
      <c r="D61" t="s"/>
      <c r="E61" t="s"/>
      <c r="F61" t="n">
        <v>0.18</v>
      </c>
      <c r="I61">
        <f>IF(AND(K61&gt; J61, L61&gt; K61, M61&gt; L61, N61&gt; M61), "pos_trend", IF(AND(K61&lt; J61, L61&lt; K61, M61&lt; L61, N61&lt; M61), "neg_trend", "N/A"))</f>
        <v/>
      </c>
      <c r="J61">
        <f>IFERROR(IF(TRIM(C61)="-", "N/A", IF(RIGHT(C61,1)=")",IF(RIGHT(C61,2)="T)",-1000000000000*VALUE(MID(C61,2,LEN(C61)-3)),IF(RIGHT(C61,2)="M)",-1000000*VALUE(MID(C61,2,LEN(C61)-3)),IF(RIGHT(C61,2)="B)",-1000000000*VALUE(MID(C61,2,LEN(C61)-3)),IF(RIGHT(C61,2)="k)",-1000*VALUE(MID(C61,2,LEN(C61)-3)),VALUE(SUBSTITUTE(C61,",","")))))),IF(RIGHT(C61,1)="T",1000000000000*VALUE(LEFT(C61,LEN(C61)-1)),IF(RIGHT(C61,1)="M",1000000*VALUE(LEFT(C61,LEN(C61)-1)),IF(RIGHT(C61,1)="B",1000000000*VALUE(LEFT(C61,LEN(C61)-1)),IF(RIGHT(C61,1)="%",0.01*VALUE(LEFT(C61,LEN(C61)-1)),IF(RIGHT(C61,1)="k",1000*VALUE(LEFT(C61,LEN(C61)-1)),VALUE(SUBSTITUTE(C61,",",""))))))))),"N/A")</f>
        <v/>
      </c>
      <c r="K61">
        <f>IFERROR(IF(TRIM(D61)="-", "N/A", IF(RIGHT(D61,1)=")",IF(RIGHT(D61,2)="T)",-1000000000000*VALUE(MID(D61,2,LEN(D61)-3)),IF(RIGHT(D61,2)="M)",-1000000*VALUE(MID(D61,2,LEN(D61)-3)),IF(RIGHT(D61,2)="B)",-1000000000*VALUE(MID(D61,2,LEN(D61)-3)),IF(RIGHT(D61,2)="k)",-1000*VALUE(MID(D61,2,LEN(D61)-3)),VALUE(SUBSTITUTE(D61,",","")))))),IF(RIGHT(D61,1)="T",1000000000000*VALUE(LEFT(D61,LEN(D61)-1)),IF(RIGHT(D61,1)="M",1000000*VALUE(LEFT(D61,LEN(D61)-1)),IF(RIGHT(D61,1)="B",1000000000*VALUE(LEFT(D61,LEN(D61)-1)),IF(RIGHT(D61,1)="%",0.01*VALUE(LEFT(D61,LEN(D61)-1)),IF(RIGHT(D61,1)="k",1000*VALUE(LEFT(D61,LEN(D61)-1)),VALUE(SUBSTITUTE(D61,",",""))))))))),"N/A")</f>
        <v/>
      </c>
      <c r="L61">
        <f>IFERROR(IF(TRIM(E61)="-", "N/A", IF(RIGHT(E61,1)=")",IF(RIGHT(E61,2)="T)",-1000000000000*VALUE(MID(E61,2,LEN(E61)-3)),IF(RIGHT(E61,2)="M)",-1000000*VALUE(MID(E61,2,LEN(E61)-3)),IF(RIGHT(E61,2)="B)",-1000000000*VALUE(MID(E61,2,LEN(E61)-3)),IF(RIGHT(E61,2)="k)",-1000*VALUE(MID(E61,2,LEN(E61)-3)),VALUE(SUBSTITUTE(E61,",","")))))),IF(RIGHT(E61,1)="T",1000000000000*VALUE(LEFT(E61,LEN(E61)-1)),IF(RIGHT(E61,1)="M",1000000*VALUE(LEFT(E61,LEN(E61)-1)),IF(RIGHT(E61,1)="B",1000000000*VALUE(LEFT(E61,LEN(E61)-1)),IF(RIGHT(E61,1)="%",0.01*VALUE(LEFT(E61,LEN(E61)-1)),IF(RIGHT(E61,1)="k",1000*VALUE(LEFT(E61,LEN(E61)-1)),VALUE(SUBSTITUTE(E61,",",""))))))))),"N/A")</f>
        <v/>
      </c>
      <c r="M61">
        <f>IFERROR(IF(TRIM(F61)="-", "N/A", IF(RIGHT(F61,1)=")",IF(RIGHT(F61,2)="T)",-1000000000000*VALUE(MID(F61,2,LEN(F61)-3)),IF(RIGHT(F61,2)="M)",-1000000*VALUE(MID(F61,2,LEN(F61)-3)),IF(RIGHT(F61,2)="B)",-1000000000*VALUE(MID(F61,2,LEN(F61)-3)),IF(RIGHT(F61,2)="k)",-1000*VALUE(MID(F61,2,LEN(F61)-3)),VALUE(SUBSTITUTE(F61,",","")))))),IF(RIGHT(F61,1)="T",1000000000000*VALUE(LEFT(F61,LEN(F61)-1)),IF(RIGHT(F61,1)="M",1000000*VALUE(LEFT(F61,LEN(F61)-1)),IF(RIGHT(F61,1)="B",1000000000*VALUE(LEFT(F61,LEN(F61)-1)),IF(RIGHT(F61,1)="%",0.01*VALUE(LEFT(F61,LEN(F61)-1)),IF(RIGHT(F61,1)="k",1000*VALUE(LEFT(F61,LEN(F61)-1)),VALUE(SUBSTITUTE(F61,",",""))))))))),"N/A")</f>
        <v/>
      </c>
      <c r="N61">
        <f>IFERROR(IF(TRIM(G61)="-", "N/A", IF(RIGHT(G61,1)=")",IF(RIGHT(G61,2)="T)",-1000000000000*VALUE(MID(G61,2,LEN(G61)-3)),IF(RIGHT(G61,2)="M)",-1000000*VALUE(MID(G61,2,LEN(G61)-3)),IF(RIGHT(G61,2)="B)",-1000000000*VALUE(MID(G61,2,LEN(G61)-3)),IF(RIGHT(G61,2)="k)",-1000*VALUE(MID(G61,2,LEN(G61)-3)),VALUE(SUBSTITUTE(G61,",","")))))),IF(RIGHT(G61,1)="T",1000000000000*VALUE(LEFT(G61,LEN(G61)-1)),IF(RIGHT(G61,1)="M",1000000*VALUE(LEFT(G61,LEN(G61)-1)),IF(RIGHT(G61,1)="B",1000000000*VALUE(LEFT(G61,LEN(G61)-1)),IF(RIGHT(G61,1)="%",0.01*VALUE(LEFT(G61,LEN(G61)-1)),IF(RIGHT(G61,1)="k",1000*VALUE(LEFT(G61,LEN(G61)-1)),VALUE(SUBSTITUTE(G61,",",""))))))))),"N/A")</f>
        <v/>
      </c>
    </row>
    <row r="62" spans="1:60">
      <c s="1" r="A62" t="n">
        <v>1</v>
      </c>
      <c r="B62" t="s">
        <v>112</v>
      </c>
      <c r="C62" t="s">
        <v>4577</v>
      </c>
      <c r="D62" t="s"/>
      <c r="E62" t="s"/>
      <c r="F62" t="n">
        <v>0.24</v>
      </c>
      <c r="I62">
        <f>IF(AND(K62&gt; J62, L62&gt; K62, M62&gt; L62, N62&gt; M62), "pos_trend", IF(AND(K62&lt; J62, L62&lt; K62, M62&lt; L62, N62&lt; M62), "neg_trend", "N/A"))</f>
        <v/>
      </c>
      <c r="J62">
        <f>IFERROR(IF(TRIM(C62)="-", "N/A", IF(RIGHT(C62,1)=")",IF(RIGHT(C62,2)="T)",-1000000000000*VALUE(MID(C62,2,LEN(C62)-3)),IF(RIGHT(C62,2)="M)",-1000000*VALUE(MID(C62,2,LEN(C62)-3)),IF(RIGHT(C62,2)="B)",-1000000000*VALUE(MID(C62,2,LEN(C62)-3)),IF(RIGHT(C62,2)="k)",-1000*VALUE(MID(C62,2,LEN(C62)-3)),VALUE(SUBSTITUTE(C62,",","")))))),IF(RIGHT(C62,1)="T",1000000000000*VALUE(LEFT(C62,LEN(C62)-1)),IF(RIGHT(C62,1)="M",1000000*VALUE(LEFT(C62,LEN(C62)-1)),IF(RIGHT(C62,1)="B",1000000000*VALUE(LEFT(C62,LEN(C62)-1)),IF(RIGHT(C62,1)="%",0.01*VALUE(LEFT(C62,LEN(C62)-1)),IF(RIGHT(C62,1)="k",1000*VALUE(LEFT(C62,LEN(C62)-1)),VALUE(SUBSTITUTE(C62,",",""))))))))),"N/A")</f>
        <v/>
      </c>
      <c r="K62">
        <f>IFERROR(IF(TRIM(D62)="-", "N/A", IF(RIGHT(D62,1)=")",IF(RIGHT(D62,2)="T)",-1000000000000*VALUE(MID(D62,2,LEN(D62)-3)),IF(RIGHT(D62,2)="M)",-1000000*VALUE(MID(D62,2,LEN(D62)-3)),IF(RIGHT(D62,2)="B)",-1000000000*VALUE(MID(D62,2,LEN(D62)-3)),IF(RIGHT(D62,2)="k)",-1000*VALUE(MID(D62,2,LEN(D62)-3)),VALUE(SUBSTITUTE(D62,",","")))))),IF(RIGHT(D62,1)="T",1000000000000*VALUE(LEFT(D62,LEN(D62)-1)),IF(RIGHT(D62,1)="M",1000000*VALUE(LEFT(D62,LEN(D62)-1)),IF(RIGHT(D62,1)="B",1000000000*VALUE(LEFT(D62,LEN(D62)-1)),IF(RIGHT(D62,1)="%",0.01*VALUE(LEFT(D62,LEN(D62)-1)),IF(RIGHT(D62,1)="k",1000*VALUE(LEFT(D62,LEN(D62)-1)),VALUE(SUBSTITUTE(D62,",",""))))))))),"N/A")</f>
        <v/>
      </c>
      <c r="L62">
        <f>IFERROR(IF(TRIM(E62)="-", "N/A", IF(RIGHT(E62,1)=")",IF(RIGHT(E62,2)="T)",-1000000000000*VALUE(MID(E62,2,LEN(E62)-3)),IF(RIGHT(E62,2)="M)",-1000000*VALUE(MID(E62,2,LEN(E62)-3)),IF(RIGHT(E62,2)="B)",-1000000000*VALUE(MID(E62,2,LEN(E62)-3)),IF(RIGHT(E62,2)="k)",-1000*VALUE(MID(E62,2,LEN(E62)-3)),VALUE(SUBSTITUTE(E62,",","")))))),IF(RIGHT(E62,1)="T",1000000000000*VALUE(LEFT(E62,LEN(E62)-1)),IF(RIGHT(E62,1)="M",1000000*VALUE(LEFT(E62,LEN(E62)-1)),IF(RIGHT(E62,1)="B",1000000000*VALUE(LEFT(E62,LEN(E62)-1)),IF(RIGHT(E62,1)="%",0.01*VALUE(LEFT(E62,LEN(E62)-1)),IF(RIGHT(E62,1)="k",1000*VALUE(LEFT(E62,LEN(E62)-1)),VALUE(SUBSTITUTE(E62,",",""))))))))),"N/A")</f>
        <v/>
      </c>
      <c r="M62">
        <f>IFERROR(IF(TRIM(F62)="-", "N/A", IF(RIGHT(F62,1)=")",IF(RIGHT(F62,2)="T)",-1000000000000*VALUE(MID(F62,2,LEN(F62)-3)),IF(RIGHT(F62,2)="M)",-1000000*VALUE(MID(F62,2,LEN(F62)-3)),IF(RIGHT(F62,2)="B)",-1000000000*VALUE(MID(F62,2,LEN(F62)-3)),IF(RIGHT(F62,2)="k)",-1000*VALUE(MID(F62,2,LEN(F62)-3)),VALUE(SUBSTITUTE(F62,",","")))))),IF(RIGHT(F62,1)="T",1000000000000*VALUE(LEFT(F62,LEN(F62)-1)),IF(RIGHT(F62,1)="M",1000000*VALUE(LEFT(F62,LEN(F62)-1)),IF(RIGHT(F62,1)="B",1000000000*VALUE(LEFT(F62,LEN(F62)-1)),IF(RIGHT(F62,1)="%",0.01*VALUE(LEFT(F62,LEN(F62)-1)),IF(RIGHT(F62,1)="k",1000*VALUE(LEFT(F62,LEN(F62)-1)),VALUE(SUBSTITUTE(F62,",",""))))))))),"N/A")</f>
        <v/>
      </c>
      <c r="N62">
        <f>IFERROR(IF(TRIM(G62)="-", "N/A", IF(RIGHT(G62,1)=")",IF(RIGHT(G62,2)="T)",-1000000000000*VALUE(MID(G62,2,LEN(G62)-3)),IF(RIGHT(G62,2)="M)",-1000000*VALUE(MID(G62,2,LEN(G62)-3)),IF(RIGHT(G62,2)="B)",-1000000000*VALUE(MID(G62,2,LEN(G62)-3)),IF(RIGHT(G62,2)="k)",-1000*VALUE(MID(G62,2,LEN(G62)-3)),VALUE(SUBSTITUTE(G62,",","")))))),IF(RIGHT(G62,1)="T",1000000000000*VALUE(LEFT(G62,LEN(G62)-1)),IF(RIGHT(G62,1)="M",1000000*VALUE(LEFT(G62,LEN(G62)-1)),IF(RIGHT(G62,1)="B",1000000000*VALUE(LEFT(G62,LEN(G62)-1)),IF(RIGHT(G62,1)="%",0.01*VALUE(LEFT(G62,LEN(G62)-1)),IF(RIGHT(G62,1)="k",1000*VALUE(LEFT(G62,LEN(G62)-1)),VALUE(SUBSTITUTE(G62,",",""))))))))),"N/A")</f>
        <v/>
      </c>
    </row>
    <row r="63" spans="1:60">
      <c s="1" r="A63" t="n">
        <v>2</v>
      </c>
      <c r="B63" t="s">
        <v>114</v>
      </c>
      <c r="C63" t="s">
        <v>4578</v>
      </c>
      <c r="D63" t="s"/>
      <c r="E63" t="s"/>
      <c r="F63" t="n">
        <v>0.08</v>
      </c>
      <c r="I63">
        <f>IF(AND(K63&gt; J63, L63&gt; K63, M63&gt; L63, N63&gt; M63), "pos_trend", IF(AND(K63&lt; J63, L63&lt; K63, M63&lt; L63, N63&lt; M63), "neg_trend", "N/A"))</f>
        <v/>
      </c>
      <c r="J63">
        <f>IFERROR(IF(TRIM(C63)="-", "N/A", IF(RIGHT(C63,1)=")",IF(RIGHT(C63,2)="T)",-1000000000000*VALUE(MID(C63,2,LEN(C63)-3)),IF(RIGHT(C63,2)="M)",-1000000*VALUE(MID(C63,2,LEN(C63)-3)),IF(RIGHT(C63,2)="B)",-1000000000*VALUE(MID(C63,2,LEN(C63)-3)),IF(RIGHT(C63,2)="k)",-1000*VALUE(MID(C63,2,LEN(C63)-3)),VALUE(SUBSTITUTE(C63,",","")))))),IF(RIGHT(C63,1)="T",1000000000000*VALUE(LEFT(C63,LEN(C63)-1)),IF(RIGHT(C63,1)="M",1000000*VALUE(LEFT(C63,LEN(C63)-1)),IF(RIGHT(C63,1)="B",1000000000*VALUE(LEFT(C63,LEN(C63)-1)),IF(RIGHT(C63,1)="%",0.01*VALUE(LEFT(C63,LEN(C63)-1)),IF(RIGHT(C63,1)="k",1000*VALUE(LEFT(C63,LEN(C63)-1)),VALUE(SUBSTITUTE(C63,",",""))))))))),"N/A")</f>
        <v/>
      </c>
      <c r="K63">
        <f>IFERROR(IF(TRIM(D63)="-", "N/A", IF(RIGHT(D63,1)=")",IF(RIGHT(D63,2)="T)",-1000000000000*VALUE(MID(D63,2,LEN(D63)-3)),IF(RIGHT(D63,2)="M)",-1000000*VALUE(MID(D63,2,LEN(D63)-3)),IF(RIGHT(D63,2)="B)",-1000000000*VALUE(MID(D63,2,LEN(D63)-3)),IF(RIGHT(D63,2)="k)",-1000*VALUE(MID(D63,2,LEN(D63)-3)),VALUE(SUBSTITUTE(D63,",","")))))),IF(RIGHT(D63,1)="T",1000000000000*VALUE(LEFT(D63,LEN(D63)-1)),IF(RIGHT(D63,1)="M",1000000*VALUE(LEFT(D63,LEN(D63)-1)),IF(RIGHT(D63,1)="B",1000000000*VALUE(LEFT(D63,LEN(D63)-1)),IF(RIGHT(D63,1)="%",0.01*VALUE(LEFT(D63,LEN(D63)-1)),IF(RIGHT(D63,1)="k",1000*VALUE(LEFT(D63,LEN(D63)-1)),VALUE(SUBSTITUTE(D63,",",""))))))))),"N/A")</f>
        <v/>
      </c>
      <c r="L63">
        <f>IFERROR(IF(TRIM(E63)="-", "N/A", IF(RIGHT(E63,1)=")",IF(RIGHT(E63,2)="T)",-1000000000000*VALUE(MID(E63,2,LEN(E63)-3)),IF(RIGHT(E63,2)="M)",-1000000*VALUE(MID(E63,2,LEN(E63)-3)),IF(RIGHT(E63,2)="B)",-1000000000*VALUE(MID(E63,2,LEN(E63)-3)),IF(RIGHT(E63,2)="k)",-1000*VALUE(MID(E63,2,LEN(E63)-3)),VALUE(SUBSTITUTE(E63,",","")))))),IF(RIGHT(E63,1)="T",1000000000000*VALUE(LEFT(E63,LEN(E63)-1)),IF(RIGHT(E63,1)="M",1000000*VALUE(LEFT(E63,LEN(E63)-1)),IF(RIGHT(E63,1)="B",1000000000*VALUE(LEFT(E63,LEN(E63)-1)),IF(RIGHT(E63,1)="%",0.01*VALUE(LEFT(E63,LEN(E63)-1)),IF(RIGHT(E63,1)="k",1000*VALUE(LEFT(E63,LEN(E63)-1)),VALUE(SUBSTITUTE(E63,",",""))))))))),"N/A")</f>
        <v/>
      </c>
      <c r="M63">
        <f>IFERROR(IF(TRIM(F63)="-", "N/A", IF(RIGHT(F63,1)=")",IF(RIGHT(F63,2)="T)",-1000000000000*VALUE(MID(F63,2,LEN(F63)-3)),IF(RIGHT(F63,2)="M)",-1000000*VALUE(MID(F63,2,LEN(F63)-3)),IF(RIGHT(F63,2)="B)",-1000000000*VALUE(MID(F63,2,LEN(F63)-3)),IF(RIGHT(F63,2)="k)",-1000*VALUE(MID(F63,2,LEN(F63)-3)),VALUE(SUBSTITUTE(F63,",","")))))),IF(RIGHT(F63,1)="T",1000000000000*VALUE(LEFT(F63,LEN(F63)-1)),IF(RIGHT(F63,1)="M",1000000*VALUE(LEFT(F63,LEN(F63)-1)),IF(RIGHT(F63,1)="B",1000000000*VALUE(LEFT(F63,LEN(F63)-1)),IF(RIGHT(F63,1)="%",0.01*VALUE(LEFT(F63,LEN(F63)-1)),IF(RIGHT(F63,1)="k",1000*VALUE(LEFT(F63,LEN(F63)-1)),VALUE(SUBSTITUTE(F63,",",""))))))))),"N/A")</f>
        <v/>
      </c>
      <c r="N63">
        <f>IFERROR(IF(TRIM(G63)="-", "N/A", IF(RIGHT(G63,1)=")",IF(RIGHT(G63,2)="T)",-1000000000000*VALUE(MID(G63,2,LEN(G63)-3)),IF(RIGHT(G63,2)="M)",-1000000*VALUE(MID(G63,2,LEN(G63)-3)),IF(RIGHT(G63,2)="B)",-1000000000*VALUE(MID(G63,2,LEN(G63)-3)),IF(RIGHT(G63,2)="k)",-1000*VALUE(MID(G63,2,LEN(G63)-3)),VALUE(SUBSTITUTE(G63,",","")))))),IF(RIGHT(G63,1)="T",1000000000000*VALUE(LEFT(G63,LEN(G63)-1)),IF(RIGHT(G63,1)="M",1000000*VALUE(LEFT(G63,LEN(G63)-1)),IF(RIGHT(G63,1)="B",1000000000*VALUE(LEFT(G63,LEN(G63)-1)),IF(RIGHT(G63,1)="%",0.01*VALUE(LEFT(G63,LEN(G63)-1)),IF(RIGHT(G63,1)="k",1000*VALUE(LEFT(G63,LEN(G63)-1)),VALUE(SUBSTITUTE(G63,",",""))))))))),"N/A")</f>
        <v/>
      </c>
    </row>
    <row r="64" spans="1:60">
      <c s="1" r="A64" t="n">
        <v>3</v>
      </c>
      <c r="B64" t="s">
        <v>116</v>
      </c>
      <c r="C64" t="s">
        <v>4579</v>
      </c>
      <c r="D64" t="s"/>
      <c r="E64" t="s"/>
      <c r="F64" t="n">
        <v>0.12</v>
      </c>
      <c r="I64">
        <f>IF(AND(K64&gt; J64, L64&gt; K64, M64&gt; L64, N64&gt; M64), "pos_trend", IF(AND(K64&lt; J64, L64&lt; K64, M64&lt; L64, N64&lt; M64), "neg_trend", "N/A"))</f>
        <v/>
      </c>
      <c r="J64">
        <f>IFERROR(IF(TRIM(C64)="-", "N/A", IF(RIGHT(C64,1)=")",IF(RIGHT(C64,2)="T)",-1000000000000*VALUE(MID(C64,2,LEN(C64)-3)),IF(RIGHT(C64,2)="M)",-1000000*VALUE(MID(C64,2,LEN(C64)-3)),IF(RIGHT(C64,2)="B)",-1000000000*VALUE(MID(C64,2,LEN(C64)-3)),IF(RIGHT(C64,2)="k)",-1000*VALUE(MID(C64,2,LEN(C64)-3)),VALUE(SUBSTITUTE(C64,",","")))))),IF(RIGHT(C64,1)="T",1000000000000*VALUE(LEFT(C64,LEN(C64)-1)),IF(RIGHT(C64,1)="M",1000000*VALUE(LEFT(C64,LEN(C64)-1)),IF(RIGHT(C64,1)="B",1000000000*VALUE(LEFT(C64,LEN(C64)-1)),IF(RIGHT(C64,1)="%",0.01*VALUE(LEFT(C64,LEN(C64)-1)),IF(RIGHT(C64,1)="k",1000*VALUE(LEFT(C64,LEN(C64)-1)),VALUE(SUBSTITUTE(C64,",",""))))))))),"N/A")</f>
        <v/>
      </c>
      <c r="K64">
        <f>IFERROR(IF(TRIM(D64)="-", "N/A", IF(RIGHT(D64,1)=")",IF(RIGHT(D64,2)="T)",-1000000000000*VALUE(MID(D64,2,LEN(D64)-3)),IF(RIGHT(D64,2)="M)",-1000000*VALUE(MID(D64,2,LEN(D64)-3)),IF(RIGHT(D64,2)="B)",-1000000000*VALUE(MID(D64,2,LEN(D64)-3)),IF(RIGHT(D64,2)="k)",-1000*VALUE(MID(D64,2,LEN(D64)-3)),VALUE(SUBSTITUTE(D64,",","")))))),IF(RIGHT(D64,1)="T",1000000000000*VALUE(LEFT(D64,LEN(D64)-1)),IF(RIGHT(D64,1)="M",1000000*VALUE(LEFT(D64,LEN(D64)-1)),IF(RIGHT(D64,1)="B",1000000000*VALUE(LEFT(D64,LEN(D64)-1)),IF(RIGHT(D64,1)="%",0.01*VALUE(LEFT(D64,LEN(D64)-1)),IF(RIGHT(D64,1)="k",1000*VALUE(LEFT(D64,LEN(D64)-1)),VALUE(SUBSTITUTE(D64,",",""))))))))),"N/A")</f>
        <v/>
      </c>
      <c r="L64">
        <f>IFERROR(IF(TRIM(E64)="-", "N/A", IF(RIGHT(E64,1)=")",IF(RIGHT(E64,2)="T)",-1000000000000*VALUE(MID(E64,2,LEN(E64)-3)),IF(RIGHT(E64,2)="M)",-1000000*VALUE(MID(E64,2,LEN(E64)-3)),IF(RIGHT(E64,2)="B)",-1000000000*VALUE(MID(E64,2,LEN(E64)-3)),IF(RIGHT(E64,2)="k)",-1000*VALUE(MID(E64,2,LEN(E64)-3)),VALUE(SUBSTITUTE(E64,",","")))))),IF(RIGHT(E64,1)="T",1000000000000*VALUE(LEFT(E64,LEN(E64)-1)),IF(RIGHT(E64,1)="M",1000000*VALUE(LEFT(E64,LEN(E64)-1)),IF(RIGHT(E64,1)="B",1000000000*VALUE(LEFT(E64,LEN(E64)-1)),IF(RIGHT(E64,1)="%",0.01*VALUE(LEFT(E64,LEN(E64)-1)),IF(RIGHT(E64,1)="k",1000*VALUE(LEFT(E64,LEN(E64)-1)),VALUE(SUBSTITUTE(E64,",",""))))))))),"N/A")</f>
        <v/>
      </c>
      <c r="M64">
        <f>IFERROR(IF(TRIM(F64)="-", "N/A", IF(RIGHT(F64,1)=")",IF(RIGHT(F64,2)="T)",-1000000000000*VALUE(MID(F64,2,LEN(F64)-3)),IF(RIGHT(F64,2)="M)",-1000000*VALUE(MID(F64,2,LEN(F64)-3)),IF(RIGHT(F64,2)="B)",-1000000000*VALUE(MID(F64,2,LEN(F64)-3)),IF(RIGHT(F64,2)="k)",-1000*VALUE(MID(F64,2,LEN(F64)-3)),VALUE(SUBSTITUTE(F64,",","")))))),IF(RIGHT(F64,1)="T",1000000000000*VALUE(LEFT(F64,LEN(F64)-1)),IF(RIGHT(F64,1)="M",1000000*VALUE(LEFT(F64,LEN(F64)-1)),IF(RIGHT(F64,1)="B",1000000000*VALUE(LEFT(F64,LEN(F64)-1)),IF(RIGHT(F64,1)="%",0.01*VALUE(LEFT(F64,LEN(F64)-1)),IF(RIGHT(F64,1)="k",1000*VALUE(LEFT(F64,LEN(F64)-1)),VALUE(SUBSTITUTE(F64,",",""))))))))),"N/A")</f>
        <v/>
      </c>
      <c r="N64">
        <f>IFERROR(IF(TRIM(G64)="-", "N/A", IF(RIGHT(G64,1)=")",IF(RIGHT(G64,2)="T)",-1000000000000*VALUE(MID(G64,2,LEN(G64)-3)),IF(RIGHT(G64,2)="M)",-1000000*VALUE(MID(G64,2,LEN(G64)-3)),IF(RIGHT(G64,2)="B)",-1000000000*VALUE(MID(G64,2,LEN(G64)-3)),IF(RIGHT(G64,2)="k)",-1000*VALUE(MID(G64,2,LEN(G64)-3)),VALUE(SUBSTITUTE(G64,",","")))))),IF(RIGHT(G64,1)="T",1000000000000*VALUE(LEFT(G64,LEN(G64)-1)),IF(RIGHT(G64,1)="M",1000000*VALUE(LEFT(G64,LEN(G64)-1)),IF(RIGHT(G64,1)="B",1000000000*VALUE(LEFT(G64,LEN(G64)-1)),IF(RIGHT(G64,1)="%",0.01*VALUE(LEFT(G64,LEN(G64)-1)),IF(RIGHT(G64,1)="k",1000*VALUE(LEFT(G64,LEN(G64)-1)),VALUE(SUBSTITUTE(G64,",",""))))))))),"N/A")</f>
        <v/>
      </c>
    </row>
    <row r="65" spans="1:60">
      <c s="1" r="A65" t="n">
        <v>4</v>
      </c>
      <c r="B65" t="s">
        <v>118</v>
      </c>
      <c r="C65" t="s">
        <v>4580</v>
      </c>
      <c r="D65" t="s"/>
      <c r="E65" t="s"/>
      <c r="F65" t="n">
        <v>0.1</v>
      </c>
      <c r="I65">
        <f>IF(AND(K65&gt; J65, L65&gt; K65, M65&gt; L65, N65&gt; M65), "pos_trend", IF(AND(K65&lt; J65, L65&lt; K65, M65&lt; L65, N65&lt; M65), "neg_trend", "N/A"))</f>
        <v/>
      </c>
      <c r="J65">
        <f>IFERROR(IF(TRIM(C65)="-", "N/A", IF(RIGHT(C65,1)=")",IF(RIGHT(C65,2)="T)",-1000000000000*VALUE(MID(C65,2,LEN(C65)-3)),IF(RIGHT(C65,2)="M)",-1000000*VALUE(MID(C65,2,LEN(C65)-3)),IF(RIGHT(C65,2)="B)",-1000000000*VALUE(MID(C65,2,LEN(C65)-3)),IF(RIGHT(C65,2)="k)",-1000*VALUE(MID(C65,2,LEN(C65)-3)),VALUE(SUBSTITUTE(C65,",","")))))),IF(RIGHT(C65,1)="T",1000000000000*VALUE(LEFT(C65,LEN(C65)-1)),IF(RIGHT(C65,1)="M",1000000*VALUE(LEFT(C65,LEN(C65)-1)),IF(RIGHT(C65,1)="B",1000000000*VALUE(LEFT(C65,LEN(C65)-1)),IF(RIGHT(C65,1)="%",0.01*VALUE(LEFT(C65,LEN(C65)-1)),IF(RIGHT(C65,1)="k",1000*VALUE(LEFT(C65,LEN(C65)-1)),VALUE(SUBSTITUTE(C65,",",""))))))))),"N/A")</f>
        <v/>
      </c>
      <c r="K65">
        <f>IFERROR(IF(TRIM(D65)="-", "N/A", IF(RIGHT(D65,1)=")",IF(RIGHT(D65,2)="T)",-1000000000000*VALUE(MID(D65,2,LEN(D65)-3)),IF(RIGHT(D65,2)="M)",-1000000*VALUE(MID(D65,2,LEN(D65)-3)),IF(RIGHT(D65,2)="B)",-1000000000*VALUE(MID(D65,2,LEN(D65)-3)),IF(RIGHT(D65,2)="k)",-1000*VALUE(MID(D65,2,LEN(D65)-3)),VALUE(SUBSTITUTE(D65,",","")))))),IF(RIGHT(D65,1)="T",1000000000000*VALUE(LEFT(D65,LEN(D65)-1)),IF(RIGHT(D65,1)="M",1000000*VALUE(LEFT(D65,LEN(D65)-1)),IF(RIGHT(D65,1)="B",1000000000*VALUE(LEFT(D65,LEN(D65)-1)),IF(RIGHT(D65,1)="%",0.01*VALUE(LEFT(D65,LEN(D65)-1)),IF(RIGHT(D65,1)="k",1000*VALUE(LEFT(D65,LEN(D65)-1)),VALUE(SUBSTITUTE(D65,",",""))))))))),"N/A")</f>
        <v/>
      </c>
      <c r="L65">
        <f>IFERROR(IF(TRIM(E65)="-", "N/A", IF(RIGHT(E65,1)=")",IF(RIGHT(E65,2)="T)",-1000000000000*VALUE(MID(E65,2,LEN(E65)-3)),IF(RIGHT(E65,2)="M)",-1000000*VALUE(MID(E65,2,LEN(E65)-3)),IF(RIGHT(E65,2)="B)",-1000000000*VALUE(MID(E65,2,LEN(E65)-3)),IF(RIGHT(E65,2)="k)",-1000*VALUE(MID(E65,2,LEN(E65)-3)),VALUE(SUBSTITUTE(E65,",","")))))),IF(RIGHT(E65,1)="T",1000000000000*VALUE(LEFT(E65,LEN(E65)-1)),IF(RIGHT(E65,1)="M",1000000*VALUE(LEFT(E65,LEN(E65)-1)),IF(RIGHT(E65,1)="B",1000000000*VALUE(LEFT(E65,LEN(E65)-1)),IF(RIGHT(E65,1)="%",0.01*VALUE(LEFT(E65,LEN(E65)-1)),IF(RIGHT(E65,1)="k",1000*VALUE(LEFT(E65,LEN(E65)-1)),VALUE(SUBSTITUTE(E65,",",""))))))))),"N/A")</f>
        <v/>
      </c>
      <c r="M65">
        <f>IFERROR(IF(TRIM(F65)="-", "N/A", IF(RIGHT(F65,1)=")",IF(RIGHT(F65,2)="T)",-1000000000000*VALUE(MID(F65,2,LEN(F65)-3)),IF(RIGHT(F65,2)="M)",-1000000*VALUE(MID(F65,2,LEN(F65)-3)),IF(RIGHT(F65,2)="B)",-1000000000*VALUE(MID(F65,2,LEN(F65)-3)),IF(RIGHT(F65,2)="k)",-1000*VALUE(MID(F65,2,LEN(F65)-3)),VALUE(SUBSTITUTE(F65,",","")))))),IF(RIGHT(F65,1)="T",1000000000000*VALUE(LEFT(F65,LEN(F65)-1)),IF(RIGHT(F65,1)="M",1000000*VALUE(LEFT(F65,LEN(F65)-1)),IF(RIGHT(F65,1)="B",1000000000*VALUE(LEFT(F65,LEN(F65)-1)),IF(RIGHT(F65,1)="%",0.01*VALUE(LEFT(F65,LEN(F65)-1)),IF(RIGHT(F65,1)="k",1000*VALUE(LEFT(F65,LEN(F65)-1)),VALUE(SUBSTITUTE(F65,",",""))))))))),"N/A")</f>
        <v/>
      </c>
      <c r="N65">
        <f>IFERROR(IF(TRIM(G65)="-", "N/A", IF(RIGHT(G65,1)=")",IF(RIGHT(G65,2)="T)",-1000000000000*VALUE(MID(G65,2,LEN(G65)-3)),IF(RIGHT(G65,2)="M)",-1000000*VALUE(MID(G65,2,LEN(G65)-3)),IF(RIGHT(G65,2)="B)",-1000000000*VALUE(MID(G65,2,LEN(G65)-3)),IF(RIGHT(G65,2)="k)",-1000*VALUE(MID(G65,2,LEN(G65)-3)),VALUE(SUBSTITUTE(G65,",","")))))),IF(RIGHT(G65,1)="T",1000000000000*VALUE(LEFT(G65,LEN(G65)-1)),IF(RIGHT(G65,1)="M",1000000*VALUE(LEFT(G65,LEN(G65)-1)),IF(RIGHT(G65,1)="B",1000000000*VALUE(LEFT(G65,LEN(G65)-1)),IF(RIGHT(G65,1)="%",0.01*VALUE(LEFT(G65,LEN(G65)-1)),IF(RIGHT(G65,1)="k",1000*VALUE(LEFT(G65,LEN(G65)-1)),VALUE(SUBSTITUTE(G65,",",""))))))))),"N/A")</f>
        <v/>
      </c>
    </row>
    <row r="66" spans="1:60">
      <c s="1" r="A66" t="n">
        <v>5</v>
      </c>
      <c r="B66" t="s">
        <v>120</v>
      </c>
      <c r="C66" t="s">
        <v>4581</v>
      </c>
      <c r="D66" t="s"/>
      <c r="E66" t="s"/>
      <c r="F66" t="s"/>
      <c r="I66">
        <f>IF(AND(K66&gt; J66, L66&gt; K66, M66&gt; L66, N66&gt; M66), "pos_trend", IF(AND(K66&lt; J66, L66&lt; K66, M66&lt; L66, N66&lt; M66), "neg_trend", "N/A"))</f>
        <v/>
      </c>
      <c r="J66">
        <f>IFERROR(IF(TRIM(C66)="-", "N/A", IF(RIGHT(C66,1)=")",IF(RIGHT(C66,2)="T)",-1000000000000*VALUE(MID(C66,2,LEN(C66)-3)),IF(RIGHT(C66,2)="M)",-1000000*VALUE(MID(C66,2,LEN(C66)-3)),IF(RIGHT(C66,2)="B)",-1000000000*VALUE(MID(C66,2,LEN(C66)-3)),IF(RIGHT(C66,2)="k)",-1000*VALUE(MID(C66,2,LEN(C66)-3)),VALUE(SUBSTITUTE(C66,",","")))))),IF(RIGHT(C66,1)="T",1000000000000*VALUE(LEFT(C66,LEN(C66)-1)),IF(RIGHT(C66,1)="M",1000000*VALUE(LEFT(C66,LEN(C66)-1)),IF(RIGHT(C66,1)="B",1000000000*VALUE(LEFT(C66,LEN(C66)-1)),IF(RIGHT(C66,1)="%",0.01*VALUE(LEFT(C66,LEN(C66)-1)),IF(RIGHT(C66,1)="k",1000*VALUE(LEFT(C66,LEN(C66)-1)),VALUE(SUBSTITUTE(C66,",",""))))))))),"N/A")</f>
        <v/>
      </c>
      <c r="K66">
        <f>IFERROR(IF(TRIM(D66)="-", "N/A", IF(RIGHT(D66,1)=")",IF(RIGHT(D66,2)="T)",-1000000000000*VALUE(MID(D66,2,LEN(D66)-3)),IF(RIGHT(D66,2)="M)",-1000000*VALUE(MID(D66,2,LEN(D66)-3)),IF(RIGHT(D66,2)="B)",-1000000000*VALUE(MID(D66,2,LEN(D66)-3)),IF(RIGHT(D66,2)="k)",-1000*VALUE(MID(D66,2,LEN(D66)-3)),VALUE(SUBSTITUTE(D66,",","")))))),IF(RIGHT(D66,1)="T",1000000000000*VALUE(LEFT(D66,LEN(D66)-1)),IF(RIGHT(D66,1)="M",1000000*VALUE(LEFT(D66,LEN(D66)-1)),IF(RIGHT(D66,1)="B",1000000000*VALUE(LEFT(D66,LEN(D66)-1)),IF(RIGHT(D66,1)="%",0.01*VALUE(LEFT(D66,LEN(D66)-1)),IF(RIGHT(D66,1)="k",1000*VALUE(LEFT(D66,LEN(D66)-1)),VALUE(SUBSTITUTE(D66,",",""))))))))),"N/A")</f>
        <v/>
      </c>
      <c r="L66">
        <f>IFERROR(IF(TRIM(E66)="-", "N/A", IF(RIGHT(E66,1)=")",IF(RIGHT(E66,2)="T)",-1000000000000*VALUE(MID(E66,2,LEN(E66)-3)),IF(RIGHT(E66,2)="M)",-1000000*VALUE(MID(E66,2,LEN(E66)-3)),IF(RIGHT(E66,2)="B)",-1000000000*VALUE(MID(E66,2,LEN(E66)-3)),IF(RIGHT(E66,2)="k)",-1000*VALUE(MID(E66,2,LEN(E66)-3)),VALUE(SUBSTITUTE(E66,",","")))))),IF(RIGHT(E66,1)="T",1000000000000*VALUE(LEFT(E66,LEN(E66)-1)),IF(RIGHT(E66,1)="M",1000000*VALUE(LEFT(E66,LEN(E66)-1)),IF(RIGHT(E66,1)="B",1000000000*VALUE(LEFT(E66,LEN(E66)-1)),IF(RIGHT(E66,1)="%",0.01*VALUE(LEFT(E66,LEN(E66)-1)),IF(RIGHT(E66,1)="k",1000*VALUE(LEFT(E66,LEN(E66)-1)),VALUE(SUBSTITUTE(E66,",",""))))))))),"N/A")</f>
        <v/>
      </c>
      <c r="M66">
        <f>IFERROR(IF(TRIM(F66)="-", "N/A", IF(RIGHT(F66,1)=")",IF(RIGHT(F66,2)="T)",-1000000000000*VALUE(MID(F66,2,LEN(F66)-3)),IF(RIGHT(F66,2)="M)",-1000000*VALUE(MID(F66,2,LEN(F66)-3)),IF(RIGHT(F66,2)="B)",-1000000000*VALUE(MID(F66,2,LEN(F66)-3)),IF(RIGHT(F66,2)="k)",-1000*VALUE(MID(F66,2,LEN(F66)-3)),VALUE(SUBSTITUTE(F66,",","")))))),IF(RIGHT(F66,1)="T",1000000000000*VALUE(LEFT(F66,LEN(F66)-1)),IF(RIGHT(F66,1)="M",1000000*VALUE(LEFT(F66,LEN(F66)-1)),IF(RIGHT(F66,1)="B",1000000000*VALUE(LEFT(F66,LEN(F66)-1)),IF(RIGHT(F66,1)="%",0.01*VALUE(LEFT(F66,LEN(F66)-1)),IF(RIGHT(F66,1)="k",1000*VALUE(LEFT(F66,LEN(F66)-1)),VALUE(SUBSTITUTE(F66,",",""))))))))),"N/A")</f>
        <v/>
      </c>
      <c r="N66">
        <f>IFERROR(IF(TRIM(G66)="-", "N/A", IF(RIGHT(G66,1)=")",IF(RIGHT(G66,2)="T)",-1000000000000*VALUE(MID(G66,2,LEN(G66)-3)),IF(RIGHT(G66,2)="M)",-1000000*VALUE(MID(G66,2,LEN(G66)-3)),IF(RIGHT(G66,2)="B)",-1000000000*VALUE(MID(G66,2,LEN(G66)-3)),IF(RIGHT(G66,2)="k)",-1000*VALUE(MID(G66,2,LEN(G66)-3)),VALUE(SUBSTITUTE(G66,",","")))))),IF(RIGHT(G66,1)="T",1000000000000*VALUE(LEFT(G66,LEN(G66)-1)),IF(RIGHT(G66,1)="M",1000000*VALUE(LEFT(G66,LEN(G66)-1)),IF(RIGHT(G66,1)="B",1000000000*VALUE(LEFT(G66,LEN(G66)-1)),IF(RIGHT(G66,1)="%",0.01*VALUE(LEFT(G66,LEN(G66)-1)),IF(RIGHT(G66,1)="k",1000*VALUE(LEFT(G66,LEN(G66)-1)),VALUE(SUBSTITUTE(G66,",",""))))))))),"N/A")</f>
        <v/>
      </c>
    </row>
    <row r="67" spans="1:60">
      <c r="D67" t="s">
        <v>122</v>
      </c>
      <c r="E67">
        <f>C1</f>
        <v/>
      </c>
      <c r="I67">
        <f>IF(AND(K67&gt; J67, L67&gt; K67, M67&gt; L67, N67&gt; M67), "pos_trend", IF(AND(K67&lt; J67, L67&lt; K67, M67&lt; L67, N67&lt; M67), "neg_trend", "N/A"))</f>
        <v/>
      </c>
      <c r="J67">
        <f>IFERROR(IF(TRIM(C67)="-", "N/A", IF(RIGHT(C67,1)=")",IF(RIGHT(C67,2)="T)",-1000000000000*VALUE(MID(C67,2,LEN(C67)-3)),IF(RIGHT(C67,2)="M)",-1000000*VALUE(MID(C67,2,LEN(C67)-3)),IF(RIGHT(C67,2)="B)",-1000000000*VALUE(MID(C67,2,LEN(C67)-3)),IF(RIGHT(C67,2)="k)",-1000*VALUE(MID(C67,2,LEN(C67)-3)),VALUE(SUBSTITUTE(C67,",","")))))),IF(RIGHT(C67,1)="T",1000000000000*VALUE(LEFT(C67,LEN(C67)-1)),IF(RIGHT(C67,1)="M",1000000*VALUE(LEFT(C67,LEN(C67)-1)),IF(RIGHT(C67,1)="B",1000000000*VALUE(LEFT(C67,LEN(C67)-1)),IF(RIGHT(C67,1)="%",0.01*VALUE(LEFT(C67,LEN(C67)-1)),IF(RIGHT(C67,1)="k",1000*VALUE(LEFT(C67,LEN(C67)-1)),VALUE(SUBSTITUTE(C67,",",""))))))))),"N/A")</f>
        <v/>
      </c>
      <c r="K67">
        <f>IFERROR(IF(TRIM(D67)="-", "N/A", IF(RIGHT(D67,1)=")",IF(RIGHT(D67,2)="T)",-1000000000000*VALUE(MID(D67,2,LEN(D67)-3)),IF(RIGHT(D67,2)="M)",-1000000*VALUE(MID(D67,2,LEN(D67)-3)),IF(RIGHT(D67,2)="B)",-1000000000*VALUE(MID(D67,2,LEN(D67)-3)),IF(RIGHT(D67,2)="k)",-1000*VALUE(MID(D67,2,LEN(D67)-3)),VALUE(SUBSTITUTE(D67,",","")))))),IF(RIGHT(D67,1)="T",1000000000000*VALUE(LEFT(D67,LEN(D67)-1)),IF(RIGHT(D67,1)="M",1000000*VALUE(LEFT(D67,LEN(D67)-1)),IF(RIGHT(D67,1)="B",1000000000*VALUE(LEFT(D67,LEN(D67)-1)),IF(RIGHT(D67,1)="%",0.01*VALUE(LEFT(D67,LEN(D67)-1)),IF(RIGHT(D67,1)="k",1000*VALUE(LEFT(D67,LEN(D67)-1)),VALUE(SUBSTITUTE(D67,",",""))))))))),"N/A")</f>
        <v/>
      </c>
      <c r="L67">
        <f>IFERROR(IF(TRIM(E67)="-", "N/A", IF(RIGHT(E67,1)=")",IF(RIGHT(E67,2)="T)",-1000000000000*VALUE(MID(E67,2,LEN(E67)-3)),IF(RIGHT(E67,2)="M)",-1000000*VALUE(MID(E67,2,LEN(E67)-3)),IF(RIGHT(E67,2)="B)",-1000000000*VALUE(MID(E67,2,LEN(E67)-3)),IF(RIGHT(E67,2)="k)",-1000*VALUE(MID(E67,2,LEN(E67)-3)),VALUE(SUBSTITUTE(E67,",","")))))),IF(RIGHT(E67,1)="T",1000000000000*VALUE(LEFT(E67,LEN(E67)-1)),IF(RIGHT(E67,1)="M",1000000*VALUE(LEFT(E67,LEN(E67)-1)),IF(RIGHT(E67,1)="B",1000000000*VALUE(LEFT(E67,LEN(E67)-1)),IF(RIGHT(E67,1)="%",0.01*VALUE(LEFT(E67,LEN(E67)-1)),IF(RIGHT(E67,1)="k",1000*VALUE(LEFT(E67,LEN(E67)-1)),VALUE(SUBSTITUTE(E67,",",""))))))))),"N/A")</f>
        <v/>
      </c>
      <c r="M67">
        <f>IFERROR(IF(TRIM(F67)="-", "N/A", IF(RIGHT(F67,1)=")",IF(RIGHT(F67,2)="T)",-1000000000000*VALUE(MID(F67,2,LEN(F67)-3)),IF(RIGHT(F67,2)="M)",-1000000*VALUE(MID(F67,2,LEN(F67)-3)),IF(RIGHT(F67,2)="B)",-1000000000*VALUE(MID(F67,2,LEN(F67)-3)),IF(RIGHT(F67,2)="k)",-1000*VALUE(MID(F67,2,LEN(F67)-3)),VALUE(SUBSTITUTE(F67,",","")))))),IF(RIGHT(F67,1)="T",1000000000000*VALUE(LEFT(F67,LEN(F67)-1)),IF(RIGHT(F67,1)="M",1000000*VALUE(LEFT(F67,LEN(F67)-1)),IF(RIGHT(F67,1)="B",1000000000*VALUE(LEFT(F67,LEN(F67)-1)),IF(RIGHT(F67,1)="%",0.01*VALUE(LEFT(F67,LEN(F67)-1)),IF(RIGHT(F67,1)="k",1000*VALUE(LEFT(F67,LEN(F67)-1)),VALUE(SUBSTITUTE(F67,",",""))))))))),"N/A")</f>
        <v/>
      </c>
      <c r="N67">
        <f>IFERROR(IF(TRIM(G67)="-", "N/A", IF(RIGHT(G67,1)=")",IF(RIGHT(G67,2)="T)",-1000000000000*VALUE(MID(G67,2,LEN(G67)-3)),IF(RIGHT(G67,2)="M)",-1000000*VALUE(MID(G67,2,LEN(G67)-3)),IF(RIGHT(G67,2)="B)",-1000000000*VALUE(MID(G67,2,LEN(G67)-3)),IF(RIGHT(G67,2)="k)",-1000*VALUE(MID(G67,2,LEN(G67)-3)),VALUE(SUBSTITUTE(G67,",","")))))),IF(RIGHT(G67,1)="T",1000000000000*VALUE(LEFT(G67,LEN(G67)-1)),IF(RIGHT(G67,1)="M",1000000*VALUE(LEFT(G67,LEN(G67)-1)),IF(RIGHT(G67,1)="B",1000000000*VALUE(LEFT(G67,LEN(G67)-1)),IF(RIGHT(G67,1)="%",0.01*VALUE(LEFT(G67,LEN(G67)-1)),IF(RIGHT(G67,1)="k",1000*VALUE(LEFT(G67,LEN(G67)-1)),VALUE(SUBSTITUTE(G67,",",""))))))))),"N/A")</f>
        <v/>
      </c>
    </row>
    <row r="68" spans="1:60">
      <c s="1" r="A68" t="n">
        <v>0</v>
      </c>
      <c r="B68" t="s">
        <v>123</v>
      </c>
      <c r="C68" t="s">
        <v>4551</v>
      </c>
      <c r="D68">
        <f>IFERROR(AVERAGE(VALUE(INDIRECT("J"&amp;(MATCH(B68,B69:B500,0)+68))),VALUE(INDIRECT("J"&amp;(MATCH(B68,B69:B500,0)+79))),VALUE(INDIRECT("J"&amp;(MATCH(B68,B69:B500,0)+90))),VALUE(INDIRECT("J"&amp;(MATCH(B68,B69:B500,0)+101)))),"")</f>
        <v/>
      </c>
      <c r="E68">
        <f>IFERROR(IF(AND(C68&lt;&gt;"",D68&lt;&gt;0),IF(VALUE(J68)&gt;VALUE(K68),"above average","below average"),"no data"),"no data")</f>
        <v/>
      </c>
      <c r="I68">
        <f>IF(AND(K68&gt; J68, L68&gt; K68, M68&gt; L68, N68&gt; M68), "pos_trend", IF(AND(K68&lt; J68, L68&lt; K68, M68&lt; L68, N68&lt; M68), "neg_trend", "N/A"))</f>
        <v/>
      </c>
      <c r="J68">
        <f>IFERROR(IF(TRIM(C68)="-", "N/A", IF(RIGHT(C68,1)=")",IF(RIGHT(C68,2)="T)",-1000000000000*VALUE(MID(C68,2,LEN(C68)-3)),IF(RIGHT(C68,2)="M)",-1000000*VALUE(MID(C68,2,LEN(C68)-3)),IF(RIGHT(C68,2)="B)",-1000000000*VALUE(MID(C68,2,LEN(C68)-3)),IF(RIGHT(C68,2)="k)",-1000*VALUE(MID(C68,2,LEN(C68)-3)),VALUE(SUBSTITUTE(C68,",","")))))),IF(RIGHT(C68,1)="T",1000000000000*VALUE(LEFT(C68,LEN(C68)-1)),IF(RIGHT(C68,1)="M",1000000*VALUE(LEFT(C68,LEN(C68)-1)),IF(RIGHT(C68,1)="B",1000000000*VALUE(LEFT(C68,LEN(C68)-1)),IF(RIGHT(C68,1)="%",0.01*VALUE(LEFT(C68,LEN(C68)-1)),IF(RIGHT(C68,1)="k",1000*VALUE(LEFT(C68,LEN(C68)-1)),VALUE(SUBSTITUTE(C68,",",""))))))))),"N/A")</f>
        <v/>
      </c>
      <c r="K68">
        <f>IFERROR(IF(TRIM(D68)="-", "N/A", IF(RIGHT(D68,1)=")",IF(RIGHT(D68,2)="T)",-1000000000000*VALUE(MID(D68,2,LEN(D68)-3)),IF(RIGHT(D68,2)="M)",-1000000*VALUE(MID(D68,2,LEN(D68)-3)),IF(RIGHT(D68,2)="B)",-1000000000*VALUE(MID(D68,2,LEN(D68)-3)),IF(RIGHT(D68,2)="k)",-1000*VALUE(MID(D68,2,LEN(D68)-3)),VALUE(SUBSTITUTE(D68,",","")))))),IF(RIGHT(D68,1)="T",1000000000000*VALUE(LEFT(D68,LEN(D68)-1)),IF(RIGHT(D68,1)="M",1000000*VALUE(LEFT(D68,LEN(D68)-1)),IF(RIGHT(D68,1)="B",1000000000*VALUE(LEFT(D68,LEN(D68)-1)),IF(RIGHT(D68,1)="%",0.01*VALUE(LEFT(D68,LEN(D68)-1)),IF(RIGHT(D68,1)="k",1000*VALUE(LEFT(D68,LEN(D68)-1)),VALUE(SUBSTITUTE(D68,",",""))))))))),"N/A")</f>
        <v/>
      </c>
      <c r="L68">
        <f>IFERROR(IF(TRIM(E68)="-", "N/A", IF(RIGHT(E68,1)=")",IF(RIGHT(E68,2)="T)",-1000000000000*VALUE(MID(E68,2,LEN(E68)-3)),IF(RIGHT(E68,2)="M)",-1000000*VALUE(MID(E68,2,LEN(E68)-3)),IF(RIGHT(E68,2)="B)",-1000000000*VALUE(MID(E68,2,LEN(E68)-3)),IF(RIGHT(E68,2)="k)",-1000*VALUE(MID(E68,2,LEN(E68)-3)),VALUE(SUBSTITUTE(E68,",","")))))),IF(RIGHT(E68,1)="T",1000000000000*VALUE(LEFT(E68,LEN(E68)-1)),IF(RIGHT(E68,1)="M",1000000*VALUE(LEFT(E68,LEN(E68)-1)),IF(RIGHT(E68,1)="B",1000000000*VALUE(LEFT(E68,LEN(E68)-1)),IF(RIGHT(E68,1)="%",0.01*VALUE(LEFT(E68,LEN(E68)-1)),IF(RIGHT(E68,1)="k",1000*VALUE(LEFT(E68,LEN(E68)-1)),VALUE(SUBSTITUTE(E68,",",""))))))))),"N/A")</f>
        <v/>
      </c>
      <c r="M68">
        <f>IFERROR(IF(TRIM(F68)="-", "N/A", IF(RIGHT(F68,1)=")",IF(RIGHT(F68,2)="T)",-1000000000000*VALUE(MID(F68,2,LEN(F68)-3)),IF(RIGHT(F68,2)="M)",-1000000*VALUE(MID(F68,2,LEN(F68)-3)),IF(RIGHT(F68,2)="B)",-1000000000*VALUE(MID(F68,2,LEN(F68)-3)),IF(RIGHT(F68,2)="k)",-1000*VALUE(MID(F68,2,LEN(F68)-3)),VALUE(SUBSTITUTE(F68,",","")))))),IF(RIGHT(F68,1)="T",1000000000000*VALUE(LEFT(F68,LEN(F68)-1)),IF(RIGHT(F68,1)="M",1000000*VALUE(LEFT(F68,LEN(F68)-1)),IF(RIGHT(F68,1)="B",1000000000*VALUE(LEFT(F68,LEN(F68)-1)),IF(RIGHT(F68,1)="%",0.01*VALUE(LEFT(F68,LEN(F68)-1)),IF(RIGHT(F68,1)="k",1000*VALUE(LEFT(F68,LEN(F68)-1)),VALUE(SUBSTITUTE(F68,",",""))))))))),"N/A")</f>
        <v/>
      </c>
      <c r="N68">
        <f>IFERROR(IF(TRIM(G68)="-", "N/A", IF(RIGHT(G68,1)=")",IF(RIGHT(G68,2)="T)",-1000000000000*VALUE(MID(G68,2,LEN(G68)-3)),IF(RIGHT(G68,2)="M)",-1000000*VALUE(MID(G68,2,LEN(G68)-3)),IF(RIGHT(G68,2)="B)",-1000000000*VALUE(MID(G68,2,LEN(G68)-3)),IF(RIGHT(G68,2)="k)",-1000*VALUE(MID(G68,2,LEN(G68)-3)),VALUE(SUBSTITUTE(G68,",","")))))),IF(RIGHT(G68,1)="T",1000000000000*VALUE(LEFT(G68,LEN(G68)-1)),IF(RIGHT(G68,1)="M",1000000*VALUE(LEFT(G68,LEN(G68)-1)),IF(RIGHT(G68,1)="B",1000000000*VALUE(LEFT(G68,LEN(G68)-1)),IF(RIGHT(G68,1)="%",0.01*VALUE(LEFT(G68,LEN(G68)-1)),IF(RIGHT(G68,1)="k",1000*VALUE(LEFT(G68,LEN(G68)-1)),VALUE(SUBSTITUTE(G68,",",""))))))))),"N/A")</f>
        <v/>
      </c>
    </row>
    <row r="69" spans="1:60">
      <c s="1" r="A69" t="n">
        <v>1</v>
      </c>
      <c r="B69" t="s">
        <v>124</v>
      </c>
      <c r="C69" t="s"/>
      <c r="D69">
        <f>IFERROR(AVERAGE(VALUE(INDIRECT("J"&amp;(MATCH(B69,B70:B501,0)+69))),VALUE(INDIRECT("J"&amp;(MATCH(B69,B70:B501,0)+80))),VALUE(INDIRECT("J"&amp;(MATCH(B69,B70:B501,0)+91))),VALUE(INDIRECT("J"&amp;(MATCH(B69,B70:B501,0)+102)))),"")</f>
        <v/>
      </c>
      <c r="E69">
        <f>IFERROR(IF(AND(C69&lt;&gt;"",D69&lt;&gt;0),IF(VALUE(J69)&gt;VALUE(K69),"above average","below average"),"no data"),"no data")</f>
        <v/>
      </c>
      <c r="I69">
        <f>IF(AND(K69&gt; J69, L69&gt; K69, M69&gt; L69, N69&gt; M69), "pos_trend", IF(AND(K69&lt; J69, L69&lt; K69, M69&lt; L69, N69&lt; M69), "neg_trend", "N/A"))</f>
        <v/>
      </c>
      <c r="J69">
        <f>IFERROR(IF(TRIM(C69)="-", "N/A", IF(RIGHT(C69,1)=")",IF(RIGHT(C69,2)="T)",-1000000000000*VALUE(MID(C69,2,LEN(C69)-3)),IF(RIGHT(C69,2)="M)",-1000000*VALUE(MID(C69,2,LEN(C69)-3)),IF(RIGHT(C69,2)="B)",-1000000000*VALUE(MID(C69,2,LEN(C69)-3)),IF(RIGHT(C69,2)="k)",-1000*VALUE(MID(C69,2,LEN(C69)-3)),VALUE(SUBSTITUTE(C69,",","")))))),IF(RIGHT(C69,1)="T",1000000000000*VALUE(LEFT(C69,LEN(C69)-1)),IF(RIGHT(C69,1)="M",1000000*VALUE(LEFT(C69,LEN(C69)-1)),IF(RIGHT(C69,1)="B",1000000000*VALUE(LEFT(C69,LEN(C69)-1)),IF(RIGHT(C69,1)="%",0.01*VALUE(LEFT(C69,LEN(C69)-1)),IF(RIGHT(C69,1)="k",1000*VALUE(LEFT(C69,LEN(C69)-1)),VALUE(SUBSTITUTE(C69,",",""))))))))),"N/A")</f>
        <v/>
      </c>
      <c r="K69">
        <f>IFERROR(IF(TRIM(D69)="-", "N/A", IF(RIGHT(D69,1)=")",IF(RIGHT(D69,2)="T)",-1000000000000*VALUE(MID(D69,2,LEN(D69)-3)),IF(RIGHT(D69,2)="M)",-1000000*VALUE(MID(D69,2,LEN(D69)-3)),IF(RIGHT(D69,2)="B)",-1000000000*VALUE(MID(D69,2,LEN(D69)-3)),IF(RIGHT(D69,2)="k)",-1000*VALUE(MID(D69,2,LEN(D69)-3)),VALUE(SUBSTITUTE(D69,",","")))))),IF(RIGHT(D69,1)="T",1000000000000*VALUE(LEFT(D69,LEN(D69)-1)),IF(RIGHT(D69,1)="M",1000000*VALUE(LEFT(D69,LEN(D69)-1)),IF(RIGHT(D69,1)="B",1000000000*VALUE(LEFT(D69,LEN(D69)-1)),IF(RIGHT(D69,1)="%",0.01*VALUE(LEFT(D69,LEN(D69)-1)),IF(RIGHT(D69,1)="k",1000*VALUE(LEFT(D69,LEN(D69)-1)),VALUE(SUBSTITUTE(D69,",",""))))))))),"N/A")</f>
        <v/>
      </c>
      <c r="L69">
        <f>IFERROR(IF(TRIM(E69)="-", "N/A", IF(RIGHT(E69,1)=")",IF(RIGHT(E69,2)="T)",-1000000000000*VALUE(MID(E69,2,LEN(E69)-3)),IF(RIGHT(E69,2)="M)",-1000000*VALUE(MID(E69,2,LEN(E69)-3)),IF(RIGHT(E69,2)="B)",-1000000000*VALUE(MID(E69,2,LEN(E69)-3)),IF(RIGHT(E69,2)="k)",-1000*VALUE(MID(E69,2,LEN(E69)-3)),VALUE(SUBSTITUTE(E69,",","")))))),IF(RIGHT(E69,1)="T",1000000000000*VALUE(LEFT(E69,LEN(E69)-1)),IF(RIGHT(E69,1)="M",1000000*VALUE(LEFT(E69,LEN(E69)-1)),IF(RIGHT(E69,1)="B",1000000000*VALUE(LEFT(E69,LEN(E69)-1)),IF(RIGHT(E69,1)="%",0.01*VALUE(LEFT(E69,LEN(E69)-1)),IF(RIGHT(E69,1)="k",1000*VALUE(LEFT(E69,LEN(E69)-1)),VALUE(SUBSTITUTE(E69,",",""))))))))),"N/A")</f>
        <v/>
      </c>
      <c r="M69">
        <f>IFERROR(IF(TRIM(F69)="-", "N/A", IF(RIGHT(F69,1)=")",IF(RIGHT(F69,2)="T)",-1000000000000*VALUE(MID(F69,2,LEN(F69)-3)),IF(RIGHT(F69,2)="M)",-1000000*VALUE(MID(F69,2,LEN(F69)-3)),IF(RIGHT(F69,2)="B)",-1000000000*VALUE(MID(F69,2,LEN(F69)-3)),IF(RIGHT(F69,2)="k)",-1000*VALUE(MID(F69,2,LEN(F69)-3)),VALUE(SUBSTITUTE(F69,",","")))))),IF(RIGHT(F69,1)="T",1000000000000*VALUE(LEFT(F69,LEN(F69)-1)),IF(RIGHT(F69,1)="M",1000000*VALUE(LEFT(F69,LEN(F69)-1)),IF(RIGHT(F69,1)="B",1000000000*VALUE(LEFT(F69,LEN(F69)-1)),IF(RIGHT(F69,1)="%",0.01*VALUE(LEFT(F69,LEN(F69)-1)),IF(RIGHT(F69,1)="k",1000*VALUE(LEFT(F69,LEN(F69)-1)),VALUE(SUBSTITUTE(F69,",",""))))))))),"N/A")</f>
        <v/>
      </c>
      <c r="N69">
        <f>IFERROR(IF(TRIM(G69)="-", "N/A", IF(RIGHT(G69,1)=")",IF(RIGHT(G69,2)="T)",-1000000000000*VALUE(MID(G69,2,LEN(G69)-3)),IF(RIGHT(G69,2)="M)",-1000000*VALUE(MID(G69,2,LEN(G69)-3)),IF(RIGHT(G69,2)="B)",-1000000000*VALUE(MID(G69,2,LEN(G69)-3)),IF(RIGHT(G69,2)="k)",-1000*VALUE(MID(G69,2,LEN(G69)-3)),VALUE(SUBSTITUTE(G69,",","")))))),IF(RIGHT(G69,1)="T",1000000000000*VALUE(LEFT(G69,LEN(G69)-1)),IF(RIGHT(G69,1)="M",1000000*VALUE(LEFT(G69,LEN(G69)-1)),IF(RIGHT(G69,1)="B",1000000000*VALUE(LEFT(G69,LEN(G69)-1)),IF(RIGHT(G69,1)="%",0.01*VALUE(LEFT(G69,LEN(G69)-1)),IF(RIGHT(G69,1)="k",1000*VALUE(LEFT(G69,LEN(G69)-1)),VALUE(SUBSTITUTE(G69,",",""))))))))),"N/A")</f>
        <v/>
      </c>
    </row>
    <row r="70" spans="1:60">
      <c s="1" r="A70" t="n">
        <v>2</v>
      </c>
      <c r="B70" t="s">
        <v>125</v>
      </c>
      <c r="C70" t="s">
        <v>4552</v>
      </c>
      <c r="D70">
        <f>IFERROR(AVERAGE(VALUE(INDIRECT("J"&amp;(MATCH(B70,B71:B502,0)+70))),VALUE(INDIRECT("J"&amp;(MATCH(B70,B71:B502,0)+81))),VALUE(INDIRECT("J"&amp;(MATCH(B70,B71:B502,0)+92))),VALUE(INDIRECT("J"&amp;(MATCH(B70,B71:B502,0)+103)))),"")</f>
        <v/>
      </c>
      <c r="E70">
        <f>IFERROR(IF(AND(C70&lt;&gt;"",D70&lt;&gt;0),IF(VALUE(J70)&gt;VALUE(K70),"above average","below average"),"no data"),"no data")</f>
        <v/>
      </c>
      <c r="F70">
        <f>IF(E70="above average",LOWER(TRIM(IF(ISNUMBER(VALUE(RIGHT(B70,1))),REPLACE(B70,LEN(B70),1,""),B70))),"")</f>
        <v/>
      </c>
      <c r="G70">
        <f>IFERROR(LEFT(F70,FIND("(",F70) - 2),F70)</f>
        <v/>
      </c>
      <c r="I70">
        <f>IF(AND(K70&gt; J70, L70&gt; K70, M70&gt; L70, N70&gt; M70), "pos_trend", IF(AND(K70&lt; J70, L70&lt; K70, M70&lt; L70, N70&lt; M70), "neg_trend", "N/A"))</f>
        <v/>
      </c>
      <c r="J70">
        <f>IFERROR(IF(TRIM(C70)="-", "N/A", IF(RIGHT(C70,1)=")",IF(RIGHT(C70,2)="T)",-1000000000000*VALUE(MID(C70,2,LEN(C70)-3)),IF(RIGHT(C70,2)="M)",-1000000*VALUE(MID(C70,2,LEN(C70)-3)),IF(RIGHT(C70,2)="B)",-1000000000*VALUE(MID(C70,2,LEN(C70)-3)),IF(RIGHT(C70,2)="k)",-1000*VALUE(MID(C70,2,LEN(C70)-3)),VALUE(SUBSTITUTE(C70,",","")))))),IF(RIGHT(C70,1)="T",1000000000000*VALUE(LEFT(C70,LEN(C70)-1)),IF(RIGHT(C70,1)="M",1000000*VALUE(LEFT(C70,LEN(C70)-1)),IF(RIGHT(C70,1)="B",1000000000*VALUE(LEFT(C70,LEN(C70)-1)),IF(RIGHT(C70,1)="%",0.01*VALUE(LEFT(C70,LEN(C70)-1)),IF(RIGHT(C70,1)="k",1000*VALUE(LEFT(C70,LEN(C70)-1)),VALUE(SUBSTITUTE(C70,",",""))))))))),"N/A")</f>
        <v/>
      </c>
      <c r="K70">
        <f>IFERROR(IF(TRIM(D70)="-", "N/A", IF(RIGHT(D70,1)=")",IF(RIGHT(D70,2)="T)",-1000000000000*VALUE(MID(D70,2,LEN(D70)-3)),IF(RIGHT(D70,2)="M)",-1000000*VALUE(MID(D70,2,LEN(D70)-3)),IF(RIGHT(D70,2)="B)",-1000000000*VALUE(MID(D70,2,LEN(D70)-3)),IF(RIGHT(D70,2)="k)",-1000*VALUE(MID(D70,2,LEN(D70)-3)),VALUE(SUBSTITUTE(D70,",","")))))),IF(RIGHT(D70,1)="T",1000000000000*VALUE(LEFT(D70,LEN(D70)-1)),IF(RIGHT(D70,1)="M",1000000*VALUE(LEFT(D70,LEN(D70)-1)),IF(RIGHT(D70,1)="B",1000000000*VALUE(LEFT(D70,LEN(D70)-1)),IF(RIGHT(D70,1)="%",0.01*VALUE(LEFT(D70,LEN(D70)-1)),IF(RIGHT(D70,1)="k",1000*VALUE(LEFT(D70,LEN(D70)-1)),VALUE(SUBSTITUTE(D70,",",""))))))))),"N/A")</f>
        <v/>
      </c>
      <c r="L70">
        <f>IFERROR(IF(TRIM(E70)="-", "N/A", IF(RIGHT(E70,1)=")",IF(RIGHT(E70,2)="T)",-1000000000000*VALUE(MID(E70,2,LEN(E70)-3)),IF(RIGHT(E70,2)="M)",-1000000*VALUE(MID(E70,2,LEN(E70)-3)),IF(RIGHT(E70,2)="B)",-1000000000*VALUE(MID(E70,2,LEN(E70)-3)),IF(RIGHT(E70,2)="k)",-1000*VALUE(MID(E70,2,LEN(E70)-3)),VALUE(SUBSTITUTE(E70,",","")))))),IF(RIGHT(E70,1)="T",1000000000000*VALUE(LEFT(E70,LEN(E70)-1)),IF(RIGHT(E70,1)="M",1000000*VALUE(LEFT(E70,LEN(E70)-1)),IF(RIGHT(E70,1)="B",1000000000*VALUE(LEFT(E70,LEN(E70)-1)),IF(RIGHT(E70,1)="%",0.01*VALUE(LEFT(E70,LEN(E70)-1)),IF(RIGHT(E70,1)="k",1000*VALUE(LEFT(E70,LEN(E70)-1)),VALUE(SUBSTITUTE(E70,",",""))))))))),"N/A")</f>
        <v/>
      </c>
      <c r="M70">
        <f>IFERROR(IF(TRIM(F70)="-", "N/A", IF(RIGHT(F70,1)=")",IF(RIGHT(F70,2)="T)",-1000000000000*VALUE(MID(F70,2,LEN(F70)-3)),IF(RIGHT(F70,2)="M)",-1000000*VALUE(MID(F70,2,LEN(F70)-3)),IF(RIGHT(F70,2)="B)",-1000000000*VALUE(MID(F70,2,LEN(F70)-3)),IF(RIGHT(F70,2)="k)",-1000*VALUE(MID(F70,2,LEN(F70)-3)),VALUE(SUBSTITUTE(F70,",","")))))),IF(RIGHT(F70,1)="T",1000000000000*VALUE(LEFT(F70,LEN(F70)-1)),IF(RIGHT(F70,1)="M",1000000*VALUE(LEFT(F70,LEN(F70)-1)),IF(RIGHT(F70,1)="B",1000000000*VALUE(LEFT(F70,LEN(F70)-1)),IF(RIGHT(F70,1)="%",0.01*VALUE(LEFT(F70,LEN(F70)-1)),IF(RIGHT(F70,1)="k",1000*VALUE(LEFT(F70,LEN(F70)-1)),VALUE(SUBSTITUTE(F70,",",""))))))))),"N/A")</f>
        <v/>
      </c>
      <c r="N70">
        <f>IFERROR(IF(TRIM(G70)="-", "N/A", IF(RIGHT(G70,1)=")",IF(RIGHT(G70,2)="T)",-1000000000000*VALUE(MID(G70,2,LEN(G70)-3)),IF(RIGHT(G70,2)="M)",-1000000*VALUE(MID(G70,2,LEN(G70)-3)),IF(RIGHT(G70,2)="B)",-1000000000*VALUE(MID(G70,2,LEN(G70)-3)),IF(RIGHT(G70,2)="k)",-1000*VALUE(MID(G70,2,LEN(G70)-3)),VALUE(SUBSTITUTE(G70,",","")))))),IF(RIGHT(G70,1)="T",1000000000000*VALUE(LEFT(G70,LEN(G70)-1)),IF(RIGHT(G70,1)="M",1000000*VALUE(LEFT(G70,LEN(G70)-1)),IF(RIGHT(G70,1)="B",1000000000*VALUE(LEFT(G70,LEN(G70)-1)),IF(RIGHT(G70,1)="%",0.01*VALUE(LEFT(G70,LEN(G70)-1)),IF(RIGHT(G70,1)="k",1000*VALUE(LEFT(G70,LEN(G70)-1)),VALUE(SUBSTITUTE(G70,",",""))))))))),"N/A")</f>
        <v/>
      </c>
    </row>
    <row r="71" spans="1:60">
      <c s="1" r="A71" t="n">
        <v>3</v>
      </c>
      <c r="B71" t="s">
        <v>126</v>
      </c>
      <c r="C71" t="s">
        <v>4582</v>
      </c>
      <c r="D71">
        <f>IFERROR(AVERAGE(VALUE(INDIRECT("J"&amp;(MATCH(B71,B72:B503,0)+71))),VALUE(INDIRECT("J"&amp;(MATCH(B71,B72:B503,0)+82))),VALUE(INDIRECT("J"&amp;(MATCH(B71,B72:B503,0)+93))),VALUE(INDIRECT("J"&amp;(MATCH(B71,B72:B503,0)+104)))),"")</f>
        <v/>
      </c>
      <c r="E71">
        <f>IFERROR(IF(AND(C71&lt;&gt;"",D71&lt;&gt;0),IF(VALUE(J71)&gt;VALUE(K71),"above average","below average"),"no data"),"no data")</f>
        <v/>
      </c>
      <c r="F71">
        <f>IF(E71="above average",LOWER(TRIM(IF(ISNUMBER(VALUE(RIGHT(B71,1))),REPLACE(B71,LEN(B71),1,""),B71))),"")</f>
        <v/>
      </c>
      <c r="G71">
        <f>IF(F71&lt;&gt;"", G70 &amp; ", " &amp; IFERROR(LEFT(F71,FIND("(",F71) - 2),F71),G70)</f>
        <v/>
      </c>
      <c r="I71">
        <f>IF(AND(K71&gt; J71, L71&gt; K71, M71&gt; L71, N71&gt; M71), "pos_trend", IF(AND(K71&lt; J71, L71&lt; K71, M71&lt; L71, N71&lt; M71), "neg_trend", "N/A"))</f>
        <v/>
      </c>
      <c r="J71">
        <f>IFERROR(IF(TRIM(C71)="-", "N/A", IF(RIGHT(C71,1)=")",IF(RIGHT(C71,2)="T)",-1000000000000*VALUE(MID(C71,2,LEN(C71)-3)),IF(RIGHT(C71,2)="M)",-1000000*VALUE(MID(C71,2,LEN(C71)-3)),IF(RIGHT(C71,2)="B)",-1000000000*VALUE(MID(C71,2,LEN(C71)-3)),IF(RIGHT(C71,2)="k)",-1000*VALUE(MID(C71,2,LEN(C71)-3)),VALUE(SUBSTITUTE(C71,",","")))))),IF(RIGHT(C71,1)="T",1000000000000*VALUE(LEFT(C71,LEN(C71)-1)),IF(RIGHT(C71,1)="M",1000000*VALUE(LEFT(C71,LEN(C71)-1)),IF(RIGHT(C71,1)="B",1000000000*VALUE(LEFT(C71,LEN(C71)-1)),IF(RIGHT(C71,1)="%",0.01*VALUE(LEFT(C71,LEN(C71)-1)),IF(RIGHT(C71,1)="k",1000*VALUE(LEFT(C71,LEN(C71)-1)),VALUE(SUBSTITUTE(C71,",",""))))))))),"N/A")</f>
        <v/>
      </c>
      <c r="K71">
        <f>IFERROR(IF(TRIM(D71)="-", "N/A", IF(RIGHT(D71,1)=")",IF(RIGHT(D71,2)="T)",-1000000000000*VALUE(MID(D71,2,LEN(D71)-3)),IF(RIGHT(D71,2)="M)",-1000000*VALUE(MID(D71,2,LEN(D71)-3)),IF(RIGHT(D71,2)="B)",-1000000000*VALUE(MID(D71,2,LEN(D71)-3)),IF(RIGHT(D71,2)="k)",-1000*VALUE(MID(D71,2,LEN(D71)-3)),VALUE(SUBSTITUTE(D71,",","")))))),IF(RIGHT(D71,1)="T",1000000000000*VALUE(LEFT(D71,LEN(D71)-1)),IF(RIGHT(D71,1)="M",1000000*VALUE(LEFT(D71,LEN(D71)-1)),IF(RIGHT(D71,1)="B",1000000000*VALUE(LEFT(D71,LEN(D71)-1)),IF(RIGHT(D71,1)="%",0.01*VALUE(LEFT(D71,LEN(D71)-1)),IF(RIGHT(D71,1)="k",1000*VALUE(LEFT(D71,LEN(D71)-1)),VALUE(SUBSTITUTE(D71,",",""))))))))),"N/A")</f>
        <v/>
      </c>
      <c r="L71">
        <f>IFERROR(IF(TRIM(E71)="-", "N/A", IF(RIGHT(E71,1)=")",IF(RIGHT(E71,2)="T)",-1000000000000*VALUE(MID(E71,2,LEN(E71)-3)),IF(RIGHT(E71,2)="M)",-1000000*VALUE(MID(E71,2,LEN(E71)-3)),IF(RIGHT(E71,2)="B)",-1000000000*VALUE(MID(E71,2,LEN(E71)-3)),IF(RIGHT(E71,2)="k)",-1000*VALUE(MID(E71,2,LEN(E71)-3)),VALUE(SUBSTITUTE(E71,",","")))))),IF(RIGHT(E71,1)="T",1000000000000*VALUE(LEFT(E71,LEN(E71)-1)),IF(RIGHT(E71,1)="M",1000000*VALUE(LEFT(E71,LEN(E71)-1)),IF(RIGHT(E71,1)="B",1000000000*VALUE(LEFT(E71,LEN(E71)-1)),IF(RIGHT(E71,1)="%",0.01*VALUE(LEFT(E71,LEN(E71)-1)),IF(RIGHT(E71,1)="k",1000*VALUE(LEFT(E71,LEN(E71)-1)),VALUE(SUBSTITUTE(E71,",",""))))))))),"N/A")</f>
        <v/>
      </c>
      <c r="M71">
        <f>IFERROR(IF(TRIM(F71)="-", "N/A", IF(RIGHT(F71,1)=")",IF(RIGHT(F71,2)="T)",-1000000000000*VALUE(MID(F71,2,LEN(F71)-3)),IF(RIGHT(F71,2)="M)",-1000000*VALUE(MID(F71,2,LEN(F71)-3)),IF(RIGHT(F71,2)="B)",-1000000000*VALUE(MID(F71,2,LEN(F71)-3)),IF(RIGHT(F71,2)="k)",-1000*VALUE(MID(F71,2,LEN(F71)-3)),VALUE(SUBSTITUTE(F71,",","")))))),IF(RIGHT(F71,1)="T",1000000000000*VALUE(LEFT(F71,LEN(F71)-1)),IF(RIGHT(F71,1)="M",1000000*VALUE(LEFT(F71,LEN(F71)-1)),IF(RIGHT(F71,1)="B",1000000000*VALUE(LEFT(F71,LEN(F71)-1)),IF(RIGHT(F71,1)="%",0.01*VALUE(LEFT(F71,LEN(F71)-1)),IF(RIGHT(F71,1)="k",1000*VALUE(LEFT(F71,LEN(F71)-1)),VALUE(SUBSTITUTE(F71,",",""))))))))),"N/A")</f>
        <v/>
      </c>
      <c r="N71">
        <f>IFERROR(IF(TRIM(G71)="-", "N/A", IF(RIGHT(G71,1)=")",IF(RIGHT(G71,2)="T)",-1000000000000*VALUE(MID(G71,2,LEN(G71)-3)),IF(RIGHT(G71,2)="M)",-1000000*VALUE(MID(G71,2,LEN(G71)-3)),IF(RIGHT(G71,2)="B)",-1000000000*VALUE(MID(G71,2,LEN(G71)-3)),IF(RIGHT(G71,2)="k)",-1000*VALUE(MID(G71,2,LEN(G71)-3)),VALUE(SUBSTITUTE(G71,",","")))))),IF(RIGHT(G71,1)="T",1000000000000*VALUE(LEFT(G71,LEN(G71)-1)),IF(RIGHT(G71,1)="M",1000000*VALUE(LEFT(G71,LEN(G71)-1)),IF(RIGHT(G71,1)="B",1000000000*VALUE(LEFT(G71,LEN(G71)-1)),IF(RIGHT(G71,1)="%",0.01*VALUE(LEFT(G71,LEN(G71)-1)),IF(RIGHT(G71,1)="k",1000*VALUE(LEFT(G71,LEN(G71)-1)),VALUE(SUBSTITUTE(G71,",",""))))))))),"N/A")</f>
        <v/>
      </c>
    </row>
    <row r="72" spans="1:60">
      <c s="1" r="A72" t="n">
        <v>4</v>
      </c>
      <c r="B72" t="s">
        <v>128</v>
      </c>
      <c r="C72" t="s">
        <v>166</v>
      </c>
      <c r="D72">
        <f>IFERROR(AVERAGE(VALUE(INDIRECT("J"&amp;(MATCH(B72,B73:B504,0)+72))),VALUE(INDIRECT("J"&amp;(MATCH(B72,B73:B504,0)+83))),VALUE(INDIRECT("J"&amp;(MATCH(B72,B73:B504,0)+94))),VALUE(INDIRECT("J"&amp;(MATCH(B72,B73:B504,0)+105)))),"")</f>
        <v/>
      </c>
      <c r="E72">
        <f>IFERROR(IF(AND(C72&lt;&gt;"",D72&lt;&gt;0),IF(VALUE(J72)&gt;VALUE(K72),"above average","below average"),"no data"),"no data")</f>
        <v/>
      </c>
      <c r="F72">
        <f>IF(E72="above average",LOWER(TRIM(IF(ISNUMBER(VALUE(RIGHT(B72,1))),REPLACE(B72,LEN(B72),1,""),B72))),"")</f>
        <v/>
      </c>
      <c r="G72">
        <f>IF(F72&lt;&gt;"", G71 &amp; ", " &amp; IFERROR(LEFT(F72,FIND("(",F72) - 2),F72),G71)</f>
        <v/>
      </c>
      <c r="I72">
        <f>IF(AND(K72&gt; J72, L72&gt; K72, M72&gt; L72, N72&gt; M72), "pos_trend", IF(AND(K72&lt; J72, L72&lt; K72, M72&lt; L72, N72&lt; M72), "neg_trend", "N/A"))</f>
        <v/>
      </c>
      <c r="J72">
        <f>IFERROR(IF(TRIM(C72)="-", "N/A", IF(RIGHT(C72,1)=")",IF(RIGHT(C72,2)="T)",-1000000000000*VALUE(MID(C72,2,LEN(C72)-3)),IF(RIGHT(C72,2)="M)",-1000000*VALUE(MID(C72,2,LEN(C72)-3)),IF(RIGHT(C72,2)="B)",-1000000000*VALUE(MID(C72,2,LEN(C72)-3)),IF(RIGHT(C72,2)="k)",-1000*VALUE(MID(C72,2,LEN(C72)-3)),VALUE(SUBSTITUTE(C72,",","")))))),IF(RIGHT(C72,1)="T",1000000000000*VALUE(LEFT(C72,LEN(C72)-1)),IF(RIGHT(C72,1)="M",1000000*VALUE(LEFT(C72,LEN(C72)-1)),IF(RIGHT(C72,1)="B",1000000000*VALUE(LEFT(C72,LEN(C72)-1)),IF(RIGHT(C72,1)="%",0.01*VALUE(LEFT(C72,LEN(C72)-1)),IF(RIGHT(C72,1)="k",1000*VALUE(LEFT(C72,LEN(C72)-1)),VALUE(SUBSTITUTE(C72,",",""))))))))),"N/A")</f>
        <v/>
      </c>
      <c r="K72">
        <f>IFERROR(IF(TRIM(D72)="-", "N/A", IF(RIGHT(D72,1)=")",IF(RIGHT(D72,2)="T)",-1000000000000*VALUE(MID(D72,2,LEN(D72)-3)),IF(RIGHT(D72,2)="M)",-1000000*VALUE(MID(D72,2,LEN(D72)-3)),IF(RIGHT(D72,2)="B)",-1000000000*VALUE(MID(D72,2,LEN(D72)-3)),IF(RIGHT(D72,2)="k)",-1000*VALUE(MID(D72,2,LEN(D72)-3)),VALUE(SUBSTITUTE(D72,",","")))))),IF(RIGHT(D72,1)="T",1000000000000*VALUE(LEFT(D72,LEN(D72)-1)),IF(RIGHT(D72,1)="M",1000000*VALUE(LEFT(D72,LEN(D72)-1)),IF(RIGHT(D72,1)="B",1000000000*VALUE(LEFT(D72,LEN(D72)-1)),IF(RIGHT(D72,1)="%",0.01*VALUE(LEFT(D72,LEN(D72)-1)),IF(RIGHT(D72,1)="k",1000*VALUE(LEFT(D72,LEN(D72)-1)),VALUE(SUBSTITUTE(D72,",",""))))))))),"N/A")</f>
        <v/>
      </c>
      <c r="L72">
        <f>IFERROR(IF(TRIM(E72)="-", "N/A", IF(RIGHT(E72,1)=")",IF(RIGHT(E72,2)="T)",-1000000000000*VALUE(MID(E72,2,LEN(E72)-3)),IF(RIGHT(E72,2)="M)",-1000000*VALUE(MID(E72,2,LEN(E72)-3)),IF(RIGHT(E72,2)="B)",-1000000000*VALUE(MID(E72,2,LEN(E72)-3)),IF(RIGHT(E72,2)="k)",-1000*VALUE(MID(E72,2,LEN(E72)-3)),VALUE(SUBSTITUTE(E72,",","")))))),IF(RIGHT(E72,1)="T",1000000000000*VALUE(LEFT(E72,LEN(E72)-1)),IF(RIGHT(E72,1)="M",1000000*VALUE(LEFT(E72,LEN(E72)-1)),IF(RIGHT(E72,1)="B",1000000000*VALUE(LEFT(E72,LEN(E72)-1)),IF(RIGHT(E72,1)="%",0.01*VALUE(LEFT(E72,LEN(E72)-1)),IF(RIGHT(E72,1)="k",1000*VALUE(LEFT(E72,LEN(E72)-1)),VALUE(SUBSTITUTE(E72,",",""))))))))),"N/A")</f>
        <v/>
      </c>
      <c r="M72">
        <f>IFERROR(IF(TRIM(F72)="-", "N/A", IF(RIGHT(F72,1)=")",IF(RIGHT(F72,2)="T)",-1000000000000*VALUE(MID(F72,2,LEN(F72)-3)),IF(RIGHT(F72,2)="M)",-1000000*VALUE(MID(F72,2,LEN(F72)-3)),IF(RIGHT(F72,2)="B)",-1000000000*VALUE(MID(F72,2,LEN(F72)-3)),IF(RIGHT(F72,2)="k)",-1000*VALUE(MID(F72,2,LEN(F72)-3)),VALUE(SUBSTITUTE(F72,",","")))))),IF(RIGHT(F72,1)="T",1000000000000*VALUE(LEFT(F72,LEN(F72)-1)),IF(RIGHT(F72,1)="M",1000000*VALUE(LEFT(F72,LEN(F72)-1)),IF(RIGHT(F72,1)="B",1000000000*VALUE(LEFT(F72,LEN(F72)-1)),IF(RIGHT(F72,1)="%",0.01*VALUE(LEFT(F72,LEN(F72)-1)),IF(RIGHT(F72,1)="k",1000*VALUE(LEFT(F72,LEN(F72)-1)),VALUE(SUBSTITUTE(F72,",",""))))))))),"N/A")</f>
        <v/>
      </c>
      <c r="N72">
        <f>IFERROR(IF(TRIM(G72)="-", "N/A", IF(RIGHT(G72,1)=")",IF(RIGHT(G72,2)="T)",-1000000000000*VALUE(MID(G72,2,LEN(G72)-3)),IF(RIGHT(G72,2)="M)",-1000000*VALUE(MID(G72,2,LEN(G72)-3)),IF(RIGHT(G72,2)="B)",-1000000000*VALUE(MID(G72,2,LEN(G72)-3)),IF(RIGHT(G72,2)="k)",-1000*VALUE(MID(G72,2,LEN(G72)-3)),VALUE(SUBSTITUTE(G72,",","")))))),IF(RIGHT(G72,1)="T",1000000000000*VALUE(LEFT(G72,LEN(G72)-1)),IF(RIGHT(G72,1)="M",1000000*VALUE(LEFT(G72,LEN(G72)-1)),IF(RIGHT(G72,1)="B",1000000000*VALUE(LEFT(G72,LEN(G72)-1)),IF(RIGHT(G72,1)="%",0.01*VALUE(LEFT(G72,LEN(G72)-1)),IF(RIGHT(G72,1)="k",1000*VALUE(LEFT(G72,LEN(G72)-1)),VALUE(SUBSTITUTE(G72,",",""))))))))),"N/A")</f>
        <v/>
      </c>
    </row>
    <row r="73" spans="1:60">
      <c s="1" r="A73" t="n">
        <v>5</v>
      </c>
      <c r="B73" t="s">
        <v>130</v>
      </c>
      <c r="C73" t="s">
        <v>3447</v>
      </c>
      <c r="D73">
        <f>IFERROR(AVERAGE(VALUE(INDIRECT("J"&amp;(MATCH(B73,B74:B505,0)+73))),VALUE(INDIRECT("J"&amp;(MATCH(B73,B74:B505,0)+84))),VALUE(INDIRECT("J"&amp;(MATCH(B73,B74:B505,0)+95))),VALUE(INDIRECT("J"&amp;(MATCH(B73,B74:B505,0)+106)))),"")</f>
        <v/>
      </c>
      <c r="E73">
        <f>IFERROR(IF(AND(C73&lt;&gt;"",D73&lt;&gt;0),IF(VALUE(J73)&gt;VALUE(K73),"above average","below average"),"no data"),"no data")</f>
        <v/>
      </c>
      <c r="F73">
        <f>IF(E73="above average",LOWER(TRIM(IF(ISNUMBER(VALUE(RIGHT(B73,1))),REPLACE(B73,LEN(B73),1,""),B73))),"")</f>
        <v/>
      </c>
      <c r="G73">
        <f>IF(F73&lt;&gt;"", G72 &amp; ", " &amp; IFERROR(LEFT(F73,FIND("(",F73) - 2),F73),G72)</f>
        <v/>
      </c>
      <c r="I73">
        <f>IF(AND(K73&gt; J73, L73&gt; K73, M73&gt; L73, N73&gt; M73), "pos_trend", IF(AND(K73&lt; J73, L73&lt; K73, M73&lt; L73, N73&lt; M73), "neg_trend", "N/A"))</f>
        <v/>
      </c>
      <c r="J73">
        <f>IFERROR(IF(TRIM(C73)="-", "N/A", IF(RIGHT(C73,1)=")",IF(RIGHT(C73,2)="T)",-1000000000000*VALUE(MID(C73,2,LEN(C73)-3)),IF(RIGHT(C73,2)="M)",-1000000*VALUE(MID(C73,2,LEN(C73)-3)),IF(RIGHT(C73,2)="B)",-1000000000*VALUE(MID(C73,2,LEN(C73)-3)),IF(RIGHT(C73,2)="k)",-1000*VALUE(MID(C73,2,LEN(C73)-3)),VALUE(SUBSTITUTE(C73,",","")))))),IF(RIGHT(C73,1)="T",1000000000000*VALUE(LEFT(C73,LEN(C73)-1)),IF(RIGHT(C73,1)="M",1000000*VALUE(LEFT(C73,LEN(C73)-1)),IF(RIGHT(C73,1)="B",1000000000*VALUE(LEFT(C73,LEN(C73)-1)),IF(RIGHT(C73,1)="%",0.01*VALUE(LEFT(C73,LEN(C73)-1)),IF(RIGHT(C73,1)="k",1000*VALUE(LEFT(C73,LEN(C73)-1)),VALUE(SUBSTITUTE(C73,",",""))))))))),"N/A")</f>
        <v/>
      </c>
      <c r="K73">
        <f>IFERROR(IF(TRIM(D73)="-", "N/A", IF(RIGHT(D73,1)=")",IF(RIGHT(D73,2)="T)",-1000000000000*VALUE(MID(D73,2,LEN(D73)-3)),IF(RIGHT(D73,2)="M)",-1000000*VALUE(MID(D73,2,LEN(D73)-3)),IF(RIGHT(D73,2)="B)",-1000000000*VALUE(MID(D73,2,LEN(D73)-3)),IF(RIGHT(D73,2)="k)",-1000*VALUE(MID(D73,2,LEN(D73)-3)),VALUE(SUBSTITUTE(D73,",","")))))),IF(RIGHT(D73,1)="T",1000000000000*VALUE(LEFT(D73,LEN(D73)-1)),IF(RIGHT(D73,1)="M",1000000*VALUE(LEFT(D73,LEN(D73)-1)),IF(RIGHT(D73,1)="B",1000000000*VALUE(LEFT(D73,LEN(D73)-1)),IF(RIGHT(D73,1)="%",0.01*VALUE(LEFT(D73,LEN(D73)-1)),IF(RIGHT(D73,1)="k",1000*VALUE(LEFT(D73,LEN(D73)-1)),VALUE(SUBSTITUTE(D73,",",""))))))))),"N/A")</f>
        <v/>
      </c>
      <c r="L73">
        <f>IFERROR(IF(TRIM(E73)="-", "N/A", IF(RIGHT(E73,1)=")",IF(RIGHT(E73,2)="T)",-1000000000000*VALUE(MID(E73,2,LEN(E73)-3)),IF(RIGHT(E73,2)="M)",-1000000*VALUE(MID(E73,2,LEN(E73)-3)),IF(RIGHT(E73,2)="B)",-1000000000*VALUE(MID(E73,2,LEN(E73)-3)),IF(RIGHT(E73,2)="k)",-1000*VALUE(MID(E73,2,LEN(E73)-3)),VALUE(SUBSTITUTE(E73,",","")))))),IF(RIGHT(E73,1)="T",1000000000000*VALUE(LEFT(E73,LEN(E73)-1)),IF(RIGHT(E73,1)="M",1000000*VALUE(LEFT(E73,LEN(E73)-1)),IF(RIGHT(E73,1)="B",1000000000*VALUE(LEFT(E73,LEN(E73)-1)),IF(RIGHT(E73,1)="%",0.01*VALUE(LEFT(E73,LEN(E73)-1)),IF(RIGHT(E73,1)="k",1000*VALUE(LEFT(E73,LEN(E73)-1)),VALUE(SUBSTITUTE(E73,",",""))))))))),"N/A")</f>
        <v/>
      </c>
      <c r="M73">
        <f>IFERROR(IF(TRIM(F73)="-", "N/A", IF(RIGHT(F73,1)=")",IF(RIGHT(F73,2)="T)",-1000000000000*VALUE(MID(F73,2,LEN(F73)-3)),IF(RIGHT(F73,2)="M)",-1000000*VALUE(MID(F73,2,LEN(F73)-3)),IF(RIGHT(F73,2)="B)",-1000000000*VALUE(MID(F73,2,LEN(F73)-3)),IF(RIGHT(F73,2)="k)",-1000*VALUE(MID(F73,2,LEN(F73)-3)),VALUE(SUBSTITUTE(F73,",","")))))),IF(RIGHT(F73,1)="T",1000000000000*VALUE(LEFT(F73,LEN(F73)-1)),IF(RIGHT(F73,1)="M",1000000*VALUE(LEFT(F73,LEN(F73)-1)),IF(RIGHT(F73,1)="B",1000000000*VALUE(LEFT(F73,LEN(F73)-1)),IF(RIGHT(F73,1)="%",0.01*VALUE(LEFT(F73,LEN(F73)-1)),IF(RIGHT(F73,1)="k",1000*VALUE(LEFT(F73,LEN(F73)-1)),VALUE(SUBSTITUTE(F73,",",""))))))))),"N/A")</f>
        <v/>
      </c>
      <c r="N73">
        <f>IFERROR(IF(TRIM(G73)="-", "N/A", IF(RIGHT(G73,1)=")",IF(RIGHT(G73,2)="T)",-1000000000000*VALUE(MID(G73,2,LEN(G73)-3)),IF(RIGHT(G73,2)="M)",-1000000*VALUE(MID(G73,2,LEN(G73)-3)),IF(RIGHT(G73,2)="B)",-1000000000*VALUE(MID(G73,2,LEN(G73)-3)),IF(RIGHT(G73,2)="k)",-1000*VALUE(MID(G73,2,LEN(G73)-3)),VALUE(SUBSTITUTE(G73,",","")))))),IF(RIGHT(G73,1)="T",1000000000000*VALUE(LEFT(G73,LEN(G73)-1)),IF(RIGHT(G73,1)="M",1000000*VALUE(LEFT(G73,LEN(G73)-1)),IF(RIGHT(G73,1)="B",1000000000*VALUE(LEFT(G73,LEN(G73)-1)),IF(RIGHT(G73,1)="%",0.01*VALUE(LEFT(G73,LEN(G73)-1)),IF(RIGHT(G73,1)="k",1000*VALUE(LEFT(G73,LEN(G73)-1)),VALUE(SUBSTITUTE(G73,",",""))))))))),"N/A")</f>
        <v/>
      </c>
    </row>
    <row r="74" spans="1:60">
      <c s="1" r="A74" t="n">
        <v>6</v>
      </c>
      <c r="B74" t="s">
        <v>132</v>
      </c>
      <c r="C74" t="s">
        <v>4567</v>
      </c>
      <c r="D74">
        <f>IFERROR(AVERAGE(VALUE(INDIRECT("J"&amp;(MATCH(B74,B75:B506,0)+74))),VALUE(INDIRECT("J"&amp;(MATCH(B74,B75:B506,0)+85))),VALUE(INDIRECT("J"&amp;(MATCH(B74,B75:B506,0)+96))),VALUE(INDIRECT("J"&amp;(MATCH(B74,B75:B506,0)+107)))),"")</f>
        <v/>
      </c>
      <c r="E74">
        <f>IFERROR(IF(AND(C74&lt;&gt;"",D74&lt;&gt;0),IF(VALUE(J74)&gt;VALUE(K74),"above average","below average"),"no data"),"no data")</f>
        <v/>
      </c>
      <c r="F74">
        <f>IF(E74="above average",LOWER(TRIM(IF(ISNUMBER(VALUE(RIGHT(B74,1))),REPLACE(B74,LEN(B74),1,""),B74))),"")</f>
        <v/>
      </c>
      <c r="G74">
        <f>IF(F74&lt;&gt;"", G73 &amp; ", " &amp; IFERROR(LEFT(F74,FIND("(",F74) - 2),F74),G73)</f>
        <v/>
      </c>
      <c r="I74">
        <f>IF(AND(K74&gt; J74, L74&gt; K74, M74&gt; L74, N74&gt; M74), "pos_trend", IF(AND(K74&lt; J74, L74&lt; K74, M74&lt; L74, N74&lt; M74), "neg_trend", "N/A"))</f>
        <v/>
      </c>
      <c r="J74">
        <f>IFERROR(IF(TRIM(C74)="-", "N/A", IF(RIGHT(C74,1)=")",IF(RIGHT(C74,2)="T)",-1000000000000*VALUE(MID(C74,2,LEN(C74)-3)),IF(RIGHT(C74,2)="M)",-1000000*VALUE(MID(C74,2,LEN(C74)-3)),IF(RIGHT(C74,2)="B)",-1000000000*VALUE(MID(C74,2,LEN(C74)-3)),IF(RIGHT(C74,2)="k)",-1000*VALUE(MID(C74,2,LEN(C74)-3)),VALUE(SUBSTITUTE(C74,",","")))))),IF(RIGHT(C74,1)="T",1000000000000*VALUE(LEFT(C74,LEN(C74)-1)),IF(RIGHT(C74,1)="M",1000000*VALUE(LEFT(C74,LEN(C74)-1)),IF(RIGHT(C74,1)="B",1000000000*VALUE(LEFT(C74,LEN(C74)-1)),IF(RIGHT(C74,1)="%",0.01*VALUE(LEFT(C74,LEN(C74)-1)),IF(RIGHT(C74,1)="k",1000*VALUE(LEFT(C74,LEN(C74)-1)),VALUE(SUBSTITUTE(C74,",",""))))))))),"N/A")</f>
        <v/>
      </c>
      <c r="K74">
        <f>IFERROR(IF(TRIM(D74)="-", "N/A", IF(RIGHT(D74,1)=")",IF(RIGHT(D74,2)="T)",-1000000000000*VALUE(MID(D74,2,LEN(D74)-3)),IF(RIGHT(D74,2)="M)",-1000000*VALUE(MID(D74,2,LEN(D74)-3)),IF(RIGHT(D74,2)="B)",-1000000000*VALUE(MID(D74,2,LEN(D74)-3)),IF(RIGHT(D74,2)="k)",-1000*VALUE(MID(D74,2,LEN(D74)-3)),VALUE(SUBSTITUTE(D74,",","")))))),IF(RIGHT(D74,1)="T",1000000000000*VALUE(LEFT(D74,LEN(D74)-1)),IF(RIGHT(D74,1)="M",1000000*VALUE(LEFT(D74,LEN(D74)-1)),IF(RIGHT(D74,1)="B",1000000000*VALUE(LEFT(D74,LEN(D74)-1)),IF(RIGHT(D74,1)="%",0.01*VALUE(LEFT(D74,LEN(D74)-1)),IF(RIGHT(D74,1)="k",1000*VALUE(LEFT(D74,LEN(D74)-1)),VALUE(SUBSTITUTE(D74,",",""))))))))),"N/A")</f>
        <v/>
      </c>
      <c r="L74">
        <f>IFERROR(IF(TRIM(E74)="-", "N/A", IF(RIGHT(E74,1)=")",IF(RIGHT(E74,2)="T)",-1000000000000*VALUE(MID(E74,2,LEN(E74)-3)),IF(RIGHT(E74,2)="M)",-1000000*VALUE(MID(E74,2,LEN(E74)-3)),IF(RIGHT(E74,2)="B)",-1000000000*VALUE(MID(E74,2,LEN(E74)-3)),IF(RIGHT(E74,2)="k)",-1000*VALUE(MID(E74,2,LEN(E74)-3)),VALUE(SUBSTITUTE(E74,",","")))))),IF(RIGHT(E74,1)="T",1000000000000*VALUE(LEFT(E74,LEN(E74)-1)),IF(RIGHT(E74,1)="M",1000000*VALUE(LEFT(E74,LEN(E74)-1)),IF(RIGHT(E74,1)="B",1000000000*VALUE(LEFT(E74,LEN(E74)-1)),IF(RIGHT(E74,1)="%",0.01*VALUE(LEFT(E74,LEN(E74)-1)),IF(RIGHT(E74,1)="k",1000*VALUE(LEFT(E74,LEN(E74)-1)),VALUE(SUBSTITUTE(E74,",",""))))))))),"N/A")</f>
        <v/>
      </c>
      <c r="M74">
        <f>IFERROR(IF(TRIM(F74)="-", "N/A", IF(RIGHT(F74,1)=")",IF(RIGHT(F74,2)="T)",-1000000000000*VALUE(MID(F74,2,LEN(F74)-3)),IF(RIGHT(F74,2)="M)",-1000000*VALUE(MID(F74,2,LEN(F74)-3)),IF(RIGHT(F74,2)="B)",-1000000000*VALUE(MID(F74,2,LEN(F74)-3)),IF(RIGHT(F74,2)="k)",-1000*VALUE(MID(F74,2,LEN(F74)-3)),VALUE(SUBSTITUTE(F74,",","")))))),IF(RIGHT(F74,1)="T",1000000000000*VALUE(LEFT(F74,LEN(F74)-1)),IF(RIGHT(F74,1)="M",1000000*VALUE(LEFT(F74,LEN(F74)-1)),IF(RIGHT(F74,1)="B",1000000000*VALUE(LEFT(F74,LEN(F74)-1)),IF(RIGHT(F74,1)="%",0.01*VALUE(LEFT(F74,LEN(F74)-1)),IF(RIGHT(F74,1)="k",1000*VALUE(LEFT(F74,LEN(F74)-1)),VALUE(SUBSTITUTE(F74,",",""))))))))),"N/A")</f>
        <v/>
      </c>
      <c r="N74">
        <f>IFERROR(IF(TRIM(G74)="-", "N/A", IF(RIGHT(G74,1)=")",IF(RIGHT(G74,2)="T)",-1000000000000*VALUE(MID(G74,2,LEN(G74)-3)),IF(RIGHT(G74,2)="M)",-1000000*VALUE(MID(G74,2,LEN(G74)-3)),IF(RIGHT(G74,2)="B)",-1000000000*VALUE(MID(G74,2,LEN(G74)-3)),IF(RIGHT(G74,2)="k)",-1000*VALUE(MID(G74,2,LEN(G74)-3)),VALUE(SUBSTITUTE(G74,",","")))))),IF(RIGHT(G74,1)="T",1000000000000*VALUE(LEFT(G74,LEN(G74)-1)),IF(RIGHT(G74,1)="M",1000000*VALUE(LEFT(G74,LEN(G74)-1)),IF(RIGHT(G74,1)="B",1000000000*VALUE(LEFT(G74,LEN(G74)-1)),IF(RIGHT(G74,1)="%",0.01*VALUE(LEFT(G74,LEN(G74)-1)),IF(RIGHT(G74,1)="k",1000*VALUE(LEFT(G74,LEN(G74)-1)),VALUE(SUBSTITUTE(G74,",",""))))))))),"N/A")</f>
        <v/>
      </c>
    </row>
    <row r="75" spans="1:60">
      <c s="1" r="A75" t="n">
        <v>7</v>
      </c>
      <c r="B75" t="s">
        <v>134</v>
      </c>
      <c r="C75" t="s"/>
      <c r="D75">
        <f>IFERROR(AVERAGE(VALUE(INDIRECT("J"&amp;(MATCH(B75,B76:B507,0)+75))),VALUE(INDIRECT("J"&amp;(MATCH(B75,B76:B507,0)+86))),VALUE(INDIRECT("J"&amp;(MATCH(B75,B76:B507,0)+97))),VALUE(INDIRECT("J"&amp;(MATCH(B75,B76:B507,0)+108)))),"")</f>
        <v/>
      </c>
      <c r="E75">
        <f>IFERROR(IF(AND(C75&lt;&gt;"",D75&lt;&gt;0),IF(VALUE(J75)&gt;VALUE(K75),"above average","below average"),"no data"),"no data")</f>
        <v/>
      </c>
      <c r="F75">
        <f>IF(E75="above average",LOWER(TRIM(IF(ISNUMBER(VALUE(RIGHT(B75,1))),REPLACE(B75,LEN(B75),1,""),B75))),"")</f>
        <v/>
      </c>
      <c r="G75">
        <f>IF(F75&lt;&gt;"", G74 &amp; ", " &amp; IFERROR(LEFT(F75,FIND("(",F75) - 2),F75),G74)</f>
        <v/>
      </c>
      <c r="I75">
        <f>IF(AND(K75&gt; J75, L75&gt; K75, M75&gt; L75, N75&gt; M75), "pos_trend", IF(AND(K75&lt; J75, L75&lt; K75, M75&lt; L75, N75&lt; M75), "neg_trend", "N/A"))</f>
        <v/>
      </c>
      <c r="J75">
        <f>IFERROR(IF(TRIM(C75)="-", "N/A", IF(RIGHT(C75,1)=")",IF(RIGHT(C75,2)="T)",-1000000000000*VALUE(MID(C75,2,LEN(C75)-3)),IF(RIGHT(C75,2)="M)",-1000000*VALUE(MID(C75,2,LEN(C75)-3)),IF(RIGHT(C75,2)="B)",-1000000000*VALUE(MID(C75,2,LEN(C75)-3)),IF(RIGHT(C75,2)="k)",-1000*VALUE(MID(C75,2,LEN(C75)-3)),VALUE(SUBSTITUTE(C75,",","")))))),IF(RIGHT(C75,1)="T",1000000000000*VALUE(LEFT(C75,LEN(C75)-1)),IF(RIGHT(C75,1)="M",1000000*VALUE(LEFT(C75,LEN(C75)-1)),IF(RIGHT(C75,1)="B",1000000000*VALUE(LEFT(C75,LEN(C75)-1)),IF(RIGHT(C75,1)="%",0.01*VALUE(LEFT(C75,LEN(C75)-1)),IF(RIGHT(C75,1)="k",1000*VALUE(LEFT(C75,LEN(C75)-1)),VALUE(SUBSTITUTE(C75,",",""))))))))),"N/A")</f>
        <v/>
      </c>
      <c r="K75">
        <f>IFERROR(IF(TRIM(D75)="-", "N/A", IF(RIGHT(D75,1)=")",IF(RIGHT(D75,2)="T)",-1000000000000*VALUE(MID(D75,2,LEN(D75)-3)),IF(RIGHT(D75,2)="M)",-1000000*VALUE(MID(D75,2,LEN(D75)-3)),IF(RIGHT(D75,2)="B)",-1000000000*VALUE(MID(D75,2,LEN(D75)-3)),IF(RIGHT(D75,2)="k)",-1000*VALUE(MID(D75,2,LEN(D75)-3)),VALUE(SUBSTITUTE(D75,",","")))))),IF(RIGHT(D75,1)="T",1000000000000*VALUE(LEFT(D75,LEN(D75)-1)),IF(RIGHT(D75,1)="M",1000000*VALUE(LEFT(D75,LEN(D75)-1)),IF(RIGHT(D75,1)="B",1000000000*VALUE(LEFT(D75,LEN(D75)-1)),IF(RIGHT(D75,1)="%",0.01*VALUE(LEFT(D75,LEN(D75)-1)),IF(RIGHT(D75,1)="k",1000*VALUE(LEFT(D75,LEN(D75)-1)),VALUE(SUBSTITUTE(D75,",",""))))))))),"N/A")</f>
        <v/>
      </c>
      <c r="L75">
        <f>IFERROR(IF(TRIM(E75)="-", "N/A", IF(RIGHT(E75,1)=")",IF(RIGHT(E75,2)="T)",-1000000000000*VALUE(MID(E75,2,LEN(E75)-3)),IF(RIGHT(E75,2)="M)",-1000000*VALUE(MID(E75,2,LEN(E75)-3)),IF(RIGHT(E75,2)="B)",-1000000000*VALUE(MID(E75,2,LEN(E75)-3)),IF(RIGHT(E75,2)="k)",-1000*VALUE(MID(E75,2,LEN(E75)-3)),VALUE(SUBSTITUTE(E75,",","")))))),IF(RIGHT(E75,1)="T",1000000000000*VALUE(LEFT(E75,LEN(E75)-1)),IF(RIGHT(E75,1)="M",1000000*VALUE(LEFT(E75,LEN(E75)-1)),IF(RIGHT(E75,1)="B",1000000000*VALUE(LEFT(E75,LEN(E75)-1)),IF(RIGHT(E75,1)="%",0.01*VALUE(LEFT(E75,LEN(E75)-1)),IF(RIGHT(E75,1)="k",1000*VALUE(LEFT(E75,LEN(E75)-1)),VALUE(SUBSTITUTE(E75,",",""))))))))),"N/A")</f>
        <v/>
      </c>
      <c r="M75">
        <f>IFERROR(IF(TRIM(F75)="-", "N/A", IF(RIGHT(F75,1)=")",IF(RIGHT(F75,2)="T)",-1000000000000*VALUE(MID(F75,2,LEN(F75)-3)),IF(RIGHT(F75,2)="M)",-1000000*VALUE(MID(F75,2,LEN(F75)-3)),IF(RIGHT(F75,2)="B)",-1000000000*VALUE(MID(F75,2,LEN(F75)-3)),IF(RIGHT(F75,2)="k)",-1000*VALUE(MID(F75,2,LEN(F75)-3)),VALUE(SUBSTITUTE(F75,",","")))))),IF(RIGHT(F75,1)="T",1000000000000*VALUE(LEFT(F75,LEN(F75)-1)),IF(RIGHT(F75,1)="M",1000000*VALUE(LEFT(F75,LEN(F75)-1)),IF(RIGHT(F75,1)="B",1000000000*VALUE(LEFT(F75,LEN(F75)-1)),IF(RIGHT(F75,1)="%",0.01*VALUE(LEFT(F75,LEN(F75)-1)),IF(RIGHT(F75,1)="k",1000*VALUE(LEFT(F75,LEN(F75)-1)),VALUE(SUBSTITUTE(F75,",",""))))))))),"N/A")</f>
        <v/>
      </c>
      <c r="N75">
        <f>IFERROR(IF(TRIM(G75)="-", "N/A", IF(RIGHT(G75,1)=")",IF(RIGHT(G75,2)="T)",-1000000000000*VALUE(MID(G75,2,LEN(G75)-3)),IF(RIGHT(G75,2)="M)",-1000000*VALUE(MID(G75,2,LEN(G75)-3)),IF(RIGHT(G75,2)="B)",-1000000000*VALUE(MID(G75,2,LEN(G75)-3)),IF(RIGHT(G75,2)="k)",-1000*VALUE(MID(G75,2,LEN(G75)-3)),VALUE(SUBSTITUTE(G75,",","")))))),IF(RIGHT(G75,1)="T",1000000000000*VALUE(LEFT(G75,LEN(G75)-1)),IF(RIGHT(G75,1)="M",1000000*VALUE(LEFT(G75,LEN(G75)-1)),IF(RIGHT(G75,1)="B",1000000000*VALUE(LEFT(G75,LEN(G75)-1)),IF(RIGHT(G75,1)="%",0.01*VALUE(LEFT(G75,LEN(G75)-1)),IF(RIGHT(G75,1)="k",1000*VALUE(LEFT(G75,LEN(G75)-1)),VALUE(SUBSTITUTE(G75,",",""))))))))),"N/A")</f>
        <v/>
      </c>
    </row>
    <row r="76" spans="1:60">
      <c s="1" r="A76" t="n">
        <v>8</v>
      </c>
      <c r="B76" t="s">
        <v>135</v>
      </c>
      <c r="C76" t="s"/>
      <c r="D76">
        <f>IFERROR(AVERAGE(VALUE(INDIRECT("J"&amp;(MATCH(B76,B77:B508,0)+76))),VALUE(INDIRECT("J"&amp;(MATCH(B76,B77:B508,0)+87))),VALUE(INDIRECT("J"&amp;(MATCH(B76,B77:B508,0)+98))),VALUE(INDIRECT("J"&amp;(MATCH(B76,B77:B508,0)+109)))),"")</f>
        <v/>
      </c>
      <c r="E76">
        <f>IFERROR(IF(AND(C76&lt;&gt;"",D76&lt;&gt;0),IF(VALUE(J76)&gt;VALUE(K76),"above average","below average"),"no data"),"no data")</f>
        <v/>
      </c>
      <c r="F76">
        <f>IF(E76="above average",LOWER(TRIM(IF(ISNUMBER(VALUE(RIGHT(B76,1))),REPLACE(B76,LEN(B76),1,""),B76))),"")</f>
        <v/>
      </c>
      <c r="G76">
        <f>IF(F76&lt;&gt;"", G75 &amp; ", " &amp; IFERROR(LEFT(F76,FIND("(",F76) - 2),F76),G75)</f>
        <v/>
      </c>
      <c r="I76">
        <f>IF(AND(K76&gt; J76, L76&gt; K76, M76&gt; L76, N76&gt; M76), "pos_trend", IF(AND(K76&lt; J76, L76&lt; K76, M76&lt; L76, N76&lt; M76), "neg_trend", "N/A"))</f>
        <v/>
      </c>
      <c r="J76">
        <f>IFERROR(IF(TRIM(C76)="-", "N/A", IF(RIGHT(C76,1)=")",IF(RIGHT(C76,2)="T)",-1000000000000*VALUE(MID(C76,2,LEN(C76)-3)),IF(RIGHT(C76,2)="M)",-1000000*VALUE(MID(C76,2,LEN(C76)-3)),IF(RIGHT(C76,2)="B)",-1000000000*VALUE(MID(C76,2,LEN(C76)-3)),IF(RIGHT(C76,2)="k)",-1000*VALUE(MID(C76,2,LEN(C76)-3)),VALUE(SUBSTITUTE(C76,",","")))))),IF(RIGHT(C76,1)="T",1000000000000*VALUE(LEFT(C76,LEN(C76)-1)),IF(RIGHT(C76,1)="M",1000000*VALUE(LEFT(C76,LEN(C76)-1)),IF(RIGHT(C76,1)="B",1000000000*VALUE(LEFT(C76,LEN(C76)-1)),IF(RIGHT(C76,1)="%",0.01*VALUE(LEFT(C76,LEN(C76)-1)),IF(RIGHT(C76,1)="k",1000*VALUE(LEFT(C76,LEN(C76)-1)),VALUE(SUBSTITUTE(C76,",",""))))))))),"N/A")</f>
        <v/>
      </c>
      <c r="K76">
        <f>IFERROR(IF(TRIM(D76)="-", "N/A", IF(RIGHT(D76,1)=")",IF(RIGHT(D76,2)="T)",-1000000000000*VALUE(MID(D76,2,LEN(D76)-3)),IF(RIGHT(D76,2)="M)",-1000000*VALUE(MID(D76,2,LEN(D76)-3)),IF(RIGHT(D76,2)="B)",-1000000000*VALUE(MID(D76,2,LEN(D76)-3)),IF(RIGHT(D76,2)="k)",-1000*VALUE(MID(D76,2,LEN(D76)-3)),VALUE(SUBSTITUTE(D76,",","")))))),IF(RIGHT(D76,1)="T",1000000000000*VALUE(LEFT(D76,LEN(D76)-1)),IF(RIGHT(D76,1)="M",1000000*VALUE(LEFT(D76,LEN(D76)-1)),IF(RIGHT(D76,1)="B",1000000000*VALUE(LEFT(D76,LEN(D76)-1)),IF(RIGHT(D76,1)="%",0.01*VALUE(LEFT(D76,LEN(D76)-1)),IF(RIGHT(D76,1)="k",1000*VALUE(LEFT(D76,LEN(D76)-1)),VALUE(SUBSTITUTE(D76,",",""))))))))),"N/A")</f>
        <v/>
      </c>
      <c r="L76">
        <f>IFERROR(IF(TRIM(E76)="-", "N/A", IF(RIGHT(E76,1)=")",IF(RIGHT(E76,2)="T)",-1000000000000*VALUE(MID(E76,2,LEN(E76)-3)),IF(RIGHT(E76,2)="M)",-1000000*VALUE(MID(E76,2,LEN(E76)-3)),IF(RIGHT(E76,2)="B)",-1000000000*VALUE(MID(E76,2,LEN(E76)-3)),IF(RIGHT(E76,2)="k)",-1000*VALUE(MID(E76,2,LEN(E76)-3)),VALUE(SUBSTITUTE(E76,",","")))))),IF(RIGHT(E76,1)="T",1000000000000*VALUE(LEFT(E76,LEN(E76)-1)),IF(RIGHT(E76,1)="M",1000000*VALUE(LEFT(E76,LEN(E76)-1)),IF(RIGHT(E76,1)="B",1000000000*VALUE(LEFT(E76,LEN(E76)-1)),IF(RIGHT(E76,1)="%",0.01*VALUE(LEFT(E76,LEN(E76)-1)),IF(RIGHT(E76,1)="k",1000*VALUE(LEFT(E76,LEN(E76)-1)),VALUE(SUBSTITUTE(E76,",",""))))))))),"N/A")</f>
        <v/>
      </c>
      <c r="M76">
        <f>IFERROR(IF(TRIM(F76)="-", "N/A", IF(RIGHT(F76,1)=")",IF(RIGHT(F76,2)="T)",-1000000000000*VALUE(MID(F76,2,LEN(F76)-3)),IF(RIGHT(F76,2)="M)",-1000000*VALUE(MID(F76,2,LEN(F76)-3)),IF(RIGHT(F76,2)="B)",-1000000000*VALUE(MID(F76,2,LEN(F76)-3)),IF(RIGHT(F76,2)="k)",-1000*VALUE(MID(F76,2,LEN(F76)-3)),VALUE(SUBSTITUTE(F76,",","")))))),IF(RIGHT(F76,1)="T",1000000000000*VALUE(LEFT(F76,LEN(F76)-1)),IF(RIGHT(F76,1)="M",1000000*VALUE(LEFT(F76,LEN(F76)-1)),IF(RIGHT(F76,1)="B",1000000000*VALUE(LEFT(F76,LEN(F76)-1)),IF(RIGHT(F76,1)="%",0.01*VALUE(LEFT(F76,LEN(F76)-1)),IF(RIGHT(F76,1)="k",1000*VALUE(LEFT(F76,LEN(F76)-1)),VALUE(SUBSTITUTE(F76,",",""))))))))),"N/A")</f>
        <v/>
      </c>
      <c r="N76">
        <f>IFERROR(IF(TRIM(G76)="-", "N/A", IF(RIGHT(G76,1)=")",IF(RIGHT(G76,2)="T)",-1000000000000*VALUE(MID(G76,2,LEN(G76)-3)),IF(RIGHT(G76,2)="M)",-1000000*VALUE(MID(G76,2,LEN(G76)-3)),IF(RIGHT(G76,2)="B)",-1000000000*VALUE(MID(G76,2,LEN(G76)-3)),IF(RIGHT(G76,2)="k)",-1000*VALUE(MID(G76,2,LEN(G76)-3)),VALUE(SUBSTITUTE(G76,",","")))))),IF(RIGHT(G76,1)="T",1000000000000*VALUE(LEFT(G76,LEN(G76)-1)),IF(RIGHT(G76,1)="M",1000000*VALUE(LEFT(G76,LEN(G76)-1)),IF(RIGHT(G76,1)="B",1000000000*VALUE(LEFT(G76,LEN(G76)-1)),IF(RIGHT(G76,1)="%",0.01*VALUE(LEFT(G76,LEN(G76)-1)),IF(RIGHT(G76,1)="k",1000*VALUE(LEFT(G76,LEN(G76)-1)),VALUE(SUBSTITUTE(G76,",",""))))))))),"N/A")</f>
        <v/>
      </c>
    </row>
    <row r="77" spans="1:60">
      <c r="F77">
        <f>IF(F76="",IF(F75="",IF(F74="",IF(F73="",IF(F72="",IF(F71="",IFERROR(LEFT(F70,FIND("(",F70) - 2),F70),IFERROR(LEFT(F71,FIND("(",F71) - 2),F71)),IFERROR(LEFT(F72,FIND("(",F72) - 2),F72)),IFERROR(LEFT(F73,FIND("(",F73) - 2),F73)),IFERROR(LEFT(F74,FIND("(",F74) - 2),F74)),IFERROR(LEFT(F75,FIND("(",F75) - 2),F75)),IFERROR(LEFT(F76,FIND("(",F76) - 2),F76))</f>
        <v/>
      </c>
      <c r="G77">
        <f>TRIM(IF(LEFT(G76,1)=",",REPLACE(G76,1,1,""),SUBSTITUTE(G76,F77, "and " &amp; F77)))</f>
        <v/>
      </c>
      <c r="I77">
        <f>IF(AND(K77&gt; J77, L77&gt; K77, M77&gt; L77, N77&gt; M77), "pos_trend", IF(AND(K77&lt; J77, L77&lt; K77, M77&lt; L77, N77&lt; M77), "neg_trend", "N/A"))</f>
        <v/>
      </c>
      <c r="J77">
        <f>IFERROR(IF(TRIM(C77)="-", "N/A", IF(RIGHT(C77,1)=")",IF(RIGHT(C77,2)="T)",-1000000000000*VALUE(MID(C77,2,LEN(C77)-3)),IF(RIGHT(C77,2)="M)",-1000000*VALUE(MID(C77,2,LEN(C77)-3)),IF(RIGHT(C77,2)="B)",-1000000000*VALUE(MID(C77,2,LEN(C77)-3)),IF(RIGHT(C77,2)="k)",-1000*VALUE(MID(C77,2,LEN(C77)-3)),VALUE(SUBSTITUTE(C77,",","")))))),IF(RIGHT(C77,1)="T",1000000000000*VALUE(LEFT(C77,LEN(C77)-1)),IF(RIGHT(C77,1)="M",1000000*VALUE(LEFT(C77,LEN(C77)-1)),IF(RIGHT(C77,1)="B",1000000000*VALUE(LEFT(C77,LEN(C77)-1)),IF(RIGHT(C77,1)="%",0.01*VALUE(LEFT(C77,LEN(C77)-1)),IF(RIGHT(C77,1)="k",1000*VALUE(LEFT(C77,LEN(C77)-1)),VALUE(SUBSTITUTE(C77,",",""))))))))),"N/A")</f>
        <v/>
      </c>
      <c r="K77">
        <f>IFERROR(IF(TRIM(D77)="-", "N/A", IF(RIGHT(D77,1)=")",IF(RIGHT(D77,2)="T)",-1000000000000*VALUE(MID(D77,2,LEN(D77)-3)),IF(RIGHT(D77,2)="M)",-1000000*VALUE(MID(D77,2,LEN(D77)-3)),IF(RIGHT(D77,2)="B)",-1000000000*VALUE(MID(D77,2,LEN(D77)-3)),IF(RIGHT(D77,2)="k)",-1000*VALUE(MID(D77,2,LEN(D77)-3)),VALUE(SUBSTITUTE(D77,",","")))))),IF(RIGHT(D77,1)="T",1000000000000*VALUE(LEFT(D77,LEN(D77)-1)),IF(RIGHT(D77,1)="M",1000000*VALUE(LEFT(D77,LEN(D77)-1)),IF(RIGHT(D77,1)="B",1000000000*VALUE(LEFT(D77,LEN(D77)-1)),IF(RIGHT(D77,1)="%",0.01*VALUE(LEFT(D77,LEN(D77)-1)),IF(RIGHT(D77,1)="k",1000*VALUE(LEFT(D77,LEN(D77)-1)),VALUE(SUBSTITUTE(D77,",",""))))))))),"N/A")</f>
        <v/>
      </c>
      <c r="L77">
        <f>IFERROR(IF(TRIM(E77)="-", "N/A", IF(RIGHT(E77,1)=")",IF(RIGHT(E77,2)="T)",-1000000000000*VALUE(MID(E77,2,LEN(E77)-3)),IF(RIGHT(E77,2)="M)",-1000000*VALUE(MID(E77,2,LEN(E77)-3)),IF(RIGHT(E77,2)="B)",-1000000000*VALUE(MID(E77,2,LEN(E77)-3)),IF(RIGHT(E77,2)="k)",-1000*VALUE(MID(E77,2,LEN(E77)-3)),VALUE(SUBSTITUTE(E77,",","")))))),IF(RIGHT(E77,1)="T",1000000000000*VALUE(LEFT(E77,LEN(E77)-1)),IF(RIGHT(E77,1)="M",1000000*VALUE(LEFT(E77,LEN(E77)-1)),IF(RIGHT(E77,1)="B",1000000000*VALUE(LEFT(E77,LEN(E77)-1)),IF(RIGHT(E77,1)="%",0.01*VALUE(LEFT(E77,LEN(E77)-1)),IF(RIGHT(E77,1)="k",1000*VALUE(LEFT(E77,LEN(E77)-1)),VALUE(SUBSTITUTE(E77,",",""))))))))),"N/A")</f>
        <v/>
      </c>
      <c r="M77">
        <f>IFERROR(IF(TRIM(F77)="-", "N/A", IF(RIGHT(F77,1)=")",IF(RIGHT(F77,2)="T)",-1000000000000*VALUE(MID(F77,2,LEN(F77)-3)),IF(RIGHT(F77,2)="M)",-1000000*VALUE(MID(F77,2,LEN(F77)-3)),IF(RIGHT(F77,2)="B)",-1000000000*VALUE(MID(F77,2,LEN(F77)-3)),IF(RIGHT(F77,2)="k)",-1000*VALUE(MID(F77,2,LEN(F77)-3)),VALUE(SUBSTITUTE(F77,",","")))))),IF(RIGHT(F77,1)="T",1000000000000*VALUE(LEFT(F77,LEN(F77)-1)),IF(RIGHT(F77,1)="M",1000000*VALUE(LEFT(F77,LEN(F77)-1)),IF(RIGHT(F77,1)="B",1000000000*VALUE(LEFT(F77,LEN(F77)-1)),IF(RIGHT(F77,1)="%",0.01*VALUE(LEFT(F77,LEN(F77)-1)),IF(RIGHT(F77,1)="k",1000*VALUE(LEFT(F77,LEN(F77)-1)),VALUE(SUBSTITUTE(F77,",",""))))))))),"N/A")</f>
        <v/>
      </c>
      <c r="N77">
        <f>IFERROR(IF(TRIM(G77)="-", "N/A", IF(RIGHT(G77,1)=")",IF(RIGHT(G77,2)="T)",-1000000000000*VALUE(MID(G77,2,LEN(G77)-3)),IF(RIGHT(G77,2)="M)",-1000000*VALUE(MID(G77,2,LEN(G77)-3)),IF(RIGHT(G77,2)="B)",-1000000000*VALUE(MID(G77,2,LEN(G77)-3)),IF(RIGHT(G77,2)="k)",-1000*VALUE(MID(G77,2,LEN(G77)-3)),VALUE(SUBSTITUTE(G77,",","")))))),IF(RIGHT(G77,1)="T",1000000000000*VALUE(LEFT(G77,LEN(G77)-1)),IF(RIGHT(G77,1)="M",1000000*VALUE(LEFT(G77,LEN(G77)-1)),IF(RIGHT(G77,1)="B",1000000000*VALUE(LEFT(G77,LEN(G77)-1)),IF(RIGHT(G77,1)="%",0.01*VALUE(LEFT(G77,LEN(G77)-1)),IF(RIGHT(G77,1)="k",1000*VALUE(LEFT(G77,LEN(G77)-1)),VALUE(SUBSTITUTE(G77,",",""))))))))),"N/A")</f>
        <v/>
      </c>
    </row>
    <row r="78" spans="1:60">
      <c s="1" r="A78" t="n">
        <v>0</v>
      </c>
      <c r="B78" t="s">
        <v>136</v>
      </c>
      <c r="C78" t="s">
        <v>137</v>
      </c>
      <c r="D78">
        <f>IF(COUNTIF(E70:E76,"=above average")&gt;0,"There are some indications that "&amp;D1&amp;" may be overvalued. The company has a higher " &amp; G77 &amp; " than the comparable average", "Inconclusive")</f>
        <v/>
      </c>
      <c r="I78">
        <f>IF(AND(K78&gt; J78, L78&gt; K78, M78&gt; L78, N78&gt; M78), "pos_trend", IF(AND(K78&lt; J78, L78&lt; K78, M78&lt; L78, N78&lt; M78), "neg_trend", "N/A"))</f>
        <v/>
      </c>
      <c r="J78">
        <f>IFERROR(IF(TRIM(C78)="-", "N/A", IF(RIGHT(C78,1)=")",IF(RIGHT(C78,2)="T)",-1000000000000*VALUE(MID(C78,2,LEN(C78)-3)),IF(RIGHT(C78,2)="M)",-1000000*VALUE(MID(C78,2,LEN(C78)-3)),IF(RIGHT(C78,2)="B)",-1000000000*VALUE(MID(C78,2,LEN(C78)-3)),IF(RIGHT(C78,2)="k)",-1000*VALUE(MID(C78,2,LEN(C78)-3)),VALUE(SUBSTITUTE(C78,",","")))))),IF(RIGHT(C78,1)="T",1000000000000*VALUE(LEFT(C78,LEN(C78)-1)),IF(RIGHT(C78,1)="M",1000000*VALUE(LEFT(C78,LEN(C78)-1)),IF(RIGHT(C78,1)="B",1000000000*VALUE(LEFT(C78,LEN(C78)-1)),IF(RIGHT(C78,1)="%",0.01*VALUE(LEFT(C78,LEN(C78)-1)),IF(RIGHT(C78,1)="k",1000*VALUE(LEFT(C78,LEN(C78)-1)),VALUE(SUBSTITUTE(C78,",",""))))))))),"N/A")</f>
        <v/>
      </c>
      <c r="K78">
        <f>IFERROR(IF(TRIM(D78)="-", "N/A", IF(RIGHT(D78,1)=")",IF(RIGHT(D78,2)="T)",-1000000000000*VALUE(MID(D78,2,LEN(D78)-3)),IF(RIGHT(D78,2)="M)",-1000000*VALUE(MID(D78,2,LEN(D78)-3)),IF(RIGHT(D78,2)="B)",-1000000000*VALUE(MID(D78,2,LEN(D78)-3)),IF(RIGHT(D78,2)="k)",-1000*VALUE(MID(D78,2,LEN(D78)-3)),VALUE(SUBSTITUTE(D78,",","")))))),IF(RIGHT(D78,1)="T",1000000000000*VALUE(LEFT(D78,LEN(D78)-1)),IF(RIGHT(D78,1)="M",1000000*VALUE(LEFT(D78,LEN(D78)-1)),IF(RIGHT(D78,1)="B",1000000000*VALUE(LEFT(D78,LEN(D78)-1)),IF(RIGHT(D78,1)="%",0.01*VALUE(LEFT(D78,LEN(D78)-1)),IF(RIGHT(D78,1)="k",1000*VALUE(LEFT(D78,LEN(D78)-1)),VALUE(SUBSTITUTE(D78,",",""))))))))),"N/A")</f>
        <v/>
      </c>
      <c r="L78">
        <f>IFERROR(IF(TRIM(E78)="-", "N/A", IF(RIGHT(E78,1)=")",IF(RIGHT(E78,2)="T)",-1000000000000*VALUE(MID(E78,2,LEN(E78)-3)),IF(RIGHT(E78,2)="M)",-1000000*VALUE(MID(E78,2,LEN(E78)-3)),IF(RIGHT(E78,2)="B)",-1000000000*VALUE(MID(E78,2,LEN(E78)-3)),IF(RIGHT(E78,2)="k)",-1000*VALUE(MID(E78,2,LEN(E78)-3)),VALUE(SUBSTITUTE(E78,",","")))))),IF(RIGHT(E78,1)="T",1000000000000*VALUE(LEFT(E78,LEN(E78)-1)),IF(RIGHT(E78,1)="M",1000000*VALUE(LEFT(E78,LEN(E78)-1)),IF(RIGHT(E78,1)="B",1000000000*VALUE(LEFT(E78,LEN(E78)-1)),IF(RIGHT(E78,1)="%",0.01*VALUE(LEFT(E78,LEN(E78)-1)),IF(RIGHT(E78,1)="k",1000*VALUE(LEFT(E78,LEN(E78)-1)),VALUE(SUBSTITUTE(E78,",",""))))))))),"N/A")</f>
        <v/>
      </c>
      <c r="M78">
        <f>IFERROR(IF(TRIM(F78)="-", "N/A", IF(RIGHT(F78,1)=")",IF(RIGHT(F78,2)="T)",-1000000000000*VALUE(MID(F78,2,LEN(F78)-3)),IF(RIGHT(F78,2)="M)",-1000000*VALUE(MID(F78,2,LEN(F78)-3)),IF(RIGHT(F78,2)="B)",-1000000000*VALUE(MID(F78,2,LEN(F78)-3)),IF(RIGHT(F78,2)="k)",-1000*VALUE(MID(F78,2,LEN(F78)-3)),VALUE(SUBSTITUTE(F78,",","")))))),IF(RIGHT(F78,1)="T",1000000000000*VALUE(LEFT(F78,LEN(F78)-1)),IF(RIGHT(F78,1)="M",1000000*VALUE(LEFT(F78,LEN(F78)-1)),IF(RIGHT(F78,1)="B",1000000000*VALUE(LEFT(F78,LEN(F78)-1)),IF(RIGHT(F78,1)="%",0.01*VALUE(LEFT(F78,LEN(F78)-1)),IF(RIGHT(F78,1)="k",1000*VALUE(LEFT(F78,LEN(F78)-1)),VALUE(SUBSTITUTE(F78,",",""))))))))),"N/A")</f>
        <v/>
      </c>
      <c r="N78">
        <f>IFERROR(IF(TRIM(G78)="-", "N/A", IF(RIGHT(G78,1)=")",IF(RIGHT(G78,2)="T)",-1000000000000*VALUE(MID(G78,2,LEN(G78)-3)),IF(RIGHT(G78,2)="M)",-1000000*VALUE(MID(G78,2,LEN(G78)-3)),IF(RIGHT(G78,2)="B)",-1000000000*VALUE(MID(G78,2,LEN(G78)-3)),IF(RIGHT(G78,2)="k)",-1000*VALUE(MID(G78,2,LEN(G78)-3)),VALUE(SUBSTITUTE(G78,",","")))))),IF(RIGHT(G78,1)="T",1000000000000*VALUE(LEFT(G78,LEN(G78)-1)),IF(RIGHT(G78,1)="M",1000000*VALUE(LEFT(G78,LEN(G78)-1)),IF(RIGHT(G78,1)="B",1000000000*VALUE(LEFT(G78,LEN(G78)-1)),IF(RIGHT(G78,1)="%",0.01*VALUE(LEFT(G78,LEN(G78)-1)),IF(RIGHT(G78,1)="k",1000*VALUE(LEFT(G78,LEN(G78)-1)),VALUE(SUBSTITUTE(G78,",",""))))))))),"N/A")</f>
        <v/>
      </c>
    </row>
    <row r="79" spans="1:60">
      <c s="1" r="A79" t="n">
        <v>1</v>
      </c>
      <c r="B79" t="s">
        <v>138</v>
      </c>
      <c r="C79" t="s">
        <v>139</v>
      </c>
      <c r="I79">
        <f>IF(AND(K79&gt; J79, L79&gt; K79, M79&gt; L79, N79&gt; M79), "pos_trend", IF(AND(K79&lt; J79, L79&lt; K79, M79&lt; L79, N79&lt; M79), "neg_trend", "N/A"))</f>
        <v/>
      </c>
      <c r="J79">
        <f>IFERROR(IF(TRIM(C79)="-", "N/A", IF(RIGHT(C79,1)=")",IF(RIGHT(C79,2)="T)",-1000000000000*VALUE(MID(C79,2,LEN(C79)-3)),IF(RIGHT(C79,2)="M)",-1000000*VALUE(MID(C79,2,LEN(C79)-3)),IF(RIGHT(C79,2)="B)",-1000000000*VALUE(MID(C79,2,LEN(C79)-3)),IF(RIGHT(C79,2)="k)",-1000*VALUE(MID(C79,2,LEN(C79)-3)),VALUE(SUBSTITUTE(C79,",","")))))),IF(RIGHT(C79,1)="T",1000000000000*VALUE(LEFT(C79,LEN(C79)-1)),IF(RIGHT(C79,1)="M",1000000*VALUE(LEFT(C79,LEN(C79)-1)),IF(RIGHT(C79,1)="B",1000000000*VALUE(LEFT(C79,LEN(C79)-1)),IF(RIGHT(C79,1)="%",0.01*VALUE(LEFT(C79,LEN(C79)-1)),IF(RIGHT(C79,1)="k",1000*VALUE(LEFT(C79,LEN(C79)-1)),VALUE(SUBSTITUTE(C79,",",""))))))))),"N/A")</f>
        <v/>
      </c>
      <c r="K79">
        <f>IFERROR(IF(TRIM(D79)="-", "N/A", IF(RIGHT(D79,1)=")",IF(RIGHT(D79,2)="T)",-1000000000000*VALUE(MID(D79,2,LEN(D79)-3)),IF(RIGHT(D79,2)="M)",-1000000*VALUE(MID(D79,2,LEN(D79)-3)),IF(RIGHT(D79,2)="B)",-1000000000*VALUE(MID(D79,2,LEN(D79)-3)),IF(RIGHT(D79,2)="k)",-1000*VALUE(MID(D79,2,LEN(D79)-3)),VALUE(SUBSTITUTE(D79,",","")))))),IF(RIGHT(D79,1)="T",1000000000000*VALUE(LEFT(D79,LEN(D79)-1)),IF(RIGHT(D79,1)="M",1000000*VALUE(LEFT(D79,LEN(D79)-1)),IF(RIGHT(D79,1)="B",1000000000*VALUE(LEFT(D79,LEN(D79)-1)),IF(RIGHT(D79,1)="%",0.01*VALUE(LEFT(D79,LEN(D79)-1)),IF(RIGHT(D79,1)="k",1000*VALUE(LEFT(D79,LEN(D79)-1)),VALUE(SUBSTITUTE(D79,",",""))))))))),"N/A")</f>
        <v/>
      </c>
      <c r="L79">
        <f>IFERROR(IF(TRIM(E79)="-", "N/A", IF(RIGHT(E79,1)=")",IF(RIGHT(E79,2)="T)",-1000000000000*VALUE(MID(E79,2,LEN(E79)-3)),IF(RIGHT(E79,2)="M)",-1000000*VALUE(MID(E79,2,LEN(E79)-3)),IF(RIGHT(E79,2)="B)",-1000000000*VALUE(MID(E79,2,LEN(E79)-3)),IF(RIGHT(E79,2)="k)",-1000*VALUE(MID(E79,2,LEN(E79)-3)),VALUE(SUBSTITUTE(E79,",","")))))),IF(RIGHT(E79,1)="T",1000000000000*VALUE(LEFT(E79,LEN(E79)-1)),IF(RIGHT(E79,1)="M",1000000*VALUE(LEFT(E79,LEN(E79)-1)),IF(RIGHT(E79,1)="B",1000000000*VALUE(LEFT(E79,LEN(E79)-1)),IF(RIGHT(E79,1)="%",0.01*VALUE(LEFT(E79,LEN(E79)-1)),IF(RIGHT(E79,1)="k",1000*VALUE(LEFT(E79,LEN(E79)-1)),VALUE(SUBSTITUTE(E79,",",""))))))))),"N/A")</f>
        <v/>
      </c>
      <c r="M79">
        <f>IFERROR(IF(TRIM(F79)="-", "N/A", IF(RIGHT(F79,1)=")",IF(RIGHT(F79,2)="T)",-1000000000000*VALUE(MID(F79,2,LEN(F79)-3)),IF(RIGHT(F79,2)="M)",-1000000*VALUE(MID(F79,2,LEN(F79)-3)),IF(RIGHT(F79,2)="B)",-1000000000*VALUE(MID(F79,2,LEN(F79)-3)),IF(RIGHT(F79,2)="k)",-1000*VALUE(MID(F79,2,LEN(F79)-3)),VALUE(SUBSTITUTE(F79,",","")))))),IF(RIGHT(F79,1)="T",1000000000000*VALUE(LEFT(F79,LEN(F79)-1)),IF(RIGHT(F79,1)="M",1000000*VALUE(LEFT(F79,LEN(F79)-1)),IF(RIGHT(F79,1)="B",1000000000*VALUE(LEFT(F79,LEN(F79)-1)),IF(RIGHT(F79,1)="%",0.01*VALUE(LEFT(F79,LEN(F79)-1)),IF(RIGHT(F79,1)="k",1000*VALUE(LEFT(F79,LEN(F79)-1)),VALUE(SUBSTITUTE(F79,",",""))))))))),"N/A")</f>
        <v/>
      </c>
      <c r="N79">
        <f>IFERROR(IF(TRIM(G79)="-", "N/A", IF(RIGHT(G79,1)=")",IF(RIGHT(G79,2)="T)",-1000000000000*VALUE(MID(G79,2,LEN(G79)-3)),IF(RIGHT(G79,2)="M)",-1000000*VALUE(MID(G79,2,LEN(G79)-3)),IF(RIGHT(G79,2)="B)",-1000000000*VALUE(MID(G79,2,LEN(G79)-3)),IF(RIGHT(G79,2)="k)",-1000*VALUE(MID(G79,2,LEN(G79)-3)),VALUE(SUBSTITUTE(G79,",","")))))),IF(RIGHT(G79,1)="T",1000000000000*VALUE(LEFT(G79,LEN(G79)-1)),IF(RIGHT(G79,1)="M",1000000*VALUE(LEFT(G79,LEN(G79)-1)),IF(RIGHT(G79,1)="B",1000000000*VALUE(LEFT(G79,LEN(G79)-1)),IF(RIGHT(G79,1)="%",0.01*VALUE(LEFT(G79,LEN(G79)-1)),IF(RIGHT(G79,1)="k",1000*VALUE(LEFT(G79,LEN(G79)-1)),VALUE(SUBSTITUTE(G79,",",""))))))))),"N/A")</f>
        <v/>
      </c>
    </row>
    <row r="80" spans="1:60">
      <c r="I80">
        <f>IF(AND(K80&gt; J80, L80&gt; K80, M80&gt; L80, N80&gt; M80), "pos_trend", IF(AND(K80&lt; J80, L80&lt; K80, M80&lt; L80, N80&lt; M80), "neg_trend", "N/A"))</f>
        <v/>
      </c>
      <c r="J80">
        <f>IFERROR(IF(TRIM(C80)="-", "N/A", IF(RIGHT(C80,1)=")",IF(RIGHT(C80,2)="T)",-1000000000000*VALUE(MID(C80,2,LEN(C80)-3)),IF(RIGHT(C80,2)="M)",-1000000*VALUE(MID(C80,2,LEN(C80)-3)),IF(RIGHT(C80,2)="B)",-1000000000*VALUE(MID(C80,2,LEN(C80)-3)),IF(RIGHT(C80,2)="k)",-1000*VALUE(MID(C80,2,LEN(C80)-3)),VALUE(SUBSTITUTE(C80,",","")))))),IF(RIGHT(C80,1)="T",1000000000000*VALUE(LEFT(C80,LEN(C80)-1)),IF(RIGHT(C80,1)="M",1000000*VALUE(LEFT(C80,LEN(C80)-1)),IF(RIGHT(C80,1)="B",1000000000*VALUE(LEFT(C80,LEN(C80)-1)),IF(RIGHT(C80,1)="%",0.01*VALUE(LEFT(C80,LEN(C80)-1)),IF(RIGHT(C80,1)="k",1000*VALUE(LEFT(C80,LEN(C80)-1)),VALUE(SUBSTITUTE(C80,",",""))))))))),"N/A")</f>
        <v/>
      </c>
      <c r="K80">
        <f>IFERROR(IF(TRIM(D80)="-", "N/A", IF(RIGHT(D80,1)=")",IF(RIGHT(D80,2)="T)",-1000000000000*VALUE(MID(D80,2,LEN(D80)-3)),IF(RIGHT(D80,2)="M)",-1000000*VALUE(MID(D80,2,LEN(D80)-3)),IF(RIGHT(D80,2)="B)",-1000000000*VALUE(MID(D80,2,LEN(D80)-3)),IF(RIGHT(D80,2)="k)",-1000*VALUE(MID(D80,2,LEN(D80)-3)),VALUE(SUBSTITUTE(D80,",","")))))),IF(RIGHT(D80,1)="T",1000000000000*VALUE(LEFT(D80,LEN(D80)-1)),IF(RIGHT(D80,1)="M",1000000*VALUE(LEFT(D80,LEN(D80)-1)),IF(RIGHT(D80,1)="B",1000000000*VALUE(LEFT(D80,LEN(D80)-1)),IF(RIGHT(D80,1)="%",0.01*VALUE(LEFT(D80,LEN(D80)-1)),IF(RIGHT(D80,1)="k",1000*VALUE(LEFT(D80,LEN(D80)-1)),VALUE(SUBSTITUTE(D80,",",""))))))))),"N/A")</f>
        <v/>
      </c>
      <c r="L80">
        <f>IFERROR(IF(TRIM(E80)="-", "N/A", IF(RIGHT(E80,1)=")",IF(RIGHT(E80,2)="T)",-1000000000000*VALUE(MID(E80,2,LEN(E80)-3)),IF(RIGHT(E80,2)="M)",-1000000*VALUE(MID(E80,2,LEN(E80)-3)),IF(RIGHT(E80,2)="B)",-1000000000*VALUE(MID(E80,2,LEN(E80)-3)),IF(RIGHT(E80,2)="k)",-1000*VALUE(MID(E80,2,LEN(E80)-3)),VALUE(SUBSTITUTE(E80,",","")))))),IF(RIGHT(E80,1)="T",1000000000000*VALUE(LEFT(E80,LEN(E80)-1)),IF(RIGHT(E80,1)="M",1000000*VALUE(LEFT(E80,LEN(E80)-1)),IF(RIGHT(E80,1)="B",1000000000*VALUE(LEFT(E80,LEN(E80)-1)),IF(RIGHT(E80,1)="%",0.01*VALUE(LEFT(E80,LEN(E80)-1)),IF(RIGHT(E80,1)="k",1000*VALUE(LEFT(E80,LEN(E80)-1)),VALUE(SUBSTITUTE(E80,",",""))))))))),"N/A")</f>
        <v/>
      </c>
      <c r="M80">
        <f>IFERROR(IF(TRIM(F80)="-", "N/A", IF(RIGHT(F80,1)=")",IF(RIGHT(F80,2)="T)",-1000000000000*VALUE(MID(F80,2,LEN(F80)-3)),IF(RIGHT(F80,2)="M)",-1000000*VALUE(MID(F80,2,LEN(F80)-3)),IF(RIGHT(F80,2)="B)",-1000000000*VALUE(MID(F80,2,LEN(F80)-3)),IF(RIGHT(F80,2)="k)",-1000*VALUE(MID(F80,2,LEN(F80)-3)),VALUE(SUBSTITUTE(F80,",","")))))),IF(RIGHT(F80,1)="T",1000000000000*VALUE(LEFT(F80,LEN(F80)-1)),IF(RIGHT(F80,1)="M",1000000*VALUE(LEFT(F80,LEN(F80)-1)),IF(RIGHT(F80,1)="B",1000000000*VALUE(LEFT(F80,LEN(F80)-1)),IF(RIGHT(F80,1)="%",0.01*VALUE(LEFT(F80,LEN(F80)-1)),IF(RIGHT(F80,1)="k",1000*VALUE(LEFT(F80,LEN(F80)-1)),VALUE(SUBSTITUTE(F80,",",""))))))))),"N/A")</f>
        <v/>
      </c>
      <c r="N80">
        <f>IFERROR(IF(TRIM(G80)="-", "N/A", IF(RIGHT(G80,1)=")",IF(RIGHT(G80,2)="T)",-1000000000000*VALUE(MID(G80,2,LEN(G80)-3)),IF(RIGHT(G80,2)="M)",-1000000*VALUE(MID(G80,2,LEN(G80)-3)),IF(RIGHT(G80,2)="B)",-1000000000*VALUE(MID(G80,2,LEN(G80)-3)),IF(RIGHT(G80,2)="k)",-1000*VALUE(MID(G80,2,LEN(G80)-3)),VALUE(SUBSTITUTE(G80,",","")))))),IF(RIGHT(G80,1)="T",1000000000000*VALUE(LEFT(G80,LEN(G80)-1)),IF(RIGHT(G80,1)="M",1000000*VALUE(LEFT(G80,LEN(G80)-1)),IF(RIGHT(G80,1)="B",1000000000*VALUE(LEFT(G80,LEN(G80)-1)),IF(RIGHT(G80,1)="%",0.01*VALUE(LEFT(G80,LEN(G80)-1)),IF(RIGHT(G80,1)="k",1000*VALUE(LEFT(G80,LEN(G80)-1)),VALUE(SUBSTITUTE(G80,",",""))))))))),"N/A")</f>
        <v/>
      </c>
    </row>
    <row r="81" spans="1:60">
      <c s="1" r="A81" t="n">
        <v>0</v>
      </c>
      <c r="B81" t="s">
        <v>140</v>
      </c>
      <c r="C81" t="s">
        <v>3614</v>
      </c>
      <c r="F81">
        <f>IF(E70="below average",LOWER(TRIM(IF(ISNUMBER(VALUE(RIGHT(B70,1))),REPLACE(B70,LEN(B70),1,""),B70))),"")</f>
        <v/>
      </c>
      <c r="G81">
        <f>IFERROR(LEFT(F81,FIND("(",F81) - 2),F81)</f>
        <v/>
      </c>
      <c r="I81">
        <f>IF(AND(K81&gt; J81, L81&gt; K81, M81&gt; L81, N81&gt; M81), "pos_trend", IF(AND(K81&lt; J81, L81&lt; K81, M81&lt; L81, N81&lt; M81), "neg_trend", "N/A"))</f>
        <v/>
      </c>
      <c r="J81">
        <f>IFERROR(IF(TRIM(C81)="-", "N/A", IF(RIGHT(C81,1)=")",IF(RIGHT(C81,2)="T)",-1000000000000*VALUE(MID(C81,2,LEN(C81)-3)),IF(RIGHT(C81,2)="M)",-1000000*VALUE(MID(C81,2,LEN(C81)-3)),IF(RIGHT(C81,2)="B)",-1000000000*VALUE(MID(C81,2,LEN(C81)-3)),IF(RIGHT(C81,2)="k)",-1000*VALUE(MID(C81,2,LEN(C81)-3)),VALUE(SUBSTITUTE(C81,",","")))))),IF(RIGHT(C81,1)="T",1000000000000*VALUE(LEFT(C81,LEN(C81)-1)),IF(RIGHT(C81,1)="M",1000000*VALUE(LEFT(C81,LEN(C81)-1)),IF(RIGHT(C81,1)="B",1000000000*VALUE(LEFT(C81,LEN(C81)-1)),IF(RIGHT(C81,1)="%",0.01*VALUE(LEFT(C81,LEN(C81)-1)),IF(RIGHT(C81,1)="k",1000*VALUE(LEFT(C81,LEN(C81)-1)),VALUE(SUBSTITUTE(C81,",",""))))))))),"N/A")</f>
        <v/>
      </c>
      <c r="K81">
        <f>IFERROR(IF(TRIM(D81)="-", "N/A", IF(RIGHT(D81,1)=")",IF(RIGHT(D81,2)="T)",-1000000000000*VALUE(MID(D81,2,LEN(D81)-3)),IF(RIGHT(D81,2)="M)",-1000000*VALUE(MID(D81,2,LEN(D81)-3)),IF(RIGHT(D81,2)="B)",-1000000000*VALUE(MID(D81,2,LEN(D81)-3)),IF(RIGHT(D81,2)="k)",-1000*VALUE(MID(D81,2,LEN(D81)-3)),VALUE(SUBSTITUTE(D81,",","")))))),IF(RIGHT(D81,1)="T",1000000000000*VALUE(LEFT(D81,LEN(D81)-1)),IF(RIGHT(D81,1)="M",1000000*VALUE(LEFT(D81,LEN(D81)-1)),IF(RIGHT(D81,1)="B",1000000000*VALUE(LEFT(D81,LEN(D81)-1)),IF(RIGHT(D81,1)="%",0.01*VALUE(LEFT(D81,LEN(D81)-1)),IF(RIGHT(D81,1)="k",1000*VALUE(LEFT(D81,LEN(D81)-1)),VALUE(SUBSTITUTE(D81,",",""))))))))),"N/A")</f>
        <v/>
      </c>
      <c r="L81">
        <f>IFERROR(IF(TRIM(E81)="-", "N/A", IF(RIGHT(E81,1)=")",IF(RIGHT(E81,2)="T)",-1000000000000*VALUE(MID(E81,2,LEN(E81)-3)),IF(RIGHT(E81,2)="M)",-1000000*VALUE(MID(E81,2,LEN(E81)-3)),IF(RIGHT(E81,2)="B)",-1000000000*VALUE(MID(E81,2,LEN(E81)-3)),IF(RIGHT(E81,2)="k)",-1000*VALUE(MID(E81,2,LEN(E81)-3)),VALUE(SUBSTITUTE(E81,",","")))))),IF(RIGHT(E81,1)="T",1000000000000*VALUE(LEFT(E81,LEN(E81)-1)),IF(RIGHT(E81,1)="M",1000000*VALUE(LEFT(E81,LEN(E81)-1)),IF(RIGHT(E81,1)="B",1000000000*VALUE(LEFT(E81,LEN(E81)-1)),IF(RIGHT(E81,1)="%",0.01*VALUE(LEFT(E81,LEN(E81)-1)),IF(RIGHT(E81,1)="k",1000*VALUE(LEFT(E81,LEN(E81)-1)),VALUE(SUBSTITUTE(E81,",",""))))))))),"N/A")</f>
        <v/>
      </c>
      <c r="M81">
        <f>IFERROR(IF(TRIM(F81)="-", "N/A", IF(RIGHT(F81,1)=")",IF(RIGHT(F81,2)="T)",-1000000000000*VALUE(MID(F81,2,LEN(F81)-3)),IF(RIGHT(F81,2)="M)",-1000000*VALUE(MID(F81,2,LEN(F81)-3)),IF(RIGHT(F81,2)="B)",-1000000000*VALUE(MID(F81,2,LEN(F81)-3)),IF(RIGHT(F81,2)="k)",-1000*VALUE(MID(F81,2,LEN(F81)-3)),VALUE(SUBSTITUTE(F81,",","")))))),IF(RIGHT(F81,1)="T",1000000000000*VALUE(LEFT(F81,LEN(F81)-1)),IF(RIGHT(F81,1)="M",1000000*VALUE(LEFT(F81,LEN(F81)-1)),IF(RIGHT(F81,1)="B",1000000000*VALUE(LEFT(F81,LEN(F81)-1)),IF(RIGHT(F81,1)="%",0.01*VALUE(LEFT(F81,LEN(F81)-1)),IF(RIGHT(F81,1)="k",1000*VALUE(LEFT(F81,LEN(F81)-1)),VALUE(SUBSTITUTE(F81,",",""))))))))),"N/A")</f>
        <v/>
      </c>
      <c r="N81">
        <f>IFERROR(IF(TRIM(G81)="-", "N/A", IF(RIGHT(G81,1)=")",IF(RIGHT(G81,2)="T)",-1000000000000*VALUE(MID(G81,2,LEN(G81)-3)),IF(RIGHT(G81,2)="M)",-1000000*VALUE(MID(G81,2,LEN(G81)-3)),IF(RIGHT(G81,2)="B)",-1000000000*VALUE(MID(G81,2,LEN(G81)-3)),IF(RIGHT(G81,2)="k)",-1000*VALUE(MID(G81,2,LEN(G81)-3)),VALUE(SUBSTITUTE(G81,",","")))))),IF(RIGHT(G81,1)="T",1000000000000*VALUE(LEFT(G81,LEN(G81)-1)),IF(RIGHT(G81,1)="M",1000000*VALUE(LEFT(G81,LEN(G81)-1)),IF(RIGHT(G81,1)="B",1000000000*VALUE(LEFT(G81,LEN(G81)-1)),IF(RIGHT(G81,1)="%",0.01*VALUE(LEFT(G81,LEN(G81)-1)),IF(RIGHT(G81,1)="k",1000*VALUE(LEFT(G81,LEN(G81)-1)),VALUE(SUBSTITUTE(G81,",",""))))))))),"N/A")</f>
        <v/>
      </c>
    </row>
    <row r="82" spans="1:60">
      <c s="1" r="A82" t="n">
        <v>1</v>
      </c>
      <c r="B82" t="s">
        <v>142</v>
      </c>
      <c r="C82" t="s">
        <v>4583</v>
      </c>
      <c r="F82">
        <f>IF(E71="below average",LOWER(TRIM(IF(ISNUMBER(VALUE(RIGHT(B71,1))),REPLACE(B71,LEN(B71),1,""),B71))),"")</f>
        <v/>
      </c>
      <c r="G82">
        <f>IF(F82&lt;&gt;"", G81 &amp; ", " &amp; IFERROR(LEFT(F82,FIND("(",F82) - 2),F82),G81)</f>
        <v/>
      </c>
      <c r="I82">
        <f>IF(AND(K82&gt; J82, L82&gt; K82, M82&gt; L82, N82&gt; M82), "pos_trend", IF(AND(K82&lt; J82, L82&lt; K82, M82&lt; L82, N82&lt; M82), "neg_trend", "N/A"))</f>
        <v/>
      </c>
      <c r="J82">
        <f>IFERROR(IF(TRIM(C82)="-", "N/A", IF(RIGHT(C82,1)=")",IF(RIGHT(C82,2)="T)",-1000000000000*VALUE(MID(C82,2,LEN(C82)-3)),IF(RIGHT(C82,2)="M)",-1000000*VALUE(MID(C82,2,LEN(C82)-3)),IF(RIGHT(C82,2)="B)",-1000000000*VALUE(MID(C82,2,LEN(C82)-3)),IF(RIGHT(C82,2)="k)",-1000*VALUE(MID(C82,2,LEN(C82)-3)),VALUE(SUBSTITUTE(C82,",","")))))),IF(RIGHT(C82,1)="T",1000000000000*VALUE(LEFT(C82,LEN(C82)-1)),IF(RIGHT(C82,1)="M",1000000*VALUE(LEFT(C82,LEN(C82)-1)),IF(RIGHT(C82,1)="B",1000000000*VALUE(LEFT(C82,LEN(C82)-1)),IF(RIGHT(C82,1)="%",0.01*VALUE(LEFT(C82,LEN(C82)-1)),IF(RIGHT(C82,1)="k",1000*VALUE(LEFT(C82,LEN(C82)-1)),VALUE(SUBSTITUTE(C82,",",""))))))))),"N/A")</f>
        <v/>
      </c>
      <c r="K82">
        <f>IFERROR(IF(TRIM(D82)="-", "N/A", IF(RIGHT(D82,1)=")",IF(RIGHT(D82,2)="T)",-1000000000000*VALUE(MID(D82,2,LEN(D82)-3)),IF(RIGHT(D82,2)="M)",-1000000*VALUE(MID(D82,2,LEN(D82)-3)),IF(RIGHT(D82,2)="B)",-1000000000*VALUE(MID(D82,2,LEN(D82)-3)),IF(RIGHT(D82,2)="k)",-1000*VALUE(MID(D82,2,LEN(D82)-3)),VALUE(SUBSTITUTE(D82,",","")))))),IF(RIGHT(D82,1)="T",1000000000000*VALUE(LEFT(D82,LEN(D82)-1)),IF(RIGHT(D82,1)="M",1000000*VALUE(LEFT(D82,LEN(D82)-1)),IF(RIGHT(D82,1)="B",1000000000*VALUE(LEFT(D82,LEN(D82)-1)),IF(RIGHT(D82,1)="%",0.01*VALUE(LEFT(D82,LEN(D82)-1)),IF(RIGHT(D82,1)="k",1000*VALUE(LEFT(D82,LEN(D82)-1)),VALUE(SUBSTITUTE(D82,",",""))))))))),"N/A")</f>
        <v/>
      </c>
      <c r="L82">
        <f>IFERROR(IF(TRIM(E82)="-", "N/A", IF(RIGHT(E82,1)=")",IF(RIGHT(E82,2)="T)",-1000000000000*VALUE(MID(E82,2,LEN(E82)-3)),IF(RIGHT(E82,2)="M)",-1000000*VALUE(MID(E82,2,LEN(E82)-3)),IF(RIGHT(E82,2)="B)",-1000000000*VALUE(MID(E82,2,LEN(E82)-3)),IF(RIGHT(E82,2)="k)",-1000*VALUE(MID(E82,2,LEN(E82)-3)),VALUE(SUBSTITUTE(E82,",","")))))),IF(RIGHT(E82,1)="T",1000000000000*VALUE(LEFT(E82,LEN(E82)-1)),IF(RIGHT(E82,1)="M",1000000*VALUE(LEFT(E82,LEN(E82)-1)),IF(RIGHT(E82,1)="B",1000000000*VALUE(LEFT(E82,LEN(E82)-1)),IF(RIGHT(E82,1)="%",0.01*VALUE(LEFT(E82,LEN(E82)-1)),IF(RIGHT(E82,1)="k",1000*VALUE(LEFT(E82,LEN(E82)-1)),VALUE(SUBSTITUTE(E82,",",""))))))))),"N/A")</f>
        <v/>
      </c>
      <c r="M82">
        <f>IFERROR(IF(TRIM(F82)="-", "N/A", IF(RIGHT(F82,1)=")",IF(RIGHT(F82,2)="T)",-1000000000000*VALUE(MID(F82,2,LEN(F82)-3)),IF(RIGHT(F82,2)="M)",-1000000*VALUE(MID(F82,2,LEN(F82)-3)),IF(RIGHT(F82,2)="B)",-1000000000*VALUE(MID(F82,2,LEN(F82)-3)),IF(RIGHT(F82,2)="k)",-1000*VALUE(MID(F82,2,LEN(F82)-3)),VALUE(SUBSTITUTE(F82,",","")))))),IF(RIGHT(F82,1)="T",1000000000000*VALUE(LEFT(F82,LEN(F82)-1)),IF(RIGHT(F82,1)="M",1000000*VALUE(LEFT(F82,LEN(F82)-1)),IF(RIGHT(F82,1)="B",1000000000*VALUE(LEFT(F82,LEN(F82)-1)),IF(RIGHT(F82,1)="%",0.01*VALUE(LEFT(F82,LEN(F82)-1)),IF(RIGHT(F82,1)="k",1000*VALUE(LEFT(F82,LEN(F82)-1)),VALUE(SUBSTITUTE(F82,",",""))))))))),"N/A")</f>
        <v/>
      </c>
      <c r="N82">
        <f>IFERROR(IF(TRIM(G82)="-", "N/A", IF(RIGHT(G82,1)=")",IF(RIGHT(G82,2)="T)",-1000000000000*VALUE(MID(G82,2,LEN(G82)-3)),IF(RIGHT(G82,2)="M)",-1000000*VALUE(MID(G82,2,LEN(G82)-3)),IF(RIGHT(G82,2)="B)",-1000000000*VALUE(MID(G82,2,LEN(G82)-3)),IF(RIGHT(G82,2)="k)",-1000*VALUE(MID(G82,2,LEN(G82)-3)),VALUE(SUBSTITUTE(G82,",","")))))),IF(RIGHT(G82,1)="T",1000000000000*VALUE(LEFT(G82,LEN(G82)-1)),IF(RIGHT(G82,1)="M",1000000*VALUE(LEFT(G82,LEN(G82)-1)),IF(RIGHT(G82,1)="B",1000000000*VALUE(LEFT(G82,LEN(G82)-1)),IF(RIGHT(G82,1)="%",0.01*VALUE(LEFT(G82,LEN(G82)-1)),IF(RIGHT(G82,1)="k",1000*VALUE(LEFT(G82,LEN(G82)-1)),VALUE(SUBSTITUTE(G82,",",""))))))))),"N/A")</f>
        <v/>
      </c>
    </row>
    <row r="83" spans="1:60">
      <c r="F83">
        <f>IF(E72="below average",LOWER(TRIM(IF(ISNUMBER(VALUE(RIGHT(B72,1))),REPLACE(B72,LEN(B72),1,""),B72))),"")</f>
        <v/>
      </c>
      <c r="G83">
        <f>IF(F83&lt;&gt;"", G82 &amp; ", " &amp; IFERROR(LEFT(F83,FIND("(",F83) - 2),F83),G82)</f>
        <v/>
      </c>
      <c r="I83">
        <f>IF(AND(K83&gt; J83, L83&gt; K83, M83&gt; L83, N83&gt; M83), "pos_trend", IF(AND(K83&lt; J83, L83&lt; K83, M83&lt; L83, N83&lt; M83), "neg_trend", "N/A"))</f>
        <v/>
      </c>
      <c r="J83">
        <f>IFERROR(IF(TRIM(C83)="-", "N/A", IF(RIGHT(C83,1)=")",IF(RIGHT(C83,2)="T)",-1000000000000*VALUE(MID(C83,2,LEN(C83)-3)),IF(RIGHT(C83,2)="M)",-1000000*VALUE(MID(C83,2,LEN(C83)-3)),IF(RIGHT(C83,2)="B)",-1000000000*VALUE(MID(C83,2,LEN(C83)-3)),IF(RIGHT(C83,2)="k)",-1000*VALUE(MID(C83,2,LEN(C83)-3)),VALUE(SUBSTITUTE(C83,",","")))))),IF(RIGHT(C83,1)="T",1000000000000*VALUE(LEFT(C83,LEN(C83)-1)),IF(RIGHT(C83,1)="M",1000000*VALUE(LEFT(C83,LEN(C83)-1)),IF(RIGHT(C83,1)="B",1000000000*VALUE(LEFT(C83,LEN(C83)-1)),IF(RIGHT(C83,1)="%",0.01*VALUE(LEFT(C83,LEN(C83)-1)),IF(RIGHT(C83,1)="k",1000*VALUE(LEFT(C83,LEN(C83)-1)),VALUE(SUBSTITUTE(C83,",",""))))))))),"N/A")</f>
        <v/>
      </c>
      <c r="K83">
        <f>IFERROR(IF(TRIM(D83)="-", "N/A", IF(RIGHT(D83,1)=")",IF(RIGHT(D83,2)="T)",-1000000000000*VALUE(MID(D83,2,LEN(D83)-3)),IF(RIGHT(D83,2)="M)",-1000000*VALUE(MID(D83,2,LEN(D83)-3)),IF(RIGHT(D83,2)="B)",-1000000000*VALUE(MID(D83,2,LEN(D83)-3)),IF(RIGHT(D83,2)="k)",-1000*VALUE(MID(D83,2,LEN(D83)-3)),VALUE(SUBSTITUTE(D83,",","")))))),IF(RIGHT(D83,1)="T",1000000000000*VALUE(LEFT(D83,LEN(D83)-1)),IF(RIGHT(D83,1)="M",1000000*VALUE(LEFT(D83,LEN(D83)-1)),IF(RIGHT(D83,1)="B",1000000000*VALUE(LEFT(D83,LEN(D83)-1)),IF(RIGHT(D83,1)="%",0.01*VALUE(LEFT(D83,LEN(D83)-1)),IF(RIGHT(D83,1)="k",1000*VALUE(LEFT(D83,LEN(D83)-1)),VALUE(SUBSTITUTE(D83,",",""))))))))),"N/A")</f>
        <v/>
      </c>
      <c r="L83">
        <f>IFERROR(IF(TRIM(E83)="-", "N/A", IF(RIGHT(E83,1)=")",IF(RIGHT(E83,2)="T)",-1000000000000*VALUE(MID(E83,2,LEN(E83)-3)),IF(RIGHT(E83,2)="M)",-1000000*VALUE(MID(E83,2,LEN(E83)-3)),IF(RIGHT(E83,2)="B)",-1000000000*VALUE(MID(E83,2,LEN(E83)-3)),IF(RIGHT(E83,2)="k)",-1000*VALUE(MID(E83,2,LEN(E83)-3)),VALUE(SUBSTITUTE(E83,",","")))))),IF(RIGHT(E83,1)="T",1000000000000*VALUE(LEFT(E83,LEN(E83)-1)),IF(RIGHT(E83,1)="M",1000000*VALUE(LEFT(E83,LEN(E83)-1)),IF(RIGHT(E83,1)="B",1000000000*VALUE(LEFT(E83,LEN(E83)-1)),IF(RIGHT(E83,1)="%",0.01*VALUE(LEFT(E83,LEN(E83)-1)),IF(RIGHT(E83,1)="k",1000*VALUE(LEFT(E83,LEN(E83)-1)),VALUE(SUBSTITUTE(E83,",",""))))))))),"N/A")</f>
        <v/>
      </c>
      <c r="M83">
        <f>IFERROR(IF(TRIM(F83)="-", "N/A", IF(RIGHT(F83,1)=")",IF(RIGHT(F83,2)="T)",-1000000000000*VALUE(MID(F83,2,LEN(F83)-3)),IF(RIGHT(F83,2)="M)",-1000000*VALUE(MID(F83,2,LEN(F83)-3)),IF(RIGHT(F83,2)="B)",-1000000000*VALUE(MID(F83,2,LEN(F83)-3)),IF(RIGHT(F83,2)="k)",-1000*VALUE(MID(F83,2,LEN(F83)-3)),VALUE(SUBSTITUTE(F83,",","")))))),IF(RIGHT(F83,1)="T",1000000000000*VALUE(LEFT(F83,LEN(F83)-1)),IF(RIGHT(F83,1)="M",1000000*VALUE(LEFT(F83,LEN(F83)-1)),IF(RIGHT(F83,1)="B",1000000000*VALUE(LEFT(F83,LEN(F83)-1)),IF(RIGHT(F83,1)="%",0.01*VALUE(LEFT(F83,LEN(F83)-1)),IF(RIGHT(F83,1)="k",1000*VALUE(LEFT(F83,LEN(F83)-1)),VALUE(SUBSTITUTE(F83,",",""))))))))),"N/A")</f>
        <v/>
      </c>
      <c r="N83">
        <f>IFERROR(IF(TRIM(G83)="-", "N/A", IF(RIGHT(G83,1)=")",IF(RIGHT(G83,2)="T)",-1000000000000*VALUE(MID(G83,2,LEN(G83)-3)),IF(RIGHT(G83,2)="M)",-1000000*VALUE(MID(G83,2,LEN(G83)-3)),IF(RIGHT(G83,2)="B)",-1000000000*VALUE(MID(G83,2,LEN(G83)-3)),IF(RIGHT(G83,2)="k)",-1000*VALUE(MID(G83,2,LEN(G83)-3)),VALUE(SUBSTITUTE(G83,",","")))))),IF(RIGHT(G83,1)="T",1000000000000*VALUE(LEFT(G83,LEN(G83)-1)),IF(RIGHT(G83,1)="M",1000000*VALUE(LEFT(G83,LEN(G83)-1)),IF(RIGHT(G83,1)="B",1000000000*VALUE(LEFT(G83,LEN(G83)-1)),IF(RIGHT(G83,1)="%",0.01*VALUE(LEFT(G83,LEN(G83)-1)),IF(RIGHT(G83,1)="k",1000*VALUE(LEFT(G83,LEN(G83)-1)),VALUE(SUBSTITUTE(G83,",",""))))))))),"N/A")</f>
        <v/>
      </c>
    </row>
    <row r="84" spans="1:60">
      <c s="1" r="A84" t="n">
        <v>0</v>
      </c>
      <c r="B84" t="s">
        <v>144</v>
      </c>
      <c r="C84" t="s">
        <v>4584</v>
      </c>
      <c r="F84">
        <f>IF(E73="below average",LOWER(TRIM(IF(ISNUMBER(VALUE(RIGHT(B73,1))),REPLACE(B73,LEN(B73),1,""),B73))),"")</f>
        <v/>
      </c>
      <c r="G84">
        <f>IF(F84&lt;&gt;"", G83 &amp; ", " &amp; IFERROR(LEFT(F84,FIND("(",F84) - 2),F84),G83)</f>
        <v/>
      </c>
      <c r="I84">
        <f>IF(AND(K84&gt; J84, L84&gt; K84, M84&gt; L84, N84&gt; M84), "pos_trend", IF(AND(K84&lt; J84, L84&lt; K84, M84&lt; L84, N84&lt; M84), "neg_trend", "N/A"))</f>
        <v/>
      </c>
      <c r="J84">
        <f>IFERROR(IF(TRIM(C84)="-", "N/A", IF(RIGHT(C84,1)=")",IF(RIGHT(C84,2)="T)",-1000000000000*VALUE(MID(C84,2,LEN(C84)-3)),IF(RIGHT(C84,2)="M)",-1000000*VALUE(MID(C84,2,LEN(C84)-3)),IF(RIGHT(C84,2)="B)",-1000000000*VALUE(MID(C84,2,LEN(C84)-3)),IF(RIGHT(C84,2)="k)",-1000*VALUE(MID(C84,2,LEN(C84)-3)),VALUE(SUBSTITUTE(C84,",","")))))),IF(RIGHT(C84,1)="T",1000000000000*VALUE(LEFT(C84,LEN(C84)-1)),IF(RIGHT(C84,1)="M",1000000*VALUE(LEFT(C84,LEN(C84)-1)),IF(RIGHT(C84,1)="B",1000000000*VALUE(LEFT(C84,LEN(C84)-1)),IF(RIGHT(C84,1)="%",0.01*VALUE(LEFT(C84,LEN(C84)-1)),IF(RIGHT(C84,1)="k",1000*VALUE(LEFT(C84,LEN(C84)-1)),VALUE(SUBSTITUTE(C84,",",""))))))))),"N/A")</f>
        <v/>
      </c>
      <c r="K84">
        <f>IFERROR(IF(TRIM(D84)="-", "N/A", IF(RIGHT(D84,1)=")",IF(RIGHT(D84,2)="T)",-1000000000000*VALUE(MID(D84,2,LEN(D84)-3)),IF(RIGHT(D84,2)="M)",-1000000*VALUE(MID(D84,2,LEN(D84)-3)),IF(RIGHT(D84,2)="B)",-1000000000*VALUE(MID(D84,2,LEN(D84)-3)),IF(RIGHT(D84,2)="k)",-1000*VALUE(MID(D84,2,LEN(D84)-3)),VALUE(SUBSTITUTE(D84,",","")))))),IF(RIGHT(D84,1)="T",1000000000000*VALUE(LEFT(D84,LEN(D84)-1)),IF(RIGHT(D84,1)="M",1000000*VALUE(LEFT(D84,LEN(D84)-1)),IF(RIGHT(D84,1)="B",1000000000*VALUE(LEFT(D84,LEN(D84)-1)),IF(RIGHT(D84,1)="%",0.01*VALUE(LEFT(D84,LEN(D84)-1)),IF(RIGHT(D84,1)="k",1000*VALUE(LEFT(D84,LEN(D84)-1)),VALUE(SUBSTITUTE(D84,",",""))))))))),"N/A")</f>
        <v/>
      </c>
      <c r="L84">
        <f>IFERROR(IF(TRIM(E84)="-", "N/A", IF(RIGHT(E84,1)=")",IF(RIGHT(E84,2)="T)",-1000000000000*VALUE(MID(E84,2,LEN(E84)-3)),IF(RIGHT(E84,2)="M)",-1000000*VALUE(MID(E84,2,LEN(E84)-3)),IF(RIGHT(E84,2)="B)",-1000000000*VALUE(MID(E84,2,LEN(E84)-3)),IF(RIGHT(E84,2)="k)",-1000*VALUE(MID(E84,2,LEN(E84)-3)),VALUE(SUBSTITUTE(E84,",","")))))),IF(RIGHT(E84,1)="T",1000000000000*VALUE(LEFT(E84,LEN(E84)-1)),IF(RIGHT(E84,1)="M",1000000*VALUE(LEFT(E84,LEN(E84)-1)),IF(RIGHT(E84,1)="B",1000000000*VALUE(LEFT(E84,LEN(E84)-1)),IF(RIGHT(E84,1)="%",0.01*VALUE(LEFT(E84,LEN(E84)-1)),IF(RIGHT(E84,1)="k",1000*VALUE(LEFT(E84,LEN(E84)-1)),VALUE(SUBSTITUTE(E84,",",""))))))))),"N/A")</f>
        <v/>
      </c>
      <c r="M84">
        <f>IFERROR(IF(TRIM(F84)="-", "N/A", IF(RIGHT(F84,1)=")",IF(RIGHT(F84,2)="T)",-1000000000000*VALUE(MID(F84,2,LEN(F84)-3)),IF(RIGHT(F84,2)="M)",-1000000*VALUE(MID(F84,2,LEN(F84)-3)),IF(RIGHT(F84,2)="B)",-1000000000*VALUE(MID(F84,2,LEN(F84)-3)),IF(RIGHT(F84,2)="k)",-1000*VALUE(MID(F84,2,LEN(F84)-3)),VALUE(SUBSTITUTE(F84,",","")))))),IF(RIGHT(F84,1)="T",1000000000000*VALUE(LEFT(F84,LEN(F84)-1)),IF(RIGHT(F84,1)="M",1000000*VALUE(LEFT(F84,LEN(F84)-1)),IF(RIGHT(F84,1)="B",1000000000*VALUE(LEFT(F84,LEN(F84)-1)),IF(RIGHT(F84,1)="%",0.01*VALUE(LEFT(F84,LEN(F84)-1)),IF(RIGHT(F84,1)="k",1000*VALUE(LEFT(F84,LEN(F84)-1)),VALUE(SUBSTITUTE(F84,",",""))))))))),"N/A")</f>
        <v/>
      </c>
      <c r="N84">
        <f>IFERROR(IF(TRIM(G84)="-", "N/A", IF(RIGHT(G84,1)=")",IF(RIGHT(G84,2)="T)",-1000000000000*VALUE(MID(G84,2,LEN(G84)-3)),IF(RIGHT(G84,2)="M)",-1000000*VALUE(MID(G84,2,LEN(G84)-3)),IF(RIGHT(G84,2)="B)",-1000000000*VALUE(MID(G84,2,LEN(G84)-3)),IF(RIGHT(G84,2)="k)",-1000*VALUE(MID(G84,2,LEN(G84)-3)),VALUE(SUBSTITUTE(G84,",","")))))),IF(RIGHT(G84,1)="T",1000000000000*VALUE(LEFT(G84,LEN(G84)-1)),IF(RIGHT(G84,1)="M",1000000*VALUE(LEFT(G84,LEN(G84)-1)),IF(RIGHT(G84,1)="B",1000000000*VALUE(LEFT(G84,LEN(G84)-1)),IF(RIGHT(G84,1)="%",0.01*VALUE(LEFT(G84,LEN(G84)-1)),IF(RIGHT(G84,1)="k",1000*VALUE(LEFT(G84,LEN(G84)-1)),VALUE(SUBSTITUTE(G84,",",""))))))))),"N/A")</f>
        <v/>
      </c>
    </row>
    <row r="85" spans="1:60">
      <c s="1" r="A85" t="n">
        <v>1</v>
      </c>
      <c r="B85" t="s">
        <v>146</v>
      </c>
      <c r="C85" t="s">
        <v>4585</v>
      </c>
      <c r="F85">
        <f>IF(E74="below average",LOWER(TRIM(IF(ISNUMBER(VALUE(RIGHT(B74,1))),REPLACE(B74,LEN(B74),1,""),B74))),"")</f>
        <v/>
      </c>
      <c r="G85">
        <f>IF(F85&lt;&gt;"", G84 &amp; ", " &amp; IFERROR(LEFT(F85,FIND("(",F85) - 2),F85),G84)</f>
        <v/>
      </c>
      <c r="I85">
        <f>IF(AND(K85&gt; J85, L85&gt; K85, M85&gt; L85, N85&gt; M85), "pos_trend", IF(AND(K85&lt; J85, L85&lt; K85, M85&lt; L85, N85&lt; M85), "neg_trend", "N/A"))</f>
        <v/>
      </c>
      <c r="J85">
        <f>IFERROR(IF(TRIM(C85)="-", "N/A", IF(RIGHT(C85,1)=")",IF(RIGHT(C85,2)="T)",-1000000000000*VALUE(MID(C85,2,LEN(C85)-3)),IF(RIGHT(C85,2)="M)",-1000000*VALUE(MID(C85,2,LEN(C85)-3)),IF(RIGHT(C85,2)="B)",-1000000000*VALUE(MID(C85,2,LEN(C85)-3)),IF(RIGHT(C85,2)="k)",-1000*VALUE(MID(C85,2,LEN(C85)-3)),VALUE(SUBSTITUTE(C85,",","")))))),IF(RIGHT(C85,1)="T",1000000000000*VALUE(LEFT(C85,LEN(C85)-1)),IF(RIGHT(C85,1)="M",1000000*VALUE(LEFT(C85,LEN(C85)-1)),IF(RIGHT(C85,1)="B",1000000000*VALUE(LEFT(C85,LEN(C85)-1)),IF(RIGHT(C85,1)="%",0.01*VALUE(LEFT(C85,LEN(C85)-1)),IF(RIGHT(C85,1)="k",1000*VALUE(LEFT(C85,LEN(C85)-1)),VALUE(SUBSTITUTE(C85,",",""))))))))),"N/A")</f>
        <v/>
      </c>
      <c r="K85">
        <f>IFERROR(IF(TRIM(D85)="-", "N/A", IF(RIGHT(D85,1)=")",IF(RIGHT(D85,2)="T)",-1000000000000*VALUE(MID(D85,2,LEN(D85)-3)),IF(RIGHT(D85,2)="M)",-1000000*VALUE(MID(D85,2,LEN(D85)-3)),IF(RIGHT(D85,2)="B)",-1000000000*VALUE(MID(D85,2,LEN(D85)-3)),IF(RIGHT(D85,2)="k)",-1000*VALUE(MID(D85,2,LEN(D85)-3)),VALUE(SUBSTITUTE(D85,",","")))))),IF(RIGHT(D85,1)="T",1000000000000*VALUE(LEFT(D85,LEN(D85)-1)),IF(RIGHT(D85,1)="M",1000000*VALUE(LEFT(D85,LEN(D85)-1)),IF(RIGHT(D85,1)="B",1000000000*VALUE(LEFT(D85,LEN(D85)-1)),IF(RIGHT(D85,1)="%",0.01*VALUE(LEFT(D85,LEN(D85)-1)),IF(RIGHT(D85,1)="k",1000*VALUE(LEFT(D85,LEN(D85)-1)),VALUE(SUBSTITUTE(D85,",",""))))))))),"N/A")</f>
        <v/>
      </c>
      <c r="L85">
        <f>IFERROR(IF(TRIM(E85)="-", "N/A", IF(RIGHT(E85,1)=")",IF(RIGHT(E85,2)="T)",-1000000000000*VALUE(MID(E85,2,LEN(E85)-3)),IF(RIGHT(E85,2)="M)",-1000000*VALUE(MID(E85,2,LEN(E85)-3)),IF(RIGHT(E85,2)="B)",-1000000000*VALUE(MID(E85,2,LEN(E85)-3)),IF(RIGHT(E85,2)="k)",-1000*VALUE(MID(E85,2,LEN(E85)-3)),VALUE(SUBSTITUTE(E85,",","")))))),IF(RIGHT(E85,1)="T",1000000000000*VALUE(LEFT(E85,LEN(E85)-1)),IF(RIGHT(E85,1)="M",1000000*VALUE(LEFT(E85,LEN(E85)-1)),IF(RIGHT(E85,1)="B",1000000000*VALUE(LEFT(E85,LEN(E85)-1)),IF(RIGHT(E85,1)="%",0.01*VALUE(LEFT(E85,LEN(E85)-1)),IF(RIGHT(E85,1)="k",1000*VALUE(LEFT(E85,LEN(E85)-1)),VALUE(SUBSTITUTE(E85,",",""))))))))),"N/A")</f>
        <v/>
      </c>
      <c r="M85">
        <f>IFERROR(IF(TRIM(F85)="-", "N/A", IF(RIGHT(F85,1)=")",IF(RIGHT(F85,2)="T)",-1000000000000*VALUE(MID(F85,2,LEN(F85)-3)),IF(RIGHT(F85,2)="M)",-1000000*VALUE(MID(F85,2,LEN(F85)-3)),IF(RIGHT(F85,2)="B)",-1000000000*VALUE(MID(F85,2,LEN(F85)-3)),IF(RIGHT(F85,2)="k)",-1000*VALUE(MID(F85,2,LEN(F85)-3)),VALUE(SUBSTITUTE(F85,",","")))))),IF(RIGHT(F85,1)="T",1000000000000*VALUE(LEFT(F85,LEN(F85)-1)),IF(RIGHT(F85,1)="M",1000000*VALUE(LEFT(F85,LEN(F85)-1)),IF(RIGHT(F85,1)="B",1000000000*VALUE(LEFT(F85,LEN(F85)-1)),IF(RIGHT(F85,1)="%",0.01*VALUE(LEFT(F85,LEN(F85)-1)),IF(RIGHT(F85,1)="k",1000*VALUE(LEFT(F85,LEN(F85)-1)),VALUE(SUBSTITUTE(F85,",",""))))))))),"N/A")</f>
        <v/>
      </c>
      <c r="N85">
        <f>IFERROR(IF(TRIM(G85)="-", "N/A", IF(RIGHT(G85,1)=")",IF(RIGHT(G85,2)="T)",-1000000000000*VALUE(MID(G85,2,LEN(G85)-3)),IF(RIGHT(G85,2)="M)",-1000000*VALUE(MID(G85,2,LEN(G85)-3)),IF(RIGHT(G85,2)="B)",-1000000000*VALUE(MID(G85,2,LEN(G85)-3)),IF(RIGHT(G85,2)="k)",-1000*VALUE(MID(G85,2,LEN(G85)-3)),VALUE(SUBSTITUTE(G85,",","")))))),IF(RIGHT(G85,1)="T",1000000000000*VALUE(LEFT(G85,LEN(G85)-1)),IF(RIGHT(G85,1)="M",1000000*VALUE(LEFT(G85,LEN(G85)-1)),IF(RIGHT(G85,1)="B",1000000000*VALUE(LEFT(G85,LEN(G85)-1)),IF(RIGHT(G85,1)="%",0.01*VALUE(LEFT(G85,LEN(G85)-1)),IF(RIGHT(G85,1)="k",1000*VALUE(LEFT(G85,LEN(G85)-1)),VALUE(SUBSTITUTE(G85,",",""))))))))),"N/A")</f>
        <v/>
      </c>
    </row>
    <row r="86" spans="1:60">
      <c r="F86">
        <f>IF(E75="below average",LOWER(TRIM(IF(ISNUMBER(VALUE(RIGHT(B75,1))),REPLACE(B75,LEN(B75),1,""),B75))),"")</f>
        <v/>
      </c>
      <c r="G86">
        <f>IF(F86&lt;&gt;"", G85 &amp; ", " &amp; IFERROR(LEFT(F86,FIND("(",F86) - 2),F86),G85)</f>
        <v/>
      </c>
      <c r="I86">
        <f>IF(AND(K86&gt; J86, L86&gt; K86, M86&gt; L86, N86&gt; M86), "pos_trend", IF(AND(K86&lt; J86, L86&lt; K86, M86&lt; L86, N86&lt; M86), "neg_trend", "N/A"))</f>
        <v/>
      </c>
      <c r="J86">
        <f>IFERROR(IF(TRIM(C86)="-", "N/A", IF(RIGHT(C86,1)=")",IF(RIGHT(C86,2)="T)",-1000000000000*VALUE(MID(C86,2,LEN(C86)-3)),IF(RIGHT(C86,2)="M)",-1000000*VALUE(MID(C86,2,LEN(C86)-3)),IF(RIGHT(C86,2)="B)",-1000000000*VALUE(MID(C86,2,LEN(C86)-3)),IF(RIGHT(C86,2)="k)",-1000*VALUE(MID(C86,2,LEN(C86)-3)),VALUE(SUBSTITUTE(C86,",","")))))),IF(RIGHT(C86,1)="T",1000000000000*VALUE(LEFT(C86,LEN(C86)-1)),IF(RIGHT(C86,1)="M",1000000*VALUE(LEFT(C86,LEN(C86)-1)),IF(RIGHT(C86,1)="B",1000000000*VALUE(LEFT(C86,LEN(C86)-1)),IF(RIGHT(C86,1)="%",0.01*VALUE(LEFT(C86,LEN(C86)-1)),IF(RIGHT(C86,1)="k",1000*VALUE(LEFT(C86,LEN(C86)-1)),VALUE(SUBSTITUTE(C86,",",""))))))))),"N/A")</f>
        <v/>
      </c>
      <c r="K86">
        <f>IFERROR(IF(TRIM(D86)="-", "N/A", IF(RIGHT(D86,1)=")",IF(RIGHT(D86,2)="T)",-1000000000000*VALUE(MID(D86,2,LEN(D86)-3)),IF(RIGHT(D86,2)="M)",-1000000*VALUE(MID(D86,2,LEN(D86)-3)),IF(RIGHT(D86,2)="B)",-1000000000*VALUE(MID(D86,2,LEN(D86)-3)),IF(RIGHT(D86,2)="k)",-1000*VALUE(MID(D86,2,LEN(D86)-3)),VALUE(SUBSTITUTE(D86,",","")))))),IF(RIGHT(D86,1)="T",1000000000000*VALUE(LEFT(D86,LEN(D86)-1)),IF(RIGHT(D86,1)="M",1000000*VALUE(LEFT(D86,LEN(D86)-1)),IF(RIGHT(D86,1)="B",1000000000*VALUE(LEFT(D86,LEN(D86)-1)),IF(RIGHT(D86,1)="%",0.01*VALUE(LEFT(D86,LEN(D86)-1)),IF(RIGHT(D86,1)="k",1000*VALUE(LEFT(D86,LEN(D86)-1)),VALUE(SUBSTITUTE(D86,",",""))))))))),"N/A")</f>
        <v/>
      </c>
      <c r="L86">
        <f>IFERROR(IF(TRIM(E86)="-", "N/A", IF(RIGHT(E86,1)=")",IF(RIGHT(E86,2)="T)",-1000000000000*VALUE(MID(E86,2,LEN(E86)-3)),IF(RIGHT(E86,2)="M)",-1000000*VALUE(MID(E86,2,LEN(E86)-3)),IF(RIGHT(E86,2)="B)",-1000000000*VALUE(MID(E86,2,LEN(E86)-3)),IF(RIGHT(E86,2)="k)",-1000*VALUE(MID(E86,2,LEN(E86)-3)),VALUE(SUBSTITUTE(E86,",","")))))),IF(RIGHT(E86,1)="T",1000000000000*VALUE(LEFT(E86,LEN(E86)-1)),IF(RIGHT(E86,1)="M",1000000*VALUE(LEFT(E86,LEN(E86)-1)),IF(RIGHT(E86,1)="B",1000000000*VALUE(LEFT(E86,LEN(E86)-1)),IF(RIGHT(E86,1)="%",0.01*VALUE(LEFT(E86,LEN(E86)-1)),IF(RIGHT(E86,1)="k",1000*VALUE(LEFT(E86,LEN(E86)-1)),VALUE(SUBSTITUTE(E86,",",""))))))))),"N/A")</f>
        <v/>
      </c>
      <c r="M86">
        <f>IFERROR(IF(TRIM(F86)="-", "N/A", IF(RIGHT(F86,1)=")",IF(RIGHT(F86,2)="T)",-1000000000000*VALUE(MID(F86,2,LEN(F86)-3)),IF(RIGHT(F86,2)="M)",-1000000*VALUE(MID(F86,2,LEN(F86)-3)),IF(RIGHT(F86,2)="B)",-1000000000*VALUE(MID(F86,2,LEN(F86)-3)),IF(RIGHT(F86,2)="k)",-1000*VALUE(MID(F86,2,LEN(F86)-3)),VALUE(SUBSTITUTE(F86,",","")))))),IF(RIGHT(F86,1)="T",1000000000000*VALUE(LEFT(F86,LEN(F86)-1)),IF(RIGHT(F86,1)="M",1000000*VALUE(LEFT(F86,LEN(F86)-1)),IF(RIGHT(F86,1)="B",1000000000*VALUE(LEFT(F86,LEN(F86)-1)),IF(RIGHT(F86,1)="%",0.01*VALUE(LEFT(F86,LEN(F86)-1)),IF(RIGHT(F86,1)="k",1000*VALUE(LEFT(F86,LEN(F86)-1)),VALUE(SUBSTITUTE(F86,",",""))))))))),"N/A")</f>
        <v/>
      </c>
      <c r="N86">
        <f>IFERROR(IF(TRIM(G86)="-", "N/A", IF(RIGHT(G86,1)=")",IF(RIGHT(G86,2)="T)",-1000000000000*VALUE(MID(G86,2,LEN(G86)-3)),IF(RIGHT(G86,2)="M)",-1000000*VALUE(MID(G86,2,LEN(G86)-3)),IF(RIGHT(G86,2)="B)",-1000000000*VALUE(MID(G86,2,LEN(G86)-3)),IF(RIGHT(G86,2)="k)",-1000*VALUE(MID(G86,2,LEN(G86)-3)),VALUE(SUBSTITUTE(G86,",","")))))),IF(RIGHT(G86,1)="T",1000000000000*VALUE(LEFT(G86,LEN(G86)-1)),IF(RIGHT(G86,1)="M",1000000*VALUE(LEFT(G86,LEN(G86)-1)),IF(RIGHT(G86,1)="B",1000000000*VALUE(LEFT(G86,LEN(G86)-1)),IF(RIGHT(G86,1)="%",0.01*VALUE(LEFT(G86,LEN(G86)-1)),IF(RIGHT(G86,1)="k",1000*VALUE(LEFT(G86,LEN(G86)-1)),VALUE(SUBSTITUTE(G86,",",""))))))))),"N/A")</f>
        <v/>
      </c>
    </row>
    <row r="87" spans="1:60">
      <c s="1" r="A87" t="n">
        <v>0</v>
      </c>
      <c r="B87" t="s">
        <v>148</v>
      </c>
      <c r="C87" t="s">
        <v>2435</v>
      </c>
      <c r="F87">
        <f>IF(E76="below average",LOWER(TRIM(IF(ISNUMBER(VALUE(RIGHT(B76,1))),REPLACE(B76,LEN(B76),1,""),B76))),"")</f>
        <v/>
      </c>
      <c r="G87">
        <f>IF(F87&lt;&gt;"", G86 &amp; ", " &amp; IFERROR(LEFT(F87,FIND("(",F87) - 2),F87),G86)</f>
        <v/>
      </c>
      <c r="I87">
        <f>IF(AND(K87&gt; J87, L87&gt; K87, M87&gt; L87, N87&gt; M87), "pos_trend", IF(AND(K87&lt; J87, L87&lt; K87, M87&lt; L87, N87&lt; M87), "neg_trend", "N/A"))</f>
        <v/>
      </c>
      <c r="J87">
        <f>IFERROR(IF(TRIM(C87)="-", "N/A", IF(RIGHT(C87,1)=")",IF(RIGHT(C87,2)="T)",-1000000000000*VALUE(MID(C87,2,LEN(C87)-3)),IF(RIGHT(C87,2)="M)",-1000000*VALUE(MID(C87,2,LEN(C87)-3)),IF(RIGHT(C87,2)="B)",-1000000000*VALUE(MID(C87,2,LEN(C87)-3)),IF(RIGHT(C87,2)="k)",-1000*VALUE(MID(C87,2,LEN(C87)-3)),VALUE(SUBSTITUTE(C87,",","")))))),IF(RIGHT(C87,1)="T",1000000000000*VALUE(LEFT(C87,LEN(C87)-1)),IF(RIGHT(C87,1)="M",1000000*VALUE(LEFT(C87,LEN(C87)-1)),IF(RIGHT(C87,1)="B",1000000000*VALUE(LEFT(C87,LEN(C87)-1)),IF(RIGHT(C87,1)="%",0.01*VALUE(LEFT(C87,LEN(C87)-1)),IF(RIGHT(C87,1)="k",1000*VALUE(LEFT(C87,LEN(C87)-1)),VALUE(SUBSTITUTE(C87,",",""))))))))),"N/A")</f>
        <v/>
      </c>
      <c r="K87">
        <f>IFERROR(IF(TRIM(D87)="-", "N/A", IF(RIGHT(D87,1)=")",IF(RIGHT(D87,2)="T)",-1000000000000*VALUE(MID(D87,2,LEN(D87)-3)),IF(RIGHT(D87,2)="M)",-1000000*VALUE(MID(D87,2,LEN(D87)-3)),IF(RIGHT(D87,2)="B)",-1000000000*VALUE(MID(D87,2,LEN(D87)-3)),IF(RIGHT(D87,2)="k)",-1000*VALUE(MID(D87,2,LEN(D87)-3)),VALUE(SUBSTITUTE(D87,",","")))))),IF(RIGHT(D87,1)="T",1000000000000*VALUE(LEFT(D87,LEN(D87)-1)),IF(RIGHT(D87,1)="M",1000000*VALUE(LEFT(D87,LEN(D87)-1)),IF(RIGHT(D87,1)="B",1000000000*VALUE(LEFT(D87,LEN(D87)-1)),IF(RIGHT(D87,1)="%",0.01*VALUE(LEFT(D87,LEN(D87)-1)),IF(RIGHT(D87,1)="k",1000*VALUE(LEFT(D87,LEN(D87)-1)),VALUE(SUBSTITUTE(D87,",",""))))))))),"N/A")</f>
        <v/>
      </c>
      <c r="L87">
        <f>IFERROR(IF(TRIM(E87)="-", "N/A", IF(RIGHT(E87,1)=")",IF(RIGHT(E87,2)="T)",-1000000000000*VALUE(MID(E87,2,LEN(E87)-3)),IF(RIGHT(E87,2)="M)",-1000000*VALUE(MID(E87,2,LEN(E87)-3)),IF(RIGHT(E87,2)="B)",-1000000000*VALUE(MID(E87,2,LEN(E87)-3)),IF(RIGHT(E87,2)="k)",-1000*VALUE(MID(E87,2,LEN(E87)-3)),VALUE(SUBSTITUTE(E87,",","")))))),IF(RIGHT(E87,1)="T",1000000000000*VALUE(LEFT(E87,LEN(E87)-1)),IF(RIGHT(E87,1)="M",1000000*VALUE(LEFT(E87,LEN(E87)-1)),IF(RIGHT(E87,1)="B",1000000000*VALUE(LEFT(E87,LEN(E87)-1)),IF(RIGHT(E87,1)="%",0.01*VALUE(LEFT(E87,LEN(E87)-1)),IF(RIGHT(E87,1)="k",1000*VALUE(LEFT(E87,LEN(E87)-1)),VALUE(SUBSTITUTE(E87,",",""))))))))),"N/A")</f>
        <v/>
      </c>
      <c r="M87">
        <f>IFERROR(IF(TRIM(F87)="-", "N/A", IF(RIGHT(F87,1)=")",IF(RIGHT(F87,2)="T)",-1000000000000*VALUE(MID(F87,2,LEN(F87)-3)),IF(RIGHT(F87,2)="M)",-1000000*VALUE(MID(F87,2,LEN(F87)-3)),IF(RIGHT(F87,2)="B)",-1000000000*VALUE(MID(F87,2,LEN(F87)-3)),IF(RIGHT(F87,2)="k)",-1000*VALUE(MID(F87,2,LEN(F87)-3)),VALUE(SUBSTITUTE(F87,",","")))))),IF(RIGHT(F87,1)="T",1000000000000*VALUE(LEFT(F87,LEN(F87)-1)),IF(RIGHT(F87,1)="M",1000000*VALUE(LEFT(F87,LEN(F87)-1)),IF(RIGHT(F87,1)="B",1000000000*VALUE(LEFT(F87,LEN(F87)-1)),IF(RIGHT(F87,1)="%",0.01*VALUE(LEFT(F87,LEN(F87)-1)),IF(RIGHT(F87,1)="k",1000*VALUE(LEFT(F87,LEN(F87)-1)),VALUE(SUBSTITUTE(F87,",",""))))))))),"N/A")</f>
        <v/>
      </c>
      <c r="N87">
        <f>IFERROR(IF(TRIM(G87)="-", "N/A", IF(RIGHT(G87,1)=")",IF(RIGHT(G87,2)="T)",-1000000000000*VALUE(MID(G87,2,LEN(G87)-3)),IF(RIGHT(G87,2)="M)",-1000000*VALUE(MID(G87,2,LEN(G87)-3)),IF(RIGHT(G87,2)="B)",-1000000000*VALUE(MID(G87,2,LEN(G87)-3)),IF(RIGHT(G87,2)="k)",-1000*VALUE(MID(G87,2,LEN(G87)-3)),VALUE(SUBSTITUTE(G87,",","")))))),IF(RIGHT(G87,1)="T",1000000000000*VALUE(LEFT(G87,LEN(G87)-1)),IF(RIGHT(G87,1)="M",1000000*VALUE(LEFT(G87,LEN(G87)-1)),IF(RIGHT(G87,1)="B",1000000000*VALUE(LEFT(G87,LEN(G87)-1)),IF(RIGHT(G87,1)="%",0.01*VALUE(LEFT(G87,LEN(G87)-1)),IF(RIGHT(G87,1)="k",1000*VALUE(LEFT(G87,LEN(G87)-1)),VALUE(SUBSTITUTE(G87,",",""))))))))),"N/A")</f>
        <v/>
      </c>
    </row>
    <row r="88" spans="1:60">
      <c s="1" r="A88" t="n">
        <v>1</v>
      </c>
      <c r="B88" t="s">
        <v>150</v>
      </c>
      <c r="C88" t="s">
        <v>4586</v>
      </c>
      <c r="F88">
        <f>IF(F87="",IF(F86="",IF(F85="",IF(F84="",IF(F83="",IF(F82="",IFERROR(LEFT(F81,FIND("(",F81) - 2),F81),IFERROR(LEFT(F82,FIND("(",F82) - 2),F82)),IFERROR(LEFT(F83,FIND("(",F83) - 2),F83)),IFERROR(LEFT(F84,FIND("(",F84) - 2),F84)),IFERROR(LEFT(F85,FIND("(",F85) - 2),F85)),IFERROR(LEFT(F86,FIND("(",F86) - 2),F86)),IFERROR(LEFT(F87,FIND("(",F87) - 2),F87))</f>
        <v/>
      </c>
      <c r="G88">
        <f>TRIM(IF(LEFT(G87,1)=",",REPLACE(G87,1,1,""),SUBSTITUTE(G87,F88, "and " &amp; F88)))</f>
        <v/>
      </c>
      <c r="I88">
        <f>IF(AND(K88&gt; J88, L88&gt; K88, M88&gt; L88, N88&gt; M88), "pos_trend", IF(AND(K88&lt; J88, L88&lt; K88, M88&lt; L88, N88&lt; M88), "neg_trend", "N/A"))</f>
        <v/>
      </c>
      <c r="J88">
        <f>IFERROR(IF(TRIM(C88)="-", "N/A", IF(RIGHT(C88,1)=")",IF(RIGHT(C88,2)="T)",-1000000000000*VALUE(MID(C88,2,LEN(C88)-3)),IF(RIGHT(C88,2)="M)",-1000000*VALUE(MID(C88,2,LEN(C88)-3)),IF(RIGHT(C88,2)="B)",-1000000000*VALUE(MID(C88,2,LEN(C88)-3)),IF(RIGHT(C88,2)="k)",-1000*VALUE(MID(C88,2,LEN(C88)-3)),VALUE(SUBSTITUTE(C88,",","")))))),IF(RIGHT(C88,1)="T",1000000000000*VALUE(LEFT(C88,LEN(C88)-1)),IF(RIGHT(C88,1)="M",1000000*VALUE(LEFT(C88,LEN(C88)-1)),IF(RIGHT(C88,1)="B",1000000000*VALUE(LEFT(C88,LEN(C88)-1)),IF(RIGHT(C88,1)="%",0.01*VALUE(LEFT(C88,LEN(C88)-1)),IF(RIGHT(C88,1)="k",1000*VALUE(LEFT(C88,LEN(C88)-1)),VALUE(SUBSTITUTE(C88,",",""))))))))),"N/A")</f>
        <v/>
      </c>
      <c r="K88">
        <f>IFERROR(IF(TRIM(D88)="-", "N/A", IF(RIGHT(D88,1)=")",IF(RIGHT(D88,2)="T)",-1000000000000*VALUE(MID(D88,2,LEN(D88)-3)),IF(RIGHT(D88,2)="M)",-1000000*VALUE(MID(D88,2,LEN(D88)-3)),IF(RIGHT(D88,2)="B)",-1000000000*VALUE(MID(D88,2,LEN(D88)-3)),IF(RIGHT(D88,2)="k)",-1000*VALUE(MID(D88,2,LEN(D88)-3)),VALUE(SUBSTITUTE(D88,",","")))))),IF(RIGHT(D88,1)="T",1000000000000*VALUE(LEFT(D88,LEN(D88)-1)),IF(RIGHT(D88,1)="M",1000000*VALUE(LEFT(D88,LEN(D88)-1)),IF(RIGHT(D88,1)="B",1000000000*VALUE(LEFT(D88,LEN(D88)-1)),IF(RIGHT(D88,1)="%",0.01*VALUE(LEFT(D88,LEN(D88)-1)),IF(RIGHT(D88,1)="k",1000*VALUE(LEFT(D88,LEN(D88)-1)),VALUE(SUBSTITUTE(D88,",",""))))))))),"N/A")</f>
        <v/>
      </c>
      <c r="L88">
        <f>IFERROR(IF(TRIM(E88)="-", "N/A", IF(RIGHT(E88,1)=")",IF(RIGHT(E88,2)="T)",-1000000000000*VALUE(MID(E88,2,LEN(E88)-3)),IF(RIGHT(E88,2)="M)",-1000000*VALUE(MID(E88,2,LEN(E88)-3)),IF(RIGHT(E88,2)="B)",-1000000000*VALUE(MID(E88,2,LEN(E88)-3)),IF(RIGHT(E88,2)="k)",-1000*VALUE(MID(E88,2,LEN(E88)-3)),VALUE(SUBSTITUTE(E88,",","")))))),IF(RIGHT(E88,1)="T",1000000000000*VALUE(LEFT(E88,LEN(E88)-1)),IF(RIGHT(E88,1)="M",1000000*VALUE(LEFT(E88,LEN(E88)-1)),IF(RIGHT(E88,1)="B",1000000000*VALUE(LEFT(E88,LEN(E88)-1)),IF(RIGHT(E88,1)="%",0.01*VALUE(LEFT(E88,LEN(E88)-1)),IF(RIGHT(E88,1)="k",1000*VALUE(LEFT(E88,LEN(E88)-1)),VALUE(SUBSTITUTE(E88,",",""))))))))),"N/A")</f>
        <v/>
      </c>
      <c r="M88">
        <f>IFERROR(IF(TRIM(F88)="-", "N/A", IF(RIGHT(F88,1)=")",IF(RIGHT(F88,2)="T)",-1000000000000*VALUE(MID(F88,2,LEN(F88)-3)),IF(RIGHT(F88,2)="M)",-1000000*VALUE(MID(F88,2,LEN(F88)-3)),IF(RIGHT(F88,2)="B)",-1000000000*VALUE(MID(F88,2,LEN(F88)-3)),IF(RIGHT(F88,2)="k)",-1000*VALUE(MID(F88,2,LEN(F88)-3)),VALUE(SUBSTITUTE(F88,",","")))))),IF(RIGHT(F88,1)="T",1000000000000*VALUE(LEFT(F88,LEN(F88)-1)),IF(RIGHT(F88,1)="M",1000000*VALUE(LEFT(F88,LEN(F88)-1)),IF(RIGHT(F88,1)="B",1000000000*VALUE(LEFT(F88,LEN(F88)-1)),IF(RIGHT(F88,1)="%",0.01*VALUE(LEFT(F88,LEN(F88)-1)),IF(RIGHT(F88,1)="k",1000*VALUE(LEFT(F88,LEN(F88)-1)),VALUE(SUBSTITUTE(F88,",",""))))))))),"N/A")</f>
        <v/>
      </c>
      <c r="N88">
        <f>IFERROR(IF(TRIM(G88)="-", "N/A", IF(RIGHT(G88,1)=")",IF(RIGHT(G88,2)="T)",-1000000000000*VALUE(MID(G88,2,LEN(G88)-3)),IF(RIGHT(G88,2)="M)",-1000000*VALUE(MID(G88,2,LEN(G88)-3)),IF(RIGHT(G88,2)="B)",-1000000000*VALUE(MID(G88,2,LEN(G88)-3)),IF(RIGHT(G88,2)="k)",-1000*VALUE(MID(G88,2,LEN(G88)-3)),VALUE(SUBSTITUTE(G88,",","")))))),IF(RIGHT(G88,1)="T",1000000000000*VALUE(LEFT(G88,LEN(G88)-1)),IF(RIGHT(G88,1)="M",1000000*VALUE(LEFT(G88,LEN(G88)-1)),IF(RIGHT(G88,1)="B",1000000000*VALUE(LEFT(G88,LEN(G88)-1)),IF(RIGHT(G88,1)="%",0.01*VALUE(LEFT(G88,LEN(G88)-1)),IF(RIGHT(G88,1)="k",1000*VALUE(LEFT(G88,LEN(G88)-1)),VALUE(SUBSTITUTE(G88,",",""))))))))),"N/A")</f>
        <v/>
      </c>
    </row>
    <row r="89" spans="1:60">
      <c s="1" r="A89" t="n">
        <v>2</v>
      </c>
      <c r="B89" t="s">
        <v>152</v>
      </c>
      <c r="C89" t="s">
        <v>4587</v>
      </c>
      <c r="D89">
        <f>IF(COUNTIF(E70:E76,"=below average")&gt;0,"There are some indications that "&amp;D1&amp;" may be undervalued. The company has a lower " &amp; G88 &amp; " than the comparable average", "Inconclusive")</f>
        <v/>
      </c>
      <c r="I89">
        <f>IF(AND(K89&gt; J89, L89&gt; K89, M89&gt; L89, N89&gt; M89), "pos_trend", IF(AND(K89&lt; J89, L89&lt; K89, M89&lt; L89, N89&lt; M89), "neg_trend", "N/A"))</f>
        <v/>
      </c>
      <c r="J89">
        <f>IFERROR(IF(TRIM(C89)="-", "N/A", IF(RIGHT(C89,1)=")",IF(RIGHT(C89,2)="T)",-1000000000000*VALUE(MID(C89,2,LEN(C89)-3)),IF(RIGHT(C89,2)="M)",-1000000*VALUE(MID(C89,2,LEN(C89)-3)),IF(RIGHT(C89,2)="B)",-1000000000*VALUE(MID(C89,2,LEN(C89)-3)),IF(RIGHT(C89,2)="k)",-1000*VALUE(MID(C89,2,LEN(C89)-3)),VALUE(SUBSTITUTE(C89,",","")))))),IF(RIGHT(C89,1)="T",1000000000000*VALUE(LEFT(C89,LEN(C89)-1)),IF(RIGHT(C89,1)="M",1000000*VALUE(LEFT(C89,LEN(C89)-1)),IF(RIGHT(C89,1)="B",1000000000*VALUE(LEFT(C89,LEN(C89)-1)),IF(RIGHT(C89,1)="%",0.01*VALUE(LEFT(C89,LEN(C89)-1)),IF(RIGHT(C89,1)="k",1000*VALUE(LEFT(C89,LEN(C89)-1)),VALUE(SUBSTITUTE(C89,",",""))))))))),"N/A")</f>
        <v/>
      </c>
      <c r="K89">
        <f>IFERROR(IF(TRIM(D89)="-", "N/A", IF(RIGHT(D89,1)=")",IF(RIGHT(D89,2)="T)",-1000000000000*VALUE(MID(D89,2,LEN(D89)-3)),IF(RIGHT(D89,2)="M)",-1000000*VALUE(MID(D89,2,LEN(D89)-3)),IF(RIGHT(D89,2)="B)",-1000000000*VALUE(MID(D89,2,LEN(D89)-3)),IF(RIGHT(D89,2)="k)",-1000*VALUE(MID(D89,2,LEN(D89)-3)),VALUE(SUBSTITUTE(D89,",","")))))),IF(RIGHT(D89,1)="T",1000000000000*VALUE(LEFT(D89,LEN(D89)-1)),IF(RIGHT(D89,1)="M",1000000*VALUE(LEFT(D89,LEN(D89)-1)),IF(RIGHT(D89,1)="B",1000000000*VALUE(LEFT(D89,LEN(D89)-1)),IF(RIGHT(D89,1)="%",0.01*VALUE(LEFT(D89,LEN(D89)-1)),IF(RIGHT(D89,1)="k",1000*VALUE(LEFT(D89,LEN(D89)-1)),VALUE(SUBSTITUTE(D89,",",""))))))))),"N/A")</f>
        <v/>
      </c>
      <c r="L89">
        <f>IFERROR(IF(TRIM(E89)="-", "N/A", IF(RIGHT(E89,1)=")",IF(RIGHT(E89,2)="T)",-1000000000000*VALUE(MID(E89,2,LEN(E89)-3)),IF(RIGHT(E89,2)="M)",-1000000*VALUE(MID(E89,2,LEN(E89)-3)),IF(RIGHT(E89,2)="B)",-1000000000*VALUE(MID(E89,2,LEN(E89)-3)),IF(RIGHT(E89,2)="k)",-1000*VALUE(MID(E89,2,LEN(E89)-3)),VALUE(SUBSTITUTE(E89,",","")))))),IF(RIGHT(E89,1)="T",1000000000000*VALUE(LEFT(E89,LEN(E89)-1)),IF(RIGHT(E89,1)="M",1000000*VALUE(LEFT(E89,LEN(E89)-1)),IF(RIGHT(E89,1)="B",1000000000*VALUE(LEFT(E89,LEN(E89)-1)),IF(RIGHT(E89,1)="%",0.01*VALUE(LEFT(E89,LEN(E89)-1)),IF(RIGHT(E89,1)="k",1000*VALUE(LEFT(E89,LEN(E89)-1)),VALUE(SUBSTITUTE(E89,",",""))))))))),"N/A")</f>
        <v/>
      </c>
      <c r="M89">
        <f>IFERROR(IF(TRIM(F89)="-", "N/A", IF(RIGHT(F89,1)=")",IF(RIGHT(F89,2)="T)",-1000000000000*VALUE(MID(F89,2,LEN(F89)-3)),IF(RIGHT(F89,2)="M)",-1000000*VALUE(MID(F89,2,LEN(F89)-3)),IF(RIGHT(F89,2)="B)",-1000000000*VALUE(MID(F89,2,LEN(F89)-3)),IF(RIGHT(F89,2)="k)",-1000*VALUE(MID(F89,2,LEN(F89)-3)),VALUE(SUBSTITUTE(F89,",","")))))),IF(RIGHT(F89,1)="T",1000000000000*VALUE(LEFT(F89,LEN(F89)-1)),IF(RIGHT(F89,1)="M",1000000*VALUE(LEFT(F89,LEN(F89)-1)),IF(RIGHT(F89,1)="B",1000000000*VALUE(LEFT(F89,LEN(F89)-1)),IF(RIGHT(F89,1)="%",0.01*VALUE(LEFT(F89,LEN(F89)-1)),IF(RIGHT(F89,1)="k",1000*VALUE(LEFT(F89,LEN(F89)-1)),VALUE(SUBSTITUTE(F89,",",""))))))))),"N/A")</f>
        <v/>
      </c>
      <c r="N89">
        <f>IFERROR(IF(TRIM(G89)="-", "N/A", IF(RIGHT(G89,1)=")",IF(RIGHT(G89,2)="T)",-1000000000000*VALUE(MID(G89,2,LEN(G89)-3)),IF(RIGHT(G89,2)="M)",-1000000*VALUE(MID(G89,2,LEN(G89)-3)),IF(RIGHT(G89,2)="B)",-1000000000*VALUE(MID(G89,2,LEN(G89)-3)),IF(RIGHT(G89,2)="k)",-1000*VALUE(MID(G89,2,LEN(G89)-3)),VALUE(SUBSTITUTE(G89,",","")))))),IF(RIGHT(G89,1)="T",1000000000000*VALUE(LEFT(G89,LEN(G89)-1)),IF(RIGHT(G89,1)="M",1000000*VALUE(LEFT(G89,LEN(G89)-1)),IF(RIGHT(G89,1)="B",1000000000*VALUE(LEFT(G89,LEN(G89)-1)),IF(RIGHT(G89,1)="%",0.01*VALUE(LEFT(G89,LEN(G89)-1)),IF(RIGHT(G89,1)="k",1000*VALUE(LEFT(G89,LEN(G89)-1)),VALUE(SUBSTITUTE(G89,",",""))))))))),"N/A")</f>
        <v/>
      </c>
    </row>
    <row r="90" spans="1:60">
      <c s="1" r="A90" t="n">
        <v>3</v>
      </c>
      <c r="B90" t="s">
        <v>154</v>
      </c>
      <c r="C90" t="s"/>
      <c r="I90">
        <f>IF(AND(K90&gt; J90, L90&gt; K90, M90&gt; L90, N90&gt; M90), "pos_trend", IF(AND(K90&lt; J90, L90&lt; K90, M90&lt; L90, N90&lt; M90), "neg_trend", "N/A"))</f>
        <v/>
      </c>
      <c r="J90">
        <f>IFERROR(IF(TRIM(C90)="-", "N/A", IF(RIGHT(C90,1)=")",IF(RIGHT(C90,2)="T)",-1000000000000*VALUE(MID(C90,2,LEN(C90)-3)),IF(RIGHT(C90,2)="M)",-1000000*VALUE(MID(C90,2,LEN(C90)-3)),IF(RIGHT(C90,2)="B)",-1000000000*VALUE(MID(C90,2,LEN(C90)-3)),IF(RIGHT(C90,2)="k)",-1000*VALUE(MID(C90,2,LEN(C90)-3)),VALUE(SUBSTITUTE(C90,",","")))))),IF(RIGHT(C90,1)="T",1000000000000*VALUE(LEFT(C90,LEN(C90)-1)),IF(RIGHT(C90,1)="M",1000000*VALUE(LEFT(C90,LEN(C90)-1)),IF(RIGHT(C90,1)="B",1000000000*VALUE(LEFT(C90,LEN(C90)-1)),IF(RIGHT(C90,1)="%",0.01*VALUE(LEFT(C90,LEN(C90)-1)),IF(RIGHT(C90,1)="k",1000*VALUE(LEFT(C90,LEN(C90)-1)),VALUE(SUBSTITUTE(C90,",",""))))))))),"N/A")</f>
        <v/>
      </c>
      <c r="K90">
        <f>IFERROR(IF(TRIM(D90)="-", "N/A", IF(RIGHT(D90,1)=")",IF(RIGHT(D90,2)="T)",-1000000000000*VALUE(MID(D90,2,LEN(D90)-3)),IF(RIGHT(D90,2)="M)",-1000000*VALUE(MID(D90,2,LEN(D90)-3)),IF(RIGHT(D90,2)="B)",-1000000000*VALUE(MID(D90,2,LEN(D90)-3)),IF(RIGHT(D90,2)="k)",-1000*VALUE(MID(D90,2,LEN(D90)-3)),VALUE(SUBSTITUTE(D90,",","")))))),IF(RIGHT(D90,1)="T",1000000000000*VALUE(LEFT(D90,LEN(D90)-1)),IF(RIGHT(D90,1)="M",1000000*VALUE(LEFT(D90,LEN(D90)-1)),IF(RIGHT(D90,1)="B",1000000000*VALUE(LEFT(D90,LEN(D90)-1)),IF(RIGHT(D90,1)="%",0.01*VALUE(LEFT(D90,LEN(D90)-1)),IF(RIGHT(D90,1)="k",1000*VALUE(LEFT(D90,LEN(D90)-1)),VALUE(SUBSTITUTE(D90,",",""))))))))),"N/A")</f>
        <v/>
      </c>
      <c r="L90">
        <f>IFERROR(IF(TRIM(E90)="-", "N/A", IF(RIGHT(E90,1)=")",IF(RIGHT(E90,2)="T)",-1000000000000*VALUE(MID(E90,2,LEN(E90)-3)),IF(RIGHT(E90,2)="M)",-1000000*VALUE(MID(E90,2,LEN(E90)-3)),IF(RIGHT(E90,2)="B)",-1000000000*VALUE(MID(E90,2,LEN(E90)-3)),IF(RIGHT(E90,2)="k)",-1000*VALUE(MID(E90,2,LEN(E90)-3)),VALUE(SUBSTITUTE(E90,",","")))))),IF(RIGHT(E90,1)="T",1000000000000*VALUE(LEFT(E90,LEN(E90)-1)),IF(RIGHT(E90,1)="M",1000000*VALUE(LEFT(E90,LEN(E90)-1)),IF(RIGHT(E90,1)="B",1000000000*VALUE(LEFT(E90,LEN(E90)-1)),IF(RIGHT(E90,1)="%",0.01*VALUE(LEFT(E90,LEN(E90)-1)),IF(RIGHT(E90,1)="k",1000*VALUE(LEFT(E90,LEN(E90)-1)),VALUE(SUBSTITUTE(E90,",",""))))))))),"N/A")</f>
        <v/>
      </c>
      <c r="M90">
        <f>IFERROR(IF(TRIM(F90)="-", "N/A", IF(RIGHT(F90,1)=")",IF(RIGHT(F90,2)="T)",-1000000000000*VALUE(MID(F90,2,LEN(F90)-3)),IF(RIGHT(F90,2)="M)",-1000000*VALUE(MID(F90,2,LEN(F90)-3)),IF(RIGHT(F90,2)="B)",-1000000000*VALUE(MID(F90,2,LEN(F90)-3)),IF(RIGHT(F90,2)="k)",-1000*VALUE(MID(F90,2,LEN(F90)-3)),VALUE(SUBSTITUTE(F90,",","")))))),IF(RIGHT(F90,1)="T",1000000000000*VALUE(LEFT(F90,LEN(F90)-1)),IF(RIGHT(F90,1)="M",1000000*VALUE(LEFT(F90,LEN(F90)-1)),IF(RIGHT(F90,1)="B",1000000000*VALUE(LEFT(F90,LEN(F90)-1)),IF(RIGHT(F90,1)="%",0.01*VALUE(LEFT(F90,LEN(F90)-1)),IF(RIGHT(F90,1)="k",1000*VALUE(LEFT(F90,LEN(F90)-1)),VALUE(SUBSTITUTE(F90,",",""))))))))),"N/A")</f>
        <v/>
      </c>
      <c r="N90">
        <f>IFERROR(IF(TRIM(G90)="-", "N/A", IF(RIGHT(G90,1)=")",IF(RIGHT(G90,2)="T)",-1000000000000*VALUE(MID(G90,2,LEN(G90)-3)),IF(RIGHT(G90,2)="M)",-1000000*VALUE(MID(G90,2,LEN(G90)-3)),IF(RIGHT(G90,2)="B)",-1000000000*VALUE(MID(G90,2,LEN(G90)-3)),IF(RIGHT(G90,2)="k)",-1000*VALUE(MID(G90,2,LEN(G90)-3)),VALUE(SUBSTITUTE(G90,",","")))))),IF(RIGHT(G90,1)="T",1000000000000*VALUE(LEFT(G90,LEN(G90)-1)),IF(RIGHT(G90,1)="M",1000000*VALUE(LEFT(G90,LEN(G90)-1)),IF(RIGHT(G90,1)="B",1000000000*VALUE(LEFT(G90,LEN(G90)-1)),IF(RIGHT(G90,1)="%",0.01*VALUE(LEFT(G90,LEN(G90)-1)),IF(RIGHT(G90,1)="k",1000*VALUE(LEFT(G90,LEN(G90)-1)),VALUE(SUBSTITUTE(G90,",",""))))))))),"N/A")</f>
        <v/>
      </c>
    </row>
    <row r="91" spans="1:60">
      <c s="1" r="A91" t="n">
        <v>4</v>
      </c>
      <c r="B91" t="s">
        <v>156</v>
      </c>
      <c r="C91" t="s">
        <v>4588</v>
      </c>
      <c r="I91">
        <f>IF(AND(K91&gt; J91, L91&gt; K91, M91&gt; L91, N91&gt; M91), "pos_trend", IF(AND(K91&lt; J91, L91&lt; K91, M91&lt; L91, N91&lt; M91), "neg_trend", "N/A"))</f>
        <v/>
      </c>
      <c r="J91">
        <f>IFERROR(IF(TRIM(C91)="-", "N/A", IF(RIGHT(C91,1)=")",IF(RIGHT(C91,2)="T)",-1000000000000*VALUE(MID(C91,2,LEN(C91)-3)),IF(RIGHT(C91,2)="M)",-1000000*VALUE(MID(C91,2,LEN(C91)-3)),IF(RIGHT(C91,2)="B)",-1000000000*VALUE(MID(C91,2,LEN(C91)-3)),IF(RIGHT(C91,2)="k)",-1000*VALUE(MID(C91,2,LEN(C91)-3)),VALUE(SUBSTITUTE(C91,",","")))))),IF(RIGHT(C91,1)="T",1000000000000*VALUE(LEFT(C91,LEN(C91)-1)),IF(RIGHT(C91,1)="M",1000000*VALUE(LEFT(C91,LEN(C91)-1)),IF(RIGHT(C91,1)="B",1000000000*VALUE(LEFT(C91,LEN(C91)-1)),IF(RIGHT(C91,1)="%",0.01*VALUE(LEFT(C91,LEN(C91)-1)),IF(RIGHT(C91,1)="k",1000*VALUE(LEFT(C91,LEN(C91)-1)),VALUE(SUBSTITUTE(C91,",",""))))))))),"N/A")</f>
        <v/>
      </c>
      <c r="K91">
        <f>IFERROR(IF(TRIM(D91)="-", "N/A", IF(RIGHT(D91,1)=")",IF(RIGHT(D91,2)="T)",-1000000000000*VALUE(MID(D91,2,LEN(D91)-3)),IF(RIGHT(D91,2)="M)",-1000000*VALUE(MID(D91,2,LEN(D91)-3)),IF(RIGHT(D91,2)="B)",-1000000000*VALUE(MID(D91,2,LEN(D91)-3)),IF(RIGHT(D91,2)="k)",-1000*VALUE(MID(D91,2,LEN(D91)-3)),VALUE(SUBSTITUTE(D91,",","")))))),IF(RIGHT(D91,1)="T",1000000000000*VALUE(LEFT(D91,LEN(D91)-1)),IF(RIGHT(D91,1)="M",1000000*VALUE(LEFT(D91,LEN(D91)-1)),IF(RIGHT(D91,1)="B",1000000000*VALUE(LEFT(D91,LEN(D91)-1)),IF(RIGHT(D91,1)="%",0.01*VALUE(LEFT(D91,LEN(D91)-1)),IF(RIGHT(D91,1)="k",1000*VALUE(LEFT(D91,LEN(D91)-1)),VALUE(SUBSTITUTE(D91,",",""))))))))),"N/A")</f>
        <v/>
      </c>
      <c r="L91">
        <f>IFERROR(IF(TRIM(E91)="-", "N/A", IF(RIGHT(E91,1)=")",IF(RIGHT(E91,2)="T)",-1000000000000*VALUE(MID(E91,2,LEN(E91)-3)),IF(RIGHT(E91,2)="M)",-1000000*VALUE(MID(E91,2,LEN(E91)-3)),IF(RIGHT(E91,2)="B)",-1000000000*VALUE(MID(E91,2,LEN(E91)-3)),IF(RIGHT(E91,2)="k)",-1000*VALUE(MID(E91,2,LEN(E91)-3)),VALUE(SUBSTITUTE(E91,",","")))))),IF(RIGHT(E91,1)="T",1000000000000*VALUE(LEFT(E91,LEN(E91)-1)),IF(RIGHT(E91,1)="M",1000000*VALUE(LEFT(E91,LEN(E91)-1)),IF(RIGHT(E91,1)="B",1000000000*VALUE(LEFT(E91,LEN(E91)-1)),IF(RIGHT(E91,1)="%",0.01*VALUE(LEFT(E91,LEN(E91)-1)),IF(RIGHT(E91,1)="k",1000*VALUE(LEFT(E91,LEN(E91)-1)),VALUE(SUBSTITUTE(E91,",",""))))))))),"N/A")</f>
        <v/>
      </c>
      <c r="M91">
        <f>IFERROR(IF(TRIM(F91)="-", "N/A", IF(RIGHT(F91,1)=")",IF(RIGHT(F91,2)="T)",-1000000000000*VALUE(MID(F91,2,LEN(F91)-3)),IF(RIGHT(F91,2)="M)",-1000000*VALUE(MID(F91,2,LEN(F91)-3)),IF(RIGHT(F91,2)="B)",-1000000000*VALUE(MID(F91,2,LEN(F91)-3)),IF(RIGHT(F91,2)="k)",-1000*VALUE(MID(F91,2,LEN(F91)-3)),VALUE(SUBSTITUTE(F91,",","")))))),IF(RIGHT(F91,1)="T",1000000000000*VALUE(LEFT(F91,LEN(F91)-1)),IF(RIGHT(F91,1)="M",1000000*VALUE(LEFT(F91,LEN(F91)-1)),IF(RIGHT(F91,1)="B",1000000000*VALUE(LEFT(F91,LEN(F91)-1)),IF(RIGHT(F91,1)="%",0.01*VALUE(LEFT(F91,LEN(F91)-1)),IF(RIGHT(F91,1)="k",1000*VALUE(LEFT(F91,LEN(F91)-1)),VALUE(SUBSTITUTE(F91,",",""))))))))),"N/A")</f>
        <v/>
      </c>
      <c r="N91">
        <f>IFERROR(IF(TRIM(G91)="-", "N/A", IF(RIGHT(G91,1)=")",IF(RIGHT(G91,2)="T)",-1000000000000*VALUE(MID(G91,2,LEN(G91)-3)),IF(RIGHT(G91,2)="M)",-1000000*VALUE(MID(G91,2,LEN(G91)-3)),IF(RIGHT(G91,2)="B)",-1000000000*VALUE(MID(G91,2,LEN(G91)-3)),IF(RIGHT(G91,2)="k)",-1000*VALUE(MID(G91,2,LEN(G91)-3)),VALUE(SUBSTITUTE(G91,",","")))))),IF(RIGHT(G91,1)="T",1000000000000*VALUE(LEFT(G91,LEN(G91)-1)),IF(RIGHT(G91,1)="M",1000000*VALUE(LEFT(G91,LEN(G91)-1)),IF(RIGHT(G91,1)="B",1000000000*VALUE(LEFT(G91,LEN(G91)-1)),IF(RIGHT(G91,1)="%",0.01*VALUE(LEFT(G91,LEN(G91)-1)),IF(RIGHT(G91,1)="k",1000*VALUE(LEFT(G91,LEN(G91)-1)),VALUE(SUBSTITUTE(G91,",",""))))))))),"N/A")</f>
        <v/>
      </c>
    </row>
    <row r="92" spans="1:60">
      <c s="1" r="A92" t="n">
        <v>5</v>
      </c>
      <c r="B92" t="s">
        <v>158</v>
      </c>
      <c r="C92" t="s">
        <v>4589</v>
      </c>
      <c r="I92">
        <f>IF(AND(K92&gt; J92, L92&gt; K92, M92&gt; L92, N92&gt; M92), "pos_trend", IF(AND(K92&lt; J92, L92&lt; K92, M92&lt; L92, N92&lt; M92), "neg_trend", "N/A"))</f>
        <v/>
      </c>
      <c r="J92">
        <f>IFERROR(IF(TRIM(C92)="-", "N/A", IF(RIGHT(C92,1)=")",IF(RIGHT(C92,2)="T)",-1000000000000*VALUE(MID(C92,2,LEN(C92)-3)),IF(RIGHT(C92,2)="M)",-1000000*VALUE(MID(C92,2,LEN(C92)-3)),IF(RIGHT(C92,2)="B)",-1000000000*VALUE(MID(C92,2,LEN(C92)-3)),IF(RIGHT(C92,2)="k)",-1000*VALUE(MID(C92,2,LEN(C92)-3)),VALUE(SUBSTITUTE(C92,",","")))))),IF(RIGHT(C92,1)="T",1000000000000*VALUE(LEFT(C92,LEN(C92)-1)),IF(RIGHT(C92,1)="M",1000000*VALUE(LEFT(C92,LEN(C92)-1)),IF(RIGHT(C92,1)="B",1000000000*VALUE(LEFT(C92,LEN(C92)-1)),IF(RIGHT(C92,1)="%",0.01*VALUE(LEFT(C92,LEN(C92)-1)),IF(RIGHT(C92,1)="k",1000*VALUE(LEFT(C92,LEN(C92)-1)),VALUE(SUBSTITUTE(C92,",",""))))))))),"N/A")</f>
        <v/>
      </c>
      <c r="K92">
        <f>IFERROR(IF(TRIM(D92)="-", "N/A", IF(RIGHT(D92,1)=")",IF(RIGHT(D92,2)="T)",-1000000000000*VALUE(MID(D92,2,LEN(D92)-3)),IF(RIGHT(D92,2)="M)",-1000000*VALUE(MID(D92,2,LEN(D92)-3)),IF(RIGHT(D92,2)="B)",-1000000000*VALUE(MID(D92,2,LEN(D92)-3)),IF(RIGHT(D92,2)="k)",-1000*VALUE(MID(D92,2,LEN(D92)-3)),VALUE(SUBSTITUTE(D92,",","")))))),IF(RIGHT(D92,1)="T",1000000000000*VALUE(LEFT(D92,LEN(D92)-1)),IF(RIGHT(D92,1)="M",1000000*VALUE(LEFT(D92,LEN(D92)-1)),IF(RIGHT(D92,1)="B",1000000000*VALUE(LEFT(D92,LEN(D92)-1)),IF(RIGHT(D92,1)="%",0.01*VALUE(LEFT(D92,LEN(D92)-1)),IF(RIGHT(D92,1)="k",1000*VALUE(LEFT(D92,LEN(D92)-1)),VALUE(SUBSTITUTE(D92,",",""))))))))),"N/A")</f>
        <v/>
      </c>
      <c r="L92">
        <f>IFERROR(IF(TRIM(E92)="-", "N/A", IF(RIGHT(E92,1)=")",IF(RIGHT(E92,2)="T)",-1000000000000*VALUE(MID(E92,2,LEN(E92)-3)),IF(RIGHT(E92,2)="M)",-1000000*VALUE(MID(E92,2,LEN(E92)-3)),IF(RIGHT(E92,2)="B)",-1000000000*VALUE(MID(E92,2,LEN(E92)-3)),IF(RIGHT(E92,2)="k)",-1000*VALUE(MID(E92,2,LEN(E92)-3)),VALUE(SUBSTITUTE(E92,",","")))))),IF(RIGHT(E92,1)="T",1000000000000*VALUE(LEFT(E92,LEN(E92)-1)),IF(RIGHT(E92,1)="M",1000000*VALUE(LEFT(E92,LEN(E92)-1)),IF(RIGHT(E92,1)="B",1000000000*VALUE(LEFT(E92,LEN(E92)-1)),IF(RIGHT(E92,1)="%",0.01*VALUE(LEFT(E92,LEN(E92)-1)),IF(RIGHT(E92,1)="k",1000*VALUE(LEFT(E92,LEN(E92)-1)),VALUE(SUBSTITUTE(E92,",",""))))))))),"N/A")</f>
        <v/>
      </c>
      <c r="M92">
        <f>IFERROR(IF(TRIM(F92)="-", "N/A", IF(RIGHT(F92,1)=")",IF(RIGHT(F92,2)="T)",-1000000000000*VALUE(MID(F92,2,LEN(F92)-3)),IF(RIGHT(F92,2)="M)",-1000000*VALUE(MID(F92,2,LEN(F92)-3)),IF(RIGHT(F92,2)="B)",-1000000000*VALUE(MID(F92,2,LEN(F92)-3)),IF(RIGHT(F92,2)="k)",-1000*VALUE(MID(F92,2,LEN(F92)-3)),VALUE(SUBSTITUTE(F92,",","")))))),IF(RIGHT(F92,1)="T",1000000000000*VALUE(LEFT(F92,LEN(F92)-1)),IF(RIGHT(F92,1)="M",1000000*VALUE(LEFT(F92,LEN(F92)-1)),IF(RIGHT(F92,1)="B",1000000000*VALUE(LEFT(F92,LEN(F92)-1)),IF(RIGHT(F92,1)="%",0.01*VALUE(LEFT(F92,LEN(F92)-1)),IF(RIGHT(F92,1)="k",1000*VALUE(LEFT(F92,LEN(F92)-1)),VALUE(SUBSTITUTE(F92,",",""))))))))),"N/A")</f>
        <v/>
      </c>
      <c r="N92">
        <f>IFERROR(IF(TRIM(G92)="-", "N/A", IF(RIGHT(G92,1)=")",IF(RIGHT(G92,2)="T)",-1000000000000*VALUE(MID(G92,2,LEN(G92)-3)),IF(RIGHT(G92,2)="M)",-1000000*VALUE(MID(G92,2,LEN(G92)-3)),IF(RIGHT(G92,2)="B)",-1000000000*VALUE(MID(G92,2,LEN(G92)-3)),IF(RIGHT(G92,2)="k)",-1000*VALUE(MID(G92,2,LEN(G92)-3)),VALUE(SUBSTITUTE(G92,",","")))))),IF(RIGHT(G92,1)="T",1000000000000*VALUE(LEFT(G92,LEN(G92)-1)),IF(RIGHT(G92,1)="M",1000000*VALUE(LEFT(G92,LEN(G92)-1)),IF(RIGHT(G92,1)="B",1000000000*VALUE(LEFT(G92,LEN(G92)-1)),IF(RIGHT(G92,1)="%",0.01*VALUE(LEFT(G92,LEN(G92)-1)),IF(RIGHT(G92,1)="k",1000*VALUE(LEFT(G92,LEN(G92)-1)),VALUE(SUBSTITUTE(G92,",",""))))))))),"N/A")</f>
        <v/>
      </c>
    </row>
    <row r="93" spans="1:60">
      <c s="1" r="A93" t="n">
        <v>6</v>
      </c>
      <c r="B93" t="s">
        <v>160</v>
      </c>
      <c r="C93" t="s">
        <v>4553</v>
      </c>
      <c r="I93">
        <f>IF(AND(K93&gt; J93, L93&gt; K93, M93&gt; L93, N93&gt; M93), "pos_trend", IF(AND(K93&lt; J93, L93&lt; K93, M93&lt; L93, N93&lt; M93), "neg_trend", "N/A"))</f>
        <v/>
      </c>
      <c r="J93">
        <f>IFERROR(IF(TRIM(C93)="-", "N/A", IF(RIGHT(C93,1)=")",IF(RIGHT(C93,2)="T)",-1000000000000*VALUE(MID(C93,2,LEN(C93)-3)),IF(RIGHT(C93,2)="M)",-1000000*VALUE(MID(C93,2,LEN(C93)-3)),IF(RIGHT(C93,2)="B)",-1000000000*VALUE(MID(C93,2,LEN(C93)-3)),IF(RIGHT(C93,2)="k)",-1000*VALUE(MID(C93,2,LEN(C93)-3)),VALUE(SUBSTITUTE(C93,",","")))))),IF(RIGHT(C93,1)="T",1000000000000*VALUE(LEFT(C93,LEN(C93)-1)),IF(RIGHT(C93,1)="M",1000000*VALUE(LEFT(C93,LEN(C93)-1)),IF(RIGHT(C93,1)="B",1000000000*VALUE(LEFT(C93,LEN(C93)-1)),IF(RIGHT(C93,1)="%",0.01*VALUE(LEFT(C93,LEN(C93)-1)),IF(RIGHT(C93,1)="k",1000*VALUE(LEFT(C93,LEN(C93)-1)),VALUE(SUBSTITUTE(C93,",",""))))))))),"N/A")</f>
        <v/>
      </c>
      <c r="K93">
        <f>IFERROR(IF(TRIM(D93)="-", "N/A", IF(RIGHT(D93,1)=")",IF(RIGHT(D93,2)="T)",-1000000000000*VALUE(MID(D93,2,LEN(D93)-3)),IF(RIGHT(D93,2)="M)",-1000000*VALUE(MID(D93,2,LEN(D93)-3)),IF(RIGHT(D93,2)="B)",-1000000000*VALUE(MID(D93,2,LEN(D93)-3)),IF(RIGHT(D93,2)="k)",-1000*VALUE(MID(D93,2,LEN(D93)-3)),VALUE(SUBSTITUTE(D93,",","")))))),IF(RIGHT(D93,1)="T",1000000000000*VALUE(LEFT(D93,LEN(D93)-1)),IF(RIGHT(D93,1)="M",1000000*VALUE(LEFT(D93,LEN(D93)-1)),IF(RIGHT(D93,1)="B",1000000000*VALUE(LEFT(D93,LEN(D93)-1)),IF(RIGHT(D93,1)="%",0.01*VALUE(LEFT(D93,LEN(D93)-1)),IF(RIGHT(D93,1)="k",1000*VALUE(LEFT(D93,LEN(D93)-1)),VALUE(SUBSTITUTE(D93,",",""))))))))),"N/A")</f>
        <v/>
      </c>
      <c r="L93">
        <f>IFERROR(IF(TRIM(E93)="-", "N/A", IF(RIGHT(E93,1)=")",IF(RIGHT(E93,2)="T)",-1000000000000*VALUE(MID(E93,2,LEN(E93)-3)),IF(RIGHT(E93,2)="M)",-1000000*VALUE(MID(E93,2,LEN(E93)-3)),IF(RIGHT(E93,2)="B)",-1000000000*VALUE(MID(E93,2,LEN(E93)-3)),IF(RIGHT(E93,2)="k)",-1000*VALUE(MID(E93,2,LEN(E93)-3)),VALUE(SUBSTITUTE(E93,",","")))))),IF(RIGHT(E93,1)="T",1000000000000*VALUE(LEFT(E93,LEN(E93)-1)),IF(RIGHT(E93,1)="M",1000000*VALUE(LEFT(E93,LEN(E93)-1)),IF(RIGHT(E93,1)="B",1000000000*VALUE(LEFT(E93,LEN(E93)-1)),IF(RIGHT(E93,1)="%",0.01*VALUE(LEFT(E93,LEN(E93)-1)),IF(RIGHT(E93,1)="k",1000*VALUE(LEFT(E93,LEN(E93)-1)),VALUE(SUBSTITUTE(E93,",",""))))))))),"N/A")</f>
        <v/>
      </c>
      <c r="M93">
        <f>IFERROR(IF(TRIM(F93)="-", "N/A", IF(RIGHT(F93,1)=")",IF(RIGHT(F93,2)="T)",-1000000000000*VALUE(MID(F93,2,LEN(F93)-3)),IF(RIGHT(F93,2)="M)",-1000000*VALUE(MID(F93,2,LEN(F93)-3)),IF(RIGHT(F93,2)="B)",-1000000000*VALUE(MID(F93,2,LEN(F93)-3)),IF(RIGHT(F93,2)="k)",-1000*VALUE(MID(F93,2,LEN(F93)-3)),VALUE(SUBSTITUTE(F93,",","")))))),IF(RIGHT(F93,1)="T",1000000000000*VALUE(LEFT(F93,LEN(F93)-1)),IF(RIGHT(F93,1)="M",1000000*VALUE(LEFT(F93,LEN(F93)-1)),IF(RIGHT(F93,1)="B",1000000000*VALUE(LEFT(F93,LEN(F93)-1)),IF(RIGHT(F93,1)="%",0.01*VALUE(LEFT(F93,LEN(F93)-1)),IF(RIGHT(F93,1)="k",1000*VALUE(LEFT(F93,LEN(F93)-1)),VALUE(SUBSTITUTE(F93,",",""))))))))),"N/A")</f>
        <v/>
      </c>
      <c r="N93">
        <f>IFERROR(IF(TRIM(G93)="-", "N/A", IF(RIGHT(G93,1)=")",IF(RIGHT(G93,2)="T)",-1000000000000*VALUE(MID(G93,2,LEN(G93)-3)),IF(RIGHT(G93,2)="M)",-1000000*VALUE(MID(G93,2,LEN(G93)-3)),IF(RIGHT(G93,2)="B)",-1000000000*VALUE(MID(G93,2,LEN(G93)-3)),IF(RIGHT(G93,2)="k)",-1000*VALUE(MID(G93,2,LEN(G93)-3)),VALUE(SUBSTITUTE(G93,",","")))))),IF(RIGHT(G93,1)="T",1000000000000*VALUE(LEFT(G93,LEN(G93)-1)),IF(RIGHT(G93,1)="M",1000000*VALUE(LEFT(G93,LEN(G93)-1)),IF(RIGHT(G93,1)="B",1000000000*VALUE(LEFT(G93,LEN(G93)-1)),IF(RIGHT(G93,1)="%",0.01*VALUE(LEFT(G93,LEN(G93)-1)),IF(RIGHT(G93,1)="k",1000*VALUE(LEFT(G93,LEN(G93)-1)),VALUE(SUBSTITUTE(G93,",",""))))))))),"N/A")</f>
        <v/>
      </c>
    </row>
    <row r="94" spans="1:60">
      <c s="1" r="A94" t="n">
        <v>7</v>
      </c>
      <c r="B94" t="s">
        <v>161</v>
      </c>
      <c r="C94" t="s">
        <v>4590</v>
      </c>
      <c r="I94">
        <f>IF(AND(K94&gt; J94, L94&gt; K94, M94&gt; L94, N94&gt; M94), "pos_trend", IF(AND(K94&lt; J94, L94&lt; K94, M94&lt; L94, N94&lt; M94), "neg_trend", "N/A"))</f>
        <v/>
      </c>
      <c r="J94">
        <f>IFERROR(IF(TRIM(C94)="-", "N/A", IF(RIGHT(C94,1)=")",IF(RIGHT(C94,2)="T)",-1000000000000*VALUE(MID(C94,2,LEN(C94)-3)),IF(RIGHT(C94,2)="M)",-1000000*VALUE(MID(C94,2,LEN(C94)-3)),IF(RIGHT(C94,2)="B)",-1000000000*VALUE(MID(C94,2,LEN(C94)-3)),IF(RIGHT(C94,2)="k)",-1000*VALUE(MID(C94,2,LEN(C94)-3)),VALUE(SUBSTITUTE(C94,",","")))))),IF(RIGHT(C94,1)="T",1000000000000*VALUE(LEFT(C94,LEN(C94)-1)),IF(RIGHT(C94,1)="M",1000000*VALUE(LEFT(C94,LEN(C94)-1)),IF(RIGHT(C94,1)="B",1000000000*VALUE(LEFT(C94,LEN(C94)-1)),IF(RIGHT(C94,1)="%",0.01*VALUE(LEFT(C94,LEN(C94)-1)),IF(RIGHT(C94,1)="k",1000*VALUE(LEFT(C94,LEN(C94)-1)),VALUE(SUBSTITUTE(C94,",",""))))))))),"N/A")</f>
        <v/>
      </c>
      <c r="K94">
        <f>IFERROR(IF(TRIM(D94)="-", "N/A", IF(RIGHT(D94,1)=")",IF(RIGHT(D94,2)="T)",-1000000000000*VALUE(MID(D94,2,LEN(D94)-3)),IF(RIGHT(D94,2)="M)",-1000000*VALUE(MID(D94,2,LEN(D94)-3)),IF(RIGHT(D94,2)="B)",-1000000000*VALUE(MID(D94,2,LEN(D94)-3)),IF(RIGHT(D94,2)="k)",-1000*VALUE(MID(D94,2,LEN(D94)-3)),VALUE(SUBSTITUTE(D94,",","")))))),IF(RIGHT(D94,1)="T",1000000000000*VALUE(LEFT(D94,LEN(D94)-1)),IF(RIGHT(D94,1)="M",1000000*VALUE(LEFT(D94,LEN(D94)-1)),IF(RIGHT(D94,1)="B",1000000000*VALUE(LEFT(D94,LEN(D94)-1)),IF(RIGHT(D94,1)="%",0.01*VALUE(LEFT(D94,LEN(D94)-1)),IF(RIGHT(D94,1)="k",1000*VALUE(LEFT(D94,LEN(D94)-1)),VALUE(SUBSTITUTE(D94,",",""))))))))),"N/A")</f>
        <v/>
      </c>
      <c r="L94">
        <f>IFERROR(IF(TRIM(E94)="-", "N/A", IF(RIGHT(E94,1)=")",IF(RIGHT(E94,2)="T)",-1000000000000*VALUE(MID(E94,2,LEN(E94)-3)),IF(RIGHT(E94,2)="M)",-1000000*VALUE(MID(E94,2,LEN(E94)-3)),IF(RIGHT(E94,2)="B)",-1000000000*VALUE(MID(E94,2,LEN(E94)-3)),IF(RIGHT(E94,2)="k)",-1000*VALUE(MID(E94,2,LEN(E94)-3)),VALUE(SUBSTITUTE(E94,",","")))))),IF(RIGHT(E94,1)="T",1000000000000*VALUE(LEFT(E94,LEN(E94)-1)),IF(RIGHT(E94,1)="M",1000000*VALUE(LEFT(E94,LEN(E94)-1)),IF(RIGHT(E94,1)="B",1000000000*VALUE(LEFT(E94,LEN(E94)-1)),IF(RIGHT(E94,1)="%",0.01*VALUE(LEFT(E94,LEN(E94)-1)),IF(RIGHT(E94,1)="k",1000*VALUE(LEFT(E94,LEN(E94)-1)),VALUE(SUBSTITUTE(E94,",",""))))))))),"N/A")</f>
        <v/>
      </c>
      <c r="M94">
        <f>IFERROR(IF(TRIM(F94)="-", "N/A", IF(RIGHT(F94,1)=")",IF(RIGHT(F94,2)="T)",-1000000000000*VALUE(MID(F94,2,LEN(F94)-3)),IF(RIGHT(F94,2)="M)",-1000000*VALUE(MID(F94,2,LEN(F94)-3)),IF(RIGHT(F94,2)="B)",-1000000000*VALUE(MID(F94,2,LEN(F94)-3)),IF(RIGHT(F94,2)="k)",-1000*VALUE(MID(F94,2,LEN(F94)-3)),VALUE(SUBSTITUTE(F94,",","")))))),IF(RIGHT(F94,1)="T",1000000000000*VALUE(LEFT(F94,LEN(F94)-1)),IF(RIGHT(F94,1)="M",1000000*VALUE(LEFT(F94,LEN(F94)-1)),IF(RIGHT(F94,1)="B",1000000000*VALUE(LEFT(F94,LEN(F94)-1)),IF(RIGHT(F94,1)="%",0.01*VALUE(LEFT(F94,LEN(F94)-1)),IF(RIGHT(F94,1)="k",1000*VALUE(LEFT(F94,LEN(F94)-1)),VALUE(SUBSTITUTE(F94,",",""))))))))),"N/A")</f>
        <v/>
      </c>
      <c r="N94">
        <f>IFERROR(IF(TRIM(G94)="-", "N/A", IF(RIGHT(G94,1)=")",IF(RIGHT(G94,2)="T)",-1000000000000*VALUE(MID(G94,2,LEN(G94)-3)),IF(RIGHT(G94,2)="M)",-1000000*VALUE(MID(G94,2,LEN(G94)-3)),IF(RIGHT(G94,2)="B)",-1000000000*VALUE(MID(G94,2,LEN(G94)-3)),IF(RIGHT(G94,2)="k)",-1000*VALUE(MID(G94,2,LEN(G94)-3)),VALUE(SUBSTITUTE(G94,",","")))))),IF(RIGHT(G94,1)="T",1000000000000*VALUE(LEFT(G94,LEN(G94)-1)),IF(RIGHT(G94,1)="M",1000000*VALUE(LEFT(G94,LEN(G94)-1)),IF(RIGHT(G94,1)="B",1000000000*VALUE(LEFT(G94,LEN(G94)-1)),IF(RIGHT(G94,1)="%",0.01*VALUE(LEFT(G94,LEN(G94)-1)),IF(RIGHT(G94,1)="k",1000*VALUE(LEFT(G94,LEN(G94)-1)),VALUE(SUBSTITUTE(G94,",",""))))))))),"N/A")</f>
        <v/>
      </c>
    </row>
    <row r="95" spans="1:60">
      <c r="I95">
        <f>IF(AND(K95&gt; J95, L95&gt; K95, M95&gt; L95, N95&gt; M95), "pos_trend", IF(AND(K95&lt; J95, L95&lt; K95, M95&lt; L95, N95&lt; M95), "neg_trend", "N/A"))</f>
        <v/>
      </c>
      <c r="J95">
        <f>IFERROR(IF(TRIM(C95)="-", "N/A", IF(RIGHT(C95,1)=")",IF(RIGHT(C95,2)="T)",-1000000000000*VALUE(MID(C95,2,LEN(C95)-3)),IF(RIGHT(C95,2)="M)",-1000000*VALUE(MID(C95,2,LEN(C95)-3)),IF(RIGHT(C95,2)="B)",-1000000000*VALUE(MID(C95,2,LEN(C95)-3)),IF(RIGHT(C95,2)="k)",-1000*VALUE(MID(C95,2,LEN(C95)-3)),VALUE(SUBSTITUTE(C95,",","")))))),IF(RIGHT(C95,1)="T",1000000000000*VALUE(LEFT(C95,LEN(C95)-1)),IF(RIGHT(C95,1)="M",1000000*VALUE(LEFT(C95,LEN(C95)-1)),IF(RIGHT(C95,1)="B",1000000000*VALUE(LEFT(C95,LEN(C95)-1)),IF(RIGHT(C95,1)="%",0.01*VALUE(LEFT(C95,LEN(C95)-1)),IF(RIGHT(C95,1)="k",1000*VALUE(LEFT(C95,LEN(C95)-1)),VALUE(SUBSTITUTE(C95,",",""))))))))),"N/A")</f>
        <v/>
      </c>
      <c r="K95">
        <f>IFERROR(IF(TRIM(D95)="-", "N/A", IF(RIGHT(D95,1)=")",IF(RIGHT(D95,2)="T)",-1000000000000*VALUE(MID(D95,2,LEN(D95)-3)),IF(RIGHT(D95,2)="M)",-1000000*VALUE(MID(D95,2,LEN(D95)-3)),IF(RIGHT(D95,2)="B)",-1000000000*VALUE(MID(D95,2,LEN(D95)-3)),IF(RIGHT(D95,2)="k)",-1000*VALUE(MID(D95,2,LEN(D95)-3)),VALUE(SUBSTITUTE(D95,",","")))))),IF(RIGHT(D95,1)="T",1000000000000*VALUE(LEFT(D95,LEN(D95)-1)),IF(RIGHT(D95,1)="M",1000000*VALUE(LEFT(D95,LEN(D95)-1)),IF(RIGHT(D95,1)="B",1000000000*VALUE(LEFT(D95,LEN(D95)-1)),IF(RIGHT(D95,1)="%",0.01*VALUE(LEFT(D95,LEN(D95)-1)),IF(RIGHT(D95,1)="k",1000*VALUE(LEFT(D95,LEN(D95)-1)),VALUE(SUBSTITUTE(D95,",",""))))))))),"N/A")</f>
        <v/>
      </c>
      <c r="L95">
        <f>IFERROR(IF(TRIM(E95)="-", "N/A", IF(RIGHT(E95,1)=")",IF(RIGHT(E95,2)="T)",-1000000000000*VALUE(MID(E95,2,LEN(E95)-3)),IF(RIGHT(E95,2)="M)",-1000000*VALUE(MID(E95,2,LEN(E95)-3)),IF(RIGHT(E95,2)="B)",-1000000000*VALUE(MID(E95,2,LEN(E95)-3)),IF(RIGHT(E95,2)="k)",-1000*VALUE(MID(E95,2,LEN(E95)-3)),VALUE(SUBSTITUTE(E95,",","")))))),IF(RIGHT(E95,1)="T",1000000000000*VALUE(LEFT(E95,LEN(E95)-1)),IF(RIGHT(E95,1)="M",1000000*VALUE(LEFT(E95,LEN(E95)-1)),IF(RIGHT(E95,1)="B",1000000000*VALUE(LEFT(E95,LEN(E95)-1)),IF(RIGHT(E95,1)="%",0.01*VALUE(LEFT(E95,LEN(E95)-1)),IF(RIGHT(E95,1)="k",1000*VALUE(LEFT(E95,LEN(E95)-1)),VALUE(SUBSTITUTE(E95,",",""))))))))),"N/A")</f>
        <v/>
      </c>
      <c r="M95">
        <f>IFERROR(IF(TRIM(F95)="-", "N/A", IF(RIGHT(F95,1)=")",IF(RIGHT(F95,2)="T)",-1000000000000*VALUE(MID(F95,2,LEN(F95)-3)),IF(RIGHT(F95,2)="M)",-1000000*VALUE(MID(F95,2,LEN(F95)-3)),IF(RIGHT(F95,2)="B)",-1000000000*VALUE(MID(F95,2,LEN(F95)-3)),IF(RIGHT(F95,2)="k)",-1000*VALUE(MID(F95,2,LEN(F95)-3)),VALUE(SUBSTITUTE(F95,",","")))))),IF(RIGHT(F95,1)="T",1000000000000*VALUE(LEFT(F95,LEN(F95)-1)),IF(RIGHT(F95,1)="M",1000000*VALUE(LEFT(F95,LEN(F95)-1)),IF(RIGHT(F95,1)="B",1000000000*VALUE(LEFT(F95,LEN(F95)-1)),IF(RIGHT(F95,1)="%",0.01*VALUE(LEFT(F95,LEN(F95)-1)),IF(RIGHT(F95,1)="k",1000*VALUE(LEFT(F95,LEN(F95)-1)),VALUE(SUBSTITUTE(F95,",",""))))))))),"N/A")</f>
        <v/>
      </c>
      <c r="N95">
        <f>IFERROR(IF(TRIM(G95)="-", "N/A", IF(RIGHT(G95,1)=")",IF(RIGHT(G95,2)="T)",-1000000000000*VALUE(MID(G95,2,LEN(G95)-3)),IF(RIGHT(G95,2)="M)",-1000000*VALUE(MID(G95,2,LEN(G95)-3)),IF(RIGHT(G95,2)="B)",-1000000000*VALUE(MID(G95,2,LEN(G95)-3)),IF(RIGHT(G95,2)="k)",-1000*VALUE(MID(G95,2,LEN(G95)-3)),VALUE(SUBSTITUTE(G95,",","")))))),IF(RIGHT(G95,1)="T",1000000000000*VALUE(LEFT(G95,LEN(G95)-1)),IF(RIGHT(G95,1)="M",1000000*VALUE(LEFT(G95,LEN(G95)-1)),IF(RIGHT(G95,1)="B",1000000000*VALUE(LEFT(G95,LEN(G95)-1)),IF(RIGHT(G95,1)="%",0.01*VALUE(LEFT(G95,LEN(G95)-1)),IF(RIGHT(G95,1)="k",1000*VALUE(LEFT(G95,LEN(G95)-1)),VALUE(SUBSTITUTE(G95,",",""))))))))),"N/A")</f>
        <v/>
      </c>
    </row>
    <row r="96" spans="1:60">
      <c s="1" r="A96" t="n">
        <v>0</v>
      </c>
      <c r="B96" t="s">
        <v>163</v>
      </c>
      <c r="C96" t="s">
        <v>1336</v>
      </c>
      <c r="I96">
        <f>IF(AND(K96&gt; J96, L96&gt; K96, M96&gt; L96, N96&gt; M96), "pos_trend", IF(AND(K96&lt; J96, L96&lt; K96, M96&lt; L96, N96&lt; M96), "neg_trend", "N/A"))</f>
        <v/>
      </c>
      <c r="J96">
        <f>IFERROR(IF(TRIM(C96)="-", "N/A", IF(RIGHT(C96,1)=")",IF(RIGHT(C96,2)="T)",-1000000000000*VALUE(MID(C96,2,LEN(C96)-3)),IF(RIGHT(C96,2)="M)",-1000000*VALUE(MID(C96,2,LEN(C96)-3)),IF(RIGHT(C96,2)="B)",-1000000000*VALUE(MID(C96,2,LEN(C96)-3)),IF(RIGHT(C96,2)="k)",-1000*VALUE(MID(C96,2,LEN(C96)-3)),VALUE(SUBSTITUTE(C96,",","")))))),IF(RIGHT(C96,1)="T",1000000000000*VALUE(LEFT(C96,LEN(C96)-1)),IF(RIGHT(C96,1)="M",1000000*VALUE(LEFT(C96,LEN(C96)-1)),IF(RIGHT(C96,1)="B",1000000000*VALUE(LEFT(C96,LEN(C96)-1)),IF(RIGHT(C96,1)="%",0.01*VALUE(LEFT(C96,LEN(C96)-1)),IF(RIGHT(C96,1)="k",1000*VALUE(LEFT(C96,LEN(C96)-1)),VALUE(SUBSTITUTE(C96,",",""))))))))),"N/A")</f>
        <v/>
      </c>
      <c r="K96">
        <f>IFERROR(IF(TRIM(D96)="-", "N/A", IF(RIGHT(D96,1)=")",IF(RIGHT(D96,2)="T)",-1000000000000*VALUE(MID(D96,2,LEN(D96)-3)),IF(RIGHT(D96,2)="M)",-1000000*VALUE(MID(D96,2,LEN(D96)-3)),IF(RIGHT(D96,2)="B)",-1000000000*VALUE(MID(D96,2,LEN(D96)-3)),IF(RIGHT(D96,2)="k)",-1000*VALUE(MID(D96,2,LEN(D96)-3)),VALUE(SUBSTITUTE(D96,",","")))))),IF(RIGHT(D96,1)="T",1000000000000*VALUE(LEFT(D96,LEN(D96)-1)),IF(RIGHT(D96,1)="M",1000000*VALUE(LEFT(D96,LEN(D96)-1)),IF(RIGHT(D96,1)="B",1000000000*VALUE(LEFT(D96,LEN(D96)-1)),IF(RIGHT(D96,1)="%",0.01*VALUE(LEFT(D96,LEN(D96)-1)),IF(RIGHT(D96,1)="k",1000*VALUE(LEFT(D96,LEN(D96)-1)),VALUE(SUBSTITUTE(D96,",",""))))))))),"N/A")</f>
        <v/>
      </c>
      <c r="L96">
        <f>IFERROR(IF(TRIM(E96)="-", "N/A", IF(RIGHT(E96,1)=")",IF(RIGHT(E96,2)="T)",-1000000000000*VALUE(MID(E96,2,LEN(E96)-3)),IF(RIGHT(E96,2)="M)",-1000000*VALUE(MID(E96,2,LEN(E96)-3)),IF(RIGHT(E96,2)="B)",-1000000000*VALUE(MID(E96,2,LEN(E96)-3)),IF(RIGHT(E96,2)="k)",-1000*VALUE(MID(E96,2,LEN(E96)-3)),VALUE(SUBSTITUTE(E96,",","")))))),IF(RIGHT(E96,1)="T",1000000000000*VALUE(LEFT(E96,LEN(E96)-1)),IF(RIGHT(E96,1)="M",1000000*VALUE(LEFT(E96,LEN(E96)-1)),IF(RIGHT(E96,1)="B",1000000000*VALUE(LEFT(E96,LEN(E96)-1)),IF(RIGHT(E96,1)="%",0.01*VALUE(LEFT(E96,LEN(E96)-1)),IF(RIGHT(E96,1)="k",1000*VALUE(LEFT(E96,LEN(E96)-1)),VALUE(SUBSTITUTE(E96,",",""))))))))),"N/A")</f>
        <v/>
      </c>
      <c r="M96">
        <f>IFERROR(IF(TRIM(F96)="-", "N/A", IF(RIGHT(F96,1)=")",IF(RIGHT(F96,2)="T)",-1000000000000*VALUE(MID(F96,2,LEN(F96)-3)),IF(RIGHT(F96,2)="M)",-1000000*VALUE(MID(F96,2,LEN(F96)-3)),IF(RIGHT(F96,2)="B)",-1000000000*VALUE(MID(F96,2,LEN(F96)-3)),IF(RIGHT(F96,2)="k)",-1000*VALUE(MID(F96,2,LEN(F96)-3)),VALUE(SUBSTITUTE(F96,",","")))))),IF(RIGHT(F96,1)="T",1000000000000*VALUE(LEFT(F96,LEN(F96)-1)),IF(RIGHT(F96,1)="M",1000000*VALUE(LEFT(F96,LEN(F96)-1)),IF(RIGHT(F96,1)="B",1000000000*VALUE(LEFT(F96,LEN(F96)-1)),IF(RIGHT(F96,1)="%",0.01*VALUE(LEFT(F96,LEN(F96)-1)),IF(RIGHT(F96,1)="k",1000*VALUE(LEFT(F96,LEN(F96)-1)),VALUE(SUBSTITUTE(F96,",",""))))))))),"N/A")</f>
        <v/>
      </c>
      <c r="N96">
        <f>IFERROR(IF(TRIM(G96)="-", "N/A", IF(RIGHT(G96,1)=")",IF(RIGHT(G96,2)="T)",-1000000000000*VALUE(MID(G96,2,LEN(G96)-3)),IF(RIGHT(G96,2)="M)",-1000000*VALUE(MID(G96,2,LEN(G96)-3)),IF(RIGHT(G96,2)="B)",-1000000000*VALUE(MID(G96,2,LEN(G96)-3)),IF(RIGHT(G96,2)="k)",-1000*VALUE(MID(G96,2,LEN(G96)-3)),VALUE(SUBSTITUTE(G96,",","")))))),IF(RIGHT(G96,1)="T",1000000000000*VALUE(LEFT(G96,LEN(G96)-1)),IF(RIGHT(G96,1)="M",1000000*VALUE(LEFT(G96,LEN(G96)-1)),IF(RIGHT(G96,1)="B",1000000000*VALUE(LEFT(G96,LEN(G96)-1)),IF(RIGHT(G96,1)="%",0.01*VALUE(LEFT(G96,LEN(G96)-1)),IF(RIGHT(G96,1)="k",1000*VALUE(LEFT(G96,LEN(G96)-1)),VALUE(SUBSTITUTE(G96,",",""))))))))),"N/A")</f>
        <v/>
      </c>
    </row>
    <row r="97" spans="1:60">
      <c s="1" r="A97" t="n">
        <v>1</v>
      </c>
      <c r="B97" t="s">
        <v>165</v>
      </c>
      <c r="C97" t="s">
        <v>2719</v>
      </c>
      <c r="I97">
        <f>IF(AND(K97&gt; J97, L97&gt; K97, M97&gt; L97, N97&gt; M97), "pos_trend", IF(AND(K97&lt; J97, L97&lt; K97, M97&lt; L97, N97&lt; M97), "neg_trend", "N/A"))</f>
        <v/>
      </c>
      <c r="J97">
        <f>IFERROR(IF(TRIM(C97)="-", "N/A", IF(RIGHT(C97,1)=")",IF(RIGHT(C97,2)="T)",-1000000000000*VALUE(MID(C97,2,LEN(C97)-3)),IF(RIGHT(C97,2)="M)",-1000000*VALUE(MID(C97,2,LEN(C97)-3)),IF(RIGHT(C97,2)="B)",-1000000000*VALUE(MID(C97,2,LEN(C97)-3)),IF(RIGHT(C97,2)="k)",-1000*VALUE(MID(C97,2,LEN(C97)-3)),VALUE(SUBSTITUTE(C97,",","")))))),IF(RIGHT(C97,1)="T",1000000000000*VALUE(LEFT(C97,LEN(C97)-1)),IF(RIGHT(C97,1)="M",1000000*VALUE(LEFT(C97,LEN(C97)-1)),IF(RIGHT(C97,1)="B",1000000000*VALUE(LEFT(C97,LEN(C97)-1)),IF(RIGHT(C97,1)="%",0.01*VALUE(LEFT(C97,LEN(C97)-1)),IF(RIGHT(C97,1)="k",1000*VALUE(LEFT(C97,LEN(C97)-1)),VALUE(SUBSTITUTE(C97,",",""))))))))),"N/A")</f>
        <v/>
      </c>
      <c r="K97">
        <f>IFERROR(IF(TRIM(D97)="-", "N/A", IF(RIGHT(D97,1)=")",IF(RIGHT(D97,2)="T)",-1000000000000*VALUE(MID(D97,2,LEN(D97)-3)),IF(RIGHT(D97,2)="M)",-1000000*VALUE(MID(D97,2,LEN(D97)-3)),IF(RIGHT(D97,2)="B)",-1000000000*VALUE(MID(D97,2,LEN(D97)-3)),IF(RIGHT(D97,2)="k)",-1000*VALUE(MID(D97,2,LEN(D97)-3)),VALUE(SUBSTITUTE(D97,",","")))))),IF(RIGHT(D97,1)="T",1000000000000*VALUE(LEFT(D97,LEN(D97)-1)),IF(RIGHT(D97,1)="M",1000000*VALUE(LEFT(D97,LEN(D97)-1)),IF(RIGHT(D97,1)="B",1000000000*VALUE(LEFT(D97,LEN(D97)-1)),IF(RIGHT(D97,1)="%",0.01*VALUE(LEFT(D97,LEN(D97)-1)),IF(RIGHT(D97,1)="k",1000*VALUE(LEFT(D97,LEN(D97)-1)),VALUE(SUBSTITUTE(D97,",",""))))))))),"N/A")</f>
        <v/>
      </c>
      <c r="L97">
        <f>IFERROR(IF(TRIM(E97)="-", "N/A", IF(RIGHT(E97,1)=")",IF(RIGHT(E97,2)="T)",-1000000000000*VALUE(MID(E97,2,LEN(E97)-3)),IF(RIGHT(E97,2)="M)",-1000000*VALUE(MID(E97,2,LEN(E97)-3)),IF(RIGHT(E97,2)="B)",-1000000000*VALUE(MID(E97,2,LEN(E97)-3)),IF(RIGHT(E97,2)="k)",-1000*VALUE(MID(E97,2,LEN(E97)-3)),VALUE(SUBSTITUTE(E97,",","")))))),IF(RIGHT(E97,1)="T",1000000000000*VALUE(LEFT(E97,LEN(E97)-1)),IF(RIGHT(E97,1)="M",1000000*VALUE(LEFT(E97,LEN(E97)-1)),IF(RIGHT(E97,1)="B",1000000000*VALUE(LEFT(E97,LEN(E97)-1)),IF(RIGHT(E97,1)="%",0.01*VALUE(LEFT(E97,LEN(E97)-1)),IF(RIGHT(E97,1)="k",1000*VALUE(LEFT(E97,LEN(E97)-1)),VALUE(SUBSTITUTE(E97,",",""))))))))),"N/A")</f>
        <v/>
      </c>
      <c r="M97">
        <f>IFERROR(IF(TRIM(F97)="-", "N/A", IF(RIGHT(F97,1)=")",IF(RIGHT(F97,2)="T)",-1000000000000*VALUE(MID(F97,2,LEN(F97)-3)),IF(RIGHT(F97,2)="M)",-1000000*VALUE(MID(F97,2,LEN(F97)-3)),IF(RIGHT(F97,2)="B)",-1000000000*VALUE(MID(F97,2,LEN(F97)-3)),IF(RIGHT(F97,2)="k)",-1000*VALUE(MID(F97,2,LEN(F97)-3)),VALUE(SUBSTITUTE(F97,",","")))))),IF(RIGHT(F97,1)="T",1000000000000*VALUE(LEFT(F97,LEN(F97)-1)),IF(RIGHT(F97,1)="M",1000000*VALUE(LEFT(F97,LEN(F97)-1)),IF(RIGHT(F97,1)="B",1000000000*VALUE(LEFT(F97,LEN(F97)-1)),IF(RIGHT(F97,1)="%",0.01*VALUE(LEFT(F97,LEN(F97)-1)),IF(RIGHT(F97,1)="k",1000*VALUE(LEFT(F97,LEN(F97)-1)),VALUE(SUBSTITUTE(F97,",",""))))))))),"N/A")</f>
        <v/>
      </c>
      <c r="N97">
        <f>IFERROR(IF(TRIM(G97)="-", "N/A", IF(RIGHT(G97,1)=")",IF(RIGHT(G97,2)="T)",-1000000000000*VALUE(MID(G97,2,LEN(G97)-3)),IF(RIGHT(G97,2)="M)",-1000000*VALUE(MID(G97,2,LEN(G97)-3)),IF(RIGHT(G97,2)="B)",-1000000000*VALUE(MID(G97,2,LEN(G97)-3)),IF(RIGHT(G97,2)="k)",-1000*VALUE(MID(G97,2,LEN(G97)-3)),VALUE(SUBSTITUTE(G97,",","")))))),IF(RIGHT(G97,1)="T",1000000000000*VALUE(LEFT(G97,LEN(G97)-1)),IF(RIGHT(G97,1)="M",1000000*VALUE(LEFT(G97,LEN(G97)-1)),IF(RIGHT(G97,1)="B",1000000000*VALUE(LEFT(G97,LEN(G97)-1)),IF(RIGHT(G97,1)="%",0.01*VALUE(LEFT(G97,LEN(G97)-1)),IF(RIGHT(G97,1)="k",1000*VALUE(LEFT(G97,LEN(G97)-1)),VALUE(SUBSTITUTE(G97,",",""))))))))),"N/A")</f>
        <v/>
      </c>
    </row>
    <row r="98" spans="1:60">
      <c s="1" r="A98" t="n">
        <v>2</v>
      </c>
      <c r="B98" t="s">
        <v>167</v>
      </c>
      <c r="C98" t="s">
        <v>542</v>
      </c>
      <c r="I98">
        <f>IF(AND(K98&gt; J98, L98&gt; K98, M98&gt; L98, N98&gt; M98), "pos_trend", IF(AND(K98&lt; J98, L98&lt; K98, M98&lt; L98, N98&lt; M98), "neg_trend", "N/A"))</f>
        <v/>
      </c>
      <c r="J98">
        <f>IFERROR(IF(TRIM(C98)="-", "N/A", IF(RIGHT(C98,1)=")",IF(RIGHT(C98,2)="T)",-1000000000000*VALUE(MID(C98,2,LEN(C98)-3)),IF(RIGHT(C98,2)="M)",-1000000*VALUE(MID(C98,2,LEN(C98)-3)),IF(RIGHT(C98,2)="B)",-1000000000*VALUE(MID(C98,2,LEN(C98)-3)),IF(RIGHT(C98,2)="k)",-1000*VALUE(MID(C98,2,LEN(C98)-3)),VALUE(SUBSTITUTE(C98,",","")))))),IF(RIGHT(C98,1)="T",1000000000000*VALUE(LEFT(C98,LEN(C98)-1)),IF(RIGHT(C98,1)="M",1000000*VALUE(LEFT(C98,LEN(C98)-1)),IF(RIGHT(C98,1)="B",1000000000*VALUE(LEFT(C98,LEN(C98)-1)),IF(RIGHT(C98,1)="%",0.01*VALUE(LEFT(C98,LEN(C98)-1)),IF(RIGHT(C98,1)="k",1000*VALUE(LEFT(C98,LEN(C98)-1)),VALUE(SUBSTITUTE(C98,",",""))))))))),"N/A")</f>
        <v/>
      </c>
      <c r="K98">
        <f>IFERROR(IF(TRIM(D98)="-", "N/A", IF(RIGHT(D98,1)=")",IF(RIGHT(D98,2)="T)",-1000000000000*VALUE(MID(D98,2,LEN(D98)-3)),IF(RIGHT(D98,2)="M)",-1000000*VALUE(MID(D98,2,LEN(D98)-3)),IF(RIGHT(D98,2)="B)",-1000000000*VALUE(MID(D98,2,LEN(D98)-3)),IF(RIGHT(D98,2)="k)",-1000*VALUE(MID(D98,2,LEN(D98)-3)),VALUE(SUBSTITUTE(D98,",","")))))),IF(RIGHT(D98,1)="T",1000000000000*VALUE(LEFT(D98,LEN(D98)-1)),IF(RIGHT(D98,1)="M",1000000*VALUE(LEFT(D98,LEN(D98)-1)),IF(RIGHT(D98,1)="B",1000000000*VALUE(LEFT(D98,LEN(D98)-1)),IF(RIGHT(D98,1)="%",0.01*VALUE(LEFT(D98,LEN(D98)-1)),IF(RIGHT(D98,1)="k",1000*VALUE(LEFT(D98,LEN(D98)-1)),VALUE(SUBSTITUTE(D98,",",""))))))))),"N/A")</f>
        <v/>
      </c>
      <c r="L98">
        <f>IFERROR(IF(TRIM(E98)="-", "N/A", IF(RIGHT(E98,1)=")",IF(RIGHT(E98,2)="T)",-1000000000000*VALUE(MID(E98,2,LEN(E98)-3)),IF(RIGHT(E98,2)="M)",-1000000*VALUE(MID(E98,2,LEN(E98)-3)),IF(RIGHT(E98,2)="B)",-1000000000*VALUE(MID(E98,2,LEN(E98)-3)),IF(RIGHT(E98,2)="k)",-1000*VALUE(MID(E98,2,LEN(E98)-3)),VALUE(SUBSTITUTE(E98,",","")))))),IF(RIGHT(E98,1)="T",1000000000000*VALUE(LEFT(E98,LEN(E98)-1)),IF(RIGHT(E98,1)="M",1000000*VALUE(LEFT(E98,LEN(E98)-1)),IF(RIGHT(E98,1)="B",1000000000*VALUE(LEFT(E98,LEN(E98)-1)),IF(RIGHT(E98,1)="%",0.01*VALUE(LEFT(E98,LEN(E98)-1)),IF(RIGHT(E98,1)="k",1000*VALUE(LEFT(E98,LEN(E98)-1)),VALUE(SUBSTITUTE(E98,",",""))))))))),"N/A")</f>
        <v/>
      </c>
      <c r="M98">
        <f>IFERROR(IF(TRIM(F98)="-", "N/A", IF(RIGHT(F98,1)=")",IF(RIGHT(F98,2)="T)",-1000000000000*VALUE(MID(F98,2,LEN(F98)-3)),IF(RIGHT(F98,2)="M)",-1000000*VALUE(MID(F98,2,LEN(F98)-3)),IF(RIGHT(F98,2)="B)",-1000000000*VALUE(MID(F98,2,LEN(F98)-3)),IF(RIGHT(F98,2)="k)",-1000*VALUE(MID(F98,2,LEN(F98)-3)),VALUE(SUBSTITUTE(F98,",","")))))),IF(RIGHT(F98,1)="T",1000000000000*VALUE(LEFT(F98,LEN(F98)-1)),IF(RIGHT(F98,1)="M",1000000*VALUE(LEFT(F98,LEN(F98)-1)),IF(RIGHT(F98,1)="B",1000000000*VALUE(LEFT(F98,LEN(F98)-1)),IF(RIGHT(F98,1)="%",0.01*VALUE(LEFT(F98,LEN(F98)-1)),IF(RIGHT(F98,1)="k",1000*VALUE(LEFT(F98,LEN(F98)-1)),VALUE(SUBSTITUTE(F98,",",""))))))))),"N/A")</f>
        <v/>
      </c>
      <c r="N98">
        <f>IFERROR(IF(TRIM(G98)="-", "N/A", IF(RIGHT(G98,1)=")",IF(RIGHT(G98,2)="T)",-1000000000000*VALUE(MID(G98,2,LEN(G98)-3)),IF(RIGHT(G98,2)="M)",-1000000*VALUE(MID(G98,2,LEN(G98)-3)),IF(RIGHT(G98,2)="B)",-1000000000*VALUE(MID(G98,2,LEN(G98)-3)),IF(RIGHT(G98,2)="k)",-1000*VALUE(MID(G98,2,LEN(G98)-3)),VALUE(SUBSTITUTE(G98,",","")))))),IF(RIGHT(G98,1)="T",1000000000000*VALUE(LEFT(G98,LEN(G98)-1)),IF(RIGHT(G98,1)="M",1000000*VALUE(LEFT(G98,LEN(G98)-1)),IF(RIGHT(G98,1)="B",1000000000*VALUE(LEFT(G98,LEN(G98)-1)),IF(RIGHT(G98,1)="%",0.01*VALUE(LEFT(G98,LEN(G98)-1)),IF(RIGHT(G98,1)="k",1000*VALUE(LEFT(G98,LEN(G98)-1)),VALUE(SUBSTITUTE(G98,",",""))))))))),"N/A")</f>
        <v/>
      </c>
    </row>
    <row r="99" spans="1:60">
      <c s="1" r="A99" t="n">
        <v>3</v>
      </c>
      <c r="B99" t="s">
        <v>169</v>
      </c>
      <c r="C99" t="s">
        <v>4591</v>
      </c>
      <c r="I99">
        <f>IF(AND(K99&gt; J99, L99&gt; K99, M99&gt; L99, N99&gt; M99), "pos_trend", IF(AND(K99&lt; J99, L99&lt; K99, M99&lt; L99, N99&lt; M99), "neg_trend", "N/A"))</f>
        <v/>
      </c>
      <c r="J99">
        <f>IFERROR(IF(TRIM(C99)="-", "N/A", IF(RIGHT(C99,1)=")",IF(RIGHT(C99,2)="T)",-1000000000000*VALUE(MID(C99,2,LEN(C99)-3)),IF(RIGHT(C99,2)="M)",-1000000*VALUE(MID(C99,2,LEN(C99)-3)),IF(RIGHT(C99,2)="B)",-1000000000*VALUE(MID(C99,2,LEN(C99)-3)),IF(RIGHT(C99,2)="k)",-1000*VALUE(MID(C99,2,LEN(C99)-3)),VALUE(SUBSTITUTE(C99,",","")))))),IF(RIGHT(C99,1)="T",1000000000000*VALUE(LEFT(C99,LEN(C99)-1)),IF(RIGHT(C99,1)="M",1000000*VALUE(LEFT(C99,LEN(C99)-1)),IF(RIGHT(C99,1)="B",1000000000*VALUE(LEFT(C99,LEN(C99)-1)),IF(RIGHT(C99,1)="%",0.01*VALUE(LEFT(C99,LEN(C99)-1)),IF(RIGHT(C99,1)="k",1000*VALUE(LEFT(C99,LEN(C99)-1)),VALUE(SUBSTITUTE(C99,",",""))))))))),"N/A")</f>
        <v/>
      </c>
      <c r="K99">
        <f>IFERROR(IF(TRIM(D99)="-", "N/A", IF(RIGHT(D99,1)=")",IF(RIGHT(D99,2)="T)",-1000000000000*VALUE(MID(D99,2,LEN(D99)-3)),IF(RIGHT(D99,2)="M)",-1000000*VALUE(MID(D99,2,LEN(D99)-3)),IF(RIGHT(D99,2)="B)",-1000000000*VALUE(MID(D99,2,LEN(D99)-3)),IF(RIGHT(D99,2)="k)",-1000*VALUE(MID(D99,2,LEN(D99)-3)),VALUE(SUBSTITUTE(D99,",","")))))),IF(RIGHT(D99,1)="T",1000000000000*VALUE(LEFT(D99,LEN(D99)-1)),IF(RIGHT(D99,1)="M",1000000*VALUE(LEFT(D99,LEN(D99)-1)),IF(RIGHT(D99,1)="B",1000000000*VALUE(LEFT(D99,LEN(D99)-1)),IF(RIGHT(D99,1)="%",0.01*VALUE(LEFT(D99,LEN(D99)-1)),IF(RIGHT(D99,1)="k",1000*VALUE(LEFT(D99,LEN(D99)-1)),VALUE(SUBSTITUTE(D99,",",""))))))))),"N/A")</f>
        <v/>
      </c>
      <c r="L99">
        <f>IFERROR(IF(TRIM(E99)="-", "N/A", IF(RIGHT(E99,1)=")",IF(RIGHT(E99,2)="T)",-1000000000000*VALUE(MID(E99,2,LEN(E99)-3)),IF(RIGHT(E99,2)="M)",-1000000*VALUE(MID(E99,2,LEN(E99)-3)),IF(RIGHT(E99,2)="B)",-1000000000*VALUE(MID(E99,2,LEN(E99)-3)),IF(RIGHT(E99,2)="k)",-1000*VALUE(MID(E99,2,LEN(E99)-3)),VALUE(SUBSTITUTE(E99,",","")))))),IF(RIGHT(E99,1)="T",1000000000000*VALUE(LEFT(E99,LEN(E99)-1)),IF(RIGHT(E99,1)="M",1000000*VALUE(LEFT(E99,LEN(E99)-1)),IF(RIGHT(E99,1)="B",1000000000*VALUE(LEFT(E99,LEN(E99)-1)),IF(RIGHT(E99,1)="%",0.01*VALUE(LEFT(E99,LEN(E99)-1)),IF(RIGHT(E99,1)="k",1000*VALUE(LEFT(E99,LEN(E99)-1)),VALUE(SUBSTITUTE(E99,",",""))))))))),"N/A")</f>
        <v/>
      </c>
      <c r="M99">
        <f>IFERROR(IF(TRIM(F99)="-", "N/A", IF(RIGHT(F99,1)=")",IF(RIGHT(F99,2)="T)",-1000000000000*VALUE(MID(F99,2,LEN(F99)-3)),IF(RIGHT(F99,2)="M)",-1000000*VALUE(MID(F99,2,LEN(F99)-3)),IF(RIGHT(F99,2)="B)",-1000000000*VALUE(MID(F99,2,LEN(F99)-3)),IF(RIGHT(F99,2)="k)",-1000*VALUE(MID(F99,2,LEN(F99)-3)),VALUE(SUBSTITUTE(F99,",","")))))),IF(RIGHT(F99,1)="T",1000000000000*VALUE(LEFT(F99,LEN(F99)-1)),IF(RIGHT(F99,1)="M",1000000*VALUE(LEFT(F99,LEN(F99)-1)),IF(RIGHT(F99,1)="B",1000000000*VALUE(LEFT(F99,LEN(F99)-1)),IF(RIGHT(F99,1)="%",0.01*VALUE(LEFT(F99,LEN(F99)-1)),IF(RIGHT(F99,1)="k",1000*VALUE(LEFT(F99,LEN(F99)-1)),VALUE(SUBSTITUTE(F99,",",""))))))))),"N/A")</f>
        <v/>
      </c>
      <c r="N99">
        <f>IFERROR(IF(TRIM(G99)="-", "N/A", IF(RIGHT(G99,1)=")",IF(RIGHT(G99,2)="T)",-1000000000000*VALUE(MID(G99,2,LEN(G99)-3)),IF(RIGHT(G99,2)="M)",-1000000*VALUE(MID(G99,2,LEN(G99)-3)),IF(RIGHT(G99,2)="B)",-1000000000*VALUE(MID(G99,2,LEN(G99)-3)),IF(RIGHT(G99,2)="k)",-1000*VALUE(MID(G99,2,LEN(G99)-3)),VALUE(SUBSTITUTE(G99,",","")))))),IF(RIGHT(G99,1)="T",1000000000000*VALUE(LEFT(G99,LEN(G99)-1)),IF(RIGHT(G99,1)="M",1000000*VALUE(LEFT(G99,LEN(G99)-1)),IF(RIGHT(G99,1)="B",1000000000*VALUE(LEFT(G99,LEN(G99)-1)),IF(RIGHT(G99,1)="%",0.01*VALUE(LEFT(G99,LEN(G99)-1)),IF(RIGHT(G99,1)="k",1000*VALUE(LEFT(G99,LEN(G99)-1)),VALUE(SUBSTITUTE(G99,",",""))))))))),"N/A")</f>
        <v/>
      </c>
    </row>
    <row r="100" spans="1:60">
      <c s="1" r="A100" t="n">
        <v>4</v>
      </c>
      <c r="B100" t="s">
        <v>171</v>
      </c>
      <c r="C100" t="s">
        <v>4592</v>
      </c>
      <c r="I100">
        <f>IF(AND(K100&gt; J100, L100&gt; K100, M100&gt; L100, N100&gt; M100), "pos_trend", IF(AND(K100&lt; J100, L100&lt; K100, M100&lt; L100, N100&lt; M100), "neg_trend", "N/A"))</f>
        <v/>
      </c>
      <c r="J100">
        <f>IFERROR(IF(TRIM(C100)="-", "N/A", IF(RIGHT(C100,1)=")",IF(RIGHT(C100,2)="T)",-1000000000000*VALUE(MID(C100,2,LEN(C100)-3)),IF(RIGHT(C100,2)="M)",-1000000*VALUE(MID(C100,2,LEN(C100)-3)),IF(RIGHT(C100,2)="B)",-1000000000*VALUE(MID(C100,2,LEN(C100)-3)),IF(RIGHT(C100,2)="k)",-1000*VALUE(MID(C100,2,LEN(C100)-3)),VALUE(SUBSTITUTE(C100,",","")))))),IF(RIGHT(C100,1)="T",1000000000000*VALUE(LEFT(C100,LEN(C100)-1)),IF(RIGHT(C100,1)="M",1000000*VALUE(LEFT(C100,LEN(C100)-1)),IF(RIGHT(C100,1)="B",1000000000*VALUE(LEFT(C100,LEN(C100)-1)),IF(RIGHT(C100,1)="%",0.01*VALUE(LEFT(C100,LEN(C100)-1)),IF(RIGHT(C100,1)="k",1000*VALUE(LEFT(C100,LEN(C100)-1)),VALUE(SUBSTITUTE(C100,",",""))))))))),"N/A")</f>
        <v/>
      </c>
      <c r="K100">
        <f>IFERROR(IF(TRIM(D100)="-", "N/A", IF(RIGHT(D100,1)=")",IF(RIGHT(D100,2)="T)",-1000000000000*VALUE(MID(D100,2,LEN(D100)-3)),IF(RIGHT(D100,2)="M)",-1000000*VALUE(MID(D100,2,LEN(D100)-3)),IF(RIGHT(D100,2)="B)",-1000000000*VALUE(MID(D100,2,LEN(D100)-3)),IF(RIGHT(D100,2)="k)",-1000*VALUE(MID(D100,2,LEN(D100)-3)),VALUE(SUBSTITUTE(D100,",","")))))),IF(RIGHT(D100,1)="T",1000000000000*VALUE(LEFT(D100,LEN(D100)-1)),IF(RIGHT(D100,1)="M",1000000*VALUE(LEFT(D100,LEN(D100)-1)),IF(RIGHT(D100,1)="B",1000000000*VALUE(LEFT(D100,LEN(D100)-1)),IF(RIGHT(D100,1)="%",0.01*VALUE(LEFT(D100,LEN(D100)-1)),IF(RIGHT(D100,1)="k",1000*VALUE(LEFT(D100,LEN(D100)-1)),VALUE(SUBSTITUTE(D100,",",""))))))))),"N/A")</f>
        <v/>
      </c>
      <c r="L100">
        <f>IFERROR(IF(TRIM(E100)="-", "N/A", IF(RIGHT(E100,1)=")",IF(RIGHT(E100,2)="T)",-1000000000000*VALUE(MID(E100,2,LEN(E100)-3)),IF(RIGHT(E100,2)="M)",-1000000*VALUE(MID(E100,2,LEN(E100)-3)),IF(RIGHT(E100,2)="B)",-1000000000*VALUE(MID(E100,2,LEN(E100)-3)),IF(RIGHT(E100,2)="k)",-1000*VALUE(MID(E100,2,LEN(E100)-3)),VALUE(SUBSTITUTE(E100,",","")))))),IF(RIGHT(E100,1)="T",1000000000000*VALUE(LEFT(E100,LEN(E100)-1)),IF(RIGHT(E100,1)="M",1000000*VALUE(LEFT(E100,LEN(E100)-1)),IF(RIGHT(E100,1)="B",1000000000*VALUE(LEFT(E100,LEN(E100)-1)),IF(RIGHT(E100,1)="%",0.01*VALUE(LEFT(E100,LEN(E100)-1)),IF(RIGHT(E100,1)="k",1000*VALUE(LEFT(E100,LEN(E100)-1)),VALUE(SUBSTITUTE(E100,",",""))))))))),"N/A")</f>
        <v/>
      </c>
      <c r="M100">
        <f>IFERROR(IF(TRIM(F100)="-", "N/A", IF(RIGHT(F100,1)=")",IF(RIGHT(F100,2)="T)",-1000000000000*VALUE(MID(F100,2,LEN(F100)-3)),IF(RIGHT(F100,2)="M)",-1000000*VALUE(MID(F100,2,LEN(F100)-3)),IF(RIGHT(F100,2)="B)",-1000000000*VALUE(MID(F100,2,LEN(F100)-3)),IF(RIGHT(F100,2)="k)",-1000*VALUE(MID(F100,2,LEN(F100)-3)),VALUE(SUBSTITUTE(F100,",","")))))),IF(RIGHT(F100,1)="T",1000000000000*VALUE(LEFT(F100,LEN(F100)-1)),IF(RIGHT(F100,1)="M",1000000*VALUE(LEFT(F100,LEN(F100)-1)),IF(RIGHT(F100,1)="B",1000000000*VALUE(LEFT(F100,LEN(F100)-1)),IF(RIGHT(F100,1)="%",0.01*VALUE(LEFT(F100,LEN(F100)-1)),IF(RIGHT(F100,1)="k",1000*VALUE(LEFT(F100,LEN(F100)-1)),VALUE(SUBSTITUTE(F100,",",""))))))))),"N/A")</f>
        <v/>
      </c>
      <c r="N100">
        <f>IFERROR(IF(TRIM(G100)="-", "N/A", IF(RIGHT(G100,1)=")",IF(RIGHT(G100,2)="T)",-1000000000000*VALUE(MID(G100,2,LEN(G100)-3)),IF(RIGHT(G100,2)="M)",-1000000*VALUE(MID(G100,2,LEN(G100)-3)),IF(RIGHT(G100,2)="B)",-1000000000*VALUE(MID(G100,2,LEN(G100)-3)),IF(RIGHT(G100,2)="k)",-1000*VALUE(MID(G100,2,LEN(G100)-3)),VALUE(SUBSTITUTE(G100,",","")))))),IF(RIGHT(G100,1)="T",1000000000000*VALUE(LEFT(G100,LEN(G100)-1)),IF(RIGHT(G100,1)="M",1000000*VALUE(LEFT(G100,LEN(G100)-1)),IF(RIGHT(G100,1)="B",1000000000*VALUE(LEFT(G100,LEN(G100)-1)),IF(RIGHT(G100,1)="%",0.01*VALUE(LEFT(G100,LEN(G100)-1)),IF(RIGHT(G100,1)="k",1000*VALUE(LEFT(G100,LEN(G100)-1)),VALUE(SUBSTITUTE(G100,",",""))))))))),"N/A")</f>
        <v/>
      </c>
    </row>
    <row r="101" spans="1:60">
      <c s="1" r="A101" t="n">
        <v>5</v>
      </c>
      <c r="B101" t="s">
        <v>173</v>
      </c>
      <c r="C101" t="s">
        <v>4593</v>
      </c>
      <c r="I101">
        <f>IF(AND(K101&gt; J101, L101&gt; K101, M101&gt; L101, N101&gt; M101), "pos_trend", IF(AND(K101&lt; J101, L101&lt; K101, M101&lt; L101, N101&lt; M101), "neg_trend", "N/A"))</f>
        <v/>
      </c>
      <c r="J101">
        <f>IFERROR(IF(TRIM(C101)="-", "N/A", IF(RIGHT(C101,1)=")",IF(RIGHT(C101,2)="T)",-1000000000000*VALUE(MID(C101,2,LEN(C101)-3)),IF(RIGHT(C101,2)="M)",-1000000*VALUE(MID(C101,2,LEN(C101)-3)),IF(RIGHT(C101,2)="B)",-1000000000*VALUE(MID(C101,2,LEN(C101)-3)),IF(RIGHT(C101,2)="k)",-1000*VALUE(MID(C101,2,LEN(C101)-3)),VALUE(SUBSTITUTE(C101,",","")))))),IF(RIGHT(C101,1)="T",1000000000000*VALUE(LEFT(C101,LEN(C101)-1)),IF(RIGHT(C101,1)="M",1000000*VALUE(LEFT(C101,LEN(C101)-1)),IF(RIGHT(C101,1)="B",1000000000*VALUE(LEFT(C101,LEN(C101)-1)),IF(RIGHT(C101,1)="%",0.01*VALUE(LEFT(C101,LEN(C101)-1)),IF(RIGHT(C101,1)="k",1000*VALUE(LEFT(C101,LEN(C101)-1)),VALUE(SUBSTITUTE(C101,",",""))))))))),"N/A")</f>
        <v/>
      </c>
      <c r="K101">
        <f>IFERROR(IF(TRIM(D101)="-", "N/A", IF(RIGHT(D101,1)=")",IF(RIGHT(D101,2)="T)",-1000000000000*VALUE(MID(D101,2,LEN(D101)-3)),IF(RIGHT(D101,2)="M)",-1000000*VALUE(MID(D101,2,LEN(D101)-3)),IF(RIGHT(D101,2)="B)",-1000000000*VALUE(MID(D101,2,LEN(D101)-3)),IF(RIGHT(D101,2)="k)",-1000*VALUE(MID(D101,2,LEN(D101)-3)),VALUE(SUBSTITUTE(D101,",","")))))),IF(RIGHT(D101,1)="T",1000000000000*VALUE(LEFT(D101,LEN(D101)-1)),IF(RIGHT(D101,1)="M",1000000*VALUE(LEFT(D101,LEN(D101)-1)),IF(RIGHT(D101,1)="B",1000000000*VALUE(LEFT(D101,LEN(D101)-1)),IF(RIGHT(D101,1)="%",0.01*VALUE(LEFT(D101,LEN(D101)-1)),IF(RIGHT(D101,1)="k",1000*VALUE(LEFT(D101,LEN(D101)-1)),VALUE(SUBSTITUTE(D101,",",""))))))))),"N/A")</f>
        <v/>
      </c>
      <c r="L101">
        <f>IFERROR(IF(TRIM(E101)="-", "N/A", IF(RIGHT(E101,1)=")",IF(RIGHT(E101,2)="T)",-1000000000000*VALUE(MID(E101,2,LEN(E101)-3)),IF(RIGHT(E101,2)="M)",-1000000*VALUE(MID(E101,2,LEN(E101)-3)),IF(RIGHT(E101,2)="B)",-1000000000*VALUE(MID(E101,2,LEN(E101)-3)),IF(RIGHT(E101,2)="k)",-1000*VALUE(MID(E101,2,LEN(E101)-3)),VALUE(SUBSTITUTE(E101,",","")))))),IF(RIGHT(E101,1)="T",1000000000000*VALUE(LEFT(E101,LEN(E101)-1)),IF(RIGHT(E101,1)="M",1000000*VALUE(LEFT(E101,LEN(E101)-1)),IF(RIGHT(E101,1)="B",1000000000*VALUE(LEFT(E101,LEN(E101)-1)),IF(RIGHT(E101,1)="%",0.01*VALUE(LEFT(E101,LEN(E101)-1)),IF(RIGHT(E101,1)="k",1000*VALUE(LEFT(E101,LEN(E101)-1)),VALUE(SUBSTITUTE(E101,",",""))))))))),"N/A")</f>
        <v/>
      </c>
      <c r="M101">
        <f>IFERROR(IF(TRIM(F101)="-", "N/A", IF(RIGHT(F101,1)=")",IF(RIGHT(F101,2)="T)",-1000000000000*VALUE(MID(F101,2,LEN(F101)-3)),IF(RIGHT(F101,2)="M)",-1000000*VALUE(MID(F101,2,LEN(F101)-3)),IF(RIGHT(F101,2)="B)",-1000000000*VALUE(MID(F101,2,LEN(F101)-3)),IF(RIGHT(F101,2)="k)",-1000*VALUE(MID(F101,2,LEN(F101)-3)),VALUE(SUBSTITUTE(F101,",","")))))),IF(RIGHT(F101,1)="T",1000000000000*VALUE(LEFT(F101,LEN(F101)-1)),IF(RIGHT(F101,1)="M",1000000*VALUE(LEFT(F101,LEN(F101)-1)),IF(RIGHT(F101,1)="B",1000000000*VALUE(LEFT(F101,LEN(F101)-1)),IF(RIGHT(F101,1)="%",0.01*VALUE(LEFT(F101,LEN(F101)-1)),IF(RIGHT(F101,1)="k",1000*VALUE(LEFT(F101,LEN(F101)-1)),VALUE(SUBSTITUTE(F101,",",""))))))))),"N/A")</f>
        <v/>
      </c>
      <c r="N101">
        <f>IFERROR(IF(TRIM(G101)="-", "N/A", IF(RIGHT(G101,1)=")",IF(RIGHT(G101,2)="T)",-1000000000000*VALUE(MID(G101,2,LEN(G101)-3)),IF(RIGHT(G101,2)="M)",-1000000*VALUE(MID(G101,2,LEN(G101)-3)),IF(RIGHT(G101,2)="B)",-1000000000*VALUE(MID(G101,2,LEN(G101)-3)),IF(RIGHT(G101,2)="k)",-1000*VALUE(MID(G101,2,LEN(G101)-3)),VALUE(SUBSTITUTE(G101,",","")))))),IF(RIGHT(G101,1)="T",1000000000000*VALUE(LEFT(G101,LEN(G101)-1)),IF(RIGHT(G101,1)="M",1000000*VALUE(LEFT(G101,LEN(G101)-1)),IF(RIGHT(G101,1)="B",1000000000*VALUE(LEFT(G101,LEN(G101)-1)),IF(RIGHT(G101,1)="%",0.01*VALUE(LEFT(G101,LEN(G101)-1)),IF(RIGHT(G101,1)="k",1000*VALUE(LEFT(G101,LEN(G101)-1)),VALUE(SUBSTITUTE(G101,",",""))))))))),"N/A")</f>
        <v/>
      </c>
    </row>
    <row r="102" spans="1:60">
      <c r="I102">
        <f>IF(AND(K102&gt; J102, L102&gt; K102, M102&gt; L102, N102&gt; M102), "pos_trend", IF(AND(K102&lt; J102, L102&lt; K102, M102&lt; L102, N102&lt; M102), "neg_trend", "N/A"))</f>
        <v/>
      </c>
      <c r="J102">
        <f>IFERROR(IF(TRIM(C102)="-", "N/A", IF(RIGHT(C102,1)=")",IF(RIGHT(C102,2)="T)",-1000000000000*VALUE(MID(C102,2,LEN(C102)-3)),IF(RIGHT(C102,2)="M)",-1000000*VALUE(MID(C102,2,LEN(C102)-3)),IF(RIGHT(C102,2)="B)",-1000000000*VALUE(MID(C102,2,LEN(C102)-3)),IF(RIGHT(C102,2)="k)",-1000*VALUE(MID(C102,2,LEN(C102)-3)),VALUE(SUBSTITUTE(C102,",","")))))),IF(RIGHT(C102,1)="T",1000000000000*VALUE(LEFT(C102,LEN(C102)-1)),IF(RIGHT(C102,1)="M",1000000*VALUE(LEFT(C102,LEN(C102)-1)),IF(RIGHT(C102,1)="B",1000000000*VALUE(LEFT(C102,LEN(C102)-1)),IF(RIGHT(C102,1)="%",0.01*VALUE(LEFT(C102,LEN(C102)-1)),IF(RIGHT(C102,1)="k",1000*VALUE(LEFT(C102,LEN(C102)-1)),VALUE(SUBSTITUTE(C102,",",""))))))))),"N/A")</f>
        <v/>
      </c>
      <c r="K102">
        <f>IFERROR(IF(TRIM(D102)="-", "N/A", IF(RIGHT(D102,1)=")",IF(RIGHT(D102,2)="T)",-1000000000000*VALUE(MID(D102,2,LEN(D102)-3)),IF(RIGHT(D102,2)="M)",-1000000*VALUE(MID(D102,2,LEN(D102)-3)),IF(RIGHT(D102,2)="B)",-1000000000*VALUE(MID(D102,2,LEN(D102)-3)),IF(RIGHT(D102,2)="k)",-1000*VALUE(MID(D102,2,LEN(D102)-3)),VALUE(SUBSTITUTE(D102,",","")))))),IF(RIGHT(D102,1)="T",1000000000000*VALUE(LEFT(D102,LEN(D102)-1)),IF(RIGHT(D102,1)="M",1000000*VALUE(LEFT(D102,LEN(D102)-1)),IF(RIGHT(D102,1)="B",1000000000*VALUE(LEFT(D102,LEN(D102)-1)),IF(RIGHT(D102,1)="%",0.01*VALUE(LEFT(D102,LEN(D102)-1)),IF(RIGHT(D102,1)="k",1000*VALUE(LEFT(D102,LEN(D102)-1)),VALUE(SUBSTITUTE(D102,",",""))))))))),"N/A")</f>
        <v/>
      </c>
      <c r="L102">
        <f>IFERROR(IF(TRIM(E102)="-", "N/A", IF(RIGHT(E102,1)=")",IF(RIGHT(E102,2)="T)",-1000000000000*VALUE(MID(E102,2,LEN(E102)-3)),IF(RIGHT(E102,2)="M)",-1000000*VALUE(MID(E102,2,LEN(E102)-3)),IF(RIGHT(E102,2)="B)",-1000000000*VALUE(MID(E102,2,LEN(E102)-3)),IF(RIGHT(E102,2)="k)",-1000*VALUE(MID(E102,2,LEN(E102)-3)),VALUE(SUBSTITUTE(E102,",","")))))),IF(RIGHT(E102,1)="T",1000000000000*VALUE(LEFT(E102,LEN(E102)-1)),IF(RIGHT(E102,1)="M",1000000*VALUE(LEFT(E102,LEN(E102)-1)),IF(RIGHT(E102,1)="B",1000000000*VALUE(LEFT(E102,LEN(E102)-1)),IF(RIGHT(E102,1)="%",0.01*VALUE(LEFT(E102,LEN(E102)-1)),IF(RIGHT(E102,1)="k",1000*VALUE(LEFT(E102,LEN(E102)-1)),VALUE(SUBSTITUTE(E102,",",""))))))))),"N/A")</f>
        <v/>
      </c>
      <c r="M102">
        <f>IFERROR(IF(TRIM(F102)="-", "N/A", IF(RIGHT(F102,1)=")",IF(RIGHT(F102,2)="T)",-1000000000000*VALUE(MID(F102,2,LEN(F102)-3)),IF(RIGHT(F102,2)="M)",-1000000*VALUE(MID(F102,2,LEN(F102)-3)),IF(RIGHT(F102,2)="B)",-1000000000*VALUE(MID(F102,2,LEN(F102)-3)),IF(RIGHT(F102,2)="k)",-1000*VALUE(MID(F102,2,LEN(F102)-3)),VALUE(SUBSTITUTE(F102,",","")))))),IF(RIGHT(F102,1)="T",1000000000000*VALUE(LEFT(F102,LEN(F102)-1)),IF(RIGHT(F102,1)="M",1000000*VALUE(LEFT(F102,LEN(F102)-1)),IF(RIGHT(F102,1)="B",1000000000*VALUE(LEFT(F102,LEN(F102)-1)),IF(RIGHT(F102,1)="%",0.01*VALUE(LEFT(F102,LEN(F102)-1)),IF(RIGHT(F102,1)="k",1000*VALUE(LEFT(F102,LEN(F102)-1)),VALUE(SUBSTITUTE(F102,",",""))))))))),"N/A")</f>
        <v/>
      </c>
      <c r="N102">
        <f>IFERROR(IF(TRIM(G102)="-", "N/A", IF(RIGHT(G102,1)=")",IF(RIGHT(G102,2)="T)",-1000000000000*VALUE(MID(G102,2,LEN(G102)-3)),IF(RIGHT(G102,2)="M)",-1000000*VALUE(MID(G102,2,LEN(G102)-3)),IF(RIGHT(G102,2)="B)",-1000000000*VALUE(MID(G102,2,LEN(G102)-3)),IF(RIGHT(G102,2)="k)",-1000*VALUE(MID(G102,2,LEN(G102)-3)),VALUE(SUBSTITUTE(G102,",","")))))),IF(RIGHT(G102,1)="T",1000000000000*VALUE(LEFT(G102,LEN(G102)-1)),IF(RIGHT(G102,1)="M",1000000*VALUE(LEFT(G102,LEN(G102)-1)),IF(RIGHT(G102,1)="B",1000000000*VALUE(LEFT(G102,LEN(G102)-1)),IF(RIGHT(G102,1)="%",0.01*VALUE(LEFT(G102,LEN(G102)-1)),IF(RIGHT(G102,1)="k",1000*VALUE(LEFT(G102,LEN(G102)-1)),VALUE(SUBSTITUTE(G102,",",""))))))))),"N/A")</f>
        <v/>
      </c>
    </row>
    <row r="103" spans="1:60">
      <c s="1" r="A103" t="n">
        <v>0</v>
      </c>
      <c r="B103" t="s">
        <v>175</v>
      </c>
      <c r="C103" t="s">
        <v>1457</v>
      </c>
      <c r="I103">
        <f>IF(AND(K103&gt; J103, L103&gt; K103, M103&gt; L103, N103&gt; M103), "pos_trend", IF(AND(K103&lt; J103, L103&lt; K103, M103&lt; L103, N103&lt; M103), "neg_trend", "N/A"))</f>
        <v/>
      </c>
      <c r="J103">
        <f>IFERROR(IF(TRIM(C103)="-", "N/A", IF(RIGHT(C103,1)=")",IF(RIGHT(C103,2)="T)",-1000000000000*VALUE(MID(C103,2,LEN(C103)-3)),IF(RIGHT(C103,2)="M)",-1000000*VALUE(MID(C103,2,LEN(C103)-3)),IF(RIGHT(C103,2)="B)",-1000000000*VALUE(MID(C103,2,LEN(C103)-3)),IF(RIGHT(C103,2)="k)",-1000*VALUE(MID(C103,2,LEN(C103)-3)),VALUE(SUBSTITUTE(C103,",","")))))),IF(RIGHT(C103,1)="T",1000000000000*VALUE(LEFT(C103,LEN(C103)-1)),IF(RIGHT(C103,1)="M",1000000*VALUE(LEFT(C103,LEN(C103)-1)),IF(RIGHT(C103,1)="B",1000000000*VALUE(LEFT(C103,LEN(C103)-1)),IF(RIGHT(C103,1)="%",0.01*VALUE(LEFT(C103,LEN(C103)-1)),IF(RIGHT(C103,1)="k",1000*VALUE(LEFT(C103,LEN(C103)-1)),VALUE(SUBSTITUTE(C103,",",""))))))))),"N/A")</f>
        <v/>
      </c>
      <c r="K103">
        <f>IFERROR(IF(TRIM(D103)="-", "N/A", IF(RIGHT(D103,1)=")",IF(RIGHT(D103,2)="T)",-1000000000000*VALUE(MID(D103,2,LEN(D103)-3)),IF(RIGHT(D103,2)="M)",-1000000*VALUE(MID(D103,2,LEN(D103)-3)),IF(RIGHT(D103,2)="B)",-1000000000*VALUE(MID(D103,2,LEN(D103)-3)),IF(RIGHT(D103,2)="k)",-1000*VALUE(MID(D103,2,LEN(D103)-3)),VALUE(SUBSTITUTE(D103,",","")))))),IF(RIGHT(D103,1)="T",1000000000000*VALUE(LEFT(D103,LEN(D103)-1)),IF(RIGHT(D103,1)="M",1000000*VALUE(LEFT(D103,LEN(D103)-1)),IF(RIGHT(D103,1)="B",1000000000*VALUE(LEFT(D103,LEN(D103)-1)),IF(RIGHT(D103,1)="%",0.01*VALUE(LEFT(D103,LEN(D103)-1)),IF(RIGHT(D103,1)="k",1000*VALUE(LEFT(D103,LEN(D103)-1)),VALUE(SUBSTITUTE(D103,",",""))))))))),"N/A")</f>
        <v/>
      </c>
      <c r="L103">
        <f>IFERROR(IF(TRIM(E103)="-", "N/A", IF(RIGHT(E103,1)=")",IF(RIGHT(E103,2)="T)",-1000000000000*VALUE(MID(E103,2,LEN(E103)-3)),IF(RIGHT(E103,2)="M)",-1000000*VALUE(MID(E103,2,LEN(E103)-3)),IF(RIGHT(E103,2)="B)",-1000000000*VALUE(MID(E103,2,LEN(E103)-3)),IF(RIGHT(E103,2)="k)",-1000*VALUE(MID(E103,2,LEN(E103)-3)),VALUE(SUBSTITUTE(E103,",","")))))),IF(RIGHT(E103,1)="T",1000000000000*VALUE(LEFT(E103,LEN(E103)-1)),IF(RIGHT(E103,1)="M",1000000*VALUE(LEFT(E103,LEN(E103)-1)),IF(RIGHT(E103,1)="B",1000000000*VALUE(LEFT(E103,LEN(E103)-1)),IF(RIGHT(E103,1)="%",0.01*VALUE(LEFT(E103,LEN(E103)-1)),IF(RIGHT(E103,1)="k",1000*VALUE(LEFT(E103,LEN(E103)-1)),VALUE(SUBSTITUTE(E103,",",""))))))))),"N/A")</f>
        <v/>
      </c>
      <c r="M103">
        <f>IFERROR(IF(TRIM(F103)="-", "N/A", IF(RIGHT(F103,1)=")",IF(RIGHT(F103,2)="T)",-1000000000000*VALUE(MID(F103,2,LEN(F103)-3)),IF(RIGHT(F103,2)="M)",-1000000*VALUE(MID(F103,2,LEN(F103)-3)),IF(RIGHT(F103,2)="B)",-1000000000*VALUE(MID(F103,2,LEN(F103)-3)),IF(RIGHT(F103,2)="k)",-1000*VALUE(MID(F103,2,LEN(F103)-3)),VALUE(SUBSTITUTE(F103,",","")))))),IF(RIGHT(F103,1)="T",1000000000000*VALUE(LEFT(F103,LEN(F103)-1)),IF(RIGHT(F103,1)="M",1000000*VALUE(LEFT(F103,LEN(F103)-1)),IF(RIGHT(F103,1)="B",1000000000*VALUE(LEFT(F103,LEN(F103)-1)),IF(RIGHT(F103,1)="%",0.01*VALUE(LEFT(F103,LEN(F103)-1)),IF(RIGHT(F103,1)="k",1000*VALUE(LEFT(F103,LEN(F103)-1)),VALUE(SUBSTITUTE(F103,",",""))))))))),"N/A")</f>
        <v/>
      </c>
      <c r="N103">
        <f>IFERROR(IF(TRIM(G103)="-", "N/A", IF(RIGHT(G103,1)=")",IF(RIGHT(G103,2)="T)",-1000000000000*VALUE(MID(G103,2,LEN(G103)-3)),IF(RIGHT(G103,2)="M)",-1000000*VALUE(MID(G103,2,LEN(G103)-3)),IF(RIGHT(G103,2)="B)",-1000000000*VALUE(MID(G103,2,LEN(G103)-3)),IF(RIGHT(G103,2)="k)",-1000*VALUE(MID(G103,2,LEN(G103)-3)),VALUE(SUBSTITUTE(G103,",","")))))),IF(RIGHT(G103,1)="T",1000000000000*VALUE(LEFT(G103,LEN(G103)-1)),IF(RIGHT(G103,1)="M",1000000*VALUE(LEFT(G103,LEN(G103)-1)),IF(RIGHT(G103,1)="B",1000000000*VALUE(LEFT(G103,LEN(G103)-1)),IF(RIGHT(G103,1)="%",0.01*VALUE(LEFT(G103,LEN(G103)-1)),IF(RIGHT(G103,1)="k",1000*VALUE(LEFT(G103,LEN(G103)-1)),VALUE(SUBSTITUTE(G103,",",""))))))))),"N/A")</f>
        <v/>
      </c>
    </row>
    <row r="104" spans="1:60">
      <c s="1" r="A104" t="n">
        <v>1</v>
      </c>
      <c r="B104" t="s">
        <v>177</v>
      </c>
      <c r="C104" t="s">
        <v>4594</v>
      </c>
      <c r="I104">
        <f>IF(AND(K104&gt; J104, L104&gt; K104, M104&gt; L104, N104&gt; M104), "pos_trend", IF(AND(K104&lt; J104, L104&lt; K104, M104&lt; L104, N104&lt; M104), "neg_trend", "N/A"))</f>
        <v/>
      </c>
      <c r="J104">
        <f>IFERROR(IF(TRIM(C104)="-", "N/A", IF(RIGHT(C104,1)=")",IF(RIGHT(C104,2)="T)",-1000000000000*VALUE(MID(C104,2,LEN(C104)-3)),IF(RIGHT(C104,2)="M)",-1000000*VALUE(MID(C104,2,LEN(C104)-3)),IF(RIGHT(C104,2)="B)",-1000000000*VALUE(MID(C104,2,LEN(C104)-3)),IF(RIGHT(C104,2)="k)",-1000*VALUE(MID(C104,2,LEN(C104)-3)),VALUE(SUBSTITUTE(C104,",","")))))),IF(RIGHT(C104,1)="T",1000000000000*VALUE(LEFT(C104,LEN(C104)-1)),IF(RIGHT(C104,1)="M",1000000*VALUE(LEFT(C104,LEN(C104)-1)),IF(RIGHT(C104,1)="B",1000000000*VALUE(LEFT(C104,LEN(C104)-1)),IF(RIGHT(C104,1)="%",0.01*VALUE(LEFT(C104,LEN(C104)-1)),IF(RIGHT(C104,1)="k",1000*VALUE(LEFT(C104,LEN(C104)-1)),VALUE(SUBSTITUTE(C104,",",""))))))))),"N/A")</f>
        <v/>
      </c>
      <c r="K104">
        <f>IFERROR(IF(TRIM(D104)="-", "N/A", IF(RIGHT(D104,1)=")",IF(RIGHT(D104,2)="T)",-1000000000000*VALUE(MID(D104,2,LEN(D104)-3)),IF(RIGHT(D104,2)="M)",-1000000*VALUE(MID(D104,2,LEN(D104)-3)),IF(RIGHT(D104,2)="B)",-1000000000*VALUE(MID(D104,2,LEN(D104)-3)),IF(RIGHT(D104,2)="k)",-1000*VALUE(MID(D104,2,LEN(D104)-3)),VALUE(SUBSTITUTE(D104,",","")))))),IF(RIGHT(D104,1)="T",1000000000000*VALUE(LEFT(D104,LEN(D104)-1)),IF(RIGHT(D104,1)="M",1000000*VALUE(LEFT(D104,LEN(D104)-1)),IF(RIGHT(D104,1)="B",1000000000*VALUE(LEFT(D104,LEN(D104)-1)),IF(RIGHT(D104,1)="%",0.01*VALUE(LEFT(D104,LEN(D104)-1)),IF(RIGHT(D104,1)="k",1000*VALUE(LEFT(D104,LEN(D104)-1)),VALUE(SUBSTITUTE(D104,",",""))))))))),"N/A")</f>
        <v/>
      </c>
      <c r="L104">
        <f>IFERROR(IF(TRIM(E104)="-", "N/A", IF(RIGHT(E104,1)=")",IF(RIGHT(E104,2)="T)",-1000000000000*VALUE(MID(E104,2,LEN(E104)-3)),IF(RIGHT(E104,2)="M)",-1000000*VALUE(MID(E104,2,LEN(E104)-3)),IF(RIGHT(E104,2)="B)",-1000000000*VALUE(MID(E104,2,LEN(E104)-3)),IF(RIGHT(E104,2)="k)",-1000*VALUE(MID(E104,2,LEN(E104)-3)),VALUE(SUBSTITUTE(E104,",","")))))),IF(RIGHT(E104,1)="T",1000000000000*VALUE(LEFT(E104,LEN(E104)-1)),IF(RIGHT(E104,1)="M",1000000*VALUE(LEFT(E104,LEN(E104)-1)),IF(RIGHT(E104,1)="B",1000000000*VALUE(LEFT(E104,LEN(E104)-1)),IF(RIGHT(E104,1)="%",0.01*VALUE(LEFT(E104,LEN(E104)-1)),IF(RIGHT(E104,1)="k",1000*VALUE(LEFT(E104,LEN(E104)-1)),VALUE(SUBSTITUTE(E104,",",""))))))))),"N/A")</f>
        <v/>
      </c>
      <c r="M104">
        <f>IFERROR(IF(TRIM(F104)="-", "N/A", IF(RIGHT(F104,1)=")",IF(RIGHT(F104,2)="T)",-1000000000000*VALUE(MID(F104,2,LEN(F104)-3)),IF(RIGHT(F104,2)="M)",-1000000*VALUE(MID(F104,2,LEN(F104)-3)),IF(RIGHT(F104,2)="B)",-1000000000*VALUE(MID(F104,2,LEN(F104)-3)),IF(RIGHT(F104,2)="k)",-1000*VALUE(MID(F104,2,LEN(F104)-3)),VALUE(SUBSTITUTE(F104,",","")))))),IF(RIGHT(F104,1)="T",1000000000000*VALUE(LEFT(F104,LEN(F104)-1)),IF(RIGHT(F104,1)="M",1000000*VALUE(LEFT(F104,LEN(F104)-1)),IF(RIGHT(F104,1)="B",1000000000*VALUE(LEFT(F104,LEN(F104)-1)),IF(RIGHT(F104,1)="%",0.01*VALUE(LEFT(F104,LEN(F104)-1)),IF(RIGHT(F104,1)="k",1000*VALUE(LEFT(F104,LEN(F104)-1)),VALUE(SUBSTITUTE(F104,",",""))))))))),"N/A")</f>
        <v/>
      </c>
      <c r="N104">
        <f>IFERROR(IF(TRIM(G104)="-", "N/A", IF(RIGHT(G104,1)=")",IF(RIGHT(G104,2)="T)",-1000000000000*VALUE(MID(G104,2,LEN(G104)-3)),IF(RIGHT(G104,2)="M)",-1000000*VALUE(MID(G104,2,LEN(G104)-3)),IF(RIGHT(G104,2)="B)",-1000000000*VALUE(MID(G104,2,LEN(G104)-3)),IF(RIGHT(G104,2)="k)",-1000*VALUE(MID(G104,2,LEN(G104)-3)),VALUE(SUBSTITUTE(G104,",","")))))),IF(RIGHT(G104,1)="T",1000000000000*VALUE(LEFT(G104,LEN(G104)-1)),IF(RIGHT(G104,1)="M",1000000*VALUE(LEFT(G104,LEN(G104)-1)),IF(RIGHT(G104,1)="B",1000000000*VALUE(LEFT(G104,LEN(G104)-1)),IF(RIGHT(G104,1)="%",0.01*VALUE(LEFT(G104,LEN(G104)-1)),IF(RIGHT(G104,1)="k",1000*VALUE(LEFT(G104,LEN(G104)-1)),VALUE(SUBSTITUTE(G104,",",""))))))))),"N/A")</f>
        <v/>
      </c>
    </row>
    <row r="105" spans="1:60">
      <c r="I105">
        <f>IF(AND(K105&gt; J105, L105&gt; K105, M105&gt; L105, N105&gt; M105), "pos_trend", IF(AND(K105&lt; J105, L105&lt; K105, M105&lt; L105, N105&lt; M105), "neg_trend", "N/A"))</f>
        <v/>
      </c>
      <c r="J105">
        <f>IFERROR(IF(TRIM(C105)="-", "N/A", IF(RIGHT(C105,1)=")",IF(RIGHT(C105,2)="T)",-1000000000000*VALUE(MID(C105,2,LEN(C105)-3)),IF(RIGHT(C105,2)="M)",-1000000*VALUE(MID(C105,2,LEN(C105)-3)),IF(RIGHT(C105,2)="B)",-1000000000*VALUE(MID(C105,2,LEN(C105)-3)),IF(RIGHT(C105,2)="k)",-1000*VALUE(MID(C105,2,LEN(C105)-3)),VALUE(SUBSTITUTE(C105,",","")))))),IF(RIGHT(C105,1)="T",1000000000000*VALUE(LEFT(C105,LEN(C105)-1)),IF(RIGHT(C105,1)="M",1000000*VALUE(LEFT(C105,LEN(C105)-1)),IF(RIGHT(C105,1)="B",1000000000*VALUE(LEFT(C105,LEN(C105)-1)),IF(RIGHT(C105,1)="%",0.01*VALUE(LEFT(C105,LEN(C105)-1)),IF(RIGHT(C105,1)="k",1000*VALUE(LEFT(C105,LEN(C105)-1)),VALUE(SUBSTITUTE(C105,",",""))))))))),"N/A")</f>
        <v/>
      </c>
      <c r="K105">
        <f>IFERROR(IF(TRIM(D105)="-", "N/A", IF(RIGHT(D105,1)=")",IF(RIGHT(D105,2)="T)",-1000000000000*VALUE(MID(D105,2,LEN(D105)-3)),IF(RIGHT(D105,2)="M)",-1000000*VALUE(MID(D105,2,LEN(D105)-3)),IF(RIGHT(D105,2)="B)",-1000000000*VALUE(MID(D105,2,LEN(D105)-3)),IF(RIGHT(D105,2)="k)",-1000*VALUE(MID(D105,2,LEN(D105)-3)),VALUE(SUBSTITUTE(D105,",","")))))),IF(RIGHT(D105,1)="T",1000000000000*VALUE(LEFT(D105,LEN(D105)-1)),IF(RIGHT(D105,1)="M",1000000*VALUE(LEFT(D105,LEN(D105)-1)),IF(RIGHT(D105,1)="B",1000000000*VALUE(LEFT(D105,LEN(D105)-1)),IF(RIGHT(D105,1)="%",0.01*VALUE(LEFT(D105,LEN(D105)-1)),IF(RIGHT(D105,1)="k",1000*VALUE(LEFT(D105,LEN(D105)-1)),VALUE(SUBSTITUTE(D105,",",""))))))))),"N/A")</f>
        <v/>
      </c>
      <c r="L105">
        <f>IFERROR(IF(TRIM(E105)="-", "N/A", IF(RIGHT(E105,1)=")",IF(RIGHT(E105,2)="T)",-1000000000000*VALUE(MID(E105,2,LEN(E105)-3)),IF(RIGHT(E105,2)="M)",-1000000*VALUE(MID(E105,2,LEN(E105)-3)),IF(RIGHT(E105,2)="B)",-1000000000*VALUE(MID(E105,2,LEN(E105)-3)),IF(RIGHT(E105,2)="k)",-1000*VALUE(MID(E105,2,LEN(E105)-3)),VALUE(SUBSTITUTE(E105,",","")))))),IF(RIGHT(E105,1)="T",1000000000000*VALUE(LEFT(E105,LEN(E105)-1)),IF(RIGHT(E105,1)="M",1000000*VALUE(LEFT(E105,LEN(E105)-1)),IF(RIGHT(E105,1)="B",1000000000*VALUE(LEFT(E105,LEN(E105)-1)),IF(RIGHT(E105,1)="%",0.01*VALUE(LEFT(E105,LEN(E105)-1)),IF(RIGHT(E105,1)="k",1000*VALUE(LEFT(E105,LEN(E105)-1)),VALUE(SUBSTITUTE(E105,",",""))))))))),"N/A")</f>
        <v/>
      </c>
      <c r="M105">
        <f>IFERROR(IF(TRIM(F105)="-", "N/A", IF(RIGHT(F105,1)=")",IF(RIGHT(F105,2)="T)",-1000000000000*VALUE(MID(F105,2,LEN(F105)-3)),IF(RIGHT(F105,2)="M)",-1000000*VALUE(MID(F105,2,LEN(F105)-3)),IF(RIGHT(F105,2)="B)",-1000000000*VALUE(MID(F105,2,LEN(F105)-3)),IF(RIGHT(F105,2)="k)",-1000*VALUE(MID(F105,2,LEN(F105)-3)),VALUE(SUBSTITUTE(F105,",","")))))),IF(RIGHT(F105,1)="T",1000000000000*VALUE(LEFT(F105,LEN(F105)-1)),IF(RIGHT(F105,1)="M",1000000*VALUE(LEFT(F105,LEN(F105)-1)),IF(RIGHT(F105,1)="B",1000000000*VALUE(LEFT(F105,LEN(F105)-1)),IF(RIGHT(F105,1)="%",0.01*VALUE(LEFT(F105,LEN(F105)-1)),IF(RIGHT(F105,1)="k",1000*VALUE(LEFT(F105,LEN(F105)-1)),VALUE(SUBSTITUTE(F105,",",""))))))))),"N/A")</f>
        <v/>
      </c>
      <c r="N105">
        <f>IFERROR(IF(TRIM(G105)="-", "N/A", IF(RIGHT(G105,1)=")",IF(RIGHT(G105,2)="T)",-1000000000000*VALUE(MID(G105,2,LEN(G105)-3)),IF(RIGHT(G105,2)="M)",-1000000*VALUE(MID(G105,2,LEN(G105)-3)),IF(RIGHT(G105,2)="B)",-1000000000*VALUE(MID(G105,2,LEN(G105)-3)),IF(RIGHT(G105,2)="k)",-1000*VALUE(MID(G105,2,LEN(G105)-3)),VALUE(SUBSTITUTE(G105,",","")))))),IF(RIGHT(G105,1)="T",1000000000000*VALUE(LEFT(G105,LEN(G105)-1)),IF(RIGHT(G105,1)="M",1000000*VALUE(LEFT(G105,LEN(G105)-1)),IF(RIGHT(G105,1)="B",1000000000*VALUE(LEFT(G105,LEN(G105)-1)),IF(RIGHT(G105,1)="%",0.01*VALUE(LEFT(G105,LEN(G105)-1)),IF(RIGHT(G105,1)="k",1000*VALUE(LEFT(G105,LEN(G105)-1)),VALUE(SUBSTITUTE(G105,",",""))))))))),"N/A")</f>
        <v/>
      </c>
    </row>
    <row r="106" spans="1:60">
      <c s="1" r="A106" t="n">
        <v>0</v>
      </c>
      <c r="B106" t="s">
        <v>22</v>
      </c>
      <c r="C106" t="s"/>
      <c r="I106">
        <f>IF(AND(K106&gt; J106, L106&gt; K106, M106&gt; L106, N106&gt; M106), "pos_trend", IF(AND(K106&lt; J106, L106&lt; K106, M106&lt; L106, N106&lt; M106), "neg_trend", "N/A"))</f>
        <v/>
      </c>
      <c r="J106">
        <f>IFERROR(IF(TRIM(C106)="-", "N/A", IF(RIGHT(C106,1)=")",IF(RIGHT(C106,2)="T)",-1000000000000*VALUE(MID(C106,2,LEN(C106)-3)),IF(RIGHT(C106,2)="M)",-1000000*VALUE(MID(C106,2,LEN(C106)-3)),IF(RIGHT(C106,2)="B)",-1000000000*VALUE(MID(C106,2,LEN(C106)-3)),IF(RIGHT(C106,2)="k)",-1000*VALUE(MID(C106,2,LEN(C106)-3)),VALUE(SUBSTITUTE(C106,",","")))))),IF(RIGHT(C106,1)="T",1000000000000*VALUE(LEFT(C106,LEN(C106)-1)),IF(RIGHT(C106,1)="M",1000000*VALUE(LEFT(C106,LEN(C106)-1)),IF(RIGHT(C106,1)="B",1000000000*VALUE(LEFT(C106,LEN(C106)-1)),IF(RIGHT(C106,1)="%",0.01*VALUE(LEFT(C106,LEN(C106)-1)),IF(RIGHT(C106,1)="k",1000*VALUE(LEFT(C106,LEN(C106)-1)),VALUE(SUBSTITUTE(C106,",",""))))))))),"N/A")</f>
        <v/>
      </c>
      <c r="K106">
        <f>IFERROR(IF(TRIM(D106)="-", "N/A", IF(RIGHT(D106,1)=")",IF(RIGHT(D106,2)="T)",-1000000000000*VALUE(MID(D106,2,LEN(D106)-3)),IF(RIGHT(D106,2)="M)",-1000000*VALUE(MID(D106,2,LEN(D106)-3)),IF(RIGHT(D106,2)="B)",-1000000000*VALUE(MID(D106,2,LEN(D106)-3)),IF(RIGHT(D106,2)="k)",-1000*VALUE(MID(D106,2,LEN(D106)-3)),VALUE(SUBSTITUTE(D106,",","")))))),IF(RIGHT(D106,1)="T",1000000000000*VALUE(LEFT(D106,LEN(D106)-1)),IF(RIGHT(D106,1)="M",1000000*VALUE(LEFT(D106,LEN(D106)-1)),IF(RIGHT(D106,1)="B",1000000000*VALUE(LEFT(D106,LEN(D106)-1)),IF(RIGHT(D106,1)="%",0.01*VALUE(LEFT(D106,LEN(D106)-1)),IF(RIGHT(D106,1)="k",1000*VALUE(LEFT(D106,LEN(D106)-1)),VALUE(SUBSTITUTE(D106,",",""))))))))),"N/A")</f>
        <v/>
      </c>
      <c r="L106">
        <f>IFERROR(IF(TRIM(E106)="-", "N/A", IF(RIGHT(E106,1)=")",IF(RIGHT(E106,2)="T)",-1000000000000*VALUE(MID(E106,2,LEN(E106)-3)),IF(RIGHT(E106,2)="M)",-1000000*VALUE(MID(E106,2,LEN(E106)-3)),IF(RIGHT(E106,2)="B)",-1000000000*VALUE(MID(E106,2,LEN(E106)-3)),IF(RIGHT(E106,2)="k)",-1000*VALUE(MID(E106,2,LEN(E106)-3)),VALUE(SUBSTITUTE(E106,",","")))))),IF(RIGHT(E106,1)="T",1000000000000*VALUE(LEFT(E106,LEN(E106)-1)),IF(RIGHT(E106,1)="M",1000000*VALUE(LEFT(E106,LEN(E106)-1)),IF(RIGHT(E106,1)="B",1000000000*VALUE(LEFT(E106,LEN(E106)-1)),IF(RIGHT(E106,1)="%",0.01*VALUE(LEFT(E106,LEN(E106)-1)),IF(RIGHT(E106,1)="k",1000*VALUE(LEFT(E106,LEN(E106)-1)),VALUE(SUBSTITUTE(E106,",",""))))))))),"N/A")</f>
        <v/>
      </c>
      <c r="M106">
        <f>IFERROR(IF(TRIM(F106)="-", "N/A", IF(RIGHT(F106,1)=")",IF(RIGHT(F106,2)="T)",-1000000000000*VALUE(MID(F106,2,LEN(F106)-3)),IF(RIGHT(F106,2)="M)",-1000000*VALUE(MID(F106,2,LEN(F106)-3)),IF(RIGHT(F106,2)="B)",-1000000000*VALUE(MID(F106,2,LEN(F106)-3)),IF(RIGHT(F106,2)="k)",-1000*VALUE(MID(F106,2,LEN(F106)-3)),VALUE(SUBSTITUTE(F106,",","")))))),IF(RIGHT(F106,1)="T",1000000000000*VALUE(LEFT(F106,LEN(F106)-1)),IF(RIGHT(F106,1)="M",1000000*VALUE(LEFT(F106,LEN(F106)-1)),IF(RIGHT(F106,1)="B",1000000000*VALUE(LEFT(F106,LEN(F106)-1)),IF(RIGHT(F106,1)="%",0.01*VALUE(LEFT(F106,LEN(F106)-1)),IF(RIGHT(F106,1)="k",1000*VALUE(LEFT(F106,LEN(F106)-1)),VALUE(SUBSTITUTE(F106,",",""))))))))),"N/A")</f>
        <v/>
      </c>
      <c r="N106">
        <f>IFERROR(IF(TRIM(G106)="-", "N/A", IF(RIGHT(G106,1)=")",IF(RIGHT(G106,2)="T)",-1000000000000*VALUE(MID(G106,2,LEN(G106)-3)),IF(RIGHT(G106,2)="M)",-1000000*VALUE(MID(G106,2,LEN(G106)-3)),IF(RIGHT(G106,2)="B)",-1000000000*VALUE(MID(G106,2,LEN(G106)-3)),IF(RIGHT(G106,2)="k)",-1000*VALUE(MID(G106,2,LEN(G106)-3)),VALUE(SUBSTITUTE(G106,",","")))))),IF(RIGHT(G106,1)="T",1000000000000*VALUE(LEFT(G106,LEN(G106)-1)),IF(RIGHT(G106,1)="M",1000000*VALUE(LEFT(G106,LEN(G106)-1)),IF(RIGHT(G106,1)="B",1000000000*VALUE(LEFT(G106,LEN(G106)-1)),IF(RIGHT(G106,1)="%",0.01*VALUE(LEFT(G106,LEN(G106)-1)),IF(RIGHT(G106,1)="k",1000*VALUE(LEFT(G106,LEN(G106)-1)),VALUE(SUBSTITUTE(G106,",",""))))))))),"N/A")</f>
        <v/>
      </c>
    </row>
    <row r="107" spans="1:60">
      <c s="1" r="A107" t="n">
        <v>1</v>
      </c>
      <c r="B107" t="s">
        <v>179</v>
      </c>
      <c r="C107" t="s">
        <v>4595</v>
      </c>
      <c r="I107">
        <f>IF(AND(K107&gt; J107, L107&gt; K107, M107&gt; L107, N107&gt; M107), "pos_trend", IF(AND(K107&lt; J107, L107&lt; K107, M107&lt; L107, N107&lt; M107), "neg_trend", "N/A"))</f>
        <v/>
      </c>
      <c r="J107">
        <f>IFERROR(IF(TRIM(C107)="-", "N/A", IF(RIGHT(C107,1)=")",IF(RIGHT(C107,2)="T)",-1000000000000*VALUE(MID(C107,2,LEN(C107)-3)),IF(RIGHT(C107,2)="M)",-1000000*VALUE(MID(C107,2,LEN(C107)-3)),IF(RIGHT(C107,2)="B)",-1000000000*VALUE(MID(C107,2,LEN(C107)-3)),IF(RIGHT(C107,2)="k)",-1000*VALUE(MID(C107,2,LEN(C107)-3)),VALUE(SUBSTITUTE(C107,",","")))))),IF(RIGHT(C107,1)="T",1000000000000*VALUE(LEFT(C107,LEN(C107)-1)),IF(RIGHT(C107,1)="M",1000000*VALUE(LEFT(C107,LEN(C107)-1)),IF(RIGHT(C107,1)="B",1000000000*VALUE(LEFT(C107,LEN(C107)-1)),IF(RIGHT(C107,1)="%",0.01*VALUE(LEFT(C107,LEN(C107)-1)),IF(RIGHT(C107,1)="k",1000*VALUE(LEFT(C107,LEN(C107)-1)),VALUE(SUBSTITUTE(C107,",",""))))))))),"N/A")</f>
        <v/>
      </c>
      <c r="K107">
        <f>IFERROR(IF(TRIM(D107)="-", "N/A", IF(RIGHT(D107,1)=")",IF(RIGHT(D107,2)="T)",-1000000000000*VALUE(MID(D107,2,LEN(D107)-3)),IF(RIGHT(D107,2)="M)",-1000000*VALUE(MID(D107,2,LEN(D107)-3)),IF(RIGHT(D107,2)="B)",-1000000000*VALUE(MID(D107,2,LEN(D107)-3)),IF(RIGHT(D107,2)="k)",-1000*VALUE(MID(D107,2,LEN(D107)-3)),VALUE(SUBSTITUTE(D107,",","")))))),IF(RIGHT(D107,1)="T",1000000000000*VALUE(LEFT(D107,LEN(D107)-1)),IF(RIGHT(D107,1)="M",1000000*VALUE(LEFT(D107,LEN(D107)-1)),IF(RIGHT(D107,1)="B",1000000000*VALUE(LEFT(D107,LEN(D107)-1)),IF(RIGHT(D107,1)="%",0.01*VALUE(LEFT(D107,LEN(D107)-1)),IF(RIGHT(D107,1)="k",1000*VALUE(LEFT(D107,LEN(D107)-1)),VALUE(SUBSTITUTE(D107,",",""))))))))),"N/A")</f>
        <v/>
      </c>
      <c r="L107">
        <f>IFERROR(IF(TRIM(E107)="-", "N/A", IF(RIGHT(E107,1)=")",IF(RIGHT(E107,2)="T)",-1000000000000*VALUE(MID(E107,2,LEN(E107)-3)),IF(RIGHT(E107,2)="M)",-1000000*VALUE(MID(E107,2,LEN(E107)-3)),IF(RIGHT(E107,2)="B)",-1000000000*VALUE(MID(E107,2,LEN(E107)-3)),IF(RIGHT(E107,2)="k)",-1000*VALUE(MID(E107,2,LEN(E107)-3)),VALUE(SUBSTITUTE(E107,",","")))))),IF(RIGHT(E107,1)="T",1000000000000*VALUE(LEFT(E107,LEN(E107)-1)),IF(RIGHT(E107,1)="M",1000000*VALUE(LEFT(E107,LEN(E107)-1)),IF(RIGHT(E107,1)="B",1000000000*VALUE(LEFT(E107,LEN(E107)-1)),IF(RIGHT(E107,1)="%",0.01*VALUE(LEFT(E107,LEN(E107)-1)),IF(RIGHT(E107,1)="k",1000*VALUE(LEFT(E107,LEN(E107)-1)),VALUE(SUBSTITUTE(E107,",",""))))))))),"N/A")</f>
        <v/>
      </c>
      <c r="M107">
        <f>IFERROR(IF(TRIM(F107)="-", "N/A", IF(RIGHT(F107,1)=")",IF(RIGHT(F107,2)="T)",-1000000000000*VALUE(MID(F107,2,LEN(F107)-3)),IF(RIGHT(F107,2)="M)",-1000000*VALUE(MID(F107,2,LEN(F107)-3)),IF(RIGHT(F107,2)="B)",-1000000000*VALUE(MID(F107,2,LEN(F107)-3)),IF(RIGHT(F107,2)="k)",-1000*VALUE(MID(F107,2,LEN(F107)-3)),VALUE(SUBSTITUTE(F107,",","")))))),IF(RIGHT(F107,1)="T",1000000000000*VALUE(LEFT(F107,LEN(F107)-1)),IF(RIGHT(F107,1)="M",1000000*VALUE(LEFT(F107,LEN(F107)-1)),IF(RIGHT(F107,1)="B",1000000000*VALUE(LEFT(F107,LEN(F107)-1)),IF(RIGHT(F107,1)="%",0.01*VALUE(LEFT(F107,LEN(F107)-1)),IF(RIGHT(F107,1)="k",1000*VALUE(LEFT(F107,LEN(F107)-1)),VALUE(SUBSTITUTE(F107,",",""))))))))),"N/A")</f>
        <v/>
      </c>
      <c r="N107">
        <f>IFERROR(IF(TRIM(G107)="-", "N/A", IF(RIGHT(G107,1)=")",IF(RIGHT(G107,2)="T)",-1000000000000*VALUE(MID(G107,2,LEN(G107)-3)),IF(RIGHT(G107,2)="M)",-1000000*VALUE(MID(G107,2,LEN(G107)-3)),IF(RIGHT(G107,2)="B)",-1000000000*VALUE(MID(G107,2,LEN(G107)-3)),IF(RIGHT(G107,2)="k)",-1000*VALUE(MID(G107,2,LEN(G107)-3)),VALUE(SUBSTITUTE(G107,",","")))))),IF(RIGHT(G107,1)="T",1000000000000*VALUE(LEFT(G107,LEN(G107)-1)),IF(RIGHT(G107,1)="M",1000000*VALUE(LEFT(G107,LEN(G107)-1)),IF(RIGHT(G107,1)="B",1000000000*VALUE(LEFT(G107,LEN(G107)-1)),IF(RIGHT(G107,1)="%",0.01*VALUE(LEFT(G107,LEN(G107)-1)),IF(RIGHT(G107,1)="k",1000*VALUE(LEFT(G107,LEN(G107)-1)),VALUE(SUBSTITUTE(G107,",",""))))))))),"N/A")</f>
        <v/>
      </c>
    </row>
    <row r="108" spans="1:60">
      <c s="1" r="A108" t="n">
        <v>2</v>
      </c>
      <c r="B108" t="s">
        <v>181</v>
      </c>
      <c r="C108" t="s">
        <v>4596</v>
      </c>
      <c r="I108">
        <f>IF(AND(K108&gt; J108, L108&gt; K108, M108&gt; L108, N108&gt; M108), "pos_trend", IF(AND(K108&lt; J108, L108&lt; K108, M108&lt; L108, N108&lt; M108), "neg_trend", "N/A"))</f>
        <v/>
      </c>
      <c r="J108">
        <f>IFERROR(IF(TRIM(C108)="-", "N/A", IF(RIGHT(C108,1)=")",IF(RIGHT(C108,2)="T)",-1000000000000*VALUE(MID(C108,2,LEN(C108)-3)),IF(RIGHT(C108,2)="M)",-1000000*VALUE(MID(C108,2,LEN(C108)-3)),IF(RIGHT(C108,2)="B)",-1000000000*VALUE(MID(C108,2,LEN(C108)-3)),IF(RIGHT(C108,2)="k)",-1000*VALUE(MID(C108,2,LEN(C108)-3)),VALUE(SUBSTITUTE(C108,",","")))))),IF(RIGHT(C108,1)="T",1000000000000*VALUE(LEFT(C108,LEN(C108)-1)),IF(RIGHT(C108,1)="M",1000000*VALUE(LEFT(C108,LEN(C108)-1)),IF(RIGHT(C108,1)="B",1000000000*VALUE(LEFT(C108,LEN(C108)-1)),IF(RIGHT(C108,1)="%",0.01*VALUE(LEFT(C108,LEN(C108)-1)),IF(RIGHT(C108,1)="k",1000*VALUE(LEFT(C108,LEN(C108)-1)),VALUE(SUBSTITUTE(C108,",",""))))))))),"N/A")</f>
        <v/>
      </c>
      <c r="K108">
        <f>IFERROR(IF(TRIM(D108)="-", "N/A", IF(RIGHT(D108,1)=")",IF(RIGHT(D108,2)="T)",-1000000000000*VALUE(MID(D108,2,LEN(D108)-3)),IF(RIGHT(D108,2)="M)",-1000000*VALUE(MID(D108,2,LEN(D108)-3)),IF(RIGHT(D108,2)="B)",-1000000000*VALUE(MID(D108,2,LEN(D108)-3)),IF(RIGHT(D108,2)="k)",-1000*VALUE(MID(D108,2,LEN(D108)-3)),VALUE(SUBSTITUTE(D108,",","")))))),IF(RIGHT(D108,1)="T",1000000000000*VALUE(LEFT(D108,LEN(D108)-1)),IF(RIGHT(D108,1)="M",1000000*VALUE(LEFT(D108,LEN(D108)-1)),IF(RIGHT(D108,1)="B",1000000000*VALUE(LEFT(D108,LEN(D108)-1)),IF(RIGHT(D108,1)="%",0.01*VALUE(LEFT(D108,LEN(D108)-1)),IF(RIGHT(D108,1)="k",1000*VALUE(LEFT(D108,LEN(D108)-1)),VALUE(SUBSTITUTE(D108,",",""))))))))),"N/A")</f>
        <v/>
      </c>
      <c r="L108">
        <f>IFERROR(IF(TRIM(E108)="-", "N/A", IF(RIGHT(E108,1)=")",IF(RIGHT(E108,2)="T)",-1000000000000*VALUE(MID(E108,2,LEN(E108)-3)),IF(RIGHT(E108,2)="M)",-1000000*VALUE(MID(E108,2,LEN(E108)-3)),IF(RIGHT(E108,2)="B)",-1000000000*VALUE(MID(E108,2,LEN(E108)-3)),IF(RIGHT(E108,2)="k)",-1000*VALUE(MID(E108,2,LEN(E108)-3)),VALUE(SUBSTITUTE(E108,",","")))))),IF(RIGHT(E108,1)="T",1000000000000*VALUE(LEFT(E108,LEN(E108)-1)),IF(RIGHT(E108,1)="M",1000000*VALUE(LEFT(E108,LEN(E108)-1)),IF(RIGHT(E108,1)="B",1000000000*VALUE(LEFT(E108,LEN(E108)-1)),IF(RIGHT(E108,1)="%",0.01*VALUE(LEFT(E108,LEN(E108)-1)),IF(RIGHT(E108,1)="k",1000*VALUE(LEFT(E108,LEN(E108)-1)),VALUE(SUBSTITUTE(E108,",",""))))))))),"N/A")</f>
        <v/>
      </c>
      <c r="M108">
        <f>IFERROR(IF(TRIM(F108)="-", "N/A", IF(RIGHT(F108,1)=")",IF(RIGHT(F108,2)="T)",-1000000000000*VALUE(MID(F108,2,LEN(F108)-3)),IF(RIGHT(F108,2)="M)",-1000000*VALUE(MID(F108,2,LEN(F108)-3)),IF(RIGHT(F108,2)="B)",-1000000000*VALUE(MID(F108,2,LEN(F108)-3)),IF(RIGHT(F108,2)="k)",-1000*VALUE(MID(F108,2,LEN(F108)-3)),VALUE(SUBSTITUTE(F108,",","")))))),IF(RIGHT(F108,1)="T",1000000000000*VALUE(LEFT(F108,LEN(F108)-1)),IF(RIGHT(F108,1)="M",1000000*VALUE(LEFT(F108,LEN(F108)-1)),IF(RIGHT(F108,1)="B",1000000000*VALUE(LEFT(F108,LEN(F108)-1)),IF(RIGHT(F108,1)="%",0.01*VALUE(LEFT(F108,LEN(F108)-1)),IF(RIGHT(F108,1)="k",1000*VALUE(LEFT(F108,LEN(F108)-1)),VALUE(SUBSTITUTE(F108,",",""))))))))),"N/A")</f>
        <v/>
      </c>
      <c r="N108">
        <f>IFERROR(IF(TRIM(G108)="-", "N/A", IF(RIGHT(G108,1)=")",IF(RIGHT(G108,2)="T)",-1000000000000*VALUE(MID(G108,2,LEN(G108)-3)),IF(RIGHT(G108,2)="M)",-1000000*VALUE(MID(G108,2,LEN(G108)-3)),IF(RIGHT(G108,2)="B)",-1000000000*VALUE(MID(G108,2,LEN(G108)-3)),IF(RIGHT(G108,2)="k)",-1000*VALUE(MID(G108,2,LEN(G108)-3)),VALUE(SUBSTITUTE(G108,",","")))))),IF(RIGHT(G108,1)="T",1000000000000*VALUE(LEFT(G108,LEN(G108)-1)),IF(RIGHT(G108,1)="M",1000000*VALUE(LEFT(G108,LEN(G108)-1)),IF(RIGHT(G108,1)="B",1000000000*VALUE(LEFT(G108,LEN(G108)-1)),IF(RIGHT(G108,1)="%",0.01*VALUE(LEFT(G108,LEN(G108)-1)),IF(RIGHT(G108,1)="k",1000*VALUE(LEFT(G108,LEN(G108)-1)),VALUE(SUBSTITUTE(G108,",",""))))))))),"N/A")</f>
        <v/>
      </c>
    </row>
    <row r="109" spans="1:60">
      <c s="1" r="A109" t="n">
        <v>3</v>
      </c>
      <c r="B109" t="s">
        <v>183</v>
      </c>
      <c r="C109" t="s">
        <v>4597</v>
      </c>
      <c r="I109">
        <f>IF(AND(K109&gt; J109, L109&gt; K109, M109&gt; L109, N109&gt; M109), "pos_trend", IF(AND(K109&lt; J109, L109&lt; K109, M109&lt; L109, N109&lt; M109), "neg_trend", "N/A"))</f>
        <v/>
      </c>
      <c r="J109">
        <f>IFERROR(IF(TRIM(C109)="-", "N/A", IF(RIGHT(C109,1)=")",IF(RIGHT(C109,2)="T)",-1000000000000*VALUE(MID(C109,2,LEN(C109)-3)),IF(RIGHT(C109,2)="M)",-1000000*VALUE(MID(C109,2,LEN(C109)-3)),IF(RIGHT(C109,2)="B)",-1000000000*VALUE(MID(C109,2,LEN(C109)-3)),IF(RIGHT(C109,2)="k)",-1000*VALUE(MID(C109,2,LEN(C109)-3)),VALUE(SUBSTITUTE(C109,",","")))))),IF(RIGHT(C109,1)="T",1000000000000*VALUE(LEFT(C109,LEN(C109)-1)),IF(RIGHT(C109,1)="M",1000000*VALUE(LEFT(C109,LEN(C109)-1)),IF(RIGHT(C109,1)="B",1000000000*VALUE(LEFT(C109,LEN(C109)-1)),IF(RIGHT(C109,1)="%",0.01*VALUE(LEFT(C109,LEN(C109)-1)),IF(RIGHT(C109,1)="k",1000*VALUE(LEFT(C109,LEN(C109)-1)),VALUE(SUBSTITUTE(C109,",",""))))))))),"N/A")</f>
        <v/>
      </c>
      <c r="K109">
        <f>IFERROR(IF(TRIM(D109)="-", "N/A", IF(RIGHT(D109,1)=")",IF(RIGHT(D109,2)="T)",-1000000000000*VALUE(MID(D109,2,LEN(D109)-3)),IF(RIGHT(D109,2)="M)",-1000000*VALUE(MID(D109,2,LEN(D109)-3)),IF(RIGHT(D109,2)="B)",-1000000000*VALUE(MID(D109,2,LEN(D109)-3)),IF(RIGHT(D109,2)="k)",-1000*VALUE(MID(D109,2,LEN(D109)-3)),VALUE(SUBSTITUTE(D109,",","")))))),IF(RIGHT(D109,1)="T",1000000000000*VALUE(LEFT(D109,LEN(D109)-1)),IF(RIGHT(D109,1)="M",1000000*VALUE(LEFT(D109,LEN(D109)-1)),IF(RIGHT(D109,1)="B",1000000000*VALUE(LEFT(D109,LEN(D109)-1)),IF(RIGHT(D109,1)="%",0.01*VALUE(LEFT(D109,LEN(D109)-1)),IF(RIGHT(D109,1)="k",1000*VALUE(LEFT(D109,LEN(D109)-1)),VALUE(SUBSTITUTE(D109,",",""))))))))),"N/A")</f>
        <v/>
      </c>
      <c r="L109">
        <f>IFERROR(IF(TRIM(E109)="-", "N/A", IF(RIGHT(E109,1)=")",IF(RIGHT(E109,2)="T)",-1000000000000*VALUE(MID(E109,2,LEN(E109)-3)),IF(RIGHT(E109,2)="M)",-1000000*VALUE(MID(E109,2,LEN(E109)-3)),IF(RIGHT(E109,2)="B)",-1000000000*VALUE(MID(E109,2,LEN(E109)-3)),IF(RIGHT(E109,2)="k)",-1000*VALUE(MID(E109,2,LEN(E109)-3)),VALUE(SUBSTITUTE(E109,",","")))))),IF(RIGHT(E109,1)="T",1000000000000*VALUE(LEFT(E109,LEN(E109)-1)),IF(RIGHT(E109,1)="M",1000000*VALUE(LEFT(E109,LEN(E109)-1)),IF(RIGHT(E109,1)="B",1000000000*VALUE(LEFT(E109,LEN(E109)-1)),IF(RIGHT(E109,1)="%",0.01*VALUE(LEFT(E109,LEN(E109)-1)),IF(RIGHT(E109,1)="k",1000*VALUE(LEFT(E109,LEN(E109)-1)),VALUE(SUBSTITUTE(E109,",",""))))))))),"N/A")</f>
        <v/>
      </c>
      <c r="M109">
        <f>IFERROR(IF(TRIM(F109)="-", "N/A", IF(RIGHT(F109,1)=")",IF(RIGHT(F109,2)="T)",-1000000000000*VALUE(MID(F109,2,LEN(F109)-3)),IF(RIGHT(F109,2)="M)",-1000000*VALUE(MID(F109,2,LEN(F109)-3)),IF(RIGHT(F109,2)="B)",-1000000000*VALUE(MID(F109,2,LEN(F109)-3)),IF(RIGHT(F109,2)="k)",-1000*VALUE(MID(F109,2,LEN(F109)-3)),VALUE(SUBSTITUTE(F109,",","")))))),IF(RIGHT(F109,1)="T",1000000000000*VALUE(LEFT(F109,LEN(F109)-1)),IF(RIGHT(F109,1)="M",1000000*VALUE(LEFT(F109,LEN(F109)-1)),IF(RIGHT(F109,1)="B",1000000000*VALUE(LEFT(F109,LEN(F109)-1)),IF(RIGHT(F109,1)="%",0.01*VALUE(LEFT(F109,LEN(F109)-1)),IF(RIGHT(F109,1)="k",1000*VALUE(LEFT(F109,LEN(F109)-1)),VALUE(SUBSTITUTE(F109,",",""))))))))),"N/A")</f>
        <v/>
      </c>
      <c r="N109">
        <f>IFERROR(IF(TRIM(G109)="-", "N/A", IF(RIGHT(G109,1)=")",IF(RIGHT(G109,2)="T)",-1000000000000*VALUE(MID(G109,2,LEN(G109)-3)),IF(RIGHT(G109,2)="M)",-1000000*VALUE(MID(G109,2,LEN(G109)-3)),IF(RIGHT(G109,2)="B)",-1000000000*VALUE(MID(G109,2,LEN(G109)-3)),IF(RIGHT(G109,2)="k)",-1000*VALUE(MID(G109,2,LEN(G109)-3)),VALUE(SUBSTITUTE(G109,",","")))))),IF(RIGHT(G109,1)="T",1000000000000*VALUE(LEFT(G109,LEN(G109)-1)),IF(RIGHT(G109,1)="M",1000000*VALUE(LEFT(G109,LEN(G109)-1)),IF(RIGHT(G109,1)="B",1000000000*VALUE(LEFT(G109,LEN(G109)-1)),IF(RIGHT(G109,1)="%",0.01*VALUE(LEFT(G109,LEN(G109)-1)),IF(RIGHT(G109,1)="k",1000*VALUE(LEFT(G109,LEN(G109)-1)),VALUE(SUBSTITUTE(G109,",",""))))))))),"N/A")</f>
        <v/>
      </c>
    </row>
    <row r="110" spans="1:60">
      <c s="1" r="A110" t="n">
        <v>4</v>
      </c>
      <c r="B110" t="s">
        <v>185</v>
      </c>
      <c r="C110" t="s">
        <v>4598</v>
      </c>
      <c r="I110">
        <f>IF(AND(K110&gt; J110, L110&gt; K110, M110&gt; L110, N110&gt; M110), "pos_trend", IF(AND(K110&lt; J110, L110&lt; K110, M110&lt; L110, N110&lt; M110), "neg_trend", "N/A"))</f>
        <v/>
      </c>
      <c r="J110">
        <f>IFERROR(IF(TRIM(C110)="-", "N/A", IF(RIGHT(C110,1)=")",IF(RIGHT(C110,2)="T)",-1000000000000*VALUE(MID(C110,2,LEN(C110)-3)),IF(RIGHT(C110,2)="M)",-1000000*VALUE(MID(C110,2,LEN(C110)-3)),IF(RIGHT(C110,2)="B)",-1000000000*VALUE(MID(C110,2,LEN(C110)-3)),IF(RIGHT(C110,2)="k)",-1000*VALUE(MID(C110,2,LEN(C110)-3)),VALUE(SUBSTITUTE(C110,",","")))))),IF(RIGHT(C110,1)="T",1000000000000*VALUE(LEFT(C110,LEN(C110)-1)),IF(RIGHT(C110,1)="M",1000000*VALUE(LEFT(C110,LEN(C110)-1)),IF(RIGHT(C110,1)="B",1000000000*VALUE(LEFT(C110,LEN(C110)-1)),IF(RIGHT(C110,1)="%",0.01*VALUE(LEFT(C110,LEN(C110)-1)),IF(RIGHT(C110,1)="k",1000*VALUE(LEFT(C110,LEN(C110)-1)),VALUE(SUBSTITUTE(C110,",",""))))))))),"N/A")</f>
        <v/>
      </c>
      <c r="K110">
        <f>IFERROR(IF(TRIM(D110)="-", "N/A", IF(RIGHT(D110,1)=")",IF(RIGHT(D110,2)="T)",-1000000000000*VALUE(MID(D110,2,LEN(D110)-3)),IF(RIGHT(D110,2)="M)",-1000000*VALUE(MID(D110,2,LEN(D110)-3)),IF(RIGHT(D110,2)="B)",-1000000000*VALUE(MID(D110,2,LEN(D110)-3)),IF(RIGHT(D110,2)="k)",-1000*VALUE(MID(D110,2,LEN(D110)-3)),VALUE(SUBSTITUTE(D110,",","")))))),IF(RIGHT(D110,1)="T",1000000000000*VALUE(LEFT(D110,LEN(D110)-1)),IF(RIGHT(D110,1)="M",1000000*VALUE(LEFT(D110,LEN(D110)-1)),IF(RIGHT(D110,1)="B",1000000000*VALUE(LEFT(D110,LEN(D110)-1)),IF(RIGHT(D110,1)="%",0.01*VALUE(LEFT(D110,LEN(D110)-1)),IF(RIGHT(D110,1)="k",1000*VALUE(LEFT(D110,LEN(D110)-1)),VALUE(SUBSTITUTE(D110,",",""))))))))),"N/A")</f>
        <v/>
      </c>
      <c r="L110">
        <f>IFERROR(IF(TRIM(E110)="-", "N/A", IF(RIGHT(E110,1)=")",IF(RIGHT(E110,2)="T)",-1000000000000*VALUE(MID(E110,2,LEN(E110)-3)),IF(RIGHT(E110,2)="M)",-1000000*VALUE(MID(E110,2,LEN(E110)-3)),IF(RIGHT(E110,2)="B)",-1000000000*VALUE(MID(E110,2,LEN(E110)-3)),IF(RIGHT(E110,2)="k)",-1000*VALUE(MID(E110,2,LEN(E110)-3)),VALUE(SUBSTITUTE(E110,",","")))))),IF(RIGHT(E110,1)="T",1000000000000*VALUE(LEFT(E110,LEN(E110)-1)),IF(RIGHT(E110,1)="M",1000000*VALUE(LEFT(E110,LEN(E110)-1)),IF(RIGHT(E110,1)="B",1000000000*VALUE(LEFT(E110,LEN(E110)-1)),IF(RIGHT(E110,1)="%",0.01*VALUE(LEFT(E110,LEN(E110)-1)),IF(RIGHT(E110,1)="k",1000*VALUE(LEFT(E110,LEN(E110)-1)),VALUE(SUBSTITUTE(E110,",",""))))))))),"N/A")</f>
        <v/>
      </c>
      <c r="M110">
        <f>IFERROR(IF(TRIM(F110)="-", "N/A", IF(RIGHT(F110,1)=")",IF(RIGHT(F110,2)="T)",-1000000000000*VALUE(MID(F110,2,LEN(F110)-3)),IF(RIGHT(F110,2)="M)",-1000000*VALUE(MID(F110,2,LEN(F110)-3)),IF(RIGHT(F110,2)="B)",-1000000000*VALUE(MID(F110,2,LEN(F110)-3)),IF(RIGHT(F110,2)="k)",-1000*VALUE(MID(F110,2,LEN(F110)-3)),VALUE(SUBSTITUTE(F110,",","")))))),IF(RIGHT(F110,1)="T",1000000000000*VALUE(LEFT(F110,LEN(F110)-1)),IF(RIGHT(F110,1)="M",1000000*VALUE(LEFT(F110,LEN(F110)-1)),IF(RIGHT(F110,1)="B",1000000000*VALUE(LEFT(F110,LEN(F110)-1)),IF(RIGHT(F110,1)="%",0.01*VALUE(LEFT(F110,LEN(F110)-1)),IF(RIGHT(F110,1)="k",1000*VALUE(LEFT(F110,LEN(F110)-1)),VALUE(SUBSTITUTE(F110,",",""))))))))),"N/A")</f>
        <v/>
      </c>
      <c r="N110">
        <f>IFERROR(IF(TRIM(G110)="-", "N/A", IF(RIGHT(G110,1)=")",IF(RIGHT(G110,2)="T)",-1000000000000*VALUE(MID(G110,2,LEN(G110)-3)),IF(RIGHT(G110,2)="M)",-1000000*VALUE(MID(G110,2,LEN(G110)-3)),IF(RIGHT(G110,2)="B)",-1000000000*VALUE(MID(G110,2,LEN(G110)-3)),IF(RIGHT(G110,2)="k)",-1000*VALUE(MID(G110,2,LEN(G110)-3)),VALUE(SUBSTITUTE(G110,",","")))))),IF(RIGHT(G110,1)="T",1000000000000*VALUE(LEFT(G110,LEN(G110)-1)),IF(RIGHT(G110,1)="M",1000000*VALUE(LEFT(G110,LEN(G110)-1)),IF(RIGHT(G110,1)="B",1000000000*VALUE(LEFT(G110,LEN(G110)-1)),IF(RIGHT(G110,1)="%",0.01*VALUE(LEFT(G110,LEN(G110)-1)),IF(RIGHT(G110,1)="k",1000*VALUE(LEFT(G110,LEN(G110)-1)),VALUE(SUBSTITUTE(G110,",",""))))))))),"N/A")</f>
        <v/>
      </c>
    </row>
    <row r="111" spans="1:60">
      <c s="1" r="A111" t="n">
        <v>5</v>
      </c>
      <c r="B111" t="s">
        <v>187</v>
      </c>
      <c r="C111" t="s">
        <v>4599</v>
      </c>
      <c r="I111">
        <f>IF(AND(K111&gt; J111, L111&gt; K111, M111&gt; L111, N111&gt; M111), "pos_trend", IF(AND(K111&lt; J111, L111&lt; K111, M111&lt; L111, N111&lt; M111), "neg_trend", "N/A"))</f>
        <v/>
      </c>
      <c r="J111">
        <f>IFERROR(IF(TRIM(C111)="-", "N/A", IF(RIGHT(C111,1)=")",IF(RIGHT(C111,2)="T)",-1000000000000*VALUE(MID(C111,2,LEN(C111)-3)),IF(RIGHT(C111,2)="M)",-1000000*VALUE(MID(C111,2,LEN(C111)-3)),IF(RIGHT(C111,2)="B)",-1000000000*VALUE(MID(C111,2,LEN(C111)-3)),IF(RIGHT(C111,2)="k)",-1000*VALUE(MID(C111,2,LEN(C111)-3)),VALUE(SUBSTITUTE(C111,",","")))))),IF(RIGHT(C111,1)="T",1000000000000*VALUE(LEFT(C111,LEN(C111)-1)),IF(RIGHT(C111,1)="M",1000000*VALUE(LEFT(C111,LEN(C111)-1)),IF(RIGHT(C111,1)="B",1000000000*VALUE(LEFT(C111,LEN(C111)-1)),IF(RIGHT(C111,1)="%",0.01*VALUE(LEFT(C111,LEN(C111)-1)),IF(RIGHT(C111,1)="k",1000*VALUE(LEFT(C111,LEN(C111)-1)),VALUE(SUBSTITUTE(C111,",",""))))))))),"N/A")</f>
        <v/>
      </c>
      <c r="K111">
        <f>IFERROR(IF(TRIM(D111)="-", "N/A", IF(RIGHT(D111,1)=")",IF(RIGHT(D111,2)="T)",-1000000000000*VALUE(MID(D111,2,LEN(D111)-3)),IF(RIGHT(D111,2)="M)",-1000000*VALUE(MID(D111,2,LEN(D111)-3)),IF(RIGHT(D111,2)="B)",-1000000000*VALUE(MID(D111,2,LEN(D111)-3)),IF(RIGHT(D111,2)="k)",-1000*VALUE(MID(D111,2,LEN(D111)-3)),VALUE(SUBSTITUTE(D111,",","")))))),IF(RIGHT(D111,1)="T",1000000000000*VALUE(LEFT(D111,LEN(D111)-1)),IF(RIGHT(D111,1)="M",1000000*VALUE(LEFT(D111,LEN(D111)-1)),IF(RIGHT(D111,1)="B",1000000000*VALUE(LEFT(D111,LEN(D111)-1)),IF(RIGHT(D111,1)="%",0.01*VALUE(LEFT(D111,LEN(D111)-1)),IF(RIGHT(D111,1)="k",1000*VALUE(LEFT(D111,LEN(D111)-1)),VALUE(SUBSTITUTE(D111,",",""))))))))),"N/A")</f>
        <v/>
      </c>
      <c r="L111">
        <f>IFERROR(IF(TRIM(E111)="-", "N/A", IF(RIGHT(E111,1)=")",IF(RIGHT(E111,2)="T)",-1000000000000*VALUE(MID(E111,2,LEN(E111)-3)),IF(RIGHT(E111,2)="M)",-1000000*VALUE(MID(E111,2,LEN(E111)-3)),IF(RIGHT(E111,2)="B)",-1000000000*VALUE(MID(E111,2,LEN(E111)-3)),IF(RIGHT(E111,2)="k)",-1000*VALUE(MID(E111,2,LEN(E111)-3)),VALUE(SUBSTITUTE(E111,",","")))))),IF(RIGHT(E111,1)="T",1000000000000*VALUE(LEFT(E111,LEN(E111)-1)),IF(RIGHT(E111,1)="M",1000000*VALUE(LEFT(E111,LEN(E111)-1)),IF(RIGHT(E111,1)="B",1000000000*VALUE(LEFT(E111,LEN(E111)-1)),IF(RIGHT(E111,1)="%",0.01*VALUE(LEFT(E111,LEN(E111)-1)),IF(RIGHT(E111,1)="k",1000*VALUE(LEFT(E111,LEN(E111)-1)),VALUE(SUBSTITUTE(E111,",",""))))))))),"N/A")</f>
        <v/>
      </c>
      <c r="M111">
        <f>IFERROR(IF(TRIM(F111)="-", "N/A", IF(RIGHT(F111,1)=")",IF(RIGHT(F111,2)="T)",-1000000000000*VALUE(MID(F111,2,LEN(F111)-3)),IF(RIGHT(F111,2)="M)",-1000000*VALUE(MID(F111,2,LEN(F111)-3)),IF(RIGHT(F111,2)="B)",-1000000000*VALUE(MID(F111,2,LEN(F111)-3)),IF(RIGHT(F111,2)="k)",-1000*VALUE(MID(F111,2,LEN(F111)-3)),VALUE(SUBSTITUTE(F111,",","")))))),IF(RIGHT(F111,1)="T",1000000000000*VALUE(LEFT(F111,LEN(F111)-1)),IF(RIGHT(F111,1)="M",1000000*VALUE(LEFT(F111,LEN(F111)-1)),IF(RIGHT(F111,1)="B",1000000000*VALUE(LEFT(F111,LEN(F111)-1)),IF(RIGHT(F111,1)="%",0.01*VALUE(LEFT(F111,LEN(F111)-1)),IF(RIGHT(F111,1)="k",1000*VALUE(LEFT(F111,LEN(F111)-1)),VALUE(SUBSTITUTE(F111,",",""))))))))),"N/A")</f>
        <v/>
      </c>
      <c r="N111">
        <f>IFERROR(IF(TRIM(G111)="-", "N/A", IF(RIGHT(G111,1)=")",IF(RIGHT(G111,2)="T)",-1000000000000*VALUE(MID(G111,2,LEN(G111)-3)),IF(RIGHT(G111,2)="M)",-1000000*VALUE(MID(G111,2,LEN(G111)-3)),IF(RIGHT(G111,2)="B)",-1000000000*VALUE(MID(G111,2,LEN(G111)-3)),IF(RIGHT(G111,2)="k)",-1000*VALUE(MID(G111,2,LEN(G111)-3)),VALUE(SUBSTITUTE(G111,",","")))))),IF(RIGHT(G111,1)="T",1000000000000*VALUE(LEFT(G111,LEN(G111)-1)),IF(RIGHT(G111,1)="M",1000000*VALUE(LEFT(G111,LEN(G111)-1)),IF(RIGHT(G111,1)="B",1000000000*VALUE(LEFT(G111,LEN(G111)-1)),IF(RIGHT(G111,1)="%",0.01*VALUE(LEFT(G111,LEN(G111)-1)),IF(RIGHT(G111,1)="k",1000*VALUE(LEFT(G111,LEN(G111)-1)),VALUE(SUBSTITUTE(G111,",",""))))))))),"N/A")</f>
        <v/>
      </c>
    </row>
    <row r="112" spans="1:60">
      <c s="1" r="A112" t="n">
        <v>6</v>
      </c>
      <c r="B112" t="s">
        <v>189</v>
      </c>
      <c r="C112" t="s">
        <v>4600</v>
      </c>
      <c r="I112">
        <f>IF(AND(K112&gt; J112, L112&gt; K112, M112&gt; L112, N112&gt; M112), "pos_trend", IF(AND(K112&lt; J112, L112&lt; K112, M112&lt; L112, N112&lt; M112), "neg_trend", "N/A"))</f>
        <v/>
      </c>
      <c r="J112">
        <f>IFERROR(IF(TRIM(C112)="-", "N/A", IF(RIGHT(C112,1)=")",IF(RIGHT(C112,2)="T)",-1000000000000*VALUE(MID(C112,2,LEN(C112)-3)),IF(RIGHT(C112,2)="M)",-1000000*VALUE(MID(C112,2,LEN(C112)-3)),IF(RIGHT(C112,2)="B)",-1000000000*VALUE(MID(C112,2,LEN(C112)-3)),IF(RIGHT(C112,2)="k)",-1000*VALUE(MID(C112,2,LEN(C112)-3)),VALUE(SUBSTITUTE(C112,",","")))))),IF(RIGHT(C112,1)="T",1000000000000*VALUE(LEFT(C112,LEN(C112)-1)),IF(RIGHT(C112,1)="M",1000000*VALUE(LEFT(C112,LEN(C112)-1)),IF(RIGHT(C112,1)="B",1000000000*VALUE(LEFT(C112,LEN(C112)-1)),IF(RIGHT(C112,1)="%",0.01*VALUE(LEFT(C112,LEN(C112)-1)),IF(RIGHT(C112,1)="k",1000*VALUE(LEFT(C112,LEN(C112)-1)),VALUE(SUBSTITUTE(C112,",",""))))))))),"N/A")</f>
        <v/>
      </c>
      <c r="K112">
        <f>IFERROR(IF(TRIM(D112)="-", "N/A", IF(RIGHT(D112,1)=")",IF(RIGHT(D112,2)="T)",-1000000000000*VALUE(MID(D112,2,LEN(D112)-3)),IF(RIGHT(D112,2)="M)",-1000000*VALUE(MID(D112,2,LEN(D112)-3)),IF(RIGHT(D112,2)="B)",-1000000000*VALUE(MID(D112,2,LEN(D112)-3)),IF(RIGHT(D112,2)="k)",-1000*VALUE(MID(D112,2,LEN(D112)-3)),VALUE(SUBSTITUTE(D112,",","")))))),IF(RIGHT(D112,1)="T",1000000000000*VALUE(LEFT(D112,LEN(D112)-1)),IF(RIGHT(D112,1)="M",1000000*VALUE(LEFT(D112,LEN(D112)-1)),IF(RIGHT(D112,1)="B",1000000000*VALUE(LEFT(D112,LEN(D112)-1)),IF(RIGHT(D112,1)="%",0.01*VALUE(LEFT(D112,LEN(D112)-1)),IF(RIGHT(D112,1)="k",1000*VALUE(LEFT(D112,LEN(D112)-1)),VALUE(SUBSTITUTE(D112,",",""))))))))),"N/A")</f>
        <v/>
      </c>
      <c r="L112">
        <f>IFERROR(IF(TRIM(E112)="-", "N/A", IF(RIGHT(E112,1)=")",IF(RIGHT(E112,2)="T)",-1000000000000*VALUE(MID(E112,2,LEN(E112)-3)),IF(RIGHT(E112,2)="M)",-1000000*VALUE(MID(E112,2,LEN(E112)-3)),IF(RIGHT(E112,2)="B)",-1000000000*VALUE(MID(E112,2,LEN(E112)-3)),IF(RIGHT(E112,2)="k)",-1000*VALUE(MID(E112,2,LEN(E112)-3)),VALUE(SUBSTITUTE(E112,",","")))))),IF(RIGHT(E112,1)="T",1000000000000*VALUE(LEFT(E112,LEN(E112)-1)),IF(RIGHT(E112,1)="M",1000000*VALUE(LEFT(E112,LEN(E112)-1)),IF(RIGHT(E112,1)="B",1000000000*VALUE(LEFT(E112,LEN(E112)-1)),IF(RIGHT(E112,1)="%",0.01*VALUE(LEFT(E112,LEN(E112)-1)),IF(RIGHT(E112,1)="k",1000*VALUE(LEFT(E112,LEN(E112)-1)),VALUE(SUBSTITUTE(E112,",",""))))))))),"N/A")</f>
        <v/>
      </c>
      <c r="M112">
        <f>IFERROR(IF(TRIM(F112)="-", "N/A", IF(RIGHT(F112,1)=")",IF(RIGHT(F112,2)="T)",-1000000000000*VALUE(MID(F112,2,LEN(F112)-3)),IF(RIGHT(F112,2)="M)",-1000000*VALUE(MID(F112,2,LEN(F112)-3)),IF(RIGHT(F112,2)="B)",-1000000000*VALUE(MID(F112,2,LEN(F112)-3)),IF(RIGHT(F112,2)="k)",-1000*VALUE(MID(F112,2,LEN(F112)-3)),VALUE(SUBSTITUTE(F112,",","")))))),IF(RIGHT(F112,1)="T",1000000000000*VALUE(LEFT(F112,LEN(F112)-1)),IF(RIGHT(F112,1)="M",1000000*VALUE(LEFT(F112,LEN(F112)-1)),IF(RIGHT(F112,1)="B",1000000000*VALUE(LEFT(F112,LEN(F112)-1)),IF(RIGHT(F112,1)="%",0.01*VALUE(LEFT(F112,LEN(F112)-1)),IF(RIGHT(F112,1)="k",1000*VALUE(LEFT(F112,LEN(F112)-1)),VALUE(SUBSTITUTE(F112,",",""))))))))),"N/A")</f>
        <v/>
      </c>
      <c r="N112">
        <f>IFERROR(IF(TRIM(G112)="-", "N/A", IF(RIGHT(G112,1)=")",IF(RIGHT(G112,2)="T)",-1000000000000*VALUE(MID(G112,2,LEN(G112)-3)),IF(RIGHT(G112,2)="M)",-1000000*VALUE(MID(G112,2,LEN(G112)-3)),IF(RIGHT(G112,2)="B)",-1000000000*VALUE(MID(G112,2,LEN(G112)-3)),IF(RIGHT(G112,2)="k)",-1000*VALUE(MID(G112,2,LEN(G112)-3)),VALUE(SUBSTITUTE(G112,",","")))))),IF(RIGHT(G112,1)="T",1000000000000*VALUE(LEFT(G112,LEN(G112)-1)),IF(RIGHT(G112,1)="M",1000000*VALUE(LEFT(G112,LEN(G112)-1)),IF(RIGHT(G112,1)="B",1000000000*VALUE(LEFT(G112,LEN(G112)-1)),IF(RIGHT(G112,1)="%",0.01*VALUE(LEFT(G112,LEN(G112)-1)),IF(RIGHT(G112,1)="k",1000*VALUE(LEFT(G112,LEN(G112)-1)),VALUE(SUBSTITUTE(G112,",",""))))))))),"N/A")</f>
        <v/>
      </c>
    </row>
    <row r="113" spans="1:60">
      <c r="I113">
        <f>IF(AND(K113&gt; J113, L113&gt; K113, M113&gt; L113, N113&gt; M113), "pos_trend", IF(AND(K113&lt; J113, L113&lt; K113, M113&lt; L113, N113&lt; M113), "neg_trend", "N/A"))</f>
        <v/>
      </c>
      <c r="J113">
        <f>IFERROR(IF(TRIM(C113)="-", "N/A", IF(RIGHT(C113,1)=")",IF(RIGHT(C113,2)="T)",-1000000000000*VALUE(MID(C113,2,LEN(C113)-3)),IF(RIGHT(C113,2)="M)",-1000000*VALUE(MID(C113,2,LEN(C113)-3)),IF(RIGHT(C113,2)="B)",-1000000000*VALUE(MID(C113,2,LEN(C113)-3)),IF(RIGHT(C113,2)="k)",-1000*VALUE(MID(C113,2,LEN(C113)-3)),VALUE(SUBSTITUTE(C113,",","")))))),IF(RIGHT(C113,1)="T",1000000000000*VALUE(LEFT(C113,LEN(C113)-1)),IF(RIGHT(C113,1)="M",1000000*VALUE(LEFT(C113,LEN(C113)-1)),IF(RIGHT(C113,1)="B",1000000000*VALUE(LEFT(C113,LEN(C113)-1)),IF(RIGHT(C113,1)="%",0.01*VALUE(LEFT(C113,LEN(C113)-1)),IF(RIGHT(C113,1)="k",1000*VALUE(LEFT(C113,LEN(C113)-1)),VALUE(SUBSTITUTE(C113,",",""))))))))),"N/A")</f>
        <v/>
      </c>
      <c r="K113">
        <f>IFERROR(IF(TRIM(D113)="-", "N/A", IF(RIGHT(D113,1)=")",IF(RIGHT(D113,2)="T)",-1000000000000*VALUE(MID(D113,2,LEN(D113)-3)),IF(RIGHT(D113,2)="M)",-1000000*VALUE(MID(D113,2,LEN(D113)-3)),IF(RIGHT(D113,2)="B)",-1000000000*VALUE(MID(D113,2,LEN(D113)-3)),IF(RIGHT(D113,2)="k)",-1000*VALUE(MID(D113,2,LEN(D113)-3)),VALUE(SUBSTITUTE(D113,",","")))))),IF(RIGHT(D113,1)="T",1000000000000*VALUE(LEFT(D113,LEN(D113)-1)),IF(RIGHT(D113,1)="M",1000000*VALUE(LEFT(D113,LEN(D113)-1)),IF(RIGHT(D113,1)="B",1000000000*VALUE(LEFT(D113,LEN(D113)-1)),IF(RIGHT(D113,1)="%",0.01*VALUE(LEFT(D113,LEN(D113)-1)),IF(RIGHT(D113,1)="k",1000*VALUE(LEFT(D113,LEN(D113)-1)),VALUE(SUBSTITUTE(D113,",",""))))))))),"N/A")</f>
        <v/>
      </c>
      <c r="L113">
        <f>IFERROR(IF(TRIM(E113)="-", "N/A", IF(RIGHT(E113,1)=")",IF(RIGHT(E113,2)="T)",-1000000000000*VALUE(MID(E113,2,LEN(E113)-3)),IF(RIGHT(E113,2)="M)",-1000000*VALUE(MID(E113,2,LEN(E113)-3)),IF(RIGHT(E113,2)="B)",-1000000000*VALUE(MID(E113,2,LEN(E113)-3)),IF(RIGHT(E113,2)="k)",-1000*VALUE(MID(E113,2,LEN(E113)-3)),VALUE(SUBSTITUTE(E113,",","")))))),IF(RIGHT(E113,1)="T",1000000000000*VALUE(LEFT(E113,LEN(E113)-1)),IF(RIGHT(E113,1)="M",1000000*VALUE(LEFT(E113,LEN(E113)-1)),IF(RIGHT(E113,1)="B",1000000000*VALUE(LEFT(E113,LEN(E113)-1)),IF(RIGHT(E113,1)="%",0.01*VALUE(LEFT(E113,LEN(E113)-1)),IF(RIGHT(E113,1)="k",1000*VALUE(LEFT(E113,LEN(E113)-1)),VALUE(SUBSTITUTE(E113,",",""))))))))),"N/A")</f>
        <v/>
      </c>
      <c r="M113">
        <f>IFERROR(IF(TRIM(F113)="-", "N/A", IF(RIGHT(F113,1)=")",IF(RIGHT(F113,2)="T)",-1000000000000*VALUE(MID(F113,2,LEN(F113)-3)),IF(RIGHT(F113,2)="M)",-1000000*VALUE(MID(F113,2,LEN(F113)-3)),IF(RIGHT(F113,2)="B)",-1000000000*VALUE(MID(F113,2,LEN(F113)-3)),IF(RIGHT(F113,2)="k)",-1000*VALUE(MID(F113,2,LEN(F113)-3)),VALUE(SUBSTITUTE(F113,",","")))))),IF(RIGHT(F113,1)="T",1000000000000*VALUE(LEFT(F113,LEN(F113)-1)),IF(RIGHT(F113,1)="M",1000000*VALUE(LEFT(F113,LEN(F113)-1)),IF(RIGHT(F113,1)="B",1000000000*VALUE(LEFT(F113,LEN(F113)-1)),IF(RIGHT(F113,1)="%",0.01*VALUE(LEFT(F113,LEN(F113)-1)),IF(RIGHT(F113,1)="k",1000*VALUE(LEFT(F113,LEN(F113)-1)),VALUE(SUBSTITUTE(F113,",",""))))))))),"N/A")</f>
        <v/>
      </c>
      <c r="N113">
        <f>IFERROR(IF(TRIM(G113)="-", "N/A", IF(RIGHT(G113,1)=")",IF(RIGHT(G113,2)="T)",-1000000000000*VALUE(MID(G113,2,LEN(G113)-3)),IF(RIGHT(G113,2)="M)",-1000000*VALUE(MID(G113,2,LEN(G113)-3)),IF(RIGHT(G113,2)="B)",-1000000000*VALUE(MID(G113,2,LEN(G113)-3)),IF(RIGHT(G113,2)="k)",-1000*VALUE(MID(G113,2,LEN(G113)-3)),VALUE(SUBSTITUTE(G113,",","")))))),IF(RIGHT(G113,1)="T",1000000000000*VALUE(LEFT(G113,LEN(G113)-1)),IF(RIGHT(G113,1)="M",1000000*VALUE(LEFT(G113,LEN(G113)-1)),IF(RIGHT(G113,1)="B",1000000000*VALUE(LEFT(G113,LEN(G113)-1)),IF(RIGHT(G113,1)="%",0.01*VALUE(LEFT(G113,LEN(G113)-1)),IF(RIGHT(G113,1)="k",1000*VALUE(LEFT(G113,LEN(G113)-1)),VALUE(SUBSTITUTE(G113,",",""))))))))),"N/A")</f>
        <v/>
      </c>
    </row>
    <row r="114" spans="1:60">
      <c s="1" r="A114" t="n">
        <v>0</v>
      </c>
      <c r="B114" t="s">
        <v>191</v>
      </c>
      <c r="C114" t="s">
        <v>4601</v>
      </c>
      <c r="I114">
        <f>IF(AND(K114&gt; J114, L114&gt; K114, M114&gt; L114, N114&gt; M114), "pos_trend", IF(AND(K114&lt; J114, L114&lt; K114, M114&lt; L114, N114&lt; M114), "neg_trend", "N/A"))</f>
        <v/>
      </c>
      <c r="J114">
        <f>IFERROR(IF(TRIM(C114)="-", "N/A", IF(RIGHT(C114,1)=")",IF(RIGHT(C114,2)="T)",-1000000000000*VALUE(MID(C114,2,LEN(C114)-3)),IF(RIGHT(C114,2)="M)",-1000000*VALUE(MID(C114,2,LEN(C114)-3)),IF(RIGHT(C114,2)="B)",-1000000000*VALUE(MID(C114,2,LEN(C114)-3)),IF(RIGHT(C114,2)="k)",-1000*VALUE(MID(C114,2,LEN(C114)-3)),VALUE(SUBSTITUTE(C114,",","")))))),IF(RIGHT(C114,1)="T",1000000000000*VALUE(LEFT(C114,LEN(C114)-1)),IF(RIGHT(C114,1)="M",1000000*VALUE(LEFT(C114,LEN(C114)-1)),IF(RIGHT(C114,1)="B",1000000000*VALUE(LEFT(C114,LEN(C114)-1)),IF(RIGHT(C114,1)="%",0.01*VALUE(LEFT(C114,LEN(C114)-1)),IF(RIGHT(C114,1)="k",1000*VALUE(LEFT(C114,LEN(C114)-1)),VALUE(SUBSTITUTE(C114,",",""))))))))),"N/A")</f>
        <v/>
      </c>
      <c r="K114">
        <f>IFERROR(IF(TRIM(D114)="-", "N/A", IF(RIGHT(D114,1)=")",IF(RIGHT(D114,2)="T)",-1000000000000*VALUE(MID(D114,2,LEN(D114)-3)),IF(RIGHT(D114,2)="M)",-1000000*VALUE(MID(D114,2,LEN(D114)-3)),IF(RIGHT(D114,2)="B)",-1000000000*VALUE(MID(D114,2,LEN(D114)-3)),IF(RIGHT(D114,2)="k)",-1000*VALUE(MID(D114,2,LEN(D114)-3)),VALUE(SUBSTITUTE(D114,",","")))))),IF(RIGHT(D114,1)="T",1000000000000*VALUE(LEFT(D114,LEN(D114)-1)),IF(RIGHT(D114,1)="M",1000000*VALUE(LEFT(D114,LEN(D114)-1)),IF(RIGHT(D114,1)="B",1000000000*VALUE(LEFT(D114,LEN(D114)-1)),IF(RIGHT(D114,1)="%",0.01*VALUE(LEFT(D114,LEN(D114)-1)),IF(RIGHT(D114,1)="k",1000*VALUE(LEFT(D114,LEN(D114)-1)),VALUE(SUBSTITUTE(D114,",",""))))))))),"N/A")</f>
        <v/>
      </c>
      <c r="L114">
        <f>IFERROR(IF(TRIM(E114)="-", "N/A", IF(RIGHT(E114,1)=")",IF(RIGHT(E114,2)="T)",-1000000000000*VALUE(MID(E114,2,LEN(E114)-3)),IF(RIGHT(E114,2)="M)",-1000000*VALUE(MID(E114,2,LEN(E114)-3)),IF(RIGHT(E114,2)="B)",-1000000000*VALUE(MID(E114,2,LEN(E114)-3)),IF(RIGHT(E114,2)="k)",-1000*VALUE(MID(E114,2,LEN(E114)-3)),VALUE(SUBSTITUTE(E114,",","")))))),IF(RIGHT(E114,1)="T",1000000000000*VALUE(LEFT(E114,LEN(E114)-1)),IF(RIGHT(E114,1)="M",1000000*VALUE(LEFT(E114,LEN(E114)-1)),IF(RIGHT(E114,1)="B",1000000000*VALUE(LEFT(E114,LEN(E114)-1)),IF(RIGHT(E114,1)="%",0.01*VALUE(LEFT(E114,LEN(E114)-1)),IF(RIGHT(E114,1)="k",1000*VALUE(LEFT(E114,LEN(E114)-1)),VALUE(SUBSTITUTE(E114,",",""))))))))),"N/A")</f>
        <v/>
      </c>
      <c r="M114">
        <f>IFERROR(IF(TRIM(F114)="-", "N/A", IF(RIGHT(F114,1)=")",IF(RIGHT(F114,2)="T)",-1000000000000*VALUE(MID(F114,2,LEN(F114)-3)),IF(RIGHT(F114,2)="M)",-1000000*VALUE(MID(F114,2,LEN(F114)-3)),IF(RIGHT(F114,2)="B)",-1000000000*VALUE(MID(F114,2,LEN(F114)-3)),IF(RIGHT(F114,2)="k)",-1000*VALUE(MID(F114,2,LEN(F114)-3)),VALUE(SUBSTITUTE(F114,",","")))))),IF(RIGHT(F114,1)="T",1000000000000*VALUE(LEFT(F114,LEN(F114)-1)),IF(RIGHT(F114,1)="M",1000000*VALUE(LEFT(F114,LEN(F114)-1)),IF(RIGHT(F114,1)="B",1000000000*VALUE(LEFT(F114,LEN(F114)-1)),IF(RIGHT(F114,1)="%",0.01*VALUE(LEFT(F114,LEN(F114)-1)),IF(RIGHT(F114,1)="k",1000*VALUE(LEFT(F114,LEN(F114)-1)),VALUE(SUBSTITUTE(F114,",",""))))))))),"N/A")</f>
        <v/>
      </c>
      <c r="N114">
        <f>IFERROR(IF(TRIM(G114)="-", "N/A", IF(RIGHT(G114,1)=")",IF(RIGHT(G114,2)="T)",-1000000000000*VALUE(MID(G114,2,LEN(G114)-3)),IF(RIGHT(G114,2)="M)",-1000000*VALUE(MID(G114,2,LEN(G114)-3)),IF(RIGHT(G114,2)="B)",-1000000000*VALUE(MID(G114,2,LEN(G114)-3)),IF(RIGHT(G114,2)="k)",-1000*VALUE(MID(G114,2,LEN(G114)-3)),VALUE(SUBSTITUTE(G114,",","")))))),IF(RIGHT(G114,1)="T",1000000000000*VALUE(LEFT(G114,LEN(G114)-1)),IF(RIGHT(G114,1)="M",1000000*VALUE(LEFT(G114,LEN(G114)-1)),IF(RIGHT(G114,1)="B",1000000000*VALUE(LEFT(G114,LEN(G114)-1)),IF(RIGHT(G114,1)="%",0.01*VALUE(LEFT(G114,LEN(G114)-1)),IF(RIGHT(G114,1)="k",1000*VALUE(LEFT(G114,LEN(G114)-1)),VALUE(SUBSTITUTE(G114,",",""))))))))),"N/A")</f>
        <v/>
      </c>
    </row>
    <row r="115" spans="1:60">
      <c s="1" r="A115" t="n">
        <v>1</v>
      </c>
      <c r="B115" t="s">
        <v>193</v>
      </c>
      <c r="C115" t="s">
        <v>4602</v>
      </c>
      <c r="I115">
        <f>IF(AND(K115&gt; J115, L115&gt; K115, M115&gt; L115, N115&gt; M115), "pos_trend", IF(AND(K115&lt; J115, L115&lt; K115, M115&lt; L115, N115&lt; M115), "neg_trend", "N/A"))</f>
        <v/>
      </c>
      <c r="J115">
        <f>IFERROR(IF(TRIM(C115)="-", "N/A", IF(RIGHT(C115,1)=")",IF(RIGHT(C115,2)="T)",-1000000000000*VALUE(MID(C115,2,LEN(C115)-3)),IF(RIGHT(C115,2)="M)",-1000000*VALUE(MID(C115,2,LEN(C115)-3)),IF(RIGHT(C115,2)="B)",-1000000000*VALUE(MID(C115,2,LEN(C115)-3)),IF(RIGHT(C115,2)="k)",-1000*VALUE(MID(C115,2,LEN(C115)-3)),VALUE(SUBSTITUTE(C115,",","")))))),IF(RIGHT(C115,1)="T",1000000000000*VALUE(LEFT(C115,LEN(C115)-1)),IF(RIGHT(C115,1)="M",1000000*VALUE(LEFT(C115,LEN(C115)-1)),IF(RIGHT(C115,1)="B",1000000000*VALUE(LEFT(C115,LEN(C115)-1)),IF(RIGHT(C115,1)="%",0.01*VALUE(LEFT(C115,LEN(C115)-1)),IF(RIGHT(C115,1)="k",1000*VALUE(LEFT(C115,LEN(C115)-1)),VALUE(SUBSTITUTE(C115,",",""))))))))),"N/A")</f>
        <v/>
      </c>
      <c r="K115">
        <f>IFERROR(IF(TRIM(D115)="-", "N/A", IF(RIGHT(D115,1)=")",IF(RIGHT(D115,2)="T)",-1000000000000*VALUE(MID(D115,2,LEN(D115)-3)),IF(RIGHT(D115,2)="M)",-1000000*VALUE(MID(D115,2,LEN(D115)-3)),IF(RIGHT(D115,2)="B)",-1000000000*VALUE(MID(D115,2,LEN(D115)-3)),IF(RIGHT(D115,2)="k)",-1000*VALUE(MID(D115,2,LEN(D115)-3)),VALUE(SUBSTITUTE(D115,",","")))))),IF(RIGHT(D115,1)="T",1000000000000*VALUE(LEFT(D115,LEN(D115)-1)),IF(RIGHT(D115,1)="M",1000000*VALUE(LEFT(D115,LEN(D115)-1)),IF(RIGHT(D115,1)="B",1000000000*VALUE(LEFT(D115,LEN(D115)-1)),IF(RIGHT(D115,1)="%",0.01*VALUE(LEFT(D115,LEN(D115)-1)),IF(RIGHT(D115,1)="k",1000*VALUE(LEFT(D115,LEN(D115)-1)),VALUE(SUBSTITUTE(D115,",",""))))))))),"N/A")</f>
        <v/>
      </c>
      <c r="L115">
        <f>IFERROR(IF(TRIM(E115)="-", "N/A", IF(RIGHT(E115,1)=")",IF(RIGHT(E115,2)="T)",-1000000000000*VALUE(MID(E115,2,LEN(E115)-3)),IF(RIGHT(E115,2)="M)",-1000000*VALUE(MID(E115,2,LEN(E115)-3)),IF(RIGHT(E115,2)="B)",-1000000000*VALUE(MID(E115,2,LEN(E115)-3)),IF(RIGHT(E115,2)="k)",-1000*VALUE(MID(E115,2,LEN(E115)-3)),VALUE(SUBSTITUTE(E115,",","")))))),IF(RIGHT(E115,1)="T",1000000000000*VALUE(LEFT(E115,LEN(E115)-1)),IF(RIGHT(E115,1)="M",1000000*VALUE(LEFT(E115,LEN(E115)-1)),IF(RIGHT(E115,1)="B",1000000000*VALUE(LEFT(E115,LEN(E115)-1)),IF(RIGHT(E115,1)="%",0.01*VALUE(LEFT(E115,LEN(E115)-1)),IF(RIGHT(E115,1)="k",1000*VALUE(LEFT(E115,LEN(E115)-1)),VALUE(SUBSTITUTE(E115,",",""))))))))),"N/A")</f>
        <v/>
      </c>
      <c r="M115">
        <f>IFERROR(IF(TRIM(F115)="-", "N/A", IF(RIGHT(F115,1)=")",IF(RIGHT(F115,2)="T)",-1000000000000*VALUE(MID(F115,2,LEN(F115)-3)),IF(RIGHT(F115,2)="M)",-1000000*VALUE(MID(F115,2,LEN(F115)-3)),IF(RIGHT(F115,2)="B)",-1000000000*VALUE(MID(F115,2,LEN(F115)-3)),IF(RIGHT(F115,2)="k)",-1000*VALUE(MID(F115,2,LEN(F115)-3)),VALUE(SUBSTITUTE(F115,",","")))))),IF(RIGHT(F115,1)="T",1000000000000*VALUE(LEFT(F115,LEN(F115)-1)),IF(RIGHT(F115,1)="M",1000000*VALUE(LEFT(F115,LEN(F115)-1)),IF(RIGHT(F115,1)="B",1000000000*VALUE(LEFT(F115,LEN(F115)-1)),IF(RIGHT(F115,1)="%",0.01*VALUE(LEFT(F115,LEN(F115)-1)),IF(RIGHT(F115,1)="k",1000*VALUE(LEFT(F115,LEN(F115)-1)),VALUE(SUBSTITUTE(F115,",",""))))))))),"N/A")</f>
        <v/>
      </c>
      <c r="N115">
        <f>IFERROR(IF(TRIM(G115)="-", "N/A", IF(RIGHT(G115,1)=")",IF(RIGHT(G115,2)="T)",-1000000000000*VALUE(MID(G115,2,LEN(G115)-3)),IF(RIGHT(G115,2)="M)",-1000000*VALUE(MID(G115,2,LEN(G115)-3)),IF(RIGHT(G115,2)="B)",-1000000000*VALUE(MID(G115,2,LEN(G115)-3)),IF(RIGHT(G115,2)="k)",-1000*VALUE(MID(G115,2,LEN(G115)-3)),VALUE(SUBSTITUTE(G115,",","")))))),IF(RIGHT(G115,1)="T",1000000000000*VALUE(LEFT(G115,LEN(G115)-1)),IF(RIGHT(G115,1)="M",1000000*VALUE(LEFT(G115,LEN(G115)-1)),IF(RIGHT(G115,1)="B",1000000000*VALUE(LEFT(G115,LEN(G115)-1)),IF(RIGHT(G115,1)="%",0.01*VALUE(LEFT(G115,LEN(G115)-1)),IF(RIGHT(G115,1)="k",1000*VALUE(LEFT(G115,LEN(G115)-1)),VALUE(SUBSTITUTE(G115,",",""))))))))),"N/A")</f>
        <v/>
      </c>
    </row>
    <row r="116" spans="1:60">
      <c s="1" r="A116" t="n">
        <v>2</v>
      </c>
      <c r="B116" t="s">
        <v>195</v>
      </c>
      <c r="C116" t="s">
        <v>4603</v>
      </c>
      <c r="I116">
        <f>IF(AND(K116&gt; J116, L116&gt; K116, M116&gt; L116, N116&gt; M116), "pos_trend", IF(AND(K116&lt; J116, L116&lt; K116, M116&lt; L116, N116&lt; M116), "neg_trend", "N/A"))</f>
        <v/>
      </c>
      <c r="J116">
        <f>IFERROR(IF(TRIM(C116)="-", "N/A", IF(RIGHT(C116,1)=")",IF(RIGHT(C116,2)="T)",-1000000000000*VALUE(MID(C116,2,LEN(C116)-3)),IF(RIGHT(C116,2)="M)",-1000000*VALUE(MID(C116,2,LEN(C116)-3)),IF(RIGHT(C116,2)="B)",-1000000000*VALUE(MID(C116,2,LEN(C116)-3)),IF(RIGHT(C116,2)="k)",-1000*VALUE(MID(C116,2,LEN(C116)-3)),VALUE(SUBSTITUTE(C116,",","")))))),IF(RIGHT(C116,1)="T",1000000000000*VALUE(LEFT(C116,LEN(C116)-1)),IF(RIGHT(C116,1)="M",1000000*VALUE(LEFT(C116,LEN(C116)-1)),IF(RIGHT(C116,1)="B",1000000000*VALUE(LEFT(C116,LEN(C116)-1)),IF(RIGHT(C116,1)="%",0.01*VALUE(LEFT(C116,LEN(C116)-1)),IF(RIGHT(C116,1)="k",1000*VALUE(LEFT(C116,LEN(C116)-1)),VALUE(SUBSTITUTE(C116,",",""))))))))),"N/A")</f>
        <v/>
      </c>
      <c r="K116">
        <f>IFERROR(IF(TRIM(D116)="-", "N/A", IF(RIGHT(D116,1)=")",IF(RIGHT(D116,2)="T)",-1000000000000*VALUE(MID(D116,2,LEN(D116)-3)),IF(RIGHT(D116,2)="M)",-1000000*VALUE(MID(D116,2,LEN(D116)-3)),IF(RIGHT(D116,2)="B)",-1000000000*VALUE(MID(D116,2,LEN(D116)-3)),IF(RIGHT(D116,2)="k)",-1000*VALUE(MID(D116,2,LEN(D116)-3)),VALUE(SUBSTITUTE(D116,",","")))))),IF(RIGHT(D116,1)="T",1000000000000*VALUE(LEFT(D116,LEN(D116)-1)),IF(RIGHT(D116,1)="M",1000000*VALUE(LEFT(D116,LEN(D116)-1)),IF(RIGHT(D116,1)="B",1000000000*VALUE(LEFT(D116,LEN(D116)-1)),IF(RIGHT(D116,1)="%",0.01*VALUE(LEFT(D116,LEN(D116)-1)),IF(RIGHT(D116,1)="k",1000*VALUE(LEFT(D116,LEN(D116)-1)),VALUE(SUBSTITUTE(D116,",",""))))))))),"N/A")</f>
        <v/>
      </c>
      <c r="L116">
        <f>IFERROR(IF(TRIM(E116)="-", "N/A", IF(RIGHT(E116,1)=")",IF(RIGHT(E116,2)="T)",-1000000000000*VALUE(MID(E116,2,LEN(E116)-3)),IF(RIGHT(E116,2)="M)",-1000000*VALUE(MID(E116,2,LEN(E116)-3)),IF(RIGHT(E116,2)="B)",-1000000000*VALUE(MID(E116,2,LEN(E116)-3)),IF(RIGHT(E116,2)="k)",-1000*VALUE(MID(E116,2,LEN(E116)-3)),VALUE(SUBSTITUTE(E116,",","")))))),IF(RIGHT(E116,1)="T",1000000000000*VALUE(LEFT(E116,LEN(E116)-1)),IF(RIGHT(E116,1)="M",1000000*VALUE(LEFT(E116,LEN(E116)-1)),IF(RIGHT(E116,1)="B",1000000000*VALUE(LEFT(E116,LEN(E116)-1)),IF(RIGHT(E116,1)="%",0.01*VALUE(LEFT(E116,LEN(E116)-1)),IF(RIGHT(E116,1)="k",1000*VALUE(LEFT(E116,LEN(E116)-1)),VALUE(SUBSTITUTE(E116,",",""))))))))),"N/A")</f>
        <v/>
      </c>
      <c r="M116">
        <f>IFERROR(IF(TRIM(F116)="-", "N/A", IF(RIGHT(F116,1)=")",IF(RIGHT(F116,2)="T)",-1000000000000*VALUE(MID(F116,2,LEN(F116)-3)),IF(RIGHT(F116,2)="M)",-1000000*VALUE(MID(F116,2,LEN(F116)-3)),IF(RIGHT(F116,2)="B)",-1000000000*VALUE(MID(F116,2,LEN(F116)-3)),IF(RIGHT(F116,2)="k)",-1000*VALUE(MID(F116,2,LEN(F116)-3)),VALUE(SUBSTITUTE(F116,",","")))))),IF(RIGHT(F116,1)="T",1000000000000*VALUE(LEFT(F116,LEN(F116)-1)),IF(RIGHT(F116,1)="M",1000000*VALUE(LEFT(F116,LEN(F116)-1)),IF(RIGHT(F116,1)="B",1000000000*VALUE(LEFT(F116,LEN(F116)-1)),IF(RIGHT(F116,1)="%",0.01*VALUE(LEFT(F116,LEN(F116)-1)),IF(RIGHT(F116,1)="k",1000*VALUE(LEFT(F116,LEN(F116)-1)),VALUE(SUBSTITUTE(F116,",",""))))))))),"N/A")</f>
        <v/>
      </c>
      <c r="N116">
        <f>IFERROR(IF(TRIM(G116)="-", "N/A", IF(RIGHT(G116,1)=")",IF(RIGHT(G116,2)="T)",-1000000000000*VALUE(MID(G116,2,LEN(G116)-3)),IF(RIGHT(G116,2)="M)",-1000000*VALUE(MID(G116,2,LEN(G116)-3)),IF(RIGHT(G116,2)="B)",-1000000000*VALUE(MID(G116,2,LEN(G116)-3)),IF(RIGHT(G116,2)="k)",-1000*VALUE(MID(G116,2,LEN(G116)-3)),VALUE(SUBSTITUTE(G116,",","")))))),IF(RIGHT(G116,1)="T",1000000000000*VALUE(LEFT(G116,LEN(G116)-1)),IF(RIGHT(G116,1)="M",1000000*VALUE(LEFT(G116,LEN(G116)-1)),IF(RIGHT(G116,1)="B",1000000000*VALUE(LEFT(G116,LEN(G116)-1)),IF(RIGHT(G116,1)="%",0.01*VALUE(LEFT(G116,LEN(G116)-1)),IF(RIGHT(G116,1)="k",1000*VALUE(LEFT(G116,LEN(G116)-1)),VALUE(SUBSTITUTE(G116,",",""))))))))),"N/A")</f>
        <v/>
      </c>
    </row>
    <row r="117" spans="1:60">
      <c s="1" r="A117" t="n">
        <v>3</v>
      </c>
      <c r="B117" t="s">
        <v>197</v>
      </c>
      <c r="C117" t="s">
        <v>3505</v>
      </c>
      <c r="I117">
        <f>IF(AND(K117&gt; J117, L117&gt; K117, M117&gt; L117, N117&gt; M117), "pos_trend", IF(AND(K117&lt; J117, L117&lt; K117, M117&lt; L117, N117&lt; M117), "neg_trend", "N/A"))</f>
        <v/>
      </c>
      <c r="J117">
        <f>IFERROR(IF(TRIM(C117)="-", "N/A", IF(RIGHT(C117,1)=")",IF(RIGHT(C117,2)="T)",-1000000000000*VALUE(MID(C117,2,LEN(C117)-3)),IF(RIGHT(C117,2)="M)",-1000000*VALUE(MID(C117,2,LEN(C117)-3)),IF(RIGHT(C117,2)="B)",-1000000000*VALUE(MID(C117,2,LEN(C117)-3)),IF(RIGHT(C117,2)="k)",-1000*VALUE(MID(C117,2,LEN(C117)-3)),VALUE(SUBSTITUTE(C117,",","")))))),IF(RIGHT(C117,1)="T",1000000000000*VALUE(LEFT(C117,LEN(C117)-1)),IF(RIGHT(C117,1)="M",1000000*VALUE(LEFT(C117,LEN(C117)-1)),IF(RIGHT(C117,1)="B",1000000000*VALUE(LEFT(C117,LEN(C117)-1)),IF(RIGHT(C117,1)="%",0.01*VALUE(LEFT(C117,LEN(C117)-1)),IF(RIGHT(C117,1)="k",1000*VALUE(LEFT(C117,LEN(C117)-1)),VALUE(SUBSTITUTE(C117,",",""))))))))),"N/A")</f>
        <v/>
      </c>
      <c r="K117">
        <f>IFERROR(IF(TRIM(D117)="-", "N/A", IF(RIGHT(D117,1)=")",IF(RIGHT(D117,2)="T)",-1000000000000*VALUE(MID(D117,2,LEN(D117)-3)),IF(RIGHT(D117,2)="M)",-1000000*VALUE(MID(D117,2,LEN(D117)-3)),IF(RIGHT(D117,2)="B)",-1000000000*VALUE(MID(D117,2,LEN(D117)-3)),IF(RIGHT(D117,2)="k)",-1000*VALUE(MID(D117,2,LEN(D117)-3)),VALUE(SUBSTITUTE(D117,",","")))))),IF(RIGHT(D117,1)="T",1000000000000*VALUE(LEFT(D117,LEN(D117)-1)),IF(RIGHT(D117,1)="M",1000000*VALUE(LEFT(D117,LEN(D117)-1)),IF(RIGHT(D117,1)="B",1000000000*VALUE(LEFT(D117,LEN(D117)-1)),IF(RIGHT(D117,1)="%",0.01*VALUE(LEFT(D117,LEN(D117)-1)),IF(RIGHT(D117,1)="k",1000*VALUE(LEFT(D117,LEN(D117)-1)),VALUE(SUBSTITUTE(D117,",",""))))))))),"N/A")</f>
        <v/>
      </c>
      <c r="L117">
        <f>IFERROR(IF(TRIM(E117)="-", "N/A", IF(RIGHT(E117,1)=")",IF(RIGHT(E117,2)="T)",-1000000000000*VALUE(MID(E117,2,LEN(E117)-3)),IF(RIGHT(E117,2)="M)",-1000000*VALUE(MID(E117,2,LEN(E117)-3)),IF(RIGHT(E117,2)="B)",-1000000000*VALUE(MID(E117,2,LEN(E117)-3)),IF(RIGHT(E117,2)="k)",-1000*VALUE(MID(E117,2,LEN(E117)-3)),VALUE(SUBSTITUTE(E117,",","")))))),IF(RIGHT(E117,1)="T",1000000000000*VALUE(LEFT(E117,LEN(E117)-1)),IF(RIGHT(E117,1)="M",1000000*VALUE(LEFT(E117,LEN(E117)-1)),IF(RIGHT(E117,1)="B",1000000000*VALUE(LEFT(E117,LEN(E117)-1)),IF(RIGHT(E117,1)="%",0.01*VALUE(LEFT(E117,LEN(E117)-1)),IF(RIGHT(E117,1)="k",1000*VALUE(LEFT(E117,LEN(E117)-1)),VALUE(SUBSTITUTE(E117,",",""))))))))),"N/A")</f>
        <v/>
      </c>
      <c r="M117">
        <f>IFERROR(IF(TRIM(F117)="-", "N/A", IF(RIGHT(F117,1)=")",IF(RIGHT(F117,2)="T)",-1000000000000*VALUE(MID(F117,2,LEN(F117)-3)),IF(RIGHT(F117,2)="M)",-1000000*VALUE(MID(F117,2,LEN(F117)-3)),IF(RIGHT(F117,2)="B)",-1000000000*VALUE(MID(F117,2,LEN(F117)-3)),IF(RIGHT(F117,2)="k)",-1000*VALUE(MID(F117,2,LEN(F117)-3)),VALUE(SUBSTITUTE(F117,",","")))))),IF(RIGHT(F117,1)="T",1000000000000*VALUE(LEFT(F117,LEN(F117)-1)),IF(RIGHT(F117,1)="M",1000000*VALUE(LEFT(F117,LEN(F117)-1)),IF(RIGHT(F117,1)="B",1000000000*VALUE(LEFT(F117,LEN(F117)-1)),IF(RIGHT(F117,1)="%",0.01*VALUE(LEFT(F117,LEN(F117)-1)),IF(RIGHT(F117,1)="k",1000*VALUE(LEFT(F117,LEN(F117)-1)),VALUE(SUBSTITUTE(F117,",",""))))))))),"N/A")</f>
        <v/>
      </c>
      <c r="N117">
        <f>IFERROR(IF(TRIM(G117)="-", "N/A", IF(RIGHT(G117,1)=")",IF(RIGHT(G117,2)="T)",-1000000000000*VALUE(MID(G117,2,LEN(G117)-3)),IF(RIGHT(G117,2)="M)",-1000000*VALUE(MID(G117,2,LEN(G117)-3)),IF(RIGHT(G117,2)="B)",-1000000000*VALUE(MID(G117,2,LEN(G117)-3)),IF(RIGHT(G117,2)="k)",-1000*VALUE(MID(G117,2,LEN(G117)-3)),VALUE(SUBSTITUTE(G117,",","")))))),IF(RIGHT(G117,1)="T",1000000000000*VALUE(LEFT(G117,LEN(G117)-1)),IF(RIGHT(G117,1)="M",1000000*VALUE(LEFT(G117,LEN(G117)-1)),IF(RIGHT(G117,1)="B",1000000000*VALUE(LEFT(G117,LEN(G117)-1)),IF(RIGHT(G117,1)="%",0.01*VALUE(LEFT(G117,LEN(G117)-1)),IF(RIGHT(G117,1)="k",1000*VALUE(LEFT(G117,LEN(G117)-1)),VALUE(SUBSTITUTE(G117,",",""))))))))),"N/A")</f>
        <v/>
      </c>
    </row>
    <row r="118" spans="1:60">
      <c s="1" r="A118" t="n">
        <v>4</v>
      </c>
      <c r="B118" t="s">
        <v>199</v>
      </c>
      <c r="C118" t="s">
        <v>66</v>
      </c>
      <c r="I118">
        <f>IF(AND(K118&gt; J118, L118&gt; K118, M118&gt; L118, N118&gt; M118), "pos_trend", IF(AND(K118&lt; J118, L118&lt; K118, M118&lt; L118, N118&lt; M118), "neg_trend", "N/A"))</f>
        <v/>
      </c>
      <c r="J118">
        <f>IFERROR(IF(TRIM(C118)="-", "N/A", IF(RIGHT(C118,1)=")",IF(RIGHT(C118,2)="T)",-1000000000000*VALUE(MID(C118,2,LEN(C118)-3)),IF(RIGHT(C118,2)="M)",-1000000*VALUE(MID(C118,2,LEN(C118)-3)),IF(RIGHT(C118,2)="B)",-1000000000*VALUE(MID(C118,2,LEN(C118)-3)),IF(RIGHT(C118,2)="k)",-1000*VALUE(MID(C118,2,LEN(C118)-3)),VALUE(SUBSTITUTE(C118,",","")))))),IF(RIGHT(C118,1)="T",1000000000000*VALUE(LEFT(C118,LEN(C118)-1)),IF(RIGHT(C118,1)="M",1000000*VALUE(LEFT(C118,LEN(C118)-1)),IF(RIGHT(C118,1)="B",1000000000*VALUE(LEFT(C118,LEN(C118)-1)),IF(RIGHT(C118,1)="%",0.01*VALUE(LEFT(C118,LEN(C118)-1)),IF(RIGHT(C118,1)="k",1000*VALUE(LEFT(C118,LEN(C118)-1)),VALUE(SUBSTITUTE(C118,",",""))))))))),"N/A")</f>
        <v/>
      </c>
      <c r="K118">
        <f>IFERROR(IF(TRIM(D118)="-", "N/A", IF(RIGHT(D118,1)=")",IF(RIGHT(D118,2)="T)",-1000000000000*VALUE(MID(D118,2,LEN(D118)-3)),IF(RIGHT(D118,2)="M)",-1000000*VALUE(MID(D118,2,LEN(D118)-3)),IF(RIGHT(D118,2)="B)",-1000000000*VALUE(MID(D118,2,LEN(D118)-3)),IF(RIGHT(D118,2)="k)",-1000*VALUE(MID(D118,2,LEN(D118)-3)),VALUE(SUBSTITUTE(D118,",","")))))),IF(RIGHT(D118,1)="T",1000000000000*VALUE(LEFT(D118,LEN(D118)-1)),IF(RIGHT(D118,1)="M",1000000*VALUE(LEFT(D118,LEN(D118)-1)),IF(RIGHT(D118,1)="B",1000000000*VALUE(LEFT(D118,LEN(D118)-1)),IF(RIGHT(D118,1)="%",0.01*VALUE(LEFT(D118,LEN(D118)-1)),IF(RIGHT(D118,1)="k",1000*VALUE(LEFT(D118,LEN(D118)-1)),VALUE(SUBSTITUTE(D118,",",""))))))))),"N/A")</f>
        <v/>
      </c>
      <c r="L118">
        <f>IFERROR(IF(TRIM(E118)="-", "N/A", IF(RIGHT(E118,1)=")",IF(RIGHT(E118,2)="T)",-1000000000000*VALUE(MID(E118,2,LEN(E118)-3)),IF(RIGHT(E118,2)="M)",-1000000*VALUE(MID(E118,2,LEN(E118)-3)),IF(RIGHT(E118,2)="B)",-1000000000*VALUE(MID(E118,2,LEN(E118)-3)),IF(RIGHT(E118,2)="k)",-1000*VALUE(MID(E118,2,LEN(E118)-3)),VALUE(SUBSTITUTE(E118,",","")))))),IF(RIGHT(E118,1)="T",1000000000000*VALUE(LEFT(E118,LEN(E118)-1)),IF(RIGHT(E118,1)="M",1000000*VALUE(LEFT(E118,LEN(E118)-1)),IF(RIGHT(E118,1)="B",1000000000*VALUE(LEFT(E118,LEN(E118)-1)),IF(RIGHT(E118,1)="%",0.01*VALUE(LEFT(E118,LEN(E118)-1)),IF(RIGHT(E118,1)="k",1000*VALUE(LEFT(E118,LEN(E118)-1)),VALUE(SUBSTITUTE(E118,",",""))))))))),"N/A")</f>
        <v/>
      </c>
      <c r="M118">
        <f>IFERROR(IF(TRIM(F118)="-", "N/A", IF(RIGHT(F118,1)=")",IF(RIGHT(F118,2)="T)",-1000000000000*VALUE(MID(F118,2,LEN(F118)-3)),IF(RIGHT(F118,2)="M)",-1000000*VALUE(MID(F118,2,LEN(F118)-3)),IF(RIGHT(F118,2)="B)",-1000000000*VALUE(MID(F118,2,LEN(F118)-3)),IF(RIGHT(F118,2)="k)",-1000*VALUE(MID(F118,2,LEN(F118)-3)),VALUE(SUBSTITUTE(F118,",","")))))),IF(RIGHT(F118,1)="T",1000000000000*VALUE(LEFT(F118,LEN(F118)-1)),IF(RIGHT(F118,1)="M",1000000*VALUE(LEFT(F118,LEN(F118)-1)),IF(RIGHT(F118,1)="B",1000000000*VALUE(LEFT(F118,LEN(F118)-1)),IF(RIGHT(F118,1)="%",0.01*VALUE(LEFT(F118,LEN(F118)-1)),IF(RIGHT(F118,1)="k",1000*VALUE(LEFT(F118,LEN(F118)-1)),VALUE(SUBSTITUTE(F118,",",""))))))))),"N/A")</f>
        <v/>
      </c>
      <c r="N118">
        <f>IFERROR(IF(TRIM(G118)="-", "N/A", IF(RIGHT(G118,1)=")",IF(RIGHT(G118,2)="T)",-1000000000000*VALUE(MID(G118,2,LEN(G118)-3)),IF(RIGHT(G118,2)="M)",-1000000*VALUE(MID(G118,2,LEN(G118)-3)),IF(RIGHT(G118,2)="B)",-1000000000*VALUE(MID(G118,2,LEN(G118)-3)),IF(RIGHT(G118,2)="k)",-1000*VALUE(MID(G118,2,LEN(G118)-3)),VALUE(SUBSTITUTE(G118,",","")))))),IF(RIGHT(G118,1)="T",1000000000000*VALUE(LEFT(G118,LEN(G118)-1)),IF(RIGHT(G118,1)="M",1000000*VALUE(LEFT(G118,LEN(G118)-1)),IF(RIGHT(G118,1)="B",1000000000*VALUE(LEFT(G118,LEN(G118)-1)),IF(RIGHT(G118,1)="%",0.01*VALUE(LEFT(G118,LEN(G118)-1)),IF(RIGHT(G118,1)="k",1000*VALUE(LEFT(G118,LEN(G118)-1)),VALUE(SUBSTITUTE(G118,",",""))))))))),"N/A")</f>
        <v/>
      </c>
    </row>
    <row r="119" spans="1:60">
      <c s="1" r="A119" t="n">
        <v>5</v>
      </c>
      <c r="B119" t="s">
        <v>201</v>
      </c>
      <c r="C119" t="s">
        <v>4604</v>
      </c>
      <c r="I119">
        <f>IF(AND(K119&gt; J119, L119&gt; K119, M119&gt; L119, N119&gt; M119), "pos_trend", IF(AND(K119&lt; J119, L119&lt; K119, M119&lt; L119, N119&lt; M119), "neg_trend", "N/A"))</f>
        <v/>
      </c>
      <c r="J119">
        <f>IFERROR(IF(TRIM(C119)="-", "N/A", IF(RIGHT(C119,1)=")",IF(RIGHT(C119,2)="T)",-1000000000000*VALUE(MID(C119,2,LEN(C119)-3)),IF(RIGHT(C119,2)="M)",-1000000*VALUE(MID(C119,2,LEN(C119)-3)),IF(RIGHT(C119,2)="B)",-1000000000*VALUE(MID(C119,2,LEN(C119)-3)),IF(RIGHT(C119,2)="k)",-1000*VALUE(MID(C119,2,LEN(C119)-3)),VALUE(SUBSTITUTE(C119,",","")))))),IF(RIGHT(C119,1)="T",1000000000000*VALUE(LEFT(C119,LEN(C119)-1)),IF(RIGHT(C119,1)="M",1000000*VALUE(LEFT(C119,LEN(C119)-1)),IF(RIGHT(C119,1)="B",1000000000*VALUE(LEFT(C119,LEN(C119)-1)),IF(RIGHT(C119,1)="%",0.01*VALUE(LEFT(C119,LEN(C119)-1)),IF(RIGHT(C119,1)="k",1000*VALUE(LEFT(C119,LEN(C119)-1)),VALUE(SUBSTITUTE(C119,",",""))))))))),"N/A")</f>
        <v/>
      </c>
      <c r="K119">
        <f>IFERROR(IF(TRIM(D119)="-", "N/A", IF(RIGHT(D119,1)=")",IF(RIGHT(D119,2)="T)",-1000000000000*VALUE(MID(D119,2,LEN(D119)-3)),IF(RIGHT(D119,2)="M)",-1000000*VALUE(MID(D119,2,LEN(D119)-3)),IF(RIGHT(D119,2)="B)",-1000000000*VALUE(MID(D119,2,LEN(D119)-3)),IF(RIGHT(D119,2)="k)",-1000*VALUE(MID(D119,2,LEN(D119)-3)),VALUE(SUBSTITUTE(D119,",","")))))),IF(RIGHT(D119,1)="T",1000000000000*VALUE(LEFT(D119,LEN(D119)-1)),IF(RIGHT(D119,1)="M",1000000*VALUE(LEFT(D119,LEN(D119)-1)),IF(RIGHT(D119,1)="B",1000000000*VALUE(LEFT(D119,LEN(D119)-1)),IF(RIGHT(D119,1)="%",0.01*VALUE(LEFT(D119,LEN(D119)-1)),IF(RIGHT(D119,1)="k",1000*VALUE(LEFT(D119,LEN(D119)-1)),VALUE(SUBSTITUTE(D119,",",""))))))))),"N/A")</f>
        <v/>
      </c>
      <c r="L119">
        <f>IFERROR(IF(TRIM(E119)="-", "N/A", IF(RIGHT(E119,1)=")",IF(RIGHT(E119,2)="T)",-1000000000000*VALUE(MID(E119,2,LEN(E119)-3)),IF(RIGHT(E119,2)="M)",-1000000*VALUE(MID(E119,2,LEN(E119)-3)),IF(RIGHT(E119,2)="B)",-1000000000*VALUE(MID(E119,2,LEN(E119)-3)),IF(RIGHT(E119,2)="k)",-1000*VALUE(MID(E119,2,LEN(E119)-3)),VALUE(SUBSTITUTE(E119,",","")))))),IF(RIGHT(E119,1)="T",1000000000000*VALUE(LEFT(E119,LEN(E119)-1)),IF(RIGHT(E119,1)="M",1000000*VALUE(LEFT(E119,LEN(E119)-1)),IF(RIGHT(E119,1)="B",1000000000*VALUE(LEFT(E119,LEN(E119)-1)),IF(RIGHT(E119,1)="%",0.01*VALUE(LEFT(E119,LEN(E119)-1)),IF(RIGHT(E119,1)="k",1000*VALUE(LEFT(E119,LEN(E119)-1)),VALUE(SUBSTITUTE(E119,",",""))))))))),"N/A")</f>
        <v/>
      </c>
      <c r="M119">
        <f>IFERROR(IF(TRIM(F119)="-", "N/A", IF(RIGHT(F119,1)=")",IF(RIGHT(F119,2)="T)",-1000000000000*VALUE(MID(F119,2,LEN(F119)-3)),IF(RIGHT(F119,2)="M)",-1000000*VALUE(MID(F119,2,LEN(F119)-3)),IF(RIGHT(F119,2)="B)",-1000000000*VALUE(MID(F119,2,LEN(F119)-3)),IF(RIGHT(F119,2)="k)",-1000*VALUE(MID(F119,2,LEN(F119)-3)),VALUE(SUBSTITUTE(F119,",","")))))),IF(RIGHT(F119,1)="T",1000000000000*VALUE(LEFT(F119,LEN(F119)-1)),IF(RIGHT(F119,1)="M",1000000*VALUE(LEFT(F119,LEN(F119)-1)),IF(RIGHT(F119,1)="B",1000000000*VALUE(LEFT(F119,LEN(F119)-1)),IF(RIGHT(F119,1)="%",0.01*VALUE(LEFT(F119,LEN(F119)-1)),IF(RIGHT(F119,1)="k",1000*VALUE(LEFT(F119,LEN(F119)-1)),VALUE(SUBSTITUTE(F119,",",""))))))))),"N/A")</f>
        <v/>
      </c>
      <c r="N119">
        <f>IFERROR(IF(TRIM(G119)="-", "N/A", IF(RIGHT(G119,1)=")",IF(RIGHT(G119,2)="T)",-1000000000000*VALUE(MID(G119,2,LEN(G119)-3)),IF(RIGHT(G119,2)="M)",-1000000*VALUE(MID(G119,2,LEN(G119)-3)),IF(RIGHT(G119,2)="B)",-1000000000*VALUE(MID(G119,2,LEN(G119)-3)),IF(RIGHT(G119,2)="k)",-1000*VALUE(MID(G119,2,LEN(G119)-3)),VALUE(SUBSTITUTE(G119,",","")))))),IF(RIGHT(G119,1)="T",1000000000000*VALUE(LEFT(G119,LEN(G119)-1)),IF(RIGHT(G119,1)="M",1000000*VALUE(LEFT(G119,LEN(G119)-1)),IF(RIGHT(G119,1)="B",1000000000*VALUE(LEFT(G119,LEN(G119)-1)),IF(RIGHT(G119,1)="%",0.01*VALUE(LEFT(G119,LEN(G119)-1)),IF(RIGHT(G119,1)="k",1000*VALUE(LEFT(G119,LEN(G119)-1)),VALUE(SUBSTITUTE(G119,",",""))))))))),"N/A")</f>
        <v/>
      </c>
    </row>
    <row r="120" spans="1:60">
      <c s="1" r="A120" t="n">
        <v>6</v>
      </c>
      <c r="B120" t="s">
        <v>203</v>
      </c>
      <c r="C120" t="s">
        <v>4605</v>
      </c>
      <c r="I120">
        <f>IF(AND(K120&gt; J120, L120&gt; K120, M120&gt; L120, N120&gt; M120), "pos_trend", IF(AND(K120&lt; J120, L120&lt; K120, M120&lt; L120, N120&lt; M120), "neg_trend", "N/A"))</f>
        <v/>
      </c>
      <c r="J120">
        <f>IFERROR(IF(TRIM(C120)="-", "N/A", IF(RIGHT(C120,1)=")",IF(RIGHT(C120,2)="T)",-1000000000000*VALUE(MID(C120,2,LEN(C120)-3)),IF(RIGHT(C120,2)="M)",-1000000*VALUE(MID(C120,2,LEN(C120)-3)),IF(RIGHT(C120,2)="B)",-1000000000*VALUE(MID(C120,2,LEN(C120)-3)),IF(RIGHT(C120,2)="k)",-1000*VALUE(MID(C120,2,LEN(C120)-3)),VALUE(SUBSTITUTE(C120,",","")))))),IF(RIGHT(C120,1)="T",1000000000000*VALUE(LEFT(C120,LEN(C120)-1)),IF(RIGHT(C120,1)="M",1000000*VALUE(LEFT(C120,LEN(C120)-1)),IF(RIGHT(C120,1)="B",1000000000*VALUE(LEFT(C120,LEN(C120)-1)),IF(RIGHT(C120,1)="%",0.01*VALUE(LEFT(C120,LEN(C120)-1)),IF(RIGHT(C120,1)="k",1000*VALUE(LEFT(C120,LEN(C120)-1)),VALUE(SUBSTITUTE(C120,",",""))))))))),"N/A")</f>
        <v/>
      </c>
      <c r="K120">
        <f>IFERROR(IF(TRIM(D120)="-", "N/A", IF(RIGHT(D120,1)=")",IF(RIGHT(D120,2)="T)",-1000000000000*VALUE(MID(D120,2,LEN(D120)-3)),IF(RIGHT(D120,2)="M)",-1000000*VALUE(MID(D120,2,LEN(D120)-3)),IF(RIGHT(D120,2)="B)",-1000000000*VALUE(MID(D120,2,LEN(D120)-3)),IF(RIGHT(D120,2)="k)",-1000*VALUE(MID(D120,2,LEN(D120)-3)),VALUE(SUBSTITUTE(D120,",","")))))),IF(RIGHT(D120,1)="T",1000000000000*VALUE(LEFT(D120,LEN(D120)-1)),IF(RIGHT(D120,1)="M",1000000*VALUE(LEFT(D120,LEN(D120)-1)),IF(RIGHT(D120,1)="B",1000000000*VALUE(LEFT(D120,LEN(D120)-1)),IF(RIGHT(D120,1)="%",0.01*VALUE(LEFT(D120,LEN(D120)-1)),IF(RIGHT(D120,1)="k",1000*VALUE(LEFT(D120,LEN(D120)-1)),VALUE(SUBSTITUTE(D120,",",""))))))))),"N/A")</f>
        <v/>
      </c>
      <c r="L120">
        <f>IFERROR(IF(TRIM(E120)="-", "N/A", IF(RIGHT(E120,1)=")",IF(RIGHT(E120,2)="T)",-1000000000000*VALUE(MID(E120,2,LEN(E120)-3)),IF(RIGHT(E120,2)="M)",-1000000*VALUE(MID(E120,2,LEN(E120)-3)),IF(RIGHT(E120,2)="B)",-1000000000*VALUE(MID(E120,2,LEN(E120)-3)),IF(RIGHT(E120,2)="k)",-1000*VALUE(MID(E120,2,LEN(E120)-3)),VALUE(SUBSTITUTE(E120,",","")))))),IF(RIGHT(E120,1)="T",1000000000000*VALUE(LEFT(E120,LEN(E120)-1)),IF(RIGHT(E120,1)="M",1000000*VALUE(LEFT(E120,LEN(E120)-1)),IF(RIGHT(E120,1)="B",1000000000*VALUE(LEFT(E120,LEN(E120)-1)),IF(RIGHT(E120,1)="%",0.01*VALUE(LEFT(E120,LEN(E120)-1)),IF(RIGHT(E120,1)="k",1000*VALUE(LEFT(E120,LEN(E120)-1)),VALUE(SUBSTITUTE(E120,",",""))))))))),"N/A")</f>
        <v/>
      </c>
      <c r="M120">
        <f>IFERROR(IF(TRIM(F120)="-", "N/A", IF(RIGHT(F120,1)=")",IF(RIGHT(F120,2)="T)",-1000000000000*VALUE(MID(F120,2,LEN(F120)-3)),IF(RIGHT(F120,2)="M)",-1000000*VALUE(MID(F120,2,LEN(F120)-3)),IF(RIGHT(F120,2)="B)",-1000000000*VALUE(MID(F120,2,LEN(F120)-3)),IF(RIGHT(F120,2)="k)",-1000*VALUE(MID(F120,2,LEN(F120)-3)),VALUE(SUBSTITUTE(F120,",","")))))),IF(RIGHT(F120,1)="T",1000000000000*VALUE(LEFT(F120,LEN(F120)-1)),IF(RIGHT(F120,1)="M",1000000*VALUE(LEFT(F120,LEN(F120)-1)),IF(RIGHT(F120,1)="B",1000000000*VALUE(LEFT(F120,LEN(F120)-1)),IF(RIGHT(F120,1)="%",0.01*VALUE(LEFT(F120,LEN(F120)-1)),IF(RIGHT(F120,1)="k",1000*VALUE(LEFT(F120,LEN(F120)-1)),VALUE(SUBSTITUTE(F120,",",""))))))))),"N/A")</f>
        <v/>
      </c>
      <c r="N120">
        <f>IFERROR(IF(TRIM(G120)="-", "N/A", IF(RIGHT(G120,1)=")",IF(RIGHT(G120,2)="T)",-1000000000000*VALUE(MID(G120,2,LEN(G120)-3)),IF(RIGHT(G120,2)="M)",-1000000*VALUE(MID(G120,2,LEN(G120)-3)),IF(RIGHT(G120,2)="B)",-1000000000*VALUE(MID(G120,2,LEN(G120)-3)),IF(RIGHT(G120,2)="k)",-1000*VALUE(MID(G120,2,LEN(G120)-3)),VALUE(SUBSTITUTE(G120,",","")))))),IF(RIGHT(G120,1)="T",1000000000000*VALUE(LEFT(G120,LEN(G120)-1)),IF(RIGHT(G120,1)="M",1000000*VALUE(LEFT(G120,LEN(G120)-1)),IF(RIGHT(G120,1)="B",1000000000*VALUE(LEFT(G120,LEN(G120)-1)),IF(RIGHT(G120,1)="%",0.01*VALUE(LEFT(G120,LEN(G120)-1)),IF(RIGHT(G120,1)="k",1000*VALUE(LEFT(G120,LEN(G120)-1)),VALUE(SUBSTITUTE(G120,",",""))))))))),"N/A")</f>
        <v/>
      </c>
    </row>
    <row r="121" spans="1:60">
      <c s="1" r="A121" t="n">
        <v>7</v>
      </c>
      <c r="B121" t="s">
        <v>205</v>
      </c>
      <c r="C121" t="s">
        <v>3148</v>
      </c>
      <c r="I121">
        <f>IF(AND(K121&gt; J121, L121&gt; K121, M121&gt; L121, N121&gt; M121), "pos_trend", IF(AND(K121&lt; J121, L121&lt; K121, M121&lt; L121, N121&lt; M121), "neg_trend", "N/A"))</f>
        <v/>
      </c>
      <c r="J121">
        <f>IFERROR(IF(TRIM(C121)="-", "N/A", IF(RIGHT(C121,1)=")",IF(RIGHT(C121,2)="T)",-1000000000000*VALUE(MID(C121,2,LEN(C121)-3)),IF(RIGHT(C121,2)="M)",-1000000*VALUE(MID(C121,2,LEN(C121)-3)),IF(RIGHT(C121,2)="B)",-1000000000*VALUE(MID(C121,2,LEN(C121)-3)),IF(RIGHT(C121,2)="k)",-1000*VALUE(MID(C121,2,LEN(C121)-3)),VALUE(SUBSTITUTE(C121,",","")))))),IF(RIGHT(C121,1)="T",1000000000000*VALUE(LEFT(C121,LEN(C121)-1)),IF(RIGHT(C121,1)="M",1000000*VALUE(LEFT(C121,LEN(C121)-1)),IF(RIGHT(C121,1)="B",1000000000*VALUE(LEFT(C121,LEN(C121)-1)),IF(RIGHT(C121,1)="%",0.01*VALUE(LEFT(C121,LEN(C121)-1)),IF(RIGHT(C121,1)="k",1000*VALUE(LEFT(C121,LEN(C121)-1)),VALUE(SUBSTITUTE(C121,",",""))))))))),"N/A")</f>
        <v/>
      </c>
      <c r="K121">
        <f>IFERROR(IF(TRIM(D121)="-", "N/A", IF(RIGHT(D121,1)=")",IF(RIGHT(D121,2)="T)",-1000000000000*VALUE(MID(D121,2,LEN(D121)-3)),IF(RIGHT(D121,2)="M)",-1000000*VALUE(MID(D121,2,LEN(D121)-3)),IF(RIGHT(D121,2)="B)",-1000000000*VALUE(MID(D121,2,LEN(D121)-3)),IF(RIGHT(D121,2)="k)",-1000*VALUE(MID(D121,2,LEN(D121)-3)),VALUE(SUBSTITUTE(D121,",","")))))),IF(RIGHT(D121,1)="T",1000000000000*VALUE(LEFT(D121,LEN(D121)-1)),IF(RIGHT(D121,1)="M",1000000*VALUE(LEFT(D121,LEN(D121)-1)),IF(RIGHT(D121,1)="B",1000000000*VALUE(LEFT(D121,LEN(D121)-1)),IF(RIGHT(D121,1)="%",0.01*VALUE(LEFT(D121,LEN(D121)-1)),IF(RIGHT(D121,1)="k",1000*VALUE(LEFT(D121,LEN(D121)-1)),VALUE(SUBSTITUTE(D121,",",""))))))))),"N/A")</f>
        <v/>
      </c>
      <c r="L121">
        <f>IFERROR(IF(TRIM(E121)="-", "N/A", IF(RIGHT(E121,1)=")",IF(RIGHT(E121,2)="T)",-1000000000000*VALUE(MID(E121,2,LEN(E121)-3)),IF(RIGHT(E121,2)="M)",-1000000*VALUE(MID(E121,2,LEN(E121)-3)),IF(RIGHT(E121,2)="B)",-1000000000*VALUE(MID(E121,2,LEN(E121)-3)),IF(RIGHT(E121,2)="k)",-1000*VALUE(MID(E121,2,LEN(E121)-3)),VALUE(SUBSTITUTE(E121,",","")))))),IF(RIGHT(E121,1)="T",1000000000000*VALUE(LEFT(E121,LEN(E121)-1)),IF(RIGHT(E121,1)="M",1000000*VALUE(LEFT(E121,LEN(E121)-1)),IF(RIGHT(E121,1)="B",1000000000*VALUE(LEFT(E121,LEN(E121)-1)),IF(RIGHT(E121,1)="%",0.01*VALUE(LEFT(E121,LEN(E121)-1)),IF(RIGHT(E121,1)="k",1000*VALUE(LEFT(E121,LEN(E121)-1)),VALUE(SUBSTITUTE(E121,",",""))))))))),"N/A")</f>
        <v/>
      </c>
      <c r="M121">
        <f>IFERROR(IF(TRIM(F121)="-", "N/A", IF(RIGHT(F121,1)=")",IF(RIGHT(F121,2)="T)",-1000000000000*VALUE(MID(F121,2,LEN(F121)-3)),IF(RIGHT(F121,2)="M)",-1000000*VALUE(MID(F121,2,LEN(F121)-3)),IF(RIGHT(F121,2)="B)",-1000000000*VALUE(MID(F121,2,LEN(F121)-3)),IF(RIGHT(F121,2)="k)",-1000*VALUE(MID(F121,2,LEN(F121)-3)),VALUE(SUBSTITUTE(F121,",","")))))),IF(RIGHT(F121,1)="T",1000000000000*VALUE(LEFT(F121,LEN(F121)-1)),IF(RIGHT(F121,1)="M",1000000*VALUE(LEFT(F121,LEN(F121)-1)),IF(RIGHT(F121,1)="B",1000000000*VALUE(LEFT(F121,LEN(F121)-1)),IF(RIGHT(F121,1)="%",0.01*VALUE(LEFT(F121,LEN(F121)-1)),IF(RIGHT(F121,1)="k",1000*VALUE(LEFT(F121,LEN(F121)-1)),VALUE(SUBSTITUTE(F121,",",""))))))))),"N/A")</f>
        <v/>
      </c>
      <c r="N121">
        <f>IFERROR(IF(TRIM(G121)="-", "N/A", IF(RIGHT(G121,1)=")",IF(RIGHT(G121,2)="T)",-1000000000000*VALUE(MID(G121,2,LEN(G121)-3)),IF(RIGHT(G121,2)="M)",-1000000*VALUE(MID(G121,2,LEN(G121)-3)),IF(RIGHT(G121,2)="B)",-1000000000*VALUE(MID(G121,2,LEN(G121)-3)),IF(RIGHT(G121,2)="k)",-1000*VALUE(MID(G121,2,LEN(G121)-3)),VALUE(SUBSTITUTE(G121,",","")))))),IF(RIGHT(G121,1)="T",1000000000000*VALUE(LEFT(G121,LEN(G121)-1)),IF(RIGHT(G121,1)="M",1000000*VALUE(LEFT(G121,LEN(G121)-1)),IF(RIGHT(G121,1)="B",1000000000*VALUE(LEFT(G121,LEN(G121)-1)),IF(RIGHT(G121,1)="%",0.01*VALUE(LEFT(G121,LEN(G121)-1)),IF(RIGHT(G121,1)="k",1000*VALUE(LEFT(G121,LEN(G121)-1)),VALUE(SUBSTITUTE(G121,",",""))))))))),"N/A")</f>
        <v/>
      </c>
    </row>
    <row r="122" spans="1:60">
      <c s="1" r="A122" t="n">
        <v>8</v>
      </c>
      <c r="B122" t="s">
        <v>207</v>
      </c>
      <c r="C122" t="s">
        <v>4606</v>
      </c>
      <c r="I122">
        <f>IF(AND(K122&gt; J122, L122&gt; K122, M122&gt; L122, N122&gt; M122), "pos_trend", IF(AND(K122&lt; J122, L122&lt; K122, M122&lt; L122, N122&lt; M122), "neg_trend", "N/A"))</f>
        <v/>
      </c>
      <c r="J122">
        <f>IFERROR(IF(TRIM(C122)="-", "N/A", IF(RIGHT(C122,1)=")",IF(RIGHT(C122,2)="T)",-1000000000000*VALUE(MID(C122,2,LEN(C122)-3)),IF(RIGHT(C122,2)="M)",-1000000*VALUE(MID(C122,2,LEN(C122)-3)),IF(RIGHT(C122,2)="B)",-1000000000*VALUE(MID(C122,2,LEN(C122)-3)),IF(RIGHT(C122,2)="k)",-1000*VALUE(MID(C122,2,LEN(C122)-3)),VALUE(SUBSTITUTE(C122,",","")))))),IF(RIGHT(C122,1)="T",1000000000000*VALUE(LEFT(C122,LEN(C122)-1)),IF(RIGHT(C122,1)="M",1000000*VALUE(LEFT(C122,LEN(C122)-1)),IF(RIGHT(C122,1)="B",1000000000*VALUE(LEFT(C122,LEN(C122)-1)),IF(RIGHT(C122,1)="%",0.01*VALUE(LEFT(C122,LEN(C122)-1)),IF(RIGHT(C122,1)="k",1000*VALUE(LEFT(C122,LEN(C122)-1)),VALUE(SUBSTITUTE(C122,",",""))))))))),"N/A")</f>
        <v/>
      </c>
      <c r="K122">
        <f>IFERROR(IF(TRIM(D122)="-", "N/A", IF(RIGHT(D122,1)=")",IF(RIGHT(D122,2)="T)",-1000000000000*VALUE(MID(D122,2,LEN(D122)-3)),IF(RIGHT(D122,2)="M)",-1000000*VALUE(MID(D122,2,LEN(D122)-3)),IF(RIGHT(D122,2)="B)",-1000000000*VALUE(MID(D122,2,LEN(D122)-3)),IF(RIGHT(D122,2)="k)",-1000*VALUE(MID(D122,2,LEN(D122)-3)),VALUE(SUBSTITUTE(D122,",","")))))),IF(RIGHT(D122,1)="T",1000000000000*VALUE(LEFT(D122,LEN(D122)-1)),IF(RIGHT(D122,1)="M",1000000*VALUE(LEFT(D122,LEN(D122)-1)),IF(RIGHT(D122,1)="B",1000000000*VALUE(LEFT(D122,LEN(D122)-1)),IF(RIGHT(D122,1)="%",0.01*VALUE(LEFT(D122,LEN(D122)-1)),IF(RIGHT(D122,1)="k",1000*VALUE(LEFT(D122,LEN(D122)-1)),VALUE(SUBSTITUTE(D122,",",""))))))))),"N/A")</f>
        <v/>
      </c>
      <c r="L122">
        <f>IFERROR(IF(TRIM(E122)="-", "N/A", IF(RIGHT(E122,1)=")",IF(RIGHT(E122,2)="T)",-1000000000000*VALUE(MID(E122,2,LEN(E122)-3)),IF(RIGHT(E122,2)="M)",-1000000*VALUE(MID(E122,2,LEN(E122)-3)),IF(RIGHT(E122,2)="B)",-1000000000*VALUE(MID(E122,2,LEN(E122)-3)),IF(RIGHT(E122,2)="k)",-1000*VALUE(MID(E122,2,LEN(E122)-3)),VALUE(SUBSTITUTE(E122,",","")))))),IF(RIGHT(E122,1)="T",1000000000000*VALUE(LEFT(E122,LEN(E122)-1)),IF(RIGHT(E122,1)="M",1000000*VALUE(LEFT(E122,LEN(E122)-1)),IF(RIGHT(E122,1)="B",1000000000*VALUE(LEFT(E122,LEN(E122)-1)),IF(RIGHT(E122,1)="%",0.01*VALUE(LEFT(E122,LEN(E122)-1)),IF(RIGHT(E122,1)="k",1000*VALUE(LEFT(E122,LEN(E122)-1)),VALUE(SUBSTITUTE(E122,",",""))))))))),"N/A")</f>
        <v/>
      </c>
      <c r="M122">
        <f>IFERROR(IF(TRIM(F122)="-", "N/A", IF(RIGHT(F122,1)=")",IF(RIGHT(F122,2)="T)",-1000000000000*VALUE(MID(F122,2,LEN(F122)-3)),IF(RIGHT(F122,2)="M)",-1000000*VALUE(MID(F122,2,LEN(F122)-3)),IF(RIGHT(F122,2)="B)",-1000000000*VALUE(MID(F122,2,LEN(F122)-3)),IF(RIGHT(F122,2)="k)",-1000*VALUE(MID(F122,2,LEN(F122)-3)),VALUE(SUBSTITUTE(F122,",","")))))),IF(RIGHT(F122,1)="T",1000000000000*VALUE(LEFT(F122,LEN(F122)-1)),IF(RIGHT(F122,1)="M",1000000*VALUE(LEFT(F122,LEN(F122)-1)),IF(RIGHT(F122,1)="B",1000000000*VALUE(LEFT(F122,LEN(F122)-1)),IF(RIGHT(F122,1)="%",0.01*VALUE(LEFT(F122,LEN(F122)-1)),IF(RIGHT(F122,1)="k",1000*VALUE(LEFT(F122,LEN(F122)-1)),VALUE(SUBSTITUTE(F122,",",""))))))))),"N/A")</f>
        <v/>
      </c>
      <c r="N122">
        <f>IFERROR(IF(TRIM(G122)="-", "N/A", IF(RIGHT(G122,1)=")",IF(RIGHT(G122,2)="T)",-1000000000000*VALUE(MID(G122,2,LEN(G122)-3)),IF(RIGHT(G122,2)="M)",-1000000*VALUE(MID(G122,2,LEN(G122)-3)),IF(RIGHT(G122,2)="B)",-1000000000*VALUE(MID(G122,2,LEN(G122)-3)),IF(RIGHT(G122,2)="k)",-1000*VALUE(MID(G122,2,LEN(G122)-3)),VALUE(SUBSTITUTE(G122,",","")))))),IF(RIGHT(G122,1)="T",1000000000000*VALUE(LEFT(G122,LEN(G122)-1)),IF(RIGHT(G122,1)="M",1000000*VALUE(LEFT(G122,LEN(G122)-1)),IF(RIGHT(G122,1)="B",1000000000*VALUE(LEFT(G122,LEN(G122)-1)),IF(RIGHT(G122,1)="%",0.01*VALUE(LEFT(G122,LEN(G122)-1)),IF(RIGHT(G122,1)="k",1000*VALUE(LEFT(G122,LEN(G122)-1)),VALUE(SUBSTITUTE(G122,",",""))))))))),"N/A")</f>
        <v/>
      </c>
    </row>
    <row r="123" spans="1:60">
      <c s="1" r="A123" t="n">
        <v>9</v>
      </c>
      <c r="B123" t="s">
        <v>209</v>
      </c>
      <c r="C123" t="s">
        <v>4607</v>
      </c>
      <c r="I123">
        <f>IF(AND(K123&gt; J123, L123&gt; K123, M123&gt; L123, N123&gt; M123), "pos_trend", IF(AND(K123&lt; J123, L123&lt; K123, M123&lt; L123, N123&lt; M123), "neg_trend", "N/A"))</f>
        <v/>
      </c>
      <c r="J123">
        <f>IFERROR(IF(TRIM(C123)="-", "N/A", IF(RIGHT(C123,1)=")",IF(RIGHT(C123,2)="T)",-1000000000000*VALUE(MID(C123,2,LEN(C123)-3)),IF(RIGHT(C123,2)="M)",-1000000*VALUE(MID(C123,2,LEN(C123)-3)),IF(RIGHT(C123,2)="B)",-1000000000*VALUE(MID(C123,2,LEN(C123)-3)),IF(RIGHT(C123,2)="k)",-1000*VALUE(MID(C123,2,LEN(C123)-3)),VALUE(SUBSTITUTE(C123,",","")))))),IF(RIGHT(C123,1)="T",1000000000000*VALUE(LEFT(C123,LEN(C123)-1)),IF(RIGHT(C123,1)="M",1000000*VALUE(LEFT(C123,LEN(C123)-1)),IF(RIGHT(C123,1)="B",1000000000*VALUE(LEFT(C123,LEN(C123)-1)),IF(RIGHT(C123,1)="%",0.01*VALUE(LEFT(C123,LEN(C123)-1)),IF(RIGHT(C123,1)="k",1000*VALUE(LEFT(C123,LEN(C123)-1)),VALUE(SUBSTITUTE(C123,",",""))))))))),"N/A")</f>
        <v/>
      </c>
      <c r="K123">
        <f>IFERROR(IF(TRIM(D123)="-", "N/A", IF(RIGHT(D123,1)=")",IF(RIGHT(D123,2)="T)",-1000000000000*VALUE(MID(D123,2,LEN(D123)-3)),IF(RIGHT(D123,2)="M)",-1000000*VALUE(MID(D123,2,LEN(D123)-3)),IF(RIGHT(D123,2)="B)",-1000000000*VALUE(MID(D123,2,LEN(D123)-3)),IF(RIGHT(D123,2)="k)",-1000*VALUE(MID(D123,2,LEN(D123)-3)),VALUE(SUBSTITUTE(D123,",","")))))),IF(RIGHT(D123,1)="T",1000000000000*VALUE(LEFT(D123,LEN(D123)-1)),IF(RIGHT(D123,1)="M",1000000*VALUE(LEFT(D123,LEN(D123)-1)),IF(RIGHT(D123,1)="B",1000000000*VALUE(LEFT(D123,LEN(D123)-1)),IF(RIGHT(D123,1)="%",0.01*VALUE(LEFT(D123,LEN(D123)-1)),IF(RIGHT(D123,1)="k",1000*VALUE(LEFT(D123,LEN(D123)-1)),VALUE(SUBSTITUTE(D123,",",""))))))))),"N/A")</f>
        <v/>
      </c>
      <c r="L123">
        <f>IFERROR(IF(TRIM(E123)="-", "N/A", IF(RIGHT(E123,1)=")",IF(RIGHT(E123,2)="T)",-1000000000000*VALUE(MID(E123,2,LEN(E123)-3)),IF(RIGHT(E123,2)="M)",-1000000*VALUE(MID(E123,2,LEN(E123)-3)),IF(RIGHT(E123,2)="B)",-1000000000*VALUE(MID(E123,2,LEN(E123)-3)),IF(RIGHT(E123,2)="k)",-1000*VALUE(MID(E123,2,LEN(E123)-3)),VALUE(SUBSTITUTE(E123,",","")))))),IF(RIGHT(E123,1)="T",1000000000000*VALUE(LEFT(E123,LEN(E123)-1)),IF(RIGHT(E123,1)="M",1000000*VALUE(LEFT(E123,LEN(E123)-1)),IF(RIGHT(E123,1)="B",1000000000*VALUE(LEFT(E123,LEN(E123)-1)),IF(RIGHT(E123,1)="%",0.01*VALUE(LEFT(E123,LEN(E123)-1)),IF(RIGHT(E123,1)="k",1000*VALUE(LEFT(E123,LEN(E123)-1)),VALUE(SUBSTITUTE(E123,",",""))))))))),"N/A")</f>
        <v/>
      </c>
      <c r="M123">
        <f>IFERROR(IF(TRIM(F123)="-", "N/A", IF(RIGHT(F123,1)=")",IF(RIGHT(F123,2)="T)",-1000000000000*VALUE(MID(F123,2,LEN(F123)-3)),IF(RIGHT(F123,2)="M)",-1000000*VALUE(MID(F123,2,LEN(F123)-3)),IF(RIGHT(F123,2)="B)",-1000000000*VALUE(MID(F123,2,LEN(F123)-3)),IF(RIGHT(F123,2)="k)",-1000*VALUE(MID(F123,2,LEN(F123)-3)),VALUE(SUBSTITUTE(F123,",","")))))),IF(RIGHT(F123,1)="T",1000000000000*VALUE(LEFT(F123,LEN(F123)-1)),IF(RIGHT(F123,1)="M",1000000*VALUE(LEFT(F123,LEN(F123)-1)),IF(RIGHT(F123,1)="B",1000000000*VALUE(LEFT(F123,LEN(F123)-1)),IF(RIGHT(F123,1)="%",0.01*VALUE(LEFT(F123,LEN(F123)-1)),IF(RIGHT(F123,1)="k",1000*VALUE(LEFT(F123,LEN(F123)-1)),VALUE(SUBSTITUTE(F123,",",""))))))))),"N/A")</f>
        <v/>
      </c>
      <c r="N123">
        <f>IFERROR(IF(TRIM(G123)="-", "N/A", IF(RIGHT(G123,1)=")",IF(RIGHT(G123,2)="T)",-1000000000000*VALUE(MID(G123,2,LEN(G123)-3)),IF(RIGHT(G123,2)="M)",-1000000*VALUE(MID(G123,2,LEN(G123)-3)),IF(RIGHT(G123,2)="B)",-1000000000*VALUE(MID(G123,2,LEN(G123)-3)),IF(RIGHT(G123,2)="k)",-1000*VALUE(MID(G123,2,LEN(G123)-3)),VALUE(SUBSTITUTE(G123,",","")))))),IF(RIGHT(G123,1)="T",1000000000000*VALUE(LEFT(G123,LEN(G123)-1)),IF(RIGHT(G123,1)="M",1000000*VALUE(LEFT(G123,LEN(G123)-1)),IF(RIGHT(G123,1)="B",1000000000*VALUE(LEFT(G123,LEN(G123)-1)),IF(RIGHT(G123,1)="%",0.01*VALUE(LEFT(G123,LEN(G123)-1)),IF(RIGHT(G123,1)="k",1000*VALUE(LEFT(G123,LEN(G123)-1)),VALUE(SUBSTITUTE(G123,",",""))))))))),"N/A")</f>
        <v/>
      </c>
    </row>
    <row r="124" spans="1:60">
      <c r="I124">
        <f>IF(AND(K124&gt; J124, L124&gt; K124, M124&gt; L124, N124&gt; M124), "pos_trend", IF(AND(K124&lt; J124, L124&lt; K124, M124&lt; L124, N124&lt; M124), "neg_trend", "N/A"))</f>
        <v/>
      </c>
      <c r="J124">
        <f>IFERROR(IF(TRIM(C124)="-", "N/A", IF(RIGHT(C124,1)=")",IF(RIGHT(C124,2)="T)",-1000000000000*VALUE(MID(C124,2,LEN(C124)-3)),IF(RIGHT(C124,2)="M)",-1000000*VALUE(MID(C124,2,LEN(C124)-3)),IF(RIGHT(C124,2)="B)",-1000000000*VALUE(MID(C124,2,LEN(C124)-3)),IF(RIGHT(C124,2)="k)",-1000*VALUE(MID(C124,2,LEN(C124)-3)),VALUE(SUBSTITUTE(C124,",","")))))),IF(RIGHT(C124,1)="T",1000000000000*VALUE(LEFT(C124,LEN(C124)-1)),IF(RIGHT(C124,1)="M",1000000*VALUE(LEFT(C124,LEN(C124)-1)),IF(RIGHT(C124,1)="B",1000000000*VALUE(LEFT(C124,LEN(C124)-1)),IF(RIGHT(C124,1)="%",0.01*VALUE(LEFT(C124,LEN(C124)-1)),IF(RIGHT(C124,1)="k",1000*VALUE(LEFT(C124,LEN(C124)-1)),VALUE(SUBSTITUTE(C124,",",""))))))))),"N/A")</f>
        <v/>
      </c>
      <c r="K124">
        <f>IFERROR(IF(TRIM(D124)="-", "N/A", IF(RIGHT(D124,1)=")",IF(RIGHT(D124,2)="T)",-1000000000000*VALUE(MID(D124,2,LEN(D124)-3)),IF(RIGHT(D124,2)="M)",-1000000*VALUE(MID(D124,2,LEN(D124)-3)),IF(RIGHT(D124,2)="B)",-1000000000*VALUE(MID(D124,2,LEN(D124)-3)),IF(RIGHT(D124,2)="k)",-1000*VALUE(MID(D124,2,LEN(D124)-3)),VALUE(SUBSTITUTE(D124,",","")))))),IF(RIGHT(D124,1)="T",1000000000000*VALUE(LEFT(D124,LEN(D124)-1)),IF(RIGHT(D124,1)="M",1000000*VALUE(LEFT(D124,LEN(D124)-1)),IF(RIGHT(D124,1)="B",1000000000*VALUE(LEFT(D124,LEN(D124)-1)),IF(RIGHT(D124,1)="%",0.01*VALUE(LEFT(D124,LEN(D124)-1)),IF(RIGHT(D124,1)="k",1000*VALUE(LEFT(D124,LEN(D124)-1)),VALUE(SUBSTITUTE(D124,",",""))))))))),"N/A")</f>
        <v/>
      </c>
      <c r="L124">
        <f>IFERROR(IF(TRIM(E124)="-", "N/A", IF(RIGHT(E124,1)=")",IF(RIGHT(E124,2)="T)",-1000000000000*VALUE(MID(E124,2,LEN(E124)-3)),IF(RIGHT(E124,2)="M)",-1000000*VALUE(MID(E124,2,LEN(E124)-3)),IF(RIGHT(E124,2)="B)",-1000000000*VALUE(MID(E124,2,LEN(E124)-3)),IF(RIGHT(E124,2)="k)",-1000*VALUE(MID(E124,2,LEN(E124)-3)),VALUE(SUBSTITUTE(E124,",","")))))),IF(RIGHT(E124,1)="T",1000000000000*VALUE(LEFT(E124,LEN(E124)-1)),IF(RIGHT(E124,1)="M",1000000*VALUE(LEFT(E124,LEN(E124)-1)),IF(RIGHT(E124,1)="B",1000000000*VALUE(LEFT(E124,LEN(E124)-1)),IF(RIGHT(E124,1)="%",0.01*VALUE(LEFT(E124,LEN(E124)-1)),IF(RIGHT(E124,1)="k",1000*VALUE(LEFT(E124,LEN(E124)-1)),VALUE(SUBSTITUTE(E124,",",""))))))))),"N/A")</f>
        <v/>
      </c>
      <c r="M124">
        <f>IFERROR(IF(TRIM(F124)="-", "N/A", IF(RIGHT(F124,1)=")",IF(RIGHT(F124,2)="T)",-1000000000000*VALUE(MID(F124,2,LEN(F124)-3)),IF(RIGHT(F124,2)="M)",-1000000*VALUE(MID(F124,2,LEN(F124)-3)),IF(RIGHT(F124,2)="B)",-1000000000*VALUE(MID(F124,2,LEN(F124)-3)),IF(RIGHT(F124,2)="k)",-1000*VALUE(MID(F124,2,LEN(F124)-3)),VALUE(SUBSTITUTE(F124,",","")))))),IF(RIGHT(F124,1)="T",1000000000000*VALUE(LEFT(F124,LEN(F124)-1)),IF(RIGHT(F124,1)="M",1000000*VALUE(LEFT(F124,LEN(F124)-1)),IF(RIGHT(F124,1)="B",1000000000*VALUE(LEFT(F124,LEN(F124)-1)),IF(RIGHT(F124,1)="%",0.01*VALUE(LEFT(F124,LEN(F124)-1)),IF(RIGHT(F124,1)="k",1000*VALUE(LEFT(F124,LEN(F124)-1)),VALUE(SUBSTITUTE(F124,",",""))))))))),"N/A")</f>
        <v/>
      </c>
      <c r="N124">
        <f>IFERROR(IF(TRIM(G124)="-", "N/A", IF(RIGHT(G124,1)=")",IF(RIGHT(G124,2)="T)",-1000000000000*VALUE(MID(G124,2,LEN(G124)-3)),IF(RIGHT(G124,2)="M)",-1000000*VALUE(MID(G124,2,LEN(G124)-3)),IF(RIGHT(G124,2)="B)",-1000000000*VALUE(MID(G124,2,LEN(G124)-3)),IF(RIGHT(G124,2)="k)",-1000*VALUE(MID(G124,2,LEN(G124)-3)),VALUE(SUBSTITUTE(G124,",","")))))),IF(RIGHT(G124,1)="T",1000000000000*VALUE(LEFT(G124,LEN(G124)-1)),IF(RIGHT(G124,1)="M",1000000*VALUE(LEFT(G124,LEN(G124)-1)),IF(RIGHT(G124,1)="B",1000000000*VALUE(LEFT(G124,LEN(G124)-1)),IF(RIGHT(G124,1)="%",0.01*VALUE(LEFT(G124,LEN(G124)-1)),IF(RIGHT(G124,1)="k",1000*VALUE(LEFT(G124,LEN(G124)-1)),VALUE(SUBSTITUTE(G124,",",""))))))))),"N/A")</f>
        <v/>
      </c>
    </row>
    <row r="125" spans="1:60">
      <c s="1" r="A125" t="n">
        <v>0</v>
      </c>
      <c r="B125" t="s">
        <v>211</v>
      </c>
      <c r="C125" t="s"/>
      <c r="I125">
        <f>IF(AND(K125&gt; J125, L125&gt; K125, M125&gt; L125, N125&gt; M125), "pos_trend", IF(AND(K125&lt; J125, L125&lt; K125, M125&lt; L125, N125&lt; M125), "neg_trend", "N/A"))</f>
        <v/>
      </c>
      <c r="J125">
        <f>IFERROR(IF(TRIM(C125)="-", "N/A", IF(RIGHT(C125,1)=")",IF(RIGHT(C125,2)="T)",-1000000000000*VALUE(MID(C125,2,LEN(C125)-3)),IF(RIGHT(C125,2)="M)",-1000000*VALUE(MID(C125,2,LEN(C125)-3)),IF(RIGHT(C125,2)="B)",-1000000000*VALUE(MID(C125,2,LEN(C125)-3)),IF(RIGHT(C125,2)="k)",-1000*VALUE(MID(C125,2,LEN(C125)-3)),VALUE(SUBSTITUTE(C125,",","")))))),IF(RIGHT(C125,1)="T",1000000000000*VALUE(LEFT(C125,LEN(C125)-1)),IF(RIGHT(C125,1)="M",1000000*VALUE(LEFT(C125,LEN(C125)-1)),IF(RIGHT(C125,1)="B",1000000000*VALUE(LEFT(C125,LEN(C125)-1)),IF(RIGHT(C125,1)="%",0.01*VALUE(LEFT(C125,LEN(C125)-1)),IF(RIGHT(C125,1)="k",1000*VALUE(LEFT(C125,LEN(C125)-1)),VALUE(SUBSTITUTE(C125,",",""))))))))),"N/A")</f>
        <v/>
      </c>
      <c r="K125">
        <f>IFERROR(IF(TRIM(D125)="-", "N/A", IF(RIGHT(D125,1)=")",IF(RIGHT(D125,2)="T)",-1000000000000*VALUE(MID(D125,2,LEN(D125)-3)),IF(RIGHT(D125,2)="M)",-1000000*VALUE(MID(D125,2,LEN(D125)-3)),IF(RIGHT(D125,2)="B)",-1000000000*VALUE(MID(D125,2,LEN(D125)-3)),IF(RIGHT(D125,2)="k)",-1000*VALUE(MID(D125,2,LEN(D125)-3)),VALUE(SUBSTITUTE(D125,",","")))))),IF(RIGHT(D125,1)="T",1000000000000*VALUE(LEFT(D125,LEN(D125)-1)),IF(RIGHT(D125,1)="M",1000000*VALUE(LEFT(D125,LEN(D125)-1)),IF(RIGHT(D125,1)="B",1000000000*VALUE(LEFT(D125,LEN(D125)-1)),IF(RIGHT(D125,1)="%",0.01*VALUE(LEFT(D125,LEN(D125)-1)),IF(RIGHT(D125,1)="k",1000*VALUE(LEFT(D125,LEN(D125)-1)),VALUE(SUBSTITUTE(D125,",",""))))))))),"N/A")</f>
        <v/>
      </c>
      <c r="L125">
        <f>IFERROR(IF(TRIM(E125)="-", "N/A", IF(RIGHT(E125,1)=")",IF(RIGHT(E125,2)="T)",-1000000000000*VALUE(MID(E125,2,LEN(E125)-3)),IF(RIGHT(E125,2)="M)",-1000000*VALUE(MID(E125,2,LEN(E125)-3)),IF(RIGHT(E125,2)="B)",-1000000000*VALUE(MID(E125,2,LEN(E125)-3)),IF(RIGHT(E125,2)="k)",-1000*VALUE(MID(E125,2,LEN(E125)-3)),VALUE(SUBSTITUTE(E125,",","")))))),IF(RIGHT(E125,1)="T",1000000000000*VALUE(LEFT(E125,LEN(E125)-1)),IF(RIGHT(E125,1)="M",1000000*VALUE(LEFT(E125,LEN(E125)-1)),IF(RIGHT(E125,1)="B",1000000000*VALUE(LEFT(E125,LEN(E125)-1)),IF(RIGHT(E125,1)="%",0.01*VALUE(LEFT(E125,LEN(E125)-1)),IF(RIGHT(E125,1)="k",1000*VALUE(LEFT(E125,LEN(E125)-1)),VALUE(SUBSTITUTE(E125,",",""))))))))),"N/A")</f>
        <v/>
      </c>
      <c r="M125">
        <f>IFERROR(IF(TRIM(F125)="-", "N/A", IF(RIGHT(F125,1)=")",IF(RIGHT(F125,2)="T)",-1000000000000*VALUE(MID(F125,2,LEN(F125)-3)),IF(RIGHT(F125,2)="M)",-1000000*VALUE(MID(F125,2,LEN(F125)-3)),IF(RIGHT(F125,2)="B)",-1000000000*VALUE(MID(F125,2,LEN(F125)-3)),IF(RIGHT(F125,2)="k)",-1000*VALUE(MID(F125,2,LEN(F125)-3)),VALUE(SUBSTITUTE(F125,",","")))))),IF(RIGHT(F125,1)="T",1000000000000*VALUE(LEFT(F125,LEN(F125)-1)),IF(RIGHT(F125,1)="M",1000000*VALUE(LEFT(F125,LEN(F125)-1)),IF(RIGHT(F125,1)="B",1000000000*VALUE(LEFT(F125,LEN(F125)-1)),IF(RIGHT(F125,1)="%",0.01*VALUE(LEFT(F125,LEN(F125)-1)),IF(RIGHT(F125,1)="k",1000*VALUE(LEFT(F125,LEN(F125)-1)),VALUE(SUBSTITUTE(F125,",",""))))))))),"N/A")</f>
        <v/>
      </c>
      <c r="N125">
        <f>IFERROR(IF(TRIM(G125)="-", "N/A", IF(RIGHT(G125,1)=")",IF(RIGHT(G125,2)="T)",-1000000000000*VALUE(MID(G125,2,LEN(G125)-3)),IF(RIGHT(G125,2)="M)",-1000000*VALUE(MID(G125,2,LEN(G125)-3)),IF(RIGHT(G125,2)="B)",-1000000000*VALUE(MID(G125,2,LEN(G125)-3)),IF(RIGHT(G125,2)="k)",-1000*VALUE(MID(G125,2,LEN(G125)-3)),VALUE(SUBSTITUTE(G125,",","")))))),IF(RIGHT(G125,1)="T",1000000000000*VALUE(LEFT(G125,LEN(G125)-1)),IF(RIGHT(G125,1)="M",1000000*VALUE(LEFT(G125,LEN(G125)-1)),IF(RIGHT(G125,1)="B",1000000000*VALUE(LEFT(G125,LEN(G125)-1)),IF(RIGHT(G125,1)="%",0.01*VALUE(LEFT(G125,LEN(G125)-1)),IF(RIGHT(G125,1)="k",1000*VALUE(LEFT(G125,LEN(G125)-1)),VALUE(SUBSTITUTE(G125,",",""))))))))),"N/A")</f>
        <v/>
      </c>
    </row>
    <row r="126" spans="1:60">
      <c s="1" r="A126" t="n">
        <v>1</v>
      </c>
      <c r="B126" t="s">
        <v>213</v>
      </c>
      <c r="C126" t="s"/>
      <c r="I126">
        <f>IF(AND(K126&gt; J126, L126&gt; K126, M126&gt; L126, N126&gt; M126), "pos_trend", IF(AND(K126&lt; J126, L126&lt; K126, M126&lt; L126, N126&lt; M126), "neg_trend", "N/A"))</f>
        <v/>
      </c>
      <c r="J126">
        <f>IFERROR(IF(TRIM(C126)="-", "N/A", IF(RIGHT(C126,1)=")",IF(RIGHT(C126,2)="T)",-1000000000000*VALUE(MID(C126,2,LEN(C126)-3)),IF(RIGHT(C126,2)="M)",-1000000*VALUE(MID(C126,2,LEN(C126)-3)),IF(RIGHT(C126,2)="B)",-1000000000*VALUE(MID(C126,2,LEN(C126)-3)),IF(RIGHT(C126,2)="k)",-1000*VALUE(MID(C126,2,LEN(C126)-3)),VALUE(SUBSTITUTE(C126,",","")))))),IF(RIGHT(C126,1)="T",1000000000000*VALUE(LEFT(C126,LEN(C126)-1)),IF(RIGHT(C126,1)="M",1000000*VALUE(LEFT(C126,LEN(C126)-1)),IF(RIGHT(C126,1)="B",1000000000*VALUE(LEFT(C126,LEN(C126)-1)),IF(RIGHT(C126,1)="%",0.01*VALUE(LEFT(C126,LEN(C126)-1)),IF(RIGHT(C126,1)="k",1000*VALUE(LEFT(C126,LEN(C126)-1)),VALUE(SUBSTITUTE(C126,",",""))))))))),"N/A")</f>
        <v/>
      </c>
      <c r="K126">
        <f>IFERROR(IF(TRIM(D126)="-", "N/A", IF(RIGHT(D126,1)=")",IF(RIGHT(D126,2)="T)",-1000000000000*VALUE(MID(D126,2,LEN(D126)-3)),IF(RIGHT(D126,2)="M)",-1000000*VALUE(MID(D126,2,LEN(D126)-3)),IF(RIGHT(D126,2)="B)",-1000000000*VALUE(MID(D126,2,LEN(D126)-3)),IF(RIGHT(D126,2)="k)",-1000*VALUE(MID(D126,2,LEN(D126)-3)),VALUE(SUBSTITUTE(D126,",","")))))),IF(RIGHT(D126,1)="T",1000000000000*VALUE(LEFT(D126,LEN(D126)-1)),IF(RIGHT(D126,1)="M",1000000*VALUE(LEFT(D126,LEN(D126)-1)),IF(RIGHT(D126,1)="B",1000000000*VALUE(LEFT(D126,LEN(D126)-1)),IF(RIGHT(D126,1)="%",0.01*VALUE(LEFT(D126,LEN(D126)-1)),IF(RIGHT(D126,1)="k",1000*VALUE(LEFT(D126,LEN(D126)-1)),VALUE(SUBSTITUTE(D126,",",""))))))))),"N/A")</f>
        <v/>
      </c>
      <c r="L126">
        <f>IFERROR(IF(TRIM(E126)="-", "N/A", IF(RIGHT(E126,1)=")",IF(RIGHT(E126,2)="T)",-1000000000000*VALUE(MID(E126,2,LEN(E126)-3)),IF(RIGHT(E126,2)="M)",-1000000*VALUE(MID(E126,2,LEN(E126)-3)),IF(RIGHT(E126,2)="B)",-1000000000*VALUE(MID(E126,2,LEN(E126)-3)),IF(RIGHT(E126,2)="k)",-1000*VALUE(MID(E126,2,LEN(E126)-3)),VALUE(SUBSTITUTE(E126,",","")))))),IF(RIGHT(E126,1)="T",1000000000000*VALUE(LEFT(E126,LEN(E126)-1)),IF(RIGHT(E126,1)="M",1000000*VALUE(LEFT(E126,LEN(E126)-1)),IF(RIGHT(E126,1)="B",1000000000*VALUE(LEFT(E126,LEN(E126)-1)),IF(RIGHT(E126,1)="%",0.01*VALUE(LEFT(E126,LEN(E126)-1)),IF(RIGHT(E126,1)="k",1000*VALUE(LEFT(E126,LEN(E126)-1)),VALUE(SUBSTITUTE(E126,",",""))))))))),"N/A")</f>
        <v/>
      </c>
      <c r="M126">
        <f>IFERROR(IF(TRIM(F126)="-", "N/A", IF(RIGHT(F126,1)=")",IF(RIGHT(F126,2)="T)",-1000000000000*VALUE(MID(F126,2,LEN(F126)-3)),IF(RIGHT(F126,2)="M)",-1000000*VALUE(MID(F126,2,LEN(F126)-3)),IF(RIGHT(F126,2)="B)",-1000000000*VALUE(MID(F126,2,LEN(F126)-3)),IF(RIGHT(F126,2)="k)",-1000*VALUE(MID(F126,2,LEN(F126)-3)),VALUE(SUBSTITUTE(F126,",","")))))),IF(RIGHT(F126,1)="T",1000000000000*VALUE(LEFT(F126,LEN(F126)-1)),IF(RIGHT(F126,1)="M",1000000*VALUE(LEFT(F126,LEN(F126)-1)),IF(RIGHT(F126,1)="B",1000000000*VALUE(LEFT(F126,LEN(F126)-1)),IF(RIGHT(F126,1)="%",0.01*VALUE(LEFT(F126,LEN(F126)-1)),IF(RIGHT(F126,1)="k",1000*VALUE(LEFT(F126,LEN(F126)-1)),VALUE(SUBSTITUTE(F126,",",""))))))))),"N/A")</f>
        <v/>
      </c>
      <c r="N126">
        <f>IFERROR(IF(TRIM(G126)="-", "N/A", IF(RIGHT(G126,1)=")",IF(RIGHT(G126,2)="T)",-1000000000000*VALUE(MID(G126,2,LEN(G126)-3)),IF(RIGHT(G126,2)="M)",-1000000*VALUE(MID(G126,2,LEN(G126)-3)),IF(RIGHT(G126,2)="B)",-1000000000*VALUE(MID(G126,2,LEN(G126)-3)),IF(RIGHT(G126,2)="k)",-1000*VALUE(MID(G126,2,LEN(G126)-3)),VALUE(SUBSTITUTE(G126,",","")))))),IF(RIGHT(G126,1)="T",1000000000000*VALUE(LEFT(G126,LEN(G126)-1)),IF(RIGHT(G126,1)="M",1000000*VALUE(LEFT(G126,LEN(G126)-1)),IF(RIGHT(G126,1)="B",1000000000*VALUE(LEFT(G126,LEN(G126)-1)),IF(RIGHT(G126,1)="%",0.01*VALUE(LEFT(G126,LEN(G126)-1)),IF(RIGHT(G126,1)="k",1000*VALUE(LEFT(G126,LEN(G126)-1)),VALUE(SUBSTITUTE(G126,",",""))))))))),"N/A")</f>
        <v/>
      </c>
    </row>
    <row r="127" spans="1:60">
      <c s="1" r="A127" t="n">
        <v>2</v>
      </c>
      <c r="B127" t="s">
        <v>215</v>
      </c>
      <c r="C127" t="s">
        <v>4608</v>
      </c>
      <c r="I127">
        <f>IF(AND(K127&gt; J127, L127&gt; K127, M127&gt; L127, N127&gt; M127), "pos_trend", IF(AND(K127&lt; J127, L127&lt; K127, M127&lt; L127, N127&lt; M127), "neg_trend", "N/A"))</f>
        <v/>
      </c>
      <c r="J127">
        <f>IFERROR(IF(TRIM(C127)="-", "N/A", IF(RIGHT(C127,1)=")",IF(RIGHT(C127,2)="T)",-1000000000000*VALUE(MID(C127,2,LEN(C127)-3)),IF(RIGHT(C127,2)="M)",-1000000*VALUE(MID(C127,2,LEN(C127)-3)),IF(RIGHT(C127,2)="B)",-1000000000*VALUE(MID(C127,2,LEN(C127)-3)),IF(RIGHT(C127,2)="k)",-1000*VALUE(MID(C127,2,LEN(C127)-3)),VALUE(SUBSTITUTE(C127,",","")))))),IF(RIGHT(C127,1)="T",1000000000000*VALUE(LEFT(C127,LEN(C127)-1)),IF(RIGHT(C127,1)="M",1000000*VALUE(LEFT(C127,LEN(C127)-1)),IF(RIGHT(C127,1)="B",1000000000*VALUE(LEFT(C127,LEN(C127)-1)),IF(RIGHT(C127,1)="%",0.01*VALUE(LEFT(C127,LEN(C127)-1)),IF(RIGHT(C127,1)="k",1000*VALUE(LEFT(C127,LEN(C127)-1)),VALUE(SUBSTITUTE(C127,",",""))))))))),"N/A")</f>
        <v/>
      </c>
      <c r="K127">
        <f>IFERROR(IF(TRIM(D127)="-", "N/A", IF(RIGHT(D127,1)=")",IF(RIGHT(D127,2)="T)",-1000000000000*VALUE(MID(D127,2,LEN(D127)-3)),IF(RIGHT(D127,2)="M)",-1000000*VALUE(MID(D127,2,LEN(D127)-3)),IF(RIGHT(D127,2)="B)",-1000000000*VALUE(MID(D127,2,LEN(D127)-3)),IF(RIGHT(D127,2)="k)",-1000*VALUE(MID(D127,2,LEN(D127)-3)),VALUE(SUBSTITUTE(D127,",","")))))),IF(RIGHT(D127,1)="T",1000000000000*VALUE(LEFT(D127,LEN(D127)-1)),IF(RIGHT(D127,1)="M",1000000*VALUE(LEFT(D127,LEN(D127)-1)),IF(RIGHT(D127,1)="B",1000000000*VALUE(LEFT(D127,LEN(D127)-1)),IF(RIGHT(D127,1)="%",0.01*VALUE(LEFT(D127,LEN(D127)-1)),IF(RIGHT(D127,1)="k",1000*VALUE(LEFT(D127,LEN(D127)-1)),VALUE(SUBSTITUTE(D127,",",""))))))))),"N/A")</f>
        <v/>
      </c>
      <c r="L127">
        <f>IFERROR(IF(TRIM(E127)="-", "N/A", IF(RIGHT(E127,1)=")",IF(RIGHT(E127,2)="T)",-1000000000000*VALUE(MID(E127,2,LEN(E127)-3)),IF(RIGHT(E127,2)="M)",-1000000*VALUE(MID(E127,2,LEN(E127)-3)),IF(RIGHT(E127,2)="B)",-1000000000*VALUE(MID(E127,2,LEN(E127)-3)),IF(RIGHT(E127,2)="k)",-1000*VALUE(MID(E127,2,LEN(E127)-3)),VALUE(SUBSTITUTE(E127,",","")))))),IF(RIGHT(E127,1)="T",1000000000000*VALUE(LEFT(E127,LEN(E127)-1)),IF(RIGHT(E127,1)="M",1000000*VALUE(LEFT(E127,LEN(E127)-1)),IF(RIGHT(E127,1)="B",1000000000*VALUE(LEFT(E127,LEN(E127)-1)),IF(RIGHT(E127,1)="%",0.01*VALUE(LEFT(E127,LEN(E127)-1)),IF(RIGHT(E127,1)="k",1000*VALUE(LEFT(E127,LEN(E127)-1)),VALUE(SUBSTITUTE(E127,",",""))))))))),"N/A")</f>
        <v/>
      </c>
      <c r="M127">
        <f>IFERROR(IF(TRIM(F127)="-", "N/A", IF(RIGHT(F127,1)=")",IF(RIGHT(F127,2)="T)",-1000000000000*VALUE(MID(F127,2,LEN(F127)-3)),IF(RIGHT(F127,2)="M)",-1000000*VALUE(MID(F127,2,LEN(F127)-3)),IF(RIGHT(F127,2)="B)",-1000000000*VALUE(MID(F127,2,LEN(F127)-3)),IF(RIGHT(F127,2)="k)",-1000*VALUE(MID(F127,2,LEN(F127)-3)),VALUE(SUBSTITUTE(F127,",","")))))),IF(RIGHT(F127,1)="T",1000000000000*VALUE(LEFT(F127,LEN(F127)-1)),IF(RIGHT(F127,1)="M",1000000*VALUE(LEFT(F127,LEN(F127)-1)),IF(RIGHT(F127,1)="B",1000000000*VALUE(LEFT(F127,LEN(F127)-1)),IF(RIGHT(F127,1)="%",0.01*VALUE(LEFT(F127,LEN(F127)-1)),IF(RIGHT(F127,1)="k",1000*VALUE(LEFT(F127,LEN(F127)-1)),VALUE(SUBSTITUTE(F127,",",""))))))))),"N/A")</f>
        <v/>
      </c>
      <c r="N127">
        <f>IFERROR(IF(TRIM(G127)="-", "N/A", IF(RIGHT(G127,1)=")",IF(RIGHT(G127,2)="T)",-1000000000000*VALUE(MID(G127,2,LEN(G127)-3)),IF(RIGHT(G127,2)="M)",-1000000*VALUE(MID(G127,2,LEN(G127)-3)),IF(RIGHT(G127,2)="B)",-1000000000*VALUE(MID(G127,2,LEN(G127)-3)),IF(RIGHT(G127,2)="k)",-1000*VALUE(MID(G127,2,LEN(G127)-3)),VALUE(SUBSTITUTE(G127,",","")))))),IF(RIGHT(G127,1)="T",1000000000000*VALUE(LEFT(G127,LEN(G127)-1)),IF(RIGHT(G127,1)="M",1000000*VALUE(LEFT(G127,LEN(G127)-1)),IF(RIGHT(G127,1)="B",1000000000*VALUE(LEFT(G127,LEN(G127)-1)),IF(RIGHT(G127,1)="%",0.01*VALUE(LEFT(G127,LEN(G127)-1)),IF(RIGHT(G127,1)="k",1000*VALUE(LEFT(G127,LEN(G127)-1)),VALUE(SUBSTITUTE(G127,",",""))))))))),"N/A")</f>
        <v/>
      </c>
    </row>
    <row r="128" spans="1:60">
      <c s="1" r="A128" t="n">
        <v>3</v>
      </c>
      <c r="B128" t="s">
        <v>217</v>
      </c>
      <c r="C128" t="s">
        <v>4120</v>
      </c>
      <c r="I128">
        <f>IF(AND(K128&gt; J128, L128&gt; K128, M128&gt; L128, N128&gt; M128), "pos_trend", IF(AND(K128&lt; J128, L128&lt; K128, M128&lt; L128, N128&lt; M128), "neg_trend", "N/A"))</f>
        <v/>
      </c>
      <c r="J128">
        <f>IFERROR(IF(TRIM(C128)="-", "N/A", IF(RIGHT(C128,1)=")",IF(RIGHT(C128,2)="T)",-1000000000000*VALUE(MID(C128,2,LEN(C128)-3)),IF(RIGHT(C128,2)="M)",-1000000*VALUE(MID(C128,2,LEN(C128)-3)),IF(RIGHT(C128,2)="B)",-1000000000*VALUE(MID(C128,2,LEN(C128)-3)),IF(RIGHT(C128,2)="k)",-1000*VALUE(MID(C128,2,LEN(C128)-3)),VALUE(SUBSTITUTE(C128,",","")))))),IF(RIGHT(C128,1)="T",1000000000000*VALUE(LEFT(C128,LEN(C128)-1)),IF(RIGHT(C128,1)="M",1000000*VALUE(LEFT(C128,LEN(C128)-1)),IF(RIGHT(C128,1)="B",1000000000*VALUE(LEFT(C128,LEN(C128)-1)),IF(RIGHT(C128,1)="%",0.01*VALUE(LEFT(C128,LEN(C128)-1)),IF(RIGHT(C128,1)="k",1000*VALUE(LEFT(C128,LEN(C128)-1)),VALUE(SUBSTITUTE(C128,",",""))))))))),"N/A")</f>
        <v/>
      </c>
      <c r="K128">
        <f>IFERROR(IF(TRIM(D128)="-", "N/A", IF(RIGHT(D128,1)=")",IF(RIGHT(D128,2)="T)",-1000000000000*VALUE(MID(D128,2,LEN(D128)-3)),IF(RIGHT(D128,2)="M)",-1000000*VALUE(MID(D128,2,LEN(D128)-3)),IF(RIGHT(D128,2)="B)",-1000000000*VALUE(MID(D128,2,LEN(D128)-3)),IF(RIGHT(D128,2)="k)",-1000*VALUE(MID(D128,2,LEN(D128)-3)),VALUE(SUBSTITUTE(D128,",","")))))),IF(RIGHT(D128,1)="T",1000000000000*VALUE(LEFT(D128,LEN(D128)-1)),IF(RIGHT(D128,1)="M",1000000*VALUE(LEFT(D128,LEN(D128)-1)),IF(RIGHT(D128,1)="B",1000000000*VALUE(LEFT(D128,LEN(D128)-1)),IF(RIGHT(D128,1)="%",0.01*VALUE(LEFT(D128,LEN(D128)-1)),IF(RIGHT(D128,1)="k",1000*VALUE(LEFT(D128,LEN(D128)-1)),VALUE(SUBSTITUTE(D128,",",""))))))))),"N/A")</f>
        <v/>
      </c>
      <c r="L128">
        <f>IFERROR(IF(TRIM(E128)="-", "N/A", IF(RIGHT(E128,1)=")",IF(RIGHT(E128,2)="T)",-1000000000000*VALUE(MID(E128,2,LEN(E128)-3)),IF(RIGHT(E128,2)="M)",-1000000*VALUE(MID(E128,2,LEN(E128)-3)),IF(RIGHT(E128,2)="B)",-1000000000*VALUE(MID(E128,2,LEN(E128)-3)),IF(RIGHT(E128,2)="k)",-1000*VALUE(MID(E128,2,LEN(E128)-3)),VALUE(SUBSTITUTE(E128,",","")))))),IF(RIGHT(E128,1)="T",1000000000000*VALUE(LEFT(E128,LEN(E128)-1)),IF(RIGHT(E128,1)="M",1000000*VALUE(LEFT(E128,LEN(E128)-1)),IF(RIGHT(E128,1)="B",1000000000*VALUE(LEFT(E128,LEN(E128)-1)),IF(RIGHT(E128,1)="%",0.01*VALUE(LEFT(E128,LEN(E128)-1)),IF(RIGHT(E128,1)="k",1000*VALUE(LEFT(E128,LEN(E128)-1)),VALUE(SUBSTITUTE(E128,",",""))))))))),"N/A")</f>
        <v/>
      </c>
      <c r="M128">
        <f>IFERROR(IF(TRIM(F128)="-", "N/A", IF(RIGHT(F128,1)=")",IF(RIGHT(F128,2)="T)",-1000000000000*VALUE(MID(F128,2,LEN(F128)-3)),IF(RIGHT(F128,2)="M)",-1000000*VALUE(MID(F128,2,LEN(F128)-3)),IF(RIGHT(F128,2)="B)",-1000000000*VALUE(MID(F128,2,LEN(F128)-3)),IF(RIGHT(F128,2)="k)",-1000*VALUE(MID(F128,2,LEN(F128)-3)),VALUE(SUBSTITUTE(F128,",","")))))),IF(RIGHT(F128,1)="T",1000000000000*VALUE(LEFT(F128,LEN(F128)-1)),IF(RIGHT(F128,1)="M",1000000*VALUE(LEFT(F128,LEN(F128)-1)),IF(RIGHT(F128,1)="B",1000000000*VALUE(LEFT(F128,LEN(F128)-1)),IF(RIGHT(F128,1)="%",0.01*VALUE(LEFT(F128,LEN(F128)-1)),IF(RIGHT(F128,1)="k",1000*VALUE(LEFT(F128,LEN(F128)-1)),VALUE(SUBSTITUTE(F128,",",""))))))))),"N/A")</f>
        <v/>
      </c>
      <c r="N128">
        <f>IFERROR(IF(TRIM(G128)="-", "N/A", IF(RIGHT(G128,1)=")",IF(RIGHT(G128,2)="T)",-1000000000000*VALUE(MID(G128,2,LEN(G128)-3)),IF(RIGHT(G128,2)="M)",-1000000*VALUE(MID(G128,2,LEN(G128)-3)),IF(RIGHT(G128,2)="B)",-1000000000*VALUE(MID(G128,2,LEN(G128)-3)),IF(RIGHT(G128,2)="k)",-1000*VALUE(MID(G128,2,LEN(G128)-3)),VALUE(SUBSTITUTE(G128,",","")))))),IF(RIGHT(G128,1)="T",1000000000000*VALUE(LEFT(G128,LEN(G128)-1)),IF(RIGHT(G128,1)="M",1000000*VALUE(LEFT(G128,LEN(G128)-1)),IF(RIGHT(G128,1)="B",1000000000*VALUE(LEFT(G128,LEN(G128)-1)),IF(RIGHT(G128,1)="%",0.01*VALUE(LEFT(G128,LEN(G128)-1)),IF(RIGHT(G128,1)="k",1000*VALUE(LEFT(G128,LEN(G128)-1)),VALUE(SUBSTITUTE(G128,",",""))))))))),"N/A")</f>
        <v/>
      </c>
    </row>
    <row r="129" spans="1:60">
      <c s="1" r="A129" t="n">
        <v>4</v>
      </c>
      <c r="B129" t="s">
        <v>219</v>
      </c>
      <c r="C129" t="s"/>
      <c r="I129">
        <f>IF(AND(K129&gt; J129, L129&gt; K129, M129&gt; L129, N129&gt; M129), "pos_trend", IF(AND(K129&lt; J129, L129&lt; K129, M129&lt; L129, N129&lt; M129), "neg_trend", "N/A"))</f>
        <v/>
      </c>
      <c r="J129">
        <f>IFERROR(IF(TRIM(C129)="-", "N/A", IF(RIGHT(C129,1)=")",IF(RIGHT(C129,2)="T)",-1000000000000*VALUE(MID(C129,2,LEN(C129)-3)),IF(RIGHT(C129,2)="M)",-1000000*VALUE(MID(C129,2,LEN(C129)-3)),IF(RIGHT(C129,2)="B)",-1000000000*VALUE(MID(C129,2,LEN(C129)-3)),IF(RIGHT(C129,2)="k)",-1000*VALUE(MID(C129,2,LEN(C129)-3)),VALUE(SUBSTITUTE(C129,",","")))))),IF(RIGHT(C129,1)="T",1000000000000*VALUE(LEFT(C129,LEN(C129)-1)),IF(RIGHT(C129,1)="M",1000000*VALUE(LEFT(C129,LEN(C129)-1)),IF(RIGHT(C129,1)="B",1000000000*VALUE(LEFT(C129,LEN(C129)-1)),IF(RIGHT(C129,1)="%",0.01*VALUE(LEFT(C129,LEN(C129)-1)),IF(RIGHT(C129,1)="k",1000*VALUE(LEFT(C129,LEN(C129)-1)),VALUE(SUBSTITUTE(C129,",",""))))))))),"N/A")</f>
        <v/>
      </c>
      <c r="K129">
        <f>IFERROR(IF(TRIM(D129)="-", "N/A", IF(RIGHT(D129,1)=")",IF(RIGHT(D129,2)="T)",-1000000000000*VALUE(MID(D129,2,LEN(D129)-3)),IF(RIGHT(D129,2)="M)",-1000000*VALUE(MID(D129,2,LEN(D129)-3)),IF(RIGHT(D129,2)="B)",-1000000000*VALUE(MID(D129,2,LEN(D129)-3)),IF(RIGHT(D129,2)="k)",-1000*VALUE(MID(D129,2,LEN(D129)-3)),VALUE(SUBSTITUTE(D129,",","")))))),IF(RIGHT(D129,1)="T",1000000000000*VALUE(LEFT(D129,LEN(D129)-1)),IF(RIGHT(D129,1)="M",1000000*VALUE(LEFT(D129,LEN(D129)-1)),IF(RIGHT(D129,1)="B",1000000000*VALUE(LEFT(D129,LEN(D129)-1)),IF(RIGHT(D129,1)="%",0.01*VALUE(LEFT(D129,LEN(D129)-1)),IF(RIGHT(D129,1)="k",1000*VALUE(LEFT(D129,LEN(D129)-1)),VALUE(SUBSTITUTE(D129,",",""))))))))),"N/A")</f>
        <v/>
      </c>
      <c r="L129">
        <f>IFERROR(IF(TRIM(E129)="-", "N/A", IF(RIGHT(E129,1)=")",IF(RIGHT(E129,2)="T)",-1000000000000*VALUE(MID(E129,2,LEN(E129)-3)),IF(RIGHT(E129,2)="M)",-1000000*VALUE(MID(E129,2,LEN(E129)-3)),IF(RIGHT(E129,2)="B)",-1000000000*VALUE(MID(E129,2,LEN(E129)-3)),IF(RIGHT(E129,2)="k)",-1000*VALUE(MID(E129,2,LEN(E129)-3)),VALUE(SUBSTITUTE(E129,",","")))))),IF(RIGHT(E129,1)="T",1000000000000*VALUE(LEFT(E129,LEN(E129)-1)),IF(RIGHT(E129,1)="M",1000000*VALUE(LEFT(E129,LEN(E129)-1)),IF(RIGHT(E129,1)="B",1000000000*VALUE(LEFT(E129,LEN(E129)-1)),IF(RIGHT(E129,1)="%",0.01*VALUE(LEFT(E129,LEN(E129)-1)),IF(RIGHT(E129,1)="k",1000*VALUE(LEFT(E129,LEN(E129)-1)),VALUE(SUBSTITUTE(E129,",",""))))))))),"N/A")</f>
        <v/>
      </c>
      <c r="M129">
        <f>IFERROR(IF(TRIM(F129)="-", "N/A", IF(RIGHT(F129,1)=")",IF(RIGHT(F129,2)="T)",-1000000000000*VALUE(MID(F129,2,LEN(F129)-3)),IF(RIGHT(F129,2)="M)",-1000000*VALUE(MID(F129,2,LEN(F129)-3)),IF(RIGHT(F129,2)="B)",-1000000000*VALUE(MID(F129,2,LEN(F129)-3)),IF(RIGHT(F129,2)="k)",-1000*VALUE(MID(F129,2,LEN(F129)-3)),VALUE(SUBSTITUTE(F129,",","")))))),IF(RIGHT(F129,1)="T",1000000000000*VALUE(LEFT(F129,LEN(F129)-1)),IF(RIGHT(F129,1)="M",1000000*VALUE(LEFT(F129,LEN(F129)-1)),IF(RIGHT(F129,1)="B",1000000000*VALUE(LEFT(F129,LEN(F129)-1)),IF(RIGHT(F129,1)="%",0.01*VALUE(LEFT(F129,LEN(F129)-1)),IF(RIGHT(F129,1)="k",1000*VALUE(LEFT(F129,LEN(F129)-1)),VALUE(SUBSTITUTE(F129,",",""))))))))),"N/A")</f>
        <v/>
      </c>
      <c r="N129">
        <f>IFERROR(IF(TRIM(G129)="-", "N/A", IF(RIGHT(G129,1)=")",IF(RIGHT(G129,2)="T)",-1000000000000*VALUE(MID(G129,2,LEN(G129)-3)),IF(RIGHT(G129,2)="M)",-1000000*VALUE(MID(G129,2,LEN(G129)-3)),IF(RIGHT(G129,2)="B)",-1000000000*VALUE(MID(G129,2,LEN(G129)-3)),IF(RIGHT(G129,2)="k)",-1000*VALUE(MID(G129,2,LEN(G129)-3)),VALUE(SUBSTITUTE(G129,",","")))))),IF(RIGHT(G129,1)="T",1000000000000*VALUE(LEFT(G129,LEN(G129)-1)),IF(RIGHT(G129,1)="M",1000000*VALUE(LEFT(G129,LEN(G129)-1)),IF(RIGHT(G129,1)="B",1000000000*VALUE(LEFT(G129,LEN(G129)-1)),IF(RIGHT(G129,1)="%",0.01*VALUE(LEFT(G129,LEN(G129)-1)),IF(RIGHT(G129,1)="k",1000*VALUE(LEFT(G129,LEN(G129)-1)),VALUE(SUBSTITUTE(G129,",",""))))))))),"N/A")</f>
        <v/>
      </c>
    </row>
    <row r="130" spans="1:60">
      <c s="1" r="A130" t="n">
        <v>5</v>
      </c>
      <c r="B130" t="s">
        <v>221</v>
      </c>
      <c r="C130" t="s"/>
      <c r="I130">
        <f>IF(AND(K130&gt; J130, L130&gt; K130, M130&gt; L130, N130&gt; M130), "pos_trend", IF(AND(K130&lt; J130, L130&lt; K130, M130&lt; L130, N130&lt; M130), "neg_trend", "N/A"))</f>
        <v/>
      </c>
      <c r="J130">
        <f>IFERROR(IF(TRIM(C130)="-", "N/A", IF(RIGHT(C130,1)=")",IF(RIGHT(C130,2)="T)",-1000000000000*VALUE(MID(C130,2,LEN(C130)-3)),IF(RIGHT(C130,2)="M)",-1000000*VALUE(MID(C130,2,LEN(C130)-3)),IF(RIGHT(C130,2)="B)",-1000000000*VALUE(MID(C130,2,LEN(C130)-3)),IF(RIGHT(C130,2)="k)",-1000*VALUE(MID(C130,2,LEN(C130)-3)),VALUE(SUBSTITUTE(C130,",","")))))),IF(RIGHT(C130,1)="T",1000000000000*VALUE(LEFT(C130,LEN(C130)-1)),IF(RIGHT(C130,1)="M",1000000*VALUE(LEFT(C130,LEN(C130)-1)),IF(RIGHT(C130,1)="B",1000000000*VALUE(LEFT(C130,LEN(C130)-1)),IF(RIGHT(C130,1)="%",0.01*VALUE(LEFT(C130,LEN(C130)-1)),IF(RIGHT(C130,1)="k",1000*VALUE(LEFT(C130,LEN(C130)-1)),VALUE(SUBSTITUTE(C130,",",""))))))))),"N/A")</f>
        <v/>
      </c>
      <c r="K130">
        <f>IFERROR(IF(TRIM(D130)="-", "N/A", IF(RIGHT(D130,1)=")",IF(RIGHT(D130,2)="T)",-1000000000000*VALUE(MID(D130,2,LEN(D130)-3)),IF(RIGHT(D130,2)="M)",-1000000*VALUE(MID(D130,2,LEN(D130)-3)),IF(RIGHT(D130,2)="B)",-1000000000*VALUE(MID(D130,2,LEN(D130)-3)),IF(RIGHT(D130,2)="k)",-1000*VALUE(MID(D130,2,LEN(D130)-3)),VALUE(SUBSTITUTE(D130,",","")))))),IF(RIGHT(D130,1)="T",1000000000000*VALUE(LEFT(D130,LEN(D130)-1)),IF(RIGHT(D130,1)="M",1000000*VALUE(LEFT(D130,LEN(D130)-1)),IF(RIGHT(D130,1)="B",1000000000*VALUE(LEFT(D130,LEN(D130)-1)),IF(RIGHT(D130,1)="%",0.01*VALUE(LEFT(D130,LEN(D130)-1)),IF(RIGHT(D130,1)="k",1000*VALUE(LEFT(D130,LEN(D130)-1)),VALUE(SUBSTITUTE(D130,",",""))))))))),"N/A")</f>
        <v/>
      </c>
      <c r="L130">
        <f>IFERROR(IF(TRIM(E130)="-", "N/A", IF(RIGHT(E130,1)=")",IF(RIGHT(E130,2)="T)",-1000000000000*VALUE(MID(E130,2,LEN(E130)-3)),IF(RIGHT(E130,2)="M)",-1000000*VALUE(MID(E130,2,LEN(E130)-3)),IF(RIGHT(E130,2)="B)",-1000000000*VALUE(MID(E130,2,LEN(E130)-3)),IF(RIGHT(E130,2)="k)",-1000*VALUE(MID(E130,2,LEN(E130)-3)),VALUE(SUBSTITUTE(E130,",","")))))),IF(RIGHT(E130,1)="T",1000000000000*VALUE(LEFT(E130,LEN(E130)-1)),IF(RIGHT(E130,1)="M",1000000*VALUE(LEFT(E130,LEN(E130)-1)),IF(RIGHT(E130,1)="B",1000000000*VALUE(LEFT(E130,LEN(E130)-1)),IF(RIGHT(E130,1)="%",0.01*VALUE(LEFT(E130,LEN(E130)-1)),IF(RIGHT(E130,1)="k",1000*VALUE(LEFT(E130,LEN(E130)-1)),VALUE(SUBSTITUTE(E130,",",""))))))))),"N/A")</f>
        <v/>
      </c>
      <c r="M130">
        <f>IFERROR(IF(TRIM(F130)="-", "N/A", IF(RIGHT(F130,1)=")",IF(RIGHT(F130,2)="T)",-1000000000000*VALUE(MID(F130,2,LEN(F130)-3)),IF(RIGHT(F130,2)="M)",-1000000*VALUE(MID(F130,2,LEN(F130)-3)),IF(RIGHT(F130,2)="B)",-1000000000*VALUE(MID(F130,2,LEN(F130)-3)),IF(RIGHT(F130,2)="k)",-1000*VALUE(MID(F130,2,LEN(F130)-3)),VALUE(SUBSTITUTE(F130,",","")))))),IF(RIGHT(F130,1)="T",1000000000000*VALUE(LEFT(F130,LEN(F130)-1)),IF(RIGHT(F130,1)="M",1000000*VALUE(LEFT(F130,LEN(F130)-1)),IF(RIGHT(F130,1)="B",1000000000*VALUE(LEFT(F130,LEN(F130)-1)),IF(RIGHT(F130,1)="%",0.01*VALUE(LEFT(F130,LEN(F130)-1)),IF(RIGHT(F130,1)="k",1000*VALUE(LEFT(F130,LEN(F130)-1)),VALUE(SUBSTITUTE(F130,",",""))))))))),"N/A")</f>
        <v/>
      </c>
      <c r="N130">
        <f>IFERROR(IF(TRIM(G130)="-", "N/A", IF(RIGHT(G130,1)=")",IF(RIGHT(G130,2)="T)",-1000000000000*VALUE(MID(G130,2,LEN(G130)-3)),IF(RIGHT(G130,2)="M)",-1000000*VALUE(MID(G130,2,LEN(G130)-3)),IF(RIGHT(G130,2)="B)",-1000000000*VALUE(MID(G130,2,LEN(G130)-3)),IF(RIGHT(G130,2)="k)",-1000*VALUE(MID(G130,2,LEN(G130)-3)),VALUE(SUBSTITUTE(G130,",","")))))),IF(RIGHT(G130,1)="T",1000000000000*VALUE(LEFT(G130,LEN(G130)-1)),IF(RIGHT(G130,1)="M",1000000*VALUE(LEFT(G130,LEN(G130)-1)),IF(RIGHT(G130,1)="B",1000000000*VALUE(LEFT(G130,LEN(G130)-1)),IF(RIGHT(G130,1)="%",0.01*VALUE(LEFT(G130,LEN(G130)-1)),IF(RIGHT(G130,1)="k",1000*VALUE(LEFT(G130,LEN(G130)-1)),VALUE(SUBSTITUTE(G130,",",""))))))))),"N/A")</f>
        <v/>
      </c>
    </row>
    <row r="131" spans="1:60">
      <c s="1" r="A131" t="n">
        <v>6</v>
      </c>
      <c r="B131" t="s">
        <v>223</v>
      </c>
      <c r="C131" t="s">
        <v>4609</v>
      </c>
      <c r="I131">
        <f>IF(AND(K131&gt; J131, L131&gt; K131, M131&gt; L131, N131&gt; M131), "pos_trend", IF(AND(K131&lt; J131, L131&lt; K131, M131&lt; L131, N131&lt; M131), "neg_trend", "N/A"))</f>
        <v/>
      </c>
      <c r="J131">
        <f>IFERROR(IF(TRIM(C131)="-", "N/A", IF(RIGHT(C131,1)=")",IF(RIGHT(C131,2)="T)",-1000000000000*VALUE(MID(C131,2,LEN(C131)-3)),IF(RIGHT(C131,2)="M)",-1000000*VALUE(MID(C131,2,LEN(C131)-3)),IF(RIGHT(C131,2)="B)",-1000000000*VALUE(MID(C131,2,LEN(C131)-3)),IF(RIGHT(C131,2)="k)",-1000*VALUE(MID(C131,2,LEN(C131)-3)),VALUE(SUBSTITUTE(C131,",","")))))),IF(RIGHT(C131,1)="T",1000000000000*VALUE(LEFT(C131,LEN(C131)-1)),IF(RIGHT(C131,1)="M",1000000*VALUE(LEFT(C131,LEN(C131)-1)),IF(RIGHT(C131,1)="B",1000000000*VALUE(LEFT(C131,LEN(C131)-1)),IF(RIGHT(C131,1)="%",0.01*VALUE(LEFT(C131,LEN(C131)-1)),IF(RIGHT(C131,1)="k",1000*VALUE(LEFT(C131,LEN(C131)-1)),VALUE(SUBSTITUTE(C131,",",""))))))))),"N/A")</f>
        <v/>
      </c>
      <c r="K131">
        <f>IFERROR(IF(TRIM(D131)="-", "N/A", IF(RIGHT(D131,1)=")",IF(RIGHT(D131,2)="T)",-1000000000000*VALUE(MID(D131,2,LEN(D131)-3)),IF(RIGHT(D131,2)="M)",-1000000*VALUE(MID(D131,2,LEN(D131)-3)),IF(RIGHT(D131,2)="B)",-1000000000*VALUE(MID(D131,2,LEN(D131)-3)),IF(RIGHT(D131,2)="k)",-1000*VALUE(MID(D131,2,LEN(D131)-3)),VALUE(SUBSTITUTE(D131,",","")))))),IF(RIGHT(D131,1)="T",1000000000000*VALUE(LEFT(D131,LEN(D131)-1)),IF(RIGHT(D131,1)="M",1000000*VALUE(LEFT(D131,LEN(D131)-1)),IF(RIGHT(D131,1)="B",1000000000*VALUE(LEFT(D131,LEN(D131)-1)),IF(RIGHT(D131,1)="%",0.01*VALUE(LEFT(D131,LEN(D131)-1)),IF(RIGHT(D131,1)="k",1000*VALUE(LEFT(D131,LEN(D131)-1)),VALUE(SUBSTITUTE(D131,",",""))))))))),"N/A")</f>
        <v/>
      </c>
      <c r="L131">
        <f>IFERROR(IF(TRIM(E131)="-", "N/A", IF(RIGHT(E131,1)=")",IF(RIGHT(E131,2)="T)",-1000000000000*VALUE(MID(E131,2,LEN(E131)-3)),IF(RIGHT(E131,2)="M)",-1000000*VALUE(MID(E131,2,LEN(E131)-3)),IF(RIGHT(E131,2)="B)",-1000000000*VALUE(MID(E131,2,LEN(E131)-3)),IF(RIGHT(E131,2)="k)",-1000*VALUE(MID(E131,2,LEN(E131)-3)),VALUE(SUBSTITUTE(E131,",","")))))),IF(RIGHT(E131,1)="T",1000000000000*VALUE(LEFT(E131,LEN(E131)-1)),IF(RIGHT(E131,1)="M",1000000*VALUE(LEFT(E131,LEN(E131)-1)),IF(RIGHT(E131,1)="B",1000000000*VALUE(LEFT(E131,LEN(E131)-1)),IF(RIGHT(E131,1)="%",0.01*VALUE(LEFT(E131,LEN(E131)-1)),IF(RIGHT(E131,1)="k",1000*VALUE(LEFT(E131,LEN(E131)-1)),VALUE(SUBSTITUTE(E131,",",""))))))))),"N/A")</f>
        <v/>
      </c>
      <c r="M131">
        <f>IFERROR(IF(TRIM(F131)="-", "N/A", IF(RIGHT(F131,1)=")",IF(RIGHT(F131,2)="T)",-1000000000000*VALUE(MID(F131,2,LEN(F131)-3)),IF(RIGHT(F131,2)="M)",-1000000*VALUE(MID(F131,2,LEN(F131)-3)),IF(RIGHT(F131,2)="B)",-1000000000*VALUE(MID(F131,2,LEN(F131)-3)),IF(RIGHT(F131,2)="k)",-1000*VALUE(MID(F131,2,LEN(F131)-3)),VALUE(SUBSTITUTE(F131,",","")))))),IF(RIGHT(F131,1)="T",1000000000000*VALUE(LEFT(F131,LEN(F131)-1)),IF(RIGHT(F131,1)="M",1000000*VALUE(LEFT(F131,LEN(F131)-1)),IF(RIGHT(F131,1)="B",1000000000*VALUE(LEFT(F131,LEN(F131)-1)),IF(RIGHT(F131,1)="%",0.01*VALUE(LEFT(F131,LEN(F131)-1)),IF(RIGHT(F131,1)="k",1000*VALUE(LEFT(F131,LEN(F131)-1)),VALUE(SUBSTITUTE(F131,",",""))))))))),"N/A")</f>
        <v/>
      </c>
      <c r="N131">
        <f>IFERROR(IF(TRIM(G131)="-", "N/A", IF(RIGHT(G131,1)=")",IF(RIGHT(G131,2)="T)",-1000000000000*VALUE(MID(G131,2,LEN(G131)-3)),IF(RIGHT(G131,2)="M)",-1000000*VALUE(MID(G131,2,LEN(G131)-3)),IF(RIGHT(G131,2)="B)",-1000000000*VALUE(MID(G131,2,LEN(G131)-3)),IF(RIGHT(G131,2)="k)",-1000*VALUE(MID(G131,2,LEN(G131)-3)),VALUE(SUBSTITUTE(G131,",","")))))),IF(RIGHT(G131,1)="T",1000000000000*VALUE(LEFT(G131,LEN(G131)-1)),IF(RIGHT(G131,1)="M",1000000*VALUE(LEFT(G131,LEN(G131)-1)),IF(RIGHT(G131,1)="B",1000000000*VALUE(LEFT(G131,LEN(G131)-1)),IF(RIGHT(G131,1)="%",0.01*VALUE(LEFT(G131,LEN(G131)-1)),IF(RIGHT(G131,1)="k",1000*VALUE(LEFT(G131,LEN(G131)-1)),VALUE(SUBSTITUTE(G131,",",""))))))))),"N/A")</f>
        <v/>
      </c>
    </row>
    <row r="132" spans="1:60">
      <c s="1" r="A132" t="n">
        <v>7</v>
      </c>
      <c r="B132" t="s">
        <v>225</v>
      </c>
      <c r="C132" t="s"/>
      <c r="I132">
        <f>IF(AND(K132&gt; J132, L132&gt; K132, M132&gt; L132, N132&gt; M132), "pos_trend", IF(AND(K132&lt; J132, L132&lt; K132, M132&lt; L132, N132&lt; M132), "neg_trend", "N/A"))</f>
        <v/>
      </c>
      <c r="J132">
        <f>IFERROR(IF(TRIM(C132)="-", "N/A", IF(RIGHT(C132,1)=")",IF(RIGHT(C132,2)="T)",-1000000000000*VALUE(MID(C132,2,LEN(C132)-3)),IF(RIGHT(C132,2)="M)",-1000000*VALUE(MID(C132,2,LEN(C132)-3)),IF(RIGHT(C132,2)="B)",-1000000000*VALUE(MID(C132,2,LEN(C132)-3)),IF(RIGHT(C132,2)="k)",-1000*VALUE(MID(C132,2,LEN(C132)-3)),VALUE(SUBSTITUTE(C132,",","")))))),IF(RIGHT(C132,1)="T",1000000000000*VALUE(LEFT(C132,LEN(C132)-1)),IF(RIGHT(C132,1)="M",1000000*VALUE(LEFT(C132,LEN(C132)-1)),IF(RIGHT(C132,1)="B",1000000000*VALUE(LEFT(C132,LEN(C132)-1)),IF(RIGHT(C132,1)="%",0.01*VALUE(LEFT(C132,LEN(C132)-1)),IF(RIGHT(C132,1)="k",1000*VALUE(LEFT(C132,LEN(C132)-1)),VALUE(SUBSTITUTE(C132,",",""))))))))),"N/A")</f>
        <v/>
      </c>
      <c r="K132">
        <f>IFERROR(IF(TRIM(D132)="-", "N/A", IF(RIGHT(D132,1)=")",IF(RIGHT(D132,2)="T)",-1000000000000*VALUE(MID(D132,2,LEN(D132)-3)),IF(RIGHT(D132,2)="M)",-1000000*VALUE(MID(D132,2,LEN(D132)-3)),IF(RIGHT(D132,2)="B)",-1000000000*VALUE(MID(D132,2,LEN(D132)-3)),IF(RIGHT(D132,2)="k)",-1000*VALUE(MID(D132,2,LEN(D132)-3)),VALUE(SUBSTITUTE(D132,",","")))))),IF(RIGHT(D132,1)="T",1000000000000*VALUE(LEFT(D132,LEN(D132)-1)),IF(RIGHT(D132,1)="M",1000000*VALUE(LEFT(D132,LEN(D132)-1)),IF(RIGHT(D132,1)="B",1000000000*VALUE(LEFT(D132,LEN(D132)-1)),IF(RIGHT(D132,1)="%",0.01*VALUE(LEFT(D132,LEN(D132)-1)),IF(RIGHT(D132,1)="k",1000*VALUE(LEFT(D132,LEN(D132)-1)),VALUE(SUBSTITUTE(D132,",",""))))))))),"N/A")</f>
        <v/>
      </c>
      <c r="L132">
        <f>IFERROR(IF(TRIM(E132)="-", "N/A", IF(RIGHT(E132,1)=")",IF(RIGHT(E132,2)="T)",-1000000000000*VALUE(MID(E132,2,LEN(E132)-3)),IF(RIGHT(E132,2)="M)",-1000000*VALUE(MID(E132,2,LEN(E132)-3)),IF(RIGHT(E132,2)="B)",-1000000000*VALUE(MID(E132,2,LEN(E132)-3)),IF(RIGHT(E132,2)="k)",-1000*VALUE(MID(E132,2,LEN(E132)-3)),VALUE(SUBSTITUTE(E132,",","")))))),IF(RIGHT(E132,1)="T",1000000000000*VALUE(LEFT(E132,LEN(E132)-1)),IF(RIGHT(E132,1)="M",1000000*VALUE(LEFT(E132,LEN(E132)-1)),IF(RIGHT(E132,1)="B",1000000000*VALUE(LEFT(E132,LEN(E132)-1)),IF(RIGHT(E132,1)="%",0.01*VALUE(LEFT(E132,LEN(E132)-1)),IF(RIGHT(E132,1)="k",1000*VALUE(LEFT(E132,LEN(E132)-1)),VALUE(SUBSTITUTE(E132,",",""))))))))),"N/A")</f>
        <v/>
      </c>
      <c r="M132">
        <f>IFERROR(IF(TRIM(F132)="-", "N/A", IF(RIGHT(F132,1)=")",IF(RIGHT(F132,2)="T)",-1000000000000*VALUE(MID(F132,2,LEN(F132)-3)),IF(RIGHT(F132,2)="M)",-1000000*VALUE(MID(F132,2,LEN(F132)-3)),IF(RIGHT(F132,2)="B)",-1000000000*VALUE(MID(F132,2,LEN(F132)-3)),IF(RIGHT(F132,2)="k)",-1000*VALUE(MID(F132,2,LEN(F132)-3)),VALUE(SUBSTITUTE(F132,",","")))))),IF(RIGHT(F132,1)="T",1000000000000*VALUE(LEFT(F132,LEN(F132)-1)),IF(RIGHT(F132,1)="M",1000000*VALUE(LEFT(F132,LEN(F132)-1)),IF(RIGHT(F132,1)="B",1000000000*VALUE(LEFT(F132,LEN(F132)-1)),IF(RIGHT(F132,1)="%",0.01*VALUE(LEFT(F132,LEN(F132)-1)),IF(RIGHT(F132,1)="k",1000*VALUE(LEFT(F132,LEN(F132)-1)),VALUE(SUBSTITUTE(F132,",",""))))))))),"N/A")</f>
        <v/>
      </c>
      <c r="N132">
        <f>IFERROR(IF(TRIM(G132)="-", "N/A", IF(RIGHT(G132,1)=")",IF(RIGHT(G132,2)="T)",-1000000000000*VALUE(MID(G132,2,LEN(G132)-3)),IF(RIGHT(G132,2)="M)",-1000000*VALUE(MID(G132,2,LEN(G132)-3)),IF(RIGHT(G132,2)="B)",-1000000000*VALUE(MID(G132,2,LEN(G132)-3)),IF(RIGHT(G132,2)="k)",-1000*VALUE(MID(G132,2,LEN(G132)-3)),VALUE(SUBSTITUTE(G132,",","")))))),IF(RIGHT(G132,1)="T",1000000000000*VALUE(LEFT(G132,LEN(G132)-1)),IF(RIGHT(G132,1)="M",1000000*VALUE(LEFT(G132,LEN(G132)-1)),IF(RIGHT(G132,1)="B",1000000000*VALUE(LEFT(G132,LEN(G132)-1)),IF(RIGHT(G132,1)="%",0.01*VALUE(LEFT(G132,LEN(G132)-1)),IF(RIGHT(G132,1)="k",1000*VALUE(LEFT(G132,LEN(G132)-1)),VALUE(SUBSTITUTE(G132,",",""))))))))),"N/A")</f>
        <v/>
      </c>
    </row>
    <row r="133" spans="1:60">
      <c s="1" r="A133" t="n">
        <v>8</v>
      </c>
      <c r="B133" t="s">
        <v>227</v>
      </c>
      <c r="C133" t="s">
        <v>1773</v>
      </c>
      <c r="I133">
        <f>IF(AND(K133&gt; J133, L133&gt; K133, M133&gt; L133, N133&gt; M133), "pos_trend", IF(AND(K133&lt; J133, L133&lt; K133, M133&lt; L133, N133&lt; M133), "neg_trend", "N/A"))</f>
        <v/>
      </c>
      <c r="J133">
        <f>IFERROR(IF(TRIM(C133)="-", "N/A", IF(RIGHT(C133,1)=")",IF(RIGHT(C133,2)="T)",-1000000000000*VALUE(MID(C133,2,LEN(C133)-3)),IF(RIGHT(C133,2)="M)",-1000000*VALUE(MID(C133,2,LEN(C133)-3)),IF(RIGHT(C133,2)="B)",-1000000000*VALUE(MID(C133,2,LEN(C133)-3)),IF(RIGHT(C133,2)="k)",-1000*VALUE(MID(C133,2,LEN(C133)-3)),VALUE(SUBSTITUTE(C133,",","")))))),IF(RIGHT(C133,1)="T",1000000000000*VALUE(LEFT(C133,LEN(C133)-1)),IF(RIGHT(C133,1)="M",1000000*VALUE(LEFT(C133,LEN(C133)-1)),IF(RIGHT(C133,1)="B",1000000000*VALUE(LEFT(C133,LEN(C133)-1)),IF(RIGHT(C133,1)="%",0.01*VALUE(LEFT(C133,LEN(C133)-1)),IF(RIGHT(C133,1)="k",1000*VALUE(LEFT(C133,LEN(C133)-1)),VALUE(SUBSTITUTE(C133,",",""))))))))),"N/A")</f>
        <v/>
      </c>
      <c r="K133">
        <f>IFERROR(IF(TRIM(D133)="-", "N/A", IF(RIGHT(D133,1)=")",IF(RIGHT(D133,2)="T)",-1000000000000*VALUE(MID(D133,2,LEN(D133)-3)),IF(RIGHT(D133,2)="M)",-1000000*VALUE(MID(D133,2,LEN(D133)-3)),IF(RIGHT(D133,2)="B)",-1000000000*VALUE(MID(D133,2,LEN(D133)-3)),IF(RIGHT(D133,2)="k)",-1000*VALUE(MID(D133,2,LEN(D133)-3)),VALUE(SUBSTITUTE(D133,",","")))))),IF(RIGHT(D133,1)="T",1000000000000*VALUE(LEFT(D133,LEN(D133)-1)),IF(RIGHT(D133,1)="M",1000000*VALUE(LEFT(D133,LEN(D133)-1)),IF(RIGHT(D133,1)="B",1000000000*VALUE(LEFT(D133,LEN(D133)-1)),IF(RIGHT(D133,1)="%",0.01*VALUE(LEFT(D133,LEN(D133)-1)),IF(RIGHT(D133,1)="k",1000*VALUE(LEFT(D133,LEN(D133)-1)),VALUE(SUBSTITUTE(D133,",",""))))))))),"N/A")</f>
        <v/>
      </c>
      <c r="L133">
        <f>IFERROR(IF(TRIM(E133)="-", "N/A", IF(RIGHT(E133,1)=")",IF(RIGHT(E133,2)="T)",-1000000000000*VALUE(MID(E133,2,LEN(E133)-3)),IF(RIGHT(E133,2)="M)",-1000000*VALUE(MID(E133,2,LEN(E133)-3)),IF(RIGHT(E133,2)="B)",-1000000000*VALUE(MID(E133,2,LEN(E133)-3)),IF(RIGHT(E133,2)="k)",-1000*VALUE(MID(E133,2,LEN(E133)-3)),VALUE(SUBSTITUTE(E133,",","")))))),IF(RIGHT(E133,1)="T",1000000000000*VALUE(LEFT(E133,LEN(E133)-1)),IF(RIGHT(E133,1)="M",1000000*VALUE(LEFT(E133,LEN(E133)-1)),IF(RIGHT(E133,1)="B",1000000000*VALUE(LEFT(E133,LEN(E133)-1)),IF(RIGHT(E133,1)="%",0.01*VALUE(LEFT(E133,LEN(E133)-1)),IF(RIGHT(E133,1)="k",1000*VALUE(LEFT(E133,LEN(E133)-1)),VALUE(SUBSTITUTE(E133,",",""))))))))),"N/A")</f>
        <v/>
      </c>
      <c r="M133">
        <f>IFERROR(IF(TRIM(F133)="-", "N/A", IF(RIGHT(F133,1)=")",IF(RIGHT(F133,2)="T)",-1000000000000*VALUE(MID(F133,2,LEN(F133)-3)),IF(RIGHT(F133,2)="M)",-1000000*VALUE(MID(F133,2,LEN(F133)-3)),IF(RIGHT(F133,2)="B)",-1000000000*VALUE(MID(F133,2,LEN(F133)-3)),IF(RIGHT(F133,2)="k)",-1000*VALUE(MID(F133,2,LEN(F133)-3)),VALUE(SUBSTITUTE(F133,",","")))))),IF(RIGHT(F133,1)="T",1000000000000*VALUE(LEFT(F133,LEN(F133)-1)),IF(RIGHT(F133,1)="M",1000000*VALUE(LEFT(F133,LEN(F133)-1)),IF(RIGHT(F133,1)="B",1000000000*VALUE(LEFT(F133,LEN(F133)-1)),IF(RIGHT(F133,1)="%",0.01*VALUE(LEFT(F133,LEN(F133)-1)),IF(RIGHT(F133,1)="k",1000*VALUE(LEFT(F133,LEN(F133)-1)),VALUE(SUBSTITUTE(F133,",",""))))))))),"N/A")</f>
        <v/>
      </c>
      <c r="N133">
        <f>IFERROR(IF(TRIM(G133)="-", "N/A", IF(RIGHT(G133,1)=")",IF(RIGHT(G133,2)="T)",-1000000000000*VALUE(MID(G133,2,LEN(G133)-3)),IF(RIGHT(G133,2)="M)",-1000000*VALUE(MID(G133,2,LEN(G133)-3)),IF(RIGHT(G133,2)="B)",-1000000000*VALUE(MID(G133,2,LEN(G133)-3)),IF(RIGHT(G133,2)="k)",-1000*VALUE(MID(G133,2,LEN(G133)-3)),VALUE(SUBSTITUTE(G133,",","")))))),IF(RIGHT(G133,1)="T",1000000000000*VALUE(LEFT(G133,LEN(G133)-1)),IF(RIGHT(G133,1)="M",1000000*VALUE(LEFT(G133,LEN(G133)-1)),IF(RIGHT(G133,1)="B",1000000000*VALUE(LEFT(G133,LEN(G133)-1)),IF(RIGHT(G133,1)="%",0.01*VALUE(LEFT(G133,LEN(G133)-1)),IF(RIGHT(G133,1)="k",1000*VALUE(LEFT(G133,LEN(G133)-1)),VALUE(SUBSTITUTE(G133,",",""))))))))),"N/A")</f>
        <v/>
      </c>
    </row>
    <row r="134" spans="1:60">
      <c s="1" r="A134" t="n">
        <v>9</v>
      </c>
      <c r="B134" t="s">
        <v>229</v>
      </c>
      <c r="C134" t="s">
        <v>4610</v>
      </c>
      <c r="I134">
        <f>IF(AND(K134&gt; J134, L134&gt; K134, M134&gt; L134, N134&gt; M134), "pos_trend", IF(AND(K134&lt; J134, L134&lt; K134, M134&lt; L134, N134&lt; M134), "neg_trend", "N/A"))</f>
        <v/>
      </c>
      <c r="J134">
        <f>IFERROR(IF(TRIM(C134)="-", "N/A", IF(RIGHT(C134,1)=")",IF(RIGHT(C134,2)="T)",-1000000000000*VALUE(MID(C134,2,LEN(C134)-3)),IF(RIGHT(C134,2)="M)",-1000000*VALUE(MID(C134,2,LEN(C134)-3)),IF(RIGHT(C134,2)="B)",-1000000000*VALUE(MID(C134,2,LEN(C134)-3)),IF(RIGHT(C134,2)="k)",-1000*VALUE(MID(C134,2,LEN(C134)-3)),VALUE(SUBSTITUTE(C134,",","")))))),IF(RIGHT(C134,1)="T",1000000000000*VALUE(LEFT(C134,LEN(C134)-1)),IF(RIGHT(C134,1)="M",1000000*VALUE(LEFT(C134,LEN(C134)-1)),IF(RIGHT(C134,1)="B",1000000000*VALUE(LEFT(C134,LEN(C134)-1)),IF(RIGHT(C134,1)="%",0.01*VALUE(LEFT(C134,LEN(C134)-1)),IF(RIGHT(C134,1)="k",1000*VALUE(LEFT(C134,LEN(C134)-1)),VALUE(SUBSTITUTE(C134,",",""))))))))),"N/A")</f>
        <v/>
      </c>
      <c r="K134">
        <f>IFERROR(IF(TRIM(D134)="-", "N/A", IF(RIGHT(D134,1)=")",IF(RIGHT(D134,2)="T)",-1000000000000*VALUE(MID(D134,2,LEN(D134)-3)),IF(RIGHT(D134,2)="M)",-1000000*VALUE(MID(D134,2,LEN(D134)-3)),IF(RIGHT(D134,2)="B)",-1000000000*VALUE(MID(D134,2,LEN(D134)-3)),IF(RIGHT(D134,2)="k)",-1000*VALUE(MID(D134,2,LEN(D134)-3)),VALUE(SUBSTITUTE(D134,",","")))))),IF(RIGHT(D134,1)="T",1000000000000*VALUE(LEFT(D134,LEN(D134)-1)),IF(RIGHT(D134,1)="M",1000000*VALUE(LEFT(D134,LEN(D134)-1)),IF(RIGHT(D134,1)="B",1000000000*VALUE(LEFT(D134,LEN(D134)-1)),IF(RIGHT(D134,1)="%",0.01*VALUE(LEFT(D134,LEN(D134)-1)),IF(RIGHT(D134,1)="k",1000*VALUE(LEFT(D134,LEN(D134)-1)),VALUE(SUBSTITUTE(D134,",",""))))))))),"N/A")</f>
        <v/>
      </c>
      <c r="L134">
        <f>IFERROR(IF(TRIM(E134)="-", "N/A", IF(RIGHT(E134,1)=")",IF(RIGHT(E134,2)="T)",-1000000000000*VALUE(MID(E134,2,LEN(E134)-3)),IF(RIGHT(E134,2)="M)",-1000000*VALUE(MID(E134,2,LEN(E134)-3)),IF(RIGHT(E134,2)="B)",-1000000000*VALUE(MID(E134,2,LEN(E134)-3)),IF(RIGHT(E134,2)="k)",-1000*VALUE(MID(E134,2,LEN(E134)-3)),VALUE(SUBSTITUTE(E134,",","")))))),IF(RIGHT(E134,1)="T",1000000000000*VALUE(LEFT(E134,LEN(E134)-1)),IF(RIGHT(E134,1)="M",1000000*VALUE(LEFT(E134,LEN(E134)-1)),IF(RIGHT(E134,1)="B",1000000000*VALUE(LEFT(E134,LEN(E134)-1)),IF(RIGHT(E134,1)="%",0.01*VALUE(LEFT(E134,LEN(E134)-1)),IF(RIGHT(E134,1)="k",1000*VALUE(LEFT(E134,LEN(E134)-1)),VALUE(SUBSTITUTE(E134,",",""))))))))),"N/A")</f>
        <v/>
      </c>
      <c r="M134">
        <f>IFERROR(IF(TRIM(F134)="-", "N/A", IF(RIGHT(F134,1)=")",IF(RIGHT(F134,2)="T)",-1000000000000*VALUE(MID(F134,2,LEN(F134)-3)),IF(RIGHT(F134,2)="M)",-1000000*VALUE(MID(F134,2,LEN(F134)-3)),IF(RIGHT(F134,2)="B)",-1000000000*VALUE(MID(F134,2,LEN(F134)-3)),IF(RIGHT(F134,2)="k)",-1000*VALUE(MID(F134,2,LEN(F134)-3)),VALUE(SUBSTITUTE(F134,",","")))))),IF(RIGHT(F134,1)="T",1000000000000*VALUE(LEFT(F134,LEN(F134)-1)),IF(RIGHT(F134,1)="M",1000000*VALUE(LEFT(F134,LEN(F134)-1)),IF(RIGHT(F134,1)="B",1000000000*VALUE(LEFT(F134,LEN(F134)-1)),IF(RIGHT(F134,1)="%",0.01*VALUE(LEFT(F134,LEN(F134)-1)),IF(RIGHT(F134,1)="k",1000*VALUE(LEFT(F134,LEN(F134)-1)),VALUE(SUBSTITUTE(F134,",",""))))))))),"N/A")</f>
        <v/>
      </c>
      <c r="N134">
        <f>IFERROR(IF(TRIM(G134)="-", "N/A", IF(RIGHT(G134,1)=")",IF(RIGHT(G134,2)="T)",-1000000000000*VALUE(MID(G134,2,LEN(G134)-3)),IF(RIGHT(G134,2)="M)",-1000000*VALUE(MID(G134,2,LEN(G134)-3)),IF(RIGHT(G134,2)="B)",-1000000000*VALUE(MID(G134,2,LEN(G134)-3)),IF(RIGHT(G134,2)="k)",-1000*VALUE(MID(G134,2,LEN(G134)-3)),VALUE(SUBSTITUTE(G134,",","")))))),IF(RIGHT(G134,1)="T",1000000000000*VALUE(LEFT(G134,LEN(G134)-1)),IF(RIGHT(G134,1)="M",1000000*VALUE(LEFT(G134,LEN(G134)-1)),IF(RIGHT(G134,1)="B",1000000000*VALUE(LEFT(G134,LEN(G134)-1)),IF(RIGHT(G134,1)="%",0.01*VALUE(LEFT(G134,LEN(G134)-1)),IF(RIGHT(G134,1)="k",1000*VALUE(LEFT(G134,LEN(G134)-1)),VALUE(SUBSTITUTE(G134,",",""))))))))),"N/A")</f>
        <v/>
      </c>
    </row>
    <row r="135" spans="1:60">
      <c r="I135">
        <f>IF(AND(K135&gt; J135, L135&gt; K135, M135&gt; L135, N135&gt; M135), "pos_trend", IF(AND(K135&lt; J135, L135&lt; K135, M135&lt; L135, N135&lt; M135), "neg_trend", "N/A"))</f>
        <v/>
      </c>
      <c r="J135">
        <f>IFERROR(IF(TRIM(C135)="-", "N/A", IF(RIGHT(C135,1)=")",IF(RIGHT(C135,2)="T)",-1000000000000*VALUE(MID(C135,2,LEN(C135)-3)),IF(RIGHT(C135,2)="M)",-1000000*VALUE(MID(C135,2,LEN(C135)-3)),IF(RIGHT(C135,2)="B)",-1000000000*VALUE(MID(C135,2,LEN(C135)-3)),IF(RIGHT(C135,2)="k)",-1000*VALUE(MID(C135,2,LEN(C135)-3)),VALUE(SUBSTITUTE(C135,",","")))))),IF(RIGHT(C135,1)="T",1000000000000*VALUE(LEFT(C135,LEN(C135)-1)),IF(RIGHT(C135,1)="M",1000000*VALUE(LEFT(C135,LEN(C135)-1)),IF(RIGHT(C135,1)="B",1000000000*VALUE(LEFT(C135,LEN(C135)-1)),IF(RIGHT(C135,1)="%",0.01*VALUE(LEFT(C135,LEN(C135)-1)),IF(RIGHT(C135,1)="k",1000*VALUE(LEFT(C135,LEN(C135)-1)),VALUE(SUBSTITUTE(C135,",",""))))))))),"N/A")</f>
        <v/>
      </c>
      <c r="K135">
        <f>IFERROR(IF(TRIM(D135)="-", "N/A", IF(RIGHT(D135,1)=")",IF(RIGHT(D135,2)="T)",-1000000000000*VALUE(MID(D135,2,LEN(D135)-3)),IF(RIGHT(D135,2)="M)",-1000000*VALUE(MID(D135,2,LEN(D135)-3)),IF(RIGHT(D135,2)="B)",-1000000000*VALUE(MID(D135,2,LEN(D135)-3)),IF(RIGHT(D135,2)="k)",-1000*VALUE(MID(D135,2,LEN(D135)-3)),VALUE(SUBSTITUTE(D135,",","")))))),IF(RIGHT(D135,1)="T",1000000000000*VALUE(LEFT(D135,LEN(D135)-1)),IF(RIGHT(D135,1)="M",1000000*VALUE(LEFT(D135,LEN(D135)-1)),IF(RIGHT(D135,1)="B",1000000000*VALUE(LEFT(D135,LEN(D135)-1)),IF(RIGHT(D135,1)="%",0.01*VALUE(LEFT(D135,LEN(D135)-1)),IF(RIGHT(D135,1)="k",1000*VALUE(LEFT(D135,LEN(D135)-1)),VALUE(SUBSTITUTE(D135,",",""))))))))),"N/A")</f>
        <v/>
      </c>
      <c r="L135">
        <f>IFERROR(IF(TRIM(E135)="-", "N/A", IF(RIGHT(E135,1)=")",IF(RIGHT(E135,2)="T)",-1000000000000*VALUE(MID(E135,2,LEN(E135)-3)),IF(RIGHT(E135,2)="M)",-1000000*VALUE(MID(E135,2,LEN(E135)-3)),IF(RIGHT(E135,2)="B)",-1000000000*VALUE(MID(E135,2,LEN(E135)-3)),IF(RIGHT(E135,2)="k)",-1000*VALUE(MID(E135,2,LEN(E135)-3)),VALUE(SUBSTITUTE(E135,",","")))))),IF(RIGHT(E135,1)="T",1000000000000*VALUE(LEFT(E135,LEN(E135)-1)),IF(RIGHT(E135,1)="M",1000000*VALUE(LEFT(E135,LEN(E135)-1)),IF(RIGHT(E135,1)="B",1000000000*VALUE(LEFT(E135,LEN(E135)-1)),IF(RIGHT(E135,1)="%",0.01*VALUE(LEFT(E135,LEN(E135)-1)),IF(RIGHT(E135,1)="k",1000*VALUE(LEFT(E135,LEN(E135)-1)),VALUE(SUBSTITUTE(E135,",",""))))))))),"N/A")</f>
        <v/>
      </c>
      <c r="M135">
        <f>IFERROR(IF(TRIM(F135)="-", "N/A", IF(RIGHT(F135,1)=")",IF(RIGHT(F135,2)="T)",-1000000000000*VALUE(MID(F135,2,LEN(F135)-3)),IF(RIGHT(F135,2)="M)",-1000000*VALUE(MID(F135,2,LEN(F135)-3)),IF(RIGHT(F135,2)="B)",-1000000000*VALUE(MID(F135,2,LEN(F135)-3)),IF(RIGHT(F135,2)="k)",-1000*VALUE(MID(F135,2,LEN(F135)-3)),VALUE(SUBSTITUTE(F135,",","")))))),IF(RIGHT(F135,1)="T",1000000000000*VALUE(LEFT(F135,LEN(F135)-1)),IF(RIGHT(F135,1)="M",1000000*VALUE(LEFT(F135,LEN(F135)-1)),IF(RIGHT(F135,1)="B",1000000000*VALUE(LEFT(F135,LEN(F135)-1)),IF(RIGHT(F135,1)="%",0.01*VALUE(LEFT(F135,LEN(F135)-1)),IF(RIGHT(F135,1)="k",1000*VALUE(LEFT(F135,LEN(F135)-1)),VALUE(SUBSTITUTE(F135,",",""))))))))),"N/A")</f>
        <v/>
      </c>
      <c r="N135">
        <f>IFERROR(IF(TRIM(G135)="-", "N/A", IF(RIGHT(G135,1)=")",IF(RIGHT(G135,2)="T)",-1000000000000*VALUE(MID(G135,2,LEN(G135)-3)),IF(RIGHT(G135,2)="M)",-1000000*VALUE(MID(G135,2,LEN(G135)-3)),IF(RIGHT(G135,2)="B)",-1000000000*VALUE(MID(G135,2,LEN(G135)-3)),IF(RIGHT(G135,2)="k)",-1000*VALUE(MID(G135,2,LEN(G135)-3)),VALUE(SUBSTITUTE(G135,",","")))))),IF(RIGHT(G135,1)="T",1000000000000*VALUE(LEFT(G135,LEN(G135)-1)),IF(RIGHT(G135,1)="M",1000000*VALUE(LEFT(G135,LEN(G135)-1)),IF(RIGHT(G135,1)="B",1000000000*VALUE(LEFT(G135,LEN(G135)-1)),IF(RIGHT(G135,1)="%",0.01*VALUE(LEFT(G135,LEN(G135)-1)),IF(RIGHT(G135,1)="k",1000*VALUE(LEFT(G135,LEN(G135)-1)),VALUE(SUBSTITUTE(G135,",",""))))))))),"N/A")</f>
        <v/>
      </c>
    </row>
    <row r="136" spans="1:60">
      <c r="I136">
        <f>IF(AND(K136&gt; J136, L136&gt; K136, M136&gt; L136, N136&gt; M136), "pos_trend", IF(AND(K136&lt; J136, L136&lt; K136, M136&lt; L136, N136&lt; M136), "neg_trend", "N/A"))</f>
        <v/>
      </c>
      <c r="J136">
        <f>IFERROR(IF(TRIM(C136)="-", "N/A", IF(RIGHT(C136,1)=")",IF(RIGHT(C136,2)="T)",-1000000000000*VALUE(MID(C136,2,LEN(C136)-3)),IF(RIGHT(C136,2)="M)",-1000000*VALUE(MID(C136,2,LEN(C136)-3)),IF(RIGHT(C136,2)="B)",-1000000000*VALUE(MID(C136,2,LEN(C136)-3)),IF(RIGHT(C136,2)="k)",-1000*VALUE(MID(C136,2,LEN(C136)-3)),VALUE(SUBSTITUTE(C136,",","")))))),IF(RIGHT(C136,1)="T",1000000000000*VALUE(LEFT(C136,LEN(C136)-1)),IF(RIGHT(C136,1)="M",1000000*VALUE(LEFT(C136,LEN(C136)-1)),IF(RIGHT(C136,1)="B",1000000000*VALUE(LEFT(C136,LEN(C136)-1)),IF(RIGHT(C136,1)="%",0.01*VALUE(LEFT(C136,LEN(C136)-1)),IF(RIGHT(C136,1)="k",1000*VALUE(LEFT(C136,LEN(C136)-1)),VALUE(SUBSTITUTE(C136,",",""))))))))),"N/A")</f>
        <v/>
      </c>
      <c r="K136">
        <f>IFERROR(IF(TRIM(D136)="-", "N/A", IF(RIGHT(D136,1)=")",IF(RIGHT(D136,2)="T)",-1000000000000*VALUE(MID(D136,2,LEN(D136)-3)),IF(RIGHT(D136,2)="M)",-1000000*VALUE(MID(D136,2,LEN(D136)-3)),IF(RIGHT(D136,2)="B)",-1000000000*VALUE(MID(D136,2,LEN(D136)-3)),IF(RIGHT(D136,2)="k)",-1000*VALUE(MID(D136,2,LEN(D136)-3)),VALUE(SUBSTITUTE(D136,",","")))))),IF(RIGHT(D136,1)="T",1000000000000*VALUE(LEFT(D136,LEN(D136)-1)),IF(RIGHT(D136,1)="M",1000000*VALUE(LEFT(D136,LEN(D136)-1)),IF(RIGHT(D136,1)="B",1000000000*VALUE(LEFT(D136,LEN(D136)-1)),IF(RIGHT(D136,1)="%",0.01*VALUE(LEFT(D136,LEN(D136)-1)),IF(RIGHT(D136,1)="k",1000*VALUE(LEFT(D136,LEN(D136)-1)),VALUE(SUBSTITUTE(D136,",",""))))))))),"N/A")</f>
        <v/>
      </c>
      <c r="L136">
        <f>IFERROR(IF(TRIM(E136)="-", "N/A", IF(RIGHT(E136,1)=")",IF(RIGHT(E136,2)="T)",-1000000000000*VALUE(MID(E136,2,LEN(E136)-3)),IF(RIGHT(E136,2)="M)",-1000000*VALUE(MID(E136,2,LEN(E136)-3)),IF(RIGHT(E136,2)="B)",-1000000000*VALUE(MID(E136,2,LEN(E136)-3)),IF(RIGHT(E136,2)="k)",-1000*VALUE(MID(E136,2,LEN(E136)-3)),VALUE(SUBSTITUTE(E136,",","")))))),IF(RIGHT(E136,1)="T",1000000000000*VALUE(LEFT(E136,LEN(E136)-1)),IF(RIGHT(E136,1)="M",1000000*VALUE(LEFT(E136,LEN(E136)-1)),IF(RIGHT(E136,1)="B",1000000000*VALUE(LEFT(E136,LEN(E136)-1)),IF(RIGHT(E136,1)="%",0.01*VALUE(LEFT(E136,LEN(E136)-1)),IF(RIGHT(E136,1)="k",1000*VALUE(LEFT(E136,LEN(E136)-1)),VALUE(SUBSTITUTE(E136,",",""))))))))),"N/A")</f>
        <v/>
      </c>
      <c r="M136">
        <f>IFERROR(IF(TRIM(F136)="-", "N/A", IF(RIGHT(F136,1)=")",IF(RIGHT(F136,2)="T)",-1000000000000*VALUE(MID(F136,2,LEN(F136)-3)),IF(RIGHT(F136,2)="M)",-1000000*VALUE(MID(F136,2,LEN(F136)-3)),IF(RIGHT(F136,2)="B)",-1000000000*VALUE(MID(F136,2,LEN(F136)-3)),IF(RIGHT(F136,2)="k)",-1000*VALUE(MID(F136,2,LEN(F136)-3)),VALUE(SUBSTITUTE(F136,",","")))))),IF(RIGHT(F136,1)="T",1000000000000*VALUE(LEFT(F136,LEN(F136)-1)),IF(RIGHT(F136,1)="M",1000000*VALUE(LEFT(F136,LEN(F136)-1)),IF(RIGHT(F136,1)="B",1000000000*VALUE(LEFT(F136,LEN(F136)-1)),IF(RIGHT(F136,1)="%",0.01*VALUE(LEFT(F136,LEN(F136)-1)),IF(RIGHT(F136,1)="k",1000*VALUE(LEFT(F136,LEN(F136)-1)),VALUE(SUBSTITUTE(F136,",",""))))))))),"N/A")</f>
        <v/>
      </c>
      <c r="N136">
        <f>IFERROR(IF(TRIM(G136)="-", "N/A", IF(RIGHT(G136,1)=")",IF(RIGHT(G136,2)="T)",-1000000000000*VALUE(MID(G136,2,LEN(G136)-3)),IF(RIGHT(G136,2)="M)",-1000000*VALUE(MID(G136,2,LEN(G136)-3)),IF(RIGHT(G136,2)="B)",-1000000000*VALUE(MID(G136,2,LEN(G136)-3)),IF(RIGHT(G136,2)="k)",-1000*VALUE(MID(G136,2,LEN(G136)-3)),VALUE(SUBSTITUTE(G136,",","")))))),IF(RIGHT(G136,1)="T",1000000000000*VALUE(LEFT(G136,LEN(G136)-1)),IF(RIGHT(G136,1)="M",1000000*VALUE(LEFT(G136,LEN(G136)-1)),IF(RIGHT(G136,1)="B",1000000000*VALUE(LEFT(G136,LEN(G136)-1)),IF(RIGHT(G136,1)="%",0.01*VALUE(LEFT(G136,LEN(G136)-1)),IF(RIGHT(G136,1)="k",1000*VALUE(LEFT(G136,LEN(G136)-1)),VALUE(SUBSTITUTE(G136,",",""))))))))),"N/A")</f>
        <v/>
      </c>
    </row>
    <row r="137" spans="1:60">
      <c s="1" r="B137" t="s">
        <v>231</v>
      </c>
      <c s="1" r="C137" t="s">
        <v>232</v>
      </c>
      <c s="1" r="D137" t="s">
        <v>233</v>
      </c>
      <c s="1" r="E137" t="s">
        <v>234</v>
      </c>
      <c s="1" r="F137" t="s">
        <v>235</v>
      </c>
      <c r="I137">
        <f>IF(AND(K137&gt; J137, L137&gt; K137, M137&gt; L137, N137&gt; M137), "pos_trend", IF(AND(K137&lt; J137, L137&lt; K137, M137&lt; L137, N137&lt; M137), "neg_trend", "N/A"))</f>
        <v/>
      </c>
      <c r="J137">
        <f>IFERROR(IF(TRIM(C137)="-", "N/A", IF(RIGHT(C137,1)=")",IF(RIGHT(C137,2)="T)",-1000000000000*VALUE(MID(C137,2,LEN(C137)-3)),IF(RIGHT(C137,2)="M)",-1000000*VALUE(MID(C137,2,LEN(C137)-3)),IF(RIGHT(C137,2)="B)",-1000000000*VALUE(MID(C137,2,LEN(C137)-3)),IF(RIGHT(C137,2)="k)",-1000*VALUE(MID(C137,2,LEN(C137)-3)),VALUE(SUBSTITUTE(C137,",","")))))),IF(RIGHT(C137,1)="T",1000000000000*VALUE(LEFT(C137,LEN(C137)-1)),IF(RIGHT(C137,1)="M",1000000*VALUE(LEFT(C137,LEN(C137)-1)),IF(RIGHT(C137,1)="B",1000000000*VALUE(LEFT(C137,LEN(C137)-1)),IF(RIGHT(C137,1)="%",0.01*VALUE(LEFT(C137,LEN(C137)-1)),IF(RIGHT(C137,1)="k",1000*VALUE(LEFT(C137,LEN(C137)-1)),VALUE(SUBSTITUTE(C137,",",""))))))))),"N/A")</f>
        <v/>
      </c>
      <c r="K137">
        <f>IFERROR(IF(TRIM(D137)="-", "N/A", IF(RIGHT(D137,1)=")",IF(RIGHT(D137,2)="T)",-1000000000000*VALUE(MID(D137,2,LEN(D137)-3)),IF(RIGHT(D137,2)="M)",-1000000*VALUE(MID(D137,2,LEN(D137)-3)),IF(RIGHT(D137,2)="B)",-1000000000*VALUE(MID(D137,2,LEN(D137)-3)),IF(RIGHT(D137,2)="k)",-1000*VALUE(MID(D137,2,LEN(D137)-3)),VALUE(SUBSTITUTE(D137,",","")))))),IF(RIGHT(D137,1)="T",1000000000000*VALUE(LEFT(D137,LEN(D137)-1)),IF(RIGHT(D137,1)="M",1000000*VALUE(LEFT(D137,LEN(D137)-1)),IF(RIGHT(D137,1)="B",1000000000*VALUE(LEFT(D137,LEN(D137)-1)),IF(RIGHT(D137,1)="%",0.01*VALUE(LEFT(D137,LEN(D137)-1)),IF(RIGHT(D137,1)="k",1000*VALUE(LEFT(D137,LEN(D137)-1)),VALUE(SUBSTITUTE(D137,",",""))))))))),"N/A")</f>
        <v/>
      </c>
      <c r="L137">
        <f>IFERROR(IF(TRIM(E137)="-", "N/A", IF(RIGHT(E137,1)=")",IF(RIGHT(E137,2)="T)",-1000000000000*VALUE(MID(E137,2,LEN(E137)-3)),IF(RIGHT(E137,2)="M)",-1000000*VALUE(MID(E137,2,LEN(E137)-3)),IF(RIGHT(E137,2)="B)",-1000000000*VALUE(MID(E137,2,LEN(E137)-3)),IF(RIGHT(E137,2)="k)",-1000*VALUE(MID(E137,2,LEN(E137)-3)),VALUE(SUBSTITUTE(E137,",","")))))),IF(RIGHT(E137,1)="T",1000000000000*VALUE(LEFT(E137,LEN(E137)-1)),IF(RIGHT(E137,1)="M",1000000*VALUE(LEFT(E137,LEN(E137)-1)),IF(RIGHT(E137,1)="B",1000000000*VALUE(LEFT(E137,LEN(E137)-1)),IF(RIGHT(E137,1)="%",0.01*VALUE(LEFT(E137,LEN(E137)-1)),IF(RIGHT(E137,1)="k",1000*VALUE(LEFT(E137,LEN(E137)-1)),VALUE(SUBSTITUTE(E137,",",""))))))))),"N/A")</f>
        <v/>
      </c>
      <c r="M137">
        <f>IFERROR(IF(TRIM(F137)="-", "N/A", IF(RIGHT(F137,1)=")",IF(RIGHT(F137,2)="T)",-1000000000000*VALUE(MID(F137,2,LEN(F137)-3)),IF(RIGHT(F137,2)="M)",-1000000*VALUE(MID(F137,2,LEN(F137)-3)),IF(RIGHT(F137,2)="B)",-1000000000*VALUE(MID(F137,2,LEN(F137)-3)),IF(RIGHT(F137,2)="k)",-1000*VALUE(MID(F137,2,LEN(F137)-3)),VALUE(SUBSTITUTE(F137,",","")))))),IF(RIGHT(F137,1)="T",1000000000000*VALUE(LEFT(F137,LEN(F137)-1)),IF(RIGHT(F137,1)="M",1000000*VALUE(LEFT(F137,LEN(F137)-1)),IF(RIGHT(F137,1)="B",1000000000*VALUE(LEFT(F137,LEN(F137)-1)),IF(RIGHT(F137,1)="%",0.01*VALUE(LEFT(F137,LEN(F137)-1)),IF(RIGHT(F137,1)="k",1000*VALUE(LEFT(F137,LEN(F137)-1)),VALUE(SUBSTITUTE(F137,",",""))))))))),"N/A")</f>
        <v/>
      </c>
      <c r="N137">
        <f>IFERROR(IF(TRIM(G137)="-", "N/A", IF(RIGHT(G137,1)=")",IF(RIGHT(G137,2)="T)",-1000000000000*VALUE(MID(G137,2,LEN(G137)-3)),IF(RIGHT(G137,2)="M)",-1000000*VALUE(MID(G137,2,LEN(G137)-3)),IF(RIGHT(G137,2)="B)",-1000000000*VALUE(MID(G137,2,LEN(G137)-3)),IF(RIGHT(G137,2)="k)",-1000*VALUE(MID(G137,2,LEN(G137)-3)),VALUE(SUBSTITUTE(G137,",","")))))),IF(RIGHT(G137,1)="T",1000000000000*VALUE(LEFT(G137,LEN(G137)-1)),IF(RIGHT(G137,1)="M",1000000*VALUE(LEFT(G137,LEN(G137)-1)),IF(RIGHT(G137,1)="B",1000000000*VALUE(LEFT(G137,LEN(G137)-1)),IF(RIGHT(G137,1)="%",0.01*VALUE(LEFT(G137,LEN(G137)-1)),IF(RIGHT(G137,1)="k",1000*VALUE(LEFT(G137,LEN(G137)-1)),VALUE(SUBSTITUTE(G137,",",""))))))))),"N/A")</f>
        <v/>
      </c>
    </row>
    <row r="138" spans="1:60">
      <c s="1" r="A138" t="n">
        <v>0</v>
      </c>
      <c r="B138" t="s">
        <v>4611</v>
      </c>
      <c r="C138" t="s">
        <v>237</v>
      </c>
      <c r="D138" t="s"/>
      <c r="E138" t="s"/>
      <c r="F138" t="n">
        <v>63</v>
      </c>
      <c r="I138">
        <f>IF(AND(K138&gt; J138, L138&gt; K138, M138&gt; L138, N138&gt; M138), "pos_trend", IF(AND(K138&lt; J138, L138&lt; K138, M138&lt; L138, N138&lt; M138), "neg_trend", "N/A"))</f>
        <v/>
      </c>
      <c r="J138">
        <f>IFERROR(IF(TRIM(C138)="-", "N/A", IF(RIGHT(C138,1)=")",IF(RIGHT(C138,2)="T)",-1000000000000*VALUE(MID(C138,2,LEN(C138)-3)),IF(RIGHT(C138,2)="M)",-1000000*VALUE(MID(C138,2,LEN(C138)-3)),IF(RIGHT(C138,2)="B)",-1000000000*VALUE(MID(C138,2,LEN(C138)-3)),IF(RIGHT(C138,2)="k)",-1000*VALUE(MID(C138,2,LEN(C138)-3)),VALUE(SUBSTITUTE(C138,",","")))))),IF(RIGHT(C138,1)="T",1000000000000*VALUE(LEFT(C138,LEN(C138)-1)),IF(RIGHT(C138,1)="M",1000000*VALUE(LEFT(C138,LEN(C138)-1)),IF(RIGHT(C138,1)="B",1000000000*VALUE(LEFT(C138,LEN(C138)-1)),IF(RIGHT(C138,1)="%",0.01*VALUE(LEFT(C138,LEN(C138)-1)),IF(RIGHT(C138,1)="k",1000*VALUE(LEFT(C138,LEN(C138)-1)),VALUE(SUBSTITUTE(C138,",",""))))))))),"N/A")</f>
        <v/>
      </c>
      <c r="K138">
        <f>IFERROR(IF(TRIM(D138)="-", "N/A", IF(RIGHT(D138,1)=")",IF(RIGHT(D138,2)="T)",-1000000000000*VALUE(MID(D138,2,LEN(D138)-3)),IF(RIGHT(D138,2)="M)",-1000000*VALUE(MID(D138,2,LEN(D138)-3)),IF(RIGHT(D138,2)="B)",-1000000000*VALUE(MID(D138,2,LEN(D138)-3)),IF(RIGHT(D138,2)="k)",-1000*VALUE(MID(D138,2,LEN(D138)-3)),VALUE(SUBSTITUTE(D138,",","")))))),IF(RIGHT(D138,1)="T",1000000000000*VALUE(LEFT(D138,LEN(D138)-1)),IF(RIGHT(D138,1)="M",1000000*VALUE(LEFT(D138,LEN(D138)-1)),IF(RIGHT(D138,1)="B",1000000000*VALUE(LEFT(D138,LEN(D138)-1)),IF(RIGHT(D138,1)="%",0.01*VALUE(LEFT(D138,LEN(D138)-1)),IF(RIGHT(D138,1)="k",1000*VALUE(LEFT(D138,LEN(D138)-1)),VALUE(SUBSTITUTE(D138,",",""))))))))),"N/A")</f>
        <v/>
      </c>
      <c r="L138">
        <f>IFERROR(IF(TRIM(E138)="-", "N/A", IF(RIGHT(E138,1)=")",IF(RIGHT(E138,2)="T)",-1000000000000*VALUE(MID(E138,2,LEN(E138)-3)),IF(RIGHT(E138,2)="M)",-1000000*VALUE(MID(E138,2,LEN(E138)-3)),IF(RIGHT(E138,2)="B)",-1000000000*VALUE(MID(E138,2,LEN(E138)-3)),IF(RIGHT(E138,2)="k)",-1000*VALUE(MID(E138,2,LEN(E138)-3)),VALUE(SUBSTITUTE(E138,",","")))))),IF(RIGHT(E138,1)="T",1000000000000*VALUE(LEFT(E138,LEN(E138)-1)),IF(RIGHT(E138,1)="M",1000000*VALUE(LEFT(E138,LEN(E138)-1)),IF(RIGHT(E138,1)="B",1000000000*VALUE(LEFT(E138,LEN(E138)-1)),IF(RIGHT(E138,1)="%",0.01*VALUE(LEFT(E138,LEN(E138)-1)),IF(RIGHT(E138,1)="k",1000*VALUE(LEFT(E138,LEN(E138)-1)),VALUE(SUBSTITUTE(E138,",",""))))))))),"N/A")</f>
        <v/>
      </c>
      <c r="M138">
        <f>IFERROR(IF(TRIM(F138)="-", "N/A", IF(RIGHT(F138,1)=")",IF(RIGHT(F138,2)="T)",-1000000000000*VALUE(MID(F138,2,LEN(F138)-3)),IF(RIGHT(F138,2)="M)",-1000000*VALUE(MID(F138,2,LEN(F138)-3)),IF(RIGHT(F138,2)="B)",-1000000000*VALUE(MID(F138,2,LEN(F138)-3)),IF(RIGHT(F138,2)="k)",-1000*VALUE(MID(F138,2,LEN(F138)-3)),VALUE(SUBSTITUTE(F138,",","")))))),IF(RIGHT(F138,1)="T",1000000000000*VALUE(LEFT(F138,LEN(F138)-1)),IF(RIGHT(F138,1)="M",1000000*VALUE(LEFT(F138,LEN(F138)-1)),IF(RIGHT(F138,1)="B",1000000000*VALUE(LEFT(F138,LEN(F138)-1)),IF(RIGHT(F138,1)="%",0.01*VALUE(LEFT(F138,LEN(F138)-1)),IF(RIGHT(F138,1)="k",1000*VALUE(LEFT(F138,LEN(F138)-1)),VALUE(SUBSTITUTE(F138,",",""))))))))),"N/A")</f>
        <v/>
      </c>
      <c r="N138">
        <f>IFERROR(IF(TRIM(G138)="-", "N/A", IF(RIGHT(G138,1)=")",IF(RIGHT(G138,2)="T)",-1000000000000*VALUE(MID(G138,2,LEN(G138)-3)),IF(RIGHT(G138,2)="M)",-1000000*VALUE(MID(G138,2,LEN(G138)-3)),IF(RIGHT(G138,2)="B)",-1000000000*VALUE(MID(G138,2,LEN(G138)-3)),IF(RIGHT(G138,2)="k)",-1000*VALUE(MID(G138,2,LEN(G138)-3)),VALUE(SUBSTITUTE(G138,",","")))))),IF(RIGHT(G138,1)="T",1000000000000*VALUE(LEFT(G138,LEN(G138)-1)),IF(RIGHT(G138,1)="M",1000000*VALUE(LEFT(G138,LEN(G138)-1)),IF(RIGHT(G138,1)="B",1000000000*VALUE(LEFT(G138,LEN(G138)-1)),IF(RIGHT(G138,1)="%",0.01*VALUE(LEFT(G138,LEN(G138)-1)),IF(RIGHT(G138,1)="k",1000*VALUE(LEFT(G138,LEN(G138)-1)),VALUE(SUBSTITUTE(G138,",",""))))))))),"N/A")</f>
        <v/>
      </c>
    </row>
    <row r="139" spans="1:60">
      <c s="1" r="A139" t="n">
        <v>1</v>
      </c>
      <c r="B139" t="s">
        <v>4612</v>
      </c>
      <c r="C139" t="s">
        <v>4613</v>
      </c>
      <c r="D139" t="s"/>
      <c r="E139" t="s"/>
      <c r="F139" t="n">
        <v>53</v>
      </c>
      <c r="I139">
        <f>IF(AND(K139&gt; J139, L139&gt; K139, M139&gt; L139, N139&gt; M139), "pos_trend", IF(AND(K139&lt; J139, L139&lt; K139, M139&lt; L139, N139&lt; M139), "neg_trend", "N/A"))</f>
        <v/>
      </c>
      <c r="J139">
        <f>IFERROR(IF(TRIM(C139)="-", "N/A", IF(RIGHT(C139,1)=")",IF(RIGHT(C139,2)="T)",-1000000000000*VALUE(MID(C139,2,LEN(C139)-3)),IF(RIGHT(C139,2)="M)",-1000000*VALUE(MID(C139,2,LEN(C139)-3)),IF(RIGHT(C139,2)="B)",-1000000000*VALUE(MID(C139,2,LEN(C139)-3)),IF(RIGHT(C139,2)="k)",-1000*VALUE(MID(C139,2,LEN(C139)-3)),VALUE(SUBSTITUTE(C139,",","")))))),IF(RIGHT(C139,1)="T",1000000000000*VALUE(LEFT(C139,LEN(C139)-1)),IF(RIGHT(C139,1)="M",1000000*VALUE(LEFT(C139,LEN(C139)-1)),IF(RIGHT(C139,1)="B",1000000000*VALUE(LEFT(C139,LEN(C139)-1)),IF(RIGHT(C139,1)="%",0.01*VALUE(LEFT(C139,LEN(C139)-1)),IF(RIGHT(C139,1)="k",1000*VALUE(LEFT(C139,LEN(C139)-1)),VALUE(SUBSTITUTE(C139,",",""))))))))),"N/A")</f>
        <v/>
      </c>
      <c r="K139">
        <f>IFERROR(IF(TRIM(D139)="-", "N/A", IF(RIGHT(D139,1)=")",IF(RIGHT(D139,2)="T)",-1000000000000*VALUE(MID(D139,2,LEN(D139)-3)),IF(RIGHT(D139,2)="M)",-1000000*VALUE(MID(D139,2,LEN(D139)-3)),IF(RIGHT(D139,2)="B)",-1000000000*VALUE(MID(D139,2,LEN(D139)-3)),IF(RIGHT(D139,2)="k)",-1000*VALUE(MID(D139,2,LEN(D139)-3)),VALUE(SUBSTITUTE(D139,",","")))))),IF(RIGHT(D139,1)="T",1000000000000*VALUE(LEFT(D139,LEN(D139)-1)),IF(RIGHT(D139,1)="M",1000000*VALUE(LEFT(D139,LEN(D139)-1)),IF(RIGHT(D139,1)="B",1000000000*VALUE(LEFT(D139,LEN(D139)-1)),IF(RIGHT(D139,1)="%",0.01*VALUE(LEFT(D139,LEN(D139)-1)),IF(RIGHT(D139,1)="k",1000*VALUE(LEFT(D139,LEN(D139)-1)),VALUE(SUBSTITUTE(D139,",",""))))))))),"N/A")</f>
        <v/>
      </c>
      <c r="L139">
        <f>IFERROR(IF(TRIM(E139)="-", "N/A", IF(RIGHT(E139,1)=")",IF(RIGHT(E139,2)="T)",-1000000000000*VALUE(MID(E139,2,LEN(E139)-3)),IF(RIGHT(E139,2)="M)",-1000000*VALUE(MID(E139,2,LEN(E139)-3)),IF(RIGHT(E139,2)="B)",-1000000000*VALUE(MID(E139,2,LEN(E139)-3)),IF(RIGHT(E139,2)="k)",-1000*VALUE(MID(E139,2,LEN(E139)-3)),VALUE(SUBSTITUTE(E139,",","")))))),IF(RIGHT(E139,1)="T",1000000000000*VALUE(LEFT(E139,LEN(E139)-1)),IF(RIGHT(E139,1)="M",1000000*VALUE(LEFT(E139,LEN(E139)-1)),IF(RIGHT(E139,1)="B",1000000000*VALUE(LEFT(E139,LEN(E139)-1)),IF(RIGHT(E139,1)="%",0.01*VALUE(LEFT(E139,LEN(E139)-1)),IF(RIGHT(E139,1)="k",1000*VALUE(LEFT(E139,LEN(E139)-1)),VALUE(SUBSTITUTE(E139,",",""))))))))),"N/A")</f>
        <v/>
      </c>
      <c r="M139">
        <f>IFERROR(IF(TRIM(F139)="-", "N/A", IF(RIGHT(F139,1)=")",IF(RIGHT(F139,2)="T)",-1000000000000*VALUE(MID(F139,2,LEN(F139)-3)),IF(RIGHT(F139,2)="M)",-1000000*VALUE(MID(F139,2,LEN(F139)-3)),IF(RIGHT(F139,2)="B)",-1000000000*VALUE(MID(F139,2,LEN(F139)-3)),IF(RIGHT(F139,2)="k)",-1000*VALUE(MID(F139,2,LEN(F139)-3)),VALUE(SUBSTITUTE(F139,",","")))))),IF(RIGHT(F139,1)="T",1000000000000*VALUE(LEFT(F139,LEN(F139)-1)),IF(RIGHT(F139,1)="M",1000000*VALUE(LEFT(F139,LEN(F139)-1)),IF(RIGHT(F139,1)="B",1000000000*VALUE(LEFT(F139,LEN(F139)-1)),IF(RIGHT(F139,1)="%",0.01*VALUE(LEFT(F139,LEN(F139)-1)),IF(RIGHT(F139,1)="k",1000*VALUE(LEFT(F139,LEN(F139)-1)),VALUE(SUBSTITUTE(F139,",",""))))))))),"N/A")</f>
        <v/>
      </c>
      <c r="N139">
        <f>IFERROR(IF(TRIM(G139)="-", "N/A", IF(RIGHT(G139,1)=")",IF(RIGHT(G139,2)="T)",-1000000000000*VALUE(MID(G139,2,LEN(G139)-3)),IF(RIGHT(G139,2)="M)",-1000000*VALUE(MID(G139,2,LEN(G139)-3)),IF(RIGHT(G139,2)="B)",-1000000000*VALUE(MID(G139,2,LEN(G139)-3)),IF(RIGHT(G139,2)="k)",-1000*VALUE(MID(G139,2,LEN(G139)-3)),VALUE(SUBSTITUTE(G139,",","")))))),IF(RIGHT(G139,1)="T",1000000000000*VALUE(LEFT(G139,LEN(G139)-1)),IF(RIGHT(G139,1)="M",1000000*VALUE(LEFT(G139,LEN(G139)-1)),IF(RIGHT(G139,1)="B",1000000000*VALUE(LEFT(G139,LEN(G139)-1)),IF(RIGHT(G139,1)="%",0.01*VALUE(LEFT(G139,LEN(G139)-1)),IF(RIGHT(G139,1)="k",1000*VALUE(LEFT(G139,LEN(G139)-1)),VALUE(SUBSTITUTE(G139,",",""))))))))),"N/A")</f>
        <v/>
      </c>
    </row>
    <row r="140" spans="1:60">
      <c s="1" r="A140" t="n">
        <v>2</v>
      </c>
      <c r="B140" t="s">
        <v>4614</v>
      </c>
      <c r="C140" t="s">
        <v>4615</v>
      </c>
      <c r="D140" t="s"/>
      <c r="E140" t="s"/>
      <c r="F140" t="n">
        <v>63</v>
      </c>
      <c r="I140">
        <f>IF(AND(K140&gt; J140, L140&gt; K140, M140&gt; L140, N140&gt; M140), "pos_trend", IF(AND(K140&lt; J140, L140&lt; K140, M140&lt; L140, N140&lt; M140), "neg_trend", "N/A"))</f>
        <v/>
      </c>
      <c r="J140">
        <f>IFERROR(IF(TRIM(C140)="-", "N/A", IF(RIGHT(C140,1)=")",IF(RIGHT(C140,2)="T)",-1000000000000*VALUE(MID(C140,2,LEN(C140)-3)),IF(RIGHT(C140,2)="M)",-1000000*VALUE(MID(C140,2,LEN(C140)-3)),IF(RIGHT(C140,2)="B)",-1000000000*VALUE(MID(C140,2,LEN(C140)-3)),IF(RIGHT(C140,2)="k)",-1000*VALUE(MID(C140,2,LEN(C140)-3)),VALUE(SUBSTITUTE(C140,",","")))))),IF(RIGHT(C140,1)="T",1000000000000*VALUE(LEFT(C140,LEN(C140)-1)),IF(RIGHT(C140,1)="M",1000000*VALUE(LEFT(C140,LEN(C140)-1)),IF(RIGHT(C140,1)="B",1000000000*VALUE(LEFT(C140,LEN(C140)-1)),IF(RIGHT(C140,1)="%",0.01*VALUE(LEFT(C140,LEN(C140)-1)),IF(RIGHT(C140,1)="k",1000*VALUE(LEFT(C140,LEN(C140)-1)),VALUE(SUBSTITUTE(C140,",",""))))))))),"N/A")</f>
        <v/>
      </c>
      <c r="K140">
        <f>IFERROR(IF(TRIM(D140)="-", "N/A", IF(RIGHT(D140,1)=")",IF(RIGHT(D140,2)="T)",-1000000000000*VALUE(MID(D140,2,LEN(D140)-3)),IF(RIGHT(D140,2)="M)",-1000000*VALUE(MID(D140,2,LEN(D140)-3)),IF(RIGHT(D140,2)="B)",-1000000000*VALUE(MID(D140,2,LEN(D140)-3)),IF(RIGHT(D140,2)="k)",-1000*VALUE(MID(D140,2,LEN(D140)-3)),VALUE(SUBSTITUTE(D140,",","")))))),IF(RIGHT(D140,1)="T",1000000000000*VALUE(LEFT(D140,LEN(D140)-1)),IF(RIGHT(D140,1)="M",1000000*VALUE(LEFT(D140,LEN(D140)-1)),IF(RIGHT(D140,1)="B",1000000000*VALUE(LEFT(D140,LEN(D140)-1)),IF(RIGHT(D140,1)="%",0.01*VALUE(LEFT(D140,LEN(D140)-1)),IF(RIGHT(D140,1)="k",1000*VALUE(LEFT(D140,LEN(D140)-1)),VALUE(SUBSTITUTE(D140,",",""))))))))),"N/A")</f>
        <v/>
      </c>
      <c r="L140">
        <f>IFERROR(IF(TRIM(E140)="-", "N/A", IF(RIGHT(E140,1)=")",IF(RIGHT(E140,2)="T)",-1000000000000*VALUE(MID(E140,2,LEN(E140)-3)),IF(RIGHT(E140,2)="M)",-1000000*VALUE(MID(E140,2,LEN(E140)-3)),IF(RIGHT(E140,2)="B)",-1000000000*VALUE(MID(E140,2,LEN(E140)-3)),IF(RIGHT(E140,2)="k)",-1000*VALUE(MID(E140,2,LEN(E140)-3)),VALUE(SUBSTITUTE(E140,",","")))))),IF(RIGHT(E140,1)="T",1000000000000*VALUE(LEFT(E140,LEN(E140)-1)),IF(RIGHT(E140,1)="M",1000000*VALUE(LEFT(E140,LEN(E140)-1)),IF(RIGHT(E140,1)="B",1000000000*VALUE(LEFT(E140,LEN(E140)-1)),IF(RIGHT(E140,1)="%",0.01*VALUE(LEFT(E140,LEN(E140)-1)),IF(RIGHT(E140,1)="k",1000*VALUE(LEFT(E140,LEN(E140)-1)),VALUE(SUBSTITUTE(E140,",",""))))))))),"N/A")</f>
        <v/>
      </c>
      <c r="M140">
        <f>IFERROR(IF(TRIM(F140)="-", "N/A", IF(RIGHT(F140,1)=")",IF(RIGHT(F140,2)="T)",-1000000000000*VALUE(MID(F140,2,LEN(F140)-3)),IF(RIGHT(F140,2)="M)",-1000000*VALUE(MID(F140,2,LEN(F140)-3)),IF(RIGHT(F140,2)="B)",-1000000000*VALUE(MID(F140,2,LEN(F140)-3)),IF(RIGHT(F140,2)="k)",-1000*VALUE(MID(F140,2,LEN(F140)-3)),VALUE(SUBSTITUTE(F140,",","")))))),IF(RIGHT(F140,1)="T",1000000000000*VALUE(LEFT(F140,LEN(F140)-1)),IF(RIGHT(F140,1)="M",1000000*VALUE(LEFT(F140,LEN(F140)-1)),IF(RIGHT(F140,1)="B",1000000000*VALUE(LEFT(F140,LEN(F140)-1)),IF(RIGHT(F140,1)="%",0.01*VALUE(LEFT(F140,LEN(F140)-1)),IF(RIGHT(F140,1)="k",1000*VALUE(LEFT(F140,LEN(F140)-1)),VALUE(SUBSTITUTE(F140,",",""))))))))),"N/A")</f>
        <v/>
      </c>
      <c r="N140">
        <f>IFERROR(IF(TRIM(G140)="-", "N/A", IF(RIGHT(G140,1)=")",IF(RIGHT(G140,2)="T)",-1000000000000*VALUE(MID(G140,2,LEN(G140)-3)),IF(RIGHT(G140,2)="M)",-1000000*VALUE(MID(G140,2,LEN(G140)-3)),IF(RIGHT(G140,2)="B)",-1000000000*VALUE(MID(G140,2,LEN(G140)-3)),IF(RIGHT(G140,2)="k)",-1000*VALUE(MID(G140,2,LEN(G140)-3)),VALUE(SUBSTITUTE(G140,",","")))))),IF(RIGHT(G140,1)="T",1000000000000*VALUE(LEFT(G140,LEN(G140)-1)),IF(RIGHT(G140,1)="M",1000000*VALUE(LEFT(G140,LEN(G140)-1)),IF(RIGHT(G140,1)="B",1000000000*VALUE(LEFT(G140,LEN(G140)-1)),IF(RIGHT(G140,1)="%",0.01*VALUE(LEFT(G140,LEN(G140)-1)),IF(RIGHT(G140,1)="k",1000*VALUE(LEFT(G140,LEN(G140)-1)),VALUE(SUBSTITUTE(G140,",",""))))))))),"N/A")</f>
        <v/>
      </c>
    </row>
    <row r="141" spans="1:60">
      <c s="1" r="A141" t="n">
        <v>3</v>
      </c>
      <c r="B141" t="s">
        <v>4616</v>
      </c>
      <c r="C141" t="s">
        <v>4617</v>
      </c>
      <c r="D141" t="s"/>
      <c r="E141" t="s"/>
      <c r="F141" t="n">
        <v>55</v>
      </c>
      <c r="I141">
        <f>IF(AND(K141&gt; J141, L141&gt; K141, M141&gt; L141, N141&gt; M141), "pos_trend", IF(AND(K141&lt; J141, L141&lt; K141, M141&lt; L141, N141&lt; M141), "neg_trend", "N/A"))</f>
        <v/>
      </c>
      <c r="J141">
        <f>IFERROR(IF(TRIM(C141)="-", "N/A", IF(RIGHT(C141,1)=")",IF(RIGHT(C141,2)="T)",-1000000000000*VALUE(MID(C141,2,LEN(C141)-3)),IF(RIGHT(C141,2)="M)",-1000000*VALUE(MID(C141,2,LEN(C141)-3)),IF(RIGHT(C141,2)="B)",-1000000000*VALUE(MID(C141,2,LEN(C141)-3)),IF(RIGHT(C141,2)="k)",-1000*VALUE(MID(C141,2,LEN(C141)-3)),VALUE(SUBSTITUTE(C141,",","")))))),IF(RIGHT(C141,1)="T",1000000000000*VALUE(LEFT(C141,LEN(C141)-1)),IF(RIGHT(C141,1)="M",1000000*VALUE(LEFT(C141,LEN(C141)-1)),IF(RIGHT(C141,1)="B",1000000000*VALUE(LEFT(C141,LEN(C141)-1)),IF(RIGHT(C141,1)="%",0.01*VALUE(LEFT(C141,LEN(C141)-1)),IF(RIGHT(C141,1)="k",1000*VALUE(LEFT(C141,LEN(C141)-1)),VALUE(SUBSTITUTE(C141,",",""))))))))),"N/A")</f>
        <v/>
      </c>
      <c r="K141">
        <f>IFERROR(IF(TRIM(D141)="-", "N/A", IF(RIGHT(D141,1)=")",IF(RIGHT(D141,2)="T)",-1000000000000*VALUE(MID(D141,2,LEN(D141)-3)),IF(RIGHT(D141,2)="M)",-1000000*VALUE(MID(D141,2,LEN(D141)-3)),IF(RIGHT(D141,2)="B)",-1000000000*VALUE(MID(D141,2,LEN(D141)-3)),IF(RIGHT(D141,2)="k)",-1000*VALUE(MID(D141,2,LEN(D141)-3)),VALUE(SUBSTITUTE(D141,",","")))))),IF(RIGHT(D141,1)="T",1000000000000*VALUE(LEFT(D141,LEN(D141)-1)),IF(RIGHT(D141,1)="M",1000000*VALUE(LEFT(D141,LEN(D141)-1)),IF(RIGHT(D141,1)="B",1000000000*VALUE(LEFT(D141,LEN(D141)-1)),IF(RIGHT(D141,1)="%",0.01*VALUE(LEFT(D141,LEN(D141)-1)),IF(RIGHT(D141,1)="k",1000*VALUE(LEFT(D141,LEN(D141)-1)),VALUE(SUBSTITUTE(D141,",",""))))))))),"N/A")</f>
        <v/>
      </c>
      <c r="L141">
        <f>IFERROR(IF(TRIM(E141)="-", "N/A", IF(RIGHT(E141,1)=")",IF(RIGHT(E141,2)="T)",-1000000000000*VALUE(MID(E141,2,LEN(E141)-3)),IF(RIGHT(E141,2)="M)",-1000000*VALUE(MID(E141,2,LEN(E141)-3)),IF(RIGHT(E141,2)="B)",-1000000000*VALUE(MID(E141,2,LEN(E141)-3)),IF(RIGHT(E141,2)="k)",-1000*VALUE(MID(E141,2,LEN(E141)-3)),VALUE(SUBSTITUTE(E141,",","")))))),IF(RIGHT(E141,1)="T",1000000000000*VALUE(LEFT(E141,LEN(E141)-1)),IF(RIGHT(E141,1)="M",1000000*VALUE(LEFT(E141,LEN(E141)-1)),IF(RIGHT(E141,1)="B",1000000000*VALUE(LEFT(E141,LEN(E141)-1)),IF(RIGHT(E141,1)="%",0.01*VALUE(LEFT(E141,LEN(E141)-1)),IF(RIGHT(E141,1)="k",1000*VALUE(LEFT(E141,LEN(E141)-1)),VALUE(SUBSTITUTE(E141,",",""))))))))),"N/A")</f>
        <v/>
      </c>
      <c r="M141">
        <f>IFERROR(IF(TRIM(F141)="-", "N/A", IF(RIGHT(F141,1)=")",IF(RIGHT(F141,2)="T)",-1000000000000*VALUE(MID(F141,2,LEN(F141)-3)),IF(RIGHT(F141,2)="M)",-1000000*VALUE(MID(F141,2,LEN(F141)-3)),IF(RIGHT(F141,2)="B)",-1000000000*VALUE(MID(F141,2,LEN(F141)-3)),IF(RIGHT(F141,2)="k)",-1000*VALUE(MID(F141,2,LEN(F141)-3)),VALUE(SUBSTITUTE(F141,",","")))))),IF(RIGHT(F141,1)="T",1000000000000*VALUE(LEFT(F141,LEN(F141)-1)),IF(RIGHT(F141,1)="M",1000000*VALUE(LEFT(F141,LEN(F141)-1)),IF(RIGHT(F141,1)="B",1000000000*VALUE(LEFT(F141,LEN(F141)-1)),IF(RIGHT(F141,1)="%",0.01*VALUE(LEFT(F141,LEN(F141)-1)),IF(RIGHT(F141,1)="k",1000*VALUE(LEFT(F141,LEN(F141)-1)),VALUE(SUBSTITUTE(F141,",",""))))))))),"N/A")</f>
        <v/>
      </c>
      <c r="N141">
        <f>IFERROR(IF(TRIM(G141)="-", "N/A", IF(RIGHT(G141,1)=")",IF(RIGHT(G141,2)="T)",-1000000000000*VALUE(MID(G141,2,LEN(G141)-3)),IF(RIGHT(G141,2)="M)",-1000000*VALUE(MID(G141,2,LEN(G141)-3)),IF(RIGHT(G141,2)="B)",-1000000000*VALUE(MID(G141,2,LEN(G141)-3)),IF(RIGHT(G141,2)="k)",-1000*VALUE(MID(G141,2,LEN(G141)-3)),VALUE(SUBSTITUTE(G141,",","")))))),IF(RIGHT(G141,1)="T",1000000000000*VALUE(LEFT(G141,LEN(G141)-1)),IF(RIGHT(G141,1)="M",1000000*VALUE(LEFT(G141,LEN(G141)-1)),IF(RIGHT(G141,1)="B",1000000000*VALUE(LEFT(G141,LEN(G141)-1)),IF(RIGHT(G141,1)="%",0.01*VALUE(LEFT(G141,LEN(G141)-1)),IF(RIGHT(G141,1)="k",1000*VALUE(LEFT(G141,LEN(G141)-1)),VALUE(SUBSTITUTE(G141,",",""))))))))),"N/A")</f>
        <v/>
      </c>
    </row>
    <row r="142" spans="1:60">
      <c s="1" r="A142" t="n">
        <v>4</v>
      </c>
      <c r="B142" t="s">
        <v>4618</v>
      </c>
      <c r="C142" t="s">
        <v>4619</v>
      </c>
      <c r="D142" t="s"/>
      <c r="E142" t="s"/>
      <c r="F142" t="n">
        <v>52</v>
      </c>
      <c r="I142">
        <f>IF(AND(K142&gt; J142, L142&gt; K142, M142&gt; L142, N142&gt; M142), "pos_trend", IF(AND(K142&lt; J142, L142&lt; K142, M142&lt; L142, N142&lt; M142), "neg_trend", "N/A"))</f>
        <v/>
      </c>
      <c r="J142">
        <f>IFERROR(IF(TRIM(C142)="-", "N/A", IF(RIGHT(C142,1)=")",IF(RIGHT(C142,2)="T)",-1000000000000*VALUE(MID(C142,2,LEN(C142)-3)),IF(RIGHT(C142,2)="M)",-1000000*VALUE(MID(C142,2,LEN(C142)-3)),IF(RIGHT(C142,2)="B)",-1000000000*VALUE(MID(C142,2,LEN(C142)-3)),IF(RIGHT(C142,2)="k)",-1000*VALUE(MID(C142,2,LEN(C142)-3)),VALUE(SUBSTITUTE(C142,",","")))))),IF(RIGHT(C142,1)="T",1000000000000*VALUE(LEFT(C142,LEN(C142)-1)),IF(RIGHT(C142,1)="M",1000000*VALUE(LEFT(C142,LEN(C142)-1)),IF(RIGHT(C142,1)="B",1000000000*VALUE(LEFT(C142,LEN(C142)-1)),IF(RIGHT(C142,1)="%",0.01*VALUE(LEFT(C142,LEN(C142)-1)),IF(RIGHT(C142,1)="k",1000*VALUE(LEFT(C142,LEN(C142)-1)),VALUE(SUBSTITUTE(C142,",",""))))))))),"N/A")</f>
        <v/>
      </c>
      <c r="K142">
        <f>IFERROR(IF(TRIM(D142)="-", "N/A", IF(RIGHT(D142,1)=")",IF(RIGHT(D142,2)="T)",-1000000000000*VALUE(MID(D142,2,LEN(D142)-3)),IF(RIGHT(D142,2)="M)",-1000000*VALUE(MID(D142,2,LEN(D142)-3)),IF(RIGHT(D142,2)="B)",-1000000000*VALUE(MID(D142,2,LEN(D142)-3)),IF(RIGHT(D142,2)="k)",-1000*VALUE(MID(D142,2,LEN(D142)-3)),VALUE(SUBSTITUTE(D142,",","")))))),IF(RIGHT(D142,1)="T",1000000000000*VALUE(LEFT(D142,LEN(D142)-1)),IF(RIGHT(D142,1)="M",1000000*VALUE(LEFT(D142,LEN(D142)-1)),IF(RIGHT(D142,1)="B",1000000000*VALUE(LEFT(D142,LEN(D142)-1)),IF(RIGHT(D142,1)="%",0.01*VALUE(LEFT(D142,LEN(D142)-1)),IF(RIGHT(D142,1)="k",1000*VALUE(LEFT(D142,LEN(D142)-1)),VALUE(SUBSTITUTE(D142,",",""))))))))),"N/A")</f>
        <v/>
      </c>
      <c r="L142">
        <f>IFERROR(IF(TRIM(E142)="-", "N/A", IF(RIGHT(E142,1)=")",IF(RIGHT(E142,2)="T)",-1000000000000*VALUE(MID(E142,2,LEN(E142)-3)),IF(RIGHT(E142,2)="M)",-1000000*VALUE(MID(E142,2,LEN(E142)-3)),IF(RIGHT(E142,2)="B)",-1000000000*VALUE(MID(E142,2,LEN(E142)-3)),IF(RIGHT(E142,2)="k)",-1000*VALUE(MID(E142,2,LEN(E142)-3)),VALUE(SUBSTITUTE(E142,",","")))))),IF(RIGHT(E142,1)="T",1000000000000*VALUE(LEFT(E142,LEN(E142)-1)),IF(RIGHT(E142,1)="M",1000000*VALUE(LEFT(E142,LEN(E142)-1)),IF(RIGHT(E142,1)="B",1000000000*VALUE(LEFT(E142,LEN(E142)-1)),IF(RIGHT(E142,1)="%",0.01*VALUE(LEFT(E142,LEN(E142)-1)),IF(RIGHT(E142,1)="k",1000*VALUE(LEFT(E142,LEN(E142)-1)),VALUE(SUBSTITUTE(E142,",",""))))))))),"N/A")</f>
        <v/>
      </c>
      <c r="M142">
        <f>IFERROR(IF(TRIM(F142)="-", "N/A", IF(RIGHT(F142,1)=")",IF(RIGHT(F142,2)="T)",-1000000000000*VALUE(MID(F142,2,LEN(F142)-3)),IF(RIGHT(F142,2)="M)",-1000000*VALUE(MID(F142,2,LEN(F142)-3)),IF(RIGHT(F142,2)="B)",-1000000000*VALUE(MID(F142,2,LEN(F142)-3)),IF(RIGHT(F142,2)="k)",-1000*VALUE(MID(F142,2,LEN(F142)-3)),VALUE(SUBSTITUTE(F142,",","")))))),IF(RIGHT(F142,1)="T",1000000000000*VALUE(LEFT(F142,LEN(F142)-1)),IF(RIGHT(F142,1)="M",1000000*VALUE(LEFT(F142,LEN(F142)-1)),IF(RIGHT(F142,1)="B",1000000000*VALUE(LEFT(F142,LEN(F142)-1)),IF(RIGHT(F142,1)="%",0.01*VALUE(LEFT(F142,LEN(F142)-1)),IF(RIGHT(F142,1)="k",1000*VALUE(LEFT(F142,LEN(F142)-1)),VALUE(SUBSTITUTE(F142,",",""))))))))),"N/A")</f>
        <v/>
      </c>
      <c r="N142">
        <f>IFERROR(IF(TRIM(G142)="-", "N/A", IF(RIGHT(G142,1)=")",IF(RIGHT(G142,2)="T)",-1000000000000*VALUE(MID(G142,2,LEN(G142)-3)),IF(RIGHT(G142,2)="M)",-1000000*VALUE(MID(G142,2,LEN(G142)-3)),IF(RIGHT(G142,2)="B)",-1000000000*VALUE(MID(G142,2,LEN(G142)-3)),IF(RIGHT(G142,2)="k)",-1000*VALUE(MID(G142,2,LEN(G142)-3)),VALUE(SUBSTITUTE(G142,",","")))))),IF(RIGHT(G142,1)="T",1000000000000*VALUE(LEFT(G142,LEN(G142)-1)),IF(RIGHT(G142,1)="M",1000000*VALUE(LEFT(G142,LEN(G142)-1)),IF(RIGHT(G142,1)="B",1000000000*VALUE(LEFT(G142,LEN(G142)-1)),IF(RIGHT(G142,1)="%",0.01*VALUE(LEFT(G142,LEN(G142)-1)),IF(RIGHT(G142,1)="k",1000*VALUE(LEFT(G142,LEN(G142)-1)),VALUE(SUBSTITUTE(G142,",",""))))))))),"N/A")</f>
        <v/>
      </c>
    </row>
    <row r="143" spans="1:60">
      <c r="I143">
        <f>IF(AND(K143&gt; J143, L143&gt; K143, M143&gt; L143, N143&gt; M143), "pos_trend", IF(AND(K143&lt; J143, L143&lt; K143, M143&lt; L143, N143&lt; M143), "neg_trend", "N/A"))</f>
        <v/>
      </c>
      <c r="J143">
        <f>IFERROR(IF(TRIM(C143)="-", "N/A", IF(RIGHT(C143,1)=")",IF(RIGHT(C143,2)="T)",-1000000000000*VALUE(MID(C143,2,LEN(C143)-3)),IF(RIGHT(C143,2)="M)",-1000000*VALUE(MID(C143,2,LEN(C143)-3)),IF(RIGHT(C143,2)="B)",-1000000000*VALUE(MID(C143,2,LEN(C143)-3)),IF(RIGHT(C143,2)="k)",-1000*VALUE(MID(C143,2,LEN(C143)-3)),VALUE(SUBSTITUTE(C143,",","")))))),IF(RIGHT(C143,1)="T",1000000000000*VALUE(LEFT(C143,LEN(C143)-1)),IF(RIGHT(C143,1)="M",1000000*VALUE(LEFT(C143,LEN(C143)-1)),IF(RIGHT(C143,1)="B",1000000000*VALUE(LEFT(C143,LEN(C143)-1)),IF(RIGHT(C143,1)="%",0.01*VALUE(LEFT(C143,LEN(C143)-1)),IF(RIGHT(C143,1)="k",1000*VALUE(LEFT(C143,LEN(C143)-1)),VALUE(SUBSTITUTE(C143,",",""))))))))),"N/A")</f>
        <v/>
      </c>
      <c r="K143">
        <f>IFERROR(IF(TRIM(D143)="-", "N/A", IF(RIGHT(D143,1)=")",IF(RIGHT(D143,2)="T)",-1000000000000*VALUE(MID(D143,2,LEN(D143)-3)),IF(RIGHT(D143,2)="M)",-1000000*VALUE(MID(D143,2,LEN(D143)-3)),IF(RIGHT(D143,2)="B)",-1000000000*VALUE(MID(D143,2,LEN(D143)-3)),IF(RIGHT(D143,2)="k)",-1000*VALUE(MID(D143,2,LEN(D143)-3)),VALUE(SUBSTITUTE(D143,",","")))))),IF(RIGHT(D143,1)="T",1000000000000*VALUE(LEFT(D143,LEN(D143)-1)),IF(RIGHT(D143,1)="M",1000000*VALUE(LEFT(D143,LEN(D143)-1)),IF(RIGHT(D143,1)="B",1000000000*VALUE(LEFT(D143,LEN(D143)-1)),IF(RIGHT(D143,1)="%",0.01*VALUE(LEFT(D143,LEN(D143)-1)),IF(RIGHT(D143,1)="k",1000*VALUE(LEFT(D143,LEN(D143)-1)),VALUE(SUBSTITUTE(D143,",",""))))))))),"N/A")</f>
        <v/>
      </c>
      <c r="L143">
        <f>IFERROR(IF(TRIM(E143)="-", "N/A", IF(RIGHT(E143,1)=")",IF(RIGHT(E143,2)="T)",-1000000000000*VALUE(MID(E143,2,LEN(E143)-3)),IF(RIGHT(E143,2)="M)",-1000000*VALUE(MID(E143,2,LEN(E143)-3)),IF(RIGHT(E143,2)="B)",-1000000000*VALUE(MID(E143,2,LEN(E143)-3)),IF(RIGHT(E143,2)="k)",-1000*VALUE(MID(E143,2,LEN(E143)-3)),VALUE(SUBSTITUTE(E143,",","")))))),IF(RIGHT(E143,1)="T",1000000000000*VALUE(LEFT(E143,LEN(E143)-1)),IF(RIGHT(E143,1)="M",1000000*VALUE(LEFT(E143,LEN(E143)-1)),IF(RIGHT(E143,1)="B",1000000000*VALUE(LEFT(E143,LEN(E143)-1)),IF(RIGHT(E143,1)="%",0.01*VALUE(LEFT(E143,LEN(E143)-1)),IF(RIGHT(E143,1)="k",1000*VALUE(LEFT(E143,LEN(E143)-1)),VALUE(SUBSTITUTE(E143,",",""))))))))),"N/A")</f>
        <v/>
      </c>
      <c r="M143">
        <f>IFERROR(IF(TRIM(F143)="-", "N/A", IF(RIGHT(F143,1)=")",IF(RIGHT(F143,2)="T)",-1000000000000*VALUE(MID(F143,2,LEN(F143)-3)),IF(RIGHT(F143,2)="M)",-1000000*VALUE(MID(F143,2,LEN(F143)-3)),IF(RIGHT(F143,2)="B)",-1000000000*VALUE(MID(F143,2,LEN(F143)-3)),IF(RIGHT(F143,2)="k)",-1000*VALUE(MID(F143,2,LEN(F143)-3)),VALUE(SUBSTITUTE(F143,",","")))))),IF(RIGHT(F143,1)="T",1000000000000*VALUE(LEFT(F143,LEN(F143)-1)),IF(RIGHT(F143,1)="M",1000000*VALUE(LEFT(F143,LEN(F143)-1)),IF(RIGHT(F143,1)="B",1000000000*VALUE(LEFT(F143,LEN(F143)-1)),IF(RIGHT(F143,1)="%",0.01*VALUE(LEFT(F143,LEN(F143)-1)),IF(RIGHT(F143,1)="k",1000*VALUE(LEFT(F143,LEN(F143)-1)),VALUE(SUBSTITUTE(F143,",",""))))))))),"N/A")</f>
        <v/>
      </c>
      <c r="N143">
        <f>IFERROR(IF(TRIM(G143)="-", "N/A", IF(RIGHT(G143,1)=")",IF(RIGHT(G143,2)="T)",-1000000000000*VALUE(MID(G143,2,LEN(G143)-3)),IF(RIGHT(G143,2)="M)",-1000000*VALUE(MID(G143,2,LEN(G143)-3)),IF(RIGHT(G143,2)="B)",-1000000000*VALUE(MID(G143,2,LEN(G143)-3)),IF(RIGHT(G143,2)="k)",-1000*VALUE(MID(G143,2,LEN(G143)-3)),VALUE(SUBSTITUTE(G143,",","")))))),IF(RIGHT(G143,1)="T",1000000000000*VALUE(LEFT(G143,LEN(G143)-1)),IF(RIGHT(G143,1)="M",1000000*VALUE(LEFT(G143,LEN(G143)-1)),IF(RIGHT(G143,1)="B",1000000000*VALUE(LEFT(G143,LEN(G143)-1)),IF(RIGHT(G143,1)="%",0.01*VALUE(LEFT(G143,LEN(G143)-1)),IF(RIGHT(G143,1)="k",1000*VALUE(LEFT(G143,LEN(G143)-1)),VALUE(SUBSTITUTE(G143,",",""))))))))),"N/A")</f>
        <v/>
      </c>
      <c r="V143">
        <f>"z-score"</f>
        <v/>
      </c>
    </row>
    <row r="144" spans="1:60">
      <c s="1" r="B144" t="n">
        <v>0</v>
      </c>
      <c s="1" r="C144" t="n">
        <v>1</v>
      </c>
      <c r="I144">
        <f>IF(AND(K144&gt; J144, L144&gt; K144, M144&gt; L144, N144&gt; M144), "pos_trend", IF(AND(K144&lt; J144, L144&lt; K144, M144&lt; L144, N144&lt; M144), "neg_trend", "N/A"))</f>
        <v/>
      </c>
      <c r="J144">
        <f>IFERROR(IF(TRIM(C144)="-", "N/A", IF(RIGHT(C144,1)=")",IF(RIGHT(C144,2)="T)",-1000000000000*VALUE(MID(C144,2,LEN(C144)-3)),IF(RIGHT(C144,2)="M)",-1000000*VALUE(MID(C144,2,LEN(C144)-3)),IF(RIGHT(C144,2)="B)",-1000000000*VALUE(MID(C144,2,LEN(C144)-3)),IF(RIGHT(C144,2)="k)",-1000*VALUE(MID(C144,2,LEN(C144)-3)),VALUE(SUBSTITUTE(C144,",","")))))),IF(RIGHT(C144,1)="T",1000000000000*VALUE(LEFT(C144,LEN(C144)-1)),IF(RIGHT(C144,1)="M",1000000*VALUE(LEFT(C144,LEN(C144)-1)),IF(RIGHT(C144,1)="B",1000000000*VALUE(LEFT(C144,LEN(C144)-1)),IF(RIGHT(C144,1)="%",0.01*VALUE(LEFT(C144,LEN(C144)-1)),IF(RIGHT(C144,1)="k",1000*VALUE(LEFT(C144,LEN(C144)-1)),VALUE(SUBSTITUTE(C144,",",""))))))))),"N/A")</f>
        <v/>
      </c>
      <c r="K144">
        <f>IFERROR(IF(TRIM(D144)="-", "N/A", IF(RIGHT(D144,1)=")",IF(RIGHT(D144,2)="T)",-1000000000000*VALUE(MID(D144,2,LEN(D144)-3)),IF(RIGHT(D144,2)="M)",-1000000*VALUE(MID(D144,2,LEN(D144)-3)),IF(RIGHT(D144,2)="B)",-1000000000*VALUE(MID(D144,2,LEN(D144)-3)),IF(RIGHT(D144,2)="k)",-1000*VALUE(MID(D144,2,LEN(D144)-3)),VALUE(SUBSTITUTE(D144,",","")))))),IF(RIGHT(D144,1)="T",1000000000000*VALUE(LEFT(D144,LEN(D144)-1)),IF(RIGHT(D144,1)="M",1000000*VALUE(LEFT(D144,LEN(D144)-1)),IF(RIGHT(D144,1)="B",1000000000*VALUE(LEFT(D144,LEN(D144)-1)),IF(RIGHT(D144,1)="%",0.01*VALUE(LEFT(D144,LEN(D144)-1)),IF(RIGHT(D144,1)="k",1000*VALUE(LEFT(D144,LEN(D144)-1)),VALUE(SUBSTITUTE(D144,",",""))))))))),"N/A")</f>
        <v/>
      </c>
      <c r="L144">
        <f>IFERROR(IF(TRIM(E144)="-", "N/A", IF(RIGHT(E144,1)=")",IF(RIGHT(E144,2)="T)",-1000000000000*VALUE(MID(E144,2,LEN(E144)-3)),IF(RIGHT(E144,2)="M)",-1000000*VALUE(MID(E144,2,LEN(E144)-3)),IF(RIGHT(E144,2)="B)",-1000000000*VALUE(MID(E144,2,LEN(E144)-3)),IF(RIGHT(E144,2)="k)",-1000*VALUE(MID(E144,2,LEN(E144)-3)),VALUE(SUBSTITUTE(E144,",","")))))),IF(RIGHT(E144,1)="T",1000000000000*VALUE(LEFT(E144,LEN(E144)-1)),IF(RIGHT(E144,1)="M",1000000*VALUE(LEFT(E144,LEN(E144)-1)),IF(RIGHT(E144,1)="B",1000000000*VALUE(LEFT(E144,LEN(E144)-1)),IF(RIGHT(E144,1)="%",0.01*VALUE(LEFT(E144,LEN(E144)-1)),IF(RIGHT(E144,1)="k",1000*VALUE(LEFT(E144,LEN(E144)-1)),VALUE(SUBSTITUTE(E144,",",""))))))))),"N/A")</f>
        <v/>
      </c>
      <c r="M144">
        <f>IFERROR(IF(TRIM(F144)="-", "N/A", IF(RIGHT(F144,1)=")",IF(RIGHT(F144,2)="T)",-1000000000000*VALUE(MID(F144,2,LEN(F144)-3)),IF(RIGHT(F144,2)="M)",-1000000*VALUE(MID(F144,2,LEN(F144)-3)),IF(RIGHT(F144,2)="B)",-1000000000*VALUE(MID(F144,2,LEN(F144)-3)),IF(RIGHT(F144,2)="k)",-1000*VALUE(MID(F144,2,LEN(F144)-3)),VALUE(SUBSTITUTE(F144,",","")))))),IF(RIGHT(F144,1)="T",1000000000000*VALUE(LEFT(F144,LEN(F144)-1)),IF(RIGHT(F144,1)="M",1000000*VALUE(LEFT(F144,LEN(F144)-1)),IF(RIGHT(F144,1)="B",1000000000*VALUE(LEFT(F144,LEN(F144)-1)),IF(RIGHT(F144,1)="%",0.01*VALUE(LEFT(F144,LEN(F144)-1)),IF(RIGHT(F144,1)="k",1000*VALUE(LEFT(F144,LEN(F144)-1)),VALUE(SUBSTITUTE(F144,",",""))))))))),"N/A")</f>
        <v/>
      </c>
      <c r="N144">
        <f>IFERROR(IF(TRIM(G144)="-", "N/A", IF(RIGHT(G144,1)=")",IF(RIGHT(G144,2)="T)",-1000000000000*VALUE(MID(G144,2,LEN(G144)-3)),IF(RIGHT(G144,2)="M)",-1000000*VALUE(MID(G144,2,LEN(G144)-3)),IF(RIGHT(G144,2)="B)",-1000000000*VALUE(MID(G144,2,LEN(G144)-3)),IF(RIGHT(G144,2)="k)",-1000*VALUE(MID(G144,2,LEN(G144)-3)),VALUE(SUBSTITUTE(G144,",","")))))),IF(RIGHT(G144,1)="T",1000000000000*VALUE(LEFT(G144,LEN(G144)-1)),IF(RIGHT(G144,1)="M",1000000*VALUE(LEFT(G144,LEN(G144)-1)),IF(RIGHT(G144,1)="B",1000000000*VALUE(LEFT(G144,LEN(G144)-1)),IF(RIGHT(G144,1)="%",0.01*VALUE(LEFT(G144,LEN(G144)-1)),IF(RIGHT(G144,1)="k",1000*VALUE(LEFT(G144,LEN(G144)-1)),VALUE(SUBSTITUTE(G144,",",""))))))))),"N/A")</f>
        <v/>
      </c>
      <c r="P144">
        <f>"Max"</f>
        <v/>
      </c>
      <c r="Q144">
        <f>"Max Year"</f>
        <v/>
      </c>
      <c r="R144">
        <f>"Min"</f>
        <v/>
      </c>
      <c r="S144">
        <f>"Min Year"</f>
        <v/>
      </c>
      <c r="T144">
        <f>"Average"</f>
        <v/>
      </c>
      <c r="U144">
        <f>"SD"</f>
        <v/>
      </c>
      <c r="V144">
        <f>J144</f>
        <v/>
      </c>
      <c r="W144">
        <f>K144</f>
        <v/>
      </c>
      <c r="X144">
        <f>L144</f>
        <v/>
      </c>
      <c r="Y144">
        <f>M144</f>
        <v/>
      </c>
      <c r="Z144">
        <f>N144</f>
        <v/>
      </c>
      <c r="AA144">
        <f>"Max z"</f>
        <v/>
      </c>
      <c r="AB144">
        <f>"Max z Year"</f>
        <v/>
      </c>
      <c r="AC144">
        <f>"Direction"</f>
        <v/>
      </c>
      <c r="AE144">
        <f>"Trendline"</f>
        <v/>
      </c>
      <c r="AF144">
        <f>"Correlation"</f>
        <v/>
      </c>
      <c r="AZ144">
        <f>"Max/Min inequality check"</f>
        <v/>
      </c>
      <c r="BA144">
        <f>"If most recent year is max"</f>
        <v/>
      </c>
      <c r="BC144">
        <f>"If most recent year is min"</f>
        <v/>
      </c>
      <c r="BE144">
        <f>"Trend direction"</f>
        <v/>
      </c>
      <c r="BF144">
        <f>"If trend matched by max or min in most recent year"</f>
        <v/>
      </c>
      <c r="BG144">
        <f>"If 5 years of increasing"</f>
        <v/>
      </c>
      <c r="BH144">
        <f>"If correlation &gt; .8"</f>
        <v/>
      </c>
    </row>
    <row r="145" spans="1:60">
      <c s="1" r="A145" t="n">
        <v>0</v>
      </c>
      <c r="B145" t="s">
        <v>123</v>
      </c>
      <c r="C145" t="s">
        <v>4620</v>
      </c>
      <c r="I145">
        <f>IF(AND(K145&gt; J145, L145&gt; K145, M145&gt; L145, N145&gt; M145), "pos_trend", IF(AND(K145&lt; J145, L145&lt; K145, M145&lt; L145, N145&lt; M145), "neg_trend", "N/A"))</f>
        <v/>
      </c>
      <c r="J145">
        <f>IFERROR(IF(TRIM(C145)="-", "N/A", IF(RIGHT(C145,1)=")",IF(RIGHT(C145,2)="T)",-1000000000000*VALUE(MID(C145,2,LEN(C145)-3)),IF(RIGHT(C145,2)="M)",-1000000*VALUE(MID(C145,2,LEN(C145)-3)),IF(RIGHT(C145,2)="B)",-1000000000*VALUE(MID(C145,2,LEN(C145)-3)),IF(RIGHT(C145,2)="k)",-1000*VALUE(MID(C145,2,LEN(C145)-3)),VALUE(SUBSTITUTE(C145,",","")))))),IF(RIGHT(C145,1)="T",1000000000000*VALUE(LEFT(C145,LEN(C145)-1)),IF(RIGHT(C145,1)="M",1000000*VALUE(LEFT(C145,LEN(C145)-1)),IF(RIGHT(C145,1)="B",1000000000*VALUE(LEFT(C145,LEN(C145)-1)),IF(RIGHT(C145,1)="%",0.01*VALUE(LEFT(C145,LEN(C145)-1)),IF(RIGHT(C145,1)="k",1000*VALUE(LEFT(C145,LEN(C145)-1)),VALUE(SUBSTITUTE(C145,",",""))))))))),"N/A")</f>
        <v/>
      </c>
      <c r="K145">
        <f>IFERROR(IF(TRIM(D145)="-", "N/A", IF(RIGHT(D145,1)=")",IF(RIGHT(D145,2)="T)",-1000000000000*VALUE(MID(D145,2,LEN(D145)-3)),IF(RIGHT(D145,2)="M)",-1000000*VALUE(MID(D145,2,LEN(D145)-3)),IF(RIGHT(D145,2)="B)",-1000000000*VALUE(MID(D145,2,LEN(D145)-3)),IF(RIGHT(D145,2)="k)",-1000*VALUE(MID(D145,2,LEN(D145)-3)),VALUE(SUBSTITUTE(D145,",","")))))),IF(RIGHT(D145,1)="T",1000000000000*VALUE(LEFT(D145,LEN(D145)-1)),IF(RIGHT(D145,1)="M",1000000*VALUE(LEFT(D145,LEN(D145)-1)),IF(RIGHT(D145,1)="B",1000000000*VALUE(LEFT(D145,LEN(D145)-1)),IF(RIGHT(D145,1)="%",0.01*VALUE(LEFT(D145,LEN(D145)-1)),IF(RIGHT(D145,1)="k",1000*VALUE(LEFT(D145,LEN(D145)-1)),VALUE(SUBSTITUTE(D145,",",""))))))))),"N/A")</f>
        <v/>
      </c>
      <c r="L145">
        <f>IFERROR(IF(TRIM(E145)="-", "N/A", IF(RIGHT(E145,1)=")",IF(RIGHT(E145,2)="T)",-1000000000000*VALUE(MID(E145,2,LEN(E145)-3)),IF(RIGHT(E145,2)="M)",-1000000*VALUE(MID(E145,2,LEN(E145)-3)),IF(RIGHT(E145,2)="B)",-1000000000*VALUE(MID(E145,2,LEN(E145)-3)),IF(RIGHT(E145,2)="k)",-1000*VALUE(MID(E145,2,LEN(E145)-3)),VALUE(SUBSTITUTE(E145,",","")))))),IF(RIGHT(E145,1)="T",1000000000000*VALUE(LEFT(E145,LEN(E145)-1)),IF(RIGHT(E145,1)="M",1000000*VALUE(LEFT(E145,LEN(E145)-1)),IF(RIGHT(E145,1)="B",1000000000*VALUE(LEFT(E145,LEN(E145)-1)),IF(RIGHT(E145,1)="%",0.01*VALUE(LEFT(E145,LEN(E145)-1)),IF(RIGHT(E145,1)="k",1000*VALUE(LEFT(E145,LEN(E145)-1)),VALUE(SUBSTITUTE(E145,",",""))))))))),"N/A")</f>
        <v/>
      </c>
      <c r="M145">
        <f>IFERROR(IF(TRIM(F145)="-", "N/A", IF(RIGHT(F145,1)=")",IF(RIGHT(F145,2)="T)",-1000000000000*VALUE(MID(F145,2,LEN(F145)-3)),IF(RIGHT(F145,2)="M)",-1000000*VALUE(MID(F145,2,LEN(F145)-3)),IF(RIGHT(F145,2)="B)",-1000000000*VALUE(MID(F145,2,LEN(F145)-3)),IF(RIGHT(F145,2)="k)",-1000*VALUE(MID(F145,2,LEN(F145)-3)),VALUE(SUBSTITUTE(F145,",","")))))),IF(RIGHT(F145,1)="T",1000000000000*VALUE(LEFT(F145,LEN(F145)-1)),IF(RIGHT(F145,1)="M",1000000*VALUE(LEFT(F145,LEN(F145)-1)),IF(RIGHT(F145,1)="B",1000000000*VALUE(LEFT(F145,LEN(F145)-1)),IF(RIGHT(F145,1)="%",0.01*VALUE(LEFT(F145,LEN(F145)-1)),IF(RIGHT(F145,1)="k",1000*VALUE(LEFT(F145,LEN(F145)-1)),VALUE(SUBSTITUTE(F145,",",""))))))))),"N/A")</f>
        <v/>
      </c>
      <c r="N145">
        <f>IFERROR(IF(TRIM(G145)="-", "N/A", IF(RIGHT(G145,1)=")",IF(RIGHT(G145,2)="T)",-1000000000000*VALUE(MID(G145,2,LEN(G145)-3)),IF(RIGHT(G145,2)="M)",-1000000*VALUE(MID(G145,2,LEN(G145)-3)),IF(RIGHT(G145,2)="B)",-1000000000*VALUE(MID(G145,2,LEN(G145)-3)),IF(RIGHT(G145,2)="k)",-1000*VALUE(MID(G145,2,LEN(G145)-3)),VALUE(SUBSTITUTE(G145,",","")))))),IF(RIGHT(G145,1)="T",1000000000000*VALUE(LEFT(G145,LEN(G145)-1)),IF(RIGHT(G145,1)="M",1000000*VALUE(LEFT(G145,LEN(G145)-1)),IF(RIGHT(G145,1)="B",1000000000*VALUE(LEFT(G145,LEN(G145)-1)),IF(RIGHT(G145,1)="%",0.01*VALUE(LEFT(G145,LEN(G145)-1)),IF(RIGHT(G145,1)="k",1000*VALUE(LEFT(G145,LEN(G145)-1)),VALUE(SUBSTITUTE(G145,",",""))))))))),"N/A")</f>
        <v/>
      </c>
      <c r="P145">
        <f>MAX(J145:N145)</f>
        <v/>
      </c>
      <c r="Q145">
        <f>IFERROR(J144+MATCH(P145,J145:N145,0)-1,"")</f>
        <v/>
      </c>
      <c r="R145">
        <f>IF(Q145="","",MIN(J145:N145))</f>
        <v/>
      </c>
      <c r="S145">
        <f>IFERROR(J144+MATCH(R145,J145:N145,0)-1,"")</f>
        <v/>
      </c>
      <c r="T145">
        <f>IFERROR(AVERAGE(J145:N145),"")</f>
        <v/>
      </c>
      <c r="U145">
        <f>IFERROR(STDEV(J145:N145),"")</f>
        <v/>
      </c>
      <c r="V145">
        <f>IFERROR(IF(C145="-","",IF(ISBLANK(B145),"",IF(OR(ISNUMBER(FIND("Growth",B145)),ISNUMBER(FIND("Margin",B145))),"",(J145-T145)/U145))),"")</f>
        <v/>
      </c>
      <c r="W145">
        <f>IFERROR(IF(OR(D145="-",ISBLANK(D145)),"",(K145-T145)/U145),"")</f>
        <v/>
      </c>
      <c r="X145">
        <f>IFERROR(IF(OR(E145="-",ISBLANK(E145)),"",(L145-T145)/U145),"")</f>
        <v/>
      </c>
      <c r="Y145">
        <f>IFERROR(IF(OR(F145="-",ISBLANK(F145)),"",(M145-T145)/U145),"")</f>
        <v/>
      </c>
      <c r="Z145">
        <f>IFERROR(IF(OR(G145="-",ISBLANK(G145)),"",(N145-T145)/U145),"")</f>
        <v/>
      </c>
      <c r="AA145">
        <f>IF(MAX(MAX(V145:Z145),ABS(MIN(V145:Z145)))=ABS(MIN(V145:Z145)),MIN(V145:Z145),MAX(V145:Z145))</f>
        <v/>
      </c>
      <c r="AB145">
        <f>IFERROR(V144+MATCH(AA145,V145:Z145,0)-1,"")</f>
        <v/>
      </c>
      <c r="AC145">
        <f>IF(AB145&lt;&gt;"",IF(S145=AB145,"Low",IF(AB145=Q145,"High","")),"")</f>
        <v/>
      </c>
      <c r="AE145">
        <f>IF(ISNUMBER(MATCH("N/A",J145:N145,0)),"",IFERROR((5 * SUMPRODUCT(J144:N144,J145:N145) - PRODUCT(SUM(J144:N144),SUM(J145:N145))) / ((5 * SUM((J144^2)+(K144^2)+(L144^2)+(M144^2)+(N144^2))) - SUM(J144:N144)^2),""))</f>
        <v/>
      </c>
      <c r="AF145">
        <f>IFERROR(CORREL(J144:N144,J145:N145),"")</f>
        <v/>
      </c>
      <c r="AZ145">
        <f>IF(Q145=S145,0,1)</f>
        <v/>
      </c>
      <c r="BA145">
        <f>IF(AZ145=1,IF(Q145="","",IF(Q145=N144,"Yes","No")),"")</f>
        <v/>
      </c>
      <c r="BB145">
        <f>IF(BA145="Yes",P145,"")</f>
        <v/>
      </c>
      <c r="BC145">
        <f>IF(AZ145=1,IF(S145="","",IF(S145=N144,"Yes","No")),"")</f>
        <v/>
      </c>
      <c r="BD145">
        <f>IF(BC145="Yes",R145,"")</f>
        <v/>
      </c>
      <c r="BE145">
        <f>IFERROR(IF(SIGN(AE145)=1,"Increasing",IF(SIGN(AE145)=-1,"Decreasing","")),"")</f>
        <v/>
      </c>
      <c r="BF145">
        <f>IF(OR(AND(BE145="Increasing",BA145="Yes"),AND(BE145="Decreasing",BC145="Yes")),"Yes","No")</f>
        <v/>
      </c>
      <c r="BG145">
        <f>IF(I145="pos_trend","Yes","No")</f>
        <v/>
      </c>
      <c r="BH145">
        <f>IF(AF145&lt;&gt;"",IF(ABS(AF145)&gt;0.8,"Yes","No"),"")</f>
        <v/>
      </c>
    </row>
    <row r="146" spans="1:60">
      <c s="1" r="A146" t="n">
        <v>1</v>
      </c>
      <c r="B146" t="s">
        <v>124</v>
      </c>
      <c r="C146" t="s"/>
      <c r="I146">
        <f>IF(AND(K146&gt; J146, L146&gt; K146, M146&gt; L146, N146&gt; M146), "pos_trend", IF(AND(K146&lt; J146, L146&lt; K146, M146&lt; L146, N146&lt; M146), "neg_trend", "N/A"))</f>
        <v/>
      </c>
      <c r="J146">
        <f>IFERROR(IF(TRIM(C146)="-", "N/A", IF(RIGHT(C146,1)=")",IF(RIGHT(C146,2)="T)",-1000000000000*VALUE(MID(C146,2,LEN(C146)-3)),IF(RIGHT(C146,2)="M)",-1000000*VALUE(MID(C146,2,LEN(C146)-3)),IF(RIGHT(C146,2)="B)",-1000000000*VALUE(MID(C146,2,LEN(C146)-3)),IF(RIGHT(C146,2)="k)",-1000*VALUE(MID(C146,2,LEN(C146)-3)),VALUE(SUBSTITUTE(C146,",","")))))),IF(RIGHT(C146,1)="T",1000000000000*VALUE(LEFT(C146,LEN(C146)-1)),IF(RIGHT(C146,1)="M",1000000*VALUE(LEFT(C146,LEN(C146)-1)),IF(RIGHT(C146,1)="B",1000000000*VALUE(LEFT(C146,LEN(C146)-1)),IF(RIGHT(C146,1)="%",0.01*VALUE(LEFT(C146,LEN(C146)-1)),IF(RIGHT(C146,1)="k",1000*VALUE(LEFT(C146,LEN(C146)-1)),VALUE(SUBSTITUTE(C146,",",""))))))))),"N/A")</f>
        <v/>
      </c>
      <c r="K146">
        <f>IFERROR(IF(TRIM(D146)="-", "N/A", IF(RIGHT(D146,1)=")",IF(RIGHT(D146,2)="T)",-1000000000000*VALUE(MID(D146,2,LEN(D146)-3)),IF(RIGHT(D146,2)="M)",-1000000*VALUE(MID(D146,2,LEN(D146)-3)),IF(RIGHT(D146,2)="B)",-1000000000*VALUE(MID(D146,2,LEN(D146)-3)),IF(RIGHT(D146,2)="k)",-1000*VALUE(MID(D146,2,LEN(D146)-3)),VALUE(SUBSTITUTE(D146,",","")))))),IF(RIGHT(D146,1)="T",1000000000000*VALUE(LEFT(D146,LEN(D146)-1)),IF(RIGHT(D146,1)="M",1000000*VALUE(LEFT(D146,LEN(D146)-1)),IF(RIGHT(D146,1)="B",1000000000*VALUE(LEFT(D146,LEN(D146)-1)),IF(RIGHT(D146,1)="%",0.01*VALUE(LEFT(D146,LEN(D146)-1)),IF(RIGHT(D146,1)="k",1000*VALUE(LEFT(D146,LEN(D146)-1)),VALUE(SUBSTITUTE(D146,",",""))))))))),"N/A")</f>
        <v/>
      </c>
      <c r="L146">
        <f>IFERROR(IF(TRIM(E146)="-", "N/A", IF(RIGHT(E146,1)=")",IF(RIGHT(E146,2)="T)",-1000000000000*VALUE(MID(E146,2,LEN(E146)-3)),IF(RIGHT(E146,2)="M)",-1000000*VALUE(MID(E146,2,LEN(E146)-3)),IF(RIGHT(E146,2)="B)",-1000000000*VALUE(MID(E146,2,LEN(E146)-3)),IF(RIGHT(E146,2)="k)",-1000*VALUE(MID(E146,2,LEN(E146)-3)),VALUE(SUBSTITUTE(E146,",","")))))),IF(RIGHT(E146,1)="T",1000000000000*VALUE(LEFT(E146,LEN(E146)-1)),IF(RIGHT(E146,1)="M",1000000*VALUE(LEFT(E146,LEN(E146)-1)),IF(RIGHT(E146,1)="B",1000000000*VALUE(LEFT(E146,LEN(E146)-1)),IF(RIGHT(E146,1)="%",0.01*VALUE(LEFT(E146,LEN(E146)-1)),IF(RIGHT(E146,1)="k",1000*VALUE(LEFT(E146,LEN(E146)-1)),VALUE(SUBSTITUTE(E146,",",""))))))))),"N/A")</f>
        <v/>
      </c>
      <c r="M146">
        <f>IFERROR(IF(TRIM(F146)="-", "N/A", IF(RIGHT(F146,1)=")",IF(RIGHT(F146,2)="T)",-1000000000000*VALUE(MID(F146,2,LEN(F146)-3)),IF(RIGHT(F146,2)="M)",-1000000*VALUE(MID(F146,2,LEN(F146)-3)),IF(RIGHT(F146,2)="B)",-1000000000*VALUE(MID(F146,2,LEN(F146)-3)),IF(RIGHT(F146,2)="k)",-1000*VALUE(MID(F146,2,LEN(F146)-3)),VALUE(SUBSTITUTE(F146,",","")))))),IF(RIGHT(F146,1)="T",1000000000000*VALUE(LEFT(F146,LEN(F146)-1)),IF(RIGHT(F146,1)="M",1000000*VALUE(LEFT(F146,LEN(F146)-1)),IF(RIGHT(F146,1)="B",1000000000*VALUE(LEFT(F146,LEN(F146)-1)),IF(RIGHT(F146,1)="%",0.01*VALUE(LEFT(F146,LEN(F146)-1)),IF(RIGHT(F146,1)="k",1000*VALUE(LEFT(F146,LEN(F146)-1)),VALUE(SUBSTITUTE(F146,",",""))))))))),"N/A")</f>
        <v/>
      </c>
      <c r="N146">
        <f>IFERROR(IF(TRIM(G146)="-", "N/A", IF(RIGHT(G146,1)=")",IF(RIGHT(G146,2)="T)",-1000000000000*VALUE(MID(G146,2,LEN(G146)-3)),IF(RIGHT(G146,2)="M)",-1000000*VALUE(MID(G146,2,LEN(G146)-3)),IF(RIGHT(G146,2)="B)",-1000000000*VALUE(MID(G146,2,LEN(G146)-3)),IF(RIGHT(G146,2)="k)",-1000*VALUE(MID(G146,2,LEN(G146)-3)),VALUE(SUBSTITUTE(G146,",","")))))),IF(RIGHT(G146,1)="T",1000000000000*VALUE(LEFT(G146,LEN(G146)-1)),IF(RIGHT(G146,1)="M",1000000*VALUE(LEFT(G146,LEN(G146)-1)),IF(RIGHT(G146,1)="B",1000000000*VALUE(LEFT(G146,LEN(G146)-1)),IF(RIGHT(G146,1)="%",0.01*VALUE(LEFT(G146,LEN(G146)-1)),IF(RIGHT(G146,1)="k",1000*VALUE(LEFT(G146,LEN(G146)-1)),VALUE(SUBSTITUTE(G146,",",""))))))))),"N/A")</f>
        <v/>
      </c>
      <c r="P146">
        <f>MAX(J146:N146)</f>
        <v/>
      </c>
      <c r="Q146">
        <f>IFERROR(J144+MATCH(P146,J146:N146,0)-1,"")</f>
        <v/>
      </c>
      <c r="R146">
        <f>IF(Q146="","",MIN(J146:N146))</f>
        <v/>
      </c>
      <c r="S146">
        <f>IFERROR(J144+MATCH(R146,J146:N146,0)-1,"")</f>
        <v/>
      </c>
      <c r="T146">
        <f>IFERROR(AVERAGE(J146:N146),"")</f>
        <v/>
      </c>
      <c r="U146">
        <f>IFERROR(STDEV(J146:N146),"")</f>
        <v/>
      </c>
      <c r="V146">
        <f>IFERROR(IF(C146="-","",IF(ISBLANK(B146),"",IF(OR(ISNUMBER(FIND("Growth",B146)),ISNUMBER(FIND("Margin",B146))),"",(J146-T146)/U146))),"")</f>
        <v/>
      </c>
      <c r="W146">
        <f>IFERROR(IF(OR(D146="-",ISBLANK(D146)),"",(K146-T146)/U146),"")</f>
        <v/>
      </c>
      <c r="X146">
        <f>IFERROR(IF(OR(E146="-",ISBLANK(E146)),"",(L146-T146)/U146),"")</f>
        <v/>
      </c>
      <c r="Y146">
        <f>IFERROR(IF(OR(F146="-",ISBLANK(F146)),"",(M146-T146)/U146),"")</f>
        <v/>
      </c>
      <c r="Z146">
        <f>IFERROR(IF(OR(G146="-",ISBLANK(G146)),"",(N146-T146)/U146),"")</f>
        <v/>
      </c>
      <c r="AA146">
        <f>IF(MAX(MAX(V146:Z146),ABS(MIN(V146:Z146)))=ABS(MIN(V146:Z146)),MIN(V146:Z146),MAX(V146:Z146))</f>
        <v/>
      </c>
      <c r="AB146">
        <f>IFERROR(V144+MATCH(AA146,V146:Z146,0)-1,"")</f>
        <v/>
      </c>
      <c r="AC146">
        <f>IF(AB146&lt;&gt;"",IF(S146=AB146,"Low",IF(AB146=Q146,"High","")),"")</f>
        <v/>
      </c>
      <c r="AE146">
        <f>IF(ISNUMBER(MATCH("N/A",J146:N146,0)),"",IFERROR((5 * SUMPRODUCT(J144:N144,J146:N146) - PRODUCT(SUM(J144:N144),SUM(J146:N146))) / ((5 * SUM((J144^2)+(K144^2)+(L144^2)+(M144^2)+(N144^2))) - SUM(J144:N144)^2),""))</f>
        <v/>
      </c>
      <c r="AF146">
        <f>IFERROR(CORREL(J144:N144,J146:N146),"")</f>
        <v/>
      </c>
      <c r="AZ146">
        <f>IF(Q146=S146,0,1)</f>
        <v/>
      </c>
      <c r="BA146">
        <f>IF(AZ146=1,IF(Q146="","",IF(Q146=N144,"Yes","No")),"")</f>
        <v/>
      </c>
      <c r="BB146">
        <f>IF(BA146="Yes",P146,"")</f>
        <v/>
      </c>
      <c r="BC146">
        <f>IF(AZ146=1,IF(S146="","",IF(S146=N144,"Yes","No")),"")</f>
        <v/>
      </c>
      <c r="BD146">
        <f>IF(BC146="Yes",R146,"")</f>
        <v/>
      </c>
      <c r="BE146">
        <f>IFERROR(IF(SIGN(AE146)=1,"Increasing",IF(SIGN(AE146)=-1,"Decreasing","")),"")</f>
        <v/>
      </c>
      <c r="BF146">
        <f>IF(OR(AND(BE146="Increasing",BA146="Yes"),AND(BE146="Decreasing",BC146="Yes")),"Yes","No")</f>
        <v/>
      </c>
      <c r="BG146">
        <f>IF(I146="pos_trend","Yes","No")</f>
        <v/>
      </c>
      <c r="BH146">
        <f>IF(AF146&lt;&gt;"",IF(ABS(AF146)&gt;0.8,"Yes","No"),"")</f>
        <v/>
      </c>
    </row>
    <row r="147" spans="1:60">
      <c s="1" r="A147" t="n">
        <v>2</v>
      </c>
      <c r="B147" t="s">
        <v>125</v>
      </c>
      <c r="C147" t="s">
        <v>4621</v>
      </c>
      <c r="I147">
        <f>IF(AND(K147&gt; J147, L147&gt; K147, M147&gt; L147, N147&gt; M147), "pos_trend", IF(AND(K147&lt; J147, L147&lt; K147, M147&lt; L147, N147&lt; M147), "neg_trend", "N/A"))</f>
        <v/>
      </c>
      <c r="J147">
        <f>IFERROR(IF(TRIM(C147)="-", "N/A", IF(RIGHT(C147,1)=")",IF(RIGHT(C147,2)="T)",-1000000000000*VALUE(MID(C147,2,LEN(C147)-3)),IF(RIGHT(C147,2)="M)",-1000000*VALUE(MID(C147,2,LEN(C147)-3)),IF(RIGHT(C147,2)="B)",-1000000000*VALUE(MID(C147,2,LEN(C147)-3)),IF(RIGHT(C147,2)="k)",-1000*VALUE(MID(C147,2,LEN(C147)-3)),VALUE(SUBSTITUTE(C147,",","")))))),IF(RIGHT(C147,1)="T",1000000000000*VALUE(LEFT(C147,LEN(C147)-1)),IF(RIGHT(C147,1)="M",1000000*VALUE(LEFT(C147,LEN(C147)-1)),IF(RIGHT(C147,1)="B",1000000000*VALUE(LEFT(C147,LEN(C147)-1)),IF(RIGHT(C147,1)="%",0.01*VALUE(LEFT(C147,LEN(C147)-1)),IF(RIGHT(C147,1)="k",1000*VALUE(LEFT(C147,LEN(C147)-1)),VALUE(SUBSTITUTE(C147,",",""))))))))),"N/A")</f>
        <v/>
      </c>
      <c r="K147">
        <f>IFERROR(IF(TRIM(D147)="-", "N/A", IF(RIGHT(D147,1)=")",IF(RIGHT(D147,2)="T)",-1000000000000*VALUE(MID(D147,2,LEN(D147)-3)),IF(RIGHT(D147,2)="M)",-1000000*VALUE(MID(D147,2,LEN(D147)-3)),IF(RIGHT(D147,2)="B)",-1000000000*VALUE(MID(D147,2,LEN(D147)-3)),IF(RIGHT(D147,2)="k)",-1000*VALUE(MID(D147,2,LEN(D147)-3)),VALUE(SUBSTITUTE(D147,",","")))))),IF(RIGHT(D147,1)="T",1000000000000*VALUE(LEFT(D147,LEN(D147)-1)),IF(RIGHT(D147,1)="M",1000000*VALUE(LEFT(D147,LEN(D147)-1)),IF(RIGHT(D147,1)="B",1000000000*VALUE(LEFT(D147,LEN(D147)-1)),IF(RIGHT(D147,1)="%",0.01*VALUE(LEFT(D147,LEN(D147)-1)),IF(RIGHT(D147,1)="k",1000*VALUE(LEFT(D147,LEN(D147)-1)),VALUE(SUBSTITUTE(D147,",",""))))))))),"N/A")</f>
        <v/>
      </c>
      <c r="L147">
        <f>IFERROR(IF(TRIM(E147)="-", "N/A", IF(RIGHT(E147,1)=")",IF(RIGHT(E147,2)="T)",-1000000000000*VALUE(MID(E147,2,LEN(E147)-3)),IF(RIGHT(E147,2)="M)",-1000000*VALUE(MID(E147,2,LEN(E147)-3)),IF(RIGHT(E147,2)="B)",-1000000000*VALUE(MID(E147,2,LEN(E147)-3)),IF(RIGHT(E147,2)="k)",-1000*VALUE(MID(E147,2,LEN(E147)-3)),VALUE(SUBSTITUTE(E147,",","")))))),IF(RIGHT(E147,1)="T",1000000000000*VALUE(LEFT(E147,LEN(E147)-1)),IF(RIGHT(E147,1)="M",1000000*VALUE(LEFT(E147,LEN(E147)-1)),IF(RIGHT(E147,1)="B",1000000000*VALUE(LEFT(E147,LEN(E147)-1)),IF(RIGHT(E147,1)="%",0.01*VALUE(LEFT(E147,LEN(E147)-1)),IF(RIGHT(E147,1)="k",1000*VALUE(LEFT(E147,LEN(E147)-1)),VALUE(SUBSTITUTE(E147,",",""))))))))),"N/A")</f>
        <v/>
      </c>
      <c r="M147">
        <f>IFERROR(IF(TRIM(F147)="-", "N/A", IF(RIGHT(F147,1)=")",IF(RIGHT(F147,2)="T)",-1000000000000*VALUE(MID(F147,2,LEN(F147)-3)),IF(RIGHT(F147,2)="M)",-1000000*VALUE(MID(F147,2,LEN(F147)-3)),IF(RIGHT(F147,2)="B)",-1000000000*VALUE(MID(F147,2,LEN(F147)-3)),IF(RIGHT(F147,2)="k)",-1000*VALUE(MID(F147,2,LEN(F147)-3)),VALUE(SUBSTITUTE(F147,",","")))))),IF(RIGHT(F147,1)="T",1000000000000*VALUE(LEFT(F147,LEN(F147)-1)),IF(RIGHT(F147,1)="M",1000000*VALUE(LEFT(F147,LEN(F147)-1)),IF(RIGHT(F147,1)="B",1000000000*VALUE(LEFT(F147,LEN(F147)-1)),IF(RIGHT(F147,1)="%",0.01*VALUE(LEFT(F147,LEN(F147)-1)),IF(RIGHT(F147,1)="k",1000*VALUE(LEFT(F147,LEN(F147)-1)),VALUE(SUBSTITUTE(F147,",",""))))))))),"N/A")</f>
        <v/>
      </c>
      <c r="N147">
        <f>IFERROR(IF(TRIM(G147)="-", "N/A", IF(RIGHT(G147,1)=")",IF(RIGHT(G147,2)="T)",-1000000000000*VALUE(MID(G147,2,LEN(G147)-3)),IF(RIGHT(G147,2)="M)",-1000000*VALUE(MID(G147,2,LEN(G147)-3)),IF(RIGHT(G147,2)="B)",-1000000000*VALUE(MID(G147,2,LEN(G147)-3)),IF(RIGHT(G147,2)="k)",-1000*VALUE(MID(G147,2,LEN(G147)-3)),VALUE(SUBSTITUTE(G147,",","")))))),IF(RIGHT(G147,1)="T",1000000000000*VALUE(LEFT(G147,LEN(G147)-1)),IF(RIGHT(G147,1)="M",1000000*VALUE(LEFT(G147,LEN(G147)-1)),IF(RIGHT(G147,1)="B",1000000000*VALUE(LEFT(G147,LEN(G147)-1)),IF(RIGHT(G147,1)="%",0.01*VALUE(LEFT(G147,LEN(G147)-1)),IF(RIGHT(G147,1)="k",1000*VALUE(LEFT(G147,LEN(G147)-1)),VALUE(SUBSTITUTE(G147,",",""))))))))),"N/A")</f>
        <v/>
      </c>
      <c r="P147">
        <f>MAX(J147:N147)</f>
        <v/>
      </c>
      <c r="Q147">
        <f>IFERROR(J144+MATCH(P147,J147:N147,0)-1,"")</f>
        <v/>
      </c>
      <c r="R147">
        <f>IF(Q147="","",MIN(J147:N147))</f>
        <v/>
      </c>
      <c r="S147">
        <f>IFERROR(J144+MATCH(R147,J147:N147,0)-1,"")</f>
        <v/>
      </c>
      <c r="T147">
        <f>IFERROR(AVERAGE(J147:N147),"")</f>
        <v/>
      </c>
      <c r="U147">
        <f>IFERROR(STDEV(J147:N147),"")</f>
        <v/>
      </c>
      <c r="V147">
        <f>IFERROR(IF(C147="-","",IF(ISBLANK(B147),"",IF(OR(ISNUMBER(FIND("Growth",B147)),ISNUMBER(FIND("Margin",B147))),"",(J147-T147)/U147))),"")</f>
        <v/>
      </c>
      <c r="W147">
        <f>IFERROR(IF(OR(D147="-",ISBLANK(D147)),"",(K147-T147)/U147),"")</f>
        <v/>
      </c>
      <c r="X147">
        <f>IFERROR(IF(OR(E147="-",ISBLANK(E147)),"",(L147-T147)/U147),"")</f>
        <v/>
      </c>
      <c r="Y147">
        <f>IFERROR(IF(OR(F147="-",ISBLANK(F147)),"",(M147-T147)/U147),"")</f>
        <v/>
      </c>
      <c r="Z147">
        <f>IFERROR(IF(OR(G147="-",ISBLANK(G147)),"",(N147-T147)/U147),"")</f>
        <v/>
      </c>
      <c r="AA147">
        <f>IF(MAX(MAX(V147:Z147),ABS(MIN(V147:Z147)))=ABS(MIN(V147:Z147)),MIN(V147:Z147),MAX(V147:Z147))</f>
        <v/>
      </c>
      <c r="AB147">
        <f>IFERROR(V144+MATCH(AA147,V147:Z147,0)-1,"")</f>
        <v/>
      </c>
      <c r="AC147">
        <f>IF(AB147&lt;&gt;"",IF(S147=AB147,"Low",IF(AB147=Q147,"High","")),"")</f>
        <v/>
      </c>
      <c r="AE147">
        <f>IF(ISNUMBER(MATCH("N/A",J147:N147,0)),"",IFERROR((5 * SUMPRODUCT(J144:N144,J147:N147) - PRODUCT(SUM(J144:N144),SUM(J147:N147))) / ((5 * SUM((J144^2)+(K144^2)+(L144^2)+(M144^2)+(N144^2))) - SUM(J144:N144)^2),""))</f>
        <v/>
      </c>
      <c r="AF147">
        <f>IFERROR(CORREL(J144:N144,J147:N147),"")</f>
        <v/>
      </c>
      <c r="AZ147">
        <f>IF(Q147=S147,0,1)</f>
        <v/>
      </c>
      <c r="BA147">
        <f>IF(AZ147=1,IF(Q147="","",IF(Q147=N144,"Yes","No")),"")</f>
        <v/>
      </c>
      <c r="BB147">
        <f>IF(BA147="Yes",P147,"")</f>
        <v/>
      </c>
      <c r="BC147">
        <f>IF(AZ147=1,IF(S147="","",IF(S147=N144,"Yes","No")),"")</f>
        <v/>
      </c>
      <c r="BD147">
        <f>IF(BC147="Yes",R147,"")</f>
        <v/>
      </c>
      <c r="BE147">
        <f>IFERROR(IF(SIGN(AE147)=1,"Increasing",IF(SIGN(AE147)=-1,"Decreasing","")),"")</f>
        <v/>
      </c>
      <c r="BF147">
        <f>IF(OR(AND(BE147="Increasing",BA147="Yes"),AND(BE147="Decreasing",BC147="Yes")),"Yes","No")</f>
        <v/>
      </c>
      <c r="BG147">
        <f>IF(I147="pos_trend","Yes","No")</f>
        <v/>
      </c>
      <c r="BH147">
        <f>IF(AF147&lt;&gt;"",IF(ABS(AF147)&gt;0.8,"Yes","No"),"")</f>
        <v/>
      </c>
    </row>
    <row r="148" spans="1:60">
      <c s="1" r="A148" t="n">
        <v>3</v>
      </c>
      <c r="B148" t="s">
        <v>126</v>
      </c>
      <c r="C148" t="s">
        <v>4622</v>
      </c>
      <c r="I148">
        <f>IF(AND(K148&gt; J148, L148&gt; K148, M148&gt; L148, N148&gt; M148), "pos_trend", IF(AND(K148&lt; J148, L148&lt; K148, M148&lt; L148, N148&lt; M148), "neg_trend", "N/A"))</f>
        <v/>
      </c>
      <c r="J148">
        <f>IFERROR(IF(TRIM(C148)="-", "N/A", IF(RIGHT(C148,1)=")",IF(RIGHT(C148,2)="T)",-1000000000000*VALUE(MID(C148,2,LEN(C148)-3)),IF(RIGHT(C148,2)="M)",-1000000*VALUE(MID(C148,2,LEN(C148)-3)),IF(RIGHT(C148,2)="B)",-1000000000*VALUE(MID(C148,2,LEN(C148)-3)),IF(RIGHT(C148,2)="k)",-1000*VALUE(MID(C148,2,LEN(C148)-3)),VALUE(SUBSTITUTE(C148,",","")))))),IF(RIGHT(C148,1)="T",1000000000000*VALUE(LEFT(C148,LEN(C148)-1)),IF(RIGHT(C148,1)="M",1000000*VALUE(LEFT(C148,LEN(C148)-1)),IF(RIGHT(C148,1)="B",1000000000*VALUE(LEFT(C148,LEN(C148)-1)),IF(RIGHT(C148,1)="%",0.01*VALUE(LEFT(C148,LEN(C148)-1)),IF(RIGHT(C148,1)="k",1000*VALUE(LEFT(C148,LEN(C148)-1)),VALUE(SUBSTITUTE(C148,",",""))))))))),"N/A")</f>
        <v/>
      </c>
      <c r="K148">
        <f>IFERROR(IF(TRIM(D148)="-", "N/A", IF(RIGHT(D148,1)=")",IF(RIGHT(D148,2)="T)",-1000000000000*VALUE(MID(D148,2,LEN(D148)-3)),IF(RIGHT(D148,2)="M)",-1000000*VALUE(MID(D148,2,LEN(D148)-3)),IF(RIGHT(D148,2)="B)",-1000000000*VALUE(MID(D148,2,LEN(D148)-3)),IF(RIGHT(D148,2)="k)",-1000*VALUE(MID(D148,2,LEN(D148)-3)),VALUE(SUBSTITUTE(D148,",","")))))),IF(RIGHT(D148,1)="T",1000000000000*VALUE(LEFT(D148,LEN(D148)-1)),IF(RIGHT(D148,1)="M",1000000*VALUE(LEFT(D148,LEN(D148)-1)),IF(RIGHT(D148,1)="B",1000000000*VALUE(LEFT(D148,LEN(D148)-1)),IF(RIGHT(D148,1)="%",0.01*VALUE(LEFT(D148,LEN(D148)-1)),IF(RIGHT(D148,1)="k",1000*VALUE(LEFT(D148,LEN(D148)-1)),VALUE(SUBSTITUTE(D148,",",""))))))))),"N/A")</f>
        <v/>
      </c>
      <c r="L148">
        <f>IFERROR(IF(TRIM(E148)="-", "N/A", IF(RIGHT(E148,1)=")",IF(RIGHT(E148,2)="T)",-1000000000000*VALUE(MID(E148,2,LEN(E148)-3)),IF(RIGHT(E148,2)="M)",-1000000*VALUE(MID(E148,2,LEN(E148)-3)),IF(RIGHT(E148,2)="B)",-1000000000*VALUE(MID(E148,2,LEN(E148)-3)),IF(RIGHT(E148,2)="k)",-1000*VALUE(MID(E148,2,LEN(E148)-3)),VALUE(SUBSTITUTE(E148,",","")))))),IF(RIGHT(E148,1)="T",1000000000000*VALUE(LEFT(E148,LEN(E148)-1)),IF(RIGHT(E148,1)="M",1000000*VALUE(LEFT(E148,LEN(E148)-1)),IF(RIGHT(E148,1)="B",1000000000*VALUE(LEFT(E148,LEN(E148)-1)),IF(RIGHT(E148,1)="%",0.01*VALUE(LEFT(E148,LEN(E148)-1)),IF(RIGHT(E148,1)="k",1000*VALUE(LEFT(E148,LEN(E148)-1)),VALUE(SUBSTITUTE(E148,",",""))))))))),"N/A")</f>
        <v/>
      </c>
      <c r="M148">
        <f>IFERROR(IF(TRIM(F148)="-", "N/A", IF(RIGHT(F148,1)=")",IF(RIGHT(F148,2)="T)",-1000000000000*VALUE(MID(F148,2,LEN(F148)-3)),IF(RIGHT(F148,2)="M)",-1000000*VALUE(MID(F148,2,LEN(F148)-3)),IF(RIGHT(F148,2)="B)",-1000000000*VALUE(MID(F148,2,LEN(F148)-3)),IF(RIGHT(F148,2)="k)",-1000*VALUE(MID(F148,2,LEN(F148)-3)),VALUE(SUBSTITUTE(F148,",","")))))),IF(RIGHT(F148,1)="T",1000000000000*VALUE(LEFT(F148,LEN(F148)-1)),IF(RIGHT(F148,1)="M",1000000*VALUE(LEFT(F148,LEN(F148)-1)),IF(RIGHT(F148,1)="B",1000000000*VALUE(LEFT(F148,LEN(F148)-1)),IF(RIGHT(F148,1)="%",0.01*VALUE(LEFT(F148,LEN(F148)-1)),IF(RIGHT(F148,1)="k",1000*VALUE(LEFT(F148,LEN(F148)-1)),VALUE(SUBSTITUTE(F148,",",""))))))))),"N/A")</f>
        <v/>
      </c>
      <c r="N148">
        <f>IFERROR(IF(TRIM(G148)="-", "N/A", IF(RIGHT(G148,1)=")",IF(RIGHT(G148,2)="T)",-1000000000000*VALUE(MID(G148,2,LEN(G148)-3)),IF(RIGHT(G148,2)="M)",-1000000*VALUE(MID(G148,2,LEN(G148)-3)),IF(RIGHT(G148,2)="B)",-1000000000*VALUE(MID(G148,2,LEN(G148)-3)),IF(RIGHT(G148,2)="k)",-1000*VALUE(MID(G148,2,LEN(G148)-3)),VALUE(SUBSTITUTE(G148,",","")))))),IF(RIGHT(G148,1)="T",1000000000000*VALUE(LEFT(G148,LEN(G148)-1)),IF(RIGHT(G148,1)="M",1000000*VALUE(LEFT(G148,LEN(G148)-1)),IF(RIGHT(G148,1)="B",1000000000*VALUE(LEFT(G148,LEN(G148)-1)),IF(RIGHT(G148,1)="%",0.01*VALUE(LEFT(G148,LEN(G148)-1)),IF(RIGHT(G148,1)="k",1000*VALUE(LEFT(G148,LEN(G148)-1)),VALUE(SUBSTITUTE(G148,",",""))))))))),"N/A")</f>
        <v/>
      </c>
      <c r="P148">
        <f>MAX(J148:N148)</f>
        <v/>
      </c>
      <c r="Q148">
        <f>IFERROR(J144+MATCH(P148,J148:N148,0)-1,"")</f>
        <v/>
      </c>
      <c r="R148">
        <f>IF(Q148="","",MIN(J148:N148))</f>
        <v/>
      </c>
      <c r="S148">
        <f>IFERROR(J144+MATCH(R148,J148:N148,0)-1,"")</f>
        <v/>
      </c>
      <c r="T148">
        <f>IFERROR(AVERAGE(J148:N148),"")</f>
        <v/>
      </c>
      <c r="U148">
        <f>IFERROR(STDEV(J148:N148),"")</f>
        <v/>
      </c>
      <c r="V148">
        <f>IFERROR(IF(C148="-","",IF(ISBLANK(B148),"",IF(OR(ISNUMBER(FIND("Growth",B148)),ISNUMBER(FIND("Margin",B148))),"",(J148-T148)/U148))),"")</f>
        <v/>
      </c>
      <c r="W148">
        <f>IFERROR(IF(OR(D148="-",ISBLANK(D148)),"",(K148-T148)/U148),"")</f>
        <v/>
      </c>
      <c r="X148">
        <f>IFERROR(IF(OR(E148="-",ISBLANK(E148)),"",(L148-T148)/U148),"")</f>
        <v/>
      </c>
      <c r="Y148">
        <f>IFERROR(IF(OR(F148="-",ISBLANK(F148)),"",(M148-T148)/U148),"")</f>
        <v/>
      </c>
      <c r="Z148">
        <f>IFERROR(IF(OR(G148="-",ISBLANK(G148)),"",(N148-T148)/U148),"")</f>
        <v/>
      </c>
      <c r="AA148">
        <f>IF(MAX(MAX(V148:Z148),ABS(MIN(V148:Z148)))=ABS(MIN(V148:Z148)),MIN(V148:Z148),MAX(V148:Z148))</f>
        <v/>
      </c>
      <c r="AB148">
        <f>IFERROR(V144+MATCH(AA148,V148:Z148,0)-1,"")</f>
        <v/>
      </c>
      <c r="AC148">
        <f>IF(AB148&lt;&gt;"",IF(S148=AB148,"Low",IF(AB148=Q148,"High","")),"")</f>
        <v/>
      </c>
      <c r="AE148">
        <f>IF(ISNUMBER(MATCH("N/A",J148:N148,0)),"",IFERROR((5 * SUMPRODUCT(J144:N144,J148:N148) - PRODUCT(SUM(J144:N144),SUM(J148:N148))) / ((5 * SUM((J144^2)+(K144^2)+(L144^2)+(M144^2)+(N144^2))) - SUM(J144:N144)^2),""))</f>
        <v/>
      </c>
      <c r="AF148">
        <f>IFERROR(CORREL(J144:N144,J148:N148),"")</f>
        <v/>
      </c>
      <c r="AZ148">
        <f>IF(Q148=S148,0,1)</f>
        <v/>
      </c>
      <c r="BA148">
        <f>IF(AZ148=1,IF(Q148="","",IF(Q148=N144,"Yes","No")),"")</f>
        <v/>
      </c>
      <c r="BB148">
        <f>IF(BA148="Yes",P148,"")</f>
        <v/>
      </c>
      <c r="BC148">
        <f>IF(AZ148=1,IF(S148="","",IF(S148=N144,"Yes","No")),"")</f>
        <v/>
      </c>
      <c r="BD148">
        <f>IF(BC148="Yes",R148,"")</f>
        <v/>
      </c>
      <c r="BE148">
        <f>IFERROR(IF(SIGN(AE148)=1,"Increasing",IF(SIGN(AE148)=-1,"Decreasing","")),"")</f>
        <v/>
      </c>
      <c r="BF148">
        <f>IF(OR(AND(BE148="Increasing",BA148="Yes"),AND(BE148="Decreasing",BC148="Yes")),"Yes","No")</f>
        <v/>
      </c>
      <c r="BG148">
        <f>IF(I148="pos_trend","Yes","No")</f>
        <v/>
      </c>
      <c r="BH148">
        <f>IF(AF148&lt;&gt;"",IF(ABS(AF148)&gt;0.8,"Yes","No"),"")</f>
        <v/>
      </c>
    </row>
    <row r="149" spans="1:60">
      <c s="1" r="A149" t="n">
        <v>4</v>
      </c>
      <c r="B149" t="s">
        <v>128</v>
      </c>
      <c r="C149" t="s">
        <v>4623</v>
      </c>
      <c r="I149">
        <f>IF(AND(K149&gt; J149, L149&gt; K149, M149&gt; L149, N149&gt; M149), "pos_trend", IF(AND(K149&lt; J149, L149&lt; K149, M149&lt; L149, N149&lt; M149), "neg_trend", "N/A"))</f>
        <v/>
      </c>
      <c r="J149">
        <f>IFERROR(IF(TRIM(C149)="-", "N/A", IF(RIGHT(C149,1)=")",IF(RIGHT(C149,2)="T)",-1000000000000*VALUE(MID(C149,2,LEN(C149)-3)),IF(RIGHT(C149,2)="M)",-1000000*VALUE(MID(C149,2,LEN(C149)-3)),IF(RIGHT(C149,2)="B)",-1000000000*VALUE(MID(C149,2,LEN(C149)-3)),IF(RIGHT(C149,2)="k)",-1000*VALUE(MID(C149,2,LEN(C149)-3)),VALUE(SUBSTITUTE(C149,",","")))))),IF(RIGHT(C149,1)="T",1000000000000*VALUE(LEFT(C149,LEN(C149)-1)),IF(RIGHT(C149,1)="M",1000000*VALUE(LEFT(C149,LEN(C149)-1)),IF(RIGHT(C149,1)="B",1000000000*VALUE(LEFT(C149,LEN(C149)-1)),IF(RIGHT(C149,1)="%",0.01*VALUE(LEFT(C149,LEN(C149)-1)),IF(RIGHT(C149,1)="k",1000*VALUE(LEFT(C149,LEN(C149)-1)),VALUE(SUBSTITUTE(C149,",",""))))))))),"N/A")</f>
        <v/>
      </c>
      <c r="K149">
        <f>IFERROR(IF(TRIM(D149)="-", "N/A", IF(RIGHT(D149,1)=")",IF(RIGHT(D149,2)="T)",-1000000000000*VALUE(MID(D149,2,LEN(D149)-3)),IF(RIGHT(D149,2)="M)",-1000000*VALUE(MID(D149,2,LEN(D149)-3)),IF(RIGHT(D149,2)="B)",-1000000000*VALUE(MID(D149,2,LEN(D149)-3)),IF(RIGHT(D149,2)="k)",-1000*VALUE(MID(D149,2,LEN(D149)-3)),VALUE(SUBSTITUTE(D149,",","")))))),IF(RIGHT(D149,1)="T",1000000000000*VALUE(LEFT(D149,LEN(D149)-1)),IF(RIGHT(D149,1)="M",1000000*VALUE(LEFT(D149,LEN(D149)-1)),IF(RIGHT(D149,1)="B",1000000000*VALUE(LEFT(D149,LEN(D149)-1)),IF(RIGHT(D149,1)="%",0.01*VALUE(LEFT(D149,LEN(D149)-1)),IF(RIGHT(D149,1)="k",1000*VALUE(LEFT(D149,LEN(D149)-1)),VALUE(SUBSTITUTE(D149,",",""))))))))),"N/A")</f>
        <v/>
      </c>
      <c r="L149">
        <f>IFERROR(IF(TRIM(E149)="-", "N/A", IF(RIGHT(E149,1)=")",IF(RIGHT(E149,2)="T)",-1000000000000*VALUE(MID(E149,2,LEN(E149)-3)),IF(RIGHT(E149,2)="M)",-1000000*VALUE(MID(E149,2,LEN(E149)-3)),IF(RIGHT(E149,2)="B)",-1000000000*VALUE(MID(E149,2,LEN(E149)-3)),IF(RIGHT(E149,2)="k)",-1000*VALUE(MID(E149,2,LEN(E149)-3)),VALUE(SUBSTITUTE(E149,",","")))))),IF(RIGHT(E149,1)="T",1000000000000*VALUE(LEFT(E149,LEN(E149)-1)),IF(RIGHT(E149,1)="M",1000000*VALUE(LEFT(E149,LEN(E149)-1)),IF(RIGHT(E149,1)="B",1000000000*VALUE(LEFT(E149,LEN(E149)-1)),IF(RIGHT(E149,1)="%",0.01*VALUE(LEFT(E149,LEN(E149)-1)),IF(RIGHT(E149,1)="k",1000*VALUE(LEFT(E149,LEN(E149)-1)),VALUE(SUBSTITUTE(E149,",",""))))))))),"N/A")</f>
        <v/>
      </c>
      <c r="M149">
        <f>IFERROR(IF(TRIM(F149)="-", "N/A", IF(RIGHT(F149,1)=")",IF(RIGHT(F149,2)="T)",-1000000000000*VALUE(MID(F149,2,LEN(F149)-3)),IF(RIGHT(F149,2)="M)",-1000000*VALUE(MID(F149,2,LEN(F149)-3)),IF(RIGHT(F149,2)="B)",-1000000000*VALUE(MID(F149,2,LEN(F149)-3)),IF(RIGHT(F149,2)="k)",-1000*VALUE(MID(F149,2,LEN(F149)-3)),VALUE(SUBSTITUTE(F149,",","")))))),IF(RIGHT(F149,1)="T",1000000000000*VALUE(LEFT(F149,LEN(F149)-1)),IF(RIGHT(F149,1)="M",1000000*VALUE(LEFT(F149,LEN(F149)-1)),IF(RIGHT(F149,1)="B",1000000000*VALUE(LEFT(F149,LEN(F149)-1)),IF(RIGHT(F149,1)="%",0.01*VALUE(LEFT(F149,LEN(F149)-1)),IF(RIGHT(F149,1)="k",1000*VALUE(LEFT(F149,LEN(F149)-1)),VALUE(SUBSTITUTE(F149,",",""))))))))),"N/A")</f>
        <v/>
      </c>
      <c r="N149">
        <f>IFERROR(IF(TRIM(G149)="-", "N/A", IF(RIGHT(G149,1)=")",IF(RIGHT(G149,2)="T)",-1000000000000*VALUE(MID(G149,2,LEN(G149)-3)),IF(RIGHT(G149,2)="M)",-1000000*VALUE(MID(G149,2,LEN(G149)-3)),IF(RIGHT(G149,2)="B)",-1000000000*VALUE(MID(G149,2,LEN(G149)-3)),IF(RIGHT(G149,2)="k)",-1000*VALUE(MID(G149,2,LEN(G149)-3)),VALUE(SUBSTITUTE(G149,",","")))))),IF(RIGHT(G149,1)="T",1000000000000*VALUE(LEFT(G149,LEN(G149)-1)),IF(RIGHT(G149,1)="M",1000000*VALUE(LEFT(G149,LEN(G149)-1)),IF(RIGHT(G149,1)="B",1000000000*VALUE(LEFT(G149,LEN(G149)-1)),IF(RIGHT(G149,1)="%",0.01*VALUE(LEFT(G149,LEN(G149)-1)),IF(RIGHT(G149,1)="k",1000*VALUE(LEFT(G149,LEN(G149)-1)),VALUE(SUBSTITUTE(G149,",",""))))))))),"N/A")</f>
        <v/>
      </c>
      <c r="P149">
        <f>MAX(J149:N149)</f>
        <v/>
      </c>
      <c r="Q149">
        <f>IFERROR(J144+MATCH(P149,J149:N149,0)-1,"")</f>
        <v/>
      </c>
      <c r="R149">
        <f>IF(Q149="","",MIN(J149:N149))</f>
        <v/>
      </c>
      <c r="S149">
        <f>IFERROR(J144+MATCH(R149,J149:N149,0)-1,"")</f>
        <v/>
      </c>
      <c r="T149">
        <f>IFERROR(AVERAGE(J149:N149),"")</f>
        <v/>
      </c>
      <c r="U149">
        <f>IFERROR(STDEV(J149:N149),"")</f>
        <v/>
      </c>
      <c r="V149">
        <f>IFERROR(IF(C149="-","",IF(ISBLANK(B149),"",IF(OR(ISNUMBER(FIND("Growth",B149)),ISNUMBER(FIND("Margin",B149))),"",(J149-T149)/U149))),"")</f>
        <v/>
      </c>
      <c r="W149">
        <f>IFERROR(IF(OR(D149="-",ISBLANK(D149)),"",(K149-T149)/U149),"")</f>
        <v/>
      </c>
      <c r="X149">
        <f>IFERROR(IF(OR(E149="-",ISBLANK(E149)),"",(L149-T149)/U149),"")</f>
        <v/>
      </c>
      <c r="Y149">
        <f>IFERROR(IF(OR(F149="-",ISBLANK(F149)),"",(M149-T149)/U149),"")</f>
        <v/>
      </c>
      <c r="Z149">
        <f>IFERROR(IF(OR(G149="-",ISBLANK(G149)),"",(N149-T149)/U149),"")</f>
        <v/>
      </c>
      <c r="AA149">
        <f>IF(MAX(MAX(V149:Z149),ABS(MIN(V149:Z149)))=ABS(MIN(V149:Z149)),MIN(V149:Z149),MAX(V149:Z149))</f>
        <v/>
      </c>
      <c r="AB149">
        <f>IFERROR(V144+MATCH(AA149,V149:Z149,0)-1,"")</f>
        <v/>
      </c>
      <c r="AC149">
        <f>IF(AB149&lt;&gt;"",IF(S149=AB149,"Low",IF(AB149=Q149,"High","")),"")</f>
        <v/>
      </c>
      <c r="AE149">
        <f>IF(ISNUMBER(MATCH("N/A",J149:N149,0)),"",IFERROR((5 * SUMPRODUCT(J144:N144,J149:N149) - PRODUCT(SUM(J144:N144),SUM(J149:N149))) / ((5 * SUM((J144^2)+(K144^2)+(L144^2)+(M144^2)+(N144^2))) - SUM(J144:N144)^2),""))</f>
        <v/>
      </c>
      <c r="AF149">
        <f>IFERROR(CORREL(J144:N144,J149:N149),"")</f>
        <v/>
      </c>
      <c r="AZ149">
        <f>IF(Q149=S149,0,1)</f>
        <v/>
      </c>
      <c r="BA149">
        <f>IF(AZ149=1,IF(Q149="","",IF(Q149=N144,"Yes","No")),"")</f>
        <v/>
      </c>
      <c r="BB149">
        <f>IF(BA149="Yes",P149,"")</f>
        <v/>
      </c>
      <c r="BC149">
        <f>IF(AZ149=1,IF(S149="","",IF(S149=N144,"Yes","No")),"")</f>
        <v/>
      </c>
      <c r="BD149">
        <f>IF(BC149="Yes",R149,"")</f>
        <v/>
      </c>
      <c r="BE149">
        <f>IFERROR(IF(SIGN(AE149)=1,"Increasing",IF(SIGN(AE149)=-1,"Decreasing","")),"")</f>
        <v/>
      </c>
      <c r="BF149">
        <f>IF(OR(AND(BE149="Increasing",BA149="Yes"),AND(BE149="Decreasing",BC149="Yes")),"Yes","No")</f>
        <v/>
      </c>
      <c r="BG149">
        <f>IF(I149="pos_trend","Yes","No")</f>
        <v/>
      </c>
      <c r="BH149">
        <f>IF(AF149&lt;&gt;"",IF(ABS(AF149)&gt;0.8,"Yes","No"),"")</f>
        <v/>
      </c>
    </row>
    <row r="150" spans="1:60">
      <c s="1" r="A150" t="n">
        <v>5</v>
      </c>
      <c r="B150" t="s">
        <v>130</v>
      </c>
      <c r="C150" t="s">
        <v>4624</v>
      </c>
      <c r="I150">
        <f>IF(AND(K150&gt; J150, L150&gt; K150, M150&gt; L150, N150&gt; M150), "pos_trend", IF(AND(K150&lt; J150, L150&lt; K150, M150&lt; L150, N150&lt; M150), "neg_trend", "N/A"))</f>
        <v/>
      </c>
      <c r="J150">
        <f>IFERROR(IF(TRIM(C150)="-", "N/A", IF(RIGHT(C150,1)=")",IF(RIGHT(C150,2)="T)",-1000000000000*VALUE(MID(C150,2,LEN(C150)-3)),IF(RIGHT(C150,2)="M)",-1000000*VALUE(MID(C150,2,LEN(C150)-3)),IF(RIGHT(C150,2)="B)",-1000000000*VALUE(MID(C150,2,LEN(C150)-3)),IF(RIGHT(C150,2)="k)",-1000*VALUE(MID(C150,2,LEN(C150)-3)),VALUE(SUBSTITUTE(C150,",","")))))),IF(RIGHT(C150,1)="T",1000000000000*VALUE(LEFT(C150,LEN(C150)-1)),IF(RIGHT(C150,1)="M",1000000*VALUE(LEFT(C150,LEN(C150)-1)),IF(RIGHT(C150,1)="B",1000000000*VALUE(LEFT(C150,LEN(C150)-1)),IF(RIGHT(C150,1)="%",0.01*VALUE(LEFT(C150,LEN(C150)-1)),IF(RIGHT(C150,1)="k",1000*VALUE(LEFT(C150,LEN(C150)-1)),VALUE(SUBSTITUTE(C150,",",""))))))))),"N/A")</f>
        <v/>
      </c>
      <c r="K150">
        <f>IFERROR(IF(TRIM(D150)="-", "N/A", IF(RIGHT(D150,1)=")",IF(RIGHT(D150,2)="T)",-1000000000000*VALUE(MID(D150,2,LEN(D150)-3)),IF(RIGHT(D150,2)="M)",-1000000*VALUE(MID(D150,2,LEN(D150)-3)),IF(RIGHT(D150,2)="B)",-1000000000*VALUE(MID(D150,2,LEN(D150)-3)),IF(RIGHT(D150,2)="k)",-1000*VALUE(MID(D150,2,LEN(D150)-3)),VALUE(SUBSTITUTE(D150,",","")))))),IF(RIGHT(D150,1)="T",1000000000000*VALUE(LEFT(D150,LEN(D150)-1)),IF(RIGHT(D150,1)="M",1000000*VALUE(LEFT(D150,LEN(D150)-1)),IF(RIGHT(D150,1)="B",1000000000*VALUE(LEFT(D150,LEN(D150)-1)),IF(RIGHT(D150,1)="%",0.01*VALUE(LEFT(D150,LEN(D150)-1)),IF(RIGHT(D150,1)="k",1000*VALUE(LEFT(D150,LEN(D150)-1)),VALUE(SUBSTITUTE(D150,",",""))))))))),"N/A")</f>
        <v/>
      </c>
      <c r="L150">
        <f>IFERROR(IF(TRIM(E150)="-", "N/A", IF(RIGHT(E150,1)=")",IF(RIGHT(E150,2)="T)",-1000000000000*VALUE(MID(E150,2,LEN(E150)-3)),IF(RIGHT(E150,2)="M)",-1000000*VALUE(MID(E150,2,LEN(E150)-3)),IF(RIGHT(E150,2)="B)",-1000000000*VALUE(MID(E150,2,LEN(E150)-3)),IF(RIGHT(E150,2)="k)",-1000*VALUE(MID(E150,2,LEN(E150)-3)),VALUE(SUBSTITUTE(E150,",","")))))),IF(RIGHT(E150,1)="T",1000000000000*VALUE(LEFT(E150,LEN(E150)-1)),IF(RIGHT(E150,1)="M",1000000*VALUE(LEFT(E150,LEN(E150)-1)),IF(RIGHT(E150,1)="B",1000000000*VALUE(LEFT(E150,LEN(E150)-1)),IF(RIGHT(E150,1)="%",0.01*VALUE(LEFT(E150,LEN(E150)-1)),IF(RIGHT(E150,1)="k",1000*VALUE(LEFT(E150,LEN(E150)-1)),VALUE(SUBSTITUTE(E150,",",""))))))))),"N/A")</f>
        <v/>
      </c>
      <c r="M150">
        <f>IFERROR(IF(TRIM(F150)="-", "N/A", IF(RIGHT(F150,1)=")",IF(RIGHT(F150,2)="T)",-1000000000000*VALUE(MID(F150,2,LEN(F150)-3)),IF(RIGHT(F150,2)="M)",-1000000*VALUE(MID(F150,2,LEN(F150)-3)),IF(RIGHT(F150,2)="B)",-1000000000*VALUE(MID(F150,2,LEN(F150)-3)),IF(RIGHT(F150,2)="k)",-1000*VALUE(MID(F150,2,LEN(F150)-3)),VALUE(SUBSTITUTE(F150,",","")))))),IF(RIGHT(F150,1)="T",1000000000000*VALUE(LEFT(F150,LEN(F150)-1)),IF(RIGHT(F150,1)="M",1000000*VALUE(LEFT(F150,LEN(F150)-1)),IF(RIGHT(F150,1)="B",1000000000*VALUE(LEFT(F150,LEN(F150)-1)),IF(RIGHT(F150,1)="%",0.01*VALUE(LEFT(F150,LEN(F150)-1)),IF(RIGHT(F150,1)="k",1000*VALUE(LEFT(F150,LEN(F150)-1)),VALUE(SUBSTITUTE(F150,",",""))))))))),"N/A")</f>
        <v/>
      </c>
      <c r="N150">
        <f>IFERROR(IF(TRIM(G150)="-", "N/A", IF(RIGHT(G150,1)=")",IF(RIGHT(G150,2)="T)",-1000000000000*VALUE(MID(G150,2,LEN(G150)-3)),IF(RIGHT(G150,2)="M)",-1000000*VALUE(MID(G150,2,LEN(G150)-3)),IF(RIGHT(G150,2)="B)",-1000000000*VALUE(MID(G150,2,LEN(G150)-3)),IF(RIGHT(G150,2)="k)",-1000*VALUE(MID(G150,2,LEN(G150)-3)),VALUE(SUBSTITUTE(G150,",","")))))),IF(RIGHT(G150,1)="T",1000000000000*VALUE(LEFT(G150,LEN(G150)-1)),IF(RIGHT(G150,1)="M",1000000*VALUE(LEFT(G150,LEN(G150)-1)),IF(RIGHT(G150,1)="B",1000000000*VALUE(LEFT(G150,LEN(G150)-1)),IF(RIGHT(G150,1)="%",0.01*VALUE(LEFT(G150,LEN(G150)-1)),IF(RIGHT(G150,1)="k",1000*VALUE(LEFT(G150,LEN(G150)-1)),VALUE(SUBSTITUTE(G150,",",""))))))))),"N/A")</f>
        <v/>
      </c>
      <c r="P150">
        <f>MAX(J150:N150)</f>
        <v/>
      </c>
      <c r="Q150">
        <f>IFERROR(J144+MATCH(P150,J150:N150,0)-1,"")</f>
        <v/>
      </c>
      <c r="R150">
        <f>IF(Q150="","",MIN(J150:N150))</f>
        <v/>
      </c>
      <c r="S150">
        <f>IFERROR(J144+MATCH(R150,J150:N150,0)-1,"")</f>
        <v/>
      </c>
      <c r="T150">
        <f>IFERROR(AVERAGE(J150:N150),"")</f>
        <v/>
      </c>
      <c r="U150">
        <f>IFERROR(STDEV(J150:N150),"")</f>
        <v/>
      </c>
      <c r="V150">
        <f>IFERROR(IF(C150="-","",IF(ISBLANK(B150),"",IF(OR(ISNUMBER(FIND("Growth",B150)),ISNUMBER(FIND("Margin",B150))),"",(J150-T150)/U150))),"")</f>
        <v/>
      </c>
      <c r="W150">
        <f>IFERROR(IF(OR(D150="-",ISBLANK(D150)),"",(K150-T150)/U150),"")</f>
        <v/>
      </c>
      <c r="X150">
        <f>IFERROR(IF(OR(E150="-",ISBLANK(E150)),"",(L150-T150)/U150),"")</f>
        <v/>
      </c>
      <c r="Y150">
        <f>IFERROR(IF(OR(F150="-",ISBLANK(F150)),"",(M150-T150)/U150),"")</f>
        <v/>
      </c>
      <c r="Z150">
        <f>IFERROR(IF(OR(G150="-",ISBLANK(G150)),"",(N150-T150)/U150),"")</f>
        <v/>
      </c>
      <c r="AA150">
        <f>IF(MAX(MAX(V150:Z150),ABS(MIN(V150:Z150)))=ABS(MIN(V150:Z150)),MIN(V150:Z150),MAX(V150:Z150))</f>
        <v/>
      </c>
      <c r="AB150">
        <f>IFERROR(V144+MATCH(AA150,V150:Z150,0)-1,"")</f>
        <v/>
      </c>
      <c r="AC150">
        <f>IF(AB150&lt;&gt;"",IF(S150=AB150,"Low",IF(AB150=Q150,"High","")),"")</f>
        <v/>
      </c>
      <c r="AE150">
        <f>IF(ISNUMBER(MATCH("N/A",J150:N150,0)),"",IFERROR((5 * SUMPRODUCT(J144:N144,J150:N150) - PRODUCT(SUM(J144:N144),SUM(J150:N150))) / ((5 * SUM((J144^2)+(K144^2)+(L144^2)+(M144^2)+(N144^2))) - SUM(J144:N144)^2),""))</f>
        <v/>
      </c>
      <c r="AF150">
        <f>IFERROR(CORREL(J144:N144,J150:N150),"")</f>
        <v/>
      </c>
      <c r="AZ150">
        <f>IF(Q150=S150,0,1)</f>
        <v/>
      </c>
      <c r="BA150">
        <f>IF(AZ150=1,IF(Q150="","",IF(Q150=N144,"Yes","No")),"")</f>
        <v/>
      </c>
      <c r="BB150">
        <f>IF(BA150="Yes",P150,"")</f>
        <v/>
      </c>
      <c r="BC150">
        <f>IF(AZ150=1,IF(S150="","",IF(S150=N144,"Yes","No")),"")</f>
        <v/>
      </c>
      <c r="BD150">
        <f>IF(BC150="Yes",R150,"")</f>
        <v/>
      </c>
      <c r="BE150">
        <f>IFERROR(IF(SIGN(AE150)=1,"Increasing",IF(SIGN(AE150)=-1,"Decreasing","")),"")</f>
        <v/>
      </c>
      <c r="BF150">
        <f>IF(OR(AND(BE150="Increasing",BA150="Yes"),AND(BE150="Decreasing",BC150="Yes")),"Yes","No")</f>
        <v/>
      </c>
      <c r="BG150">
        <f>IF(I150="pos_trend","Yes","No")</f>
        <v/>
      </c>
      <c r="BH150">
        <f>IF(AF150&lt;&gt;"",IF(ABS(AF150)&gt;0.8,"Yes","No"),"")</f>
        <v/>
      </c>
    </row>
    <row r="151" spans="1:60">
      <c s="1" r="A151" t="n">
        <v>6</v>
      </c>
      <c r="B151" t="s">
        <v>132</v>
      </c>
      <c r="C151" t="s">
        <v>4625</v>
      </c>
      <c r="I151">
        <f>IF(AND(K151&gt; J151, L151&gt; K151, M151&gt; L151, N151&gt; M151), "pos_trend", IF(AND(K151&lt; J151, L151&lt; K151, M151&lt; L151, N151&lt; M151), "neg_trend", "N/A"))</f>
        <v/>
      </c>
      <c r="J151">
        <f>IFERROR(IF(TRIM(C151)="-", "N/A", IF(RIGHT(C151,1)=")",IF(RIGHT(C151,2)="T)",-1000000000000*VALUE(MID(C151,2,LEN(C151)-3)),IF(RIGHT(C151,2)="M)",-1000000*VALUE(MID(C151,2,LEN(C151)-3)),IF(RIGHT(C151,2)="B)",-1000000000*VALUE(MID(C151,2,LEN(C151)-3)),IF(RIGHT(C151,2)="k)",-1000*VALUE(MID(C151,2,LEN(C151)-3)),VALUE(SUBSTITUTE(C151,",","")))))),IF(RIGHT(C151,1)="T",1000000000000*VALUE(LEFT(C151,LEN(C151)-1)),IF(RIGHT(C151,1)="M",1000000*VALUE(LEFT(C151,LEN(C151)-1)),IF(RIGHT(C151,1)="B",1000000000*VALUE(LEFT(C151,LEN(C151)-1)),IF(RIGHT(C151,1)="%",0.01*VALUE(LEFT(C151,LEN(C151)-1)),IF(RIGHT(C151,1)="k",1000*VALUE(LEFT(C151,LEN(C151)-1)),VALUE(SUBSTITUTE(C151,",",""))))))))),"N/A")</f>
        <v/>
      </c>
      <c r="K151">
        <f>IFERROR(IF(TRIM(D151)="-", "N/A", IF(RIGHT(D151,1)=")",IF(RIGHT(D151,2)="T)",-1000000000000*VALUE(MID(D151,2,LEN(D151)-3)),IF(RIGHT(D151,2)="M)",-1000000*VALUE(MID(D151,2,LEN(D151)-3)),IF(RIGHT(D151,2)="B)",-1000000000*VALUE(MID(D151,2,LEN(D151)-3)),IF(RIGHT(D151,2)="k)",-1000*VALUE(MID(D151,2,LEN(D151)-3)),VALUE(SUBSTITUTE(D151,",","")))))),IF(RIGHT(D151,1)="T",1000000000000*VALUE(LEFT(D151,LEN(D151)-1)),IF(RIGHT(D151,1)="M",1000000*VALUE(LEFT(D151,LEN(D151)-1)),IF(RIGHT(D151,1)="B",1000000000*VALUE(LEFT(D151,LEN(D151)-1)),IF(RIGHT(D151,1)="%",0.01*VALUE(LEFT(D151,LEN(D151)-1)),IF(RIGHT(D151,1)="k",1000*VALUE(LEFT(D151,LEN(D151)-1)),VALUE(SUBSTITUTE(D151,",",""))))))))),"N/A")</f>
        <v/>
      </c>
      <c r="L151">
        <f>IFERROR(IF(TRIM(E151)="-", "N/A", IF(RIGHT(E151,1)=")",IF(RIGHT(E151,2)="T)",-1000000000000*VALUE(MID(E151,2,LEN(E151)-3)),IF(RIGHT(E151,2)="M)",-1000000*VALUE(MID(E151,2,LEN(E151)-3)),IF(RIGHT(E151,2)="B)",-1000000000*VALUE(MID(E151,2,LEN(E151)-3)),IF(RIGHT(E151,2)="k)",-1000*VALUE(MID(E151,2,LEN(E151)-3)),VALUE(SUBSTITUTE(E151,",","")))))),IF(RIGHT(E151,1)="T",1000000000000*VALUE(LEFT(E151,LEN(E151)-1)),IF(RIGHT(E151,1)="M",1000000*VALUE(LEFT(E151,LEN(E151)-1)),IF(RIGHT(E151,1)="B",1000000000*VALUE(LEFT(E151,LEN(E151)-1)),IF(RIGHT(E151,1)="%",0.01*VALUE(LEFT(E151,LEN(E151)-1)),IF(RIGHT(E151,1)="k",1000*VALUE(LEFT(E151,LEN(E151)-1)),VALUE(SUBSTITUTE(E151,",",""))))))))),"N/A")</f>
        <v/>
      </c>
      <c r="M151">
        <f>IFERROR(IF(TRIM(F151)="-", "N/A", IF(RIGHT(F151,1)=")",IF(RIGHT(F151,2)="T)",-1000000000000*VALUE(MID(F151,2,LEN(F151)-3)),IF(RIGHT(F151,2)="M)",-1000000*VALUE(MID(F151,2,LEN(F151)-3)),IF(RIGHT(F151,2)="B)",-1000000000*VALUE(MID(F151,2,LEN(F151)-3)),IF(RIGHT(F151,2)="k)",-1000*VALUE(MID(F151,2,LEN(F151)-3)),VALUE(SUBSTITUTE(F151,",","")))))),IF(RIGHT(F151,1)="T",1000000000000*VALUE(LEFT(F151,LEN(F151)-1)),IF(RIGHT(F151,1)="M",1000000*VALUE(LEFT(F151,LEN(F151)-1)),IF(RIGHT(F151,1)="B",1000000000*VALUE(LEFT(F151,LEN(F151)-1)),IF(RIGHT(F151,1)="%",0.01*VALUE(LEFT(F151,LEN(F151)-1)),IF(RIGHT(F151,1)="k",1000*VALUE(LEFT(F151,LEN(F151)-1)),VALUE(SUBSTITUTE(F151,",",""))))))))),"N/A")</f>
        <v/>
      </c>
      <c r="N151">
        <f>IFERROR(IF(TRIM(G151)="-", "N/A", IF(RIGHT(G151,1)=")",IF(RIGHT(G151,2)="T)",-1000000000000*VALUE(MID(G151,2,LEN(G151)-3)),IF(RIGHT(G151,2)="M)",-1000000*VALUE(MID(G151,2,LEN(G151)-3)),IF(RIGHT(G151,2)="B)",-1000000000*VALUE(MID(G151,2,LEN(G151)-3)),IF(RIGHT(G151,2)="k)",-1000*VALUE(MID(G151,2,LEN(G151)-3)),VALUE(SUBSTITUTE(G151,",","")))))),IF(RIGHT(G151,1)="T",1000000000000*VALUE(LEFT(G151,LEN(G151)-1)),IF(RIGHT(G151,1)="M",1000000*VALUE(LEFT(G151,LEN(G151)-1)),IF(RIGHT(G151,1)="B",1000000000*VALUE(LEFT(G151,LEN(G151)-1)),IF(RIGHT(G151,1)="%",0.01*VALUE(LEFT(G151,LEN(G151)-1)),IF(RIGHT(G151,1)="k",1000*VALUE(LEFT(G151,LEN(G151)-1)),VALUE(SUBSTITUTE(G151,",",""))))))))),"N/A")</f>
        <v/>
      </c>
      <c r="P151">
        <f>MAX(J151:N151)</f>
        <v/>
      </c>
      <c r="Q151">
        <f>IFERROR(J144+MATCH(P151,J151:N151,0)-1,"")</f>
        <v/>
      </c>
      <c r="R151">
        <f>IF(Q151="","",MIN(J151:N151))</f>
        <v/>
      </c>
      <c r="S151">
        <f>IFERROR(J144+MATCH(R151,J151:N151,0)-1,"")</f>
        <v/>
      </c>
      <c r="T151">
        <f>IFERROR(AVERAGE(J151:N151),"")</f>
        <v/>
      </c>
      <c r="U151">
        <f>IFERROR(STDEV(J151:N151),"")</f>
        <v/>
      </c>
      <c r="V151">
        <f>IFERROR(IF(C151="-","",IF(ISBLANK(B151),"",IF(OR(ISNUMBER(FIND("Growth",B151)),ISNUMBER(FIND("Margin",B151))),"",(J151-T151)/U151))),"")</f>
        <v/>
      </c>
      <c r="W151">
        <f>IFERROR(IF(OR(D151="-",ISBLANK(D151)),"",(K151-T151)/U151),"")</f>
        <v/>
      </c>
      <c r="X151">
        <f>IFERROR(IF(OR(E151="-",ISBLANK(E151)),"",(L151-T151)/U151),"")</f>
        <v/>
      </c>
      <c r="Y151">
        <f>IFERROR(IF(OR(F151="-",ISBLANK(F151)),"",(M151-T151)/U151),"")</f>
        <v/>
      </c>
      <c r="Z151">
        <f>IFERROR(IF(OR(G151="-",ISBLANK(G151)),"",(N151-T151)/U151),"")</f>
        <v/>
      </c>
      <c r="AA151">
        <f>IF(MAX(MAX(V151:Z151),ABS(MIN(V151:Z151)))=ABS(MIN(V151:Z151)),MIN(V151:Z151),MAX(V151:Z151))</f>
        <v/>
      </c>
      <c r="AB151">
        <f>IFERROR(V144+MATCH(AA151,V151:Z151,0)-1,"")</f>
        <v/>
      </c>
      <c r="AC151">
        <f>IF(AB151&lt;&gt;"",IF(S151=AB151,"Low",IF(AB151=Q151,"High","")),"")</f>
        <v/>
      </c>
      <c r="AE151">
        <f>IF(ISNUMBER(MATCH("N/A",J151:N151,0)),"",IFERROR((5 * SUMPRODUCT(J144:N144,J151:N151) - PRODUCT(SUM(J144:N144),SUM(J151:N151))) / ((5 * SUM((J144^2)+(K144^2)+(L144^2)+(M144^2)+(N144^2))) - SUM(J144:N144)^2),""))</f>
        <v/>
      </c>
      <c r="AF151">
        <f>IFERROR(CORREL(J144:N144,J151:N151),"")</f>
        <v/>
      </c>
      <c r="AZ151">
        <f>IF(Q151=S151,0,1)</f>
        <v/>
      </c>
      <c r="BA151">
        <f>IF(AZ151=1,IF(Q151="","",IF(Q151=N144,"Yes","No")),"")</f>
        <v/>
      </c>
      <c r="BB151">
        <f>IF(BA151="Yes",P151,"")</f>
        <v/>
      </c>
      <c r="BC151">
        <f>IF(AZ151=1,IF(S151="","",IF(S151=N144,"Yes","No")),"")</f>
        <v/>
      </c>
      <c r="BD151">
        <f>IF(BC151="Yes",R151,"")</f>
        <v/>
      </c>
      <c r="BE151">
        <f>IFERROR(IF(SIGN(AE151)=1,"Increasing",IF(SIGN(AE151)=-1,"Decreasing","")),"")</f>
        <v/>
      </c>
      <c r="BF151">
        <f>IF(OR(AND(BE151="Increasing",BA151="Yes"),AND(BE151="Decreasing",BC151="Yes")),"Yes","No")</f>
        <v/>
      </c>
      <c r="BG151">
        <f>IF(I151="pos_trend","Yes","No")</f>
        <v/>
      </c>
      <c r="BH151">
        <f>IF(AF151&lt;&gt;"",IF(ABS(AF151)&gt;0.8,"Yes","No"),"")</f>
        <v/>
      </c>
    </row>
    <row r="152" spans="1:60">
      <c s="1" r="A152" t="n">
        <v>7</v>
      </c>
      <c r="B152" t="s">
        <v>134</v>
      </c>
      <c r="C152" t="s"/>
      <c r="I152">
        <f>IF(AND(K152&gt; J152, L152&gt; K152, M152&gt; L152, N152&gt; M152), "pos_trend", IF(AND(K152&lt; J152, L152&lt; K152, M152&lt; L152, N152&lt; M152), "neg_trend", "N/A"))</f>
        <v/>
      </c>
      <c r="J152">
        <f>IFERROR(IF(TRIM(C152)="-", "N/A", IF(RIGHT(C152,1)=")",IF(RIGHT(C152,2)="T)",-1000000000000*VALUE(MID(C152,2,LEN(C152)-3)),IF(RIGHT(C152,2)="M)",-1000000*VALUE(MID(C152,2,LEN(C152)-3)),IF(RIGHT(C152,2)="B)",-1000000000*VALUE(MID(C152,2,LEN(C152)-3)),IF(RIGHT(C152,2)="k)",-1000*VALUE(MID(C152,2,LEN(C152)-3)),VALUE(SUBSTITUTE(C152,",","")))))),IF(RIGHT(C152,1)="T",1000000000000*VALUE(LEFT(C152,LEN(C152)-1)),IF(RIGHT(C152,1)="M",1000000*VALUE(LEFT(C152,LEN(C152)-1)),IF(RIGHT(C152,1)="B",1000000000*VALUE(LEFT(C152,LEN(C152)-1)),IF(RIGHT(C152,1)="%",0.01*VALUE(LEFT(C152,LEN(C152)-1)),IF(RIGHT(C152,1)="k",1000*VALUE(LEFT(C152,LEN(C152)-1)),VALUE(SUBSTITUTE(C152,",",""))))))))),"N/A")</f>
        <v/>
      </c>
      <c r="K152">
        <f>IFERROR(IF(TRIM(D152)="-", "N/A", IF(RIGHT(D152,1)=")",IF(RIGHT(D152,2)="T)",-1000000000000*VALUE(MID(D152,2,LEN(D152)-3)),IF(RIGHT(D152,2)="M)",-1000000*VALUE(MID(D152,2,LEN(D152)-3)),IF(RIGHT(D152,2)="B)",-1000000000*VALUE(MID(D152,2,LEN(D152)-3)),IF(RIGHT(D152,2)="k)",-1000*VALUE(MID(D152,2,LEN(D152)-3)),VALUE(SUBSTITUTE(D152,",","")))))),IF(RIGHT(D152,1)="T",1000000000000*VALUE(LEFT(D152,LEN(D152)-1)),IF(RIGHT(D152,1)="M",1000000*VALUE(LEFT(D152,LEN(D152)-1)),IF(RIGHT(D152,1)="B",1000000000*VALUE(LEFT(D152,LEN(D152)-1)),IF(RIGHT(D152,1)="%",0.01*VALUE(LEFT(D152,LEN(D152)-1)),IF(RIGHT(D152,1)="k",1000*VALUE(LEFT(D152,LEN(D152)-1)),VALUE(SUBSTITUTE(D152,",",""))))))))),"N/A")</f>
        <v/>
      </c>
      <c r="L152">
        <f>IFERROR(IF(TRIM(E152)="-", "N/A", IF(RIGHT(E152,1)=")",IF(RIGHT(E152,2)="T)",-1000000000000*VALUE(MID(E152,2,LEN(E152)-3)),IF(RIGHT(E152,2)="M)",-1000000*VALUE(MID(E152,2,LEN(E152)-3)),IF(RIGHT(E152,2)="B)",-1000000000*VALUE(MID(E152,2,LEN(E152)-3)),IF(RIGHT(E152,2)="k)",-1000*VALUE(MID(E152,2,LEN(E152)-3)),VALUE(SUBSTITUTE(E152,",","")))))),IF(RIGHT(E152,1)="T",1000000000000*VALUE(LEFT(E152,LEN(E152)-1)),IF(RIGHT(E152,1)="M",1000000*VALUE(LEFT(E152,LEN(E152)-1)),IF(RIGHT(E152,1)="B",1000000000*VALUE(LEFT(E152,LEN(E152)-1)),IF(RIGHT(E152,1)="%",0.01*VALUE(LEFT(E152,LEN(E152)-1)),IF(RIGHT(E152,1)="k",1000*VALUE(LEFT(E152,LEN(E152)-1)),VALUE(SUBSTITUTE(E152,",",""))))))))),"N/A")</f>
        <v/>
      </c>
      <c r="M152">
        <f>IFERROR(IF(TRIM(F152)="-", "N/A", IF(RIGHT(F152,1)=")",IF(RIGHT(F152,2)="T)",-1000000000000*VALUE(MID(F152,2,LEN(F152)-3)),IF(RIGHT(F152,2)="M)",-1000000*VALUE(MID(F152,2,LEN(F152)-3)),IF(RIGHT(F152,2)="B)",-1000000000*VALUE(MID(F152,2,LEN(F152)-3)),IF(RIGHT(F152,2)="k)",-1000*VALUE(MID(F152,2,LEN(F152)-3)),VALUE(SUBSTITUTE(F152,",","")))))),IF(RIGHT(F152,1)="T",1000000000000*VALUE(LEFT(F152,LEN(F152)-1)),IF(RIGHT(F152,1)="M",1000000*VALUE(LEFT(F152,LEN(F152)-1)),IF(RIGHT(F152,1)="B",1000000000*VALUE(LEFT(F152,LEN(F152)-1)),IF(RIGHT(F152,1)="%",0.01*VALUE(LEFT(F152,LEN(F152)-1)),IF(RIGHT(F152,1)="k",1000*VALUE(LEFT(F152,LEN(F152)-1)),VALUE(SUBSTITUTE(F152,",",""))))))))),"N/A")</f>
        <v/>
      </c>
      <c r="N152">
        <f>IFERROR(IF(TRIM(G152)="-", "N/A", IF(RIGHT(G152,1)=")",IF(RIGHT(G152,2)="T)",-1000000000000*VALUE(MID(G152,2,LEN(G152)-3)),IF(RIGHT(G152,2)="M)",-1000000*VALUE(MID(G152,2,LEN(G152)-3)),IF(RIGHT(G152,2)="B)",-1000000000*VALUE(MID(G152,2,LEN(G152)-3)),IF(RIGHT(G152,2)="k)",-1000*VALUE(MID(G152,2,LEN(G152)-3)),VALUE(SUBSTITUTE(G152,",","")))))),IF(RIGHT(G152,1)="T",1000000000000*VALUE(LEFT(G152,LEN(G152)-1)),IF(RIGHT(G152,1)="M",1000000*VALUE(LEFT(G152,LEN(G152)-1)),IF(RIGHT(G152,1)="B",1000000000*VALUE(LEFT(G152,LEN(G152)-1)),IF(RIGHT(G152,1)="%",0.01*VALUE(LEFT(G152,LEN(G152)-1)),IF(RIGHT(G152,1)="k",1000*VALUE(LEFT(G152,LEN(G152)-1)),VALUE(SUBSTITUTE(G152,",",""))))))))),"N/A")</f>
        <v/>
      </c>
      <c r="P152">
        <f>MAX(J152:N152)</f>
        <v/>
      </c>
      <c r="Q152">
        <f>IFERROR(J144+MATCH(P152,J152:N152,0)-1,"")</f>
        <v/>
      </c>
      <c r="R152">
        <f>IF(Q152="","",MIN(J152:N152))</f>
        <v/>
      </c>
      <c r="S152">
        <f>IFERROR(J144+MATCH(R152,J152:N152,0)-1,"")</f>
        <v/>
      </c>
      <c r="T152">
        <f>IFERROR(AVERAGE(J152:N152),"")</f>
        <v/>
      </c>
      <c r="U152">
        <f>IFERROR(STDEV(J152:N152),"")</f>
        <v/>
      </c>
      <c r="V152">
        <f>IFERROR(IF(C152="-","",IF(ISBLANK(B152),"",IF(OR(ISNUMBER(FIND("Growth",B152)),ISNUMBER(FIND("Margin",B152))),"",(J152-T152)/U152))),"")</f>
        <v/>
      </c>
      <c r="W152">
        <f>IFERROR(IF(OR(D152="-",ISBLANK(D152)),"",(K152-T152)/U152),"")</f>
        <v/>
      </c>
      <c r="X152">
        <f>IFERROR(IF(OR(E152="-",ISBLANK(E152)),"",(L152-T152)/U152),"")</f>
        <v/>
      </c>
      <c r="Y152">
        <f>IFERROR(IF(OR(F152="-",ISBLANK(F152)),"",(M152-T152)/U152),"")</f>
        <v/>
      </c>
      <c r="Z152">
        <f>IFERROR(IF(OR(G152="-",ISBLANK(G152)),"",(N152-T152)/U152),"")</f>
        <v/>
      </c>
      <c r="AA152">
        <f>IF(MAX(MAX(V152:Z152),ABS(MIN(V152:Z152)))=ABS(MIN(V152:Z152)),MIN(V152:Z152),MAX(V152:Z152))</f>
        <v/>
      </c>
      <c r="AB152">
        <f>IFERROR(V144+MATCH(AA152,V152:Z152,0)-1,"")</f>
        <v/>
      </c>
      <c r="AC152">
        <f>IF(AB152&lt;&gt;"",IF(S152=AB152,"Low",IF(AB152=Q152,"High","")),"")</f>
        <v/>
      </c>
      <c r="AE152">
        <f>IF(ISNUMBER(MATCH("N/A",J152:N152,0)),"",IFERROR((5 * SUMPRODUCT(J144:N144,J152:N152) - PRODUCT(SUM(J144:N144),SUM(J152:N152))) / ((5 * SUM((J144^2)+(K144^2)+(L144^2)+(M144^2)+(N144^2))) - SUM(J144:N144)^2),""))</f>
        <v/>
      </c>
      <c r="AF152">
        <f>IFERROR(CORREL(J144:N144,J152:N152),"")</f>
        <v/>
      </c>
      <c r="AZ152">
        <f>IF(Q152=S152,0,1)</f>
        <v/>
      </c>
      <c r="BA152">
        <f>IF(AZ152=1,IF(Q152="","",IF(Q152=N144,"Yes","No")),"")</f>
        <v/>
      </c>
      <c r="BB152">
        <f>IF(BA152="Yes",P152,"")</f>
        <v/>
      </c>
      <c r="BC152">
        <f>IF(AZ152=1,IF(S152="","",IF(S152=N144,"Yes","No")),"")</f>
        <v/>
      </c>
      <c r="BD152">
        <f>IF(BC152="Yes",R152,"")</f>
        <v/>
      </c>
      <c r="BE152">
        <f>IFERROR(IF(SIGN(AE152)=1,"Increasing",IF(SIGN(AE152)=-1,"Decreasing","")),"")</f>
        <v/>
      </c>
      <c r="BF152">
        <f>IF(OR(AND(BE152="Increasing",BA152="Yes"),AND(BE152="Decreasing",BC152="Yes")),"Yes","No")</f>
        <v/>
      </c>
      <c r="BG152">
        <f>IF(I152="pos_trend","Yes","No")</f>
        <v/>
      </c>
      <c r="BH152">
        <f>IF(AF152&lt;&gt;"",IF(ABS(AF152)&gt;0.8,"Yes","No"),"")</f>
        <v/>
      </c>
    </row>
    <row r="153" spans="1:60">
      <c s="1" r="A153" t="n">
        <v>8</v>
      </c>
      <c r="B153" t="s">
        <v>135</v>
      </c>
      <c r="C153" t="s"/>
      <c r="I153">
        <f>IF(AND(K153&gt; J153, L153&gt; K153, M153&gt; L153, N153&gt; M153), "pos_trend", IF(AND(K153&lt; J153, L153&lt; K153, M153&lt; L153, N153&lt; M153), "neg_trend", "N/A"))</f>
        <v/>
      </c>
      <c r="J153">
        <f>IFERROR(IF(TRIM(C153)="-", "N/A", IF(RIGHT(C153,1)=")",IF(RIGHT(C153,2)="T)",-1000000000000*VALUE(MID(C153,2,LEN(C153)-3)),IF(RIGHT(C153,2)="M)",-1000000*VALUE(MID(C153,2,LEN(C153)-3)),IF(RIGHT(C153,2)="B)",-1000000000*VALUE(MID(C153,2,LEN(C153)-3)),IF(RIGHT(C153,2)="k)",-1000*VALUE(MID(C153,2,LEN(C153)-3)),VALUE(SUBSTITUTE(C153,",","")))))),IF(RIGHT(C153,1)="T",1000000000000*VALUE(LEFT(C153,LEN(C153)-1)),IF(RIGHT(C153,1)="M",1000000*VALUE(LEFT(C153,LEN(C153)-1)),IF(RIGHT(C153,1)="B",1000000000*VALUE(LEFT(C153,LEN(C153)-1)),IF(RIGHT(C153,1)="%",0.01*VALUE(LEFT(C153,LEN(C153)-1)),IF(RIGHT(C153,1)="k",1000*VALUE(LEFT(C153,LEN(C153)-1)),VALUE(SUBSTITUTE(C153,",",""))))))))),"N/A")</f>
        <v/>
      </c>
      <c r="K153">
        <f>IFERROR(IF(TRIM(D153)="-", "N/A", IF(RIGHT(D153,1)=")",IF(RIGHT(D153,2)="T)",-1000000000000*VALUE(MID(D153,2,LEN(D153)-3)),IF(RIGHT(D153,2)="M)",-1000000*VALUE(MID(D153,2,LEN(D153)-3)),IF(RIGHT(D153,2)="B)",-1000000000*VALUE(MID(D153,2,LEN(D153)-3)),IF(RIGHT(D153,2)="k)",-1000*VALUE(MID(D153,2,LEN(D153)-3)),VALUE(SUBSTITUTE(D153,",","")))))),IF(RIGHT(D153,1)="T",1000000000000*VALUE(LEFT(D153,LEN(D153)-1)),IF(RIGHT(D153,1)="M",1000000*VALUE(LEFT(D153,LEN(D153)-1)),IF(RIGHT(D153,1)="B",1000000000*VALUE(LEFT(D153,LEN(D153)-1)),IF(RIGHT(D153,1)="%",0.01*VALUE(LEFT(D153,LEN(D153)-1)),IF(RIGHT(D153,1)="k",1000*VALUE(LEFT(D153,LEN(D153)-1)),VALUE(SUBSTITUTE(D153,",",""))))))))),"N/A")</f>
        <v/>
      </c>
      <c r="L153">
        <f>IFERROR(IF(TRIM(E153)="-", "N/A", IF(RIGHT(E153,1)=")",IF(RIGHT(E153,2)="T)",-1000000000000*VALUE(MID(E153,2,LEN(E153)-3)),IF(RIGHT(E153,2)="M)",-1000000*VALUE(MID(E153,2,LEN(E153)-3)),IF(RIGHT(E153,2)="B)",-1000000000*VALUE(MID(E153,2,LEN(E153)-3)),IF(RIGHT(E153,2)="k)",-1000*VALUE(MID(E153,2,LEN(E153)-3)),VALUE(SUBSTITUTE(E153,",","")))))),IF(RIGHT(E153,1)="T",1000000000000*VALUE(LEFT(E153,LEN(E153)-1)),IF(RIGHT(E153,1)="M",1000000*VALUE(LEFT(E153,LEN(E153)-1)),IF(RIGHT(E153,1)="B",1000000000*VALUE(LEFT(E153,LEN(E153)-1)),IF(RIGHT(E153,1)="%",0.01*VALUE(LEFT(E153,LEN(E153)-1)),IF(RIGHT(E153,1)="k",1000*VALUE(LEFT(E153,LEN(E153)-1)),VALUE(SUBSTITUTE(E153,",",""))))))))),"N/A")</f>
        <v/>
      </c>
      <c r="M153">
        <f>IFERROR(IF(TRIM(F153)="-", "N/A", IF(RIGHT(F153,1)=")",IF(RIGHT(F153,2)="T)",-1000000000000*VALUE(MID(F153,2,LEN(F153)-3)),IF(RIGHT(F153,2)="M)",-1000000*VALUE(MID(F153,2,LEN(F153)-3)),IF(RIGHT(F153,2)="B)",-1000000000*VALUE(MID(F153,2,LEN(F153)-3)),IF(RIGHT(F153,2)="k)",-1000*VALUE(MID(F153,2,LEN(F153)-3)),VALUE(SUBSTITUTE(F153,",","")))))),IF(RIGHT(F153,1)="T",1000000000000*VALUE(LEFT(F153,LEN(F153)-1)),IF(RIGHT(F153,1)="M",1000000*VALUE(LEFT(F153,LEN(F153)-1)),IF(RIGHT(F153,1)="B",1000000000*VALUE(LEFT(F153,LEN(F153)-1)),IF(RIGHT(F153,1)="%",0.01*VALUE(LEFT(F153,LEN(F153)-1)),IF(RIGHT(F153,1)="k",1000*VALUE(LEFT(F153,LEN(F153)-1)),VALUE(SUBSTITUTE(F153,",",""))))))))),"N/A")</f>
        <v/>
      </c>
      <c r="N153">
        <f>IFERROR(IF(TRIM(G153)="-", "N/A", IF(RIGHT(G153,1)=")",IF(RIGHT(G153,2)="T)",-1000000000000*VALUE(MID(G153,2,LEN(G153)-3)),IF(RIGHT(G153,2)="M)",-1000000*VALUE(MID(G153,2,LEN(G153)-3)),IF(RIGHT(G153,2)="B)",-1000000000*VALUE(MID(G153,2,LEN(G153)-3)),IF(RIGHT(G153,2)="k)",-1000*VALUE(MID(G153,2,LEN(G153)-3)),VALUE(SUBSTITUTE(G153,",","")))))),IF(RIGHT(G153,1)="T",1000000000000*VALUE(LEFT(G153,LEN(G153)-1)),IF(RIGHT(G153,1)="M",1000000*VALUE(LEFT(G153,LEN(G153)-1)),IF(RIGHT(G153,1)="B",1000000000*VALUE(LEFT(G153,LEN(G153)-1)),IF(RIGHT(G153,1)="%",0.01*VALUE(LEFT(G153,LEN(G153)-1)),IF(RIGHT(G153,1)="k",1000*VALUE(LEFT(G153,LEN(G153)-1)),VALUE(SUBSTITUTE(G153,",",""))))))))),"N/A")</f>
        <v/>
      </c>
      <c r="P153">
        <f>MAX(J153:N153)</f>
        <v/>
      </c>
      <c r="Q153">
        <f>IFERROR(J144+MATCH(P153,J153:N153,0)-1,"")</f>
        <v/>
      </c>
      <c r="R153">
        <f>IF(Q153="","",MIN(J153:N153))</f>
        <v/>
      </c>
      <c r="S153">
        <f>IFERROR(J144+MATCH(R153,J153:N153,0)-1,"")</f>
        <v/>
      </c>
      <c r="T153">
        <f>IFERROR(AVERAGE(J153:N153),"")</f>
        <v/>
      </c>
      <c r="U153">
        <f>IFERROR(STDEV(J153:N153),"")</f>
        <v/>
      </c>
      <c r="V153">
        <f>IFERROR(IF(C153="-","",IF(ISBLANK(B153),"",IF(OR(ISNUMBER(FIND("Growth",B153)),ISNUMBER(FIND("Margin",B153))),"",(J153-T153)/U153))),"")</f>
        <v/>
      </c>
      <c r="W153">
        <f>IFERROR(IF(OR(D153="-",ISBLANK(D153)),"",(K153-T153)/U153),"")</f>
        <v/>
      </c>
      <c r="X153">
        <f>IFERROR(IF(OR(E153="-",ISBLANK(E153)),"",(L153-T153)/U153),"")</f>
        <v/>
      </c>
      <c r="Y153">
        <f>IFERROR(IF(OR(F153="-",ISBLANK(F153)),"",(M153-T153)/U153),"")</f>
        <v/>
      </c>
      <c r="Z153">
        <f>IFERROR(IF(OR(G153="-",ISBLANK(G153)),"",(N153-T153)/U153),"")</f>
        <v/>
      </c>
      <c r="AA153">
        <f>IF(MAX(MAX(V153:Z153),ABS(MIN(V153:Z153)))=ABS(MIN(V153:Z153)),MIN(V153:Z153),MAX(V153:Z153))</f>
        <v/>
      </c>
      <c r="AB153">
        <f>IFERROR(V144+MATCH(AA153,V153:Z153,0)-1,"")</f>
        <v/>
      </c>
      <c r="AC153">
        <f>IF(AB153&lt;&gt;"",IF(S153=AB153,"Low",IF(AB153=Q153,"High","")),"")</f>
        <v/>
      </c>
      <c r="AE153">
        <f>IF(ISNUMBER(MATCH("N/A",J153:N153,0)),"",IFERROR((5 * SUMPRODUCT(J144:N144,J153:N153) - PRODUCT(SUM(J144:N144),SUM(J153:N153))) / ((5 * SUM((J144^2)+(K144^2)+(L144^2)+(M144^2)+(N144^2))) - SUM(J144:N144)^2),""))</f>
        <v/>
      </c>
      <c r="AF153">
        <f>IFERROR(CORREL(J144:N144,J153:N153),"")</f>
        <v/>
      </c>
      <c r="AZ153">
        <f>IF(Q153=S153,0,1)</f>
        <v/>
      </c>
      <c r="BA153">
        <f>IF(AZ153=1,IF(Q153="","",IF(Q153=N144,"Yes","No")),"")</f>
        <v/>
      </c>
      <c r="BB153">
        <f>IF(BA153="Yes",P153,"")</f>
        <v/>
      </c>
      <c r="BC153">
        <f>IF(AZ153=1,IF(S153="","",IF(S153=N144,"Yes","No")),"")</f>
        <v/>
      </c>
      <c r="BD153">
        <f>IF(BC153="Yes",R153,"")</f>
        <v/>
      </c>
      <c r="BE153">
        <f>IFERROR(IF(SIGN(AE153)=1,"Increasing",IF(SIGN(AE153)=-1,"Decreasing","")),"")</f>
        <v/>
      </c>
      <c r="BF153">
        <f>IF(OR(AND(BE153="Increasing",BA153="Yes"),AND(BE153="Decreasing",BC153="Yes")),"Yes","No")</f>
        <v/>
      </c>
      <c r="BG153">
        <f>IF(I153="pos_trend","Yes","No")</f>
        <v/>
      </c>
      <c r="BH153">
        <f>IF(AF153&lt;&gt;"",IF(ABS(AF153)&gt;0.8,"Yes","No"),"")</f>
        <v/>
      </c>
    </row>
    <row r="154" spans="1:60">
      <c r="I154">
        <f>IF(AND(K154&gt; J154, L154&gt; K154, M154&gt; L154, N154&gt; M154), "pos_trend", IF(AND(K154&lt; J154, L154&lt; K154, M154&lt; L154, N154&lt; M154), "neg_trend", "N/A"))</f>
        <v/>
      </c>
      <c r="J154">
        <f>IFERROR(IF(TRIM(C154)="-", "N/A", IF(RIGHT(C154,1)=")",IF(RIGHT(C154,2)="T)",-1000000000000*VALUE(MID(C154,2,LEN(C154)-3)),IF(RIGHT(C154,2)="M)",-1000000*VALUE(MID(C154,2,LEN(C154)-3)),IF(RIGHT(C154,2)="B)",-1000000000*VALUE(MID(C154,2,LEN(C154)-3)),IF(RIGHT(C154,2)="k)",-1000*VALUE(MID(C154,2,LEN(C154)-3)),VALUE(SUBSTITUTE(C154,",","")))))),IF(RIGHT(C154,1)="T",1000000000000*VALUE(LEFT(C154,LEN(C154)-1)),IF(RIGHT(C154,1)="M",1000000*VALUE(LEFT(C154,LEN(C154)-1)),IF(RIGHT(C154,1)="B",1000000000*VALUE(LEFT(C154,LEN(C154)-1)),IF(RIGHT(C154,1)="%",0.01*VALUE(LEFT(C154,LEN(C154)-1)),IF(RIGHT(C154,1)="k",1000*VALUE(LEFT(C154,LEN(C154)-1)),VALUE(SUBSTITUTE(C154,",",""))))))))),"N/A")</f>
        <v/>
      </c>
      <c r="K154">
        <f>IFERROR(IF(TRIM(D154)="-", "N/A", IF(RIGHT(D154,1)=")",IF(RIGHT(D154,2)="T)",-1000000000000*VALUE(MID(D154,2,LEN(D154)-3)),IF(RIGHT(D154,2)="M)",-1000000*VALUE(MID(D154,2,LEN(D154)-3)),IF(RIGHT(D154,2)="B)",-1000000000*VALUE(MID(D154,2,LEN(D154)-3)),IF(RIGHT(D154,2)="k)",-1000*VALUE(MID(D154,2,LEN(D154)-3)),VALUE(SUBSTITUTE(D154,",","")))))),IF(RIGHT(D154,1)="T",1000000000000*VALUE(LEFT(D154,LEN(D154)-1)),IF(RIGHT(D154,1)="M",1000000*VALUE(LEFT(D154,LEN(D154)-1)),IF(RIGHT(D154,1)="B",1000000000*VALUE(LEFT(D154,LEN(D154)-1)),IF(RIGHT(D154,1)="%",0.01*VALUE(LEFT(D154,LEN(D154)-1)),IF(RIGHT(D154,1)="k",1000*VALUE(LEFT(D154,LEN(D154)-1)),VALUE(SUBSTITUTE(D154,",",""))))))))),"N/A")</f>
        <v/>
      </c>
      <c r="L154">
        <f>IFERROR(IF(TRIM(E154)="-", "N/A", IF(RIGHT(E154,1)=")",IF(RIGHT(E154,2)="T)",-1000000000000*VALUE(MID(E154,2,LEN(E154)-3)),IF(RIGHT(E154,2)="M)",-1000000*VALUE(MID(E154,2,LEN(E154)-3)),IF(RIGHT(E154,2)="B)",-1000000000*VALUE(MID(E154,2,LEN(E154)-3)),IF(RIGHT(E154,2)="k)",-1000*VALUE(MID(E154,2,LEN(E154)-3)),VALUE(SUBSTITUTE(E154,",","")))))),IF(RIGHT(E154,1)="T",1000000000000*VALUE(LEFT(E154,LEN(E154)-1)),IF(RIGHT(E154,1)="M",1000000*VALUE(LEFT(E154,LEN(E154)-1)),IF(RIGHT(E154,1)="B",1000000000*VALUE(LEFT(E154,LEN(E154)-1)),IF(RIGHT(E154,1)="%",0.01*VALUE(LEFT(E154,LEN(E154)-1)),IF(RIGHT(E154,1)="k",1000*VALUE(LEFT(E154,LEN(E154)-1)),VALUE(SUBSTITUTE(E154,",",""))))))))),"N/A")</f>
        <v/>
      </c>
      <c r="M154">
        <f>IFERROR(IF(TRIM(F154)="-", "N/A", IF(RIGHT(F154,1)=")",IF(RIGHT(F154,2)="T)",-1000000000000*VALUE(MID(F154,2,LEN(F154)-3)),IF(RIGHT(F154,2)="M)",-1000000*VALUE(MID(F154,2,LEN(F154)-3)),IF(RIGHT(F154,2)="B)",-1000000000*VALUE(MID(F154,2,LEN(F154)-3)),IF(RIGHT(F154,2)="k)",-1000*VALUE(MID(F154,2,LEN(F154)-3)),VALUE(SUBSTITUTE(F154,",","")))))),IF(RIGHT(F154,1)="T",1000000000000*VALUE(LEFT(F154,LEN(F154)-1)),IF(RIGHT(F154,1)="M",1000000*VALUE(LEFT(F154,LEN(F154)-1)),IF(RIGHT(F154,1)="B",1000000000*VALUE(LEFT(F154,LEN(F154)-1)),IF(RIGHT(F154,1)="%",0.01*VALUE(LEFT(F154,LEN(F154)-1)),IF(RIGHT(F154,1)="k",1000*VALUE(LEFT(F154,LEN(F154)-1)),VALUE(SUBSTITUTE(F154,",",""))))))))),"N/A")</f>
        <v/>
      </c>
      <c r="N154">
        <f>IFERROR(IF(TRIM(G154)="-", "N/A", IF(RIGHT(G154,1)=")",IF(RIGHT(G154,2)="T)",-1000000000000*VALUE(MID(G154,2,LEN(G154)-3)),IF(RIGHT(G154,2)="M)",-1000000*VALUE(MID(G154,2,LEN(G154)-3)),IF(RIGHT(G154,2)="B)",-1000000000*VALUE(MID(G154,2,LEN(G154)-3)),IF(RIGHT(G154,2)="k)",-1000*VALUE(MID(G154,2,LEN(G154)-3)),VALUE(SUBSTITUTE(G154,",","")))))),IF(RIGHT(G154,1)="T",1000000000000*VALUE(LEFT(G154,LEN(G154)-1)),IF(RIGHT(G154,1)="M",1000000*VALUE(LEFT(G154,LEN(G154)-1)),IF(RIGHT(G154,1)="B",1000000000*VALUE(LEFT(G154,LEN(G154)-1)),IF(RIGHT(G154,1)="%",0.01*VALUE(LEFT(G154,LEN(G154)-1)),IF(RIGHT(G154,1)="k",1000*VALUE(LEFT(G154,LEN(G154)-1)),VALUE(SUBSTITUTE(G154,",",""))))))))),"N/A")</f>
        <v/>
      </c>
      <c r="P154">
        <f>MAX(J154:N154)</f>
        <v/>
      </c>
      <c r="Q154">
        <f>IFERROR(J144+MATCH(P154,J154:N154,0)-1,"")</f>
        <v/>
      </c>
      <c r="R154">
        <f>IF(Q154="","",MIN(J154:N154))</f>
        <v/>
      </c>
      <c r="S154">
        <f>IFERROR(J144+MATCH(R154,J154:N154,0)-1,"")</f>
        <v/>
      </c>
      <c r="T154">
        <f>IFERROR(AVERAGE(J154:N154),"")</f>
        <v/>
      </c>
      <c r="U154">
        <f>IFERROR(STDEV(J154:N154),"")</f>
        <v/>
      </c>
      <c r="V154">
        <f>IFERROR(IF(C154="-","",IF(ISBLANK(B154),"",IF(OR(ISNUMBER(FIND("Growth",B154)),ISNUMBER(FIND("Margin",B154))),"",(J154-T154)/U154))),"")</f>
        <v/>
      </c>
      <c r="W154">
        <f>IFERROR(IF(OR(D154="-",ISBLANK(D154)),"",(K154-T154)/U154),"")</f>
        <v/>
      </c>
      <c r="X154">
        <f>IFERROR(IF(OR(E154="-",ISBLANK(E154)),"",(L154-T154)/U154),"")</f>
        <v/>
      </c>
      <c r="Y154">
        <f>IFERROR(IF(OR(F154="-",ISBLANK(F154)),"",(M154-T154)/U154),"")</f>
        <v/>
      </c>
      <c r="Z154">
        <f>IFERROR(IF(OR(G154="-",ISBLANK(G154)),"",(N154-T154)/U154),"")</f>
        <v/>
      </c>
      <c r="AA154">
        <f>IF(MAX(MAX(V154:Z154),ABS(MIN(V154:Z154)))=ABS(MIN(V154:Z154)),MIN(V154:Z154),MAX(V154:Z154))</f>
        <v/>
      </c>
      <c r="AB154">
        <f>IFERROR(V144+MATCH(AA154,V154:Z154,0)-1,"")</f>
        <v/>
      </c>
      <c r="AC154">
        <f>IF(AB154&lt;&gt;"",IF(S154=AB154,"Low",IF(AB154=Q154,"High","")),"")</f>
        <v/>
      </c>
      <c r="AE154">
        <f>IF(ISNUMBER(MATCH("N/A",J154:N154,0)),"",IFERROR((5 * SUMPRODUCT(J144:N144,J154:N154) - PRODUCT(SUM(J144:N144),SUM(J154:N154))) / ((5 * SUM((J144^2)+(K144^2)+(L144^2)+(M144^2)+(N144^2))) - SUM(J144:N144)^2),""))</f>
        <v/>
      </c>
      <c r="AF154">
        <f>IFERROR(CORREL(J144:N144,J154:N154),"")</f>
        <v/>
      </c>
      <c r="AZ154">
        <f>IF(Q154=S154,0,1)</f>
        <v/>
      </c>
      <c r="BA154">
        <f>IF(AZ154=1,IF(Q154="","",IF(Q154=N144,"Yes","No")),"")</f>
        <v/>
      </c>
      <c r="BB154">
        <f>IF(BA154="Yes",P154,"")</f>
        <v/>
      </c>
      <c r="BC154">
        <f>IF(AZ154=1,IF(S154="","",IF(S154=N144,"Yes","No")),"")</f>
        <v/>
      </c>
      <c r="BD154">
        <f>IF(BC154="Yes",R154,"")</f>
        <v/>
      </c>
      <c r="BE154">
        <f>IFERROR(IF(SIGN(AE154)=1,"Increasing",IF(SIGN(AE154)=-1,"Decreasing","")),"")</f>
        <v/>
      </c>
      <c r="BF154">
        <f>IF(OR(AND(BE154="Increasing",BA154="Yes"),AND(BE154="Decreasing",BC154="Yes")),"Yes","No")</f>
        <v/>
      </c>
      <c r="BG154">
        <f>IF(I154="pos_trend","Yes","No")</f>
        <v/>
      </c>
      <c r="BH154">
        <f>IF(AF154&lt;&gt;"",IF(ABS(AF154)&gt;0.8,"Yes","No"),"")</f>
        <v/>
      </c>
    </row>
    <row r="155" spans="1:60">
      <c s="1" r="B155" t="n">
        <v>0</v>
      </c>
      <c s="1" r="C155" t="n">
        <v>1</v>
      </c>
      <c r="I155">
        <f>IF(AND(K155&gt; J155, L155&gt; K155, M155&gt; L155, N155&gt; M155), "pos_trend", IF(AND(K155&lt; J155, L155&lt; K155, M155&lt; L155, N155&lt; M155), "neg_trend", "N/A"))</f>
        <v/>
      </c>
      <c r="J155">
        <f>IFERROR(IF(TRIM(C155)="-", "N/A", IF(RIGHT(C155,1)=")",IF(RIGHT(C155,2)="T)",-1000000000000*VALUE(MID(C155,2,LEN(C155)-3)),IF(RIGHT(C155,2)="M)",-1000000*VALUE(MID(C155,2,LEN(C155)-3)),IF(RIGHT(C155,2)="B)",-1000000000*VALUE(MID(C155,2,LEN(C155)-3)),IF(RIGHT(C155,2)="k)",-1000*VALUE(MID(C155,2,LEN(C155)-3)),VALUE(SUBSTITUTE(C155,",","")))))),IF(RIGHT(C155,1)="T",1000000000000*VALUE(LEFT(C155,LEN(C155)-1)),IF(RIGHT(C155,1)="M",1000000*VALUE(LEFT(C155,LEN(C155)-1)),IF(RIGHT(C155,1)="B",1000000000*VALUE(LEFT(C155,LEN(C155)-1)),IF(RIGHT(C155,1)="%",0.01*VALUE(LEFT(C155,LEN(C155)-1)),IF(RIGHT(C155,1)="k",1000*VALUE(LEFT(C155,LEN(C155)-1)),VALUE(SUBSTITUTE(C155,",",""))))))))),"N/A")</f>
        <v/>
      </c>
      <c r="K155">
        <f>IFERROR(IF(TRIM(D155)="-", "N/A", IF(RIGHT(D155,1)=")",IF(RIGHT(D155,2)="T)",-1000000000000*VALUE(MID(D155,2,LEN(D155)-3)),IF(RIGHT(D155,2)="M)",-1000000*VALUE(MID(D155,2,LEN(D155)-3)),IF(RIGHT(D155,2)="B)",-1000000000*VALUE(MID(D155,2,LEN(D155)-3)),IF(RIGHT(D155,2)="k)",-1000*VALUE(MID(D155,2,LEN(D155)-3)),VALUE(SUBSTITUTE(D155,",","")))))),IF(RIGHT(D155,1)="T",1000000000000*VALUE(LEFT(D155,LEN(D155)-1)),IF(RIGHT(D155,1)="M",1000000*VALUE(LEFT(D155,LEN(D155)-1)),IF(RIGHT(D155,1)="B",1000000000*VALUE(LEFT(D155,LEN(D155)-1)),IF(RIGHT(D155,1)="%",0.01*VALUE(LEFT(D155,LEN(D155)-1)),IF(RIGHT(D155,1)="k",1000*VALUE(LEFT(D155,LEN(D155)-1)),VALUE(SUBSTITUTE(D155,",",""))))))))),"N/A")</f>
        <v/>
      </c>
      <c r="L155">
        <f>IFERROR(IF(TRIM(E155)="-", "N/A", IF(RIGHT(E155,1)=")",IF(RIGHT(E155,2)="T)",-1000000000000*VALUE(MID(E155,2,LEN(E155)-3)),IF(RIGHT(E155,2)="M)",-1000000*VALUE(MID(E155,2,LEN(E155)-3)),IF(RIGHT(E155,2)="B)",-1000000000*VALUE(MID(E155,2,LEN(E155)-3)),IF(RIGHT(E155,2)="k)",-1000*VALUE(MID(E155,2,LEN(E155)-3)),VALUE(SUBSTITUTE(E155,",","")))))),IF(RIGHT(E155,1)="T",1000000000000*VALUE(LEFT(E155,LEN(E155)-1)),IF(RIGHT(E155,1)="M",1000000*VALUE(LEFT(E155,LEN(E155)-1)),IF(RIGHT(E155,1)="B",1000000000*VALUE(LEFT(E155,LEN(E155)-1)),IF(RIGHT(E155,1)="%",0.01*VALUE(LEFT(E155,LEN(E155)-1)),IF(RIGHT(E155,1)="k",1000*VALUE(LEFT(E155,LEN(E155)-1)),VALUE(SUBSTITUTE(E155,",",""))))))))),"N/A")</f>
        <v/>
      </c>
      <c r="M155">
        <f>IFERROR(IF(TRIM(F155)="-", "N/A", IF(RIGHT(F155,1)=")",IF(RIGHT(F155,2)="T)",-1000000000000*VALUE(MID(F155,2,LEN(F155)-3)),IF(RIGHT(F155,2)="M)",-1000000*VALUE(MID(F155,2,LEN(F155)-3)),IF(RIGHT(F155,2)="B)",-1000000000*VALUE(MID(F155,2,LEN(F155)-3)),IF(RIGHT(F155,2)="k)",-1000*VALUE(MID(F155,2,LEN(F155)-3)),VALUE(SUBSTITUTE(F155,",","")))))),IF(RIGHT(F155,1)="T",1000000000000*VALUE(LEFT(F155,LEN(F155)-1)),IF(RIGHT(F155,1)="M",1000000*VALUE(LEFT(F155,LEN(F155)-1)),IF(RIGHT(F155,1)="B",1000000000*VALUE(LEFT(F155,LEN(F155)-1)),IF(RIGHT(F155,1)="%",0.01*VALUE(LEFT(F155,LEN(F155)-1)),IF(RIGHT(F155,1)="k",1000*VALUE(LEFT(F155,LEN(F155)-1)),VALUE(SUBSTITUTE(F155,",",""))))))))),"N/A")</f>
        <v/>
      </c>
      <c r="N155">
        <f>IFERROR(IF(TRIM(G155)="-", "N/A", IF(RIGHT(G155,1)=")",IF(RIGHT(G155,2)="T)",-1000000000000*VALUE(MID(G155,2,LEN(G155)-3)),IF(RIGHT(G155,2)="M)",-1000000*VALUE(MID(G155,2,LEN(G155)-3)),IF(RIGHT(G155,2)="B)",-1000000000*VALUE(MID(G155,2,LEN(G155)-3)),IF(RIGHT(G155,2)="k)",-1000*VALUE(MID(G155,2,LEN(G155)-3)),VALUE(SUBSTITUTE(G155,",","")))))),IF(RIGHT(G155,1)="T",1000000000000*VALUE(LEFT(G155,LEN(G155)-1)),IF(RIGHT(G155,1)="M",1000000*VALUE(LEFT(G155,LEN(G155)-1)),IF(RIGHT(G155,1)="B",1000000000*VALUE(LEFT(G155,LEN(G155)-1)),IF(RIGHT(G155,1)="%",0.01*VALUE(LEFT(G155,LEN(G155)-1)),IF(RIGHT(G155,1)="k",1000*VALUE(LEFT(G155,LEN(G155)-1)),VALUE(SUBSTITUTE(G155,",",""))))))))),"N/A")</f>
        <v/>
      </c>
      <c r="P155">
        <f>MAX(J155:N155)</f>
        <v/>
      </c>
      <c r="Q155">
        <f>IFERROR(J144+MATCH(P155,J155:N155,0)-1,"")</f>
        <v/>
      </c>
      <c r="R155">
        <f>IF(Q155="","",MIN(J155:N155))</f>
        <v/>
      </c>
      <c r="S155">
        <f>IFERROR(J144+MATCH(R155,J155:N155,0)-1,"")</f>
        <v/>
      </c>
      <c r="T155">
        <f>IFERROR(AVERAGE(J155:N155),"")</f>
        <v/>
      </c>
      <c r="U155">
        <f>IFERROR(STDEV(J155:N155),"")</f>
        <v/>
      </c>
      <c r="V155">
        <f>IFERROR(IF(C155="-","",IF(ISBLANK(B155),"",IF(OR(ISNUMBER(FIND("Growth",B155)),ISNUMBER(FIND("Margin",B155))),"",(J155-T155)/U155))),"")</f>
        <v/>
      </c>
      <c r="W155">
        <f>IFERROR(IF(OR(D155="-",ISBLANK(D155)),"",(K155-T155)/U155),"")</f>
        <v/>
      </c>
      <c r="X155">
        <f>IFERROR(IF(OR(E155="-",ISBLANK(E155)),"",(L155-T155)/U155),"")</f>
        <v/>
      </c>
      <c r="Y155">
        <f>IFERROR(IF(OR(F155="-",ISBLANK(F155)),"",(M155-T155)/U155),"")</f>
        <v/>
      </c>
      <c r="Z155">
        <f>IFERROR(IF(OR(G155="-",ISBLANK(G155)),"",(N155-T155)/U155),"")</f>
        <v/>
      </c>
      <c r="AA155">
        <f>IF(MAX(MAX(V155:Z155),ABS(MIN(V155:Z155)))=ABS(MIN(V155:Z155)),MIN(V155:Z155),MAX(V155:Z155))</f>
        <v/>
      </c>
      <c r="AB155">
        <f>IFERROR(V144+MATCH(AA155,V155:Z155,0)-1,"")</f>
        <v/>
      </c>
      <c r="AC155">
        <f>IF(AB155&lt;&gt;"",IF(S155=AB155,"Low",IF(AB155=Q155,"High","")),"")</f>
        <v/>
      </c>
      <c r="AE155">
        <f>IF(ISNUMBER(MATCH("N/A",J155:N155,0)),"",IFERROR((5 * SUMPRODUCT(J144:N144,J155:N155) - PRODUCT(SUM(J144:N144),SUM(J155:N155))) / ((5 * SUM((J144^2)+(K144^2)+(L144^2)+(M144^2)+(N144^2))) - SUM(J144:N144)^2),""))</f>
        <v/>
      </c>
      <c r="AF155">
        <f>IFERROR(CORREL(J144:N144,J155:N155),"")</f>
        <v/>
      </c>
      <c r="AZ155">
        <f>IF(Q155=S155,0,1)</f>
        <v/>
      </c>
      <c r="BA155">
        <f>IF(AZ155=1,IF(Q155="","",IF(Q155=N144,"Yes","No")),"")</f>
        <v/>
      </c>
      <c r="BB155">
        <f>IF(BA155="Yes",P155,"")</f>
        <v/>
      </c>
      <c r="BC155">
        <f>IF(AZ155=1,IF(S155="","",IF(S155=N144,"Yes","No")),"")</f>
        <v/>
      </c>
      <c r="BD155">
        <f>IF(BC155="Yes",R155,"")</f>
        <v/>
      </c>
      <c r="BE155">
        <f>IFERROR(IF(SIGN(AE155)=1,"Increasing",IF(SIGN(AE155)=-1,"Decreasing","")),"")</f>
        <v/>
      </c>
      <c r="BF155">
        <f>IF(OR(AND(BE155="Increasing",BA155="Yes"),AND(BE155="Decreasing",BC155="Yes")),"Yes","No")</f>
        <v/>
      </c>
      <c r="BG155">
        <f>IF(I155="pos_trend","Yes","No")</f>
        <v/>
      </c>
      <c r="BH155">
        <f>IF(AF155&lt;&gt;"",IF(ABS(AF155)&gt;0.8,"Yes","No"),"")</f>
        <v/>
      </c>
    </row>
    <row r="156" spans="1:60">
      <c s="1" r="A156" t="n">
        <v>0</v>
      </c>
      <c r="B156" t="s">
        <v>123</v>
      </c>
      <c r="C156" t="s">
        <v>4626</v>
      </c>
      <c r="I156">
        <f>IF(AND(K156&gt; J156, L156&gt; K156, M156&gt; L156, N156&gt; M156), "pos_trend", IF(AND(K156&lt; J156, L156&lt; K156, M156&lt; L156, N156&lt; M156), "neg_trend", "N/A"))</f>
        <v/>
      </c>
      <c r="J156">
        <f>IFERROR(IF(TRIM(C156)="-", "N/A", IF(RIGHT(C156,1)=")",IF(RIGHT(C156,2)="T)",-1000000000000*VALUE(MID(C156,2,LEN(C156)-3)),IF(RIGHT(C156,2)="M)",-1000000*VALUE(MID(C156,2,LEN(C156)-3)),IF(RIGHT(C156,2)="B)",-1000000000*VALUE(MID(C156,2,LEN(C156)-3)),IF(RIGHT(C156,2)="k)",-1000*VALUE(MID(C156,2,LEN(C156)-3)),VALUE(SUBSTITUTE(C156,",","")))))),IF(RIGHT(C156,1)="T",1000000000000*VALUE(LEFT(C156,LEN(C156)-1)),IF(RIGHT(C156,1)="M",1000000*VALUE(LEFT(C156,LEN(C156)-1)),IF(RIGHT(C156,1)="B",1000000000*VALUE(LEFT(C156,LEN(C156)-1)),IF(RIGHT(C156,1)="%",0.01*VALUE(LEFT(C156,LEN(C156)-1)),IF(RIGHT(C156,1)="k",1000*VALUE(LEFT(C156,LEN(C156)-1)),VALUE(SUBSTITUTE(C156,",",""))))))))),"N/A")</f>
        <v/>
      </c>
      <c r="K156">
        <f>IFERROR(IF(TRIM(D156)="-", "N/A", IF(RIGHT(D156,1)=")",IF(RIGHT(D156,2)="T)",-1000000000000*VALUE(MID(D156,2,LEN(D156)-3)),IF(RIGHT(D156,2)="M)",-1000000*VALUE(MID(D156,2,LEN(D156)-3)),IF(RIGHT(D156,2)="B)",-1000000000*VALUE(MID(D156,2,LEN(D156)-3)),IF(RIGHT(D156,2)="k)",-1000*VALUE(MID(D156,2,LEN(D156)-3)),VALUE(SUBSTITUTE(D156,",","")))))),IF(RIGHT(D156,1)="T",1000000000000*VALUE(LEFT(D156,LEN(D156)-1)),IF(RIGHT(D156,1)="M",1000000*VALUE(LEFT(D156,LEN(D156)-1)),IF(RIGHT(D156,1)="B",1000000000*VALUE(LEFT(D156,LEN(D156)-1)),IF(RIGHT(D156,1)="%",0.01*VALUE(LEFT(D156,LEN(D156)-1)),IF(RIGHT(D156,1)="k",1000*VALUE(LEFT(D156,LEN(D156)-1)),VALUE(SUBSTITUTE(D156,",",""))))))))),"N/A")</f>
        <v/>
      </c>
      <c r="L156">
        <f>IFERROR(IF(TRIM(E156)="-", "N/A", IF(RIGHT(E156,1)=")",IF(RIGHT(E156,2)="T)",-1000000000000*VALUE(MID(E156,2,LEN(E156)-3)),IF(RIGHT(E156,2)="M)",-1000000*VALUE(MID(E156,2,LEN(E156)-3)),IF(RIGHT(E156,2)="B)",-1000000000*VALUE(MID(E156,2,LEN(E156)-3)),IF(RIGHT(E156,2)="k)",-1000*VALUE(MID(E156,2,LEN(E156)-3)),VALUE(SUBSTITUTE(E156,",","")))))),IF(RIGHT(E156,1)="T",1000000000000*VALUE(LEFT(E156,LEN(E156)-1)),IF(RIGHT(E156,1)="M",1000000*VALUE(LEFT(E156,LEN(E156)-1)),IF(RIGHT(E156,1)="B",1000000000*VALUE(LEFT(E156,LEN(E156)-1)),IF(RIGHT(E156,1)="%",0.01*VALUE(LEFT(E156,LEN(E156)-1)),IF(RIGHT(E156,1)="k",1000*VALUE(LEFT(E156,LEN(E156)-1)),VALUE(SUBSTITUTE(E156,",",""))))))))),"N/A")</f>
        <v/>
      </c>
      <c r="M156">
        <f>IFERROR(IF(TRIM(F156)="-", "N/A", IF(RIGHT(F156,1)=")",IF(RIGHT(F156,2)="T)",-1000000000000*VALUE(MID(F156,2,LEN(F156)-3)),IF(RIGHT(F156,2)="M)",-1000000*VALUE(MID(F156,2,LEN(F156)-3)),IF(RIGHT(F156,2)="B)",-1000000000*VALUE(MID(F156,2,LEN(F156)-3)),IF(RIGHT(F156,2)="k)",-1000*VALUE(MID(F156,2,LEN(F156)-3)),VALUE(SUBSTITUTE(F156,",","")))))),IF(RIGHT(F156,1)="T",1000000000000*VALUE(LEFT(F156,LEN(F156)-1)),IF(RIGHT(F156,1)="M",1000000*VALUE(LEFT(F156,LEN(F156)-1)),IF(RIGHT(F156,1)="B",1000000000*VALUE(LEFT(F156,LEN(F156)-1)),IF(RIGHT(F156,1)="%",0.01*VALUE(LEFT(F156,LEN(F156)-1)),IF(RIGHT(F156,1)="k",1000*VALUE(LEFT(F156,LEN(F156)-1)),VALUE(SUBSTITUTE(F156,",",""))))))))),"N/A")</f>
        <v/>
      </c>
      <c r="N156">
        <f>IFERROR(IF(TRIM(G156)="-", "N/A", IF(RIGHT(G156,1)=")",IF(RIGHT(G156,2)="T)",-1000000000000*VALUE(MID(G156,2,LEN(G156)-3)),IF(RIGHT(G156,2)="M)",-1000000*VALUE(MID(G156,2,LEN(G156)-3)),IF(RIGHT(G156,2)="B)",-1000000000*VALUE(MID(G156,2,LEN(G156)-3)),IF(RIGHT(G156,2)="k)",-1000*VALUE(MID(G156,2,LEN(G156)-3)),VALUE(SUBSTITUTE(G156,",","")))))),IF(RIGHT(G156,1)="T",1000000000000*VALUE(LEFT(G156,LEN(G156)-1)),IF(RIGHT(G156,1)="M",1000000*VALUE(LEFT(G156,LEN(G156)-1)),IF(RIGHT(G156,1)="B",1000000000*VALUE(LEFT(G156,LEN(G156)-1)),IF(RIGHT(G156,1)="%",0.01*VALUE(LEFT(G156,LEN(G156)-1)),IF(RIGHT(G156,1)="k",1000*VALUE(LEFT(G156,LEN(G156)-1)),VALUE(SUBSTITUTE(G156,",",""))))))))),"N/A")</f>
        <v/>
      </c>
      <c r="P156">
        <f>MAX(J156:N156)</f>
        <v/>
      </c>
      <c r="Q156">
        <f>IFERROR(J144+MATCH(P156,J156:N156,0)-1,"")</f>
        <v/>
      </c>
      <c r="R156">
        <f>IF(Q156="","",MIN(J156:N156))</f>
        <v/>
      </c>
      <c r="S156">
        <f>IFERROR(J144+MATCH(R156,J156:N156,0)-1,"")</f>
        <v/>
      </c>
      <c r="T156">
        <f>IFERROR(AVERAGE(J156:N156),"")</f>
        <v/>
      </c>
      <c r="U156">
        <f>IFERROR(STDEV(J156:N156),"")</f>
        <v/>
      </c>
      <c r="V156">
        <f>IFERROR(IF(C156="-","",IF(ISBLANK(B156),"",IF(OR(ISNUMBER(FIND("Growth",B156)),ISNUMBER(FIND("Margin",B156))),"",(J156-T156)/U156))),"")</f>
        <v/>
      </c>
      <c r="W156">
        <f>IFERROR(IF(OR(D156="-",ISBLANK(D156)),"",(K156-T156)/U156),"")</f>
        <v/>
      </c>
      <c r="X156">
        <f>IFERROR(IF(OR(E156="-",ISBLANK(E156)),"",(L156-T156)/U156),"")</f>
        <v/>
      </c>
      <c r="Y156">
        <f>IFERROR(IF(OR(F156="-",ISBLANK(F156)),"",(M156-T156)/U156),"")</f>
        <v/>
      </c>
      <c r="Z156">
        <f>IFERROR(IF(OR(G156="-",ISBLANK(G156)),"",(N156-T156)/U156),"")</f>
        <v/>
      </c>
      <c r="AA156">
        <f>IF(MAX(MAX(V156:Z156),ABS(MIN(V156:Z156)))=ABS(MIN(V156:Z156)),MIN(V156:Z156),MAX(V156:Z156))</f>
        <v/>
      </c>
      <c r="AB156">
        <f>IFERROR(V144+MATCH(AA156,V156:Z156,0)-1,"")</f>
        <v/>
      </c>
      <c r="AC156">
        <f>IF(AB156&lt;&gt;"",IF(S156=AB156,"Low",IF(AB156=Q156,"High","")),"")</f>
        <v/>
      </c>
      <c r="AE156">
        <f>IF(ISNUMBER(MATCH("N/A",J156:N156,0)),"",IFERROR((5 * SUMPRODUCT(J144:N144,J156:N156) - PRODUCT(SUM(J144:N144),SUM(J156:N156))) / ((5 * SUM((J144^2)+(K144^2)+(L144^2)+(M144^2)+(N144^2))) - SUM(J144:N144)^2),""))</f>
        <v/>
      </c>
      <c r="AF156">
        <f>IFERROR(CORREL(J144:N144,J156:N156),"")</f>
        <v/>
      </c>
      <c r="AZ156">
        <f>IF(Q156=S156,0,1)</f>
        <v/>
      </c>
      <c r="BA156">
        <f>IF(AZ156=1,IF(Q156="","",IF(Q156=N144,"Yes","No")),"")</f>
        <v/>
      </c>
      <c r="BB156">
        <f>IF(BA156="Yes",P156,"")</f>
        <v/>
      </c>
      <c r="BC156">
        <f>IF(AZ156=1,IF(S156="","",IF(S156=N144,"Yes","No")),"")</f>
        <v/>
      </c>
      <c r="BD156">
        <f>IF(BC156="Yes",R156,"")</f>
        <v/>
      </c>
      <c r="BE156">
        <f>IFERROR(IF(SIGN(AE156)=1,"Increasing",IF(SIGN(AE156)=-1,"Decreasing","")),"")</f>
        <v/>
      </c>
      <c r="BF156">
        <f>IF(OR(AND(BE156="Increasing",BA156="Yes"),AND(BE156="Decreasing",BC156="Yes")),"Yes","No")</f>
        <v/>
      </c>
      <c r="BG156">
        <f>IF(I156="pos_trend","Yes","No")</f>
        <v/>
      </c>
      <c r="BH156">
        <f>IF(AF156&lt;&gt;"",IF(ABS(AF156)&gt;0.8,"Yes","No"),"")</f>
        <v/>
      </c>
    </row>
    <row r="157" spans="1:60">
      <c s="1" r="A157" t="n">
        <v>1</v>
      </c>
      <c r="B157" t="s">
        <v>124</v>
      </c>
      <c r="C157" t="s"/>
      <c r="P157">
        <f>MAX(J157:N157)</f>
        <v/>
      </c>
      <c r="Q157">
        <f>IFERROR(J144+MATCH(P157,J157:N157,0)-1,"")</f>
        <v/>
      </c>
      <c r="R157">
        <f>IF(Q157="","",MIN(J157:N157))</f>
        <v/>
      </c>
      <c r="S157">
        <f>IFERROR(J144+MATCH(R157,J157:N157,0)-1,"")</f>
        <v/>
      </c>
      <c r="T157">
        <f>IFERROR(AVERAGE(J157:N157),"")</f>
        <v/>
      </c>
      <c r="U157">
        <f>IFERROR(STDEV(J157:N157),"")</f>
        <v/>
      </c>
      <c r="V157">
        <f>IFERROR(IF(C157="-","",IF(ISBLANK(B157),"",IF(OR(ISNUMBER(FIND("Growth",B157)),ISNUMBER(FIND("Margin",B157))),"",(J157-T157)/U157))),"")</f>
        <v/>
      </c>
      <c r="W157">
        <f>IFERROR(IF(OR(D157="-",ISBLANK(D157)),"",(K157-T157)/U157),"")</f>
        <v/>
      </c>
      <c r="X157">
        <f>IFERROR(IF(OR(E157="-",ISBLANK(E157)),"",(L157-T157)/U157),"")</f>
        <v/>
      </c>
      <c r="Y157">
        <f>IFERROR(IF(OR(F157="-",ISBLANK(F157)),"",(M157-T157)/U157),"")</f>
        <v/>
      </c>
      <c r="Z157">
        <f>IFERROR(IF(OR(G157="-",ISBLANK(G157)),"",(N157-T157)/U157),"")</f>
        <v/>
      </c>
      <c r="AA157">
        <f>IF(MAX(MAX(V157:Z157),ABS(MIN(V157:Z157)))=ABS(MIN(V157:Z157)),MIN(V157:Z157),MAX(V157:Z157))</f>
        <v/>
      </c>
      <c r="AB157">
        <f>IFERROR(V144+MATCH(AA157,V157:Z157,0)-1,"")</f>
        <v/>
      </c>
      <c r="AC157">
        <f>IF(AB157&lt;&gt;"",IF(S157=AB157,"Low",IF(AB157=Q157,"High","")),"")</f>
        <v/>
      </c>
      <c r="AE157">
        <f>IF(ISNUMBER(MATCH("N/A",J157:N157,0)),"",IFERROR((5 * SUMPRODUCT(J144:N144,J157:N157) - PRODUCT(SUM(J144:N144),SUM(J157:N157))) / ((5 * SUM((J144^2)+(K144^2)+(L144^2)+(M144^2)+(N144^2))) - SUM(J144:N144)^2),""))</f>
        <v/>
      </c>
      <c r="AF157">
        <f>IFERROR(CORREL(J144:N144,J157:N157),"")</f>
        <v/>
      </c>
      <c r="AZ157">
        <f>IF(Q157=S157,0,1)</f>
        <v/>
      </c>
      <c r="BA157">
        <f>IF(AZ157=1,IF(Q157="","",IF(Q157=N144,"Yes","No")),"")</f>
        <v/>
      </c>
      <c r="BB157">
        <f>IF(BA157="Yes",P157,"")</f>
        <v/>
      </c>
      <c r="BC157">
        <f>IF(AZ157=1,IF(S157="","",IF(S157=N144,"Yes","No")),"")</f>
        <v/>
      </c>
      <c r="BD157">
        <f>IF(BC157="Yes",R157,"")</f>
        <v/>
      </c>
      <c r="BE157">
        <f>IFERROR(IF(SIGN(AE157)=1,"Increasing",IF(SIGN(AE157)=-1,"Decreasing","")),"")</f>
        <v/>
      </c>
      <c r="BF157">
        <f>IF(OR(AND(BE157="Increasing",BA157="Yes"),AND(BE157="Decreasing",BC157="Yes")),"Yes","No")</f>
        <v/>
      </c>
      <c r="BG157">
        <f>IF(I157="pos_trend","Yes","No")</f>
        <v/>
      </c>
      <c r="BH157">
        <f>IF(AF157&lt;&gt;"",IF(ABS(AF157)&gt;0.8,"Yes","No"),"")</f>
        <v/>
      </c>
    </row>
    <row r="158" spans="1:60">
      <c s="1" r="A158" t="n">
        <v>2</v>
      </c>
      <c r="B158" t="s">
        <v>125</v>
      </c>
      <c r="C158" t="s">
        <v>4627</v>
      </c>
      <c r="I158">
        <f>IF(AND(K158&gt; J158, L158&gt; K158, M158&gt; L158, N158&gt; M158), "pos_trend", IF(AND(K158&lt; J158, L158&lt; K158, M158&lt; L158, N158&lt; M158), "neg_trend", "N/A"))</f>
        <v/>
      </c>
      <c r="J158">
        <f>IFERROR(IF(TRIM(C158)="-", "0", IF(RIGHT(C158,1)=")",IF(RIGHT(C158,2)="T)",-1000000000000*VALUE(MID(C158,2,LEN(C158)-3)),IF(RIGHT(C158,2)="M)",-1000000*VALUE(MID(C158,2,LEN(C158)-3)),IF(RIGHT(C158,2)="B)",-1000000000*VALUE(MID(C158,2,LEN(C158)-3)),IF(RIGHT(C158,2)="k)",-1000*VALUE(MID(C158,2,LEN(C158)-3)),VALUE(SUBSTITUTE(C158,",","")))))),IF(RIGHT(C158,1)="T",1000000000000*VALUE(LEFT(C158,LEN(C158)-1)),IF(RIGHT(C158,1)="M",1000000*VALUE(LEFT(C158,LEN(C158)-1)),IF(RIGHT(C158,1)="B",1000000000*VALUE(LEFT(C158,LEN(C158)-1)),IF(RIGHT(C158,1)="%",0.01*VALUE(LEFT(C158,LEN(C158)-1)),IF(RIGHT(C158,1)="k",1000*VALUE(LEFT(C158,LEN(C158)-1)),VALUE(SUBSTITUTE(C158,",",""))))))))),"N/A")</f>
        <v/>
      </c>
      <c r="K158">
        <f>IFERROR(IF(TRIM(D158)="-", "0", IF(RIGHT(D158,1)=")",IF(RIGHT(D158,2)="T)",-1000000000000*VALUE(MID(D158,2,LEN(D158)-3)),IF(RIGHT(D158,2)="M)",-1000000*VALUE(MID(D158,2,LEN(D158)-3)),IF(RIGHT(D158,2)="B)",-1000000000*VALUE(MID(D158,2,LEN(D158)-3)),IF(RIGHT(D158,2)="k)",-1000*VALUE(MID(D158,2,LEN(D158)-3)),VALUE(SUBSTITUTE(D158,",","")))))),IF(RIGHT(D158,1)="T",1000000000000*VALUE(LEFT(D158,LEN(D158)-1)),IF(RIGHT(D158,1)="M",1000000*VALUE(LEFT(D158,LEN(D158)-1)),IF(RIGHT(D158,1)="B",1000000000*VALUE(LEFT(D158,LEN(D158)-1)),IF(RIGHT(D158,1)="%",0.01*VALUE(LEFT(D158,LEN(D158)-1)),IF(RIGHT(D158,1)="k",1000*VALUE(LEFT(D158,LEN(D158)-1)),VALUE(SUBSTITUTE(D158,",",""))))))))),"N/A")</f>
        <v/>
      </c>
      <c r="L158">
        <f>IFERROR(IF(TRIM(E158)="-", "0", IF(RIGHT(E158,1)=")",IF(RIGHT(E158,2)="T)",-1000000000000*VALUE(MID(E158,2,LEN(E158)-3)),IF(RIGHT(E158,2)="M)",-1000000*VALUE(MID(E158,2,LEN(E158)-3)),IF(RIGHT(E158,2)="B)",-1000000000*VALUE(MID(E158,2,LEN(E158)-3)),IF(RIGHT(E158,2)="k)",-1000*VALUE(MID(E158,2,LEN(E158)-3)),VALUE(SUBSTITUTE(E158,",","")))))),IF(RIGHT(E158,1)="T",1000000000000*VALUE(LEFT(E158,LEN(E158)-1)),IF(RIGHT(E158,1)="M",1000000*VALUE(LEFT(E158,LEN(E158)-1)),IF(RIGHT(E158,1)="B",1000000000*VALUE(LEFT(E158,LEN(E158)-1)),IF(RIGHT(E158,1)="%",0.01*VALUE(LEFT(E158,LEN(E158)-1)),IF(RIGHT(E158,1)="k",1000*VALUE(LEFT(E158,LEN(E158)-1)),VALUE(SUBSTITUTE(E158,",",""))))))))),"N/A")</f>
        <v/>
      </c>
      <c r="M158">
        <f>IFERROR(IF(TRIM(F158)="-", "0", IF(RIGHT(F158,1)=")",IF(RIGHT(F158,2)="T)",-1000000000000*VALUE(MID(F158,2,LEN(F158)-3)),IF(RIGHT(F158,2)="M)",-1000000*VALUE(MID(F158,2,LEN(F158)-3)),IF(RIGHT(F158,2)="B)",-1000000000*VALUE(MID(F158,2,LEN(F158)-3)),IF(RIGHT(F158,2)="k)",-1000*VALUE(MID(F158,2,LEN(F158)-3)),VALUE(SUBSTITUTE(F158,",","")))))),IF(RIGHT(F158,1)="T",1000000000000*VALUE(LEFT(F158,LEN(F158)-1)),IF(RIGHT(F158,1)="M",1000000*VALUE(LEFT(F158,LEN(F158)-1)),IF(RIGHT(F158,1)="B",1000000000*VALUE(LEFT(F158,LEN(F158)-1)),IF(RIGHT(F158,1)="%",0.01*VALUE(LEFT(F158,LEN(F158)-1)),IF(RIGHT(F158,1)="k",1000*VALUE(LEFT(F158,LEN(F158)-1)),VALUE(SUBSTITUTE(F158,",",""))))))))),"N/A")</f>
        <v/>
      </c>
      <c r="N158">
        <f>IFERROR(IF(TRIM(G158)="-", "0", IF(RIGHT(G158,1)=")",IF(RIGHT(G158,2)="T)",-1000000000000*VALUE(MID(G158,2,LEN(G158)-3)),IF(RIGHT(G158,2)="M)",-1000000*VALUE(MID(G158,2,LEN(G158)-3)),IF(RIGHT(G158,2)="B)",-1000000000*VALUE(MID(G158,2,LEN(G158)-3)),IF(RIGHT(G158,2)="k)",-1000*VALUE(MID(G158,2,LEN(G158)-3)),VALUE(SUBSTITUTE(G158,",","")))))),IF(RIGHT(G158,1)="T",1000000000000*VALUE(LEFT(G158,LEN(G158)-1)),IF(RIGHT(G158,1)="M",1000000*VALUE(LEFT(G158,LEN(G158)-1)),IF(RIGHT(G158,1)="B",1000000000*VALUE(LEFT(G158,LEN(G158)-1)),IF(RIGHT(G158,1)="%",0.01*VALUE(LEFT(G158,LEN(G158)-1)),IF(RIGHT(G158,1)="k",1000*VALUE(LEFT(G158,LEN(G158)-1)),VALUE(SUBSTITUTE(G158,",",""))))))))),"N/A")</f>
        <v/>
      </c>
      <c r="P158">
        <f>MAX(J158:N158)</f>
        <v/>
      </c>
      <c r="Q158">
        <f>IFERROR(J144+MATCH(P158,J158:N158,0)-1,"")</f>
        <v/>
      </c>
      <c r="R158">
        <f>IF(Q158="","",MIN(J158:N158))</f>
        <v/>
      </c>
      <c r="S158">
        <f>IFERROR(J144+MATCH(R158,J158:N158,0)-1,"")</f>
        <v/>
      </c>
      <c r="T158">
        <f>IFERROR(AVERAGE(J158:N158),"")</f>
        <v/>
      </c>
      <c r="U158">
        <f>IFERROR(STDEV(J158:N158),"")</f>
        <v/>
      </c>
      <c r="V158">
        <f>IFERROR(IF(C158="-","",IF(ISBLANK(B158),"",IF(OR(ISNUMBER(FIND("Growth",B158)),ISNUMBER(FIND("Margin",B158))),"",(J158-T158)/U158))),"")</f>
        <v/>
      </c>
      <c r="W158">
        <f>IFERROR(IF(OR(D158="-",ISBLANK(D158)),"",(K158-T158)/U158),"")</f>
        <v/>
      </c>
      <c r="X158">
        <f>IFERROR(IF(OR(E158="-",ISBLANK(E158)),"",(L158-T158)/U158),"")</f>
        <v/>
      </c>
      <c r="Y158">
        <f>IFERROR(IF(OR(F158="-",ISBLANK(F158)),"",(M158-T158)/U158),"")</f>
        <v/>
      </c>
      <c r="Z158">
        <f>IFERROR(IF(OR(G158="-",ISBLANK(G158)),"",(N158-T158)/U158),"")</f>
        <v/>
      </c>
      <c r="AA158">
        <f>IF(MAX(MAX(V158:Z158),ABS(MIN(V158:Z158)))=ABS(MIN(V158:Z158)),MIN(V158:Z158),MAX(V158:Z158))</f>
        <v/>
      </c>
      <c r="AB158">
        <f>IFERROR(V144+MATCH(AA158,V158:Z158,0)-1,"")</f>
        <v/>
      </c>
      <c r="AC158">
        <f>IF(AB158&lt;&gt;"",IF(S158=AB158,"Low",IF(AB158=Q158,"High","")),"")</f>
        <v/>
      </c>
      <c r="AE158">
        <f>IF(ISNUMBER(MATCH("N/A",J158:N158,0)),"",IFERROR((5 * SUMPRODUCT(J144:N144,J158:N158) - PRODUCT(SUM(J144:N144),SUM(J158:N158))) / ((5 * SUM((J144^2)+(K144^2)+(L144^2)+(M144^2)+(N144^2))) - SUM(J144:N144)^2),""))</f>
        <v/>
      </c>
      <c r="AF158">
        <f>IFERROR(CORREL(J144:N144,J158:N158),"")</f>
        <v/>
      </c>
      <c r="AZ158">
        <f>IF(Q158=S158,0,1)</f>
        <v/>
      </c>
      <c r="BA158">
        <f>IF(AZ158=1,IF(Q158="","",IF(Q158=N144,"Yes","No")),"")</f>
        <v/>
      </c>
      <c r="BB158">
        <f>IF(BA158="Yes",P158,"")</f>
        <v/>
      </c>
      <c r="BC158">
        <f>IF(AZ158=1,IF(S158="","",IF(S158=N144,"Yes","No")),"")</f>
        <v/>
      </c>
      <c r="BD158">
        <f>IF(BC158="Yes",R158,"")</f>
        <v/>
      </c>
      <c r="BE158">
        <f>IFERROR(IF(SIGN(AE158)=1,"Increasing",IF(SIGN(AE158)=-1,"Decreasing","")),"")</f>
        <v/>
      </c>
      <c r="BF158">
        <f>IF(OR(AND(BE158="Increasing",BA158="Yes"),AND(BE158="Decreasing",BC158="Yes")),"Yes","No")</f>
        <v/>
      </c>
      <c r="BG158">
        <f>IF(I158="pos_trend","Yes","No")</f>
        <v/>
      </c>
      <c r="BH158">
        <f>IF(AF158&lt;&gt;"",IF(ABS(AF158)&gt;0.8,"Yes","No"),"")</f>
        <v/>
      </c>
    </row>
    <row r="159" spans="1:60">
      <c s="1" r="A159" t="n">
        <v>3</v>
      </c>
      <c r="B159" t="s">
        <v>126</v>
      </c>
      <c r="C159" t="s">
        <v>4628</v>
      </c>
      <c r="I159">
        <f>IF(AND(K159&gt; J159, L159&gt; K159, M159&gt; L159, N159&gt; M159), "pos_trend", IF(AND(K159&lt; J159, L159&lt; K159, M159&lt; L159, N159&lt; M159), "neg_trend", "N/A"))</f>
        <v/>
      </c>
      <c r="J159">
        <f>IFERROR(IF(TRIM(C159)="-", "N/A", IF(RIGHT(C159,1)=")",IF(RIGHT(C159,2)="T)",-1000000000000*VALUE(MID(C159,2,LEN(C159)-3)),IF(RIGHT(C159,2)="M)",-1000000*VALUE(MID(C159,2,LEN(C159)-3)),IF(RIGHT(C159,2)="B)",-1000000000*VALUE(MID(C159,2,LEN(C159)-3)),IF(RIGHT(C159,2)="k)",-1000*VALUE(MID(C159,2,LEN(C159)-3)),VALUE(SUBSTITUTE(C159,",","")))))),IF(RIGHT(C159,1)="T",1000000000000*VALUE(LEFT(C159,LEN(C159)-1)),IF(RIGHT(C159,1)="M",1000000*VALUE(LEFT(C159,LEN(C159)-1)),IF(RIGHT(C159,1)="B",1000000000*VALUE(LEFT(C159,LEN(C159)-1)),IF(RIGHT(C159,1)="%",0.01*VALUE(LEFT(C159,LEN(C159)-1)),IF(RIGHT(C159,1)="k",1000*VALUE(LEFT(C159,LEN(C159)-1)),VALUE(SUBSTITUTE(C159,",",""))))))))),"N/A")</f>
        <v/>
      </c>
      <c r="K159">
        <f>IFERROR(IF(TRIM(D159)="-", "N/A", IF(RIGHT(D159,1)=")",IF(RIGHT(D159,2)="T)",-1000000000000*VALUE(MID(D159,2,LEN(D159)-3)),IF(RIGHT(D159,2)="M)",-1000000*VALUE(MID(D159,2,LEN(D159)-3)),IF(RIGHT(D159,2)="B)",-1000000000*VALUE(MID(D159,2,LEN(D159)-3)),IF(RIGHT(D159,2)="k)",-1000*VALUE(MID(D159,2,LEN(D159)-3)),VALUE(SUBSTITUTE(D159,",","")))))),IF(RIGHT(D159,1)="T",1000000000000*VALUE(LEFT(D159,LEN(D159)-1)),IF(RIGHT(D159,1)="M",1000000*VALUE(LEFT(D159,LEN(D159)-1)),IF(RIGHT(D159,1)="B",1000000000*VALUE(LEFT(D159,LEN(D159)-1)),IF(RIGHT(D159,1)="%",0.01*VALUE(LEFT(D159,LEN(D159)-1)),IF(RIGHT(D159,1)="k",1000*VALUE(LEFT(D159,LEN(D159)-1)),VALUE(SUBSTITUTE(D159,",",""))))))))),"N/A")</f>
        <v/>
      </c>
      <c r="L159">
        <f>IFERROR(IF(TRIM(E159)="-", "N/A", IF(RIGHT(E159,1)=")",IF(RIGHT(E159,2)="T)",-1000000000000*VALUE(MID(E159,2,LEN(E159)-3)),IF(RIGHT(E159,2)="M)",-1000000*VALUE(MID(E159,2,LEN(E159)-3)),IF(RIGHT(E159,2)="B)",-1000000000*VALUE(MID(E159,2,LEN(E159)-3)),IF(RIGHT(E159,2)="k)",-1000*VALUE(MID(E159,2,LEN(E159)-3)),VALUE(SUBSTITUTE(E159,",","")))))),IF(RIGHT(E159,1)="T",1000000000000*VALUE(LEFT(E159,LEN(E159)-1)),IF(RIGHT(E159,1)="M",1000000*VALUE(LEFT(E159,LEN(E159)-1)),IF(RIGHT(E159,1)="B",1000000000*VALUE(LEFT(E159,LEN(E159)-1)),IF(RIGHT(E159,1)="%",0.01*VALUE(LEFT(E159,LEN(E159)-1)),IF(RIGHT(E159,1)="k",1000*VALUE(LEFT(E159,LEN(E159)-1)),VALUE(SUBSTITUTE(E159,",",""))))))))),"N/A")</f>
        <v/>
      </c>
      <c r="M159">
        <f>IFERROR(IF(TRIM(F159)="-", "N/A", IF(RIGHT(F159,1)=")",IF(RIGHT(F159,2)="T)",-1000000000000*VALUE(MID(F159,2,LEN(F159)-3)),IF(RIGHT(F159,2)="M)",-1000000*VALUE(MID(F159,2,LEN(F159)-3)),IF(RIGHT(F159,2)="B)",-1000000000*VALUE(MID(F159,2,LEN(F159)-3)),IF(RIGHT(F159,2)="k)",-1000*VALUE(MID(F159,2,LEN(F159)-3)),VALUE(SUBSTITUTE(F159,",","")))))),IF(RIGHT(F159,1)="T",1000000000000*VALUE(LEFT(F159,LEN(F159)-1)),IF(RIGHT(F159,1)="M",1000000*VALUE(LEFT(F159,LEN(F159)-1)),IF(RIGHT(F159,1)="B",1000000000*VALUE(LEFT(F159,LEN(F159)-1)),IF(RIGHT(F159,1)="%",0.01*VALUE(LEFT(F159,LEN(F159)-1)),IF(RIGHT(F159,1)="k",1000*VALUE(LEFT(F159,LEN(F159)-1)),VALUE(SUBSTITUTE(F159,",",""))))))))),"N/A")</f>
        <v/>
      </c>
      <c r="N159">
        <f>IFERROR(IF(TRIM(G159)="-", "N/A", IF(RIGHT(G159,1)=")",IF(RIGHT(G159,2)="T)",-1000000000000*VALUE(MID(G159,2,LEN(G159)-3)),IF(RIGHT(G159,2)="M)",-1000000*VALUE(MID(G159,2,LEN(G159)-3)),IF(RIGHT(G159,2)="B)",-1000000000*VALUE(MID(G159,2,LEN(G159)-3)),IF(RIGHT(G159,2)="k)",-1000*VALUE(MID(G159,2,LEN(G159)-3)),VALUE(SUBSTITUTE(G159,",","")))))),IF(RIGHT(G159,1)="T",1000000000000*VALUE(LEFT(G159,LEN(G159)-1)),IF(RIGHT(G159,1)="M",1000000*VALUE(LEFT(G159,LEN(G159)-1)),IF(RIGHT(G159,1)="B",1000000000*VALUE(LEFT(G159,LEN(G159)-1)),IF(RIGHT(G159,1)="%",0.01*VALUE(LEFT(G159,LEN(G159)-1)),IF(RIGHT(G159,1)="k",1000*VALUE(LEFT(G159,LEN(G159)-1)),VALUE(SUBSTITUTE(G159,",",""))))))))),"N/A")</f>
        <v/>
      </c>
      <c r="P159">
        <f>MAX(J159:N159)</f>
        <v/>
      </c>
      <c r="Q159">
        <f>IFERROR(J144+MATCH(P159,J159:N159,0)-1,"")</f>
        <v/>
      </c>
      <c r="R159">
        <f>IF(Q159="","",MIN(J159:N159))</f>
        <v/>
      </c>
      <c r="S159">
        <f>IFERROR(J144+MATCH(R159,J159:N159,0)-1,"")</f>
        <v/>
      </c>
      <c r="T159">
        <f>IFERROR(AVERAGE(J159:N159),"")</f>
        <v/>
      </c>
      <c r="U159">
        <f>IFERROR(STDEV(J159:N159),"")</f>
        <v/>
      </c>
      <c r="V159">
        <f>IFERROR(IF(C159="-","",IF(ISBLANK(B159),"",IF(OR(ISNUMBER(FIND("Growth",B159)),ISNUMBER(FIND("Margin",B159))),"",(J159-T159)/U159))),"")</f>
        <v/>
      </c>
      <c r="W159">
        <f>IFERROR(IF(OR(D159="-",ISBLANK(D159)),"",(K159-T159)/U159),"")</f>
        <v/>
      </c>
      <c r="X159">
        <f>IFERROR(IF(OR(E159="-",ISBLANK(E159)),"",(L159-T159)/U159),"")</f>
        <v/>
      </c>
      <c r="Y159">
        <f>IFERROR(IF(OR(F159="-",ISBLANK(F159)),"",(M159-T159)/U159),"")</f>
        <v/>
      </c>
      <c r="Z159">
        <f>IFERROR(IF(OR(G159="-",ISBLANK(G159)),"",(N159-T159)/U159),"")</f>
        <v/>
      </c>
      <c r="AA159">
        <f>IF(MAX(MAX(V159:Z159),ABS(MIN(V159:Z159)))=ABS(MIN(V159:Z159)),MIN(V159:Z159),MAX(V159:Z159))</f>
        <v/>
      </c>
      <c r="AB159">
        <f>IFERROR(V144+MATCH(AA159,V159:Z159,0)-1,"")</f>
        <v/>
      </c>
      <c r="AC159">
        <f>IF(AB159&lt;&gt;"",IF(S159=AB159,"Low",IF(AB159=Q159,"High","")),"")</f>
        <v/>
      </c>
      <c r="AE159">
        <f>IF(ISNUMBER(MATCH("N/A",J159:N159,0)),"",IFERROR((5 * SUMPRODUCT(J144:N144,J159:N159) - PRODUCT(SUM(J144:N144),SUM(J159:N159))) / ((5 * SUM((J144^2)+(K144^2)+(L144^2)+(M144^2)+(N144^2))) - SUM(J144:N144)^2),""))</f>
        <v/>
      </c>
      <c r="AF159">
        <f>IFERROR(CORREL(J144:N144,J159:N159),"")</f>
        <v/>
      </c>
      <c r="AZ159">
        <f>IF(Q159=S159,0,1)</f>
        <v/>
      </c>
      <c r="BA159">
        <f>IF(AZ159=1,IF(Q159="","",IF(Q159=N144,"Yes","No")),"")</f>
        <v/>
      </c>
      <c r="BB159">
        <f>IF(BA159="Yes",P159,"")</f>
        <v/>
      </c>
      <c r="BC159">
        <f>IF(AZ159=1,IF(S159="","",IF(S159=N144,"Yes","No")),"")</f>
        <v/>
      </c>
      <c r="BD159">
        <f>IF(BC159="Yes",R159,"")</f>
        <v/>
      </c>
      <c r="BE159">
        <f>IFERROR(IF(SIGN(AE159)=1,"Increasing",IF(SIGN(AE159)=-1,"Decreasing","")),"")</f>
        <v/>
      </c>
      <c r="BF159">
        <f>IF(OR(AND(BE159="Increasing",BA159="Yes"),AND(BE159="Decreasing",BC159="Yes")),"Yes","No")</f>
        <v/>
      </c>
      <c r="BG159">
        <f>IF(I159="pos_trend","Yes","No")</f>
        <v/>
      </c>
      <c r="BH159">
        <f>IF(AF159&lt;&gt;"",IF(ABS(AF159)&gt;0.8,"Yes","No"),"")</f>
        <v/>
      </c>
    </row>
    <row r="160" spans="1:60">
      <c s="1" r="A160" t="n">
        <v>4</v>
      </c>
      <c r="B160" t="s">
        <v>128</v>
      </c>
      <c r="C160" t="s">
        <v>1236</v>
      </c>
      <c r="I160">
        <f>IF(AND(K160&gt; J160, L160&gt; K160, M160&gt; L160, N160&gt; M160), "pos_trend", IF(AND(K160&lt; J160, L160&lt; K160, M160&lt; L160, N160&lt; M160), "neg_trend", "N/A"))</f>
        <v/>
      </c>
      <c r="J160">
        <f>IFERROR(IF(TRIM(C160)="-", "N/A", IF(RIGHT(C160,1)=")",IF(RIGHT(C160,2)="T)",-1000000000000*VALUE(MID(C160,2,LEN(C160)-3)),IF(RIGHT(C160,2)="M)",-1000000*VALUE(MID(C160,2,LEN(C160)-3)),IF(RIGHT(C160,2)="B)",-1000000000*VALUE(MID(C160,2,LEN(C160)-3)),IF(RIGHT(C160,2)="k)",-1000*VALUE(MID(C160,2,LEN(C160)-3)),VALUE(SUBSTITUTE(C160,",","")))))),IF(RIGHT(C160,1)="T",1000000000000*VALUE(LEFT(C160,LEN(C160)-1)),IF(RIGHT(C160,1)="M",1000000*VALUE(LEFT(C160,LEN(C160)-1)),IF(RIGHT(C160,1)="B",1000000000*VALUE(LEFT(C160,LEN(C160)-1)),IF(RIGHT(C160,1)="%",0.01*VALUE(LEFT(C160,LEN(C160)-1)),IF(RIGHT(C160,1)="k",1000*VALUE(LEFT(C160,LEN(C160)-1)),VALUE(SUBSTITUTE(C160,",",""))))))))),"N/A")</f>
        <v/>
      </c>
      <c r="K160">
        <f>IFERROR(IF(TRIM(D160)="-", "N/A", IF(RIGHT(D160,1)=")",IF(RIGHT(D160,2)="T)",-1000000000000*VALUE(MID(D160,2,LEN(D160)-3)),IF(RIGHT(D160,2)="M)",-1000000*VALUE(MID(D160,2,LEN(D160)-3)),IF(RIGHT(D160,2)="B)",-1000000000*VALUE(MID(D160,2,LEN(D160)-3)),IF(RIGHT(D160,2)="k)",-1000*VALUE(MID(D160,2,LEN(D160)-3)),VALUE(SUBSTITUTE(D160,",","")))))),IF(RIGHT(D160,1)="T",1000000000000*VALUE(LEFT(D160,LEN(D160)-1)),IF(RIGHT(D160,1)="M",1000000*VALUE(LEFT(D160,LEN(D160)-1)),IF(RIGHT(D160,1)="B",1000000000*VALUE(LEFT(D160,LEN(D160)-1)),IF(RIGHT(D160,1)="%",0.01*VALUE(LEFT(D160,LEN(D160)-1)),IF(RIGHT(D160,1)="k",1000*VALUE(LEFT(D160,LEN(D160)-1)),VALUE(SUBSTITUTE(D160,",",""))))))))),"N/A")</f>
        <v/>
      </c>
      <c r="L160">
        <f>IFERROR(IF(TRIM(E160)="-", "N/A", IF(RIGHT(E160,1)=")",IF(RIGHT(E160,2)="T)",-1000000000000*VALUE(MID(E160,2,LEN(E160)-3)),IF(RIGHT(E160,2)="M)",-1000000*VALUE(MID(E160,2,LEN(E160)-3)),IF(RIGHT(E160,2)="B)",-1000000000*VALUE(MID(E160,2,LEN(E160)-3)),IF(RIGHT(E160,2)="k)",-1000*VALUE(MID(E160,2,LEN(E160)-3)),VALUE(SUBSTITUTE(E160,",","")))))),IF(RIGHT(E160,1)="T",1000000000000*VALUE(LEFT(E160,LEN(E160)-1)),IF(RIGHT(E160,1)="M",1000000*VALUE(LEFT(E160,LEN(E160)-1)),IF(RIGHT(E160,1)="B",1000000000*VALUE(LEFT(E160,LEN(E160)-1)),IF(RIGHT(E160,1)="%",0.01*VALUE(LEFT(E160,LEN(E160)-1)),IF(RIGHT(E160,1)="k",1000*VALUE(LEFT(E160,LEN(E160)-1)),VALUE(SUBSTITUTE(E160,",",""))))))))),"N/A")</f>
        <v/>
      </c>
      <c r="M160">
        <f>IFERROR(IF(TRIM(F160)="-", "N/A", IF(RIGHT(F160,1)=")",IF(RIGHT(F160,2)="T)",-1000000000000*VALUE(MID(F160,2,LEN(F160)-3)),IF(RIGHT(F160,2)="M)",-1000000*VALUE(MID(F160,2,LEN(F160)-3)),IF(RIGHT(F160,2)="B)",-1000000000*VALUE(MID(F160,2,LEN(F160)-3)),IF(RIGHT(F160,2)="k)",-1000*VALUE(MID(F160,2,LEN(F160)-3)),VALUE(SUBSTITUTE(F160,",","")))))),IF(RIGHT(F160,1)="T",1000000000000*VALUE(LEFT(F160,LEN(F160)-1)),IF(RIGHT(F160,1)="M",1000000*VALUE(LEFT(F160,LEN(F160)-1)),IF(RIGHT(F160,1)="B",1000000000*VALUE(LEFT(F160,LEN(F160)-1)),IF(RIGHT(F160,1)="%",0.01*VALUE(LEFT(F160,LEN(F160)-1)),IF(RIGHT(F160,1)="k",1000*VALUE(LEFT(F160,LEN(F160)-1)),VALUE(SUBSTITUTE(F160,",",""))))))))),"N/A")</f>
        <v/>
      </c>
      <c r="N160">
        <f>IFERROR(IF(TRIM(G160)="-", "N/A", IF(RIGHT(G160,1)=")",IF(RIGHT(G160,2)="T)",-1000000000000*VALUE(MID(G160,2,LEN(G160)-3)),IF(RIGHT(G160,2)="M)",-1000000*VALUE(MID(G160,2,LEN(G160)-3)),IF(RIGHT(G160,2)="B)",-1000000000*VALUE(MID(G160,2,LEN(G160)-3)),IF(RIGHT(G160,2)="k)",-1000*VALUE(MID(G160,2,LEN(G160)-3)),VALUE(SUBSTITUTE(G160,",","")))))),IF(RIGHT(G160,1)="T",1000000000000*VALUE(LEFT(G160,LEN(G160)-1)),IF(RIGHT(G160,1)="M",1000000*VALUE(LEFT(G160,LEN(G160)-1)),IF(RIGHT(G160,1)="B",1000000000*VALUE(LEFT(G160,LEN(G160)-1)),IF(RIGHT(G160,1)="%",0.01*VALUE(LEFT(G160,LEN(G160)-1)),IF(RIGHT(G160,1)="k",1000*VALUE(LEFT(G160,LEN(G160)-1)),VALUE(SUBSTITUTE(G160,",",""))))))))),"N/A")</f>
        <v/>
      </c>
      <c r="P160">
        <f>MAX(J160:N160)</f>
        <v/>
      </c>
      <c r="Q160">
        <f>IFERROR(J144+MATCH(P160,J160:N160,0)-1,"")</f>
        <v/>
      </c>
      <c r="R160">
        <f>IF(Q160="","",MIN(J160:N160))</f>
        <v/>
      </c>
      <c r="S160">
        <f>IFERROR(J144+MATCH(R160,J160:N160,0)-1,"")</f>
        <v/>
      </c>
      <c r="T160">
        <f>IFERROR(AVERAGE(J160:N160),"")</f>
        <v/>
      </c>
      <c r="U160">
        <f>IFERROR(STDEV(J160:N160),"")</f>
        <v/>
      </c>
      <c r="V160">
        <f>IFERROR(IF(C160="-","",IF(ISBLANK(B160),"",IF(OR(ISNUMBER(FIND("Growth",B160)),ISNUMBER(FIND("Margin",B160))),"",(J160-T160)/U160))),"")</f>
        <v/>
      </c>
      <c r="W160">
        <f>IFERROR(IF(OR(D160="-",ISBLANK(D160)),"",(K160-T160)/U160),"")</f>
        <v/>
      </c>
      <c r="X160">
        <f>IFERROR(IF(OR(E160="-",ISBLANK(E160)),"",(L160-T160)/U160),"")</f>
        <v/>
      </c>
      <c r="Y160">
        <f>IFERROR(IF(OR(F160="-",ISBLANK(F160)),"",(M160-T160)/U160),"")</f>
        <v/>
      </c>
      <c r="Z160">
        <f>IFERROR(IF(OR(G160="-",ISBLANK(G160)),"",(N160-T160)/U160),"")</f>
        <v/>
      </c>
      <c r="AA160">
        <f>IF(MAX(MAX(V160:Z160),ABS(MIN(V160:Z160)))=ABS(MIN(V160:Z160)),MIN(V160:Z160),MAX(V160:Z160))</f>
        <v/>
      </c>
      <c r="AB160">
        <f>IFERROR(V144+MATCH(AA160,V160:Z160,0)-1,"")</f>
        <v/>
      </c>
      <c r="AC160">
        <f>IF(AB160&lt;&gt;"",IF(S160=AB160,"Low",IF(AB160=Q160,"High","")),"")</f>
        <v/>
      </c>
      <c r="AE160">
        <f>IF(ISNUMBER(MATCH("N/A",J160:N160,0)),"",IFERROR((5 * SUMPRODUCT(J144:N144,J160:N160) - PRODUCT(SUM(J144:N144),SUM(J160:N160))) / ((5 * SUM((J144^2)+(K144^2)+(L144^2)+(M144^2)+(N144^2))) - SUM(J144:N144)^2),""))</f>
        <v/>
      </c>
      <c r="AF160">
        <f>IFERROR(CORREL(J144:N144,J160:N160),"")</f>
        <v/>
      </c>
      <c r="AZ160">
        <f>IF(Q160=S160,0,1)</f>
        <v/>
      </c>
      <c r="BA160">
        <f>IF(AZ160=1,IF(Q160="","",IF(Q160=N144,"Yes","No")),"")</f>
        <v/>
      </c>
      <c r="BB160">
        <f>IF(BA160="Yes",P160,"")</f>
        <v/>
      </c>
      <c r="BC160">
        <f>IF(AZ160=1,IF(S160="","",IF(S160=N144,"Yes","No")),"")</f>
        <v/>
      </c>
      <c r="BD160">
        <f>IF(BC160="Yes",R160,"")</f>
        <v/>
      </c>
      <c r="BE160">
        <f>IFERROR(IF(SIGN(AE160)=1,"Increasing",IF(SIGN(AE160)=-1,"Decreasing","")),"")</f>
        <v/>
      </c>
      <c r="BF160">
        <f>IF(OR(AND(BE160="Increasing",BA160="Yes"),AND(BE160="Decreasing",BC160="Yes")),"Yes","No")</f>
        <v/>
      </c>
      <c r="BG160">
        <f>IF(I160="pos_trend","Yes","No")</f>
        <v/>
      </c>
      <c r="BH160">
        <f>IF(AF160&lt;&gt;"",IF(ABS(AF160)&gt;0.8,"Yes","No"),"")</f>
        <v/>
      </c>
    </row>
    <row r="161" spans="1:60">
      <c s="1" r="A161" t="n">
        <v>5</v>
      </c>
      <c r="B161" t="s">
        <v>130</v>
      </c>
      <c r="C161" t="s">
        <v>206</v>
      </c>
      <c r="I161">
        <f>IF(AND(K161&gt; J161, L161&gt; K161, M161&gt; L161, N161&gt; M161), "pos_trend", IF(AND(K161&lt; J161, L161&lt; K161, M161&lt; L161, N161&lt; M161), "neg_trend", "N/A"))</f>
        <v/>
      </c>
      <c r="J161">
        <f>IFERROR(IF(TRIM(C161)="-", "N/A", IF(RIGHT(C161,1)=")",IF(RIGHT(C161,2)="T)",-1000000000000*VALUE(MID(C161,2,LEN(C161)-3)),IF(RIGHT(C161,2)="M)",-1000000*VALUE(MID(C161,2,LEN(C161)-3)),IF(RIGHT(C161,2)="B)",-1000000000*VALUE(MID(C161,2,LEN(C161)-3)),IF(RIGHT(C161,2)="k)",-1000*VALUE(MID(C161,2,LEN(C161)-3)),VALUE(SUBSTITUTE(C161,",","")))))),IF(RIGHT(C161,1)="T",1000000000000*VALUE(LEFT(C161,LEN(C161)-1)),IF(RIGHT(C161,1)="M",1000000*VALUE(LEFT(C161,LEN(C161)-1)),IF(RIGHT(C161,1)="B",1000000000*VALUE(LEFT(C161,LEN(C161)-1)),IF(RIGHT(C161,1)="%",0.01*VALUE(LEFT(C161,LEN(C161)-1)),IF(RIGHT(C161,1)="k",1000*VALUE(LEFT(C161,LEN(C161)-1)),VALUE(SUBSTITUTE(C161,",",""))))))))),"N/A")</f>
        <v/>
      </c>
      <c r="K161">
        <f>IFERROR(IF(TRIM(D161)="-", "N/A", IF(RIGHT(D161,1)=")",IF(RIGHT(D161,2)="T)",-1000000000000*VALUE(MID(D161,2,LEN(D161)-3)),IF(RIGHT(D161,2)="M)",-1000000*VALUE(MID(D161,2,LEN(D161)-3)),IF(RIGHT(D161,2)="B)",-1000000000*VALUE(MID(D161,2,LEN(D161)-3)),IF(RIGHT(D161,2)="k)",-1000*VALUE(MID(D161,2,LEN(D161)-3)),VALUE(SUBSTITUTE(D161,",","")))))),IF(RIGHT(D161,1)="T",1000000000000*VALUE(LEFT(D161,LEN(D161)-1)),IF(RIGHT(D161,1)="M",1000000*VALUE(LEFT(D161,LEN(D161)-1)),IF(RIGHT(D161,1)="B",1000000000*VALUE(LEFT(D161,LEN(D161)-1)),IF(RIGHT(D161,1)="%",0.01*VALUE(LEFT(D161,LEN(D161)-1)),IF(RIGHT(D161,1)="k",1000*VALUE(LEFT(D161,LEN(D161)-1)),VALUE(SUBSTITUTE(D161,",",""))))))))),"N/A")</f>
        <v/>
      </c>
      <c r="L161">
        <f>IFERROR(IF(TRIM(E161)="-", "N/A", IF(RIGHT(E161,1)=")",IF(RIGHT(E161,2)="T)",-1000000000000*VALUE(MID(E161,2,LEN(E161)-3)),IF(RIGHT(E161,2)="M)",-1000000*VALUE(MID(E161,2,LEN(E161)-3)),IF(RIGHT(E161,2)="B)",-1000000000*VALUE(MID(E161,2,LEN(E161)-3)),IF(RIGHT(E161,2)="k)",-1000*VALUE(MID(E161,2,LEN(E161)-3)),VALUE(SUBSTITUTE(E161,",","")))))),IF(RIGHT(E161,1)="T",1000000000000*VALUE(LEFT(E161,LEN(E161)-1)),IF(RIGHT(E161,1)="M",1000000*VALUE(LEFT(E161,LEN(E161)-1)),IF(RIGHT(E161,1)="B",1000000000*VALUE(LEFT(E161,LEN(E161)-1)),IF(RIGHT(E161,1)="%",0.01*VALUE(LEFT(E161,LEN(E161)-1)),IF(RIGHT(E161,1)="k",1000*VALUE(LEFT(E161,LEN(E161)-1)),VALUE(SUBSTITUTE(E161,",",""))))))))),"N/A")</f>
        <v/>
      </c>
      <c r="M161">
        <f>IFERROR(IF(TRIM(F161)="-", "N/A", IF(RIGHT(F161,1)=")",IF(RIGHT(F161,2)="T)",-1000000000000*VALUE(MID(F161,2,LEN(F161)-3)),IF(RIGHT(F161,2)="M)",-1000000*VALUE(MID(F161,2,LEN(F161)-3)),IF(RIGHT(F161,2)="B)",-1000000000*VALUE(MID(F161,2,LEN(F161)-3)),IF(RIGHT(F161,2)="k)",-1000*VALUE(MID(F161,2,LEN(F161)-3)),VALUE(SUBSTITUTE(F161,",","")))))),IF(RIGHT(F161,1)="T",1000000000000*VALUE(LEFT(F161,LEN(F161)-1)),IF(RIGHT(F161,1)="M",1000000*VALUE(LEFT(F161,LEN(F161)-1)),IF(RIGHT(F161,1)="B",1000000000*VALUE(LEFT(F161,LEN(F161)-1)),IF(RIGHT(F161,1)="%",0.01*VALUE(LEFT(F161,LEN(F161)-1)),IF(RIGHT(F161,1)="k",1000*VALUE(LEFT(F161,LEN(F161)-1)),VALUE(SUBSTITUTE(F161,",",""))))))))),"N/A")</f>
        <v/>
      </c>
      <c r="N161">
        <f>IFERROR(IF(TRIM(G161)="-", "N/A", IF(RIGHT(G161,1)=")",IF(RIGHT(G161,2)="T)",-1000000000000*VALUE(MID(G161,2,LEN(G161)-3)),IF(RIGHT(G161,2)="M)",-1000000*VALUE(MID(G161,2,LEN(G161)-3)),IF(RIGHT(G161,2)="B)",-1000000000*VALUE(MID(G161,2,LEN(G161)-3)),IF(RIGHT(G161,2)="k)",-1000*VALUE(MID(G161,2,LEN(G161)-3)),VALUE(SUBSTITUTE(G161,",","")))))),IF(RIGHT(G161,1)="T",1000000000000*VALUE(LEFT(G161,LEN(G161)-1)),IF(RIGHT(G161,1)="M",1000000*VALUE(LEFT(G161,LEN(G161)-1)),IF(RIGHT(G161,1)="B",1000000000*VALUE(LEFT(G161,LEN(G161)-1)),IF(RIGHT(G161,1)="%",0.01*VALUE(LEFT(G161,LEN(G161)-1)),IF(RIGHT(G161,1)="k",1000*VALUE(LEFT(G161,LEN(G161)-1)),VALUE(SUBSTITUTE(G161,",",""))))))))),"N/A")</f>
        <v/>
      </c>
      <c r="P161">
        <f>MAX(J161:N161)</f>
        <v/>
      </c>
      <c r="Q161">
        <f>IFERROR(J144+MATCH(P161,J161:N161,0)-1,"")</f>
        <v/>
      </c>
      <c r="R161">
        <f>IF(Q161="","",MIN(J161:N161))</f>
        <v/>
      </c>
      <c r="S161">
        <f>IFERROR(J144+MATCH(R161,J161:N161,0)-1,"")</f>
        <v/>
      </c>
      <c r="T161">
        <f>IFERROR(AVERAGE(J161:N161),"")</f>
        <v/>
      </c>
      <c r="U161">
        <f>IFERROR(STDEV(J161:N161),"")</f>
        <v/>
      </c>
      <c r="V161">
        <f>IFERROR(IF(C161="-","",IF(ISBLANK(B161),"",IF(OR(ISNUMBER(FIND("Growth",B161)),ISNUMBER(FIND("Margin",B161))),"",(J161-T161)/U161))),"")</f>
        <v/>
      </c>
      <c r="W161">
        <f>IFERROR(IF(OR(D161="-",ISBLANK(D161)),"",(K161-T161)/U161),"")</f>
        <v/>
      </c>
      <c r="X161">
        <f>IFERROR(IF(OR(E161="-",ISBLANK(E161)),"",(L161-T161)/U161),"")</f>
        <v/>
      </c>
      <c r="Y161">
        <f>IFERROR(IF(OR(F161="-",ISBLANK(F161)),"",(M161-T161)/U161),"")</f>
        <v/>
      </c>
      <c r="Z161">
        <f>IFERROR(IF(OR(G161="-",ISBLANK(G161)),"",(N161-T161)/U161),"")</f>
        <v/>
      </c>
      <c r="AA161">
        <f>IF(MAX(MAX(V161:Z161),ABS(MIN(V161:Z161)))=ABS(MIN(V161:Z161)),MIN(V161:Z161),MAX(V161:Z161))</f>
        <v/>
      </c>
      <c r="AB161">
        <f>IFERROR(V144+MATCH(AA161,V161:Z161,0)-1,"")</f>
        <v/>
      </c>
      <c r="AC161">
        <f>IF(AB161&lt;&gt;"",IF(S161=AB161,"Low",IF(AB161=Q161,"High","")),"")</f>
        <v/>
      </c>
      <c r="AE161">
        <f>IF(ISNUMBER(MATCH("N/A",J161:N161,0)),"",IFERROR((5 * SUMPRODUCT(J144:N144,J161:N161) - PRODUCT(SUM(J144:N144),SUM(J161:N161))) / ((5 * SUM((J144^2)+(K144^2)+(L144^2)+(M144^2)+(N144^2))) - SUM(J144:N144)^2),""))</f>
        <v/>
      </c>
      <c r="AF161">
        <f>IFERROR(CORREL(J144:N144,J161:N161),"")</f>
        <v/>
      </c>
      <c r="AZ161">
        <f>IF(Q161=S161,0,1)</f>
        <v/>
      </c>
      <c r="BA161">
        <f>IF(AZ161=1,IF(Q161="","",IF(Q161=N144,"Yes","No")),"")</f>
        <v/>
      </c>
      <c r="BB161">
        <f>IF(BA161="Yes",P161,"")</f>
        <v/>
      </c>
      <c r="BC161">
        <f>IF(AZ161=1,IF(S161="","",IF(S161=N144,"Yes","No")),"")</f>
        <v/>
      </c>
      <c r="BD161">
        <f>IF(BC161="Yes",R161,"")</f>
        <v/>
      </c>
      <c r="BE161">
        <f>IFERROR(IF(SIGN(AE161)=1,"Increasing",IF(SIGN(AE161)=-1,"Decreasing","")),"")</f>
        <v/>
      </c>
      <c r="BF161">
        <f>IF(OR(AND(BE161="Increasing",BA161="Yes"),AND(BE161="Decreasing",BC161="Yes")),"Yes","No")</f>
        <v/>
      </c>
      <c r="BG161">
        <f>IF(I161="pos_trend","Yes","No")</f>
        <v/>
      </c>
      <c r="BH161">
        <f>IF(AF161&lt;&gt;"",IF(ABS(AF161)&gt;0.8,"Yes","No"),"")</f>
        <v/>
      </c>
    </row>
    <row r="162" spans="1:60">
      <c s="1" r="A162" t="n">
        <v>6</v>
      </c>
      <c r="B162" t="s">
        <v>132</v>
      </c>
      <c r="C162" t="s">
        <v>4629</v>
      </c>
      <c r="I162">
        <f>IF(AND(K162&gt; J162, L162&gt; K162, M162&gt; L162, N162&gt; M162), "pos_trend", IF(AND(K162&lt; J162, L162&lt; K162, M162&lt; L162, N162&lt; M162), "neg_trend", "N/A"))</f>
        <v/>
      </c>
      <c r="J162">
        <f>IFERROR(IF(TRIM(C162)="-", "N/A", IF(RIGHT(C162,1)=")",IF(RIGHT(C162,2)="T)",-1000000000000*VALUE(MID(C162,2,LEN(C162)-3)),IF(RIGHT(C162,2)="M)",-1000000*VALUE(MID(C162,2,LEN(C162)-3)),IF(RIGHT(C162,2)="B)",-1000000000*VALUE(MID(C162,2,LEN(C162)-3)),IF(RIGHT(C162,2)="k)",-1000*VALUE(MID(C162,2,LEN(C162)-3)),VALUE(SUBSTITUTE(C162,",","")))))),IF(RIGHT(C162,1)="T",1000000000000*VALUE(LEFT(C162,LEN(C162)-1)),IF(RIGHT(C162,1)="M",1000000*VALUE(LEFT(C162,LEN(C162)-1)),IF(RIGHT(C162,1)="B",1000000000*VALUE(LEFT(C162,LEN(C162)-1)),IF(RIGHT(C162,1)="%",0.01*VALUE(LEFT(C162,LEN(C162)-1)),IF(RIGHT(C162,1)="k",1000*VALUE(LEFT(C162,LEN(C162)-1)),VALUE(SUBSTITUTE(C162,",",""))))))))),"N/A")</f>
        <v/>
      </c>
      <c r="K162">
        <f>IFERROR(IF(TRIM(D162)="-", "N/A", IF(RIGHT(D162,1)=")",IF(RIGHT(D162,2)="T)",-1000000000000*VALUE(MID(D162,2,LEN(D162)-3)),IF(RIGHT(D162,2)="M)",-1000000*VALUE(MID(D162,2,LEN(D162)-3)),IF(RIGHT(D162,2)="B)",-1000000000*VALUE(MID(D162,2,LEN(D162)-3)),IF(RIGHT(D162,2)="k)",-1000*VALUE(MID(D162,2,LEN(D162)-3)),VALUE(SUBSTITUTE(D162,",","")))))),IF(RIGHT(D162,1)="T",1000000000000*VALUE(LEFT(D162,LEN(D162)-1)),IF(RIGHT(D162,1)="M",1000000*VALUE(LEFT(D162,LEN(D162)-1)),IF(RIGHT(D162,1)="B",1000000000*VALUE(LEFT(D162,LEN(D162)-1)),IF(RIGHT(D162,1)="%",0.01*VALUE(LEFT(D162,LEN(D162)-1)),IF(RIGHT(D162,1)="k",1000*VALUE(LEFT(D162,LEN(D162)-1)),VALUE(SUBSTITUTE(D162,",",""))))))))),"N/A")</f>
        <v/>
      </c>
      <c r="L162">
        <f>IFERROR(IF(TRIM(E162)="-", "N/A", IF(RIGHT(E162,1)=")",IF(RIGHT(E162,2)="T)",-1000000000000*VALUE(MID(E162,2,LEN(E162)-3)),IF(RIGHT(E162,2)="M)",-1000000*VALUE(MID(E162,2,LEN(E162)-3)),IF(RIGHT(E162,2)="B)",-1000000000*VALUE(MID(E162,2,LEN(E162)-3)),IF(RIGHT(E162,2)="k)",-1000*VALUE(MID(E162,2,LEN(E162)-3)),VALUE(SUBSTITUTE(E162,",","")))))),IF(RIGHT(E162,1)="T",1000000000000*VALUE(LEFT(E162,LEN(E162)-1)),IF(RIGHT(E162,1)="M",1000000*VALUE(LEFT(E162,LEN(E162)-1)),IF(RIGHT(E162,1)="B",1000000000*VALUE(LEFT(E162,LEN(E162)-1)),IF(RIGHT(E162,1)="%",0.01*VALUE(LEFT(E162,LEN(E162)-1)),IF(RIGHT(E162,1)="k",1000*VALUE(LEFT(E162,LEN(E162)-1)),VALUE(SUBSTITUTE(E162,",",""))))))))),"N/A")</f>
        <v/>
      </c>
      <c r="M162">
        <f>IFERROR(IF(TRIM(F162)="-", "N/A", IF(RIGHT(F162,1)=")",IF(RIGHT(F162,2)="T)",-1000000000000*VALUE(MID(F162,2,LEN(F162)-3)),IF(RIGHT(F162,2)="M)",-1000000*VALUE(MID(F162,2,LEN(F162)-3)),IF(RIGHT(F162,2)="B)",-1000000000*VALUE(MID(F162,2,LEN(F162)-3)),IF(RIGHT(F162,2)="k)",-1000*VALUE(MID(F162,2,LEN(F162)-3)),VALUE(SUBSTITUTE(F162,",","")))))),IF(RIGHT(F162,1)="T",1000000000000*VALUE(LEFT(F162,LEN(F162)-1)),IF(RIGHT(F162,1)="M",1000000*VALUE(LEFT(F162,LEN(F162)-1)),IF(RIGHT(F162,1)="B",1000000000*VALUE(LEFT(F162,LEN(F162)-1)),IF(RIGHT(F162,1)="%",0.01*VALUE(LEFT(F162,LEN(F162)-1)),IF(RIGHT(F162,1)="k",1000*VALUE(LEFT(F162,LEN(F162)-1)),VALUE(SUBSTITUTE(F162,",",""))))))))),"N/A")</f>
        <v/>
      </c>
      <c r="N162">
        <f>IFERROR(IF(TRIM(G162)="-", "N/A", IF(RIGHT(G162,1)=")",IF(RIGHT(G162,2)="T)",-1000000000000*VALUE(MID(G162,2,LEN(G162)-3)),IF(RIGHT(G162,2)="M)",-1000000*VALUE(MID(G162,2,LEN(G162)-3)),IF(RIGHT(G162,2)="B)",-1000000000*VALUE(MID(G162,2,LEN(G162)-3)),IF(RIGHT(G162,2)="k)",-1000*VALUE(MID(G162,2,LEN(G162)-3)),VALUE(SUBSTITUTE(G162,",","")))))),IF(RIGHT(G162,1)="T",1000000000000*VALUE(LEFT(G162,LEN(G162)-1)),IF(RIGHT(G162,1)="M",1000000*VALUE(LEFT(G162,LEN(G162)-1)),IF(RIGHT(G162,1)="B",1000000000*VALUE(LEFT(G162,LEN(G162)-1)),IF(RIGHT(G162,1)="%",0.01*VALUE(LEFT(G162,LEN(G162)-1)),IF(RIGHT(G162,1)="k",1000*VALUE(LEFT(G162,LEN(G162)-1)),VALUE(SUBSTITUTE(G162,",",""))))))))),"N/A")</f>
        <v/>
      </c>
      <c r="P162">
        <f>MAX(J162:N162)</f>
        <v/>
      </c>
      <c r="Q162">
        <f>IFERROR(J144+MATCH(P162,J162:N162,0)-1,"")</f>
        <v/>
      </c>
      <c r="R162">
        <f>IF(Q162="","",MIN(J162:N162))</f>
        <v/>
      </c>
      <c r="S162">
        <f>IFERROR(J144+MATCH(R162,J162:N162,0)-1,"")</f>
        <v/>
      </c>
      <c r="T162">
        <f>IFERROR(AVERAGE(J162:N162),"")</f>
        <v/>
      </c>
      <c r="U162">
        <f>IFERROR(STDEV(J162:N162),"")</f>
        <v/>
      </c>
      <c r="V162">
        <f>IFERROR(IF(C162="-","",IF(ISBLANK(B162),"",IF(OR(ISNUMBER(FIND("Growth",B162)),ISNUMBER(FIND("Margin",B162))),"",(J162-T162)/U162))),"")</f>
        <v/>
      </c>
      <c r="W162">
        <f>IFERROR(IF(OR(D162="-",ISBLANK(D162)),"",(K162-T162)/U162),"")</f>
        <v/>
      </c>
      <c r="X162">
        <f>IFERROR(IF(OR(E162="-",ISBLANK(E162)),"",(L162-T162)/U162),"")</f>
        <v/>
      </c>
      <c r="Y162">
        <f>IFERROR(IF(OR(F162="-",ISBLANK(F162)),"",(M162-T162)/U162),"")</f>
        <v/>
      </c>
      <c r="Z162">
        <f>IFERROR(IF(OR(G162="-",ISBLANK(G162)),"",(N162-T162)/U162),"")</f>
        <v/>
      </c>
      <c r="AA162">
        <f>IF(MAX(MAX(V162:Z162),ABS(MIN(V162:Z162)))=ABS(MIN(V162:Z162)),MIN(V162:Z162),MAX(V162:Z162))</f>
        <v/>
      </c>
      <c r="AB162">
        <f>IFERROR(V144+MATCH(AA162,V162:Z162,0)-1,"")</f>
        <v/>
      </c>
      <c r="AC162">
        <f>IF(AB162&lt;&gt;"",IF(S162=AB162,"Low",IF(AB162=Q162,"High","")),"")</f>
        <v/>
      </c>
      <c r="AE162">
        <f>IF(ISNUMBER(MATCH("N/A",J162:N162,0)),"",IFERROR((5 * SUMPRODUCT(J144:N144,J162:N162) - PRODUCT(SUM(J144:N144),SUM(J162:N162))) / ((5 * SUM((J144^2)+(K144^2)+(L144^2)+(M144^2)+(N144^2))) - SUM(J144:N144)^2),""))</f>
        <v/>
      </c>
      <c r="AF162">
        <f>IFERROR(CORREL(J144:N144,J162:N162),"")</f>
        <v/>
      </c>
      <c r="AZ162">
        <f>IF(Q162=S162,0,1)</f>
        <v/>
      </c>
      <c r="BA162">
        <f>IF(AZ162=1,IF(Q162="","",IF(Q162=N144,"Yes","No")),"")</f>
        <v/>
      </c>
      <c r="BB162">
        <f>IF(BA162="Yes",P162,"")</f>
        <v/>
      </c>
      <c r="BC162">
        <f>IF(AZ162=1,IF(S162="","",IF(S162=N144,"Yes","No")),"")</f>
        <v/>
      </c>
      <c r="BD162">
        <f>IF(BC162="Yes",R162,"")</f>
        <v/>
      </c>
      <c r="BE162">
        <f>IFERROR(IF(SIGN(AE162)=1,"Increasing",IF(SIGN(AE162)=-1,"Decreasing","")),"")</f>
        <v/>
      </c>
      <c r="BF162">
        <f>IF(OR(AND(BE162="Increasing",BA162="Yes"),AND(BE162="Decreasing",BC162="Yes")),"Yes","No")</f>
        <v/>
      </c>
      <c r="BG162">
        <f>IF(I162="pos_trend","Yes","No")</f>
        <v/>
      </c>
      <c r="BH162">
        <f>IF(AF162&lt;&gt;"",IF(ABS(AF162)&gt;0.8,"Yes","No"),"")</f>
        <v/>
      </c>
    </row>
    <row r="163" spans="1:60">
      <c s="1" r="A163" t="n">
        <v>7</v>
      </c>
      <c r="B163" t="s">
        <v>134</v>
      </c>
      <c r="C163" t="s"/>
      <c r="I163">
        <f>IF(AND(K163&gt; J163, L163&gt; K163, M163&gt; L163, N163&gt; M163), "pos_trend", IF(AND(K163&lt; J163, L163&lt; K163, M163&lt; L163, N163&lt; M163), "neg_trend", "N/A"))</f>
        <v/>
      </c>
      <c r="J163">
        <f>IFERROR(IF(TRIM(C163)="-", "N/A", IF(RIGHT(C163,1)=")",IF(RIGHT(C163,2)="T)",-1000000000000*VALUE(MID(C163,2,LEN(C163)-3)),IF(RIGHT(C163,2)="M)",-1000000*VALUE(MID(C163,2,LEN(C163)-3)),IF(RIGHT(C163,2)="B)",-1000000000*VALUE(MID(C163,2,LEN(C163)-3)),IF(RIGHT(C163,2)="k)",-1000*VALUE(MID(C163,2,LEN(C163)-3)),VALUE(SUBSTITUTE(C163,",","")))))),IF(RIGHT(C163,1)="T",1000000000000*VALUE(LEFT(C163,LEN(C163)-1)),IF(RIGHT(C163,1)="M",1000000*VALUE(LEFT(C163,LEN(C163)-1)),IF(RIGHT(C163,1)="B",1000000000*VALUE(LEFT(C163,LEN(C163)-1)),IF(RIGHT(C163,1)="%",0.01*VALUE(LEFT(C163,LEN(C163)-1)),IF(RIGHT(C163,1)="k",1000*VALUE(LEFT(C163,LEN(C163)-1)),VALUE(SUBSTITUTE(C163,",",""))))))))),"N/A")</f>
        <v/>
      </c>
      <c r="K163">
        <f>IFERROR(IF(TRIM(D163)="-", "N/A", IF(RIGHT(D163,1)=")",IF(RIGHT(D163,2)="T)",-1000000000000*VALUE(MID(D163,2,LEN(D163)-3)),IF(RIGHT(D163,2)="M)",-1000000*VALUE(MID(D163,2,LEN(D163)-3)),IF(RIGHT(D163,2)="B)",-1000000000*VALUE(MID(D163,2,LEN(D163)-3)),IF(RIGHT(D163,2)="k)",-1000*VALUE(MID(D163,2,LEN(D163)-3)),VALUE(SUBSTITUTE(D163,",","")))))),IF(RIGHT(D163,1)="T",1000000000000*VALUE(LEFT(D163,LEN(D163)-1)),IF(RIGHT(D163,1)="M",1000000*VALUE(LEFT(D163,LEN(D163)-1)),IF(RIGHT(D163,1)="B",1000000000*VALUE(LEFT(D163,LEN(D163)-1)),IF(RIGHT(D163,1)="%",0.01*VALUE(LEFT(D163,LEN(D163)-1)),IF(RIGHT(D163,1)="k",1000*VALUE(LEFT(D163,LEN(D163)-1)),VALUE(SUBSTITUTE(D163,",",""))))))))),"N/A")</f>
        <v/>
      </c>
      <c r="L163">
        <f>IFERROR(IF(TRIM(E163)="-", "N/A", IF(RIGHT(E163,1)=")",IF(RIGHT(E163,2)="T)",-1000000000000*VALUE(MID(E163,2,LEN(E163)-3)),IF(RIGHT(E163,2)="M)",-1000000*VALUE(MID(E163,2,LEN(E163)-3)),IF(RIGHT(E163,2)="B)",-1000000000*VALUE(MID(E163,2,LEN(E163)-3)),IF(RIGHT(E163,2)="k)",-1000*VALUE(MID(E163,2,LEN(E163)-3)),VALUE(SUBSTITUTE(E163,",","")))))),IF(RIGHT(E163,1)="T",1000000000000*VALUE(LEFT(E163,LEN(E163)-1)),IF(RIGHT(E163,1)="M",1000000*VALUE(LEFT(E163,LEN(E163)-1)),IF(RIGHT(E163,1)="B",1000000000*VALUE(LEFT(E163,LEN(E163)-1)),IF(RIGHT(E163,1)="%",0.01*VALUE(LEFT(E163,LEN(E163)-1)),IF(RIGHT(E163,1)="k",1000*VALUE(LEFT(E163,LEN(E163)-1)),VALUE(SUBSTITUTE(E163,",",""))))))))),"N/A")</f>
        <v/>
      </c>
      <c r="M163">
        <f>IFERROR(IF(TRIM(F163)="-", "N/A", IF(RIGHT(F163,1)=")",IF(RIGHT(F163,2)="T)",-1000000000000*VALUE(MID(F163,2,LEN(F163)-3)),IF(RIGHT(F163,2)="M)",-1000000*VALUE(MID(F163,2,LEN(F163)-3)),IF(RIGHT(F163,2)="B)",-1000000000*VALUE(MID(F163,2,LEN(F163)-3)),IF(RIGHT(F163,2)="k)",-1000*VALUE(MID(F163,2,LEN(F163)-3)),VALUE(SUBSTITUTE(F163,",","")))))),IF(RIGHT(F163,1)="T",1000000000000*VALUE(LEFT(F163,LEN(F163)-1)),IF(RIGHT(F163,1)="M",1000000*VALUE(LEFT(F163,LEN(F163)-1)),IF(RIGHT(F163,1)="B",1000000000*VALUE(LEFT(F163,LEN(F163)-1)),IF(RIGHT(F163,1)="%",0.01*VALUE(LEFT(F163,LEN(F163)-1)),IF(RIGHT(F163,1)="k",1000*VALUE(LEFT(F163,LEN(F163)-1)),VALUE(SUBSTITUTE(F163,",",""))))))))),"N/A")</f>
        <v/>
      </c>
      <c r="N163">
        <f>IFERROR(IF(TRIM(G163)="-", "N/A", IF(RIGHT(G163,1)=")",IF(RIGHT(G163,2)="T)",-1000000000000*VALUE(MID(G163,2,LEN(G163)-3)),IF(RIGHT(G163,2)="M)",-1000000*VALUE(MID(G163,2,LEN(G163)-3)),IF(RIGHT(G163,2)="B)",-1000000000*VALUE(MID(G163,2,LEN(G163)-3)),IF(RIGHT(G163,2)="k)",-1000*VALUE(MID(G163,2,LEN(G163)-3)),VALUE(SUBSTITUTE(G163,",","")))))),IF(RIGHT(G163,1)="T",1000000000000*VALUE(LEFT(G163,LEN(G163)-1)),IF(RIGHT(G163,1)="M",1000000*VALUE(LEFT(G163,LEN(G163)-1)),IF(RIGHT(G163,1)="B",1000000000*VALUE(LEFT(G163,LEN(G163)-1)),IF(RIGHT(G163,1)="%",0.01*VALUE(LEFT(G163,LEN(G163)-1)),IF(RIGHT(G163,1)="k",1000*VALUE(LEFT(G163,LEN(G163)-1)),VALUE(SUBSTITUTE(G163,",",""))))))))),"N/A")</f>
        <v/>
      </c>
      <c r="P163">
        <f>MAX(J163:N163)</f>
        <v/>
      </c>
      <c r="Q163">
        <f>IFERROR(J144+MATCH(P163,J163:N163,0)-1,"")</f>
        <v/>
      </c>
      <c r="R163">
        <f>IF(Q163="","",MIN(J163:N163))</f>
        <v/>
      </c>
      <c r="S163">
        <f>IFERROR(J144+MATCH(R163,J163:N163,0)-1,"")</f>
        <v/>
      </c>
      <c r="T163">
        <f>IFERROR(AVERAGE(J163:N163),"")</f>
        <v/>
      </c>
      <c r="U163">
        <f>IFERROR(STDEV(J163:N163),"")</f>
        <v/>
      </c>
      <c r="V163">
        <f>IFERROR(IF(C163="-","",IF(ISBLANK(B163),"",IF(OR(ISNUMBER(FIND("Growth",B163)),ISNUMBER(FIND("Margin",B163))),"",(J163-T163)/U163))),"")</f>
        <v/>
      </c>
      <c r="W163">
        <f>IFERROR(IF(OR(D163="-",ISBLANK(D163)),"",(K163-T163)/U163),"")</f>
        <v/>
      </c>
      <c r="X163">
        <f>IFERROR(IF(OR(E163="-",ISBLANK(E163)),"",(L163-T163)/U163),"")</f>
        <v/>
      </c>
      <c r="Y163">
        <f>IFERROR(IF(OR(F163="-",ISBLANK(F163)),"",(M163-T163)/U163),"")</f>
        <v/>
      </c>
      <c r="Z163">
        <f>IFERROR(IF(OR(G163="-",ISBLANK(G163)),"",(N163-T163)/U163),"")</f>
        <v/>
      </c>
      <c r="AA163">
        <f>IF(MAX(MAX(V163:Z163),ABS(MIN(V163:Z163)))=ABS(MIN(V163:Z163)),MIN(V163:Z163),MAX(V163:Z163))</f>
        <v/>
      </c>
      <c r="AB163">
        <f>IFERROR(V144+MATCH(AA163,V163:Z163,0)-1,"")</f>
        <v/>
      </c>
      <c r="AC163">
        <f>IF(AB163&lt;&gt;"",IF(S163=AB163,"Low",IF(AB163=Q163,"High","")),"")</f>
        <v/>
      </c>
      <c r="AE163">
        <f>IF(ISNUMBER(MATCH("N/A",J163:N163,0)),"",IFERROR((5 * SUMPRODUCT(J144:N144,J163:N163) - PRODUCT(SUM(J144:N144),SUM(J163:N163))) / ((5 * SUM((J144^2)+(K144^2)+(L144^2)+(M144^2)+(N144^2))) - SUM(J144:N144)^2),""))</f>
        <v/>
      </c>
      <c r="AF163">
        <f>IFERROR(CORREL(J144:N144,J163:N163),"")</f>
        <v/>
      </c>
      <c r="AZ163">
        <f>IF(Q163=S163,0,1)</f>
        <v/>
      </c>
      <c r="BA163">
        <f>IF(AZ163=1,IF(Q163="","",IF(Q163=N144,"Yes","No")),"")</f>
        <v/>
      </c>
      <c r="BB163">
        <f>IF(BA163="Yes",P163,"")</f>
        <v/>
      </c>
      <c r="BC163">
        <f>IF(AZ163=1,IF(S163="","",IF(S163=N144,"Yes","No")),"")</f>
        <v/>
      </c>
      <c r="BD163">
        <f>IF(BC163="Yes",R163,"")</f>
        <v/>
      </c>
      <c r="BE163">
        <f>IFERROR(IF(SIGN(AE163)=1,"Increasing",IF(SIGN(AE163)=-1,"Decreasing","")),"")</f>
        <v/>
      </c>
      <c r="BF163">
        <f>IF(OR(AND(BE163="Increasing",BA163="Yes"),AND(BE163="Decreasing",BC163="Yes")),"Yes","No")</f>
        <v/>
      </c>
      <c r="BG163">
        <f>IF(I163="pos_trend","Yes","No")</f>
        <v/>
      </c>
      <c r="BH163">
        <f>IF(AF163&lt;&gt;"",IF(ABS(AF163)&gt;0.8,"Yes","No"),"")</f>
        <v/>
      </c>
    </row>
    <row r="164" spans="1:60">
      <c s="1" r="A164" t="n">
        <v>8</v>
      </c>
      <c r="B164" t="s">
        <v>135</v>
      </c>
      <c r="C164" t="s"/>
      <c r="I164">
        <f>IF(AND(K164&gt; J164, L164&gt; K164, M164&gt; L164, N164&gt; M164), "pos_trend", IF(AND(K164&lt; J164, L164&lt; K164, M164&lt; L164, N164&lt; M164), "neg_trend", "N/A"))</f>
        <v/>
      </c>
      <c r="J164">
        <f>IFERROR(IF(TRIM(C164)="-", "N/A", IF(RIGHT(C164,1)=")",IF(RIGHT(C164,2)="T)",-1000000000000*VALUE(MID(C164,2,LEN(C164)-3)),IF(RIGHT(C164,2)="M)",-1000000*VALUE(MID(C164,2,LEN(C164)-3)),IF(RIGHT(C164,2)="B)",-1000000000*VALUE(MID(C164,2,LEN(C164)-3)),IF(RIGHT(C164,2)="k)",-1000*VALUE(MID(C164,2,LEN(C164)-3)),VALUE(SUBSTITUTE(C164,",","")))))),IF(RIGHT(C164,1)="T",1000000000000*VALUE(LEFT(C164,LEN(C164)-1)),IF(RIGHT(C164,1)="M",1000000*VALUE(LEFT(C164,LEN(C164)-1)),IF(RIGHT(C164,1)="B",1000000000*VALUE(LEFT(C164,LEN(C164)-1)),IF(RIGHT(C164,1)="%",0.01*VALUE(LEFT(C164,LEN(C164)-1)),IF(RIGHT(C164,1)="k",1000*VALUE(LEFT(C164,LEN(C164)-1)),VALUE(SUBSTITUTE(C164,",",""))))))))),"N/A")</f>
        <v/>
      </c>
      <c r="K164">
        <f>IFERROR(IF(TRIM(D164)="-", "N/A", IF(RIGHT(D164,1)=")",IF(RIGHT(D164,2)="T)",-1000000000000*VALUE(MID(D164,2,LEN(D164)-3)),IF(RIGHT(D164,2)="M)",-1000000*VALUE(MID(D164,2,LEN(D164)-3)),IF(RIGHT(D164,2)="B)",-1000000000*VALUE(MID(D164,2,LEN(D164)-3)),IF(RIGHT(D164,2)="k)",-1000*VALUE(MID(D164,2,LEN(D164)-3)),VALUE(SUBSTITUTE(D164,",","")))))),IF(RIGHT(D164,1)="T",1000000000000*VALUE(LEFT(D164,LEN(D164)-1)),IF(RIGHT(D164,1)="M",1000000*VALUE(LEFT(D164,LEN(D164)-1)),IF(RIGHT(D164,1)="B",1000000000*VALUE(LEFT(D164,LEN(D164)-1)),IF(RIGHT(D164,1)="%",0.01*VALUE(LEFT(D164,LEN(D164)-1)),IF(RIGHT(D164,1)="k",1000*VALUE(LEFT(D164,LEN(D164)-1)),VALUE(SUBSTITUTE(D164,",",""))))))))),"N/A")</f>
        <v/>
      </c>
      <c r="L164">
        <f>IFERROR(IF(TRIM(E164)="-", "N/A", IF(RIGHT(E164,1)=")",IF(RIGHT(E164,2)="T)",-1000000000000*VALUE(MID(E164,2,LEN(E164)-3)),IF(RIGHT(E164,2)="M)",-1000000*VALUE(MID(E164,2,LEN(E164)-3)),IF(RIGHT(E164,2)="B)",-1000000000*VALUE(MID(E164,2,LEN(E164)-3)),IF(RIGHT(E164,2)="k)",-1000*VALUE(MID(E164,2,LEN(E164)-3)),VALUE(SUBSTITUTE(E164,",","")))))),IF(RIGHT(E164,1)="T",1000000000000*VALUE(LEFT(E164,LEN(E164)-1)),IF(RIGHT(E164,1)="M",1000000*VALUE(LEFT(E164,LEN(E164)-1)),IF(RIGHT(E164,1)="B",1000000000*VALUE(LEFT(E164,LEN(E164)-1)),IF(RIGHT(E164,1)="%",0.01*VALUE(LEFT(E164,LEN(E164)-1)),IF(RIGHT(E164,1)="k",1000*VALUE(LEFT(E164,LEN(E164)-1)),VALUE(SUBSTITUTE(E164,",",""))))))))),"N/A")</f>
        <v/>
      </c>
      <c r="M164">
        <f>IFERROR(IF(TRIM(F164)="-", "N/A", IF(RIGHT(F164,1)=")",IF(RIGHT(F164,2)="T)",-1000000000000*VALUE(MID(F164,2,LEN(F164)-3)),IF(RIGHT(F164,2)="M)",-1000000*VALUE(MID(F164,2,LEN(F164)-3)),IF(RIGHT(F164,2)="B)",-1000000000*VALUE(MID(F164,2,LEN(F164)-3)),IF(RIGHT(F164,2)="k)",-1000*VALUE(MID(F164,2,LEN(F164)-3)),VALUE(SUBSTITUTE(F164,",","")))))),IF(RIGHT(F164,1)="T",1000000000000*VALUE(LEFT(F164,LEN(F164)-1)),IF(RIGHT(F164,1)="M",1000000*VALUE(LEFT(F164,LEN(F164)-1)),IF(RIGHT(F164,1)="B",1000000000*VALUE(LEFT(F164,LEN(F164)-1)),IF(RIGHT(F164,1)="%",0.01*VALUE(LEFT(F164,LEN(F164)-1)),IF(RIGHT(F164,1)="k",1000*VALUE(LEFT(F164,LEN(F164)-1)),VALUE(SUBSTITUTE(F164,",",""))))))))),"N/A")</f>
        <v/>
      </c>
      <c r="N164">
        <f>IFERROR(IF(TRIM(G164)="-", "N/A", IF(RIGHT(G164,1)=")",IF(RIGHT(G164,2)="T)",-1000000000000*VALUE(MID(G164,2,LEN(G164)-3)),IF(RIGHT(G164,2)="M)",-1000000*VALUE(MID(G164,2,LEN(G164)-3)),IF(RIGHT(G164,2)="B)",-1000000000*VALUE(MID(G164,2,LEN(G164)-3)),IF(RIGHT(G164,2)="k)",-1000*VALUE(MID(G164,2,LEN(G164)-3)),VALUE(SUBSTITUTE(G164,",","")))))),IF(RIGHT(G164,1)="T",1000000000000*VALUE(LEFT(G164,LEN(G164)-1)),IF(RIGHT(G164,1)="M",1000000*VALUE(LEFT(G164,LEN(G164)-1)),IF(RIGHT(G164,1)="B",1000000000*VALUE(LEFT(G164,LEN(G164)-1)),IF(RIGHT(G164,1)="%",0.01*VALUE(LEFT(G164,LEN(G164)-1)),IF(RIGHT(G164,1)="k",1000*VALUE(LEFT(G164,LEN(G164)-1)),VALUE(SUBSTITUTE(G164,",",""))))))))),"N/A")</f>
        <v/>
      </c>
      <c r="P164">
        <f>MAX(J164:N164)</f>
        <v/>
      </c>
      <c r="Q164">
        <f>IFERROR(J144+MATCH(P164,J164:N164,0)-1,"")</f>
        <v/>
      </c>
      <c r="R164">
        <f>IF(Q164="","",MIN(J164:N164))</f>
        <v/>
      </c>
      <c r="S164">
        <f>IFERROR(J144+MATCH(R164,J164:N164,0)-1,"")</f>
        <v/>
      </c>
      <c r="T164">
        <f>IFERROR(AVERAGE(J164:N164),"")</f>
        <v/>
      </c>
      <c r="U164">
        <f>IFERROR(STDEV(J164:N164),"")</f>
        <v/>
      </c>
      <c r="V164">
        <f>IFERROR(IF(C164="-","",IF(ISBLANK(B164),"",IF(OR(ISNUMBER(FIND("Growth",B164)),ISNUMBER(FIND("Margin",B164))),"",(J164-T164)/U164))),"")</f>
        <v/>
      </c>
      <c r="W164">
        <f>IFERROR(IF(OR(D164="-",ISBLANK(D164)),"",(K164-T164)/U164),"")</f>
        <v/>
      </c>
      <c r="X164">
        <f>IFERROR(IF(OR(E164="-",ISBLANK(E164)),"",(L164-T164)/U164),"")</f>
        <v/>
      </c>
      <c r="Y164">
        <f>IFERROR(IF(OR(F164="-",ISBLANK(F164)),"",(M164-T164)/U164),"")</f>
        <v/>
      </c>
      <c r="Z164">
        <f>IFERROR(IF(OR(G164="-",ISBLANK(G164)),"",(N164-T164)/U164),"")</f>
        <v/>
      </c>
      <c r="AA164">
        <f>IF(MAX(MAX(V164:Z164),ABS(MIN(V164:Z164)))=ABS(MIN(V164:Z164)),MIN(V164:Z164),MAX(V164:Z164))</f>
        <v/>
      </c>
      <c r="AB164">
        <f>IFERROR(V144+MATCH(AA164,V164:Z164,0)-1,"")</f>
        <v/>
      </c>
      <c r="AC164">
        <f>IF(AB164&lt;&gt;"",IF(S164=AB164,"Low",IF(AB164=Q164,"High","")),"")</f>
        <v/>
      </c>
      <c r="AE164">
        <f>IF(ISNUMBER(MATCH("N/A",J164:N164,0)),"",IFERROR((5 * SUMPRODUCT(J144:N144,J164:N164) - PRODUCT(SUM(J144:N144),SUM(J164:N164))) / ((5 * SUM((J144^2)+(K144^2)+(L144^2)+(M144^2)+(N144^2))) - SUM(J144:N144)^2),""))</f>
        <v/>
      </c>
      <c r="AF164">
        <f>IFERROR(CORREL(J144:N144,J164:N164),"")</f>
        <v/>
      </c>
      <c r="AZ164">
        <f>IF(Q164=S164,0,1)</f>
        <v/>
      </c>
      <c r="BA164">
        <f>IF(AZ164=1,IF(Q164="","",IF(Q164=N144,"Yes","No")),"")</f>
        <v/>
      </c>
      <c r="BB164">
        <f>IF(BA164="Yes",P164,"")</f>
        <v/>
      </c>
      <c r="BC164">
        <f>IF(AZ164=1,IF(S164="","",IF(S164=N144,"Yes","No")),"")</f>
        <v/>
      </c>
      <c r="BD164">
        <f>IF(BC164="Yes",R164,"")</f>
        <v/>
      </c>
      <c r="BE164">
        <f>IFERROR(IF(SIGN(AE164)=1,"Increasing",IF(SIGN(AE164)=-1,"Decreasing","")),"")</f>
        <v/>
      </c>
      <c r="BF164">
        <f>IF(OR(AND(BE164="Increasing",BA164="Yes"),AND(BE164="Decreasing",BC164="Yes")),"Yes","No")</f>
        <v/>
      </c>
      <c r="BG164">
        <f>IF(I164="pos_trend","Yes","No")</f>
        <v/>
      </c>
      <c r="BH164">
        <f>IF(AF164&lt;&gt;"",IF(ABS(AF164)&gt;0.8,"Yes","No"),"")</f>
        <v/>
      </c>
    </row>
    <row r="165" spans="1:60">
      <c r="I165">
        <f>IF(AND(K165&gt; J165, L165&gt; K165, M165&gt; L165, N165&gt; M165), "pos_trend", IF(AND(K165&lt; J165, L165&lt; K165, M165&lt; L165, N165&lt; M165), "neg_trend", "N/A"))</f>
        <v/>
      </c>
      <c r="J165">
        <f>IFERROR(IF(TRIM(C165)="-", "N/A", IF(RIGHT(C165,1)=")",IF(RIGHT(C165,2)="T)",-1000000000000*VALUE(MID(C165,2,LEN(C165)-3)),IF(RIGHT(C165,2)="M)",-1000000*VALUE(MID(C165,2,LEN(C165)-3)),IF(RIGHT(C165,2)="B)",-1000000000*VALUE(MID(C165,2,LEN(C165)-3)),IF(RIGHT(C165,2)="k)",-1000*VALUE(MID(C165,2,LEN(C165)-3)),VALUE(SUBSTITUTE(C165,",","")))))),IF(RIGHT(C165,1)="T",1000000000000*VALUE(LEFT(C165,LEN(C165)-1)),IF(RIGHT(C165,1)="M",1000000*VALUE(LEFT(C165,LEN(C165)-1)),IF(RIGHT(C165,1)="B",1000000000*VALUE(LEFT(C165,LEN(C165)-1)),IF(RIGHT(C165,1)="%",0.01*VALUE(LEFT(C165,LEN(C165)-1)),IF(RIGHT(C165,1)="k",1000*VALUE(LEFT(C165,LEN(C165)-1)),VALUE(SUBSTITUTE(C165,",",""))))))))),"N/A")</f>
        <v/>
      </c>
      <c r="K165">
        <f>IFERROR(IF(TRIM(D165)="-", "N/A", IF(RIGHT(D165,1)=")",IF(RIGHT(D165,2)="T)",-1000000000000*VALUE(MID(D165,2,LEN(D165)-3)),IF(RIGHT(D165,2)="M)",-1000000*VALUE(MID(D165,2,LEN(D165)-3)),IF(RIGHT(D165,2)="B)",-1000000000*VALUE(MID(D165,2,LEN(D165)-3)),IF(RIGHT(D165,2)="k)",-1000*VALUE(MID(D165,2,LEN(D165)-3)),VALUE(SUBSTITUTE(D165,",","")))))),IF(RIGHT(D165,1)="T",1000000000000*VALUE(LEFT(D165,LEN(D165)-1)),IF(RIGHT(D165,1)="M",1000000*VALUE(LEFT(D165,LEN(D165)-1)),IF(RIGHT(D165,1)="B",1000000000*VALUE(LEFT(D165,LEN(D165)-1)),IF(RIGHT(D165,1)="%",0.01*VALUE(LEFT(D165,LEN(D165)-1)),IF(RIGHT(D165,1)="k",1000*VALUE(LEFT(D165,LEN(D165)-1)),VALUE(SUBSTITUTE(D165,",",""))))))))),"N/A")</f>
        <v/>
      </c>
      <c r="L165">
        <f>IFERROR(IF(TRIM(E165)="-", "N/A", IF(RIGHT(E165,1)=")",IF(RIGHT(E165,2)="T)",-1000000000000*VALUE(MID(E165,2,LEN(E165)-3)),IF(RIGHT(E165,2)="M)",-1000000*VALUE(MID(E165,2,LEN(E165)-3)),IF(RIGHT(E165,2)="B)",-1000000000*VALUE(MID(E165,2,LEN(E165)-3)),IF(RIGHT(E165,2)="k)",-1000*VALUE(MID(E165,2,LEN(E165)-3)),VALUE(SUBSTITUTE(E165,",","")))))),IF(RIGHT(E165,1)="T",1000000000000*VALUE(LEFT(E165,LEN(E165)-1)),IF(RIGHT(E165,1)="M",1000000*VALUE(LEFT(E165,LEN(E165)-1)),IF(RIGHT(E165,1)="B",1000000000*VALUE(LEFT(E165,LEN(E165)-1)),IF(RIGHT(E165,1)="%",0.01*VALUE(LEFT(E165,LEN(E165)-1)),IF(RIGHT(E165,1)="k",1000*VALUE(LEFT(E165,LEN(E165)-1)),VALUE(SUBSTITUTE(E165,",",""))))))))),"N/A")</f>
        <v/>
      </c>
      <c r="M165">
        <f>IFERROR(IF(TRIM(F165)="-", "N/A", IF(RIGHT(F165,1)=")",IF(RIGHT(F165,2)="T)",-1000000000000*VALUE(MID(F165,2,LEN(F165)-3)),IF(RIGHT(F165,2)="M)",-1000000*VALUE(MID(F165,2,LEN(F165)-3)),IF(RIGHT(F165,2)="B)",-1000000000*VALUE(MID(F165,2,LEN(F165)-3)),IF(RIGHT(F165,2)="k)",-1000*VALUE(MID(F165,2,LEN(F165)-3)),VALUE(SUBSTITUTE(F165,",","")))))),IF(RIGHT(F165,1)="T",1000000000000*VALUE(LEFT(F165,LEN(F165)-1)),IF(RIGHT(F165,1)="M",1000000*VALUE(LEFT(F165,LEN(F165)-1)),IF(RIGHT(F165,1)="B",1000000000*VALUE(LEFT(F165,LEN(F165)-1)),IF(RIGHT(F165,1)="%",0.01*VALUE(LEFT(F165,LEN(F165)-1)),IF(RIGHT(F165,1)="k",1000*VALUE(LEFT(F165,LEN(F165)-1)),VALUE(SUBSTITUTE(F165,",",""))))))))),"N/A")</f>
        <v/>
      </c>
      <c r="N165">
        <f>IFERROR(IF(TRIM(G165)="-", "N/A", IF(RIGHT(G165,1)=")",IF(RIGHT(G165,2)="T)",-1000000000000*VALUE(MID(G165,2,LEN(G165)-3)),IF(RIGHT(G165,2)="M)",-1000000*VALUE(MID(G165,2,LEN(G165)-3)),IF(RIGHT(G165,2)="B)",-1000000000*VALUE(MID(G165,2,LEN(G165)-3)),IF(RIGHT(G165,2)="k)",-1000*VALUE(MID(G165,2,LEN(G165)-3)),VALUE(SUBSTITUTE(G165,",","")))))),IF(RIGHT(G165,1)="T",1000000000000*VALUE(LEFT(G165,LEN(G165)-1)),IF(RIGHT(G165,1)="M",1000000*VALUE(LEFT(G165,LEN(G165)-1)),IF(RIGHT(G165,1)="B",1000000000*VALUE(LEFT(G165,LEN(G165)-1)),IF(RIGHT(G165,1)="%",0.01*VALUE(LEFT(G165,LEN(G165)-1)),IF(RIGHT(G165,1)="k",1000*VALUE(LEFT(G165,LEN(G165)-1)),VALUE(SUBSTITUTE(G165,",",""))))))))),"N/A")</f>
        <v/>
      </c>
      <c r="P165">
        <f>MAX(J165:N165)</f>
        <v/>
      </c>
      <c r="Q165">
        <f>IFERROR(J144+MATCH(P165,J165:N165,0)-1,"")</f>
        <v/>
      </c>
      <c r="R165">
        <f>IF(Q165="","",MIN(J165:N165))</f>
        <v/>
      </c>
      <c r="S165">
        <f>IFERROR(J144+MATCH(R165,J165:N165,0)-1,"")</f>
        <v/>
      </c>
      <c r="T165">
        <f>IFERROR(AVERAGE(J165:N165),"")</f>
        <v/>
      </c>
      <c r="U165">
        <f>IFERROR(STDEV(J165:N165),"")</f>
        <v/>
      </c>
      <c r="V165">
        <f>IFERROR(IF(C165="-","",IF(ISBLANK(B165),"",IF(OR(ISNUMBER(FIND("Growth",B165)),ISNUMBER(FIND("Margin",B165))),"",(J165-T165)/U165))),"")</f>
        <v/>
      </c>
      <c r="W165">
        <f>IFERROR(IF(OR(D165="-",ISBLANK(D165)),"",(K165-T165)/U165),"")</f>
        <v/>
      </c>
      <c r="X165">
        <f>IFERROR(IF(OR(E165="-",ISBLANK(E165)),"",(L165-T165)/U165),"")</f>
        <v/>
      </c>
      <c r="Y165">
        <f>IFERROR(IF(OR(F165="-",ISBLANK(F165)),"",(M165-T165)/U165),"")</f>
        <v/>
      </c>
      <c r="Z165">
        <f>IFERROR(IF(OR(G165="-",ISBLANK(G165)),"",(N165-T165)/U165),"")</f>
        <v/>
      </c>
      <c r="AA165">
        <f>IF(MAX(MAX(V165:Z165),ABS(MIN(V165:Z165)))=ABS(MIN(V165:Z165)),MIN(V165:Z165),MAX(V165:Z165))</f>
        <v/>
      </c>
      <c r="AB165">
        <f>IFERROR(V144+MATCH(AA165,V165:Z165,0)-1,"")</f>
        <v/>
      </c>
      <c r="AC165">
        <f>IF(AB165&lt;&gt;"",IF(S165=AB165,"Low",IF(AB165=Q165,"High","")),"")</f>
        <v/>
      </c>
      <c r="AE165">
        <f>IF(ISNUMBER(MATCH("N/A",J165:N165,0)),"",IFERROR((5 * SUMPRODUCT(J144:N144,J165:N165) - PRODUCT(SUM(J144:N144),SUM(J165:N165))) / ((5 * SUM((J144^2)+(K144^2)+(L144^2)+(M144^2)+(N144^2))) - SUM(J144:N144)^2),""))</f>
        <v/>
      </c>
      <c r="AF165">
        <f>IFERROR(CORREL(J144:N144,J165:N165),"")</f>
        <v/>
      </c>
      <c r="AZ165">
        <f>IF(Q165=S165,0,1)</f>
        <v/>
      </c>
      <c r="BA165">
        <f>IF(AZ165=1,IF(Q165="","",IF(Q165=N144,"Yes","No")),"")</f>
        <v/>
      </c>
      <c r="BB165">
        <f>IF(BA165="Yes",P165,"")</f>
        <v/>
      </c>
      <c r="BC165">
        <f>IF(AZ165=1,IF(S165="","",IF(S165=N144,"Yes","No")),"")</f>
        <v/>
      </c>
      <c r="BD165">
        <f>IF(BC165="Yes",R165,"")</f>
        <v/>
      </c>
      <c r="BE165">
        <f>IFERROR(IF(SIGN(AE165)=1,"Increasing",IF(SIGN(AE165)=-1,"Decreasing","")),"")</f>
        <v/>
      </c>
      <c r="BF165">
        <f>IF(OR(AND(BE165="Increasing",BA165="Yes"),AND(BE165="Decreasing",BC165="Yes")),"Yes","No")</f>
        <v/>
      </c>
      <c r="BG165">
        <f>IF(I165="pos_trend","Yes","No")</f>
        <v/>
      </c>
      <c r="BH165">
        <f>IF(AF165&lt;&gt;"",IF(ABS(AF165)&gt;0.8,"Yes","No"),"")</f>
        <v/>
      </c>
    </row>
    <row r="166" spans="1:60">
      <c r="I166">
        <f>IF(AND(K166&gt; J166, L166&gt; K166, M166&gt; L166, N166&gt; M166), "pos_trend", IF(AND(K166&lt; J166, L166&lt; K166, M166&lt; L166, N166&lt; M166), "neg_trend", "N/A"))</f>
        <v/>
      </c>
      <c r="J166">
        <f>IFERROR(IF(TRIM(C166)="-", "N/A", IF(RIGHT(C166,1)=")",IF(RIGHT(C166,2)="T)",-1000000000000*VALUE(MID(C166,2,LEN(C166)-3)),IF(RIGHT(C166,2)="M)",-1000000*VALUE(MID(C166,2,LEN(C166)-3)),IF(RIGHT(C166,2)="B)",-1000000000*VALUE(MID(C166,2,LEN(C166)-3)),IF(RIGHT(C166,2)="k)",-1000*VALUE(MID(C166,2,LEN(C166)-3)),VALUE(SUBSTITUTE(C166,",","")))))),IF(RIGHT(C166,1)="T",1000000000000*VALUE(LEFT(C166,LEN(C166)-1)),IF(RIGHT(C166,1)="M",1000000*VALUE(LEFT(C166,LEN(C166)-1)),IF(RIGHT(C166,1)="B",1000000000*VALUE(LEFT(C166,LEN(C166)-1)),IF(RIGHT(C166,1)="%",0.01*VALUE(LEFT(C166,LEN(C166)-1)),IF(RIGHT(C166,1)="k",1000*VALUE(LEFT(C166,LEN(C166)-1)),VALUE(SUBSTITUTE(C166,",",""))))))))),"N/A")</f>
        <v/>
      </c>
      <c r="K166">
        <f>IFERROR(IF(TRIM(D166)="-", "N/A", IF(RIGHT(D166,1)=")",IF(RIGHT(D166,2)="T)",-1000000000000*VALUE(MID(D166,2,LEN(D166)-3)),IF(RIGHT(D166,2)="M)",-1000000*VALUE(MID(D166,2,LEN(D166)-3)),IF(RIGHT(D166,2)="B)",-1000000000*VALUE(MID(D166,2,LEN(D166)-3)),IF(RIGHT(D166,2)="k)",-1000*VALUE(MID(D166,2,LEN(D166)-3)),VALUE(SUBSTITUTE(D166,",","")))))),IF(RIGHT(D166,1)="T",1000000000000*VALUE(LEFT(D166,LEN(D166)-1)),IF(RIGHT(D166,1)="M",1000000*VALUE(LEFT(D166,LEN(D166)-1)),IF(RIGHT(D166,1)="B",1000000000*VALUE(LEFT(D166,LEN(D166)-1)),IF(RIGHT(D166,1)="%",0.01*VALUE(LEFT(D166,LEN(D166)-1)),IF(RIGHT(D166,1)="k",1000*VALUE(LEFT(D166,LEN(D166)-1)),VALUE(SUBSTITUTE(D166,",",""))))))))),"N/A")</f>
        <v/>
      </c>
      <c r="L166">
        <f>IFERROR(IF(TRIM(E166)="-", "N/A", IF(RIGHT(E166,1)=")",IF(RIGHT(E166,2)="T)",-1000000000000*VALUE(MID(E166,2,LEN(E166)-3)),IF(RIGHT(E166,2)="M)",-1000000*VALUE(MID(E166,2,LEN(E166)-3)),IF(RIGHT(E166,2)="B)",-1000000000*VALUE(MID(E166,2,LEN(E166)-3)),IF(RIGHT(E166,2)="k)",-1000*VALUE(MID(E166,2,LEN(E166)-3)),VALUE(SUBSTITUTE(E166,",","")))))),IF(RIGHT(E166,1)="T",1000000000000*VALUE(LEFT(E166,LEN(E166)-1)),IF(RIGHT(E166,1)="M",1000000*VALUE(LEFT(E166,LEN(E166)-1)),IF(RIGHT(E166,1)="B",1000000000*VALUE(LEFT(E166,LEN(E166)-1)),IF(RIGHT(E166,1)="%",0.01*VALUE(LEFT(E166,LEN(E166)-1)),IF(RIGHT(E166,1)="k",1000*VALUE(LEFT(E166,LEN(E166)-1)),VALUE(SUBSTITUTE(E166,",",""))))))))),"N/A")</f>
        <v/>
      </c>
      <c r="M166">
        <f>IFERROR(IF(TRIM(F166)="-", "N/A", IF(RIGHT(F166,1)=")",IF(RIGHT(F166,2)="T)",-1000000000000*VALUE(MID(F166,2,LEN(F166)-3)),IF(RIGHT(F166,2)="M)",-1000000*VALUE(MID(F166,2,LEN(F166)-3)),IF(RIGHT(F166,2)="B)",-1000000000*VALUE(MID(F166,2,LEN(F166)-3)),IF(RIGHT(F166,2)="k)",-1000*VALUE(MID(F166,2,LEN(F166)-3)),VALUE(SUBSTITUTE(F166,",","")))))),IF(RIGHT(F166,1)="T",1000000000000*VALUE(LEFT(F166,LEN(F166)-1)),IF(RIGHT(F166,1)="M",1000000*VALUE(LEFT(F166,LEN(F166)-1)),IF(RIGHT(F166,1)="B",1000000000*VALUE(LEFT(F166,LEN(F166)-1)),IF(RIGHT(F166,1)="%",0.01*VALUE(LEFT(F166,LEN(F166)-1)),IF(RIGHT(F166,1)="k",1000*VALUE(LEFT(F166,LEN(F166)-1)),VALUE(SUBSTITUTE(F166,",",""))))))))),"N/A")</f>
        <v/>
      </c>
      <c r="N166">
        <f>IFERROR(IF(TRIM(G166)="-", "N/A", IF(RIGHT(G166,1)=")",IF(RIGHT(G166,2)="T)",-1000000000000*VALUE(MID(G166,2,LEN(G166)-3)),IF(RIGHT(G166,2)="M)",-1000000*VALUE(MID(G166,2,LEN(G166)-3)),IF(RIGHT(G166,2)="B)",-1000000000*VALUE(MID(G166,2,LEN(G166)-3)),IF(RIGHT(G166,2)="k)",-1000*VALUE(MID(G166,2,LEN(G166)-3)),VALUE(SUBSTITUTE(G166,",","")))))),IF(RIGHT(G166,1)="T",1000000000000*VALUE(LEFT(G166,LEN(G166)-1)),IF(RIGHT(G166,1)="M",1000000*VALUE(LEFT(G166,LEN(G166)-1)),IF(RIGHT(G166,1)="B",1000000000*VALUE(LEFT(G166,LEN(G166)-1)),IF(RIGHT(G166,1)="%",0.01*VALUE(LEFT(G166,LEN(G166)-1)),IF(RIGHT(G166,1)="k",1000*VALUE(LEFT(G166,LEN(G166)-1)),VALUE(SUBSTITUTE(G166,",",""))))))))),"N/A")</f>
        <v/>
      </c>
      <c r="P166">
        <f>MAX(J166:N166)</f>
        <v/>
      </c>
      <c r="Q166">
        <f>IFERROR(J144+MATCH(P166,J166:N166,0)-1,"")</f>
        <v/>
      </c>
      <c r="R166">
        <f>IF(Q166="","",MIN(J166:N166))</f>
        <v/>
      </c>
      <c r="S166">
        <f>IFERROR(J144+MATCH(R166,J166:N166,0)-1,"")</f>
        <v/>
      </c>
      <c r="T166">
        <f>IFERROR(AVERAGE(J166:N166),"")</f>
        <v/>
      </c>
      <c r="U166">
        <f>IFERROR(STDEV(J166:N166),"")</f>
        <v/>
      </c>
      <c r="V166">
        <f>IFERROR(IF(C166="-","",IF(ISBLANK(B166),"",IF(OR(ISNUMBER(FIND("Growth",B166)),ISNUMBER(FIND("Margin",B166))),"",(J166-T166)/U166))),"")</f>
        <v/>
      </c>
      <c r="W166">
        <f>IFERROR(IF(OR(D166="-",ISBLANK(D166)),"",(K166-T166)/U166),"")</f>
        <v/>
      </c>
      <c r="X166">
        <f>IFERROR(IF(OR(E166="-",ISBLANK(E166)),"",(L166-T166)/U166),"")</f>
        <v/>
      </c>
      <c r="Y166">
        <f>IFERROR(IF(OR(F166="-",ISBLANK(F166)),"",(M166-T166)/U166),"")</f>
        <v/>
      </c>
      <c r="Z166">
        <f>IFERROR(IF(OR(G166="-",ISBLANK(G166)),"",(N166-T166)/U166),"")</f>
        <v/>
      </c>
      <c r="AA166">
        <f>IF(MAX(MAX(V166:Z166),ABS(MIN(V166:Z166)))=ABS(MIN(V166:Z166)),MIN(V166:Z166),MAX(V166:Z166))</f>
        <v/>
      </c>
      <c r="AB166">
        <f>IFERROR(V144+MATCH(AA166,V166:Z166,0)-1,"")</f>
        <v/>
      </c>
      <c r="AC166">
        <f>IF(AB166&lt;&gt;"",IF(S166=AB166,"Low",IF(AB166=Q166,"High","")),"")</f>
        <v/>
      </c>
      <c r="AE166">
        <f>IF(ISNUMBER(MATCH("N/A",J166:N166,0)),"",IFERROR((5 * SUMPRODUCT(J144:N144,J166:N166) - PRODUCT(SUM(J144:N144),SUM(J166:N166))) / ((5 * SUM((J144^2)+(K144^2)+(L144^2)+(M144^2)+(N144^2))) - SUM(J144:N144)^2),""))</f>
        <v/>
      </c>
      <c r="AF166">
        <f>IFERROR(CORREL(J144:N144,J166:N166),"")</f>
        <v/>
      </c>
      <c r="AZ166">
        <f>IF(Q166=S166,0,1)</f>
        <v/>
      </c>
      <c r="BA166">
        <f>IF(AZ166=1,IF(Q166="","",IF(Q166=N144,"Yes","No")),"")</f>
        <v/>
      </c>
      <c r="BB166">
        <f>IF(BA166="Yes",P166,"")</f>
        <v/>
      </c>
      <c r="BC166">
        <f>IF(AZ166=1,IF(S166="","",IF(S166=N144,"Yes","No")),"")</f>
        <v/>
      </c>
      <c r="BD166">
        <f>IF(BC166="Yes",R166,"")</f>
        <v/>
      </c>
      <c r="BE166">
        <f>IFERROR(IF(SIGN(AE166)=1,"Increasing",IF(SIGN(AE166)=-1,"Decreasing","")),"")</f>
        <v/>
      </c>
      <c r="BF166">
        <f>IF(OR(AND(BE166="Increasing",BA166="Yes"),AND(BE166="Decreasing",BC166="Yes")),"Yes","No")</f>
        <v/>
      </c>
      <c r="BG166">
        <f>IF(I166="pos_trend","Yes","No")</f>
        <v/>
      </c>
      <c r="BH166">
        <f>IF(AF166&lt;&gt;"",IF(ABS(AF166)&gt;0.8,"Yes","No"),"")</f>
        <v/>
      </c>
    </row>
    <row r="167" spans="1:60">
      <c r="I167">
        <f>IF(AND(K167&gt; J167, L167&gt; K167, M167&gt; L167, N167&gt; M167), "pos_trend", IF(AND(K167&lt; J167, L167&lt; K167, M167&lt; L167, N167&lt; M167), "neg_trend", "N/A"))</f>
        <v/>
      </c>
      <c r="J167">
        <f>IFERROR(IF(TRIM(C167)="-", "N/A", IF(RIGHT(C167,1)=")",IF(RIGHT(C167,2)="T)",-1000000000000*VALUE(MID(C167,2,LEN(C167)-3)),IF(RIGHT(C167,2)="M)",-1000000*VALUE(MID(C167,2,LEN(C167)-3)),IF(RIGHT(C167,2)="B)",-1000000000*VALUE(MID(C167,2,LEN(C167)-3)),IF(RIGHT(C167,2)="k)",-1000*VALUE(MID(C167,2,LEN(C167)-3)),VALUE(SUBSTITUTE(C167,",","")))))),IF(RIGHT(C167,1)="T",1000000000000*VALUE(LEFT(C167,LEN(C167)-1)),IF(RIGHT(C167,1)="M",1000000*VALUE(LEFT(C167,LEN(C167)-1)),IF(RIGHT(C167,1)="B",1000000000*VALUE(LEFT(C167,LEN(C167)-1)),IF(RIGHT(C167,1)="%",0.01*VALUE(LEFT(C167,LEN(C167)-1)),IF(RIGHT(C167,1)="k",1000*VALUE(LEFT(C167,LEN(C167)-1)),VALUE(SUBSTITUTE(C167,",",""))))))))),"N/A")</f>
        <v/>
      </c>
      <c r="K167">
        <f>IFERROR(IF(TRIM(D167)="-", "N/A", IF(RIGHT(D167,1)=")",IF(RIGHT(D167,2)="T)",-1000000000000*VALUE(MID(D167,2,LEN(D167)-3)),IF(RIGHT(D167,2)="M)",-1000000*VALUE(MID(D167,2,LEN(D167)-3)),IF(RIGHT(D167,2)="B)",-1000000000*VALUE(MID(D167,2,LEN(D167)-3)),IF(RIGHT(D167,2)="k)",-1000*VALUE(MID(D167,2,LEN(D167)-3)),VALUE(SUBSTITUTE(D167,",","")))))),IF(RIGHT(D167,1)="T",1000000000000*VALUE(LEFT(D167,LEN(D167)-1)),IF(RIGHT(D167,1)="M",1000000*VALUE(LEFT(D167,LEN(D167)-1)),IF(RIGHT(D167,1)="B",1000000000*VALUE(LEFT(D167,LEN(D167)-1)),IF(RIGHT(D167,1)="%",0.01*VALUE(LEFT(D167,LEN(D167)-1)),IF(RIGHT(D167,1)="k",1000*VALUE(LEFT(D167,LEN(D167)-1)),VALUE(SUBSTITUTE(D167,",",""))))))))),"N/A")</f>
        <v/>
      </c>
      <c r="L167">
        <f>IFERROR(IF(TRIM(E167)="-", "N/A", IF(RIGHT(E167,1)=")",IF(RIGHT(E167,2)="T)",-1000000000000*VALUE(MID(E167,2,LEN(E167)-3)),IF(RIGHT(E167,2)="M)",-1000000*VALUE(MID(E167,2,LEN(E167)-3)),IF(RIGHT(E167,2)="B)",-1000000000*VALUE(MID(E167,2,LEN(E167)-3)),IF(RIGHT(E167,2)="k)",-1000*VALUE(MID(E167,2,LEN(E167)-3)),VALUE(SUBSTITUTE(E167,",","")))))),IF(RIGHT(E167,1)="T",1000000000000*VALUE(LEFT(E167,LEN(E167)-1)),IF(RIGHT(E167,1)="M",1000000*VALUE(LEFT(E167,LEN(E167)-1)),IF(RIGHT(E167,1)="B",1000000000*VALUE(LEFT(E167,LEN(E167)-1)),IF(RIGHT(E167,1)="%",0.01*VALUE(LEFT(E167,LEN(E167)-1)),IF(RIGHT(E167,1)="k",1000*VALUE(LEFT(E167,LEN(E167)-1)),VALUE(SUBSTITUTE(E167,",",""))))))))),"N/A")</f>
        <v/>
      </c>
      <c r="M167">
        <f>IFERROR(IF(TRIM(F167)="-", "N/A", IF(RIGHT(F167,1)=")",IF(RIGHT(F167,2)="T)",-1000000000000*VALUE(MID(F167,2,LEN(F167)-3)),IF(RIGHT(F167,2)="M)",-1000000*VALUE(MID(F167,2,LEN(F167)-3)),IF(RIGHT(F167,2)="B)",-1000000000*VALUE(MID(F167,2,LEN(F167)-3)),IF(RIGHT(F167,2)="k)",-1000*VALUE(MID(F167,2,LEN(F167)-3)),VALUE(SUBSTITUTE(F167,",","")))))),IF(RIGHT(F167,1)="T",1000000000000*VALUE(LEFT(F167,LEN(F167)-1)),IF(RIGHT(F167,1)="M",1000000*VALUE(LEFT(F167,LEN(F167)-1)),IF(RIGHT(F167,1)="B",1000000000*VALUE(LEFT(F167,LEN(F167)-1)),IF(RIGHT(F167,1)="%",0.01*VALUE(LEFT(F167,LEN(F167)-1)),IF(RIGHT(F167,1)="k",1000*VALUE(LEFT(F167,LEN(F167)-1)),VALUE(SUBSTITUTE(F167,",",""))))))))),"N/A")</f>
        <v/>
      </c>
      <c r="N167">
        <f>IFERROR(IF(TRIM(G167)="-", "N/A", IF(RIGHT(G167,1)=")",IF(RIGHT(G167,2)="T)",-1000000000000*VALUE(MID(G167,2,LEN(G167)-3)),IF(RIGHT(G167,2)="M)",-1000000*VALUE(MID(G167,2,LEN(G167)-3)),IF(RIGHT(G167,2)="B)",-1000000000*VALUE(MID(G167,2,LEN(G167)-3)),IF(RIGHT(G167,2)="k)",-1000*VALUE(MID(G167,2,LEN(G167)-3)),VALUE(SUBSTITUTE(G167,",","")))))),IF(RIGHT(G167,1)="T",1000000000000*VALUE(LEFT(G167,LEN(G167)-1)),IF(RIGHT(G167,1)="M",1000000*VALUE(LEFT(G167,LEN(G167)-1)),IF(RIGHT(G167,1)="B",1000000000*VALUE(LEFT(G167,LEN(G167)-1)),IF(RIGHT(G167,1)="%",0.01*VALUE(LEFT(G167,LEN(G167)-1)),IF(RIGHT(G167,1)="k",1000*VALUE(LEFT(G167,LEN(G167)-1)),VALUE(SUBSTITUTE(G167,",",""))))))))),"N/A")</f>
        <v/>
      </c>
      <c r="P167">
        <f>MAX(J167:N167)</f>
        <v/>
      </c>
      <c r="Q167">
        <f>IFERROR(J144+MATCH(P167,J167:N167,0)-1,"")</f>
        <v/>
      </c>
      <c r="R167">
        <f>IF(Q167="","",MIN(J167:N167))</f>
        <v/>
      </c>
      <c r="S167">
        <f>IFERROR(J144+MATCH(R167,J167:N167,0)-1,"")</f>
        <v/>
      </c>
      <c r="T167">
        <f>IFERROR(AVERAGE(J167:N167),"")</f>
        <v/>
      </c>
      <c r="U167">
        <f>IFERROR(STDEV(J167:N167),"")</f>
        <v/>
      </c>
      <c r="V167">
        <f>IFERROR(IF(C167="-","",IF(ISBLANK(B167),"",IF(OR(ISNUMBER(FIND("Growth",B167)),ISNUMBER(FIND("Margin",B167))),"",(J167-T167)/U167))),"")</f>
        <v/>
      </c>
      <c r="W167">
        <f>IFERROR(IF(OR(D167="-",ISBLANK(D167)),"",(K167-T167)/U167),"")</f>
        <v/>
      </c>
      <c r="X167">
        <f>IFERROR(IF(OR(E167="-",ISBLANK(E167)),"",(L167-T167)/U167),"")</f>
        <v/>
      </c>
      <c r="Y167">
        <f>IFERROR(IF(OR(F167="-",ISBLANK(F167)),"",(M167-T167)/U167),"")</f>
        <v/>
      </c>
      <c r="Z167">
        <f>IFERROR(IF(OR(G167="-",ISBLANK(G167)),"",(N167-T167)/U167),"")</f>
        <v/>
      </c>
      <c r="AA167">
        <f>IF(MAX(MAX(V167:Z167),ABS(MIN(V167:Z167)))=ABS(MIN(V167:Z167)),MIN(V167:Z167),MAX(V167:Z167))</f>
        <v/>
      </c>
      <c r="AB167">
        <f>IFERROR(V144+MATCH(AA167,V167:Z167,0)-1,"")</f>
        <v/>
      </c>
      <c r="AC167">
        <f>IF(AB167&lt;&gt;"",IF(S167=AB167,"Low",IF(AB167=Q167,"High","")),"")</f>
        <v/>
      </c>
      <c r="AE167">
        <f>IF(ISNUMBER(MATCH("N/A",J167:N167,0)),"",IFERROR((5 * SUMPRODUCT(J144:N144,J167:N167) - PRODUCT(SUM(J144:N144),SUM(J167:N167))) / ((5 * SUM((J144^2)+(K144^2)+(L144^2)+(M144^2)+(N144^2))) - SUM(J144:N144)^2),""))</f>
        <v/>
      </c>
      <c r="AF167">
        <f>IFERROR(CORREL(J144:N144,J167:N167),"")</f>
        <v/>
      </c>
      <c r="AZ167">
        <f>IF(Q167=S167,0,1)</f>
        <v/>
      </c>
      <c r="BA167">
        <f>IF(AZ167=1,IF(Q167="","",IF(Q167=N144,"Yes","No")),"")</f>
        <v/>
      </c>
      <c r="BB167">
        <f>IF(BA167="Yes",P167,"")</f>
        <v/>
      </c>
      <c r="BC167">
        <f>IF(AZ167=1,IF(S167="","",IF(S167=N144,"Yes","No")),"")</f>
        <v/>
      </c>
      <c r="BD167">
        <f>IF(BC167="Yes",R167,"")</f>
        <v/>
      </c>
      <c r="BE167">
        <f>IFERROR(IF(SIGN(AE167)=1,"Increasing",IF(SIGN(AE167)=-1,"Decreasing","")),"")</f>
        <v/>
      </c>
      <c r="BF167">
        <f>IF(OR(AND(BE167="Increasing",BA167="Yes"),AND(BE167="Decreasing",BC167="Yes")),"Yes","No")</f>
        <v/>
      </c>
      <c r="BG167">
        <f>IF(I167="pos_trend","Yes","No")</f>
        <v/>
      </c>
      <c r="BH167">
        <f>IF(AF167&lt;&gt;"",IF(ABS(AF167)&gt;0.8,"Yes","No"),"")</f>
        <v/>
      </c>
    </row>
    <row r="168" spans="1:60">
      <c r="I168">
        <f>IF(AND(K168&gt; J168, L168&gt; K168, M168&gt; L168, N168&gt; M168), "pos_trend", IF(AND(K168&lt; J168, L168&lt; K168, M168&lt; L168, N168&lt; M168), "neg_trend", "N/A"))</f>
        <v/>
      </c>
      <c r="J168">
        <f>IFERROR(IF(TRIM(C168)="-", "N/A", IF(RIGHT(C168,1)=")",IF(RIGHT(C168,2)="T)",-1000000000000*VALUE(MID(C168,2,LEN(C168)-3)),IF(RIGHT(C168,2)="M)",-1000000*VALUE(MID(C168,2,LEN(C168)-3)),IF(RIGHT(C168,2)="B)",-1000000000*VALUE(MID(C168,2,LEN(C168)-3)),IF(RIGHT(C168,2)="k)",-1000*VALUE(MID(C168,2,LEN(C168)-3)),VALUE(SUBSTITUTE(C168,",","")))))),IF(RIGHT(C168,1)="T",1000000000000*VALUE(LEFT(C168,LEN(C168)-1)),IF(RIGHT(C168,1)="M",1000000*VALUE(LEFT(C168,LEN(C168)-1)),IF(RIGHT(C168,1)="B",1000000000*VALUE(LEFT(C168,LEN(C168)-1)),IF(RIGHT(C168,1)="%",0.01*VALUE(LEFT(C168,LEN(C168)-1)),IF(RIGHT(C168,1)="k",1000*VALUE(LEFT(C168,LEN(C168)-1)),VALUE(SUBSTITUTE(C168,",",""))))))))),"N/A")</f>
        <v/>
      </c>
      <c r="K168">
        <f>IFERROR(IF(TRIM(D168)="-", "N/A", IF(RIGHT(D168,1)=")",IF(RIGHT(D168,2)="T)",-1000000000000*VALUE(MID(D168,2,LEN(D168)-3)),IF(RIGHT(D168,2)="M)",-1000000*VALUE(MID(D168,2,LEN(D168)-3)),IF(RIGHT(D168,2)="B)",-1000000000*VALUE(MID(D168,2,LEN(D168)-3)),IF(RIGHT(D168,2)="k)",-1000*VALUE(MID(D168,2,LEN(D168)-3)),VALUE(SUBSTITUTE(D168,",","")))))),IF(RIGHT(D168,1)="T",1000000000000*VALUE(LEFT(D168,LEN(D168)-1)),IF(RIGHT(D168,1)="M",1000000*VALUE(LEFT(D168,LEN(D168)-1)),IF(RIGHT(D168,1)="B",1000000000*VALUE(LEFT(D168,LEN(D168)-1)),IF(RIGHT(D168,1)="%",0.01*VALUE(LEFT(D168,LEN(D168)-1)),IF(RIGHT(D168,1)="k",1000*VALUE(LEFT(D168,LEN(D168)-1)),VALUE(SUBSTITUTE(D168,",",""))))))))),"N/A")</f>
        <v/>
      </c>
      <c r="L168">
        <f>IFERROR(IF(TRIM(E168)="-", "N/A", IF(RIGHT(E168,1)=")",IF(RIGHT(E168,2)="T)",-1000000000000*VALUE(MID(E168,2,LEN(E168)-3)),IF(RIGHT(E168,2)="M)",-1000000*VALUE(MID(E168,2,LEN(E168)-3)),IF(RIGHT(E168,2)="B)",-1000000000*VALUE(MID(E168,2,LEN(E168)-3)),IF(RIGHT(E168,2)="k)",-1000*VALUE(MID(E168,2,LEN(E168)-3)),VALUE(SUBSTITUTE(E168,",","")))))),IF(RIGHT(E168,1)="T",1000000000000*VALUE(LEFT(E168,LEN(E168)-1)),IF(RIGHT(E168,1)="M",1000000*VALUE(LEFT(E168,LEN(E168)-1)),IF(RIGHT(E168,1)="B",1000000000*VALUE(LEFT(E168,LEN(E168)-1)),IF(RIGHT(E168,1)="%",0.01*VALUE(LEFT(E168,LEN(E168)-1)),IF(RIGHT(E168,1)="k",1000*VALUE(LEFT(E168,LEN(E168)-1)),VALUE(SUBSTITUTE(E168,",",""))))))))),"N/A")</f>
        <v/>
      </c>
      <c r="M168">
        <f>IFERROR(IF(TRIM(F168)="-", "N/A", IF(RIGHT(F168,1)=")",IF(RIGHT(F168,2)="T)",-1000000000000*VALUE(MID(F168,2,LEN(F168)-3)),IF(RIGHT(F168,2)="M)",-1000000*VALUE(MID(F168,2,LEN(F168)-3)),IF(RIGHT(F168,2)="B)",-1000000000*VALUE(MID(F168,2,LEN(F168)-3)),IF(RIGHT(F168,2)="k)",-1000*VALUE(MID(F168,2,LEN(F168)-3)),VALUE(SUBSTITUTE(F168,",","")))))),IF(RIGHT(F168,1)="T",1000000000000*VALUE(LEFT(F168,LEN(F168)-1)),IF(RIGHT(F168,1)="M",1000000*VALUE(LEFT(F168,LEN(F168)-1)),IF(RIGHT(F168,1)="B",1000000000*VALUE(LEFT(F168,LEN(F168)-1)),IF(RIGHT(F168,1)="%",0.01*VALUE(LEFT(F168,LEN(F168)-1)),IF(RIGHT(F168,1)="k",1000*VALUE(LEFT(F168,LEN(F168)-1)),VALUE(SUBSTITUTE(F168,",",""))))))))),"N/A")</f>
        <v/>
      </c>
      <c r="N168">
        <f>IFERROR(IF(TRIM(G168)="-", "N/A", IF(RIGHT(G168,1)=")",IF(RIGHT(G168,2)="T)",-1000000000000*VALUE(MID(G168,2,LEN(G168)-3)),IF(RIGHT(G168,2)="M)",-1000000*VALUE(MID(G168,2,LEN(G168)-3)),IF(RIGHT(G168,2)="B)",-1000000000*VALUE(MID(G168,2,LEN(G168)-3)),IF(RIGHT(G168,2)="k)",-1000*VALUE(MID(G168,2,LEN(G168)-3)),VALUE(SUBSTITUTE(G168,",","")))))),IF(RIGHT(G168,1)="T",1000000000000*VALUE(LEFT(G168,LEN(G168)-1)),IF(RIGHT(G168,1)="M",1000000*VALUE(LEFT(G168,LEN(G168)-1)),IF(RIGHT(G168,1)="B",1000000000*VALUE(LEFT(G168,LEN(G168)-1)),IF(RIGHT(G168,1)="%",0.01*VALUE(LEFT(G168,LEN(G168)-1)),IF(RIGHT(G168,1)="k",1000*VALUE(LEFT(G168,LEN(G168)-1)),VALUE(SUBSTITUTE(G168,",",""))))))))),"N/A")</f>
        <v/>
      </c>
      <c r="P168">
        <f>MAX(J168:N168)</f>
        <v/>
      </c>
      <c r="Q168">
        <f>IFERROR(J144+MATCH(P168,J168:N168,0)-1,"")</f>
        <v/>
      </c>
      <c r="R168">
        <f>IF(Q168="","",MIN(J168:N168))</f>
        <v/>
      </c>
      <c r="S168">
        <f>IFERROR(J144+MATCH(R168,J168:N168,0)-1,"")</f>
        <v/>
      </c>
      <c r="T168">
        <f>IFERROR(AVERAGE(J168:N168),"")</f>
        <v/>
      </c>
      <c r="U168">
        <f>IFERROR(STDEV(J168:N168),"")</f>
        <v/>
      </c>
      <c r="V168">
        <f>IFERROR(IF(C168="-","",IF(ISBLANK(B168),"",IF(OR(ISNUMBER(FIND("Growth",B168)),ISNUMBER(FIND("Margin",B168))),"",(J168-T168)/U168))),"")</f>
        <v/>
      </c>
      <c r="W168">
        <f>IFERROR(IF(OR(D168="-",ISBLANK(D168)),"",(K168-T168)/U168),"")</f>
        <v/>
      </c>
      <c r="X168">
        <f>IFERROR(IF(OR(E168="-",ISBLANK(E168)),"",(L168-T168)/U168),"")</f>
        <v/>
      </c>
      <c r="Y168">
        <f>IFERROR(IF(OR(F168="-",ISBLANK(F168)),"",(M168-T168)/U168),"")</f>
        <v/>
      </c>
      <c r="Z168">
        <f>IFERROR(IF(OR(G168="-",ISBLANK(G168)),"",(N168-T168)/U168),"")</f>
        <v/>
      </c>
      <c r="AA168">
        <f>IF(MAX(MAX(V168:Z168),ABS(MIN(V168:Z168)))=ABS(MIN(V168:Z168)),MIN(V168:Z168),MAX(V168:Z168))</f>
        <v/>
      </c>
      <c r="AB168">
        <f>IFERROR(V144+MATCH(AA168,V168:Z168,0)-1,"")</f>
        <v/>
      </c>
      <c r="AC168">
        <f>IF(AB168&lt;&gt;"",IF(S168=AB168,"Low",IF(AB168=Q168,"High","")),"")</f>
        <v/>
      </c>
      <c r="AE168">
        <f>IF(ISNUMBER(MATCH("N/A",J168:N168,0)),"",IFERROR((5 * SUMPRODUCT(J144:N144,J168:N168) - PRODUCT(SUM(J144:N144),SUM(J168:N168))) / ((5 * SUM((J144^2)+(K144^2)+(L144^2)+(M144^2)+(N144^2))) - SUM(J144:N144)^2),""))</f>
        <v/>
      </c>
      <c r="AF168">
        <f>IFERROR(CORREL(J144:N144,J168:N168),"")</f>
        <v/>
      </c>
      <c r="AZ168">
        <f>IF(Q168=S168,0,1)</f>
        <v/>
      </c>
      <c r="BA168">
        <f>IF(AZ168=1,IF(Q168="","",IF(Q168=N144,"Yes","No")),"")</f>
        <v/>
      </c>
      <c r="BB168">
        <f>IF(BA168="Yes",P168,"")</f>
        <v/>
      </c>
      <c r="BC168">
        <f>IF(AZ168=1,IF(S168="","",IF(S168=N144,"Yes","No")),"")</f>
        <v/>
      </c>
      <c r="BD168">
        <f>IF(BC168="Yes",R168,"")</f>
        <v/>
      </c>
      <c r="BE168">
        <f>IFERROR(IF(SIGN(AE168)=1,"Increasing",IF(SIGN(AE168)=-1,"Decreasing","")),"")</f>
        <v/>
      </c>
      <c r="BF168">
        <f>IF(OR(AND(BE168="Increasing",BA168="Yes"),AND(BE168="Decreasing",BC168="Yes")),"Yes","No")</f>
        <v/>
      </c>
      <c r="BG168">
        <f>IF(I168="pos_trend","Yes","No")</f>
        <v/>
      </c>
      <c r="BH168">
        <f>IF(AF168&lt;&gt;"",IF(ABS(AF168)&gt;0.8,"Yes","No"),"")</f>
        <v/>
      </c>
    </row>
    <row r="169" spans="1:60">
      <c r="I169">
        <f>IF(AND(K169&gt; J169, L169&gt; K169, M169&gt; L169, N169&gt; M169), "pos_trend", IF(AND(K169&lt; J169, L169&lt; K169, M169&lt; L169, N169&lt; M169), "neg_trend", "N/A"))</f>
        <v/>
      </c>
      <c r="J169">
        <f>IFERROR(IF(TRIM(C169)="-", "N/A", IF(RIGHT(C169,1)=")",IF(RIGHT(C169,2)="T)",-1000000000000*VALUE(MID(C169,2,LEN(C169)-3)),IF(RIGHT(C169,2)="M)",-1000000*VALUE(MID(C169,2,LEN(C169)-3)),IF(RIGHT(C169,2)="B)",-1000000000*VALUE(MID(C169,2,LEN(C169)-3)),IF(RIGHT(C169,2)="k)",-1000*VALUE(MID(C169,2,LEN(C169)-3)),VALUE(SUBSTITUTE(C169,",","")))))),IF(RIGHT(C169,1)="T",1000000000000*VALUE(LEFT(C169,LEN(C169)-1)),IF(RIGHT(C169,1)="M",1000000*VALUE(LEFT(C169,LEN(C169)-1)),IF(RIGHT(C169,1)="B",1000000000*VALUE(LEFT(C169,LEN(C169)-1)),IF(RIGHT(C169,1)="%",0.01*VALUE(LEFT(C169,LEN(C169)-1)),IF(RIGHT(C169,1)="k",1000*VALUE(LEFT(C169,LEN(C169)-1)),VALUE(SUBSTITUTE(C169,",",""))))))))),"N/A")</f>
        <v/>
      </c>
      <c r="K169">
        <f>IFERROR(IF(TRIM(D169)="-", "N/A", IF(RIGHT(D169,1)=")",IF(RIGHT(D169,2)="T)",-1000000000000*VALUE(MID(D169,2,LEN(D169)-3)),IF(RIGHT(D169,2)="M)",-1000000*VALUE(MID(D169,2,LEN(D169)-3)),IF(RIGHT(D169,2)="B)",-1000000000*VALUE(MID(D169,2,LEN(D169)-3)),IF(RIGHT(D169,2)="k)",-1000*VALUE(MID(D169,2,LEN(D169)-3)),VALUE(SUBSTITUTE(D169,",","")))))),IF(RIGHT(D169,1)="T",1000000000000*VALUE(LEFT(D169,LEN(D169)-1)),IF(RIGHT(D169,1)="M",1000000*VALUE(LEFT(D169,LEN(D169)-1)),IF(RIGHT(D169,1)="B",1000000000*VALUE(LEFT(D169,LEN(D169)-1)),IF(RIGHT(D169,1)="%",0.01*VALUE(LEFT(D169,LEN(D169)-1)),IF(RIGHT(D169,1)="k",1000*VALUE(LEFT(D169,LEN(D169)-1)),VALUE(SUBSTITUTE(D169,",",""))))))))),"N/A")</f>
        <v/>
      </c>
      <c r="L169">
        <f>IFERROR(IF(TRIM(E169)="-", "N/A", IF(RIGHT(E169,1)=")",IF(RIGHT(E169,2)="T)",-1000000000000*VALUE(MID(E169,2,LEN(E169)-3)),IF(RIGHT(E169,2)="M)",-1000000*VALUE(MID(E169,2,LEN(E169)-3)),IF(RIGHT(E169,2)="B)",-1000000000*VALUE(MID(E169,2,LEN(E169)-3)),IF(RIGHT(E169,2)="k)",-1000*VALUE(MID(E169,2,LEN(E169)-3)),VALUE(SUBSTITUTE(E169,",","")))))),IF(RIGHT(E169,1)="T",1000000000000*VALUE(LEFT(E169,LEN(E169)-1)),IF(RIGHT(E169,1)="M",1000000*VALUE(LEFT(E169,LEN(E169)-1)),IF(RIGHT(E169,1)="B",1000000000*VALUE(LEFT(E169,LEN(E169)-1)),IF(RIGHT(E169,1)="%",0.01*VALUE(LEFT(E169,LEN(E169)-1)),IF(RIGHT(E169,1)="k",1000*VALUE(LEFT(E169,LEN(E169)-1)),VALUE(SUBSTITUTE(E169,",",""))))))))),"N/A")</f>
        <v/>
      </c>
      <c r="M169">
        <f>IFERROR(IF(TRIM(F169)="-", "N/A", IF(RIGHT(F169,1)=")",IF(RIGHT(F169,2)="T)",-1000000000000*VALUE(MID(F169,2,LEN(F169)-3)),IF(RIGHT(F169,2)="M)",-1000000*VALUE(MID(F169,2,LEN(F169)-3)),IF(RIGHT(F169,2)="B)",-1000000000*VALUE(MID(F169,2,LEN(F169)-3)),IF(RIGHT(F169,2)="k)",-1000*VALUE(MID(F169,2,LEN(F169)-3)),VALUE(SUBSTITUTE(F169,",","")))))),IF(RIGHT(F169,1)="T",1000000000000*VALUE(LEFT(F169,LEN(F169)-1)),IF(RIGHT(F169,1)="M",1000000*VALUE(LEFT(F169,LEN(F169)-1)),IF(RIGHT(F169,1)="B",1000000000*VALUE(LEFT(F169,LEN(F169)-1)),IF(RIGHT(F169,1)="%",0.01*VALUE(LEFT(F169,LEN(F169)-1)),IF(RIGHT(F169,1)="k",1000*VALUE(LEFT(F169,LEN(F169)-1)),VALUE(SUBSTITUTE(F169,",",""))))))))),"N/A")</f>
        <v/>
      </c>
      <c r="N169">
        <f>IFERROR(IF(TRIM(G169)="-", "N/A", IF(RIGHT(G169,1)=")",IF(RIGHT(G169,2)="T)",-1000000000000*VALUE(MID(G169,2,LEN(G169)-3)),IF(RIGHT(G169,2)="M)",-1000000*VALUE(MID(G169,2,LEN(G169)-3)),IF(RIGHT(G169,2)="B)",-1000000000*VALUE(MID(G169,2,LEN(G169)-3)),IF(RIGHT(G169,2)="k)",-1000*VALUE(MID(G169,2,LEN(G169)-3)),VALUE(SUBSTITUTE(G169,",","")))))),IF(RIGHT(G169,1)="T",1000000000000*VALUE(LEFT(G169,LEN(G169)-1)),IF(RIGHT(G169,1)="M",1000000*VALUE(LEFT(G169,LEN(G169)-1)),IF(RIGHT(G169,1)="B",1000000000*VALUE(LEFT(G169,LEN(G169)-1)),IF(RIGHT(G169,1)="%",0.01*VALUE(LEFT(G169,LEN(G169)-1)),IF(RIGHT(G169,1)="k",1000*VALUE(LEFT(G169,LEN(G169)-1)),VALUE(SUBSTITUTE(G169,",",""))))))))),"N/A")</f>
        <v/>
      </c>
      <c r="P169">
        <f>MAX(J169:N169)</f>
        <v/>
      </c>
      <c r="Q169">
        <f>IFERROR(J144+MATCH(P169,J169:N169,0)-1,"")</f>
        <v/>
      </c>
      <c r="R169">
        <f>IF(Q169="","",MIN(J169:N169))</f>
        <v/>
      </c>
      <c r="S169">
        <f>IFERROR(J144+MATCH(R169,J169:N169,0)-1,"")</f>
        <v/>
      </c>
      <c r="T169">
        <f>IFERROR(AVERAGE(J169:N169),"")</f>
        <v/>
      </c>
      <c r="U169">
        <f>IFERROR(STDEV(J169:N169),"")</f>
        <v/>
      </c>
      <c r="V169">
        <f>IFERROR(IF(C169="-","",IF(ISBLANK(B169),"",IF(OR(ISNUMBER(FIND("Growth",B169)),ISNUMBER(FIND("Margin",B169))),"",(J169-T169)/U169))),"")</f>
        <v/>
      </c>
      <c r="W169">
        <f>IFERROR(IF(OR(D169="-",ISBLANK(D169)),"",(K169-T169)/U169),"")</f>
        <v/>
      </c>
      <c r="X169">
        <f>IFERROR(IF(OR(E169="-",ISBLANK(E169)),"",(L169-T169)/U169),"")</f>
        <v/>
      </c>
      <c r="Y169">
        <f>IFERROR(IF(OR(F169="-",ISBLANK(F169)),"",(M169-T169)/U169),"")</f>
        <v/>
      </c>
      <c r="Z169">
        <f>IFERROR(IF(OR(G169="-",ISBLANK(G169)),"",(N169-T169)/U169),"")</f>
        <v/>
      </c>
      <c r="AA169">
        <f>IF(MAX(MAX(V169:Z169),ABS(MIN(V169:Z169)))=ABS(MIN(V169:Z169)),MIN(V169:Z169),MAX(V169:Z169))</f>
        <v/>
      </c>
      <c r="AB169">
        <f>IFERROR(V144+MATCH(AA169,V169:Z169,0)-1,"")</f>
        <v/>
      </c>
      <c r="AC169">
        <f>IF(AB169&lt;&gt;"",IF(S169=AB169,"Low",IF(AB169=Q169,"High","")),"")</f>
        <v/>
      </c>
      <c r="AE169">
        <f>IF(ISNUMBER(MATCH("N/A",J169:N169,0)),"",IFERROR((5 * SUMPRODUCT(J144:N144,J169:N169) - PRODUCT(SUM(J144:N144),SUM(J169:N169))) / ((5 * SUM((J144^2)+(K144^2)+(L144^2)+(M144^2)+(N144^2))) - SUM(J144:N144)^2),""))</f>
        <v/>
      </c>
      <c r="AF169">
        <f>IFERROR(CORREL(J144:N144,J169:N169),"")</f>
        <v/>
      </c>
      <c r="AZ169">
        <f>IF(Q169=S169,0,1)</f>
        <v/>
      </c>
      <c r="BA169">
        <f>IF(AZ169=1,IF(Q169="","",IF(Q169=N144,"Yes","No")),"")</f>
        <v/>
      </c>
      <c r="BB169">
        <f>IF(BA169="Yes",P169,"")</f>
        <v/>
      </c>
      <c r="BC169">
        <f>IF(AZ169=1,IF(S169="","",IF(S169=N144,"Yes","No")),"")</f>
        <v/>
      </c>
      <c r="BD169">
        <f>IF(BC169="Yes",R169,"")</f>
        <v/>
      </c>
      <c r="BE169">
        <f>IFERROR(IF(SIGN(AE169)=1,"Increasing",IF(SIGN(AE169)=-1,"Decreasing","")),"")</f>
        <v/>
      </c>
      <c r="BF169">
        <f>IF(OR(AND(BE169="Increasing",BA169="Yes"),AND(BE169="Decreasing",BC169="Yes")),"Yes","No")</f>
        <v/>
      </c>
      <c r="BG169">
        <f>IF(I169="pos_trend","Yes","No")</f>
        <v/>
      </c>
      <c r="BH169">
        <f>IF(AF169&lt;&gt;"",IF(ABS(AF169)&gt;0.8,"Yes","No"),"")</f>
        <v/>
      </c>
    </row>
    <row r="170" spans="1:60">
      <c r="I170">
        <f>IF(AND(K170&gt; J170, L170&gt; K170, M170&gt; L170, N170&gt; M170), "pos_trend", IF(AND(K170&lt; J170, L170&lt; K170, M170&lt; L170, N170&lt; M170), "neg_trend", "N/A"))</f>
        <v/>
      </c>
      <c r="J170">
        <f>IFERROR(IF(TRIM(C170)="-", "N/A", IF(RIGHT(C170,1)=")",IF(RIGHT(C170,2)="T)",-1000000000000*VALUE(MID(C170,2,LEN(C170)-3)),IF(RIGHT(C170,2)="M)",-1000000*VALUE(MID(C170,2,LEN(C170)-3)),IF(RIGHT(C170,2)="B)",-1000000000*VALUE(MID(C170,2,LEN(C170)-3)),IF(RIGHT(C170,2)="k)",-1000*VALUE(MID(C170,2,LEN(C170)-3)),VALUE(SUBSTITUTE(C170,",","")))))),IF(RIGHT(C170,1)="T",1000000000000*VALUE(LEFT(C170,LEN(C170)-1)),IF(RIGHT(C170,1)="M",1000000*VALUE(LEFT(C170,LEN(C170)-1)),IF(RIGHT(C170,1)="B",1000000000*VALUE(LEFT(C170,LEN(C170)-1)),IF(RIGHT(C170,1)="%",0.01*VALUE(LEFT(C170,LEN(C170)-1)),IF(RIGHT(C170,1)="k",1000*VALUE(LEFT(C170,LEN(C170)-1)),VALUE(SUBSTITUTE(C170,",",""))))))))),"N/A")</f>
        <v/>
      </c>
      <c r="K170">
        <f>IFERROR(IF(TRIM(D170)="-", "N/A", IF(RIGHT(D170,1)=")",IF(RIGHT(D170,2)="T)",-1000000000000*VALUE(MID(D170,2,LEN(D170)-3)),IF(RIGHT(D170,2)="M)",-1000000*VALUE(MID(D170,2,LEN(D170)-3)),IF(RIGHT(D170,2)="B)",-1000000000*VALUE(MID(D170,2,LEN(D170)-3)),IF(RIGHT(D170,2)="k)",-1000*VALUE(MID(D170,2,LEN(D170)-3)),VALUE(SUBSTITUTE(D170,",","")))))),IF(RIGHT(D170,1)="T",1000000000000*VALUE(LEFT(D170,LEN(D170)-1)),IF(RIGHT(D170,1)="M",1000000*VALUE(LEFT(D170,LEN(D170)-1)),IF(RIGHT(D170,1)="B",1000000000*VALUE(LEFT(D170,LEN(D170)-1)),IF(RIGHT(D170,1)="%",0.01*VALUE(LEFT(D170,LEN(D170)-1)),IF(RIGHT(D170,1)="k",1000*VALUE(LEFT(D170,LEN(D170)-1)),VALUE(SUBSTITUTE(D170,",",""))))))))),"N/A")</f>
        <v/>
      </c>
      <c r="L170">
        <f>IFERROR(IF(TRIM(E170)="-", "N/A", IF(RIGHT(E170,1)=")",IF(RIGHT(E170,2)="T)",-1000000000000*VALUE(MID(E170,2,LEN(E170)-3)),IF(RIGHT(E170,2)="M)",-1000000*VALUE(MID(E170,2,LEN(E170)-3)),IF(RIGHT(E170,2)="B)",-1000000000*VALUE(MID(E170,2,LEN(E170)-3)),IF(RIGHT(E170,2)="k)",-1000*VALUE(MID(E170,2,LEN(E170)-3)),VALUE(SUBSTITUTE(E170,",","")))))),IF(RIGHT(E170,1)="T",1000000000000*VALUE(LEFT(E170,LEN(E170)-1)),IF(RIGHT(E170,1)="M",1000000*VALUE(LEFT(E170,LEN(E170)-1)),IF(RIGHT(E170,1)="B",1000000000*VALUE(LEFT(E170,LEN(E170)-1)),IF(RIGHT(E170,1)="%",0.01*VALUE(LEFT(E170,LEN(E170)-1)),IF(RIGHT(E170,1)="k",1000*VALUE(LEFT(E170,LEN(E170)-1)),VALUE(SUBSTITUTE(E170,",",""))))))))),"N/A")</f>
        <v/>
      </c>
      <c r="M170">
        <f>IFERROR(IF(TRIM(F170)="-", "N/A", IF(RIGHT(F170,1)=")",IF(RIGHT(F170,2)="T)",-1000000000000*VALUE(MID(F170,2,LEN(F170)-3)),IF(RIGHT(F170,2)="M)",-1000000*VALUE(MID(F170,2,LEN(F170)-3)),IF(RIGHT(F170,2)="B)",-1000000000*VALUE(MID(F170,2,LEN(F170)-3)),IF(RIGHT(F170,2)="k)",-1000*VALUE(MID(F170,2,LEN(F170)-3)),VALUE(SUBSTITUTE(F170,",","")))))),IF(RIGHT(F170,1)="T",1000000000000*VALUE(LEFT(F170,LEN(F170)-1)),IF(RIGHT(F170,1)="M",1000000*VALUE(LEFT(F170,LEN(F170)-1)),IF(RIGHT(F170,1)="B",1000000000*VALUE(LEFT(F170,LEN(F170)-1)),IF(RIGHT(F170,1)="%",0.01*VALUE(LEFT(F170,LEN(F170)-1)),IF(RIGHT(F170,1)="k",1000*VALUE(LEFT(F170,LEN(F170)-1)),VALUE(SUBSTITUTE(F170,",",""))))))))),"N/A")</f>
        <v/>
      </c>
      <c r="N170">
        <f>IFERROR(IF(TRIM(G170)="-", "N/A", IF(RIGHT(G170,1)=")",IF(RIGHT(G170,2)="T)",-1000000000000*VALUE(MID(G170,2,LEN(G170)-3)),IF(RIGHT(G170,2)="M)",-1000000*VALUE(MID(G170,2,LEN(G170)-3)),IF(RIGHT(G170,2)="B)",-1000000000*VALUE(MID(G170,2,LEN(G170)-3)),IF(RIGHT(G170,2)="k)",-1000*VALUE(MID(G170,2,LEN(G170)-3)),VALUE(SUBSTITUTE(G170,",","")))))),IF(RIGHT(G170,1)="T",1000000000000*VALUE(LEFT(G170,LEN(G170)-1)),IF(RIGHT(G170,1)="M",1000000*VALUE(LEFT(G170,LEN(G170)-1)),IF(RIGHT(G170,1)="B",1000000000*VALUE(LEFT(G170,LEN(G170)-1)),IF(RIGHT(G170,1)="%",0.01*VALUE(LEFT(G170,LEN(G170)-1)),IF(RIGHT(G170,1)="k",1000*VALUE(LEFT(G170,LEN(G170)-1)),VALUE(SUBSTITUTE(G170,",",""))))))))),"N/A")</f>
        <v/>
      </c>
      <c r="P170">
        <f>MAX(J170:N170)</f>
        <v/>
      </c>
      <c r="Q170">
        <f>IFERROR(J144+MATCH(P170,J170:N170,0)-1,"")</f>
        <v/>
      </c>
      <c r="R170">
        <f>IF(Q170="","",MIN(J170:N170))</f>
        <v/>
      </c>
      <c r="S170">
        <f>IFERROR(J144+MATCH(R170,J170:N170,0)-1,"")</f>
        <v/>
      </c>
      <c r="T170">
        <f>IFERROR(AVERAGE(J170:N170),"")</f>
        <v/>
      </c>
      <c r="U170">
        <f>IFERROR(STDEV(J170:N170),"")</f>
        <v/>
      </c>
      <c r="V170">
        <f>IFERROR(IF(C170="-","",IF(ISBLANK(B170),"",IF(OR(ISNUMBER(FIND("Growth",B170)),ISNUMBER(FIND("Margin",B170))),"",(J170-T170)/U170))),"")</f>
        <v/>
      </c>
      <c r="W170">
        <f>IFERROR(IF(OR(D170="-",ISBLANK(D170)),"",(K170-T170)/U170),"")</f>
        <v/>
      </c>
      <c r="X170">
        <f>IFERROR(IF(OR(E170="-",ISBLANK(E170)),"",(L170-T170)/U170),"")</f>
        <v/>
      </c>
      <c r="Y170">
        <f>IFERROR(IF(OR(F170="-",ISBLANK(F170)),"",(M170-T170)/U170),"")</f>
        <v/>
      </c>
      <c r="Z170">
        <f>IFERROR(IF(OR(G170="-",ISBLANK(G170)),"",(N170-T170)/U170),"")</f>
        <v/>
      </c>
      <c r="AA170">
        <f>IF(MAX(MAX(V170:Z170),ABS(MIN(V170:Z170)))=ABS(MIN(V170:Z170)),MIN(V170:Z170),MAX(V170:Z170))</f>
        <v/>
      </c>
      <c r="AB170">
        <f>IFERROR(V144+MATCH(AA170,V170:Z170,0)-1,"")</f>
        <v/>
      </c>
      <c r="AC170">
        <f>IF(AB170&lt;&gt;"",IF(S170=AB170,"Low",IF(AB170=Q170,"High","")),"")</f>
        <v/>
      </c>
      <c r="AE170">
        <f>IF(ISNUMBER(MATCH("N/A",J170:N170,0)),"",IFERROR((5 * SUMPRODUCT(J144:N144,J170:N170) - PRODUCT(SUM(J144:N144),SUM(J170:N170))) / ((5 * SUM((J144^2)+(K144^2)+(L144^2)+(M144^2)+(N144^2))) - SUM(J144:N144)^2),""))</f>
        <v/>
      </c>
      <c r="AF170">
        <f>IFERROR(CORREL(J144:N144,J170:N170),"")</f>
        <v/>
      </c>
      <c r="AZ170">
        <f>IF(Q170=S170,0,1)</f>
        <v/>
      </c>
      <c r="BA170">
        <f>IF(AZ170=1,IF(Q170="","",IF(Q170=N144,"Yes","No")),"")</f>
        <v/>
      </c>
      <c r="BB170">
        <f>IF(BA170="Yes",P170,"")</f>
        <v/>
      </c>
      <c r="BC170">
        <f>IF(AZ170=1,IF(S170="","",IF(S170=N144,"Yes","No")),"")</f>
        <v/>
      </c>
      <c r="BD170">
        <f>IF(BC170="Yes",R170,"")</f>
        <v/>
      </c>
      <c r="BE170">
        <f>IFERROR(IF(SIGN(AE170)=1,"Increasing",IF(SIGN(AE170)=-1,"Decreasing","")),"")</f>
        <v/>
      </c>
      <c r="BF170">
        <f>IF(OR(AND(BE170="Increasing",BA170="Yes"),AND(BE170="Decreasing",BC170="Yes")),"Yes","No")</f>
        <v/>
      </c>
      <c r="BG170">
        <f>IF(I170="pos_trend","Yes","No")</f>
        <v/>
      </c>
      <c r="BH170">
        <f>IF(AF170&lt;&gt;"",IF(ABS(AF170)&gt;0.8,"Yes","No"),"")</f>
        <v/>
      </c>
    </row>
    <row r="171" spans="1:60">
      <c r="I171">
        <f>IF(AND(K171&gt; J171, L171&gt; K171, M171&gt; L171, N171&gt; M171), "pos_trend", IF(AND(K171&lt; J171, L171&lt; K171, M171&lt; L171, N171&lt; M171), "neg_trend", "N/A"))</f>
        <v/>
      </c>
      <c r="J171">
        <f>IFERROR(IF(TRIM(C171)="-", "N/A", IF(RIGHT(C171,1)=")",IF(RIGHT(C171,2)="T)",-1000000000000*VALUE(MID(C171,2,LEN(C171)-3)),IF(RIGHT(C171,2)="M)",-1000000*VALUE(MID(C171,2,LEN(C171)-3)),IF(RIGHT(C171,2)="B)",-1000000000*VALUE(MID(C171,2,LEN(C171)-3)),IF(RIGHT(C171,2)="k)",-1000*VALUE(MID(C171,2,LEN(C171)-3)),VALUE(SUBSTITUTE(C171,",","")))))),IF(RIGHT(C171,1)="T",1000000000000*VALUE(LEFT(C171,LEN(C171)-1)),IF(RIGHT(C171,1)="M",1000000*VALUE(LEFT(C171,LEN(C171)-1)),IF(RIGHT(C171,1)="B",1000000000*VALUE(LEFT(C171,LEN(C171)-1)),IF(RIGHT(C171,1)="%",0.01*VALUE(LEFT(C171,LEN(C171)-1)),IF(RIGHT(C171,1)="k",1000*VALUE(LEFT(C171,LEN(C171)-1)),VALUE(SUBSTITUTE(C171,",",""))))))))),"N/A")</f>
        <v/>
      </c>
      <c r="K171">
        <f>IFERROR(IF(TRIM(D171)="-", "N/A", IF(RIGHT(D171,1)=")",IF(RIGHT(D171,2)="T)",-1000000000000*VALUE(MID(D171,2,LEN(D171)-3)),IF(RIGHT(D171,2)="M)",-1000000*VALUE(MID(D171,2,LEN(D171)-3)),IF(RIGHT(D171,2)="B)",-1000000000*VALUE(MID(D171,2,LEN(D171)-3)),IF(RIGHT(D171,2)="k)",-1000*VALUE(MID(D171,2,LEN(D171)-3)),VALUE(SUBSTITUTE(D171,",","")))))),IF(RIGHT(D171,1)="T",1000000000000*VALUE(LEFT(D171,LEN(D171)-1)),IF(RIGHT(D171,1)="M",1000000*VALUE(LEFT(D171,LEN(D171)-1)),IF(RIGHT(D171,1)="B",1000000000*VALUE(LEFT(D171,LEN(D171)-1)),IF(RIGHT(D171,1)="%",0.01*VALUE(LEFT(D171,LEN(D171)-1)),IF(RIGHT(D171,1)="k",1000*VALUE(LEFT(D171,LEN(D171)-1)),VALUE(SUBSTITUTE(D171,",",""))))))))),"N/A")</f>
        <v/>
      </c>
      <c r="L171">
        <f>IFERROR(IF(TRIM(E171)="-", "N/A", IF(RIGHT(E171,1)=")",IF(RIGHT(E171,2)="T)",-1000000000000*VALUE(MID(E171,2,LEN(E171)-3)),IF(RIGHT(E171,2)="M)",-1000000*VALUE(MID(E171,2,LEN(E171)-3)),IF(RIGHT(E171,2)="B)",-1000000000*VALUE(MID(E171,2,LEN(E171)-3)),IF(RIGHT(E171,2)="k)",-1000*VALUE(MID(E171,2,LEN(E171)-3)),VALUE(SUBSTITUTE(E171,",","")))))),IF(RIGHT(E171,1)="T",1000000000000*VALUE(LEFT(E171,LEN(E171)-1)),IF(RIGHT(E171,1)="M",1000000*VALUE(LEFT(E171,LEN(E171)-1)),IF(RIGHT(E171,1)="B",1000000000*VALUE(LEFT(E171,LEN(E171)-1)),IF(RIGHT(E171,1)="%",0.01*VALUE(LEFT(E171,LEN(E171)-1)),IF(RIGHT(E171,1)="k",1000*VALUE(LEFT(E171,LEN(E171)-1)),VALUE(SUBSTITUTE(E171,",",""))))))))),"N/A")</f>
        <v/>
      </c>
      <c r="M171">
        <f>IFERROR(IF(TRIM(F171)="-", "N/A", IF(RIGHT(F171,1)=")",IF(RIGHT(F171,2)="T)",-1000000000000*VALUE(MID(F171,2,LEN(F171)-3)),IF(RIGHT(F171,2)="M)",-1000000*VALUE(MID(F171,2,LEN(F171)-3)),IF(RIGHT(F171,2)="B)",-1000000000*VALUE(MID(F171,2,LEN(F171)-3)),IF(RIGHT(F171,2)="k)",-1000*VALUE(MID(F171,2,LEN(F171)-3)),VALUE(SUBSTITUTE(F171,",","")))))),IF(RIGHT(F171,1)="T",1000000000000*VALUE(LEFT(F171,LEN(F171)-1)),IF(RIGHT(F171,1)="M",1000000*VALUE(LEFT(F171,LEN(F171)-1)),IF(RIGHT(F171,1)="B",1000000000*VALUE(LEFT(F171,LEN(F171)-1)),IF(RIGHT(F171,1)="%",0.01*VALUE(LEFT(F171,LEN(F171)-1)),IF(RIGHT(F171,1)="k",1000*VALUE(LEFT(F171,LEN(F171)-1)),VALUE(SUBSTITUTE(F171,",",""))))))))),"N/A")</f>
        <v/>
      </c>
      <c r="N171">
        <f>IFERROR(IF(TRIM(G171)="-", "N/A", IF(RIGHT(G171,1)=")",IF(RIGHT(G171,2)="T)",-1000000000000*VALUE(MID(G171,2,LEN(G171)-3)),IF(RIGHT(G171,2)="M)",-1000000*VALUE(MID(G171,2,LEN(G171)-3)),IF(RIGHT(G171,2)="B)",-1000000000*VALUE(MID(G171,2,LEN(G171)-3)),IF(RIGHT(G171,2)="k)",-1000*VALUE(MID(G171,2,LEN(G171)-3)),VALUE(SUBSTITUTE(G171,",","")))))),IF(RIGHT(G171,1)="T",1000000000000*VALUE(LEFT(G171,LEN(G171)-1)),IF(RIGHT(G171,1)="M",1000000*VALUE(LEFT(G171,LEN(G171)-1)),IF(RIGHT(G171,1)="B",1000000000*VALUE(LEFT(G171,LEN(G171)-1)),IF(RIGHT(G171,1)="%",0.01*VALUE(LEFT(G171,LEN(G171)-1)),IF(RIGHT(G171,1)="k",1000*VALUE(LEFT(G171,LEN(G171)-1)),VALUE(SUBSTITUTE(G171,",",""))))))))),"N/A")</f>
        <v/>
      </c>
      <c r="P171">
        <f>MAX(J171:N171)</f>
        <v/>
      </c>
      <c r="Q171">
        <f>IFERROR(J144+MATCH(P171,J171:N171,0)-1,"")</f>
        <v/>
      </c>
      <c r="R171">
        <f>IF(Q171="","",MIN(J171:N171))</f>
        <v/>
      </c>
      <c r="S171">
        <f>IFERROR(J144+MATCH(R171,J171:N171,0)-1,"")</f>
        <v/>
      </c>
      <c r="T171">
        <f>IFERROR(AVERAGE(J171:N171),"")</f>
        <v/>
      </c>
      <c r="U171">
        <f>IFERROR(STDEV(J171:N171),"")</f>
        <v/>
      </c>
      <c r="V171">
        <f>IFERROR(IF(C171="-","",IF(ISBLANK(B171),"",IF(OR(ISNUMBER(FIND("Growth",B171)),ISNUMBER(FIND("Margin",B171))),"",(J171-T171)/U171))),"")</f>
        <v/>
      </c>
      <c r="W171">
        <f>IFERROR(IF(OR(D171="-",ISBLANK(D171)),"",(K171-T171)/U171),"")</f>
        <v/>
      </c>
      <c r="X171">
        <f>IFERROR(IF(OR(E171="-",ISBLANK(E171)),"",(L171-T171)/U171),"")</f>
        <v/>
      </c>
      <c r="Y171">
        <f>IFERROR(IF(OR(F171="-",ISBLANK(F171)),"",(M171-T171)/U171),"")</f>
        <v/>
      </c>
      <c r="Z171">
        <f>IFERROR(IF(OR(G171="-",ISBLANK(G171)),"",(N171-T171)/U171),"")</f>
        <v/>
      </c>
      <c r="AA171">
        <f>IF(MAX(MAX(V171:Z171),ABS(MIN(V171:Z171)))=ABS(MIN(V171:Z171)),MIN(V171:Z171),MAX(V171:Z171))</f>
        <v/>
      </c>
      <c r="AB171">
        <f>IFERROR(V144+MATCH(AA171,V171:Z171,0)-1,"")</f>
        <v/>
      </c>
      <c r="AC171">
        <f>IF(AB171&lt;&gt;"",IF(S171=AB171,"Low",IF(AB171=Q171,"High","")),"")</f>
        <v/>
      </c>
      <c r="AE171">
        <f>IF(ISNUMBER(MATCH("N/A",J171:N171,0)),"",IFERROR((5 * SUMPRODUCT(J144:N144,J171:N171) - PRODUCT(SUM(J144:N144),SUM(J171:N171))) / ((5 * SUM((J144^2)+(K144^2)+(L144^2)+(M144^2)+(N144^2))) - SUM(J144:N144)^2),""))</f>
        <v/>
      </c>
      <c r="AF171">
        <f>IFERROR(CORREL(J144:N144,J171:N171),"")</f>
        <v/>
      </c>
      <c r="AZ171">
        <f>IF(Q171=S171,0,1)</f>
        <v/>
      </c>
      <c r="BA171">
        <f>IF(AZ171=1,IF(Q171="","",IF(Q171=N144,"Yes","No")),"")</f>
        <v/>
      </c>
      <c r="BB171">
        <f>IF(BA171="Yes",P171,"")</f>
        <v/>
      </c>
      <c r="BC171">
        <f>IF(AZ171=1,IF(S171="","",IF(S171=N144,"Yes","No")),"")</f>
        <v/>
      </c>
      <c r="BD171">
        <f>IF(BC171="Yes",R171,"")</f>
        <v/>
      </c>
      <c r="BE171">
        <f>IFERROR(IF(SIGN(AE171)=1,"Increasing",IF(SIGN(AE171)=-1,"Decreasing","")),"")</f>
        <v/>
      </c>
      <c r="BF171">
        <f>IF(OR(AND(BE171="Increasing",BA171="Yes"),AND(BE171="Decreasing",BC171="Yes")),"Yes","No")</f>
        <v/>
      </c>
      <c r="BG171">
        <f>IF(I171="pos_trend","Yes","No")</f>
        <v/>
      </c>
      <c r="BH171">
        <f>IF(AF171&lt;&gt;"",IF(ABS(AF171)&gt;0.8,"Yes","No"),"")</f>
        <v/>
      </c>
    </row>
    <row r="172" spans="1:60">
      <c r="I172">
        <f>IF(AND(K172&gt; J172, L172&gt; K172, M172&gt; L172, N172&gt; M172), "pos_trend", IF(AND(K172&lt; J172, L172&lt; K172, M172&lt; L172, N172&lt; M172), "neg_trend", "N/A"))</f>
        <v/>
      </c>
      <c r="J172">
        <f>IFERROR(IF(TRIM(C172)="-", "N/A", IF(RIGHT(C172,1)=")",IF(RIGHT(C172,2)="T)",-1000000000000*VALUE(MID(C172,2,LEN(C172)-3)),IF(RIGHT(C172,2)="M)",-1000000*VALUE(MID(C172,2,LEN(C172)-3)),IF(RIGHT(C172,2)="B)",-1000000000*VALUE(MID(C172,2,LEN(C172)-3)),IF(RIGHT(C172,2)="k)",-1000*VALUE(MID(C172,2,LEN(C172)-3)),VALUE(SUBSTITUTE(C172,",","")))))),IF(RIGHT(C172,1)="T",1000000000000*VALUE(LEFT(C172,LEN(C172)-1)),IF(RIGHT(C172,1)="M",1000000*VALUE(LEFT(C172,LEN(C172)-1)),IF(RIGHT(C172,1)="B",1000000000*VALUE(LEFT(C172,LEN(C172)-1)),IF(RIGHT(C172,1)="%",0.01*VALUE(LEFT(C172,LEN(C172)-1)),IF(RIGHT(C172,1)="k",1000*VALUE(LEFT(C172,LEN(C172)-1)),VALUE(SUBSTITUTE(C172,",",""))))))))),"N/A")</f>
        <v/>
      </c>
      <c r="K172">
        <f>IFERROR(IF(TRIM(D172)="-", "N/A", IF(RIGHT(D172,1)=")",IF(RIGHT(D172,2)="T)",-1000000000000*VALUE(MID(D172,2,LEN(D172)-3)),IF(RIGHT(D172,2)="M)",-1000000*VALUE(MID(D172,2,LEN(D172)-3)),IF(RIGHT(D172,2)="B)",-1000000000*VALUE(MID(D172,2,LEN(D172)-3)),IF(RIGHT(D172,2)="k)",-1000*VALUE(MID(D172,2,LEN(D172)-3)),VALUE(SUBSTITUTE(D172,",","")))))),IF(RIGHT(D172,1)="T",1000000000000*VALUE(LEFT(D172,LEN(D172)-1)),IF(RIGHT(D172,1)="M",1000000*VALUE(LEFT(D172,LEN(D172)-1)),IF(RIGHT(D172,1)="B",1000000000*VALUE(LEFT(D172,LEN(D172)-1)),IF(RIGHT(D172,1)="%",0.01*VALUE(LEFT(D172,LEN(D172)-1)),IF(RIGHT(D172,1)="k",1000*VALUE(LEFT(D172,LEN(D172)-1)),VALUE(SUBSTITUTE(D172,",",""))))))))),"N/A")</f>
        <v/>
      </c>
      <c r="L172">
        <f>IFERROR(IF(TRIM(E172)="-", "N/A", IF(RIGHT(E172,1)=")",IF(RIGHT(E172,2)="T)",-1000000000000*VALUE(MID(E172,2,LEN(E172)-3)),IF(RIGHT(E172,2)="M)",-1000000*VALUE(MID(E172,2,LEN(E172)-3)),IF(RIGHT(E172,2)="B)",-1000000000*VALUE(MID(E172,2,LEN(E172)-3)),IF(RIGHT(E172,2)="k)",-1000*VALUE(MID(E172,2,LEN(E172)-3)),VALUE(SUBSTITUTE(E172,",","")))))),IF(RIGHT(E172,1)="T",1000000000000*VALUE(LEFT(E172,LEN(E172)-1)),IF(RIGHT(E172,1)="M",1000000*VALUE(LEFT(E172,LEN(E172)-1)),IF(RIGHT(E172,1)="B",1000000000*VALUE(LEFT(E172,LEN(E172)-1)),IF(RIGHT(E172,1)="%",0.01*VALUE(LEFT(E172,LEN(E172)-1)),IF(RIGHT(E172,1)="k",1000*VALUE(LEFT(E172,LEN(E172)-1)),VALUE(SUBSTITUTE(E172,",",""))))))))),"N/A")</f>
        <v/>
      </c>
      <c r="M172">
        <f>IFERROR(IF(TRIM(F172)="-", "N/A", IF(RIGHT(F172,1)=")",IF(RIGHT(F172,2)="T)",-1000000000000*VALUE(MID(F172,2,LEN(F172)-3)),IF(RIGHT(F172,2)="M)",-1000000*VALUE(MID(F172,2,LEN(F172)-3)),IF(RIGHT(F172,2)="B)",-1000000000*VALUE(MID(F172,2,LEN(F172)-3)),IF(RIGHT(F172,2)="k)",-1000*VALUE(MID(F172,2,LEN(F172)-3)),VALUE(SUBSTITUTE(F172,",","")))))),IF(RIGHT(F172,1)="T",1000000000000*VALUE(LEFT(F172,LEN(F172)-1)),IF(RIGHT(F172,1)="M",1000000*VALUE(LEFT(F172,LEN(F172)-1)),IF(RIGHT(F172,1)="B",1000000000*VALUE(LEFT(F172,LEN(F172)-1)),IF(RIGHT(F172,1)="%",0.01*VALUE(LEFT(F172,LEN(F172)-1)),IF(RIGHT(F172,1)="k",1000*VALUE(LEFT(F172,LEN(F172)-1)),VALUE(SUBSTITUTE(F172,",",""))))))))),"N/A")</f>
        <v/>
      </c>
      <c r="N172">
        <f>IFERROR(IF(TRIM(G172)="-", "N/A", IF(RIGHT(G172,1)=")",IF(RIGHT(G172,2)="T)",-1000000000000*VALUE(MID(G172,2,LEN(G172)-3)),IF(RIGHT(G172,2)="M)",-1000000*VALUE(MID(G172,2,LEN(G172)-3)),IF(RIGHT(G172,2)="B)",-1000000000*VALUE(MID(G172,2,LEN(G172)-3)),IF(RIGHT(G172,2)="k)",-1000*VALUE(MID(G172,2,LEN(G172)-3)),VALUE(SUBSTITUTE(G172,",","")))))),IF(RIGHT(G172,1)="T",1000000000000*VALUE(LEFT(G172,LEN(G172)-1)),IF(RIGHT(G172,1)="M",1000000*VALUE(LEFT(G172,LEN(G172)-1)),IF(RIGHT(G172,1)="B",1000000000*VALUE(LEFT(G172,LEN(G172)-1)),IF(RIGHT(G172,1)="%",0.01*VALUE(LEFT(G172,LEN(G172)-1)),IF(RIGHT(G172,1)="k",1000*VALUE(LEFT(G172,LEN(G172)-1)),VALUE(SUBSTITUTE(G172,",",""))))))))),"N/A")</f>
        <v/>
      </c>
      <c r="P172">
        <f>MAX(J172:N172)</f>
        <v/>
      </c>
      <c r="Q172">
        <f>IFERROR(J144+MATCH(P172,J172:N172,0)-1,"")</f>
        <v/>
      </c>
      <c r="R172">
        <f>IF(Q172="","",MIN(J172:N172))</f>
        <v/>
      </c>
      <c r="S172">
        <f>IFERROR(J144+MATCH(R172,J172:N172,0)-1,"")</f>
        <v/>
      </c>
      <c r="T172">
        <f>IFERROR(AVERAGE(J172:N172),"")</f>
        <v/>
      </c>
      <c r="U172">
        <f>IFERROR(STDEV(J172:N172),"")</f>
        <v/>
      </c>
      <c r="V172">
        <f>IFERROR(IF(C172="-","",IF(ISBLANK(B172),"",IF(OR(ISNUMBER(FIND("Growth",B172)),ISNUMBER(FIND("Margin",B172))),"",(J172-T172)/U172))),"")</f>
        <v/>
      </c>
      <c r="W172">
        <f>IFERROR(IF(OR(D172="-",ISBLANK(D172)),"",(K172-T172)/U172),"")</f>
        <v/>
      </c>
      <c r="X172">
        <f>IFERROR(IF(OR(E172="-",ISBLANK(E172)),"",(L172-T172)/U172),"")</f>
        <v/>
      </c>
      <c r="Y172">
        <f>IFERROR(IF(OR(F172="-",ISBLANK(F172)),"",(M172-T172)/U172),"")</f>
        <v/>
      </c>
      <c r="Z172">
        <f>IFERROR(IF(OR(G172="-",ISBLANK(G172)),"",(N172-T172)/U172),"")</f>
        <v/>
      </c>
      <c r="AA172">
        <f>IF(MAX(MAX(V172:Z172),ABS(MIN(V172:Z172)))=ABS(MIN(V172:Z172)),MIN(V172:Z172),MAX(V172:Z172))</f>
        <v/>
      </c>
      <c r="AB172">
        <f>IFERROR(V144+MATCH(AA172,V172:Z172,0)-1,"")</f>
        <v/>
      </c>
      <c r="AC172">
        <f>IF(AB172&lt;&gt;"",IF(S172=AB172,"Low",IF(AB172=Q172,"High","")),"")</f>
        <v/>
      </c>
      <c r="AE172">
        <f>IF(ISNUMBER(MATCH("N/A",J172:N172,0)),"",IFERROR((5 * SUMPRODUCT(J144:N144,J172:N172) - PRODUCT(SUM(J144:N144),SUM(J172:N172))) / ((5 * SUM((J144^2)+(K144^2)+(L144^2)+(M144^2)+(N144^2))) - SUM(J144:N144)^2),""))</f>
        <v/>
      </c>
      <c r="AF172">
        <f>IFERROR(CORREL(J144:N144,J172:N172),"")</f>
        <v/>
      </c>
      <c r="AZ172">
        <f>IF(Q172=S172,0,1)</f>
        <v/>
      </c>
      <c r="BA172">
        <f>IF(AZ172=1,IF(Q172="","",IF(Q172=N144,"Yes","No")),"")</f>
        <v/>
      </c>
      <c r="BB172">
        <f>IF(BA172="Yes",P172,"")</f>
        <v/>
      </c>
      <c r="BC172">
        <f>IF(AZ172=1,IF(S172="","",IF(S172=N144,"Yes","No")),"")</f>
        <v/>
      </c>
      <c r="BD172">
        <f>IF(BC172="Yes",R172,"")</f>
        <v/>
      </c>
      <c r="BE172">
        <f>IFERROR(IF(SIGN(AE172)=1,"Increasing",IF(SIGN(AE172)=-1,"Decreasing","")),"")</f>
        <v/>
      </c>
      <c r="BF172">
        <f>IF(OR(AND(BE172="Increasing",BA172="Yes"),AND(BE172="Decreasing",BC172="Yes")),"Yes","No")</f>
        <v/>
      </c>
      <c r="BG172">
        <f>IF(I172="pos_trend","Yes","No")</f>
        <v/>
      </c>
      <c r="BH172">
        <f>IF(AF172&lt;&gt;"",IF(ABS(AF172)&gt;0.8,"Yes","No"),"")</f>
        <v/>
      </c>
    </row>
    <row r="173" spans="1:60">
      <c r="I173">
        <f>IF(AND(K173&gt; J173, L173&gt; K173, M173&gt; L173, N173&gt; M173), "pos_trend", IF(AND(K173&lt; J173, L173&lt; K173, M173&lt; L173, N173&lt; M173), "neg_trend", "N/A"))</f>
        <v/>
      </c>
      <c r="J173">
        <f>IFERROR(IF(TRIM(C173)="-", "N/A", IF(RIGHT(C173,1)=")",IF(RIGHT(C173,2)="T)",-1000000000000*VALUE(MID(C173,2,LEN(C173)-3)),IF(RIGHT(C173,2)="M)",-1000000*VALUE(MID(C173,2,LEN(C173)-3)),IF(RIGHT(C173,2)="B)",-1000000000*VALUE(MID(C173,2,LEN(C173)-3)),IF(RIGHT(C173,2)="k)",-1000*VALUE(MID(C173,2,LEN(C173)-3)),VALUE(SUBSTITUTE(C173,",","")))))),IF(RIGHT(C173,1)="T",1000000000000*VALUE(LEFT(C173,LEN(C173)-1)),IF(RIGHT(C173,1)="M",1000000*VALUE(LEFT(C173,LEN(C173)-1)),IF(RIGHT(C173,1)="B",1000000000*VALUE(LEFT(C173,LEN(C173)-1)),IF(RIGHT(C173,1)="%",0.01*VALUE(LEFT(C173,LEN(C173)-1)),IF(RIGHT(C173,1)="k",1000*VALUE(LEFT(C173,LEN(C173)-1)),VALUE(SUBSTITUTE(C173,",",""))))))))),"N/A")</f>
        <v/>
      </c>
      <c r="K173">
        <f>IFERROR(IF(TRIM(D173)="-", "N/A", IF(RIGHT(D173,1)=")",IF(RIGHT(D173,2)="T)",-1000000000000*VALUE(MID(D173,2,LEN(D173)-3)),IF(RIGHT(D173,2)="M)",-1000000*VALUE(MID(D173,2,LEN(D173)-3)),IF(RIGHT(D173,2)="B)",-1000000000*VALUE(MID(D173,2,LEN(D173)-3)),IF(RIGHT(D173,2)="k)",-1000*VALUE(MID(D173,2,LEN(D173)-3)),VALUE(SUBSTITUTE(D173,",","")))))),IF(RIGHT(D173,1)="T",1000000000000*VALUE(LEFT(D173,LEN(D173)-1)),IF(RIGHT(D173,1)="M",1000000*VALUE(LEFT(D173,LEN(D173)-1)),IF(RIGHT(D173,1)="B",1000000000*VALUE(LEFT(D173,LEN(D173)-1)),IF(RIGHT(D173,1)="%",0.01*VALUE(LEFT(D173,LEN(D173)-1)),IF(RIGHT(D173,1)="k",1000*VALUE(LEFT(D173,LEN(D173)-1)),VALUE(SUBSTITUTE(D173,",",""))))))))),"N/A")</f>
        <v/>
      </c>
      <c r="L173">
        <f>IFERROR(IF(TRIM(E173)="-", "N/A", IF(RIGHT(E173,1)=")",IF(RIGHT(E173,2)="T)",-1000000000000*VALUE(MID(E173,2,LEN(E173)-3)),IF(RIGHT(E173,2)="M)",-1000000*VALUE(MID(E173,2,LEN(E173)-3)),IF(RIGHT(E173,2)="B)",-1000000000*VALUE(MID(E173,2,LEN(E173)-3)),IF(RIGHT(E173,2)="k)",-1000*VALUE(MID(E173,2,LEN(E173)-3)),VALUE(SUBSTITUTE(E173,",","")))))),IF(RIGHT(E173,1)="T",1000000000000*VALUE(LEFT(E173,LEN(E173)-1)),IF(RIGHT(E173,1)="M",1000000*VALUE(LEFT(E173,LEN(E173)-1)),IF(RIGHT(E173,1)="B",1000000000*VALUE(LEFT(E173,LEN(E173)-1)),IF(RIGHT(E173,1)="%",0.01*VALUE(LEFT(E173,LEN(E173)-1)),IF(RIGHT(E173,1)="k",1000*VALUE(LEFT(E173,LEN(E173)-1)),VALUE(SUBSTITUTE(E173,",",""))))))))),"N/A")</f>
        <v/>
      </c>
      <c r="M173">
        <f>IFERROR(IF(TRIM(F173)="-", "N/A", IF(RIGHT(F173,1)=")",IF(RIGHT(F173,2)="T)",-1000000000000*VALUE(MID(F173,2,LEN(F173)-3)),IF(RIGHT(F173,2)="M)",-1000000*VALUE(MID(F173,2,LEN(F173)-3)),IF(RIGHT(F173,2)="B)",-1000000000*VALUE(MID(F173,2,LEN(F173)-3)),IF(RIGHT(F173,2)="k)",-1000*VALUE(MID(F173,2,LEN(F173)-3)),VALUE(SUBSTITUTE(F173,",","")))))),IF(RIGHT(F173,1)="T",1000000000000*VALUE(LEFT(F173,LEN(F173)-1)),IF(RIGHT(F173,1)="M",1000000*VALUE(LEFT(F173,LEN(F173)-1)),IF(RIGHT(F173,1)="B",1000000000*VALUE(LEFT(F173,LEN(F173)-1)),IF(RIGHT(F173,1)="%",0.01*VALUE(LEFT(F173,LEN(F173)-1)),IF(RIGHT(F173,1)="k",1000*VALUE(LEFT(F173,LEN(F173)-1)),VALUE(SUBSTITUTE(F173,",",""))))))))),"N/A")</f>
        <v/>
      </c>
      <c r="N173">
        <f>IFERROR(IF(TRIM(G173)="-", "N/A", IF(RIGHT(G173,1)=")",IF(RIGHT(G173,2)="T)",-1000000000000*VALUE(MID(G173,2,LEN(G173)-3)),IF(RIGHT(G173,2)="M)",-1000000*VALUE(MID(G173,2,LEN(G173)-3)),IF(RIGHT(G173,2)="B)",-1000000000*VALUE(MID(G173,2,LEN(G173)-3)),IF(RIGHT(G173,2)="k)",-1000*VALUE(MID(G173,2,LEN(G173)-3)),VALUE(SUBSTITUTE(G173,",","")))))),IF(RIGHT(G173,1)="T",1000000000000*VALUE(LEFT(G173,LEN(G173)-1)),IF(RIGHT(G173,1)="M",1000000*VALUE(LEFT(G173,LEN(G173)-1)),IF(RIGHT(G173,1)="B",1000000000*VALUE(LEFT(G173,LEN(G173)-1)),IF(RIGHT(G173,1)="%",0.01*VALUE(LEFT(G173,LEN(G173)-1)),IF(RIGHT(G173,1)="k",1000*VALUE(LEFT(G173,LEN(G173)-1)),VALUE(SUBSTITUTE(G173,",",""))))))))),"N/A")</f>
        <v/>
      </c>
      <c r="P173">
        <f>MAX(J173:N173)</f>
        <v/>
      </c>
      <c r="Q173">
        <f>IFERROR(J144+MATCH(P173,J173:N173,0)-1,"")</f>
        <v/>
      </c>
      <c r="R173">
        <f>IF(Q173="","",MIN(J173:N173))</f>
        <v/>
      </c>
      <c r="S173">
        <f>IFERROR(J144+MATCH(R173,J173:N173,0)-1,"")</f>
        <v/>
      </c>
      <c r="T173">
        <f>IFERROR(AVERAGE(J173:N173),"")</f>
        <v/>
      </c>
      <c r="U173">
        <f>IFERROR(STDEV(J173:N173),"")</f>
        <v/>
      </c>
      <c r="V173">
        <f>IFERROR(IF(C173="-","",IF(ISBLANK(B173),"",IF(OR(ISNUMBER(FIND("Growth",B173)),ISNUMBER(FIND("Margin",B173))),"",(J173-T173)/U173))),"")</f>
        <v/>
      </c>
      <c r="W173">
        <f>IFERROR(IF(OR(D173="-",ISBLANK(D173)),"",(K173-T173)/U173),"")</f>
        <v/>
      </c>
      <c r="X173">
        <f>IFERROR(IF(OR(E173="-",ISBLANK(E173)),"",(L173-T173)/U173),"")</f>
        <v/>
      </c>
      <c r="Y173">
        <f>IFERROR(IF(OR(F173="-",ISBLANK(F173)),"",(M173-T173)/U173),"")</f>
        <v/>
      </c>
      <c r="Z173">
        <f>IFERROR(IF(OR(G173="-",ISBLANK(G173)),"",(N173-T173)/U173),"")</f>
        <v/>
      </c>
      <c r="AA173">
        <f>IF(MAX(MAX(V173:Z173),ABS(MIN(V173:Z173)))=ABS(MIN(V173:Z173)),MIN(V173:Z173),MAX(V173:Z173))</f>
        <v/>
      </c>
      <c r="AB173">
        <f>IFERROR(V144+MATCH(AA173,V173:Z173,0)-1,"")</f>
        <v/>
      </c>
      <c r="AC173">
        <f>IF(AB173&lt;&gt;"",IF(S173=AB173,"Low",IF(AB173=Q173,"High","")),"")</f>
        <v/>
      </c>
      <c r="AE173">
        <f>IF(ISNUMBER(MATCH("N/A",J173:N173,0)),"",IFERROR((5 * SUMPRODUCT(J144:N144,J173:N173) - PRODUCT(SUM(J144:N144),SUM(J173:N173))) / ((5 * SUM((J144^2)+(K144^2)+(L144^2)+(M144^2)+(N144^2))) - SUM(J144:N144)^2),""))</f>
        <v/>
      </c>
      <c r="AF173">
        <f>IFERROR(CORREL(J144:N144,J173:N173),"")</f>
        <v/>
      </c>
      <c r="AZ173">
        <f>IF(Q173=S173,0,1)</f>
        <v/>
      </c>
      <c r="BA173">
        <f>IF(AZ173=1,IF(Q173="","",IF(Q173=N144,"Yes","No")),"")</f>
        <v/>
      </c>
      <c r="BB173">
        <f>IF(BA173="Yes",P173,"")</f>
        <v/>
      </c>
      <c r="BC173">
        <f>IF(AZ173=1,IF(S173="","",IF(S173=N144,"Yes","No")),"")</f>
        <v/>
      </c>
      <c r="BD173">
        <f>IF(BC173="Yes",R173,"")</f>
        <v/>
      </c>
      <c r="BE173">
        <f>IFERROR(IF(SIGN(AE173)=1,"Increasing",IF(SIGN(AE173)=-1,"Decreasing","")),"")</f>
        <v/>
      </c>
      <c r="BF173">
        <f>IF(OR(AND(BE173="Increasing",BA173="Yes"),AND(BE173="Decreasing",BC173="Yes")),"Yes","No")</f>
        <v/>
      </c>
      <c r="BG173">
        <f>IF(I173="pos_trend","Yes","No")</f>
        <v/>
      </c>
      <c r="BH173">
        <f>IF(AF173&lt;&gt;"",IF(ABS(AF173)&gt;0.8,"Yes","No"),"")</f>
        <v/>
      </c>
    </row>
    <row r="174" spans="1:60">
      <c r="I174">
        <f>IF(AND(K174&gt; J174, L174&gt; K174, M174&gt; L174, N174&gt; M174), "pos_trend", IF(AND(K174&lt; J174, L174&lt; K174, M174&lt; L174, N174&lt; M174), "neg_trend", "N/A"))</f>
        <v/>
      </c>
      <c r="J174">
        <f>IFERROR(IF(TRIM(C174)="-", "N/A", IF(RIGHT(C174,1)=")",IF(RIGHT(C174,2)="T)",-1000000000000*VALUE(MID(C174,2,LEN(C174)-3)),IF(RIGHT(C174,2)="M)",-1000000*VALUE(MID(C174,2,LEN(C174)-3)),IF(RIGHT(C174,2)="B)",-1000000000*VALUE(MID(C174,2,LEN(C174)-3)),IF(RIGHT(C174,2)="k)",-1000*VALUE(MID(C174,2,LEN(C174)-3)),VALUE(SUBSTITUTE(C174,",","")))))),IF(RIGHT(C174,1)="T",1000000000000*VALUE(LEFT(C174,LEN(C174)-1)),IF(RIGHT(C174,1)="M",1000000*VALUE(LEFT(C174,LEN(C174)-1)),IF(RIGHT(C174,1)="B",1000000000*VALUE(LEFT(C174,LEN(C174)-1)),IF(RIGHT(C174,1)="%",0.01*VALUE(LEFT(C174,LEN(C174)-1)),IF(RIGHT(C174,1)="k",1000*VALUE(LEFT(C174,LEN(C174)-1)),VALUE(SUBSTITUTE(C174,",",""))))))))),"N/A")</f>
        <v/>
      </c>
      <c r="K174">
        <f>IFERROR(IF(TRIM(D174)="-", "N/A", IF(RIGHT(D174,1)=")",IF(RIGHT(D174,2)="T)",-1000000000000*VALUE(MID(D174,2,LEN(D174)-3)),IF(RIGHT(D174,2)="M)",-1000000*VALUE(MID(D174,2,LEN(D174)-3)),IF(RIGHT(D174,2)="B)",-1000000000*VALUE(MID(D174,2,LEN(D174)-3)),IF(RIGHT(D174,2)="k)",-1000*VALUE(MID(D174,2,LEN(D174)-3)),VALUE(SUBSTITUTE(D174,",","")))))),IF(RIGHT(D174,1)="T",1000000000000*VALUE(LEFT(D174,LEN(D174)-1)),IF(RIGHT(D174,1)="M",1000000*VALUE(LEFT(D174,LEN(D174)-1)),IF(RIGHT(D174,1)="B",1000000000*VALUE(LEFT(D174,LEN(D174)-1)),IF(RIGHT(D174,1)="%",0.01*VALUE(LEFT(D174,LEN(D174)-1)),IF(RIGHT(D174,1)="k",1000*VALUE(LEFT(D174,LEN(D174)-1)),VALUE(SUBSTITUTE(D174,",",""))))))))),"N/A")</f>
        <v/>
      </c>
      <c r="L174">
        <f>IFERROR(IF(TRIM(E174)="-", "N/A", IF(RIGHT(E174,1)=")",IF(RIGHT(E174,2)="T)",-1000000000000*VALUE(MID(E174,2,LEN(E174)-3)),IF(RIGHT(E174,2)="M)",-1000000*VALUE(MID(E174,2,LEN(E174)-3)),IF(RIGHT(E174,2)="B)",-1000000000*VALUE(MID(E174,2,LEN(E174)-3)),IF(RIGHT(E174,2)="k)",-1000*VALUE(MID(E174,2,LEN(E174)-3)),VALUE(SUBSTITUTE(E174,",","")))))),IF(RIGHT(E174,1)="T",1000000000000*VALUE(LEFT(E174,LEN(E174)-1)),IF(RIGHT(E174,1)="M",1000000*VALUE(LEFT(E174,LEN(E174)-1)),IF(RIGHT(E174,1)="B",1000000000*VALUE(LEFT(E174,LEN(E174)-1)),IF(RIGHT(E174,1)="%",0.01*VALUE(LEFT(E174,LEN(E174)-1)),IF(RIGHT(E174,1)="k",1000*VALUE(LEFT(E174,LEN(E174)-1)),VALUE(SUBSTITUTE(E174,",",""))))))))),"N/A")</f>
        <v/>
      </c>
      <c r="M174">
        <f>IFERROR(IF(TRIM(F174)="-", "N/A", IF(RIGHT(F174,1)=")",IF(RIGHT(F174,2)="T)",-1000000000000*VALUE(MID(F174,2,LEN(F174)-3)),IF(RIGHT(F174,2)="M)",-1000000*VALUE(MID(F174,2,LEN(F174)-3)),IF(RIGHT(F174,2)="B)",-1000000000*VALUE(MID(F174,2,LEN(F174)-3)),IF(RIGHT(F174,2)="k)",-1000*VALUE(MID(F174,2,LEN(F174)-3)),VALUE(SUBSTITUTE(F174,",","")))))),IF(RIGHT(F174,1)="T",1000000000000*VALUE(LEFT(F174,LEN(F174)-1)),IF(RIGHT(F174,1)="M",1000000*VALUE(LEFT(F174,LEN(F174)-1)),IF(RIGHT(F174,1)="B",1000000000*VALUE(LEFT(F174,LEN(F174)-1)),IF(RIGHT(F174,1)="%",0.01*VALUE(LEFT(F174,LEN(F174)-1)),IF(RIGHT(F174,1)="k",1000*VALUE(LEFT(F174,LEN(F174)-1)),VALUE(SUBSTITUTE(F174,",",""))))))))),"N/A")</f>
        <v/>
      </c>
      <c r="N174">
        <f>IFERROR(IF(TRIM(G174)="-", "N/A", IF(RIGHT(G174,1)=")",IF(RIGHT(G174,2)="T)",-1000000000000*VALUE(MID(G174,2,LEN(G174)-3)),IF(RIGHT(G174,2)="M)",-1000000*VALUE(MID(G174,2,LEN(G174)-3)),IF(RIGHT(G174,2)="B)",-1000000000*VALUE(MID(G174,2,LEN(G174)-3)),IF(RIGHT(G174,2)="k)",-1000*VALUE(MID(G174,2,LEN(G174)-3)),VALUE(SUBSTITUTE(G174,",","")))))),IF(RIGHT(G174,1)="T",1000000000000*VALUE(LEFT(G174,LEN(G174)-1)),IF(RIGHT(G174,1)="M",1000000*VALUE(LEFT(G174,LEN(G174)-1)),IF(RIGHT(G174,1)="B",1000000000*VALUE(LEFT(G174,LEN(G174)-1)),IF(RIGHT(G174,1)="%",0.01*VALUE(LEFT(G174,LEN(G174)-1)),IF(RIGHT(G174,1)="k",1000*VALUE(LEFT(G174,LEN(G174)-1)),VALUE(SUBSTITUTE(G174,",",""))))))))),"N/A")</f>
        <v/>
      </c>
      <c r="P174">
        <f>MAX(J174:N174)</f>
        <v/>
      </c>
      <c r="Q174">
        <f>IFERROR(J144+MATCH(P174,J174:N174,0)-1,"")</f>
        <v/>
      </c>
      <c r="R174">
        <f>IF(Q174="","",MIN(J174:N174))</f>
        <v/>
      </c>
      <c r="S174">
        <f>IFERROR(J144+MATCH(R174,J174:N174,0)-1,"")</f>
        <v/>
      </c>
      <c r="T174">
        <f>IFERROR(AVERAGE(J174:N174),"")</f>
        <v/>
      </c>
      <c r="U174">
        <f>IFERROR(STDEV(J174:N174),"")</f>
        <v/>
      </c>
      <c r="V174">
        <f>IFERROR(IF(C174="-","",IF(ISBLANK(B174),"",IF(OR(ISNUMBER(FIND("Growth",B174)),ISNUMBER(FIND("Margin",B174))),"",(J174-T174)/U174))),"")</f>
        <v/>
      </c>
      <c r="W174">
        <f>IFERROR(IF(OR(D174="-",ISBLANK(D174)),"",(K174-T174)/U174),"")</f>
        <v/>
      </c>
      <c r="X174">
        <f>IFERROR(IF(OR(E174="-",ISBLANK(E174)),"",(L174-T174)/U174),"")</f>
        <v/>
      </c>
      <c r="Y174">
        <f>IFERROR(IF(OR(F174="-",ISBLANK(F174)),"",(M174-T174)/U174),"")</f>
        <v/>
      </c>
      <c r="Z174">
        <f>IFERROR(IF(OR(G174="-",ISBLANK(G174)),"",(N174-T174)/U174),"")</f>
        <v/>
      </c>
      <c r="AA174">
        <f>IF(MAX(MAX(V174:Z174),ABS(MIN(V174:Z174)))=ABS(MIN(V174:Z174)),MIN(V174:Z174),MAX(V174:Z174))</f>
        <v/>
      </c>
      <c r="AB174">
        <f>IFERROR(V144+MATCH(AA174,V174:Z174,0)-1,"")</f>
        <v/>
      </c>
      <c r="AC174">
        <f>IF(AB174&lt;&gt;"",IF(S174=AB174,"Low",IF(AB174=Q174,"High","")),"")</f>
        <v/>
      </c>
      <c r="AE174">
        <f>IF(ISNUMBER(MATCH("N/A",J174:N174,0)),"",IFERROR((5 * SUMPRODUCT(J144:N144,J174:N174) - PRODUCT(SUM(J144:N144),SUM(J174:N174))) / ((5 * SUM((J144^2)+(K144^2)+(L144^2)+(M144^2)+(N144^2))) - SUM(J144:N144)^2),""))</f>
        <v/>
      </c>
      <c r="AF174">
        <f>IFERROR(CORREL(J144:N144,J174:N174),"")</f>
        <v/>
      </c>
      <c r="AZ174">
        <f>IF(Q174=S174,0,1)</f>
        <v/>
      </c>
      <c r="BA174">
        <f>IF(AZ174=1,IF(Q174="","",IF(Q174=N144,"Yes","No")),"")</f>
        <v/>
      </c>
      <c r="BB174">
        <f>IF(BA174="Yes",P174,"")</f>
        <v/>
      </c>
      <c r="BC174">
        <f>IF(AZ174=1,IF(S174="","",IF(S174=N144,"Yes","No")),"")</f>
        <v/>
      </c>
      <c r="BD174">
        <f>IF(BC174="Yes",R174,"")</f>
        <v/>
      </c>
      <c r="BE174">
        <f>IFERROR(IF(SIGN(AE174)=1,"Increasing",IF(SIGN(AE174)=-1,"Decreasing","")),"")</f>
        <v/>
      </c>
      <c r="BF174">
        <f>IF(OR(AND(BE174="Increasing",BA174="Yes"),AND(BE174="Decreasing",BC174="Yes")),"Yes","No")</f>
        <v/>
      </c>
      <c r="BG174">
        <f>IF(I174="pos_trend","Yes","No")</f>
        <v/>
      </c>
      <c r="BH174">
        <f>IF(AF174&lt;&gt;"",IF(ABS(AF174)&gt;0.8,"Yes","No"),"")</f>
        <v/>
      </c>
    </row>
    <row r="175" spans="1:60">
      <c r="I175">
        <f>IF(AND(K175&gt; J175, L175&gt; K175, M175&gt; L175, N175&gt; M175), "pos_trend", IF(AND(K175&lt; J175, L175&lt; K175, M175&lt; L175, N175&lt; M175), "neg_trend", "N/A"))</f>
        <v/>
      </c>
      <c r="J175">
        <f>IFERROR(IF(TRIM(C175)="-", "N/A", IF(RIGHT(C175,1)=")",IF(RIGHT(C175,2)="T)",-1000000000000*VALUE(MID(C175,2,LEN(C175)-3)),IF(RIGHT(C175,2)="M)",-1000000*VALUE(MID(C175,2,LEN(C175)-3)),IF(RIGHT(C175,2)="B)",-1000000000*VALUE(MID(C175,2,LEN(C175)-3)),IF(RIGHT(C175,2)="k)",-1000*VALUE(MID(C175,2,LEN(C175)-3)),VALUE(SUBSTITUTE(C175,",","")))))),IF(RIGHT(C175,1)="T",1000000000000*VALUE(LEFT(C175,LEN(C175)-1)),IF(RIGHT(C175,1)="M",1000000*VALUE(LEFT(C175,LEN(C175)-1)),IF(RIGHT(C175,1)="B",1000000000*VALUE(LEFT(C175,LEN(C175)-1)),IF(RIGHT(C175,1)="%",0.01*VALUE(LEFT(C175,LEN(C175)-1)),IF(RIGHT(C175,1)="k",1000*VALUE(LEFT(C175,LEN(C175)-1)),VALUE(SUBSTITUTE(C175,",",""))))))))),"N/A")</f>
        <v/>
      </c>
      <c r="K175">
        <f>IFERROR(IF(TRIM(D175)="-", "N/A", IF(RIGHT(D175,1)=")",IF(RIGHT(D175,2)="T)",-1000000000000*VALUE(MID(D175,2,LEN(D175)-3)),IF(RIGHT(D175,2)="M)",-1000000*VALUE(MID(D175,2,LEN(D175)-3)),IF(RIGHT(D175,2)="B)",-1000000000*VALUE(MID(D175,2,LEN(D175)-3)),IF(RIGHT(D175,2)="k)",-1000*VALUE(MID(D175,2,LEN(D175)-3)),VALUE(SUBSTITUTE(D175,",","")))))),IF(RIGHT(D175,1)="T",1000000000000*VALUE(LEFT(D175,LEN(D175)-1)),IF(RIGHT(D175,1)="M",1000000*VALUE(LEFT(D175,LEN(D175)-1)),IF(RIGHT(D175,1)="B",1000000000*VALUE(LEFT(D175,LEN(D175)-1)),IF(RIGHT(D175,1)="%",0.01*VALUE(LEFT(D175,LEN(D175)-1)),IF(RIGHT(D175,1)="k",1000*VALUE(LEFT(D175,LEN(D175)-1)),VALUE(SUBSTITUTE(D175,",",""))))))))),"N/A")</f>
        <v/>
      </c>
      <c r="L175">
        <f>IFERROR(IF(TRIM(E175)="-", "N/A", IF(RIGHT(E175,1)=")",IF(RIGHT(E175,2)="T)",-1000000000000*VALUE(MID(E175,2,LEN(E175)-3)),IF(RIGHT(E175,2)="M)",-1000000*VALUE(MID(E175,2,LEN(E175)-3)),IF(RIGHT(E175,2)="B)",-1000000000*VALUE(MID(E175,2,LEN(E175)-3)),IF(RIGHT(E175,2)="k)",-1000*VALUE(MID(E175,2,LEN(E175)-3)),VALUE(SUBSTITUTE(E175,",","")))))),IF(RIGHT(E175,1)="T",1000000000000*VALUE(LEFT(E175,LEN(E175)-1)),IF(RIGHT(E175,1)="M",1000000*VALUE(LEFT(E175,LEN(E175)-1)),IF(RIGHT(E175,1)="B",1000000000*VALUE(LEFT(E175,LEN(E175)-1)),IF(RIGHT(E175,1)="%",0.01*VALUE(LEFT(E175,LEN(E175)-1)),IF(RIGHT(E175,1)="k",1000*VALUE(LEFT(E175,LEN(E175)-1)),VALUE(SUBSTITUTE(E175,",",""))))))))),"N/A")</f>
        <v/>
      </c>
      <c r="M175">
        <f>IFERROR(IF(TRIM(F175)="-", "N/A", IF(RIGHT(F175,1)=")",IF(RIGHT(F175,2)="T)",-1000000000000*VALUE(MID(F175,2,LEN(F175)-3)),IF(RIGHT(F175,2)="M)",-1000000*VALUE(MID(F175,2,LEN(F175)-3)),IF(RIGHT(F175,2)="B)",-1000000000*VALUE(MID(F175,2,LEN(F175)-3)),IF(RIGHT(F175,2)="k)",-1000*VALUE(MID(F175,2,LEN(F175)-3)),VALUE(SUBSTITUTE(F175,",","")))))),IF(RIGHT(F175,1)="T",1000000000000*VALUE(LEFT(F175,LEN(F175)-1)),IF(RIGHT(F175,1)="M",1000000*VALUE(LEFT(F175,LEN(F175)-1)),IF(RIGHT(F175,1)="B",1000000000*VALUE(LEFT(F175,LEN(F175)-1)),IF(RIGHT(F175,1)="%",0.01*VALUE(LEFT(F175,LEN(F175)-1)),IF(RIGHT(F175,1)="k",1000*VALUE(LEFT(F175,LEN(F175)-1)),VALUE(SUBSTITUTE(F175,",",""))))))))),"N/A")</f>
        <v/>
      </c>
      <c r="N175">
        <f>IFERROR(IF(TRIM(G175)="-", "N/A", IF(RIGHT(G175,1)=")",IF(RIGHT(G175,2)="T)",-1000000000000*VALUE(MID(G175,2,LEN(G175)-3)),IF(RIGHT(G175,2)="M)",-1000000*VALUE(MID(G175,2,LEN(G175)-3)),IF(RIGHT(G175,2)="B)",-1000000000*VALUE(MID(G175,2,LEN(G175)-3)),IF(RIGHT(G175,2)="k)",-1000*VALUE(MID(G175,2,LEN(G175)-3)),VALUE(SUBSTITUTE(G175,",","")))))),IF(RIGHT(G175,1)="T",1000000000000*VALUE(LEFT(G175,LEN(G175)-1)),IF(RIGHT(G175,1)="M",1000000*VALUE(LEFT(G175,LEN(G175)-1)),IF(RIGHT(G175,1)="B",1000000000*VALUE(LEFT(G175,LEN(G175)-1)),IF(RIGHT(G175,1)="%",0.01*VALUE(LEFT(G175,LEN(G175)-1)),IF(RIGHT(G175,1)="k",1000*VALUE(LEFT(G175,LEN(G175)-1)),VALUE(SUBSTITUTE(G175,",",""))))))))),"N/A")</f>
        <v/>
      </c>
      <c r="P175">
        <f>MAX(J175:N175)</f>
        <v/>
      </c>
      <c r="Q175">
        <f>IFERROR(J144+MATCH(P175,J175:N175,0)-1,"")</f>
        <v/>
      </c>
      <c r="R175">
        <f>IF(Q175="","",MIN(J175:N175))</f>
        <v/>
      </c>
      <c r="S175">
        <f>IFERROR(J144+MATCH(R175,J175:N175,0)-1,"")</f>
        <v/>
      </c>
      <c r="T175">
        <f>IFERROR(AVERAGE(J175:N175),"")</f>
        <v/>
      </c>
      <c r="U175">
        <f>IFERROR(STDEV(J175:N175),"")</f>
        <v/>
      </c>
      <c r="V175">
        <f>IFERROR(IF(C175="-","",IF(ISBLANK(B175),"",IF(OR(ISNUMBER(FIND("Growth",B175)),ISNUMBER(FIND("Margin",B175))),"",(J175-T175)/U175))),"")</f>
        <v/>
      </c>
      <c r="W175">
        <f>IFERROR(IF(OR(D175="-",ISBLANK(D175)),"",(K175-T175)/U175),"")</f>
        <v/>
      </c>
      <c r="X175">
        <f>IFERROR(IF(OR(E175="-",ISBLANK(E175)),"",(L175-T175)/U175),"")</f>
        <v/>
      </c>
      <c r="Y175">
        <f>IFERROR(IF(OR(F175="-",ISBLANK(F175)),"",(M175-T175)/U175),"")</f>
        <v/>
      </c>
      <c r="Z175">
        <f>IFERROR(IF(OR(G175="-",ISBLANK(G175)),"",(N175-T175)/U175),"")</f>
        <v/>
      </c>
      <c r="AA175">
        <f>IF(MAX(MAX(V175:Z175),ABS(MIN(V175:Z175)))=ABS(MIN(V175:Z175)),MIN(V175:Z175),MAX(V175:Z175))</f>
        <v/>
      </c>
      <c r="AB175">
        <f>IFERROR(V144+MATCH(AA175,V175:Z175,0)-1,"")</f>
        <v/>
      </c>
      <c r="AC175">
        <f>IF(AB175&lt;&gt;"",IF(S175=AB175,"Low",IF(AB175=Q175,"High","")),"")</f>
        <v/>
      </c>
      <c r="AE175">
        <f>IF(ISNUMBER(MATCH("N/A",J175:N175,0)),"",IFERROR((5 * SUMPRODUCT(J144:N144,J175:N175) - PRODUCT(SUM(J144:N144),SUM(J175:N175))) / ((5 * SUM((J144^2)+(K144^2)+(L144^2)+(M144^2)+(N144^2))) - SUM(J144:N144)^2),""))</f>
        <v/>
      </c>
      <c r="AF175">
        <f>IFERROR(CORREL(J144:N144,J175:N175),"")</f>
        <v/>
      </c>
      <c r="AZ175">
        <f>IF(Q175=S175,0,1)</f>
        <v/>
      </c>
      <c r="BA175">
        <f>IF(AZ175=1,IF(Q175="","",IF(Q175=N144,"Yes","No")),"")</f>
        <v/>
      </c>
      <c r="BB175">
        <f>IF(BA175="Yes",P175,"")</f>
        <v/>
      </c>
      <c r="BC175">
        <f>IF(AZ175=1,IF(S175="","",IF(S175=N144,"Yes","No")),"")</f>
        <v/>
      </c>
      <c r="BD175">
        <f>IF(BC175="Yes",R175,"")</f>
        <v/>
      </c>
      <c r="BE175">
        <f>IFERROR(IF(SIGN(AE175)=1,"Increasing",IF(SIGN(AE175)=-1,"Decreasing","")),"")</f>
        <v/>
      </c>
      <c r="BF175">
        <f>IF(OR(AND(BE175="Increasing",BA175="Yes"),AND(BE175="Decreasing",BC175="Yes")),"Yes","No")</f>
        <v/>
      </c>
      <c r="BG175">
        <f>IF(I175="pos_trend","Yes","No")</f>
        <v/>
      </c>
      <c r="BH175">
        <f>IF(AF175&lt;&gt;"",IF(ABS(AF175)&gt;0.8,"Yes","No"),"")</f>
        <v/>
      </c>
    </row>
    <row r="176" spans="1:60">
      <c r="I176">
        <f>IF(AND(K176&gt; J176, L176&gt; K176, M176&gt; L176, N176&gt; M176), "pos_trend", IF(AND(K176&lt; J176, L176&lt; K176, M176&lt; L176, N176&lt; M176), "neg_trend", "N/A"))</f>
        <v/>
      </c>
      <c r="J176">
        <f>IFERROR(IF(TRIM(C176)="-", "N/A", IF(RIGHT(C176,1)=")",IF(RIGHT(C176,2)="T)",-1000000000000*VALUE(MID(C176,2,LEN(C176)-3)),IF(RIGHT(C176,2)="M)",-1000000*VALUE(MID(C176,2,LEN(C176)-3)),IF(RIGHT(C176,2)="B)",-1000000000*VALUE(MID(C176,2,LEN(C176)-3)),IF(RIGHT(C176,2)="k)",-1000*VALUE(MID(C176,2,LEN(C176)-3)),VALUE(SUBSTITUTE(C176,",","")))))),IF(RIGHT(C176,1)="T",1000000000000*VALUE(LEFT(C176,LEN(C176)-1)),IF(RIGHT(C176,1)="M",1000000*VALUE(LEFT(C176,LEN(C176)-1)),IF(RIGHT(C176,1)="B",1000000000*VALUE(LEFT(C176,LEN(C176)-1)),IF(RIGHT(C176,1)="%",0.01*VALUE(LEFT(C176,LEN(C176)-1)),IF(RIGHT(C176,1)="k",1000*VALUE(LEFT(C176,LEN(C176)-1)),VALUE(SUBSTITUTE(C176,",",""))))))))),"N/A")</f>
        <v/>
      </c>
      <c r="K176">
        <f>IFERROR(IF(TRIM(D176)="-", "N/A", IF(RIGHT(D176,1)=")",IF(RIGHT(D176,2)="T)",-1000000000000*VALUE(MID(D176,2,LEN(D176)-3)),IF(RIGHT(D176,2)="M)",-1000000*VALUE(MID(D176,2,LEN(D176)-3)),IF(RIGHT(D176,2)="B)",-1000000000*VALUE(MID(D176,2,LEN(D176)-3)),IF(RIGHT(D176,2)="k)",-1000*VALUE(MID(D176,2,LEN(D176)-3)),VALUE(SUBSTITUTE(D176,",","")))))),IF(RIGHT(D176,1)="T",1000000000000*VALUE(LEFT(D176,LEN(D176)-1)),IF(RIGHT(D176,1)="M",1000000*VALUE(LEFT(D176,LEN(D176)-1)),IF(RIGHT(D176,1)="B",1000000000*VALUE(LEFT(D176,LEN(D176)-1)),IF(RIGHT(D176,1)="%",0.01*VALUE(LEFT(D176,LEN(D176)-1)),IF(RIGHT(D176,1)="k",1000*VALUE(LEFT(D176,LEN(D176)-1)),VALUE(SUBSTITUTE(D176,",",""))))))))),"N/A")</f>
        <v/>
      </c>
      <c r="L176">
        <f>IFERROR(IF(TRIM(E176)="-", "N/A", IF(RIGHT(E176,1)=")",IF(RIGHT(E176,2)="T)",-1000000000000*VALUE(MID(E176,2,LEN(E176)-3)),IF(RIGHT(E176,2)="M)",-1000000*VALUE(MID(E176,2,LEN(E176)-3)),IF(RIGHT(E176,2)="B)",-1000000000*VALUE(MID(E176,2,LEN(E176)-3)),IF(RIGHT(E176,2)="k)",-1000*VALUE(MID(E176,2,LEN(E176)-3)),VALUE(SUBSTITUTE(E176,",","")))))),IF(RIGHT(E176,1)="T",1000000000000*VALUE(LEFT(E176,LEN(E176)-1)),IF(RIGHT(E176,1)="M",1000000*VALUE(LEFT(E176,LEN(E176)-1)),IF(RIGHT(E176,1)="B",1000000000*VALUE(LEFT(E176,LEN(E176)-1)),IF(RIGHT(E176,1)="%",0.01*VALUE(LEFT(E176,LEN(E176)-1)),IF(RIGHT(E176,1)="k",1000*VALUE(LEFT(E176,LEN(E176)-1)),VALUE(SUBSTITUTE(E176,",",""))))))))),"N/A")</f>
        <v/>
      </c>
      <c r="M176">
        <f>IFERROR(IF(TRIM(F176)="-", "N/A", IF(RIGHT(F176,1)=")",IF(RIGHT(F176,2)="T)",-1000000000000*VALUE(MID(F176,2,LEN(F176)-3)),IF(RIGHT(F176,2)="M)",-1000000*VALUE(MID(F176,2,LEN(F176)-3)),IF(RIGHT(F176,2)="B)",-1000000000*VALUE(MID(F176,2,LEN(F176)-3)),IF(RIGHT(F176,2)="k)",-1000*VALUE(MID(F176,2,LEN(F176)-3)),VALUE(SUBSTITUTE(F176,",","")))))),IF(RIGHT(F176,1)="T",1000000000000*VALUE(LEFT(F176,LEN(F176)-1)),IF(RIGHT(F176,1)="M",1000000*VALUE(LEFT(F176,LEN(F176)-1)),IF(RIGHT(F176,1)="B",1000000000*VALUE(LEFT(F176,LEN(F176)-1)),IF(RIGHT(F176,1)="%",0.01*VALUE(LEFT(F176,LEN(F176)-1)),IF(RIGHT(F176,1)="k",1000*VALUE(LEFT(F176,LEN(F176)-1)),VALUE(SUBSTITUTE(F176,",",""))))))))),"N/A")</f>
        <v/>
      </c>
      <c r="N176">
        <f>IFERROR(IF(TRIM(G176)="-", "N/A", IF(RIGHT(G176,1)=")",IF(RIGHT(G176,2)="T)",-1000000000000*VALUE(MID(G176,2,LEN(G176)-3)),IF(RIGHT(G176,2)="M)",-1000000*VALUE(MID(G176,2,LEN(G176)-3)),IF(RIGHT(G176,2)="B)",-1000000000*VALUE(MID(G176,2,LEN(G176)-3)),IF(RIGHT(G176,2)="k)",-1000*VALUE(MID(G176,2,LEN(G176)-3)),VALUE(SUBSTITUTE(G176,",","")))))),IF(RIGHT(G176,1)="T",1000000000000*VALUE(LEFT(G176,LEN(G176)-1)),IF(RIGHT(G176,1)="M",1000000*VALUE(LEFT(G176,LEN(G176)-1)),IF(RIGHT(G176,1)="B",1000000000*VALUE(LEFT(G176,LEN(G176)-1)),IF(RIGHT(G176,1)="%",0.01*VALUE(LEFT(G176,LEN(G176)-1)),IF(RIGHT(G176,1)="k",1000*VALUE(LEFT(G176,LEN(G176)-1)),VALUE(SUBSTITUTE(G176,",",""))))))))),"N/A")</f>
        <v/>
      </c>
      <c r="P176">
        <f>MAX(J176:N176)</f>
        <v/>
      </c>
      <c r="Q176">
        <f>IFERROR(J144+MATCH(P176,J176:N176,0)-1,"")</f>
        <v/>
      </c>
      <c r="R176">
        <f>IF(Q176="","",MIN(J176:N176))</f>
        <v/>
      </c>
      <c r="S176">
        <f>IFERROR(J144+MATCH(R176,J176:N176,0)-1,"")</f>
        <v/>
      </c>
      <c r="T176">
        <f>IFERROR(AVERAGE(J176:N176),"")</f>
        <v/>
      </c>
      <c r="U176">
        <f>IFERROR(STDEV(J176:N176),"")</f>
        <v/>
      </c>
      <c r="V176">
        <f>IFERROR(IF(C176="-","",IF(ISBLANK(B176),"",IF(OR(ISNUMBER(FIND("Growth",B176)),ISNUMBER(FIND("Margin",B176))),"",(J176-T176)/U176))),"")</f>
        <v/>
      </c>
      <c r="W176">
        <f>IFERROR(IF(OR(D176="-",ISBLANK(D176)),"",(K176-T176)/U176),"")</f>
        <v/>
      </c>
      <c r="X176">
        <f>IFERROR(IF(OR(E176="-",ISBLANK(E176)),"",(L176-T176)/U176),"")</f>
        <v/>
      </c>
      <c r="Y176">
        <f>IFERROR(IF(OR(F176="-",ISBLANK(F176)),"",(M176-T176)/U176),"")</f>
        <v/>
      </c>
      <c r="Z176">
        <f>IFERROR(IF(OR(G176="-",ISBLANK(G176)),"",(N176-T176)/U176),"")</f>
        <v/>
      </c>
      <c r="AA176">
        <f>IF(MAX(MAX(V176:Z176),ABS(MIN(V176:Z176)))=ABS(MIN(V176:Z176)),MIN(V176:Z176),MAX(V176:Z176))</f>
        <v/>
      </c>
      <c r="AB176">
        <f>IFERROR(V144+MATCH(AA176,V176:Z176,0)-1,"")</f>
        <v/>
      </c>
      <c r="AC176">
        <f>IF(AB176&lt;&gt;"",IF(S176=AB176,"Low",IF(AB176=Q176,"High","")),"")</f>
        <v/>
      </c>
      <c r="AE176">
        <f>IF(ISNUMBER(MATCH("N/A",J176:N176,0)),"",IFERROR((5 * SUMPRODUCT(J144:N144,J176:N176) - PRODUCT(SUM(J144:N144),SUM(J176:N176))) / ((5 * SUM((J144^2)+(K144^2)+(L144^2)+(M144^2)+(N144^2))) - SUM(J144:N144)^2),""))</f>
        <v/>
      </c>
      <c r="AF176">
        <f>IFERROR(CORREL(J144:N144,J176:N176),"")</f>
        <v/>
      </c>
      <c r="AZ176">
        <f>IF(Q176=S176,0,1)</f>
        <v/>
      </c>
      <c r="BA176">
        <f>IF(AZ176=1,IF(Q176="","",IF(Q176=N144,"Yes","No")),"")</f>
        <v/>
      </c>
      <c r="BB176">
        <f>IF(BA176="Yes",P176,"")</f>
        <v/>
      </c>
      <c r="BC176">
        <f>IF(AZ176=1,IF(S176="","",IF(S176=N144,"Yes","No")),"")</f>
        <v/>
      </c>
      <c r="BD176">
        <f>IF(BC176="Yes",R176,"")</f>
        <v/>
      </c>
      <c r="BE176">
        <f>IFERROR(IF(SIGN(AE176)=1,"Increasing",IF(SIGN(AE176)=-1,"Decreasing","")),"")</f>
        <v/>
      </c>
      <c r="BF176">
        <f>IF(OR(AND(BE176="Increasing",BA176="Yes"),AND(BE176="Decreasing",BC176="Yes")),"Yes","No")</f>
        <v/>
      </c>
      <c r="BG176">
        <f>IF(I176="pos_trend","Yes","No")</f>
        <v/>
      </c>
      <c r="BH176">
        <f>IF(AF176&lt;&gt;"",IF(ABS(AF176)&gt;0.8,"Yes","No"),"")</f>
        <v/>
      </c>
    </row>
    <row r="177" spans="1:60">
      <c r="I177">
        <f>IF(AND(K177&gt; J177, L177&gt; K177, M177&gt; L177, N177&gt; M177), "pos_trend", IF(AND(K177&lt; J177, L177&lt; K177, M177&lt; L177, N177&lt; M177), "neg_trend", "N/A"))</f>
        <v/>
      </c>
      <c r="J177">
        <f>IFERROR(IF(TRIM(C177)="-", "N/A", IF(RIGHT(C177,1)=")",IF(RIGHT(C177,2)="T)",-1000000000000*VALUE(MID(C177,2,LEN(C177)-3)),IF(RIGHT(C177,2)="M)",-1000000*VALUE(MID(C177,2,LEN(C177)-3)),IF(RIGHT(C177,2)="B)",-1000000000*VALUE(MID(C177,2,LEN(C177)-3)),IF(RIGHT(C177,2)="k)",-1000*VALUE(MID(C177,2,LEN(C177)-3)),VALUE(SUBSTITUTE(C177,",","")))))),IF(RIGHT(C177,1)="T",1000000000000*VALUE(LEFT(C177,LEN(C177)-1)),IF(RIGHT(C177,1)="M",1000000*VALUE(LEFT(C177,LEN(C177)-1)),IF(RIGHT(C177,1)="B",1000000000*VALUE(LEFT(C177,LEN(C177)-1)),IF(RIGHT(C177,1)="%",0.01*VALUE(LEFT(C177,LEN(C177)-1)),IF(RIGHT(C177,1)="k",1000*VALUE(LEFT(C177,LEN(C177)-1)),VALUE(SUBSTITUTE(C177,",",""))))))))),"N/A")</f>
        <v/>
      </c>
      <c r="K177">
        <f>IFERROR(IF(TRIM(D177)="-", "N/A", IF(RIGHT(D177,1)=")",IF(RIGHT(D177,2)="T)",-1000000000000*VALUE(MID(D177,2,LEN(D177)-3)),IF(RIGHT(D177,2)="M)",-1000000*VALUE(MID(D177,2,LEN(D177)-3)),IF(RIGHT(D177,2)="B)",-1000000000*VALUE(MID(D177,2,LEN(D177)-3)),IF(RIGHT(D177,2)="k)",-1000*VALUE(MID(D177,2,LEN(D177)-3)),VALUE(SUBSTITUTE(D177,",","")))))),IF(RIGHT(D177,1)="T",1000000000000*VALUE(LEFT(D177,LEN(D177)-1)),IF(RIGHT(D177,1)="M",1000000*VALUE(LEFT(D177,LEN(D177)-1)),IF(RIGHT(D177,1)="B",1000000000*VALUE(LEFT(D177,LEN(D177)-1)),IF(RIGHT(D177,1)="%",0.01*VALUE(LEFT(D177,LEN(D177)-1)),IF(RIGHT(D177,1)="k",1000*VALUE(LEFT(D177,LEN(D177)-1)),VALUE(SUBSTITUTE(D177,",",""))))))))),"N/A")</f>
        <v/>
      </c>
      <c r="L177">
        <f>IFERROR(IF(TRIM(E177)="-", "N/A", IF(RIGHT(E177,1)=")",IF(RIGHT(E177,2)="T)",-1000000000000*VALUE(MID(E177,2,LEN(E177)-3)),IF(RIGHT(E177,2)="M)",-1000000*VALUE(MID(E177,2,LEN(E177)-3)),IF(RIGHT(E177,2)="B)",-1000000000*VALUE(MID(E177,2,LEN(E177)-3)),IF(RIGHT(E177,2)="k)",-1000*VALUE(MID(E177,2,LEN(E177)-3)),VALUE(SUBSTITUTE(E177,",","")))))),IF(RIGHT(E177,1)="T",1000000000000*VALUE(LEFT(E177,LEN(E177)-1)),IF(RIGHT(E177,1)="M",1000000*VALUE(LEFT(E177,LEN(E177)-1)),IF(RIGHT(E177,1)="B",1000000000*VALUE(LEFT(E177,LEN(E177)-1)),IF(RIGHT(E177,1)="%",0.01*VALUE(LEFT(E177,LEN(E177)-1)),IF(RIGHT(E177,1)="k",1000*VALUE(LEFT(E177,LEN(E177)-1)),VALUE(SUBSTITUTE(E177,",",""))))))))),"N/A")</f>
        <v/>
      </c>
      <c r="M177">
        <f>IFERROR(IF(TRIM(F177)="-", "N/A", IF(RIGHT(F177,1)=")",IF(RIGHT(F177,2)="T)",-1000000000000*VALUE(MID(F177,2,LEN(F177)-3)),IF(RIGHT(F177,2)="M)",-1000000*VALUE(MID(F177,2,LEN(F177)-3)),IF(RIGHT(F177,2)="B)",-1000000000*VALUE(MID(F177,2,LEN(F177)-3)),IF(RIGHT(F177,2)="k)",-1000*VALUE(MID(F177,2,LEN(F177)-3)),VALUE(SUBSTITUTE(F177,",","")))))),IF(RIGHT(F177,1)="T",1000000000000*VALUE(LEFT(F177,LEN(F177)-1)),IF(RIGHT(F177,1)="M",1000000*VALUE(LEFT(F177,LEN(F177)-1)),IF(RIGHT(F177,1)="B",1000000000*VALUE(LEFT(F177,LEN(F177)-1)),IF(RIGHT(F177,1)="%",0.01*VALUE(LEFT(F177,LEN(F177)-1)),IF(RIGHT(F177,1)="k",1000*VALUE(LEFT(F177,LEN(F177)-1)),VALUE(SUBSTITUTE(F177,",",""))))))))),"N/A")</f>
        <v/>
      </c>
      <c r="N177">
        <f>IFERROR(IF(TRIM(G177)="-", "N/A", IF(RIGHT(G177,1)=")",IF(RIGHT(G177,2)="T)",-1000000000000*VALUE(MID(G177,2,LEN(G177)-3)),IF(RIGHT(G177,2)="M)",-1000000*VALUE(MID(G177,2,LEN(G177)-3)),IF(RIGHT(G177,2)="B)",-1000000000*VALUE(MID(G177,2,LEN(G177)-3)),IF(RIGHT(G177,2)="k)",-1000*VALUE(MID(G177,2,LEN(G177)-3)),VALUE(SUBSTITUTE(G177,",","")))))),IF(RIGHT(G177,1)="T",1000000000000*VALUE(LEFT(G177,LEN(G177)-1)),IF(RIGHT(G177,1)="M",1000000*VALUE(LEFT(G177,LEN(G177)-1)),IF(RIGHT(G177,1)="B",1000000000*VALUE(LEFT(G177,LEN(G177)-1)),IF(RIGHT(G177,1)="%",0.01*VALUE(LEFT(G177,LEN(G177)-1)),IF(RIGHT(G177,1)="k",1000*VALUE(LEFT(G177,LEN(G177)-1)),VALUE(SUBSTITUTE(G177,",",""))))))))),"N/A")</f>
        <v/>
      </c>
      <c r="P177">
        <f>MAX(J177:N177)</f>
        <v/>
      </c>
      <c r="Q177">
        <f>IFERROR(J144+MATCH(P177,J177:N177,0)-1,"")</f>
        <v/>
      </c>
      <c r="R177">
        <f>IF(Q177="","",MIN(J177:N177))</f>
        <v/>
      </c>
      <c r="S177">
        <f>IFERROR(J144+MATCH(R177,J177:N177,0)-1,"")</f>
        <v/>
      </c>
      <c r="T177">
        <f>IFERROR(AVERAGE(J177:N177),"")</f>
        <v/>
      </c>
      <c r="U177">
        <f>IFERROR(STDEV(J177:N177),"")</f>
        <v/>
      </c>
      <c r="V177">
        <f>IFERROR(IF(C177="-","",IF(ISBLANK(B177),"",IF(OR(ISNUMBER(FIND("Growth",B177)),ISNUMBER(FIND("Margin",B177))),"",(J177-T177)/U177))),"")</f>
        <v/>
      </c>
      <c r="W177">
        <f>IFERROR(IF(OR(D177="-",ISBLANK(D177)),"",(K177-T177)/U177),"")</f>
        <v/>
      </c>
      <c r="X177">
        <f>IFERROR(IF(OR(E177="-",ISBLANK(E177)),"",(L177-T177)/U177),"")</f>
        <v/>
      </c>
      <c r="Y177">
        <f>IFERROR(IF(OR(F177="-",ISBLANK(F177)),"",(M177-T177)/U177),"")</f>
        <v/>
      </c>
      <c r="Z177">
        <f>IFERROR(IF(OR(G177="-",ISBLANK(G177)),"",(N177-T177)/U177),"")</f>
        <v/>
      </c>
      <c r="AA177">
        <f>IF(MAX(MAX(V177:Z177),ABS(MIN(V177:Z177)))=ABS(MIN(V177:Z177)),MIN(V177:Z177),MAX(V177:Z177))</f>
        <v/>
      </c>
      <c r="AB177">
        <f>IFERROR(V144+MATCH(AA177,V177:Z177,0)-1,"")</f>
        <v/>
      </c>
      <c r="AC177">
        <f>IF(AB177&lt;&gt;"",IF(S177=AB177,"Low",IF(AB177=Q177,"High","")),"")</f>
        <v/>
      </c>
      <c r="AE177">
        <f>IF(ISNUMBER(MATCH("N/A",J177:N177,0)),"",IFERROR((5 * SUMPRODUCT(J144:N144,J177:N177) - PRODUCT(SUM(J144:N144),SUM(J177:N177))) / ((5 * SUM((J144^2)+(K144^2)+(L144^2)+(M144^2)+(N144^2))) - SUM(J144:N144)^2),""))</f>
        <v/>
      </c>
      <c r="AF177">
        <f>IFERROR(CORREL(J144:N144,J177:N177),"")</f>
        <v/>
      </c>
      <c r="AZ177">
        <f>IF(Q177=S177,0,1)</f>
        <v/>
      </c>
      <c r="BA177">
        <f>IF(AZ177=1,IF(Q177="","",IF(Q177=N144,"Yes","No")),"")</f>
        <v/>
      </c>
      <c r="BB177">
        <f>IF(BA177="Yes",P177,"")</f>
        <v/>
      </c>
      <c r="BC177">
        <f>IF(AZ177=1,IF(S177="","",IF(S177=N144,"Yes","No")),"")</f>
        <v/>
      </c>
      <c r="BD177">
        <f>IF(BC177="Yes",R177,"")</f>
        <v/>
      </c>
      <c r="BE177">
        <f>IFERROR(IF(SIGN(AE177)=1,"Increasing",IF(SIGN(AE177)=-1,"Decreasing","")),"")</f>
        <v/>
      </c>
      <c r="BF177">
        <f>IF(OR(AND(BE177="Increasing",BA177="Yes"),AND(BE177="Decreasing",BC177="Yes")),"Yes","No")</f>
        <v/>
      </c>
      <c r="BG177">
        <f>IF(I177="pos_trend","Yes","No")</f>
        <v/>
      </c>
      <c r="BH177">
        <f>IF(AF177&lt;&gt;"",IF(ABS(AF177)&gt;0.8,"Yes","No"),"")</f>
        <v/>
      </c>
    </row>
    <row r="178" spans="1:60">
      <c r="I178">
        <f>IF(AND(K178&gt; J178, L178&gt; K178, M178&gt; L178, N178&gt; M178), "pos_trend", IF(AND(K178&lt; J178, L178&lt; K178, M178&lt; L178, N178&lt; M178), "neg_trend", "N/A"))</f>
        <v/>
      </c>
      <c r="J178">
        <f>IFERROR(IF(TRIM(C178)="-", "N/A", IF(RIGHT(C178,1)=")",IF(RIGHT(C178,2)="T)",-1000000000000*VALUE(MID(C178,2,LEN(C178)-3)),IF(RIGHT(C178,2)="M)",-1000000*VALUE(MID(C178,2,LEN(C178)-3)),IF(RIGHT(C178,2)="B)",-1000000000*VALUE(MID(C178,2,LEN(C178)-3)),IF(RIGHT(C178,2)="k)",-1000*VALUE(MID(C178,2,LEN(C178)-3)),VALUE(SUBSTITUTE(C178,",","")))))),IF(RIGHT(C178,1)="T",1000000000000*VALUE(LEFT(C178,LEN(C178)-1)),IF(RIGHT(C178,1)="M",1000000*VALUE(LEFT(C178,LEN(C178)-1)),IF(RIGHT(C178,1)="B",1000000000*VALUE(LEFT(C178,LEN(C178)-1)),IF(RIGHT(C178,1)="%",0.01*VALUE(LEFT(C178,LEN(C178)-1)),IF(RIGHT(C178,1)="k",1000*VALUE(LEFT(C178,LEN(C178)-1)),VALUE(SUBSTITUTE(C178,",",""))))))))),"N/A")</f>
        <v/>
      </c>
      <c r="K178">
        <f>IFERROR(IF(TRIM(D178)="-", "N/A", IF(RIGHT(D178,1)=")",IF(RIGHT(D178,2)="T)",-1000000000000*VALUE(MID(D178,2,LEN(D178)-3)),IF(RIGHT(D178,2)="M)",-1000000*VALUE(MID(D178,2,LEN(D178)-3)),IF(RIGHT(D178,2)="B)",-1000000000*VALUE(MID(D178,2,LEN(D178)-3)),IF(RIGHT(D178,2)="k)",-1000*VALUE(MID(D178,2,LEN(D178)-3)),VALUE(SUBSTITUTE(D178,",","")))))),IF(RIGHT(D178,1)="T",1000000000000*VALUE(LEFT(D178,LEN(D178)-1)),IF(RIGHT(D178,1)="M",1000000*VALUE(LEFT(D178,LEN(D178)-1)),IF(RIGHT(D178,1)="B",1000000000*VALUE(LEFT(D178,LEN(D178)-1)),IF(RIGHT(D178,1)="%",0.01*VALUE(LEFT(D178,LEN(D178)-1)),IF(RIGHT(D178,1)="k",1000*VALUE(LEFT(D178,LEN(D178)-1)),VALUE(SUBSTITUTE(D178,",",""))))))))),"N/A")</f>
        <v/>
      </c>
      <c r="L178">
        <f>IFERROR(IF(TRIM(E178)="-", "N/A", IF(RIGHT(E178,1)=")",IF(RIGHT(E178,2)="T)",-1000000000000*VALUE(MID(E178,2,LEN(E178)-3)),IF(RIGHT(E178,2)="M)",-1000000*VALUE(MID(E178,2,LEN(E178)-3)),IF(RIGHT(E178,2)="B)",-1000000000*VALUE(MID(E178,2,LEN(E178)-3)),IF(RIGHT(E178,2)="k)",-1000*VALUE(MID(E178,2,LEN(E178)-3)),VALUE(SUBSTITUTE(E178,",","")))))),IF(RIGHT(E178,1)="T",1000000000000*VALUE(LEFT(E178,LEN(E178)-1)),IF(RIGHT(E178,1)="M",1000000*VALUE(LEFT(E178,LEN(E178)-1)),IF(RIGHT(E178,1)="B",1000000000*VALUE(LEFT(E178,LEN(E178)-1)),IF(RIGHT(E178,1)="%",0.01*VALUE(LEFT(E178,LEN(E178)-1)),IF(RIGHT(E178,1)="k",1000*VALUE(LEFT(E178,LEN(E178)-1)),VALUE(SUBSTITUTE(E178,",",""))))))))),"N/A")</f>
        <v/>
      </c>
      <c r="M178">
        <f>IFERROR(IF(TRIM(F178)="-", "N/A", IF(RIGHT(F178,1)=")",IF(RIGHT(F178,2)="T)",-1000000000000*VALUE(MID(F178,2,LEN(F178)-3)),IF(RIGHT(F178,2)="M)",-1000000*VALUE(MID(F178,2,LEN(F178)-3)),IF(RIGHT(F178,2)="B)",-1000000000*VALUE(MID(F178,2,LEN(F178)-3)),IF(RIGHT(F178,2)="k)",-1000*VALUE(MID(F178,2,LEN(F178)-3)),VALUE(SUBSTITUTE(F178,",","")))))),IF(RIGHT(F178,1)="T",1000000000000*VALUE(LEFT(F178,LEN(F178)-1)),IF(RIGHT(F178,1)="M",1000000*VALUE(LEFT(F178,LEN(F178)-1)),IF(RIGHT(F178,1)="B",1000000000*VALUE(LEFT(F178,LEN(F178)-1)),IF(RIGHT(F178,1)="%",0.01*VALUE(LEFT(F178,LEN(F178)-1)),IF(RIGHT(F178,1)="k",1000*VALUE(LEFT(F178,LEN(F178)-1)),VALUE(SUBSTITUTE(F178,",",""))))))))),"N/A")</f>
        <v/>
      </c>
      <c r="N178">
        <f>IFERROR(IF(TRIM(G178)="-", "N/A", IF(RIGHT(G178,1)=")",IF(RIGHT(G178,2)="T)",-1000000000000*VALUE(MID(G178,2,LEN(G178)-3)),IF(RIGHT(G178,2)="M)",-1000000*VALUE(MID(G178,2,LEN(G178)-3)),IF(RIGHT(G178,2)="B)",-1000000000*VALUE(MID(G178,2,LEN(G178)-3)),IF(RIGHT(G178,2)="k)",-1000*VALUE(MID(G178,2,LEN(G178)-3)),VALUE(SUBSTITUTE(G178,",","")))))),IF(RIGHT(G178,1)="T",1000000000000*VALUE(LEFT(G178,LEN(G178)-1)),IF(RIGHT(G178,1)="M",1000000*VALUE(LEFT(G178,LEN(G178)-1)),IF(RIGHT(G178,1)="B",1000000000*VALUE(LEFT(G178,LEN(G178)-1)),IF(RIGHT(G178,1)="%",0.01*VALUE(LEFT(G178,LEN(G178)-1)),IF(RIGHT(G178,1)="k",1000*VALUE(LEFT(G178,LEN(G178)-1)),VALUE(SUBSTITUTE(G178,",",""))))))))),"N/A")</f>
        <v/>
      </c>
      <c r="P178">
        <f>MAX(J178:N178)</f>
        <v/>
      </c>
      <c r="Q178">
        <f>IFERROR(J144+MATCH(P178,J178:N178,0)-1,"")</f>
        <v/>
      </c>
      <c r="R178">
        <f>IF(Q178="","",MIN(J178:N178))</f>
        <v/>
      </c>
      <c r="S178">
        <f>IFERROR(J144+MATCH(R178,J178:N178,0)-1,"")</f>
        <v/>
      </c>
      <c r="T178">
        <f>IFERROR(AVERAGE(J178:N178),"")</f>
        <v/>
      </c>
      <c r="U178">
        <f>IFERROR(STDEV(J178:N178),"")</f>
        <v/>
      </c>
      <c r="V178">
        <f>IFERROR(IF(C178="-","",IF(ISBLANK(B178),"",IF(OR(ISNUMBER(FIND("Growth",B178)),ISNUMBER(FIND("Margin",B178))),"",(J178-T178)/U178))),"")</f>
        <v/>
      </c>
      <c r="W178">
        <f>IFERROR(IF(OR(D178="-",ISBLANK(D178)),"",(K178-T178)/U178),"")</f>
        <v/>
      </c>
      <c r="X178">
        <f>IFERROR(IF(OR(E178="-",ISBLANK(E178)),"",(L178-T178)/U178),"")</f>
        <v/>
      </c>
      <c r="Y178">
        <f>IFERROR(IF(OR(F178="-",ISBLANK(F178)),"",(M178-T178)/U178),"")</f>
        <v/>
      </c>
      <c r="Z178">
        <f>IFERROR(IF(OR(G178="-",ISBLANK(G178)),"",(N178-T178)/U178),"")</f>
        <v/>
      </c>
      <c r="AA178">
        <f>IF(MAX(MAX(V178:Z178),ABS(MIN(V178:Z178)))=ABS(MIN(V178:Z178)),MIN(V178:Z178),MAX(V178:Z178))</f>
        <v/>
      </c>
      <c r="AB178">
        <f>IFERROR(V144+MATCH(AA178,V178:Z178,0)-1,"")</f>
        <v/>
      </c>
      <c r="AC178">
        <f>IF(AB178&lt;&gt;"",IF(S178=AB178,"Low",IF(AB178=Q178,"High","")),"")</f>
        <v/>
      </c>
      <c r="AE178">
        <f>IF(ISNUMBER(MATCH("N/A",J178:N178,0)),"",IFERROR((5 * SUMPRODUCT(J144:N144,J178:N178) - PRODUCT(SUM(J144:N144),SUM(J178:N178))) / ((5 * SUM((J144^2)+(K144^2)+(L144^2)+(M144^2)+(N144^2))) - SUM(J144:N144)^2),""))</f>
        <v/>
      </c>
      <c r="AF178">
        <f>IFERROR(CORREL(J144:N144,J178:N178),"")</f>
        <v/>
      </c>
      <c r="AZ178">
        <f>IF(Q178=S178,0,1)</f>
        <v/>
      </c>
      <c r="BA178">
        <f>IF(AZ178=1,IF(Q178="","",IF(Q178=N144,"Yes","No")),"")</f>
        <v/>
      </c>
      <c r="BB178">
        <f>IF(BA178="Yes",P178,"")</f>
        <v/>
      </c>
      <c r="BC178">
        <f>IF(AZ178=1,IF(S178="","",IF(S178=N144,"Yes","No")),"")</f>
        <v/>
      </c>
      <c r="BD178">
        <f>IF(BC178="Yes",R178,"")</f>
        <v/>
      </c>
      <c r="BE178">
        <f>IFERROR(IF(SIGN(AE178)=1,"Increasing",IF(SIGN(AE178)=-1,"Decreasing","")),"")</f>
        <v/>
      </c>
      <c r="BF178">
        <f>IF(OR(AND(BE178="Increasing",BA178="Yes"),AND(BE178="Decreasing",BC178="Yes")),"Yes","No")</f>
        <v/>
      </c>
      <c r="BG178">
        <f>IF(I178="pos_trend","Yes","No")</f>
        <v/>
      </c>
      <c r="BH178">
        <f>IF(AF178&lt;&gt;"",IF(ABS(AF178)&gt;0.8,"Yes","No"),"")</f>
        <v/>
      </c>
    </row>
    <row r="179" spans="1:60">
      <c r="I179">
        <f>IF(AND(K179&gt; J179, L179&gt; K179, M179&gt; L179, N179&gt; M179), "pos_trend", IF(AND(K179&lt; J179, L179&lt; K179, M179&lt; L179, N179&lt; M179), "neg_trend", "N/A"))</f>
        <v/>
      </c>
      <c r="J179">
        <f>IFERROR(IF(TRIM(C179)="-", "N/A", IF(RIGHT(C179,1)=")",IF(RIGHT(C179,2)="T)",-1000000000000*VALUE(MID(C179,2,LEN(C179)-3)),IF(RIGHT(C179,2)="M)",-1000000*VALUE(MID(C179,2,LEN(C179)-3)),IF(RIGHT(C179,2)="B)",-1000000000*VALUE(MID(C179,2,LEN(C179)-3)),IF(RIGHT(C179,2)="k)",-1000*VALUE(MID(C179,2,LEN(C179)-3)),VALUE(SUBSTITUTE(C179,",","")))))),IF(RIGHT(C179,1)="T",1000000000000*VALUE(LEFT(C179,LEN(C179)-1)),IF(RIGHT(C179,1)="M",1000000*VALUE(LEFT(C179,LEN(C179)-1)),IF(RIGHT(C179,1)="B",1000000000*VALUE(LEFT(C179,LEN(C179)-1)),IF(RIGHT(C179,1)="%",0.01*VALUE(LEFT(C179,LEN(C179)-1)),IF(RIGHT(C179,1)="k",1000*VALUE(LEFT(C179,LEN(C179)-1)),VALUE(SUBSTITUTE(C179,",",""))))))))),"N/A")</f>
        <v/>
      </c>
      <c r="K179">
        <f>IFERROR(IF(TRIM(D179)="-", "N/A", IF(RIGHT(D179,1)=")",IF(RIGHT(D179,2)="T)",-1000000000000*VALUE(MID(D179,2,LEN(D179)-3)),IF(RIGHT(D179,2)="M)",-1000000*VALUE(MID(D179,2,LEN(D179)-3)),IF(RIGHT(D179,2)="B)",-1000000000*VALUE(MID(D179,2,LEN(D179)-3)),IF(RIGHT(D179,2)="k)",-1000*VALUE(MID(D179,2,LEN(D179)-3)),VALUE(SUBSTITUTE(D179,",","")))))),IF(RIGHT(D179,1)="T",1000000000000*VALUE(LEFT(D179,LEN(D179)-1)),IF(RIGHT(D179,1)="M",1000000*VALUE(LEFT(D179,LEN(D179)-1)),IF(RIGHT(D179,1)="B",1000000000*VALUE(LEFT(D179,LEN(D179)-1)),IF(RIGHT(D179,1)="%",0.01*VALUE(LEFT(D179,LEN(D179)-1)),IF(RIGHT(D179,1)="k",1000*VALUE(LEFT(D179,LEN(D179)-1)),VALUE(SUBSTITUTE(D179,",",""))))))))),"N/A")</f>
        <v/>
      </c>
      <c r="L179">
        <f>IFERROR(IF(TRIM(E179)="-", "N/A", IF(RIGHT(E179,1)=")",IF(RIGHT(E179,2)="T)",-1000000000000*VALUE(MID(E179,2,LEN(E179)-3)),IF(RIGHT(E179,2)="M)",-1000000*VALUE(MID(E179,2,LEN(E179)-3)),IF(RIGHT(E179,2)="B)",-1000000000*VALUE(MID(E179,2,LEN(E179)-3)),IF(RIGHT(E179,2)="k)",-1000*VALUE(MID(E179,2,LEN(E179)-3)),VALUE(SUBSTITUTE(E179,",","")))))),IF(RIGHT(E179,1)="T",1000000000000*VALUE(LEFT(E179,LEN(E179)-1)),IF(RIGHT(E179,1)="M",1000000*VALUE(LEFT(E179,LEN(E179)-1)),IF(RIGHT(E179,1)="B",1000000000*VALUE(LEFT(E179,LEN(E179)-1)),IF(RIGHT(E179,1)="%",0.01*VALUE(LEFT(E179,LEN(E179)-1)),IF(RIGHT(E179,1)="k",1000*VALUE(LEFT(E179,LEN(E179)-1)),VALUE(SUBSTITUTE(E179,",",""))))))))),"N/A")</f>
        <v/>
      </c>
      <c r="M179">
        <f>IFERROR(IF(TRIM(F179)="-", "N/A", IF(RIGHT(F179,1)=")",IF(RIGHT(F179,2)="T)",-1000000000000*VALUE(MID(F179,2,LEN(F179)-3)),IF(RIGHT(F179,2)="M)",-1000000*VALUE(MID(F179,2,LEN(F179)-3)),IF(RIGHT(F179,2)="B)",-1000000000*VALUE(MID(F179,2,LEN(F179)-3)),IF(RIGHT(F179,2)="k)",-1000*VALUE(MID(F179,2,LEN(F179)-3)),VALUE(SUBSTITUTE(F179,",","")))))),IF(RIGHT(F179,1)="T",1000000000000*VALUE(LEFT(F179,LEN(F179)-1)),IF(RIGHT(F179,1)="M",1000000*VALUE(LEFT(F179,LEN(F179)-1)),IF(RIGHT(F179,1)="B",1000000000*VALUE(LEFT(F179,LEN(F179)-1)),IF(RIGHT(F179,1)="%",0.01*VALUE(LEFT(F179,LEN(F179)-1)),IF(RIGHT(F179,1)="k",1000*VALUE(LEFT(F179,LEN(F179)-1)),VALUE(SUBSTITUTE(F179,",",""))))))))),"N/A")</f>
        <v/>
      </c>
      <c r="N179">
        <f>IFERROR(IF(TRIM(G179)="-", "N/A", IF(RIGHT(G179,1)=")",IF(RIGHT(G179,2)="T)",-1000000000000*VALUE(MID(G179,2,LEN(G179)-3)),IF(RIGHT(G179,2)="M)",-1000000*VALUE(MID(G179,2,LEN(G179)-3)),IF(RIGHT(G179,2)="B)",-1000000000*VALUE(MID(G179,2,LEN(G179)-3)),IF(RIGHT(G179,2)="k)",-1000*VALUE(MID(G179,2,LEN(G179)-3)),VALUE(SUBSTITUTE(G179,",","")))))),IF(RIGHT(G179,1)="T",1000000000000*VALUE(LEFT(G179,LEN(G179)-1)),IF(RIGHT(G179,1)="M",1000000*VALUE(LEFT(G179,LEN(G179)-1)),IF(RIGHT(G179,1)="B",1000000000*VALUE(LEFT(G179,LEN(G179)-1)),IF(RIGHT(G179,1)="%",0.01*VALUE(LEFT(G179,LEN(G179)-1)),IF(RIGHT(G179,1)="k",1000*VALUE(LEFT(G179,LEN(G179)-1)),VALUE(SUBSTITUTE(G179,",",""))))))))),"N/A")</f>
        <v/>
      </c>
      <c r="P179">
        <f>MAX(J179:N179)</f>
        <v/>
      </c>
      <c r="Q179">
        <f>IFERROR(J144+MATCH(P179,J179:N179,0)-1,"")</f>
        <v/>
      </c>
      <c r="R179">
        <f>IF(Q179="","",MIN(J179:N179))</f>
        <v/>
      </c>
      <c r="S179">
        <f>IFERROR(J144+MATCH(R179,J179:N179,0)-1,"")</f>
        <v/>
      </c>
      <c r="T179">
        <f>IFERROR(AVERAGE(J179:N179),"")</f>
        <v/>
      </c>
      <c r="U179">
        <f>IFERROR(STDEV(J179:N179),"")</f>
        <v/>
      </c>
      <c r="V179">
        <f>IFERROR(IF(C179="-","",IF(ISBLANK(B179),"",IF(OR(ISNUMBER(FIND("Growth",B179)),ISNUMBER(FIND("Margin",B179))),"",(J179-T179)/U179))),"")</f>
        <v/>
      </c>
      <c r="W179">
        <f>IFERROR(IF(OR(D179="-",ISBLANK(D179)),"",(K179-T179)/U179),"")</f>
        <v/>
      </c>
      <c r="X179">
        <f>IFERROR(IF(OR(E179="-",ISBLANK(E179)),"",(L179-T179)/U179),"")</f>
        <v/>
      </c>
      <c r="Y179">
        <f>IFERROR(IF(OR(F179="-",ISBLANK(F179)),"",(M179-T179)/U179),"")</f>
        <v/>
      </c>
      <c r="Z179">
        <f>IFERROR(IF(OR(G179="-",ISBLANK(G179)),"",(N179-T179)/U179),"")</f>
        <v/>
      </c>
      <c r="AA179">
        <f>IF(MAX(MAX(V179:Z179),ABS(MIN(V179:Z179)))=ABS(MIN(V179:Z179)),MIN(V179:Z179),MAX(V179:Z179))</f>
        <v/>
      </c>
      <c r="AB179">
        <f>IFERROR(V144+MATCH(AA179,V179:Z179,0)-1,"")</f>
        <v/>
      </c>
      <c r="AC179">
        <f>IF(AB179&lt;&gt;"",IF(S179=AB179,"Low",IF(AB179=Q179,"High","")),"")</f>
        <v/>
      </c>
      <c r="AE179">
        <f>IF(ISNUMBER(MATCH("N/A",J179:N179,0)),"",IFERROR((5 * SUMPRODUCT(J144:N144,J179:N179) - PRODUCT(SUM(J144:N144),SUM(J179:N179))) / ((5 * SUM((J144^2)+(K144^2)+(L144^2)+(M144^2)+(N144^2))) - SUM(J144:N144)^2),""))</f>
        <v/>
      </c>
      <c r="AF179">
        <f>IFERROR(CORREL(J144:N144,J179:N179),"")</f>
        <v/>
      </c>
      <c r="AZ179">
        <f>IF(Q179=S179,0,1)</f>
        <v/>
      </c>
      <c r="BA179">
        <f>IF(AZ179=1,IF(Q179="","",IF(Q179=N144,"Yes","No")),"")</f>
        <v/>
      </c>
      <c r="BB179">
        <f>IF(BA179="Yes",P179,"")</f>
        <v/>
      </c>
      <c r="BC179">
        <f>IF(AZ179=1,IF(S179="","",IF(S179=N144,"Yes","No")),"")</f>
        <v/>
      </c>
      <c r="BD179">
        <f>IF(BC179="Yes",R179,"")</f>
        <v/>
      </c>
      <c r="BE179">
        <f>IFERROR(IF(SIGN(AE179)=1,"Increasing",IF(SIGN(AE179)=-1,"Decreasing","")),"")</f>
        <v/>
      </c>
      <c r="BF179">
        <f>IF(OR(AND(BE179="Increasing",BA179="Yes"),AND(BE179="Decreasing",BC179="Yes")),"Yes","No")</f>
        <v/>
      </c>
      <c r="BG179">
        <f>IF(I179="pos_trend","Yes","No")</f>
        <v/>
      </c>
      <c r="BH179">
        <f>IF(AF179&lt;&gt;"",IF(ABS(AF179)&gt;0.8,"Yes","No"),"")</f>
        <v/>
      </c>
    </row>
    <row r="180" spans="1:60">
      <c r="I180">
        <f>IF(AND(K180&gt; J180, L180&gt; K180, M180&gt; L180, N180&gt; M180), "pos_trend", IF(AND(K180&lt; J180, L180&lt; K180, M180&lt; L180, N180&lt; M180), "neg_trend", "N/A"))</f>
        <v/>
      </c>
      <c r="J180">
        <f>IFERROR(IF(TRIM(C180)="-", "N/A", IF(RIGHT(C180,1)=")",IF(RIGHT(C180,2)="T)",-1000000000000*VALUE(MID(C180,2,LEN(C180)-3)),IF(RIGHT(C180,2)="M)",-1000000*VALUE(MID(C180,2,LEN(C180)-3)),IF(RIGHT(C180,2)="B)",-1000000000*VALUE(MID(C180,2,LEN(C180)-3)),IF(RIGHT(C180,2)="k)",-1000*VALUE(MID(C180,2,LEN(C180)-3)),VALUE(SUBSTITUTE(C180,",","")))))),IF(RIGHT(C180,1)="T",1000000000000*VALUE(LEFT(C180,LEN(C180)-1)),IF(RIGHT(C180,1)="M",1000000*VALUE(LEFT(C180,LEN(C180)-1)),IF(RIGHT(C180,1)="B",1000000000*VALUE(LEFT(C180,LEN(C180)-1)),IF(RIGHT(C180,1)="%",0.01*VALUE(LEFT(C180,LEN(C180)-1)),IF(RIGHT(C180,1)="k",1000*VALUE(LEFT(C180,LEN(C180)-1)),VALUE(SUBSTITUTE(C180,",",""))))))))),"N/A")</f>
        <v/>
      </c>
      <c r="K180">
        <f>IFERROR(IF(TRIM(D180)="-", "N/A", IF(RIGHT(D180,1)=")",IF(RIGHT(D180,2)="T)",-1000000000000*VALUE(MID(D180,2,LEN(D180)-3)),IF(RIGHT(D180,2)="M)",-1000000*VALUE(MID(D180,2,LEN(D180)-3)),IF(RIGHT(D180,2)="B)",-1000000000*VALUE(MID(D180,2,LEN(D180)-3)),IF(RIGHT(D180,2)="k)",-1000*VALUE(MID(D180,2,LEN(D180)-3)),VALUE(SUBSTITUTE(D180,",","")))))),IF(RIGHT(D180,1)="T",1000000000000*VALUE(LEFT(D180,LEN(D180)-1)),IF(RIGHT(D180,1)="M",1000000*VALUE(LEFT(D180,LEN(D180)-1)),IF(RIGHT(D180,1)="B",1000000000*VALUE(LEFT(D180,LEN(D180)-1)),IF(RIGHT(D180,1)="%",0.01*VALUE(LEFT(D180,LEN(D180)-1)),IF(RIGHT(D180,1)="k",1000*VALUE(LEFT(D180,LEN(D180)-1)),VALUE(SUBSTITUTE(D180,",",""))))))))),"N/A")</f>
        <v/>
      </c>
      <c r="L180">
        <f>IFERROR(IF(TRIM(E180)="-", "N/A", IF(RIGHT(E180,1)=")",IF(RIGHT(E180,2)="T)",-1000000000000*VALUE(MID(E180,2,LEN(E180)-3)),IF(RIGHT(E180,2)="M)",-1000000*VALUE(MID(E180,2,LEN(E180)-3)),IF(RIGHT(E180,2)="B)",-1000000000*VALUE(MID(E180,2,LEN(E180)-3)),IF(RIGHT(E180,2)="k)",-1000*VALUE(MID(E180,2,LEN(E180)-3)),VALUE(SUBSTITUTE(E180,",","")))))),IF(RIGHT(E180,1)="T",1000000000000*VALUE(LEFT(E180,LEN(E180)-1)),IF(RIGHT(E180,1)="M",1000000*VALUE(LEFT(E180,LEN(E180)-1)),IF(RIGHT(E180,1)="B",1000000000*VALUE(LEFT(E180,LEN(E180)-1)),IF(RIGHT(E180,1)="%",0.01*VALUE(LEFT(E180,LEN(E180)-1)),IF(RIGHT(E180,1)="k",1000*VALUE(LEFT(E180,LEN(E180)-1)),VALUE(SUBSTITUTE(E180,",",""))))))))),"N/A")</f>
        <v/>
      </c>
      <c r="M180">
        <f>IFERROR(IF(TRIM(F180)="-", "N/A", IF(RIGHT(F180,1)=")",IF(RIGHT(F180,2)="T)",-1000000000000*VALUE(MID(F180,2,LEN(F180)-3)),IF(RIGHT(F180,2)="M)",-1000000*VALUE(MID(F180,2,LEN(F180)-3)),IF(RIGHT(F180,2)="B)",-1000000000*VALUE(MID(F180,2,LEN(F180)-3)),IF(RIGHT(F180,2)="k)",-1000*VALUE(MID(F180,2,LEN(F180)-3)),VALUE(SUBSTITUTE(F180,",","")))))),IF(RIGHT(F180,1)="T",1000000000000*VALUE(LEFT(F180,LEN(F180)-1)),IF(RIGHT(F180,1)="M",1000000*VALUE(LEFT(F180,LEN(F180)-1)),IF(RIGHT(F180,1)="B",1000000000*VALUE(LEFT(F180,LEN(F180)-1)),IF(RIGHT(F180,1)="%",0.01*VALUE(LEFT(F180,LEN(F180)-1)),IF(RIGHT(F180,1)="k",1000*VALUE(LEFT(F180,LEN(F180)-1)),VALUE(SUBSTITUTE(F180,",",""))))))))),"N/A")</f>
        <v/>
      </c>
      <c r="N180">
        <f>IFERROR(IF(TRIM(G180)="-", "N/A", IF(RIGHT(G180,1)=")",IF(RIGHT(G180,2)="T)",-1000000000000*VALUE(MID(G180,2,LEN(G180)-3)),IF(RIGHT(G180,2)="M)",-1000000*VALUE(MID(G180,2,LEN(G180)-3)),IF(RIGHT(G180,2)="B)",-1000000000*VALUE(MID(G180,2,LEN(G180)-3)),IF(RIGHT(G180,2)="k)",-1000*VALUE(MID(G180,2,LEN(G180)-3)),VALUE(SUBSTITUTE(G180,",","")))))),IF(RIGHT(G180,1)="T",1000000000000*VALUE(LEFT(G180,LEN(G180)-1)),IF(RIGHT(G180,1)="M",1000000*VALUE(LEFT(G180,LEN(G180)-1)),IF(RIGHT(G180,1)="B",1000000000*VALUE(LEFT(G180,LEN(G180)-1)),IF(RIGHT(G180,1)="%",0.01*VALUE(LEFT(G180,LEN(G180)-1)),IF(RIGHT(G180,1)="k",1000*VALUE(LEFT(G180,LEN(G180)-1)),VALUE(SUBSTITUTE(G180,",",""))))))))),"N/A")</f>
        <v/>
      </c>
      <c r="P180">
        <f>MAX(J180:N180)</f>
        <v/>
      </c>
      <c r="Q180">
        <f>IFERROR(J144+MATCH(P180,J180:N180,0)-1,"")</f>
        <v/>
      </c>
      <c r="R180">
        <f>IF(Q180="","",MIN(J180:N180))</f>
        <v/>
      </c>
      <c r="S180">
        <f>IFERROR(J144+MATCH(R180,J180:N180,0)-1,"")</f>
        <v/>
      </c>
      <c r="T180">
        <f>IFERROR(AVERAGE(J180:N180),"")</f>
        <v/>
      </c>
      <c r="U180">
        <f>IFERROR(STDEV(J180:N180),"")</f>
        <v/>
      </c>
      <c r="V180">
        <f>IFERROR(IF(C180="-","",IF(ISBLANK(B180),"",IF(OR(ISNUMBER(FIND("Growth",B180)),ISNUMBER(FIND("Margin",B180))),"",(J180-T180)/U180))),"")</f>
        <v/>
      </c>
      <c r="W180">
        <f>IFERROR(IF(OR(D180="-",ISBLANK(D180)),"",(K180-T180)/U180),"")</f>
        <v/>
      </c>
      <c r="X180">
        <f>IFERROR(IF(OR(E180="-",ISBLANK(E180)),"",(L180-T180)/U180),"")</f>
        <v/>
      </c>
      <c r="Y180">
        <f>IFERROR(IF(OR(F180="-",ISBLANK(F180)),"",(M180-T180)/U180),"")</f>
        <v/>
      </c>
      <c r="Z180">
        <f>IFERROR(IF(OR(G180="-",ISBLANK(G180)),"",(N180-T180)/U180),"")</f>
        <v/>
      </c>
      <c r="AA180">
        <f>IF(MAX(MAX(V180:Z180),ABS(MIN(V180:Z180)))=ABS(MIN(V180:Z180)),MIN(V180:Z180),MAX(V180:Z180))</f>
        <v/>
      </c>
      <c r="AB180">
        <f>IFERROR(V144+MATCH(AA180,V180:Z180,0)-1,"")</f>
        <v/>
      </c>
      <c r="AC180">
        <f>IF(AB180&lt;&gt;"",IF(S180=AB180,"Low",IF(AB180=Q180,"High","")),"")</f>
        <v/>
      </c>
      <c r="AE180">
        <f>IF(ISNUMBER(MATCH("N/A",J180:N180,0)),"",IFERROR((5 * SUMPRODUCT(J144:N144,J180:N180) - PRODUCT(SUM(J144:N144),SUM(J180:N180))) / ((5 * SUM((J144^2)+(K144^2)+(L144^2)+(M144^2)+(N144^2))) - SUM(J144:N144)^2),""))</f>
        <v/>
      </c>
      <c r="AF180">
        <f>IFERROR(CORREL(J144:N144,J180:N180),"")</f>
        <v/>
      </c>
      <c r="AZ180">
        <f>IF(Q180=S180,0,1)</f>
        <v/>
      </c>
      <c r="BA180">
        <f>IF(AZ180=1,IF(Q180="","",IF(Q180=N144,"Yes","No")),"")</f>
        <v/>
      </c>
      <c r="BB180">
        <f>IF(BA180="Yes",P180,"")</f>
        <v/>
      </c>
      <c r="BC180">
        <f>IF(AZ180=1,IF(S180="","",IF(S180=N144,"Yes","No")),"")</f>
        <v/>
      </c>
      <c r="BD180">
        <f>IF(BC180="Yes",R180,"")</f>
        <v/>
      </c>
      <c r="BE180">
        <f>IFERROR(IF(SIGN(AE180)=1,"Increasing",IF(SIGN(AE180)=-1,"Decreasing","")),"")</f>
        <v/>
      </c>
      <c r="BF180">
        <f>IF(OR(AND(BE180="Increasing",BA180="Yes"),AND(BE180="Decreasing",BC180="Yes")),"Yes","No")</f>
        <v/>
      </c>
      <c r="BG180">
        <f>IF(I180="pos_trend","Yes","No")</f>
        <v/>
      </c>
      <c r="BH180">
        <f>IF(AF180&lt;&gt;"",IF(ABS(AF180)&gt;0.8,"Yes","No"),"")</f>
        <v/>
      </c>
    </row>
    <row r="181" spans="1:60">
      <c r="I181">
        <f>IF(AND(K181&gt; J181, L181&gt; K181, M181&gt; L181, N181&gt; M181), "pos_trend", IF(AND(K181&lt; J181, L181&lt; K181, M181&lt; L181, N181&lt; M181), "neg_trend", "N/A"))</f>
        <v/>
      </c>
      <c r="J181">
        <f>IFERROR(IF(TRIM(C181)="-", "N/A", IF(RIGHT(C181,1)=")",IF(RIGHT(C181,2)="T)",-1000000000000*VALUE(MID(C181,2,LEN(C181)-3)),IF(RIGHT(C181,2)="M)",-1000000*VALUE(MID(C181,2,LEN(C181)-3)),IF(RIGHT(C181,2)="B)",-1000000000*VALUE(MID(C181,2,LEN(C181)-3)),IF(RIGHT(C181,2)="k)",-1000*VALUE(MID(C181,2,LEN(C181)-3)),VALUE(SUBSTITUTE(C181,",","")))))),IF(RIGHT(C181,1)="T",1000000000000*VALUE(LEFT(C181,LEN(C181)-1)),IF(RIGHT(C181,1)="M",1000000*VALUE(LEFT(C181,LEN(C181)-1)),IF(RIGHT(C181,1)="B",1000000000*VALUE(LEFT(C181,LEN(C181)-1)),IF(RIGHT(C181,1)="%",0.01*VALUE(LEFT(C181,LEN(C181)-1)),IF(RIGHT(C181,1)="k",1000*VALUE(LEFT(C181,LEN(C181)-1)),VALUE(SUBSTITUTE(C181,",",""))))))))),"N/A")</f>
        <v/>
      </c>
      <c r="K181">
        <f>IFERROR(IF(TRIM(D181)="-", "N/A", IF(RIGHT(D181,1)=")",IF(RIGHT(D181,2)="T)",-1000000000000*VALUE(MID(D181,2,LEN(D181)-3)),IF(RIGHT(D181,2)="M)",-1000000*VALUE(MID(D181,2,LEN(D181)-3)),IF(RIGHT(D181,2)="B)",-1000000000*VALUE(MID(D181,2,LEN(D181)-3)),IF(RIGHT(D181,2)="k)",-1000*VALUE(MID(D181,2,LEN(D181)-3)),VALUE(SUBSTITUTE(D181,",","")))))),IF(RIGHT(D181,1)="T",1000000000000*VALUE(LEFT(D181,LEN(D181)-1)),IF(RIGHT(D181,1)="M",1000000*VALUE(LEFT(D181,LEN(D181)-1)),IF(RIGHT(D181,1)="B",1000000000*VALUE(LEFT(D181,LEN(D181)-1)),IF(RIGHT(D181,1)="%",0.01*VALUE(LEFT(D181,LEN(D181)-1)),IF(RIGHT(D181,1)="k",1000*VALUE(LEFT(D181,LEN(D181)-1)),VALUE(SUBSTITUTE(D181,",",""))))))))),"N/A")</f>
        <v/>
      </c>
      <c r="L181">
        <f>IFERROR(IF(TRIM(E181)="-", "N/A", IF(RIGHT(E181,1)=")",IF(RIGHT(E181,2)="T)",-1000000000000*VALUE(MID(E181,2,LEN(E181)-3)),IF(RIGHT(E181,2)="M)",-1000000*VALUE(MID(E181,2,LEN(E181)-3)),IF(RIGHT(E181,2)="B)",-1000000000*VALUE(MID(E181,2,LEN(E181)-3)),IF(RIGHT(E181,2)="k)",-1000*VALUE(MID(E181,2,LEN(E181)-3)),VALUE(SUBSTITUTE(E181,",","")))))),IF(RIGHT(E181,1)="T",1000000000000*VALUE(LEFT(E181,LEN(E181)-1)),IF(RIGHT(E181,1)="M",1000000*VALUE(LEFT(E181,LEN(E181)-1)),IF(RIGHT(E181,1)="B",1000000000*VALUE(LEFT(E181,LEN(E181)-1)),IF(RIGHT(E181,1)="%",0.01*VALUE(LEFT(E181,LEN(E181)-1)),IF(RIGHT(E181,1)="k",1000*VALUE(LEFT(E181,LEN(E181)-1)),VALUE(SUBSTITUTE(E181,",",""))))))))),"N/A")</f>
        <v/>
      </c>
      <c r="M181">
        <f>IFERROR(IF(TRIM(F181)="-", "N/A", IF(RIGHT(F181,1)=")",IF(RIGHT(F181,2)="T)",-1000000000000*VALUE(MID(F181,2,LEN(F181)-3)),IF(RIGHT(F181,2)="M)",-1000000*VALUE(MID(F181,2,LEN(F181)-3)),IF(RIGHT(F181,2)="B)",-1000000000*VALUE(MID(F181,2,LEN(F181)-3)),IF(RIGHT(F181,2)="k)",-1000*VALUE(MID(F181,2,LEN(F181)-3)),VALUE(SUBSTITUTE(F181,",","")))))),IF(RIGHT(F181,1)="T",1000000000000*VALUE(LEFT(F181,LEN(F181)-1)),IF(RIGHT(F181,1)="M",1000000*VALUE(LEFT(F181,LEN(F181)-1)),IF(RIGHT(F181,1)="B",1000000000*VALUE(LEFT(F181,LEN(F181)-1)),IF(RIGHT(F181,1)="%",0.01*VALUE(LEFT(F181,LEN(F181)-1)),IF(RIGHT(F181,1)="k",1000*VALUE(LEFT(F181,LEN(F181)-1)),VALUE(SUBSTITUTE(F181,",",""))))))))),"N/A")</f>
        <v/>
      </c>
      <c r="N181">
        <f>IFERROR(IF(TRIM(G181)="-", "N/A", IF(RIGHT(G181,1)=")",IF(RIGHT(G181,2)="T)",-1000000000000*VALUE(MID(G181,2,LEN(G181)-3)),IF(RIGHT(G181,2)="M)",-1000000*VALUE(MID(G181,2,LEN(G181)-3)),IF(RIGHT(G181,2)="B)",-1000000000*VALUE(MID(G181,2,LEN(G181)-3)),IF(RIGHT(G181,2)="k)",-1000*VALUE(MID(G181,2,LEN(G181)-3)),VALUE(SUBSTITUTE(G181,",","")))))),IF(RIGHT(G181,1)="T",1000000000000*VALUE(LEFT(G181,LEN(G181)-1)),IF(RIGHT(G181,1)="M",1000000*VALUE(LEFT(G181,LEN(G181)-1)),IF(RIGHT(G181,1)="B",1000000000*VALUE(LEFT(G181,LEN(G181)-1)),IF(RIGHT(G181,1)="%",0.01*VALUE(LEFT(G181,LEN(G181)-1)),IF(RIGHT(G181,1)="k",1000*VALUE(LEFT(G181,LEN(G181)-1)),VALUE(SUBSTITUTE(G181,",",""))))))))),"N/A")</f>
        <v/>
      </c>
      <c r="P181">
        <f>MAX(J181:N181)</f>
        <v/>
      </c>
      <c r="Q181">
        <f>IFERROR(J144+MATCH(P181,J181:N181,0)-1,"")</f>
        <v/>
      </c>
      <c r="R181">
        <f>IF(Q181="","",MIN(J181:N181))</f>
        <v/>
      </c>
      <c r="S181">
        <f>IFERROR(J144+MATCH(R181,J181:N181,0)-1,"")</f>
        <v/>
      </c>
      <c r="T181">
        <f>IFERROR(AVERAGE(J181:N181),"")</f>
        <v/>
      </c>
      <c r="U181">
        <f>IFERROR(STDEV(J181:N181),"")</f>
        <v/>
      </c>
      <c r="V181">
        <f>IFERROR(IF(C181="-","",IF(ISBLANK(B181),"",IF(OR(ISNUMBER(FIND("Growth",B181)),ISNUMBER(FIND("Margin",B181))),"",(J181-T181)/U181))),"")</f>
        <v/>
      </c>
      <c r="W181">
        <f>IFERROR(IF(OR(D181="-",ISBLANK(D181)),"",(K181-T181)/U181),"")</f>
        <v/>
      </c>
      <c r="X181">
        <f>IFERROR(IF(OR(E181="-",ISBLANK(E181)),"",(L181-T181)/U181),"")</f>
        <v/>
      </c>
      <c r="Y181">
        <f>IFERROR(IF(OR(F181="-",ISBLANK(F181)),"",(M181-T181)/U181),"")</f>
        <v/>
      </c>
      <c r="Z181">
        <f>IFERROR(IF(OR(G181="-",ISBLANK(G181)),"",(N181-T181)/U181),"")</f>
        <v/>
      </c>
      <c r="AA181">
        <f>IF(MAX(MAX(V181:Z181),ABS(MIN(V181:Z181)))=ABS(MIN(V181:Z181)),MIN(V181:Z181),MAX(V181:Z181))</f>
        <v/>
      </c>
      <c r="AB181">
        <f>IFERROR(V144+MATCH(AA181,V181:Z181,0)-1,"")</f>
        <v/>
      </c>
      <c r="AC181">
        <f>IF(AB181&lt;&gt;"",IF(S181=AB181,"Low",IF(AB181=Q181,"High","")),"")</f>
        <v/>
      </c>
      <c r="AE181">
        <f>IF(ISNUMBER(MATCH("N/A",J181:N181,0)),"",IFERROR((5 * SUMPRODUCT(J144:N144,J181:N181) - PRODUCT(SUM(J144:N144),SUM(J181:N181))) / ((5 * SUM((J144^2)+(K144^2)+(L144^2)+(M144^2)+(N144^2))) - SUM(J144:N144)^2),""))</f>
        <v/>
      </c>
      <c r="AF181">
        <f>IFERROR(CORREL(J144:N144,J181:N181),"")</f>
        <v/>
      </c>
      <c r="AZ181">
        <f>IF(Q181=S181,0,1)</f>
        <v/>
      </c>
      <c r="BA181">
        <f>IF(AZ181=1,IF(Q181="","",IF(Q181=N144,"Yes","No")),"")</f>
        <v/>
      </c>
      <c r="BB181">
        <f>IF(BA181="Yes",P181,"")</f>
        <v/>
      </c>
      <c r="BC181">
        <f>IF(AZ181=1,IF(S181="","",IF(S181=N144,"Yes","No")),"")</f>
        <v/>
      </c>
      <c r="BD181">
        <f>IF(BC181="Yes",R181,"")</f>
        <v/>
      </c>
      <c r="BE181">
        <f>IFERROR(IF(SIGN(AE181)=1,"Increasing",IF(SIGN(AE181)=-1,"Decreasing","")),"")</f>
        <v/>
      </c>
      <c r="BF181">
        <f>IF(OR(AND(BE181="Increasing",BA181="Yes"),AND(BE181="Decreasing",BC181="Yes")),"Yes","No")</f>
        <v/>
      </c>
      <c r="BG181">
        <f>IF(I181="pos_trend","Yes","No")</f>
        <v/>
      </c>
      <c r="BH181">
        <f>IF(AF181&lt;&gt;"",IF(ABS(AF181)&gt;0.8,"Yes","No"),"")</f>
        <v/>
      </c>
    </row>
    <row r="182" spans="1:60">
      <c r="I182">
        <f>IF(AND(K182&gt; J182, L182&gt; K182, M182&gt; L182, N182&gt; M182), "pos_trend", IF(AND(K182&lt; J182, L182&lt; K182, M182&lt; L182, N182&lt; M182), "neg_trend", "N/A"))</f>
        <v/>
      </c>
      <c r="J182">
        <f>IFERROR(IF(TRIM(C182)="-", "N/A", IF(RIGHT(C182,1)=")",IF(RIGHT(C182,2)="T)",-1000000000000*VALUE(MID(C182,2,LEN(C182)-3)),IF(RIGHT(C182,2)="M)",-1000000*VALUE(MID(C182,2,LEN(C182)-3)),IF(RIGHT(C182,2)="B)",-1000000000*VALUE(MID(C182,2,LEN(C182)-3)),IF(RIGHT(C182,2)="k)",-1000*VALUE(MID(C182,2,LEN(C182)-3)),VALUE(SUBSTITUTE(C182,",","")))))),IF(RIGHT(C182,1)="T",1000000000000*VALUE(LEFT(C182,LEN(C182)-1)),IF(RIGHT(C182,1)="M",1000000*VALUE(LEFT(C182,LEN(C182)-1)),IF(RIGHT(C182,1)="B",1000000000*VALUE(LEFT(C182,LEN(C182)-1)),IF(RIGHT(C182,1)="%",0.01*VALUE(LEFT(C182,LEN(C182)-1)),IF(RIGHT(C182,1)="k",1000*VALUE(LEFT(C182,LEN(C182)-1)),VALUE(SUBSTITUTE(C182,",",""))))))))),"N/A")</f>
        <v/>
      </c>
      <c r="K182">
        <f>IFERROR(IF(TRIM(D182)="-", "N/A", IF(RIGHT(D182,1)=")",IF(RIGHT(D182,2)="T)",-1000000000000*VALUE(MID(D182,2,LEN(D182)-3)),IF(RIGHT(D182,2)="M)",-1000000*VALUE(MID(D182,2,LEN(D182)-3)),IF(RIGHT(D182,2)="B)",-1000000000*VALUE(MID(D182,2,LEN(D182)-3)),IF(RIGHT(D182,2)="k)",-1000*VALUE(MID(D182,2,LEN(D182)-3)),VALUE(SUBSTITUTE(D182,",","")))))),IF(RIGHT(D182,1)="T",1000000000000*VALUE(LEFT(D182,LEN(D182)-1)),IF(RIGHT(D182,1)="M",1000000*VALUE(LEFT(D182,LEN(D182)-1)),IF(RIGHT(D182,1)="B",1000000000*VALUE(LEFT(D182,LEN(D182)-1)),IF(RIGHT(D182,1)="%",0.01*VALUE(LEFT(D182,LEN(D182)-1)),IF(RIGHT(D182,1)="k",1000*VALUE(LEFT(D182,LEN(D182)-1)),VALUE(SUBSTITUTE(D182,",",""))))))))),"N/A")</f>
        <v/>
      </c>
      <c r="L182">
        <f>IFERROR(IF(TRIM(E182)="-", "N/A", IF(RIGHT(E182,1)=")",IF(RIGHT(E182,2)="T)",-1000000000000*VALUE(MID(E182,2,LEN(E182)-3)),IF(RIGHT(E182,2)="M)",-1000000*VALUE(MID(E182,2,LEN(E182)-3)),IF(RIGHT(E182,2)="B)",-1000000000*VALUE(MID(E182,2,LEN(E182)-3)),IF(RIGHT(E182,2)="k)",-1000*VALUE(MID(E182,2,LEN(E182)-3)),VALUE(SUBSTITUTE(E182,",","")))))),IF(RIGHT(E182,1)="T",1000000000000*VALUE(LEFT(E182,LEN(E182)-1)),IF(RIGHT(E182,1)="M",1000000*VALUE(LEFT(E182,LEN(E182)-1)),IF(RIGHT(E182,1)="B",1000000000*VALUE(LEFT(E182,LEN(E182)-1)),IF(RIGHT(E182,1)="%",0.01*VALUE(LEFT(E182,LEN(E182)-1)),IF(RIGHT(E182,1)="k",1000*VALUE(LEFT(E182,LEN(E182)-1)),VALUE(SUBSTITUTE(E182,",",""))))))))),"N/A")</f>
        <v/>
      </c>
      <c r="M182">
        <f>IFERROR(IF(TRIM(F182)="-", "N/A", IF(RIGHT(F182,1)=")",IF(RIGHT(F182,2)="T)",-1000000000000*VALUE(MID(F182,2,LEN(F182)-3)),IF(RIGHT(F182,2)="M)",-1000000*VALUE(MID(F182,2,LEN(F182)-3)),IF(RIGHT(F182,2)="B)",-1000000000*VALUE(MID(F182,2,LEN(F182)-3)),IF(RIGHT(F182,2)="k)",-1000*VALUE(MID(F182,2,LEN(F182)-3)),VALUE(SUBSTITUTE(F182,",","")))))),IF(RIGHT(F182,1)="T",1000000000000*VALUE(LEFT(F182,LEN(F182)-1)),IF(RIGHT(F182,1)="M",1000000*VALUE(LEFT(F182,LEN(F182)-1)),IF(RIGHT(F182,1)="B",1000000000*VALUE(LEFT(F182,LEN(F182)-1)),IF(RIGHT(F182,1)="%",0.01*VALUE(LEFT(F182,LEN(F182)-1)),IF(RIGHT(F182,1)="k",1000*VALUE(LEFT(F182,LEN(F182)-1)),VALUE(SUBSTITUTE(F182,",",""))))))))),"N/A")</f>
        <v/>
      </c>
      <c r="N182">
        <f>IFERROR(IF(TRIM(G182)="-", "N/A", IF(RIGHT(G182,1)=")",IF(RIGHT(G182,2)="T)",-1000000000000*VALUE(MID(G182,2,LEN(G182)-3)),IF(RIGHT(G182,2)="M)",-1000000*VALUE(MID(G182,2,LEN(G182)-3)),IF(RIGHT(G182,2)="B)",-1000000000*VALUE(MID(G182,2,LEN(G182)-3)),IF(RIGHT(G182,2)="k)",-1000*VALUE(MID(G182,2,LEN(G182)-3)),VALUE(SUBSTITUTE(G182,",","")))))),IF(RIGHT(G182,1)="T",1000000000000*VALUE(LEFT(G182,LEN(G182)-1)),IF(RIGHT(G182,1)="M",1000000*VALUE(LEFT(G182,LEN(G182)-1)),IF(RIGHT(G182,1)="B",1000000000*VALUE(LEFT(G182,LEN(G182)-1)),IF(RIGHT(G182,1)="%",0.01*VALUE(LEFT(G182,LEN(G182)-1)),IF(RIGHT(G182,1)="k",1000*VALUE(LEFT(G182,LEN(G182)-1)),VALUE(SUBSTITUTE(G182,",",""))))))))),"N/A")</f>
        <v/>
      </c>
      <c r="P182">
        <f>MAX(J182:N182)</f>
        <v/>
      </c>
      <c r="Q182">
        <f>IFERROR(J144+MATCH(P182,J182:N182,0)-1,"")</f>
        <v/>
      </c>
      <c r="R182">
        <f>IF(Q182="","",MIN(J182:N182))</f>
        <v/>
      </c>
      <c r="S182">
        <f>IFERROR(J144+MATCH(R182,J182:N182,0)-1,"")</f>
        <v/>
      </c>
      <c r="T182">
        <f>IFERROR(AVERAGE(J182:N182),"")</f>
        <v/>
      </c>
      <c r="U182">
        <f>IFERROR(STDEV(J182:N182),"")</f>
        <v/>
      </c>
      <c r="V182">
        <f>IFERROR(IF(C182="-","",IF(ISBLANK(B182),"",IF(OR(ISNUMBER(FIND("Growth",B182)),ISNUMBER(FIND("Margin",B182))),"",(J182-T182)/U182))),"")</f>
        <v/>
      </c>
      <c r="W182">
        <f>IFERROR(IF(OR(D182="-",ISBLANK(D182)),"",(K182-T182)/U182),"")</f>
        <v/>
      </c>
      <c r="X182">
        <f>IFERROR(IF(OR(E182="-",ISBLANK(E182)),"",(L182-T182)/U182),"")</f>
        <v/>
      </c>
      <c r="Y182">
        <f>IFERROR(IF(OR(F182="-",ISBLANK(F182)),"",(M182-T182)/U182),"")</f>
        <v/>
      </c>
      <c r="Z182">
        <f>IFERROR(IF(OR(G182="-",ISBLANK(G182)),"",(N182-T182)/U182),"")</f>
        <v/>
      </c>
      <c r="AA182">
        <f>IF(MAX(MAX(V182:Z182),ABS(MIN(V182:Z182)))=ABS(MIN(V182:Z182)),MIN(V182:Z182),MAX(V182:Z182))</f>
        <v/>
      </c>
      <c r="AB182">
        <f>IFERROR(V144+MATCH(AA182,V182:Z182,0)-1,"")</f>
        <v/>
      </c>
      <c r="AC182">
        <f>IF(AB182&lt;&gt;"",IF(S182=AB182,"Low",IF(AB182=Q182,"High","")),"")</f>
        <v/>
      </c>
      <c r="AE182">
        <f>IF(ISNUMBER(MATCH("N/A",J182:N182,0)),"",IFERROR((5 * SUMPRODUCT(J144:N144,J182:N182) - PRODUCT(SUM(J144:N144),SUM(J182:N182))) / ((5 * SUM((J144^2)+(K144^2)+(L144^2)+(M144^2)+(N144^2))) - SUM(J144:N144)^2),""))</f>
        <v/>
      </c>
      <c r="AF182">
        <f>IFERROR(CORREL(J144:N144,J182:N182),"")</f>
        <v/>
      </c>
      <c r="AZ182">
        <f>IF(Q182=S182,0,1)</f>
        <v/>
      </c>
      <c r="BA182">
        <f>IF(AZ182=1,IF(Q182="","",IF(Q182=N144,"Yes","No")),"")</f>
        <v/>
      </c>
      <c r="BB182">
        <f>IF(BA182="Yes",P182,"")</f>
        <v/>
      </c>
      <c r="BC182">
        <f>IF(AZ182=1,IF(S182="","",IF(S182=N144,"Yes","No")),"")</f>
        <v/>
      </c>
      <c r="BD182">
        <f>IF(BC182="Yes",R182,"")</f>
        <v/>
      </c>
      <c r="BE182">
        <f>IFERROR(IF(SIGN(AE182)=1,"Increasing",IF(SIGN(AE182)=-1,"Decreasing","")),"")</f>
        <v/>
      </c>
      <c r="BF182">
        <f>IF(OR(AND(BE182="Increasing",BA182="Yes"),AND(BE182="Decreasing",BC182="Yes")),"Yes","No")</f>
        <v/>
      </c>
      <c r="BG182">
        <f>IF(I182="pos_trend","Yes","No")</f>
        <v/>
      </c>
      <c r="BH182">
        <f>IF(AF182&lt;&gt;"",IF(ABS(AF182)&gt;0.8,"Yes","No"),"")</f>
        <v/>
      </c>
    </row>
    <row r="183" spans="1:60">
      <c r="I183">
        <f>IF(AND(K183&gt; J183, L183&gt; K183, M183&gt; L183, N183&gt; M183), "pos_trend", IF(AND(K183&lt; J183, L183&lt; K183, M183&lt; L183, N183&lt; M183), "neg_trend", "N/A"))</f>
        <v/>
      </c>
      <c r="J183">
        <f>IFERROR(IF(TRIM(C183)="-", "N/A", IF(RIGHT(C183,1)=")",IF(RIGHT(C183,2)="T)",-1000000000000*VALUE(MID(C183,2,LEN(C183)-3)),IF(RIGHT(C183,2)="M)",-1000000*VALUE(MID(C183,2,LEN(C183)-3)),IF(RIGHT(C183,2)="B)",-1000000000*VALUE(MID(C183,2,LEN(C183)-3)),IF(RIGHT(C183,2)="k)",-1000*VALUE(MID(C183,2,LEN(C183)-3)),VALUE(SUBSTITUTE(C183,",","")))))),IF(RIGHT(C183,1)="T",1000000000000*VALUE(LEFT(C183,LEN(C183)-1)),IF(RIGHT(C183,1)="M",1000000*VALUE(LEFT(C183,LEN(C183)-1)),IF(RIGHT(C183,1)="B",1000000000*VALUE(LEFT(C183,LEN(C183)-1)),IF(RIGHT(C183,1)="%",0.01*VALUE(LEFT(C183,LEN(C183)-1)),IF(RIGHT(C183,1)="k",1000*VALUE(LEFT(C183,LEN(C183)-1)),VALUE(SUBSTITUTE(C183,",",""))))))))),"N/A")</f>
        <v/>
      </c>
      <c r="K183">
        <f>IFERROR(IF(TRIM(D183)="-", "N/A", IF(RIGHT(D183,1)=")",IF(RIGHT(D183,2)="T)",-1000000000000*VALUE(MID(D183,2,LEN(D183)-3)),IF(RIGHT(D183,2)="M)",-1000000*VALUE(MID(D183,2,LEN(D183)-3)),IF(RIGHT(D183,2)="B)",-1000000000*VALUE(MID(D183,2,LEN(D183)-3)),IF(RIGHT(D183,2)="k)",-1000*VALUE(MID(D183,2,LEN(D183)-3)),VALUE(SUBSTITUTE(D183,",","")))))),IF(RIGHT(D183,1)="T",1000000000000*VALUE(LEFT(D183,LEN(D183)-1)),IF(RIGHT(D183,1)="M",1000000*VALUE(LEFT(D183,LEN(D183)-1)),IF(RIGHT(D183,1)="B",1000000000*VALUE(LEFT(D183,LEN(D183)-1)),IF(RIGHT(D183,1)="%",0.01*VALUE(LEFT(D183,LEN(D183)-1)),IF(RIGHT(D183,1)="k",1000*VALUE(LEFT(D183,LEN(D183)-1)),VALUE(SUBSTITUTE(D183,",",""))))))))),"N/A")</f>
        <v/>
      </c>
      <c r="L183">
        <f>IFERROR(IF(TRIM(E183)="-", "N/A", IF(RIGHT(E183,1)=")",IF(RIGHT(E183,2)="T)",-1000000000000*VALUE(MID(E183,2,LEN(E183)-3)),IF(RIGHT(E183,2)="M)",-1000000*VALUE(MID(E183,2,LEN(E183)-3)),IF(RIGHT(E183,2)="B)",-1000000000*VALUE(MID(E183,2,LEN(E183)-3)),IF(RIGHT(E183,2)="k)",-1000*VALUE(MID(E183,2,LEN(E183)-3)),VALUE(SUBSTITUTE(E183,",","")))))),IF(RIGHT(E183,1)="T",1000000000000*VALUE(LEFT(E183,LEN(E183)-1)),IF(RIGHT(E183,1)="M",1000000*VALUE(LEFT(E183,LEN(E183)-1)),IF(RIGHT(E183,1)="B",1000000000*VALUE(LEFT(E183,LEN(E183)-1)),IF(RIGHT(E183,1)="%",0.01*VALUE(LEFT(E183,LEN(E183)-1)),IF(RIGHT(E183,1)="k",1000*VALUE(LEFT(E183,LEN(E183)-1)),VALUE(SUBSTITUTE(E183,",",""))))))))),"N/A")</f>
        <v/>
      </c>
      <c r="M183">
        <f>IFERROR(IF(TRIM(F183)="-", "N/A", IF(RIGHT(F183,1)=")",IF(RIGHT(F183,2)="T)",-1000000000000*VALUE(MID(F183,2,LEN(F183)-3)),IF(RIGHT(F183,2)="M)",-1000000*VALUE(MID(F183,2,LEN(F183)-3)),IF(RIGHT(F183,2)="B)",-1000000000*VALUE(MID(F183,2,LEN(F183)-3)),IF(RIGHT(F183,2)="k)",-1000*VALUE(MID(F183,2,LEN(F183)-3)),VALUE(SUBSTITUTE(F183,",","")))))),IF(RIGHT(F183,1)="T",1000000000000*VALUE(LEFT(F183,LEN(F183)-1)),IF(RIGHT(F183,1)="M",1000000*VALUE(LEFT(F183,LEN(F183)-1)),IF(RIGHT(F183,1)="B",1000000000*VALUE(LEFT(F183,LEN(F183)-1)),IF(RIGHT(F183,1)="%",0.01*VALUE(LEFT(F183,LEN(F183)-1)),IF(RIGHT(F183,1)="k",1000*VALUE(LEFT(F183,LEN(F183)-1)),VALUE(SUBSTITUTE(F183,",",""))))))))),"N/A")</f>
        <v/>
      </c>
      <c r="N183">
        <f>IFERROR(IF(TRIM(G183)="-", "N/A", IF(RIGHT(G183,1)=")",IF(RIGHT(G183,2)="T)",-1000000000000*VALUE(MID(G183,2,LEN(G183)-3)),IF(RIGHT(G183,2)="M)",-1000000*VALUE(MID(G183,2,LEN(G183)-3)),IF(RIGHT(G183,2)="B)",-1000000000*VALUE(MID(G183,2,LEN(G183)-3)),IF(RIGHT(G183,2)="k)",-1000*VALUE(MID(G183,2,LEN(G183)-3)),VALUE(SUBSTITUTE(G183,",","")))))),IF(RIGHT(G183,1)="T",1000000000000*VALUE(LEFT(G183,LEN(G183)-1)),IF(RIGHT(G183,1)="M",1000000*VALUE(LEFT(G183,LEN(G183)-1)),IF(RIGHT(G183,1)="B",1000000000*VALUE(LEFT(G183,LEN(G183)-1)),IF(RIGHT(G183,1)="%",0.01*VALUE(LEFT(G183,LEN(G183)-1)),IF(RIGHT(G183,1)="k",1000*VALUE(LEFT(G183,LEN(G183)-1)),VALUE(SUBSTITUTE(G183,",",""))))))))),"N/A")</f>
        <v/>
      </c>
      <c r="P183">
        <f>MAX(J183:N183)</f>
        <v/>
      </c>
      <c r="Q183">
        <f>IFERROR(J144+MATCH(P183,J183:N183,0)-1,"")</f>
        <v/>
      </c>
      <c r="R183">
        <f>IF(Q183="","",MIN(J183:N183))</f>
        <v/>
      </c>
      <c r="S183">
        <f>IFERROR(J144+MATCH(R183,J183:N183,0)-1,"")</f>
        <v/>
      </c>
      <c r="T183">
        <f>IFERROR(AVERAGE(J183:N183),"")</f>
        <v/>
      </c>
      <c r="U183">
        <f>IFERROR(STDEV(J183:N183),"")</f>
        <v/>
      </c>
      <c r="V183">
        <f>IFERROR(IF(C183="-","",IF(ISBLANK(B183),"",IF(OR(ISNUMBER(FIND("Growth",B183)),ISNUMBER(FIND("Margin",B183))),"",(J183-T183)/U183))),"")</f>
        <v/>
      </c>
      <c r="W183">
        <f>IFERROR(IF(OR(D183="-",ISBLANK(D183)),"",(K183-T183)/U183),"")</f>
        <v/>
      </c>
      <c r="X183">
        <f>IFERROR(IF(OR(E183="-",ISBLANK(E183)),"",(L183-T183)/U183),"")</f>
        <v/>
      </c>
      <c r="Y183">
        <f>IFERROR(IF(OR(F183="-",ISBLANK(F183)),"",(M183-T183)/U183),"")</f>
        <v/>
      </c>
      <c r="Z183">
        <f>IFERROR(IF(OR(G183="-",ISBLANK(G183)),"",(N183-T183)/U183),"")</f>
        <v/>
      </c>
      <c r="AA183">
        <f>IF(MAX(MAX(V183:Z183),ABS(MIN(V183:Z183)))=ABS(MIN(V183:Z183)),MIN(V183:Z183),MAX(V183:Z183))</f>
        <v/>
      </c>
      <c r="AB183">
        <f>IFERROR(V144+MATCH(AA183,V183:Z183,0)-1,"")</f>
        <v/>
      </c>
      <c r="AC183">
        <f>IF(AB183&lt;&gt;"",IF(S183=AB183,"Low",IF(AB183=Q183,"High","")),"")</f>
        <v/>
      </c>
      <c r="AE183">
        <f>IF(ISNUMBER(MATCH("N/A",J183:N183,0)),"",IFERROR((5 * SUMPRODUCT(J144:N144,J183:N183) - PRODUCT(SUM(J144:N144),SUM(J183:N183))) / ((5 * SUM((J144^2)+(K144^2)+(L144^2)+(M144^2)+(N144^2))) - SUM(J144:N144)^2),""))</f>
        <v/>
      </c>
      <c r="AF183">
        <f>IFERROR(CORREL(J144:N144,J183:N183),"")</f>
        <v/>
      </c>
      <c r="AZ183">
        <f>IF(Q183=S183,0,1)</f>
        <v/>
      </c>
      <c r="BA183">
        <f>IF(AZ183=1,IF(Q183="","",IF(Q183=N144,"Yes","No")),"")</f>
        <v/>
      </c>
      <c r="BB183">
        <f>IF(BA183="Yes",P183,"")</f>
        <v/>
      </c>
      <c r="BC183">
        <f>IF(AZ183=1,IF(S183="","",IF(S183=N144,"Yes","No")),"")</f>
        <v/>
      </c>
      <c r="BD183">
        <f>IF(BC183="Yes",R183,"")</f>
        <v/>
      </c>
      <c r="BE183">
        <f>IFERROR(IF(SIGN(AE183)=1,"Increasing",IF(SIGN(AE183)=-1,"Decreasing","")),"")</f>
        <v/>
      </c>
      <c r="BF183">
        <f>IF(OR(AND(BE183="Increasing",BA183="Yes"),AND(BE183="Decreasing",BC183="Yes")),"Yes","No")</f>
        <v/>
      </c>
      <c r="BG183">
        <f>IF(I183="pos_trend","Yes","No")</f>
        <v/>
      </c>
      <c r="BH183">
        <f>IF(AF183&lt;&gt;"",IF(ABS(AF183)&gt;0.8,"Yes","No"),"")</f>
        <v/>
      </c>
    </row>
    <row r="184" spans="1:60">
      <c r="I184">
        <f>IF(AND(K184&gt; J184, L184&gt; K184, M184&gt; L184, N184&gt; M184), "pos_trend", IF(AND(K184&lt; J184, L184&lt; K184, M184&lt; L184, N184&lt; M184), "neg_trend", "N/A"))</f>
        <v/>
      </c>
      <c r="J184">
        <f>IFERROR(IF(TRIM(C184)="-", "N/A", IF(RIGHT(C184,1)=")",IF(RIGHT(C184,2)="T)",-1000000000000*VALUE(MID(C184,2,LEN(C184)-3)),IF(RIGHT(C184,2)="M)",-1000000*VALUE(MID(C184,2,LEN(C184)-3)),IF(RIGHT(C184,2)="B)",-1000000000*VALUE(MID(C184,2,LEN(C184)-3)),IF(RIGHT(C184,2)="k)",-1000*VALUE(MID(C184,2,LEN(C184)-3)),VALUE(SUBSTITUTE(C184,",","")))))),IF(RIGHT(C184,1)="T",1000000000000*VALUE(LEFT(C184,LEN(C184)-1)),IF(RIGHT(C184,1)="M",1000000*VALUE(LEFT(C184,LEN(C184)-1)),IF(RIGHT(C184,1)="B",1000000000*VALUE(LEFT(C184,LEN(C184)-1)),IF(RIGHT(C184,1)="%",0.01*VALUE(LEFT(C184,LEN(C184)-1)),IF(RIGHT(C184,1)="k",1000*VALUE(LEFT(C184,LEN(C184)-1)),VALUE(SUBSTITUTE(C184,",",""))))))))),"N/A")</f>
        <v/>
      </c>
      <c r="K184">
        <f>IFERROR(IF(TRIM(D184)="-", "N/A", IF(RIGHT(D184,1)=")",IF(RIGHT(D184,2)="T)",-1000000000000*VALUE(MID(D184,2,LEN(D184)-3)),IF(RIGHT(D184,2)="M)",-1000000*VALUE(MID(D184,2,LEN(D184)-3)),IF(RIGHT(D184,2)="B)",-1000000000*VALUE(MID(D184,2,LEN(D184)-3)),IF(RIGHT(D184,2)="k)",-1000*VALUE(MID(D184,2,LEN(D184)-3)),VALUE(SUBSTITUTE(D184,",","")))))),IF(RIGHT(D184,1)="T",1000000000000*VALUE(LEFT(D184,LEN(D184)-1)),IF(RIGHT(D184,1)="M",1000000*VALUE(LEFT(D184,LEN(D184)-1)),IF(RIGHT(D184,1)="B",1000000000*VALUE(LEFT(D184,LEN(D184)-1)),IF(RIGHT(D184,1)="%",0.01*VALUE(LEFT(D184,LEN(D184)-1)),IF(RIGHT(D184,1)="k",1000*VALUE(LEFT(D184,LEN(D184)-1)),VALUE(SUBSTITUTE(D184,",",""))))))))),"N/A")</f>
        <v/>
      </c>
      <c r="L184">
        <f>IFERROR(IF(TRIM(E184)="-", "N/A", IF(RIGHT(E184,1)=")",IF(RIGHT(E184,2)="T)",-1000000000000*VALUE(MID(E184,2,LEN(E184)-3)),IF(RIGHT(E184,2)="M)",-1000000*VALUE(MID(E184,2,LEN(E184)-3)),IF(RIGHT(E184,2)="B)",-1000000000*VALUE(MID(E184,2,LEN(E184)-3)),IF(RIGHT(E184,2)="k)",-1000*VALUE(MID(E184,2,LEN(E184)-3)),VALUE(SUBSTITUTE(E184,",","")))))),IF(RIGHT(E184,1)="T",1000000000000*VALUE(LEFT(E184,LEN(E184)-1)),IF(RIGHT(E184,1)="M",1000000*VALUE(LEFT(E184,LEN(E184)-1)),IF(RIGHT(E184,1)="B",1000000000*VALUE(LEFT(E184,LEN(E184)-1)),IF(RIGHT(E184,1)="%",0.01*VALUE(LEFT(E184,LEN(E184)-1)),IF(RIGHT(E184,1)="k",1000*VALUE(LEFT(E184,LEN(E184)-1)),VALUE(SUBSTITUTE(E184,",",""))))))))),"N/A")</f>
        <v/>
      </c>
      <c r="M184">
        <f>IFERROR(IF(TRIM(F184)="-", "N/A", IF(RIGHT(F184,1)=")",IF(RIGHT(F184,2)="T)",-1000000000000*VALUE(MID(F184,2,LEN(F184)-3)),IF(RIGHT(F184,2)="M)",-1000000*VALUE(MID(F184,2,LEN(F184)-3)),IF(RIGHT(F184,2)="B)",-1000000000*VALUE(MID(F184,2,LEN(F184)-3)),IF(RIGHT(F184,2)="k)",-1000*VALUE(MID(F184,2,LEN(F184)-3)),VALUE(SUBSTITUTE(F184,",","")))))),IF(RIGHT(F184,1)="T",1000000000000*VALUE(LEFT(F184,LEN(F184)-1)),IF(RIGHT(F184,1)="M",1000000*VALUE(LEFT(F184,LEN(F184)-1)),IF(RIGHT(F184,1)="B",1000000000*VALUE(LEFT(F184,LEN(F184)-1)),IF(RIGHT(F184,1)="%",0.01*VALUE(LEFT(F184,LEN(F184)-1)),IF(RIGHT(F184,1)="k",1000*VALUE(LEFT(F184,LEN(F184)-1)),VALUE(SUBSTITUTE(F184,",",""))))))))),"N/A")</f>
        <v/>
      </c>
      <c r="N184">
        <f>IFERROR(IF(TRIM(G184)="-", "N/A", IF(RIGHT(G184,1)=")",IF(RIGHT(G184,2)="T)",-1000000000000*VALUE(MID(G184,2,LEN(G184)-3)),IF(RIGHT(G184,2)="M)",-1000000*VALUE(MID(G184,2,LEN(G184)-3)),IF(RIGHT(G184,2)="B)",-1000000000*VALUE(MID(G184,2,LEN(G184)-3)),IF(RIGHT(G184,2)="k)",-1000*VALUE(MID(G184,2,LEN(G184)-3)),VALUE(SUBSTITUTE(G184,",","")))))),IF(RIGHT(G184,1)="T",1000000000000*VALUE(LEFT(G184,LEN(G184)-1)),IF(RIGHT(G184,1)="M",1000000*VALUE(LEFT(G184,LEN(G184)-1)),IF(RIGHT(G184,1)="B",1000000000*VALUE(LEFT(G184,LEN(G184)-1)),IF(RIGHT(G184,1)="%",0.01*VALUE(LEFT(G184,LEN(G184)-1)),IF(RIGHT(G184,1)="k",1000*VALUE(LEFT(G184,LEN(G184)-1)),VALUE(SUBSTITUTE(G184,",",""))))))))),"N/A")</f>
        <v/>
      </c>
      <c r="P184">
        <f>MAX(J184:N184)</f>
        <v/>
      </c>
      <c r="Q184">
        <f>IFERROR(J144+MATCH(P184,J184:N184,0)-1,"")</f>
        <v/>
      </c>
      <c r="R184">
        <f>IF(Q184="","",MIN(J184:N184))</f>
        <v/>
      </c>
      <c r="S184">
        <f>IFERROR(J144+MATCH(R184,J184:N184,0)-1,"")</f>
        <v/>
      </c>
      <c r="T184">
        <f>IFERROR(AVERAGE(J184:N184),"")</f>
        <v/>
      </c>
      <c r="U184">
        <f>IFERROR(STDEV(J184:N184),"")</f>
        <v/>
      </c>
      <c r="V184">
        <f>IFERROR(IF(C184="-","",IF(ISBLANK(B184),"",IF(OR(ISNUMBER(FIND("Growth",B184)),ISNUMBER(FIND("Margin",B184))),"",(J184-T184)/U184))),"")</f>
        <v/>
      </c>
      <c r="W184">
        <f>IFERROR(IF(OR(D184="-",ISBLANK(D184)),"",(K184-T184)/U184),"")</f>
        <v/>
      </c>
      <c r="X184">
        <f>IFERROR(IF(OR(E184="-",ISBLANK(E184)),"",(L184-T184)/U184),"")</f>
        <v/>
      </c>
      <c r="Y184">
        <f>IFERROR(IF(OR(F184="-",ISBLANK(F184)),"",(M184-T184)/U184),"")</f>
        <v/>
      </c>
      <c r="Z184">
        <f>IFERROR(IF(OR(G184="-",ISBLANK(G184)),"",(N184-T184)/U184),"")</f>
        <v/>
      </c>
      <c r="AA184">
        <f>IF(MAX(MAX(V184:Z184),ABS(MIN(V184:Z184)))=ABS(MIN(V184:Z184)),MIN(V184:Z184),MAX(V184:Z184))</f>
        <v/>
      </c>
      <c r="AB184">
        <f>IFERROR(V144+MATCH(AA184,V184:Z184,0)-1,"")</f>
        <v/>
      </c>
      <c r="AC184">
        <f>IF(AB184&lt;&gt;"",IF(S184=AB184,"Low",IF(AB184=Q184,"High","")),"")</f>
        <v/>
      </c>
      <c r="AE184">
        <f>IF(ISNUMBER(MATCH("N/A",J184:N184,0)),"",IFERROR((5 * SUMPRODUCT(J144:N144,J184:N184) - PRODUCT(SUM(J144:N144),SUM(J184:N184))) / ((5 * SUM((J144^2)+(K144^2)+(L144^2)+(M144^2)+(N144^2))) - SUM(J144:N144)^2),""))</f>
        <v/>
      </c>
      <c r="AF184">
        <f>IFERROR(CORREL(J144:N144,J184:N184),"")</f>
        <v/>
      </c>
      <c r="AZ184">
        <f>IF(Q184=S184,0,1)</f>
        <v/>
      </c>
      <c r="BA184">
        <f>IF(AZ184=1,IF(Q184="","",IF(Q184=N144,"Yes","No")),"")</f>
        <v/>
      </c>
      <c r="BB184">
        <f>IF(BA184="Yes",P184,"")</f>
        <v/>
      </c>
      <c r="BC184">
        <f>IF(AZ184=1,IF(S184="","",IF(S184=N144,"Yes","No")),"")</f>
        <v/>
      </c>
      <c r="BD184">
        <f>IF(BC184="Yes",R184,"")</f>
        <v/>
      </c>
      <c r="BE184">
        <f>IFERROR(IF(SIGN(AE184)=1,"Increasing",IF(SIGN(AE184)=-1,"Decreasing","")),"")</f>
        <v/>
      </c>
      <c r="BF184">
        <f>IF(OR(AND(BE184="Increasing",BA184="Yes"),AND(BE184="Decreasing",BC184="Yes")),"Yes","No")</f>
        <v/>
      </c>
      <c r="BG184">
        <f>IF(I184="pos_trend","Yes","No")</f>
        <v/>
      </c>
      <c r="BH184">
        <f>IF(AF184&lt;&gt;"",IF(ABS(AF184)&gt;0.8,"Yes","No"),"")</f>
        <v/>
      </c>
    </row>
    <row r="185" spans="1:60">
      <c r="I185">
        <f>IF(AND(K185&gt; J185, L185&gt; K185, M185&gt; L185, N185&gt; M185), "pos_trend", IF(AND(K185&lt; J185, L185&lt; K185, M185&lt; L185, N185&lt; M185), "neg_trend", "N/A"))</f>
        <v/>
      </c>
      <c r="J185">
        <f>IFERROR(IF(TRIM(C185)="-", "N/A", IF(RIGHT(C185,1)=")",IF(RIGHT(C185,2)="T)",-1000000000000*VALUE(MID(C185,2,LEN(C185)-3)),IF(RIGHT(C185,2)="M)",-1000000*VALUE(MID(C185,2,LEN(C185)-3)),IF(RIGHT(C185,2)="B)",-1000000000*VALUE(MID(C185,2,LEN(C185)-3)),IF(RIGHT(C185,2)="k)",-1000*VALUE(MID(C185,2,LEN(C185)-3)),VALUE(SUBSTITUTE(C185,",","")))))),IF(RIGHT(C185,1)="T",1000000000000*VALUE(LEFT(C185,LEN(C185)-1)),IF(RIGHT(C185,1)="M",1000000*VALUE(LEFT(C185,LEN(C185)-1)),IF(RIGHT(C185,1)="B",1000000000*VALUE(LEFT(C185,LEN(C185)-1)),IF(RIGHT(C185,1)="%",0.01*VALUE(LEFT(C185,LEN(C185)-1)),IF(RIGHT(C185,1)="k",1000*VALUE(LEFT(C185,LEN(C185)-1)),VALUE(SUBSTITUTE(C185,",",""))))))))),"N/A")</f>
        <v/>
      </c>
      <c r="K185">
        <f>IFERROR(IF(TRIM(D185)="-", "N/A", IF(RIGHT(D185,1)=")",IF(RIGHT(D185,2)="T)",-1000000000000*VALUE(MID(D185,2,LEN(D185)-3)),IF(RIGHT(D185,2)="M)",-1000000*VALUE(MID(D185,2,LEN(D185)-3)),IF(RIGHT(D185,2)="B)",-1000000000*VALUE(MID(D185,2,LEN(D185)-3)),IF(RIGHT(D185,2)="k)",-1000*VALUE(MID(D185,2,LEN(D185)-3)),VALUE(SUBSTITUTE(D185,",","")))))),IF(RIGHT(D185,1)="T",1000000000000*VALUE(LEFT(D185,LEN(D185)-1)),IF(RIGHT(D185,1)="M",1000000*VALUE(LEFT(D185,LEN(D185)-1)),IF(RIGHT(D185,1)="B",1000000000*VALUE(LEFT(D185,LEN(D185)-1)),IF(RIGHT(D185,1)="%",0.01*VALUE(LEFT(D185,LEN(D185)-1)),IF(RIGHT(D185,1)="k",1000*VALUE(LEFT(D185,LEN(D185)-1)),VALUE(SUBSTITUTE(D185,",",""))))))))),"N/A")</f>
        <v/>
      </c>
      <c r="L185">
        <f>IFERROR(IF(TRIM(E185)="-", "N/A", IF(RIGHT(E185,1)=")",IF(RIGHT(E185,2)="T)",-1000000000000*VALUE(MID(E185,2,LEN(E185)-3)),IF(RIGHT(E185,2)="M)",-1000000*VALUE(MID(E185,2,LEN(E185)-3)),IF(RIGHT(E185,2)="B)",-1000000000*VALUE(MID(E185,2,LEN(E185)-3)),IF(RIGHT(E185,2)="k)",-1000*VALUE(MID(E185,2,LEN(E185)-3)),VALUE(SUBSTITUTE(E185,",","")))))),IF(RIGHT(E185,1)="T",1000000000000*VALUE(LEFT(E185,LEN(E185)-1)),IF(RIGHT(E185,1)="M",1000000*VALUE(LEFT(E185,LEN(E185)-1)),IF(RIGHT(E185,1)="B",1000000000*VALUE(LEFT(E185,LEN(E185)-1)),IF(RIGHT(E185,1)="%",0.01*VALUE(LEFT(E185,LEN(E185)-1)),IF(RIGHT(E185,1)="k",1000*VALUE(LEFT(E185,LEN(E185)-1)),VALUE(SUBSTITUTE(E185,",",""))))))))),"N/A")</f>
        <v/>
      </c>
      <c r="M185">
        <f>IFERROR(IF(TRIM(F185)="-", "N/A", IF(RIGHT(F185,1)=")",IF(RIGHT(F185,2)="T)",-1000000000000*VALUE(MID(F185,2,LEN(F185)-3)),IF(RIGHT(F185,2)="M)",-1000000*VALUE(MID(F185,2,LEN(F185)-3)),IF(RIGHT(F185,2)="B)",-1000000000*VALUE(MID(F185,2,LEN(F185)-3)),IF(RIGHT(F185,2)="k)",-1000*VALUE(MID(F185,2,LEN(F185)-3)),VALUE(SUBSTITUTE(F185,",","")))))),IF(RIGHT(F185,1)="T",1000000000000*VALUE(LEFT(F185,LEN(F185)-1)),IF(RIGHT(F185,1)="M",1000000*VALUE(LEFT(F185,LEN(F185)-1)),IF(RIGHT(F185,1)="B",1000000000*VALUE(LEFT(F185,LEN(F185)-1)),IF(RIGHT(F185,1)="%",0.01*VALUE(LEFT(F185,LEN(F185)-1)),IF(RIGHT(F185,1)="k",1000*VALUE(LEFT(F185,LEN(F185)-1)),VALUE(SUBSTITUTE(F185,",",""))))))))),"N/A")</f>
        <v/>
      </c>
      <c r="N185">
        <f>IFERROR(IF(TRIM(G185)="-", "N/A", IF(RIGHT(G185,1)=")",IF(RIGHT(G185,2)="T)",-1000000000000*VALUE(MID(G185,2,LEN(G185)-3)),IF(RIGHT(G185,2)="M)",-1000000*VALUE(MID(G185,2,LEN(G185)-3)),IF(RIGHT(G185,2)="B)",-1000000000*VALUE(MID(G185,2,LEN(G185)-3)),IF(RIGHT(G185,2)="k)",-1000*VALUE(MID(G185,2,LEN(G185)-3)),VALUE(SUBSTITUTE(G185,",","")))))),IF(RIGHT(G185,1)="T",1000000000000*VALUE(LEFT(G185,LEN(G185)-1)),IF(RIGHT(G185,1)="M",1000000*VALUE(LEFT(G185,LEN(G185)-1)),IF(RIGHT(G185,1)="B",1000000000*VALUE(LEFT(G185,LEN(G185)-1)),IF(RIGHT(G185,1)="%",0.01*VALUE(LEFT(G185,LEN(G185)-1)),IF(RIGHT(G185,1)="k",1000*VALUE(LEFT(G185,LEN(G185)-1)),VALUE(SUBSTITUTE(G185,",",""))))))))),"N/A")</f>
        <v/>
      </c>
      <c r="P185">
        <f>MAX(J185:N185)</f>
        <v/>
      </c>
      <c r="Q185">
        <f>IFERROR(J144+MATCH(P185,J185:N185,0)-1,"")</f>
        <v/>
      </c>
      <c r="R185">
        <f>IF(Q185="","",MIN(J185:N185))</f>
        <v/>
      </c>
      <c r="S185">
        <f>IFERROR(J144+MATCH(R185,J185:N185,0)-1,"")</f>
        <v/>
      </c>
      <c r="T185">
        <f>IFERROR(AVERAGE(J185:N185),"")</f>
        <v/>
      </c>
      <c r="U185">
        <f>IFERROR(STDEV(J185:N185),"")</f>
        <v/>
      </c>
      <c r="V185">
        <f>IFERROR(IF(C185="-","",IF(ISBLANK(B185),"",IF(OR(ISNUMBER(FIND("Growth",B185)),ISNUMBER(FIND("Margin",B185))),"",(J185-T185)/U185))),"")</f>
        <v/>
      </c>
      <c r="W185">
        <f>IFERROR(IF(OR(D185="-",ISBLANK(D185)),"",(K185-T185)/U185),"")</f>
        <v/>
      </c>
      <c r="X185">
        <f>IFERROR(IF(OR(E185="-",ISBLANK(E185)),"",(L185-T185)/U185),"")</f>
        <v/>
      </c>
      <c r="Y185">
        <f>IFERROR(IF(OR(F185="-",ISBLANK(F185)),"",(M185-T185)/U185),"")</f>
        <v/>
      </c>
      <c r="Z185">
        <f>IFERROR(IF(OR(G185="-",ISBLANK(G185)),"",(N185-T185)/U185),"")</f>
        <v/>
      </c>
      <c r="AA185">
        <f>IF(MAX(MAX(V185:Z185),ABS(MIN(V185:Z185)))=ABS(MIN(V185:Z185)),MIN(V185:Z185),MAX(V185:Z185))</f>
        <v/>
      </c>
      <c r="AB185">
        <f>IFERROR(V144+MATCH(AA185,V185:Z185,0)-1,"")</f>
        <v/>
      </c>
      <c r="AC185">
        <f>IF(AB185&lt;&gt;"",IF(S185=AB185,"Low",IF(AB185=Q185,"High","")),"")</f>
        <v/>
      </c>
      <c r="AE185">
        <f>IF(ISNUMBER(MATCH("N/A",J185:N185,0)),"",IFERROR((5 * SUMPRODUCT(J144:N144,J185:N185) - PRODUCT(SUM(J144:N144),SUM(J185:N185))) / ((5 * SUM((J144^2)+(K144^2)+(L144^2)+(M144^2)+(N144^2))) - SUM(J144:N144)^2),""))</f>
        <v/>
      </c>
      <c r="AF185">
        <f>IFERROR(CORREL(J144:N144,J185:N185),"")</f>
        <v/>
      </c>
      <c r="AZ185">
        <f>IF(Q185=S185,0,1)</f>
        <v/>
      </c>
      <c r="BA185">
        <f>IF(AZ185=1,IF(Q185="","",IF(Q185=N144,"Yes","No")),"")</f>
        <v/>
      </c>
      <c r="BB185">
        <f>IF(BA185="Yes",P185,"")</f>
        <v/>
      </c>
      <c r="BC185">
        <f>IF(AZ185=1,IF(S185="","",IF(S185=N144,"Yes","No")),"")</f>
        <v/>
      </c>
      <c r="BD185">
        <f>IF(BC185="Yes",R185,"")</f>
        <v/>
      </c>
      <c r="BE185">
        <f>IFERROR(IF(SIGN(AE185)=1,"Increasing",IF(SIGN(AE185)=-1,"Decreasing","")),"")</f>
        <v/>
      </c>
      <c r="BF185">
        <f>IF(OR(AND(BE185="Increasing",BA185="Yes"),AND(BE185="Decreasing",BC185="Yes")),"Yes","No")</f>
        <v/>
      </c>
      <c r="BG185">
        <f>IF(I185="pos_trend","Yes","No")</f>
        <v/>
      </c>
      <c r="BH185">
        <f>IF(AF185&lt;&gt;"",IF(ABS(AF185)&gt;0.8,"Yes","No"),"")</f>
        <v/>
      </c>
    </row>
    <row r="186" spans="1:60">
      <c r="I186">
        <f>IF(AND(K186&gt; J186, L186&gt; K186, M186&gt; L186, N186&gt; M186), "pos_trend", IF(AND(K186&lt; J186, L186&lt; K186, M186&lt; L186, N186&lt; M186), "neg_trend", "N/A"))</f>
        <v/>
      </c>
      <c r="J186">
        <f>IFERROR(IF(TRIM(C186)="-", "N/A", IF(RIGHT(C186,1)=")",IF(RIGHT(C186,2)="T)",-1000000000000*VALUE(MID(C186,2,LEN(C186)-3)),IF(RIGHT(C186,2)="M)",-1000000*VALUE(MID(C186,2,LEN(C186)-3)),IF(RIGHT(C186,2)="B)",-1000000000*VALUE(MID(C186,2,LEN(C186)-3)),IF(RIGHT(C186,2)="k)",-1000*VALUE(MID(C186,2,LEN(C186)-3)),VALUE(SUBSTITUTE(C186,",","")))))),IF(RIGHT(C186,1)="T",1000000000000*VALUE(LEFT(C186,LEN(C186)-1)),IF(RIGHT(C186,1)="M",1000000*VALUE(LEFT(C186,LEN(C186)-1)),IF(RIGHT(C186,1)="B",1000000000*VALUE(LEFT(C186,LEN(C186)-1)),IF(RIGHT(C186,1)="%",0.01*VALUE(LEFT(C186,LEN(C186)-1)),IF(RIGHT(C186,1)="k",1000*VALUE(LEFT(C186,LEN(C186)-1)),VALUE(SUBSTITUTE(C186,",",""))))))))),"N/A")</f>
        <v/>
      </c>
      <c r="K186">
        <f>IFERROR(IF(TRIM(D186)="-", "N/A", IF(RIGHT(D186,1)=")",IF(RIGHT(D186,2)="T)",-1000000000000*VALUE(MID(D186,2,LEN(D186)-3)),IF(RIGHT(D186,2)="M)",-1000000*VALUE(MID(D186,2,LEN(D186)-3)),IF(RIGHT(D186,2)="B)",-1000000000*VALUE(MID(D186,2,LEN(D186)-3)),IF(RIGHT(D186,2)="k)",-1000*VALUE(MID(D186,2,LEN(D186)-3)),VALUE(SUBSTITUTE(D186,",","")))))),IF(RIGHT(D186,1)="T",1000000000000*VALUE(LEFT(D186,LEN(D186)-1)),IF(RIGHT(D186,1)="M",1000000*VALUE(LEFT(D186,LEN(D186)-1)),IF(RIGHT(D186,1)="B",1000000000*VALUE(LEFT(D186,LEN(D186)-1)),IF(RIGHT(D186,1)="%",0.01*VALUE(LEFT(D186,LEN(D186)-1)),IF(RIGHT(D186,1)="k",1000*VALUE(LEFT(D186,LEN(D186)-1)),VALUE(SUBSTITUTE(D186,",",""))))))))),"N/A")</f>
        <v/>
      </c>
      <c r="L186">
        <f>IFERROR(IF(TRIM(E186)="-", "N/A", IF(RIGHT(E186,1)=")",IF(RIGHT(E186,2)="T)",-1000000000000*VALUE(MID(E186,2,LEN(E186)-3)),IF(RIGHT(E186,2)="M)",-1000000*VALUE(MID(E186,2,LEN(E186)-3)),IF(RIGHT(E186,2)="B)",-1000000000*VALUE(MID(E186,2,LEN(E186)-3)),IF(RIGHT(E186,2)="k)",-1000*VALUE(MID(E186,2,LEN(E186)-3)),VALUE(SUBSTITUTE(E186,",","")))))),IF(RIGHT(E186,1)="T",1000000000000*VALUE(LEFT(E186,LEN(E186)-1)),IF(RIGHT(E186,1)="M",1000000*VALUE(LEFT(E186,LEN(E186)-1)),IF(RIGHT(E186,1)="B",1000000000*VALUE(LEFT(E186,LEN(E186)-1)),IF(RIGHT(E186,1)="%",0.01*VALUE(LEFT(E186,LEN(E186)-1)),IF(RIGHT(E186,1)="k",1000*VALUE(LEFT(E186,LEN(E186)-1)),VALUE(SUBSTITUTE(E186,",",""))))))))),"N/A")</f>
        <v/>
      </c>
      <c r="M186">
        <f>IFERROR(IF(TRIM(F186)="-", "N/A", IF(RIGHT(F186,1)=")",IF(RIGHT(F186,2)="T)",-1000000000000*VALUE(MID(F186,2,LEN(F186)-3)),IF(RIGHT(F186,2)="M)",-1000000*VALUE(MID(F186,2,LEN(F186)-3)),IF(RIGHT(F186,2)="B)",-1000000000*VALUE(MID(F186,2,LEN(F186)-3)),IF(RIGHT(F186,2)="k)",-1000*VALUE(MID(F186,2,LEN(F186)-3)),VALUE(SUBSTITUTE(F186,",","")))))),IF(RIGHT(F186,1)="T",1000000000000*VALUE(LEFT(F186,LEN(F186)-1)),IF(RIGHT(F186,1)="M",1000000*VALUE(LEFT(F186,LEN(F186)-1)),IF(RIGHT(F186,1)="B",1000000000*VALUE(LEFT(F186,LEN(F186)-1)),IF(RIGHT(F186,1)="%",0.01*VALUE(LEFT(F186,LEN(F186)-1)),IF(RIGHT(F186,1)="k",1000*VALUE(LEFT(F186,LEN(F186)-1)),VALUE(SUBSTITUTE(F186,",",""))))))))),"N/A")</f>
        <v/>
      </c>
      <c r="N186">
        <f>IFERROR(IF(TRIM(G186)="-", "N/A", IF(RIGHT(G186,1)=")",IF(RIGHT(G186,2)="T)",-1000000000000*VALUE(MID(G186,2,LEN(G186)-3)),IF(RIGHT(G186,2)="M)",-1000000*VALUE(MID(G186,2,LEN(G186)-3)),IF(RIGHT(G186,2)="B)",-1000000000*VALUE(MID(G186,2,LEN(G186)-3)),IF(RIGHT(G186,2)="k)",-1000*VALUE(MID(G186,2,LEN(G186)-3)),VALUE(SUBSTITUTE(G186,",","")))))),IF(RIGHT(G186,1)="T",1000000000000*VALUE(LEFT(G186,LEN(G186)-1)),IF(RIGHT(G186,1)="M",1000000*VALUE(LEFT(G186,LEN(G186)-1)),IF(RIGHT(G186,1)="B",1000000000*VALUE(LEFT(G186,LEN(G186)-1)),IF(RIGHT(G186,1)="%",0.01*VALUE(LEFT(G186,LEN(G186)-1)),IF(RIGHT(G186,1)="k",1000*VALUE(LEFT(G186,LEN(G186)-1)),VALUE(SUBSTITUTE(G186,",",""))))))))),"N/A")</f>
        <v/>
      </c>
      <c r="P186">
        <f>MAX(J186:N186)</f>
        <v/>
      </c>
      <c r="Q186">
        <f>IFERROR(J144+MATCH(P186,J186:N186,0)-1,"")</f>
        <v/>
      </c>
      <c r="R186">
        <f>IF(Q186="","",MIN(J186:N186))</f>
        <v/>
      </c>
      <c r="S186">
        <f>IFERROR(J144+MATCH(R186,J186:N186,0)-1,"")</f>
        <v/>
      </c>
      <c r="T186">
        <f>IFERROR(AVERAGE(J186:N186),"")</f>
        <v/>
      </c>
      <c r="U186">
        <f>IFERROR(STDEV(J186:N186),"")</f>
        <v/>
      </c>
      <c r="V186">
        <f>IFERROR(IF(C186="-","",IF(ISBLANK(B186),"",IF(OR(ISNUMBER(FIND("Growth",B186)),ISNUMBER(FIND("Margin",B186))),"",(J186-T186)/U186))),"")</f>
        <v/>
      </c>
      <c r="W186">
        <f>IFERROR(IF(OR(D186="-",ISBLANK(D186)),"",(K186-T186)/U186),"")</f>
        <v/>
      </c>
      <c r="X186">
        <f>IFERROR(IF(OR(E186="-",ISBLANK(E186)),"",(L186-T186)/U186),"")</f>
        <v/>
      </c>
      <c r="Y186">
        <f>IFERROR(IF(OR(F186="-",ISBLANK(F186)),"",(M186-T186)/U186),"")</f>
        <v/>
      </c>
      <c r="Z186">
        <f>IFERROR(IF(OR(G186="-",ISBLANK(G186)),"",(N186-T186)/U186),"")</f>
        <v/>
      </c>
      <c r="AA186">
        <f>IF(MAX(MAX(V186:Z186),ABS(MIN(V186:Z186)))=ABS(MIN(V186:Z186)),MIN(V186:Z186),MAX(V186:Z186))</f>
        <v/>
      </c>
      <c r="AB186">
        <f>IFERROR(V144+MATCH(AA186,V186:Z186,0)-1,"")</f>
        <v/>
      </c>
      <c r="AC186">
        <f>IF(AB186&lt;&gt;"",IF(S186=AB186,"Low",IF(AB186=Q186,"High","")),"")</f>
        <v/>
      </c>
      <c r="AE186">
        <f>IF(ISNUMBER(MATCH("N/A",J186:N186,0)),"",IFERROR((5 * SUMPRODUCT(J144:N144,J186:N186) - PRODUCT(SUM(J144:N144),SUM(J186:N186))) / ((5 * SUM((J144^2)+(K144^2)+(L144^2)+(M144^2)+(N144^2))) - SUM(J144:N144)^2),""))</f>
        <v/>
      </c>
      <c r="AF186">
        <f>IFERROR(CORREL(J144:N144,J186:N186),"")</f>
        <v/>
      </c>
      <c r="AZ186">
        <f>IF(Q186=S186,0,1)</f>
        <v/>
      </c>
      <c r="BA186">
        <f>IF(AZ186=1,IF(Q186="","",IF(Q186=N144,"Yes","No")),"")</f>
        <v/>
      </c>
      <c r="BB186">
        <f>IF(BA186="Yes",P186,"")</f>
        <v/>
      </c>
      <c r="BC186">
        <f>IF(AZ186=1,IF(S186="","",IF(S186=N144,"Yes","No")),"")</f>
        <v/>
      </c>
      <c r="BD186">
        <f>IF(BC186="Yes",R186,"")</f>
        <v/>
      </c>
      <c r="BE186">
        <f>IFERROR(IF(SIGN(AE186)=1,"Increasing",IF(SIGN(AE186)=-1,"Decreasing","")),"")</f>
        <v/>
      </c>
      <c r="BF186">
        <f>IF(OR(AND(BE186="Increasing",BA186="Yes"),AND(BE186="Decreasing",BC186="Yes")),"Yes","No")</f>
        <v/>
      </c>
      <c r="BG186">
        <f>IF(I186="pos_trend","Yes","No")</f>
        <v/>
      </c>
      <c r="BH186">
        <f>IF(AF186&lt;&gt;"",IF(ABS(AF186)&gt;0.8,"Yes","No"),"")</f>
        <v/>
      </c>
    </row>
    <row r="187" spans="1:60">
      <c r="I187">
        <f>IF(AND(K187&gt; J187, L187&gt; K187, M187&gt; L187, N187&gt; M187), "pos_trend", IF(AND(K187&lt; J187, L187&lt; K187, M187&lt; L187, N187&lt; M187), "neg_trend", "N/A"))</f>
        <v/>
      </c>
      <c r="J187">
        <f>IFERROR(IF(TRIM(C187)="-", "N/A", IF(RIGHT(C187,1)=")",IF(RIGHT(C187,2)="T)",-1000000000000*VALUE(MID(C187,2,LEN(C187)-3)),IF(RIGHT(C187,2)="M)",-1000000*VALUE(MID(C187,2,LEN(C187)-3)),IF(RIGHT(C187,2)="B)",-1000000000*VALUE(MID(C187,2,LEN(C187)-3)),IF(RIGHT(C187,2)="k)",-1000*VALUE(MID(C187,2,LEN(C187)-3)),VALUE(SUBSTITUTE(C187,",","")))))),IF(RIGHT(C187,1)="T",1000000000000*VALUE(LEFT(C187,LEN(C187)-1)),IF(RIGHT(C187,1)="M",1000000*VALUE(LEFT(C187,LEN(C187)-1)),IF(RIGHT(C187,1)="B",1000000000*VALUE(LEFT(C187,LEN(C187)-1)),IF(RIGHT(C187,1)="%",0.01*VALUE(LEFT(C187,LEN(C187)-1)),IF(RIGHT(C187,1)="k",1000*VALUE(LEFT(C187,LEN(C187)-1)),VALUE(SUBSTITUTE(C187,",",""))))))))),"N/A")</f>
        <v/>
      </c>
      <c r="K187">
        <f>IFERROR(IF(TRIM(D187)="-", "N/A", IF(RIGHT(D187,1)=")",IF(RIGHT(D187,2)="T)",-1000000000000*VALUE(MID(D187,2,LEN(D187)-3)),IF(RIGHT(D187,2)="M)",-1000000*VALUE(MID(D187,2,LEN(D187)-3)),IF(RIGHT(D187,2)="B)",-1000000000*VALUE(MID(D187,2,LEN(D187)-3)),IF(RIGHT(D187,2)="k)",-1000*VALUE(MID(D187,2,LEN(D187)-3)),VALUE(SUBSTITUTE(D187,",","")))))),IF(RIGHT(D187,1)="T",1000000000000*VALUE(LEFT(D187,LEN(D187)-1)),IF(RIGHT(D187,1)="M",1000000*VALUE(LEFT(D187,LEN(D187)-1)),IF(RIGHT(D187,1)="B",1000000000*VALUE(LEFT(D187,LEN(D187)-1)),IF(RIGHT(D187,1)="%",0.01*VALUE(LEFT(D187,LEN(D187)-1)),IF(RIGHT(D187,1)="k",1000*VALUE(LEFT(D187,LEN(D187)-1)),VALUE(SUBSTITUTE(D187,",",""))))))))),"N/A")</f>
        <v/>
      </c>
      <c r="L187">
        <f>IFERROR(IF(TRIM(E187)="-", "N/A", IF(RIGHT(E187,1)=")",IF(RIGHT(E187,2)="T)",-1000000000000*VALUE(MID(E187,2,LEN(E187)-3)),IF(RIGHT(E187,2)="M)",-1000000*VALUE(MID(E187,2,LEN(E187)-3)),IF(RIGHT(E187,2)="B)",-1000000000*VALUE(MID(E187,2,LEN(E187)-3)),IF(RIGHT(E187,2)="k)",-1000*VALUE(MID(E187,2,LEN(E187)-3)),VALUE(SUBSTITUTE(E187,",","")))))),IF(RIGHT(E187,1)="T",1000000000000*VALUE(LEFT(E187,LEN(E187)-1)),IF(RIGHT(E187,1)="M",1000000*VALUE(LEFT(E187,LEN(E187)-1)),IF(RIGHT(E187,1)="B",1000000000*VALUE(LEFT(E187,LEN(E187)-1)),IF(RIGHT(E187,1)="%",0.01*VALUE(LEFT(E187,LEN(E187)-1)),IF(RIGHT(E187,1)="k",1000*VALUE(LEFT(E187,LEN(E187)-1)),VALUE(SUBSTITUTE(E187,",",""))))))))),"N/A")</f>
        <v/>
      </c>
      <c r="M187">
        <f>IFERROR(IF(TRIM(F187)="-", "N/A", IF(RIGHT(F187,1)=")",IF(RIGHT(F187,2)="T)",-1000000000000*VALUE(MID(F187,2,LEN(F187)-3)),IF(RIGHT(F187,2)="M)",-1000000*VALUE(MID(F187,2,LEN(F187)-3)),IF(RIGHT(F187,2)="B)",-1000000000*VALUE(MID(F187,2,LEN(F187)-3)),IF(RIGHT(F187,2)="k)",-1000*VALUE(MID(F187,2,LEN(F187)-3)),VALUE(SUBSTITUTE(F187,",","")))))),IF(RIGHT(F187,1)="T",1000000000000*VALUE(LEFT(F187,LEN(F187)-1)),IF(RIGHT(F187,1)="M",1000000*VALUE(LEFT(F187,LEN(F187)-1)),IF(RIGHT(F187,1)="B",1000000000*VALUE(LEFT(F187,LEN(F187)-1)),IF(RIGHT(F187,1)="%",0.01*VALUE(LEFT(F187,LEN(F187)-1)),IF(RIGHT(F187,1)="k",1000*VALUE(LEFT(F187,LEN(F187)-1)),VALUE(SUBSTITUTE(F187,",",""))))))))),"N/A")</f>
        <v/>
      </c>
      <c r="N187">
        <f>IFERROR(IF(TRIM(G187)="-", "N/A", IF(RIGHT(G187,1)=")",IF(RIGHT(G187,2)="T)",-1000000000000*VALUE(MID(G187,2,LEN(G187)-3)),IF(RIGHT(G187,2)="M)",-1000000*VALUE(MID(G187,2,LEN(G187)-3)),IF(RIGHT(G187,2)="B)",-1000000000*VALUE(MID(G187,2,LEN(G187)-3)),IF(RIGHT(G187,2)="k)",-1000*VALUE(MID(G187,2,LEN(G187)-3)),VALUE(SUBSTITUTE(G187,",","")))))),IF(RIGHT(G187,1)="T",1000000000000*VALUE(LEFT(G187,LEN(G187)-1)),IF(RIGHT(G187,1)="M",1000000*VALUE(LEFT(G187,LEN(G187)-1)),IF(RIGHT(G187,1)="B",1000000000*VALUE(LEFT(G187,LEN(G187)-1)),IF(RIGHT(G187,1)="%",0.01*VALUE(LEFT(G187,LEN(G187)-1)),IF(RIGHT(G187,1)="k",1000*VALUE(LEFT(G187,LEN(G187)-1)),VALUE(SUBSTITUTE(G187,",",""))))))))),"N/A")</f>
        <v/>
      </c>
      <c r="P187">
        <f>MAX(J187:N187)</f>
        <v/>
      </c>
      <c r="Q187">
        <f>IFERROR(J144+MATCH(P187,J187:N187,0)-1,"")</f>
        <v/>
      </c>
      <c r="R187">
        <f>IF(Q187="","",MIN(J187:N187))</f>
        <v/>
      </c>
      <c r="S187">
        <f>IFERROR(J144+MATCH(R187,J187:N187,0)-1,"")</f>
        <v/>
      </c>
      <c r="T187">
        <f>IFERROR(AVERAGE(J187:N187),"")</f>
        <v/>
      </c>
      <c r="U187">
        <f>IFERROR(STDEV(J187:N187),"")</f>
        <v/>
      </c>
      <c r="V187">
        <f>IFERROR(IF(C187="-","",IF(ISBLANK(B187),"",IF(OR(ISNUMBER(FIND("Growth",B187)),ISNUMBER(FIND("Margin",B187))),"",(J187-T187)/U187))),"")</f>
        <v/>
      </c>
      <c r="W187">
        <f>IFERROR(IF(OR(D187="-",ISBLANK(D187)),"",(K187-T187)/U187),"")</f>
        <v/>
      </c>
      <c r="X187">
        <f>IFERROR(IF(OR(E187="-",ISBLANK(E187)),"",(L187-T187)/U187),"")</f>
        <v/>
      </c>
      <c r="Y187">
        <f>IFERROR(IF(OR(F187="-",ISBLANK(F187)),"",(M187-T187)/U187),"")</f>
        <v/>
      </c>
      <c r="Z187">
        <f>IFERROR(IF(OR(G187="-",ISBLANK(G187)),"",(N187-T187)/U187),"")</f>
        <v/>
      </c>
      <c r="AA187">
        <f>IF(MAX(MAX(V187:Z187),ABS(MIN(V187:Z187)))=ABS(MIN(V187:Z187)),MIN(V187:Z187),MAX(V187:Z187))</f>
        <v/>
      </c>
      <c r="AB187">
        <f>IFERROR(V144+MATCH(AA187,V187:Z187,0)-1,"")</f>
        <v/>
      </c>
      <c r="AC187">
        <f>IF(AB187&lt;&gt;"",IF(S187=AB187,"Low",IF(AB187=Q187,"High","")),"")</f>
        <v/>
      </c>
      <c r="AE187">
        <f>IF(ISNUMBER(MATCH("N/A",J187:N187,0)),"",IFERROR((5 * SUMPRODUCT(J144:N144,J187:N187) - PRODUCT(SUM(J144:N144),SUM(J187:N187))) / ((5 * SUM((J144^2)+(K144^2)+(L144^2)+(M144^2)+(N144^2))) - SUM(J144:N144)^2),""))</f>
        <v/>
      </c>
      <c r="AF187">
        <f>IFERROR(CORREL(J144:N144,J187:N187),"")</f>
        <v/>
      </c>
      <c r="AZ187">
        <f>IF(Q187=S187,0,1)</f>
        <v/>
      </c>
      <c r="BA187">
        <f>IF(AZ187=1,IF(Q187="","",IF(Q187=N144,"Yes","No")),"")</f>
        <v/>
      </c>
      <c r="BB187">
        <f>IF(BA187="Yes",P187,"")</f>
        <v/>
      </c>
      <c r="BC187">
        <f>IF(AZ187=1,IF(S187="","",IF(S187=N144,"Yes","No")),"")</f>
        <v/>
      </c>
      <c r="BD187">
        <f>IF(BC187="Yes",R187,"")</f>
        <v/>
      </c>
      <c r="BE187">
        <f>IFERROR(IF(SIGN(AE187)=1,"Increasing",IF(SIGN(AE187)=-1,"Decreasing","")),"")</f>
        <v/>
      </c>
      <c r="BF187">
        <f>IF(OR(AND(BE187="Increasing",BA187="Yes"),AND(BE187="Decreasing",BC187="Yes")),"Yes","No")</f>
        <v/>
      </c>
      <c r="BG187">
        <f>IF(I187="pos_trend","Yes","No")</f>
        <v/>
      </c>
      <c r="BH187">
        <f>IF(AF187&lt;&gt;"",IF(ABS(AF187)&gt;0.8,"Yes","No"),"")</f>
        <v/>
      </c>
    </row>
    <row r="188" spans="1:60">
      <c r="I188">
        <f>IF(AND(K188&gt; J188, L188&gt; K188, M188&gt; L188, N188&gt; M188), "pos_trend", IF(AND(K188&lt; J188, L188&lt; K188, M188&lt; L188, N188&lt; M188), "neg_trend", "N/A"))</f>
        <v/>
      </c>
      <c r="J188">
        <f>IFERROR(IF(TRIM(C188)="-", "N/A", IF(RIGHT(C188,1)=")",IF(RIGHT(C188,2)="T)",-1000000000000*VALUE(MID(C188,2,LEN(C188)-3)),IF(RIGHT(C188,2)="M)",-1000000*VALUE(MID(C188,2,LEN(C188)-3)),IF(RIGHT(C188,2)="B)",-1000000000*VALUE(MID(C188,2,LEN(C188)-3)),IF(RIGHT(C188,2)="k)",-1000*VALUE(MID(C188,2,LEN(C188)-3)),VALUE(SUBSTITUTE(C188,",","")))))),IF(RIGHT(C188,1)="T",1000000000000*VALUE(LEFT(C188,LEN(C188)-1)),IF(RIGHT(C188,1)="M",1000000*VALUE(LEFT(C188,LEN(C188)-1)),IF(RIGHT(C188,1)="B",1000000000*VALUE(LEFT(C188,LEN(C188)-1)),IF(RIGHT(C188,1)="%",0.01*VALUE(LEFT(C188,LEN(C188)-1)),IF(RIGHT(C188,1)="k",1000*VALUE(LEFT(C188,LEN(C188)-1)),VALUE(SUBSTITUTE(C188,",",""))))))))),"N/A")</f>
        <v/>
      </c>
      <c r="K188">
        <f>IFERROR(IF(TRIM(D188)="-", "N/A", IF(RIGHT(D188,1)=")",IF(RIGHT(D188,2)="T)",-1000000000000*VALUE(MID(D188,2,LEN(D188)-3)),IF(RIGHT(D188,2)="M)",-1000000*VALUE(MID(D188,2,LEN(D188)-3)),IF(RIGHT(D188,2)="B)",-1000000000*VALUE(MID(D188,2,LEN(D188)-3)),IF(RIGHT(D188,2)="k)",-1000*VALUE(MID(D188,2,LEN(D188)-3)),VALUE(SUBSTITUTE(D188,",","")))))),IF(RIGHT(D188,1)="T",1000000000000*VALUE(LEFT(D188,LEN(D188)-1)),IF(RIGHT(D188,1)="M",1000000*VALUE(LEFT(D188,LEN(D188)-1)),IF(RIGHT(D188,1)="B",1000000000*VALUE(LEFT(D188,LEN(D188)-1)),IF(RIGHT(D188,1)="%",0.01*VALUE(LEFT(D188,LEN(D188)-1)),IF(RIGHT(D188,1)="k",1000*VALUE(LEFT(D188,LEN(D188)-1)),VALUE(SUBSTITUTE(D188,",",""))))))))),"N/A")</f>
        <v/>
      </c>
      <c r="L188">
        <f>IFERROR(IF(TRIM(E188)="-", "N/A", IF(RIGHT(E188,1)=")",IF(RIGHT(E188,2)="T)",-1000000000000*VALUE(MID(E188,2,LEN(E188)-3)),IF(RIGHT(E188,2)="M)",-1000000*VALUE(MID(E188,2,LEN(E188)-3)),IF(RIGHT(E188,2)="B)",-1000000000*VALUE(MID(E188,2,LEN(E188)-3)),IF(RIGHT(E188,2)="k)",-1000*VALUE(MID(E188,2,LEN(E188)-3)),VALUE(SUBSTITUTE(E188,",","")))))),IF(RIGHT(E188,1)="T",1000000000000*VALUE(LEFT(E188,LEN(E188)-1)),IF(RIGHT(E188,1)="M",1000000*VALUE(LEFT(E188,LEN(E188)-1)),IF(RIGHT(E188,1)="B",1000000000*VALUE(LEFT(E188,LEN(E188)-1)),IF(RIGHT(E188,1)="%",0.01*VALUE(LEFT(E188,LEN(E188)-1)),IF(RIGHT(E188,1)="k",1000*VALUE(LEFT(E188,LEN(E188)-1)),VALUE(SUBSTITUTE(E188,",",""))))))))),"N/A")</f>
        <v/>
      </c>
      <c r="M188">
        <f>IFERROR(IF(TRIM(F188)="-", "N/A", IF(RIGHT(F188,1)=")",IF(RIGHT(F188,2)="T)",-1000000000000*VALUE(MID(F188,2,LEN(F188)-3)),IF(RIGHT(F188,2)="M)",-1000000*VALUE(MID(F188,2,LEN(F188)-3)),IF(RIGHT(F188,2)="B)",-1000000000*VALUE(MID(F188,2,LEN(F188)-3)),IF(RIGHT(F188,2)="k)",-1000*VALUE(MID(F188,2,LEN(F188)-3)),VALUE(SUBSTITUTE(F188,",","")))))),IF(RIGHT(F188,1)="T",1000000000000*VALUE(LEFT(F188,LEN(F188)-1)),IF(RIGHT(F188,1)="M",1000000*VALUE(LEFT(F188,LEN(F188)-1)),IF(RIGHT(F188,1)="B",1000000000*VALUE(LEFT(F188,LEN(F188)-1)),IF(RIGHT(F188,1)="%",0.01*VALUE(LEFT(F188,LEN(F188)-1)),IF(RIGHT(F188,1)="k",1000*VALUE(LEFT(F188,LEN(F188)-1)),VALUE(SUBSTITUTE(F188,",",""))))))))),"N/A")</f>
        <v/>
      </c>
      <c r="N188">
        <f>IFERROR(IF(TRIM(G188)="-", "N/A", IF(RIGHT(G188,1)=")",IF(RIGHT(G188,2)="T)",-1000000000000*VALUE(MID(G188,2,LEN(G188)-3)),IF(RIGHT(G188,2)="M)",-1000000*VALUE(MID(G188,2,LEN(G188)-3)),IF(RIGHT(G188,2)="B)",-1000000000*VALUE(MID(G188,2,LEN(G188)-3)),IF(RIGHT(G188,2)="k)",-1000*VALUE(MID(G188,2,LEN(G188)-3)),VALUE(SUBSTITUTE(G188,",","")))))),IF(RIGHT(G188,1)="T",1000000000000*VALUE(LEFT(G188,LEN(G188)-1)),IF(RIGHT(G188,1)="M",1000000*VALUE(LEFT(G188,LEN(G188)-1)),IF(RIGHT(G188,1)="B",1000000000*VALUE(LEFT(G188,LEN(G188)-1)),IF(RIGHT(G188,1)="%",0.01*VALUE(LEFT(G188,LEN(G188)-1)),IF(RIGHT(G188,1)="k",1000*VALUE(LEFT(G188,LEN(G188)-1)),VALUE(SUBSTITUTE(G188,",",""))))))))),"N/A")</f>
        <v/>
      </c>
      <c r="P188">
        <f>MAX(J188:N188)</f>
        <v/>
      </c>
      <c r="Q188">
        <f>IFERROR(J144+MATCH(P188,J188:N188,0)-1,"")</f>
        <v/>
      </c>
      <c r="R188">
        <f>IF(Q188="","",MIN(J188:N188))</f>
        <v/>
      </c>
      <c r="S188">
        <f>IFERROR(J144+MATCH(R188,J188:N188,0)-1,"")</f>
        <v/>
      </c>
      <c r="T188">
        <f>IFERROR(AVERAGE(J188:N188),"")</f>
        <v/>
      </c>
      <c r="U188">
        <f>IFERROR(STDEV(J188:N188),"")</f>
        <v/>
      </c>
      <c r="V188">
        <f>IFERROR(IF(C188="-","",IF(ISBLANK(B188),"",IF(OR(ISNUMBER(FIND("Growth",B188)),ISNUMBER(FIND("Margin",B188))),"",(J188-T188)/U188))),"")</f>
        <v/>
      </c>
      <c r="W188">
        <f>IFERROR(IF(OR(D188="-",ISBLANK(D188)),"",(K188-T188)/U188),"")</f>
        <v/>
      </c>
      <c r="X188">
        <f>IFERROR(IF(OR(E188="-",ISBLANK(E188)),"",(L188-T188)/U188),"")</f>
        <v/>
      </c>
      <c r="Y188">
        <f>IFERROR(IF(OR(F188="-",ISBLANK(F188)),"",(M188-T188)/U188),"")</f>
        <v/>
      </c>
      <c r="Z188">
        <f>IFERROR(IF(OR(G188="-",ISBLANK(G188)),"",(N188-T188)/U188),"")</f>
        <v/>
      </c>
      <c r="AA188">
        <f>IF(MAX(MAX(V188:Z188),ABS(MIN(V188:Z188)))=ABS(MIN(V188:Z188)),MIN(V188:Z188),MAX(V188:Z188))</f>
        <v/>
      </c>
      <c r="AB188">
        <f>IFERROR(V144+MATCH(AA188,V188:Z188,0)-1,"")</f>
        <v/>
      </c>
      <c r="AC188">
        <f>IF(AB188&lt;&gt;"",IF(S188=AB188,"Low",IF(AB188=Q188,"High","")),"")</f>
        <v/>
      </c>
      <c r="AE188">
        <f>IF(ISNUMBER(MATCH("N/A",J188:N188,0)),"",IFERROR((5 * SUMPRODUCT(J144:N144,J188:N188) - PRODUCT(SUM(J144:N144),SUM(J188:N188))) / ((5 * SUM((J144^2)+(K144^2)+(L144^2)+(M144^2)+(N144^2))) - SUM(J144:N144)^2),""))</f>
        <v/>
      </c>
      <c r="AF188">
        <f>IFERROR(CORREL(J144:N144,J188:N188),"")</f>
        <v/>
      </c>
      <c r="AZ188">
        <f>IF(Q188=S188,0,1)</f>
        <v/>
      </c>
      <c r="BA188">
        <f>IF(AZ188=1,IF(Q188="","",IF(Q188=N144,"Yes","No")),"")</f>
        <v/>
      </c>
      <c r="BB188">
        <f>IF(BA188="Yes",P188,"")</f>
        <v/>
      </c>
      <c r="BC188">
        <f>IF(AZ188=1,IF(S188="","",IF(S188=N144,"Yes","No")),"")</f>
        <v/>
      </c>
      <c r="BD188">
        <f>IF(BC188="Yes",R188,"")</f>
        <v/>
      </c>
      <c r="BE188">
        <f>IFERROR(IF(SIGN(AE188)=1,"Increasing",IF(SIGN(AE188)=-1,"Decreasing","")),"")</f>
        <v/>
      </c>
      <c r="BF188">
        <f>IF(OR(AND(BE188="Increasing",BA188="Yes"),AND(BE188="Decreasing",BC188="Yes")),"Yes","No")</f>
        <v/>
      </c>
      <c r="BG188">
        <f>IF(I188="pos_trend","Yes","No")</f>
        <v/>
      </c>
      <c r="BH188">
        <f>IF(AF188&lt;&gt;"",IF(ABS(AF188)&gt;0.8,"Yes","No"),"")</f>
        <v/>
      </c>
    </row>
    <row r="189" spans="1:60">
      <c r="I189">
        <f>IF(AND(K189&gt; J189, L189&gt; K189, M189&gt; L189, N189&gt; M189), "pos_trend", IF(AND(K189&lt; J189, L189&lt; K189, M189&lt; L189, N189&lt; M189), "neg_trend", "N/A"))</f>
        <v/>
      </c>
      <c r="J189">
        <f>IFERROR(IF(TRIM(C189)="-", "N/A", IF(RIGHT(C189,1)=")",IF(RIGHT(C189,2)="T)",-1000000000000*VALUE(MID(C189,2,LEN(C189)-3)),IF(RIGHT(C189,2)="M)",-1000000*VALUE(MID(C189,2,LEN(C189)-3)),IF(RIGHT(C189,2)="B)",-1000000000*VALUE(MID(C189,2,LEN(C189)-3)),IF(RIGHT(C189,2)="k)",-1000*VALUE(MID(C189,2,LEN(C189)-3)),VALUE(SUBSTITUTE(C189,",","")))))),IF(RIGHT(C189,1)="T",1000000000000*VALUE(LEFT(C189,LEN(C189)-1)),IF(RIGHT(C189,1)="M",1000000*VALUE(LEFT(C189,LEN(C189)-1)),IF(RIGHT(C189,1)="B",1000000000*VALUE(LEFT(C189,LEN(C189)-1)),IF(RIGHT(C189,1)="%",0.01*VALUE(LEFT(C189,LEN(C189)-1)),IF(RIGHT(C189,1)="k",1000*VALUE(LEFT(C189,LEN(C189)-1)),VALUE(SUBSTITUTE(C189,",",""))))))))),"N/A")</f>
        <v/>
      </c>
      <c r="K189">
        <f>IFERROR(IF(TRIM(D189)="-", "N/A", IF(RIGHT(D189,1)=")",IF(RIGHT(D189,2)="T)",-1000000000000*VALUE(MID(D189,2,LEN(D189)-3)),IF(RIGHT(D189,2)="M)",-1000000*VALUE(MID(D189,2,LEN(D189)-3)),IF(RIGHT(D189,2)="B)",-1000000000*VALUE(MID(D189,2,LEN(D189)-3)),IF(RIGHT(D189,2)="k)",-1000*VALUE(MID(D189,2,LEN(D189)-3)),VALUE(SUBSTITUTE(D189,",","")))))),IF(RIGHT(D189,1)="T",1000000000000*VALUE(LEFT(D189,LEN(D189)-1)),IF(RIGHT(D189,1)="M",1000000*VALUE(LEFT(D189,LEN(D189)-1)),IF(RIGHT(D189,1)="B",1000000000*VALUE(LEFT(D189,LEN(D189)-1)),IF(RIGHT(D189,1)="%",0.01*VALUE(LEFT(D189,LEN(D189)-1)),IF(RIGHT(D189,1)="k",1000*VALUE(LEFT(D189,LEN(D189)-1)),VALUE(SUBSTITUTE(D189,",",""))))))))),"N/A")</f>
        <v/>
      </c>
      <c r="L189">
        <f>IFERROR(IF(TRIM(E189)="-", "N/A", IF(RIGHT(E189,1)=")",IF(RIGHT(E189,2)="T)",-1000000000000*VALUE(MID(E189,2,LEN(E189)-3)),IF(RIGHT(E189,2)="M)",-1000000*VALUE(MID(E189,2,LEN(E189)-3)),IF(RIGHT(E189,2)="B)",-1000000000*VALUE(MID(E189,2,LEN(E189)-3)),IF(RIGHT(E189,2)="k)",-1000*VALUE(MID(E189,2,LEN(E189)-3)),VALUE(SUBSTITUTE(E189,",","")))))),IF(RIGHT(E189,1)="T",1000000000000*VALUE(LEFT(E189,LEN(E189)-1)),IF(RIGHT(E189,1)="M",1000000*VALUE(LEFT(E189,LEN(E189)-1)),IF(RIGHT(E189,1)="B",1000000000*VALUE(LEFT(E189,LEN(E189)-1)),IF(RIGHT(E189,1)="%",0.01*VALUE(LEFT(E189,LEN(E189)-1)),IF(RIGHT(E189,1)="k",1000*VALUE(LEFT(E189,LEN(E189)-1)),VALUE(SUBSTITUTE(E189,",",""))))))))),"N/A")</f>
        <v/>
      </c>
      <c r="M189">
        <f>IFERROR(IF(TRIM(F189)="-", "N/A", IF(RIGHT(F189,1)=")",IF(RIGHT(F189,2)="T)",-1000000000000*VALUE(MID(F189,2,LEN(F189)-3)),IF(RIGHT(F189,2)="M)",-1000000*VALUE(MID(F189,2,LEN(F189)-3)),IF(RIGHT(F189,2)="B)",-1000000000*VALUE(MID(F189,2,LEN(F189)-3)),IF(RIGHT(F189,2)="k)",-1000*VALUE(MID(F189,2,LEN(F189)-3)),VALUE(SUBSTITUTE(F189,",","")))))),IF(RIGHT(F189,1)="T",1000000000000*VALUE(LEFT(F189,LEN(F189)-1)),IF(RIGHT(F189,1)="M",1000000*VALUE(LEFT(F189,LEN(F189)-1)),IF(RIGHT(F189,1)="B",1000000000*VALUE(LEFT(F189,LEN(F189)-1)),IF(RIGHT(F189,1)="%",0.01*VALUE(LEFT(F189,LEN(F189)-1)),IF(RIGHT(F189,1)="k",1000*VALUE(LEFT(F189,LEN(F189)-1)),VALUE(SUBSTITUTE(F189,",",""))))))))),"N/A")</f>
        <v/>
      </c>
      <c r="N189">
        <f>IFERROR(IF(TRIM(G189)="-", "N/A", IF(RIGHT(G189,1)=")",IF(RIGHT(G189,2)="T)",-1000000000000*VALUE(MID(G189,2,LEN(G189)-3)),IF(RIGHT(G189,2)="M)",-1000000*VALUE(MID(G189,2,LEN(G189)-3)),IF(RIGHT(G189,2)="B)",-1000000000*VALUE(MID(G189,2,LEN(G189)-3)),IF(RIGHT(G189,2)="k)",-1000*VALUE(MID(G189,2,LEN(G189)-3)),VALUE(SUBSTITUTE(G189,",","")))))),IF(RIGHT(G189,1)="T",1000000000000*VALUE(LEFT(G189,LEN(G189)-1)),IF(RIGHT(G189,1)="M",1000000*VALUE(LEFT(G189,LEN(G189)-1)),IF(RIGHT(G189,1)="B",1000000000*VALUE(LEFT(G189,LEN(G189)-1)),IF(RIGHT(G189,1)="%",0.01*VALUE(LEFT(G189,LEN(G189)-1)),IF(RIGHT(G189,1)="k",1000*VALUE(LEFT(G189,LEN(G189)-1)),VALUE(SUBSTITUTE(G189,",",""))))))))),"N/A")</f>
        <v/>
      </c>
      <c r="P189">
        <f>MAX(J189:N189)</f>
        <v/>
      </c>
      <c r="Q189">
        <f>IFERROR(J144+MATCH(P189,J189:N189,0)-1,"")</f>
        <v/>
      </c>
      <c r="R189">
        <f>IF(Q189="","",MIN(J189:N189))</f>
        <v/>
      </c>
      <c r="S189">
        <f>IFERROR(J144+MATCH(R189,J189:N189,0)-1,"")</f>
        <v/>
      </c>
      <c r="T189">
        <f>IFERROR(AVERAGE(J189:N189),"")</f>
        <v/>
      </c>
      <c r="U189">
        <f>IFERROR(STDEV(J189:N189),"")</f>
        <v/>
      </c>
      <c r="V189">
        <f>IFERROR(IF(C189="-","",IF(ISBLANK(B189),"",IF(OR(ISNUMBER(FIND("Growth",B189)),ISNUMBER(FIND("Margin",B189))),"",(J189-T189)/U189))),"")</f>
        <v/>
      </c>
      <c r="W189">
        <f>IFERROR(IF(OR(D189="-",ISBLANK(D189)),"",(K189-T189)/U189),"")</f>
        <v/>
      </c>
      <c r="X189">
        <f>IFERROR(IF(OR(E189="-",ISBLANK(E189)),"",(L189-T189)/U189),"")</f>
        <v/>
      </c>
      <c r="Y189">
        <f>IFERROR(IF(OR(F189="-",ISBLANK(F189)),"",(M189-T189)/U189),"")</f>
        <v/>
      </c>
      <c r="Z189">
        <f>IFERROR(IF(OR(G189="-",ISBLANK(G189)),"",(N189-T189)/U189),"")</f>
        <v/>
      </c>
      <c r="AA189">
        <f>IF(MAX(MAX(V189:Z189),ABS(MIN(V189:Z189)))=ABS(MIN(V189:Z189)),MIN(V189:Z189),MAX(V189:Z189))</f>
        <v/>
      </c>
      <c r="AB189">
        <f>IFERROR(V144+MATCH(AA189,V189:Z189,0)-1,"")</f>
        <v/>
      </c>
      <c r="AC189">
        <f>IF(AB189&lt;&gt;"",IF(S189=AB189,"Low",IF(AB189=Q189,"High","")),"")</f>
        <v/>
      </c>
      <c r="AE189">
        <f>IF(ISNUMBER(MATCH("N/A",J189:N189,0)),"",IFERROR((5 * SUMPRODUCT(J144:N144,J189:N189) - PRODUCT(SUM(J144:N144),SUM(J189:N189))) / ((5 * SUM((J144^2)+(K144^2)+(L144^2)+(M144^2)+(N144^2))) - SUM(J144:N144)^2),""))</f>
        <v/>
      </c>
      <c r="AF189">
        <f>IFERROR(CORREL(J144:N144,J189:N189),"")</f>
        <v/>
      </c>
      <c r="AZ189">
        <f>IF(Q189=S189,0,1)</f>
        <v/>
      </c>
      <c r="BA189">
        <f>IF(AZ189=1,IF(Q189="","",IF(Q189=N144,"Yes","No")),"")</f>
        <v/>
      </c>
      <c r="BB189">
        <f>IF(BA189="Yes",P189,"")</f>
        <v/>
      </c>
      <c r="BC189">
        <f>IF(AZ189=1,IF(S189="","",IF(S189=N144,"Yes","No")),"")</f>
        <v/>
      </c>
      <c r="BD189">
        <f>IF(BC189="Yes",R189,"")</f>
        <v/>
      </c>
      <c r="BE189">
        <f>IFERROR(IF(SIGN(AE189)=1,"Increasing",IF(SIGN(AE189)=-1,"Decreasing","")),"")</f>
        <v/>
      </c>
      <c r="BF189">
        <f>IF(OR(AND(BE189="Increasing",BA189="Yes"),AND(BE189="Decreasing",BC189="Yes")),"Yes","No")</f>
        <v/>
      </c>
      <c r="BG189">
        <f>IF(I189="pos_trend","Yes","No")</f>
        <v/>
      </c>
      <c r="BH189">
        <f>IF(AF189&lt;&gt;"",IF(ABS(AF189)&gt;0.8,"Yes","No"),"")</f>
        <v/>
      </c>
    </row>
    <row r="190" spans="1:60">
      <c r="I190">
        <f>IF(AND(K190&gt; J190, L190&gt; K190, M190&gt; L190, N190&gt; M190), "pos_trend", IF(AND(K190&lt; J190, L190&lt; K190, M190&lt; L190, N190&lt; M190), "neg_trend", "N/A"))</f>
        <v/>
      </c>
      <c r="J190">
        <f>IFERROR(IF(TRIM(C190)="-", "N/A", IF(RIGHT(C190,1)=")",IF(RIGHT(C190,2)="T)",-1000000000000*VALUE(MID(C190,2,LEN(C190)-3)),IF(RIGHT(C190,2)="M)",-1000000*VALUE(MID(C190,2,LEN(C190)-3)),IF(RIGHT(C190,2)="B)",-1000000000*VALUE(MID(C190,2,LEN(C190)-3)),IF(RIGHT(C190,2)="k)",-1000*VALUE(MID(C190,2,LEN(C190)-3)),VALUE(SUBSTITUTE(C190,",","")))))),IF(RIGHT(C190,1)="T",1000000000000*VALUE(LEFT(C190,LEN(C190)-1)),IF(RIGHT(C190,1)="M",1000000*VALUE(LEFT(C190,LEN(C190)-1)),IF(RIGHT(C190,1)="B",1000000000*VALUE(LEFT(C190,LEN(C190)-1)),IF(RIGHT(C190,1)="%",0.01*VALUE(LEFT(C190,LEN(C190)-1)),IF(RIGHT(C190,1)="k",1000*VALUE(LEFT(C190,LEN(C190)-1)),VALUE(SUBSTITUTE(C190,",",""))))))))),"N/A")</f>
        <v/>
      </c>
      <c r="K190">
        <f>IFERROR(IF(TRIM(D190)="-", "N/A", IF(RIGHT(D190,1)=")",IF(RIGHT(D190,2)="T)",-1000000000000*VALUE(MID(D190,2,LEN(D190)-3)),IF(RIGHT(D190,2)="M)",-1000000*VALUE(MID(D190,2,LEN(D190)-3)),IF(RIGHT(D190,2)="B)",-1000000000*VALUE(MID(D190,2,LEN(D190)-3)),IF(RIGHT(D190,2)="k)",-1000*VALUE(MID(D190,2,LEN(D190)-3)),VALUE(SUBSTITUTE(D190,",","")))))),IF(RIGHT(D190,1)="T",1000000000000*VALUE(LEFT(D190,LEN(D190)-1)),IF(RIGHT(D190,1)="M",1000000*VALUE(LEFT(D190,LEN(D190)-1)),IF(RIGHT(D190,1)="B",1000000000*VALUE(LEFT(D190,LEN(D190)-1)),IF(RIGHT(D190,1)="%",0.01*VALUE(LEFT(D190,LEN(D190)-1)),IF(RIGHT(D190,1)="k",1000*VALUE(LEFT(D190,LEN(D190)-1)),VALUE(SUBSTITUTE(D190,",",""))))))))),"N/A")</f>
        <v/>
      </c>
      <c r="L190">
        <f>IFERROR(IF(TRIM(E190)="-", "N/A", IF(RIGHT(E190,1)=")",IF(RIGHT(E190,2)="T)",-1000000000000*VALUE(MID(E190,2,LEN(E190)-3)),IF(RIGHT(E190,2)="M)",-1000000*VALUE(MID(E190,2,LEN(E190)-3)),IF(RIGHT(E190,2)="B)",-1000000000*VALUE(MID(E190,2,LEN(E190)-3)),IF(RIGHT(E190,2)="k)",-1000*VALUE(MID(E190,2,LEN(E190)-3)),VALUE(SUBSTITUTE(E190,",","")))))),IF(RIGHT(E190,1)="T",1000000000000*VALUE(LEFT(E190,LEN(E190)-1)),IF(RIGHT(E190,1)="M",1000000*VALUE(LEFT(E190,LEN(E190)-1)),IF(RIGHT(E190,1)="B",1000000000*VALUE(LEFT(E190,LEN(E190)-1)),IF(RIGHT(E190,1)="%",0.01*VALUE(LEFT(E190,LEN(E190)-1)),IF(RIGHT(E190,1)="k",1000*VALUE(LEFT(E190,LEN(E190)-1)),VALUE(SUBSTITUTE(E190,",",""))))))))),"N/A")</f>
        <v/>
      </c>
      <c r="M190">
        <f>IFERROR(IF(TRIM(F190)="-", "N/A", IF(RIGHT(F190,1)=")",IF(RIGHT(F190,2)="T)",-1000000000000*VALUE(MID(F190,2,LEN(F190)-3)),IF(RIGHT(F190,2)="M)",-1000000*VALUE(MID(F190,2,LEN(F190)-3)),IF(RIGHT(F190,2)="B)",-1000000000*VALUE(MID(F190,2,LEN(F190)-3)),IF(RIGHT(F190,2)="k)",-1000*VALUE(MID(F190,2,LEN(F190)-3)),VALUE(SUBSTITUTE(F190,",","")))))),IF(RIGHT(F190,1)="T",1000000000000*VALUE(LEFT(F190,LEN(F190)-1)),IF(RIGHT(F190,1)="M",1000000*VALUE(LEFT(F190,LEN(F190)-1)),IF(RIGHT(F190,1)="B",1000000000*VALUE(LEFT(F190,LEN(F190)-1)),IF(RIGHT(F190,1)="%",0.01*VALUE(LEFT(F190,LEN(F190)-1)),IF(RIGHT(F190,1)="k",1000*VALUE(LEFT(F190,LEN(F190)-1)),VALUE(SUBSTITUTE(F190,",",""))))))))),"N/A")</f>
        <v/>
      </c>
      <c r="N190">
        <f>IFERROR(IF(TRIM(G190)="-", "N/A", IF(RIGHT(G190,1)=")",IF(RIGHT(G190,2)="T)",-1000000000000*VALUE(MID(G190,2,LEN(G190)-3)),IF(RIGHT(G190,2)="M)",-1000000*VALUE(MID(G190,2,LEN(G190)-3)),IF(RIGHT(G190,2)="B)",-1000000000*VALUE(MID(G190,2,LEN(G190)-3)),IF(RIGHT(G190,2)="k)",-1000*VALUE(MID(G190,2,LEN(G190)-3)),VALUE(SUBSTITUTE(G190,",","")))))),IF(RIGHT(G190,1)="T",1000000000000*VALUE(LEFT(G190,LEN(G190)-1)),IF(RIGHT(G190,1)="M",1000000*VALUE(LEFT(G190,LEN(G190)-1)),IF(RIGHT(G190,1)="B",1000000000*VALUE(LEFT(G190,LEN(G190)-1)),IF(RIGHT(G190,1)="%",0.01*VALUE(LEFT(G190,LEN(G190)-1)),IF(RIGHT(G190,1)="k",1000*VALUE(LEFT(G190,LEN(G190)-1)),VALUE(SUBSTITUTE(G190,",",""))))))))),"N/A")</f>
        <v/>
      </c>
      <c r="P190">
        <f>MAX(J190:N190)</f>
        <v/>
      </c>
      <c r="Q190">
        <f>IFERROR(J144+MATCH(P190,J190:N190,0)-1,"")</f>
        <v/>
      </c>
      <c r="R190">
        <f>IF(Q190="","",MIN(J190:N190))</f>
        <v/>
      </c>
      <c r="S190">
        <f>IFERROR(J144+MATCH(R190,J190:N190,0)-1,"")</f>
        <v/>
      </c>
      <c r="T190">
        <f>IFERROR(AVERAGE(J190:N190),"")</f>
        <v/>
      </c>
      <c r="U190">
        <f>IFERROR(STDEV(J190:N190),"")</f>
        <v/>
      </c>
      <c r="V190">
        <f>IFERROR(IF(C190="-","",IF(ISBLANK(B190),"",IF(OR(ISNUMBER(FIND("Growth",B190)),ISNUMBER(FIND("Margin",B190))),"",(J190-T190)/U190))),"")</f>
        <v/>
      </c>
      <c r="W190">
        <f>IFERROR(IF(OR(D190="-",ISBLANK(D190)),"",(K190-T190)/U190),"")</f>
        <v/>
      </c>
      <c r="X190">
        <f>IFERROR(IF(OR(E190="-",ISBLANK(E190)),"",(L190-T190)/U190),"")</f>
        <v/>
      </c>
      <c r="Y190">
        <f>IFERROR(IF(OR(F190="-",ISBLANK(F190)),"",(M190-T190)/U190),"")</f>
        <v/>
      </c>
      <c r="Z190">
        <f>IFERROR(IF(OR(G190="-",ISBLANK(G190)),"",(N190-T190)/U190),"")</f>
        <v/>
      </c>
      <c r="AA190">
        <f>IF(MAX(MAX(V190:Z190),ABS(MIN(V190:Z190)))=ABS(MIN(V190:Z190)),MIN(V190:Z190),MAX(V190:Z190))</f>
        <v/>
      </c>
      <c r="AB190">
        <f>IFERROR(V144+MATCH(AA190,V190:Z190,0)-1,"")</f>
        <v/>
      </c>
      <c r="AC190">
        <f>IF(AB190&lt;&gt;"",IF(S190=AB190,"Low",IF(AB190=Q190,"High","")),"")</f>
        <v/>
      </c>
      <c r="AE190">
        <f>IF(ISNUMBER(MATCH("N/A",J190:N190,0)),"",IFERROR((5 * SUMPRODUCT(J144:N144,J190:N190) - PRODUCT(SUM(J144:N144),SUM(J190:N190))) / ((5 * SUM((J144^2)+(K144^2)+(L144^2)+(M144^2)+(N144^2))) - SUM(J144:N144)^2),""))</f>
        <v/>
      </c>
      <c r="AF190">
        <f>IFERROR(CORREL(J144:N144,J190:N190),"")</f>
        <v/>
      </c>
      <c r="AZ190">
        <f>IF(Q190=S190,0,1)</f>
        <v/>
      </c>
      <c r="BA190">
        <f>IF(AZ190=1,IF(Q190="","",IF(Q190=N144,"Yes","No")),"")</f>
        <v/>
      </c>
      <c r="BB190">
        <f>IF(BA190="Yes",P190,"")</f>
        <v/>
      </c>
      <c r="BC190">
        <f>IF(AZ190=1,IF(S190="","",IF(S190=N144,"Yes","No")),"")</f>
        <v/>
      </c>
      <c r="BD190">
        <f>IF(BC190="Yes",R190,"")</f>
        <v/>
      </c>
      <c r="BE190">
        <f>IFERROR(IF(SIGN(AE190)=1,"Increasing",IF(SIGN(AE190)=-1,"Decreasing","")),"")</f>
        <v/>
      </c>
      <c r="BF190">
        <f>IF(OR(AND(BE190="Increasing",BA190="Yes"),AND(BE190="Decreasing",BC190="Yes")),"Yes","No")</f>
        <v/>
      </c>
      <c r="BG190">
        <f>IF(I190="pos_trend","Yes","No")</f>
        <v/>
      </c>
      <c r="BH190">
        <f>IF(AF190&lt;&gt;"",IF(ABS(AF190)&gt;0.8,"Yes","No"),"")</f>
        <v/>
      </c>
    </row>
    <row r="191" spans="1:60">
      <c r="I191">
        <f>IF(AND(K191&gt; J191, L191&gt; K191, M191&gt; L191, N191&gt; M191), "pos_trend", IF(AND(K191&lt; J191, L191&lt; K191, M191&lt; L191, N191&lt; M191), "neg_trend", "N/A"))</f>
        <v/>
      </c>
      <c r="J191">
        <f>IFERROR(IF(TRIM(C191)="-", "N/A", IF(RIGHT(C191,1)=")",IF(RIGHT(C191,2)="T)",-1000000000000*VALUE(MID(C191,2,LEN(C191)-3)),IF(RIGHT(C191,2)="M)",-1000000*VALUE(MID(C191,2,LEN(C191)-3)),IF(RIGHT(C191,2)="B)",-1000000000*VALUE(MID(C191,2,LEN(C191)-3)),IF(RIGHT(C191,2)="k)",-1000*VALUE(MID(C191,2,LEN(C191)-3)),VALUE(SUBSTITUTE(C191,",","")))))),IF(RIGHT(C191,1)="T",1000000000000*VALUE(LEFT(C191,LEN(C191)-1)),IF(RIGHT(C191,1)="M",1000000*VALUE(LEFT(C191,LEN(C191)-1)),IF(RIGHT(C191,1)="B",1000000000*VALUE(LEFT(C191,LEN(C191)-1)),IF(RIGHT(C191,1)="%",0.01*VALUE(LEFT(C191,LEN(C191)-1)),IF(RIGHT(C191,1)="k",1000*VALUE(LEFT(C191,LEN(C191)-1)),VALUE(SUBSTITUTE(C191,",",""))))))))),"N/A")</f>
        <v/>
      </c>
      <c r="K191">
        <f>IFERROR(IF(TRIM(D191)="-", "N/A", IF(RIGHT(D191,1)=")",IF(RIGHT(D191,2)="T)",-1000000000000*VALUE(MID(D191,2,LEN(D191)-3)),IF(RIGHT(D191,2)="M)",-1000000*VALUE(MID(D191,2,LEN(D191)-3)),IF(RIGHT(D191,2)="B)",-1000000000*VALUE(MID(D191,2,LEN(D191)-3)),IF(RIGHT(D191,2)="k)",-1000*VALUE(MID(D191,2,LEN(D191)-3)),VALUE(SUBSTITUTE(D191,",","")))))),IF(RIGHT(D191,1)="T",1000000000000*VALUE(LEFT(D191,LEN(D191)-1)),IF(RIGHT(D191,1)="M",1000000*VALUE(LEFT(D191,LEN(D191)-1)),IF(RIGHT(D191,1)="B",1000000000*VALUE(LEFT(D191,LEN(D191)-1)),IF(RIGHT(D191,1)="%",0.01*VALUE(LEFT(D191,LEN(D191)-1)),IF(RIGHT(D191,1)="k",1000*VALUE(LEFT(D191,LEN(D191)-1)),VALUE(SUBSTITUTE(D191,",",""))))))))),"N/A")</f>
        <v/>
      </c>
      <c r="L191">
        <f>IFERROR(IF(TRIM(E191)="-", "N/A", IF(RIGHT(E191,1)=")",IF(RIGHT(E191,2)="T)",-1000000000000*VALUE(MID(E191,2,LEN(E191)-3)),IF(RIGHT(E191,2)="M)",-1000000*VALUE(MID(E191,2,LEN(E191)-3)),IF(RIGHT(E191,2)="B)",-1000000000*VALUE(MID(E191,2,LEN(E191)-3)),IF(RIGHT(E191,2)="k)",-1000*VALUE(MID(E191,2,LEN(E191)-3)),VALUE(SUBSTITUTE(E191,",","")))))),IF(RIGHT(E191,1)="T",1000000000000*VALUE(LEFT(E191,LEN(E191)-1)),IF(RIGHT(E191,1)="M",1000000*VALUE(LEFT(E191,LEN(E191)-1)),IF(RIGHT(E191,1)="B",1000000000*VALUE(LEFT(E191,LEN(E191)-1)),IF(RIGHT(E191,1)="%",0.01*VALUE(LEFT(E191,LEN(E191)-1)),IF(RIGHT(E191,1)="k",1000*VALUE(LEFT(E191,LEN(E191)-1)),VALUE(SUBSTITUTE(E191,",",""))))))))),"N/A")</f>
        <v/>
      </c>
      <c r="M191">
        <f>IFERROR(IF(TRIM(F191)="-", "N/A", IF(RIGHT(F191,1)=")",IF(RIGHT(F191,2)="T)",-1000000000000*VALUE(MID(F191,2,LEN(F191)-3)),IF(RIGHT(F191,2)="M)",-1000000*VALUE(MID(F191,2,LEN(F191)-3)),IF(RIGHT(F191,2)="B)",-1000000000*VALUE(MID(F191,2,LEN(F191)-3)),IF(RIGHT(F191,2)="k)",-1000*VALUE(MID(F191,2,LEN(F191)-3)),VALUE(SUBSTITUTE(F191,",","")))))),IF(RIGHT(F191,1)="T",1000000000000*VALUE(LEFT(F191,LEN(F191)-1)),IF(RIGHT(F191,1)="M",1000000*VALUE(LEFT(F191,LEN(F191)-1)),IF(RIGHT(F191,1)="B",1000000000*VALUE(LEFT(F191,LEN(F191)-1)),IF(RIGHT(F191,1)="%",0.01*VALUE(LEFT(F191,LEN(F191)-1)),IF(RIGHT(F191,1)="k",1000*VALUE(LEFT(F191,LEN(F191)-1)),VALUE(SUBSTITUTE(F191,",",""))))))))),"N/A")</f>
        <v/>
      </c>
      <c r="N191">
        <f>IFERROR(IF(TRIM(G191)="-", "N/A", IF(RIGHT(G191,1)=")",IF(RIGHT(G191,2)="T)",-1000000000000*VALUE(MID(G191,2,LEN(G191)-3)),IF(RIGHT(G191,2)="M)",-1000000*VALUE(MID(G191,2,LEN(G191)-3)),IF(RIGHT(G191,2)="B)",-1000000000*VALUE(MID(G191,2,LEN(G191)-3)),IF(RIGHT(G191,2)="k)",-1000*VALUE(MID(G191,2,LEN(G191)-3)),VALUE(SUBSTITUTE(G191,",","")))))),IF(RIGHT(G191,1)="T",1000000000000*VALUE(LEFT(G191,LEN(G191)-1)),IF(RIGHT(G191,1)="M",1000000*VALUE(LEFT(G191,LEN(G191)-1)),IF(RIGHT(G191,1)="B",1000000000*VALUE(LEFT(G191,LEN(G191)-1)),IF(RIGHT(G191,1)="%",0.01*VALUE(LEFT(G191,LEN(G191)-1)),IF(RIGHT(G191,1)="k",1000*VALUE(LEFT(G191,LEN(G191)-1)),VALUE(SUBSTITUTE(G191,",",""))))))))),"N/A")</f>
        <v/>
      </c>
      <c r="P191">
        <f>MAX(J191:N191)</f>
        <v/>
      </c>
      <c r="Q191">
        <f>IFERROR(J144+MATCH(P191,J191:N191,0)-1,"")</f>
        <v/>
      </c>
      <c r="R191">
        <f>IF(Q191="","",MIN(J191:N191))</f>
        <v/>
      </c>
      <c r="S191">
        <f>IFERROR(J144+MATCH(R191,J191:N191,0)-1,"")</f>
        <v/>
      </c>
      <c r="T191">
        <f>IFERROR(AVERAGE(J191:N191),"")</f>
        <v/>
      </c>
      <c r="U191">
        <f>IFERROR(STDEV(J191:N191),"")</f>
        <v/>
      </c>
      <c r="V191">
        <f>IFERROR(IF(C191="-","",IF(ISBLANK(B191),"",IF(OR(ISNUMBER(FIND("Growth",B191)),ISNUMBER(FIND("Margin",B191))),"",(J191-T191)/U191))),"")</f>
        <v/>
      </c>
      <c r="W191">
        <f>IFERROR(IF(OR(D191="-",ISBLANK(D191)),"",(K191-T191)/U191),"")</f>
        <v/>
      </c>
      <c r="X191">
        <f>IFERROR(IF(OR(E191="-",ISBLANK(E191)),"",(L191-T191)/U191),"")</f>
        <v/>
      </c>
      <c r="Y191">
        <f>IFERROR(IF(OR(F191="-",ISBLANK(F191)),"",(M191-T191)/U191),"")</f>
        <v/>
      </c>
      <c r="Z191">
        <f>IFERROR(IF(OR(G191="-",ISBLANK(G191)),"",(N191-T191)/U191),"")</f>
        <v/>
      </c>
      <c r="AA191">
        <f>IF(MAX(MAX(V191:Z191),ABS(MIN(V191:Z191)))=ABS(MIN(V191:Z191)),MIN(V191:Z191),MAX(V191:Z191))</f>
        <v/>
      </c>
      <c r="AB191">
        <f>IFERROR(V144+MATCH(AA191,V191:Z191,0)-1,"")</f>
        <v/>
      </c>
      <c r="AC191">
        <f>IF(AB191&lt;&gt;"",IF(S191=AB191,"Low",IF(AB191=Q191,"High","")),"")</f>
        <v/>
      </c>
      <c r="AE191">
        <f>IF(ISNUMBER(MATCH("N/A",J191:N191,0)),"",IFERROR((5 * SUMPRODUCT(J144:N144,J191:N191) - PRODUCT(SUM(J144:N144),SUM(J191:N191))) / ((5 * SUM((J144^2)+(K144^2)+(L144^2)+(M144^2)+(N144^2))) - SUM(J144:N144)^2),""))</f>
        <v/>
      </c>
      <c r="AF191">
        <f>IFERROR(CORREL(J144:N144,J191:N191),"")</f>
        <v/>
      </c>
      <c r="AZ191">
        <f>IF(Q191=S191,0,1)</f>
        <v/>
      </c>
      <c r="BA191">
        <f>IF(AZ191=1,IF(Q191="","",IF(Q191=N144,"Yes","No")),"")</f>
        <v/>
      </c>
      <c r="BB191">
        <f>IF(BA191="Yes",P191,"")</f>
        <v/>
      </c>
      <c r="BC191">
        <f>IF(AZ191=1,IF(S191="","",IF(S191=N144,"Yes","No")),"")</f>
        <v/>
      </c>
      <c r="BD191">
        <f>IF(BC191="Yes",R191,"")</f>
        <v/>
      </c>
      <c r="BE191">
        <f>IFERROR(IF(SIGN(AE191)=1,"Increasing",IF(SIGN(AE191)=-1,"Decreasing","")),"")</f>
        <v/>
      </c>
      <c r="BF191">
        <f>IF(OR(AND(BE191="Increasing",BA191="Yes"),AND(BE191="Decreasing",BC191="Yes")),"Yes","No")</f>
        <v/>
      </c>
      <c r="BG191">
        <f>IF(I191="pos_trend","Yes","No")</f>
        <v/>
      </c>
      <c r="BH191">
        <f>IF(AF191&lt;&gt;"",IF(ABS(AF191)&gt;0.8,"Yes","No"),"")</f>
        <v/>
      </c>
    </row>
    <row r="192" spans="1:60">
      <c r="I192">
        <f>IF(AND(K192&gt; J192, L192&gt; K192, M192&gt; L192, N192&gt; M192), "pos_trend", IF(AND(K192&lt; J192, L192&lt; K192, M192&lt; L192, N192&lt; M192), "neg_trend", "N/A"))</f>
        <v/>
      </c>
      <c r="J192">
        <f>IFERROR(IF(TRIM(C192)="-", "N/A", IF(RIGHT(C192,1)=")",IF(RIGHT(C192,2)="T)",-1000000000000*VALUE(MID(C192,2,LEN(C192)-3)),IF(RIGHT(C192,2)="M)",-1000000*VALUE(MID(C192,2,LEN(C192)-3)),IF(RIGHT(C192,2)="B)",-1000000000*VALUE(MID(C192,2,LEN(C192)-3)),IF(RIGHT(C192,2)="k)",-1000*VALUE(MID(C192,2,LEN(C192)-3)),VALUE(SUBSTITUTE(C192,",","")))))),IF(RIGHT(C192,1)="T",1000000000000*VALUE(LEFT(C192,LEN(C192)-1)),IF(RIGHT(C192,1)="M",1000000*VALUE(LEFT(C192,LEN(C192)-1)),IF(RIGHT(C192,1)="B",1000000000*VALUE(LEFT(C192,LEN(C192)-1)),IF(RIGHT(C192,1)="%",0.01*VALUE(LEFT(C192,LEN(C192)-1)),IF(RIGHT(C192,1)="k",1000*VALUE(LEFT(C192,LEN(C192)-1)),VALUE(SUBSTITUTE(C192,",",""))))))))),"N/A")</f>
        <v/>
      </c>
      <c r="K192">
        <f>IFERROR(IF(TRIM(D192)="-", "N/A", IF(RIGHT(D192,1)=")",IF(RIGHT(D192,2)="T)",-1000000000000*VALUE(MID(D192,2,LEN(D192)-3)),IF(RIGHT(D192,2)="M)",-1000000*VALUE(MID(D192,2,LEN(D192)-3)),IF(RIGHT(D192,2)="B)",-1000000000*VALUE(MID(D192,2,LEN(D192)-3)),IF(RIGHT(D192,2)="k)",-1000*VALUE(MID(D192,2,LEN(D192)-3)),VALUE(SUBSTITUTE(D192,",","")))))),IF(RIGHT(D192,1)="T",1000000000000*VALUE(LEFT(D192,LEN(D192)-1)),IF(RIGHT(D192,1)="M",1000000*VALUE(LEFT(D192,LEN(D192)-1)),IF(RIGHT(D192,1)="B",1000000000*VALUE(LEFT(D192,LEN(D192)-1)),IF(RIGHT(D192,1)="%",0.01*VALUE(LEFT(D192,LEN(D192)-1)),IF(RIGHT(D192,1)="k",1000*VALUE(LEFT(D192,LEN(D192)-1)),VALUE(SUBSTITUTE(D192,",",""))))))))),"N/A")</f>
        <v/>
      </c>
      <c r="L192">
        <f>IFERROR(IF(TRIM(E192)="-", "N/A", IF(RIGHT(E192,1)=")",IF(RIGHT(E192,2)="T)",-1000000000000*VALUE(MID(E192,2,LEN(E192)-3)),IF(RIGHT(E192,2)="M)",-1000000*VALUE(MID(E192,2,LEN(E192)-3)),IF(RIGHT(E192,2)="B)",-1000000000*VALUE(MID(E192,2,LEN(E192)-3)),IF(RIGHT(E192,2)="k)",-1000*VALUE(MID(E192,2,LEN(E192)-3)),VALUE(SUBSTITUTE(E192,",","")))))),IF(RIGHT(E192,1)="T",1000000000000*VALUE(LEFT(E192,LEN(E192)-1)),IF(RIGHT(E192,1)="M",1000000*VALUE(LEFT(E192,LEN(E192)-1)),IF(RIGHT(E192,1)="B",1000000000*VALUE(LEFT(E192,LEN(E192)-1)),IF(RIGHT(E192,1)="%",0.01*VALUE(LEFT(E192,LEN(E192)-1)),IF(RIGHT(E192,1)="k",1000*VALUE(LEFT(E192,LEN(E192)-1)),VALUE(SUBSTITUTE(E192,",",""))))))))),"N/A")</f>
        <v/>
      </c>
      <c r="M192">
        <f>IFERROR(IF(TRIM(F192)="-", "N/A", IF(RIGHT(F192,1)=")",IF(RIGHT(F192,2)="T)",-1000000000000*VALUE(MID(F192,2,LEN(F192)-3)),IF(RIGHT(F192,2)="M)",-1000000*VALUE(MID(F192,2,LEN(F192)-3)),IF(RIGHT(F192,2)="B)",-1000000000*VALUE(MID(F192,2,LEN(F192)-3)),IF(RIGHT(F192,2)="k)",-1000*VALUE(MID(F192,2,LEN(F192)-3)),VALUE(SUBSTITUTE(F192,",","")))))),IF(RIGHT(F192,1)="T",1000000000000*VALUE(LEFT(F192,LEN(F192)-1)),IF(RIGHT(F192,1)="M",1000000*VALUE(LEFT(F192,LEN(F192)-1)),IF(RIGHT(F192,1)="B",1000000000*VALUE(LEFT(F192,LEN(F192)-1)),IF(RIGHT(F192,1)="%",0.01*VALUE(LEFT(F192,LEN(F192)-1)),IF(RIGHT(F192,1)="k",1000*VALUE(LEFT(F192,LEN(F192)-1)),VALUE(SUBSTITUTE(F192,",",""))))))))),"N/A")</f>
        <v/>
      </c>
      <c r="N192">
        <f>IFERROR(IF(TRIM(G192)="-", "N/A", IF(RIGHT(G192,1)=")",IF(RIGHT(G192,2)="T)",-1000000000000*VALUE(MID(G192,2,LEN(G192)-3)),IF(RIGHT(G192,2)="M)",-1000000*VALUE(MID(G192,2,LEN(G192)-3)),IF(RIGHT(G192,2)="B)",-1000000000*VALUE(MID(G192,2,LEN(G192)-3)),IF(RIGHT(G192,2)="k)",-1000*VALUE(MID(G192,2,LEN(G192)-3)),VALUE(SUBSTITUTE(G192,",","")))))),IF(RIGHT(G192,1)="T",1000000000000*VALUE(LEFT(G192,LEN(G192)-1)),IF(RIGHT(G192,1)="M",1000000*VALUE(LEFT(G192,LEN(G192)-1)),IF(RIGHT(G192,1)="B",1000000000*VALUE(LEFT(G192,LEN(G192)-1)),IF(RIGHT(G192,1)="%",0.01*VALUE(LEFT(G192,LEN(G192)-1)),IF(RIGHT(G192,1)="k",1000*VALUE(LEFT(G192,LEN(G192)-1)),VALUE(SUBSTITUTE(G192,",",""))))))))),"N/A")</f>
        <v/>
      </c>
      <c r="P192">
        <f>MAX(J192:N192)</f>
        <v/>
      </c>
      <c r="Q192">
        <f>IFERROR(J144+MATCH(P192,J192:N192,0)-1,"")</f>
        <v/>
      </c>
      <c r="R192">
        <f>IF(Q192="","",MIN(J192:N192))</f>
        <v/>
      </c>
      <c r="S192">
        <f>IFERROR(J144+MATCH(R192,J192:N192,0)-1,"")</f>
        <v/>
      </c>
      <c r="T192">
        <f>IFERROR(AVERAGE(J192:N192),"")</f>
        <v/>
      </c>
      <c r="U192">
        <f>IFERROR(STDEV(J192:N192),"")</f>
        <v/>
      </c>
      <c r="V192">
        <f>IFERROR(IF(C192="-","",IF(ISBLANK(B192),"",IF(OR(ISNUMBER(FIND("Growth",B192)),ISNUMBER(FIND("Margin",B192))),"",(J192-T192)/U192))),"")</f>
        <v/>
      </c>
      <c r="W192">
        <f>IFERROR(IF(OR(D192="-",ISBLANK(D192)),"",(K192-T192)/U192),"")</f>
        <v/>
      </c>
      <c r="X192">
        <f>IFERROR(IF(OR(E192="-",ISBLANK(E192)),"",(L192-T192)/U192),"")</f>
        <v/>
      </c>
      <c r="Y192">
        <f>IFERROR(IF(OR(F192="-",ISBLANK(F192)),"",(M192-T192)/U192),"")</f>
        <v/>
      </c>
      <c r="Z192">
        <f>IFERROR(IF(OR(G192="-",ISBLANK(G192)),"",(N192-T192)/U192),"")</f>
        <v/>
      </c>
      <c r="AA192">
        <f>IF(MAX(MAX(V192:Z192),ABS(MIN(V192:Z192)))=ABS(MIN(V192:Z192)),MIN(V192:Z192),MAX(V192:Z192))</f>
        <v/>
      </c>
      <c r="AB192">
        <f>IFERROR(V144+MATCH(AA192,V192:Z192,0)-1,"")</f>
        <v/>
      </c>
      <c r="AC192">
        <f>IF(AB192&lt;&gt;"",IF(S192=AB192,"Low",IF(AB192=Q192,"High","")),"")</f>
        <v/>
      </c>
      <c r="AE192">
        <f>IF(ISNUMBER(MATCH("N/A",J192:N192,0)),"",IFERROR((5 * SUMPRODUCT(J144:N144,J192:N192) - PRODUCT(SUM(J144:N144),SUM(J192:N192))) / ((5 * SUM((J144^2)+(K144^2)+(L144^2)+(M144^2)+(N144^2))) - SUM(J144:N144)^2),""))</f>
        <v/>
      </c>
      <c r="AF192">
        <f>IFERROR(CORREL(J144:N144,J192:N192),"")</f>
        <v/>
      </c>
      <c r="AZ192">
        <f>IF(Q192=S192,0,1)</f>
        <v/>
      </c>
      <c r="BA192">
        <f>IF(AZ192=1,IF(Q192="","",IF(Q192=N144,"Yes","No")),"")</f>
        <v/>
      </c>
      <c r="BB192">
        <f>IF(BA192="Yes",P192,"")</f>
        <v/>
      </c>
      <c r="BC192">
        <f>IF(AZ192=1,IF(S192="","",IF(S192=N144,"Yes","No")),"")</f>
        <v/>
      </c>
      <c r="BD192">
        <f>IF(BC192="Yes",R192,"")</f>
        <v/>
      </c>
      <c r="BE192">
        <f>IFERROR(IF(SIGN(AE192)=1,"Increasing",IF(SIGN(AE192)=-1,"Decreasing","")),"")</f>
        <v/>
      </c>
      <c r="BF192">
        <f>IF(OR(AND(BE192="Increasing",BA192="Yes"),AND(BE192="Decreasing",BC192="Yes")),"Yes","No")</f>
        <v/>
      </c>
      <c r="BG192">
        <f>IF(I192="pos_trend","Yes","No")</f>
        <v/>
      </c>
      <c r="BH192">
        <f>IF(AF192&lt;&gt;"",IF(ABS(AF192)&gt;0.8,"Yes","No"),"")</f>
        <v/>
      </c>
    </row>
    <row r="193" spans="1:60">
      <c r="I193">
        <f>IF(AND(K193&gt; J193, L193&gt; K193, M193&gt; L193, N193&gt; M193), "pos_trend", IF(AND(K193&lt; J193, L193&lt; K193, M193&lt; L193, N193&lt; M193), "neg_trend", "N/A"))</f>
        <v/>
      </c>
      <c r="J193">
        <f>IFERROR(IF(TRIM(C193)="-", "N/A", IF(RIGHT(C193,1)=")",IF(RIGHT(C193,2)="T)",-1000000000000*VALUE(MID(C193,2,LEN(C193)-3)),IF(RIGHT(C193,2)="M)",-1000000*VALUE(MID(C193,2,LEN(C193)-3)),IF(RIGHT(C193,2)="B)",-1000000000*VALUE(MID(C193,2,LEN(C193)-3)),IF(RIGHT(C193,2)="k)",-1000*VALUE(MID(C193,2,LEN(C193)-3)),VALUE(SUBSTITUTE(C193,",","")))))),IF(RIGHT(C193,1)="T",1000000000000*VALUE(LEFT(C193,LEN(C193)-1)),IF(RIGHT(C193,1)="M",1000000*VALUE(LEFT(C193,LEN(C193)-1)),IF(RIGHT(C193,1)="B",1000000000*VALUE(LEFT(C193,LEN(C193)-1)),IF(RIGHT(C193,1)="%",0.01*VALUE(LEFT(C193,LEN(C193)-1)),IF(RIGHT(C193,1)="k",1000*VALUE(LEFT(C193,LEN(C193)-1)),VALUE(SUBSTITUTE(C193,",",""))))))))),"N/A")</f>
        <v/>
      </c>
      <c r="K193">
        <f>IFERROR(IF(TRIM(D193)="-", "N/A", IF(RIGHT(D193,1)=")",IF(RIGHT(D193,2)="T)",-1000000000000*VALUE(MID(D193,2,LEN(D193)-3)),IF(RIGHT(D193,2)="M)",-1000000*VALUE(MID(D193,2,LEN(D193)-3)),IF(RIGHT(D193,2)="B)",-1000000000*VALUE(MID(D193,2,LEN(D193)-3)),IF(RIGHT(D193,2)="k)",-1000*VALUE(MID(D193,2,LEN(D193)-3)),VALUE(SUBSTITUTE(D193,",","")))))),IF(RIGHT(D193,1)="T",1000000000000*VALUE(LEFT(D193,LEN(D193)-1)),IF(RIGHT(D193,1)="M",1000000*VALUE(LEFT(D193,LEN(D193)-1)),IF(RIGHT(D193,1)="B",1000000000*VALUE(LEFT(D193,LEN(D193)-1)),IF(RIGHT(D193,1)="%",0.01*VALUE(LEFT(D193,LEN(D193)-1)),IF(RIGHT(D193,1)="k",1000*VALUE(LEFT(D193,LEN(D193)-1)),VALUE(SUBSTITUTE(D193,",",""))))))))),"N/A")</f>
        <v/>
      </c>
      <c r="L193">
        <f>IFERROR(IF(TRIM(E193)="-", "N/A", IF(RIGHT(E193,1)=")",IF(RIGHT(E193,2)="T)",-1000000000000*VALUE(MID(E193,2,LEN(E193)-3)),IF(RIGHT(E193,2)="M)",-1000000*VALUE(MID(E193,2,LEN(E193)-3)),IF(RIGHT(E193,2)="B)",-1000000000*VALUE(MID(E193,2,LEN(E193)-3)),IF(RIGHT(E193,2)="k)",-1000*VALUE(MID(E193,2,LEN(E193)-3)),VALUE(SUBSTITUTE(E193,",","")))))),IF(RIGHT(E193,1)="T",1000000000000*VALUE(LEFT(E193,LEN(E193)-1)),IF(RIGHT(E193,1)="M",1000000*VALUE(LEFT(E193,LEN(E193)-1)),IF(RIGHT(E193,1)="B",1000000000*VALUE(LEFT(E193,LEN(E193)-1)),IF(RIGHT(E193,1)="%",0.01*VALUE(LEFT(E193,LEN(E193)-1)),IF(RIGHT(E193,1)="k",1000*VALUE(LEFT(E193,LEN(E193)-1)),VALUE(SUBSTITUTE(E193,",",""))))))))),"N/A")</f>
        <v/>
      </c>
      <c r="M193">
        <f>IFERROR(IF(TRIM(F193)="-", "N/A", IF(RIGHT(F193,1)=")",IF(RIGHT(F193,2)="T)",-1000000000000*VALUE(MID(F193,2,LEN(F193)-3)),IF(RIGHT(F193,2)="M)",-1000000*VALUE(MID(F193,2,LEN(F193)-3)),IF(RIGHT(F193,2)="B)",-1000000000*VALUE(MID(F193,2,LEN(F193)-3)),IF(RIGHT(F193,2)="k)",-1000*VALUE(MID(F193,2,LEN(F193)-3)),VALUE(SUBSTITUTE(F193,",","")))))),IF(RIGHT(F193,1)="T",1000000000000*VALUE(LEFT(F193,LEN(F193)-1)),IF(RIGHT(F193,1)="M",1000000*VALUE(LEFT(F193,LEN(F193)-1)),IF(RIGHT(F193,1)="B",1000000000*VALUE(LEFT(F193,LEN(F193)-1)),IF(RIGHT(F193,1)="%",0.01*VALUE(LEFT(F193,LEN(F193)-1)),IF(RIGHT(F193,1)="k",1000*VALUE(LEFT(F193,LEN(F193)-1)),VALUE(SUBSTITUTE(F193,",",""))))))))),"N/A")</f>
        <v/>
      </c>
      <c r="N193">
        <f>IFERROR(IF(TRIM(G193)="-", "N/A", IF(RIGHT(G193,1)=")",IF(RIGHT(G193,2)="T)",-1000000000000*VALUE(MID(G193,2,LEN(G193)-3)),IF(RIGHT(G193,2)="M)",-1000000*VALUE(MID(G193,2,LEN(G193)-3)),IF(RIGHT(G193,2)="B)",-1000000000*VALUE(MID(G193,2,LEN(G193)-3)),IF(RIGHT(G193,2)="k)",-1000*VALUE(MID(G193,2,LEN(G193)-3)),VALUE(SUBSTITUTE(G193,",","")))))),IF(RIGHT(G193,1)="T",1000000000000*VALUE(LEFT(G193,LEN(G193)-1)),IF(RIGHT(G193,1)="M",1000000*VALUE(LEFT(G193,LEN(G193)-1)),IF(RIGHT(G193,1)="B",1000000000*VALUE(LEFT(G193,LEN(G193)-1)),IF(RIGHT(G193,1)="%",0.01*VALUE(LEFT(G193,LEN(G193)-1)),IF(RIGHT(G193,1)="k",1000*VALUE(LEFT(G193,LEN(G193)-1)),VALUE(SUBSTITUTE(G193,",",""))))))))),"N/A")</f>
        <v/>
      </c>
      <c r="P193">
        <f>MAX(J193:N193)</f>
        <v/>
      </c>
      <c r="Q193">
        <f>IFERROR(J144+MATCH(P193,J193:N193,0)-1,"")</f>
        <v/>
      </c>
      <c r="R193">
        <f>IF(Q193="","",MIN(J193:N193))</f>
        <v/>
      </c>
      <c r="S193">
        <f>IFERROR(J144+MATCH(R193,J193:N193,0)-1,"")</f>
        <v/>
      </c>
      <c r="T193">
        <f>IFERROR(AVERAGE(J193:N193),"")</f>
        <v/>
      </c>
      <c r="U193">
        <f>IFERROR(STDEV(J193:N193),"")</f>
        <v/>
      </c>
      <c r="V193">
        <f>IFERROR(IF(C193="-","",IF(ISBLANK(B193),"",IF(OR(ISNUMBER(FIND("Growth",B193)),ISNUMBER(FIND("Margin",B193))),"",(J193-T193)/U193))),"")</f>
        <v/>
      </c>
      <c r="W193">
        <f>IFERROR(IF(OR(D193="-",ISBLANK(D193)),"",(K193-T193)/U193),"")</f>
        <v/>
      </c>
      <c r="X193">
        <f>IFERROR(IF(OR(E193="-",ISBLANK(E193)),"",(L193-T193)/U193),"")</f>
        <v/>
      </c>
      <c r="Y193">
        <f>IFERROR(IF(OR(F193="-",ISBLANK(F193)),"",(M193-T193)/U193),"")</f>
        <v/>
      </c>
      <c r="Z193">
        <f>IFERROR(IF(OR(G193="-",ISBLANK(G193)),"",(N193-T193)/U193),"")</f>
        <v/>
      </c>
      <c r="AA193">
        <f>IF(MAX(MAX(V193:Z193),ABS(MIN(V193:Z193)))=ABS(MIN(V193:Z193)),MIN(V193:Z193),MAX(V193:Z193))</f>
        <v/>
      </c>
      <c r="AB193">
        <f>IFERROR(V144+MATCH(AA193,V193:Z193,0)-1,"")</f>
        <v/>
      </c>
      <c r="AC193">
        <f>IF(AB193&lt;&gt;"",IF(S193=AB193,"Low",IF(AB193=Q193,"High","")),"")</f>
        <v/>
      </c>
      <c r="AE193">
        <f>IF(ISNUMBER(MATCH("N/A",J193:N193,0)),"",IFERROR((5 * SUMPRODUCT(J144:N144,J193:N193) - PRODUCT(SUM(J144:N144),SUM(J193:N193))) / ((5 * SUM((J144^2)+(K144^2)+(L144^2)+(M144^2)+(N144^2))) - SUM(J144:N144)^2),""))</f>
        <v/>
      </c>
      <c r="AF193">
        <f>IFERROR(CORREL(J144:N144,J193:N193),"")</f>
        <v/>
      </c>
      <c r="AZ193">
        <f>IF(Q193=S193,0,1)</f>
        <v/>
      </c>
      <c r="BA193">
        <f>IF(AZ193=1,IF(Q193="","",IF(Q193=N144,"Yes","No")),"")</f>
        <v/>
      </c>
      <c r="BB193">
        <f>IF(BA193="Yes",P193,"")</f>
        <v/>
      </c>
      <c r="BC193">
        <f>IF(AZ193=1,IF(S193="","",IF(S193=N144,"Yes","No")),"")</f>
        <v/>
      </c>
      <c r="BD193">
        <f>IF(BC193="Yes",R193,"")</f>
        <v/>
      </c>
      <c r="BE193">
        <f>IFERROR(IF(SIGN(AE193)=1,"Increasing",IF(SIGN(AE193)=-1,"Decreasing","")),"")</f>
        <v/>
      </c>
      <c r="BF193">
        <f>IF(OR(AND(BE193="Increasing",BA193="Yes"),AND(BE193="Decreasing",BC193="Yes")),"Yes","No")</f>
        <v/>
      </c>
      <c r="BG193">
        <f>IF(I193="pos_trend","Yes","No")</f>
        <v/>
      </c>
      <c r="BH193">
        <f>IF(AF193&lt;&gt;"",IF(ABS(AF193)&gt;0.8,"Yes","No"),"")</f>
        <v/>
      </c>
    </row>
    <row r="194" spans="1:60">
      <c r="I194">
        <f>IF(AND(K194&gt; J194, L194&gt; K194, M194&gt; L194, N194&gt; M194), "pos_trend", IF(AND(K194&lt; J194, L194&lt; K194, M194&lt; L194, N194&lt; M194), "neg_trend", "N/A"))</f>
        <v/>
      </c>
      <c r="J194">
        <f>IFERROR(IF(TRIM(C194)="-", "N/A", IF(RIGHT(C194,1)=")",IF(RIGHT(C194,2)="T)",-1000000000000*VALUE(MID(C194,2,LEN(C194)-3)),IF(RIGHT(C194,2)="M)",-1000000*VALUE(MID(C194,2,LEN(C194)-3)),IF(RIGHT(C194,2)="B)",-1000000000*VALUE(MID(C194,2,LEN(C194)-3)),IF(RIGHT(C194,2)="k)",-1000*VALUE(MID(C194,2,LEN(C194)-3)),VALUE(SUBSTITUTE(C194,",","")))))),IF(RIGHT(C194,1)="T",1000000000000*VALUE(LEFT(C194,LEN(C194)-1)),IF(RIGHT(C194,1)="M",1000000*VALUE(LEFT(C194,LEN(C194)-1)),IF(RIGHT(C194,1)="B",1000000000*VALUE(LEFT(C194,LEN(C194)-1)),IF(RIGHT(C194,1)="%",0.01*VALUE(LEFT(C194,LEN(C194)-1)),IF(RIGHT(C194,1)="k",1000*VALUE(LEFT(C194,LEN(C194)-1)),VALUE(SUBSTITUTE(C194,",",""))))))))),"N/A")</f>
        <v/>
      </c>
      <c r="K194">
        <f>IFERROR(IF(TRIM(D194)="-", "N/A", IF(RIGHT(D194,1)=")",IF(RIGHT(D194,2)="T)",-1000000000000*VALUE(MID(D194,2,LEN(D194)-3)),IF(RIGHT(D194,2)="M)",-1000000*VALUE(MID(D194,2,LEN(D194)-3)),IF(RIGHT(D194,2)="B)",-1000000000*VALUE(MID(D194,2,LEN(D194)-3)),IF(RIGHT(D194,2)="k)",-1000*VALUE(MID(D194,2,LEN(D194)-3)),VALUE(SUBSTITUTE(D194,",","")))))),IF(RIGHT(D194,1)="T",1000000000000*VALUE(LEFT(D194,LEN(D194)-1)),IF(RIGHT(D194,1)="M",1000000*VALUE(LEFT(D194,LEN(D194)-1)),IF(RIGHT(D194,1)="B",1000000000*VALUE(LEFT(D194,LEN(D194)-1)),IF(RIGHT(D194,1)="%",0.01*VALUE(LEFT(D194,LEN(D194)-1)),IF(RIGHT(D194,1)="k",1000*VALUE(LEFT(D194,LEN(D194)-1)),VALUE(SUBSTITUTE(D194,",",""))))))))),"N/A")</f>
        <v/>
      </c>
      <c r="L194">
        <f>IFERROR(IF(TRIM(E194)="-", "N/A", IF(RIGHT(E194,1)=")",IF(RIGHT(E194,2)="T)",-1000000000000*VALUE(MID(E194,2,LEN(E194)-3)),IF(RIGHT(E194,2)="M)",-1000000*VALUE(MID(E194,2,LEN(E194)-3)),IF(RIGHT(E194,2)="B)",-1000000000*VALUE(MID(E194,2,LEN(E194)-3)),IF(RIGHT(E194,2)="k)",-1000*VALUE(MID(E194,2,LEN(E194)-3)),VALUE(SUBSTITUTE(E194,",","")))))),IF(RIGHT(E194,1)="T",1000000000000*VALUE(LEFT(E194,LEN(E194)-1)),IF(RIGHT(E194,1)="M",1000000*VALUE(LEFT(E194,LEN(E194)-1)),IF(RIGHT(E194,1)="B",1000000000*VALUE(LEFT(E194,LEN(E194)-1)),IF(RIGHT(E194,1)="%",0.01*VALUE(LEFT(E194,LEN(E194)-1)),IF(RIGHT(E194,1)="k",1000*VALUE(LEFT(E194,LEN(E194)-1)),VALUE(SUBSTITUTE(E194,",",""))))))))),"N/A")</f>
        <v/>
      </c>
      <c r="M194">
        <f>IFERROR(IF(TRIM(F194)="-", "N/A", IF(RIGHT(F194,1)=")",IF(RIGHT(F194,2)="T)",-1000000000000*VALUE(MID(F194,2,LEN(F194)-3)),IF(RIGHT(F194,2)="M)",-1000000*VALUE(MID(F194,2,LEN(F194)-3)),IF(RIGHT(F194,2)="B)",-1000000000*VALUE(MID(F194,2,LEN(F194)-3)),IF(RIGHT(F194,2)="k)",-1000*VALUE(MID(F194,2,LEN(F194)-3)),VALUE(SUBSTITUTE(F194,",","")))))),IF(RIGHT(F194,1)="T",1000000000000*VALUE(LEFT(F194,LEN(F194)-1)),IF(RIGHT(F194,1)="M",1000000*VALUE(LEFT(F194,LEN(F194)-1)),IF(RIGHT(F194,1)="B",1000000000*VALUE(LEFT(F194,LEN(F194)-1)),IF(RIGHT(F194,1)="%",0.01*VALUE(LEFT(F194,LEN(F194)-1)),IF(RIGHT(F194,1)="k",1000*VALUE(LEFT(F194,LEN(F194)-1)),VALUE(SUBSTITUTE(F194,",",""))))))))),"N/A")</f>
        <v/>
      </c>
      <c r="N194">
        <f>IFERROR(IF(TRIM(G194)="-", "N/A", IF(RIGHT(G194,1)=")",IF(RIGHT(G194,2)="T)",-1000000000000*VALUE(MID(G194,2,LEN(G194)-3)),IF(RIGHT(G194,2)="M)",-1000000*VALUE(MID(G194,2,LEN(G194)-3)),IF(RIGHT(G194,2)="B)",-1000000000*VALUE(MID(G194,2,LEN(G194)-3)),IF(RIGHT(G194,2)="k)",-1000*VALUE(MID(G194,2,LEN(G194)-3)),VALUE(SUBSTITUTE(G194,",","")))))),IF(RIGHT(G194,1)="T",1000000000000*VALUE(LEFT(G194,LEN(G194)-1)),IF(RIGHT(G194,1)="M",1000000*VALUE(LEFT(G194,LEN(G194)-1)),IF(RIGHT(G194,1)="B",1000000000*VALUE(LEFT(G194,LEN(G194)-1)),IF(RIGHT(G194,1)="%",0.01*VALUE(LEFT(G194,LEN(G194)-1)),IF(RIGHT(G194,1)="k",1000*VALUE(LEFT(G194,LEN(G194)-1)),VALUE(SUBSTITUTE(G194,",",""))))))))),"N/A")</f>
        <v/>
      </c>
      <c r="P194">
        <f>MAX(J194:N194)</f>
        <v/>
      </c>
      <c r="Q194">
        <f>IFERROR(J144+MATCH(P194,J194:N194,0)-1,"")</f>
        <v/>
      </c>
      <c r="R194">
        <f>IF(Q194="","",MIN(J194:N194))</f>
        <v/>
      </c>
      <c r="S194">
        <f>IFERROR(J144+MATCH(R194,J194:N194,0)-1,"")</f>
        <v/>
      </c>
      <c r="T194">
        <f>IFERROR(AVERAGE(J194:N194),"")</f>
        <v/>
      </c>
      <c r="U194">
        <f>IFERROR(STDEV(J194:N194),"")</f>
        <v/>
      </c>
      <c r="V194">
        <f>IFERROR(IF(C194="-","",IF(ISBLANK(B194),"",IF(OR(ISNUMBER(FIND("Growth",B194)),ISNUMBER(FIND("Margin",B194))),"",(J194-T194)/U194))),"")</f>
        <v/>
      </c>
      <c r="W194">
        <f>IFERROR(IF(OR(D194="-",ISBLANK(D194)),"",(K194-T194)/U194),"")</f>
        <v/>
      </c>
      <c r="X194">
        <f>IFERROR(IF(OR(E194="-",ISBLANK(E194)),"",(L194-T194)/U194),"")</f>
        <v/>
      </c>
      <c r="Y194">
        <f>IFERROR(IF(OR(F194="-",ISBLANK(F194)),"",(M194-T194)/U194),"")</f>
        <v/>
      </c>
      <c r="Z194">
        <f>IFERROR(IF(OR(G194="-",ISBLANK(G194)),"",(N194-T194)/U194),"")</f>
        <v/>
      </c>
      <c r="AA194">
        <f>IF(MAX(MAX(V194:Z194),ABS(MIN(V194:Z194)))=ABS(MIN(V194:Z194)),MIN(V194:Z194),MAX(V194:Z194))</f>
        <v/>
      </c>
      <c r="AB194">
        <f>IFERROR(V144+MATCH(AA194,V194:Z194,0)-1,"")</f>
        <v/>
      </c>
      <c r="AC194">
        <f>IF(AB194&lt;&gt;"",IF(S194=AB194,"Low",IF(AB194=Q194,"High","")),"")</f>
        <v/>
      </c>
      <c r="AE194">
        <f>IF(ISNUMBER(MATCH("N/A",J194:N194,0)),"",IFERROR((5 * SUMPRODUCT(J144:N144,J194:N194) - PRODUCT(SUM(J144:N144),SUM(J194:N194))) / ((5 * SUM((J144^2)+(K144^2)+(L144^2)+(M144^2)+(N144^2))) - SUM(J144:N144)^2),""))</f>
        <v/>
      </c>
      <c r="AF194">
        <f>IFERROR(CORREL(J144:N144,J194:N194),"")</f>
        <v/>
      </c>
      <c r="AZ194">
        <f>IF(Q194=S194,0,1)</f>
        <v/>
      </c>
      <c r="BA194">
        <f>IF(AZ194=1,IF(Q194="","",IF(Q194=N144,"Yes","No")),"")</f>
        <v/>
      </c>
      <c r="BB194">
        <f>IF(BA194="Yes",P194,"")</f>
        <v/>
      </c>
      <c r="BC194">
        <f>IF(AZ194=1,IF(S194="","",IF(S194=N144,"Yes","No")),"")</f>
        <v/>
      </c>
      <c r="BD194">
        <f>IF(BC194="Yes",R194,"")</f>
        <v/>
      </c>
      <c r="BE194">
        <f>IFERROR(IF(SIGN(AE194)=1,"Increasing",IF(SIGN(AE194)=-1,"Decreasing","")),"")</f>
        <v/>
      </c>
      <c r="BF194">
        <f>IF(OR(AND(BE194="Increasing",BA194="Yes"),AND(BE194="Decreasing",BC194="Yes")),"Yes","No")</f>
        <v/>
      </c>
      <c r="BG194">
        <f>IF(I194="pos_trend","Yes","No")</f>
        <v/>
      </c>
      <c r="BH194">
        <f>IF(AF194&lt;&gt;"",IF(ABS(AF194)&gt;0.8,"Yes","No"),"")</f>
        <v/>
      </c>
    </row>
    <row r="195" spans="1:60">
      <c r="I195">
        <f>IF(AND(K195&gt; J195, L195&gt; K195, M195&gt; L195, N195&gt; M195), "pos_trend", IF(AND(K195&lt; J195, L195&lt; K195, M195&lt; L195, N195&lt; M195), "neg_trend", "N/A"))</f>
        <v/>
      </c>
      <c r="J195">
        <f>IFERROR(IF(TRIM(C195)="-", "N/A", IF(RIGHT(C195,1)=")",IF(RIGHT(C195,2)="T)",-1000000000000*VALUE(MID(C195,2,LEN(C195)-3)),IF(RIGHT(C195,2)="M)",-1000000*VALUE(MID(C195,2,LEN(C195)-3)),IF(RIGHT(C195,2)="B)",-1000000000*VALUE(MID(C195,2,LEN(C195)-3)),IF(RIGHT(C195,2)="k)",-1000*VALUE(MID(C195,2,LEN(C195)-3)),VALUE(SUBSTITUTE(C195,",","")))))),IF(RIGHT(C195,1)="T",1000000000000*VALUE(LEFT(C195,LEN(C195)-1)),IF(RIGHT(C195,1)="M",1000000*VALUE(LEFT(C195,LEN(C195)-1)),IF(RIGHT(C195,1)="B",1000000000*VALUE(LEFT(C195,LEN(C195)-1)),IF(RIGHT(C195,1)="%",0.01*VALUE(LEFT(C195,LEN(C195)-1)),IF(RIGHT(C195,1)="k",1000*VALUE(LEFT(C195,LEN(C195)-1)),VALUE(SUBSTITUTE(C195,",",""))))))))),"N/A")</f>
        <v/>
      </c>
      <c r="K195">
        <f>IFERROR(IF(TRIM(D195)="-", "N/A", IF(RIGHT(D195,1)=")",IF(RIGHT(D195,2)="T)",-1000000000000*VALUE(MID(D195,2,LEN(D195)-3)),IF(RIGHT(D195,2)="M)",-1000000*VALUE(MID(D195,2,LEN(D195)-3)),IF(RIGHT(D195,2)="B)",-1000000000*VALUE(MID(D195,2,LEN(D195)-3)),IF(RIGHT(D195,2)="k)",-1000*VALUE(MID(D195,2,LEN(D195)-3)),VALUE(SUBSTITUTE(D195,",","")))))),IF(RIGHT(D195,1)="T",1000000000000*VALUE(LEFT(D195,LEN(D195)-1)),IF(RIGHT(D195,1)="M",1000000*VALUE(LEFT(D195,LEN(D195)-1)),IF(RIGHT(D195,1)="B",1000000000*VALUE(LEFT(D195,LEN(D195)-1)),IF(RIGHT(D195,1)="%",0.01*VALUE(LEFT(D195,LEN(D195)-1)),IF(RIGHT(D195,1)="k",1000*VALUE(LEFT(D195,LEN(D195)-1)),VALUE(SUBSTITUTE(D195,",",""))))))))),"N/A")</f>
        <v/>
      </c>
      <c r="L195">
        <f>IFERROR(IF(TRIM(E195)="-", "N/A", IF(RIGHT(E195,1)=")",IF(RIGHT(E195,2)="T)",-1000000000000*VALUE(MID(E195,2,LEN(E195)-3)),IF(RIGHT(E195,2)="M)",-1000000*VALUE(MID(E195,2,LEN(E195)-3)),IF(RIGHT(E195,2)="B)",-1000000000*VALUE(MID(E195,2,LEN(E195)-3)),IF(RIGHT(E195,2)="k)",-1000*VALUE(MID(E195,2,LEN(E195)-3)),VALUE(SUBSTITUTE(E195,",","")))))),IF(RIGHT(E195,1)="T",1000000000000*VALUE(LEFT(E195,LEN(E195)-1)),IF(RIGHT(E195,1)="M",1000000*VALUE(LEFT(E195,LEN(E195)-1)),IF(RIGHT(E195,1)="B",1000000000*VALUE(LEFT(E195,LEN(E195)-1)),IF(RIGHT(E195,1)="%",0.01*VALUE(LEFT(E195,LEN(E195)-1)),IF(RIGHT(E195,1)="k",1000*VALUE(LEFT(E195,LEN(E195)-1)),VALUE(SUBSTITUTE(E195,",",""))))))))),"N/A")</f>
        <v/>
      </c>
      <c r="M195">
        <f>IFERROR(IF(TRIM(F195)="-", "N/A", IF(RIGHT(F195,1)=")",IF(RIGHT(F195,2)="T)",-1000000000000*VALUE(MID(F195,2,LEN(F195)-3)),IF(RIGHT(F195,2)="M)",-1000000*VALUE(MID(F195,2,LEN(F195)-3)),IF(RIGHT(F195,2)="B)",-1000000000*VALUE(MID(F195,2,LEN(F195)-3)),IF(RIGHT(F195,2)="k)",-1000*VALUE(MID(F195,2,LEN(F195)-3)),VALUE(SUBSTITUTE(F195,",","")))))),IF(RIGHT(F195,1)="T",1000000000000*VALUE(LEFT(F195,LEN(F195)-1)),IF(RIGHT(F195,1)="M",1000000*VALUE(LEFT(F195,LEN(F195)-1)),IF(RIGHT(F195,1)="B",1000000000*VALUE(LEFT(F195,LEN(F195)-1)),IF(RIGHT(F195,1)="%",0.01*VALUE(LEFT(F195,LEN(F195)-1)),IF(RIGHT(F195,1)="k",1000*VALUE(LEFT(F195,LEN(F195)-1)),VALUE(SUBSTITUTE(F195,",",""))))))))),"N/A")</f>
        <v/>
      </c>
      <c r="N195">
        <f>IFERROR(IF(TRIM(G195)="-", "N/A", IF(RIGHT(G195,1)=")",IF(RIGHT(G195,2)="T)",-1000000000000*VALUE(MID(G195,2,LEN(G195)-3)),IF(RIGHT(G195,2)="M)",-1000000*VALUE(MID(G195,2,LEN(G195)-3)),IF(RIGHT(G195,2)="B)",-1000000000*VALUE(MID(G195,2,LEN(G195)-3)),IF(RIGHT(G195,2)="k)",-1000*VALUE(MID(G195,2,LEN(G195)-3)),VALUE(SUBSTITUTE(G195,",","")))))),IF(RIGHT(G195,1)="T",1000000000000*VALUE(LEFT(G195,LEN(G195)-1)),IF(RIGHT(G195,1)="M",1000000*VALUE(LEFT(G195,LEN(G195)-1)),IF(RIGHT(G195,1)="B",1000000000*VALUE(LEFT(G195,LEN(G195)-1)),IF(RIGHT(G195,1)="%",0.01*VALUE(LEFT(G195,LEN(G195)-1)),IF(RIGHT(G195,1)="k",1000*VALUE(LEFT(G195,LEN(G195)-1)),VALUE(SUBSTITUTE(G195,",",""))))))))),"N/A")</f>
        <v/>
      </c>
      <c r="P195">
        <f>MAX(J195:N195)</f>
        <v/>
      </c>
      <c r="Q195">
        <f>IFERROR(J144+MATCH(P195,J195:N195,0)-1,"")</f>
        <v/>
      </c>
      <c r="R195">
        <f>IF(Q195="","",MIN(J195:N195))</f>
        <v/>
      </c>
      <c r="S195">
        <f>IFERROR(J144+MATCH(R195,J195:N195,0)-1,"")</f>
        <v/>
      </c>
      <c r="T195">
        <f>IFERROR(AVERAGE(J195:N195),"")</f>
        <v/>
      </c>
      <c r="U195">
        <f>IFERROR(STDEV(J195:N195),"")</f>
        <v/>
      </c>
      <c r="V195">
        <f>IFERROR(IF(C195="-","",IF(ISBLANK(B195),"",IF(OR(ISNUMBER(FIND("Growth",B195)),ISNUMBER(FIND("Margin",B195))),"",(J195-T195)/U195))),"")</f>
        <v/>
      </c>
      <c r="W195">
        <f>IFERROR(IF(OR(D195="-",ISBLANK(D195)),"",(K195-T195)/U195),"")</f>
        <v/>
      </c>
      <c r="X195">
        <f>IFERROR(IF(OR(E195="-",ISBLANK(E195)),"",(L195-T195)/U195),"")</f>
        <v/>
      </c>
      <c r="Y195">
        <f>IFERROR(IF(OR(F195="-",ISBLANK(F195)),"",(M195-T195)/U195),"")</f>
        <v/>
      </c>
      <c r="Z195">
        <f>IFERROR(IF(OR(G195="-",ISBLANK(G195)),"",(N195-T195)/U195),"")</f>
        <v/>
      </c>
      <c r="AA195">
        <f>IF(MAX(MAX(V195:Z195),ABS(MIN(V195:Z195)))=ABS(MIN(V195:Z195)),MIN(V195:Z195),MAX(V195:Z195))</f>
        <v/>
      </c>
      <c r="AB195">
        <f>IFERROR(V144+MATCH(AA195,V195:Z195,0)-1,"")</f>
        <v/>
      </c>
      <c r="AC195">
        <f>IF(AB195&lt;&gt;"",IF(S195=AB195,"Low",IF(AB195=Q195,"High","")),"")</f>
        <v/>
      </c>
      <c r="AE195">
        <f>IF(ISNUMBER(MATCH("N/A",J195:N195,0)),"",IFERROR((5 * SUMPRODUCT(J144:N144,J195:N195) - PRODUCT(SUM(J144:N144),SUM(J195:N195))) / ((5 * SUM((J144^2)+(K144^2)+(L144^2)+(M144^2)+(N144^2))) - SUM(J144:N144)^2),""))</f>
        <v/>
      </c>
      <c r="AF195">
        <f>IFERROR(CORREL(J144:N144,J195:N195),"")</f>
        <v/>
      </c>
      <c r="AZ195">
        <f>IF(Q195=S195,0,1)</f>
        <v/>
      </c>
      <c r="BA195">
        <f>IF(AZ195=1,IF(Q195="","",IF(Q195=N144,"Yes","No")),"")</f>
        <v/>
      </c>
      <c r="BB195">
        <f>IF(BA195="Yes",P195,"")</f>
        <v/>
      </c>
      <c r="BC195">
        <f>IF(AZ195=1,IF(S195="","",IF(S195=N144,"Yes","No")),"")</f>
        <v/>
      </c>
      <c r="BD195">
        <f>IF(BC195="Yes",R195,"")</f>
        <v/>
      </c>
      <c r="BE195">
        <f>IFERROR(IF(SIGN(AE195)=1,"Increasing",IF(SIGN(AE195)=-1,"Decreasing","")),"")</f>
        <v/>
      </c>
      <c r="BF195">
        <f>IF(OR(AND(BE195="Increasing",BA195="Yes"),AND(BE195="Decreasing",BC195="Yes")),"Yes","No")</f>
        <v/>
      </c>
      <c r="BG195">
        <f>IF(I195="pos_trend","Yes","No")</f>
        <v/>
      </c>
      <c r="BH195">
        <f>IF(AF195&lt;&gt;"",IF(ABS(AF195)&gt;0.8,"Yes","No"),"")</f>
        <v/>
      </c>
    </row>
    <row r="196" spans="1:60">
      <c r="I196">
        <f>IF(AND(K196&gt; J196, L196&gt; K196, M196&gt; L196, N196&gt; M196), "pos_trend", IF(AND(K196&lt; J196, L196&lt; K196, M196&lt; L196, N196&lt; M196), "neg_trend", "N/A"))</f>
        <v/>
      </c>
      <c r="J196">
        <f>IFERROR(IF(TRIM(C196)="-", "N/A", IF(RIGHT(C196,1)=")",IF(RIGHT(C196,2)="T)",-1000000000000*VALUE(MID(C196,2,LEN(C196)-3)),IF(RIGHT(C196,2)="M)",-1000000*VALUE(MID(C196,2,LEN(C196)-3)),IF(RIGHT(C196,2)="B)",-1000000000*VALUE(MID(C196,2,LEN(C196)-3)),IF(RIGHT(C196,2)="k)",-1000*VALUE(MID(C196,2,LEN(C196)-3)),VALUE(SUBSTITUTE(C196,",","")))))),IF(RIGHT(C196,1)="T",1000000000000*VALUE(LEFT(C196,LEN(C196)-1)),IF(RIGHT(C196,1)="M",1000000*VALUE(LEFT(C196,LEN(C196)-1)),IF(RIGHT(C196,1)="B",1000000000*VALUE(LEFT(C196,LEN(C196)-1)),IF(RIGHT(C196,1)="%",0.01*VALUE(LEFT(C196,LEN(C196)-1)),IF(RIGHT(C196,1)="k",1000*VALUE(LEFT(C196,LEN(C196)-1)),VALUE(SUBSTITUTE(C196,",",""))))))))),"N/A")</f>
        <v/>
      </c>
      <c r="K196">
        <f>IFERROR(IF(TRIM(D196)="-", "N/A", IF(RIGHT(D196,1)=")",IF(RIGHT(D196,2)="T)",-1000000000000*VALUE(MID(D196,2,LEN(D196)-3)),IF(RIGHT(D196,2)="M)",-1000000*VALUE(MID(D196,2,LEN(D196)-3)),IF(RIGHT(D196,2)="B)",-1000000000*VALUE(MID(D196,2,LEN(D196)-3)),IF(RIGHT(D196,2)="k)",-1000*VALUE(MID(D196,2,LEN(D196)-3)),VALUE(SUBSTITUTE(D196,",","")))))),IF(RIGHT(D196,1)="T",1000000000000*VALUE(LEFT(D196,LEN(D196)-1)),IF(RIGHT(D196,1)="M",1000000*VALUE(LEFT(D196,LEN(D196)-1)),IF(RIGHT(D196,1)="B",1000000000*VALUE(LEFT(D196,LEN(D196)-1)),IF(RIGHT(D196,1)="%",0.01*VALUE(LEFT(D196,LEN(D196)-1)),IF(RIGHT(D196,1)="k",1000*VALUE(LEFT(D196,LEN(D196)-1)),VALUE(SUBSTITUTE(D196,",",""))))))))),"N/A")</f>
        <v/>
      </c>
      <c r="L196">
        <f>IFERROR(IF(TRIM(E196)="-", "N/A", IF(RIGHT(E196,1)=")",IF(RIGHT(E196,2)="T)",-1000000000000*VALUE(MID(E196,2,LEN(E196)-3)),IF(RIGHT(E196,2)="M)",-1000000*VALUE(MID(E196,2,LEN(E196)-3)),IF(RIGHT(E196,2)="B)",-1000000000*VALUE(MID(E196,2,LEN(E196)-3)),IF(RIGHT(E196,2)="k)",-1000*VALUE(MID(E196,2,LEN(E196)-3)),VALUE(SUBSTITUTE(E196,",","")))))),IF(RIGHT(E196,1)="T",1000000000000*VALUE(LEFT(E196,LEN(E196)-1)),IF(RIGHT(E196,1)="M",1000000*VALUE(LEFT(E196,LEN(E196)-1)),IF(RIGHT(E196,1)="B",1000000000*VALUE(LEFT(E196,LEN(E196)-1)),IF(RIGHT(E196,1)="%",0.01*VALUE(LEFT(E196,LEN(E196)-1)),IF(RIGHT(E196,1)="k",1000*VALUE(LEFT(E196,LEN(E196)-1)),VALUE(SUBSTITUTE(E196,",",""))))))))),"N/A")</f>
        <v/>
      </c>
      <c r="M196">
        <f>IFERROR(IF(TRIM(F196)="-", "N/A", IF(RIGHT(F196,1)=")",IF(RIGHT(F196,2)="T)",-1000000000000*VALUE(MID(F196,2,LEN(F196)-3)),IF(RIGHT(F196,2)="M)",-1000000*VALUE(MID(F196,2,LEN(F196)-3)),IF(RIGHT(F196,2)="B)",-1000000000*VALUE(MID(F196,2,LEN(F196)-3)),IF(RIGHT(F196,2)="k)",-1000*VALUE(MID(F196,2,LEN(F196)-3)),VALUE(SUBSTITUTE(F196,",","")))))),IF(RIGHT(F196,1)="T",1000000000000*VALUE(LEFT(F196,LEN(F196)-1)),IF(RIGHT(F196,1)="M",1000000*VALUE(LEFT(F196,LEN(F196)-1)),IF(RIGHT(F196,1)="B",1000000000*VALUE(LEFT(F196,LEN(F196)-1)),IF(RIGHT(F196,1)="%",0.01*VALUE(LEFT(F196,LEN(F196)-1)),IF(RIGHT(F196,1)="k",1000*VALUE(LEFT(F196,LEN(F196)-1)),VALUE(SUBSTITUTE(F196,",",""))))))))),"N/A")</f>
        <v/>
      </c>
      <c r="N196">
        <f>IFERROR(IF(TRIM(G196)="-", "N/A", IF(RIGHT(G196,1)=")",IF(RIGHT(G196,2)="T)",-1000000000000*VALUE(MID(G196,2,LEN(G196)-3)),IF(RIGHT(G196,2)="M)",-1000000*VALUE(MID(G196,2,LEN(G196)-3)),IF(RIGHT(G196,2)="B)",-1000000000*VALUE(MID(G196,2,LEN(G196)-3)),IF(RIGHT(G196,2)="k)",-1000*VALUE(MID(G196,2,LEN(G196)-3)),VALUE(SUBSTITUTE(G196,",","")))))),IF(RIGHT(G196,1)="T",1000000000000*VALUE(LEFT(G196,LEN(G196)-1)),IF(RIGHT(G196,1)="M",1000000*VALUE(LEFT(G196,LEN(G196)-1)),IF(RIGHT(G196,1)="B",1000000000*VALUE(LEFT(G196,LEN(G196)-1)),IF(RIGHT(G196,1)="%",0.01*VALUE(LEFT(G196,LEN(G196)-1)),IF(RIGHT(G196,1)="k",1000*VALUE(LEFT(G196,LEN(G196)-1)),VALUE(SUBSTITUTE(G196,",",""))))))))),"N/A")</f>
        <v/>
      </c>
      <c r="P196">
        <f>MAX(J196:N196)</f>
        <v/>
      </c>
      <c r="Q196">
        <f>IFERROR(J144+MATCH(P196,J196:N196,0)-1,"")</f>
        <v/>
      </c>
      <c r="R196">
        <f>IF(Q196="","",MIN(J196:N196))</f>
        <v/>
      </c>
      <c r="S196">
        <f>IFERROR(J144+MATCH(R196,J196:N196,0)-1,"")</f>
        <v/>
      </c>
      <c r="T196">
        <f>IFERROR(AVERAGE(J196:N196),"")</f>
        <v/>
      </c>
      <c r="U196">
        <f>IFERROR(STDEV(J196:N196),"")</f>
        <v/>
      </c>
      <c r="V196">
        <f>IFERROR(IF(C196="-","",IF(ISBLANK(B196),"",IF(OR(ISNUMBER(FIND("Growth",B196)),ISNUMBER(FIND("Margin",B196))),"",(J196-T196)/U196))),"")</f>
        <v/>
      </c>
      <c r="W196">
        <f>IFERROR(IF(OR(D196="-",ISBLANK(D196)),"",(K196-T196)/U196),"")</f>
        <v/>
      </c>
      <c r="X196">
        <f>IFERROR(IF(OR(E196="-",ISBLANK(E196)),"",(L196-T196)/U196),"")</f>
        <v/>
      </c>
      <c r="Y196">
        <f>IFERROR(IF(OR(F196="-",ISBLANK(F196)),"",(M196-T196)/U196),"")</f>
        <v/>
      </c>
      <c r="Z196">
        <f>IFERROR(IF(OR(G196="-",ISBLANK(G196)),"",(N196-T196)/U196),"")</f>
        <v/>
      </c>
      <c r="AA196">
        <f>IF(MAX(MAX(V196:Z196),ABS(MIN(V196:Z196)))=ABS(MIN(V196:Z196)),MIN(V196:Z196),MAX(V196:Z196))</f>
        <v/>
      </c>
      <c r="AB196">
        <f>IFERROR(V144+MATCH(AA196,V196:Z196,0)-1,"")</f>
        <v/>
      </c>
      <c r="AC196">
        <f>IF(AB196&lt;&gt;"",IF(S196=AB196,"Low",IF(AB196=Q196,"High","")),"")</f>
        <v/>
      </c>
      <c r="AE196">
        <f>IF(ISNUMBER(MATCH("N/A",J196:N196,0)),"",IFERROR((5 * SUMPRODUCT(J144:N144,J196:N196) - PRODUCT(SUM(J144:N144),SUM(J196:N196))) / ((5 * SUM((J144^2)+(K144^2)+(L144^2)+(M144^2)+(N144^2))) - SUM(J144:N144)^2),""))</f>
        <v/>
      </c>
      <c r="AF196">
        <f>IFERROR(CORREL(J144:N144,J196:N196),"")</f>
        <v/>
      </c>
      <c r="AZ196">
        <f>IF(Q196=S196,0,1)</f>
        <v/>
      </c>
      <c r="BA196">
        <f>IF(AZ196=1,IF(Q196="","",IF(Q196=N144,"Yes","No")),"")</f>
        <v/>
      </c>
      <c r="BB196">
        <f>IF(BA196="Yes",P196,"")</f>
        <v/>
      </c>
      <c r="BC196">
        <f>IF(AZ196=1,IF(S196="","",IF(S196=N144,"Yes","No")),"")</f>
        <v/>
      </c>
      <c r="BD196">
        <f>IF(BC196="Yes",R196,"")</f>
        <v/>
      </c>
      <c r="BE196">
        <f>IFERROR(IF(SIGN(AE196)=1,"Increasing",IF(SIGN(AE196)=-1,"Decreasing","")),"")</f>
        <v/>
      </c>
      <c r="BF196">
        <f>IF(OR(AND(BE196="Increasing",BA196="Yes"),AND(BE196="Decreasing",BC196="Yes")),"Yes","No")</f>
        <v/>
      </c>
      <c r="BG196">
        <f>IF(I196="pos_trend","Yes","No")</f>
        <v/>
      </c>
      <c r="BH196">
        <f>IF(AF196&lt;&gt;"",IF(ABS(AF196)&gt;0.8,"Yes","No"),"")</f>
        <v/>
      </c>
    </row>
    <row r="197" spans="1:60">
      <c r="I197">
        <f>IF(AND(K197&gt; J197, L197&gt; K197, M197&gt; L197, N197&gt; M197), "pos_trend", IF(AND(K197&lt; J197, L197&lt; K197, M197&lt; L197, N197&lt; M197), "neg_trend", "N/A"))</f>
        <v/>
      </c>
      <c r="J197">
        <f>IFERROR(IF(TRIM(C197)="-", "N/A", IF(RIGHT(C197,1)=")",IF(RIGHT(C197,2)="T)",-1000000000000*VALUE(MID(C197,2,LEN(C197)-3)),IF(RIGHT(C197,2)="M)",-1000000*VALUE(MID(C197,2,LEN(C197)-3)),IF(RIGHT(C197,2)="B)",-1000000000*VALUE(MID(C197,2,LEN(C197)-3)),IF(RIGHT(C197,2)="k)",-1000*VALUE(MID(C197,2,LEN(C197)-3)),VALUE(SUBSTITUTE(C197,",","")))))),IF(RIGHT(C197,1)="T",1000000000000*VALUE(LEFT(C197,LEN(C197)-1)),IF(RIGHT(C197,1)="M",1000000*VALUE(LEFT(C197,LEN(C197)-1)),IF(RIGHT(C197,1)="B",1000000000*VALUE(LEFT(C197,LEN(C197)-1)),IF(RIGHT(C197,1)="%",0.01*VALUE(LEFT(C197,LEN(C197)-1)),IF(RIGHT(C197,1)="k",1000*VALUE(LEFT(C197,LEN(C197)-1)),VALUE(SUBSTITUTE(C197,",",""))))))))),"N/A")</f>
        <v/>
      </c>
      <c r="K197">
        <f>IFERROR(IF(TRIM(D197)="-", "N/A", IF(RIGHT(D197,1)=")",IF(RIGHT(D197,2)="T)",-1000000000000*VALUE(MID(D197,2,LEN(D197)-3)),IF(RIGHT(D197,2)="M)",-1000000*VALUE(MID(D197,2,LEN(D197)-3)),IF(RIGHT(D197,2)="B)",-1000000000*VALUE(MID(D197,2,LEN(D197)-3)),IF(RIGHT(D197,2)="k)",-1000*VALUE(MID(D197,2,LEN(D197)-3)),VALUE(SUBSTITUTE(D197,",","")))))),IF(RIGHT(D197,1)="T",1000000000000*VALUE(LEFT(D197,LEN(D197)-1)),IF(RIGHT(D197,1)="M",1000000*VALUE(LEFT(D197,LEN(D197)-1)),IF(RIGHT(D197,1)="B",1000000000*VALUE(LEFT(D197,LEN(D197)-1)),IF(RIGHT(D197,1)="%",0.01*VALUE(LEFT(D197,LEN(D197)-1)),IF(RIGHT(D197,1)="k",1000*VALUE(LEFT(D197,LEN(D197)-1)),VALUE(SUBSTITUTE(D197,",",""))))))))),"N/A")</f>
        <v/>
      </c>
      <c r="L197">
        <f>IFERROR(IF(TRIM(E197)="-", "N/A", IF(RIGHT(E197,1)=")",IF(RIGHT(E197,2)="T)",-1000000000000*VALUE(MID(E197,2,LEN(E197)-3)),IF(RIGHT(E197,2)="M)",-1000000*VALUE(MID(E197,2,LEN(E197)-3)),IF(RIGHT(E197,2)="B)",-1000000000*VALUE(MID(E197,2,LEN(E197)-3)),IF(RIGHT(E197,2)="k)",-1000*VALUE(MID(E197,2,LEN(E197)-3)),VALUE(SUBSTITUTE(E197,",","")))))),IF(RIGHT(E197,1)="T",1000000000000*VALUE(LEFT(E197,LEN(E197)-1)),IF(RIGHT(E197,1)="M",1000000*VALUE(LEFT(E197,LEN(E197)-1)),IF(RIGHT(E197,1)="B",1000000000*VALUE(LEFT(E197,LEN(E197)-1)),IF(RIGHT(E197,1)="%",0.01*VALUE(LEFT(E197,LEN(E197)-1)),IF(RIGHT(E197,1)="k",1000*VALUE(LEFT(E197,LEN(E197)-1)),VALUE(SUBSTITUTE(E197,",",""))))))))),"N/A")</f>
        <v/>
      </c>
      <c r="M197">
        <f>IFERROR(IF(TRIM(F197)="-", "N/A", IF(RIGHT(F197,1)=")",IF(RIGHT(F197,2)="T)",-1000000000000*VALUE(MID(F197,2,LEN(F197)-3)),IF(RIGHT(F197,2)="M)",-1000000*VALUE(MID(F197,2,LEN(F197)-3)),IF(RIGHT(F197,2)="B)",-1000000000*VALUE(MID(F197,2,LEN(F197)-3)),IF(RIGHT(F197,2)="k)",-1000*VALUE(MID(F197,2,LEN(F197)-3)),VALUE(SUBSTITUTE(F197,",","")))))),IF(RIGHT(F197,1)="T",1000000000000*VALUE(LEFT(F197,LEN(F197)-1)),IF(RIGHT(F197,1)="M",1000000*VALUE(LEFT(F197,LEN(F197)-1)),IF(RIGHT(F197,1)="B",1000000000*VALUE(LEFT(F197,LEN(F197)-1)),IF(RIGHT(F197,1)="%",0.01*VALUE(LEFT(F197,LEN(F197)-1)),IF(RIGHT(F197,1)="k",1000*VALUE(LEFT(F197,LEN(F197)-1)),VALUE(SUBSTITUTE(F197,",",""))))))))),"N/A")</f>
        <v/>
      </c>
      <c r="N197">
        <f>IFERROR(IF(TRIM(G197)="-", "N/A", IF(RIGHT(G197,1)=")",IF(RIGHT(G197,2)="T)",-1000000000000*VALUE(MID(G197,2,LEN(G197)-3)),IF(RIGHT(G197,2)="M)",-1000000*VALUE(MID(G197,2,LEN(G197)-3)),IF(RIGHT(G197,2)="B)",-1000000000*VALUE(MID(G197,2,LEN(G197)-3)),IF(RIGHT(G197,2)="k)",-1000*VALUE(MID(G197,2,LEN(G197)-3)),VALUE(SUBSTITUTE(G197,",","")))))),IF(RIGHT(G197,1)="T",1000000000000*VALUE(LEFT(G197,LEN(G197)-1)),IF(RIGHT(G197,1)="M",1000000*VALUE(LEFT(G197,LEN(G197)-1)),IF(RIGHT(G197,1)="B",1000000000*VALUE(LEFT(G197,LEN(G197)-1)),IF(RIGHT(G197,1)="%",0.01*VALUE(LEFT(G197,LEN(G197)-1)),IF(RIGHT(G197,1)="k",1000*VALUE(LEFT(G197,LEN(G197)-1)),VALUE(SUBSTITUTE(G197,",",""))))))))),"N/A")</f>
        <v/>
      </c>
      <c r="P197">
        <f>MAX(J197:N197)</f>
        <v/>
      </c>
      <c r="Q197">
        <f>IFERROR(J144+MATCH(P197,J197:N197,0)-1,"")</f>
        <v/>
      </c>
      <c r="R197">
        <f>IF(Q197="","",MIN(J197:N197))</f>
        <v/>
      </c>
      <c r="S197">
        <f>IFERROR(J144+MATCH(R197,J197:N197,0)-1,"")</f>
        <v/>
      </c>
      <c r="T197">
        <f>IFERROR(AVERAGE(J197:N197),"")</f>
        <v/>
      </c>
      <c r="U197">
        <f>IFERROR(STDEV(J197:N197),"")</f>
        <v/>
      </c>
      <c r="V197">
        <f>IFERROR(IF(C197="-","",IF(ISBLANK(B197),"",IF(OR(ISNUMBER(FIND("Growth",B197)),ISNUMBER(FIND("Margin",B197))),"",(J197-T197)/U197))),"")</f>
        <v/>
      </c>
      <c r="W197">
        <f>IFERROR(IF(OR(D197="-",ISBLANK(D197)),"",(K197-T197)/U197),"")</f>
        <v/>
      </c>
      <c r="X197">
        <f>IFERROR(IF(OR(E197="-",ISBLANK(E197)),"",(L197-T197)/U197),"")</f>
        <v/>
      </c>
      <c r="Y197">
        <f>IFERROR(IF(OR(F197="-",ISBLANK(F197)),"",(M197-T197)/U197),"")</f>
        <v/>
      </c>
      <c r="Z197">
        <f>IFERROR(IF(OR(G197="-",ISBLANK(G197)),"",(N197-T197)/U197),"")</f>
        <v/>
      </c>
      <c r="AA197">
        <f>IF(MAX(MAX(V197:Z197),ABS(MIN(V197:Z197)))=ABS(MIN(V197:Z197)),MIN(V197:Z197),MAX(V197:Z197))</f>
        <v/>
      </c>
      <c r="AB197">
        <f>IFERROR(V144+MATCH(AA197,V197:Z197,0)-1,"")</f>
        <v/>
      </c>
      <c r="AC197">
        <f>IF(AB197&lt;&gt;"",IF(S197=AB197,"Low",IF(AB197=Q197,"High","")),"")</f>
        <v/>
      </c>
      <c r="AE197">
        <f>IF(ISNUMBER(MATCH("N/A",J197:N197,0)),"",IFERROR((5 * SUMPRODUCT(J144:N144,J197:N197) - PRODUCT(SUM(J144:N144),SUM(J197:N197))) / ((5 * SUM((J144^2)+(K144^2)+(L144^2)+(M144^2)+(N144^2))) - SUM(J144:N144)^2),""))</f>
        <v/>
      </c>
      <c r="AF197">
        <f>IFERROR(CORREL(J144:N144,J197:N197),"")</f>
        <v/>
      </c>
      <c r="AZ197">
        <f>IF(Q197=S197,0,1)</f>
        <v/>
      </c>
      <c r="BA197">
        <f>IF(AZ197=1,IF(Q197="","",IF(Q197=N144,"Yes","No")),"")</f>
        <v/>
      </c>
      <c r="BB197">
        <f>IF(BA197="Yes",P197,"")</f>
        <v/>
      </c>
      <c r="BC197">
        <f>IF(AZ197=1,IF(S197="","",IF(S197=N144,"Yes","No")),"")</f>
        <v/>
      </c>
      <c r="BD197">
        <f>IF(BC197="Yes",R197,"")</f>
        <v/>
      </c>
      <c r="BE197">
        <f>IFERROR(IF(SIGN(AE197)=1,"Increasing",IF(SIGN(AE197)=-1,"Decreasing","")),"")</f>
        <v/>
      </c>
      <c r="BF197">
        <f>IF(OR(AND(BE197="Increasing",BA197="Yes"),AND(BE197="Decreasing",BC197="Yes")),"Yes","No")</f>
        <v/>
      </c>
      <c r="BG197">
        <f>IF(I197="pos_trend","Yes","No")</f>
        <v/>
      </c>
      <c r="BH197">
        <f>IF(AF197&lt;&gt;"",IF(ABS(AF197)&gt;0.8,"Yes","No"),"")</f>
        <v/>
      </c>
    </row>
    <row r="198" spans="1:60">
      <c r="I198">
        <f>IF(AND(K198&gt; J198, L198&gt; K198, M198&gt; L198, N198&gt; M198), "pos_trend", IF(AND(K198&lt; J198, L198&lt; K198, M198&lt; L198, N198&lt; M198), "neg_trend", "N/A"))</f>
        <v/>
      </c>
      <c r="J198">
        <f>IFERROR(IF(TRIM(C198)="-", "N/A", IF(RIGHT(C198,1)=")",IF(RIGHT(C198,2)="T)",-1000000000000*VALUE(MID(C198,2,LEN(C198)-3)),IF(RIGHT(C198,2)="M)",-1000000*VALUE(MID(C198,2,LEN(C198)-3)),IF(RIGHT(C198,2)="B)",-1000000000*VALUE(MID(C198,2,LEN(C198)-3)),IF(RIGHT(C198,2)="k)",-1000*VALUE(MID(C198,2,LEN(C198)-3)),VALUE(SUBSTITUTE(C198,",","")))))),IF(RIGHT(C198,1)="T",1000000000000*VALUE(LEFT(C198,LEN(C198)-1)),IF(RIGHT(C198,1)="M",1000000*VALUE(LEFT(C198,LEN(C198)-1)),IF(RIGHT(C198,1)="B",1000000000*VALUE(LEFT(C198,LEN(C198)-1)),IF(RIGHT(C198,1)="%",0.01*VALUE(LEFT(C198,LEN(C198)-1)),IF(RIGHT(C198,1)="k",1000*VALUE(LEFT(C198,LEN(C198)-1)),VALUE(SUBSTITUTE(C198,",",""))))))))),"N/A")</f>
        <v/>
      </c>
      <c r="K198">
        <f>IFERROR(IF(TRIM(D198)="-", "N/A", IF(RIGHT(D198,1)=")",IF(RIGHT(D198,2)="T)",-1000000000000*VALUE(MID(D198,2,LEN(D198)-3)),IF(RIGHT(D198,2)="M)",-1000000*VALUE(MID(D198,2,LEN(D198)-3)),IF(RIGHT(D198,2)="B)",-1000000000*VALUE(MID(D198,2,LEN(D198)-3)),IF(RIGHT(D198,2)="k)",-1000*VALUE(MID(D198,2,LEN(D198)-3)),VALUE(SUBSTITUTE(D198,",","")))))),IF(RIGHT(D198,1)="T",1000000000000*VALUE(LEFT(D198,LEN(D198)-1)),IF(RIGHT(D198,1)="M",1000000*VALUE(LEFT(D198,LEN(D198)-1)),IF(RIGHT(D198,1)="B",1000000000*VALUE(LEFT(D198,LEN(D198)-1)),IF(RIGHT(D198,1)="%",0.01*VALUE(LEFT(D198,LEN(D198)-1)),IF(RIGHT(D198,1)="k",1000*VALUE(LEFT(D198,LEN(D198)-1)),VALUE(SUBSTITUTE(D198,",",""))))))))),"N/A")</f>
        <v/>
      </c>
      <c r="L198">
        <f>IFERROR(IF(TRIM(E198)="-", "N/A", IF(RIGHT(E198,1)=")",IF(RIGHT(E198,2)="T)",-1000000000000*VALUE(MID(E198,2,LEN(E198)-3)),IF(RIGHT(E198,2)="M)",-1000000*VALUE(MID(E198,2,LEN(E198)-3)),IF(RIGHT(E198,2)="B)",-1000000000*VALUE(MID(E198,2,LEN(E198)-3)),IF(RIGHT(E198,2)="k)",-1000*VALUE(MID(E198,2,LEN(E198)-3)),VALUE(SUBSTITUTE(E198,",","")))))),IF(RIGHT(E198,1)="T",1000000000000*VALUE(LEFT(E198,LEN(E198)-1)),IF(RIGHT(E198,1)="M",1000000*VALUE(LEFT(E198,LEN(E198)-1)),IF(RIGHT(E198,1)="B",1000000000*VALUE(LEFT(E198,LEN(E198)-1)),IF(RIGHT(E198,1)="%",0.01*VALUE(LEFT(E198,LEN(E198)-1)),IF(RIGHT(E198,1)="k",1000*VALUE(LEFT(E198,LEN(E198)-1)),VALUE(SUBSTITUTE(E198,",",""))))))))),"N/A")</f>
        <v/>
      </c>
      <c r="M198">
        <f>IFERROR(IF(TRIM(F198)="-", "N/A", IF(RIGHT(F198,1)=")",IF(RIGHT(F198,2)="T)",-1000000000000*VALUE(MID(F198,2,LEN(F198)-3)),IF(RIGHT(F198,2)="M)",-1000000*VALUE(MID(F198,2,LEN(F198)-3)),IF(RIGHT(F198,2)="B)",-1000000000*VALUE(MID(F198,2,LEN(F198)-3)),IF(RIGHT(F198,2)="k)",-1000*VALUE(MID(F198,2,LEN(F198)-3)),VALUE(SUBSTITUTE(F198,",","")))))),IF(RIGHT(F198,1)="T",1000000000000*VALUE(LEFT(F198,LEN(F198)-1)),IF(RIGHT(F198,1)="M",1000000*VALUE(LEFT(F198,LEN(F198)-1)),IF(RIGHT(F198,1)="B",1000000000*VALUE(LEFT(F198,LEN(F198)-1)),IF(RIGHT(F198,1)="%",0.01*VALUE(LEFT(F198,LEN(F198)-1)),IF(RIGHT(F198,1)="k",1000*VALUE(LEFT(F198,LEN(F198)-1)),VALUE(SUBSTITUTE(F198,",",""))))))))),"N/A")</f>
        <v/>
      </c>
      <c r="N198">
        <f>IFERROR(IF(TRIM(G198)="-", "N/A", IF(RIGHT(G198,1)=")",IF(RIGHT(G198,2)="T)",-1000000000000*VALUE(MID(G198,2,LEN(G198)-3)),IF(RIGHT(G198,2)="M)",-1000000*VALUE(MID(G198,2,LEN(G198)-3)),IF(RIGHT(G198,2)="B)",-1000000000*VALUE(MID(G198,2,LEN(G198)-3)),IF(RIGHT(G198,2)="k)",-1000*VALUE(MID(G198,2,LEN(G198)-3)),VALUE(SUBSTITUTE(G198,",","")))))),IF(RIGHT(G198,1)="T",1000000000000*VALUE(LEFT(G198,LEN(G198)-1)),IF(RIGHT(G198,1)="M",1000000*VALUE(LEFT(G198,LEN(G198)-1)),IF(RIGHT(G198,1)="B",1000000000*VALUE(LEFT(G198,LEN(G198)-1)),IF(RIGHT(G198,1)="%",0.01*VALUE(LEFT(G198,LEN(G198)-1)),IF(RIGHT(G198,1)="k",1000*VALUE(LEFT(G198,LEN(G198)-1)),VALUE(SUBSTITUTE(G198,",",""))))))))),"N/A")</f>
        <v/>
      </c>
      <c r="P198">
        <f>MAX(J198:N198)</f>
        <v/>
      </c>
      <c r="Q198">
        <f>IFERROR(J144+MATCH(P198,J198:N198,0)-1,"")</f>
        <v/>
      </c>
      <c r="R198">
        <f>IF(Q198="","",MIN(J198:N198))</f>
        <v/>
      </c>
      <c r="S198">
        <f>IFERROR(J144+MATCH(R198,J198:N198,0)-1,"")</f>
        <v/>
      </c>
      <c r="T198">
        <f>IFERROR(AVERAGE(J198:N198),"")</f>
        <v/>
      </c>
      <c r="U198">
        <f>IFERROR(STDEV(J198:N198),"")</f>
        <v/>
      </c>
      <c r="V198">
        <f>IFERROR(IF(C198="-","",IF(ISBLANK(B198),"",IF(OR(ISNUMBER(FIND("Growth",B198)),ISNUMBER(FIND("Margin",B198))),"",(J198-T198)/U198))),"")</f>
        <v/>
      </c>
      <c r="W198">
        <f>IFERROR(IF(OR(D198="-",ISBLANK(D198)),"",(K198-T198)/U198),"")</f>
        <v/>
      </c>
      <c r="X198">
        <f>IFERROR(IF(OR(E198="-",ISBLANK(E198)),"",(L198-T198)/U198),"")</f>
        <v/>
      </c>
      <c r="Y198">
        <f>IFERROR(IF(OR(F198="-",ISBLANK(F198)),"",(M198-T198)/U198),"")</f>
        <v/>
      </c>
      <c r="Z198">
        <f>IFERROR(IF(OR(G198="-",ISBLANK(G198)),"",(N198-T198)/U198),"")</f>
        <v/>
      </c>
      <c r="AA198">
        <f>IF(MAX(MAX(V198:Z198),ABS(MIN(V198:Z198)))=ABS(MIN(V198:Z198)),MIN(V198:Z198),MAX(V198:Z198))</f>
        <v/>
      </c>
      <c r="AB198">
        <f>IFERROR(V144+MATCH(AA198,V198:Z198,0)-1,"")</f>
        <v/>
      </c>
      <c r="AC198">
        <f>IF(AB198&lt;&gt;"",IF(S198=AB198,"Low",IF(AB198=Q198,"High","")),"")</f>
        <v/>
      </c>
      <c r="AE198">
        <f>IF(ISNUMBER(MATCH("N/A",J198:N198,0)),"",IFERROR((5 * SUMPRODUCT(J144:N144,J198:N198) - PRODUCT(SUM(J144:N144),SUM(J198:N198))) / ((5 * SUM((J144^2)+(K144^2)+(L144^2)+(M144^2)+(N144^2))) - SUM(J144:N144)^2),""))</f>
        <v/>
      </c>
      <c r="AF198">
        <f>IFERROR(CORREL(J144:N144,J198:N198),"")</f>
        <v/>
      </c>
      <c r="AZ198">
        <f>IF(Q198=S198,0,1)</f>
        <v/>
      </c>
      <c r="BA198">
        <f>IF(AZ198=1,IF(Q198="","",IF(Q198=N144,"Yes","No")),"")</f>
        <v/>
      </c>
      <c r="BB198">
        <f>IF(BA198="Yes",P198,"")</f>
        <v/>
      </c>
      <c r="BC198">
        <f>IF(AZ198=1,IF(S198="","",IF(S198=N144,"Yes","No")),"")</f>
        <v/>
      </c>
      <c r="BD198">
        <f>IF(BC198="Yes",R198,"")</f>
        <v/>
      </c>
      <c r="BE198">
        <f>IFERROR(IF(SIGN(AE198)=1,"Increasing",IF(SIGN(AE198)=-1,"Decreasing","")),"")</f>
        <v/>
      </c>
      <c r="BF198">
        <f>IF(OR(AND(BE198="Increasing",BA198="Yes"),AND(BE198="Decreasing",BC198="Yes")),"Yes","No")</f>
        <v/>
      </c>
      <c r="BG198">
        <f>IF(I198="pos_trend","Yes","No")</f>
        <v/>
      </c>
      <c r="BH198">
        <f>IF(AF198&lt;&gt;"",IF(ABS(AF198)&gt;0.8,"Yes","No"),"")</f>
        <v/>
      </c>
    </row>
    <row r="199" spans="1:60">
      <c r="I199">
        <f>IF(AND(K199&gt; J199, L199&gt; K199, M199&gt; L199, N199&gt; M199), "pos_trend", IF(AND(K199&lt; J199, L199&lt; K199, M199&lt; L199, N199&lt; M199), "neg_trend", "N/A"))</f>
        <v/>
      </c>
      <c r="J199">
        <f>IFERROR(IF(TRIM(C199)="-", "N/A", IF(RIGHT(C199,1)=")",IF(RIGHT(C199,2)="T)",-1000000000000*VALUE(MID(C199,2,LEN(C199)-3)),IF(RIGHT(C199,2)="M)",-1000000*VALUE(MID(C199,2,LEN(C199)-3)),IF(RIGHT(C199,2)="B)",-1000000000*VALUE(MID(C199,2,LEN(C199)-3)),IF(RIGHT(C199,2)="k)",-1000*VALUE(MID(C199,2,LEN(C199)-3)),VALUE(SUBSTITUTE(C199,",","")))))),IF(RIGHT(C199,1)="T",1000000000000*VALUE(LEFT(C199,LEN(C199)-1)),IF(RIGHT(C199,1)="M",1000000*VALUE(LEFT(C199,LEN(C199)-1)),IF(RIGHT(C199,1)="B",1000000000*VALUE(LEFT(C199,LEN(C199)-1)),IF(RIGHT(C199,1)="%",0.01*VALUE(LEFT(C199,LEN(C199)-1)),IF(RIGHT(C199,1)="k",1000*VALUE(LEFT(C199,LEN(C199)-1)),VALUE(SUBSTITUTE(C199,",",""))))))))),"N/A")</f>
        <v/>
      </c>
      <c r="K199">
        <f>IFERROR(IF(TRIM(D199)="-", "N/A", IF(RIGHT(D199,1)=")",IF(RIGHT(D199,2)="T)",-1000000000000*VALUE(MID(D199,2,LEN(D199)-3)),IF(RIGHT(D199,2)="M)",-1000000*VALUE(MID(D199,2,LEN(D199)-3)),IF(RIGHT(D199,2)="B)",-1000000000*VALUE(MID(D199,2,LEN(D199)-3)),IF(RIGHT(D199,2)="k)",-1000*VALUE(MID(D199,2,LEN(D199)-3)),VALUE(SUBSTITUTE(D199,",","")))))),IF(RIGHT(D199,1)="T",1000000000000*VALUE(LEFT(D199,LEN(D199)-1)),IF(RIGHT(D199,1)="M",1000000*VALUE(LEFT(D199,LEN(D199)-1)),IF(RIGHT(D199,1)="B",1000000000*VALUE(LEFT(D199,LEN(D199)-1)),IF(RIGHT(D199,1)="%",0.01*VALUE(LEFT(D199,LEN(D199)-1)),IF(RIGHT(D199,1)="k",1000*VALUE(LEFT(D199,LEN(D199)-1)),VALUE(SUBSTITUTE(D199,",",""))))))))),"N/A")</f>
        <v/>
      </c>
      <c r="L199">
        <f>IFERROR(IF(TRIM(E199)="-", "N/A", IF(RIGHT(E199,1)=")",IF(RIGHT(E199,2)="T)",-1000000000000*VALUE(MID(E199,2,LEN(E199)-3)),IF(RIGHT(E199,2)="M)",-1000000*VALUE(MID(E199,2,LEN(E199)-3)),IF(RIGHT(E199,2)="B)",-1000000000*VALUE(MID(E199,2,LEN(E199)-3)),IF(RIGHT(E199,2)="k)",-1000*VALUE(MID(E199,2,LEN(E199)-3)),VALUE(SUBSTITUTE(E199,",","")))))),IF(RIGHT(E199,1)="T",1000000000000*VALUE(LEFT(E199,LEN(E199)-1)),IF(RIGHT(E199,1)="M",1000000*VALUE(LEFT(E199,LEN(E199)-1)),IF(RIGHT(E199,1)="B",1000000000*VALUE(LEFT(E199,LEN(E199)-1)),IF(RIGHT(E199,1)="%",0.01*VALUE(LEFT(E199,LEN(E199)-1)),IF(RIGHT(E199,1)="k",1000*VALUE(LEFT(E199,LEN(E199)-1)),VALUE(SUBSTITUTE(E199,",",""))))))))),"N/A")</f>
        <v/>
      </c>
      <c r="M199">
        <f>IFERROR(IF(TRIM(F199)="-", "N/A", IF(RIGHT(F199,1)=")",IF(RIGHT(F199,2)="T)",-1000000000000*VALUE(MID(F199,2,LEN(F199)-3)),IF(RIGHT(F199,2)="M)",-1000000*VALUE(MID(F199,2,LEN(F199)-3)),IF(RIGHT(F199,2)="B)",-1000000000*VALUE(MID(F199,2,LEN(F199)-3)),IF(RIGHT(F199,2)="k)",-1000*VALUE(MID(F199,2,LEN(F199)-3)),VALUE(SUBSTITUTE(F199,",","")))))),IF(RIGHT(F199,1)="T",1000000000000*VALUE(LEFT(F199,LEN(F199)-1)),IF(RIGHT(F199,1)="M",1000000*VALUE(LEFT(F199,LEN(F199)-1)),IF(RIGHT(F199,1)="B",1000000000*VALUE(LEFT(F199,LEN(F199)-1)),IF(RIGHT(F199,1)="%",0.01*VALUE(LEFT(F199,LEN(F199)-1)),IF(RIGHT(F199,1)="k",1000*VALUE(LEFT(F199,LEN(F199)-1)),VALUE(SUBSTITUTE(F199,",",""))))))))),"N/A")</f>
        <v/>
      </c>
      <c r="N199">
        <f>IFERROR(IF(TRIM(G199)="-", "N/A", IF(RIGHT(G199,1)=")",IF(RIGHT(G199,2)="T)",-1000000000000*VALUE(MID(G199,2,LEN(G199)-3)),IF(RIGHT(G199,2)="M)",-1000000*VALUE(MID(G199,2,LEN(G199)-3)),IF(RIGHT(G199,2)="B)",-1000000000*VALUE(MID(G199,2,LEN(G199)-3)),IF(RIGHT(G199,2)="k)",-1000*VALUE(MID(G199,2,LEN(G199)-3)),VALUE(SUBSTITUTE(G199,",","")))))),IF(RIGHT(G199,1)="T",1000000000000*VALUE(LEFT(G199,LEN(G199)-1)),IF(RIGHT(G199,1)="M",1000000*VALUE(LEFT(G199,LEN(G199)-1)),IF(RIGHT(G199,1)="B",1000000000*VALUE(LEFT(G199,LEN(G199)-1)),IF(RIGHT(G199,1)="%",0.01*VALUE(LEFT(G199,LEN(G199)-1)),IF(RIGHT(G199,1)="k",1000*VALUE(LEFT(G199,LEN(G199)-1)),VALUE(SUBSTITUTE(G199,",",""))))))))),"N/A")</f>
        <v/>
      </c>
      <c r="P199">
        <f>MAX(J199:N199)</f>
        <v/>
      </c>
      <c r="Q199">
        <f>IFERROR(J144+MATCH(P199,J199:N199,0)-1,"")</f>
        <v/>
      </c>
      <c r="R199">
        <f>IF(Q199="","",MIN(J199:N199))</f>
        <v/>
      </c>
      <c r="S199">
        <f>IFERROR(J144+MATCH(R199,J199:N199,0)-1,"")</f>
        <v/>
      </c>
      <c r="T199">
        <f>IFERROR(AVERAGE(J199:N199),"")</f>
        <v/>
      </c>
      <c r="U199">
        <f>IFERROR(STDEV(J199:N199),"")</f>
        <v/>
      </c>
      <c r="V199">
        <f>IFERROR(IF(C199="-","",IF(ISBLANK(B199),"",IF(OR(ISNUMBER(FIND("Growth",B199)),ISNUMBER(FIND("Margin",B199))),"",(J199-T199)/U199))),"")</f>
        <v/>
      </c>
      <c r="W199">
        <f>IFERROR(IF(OR(D199="-",ISBLANK(D199)),"",(K199-T199)/U199),"")</f>
        <v/>
      </c>
      <c r="X199">
        <f>IFERROR(IF(OR(E199="-",ISBLANK(E199)),"",(L199-T199)/U199),"")</f>
        <v/>
      </c>
      <c r="Y199">
        <f>IFERROR(IF(OR(F199="-",ISBLANK(F199)),"",(M199-T199)/U199),"")</f>
        <v/>
      </c>
      <c r="Z199">
        <f>IFERROR(IF(OR(G199="-",ISBLANK(G199)),"",(N199-T199)/U199),"")</f>
        <v/>
      </c>
      <c r="AA199">
        <f>IF(MAX(MAX(V199:Z199),ABS(MIN(V199:Z199)))=ABS(MIN(V199:Z199)),MIN(V199:Z199),MAX(V199:Z199))</f>
        <v/>
      </c>
      <c r="AB199">
        <f>IFERROR(V144+MATCH(AA199,V199:Z199,0)-1,"")</f>
        <v/>
      </c>
      <c r="AC199">
        <f>IF(AB199&lt;&gt;"",IF(S199=AB199,"Low",IF(AB199=Q199,"High","")),"")</f>
        <v/>
      </c>
      <c r="AE199">
        <f>IF(ISNUMBER(MATCH("N/A",J199:N199,0)),"",IFERROR((5 * SUMPRODUCT(J144:N144,J199:N199) - PRODUCT(SUM(J144:N144),SUM(J199:N199))) / ((5 * SUM((J144^2)+(K144^2)+(L144^2)+(M144^2)+(N144^2))) - SUM(J144:N144)^2),""))</f>
        <v/>
      </c>
      <c r="AF199">
        <f>IFERROR(CORREL(J144:N144,J199:N199),"")</f>
        <v/>
      </c>
      <c r="AZ199">
        <f>IF(Q199=S199,0,1)</f>
        <v/>
      </c>
      <c r="BA199">
        <f>IF(AZ199=1,IF(Q199="","",IF(Q199=N144,"Yes","No")),"")</f>
        <v/>
      </c>
      <c r="BB199">
        <f>IF(BA199="Yes",P199,"")</f>
        <v/>
      </c>
      <c r="BC199">
        <f>IF(AZ199=1,IF(S199="","",IF(S199=N144,"Yes","No")),"")</f>
        <v/>
      </c>
      <c r="BD199">
        <f>IF(BC199="Yes",R199,"")</f>
        <v/>
      </c>
      <c r="BE199">
        <f>IFERROR(IF(SIGN(AE199)=1,"Increasing",IF(SIGN(AE199)=-1,"Decreasing","")),"")</f>
        <v/>
      </c>
      <c r="BF199">
        <f>IF(OR(AND(BE199="Increasing",BA199="Yes"),AND(BE199="Decreasing",BC199="Yes")),"Yes","No")</f>
        <v/>
      </c>
      <c r="BG199">
        <f>IF(I199="pos_trend","Yes","No")</f>
        <v/>
      </c>
      <c r="BH199">
        <f>IF(AF199&lt;&gt;"",IF(ABS(AF199)&gt;0.8,"Yes","No"),"")</f>
        <v/>
      </c>
    </row>
    <row r="200" spans="1:60">
      <c r="I200">
        <f>IF(AND(K200&gt; J200, L200&gt; K200, M200&gt; L200, N200&gt; M200), "pos_trend", IF(AND(K200&lt; J200, L200&lt; K200, M200&lt; L200, N200&lt; M200), "neg_trend", "N/A"))</f>
        <v/>
      </c>
      <c r="J200">
        <f>IFERROR(IF(TRIM(C200)="-", "N/A", IF(RIGHT(C200,1)=")",IF(RIGHT(C200,2)="T)",-1000000000000*VALUE(MID(C200,2,LEN(C200)-3)),IF(RIGHT(C200,2)="M)",-1000000*VALUE(MID(C200,2,LEN(C200)-3)),IF(RIGHT(C200,2)="B)",-1000000000*VALUE(MID(C200,2,LEN(C200)-3)),IF(RIGHT(C200,2)="k)",-1000*VALUE(MID(C200,2,LEN(C200)-3)),VALUE(SUBSTITUTE(C200,",","")))))),IF(RIGHT(C200,1)="T",1000000000000*VALUE(LEFT(C200,LEN(C200)-1)),IF(RIGHT(C200,1)="M",1000000*VALUE(LEFT(C200,LEN(C200)-1)),IF(RIGHT(C200,1)="B",1000000000*VALUE(LEFT(C200,LEN(C200)-1)),IF(RIGHT(C200,1)="%",0.01*VALUE(LEFT(C200,LEN(C200)-1)),IF(RIGHT(C200,1)="k",1000*VALUE(LEFT(C200,LEN(C200)-1)),VALUE(SUBSTITUTE(C200,",",""))))))))),"N/A")</f>
        <v/>
      </c>
      <c r="K200">
        <f>IFERROR(IF(TRIM(D200)="-", "N/A", IF(RIGHT(D200,1)=")",IF(RIGHT(D200,2)="T)",-1000000000000*VALUE(MID(D200,2,LEN(D200)-3)),IF(RIGHT(D200,2)="M)",-1000000*VALUE(MID(D200,2,LEN(D200)-3)),IF(RIGHT(D200,2)="B)",-1000000000*VALUE(MID(D200,2,LEN(D200)-3)),IF(RIGHT(D200,2)="k)",-1000*VALUE(MID(D200,2,LEN(D200)-3)),VALUE(SUBSTITUTE(D200,",","")))))),IF(RIGHT(D200,1)="T",1000000000000*VALUE(LEFT(D200,LEN(D200)-1)),IF(RIGHT(D200,1)="M",1000000*VALUE(LEFT(D200,LEN(D200)-1)),IF(RIGHT(D200,1)="B",1000000000*VALUE(LEFT(D200,LEN(D200)-1)),IF(RIGHT(D200,1)="%",0.01*VALUE(LEFT(D200,LEN(D200)-1)),IF(RIGHT(D200,1)="k",1000*VALUE(LEFT(D200,LEN(D200)-1)),VALUE(SUBSTITUTE(D200,",",""))))))))),"N/A")</f>
        <v/>
      </c>
      <c r="L200">
        <f>IFERROR(IF(TRIM(E200)="-", "N/A", IF(RIGHT(E200,1)=")",IF(RIGHT(E200,2)="T)",-1000000000000*VALUE(MID(E200,2,LEN(E200)-3)),IF(RIGHT(E200,2)="M)",-1000000*VALUE(MID(E200,2,LEN(E200)-3)),IF(RIGHT(E200,2)="B)",-1000000000*VALUE(MID(E200,2,LEN(E200)-3)),IF(RIGHT(E200,2)="k)",-1000*VALUE(MID(E200,2,LEN(E200)-3)),VALUE(SUBSTITUTE(E200,",","")))))),IF(RIGHT(E200,1)="T",1000000000000*VALUE(LEFT(E200,LEN(E200)-1)),IF(RIGHT(E200,1)="M",1000000*VALUE(LEFT(E200,LEN(E200)-1)),IF(RIGHT(E200,1)="B",1000000000*VALUE(LEFT(E200,LEN(E200)-1)),IF(RIGHT(E200,1)="%",0.01*VALUE(LEFT(E200,LEN(E200)-1)),IF(RIGHT(E200,1)="k",1000*VALUE(LEFT(E200,LEN(E200)-1)),VALUE(SUBSTITUTE(E200,",",""))))))))),"N/A")</f>
        <v/>
      </c>
      <c r="M200">
        <f>IFERROR(IF(TRIM(F200)="-", "N/A", IF(RIGHT(F200,1)=")",IF(RIGHT(F200,2)="T)",-1000000000000*VALUE(MID(F200,2,LEN(F200)-3)),IF(RIGHT(F200,2)="M)",-1000000*VALUE(MID(F200,2,LEN(F200)-3)),IF(RIGHT(F200,2)="B)",-1000000000*VALUE(MID(F200,2,LEN(F200)-3)),IF(RIGHT(F200,2)="k)",-1000*VALUE(MID(F200,2,LEN(F200)-3)),VALUE(SUBSTITUTE(F200,",","")))))),IF(RIGHT(F200,1)="T",1000000000000*VALUE(LEFT(F200,LEN(F200)-1)),IF(RIGHT(F200,1)="M",1000000*VALUE(LEFT(F200,LEN(F200)-1)),IF(RIGHT(F200,1)="B",1000000000*VALUE(LEFT(F200,LEN(F200)-1)),IF(RIGHT(F200,1)="%",0.01*VALUE(LEFT(F200,LEN(F200)-1)),IF(RIGHT(F200,1)="k",1000*VALUE(LEFT(F200,LEN(F200)-1)),VALUE(SUBSTITUTE(F200,",",""))))))))),"N/A")</f>
        <v/>
      </c>
      <c r="N200">
        <f>IFERROR(IF(TRIM(G200)="-", "N/A", IF(RIGHT(G200,1)=")",IF(RIGHT(G200,2)="T)",-1000000000000*VALUE(MID(G200,2,LEN(G200)-3)),IF(RIGHT(G200,2)="M)",-1000000*VALUE(MID(G200,2,LEN(G200)-3)),IF(RIGHT(G200,2)="B)",-1000000000*VALUE(MID(G200,2,LEN(G200)-3)),IF(RIGHT(G200,2)="k)",-1000*VALUE(MID(G200,2,LEN(G200)-3)),VALUE(SUBSTITUTE(G200,",","")))))),IF(RIGHT(G200,1)="T",1000000000000*VALUE(LEFT(G200,LEN(G200)-1)),IF(RIGHT(G200,1)="M",1000000*VALUE(LEFT(G200,LEN(G200)-1)),IF(RIGHT(G200,1)="B",1000000000*VALUE(LEFT(G200,LEN(G200)-1)),IF(RIGHT(G200,1)="%",0.01*VALUE(LEFT(G200,LEN(G200)-1)),IF(RIGHT(G200,1)="k",1000*VALUE(LEFT(G200,LEN(G200)-1)),VALUE(SUBSTITUTE(G200,",",""))))))))),"N/A")</f>
        <v/>
      </c>
      <c r="P200">
        <f>MAX(J200:N200)</f>
        <v/>
      </c>
      <c r="Q200">
        <f>IFERROR(J144+MATCH(P200,J200:N200,0)-1,"")</f>
        <v/>
      </c>
      <c r="R200">
        <f>IF(Q200="","",MIN(J200:N200))</f>
        <v/>
      </c>
      <c r="S200">
        <f>IFERROR(J144+MATCH(R200,J200:N200,0)-1,"")</f>
        <v/>
      </c>
      <c r="T200">
        <f>IFERROR(AVERAGE(J200:N200),"")</f>
        <v/>
      </c>
      <c r="U200">
        <f>IFERROR(STDEV(J200:N200),"")</f>
        <v/>
      </c>
      <c r="V200">
        <f>IFERROR(IF(C200="-","",IF(ISBLANK(B200),"",IF(OR(ISNUMBER(FIND("Growth",B200)),ISNUMBER(FIND("Margin",B200))),"",(J200-T200)/U200))),"")</f>
        <v/>
      </c>
      <c r="W200">
        <f>IFERROR(IF(OR(D200="-",ISBLANK(D200)),"",(K200-T200)/U200),"")</f>
        <v/>
      </c>
      <c r="X200">
        <f>IFERROR(IF(OR(E200="-",ISBLANK(E200)),"",(L200-T200)/U200),"")</f>
        <v/>
      </c>
      <c r="Y200">
        <f>IFERROR(IF(OR(F200="-",ISBLANK(F200)),"",(M200-T200)/U200),"")</f>
        <v/>
      </c>
      <c r="Z200">
        <f>IFERROR(IF(OR(G200="-",ISBLANK(G200)),"",(N200-T200)/U200),"")</f>
        <v/>
      </c>
      <c r="AA200">
        <f>IF(MAX(MAX(V200:Z200),ABS(MIN(V200:Z200)))=ABS(MIN(V200:Z200)),MIN(V200:Z200),MAX(V200:Z200))</f>
        <v/>
      </c>
      <c r="AB200">
        <f>IFERROR(V144+MATCH(AA200,V200:Z200,0)-1,"")</f>
        <v/>
      </c>
      <c r="AC200">
        <f>IF(AB200&lt;&gt;"",IF(S200=AB200,"Low",IF(AB200=Q200,"High","")),"")</f>
        <v/>
      </c>
      <c r="AE200">
        <f>IF(ISNUMBER(MATCH("N/A",J200:N200,0)),"",IFERROR((5 * SUMPRODUCT(J144:N144,J200:N200) - PRODUCT(SUM(J144:N144),SUM(J200:N200))) / ((5 * SUM((J144^2)+(K144^2)+(L144^2)+(M144^2)+(N144^2))) - SUM(J144:N144)^2),""))</f>
        <v/>
      </c>
      <c r="AF200">
        <f>IFERROR(CORREL(J144:N144,J200:N200),"")</f>
        <v/>
      </c>
      <c r="AZ200">
        <f>IF(Q200=S200,0,1)</f>
        <v/>
      </c>
      <c r="BA200">
        <f>IF(AZ200=1,IF(Q200="","",IF(Q200=N144,"Yes","No")),"")</f>
        <v/>
      </c>
      <c r="BB200">
        <f>IF(BA200="Yes",P200,"")</f>
        <v/>
      </c>
      <c r="BC200">
        <f>IF(AZ200=1,IF(S200="","",IF(S200=N144,"Yes","No")),"")</f>
        <v/>
      </c>
      <c r="BD200">
        <f>IF(BC200="Yes",R200,"")</f>
        <v/>
      </c>
      <c r="BE200">
        <f>IFERROR(IF(SIGN(AE200)=1,"Increasing",IF(SIGN(AE200)=-1,"Decreasing","")),"")</f>
        <v/>
      </c>
      <c r="BF200">
        <f>IF(OR(AND(BE200="Increasing",BA200="Yes"),AND(BE200="Decreasing",BC200="Yes")),"Yes","No")</f>
        <v/>
      </c>
      <c r="BG200">
        <f>IF(I200="pos_trend","Yes","No")</f>
        <v/>
      </c>
      <c r="BH200">
        <f>IF(AF200&lt;&gt;"",IF(ABS(AF200)&gt;0.8,"Yes","No"),"")</f>
        <v/>
      </c>
    </row>
    <row r="201" spans="1:60">
      <c r="I201">
        <f>IF(AND(K201&gt; J201, L201&gt; K201, M201&gt; L201, N201&gt; M201), "pos_trend", IF(AND(K201&lt; J201, L201&lt; K201, M201&lt; L201, N201&lt; M201), "neg_trend", "N/A"))</f>
        <v/>
      </c>
      <c r="J201">
        <f>IFERROR(IF(TRIM(C201)="-", "N/A", IF(RIGHT(C201,1)=")",IF(RIGHT(C201,2)="T)",-1000000000000*VALUE(MID(C201,2,LEN(C201)-3)),IF(RIGHT(C201,2)="M)",-1000000*VALUE(MID(C201,2,LEN(C201)-3)),IF(RIGHT(C201,2)="B)",-1000000000*VALUE(MID(C201,2,LEN(C201)-3)),IF(RIGHT(C201,2)="k)",-1000*VALUE(MID(C201,2,LEN(C201)-3)),VALUE(SUBSTITUTE(C201,",","")))))),IF(RIGHT(C201,1)="T",1000000000000*VALUE(LEFT(C201,LEN(C201)-1)),IF(RIGHT(C201,1)="M",1000000*VALUE(LEFT(C201,LEN(C201)-1)),IF(RIGHT(C201,1)="B",1000000000*VALUE(LEFT(C201,LEN(C201)-1)),IF(RIGHT(C201,1)="%",0.01*VALUE(LEFT(C201,LEN(C201)-1)),IF(RIGHT(C201,1)="k",1000*VALUE(LEFT(C201,LEN(C201)-1)),VALUE(SUBSTITUTE(C201,",",""))))))))),"N/A")</f>
        <v/>
      </c>
      <c r="K201">
        <f>IFERROR(IF(TRIM(D201)="-", "N/A", IF(RIGHT(D201,1)=")",IF(RIGHT(D201,2)="T)",-1000000000000*VALUE(MID(D201,2,LEN(D201)-3)),IF(RIGHT(D201,2)="M)",-1000000*VALUE(MID(D201,2,LEN(D201)-3)),IF(RIGHT(D201,2)="B)",-1000000000*VALUE(MID(D201,2,LEN(D201)-3)),IF(RIGHT(D201,2)="k)",-1000*VALUE(MID(D201,2,LEN(D201)-3)),VALUE(SUBSTITUTE(D201,",","")))))),IF(RIGHT(D201,1)="T",1000000000000*VALUE(LEFT(D201,LEN(D201)-1)),IF(RIGHT(D201,1)="M",1000000*VALUE(LEFT(D201,LEN(D201)-1)),IF(RIGHT(D201,1)="B",1000000000*VALUE(LEFT(D201,LEN(D201)-1)),IF(RIGHT(D201,1)="%",0.01*VALUE(LEFT(D201,LEN(D201)-1)),IF(RIGHT(D201,1)="k",1000*VALUE(LEFT(D201,LEN(D201)-1)),VALUE(SUBSTITUTE(D201,",",""))))))))),"N/A")</f>
        <v/>
      </c>
      <c r="L201">
        <f>IFERROR(IF(TRIM(E201)="-", "N/A", IF(RIGHT(E201,1)=")",IF(RIGHT(E201,2)="T)",-1000000000000*VALUE(MID(E201,2,LEN(E201)-3)),IF(RIGHT(E201,2)="M)",-1000000*VALUE(MID(E201,2,LEN(E201)-3)),IF(RIGHT(E201,2)="B)",-1000000000*VALUE(MID(E201,2,LEN(E201)-3)),IF(RIGHT(E201,2)="k)",-1000*VALUE(MID(E201,2,LEN(E201)-3)),VALUE(SUBSTITUTE(E201,",","")))))),IF(RIGHT(E201,1)="T",1000000000000*VALUE(LEFT(E201,LEN(E201)-1)),IF(RIGHT(E201,1)="M",1000000*VALUE(LEFT(E201,LEN(E201)-1)),IF(RIGHT(E201,1)="B",1000000000*VALUE(LEFT(E201,LEN(E201)-1)),IF(RIGHT(E201,1)="%",0.01*VALUE(LEFT(E201,LEN(E201)-1)),IF(RIGHT(E201,1)="k",1000*VALUE(LEFT(E201,LEN(E201)-1)),VALUE(SUBSTITUTE(E201,",",""))))))))),"N/A")</f>
        <v/>
      </c>
      <c r="M201">
        <f>IFERROR(IF(TRIM(F201)="-", "N/A", IF(RIGHT(F201,1)=")",IF(RIGHT(F201,2)="T)",-1000000000000*VALUE(MID(F201,2,LEN(F201)-3)),IF(RIGHT(F201,2)="M)",-1000000*VALUE(MID(F201,2,LEN(F201)-3)),IF(RIGHT(F201,2)="B)",-1000000000*VALUE(MID(F201,2,LEN(F201)-3)),IF(RIGHT(F201,2)="k)",-1000*VALUE(MID(F201,2,LEN(F201)-3)),VALUE(SUBSTITUTE(F201,",","")))))),IF(RIGHT(F201,1)="T",1000000000000*VALUE(LEFT(F201,LEN(F201)-1)),IF(RIGHT(F201,1)="M",1000000*VALUE(LEFT(F201,LEN(F201)-1)),IF(RIGHT(F201,1)="B",1000000000*VALUE(LEFT(F201,LEN(F201)-1)),IF(RIGHT(F201,1)="%",0.01*VALUE(LEFT(F201,LEN(F201)-1)),IF(RIGHT(F201,1)="k",1000*VALUE(LEFT(F201,LEN(F201)-1)),VALUE(SUBSTITUTE(F201,",",""))))))))),"N/A")</f>
        <v/>
      </c>
      <c r="N201">
        <f>IFERROR(IF(TRIM(G201)="-", "N/A", IF(RIGHT(G201,1)=")",IF(RIGHT(G201,2)="T)",-1000000000000*VALUE(MID(G201,2,LEN(G201)-3)),IF(RIGHT(G201,2)="M)",-1000000*VALUE(MID(G201,2,LEN(G201)-3)),IF(RIGHT(G201,2)="B)",-1000000000*VALUE(MID(G201,2,LEN(G201)-3)),IF(RIGHT(G201,2)="k)",-1000*VALUE(MID(G201,2,LEN(G201)-3)),VALUE(SUBSTITUTE(G201,",","")))))),IF(RIGHT(G201,1)="T",1000000000000*VALUE(LEFT(G201,LEN(G201)-1)),IF(RIGHT(G201,1)="M",1000000*VALUE(LEFT(G201,LEN(G201)-1)),IF(RIGHT(G201,1)="B",1000000000*VALUE(LEFT(G201,LEN(G201)-1)),IF(RIGHT(G201,1)="%",0.01*VALUE(LEFT(G201,LEN(G201)-1)),IF(RIGHT(G201,1)="k",1000*VALUE(LEFT(G201,LEN(G201)-1)),VALUE(SUBSTITUTE(G201,",",""))))))))),"N/A")</f>
        <v/>
      </c>
      <c r="P201">
        <f>MAX(J201:N201)</f>
        <v/>
      </c>
      <c r="Q201">
        <f>IFERROR(J144+MATCH(P201,J201:N201,0)-1,"")</f>
        <v/>
      </c>
      <c r="R201">
        <f>IF(Q201="","",MIN(J201:N201))</f>
        <v/>
      </c>
      <c r="S201">
        <f>IFERROR(J144+MATCH(R201,J201:N201,0)-1,"")</f>
        <v/>
      </c>
      <c r="T201">
        <f>IFERROR(AVERAGE(J201:N201),"")</f>
        <v/>
      </c>
      <c r="U201">
        <f>IFERROR(STDEV(J201:N201),"")</f>
        <v/>
      </c>
      <c r="V201">
        <f>IFERROR(IF(C201="-","",IF(ISBLANK(B201),"",IF(OR(ISNUMBER(FIND("Growth",B201)),ISNUMBER(FIND("Margin",B201))),"",(J201-T201)/U201))),"")</f>
        <v/>
      </c>
      <c r="W201">
        <f>IFERROR(IF(OR(D201="-",ISBLANK(D201)),"",(K201-T201)/U201),"")</f>
        <v/>
      </c>
      <c r="X201">
        <f>IFERROR(IF(OR(E201="-",ISBLANK(E201)),"",(L201-T201)/U201),"")</f>
        <v/>
      </c>
      <c r="Y201">
        <f>IFERROR(IF(OR(F201="-",ISBLANK(F201)),"",(M201-T201)/U201),"")</f>
        <v/>
      </c>
      <c r="Z201">
        <f>IFERROR(IF(OR(G201="-",ISBLANK(G201)),"",(N201-T201)/U201),"")</f>
        <v/>
      </c>
      <c r="AA201">
        <f>IF(MAX(MAX(V201:Z201),ABS(MIN(V201:Z201)))=ABS(MIN(V201:Z201)),MIN(V201:Z201),MAX(V201:Z201))</f>
        <v/>
      </c>
      <c r="AB201">
        <f>IFERROR(V144+MATCH(AA201,V201:Z201,0)-1,"")</f>
        <v/>
      </c>
      <c r="AC201">
        <f>IF(AB201&lt;&gt;"",IF(S201=AB201,"Low",IF(AB201=Q201,"High","")),"")</f>
        <v/>
      </c>
      <c r="AE201">
        <f>IF(ISNUMBER(MATCH("N/A",J201:N201,0)),"",IFERROR((5 * SUMPRODUCT(J144:N144,J201:N201) - PRODUCT(SUM(J144:N144),SUM(J201:N201))) / ((5 * SUM((J144^2)+(K144^2)+(L144^2)+(M144^2)+(N144^2))) - SUM(J144:N144)^2),""))</f>
        <v/>
      </c>
      <c r="AF201">
        <f>IFERROR(CORREL(J144:N144,J201:N201),"")</f>
        <v/>
      </c>
      <c r="AZ201">
        <f>IF(Q201=S201,0,1)</f>
        <v/>
      </c>
      <c r="BA201">
        <f>IF(AZ201=1,IF(Q201="","",IF(Q201=N144,"Yes","No")),"")</f>
        <v/>
      </c>
      <c r="BB201">
        <f>IF(BA201="Yes",P201,"")</f>
        <v/>
      </c>
      <c r="BC201">
        <f>IF(AZ201=1,IF(S201="","",IF(S201=N144,"Yes","No")),"")</f>
        <v/>
      </c>
      <c r="BD201">
        <f>IF(BC201="Yes",R201,"")</f>
        <v/>
      </c>
      <c r="BE201">
        <f>IFERROR(IF(SIGN(AE201)=1,"Increasing",IF(SIGN(AE201)=-1,"Decreasing","")),"")</f>
        <v/>
      </c>
      <c r="BF201">
        <f>IF(OR(AND(BE201="Increasing",BA201="Yes"),AND(BE201="Decreasing",BC201="Yes")),"Yes","No")</f>
        <v/>
      </c>
      <c r="BG201">
        <f>IF(I201="pos_trend","Yes","No")</f>
        <v/>
      </c>
      <c r="BH201">
        <f>IF(AF201&lt;&gt;"",IF(ABS(AF201)&gt;0.8,"Yes","No"),"")</f>
        <v/>
      </c>
    </row>
    <row r="202" spans="1:60">
      <c r="I202">
        <f>IF(AND(K202&gt; J202, L202&gt; K202, M202&gt; L202, N202&gt; M202), "pos_trend", IF(AND(K202&lt; J202, L202&lt; K202, M202&lt; L202, N202&lt; M202), "neg_trend", "N/A"))</f>
        <v/>
      </c>
      <c r="J202">
        <f>IFERROR(IF(TRIM(C202)="-", "N/A", IF(RIGHT(C202,1)=")",IF(RIGHT(C202,2)="T)",-1000000000000*VALUE(MID(C202,2,LEN(C202)-3)),IF(RIGHT(C202,2)="M)",-1000000*VALUE(MID(C202,2,LEN(C202)-3)),IF(RIGHT(C202,2)="B)",-1000000000*VALUE(MID(C202,2,LEN(C202)-3)),IF(RIGHT(C202,2)="k)",-1000*VALUE(MID(C202,2,LEN(C202)-3)),VALUE(SUBSTITUTE(C202,",","")))))),IF(RIGHT(C202,1)="T",1000000000000*VALUE(LEFT(C202,LEN(C202)-1)),IF(RIGHT(C202,1)="M",1000000*VALUE(LEFT(C202,LEN(C202)-1)),IF(RIGHT(C202,1)="B",1000000000*VALUE(LEFT(C202,LEN(C202)-1)),IF(RIGHT(C202,1)="%",0.01*VALUE(LEFT(C202,LEN(C202)-1)),IF(RIGHT(C202,1)="k",1000*VALUE(LEFT(C202,LEN(C202)-1)),VALUE(SUBSTITUTE(C202,",",""))))))))),"N/A")</f>
        <v/>
      </c>
      <c r="K202">
        <f>IFERROR(IF(TRIM(D202)="-", "N/A", IF(RIGHT(D202,1)=")",IF(RIGHT(D202,2)="T)",-1000000000000*VALUE(MID(D202,2,LEN(D202)-3)),IF(RIGHT(D202,2)="M)",-1000000*VALUE(MID(D202,2,LEN(D202)-3)),IF(RIGHT(D202,2)="B)",-1000000000*VALUE(MID(D202,2,LEN(D202)-3)),IF(RIGHT(D202,2)="k)",-1000*VALUE(MID(D202,2,LEN(D202)-3)),VALUE(SUBSTITUTE(D202,",","")))))),IF(RIGHT(D202,1)="T",1000000000000*VALUE(LEFT(D202,LEN(D202)-1)),IF(RIGHT(D202,1)="M",1000000*VALUE(LEFT(D202,LEN(D202)-1)),IF(RIGHT(D202,1)="B",1000000000*VALUE(LEFT(D202,LEN(D202)-1)),IF(RIGHT(D202,1)="%",0.01*VALUE(LEFT(D202,LEN(D202)-1)),IF(RIGHT(D202,1)="k",1000*VALUE(LEFT(D202,LEN(D202)-1)),VALUE(SUBSTITUTE(D202,",",""))))))))),"N/A")</f>
        <v/>
      </c>
      <c r="L202">
        <f>IFERROR(IF(TRIM(E202)="-", "N/A", IF(RIGHT(E202,1)=")",IF(RIGHT(E202,2)="T)",-1000000000000*VALUE(MID(E202,2,LEN(E202)-3)),IF(RIGHT(E202,2)="M)",-1000000*VALUE(MID(E202,2,LEN(E202)-3)),IF(RIGHT(E202,2)="B)",-1000000000*VALUE(MID(E202,2,LEN(E202)-3)),IF(RIGHT(E202,2)="k)",-1000*VALUE(MID(E202,2,LEN(E202)-3)),VALUE(SUBSTITUTE(E202,",","")))))),IF(RIGHT(E202,1)="T",1000000000000*VALUE(LEFT(E202,LEN(E202)-1)),IF(RIGHT(E202,1)="M",1000000*VALUE(LEFT(E202,LEN(E202)-1)),IF(RIGHT(E202,1)="B",1000000000*VALUE(LEFT(E202,LEN(E202)-1)),IF(RIGHT(E202,1)="%",0.01*VALUE(LEFT(E202,LEN(E202)-1)),IF(RIGHT(E202,1)="k",1000*VALUE(LEFT(E202,LEN(E202)-1)),VALUE(SUBSTITUTE(E202,",",""))))))))),"N/A")</f>
        <v/>
      </c>
      <c r="M202">
        <f>IFERROR(IF(TRIM(F202)="-", "N/A", IF(RIGHT(F202,1)=")",IF(RIGHT(F202,2)="T)",-1000000000000*VALUE(MID(F202,2,LEN(F202)-3)),IF(RIGHT(F202,2)="M)",-1000000*VALUE(MID(F202,2,LEN(F202)-3)),IF(RIGHT(F202,2)="B)",-1000000000*VALUE(MID(F202,2,LEN(F202)-3)),IF(RIGHT(F202,2)="k)",-1000*VALUE(MID(F202,2,LEN(F202)-3)),VALUE(SUBSTITUTE(F202,",","")))))),IF(RIGHT(F202,1)="T",1000000000000*VALUE(LEFT(F202,LEN(F202)-1)),IF(RIGHT(F202,1)="M",1000000*VALUE(LEFT(F202,LEN(F202)-1)),IF(RIGHT(F202,1)="B",1000000000*VALUE(LEFT(F202,LEN(F202)-1)),IF(RIGHT(F202,1)="%",0.01*VALUE(LEFT(F202,LEN(F202)-1)),IF(RIGHT(F202,1)="k",1000*VALUE(LEFT(F202,LEN(F202)-1)),VALUE(SUBSTITUTE(F202,",",""))))))))),"N/A")</f>
        <v/>
      </c>
      <c r="N202">
        <f>IFERROR(IF(TRIM(G202)="-", "N/A", IF(RIGHT(G202,1)=")",IF(RIGHT(G202,2)="T)",-1000000000000*VALUE(MID(G202,2,LEN(G202)-3)),IF(RIGHT(G202,2)="M)",-1000000*VALUE(MID(G202,2,LEN(G202)-3)),IF(RIGHT(G202,2)="B)",-1000000000*VALUE(MID(G202,2,LEN(G202)-3)),IF(RIGHT(G202,2)="k)",-1000*VALUE(MID(G202,2,LEN(G202)-3)),VALUE(SUBSTITUTE(G202,",","")))))),IF(RIGHT(G202,1)="T",1000000000000*VALUE(LEFT(G202,LEN(G202)-1)),IF(RIGHT(G202,1)="M",1000000*VALUE(LEFT(G202,LEN(G202)-1)),IF(RIGHT(G202,1)="B",1000000000*VALUE(LEFT(G202,LEN(G202)-1)),IF(RIGHT(G202,1)="%",0.01*VALUE(LEFT(G202,LEN(G202)-1)),IF(RIGHT(G202,1)="k",1000*VALUE(LEFT(G202,LEN(G202)-1)),VALUE(SUBSTITUTE(G202,",",""))))))))),"N/A")</f>
        <v/>
      </c>
      <c r="P202">
        <f>MAX(J202:N202)</f>
        <v/>
      </c>
      <c r="Q202">
        <f>IFERROR(J144+MATCH(P202,J202:N202,0)-1,"")</f>
        <v/>
      </c>
      <c r="R202">
        <f>IF(Q202="","",MIN(J202:N202))</f>
        <v/>
      </c>
      <c r="S202">
        <f>IFERROR(J144+MATCH(R202,J202:N202,0)-1,"")</f>
        <v/>
      </c>
      <c r="T202">
        <f>IFERROR(AVERAGE(J202:N202),"")</f>
        <v/>
      </c>
      <c r="U202">
        <f>IFERROR(STDEV(J202:N202),"")</f>
        <v/>
      </c>
      <c r="V202">
        <f>IFERROR(IF(C202="-","",IF(ISBLANK(B202),"",IF(OR(ISNUMBER(FIND("Growth",B202)),ISNUMBER(FIND("Margin",B202))),"",(J202-T202)/U202))),"")</f>
        <v/>
      </c>
      <c r="W202">
        <f>IFERROR(IF(OR(D202="-",ISBLANK(D202)),"",(K202-T202)/U202),"")</f>
        <v/>
      </c>
      <c r="X202">
        <f>IFERROR(IF(OR(E202="-",ISBLANK(E202)),"",(L202-T202)/U202),"")</f>
        <v/>
      </c>
      <c r="Y202">
        <f>IFERROR(IF(OR(F202="-",ISBLANK(F202)),"",(M202-T202)/U202),"")</f>
        <v/>
      </c>
      <c r="Z202">
        <f>IFERROR(IF(OR(G202="-",ISBLANK(G202)),"",(N202-T202)/U202),"")</f>
        <v/>
      </c>
      <c r="AA202">
        <f>IF(MAX(MAX(V202:Z202),ABS(MIN(V202:Z202)))=ABS(MIN(V202:Z202)),MIN(V202:Z202),MAX(V202:Z202))</f>
        <v/>
      </c>
      <c r="AB202">
        <f>IFERROR(V144+MATCH(AA202,V202:Z202,0)-1,"")</f>
        <v/>
      </c>
      <c r="AC202">
        <f>IF(AB202&lt;&gt;"",IF(S202=AB202,"Low",IF(AB202=Q202,"High","")),"")</f>
        <v/>
      </c>
      <c r="AE202">
        <f>IF(ISNUMBER(MATCH("N/A",J202:N202,0)),"",IFERROR((5 * SUMPRODUCT(J144:N144,J202:N202) - PRODUCT(SUM(J144:N144),SUM(J202:N202))) / ((5 * SUM((J144^2)+(K144^2)+(L144^2)+(M144^2)+(N144^2))) - SUM(J144:N144)^2),""))</f>
        <v/>
      </c>
      <c r="AF202">
        <f>IFERROR(CORREL(J144:N144,J202:N202),"")</f>
        <v/>
      </c>
      <c r="AZ202">
        <f>IF(Q202=S202,0,1)</f>
        <v/>
      </c>
      <c r="BA202">
        <f>IF(AZ202=1,IF(Q202="","",IF(Q202=N144,"Yes","No")),"")</f>
        <v/>
      </c>
      <c r="BB202">
        <f>IF(BA202="Yes",P202,"")</f>
        <v/>
      </c>
      <c r="BC202">
        <f>IF(AZ202=1,IF(S202="","",IF(S202=N144,"Yes","No")),"")</f>
        <v/>
      </c>
      <c r="BD202">
        <f>IF(BC202="Yes",R202,"")</f>
        <v/>
      </c>
      <c r="BE202">
        <f>IFERROR(IF(SIGN(AE202)=1,"Increasing",IF(SIGN(AE202)=-1,"Decreasing","")),"")</f>
        <v/>
      </c>
      <c r="BF202">
        <f>IF(OR(AND(BE202="Increasing",BA202="Yes"),AND(BE202="Decreasing",BC202="Yes")),"Yes","No")</f>
        <v/>
      </c>
      <c r="BG202">
        <f>IF(I202="pos_trend","Yes","No")</f>
        <v/>
      </c>
      <c r="BH202">
        <f>IF(AF202&lt;&gt;"",IF(ABS(AF202)&gt;0.8,"Yes","No"),"")</f>
        <v/>
      </c>
    </row>
    <row r="203" spans="1:60">
      <c r="I203">
        <f>IF(AND(K203&gt; J203, L203&gt; K203, M203&gt; L203, N203&gt; M203), "pos_trend", IF(AND(K203&lt; J203, L203&lt; K203, M203&lt; L203, N203&lt; M203), "neg_trend", "N/A"))</f>
        <v/>
      </c>
      <c r="J203">
        <f>IFERROR(IF(TRIM(C203)="-", "N/A", IF(RIGHT(C203,1)=")",IF(RIGHT(C203,2)="T)",-1000000000000*VALUE(MID(C203,2,LEN(C203)-3)),IF(RIGHT(C203,2)="M)",-1000000*VALUE(MID(C203,2,LEN(C203)-3)),IF(RIGHT(C203,2)="B)",-1000000000*VALUE(MID(C203,2,LEN(C203)-3)),IF(RIGHT(C203,2)="k)",-1000*VALUE(MID(C203,2,LEN(C203)-3)),VALUE(SUBSTITUTE(C203,",","")))))),IF(RIGHT(C203,1)="T",1000000000000*VALUE(LEFT(C203,LEN(C203)-1)),IF(RIGHT(C203,1)="M",1000000*VALUE(LEFT(C203,LEN(C203)-1)),IF(RIGHT(C203,1)="B",1000000000*VALUE(LEFT(C203,LEN(C203)-1)),IF(RIGHT(C203,1)="%",0.01*VALUE(LEFT(C203,LEN(C203)-1)),IF(RIGHT(C203,1)="k",1000*VALUE(LEFT(C203,LEN(C203)-1)),VALUE(SUBSTITUTE(C203,",",""))))))))),"N/A")</f>
        <v/>
      </c>
      <c r="K203">
        <f>IFERROR(IF(TRIM(D203)="-", "N/A", IF(RIGHT(D203,1)=")",IF(RIGHT(D203,2)="T)",-1000000000000*VALUE(MID(D203,2,LEN(D203)-3)),IF(RIGHT(D203,2)="M)",-1000000*VALUE(MID(D203,2,LEN(D203)-3)),IF(RIGHT(D203,2)="B)",-1000000000*VALUE(MID(D203,2,LEN(D203)-3)),IF(RIGHT(D203,2)="k)",-1000*VALUE(MID(D203,2,LEN(D203)-3)),VALUE(SUBSTITUTE(D203,",","")))))),IF(RIGHT(D203,1)="T",1000000000000*VALUE(LEFT(D203,LEN(D203)-1)),IF(RIGHT(D203,1)="M",1000000*VALUE(LEFT(D203,LEN(D203)-1)),IF(RIGHT(D203,1)="B",1000000000*VALUE(LEFT(D203,LEN(D203)-1)),IF(RIGHT(D203,1)="%",0.01*VALUE(LEFT(D203,LEN(D203)-1)),IF(RIGHT(D203,1)="k",1000*VALUE(LEFT(D203,LEN(D203)-1)),VALUE(SUBSTITUTE(D203,",",""))))))))),"N/A")</f>
        <v/>
      </c>
      <c r="L203">
        <f>IFERROR(IF(TRIM(E203)="-", "N/A", IF(RIGHT(E203,1)=")",IF(RIGHT(E203,2)="T)",-1000000000000*VALUE(MID(E203,2,LEN(E203)-3)),IF(RIGHT(E203,2)="M)",-1000000*VALUE(MID(E203,2,LEN(E203)-3)),IF(RIGHT(E203,2)="B)",-1000000000*VALUE(MID(E203,2,LEN(E203)-3)),IF(RIGHT(E203,2)="k)",-1000*VALUE(MID(E203,2,LEN(E203)-3)),VALUE(SUBSTITUTE(E203,",","")))))),IF(RIGHT(E203,1)="T",1000000000000*VALUE(LEFT(E203,LEN(E203)-1)),IF(RIGHT(E203,1)="M",1000000*VALUE(LEFT(E203,LEN(E203)-1)),IF(RIGHT(E203,1)="B",1000000000*VALUE(LEFT(E203,LEN(E203)-1)),IF(RIGHT(E203,1)="%",0.01*VALUE(LEFT(E203,LEN(E203)-1)),IF(RIGHT(E203,1)="k",1000*VALUE(LEFT(E203,LEN(E203)-1)),VALUE(SUBSTITUTE(E203,",",""))))))))),"N/A")</f>
        <v/>
      </c>
      <c r="M203">
        <f>IFERROR(IF(TRIM(F203)="-", "N/A", IF(RIGHT(F203,1)=")",IF(RIGHT(F203,2)="T)",-1000000000000*VALUE(MID(F203,2,LEN(F203)-3)),IF(RIGHT(F203,2)="M)",-1000000*VALUE(MID(F203,2,LEN(F203)-3)),IF(RIGHT(F203,2)="B)",-1000000000*VALUE(MID(F203,2,LEN(F203)-3)),IF(RIGHT(F203,2)="k)",-1000*VALUE(MID(F203,2,LEN(F203)-3)),VALUE(SUBSTITUTE(F203,",","")))))),IF(RIGHT(F203,1)="T",1000000000000*VALUE(LEFT(F203,LEN(F203)-1)),IF(RIGHT(F203,1)="M",1000000*VALUE(LEFT(F203,LEN(F203)-1)),IF(RIGHT(F203,1)="B",1000000000*VALUE(LEFT(F203,LEN(F203)-1)),IF(RIGHT(F203,1)="%",0.01*VALUE(LEFT(F203,LEN(F203)-1)),IF(RIGHT(F203,1)="k",1000*VALUE(LEFT(F203,LEN(F203)-1)),VALUE(SUBSTITUTE(F203,",",""))))))))),"N/A")</f>
        <v/>
      </c>
      <c r="N203">
        <f>IFERROR(IF(TRIM(G203)="-", "N/A", IF(RIGHT(G203,1)=")",IF(RIGHT(G203,2)="T)",-1000000000000*VALUE(MID(G203,2,LEN(G203)-3)),IF(RIGHT(G203,2)="M)",-1000000*VALUE(MID(G203,2,LEN(G203)-3)),IF(RIGHT(G203,2)="B)",-1000000000*VALUE(MID(G203,2,LEN(G203)-3)),IF(RIGHT(G203,2)="k)",-1000*VALUE(MID(G203,2,LEN(G203)-3)),VALUE(SUBSTITUTE(G203,",","")))))),IF(RIGHT(G203,1)="T",1000000000000*VALUE(LEFT(G203,LEN(G203)-1)),IF(RIGHT(G203,1)="M",1000000*VALUE(LEFT(G203,LEN(G203)-1)),IF(RIGHT(G203,1)="B",1000000000*VALUE(LEFT(G203,LEN(G203)-1)),IF(RIGHT(G203,1)="%",0.01*VALUE(LEFT(G203,LEN(G203)-1)),IF(RIGHT(G203,1)="k",1000*VALUE(LEFT(G203,LEN(G203)-1)),VALUE(SUBSTITUTE(G203,",",""))))))))),"N/A")</f>
        <v/>
      </c>
      <c r="P203">
        <f>MAX(J203:N203)</f>
        <v/>
      </c>
      <c r="Q203">
        <f>IFERROR(J144+MATCH(P203,J203:N203,0)-1,"")</f>
        <v/>
      </c>
      <c r="R203">
        <f>IF(Q203="","",MIN(J203:N203))</f>
        <v/>
      </c>
      <c r="S203">
        <f>IFERROR(J144+MATCH(R203,J203:N203,0)-1,"")</f>
        <v/>
      </c>
      <c r="T203">
        <f>IFERROR(AVERAGE(J203:N203),"")</f>
        <v/>
      </c>
      <c r="U203">
        <f>IFERROR(STDEV(J203:N203),"")</f>
        <v/>
      </c>
      <c r="V203">
        <f>IFERROR(IF(C203="-","",IF(ISBLANK(B203),"",IF(OR(ISNUMBER(FIND("Growth",B203)),ISNUMBER(FIND("Margin",B203))),"",(J203-T203)/U203))),"")</f>
        <v/>
      </c>
      <c r="W203">
        <f>IFERROR(IF(OR(D203="-",ISBLANK(D203)),"",(K203-T203)/U203),"")</f>
        <v/>
      </c>
      <c r="X203">
        <f>IFERROR(IF(OR(E203="-",ISBLANK(E203)),"",(L203-T203)/U203),"")</f>
        <v/>
      </c>
      <c r="Y203">
        <f>IFERROR(IF(OR(F203="-",ISBLANK(F203)),"",(M203-T203)/U203),"")</f>
        <v/>
      </c>
      <c r="Z203">
        <f>IFERROR(IF(OR(G203="-",ISBLANK(G203)),"",(N203-T203)/U203),"")</f>
        <v/>
      </c>
      <c r="AA203">
        <f>IF(MAX(MAX(V203:Z203),ABS(MIN(V203:Z203)))=ABS(MIN(V203:Z203)),MIN(V203:Z203),MAX(V203:Z203))</f>
        <v/>
      </c>
      <c r="AB203">
        <f>IFERROR(V144+MATCH(AA203,V203:Z203,0)-1,"")</f>
        <v/>
      </c>
      <c r="AC203">
        <f>IF(AB203&lt;&gt;"",IF(S203=AB203,"Low",IF(AB203=Q203,"High","")),"")</f>
        <v/>
      </c>
      <c r="AE203">
        <f>IF(ISNUMBER(MATCH("N/A",J203:N203,0)),"",IFERROR((5 * SUMPRODUCT(J144:N144,J203:N203) - PRODUCT(SUM(J144:N144),SUM(J203:N203))) / ((5 * SUM((J144^2)+(K144^2)+(L144^2)+(M144^2)+(N144^2))) - SUM(J144:N144)^2),""))</f>
        <v/>
      </c>
      <c r="AF203">
        <f>IFERROR(CORREL(J144:N144,J203:N203),"")</f>
        <v/>
      </c>
      <c r="AZ203">
        <f>IF(Q203=S203,0,1)</f>
        <v/>
      </c>
      <c r="BA203">
        <f>IF(AZ203=1,IF(Q203="","",IF(Q203=N144,"Yes","No")),"")</f>
        <v/>
      </c>
      <c r="BB203">
        <f>IF(BA203="Yes",P203,"")</f>
        <v/>
      </c>
      <c r="BC203">
        <f>IF(AZ203=1,IF(S203="","",IF(S203=N144,"Yes","No")),"")</f>
        <v/>
      </c>
      <c r="BD203">
        <f>IF(BC203="Yes",R203,"")</f>
        <v/>
      </c>
      <c r="BE203">
        <f>IFERROR(IF(SIGN(AE203)=1,"Increasing",IF(SIGN(AE203)=-1,"Decreasing","")),"")</f>
        <v/>
      </c>
      <c r="BF203">
        <f>IF(OR(AND(BE203="Increasing",BA203="Yes"),AND(BE203="Decreasing",BC203="Yes")),"Yes","No")</f>
        <v/>
      </c>
      <c r="BG203">
        <f>IF(I203="pos_trend","Yes","No")</f>
        <v/>
      </c>
      <c r="BH203">
        <f>IF(AF203&lt;&gt;"",IF(ABS(AF203)&gt;0.8,"Yes","No"),"")</f>
        <v/>
      </c>
    </row>
    <row r="204" spans="1:60">
      <c r="I204">
        <f>IF(AND(K204&gt; J204, L204&gt; K204, M204&gt; L204, N204&gt; M204), "pos_trend", IF(AND(K204&lt; J204, L204&lt; K204, M204&lt; L204, N204&lt; M204), "neg_trend", "N/A"))</f>
        <v/>
      </c>
      <c r="J204">
        <f>IFERROR(IF(TRIM(C204)="-", "N/A", IF(RIGHT(C204,1)=")",IF(RIGHT(C204,2)="T)",-1000000000000*VALUE(MID(C204,2,LEN(C204)-3)),IF(RIGHT(C204,2)="M)",-1000000*VALUE(MID(C204,2,LEN(C204)-3)),IF(RIGHT(C204,2)="B)",-1000000000*VALUE(MID(C204,2,LEN(C204)-3)),IF(RIGHT(C204,2)="k)",-1000*VALUE(MID(C204,2,LEN(C204)-3)),VALUE(SUBSTITUTE(C204,",","")))))),IF(RIGHT(C204,1)="T",1000000000000*VALUE(LEFT(C204,LEN(C204)-1)),IF(RIGHT(C204,1)="M",1000000*VALUE(LEFT(C204,LEN(C204)-1)),IF(RIGHT(C204,1)="B",1000000000*VALUE(LEFT(C204,LEN(C204)-1)),IF(RIGHT(C204,1)="%",0.01*VALUE(LEFT(C204,LEN(C204)-1)),IF(RIGHT(C204,1)="k",1000*VALUE(LEFT(C204,LEN(C204)-1)),VALUE(SUBSTITUTE(C204,",",""))))))))),"N/A")</f>
        <v/>
      </c>
      <c r="K204">
        <f>IFERROR(IF(TRIM(D204)="-", "N/A", IF(RIGHT(D204,1)=")",IF(RIGHT(D204,2)="T)",-1000000000000*VALUE(MID(D204,2,LEN(D204)-3)),IF(RIGHT(D204,2)="M)",-1000000*VALUE(MID(D204,2,LEN(D204)-3)),IF(RIGHT(D204,2)="B)",-1000000000*VALUE(MID(D204,2,LEN(D204)-3)),IF(RIGHT(D204,2)="k)",-1000*VALUE(MID(D204,2,LEN(D204)-3)),VALUE(SUBSTITUTE(D204,",","")))))),IF(RIGHT(D204,1)="T",1000000000000*VALUE(LEFT(D204,LEN(D204)-1)),IF(RIGHT(D204,1)="M",1000000*VALUE(LEFT(D204,LEN(D204)-1)),IF(RIGHT(D204,1)="B",1000000000*VALUE(LEFT(D204,LEN(D204)-1)),IF(RIGHT(D204,1)="%",0.01*VALUE(LEFT(D204,LEN(D204)-1)),IF(RIGHT(D204,1)="k",1000*VALUE(LEFT(D204,LEN(D204)-1)),VALUE(SUBSTITUTE(D204,",",""))))))))),"N/A")</f>
        <v/>
      </c>
      <c r="L204">
        <f>IFERROR(IF(TRIM(E204)="-", "N/A", IF(RIGHT(E204,1)=")",IF(RIGHT(E204,2)="T)",-1000000000000*VALUE(MID(E204,2,LEN(E204)-3)),IF(RIGHT(E204,2)="M)",-1000000*VALUE(MID(E204,2,LEN(E204)-3)),IF(RIGHT(E204,2)="B)",-1000000000*VALUE(MID(E204,2,LEN(E204)-3)),IF(RIGHT(E204,2)="k)",-1000*VALUE(MID(E204,2,LEN(E204)-3)),VALUE(SUBSTITUTE(E204,",","")))))),IF(RIGHT(E204,1)="T",1000000000000*VALUE(LEFT(E204,LEN(E204)-1)),IF(RIGHT(E204,1)="M",1000000*VALUE(LEFT(E204,LEN(E204)-1)),IF(RIGHT(E204,1)="B",1000000000*VALUE(LEFT(E204,LEN(E204)-1)),IF(RIGHT(E204,1)="%",0.01*VALUE(LEFT(E204,LEN(E204)-1)),IF(RIGHT(E204,1)="k",1000*VALUE(LEFT(E204,LEN(E204)-1)),VALUE(SUBSTITUTE(E204,",",""))))))))),"N/A")</f>
        <v/>
      </c>
      <c r="M204">
        <f>IFERROR(IF(TRIM(F204)="-", "N/A", IF(RIGHT(F204,1)=")",IF(RIGHT(F204,2)="T)",-1000000000000*VALUE(MID(F204,2,LEN(F204)-3)),IF(RIGHT(F204,2)="M)",-1000000*VALUE(MID(F204,2,LEN(F204)-3)),IF(RIGHT(F204,2)="B)",-1000000000*VALUE(MID(F204,2,LEN(F204)-3)),IF(RIGHT(F204,2)="k)",-1000*VALUE(MID(F204,2,LEN(F204)-3)),VALUE(SUBSTITUTE(F204,",","")))))),IF(RIGHT(F204,1)="T",1000000000000*VALUE(LEFT(F204,LEN(F204)-1)),IF(RIGHT(F204,1)="M",1000000*VALUE(LEFT(F204,LEN(F204)-1)),IF(RIGHT(F204,1)="B",1000000000*VALUE(LEFT(F204,LEN(F204)-1)),IF(RIGHT(F204,1)="%",0.01*VALUE(LEFT(F204,LEN(F204)-1)),IF(RIGHT(F204,1)="k",1000*VALUE(LEFT(F204,LEN(F204)-1)),VALUE(SUBSTITUTE(F204,",",""))))))))),"N/A")</f>
        <v/>
      </c>
      <c r="N204">
        <f>IFERROR(IF(TRIM(G204)="-", "N/A", IF(RIGHT(G204,1)=")",IF(RIGHT(G204,2)="T)",-1000000000000*VALUE(MID(G204,2,LEN(G204)-3)),IF(RIGHT(G204,2)="M)",-1000000*VALUE(MID(G204,2,LEN(G204)-3)),IF(RIGHT(G204,2)="B)",-1000000000*VALUE(MID(G204,2,LEN(G204)-3)),IF(RIGHT(G204,2)="k)",-1000*VALUE(MID(G204,2,LEN(G204)-3)),VALUE(SUBSTITUTE(G204,",","")))))),IF(RIGHT(G204,1)="T",1000000000000*VALUE(LEFT(G204,LEN(G204)-1)),IF(RIGHT(G204,1)="M",1000000*VALUE(LEFT(G204,LEN(G204)-1)),IF(RIGHT(G204,1)="B",1000000000*VALUE(LEFT(G204,LEN(G204)-1)),IF(RIGHT(G204,1)="%",0.01*VALUE(LEFT(G204,LEN(G204)-1)),IF(RIGHT(G204,1)="k",1000*VALUE(LEFT(G204,LEN(G204)-1)),VALUE(SUBSTITUTE(G204,",",""))))))))),"N/A")</f>
        <v/>
      </c>
      <c r="P204">
        <f>MAX(J204:N204)</f>
        <v/>
      </c>
      <c r="Q204">
        <f>IFERROR(J144+MATCH(P204,J204:N204,0)-1,"")</f>
        <v/>
      </c>
      <c r="R204">
        <f>IF(Q204="","",MIN(J204:N204))</f>
        <v/>
      </c>
      <c r="S204">
        <f>IFERROR(J144+MATCH(R204,J204:N204,0)-1,"")</f>
        <v/>
      </c>
      <c r="T204">
        <f>IFERROR(AVERAGE(J204:N204),"")</f>
        <v/>
      </c>
      <c r="U204">
        <f>IFERROR(STDEV(J204:N204),"")</f>
        <v/>
      </c>
      <c r="V204">
        <f>IFERROR(IF(C204="-","",IF(ISBLANK(B204),"",IF(OR(ISNUMBER(FIND("Growth",B204)),ISNUMBER(FIND("Margin",B204))),"",(J204-T204)/U204))),"")</f>
        <v/>
      </c>
      <c r="W204">
        <f>IFERROR(IF(OR(D204="-",ISBLANK(D204)),"",(K204-T204)/U204),"")</f>
        <v/>
      </c>
      <c r="X204">
        <f>IFERROR(IF(OR(E204="-",ISBLANK(E204)),"",(L204-T204)/U204),"")</f>
        <v/>
      </c>
      <c r="Y204">
        <f>IFERROR(IF(OR(F204="-",ISBLANK(F204)),"",(M204-T204)/U204),"")</f>
        <v/>
      </c>
      <c r="Z204">
        <f>IFERROR(IF(OR(G204="-",ISBLANK(G204)),"",(N204-T204)/U204),"")</f>
        <v/>
      </c>
      <c r="AA204">
        <f>IF(MAX(MAX(V204:Z204),ABS(MIN(V204:Z204)))=ABS(MIN(V204:Z204)),MIN(V204:Z204),MAX(V204:Z204))</f>
        <v/>
      </c>
      <c r="AB204">
        <f>IFERROR(V144+MATCH(AA204,V204:Z204,0)-1,"")</f>
        <v/>
      </c>
      <c r="AC204">
        <f>IF(AB204&lt;&gt;"",IF(S204=AB204,"Low",IF(AB204=Q204,"High","")),"")</f>
        <v/>
      </c>
      <c r="AE204">
        <f>IF(ISNUMBER(MATCH("N/A",J204:N204,0)),"",IFERROR((5 * SUMPRODUCT(J144:N144,J204:N204) - PRODUCT(SUM(J144:N144),SUM(J204:N204))) / ((5 * SUM((J144^2)+(K144^2)+(L144^2)+(M144^2)+(N144^2))) - SUM(J144:N144)^2),""))</f>
        <v/>
      </c>
      <c r="AF204">
        <f>IFERROR(CORREL(J144:N144,J204:N204),"")</f>
        <v/>
      </c>
      <c r="AZ204">
        <f>IF(Q204=S204,0,1)</f>
        <v/>
      </c>
      <c r="BA204">
        <f>IF(AZ204=1,IF(Q204="","",IF(Q204=N144,"Yes","No")),"")</f>
        <v/>
      </c>
      <c r="BB204">
        <f>IF(BA204="Yes",P204,"")</f>
        <v/>
      </c>
      <c r="BC204">
        <f>IF(AZ204=1,IF(S204="","",IF(S204=N144,"Yes","No")),"")</f>
        <v/>
      </c>
      <c r="BD204">
        <f>IF(BC204="Yes",R204,"")</f>
        <v/>
      </c>
      <c r="BE204">
        <f>IFERROR(IF(SIGN(AE204)=1,"Increasing",IF(SIGN(AE204)=-1,"Decreasing","")),"")</f>
        <v/>
      </c>
      <c r="BF204">
        <f>IF(OR(AND(BE204="Increasing",BA204="Yes"),AND(BE204="Decreasing",BC204="Yes")),"Yes","No")</f>
        <v/>
      </c>
      <c r="BG204">
        <f>IF(I204="pos_trend","Yes","No")</f>
        <v/>
      </c>
      <c r="BH204">
        <f>IF(AF204&lt;&gt;"",IF(ABS(AF204)&gt;0.8,"Yes","No"),"")</f>
        <v/>
      </c>
    </row>
    <row r="205" spans="1:60">
      <c r="P205">
        <f>MAX(J205:N205)</f>
        <v/>
      </c>
      <c r="Q205">
        <f>IFERROR(J144+MATCH(P205,J205:N205,0)-1,"")</f>
        <v/>
      </c>
      <c r="R205">
        <f>IF(Q205="","",MIN(J205:N205))</f>
        <v/>
      </c>
      <c r="S205">
        <f>IFERROR(J144+MATCH(R205,J205:N205,0)-1,"")</f>
        <v/>
      </c>
      <c r="T205">
        <f>IFERROR(AVERAGE(J205:N205),"")</f>
        <v/>
      </c>
      <c r="U205">
        <f>IFERROR(STDEV(J205:N205),"")</f>
        <v/>
      </c>
      <c r="V205">
        <f>IFERROR(IF(C205="-","",IF(ISBLANK(B205),"",IF(OR(ISNUMBER(FIND("Growth",B205)),ISNUMBER(FIND("Margin",B205))),"",(J205-T205)/U205))),"")</f>
        <v/>
      </c>
      <c r="W205">
        <f>IFERROR(IF(OR(D205="-",ISBLANK(D205)),"",(K205-T205)/U205),"")</f>
        <v/>
      </c>
      <c r="X205">
        <f>IFERROR(IF(OR(E205="-",ISBLANK(E205)),"",(L205-T205)/U205),"")</f>
        <v/>
      </c>
      <c r="Y205">
        <f>IFERROR(IF(OR(F205="-",ISBLANK(F205)),"",(M205-T205)/U205),"")</f>
        <v/>
      </c>
      <c r="Z205">
        <f>IFERROR(IF(OR(G205="-",ISBLANK(G205)),"",(N205-T205)/U205),"")</f>
        <v/>
      </c>
      <c r="AA205">
        <f>IF(MAX(MAX(V205:Z205),ABS(MIN(V205:Z205)))=ABS(MIN(V205:Z205)),MIN(V205:Z205),MAX(V205:Z205))</f>
        <v/>
      </c>
      <c r="AB205">
        <f>IFERROR(V144+MATCH(AA205,V205:Z205,0)-1,"")</f>
        <v/>
      </c>
      <c r="AC205">
        <f>IF(AB205&lt;&gt;"",IF(S205=AB205,"Low",IF(AB205=Q205,"High","")),"")</f>
        <v/>
      </c>
      <c r="AE205">
        <f>IF(ISNUMBER(MATCH("N/A",J205:N205,0)),"",IFERROR((5 * SUMPRODUCT(J144:N144,J205:N205) - PRODUCT(SUM(J144:N144),SUM(J205:N205))) / ((5 * SUM((J144^2)+(K144^2)+(L144^2)+(M144^2)+(N144^2))) - SUM(J144:N144)^2),""))</f>
        <v/>
      </c>
      <c r="AF205">
        <f>IFERROR(CORREL(J144:N144,J205:N205),"")</f>
        <v/>
      </c>
      <c r="AZ205">
        <f>IF(Q205=S205,0,1)</f>
        <v/>
      </c>
      <c r="BA205">
        <f>IF(AZ205=1,IF(Q205="","",IF(Q205=N144,"Yes","No")),"")</f>
        <v/>
      </c>
      <c r="BB205">
        <f>IF(BA205="Yes",P205,"")</f>
        <v/>
      </c>
      <c r="BC205">
        <f>IF(AZ205=1,IF(S205="","",IF(S205=N144,"Yes","No")),"")</f>
        <v/>
      </c>
      <c r="BD205">
        <f>IF(BC205="Yes",R205,"")</f>
        <v/>
      </c>
      <c r="BE205">
        <f>IFERROR(IF(SIGN(AE205)=1,"Increasing",IF(SIGN(AE205)=-1,"Decreasing","")),"")</f>
        <v/>
      </c>
      <c r="BF205">
        <f>IF(OR(AND(BE205="Increasing",BA205="Yes"),AND(BE205="Decreasing",BC205="Yes")),"Yes","No")</f>
        <v/>
      </c>
      <c r="BG205">
        <f>IF(I205="pos_trend","Yes","No")</f>
        <v/>
      </c>
      <c r="BH205">
        <f>IF(AF205&lt;&gt;"",IF(ABS(AF205)&gt;0.8,"Yes","No"),"")</f>
        <v/>
      </c>
    </row>
    <row r="206" spans="1:60">
      <c r="I206">
        <f>IF(AND(K206&gt; J206, L206&gt; K206, M206&gt; L206, N206&gt; M206), "pos_trend", IF(AND(K206&lt; J206, L206&lt; K206, M206&lt; L206, N206&lt; M206), "neg_trend", "N/A"))</f>
        <v/>
      </c>
      <c r="J206">
        <f>IFERROR(IF(TRIM(C206)="-", "N/A", IF(RIGHT(C206,1)=")",IF(RIGHT(C206,2)="T)",-1000000000000*VALUE(MID(C206,2,LEN(C206)-3)),IF(RIGHT(C206,2)="M)",-1000000*VALUE(MID(C206,2,LEN(C206)-3)),IF(RIGHT(C206,2)="B)",-1000000000*VALUE(MID(C206,2,LEN(C206)-3)),IF(RIGHT(C206,2)="k)",-1000*VALUE(MID(C206,2,LEN(C206)-3)),VALUE(SUBSTITUTE(C206,",","")))))),IF(RIGHT(C206,1)="T",1000000000000*VALUE(LEFT(C206,LEN(C206)-1)),IF(RIGHT(C206,1)="M",1000000*VALUE(LEFT(C206,LEN(C206)-1)),IF(RIGHT(C206,1)="B",1000000000*VALUE(LEFT(C206,LEN(C206)-1)),IF(RIGHT(C206,1)="%",0.01*VALUE(LEFT(C206,LEN(C206)-1)),IF(RIGHT(C206,1)="k",1000*VALUE(LEFT(C206,LEN(C206)-1)),VALUE(SUBSTITUTE(C206,",",""))))))))),"N/A")</f>
        <v/>
      </c>
      <c r="K206">
        <f>IFERROR(IF(TRIM(D206)="-", "N/A", IF(RIGHT(D206,1)=")",IF(RIGHT(D206,2)="T)",-1000000000000*VALUE(MID(D206,2,LEN(D206)-3)),IF(RIGHT(D206,2)="M)",-1000000*VALUE(MID(D206,2,LEN(D206)-3)),IF(RIGHT(D206,2)="B)",-1000000000*VALUE(MID(D206,2,LEN(D206)-3)),IF(RIGHT(D206,2)="k)",-1000*VALUE(MID(D206,2,LEN(D206)-3)),VALUE(SUBSTITUTE(D206,",","")))))),IF(RIGHT(D206,1)="T",1000000000000*VALUE(LEFT(D206,LEN(D206)-1)),IF(RIGHT(D206,1)="M",1000000*VALUE(LEFT(D206,LEN(D206)-1)),IF(RIGHT(D206,1)="B",1000000000*VALUE(LEFT(D206,LEN(D206)-1)),IF(RIGHT(D206,1)="%",0.01*VALUE(LEFT(D206,LEN(D206)-1)),IF(RIGHT(D206,1)="k",1000*VALUE(LEFT(D206,LEN(D206)-1)),VALUE(SUBSTITUTE(D206,",",""))))))))),"N/A")</f>
        <v/>
      </c>
      <c r="L206">
        <f>IFERROR(IF(TRIM(E206)="-", "N/A", IF(RIGHT(E206,1)=")",IF(RIGHT(E206,2)="T)",-1000000000000*VALUE(MID(E206,2,LEN(E206)-3)),IF(RIGHT(E206,2)="M)",-1000000*VALUE(MID(E206,2,LEN(E206)-3)),IF(RIGHT(E206,2)="B)",-1000000000*VALUE(MID(E206,2,LEN(E206)-3)),IF(RIGHT(E206,2)="k)",-1000*VALUE(MID(E206,2,LEN(E206)-3)),VALUE(SUBSTITUTE(E206,",","")))))),IF(RIGHT(E206,1)="T",1000000000000*VALUE(LEFT(E206,LEN(E206)-1)),IF(RIGHT(E206,1)="M",1000000*VALUE(LEFT(E206,LEN(E206)-1)),IF(RIGHT(E206,1)="B",1000000000*VALUE(LEFT(E206,LEN(E206)-1)),IF(RIGHT(E206,1)="%",0.01*VALUE(LEFT(E206,LEN(E206)-1)),IF(RIGHT(E206,1)="k",1000*VALUE(LEFT(E206,LEN(E206)-1)),VALUE(SUBSTITUTE(E206,",",""))))))))),"N/A")</f>
        <v/>
      </c>
      <c r="M206">
        <f>IFERROR(IF(TRIM(F206)="-", "N/A", IF(RIGHT(F206,1)=")",IF(RIGHT(F206,2)="T)",-1000000000000*VALUE(MID(F206,2,LEN(F206)-3)),IF(RIGHT(F206,2)="M)",-1000000*VALUE(MID(F206,2,LEN(F206)-3)),IF(RIGHT(F206,2)="B)",-1000000000*VALUE(MID(F206,2,LEN(F206)-3)),IF(RIGHT(F206,2)="k)",-1000*VALUE(MID(F206,2,LEN(F206)-3)),VALUE(SUBSTITUTE(F206,",","")))))),IF(RIGHT(F206,1)="T",1000000000000*VALUE(LEFT(F206,LEN(F206)-1)),IF(RIGHT(F206,1)="M",1000000*VALUE(LEFT(F206,LEN(F206)-1)),IF(RIGHT(F206,1)="B",1000000000*VALUE(LEFT(F206,LEN(F206)-1)),IF(RIGHT(F206,1)="%",0.01*VALUE(LEFT(F206,LEN(F206)-1)),IF(RIGHT(F206,1)="k",1000*VALUE(LEFT(F206,LEN(F206)-1)),VALUE(SUBSTITUTE(F206,",",""))))))))),"N/A")</f>
        <v/>
      </c>
      <c r="N206">
        <f>IFERROR(IF(TRIM(G206)="-", "N/A", IF(RIGHT(G206,1)=")",IF(RIGHT(G206,2)="T)",-1000000000000*VALUE(MID(G206,2,LEN(G206)-3)),IF(RIGHT(G206,2)="M)",-1000000*VALUE(MID(G206,2,LEN(G206)-3)),IF(RIGHT(G206,2)="B)",-1000000000*VALUE(MID(G206,2,LEN(G206)-3)),IF(RIGHT(G206,2)="k)",-1000*VALUE(MID(G206,2,LEN(G206)-3)),VALUE(SUBSTITUTE(G206,",","")))))),IF(RIGHT(G206,1)="T",1000000000000*VALUE(LEFT(G206,LEN(G206)-1)),IF(RIGHT(G206,1)="M",1000000*VALUE(LEFT(G206,LEN(G206)-1)),IF(RIGHT(G206,1)="B",1000000000*VALUE(LEFT(G206,LEN(G206)-1)),IF(RIGHT(G206,1)="%",0.01*VALUE(LEFT(G206,LEN(G206)-1)),IF(RIGHT(G206,1)="k",1000*VALUE(LEFT(G206,LEN(G206)-1)),VALUE(SUBSTITUTE(G206,",",""))))))))),"N/A")</f>
        <v/>
      </c>
      <c r="P206">
        <f>MAX(J206:N206)</f>
        <v/>
      </c>
      <c r="Q206">
        <f>IFERROR(J144+MATCH(P206,J206:N206,0)-1,"")</f>
        <v/>
      </c>
      <c r="R206">
        <f>IF(Q206="","",MIN(J206:N206))</f>
        <v/>
      </c>
      <c r="S206">
        <f>IFERROR(J144+MATCH(R206,J206:N206,0)-1,"")</f>
        <v/>
      </c>
      <c r="T206">
        <f>IFERROR(AVERAGE(J206:N206),"")</f>
        <v/>
      </c>
      <c r="U206">
        <f>IFERROR(STDEV(J206:N206),"")</f>
        <v/>
      </c>
      <c r="V206">
        <f>IFERROR(IF(C206="-","",IF(ISBLANK(B206),"",IF(OR(ISNUMBER(FIND("Growth",B206)),ISNUMBER(FIND("Margin",B206))),"",(J206-T206)/U206))),"")</f>
        <v/>
      </c>
      <c r="W206">
        <f>IFERROR(IF(OR(D206="-",ISBLANK(D206)),"",(K206-T206)/U206),"")</f>
        <v/>
      </c>
      <c r="X206">
        <f>IFERROR(IF(OR(E206="-",ISBLANK(E206)),"",(L206-T206)/U206),"")</f>
        <v/>
      </c>
      <c r="Y206">
        <f>IFERROR(IF(OR(F206="-",ISBLANK(F206)),"",(M206-T206)/U206),"")</f>
        <v/>
      </c>
      <c r="Z206">
        <f>IFERROR(IF(OR(G206="-",ISBLANK(G206)),"",(N206-T206)/U206),"")</f>
        <v/>
      </c>
      <c r="AA206">
        <f>IF(MAX(MAX(V206:Z206),ABS(MIN(V206:Z206)))=ABS(MIN(V206:Z206)),MIN(V206:Z206),MAX(V206:Z206))</f>
        <v/>
      </c>
      <c r="AB206">
        <f>IFERROR(V144+MATCH(AA206,V206:Z206,0)-1,"")</f>
        <v/>
      </c>
      <c r="AC206">
        <f>IF(AB206&lt;&gt;"",IF(S206=AB206,"Low",IF(AB206=Q206,"High","")),"")</f>
        <v/>
      </c>
      <c r="AE206">
        <f>IF(ISNUMBER(MATCH("N/A",J206:N206,0)),"",IFERROR((5 * SUMPRODUCT(J144:N144,J206:N206) - PRODUCT(SUM(J144:N144),SUM(J206:N206))) / ((5 * SUM((J144^2)+(K144^2)+(L144^2)+(M144^2)+(N144^2))) - SUM(J144:N144)^2),""))</f>
        <v/>
      </c>
      <c r="AF206">
        <f>IFERROR(CORREL(J144:N144,J206:N206),"")</f>
        <v/>
      </c>
      <c r="AZ206">
        <f>IF(Q206=S206,0,1)</f>
        <v/>
      </c>
      <c r="BA206">
        <f>IF(AZ206=1,IF(Q206="","",IF(Q206=N144,"Yes","No")),"")</f>
        <v/>
      </c>
      <c r="BB206">
        <f>IF(BA206="Yes",P206,"")</f>
        <v/>
      </c>
      <c r="BC206">
        <f>IF(AZ206=1,IF(S206="","",IF(S206=N144,"Yes","No")),"")</f>
        <v/>
      </c>
      <c r="BD206">
        <f>IF(BC206="Yes",R206,"")</f>
        <v/>
      </c>
      <c r="BE206">
        <f>IFERROR(IF(SIGN(AE206)=1,"Increasing",IF(SIGN(AE206)=-1,"Decreasing","")),"")</f>
        <v/>
      </c>
      <c r="BF206">
        <f>IF(OR(AND(BE206="Increasing",BA206="Yes"),AND(BE206="Decreasing",BC206="Yes")),"Yes","No")</f>
        <v/>
      </c>
      <c r="BG206">
        <f>IF(I206="pos_trend","Yes","No")</f>
        <v/>
      </c>
      <c r="BH206">
        <f>IF(AF206&lt;&gt;"",IF(ABS(AF206)&gt;0.8,"Yes","No"),"")</f>
        <v/>
      </c>
    </row>
    <row r="207" spans="1:60">
      <c r="I207">
        <f>IF(AND(K207&gt; J207, L207&gt; K207, M207&gt; L207, N207&gt; M207), "pos_trend", IF(AND(K207&lt; J207, L207&lt; K207, M207&lt; L207, N207&lt; M207), "neg_trend", "N/A"))</f>
        <v/>
      </c>
      <c r="J207">
        <f>IFERROR(IF(TRIM(C207)="-", "N/A", IF(RIGHT(C207,1)=")",IF(RIGHT(C207,2)="T)",-1000000000000*VALUE(MID(C207,2,LEN(C207)-3)),IF(RIGHT(C207,2)="M)",-1000000*VALUE(MID(C207,2,LEN(C207)-3)),IF(RIGHT(C207,2)="B)",-1000000000*VALUE(MID(C207,2,LEN(C207)-3)),IF(RIGHT(C207,2)="k)",-1000*VALUE(MID(C207,2,LEN(C207)-3)),VALUE(SUBSTITUTE(C207,",","")))))),IF(RIGHT(C207,1)="T",1000000000000*VALUE(LEFT(C207,LEN(C207)-1)),IF(RIGHT(C207,1)="M",1000000*VALUE(LEFT(C207,LEN(C207)-1)),IF(RIGHT(C207,1)="B",1000000000*VALUE(LEFT(C207,LEN(C207)-1)),IF(RIGHT(C207,1)="%",0.01*VALUE(LEFT(C207,LEN(C207)-1)),IF(RIGHT(C207,1)="k",1000*VALUE(LEFT(C207,LEN(C207)-1)),VALUE(SUBSTITUTE(C207,",",""))))))))),"N/A")</f>
        <v/>
      </c>
      <c r="K207">
        <f>IFERROR(IF(TRIM(D207)="-", "N/A", IF(RIGHT(D207,1)=")",IF(RIGHT(D207,2)="T)",-1000000000000*VALUE(MID(D207,2,LEN(D207)-3)),IF(RIGHT(D207,2)="M)",-1000000*VALUE(MID(D207,2,LEN(D207)-3)),IF(RIGHT(D207,2)="B)",-1000000000*VALUE(MID(D207,2,LEN(D207)-3)),IF(RIGHT(D207,2)="k)",-1000*VALUE(MID(D207,2,LEN(D207)-3)),VALUE(SUBSTITUTE(D207,",","")))))),IF(RIGHT(D207,1)="T",1000000000000*VALUE(LEFT(D207,LEN(D207)-1)),IF(RIGHT(D207,1)="M",1000000*VALUE(LEFT(D207,LEN(D207)-1)),IF(RIGHT(D207,1)="B",1000000000*VALUE(LEFT(D207,LEN(D207)-1)),IF(RIGHT(D207,1)="%",0.01*VALUE(LEFT(D207,LEN(D207)-1)),IF(RIGHT(D207,1)="k",1000*VALUE(LEFT(D207,LEN(D207)-1)),VALUE(SUBSTITUTE(D207,",",""))))))))),"N/A")</f>
        <v/>
      </c>
      <c r="L207">
        <f>IFERROR(IF(TRIM(E207)="-", "N/A", IF(RIGHT(E207,1)=")",IF(RIGHT(E207,2)="T)",-1000000000000*VALUE(MID(E207,2,LEN(E207)-3)),IF(RIGHT(E207,2)="M)",-1000000*VALUE(MID(E207,2,LEN(E207)-3)),IF(RIGHT(E207,2)="B)",-1000000000*VALUE(MID(E207,2,LEN(E207)-3)),IF(RIGHT(E207,2)="k)",-1000*VALUE(MID(E207,2,LEN(E207)-3)),VALUE(SUBSTITUTE(E207,",","")))))),IF(RIGHT(E207,1)="T",1000000000000*VALUE(LEFT(E207,LEN(E207)-1)),IF(RIGHT(E207,1)="M",1000000*VALUE(LEFT(E207,LEN(E207)-1)),IF(RIGHT(E207,1)="B",1000000000*VALUE(LEFT(E207,LEN(E207)-1)),IF(RIGHT(E207,1)="%",0.01*VALUE(LEFT(E207,LEN(E207)-1)),IF(RIGHT(E207,1)="k",1000*VALUE(LEFT(E207,LEN(E207)-1)),VALUE(SUBSTITUTE(E207,",",""))))))))),"N/A")</f>
        <v/>
      </c>
      <c r="M207">
        <f>IFERROR(IF(TRIM(F207)="-", "N/A", IF(RIGHT(F207,1)=")",IF(RIGHT(F207,2)="T)",-1000000000000*VALUE(MID(F207,2,LEN(F207)-3)),IF(RIGHT(F207,2)="M)",-1000000*VALUE(MID(F207,2,LEN(F207)-3)),IF(RIGHT(F207,2)="B)",-1000000000*VALUE(MID(F207,2,LEN(F207)-3)),IF(RIGHT(F207,2)="k)",-1000*VALUE(MID(F207,2,LEN(F207)-3)),VALUE(SUBSTITUTE(F207,",","")))))),IF(RIGHT(F207,1)="T",1000000000000*VALUE(LEFT(F207,LEN(F207)-1)),IF(RIGHT(F207,1)="M",1000000*VALUE(LEFT(F207,LEN(F207)-1)),IF(RIGHT(F207,1)="B",1000000000*VALUE(LEFT(F207,LEN(F207)-1)),IF(RIGHT(F207,1)="%",0.01*VALUE(LEFT(F207,LEN(F207)-1)),IF(RIGHT(F207,1)="k",1000*VALUE(LEFT(F207,LEN(F207)-1)),VALUE(SUBSTITUTE(F207,",",""))))))))),"N/A")</f>
        <v/>
      </c>
      <c r="N207">
        <f>IFERROR(IF(TRIM(G207)="-", "N/A", IF(RIGHT(G207,1)=")",IF(RIGHT(G207,2)="T)",-1000000000000*VALUE(MID(G207,2,LEN(G207)-3)),IF(RIGHT(G207,2)="M)",-1000000*VALUE(MID(G207,2,LEN(G207)-3)),IF(RIGHT(G207,2)="B)",-1000000000*VALUE(MID(G207,2,LEN(G207)-3)),IF(RIGHT(G207,2)="k)",-1000*VALUE(MID(G207,2,LEN(G207)-3)),VALUE(SUBSTITUTE(G207,",","")))))),IF(RIGHT(G207,1)="T",1000000000000*VALUE(LEFT(G207,LEN(G207)-1)),IF(RIGHT(G207,1)="M",1000000*VALUE(LEFT(G207,LEN(G207)-1)),IF(RIGHT(G207,1)="B",1000000000*VALUE(LEFT(G207,LEN(G207)-1)),IF(RIGHT(G207,1)="%",0.01*VALUE(LEFT(G207,LEN(G207)-1)),IF(RIGHT(G207,1)="k",1000*VALUE(LEFT(G207,LEN(G207)-1)),VALUE(SUBSTITUTE(G207,",",""))))))))),"N/A")</f>
        <v/>
      </c>
      <c r="P207">
        <f>MAX(J207:N207)</f>
        <v/>
      </c>
      <c r="Q207">
        <f>IFERROR(J144+MATCH(P207,J207:N207,0)-1,"")</f>
        <v/>
      </c>
      <c r="R207">
        <f>IF(Q207="","",MIN(J207:N207))</f>
        <v/>
      </c>
      <c r="S207">
        <f>IFERROR(J144+MATCH(R207,J207:N207,0)-1,"")</f>
        <v/>
      </c>
      <c r="T207">
        <f>IFERROR(AVERAGE(J207:N207),"")</f>
        <v/>
      </c>
      <c r="U207">
        <f>IFERROR(STDEV(J207:N207),"")</f>
        <v/>
      </c>
      <c r="V207">
        <f>IFERROR(IF(C207="-","",IF(ISBLANK(B207),"",IF(OR(ISNUMBER(FIND("Growth",B207)),ISNUMBER(FIND("Margin",B207))),"",(J207-T207)/U207))),"")</f>
        <v/>
      </c>
      <c r="W207">
        <f>IFERROR(IF(OR(D207="-",ISBLANK(D207)),"",(K207-T207)/U207),"")</f>
        <v/>
      </c>
      <c r="X207">
        <f>IFERROR(IF(OR(E207="-",ISBLANK(E207)),"",(L207-T207)/U207),"")</f>
        <v/>
      </c>
      <c r="Y207">
        <f>IFERROR(IF(OR(F207="-",ISBLANK(F207)),"",(M207-T207)/U207),"")</f>
        <v/>
      </c>
      <c r="Z207">
        <f>IFERROR(IF(OR(G207="-",ISBLANK(G207)),"",(N207-T207)/U207),"")</f>
        <v/>
      </c>
      <c r="AA207">
        <f>IF(MAX(MAX(V207:Z207),ABS(MIN(V207:Z207)))=ABS(MIN(V207:Z207)),MIN(V207:Z207),MAX(V207:Z207))</f>
        <v/>
      </c>
      <c r="AB207">
        <f>IFERROR(V144+MATCH(AA207,V207:Z207,0)-1,"")</f>
        <v/>
      </c>
      <c r="AC207">
        <f>IF(AB207&lt;&gt;"",IF(S207=AB207,"Low",IF(AB207=Q207,"High","")),"")</f>
        <v/>
      </c>
      <c r="AE207">
        <f>IF(ISNUMBER(MATCH("N/A",J207:N207,0)),"",IFERROR((5 * SUMPRODUCT(J144:N144,J207:N207) - PRODUCT(SUM(J144:N144),SUM(J207:N207))) / ((5 * SUM((J144^2)+(K144^2)+(L144^2)+(M144^2)+(N144^2))) - SUM(J144:N144)^2),""))</f>
        <v/>
      </c>
      <c r="AF207">
        <f>IFERROR(CORREL(J144:N144,J207:N207),"")</f>
        <v/>
      </c>
      <c r="AZ207">
        <f>IF(Q207=S207,0,1)</f>
        <v/>
      </c>
      <c r="BA207">
        <f>IF(AZ207=1,IF(Q207="","",IF(Q207=N144,"Yes","No")),"")</f>
        <v/>
      </c>
      <c r="BB207">
        <f>IF(BA207="Yes",P207,"")</f>
        <v/>
      </c>
      <c r="BC207">
        <f>IF(AZ207=1,IF(S207="","",IF(S207=N144,"Yes","No")),"")</f>
        <v/>
      </c>
      <c r="BD207">
        <f>IF(BC207="Yes",R207,"")</f>
        <v/>
      </c>
      <c r="BE207">
        <f>IFERROR(IF(SIGN(AE207)=1,"Increasing",IF(SIGN(AE207)=-1,"Decreasing","")),"")</f>
        <v/>
      </c>
      <c r="BF207">
        <f>IF(OR(AND(BE207="Increasing",BA207="Yes"),AND(BE207="Decreasing",BC207="Yes")),"Yes","No")</f>
        <v/>
      </c>
      <c r="BG207">
        <f>IF(I207="pos_trend","Yes","No")</f>
        <v/>
      </c>
      <c r="BH207">
        <f>IF(AF207&lt;&gt;"",IF(ABS(AF207)&gt;0.8,"Yes","No"),"")</f>
        <v/>
      </c>
    </row>
    <row r="208" spans="1:60">
      <c r="I208">
        <f>IF(AND(K208&gt; J208, L208&gt; K208, M208&gt; L208, N208&gt; M208), "pos_trend", IF(AND(K208&lt; J208, L208&lt; K208, M208&lt; L208, N208&lt; M208), "neg_trend", "N/A"))</f>
        <v/>
      </c>
      <c r="J208">
        <f>IFERROR(IF(TRIM(C208)="-", "N/A", IF(RIGHT(C208,1)=")",IF(RIGHT(C208,2)="T)",-1000000000000*VALUE(MID(C208,2,LEN(C208)-3)),IF(RIGHT(C208,2)="M)",-1000000*VALUE(MID(C208,2,LEN(C208)-3)),IF(RIGHT(C208,2)="B)",-1000000000*VALUE(MID(C208,2,LEN(C208)-3)),IF(RIGHT(C208,2)="k)",-1000*VALUE(MID(C208,2,LEN(C208)-3)),VALUE(SUBSTITUTE(C208,",","")))))),IF(RIGHT(C208,1)="T",1000000000000*VALUE(LEFT(C208,LEN(C208)-1)),IF(RIGHT(C208,1)="M",1000000*VALUE(LEFT(C208,LEN(C208)-1)),IF(RIGHT(C208,1)="B",1000000000*VALUE(LEFT(C208,LEN(C208)-1)),IF(RIGHT(C208,1)="%",0.01*VALUE(LEFT(C208,LEN(C208)-1)),IF(RIGHT(C208,1)="k",1000*VALUE(LEFT(C208,LEN(C208)-1)),VALUE(SUBSTITUTE(C208,",",""))))))))),"N/A")</f>
        <v/>
      </c>
      <c r="K208">
        <f>IFERROR(IF(TRIM(D208)="-", "N/A", IF(RIGHT(D208,1)=")",IF(RIGHT(D208,2)="T)",-1000000000000*VALUE(MID(D208,2,LEN(D208)-3)),IF(RIGHT(D208,2)="M)",-1000000*VALUE(MID(D208,2,LEN(D208)-3)),IF(RIGHT(D208,2)="B)",-1000000000*VALUE(MID(D208,2,LEN(D208)-3)),IF(RIGHT(D208,2)="k)",-1000*VALUE(MID(D208,2,LEN(D208)-3)),VALUE(SUBSTITUTE(D208,",","")))))),IF(RIGHT(D208,1)="T",1000000000000*VALUE(LEFT(D208,LEN(D208)-1)),IF(RIGHT(D208,1)="M",1000000*VALUE(LEFT(D208,LEN(D208)-1)),IF(RIGHT(D208,1)="B",1000000000*VALUE(LEFT(D208,LEN(D208)-1)),IF(RIGHT(D208,1)="%",0.01*VALUE(LEFT(D208,LEN(D208)-1)),IF(RIGHT(D208,1)="k",1000*VALUE(LEFT(D208,LEN(D208)-1)),VALUE(SUBSTITUTE(D208,",",""))))))))),"N/A")</f>
        <v/>
      </c>
      <c r="L208">
        <f>IFERROR(IF(TRIM(E208)="-", "N/A", IF(RIGHT(E208,1)=")",IF(RIGHT(E208,2)="T)",-1000000000000*VALUE(MID(E208,2,LEN(E208)-3)),IF(RIGHT(E208,2)="M)",-1000000*VALUE(MID(E208,2,LEN(E208)-3)),IF(RIGHT(E208,2)="B)",-1000000000*VALUE(MID(E208,2,LEN(E208)-3)),IF(RIGHT(E208,2)="k)",-1000*VALUE(MID(E208,2,LEN(E208)-3)),VALUE(SUBSTITUTE(E208,",","")))))),IF(RIGHT(E208,1)="T",1000000000000*VALUE(LEFT(E208,LEN(E208)-1)),IF(RIGHT(E208,1)="M",1000000*VALUE(LEFT(E208,LEN(E208)-1)),IF(RIGHT(E208,1)="B",1000000000*VALUE(LEFT(E208,LEN(E208)-1)),IF(RIGHT(E208,1)="%",0.01*VALUE(LEFT(E208,LEN(E208)-1)),IF(RIGHT(E208,1)="k",1000*VALUE(LEFT(E208,LEN(E208)-1)),VALUE(SUBSTITUTE(E208,",",""))))))))),"N/A")</f>
        <v/>
      </c>
      <c r="M208">
        <f>IFERROR(IF(TRIM(F208)="-", "N/A", IF(RIGHT(F208,1)=")",IF(RIGHT(F208,2)="T)",-1000000000000*VALUE(MID(F208,2,LEN(F208)-3)),IF(RIGHT(F208,2)="M)",-1000000*VALUE(MID(F208,2,LEN(F208)-3)),IF(RIGHT(F208,2)="B)",-1000000000*VALUE(MID(F208,2,LEN(F208)-3)),IF(RIGHT(F208,2)="k)",-1000*VALUE(MID(F208,2,LEN(F208)-3)),VALUE(SUBSTITUTE(F208,",","")))))),IF(RIGHT(F208,1)="T",1000000000000*VALUE(LEFT(F208,LEN(F208)-1)),IF(RIGHT(F208,1)="M",1000000*VALUE(LEFT(F208,LEN(F208)-1)),IF(RIGHT(F208,1)="B",1000000000*VALUE(LEFT(F208,LEN(F208)-1)),IF(RIGHT(F208,1)="%",0.01*VALUE(LEFT(F208,LEN(F208)-1)),IF(RIGHT(F208,1)="k",1000*VALUE(LEFT(F208,LEN(F208)-1)),VALUE(SUBSTITUTE(F208,",",""))))))))),"N/A")</f>
        <v/>
      </c>
      <c r="N208">
        <f>IFERROR(IF(TRIM(G208)="-", "N/A", IF(RIGHT(G208,1)=")",IF(RIGHT(G208,2)="T)",-1000000000000*VALUE(MID(G208,2,LEN(G208)-3)),IF(RIGHT(G208,2)="M)",-1000000*VALUE(MID(G208,2,LEN(G208)-3)),IF(RIGHT(G208,2)="B)",-1000000000*VALUE(MID(G208,2,LEN(G208)-3)),IF(RIGHT(G208,2)="k)",-1000*VALUE(MID(G208,2,LEN(G208)-3)),VALUE(SUBSTITUTE(G208,",","")))))),IF(RIGHT(G208,1)="T",1000000000000*VALUE(LEFT(G208,LEN(G208)-1)),IF(RIGHT(G208,1)="M",1000000*VALUE(LEFT(G208,LEN(G208)-1)),IF(RIGHT(G208,1)="B",1000000000*VALUE(LEFT(G208,LEN(G208)-1)),IF(RIGHT(G208,1)="%",0.01*VALUE(LEFT(G208,LEN(G208)-1)),IF(RIGHT(G208,1)="k",1000*VALUE(LEFT(G208,LEN(G208)-1)),VALUE(SUBSTITUTE(G208,",",""))))))))),"N/A")</f>
        <v/>
      </c>
      <c r="P208">
        <f>MAX(J208:N208)</f>
        <v/>
      </c>
      <c r="Q208">
        <f>IFERROR(J144+MATCH(P208,J208:N208,0)-1,"")</f>
        <v/>
      </c>
      <c r="R208">
        <f>IF(Q208="","",MIN(J208:N208))</f>
        <v/>
      </c>
      <c r="S208">
        <f>IFERROR(J144+MATCH(R208,J208:N208,0)-1,"")</f>
        <v/>
      </c>
      <c r="T208">
        <f>IFERROR(AVERAGE(J208:N208),"")</f>
        <v/>
      </c>
      <c r="U208">
        <f>IFERROR(STDEV(J208:N208),"")</f>
        <v/>
      </c>
      <c r="V208">
        <f>IFERROR(IF(C208="-","",IF(ISBLANK(B208),"",IF(OR(ISNUMBER(FIND("Growth",B208)),ISNUMBER(FIND("Margin",B208))),"",(J208-T208)/U208))),"")</f>
        <v/>
      </c>
      <c r="W208">
        <f>IFERROR(IF(OR(D208="-",ISBLANK(D208)),"",(K208-T208)/U208),"")</f>
        <v/>
      </c>
      <c r="X208">
        <f>IFERROR(IF(OR(E208="-",ISBLANK(E208)),"",(L208-T208)/U208),"")</f>
        <v/>
      </c>
      <c r="Y208">
        <f>IFERROR(IF(OR(F208="-",ISBLANK(F208)),"",(M208-T208)/U208),"")</f>
        <v/>
      </c>
      <c r="Z208">
        <f>IFERROR(IF(OR(G208="-",ISBLANK(G208)),"",(N208-T208)/U208),"")</f>
        <v/>
      </c>
      <c r="AA208">
        <f>IF(MAX(MAX(V208:Z208),ABS(MIN(V208:Z208)))=ABS(MIN(V208:Z208)),MIN(V208:Z208),MAX(V208:Z208))</f>
        <v/>
      </c>
      <c r="AB208">
        <f>IFERROR(V144+MATCH(AA208,V208:Z208,0)-1,"")</f>
        <v/>
      </c>
      <c r="AC208">
        <f>IF(AB208&lt;&gt;"",IF(S208=AB208,"Low",IF(AB208=Q208,"High","")),"")</f>
        <v/>
      </c>
      <c r="AE208">
        <f>IF(ISNUMBER(MATCH("N/A",J208:N208,0)),"",IFERROR((5 * SUMPRODUCT(J144:N144,J208:N208) - PRODUCT(SUM(J144:N144),SUM(J208:N208))) / ((5 * SUM((J144^2)+(K144^2)+(L144^2)+(M144^2)+(N144^2))) - SUM(J144:N144)^2),""))</f>
        <v/>
      </c>
      <c r="AF208">
        <f>IFERROR(CORREL(J144:N144,J208:N208),"")</f>
        <v/>
      </c>
      <c r="AZ208">
        <f>IF(Q208=S208,0,1)</f>
        <v/>
      </c>
      <c r="BA208">
        <f>IF(AZ208=1,IF(Q208="","",IF(Q208=N144,"Yes","No")),"")</f>
        <v/>
      </c>
      <c r="BB208">
        <f>IF(BA208="Yes",P208,"")</f>
        <v/>
      </c>
      <c r="BC208">
        <f>IF(AZ208=1,IF(S208="","",IF(S208=N144,"Yes","No")),"")</f>
        <v/>
      </c>
      <c r="BD208">
        <f>IF(BC208="Yes",R208,"")</f>
        <v/>
      </c>
      <c r="BE208">
        <f>IFERROR(IF(SIGN(AE208)=1,"Increasing",IF(SIGN(AE208)=-1,"Decreasing","")),"")</f>
        <v/>
      </c>
      <c r="BF208">
        <f>IF(OR(AND(BE208="Increasing",BA208="Yes"),AND(BE208="Decreasing",BC208="Yes")),"Yes","No")</f>
        <v/>
      </c>
      <c r="BG208">
        <f>IF(I208="pos_trend","Yes","No")</f>
        <v/>
      </c>
      <c r="BH208">
        <f>IF(AF208&lt;&gt;"",IF(ABS(AF208)&gt;0.8,"Yes","No"),"")</f>
        <v/>
      </c>
    </row>
    <row r="209" spans="1:60">
      <c r="I209">
        <f>IF(AND(K209&gt; J209, L209&gt; K209, M209&gt; L209, N209&gt; M209), "pos_trend", IF(AND(K209&lt; J209, L209&lt; K209, M209&lt; L209, N209&lt; M209), "neg_trend", "N/A"))</f>
        <v/>
      </c>
      <c r="J209">
        <f>IFERROR(IF(TRIM(C209)="-", "N/A", IF(RIGHT(C209,1)=")",IF(RIGHT(C209,2)="T)",-1000000000000*VALUE(MID(C209,2,LEN(C209)-3)),IF(RIGHT(C209,2)="M)",-1000000*VALUE(MID(C209,2,LEN(C209)-3)),IF(RIGHT(C209,2)="B)",-1000000000*VALUE(MID(C209,2,LEN(C209)-3)),IF(RIGHT(C209,2)="k)",-1000*VALUE(MID(C209,2,LEN(C209)-3)),VALUE(SUBSTITUTE(C209,",","")))))),IF(RIGHT(C209,1)="T",1000000000000*VALUE(LEFT(C209,LEN(C209)-1)),IF(RIGHT(C209,1)="M",1000000*VALUE(LEFT(C209,LEN(C209)-1)),IF(RIGHT(C209,1)="B",1000000000*VALUE(LEFT(C209,LEN(C209)-1)),IF(RIGHT(C209,1)="%",0.01*VALUE(LEFT(C209,LEN(C209)-1)),IF(RIGHT(C209,1)="k",1000*VALUE(LEFT(C209,LEN(C209)-1)),VALUE(SUBSTITUTE(C209,",",""))))))))),"N/A")</f>
        <v/>
      </c>
      <c r="K209">
        <f>IFERROR(IF(TRIM(D209)="-", "N/A", IF(RIGHT(D209,1)=")",IF(RIGHT(D209,2)="T)",-1000000000000*VALUE(MID(D209,2,LEN(D209)-3)),IF(RIGHT(D209,2)="M)",-1000000*VALUE(MID(D209,2,LEN(D209)-3)),IF(RIGHT(D209,2)="B)",-1000000000*VALUE(MID(D209,2,LEN(D209)-3)),IF(RIGHT(D209,2)="k)",-1000*VALUE(MID(D209,2,LEN(D209)-3)),VALUE(SUBSTITUTE(D209,",","")))))),IF(RIGHT(D209,1)="T",1000000000000*VALUE(LEFT(D209,LEN(D209)-1)),IF(RIGHT(D209,1)="M",1000000*VALUE(LEFT(D209,LEN(D209)-1)),IF(RIGHT(D209,1)="B",1000000000*VALUE(LEFT(D209,LEN(D209)-1)),IF(RIGHT(D209,1)="%",0.01*VALUE(LEFT(D209,LEN(D209)-1)),IF(RIGHT(D209,1)="k",1000*VALUE(LEFT(D209,LEN(D209)-1)),VALUE(SUBSTITUTE(D209,",",""))))))))),"N/A")</f>
        <v/>
      </c>
      <c r="L209">
        <f>IFERROR(IF(TRIM(E209)="-", "N/A", IF(RIGHT(E209,1)=")",IF(RIGHT(E209,2)="T)",-1000000000000*VALUE(MID(E209,2,LEN(E209)-3)),IF(RIGHT(E209,2)="M)",-1000000*VALUE(MID(E209,2,LEN(E209)-3)),IF(RIGHT(E209,2)="B)",-1000000000*VALUE(MID(E209,2,LEN(E209)-3)),IF(RIGHT(E209,2)="k)",-1000*VALUE(MID(E209,2,LEN(E209)-3)),VALUE(SUBSTITUTE(E209,",","")))))),IF(RIGHT(E209,1)="T",1000000000000*VALUE(LEFT(E209,LEN(E209)-1)),IF(RIGHT(E209,1)="M",1000000*VALUE(LEFT(E209,LEN(E209)-1)),IF(RIGHT(E209,1)="B",1000000000*VALUE(LEFT(E209,LEN(E209)-1)),IF(RIGHT(E209,1)="%",0.01*VALUE(LEFT(E209,LEN(E209)-1)),IF(RIGHT(E209,1)="k",1000*VALUE(LEFT(E209,LEN(E209)-1)),VALUE(SUBSTITUTE(E209,",",""))))))))),"N/A")</f>
        <v/>
      </c>
      <c r="M209">
        <f>IFERROR(IF(TRIM(F209)="-", "N/A", IF(RIGHT(F209,1)=")",IF(RIGHT(F209,2)="T)",-1000000000000*VALUE(MID(F209,2,LEN(F209)-3)),IF(RIGHT(F209,2)="M)",-1000000*VALUE(MID(F209,2,LEN(F209)-3)),IF(RIGHT(F209,2)="B)",-1000000000*VALUE(MID(F209,2,LEN(F209)-3)),IF(RIGHT(F209,2)="k)",-1000*VALUE(MID(F209,2,LEN(F209)-3)),VALUE(SUBSTITUTE(F209,",","")))))),IF(RIGHT(F209,1)="T",1000000000000*VALUE(LEFT(F209,LEN(F209)-1)),IF(RIGHT(F209,1)="M",1000000*VALUE(LEFT(F209,LEN(F209)-1)),IF(RIGHT(F209,1)="B",1000000000*VALUE(LEFT(F209,LEN(F209)-1)),IF(RIGHT(F209,1)="%",0.01*VALUE(LEFT(F209,LEN(F209)-1)),IF(RIGHT(F209,1)="k",1000*VALUE(LEFT(F209,LEN(F209)-1)),VALUE(SUBSTITUTE(F209,",",""))))))))),"N/A")</f>
        <v/>
      </c>
      <c r="N209">
        <f>IFERROR(IF(TRIM(G209)="-", "N/A", IF(RIGHT(G209,1)=")",IF(RIGHT(G209,2)="T)",-1000000000000*VALUE(MID(G209,2,LEN(G209)-3)),IF(RIGHT(G209,2)="M)",-1000000*VALUE(MID(G209,2,LEN(G209)-3)),IF(RIGHT(G209,2)="B)",-1000000000*VALUE(MID(G209,2,LEN(G209)-3)),IF(RIGHT(G209,2)="k)",-1000*VALUE(MID(G209,2,LEN(G209)-3)),VALUE(SUBSTITUTE(G209,",","")))))),IF(RIGHT(G209,1)="T",1000000000000*VALUE(LEFT(G209,LEN(G209)-1)),IF(RIGHT(G209,1)="M",1000000*VALUE(LEFT(G209,LEN(G209)-1)),IF(RIGHT(G209,1)="B",1000000000*VALUE(LEFT(G209,LEN(G209)-1)),IF(RIGHT(G209,1)="%",0.01*VALUE(LEFT(G209,LEN(G209)-1)),IF(RIGHT(G209,1)="k",1000*VALUE(LEFT(G209,LEN(G209)-1)),VALUE(SUBSTITUTE(G209,",",""))))))))),"N/A")</f>
        <v/>
      </c>
      <c r="P209">
        <f>MAX(J209:N209)</f>
        <v/>
      </c>
      <c r="Q209">
        <f>IFERROR(J144+MATCH(P209,J209:N209,0)-1,"")</f>
        <v/>
      </c>
      <c r="R209">
        <f>IF(Q209="","",MIN(J209:N209))</f>
        <v/>
      </c>
      <c r="S209">
        <f>IFERROR(J144+MATCH(R209,J209:N209,0)-1,"")</f>
        <v/>
      </c>
      <c r="T209">
        <f>IFERROR(AVERAGE(J209:N209),"")</f>
        <v/>
      </c>
      <c r="U209">
        <f>IFERROR(STDEV(J209:N209),"")</f>
        <v/>
      </c>
      <c r="V209">
        <f>IFERROR(IF(C209="-","",IF(ISBLANK(B209),"",IF(OR(ISNUMBER(FIND("Growth",B209)),ISNUMBER(FIND("Margin",B209))),"",(J209-T209)/U209))),"")</f>
        <v/>
      </c>
      <c r="W209">
        <f>IFERROR(IF(OR(D209="-",ISBLANK(D209)),"",(K209-T209)/U209),"")</f>
        <v/>
      </c>
      <c r="X209">
        <f>IFERROR(IF(OR(E209="-",ISBLANK(E209)),"",(L209-T209)/U209),"")</f>
        <v/>
      </c>
      <c r="Y209">
        <f>IFERROR(IF(OR(F209="-",ISBLANK(F209)),"",(M209-T209)/U209),"")</f>
        <v/>
      </c>
      <c r="Z209">
        <f>IFERROR(IF(OR(G209="-",ISBLANK(G209)),"",(N209-T209)/U209),"")</f>
        <v/>
      </c>
      <c r="AA209">
        <f>IF(MAX(MAX(V209:Z209),ABS(MIN(V209:Z209)))=ABS(MIN(V209:Z209)),MIN(V209:Z209),MAX(V209:Z209))</f>
        <v/>
      </c>
      <c r="AB209">
        <f>IFERROR(V144+MATCH(AA209,V209:Z209,0)-1,"")</f>
        <v/>
      </c>
      <c r="AC209">
        <f>IF(AB209&lt;&gt;"",IF(S209=AB209,"Low",IF(AB209=Q209,"High","")),"")</f>
        <v/>
      </c>
      <c r="AE209">
        <f>IF(ISNUMBER(MATCH("N/A",J209:N209,0)),"",IFERROR((5 * SUMPRODUCT(J144:N144,J209:N209) - PRODUCT(SUM(J144:N144),SUM(J209:N209))) / ((5 * SUM((J144^2)+(K144^2)+(L144^2)+(M144^2)+(N144^2))) - SUM(J144:N144)^2),""))</f>
        <v/>
      </c>
      <c r="AF209">
        <f>IFERROR(CORREL(J144:N144,J209:N209),"")</f>
        <v/>
      </c>
      <c r="AZ209">
        <f>IF(Q209=S209,0,1)</f>
        <v/>
      </c>
      <c r="BA209">
        <f>IF(AZ209=1,IF(Q209="","",IF(Q209=N144,"Yes","No")),"")</f>
        <v/>
      </c>
      <c r="BB209">
        <f>IF(BA209="Yes",P209,"")</f>
        <v/>
      </c>
      <c r="BC209">
        <f>IF(AZ209=1,IF(S209="","",IF(S209=N144,"Yes","No")),"")</f>
        <v/>
      </c>
      <c r="BD209">
        <f>IF(BC209="Yes",R209,"")</f>
        <v/>
      </c>
      <c r="BE209">
        <f>IFERROR(IF(SIGN(AE209)=1,"Increasing",IF(SIGN(AE209)=-1,"Decreasing","")),"")</f>
        <v/>
      </c>
      <c r="BF209">
        <f>IF(OR(AND(BE209="Increasing",BA209="Yes"),AND(BE209="Decreasing",BC209="Yes")),"Yes","No")</f>
        <v/>
      </c>
      <c r="BG209">
        <f>IF(I209="pos_trend","Yes","No")</f>
        <v/>
      </c>
      <c r="BH209">
        <f>IF(AF209&lt;&gt;"",IF(ABS(AF209)&gt;0.8,"Yes","No"),"")</f>
        <v/>
      </c>
    </row>
    <row r="210" spans="1:60">
      <c r="I210">
        <f>IF(AND(K210&gt; J210, L210&gt; K210, M210&gt; L210, N210&gt; M210), "pos_trend", IF(AND(K210&lt; J210, L210&lt; K210, M210&lt; L210, N210&lt; M210), "neg_trend", "N/A"))</f>
        <v/>
      </c>
      <c r="J210">
        <f>IFERROR(IF(TRIM(C210)="-", "N/A", IF(RIGHT(C210,1)=")",IF(RIGHT(C210,2)="T)",-1000000000000*VALUE(MID(C210,2,LEN(C210)-3)),IF(RIGHT(C210,2)="M)",-1000000*VALUE(MID(C210,2,LEN(C210)-3)),IF(RIGHT(C210,2)="B)",-1000000000*VALUE(MID(C210,2,LEN(C210)-3)),IF(RIGHT(C210,2)="k)",-1000*VALUE(MID(C210,2,LEN(C210)-3)),VALUE(SUBSTITUTE(C210,",","")))))),IF(RIGHT(C210,1)="T",1000000000000*VALUE(LEFT(C210,LEN(C210)-1)),IF(RIGHT(C210,1)="M",1000000*VALUE(LEFT(C210,LEN(C210)-1)),IF(RIGHT(C210,1)="B",1000000000*VALUE(LEFT(C210,LEN(C210)-1)),IF(RIGHT(C210,1)="%",0.01*VALUE(LEFT(C210,LEN(C210)-1)),IF(RIGHT(C210,1)="k",1000*VALUE(LEFT(C210,LEN(C210)-1)),VALUE(SUBSTITUTE(C210,",",""))))))))),"N/A")</f>
        <v/>
      </c>
      <c r="K210">
        <f>IFERROR(IF(TRIM(D210)="-", "N/A", IF(RIGHT(D210,1)=")",IF(RIGHT(D210,2)="T)",-1000000000000*VALUE(MID(D210,2,LEN(D210)-3)),IF(RIGHT(D210,2)="M)",-1000000*VALUE(MID(D210,2,LEN(D210)-3)),IF(RIGHT(D210,2)="B)",-1000000000*VALUE(MID(D210,2,LEN(D210)-3)),IF(RIGHT(D210,2)="k)",-1000*VALUE(MID(D210,2,LEN(D210)-3)),VALUE(SUBSTITUTE(D210,",","")))))),IF(RIGHT(D210,1)="T",1000000000000*VALUE(LEFT(D210,LEN(D210)-1)),IF(RIGHT(D210,1)="M",1000000*VALUE(LEFT(D210,LEN(D210)-1)),IF(RIGHT(D210,1)="B",1000000000*VALUE(LEFT(D210,LEN(D210)-1)),IF(RIGHT(D210,1)="%",0.01*VALUE(LEFT(D210,LEN(D210)-1)),IF(RIGHT(D210,1)="k",1000*VALUE(LEFT(D210,LEN(D210)-1)),VALUE(SUBSTITUTE(D210,",",""))))))))),"N/A")</f>
        <v/>
      </c>
      <c r="L210">
        <f>IFERROR(IF(TRIM(E210)="-", "N/A", IF(RIGHT(E210,1)=")",IF(RIGHT(E210,2)="T)",-1000000000000*VALUE(MID(E210,2,LEN(E210)-3)),IF(RIGHT(E210,2)="M)",-1000000*VALUE(MID(E210,2,LEN(E210)-3)),IF(RIGHT(E210,2)="B)",-1000000000*VALUE(MID(E210,2,LEN(E210)-3)),IF(RIGHT(E210,2)="k)",-1000*VALUE(MID(E210,2,LEN(E210)-3)),VALUE(SUBSTITUTE(E210,",","")))))),IF(RIGHT(E210,1)="T",1000000000000*VALUE(LEFT(E210,LEN(E210)-1)),IF(RIGHT(E210,1)="M",1000000*VALUE(LEFT(E210,LEN(E210)-1)),IF(RIGHT(E210,1)="B",1000000000*VALUE(LEFT(E210,LEN(E210)-1)),IF(RIGHT(E210,1)="%",0.01*VALUE(LEFT(E210,LEN(E210)-1)),IF(RIGHT(E210,1)="k",1000*VALUE(LEFT(E210,LEN(E210)-1)),VALUE(SUBSTITUTE(E210,",",""))))))))),"N/A")</f>
        <v/>
      </c>
      <c r="M210">
        <f>IFERROR(IF(TRIM(F210)="-", "N/A", IF(RIGHT(F210,1)=")",IF(RIGHT(F210,2)="T)",-1000000000000*VALUE(MID(F210,2,LEN(F210)-3)),IF(RIGHT(F210,2)="M)",-1000000*VALUE(MID(F210,2,LEN(F210)-3)),IF(RIGHT(F210,2)="B)",-1000000000*VALUE(MID(F210,2,LEN(F210)-3)),IF(RIGHT(F210,2)="k)",-1000*VALUE(MID(F210,2,LEN(F210)-3)),VALUE(SUBSTITUTE(F210,",","")))))),IF(RIGHT(F210,1)="T",1000000000000*VALUE(LEFT(F210,LEN(F210)-1)),IF(RIGHT(F210,1)="M",1000000*VALUE(LEFT(F210,LEN(F210)-1)),IF(RIGHT(F210,1)="B",1000000000*VALUE(LEFT(F210,LEN(F210)-1)),IF(RIGHT(F210,1)="%",0.01*VALUE(LEFT(F210,LEN(F210)-1)),IF(RIGHT(F210,1)="k",1000*VALUE(LEFT(F210,LEN(F210)-1)),VALUE(SUBSTITUTE(F210,",",""))))))))),"N/A")</f>
        <v/>
      </c>
      <c r="N210">
        <f>IFERROR(IF(TRIM(G210)="-", "N/A", IF(RIGHT(G210,1)=")",IF(RIGHT(G210,2)="T)",-1000000000000*VALUE(MID(G210,2,LEN(G210)-3)),IF(RIGHT(G210,2)="M)",-1000000*VALUE(MID(G210,2,LEN(G210)-3)),IF(RIGHT(G210,2)="B)",-1000000000*VALUE(MID(G210,2,LEN(G210)-3)),IF(RIGHT(G210,2)="k)",-1000*VALUE(MID(G210,2,LEN(G210)-3)),VALUE(SUBSTITUTE(G210,",","")))))),IF(RIGHT(G210,1)="T",1000000000000*VALUE(LEFT(G210,LEN(G210)-1)),IF(RIGHT(G210,1)="M",1000000*VALUE(LEFT(G210,LEN(G210)-1)),IF(RIGHT(G210,1)="B",1000000000*VALUE(LEFT(G210,LEN(G210)-1)),IF(RIGHT(G210,1)="%",0.01*VALUE(LEFT(G210,LEN(G210)-1)),IF(RIGHT(G210,1)="k",1000*VALUE(LEFT(G210,LEN(G210)-1)),VALUE(SUBSTITUTE(G210,",",""))))))))),"N/A")</f>
        <v/>
      </c>
      <c r="P210">
        <f>MAX(J210:N210)</f>
        <v/>
      </c>
      <c r="Q210">
        <f>IFERROR(J144+MATCH(P210,J210:N210,0)-1,"")</f>
        <v/>
      </c>
      <c r="R210">
        <f>IF(Q210="","",MIN(J210:N210))</f>
        <v/>
      </c>
      <c r="S210">
        <f>IFERROR(J144+MATCH(R210,J210:N210,0)-1,"")</f>
        <v/>
      </c>
      <c r="T210">
        <f>IFERROR(AVERAGE(J210:N210),"")</f>
        <v/>
      </c>
      <c r="U210">
        <f>IFERROR(STDEV(J210:N210),"")</f>
        <v/>
      </c>
      <c r="V210">
        <f>IFERROR(IF(C210="-","",IF(ISBLANK(B210),"",IF(OR(ISNUMBER(FIND("Growth",B210)),ISNUMBER(FIND("Margin",B210))),"",(J210-T210)/U210))),"")</f>
        <v/>
      </c>
      <c r="W210">
        <f>IFERROR(IF(OR(D210="-",ISBLANK(D210)),"",(K210-T210)/U210),"")</f>
        <v/>
      </c>
      <c r="X210">
        <f>IFERROR(IF(OR(E210="-",ISBLANK(E210)),"",(L210-T210)/U210),"")</f>
        <v/>
      </c>
      <c r="Y210">
        <f>IFERROR(IF(OR(F210="-",ISBLANK(F210)),"",(M210-T210)/U210),"")</f>
        <v/>
      </c>
      <c r="Z210">
        <f>IFERROR(IF(OR(G210="-",ISBLANK(G210)),"",(N210-T210)/U210),"")</f>
        <v/>
      </c>
      <c r="AA210">
        <f>IF(MAX(MAX(V210:Z210),ABS(MIN(V210:Z210)))=ABS(MIN(V210:Z210)),MIN(V210:Z210),MAX(V210:Z210))</f>
        <v/>
      </c>
      <c r="AB210">
        <f>IFERROR(V144+MATCH(AA210,V210:Z210,0)-1,"")</f>
        <v/>
      </c>
      <c r="AC210">
        <f>IF(AB210&lt;&gt;"",IF(S210=AB210,"Low",IF(AB210=Q210,"High","")),"")</f>
        <v/>
      </c>
      <c r="AE210">
        <f>IF(ISNUMBER(MATCH("N/A",J210:N210,0)),"",IFERROR((5 * SUMPRODUCT(J144:N144,J210:N210) - PRODUCT(SUM(J144:N144),SUM(J210:N210))) / ((5 * SUM((J144^2)+(K144^2)+(L144^2)+(M144^2)+(N144^2))) - SUM(J144:N144)^2),""))</f>
        <v/>
      </c>
      <c r="AF210">
        <f>IFERROR(CORREL(J144:N144,J210:N210),"")</f>
        <v/>
      </c>
      <c r="AZ210">
        <f>IF(Q210=S210,0,1)</f>
        <v/>
      </c>
      <c r="BA210">
        <f>IF(AZ210=1,IF(Q210="","",IF(Q210=N144,"Yes","No")),"")</f>
        <v/>
      </c>
      <c r="BB210">
        <f>IF(BA210="Yes",P210,"")</f>
        <v/>
      </c>
      <c r="BC210">
        <f>IF(AZ210=1,IF(S210="","",IF(S210=N144,"Yes","No")),"")</f>
        <v/>
      </c>
      <c r="BD210">
        <f>IF(BC210="Yes",R210,"")</f>
        <v/>
      </c>
      <c r="BE210">
        <f>IFERROR(IF(SIGN(AE210)=1,"Increasing",IF(SIGN(AE210)=-1,"Decreasing","")),"")</f>
        <v/>
      </c>
      <c r="BF210">
        <f>IF(OR(AND(BE210="Increasing",BA210="Yes"),AND(BE210="Decreasing",BC210="Yes")),"Yes","No")</f>
        <v/>
      </c>
      <c r="BG210">
        <f>IF(I210="pos_trend","Yes","No")</f>
        <v/>
      </c>
      <c r="BH210">
        <f>IF(AF210&lt;&gt;"",IF(ABS(AF210)&gt;0.8,"Yes","No"),"")</f>
        <v/>
      </c>
    </row>
    <row r="211" spans="1:60">
      <c r="I211">
        <f>IF(AND(K211&gt; J211, L211&gt; K211, M211&gt; L211, N211&gt; M211), "pos_trend", IF(AND(K211&lt; J211, L211&lt; K211, M211&lt; L211, N211&lt; M211), "neg_trend", "N/A"))</f>
        <v/>
      </c>
      <c r="J211">
        <f>IFERROR(IF(TRIM(C211)="-", "N/A", IF(RIGHT(C211,1)=")",IF(RIGHT(C211,2)="T)",-1000000000000*VALUE(MID(C211,2,LEN(C211)-3)),IF(RIGHT(C211,2)="M)",-1000000*VALUE(MID(C211,2,LEN(C211)-3)),IF(RIGHT(C211,2)="B)",-1000000000*VALUE(MID(C211,2,LEN(C211)-3)),IF(RIGHT(C211,2)="k)",-1000*VALUE(MID(C211,2,LEN(C211)-3)),VALUE(SUBSTITUTE(C211,",","")))))),IF(RIGHT(C211,1)="T",1000000000000*VALUE(LEFT(C211,LEN(C211)-1)),IF(RIGHT(C211,1)="M",1000000*VALUE(LEFT(C211,LEN(C211)-1)),IF(RIGHT(C211,1)="B",1000000000*VALUE(LEFT(C211,LEN(C211)-1)),IF(RIGHT(C211,1)="%",0.01*VALUE(LEFT(C211,LEN(C211)-1)),IF(RIGHT(C211,1)="k",1000*VALUE(LEFT(C211,LEN(C211)-1)),VALUE(SUBSTITUTE(C211,",",""))))))))),"N/A")</f>
        <v/>
      </c>
      <c r="K211">
        <f>IFERROR(IF(TRIM(D211)="-", "N/A", IF(RIGHT(D211,1)=")",IF(RIGHT(D211,2)="T)",-1000000000000*VALUE(MID(D211,2,LEN(D211)-3)),IF(RIGHT(D211,2)="M)",-1000000*VALUE(MID(D211,2,LEN(D211)-3)),IF(RIGHT(D211,2)="B)",-1000000000*VALUE(MID(D211,2,LEN(D211)-3)),IF(RIGHT(D211,2)="k)",-1000*VALUE(MID(D211,2,LEN(D211)-3)),VALUE(SUBSTITUTE(D211,",","")))))),IF(RIGHT(D211,1)="T",1000000000000*VALUE(LEFT(D211,LEN(D211)-1)),IF(RIGHT(D211,1)="M",1000000*VALUE(LEFT(D211,LEN(D211)-1)),IF(RIGHT(D211,1)="B",1000000000*VALUE(LEFT(D211,LEN(D211)-1)),IF(RIGHT(D211,1)="%",0.01*VALUE(LEFT(D211,LEN(D211)-1)),IF(RIGHT(D211,1)="k",1000*VALUE(LEFT(D211,LEN(D211)-1)),VALUE(SUBSTITUTE(D211,",",""))))))))),"N/A")</f>
        <v/>
      </c>
      <c r="L211">
        <f>IFERROR(IF(TRIM(E211)="-", "N/A", IF(RIGHT(E211,1)=")",IF(RIGHT(E211,2)="T)",-1000000000000*VALUE(MID(E211,2,LEN(E211)-3)),IF(RIGHT(E211,2)="M)",-1000000*VALUE(MID(E211,2,LEN(E211)-3)),IF(RIGHT(E211,2)="B)",-1000000000*VALUE(MID(E211,2,LEN(E211)-3)),IF(RIGHT(E211,2)="k)",-1000*VALUE(MID(E211,2,LEN(E211)-3)),VALUE(SUBSTITUTE(E211,",","")))))),IF(RIGHT(E211,1)="T",1000000000000*VALUE(LEFT(E211,LEN(E211)-1)),IF(RIGHT(E211,1)="M",1000000*VALUE(LEFT(E211,LEN(E211)-1)),IF(RIGHT(E211,1)="B",1000000000*VALUE(LEFT(E211,LEN(E211)-1)),IF(RIGHT(E211,1)="%",0.01*VALUE(LEFT(E211,LEN(E211)-1)),IF(RIGHT(E211,1)="k",1000*VALUE(LEFT(E211,LEN(E211)-1)),VALUE(SUBSTITUTE(E211,",",""))))))))),"N/A")</f>
        <v/>
      </c>
      <c r="M211">
        <f>IFERROR(IF(TRIM(F211)="-", "N/A", IF(RIGHT(F211,1)=")",IF(RIGHT(F211,2)="T)",-1000000000000*VALUE(MID(F211,2,LEN(F211)-3)),IF(RIGHT(F211,2)="M)",-1000000*VALUE(MID(F211,2,LEN(F211)-3)),IF(RIGHT(F211,2)="B)",-1000000000*VALUE(MID(F211,2,LEN(F211)-3)),IF(RIGHT(F211,2)="k)",-1000*VALUE(MID(F211,2,LEN(F211)-3)),VALUE(SUBSTITUTE(F211,",","")))))),IF(RIGHT(F211,1)="T",1000000000000*VALUE(LEFT(F211,LEN(F211)-1)),IF(RIGHT(F211,1)="M",1000000*VALUE(LEFT(F211,LEN(F211)-1)),IF(RIGHT(F211,1)="B",1000000000*VALUE(LEFT(F211,LEN(F211)-1)),IF(RIGHT(F211,1)="%",0.01*VALUE(LEFT(F211,LEN(F211)-1)),IF(RIGHT(F211,1)="k",1000*VALUE(LEFT(F211,LEN(F211)-1)),VALUE(SUBSTITUTE(F211,",",""))))))))),"N/A")</f>
        <v/>
      </c>
      <c r="N211">
        <f>IFERROR(IF(TRIM(G211)="-", "N/A", IF(RIGHT(G211,1)=")",IF(RIGHT(G211,2)="T)",-1000000000000*VALUE(MID(G211,2,LEN(G211)-3)),IF(RIGHT(G211,2)="M)",-1000000*VALUE(MID(G211,2,LEN(G211)-3)),IF(RIGHT(G211,2)="B)",-1000000000*VALUE(MID(G211,2,LEN(G211)-3)),IF(RIGHT(G211,2)="k)",-1000*VALUE(MID(G211,2,LEN(G211)-3)),VALUE(SUBSTITUTE(G211,",","")))))),IF(RIGHT(G211,1)="T",1000000000000*VALUE(LEFT(G211,LEN(G211)-1)),IF(RIGHT(G211,1)="M",1000000*VALUE(LEFT(G211,LEN(G211)-1)),IF(RIGHT(G211,1)="B",1000000000*VALUE(LEFT(G211,LEN(G211)-1)),IF(RIGHT(G211,1)="%",0.01*VALUE(LEFT(G211,LEN(G211)-1)),IF(RIGHT(G211,1)="k",1000*VALUE(LEFT(G211,LEN(G211)-1)),VALUE(SUBSTITUTE(G211,",",""))))))))),"N/A")</f>
        <v/>
      </c>
      <c r="P211">
        <f>MAX(J211:N211)</f>
        <v/>
      </c>
      <c r="Q211">
        <f>IFERROR(J144+MATCH(P211,J211:N211,0)-1,"")</f>
        <v/>
      </c>
      <c r="R211">
        <f>IF(Q211="","",MIN(J211:N211))</f>
        <v/>
      </c>
      <c r="S211">
        <f>IFERROR(J144+MATCH(R211,J211:N211,0)-1,"")</f>
        <v/>
      </c>
      <c r="T211">
        <f>IFERROR(AVERAGE(J211:N211),"")</f>
        <v/>
      </c>
      <c r="U211">
        <f>IFERROR(STDEV(J211:N211),"")</f>
        <v/>
      </c>
      <c r="V211">
        <f>IFERROR(IF(C211="-","",IF(ISBLANK(B211),"",IF(OR(ISNUMBER(FIND("Growth",B211)),ISNUMBER(FIND("Margin",B211))),"",(J211-T211)/U211))),"")</f>
        <v/>
      </c>
      <c r="W211">
        <f>IFERROR(IF(OR(D211="-",ISBLANK(D211)),"",(K211-T211)/U211),"")</f>
        <v/>
      </c>
      <c r="X211">
        <f>IFERROR(IF(OR(E211="-",ISBLANK(E211)),"",(L211-T211)/U211),"")</f>
        <v/>
      </c>
      <c r="Y211">
        <f>IFERROR(IF(OR(F211="-",ISBLANK(F211)),"",(M211-T211)/U211),"")</f>
        <v/>
      </c>
      <c r="Z211">
        <f>IFERROR(IF(OR(G211="-",ISBLANK(G211)),"",(N211-T211)/U211),"")</f>
        <v/>
      </c>
      <c r="AA211">
        <f>IF(MAX(MAX(V211:Z211),ABS(MIN(V211:Z211)))=ABS(MIN(V211:Z211)),MIN(V211:Z211),MAX(V211:Z211))</f>
        <v/>
      </c>
      <c r="AB211">
        <f>IFERROR(V144+MATCH(AA211,V211:Z211,0)-1,"")</f>
        <v/>
      </c>
      <c r="AC211">
        <f>IF(AB211&lt;&gt;"",IF(S211=AB211,"Low",IF(AB211=Q211,"High","")),"")</f>
        <v/>
      </c>
      <c r="AE211">
        <f>IF(ISNUMBER(MATCH("N/A",J211:N211,0)),"",IFERROR((5 * SUMPRODUCT(J144:N144,J211:N211) - PRODUCT(SUM(J144:N144),SUM(J211:N211))) / ((5 * SUM((J144^2)+(K144^2)+(L144^2)+(M144^2)+(N144^2))) - SUM(J144:N144)^2),""))</f>
        <v/>
      </c>
      <c r="AF211">
        <f>IFERROR(CORREL(J144:N144,J211:N211),"")</f>
        <v/>
      </c>
      <c r="AZ211">
        <f>IF(Q211=S211,0,1)</f>
        <v/>
      </c>
      <c r="BA211">
        <f>IF(AZ211=1,IF(Q211="","",IF(Q211=N144,"Yes","No")),"")</f>
        <v/>
      </c>
      <c r="BB211">
        <f>IF(BA211="Yes",P211,"")</f>
        <v/>
      </c>
      <c r="BC211">
        <f>IF(AZ211=1,IF(S211="","",IF(S211=N144,"Yes","No")),"")</f>
        <v/>
      </c>
      <c r="BD211">
        <f>IF(BC211="Yes",R211,"")</f>
        <v/>
      </c>
      <c r="BE211">
        <f>IFERROR(IF(SIGN(AE211)=1,"Increasing",IF(SIGN(AE211)=-1,"Decreasing","")),"")</f>
        <v/>
      </c>
      <c r="BF211">
        <f>IF(OR(AND(BE211="Increasing",BA211="Yes"),AND(BE211="Decreasing",BC211="Yes")),"Yes","No")</f>
        <v/>
      </c>
      <c r="BG211">
        <f>IF(I211="pos_trend","Yes","No")</f>
        <v/>
      </c>
      <c r="BH211">
        <f>IF(AF211&lt;&gt;"",IF(ABS(AF211)&gt;0.8,"Yes","No"),"")</f>
        <v/>
      </c>
    </row>
    <row r="212" spans="1:60">
      <c r="I212">
        <f>IF(AND(K212&gt; J212, L212&gt; K212, M212&gt; L212, N212&gt; M212), "pos_trend", IF(AND(K212&lt; J212, L212&lt; K212, M212&lt; L212, N212&lt; M212), "neg_trend", "N/A"))</f>
        <v/>
      </c>
      <c r="J212">
        <f>IFERROR(IF(TRIM(C212)="-", "N/A", IF(RIGHT(C212,1)=")",IF(RIGHT(C212,2)="T)",-1000000000000*VALUE(MID(C212,2,LEN(C212)-3)),IF(RIGHT(C212,2)="M)",-1000000*VALUE(MID(C212,2,LEN(C212)-3)),IF(RIGHT(C212,2)="B)",-1000000000*VALUE(MID(C212,2,LEN(C212)-3)),IF(RIGHT(C212,2)="k)",-1000*VALUE(MID(C212,2,LEN(C212)-3)),VALUE(SUBSTITUTE(C212,",","")))))),IF(RIGHT(C212,1)="T",1000000000000*VALUE(LEFT(C212,LEN(C212)-1)),IF(RIGHT(C212,1)="M",1000000*VALUE(LEFT(C212,LEN(C212)-1)),IF(RIGHT(C212,1)="B",1000000000*VALUE(LEFT(C212,LEN(C212)-1)),IF(RIGHT(C212,1)="%",0.01*VALUE(LEFT(C212,LEN(C212)-1)),IF(RIGHT(C212,1)="k",1000*VALUE(LEFT(C212,LEN(C212)-1)),VALUE(SUBSTITUTE(C212,",",""))))))))),"N/A")</f>
        <v/>
      </c>
      <c r="K212">
        <f>IFERROR(IF(TRIM(D212)="-", "N/A", IF(RIGHT(D212,1)=")",IF(RIGHT(D212,2)="T)",-1000000000000*VALUE(MID(D212,2,LEN(D212)-3)),IF(RIGHT(D212,2)="M)",-1000000*VALUE(MID(D212,2,LEN(D212)-3)),IF(RIGHT(D212,2)="B)",-1000000000*VALUE(MID(D212,2,LEN(D212)-3)),IF(RIGHT(D212,2)="k)",-1000*VALUE(MID(D212,2,LEN(D212)-3)),VALUE(SUBSTITUTE(D212,",","")))))),IF(RIGHT(D212,1)="T",1000000000000*VALUE(LEFT(D212,LEN(D212)-1)),IF(RIGHT(D212,1)="M",1000000*VALUE(LEFT(D212,LEN(D212)-1)),IF(RIGHT(D212,1)="B",1000000000*VALUE(LEFT(D212,LEN(D212)-1)),IF(RIGHT(D212,1)="%",0.01*VALUE(LEFT(D212,LEN(D212)-1)),IF(RIGHT(D212,1)="k",1000*VALUE(LEFT(D212,LEN(D212)-1)),VALUE(SUBSTITUTE(D212,",",""))))))))),"N/A")</f>
        <v/>
      </c>
      <c r="L212">
        <f>IFERROR(IF(TRIM(E212)="-", "N/A", IF(RIGHT(E212,1)=")",IF(RIGHT(E212,2)="T)",-1000000000000*VALUE(MID(E212,2,LEN(E212)-3)),IF(RIGHT(E212,2)="M)",-1000000*VALUE(MID(E212,2,LEN(E212)-3)),IF(RIGHT(E212,2)="B)",-1000000000*VALUE(MID(E212,2,LEN(E212)-3)),IF(RIGHT(E212,2)="k)",-1000*VALUE(MID(E212,2,LEN(E212)-3)),VALUE(SUBSTITUTE(E212,",","")))))),IF(RIGHT(E212,1)="T",1000000000000*VALUE(LEFT(E212,LEN(E212)-1)),IF(RIGHT(E212,1)="M",1000000*VALUE(LEFT(E212,LEN(E212)-1)),IF(RIGHT(E212,1)="B",1000000000*VALUE(LEFT(E212,LEN(E212)-1)),IF(RIGHT(E212,1)="%",0.01*VALUE(LEFT(E212,LEN(E212)-1)),IF(RIGHT(E212,1)="k",1000*VALUE(LEFT(E212,LEN(E212)-1)),VALUE(SUBSTITUTE(E212,",",""))))))))),"N/A")</f>
        <v/>
      </c>
      <c r="M212">
        <f>IFERROR(IF(TRIM(F212)="-", "N/A", IF(RIGHT(F212,1)=")",IF(RIGHT(F212,2)="T)",-1000000000000*VALUE(MID(F212,2,LEN(F212)-3)),IF(RIGHT(F212,2)="M)",-1000000*VALUE(MID(F212,2,LEN(F212)-3)),IF(RIGHT(F212,2)="B)",-1000000000*VALUE(MID(F212,2,LEN(F212)-3)),IF(RIGHT(F212,2)="k)",-1000*VALUE(MID(F212,2,LEN(F212)-3)),VALUE(SUBSTITUTE(F212,",","")))))),IF(RIGHT(F212,1)="T",1000000000000*VALUE(LEFT(F212,LEN(F212)-1)),IF(RIGHT(F212,1)="M",1000000*VALUE(LEFT(F212,LEN(F212)-1)),IF(RIGHT(F212,1)="B",1000000000*VALUE(LEFT(F212,LEN(F212)-1)),IF(RIGHT(F212,1)="%",0.01*VALUE(LEFT(F212,LEN(F212)-1)),IF(RIGHT(F212,1)="k",1000*VALUE(LEFT(F212,LEN(F212)-1)),VALUE(SUBSTITUTE(F212,",",""))))))))),"N/A")</f>
        <v/>
      </c>
      <c r="N212">
        <f>IFERROR(IF(TRIM(G212)="-", "N/A", IF(RIGHT(G212,1)=")",IF(RIGHT(G212,2)="T)",-1000000000000*VALUE(MID(G212,2,LEN(G212)-3)),IF(RIGHT(G212,2)="M)",-1000000*VALUE(MID(G212,2,LEN(G212)-3)),IF(RIGHT(G212,2)="B)",-1000000000*VALUE(MID(G212,2,LEN(G212)-3)),IF(RIGHT(G212,2)="k)",-1000*VALUE(MID(G212,2,LEN(G212)-3)),VALUE(SUBSTITUTE(G212,",","")))))),IF(RIGHT(G212,1)="T",1000000000000*VALUE(LEFT(G212,LEN(G212)-1)),IF(RIGHT(G212,1)="M",1000000*VALUE(LEFT(G212,LEN(G212)-1)),IF(RIGHT(G212,1)="B",1000000000*VALUE(LEFT(G212,LEN(G212)-1)),IF(RIGHT(G212,1)="%",0.01*VALUE(LEFT(G212,LEN(G212)-1)),IF(RIGHT(G212,1)="k",1000*VALUE(LEFT(G212,LEN(G212)-1)),VALUE(SUBSTITUTE(G212,",",""))))))))),"N/A")</f>
        <v/>
      </c>
      <c r="P212">
        <f>MAX(J212:N212)</f>
        <v/>
      </c>
      <c r="Q212">
        <f>IFERROR(J144+MATCH(P212,J212:N212,0)-1,"")</f>
        <v/>
      </c>
      <c r="R212">
        <f>IF(Q212="","",MIN(J212:N212))</f>
        <v/>
      </c>
      <c r="S212">
        <f>IFERROR(J144+MATCH(R212,J212:N212,0)-1,"")</f>
        <v/>
      </c>
      <c r="T212">
        <f>IFERROR(AVERAGE(J212:N212),"")</f>
        <v/>
      </c>
      <c r="U212">
        <f>IFERROR(STDEV(J212:N212),"")</f>
        <v/>
      </c>
      <c r="V212">
        <f>IFERROR(IF(C212="-","",IF(ISBLANK(B212),"",IF(OR(ISNUMBER(FIND("Growth",B212)),ISNUMBER(FIND("Margin",B212))),"",(J212-T212)/U212))),"")</f>
        <v/>
      </c>
      <c r="W212">
        <f>IFERROR(IF(OR(D212="-",ISBLANK(D212)),"",(K212-T212)/U212),"")</f>
        <v/>
      </c>
      <c r="X212">
        <f>IFERROR(IF(OR(E212="-",ISBLANK(E212)),"",(L212-T212)/U212),"")</f>
        <v/>
      </c>
      <c r="Y212">
        <f>IFERROR(IF(OR(F212="-",ISBLANK(F212)),"",(M212-T212)/U212),"")</f>
        <v/>
      </c>
      <c r="Z212">
        <f>IFERROR(IF(OR(G212="-",ISBLANK(G212)),"",(N212-T212)/U212),"")</f>
        <v/>
      </c>
      <c r="AA212">
        <f>IF(MAX(MAX(V212:Z212),ABS(MIN(V212:Z212)))=ABS(MIN(V212:Z212)),MIN(V212:Z212),MAX(V212:Z212))</f>
        <v/>
      </c>
      <c r="AB212">
        <f>IFERROR(V144+MATCH(AA212,V212:Z212,0)-1,"")</f>
        <v/>
      </c>
      <c r="AC212">
        <f>IF(AB212&lt;&gt;"",IF(S212=AB212,"Low",IF(AB212=Q212,"High","")),"")</f>
        <v/>
      </c>
      <c r="AE212">
        <f>IF(ISNUMBER(MATCH("N/A",J212:N212,0)),"",IFERROR((5 * SUMPRODUCT(J144:N144,J212:N212) - PRODUCT(SUM(J144:N144),SUM(J212:N212))) / ((5 * SUM((J144^2)+(K144^2)+(L144^2)+(M144^2)+(N144^2))) - SUM(J144:N144)^2),""))</f>
        <v/>
      </c>
      <c r="AF212">
        <f>IFERROR(CORREL(J144:N144,J212:N212),"")</f>
        <v/>
      </c>
      <c r="AZ212">
        <f>IF(Q212=S212,0,1)</f>
        <v/>
      </c>
      <c r="BA212">
        <f>IF(AZ212=1,IF(Q212="","",IF(Q212=N144,"Yes","No")),"")</f>
        <v/>
      </c>
      <c r="BB212">
        <f>IF(BA212="Yes",P212,"")</f>
        <v/>
      </c>
      <c r="BC212">
        <f>IF(AZ212=1,IF(S212="","",IF(S212=N144,"Yes","No")),"")</f>
        <v/>
      </c>
      <c r="BD212">
        <f>IF(BC212="Yes",R212,"")</f>
        <v/>
      </c>
      <c r="BE212">
        <f>IFERROR(IF(SIGN(AE212)=1,"Increasing",IF(SIGN(AE212)=-1,"Decreasing","")),"")</f>
        <v/>
      </c>
      <c r="BF212">
        <f>IF(OR(AND(BE212="Increasing",BA212="Yes"),AND(BE212="Decreasing",BC212="Yes")),"Yes","No")</f>
        <v/>
      </c>
      <c r="BG212">
        <f>IF(I212="pos_trend","Yes","No")</f>
        <v/>
      </c>
      <c r="BH212">
        <f>IF(AF212&lt;&gt;"",IF(ABS(AF212)&gt;0.8,"Yes","No"),"")</f>
        <v/>
      </c>
    </row>
    <row r="213" spans="1:60">
      <c r="I213">
        <f>IF(AND(K213&gt; J213, L213&gt; K213, M213&gt; L213, N213&gt; M213), "pos_trend", IF(AND(K213&lt; J213, L213&lt; K213, M213&lt; L213, N213&lt; M213), "neg_trend", "N/A"))</f>
        <v/>
      </c>
      <c r="J213">
        <f>IFERROR(IF(TRIM(C213)="-", "N/A", IF(RIGHT(C213,1)=")",IF(RIGHT(C213,2)="T)",-1000000000000*VALUE(MID(C213,2,LEN(C213)-3)),IF(RIGHT(C213,2)="M)",-1000000*VALUE(MID(C213,2,LEN(C213)-3)),IF(RIGHT(C213,2)="B)",-1000000000*VALUE(MID(C213,2,LEN(C213)-3)),IF(RIGHT(C213,2)="k)",-1000*VALUE(MID(C213,2,LEN(C213)-3)),VALUE(SUBSTITUTE(C213,",","")))))),IF(RIGHT(C213,1)="T",1000000000000*VALUE(LEFT(C213,LEN(C213)-1)),IF(RIGHT(C213,1)="M",1000000*VALUE(LEFT(C213,LEN(C213)-1)),IF(RIGHT(C213,1)="B",1000000000*VALUE(LEFT(C213,LEN(C213)-1)),IF(RIGHT(C213,1)="%",0.01*VALUE(LEFT(C213,LEN(C213)-1)),IF(RIGHT(C213,1)="k",1000*VALUE(LEFT(C213,LEN(C213)-1)),VALUE(SUBSTITUTE(C213,",",""))))))))),"N/A")</f>
        <v/>
      </c>
      <c r="K213">
        <f>IFERROR(IF(TRIM(D213)="-", "N/A", IF(RIGHT(D213,1)=")",IF(RIGHT(D213,2)="T)",-1000000000000*VALUE(MID(D213,2,LEN(D213)-3)),IF(RIGHT(D213,2)="M)",-1000000*VALUE(MID(D213,2,LEN(D213)-3)),IF(RIGHT(D213,2)="B)",-1000000000*VALUE(MID(D213,2,LEN(D213)-3)),IF(RIGHT(D213,2)="k)",-1000*VALUE(MID(D213,2,LEN(D213)-3)),VALUE(SUBSTITUTE(D213,",","")))))),IF(RIGHT(D213,1)="T",1000000000000*VALUE(LEFT(D213,LEN(D213)-1)),IF(RIGHT(D213,1)="M",1000000*VALUE(LEFT(D213,LEN(D213)-1)),IF(RIGHT(D213,1)="B",1000000000*VALUE(LEFT(D213,LEN(D213)-1)),IF(RIGHT(D213,1)="%",0.01*VALUE(LEFT(D213,LEN(D213)-1)),IF(RIGHT(D213,1)="k",1000*VALUE(LEFT(D213,LEN(D213)-1)),VALUE(SUBSTITUTE(D213,",",""))))))))),"N/A")</f>
        <v/>
      </c>
      <c r="L213">
        <f>IFERROR(IF(TRIM(E213)="-", "N/A", IF(RIGHT(E213,1)=")",IF(RIGHT(E213,2)="T)",-1000000000000*VALUE(MID(E213,2,LEN(E213)-3)),IF(RIGHT(E213,2)="M)",-1000000*VALUE(MID(E213,2,LEN(E213)-3)),IF(RIGHT(E213,2)="B)",-1000000000*VALUE(MID(E213,2,LEN(E213)-3)),IF(RIGHT(E213,2)="k)",-1000*VALUE(MID(E213,2,LEN(E213)-3)),VALUE(SUBSTITUTE(E213,",","")))))),IF(RIGHT(E213,1)="T",1000000000000*VALUE(LEFT(E213,LEN(E213)-1)),IF(RIGHT(E213,1)="M",1000000*VALUE(LEFT(E213,LEN(E213)-1)),IF(RIGHT(E213,1)="B",1000000000*VALUE(LEFT(E213,LEN(E213)-1)),IF(RIGHT(E213,1)="%",0.01*VALUE(LEFT(E213,LEN(E213)-1)),IF(RIGHT(E213,1)="k",1000*VALUE(LEFT(E213,LEN(E213)-1)),VALUE(SUBSTITUTE(E213,",",""))))))))),"N/A")</f>
        <v/>
      </c>
      <c r="M213">
        <f>IFERROR(IF(TRIM(F213)="-", "N/A", IF(RIGHT(F213,1)=")",IF(RIGHT(F213,2)="T)",-1000000000000*VALUE(MID(F213,2,LEN(F213)-3)),IF(RIGHT(F213,2)="M)",-1000000*VALUE(MID(F213,2,LEN(F213)-3)),IF(RIGHT(F213,2)="B)",-1000000000*VALUE(MID(F213,2,LEN(F213)-3)),IF(RIGHT(F213,2)="k)",-1000*VALUE(MID(F213,2,LEN(F213)-3)),VALUE(SUBSTITUTE(F213,",","")))))),IF(RIGHT(F213,1)="T",1000000000000*VALUE(LEFT(F213,LEN(F213)-1)),IF(RIGHT(F213,1)="M",1000000*VALUE(LEFT(F213,LEN(F213)-1)),IF(RIGHT(F213,1)="B",1000000000*VALUE(LEFT(F213,LEN(F213)-1)),IF(RIGHT(F213,1)="%",0.01*VALUE(LEFT(F213,LEN(F213)-1)),IF(RIGHT(F213,1)="k",1000*VALUE(LEFT(F213,LEN(F213)-1)),VALUE(SUBSTITUTE(F213,",",""))))))))),"N/A")</f>
        <v/>
      </c>
      <c r="N213">
        <f>IFERROR(IF(TRIM(G213)="-", "N/A", IF(RIGHT(G213,1)=")",IF(RIGHT(G213,2)="T)",-1000000000000*VALUE(MID(G213,2,LEN(G213)-3)),IF(RIGHT(G213,2)="M)",-1000000*VALUE(MID(G213,2,LEN(G213)-3)),IF(RIGHT(G213,2)="B)",-1000000000*VALUE(MID(G213,2,LEN(G213)-3)),IF(RIGHT(G213,2)="k)",-1000*VALUE(MID(G213,2,LEN(G213)-3)),VALUE(SUBSTITUTE(G213,",","")))))),IF(RIGHT(G213,1)="T",1000000000000*VALUE(LEFT(G213,LEN(G213)-1)),IF(RIGHT(G213,1)="M",1000000*VALUE(LEFT(G213,LEN(G213)-1)),IF(RIGHT(G213,1)="B",1000000000*VALUE(LEFT(G213,LEN(G213)-1)),IF(RIGHT(G213,1)="%",0.01*VALUE(LEFT(G213,LEN(G213)-1)),IF(RIGHT(G213,1)="k",1000*VALUE(LEFT(G213,LEN(G213)-1)),VALUE(SUBSTITUTE(G213,",",""))))))))),"N/A")</f>
        <v/>
      </c>
      <c r="P213">
        <f>MAX(J213:N213)</f>
        <v/>
      </c>
      <c r="Q213">
        <f>IFERROR(J144+MATCH(P213,J213:N213,0)-1,"")</f>
        <v/>
      </c>
      <c r="R213">
        <f>IF(Q213="","",MIN(J213:N213))</f>
        <v/>
      </c>
      <c r="S213">
        <f>IFERROR(J144+MATCH(R213,J213:N213,0)-1,"")</f>
        <v/>
      </c>
      <c r="T213">
        <f>IFERROR(AVERAGE(J213:N213),"")</f>
        <v/>
      </c>
      <c r="U213">
        <f>IFERROR(STDEV(J213:N213),"")</f>
        <v/>
      </c>
      <c r="V213">
        <f>IFERROR(IF(C213="-","",IF(ISBLANK(B213),"",IF(OR(ISNUMBER(FIND("Growth",B213)),ISNUMBER(FIND("Margin",B213))),"",(J213-T213)/U213))),"")</f>
        <v/>
      </c>
      <c r="W213">
        <f>IFERROR(IF(OR(D213="-",ISBLANK(D213)),"",(K213-T213)/U213),"")</f>
        <v/>
      </c>
      <c r="X213">
        <f>IFERROR(IF(OR(E213="-",ISBLANK(E213)),"",(L213-T213)/U213),"")</f>
        <v/>
      </c>
      <c r="Y213">
        <f>IFERROR(IF(OR(F213="-",ISBLANK(F213)),"",(M213-T213)/U213),"")</f>
        <v/>
      </c>
      <c r="Z213">
        <f>IFERROR(IF(OR(G213="-",ISBLANK(G213)),"",(N213-T213)/U213),"")</f>
        <v/>
      </c>
      <c r="AA213">
        <f>IF(MAX(MAX(V213:Z213),ABS(MIN(V213:Z213)))=ABS(MIN(V213:Z213)),MIN(V213:Z213),MAX(V213:Z213))</f>
        <v/>
      </c>
      <c r="AB213">
        <f>IFERROR(V144+MATCH(AA213,V213:Z213,0)-1,"")</f>
        <v/>
      </c>
      <c r="AC213">
        <f>IF(AB213&lt;&gt;"",IF(S213=AB213,"Low",IF(AB213=Q213,"High","")),"")</f>
        <v/>
      </c>
      <c r="AE213">
        <f>IF(ISNUMBER(MATCH("N/A",J213:N213,0)),"",IFERROR((5 * SUMPRODUCT(J144:N144,J213:N213) - PRODUCT(SUM(J144:N144),SUM(J213:N213))) / ((5 * SUM((J144^2)+(K144^2)+(L144^2)+(M144^2)+(N144^2))) - SUM(J144:N144)^2),""))</f>
        <v/>
      </c>
      <c r="AF213">
        <f>IFERROR(CORREL(J144:N144,J213:N213),"")</f>
        <v/>
      </c>
      <c r="AZ213">
        <f>IF(Q213=S213,0,1)</f>
        <v/>
      </c>
      <c r="BA213">
        <f>IF(AZ213=1,IF(Q213="","",IF(Q213=N144,"Yes","No")),"")</f>
        <v/>
      </c>
      <c r="BB213">
        <f>IF(BA213="Yes",P213,"")</f>
        <v/>
      </c>
      <c r="BC213">
        <f>IF(AZ213=1,IF(S213="","",IF(S213=N144,"Yes","No")),"")</f>
        <v/>
      </c>
      <c r="BD213">
        <f>IF(BC213="Yes",R213,"")</f>
        <v/>
      </c>
      <c r="BE213">
        <f>IFERROR(IF(SIGN(AE213)=1,"Increasing",IF(SIGN(AE213)=-1,"Decreasing","")),"")</f>
        <v/>
      </c>
      <c r="BF213">
        <f>IF(OR(AND(BE213="Increasing",BA213="Yes"),AND(BE213="Decreasing",BC213="Yes")),"Yes","No")</f>
        <v/>
      </c>
      <c r="BG213">
        <f>IF(I213="pos_trend","Yes","No")</f>
        <v/>
      </c>
      <c r="BH213">
        <f>IF(AF213&lt;&gt;"",IF(ABS(AF213)&gt;0.8,"Yes","No"),"")</f>
        <v/>
      </c>
    </row>
    <row r="214" spans="1:60">
      <c r="I214">
        <f>IF(AND(K214&gt; J214, L214&gt; K214, M214&gt; L214, N214&gt; M214), "pos_trend", IF(AND(K214&lt; J214, L214&lt; K214, M214&lt; L214, N214&lt; M214), "neg_trend", "N/A"))</f>
        <v/>
      </c>
      <c r="J214">
        <f>IFERROR(IF(TRIM(C214)="-", "N/A", IF(RIGHT(C214,1)=")",IF(RIGHT(C214,2)="T)",-1000000000000*VALUE(MID(C214,2,LEN(C214)-3)),IF(RIGHT(C214,2)="M)",-1000000*VALUE(MID(C214,2,LEN(C214)-3)),IF(RIGHT(C214,2)="B)",-1000000000*VALUE(MID(C214,2,LEN(C214)-3)),IF(RIGHT(C214,2)="k)",-1000*VALUE(MID(C214,2,LEN(C214)-3)),VALUE(SUBSTITUTE(C214,",","")))))),IF(RIGHT(C214,1)="T",1000000000000*VALUE(LEFT(C214,LEN(C214)-1)),IF(RIGHT(C214,1)="M",1000000*VALUE(LEFT(C214,LEN(C214)-1)),IF(RIGHT(C214,1)="B",1000000000*VALUE(LEFT(C214,LEN(C214)-1)),IF(RIGHT(C214,1)="%",0.01*VALUE(LEFT(C214,LEN(C214)-1)),IF(RIGHT(C214,1)="k",1000*VALUE(LEFT(C214,LEN(C214)-1)),VALUE(SUBSTITUTE(C214,",",""))))))))),"N/A")</f>
        <v/>
      </c>
      <c r="K214">
        <f>IFERROR(IF(TRIM(D214)="-", "N/A", IF(RIGHT(D214,1)=")",IF(RIGHT(D214,2)="T)",-1000000000000*VALUE(MID(D214,2,LEN(D214)-3)),IF(RIGHT(D214,2)="M)",-1000000*VALUE(MID(D214,2,LEN(D214)-3)),IF(RIGHT(D214,2)="B)",-1000000000*VALUE(MID(D214,2,LEN(D214)-3)),IF(RIGHT(D214,2)="k)",-1000*VALUE(MID(D214,2,LEN(D214)-3)),VALUE(SUBSTITUTE(D214,",","")))))),IF(RIGHT(D214,1)="T",1000000000000*VALUE(LEFT(D214,LEN(D214)-1)),IF(RIGHT(D214,1)="M",1000000*VALUE(LEFT(D214,LEN(D214)-1)),IF(RIGHT(D214,1)="B",1000000000*VALUE(LEFT(D214,LEN(D214)-1)),IF(RIGHT(D214,1)="%",0.01*VALUE(LEFT(D214,LEN(D214)-1)),IF(RIGHT(D214,1)="k",1000*VALUE(LEFT(D214,LEN(D214)-1)),VALUE(SUBSTITUTE(D214,",",""))))))))),"N/A")</f>
        <v/>
      </c>
      <c r="L214">
        <f>IFERROR(IF(TRIM(E214)="-", "N/A", IF(RIGHT(E214,1)=")",IF(RIGHT(E214,2)="T)",-1000000000000*VALUE(MID(E214,2,LEN(E214)-3)),IF(RIGHT(E214,2)="M)",-1000000*VALUE(MID(E214,2,LEN(E214)-3)),IF(RIGHT(E214,2)="B)",-1000000000*VALUE(MID(E214,2,LEN(E214)-3)),IF(RIGHT(E214,2)="k)",-1000*VALUE(MID(E214,2,LEN(E214)-3)),VALUE(SUBSTITUTE(E214,",","")))))),IF(RIGHT(E214,1)="T",1000000000000*VALUE(LEFT(E214,LEN(E214)-1)),IF(RIGHT(E214,1)="M",1000000*VALUE(LEFT(E214,LEN(E214)-1)),IF(RIGHT(E214,1)="B",1000000000*VALUE(LEFT(E214,LEN(E214)-1)),IF(RIGHT(E214,1)="%",0.01*VALUE(LEFT(E214,LEN(E214)-1)),IF(RIGHT(E214,1)="k",1000*VALUE(LEFT(E214,LEN(E214)-1)),VALUE(SUBSTITUTE(E214,",",""))))))))),"N/A")</f>
        <v/>
      </c>
      <c r="M214">
        <f>IFERROR(IF(TRIM(F214)="-", "N/A", IF(RIGHT(F214,1)=")",IF(RIGHT(F214,2)="T)",-1000000000000*VALUE(MID(F214,2,LEN(F214)-3)),IF(RIGHT(F214,2)="M)",-1000000*VALUE(MID(F214,2,LEN(F214)-3)),IF(RIGHT(F214,2)="B)",-1000000000*VALUE(MID(F214,2,LEN(F214)-3)),IF(RIGHT(F214,2)="k)",-1000*VALUE(MID(F214,2,LEN(F214)-3)),VALUE(SUBSTITUTE(F214,",","")))))),IF(RIGHT(F214,1)="T",1000000000000*VALUE(LEFT(F214,LEN(F214)-1)),IF(RIGHT(F214,1)="M",1000000*VALUE(LEFT(F214,LEN(F214)-1)),IF(RIGHT(F214,1)="B",1000000000*VALUE(LEFT(F214,LEN(F214)-1)),IF(RIGHT(F214,1)="%",0.01*VALUE(LEFT(F214,LEN(F214)-1)),IF(RIGHT(F214,1)="k",1000*VALUE(LEFT(F214,LEN(F214)-1)),VALUE(SUBSTITUTE(F214,",",""))))))))),"N/A")</f>
        <v/>
      </c>
      <c r="N214">
        <f>IFERROR(IF(TRIM(G214)="-", "N/A", IF(RIGHT(G214,1)=")",IF(RIGHT(G214,2)="T)",-1000000000000*VALUE(MID(G214,2,LEN(G214)-3)),IF(RIGHT(G214,2)="M)",-1000000*VALUE(MID(G214,2,LEN(G214)-3)),IF(RIGHT(G214,2)="B)",-1000000000*VALUE(MID(G214,2,LEN(G214)-3)),IF(RIGHT(G214,2)="k)",-1000*VALUE(MID(G214,2,LEN(G214)-3)),VALUE(SUBSTITUTE(G214,",","")))))),IF(RIGHT(G214,1)="T",1000000000000*VALUE(LEFT(G214,LEN(G214)-1)),IF(RIGHT(G214,1)="M",1000000*VALUE(LEFT(G214,LEN(G214)-1)),IF(RIGHT(G214,1)="B",1000000000*VALUE(LEFT(G214,LEN(G214)-1)),IF(RIGHT(G214,1)="%",0.01*VALUE(LEFT(G214,LEN(G214)-1)),IF(RIGHT(G214,1)="k",1000*VALUE(LEFT(G214,LEN(G214)-1)),VALUE(SUBSTITUTE(G214,",",""))))))))),"N/A")</f>
        <v/>
      </c>
      <c r="P214">
        <f>MAX(J214:N214)</f>
        <v/>
      </c>
      <c r="Q214">
        <f>IFERROR(J144+MATCH(P214,J214:N214,0)-1,"")</f>
        <v/>
      </c>
      <c r="R214">
        <f>IF(Q214="","",MIN(J214:N214))</f>
        <v/>
      </c>
      <c r="S214">
        <f>IFERROR(J144+MATCH(R214,J214:N214,0)-1,"")</f>
        <v/>
      </c>
      <c r="T214">
        <f>IFERROR(AVERAGE(J214:N214),"")</f>
        <v/>
      </c>
      <c r="U214">
        <f>IFERROR(STDEV(J214:N214),"")</f>
        <v/>
      </c>
      <c r="V214">
        <f>IFERROR(IF(C214="-","",IF(ISBLANK(B214),"",IF(OR(ISNUMBER(FIND("Growth",B214)),ISNUMBER(FIND("Margin",B214))),"",(J214-T214)/U214))),"")</f>
        <v/>
      </c>
      <c r="W214">
        <f>IFERROR(IF(OR(D214="-",ISBLANK(D214)),"",(K214-T214)/U214),"")</f>
        <v/>
      </c>
      <c r="X214">
        <f>IFERROR(IF(OR(E214="-",ISBLANK(E214)),"",(L214-T214)/U214),"")</f>
        <v/>
      </c>
      <c r="Y214">
        <f>IFERROR(IF(OR(F214="-",ISBLANK(F214)),"",(M214-T214)/U214),"")</f>
        <v/>
      </c>
      <c r="Z214">
        <f>IFERROR(IF(OR(G214="-",ISBLANK(G214)),"",(N214-T214)/U214),"")</f>
        <v/>
      </c>
      <c r="AA214">
        <f>IF(MAX(MAX(V214:Z214),ABS(MIN(V214:Z214)))=ABS(MIN(V214:Z214)),MIN(V214:Z214),MAX(V214:Z214))</f>
        <v/>
      </c>
      <c r="AB214">
        <f>IFERROR(V144+MATCH(AA214,V214:Z214,0)-1,"")</f>
        <v/>
      </c>
      <c r="AC214">
        <f>IF(AB214&lt;&gt;"",IF(S214=AB214,"Low",IF(AB214=Q214,"High","")),"")</f>
        <v/>
      </c>
      <c r="AE214">
        <f>IF(ISNUMBER(MATCH("N/A",J214:N214,0)),"",IFERROR((5 * SUMPRODUCT(J144:N144,J214:N214) - PRODUCT(SUM(J144:N144),SUM(J214:N214))) / ((5 * SUM((J144^2)+(K144^2)+(L144^2)+(M144^2)+(N144^2))) - SUM(J144:N144)^2),""))</f>
        <v/>
      </c>
      <c r="AF214">
        <f>IFERROR(CORREL(J144:N144,J214:N214),"")</f>
        <v/>
      </c>
      <c r="AZ214">
        <f>IF(Q214=S214,0,1)</f>
        <v/>
      </c>
      <c r="BA214">
        <f>IF(AZ214=1,IF(Q214="","",IF(Q214=N144,"Yes","No")),"")</f>
        <v/>
      </c>
      <c r="BB214">
        <f>IF(BA214="Yes",P214,"")</f>
        <v/>
      </c>
      <c r="BC214">
        <f>IF(AZ214=1,IF(S214="","",IF(S214=N144,"Yes","No")),"")</f>
        <v/>
      </c>
      <c r="BD214">
        <f>IF(BC214="Yes",R214,"")</f>
        <v/>
      </c>
      <c r="BE214">
        <f>IFERROR(IF(SIGN(AE214)=1,"Increasing",IF(SIGN(AE214)=-1,"Decreasing","")),"")</f>
        <v/>
      </c>
      <c r="BF214">
        <f>IF(OR(AND(BE214="Increasing",BA214="Yes"),AND(BE214="Decreasing",BC214="Yes")),"Yes","No")</f>
        <v/>
      </c>
      <c r="BG214">
        <f>IF(I214="pos_trend","Yes","No")</f>
        <v/>
      </c>
      <c r="BH214">
        <f>IF(AF214&lt;&gt;"",IF(ABS(AF214)&gt;0.8,"Yes","No"),"")</f>
        <v/>
      </c>
    </row>
    <row r="215" spans="1:60">
      <c r="I215">
        <f>IF(AND(K215&gt; J215, L215&gt; K215, M215&gt; L215, N215&gt; M215), "pos_trend", IF(AND(K215&lt; J215, L215&lt; K215, M215&lt; L215, N215&lt; M215), "neg_trend", "N/A"))</f>
        <v/>
      </c>
      <c r="J215">
        <f>IFERROR(IF(TRIM(C215)="-", "N/A", IF(RIGHT(C215,1)=")",IF(RIGHT(C215,2)="T)",-1000000000000*VALUE(MID(C215,2,LEN(C215)-3)),IF(RIGHT(C215,2)="M)",-1000000*VALUE(MID(C215,2,LEN(C215)-3)),IF(RIGHT(C215,2)="B)",-1000000000*VALUE(MID(C215,2,LEN(C215)-3)),IF(RIGHT(C215,2)="k)",-1000*VALUE(MID(C215,2,LEN(C215)-3)),VALUE(SUBSTITUTE(C215,",","")))))),IF(RIGHT(C215,1)="T",1000000000000*VALUE(LEFT(C215,LEN(C215)-1)),IF(RIGHT(C215,1)="M",1000000*VALUE(LEFT(C215,LEN(C215)-1)),IF(RIGHT(C215,1)="B",1000000000*VALUE(LEFT(C215,LEN(C215)-1)),IF(RIGHT(C215,1)="%",0.01*VALUE(LEFT(C215,LEN(C215)-1)),IF(RIGHT(C215,1)="k",1000*VALUE(LEFT(C215,LEN(C215)-1)),VALUE(SUBSTITUTE(C215,",",""))))))))),"N/A")</f>
        <v/>
      </c>
      <c r="K215">
        <f>IFERROR(IF(TRIM(D215)="-", "N/A", IF(RIGHT(D215,1)=")",IF(RIGHT(D215,2)="T)",-1000000000000*VALUE(MID(D215,2,LEN(D215)-3)),IF(RIGHT(D215,2)="M)",-1000000*VALUE(MID(D215,2,LEN(D215)-3)),IF(RIGHT(D215,2)="B)",-1000000000*VALUE(MID(D215,2,LEN(D215)-3)),IF(RIGHT(D215,2)="k)",-1000*VALUE(MID(D215,2,LEN(D215)-3)),VALUE(SUBSTITUTE(D215,",","")))))),IF(RIGHT(D215,1)="T",1000000000000*VALUE(LEFT(D215,LEN(D215)-1)),IF(RIGHT(D215,1)="M",1000000*VALUE(LEFT(D215,LEN(D215)-1)),IF(RIGHT(D215,1)="B",1000000000*VALUE(LEFT(D215,LEN(D215)-1)),IF(RIGHT(D215,1)="%",0.01*VALUE(LEFT(D215,LEN(D215)-1)),IF(RIGHT(D215,1)="k",1000*VALUE(LEFT(D215,LEN(D215)-1)),VALUE(SUBSTITUTE(D215,",",""))))))))),"N/A")</f>
        <v/>
      </c>
      <c r="L215">
        <f>IFERROR(IF(TRIM(E215)="-", "N/A", IF(RIGHT(E215,1)=")",IF(RIGHT(E215,2)="T)",-1000000000000*VALUE(MID(E215,2,LEN(E215)-3)),IF(RIGHT(E215,2)="M)",-1000000*VALUE(MID(E215,2,LEN(E215)-3)),IF(RIGHT(E215,2)="B)",-1000000000*VALUE(MID(E215,2,LEN(E215)-3)),IF(RIGHT(E215,2)="k)",-1000*VALUE(MID(E215,2,LEN(E215)-3)),VALUE(SUBSTITUTE(E215,",","")))))),IF(RIGHT(E215,1)="T",1000000000000*VALUE(LEFT(E215,LEN(E215)-1)),IF(RIGHT(E215,1)="M",1000000*VALUE(LEFT(E215,LEN(E215)-1)),IF(RIGHT(E215,1)="B",1000000000*VALUE(LEFT(E215,LEN(E215)-1)),IF(RIGHT(E215,1)="%",0.01*VALUE(LEFT(E215,LEN(E215)-1)),IF(RIGHT(E215,1)="k",1000*VALUE(LEFT(E215,LEN(E215)-1)),VALUE(SUBSTITUTE(E215,",",""))))))))),"N/A")</f>
        <v/>
      </c>
      <c r="M215">
        <f>IFERROR(IF(TRIM(F215)="-", "N/A", IF(RIGHT(F215,1)=")",IF(RIGHT(F215,2)="T)",-1000000000000*VALUE(MID(F215,2,LEN(F215)-3)),IF(RIGHT(F215,2)="M)",-1000000*VALUE(MID(F215,2,LEN(F215)-3)),IF(RIGHT(F215,2)="B)",-1000000000*VALUE(MID(F215,2,LEN(F215)-3)),IF(RIGHT(F215,2)="k)",-1000*VALUE(MID(F215,2,LEN(F215)-3)),VALUE(SUBSTITUTE(F215,",","")))))),IF(RIGHT(F215,1)="T",1000000000000*VALUE(LEFT(F215,LEN(F215)-1)),IF(RIGHT(F215,1)="M",1000000*VALUE(LEFT(F215,LEN(F215)-1)),IF(RIGHT(F215,1)="B",1000000000*VALUE(LEFT(F215,LEN(F215)-1)),IF(RIGHT(F215,1)="%",0.01*VALUE(LEFT(F215,LEN(F215)-1)),IF(RIGHT(F215,1)="k",1000*VALUE(LEFT(F215,LEN(F215)-1)),VALUE(SUBSTITUTE(F215,",",""))))))))),"N/A")</f>
        <v/>
      </c>
      <c r="N215">
        <f>IFERROR(IF(TRIM(G215)="-", "N/A", IF(RIGHT(G215,1)=")",IF(RIGHT(G215,2)="T)",-1000000000000*VALUE(MID(G215,2,LEN(G215)-3)),IF(RIGHT(G215,2)="M)",-1000000*VALUE(MID(G215,2,LEN(G215)-3)),IF(RIGHT(G215,2)="B)",-1000000000*VALUE(MID(G215,2,LEN(G215)-3)),IF(RIGHT(G215,2)="k)",-1000*VALUE(MID(G215,2,LEN(G215)-3)),VALUE(SUBSTITUTE(G215,",","")))))),IF(RIGHT(G215,1)="T",1000000000000*VALUE(LEFT(G215,LEN(G215)-1)),IF(RIGHT(G215,1)="M",1000000*VALUE(LEFT(G215,LEN(G215)-1)),IF(RIGHT(G215,1)="B",1000000000*VALUE(LEFT(G215,LEN(G215)-1)),IF(RIGHT(G215,1)="%",0.01*VALUE(LEFT(G215,LEN(G215)-1)),IF(RIGHT(G215,1)="k",1000*VALUE(LEFT(G215,LEN(G215)-1)),VALUE(SUBSTITUTE(G215,",",""))))))))),"N/A")</f>
        <v/>
      </c>
      <c r="P215">
        <f>MAX(J215:N215)</f>
        <v/>
      </c>
      <c r="Q215">
        <f>IFERROR(J144+MATCH(P215,J215:N215,0)-1,"")</f>
        <v/>
      </c>
      <c r="R215">
        <f>IF(Q215="","",MIN(J215:N215))</f>
        <v/>
      </c>
      <c r="S215">
        <f>IFERROR(J144+MATCH(R215,J215:N215,0)-1,"")</f>
        <v/>
      </c>
      <c r="T215">
        <f>IFERROR(AVERAGE(J215:N215),"")</f>
        <v/>
      </c>
      <c r="U215">
        <f>IFERROR(STDEV(J215:N215),"")</f>
        <v/>
      </c>
      <c r="V215">
        <f>IFERROR(IF(C215="-","",IF(ISBLANK(B215),"",IF(OR(ISNUMBER(FIND("Growth",B215)),ISNUMBER(FIND("Margin",B215))),"",(J215-T215)/U215))),"")</f>
        <v/>
      </c>
      <c r="W215">
        <f>IFERROR(IF(OR(D215="-",ISBLANK(D215)),"",(K215-T215)/U215),"")</f>
        <v/>
      </c>
      <c r="X215">
        <f>IFERROR(IF(OR(E215="-",ISBLANK(E215)),"",(L215-T215)/U215),"")</f>
        <v/>
      </c>
      <c r="Y215">
        <f>IFERROR(IF(OR(F215="-",ISBLANK(F215)),"",(M215-T215)/U215),"")</f>
        <v/>
      </c>
      <c r="Z215">
        <f>IFERROR(IF(OR(G215="-",ISBLANK(G215)),"",(N215-T215)/U215),"")</f>
        <v/>
      </c>
      <c r="AA215">
        <f>IF(MAX(MAX(V215:Z215),ABS(MIN(V215:Z215)))=ABS(MIN(V215:Z215)),MIN(V215:Z215),MAX(V215:Z215))</f>
        <v/>
      </c>
      <c r="AB215">
        <f>IFERROR(V144+MATCH(AA215,V215:Z215,0)-1,"")</f>
        <v/>
      </c>
      <c r="AC215">
        <f>IF(AB215&lt;&gt;"",IF(S215=AB215,"Low",IF(AB215=Q215,"High","")),"")</f>
        <v/>
      </c>
      <c r="AE215">
        <f>IF(ISNUMBER(MATCH("N/A",J215:N215,0)),"",IFERROR((5 * SUMPRODUCT(J144:N144,J215:N215) - PRODUCT(SUM(J144:N144),SUM(J215:N215))) / ((5 * SUM((J144^2)+(K144^2)+(L144^2)+(M144^2)+(N144^2))) - SUM(J144:N144)^2),""))</f>
        <v/>
      </c>
      <c r="AF215">
        <f>IFERROR(CORREL(J144:N144,J215:N215),"")</f>
        <v/>
      </c>
      <c r="AZ215">
        <f>IF(Q215=S215,0,1)</f>
        <v/>
      </c>
      <c r="BA215">
        <f>IF(AZ215=1,IF(Q215="","",IF(Q215=N144,"Yes","No")),"")</f>
        <v/>
      </c>
      <c r="BB215">
        <f>IF(BA215="Yes",P215,"")</f>
        <v/>
      </c>
      <c r="BC215">
        <f>IF(AZ215=1,IF(S215="","",IF(S215=N144,"Yes","No")),"")</f>
        <v/>
      </c>
      <c r="BD215">
        <f>IF(BC215="Yes",R215,"")</f>
        <v/>
      </c>
      <c r="BE215">
        <f>IFERROR(IF(SIGN(AE215)=1,"Increasing",IF(SIGN(AE215)=-1,"Decreasing","")),"")</f>
        <v/>
      </c>
      <c r="BF215">
        <f>IF(OR(AND(BE215="Increasing",BA215="Yes"),AND(BE215="Decreasing",BC215="Yes")),"Yes","No")</f>
        <v/>
      </c>
      <c r="BG215">
        <f>IF(I215="pos_trend","Yes","No")</f>
        <v/>
      </c>
      <c r="BH215">
        <f>IF(AF215&lt;&gt;"",IF(ABS(AF215)&gt;0.8,"Yes","No"),"")</f>
        <v/>
      </c>
    </row>
    <row r="216" spans="1:60">
      <c r="I216">
        <f>IF(AND(K216&gt; J216, L216&gt; K216, M216&gt; L216, N216&gt; M216), "pos_trend", IF(AND(K216&lt; J216, L216&lt; K216, M216&lt; L216, N216&lt; M216), "neg_trend", "N/A"))</f>
        <v/>
      </c>
      <c r="J216">
        <f>IFERROR(IF(TRIM(C216)="-", "N/A", IF(RIGHT(C216,1)=")",IF(RIGHT(C216,2)="T)",-1000000000000*VALUE(MID(C216,2,LEN(C216)-3)),IF(RIGHT(C216,2)="M)",-1000000*VALUE(MID(C216,2,LEN(C216)-3)),IF(RIGHT(C216,2)="B)",-1000000000*VALUE(MID(C216,2,LEN(C216)-3)),IF(RIGHT(C216,2)="k)",-1000*VALUE(MID(C216,2,LEN(C216)-3)),VALUE(SUBSTITUTE(C216,",","")))))),IF(RIGHT(C216,1)="T",1000000000000*VALUE(LEFT(C216,LEN(C216)-1)),IF(RIGHT(C216,1)="M",1000000*VALUE(LEFT(C216,LEN(C216)-1)),IF(RIGHT(C216,1)="B",1000000000*VALUE(LEFT(C216,LEN(C216)-1)),IF(RIGHT(C216,1)="%",0.01*VALUE(LEFT(C216,LEN(C216)-1)),IF(RIGHT(C216,1)="k",1000*VALUE(LEFT(C216,LEN(C216)-1)),VALUE(SUBSTITUTE(C216,",",""))))))))),"N/A")</f>
        <v/>
      </c>
      <c r="K216">
        <f>IFERROR(IF(TRIM(D216)="-", "N/A", IF(RIGHT(D216,1)=")",IF(RIGHT(D216,2)="T)",-1000000000000*VALUE(MID(D216,2,LEN(D216)-3)),IF(RIGHT(D216,2)="M)",-1000000*VALUE(MID(D216,2,LEN(D216)-3)),IF(RIGHT(D216,2)="B)",-1000000000*VALUE(MID(D216,2,LEN(D216)-3)),IF(RIGHT(D216,2)="k)",-1000*VALUE(MID(D216,2,LEN(D216)-3)),VALUE(SUBSTITUTE(D216,",","")))))),IF(RIGHT(D216,1)="T",1000000000000*VALUE(LEFT(D216,LEN(D216)-1)),IF(RIGHT(D216,1)="M",1000000*VALUE(LEFT(D216,LEN(D216)-1)),IF(RIGHT(D216,1)="B",1000000000*VALUE(LEFT(D216,LEN(D216)-1)),IF(RIGHT(D216,1)="%",0.01*VALUE(LEFT(D216,LEN(D216)-1)),IF(RIGHT(D216,1)="k",1000*VALUE(LEFT(D216,LEN(D216)-1)),VALUE(SUBSTITUTE(D216,",",""))))))))),"N/A")</f>
        <v/>
      </c>
      <c r="L216">
        <f>IFERROR(IF(TRIM(E216)="-", "N/A", IF(RIGHT(E216,1)=")",IF(RIGHT(E216,2)="T)",-1000000000000*VALUE(MID(E216,2,LEN(E216)-3)),IF(RIGHT(E216,2)="M)",-1000000*VALUE(MID(E216,2,LEN(E216)-3)),IF(RIGHT(E216,2)="B)",-1000000000*VALUE(MID(E216,2,LEN(E216)-3)),IF(RIGHT(E216,2)="k)",-1000*VALUE(MID(E216,2,LEN(E216)-3)),VALUE(SUBSTITUTE(E216,",","")))))),IF(RIGHT(E216,1)="T",1000000000000*VALUE(LEFT(E216,LEN(E216)-1)),IF(RIGHT(E216,1)="M",1000000*VALUE(LEFT(E216,LEN(E216)-1)),IF(RIGHT(E216,1)="B",1000000000*VALUE(LEFT(E216,LEN(E216)-1)),IF(RIGHT(E216,1)="%",0.01*VALUE(LEFT(E216,LEN(E216)-1)),IF(RIGHT(E216,1)="k",1000*VALUE(LEFT(E216,LEN(E216)-1)),VALUE(SUBSTITUTE(E216,",",""))))))))),"N/A")</f>
        <v/>
      </c>
      <c r="M216">
        <f>IFERROR(IF(TRIM(F216)="-", "N/A", IF(RIGHT(F216,1)=")",IF(RIGHT(F216,2)="T)",-1000000000000*VALUE(MID(F216,2,LEN(F216)-3)),IF(RIGHT(F216,2)="M)",-1000000*VALUE(MID(F216,2,LEN(F216)-3)),IF(RIGHT(F216,2)="B)",-1000000000*VALUE(MID(F216,2,LEN(F216)-3)),IF(RIGHT(F216,2)="k)",-1000*VALUE(MID(F216,2,LEN(F216)-3)),VALUE(SUBSTITUTE(F216,",","")))))),IF(RIGHT(F216,1)="T",1000000000000*VALUE(LEFT(F216,LEN(F216)-1)),IF(RIGHT(F216,1)="M",1000000*VALUE(LEFT(F216,LEN(F216)-1)),IF(RIGHT(F216,1)="B",1000000000*VALUE(LEFT(F216,LEN(F216)-1)),IF(RIGHT(F216,1)="%",0.01*VALUE(LEFT(F216,LEN(F216)-1)),IF(RIGHT(F216,1)="k",1000*VALUE(LEFT(F216,LEN(F216)-1)),VALUE(SUBSTITUTE(F216,",",""))))))))),"N/A")</f>
        <v/>
      </c>
      <c r="N216">
        <f>IFERROR(IF(TRIM(G216)="-", "N/A", IF(RIGHT(G216,1)=")",IF(RIGHT(G216,2)="T)",-1000000000000*VALUE(MID(G216,2,LEN(G216)-3)),IF(RIGHT(G216,2)="M)",-1000000*VALUE(MID(G216,2,LEN(G216)-3)),IF(RIGHT(G216,2)="B)",-1000000000*VALUE(MID(G216,2,LEN(G216)-3)),IF(RIGHT(G216,2)="k)",-1000*VALUE(MID(G216,2,LEN(G216)-3)),VALUE(SUBSTITUTE(G216,",","")))))),IF(RIGHT(G216,1)="T",1000000000000*VALUE(LEFT(G216,LEN(G216)-1)),IF(RIGHT(G216,1)="M",1000000*VALUE(LEFT(G216,LEN(G216)-1)),IF(RIGHT(G216,1)="B",1000000000*VALUE(LEFT(G216,LEN(G216)-1)),IF(RIGHT(G216,1)="%",0.01*VALUE(LEFT(G216,LEN(G216)-1)),IF(RIGHT(G216,1)="k",1000*VALUE(LEFT(G216,LEN(G216)-1)),VALUE(SUBSTITUTE(G216,",",""))))))))),"N/A")</f>
        <v/>
      </c>
      <c r="P216">
        <f>MAX(J216:N216)</f>
        <v/>
      </c>
      <c r="Q216">
        <f>IFERROR(J144+MATCH(P216,J216:N216,0)-1,"")</f>
        <v/>
      </c>
      <c r="R216">
        <f>IF(Q216="","",MIN(J216:N216))</f>
        <v/>
      </c>
      <c r="S216">
        <f>IFERROR(J144+MATCH(R216,J216:N216,0)-1,"")</f>
        <v/>
      </c>
      <c r="T216">
        <f>IFERROR(AVERAGE(J216:N216),"")</f>
        <v/>
      </c>
      <c r="U216">
        <f>IFERROR(STDEV(J216:N216),"")</f>
        <v/>
      </c>
      <c r="V216">
        <f>IFERROR(IF(C216="-","",IF(ISBLANK(B216),"",IF(OR(ISNUMBER(FIND("Growth",B216)),ISNUMBER(FIND("Margin",B216))),"",(J216-T216)/U216))),"")</f>
        <v/>
      </c>
      <c r="W216">
        <f>IFERROR(IF(OR(D216="-",ISBLANK(D216)),"",(K216-T216)/U216),"")</f>
        <v/>
      </c>
      <c r="X216">
        <f>IFERROR(IF(OR(E216="-",ISBLANK(E216)),"",(L216-T216)/U216),"")</f>
        <v/>
      </c>
      <c r="Y216">
        <f>IFERROR(IF(OR(F216="-",ISBLANK(F216)),"",(M216-T216)/U216),"")</f>
        <v/>
      </c>
      <c r="Z216">
        <f>IFERROR(IF(OR(G216="-",ISBLANK(G216)),"",(N216-T216)/U216),"")</f>
        <v/>
      </c>
      <c r="AA216">
        <f>IF(MAX(MAX(V216:Z216),ABS(MIN(V216:Z216)))=ABS(MIN(V216:Z216)),MIN(V216:Z216),MAX(V216:Z216))</f>
        <v/>
      </c>
      <c r="AB216">
        <f>IFERROR(V144+MATCH(AA216,V216:Z216,0)-1,"")</f>
        <v/>
      </c>
      <c r="AC216">
        <f>IF(AB216&lt;&gt;"",IF(S216=AB216,"Low",IF(AB216=Q216,"High","")),"")</f>
        <v/>
      </c>
      <c r="AE216">
        <f>IF(ISNUMBER(MATCH("N/A",J216:N216,0)),"",IFERROR((5 * SUMPRODUCT(J144:N144,J216:N216) - PRODUCT(SUM(J144:N144),SUM(J216:N216))) / ((5 * SUM((J144^2)+(K144^2)+(L144^2)+(M144^2)+(N144^2))) - SUM(J144:N144)^2),""))</f>
        <v/>
      </c>
      <c r="AF216">
        <f>IFERROR(CORREL(J144:N144,J216:N216),"")</f>
        <v/>
      </c>
      <c r="AZ216">
        <f>IF(Q216=S216,0,1)</f>
        <v/>
      </c>
      <c r="BA216">
        <f>IF(AZ216=1,IF(Q216="","",IF(Q216=N144,"Yes","No")),"")</f>
        <v/>
      </c>
      <c r="BB216">
        <f>IF(BA216="Yes",P216,"")</f>
        <v/>
      </c>
      <c r="BC216">
        <f>IF(AZ216=1,IF(S216="","",IF(S216=N144,"Yes","No")),"")</f>
        <v/>
      </c>
      <c r="BD216">
        <f>IF(BC216="Yes",R216,"")</f>
        <v/>
      </c>
      <c r="BE216">
        <f>IFERROR(IF(SIGN(AE216)=1,"Increasing",IF(SIGN(AE216)=-1,"Decreasing","")),"")</f>
        <v/>
      </c>
      <c r="BF216">
        <f>IF(OR(AND(BE216="Increasing",BA216="Yes"),AND(BE216="Decreasing",BC216="Yes")),"Yes","No")</f>
        <v/>
      </c>
      <c r="BG216">
        <f>IF(I216="pos_trend","Yes","No")</f>
        <v/>
      </c>
      <c r="BH216">
        <f>IF(AF216&lt;&gt;"",IF(ABS(AF216)&gt;0.8,"Yes","No"),"")</f>
        <v/>
      </c>
    </row>
    <row r="217" spans="1:60">
      <c r="I217">
        <f>IF(AND(K217&gt; J217, L217&gt; K217, M217&gt; L217, N217&gt; M217), "pos_trend", IF(AND(K217&lt; J217, L217&lt; K217, M217&lt; L217, N217&lt; M217), "neg_trend", "N/A"))</f>
        <v/>
      </c>
      <c r="J217">
        <f>IFERROR(IF(TRIM(C217)="-", "N/A", IF(RIGHT(C217,1)=")",IF(RIGHT(C217,2)="T)",-1000000000000*VALUE(MID(C217,2,LEN(C217)-3)),IF(RIGHT(C217,2)="M)",-1000000*VALUE(MID(C217,2,LEN(C217)-3)),IF(RIGHT(C217,2)="B)",-1000000000*VALUE(MID(C217,2,LEN(C217)-3)),IF(RIGHT(C217,2)="k)",-1000*VALUE(MID(C217,2,LEN(C217)-3)),VALUE(SUBSTITUTE(C217,",","")))))),IF(RIGHT(C217,1)="T",1000000000000*VALUE(LEFT(C217,LEN(C217)-1)),IF(RIGHT(C217,1)="M",1000000*VALUE(LEFT(C217,LEN(C217)-1)),IF(RIGHT(C217,1)="B",1000000000*VALUE(LEFT(C217,LEN(C217)-1)),IF(RIGHT(C217,1)="%",0.01*VALUE(LEFT(C217,LEN(C217)-1)),IF(RIGHT(C217,1)="k",1000*VALUE(LEFT(C217,LEN(C217)-1)),VALUE(SUBSTITUTE(C217,",",""))))))))),"N/A")</f>
        <v/>
      </c>
      <c r="K217">
        <f>IFERROR(IF(TRIM(D217)="-", "N/A", IF(RIGHT(D217,1)=")",IF(RIGHT(D217,2)="T)",-1000000000000*VALUE(MID(D217,2,LEN(D217)-3)),IF(RIGHT(D217,2)="M)",-1000000*VALUE(MID(D217,2,LEN(D217)-3)),IF(RIGHT(D217,2)="B)",-1000000000*VALUE(MID(D217,2,LEN(D217)-3)),IF(RIGHT(D217,2)="k)",-1000*VALUE(MID(D217,2,LEN(D217)-3)),VALUE(SUBSTITUTE(D217,",","")))))),IF(RIGHT(D217,1)="T",1000000000000*VALUE(LEFT(D217,LEN(D217)-1)),IF(RIGHT(D217,1)="M",1000000*VALUE(LEFT(D217,LEN(D217)-1)),IF(RIGHT(D217,1)="B",1000000000*VALUE(LEFT(D217,LEN(D217)-1)),IF(RIGHT(D217,1)="%",0.01*VALUE(LEFT(D217,LEN(D217)-1)),IF(RIGHT(D217,1)="k",1000*VALUE(LEFT(D217,LEN(D217)-1)),VALUE(SUBSTITUTE(D217,",",""))))))))),"N/A")</f>
        <v/>
      </c>
      <c r="L217">
        <f>IFERROR(IF(TRIM(E217)="-", "N/A", IF(RIGHT(E217,1)=")",IF(RIGHT(E217,2)="T)",-1000000000000*VALUE(MID(E217,2,LEN(E217)-3)),IF(RIGHT(E217,2)="M)",-1000000*VALUE(MID(E217,2,LEN(E217)-3)),IF(RIGHT(E217,2)="B)",-1000000000*VALUE(MID(E217,2,LEN(E217)-3)),IF(RIGHT(E217,2)="k)",-1000*VALUE(MID(E217,2,LEN(E217)-3)),VALUE(SUBSTITUTE(E217,",","")))))),IF(RIGHT(E217,1)="T",1000000000000*VALUE(LEFT(E217,LEN(E217)-1)),IF(RIGHT(E217,1)="M",1000000*VALUE(LEFT(E217,LEN(E217)-1)),IF(RIGHT(E217,1)="B",1000000000*VALUE(LEFT(E217,LEN(E217)-1)),IF(RIGHT(E217,1)="%",0.01*VALUE(LEFT(E217,LEN(E217)-1)),IF(RIGHT(E217,1)="k",1000*VALUE(LEFT(E217,LEN(E217)-1)),VALUE(SUBSTITUTE(E217,",",""))))))))),"N/A")</f>
        <v/>
      </c>
      <c r="M217">
        <f>IFERROR(IF(TRIM(F217)="-", "N/A", IF(RIGHT(F217,1)=")",IF(RIGHT(F217,2)="T)",-1000000000000*VALUE(MID(F217,2,LEN(F217)-3)),IF(RIGHT(F217,2)="M)",-1000000*VALUE(MID(F217,2,LEN(F217)-3)),IF(RIGHT(F217,2)="B)",-1000000000*VALUE(MID(F217,2,LEN(F217)-3)),IF(RIGHT(F217,2)="k)",-1000*VALUE(MID(F217,2,LEN(F217)-3)),VALUE(SUBSTITUTE(F217,",","")))))),IF(RIGHT(F217,1)="T",1000000000000*VALUE(LEFT(F217,LEN(F217)-1)),IF(RIGHT(F217,1)="M",1000000*VALUE(LEFT(F217,LEN(F217)-1)),IF(RIGHT(F217,1)="B",1000000000*VALUE(LEFT(F217,LEN(F217)-1)),IF(RIGHT(F217,1)="%",0.01*VALUE(LEFT(F217,LEN(F217)-1)),IF(RIGHT(F217,1)="k",1000*VALUE(LEFT(F217,LEN(F217)-1)),VALUE(SUBSTITUTE(F217,",",""))))))))),"N/A")</f>
        <v/>
      </c>
      <c r="N217">
        <f>IFERROR(IF(TRIM(G217)="-", "N/A", IF(RIGHT(G217,1)=")",IF(RIGHT(G217,2)="T)",-1000000000000*VALUE(MID(G217,2,LEN(G217)-3)),IF(RIGHT(G217,2)="M)",-1000000*VALUE(MID(G217,2,LEN(G217)-3)),IF(RIGHT(G217,2)="B)",-1000000000*VALUE(MID(G217,2,LEN(G217)-3)),IF(RIGHT(G217,2)="k)",-1000*VALUE(MID(G217,2,LEN(G217)-3)),VALUE(SUBSTITUTE(G217,",","")))))),IF(RIGHT(G217,1)="T",1000000000000*VALUE(LEFT(G217,LEN(G217)-1)),IF(RIGHT(G217,1)="M",1000000*VALUE(LEFT(G217,LEN(G217)-1)),IF(RIGHT(G217,1)="B",1000000000*VALUE(LEFT(G217,LEN(G217)-1)),IF(RIGHT(G217,1)="%",0.01*VALUE(LEFT(G217,LEN(G217)-1)),IF(RIGHT(G217,1)="k",1000*VALUE(LEFT(G217,LEN(G217)-1)),VALUE(SUBSTITUTE(G217,",",""))))))))),"N/A")</f>
        <v/>
      </c>
      <c r="P217">
        <f>MAX(J217:N217)</f>
        <v/>
      </c>
      <c r="Q217">
        <f>IFERROR(J144+MATCH(P217,J217:N217,0)-1,"")</f>
        <v/>
      </c>
      <c r="R217">
        <f>IF(Q217="","",MIN(J217:N217))</f>
        <v/>
      </c>
      <c r="S217">
        <f>IFERROR(J144+MATCH(R217,J217:N217,0)-1,"")</f>
        <v/>
      </c>
      <c r="T217">
        <f>IFERROR(AVERAGE(J217:N217),"")</f>
        <v/>
      </c>
      <c r="U217">
        <f>IFERROR(STDEV(J217:N217),"")</f>
        <v/>
      </c>
      <c r="V217">
        <f>IFERROR(IF(C217="-","",IF(ISBLANK(B217),"",IF(OR(ISNUMBER(FIND("Growth",B217)),ISNUMBER(FIND("Margin",B217))),"",(J217-T217)/U217))),"")</f>
        <v/>
      </c>
      <c r="W217">
        <f>IFERROR(IF(OR(D217="-",ISBLANK(D217)),"",(K217-T217)/U217),"")</f>
        <v/>
      </c>
      <c r="X217">
        <f>IFERROR(IF(OR(E217="-",ISBLANK(E217)),"",(L217-T217)/U217),"")</f>
        <v/>
      </c>
      <c r="Y217">
        <f>IFERROR(IF(OR(F217="-",ISBLANK(F217)),"",(M217-T217)/U217),"")</f>
        <v/>
      </c>
      <c r="Z217">
        <f>IFERROR(IF(OR(G217="-",ISBLANK(G217)),"",(N217-T217)/U217),"")</f>
        <v/>
      </c>
      <c r="AA217">
        <f>IF(MAX(MAX(V217:Z217),ABS(MIN(V217:Z217)))=ABS(MIN(V217:Z217)),MIN(V217:Z217),MAX(V217:Z217))</f>
        <v/>
      </c>
      <c r="AB217">
        <f>IFERROR(V144+MATCH(AA217,V217:Z217,0)-1,"")</f>
        <v/>
      </c>
      <c r="AC217">
        <f>IF(AB217&lt;&gt;"",IF(S217=AB217,"Low",IF(AB217=Q217,"High","")),"")</f>
        <v/>
      </c>
      <c r="AE217">
        <f>IF(ISNUMBER(MATCH("N/A",J217:N217,0)),"",IFERROR((5 * SUMPRODUCT(J144:N144,J217:N217) - PRODUCT(SUM(J144:N144),SUM(J217:N217))) / ((5 * SUM((J144^2)+(K144^2)+(L144^2)+(M144^2)+(N144^2))) - SUM(J144:N144)^2),""))</f>
        <v/>
      </c>
      <c r="AF217">
        <f>IFERROR(CORREL(J144:N144,J217:N217),"")</f>
        <v/>
      </c>
      <c r="AZ217">
        <f>IF(Q217=S217,0,1)</f>
        <v/>
      </c>
      <c r="BA217">
        <f>IF(AZ217=1,IF(Q217="","",IF(Q217=N144,"Yes","No")),"")</f>
        <v/>
      </c>
      <c r="BB217">
        <f>IF(BA217="Yes",P217,"")</f>
        <v/>
      </c>
      <c r="BC217">
        <f>IF(AZ217=1,IF(S217="","",IF(S217=N144,"Yes","No")),"")</f>
        <v/>
      </c>
      <c r="BD217">
        <f>IF(BC217="Yes",R217,"")</f>
        <v/>
      </c>
      <c r="BE217">
        <f>IFERROR(IF(SIGN(AE217)=1,"Increasing",IF(SIGN(AE217)=-1,"Decreasing","")),"")</f>
        <v/>
      </c>
      <c r="BF217">
        <f>IF(OR(AND(BE217="Increasing",BA217="Yes"),AND(BE217="Decreasing",BC217="Yes")),"Yes","No")</f>
        <v/>
      </c>
      <c r="BG217">
        <f>IF(I217="pos_trend","Yes","No")</f>
        <v/>
      </c>
      <c r="BH217">
        <f>IF(AF217&lt;&gt;"",IF(ABS(AF217)&gt;0.8,"Yes","No"),"")</f>
        <v/>
      </c>
    </row>
    <row r="218" spans="1:60">
      <c r="I218">
        <f>IF(AND(K218&gt; J218, L218&gt; K218, M218&gt; L218, N218&gt; M218), "pos_trend", IF(AND(K218&lt; J218, L218&lt; K218, M218&lt; L218, N218&lt; M218), "neg_trend", "N/A"))</f>
        <v/>
      </c>
      <c r="J218">
        <f>IFERROR(IF(TRIM(C218)="-", "N/A", IF(RIGHT(C218,1)=")",IF(RIGHT(C218,2)="T)",-1000000000000*VALUE(MID(C218,2,LEN(C218)-3)),IF(RIGHT(C218,2)="M)",-1000000*VALUE(MID(C218,2,LEN(C218)-3)),IF(RIGHT(C218,2)="B)",-1000000000*VALUE(MID(C218,2,LEN(C218)-3)),IF(RIGHT(C218,2)="k)",-1000*VALUE(MID(C218,2,LEN(C218)-3)),VALUE(SUBSTITUTE(C218,",","")))))),IF(RIGHT(C218,1)="T",1000000000000*VALUE(LEFT(C218,LEN(C218)-1)),IF(RIGHT(C218,1)="M",1000000*VALUE(LEFT(C218,LEN(C218)-1)),IF(RIGHT(C218,1)="B",1000000000*VALUE(LEFT(C218,LEN(C218)-1)),IF(RIGHT(C218,1)="%",0.01*VALUE(LEFT(C218,LEN(C218)-1)),IF(RIGHT(C218,1)="k",1000*VALUE(LEFT(C218,LEN(C218)-1)),VALUE(SUBSTITUTE(C218,",",""))))))))),"N/A")</f>
        <v/>
      </c>
      <c r="K218">
        <f>IFERROR(IF(TRIM(D218)="-", "N/A", IF(RIGHT(D218,1)=")",IF(RIGHT(D218,2)="T)",-1000000000000*VALUE(MID(D218,2,LEN(D218)-3)),IF(RIGHT(D218,2)="M)",-1000000*VALUE(MID(D218,2,LEN(D218)-3)),IF(RIGHT(D218,2)="B)",-1000000000*VALUE(MID(D218,2,LEN(D218)-3)),IF(RIGHT(D218,2)="k)",-1000*VALUE(MID(D218,2,LEN(D218)-3)),VALUE(SUBSTITUTE(D218,",","")))))),IF(RIGHT(D218,1)="T",1000000000000*VALUE(LEFT(D218,LEN(D218)-1)),IF(RIGHT(D218,1)="M",1000000*VALUE(LEFT(D218,LEN(D218)-1)),IF(RIGHT(D218,1)="B",1000000000*VALUE(LEFT(D218,LEN(D218)-1)),IF(RIGHT(D218,1)="%",0.01*VALUE(LEFT(D218,LEN(D218)-1)),IF(RIGHT(D218,1)="k",1000*VALUE(LEFT(D218,LEN(D218)-1)),VALUE(SUBSTITUTE(D218,",",""))))))))),"N/A")</f>
        <v/>
      </c>
      <c r="L218">
        <f>IFERROR(IF(TRIM(E218)="-", "N/A", IF(RIGHT(E218,1)=")",IF(RIGHT(E218,2)="T)",-1000000000000*VALUE(MID(E218,2,LEN(E218)-3)),IF(RIGHT(E218,2)="M)",-1000000*VALUE(MID(E218,2,LEN(E218)-3)),IF(RIGHT(E218,2)="B)",-1000000000*VALUE(MID(E218,2,LEN(E218)-3)),IF(RIGHT(E218,2)="k)",-1000*VALUE(MID(E218,2,LEN(E218)-3)),VALUE(SUBSTITUTE(E218,",","")))))),IF(RIGHT(E218,1)="T",1000000000000*VALUE(LEFT(E218,LEN(E218)-1)),IF(RIGHT(E218,1)="M",1000000*VALUE(LEFT(E218,LEN(E218)-1)),IF(RIGHT(E218,1)="B",1000000000*VALUE(LEFT(E218,LEN(E218)-1)),IF(RIGHT(E218,1)="%",0.01*VALUE(LEFT(E218,LEN(E218)-1)),IF(RIGHT(E218,1)="k",1000*VALUE(LEFT(E218,LEN(E218)-1)),VALUE(SUBSTITUTE(E218,",",""))))))))),"N/A")</f>
        <v/>
      </c>
      <c r="M218">
        <f>IFERROR(IF(TRIM(F218)="-", "N/A", IF(RIGHT(F218,1)=")",IF(RIGHT(F218,2)="T)",-1000000000000*VALUE(MID(F218,2,LEN(F218)-3)),IF(RIGHT(F218,2)="M)",-1000000*VALUE(MID(F218,2,LEN(F218)-3)),IF(RIGHT(F218,2)="B)",-1000000000*VALUE(MID(F218,2,LEN(F218)-3)),IF(RIGHT(F218,2)="k)",-1000*VALUE(MID(F218,2,LEN(F218)-3)),VALUE(SUBSTITUTE(F218,",","")))))),IF(RIGHT(F218,1)="T",1000000000000*VALUE(LEFT(F218,LEN(F218)-1)),IF(RIGHT(F218,1)="M",1000000*VALUE(LEFT(F218,LEN(F218)-1)),IF(RIGHT(F218,1)="B",1000000000*VALUE(LEFT(F218,LEN(F218)-1)),IF(RIGHT(F218,1)="%",0.01*VALUE(LEFT(F218,LEN(F218)-1)),IF(RIGHT(F218,1)="k",1000*VALUE(LEFT(F218,LEN(F218)-1)),VALUE(SUBSTITUTE(F218,",",""))))))))),"N/A")</f>
        <v/>
      </c>
      <c r="N218">
        <f>IFERROR(IF(TRIM(G218)="-", "N/A", IF(RIGHT(G218,1)=")",IF(RIGHT(G218,2)="T)",-1000000000000*VALUE(MID(G218,2,LEN(G218)-3)),IF(RIGHT(G218,2)="M)",-1000000*VALUE(MID(G218,2,LEN(G218)-3)),IF(RIGHT(G218,2)="B)",-1000000000*VALUE(MID(G218,2,LEN(G218)-3)),IF(RIGHT(G218,2)="k)",-1000*VALUE(MID(G218,2,LEN(G218)-3)),VALUE(SUBSTITUTE(G218,",","")))))),IF(RIGHT(G218,1)="T",1000000000000*VALUE(LEFT(G218,LEN(G218)-1)),IF(RIGHT(G218,1)="M",1000000*VALUE(LEFT(G218,LEN(G218)-1)),IF(RIGHT(G218,1)="B",1000000000*VALUE(LEFT(G218,LEN(G218)-1)),IF(RIGHT(G218,1)="%",0.01*VALUE(LEFT(G218,LEN(G218)-1)),IF(RIGHT(G218,1)="k",1000*VALUE(LEFT(G218,LEN(G218)-1)),VALUE(SUBSTITUTE(G218,",",""))))))))),"N/A")</f>
        <v/>
      </c>
      <c r="P218">
        <f>MAX(J218:N218)</f>
        <v/>
      </c>
      <c r="Q218">
        <f>IFERROR(J144+MATCH(P218,J218:N218,0)-1,"")</f>
        <v/>
      </c>
      <c r="R218">
        <f>IF(Q218="","",MIN(J218:N218))</f>
        <v/>
      </c>
      <c r="S218">
        <f>IFERROR(J144+MATCH(R218,J218:N218,0)-1,"")</f>
        <v/>
      </c>
      <c r="T218">
        <f>IFERROR(AVERAGE(J218:N218),"")</f>
        <v/>
      </c>
      <c r="U218">
        <f>IFERROR(STDEV(J218:N218),"")</f>
        <v/>
      </c>
      <c r="V218">
        <f>IFERROR(IF(C218="-","",IF(ISBLANK(B218),"",IF(OR(ISNUMBER(FIND("Growth",B218)),ISNUMBER(FIND("Margin",B218))),"",(J218-T218)/U218))),"")</f>
        <v/>
      </c>
      <c r="W218">
        <f>IFERROR(IF(OR(D218="-",ISBLANK(D218)),"",(K218-T218)/U218),"")</f>
        <v/>
      </c>
      <c r="X218">
        <f>IFERROR(IF(OR(E218="-",ISBLANK(E218)),"",(L218-T218)/U218),"")</f>
        <v/>
      </c>
      <c r="Y218">
        <f>IFERROR(IF(OR(F218="-",ISBLANK(F218)),"",(M218-T218)/U218),"")</f>
        <v/>
      </c>
      <c r="Z218">
        <f>IFERROR(IF(OR(G218="-",ISBLANK(G218)),"",(N218-T218)/U218),"")</f>
        <v/>
      </c>
      <c r="AA218">
        <f>IF(MAX(MAX(V218:Z218),ABS(MIN(V218:Z218)))=ABS(MIN(V218:Z218)),MIN(V218:Z218),MAX(V218:Z218))</f>
        <v/>
      </c>
      <c r="AB218">
        <f>IFERROR(V144+MATCH(AA218,V218:Z218,0)-1,"")</f>
        <v/>
      </c>
      <c r="AC218">
        <f>IF(AB218&lt;&gt;"",IF(S218=AB218,"Low",IF(AB218=Q218,"High","")),"")</f>
        <v/>
      </c>
      <c r="AE218">
        <f>IF(ISNUMBER(MATCH("N/A",J218:N218,0)),"",IFERROR((5 * SUMPRODUCT(J144:N144,J218:N218) - PRODUCT(SUM(J144:N144),SUM(J218:N218))) / ((5 * SUM((J144^2)+(K144^2)+(L144^2)+(M144^2)+(N144^2))) - SUM(J144:N144)^2),""))</f>
        <v/>
      </c>
      <c r="AF218">
        <f>IFERROR(CORREL(J144:N144,J218:N218),"")</f>
        <v/>
      </c>
      <c r="AZ218">
        <f>IF(Q218=S218,0,1)</f>
        <v/>
      </c>
      <c r="BA218">
        <f>IF(AZ218=1,IF(Q218="","",IF(Q218=N144,"Yes","No")),"")</f>
        <v/>
      </c>
      <c r="BB218">
        <f>IF(BA218="Yes",P218,"")</f>
        <v/>
      </c>
      <c r="BC218">
        <f>IF(AZ218=1,IF(S218="","",IF(S218=N144,"Yes","No")),"")</f>
        <v/>
      </c>
      <c r="BD218">
        <f>IF(BC218="Yes",R218,"")</f>
        <v/>
      </c>
      <c r="BE218">
        <f>IFERROR(IF(SIGN(AE218)=1,"Increasing",IF(SIGN(AE218)=-1,"Decreasing","")),"")</f>
        <v/>
      </c>
      <c r="BF218">
        <f>IF(OR(AND(BE218="Increasing",BA218="Yes"),AND(BE218="Decreasing",BC218="Yes")),"Yes","No")</f>
        <v/>
      </c>
      <c r="BG218">
        <f>IF(I218="pos_trend","Yes","No")</f>
        <v/>
      </c>
      <c r="BH218">
        <f>IF(AF218&lt;&gt;"",IF(ABS(AF218)&gt;0.8,"Yes","No"),"")</f>
        <v/>
      </c>
    </row>
    <row r="219" spans="1:60">
      <c r="I219">
        <f>IF(AND(K219&gt; J219, L219&gt; K219, M219&gt; L219, N219&gt; M219), "pos_trend", IF(AND(K219&lt; J219, L219&lt; K219, M219&lt; L219, N219&lt; M219), "neg_trend", "N/A"))</f>
        <v/>
      </c>
      <c r="J219">
        <f>IFERROR(IF(TRIM(C219)="-", "N/A", IF(RIGHT(C219,1)=")",IF(RIGHT(C219,2)="T)",-1000000000000*VALUE(MID(C219,2,LEN(C219)-3)),IF(RIGHT(C219,2)="M)",-1000000*VALUE(MID(C219,2,LEN(C219)-3)),IF(RIGHT(C219,2)="B)",-1000000000*VALUE(MID(C219,2,LEN(C219)-3)),IF(RIGHT(C219,2)="k)",-1000*VALUE(MID(C219,2,LEN(C219)-3)),VALUE(SUBSTITUTE(C219,",","")))))),IF(RIGHT(C219,1)="T",1000000000000*VALUE(LEFT(C219,LEN(C219)-1)),IF(RIGHT(C219,1)="M",1000000*VALUE(LEFT(C219,LEN(C219)-1)),IF(RIGHT(C219,1)="B",1000000000*VALUE(LEFT(C219,LEN(C219)-1)),IF(RIGHT(C219,1)="%",0.01*VALUE(LEFT(C219,LEN(C219)-1)),IF(RIGHT(C219,1)="k",1000*VALUE(LEFT(C219,LEN(C219)-1)),VALUE(SUBSTITUTE(C219,",",""))))))))),"N/A")</f>
        <v/>
      </c>
      <c r="K219">
        <f>IFERROR(IF(TRIM(D219)="-", "N/A", IF(RIGHT(D219,1)=")",IF(RIGHT(D219,2)="T)",-1000000000000*VALUE(MID(D219,2,LEN(D219)-3)),IF(RIGHT(D219,2)="M)",-1000000*VALUE(MID(D219,2,LEN(D219)-3)),IF(RIGHT(D219,2)="B)",-1000000000*VALUE(MID(D219,2,LEN(D219)-3)),IF(RIGHT(D219,2)="k)",-1000*VALUE(MID(D219,2,LEN(D219)-3)),VALUE(SUBSTITUTE(D219,",","")))))),IF(RIGHT(D219,1)="T",1000000000000*VALUE(LEFT(D219,LEN(D219)-1)),IF(RIGHT(D219,1)="M",1000000*VALUE(LEFT(D219,LEN(D219)-1)),IF(RIGHT(D219,1)="B",1000000000*VALUE(LEFT(D219,LEN(D219)-1)),IF(RIGHT(D219,1)="%",0.01*VALUE(LEFT(D219,LEN(D219)-1)),IF(RIGHT(D219,1)="k",1000*VALUE(LEFT(D219,LEN(D219)-1)),VALUE(SUBSTITUTE(D219,",",""))))))))),"N/A")</f>
        <v/>
      </c>
      <c r="L219">
        <f>IFERROR(IF(TRIM(E219)="-", "N/A", IF(RIGHT(E219,1)=")",IF(RIGHT(E219,2)="T)",-1000000000000*VALUE(MID(E219,2,LEN(E219)-3)),IF(RIGHT(E219,2)="M)",-1000000*VALUE(MID(E219,2,LEN(E219)-3)),IF(RIGHT(E219,2)="B)",-1000000000*VALUE(MID(E219,2,LEN(E219)-3)),IF(RIGHT(E219,2)="k)",-1000*VALUE(MID(E219,2,LEN(E219)-3)),VALUE(SUBSTITUTE(E219,",","")))))),IF(RIGHT(E219,1)="T",1000000000000*VALUE(LEFT(E219,LEN(E219)-1)),IF(RIGHT(E219,1)="M",1000000*VALUE(LEFT(E219,LEN(E219)-1)),IF(RIGHT(E219,1)="B",1000000000*VALUE(LEFT(E219,LEN(E219)-1)),IF(RIGHT(E219,1)="%",0.01*VALUE(LEFT(E219,LEN(E219)-1)),IF(RIGHT(E219,1)="k",1000*VALUE(LEFT(E219,LEN(E219)-1)),VALUE(SUBSTITUTE(E219,",",""))))))))),"N/A")</f>
        <v/>
      </c>
      <c r="M219">
        <f>IFERROR(IF(TRIM(F219)="-", "N/A", IF(RIGHT(F219,1)=")",IF(RIGHT(F219,2)="T)",-1000000000000*VALUE(MID(F219,2,LEN(F219)-3)),IF(RIGHT(F219,2)="M)",-1000000*VALUE(MID(F219,2,LEN(F219)-3)),IF(RIGHT(F219,2)="B)",-1000000000*VALUE(MID(F219,2,LEN(F219)-3)),IF(RIGHT(F219,2)="k)",-1000*VALUE(MID(F219,2,LEN(F219)-3)),VALUE(SUBSTITUTE(F219,",","")))))),IF(RIGHT(F219,1)="T",1000000000000*VALUE(LEFT(F219,LEN(F219)-1)),IF(RIGHT(F219,1)="M",1000000*VALUE(LEFT(F219,LEN(F219)-1)),IF(RIGHT(F219,1)="B",1000000000*VALUE(LEFT(F219,LEN(F219)-1)),IF(RIGHT(F219,1)="%",0.01*VALUE(LEFT(F219,LEN(F219)-1)),IF(RIGHT(F219,1)="k",1000*VALUE(LEFT(F219,LEN(F219)-1)),VALUE(SUBSTITUTE(F219,",",""))))))))),"N/A")</f>
        <v/>
      </c>
      <c r="N219">
        <f>IFERROR(IF(TRIM(G219)="-", "N/A", IF(RIGHT(G219,1)=")",IF(RIGHT(G219,2)="T)",-1000000000000*VALUE(MID(G219,2,LEN(G219)-3)),IF(RIGHT(G219,2)="M)",-1000000*VALUE(MID(G219,2,LEN(G219)-3)),IF(RIGHT(G219,2)="B)",-1000000000*VALUE(MID(G219,2,LEN(G219)-3)),IF(RIGHT(G219,2)="k)",-1000*VALUE(MID(G219,2,LEN(G219)-3)),VALUE(SUBSTITUTE(G219,",","")))))),IF(RIGHT(G219,1)="T",1000000000000*VALUE(LEFT(G219,LEN(G219)-1)),IF(RIGHT(G219,1)="M",1000000*VALUE(LEFT(G219,LEN(G219)-1)),IF(RIGHT(G219,1)="B",1000000000*VALUE(LEFT(G219,LEN(G219)-1)),IF(RIGHT(G219,1)="%",0.01*VALUE(LEFT(G219,LEN(G219)-1)),IF(RIGHT(G219,1)="k",1000*VALUE(LEFT(G219,LEN(G219)-1)),VALUE(SUBSTITUTE(G219,",",""))))))))),"N/A")</f>
        <v/>
      </c>
      <c r="P219">
        <f>MAX(J219:N219)</f>
        <v/>
      </c>
      <c r="Q219">
        <f>IFERROR(J144+MATCH(P219,J219:N219,0)-1,"")</f>
        <v/>
      </c>
      <c r="R219">
        <f>IF(Q219="","",MIN(J219:N219))</f>
        <v/>
      </c>
      <c r="S219">
        <f>IFERROR(J144+MATCH(R219,J219:N219,0)-1,"")</f>
        <v/>
      </c>
      <c r="T219">
        <f>IFERROR(AVERAGE(J219:N219),"")</f>
        <v/>
      </c>
      <c r="U219">
        <f>IFERROR(STDEV(J219:N219),"")</f>
        <v/>
      </c>
      <c r="V219">
        <f>IFERROR(IF(C219="-","",IF(ISBLANK(B219),"",IF(OR(ISNUMBER(FIND("Growth",B219)),ISNUMBER(FIND("Margin",B219))),"",(J219-T219)/U219))),"")</f>
        <v/>
      </c>
      <c r="W219">
        <f>IFERROR(IF(OR(D219="-",ISBLANK(D219)),"",(K219-T219)/U219),"")</f>
        <v/>
      </c>
      <c r="X219">
        <f>IFERROR(IF(OR(E219="-",ISBLANK(E219)),"",(L219-T219)/U219),"")</f>
        <v/>
      </c>
      <c r="Y219">
        <f>IFERROR(IF(OR(F219="-",ISBLANK(F219)),"",(M219-T219)/U219),"")</f>
        <v/>
      </c>
      <c r="Z219">
        <f>IFERROR(IF(OR(G219="-",ISBLANK(G219)),"",(N219-T219)/U219),"")</f>
        <v/>
      </c>
      <c r="AA219">
        <f>IF(MAX(MAX(V219:Z219),ABS(MIN(V219:Z219)))=ABS(MIN(V219:Z219)),MIN(V219:Z219),MAX(V219:Z219))</f>
        <v/>
      </c>
      <c r="AB219">
        <f>IFERROR(V144+MATCH(AA219,V219:Z219,0)-1,"")</f>
        <v/>
      </c>
      <c r="AC219">
        <f>IF(AB219&lt;&gt;"",IF(S219=AB219,"Low",IF(AB219=Q219,"High","")),"")</f>
        <v/>
      </c>
      <c r="AE219">
        <f>IF(ISNUMBER(MATCH("N/A",J219:N219,0)),"",IFERROR((5 * SUMPRODUCT(J144:N144,J219:N219) - PRODUCT(SUM(J144:N144),SUM(J219:N219))) / ((5 * SUM((J144^2)+(K144^2)+(L144^2)+(M144^2)+(N144^2))) - SUM(J144:N144)^2),""))</f>
        <v/>
      </c>
      <c r="AF219">
        <f>IFERROR(CORREL(J144:N144,J219:N219),"")</f>
        <v/>
      </c>
      <c r="AZ219">
        <f>IF(Q219=S219,0,1)</f>
        <v/>
      </c>
      <c r="BA219">
        <f>IF(AZ219=1,IF(Q219="","",IF(Q219=N144,"Yes","No")),"")</f>
        <v/>
      </c>
      <c r="BB219">
        <f>IF(BA219="Yes",P219,"")</f>
        <v/>
      </c>
      <c r="BC219">
        <f>IF(AZ219=1,IF(S219="","",IF(S219=N144,"Yes","No")),"")</f>
        <v/>
      </c>
      <c r="BD219">
        <f>IF(BC219="Yes",R219,"")</f>
        <v/>
      </c>
      <c r="BE219">
        <f>IFERROR(IF(SIGN(AE219)=1,"Increasing",IF(SIGN(AE219)=-1,"Decreasing","")),"")</f>
        <v/>
      </c>
      <c r="BF219">
        <f>IF(OR(AND(BE219="Increasing",BA219="Yes"),AND(BE219="Decreasing",BC219="Yes")),"Yes","No")</f>
        <v/>
      </c>
      <c r="BG219">
        <f>IF(I219="pos_trend","Yes","No")</f>
        <v/>
      </c>
      <c r="BH219">
        <f>IF(AF219&lt;&gt;"",IF(ABS(AF219)&gt;0.8,"Yes","No"),"")</f>
        <v/>
      </c>
    </row>
    <row r="220" spans="1:60">
      <c r="I220">
        <f>IF(AND(K220&gt; J220, L220&gt; K220, M220&gt; L220, N220&gt; M220), "pos_trend", IF(AND(K220&lt; J220, L220&lt; K220, M220&lt; L220, N220&lt; M220), "neg_trend", "N/A"))</f>
        <v/>
      </c>
      <c r="J220">
        <f>IFERROR(IF(TRIM(C220)="-", "N/A", IF(RIGHT(C220,1)=")",IF(RIGHT(C220,2)="T)",-1000000000000*VALUE(MID(C220,2,LEN(C220)-3)),IF(RIGHT(C220,2)="M)",-1000000*VALUE(MID(C220,2,LEN(C220)-3)),IF(RIGHT(C220,2)="B)",-1000000000*VALUE(MID(C220,2,LEN(C220)-3)),IF(RIGHT(C220,2)="k)",-1000*VALUE(MID(C220,2,LEN(C220)-3)),VALUE(SUBSTITUTE(C220,",","")))))),IF(RIGHT(C220,1)="T",1000000000000*VALUE(LEFT(C220,LEN(C220)-1)),IF(RIGHT(C220,1)="M",1000000*VALUE(LEFT(C220,LEN(C220)-1)),IF(RIGHT(C220,1)="B",1000000000*VALUE(LEFT(C220,LEN(C220)-1)),IF(RIGHT(C220,1)="%",0.01*VALUE(LEFT(C220,LEN(C220)-1)),IF(RIGHT(C220,1)="k",1000*VALUE(LEFT(C220,LEN(C220)-1)),VALUE(SUBSTITUTE(C220,",",""))))))))),"N/A")</f>
        <v/>
      </c>
      <c r="K220">
        <f>IFERROR(IF(TRIM(D220)="-", "N/A", IF(RIGHT(D220,1)=")",IF(RIGHT(D220,2)="T)",-1000000000000*VALUE(MID(D220,2,LEN(D220)-3)),IF(RIGHT(D220,2)="M)",-1000000*VALUE(MID(D220,2,LEN(D220)-3)),IF(RIGHT(D220,2)="B)",-1000000000*VALUE(MID(D220,2,LEN(D220)-3)),IF(RIGHT(D220,2)="k)",-1000*VALUE(MID(D220,2,LEN(D220)-3)),VALUE(SUBSTITUTE(D220,",","")))))),IF(RIGHT(D220,1)="T",1000000000000*VALUE(LEFT(D220,LEN(D220)-1)),IF(RIGHT(D220,1)="M",1000000*VALUE(LEFT(D220,LEN(D220)-1)),IF(RIGHT(D220,1)="B",1000000000*VALUE(LEFT(D220,LEN(D220)-1)),IF(RIGHT(D220,1)="%",0.01*VALUE(LEFT(D220,LEN(D220)-1)),IF(RIGHT(D220,1)="k",1000*VALUE(LEFT(D220,LEN(D220)-1)),VALUE(SUBSTITUTE(D220,",",""))))))))),"N/A")</f>
        <v/>
      </c>
      <c r="L220">
        <f>IFERROR(IF(TRIM(E220)="-", "N/A", IF(RIGHT(E220,1)=")",IF(RIGHT(E220,2)="T)",-1000000000000*VALUE(MID(E220,2,LEN(E220)-3)),IF(RIGHT(E220,2)="M)",-1000000*VALUE(MID(E220,2,LEN(E220)-3)),IF(RIGHT(E220,2)="B)",-1000000000*VALUE(MID(E220,2,LEN(E220)-3)),IF(RIGHT(E220,2)="k)",-1000*VALUE(MID(E220,2,LEN(E220)-3)),VALUE(SUBSTITUTE(E220,",","")))))),IF(RIGHT(E220,1)="T",1000000000000*VALUE(LEFT(E220,LEN(E220)-1)),IF(RIGHT(E220,1)="M",1000000*VALUE(LEFT(E220,LEN(E220)-1)),IF(RIGHT(E220,1)="B",1000000000*VALUE(LEFT(E220,LEN(E220)-1)),IF(RIGHT(E220,1)="%",0.01*VALUE(LEFT(E220,LEN(E220)-1)),IF(RIGHT(E220,1)="k",1000*VALUE(LEFT(E220,LEN(E220)-1)),VALUE(SUBSTITUTE(E220,",",""))))))))),"N/A")</f>
        <v/>
      </c>
      <c r="M220">
        <f>IFERROR(IF(TRIM(F220)="-", "N/A", IF(RIGHT(F220,1)=")",IF(RIGHT(F220,2)="T)",-1000000000000*VALUE(MID(F220,2,LEN(F220)-3)),IF(RIGHT(F220,2)="M)",-1000000*VALUE(MID(F220,2,LEN(F220)-3)),IF(RIGHT(F220,2)="B)",-1000000000*VALUE(MID(F220,2,LEN(F220)-3)),IF(RIGHT(F220,2)="k)",-1000*VALUE(MID(F220,2,LEN(F220)-3)),VALUE(SUBSTITUTE(F220,",","")))))),IF(RIGHT(F220,1)="T",1000000000000*VALUE(LEFT(F220,LEN(F220)-1)),IF(RIGHT(F220,1)="M",1000000*VALUE(LEFT(F220,LEN(F220)-1)),IF(RIGHT(F220,1)="B",1000000000*VALUE(LEFT(F220,LEN(F220)-1)),IF(RIGHT(F220,1)="%",0.01*VALUE(LEFT(F220,LEN(F220)-1)),IF(RIGHT(F220,1)="k",1000*VALUE(LEFT(F220,LEN(F220)-1)),VALUE(SUBSTITUTE(F220,",",""))))))))),"N/A")</f>
        <v/>
      </c>
      <c r="N220">
        <f>IFERROR(IF(TRIM(G220)="-", "N/A", IF(RIGHT(G220,1)=")",IF(RIGHT(G220,2)="T)",-1000000000000*VALUE(MID(G220,2,LEN(G220)-3)),IF(RIGHT(G220,2)="M)",-1000000*VALUE(MID(G220,2,LEN(G220)-3)),IF(RIGHT(G220,2)="B)",-1000000000*VALUE(MID(G220,2,LEN(G220)-3)),IF(RIGHT(G220,2)="k)",-1000*VALUE(MID(G220,2,LEN(G220)-3)),VALUE(SUBSTITUTE(G220,",","")))))),IF(RIGHT(G220,1)="T",1000000000000*VALUE(LEFT(G220,LEN(G220)-1)),IF(RIGHT(G220,1)="M",1000000*VALUE(LEFT(G220,LEN(G220)-1)),IF(RIGHT(G220,1)="B",1000000000*VALUE(LEFT(G220,LEN(G220)-1)),IF(RIGHT(G220,1)="%",0.01*VALUE(LEFT(G220,LEN(G220)-1)),IF(RIGHT(G220,1)="k",1000*VALUE(LEFT(G220,LEN(G220)-1)),VALUE(SUBSTITUTE(G220,",",""))))))))),"N/A")</f>
        <v/>
      </c>
      <c r="P220">
        <f>MAX(J220:N220)</f>
        <v/>
      </c>
      <c r="Q220">
        <f>IFERROR(J144+MATCH(P220,J220:N220,0)-1,"")</f>
        <v/>
      </c>
      <c r="R220">
        <f>IF(Q220="","",MIN(J220:N220))</f>
        <v/>
      </c>
      <c r="S220">
        <f>IFERROR(J144+MATCH(R220,J220:N220,0)-1,"")</f>
        <v/>
      </c>
      <c r="T220">
        <f>IFERROR(AVERAGE(J220:N220),"")</f>
        <v/>
      </c>
      <c r="U220">
        <f>IFERROR(STDEV(J220:N220),"")</f>
        <v/>
      </c>
      <c r="V220">
        <f>IFERROR(IF(C220="-","",IF(ISBLANK(B220),"",IF(OR(ISNUMBER(FIND("Growth",B220)),ISNUMBER(FIND("Margin",B220))),"",(J220-T220)/U220))),"")</f>
        <v/>
      </c>
      <c r="W220">
        <f>IFERROR(IF(OR(D220="-",ISBLANK(D220)),"",(K220-T220)/U220),"")</f>
        <v/>
      </c>
      <c r="X220">
        <f>IFERROR(IF(OR(E220="-",ISBLANK(E220)),"",(L220-T220)/U220),"")</f>
        <v/>
      </c>
      <c r="Y220">
        <f>IFERROR(IF(OR(F220="-",ISBLANK(F220)),"",(M220-T220)/U220),"")</f>
        <v/>
      </c>
      <c r="Z220">
        <f>IFERROR(IF(OR(G220="-",ISBLANK(G220)),"",(N220-T220)/U220),"")</f>
        <v/>
      </c>
      <c r="AA220">
        <f>IF(MAX(MAX(V220:Z220),ABS(MIN(V220:Z220)))=ABS(MIN(V220:Z220)),MIN(V220:Z220),MAX(V220:Z220))</f>
        <v/>
      </c>
      <c r="AB220">
        <f>IFERROR(V144+MATCH(AA220,V220:Z220,0)-1,"")</f>
        <v/>
      </c>
      <c r="AC220">
        <f>IF(AB220&lt;&gt;"",IF(S220=AB220,"Low",IF(AB220=Q220,"High","")),"")</f>
        <v/>
      </c>
      <c r="AE220">
        <f>IF(ISNUMBER(MATCH("N/A",J220:N220,0)),"",IFERROR((5 * SUMPRODUCT(J144:N144,J220:N220) - PRODUCT(SUM(J144:N144),SUM(J220:N220))) / ((5 * SUM((J144^2)+(K144^2)+(L144^2)+(M144^2)+(N144^2))) - SUM(J144:N144)^2),""))</f>
        <v/>
      </c>
      <c r="AF220">
        <f>IFERROR(CORREL(J144:N144,J220:N220),"")</f>
        <v/>
      </c>
      <c r="AZ220">
        <f>IF(Q220=S220,0,1)</f>
        <v/>
      </c>
      <c r="BA220">
        <f>IF(AZ220=1,IF(Q220="","",IF(Q220=N144,"Yes","No")),"")</f>
        <v/>
      </c>
      <c r="BB220">
        <f>IF(BA220="Yes",P220,"")</f>
        <v/>
      </c>
      <c r="BC220">
        <f>IF(AZ220=1,IF(S220="","",IF(S220=N144,"Yes","No")),"")</f>
        <v/>
      </c>
      <c r="BD220">
        <f>IF(BC220="Yes",R220,"")</f>
        <v/>
      </c>
      <c r="BE220">
        <f>IFERROR(IF(SIGN(AE220)=1,"Increasing",IF(SIGN(AE220)=-1,"Decreasing","")),"")</f>
        <v/>
      </c>
      <c r="BF220">
        <f>IF(OR(AND(BE220="Increasing",BA220="Yes"),AND(BE220="Decreasing",BC220="Yes")),"Yes","No")</f>
        <v/>
      </c>
      <c r="BG220">
        <f>IF(I220="pos_trend","Yes","No")</f>
        <v/>
      </c>
      <c r="BH220">
        <f>IF(AF220&lt;&gt;"",IF(ABS(AF220)&gt;0.8,"Yes","No"),"")</f>
        <v/>
      </c>
    </row>
    <row r="221" spans="1:60">
      <c r="I221">
        <f>IF(AND(K221&gt; J221, L221&gt; K221, M221&gt; L221, N221&gt; M221), "pos_trend", IF(AND(K221&lt; J221, L221&lt; K221, M221&lt; L221, N221&lt; M221), "neg_trend", "N/A"))</f>
        <v/>
      </c>
      <c r="J221">
        <f>IFERROR(IF(TRIM(C221)="-", "N/A", IF(RIGHT(C221,1)=")",IF(RIGHT(C221,2)="T)",-1000000000000*VALUE(MID(C221,2,LEN(C221)-3)),IF(RIGHT(C221,2)="M)",-1000000*VALUE(MID(C221,2,LEN(C221)-3)),IF(RIGHT(C221,2)="B)",-1000000000*VALUE(MID(C221,2,LEN(C221)-3)),IF(RIGHT(C221,2)="k)",-1000*VALUE(MID(C221,2,LEN(C221)-3)),VALUE(SUBSTITUTE(C221,",","")))))),IF(RIGHT(C221,1)="T",1000000000000*VALUE(LEFT(C221,LEN(C221)-1)),IF(RIGHT(C221,1)="M",1000000*VALUE(LEFT(C221,LEN(C221)-1)),IF(RIGHT(C221,1)="B",1000000000*VALUE(LEFT(C221,LEN(C221)-1)),IF(RIGHT(C221,1)="%",0.01*VALUE(LEFT(C221,LEN(C221)-1)),IF(RIGHT(C221,1)="k",1000*VALUE(LEFT(C221,LEN(C221)-1)),VALUE(SUBSTITUTE(C221,",",""))))))))),"N/A")</f>
        <v/>
      </c>
      <c r="K221">
        <f>IFERROR(IF(TRIM(D221)="-", "N/A", IF(RIGHT(D221,1)=")",IF(RIGHT(D221,2)="T)",-1000000000000*VALUE(MID(D221,2,LEN(D221)-3)),IF(RIGHT(D221,2)="M)",-1000000*VALUE(MID(D221,2,LEN(D221)-3)),IF(RIGHT(D221,2)="B)",-1000000000*VALUE(MID(D221,2,LEN(D221)-3)),IF(RIGHT(D221,2)="k)",-1000*VALUE(MID(D221,2,LEN(D221)-3)),VALUE(SUBSTITUTE(D221,",","")))))),IF(RIGHT(D221,1)="T",1000000000000*VALUE(LEFT(D221,LEN(D221)-1)),IF(RIGHT(D221,1)="M",1000000*VALUE(LEFT(D221,LEN(D221)-1)),IF(RIGHT(D221,1)="B",1000000000*VALUE(LEFT(D221,LEN(D221)-1)),IF(RIGHT(D221,1)="%",0.01*VALUE(LEFT(D221,LEN(D221)-1)),IF(RIGHT(D221,1)="k",1000*VALUE(LEFT(D221,LEN(D221)-1)),VALUE(SUBSTITUTE(D221,",",""))))))))),"N/A")</f>
        <v/>
      </c>
      <c r="L221">
        <f>IFERROR(IF(TRIM(E221)="-", "N/A", IF(RIGHT(E221,1)=")",IF(RIGHT(E221,2)="T)",-1000000000000*VALUE(MID(E221,2,LEN(E221)-3)),IF(RIGHT(E221,2)="M)",-1000000*VALUE(MID(E221,2,LEN(E221)-3)),IF(RIGHT(E221,2)="B)",-1000000000*VALUE(MID(E221,2,LEN(E221)-3)),IF(RIGHT(E221,2)="k)",-1000*VALUE(MID(E221,2,LEN(E221)-3)),VALUE(SUBSTITUTE(E221,",","")))))),IF(RIGHT(E221,1)="T",1000000000000*VALUE(LEFT(E221,LEN(E221)-1)),IF(RIGHT(E221,1)="M",1000000*VALUE(LEFT(E221,LEN(E221)-1)),IF(RIGHT(E221,1)="B",1000000000*VALUE(LEFT(E221,LEN(E221)-1)),IF(RIGHT(E221,1)="%",0.01*VALUE(LEFT(E221,LEN(E221)-1)),IF(RIGHT(E221,1)="k",1000*VALUE(LEFT(E221,LEN(E221)-1)),VALUE(SUBSTITUTE(E221,",",""))))))))),"N/A")</f>
        <v/>
      </c>
      <c r="M221">
        <f>IFERROR(IF(TRIM(F221)="-", "N/A", IF(RIGHT(F221,1)=")",IF(RIGHT(F221,2)="T)",-1000000000000*VALUE(MID(F221,2,LEN(F221)-3)),IF(RIGHT(F221,2)="M)",-1000000*VALUE(MID(F221,2,LEN(F221)-3)),IF(RIGHT(F221,2)="B)",-1000000000*VALUE(MID(F221,2,LEN(F221)-3)),IF(RIGHT(F221,2)="k)",-1000*VALUE(MID(F221,2,LEN(F221)-3)),VALUE(SUBSTITUTE(F221,",","")))))),IF(RIGHT(F221,1)="T",1000000000000*VALUE(LEFT(F221,LEN(F221)-1)),IF(RIGHT(F221,1)="M",1000000*VALUE(LEFT(F221,LEN(F221)-1)),IF(RIGHT(F221,1)="B",1000000000*VALUE(LEFT(F221,LEN(F221)-1)),IF(RIGHT(F221,1)="%",0.01*VALUE(LEFT(F221,LEN(F221)-1)),IF(RIGHT(F221,1)="k",1000*VALUE(LEFT(F221,LEN(F221)-1)),VALUE(SUBSTITUTE(F221,",",""))))))))),"N/A")</f>
        <v/>
      </c>
      <c r="N221">
        <f>IFERROR(IF(TRIM(G221)="-", "N/A", IF(RIGHT(G221,1)=")",IF(RIGHT(G221,2)="T)",-1000000000000*VALUE(MID(G221,2,LEN(G221)-3)),IF(RIGHT(G221,2)="M)",-1000000*VALUE(MID(G221,2,LEN(G221)-3)),IF(RIGHT(G221,2)="B)",-1000000000*VALUE(MID(G221,2,LEN(G221)-3)),IF(RIGHT(G221,2)="k)",-1000*VALUE(MID(G221,2,LEN(G221)-3)),VALUE(SUBSTITUTE(G221,",","")))))),IF(RIGHT(G221,1)="T",1000000000000*VALUE(LEFT(G221,LEN(G221)-1)),IF(RIGHT(G221,1)="M",1000000*VALUE(LEFT(G221,LEN(G221)-1)),IF(RIGHT(G221,1)="B",1000000000*VALUE(LEFT(G221,LEN(G221)-1)),IF(RIGHT(G221,1)="%",0.01*VALUE(LEFT(G221,LEN(G221)-1)),IF(RIGHT(G221,1)="k",1000*VALUE(LEFT(G221,LEN(G221)-1)),VALUE(SUBSTITUTE(G221,",",""))))))))),"N/A")</f>
        <v/>
      </c>
      <c r="P221">
        <f>MAX(J221:N221)</f>
        <v/>
      </c>
      <c r="Q221">
        <f>IFERROR(J144+MATCH(P221,J221:N221,0)-1,"")</f>
        <v/>
      </c>
      <c r="R221">
        <f>IF(Q221="","",MIN(J221:N221))</f>
        <v/>
      </c>
      <c r="S221">
        <f>IFERROR(J144+MATCH(R221,J221:N221,0)-1,"")</f>
        <v/>
      </c>
      <c r="T221">
        <f>IFERROR(AVERAGE(J221:N221),"")</f>
        <v/>
      </c>
      <c r="U221">
        <f>IFERROR(STDEV(J221:N221),"")</f>
        <v/>
      </c>
      <c r="V221">
        <f>IFERROR(IF(C221="-","",IF(ISBLANK(B221),"",IF(OR(ISNUMBER(FIND("Growth",B221)),ISNUMBER(FIND("Margin",B221))),"",(J221-T221)/U221))),"")</f>
        <v/>
      </c>
      <c r="W221">
        <f>IFERROR(IF(OR(D221="-",ISBLANK(D221)),"",(K221-T221)/U221),"")</f>
        <v/>
      </c>
      <c r="X221">
        <f>IFERROR(IF(OR(E221="-",ISBLANK(E221)),"",(L221-T221)/U221),"")</f>
        <v/>
      </c>
      <c r="Y221">
        <f>IFERROR(IF(OR(F221="-",ISBLANK(F221)),"",(M221-T221)/U221),"")</f>
        <v/>
      </c>
      <c r="Z221">
        <f>IFERROR(IF(OR(G221="-",ISBLANK(G221)),"",(N221-T221)/U221),"")</f>
        <v/>
      </c>
      <c r="AA221">
        <f>IF(MAX(MAX(V221:Z221),ABS(MIN(V221:Z221)))=ABS(MIN(V221:Z221)),MIN(V221:Z221),MAX(V221:Z221))</f>
        <v/>
      </c>
      <c r="AB221">
        <f>IFERROR(V144+MATCH(AA221,V221:Z221,0)-1,"")</f>
        <v/>
      </c>
      <c r="AC221">
        <f>IF(AB221&lt;&gt;"",IF(S221=AB221,"Low",IF(AB221=Q221,"High","")),"")</f>
        <v/>
      </c>
      <c r="AE221">
        <f>IF(ISNUMBER(MATCH("N/A",J221:N221,0)),"",IFERROR((5 * SUMPRODUCT(J144:N144,J221:N221) - PRODUCT(SUM(J144:N144),SUM(J221:N221))) / ((5 * SUM((J144^2)+(K144^2)+(L144^2)+(M144^2)+(N144^2))) - SUM(J144:N144)^2),""))</f>
        <v/>
      </c>
      <c r="AF221">
        <f>IFERROR(CORREL(J144:N144,J221:N221),"")</f>
        <v/>
      </c>
      <c r="AZ221">
        <f>IF(Q221=S221,0,1)</f>
        <v/>
      </c>
      <c r="BA221">
        <f>IF(AZ221=1,IF(Q221="","",IF(Q221=N144,"Yes","No")),"")</f>
        <v/>
      </c>
      <c r="BB221">
        <f>IF(BA221="Yes",P221,"")</f>
        <v/>
      </c>
      <c r="BC221">
        <f>IF(AZ221=1,IF(S221="","",IF(S221=N144,"Yes","No")),"")</f>
        <v/>
      </c>
      <c r="BD221">
        <f>IF(BC221="Yes",R221,"")</f>
        <v/>
      </c>
      <c r="BE221">
        <f>IFERROR(IF(SIGN(AE221)=1,"Increasing",IF(SIGN(AE221)=-1,"Decreasing","")),"")</f>
        <v/>
      </c>
      <c r="BF221">
        <f>IF(OR(AND(BE221="Increasing",BA221="Yes"),AND(BE221="Decreasing",BC221="Yes")),"Yes","No")</f>
        <v/>
      </c>
      <c r="BG221">
        <f>IF(I221="pos_trend","Yes","No")</f>
        <v/>
      </c>
      <c r="BH221">
        <f>IF(AF221&lt;&gt;"",IF(ABS(AF221)&gt;0.8,"Yes","No"),"")</f>
        <v/>
      </c>
    </row>
    <row r="222" spans="1:60">
      <c r="I222">
        <f>IF(AND(K222&gt; J222, L222&gt; K222, M222&gt; L222, N222&gt; M222), "pos_trend", IF(AND(K222&lt; J222, L222&lt; K222, M222&lt; L222, N222&lt; M222), "neg_trend", "N/A"))</f>
        <v/>
      </c>
      <c r="J222">
        <f>IFERROR(IF(TRIM(C222)="-", "N/A", IF(RIGHT(C222,1)=")",IF(RIGHT(C222,2)="T)",-1000000000000*VALUE(MID(C222,2,LEN(C222)-3)),IF(RIGHT(C222,2)="M)",-1000000*VALUE(MID(C222,2,LEN(C222)-3)),IF(RIGHT(C222,2)="B)",-1000000000*VALUE(MID(C222,2,LEN(C222)-3)),IF(RIGHT(C222,2)="k)",-1000*VALUE(MID(C222,2,LEN(C222)-3)),VALUE(SUBSTITUTE(C222,",","")))))),IF(RIGHT(C222,1)="T",1000000000000*VALUE(LEFT(C222,LEN(C222)-1)),IF(RIGHT(C222,1)="M",1000000*VALUE(LEFT(C222,LEN(C222)-1)),IF(RIGHT(C222,1)="B",1000000000*VALUE(LEFT(C222,LEN(C222)-1)),IF(RIGHT(C222,1)="%",0.01*VALUE(LEFT(C222,LEN(C222)-1)),IF(RIGHT(C222,1)="k",1000*VALUE(LEFT(C222,LEN(C222)-1)),VALUE(SUBSTITUTE(C222,",",""))))))))),"N/A")</f>
        <v/>
      </c>
      <c r="K222">
        <f>IFERROR(IF(TRIM(D222)="-", "N/A", IF(RIGHT(D222,1)=")",IF(RIGHT(D222,2)="T)",-1000000000000*VALUE(MID(D222,2,LEN(D222)-3)),IF(RIGHT(D222,2)="M)",-1000000*VALUE(MID(D222,2,LEN(D222)-3)),IF(RIGHT(D222,2)="B)",-1000000000*VALUE(MID(D222,2,LEN(D222)-3)),IF(RIGHT(D222,2)="k)",-1000*VALUE(MID(D222,2,LEN(D222)-3)),VALUE(SUBSTITUTE(D222,",","")))))),IF(RIGHT(D222,1)="T",1000000000000*VALUE(LEFT(D222,LEN(D222)-1)),IF(RIGHT(D222,1)="M",1000000*VALUE(LEFT(D222,LEN(D222)-1)),IF(RIGHT(D222,1)="B",1000000000*VALUE(LEFT(D222,LEN(D222)-1)),IF(RIGHT(D222,1)="%",0.01*VALUE(LEFT(D222,LEN(D222)-1)),IF(RIGHT(D222,1)="k",1000*VALUE(LEFT(D222,LEN(D222)-1)),VALUE(SUBSTITUTE(D222,",",""))))))))),"N/A")</f>
        <v/>
      </c>
      <c r="L222">
        <f>IFERROR(IF(TRIM(E222)="-", "N/A", IF(RIGHT(E222,1)=")",IF(RIGHT(E222,2)="T)",-1000000000000*VALUE(MID(E222,2,LEN(E222)-3)),IF(RIGHT(E222,2)="M)",-1000000*VALUE(MID(E222,2,LEN(E222)-3)),IF(RIGHT(E222,2)="B)",-1000000000*VALUE(MID(E222,2,LEN(E222)-3)),IF(RIGHT(E222,2)="k)",-1000*VALUE(MID(E222,2,LEN(E222)-3)),VALUE(SUBSTITUTE(E222,",","")))))),IF(RIGHT(E222,1)="T",1000000000000*VALUE(LEFT(E222,LEN(E222)-1)),IF(RIGHT(E222,1)="M",1000000*VALUE(LEFT(E222,LEN(E222)-1)),IF(RIGHT(E222,1)="B",1000000000*VALUE(LEFT(E222,LEN(E222)-1)),IF(RIGHT(E222,1)="%",0.01*VALUE(LEFT(E222,LEN(E222)-1)),IF(RIGHT(E222,1)="k",1000*VALUE(LEFT(E222,LEN(E222)-1)),VALUE(SUBSTITUTE(E222,",",""))))))))),"N/A")</f>
        <v/>
      </c>
      <c r="M222">
        <f>IFERROR(IF(TRIM(F222)="-", "N/A", IF(RIGHT(F222,1)=")",IF(RIGHT(F222,2)="T)",-1000000000000*VALUE(MID(F222,2,LEN(F222)-3)),IF(RIGHT(F222,2)="M)",-1000000*VALUE(MID(F222,2,LEN(F222)-3)),IF(RIGHT(F222,2)="B)",-1000000000*VALUE(MID(F222,2,LEN(F222)-3)),IF(RIGHT(F222,2)="k)",-1000*VALUE(MID(F222,2,LEN(F222)-3)),VALUE(SUBSTITUTE(F222,",","")))))),IF(RIGHT(F222,1)="T",1000000000000*VALUE(LEFT(F222,LEN(F222)-1)),IF(RIGHT(F222,1)="M",1000000*VALUE(LEFT(F222,LEN(F222)-1)),IF(RIGHT(F222,1)="B",1000000000*VALUE(LEFT(F222,LEN(F222)-1)),IF(RIGHT(F222,1)="%",0.01*VALUE(LEFT(F222,LEN(F222)-1)),IF(RIGHT(F222,1)="k",1000*VALUE(LEFT(F222,LEN(F222)-1)),VALUE(SUBSTITUTE(F222,",",""))))))))),"N/A")</f>
        <v/>
      </c>
      <c r="N222">
        <f>IFERROR(IF(TRIM(G222)="-", "N/A", IF(RIGHT(G222,1)=")",IF(RIGHT(G222,2)="T)",-1000000000000*VALUE(MID(G222,2,LEN(G222)-3)),IF(RIGHT(G222,2)="M)",-1000000*VALUE(MID(G222,2,LEN(G222)-3)),IF(RIGHT(G222,2)="B)",-1000000000*VALUE(MID(G222,2,LEN(G222)-3)),IF(RIGHT(G222,2)="k)",-1000*VALUE(MID(G222,2,LEN(G222)-3)),VALUE(SUBSTITUTE(G222,",","")))))),IF(RIGHT(G222,1)="T",1000000000000*VALUE(LEFT(G222,LEN(G222)-1)),IF(RIGHT(G222,1)="M",1000000*VALUE(LEFT(G222,LEN(G222)-1)),IF(RIGHT(G222,1)="B",1000000000*VALUE(LEFT(G222,LEN(G222)-1)),IF(RIGHT(G222,1)="%",0.01*VALUE(LEFT(G222,LEN(G222)-1)),IF(RIGHT(G222,1)="k",1000*VALUE(LEFT(G222,LEN(G222)-1)),VALUE(SUBSTITUTE(G222,",",""))))))))),"N/A")</f>
        <v/>
      </c>
      <c r="P222">
        <f>MAX(J222:N222)</f>
        <v/>
      </c>
      <c r="Q222">
        <f>IFERROR(J144+MATCH(P222,J222:N222,0)-1,"")</f>
        <v/>
      </c>
      <c r="R222">
        <f>IF(Q222="","",MIN(J222:N222))</f>
        <v/>
      </c>
      <c r="S222">
        <f>IFERROR(J144+MATCH(R222,J222:N222,0)-1,"")</f>
        <v/>
      </c>
      <c r="T222">
        <f>IFERROR(AVERAGE(J222:N222),"")</f>
        <v/>
      </c>
      <c r="U222">
        <f>IFERROR(STDEV(J222:N222),"")</f>
        <v/>
      </c>
      <c r="V222">
        <f>IFERROR(IF(C222="-","",IF(ISBLANK(B222),"",IF(OR(ISNUMBER(FIND("Growth",B222)),ISNUMBER(FIND("Margin",B222))),"",(J222-T222)/U222))),"")</f>
        <v/>
      </c>
      <c r="W222">
        <f>IFERROR(IF(OR(D222="-",ISBLANK(D222)),"",(K222-T222)/U222),"")</f>
        <v/>
      </c>
      <c r="X222">
        <f>IFERROR(IF(OR(E222="-",ISBLANK(E222)),"",(L222-T222)/U222),"")</f>
        <v/>
      </c>
      <c r="Y222">
        <f>IFERROR(IF(OR(F222="-",ISBLANK(F222)),"",(M222-T222)/U222),"")</f>
        <v/>
      </c>
      <c r="Z222">
        <f>IFERROR(IF(OR(G222="-",ISBLANK(G222)),"",(N222-T222)/U222),"")</f>
        <v/>
      </c>
      <c r="AA222">
        <f>IF(MAX(MAX(V222:Z222),ABS(MIN(V222:Z222)))=ABS(MIN(V222:Z222)),MIN(V222:Z222),MAX(V222:Z222))</f>
        <v/>
      </c>
      <c r="AB222">
        <f>IFERROR(V144+MATCH(AA222,V222:Z222,0)-1,"")</f>
        <v/>
      </c>
      <c r="AC222">
        <f>IF(AB222&lt;&gt;"",IF(S222=AB222,"Low",IF(AB222=Q222,"High","")),"")</f>
        <v/>
      </c>
      <c r="AE222">
        <f>IF(ISNUMBER(MATCH("N/A",J222:N222,0)),"",IFERROR((5 * SUMPRODUCT(J144:N144,J222:N222) - PRODUCT(SUM(J144:N144),SUM(J222:N222))) / ((5 * SUM((J144^2)+(K144^2)+(L144^2)+(M144^2)+(N144^2))) - SUM(J144:N144)^2),""))</f>
        <v/>
      </c>
      <c r="AF222">
        <f>IFERROR(CORREL(J144:N144,J222:N222),"")</f>
        <v/>
      </c>
      <c r="AZ222">
        <f>IF(Q222=S222,0,1)</f>
        <v/>
      </c>
      <c r="BA222">
        <f>IF(AZ222=1,IF(Q222="","",IF(Q222=N144,"Yes","No")),"")</f>
        <v/>
      </c>
      <c r="BB222">
        <f>IF(BA222="Yes",P222,"")</f>
        <v/>
      </c>
      <c r="BC222">
        <f>IF(AZ222=1,IF(S222="","",IF(S222=N144,"Yes","No")),"")</f>
        <v/>
      </c>
      <c r="BD222">
        <f>IF(BC222="Yes",R222,"")</f>
        <v/>
      </c>
      <c r="BE222">
        <f>IFERROR(IF(SIGN(AE222)=1,"Increasing",IF(SIGN(AE222)=-1,"Decreasing","")),"")</f>
        <v/>
      </c>
      <c r="BF222">
        <f>IF(OR(AND(BE222="Increasing",BA222="Yes"),AND(BE222="Decreasing",BC222="Yes")),"Yes","No")</f>
        <v/>
      </c>
      <c r="BG222">
        <f>IF(I222="pos_trend","Yes","No")</f>
        <v/>
      </c>
      <c r="BH222">
        <f>IF(AF222&lt;&gt;"",IF(ABS(AF222)&gt;0.8,"Yes","No"),"")</f>
        <v/>
      </c>
    </row>
    <row r="223" spans="1:60">
      <c r="I223">
        <f>IF(AND(K223&gt; J223, L223&gt; K223, M223&gt; L223, N223&gt; M223), "pos_trend", IF(AND(K223&lt; J223, L223&lt; K223, M223&lt; L223, N223&lt; M223), "neg_trend", "N/A"))</f>
        <v/>
      </c>
      <c r="J223">
        <f>IFERROR(IF(TRIM(C223)="-", "N/A", IF(RIGHT(C223,1)=")",IF(RIGHT(C223,2)="T)",-1000000000000*VALUE(MID(C223,2,LEN(C223)-3)),IF(RIGHT(C223,2)="M)",-1000000*VALUE(MID(C223,2,LEN(C223)-3)),IF(RIGHT(C223,2)="B)",-1000000000*VALUE(MID(C223,2,LEN(C223)-3)),IF(RIGHT(C223,2)="k)",-1000*VALUE(MID(C223,2,LEN(C223)-3)),VALUE(SUBSTITUTE(C223,",","")))))),IF(RIGHT(C223,1)="T",1000000000000*VALUE(LEFT(C223,LEN(C223)-1)),IF(RIGHT(C223,1)="M",1000000*VALUE(LEFT(C223,LEN(C223)-1)),IF(RIGHT(C223,1)="B",1000000000*VALUE(LEFT(C223,LEN(C223)-1)),IF(RIGHT(C223,1)="%",0.01*VALUE(LEFT(C223,LEN(C223)-1)),IF(RIGHT(C223,1)="k",1000*VALUE(LEFT(C223,LEN(C223)-1)),VALUE(SUBSTITUTE(C223,",",""))))))))),"N/A")</f>
        <v/>
      </c>
      <c r="K223">
        <f>IFERROR(IF(TRIM(D223)="-", "N/A", IF(RIGHT(D223,1)=")",IF(RIGHT(D223,2)="T)",-1000000000000*VALUE(MID(D223,2,LEN(D223)-3)),IF(RIGHT(D223,2)="M)",-1000000*VALUE(MID(D223,2,LEN(D223)-3)),IF(RIGHT(D223,2)="B)",-1000000000*VALUE(MID(D223,2,LEN(D223)-3)),IF(RIGHT(D223,2)="k)",-1000*VALUE(MID(D223,2,LEN(D223)-3)),VALUE(SUBSTITUTE(D223,",","")))))),IF(RIGHT(D223,1)="T",1000000000000*VALUE(LEFT(D223,LEN(D223)-1)),IF(RIGHT(D223,1)="M",1000000*VALUE(LEFT(D223,LEN(D223)-1)),IF(RIGHT(D223,1)="B",1000000000*VALUE(LEFT(D223,LEN(D223)-1)),IF(RIGHT(D223,1)="%",0.01*VALUE(LEFT(D223,LEN(D223)-1)),IF(RIGHT(D223,1)="k",1000*VALUE(LEFT(D223,LEN(D223)-1)),VALUE(SUBSTITUTE(D223,",",""))))))))),"N/A")</f>
        <v/>
      </c>
      <c r="L223">
        <f>IFERROR(IF(TRIM(E223)="-", "N/A", IF(RIGHT(E223,1)=")",IF(RIGHT(E223,2)="T)",-1000000000000*VALUE(MID(E223,2,LEN(E223)-3)),IF(RIGHT(E223,2)="M)",-1000000*VALUE(MID(E223,2,LEN(E223)-3)),IF(RIGHT(E223,2)="B)",-1000000000*VALUE(MID(E223,2,LEN(E223)-3)),IF(RIGHT(E223,2)="k)",-1000*VALUE(MID(E223,2,LEN(E223)-3)),VALUE(SUBSTITUTE(E223,",","")))))),IF(RIGHT(E223,1)="T",1000000000000*VALUE(LEFT(E223,LEN(E223)-1)),IF(RIGHT(E223,1)="M",1000000*VALUE(LEFT(E223,LEN(E223)-1)),IF(RIGHT(E223,1)="B",1000000000*VALUE(LEFT(E223,LEN(E223)-1)),IF(RIGHT(E223,1)="%",0.01*VALUE(LEFT(E223,LEN(E223)-1)),IF(RIGHT(E223,1)="k",1000*VALUE(LEFT(E223,LEN(E223)-1)),VALUE(SUBSTITUTE(E223,",",""))))))))),"N/A")</f>
        <v/>
      </c>
      <c r="M223">
        <f>IFERROR(IF(TRIM(F223)="-", "N/A", IF(RIGHT(F223,1)=")",IF(RIGHT(F223,2)="T)",-1000000000000*VALUE(MID(F223,2,LEN(F223)-3)),IF(RIGHT(F223,2)="M)",-1000000*VALUE(MID(F223,2,LEN(F223)-3)),IF(RIGHT(F223,2)="B)",-1000000000*VALUE(MID(F223,2,LEN(F223)-3)),IF(RIGHT(F223,2)="k)",-1000*VALUE(MID(F223,2,LEN(F223)-3)),VALUE(SUBSTITUTE(F223,",","")))))),IF(RIGHT(F223,1)="T",1000000000000*VALUE(LEFT(F223,LEN(F223)-1)),IF(RIGHT(F223,1)="M",1000000*VALUE(LEFT(F223,LEN(F223)-1)),IF(RIGHT(F223,1)="B",1000000000*VALUE(LEFT(F223,LEN(F223)-1)),IF(RIGHT(F223,1)="%",0.01*VALUE(LEFT(F223,LEN(F223)-1)),IF(RIGHT(F223,1)="k",1000*VALUE(LEFT(F223,LEN(F223)-1)),VALUE(SUBSTITUTE(F223,",",""))))))))),"N/A")</f>
        <v/>
      </c>
      <c r="N223">
        <f>IFERROR(IF(TRIM(G223)="-", "N/A", IF(RIGHT(G223,1)=")",IF(RIGHT(G223,2)="T)",-1000000000000*VALUE(MID(G223,2,LEN(G223)-3)),IF(RIGHT(G223,2)="M)",-1000000*VALUE(MID(G223,2,LEN(G223)-3)),IF(RIGHT(G223,2)="B)",-1000000000*VALUE(MID(G223,2,LEN(G223)-3)),IF(RIGHT(G223,2)="k)",-1000*VALUE(MID(G223,2,LEN(G223)-3)),VALUE(SUBSTITUTE(G223,",","")))))),IF(RIGHT(G223,1)="T",1000000000000*VALUE(LEFT(G223,LEN(G223)-1)),IF(RIGHT(G223,1)="M",1000000*VALUE(LEFT(G223,LEN(G223)-1)),IF(RIGHT(G223,1)="B",1000000000*VALUE(LEFT(G223,LEN(G223)-1)),IF(RIGHT(G223,1)="%",0.01*VALUE(LEFT(G223,LEN(G223)-1)),IF(RIGHT(G223,1)="k",1000*VALUE(LEFT(G223,LEN(G223)-1)),VALUE(SUBSTITUTE(G223,",",""))))))))),"N/A")</f>
        <v/>
      </c>
      <c r="P223">
        <f>MAX(J223:N223)</f>
        <v/>
      </c>
      <c r="Q223">
        <f>IFERROR(J144+MATCH(P223,J223:N223,0)-1,"")</f>
        <v/>
      </c>
      <c r="R223">
        <f>IF(Q223="","",MIN(J223:N223))</f>
        <v/>
      </c>
      <c r="S223">
        <f>IFERROR(J144+MATCH(R223,J223:N223,0)-1,"")</f>
        <v/>
      </c>
      <c r="T223">
        <f>IFERROR(AVERAGE(J223:N223),"")</f>
        <v/>
      </c>
      <c r="U223">
        <f>IFERROR(STDEV(J223:N223),"")</f>
        <v/>
      </c>
      <c r="V223">
        <f>IFERROR(IF(C223="-","",IF(ISBLANK(B223),"",IF(OR(ISNUMBER(FIND("Growth",B223)),ISNUMBER(FIND("Margin",B223))),"",(J223-T223)/U223))),"")</f>
        <v/>
      </c>
      <c r="W223">
        <f>IFERROR(IF(OR(D223="-",ISBLANK(D223)),"",(K223-T223)/U223),"")</f>
        <v/>
      </c>
      <c r="X223">
        <f>IFERROR(IF(OR(E223="-",ISBLANK(E223)),"",(L223-T223)/U223),"")</f>
        <v/>
      </c>
      <c r="Y223">
        <f>IFERROR(IF(OR(F223="-",ISBLANK(F223)),"",(M223-T223)/U223),"")</f>
        <v/>
      </c>
      <c r="Z223">
        <f>IFERROR(IF(OR(G223="-",ISBLANK(G223)),"",(N223-T223)/U223),"")</f>
        <v/>
      </c>
      <c r="AA223">
        <f>IF(MAX(MAX(V223:Z223),ABS(MIN(V223:Z223)))=ABS(MIN(V223:Z223)),MIN(V223:Z223),MAX(V223:Z223))</f>
        <v/>
      </c>
      <c r="AB223">
        <f>IFERROR(V144+MATCH(AA223,V223:Z223,0)-1,"")</f>
        <v/>
      </c>
      <c r="AC223">
        <f>IF(AB223&lt;&gt;"",IF(S223=AB223,"Low",IF(AB223=Q223,"High","")),"")</f>
        <v/>
      </c>
      <c r="AE223">
        <f>IF(ISNUMBER(MATCH("N/A",J223:N223,0)),"",IFERROR((5 * SUMPRODUCT(J144:N144,J223:N223) - PRODUCT(SUM(J144:N144),SUM(J223:N223))) / ((5 * SUM((J144^2)+(K144^2)+(L144^2)+(M144^2)+(N144^2))) - SUM(J144:N144)^2),""))</f>
        <v/>
      </c>
      <c r="AF223">
        <f>IFERROR(CORREL(J144:N144,J223:N223),"")</f>
        <v/>
      </c>
      <c r="AZ223">
        <f>IF(Q223=S223,0,1)</f>
        <v/>
      </c>
      <c r="BA223">
        <f>IF(AZ223=1,IF(Q223="","",IF(Q223=N144,"Yes","No")),"")</f>
        <v/>
      </c>
      <c r="BB223">
        <f>IF(BA223="Yes",P223,"")</f>
        <v/>
      </c>
      <c r="BC223">
        <f>IF(AZ223=1,IF(S223="","",IF(S223=N144,"Yes","No")),"")</f>
        <v/>
      </c>
      <c r="BD223">
        <f>IF(BC223="Yes",R223,"")</f>
        <v/>
      </c>
      <c r="BE223">
        <f>IFERROR(IF(SIGN(AE223)=1,"Increasing",IF(SIGN(AE223)=-1,"Decreasing","")),"")</f>
        <v/>
      </c>
      <c r="BF223">
        <f>IF(OR(AND(BE223="Increasing",BA223="Yes"),AND(BE223="Decreasing",BC223="Yes")),"Yes","No")</f>
        <v/>
      </c>
      <c r="BG223">
        <f>IF(I223="pos_trend","Yes","No")</f>
        <v/>
      </c>
      <c r="BH223">
        <f>IF(AF223&lt;&gt;"",IF(ABS(AF223)&gt;0.8,"Yes","No"),"")</f>
        <v/>
      </c>
    </row>
    <row r="224" spans="1:60">
      <c r="I224">
        <f>IF(AND(K224&gt; J224, L224&gt; K224, M224&gt; L224, N224&gt; M224), "pos_trend", IF(AND(K224&lt; J224, L224&lt; K224, M224&lt; L224, N224&lt; M224), "neg_trend", "N/A"))</f>
        <v/>
      </c>
      <c r="J224">
        <f>IFERROR(IF(TRIM(C224)="-", "N/A", IF(RIGHT(C224,1)=")",IF(RIGHT(C224,2)="T)",-1000000000000*VALUE(MID(C224,2,LEN(C224)-3)),IF(RIGHT(C224,2)="M)",-1000000*VALUE(MID(C224,2,LEN(C224)-3)),IF(RIGHT(C224,2)="B)",-1000000000*VALUE(MID(C224,2,LEN(C224)-3)),IF(RIGHT(C224,2)="k)",-1000*VALUE(MID(C224,2,LEN(C224)-3)),VALUE(SUBSTITUTE(C224,",","")))))),IF(RIGHT(C224,1)="T",1000000000000*VALUE(LEFT(C224,LEN(C224)-1)),IF(RIGHT(C224,1)="M",1000000*VALUE(LEFT(C224,LEN(C224)-1)),IF(RIGHT(C224,1)="B",1000000000*VALUE(LEFT(C224,LEN(C224)-1)),IF(RIGHT(C224,1)="%",0.01*VALUE(LEFT(C224,LEN(C224)-1)),IF(RIGHT(C224,1)="k",1000*VALUE(LEFT(C224,LEN(C224)-1)),VALUE(SUBSTITUTE(C224,",",""))))))))),"N/A")</f>
        <v/>
      </c>
      <c r="K224">
        <f>IFERROR(IF(TRIM(D224)="-", "N/A", IF(RIGHT(D224,1)=")",IF(RIGHT(D224,2)="T)",-1000000000000*VALUE(MID(D224,2,LEN(D224)-3)),IF(RIGHT(D224,2)="M)",-1000000*VALUE(MID(D224,2,LEN(D224)-3)),IF(RIGHT(D224,2)="B)",-1000000000*VALUE(MID(D224,2,LEN(D224)-3)),IF(RIGHT(D224,2)="k)",-1000*VALUE(MID(D224,2,LEN(D224)-3)),VALUE(SUBSTITUTE(D224,",","")))))),IF(RIGHT(D224,1)="T",1000000000000*VALUE(LEFT(D224,LEN(D224)-1)),IF(RIGHT(D224,1)="M",1000000*VALUE(LEFT(D224,LEN(D224)-1)),IF(RIGHT(D224,1)="B",1000000000*VALUE(LEFT(D224,LEN(D224)-1)),IF(RIGHT(D224,1)="%",0.01*VALUE(LEFT(D224,LEN(D224)-1)),IF(RIGHT(D224,1)="k",1000*VALUE(LEFT(D224,LEN(D224)-1)),VALUE(SUBSTITUTE(D224,",",""))))))))),"N/A")</f>
        <v/>
      </c>
      <c r="L224">
        <f>IFERROR(IF(TRIM(E224)="-", "N/A", IF(RIGHT(E224,1)=")",IF(RIGHT(E224,2)="T)",-1000000000000*VALUE(MID(E224,2,LEN(E224)-3)),IF(RIGHT(E224,2)="M)",-1000000*VALUE(MID(E224,2,LEN(E224)-3)),IF(RIGHT(E224,2)="B)",-1000000000*VALUE(MID(E224,2,LEN(E224)-3)),IF(RIGHT(E224,2)="k)",-1000*VALUE(MID(E224,2,LEN(E224)-3)),VALUE(SUBSTITUTE(E224,",","")))))),IF(RIGHT(E224,1)="T",1000000000000*VALUE(LEFT(E224,LEN(E224)-1)),IF(RIGHT(E224,1)="M",1000000*VALUE(LEFT(E224,LEN(E224)-1)),IF(RIGHT(E224,1)="B",1000000000*VALUE(LEFT(E224,LEN(E224)-1)),IF(RIGHT(E224,1)="%",0.01*VALUE(LEFT(E224,LEN(E224)-1)),IF(RIGHT(E224,1)="k",1000*VALUE(LEFT(E224,LEN(E224)-1)),VALUE(SUBSTITUTE(E224,",",""))))))))),"N/A")</f>
        <v/>
      </c>
      <c r="M224">
        <f>IFERROR(IF(TRIM(F224)="-", "N/A", IF(RIGHT(F224,1)=")",IF(RIGHT(F224,2)="T)",-1000000000000*VALUE(MID(F224,2,LEN(F224)-3)),IF(RIGHT(F224,2)="M)",-1000000*VALUE(MID(F224,2,LEN(F224)-3)),IF(RIGHT(F224,2)="B)",-1000000000*VALUE(MID(F224,2,LEN(F224)-3)),IF(RIGHT(F224,2)="k)",-1000*VALUE(MID(F224,2,LEN(F224)-3)),VALUE(SUBSTITUTE(F224,",","")))))),IF(RIGHT(F224,1)="T",1000000000000*VALUE(LEFT(F224,LEN(F224)-1)),IF(RIGHT(F224,1)="M",1000000*VALUE(LEFT(F224,LEN(F224)-1)),IF(RIGHT(F224,1)="B",1000000000*VALUE(LEFT(F224,LEN(F224)-1)),IF(RIGHT(F224,1)="%",0.01*VALUE(LEFT(F224,LEN(F224)-1)),IF(RIGHT(F224,1)="k",1000*VALUE(LEFT(F224,LEN(F224)-1)),VALUE(SUBSTITUTE(F224,",",""))))))))),"N/A")</f>
        <v/>
      </c>
      <c r="N224">
        <f>IFERROR(IF(TRIM(G224)="-", "N/A", IF(RIGHT(G224,1)=")",IF(RIGHT(G224,2)="T)",-1000000000000*VALUE(MID(G224,2,LEN(G224)-3)),IF(RIGHT(G224,2)="M)",-1000000*VALUE(MID(G224,2,LEN(G224)-3)),IF(RIGHT(G224,2)="B)",-1000000000*VALUE(MID(G224,2,LEN(G224)-3)),IF(RIGHT(G224,2)="k)",-1000*VALUE(MID(G224,2,LEN(G224)-3)),VALUE(SUBSTITUTE(G224,",","")))))),IF(RIGHT(G224,1)="T",1000000000000*VALUE(LEFT(G224,LEN(G224)-1)),IF(RIGHT(G224,1)="M",1000000*VALUE(LEFT(G224,LEN(G224)-1)),IF(RIGHT(G224,1)="B",1000000000*VALUE(LEFT(G224,LEN(G224)-1)),IF(RIGHT(G224,1)="%",0.01*VALUE(LEFT(G224,LEN(G224)-1)),IF(RIGHT(G224,1)="k",1000*VALUE(LEFT(G224,LEN(G224)-1)),VALUE(SUBSTITUTE(G224,",",""))))))))),"N/A")</f>
        <v/>
      </c>
      <c r="P224">
        <f>MAX(J224:N224)</f>
        <v/>
      </c>
      <c r="Q224">
        <f>IFERROR(J144+MATCH(P224,J224:N224,0)-1,"")</f>
        <v/>
      </c>
      <c r="R224">
        <f>IF(Q224="","",MIN(J224:N224))</f>
        <v/>
      </c>
      <c r="S224">
        <f>IFERROR(J144+MATCH(R224,J224:N224,0)-1,"")</f>
        <v/>
      </c>
      <c r="T224">
        <f>IFERROR(AVERAGE(J224:N224),"")</f>
        <v/>
      </c>
      <c r="U224">
        <f>IFERROR(STDEV(J224:N224),"")</f>
        <v/>
      </c>
      <c r="V224">
        <f>IFERROR(IF(C224="-","",IF(ISBLANK(B224),"",IF(OR(ISNUMBER(FIND("Growth",B224)),ISNUMBER(FIND("Margin",B224))),"",(J224-T224)/U224))),"")</f>
        <v/>
      </c>
      <c r="W224">
        <f>IFERROR(IF(OR(D224="-",ISBLANK(D224)),"",(K224-T224)/U224),"")</f>
        <v/>
      </c>
      <c r="X224">
        <f>IFERROR(IF(OR(E224="-",ISBLANK(E224)),"",(L224-T224)/U224),"")</f>
        <v/>
      </c>
      <c r="Y224">
        <f>IFERROR(IF(OR(F224="-",ISBLANK(F224)),"",(M224-T224)/U224),"")</f>
        <v/>
      </c>
      <c r="Z224">
        <f>IFERROR(IF(OR(G224="-",ISBLANK(G224)),"",(N224-T224)/U224),"")</f>
        <v/>
      </c>
      <c r="AA224">
        <f>IF(MAX(MAX(V224:Z224),ABS(MIN(V224:Z224)))=ABS(MIN(V224:Z224)),MIN(V224:Z224),MAX(V224:Z224))</f>
        <v/>
      </c>
      <c r="AB224">
        <f>IFERROR(V144+MATCH(AA224,V224:Z224,0)-1,"")</f>
        <v/>
      </c>
      <c r="AC224">
        <f>IF(AB224&lt;&gt;"",IF(S224=AB224,"Low",IF(AB224=Q224,"High","")),"")</f>
        <v/>
      </c>
      <c r="AE224">
        <f>IF(ISNUMBER(MATCH("N/A",J224:N224,0)),"",IFERROR((5 * SUMPRODUCT(J144:N144,J224:N224) - PRODUCT(SUM(J144:N144),SUM(J224:N224))) / ((5 * SUM((J144^2)+(K144^2)+(L144^2)+(M144^2)+(N144^2))) - SUM(J144:N144)^2),""))</f>
        <v/>
      </c>
      <c r="AF224">
        <f>IFERROR(CORREL(J144:N144,J224:N224),"")</f>
        <v/>
      </c>
      <c r="AZ224">
        <f>IF(Q224=S224,0,1)</f>
        <v/>
      </c>
      <c r="BA224">
        <f>IF(AZ224=1,IF(Q224="","",IF(Q224=N144,"Yes","No")),"")</f>
        <v/>
      </c>
      <c r="BB224">
        <f>IF(BA224="Yes",P224,"")</f>
        <v/>
      </c>
      <c r="BC224">
        <f>IF(AZ224=1,IF(S224="","",IF(S224=N144,"Yes","No")),"")</f>
        <v/>
      </c>
      <c r="BD224">
        <f>IF(BC224="Yes",R224,"")</f>
        <v/>
      </c>
      <c r="BE224">
        <f>IFERROR(IF(SIGN(AE224)=1,"Increasing",IF(SIGN(AE224)=-1,"Decreasing","")),"")</f>
        <v/>
      </c>
      <c r="BF224">
        <f>IF(OR(AND(BE224="Increasing",BA224="Yes"),AND(BE224="Decreasing",BC224="Yes")),"Yes","No")</f>
        <v/>
      </c>
      <c r="BG224">
        <f>IF(I224="pos_trend","Yes","No")</f>
        <v/>
      </c>
      <c r="BH224">
        <f>IF(AF224&lt;&gt;"",IF(ABS(AF224)&gt;0.8,"Yes","No"),"")</f>
        <v/>
      </c>
    </row>
    <row r="225" spans="1:60">
      <c r="I225">
        <f>IF(AND(K225&gt; J225, L225&gt; K225, M225&gt; L225, N225&gt; M225), "pos_trend", IF(AND(K225&lt; J225, L225&lt; K225, M225&lt; L225, N225&lt; M225), "neg_trend", "N/A"))</f>
        <v/>
      </c>
      <c r="J225">
        <f>IFERROR(IF(TRIM(C225)="-", "N/A", IF(RIGHT(C225,1)=")",IF(RIGHT(C225,2)="T)",-1000000000000*VALUE(MID(C225,2,LEN(C225)-3)),IF(RIGHT(C225,2)="M)",-1000000*VALUE(MID(C225,2,LEN(C225)-3)),IF(RIGHT(C225,2)="B)",-1000000000*VALUE(MID(C225,2,LEN(C225)-3)),IF(RIGHT(C225,2)="k)",-1000*VALUE(MID(C225,2,LEN(C225)-3)),VALUE(SUBSTITUTE(C225,",","")))))),IF(RIGHT(C225,1)="T",1000000000000*VALUE(LEFT(C225,LEN(C225)-1)),IF(RIGHT(C225,1)="M",1000000*VALUE(LEFT(C225,LEN(C225)-1)),IF(RIGHT(C225,1)="B",1000000000*VALUE(LEFT(C225,LEN(C225)-1)),IF(RIGHT(C225,1)="%",0.01*VALUE(LEFT(C225,LEN(C225)-1)),IF(RIGHT(C225,1)="k",1000*VALUE(LEFT(C225,LEN(C225)-1)),VALUE(SUBSTITUTE(C225,",",""))))))))),"N/A")</f>
        <v/>
      </c>
      <c r="K225">
        <f>IFERROR(IF(TRIM(D225)="-", "N/A", IF(RIGHT(D225,1)=")",IF(RIGHT(D225,2)="T)",-1000000000000*VALUE(MID(D225,2,LEN(D225)-3)),IF(RIGHT(D225,2)="M)",-1000000*VALUE(MID(D225,2,LEN(D225)-3)),IF(RIGHT(D225,2)="B)",-1000000000*VALUE(MID(D225,2,LEN(D225)-3)),IF(RIGHT(D225,2)="k)",-1000*VALUE(MID(D225,2,LEN(D225)-3)),VALUE(SUBSTITUTE(D225,",","")))))),IF(RIGHT(D225,1)="T",1000000000000*VALUE(LEFT(D225,LEN(D225)-1)),IF(RIGHT(D225,1)="M",1000000*VALUE(LEFT(D225,LEN(D225)-1)),IF(RIGHT(D225,1)="B",1000000000*VALUE(LEFT(D225,LEN(D225)-1)),IF(RIGHT(D225,1)="%",0.01*VALUE(LEFT(D225,LEN(D225)-1)),IF(RIGHT(D225,1)="k",1000*VALUE(LEFT(D225,LEN(D225)-1)),VALUE(SUBSTITUTE(D225,",",""))))))))),"N/A")</f>
        <v/>
      </c>
      <c r="L225">
        <f>IFERROR(IF(TRIM(E225)="-", "N/A", IF(RIGHT(E225,1)=")",IF(RIGHT(E225,2)="T)",-1000000000000*VALUE(MID(E225,2,LEN(E225)-3)),IF(RIGHT(E225,2)="M)",-1000000*VALUE(MID(E225,2,LEN(E225)-3)),IF(RIGHT(E225,2)="B)",-1000000000*VALUE(MID(E225,2,LEN(E225)-3)),IF(RIGHT(E225,2)="k)",-1000*VALUE(MID(E225,2,LEN(E225)-3)),VALUE(SUBSTITUTE(E225,",","")))))),IF(RIGHT(E225,1)="T",1000000000000*VALUE(LEFT(E225,LEN(E225)-1)),IF(RIGHT(E225,1)="M",1000000*VALUE(LEFT(E225,LEN(E225)-1)),IF(RIGHT(E225,1)="B",1000000000*VALUE(LEFT(E225,LEN(E225)-1)),IF(RIGHT(E225,1)="%",0.01*VALUE(LEFT(E225,LEN(E225)-1)),IF(RIGHT(E225,1)="k",1000*VALUE(LEFT(E225,LEN(E225)-1)),VALUE(SUBSTITUTE(E225,",",""))))))))),"N/A")</f>
        <v/>
      </c>
      <c r="M225">
        <f>IFERROR(IF(TRIM(F225)="-", "N/A", IF(RIGHT(F225,1)=")",IF(RIGHT(F225,2)="T)",-1000000000000*VALUE(MID(F225,2,LEN(F225)-3)),IF(RIGHT(F225,2)="M)",-1000000*VALUE(MID(F225,2,LEN(F225)-3)),IF(RIGHT(F225,2)="B)",-1000000000*VALUE(MID(F225,2,LEN(F225)-3)),IF(RIGHT(F225,2)="k)",-1000*VALUE(MID(F225,2,LEN(F225)-3)),VALUE(SUBSTITUTE(F225,",","")))))),IF(RIGHT(F225,1)="T",1000000000000*VALUE(LEFT(F225,LEN(F225)-1)),IF(RIGHT(F225,1)="M",1000000*VALUE(LEFT(F225,LEN(F225)-1)),IF(RIGHT(F225,1)="B",1000000000*VALUE(LEFT(F225,LEN(F225)-1)),IF(RIGHT(F225,1)="%",0.01*VALUE(LEFT(F225,LEN(F225)-1)),IF(RIGHT(F225,1)="k",1000*VALUE(LEFT(F225,LEN(F225)-1)),VALUE(SUBSTITUTE(F225,",",""))))))))),"N/A")</f>
        <v/>
      </c>
      <c r="N225">
        <f>IFERROR(IF(TRIM(G225)="-", "N/A", IF(RIGHT(G225,1)=")",IF(RIGHT(G225,2)="T)",-1000000000000*VALUE(MID(G225,2,LEN(G225)-3)),IF(RIGHT(G225,2)="M)",-1000000*VALUE(MID(G225,2,LEN(G225)-3)),IF(RIGHT(G225,2)="B)",-1000000000*VALUE(MID(G225,2,LEN(G225)-3)),IF(RIGHT(G225,2)="k)",-1000*VALUE(MID(G225,2,LEN(G225)-3)),VALUE(SUBSTITUTE(G225,",","")))))),IF(RIGHT(G225,1)="T",1000000000000*VALUE(LEFT(G225,LEN(G225)-1)),IF(RIGHT(G225,1)="M",1000000*VALUE(LEFT(G225,LEN(G225)-1)),IF(RIGHT(G225,1)="B",1000000000*VALUE(LEFT(G225,LEN(G225)-1)),IF(RIGHT(G225,1)="%",0.01*VALUE(LEFT(G225,LEN(G225)-1)),IF(RIGHT(G225,1)="k",1000*VALUE(LEFT(G225,LEN(G225)-1)),VALUE(SUBSTITUTE(G225,",",""))))))))),"N/A")</f>
        <v/>
      </c>
      <c r="P225">
        <f>MAX(J225:N225)</f>
        <v/>
      </c>
      <c r="Q225">
        <f>IFERROR(J144+MATCH(P225,J225:N225,0)-1,"")</f>
        <v/>
      </c>
      <c r="R225">
        <f>IF(Q225="","",MIN(J225:N225))</f>
        <v/>
      </c>
      <c r="S225">
        <f>IFERROR(J144+MATCH(R225,J225:N225,0)-1,"")</f>
        <v/>
      </c>
      <c r="T225">
        <f>IFERROR(AVERAGE(J225:N225),"")</f>
        <v/>
      </c>
      <c r="U225">
        <f>IFERROR(STDEV(J225:N225),"")</f>
        <v/>
      </c>
      <c r="V225">
        <f>IFERROR(IF(C225="-","",IF(ISBLANK(B225),"",IF(OR(ISNUMBER(FIND("Growth",B225)),ISNUMBER(FIND("Margin",B225))),"",(J225-T225)/U225))),"")</f>
        <v/>
      </c>
      <c r="W225">
        <f>IFERROR(IF(OR(D225="-",ISBLANK(D225)),"",(K225-T225)/U225),"")</f>
        <v/>
      </c>
      <c r="X225">
        <f>IFERROR(IF(OR(E225="-",ISBLANK(E225)),"",(L225-T225)/U225),"")</f>
        <v/>
      </c>
      <c r="Y225">
        <f>IFERROR(IF(OR(F225="-",ISBLANK(F225)),"",(M225-T225)/U225),"")</f>
        <v/>
      </c>
      <c r="Z225">
        <f>IFERROR(IF(OR(G225="-",ISBLANK(G225)),"",(N225-T225)/U225),"")</f>
        <v/>
      </c>
      <c r="AA225">
        <f>IF(MAX(MAX(V225:Z225),ABS(MIN(V225:Z225)))=ABS(MIN(V225:Z225)),MIN(V225:Z225),MAX(V225:Z225))</f>
        <v/>
      </c>
      <c r="AB225">
        <f>IFERROR(V144+MATCH(AA225,V225:Z225,0)-1,"")</f>
        <v/>
      </c>
      <c r="AC225">
        <f>IF(AB225&lt;&gt;"",IF(S225=AB225,"Low",IF(AB225=Q225,"High","")),"")</f>
        <v/>
      </c>
      <c r="AE225">
        <f>IF(ISNUMBER(MATCH("N/A",J225:N225,0)),"",IFERROR((5 * SUMPRODUCT(J144:N144,J225:N225) - PRODUCT(SUM(J144:N144),SUM(J225:N225))) / ((5 * SUM((J144^2)+(K144^2)+(L144^2)+(M144^2)+(N144^2))) - SUM(J144:N144)^2),""))</f>
        <v/>
      </c>
      <c r="AF225">
        <f>IFERROR(CORREL(J144:N144,J225:N225),"")</f>
        <v/>
      </c>
      <c r="AZ225">
        <f>IF(Q225=S225,0,1)</f>
        <v/>
      </c>
      <c r="BA225">
        <f>IF(AZ225=1,IF(Q225="","",IF(Q225=N144,"Yes","No")),"")</f>
        <v/>
      </c>
      <c r="BB225">
        <f>IF(BA225="Yes",P225,"")</f>
        <v/>
      </c>
      <c r="BC225">
        <f>IF(AZ225=1,IF(S225="","",IF(S225=N144,"Yes","No")),"")</f>
        <v/>
      </c>
      <c r="BD225">
        <f>IF(BC225="Yes",R225,"")</f>
        <v/>
      </c>
      <c r="BE225">
        <f>IFERROR(IF(SIGN(AE225)=1,"Increasing",IF(SIGN(AE225)=-1,"Decreasing","")),"")</f>
        <v/>
      </c>
      <c r="BF225">
        <f>IF(OR(AND(BE225="Increasing",BA225="Yes"),AND(BE225="Decreasing",BC225="Yes")),"Yes","No")</f>
        <v/>
      </c>
      <c r="BG225">
        <f>IF(I225="pos_trend","Yes","No")</f>
        <v/>
      </c>
      <c r="BH225">
        <f>IF(AF225&lt;&gt;"",IF(ABS(AF225)&gt;0.8,"Yes","No"),"")</f>
        <v/>
      </c>
    </row>
    <row r="226" spans="1:60">
      <c r="I226">
        <f>IF(AND(K226&gt; J226, L226&gt; K226, M226&gt; L226, N226&gt; M226), "pos_trend", IF(AND(K226&lt; J226, L226&lt; K226, M226&lt; L226, N226&lt; M226), "neg_trend", "N/A"))</f>
        <v/>
      </c>
      <c r="J226">
        <f>IFERROR(IF(TRIM(C226)="-", "N/A", IF(RIGHT(C226,1)=")",IF(RIGHT(C226,2)="T)",-1000000000000*VALUE(MID(C226,2,LEN(C226)-3)),IF(RIGHT(C226,2)="M)",-1000000*VALUE(MID(C226,2,LEN(C226)-3)),IF(RIGHT(C226,2)="B)",-1000000000*VALUE(MID(C226,2,LEN(C226)-3)),IF(RIGHT(C226,2)="k)",-1000*VALUE(MID(C226,2,LEN(C226)-3)),VALUE(SUBSTITUTE(C226,",","")))))),IF(RIGHT(C226,1)="T",1000000000000*VALUE(LEFT(C226,LEN(C226)-1)),IF(RIGHT(C226,1)="M",1000000*VALUE(LEFT(C226,LEN(C226)-1)),IF(RIGHT(C226,1)="B",1000000000*VALUE(LEFT(C226,LEN(C226)-1)),IF(RIGHT(C226,1)="%",0.01*VALUE(LEFT(C226,LEN(C226)-1)),IF(RIGHT(C226,1)="k",1000*VALUE(LEFT(C226,LEN(C226)-1)),VALUE(SUBSTITUTE(C226,",",""))))))))),"N/A")</f>
        <v/>
      </c>
      <c r="K226">
        <f>IFERROR(IF(TRIM(D226)="-", "N/A", IF(RIGHT(D226,1)=")",IF(RIGHT(D226,2)="T)",-1000000000000*VALUE(MID(D226,2,LEN(D226)-3)),IF(RIGHT(D226,2)="M)",-1000000*VALUE(MID(D226,2,LEN(D226)-3)),IF(RIGHT(D226,2)="B)",-1000000000*VALUE(MID(D226,2,LEN(D226)-3)),IF(RIGHT(D226,2)="k)",-1000*VALUE(MID(D226,2,LEN(D226)-3)),VALUE(SUBSTITUTE(D226,",","")))))),IF(RIGHT(D226,1)="T",1000000000000*VALUE(LEFT(D226,LEN(D226)-1)),IF(RIGHT(D226,1)="M",1000000*VALUE(LEFT(D226,LEN(D226)-1)),IF(RIGHT(D226,1)="B",1000000000*VALUE(LEFT(D226,LEN(D226)-1)),IF(RIGHT(D226,1)="%",0.01*VALUE(LEFT(D226,LEN(D226)-1)),IF(RIGHT(D226,1)="k",1000*VALUE(LEFT(D226,LEN(D226)-1)),VALUE(SUBSTITUTE(D226,",",""))))))))),"N/A")</f>
        <v/>
      </c>
      <c r="L226">
        <f>IFERROR(IF(TRIM(E226)="-", "N/A", IF(RIGHT(E226,1)=")",IF(RIGHT(E226,2)="T)",-1000000000000*VALUE(MID(E226,2,LEN(E226)-3)),IF(RIGHT(E226,2)="M)",-1000000*VALUE(MID(E226,2,LEN(E226)-3)),IF(RIGHT(E226,2)="B)",-1000000000*VALUE(MID(E226,2,LEN(E226)-3)),IF(RIGHT(E226,2)="k)",-1000*VALUE(MID(E226,2,LEN(E226)-3)),VALUE(SUBSTITUTE(E226,",","")))))),IF(RIGHT(E226,1)="T",1000000000000*VALUE(LEFT(E226,LEN(E226)-1)),IF(RIGHT(E226,1)="M",1000000*VALUE(LEFT(E226,LEN(E226)-1)),IF(RIGHT(E226,1)="B",1000000000*VALUE(LEFT(E226,LEN(E226)-1)),IF(RIGHT(E226,1)="%",0.01*VALUE(LEFT(E226,LEN(E226)-1)),IF(RIGHT(E226,1)="k",1000*VALUE(LEFT(E226,LEN(E226)-1)),VALUE(SUBSTITUTE(E226,",",""))))))))),"N/A")</f>
        <v/>
      </c>
      <c r="M226">
        <f>IFERROR(IF(TRIM(F226)="-", "N/A", IF(RIGHT(F226,1)=")",IF(RIGHT(F226,2)="T)",-1000000000000*VALUE(MID(F226,2,LEN(F226)-3)),IF(RIGHT(F226,2)="M)",-1000000*VALUE(MID(F226,2,LEN(F226)-3)),IF(RIGHT(F226,2)="B)",-1000000000*VALUE(MID(F226,2,LEN(F226)-3)),IF(RIGHT(F226,2)="k)",-1000*VALUE(MID(F226,2,LEN(F226)-3)),VALUE(SUBSTITUTE(F226,",","")))))),IF(RIGHT(F226,1)="T",1000000000000*VALUE(LEFT(F226,LEN(F226)-1)),IF(RIGHT(F226,1)="M",1000000*VALUE(LEFT(F226,LEN(F226)-1)),IF(RIGHT(F226,1)="B",1000000000*VALUE(LEFT(F226,LEN(F226)-1)),IF(RIGHT(F226,1)="%",0.01*VALUE(LEFT(F226,LEN(F226)-1)),IF(RIGHT(F226,1)="k",1000*VALUE(LEFT(F226,LEN(F226)-1)),VALUE(SUBSTITUTE(F226,",",""))))))))),"N/A")</f>
        <v/>
      </c>
      <c r="N226">
        <f>IFERROR(IF(TRIM(G226)="-", "N/A", IF(RIGHT(G226,1)=")",IF(RIGHT(G226,2)="T)",-1000000000000*VALUE(MID(G226,2,LEN(G226)-3)),IF(RIGHT(G226,2)="M)",-1000000*VALUE(MID(G226,2,LEN(G226)-3)),IF(RIGHT(G226,2)="B)",-1000000000*VALUE(MID(G226,2,LEN(G226)-3)),IF(RIGHT(G226,2)="k)",-1000*VALUE(MID(G226,2,LEN(G226)-3)),VALUE(SUBSTITUTE(G226,",","")))))),IF(RIGHT(G226,1)="T",1000000000000*VALUE(LEFT(G226,LEN(G226)-1)),IF(RIGHT(G226,1)="M",1000000*VALUE(LEFT(G226,LEN(G226)-1)),IF(RIGHT(G226,1)="B",1000000000*VALUE(LEFT(G226,LEN(G226)-1)),IF(RIGHT(G226,1)="%",0.01*VALUE(LEFT(G226,LEN(G226)-1)),IF(RIGHT(G226,1)="k",1000*VALUE(LEFT(G226,LEN(G226)-1)),VALUE(SUBSTITUTE(G226,",",""))))))))),"N/A")</f>
        <v/>
      </c>
      <c r="P226">
        <f>MAX(J226:N226)</f>
        <v/>
      </c>
      <c r="Q226">
        <f>IFERROR(J144+MATCH(P226,J226:N226,0)-1,"")</f>
        <v/>
      </c>
      <c r="R226">
        <f>IF(Q226="","",MIN(J226:N226))</f>
        <v/>
      </c>
      <c r="S226">
        <f>IFERROR(J144+MATCH(R226,J226:N226,0)-1,"")</f>
        <v/>
      </c>
      <c r="T226">
        <f>IFERROR(AVERAGE(J226:N226),"")</f>
        <v/>
      </c>
      <c r="U226">
        <f>IFERROR(STDEV(J226:N226),"")</f>
        <v/>
      </c>
      <c r="V226">
        <f>IFERROR(IF(C226="-","",IF(ISBLANK(B226),"",IF(OR(ISNUMBER(FIND("Growth",B226)),ISNUMBER(FIND("Margin",B226))),"",(J226-T226)/U226))),"")</f>
        <v/>
      </c>
      <c r="W226">
        <f>IFERROR(IF(OR(D226="-",ISBLANK(D226)),"",(K226-T226)/U226),"")</f>
        <v/>
      </c>
      <c r="X226">
        <f>IFERROR(IF(OR(E226="-",ISBLANK(E226)),"",(L226-T226)/U226),"")</f>
        <v/>
      </c>
      <c r="Y226">
        <f>IFERROR(IF(OR(F226="-",ISBLANK(F226)),"",(M226-T226)/U226),"")</f>
        <v/>
      </c>
      <c r="Z226">
        <f>IFERROR(IF(OR(G226="-",ISBLANK(G226)),"",(N226-T226)/U226),"")</f>
        <v/>
      </c>
      <c r="AA226">
        <f>IF(MAX(MAX(V226:Z226),ABS(MIN(V226:Z226)))=ABS(MIN(V226:Z226)),MIN(V226:Z226),MAX(V226:Z226))</f>
        <v/>
      </c>
      <c r="AB226">
        <f>IFERROR(V144+MATCH(AA226,V226:Z226,0)-1,"")</f>
        <v/>
      </c>
      <c r="AC226">
        <f>IF(AB226&lt;&gt;"",IF(S226=AB226,"Low",IF(AB226=Q226,"High","")),"")</f>
        <v/>
      </c>
      <c r="AE226">
        <f>IF(ISNUMBER(MATCH("N/A",J226:N226,0)),"",IFERROR((5 * SUMPRODUCT(J144:N144,J226:N226) - PRODUCT(SUM(J144:N144),SUM(J226:N226))) / ((5 * SUM((J144^2)+(K144^2)+(L144^2)+(M144^2)+(N144^2))) - SUM(J144:N144)^2),""))</f>
        <v/>
      </c>
      <c r="AF226">
        <f>IFERROR(CORREL(J144:N144,J226:N226),"")</f>
        <v/>
      </c>
      <c r="AZ226">
        <f>IF(Q226=S226,0,1)</f>
        <v/>
      </c>
      <c r="BA226">
        <f>IF(AZ226=1,IF(Q226="","",IF(Q226=N144,"Yes","No")),"")</f>
        <v/>
      </c>
      <c r="BB226">
        <f>IF(BA226="Yes",P226,"")</f>
        <v/>
      </c>
      <c r="BC226">
        <f>IF(AZ226=1,IF(S226="","",IF(S226=N144,"Yes","No")),"")</f>
        <v/>
      </c>
      <c r="BD226">
        <f>IF(BC226="Yes",R226,"")</f>
        <v/>
      </c>
      <c r="BE226">
        <f>IFERROR(IF(SIGN(AE226)=1,"Increasing",IF(SIGN(AE226)=-1,"Decreasing","")),"")</f>
        <v/>
      </c>
      <c r="BF226">
        <f>IF(OR(AND(BE226="Increasing",BA226="Yes"),AND(BE226="Decreasing",BC226="Yes")),"Yes","No")</f>
        <v/>
      </c>
      <c r="BG226">
        <f>IF(I226="pos_trend","Yes","No")</f>
        <v/>
      </c>
      <c r="BH226">
        <f>IF(AF226&lt;&gt;"",IF(ABS(AF226)&gt;0.8,"Yes","No"),"")</f>
        <v/>
      </c>
    </row>
    <row r="227" spans="1:60">
      <c r="P227">
        <f>MAX(J227:N227)</f>
        <v/>
      </c>
      <c r="Q227">
        <f>IFERROR(J144+MATCH(P227,J227:N227,0)-1,"")</f>
        <v/>
      </c>
      <c r="R227">
        <f>IF(Q227="","",MIN(J227:N227))</f>
        <v/>
      </c>
      <c r="S227">
        <f>IFERROR(J144+MATCH(R227,J227:N227,0)-1,"")</f>
        <v/>
      </c>
      <c r="T227">
        <f>IFERROR(AVERAGE(J227:N227),"")</f>
        <v/>
      </c>
      <c r="U227">
        <f>IFERROR(STDEV(J227:N227),"")</f>
        <v/>
      </c>
      <c r="V227">
        <f>IFERROR(IF(C227="-","",IF(ISBLANK(B227),"",IF(OR(ISNUMBER(FIND("Growth",B227)),ISNUMBER(FIND("Margin",B227))),"",(J227-T227)/U227))),"")</f>
        <v/>
      </c>
      <c r="W227">
        <f>IFERROR(IF(OR(D227="-",ISBLANK(D227)),"",(K227-T227)/U227),"")</f>
        <v/>
      </c>
      <c r="X227">
        <f>IFERROR(IF(OR(E227="-",ISBLANK(E227)),"",(L227-T227)/U227),"")</f>
        <v/>
      </c>
      <c r="Y227">
        <f>IFERROR(IF(OR(F227="-",ISBLANK(F227)),"",(M227-T227)/U227),"")</f>
        <v/>
      </c>
      <c r="Z227">
        <f>IFERROR(IF(OR(G227="-",ISBLANK(G227)),"",(N227-T227)/U227),"")</f>
        <v/>
      </c>
      <c r="AA227">
        <f>IF(MAX(MAX(V227:Z227),ABS(MIN(V227:Z227)))=ABS(MIN(V227:Z227)),MIN(V227:Z227),MAX(V227:Z227))</f>
        <v/>
      </c>
      <c r="AB227">
        <f>IFERROR(V144+MATCH(AA227,V227:Z227,0)-1,"")</f>
        <v/>
      </c>
      <c r="AC227">
        <f>IF(AB227&lt;&gt;"",IF(S227=AB227,"Low",IF(AB227=Q227,"High","")),"")</f>
        <v/>
      </c>
      <c r="AE227">
        <f>IF(ISNUMBER(MATCH("N/A",J227:N227,0)),"",IFERROR((5 * SUMPRODUCT(J144:N144,J227:N227) - PRODUCT(SUM(J144:N144),SUM(J227:N227))) / ((5 * SUM((J144^2)+(K144^2)+(L144^2)+(M144^2)+(N144^2))) - SUM(J144:N144)^2),""))</f>
        <v/>
      </c>
      <c r="AF227">
        <f>IFERROR(CORREL(J144:N144,J227:N227),"")</f>
        <v/>
      </c>
      <c r="AZ227">
        <f>IF(Q227=S227,0,1)</f>
        <v/>
      </c>
      <c r="BA227">
        <f>IF(AZ227=1,IF(Q227="","",IF(Q227=N144,"Yes","No")),"")</f>
        <v/>
      </c>
      <c r="BB227">
        <f>IF(BA227="Yes",P227,"")</f>
        <v/>
      </c>
      <c r="BC227">
        <f>IF(AZ227=1,IF(S227="","",IF(S227=N144,"Yes","No")),"")</f>
        <v/>
      </c>
      <c r="BD227">
        <f>IF(BC227="Yes",R227,"")</f>
        <v/>
      </c>
      <c r="BE227">
        <f>IFERROR(IF(SIGN(AE227)=1,"Increasing",IF(SIGN(AE227)=-1,"Decreasing","")),"")</f>
        <v/>
      </c>
      <c r="BF227">
        <f>IF(OR(AND(BE227="Increasing",BA227="Yes"),AND(BE227="Decreasing",BC227="Yes")),"Yes","No")</f>
        <v/>
      </c>
      <c r="BG227">
        <f>IF(I227="pos_trend","Yes","No")</f>
        <v/>
      </c>
      <c r="BH227">
        <f>IF(AF227&lt;&gt;"",IF(ABS(AF227)&gt;0.8,"Yes","No"),"")</f>
        <v/>
      </c>
    </row>
    <row r="228" spans="1:60">
      <c r="I228">
        <f>IF(AND(K228&gt; J228, L228&gt; K228, M228&gt; L228, N228&gt; M228), "pos_trend", IF(AND(K228&lt; J228, L228&lt; K228, M228&lt; L228, N228&lt; M228), "neg_trend", "N/A"))</f>
        <v/>
      </c>
      <c r="J228">
        <f>IFERROR(IF(TRIM(C228)="-", "N/A", IF(RIGHT(C228,1)=")",IF(RIGHT(C228,2)="T)",-1000000000000*VALUE(MID(C228,2,LEN(C228)-3)),IF(RIGHT(C228,2)="M)",-1000000*VALUE(MID(C228,2,LEN(C228)-3)),IF(RIGHT(C228,2)="B)",-1000000000*VALUE(MID(C228,2,LEN(C228)-3)),IF(RIGHT(C228,2)="k)",-1000*VALUE(MID(C228,2,LEN(C228)-3)),VALUE(SUBSTITUTE(C228,",","")))))),IF(RIGHT(C228,1)="T",1000000000000*VALUE(LEFT(C228,LEN(C228)-1)),IF(RIGHT(C228,1)="M",1000000*VALUE(LEFT(C228,LEN(C228)-1)),IF(RIGHT(C228,1)="B",1000000000*VALUE(LEFT(C228,LEN(C228)-1)),IF(RIGHT(C228,1)="%",0.01*VALUE(LEFT(C228,LEN(C228)-1)),IF(RIGHT(C228,1)="k",1000*VALUE(LEFT(C228,LEN(C228)-1)),VALUE(SUBSTITUTE(C228,",",""))))))))),"N/A")</f>
        <v/>
      </c>
      <c r="K228">
        <f>IFERROR(IF(TRIM(D228)="-", "N/A", IF(RIGHT(D228,1)=")",IF(RIGHT(D228,2)="T)",-1000000000000*VALUE(MID(D228,2,LEN(D228)-3)),IF(RIGHT(D228,2)="M)",-1000000*VALUE(MID(D228,2,LEN(D228)-3)),IF(RIGHT(D228,2)="B)",-1000000000*VALUE(MID(D228,2,LEN(D228)-3)),IF(RIGHT(D228,2)="k)",-1000*VALUE(MID(D228,2,LEN(D228)-3)),VALUE(SUBSTITUTE(D228,",","")))))),IF(RIGHT(D228,1)="T",1000000000000*VALUE(LEFT(D228,LEN(D228)-1)),IF(RIGHT(D228,1)="M",1000000*VALUE(LEFT(D228,LEN(D228)-1)),IF(RIGHT(D228,1)="B",1000000000*VALUE(LEFT(D228,LEN(D228)-1)),IF(RIGHT(D228,1)="%",0.01*VALUE(LEFT(D228,LEN(D228)-1)),IF(RIGHT(D228,1)="k",1000*VALUE(LEFT(D228,LEN(D228)-1)),VALUE(SUBSTITUTE(D228,",",""))))))))),"N/A")</f>
        <v/>
      </c>
      <c r="L228">
        <f>IFERROR(IF(TRIM(E228)="-", "N/A", IF(RIGHT(E228,1)=")",IF(RIGHT(E228,2)="T)",-1000000000000*VALUE(MID(E228,2,LEN(E228)-3)),IF(RIGHT(E228,2)="M)",-1000000*VALUE(MID(E228,2,LEN(E228)-3)),IF(RIGHT(E228,2)="B)",-1000000000*VALUE(MID(E228,2,LEN(E228)-3)),IF(RIGHT(E228,2)="k)",-1000*VALUE(MID(E228,2,LEN(E228)-3)),VALUE(SUBSTITUTE(E228,",","")))))),IF(RIGHT(E228,1)="T",1000000000000*VALUE(LEFT(E228,LEN(E228)-1)),IF(RIGHT(E228,1)="M",1000000*VALUE(LEFT(E228,LEN(E228)-1)),IF(RIGHT(E228,1)="B",1000000000*VALUE(LEFT(E228,LEN(E228)-1)),IF(RIGHT(E228,1)="%",0.01*VALUE(LEFT(E228,LEN(E228)-1)),IF(RIGHT(E228,1)="k",1000*VALUE(LEFT(E228,LEN(E228)-1)),VALUE(SUBSTITUTE(E228,",",""))))))))),"N/A")</f>
        <v/>
      </c>
      <c r="M228">
        <f>IFERROR(IF(TRIM(F228)="-", "N/A", IF(RIGHT(F228,1)=")",IF(RIGHT(F228,2)="T)",-1000000000000*VALUE(MID(F228,2,LEN(F228)-3)),IF(RIGHT(F228,2)="M)",-1000000*VALUE(MID(F228,2,LEN(F228)-3)),IF(RIGHT(F228,2)="B)",-1000000000*VALUE(MID(F228,2,LEN(F228)-3)),IF(RIGHT(F228,2)="k)",-1000*VALUE(MID(F228,2,LEN(F228)-3)),VALUE(SUBSTITUTE(F228,",","")))))),IF(RIGHT(F228,1)="T",1000000000000*VALUE(LEFT(F228,LEN(F228)-1)),IF(RIGHT(F228,1)="M",1000000*VALUE(LEFT(F228,LEN(F228)-1)),IF(RIGHT(F228,1)="B",1000000000*VALUE(LEFT(F228,LEN(F228)-1)),IF(RIGHT(F228,1)="%",0.01*VALUE(LEFT(F228,LEN(F228)-1)),IF(RIGHT(F228,1)="k",1000*VALUE(LEFT(F228,LEN(F228)-1)),VALUE(SUBSTITUTE(F228,",",""))))))))),"N/A")</f>
        <v/>
      </c>
      <c r="N228">
        <f>IFERROR(IF(TRIM(G228)="-", "N/A", IF(RIGHT(G228,1)=")",IF(RIGHT(G228,2)="T)",-1000000000000*VALUE(MID(G228,2,LEN(G228)-3)),IF(RIGHT(G228,2)="M)",-1000000*VALUE(MID(G228,2,LEN(G228)-3)),IF(RIGHT(G228,2)="B)",-1000000000*VALUE(MID(G228,2,LEN(G228)-3)),IF(RIGHT(G228,2)="k)",-1000*VALUE(MID(G228,2,LEN(G228)-3)),VALUE(SUBSTITUTE(G228,",","")))))),IF(RIGHT(G228,1)="T",1000000000000*VALUE(LEFT(G228,LEN(G228)-1)),IF(RIGHT(G228,1)="M",1000000*VALUE(LEFT(G228,LEN(G228)-1)),IF(RIGHT(G228,1)="B",1000000000*VALUE(LEFT(G228,LEN(G228)-1)),IF(RIGHT(G228,1)="%",0.01*VALUE(LEFT(G228,LEN(G228)-1)),IF(RIGHT(G228,1)="k",1000*VALUE(LEFT(G228,LEN(G228)-1)),VALUE(SUBSTITUTE(G228,",",""))))))))),"N/A")</f>
        <v/>
      </c>
      <c r="P228">
        <f>MAX(J228:N228)</f>
        <v/>
      </c>
      <c r="Q228">
        <f>IFERROR(J144+MATCH(P228,J228:N228,0)-1,"")</f>
        <v/>
      </c>
      <c r="R228">
        <f>IF(Q228="","",MIN(J228:N228))</f>
        <v/>
      </c>
      <c r="S228">
        <f>IFERROR(J144+MATCH(R228,J228:N228,0)-1,"")</f>
        <v/>
      </c>
      <c r="T228">
        <f>IFERROR(AVERAGE(J228:N228),"")</f>
        <v/>
      </c>
      <c r="U228">
        <f>IFERROR(STDEV(J228:N228),"")</f>
        <v/>
      </c>
      <c r="V228">
        <f>IFERROR(IF(C228="-","",IF(ISBLANK(B228),"",IF(OR(ISNUMBER(FIND("Growth",B228)),ISNUMBER(FIND("Margin",B228))),"",(J228-T228)/U228))),"")</f>
        <v/>
      </c>
      <c r="W228">
        <f>IFERROR(IF(OR(D228="-",ISBLANK(D228)),"",(K228-T228)/U228),"")</f>
        <v/>
      </c>
      <c r="X228">
        <f>IFERROR(IF(OR(E228="-",ISBLANK(E228)),"",(L228-T228)/U228),"")</f>
        <v/>
      </c>
      <c r="Y228">
        <f>IFERROR(IF(OR(F228="-",ISBLANK(F228)),"",(M228-T228)/U228),"")</f>
        <v/>
      </c>
      <c r="Z228">
        <f>IFERROR(IF(OR(G228="-",ISBLANK(G228)),"",(N228-T228)/U228),"")</f>
        <v/>
      </c>
      <c r="AA228">
        <f>IF(MAX(MAX(V228:Z228),ABS(MIN(V228:Z228)))=ABS(MIN(V228:Z228)),MIN(V228:Z228),MAX(V228:Z228))</f>
        <v/>
      </c>
      <c r="AB228">
        <f>IFERROR(V144+MATCH(AA228,V228:Z228,0)-1,"")</f>
        <v/>
      </c>
      <c r="AC228">
        <f>IF(AB228&lt;&gt;"",IF(S228=AB228,"Low",IF(AB228=Q228,"High","")),"")</f>
        <v/>
      </c>
      <c r="AE228">
        <f>IF(ISNUMBER(MATCH("N/A",J228:N228,0)),"",IFERROR((5 * SUMPRODUCT(J144:N144,J228:N228) - PRODUCT(SUM(J144:N144),SUM(J228:N228))) / ((5 * SUM((J144^2)+(K144^2)+(L144^2)+(M144^2)+(N144^2))) - SUM(J144:N144)^2),""))</f>
        <v/>
      </c>
      <c r="AF228">
        <f>IFERROR(CORREL(J144:N144,J228:N228),"")</f>
        <v/>
      </c>
      <c r="AZ228">
        <f>IF(Q228=S228,0,1)</f>
        <v/>
      </c>
      <c r="BA228">
        <f>IF(AZ228=1,IF(Q228="","",IF(Q228=N144,"Yes","No")),"")</f>
        <v/>
      </c>
      <c r="BB228">
        <f>IF(BA228="Yes",P228,"")</f>
        <v/>
      </c>
      <c r="BC228">
        <f>IF(AZ228=1,IF(S228="","",IF(S228=N144,"Yes","No")),"")</f>
        <v/>
      </c>
      <c r="BD228">
        <f>IF(BC228="Yes",R228,"")</f>
        <v/>
      </c>
      <c r="BE228">
        <f>IFERROR(IF(SIGN(AE228)=1,"Increasing",IF(SIGN(AE228)=-1,"Decreasing","")),"")</f>
        <v/>
      </c>
      <c r="BF228">
        <f>IF(OR(AND(BE228="Increasing",BA228="Yes"),AND(BE228="Decreasing",BC228="Yes")),"Yes","No")</f>
        <v/>
      </c>
      <c r="BG228">
        <f>IF(I228="pos_trend","Yes","No")</f>
        <v/>
      </c>
      <c r="BH228">
        <f>IF(AF228&lt;&gt;"",IF(ABS(AF228)&gt;0.8,"Yes","No"),"")</f>
        <v/>
      </c>
    </row>
    <row r="229" spans="1:60">
      <c r="I229">
        <f>IF(AND(K229&gt; J229, L229&gt; K229, M229&gt; L229, N229&gt; M229), "pos_trend", IF(AND(K229&lt; J229, L229&lt; K229, M229&lt; L229, N229&lt; M229), "neg_trend", "N/A"))</f>
        <v/>
      </c>
      <c r="J229">
        <f>IFERROR(IF(TRIM(C229)="-", "N/A", IF(RIGHT(C229,1)=")",IF(RIGHT(C229,2)="T)",-1000000000000*VALUE(MID(C229,2,LEN(C229)-3)),IF(RIGHT(C229,2)="M)",-1000000*VALUE(MID(C229,2,LEN(C229)-3)),IF(RIGHT(C229,2)="B)",-1000000000*VALUE(MID(C229,2,LEN(C229)-3)),IF(RIGHT(C229,2)="k)",-1000*VALUE(MID(C229,2,LEN(C229)-3)),VALUE(SUBSTITUTE(C229,",","")))))),IF(RIGHT(C229,1)="T",1000000000000*VALUE(LEFT(C229,LEN(C229)-1)),IF(RIGHT(C229,1)="M",1000000*VALUE(LEFT(C229,LEN(C229)-1)),IF(RIGHT(C229,1)="B",1000000000*VALUE(LEFT(C229,LEN(C229)-1)),IF(RIGHT(C229,1)="%",0.01*VALUE(LEFT(C229,LEN(C229)-1)),IF(RIGHT(C229,1)="k",1000*VALUE(LEFT(C229,LEN(C229)-1)),VALUE(SUBSTITUTE(C229,",",""))))))))),"N/A")</f>
        <v/>
      </c>
      <c r="K229">
        <f>IFERROR(IF(TRIM(D229)="-", "N/A", IF(RIGHT(D229,1)=")",IF(RIGHT(D229,2)="T)",-1000000000000*VALUE(MID(D229,2,LEN(D229)-3)),IF(RIGHT(D229,2)="M)",-1000000*VALUE(MID(D229,2,LEN(D229)-3)),IF(RIGHT(D229,2)="B)",-1000000000*VALUE(MID(D229,2,LEN(D229)-3)),IF(RIGHT(D229,2)="k)",-1000*VALUE(MID(D229,2,LEN(D229)-3)),VALUE(SUBSTITUTE(D229,",","")))))),IF(RIGHT(D229,1)="T",1000000000000*VALUE(LEFT(D229,LEN(D229)-1)),IF(RIGHT(D229,1)="M",1000000*VALUE(LEFT(D229,LEN(D229)-1)),IF(RIGHT(D229,1)="B",1000000000*VALUE(LEFT(D229,LEN(D229)-1)),IF(RIGHT(D229,1)="%",0.01*VALUE(LEFT(D229,LEN(D229)-1)),IF(RIGHT(D229,1)="k",1000*VALUE(LEFT(D229,LEN(D229)-1)),VALUE(SUBSTITUTE(D229,",",""))))))))),"N/A")</f>
        <v/>
      </c>
      <c r="L229">
        <f>IFERROR(IF(TRIM(E229)="-", "N/A", IF(RIGHT(E229,1)=")",IF(RIGHT(E229,2)="T)",-1000000000000*VALUE(MID(E229,2,LEN(E229)-3)),IF(RIGHT(E229,2)="M)",-1000000*VALUE(MID(E229,2,LEN(E229)-3)),IF(RIGHT(E229,2)="B)",-1000000000*VALUE(MID(E229,2,LEN(E229)-3)),IF(RIGHT(E229,2)="k)",-1000*VALUE(MID(E229,2,LEN(E229)-3)),VALUE(SUBSTITUTE(E229,",","")))))),IF(RIGHT(E229,1)="T",1000000000000*VALUE(LEFT(E229,LEN(E229)-1)),IF(RIGHT(E229,1)="M",1000000*VALUE(LEFT(E229,LEN(E229)-1)),IF(RIGHT(E229,1)="B",1000000000*VALUE(LEFT(E229,LEN(E229)-1)),IF(RIGHT(E229,1)="%",0.01*VALUE(LEFT(E229,LEN(E229)-1)),IF(RIGHT(E229,1)="k",1000*VALUE(LEFT(E229,LEN(E229)-1)),VALUE(SUBSTITUTE(E229,",",""))))))))),"N/A")</f>
        <v/>
      </c>
      <c r="M229">
        <f>IFERROR(IF(TRIM(F229)="-", "N/A", IF(RIGHT(F229,1)=")",IF(RIGHT(F229,2)="T)",-1000000000000*VALUE(MID(F229,2,LEN(F229)-3)),IF(RIGHT(F229,2)="M)",-1000000*VALUE(MID(F229,2,LEN(F229)-3)),IF(RIGHT(F229,2)="B)",-1000000000*VALUE(MID(F229,2,LEN(F229)-3)),IF(RIGHT(F229,2)="k)",-1000*VALUE(MID(F229,2,LEN(F229)-3)),VALUE(SUBSTITUTE(F229,",","")))))),IF(RIGHT(F229,1)="T",1000000000000*VALUE(LEFT(F229,LEN(F229)-1)),IF(RIGHT(F229,1)="M",1000000*VALUE(LEFT(F229,LEN(F229)-1)),IF(RIGHT(F229,1)="B",1000000000*VALUE(LEFT(F229,LEN(F229)-1)),IF(RIGHT(F229,1)="%",0.01*VALUE(LEFT(F229,LEN(F229)-1)),IF(RIGHT(F229,1)="k",1000*VALUE(LEFT(F229,LEN(F229)-1)),VALUE(SUBSTITUTE(F229,",",""))))))))),"N/A")</f>
        <v/>
      </c>
      <c r="N229">
        <f>IFERROR(IF(TRIM(G229)="-", "N/A", IF(RIGHT(G229,1)=")",IF(RIGHT(G229,2)="T)",-1000000000000*VALUE(MID(G229,2,LEN(G229)-3)),IF(RIGHT(G229,2)="M)",-1000000*VALUE(MID(G229,2,LEN(G229)-3)),IF(RIGHT(G229,2)="B)",-1000000000*VALUE(MID(G229,2,LEN(G229)-3)),IF(RIGHT(G229,2)="k)",-1000*VALUE(MID(G229,2,LEN(G229)-3)),VALUE(SUBSTITUTE(G229,",","")))))),IF(RIGHT(G229,1)="T",1000000000000*VALUE(LEFT(G229,LEN(G229)-1)),IF(RIGHT(G229,1)="M",1000000*VALUE(LEFT(G229,LEN(G229)-1)),IF(RIGHT(G229,1)="B",1000000000*VALUE(LEFT(G229,LEN(G229)-1)),IF(RIGHT(G229,1)="%",0.01*VALUE(LEFT(G229,LEN(G229)-1)),IF(RIGHT(G229,1)="k",1000*VALUE(LEFT(G229,LEN(G229)-1)),VALUE(SUBSTITUTE(G229,",",""))))))))),"N/A")</f>
        <v/>
      </c>
      <c r="P229">
        <f>MAX(J229:N229)</f>
        <v/>
      </c>
      <c r="Q229">
        <f>IFERROR(J144+MATCH(P229,J229:N229,0)-1,"")</f>
        <v/>
      </c>
      <c r="R229">
        <f>IF(Q229="","",MIN(J229:N229))</f>
        <v/>
      </c>
      <c r="S229">
        <f>IFERROR(J144+MATCH(R229,J229:N229,0)-1,"")</f>
        <v/>
      </c>
      <c r="T229">
        <f>IFERROR(AVERAGE(J229:N229),"")</f>
        <v/>
      </c>
      <c r="U229">
        <f>IFERROR(STDEV(J229:N229),"")</f>
        <v/>
      </c>
      <c r="V229">
        <f>IFERROR(IF(C229="-","",IF(ISBLANK(B229),"",IF(OR(ISNUMBER(FIND("Growth",B229)),ISNUMBER(FIND("Margin",B229))),"",(J229-T229)/U229))),"")</f>
        <v/>
      </c>
      <c r="W229">
        <f>IFERROR(IF(OR(D229="-",ISBLANK(D229)),"",(K229-T229)/U229),"")</f>
        <v/>
      </c>
      <c r="X229">
        <f>IFERROR(IF(OR(E229="-",ISBLANK(E229)),"",(L229-T229)/U229),"")</f>
        <v/>
      </c>
      <c r="Y229">
        <f>IFERROR(IF(OR(F229="-",ISBLANK(F229)),"",(M229-T229)/U229),"")</f>
        <v/>
      </c>
      <c r="Z229">
        <f>IFERROR(IF(OR(G229="-",ISBLANK(G229)),"",(N229-T229)/U229),"")</f>
        <v/>
      </c>
      <c r="AA229">
        <f>IF(MAX(MAX(V229:Z229),ABS(MIN(V229:Z229)))=ABS(MIN(V229:Z229)),MIN(V229:Z229),MAX(V229:Z229))</f>
        <v/>
      </c>
      <c r="AB229">
        <f>IFERROR(V144+MATCH(AA229,V229:Z229,0)-1,"")</f>
        <v/>
      </c>
      <c r="AC229">
        <f>IF(AB229&lt;&gt;"",IF(S229=AB229,"Low",IF(AB229=Q229,"High","")),"")</f>
        <v/>
      </c>
      <c r="AE229">
        <f>IF(ISNUMBER(MATCH("N/A",J229:N229,0)),"",IFERROR((5 * SUMPRODUCT(J144:N144,J229:N229) - PRODUCT(SUM(J144:N144),SUM(J229:N229))) / ((5 * SUM((J144^2)+(K144^2)+(L144^2)+(M144^2)+(N144^2))) - SUM(J144:N144)^2),""))</f>
        <v/>
      </c>
      <c r="AF229">
        <f>IFERROR(CORREL(J144:N144,J229:N229),"")</f>
        <v/>
      </c>
      <c r="AZ229">
        <f>IF(Q229=S229,0,1)</f>
        <v/>
      </c>
      <c r="BA229">
        <f>IF(AZ229=1,IF(Q229="","",IF(Q229=N144,"Yes","No")),"")</f>
        <v/>
      </c>
      <c r="BB229">
        <f>IF(BA229="Yes",P229,"")</f>
        <v/>
      </c>
      <c r="BC229">
        <f>IF(AZ229=1,IF(S229="","",IF(S229=N144,"Yes","No")),"")</f>
        <v/>
      </c>
      <c r="BD229">
        <f>IF(BC229="Yes",R229,"")</f>
        <v/>
      </c>
      <c r="BE229">
        <f>IFERROR(IF(SIGN(AE229)=1,"Increasing",IF(SIGN(AE229)=-1,"Decreasing","")),"")</f>
        <v/>
      </c>
      <c r="BF229">
        <f>IF(OR(AND(BE229="Increasing",BA229="Yes"),AND(BE229="Decreasing",BC229="Yes")),"Yes","No")</f>
        <v/>
      </c>
      <c r="BG229">
        <f>IF(I229="pos_trend","Yes","No")</f>
        <v/>
      </c>
      <c r="BH229">
        <f>IF(AF229&lt;&gt;"",IF(ABS(AF229)&gt;0.8,"Yes","No"),"")</f>
        <v/>
      </c>
    </row>
    <row r="230" spans="1:60">
      <c r="I230">
        <f>IF(AND(K230&gt; J230, L230&gt; K230, M230&gt; L230, N230&gt; M230), "pos_trend", IF(AND(K230&lt; J230, L230&lt; K230, M230&lt; L230, N230&lt; M230), "neg_trend", "N/A"))</f>
        <v/>
      </c>
      <c r="J230">
        <f>IFERROR(IF(TRIM(C230)="-", "N/A", IF(RIGHT(C230,1)=")",IF(RIGHT(C230,2)="T)",-1000000000000*VALUE(MID(C230,2,LEN(C230)-3)),IF(RIGHT(C230,2)="M)",-1000000*VALUE(MID(C230,2,LEN(C230)-3)),IF(RIGHT(C230,2)="B)",-1000000000*VALUE(MID(C230,2,LEN(C230)-3)),IF(RIGHT(C230,2)="k)",-1000*VALUE(MID(C230,2,LEN(C230)-3)),VALUE(SUBSTITUTE(C230,",","")))))),IF(RIGHT(C230,1)="T",1000000000000*VALUE(LEFT(C230,LEN(C230)-1)),IF(RIGHT(C230,1)="M",1000000*VALUE(LEFT(C230,LEN(C230)-1)),IF(RIGHT(C230,1)="B",1000000000*VALUE(LEFT(C230,LEN(C230)-1)),IF(RIGHT(C230,1)="%",0.01*VALUE(LEFT(C230,LEN(C230)-1)),IF(RIGHT(C230,1)="k",1000*VALUE(LEFT(C230,LEN(C230)-1)),VALUE(SUBSTITUTE(C230,",",""))))))))),"N/A")</f>
        <v/>
      </c>
      <c r="K230">
        <f>IFERROR(IF(TRIM(D230)="-", "N/A", IF(RIGHT(D230,1)=")",IF(RIGHT(D230,2)="T)",-1000000000000*VALUE(MID(D230,2,LEN(D230)-3)),IF(RIGHT(D230,2)="M)",-1000000*VALUE(MID(D230,2,LEN(D230)-3)),IF(RIGHT(D230,2)="B)",-1000000000*VALUE(MID(D230,2,LEN(D230)-3)),IF(RIGHT(D230,2)="k)",-1000*VALUE(MID(D230,2,LEN(D230)-3)),VALUE(SUBSTITUTE(D230,",","")))))),IF(RIGHT(D230,1)="T",1000000000000*VALUE(LEFT(D230,LEN(D230)-1)),IF(RIGHT(D230,1)="M",1000000*VALUE(LEFT(D230,LEN(D230)-1)),IF(RIGHT(D230,1)="B",1000000000*VALUE(LEFT(D230,LEN(D230)-1)),IF(RIGHT(D230,1)="%",0.01*VALUE(LEFT(D230,LEN(D230)-1)),IF(RIGHT(D230,1)="k",1000*VALUE(LEFT(D230,LEN(D230)-1)),VALUE(SUBSTITUTE(D230,",",""))))))))),"N/A")</f>
        <v/>
      </c>
      <c r="L230">
        <f>IFERROR(IF(TRIM(E230)="-", "N/A", IF(RIGHT(E230,1)=")",IF(RIGHT(E230,2)="T)",-1000000000000*VALUE(MID(E230,2,LEN(E230)-3)),IF(RIGHT(E230,2)="M)",-1000000*VALUE(MID(E230,2,LEN(E230)-3)),IF(RIGHT(E230,2)="B)",-1000000000*VALUE(MID(E230,2,LEN(E230)-3)),IF(RIGHT(E230,2)="k)",-1000*VALUE(MID(E230,2,LEN(E230)-3)),VALUE(SUBSTITUTE(E230,",","")))))),IF(RIGHT(E230,1)="T",1000000000000*VALUE(LEFT(E230,LEN(E230)-1)),IF(RIGHT(E230,1)="M",1000000*VALUE(LEFT(E230,LEN(E230)-1)),IF(RIGHT(E230,1)="B",1000000000*VALUE(LEFT(E230,LEN(E230)-1)),IF(RIGHT(E230,1)="%",0.01*VALUE(LEFT(E230,LEN(E230)-1)),IF(RIGHT(E230,1)="k",1000*VALUE(LEFT(E230,LEN(E230)-1)),VALUE(SUBSTITUTE(E230,",",""))))))))),"N/A")</f>
        <v/>
      </c>
      <c r="M230">
        <f>IFERROR(IF(TRIM(F230)="-", "N/A", IF(RIGHT(F230,1)=")",IF(RIGHT(F230,2)="T)",-1000000000000*VALUE(MID(F230,2,LEN(F230)-3)),IF(RIGHT(F230,2)="M)",-1000000*VALUE(MID(F230,2,LEN(F230)-3)),IF(RIGHT(F230,2)="B)",-1000000000*VALUE(MID(F230,2,LEN(F230)-3)),IF(RIGHT(F230,2)="k)",-1000*VALUE(MID(F230,2,LEN(F230)-3)),VALUE(SUBSTITUTE(F230,",","")))))),IF(RIGHT(F230,1)="T",1000000000000*VALUE(LEFT(F230,LEN(F230)-1)),IF(RIGHT(F230,1)="M",1000000*VALUE(LEFT(F230,LEN(F230)-1)),IF(RIGHT(F230,1)="B",1000000000*VALUE(LEFT(F230,LEN(F230)-1)),IF(RIGHT(F230,1)="%",0.01*VALUE(LEFT(F230,LEN(F230)-1)),IF(RIGHT(F230,1)="k",1000*VALUE(LEFT(F230,LEN(F230)-1)),VALUE(SUBSTITUTE(F230,",",""))))))))),"N/A")</f>
        <v/>
      </c>
      <c r="N230">
        <f>IFERROR(IF(TRIM(G230)="-", "N/A", IF(RIGHT(G230,1)=")",IF(RIGHT(G230,2)="T)",-1000000000000*VALUE(MID(G230,2,LEN(G230)-3)),IF(RIGHT(G230,2)="M)",-1000000*VALUE(MID(G230,2,LEN(G230)-3)),IF(RIGHT(G230,2)="B)",-1000000000*VALUE(MID(G230,2,LEN(G230)-3)),IF(RIGHT(G230,2)="k)",-1000*VALUE(MID(G230,2,LEN(G230)-3)),VALUE(SUBSTITUTE(G230,",","")))))),IF(RIGHT(G230,1)="T",1000000000000*VALUE(LEFT(G230,LEN(G230)-1)),IF(RIGHT(G230,1)="M",1000000*VALUE(LEFT(G230,LEN(G230)-1)),IF(RIGHT(G230,1)="B",1000000000*VALUE(LEFT(G230,LEN(G230)-1)),IF(RIGHT(G230,1)="%",0.01*VALUE(LEFT(G230,LEN(G230)-1)),IF(RIGHT(G230,1)="k",1000*VALUE(LEFT(G230,LEN(G230)-1)),VALUE(SUBSTITUTE(G230,",",""))))))))),"N/A")</f>
        <v/>
      </c>
      <c r="P230">
        <f>MAX(J230:N230)</f>
        <v/>
      </c>
      <c r="Q230">
        <f>IFERROR(J144+MATCH(P230,J230:N230,0)-1,"")</f>
        <v/>
      </c>
      <c r="R230">
        <f>IF(Q230="","",MIN(J230:N230))</f>
        <v/>
      </c>
      <c r="S230">
        <f>IFERROR(J144+MATCH(R230,J230:N230,0)-1,"")</f>
        <v/>
      </c>
      <c r="T230">
        <f>IFERROR(AVERAGE(J230:N230),"")</f>
        <v/>
      </c>
      <c r="U230">
        <f>IFERROR(STDEV(J230:N230),"")</f>
        <v/>
      </c>
      <c r="V230">
        <f>IFERROR(IF(C230="-","",IF(ISBLANK(B230),"",IF(OR(ISNUMBER(FIND("Growth",B230)),ISNUMBER(FIND("Margin",B230))),"",(J230-T230)/U230))),"")</f>
        <v/>
      </c>
      <c r="W230">
        <f>IFERROR(IF(OR(D230="-",ISBLANK(D230)),"",(K230-T230)/U230),"")</f>
        <v/>
      </c>
      <c r="X230">
        <f>IFERROR(IF(OR(E230="-",ISBLANK(E230)),"",(L230-T230)/U230),"")</f>
        <v/>
      </c>
      <c r="Y230">
        <f>IFERROR(IF(OR(F230="-",ISBLANK(F230)),"",(M230-T230)/U230),"")</f>
        <v/>
      </c>
      <c r="Z230">
        <f>IFERROR(IF(OR(G230="-",ISBLANK(G230)),"",(N230-T230)/U230),"")</f>
        <v/>
      </c>
      <c r="AA230">
        <f>IF(MAX(MAX(V230:Z230),ABS(MIN(V230:Z230)))=ABS(MIN(V230:Z230)),MIN(V230:Z230),MAX(V230:Z230))</f>
        <v/>
      </c>
      <c r="AB230">
        <f>IFERROR(V144+MATCH(AA230,V230:Z230,0)-1,"")</f>
        <v/>
      </c>
      <c r="AC230">
        <f>IF(AB230&lt;&gt;"",IF(S230=AB230,"Low",IF(AB230=Q230,"High","")),"")</f>
        <v/>
      </c>
      <c r="AE230">
        <f>IF(ISNUMBER(MATCH("N/A",J230:N230,0)),"",IFERROR((5 * SUMPRODUCT(J144:N144,J230:N230) - PRODUCT(SUM(J144:N144),SUM(J230:N230))) / ((5 * SUM((J144^2)+(K144^2)+(L144^2)+(M144^2)+(N144^2))) - SUM(J144:N144)^2),""))</f>
        <v/>
      </c>
      <c r="AF230">
        <f>IFERROR(CORREL(J144:N144,J230:N230),"")</f>
        <v/>
      </c>
      <c r="AZ230">
        <f>IF(Q230=S230,0,1)</f>
        <v/>
      </c>
      <c r="BA230">
        <f>IF(AZ230=1,IF(Q230="","",IF(Q230=N144,"Yes","No")),"")</f>
        <v/>
      </c>
      <c r="BB230">
        <f>IF(BA230="Yes",P230,"")</f>
        <v/>
      </c>
      <c r="BC230">
        <f>IF(AZ230=1,IF(S230="","",IF(S230=N144,"Yes","No")),"")</f>
        <v/>
      </c>
      <c r="BD230">
        <f>IF(BC230="Yes",R230,"")</f>
        <v/>
      </c>
      <c r="BE230">
        <f>IFERROR(IF(SIGN(AE230)=1,"Increasing",IF(SIGN(AE230)=-1,"Decreasing","")),"")</f>
        <v/>
      </c>
      <c r="BF230">
        <f>IF(OR(AND(BE230="Increasing",BA230="Yes"),AND(BE230="Decreasing",BC230="Yes")),"Yes","No")</f>
        <v/>
      </c>
      <c r="BG230">
        <f>IF(I230="pos_trend","Yes","No")</f>
        <v/>
      </c>
      <c r="BH230">
        <f>IF(AF230&lt;&gt;"",IF(ABS(AF230)&gt;0.8,"Yes","No"),"")</f>
        <v/>
      </c>
    </row>
    <row r="231" spans="1:60">
      <c r="I231">
        <f>IF(AND(K231&gt; J231, L231&gt; K231, M231&gt; L231, N231&gt; M231), "pos_trend", IF(AND(K231&lt; J231, L231&lt; K231, M231&lt; L231, N231&lt; M231), "neg_trend", "N/A"))</f>
        <v/>
      </c>
      <c r="J231">
        <f>IFERROR(IF(TRIM(C231)="-", "N/A", IF(RIGHT(C231,1)=")",IF(RIGHT(C231,2)="T)",-1000000000000*VALUE(MID(C231,2,LEN(C231)-3)),IF(RIGHT(C231,2)="M)",-1000000*VALUE(MID(C231,2,LEN(C231)-3)),IF(RIGHT(C231,2)="B)",-1000000000*VALUE(MID(C231,2,LEN(C231)-3)),IF(RIGHT(C231,2)="k)",-1000*VALUE(MID(C231,2,LEN(C231)-3)),VALUE(SUBSTITUTE(C231,",","")))))),IF(RIGHT(C231,1)="T",1000000000000*VALUE(LEFT(C231,LEN(C231)-1)),IF(RIGHT(C231,1)="M",1000000*VALUE(LEFT(C231,LEN(C231)-1)),IF(RIGHT(C231,1)="B",1000000000*VALUE(LEFT(C231,LEN(C231)-1)),IF(RIGHT(C231,1)="%",0.01*VALUE(LEFT(C231,LEN(C231)-1)),IF(RIGHT(C231,1)="k",1000*VALUE(LEFT(C231,LEN(C231)-1)),VALUE(SUBSTITUTE(C231,",",""))))))))),"N/A")</f>
        <v/>
      </c>
      <c r="K231">
        <f>IFERROR(IF(TRIM(D231)="-", "N/A", IF(RIGHT(D231,1)=")",IF(RIGHT(D231,2)="T)",-1000000000000*VALUE(MID(D231,2,LEN(D231)-3)),IF(RIGHT(D231,2)="M)",-1000000*VALUE(MID(D231,2,LEN(D231)-3)),IF(RIGHT(D231,2)="B)",-1000000000*VALUE(MID(D231,2,LEN(D231)-3)),IF(RIGHT(D231,2)="k)",-1000*VALUE(MID(D231,2,LEN(D231)-3)),VALUE(SUBSTITUTE(D231,",","")))))),IF(RIGHT(D231,1)="T",1000000000000*VALUE(LEFT(D231,LEN(D231)-1)),IF(RIGHT(D231,1)="M",1000000*VALUE(LEFT(D231,LEN(D231)-1)),IF(RIGHT(D231,1)="B",1000000000*VALUE(LEFT(D231,LEN(D231)-1)),IF(RIGHT(D231,1)="%",0.01*VALUE(LEFT(D231,LEN(D231)-1)),IF(RIGHT(D231,1)="k",1000*VALUE(LEFT(D231,LEN(D231)-1)),VALUE(SUBSTITUTE(D231,",",""))))))))),"N/A")</f>
        <v/>
      </c>
      <c r="L231">
        <f>IFERROR(IF(TRIM(E231)="-", "N/A", IF(RIGHT(E231,1)=")",IF(RIGHT(E231,2)="T)",-1000000000000*VALUE(MID(E231,2,LEN(E231)-3)),IF(RIGHT(E231,2)="M)",-1000000*VALUE(MID(E231,2,LEN(E231)-3)),IF(RIGHT(E231,2)="B)",-1000000000*VALUE(MID(E231,2,LEN(E231)-3)),IF(RIGHT(E231,2)="k)",-1000*VALUE(MID(E231,2,LEN(E231)-3)),VALUE(SUBSTITUTE(E231,",","")))))),IF(RIGHT(E231,1)="T",1000000000000*VALUE(LEFT(E231,LEN(E231)-1)),IF(RIGHT(E231,1)="M",1000000*VALUE(LEFT(E231,LEN(E231)-1)),IF(RIGHT(E231,1)="B",1000000000*VALUE(LEFT(E231,LEN(E231)-1)),IF(RIGHT(E231,1)="%",0.01*VALUE(LEFT(E231,LEN(E231)-1)),IF(RIGHT(E231,1)="k",1000*VALUE(LEFT(E231,LEN(E231)-1)),VALUE(SUBSTITUTE(E231,",",""))))))))),"N/A")</f>
        <v/>
      </c>
      <c r="M231">
        <f>IFERROR(IF(TRIM(F231)="-", "N/A", IF(RIGHT(F231,1)=")",IF(RIGHT(F231,2)="T)",-1000000000000*VALUE(MID(F231,2,LEN(F231)-3)),IF(RIGHT(F231,2)="M)",-1000000*VALUE(MID(F231,2,LEN(F231)-3)),IF(RIGHT(F231,2)="B)",-1000000000*VALUE(MID(F231,2,LEN(F231)-3)),IF(RIGHT(F231,2)="k)",-1000*VALUE(MID(F231,2,LEN(F231)-3)),VALUE(SUBSTITUTE(F231,",","")))))),IF(RIGHT(F231,1)="T",1000000000000*VALUE(LEFT(F231,LEN(F231)-1)),IF(RIGHT(F231,1)="M",1000000*VALUE(LEFT(F231,LEN(F231)-1)),IF(RIGHT(F231,1)="B",1000000000*VALUE(LEFT(F231,LEN(F231)-1)),IF(RIGHT(F231,1)="%",0.01*VALUE(LEFT(F231,LEN(F231)-1)),IF(RIGHT(F231,1)="k",1000*VALUE(LEFT(F231,LEN(F231)-1)),VALUE(SUBSTITUTE(F231,",",""))))))))),"N/A")</f>
        <v/>
      </c>
      <c r="N231">
        <f>IFERROR(IF(TRIM(G231)="-", "N/A", IF(RIGHT(G231,1)=")",IF(RIGHT(G231,2)="T)",-1000000000000*VALUE(MID(G231,2,LEN(G231)-3)),IF(RIGHT(G231,2)="M)",-1000000*VALUE(MID(G231,2,LEN(G231)-3)),IF(RIGHT(G231,2)="B)",-1000000000*VALUE(MID(G231,2,LEN(G231)-3)),IF(RIGHT(G231,2)="k)",-1000*VALUE(MID(G231,2,LEN(G231)-3)),VALUE(SUBSTITUTE(G231,",","")))))),IF(RIGHT(G231,1)="T",1000000000000*VALUE(LEFT(G231,LEN(G231)-1)),IF(RIGHT(G231,1)="M",1000000*VALUE(LEFT(G231,LEN(G231)-1)),IF(RIGHT(G231,1)="B",1000000000*VALUE(LEFT(G231,LEN(G231)-1)),IF(RIGHT(G231,1)="%",0.01*VALUE(LEFT(G231,LEN(G231)-1)),IF(RIGHT(G231,1)="k",1000*VALUE(LEFT(G231,LEN(G231)-1)),VALUE(SUBSTITUTE(G231,",",""))))))))),"N/A")</f>
        <v/>
      </c>
      <c r="P231">
        <f>MAX(J231:N231)</f>
        <v/>
      </c>
      <c r="Q231">
        <f>IFERROR(J144+MATCH(P231,J231:N231,0)-1,"")</f>
        <v/>
      </c>
      <c r="R231">
        <f>IF(Q231="","",MIN(J231:N231))</f>
        <v/>
      </c>
      <c r="S231">
        <f>IFERROR(J144+MATCH(R231,J231:N231,0)-1,"")</f>
        <v/>
      </c>
      <c r="T231">
        <f>IFERROR(AVERAGE(J231:N231),"")</f>
        <v/>
      </c>
      <c r="U231">
        <f>IFERROR(STDEV(J231:N231),"")</f>
        <v/>
      </c>
      <c r="V231">
        <f>IFERROR(IF(C231="-","",IF(ISBLANK(B231),"",IF(OR(ISNUMBER(FIND("Growth",B231)),ISNUMBER(FIND("Margin",B231))),"",(J231-T231)/U231))),"")</f>
        <v/>
      </c>
      <c r="W231">
        <f>IFERROR(IF(OR(D231="-",ISBLANK(D231)),"",(K231-T231)/U231),"")</f>
        <v/>
      </c>
      <c r="X231">
        <f>IFERROR(IF(OR(E231="-",ISBLANK(E231)),"",(L231-T231)/U231),"")</f>
        <v/>
      </c>
      <c r="Y231">
        <f>IFERROR(IF(OR(F231="-",ISBLANK(F231)),"",(M231-T231)/U231),"")</f>
        <v/>
      </c>
      <c r="Z231">
        <f>IFERROR(IF(OR(G231="-",ISBLANK(G231)),"",(N231-T231)/U231),"")</f>
        <v/>
      </c>
      <c r="AA231">
        <f>IF(MAX(MAX(V231:Z231),ABS(MIN(V231:Z231)))=ABS(MIN(V231:Z231)),MIN(V231:Z231),MAX(V231:Z231))</f>
        <v/>
      </c>
      <c r="AB231">
        <f>IFERROR(V144+MATCH(AA231,V231:Z231,0)-1,"")</f>
        <v/>
      </c>
      <c r="AC231">
        <f>IF(AB231&lt;&gt;"",IF(S231=AB231,"Low",IF(AB231=Q231,"High","")),"")</f>
        <v/>
      </c>
      <c r="AE231">
        <f>IF(ISNUMBER(MATCH("N/A",J231:N231,0)),"",IFERROR((5 * SUMPRODUCT(J144:N144,J231:N231) - PRODUCT(SUM(J144:N144),SUM(J231:N231))) / ((5 * SUM((J144^2)+(K144^2)+(L144^2)+(M144^2)+(N144^2))) - SUM(J144:N144)^2),""))</f>
        <v/>
      </c>
      <c r="AF231">
        <f>IFERROR(CORREL(J144:N144,J231:N231),"")</f>
        <v/>
      </c>
      <c r="AZ231">
        <f>IF(Q231=S231,0,1)</f>
        <v/>
      </c>
      <c r="BA231">
        <f>IF(AZ231=1,IF(Q231="","",IF(Q231=N144,"Yes","No")),"")</f>
        <v/>
      </c>
      <c r="BB231">
        <f>IF(BA231="Yes",P231,"")</f>
        <v/>
      </c>
      <c r="BC231">
        <f>IF(AZ231=1,IF(S231="","",IF(S231=N144,"Yes","No")),"")</f>
        <v/>
      </c>
      <c r="BD231">
        <f>IF(BC231="Yes",R231,"")</f>
        <v/>
      </c>
      <c r="BE231">
        <f>IFERROR(IF(SIGN(AE231)=1,"Increasing",IF(SIGN(AE231)=-1,"Decreasing","")),"")</f>
        <v/>
      </c>
      <c r="BF231">
        <f>IF(OR(AND(BE231="Increasing",BA231="Yes"),AND(BE231="Decreasing",BC231="Yes")),"Yes","No")</f>
        <v/>
      </c>
      <c r="BG231">
        <f>IF(I231="pos_trend","Yes","No")</f>
        <v/>
      </c>
      <c r="BH231">
        <f>IF(AF231&lt;&gt;"",IF(ABS(AF231)&gt;0.8,"Yes","No"),"")</f>
        <v/>
      </c>
    </row>
    <row r="232" spans="1:60">
      <c r="I232">
        <f>IF(AND(K232&gt; J232, L232&gt; K232, M232&gt; L232, N232&gt; M232), "pos_trend", IF(AND(K232&lt; J232, L232&lt; K232, M232&lt; L232, N232&lt; M232), "neg_trend", "N/A"))</f>
        <v/>
      </c>
      <c r="J232">
        <f>IFERROR(IF(TRIM(C232)="-", "N/A", IF(RIGHT(C232,1)=")",IF(RIGHT(C232,2)="T)",-1000000000000*VALUE(MID(C232,2,LEN(C232)-3)),IF(RIGHT(C232,2)="M)",-1000000*VALUE(MID(C232,2,LEN(C232)-3)),IF(RIGHT(C232,2)="B)",-1000000000*VALUE(MID(C232,2,LEN(C232)-3)),IF(RIGHT(C232,2)="k)",-1000*VALUE(MID(C232,2,LEN(C232)-3)),VALUE(SUBSTITUTE(C232,",","")))))),IF(RIGHT(C232,1)="T",1000000000000*VALUE(LEFT(C232,LEN(C232)-1)),IF(RIGHT(C232,1)="M",1000000*VALUE(LEFT(C232,LEN(C232)-1)),IF(RIGHT(C232,1)="B",1000000000*VALUE(LEFT(C232,LEN(C232)-1)),IF(RIGHT(C232,1)="%",0.01*VALUE(LEFT(C232,LEN(C232)-1)),IF(RIGHT(C232,1)="k",1000*VALUE(LEFT(C232,LEN(C232)-1)),VALUE(SUBSTITUTE(C232,",",""))))))))),"N/A")</f>
        <v/>
      </c>
      <c r="K232">
        <f>IFERROR(IF(TRIM(D232)="-", "N/A", IF(RIGHT(D232,1)=")",IF(RIGHT(D232,2)="T)",-1000000000000*VALUE(MID(D232,2,LEN(D232)-3)),IF(RIGHT(D232,2)="M)",-1000000*VALUE(MID(D232,2,LEN(D232)-3)),IF(RIGHT(D232,2)="B)",-1000000000*VALUE(MID(D232,2,LEN(D232)-3)),IF(RIGHT(D232,2)="k)",-1000*VALUE(MID(D232,2,LEN(D232)-3)),VALUE(SUBSTITUTE(D232,",","")))))),IF(RIGHT(D232,1)="T",1000000000000*VALUE(LEFT(D232,LEN(D232)-1)),IF(RIGHT(D232,1)="M",1000000*VALUE(LEFT(D232,LEN(D232)-1)),IF(RIGHT(D232,1)="B",1000000000*VALUE(LEFT(D232,LEN(D232)-1)),IF(RIGHT(D232,1)="%",0.01*VALUE(LEFT(D232,LEN(D232)-1)),IF(RIGHT(D232,1)="k",1000*VALUE(LEFT(D232,LEN(D232)-1)),VALUE(SUBSTITUTE(D232,",",""))))))))),"N/A")</f>
        <v/>
      </c>
      <c r="L232">
        <f>IFERROR(IF(TRIM(E232)="-", "N/A", IF(RIGHT(E232,1)=")",IF(RIGHT(E232,2)="T)",-1000000000000*VALUE(MID(E232,2,LEN(E232)-3)),IF(RIGHT(E232,2)="M)",-1000000*VALUE(MID(E232,2,LEN(E232)-3)),IF(RIGHT(E232,2)="B)",-1000000000*VALUE(MID(E232,2,LEN(E232)-3)),IF(RIGHT(E232,2)="k)",-1000*VALUE(MID(E232,2,LEN(E232)-3)),VALUE(SUBSTITUTE(E232,",","")))))),IF(RIGHT(E232,1)="T",1000000000000*VALUE(LEFT(E232,LEN(E232)-1)),IF(RIGHT(E232,1)="M",1000000*VALUE(LEFT(E232,LEN(E232)-1)),IF(RIGHT(E232,1)="B",1000000000*VALUE(LEFT(E232,LEN(E232)-1)),IF(RIGHT(E232,1)="%",0.01*VALUE(LEFT(E232,LEN(E232)-1)),IF(RIGHT(E232,1)="k",1000*VALUE(LEFT(E232,LEN(E232)-1)),VALUE(SUBSTITUTE(E232,",",""))))))))),"N/A")</f>
        <v/>
      </c>
      <c r="M232">
        <f>IFERROR(IF(TRIM(F232)="-", "N/A", IF(RIGHT(F232,1)=")",IF(RIGHT(F232,2)="T)",-1000000000000*VALUE(MID(F232,2,LEN(F232)-3)),IF(RIGHT(F232,2)="M)",-1000000*VALUE(MID(F232,2,LEN(F232)-3)),IF(RIGHT(F232,2)="B)",-1000000000*VALUE(MID(F232,2,LEN(F232)-3)),IF(RIGHT(F232,2)="k)",-1000*VALUE(MID(F232,2,LEN(F232)-3)),VALUE(SUBSTITUTE(F232,",","")))))),IF(RIGHT(F232,1)="T",1000000000000*VALUE(LEFT(F232,LEN(F232)-1)),IF(RIGHT(F232,1)="M",1000000*VALUE(LEFT(F232,LEN(F232)-1)),IF(RIGHT(F232,1)="B",1000000000*VALUE(LEFT(F232,LEN(F232)-1)),IF(RIGHT(F232,1)="%",0.01*VALUE(LEFT(F232,LEN(F232)-1)),IF(RIGHT(F232,1)="k",1000*VALUE(LEFT(F232,LEN(F232)-1)),VALUE(SUBSTITUTE(F232,",",""))))))))),"N/A")</f>
        <v/>
      </c>
      <c r="N232">
        <f>IFERROR(IF(TRIM(G232)="-", "N/A", IF(RIGHT(G232,1)=")",IF(RIGHT(G232,2)="T)",-1000000000000*VALUE(MID(G232,2,LEN(G232)-3)),IF(RIGHT(G232,2)="M)",-1000000*VALUE(MID(G232,2,LEN(G232)-3)),IF(RIGHT(G232,2)="B)",-1000000000*VALUE(MID(G232,2,LEN(G232)-3)),IF(RIGHT(G232,2)="k)",-1000*VALUE(MID(G232,2,LEN(G232)-3)),VALUE(SUBSTITUTE(G232,",","")))))),IF(RIGHT(G232,1)="T",1000000000000*VALUE(LEFT(G232,LEN(G232)-1)),IF(RIGHT(G232,1)="M",1000000*VALUE(LEFT(G232,LEN(G232)-1)),IF(RIGHT(G232,1)="B",1000000000*VALUE(LEFT(G232,LEN(G232)-1)),IF(RIGHT(G232,1)="%",0.01*VALUE(LEFT(G232,LEN(G232)-1)),IF(RIGHT(G232,1)="k",1000*VALUE(LEFT(G232,LEN(G232)-1)),VALUE(SUBSTITUTE(G232,",",""))))))))),"N/A")</f>
        <v/>
      </c>
      <c r="P232">
        <f>MAX(J232:N232)</f>
        <v/>
      </c>
      <c r="Q232">
        <f>IFERROR(J144+MATCH(P232,J232:N232,0)-1,"")</f>
        <v/>
      </c>
      <c r="R232">
        <f>IF(Q232="","",MIN(J232:N232))</f>
        <v/>
      </c>
      <c r="S232">
        <f>IFERROR(J144+MATCH(R232,J232:N232,0)-1,"")</f>
        <v/>
      </c>
      <c r="T232">
        <f>IFERROR(AVERAGE(J232:N232),"")</f>
        <v/>
      </c>
      <c r="U232">
        <f>IFERROR(STDEV(J232:N232),"")</f>
        <v/>
      </c>
      <c r="V232">
        <f>IFERROR(IF(C232="-","",IF(ISBLANK(B232),"",IF(OR(ISNUMBER(FIND("Growth",B232)),ISNUMBER(FIND("Margin",B232))),"",(J232-T232)/U232))),"")</f>
        <v/>
      </c>
      <c r="W232">
        <f>IFERROR(IF(OR(D232="-",ISBLANK(D232)),"",(K232-T232)/U232),"")</f>
        <v/>
      </c>
      <c r="X232">
        <f>IFERROR(IF(OR(E232="-",ISBLANK(E232)),"",(L232-T232)/U232),"")</f>
        <v/>
      </c>
      <c r="Y232">
        <f>IFERROR(IF(OR(F232="-",ISBLANK(F232)),"",(M232-T232)/U232),"")</f>
        <v/>
      </c>
      <c r="Z232">
        <f>IFERROR(IF(OR(G232="-",ISBLANK(G232)),"",(N232-T232)/U232),"")</f>
        <v/>
      </c>
      <c r="AA232">
        <f>IF(MAX(MAX(V232:Z232),ABS(MIN(V232:Z232)))=ABS(MIN(V232:Z232)),MIN(V232:Z232),MAX(V232:Z232))</f>
        <v/>
      </c>
      <c r="AB232">
        <f>IFERROR(V144+MATCH(AA232,V232:Z232,0)-1,"")</f>
        <v/>
      </c>
      <c r="AC232">
        <f>IF(AB232&lt;&gt;"",IF(S232=AB232,"Low",IF(AB232=Q232,"High","")),"")</f>
        <v/>
      </c>
      <c r="AE232">
        <f>IF(ISNUMBER(MATCH("N/A",J232:N232,0)),"",IFERROR((5 * SUMPRODUCT(J144:N144,J232:N232) - PRODUCT(SUM(J144:N144),SUM(J232:N232))) / ((5 * SUM((J144^2)+(K144^2)+(L144^2)+(M144^2)+(N144^2))) - SUM(J144:N144)^2),""))</f>
        <v/>
      </c>
      <c r="AF232">
        <f>IFERROR(CORREL(J144:N144,J232:N232),"")</f>
        <v/>
      </c>
      <c r="AZ232">
        <f>IF(Q232=S232,0,1)</f>
        <v/>
      </c>
      <c r="BA232">
        <f>IF(AZ232=1,IF(Q232="","",IF(Q232=N144,"Yes","No")),"")</f>
        <v/>
      </c>
      <c r="BB232">
        <f>IF(BA232="Yes",P232,"")</f>
        <v/>
      </c>
      <c r="BC232">
        <f>IF(AZ232=1,IF(S232="","",IF(S232=N144,"Yes","No")),"")</f>
        <v/>
      </c>
      <c r="BD232">
        <f>IF(BC232="Yes",R232,"")</f>
        <v/>
      </c>
      <c r="BE232">
        <f>IFERROR(IF(SIGN(AE232)=1,"Increasing",IF(SIGN(AE232)=-1,"Decreasing","")),"")</f>
        <v/>
      </c>
      <c r="BF232">
        <f>IF(OR(AND(BE232="Increasing",BA232="Yes"),AND(BE232="Decreasing",BC232="Yes")),"Yes","No")</f>
        <v/>
      </c>
      <c r="BG232">
        <f>IF(I232="pos_trend","Yes","No")</f>
        <v/>
      </c>
      <c r="BH232">
        <f>IF(AF232&lt;&gt;"",IF(ABS(AF232)&gt;0.8,"Yes","No"),"")</f>
        <v/>
      </c>
    </row>
    <row r="233" spans="1:60">
      <c r="I233">
        <f>IF(AND(K233&gt; J233, L233&gt; K233, M233&gt; L233, N233&gt; M233), "pos_trend", IF(AND(K233&lt; J233, L233&lt; K233, M233&lt; L233, N233&lt; M233), "neg_trend", "N/A"))</f>
        <v/>
      </c>
      <c r="J233">
        <f>IFERROR(IF(TRIM(C233)="-", "N/A", IF(RIGHT(C233,1)=")",IF(RIGHT(C233,2)="T)",-1000000000000*VALUE(MID(C233,2,LEN(C233)-3)),IF(RIGHT(C233,2)="M)",-1000000*VALUE(MID(C233,2,LEN(C233)-3)),IF(RIGHT(C233,2)="B)",-1000000000*VALUE(MID(C233,2,LEN(C233)-3)),IF(RIGHT(C233,2)="k)",-1000*VALUE(MID(C233,2,LEN(C233)-3)),VALUE(SUBSTITUTE(C233,",","")))))),IF(RIGHT(C233,1)="T",1000000000000*VALUE(LEFT(C233,LEN(C233)-1)),IF(RIGHT(C233,1)="M",1000000*VALUE(LEFT(C233,LEN(C233)-1)),IF(RIGHT(C233,1)="B",1000000000*VALUE(LEFT(C233,LEN(C233)-1)),IF(RIGHT(C233,1)="%",0.01*VALUE(LEFT(C233,LEN(C233)-1)),IF(RIGHT(C233,1)="k",1000*VALUE(LEFT(C233,LEN(C233)-1)),VALUE(SUBSTITUTE(C233,",",""))))))))),"N/A")</f>
        <v/>
      </c>
      <c r="K233">
        <f>IFERROR(IF(TRIM(D233)="-", "N/A", IF(RIGHT(D233,1)=")",IF(RIGHT(D233,2)="T)",-1000000000000*VALUE(MID(D233,2,LEN(D233)-3)),IF(RIGHT(D233,2)="M)",-1000000*VALUE(MID(D233,2,LEN(D233)-3)),IF(RIGHT(D233,2)="B)",-1000000000*VALUE(MID(D233,2,LEN(D233)-3)),IF(RIGHT(D233,2)="k)",-1000*VALUE(MID(D233,2,LEN(D233)-3)),VALUE(SUBSTITUTE(D233,",","")))))),IF(RIGHT(D233,1)="T",1000000000000*VALUE(LEFT(D233,LEN(D233)-1)),IF(RIGHT(D233,1)="M",1000000*VALUE(LEFT(D233,LEN(D233)-1)),IF(RIGHT(D233,1)="B",1000000000*VALUE(LEFT(D233,LEN(D233)-1)),IF(RIGHT(D233,1)="%",0.01*VALUE(LEFT(D233,LEN(D233)-1)),IF(RIGHT(D233,1)="k",1000*VALUE(LEFT(D233,LEN(D233)-1)),VALUE(SUBSTITUTE(D233,",",""))))))))),"N/A")</f>
        <v/>
      </c>
      <c r="L233">
        <f>IFERROR(IF(TRIM(E233)="-", "N/A", IF(RIGHT(E233,1)=")",IF(RIGHT(E233,2)="T)",-1000000000000*VALUE(MID(E233,2,LEN(E233)-3)),IF(RIGHT(E233,2)="M)",-1000000*VALUE(MID(E233,2,LEN(E233)-3)),IF(RIGHT(E233,2)="B)",-1000000000*VALUE(MID(E233,2,LEN(E233)-3)),IF(RIGHT(E233,2)="k)",-1000*VALUE(MID(E233,2,LEN(E233)-3)),VALUE(SUBSTITUTE(E233,",","")))))),IF(RIGHT(E233,1)="T",1000000000000*VALUE(LEFT(E233,LEN(E233)-1)),IF(RIGHT(E233,1)="M",1000000*VALUE(LEFT(E233,LEN(E233)-1)),IF(RIGHT(E233,1)="B",1000000000*VALUE(LEFT(E233,LEN(E233)-1)),IF(RIGHT(E233,1)="%",0.01*VALUE(LEFT(E233,LEN(E233)-1)),IF(RIGHT(E233,1)="k",1000*VALUE(LEFT(E233,LEN(E233)-1)),VALUE(SUBSTITUTE(E233,",",""))))))))),"N/A")</f>
        <v/>
      </c>
      <c r="M233">
        <f>IFERROR(IF(TRIM(F233)="-", "N/A", IF(RIGHT(F233,1)=")",IF(RIGHT(F233,2)="T)",-1000000000000*VALUE(MID(F233,2,LEN(F233)-3)),IF(RIGHT(F233,2)="M)",-1000000*VALUE(MID(F233,2,LEN(F233)-3)),IF(RIGHT(F233,2)="B)",-1000000000*VALUE(MID(F233,2,LEN(F233)-3)),IF(RIGHT(F233,2)="k)",-1000*VALUE(MID(F233,2,LEN(F233)-3)),VALUE(SUBSTITUTE(F233,",","")))))),IF(RIGHT(F233,1)="T",1000000000000*VALUE(LEFT(F233,LEN(F233)-1)),IF(RIGHT(F233,1)="M",1000000*VALUE(LEFT(F233,LEN(F233)-1)),IF(RIGHT(F233,1)="B",1000000000*VALUE(LEFT(F233,LEN(F233)-1)),IF(RIGHT(F233,1)="%",0.01*VALUE(LEFT(F233,LEN(F233)-1)),IF(RIGHT(F233,1)="k",1000*VALUE(LEFT(F233,LEN(F233)-1)),VALUE(SUBSTITUTE(F233,",",""))))))))),"N/A")</f>
        <v/>
      </c>
      <c r="N233">
        <f>IFERROR(IF(TRIM(G233)="-", "N/A", IF(RIGHT(G233,1)=")",IF(RIGHT(G233,2)="T)",-1000000000000*VALUE(MID(G233,2,LEN(G233)-3)),IF(RIGHT(G233,2)="M)",-1000000*VALUE(MID(G233,2,LEN(G233)-3)),IF(RIGHT(G233,2)="B)",-1000000000*VALUE(MID(G233,2,LEN(G233)-3)),IF(RIGHT(G233,2)="k)",-1000*VALUE(MID(G233,2,LEN(G233)-3)),VALUE(SUBSTITUTE(G233,",","")))))),IF(RIGHT(G233,1)="T",1000000000000*VALUE(LEFT(G233,LEN(G233)-1)),IF(RIGHT(G233,1)="M",1000000*VALUE(LEFT(G233,LEN(G233)-1)),IF(RIGHT(G233,1)="B",1000000000*VALUE(LEFT(G233,LEN(G233)-1)),IF(RIGHT(G233,1)="%",0.01*VALUE(LEFT(G233,LEN(G233)-1)),IF(RIGHT(G233,1)="k",1000*VALUE(LEFT(G233,LEN(G233)-1)),VALUE(SUBSTITUTE(G233,",",""))))))))),"N/A")</f>
        <v/>
      </c>
      <c r="P233">
        <f>MAX(J233:N233)</f>
        <v/>
      </c>
      <c r="Q233">
        <f>IFERROR(J144+MATCH(P233,J233:N233,0)-1,"")</f>
        <v/>
      </c>
      <c r="R233">
        <f>IF(Q233="","",MIN(J233:N233))</f>
        <v/>
      </c>
      <c r="S233">
        <f>IFERROR(J144+MATCH(R233,J233:N233,0)-1,"")</f>
        <v/>
      </c>
      <c r="T233">
        <f>IFERROR(AVERAGE(J233:N233),"")</f>
        <v/>
      </c>
      <c r="U233">
        <f>IFERROR(STDEV(J233:N233),"")</f>
        <v/>
      </c>
      <c r="V233">
        <f>IFERROR(IF(C233="-","",IF(ISBLANK(B233),"",IF(OR(ISNUMBER(FIND("Growth",B233)),ISNUMBER(FIND("Margin",B233))),"",(J233-T233)/U233))),"")</f>
        <v/>
      </c>
      <c r="W233">
        <f>IFERROR(IF(OR(D233="-",ISBLANK(D233)),"",(K233-T233)/U233),"")</f>
        <v/>
      </c>
      <c r="X233">
        <f>IFERROR(IF(OR(E233="-",ISBLANK(E233)),"",(L233-T233)/U233),"")</f>
        <v/>
      </c>
      <c r="Y233">
        <f>IFERROR(IF(OR(F233="-",ISBLANK(F233)),"",(M233-T233)/U233),"")</f>
        <v/>
      </c>
      <c r="Z233">
        <f>IFERROR(IF(OR(G233="-",ISBLANK(G233)),"",(N233-T233)/U233),"")</f>
        <v/>
      </c>
      <c r="AA233">
        <f>IF(MAX(MAX(V233:Z233),ABS(MIN(V233:Z233)))=ABS(MIN(V233:Z233)),MIN(V233:Z233),MAX(V233:Z233))</f>
        <v/>
      </c>
      <c r="AB233">
        <f>IFERROR(V144+MATCH(AA233,V233:Z233,0)-1,"")</f>
        <v/>
      </c>
      <c r="AC233">
        <f>IF(AB233&lt;&gt;"",IF(S233=AB233,"Low",IF(AB233=Q233,"High","")),"")</f>
        <v/>
      </c>
      <c r="AE233">
        <f>IF(ISNUMBER(MATCH("N/A",J233:N233,0)),"",IFERROR((5 * SUMPRODUCT(J144:N144,J233:N233) - PRODUCT(SUM(J144:N144),SUM(J233:N233))) / ((5 * SUM((J144^2)+(K144^2)+(L144^2)+(M144^2)+(N144^2))) - SUM(J144:N144)^2),""))</f>
        <v/>
      </c>
      <c r="AF233">
        <f>IFERROR(CORREL(J144:N144,J233:N233),"")</f>
        <v/>
      </c>
      <c r="AZ233">
        <f>IF(Q233=S233,0,1)</f>
        <v/>
      </c>
      <c r="BA233">
        <f>IF(AZ233=1,IF(Q233="","",IF(Q233=N144,"Yes","No")),"")</f>
        <v/>
      </c>
      <c r="BB233">
        <f>IF(BA233="Yes",P233,"")</f>
        <v/>
      </c>
      <c r="BC233">
        <f>IF(AZ233=1,IF(S233="","",IF(S233=N144,"Yes","No")),"")</f>
        <v/>
      </c>
      <c r="BD233">
        <f>IF(BC233="Yes",R233,"")</f>
        <v/>
      </c>
      <c r="BE233">
        <f>IFERROR(IF(SIGN(AE233)=1,"Increasing",IF(SIGN(AE233)=-1,"Decreasing","")),"")</f>
        <v/>
      </c>
      <c r="BF233">
        <f>IF(OR(AND(BE233="Increasing",BA233="Yes"),AND(BE233="Decreasing",BC233="Yes")),"Yes","No")</f>
        <v/>
      </c>
      <c r="BG233">
        <f>IF(I233="pos_trend","Yes","No")</f>
        <v/>
      </c>
      <c r="BH233">
        <f>IF(AF233&lt;&gt;"",IF(ABS(AF233)&gt;0.8,"Yes","No"),"")</f>
        <v/>
      </c>
    </row>
    <row r="234" spans="1:60">
      <c r="I234">
        <f>IF(AND(K234&gt; J234, L234&gt; K234, M234&gt; L234, N234&gt; M234), "pos_trend", IF(AND(K234&lt; J234, L234&lt; K234, M234&lt; L234, N234&lt; M234), "neg_trend", "N/A"))</f>
        <v/>
      </c>
      <c r="J234">
        <f>IFERROR(IF(TRIM(C234)="-", "N/A", IF(RIGHT(C234,1)=")",IF(RIGHT(C234,2)="T)",-1000000000000*VALUE(MID(C234,2,LEN(C234)-3)),IF(RIGHT(C234,2)="M)",-1000000*VALUE(MID(C234,2,LEN(C234)-3)),IF(RIGHT(C234,2)="B)",-1000000000*VALUE(MID(C234,2,LEN(C234)-3)),IF(RIGHT(C234,2)="k)",-1000*VALUE(MID(C234,2,LEN(C234)-3)),VALUE(SUBSTITUTE(C234,",","")))))),IF(RIGHT(C234,1)="T",1000000000000*VALUE(LEFT(C234,LEN(C234)-1)),IF(RIGHT(C234,1)="M",1000000*VALUE(LEFT(C234,LEN(C234)-1)),IF(RIGHT(C234,1)="B",1000000000*VALUE(LEFT(C234,LEN(C234)-1)),IF(RIGHT(C234,1)="%",0.01*VALUE(LEFT(C234,LEN(C234)-1)),IF(RIGHT(C234,1)="k",1000*VALUE(LEFT(C234,LEN(C234)-1)),VALUE(SUBSTITUTE(C234,",",""))))))))),"N/A")</f>
        <v/>
      </c>
      <c r="K234">
        <f>IFERROR(IF(TRIM(D234)="-", "N/A", IF(RIGHT(D234,1)=")",IF(RIGHT(D234,2)="T)",-1000000000000*VALUE(MID(D234,2,LEN(D234)-3)),IF(RIGHT(D234,2)="M)",-1000000*VALUE(MID(D234,2,LEN(D234)-3)),IF(RIGHT(D234,2)="B)",-1000000000*VALUE(MID(D234,2,LEN(D234)-3)),IF(RIGHT(D234,2)="k)",-1000*VALUE(MID(D234,2,LEN(D234)-3)),VALUE(SUBSTITUTE(D234,",","")))))),IF(RIGHT(D234,1)="T",1000000000000*VALUE(LEFT(D234,LEN(D234)-1)),IF(RIGHT(D234,1)="M",1000000*VALUE(LEFT(D234,LEN(D234)-1)),IF(RIGHT(D234,1)="B",1000000000*VALUE(LEFT(D234,LEN(D234)-1)),IF(RIGHT(D234,1)="%",0.01*VALUE(LEFT(D234,LEN(D234)-1)),IF(RIGHT(D234,1)="k",1000*VALUE(LEFT(D234,LEN(D234)-1)),VALUE(SUBSTITUTE(D234,",",""))))))))),"N/A")</f>
        <v/>
      </c>
      <c r="L234">
        <f>IFERROR(IF(TRIM(E234)="-", "N/A", IF(RIGHT(E234,1)=")",IF(RIGHT(E234,2)="T)",-1000000000000*VALUE(MID(E234,2,LEN(E234)-3)),IF(RIGHT(E234,2)="M)",-1000000*VALUE(MID(E234,2,LEN(E234)-3)),IF(RIGHT(E234,2)="B)",-1000000000*VALUE(MID(E234,2,LEN(E234)-3)),IF(RIGHT(E234,2)="k)",-1000*VALUE(MID(E234,2,LEN(E234)-3)),VALUE(SUBSTITUTE(E234,",","")))))),IF(RIGHT(E234,1)="T",1000000000000*VALUE(LEFT(E234,LEN(E234)-1)),IF(RIGHT(E234,1)="M",1000000*VALUE(LEFT(E234,LEN(E234)-1)),IF(RIGHT(E234,1)="B",1000000000*VALUE(LEFT(E234,LEN(E234)-1)),IF(RIGHT(E234,1)="%",0.01*VALUE(LEFT(E234,LEN(E234)-1)),IF(RIGHT(E234,1)="k",1000*VALUE(LEFT(E234,LEN(E234)-1)),VALUE(SUBSTITUTE(E234,",",""))))))))),"N/A")</f>
        <v/>
      </c>
      <c r="M234">
        <f>IFERROR(IF(TRIM(F234)="-", "N/A", IF(RIGHT(F234,1)=")",IF(RIGHT(F234,2)="T)",-1000000000000*VALUE(MID(F234,2,LEN(F234)-3)),IF(RIGHT(F234,2)="M)",-1000000*VALUE(MID(F234,2,LEN(F234)-3)),IF(RIGHT(F234,2)="B)",-1000000000*VALUE(MID(F234,2,LEN(F234)-3)),IF(RIGHT(F234,2)="k)",-1000*VALUE(MID(F234,2,LEN(F234)-3)),VALUE(SUBSTITUTE(F234,",","")))))),IF(RIGHT(F234,1)="T",1000000000000*VALUE(LEFT(F234,LEN(F234)-1)),IF(RIGHT(F234,1)="M",1000000*VALUE(LEFT(F234,LEN(F234)-1)),IF(RIGHT(F234,1)="B",1000000000*VALUE(LEFT(F234,LEN(F234)-1)),IF(RIGHT(F234,1)="%",0.01*VALUE(LEFT(F234,LEN(F234)-1)),IF(RIGHT(F234,1)="k",1000*VALUE(LEFT(F234,LEN(F234)-1)),VALUE(SUBSTITUTE(F234,",",""))))))))),"N/A")</f>
        <v/>
      </c>
      <c r="N234">
        <f>IFERROR(IF(TRIM(G234)="-", "N/A", IF(RIGHT(G234,1)=")",IF(RIGHT(G234,2)="T)",-1000000000000*VALUE(MID(G234,2,LEN(G234)-3)),IF(RIGHT(G234,2)="M)",-1000000*VALUE(MID(G234,2,LEN(G234)-3)),IF(RIGHT(G234,2)="B)",-1000000000*VALUE(MID(G234,2,LEN(G234)-3)),IF(RIGHT(G234,2)="k)",-1000*VALUE(MID(G234,2,LEN(G234)-3)),VALUE(SUBSTITUTE(G234,",","")))))),IF(RIGHT(G234,1)="T",1000000000000*VALUE(LEFT(G234,LEN(G234)-1)),IF(RIGHT(G234,1)="M",1000000*VALUE(LEFT(G234,LEN(G234)-1)),IF(RIGHT(G234,1)="B",1000000000*VALUE(LEFT(G234,LEN(G234)-1)),IF(RIGHT(G234,1)="%",0.01*VALUE(LEFT(G234,LEN(G234)-1)),IF(RIGHT(G234,1)="k",1000*VALUE(LEFT(G234,LEN(G234)-1)),VALUE(SUBSTITUTE(G234,",",""))))))))),"N/A")</f>
        <v/>
      </c>
      <c r="P234">
        <f>MAX(J234:N234)</f>
        <v/>
      </c>
      <c r="Q234">
        <f>IFERROR(J144+MATCH(P234,J234:N234,0)-1,"")</f>
        <v/>
      </c>
      <c r="R234">
        <f>IF(Q234="","",MIN(J234:N234))</f>
        <v/>
      </c>
      <c r="S234">
        <f>IFERROR(J144+MATCH(R234,J234:N234,0)-1,"")</f>
        <v/>
      </c>
      <c r="T234">
        <f>IFERROR(AVERAGE(J234:N234),"")</f>
        <v/>
      </c>
      <c r="U234">
        <f>IFERROR(STDEV(J234:N234),"")</f>
        <v/>
      </c>
      <c r="V234">
        <f>IFERROR(IF(C234="-","",IF(ISBLANK(B234),"",IF(OR(ISNUMBER(FIND("Growth",B234)),ISNUMBER(FIND("Margin",B234))),"",(J234-T234)/U234))),"")</f>
        <v/>
      </c>
      <c r="W234">
        <f>IFERROR(IF(OR(D234="-",ISBLANK(D234)),"",(K234-T234)/U234),"")</f>
        <v/>
      </c>
      <c r="X234">
        <f>IFERROR(IF(OR(E234="-",ISBLANK(E234)),"",(L234-T234)/U234),"")</f>
        <v/>
      </c>
      <c r="Y234">
        <f>IFERROR(IF(OR(F234="-",ISBLANK(F234)),"",(M234-T234)/U234),"")</f>
        <v/>
      </c>
      <c r="Z234">
        <f>IFERROR(IF(OR(G234="-",ISBLANK(G234)),"",(N234-T234)/U234),"")</f>
        <v/>
      </c>
      <c r="AA234">
        <f>IF(MAX(MAX(V234:Z234),ABS(MIN(V234:Z234)))=ABS(MIN(V234:Z234)),MIN(V234:Z234),MAX(V234:Z234))</f>
        <v/>
      </c>
      <c r="AB234">
        <f>IFERROR(V144+MATCH(AA234,V234:Z234,0)-1,"")</f>
        <v/>
      </c>
      <c r="AC234">
        <f>IF(AB234&lt;&gt;"",IF(S234=AB234,"Low",IF(AB234=Q234,"High","")),"")</f>
        <v/>
      </c>
      <c r="AE234">
        <f>IF(ISNUMBER(MATCH("N/A",J234:N234,0)),"",IFERROR((5 * SUMPRODUCT(J144:N144,J234:N234) - PRODUCT(SUM(J144:N144),SUM(J234:N234))) / ((5 * SUM((J144^2)+(K144^2)+(L144^2)+(M144^2)+(N144^2))) - SUM(J144:N144)^2),""))</f>
        <v/>
      </c>
      <c r="AF234">
        <f>IFERROR(CORREL(J144:N144,J234:N234),"")</f>
        <v/>
      </c>
      <c r="AZ234">
        <f>IF(Q234=S234,0,1)</f>
        <v/>
      </c>
      <c r="BA234">
        <f>IF(AZ234=1,IF(Q234="","",IF(Q234=N144,"Yes","No")),"")</f>
        <v/>
      </c>
      <c r="BB234">
        <f>IF(BA234="Yes",P234,"")</f>
        <v/>
      </c>
      <c r="BC234">
        <f>IF(AZ234=1,IF(S234="","",IF(S234=N144,"Yes","No")),"")</f>
        <v/>
      </c>
      <c r="BD234">
        <f>IF(BC234="Yes",R234,"")</f>
        <v/>
      </c>
      <c r="BE234">
        <f>IFERROR(IF(SIGN(AE234)=1,"Increasing",IF(SIGN(AE234)=-1,"Decreasing","")),"")</f>
        <v/>
      </c>
      <c r="BF234">
        <f>IF(OR(AND(BE234="Increasing",BA234="Yes"),AND(BE234="Decreasing",BC234="Yes")),"Yes","No")</f>
        <v/>
      </c>
      <c r="BG234">
        <f>IF(I234="pos_trend","Yes","No")</f>
        <v/>
      </c>
      <c r="BH234">
        <f>IF(AF234&lt;&gt;"",IF(ABS(AF234)&gt;0.8,"Yes","No"),"")</f>
        <v/>
      </c>
    </row>
    <row r="235" spans="1:60">
      <c r="I235">
        <f>IF(AND(K235&gt; J235, L235&gt; K235, M235&gt; L235, N235&gt; M235), "pos_trend", IF(AND(K235&lt; J235, L235&lt; K235, M235&lt; L235, N235&lt; M235), "neg_trend", "N/A"))</f>
        <v/>
      </c>
      <c r="J235">
        <f>IFERROR(IF(TRIM(C235)="-", "N/A", IF(RIGHT(C235,1)=")",IF(RIGHT(C235,2)="T)",-1000000000000*VALUE(MID(C235,2,LEN(C235)-3)),IF(RIGHT(C235,2)="M)",-1000000*VALUE(MID(C235,2,LEN(C235)-3)),IF(RIGHT(C235,2)="B)",-1000000000*VALUE(MID(C235,2,LEN(C235)-3)),IF(RIGHT(C235,2)="k)",-1000*VALUE(MID(C235,2,LEN(C235)-3)),VALUE(SUBSTITUTE(C235,",","")))))),IF(RIGHT(C235,1)="T",1000000000000*VALUE(LEFT(C235,LEN(C235)-1)),IF(RIGHT(C235,1)="M",1000000*VALUE(LEFT(C235,LEN(C235)-1)),IF(RIGHT(C235,1)="B",1000000000*VALUE(LEFT(C235,LEN(C235)-1)),IF(RIGHT(C235,1)="%",0.01*VALUE(LEFT(C235,LEN(C235)-1)),IF(RIGHT(C235,1)="k",1000*VALUE(LEFT(C235,LEN(C235)-1)),VALUE(SUBSTITUTE(C235,",",""))))))))),"N/A")</f>
        <v/>
      </c>
      <c r="K235">
        <f>IFERROR(IF(TRIM(D235)="-", "N/A", IF(RIGHT(D235,1)=")",IF(RIGHT(D235,2)="T)",-1000000000000*VALUE(MID(D235,2,LEN(D235)-3)),IF(RIGHT(D235,2)="M)",-1000000*VALUE(MID(D235,2,LEN(D235)-3)),IF(RIGHT(D235,2)="B)",-1000000000*VALUE(MID(D235,2,LEN(D235)-3)),IF(RIGHT(D235,2)="k)",-1000*VALUE(MID(D235,2,LEN(D235)-3)),VALUE(SUBSTITUTE(D235,",","")))))),IF(RIGHT(D235,1)="T",1000000000000*VALUE(LEFT(D235,LEN(D235)-1)),IF(RIGHT(D235,1)="M",1000000*VALUE(LEFT(D235,LEN(D235)-1)),IF(RIGHT(D235,1)="B",1000000000*VALUE(LEFT(D235,LEN(D235)-1)),IF(RIGHT(D235,1)="%",0.01*VALUE(LEFT(D235,LEN(D235)-1)),IF(RIGHT(D235,1)="k",1000*VALUE(LEFT(D235,LEN(D235)-1)),VALUE(SUBSTITUTE(D235,",",""))))))))),"N/A")</f>
        <v/>
      </c>
      <c r="L235">
        <f>IFERROR(IF(TRIM(E235)="-", "N/A", IF(RIGHT(E235,1)=")",IF(RIGHT(E235,2)="T)",-1000000000000*VALUE(MID(E235,2,LEN(E235)-3)),IF(RIGHT(E235,2)="M)",-1000000*VALUE(MID(E235,2,LEN(E235)-3)),IF(RIGHT(E235,2)="B)",-1000000000*VALUE(MID(E235,2,LEN(E235)-3)),IF(RIGHT(E235,2)="k)",-1000*VALUE(MID(E235,2,LEN(E235)-3)),VALUE(SUBSTITUTE(E235,",","")))))),IF(RIGHT(E235,1)="T",1000000000000*VALUE(LEFT(E235,LEN(E235)-1)),IF(RIGHT(E235,1)="M",1000000*VALUE(LEFT(E235,LEN(E235)-1)),IF(RIGHT(E235,1)="B",1000000000*VALUE(LEFT(E235,LEN(E235)-1)),IF(RIGHT(E235,1)="%",0.01*VALUE(LEFT(E235,LEN(E235)-1)),IF(RIGHT(E235,1)="k",1000*VALUE(LEFT(E235,LEN(E235)-1)),VALUE(SUBSTITUTE(E235,",",""))))))))),"N/A")</f>
        <v/>
      </c>
      <c r="M235">
        <f>IFERROR(IF(TRIM(F235)="-", "N/A", IF(RIGHT(F235,1)=")",IF(RIGHT(F235,2)="T)",-1000000000000*VALUE(MID(F235,2,LEN(F235)-3)),IF(RIGHT(F235,2)="M)",-1000000*VALUE(MID(F235,2,LEN(F235)-3)),IF(RIGHT(F235,2)="B)",-1000000000*VALUE(MID(F235,2,LEN(F235)-3)),IF(RIGHT(F235,2)="k)",-1000*VALUE(MID(F235,2,LEN(F235)-3)),VALUE(SUBSTITUTE(F235,",","")))))),IF(RIGHT(F235,1)="T",1000000000000*VALUE(LEFT(F235,LEN(F235)-1)),IF(RIGHT(F235,1)="M",1000000*VALUE(LEFT(F235,LEN(F235)-1)),IF(RIGHT(F235,1)="B",1000000000*VALUE(LEFT(F235,LEN(F235)-1)),IF(RIGHT(F235,1)="%",0.01*VALUE(LEFT(F235,LEN(F235)-1)),IF(RIGHT(F235,1)="k",1000*VALUE(LEFT(F235,LEN(F235)-1)),VALUE(SUBSTITUTE(F235,",",""))))))))),"N/A")</f>
        <v/>
      </c>
      <c r="N235">
        <f>IFERROR(IF(TRIM(G235)="-", "N/A", IF(RIGHT(G235,1)=")",IF(RIGHT(G235,2)="T)",-1000000000000*VALUE(MID(G235,2,LEN(G235)-3)),IF(RIGHT(G235,2)="M)",-1000000*VALUE(MID(G235,2,LEN(G235)-3)),IF(RIGHT(G235,2)="B)",-1000000000*VALUE(MID(G235,2,LEN(G235)-3)),IF(RIGHT(G235,2)="k)",-1000*VALUE(MID(G235,2,LEN(G235)-3)),VALUE(SUBSTITUTE(G235,",","")))))),IF(RIGHT(G235,1)="T",1000000000000*VALUE(LEFT(G235,LEN(G235)-1)),IF(RIGHT(G235,1)="M",1000000*VALUE(LEFT(G235,LEN(G235)-1)),IF(RIGHT(G235,1)="B",1000000000*VALUE(LEFT(G235,LEN(G235)-1)),IF(RIGHT(G235,1)="%",0.01*VALUE(LEFT(G235,LEN(G235)-1)),IF(RIGHT(G235,1)="k",1000*VALUE(LEFT(G235,LEN(G235)-1)),VALUE(SUBSTITUTE(G235,",",""))))))))),"N/A")</f>
        <v/>
      </c>
      <c r="P235">
        <f>MAX(J235:N235)</f>
        <v/>
      </c>
      <c r="Q235">
        <f>IFERROR(J144+MATCH(P235,J235:N235,0)-1,"")</f>
        <v/>
      </c>
      <c r="R235">
        <f>IF(Q235="","",MIN(J235:N235))</f>
        <v/>
      </c>
      <c r="S235">
        <f>IFERROR(J144+MATCH(R235,J235:N235,0)-1,"")</f>
        <v/>
      </c>
      <c r="T235">
        <f>IFERROR(AVERAGE(J235:N235),"")</f>
        <v/>
      </c>
      <c r="U235">
        <f>IFERROR(STDEV(J235:N235),"")</f>
        <v/>
      </c>
      <c r="V235">
        <f>IFERROR(IF(C235="-","",IF(ISBLANK(B235),"",IF(OR(ISNUMBER(FIND("Growth",B235)),ISNUMBER(FIND("Margin",B235))),"",(J235-T235)/U235))),"")</f>
        <v/>
      </c>
      <c r="W235">
        <f>IFERROR(IF(OR(D235="-",ISBLANK(D235)),"",(K235-T235)/U235),"")</f>
        <v/>
      </c>
      <c r="X235">
        <f>IFERROR(IF(OR(E235="-",ISBLANK(E235)),"",(L235-T235)/U235),"")</f>
        <v/>
      </c>
      <c r="Y235">
        <f>IFERROR(IF(OR(F235="-",ISBLANK(F235)),"",(M235-T235)/U235),"")</f>
        <v/>
      </c>
      <c r="Z235">
        <f>IFERROR(IF(OR(G235="-",ISBLANK(G235)),"",(N235-T235)/U235),"")</f>
        <v/>
      </c>
      <c r="AA235">
        <f>IF(MAX(MAX(V235:Z235),ABS(MIN(V235:Z235)))=ABS(MIN(V235:Z235)),MIN(V235:Z235),MAX(V235:Z235))</f>
        <v/>
      </c>
      <c r="AB235">
        <f>IFERROR(V144+MATCH(AA235,V235:Z235,0)-1,"")</f>
        <v/>
      </c>
      <c r="AC235">
        <f>IF(AB235&lt;&gt;"",IF(S235=AB235,"Low",IF(AB235=Q235,"High","")),"")</f>
        <v/>
      </c>
      <c r="AE235">
        <f>IF(ISNUMBER(MATCH("N/A",J235:N235,0)),"",IFERROR((5 * SUMPRODUCT(J144:N144,J235:N235) - PRODUCT(SUM(J144:N144),SUM(J235:N235))) / ((5 * SUM((J144^2)+(K144^2)+(L144^2)+(M144^2)+(N144^2))) - SUM(J144:N144)^2),""))</f>
        <v/>
      </c>
      <c r="AF235">
        <f>IFERROR(CORREL(J144:N144,J235:N235),"")</f>
        <v/>
      </c>
      <c r="AZ235">
        <f>IF(Q235=S235,0,1)</f>
        <v/>
      </c>
      <c r="BA235">
        <f>IF(AZ235=1,IF(Q235="","",IF(Q235=N144,"Yes","No")),"")</f>
        <v/>
      </c>
      <c r="BB235">
        <f>IF(BA235="Yes",P235,"")</f>
        <v/>
      </c>
      <c r="BC235">
        <f>IF(AZ235=1,IF(S235="","",IF(S235=N144,"Yes","No")),"")</f>
        <v/>
      </c>
      <c r="BD235">
        <f>IF(BC235="Yes",R235,"")</f>
        <v/>
      </c>
      <c r="BE235">
        <f>IFERROR(IF(SIGN(AE235)=1,"Increasing",IF(SIGN(AE235)=-1,"Decreasing","")),"")</f>
        <v/>
      </c>
      <c r="BF235">
        <f>IF(OR(AND(BE235="Increasing",BA235="Yes"),AND(BE235="Decreasing",BC235="Yes")),"Yes","No")</f>
        <v/>
      </c>
      <c r="BG235">
        <f>IF(I235="pos_trend","Yes","No")</f>
        <v/>
      </c>
      <c r="BH235">
        <f>IF(AF235&lt;&gt;"",IF(ABS(AF235)&gt;0.8,"Yes","No"),"")</f>
        <v/>
      </c>
    </row>
    <row r="236" spans="1:60">
      <c r="I236">
        <f>IF(AND(K236&gt; J236, L236&gt; K236, M236&gt; L236, N236&gt; M236), "pos_trend", IF(AND(K236&lt; J236, L236&lt; K236, M236&lt; L236, N236&lt; M236), "neg_trend", "N/A"))</f>
        <v/>
      </c>
      <c r="J236">
        <f>IFERROR(IF(TRIM(C236)="-", "N/A", IF(RIGHT(C236,1)=")",IF(RIGHT(C236,2)="T)",-1000000000000*VALUE(MID(C236,2,LEN(C236)-3)),IF(RIGHT(C236,2)="M)",-1000000*VALUE(MID(C236,2,LEN(C236)-3)),IF(RIGHT(C236,2)="B)",-1000000000*VALUE(MID(C236,2,LEN(C236)-3)),IF(RIGHT(C236,2)="k)",-1000*VALUE(MID(C236,2,LEN(C236)-3)),VALUE(SUBSTITUTE(C236,",","")))))),IF(RIGHT(C236,1)="T",1000000000000*VALUE(LEFT(C236,LEN(C236)-1)),IF(RIGHT(C236,1)="M",1000000*VALUE(LEFT(C236,LEN(C236)-1)),IF(RIGHT(C236,1)="B",1000000000*VALUE(LEFT(C236,LEN(C236)-1)),IF(RIGHT(C236,1)="%",0.01*VALUE(LEFT(C236,LEN(C236)-1)),IF(RIGHT(C236,1)="k",1000*VALUE(LEFT(C236,LEN(C236)-1)),VALUE(SUBSTITUTE(C236,",",""))))))))),"N/A")</f>
        <v/>
      </c>
      <c r="K236">
        <f>IFERROR(IF(TRIM(D236)="-", "N/A", IF(RIGHT(D236,1)=")",IF(RIGHT(D236,2)="T)",-1000000000000*VALUE(MID(D236,2,LEN(D236)-3)),IF(RIGHT(D236,2)="M)",-1000000*VALUE(MID(D236,2,LEN(D236)-3)),IF(RIGHT(D236,2)="B)",-1000000000*VALUE(MID(D236,2,LEN(D236)-3)),IF(RIGHT(D236,2)="k)",-1000*VALUE(MID(D236,2,LEN(D236)-3)),VALUE(SUBSTITUTE(D236,",","")))))),IF(RIGHT(D236,1)="T",1000000000000*VALUE(LEFT(D236,LEN(D236)-1)),IF(RIGHT(D236,1)="M",1000000*VALUE(LEFT(D236,LEN(D236)-1)),IF(RIGHT(D236,1)="B",1000000000*VALUE(LEFT(D236,LEN(D236)-1)),IF(RIGHT(D236,1)="%",0.01*VALUE(LEFT(D236,LEN(D236)-1)),IF(RIGHT(D236,1)="k",1000*VALUE(LEFT(D236,LEN(D236)-1)),VALUE(SUBSTITUTE(D236,",",""))))))))),"N/A")</f>
        <v/>
      </c>
      <c r="L236">
        <f>IFERROR(IF(TRIM(E236)="-", "N/A", IF(RIGHT(E236,1)=")",IF(RIGHT(E236,2)="T)",-1000000000000*VALUE(MID(E236,2,LEN(E236)-3)),IF(RIGHT(E236,2)="M)",-1000000*VALUE(MID(E236,2,LEN(E236)-3)),IF(RIGHT(E236,2)="B)",-1000000000*VALUE(MID(E236,2,LEN(E236)-3)),IF(RIGHT(E236,2)="k)",-1000*VALUE(MID(E236,2,LEN(E236)-3)),VALUE(SUBSTITUTE(E236,",","")))))),IF(RIGHT(E236,1)="T",1000000000000*VALUE(LEFT(E236,LEN(E236)-1)),IF(RIGHT(E236,1)="M",1000000*VALUE(LEFT(E236,LEN(E236)-1)),IF(RIGHT(E236,1)="B",1000000000*VALUE(LEFT(E236,LEN(E236)-1)),IF(RIGHT(E236,1)="%",0.01*VALUE(LEFT(E236,LEN(E236)-1)),IF(RIGHT(E236,1)="k",1000*VALUE(LEFT(E236,LEN(E236)-1)),VALUE(SUBSTITUTE(E236,",",""))))))))),"N/A")</f>
        <v/>
      </c>
      <c r="M236">
        <f>IFERROR(IF(TRIM(F236)="-", "N/A", IF(RIGHT(F236,1)=")",IF(RIGHT(F236,2)="T)",-1000000000000*VALUE(MID(F236,2,LEN(F236)-3)),IF(RIGHT(F236,2)="M)",-1000000*VALUE(MID(F236,2,LEN(F236)-3)),IF(RIGHT(F236,2)="B)",-1000000000*VALUE(MID(F236,2,LEN(F236)-3)),IF(RIGHT(F236,2)="k)",-1000*VALUE(MID(F236,2,LEN(F236)-3)),VALUE(SUBSTITUTE(F236,",","")))))),IF(RIGHT(F236,1)="T",1000000000000*VALUE(LEFT(F236,LEN(F236)-1)),IF(RIGHT(F236,1)="M",1000000*VALUE(LEFT(F236,LEN(F236)-1)),IF(RIGHT(F236,1)="B",1000000000*VALUE(LEFT(F236,LEN(F236)-1)),IF(RIGHT(F236,1)="%",0.01*VALUE(LEFT(F236,LEN(F236)-1)),IF(RIGHT(F236,1)="k",1000*VALUE(LEFT(F236,LEN(F236)-1)),VALUE(SUBSTITUTE(F236,",",""))))))))),"N/A")</f>
        <v/>
      </c>
      <c r="N236">
        <f>IFERROR(IF(TRIM(G236)="-", "N/A", IF(RIGHT(G236,1)=")",IF(RIGHT(G236,2)="T)",-1000000000000*VALUE(MID(G236,2,LEN(G236)-3)),IF(RIGHT(G236,2)="M)",-1000000*VALUE(MID(G236,2,LEN(G236)-3)),IF(RIGHT(G236,2)="B)",-1000000000*VALUE(MID(G236,2,LEN(G236)-3)),IF(RIGHT(G236,2)="k)",-1000*VALUE(MID(G236,2,LEN(G236)-3)),VALUE(SUBSTITUTE(G236,",","")))))),IF(RIGHT(G236,1)="T",1000000000000*VALUE(LEFT(G236,LEN(G236)-1)),IF(RIGHT(G236,1)="M",1000000*VALUE(LEFT(G236,LEN(G236)-1)),IF(RIGHT(G236,1)="B",1000000000*VALUE(LEFT(G236,LEN(G236)-1)),IF(RIGHT(G236,1)="%",0.01*VALUE(LEFT(G236,LEN(G236)-1)),IF(RIGHT(G236,1)="k",1000*VALUE(LEFT(G236,LEN(G236)-1)),VALUE(SUBSTITUTE(G236,",",""))))))))),"N/A")</f>
        <v/>
      </c>
      <c r="P236">
        <f>MAX(J236:N236)</f>
        <v/>
      </c>
      <c r="Q236">
        <f>IFERROR(J144+MATCH(P236,J236:N236,0)-1,"")</f>
        <v/>
      </c>
      <c r="R236">
        <f>IF(Q236="","",MIN(J236:N236))</f>
        <v/>
      </c>
      <c r="S236">
        <f>IFERROR(J144+MATCH(R236,J236:N236,0)-1,"")</f>
        <v/>
      </c>
      <c r="T236">
        <f>IFERROR(AVERAGE(J236:N236),"")</f>
        <v/>
      </c>
      <c r="U236">
        <f>IFERROR(STDEV(J236:N236),"")</f>
        <v/>
      </c>
      <c r="V236">
        <f>IFERROR(IF(C236="-","",IF(ISBLANK(B236),"",IF(OR(ISNUMBER(FIND("Growth",B236)),ISNUMBER(FIND("Margin",B236))),"",(J236-T236)/U236))),"")</f>
        <v/>
      </c>
      <c r="W236">
        <f>IFERROR(IF(OR(D236="-",ISBLANK(D236)),"",(K236-T236)/U236),"")</f>
        <v/>
      </c>
      <c r="X236">
        <f>IFERROR(IF(OR(E236="-",ISBLANK(E236)),"",(L236-T236)/U236),"")</f>
        <v/>
      </c>
      <c r="Y236">
        <f>IFERROR(IF(OR(F236="-",ISBLANK(F236)),"",(M236-T236)/U236),"")</f>
        <v/>
      </c>
      <c r="Z236">
        <f>IFERROR(IF(OR(G236="-",ISBLANK(G236)),"",(N236-T236)/U236),"")</f>
        <v/>
      </c>
      <c r="AA236">
        <f>IF(MAX(MAX(V236:Z236),ABS(MIN(V236:Z236)))=ABS(MIN(V236:Z236)),MIN(V236:Z236),MAX(V236:Z236))</f>
        <v/>
      </c>
      <c r="AB236">
        <f>IFERROR(V144+MATCH(AA236,V236:Z236,0)-1,"")</f>
        <v/>
      </c>
      <c r="AC236">
        <f>IF(AB236&lt;&gt;"",IF(S236=AB236,"Low",IF(AB236=Q236,"High","")),"")</f>
        <v/>
      </c>
      <c r="AE236">
        <f>IF(ISNUMBER(MATCH("N/A",J236:N236,0)),"",IFERROR((5 * SUMPRODUCT(J144:N144,J236:N236) - PRODUCT(SUM(J144:N144),SUM(J236:N236))) / ((5 * SUM((J144^2)+(K144^2)+(L144^2)+(M144^2)+(N144^2))) - SUM(J144:N144)^2),""))</f>
        <v/>
      </c>
      <c r="AF236">
        <f>IFERROR(CORREL(J144:N144,J236:N236),"")</f>
        <v/>
      </c>
      <c r="AZ236">
        <f>IF(Q236=S236,0,1)</f>
        <v/>
      </c>
      <c r="BA236">
        <f>IF(AZ236=1,IF(Q236="","",IF(Q236=N144,"Yes","No")),"")</f>
        <v/>
      </c>
      <c r="BB236">
        <f>IF(BA236="Yes",P236,"")</f>
        <v/>
      </c>
      <c r="BC236">
        <f>IF(AZ236=1,IF(S236="","",IF(S236=N144,"Yes","No")),"")</f>
        <v/>
      </c>
      <c r="BD236">
        <f>IF(BC236="Yes",R236,"")</f>
        <v/>
      </c>
      <c r="BE236">
        <f>IFERROR(IF(SIGN(AE236)=1,"Increasing",IF(SIGN(AE236)=-1,"Decreasing","")),"")</f>
        <v/>
      </c>
      <c r="BF236">
        <f>IF(OR(AND(BE236="Increasing",BA236="Yes"),AND(BE236="Decreasing",BC236="Yes")),"Yes","No")</f>
        <v/>
      </c>
      <c r="BG236">
        <f>IF(I236="pos_trend","Yes","No")</f>
        <v/>
      </c>
      <c r="BH236">
        <f>IF(AF236&lt;&gt;"",IF(ABS(AF236)&gt;0.8,"Yes","No"),"")</f>
        <v/>
      </c>
    </row>
    <row r="237" spans="1:60">
      <c r="I237">
        <f>IF(AND(K237&gt; J237, L237&gt; K237, M237&gt; L237, N237&gt; M237), "pos_trend", IF(AND(K237&lt; J237, L237&lt; K237, M237&lt; L237, N237&lt; M237), "neg_trend", "N/A"))</f>
        <v/>
      </c>
      <c r="J237">
        <f>IFERROR(IF(TRIM(C237)="-", "N/A", IF(RIGHT(C237,1)=")",IF(RIGHT(C237,2)="T)",-1000000000000*VALUE(MID(C237,2,LEN(C237)-3)),IF(RIGHT(C237,2)="M)",-1000000*VALUE(MID(C237,2,LEN(C237)-3)),IF(RIGHT(C237,2)="B)",-1000000000*VALUE(MID(C237,2,LEN(C237)-3)),IF(RIGHT(C237,2)="k)",-1000*VALUE(MID(C237,2,LEN(C237)-3)),VALUE(SUBSTITUTE(C237,",","")))))),IF(RIGHT(C237,1)="T",1000000000000*VALUE(LEFT(C237,LEN(C237)-1)),IF(RIGHT(C237,1)="M",1000000*VALUE(LEFT(C237,LEN(C237)-1)),IF(RIGHT(C237,1)="B",1000000000*VALUE(LEFT(C237,LEN(C237)-1)),IF(RIGHT(C237,1)="%",0.01*VALUE(LEFT(C237,LEN(C237)-1)),IF(RIGHT(C237,1)="k",1000*VALUE(LEFT(C237,LEN(C237)-1)),VALUE(SUBSTITUTE(C237,",",""))))))))),"N/A")</f>
        <v/>
      </c>
      <c r="K237">
        <f>IFERROR(IF(TRIM(D237)="-", "N/A", IF(RIGHT(D237,1)=")",IF(RIGHT(D237,2)="T)",-1000000000000*VALUE(MID(D237,2,LEN(D237)-3)),IF(RIGHT(D237,2)="M)",-1000000*VALUE(MID(D237,2,LEN(D237)-3)),IF(RIGHT(D237,2)="B)",-1000000000*VALUE(MID(D237,2,LEN(D237)-3)),IF(RIGHT(D237,2)="k)",-1000*VALUE(MID(D237,2,LEN(D237)-3)),VALUE(SUBSTITUTE(D237,",","")))))),IF(RIGHT(D237,1)="T",1000000000000*VALUE(LEFT(D237,LEN(D237)-1)),IF(RIGHT(D237,1)="M",1000000*VALUE(LEFT(D237,LEN(D237)-1)),IF(RIGHT(D237,1)="B",1000000000*VALUE(LEFT(D237,LEN(D237)-1)),IF(RIGHT(D237,1)="%",0.01*VALUE(LEFT(D237,LEN(D237)-1)),IF(RIGHT(D237,1)="k",1000*VALUE(LEFT(D237,LEN(D237)-1)),VALUE(SUBSTITUTE(D237,",",""))))))))),"N/A")</f>
        <v/>
      </c>
      <c r="L237">
        <f>IFERROR(IF(TRIM(E237)="-", "N/A", IF(RIGHT(E237,1)=")",IF(RIGHT(E237,2)="T)",-1000000000000*VALUE(MID(E237,2,LEN(E237)-3)),IF(RIGHT(E237,2)="M)",-1000000*VALUE(MID(E237,2,LEN(E237)-3)),IF(RIGHT(E237,2)="B)",-1000000000*VALUE(MID(E237,2,LEN(E237)-3)),IF(RIGHT(E237,2)="k)",-1000*VALUE(MID(E237,2,LEN(E237)-3)),VALUE(SUBSTITUTE(E237,",","")))))),IF(RIGHT(E237,1)="T",1000000000000*VALUE(LEFT(E237,LEN(E237)-1)),IF(RIGHT(E237,1)="M",1000000*VALUE(LEFT(E237,LEN(E237)-1)),IF(RIGHT(E237,1)="B",1000000000*VALUE(LEFT(E237,LEN(E237)-1)),IF(RIGHT(E237,1)="%",0.01*VALUE(LEFT(E237,LEN(E237)-1)),IF(RIGHT(E237,1)="k",1000*VALUE(LEFT(E237,LEN(E237)-1)),VALUE(SUBSTITUTE(E237,",",""))))))))),"N/A")</f>
        <v/>
      </c>
      <c r="M237">
        <f>IFERROR(IF(TRIM(F237)="-", "N/A", IF(RIGHT(F237,1)=")",IF(RIGHT(F237,2)="T)",-1000000000000*VALUE(MID(F237,2,LEN(F237)-3)),IF(RIGHT(F237,2)="M)",-1000000*VALUE(MID(F237,2,LEN(F237)-3)),IF(RIGHT(F237,2)="B)",-1000000000*VALUE(MID(F237,2,LEN(F237)-3)),IF(RIGHT(F237,2)="k)",-1000*VALUE(MID(F237,2,LEN(F237)-3)),VALUE(SUBSTITUTE(F237,",","")))))),IF(RIGHT(F237,1)="T",1000000000000*VALUE(LEFT(F237,LEN(F237)-1)),IF(RIGHT(F237,1)="M",1000000*VALUE(LEFT(F237,LEN(F237)-1)),IF(RIGHT(F237,1)="B",1000000000*VALUE(LEFT(F237,LEN(F237)-1)),IF(RIGHT(F237,1)="%",0.01*VALUE(LEFT(F237,LEN(F237)-1)),IF(RIGHT(F237,1)="k",1000*VALUE(LEFT(F237,LEN(F237)-1)),VALUE(SUBSTITUTE(F237,",",""))))))))),"N/A")</f>
        <v/>
      </c>
      <c r="N237">
        <f>IFERROR(IF(TRIM(G237)="-", "N/A", IF(RIGHT(G237,1)=")",IF(RIGHT(G237,2)="T)",-1000000000000*VALUE(MID(G237,2,LEN(G237)-3)),IF(RIGHT(G237,2)="M)",-1000000*VALUE(MID(G237,2,LEN(G237)-3)),IF(RIGHT(G237,2)="B)",-1000000000*VALUE(MID(G237,2,LEN(G237)-3)),IF(RIGHT(G237,2)="k)",-1000*VALUE(MID(G237,2,LEN(G237)-3)),VALUE(SUBSTITUTE(G237,",","")))))),IF(RIGHT(G237,1)="T",1000000000000*VALUE(LEFT(G237,LEN(G237)-1)),IF(RIGHT(G237,1)="M",1000000*VALUE(LEFT(G237,LEN(G237)-1)),IF(RIGHT(G237,1)="B",1000000000*VALUE(LEFT(G237,LEN(G237)-1)),IF(RIGHT(G237,1)="%",0.01*VALUE(LEFT(G237,LEN(G237)-1)),IF(RIGHT(G237,1)="k",1000*VALUE(LEFT(G237,LEN(G237)-1)),VALUE(SUBSTITUTE(G237,",",""))))))))),"N/A")</f>
        <v/>
      </c>
      <c r="P237">
        <f>MAX(J237:N237)</f>
        <v/>
      </c>
      <c r="Q237">
        <f>IFERROR(J144+MATCH(P237,J237:N237,0)-1,"")</f>
        <v/>
      </c>
      <c r="R237">
        <f>IF(Q237="","",MIN(J237:N237))</f>
        <v/>
      </c>
      <c r="S237">
        <f>IFERROR(J144+MATCH(R237,J237:N237,0)-1,"")</f>
        <v/>
      </c>
      <c r="T237">
        <f>IFERROR(AVERAGE(J237:N237),"")</f>
        <v/>
      </c>
      <c r="U237">
        <f>IFERROR(STDEV(J237:N237),"")</f>
        <v/>
      </c>
      <c r="V237">
        <f>IFERROR(IF(C237="-","",IF(ISBLANK(B237),"",IF(OR(ISNUMBER(FIND("Growth",B237)),ISNUMBER(FIND("Margin",B237))),"",(J237-T237)/U237))),"")</f>
        <v/>
      </c>
      <c r="W237">
        <f>IFERROR(IF(OR(D237="-",ISBLANK(D237)),"",(K237-T237)/U237),"")</f>
        <v/>
      </c>
      <c r="X237">
        <f>IFERROR(IF(OR(E237="-",ISBLANK(E237)),"",(L237-T237)/U237),"")</f>
        <v/>
      </c>
      <c r="Y237">
        <f>IFERROR(IF(OR(F237="-",ISBLANK(F237)),"",(M237-T237)/U237),"")</f>
        <v/>
      </c>
      <c r="Z237">
        <f>IFERROR(IF(OR(G237="-",ISBLANK(G237)),"",(N237-T237)/U237),"")</f>
        <v/>
      </c>
      <c r="AA237">
        <f>IF(MAX(MAX(V237:Z237),ABS(MIN(V237:Z237)))=ABS(MIN(V237:Z237)),MIN(V237:Z237),MAX(V237:Z237))</f>
        <v/>
      </c>
      <c r="AB237">
        <f>IFERROR(V144+MATCH(AA237,V237:Z237,0)-1,"")</f>
        <v/>
      </c>
      <c r="AC237">
        <f>IF(AB237&lt;&gt;"",IF(S237=AB237,"Low",IF(AB237=Q237,"High","")),"")</f>
        <v/>
      </c>
      <c r="AE237">
        <f>IF(ISNUMBER(MATCH("N/A",J237:N237,0)),"",IFERROR((5 * SUMPRODUCT(J144:N144,J237:N237) - PRODUCT(SUM(J144:N144),SUM(J237:N237))) / ((5 * SUM((J144^2)+(K144^2)+(L144^2)+(M144^2)+(N144^2))) - SUM(J144:N144)^2),""))</f>
        <v/>
      </c>
      <c r="AF237">
        <f>IFERROR(CORREL(J144:N144,J237:N237),"")</f>
        <v/>
      </c>
      <c r="AZ237">
        <f>IF(Q237=S237,0,1)</f>
        <v/>
      </c>
      <c r="BA237">
        <f>IF(AZ237=1,IF(Q237="","",IF(Q237=N144,"Yes","No")),"")</f>
        <v/>
      </c>
      <c r="BB237">
        <f>IF(BA237="Yes",P237,"")</f>
        <v/>
      </c>
      <c r="BC237">
        <f>IF(AZ237=1,IF(S237="","",IF(S237=N144,"Yes","No")),"")</f>
        <v/>
      </c>
      <c r="BD237">
        <f>IF(BC237="Yes",R237,"")</f>
        <v/>
      </c>
      <c r="BE237">
        <f>IFERROR(IF(SIGN(AE237)=1,"Increasing",IF(SIGN(AE237)=-1,"Decreasing","")),"")</f>
        <v/>
      </c>
      <c r="BF237">
        <f>IF(OR(AND(BE237="Increasing",BA237="Yes"),AND(BE237="Decreasing",BC237="Yes")),"Yes","No")</f>
        <v/>
      </c>
      <c r="BG237">
        <f>IF(I237="pos_trend","Yes","No")</f>
        <v/>
      </c>
      <c r="BH237">
        <f>IF(AF237&lt;&gt;"",IF(ABS(AF237)&gt;0.8,"Yes","No"),"")</f>
        <v/>
      </c>
    </row>
    <row r="238" spans="1:60">
      <c r="I238">
        <f>IF(AND(K238&gt; J238, L238&gt; K238, M238&gt; L238, N238&gt; M238), "pos_trend", IF(AND(K238&lt; J238, L238&lt; K238, M238&lt; L238, N238&lt; M238), "neg_trend", "N/A"))</f>
        <v/>
      </c>
      <c r="J238">
        <f>IFERROR(IF(TRIM(C238)="-", "N/A", IF(RIGHT(C238,1)=")",IF(RIGHT(C238,2)="T)",-1000000000000*VALUE(MID(C238,2,LEN(C238)-3)),IF(RIGHT(C238,2)="M)",-1000000*VALUE(MID(C238,2,LEN(C238)-3)),IF(RIGHT(C238,2)="B)",-1000000000*VALUE(MID(C238,2,LEN(C238)-3)),IF(RIGHT(C238,2)="k)",-1000*VALUE(MID(C238,2,LEN(C238)-3)),VALUE(SUBSTITUTE(C238,",","")))))),IF(RIGHT(C238,1)="T",1000000000000*VALUE(LEFT(C238,LEN(C238)-1)),IF(RIGHT(C238,1)="M",1000000*VALUE(LEFT(C238,LEN(C238)-1)),IF(RIGHT(C238,1)="B",1000000000*VALUE(LEFT(C238,LEN(C238)-1)),IF(RIGHT(C238,1)="%",0.01*VALUE(LEFT(C238,LEN(C238)-1)),IF(RIGHT(C238,1)="k",1000*VALUE(LEFT(C238,LEN(C238)-1)),VALUE(SUBSTITUTE(C238,",",""))))))))),"N/A")</f>
        <v/>
      </c>
      <c r="K238">
        <f>IFERROR(IF(TRIM(D238)="-", "N/A", IF(RIGHT(D238,1)=")",IF(RIGHT(D238,2)="T)",-1000000000000*VALUE(MID(D238,2,LEN(D238)-3)),IF(RIGHT(D238,2)="M)",-1000000*VALUE(MID(D238,2,LEN(D238)-3)),IF(RIGHT(D238,2)="B)",-1000000000*VALUE(MID(D238,2,LEN(D238)-3)),IF(RIGHT(D238,2)="k)",-1000*VALUE(MID(D238,2,LEN(D238)-3)),VALUE(SUBSTITUTE(D238,",","")))))),IF(RIGHT(D238,1)="T",1000000000000*VALUE(LEFT(D238,LEN(D238)-1)),IF(RIGHT(D238,1)="M",1000000*VALUE(LEFT(D238,LEN(D238)-1)),IF(RIGHT(D238,1)="B",1000000000*VALUE(LEFT(D238,LEN(D238)-1)),IF(RIGHT(D238,1)="%",0.01*VALUE(LEFT(D238,LEN(D238)-1)),IF(RIGHT(D238,1)="k",1000*VALUE(LEFT(D238,LEN(D238)-1)),VALUE(SUBSTITUTE(D238,",",""))))))))),"N/A")</f>
        <v/>
      </c>
      <c r="L238">
        <f>IFERROR(IF(TRIM(E238)="-", "N/A", IF(RIGHT(E238,1)=")",IF(RIGHT(E238,2)="T)",-1000000000000*VALUE(MID(E238,2,LEN(E238)-3)),IF(RIGHT(E238,2)="M)",-1000000*VALUE(MID(E238,2,LEN(E238)-3)),IF(RIGHT(E238,2)="B)",-1000000000*VALUE(MID(E238,2,LEN(E238)-3)),IF(RIGHT(E238,2)="k)",-1000*VALUE(MID(E238,2,LEN(E238)-3)),VALUE(SUBSTITUTE(E238,",","")))))),IF(RIGHT(E238,1)="T",1000000000000*VALUE(LEFT(E238,LEN(E238)-1)),IF(RIGHT(E238,1)="M",1000000*VALUE(LEFT(E238,LEN(E238)-1)),IF(RIGHT(E238,1)="B",1000000000*VALUE(LEFT(E238,LEN(E238)-1)),IF(RIGHT(E238,1)="%",0.01*VALUE(LEFT(E238,LEN(E238)-1)),IF(RIGHT(E238,1)="k",1000*VALUE(LEFT(E238,LEN(E238)-1)),VALUE(SUBSTITUTE(E238,",",""))))))))),"N/A")</f>
        <v/>
      </c>
      <c r="M238">
        <f>IFERROR(IF(TRIM(F238)="-", "N/A", IF(RIGHT(F238,1)=")",IF(RIGHT(F238,2)="T)",-1000000000000*VALUE(MID(F238,2,LEN(F238)-3)),IF(RIGHT(F238,2)="M)",-1000000*VALUE(MID(F238,2,LEN(F238)-3)),IF(RIGHT(F238,2)="B)",-1000000000*VALUE(MID(F238,2,LEN(F238)-3)),IF(RIGHT(F238,2)="k)",-1000*VALUE(MID(F238,2,LEN(F238)-3)),VALUE(SUBSTITUTE(F238,",","")))))),IF(RIGHT(F238,1)="T",1000000000000*VALUE(LEFT(F238,LEN(F238)-1)),IF(RIGHT(F238,1)="M",1000000*VALUE(LEFT(F238,LEN(F238)-1)),IF(RIGHT(F238,1)="B",1000000000*VALUE(LEFT(F238,LEN(F238)-1)),IF(RIGHT(F238,1)="%",0.01*VALUE(LEFT(F238,LEN(F238)-1)),IF(RIGHT(F238,1)="k",1000*VALUE(LEFT(F238,LEN(F238)-1)),VALUE(SUBSTITUTE(F238,",",""))))))))),"N/A")</f>
        <v/>
      </c>
      <c r="N238">
        <f>IFERROR(IF(TRIM(G238)="-", "N/A", IF(RIGHT(G238,1)=")",IF(RIGHT(G238,2)="T)",-1000000000000*VALUE(MID(G238,2,LEN(G238)-3)),IF(RIGHT(G238,2)="M)",-1000000*VALUE(MID(G238,2,LEN(G238)-3)),IF(RIGHT(G238,2)="B)",-1000000000*VALUE(MID(G238,2,LEN(G238)-3)),IF(RIGHT(G238,2)="k)",-1000*VALUE(MID(G238,2,LEN(G238)-3)),VALUE(SUBSTITUTE(G238,",","")))))),IF(RIGHT(G238,1)="T",1000000000000*VALUE(LEFT(G238,LEN(G238)-1)),IF(RIGHT(G238,1)="M",1000000*VALUE(LEFT(G238,LEN(G238)-1)),IF(RIGHT(G238,1)="B",1000000000*VALUE(LEFT(G238,LEN(G238)-1)),IF(RIGHT(G238,1)="%",0.01*VALUE(LEFT(G238,LEN(G238)-1)),IF(RIGHT(G238,1)="k",1000*VALUE(LEFT(G238,LEN(G238)-1)),VALUE(SUBSTITUTE(G238,",",""))))))))),"N/A")</f>
        <v/>
      </c>
      <c r="P238">
        <f>MAX(J238:N238)</f>
        <v/>
      </c>
      <c r="Q238">
        <f>IFERROR(J144+MATCH(P238,J238:N238,0)-1,"")</f>
        <v/>
      </c>
      <c r="R238">
        <f>IF(Q238="","",MIN(J238:N238))</f>
        <v/>
      </c>
      <c r="S238">
        <f>IFERROR(J144+MATCH(R238,J238:N238,0)-1,"")</f>
        <v/>
      </c>
      <c r="T238">
        <f>IFERROR(AVERAGE(J238:N238),"")</f>
        <v/>
      </c>
      <c r="U238">
        <f>IFERROR(STDEV(J238:N238),"")</f>
        <v/>
      </c>
      <c r="V238">
        <f>IFERROR(IF(C238="-","",IF(ISBLANK(B238),"",IF(OR(ISNUMBER(FIND("Growth",B238)),ISNUMBER(FIND("Margin",B238))),"",(J238-T238)/U238))),"")</f>
        <v/>
      </c>
      <c r="W238">
        <f>IFERROR(IF(OR(D238="-",ISBLANK(D238)),"",(K238-T238)/U238),"")</f>
        <v/>
      </c>
      <c r="X238">
        <f>IFERROR(IF(OR(E238="-",ISBLANK(E238)),"",(L238-T238)/U238),"")</f>
        <v/>
      </c>
      <c r="Y238">
        <f>IFERROR(IF(OR(F238="-",ISBLANK(F238)),"",(M238-T238)/U238),"")</f>
        <v/>
      </c>
      <c r="Z238">
        <f>IFERROR(IF(OR(G238="-",ISBLANK(G238)),"",(N238-T238)/U238),"")</f>
        <v/>
      </c>
      <c r="AA238">
        <f>IF(MAX(MAX(V238:Z238),ABS(MIN(V238:Z238)))=ABS(MIN(V238:Z238)),MIN(V238:Z238),MAX(V238:Z238))</f>
        <v/>
      </c>
      <c r="AB238">
        <f>IFERROR(V144+MATCH(AA238,V238:Z238,0)-1,"")</f>
        <v/>
      </c>
      <c r="AC238">
        <f>IF(AB238&lt;&gt;"",IF(S238=AB238,"Low",IF(AB238=Q238,"High","")),"")</f>
        <v/>
      </c>
      <c r="AE238">
        <f>IF(ISNUMBER(MATCH("N/A",J238:N238,0)),"",IFERROR((5 * SUMPRODUCT(J144:N144,J238:N238) - PRODUCT(SUM(J144:N144),SUM(J238:N238))) / ((5 * SUM((J144^2)+(K144^2)+(L144^2)+(M144^2)+(N144^2))) - SUM(J144:N144)^2),""))</f>
        <v/>
      </c>
      <c r="AF238">
        <f>IFERROR(CORREL(J144:N144,J238:N238),"")</f>
        <v/>
      </c>
      <c r="AZ238">
        <f>IF(Q238=S238,0,1)</f>
        <v/>
      </c>
      <c r="BA238">
        <f>IF(AZ238=1,IF(Q238="","",IF(Q238=N144,"Yes","No")),"")</f>
        <v/>
      </c>
      <c r="BB238">
        <f>IF(BA238="Yes",P238,"")</f>
        <v/>
      </c>
      <c r="BC238">
        <f>IF(AZ238=1,IF(S238="","",IF(S238=N144,"Yes","No")),"")</f>
        <v/>
      </c>
      <c r="BD238">
        <f>IF(BC238="Yes",R238,"")</f>
        <v/>
      </c>
      <c r="BE238">
        <f>IFERROR(IF(SIGN(AE238)=1,"Increasing",IF(SIGN(AE238)=-1,"Decreasing","")),"")</f>
        <v/>
      </c>
      <c r="BF238">
        <f>IF(OR(AND(BE238="Increasing",BA238="Yes"),AND(BE238="Decreasing",BC238="Yes")),"Yes","No")</f>
        <v/>
      </c>
      <c r="BG238">
        <f>IF(I238="pos_trend","Yes","No")</f>
        <v/>
      </c>
      <c r="BH238">
        <f>IF(AF238&lt;&gt;"",IF(ABS(AF238)&gt;0.8,"Yes","No"),"")</f>
        <v/>
      </c>
    </row>
    <row r="239" spans="1:60">
      <c r="I239">
        <f>IF(AND(K239&gt; J239, L239&gt; K239, M239&gt; L239, N239&gt; M239), "pos_trend", IF(AND(K239&lt; J239, L239&lt; K239, M239&lt; L239, N239&lt; M239), "neg_trend", "N/A"))</f>
        <v/>
      </c>
      <c r="J239">
        <f>IFERROR(IF(TRIM(C239)="-", "N/A", IF(RIGHT(C239,1)=")",IF(RIGHT(C239,2)="T)",-1000000000000*VALUE(MID(C239,2,LEN(C239)-3)),IF(RIGHT(C239,2)="M)",-1000000*VALUE(MID(C239,2,LEN(C239)-3)),IF(RIGHT(C239,2)="B)",-1000000000*VALUE(MID(C239,2,LEN(C239)-3)),IF(RIGHT(C239,2)="k)",-1000*VALUE(MID(C239,2,LEN(C239)-3)),VALUE(SUBSTITUTE(C239,",","")))))),IF(RIGHT(C239,1)="T",1000000000000*VALUE(LEFT(C239,LEN(C239)-1)),IF(RIGHT(C239,1)="M",1000000*VALUE(LEFT(C239,LEN(C239)-1)),IF(RIGHT(C239,1)="B",1000000000*VALUE(LEFT(C239,LEN(C239)-1)),IF(RIGHT(C239,1)="%",0.01*VALUE(LEFT(C239,LEN(C239)-1)),IF(RIGHT(C239,1)="k",1000*VALUE(LEFT(C239,LEN(C239)-1)),VALUE(SUBSTITUTE(C239,",",""))))))))),"N/A")</f>
        <v/>
      </c>
      <c r="K239">
        <f>IFERROR(IF(TRIM(D239)="-", "N/A", IF(RIGHT(D239,1)=")",IF(RIGHT(D239,2)="T)",-1000000000000*VALUE(MID(D239,2,LEN(D239)-3)),IF(RIGHT(D239,2)="M)",-1000000*VALUE(MID(D239,2,LEN(D239)-3)),IF(RIGHT(D239,2)="B)",-1000000000*VALUE(MID(D239,2,LEN(D239)-3)),IF(RIGHT(D239,2)="k)",-1000*VALUE(MID(D239,2,LEN(D239)-3)),VALUE(SUBSTITUTE(D239,",","")))))),IF(RIGHT(D239,1)="T",1000000000000*VALUE(LEFT(D239,LEN(D239)-1)),IF(RIGHT(D239,1)="M",1000000*VALUE(LEFT(D239,LEN(D239)-1)),IF(RIGHT(D239,1)="B",1000000000*VALUE(LEFT(D239,LEN(D239)-1)),IF(RIGHT(D239,1)="%",0.01*VALUE(LEFT(D239,LEN(D239)-1)),IF(RIGHT(D239,1)="k",1000*VALUE(LEFT(D239,LEN(D239)-1)),VALUE(SUBSTITUTE(D239,",",""))))))))),"N/A")</f>
        <v/>
      </c>
      <c r="L239">
        <f>IFERROR(IF(TRIM(E239)="-", "N/A", IF(RIGHT(E239,1)=")",IF(RIGHT(E239,2)="T)",-1000000000000*VALUE(MID(E239,2,LEN(E239)-3)),IF(RIGHT(E239,2)="M)",-1000000*VALUE(MID(E239,2,LEN(E239)-3)),IF(RIGHT(E239,2)="B)",-1000000000*VALUE(MID(E239,2,LEN(E239)-3)),IF(RIGHT(E239,2)="k)",-1000*VALUE(MID(E239,2,LEN(E239)-3)),VALUE(SUBSTITUTE(E239,",","")))))),IF(RIGHT(E239,1)="T",1000000000000*VALUE(LEFT(E239,LEN(E239)-1)),IF(RIGHT(E239,1)="M",1000000*VALUE(LEFT(E239,LEN(E239)-1)),IF(RIGHT(E239,1)="B",1000000000*VALUE(LEFT(E239,LEN(E239)-1)),IF(RIGHT(E239,1)="%",0.01*VALUE(LEFT(E239,LEN(E239)-1)),IF(RIGHT(E239,1)="k",1000*VALUE(LEFT(E239,LEN(E239)-1)),VALUE(SUBSTITUTE(E239,",",""))))))))),"N/A")</f>
        <v/>
      </c>
      <c r="M239">
        <f>IFERROR(IF(TRIM(F239)="-", "N/A", IF(RIGHT(F239,1)=")",IF(RIGHT(F239,2)="T)",-1000000000000*VALUE(MID(F239,2,LEN(F239)-3)),IF(RIGHT(F239,2)="M)",-1000000*VALUE(MID(F239,2,LEN(F239)-3)),IF(RIGHT(F239,2)="B)",-1000000000*VALUE(MID(F239,2,LEN(F239)-3)),IF(RIGHT(F239,2)="k)",-1000*VALUE(MID(F239,2,LEN(F239)-3)),VALUE(SUBSTITUTE(F239,",","")))))),IF(RIGHT(F239,1)="T",1000000000000*VALUE(LEFT(F239,LEN(F239)-1)),IF(RIGHT(F239,1)="M",1000000*VALUE(LEFT(F239,LEN(F239)-1)),IF(RIGHT(F239,1)="B",1000000000*VALUE(LEFT(F239,LEN(F239)-1)),IF(RIGHT(F239,1)="%",0.01*VALUE(LEFT(F239,LEN(F239)-1)),IF(RIGHT(F239,1)="k",1000*VALUE(LEFT(F239,LEN(F239)-1)),VALUE(SUBSTITUTE(F239,",",""))))))))),"N/A")</f>
        <v/>
      </c>
      <c r="N239">
        <f>IFERROR(IF(TRIM(G239)="-", "N/A", IF(RIGHT(G239,1)=")",IF(RIGHT(G239,2)="T)",-1000000000000*VALUE(MID(G239,2,LEN(G239)-3)),IF(RIGHT(G239,2)="M)",-1000000*VALUE(MID(G239,2,LEN(G239)-3)),IF(RIGHT(G239,2)="B)",-1000000000*VALUE(MID(G239,2,LEN(G239)-3)),IF(RIGHT(G239,2)="k)",-1000*VALUE(MID(G239,2,LEN(G239)-3)),VALUE(SUBSTITUTE(G239,",","")))))),IF(RIGHT(G239,1)="T",1000000000000*VALUE(LEFT(G239,LEN(G239)-1)),IF(RIGHT(G239,1)="M",1000000*VALUE(LEFT(G239,LEN(G239)-1)),IF(RIGHT(G239,1)="B",1000000000*VALUE(LEFT(G239,LEN(G239)-1)),IF(RIGHT(G239,1)="%",0.01*VALUE(LEFT(G239,LEN(G239)-1)),IF(RIGHT(G239,1)="k",1000*VALUE(LEFT(G239,LEN(G239)-1)),VALUE(SUBSTITUTE(G239,",",""))))))))),"N/A")</f>
        <v/>
      </c>
      <c r="P239">
        <f>MAX(J239:N239)</f>
        <v/>
      </c>
      <c r="Q239">
        <f>IFERROR(J144+MATCH(P239,J239:N239,0)-1,"")</f>
        <v/>
      </c>
      <c r="R239">
        <f>IF(Q239="","",MIN(J239:N239))</f>
        <v/>
      </c>
      <c r="S239">
        <f>IFERROR(J144+MATCH(R239,J239:N239,0)-1,"")</f>
        <v/>
      </c>
      <c r="T239">
        <f>IFERROR(AVERAGE(J239:N239),"")</f>
        <v/>
      </c>
      <c r="U239">
        <f>IFERROR(STDEV(J239:N239),"")</f>
        <v/>
      </c>
      <c r="V239">
        <f>IFERROR(IF(C239="-","",IF(ISBLANK(B239),"",IF(OR(ISNUMBER(FIND("Growth",B239)),ISNUMBER(FIND("Margin",B239))),"",(J239-T239)/U239))),"")</f>
        <v/>
      </c>
      <c r="W239">
        <f>IFERROR(IF(OR(D239="-",ISBLANK(D239)),"",(K239-T239)/U239),"")</f>
        <v/>
      </c>
      <c r="X239">
        <f>IFERROR(IF(OR(E239="-",ISBLANK(E239)),"",(L239-T239)/U239),"")</f>
        <v/>
      </c>
      <c r="Y239">
        <f>IFERROR(IF(OR(F239="-",ISBLANK(F239)),"",(M239-T239)/U239),"")</f>
        <v/>
      </c>
      <c r="Z239">
        <f>IFERROR(IF(OR(G239="-",ISBLANK(G239)),"",(N239-T239)/U239),"")</f>
        <v/>
      </c>
      <c r="AA239">
        <f>IF(MAX(MAX(V239:Z239),ABS(MIN(V239:Z239)))=ABS(MIN(V239:Z239)),MIN(V239:Z239),MAX(V239:Z239))</f>
        <v/>
      </c>
      <c r="AB239">
        <f>IFERROR(V144+MATCH(AA239,V239:Z239,0)-1,"")</f>
        <v/>
      </c>
      <c r="AC239">
        <f>IF(AB239&lt;&gt;"",IF(S239=AB239,"Low",IF(AB239=Q239,"High","")),"")</f>
        <v/>
      </c>
      <c r="AE239">
        <f>IF(ISNUMBER(MATCH("N/A",J239:N239,0)),"",IFERROR((5 * SUMPRODUCT(J144:N144,J239:N239) - PRODUCT(SUM(J144:N144),SUM(J239:N239))) / ((5 * SUM((J144^2)+(K144^2)+(L144^2)+(M144^2)+(N144^2))) - SUM(J144:N144)^2),""))</f>
        <v/>
      </c>
      <c r="AF239">
        <f>IFERROR(CORREL(J144:N144,J239:N239),"")</f>
        <v/>
      </c>
      <c r="AZ239">
        <f>IF(Q239=S239,0,1)</f>
        <v/>
      </c>
      <c r="BA239">
        <f>IF(AZ239=1,IF(Q239="","",IF(Q239=N144,"Yes","No")),"")</f>
        <v/>
      </c>
      <c r="BB239">
        <f>IF(BA239="Yes",P239,"")</f>
        <v/>
      </c>
      <c r="BC239">
        <f>IF(AZ239=1,IF(S239="","",IF(S239=N144,"Yes","No")),"")</f>
        <v/>
      </c>
      <c r="BD239">
        <f>IF(BC239="Yes",R239,"")</f>
        <v/>
      </c>
      <c r="BE239">
        <f>IFERROR(IF(SIGN(AE239)=1,"Increasing",IF(SIGN(AE239)=-1,"Decreasing","")),"")</f>
        <v/>
      </c>
      <c r="BF239">
        <f>IF(OR(AND(BE239="Increasing",BA239="Yes"),AND(BE239="Decreasing",BC239="Yes")),"Yes","No")</f>
        <v/>
      </c>
      <c r="BG239">
        <f>IF(I239="pos_trend","Yes","No")</f>
        <v/>
      </c>
      <c r="BH239">
        <f>IF(AF239&lt;&gt;"",IF(ABS(AF239)&gt;0.8,"Yes","No"),"")</f>
        <v/>
      </c>
    </row>
    <row r="240" spans="1:60">
      <c r="I240">
        <f>IF(AND(K240&gt; J240, L240&gt; K240, M240&gt; L240, N240&gt; M240), "pos_trend", IF(AND(K240&lt; J240, L240&lt; K240, M240&lt; L240, N240&lt; M240), "neg_trend", "N/A"))</f>
        <v/>
      </c>
      <c r="J240">
        <f>IFERROR(IF(TRIM(C240)="-", "N/A", IF(RIGHT(C240,1)=")",IF(RIGHT(C240,2)="T)",-1000000000000*VALUE(MID(C240,2,LEN(C240)-3)),IF(RIGHT(C240,2)="M)",-1000000*VALUE(MID(C240,2,LEN(C240)-3)),IF(RIGHT(C240,2)="B)",-1000000000*VALUE(MID(C240,2,LEN(C240)-3)),IF(RIGHT(C240,2)="k)",-1000*VALUE(MID(C240,2,LEN(C240)-3)),VALUE(SUBSTITUTE(C240,",","")))))),IF(RIGHT(C240,1)="T",1000000000000*VALUE(LEFT(C240,LEN(C240)-1)),IF(RIGHT(C240,1)="M",1000000*VALUE(LEFT(C240,LEN(C240)-1)),IF(RIGHT(C240,1)="B",1000000000*VALUE(LEFT(C240,LEN(C240)-1)),IF(RIGHT(C240,1)="%",0.01*VALUE(LEFT(C240,LEN(C240)-1)),IF(RIGHT(C240,1)="k",1000*VALUE(LEFT(C240,LEN(C240)-1)),VALUE(SUBSTITUTE(C240,",",""))))))))),"N/A")</f>
        <v/>
      </c>
      <c r="K240">
        <f>IFERROR(IF(TRIM(D240)="-", "N/A", IF(RIGHT(D240,1)=")",IF(RIGHT(D240,2)="T)",-1000000000000*VALUE(MID(D240,2,LEN(D240)-3)),IF(RIGHT(D240,2)="M)",-1000000*VALUE(MID(D240,2,LEN(D240)-3)),IF(RIGHT(D240,2)="B)",-1000000000*VALUE(MID(D240,2,LEN(D240)-3)),IF(RIGHT(D240,2)="k)",-1000*VALUE(MID(D240,2,LEN(D240)-3)),VALUE(SUBSTITUTE(D240,",","")))))),IF(RIGHT(D240,1)="T",1000000000000*VALUE(LEFT(D240,LEN(D240)-1)),IF(RIGHT(D240,1)="M",1000000*VALUE(LEFT(D240,LEN(D240)-1)),IF(RIGHT(D240,1)="B",1000000000*VALUE(LEFT(D240,LEN(D240)-1)),IF(RIGHT(D240,1)="%",0.01*VALUE(LEFT(D240,LEN(D240)-1)),IF(RIGHT(D240,1)="k",1000*VALUE(LEFT(D240,LEN(D240)-1)),VALUE(SUBSTITUTE(D240,",",""))))))))),"N/A")</f>
        <v/>
      </c>
      <c r="L240">
        <f>IFERROR(IF(TRIM(E240)="-", "N/A", IF(RIGHT(E240,1)=")",IF(RIGHT(E240,2)="T)",-1000000000000*VALUE(MID(E240,2,LEN(E240)-3)),IF(RIGHT(E240,2)="M)",-1000000*VALUE(MID(E240,2,LEN(E240)-3)),IF(RIGHT(E240,2)="B)",-1000000000*VALUE(MID(E240,2,LEN(E240)-3)),IF(RIGHT(E240,2)="k)",-1000*VALUE(MID(E240,2,LEN(E240)-3)),VALUE(SUBSTITUTE(E240,",","")))))),IF(RIGHT(E240,1)="T",1000000000000*VALUE(LEFT(E240,LEN(E240)-1)),IF(RIGHT(E240,1)="M",1000000*VALUE(LEFT(E240,LEN(E240)-1)),IF(RIGHT(E240,1)="B",1000000000*VALUE(LEFT(E240,LEN(E240)-1)),IF(RIGHT(E240,1)="%",0.01*VALUE(LEFT(E240,LEN(E240)-1)),IF(RIGHT(E240,1)="k",1000*VALUE(LEFT(E240,LEN(E240)-1)),VALUE(SUBSTITUTE(E240,",",""))))))))),"N/A")</f>
        <v/>
      </c>
      <c r="M240">
        <f>IFERROR(IF(TRIM(F240)="-", "N/A", IF(RIGHT(F240,1)=")",IF(RIGHT(F240,2)="T)",-1000000000000*VALUE(MID(F240,2,LEN(F240)-3)),IF(RIGHT(F240,2)="M)",-1000000*VALUE(MID(F240,2,LEN(F240)-3)),IF(RIGHT(F240,2)="B)",-1000000000*VALUE(MID(F240,2,LEN(F240)-3)),IF(RIGHT(F240,2)="k)",-1000*VALUE(MID(F240,2,LEN(F240)-3)),VALUE(SUBSTITUTE(F240,",","")))))),IF(RIGHT(F240,1)="T",1000000000000*VALUE(LEFT(F240,LEN(F240)-1)),IF(RIGHT(F240,1)="M",1000000*VALUE(LEFT(F240,LEN(F240)-1)),IF(RIGHT(F240,1)="B",1000000000*VALUE(LEFT(F240,LEN(F240)-1)),IF(RIGHT(F240,1)="%",0.01*VALUE(LEFT(F240,LEN(F240)-1)),IF(RIGHT(F240,1)="k",1000*VALUE(LEFT(F240,LEN(F240)-1)),VALUE(SUBSTITUTE(F240,",",""))))))))),"N/A")</f>
        <v/>
      </c>
      <c r="N240">
        <f>IFERROR(IF(TRIM(G240)="-", "N/A", IF(RIGHT(G240,1)=")",IF(RIGHT(G240,2)="T)",-1000000000000*VALUE(MID(G240,2,LEN(G240)-3)),IF(RIGHT(G240,2)="M)",-1000000*VALUE(MID(G240,2,LEN(G240)-3)),IF(RIGHT(G240,2)="B)",-1000000000*VALUE(MID(G240,2,LEN(G240)-3)),IF(RIGHT(G240,2)="k)",-1000*VALUE(MID(G240,2,LEN(G240)-3)),VALUE(SUBSTITUTE(G240,",","")))))),IF(RIGHT(G240,1)="T",1000000000000*VALUE(LEFT(G240,LEN(G240)-1)),IF(RIGHT(G240,1)="M",1000000*VALUE(LEFT(G240,LEN(G240)-1)),IF(RIGHT(G240,1)="B",1000000000*VALUE(LEFT(G240,LEN(G240)-1)),IF(RIGHT(G240,1)="%",0.01*VALUE(LEFT(G240,LEN(G240)-1)),IF(RIGHT(G240,1)="k",1000*VALUE(LEFT(G240,LEN(G240)-1)),VALUE(SUBSTITUTE(G240,",",""))))))))),"N/A")</f>
        <v/>
      </c>
      <c r="P240">
        <f>MAX(J240:N240)</f>
        <v/>
      </c>
      <c r="Q240">
        <f>IFERROR(J144+MATCH(P240,J240:N240,0)-1,"")</f>
        <v/>
      </c>
      <c r="R240">
        <f>IF(Q240="","",MIN(J240:N240))</f>
        <v/>
      </c>
      <c r="S240">
        <f>IFERROR(J144+MATCH(R240,J240:N240,0)-1,"")</f>
        <v/>
      </c>
      <c r="T240">
        <f>IFERROR(AVERAGE(J240:N240),"")</f>
        <v/>
      </c>
      <c r="U240">
        <f>IFERROR(STDEV(J240:N240),"")</f>
        <v/>
      </c>
      <c r="V240">
        <f>IFERROR(IF(C240="-","",IF(ISBLANK(B240),"",IF(OR(ISNUMBER(FIND("Growth",B240)),ISNUMBER(FIND("Margin",B240))),"",(J240-T240)/U240))),"")</f>
        <v/>
      </c>
      <c r="W240">
        <f>IFERROR(IF(OR(D240="-",ISBLANK(D240)),"",(K240-T240)/U240),"")</f>
        <v/>
      </c>
      <c r="X240">
        <f>IFERROR(IF(OR(E240="-",ISBLANK(E240)),"",(L240-T240)/U240),"")</f>
        <v/>
      </c>
      <c r="Y240">
        <f>IFERROR(IF(OR(F240="-",ISBLANK(F240)),"",(M240-T240)/U240),"")</f>
        <v/>
      </c>
      <c r="Z240">
        <f>IFERROR(IF(OR(G240="-",ISBLANK(G240)),"",(N240-T240)/U240),"")</f>
        <v/>
      </c>
      <c r="AA240">
        <f>IF(MAX(MAX(V240:Z240),ABS(MIN(V240:Z240)))=ABS(MIN(V240:Z240)),MIN(V240:Z240),MAX(V240:Z240))</f>
        <v/>
      </c>
      <c r="AB240">
        <f>IFERROR(V144+MATCH(AA240,V240:Z240,0)-1,"")</f>
        <v/>
      </c>
      <c r="AC240">
        <f>IF(AB240&lt;&gt;"",IF(S240=AB240,"Low",IF(AB240=Q240,"High","")),"")</f>
        <v/>
      </c>
      <c r="AE240">
        <f>IF(ISNUMBER(MATCH("N/A",J240:N240,0)),"",IFERROR((5 * SUMPRODUCT(J144:N144,J240:N240) - PRODUCT(SUM(J144:N144),SUM(J240:N240))) / ((5 * SUM((J144^2)+(K144^2)+(L144^2)+(M144^2)+(N144^2))) - SUM(J144:N144)^2),""))</f>
        <v/>
      </c>
      <c r="AF240">
        <f>IFERROR(CORREL(J144:N144,J240:N240),"")</f>
        <v/>
      </c>
      <c r="AZ240">
        <f>IF(Q240=S240,0,1)</f>
        <v/>
      </c>
      <c r="BA240">
        <f>IF(AZ240=1,IF(Q240="","",IF(Q240=N144,"Yes","No")),"")</f>
        <v/>
      </c>
      <c r="BB240">
        <f>IF(BA240="Yes",P240,"")</f>
        <v/>
      </c>
      <c r="BC240">
        <f>IF(AZ240=1,IF(S240="","",IF(S240=N144,"Yes","No")),"")</f>
        <v/>
      </c>
      <c r="BD240">
        <f>IF(BC240="Yes",R240,"")</f>
        <v/>
      </c>
      <c r="BE240">
        <f>IFERROR(IF(SIGN(AE240)=1,"Increasing",IF(SIGN(AE240)=-1,"Decreasing","")),"")</f>
        <v/>
      </c>
      <c r="BF240">
        <f>IF(OR(AND(BE240="Increasing",BA240="Yes"),AND(BE240="Decreasing",BC240="Yes")),"Yes","No")</f>
        <v/>
      </c>
      <c r="BG240">
        <f>IF(I240="pos_trend","Yes","No")</f>
        <v/>
      </c>
      <c r="BH240">
        <f>IF(AF240&lt;&gt;"",IF(ABS(AF240)&gt;0.8,"Yes","No"),"")</f>
        <v/>
      </c>
    </row>
    <row r="241" spans="1:60">
      <c r="I241">
        <f>IF(AND(K241&gt; J241, L241&gt; K241, M241&gt; L241, N241&gt; M241), "pos_trend", IF(AND(K241&lt; J241, L241&lt; K241, M241&lt; L241, N241&lt; M241), "neg_trend", "N/A"))</f>
        <v/>
      </c>
      <c r="J241">
        <f>IFERROR(IF(TRIM(C241)="-", "N/A", IF(RIGHT(C241,1)=")",IF(RIGHT(C241,2)="T)",-1000000000000*VALUE(MID(C241,2,LEN(C241)-3)),IF(RIGHT(C241,2)="M)",-1000000*VALUE(MID(C241,2,LEN(C241)-3)),IF(RIGHT(C241,2)="B)",-1000000000*VALUE(MID(C241,2,LEN(C241)-3)),IF(RIGHT(C241,2)="k)",-1000*VALUE(MID(C241,2,LEN(C241)-3)),VALUE(SUBSTITUTE(C241,",","")))))),IF(RIGHT(C241,1)="T",1000000000000*VALUE(LEFT(C241,LEN(C241)-1)),IF(RIGHT(C241,1)="M",1000000*VALUE(LEFT(C241,LEN(C241)-1)),IF(RIGHT(C241,1)="B",1000000000*VALUE(LEFT(C241,LEN(C241)-1)),IF(RIGHT(C241,1)="%",0.01*VALUE(LEFT(C241,LEN(C241)-1)),IF(RIGHT(C241,1)="k",1000*VALUE(LEFT(C241,LEN(C241)-1)),VALUE(SUBSTITUTE(C241,",",""))))))))),"N/A")</f>
        <v/>
      </c>
      <c r="K241">
        <f>IFERROR(IF(TRIM(D241)="-", "N/A", IF(RIGHT(D241,1)=")",IF(RIGHT(D241,2)="T)",-1000000000000*VALUE(MID(D241,2,LEN(D241)-3)),IF(RIGHT(D241,2)="M)",-1000000*VALUE(MID(D241,2,LEN(D241)-3)),IF(RIGHT(D241,2)="B)",-1000000000*VALUE(MID(D241,2,LEN(D241)-3)),IF(RIGHT(D241,2)="k)",-1000*VALUE(MID(D241,2,LEN(D241)-3)),VALUE(SUBSTITUTE(D241,",","")))))),IF(RIGHT(D241,1)="T",1000000000000*VALUE(LEFT(D241,LEN(D241)-1)),IF(RIGHT(D241,1)="M",1000000*VALUE(LEFT(D241,LEN(D241)-1)),IF(RIGHT(D241,1)="B",1000000000*VALUE(LEFT(D241,LEN(D241)-1)),IF(RIGHT(D241,1)="%",0.01*VALUE(LEFT(D241,LEN(D241)-1)),IF(RIGHT(D241,1)="k",1000*VALUE(LEFT(D241,LEN(D241)-1)),VALUE(SUBSTITUTE(D241,",",""))))))))),"N/A")</f>
        <v/>
      </c>
      <c r="L241">
        <f>IFERROR(IF(TRIM(E241)="-", "N/A", IF(RIGHT(E241,1)=")",IF(RIGHT(E241,2)="T)",-1000000000000*VALUE(MID(E241,2,LEN(E241)-3)),IF(RIGHT(E241,2)="M)",-1000000*VALUE(MID(E241,2,LEN(E241)-3)),IF(RIGHT(E241,2)="B)",-1000000000*VALUE(MID(E241,2,LEN(E241)-3)),IF(RIGHT(E241,2)="k)",-1000*VALUE(MID(E241,2,LEN(E241)-3)),VALUE(SUBSTITUTE(E241,",","")))))),IF(RIGHT(E241,1)="T",1000000000000*VALUE(LEFT(E241,LEN(E241)-1)),IF(RIGHT(E241,1)="M",1000000*VALUE(LEFT(E241,LEN(E241)-1)),IF(RIGHT(E241,1)="B",1000000000*VALUE(LEFT(E241,LEN(E241)-1)),IF(RIGHT(E241,1)="%",0.01*VALUE(LEFT(E241,LEN(E241)-1)),IF(RIGHT(E241,1)="k",1000*VALUE(LEFT(E241,LEN(E241)-1)),VALUE(SUBSTITUTE(E241,",",""))))))))),"N/A")</f>
        <v/>
      </c>
      <c r="M241">
        <f>IFERROR(IF(TRIM(F241)="-", "N/A", IF(RIGHT(F241,1)=")",IF(RIGHT(F241,2)="T)",-1000000000000*VALUE(MID(F241,2,LEN(F241)-3)),IF(RIGHT(F241,2)="M)",-1000000*VALUE(MID(F241,2,LEN(F241)-3)),IF(RIGHT(F241,2)="B)",-1000000000*VALUE(MID(F241,2,LEN(F241)-3)),IF(RIGHT(F241,2)="k)",-1000*VALUE(MID(F241,2,LEN(F241)-3)),VALUE(SUBSTITUTE(F241,",","")))))),IF(RIGHT(F241,1)="T",1000000000000*VALUE(LEFT(F241,LEN(F241)-1)),IF(RIGHT(F241,1)="M",1000000*VALUE(LEFT(F241,LEN(F241)-1)),IF(RIGHT(F241,1)="B",1000000000*VALUE(LEFT(F241,LEN(F241)-1)),IF(RIGHT(F241,1)="%",0.01*VALUE(LEFT(F241,LEN(F241)-1)),IF(RIGHT(F241,1)="k",1000*VALUE(LEFT(F241,LEN(F241)-1)),VALUE(SUBSTITUTE(F241,",",""))))))))),"N/A")</f>
        <v/>
      </c>
      <c r="N241">
        <f>IFERROR(IF(TRIM(G241)="-", "N/A", IF(RIGHT(G241,1)=")",IF(RIGHT(G241,2)="T)",-1000000000000*VALUE(MID(G241,2,LEN(G241)-3)),IF(RIGHT(G241,2)="M)",-1000000*VALUE(MID(G241,2,LEN(G241)-3)),IF(RIGHT(G241,2)="B)",-1000000000*VALUE(MID(G241,2,LEN(G241)-3)),IF(RIGHT(G241,2)="k)",-1000*VALUE(MID(G241,2,LEN(G241)-3)),VALUE(SUBSTITUTE(G241,",","")))))),IF(RIGHT(G241,1)="T",1000000000000*VALUE(LEFT(G241,LEN(G241)-1)),IF(RIGHT(G241,1)="M",1000000*VALUE(LEFT(G241,LEN(G241)-1)),IF(RIGHT(G241,1)="B",1000000000*VALUE(LEFT(G241,LEN(G241)-1)),IF(RIGHT(G241,1)="%",0.01*VALUE(LEFT(G241,LEN(G241)-1)),IF(RIGHT(G241,1)="k",1000*VALUE(LEFT(G241,LEN(G241)-1)),VALUE(SUBSTITUTE(G241,",",""))))))))),"N/A")</f>
        <v/>
      </c>
      <c r="P241">
        <f>MAX(J241:N241)</f>
        <v/>
      </c>
      <c r="Q241">
        <f>IFERROR(J144+MATCH(P241,J241:N241,0)-1,"")</f>
        <v/>
      </c>
      <c r="R241">
        <f>IF(Q241="","",MIN(J241:N241))</f>
        <v/>
      </c>
      <c r="S241">
        <f>IFERROR(J144+MATCH(R241,J241:N241,0)-1,"")</f>
        <v/>
      </c>
      <c r="T241">
        <f>IFERROR(AVERAGE(J241:N241),"")</f>
        <v/>
      </c>
      <c r="U241">
        <f>IFERROR(STDEV(J241:N241),"")</f>
        <v/>
      </c>
      <c r="V241">
        <f>IFERROR(IF(C241="-","",IF(ISBLANK(B241),"",IF(OR(ISNUMBER(FIND("Growth",B241)),ISNUMBER(FIND("Margin",B241))),"",(J241-T241)/U241))),"")</f>
        <v/>
      </c>
      <c r="W241">
        <f>IFERROR(IF(OR(D241="-",ISBLANK(D241)),"",(K241-T241)/U241),"")</f>
        <v/>
      </c>
      <c r="X241">
        <f>IFERROR(IF(OR(E241="-",ISBLANK(E241)),"",(L241-T241)/U241),"")</f>
        <v/>
      </c>
      <c r="Y241">
        <f>IFERROR(IF(OR(F241="-",ISBLANK(F241)),"",(M241-T241)/U241),"")</f>
        <v/>
      </c>
      <c r="Z241">
        <f>IFERROR(IF(OR(G241="-",ISBLANK(G241)),"",(N241-T241)/U241),"")</f>
        <v/>
      </c>
      <c r="AA241">
        <f>IF(MAX(MAX(V241:Z241),ABS(MIN(V241:Z241)))=ABS(MIN(V241:Z241)),MIN(V241:Z241),MAX(V241:Z241))</f>
        <v/>
      </c>
      <c r="AB241">
        <f>IFERROR(V144+MATCH(AA241,V241:Z241,0)-1,"")</f>
        <v/>
      </c>
      <c r="AC241">
        <f>IF(AB241&lt;&gt;"",IF(S241=AB241,"Low",IF(AB241=Q241,"High","")),"")</f>
        <v/>
      </c>
      <c r="AE241">
        <f>IF(ISNUMBER(MATCH("N/A",J241:N241,0)),"",IFERROR((5 * SUMPRODUCT(J144:N144,J241:N241) - PRODUCT(SUM(J144:N144),SUM(J241:N241))) / ((5 * SUM((J144^2)+(K144^2)+(L144^2)+(M144^2)+(N144^2))) - SUM(J144:N144)^2),""))</f>
        <v/>
      </c>
      <c r="AF241">
        <f>IFERROR(CORREL(J144:N144,J241:N241),"")</f>
        <v/>
      </c>
      <c r="AZ241">
        <f>IF(Q241=S241,0,1)</f>
        <v/>
      </c>
      <c r="BA241">
        <f>IF(AZ241=1,IF(Q241="","",IF(Q241=N144,"Yes","No")),"")</f>
        <v/>
      </c>
      <c r="BB241">
        <f>IF(BA241="Yes",P241,"")</f>
        <v/>
      </c>
      <c r="BC241">
        <f>IF(AZ241=1,IF(S241="","",IF(S241=N144,"Yes","No")),"")</f>
        <v/>
      </c>
      <c r="BD241">
        <f>IF(BC241="Yes",R241,"")</f>
        <v/>
      </c>
      <c r="BE241">
        <f>IFERROR(IF(SIGN(AE241)=1,"Increasing",IF(SIGN(AE241)=-1,"Decreasing","")),"")</f>
        <v/>
      </c>
      <c r="BF241">
        <f>IF(OR(AND(BE241="Increasing",BA241="Yes"),AND(BE241="Decreasing",BC241="Yes")),"Yes","No")</f>
        <v/>
      </c>
      <c r="BG241">
        <f>IF(I241="pos_trend","Yes","No")</f>
        <v/>
      </c>
      <c r="BH241">
        <f>IF(AF241&lt;&gt;"",IF(ABS(AF241)&gt;0.8,"Yes","No"),"")</f>
        <v/>
      </c>
    </row>
    <row r="242" spans="1:60">
      <c r="I242">
        <f>IF(AND(K242&gt; J242, L242&gt; K242, M242&gt; L242, N242&gt; M242), "pos_trend", IF(AND(K242&lt; J242, L242&lt; K242, M242&lt; L242, N242&lt; M242), "neg_trend", "N/A"))</f>
        <v/>
      </c>
      <c r="J242">
        <f>IFERROR(IF(TRIM(C242)="-", "N/A", IF(RIGHT(C242,1)=")",IF(RIGHT(C242,2)="T)",-1000000000000*VALUE(MID(C242,2,LEN(C242)-3)),IF(RIGHT(C242,2)="M)",-1000000*VALUE(MID(C242,2,LEN(C242)-3)),IF(RIGHT(C242,2)="B)",-1000000000*VALUE(MID(C242,2,LEN(C242)-3)),IF(RIGHT(C242,2)="k)",-1000*VALUE(MID(C242,2,LEN(C242)-3)),VALUE(SUBSTITUTE(C242,",","")))))),IF(RIGHT(C242,1)="T",1000000000000*VALUE(LEFT(C242,LEN(C242)-1)),IF(RIGHT(C242,1)="M",1000000*VALUE(LEFT(C242,LEN(C242)-1)),IF(RIGHT(C242,1)="B",1000000000*VALUE(LEFT(C242,LEN(C242)-1)),IF(RIGHT(C242,1)="%",0.01*VALUE(LEFT(C242,LEN(C242)-1)),IF(RIGHT(C242,1)="k",1000*VALUE(LEFT(C242,LEN(C242)-1)),VALUE(SUBSTITUTE(C242,",",""))))))))),"N/A")</f>
        <v/>
      </c>
      <c r="K242">
        <f>IFERROR(IF(TRIM(D242)="-", "N/A", IF(RIGHT(D242,1)=")",IF(RIGHT(D242,2)="T)",-1000000000000*VALUE(MID(D242,2,LEN(D242)-3)),IF(RIGHT(D242,2)="M)",-1000000*VALUE(MID(D242,2,LEN(D242)-3)),IF(RIGHT(D242,2)="B)",-1000000000*VALUE(MID(D242,2,LEN(D242)-3)),IF(RIGHT(D242,2)="k)",-1000*VALUE(MID(D242,2,LEN(D242)-3)),VALUE(SUBSTITUTE(D242,",","")))))),IF(RIGHT(D242,1)="T",1000000000000*VALUE(LEFT(D242,LEN(D242)-1)),IF(RIGHT(D242,1)="M",1000000*VALUE(LEFT(D242,LEN(D242)-1)),IF(RIGHT(D242,1)="B",1000000000*VALUE(LEFT(D242,LEN(D242)-1)),IF(RIGHT(D242,1)="%",0.01*VALUE(LEFT(D242,LEN(D242)-1)),IF(RIGHT(D242,1)="k",1000*VALUE(LEFT(D242,LEN(D242)-1)),VALUE(SUBSTITUTE(D242,",",""))))))))),"N/A")</f>
        <v/>
      </c>
      <c r="L242">
        <f>IFERROR(IF(TRIM(E242)="-", "N/A", IF(RIGHT(E242,1)=")",IF(RIGHT(E242,2)="T)",-1000000000000*VALUE(MID(E242,2,LEN(E242)-3)),IF(RIGHT(E242,2)="M)",-1000000*VALUE(MID(E242,2,LEN(E242)-3)),IF(RIGHT(E242,2)="B)",-1000000000*VALUE(MID(E242,2,LEN(E242)-3)),IF(RIGHT(E242,2)="k)",-1000*VALUE(MID(E242,2,LEN(E242)-3)),VALUE(SUBSTITUTE(E242,",","")))))),IF(RIGHT(E242,1)="T",1000000000000*VALUE(LEFT(E242,LEN(E242)-1)),IF(RIGHT(E242,1)="M",1000000*VALUE(LEFT(E242,LEN(E242)-1)),IF(RIGHT(E242,1)="B",1000000000*VALUE(LEFT(E242,LEN(E242)-1)),IF(RIGHT(E242,1)="%",0.01*VALUE(LEFT(E242,LEN(E242)-1)),IF(RIGHT(E242,1)="k",1000*VALUE(LEFT(E242,LEN(E242)-1)),VALUE(SUBSTITUTE(E242,",",""))))))))),"N/A")</f>
        <v/>
      </c>
      <c r="M242">
        <f>IFERROR(IF(TRIM(F242)="-", "N/A", IF(RIGHT(F242,1)=")",IF(RIGHT(F242,2)="T)",-1000000000000*VALUE(MID(F242,2,LEN(F242)-3)),IF(RIGHT(F242,2)="M)",-1000000*VALUE(MID(F242,2,LEN(F242)-3)),IF(RIGHT(F242,2)="B)",-1000000000*VALUE(MID(F242,2,LEN(F242)-3)),IF(RIGHT(F242,2)="k)",-1000*VALUE(MID(F242,2,LEN(F242)-3)),VALUE(SUBSTITUTE(F242,",","")))))),IF(RIGHT(F242,1)="T",1000000000000*VALUE(LEFT(F242,LEN(F242)-1)),IF(RIGHT(F242,1)="M",1000000*VALUE(LEFT(F242,LEN(F242)-1)),IF(RIGHT(F242,1)="B",1000000000*VALUE(LEFT(F242,LEN(F242)-1)),IF(RIGHT(F242,1)="%",0.01*VALUE(LEFT(F242,LEN(F242)-1)),IF(RIGHT(F242,1)="k",1000*VALUE(LEFT(F242,LEN(F242)-1)),VALUE(SUBSTITUTE(F242,",",""))))))))),"N/A")</f>
        <v/>
      </c>
      <c r="N242">
        <f>IFERROR(IF(TRIM(G242)="-", "N/A", IF(RIGHT(G242,1)=")",IF(RIGHT(G242,2)="T)",-1000000000000*VALUE(MID(G242,2,LEN(G242)-3)),IF(RIGHT(G242,2)="M)",-1000000*VALUE(MID(G242,2,LEN(G242)-3)),IF(RIGHT(G242,2)="B)",-1000000000*VALUE(MID(G242,2,LEN(G242)-3)),IF(RIGHT(G242,2)="k)",-1000*VALUE(MID(G242,2,LEN(G242)-3)),VALUE(SUBSTITUTE(G242,",","")))))),IF(RIGHT(G242,1)="T",1000000000000*VALUE(LEFT(G242,LEN(G242)-1)),IF(RIGHT(G242,1)="M",1000000*VALUE(LEFT(G242,LEN(G242)-1)),IF(RIGHT(G242,1)="B",1000000000*VALUE(LEFT(G242,LEN(G242)-1)),IF(RIGHT(G242,1)="%",0.01*VALUE(LEFT(G242,LEN(G242)-1)),IF(RIGHT(G242,1)="k",1000*VALUE(LEFT(G242,LEN(G242)-1)),VALUE(SUBSTITUTE(G242,",",""))))))))),"N/A")</f>
        <v/>
      </c>
      <c r="P242">
        <f>MAX(J242:N242)</f>
        <v/>
      </c>
      <c r="Q242">
        <f>IFERROR(J144+MATCH(P242,J242:N242,0)-1,"")</f>
        <v/>
      </c>
      <c r="R242">
        <f>IF(Q242="","",MIN(J242:N242))</f>
        <v/>
      </c>
      <c r="S242">
        <f>IFERROR(J144+MATCH(R242,J242:N242,0)-1,"")</f>
        <v/>
      </c>
      <c r="T242">
        <f>IFERROR(AVERAGE(J242:N242),"")</f>
        <v/>
      </c>
      <c r="U242">
        <f>IFERROR(STDEV(J242:N242),"")</f>
        <v/>
      </c>
      <c r="V242">
        <f>IFERROR(IF(C242="-","",IF(ISBLANK(B242),"",IF(OR(ISNUMBER(FIND("Growth",B242)),ISNUMBER(FIND("Margin",B242))),"",(J242-T242)/U242))),"")</f>
        <v/>
      </c>
      <c r="W242">
        <f>IFERROR(IF(OR(D242="-",ISBLANK(D242)),"",(K242-T242)/U242),"")</f>
        <v/>
      </c>
      <c r="X242">
        <f>IFERROR(IF(OR(E242="-",ISBLANK(E242)),"",(L242-T242)/U242),"")</f>
        <v/>
      </c>
      <c r="Y242">
        <f>IFERROR(IF(OR(F242="-",ISBLANK(F242)),"",(M242-T242)/U242),"")</f>
        <v/>
      </c>
      <c r="Z242">
        <f>IFERROR(IF(OR(G242="-",ISBLANK(G242)),"",(N242-T242)/U242),"")</f>
        <v/>
      </c>
      <c r="AA242">
        <f>IF(MAX(MAX(V242:Z242),ABS(MIN(V242:Z242)))=ABS(MIN(V242:Z242)),MIN(V242:Z242),MAX(V242:Z242))</f>
        <v/>
      </c>
      <c r="AB242">
        <f>IFERROR(V144+MATCH(AA242,V242:Z242,0)-1,"")</f>
        <v/>
      </c>
      <c r="AC242">
        <f>IF(AB242&lt;&gt;"",IF(S242=AB242,"Low",IF(AB242=Q242,"High","")),"")</f>
        <v/>
      </c>
      <c r="AE242">
        <f>IF(ISNUMBER(MATCH("N/A",J242:N242,0)),"",IFERROR((5 * SUMPRODUCT(J144:N144,J242:N242) - PRODUCT(SUM(J144:N144),SUM(J242:N242))) / ((5 * SUM((J144^2)+(K144^2)+(L144^2)+(M144^2)+(N144^2))) - SUM(J144:N144)^2),""))</f>
        <v/>
      </c>
      <c r="AF242">
        <f>IFERROR(CORREL(J144:N144,J242:N242),"")</f>
        <v/>
      </c>
      <c r="AZ242">
        <f>IF(Q242=S242,0,1)</f>
        <v/>
      </c>
      <c r="BA242">
        <f>IF(AZ242=1,IF(Q242="","",IF(Q242=N144,"Yes","No")),"")</f>
        <v/>
      </c>
      <c r="BB242">
        <f>IF(BA242="Yes",P242,"")</f>
        <v/>
      </c>
      <c r="BC242">
        <f>IF(AZ242=1,IF(S242="","",IF(S242=N144,"Yes","No")),"")</f>
        <v/>
      </c>
      <c r="BD242">
        <f>IF(BC242="Yes",R242,"")</f>
        <v/>
      </c>
      <c r="BE242">
        <f>IFERROR(IF(SIGN(AE242)=1,"Increasing",IF(SIGN(AE242)=-1,"Decreasing","")),"")</f>
        <v/>
      </c>
      <c r="BF242">
        <f>IF(OR(AND(BE242="Increasing",BA242="Yes"),AND(BE242="Decreasing",BC242="Yes")),"Yes","No")</f>
        <v/>
      </c>
      <c r="BG242">
        <f>IF(I242="pos_trend","Yes","No")</f>
        <v/>
      </c>
      <c r="BH242">
        <f>IF(AF242&lt;&gt;"",IF(ABS(AF242)&gt;0.8,"Yes","No"),"")</f>
        <v/>
      </c>
    </row>
    <row r="243" spans="1:60">
      <c r="I243">
        <f>IF(AND(K243&gt; J243, L243&gt; K243, M243&gt; L243, N243&gt; M243), "pos_trend", IF(AND(K243&lt; J243, L243&lt; K243, M243&lt; L243, N243&lt; M243), "neg_trend", "N/A"))</f>
        <v/>
      </c>
      <c r="J243">
        <f>IFERROR(IF(TRIM(C243)="-", "N/A", IF(RIGHT(C243,1)=")",IF(RIGHT(C243,2)="T)",-1000000000000*VALUE(MID(C243,2,LEN(C243)-3)),IF(RIGHT(C243,2)="M)",-1000000*VALUE(MID(C243,2,LEN(C243)-3)),IF(RIGHT(C243,2)="B)",-1000000000*VALUE(MID(C243,2,LEN(C243)-3)),IF(RIGHT(C243,2)="k)",-1000*VALUE(MID(C243,2,LEN(C243)-3)),VALUE(SUBSTITUTE(C243,",","")))))),IF(RIGHT(C243,1)="T",1000000000000*VALUE(LEFT(C243,LEN(C243)-1)),IF(RIGHT(C243,1)="M",1000000*VALUE(LEFT(C243,LEN(C243)-1)),IF(RIGHT(C243,1)="B",1000000000*VALUE(LEFT(C243,LEN(C243)-1)),IF(RIGHT(C243,1)="%",0.01*VALUE(LEFT(C243,LEN(C243)-1)),IF(RIGHT(C243,1)="k",1000*VALUE(LEFT(C243,LEN(C243)-1)),VALUE(SUBSTITUTE(C243,",",""))))))))),"N/A")</f>
        <v/>
      </c>
      <c r="K243">
        <f>IFERROR(IF(TRIM(D243)="-", "N/A", IF(RIGHT(D243,1)=")",IF(RIGHT(D243,2)="T)",-1000000000000*VALUE(MID(D243,2,LEN(D243)-3)),IF(RIGHT(D243,2)="M)",-1000000*VALUE(MID(D243,2,LEN(D243)-3)),IF(RIGHT(D243,2)="B)",-1000000000*VALUE(MID(D243,2,LEN(D243)-3)),IF(RIGHT(D243,2)="k)",-1000*VALUE(MID(D243,2,LEN(D243)-3)),VALUE(SUBSTITUTE(D243,",","")))))),IF(RIGHT(D243,1)="T",1000000000000*VALUE(LEFT(D243,LEN(D243)-1)),IF(RIGHT(D243,1)="M",1000000*VALUE(LEFT(D243,LEN(D243)-1)),IF(RIGHT(D243,1)="B",1000000000*VALUE(LEFT(D243,LEN(D243)-1)),IF(RIGHT(D243,1)="%",0.01*VALUE(LEFT(D243,LEN(D243)-1)),IF(RIGHT(D243,1)="k",1000*VALUE(LEFT(D243,LEN(D243)-1)),VALUE(SUBSTITUTE(D243,",",""))))))))),"N/A")</f>
        <v/>
      </c>
      <c r="L243">
        <f>IFERROR(IF(TRIM(E243)="-", "N/A", IF(RIGHT(E243,1)=")",IF(RIGHT(E243,2)="T)",-1000000000000*VALUE(MID(E243,2,LEN(E243)-3)),IF(RIGHT(E243,2)="M)",-1000000*VALUE(MID(E243,2,LEN(E243)-3)),IF(RIGHT(E243,2)="B)",-1000000000*VALUE(MID(E243,2,LEN(E243)-3)),IF(RIGHT(E243,2)="k)",-1000*VALUE(MID(E243,2,LEN(E243)-3)),VALUE(SUBSTITUTE(E243,",","")))))),IF(RIGHT(E243,1)="T",1000000000000*VALUE(LEFT(E243,LEN(E243)-1)),IF(RIGHT(E243,1)="M",1000000*VALUE(LEFT(E243,LEN(E243)-1)),IF(RIGHT(E243,1)="B",1000000000*VALUE(LEFT(E243,LEN(E243)-1)),IF(RIGHT(E243,1)="%",0.01*VALUE(LEFT(E243,LEN(E243)-1)),IF(RIGHT(E243,1)="k",1000*VALUE(LEFT(E243,LEN(E243)-1)),VALUE(SUBSTITUTE(E243,",",""))))))))),"N/A")</f>
        <v/>
      </c>
      <c r="M243">
        <f>IFERROR(IF(TRIM(F243)="-", "N/A", IF(RIGHT(F243,1)=")",IF(RIGHT(F243,2)="T)",-1000000000000*VALUE(MID(F243,2,LEN(F243)-3)),IF(RIGHT(F243,2)="M)",-1000000*VALUE(MID(F243,2,LEN(F243)-3)),IF(RIGHT(F243,2)="B)",-1000000000*VALUE(MID(F243,2,LEN(F243)-3)),IF(RIGHT(F243,2)="k)",-1000*VALUE(MID(F243,2,LEN(F243)-3)),VALUE(SUBSTITUTE(F243,",","")))))),IF(RIGHT(F243,1)="T",1000000000000*VALUE(LEFT(F243,LEN(F243)-1)),IF(RIGHT(F243,1)="M",1000000*VALUE(LEFT(F243,LEN(F243)-1)),IF(RIGHT(F243,1)="B",1000000000*VALUE(LEFT(F243,LEN(F243)-1)),IF(RIGHT(F243,1)="%",0.01*VALUE(LEFT(F243,LEN(F243)-1)),IF(RIGHT(F243,1)="k",1000*VALUE(LEFT(F243,LEN(F243)-1)),VALUE(SUBSTITUTE(F243,",",""))))))))),"N/A")</f>
        <v/>
      </c>
      <c r="N243">
        <f>IFERROR(IF(TRIM(G243)="-", "N/A", IF(RIGHT(G243,1)=")",IF(RIGHT(G243,2)="T)",-1000000000000*VALUE(MID(G243,2,LEN(G243)-3)),IF(RIGHT(G243,2)="M)",-1000000*VALUE(MID(G243,2,LEN(G243)-3)),IF(RIGHT(G243,2)="B)",-1000000000*VALUE(MID(G243,2,LEN(G243)-3)),IF(RIGHT(G243,2)="k)",-1000*VALUE(MID(G243,2,LEN(G243)-3)),VALUE(SUBSTITUTE(G243,",","")))))),IF(RIGHT(G243,1)="T",1000000000000*VALUE(LEFT(G243,LEN(G243)-1)),IF(RIGHT(G243,1)="M",1000000*VALUE(LEFT(G243,LEN(G243)-1)),IF(RIGHT(G243,1)="B",1000000000*VALUE(LEFT(G243,LEN(G243)-1)),IF(RIGHT(G243,1)="%",0.01*VALUE(LEFT(G243,LEN(G243)-1)),IF(RIGHT(G243,1)="k",1000*VALUE(LEFT(G243,LEN(G243)-1)),VALUE(SUBSTITUTE(G243,",",""))))))))),"N/A")</f>
        <v/>
      </c>
      <c r="P243">
        <f>MAX(J243:N243)</f>
        <v/>
      </c>
      <c r="Q243">
        <f>IFERROR(J144+MATCH(P243,J243:N243,0)-1,"")</f>
        <v/>
      </c>
      <c r="R243">
        <f>IF(Q243="","",MIN(J243:N243))</f>
        <v/>
      </c>
      <c r="S243">
        <f>IFERROR(J144+MATCH(R243,J243:N243,0)-1,"")</f>
        <v/>
      </c>
      <c r="T243">
        <f>IFERROR(AVERAGE(J243:N243),"")</f>
        <v/>
      </c>
      <c r="U243">
        <f>IFERROR(STDEV(J243:N243),"")</f>
        <v/>
      </c>
      <c r="V243">
        <f>IFERROR(IF(C243="-","",IF(ISBLANK(B243),"",IF(OR(ISNUMBER(FIND("Growth",B243)),ISNUMBER(FIND("Margin",B243))),"",(J243-T243)/U243))),"")</f>
        <v/>
      </c>
      <c r="W243">
        <f>IFERROR(IF(OR(D243="-",ISBLANK(D243)),"",(K243-T243)/U243),"")</f>
        <v/>
      </c>
      <c r="X243">
        <f>IFERROR(IF(OR(E243="-",ISBLANK(E243)),"",(L243-T243)/U243),"")</f>
        <v/>
      </c>
      <c r="Y243">
        <f>IFERROR(IF(OR(F243="-",ISBLANK(F243)),"",(M243-T243)/U243),"")</f>
        <v/>
      </c>
      <c r="Z243">
        <f>IFERROR(IF(OR(G243="-",ISBLANK(G243)),"",(N243-T243)/U243),"")</f>
        <v/>
      </c>
      <c r="AA243">
        <f>IF(MAX(MAX(V243:Z243),ABS(MIN(V243:Z243)))=ABS(MIN(V243:Z243)),MIN(V243:Z243),MAX(V243:Z243))</f>
        <v/>
      </c>
      <c r="AB243">
        <f>IFERROR(V144+MATCH(AA243,V243:Z243,0)-1,"")</f>
        <v/>
      </c>
      <c r="AC243">
        <f>IF(AB243&lt;&gt;"",IF(S243=AB243,"Low",IF(AB243=Q243,"High","")),"")</f>
        <v/>
      </c>
      <c r="AE243">
        <f>IF(ISNUMBER(MATCH("N/A",J243:N243,0)),"",IFERROR((5 * SUMPRODUCT(J144:N144,J243:N243) - PRODUCT(SUM(J144:N144),SUM(J243:N243))) / ((5 * SUM((J144^2)+(K144^2)+(L144^2)+(M144^2)+(N144^2))) - SUM(J144:N144)^2),""))</f>
        <v/>
      </c>
      <c r="AF243">
        <f>IFERROR(CORREL(J144:N144,J243:N243),"")</f>
        <v/>
      </c>
      <c r="AZ243">
        <f>IF(Q243=S243,0,1)</f>
        <v/>
      </c>
      <c r="BA243">
        <f>IF(AZ243=1,IF(Q243="","",IF(Q243=N144,"Yes","No")),"")</f>
        <v/>
      </c>
      <c r="BB243">
        <f>IF(BA243="Yes",P243,"")</f>
        <v/>
      </c>
      <c r="BC243">
        <f>IF(AZ243=1,IF(S243="","",IF(S243=N144,"Yes","No")),"")</f>
        <v/>
      </c>
      <c r="BD243">
        <f>IF(BC243="Yes",R243,"")</f>
        <v/>
      </c>
      <c r="BE243">
        <f>IFERROR(IF(SIGN(AE243)=1,"Increasing",IF(SIGN(AE243)=-1,"Decreasing","")),"")</f>
        <v/>
      </c>
      <c r="BF243">
        <f>IF(OR(AND(BE243="Increasing",BA243="Yes"),AND(BE243="Decreasing",BC243="Yes")),"Yes","No")</f>
        <v/>
      </c>
      <c r="BG243">
        <f>IF(I243="pos_trend","Yes","No")</f>
        <v/>
      </c>
      <c r="BH243">
        <f>IF(AF243&lt;&gt;"",IF(ABS(AF243)&gt;0.8,"Yes","No"),"")</f>
        <v/>
      </c>
    </row>
    <row r="244" spans="1:60">
      <c r="I244">
        <f>IF(AND(K244&gt; J244, L244&gt; K244, M244&gt; L244, N244&gt; M244), "pos_trend", IF(AND(K244&lt; J244, L244&lt; K244, M244&lt; L244, N244&lt; M244), "neg_trend", "N/A"))</f>
        <v/>
      </c>
      <c r="J244">
        <f>IFERROR(IF(TRIM(C244)="-", "N/A", IF(RIGHT(C244,1)=")",IF(RIGHT(C244,2)="T)",-1000000000000*VALUE(MID(C244,2,LEN(C244)-3)),IF(RIGHT(C244,2)="M)",-1000000*VALUE(MID(C244,2,LEN(C244)-3)),IF(RIGHT(C244,2)="B)",-1000000000*VALUE(MID(C244,2,LEN(C244)-3)),IF(RIGHT(C244,2)="k)",-1000*VALUE(MID(C244,2,LEN(C244)-3)),VALUE(SUBSTITUTE(C244,",","")))))),IF(RIGHT(C244,1)="T",1000000000000*VALUE(LEFT(C244,LEN(C244)-1)),IF(RIGHT(C244,1)="M",1000000*VALUE(LEFT(C244,LEN(C244)-1)),IF(RIGHT(C244,1)="B",1000000000*VALUE(LEFT(C244,LEN(C244)-1)),IF(RIGHT(C244,1)="%",0.01*VALUE(LEFT(C244,LEN(C244)-1)),IF(RIGHT(C244,1)="k",1000*VALUE(LEFT(C244,LEN(C244)-1)),VALUE(SUBSTITUTE(C244,",",""))))))))),"N/A")</f>
        <v/>
      </c>
      <c r="K244">
        <f>IFERROR(IF(TRIM(D244)="-", "N/A", IF(RIGHT(D244,1)=")",IF(RIGHT(D244,2)="T)",-1000000000000*VALUE(MID(D244,2,LEN(D244)-3)),IF(RIGHT(D244,2)="M)",-1000000*VALUE(MID(D244,2,LEN(D244)-3)),IF(RIGHT(D244,2)="B)",-1000000000*VALUE(MID(D244,2,LEN(D244)-3)),IF(RIGHT(D244,2)="k)",-1000*VALUE(MID(D244,2,LEN(D244)-3)),VALUE(SUBSTITUTE(D244,",","")))))),IF(RIGHT(D244,1)="T",1000000000000*VALUE(LEFT(D244,LEN(D244)-1)),IF(RIGHT(D244,1)="M",1000000*VALUE(LEFT(D244,LEN(D244)-1)),IF(RIGHT(D244,1)="B",1000000000*VALUE(LEFT(D244,LEN(D244)-1)),IF(RIGHT(D244,1)="%",0.01*VALUE(LEFT(D244,LEN(D244)-1)),IF(RIGHT(D244,1)="k",1000*VALUE(LEFT(D244,LEN(D244)-1)),VALUE(SUBSTITUTE(D244,",",""))))))))),"N/A")</f>
        <v/>
      </c>
      <c r="L244">
        <f>IFERROR(IF(TRIM(E244)="-", "N/A", IF(RIGHT(E244,1)=")",IF(RIGHT(E244,2)="T)",-1000000000000*VALUE(MID(E244,2,LEN(E244)-3)),IF(RIGHT(E244,2)="M)",-1000000*VALUE(MID(E244,2,LEN(E244)-3)),IF(RIGHT(E244,2)="B)",-1000000000*VALUE(MID(E244,2,LEN(E244)-3)),IF(RIGHT(E244,2)="k)",-1000*VALUE(MID(E244,2,LEN(E244)-3)),VALUE(SUBSTITUTE(E244,",","")))))),IF(RIGHT(E244,1)="T",1000000000000*VALUE(LEFT(E244,LEN(E244)-1)),IF(RIGHT(E244,1)="M",1000000*VALUE(LEFT(E244,LEN(E244)-1)),IF(RIGHT(E244,1)="B",1000000000*VALUE(LEFT(E244,LEN(E244)-1)),IF(RIGHT(E244,1)="%",0.01*VALUE(LEFT(E244,LEN(E244)-1)),IF(RIGHT(E244,1)="k",1000*VALUE(LEFT(E244,LEN(E244)-1)),VALUE(SUBSTITUTE(E244,",",""))))))))),"N/A")</f>
        <v/>
      </c>
      <c r="M244">
        <f>IFERROR(IF(TRIM(F244)="-", "N/A", IF(RIGHT(F244,1)=")",IF(RIGHT(F244,2)="T)",-1000000000000*VALUE(MID(F244,2,LEN(F244)-3)),IF(RIGHT(F244,2)="M)",-1000000*VALUE(MID(F244,2,LEN(F244)-3)),IF(RIGHT(F244,2)="B)",-1000000000*VALUE(MID(F244,2,LEN(F244)-3)),IF(RIGHT(F244,2)="k)",-1000*VALUE(MID(F244,2,LEN(F244)-3)),VALUE(SUBSTITUTE(F244,",","")))))),IF(RIGHT(F244,1)="T",1000000000000*VALUE(LEFT(F244,LEN(F244)-1)),IF(RIGHT(F244,1)="M",1000000*VALUE(LEFT(F244,LEN(F244)-1)),IF(RIGHT(F244,1)="B",1000000000*VALUE(LEFT(F244,LEN(F244)-1)),IF(RIGHT(F244,1)="%",0.01*VALUE(LEFT(F244,LEN(F244)-1)),IF(RIGHT(F244,1)="k",1000*VALUE(LEFT(F244,LEN(F244)-1)),VALUE(SUBSTITUTE(F244,",",""))))))))),"N/A")</f>
        <v/>
      </c>
      <c r="N244">
        <f>IFERROR(IF(TRIM(G244)="-", "N/A", IF(RIGHT(G244,1)=")",IF(RIGHT(G244,2)="T)",-1000000000000*VALUE(MID(G244,2,LEN(G244)-3)),IF(RIGHT(G244,2)="M)",-1000000*VALUE(MID(G244,2,LEN(G244)-3)),IF(RIGHT(G244,2)="B)",-1000000000*VALUE(MID(G244,2,LEN(G244)-3)),IF(RIGHT(G244,2)="k)",-1000*VALUE(MID(G244,2,LEN(G244)-3)),VALUE(SUBSTITUTE(G244,",","")))))),IF(RIGHT(G244,1)="T",1000000000000*VALUE(LEFT(G244,LEN(G244)-1)),IF(RIGHT(G244,1)="M",1000000*VALUE(LEFT(G244,LEN(G244)-1)),IF(RIGHT(G244,1)="B",1000000000*VALUE(LEFT(G244,LEN(G244)-1)),IF(RIGHT(G244,1)="%",0.01*VALUE(LEFT(G244,LEN(G244)-1)),IF(RIGHT(G244,1)="k",1000*VALUE(LEFT(G244,LEN(G244)-1)),VALUE(SUBSTITUTE(G244,",",""))))))))),"N/A")</f>
        <v/>
      </c>
      <c r="P244">
        <f>MAX(J244:N244)</f>
        <v/>
      </c>
      <c r="Q244">
        <f>IFERROR(J144+MATCH(P244,J244:N244,0)-1,"")</f>
        <v/>
      </c>
      <c r="R244">
        <f>IF(Q244="","",MIN(J244:N244))</f>
        <v/>
      </c>
      <c r="S244">
        <f>IFERROR(J144+MATCH(R244,J244:N244,0)-1,"")</f>
        <v/>
      </c>
      <c r="T244">
        <f>IFERROR(AVERAGE(J244:N244),"")</f>
        <v/>
      </c>
      <c r="U244">
        <f>IFERROR(STDEV(J244:N244),"")</f>
        <v/>
      </c>
      <c r="V244">
        <f>IFERROR(IF(C244="-","",IF(ISBLANK(B244),"",IF(OR(ISNUMBER(FIND("Growth",B244)),ISNUMBER(FIND("Margin",B244))),"",(J244-T244)/U244))),"")</f>
        <v/>
      </c>
      <c r="W244">
        <f>IFERROR(IF(OR(D244="-",ISBLANK(D244)),"",(K244-T244)/U244),"")</f>
        <v/>
      </c>
      <c r="X244">
        <f>IFERROR(IF(OR(E244="-",ISBLANK(E244)),"",(L244-T244)/U244),"")</f>
        <v/>
      </c>
      <c r="Y244">
        <f>IFERROR(IF(OR(F244="-",ISBLANK(F244)),"",(M244-T244)/U244),"")</f>
        <v/>
      </c>
      <c r="Z244">
        <f>IFERROR(IF(OR(G244="-",ISBLANK(G244)),"",(N244-T244)/U244),"")</f>
        <v/>
      </c>
      <c r="AA244">
        <f>IF(MAX(MAX(V244:Z244),ABS(MIN(V244:Z244)))=ABS(MIN(V244:Z244)),MIN(V244:Z244),MAX(V244:Z244))</f>
        <v/>
      </c>
      <c r="AB244">
        <f>IFERROR(V144+MATCH(AA244,V244:Z244,0)-1,"")</f>
        <v/>
      </c>
      <c r="AC244">
        <f>IF(AB244&lt;&gt;"",IF(S244=AB244,"Low",IF(AB244=Q244,"High","")),"")</f>
        <v/>
      </c>
      <c r="AE244">
        <f>IF(ISNUMBER(MATCH("N/A",J244:N244,0)),"",IFERROR((5 * SUMPRODUCT(J144:N144,J244:N244) - PRODUCT(SUM(J144:N144),SUM(J244:N244))) / ((5 * SUM((J144^2)+(K144^2)+(L144^2)+(M144^2)+(N144^2))) - SUM(J144:N144)^2),""))</f>
        <v/>
      </c>
      <c r="AF244">
        <f>IFERROR(CORREL(J144:N144,J244:N244),"")</f>
        <v/>
      </c>
      <c r="AZ244">
        <f>IF(Q244=S244,0,1)</f>
        <v/>
      </c>
      <c r="BA244">
        <f>IF(AZ244=1,IF(Q244="","",IF(Q244=N144,"Yes","No")),"")</f>
        <v/>
      </c>
      <c r="BB244">
        <f>IF(BA244="Yes",P244,"")</f>
        <v/>
      </c>
      <c r="BC244">
        <f>IF(AZ244=1,IF(S244="","",IF(S244=N144,"Yes","No")),"")</f>
        <v/>
      </c>
      <c r="BD244">
        <f>IF(BC244="Yes",R244,"")</f>
        <v/>
      </c>
      <c r="BE244">
        <f>IFERROR(IF(SIGN(AE244)=1,"Increasing",IF(SIGN(AE244)=-1,"Decreasing","")),"")</f>
        <v/>
      </c>
      <c r="BF244">
        <f>IF(OR(AND(BE244="Increasing",BA244="Yes"),AND(BE244="Decreasing",BC244="Yes")),"Yes","No")</f>
        <v/>
      </c>
      <c r="BG244">
        <f>IF(I244="pos_trend","Yes","No")</f>
        <v/>
      </c>
      <c r="BH244">
        <f>IF(AF244&lt;&gt;"",IF(ABS(AF244)&gt;0.8,"Yes","No"),"")</f>
        <v/>
      </c>
    </row>
    <row r="245" spans="1:60">
      <c r="I245">
        <f>IF(AND(K245&gt; J245, L245&gt; K245, M245&gt; L245, N245&gt; M245), "pos_trend", IF(AND(K245&lt; J245, L245&lt; K245, M245&lt; L245, N245&lt; M245), "neg_trend", "N/A"))</f>
        <v/>
      </c>
      <c r="J245">
        <f>IFERROR(IF(TRIM(C245)="-", "N/A", IF(RIGHT(C245,1)=")",IF(RIGHT(C245,2)="T)",-1000000000000*VALUE(MID(C245,2,LEN(C245)-3)),IF(RIGHT(C245,2)="M)",-1000000*VALUE(MID(C245,2,LEN(C245)-3)),IF(RIGHT(C245,2)="B)",-1000000000*VALUE(MID(C245,2,LEN(C245)-3)),IF(RIGHT(C245,2)="k)",-1000*VALUE(MID(C245,2,LEN(C245)-3)),VALUE(SUBSTITUTE(C245,",","")))))),IF(RIGHT(C245,1)="T",1000000000000*VALUE(LEFT(C245,LEN(C245)-1)),IF(RIGHT(C245,1)="M",1000000*VALUE(LEFT(C245,LEN(C245)-1)),IF(RIGHT(C245,1)="B",1000000000*VALUE(LEFT(C245,LEN(C245)-1)),IF(RIGHT(C245,1)="%",0.01*VALUE(LEFT(C245,LEN(C245)-1)),IF(RIGHT(C245,1)="k",1000*VALUE(LEFT(C245,LEN(C245)-1)),VALUE(SUBSTITUTE(C245,",",""))))))))),"N/A")</f>
        <v/>
      </c>
      <c r="K245">
        <f>IFERROR(IF(TRIM(D245)="-", "N/A", IF(RIGHT(D245,1)=")",IF(RIGHT(D245,2)="T)",-1000000000000*VALUE(MID(D245,2,LEN(D245)-3)),IF(RIGHT(D245,2)="M)",-1000000*VALUE(MID(D245,2,LEN(D245)-3)),IF(RIGHT(D245,2)="B)",-1000000000*VALUE(MID(D245,2,LEN(D245)-3)),IF(RIGHT(D245,2)="k)",-1000*VALUE(MID(D245,2,LEN(D245)-3)),VALUE(SUBSTITUTE(D245,",","")))))),IF(RIGHT(D245,1)="T",1000000000000*VALUE(LEFT(D245,LEN(D245)-1)),IF(RIGHT(D245,1)="M",1000000*VALUE(LEFT(D245,LEN(D245)-1)),IF(RIGHT(D245,1)="B",1000000000*VALUE(LEFT(D245,LEN(D245)-1)),IF(RIGHT(D245,1)="%",0.01*VALUE(LEFT(D245,LEN(D245)-1)),IF(RIGHT(D245,1)="k",1000*VALUE(LEFT(D245,LEN(D245)-1)),VALUE(SUBSTITUTE(D245,",",""))))))))),"N/A")</f>
        <v/>
      </c>
      <c r="L245">
        <f>IFERROR(IF(TRIM(E245)="-", "N/A", IF(RIGHT(E245,1)=")",IF(RIGHT(E245,2)="T)",-1000000000000*VALUE(MID(E245,2,LEN(E245)-3)),IF(RIGHT(E245,2)="M)",-1000000*VALUE(MID(E245,2,LEN(E245)-3)),IF(RIGHT(E245,2)="B)",-1000000000*VALUE(MID(E245,2,LEN(E245)-3)),IF(RIGHT(E245,2)="k)",-1000*VALUE(MID(E245,2,LEN(E245)-3)),VALUE(SUBSTITUTE(E245,",","")))))),IF(RIGHT(E245,1)="T",1000000000000*VALUE(LEFT(E245,LEN(E245)-1)),IF(RIGHT(E245,1)="M",1000000*VALUE(LEFT(E245,LEN(E245)-1)),IF(RIGHT(E245,1)="B",1000000000*VALUE(LEFT(E245,LEN(E245)-1)),IF(RIGHT(E245,1)="%",0.01*VALUE(LEFT(E245,LEN(E245)-1)),IF(RIGHT(E245,1)="k",1000*VALUE(LEFT(E245,LEN(E245)-1)),VALUE(SUBSTITUTE(E245,",",""))))))))),"N/A")</f>
        <v/>
      </c>
      <c r="M245">
        <f>IFERROR(IF(TRIM(F245)="-", "N/A", IF(RIGHT(F245,1)=")",IF(RIGHT(F245,2)="T)",-1000000000000*VALUE(MID(F245,2,LEN(F245)-3)),IF(RIGHT(F245,2)="M)",-1000000*VALUE(MID(F245,2,LEN(F245)-3)),IF(RIGHT(F245,2)="B)",-1000000000*VALUE(MID(F245,2,LEN(F245)-3)),IF(RIGHT(F245,2)="k)",-1000*VALUE(MID(F245,2,LEN(F245)-3)),VALUE(SUBSTITUTE(F245,",","")))))),IF(RIGHT(F245,1)="T",1000000000000*VALUE(LEFT(F245,LEN(F245)-1)),IF(RIGHT(F245,1)="M",1000000*VALUE(LEFT(F245,LEN(F245)-1)),IF(RIGHT(F245,1)="B",1000000000*VALUE(LEFT(F245,LEN(F245)-1)),IF(RIGHT(F245,1)="%",0.01*VALUE(LEFT(F245,LEN(F245)-1)),IF(RIGHT(F245,1)="k",1000*VALUE(LEFT(F245,LEN(F245)-1)),VALUE(SUBSTITUTE(F245,",",""))))))))),"N/A")</f>
        <v/>
      </c>
      <c r="N245">
        <f>IFERROR(IF(TRIM(G245)="-", "N/A", IF(RIGHT(G245,1)=")",IF(RIGHT(G245,2)="T)",-1000000000000*VALUE(MID(G245,2,LEN(G245)-3)),IF(RIGHT(G245,2)="M)",-1000000*VALUE(MID(G245,2,LEN(G245)-3)),IF(RIGHT(G245,2)="B)",-1000000000*VALUE(MID(G245,2,LEN(G245)-3)),IF(RIGHT(G245,2)="k)",-1000*VALUE(MID(G245,2,LEN(G245)-3)),VALUE(SUBSTITUTE(G245,",","")))))),IF(RIGHT(G245,1)="T",1000000000000*VALUE(LEFT(G245,LEN(G245)-1)),IF(RIGHT(G245,1)="M",1000000*VALUE(LEFT(G245,LEN(G245)-1)),IF(RIGHT(G245,1)="B",1000000000*VALUE(LEFT(G245,LEN(G245)-1)),IF(RIGHT(G245,1)="%",0.01*VALUE(LEFT(G245,LEN(G245)-1)),IF(RIGHT(G245,1)="k",1000*VALUE(LEFT(G245,LEN(G245)-1)),VALUE(SUBSTITUTE(G245,",",""))))))))),"N/A")</f>
        <v/>
      </c>
      <c r="P245">
        <f>MAX(J245:N245)</f>
        <v/>
      </c>
      <c r="Q245">
        <f>IFERROR(J144+MATCH(P245,J245:N245,0)-1,"")</f>
        <v/>
      </c>
      <c r="R245">
        <f>IF(Q245="","",MIN(J245:N245))</f>
        <v/>
      </c>
      <c r="S245">
        <f>IFERROR(J144+MATCH(R245,J245:N245,0)-1,"")</f>
        <v/>
      </c>
      <c r="T245">
        <f>IFERROR(AVERAGE(J245:N245),"")</f>
        <v/>
      </c>
      <c r="U245">
        <f>IFERROR(STDEV(J245:N245),"")</f>
        <v/>
      </c>
      <c r="V245">
        <f>IFERROR(IF(C245="-","",IF(ISBLANK(B245),"",IF(OR(ISNUMBER(FIND("Growth",B245)),ISNUMBER(FIND("Margin",B245))),"",(J245-T245)/U245))),"")</f>
        <v/>
      </c>
      <c r="W245">
        <f>IFERROR(IF(OR(D245="-",ISBLANK(D245)),"",(K245-T245)/U245),"")</f>
        <v/>
      </c>
      <c r="X245">
        <f>IFERROR(IF(OR(E245="-",ISBLANK(E245)),"",(L245-T245)/U245),"")</f>
        <v/>
      </c>
      <c r="Y245">
        <f>IFERROR(IF(OR(F245="-",ISBLANK(F245)),"",(M245-T245)/U245),"")</f>
        <v/>
      </c>
      <c r="Z245">
        <f>IFERROR(IF(OR(G245="-",ISBLANK(G245)),"",(N245-T245)/U245),"")</f>
        <v/>
      </c>
      <c r="AA245">
        <f>IF(MAX(MAX(V245:Z245),ABS(MIN(V245:Z245)))=ABS(MIN(V245:Z245)),MIN(V245:Z245),MAX(V245:Z245))</f>
        <v/>
      </c>
      <c r="AB245">
        <f>IFERROR(V144+MATCH(AA245,V245:Z245,0)-1,"")</f>
        <v/>
      </c>
      <c r="AC245">
        <f>IF(AB245&lt;&gt;"",IF(S245=AB245,"Low",IF(AB245=Q245,"High","")),"")</f>
        <v/>
      </c>
      <c r="AE245">
        <f>IF(ISNUMBER(MATCH("N/A",J245:N245,0)),"",IFERROR((5 * SUMPRODUCT(J144:N144,J245:N245) - PRODUCT(SUM(J144:N144),SUM(J245:N245))) / ((5 * SUM((J144^2)+(K144^2)+(L144^2)+(M144^2)+(N144^2))) - SUM(J144:N144)^2),""))</f>
        <v/>
      </c>
      <c r="AF245">
        <f>IFERROR(CORREL(J144:N144,J245:N245),"")</f>
        <v/>
      </c>
      <c r="AZ245">
        <f>IF(Q245=S245,0,1)</f>
        <v/>
      </c>
      <c r="BA245">
        <f>IF(AZ245=1,IF(Q245="","",IF(Q245=N144,"Yes","No")),"")</f>
        <v/>
      </c>
      <c r="BB245">
        <f>IF(BA245="Yes",P245,"")</f>
        <v/>
      </c>
      <c r="BC245">
        <f>IF(AZ245=1,IF(S245="","",IF(S245=N144,"Yes","No")),"")</f>
        <v/>
      </c>
      <c r="BD245">
        <f>IF(BC245="Yes",R245,"")</f>
        <v/>
      </c>
      <c r="BE245">
        <f>IFERROR(IF(SIGN(AE245)=1,"Increasing",IF(SIGN(AE245)=-1,"Decreasing","")),"")</f>
        <v/>
      </c>
      <c r="BF245">
        <f>IF(OR(AND(BE245="Increasing",BA245="Yes"),AND(BE245="Decreasing",BC245="Yes")),"Yes","No")</f>
        <v/>
      </c>
      <c r="BG245">
        <f>IF(I245="pos_trend","Yes","No")</f>
        <v/>
      </c>
      <c r="BH245">
        <f>IF(AF245&lt;&gt;"",IF(ABS(AF245)&gt;0.8,"Yes","No"),"")</f>
        <v/>
      </c>
    </row>
    <row r="246" spans="1:60">
      <c r="P246">
        <f>MAX(J246:N246)</f>
        <v/>
      </c>
      <c r="Q246">
        <f>IFERROR(J144+MATCH(P246,J246:N246,0)-1,"")</f>
        <v/>
      </c>
      <c r="R246">
        <f>IF(Q246="","",MIN(J246:N246))</f>
        <v/>
      </c>
      <c r="S246">
        <f>IFERROR(J144+MATCH(R246,J246:N246,0)-1,"")</f>
        <v/>
      </c>
      <c r="T246">
        <f>IFERROR(AVERAGE(J246:N246),"")</f>
        <v/>
      </c>
      <c r="U246">
        <f>IFERROR(STDEV(J246:N246),"")</f>
        <v/>
      </c>
      <c r="V246">
        <f>IFERROR(IF(C246="-","",IF(ISBLANK(B246),"",IF(OR(ISNUMBER(FIND("Growth",B246)),ISNUMBER(FIND("Margin",B246))),"",(J246-T246)/U246))),"")</f>
        <v/>
      </c>
      <c r="W246">
        <f>IFERROR(IF(OR(D246="-",ISBLANK(D246)),"",(K246-T246)/U246),"")</f>
        <v/>
      </c>
      <c r="X246">
        <f>IFERROR(IF(OR(E246="-",ISBLANK(E246)),"",(L246-T246)/U246),"")</f>
        <v/>
      </c>
      <c r="Y246">
        <f>IFERROR(IF(OR(F246="-",ISBLANK(F246)),"",(M246-T246)/U246),"")</f>
        <v/>
      </c>
      <c r="Z246">
        <f>IFERROR(IF(OR(G246="-",ISBLANK(G246)),"",(N246-T246)/U246),"")</f>
        <v/>
      </c>
      <c r="AA246">
        <f>IF(MAX(MAX(V246:Z246),ABS(MIN(V246:Z246)))=ABS(MIN(V246:Z246)),MIN(V246:Z246),MAX(V246:Z246))</f>
        <v/>
      </c>
      <c r="AB246">
        <f>IFERROR(V144+MATCH(AA246,V246:Z246,0)-1,"")</f>
        <v/>
      </c>
      <c r="AC246">
        <f>IF(AB246&lt;&gt;"",IF(S246=AB246,"Low",IF(AB246=Q246,"High","")),"")</f>
        <v/>
      </c>
      <c r="AE246">
        <f>IF(ISNUMBER(MATCH("N/A",J246:N246,0)),"",IFERROR((5 * SUMPRODUCT(J144:N144,J246:N246) - PRODUCT(SUM(J144:N144),SUM(J246:N246))) / ((5 * SUM((J144^2)+(K144^2)+(L144^2)+(M144^2)+(N144^2))) - SUM(J144:N144)^2),""))</f>
        <v/>
      </c>
      <c r="AF246">
        <f>IFERROR(CORREL(J144:N144,J246:N246),"")</f>
        <v/>
      </c>
      <c r="AZ246">
        <f>IF(Q246=S246,0,1)</f>
        <v/>
      </c>
      <c r="BA246">
        <f>IF(AZ246=1,IF(Q246="","",IF(Q246=N144,"Yes","No")),"")</f>
        <v/>
      </c>
      <c r="BB246">
        <f>IF(BA246="Yes",P246,"")</f>
        <v/>
      </c>
      <c r="BC246">
        <f>IF(AZ246=1,IF(S246="","",IF(S246=N144,"Yes","No")),"")</f>
        <v/>
      </c>
      <c r="BD246">
        <f>IF(BC246="Yes",R246,"")</f>
        <v/>
      </c>
      <c r="BE246">
        <f>IFERROR(IF(SIGN(AE246)=1,"Increasing",IF(SIGN(AE246)=-1,"Decreasing","")),"")</f>
        <v/>
      </c>
      <c r="BF246">
        <f>IF(OR(AND(BE246="Increasing",BA246="Yes"),AND(BE246="Decreasing",BC246="Yes")),"Yes","No")</f>
        <v/>
      </c>
      <c r="BG246">
        <f>IF(I246="pos_trend","Yes","No")</f>
        <v/>
      </c>
      <c r="BH246">
        <f>IF(AF246&lt;&gt;"",IF(ABS(AF246)&gt;0.8,"Yes","No"),"")</f>
        <v/>
      </c>
    </row>
    <row r="247" spans="1:60">
      <c r="I247">
        <f>IF(AND(K247&gt; J247, L247&gt; K247, M247&gt; L247, N247&gt; M247), "pos_trend", IF(AND(K247&lt; J247, L247&lt; K247, M247&lt; L247, N247&lt; M247), "neg_trend", "N/A"))</f>
        <v/>
      </c>
      <c r="J247">
        <f>IFERROR(IF(TRIM(C247)="-", "N/A", IF(RIGHT(C247,1)=")",IF(RIGHT(C247,2)="T)",-1000000000000*VALUE(MID(C247,2,LEN(C247)-3)),IF(RIGHT(C247,2)="M)",-1000000*VALUE(MID(C247,2,LEN(C247)-3)),IF(RIGHT(C247,2)="B)",-1000000000*VALUE(MID(C247,2,LEN(C247)-3)),IF(RIGHT(C247,2)="k)",-1000*VALUE(MID(C247,2,LEN(C247)-3)),VALUE(SUBSTITUTE(C247,",","")))))),IF(RIGHT(C247,1)="T",1000000000000*VALUE(LEFT(C247,LEN(C247)-1)),IF(RIGHT(C247,1)="M",1000000*VALUE(LEFT(C247,LEN(C247)-1)),IF(RIGHT(C247,1)="B",1000000000*VALUE(LEFT(C247,LEN(C247)-1)),IF(RIGHT(C247,1)="%",0.01*VALUE(LEFT(C247,LEN(C247)-1)),IF(RIGHT(C247,1)="k",1000*VALUE(LEFT(C247,LEN(C247)-1)),VALUE(SUBSTITUTE(C247,",",""))))))))),"N/A")</f>
        <v/>
      </c>
      <c r="K247">
        <f>IFERROR(IF(TRIM(D247)="-", "N/A", IF(RIGHT(D247,1)=")",IF(RIGHT(D247,2)="T)",-1000000000000*VALUE(MID(D247,2,LEN(D247)-3)),IF(RIGHT(D247,2)="M)",-1000000*VALUE(MID(D247,2,LEN(D247)-3)),IF(RIGHT(D247,2)="B)",-1000000000*VALUE(MID(D247,2,LEN(D247)-3)),IF(RIGHT(D247,2)="k)",-1000*VALUE(MID(D247,2,LEN(D247)-3)),VALUE(SUBSTITUTE(D247,",","")))))),IF(RIGHT(D247,1)="T",1000000000000*VALUE(LEFT(D247,LEN(D247)-1)),IF(RIGHT(D247,1)="M",1000000*VALUE(LEFT(D247,LEN(D247)-1)),IF(RIGHT(D247,1)="B",1000000000*VALUE(LEFT(D247,LEN(D247)-1)),IF(RIGHT(D247,1)="%",0.01*VALUE(LEFT(D247,LEN(D247)-1)),IF(RIGHT(D247,1)="k",1000*VALUE(LEFT(D247,LEN(D247)-1)),VALUE(SUBSTITUTE(D247,",",""))))))))),"N/A")</f>
        <v/>
      </c>
      <c r="L247">
        <f>IFERROR(IF(TRIM(E247)="-", "N/A", IF(RIGHT(E247,1)=")",IF(RIGHT(E247,2)="T)",-1000000000000*VALUE(MID(E247,2,LEN(E247)-3)),IF(RIGHT(E247,2)="M)",-1000000*VALUE(MID(E247,2,LEN(E247)-3)),IF(RIGHT(E247,2)="B)",-1000000000*VALUE(MID(E247,2,LEN(E247)-3)),IF(RIGHT(E247,2)="k)",-1000*VALUE(MID(E247,2,LEN(E247)-3)),VALUE(SUBSTITUTE(E247,",","")))))),IF(RIGHT(E247,1)="T",1000000000000*VALUE(LEFT(E247,LEN(E247)-1)),IF(RIGHT(E247,1)="M",1000000*VALUE(LEFT(E247,LEN(E247)-1)),IF(RIGHT(E247,1)="B",1000000000*VALUE(LEFT(E247,LEN(E247)-1)),IF(RIGHT(E247,1)="%",0.01*VALUE(LEFT(E247,LEN(E247)-1)),IF(RIGHT(E247,1)="k",1000*VALUE(LEFT(E247,LEN(E247)-1)),VALUE(SUBSTITUTE(E247,",",""))))))))),"N/A")</f>
        <v/>
      </c>
      <c r="M247">
        <f>IFERROR(IF(TRIM(F247)="-", "N/A", IF(RIGHT(F247,1)=")",IF(RIGHT(F247,2)="T)",-1000000000000*VALUE(MID(F247,2,LEN(F247)-3)),IF(RIGHT(F247,2)="M)",-1000000*VALUE(MID(F247,2,LEN(F247)-3)),IF(RIGHT(F247,2)="B)",-1000000000*VALUE(MID(F247,2,LEN(F247)-3)),IF(RIGHT(F247,2)="k)",-1000*VALUE(MID(F247,2,LEN(F247)-3)),VALUE(SUBSTITUTE(F247,",","")))))),IF(RIGHT(F247,1)="T",1000000000000*VALUE(LEFT(F247,LEN(F247)-1)),IF(RIGHT(F247,1)="M",1000000*VALUE(LEFT(F247,LEN(F247)-1)),IF(RIGHT(F247,1)="B",1000000000*VALUE(LEFT(F247,LEN(F247)-1)),IF(RIGHT(F247,1)="%",0.01*VALUE(LEFT(F247,LEN(F247)-1)),IF(RIGHT(F247,1)="k",1000*VALUE(LEFT(F247,LEN(F247)-1)),VALUE(SUBSTITUTE(F247,",",""))))))))),"N/A")</f>
        <v/>
      </c>
      <c r="N247">
        <f>IFERROR(IF(TRIM(G247)="-", "N/A", IF(RIGHT(G247,1)=")",IF(RIGHT(G247,2)="T)",-1000000000000*VALUE(MID(G247,2,LEN(G247)-3)),IF(RIGHT(G247,2)="M)",-1000000*VALUE(MID(G247,2,LEN(G247)-3)),IF(RIGHT(G247,2)="B)",-1000000000*VALUE(MID(G247,2,LEN(G247)-3)),IF(RIGHT(G247,2)="k)",-1000*VALUE(MID(G247,2,LEN(G247)-3)),VALUE(SUBSTITUTE(G247,",","")))))),IF(RIGHT(G247,1)="T",1000000000000*VALUE(LEFT(G247,LEN(G247)-1)),IF(RIGHT(G247,1)="M",1000000*VALUE(LEFT(G247,LEN(G247)-1)),IF(RIGHT(G247,1)="B",1000000000*VALUE(LEFT(G247,LEN(G247)-1)),IF(RIGHT(G247,1)="%",0.01*VALUE(LEFT(G247,LEN(G247)-1)),IF(RIGHT(G247,1)="k",1000*VALUE(LEFT(G247,LEN(G247)-1)),VALUE(SUBSTITUTE(G247,",",""))))))))),"N/A")</f>
        <v/>
      </c>
      <c r="P247">
        <f>MAX(J247:N247)</f>
        <v/>
      </c>
      <c r="Q247">
        <f>IFERROR(J144+MATCH(P247,J247:N247,0)-1,"")</f>
        <v/>
      </c>
      <c r="R247">
        <f>IF(Q247="","",MIN(J247:N247))</f>
        <v/>
      </c>
      <c r="S247">
        <f>IFERROR(J144+MATCH(R247,J247:N247,0)-1,"")</f>
        <v/>
      </c>
      <c r="T247">
        <f>IFERROR(AVERAGE(J247:N247),"")</f>
        <v/>
      </c>
      <c r="U247">
        <f>IFERROR(STDEV(J247:N247),"")</f>
        <v/>
      </c>
      <c r="V247">
        <f>IFERROR(IF(C247="-","",IF(ISBLANK(B247),"",IF(OR(ISNUMBER(FIND("Growth",B247)),ISNUMBER(FIND("Margin",B247))),"",(J247-T247)/U247))),"")</f>
        <v/>
      </c>
      <c r="W247">
        <f>IFERROR(IF(OR(D247="-",ISBLANK(D247)),"",(K247-T247)/U247),"")</f>
        <v/>
      </c>
      <c r="X247">
        <f>IFERROR(IF(OR(E247="-",ISBLANK(E247)),"",(L247-T247)/U247),"")</f>
        <v/>
      </c>
      <c r="Y247">
        <f>IFERROR(IF(OR(F247="-",ISBLANK(F247)),"",(M247-T247)/U247),"")</f>
        <v/>
      </c>
      <c r="Z247">
        <f>IFERROR(IF(OR(G247="-",ISBLANK(G247)),"",(N247-T247)/U247),"")</f>
        <v/>
      </c>
      <c r="AA247">
        <f>IF(MAX(MAX(V247:Z247),ABS(MIN(V247:Z247)))=ABS(MIN(V247:Z247)),MIN(V247:Z247),MAX(V247:Z247))</f>
        <v/>
      </c>
      <c r="AB247">
        <f>IFERROR(V144+MATCH(AA247,V247:Z247,0)-1,"")</f>
        <v/>
      </c>
      <c r="AC247">
        <f>IF(AB247&lt;&gt;"",IF(S247=AB247,"Low",IF(AB247=Q247,"High","")),"")</f>
        <v/>
      </c>
      <c r="AE247">
        <f>IF(ISNUMBER(MATCH("N/A",J247:N247,0)),"",IFERROR((5 * SUMPRODUCT(J144:N144,J247:N247) - PRODUCT(SUM(J144:N144),SUM(J247:N247))) / ((5 * SUM((J144^2)+(K144^2)+(L144^2)+(M144^2)+(N144^2))) - SUM(J144:N144)^2),""))</f>
        <v/>
      </c>
      <c r="AF247">
        <f>IFERROR(CORREL(J144:N144,J247:N247),"")</f>
        <v/>
      </c>
      <c r="AZ247">
        <f>IF(Q247=S247,0,1)</f>
        <v/>
      </c>
      <c r="BA247">
        <f>IF(AZ247=1,IF(Q247="","",IF(Q247=N144,"Yes","No")),"")</f>
        <v/>
      </c>
      <c r="BB247">
        <f>IF(BA247="Yes",P247,"")</f>
        <v/>
      </c>
      <c r="BC247">
        <f>IF(AZ247=1,IF(S247="","",IF(S247=N144,"Yes","No")),"")</f>
        <v/>
      </c>
      <c r="BD247">
        <f>IF(BC247="Yes",R247,"")</f>
        <v/>
      </c>
      <c r="BE247">
        <f>IFERROR(IF(SIGN(AE247)=1,"Increasing",IF(SIGN(AE247)=-1,"Decreasing","")),"")</f>
        <v/>
      </c>
      <c r="BF247">
        <f>IF(OR(AND(BE247="Increasing",BA247="Yes"),AND(BE247="Decreasing",BC247="Yes")),"Yes","No")</f>
        <v/>
      </c>
      <c r="BG247">
        <f>IF(I247="pos_trend","Yes","No")</f>
        <v/>
      </c>
      <c r="BH247">
        <f>IF(AF247&lt;&gt;"",IF(ABS(AF247)&gt;0.8,"Yes","No"),"")</f>
        <v/>
      </c>
    </row>
    <row r="248" spans="1:60">
      <c r="I248">
        <f>IF(AND(K248&gt; J248, L248&gt; K248, M248&gt; L248, N248&gt; M248), "pos_trend", IF(AND(K248&lt; J248, L248&lt; K248, M248&lt; L248, N248&lt; M248), "neg_trend", "N/A"))</f>
        <v/>
      </c>
      <c r="J248">
        <f>IFERROR(IF(TRIM(C248)="-", "N/A", IF(RIGHT(C248,1)=")",IF(RIGHT(C248,2)="T)",-1000000000000*VALUE(MID(C248,2,LEN(C248)-3)),IF(RIGHT(C248,2)="M)",-1000000*VALUE(MID(C248,2,LEN(C248)-3)),IF(RIGHT(C248,2)="B)",-1000000000*VALUE(MID(C248,2,LEN(C248)-3)),IF(RIGHT(C248,2)="k)",-1000*VALUE(MID(C248,2,LEN(C248)-3)),VALUE(SUBSTITUTE(C248,",","")))))),IF(RIGHT(C248,1)="T",1000000000000*VALUE(LEFT(C248,LEN(C248)-1)),IF(RIGHT(C248,1)="M",1000000*VALUE(LEFT(C248,LEN(C248)-1)),IF(RIGHT(C248,1)="B",1000000000*VALUE(LEFT(C248,LEN(C248)-1)),IF(RIGHT(C248,1)="%",0.01*VALUE(LEFT(C248,LEN(C248)-1)),IF(RIGHT(C248,1)="k",1000*VALUE(LEFT(C248,LEN(C248)-1)),VALUE(SUBSTITUTE(C248,",",""))))))))),"N/A")</f>
        <v/>
      </c>
      <c r="K248">
        <f>IFERROR(IF(TRIM(D248)="-", "N/A", IF(RIGHT(D248,1)=")",IF(RIGHT(D248,2)="T)",-1000000000000*VALUE(MID(D248,2,LEN(D248)-3)),IF(RIGHT(D248,2)="M)",-1000000*VALUE(MID(D248,2,LEN(D248)-3)),IF(RIGHT(D248,2)="B)",-1000000000*VALUE(MID(D248,2,LEN(D248)-3)),IF(RIGHT(D248,2)="k)",-1000*VALUE(MID(D248,2,LEN(D248)-3)),VALUE(SUBSTITUTE(D248,",","")))))),IF(RIGHT(D248,1)="T",1000000000000*VALUE(LEFT(D248,LEN(D248)-1)),IF(RIGHT(D248,1)="M",1000000*VALUE(LEFT(D248,LEN(D248)-1)),IF(RIGHT(D248,1)="B",1000000000*VALUE(LEFT(D248,LEN(D248)-1)),IF(RIGHT(D248,1)="%",0.01*VALUE(LEFT(D248,LEN(D248)-1)),IF(RIGHT(D248,1)="k",1000*VALUE(LEFT(D248,LEN(D248)-1)),VALUE(SUBSTITUTE(D248,",",""))))))))),"N/A")</f>
        <v/>
      </c>
      <c r="L248">
        <f>IFERROR(IF(TRIM(E248)="-", "N/A", IF(RIGHT(E248,1)=")",IF(RIGHT(E248,2)="T)",-1000000000000*VALUE(MID(E248,2,LEN(E248)-3)),IF(RIGHT(E248,2)="M)",-1000000*VALUE(MID(E248,2,LEN(E248)-3)),IF(RIGHT(E248,2)="B)",-1000000000*VALUE(MID(E248,2,LEN(E248)-3)),IF(RIGHT(E248,2)="k)",-1000*VALUE(MID(E248,2,LEN(E248)-3)),VALUE(SUBSTITUTE(E248,",","")))))),IF(RIGHT(E248,1)="T",1000000000000*VALUE(LEFT(E248,LEN(E248)-1)),IF(RIGHT(E248,1)="M",1000000*VALUE(LEFT(E248,LEN(E248)-1)),IF(RIGHT(E248,1)="B",1000000000*VALUE(LEFT(E248,LEN(E248)-1)),IF(RIGHT(E248,1)="%",0.01*VALUE(LEFT(E248,LEN(E248)-1)),IF(RIGHT(E248,1)="k",1000*VALUE(LEFT(E248,LEN(E248)-1)),VALUE(SUBSTITUTE(E248,",",""))))))))),"N/A")</f>
        <v/>
      </c>
      <c r="M248">
        <f>IFERROR(IF(TRIM(F248)="-", "N/A", IF(RIGHT(F248,1)=")",IF(RIGHT(F248,2)="T)",-1000000000000*VALUE(MID(F248,2,LEN(F248)-3)),IF(RIGHT(F248,2)="M)",-1000000*VALUE(MID(F248,2,LEN(F248)-3)),IF(RIGHT(F248,2)="B)",-1000000000*VALUE(MID(F248,2,LEN(F248)-3)),IF(RIGHT(F248,2)="k)",-1000*VALUE(MID(F248,2,LEN(F248)-3)),VALUE(SUBSTITUTE(F248,",","")))))),IF(RIGHT(F248,1)="T",1000000000000*VALUE(LEFT(F248,LEN(F248)-1)),IF(RIGHT(F248,1)="M",1000000*VALUE(LEFT(F248,LEN(F248)-1)),IF(RIGHT(F248,1)="B",1000000000*VALUE(LEFT(F248,LEN(F248)-1)),IF(RIGHT(F248,1)="%",0.01*VALUE(LEFT(F248,LEN(F248)-1)),IF(RIGHT(F248,1)="k",1000*VALUE(LEFT(F248,LEN(F248)-1)),VALUE(SUBSTITUTE(F248,",",""))))))))),"N/A")</f>
        <v/>
      </c>
      <c r="N248">
        <f>IFERROR(IF(TRIM(G248)="-", "N/A", IF(RIGHT(G248,1)=")",IF(RIGHT(G248,2)="T)",-1000000000000*VALUE(MID(G248,2,LEN(G248)-3)),IF(RIGHT(G248,2)="M)",-1000000*VALUE(MID(G248,2,LEN(G248)-3)),IF(RIGHT(G248,2)="B)",-1000000000*VALUE(MID(G248,2,LEN(G248)-3)),IF(RIGHT(G248,2)="k)",-1000*VALUE(MID(G248,2,LEN(G248)-3)),VALUE(SUBSTITUTE(G248,",","")))))),IF(RIGHT(G248,1)="T",1000000000000*VALUE(LEFT(G248,LEN(G248)-1)),IF(RIGHT(G248,1)="M",1000000*VALUE(LEFT(G248,LEN(G248)-1)),IF(RIGHT(G248,1)="B",1000000000*VALUE(LEFT(G248,LEN(G248)-1)),IF(RIGHT(G248,1)="%",0.01*VALUE(LEFT(G248,LEN(G248)-1)),IF(RIGHT(G248,1)="k",1000*VALUE(LEFT(G248,LEN(G248)-1)),VALUE(SUBSTITUTE(G248,",",""))))))))),"N/A")</f>
        <v/>
      </c>
      <c r="P248">
        <f>MAX(J248:N248)</f>
        <v/>
      </c>
      <c r="Q248">
        <f>IFERROR(J144+MATCH(P248,J248:N248,0)-1,"")</f>
        <v/>
      </c>
      <c r="R248">
        <f>IF(Q248="","",MIN(J248:N248))</f>
        <v/>
      </c>
      <c r="S248">
        <f>IFERROR(J144+MATCH(R248,J248:N248,0)-1,"")</f>
        <v/>
      </c>
      <c r="T248">
        <f>IFERROR(AVERAGE(J248:N248),"")</f>
        <v/>
      </c>
      <c r="U248">
        <f>IFERROR(STDEV(J248:N248),"")</f>
        <v/>
      </c>
      <c r="V248">
        <f>IFERROR(IF(C248="-","",IF(ISBLANK(B248),"",IF(OR(ISNUMBER(FIND("Growth",B248)),ISNUMBER(FIND("Margin",B248))),"",(J248-T248)/U248))),"")</f>
        <v/>
      </c>
      <c r="W248">
        <f>IFERROR(IF(OR(D248="-",ISBLANK(D248)),"",(K248-T248)/U248),"")</f>
        <v/>
      </c>
      <c r="X248">
        <f>IFERROR(IF(OR(E248="-",ISBLANK(E248)),"",(L248-T248)/U248),"")</f>
        <v/>
      </c>
      <c r="Y248">
        <f>IFERROR(IF(OR(F248="-",ISBLANK(F248)),"",(M248-T248)/U248),"")</f>
        <v/>
      </c>
      <c r="Z248">
        <f>IFERROR(IF(OR(G248="-",ISBLANK(G248)),"",(N248-T248)/U248),"")</f>
        <v/>
      </c>
      <c r="AA248">
        <f>IF(MAX(MAX(V248:Z248),ABS(MIN(V248:Z248)))=ABS(MIN(V248:Z248)),MIN(V248:Z248),MAX(V248:Z248))</f>
        <v/>
      </c>
      <c r="AB248">
        <f>IFERROR(V144+MATCH(AA248,V248:Z248,0)-1,"")</f>
        <v/>
      </c>
      <c r="AC248">
        <f>IF(AB248&lt;&gt;"",IF(S248=AB248,"Low",IF(AB248=Q248,"High","")),"")</f>
        <v/>
      </c>
      <c r="AE248">
        <f>IF(ISNUMBER(MATCH("N/A",J248:N248,0)),"",IFERROR((5 * SUMPRODUCT(J144:N144,J248:N248) - PRODUCT(SUM(J144:N144),SUM(J248:N248))) / ((5 * SUM((J144^2)+(K144^2)+(L144^2)+(M144^2)+(N144^2))) - SUM(J144:N144)^2),""))</f>
        <v/>
      </c>
      <c r="AF248">
        <f>IFERROR(CORREL(J144:N144,J248:N248),"")</f>
        <v/>
      </c>
      <c r="AZ248">
        <f>IF(Q248=S248,0,1)</f>
        <v/>
      </c>
      <c r="BA248">
        <f>IF(AZ248=1,IF(Q248="","",IF(Q248=N144,"Yes","No")),"")</f>
        <v/>
      </c>
      <c r="BB248">
        <f>IF(BA248="Yes",P248,"")</f>
        <v/>
      </c>
      <c r="BC248">
        <f>IF(AZ248=1,IF(S248="","",IF(S248=N144,"Yes","No")),"")</f>
        <v/>
      </c>
      <c r="BD248">
        <f>IF(BC248="Yes",R248,"")</f>
        <v/>
      </c>
      <c r="BE248">
        <f>IFERROR(IF(SIGN(AE248)=1,"Increasing",IF(SIGN(AE248)=-1,"Decreasing","")),"")</f>
        <v/>
      </c>
      <c r="BF248">
        <f>IF(OR(AND(BE248="Increasing",BA248="Yes"),AND(BE248="Decreasing",BC248="Yes")),"Yes","No")</f>
        <v/>
      </c>
      <c r="BG248">
        <f>IF(I248="pos_trend","Yes","No")</f>
        <v/>
      </c>
      <c r="BH248">
        <f>IF(AF248&lt;&gt;"",IF(ABS(AF248)&gt;0.8,"Yes","No"),"")</f>
        <v/>
      </c>
    </row>
    <row r="249" spans="1:60">
      <c r="I249">
        <f>IF(AND(K249&gt; J249, L249&gt; K249, M249&gt; L249, N249&gt; M249), "pos_trend", IF(AND(K249&lt; J249, L249&lt; K249, M249&lt; L249, N249&lt; M249), "neg_trend", "N/A"))</f>
        <v/>
      </c>
      <c r="J249">
        <f>IFERROR(IF(TRIM(C249)="-", "N/A", IF(RIGHT(C249,1)=")",IF(RIGHT(C249,2)="T)",-1000000000000*VALUE(MID(C249,2,LEN(C249)-3)),IF(RIGHT(C249,2)="M)",-1000000*VALUE(MID(C249,2,LEN(C249)-3)),IF(RIGHT(C249,2)="B)",-1000000000*VALUE(MID(C249,2,LEN(C249)-3)),IF(RIGHT(C249,2)="k)",-1000*VALUE(MID(C249,2,LEN(C249)-3)),VALUE(SUBSTITUTE(C249,",","")))))),IF(RIGHT(C249,1)="T",1000000000000*VALUE(LEFT(C249,LEN(C249)-1)),IF(RIGHT(C249,1)="M",1000000*VALUE(LEFT(C249,LEN(C249)-1)),IF(RIGHT(C249,1)="B",1000000000*VALUE(LEFT(C249,LEN(C249)-1)),IF(RIGHT(C249,1)="%",0.01*VALUE(LEFT(C249,LEN(C249)-1)),IF(RIGHT(C249,1)="k",1000*VALUE(LEFT(C249,LEN(C249)-1)),VALUE(SUBSTITUTE(C249,",",""))))))))),"N/A")</f>
        <v/>
      </c>
      <c r="K249">
        <f>IFERROR(IF(TRIM(D249)="-", "N/A", IF(RIGHT(D249,1)=")",IF(RIGHT(D249,2)="T)",-1000000000000*VALUE(MID(D249,2,LEN(D249)-3)),IF(RIGHT(D249,2)="M)",-1000000*VALUE(MID(D249,2,LEN(D249)-3)),IF(RIGHT(D249,2)="B)",-1000000000*VALUE(MID(D249,2,LEN(D249)-3)),IF(RIGHT(D249,2)="k)",-1000*VALUE(MID(D249,2,LEN(D249)-3)),VALUE(SUBSTITUTE(D249,",","")))))),IF(RIGHT(D249,1)="T",1000000000000*VALUE(LEFT(D249,LEN(D249)-1)),IF(RIGHT(D249,1)="M",1000000*VALUE(LEFT(D249,LEN(D249)-1)),IF(RIGHT(D249,1)="B",1000000000*VALUE(LEFT(D249,LEN(D249)-1)),IF(RIGHT(D249,1)="%",0.01*VALUE(LEFT(D249,LEN(D249)-1)),IF(RIGHT(D249,1)="k",1000*VALUE(LEFT(D249,LEN(D249)-1)),VALUE(SUBSTITUTE(D249,",",""))))))))),"N/A")</f>
        <v/>
      </c>
      <c r="L249">
        <f>IFERROR(IF(TRIM(E249)="-", "N/A", IF(RIGHT(E249,1)=")",IF(RIGHT(E249,2)="T)",-1000000000000*VALUE(MID(E249,2,LEN(E249)-3)),IF(RIGHT(E249,2)="M)",-1000000*VALUE(MID(E249,2,LEN(E249)-3)),IF(RIGHT(E249,2)="B)",-1000000000*VALUE(MID(E249,2,LEN(E249)-3)),IF(RIGHT(E249,2)="k)",-1000*VALUE(MID(E249,2,LEN(E249)-3)),VALUE(SUBSTITUTE(E249,",","")))))),IF(RIGHT(E249,1)="T",1000000000000*VALUE(LEFT(E249,LEN(E249)-1)),IF(RIGHT(E249,1)="M",1000000*VALUE(LEFT(E249,LEN(E249)-1)),IF(RIGHT(E249,1)="B",1000000000*VALUE(LEFT(E249,LEN(E249)-1)),IF(RIGHT(E249,1)="%",0.01*VALUE(LEFT(E249,LEN(E249)-1)),IF(RIGHT(E249,1)="k",1000*VALUE(LEFT(E249,LEN(E249)-1)),VALUE(SUBSTITUTE(E249,",",""))))))))),"N/A")</f>
        <v/>
      </c>
      <c r="M249">
        <f>IFERROR(IF(TRIM(F249)="-", "N/A", IF(RIGHT(F249,1)=")",IF(RIGHT(F249,2)="T)",-1000000000000*VALUE(MID(F249,2,LEN(F249)-3)),IF(RIGHT(F249,2)="M)",-1000000*VALUE(MID(F249,2,LEN(F249)-3)),IF(RIGHT(F249,2)="B)",-1000000000*VALUE(MID(F249,2,LEN(F249)-3)),IF(RIGHT(F249,2)="k)",-1000*VALUE(MID(F249,2,LEN(F249)-3)),VALUE(SUBSTITUTE(F249,",","")))))),IF(RIGHT(F249,1)="T",1000000000000*VALUE(LEFT(F249,LEN(F249)-1)),IF(RIGHT(F249,1)="M",1000000*VALUE(LEFT(F249,LEN(F249)-1)),IF(RIGHT(F249,1)="B",1000000000*VALUE(LEFT(F249,LEN(F249)-1)),IF(RIGHT(F249,1)="%",0.01*VALUE(LEFT(F249,LEN(F249)-1)),IF(RIGHT(F249,1)="k",1000*VALUE(LEFT(F249,LEN(F249)-1)),VALUE(SUBSTITUTE(F249,",",""))))))))),"N/A")</f>
        <v/>
      </c>
      <c r="N249">
        <f>IFERROR(IF(TRIM(G249)="-", "N/A", IF(RIGHT(G249,1)=")",IF(RIGHT(G249,2)="T)",-1000000000000*VALUE(MID(G249,2,LEN(G249)-3)),IF(RIGHT(G249,2)="M)",-1000000*VALUE(MID(G249,2,LEN(G249)-3)),IF(RIGHT(G249,2)="B)",-1000000000*VALUE(MID(G249,2,LEN(G249)-3)),IF(RIGHT(G249,2)="k)",-1000*VALUE(MID(G249,2,LEN(G249)-3)),VALUE(SUBSTITUTE(G249,",","")))))),IF(RIGHT(G249,1)="T",1000000000000*VALUE(LEFT(G249,LEN(G249)-1)),IF(RIGHT(G249,1)="M",1000000*VALUE(LEFT(G249,LEN(G249)-1)),IF(RIGHT(G249,1)="B",1000000000*VALUE(LEFT(G249,LEN(G249)-1)),IF(RIGHT(G249,1)="%",0.01*VALUE(LEFT(G249,LEN(G249)-1)),IF(RIGHT(G249,1)="k",1000*VALUE(LEFT(G249,LEN(G249)-1)),VALUE(SUBSTITUTE(G249,",",""))))))))),"N/A")</f>
        <v/>
      </c>
      <c r="P249">
        <f>MAX(J249:N249)</f>
        <v/>
      </c>
      <c r="Q249">
        <f>IFERROR(J144+MATCH(P249,J249:N249,0)-1,"")</f>
        <v/>
      </c>
      <c r="R249">
        <f>IF(Q249="","",MIN(J249:N249))</f>
        <v/>
      </c>
      <c r="S249">
        <f>IFERROR(J144+MATCH(R249,J249:N249,0)-1,"")</f>
        <v/>
      </c>
      <c r="T249">
        <f>IFERROR(AVERAGE(J249:N249),"")</f>
        <v/>
      </c>
      <c r="U249">
        <f>IFERROR(STDEV(J249:N249),"")</f>
        <v/>
      </c>
      <c r="V249">
        <f>IFERROR(IF(C249="-","",IF(ISBLANK(B249),"",IF(OR(ISNUMBER(FIND("Growth",B249)),ISNUMBER(FIND("Margin",B249))),"",(J249-T249)/U249))),"")</f>
        <v/>
      </c>
      <c r="W249">
        <f>IFERROR(IF(OR(D249="-",ISBLANK(D249)),"",(K249-T249)/U249),"")</f>
        <v/>
      </c>
      <c r="X249">
        <f>IFERROR(IF(OR(E249="-",ISBLANK(E249)),"",(L249-T249)/U249),"")</f>
        <v/>
      </c>
      <c r="Y249">
        <f>IFERROR(IF(OR(F249="-",ISBLANK(F249)),"",(M249-T249)/U249),"")</f>
        <v/>
      </c>
      <c r="Z249">
        <f>IFERROR(IF(OR(G249="-",ISBLANK(G249)),"",(N249-T249)/U249),"")</f>
        <v/>
      </c>
      <c r="AA249">
        <f>IF(MAX(MAX(V249:Z249),ABS(MIN(V249:Z249)))=ABS(MIN(V249:Z249)),MIN(V249:Z249),MAX(V249:Z249))</f>
        <v/>
      </c>
      <c r="AB249">
        <f>IFERROR(V144+MATCH(AA249,V249:Z249,0)-1,"")</f>
        <v/>
      </c>
      <c r="AC249">
        <f>IF(AB249&lt;&gt;"",IF(S249=AB249,"Low",IF(AB249=Q249,"High","")),"")</f>
        <v/>
      </c>
      <c r="AE249">
        <f>IF(ISNUMBER(MATCH("N/A",J249:N249,0)),"",IFERROR((5 * SUMPRODUCT(J144:N144,J249:N249) - PRODUCT(SUM(J144:N144),SUM(J249:N249))) / ((5 * SUM((J144^2)+(K144^2)+(L144^2)+(M144^2)+(N144^2))) - SUM(J144:N144)^2),""))</f>
        <v/>
      </c>
      <c r="AF249">
        <f>IFERROR(CORREL(J144:N144,J249:N249),"")</f>
        <v/>
      </c>
      <c r="AZ249">
        <f>IF(Q249=S249,0,1)</f>
        <v/>
      </c>
      <c r="BA249">
        <f>IF(AZ249=1,IF(Q249="","",IF(Q249=N144,"Yes","No")),"")</f>
        <v/>
      </c>
      <c r="BB249">
        <f>IF(BA249="Yes",P249,"")</f>
        <v/>
      </c>
      <c r="BC249">
        <f>IF(AZ249=1,IF(S249="","",IF(S249=N144,"Yes","No")),"")</f>
        <v/>
      </c>
      <c r="BD249">
        <f>IF(BC249="Yes",R249,"")</f>
        <v/>
      </c>
      <c r="BE249">
        <f>IFERROR(IF(SIGN(AE249)=1,"Increasing",IF(SIGN(AE249)=-1,"Decreasing","")),"")</f>
        <v/>
      </c>
      <c r="BF249">
        <f>IF(OR(AND(BE249="Increasing",BA249="Yes"),AND(BE249="Decreasing",BC249="Yes")),"Yes","No")</f>
        <v/>
      </c>
      <c r="BG249">
        <f>IF(I249="pos_trend","Yes","No")</f>
        <v/>
      </c>
      <c r="BH249">
        <f>IF(AF249&lt;&gt;"",IF(ABS(AF249)&gt;0.8,"Yes","No"),"")</f>
        <v/>
      </c>
    </row>
    <row r="250" spans="1:60">
      <c r="I250">
        <f>IF(AND(K250&gt; J250, L250&gt; K250, M250&gt; L250, N250&gt; M250), "pos_trend", IF(AND(K250&lt; J250, L250&lt; K250, M250&lt; L250, N250&lt; M250), "neg_trend", "N/A"))</f>
        <v/>
      </c>
      <c r="J250">
        <f>IFERROR(IF(TRIM(C250)="-", "N/A", IF(RIGHT(C250,1)=")",IF(RIGHT(C250,2)="T)",-1000000000000*VALUE(MID(C250,2,LEN(C250)-3)),IF(RIGHT(C250,2)="M)",-1000000*VALUE(MID(C250,2,LEN(C250)-3)),IF(RIGHT(C250,2)="B)",-1000000000*VALUE(MID(C250,2,LEN(C250)-3)),IF(RIGHT(C250,2)="k)",-1000*VALUE(MID(C250,2,LEN(C250)-3)),VALUE(SUBSTITUTE(C250,",","")))))),IF(RIGHT(C250,1)="T",1000000000000*VALUE(LEFT(C250,LEN(C250)-1)),IF(RIGHT(C250,1)="M",1000000*VALUE(LEFT(C250,LEN(C250)-1)),IF(RIGHT(C250,1)="B",1000000000*VALUE(LEFT(C250,LEN(C250)-1)),IF(RIGHT(C250,1)="%",0.01*VALUE(LEFT(C250,LEN(C250)-1)),IF(RIGHT(C250,1)="k",1000*VALUE(LEFT(C250,LEN(C250)-1)),VALUE(SUBSTITUTE(C250,",",""))))))))),"N/A")</f>
        <v/>
      </c>
      <c r="K250">
        <f>IFERROR(IF(TRIM(D250)="-", "N/A", IF(RIGHT(D250,1)=")",IF(RIGHT(D250,2)="T)",-1000000000000*VALUE(MID(D250,2,LEN(D250)-3)),IF(RIGHT(D250,2)="M)",-1000000*VALUE(MID(D250,2,LEN(D250)-3)),IF(RIGHT(D250,2)="B)",-1000000000*VALUE(MID(D250,2,LEN(D250)-3)),IF(RIGHT(D250,2)="k)",-1000*VALUE(MID(D250,2,LEN(D250)-3)),VALUE(SUBSTITUTE(D250,",","")))))),IF(RIGHT(D250,1)="T",1000000000000*VALUE(LEFT(D250,LEN(D250)-1)),IF(RIGHT(D250,1)="M",1000000*VALUE(LEFT(D250,LEN(D250)-1)),IF(RIGHT(D250,1)="B",1000000000*VALUE(LEFT(D250,LEN(D250)-1)),IF(RIGHT(D250,1)="%",0.01*VALUE(LEFT(D250,LEN(D250)-1)),IF(RIGHT(D250,1)="k",1000*VALUE(LEFT(D250,LEN(D250)-1)),VALUE(SUBSTITUTE(D250,",",""))))))))),"N/A")</f>
        <v/>
      </c>
      <c r="L250">
        <f>IFERROR(IF(TRIM(E250)="-", "N/A", IF(RIGHT(E250,1)=")",IF(RIGHT(E250,2)="T)",-1000000000000*VALUE(MID(E250,2,LEN(E250)-3)),IF(RIGHT(E250,2)="M)",-1000000*VALUE(MID(E250,2,LEN(E250)-3)),IF(RIGHT(E250,2)="B)",-1000000000*VALUE(MID(E250,2,LEN(E250)-3)),IF(RIGHT(E250,2)="k)",-1000*VALUE(MID(E250,2,LEN(E250)-3)),VALUE(SUBSTITUTE(E250,",","")))))),IF(RIGHT(E250,1)="T",1000000000000*VALUE(LEFT(E250,LEN(E250)-1)),IF(RIGHT(E250,1)="M",1000000*VALUE(LEFT(E250,LEN(E250)-1)),IF(RIGHT(E250,1)="B",1000000000*VALUE(LEFT(E250,LEN(E250)-1)),IF(RIGHT(E250,1)="%",0.01*VALUE(LEFT(E250,LEN(E250)-1)),IF(RIGHT(E250,1)="k",1000*VALUE(LEFT(E250,LEN(E250)-1)),VALUE(SUBSTITUTE(E250,",",""))))))))),"N/A")</f>
        <v/>
      </c>
      <c r="M250">
        <f>IFERROR(IF(TRIM(F250)="-", "N/A", IF(RIGHT(F250,1)=")",IF(RIGHT(F250,2)="T)",-1000000000000*VALUE(MID(F250,2,LEN(F250)-3)),IF(RIGHT(F250,2)="M)",-1000000*VALUE(MID(F250,2,LEN(F250)-3)),IF(RIGHT(F250,2)="B)",-1000000000*VALUE(MID(F250,2,LEN(F250)-3)),IF(RIGHT(F250,2)="k)",-1000*VALUE(MID(F250,2,LEN(F250)-3)),VALUE(SUBSTITUTE(F250,",","")))))),IF(RIGHT(F250,1)="T",1000000000000*VALUE(LEFT(F250,LEN(F250)-1)),IF(RIGHT(F250,1)="M",1000000*VALUE(LEFT(F250,LEN(F250)-1)),IF(RIGHT(F250,1)="B",1000000000*VALUE(LEFT(F250,LEN(F250)-1)),IF(RIGHT(F250,1)="%",0.01*VALUE(LEFT(F250,LEN(F250)-1)),IF(RIGHT(F250,1)="k",1000*VALUE(LEFT(F250,LEN(F250)-1)),VALUE(SUBSTITUTE(F250,",",""))))))))),"N/A")</f>
        <v/>
      </c>
      <c r="N250">
        <f>IFERROR(IF(TRIM(G250)="-", "N/A", IF(RIGHT(G250,1)=")",IF(RIGHT(G250,2)="T)",-1000000000000*VALUE(MID(G250,2,LEN(G250)-3)),IF(RIGHT(G250,2)="M)",-1000000*VALUE(MID(G250,2,LEN(G250)-3)),IF(RIGHT(G250,2)="B)",-1000000000*VALUE(MID(G250,2,LEN(G250)-3)),IF(RIGHT(G250,2)="k)",-1000*VALUE(MID(G250,2,LEN(G250)-3)),VALUE(SUBSTITUTE(G250,",","")))))),IF(RIGHT(G250,1)="T",1000000000000*VALUE(LEFT(G250,LEN(G250)-1)),IF(RIGHT(G250,1)="M",1000000*VALUE(LEFT(G250,LEN(G250)-1)),IF(RIGHT(G250,1)="B",1000000000*VALUE(LEFT(G250,LEN(G250)-1)),IF(RIGHT(G250,1)="%",0.01*VALUE(LEFT(G250,LEN(G250)-1)),IF(RIGHT(G250,1)="k",1000*VALUE(LEFT(G250,LEN(G250)-1)),VALUE(SUBSTITUTE(G250,",",""))))))))),"N/A")</f>
        <v/>
      </c>
      <c r="P250">
        <f>MAX(J250:N250)</f>
        <v/>
      </c>
      <c r="Q250">
        <f>IFERROR(J144+MATCH(P250,J250:N250,0)-1,"")</f>
        <v/>
      </c>
      <c r="R250">
        <f>IF(Q250="","",MIN(J250:N250))</f>
        <v/>
      </c>
      <c r="S250">
        <f>IFERROR(J144+MATCH(R250,J250:N250,0)-1,"")</f>
        <v/>
      </c>
      <c r="T250">
        <f>IFERROR(AVERAGE(J250:N250),"")</f>
        <v/>
      </c>
      <c r="U250">
        <f>IFERROR(STDEV(J250:N250),"")</f>
        <v/>
      </c>
      <c r="V250">
        <f>IFERROR(IF(C250="-","",IF(ISBLANK(B250),"",IF(OR(ISNUMBER(FIND("Growth",B250)),ISNUMBER(FIND("Margin",B250))),"",(J250-T250)/U250))),"")</f>
        <v/>
      </c>
      <c r="W250">
        <f>IFERROR(IF(OR(D250="-",ISBLANK(D250)),"",(K250-T250)/U250),"")</f>
        <v/>
      </c>
      <c r="X250">
        <f>IFERROR(IF(OR(E250="-",ISBLANK(E250)),"",(L250-T250)/U250),"")</f>
        <v/>
      </c>
      <c r="Y250">
        <f>IFERROR(IF(OR(F250="-",ISBLANK(F250)),"",(M250-T250)/U250),"")</f>
        <v/>
      </c>
      <c r="Z250">
        <f>IFERROR(IF(OR(G250="-",ISBLANK(G250)),"",(N250-T250)/U250),"")</f>
        <v/>
      </c>
      <c r="AA250">
        <f>IF(MAX(MAX(V250:Z250),ABS(MIN(V250:Z250)))=ABS(MIN(V250:Z250)),MIN(V250:Z250),MAX(V250:Z250))</f>
        <v/>
      </c>
      <c r="AB250">
        <f>IFERROR(V144+MATCH(AA250,V250:Z250,0)-1,"")</f>
        <v/>
      </c>
      <c r="AC250">
        <f>IF(AB250&lt;&gt;"",IF(S250=AB250,"Low",IF(AB250=Q250,"High","")),"")</f>
        <v/>
      </c>
      <c r="AE250">
        <f>IF(ISNUMBER(MATCH("N/A",J250:N250,0)),"",IFERROR((5 * SUMPRODUCT(J144:N144,J250:N250) - PRODUCT(SUM(J144:N144),SUM(J250:N250))) / ((5 * SUM((J144^2)+(K144^2)+(L144^2)+(M144^2)+(N144^2))) - SUM(J144:N144)^2),""))</f>
        <v/>
      </c>
      <c r="AF250">
        <f>IFERROR(CORREL(J144:N144,J250:N250),"")</f>
        <v/>
      </c>
      <c r="AZ250">
        <f>IF(Q250=S250,0,1)</f>
        <v/>
      </c>
      <c r="BA250">
        <f>IF(AZ250=1,IF(Q250="","",IF(Q250=N144,"Yes","No")),"")</f>
        <v/>
      </c>
      <c r="BB250">
        <f>IF(BA250="Yes",P250,"")</f>
        <v/>
      </c>
      <c r="BC250">
        <f>IF(AZ250=1,IF(S250="","",IF(S250=N144,"Yes","No")),"")</f>
        <v/>
      </c>
      <c r="BD250">
        <f>IF(BC250="Yes",R250,"")</f>
        <v/>
      </c>
      <c r="BE250">
        <f>IFERROR(IF(SIGN(AE250)=1,"Increasing",IF(SIGN(AE250)=-1,"Decreasing","")),"")</f>
        <v/>
      </c>
      <c r="BF250">
        <f>IF(OR(AND(BE250="Increasing",BA250="Yes"),AND(BE250="Decreasing",BC250="Yes")),"Yes","No")</f>
        <v/>
      </c>
      <c r="BG250">
        <f>IF(I250="pos_trend","Yes","No")</f>
        <v/>
      </c>
      <c r="BH250">
        <f>IF(AF250&lt;&gt;"",IF(ABS(AF250)&gt;0.8,"Yes","No"),"")</f>
        <v/>
      </c>
    </row>
    <row r="251" spans="1:60">
      <c r="I251">
        <f>IF(AND(K251&gt; J251, L251&gt; K251, M251&gt; L251, N251&gt; M251), "pos_trend", IF(AND(K251&lt; J251, L251&lt; K251, M251&lt; L251, N251&lt; M251), "neg_trend", "N/A"))</f>
        <v/>
      </c>
      <c r="J251">
        <f>IFERROR(IF(TRIM(C251)="-", "N/A", IF(RIGHT(C251,1)=")",IF(RIGHT(C251,2)="T)",-1000000000000*VALUE(MID(C251,2,LEN(C251)-3)),IF(RIGHT(C251,2)="M)",-1000000*VALUE(MID(C251,2,LEN(C251)-3)),IF(RIGHT(C251,2)="B)",-1000000000*VALUE(MID(C251,2,LEN(C251)-3)),IF(RIGHT(C251,2)="k)",-1000*VALUE(MID(C251,2,LEN(C251)-3)),VALUE(SUBSTITUTE(C251,",","")))))),IF(RIGHT(C251,1)="T",1000000000000*VALUE(LEFT(C251,LEN(C251)-1)),IF(RIGHT(C251,1)="M",1000000*VALUE(LEFT(C251,LEN(C251)-1)),IF(RIGHT(C251,1)="B",1000000000*VALUE(LEFT(C251,LEN(C251)-1)),IF(RIGHT(C251,1)="%",0.01*VALUE(LEFT(C251,LEN(C251)-1)),IF(RIGHT(C251,1)="k",1000*VALUE(LEFT(C251,LEN(C251)-1)),VALUE(SUBSTITUTE(C251,",",""))))))))),"N/A")</f>
        <v/>
      </c>
      <c r="K251">
        <f>IFERROR(IF(TRIM(D251)="-", "N/A", IF(RIGHT(D251,1)=")",IF(RIGHT(D251,2)="T)",-1000000000000*VALUE(MID(D251,2,LEN(D251)-3)),IF(RIGHT(D251,2)="M)",-1000000*VALUE(MID(D251,2,LEN(D251)-3)),IF(RIGHT(D251,2)="B)",-1000000000*VALUE(MID(D251,2,LEN(D251)-3)),IF(RIGHT(D251,2)="k)",-1000*VALUE(MID(D251,2,LEN(D251)-3)),VALUE(SUBSTITUTE(D251,",","")))))),IF(RIGHT(D251,1)="T",1000000000000*VALUE(LEFT(D251,LEN(D251)-1)),IF(RIGHT(D251,1)="M",1000000*VALUE(LEFT(D251,LEN(D251)-1)),IF(RIGHT(D251,1)="B",1000000000*VALUE(LEFT(D251,LEN(D251)-1)),IF(RIGHT(D251,1)="%",0.01*VALUE(LEFT(D251,LEN(D251)-1)),IF(RIGHT(D251,1)="k",1000*VALUE(LEFT(D251,LEN(D251)-1)),VALUE(SUBSTITUTE(D251,",",""))))))))),"N/A")</f>
        <v/>
      </c>
      <c r="L251">
        <f>IFERROR(IF(TRIM(E251)="-", "N/A", IF(RIGHT(E251,1)=")",IF(RIGHT(E251,2)="T)",-1000000000000*VALUE(MID(E251,2,LEN(E251)-3)),IF(RIGHT(E251,2)="M)",-1000000*VALUE(MID(E251,2,LEN(E251)-3)),IF(RIGHT(E251,2)="B)",-1000000000*VALUE(MID(E251,2,LEN(E251)-3)),IF(RIGHT(E251,2)="k)",-1000*VALUE(MID(E251,2,LEN(E251)-3)),VALUE(SUBSTITUTE(E251,",","")))))),IF(RIGHT(E251,1)="T",1000000000000*VALUE(LEFT(E251,LEN(E251)-1)),IF(RIGHT(E251,1)="M",1000000*VALUE(LEFT(E251,LEN(E251)-1)),IF(RIGHT(E251,1)="B",1000000000*VALUE(LEFT(E251,LEN(E251)-1)),IF(RIGHT(E251,1)="%",0.01*VALUE(LEFT(E251,LEN(E251)-1)),IF(RIGHT(E251,1)="k",1000*VALUE(LEFT(E251,LEN(E251)-1)),VALUE(SUBSTITUTE(E251,",",""))))))))),"N/A")</f>
        <v/>
      </c>
      <c r="M251">
        <f>IFERROR(IF(TRIM(F251)="-", "N/A", IF(RIGHT(F251,1)=")",IF(RIGHT(F251,2)="T)",-1000000000000*VALUE(MID(F251,2,LEN(F251)-3)),IF(RIGHT(F251,2)="M)",-1000000*VALUE(MID(F251,2,LEN(F251)-3)),IF(RIGHT(F251,2)="B)",-1000000000*VALUE(MID(F251,2,LEN(F251)-3)),IF(RIGHT(F251,2)="k)",-1000*VALUE(MID(F251,2,LEN(F251)-3)),VALUE(SUBSTITUTE(F251,",","")))))),IF(RIGHT(F251,1)="T",1000000000000*VALUE(LEFT(F251,LEN(F251)-1)),IF(RIGHT(F251,1)="M",1000000*VALUE(LEFT(F251,LEN(F251)-1)),IF(RIGHT(F251,1)="B",1000000000*VALUE(LEFT(F251,LEN(F251)-1)),IF(RIGHT(F251,1)="%",0.01*VALUE(LEFT(F251,LEN(F251)-1)),IF(RIGHT(F251,1)="k",1000*VALUE(LEFT(F251,LEN(F251)-1)),VALUE(SUBSTITUTE(F251,",",""))))))))),"N/A")</f>
        <v/>
      </c>
      <c r="N251">
        <f>IFERROR(IF(TRIM(G251)="-", "N/A", IF(RIGHT(G251,1)=")",IF(RIGHT(G251,2)="T)",-1000000000000*VALUE(MID(G251,2,LEN(G251)-3)),IF(RIGHT(G251,2)="M)",-1000000*VALUE(MID(G251,2,LEN(G251)-3)),IF(RIGHT(G251,2)="B)",-1000000000*VALUE(MID(G251,2,LEN(G251)-3)),IF(RIGHT(G251,2)="k)",-1000*VALUE(MID(G251,2,LEN(G251)-3)),VALUE(SUBSTITUTE(G251,",","")))))),IF(RIGHT(G251,1)="T",1000000000000*VALUE(LEFT(G251,LEN(G251)-1)),IF(RIGHT(G251,1)="M",1000000*VALUE(LEFT(G251,LEN(G251)-1)),IF(RIGHT(G251,1)="B",1000000000*VALUE(LEFT(G251,LEN(G251)-1)),IF(RIGHT(G251,1)="%",0.01*VALUE(LEFT(G251,LEN(G251)-1)),IF(RIGHT(G251,1)="k",1000*VALUE(LEFT(G251,LEN(G251)-1)),VALUE(SUBSTITUTE(G251,",",""))))))))),"N/A")</f>
        <v/>
      </c>
      <c r="P251">
        <f>MAX(J251:N251)</f>
        <v/>
      </c>
      <c r="Q251">
        <f>IFERROR(J144+MATCH(P251,J251:N251,0)-1,"")</f>
        <v/>
      </c>
      <c r="R251">
        <f>IF(Q251="","",MIN(J251:N251))</f>
        <v/>
      </c>
      <c r="S251">
        <f>IFERROR(J144+MATCH(R251,J251:N251,0)-1,"")</f>
        <v/>
      </c>
      <c r="T251">
        <f>IFERROR(AVERAGE(J251:N251),"")</f>
        <v/>
      </c>
      <c r="U251">
        <f>IFERROR(STDEV(J251:N251),"")</f>
        <v/>
      </c>
      <c r="V251">
        <f>IFERROR(IF(C251="-","",IF(ISBLANK(B251),"",IF(OR(ISNUMBER(FIND("Growth",B251)),ISNUMBER(FIND("Margin",B251))),"",(J251-T251)/U251))),"")</f>
        <v/>
      </c>
      <c r="W251">
        <f>IFERROR(IF(OR(D251="-",ISBLANK(D251)),"",(K251-T251)/U251),"")</f>
        <v/>
      </c>
      <c r="X251">
        <f>IFERROR(IF(OR(E251="-",ISBLANK(E251)),"",(L251-T251)/U251),"")</f>
        <v/>
      </c>
      <c r="Y251">
        <f>IFERROR(IF(OR(F251="-",ISBLANK(F251)),"",(M251-T251)/U251),"")</f>
        <v/>
      </c>
      <c r="Z251">
        <f>IFERROR(IF(OR(G251="-",ISBLANK(G251)),"",(N251-T251)/U251),"")</f>
        <v/>
      </c>
      <c r="AA251">
        <f>IF(MAX(MAX(V251:Z251),ABS(MIN(V251:Z251)))=ABS(MIN(V251:Z251)),MIN(V251:Z251),MAX(V251:Z251))</f>
        <v/>
      </c>
      <c r="AB251">
        <f>IFERROR(V144+MATCH(AA251,V251:Z251,0)-1,"")</f>
        <v/>
      </c>
      <c r="AC251">
        <f>IF(AB251&lt;&gt;"",IF(S251=AB251,"Low",IF(AB251=Q251,"High","")),"")</f>
        <v/>
      </c>
      <c r="AE251">
        <f>IF(ISNUMBER(MATCH("N/A",J251:N251,0)),"",IFERROR((5 * SUMPRODUCT(J144:N144,J251:N251) - PRODUCT(SUM(J144:N144),SUM(J251:N251))) / ((5 * SUM((J144^2)+(K144^2)+(L144^2)+(M144^2)+(N144^2))) - SUM(J144:N144)^2),""))</f>
        <v/>
      </c>
      <c r="AF251">
        <f>IFERROR(CORREL(J144:N144,J251:N251),"")</f>
        <v/>
      </c>
      <c r="AZ251">
        <f>IF(Q251=S251,0,1)</f>
        <v/>
      </c>
      <c r="BA251">
        <f>IF(AZ251=1,IF(Q251="","",IF(Q251=N144,"Yes","No")),"")</f>
        <v/>
      </c>
      <c r="BB251">
        <f>IF(BA251="Yes",P251,"")</f>
        <v/>
      </c>
      <c r="BC251">
        <f>IF(AZ251=1,IF(S251="","",IF(S251=N144,"Yes","No")),"")</f>
        <v/>
      </c>
      <c r="BD251">
        <f>IF(BC251="Yes",R251,"")</f>
        <v/>
      </c>
      <c r="BE251">
        <f>IFERROR(IF(SIGN(AE251)=1,"Increasing",IF(SIGN(AE251)=-1,"Decreasing","")),"")</f>
        <v/>
      </c>
      <c r="BF251">
        <f>IF(OR(AND(BE251="Increasing",BA251="Yes"),AND(BE251="Decreasing",BC251="Yes")),"Yes","No")</f>
        <v/>
      </c>
      <c r="BG251">
        <f>IF(I251="pos_trend","Yes","No")</f>
        <v/>
      </c>
      <c r="BH251">
        <f>IF(AF251&lt;&gt;"",IF(ABS(AF251)&gt;0.8,"Yes","No"),"")</f>
        <v/>
      </c>
    </row>
    <row r="252" spans="1:60">
      <c r="I252">
        <f>IF(AND(K252&gt; J252, L252&gt; K252, M252&gt; L252, N252&gt; M252), "pos_trend", IF(AND(K252&lt; J252, L252&lt; K252, M252&lt; L252, N252&lt; M252), "neg_trend", "N/A"))</f>
        <v/>
      </c>
      <c r="J252">
        <f>IFERROR(IF(TRIM(C252)="-", "N/A", IF(RIGHT(C252,1)=")",IF(RIGHT(C252,2)="T)",-1000000000000*VALUE(MID(C252,2,LEN(C252)-3)),IF(RIGHT(C252,2)="M)",-1000000*VALUE(MID(C252,2,LEN(C252)-3)),IF(RIGHT(C252,2)="B)",-1000000000*VALUE(MID(C252,2,LEN(C252)-3)),IF(RIGHT(C252,2)="k)",-1000*VALUE(MID(C252,2,LEN(C252)-3)),VALUE(SUBSTITUTE(C252,",","")))))),IF(RIGHT(C252,1)="T",1000000000000*VALUE(LEFT(C252,LEN(C252)-1)),IF(RIGHT(C252,1)="M",1000000*VALUE(LEFT(C252,LEN(C252)-1)),IF(RIGHT(C252,1)="B",1000000000*VALUE(LEFT(C252,LEN(C252)-1)),IF(RIGHT(C252,1)="%",0.01*VALUE(LEFT(C252,LEN(C252)-1)),IF(RIGHT(C252,1)="k",1000*VALUE(LEFT(C252,LEN(C252)-1)),VALUE(SUBSTITUTE(C252,",",""))))))))),"N/A")</f>
        <v/>
      </c>
      <c r="K252">
        <f>IFERROR(IF(TRIM(D252)="-", "N/A", IF(RIGHT(D252,1)=")",IF(RIGHT(D252,2)="T)",-1000000000000*VALUE(MID(D252,2,LEN(D252)-3)),IF(RIGHT(D252,2)="M)",-1000000*VALUE(MID(D252,2,LEN(D252)-3)),IF(RIGHT(D252,2)="B)",-1000000000*VALUE(MID(D252,2,LEN(D252)-3)),IF(RIGHT(D252,2)="k)",-1000*VALUE(MID(D252,2,LEN(D252)-3)),VALUE(SUBSTITUTE(D252,",","")))))),IF(RIGHT(D252,1)="T",1000000000000*VALUE(LEFT(D252,LEN(D252)-1)),IF(RIGHT(D252,1)="M",1000000*VALUE(LEFT(D252,LEN(D252)-1)),IF(RIGHT(D252,1)="B",1000000000*VALUE(LEFT(D252,LEN(D252)-1)),IF(RIGHT(D252,1)="%",0.01*VALUE(LEFT(D252,LEN(D252)-1)),IF(RIGHT(D252,1)="k",1000*VALUE(LEFT(D252,LEN(D252)-1)),VALUE(SUBSTITUTE(D252,",",""))))))))),"N/A")</f>
        <v/>
      </c>
      <c r="L252">
        <f>IFERROR(IF(TRIM(E252)="-", "N/A", IF(RIGHT(E252,1)=")",IF(RIGHT(E252,2)="T)",-1000000000000*VALUE(MID(E252,2,LEN(E252)-3)),IF(RIGHT(E252,2)="M)",-1000000*VALUE(MID(E252,2,LEN(E252)-3)),IF(RIGHT(E252,2)="B)",-1000000000*VALUE(MID(E252,2,LEN(E252)-3)),IF(RIGHT(E252,2)="k)",-1000*VALUE(MID(E252,2,LEN(E252)-3)),VALUE(SUBSTITUTE(E252,",","")))))),IF(RIGHT(E252,1)="T",1000000000000*VALUE(LEFT(E252,LEN(E252)-1)),IF(RIGHT(E252,1)="M",1000000*VALUE(LEFT(E252,LEN(E252)-1)),IF(RIGHT(E252,1)="B",1000000000*VALUE(LEFT(E252,LEN(E252)-1)),IF(RIGHT(E252,1)="%",0.01*VALUE(LEFT(E252,LEN(E252)-1)),IF(RIGHT(E252,1)="k",1000*VALUE(LEFT(E252,LEN(E252)-1)),VALUE(SUBSTITUTE(E252,",",""))))))))),"N/A")</f>
        <v/>
      </c>
      <c r="M252">
        <f>IFERROR(IF(TRIM(F252)="-", "N/A", IF(RIGHT(F252,1)=")",IF(RIGHT(F252,2)="T)",-1000000000000*VALUE(MID(F252,2,LEN(F252)-3)),IF(RIGHT(F252,2)="M)",-1000000*VALUE(MID(F252,2,LEN(F252)-3)),IF(RIGHT(F252,2)="B)",-1000000000*VALUE(MID(F252,2,LEN(F252)-3)),IF(RIGHT(F252,2)="k)",-1000*VALUE(MID(F252,2,LEN(F252)-3)),VALUE(SUBSTITUTE(F252,",","")))))),IF(RIGHT(F252,1)="T",1000000000000*VALUE(LEFT(F252,LEN(F252)-1)),IF(RIGHT(F252,1)="M",1000000*VALUE(LEFT(F252,LEN(F252)-1)),IF(RIGHT(F252,1)="B",1000000000*VALUE(LEFT(F252,LEN(F252)-1)),IF(RIGHT(F252,1)="%",0.01*VALUE(LEFT(F252,LEN(F252)-1)),IF(RIGHT(F252,1)="k",1000*VALUE(LEFT(F252,LEN(F252)-1)),VALUE(SUBSTITUTE(F252,",",""))))))))),"N/A")</f>
        <v/>
      </c>
      <c r="N252">
        <f>IFERROR(IF(TRIM(G252)="-", "N/A", IF(RIGHT(G252,1)=")",IF(RIGHT(G252,2)="T)",-1000000000000*VALUE(MID(G252,2,LEN(G252)-3)),IF(RIGHT(G252,2)="M)",-1000000*VALUE(MID(G252,2,LEN(G252)-3)),IF(RIGHT(G252,2)="B)",-1000000000*VALUE(MID(G252,2,LEN(G252)-3)),IF(RIGHT(G252,2)="k)",-1000*VALUE(MID(G252,2,LEN(G252)-3)),VALUE(SUBSTITUTE(G252,",","")))))),IF(RIGHT(G252,1)="T",1000000000000*VALUE(LEFT(G252,LEN(G252)-1)),IF(RIGHT(G252,1)="M",1000000*VALUE(LEFT(G252,LEN(G252)-1)),IF(RIGHT(G252,1)="B",1000000000*VALUE(LEFT(G252,LEN(G252)-1)),IF(RIGHT(G252,1)="%",0.01*VALUE(LEFT(G252,LEN(G252)-1)),IF(RIGHT(G252,1)="k",1000*VALUE(LEFT(G252,LEN(G252)-1)),VALUE(SUBSTITUTE(G252,",",""))))))))),"N/A")</f>
        <v/>
      </c>
      <c r="P252">
        <f>MAX(J252:N252)</f>
        <v/>
      </c>
      <c r="Q252">
        <f>IFERROR(J144+MATCH(P252,J252:N252,0)-1,"")</f>
        <v/>
      </c>
      <c r="R252">
        <f>IF(Q252="","",MIN(J252:N252))</f>
        <v/>
      </c>
      <c r="S252">
        <f>IFERROR(J144+MATCH(R252,J252:N252,0)-1,"")</f>
        <v/>
      </c>
      <c r="T252">
        <f>IFERROR(AVERAGE(J252:N252),"")</f>
        <v/>
      </c>
      <c r="U252">
        <f>IFERROR(STDEV(J252:N252),"")</f>
        <v/>
      </c>
      <c r="V252">
        <f>IFERROR(IF(C252="-","",IF(ISBLANK(B252),"",IF(OR(ISNUMBER(FIND("Growth",B252)),ISNUMBER(FIND("Margin",B252))),"",(J252-T252)/U252))),"")</f>
        <v/>
      </c>
      <c r="W252">
        <f>IFERROR(IF(OR(D252="-",ISBLANK(D252)),"",(K252-T252)/U252),"")</f>
        <v/>
      </c>
      <c r="X252">
        <f>IFERROR(IF(OR(E252="-",ISBLANK(E252)),"",(L252-T252)/U252),"")</f>
        <v/>
      </c>
      <c r="Y252">
        <f>IFERROR(IF(OR(F252="-",ISBLANK(F252)),"",(M252-T252)/U252),"")</f>
        <v/>
      </c>
      <c r="Z252">
        <f>IFERROR(IF(OR(G252="-",ISBLANK(G252)),"",(N252-T252)/U252),"")</f>
        <v/>
      </c>
      <c r="AA252">
        <f>IF(MAX(MAX(V252:Z252),ABS(MIN(V252:Z252)))=ABS(MIN(V252:Z252)),MIN(V252:Z252),MAX(V252:Z252))</f>
        <v/>
      </c>
      <c r="AB252">
        <f>IFERROR(V144+MATCH(AA252,V252:Z252,0)-1,"")</f>
        <v/>
      </c>
      <c r="AC252">
        <f>IF(AB252&lt;&gt;"",IF(S252=AB252,"Low",IF(AB252=Q252,"High","")),"")</f>
        <v/>
      </c>
      <c r="AE252">
        <f>IF(ISNUMBER(MATCH("N/A",J252:N252,0)),"",IFERROR((5 * SUMPRODUCT(J144:N144,J252:N252) - PRODUCT(SUM(J144:N144),SUM(J252:N252))) / ((5 * SUM((J144^2)+(K144^2)+(L144^2)+(M144^2)+(N144^2))) - SUM(J144:N144)^2),""))</f>
        <v/>
      </c>
      <c r="AF252">
        <f>IFERROR(CORREL(J144:N144,J252:N252),"")</f>
        <v/>
      </c>
      <c r="AZ252">
        <f>IF(Q252=S252,0,1)</f>
        <v/>
      </c>
      <c r="BA252">
        <f>IF(AZ252=1,IF(Q252="","",IF(Q252=N144,"Yes","No")),"")</f>
        <v/>
      </c>
      <c r="BB252">
        <f>IF(BA252="Yes",P252,"")</f>
        <v/>
      </c>
      <c r="BC252">
        <f>IF(AZ252=1,IF(S252="","",IF(S252=N144,"Yes","No")),"")</f>
        <v/>
      </c>
      <c r="BD252">
        <f>IF(BC252="Yes",R252,"")</f>
        <v/>
      </c>
      <c r="BE252">
        <f>IFERROR(IF(SIGN(AE252)=1,"Increasing",IF(SIGN(AE252)=-1,"Decreasing","")),"")</f>
        <v/>
      </c>
      <c r="BF252">
        <f>IF(OR(AND(BE252="Increasing",BA252="Yes"),AND(BE252="Decreasing",BC252="Yes")),"Yes","No")</f>
        <v/>
      </c>
      <c r="BG252">
        <f>IF(I252="pos_trend","Yes","No")</f>
        <v/>
      </c>
      <c r="BH252">
        <f>IF(AF252&lt;&gt;"",IF(ABS(AF252)&gt;0.8,"Yes","No"),"")</f>
        <v/>
      </c>
    </row>
    <row r="253" spans="1:60">
      <c r="I253">
        <f>IF(AND(K253&gt; J253, L253&gt; K253, M253&gt; L253, N253&gt; M253), "pos_trend", IF(AND(K253&lt; J253, L253&lt; K253, M253&lt; L253, N253&lt; M253), "neg_trend", "N/A"))</f>
        <v/>
      </c>
      <c r="J253">
        <f>IFERROR(IF(TRIM(C253)="-", "N/A", IF(RIGHT(C253,1)=")",IF(RIGHT(C253,2)="T)",-1000000000000*VALUE(MID(C253,2,LEN(C253)-3)),IF(RIGHT(C253,2)="M)",-1000000*VALUE(MID(C253,2,LEN(C253)-3)),IF(RIGHT(C253,2)="B)",-1000000000*VALUE(MID(C253,2,LEN(C253)-3)),IF(RIGHT(C253,2)="k)",-1000*VALUE(MID(C253,2,LEN(C253)-3)),VALUE(SUBSTITUTE(C253,",","")))))),IF(RIGHT(C253,1)="T",1000000000000*VALUE(LEFT(C253,LEN(C253)-1)),IF(RIGHT(C253,1)="M",1000000*VALUE(LEFT(C253,LEN(C253)-1)),IF(RIGHT(C253,1)="B",1000000000*VALUE(LEFT(C253,LEN(C253)-1)),IF(RIGHT(C253,1)="%",0.01*VALUE(LEFT(C253,LEN(C253)-1)),IF(RIGHT(C253,1)="k",1000*VALUE(LEFT(C253,LEN(C253)-1)),VALUE(SUBSTITUTE(C253,",",""))))))))),"N/A")</f>
        <v/>
      </c>
      <c r="K253">
        <f>IFERROR(IF(TRIM(D253)="-", "N/A", IF(RIGHT(D253,1)=")",IF(RIGHT(D253,2)="T)",-1000000000000*VALUE(MID(D253,2,LEN(D253)-3)),IF(RIGHT(D253,2)="M)",-1000000*VALUE(MID(D253,2,LEN(D253)-3)),IF(RIGHT(D253,2)="B)",-1000000000*VALUE(MID(D253,2,LEN(D253)-3)),IF(RIGHT(D253,2)="k)",-1000*VALUE(MID(D253,2,LEN(D253)-3)),VALUE(SUBSTITUTE(D253,",","")))))),IF(RIGHT(D253,1)="T",1000000000000*VALUE(LEFT(D253,LEN(D253)-1)),IF(RIGHT(D253,1)="M",1000000*VALUE(LEFT(D253,LEN(D253)-1)),IF(RIGHT(D253,1)="B",1000000000*VALUE(LEFT(D253,LEN(D253)-1)),IF(RIGHT(D253,1)="%",0.01*VALUE(LEFT(D253,LEN(D253)-1)),IF(RIGHT(D253,1)="k",1000*VALUE(LEFT(D253,LEN(D253)-1)),VALUE(SUBSTITUTE(D253,",",""))))))))),"N/A")</f>
        <v/>
      </c>
      <c r="L253">
        <f>IFERROR(IF(TRIM(E253)="-", "N/A", IF(RIGHT(E253,1)=")",IF(RIGHT(E253,2)="T)",-1000000000000*VALUE(MID(E253,2,LEN(E253)-3)),IF(RIGHT(E253,2)="M)",-1000000*VALUE(MID(E253,2,LEN(E253)-3)),IF(RIGHT(E253,2)="B)",-1000000000*VALUE(MID(E253,2,LEN(E253)-3)),IF(RIGHT(E253,2)="k)",-1000*VALUE(MID(E253,2,LEN(E253)-3)),VALUE(SUBSTITUTE(E253,",","")))))),IF(RIGHT(E253,1)="T",1000000000000*VALUE(LEFT(E253,LEN(E253)-1)),IF(RIGHT(E253,1)="M",1000000*VALUE(LEFT(E253,LEN(E253)-1)),IF(RIGHT(E253,1)="B",1000000000*VALUE(LEFT(E253,LEN(E253)-1)),IF(RIGHT(E253,1)="%",0.01*VALUE(LEFT(E253,LEN(E253)-1)),IF(RIGHT(E253,1)="k",1000*VALUE(LEFT(E253,LEN(E253)-1)),VALUE(SUBSTITUTE(E253,",",""))))))))),"N/A")</f>
        <v/>
      </c>
      <c r="M253">
        <f>IFERROR(IF(TRIM(F253)="-", "N/A", IF(RIGHT(F253,1)=")",IF(RIGHT(F253,2)="T)",-1000000000000*VALUE(MID(F253,2,LEN(F253)-3)),IF(RIGHT(F253,2)="M)",-1000000*VALUE(MID(F253,2,LEN(F253)-3)),IF(RIGHT(F253,2)="B)",-1000000000*VALUE(MID(F253,2,LEN(F253)-3)),IF(RIGHT(F253,2)="k)",-1000*VALUE(MID(F253,2,LEN(F253)-3)),VALUE(SUBSTITUTE(F253,",","")))))),IF(RIGHT(F253,1)="T",1000000000000*VALUE(LEFT(F253,LEN(F253)-1)),IF(RIGHT(F253,1)="M",1000000*VALUE(LEFT(F253,LEN(F253)-1)),IF(RIGHT(F253,1)="B",1000000000*VALUE(LEFT(F253,LEN(F253)-1)),IF(RIGHT(F253,1)="%",0.01*VALUE(LEFT(F253,LEN(F253)-1)),IF(RIGHT(F253,1)="k",1000*VALUE(LEFT(F253,LEN(F253)-1)),VALUE(SUBSTITUTE(F253,",",""))))))))),"N/A")</f>
        <v/>
      </c>
      <c r="N253">
        <f>IFERROR(IF(TRIM(G253)="-", "N/A", IF(RIGHT(G253,1)=")",IF(RIGHT(G253,2)="T)",-1000000000000*VALUE(MID(G253,2,LEN(G253)-3)),IF(RIGHT(G253,2)="M)",-1000000*VALUE(MID(G253,2,LEN(G253)-3)),IF(RIGHT(G253,2)="B)",-1000000000*VALUE(MID(G253,2,LEN(G253)-3)),IF(RIGHT(G253,2)="k)",-1000*VALUE(MID(G253,2,LEN(G253)-3)),VALUE(SUBSTITUTE(G253,",","")))))),IF(RIGHT(G253,1)="T",1000000000000*VALUE(LEFT(G253,LEN(G253)-1)),IF(RIGHT(G253,1)="M",1000000*VALUE(LEFT(G253,LEN(G253)-1)),IF(RIGHT(G253,1)="B",1000000000*VALUE(LEFT(G253,LEN(G253)-1)),IF(RIGHT(G253,1)="%",0.01*VALUE(LEFT(G253,LEN(G253)-1)),IF(RIGHT(G253,1)="k",1000*VALUE(LEFT(G253,LEN(G253)-1)),VALUE(SUBSTITUTE(G253,",",""))))))))),"N/A")</f>
        <v/>
      </c>
      <c r="P253">
        <f>MAX(J253:N253)</f>
        <v/>
      </c>
      <c r="Q253">
        <f>IFERROR(J144+MATCH(P253,J253:N253,0)-1,"")</f>
        <v/>
      </c>
      <c r="R253">
        <f>IF(Q253="","",MIN(J253:N253))</f>
        <v/>
      </c>
      <c r="S253">
        <f>IFERROR(J144+MATCH(R253,J253:N253,0)-1,"")</f>
        <v/>
      </c>
      <c r="T253">
        <f>IFERROR(AVERAGE(J253:N253),"")</f>
        <v/>
      </c>
      <c r="U253">
        <f>IFERROR(STDEV(J253:N253),"")</f>
        <v/>
      </c>
      <c r="V253">
        <f>IFERROR(IF(C253="-","",IF(ISBLANK(B253),"",IF(OR(ISNUMBER(FIND("Growth",B253)),ISNUMBER(FIND("Margin",B253))),"",(J253-T253)/U253))),"")</f>
        <v/>
      </c>
      <c r="W253">
        <f>IFERROR(IF(OR(D253="-",ISBLANK(D253)),"",(K253-T253)/U253),"")</f>
        <v/>
      </c>
      <c r="X253">
        <f>IFERROR(IF(OR(E253="-",ISBLANK(E253)),"",(L253-T253)/U253),"")</f>
        <v/>
      </c>
      <c r="Y253">
        <f>IFERROR(IF(OR(F253="-",ISBLANK(F253)),"",(M253-T253)/U253),"")</f>
        <v/>
      </c>
      <c r="Z253">
        <f>IFERROR(IF(OR(G253="-",ISBLANK(G253)),"",(N253-T253)/U253),"")</f>
        <v/>
      </c>
      <c r="AA253">
        <f>IF(MAX(MAX(V253:Z253),ABS(MIN(V253:Z253)))=ABS(MIN(V253:Z253)),MIN(V253:Z253),MAX(V253:Z253))</f>
        <v/>
      </c>
      <c r="AB253">
        <f>IFERROR(V144+MATCH(AA253,V253:Z253,0)-1,"")</f>
        <v/>
      </c>
      <c r="AC253">
        <f>IF(AB253&lt;&gt;"",IF(S253=AB253,"Low",IF(AB253=Q253,"High","")),"")</f>
        <v/>
      </c>
      <c r="AE253">
        <f>IF(ISNUMBER(MATCH("N/A",J253:N253,0)),"",IFERROR((5 * SUMPRODUCT(J144:N144,J253:N253) - PRODUCT(SUM(J144:N144),SUM(J253:N253))) / ((5 * SUM((J144^2)+(K144^2)+(L144^2)+(M144^2)+(N144^2))) - SUM(J144:N144)^2),""))</f>
        <v/>
      </c>
      <c r="AF253">
        <f>IFERROR(CORREL(J144:N144,J253:N253),"")</f>
        <v/>
      </c>
      <c r="AZ253">
        <f>IF(Q253=S253,0,1)</f>
        <v/>
      </c>
      <c r="BA253">
        <f>IF(AZ253=1,IF(Q253="","",IF(Q253=N144,"Yes","No")),"")</f>
        <v/>
      </c>
      <c r="BB253">
        <f>IF(BA253="Yes",P253,"")</f>
        <v/>
      </c>
      <c r="BC253">
        <f>IF(AZ253=1,IF(S253="","",IF(S253=N144,"Yes","No")),"")</f>
        <v/>
      </c>
      <c r="BD253">
        <f>IF(BC253="Yes",R253,"")</f>
        <v/>
      </c>
      <c r="BE253">
        <f>IFERROR(IF(SIGN(AE253)=1,"Increasing",IF(SIGN(AE253)=-1,"Decreasing","")),"")</f>
        <v/>
      </c>
      <c r="BF253">
        <f>IF(OR(AND(BE253="Increasing",BA253="Yes"),AND(BE253="Decreasing",BC253="Yes")),"Yes","No")</f>
        <v/>
      </c>
      <c r="BG253">
        <f>IF(I253="pos_trend","Yes","No")</f>
        <v/>
      </c>
      <c r="BH253">
        <f>IF(AF253&lt;&gt;"",IF(ABS(AF253)&gt;0.8,"Yes","No"),"")</f>
        <v/>
      </c>
    </row>
    <row r="254" spans="1:60">
      <c r="I254">
        <f>IF(AND(K254&gt; J254, L254&gt; K254, M254&gt; L254, N254&gt; M254), "pos_trend", IF(AND(K254&lt; J254, L254&lt; K254, M254&lt; L254, N254&lt; M254), "neg_trend", "N/A"))</f>
        <v/>
      </c>
      <c r="J254">
        <f>IFERROR(IF(TRIM(C254)="-", "N/A", IF(RIGHT(C254,1)=")",IF(RIGHT(C254,2)="T)",-1000000000000*VALUE(MID(C254,2,LEN(C254)-3)),IF(RIGHT(C254,2)="M)",-1000000*VALUE(MID(C254,2,LEN(C254)-3)),IF(RIGHT(C254,2)="B)",-1000000000*VALUE(MID(C254,2,LEN(C254)-3)),IF(RIGHT(C254,2)="k)",-1000*VALUE(MID(C254,2,LEN(C254)-3)),VALUE(SUBSTITUTE(C254,",","")))))),IF(RIGHT(C254,1)="T",1000000000000*VALUE(LEFT(C254,LEN(C254)-1)),IF(RIGHT(C254,1)="M",1000000*VALUE(LEFT(C254,LEN(C254)-1)),IF(RIGHT(C254,1)="B",1000000000*VALUE(LEFT(C254,LEN(C254)-1)),IF(RIGHT(C254,1)="%",0.01*VALUE(LEFT(C254,LEN(C254)-1)),IF(RIGHT(C254,1)="k",1000*VALUE(LEFT(C254,LEN(C254)-1)),VALUE(SUBSTITUTE(C254,",",""))))))))),"N/A")</f>
        <v/>
      </c>
      <c r="K254">
        <f>IFERROR(IF(TRIM(D254)="-", "N/A", IF(RIGHT(D254,1)=")",IF(RIGHT(D254,2)="T)",-1000000000000*VALUE(MID(D254,2,LEN(D254)-3)),IF(RIGHT(D254,2)="M)",-1000000*VALUE(MID(D254,2,LEN(D254)-3)),IF(RIGHT(D254,2)="B)",-1000000000*VALUE(MID(D254,2,LEN(D254)-3)),IF(RIGHT(D254,2)="k)",-1000*VALUE(MID(D254,2,LEN(D254)-3)),VALUE(SUBSTITUTE(D254,",","")))))),IF(RIGHT(D254,1)="T",1000000000000*VALUE(LEFT(D254,LEN(D254)-1)),IF(RIGHT(D254,1)="M",1000000*VALUE(LEFT(D254,LEN(D254)-1)),IF(RIGHT(D254,1)="B",1000000000*VALUE(LEFT(D254,LEN(D254)-1)),IF(RIGHT(D254,1)="%",0.01*VALUE(LEFT(D254,LEN(D254)-1)),IF(RIGHT(D254,1)="k",1000*VALUE(LEFT(D254,LEN(D254)-1)),VALUE(SUBSTITUTE(D254,",",""))))))))),"N/A")</f>
        <v/>
      </c>
      <c r="L254">
        <f>IFERROR(IF(TRIM(E254)="-", "N/A", IF(RIGHT(E254,1)=")",IF(RIGHT(E254,2)="T)",-1000000000000*VALUE(MID(E254,2,LEN(E254)-3)),IF(RIGHT(E254,2)="M)",-1000000*VALUE(MID(E254,2,LEN(E254)-3)),IF(RIGHT(E254,2)="B)",-1000000000*VALUE(MID(E254,2,LEN(E254)-3)),IF(RIGHT(E254,2)="k)",-1000*VALUE(MID(E254,2,LEN(E254)-3)),VALUE(SUBSTITUTE(E254,",","")))))),IF(RIGHT(E254,1)="T",1000000000000*VALUE(LEFT(E254,LEN(E254)-1)),IF(RIGHT(E254,1)="M",1000000*VALUE(LEFT(E254,LEN(E254)-1)),IF(RIGHT(E254,1)="B",1000000000*VALUE(LEFT(E254,LEN(E254)-1)),IF(RIGHT(E254,1)="%",0.01*VALUE(LEFT(E254,LEN(E254)-1)),IF(RIGHT(E254,1)="k",1000*VALUE(LEFT(E254,LEN(E254)-1)),VALUE(SUBSTITUTE(E254,",",""))))))))),"N/A")</f>
        <v/>
      </c>
      <c r="M254">
        <f>IFERROR(IF(TRIM(F254)="-", "N/A", IF(RIGHT(F254,1)=")",IF(RIGHT(F254,2)="T)",-1000000000000*VALUE(MID(F254,2,LEN(F254)-3)),IF(RIGHT(F254,2)="M)",-1000000*VALUE(MID(F254,2,LEN(F254)-3)),IF(RIGHT(F254,2)="B)",-1000000000*VALUE(MID(F254,2,LEN(F254)-3)),IF(RIGHT(F254,2)="k)",-1000*VALUE(MID(F254,2,LEN(F254)-3)),VALUE(SUBSTITUTE(F254,",","")))))),IF(RIGHT(F254,1)="T",1000000000000*VALUE(LEFT(F254,LEN(F254)-1)),IF(RIGHT(F254,1)="M",1000000*VALUE(LEFT(F254,LEN(F254)-1)),IF(RIGHT(F254,1)="B",1000000000*VALUE(LEFT(F254,LEN(F254)-1)),IF(RIGHT(F254,1)="%",0.01*VALUE(LEFT(F254,LEN(F254)-1)),IF(RIGHT(F254,1)="k",1000*VALUE(LEFT(F254,LEN(F254)-1)),VALUE(SUBSTITUTE(F254,",",""))))))))),"N/A")</f>
        <v/>
      </c>
      <c r="N254">
        <f>IFERROR(IF(TRIM(G254)="-", "N/A", IF(RIGHT(G254,1)=")",IF(RIGHT(G254,2)="T)",-1000000000000*VALUE(MID(G254,2,LEN(G254)-3)),IF(RIGHT(G254,2)="M)",-1000000*VALUE(MID(G254,2,LEN(G254)-3)),IF(RIGHT(G254,2)="B)",-1000000000*VALUE(MID(G254,2,LEN(G254)-3)),IF(RIGHT(G254,2)="k)",-1000*VALUE(MID(G254,2,LEN(G254)-3)),VALUE(SUBSTITUTE(G254,",","")))))),IF(RIGHT(G254,1)="T",1000000000000*VALUE(LEFT(G254,LEN(G254)-1)),IF(RIGHT(G254,1)="M",1000000*VALUE(LEFT(G254,LEN(G254)-1)),IF(RIGHT(G254,1)="B",1000000000*VALUE(LEFT(G254,LEN(G254)-1)),IF(RIGHT(G254,1)="%",0.01*VALUE(LEFT(G254,LEN(G254)-1)),IF(RIGHT(G254,1)="k",1000*VALUE(LEFT(G254,LEN(G254)-1)),VALUE(SUBSTITUTE(G254,",",""))))))))),"N/A")</f>
        <v/>
      </c>
      <c r="P254">
        <f>MAX(J254:N254)</f>
        <v/>
      </c>
      <c r="Q254">
        <f>IFERROR(J144+MATCH(P254,J254:N254,0)-1,"")</f>
        <v/>
      </c>
      <c r="R254">
        <f>IF(Q254="","",MIN(J254:N254))</f>
        <v/>
      </c>
      <c r="S254">
        <f>IFERROR(J144+MATCH(R254,J254:N254,0)-1,"")</f>
        <v/>
      </c>
      <c r="T254">
        <f>IFERROR(AVERAGE(J254:N254),"")</f>
        <v/>
      </c>
      <c r="U254">
        <f>IFERROR(STDEV(J254:N254),"")</f>
        <v/>
      </c>
      <c r="V254">
        <f>IFERROR(IF(C254="-","",IF(ISBLANK(B254),"",IF(OR(ISNUMBER(FIND("Growth",B254)),ISNUMBER(FIND("Margin",B254))),"",(J254-T254)/U254))),"")</f>
        <v/>
      </c>
      <c r="W254">
        <f>IFERROR(IF(OR(D254="-",ISBLANK(D254)),"",(K254-T254)/U254),"")</f>
        <v/>
      </c>
      <c r="X254">
        <f>IFERROR(IF(OR(E254="-",ISBLANK(E254)),"",(L254-T254)/U254),"")</f>
        <v/>
      </c>
      <c r="Y254">
        <f>IFERROR(IF(OR(F254="-",ISBLANK(F254)),"",(M254-T254)/U254),"")</f>
        <v/>
      </c>
      <c r="Z254">
        <f>IFERROR(IF(OR(G254="-",ISBLANK(G254)),"",(N254-T254)/U254),"")</f>
        <v/>
      </c>
      <c r="AA254">
        <f>IF(MAX(MAX(V254:Z254),ABS(MIN(V254:Z254)))=ABS(MIN(V254:Z254)),MIN(V254:Z254),MAX(V254:Z254))</f>
        <v/>
      </c>
      <c r="AB254">
        <f>IFERROR(V144+MATCH(AA254,V254:Z254,0)-1,"")</f>
        <v/>
      </c>
      <c r="AC254">
        <f>IF(AB254&lt;&gt;"",IF(S254=AB254,"Low",IF(AB254=Q254,"High","")),"")</f>
        <v/>
      </c>
      <c r="AE254">
        <f>IF(ISNUMBER(MATCH("N/A",J254:N254,0)),"",IFERROR((5 * SUMPRODUCT(J144:N144,J254:N254) - PRODUCT(SUM(J144:N144),SUM(J254:N254))) / ((5 * SUM((J144^2)+(K144^2)+(L144^2)+(M144^2)+(N144^2))) - SUM(J144:N144)^2),""))</f>
        <v/>
      </c>
      <c r="AF254">
        <f>IFERROR(CORREL(J144:N144,J254:N254),"")</f>
        <v/>
      </c>
      <c r="AZ254">
        <f>IF(Q254=S254,0,1)</f>
        <v/>
      </c>
      <c r="BA254">
        <f>IF(AZ254=1,IF(Q254="","",IF(Q254=N144,"Yes","No")),"")</f>
        <v/>
      </c>
      <c r="BB254">
        <f>IF(BA254="Yes",P254,"")</f>
        <v/>
      </c>
      <c r="BC254">
        <f>IF(AZ254=1,IF(S254="","",IF(S254=N144,"Yes","No")),"")</f>
        <v/>
      </c>
      <c r="BD254">
        <f>IF(BC254="Yes",R254,"")</f>
        <v/>
      </c>
      <c r="BE254">
        <f>IFERROR(IF(SIGN(AE254)=1,"Increasing",IF(SIGN(AE254)=-1,"Decreasing","")),"")</f>
        <v/>
      </c>
      <c r="BF254">
        <f>IF(OR(AND(BE254="Increasing",BA254="Yes"),AND(BE254="Decreasing",BC254="Yes")),"Yes","No")</f>
        <v/>
      </c>
      <c r="BG254">
        <f>IF(I254="pos_trend","Yes","No")</f>
        <v/>
      </c>
      <c r="BH254">
        <f>IF(AF254&lt;&gt;"",IF(ABS(AF254)&gt;0.8,"Yes","No"),"")</f>
        <v/>
      </c>
    </row>
    <row r="255" spans="1:60">
      <c r="I255">
        <f>IF(AND(K255&gt; J255, L255&gt; K255, M255&gt; L255, N255&gt; M255), "pos_trend", IF(AND(K255&lt; J255, L255&lt; K255, M255&lt; L255, N255&lt; M255), "neg_trend", "N/A"))</f>
        <v/>
      </c>
      <c r="J255">
        <f>IFERROR(IF(TRIM(C255)="-", "N/A", IF(RIGHT(C255,1)=")",IF(RIGHT(C255,2)="T)",-1000000000000*VALUE(MID(C255,2,LEN(C255)-3)),IF(RIGHT(C255,2)="M)",-1000000*VALUE(MID(C255,2,LEN(C255)-3)),IF(RIGHT(C255,2)="B)",-1000000000*VALUE(MID(C255,2,LEN(C255)-3)),IF(RIGHT(C255,2)="k)",-1000*VALUE(MID(C255,2,LEN(C255)-3)),VALUE(SUBSTITUTE(C255,",","")))))),IF(RIGHT(C255,1)="T",1000000000000*VALUE(LEFT(C255,LEN(C255)-1)),IF(RIGHT(C255,1)="M",1000000*VALUE(LEFT(C255,LEN(C255)-1)),IF(RIGHT(C255,1)="B",1000000000*VALUE(LEFT(C255,LEN(C255)-1)),IF(RIGHT(C255,1)="%",0.01*VALUE(LEFT(C255,LEN(C255)-1)),IF(RIGHT(C255,1)="k",1000*VALUE(LEFT(C255,LEN(C255)-1)),VALUE(SUBSTITUTE(C255,",",""))))))))),"N/A")</f>
        <v/>
      </c>
      <c r="K255">
        <f>IFERROR(IF(TRIM(D255)="-", "N/A", IF(RIGHT(D255,1)=")",IF(RIGHT(D255,2)="T)",-1000000000000*VALUE(MID(D255,2,LEN(D255)-3)),IF(RIGHT(D255,2)="M)",-1000000*VALUE(MID(D255,2,LEN(D255)-3)),IF(RIGHT(D255,2)="B)",-1000000000*VALUE(MID(D255,2,LEN(D255)-3)),IF(RIGHT(D255,2)="k)",-1000*VALUE(MID(D255,2,LEN(D255)-3)),VALUE(SUBSTITUTE(D255,",","")))))),IF(RIGHT(D255,1)="T",1000000000000*VALUE(LEFT(D255,LEN(D255)-1)),IF(RIGHT(D255,1)="M",1000000*VALUE(LEFT(D255,LEN(D255)-1)),IF(RIGHT(D255,1)="B",1000000000*VALUE(LEFT(D255,LEN(D255)-1)),IF(RIGHT(D255,1)="%",0.01*VALUE(LEFT(D255,LEN(D255)-1)),IF(RIGHT(D255,1)="k",1000*VALUE(LEFT(D255,LEN(D255)-1)),VALUE(SUBSTITUTE(D255,",",""))))))))),"N/A")</f>
        <v/>
      </c>
      <c r="L255">
        <f>IFERROR(IF(TRIM(E255)="-", "N/A", IF(RIGHT(E255,1)=")",IF(RIGHT(E255,2)="T)",-1000000000000*VALUE(MID(E255,2,LEN(E255)-3)),IF(RIGHT(E255,2)="M)",-1000000*VALUE(MID(E255,2,LEN(E255)-3)),IF(RIGHT(E255,2)="B)",-1000000000*VALUE(MID(E255,2,LEN(E255)-3)),IF(RIGHT(E255,2)="k)",-1000*VALUE(MID(E255,2,LEN(E255)-3)),VALUE(SUBSTITUTE(E255,",","")))))),IF(RIGHT(E255,1)="T",1000000000000*VALUE(LEFT(E255,LEN(E255)-1)),IF(RIGHT(E255,1)="M",1000000*VALUE(LEFT(E255,LEN(E255)-1)),IF(RIGHT(E255,1)="B",1000000000*VALUE(LEFT(E255,LEN(E255)-1)),IF(RIGHT(E255,1)="%",0.01*VALUE(LEFT(E255,LEN(E255)-1)),IF(RIGHT(E255,1)="k",1000*VALUE(LEFT(E255,LEN(E255)-1)),VALUE(SUBSTITUTE(E255,",",""))))))))),"N/A")</f>
        <v/>
      </c>
      <c r="M255">
        <f>IFERROR(IF(TRIM(F255)="-", "N/A", IF(RIGHT(F255,1)=")",IF(RIGHT(F255,2)="T)",-1000000000000*VALUE(MID(F255,2,LEN(F255)-3)),IF(RIGHT(F255,2)="M)",-1000000*VALUE(MID(F255,2,LEN(F255)-3)),IF(RIGHT(F255,2)="B)",-1000000000*VALUE(MID(F255,2,LEN(F255)-3)),IF(RIGHT(F255,2)="k)",-1000*VALUE(MID(F255,2,LEN(F255)-3)),VALUE(SUBSTITUTE(F255,",","")))))),IF(RIGHT(F255,1)="T",1000000000000*VALUE(LEFT(F255,LEN(F255)-1)),IF(RIGHT(F255,1)="M",1000000*VALUE(LEFT(F255,LEN(F255)-1)),IF(RIGHT(F255,1)="B",1000000000*VALUE(LEFT(F255,LEN(F255)-1)),IF(RIGHT(F255,1)="%",0.01*VALUE(LEFT(F255,LEN(F255)-1)),IF(RIGHT(F255,1)="k",1000*VALUE(LEFT(F255,LEN(F255)-1)),VALUE(SUBSTITUTE(F255,",",""))))))))),"N/A")</f>
        <v/>
      </c>
      <c r="N255">
        <f>IFERROR(IF(TRIM(G255)="-", "N/A", IF(RIGHT(G255,1)=")",IF(RIGHT(G255,2)="T)",-1000000000000*VALUE(MID(G255,2,LEN(G255)-3)),IF(RIGHT(G255,2)="M)",-1000000*VALUE(MID(G255,2,LEN(G255)-3)),IF(RIGHT(G255,2)="B)",-1000000000*VALUE(MID(G255,2,LEN(G255)-3)),IF(RIGHT(G255,2)="k)",-1000*VALUE(MID(G255,2,LEN(G255)-3)),VALUE(SUBSTITUTE(G255,",","")))))),IF(RIGHT(G255,1)="T",1000000000000*VALUE(LEFT(G255,LEN(G255)-1)),IF(RIGHT(G255,1)="M",1000000*VALUE(LEFT(G255,LEN(G255)-1)),IF(RIGHT(G255,1)="B",1000000000*VALUE(LEFT(G255,LEN(G255)-1)),IF(RIGHT(G255,1)="%",0.01*VALUE(LEFT(G255,LEN(G255)-1)),IF(RIGHT(G255,1)="k",1000*VALUE(LEFT(G255,LEN(G255)-1)),VALUE(SUBSTITUTE(G255,",",""))))))))),"N/A")</f>
        <v/>
      </c>
      <c r="P255">
        <f>MAX(J255:N255)</f>
        <v/>
      </c>
      <c r="Q255">
        <f>IFERROR(J144+MATCH(P255,J255:N255,0)-1,"")</f>
        <v/>
      </c>
      <c r="R255">
        <f>IF(Q255="","",MIN(J255:N255))</f>
        <v/>
      </c>
      <c r="S255">
        <f>IFERROR(J144+MATCH(R255,J255:N255,0)-1,"")</f>
        <v/>
      </c>
      <c r="T255">
        <f>IFERROR(AVERAGE(J255:N255),"")</f>
        <v/>
      </c>
      <c r="U255">
        <f>IFERROR(STDEV(J255:N255),"")</f>
        <v/>
      </c>
      <c r="V255">
        <f>IFERROR(IF(C255="-","",IF(ISBLANK(B255),"",IF(OR(ISNUMBER(FIND("Growth",B255)),ISNUMBER(FIND("Margin",B255))),"",(J255-T255)/U255))),"")</f>
        <v/>
      </c>
      <c r="W255">
        <f>IFERROR(IF(OR(D255="-",ISBLANK(D255)),"",(K255-T255)/U255),"")</f>
        <v/>
      </c>
      <c r="X255">
        <f>IFERROR(IF(OR(E255="-",ISBLANK(E255)),"",(L255-T255)/U255),"")</f>
        <v/>
      </c>
      <c r="Y255">
        <f>IFERROR(IF(OR(F255="-",ISBLANK(F255)),"",(M255-T255)/U255),"")</f>
        <v/>
      </c>
      <c r="Z255">
        <f>IFERROR(IF(OR(G255="-",ISBLANK(G255)),"",(N255-T255)/U255),"")</f>
        <v/>
      </c>
      <c r="AA255">
        <f>IF(MAX(MAX(V255:Z255),ABS(MIN(V255:Z255)))=ABS(MIN(V255:Z255)),MIN(V255:Z255),MAX(V255:Z255))</f>
        <v/>
      </c>
      <c r="AB255">
        <f>IFERROR(V144+MATCH(AA255,V255:Z255,0)-1,"")</f>
        <v/>
      </c>
      <c r="AC255">
        <f>IF(AB255&lt;&gt;"",IF(S255=AB255,"Low",IF(AB255=Q255,"High","")),"")</f>
        <v/>
      </c>
      <c r="AE255">
        <f>IF(ISNUMBER(MATCH("N/A",J255:N255,0)),"",IFERROR((5 * SUMPRODUCT(J144:N144,J255:N255) - PRODUCT(SUM(J144:N144),SUM(J255:N255))) / ((5 * SUM((J144^2)+(K144^2)+(L144^2)+(M144^2)+(N144^2))) - SUM(J144:N144)^2),""))</f>
        <v/>
      </c>
      <c r="AF255">
        <f>IFERROR(CORREL(J144:N144,J255:N255),"")</f>
        <v/>
      </c>
      <c r="AZ255">
        <f>IF(Q255=S255,0,1)</f>
        <v/>
      </c>
      <c r="BA255">
        <f>IF(AZ255=1,IF(Q255="","",IF(Q255=N144,"Yes","No")),"")</f>
        <v/>
      </c>
      <c r="BB255">
        <f>IF(BA255="Yes",P255,"")</f>
        <v/>
      </c>
      <c r="BC255">
        <f>IF(AZ255=1,IF(S255="","",IF(S255=N144,"Yes","No")),"")</f>
        <v/>
      </c>
      <c r="BD255">
        <f>IF(BC255="Yes",R255,"")</f>
        <v/>
      </c>
      <c r="BE255">
        <f>IFERROR(IF(SIGN(AE255)=1,"Increasing",IF(SIGN(AE255)=-1,"Decreasing","")),"")</f>
        <v/>
      </c>
      <c r="BF255">
        <f>IF(OR(AND(BE255="Increasing",BA255="Yes"),AND(BE255="Decreasing",BC255="Yes")),"Yes","No")</f>
        <v/>
      </c>
      <c r="BG255">
        <f>IF(I255="pos_trend","Yes","No")</f>
        <v/>
      </c>
      <c r="BH255">
        <f>IF(AF255&lt;&gt;"",IF(ABS(AF255)&gt;0.8,"Yes","No"),"")</f>
        <v/>
      </c>
    </row>
    <row r="256" spans="1:60">
      <c r="I256">
        <f>IF(AND(K256&gt; J256, L256&gt; K256, M256&gt; L256, N256&gt; M256), "pos_trend", IF(AND(K256&lt; J256, L256&lt; K256, M256&lt; L256, N256&lt; M256), "neg_trend", "N/A"))</f>
        <v/>
      </c>
      <c r="J256">
        <f>IFERROR(IF(TRIM(C256)="-", "N/A", IF(RIGHT(C256,1)=")",IF(RIGHT(C256,2)="T)",-1000000000000*VALUE(MID(C256,2,LEN(C256)-3)),IF(RIGHT(C256,2)="M)",-1000000*VALUE(MID(C256,2,LEN(C256)-3)),IF(RIGHT(C256,2)="B)",-1000000000*VALUE(MID(C256,2,LEN(C256)-3)),IF(RIGHT(C256,2)="k)",-1000*VALUE(MID(C256,2,LEN(C256)-3)),VALUE(SUBSTITUTE(C256,",","")))))),IF(RIGHT(C256,1)="T",1000000000000*VALUE(LEFT(C256,LEN(C256)-1)),IF(RIGHT(C256,1)="M",1000000*VALUE(LEFT(C256,LEN(C256)-1)),IF(RIGHT(C256,1)="B",1000000000*VALUE(LEFT(C256,LEN(C256)-1)),IF(RIGHT(C256,1)="%",0.01*VALUE(LEFT(C256,LEN(C256)-1)),IF(RIGHT(C256,1)="k",1000*VALUE(LEFT(C256,LEN(C256)-1)),VALUE(SUBSTITUTE(C256,",",""))))))))),"N/A")</f>
        <v/>
      </c>
      <c r="K256">
        <f>IFERROR(IF(TRIM(D256)="-", "N/A", IF(RIGHT(D256,1)=")",IF(RIGHT(D256,2)="T)",-1000000000000*VALUE(MID(D256,2,LEN(D256)-3)),IF(RIGHT(D256,2)="M)",-1000000*VALUE(MID(D256,2,LEN(D256)-3)),IF(RIGHT(D256,2)="B)",-1000000000*VALUE(MID(D256,2,LEN(D256)-3)),IF(RIGHT(D256,2)="k)",-1000*VALUE(MID(D256,2,LEN(D256)-3)),VALUE(SUBSTITUTE(D256,",","")))))),IF(RIGHT(D256,1)="T",1000000000000*VALUE(LEFT(D256,LEN(D256)-1)),IF(RIGHT(D256,1)="M",1000000*VALUE(LEFT(D256,LEN(D256)-1)),IF(RIGHT(D256,1)="B",1000000000*VALUE(LEFT(D256,LEN(D256)-1)),IF(RIGHT(D256,1)="%",0.01*VALUE(LEFT(D256,LEN(D256)-1)),IF(RIGHT(D256,1)="k",1000*VALUE(LEFT(D256,LEN(D256)-1)),VALUE(SUBSTITUTE(D256,",",""))))))))),"N/A")</f>
        <v/>
      </c>
      <c r="L256">
        <f>IFERROR(IF(TRIM(E256)="-", "N/A", IF(RIGHT(E256,1)=")",IF(RIGHT(E256,2)="T)",-1000000000000*VALUE(MID(E256,2,LEN(E256)-3)),IF(RIGHT(E256,2)="M)",-1000000*VALUE(MID(E256,2,LEN(E256)-3)),IF(RIGHT(E256,2)="B)",-1000000000*VALUE(MID(E256,2,LEN(E256)-3)),IF(RIGHT(E256,2)="k)",-1000*VALUE(MID(E256,2,LEN(E256)-3)),VALUE(SUBSTITUTE(E256,",","")))))),IF(RIGHT(E256,1)="T",1000000000000*VALUE(LEFT(E256,LEN(E256)-1)),IF(RIGHT(E256,1)="M",1000000*VALUE(LEFT(E256,LEN(E256)-1)),IF(RIGHT(E256,1)="B",1000000000*VALUE(LEFT(E256,LEN(E256)-1)),IF(RIGHT(E256,1)="%",0.01*VALUE(LEFT(E256,LEN(E256)-1)),IF(RIGHT(E256,1)="k",1000*VALUE(LEFT(E256,LEN(E256)-1)),VALUE(SUBSTITUTE(E256,",",""))))))))),"N/A")</f>
        <v/>
      </c>
      <c r="M256">
        <f>IFERROR(IF(TRIM(F256)="-", "N/A", IF(RIGHT(F256,1)=")",IF(RIGHT(F256,2)="T)",-1000000000000*VALUE(MID(F256,2,LEN(F256)-3)),IF(RIGHT(F256,2)="M)",-1000000*VALUE(MID(F256,2,LEN(F256)-3)),IF(RIGHT(F256,2)="B)",-1000000000*VALUE(MID(F256,2,LEN(F256)-3)),IF(RIGHT(F256,2)="k)",-1000*VALUE(MID(F256,2,LEN(F256)-3)),VALUE(SUBSTITUTE(F256,",","")))))),IF(RIGHT(F256,1)="T",1000000000000*VALUE(LEFT(F256,LEN(F256)-1)),IF(RIGHT(F256,1)="M",1000000*VALUE(LEFT(F256,LEN(F256)-1)),IF(RIGHT(F256,1)="B",1000000000*VALUE(LEFT(F256,LEN(F256)-1)),IF(RIGHT(F256,1)="%",0.01*VALUE(LEFT(F256,LEN(F256)-1)),IF(RIGHT(F256,1)="k",1000*VALUE(LEFT(F256,LEN(F256)-1)),VALUE(SUBSTITUTE(F256,",",""))))))))),"N/A")</f>
        <v/>
      </c>
      <c r="N256">
        <f>IFERROR(IF(TRIM(G256)="-", "N/A", IF(RIGHT(G256,1)=")",IF(RIGHT(G256,2)="T)",-1000000000000*VALUE(MID(G256,2,LEN(G256)-3)),IF(RIGHT(G256,2)="M)",-1000000*VALUE(MID(G256,2,LEN(G256)-3)),IF(RIGHT(G256,2)="B)",-1000000000*VALUE(MID(G256,2,LEN(G256)-3)),IF(RIGHT(G256,2)="k)",-1000*VALUE(MID(G256,2,LEN(G256)-3)),VALUE(SUBSTITUTE(G256,",","")))))),IF(RIGHT(G256,1)="T",1000000000000*VALUE(LEFT(G256,LEN(G256)-1)),IF(RIGHT(G256,1)="M",1000000*VALUE(LEFT(G256,LEN(G256)-1)),IF(RIGHT(G256,1)="B",1000000000*VALUE(LEFT(G256,LEN(G256)-1)),IF(RIGHT(G256,1)="%",0.01*VALUE(LEFT(G256,LEN(G256)-1)),IF(RIGHT(G256,1)="k",1000*VALUE(LEFT(G256,LEN(G256)-1)),VALUE(SUBSTITUTE(G256,",",""))))))))),"N/A")</f>
        <v/>
      </c>
      <c r="P256">
        <f>MAX(J256:N256)</f>
        <v/>
      </c>
      <c r="Q256">
        <f>IFERROR(J144+MATCH(P256,J256:N256,0)-1,"")</f>
        <v/>
      </c>
      <c r="R256">
        <f>IF(Q256="","",MIN(J256:N256))</f>
        <v/>
      </c>
      <c r="S256">
        <f>IFERROR(J144+MATCH(R256,J256:N256,0)-1,"")</f>
        <v/>
      </c>
      <c r="T256">
        <f>IFERROR(AVERAGE(J256:N256),"")</f>
        <v/>
      </c>
      <c r="U256">
        <f>IFERROR(STDEV(J256:N256),"")</f>
        <v/>
      </c>
      <c r="V256">
        <f>IFERROR(IF(C256="-","",IF(ISBLANK(B256),"",IF(OR(ISNUMBER(FIND("Growth",B256)),ISNUMBER(FIND("Margin",B256))),"",(J256-T256)/U256))),"")</f>
        <v/>
      </c>
      <c r="W256">
        <f>IFERROR(IF(OR(D256="-",ISBLANK(D256)),"",(K256-T256)/U256),"")</f>
        <v/>
      </c>
      <c r="X256">
        <f>IFERROR(IF(OR(E256="-",ISBLANK(E256)),"",(L256-T256)/U256),"")</f>
        <v/>
      </c>
      <c r="Y256">
        <f>IFERROR(IF(OR(F256="-",ISBLANK(F256)),"",(M256-T256)/U256),"")</f>
        <v/>
      </c>
      <c r="Z256">
        <f>IFERROR(IF(OR(G256="-",ISBLANK(G256)),"",(N256-T256)/U256),"")</f>
        <v/>
      </c>
      <c r="AA256">
        <f>IF(MAX(MAX(V256:Z256),ABS(MIN(V256:Z256)))=ABS(MIN(V256:Z256)),MIN(V256:Z256),MAX(V256:Z256))</f>
        <v/>
      </c>
      <c r="AB256">
        <f>IFERROR(V144+MATCH(AA256,V256:Z256,0)-1,"")</f>
        <v/>
      </c>
      <c r="AC256">
        <f>IF(AB256&lt;&gt;"",IF(S256=AB256,"Low",IF(AB256=Q256,"High","")),"")</f>
        <v/>
      </c>
      <c r="AE256">
        <f>IF(ISNUMBER(MATCH("N/A",J256:N256,0)),"",IFERROR((5 * SUMPRODUCT(J144:N144,J256:N256) - PRODUCT(SUM(J144:N144),SUM(J256:N256))) / ((5 * SUM((J144^2)+(K144^2)+(L144^2)+(M144^2)+(N144^2))) - SUM(J144:N144)^2),""))</f>
        <v/>
      </c>
      <c r="AF256">
        <f>IFERROR(CORREL(J144:N144,J256:N256),"")</f>
        <v/>
      </c>
      <c r="AZ256">
        <f>IF(Q256=S256,0,1)</f>
        <v/>
      </c>
      <c r="BA256">
        <f>IF(AZ256=1,IF(Q256="","",IF(Q256=N144,"Yes","No")),"")</f>
        <v/>
      </c>
      <c r="BB256">
        <f>IF(BA256="Yes",P256,"")</f>
        <v/>
      </c>
      <c r="BC256">
        <f>IF(AZ256=1,IF(S256="","",IF(S256=N144,"Yes","No")),"")</f>
        <v/>
      </c>
      <c r="BD256">
        <f>IF(BC256="Yes",R256,"")</f>
        <v/>
      </c>
      <c r="BE256">
        <f>IFERROR(IF(SIGN(AE256)=1,"Increasing",IF(SIGN(AE256)=-1,"Decreasing","")),"")</f>
        <v/>
      </c>
      <c r="BF256">
        <f>IF(OR(AND(BE256="Increasing",BA256="Yes"),AND(BE256="Decreasing",BC256="Yes")),"Yes","No")</f>
        <v/>
      </c>
      <c r="BG256">
        <f>IF(I256="pos_trend","Yes","No")</f>
        <v/>
      </c>
      <c r="BH256">
        <f>IF(AF256&lt;&gt;"",IF(ABS(AF256)&gt;0.8,"Yes","No"),"")</f>
        <v/>
      </c>
    </row>
    <row r="257" spans="1:60">
      <c r="I257">
        <f>IF(AND(K257&gt; J257, L257&gt; K257, M257&gt; L257, N257&gt; M257), "pos_trend", IF(AND(K257&lt; J257, L257&lt; K257, M257&lt; L257, N257&lt; M257), "neg_trend", "N/A"))</f>
        <v/>
      </c>
      <c r="J257">
        <f>IFERROR(IF(TRIM(C257)="-", "N/A", IF(RIGHT(C257,1)=")",IF(RIGHT(C257,2)="T)",-1000000000000*VALUE(MID(C257,2,LEN(C257)-3)),IF(RIGHT(C257,2)="M)",-1000000*VALUE(MID(C257,2,LEN(C257)-3)),IF(RIGHT(C257,2)="B)",-1000000000*VALUE(MID(C257,2,LEN(C257)-3)),IF(RIGHT(C257,2)="k)",-1000*VALUE(MID(C257,2,LEN(C257)-3)),VALUE(SUBSTITUTE(C257,",","")))))),IF(RIGHT(C257,1)="T",1000000000000*VALUE(LEFT(C257,LEN(C257)-1)),IF(RIGHT(C257,1)="M",1000000*VALUE(LEFT(C257,LEN(C257)-1)),IF(RIGHT(C257,1)="B",1000000000*VALUE(LEFT(C257,LEN(C257)-1)),IF(RIGHT(C257,1)="%",0.01*VALUE(LEFT(C257,LEN(C257)-1)),IF(RIGHT(C257,1)="k",1000*VALUE(LEFT(C257,LEN(C257)-1)),VALUE(SUBSTITUTE(C257,",",""))))))))),"N/A")</f>
        <v/>
      </c>
      <c r="K257">
        <f>IFERROR(IF(TRIM(D257)="-", "N/A", IF(RIGHT(D257,1)=")",IF(RIGHT(D257,2)="T)",-1000000000000*VALUE(MID(D257,2,LEN(D257)-3)),IF(RIGHT(D257,2)="M)",-1000000*VALUE(MID(D257,2,LEN(D257)-3)),IF(RIGHT(D257,2)="B)",-1000000000*VALUE(MID(D257,2,LEN(D257)-3)),IF(RIGHT(D257,2)="k)",-1000*VALUE(MID(D257,2,LEN(D257)-3)),VALUE(SUBSTITUTE(D257,",","")))))),IF(RIGHT(D257,1)="T",1000000000000*VALUE(LEFT(D257,LEN(D257)-1)),IF(RIGHT(D257,1)="M",1000000*VALUE(LEFT(D257,LEN(D257)-1)),IF(RIGHT(D257,1)="B",1000000000*VALUE(LEFT(D257,LEN(D257)-1)),IF(RIGHT(D257,1)="%",0.01*VALUE(LEFT(D257,LEN(D257)-1)),IF(RIGHT(D257,1)="k",1000*VALUE(LEFT(D257,LEN(D257)-1)),VALUE(SUBSTITUTE(D257,",",""))))))))),"N/A")</f>
        <v/>
      </c>
      <c r="L257">
        <f>IFERROR(IF(TRIM(E257)="-", "N/A", IF(RIGHT(E257,1)=")",IF(RIGHT(E257,2)="T)",-1000000000000*VALUE(MID(E257,2,LEN(E257)-3)),IF(RIGHT(E257,2)="M)",-1000000*VALUE(MID(E257,2,LEN(E257)-3)),IF(RIGHT(E257,2)="B)",-1000000000*VALUE(MID(E257,2,LEN(E257)-3)),IF(RIGHT(E257,2)="k)",-1000*VALUE(MID(E257,2,LEN(E257)-3)),VALUE(SUBSTITUTE(E257,",","")))))),IF(RIGHT(E257,1)="T",1000000000000*VALUE(LEFT(E257,LEN(E257)-1)),IF(RIGHT(E257,1)="M",1000000*VALUE(LEFT(E257,LEN(E257)-1)),IF(RIGHT(E257,1)="B",1000000000*VALUE(LEFT(E257,LEN(E257)-1)),IF(RIGHT(E257,1)="%",0.01*VALUE(LEFT(E257,LEN(E257)-1)),IF(RIGHT(E257,1)="k",1000*VALUE(LEFT(E257,LEN(E257)-1)),VALUE(SUBSTITUTE(E257,",",""))))))))),"N/A")</f>
        <v/>
      </c>
      <c r="M257">
        <f>IFERROR(IF(TRIM(F257)="-", "N/A", IF(RIGHT(F257,1)=")",IF(RIGHT(F257,2)="T)",-1000000000000*VALUE(MID(F257,2,LEN(F257)-3)),IF(RIGHT(F257,2)="M)",-1000000*VALUE(MID(F257,2,LEN(F257)-3)),IF(RIGHT(F257,2)="B)",-1000000000*VALUE(MID(F257,2,LEN(F257)-3)),IF(RIGHT(F257,2)="k)",-1000*VALUE(MID(F257,2,LEN(F257)-3)),VALUE(SUBSTITUTE(F257,",","")))))),IF(RIGHT(F257,1)="T",1000000000000*VALUE(LEFT(F257,LEN(F257)-1)),IF(RIGHT(F257,1)="M",1000000*VALUE(LEFT(F257,LEN(F257)-1)),IF(RIGHT(F257,1)="B",1000000000*VALUE(LEFT(F257,LEN(F257)-1)),IF(RIGHT(F257,1)="%",0.01*VALUE(LEFT(F257,LEN(F257)-1)),IF(RIGHT(F257,1)="k",1000*VALUE(LEFT(F257,LEN(F257)-1)),VALUE(SUBSTITUTE(F257,",",""))))))))),"N/A")</f>
        <v/>
      </c>
      <c r="N257">
        <f>IFERROR(IF(TRIM(G257)="-", "N/A", IF(RIGHT(G257,1)=")",IF(RIGHT(G257,2)="T)",-1000000000000*VALUE(MID(G257,2,LEN(G257)-3)),IF(RIGHT(G257,2)="M)",-1000000*VALUE(MID(G257,2,LEN(G257)-3)),IF(RIGHT(G257,2)="B)",-1000000000*VALUE(MID(G257,2,LEN(G257)-3)),IF(RIGHT(G257,2)="k)",-1000*VALUE(MID(G257,2,LEN(G257)-3)),VALUE(SUBSTITUTE(G257,",","")))))),IF(RIGHT(G257,1)="T",1000000000000*VALUE(LEFT(G257,LEN(G257)-1)),IF(RIGHT(G257,1)="M",1000000*VALUE(LEFT(G257,LEN(G257)-1)),IF(RIGHT(G257,1)="B",1000000000*VALUE(LEFT(G257,LEN(G257)-1)),IF(RIGHT(G257,1)="%",0.01*VALUE(LEFT(G257,LEN(G257)-1)),IF(RIGHT(G257,1)="k",1000*VALUE(LEFT(G257,LEN(G257)-1)),VALUE(SUBSTITUTE(G257,",",""))))))))),"N/A")</f>
        <v/>
      </c>
      <c r="P257">
        <f>MAX(J257:N257)</f>
        <v/>
      </c>
      <c r="Q257">
        <f>IFERROR(J144+MATCH(P257,J257:N257,0)-1,"")</f>
        <v/>
      </c>
      <c r="R257">
        <f>IF(Q257="","",MIN(J257:N257))</f>
        <v/>
      </c>
      <c r="S257">
        <f>IFERROR(J144+MATCH(R257,J257:N257,0)-1,"")</f>
        <v/>
      </c>
      <c r="T257">
        <f>IFERROR(AVERAGE(J257:N257),"")</f>
        <v/>
      </c>
      <c r="U257">
        <f>IFERROR(STDEV(J257:N257),"")</f>
        <v/>
      </c>
      <c r="V257">
        <f>IFERROR(IF(C257="-","",IF(ISBLANK(B257),"",IF(OR(ISNUMBER(FIND("Growth",B257)),ISNUMBER(FIND("Margin",B257))),"",(J257-T257)/U257))),"")</f>
        <v/>
      </c>
      <c r="W257">
        <f>IFERROR(IF(OR(D257="-",ISBLANK(D257)),"",(K257-T257)/U257),"")</f>
        <v/>
      </c>
      <c r="X257">
        <f>IFERROR(IF(OR(E257="-",ISBLANK(E257)),"",(L257-T257)/U257),"")</f>
        <v/>
      </c>
      <c r="Y257">
        <f>IFERROR(IF(OR(F257="-",ISBLANK(F257)),"",(M257-T257)/U257),"")</f>
        <v/>
      </c>
      <c r="Z257">
        <f>IFERROR(IF(OR(G257="-",ISBLANK(G257)),"",(N257-T257)/U257),"")</f>
        <v/>
      </c>
      <c r="AA257">
        <f>IF(MAX(MAX(V257:Z257),ABS(MIN(V257:Z257)))=ABS(MIN(V257:Z257)),MIN(V257:Z257),MAX(V257:Z257))</f>
        <v/>
      </c>
      <c r="AB257">
        <f>IFERROR(V144+MATCH(AA257,V257:Z257,0)-1,"")</f>
        <v/>
      </c>
      <c r="AC257">
        <f>IF(AB257&lt;&gt;"",IF(S257=AB257,"Low",IF(AB257=Q257,"High","")),"")</f>
        <v/>
      </c>
      <c r="AE257">
        <f>IF(ISNUMBER(MATCH("N/A",J257:N257,0)),"",IFERROR((5 * SUMPRODUCT(J144:N144,J257:N257) - PRODUCT(SUM(J144:N144),SUM(J257:N257))) / ((5 * SUM((J144^2)+(K144^2)+(L144^2)+(M144^2)+(N144^2))) - SUM(J144:N144)^2),""))</f>
        <v/>
      </c>
      <c r="AF257">
        <f>IFERROR(CORREL(J144:N144,J257:N257),"")</f>
        <v/>
      </c>
      <c r="AZ257">
        <f>IF(Q257=S257,0,1)</f>
        <v/>
      </c>
      <c r="BA257">
        <f>IF(AZ257=1,IF(Q257="","",IF(Q257=N144,"Yes","No")),"")</f>
        <v/>
      </c>
      <c r="BB257">
        <f>IF(BA257="Yes",P257,"")</f>
        <v/>
      </c>
      <c r="BC257">
        <f>IF(AZ257=1,IF(S257="","",IF(S257=N144,"Yes","No")),"")</f>
        <v/>
      </c>
      <c r="BD257">
        <f>IF(BC257="Yes",R257,"")</f>
        <v/>
      </c>
      <c r="BE257">
        <f>IFERROR(IF(SIGN(AE257)=1,"Increasing",IF(SIGN(AE257)=-1,"Decreasing","")),"")</f>
        <v/>
      </c>
      <c r="BF257">
        <f>IF(OR(AND(BE257="Increasing",BA257="Yes"),AND(BE257="Decreasing",BC257="Yes")),"Yes","No")</f>
        <v/>
      </c>
      <c r="BG257">
        <f>IF(I257="pos_trend","Yes","No")</f>
        <v/>
      </c>
      <c r="BH257">
        <f>IF(AF257&lt;&gt;"",IF(ABS(AF257)&gt;0.8,"Yes","No"),"")</f>
        <v/>
      </c>
    </row>
    <row r="258" spans="1:60">
      <c r="I258">
        <f>IF(AND(K258&gt; J258, L258&gt; K258, M258&gt; L258, N258&gt; M258), "pos_trend", IF(AND(K258&lt; J258, L258&lt; K258, M258&lt; L258, N258&lt; M258), "neg_trend", "N/A"))</f>
        <v/>
      </c>
      <c r="J258">
        <f>IFERROR(IF(TRIM(C258)="-", "N/A", IF(RIGHT(C258,1)=")",IF(RIGHT(C258,2)="T)",-1000000000000*VALUE(MID(C258,2,LEN(C258)-3)),IF(RIGHT(C258,2)="M)",-1000000*VALUE(MID(C258,2,LEN(C258)-3)),IF(RIGHT(C258,2)="B)",-1000000000*VALUE(MID(C258,2,LEN(C258)-3)),IF(RIGHT(C258,2)="k)",-1000*VALUE(MID(C258,2,LEN(C258)-3)),VALUE(SUBSTITUTE(C258,",","")))))),IF(RIGHT(C258,1)="T",1000000000000*VALUE(LEFT(C258,LEN(C258)-1)),IF(RIGHT(C258,1)="M",1000000*VALUE(LEFT(C258,LEN(C258)-1)),IF(RIGHT(C258,1)="B",1000000000*VALUE(LEFT(C258,LEN(C258)-1)),IF(RIGHT(C258,1)="%",0.01*VALUE(LEFT(C258,LEN(C258)-1)),IF(RIGHT(C258,1)="k",1000*VALUE(LEFT(C258,LEN(C258)-1)),VALUE(SUBSTITUTE(C258,",",""))))))))),"N/A")</f>
        <v/>
      </c>
      <c r="K258">
        <f>IFERROR(IF(TRIM(D258)="-", "N/A", IF(RIGHT(D258,1)=")",IF(RIGHT(D258,2)="T)",-1000000000000*VALUE(MID(D258,2,LEN(D258)-3)),IF(RIGHT(D258,2)="M)",-1000000*VALUE(MID(D258,2,LEN(D258)-3)),IF(RIGHT(D258,2)="B)",-1000000000*VALUE(MID(D258,2,LEN(D258)-3)),IF(RIGHT(D258,2)="k)",-1000*VALUE(MID(D258,2,LEN(D258)-3)),VALUE(SUBSTITUTE(D258,",","")))))),IF(RIGHT(D258,1)="T",1000000000000*VALUE(LEFT(D258,LEN(D258)-1)),IF(RIGHT(D258,1)="M",1000000*VALUE(LEFT(D258,LEN(D258)-1)),IF(RIGHT(D258,1)="B",1000000000*VALUE(LEFT(D258,LEN(D258)-1)),IF(RIGHT(D258,1)="%",0.01*VALUE(LEFT(D258,LEN(D258)-1)),IF(RIGHT(D258,1)="k",1000*VALUE(LEFT(D258,LEN(D258)-1)),VALUE(SUBSTITUTE(D258,",",""))))))))),"N/A")</f>
        <v/>
      </c>
      <c r="L258">
        <f>IFERROR(IF(TRIM(E258)="-", "N/A", IF(RIGHT(E258,1)=")",IF(RIGHT(E258,2)="T)",-1000000000000*VALUE(MID(E258,2,LEN(E258)-3)),IF(RIGHT(E258,2)="M)",-1000000*VALUE(MID(E258,2,LEN(E258)-3)),IF(RIGHT(E258,2)="B)",-1000000000*VALUE(MID(E258,2,LEN(E258)-3)),IF(RIGHT(E258,2)="k)",-1000*VALUE(MID(E258,2,LEN(E258)-3)),VALUE(SUBSTITUTE(E258,",","")))))),IF(RIGHT(E258,1)="T",1000000000000*VALUE(LEFT(E258,LEN(E258)-1)),IF(RIGHT(E258,1)="M",1000000*VALUE(LEFT(E258,LEN(E258)-1)),IF(RIGHT(E258,1)="B",1000000000*VALUE(LEFT(E258,LEN(E258)-1)),IF(RIGHT(E258,1)="%",0.01*VALUE(LEFT(E258,LEN(E258)-1)),IF(RIGHT(E258,1)="k",1000*VALUE(LEFT(E258,LEN(E258)-1)),VALUE(SUBSTITUTE(E258,",",""))))))))),"N/A")</f>
        <v/>
      </c>
      <c r="M258">
        <f>IFERROR(IF(TRIM(F258)="-", "N/A", IF(RIGHT(F258,1)=")",IF(RIGHT(F258,2)="T)",-1000000000000*VALUE(MID(F258,2,LEN(F258)-3)),IF(RIGHT(F258,2)="M)",-1000000*VALUE(MID(F258,2,LEN(F258)-3)),IF(RIGHT(F258,2)="B)",-1000000000*VALUE(MID(F258,2,LEN(F258)-3)),IF(RIGHT(F258,2)="k)",-1000*VALUE(MID(F258,2,LEN(F258)-3)),VALUE(SUBSTITUTE(F258,",","")))))),IF(RIGHT(F258,1)="T",1000000000000*VALUE(LEFT(F258,LEN(F258)-1)),IF(RIGHT(F258,1)="M",1000000*VALUE(LEFT(F258,LEN(F258)-1)),IF(RIGHT(F258,1)="B",1000000000*VALUE(LEFT(F258,LEN(F258)-1)),IF(RIGHT(F258,1)="%",0.01*VALUE(LEFT(F258,LEN(F258)-1)),IF(RIGHT(F258,1)="k",1000*VALUE(LEFT(F258,LEN(F258)-1)),VALUE(SUBSTITUTE(F258,",",""))))))))),"N/A")</f>
        <v/>
      </c>
      <c r="N258">
        <f>IFERROR(IF(TRIM(G258)="-", "N/A", IF(RIGHT(G258,1)=")",IF(RIGHT(G258,2)="T)",-1000000000000*VALUE(MID(G258,2,LEN(G258)-3)),IF(RIGHT(G258,2)="M)",-1000000*VALUE(MID(G258,2,LEN(G258)-3)),IF(RIGHT(G258,2)="B)",-1000000000*VALUE(MID(G258,2,LEN(G258)-3)),IF(RIGHT(G258,2)="k)",-1000*VALUE(MID(G258,2,LEN(G258)-3)),VALUE(SUBSTITUTE(G258,",","")))))),IF(RIGHT(G258,1)="T",1000000000000*VALUE(LEFT(G258,LEN(G258)-1)),IF(RIGHT(G258,1)="M",1000000*VALUE(LEFT(G258,LEN(G258)-1)),IF(RIGHT(G258,1)="B",1000000000*VALUE(LEFT(G258,LEN(G258)-1)),IF(RIGHT(G258,1)="%",0.01*VALUE(LEFT(G258,LEN(G258)-1)),IF(RIGHT(G258,1)="k",1000*VALUE(LEFT(G258,LEN(G258)-1)),VALUE(SUBSTITUTE(G258,",",""))))))))),"N/A")</f>
        <v/>
      </c>
      <c r="P258">
        <f>MAX(J258:N258)</f>
        <v/>
      </c>
      <c r="Q258">
        <f>IFERROR(J144+MATCH(P258,J258:N258,0)-1,"")</f>
        <v/>
      </c>
      <c r="R258">
        <f>IF(Q258="","",MIN(J258:N258))</f>
        <v/>
      </c>
      <c r="S258">
        <f>IFERROR(J144+MATCH(R258,J258:N258,0)-1,"")</f>
        <v/>
      </c>
      <c r="T258">
        <f>IFERROR(AVERAGE(J258:N258),"")</f>
        <v/>
      </c>
      <c r="U258">
        <f>IFERROR(STDEV(J258:N258),"")</f>
        <v/>
      </c>
      <c r="V258">
        <f>IFERROR(IF(C258="-","",IF(ISBLANK(B258),"",IF(OR(ISNUMBER(FIND("Growth",B258)),ISNUMBER(FIND("Margin",B258))),"",(J258-T258)/U258))),"")</f>
        <v/>
      </c>
      <c r="W258">
        <f>IFERROR(IF(OR(D258="-",ISBLANK(D258)),"",(K258-T258)/U258),"")</f>
        <v/>
      </c>
      <c r="X258">
        <f>IFERROR(IF(OR(E258="-",ISBLANK(E258)),"",(L258-T258)/U258),"")</f>
        <v/>
      </c>
      <c r="Y258">
        <f>IFERROR(IF(OR(F258="-",ISBLANK(F258)),"",(M258-T258)/U258),"")</f>
        <v/>
      </c>
      <c r="Z258">
        <f>IFERROR(IF(OR(G258="-",ISBLANK(G258)),"",(N258-T258)/U258),"")</f>
        <v/>
      </c>
      <c r="AA258">
        <f>IF(MAX(MAX(V258:Z258),ABS(MIN(V258:Z258)))=ABS(MIN(V258:Z258)),MIN(V258:Z258),MAX(V258:Z258))</f>
        <v/>
      </c>
      <c r="AB258">
        <f>IFERROR(V144+MATCH(AA258,V258:Z258,0)-1,"")</f>
        <v/>
      </c>
      <c r="AC258">
        <f>IF(AB258&lt;&gt;"",IF(S258=AB258,"Low",IF(AB258=Q258,"High","")),"")</f>
        <v/>
      </c>
      <c r="AE258">
        <f>IF(ISNUMBER(MATCH("N/A",J258:N258,0)),"",IFERROR((5 * SUMPRODUCT(J144:N144,J258:N258) - PRODUCT(SUM(J144:N144),SUM(J258:N258))) / ((5 * SUM((J144^2)+(K144^2)+(L144^2)+(M144^2)+(N144^2))) - SUM(J144:N144)^2),""))</f>
        <v/>
      </c>
      <c r="AF258">
        <f>IFERROR(CORREL(J144:N144,J258:N258),"")</f>
        <v/>
      </c>
      <c r="AZ258">
        <f>IF(Q258=S258,0,1)</f>
        <v/>
      </c>
      <c r="BA258">
        <f>IF(AZ258=1,IF(Q258="","",IF(Q258=N144,"Yes","No")),"")</f>
        <v/>
      </c>
      <c r="BB258">
        <f>IF(BA258="Yes",P258,"")</f>
        <v/>
      </c>
      <c r="BC258">
        <f>IF(AZ258=1,IF(S258="","",IF(S258=N144,"Yes","No")),"")</f>
        <v/>
      </c>
      <c r="BD258">
        <f>IF(BC258="Yes",R258,"")</f>
        <v/>
      </c>
      <c r="BE258">
        <f>IFERROR(IF(SIGN(AE258)=1,"Increasing",IF(SIGN(AE258)=-1,"Decreasing","")),"")</f>
        <v/>
      </c>
      <c r="BF258">
        <f>IF(OR(AND(BE258="Increasing",BA258="Yes"),AND(BE258="Decreasing",BC258="Yes")),"Yes","No")</f>
        <v/>
      </c>
      <c r="BG258">
        <f>IF(I258="pos_trend","Yes","No")</f>
        <v/>
      </c>
      <c r="BH258">
        <f>IF(AF258&lt;&gt;"",IF(ABS(AF258)&gt;0.8,"Yes","No"),"")</f>
        <v/>
      </c>
    </row>
    <row r="259" spans="1:60">
      <c r="I259">
        <f>IF(AND(K259&gt; J259, L259&gt; K259, M259&gt; L259, N259&gt; M259), "pos_trend", IF(AND(K259&lt; J259, L259&lt; K259, M259&lt; L259, N259&lt; M259), "neg_trend", "N/A"))</f>
        <v/>
      </c>
      <c r="J259">
        <f>IFERROR(IF(TRIM(C259)="-", "N/A", IF(RIGHT(C259,1)=")",IF(RIGHT(C259,2)="T)",-1000000000000*VALUE(MID(C259,2,LEN(C259)-3)),IF(RIGHT(C259,2)="M)",-1000000*VALUE(MID(C259,2,LEN(C259)-3)),IF(RIGHT(C259,2)="B)",-1000000000*VALUE(MID(C259,2,LEN(C259)-3)),IF(RIGHT(C259,2)="k)",-1000*VALUE(MID(C259,2,LEN(C259)-3)),VALUE(SUBSTITUTE(C259,",","")))))),IF(RIGHT(C259,1)="T",1000000000000*VALUE(LEFT(C259,LEN(C259)-1)),IF(RIGHT(C259,1)="M",1000000*VALUE(LEFT(C259,LEN(C259)-1)),IF(RIGHT(C259,1)="B",1000000000*VALUE(LEFT(C259,LEN(C259)-1)),IF(RIGHT(C259,1)="%",0.01*VALUE(LEFT(C259,LEN(C259)-1)),IF(RIGHT(C259,1)="k",1000*VALUE(LEFT(C259,LEN(C259)-1)),VALUE(SUBSTITUTE(C259,",",""))))))))),"N/A")</f>
        <v/>
      </c>
      <c r="K259">
        <f>IFERROR(IF(TRIM(D259)="-", "N/A", IF(RIGHT(D259,1)=")",IF(RIGHT(D259,2)="T)",-1000000000000*VALUE(MID(D259,2,LEN(D259)-3)),IF(RIGHT(D259,2)="M)",-1000000*VALUE(MID(D259,2,LEN(D259)-3)),IF(RIGHT(D259,2)="B)",-1000000000*VALUE(MID(D259,2,LEN(D259)-3)),IF(RIGHT(D259,2)="k)",-1000*VALUE(MID(D259,2,LEN(D259)-3)),VALUE(SUBSTITUTE(D259,",","")))))),IF(RIGHT(D259,1)="T",1000000000000*VALUE(LEFT(D259,LEN(D259)-1)),IF(RIGHT(D259,1)="M",1000000*VALUE(LEFT(D259,LEN(D259)-1)),IF(RIGHT(D259,1)="B",1000000000*VALUE(LEFT(D259,LEN(D259)-1)),IF(RIGHT(D259,1)="%",0.01*VALUE(LEFT(D259,LEN(D259)-1)),IF(RIGHT(D259,1)="k",1000*VALUE(LEFT(D259,LEN(D259)-1)),VALUE(SUBSTITUTE(D259,",",""))))))))),"N/A")</f>
        <v/>
      </c>
      <c r="L259">
        <f>IFERROR(IF(TRIM(E259)="-", "N/A", IF(RIGHT(E259,1)=")",IF(RIGHT(E259,2)="T)",-1000000000000*VALUE(MID(E259,2,LEN(E259)-3)),IF(RIGHT(E259,2)="M)",-1000000*VALUE(MID(E259,2,LEN(E259)-3)),IF(RIGHT(E259,2)="B)",-1000000000*VALUE(MID(E259,2,LEN(E259)-3)),IF(RIGHT(E259,2)="k)",-1000*VALUE(MID(E259,2,LEN(E259)-3)),VALUE(SUBSTITUTE(E259,",","")))))),IF(RIGHT(E259,1)="T",1000000000000*VALUE(LEFT(E259,LEN(E259)-1)),IF(RIGHT(E259,1)="M",1000000*VALUE(LEFT(E259,LEN(E259)-1)),IF(RIGHT(E259,1)="B",1000000000*VALUE(LEFT(E259,LEN(E259)-1)),IF(RIGHT(E259,1)="%",0.01*VALUE(LEFT(E259,LEN(E259)-1)),IF(RIGHT(E259,1)="k",1000*VALUE(LEFT(E259,LEN(E259)-1)),VALUE(SUBSTITUTE(E259,",",""))))))))),"N/A")</f>
        <v/>
      </c>
      <c r="M259">
        <f>IFERROR(IF(TRIM(F259)="-", "N/A", IF(RIGHT(F259,1)=")",IF(RIGHT(F259,2)="T)",-1000000000000*VALUE(MID(F259,2,LEN(F259)-3)),IF(RIGHT(F259,2)="M)",-1000000*VALUE(MID(F259,2,LEN(F259)-3)),IF(RIGHT(F259,2)="B)",-1000000000*VALUE(MID(F259,2,LEN(F259)-3)),IF(RIGHT(F259,2)="k)",-1000*VALUE(MID(F259,2,LEN(F259)-3)),VALUE(SUBSTITUTE(F259,",","")))))),IF(RIGHT(F259,1)="T",1000000000000*VALUE(LEFT(F259,LEN(F259)-1)),IF(RIGHT(F259,1)="M",1000000*VALUE(LEFT(F259,LEN(F259)-1)),IF(RIGHT(F259,1)="B",1000000000*VALUE(LEFT(F259,LEN(F259)-1)),IF(RIGHT(F259,1)="%",0.01*VALUE(LEFT(F259,LEN(F259)-1)),IF(RIGHT(F259,1)="k",1000*VALUE(LEFT(F259,LEN(F259)-1)),VALUE(SUBSTITUTE(F259,",",""))))))))),"N/A")</f>
        <v/>
      </c>
      <c r="N259">
        <f>IFERROR(IF(TRIM(G259)="-", "N/A", IF(RIGHT(G259,1)=")",IF(RIGHT(G259,2)="T)",-1000000000000*VALUE(MID(G259,2,LEN(G259)-3)),IF(RIGHT(G259,2)="M)",-1000000*VALUE(MID(G259,2,LEN(G259)-3)),IF(RIGHT(G259,2)="B)",-1000000000*VALUE(MID(G259,2,LEN(G259)-3)),IF(RIGHT(G259,2)="k)",-1000*VALUE(MID(G259,2,LEN(G259)-3)),VALUE(SUBSTITUTE(G259,",","")))))),IF(RIGHT(G259,1)="T",1000000000000*VALUE(LEFT(G259,LEN(G259)-1)),IF(RIGHT(G259,1)="M",1000000*VALUE(LEFT(G259,LEN(G259)-1)),IF(RIGHT(G259,1)="B",1000000000*VALUE(LEFT(G259,LEN(G259)-1)),IF(RIGHT(G259,1)="%",0.01*VALUE(LEFT(G259,LEN(G259)-1)),IF(RIGHT(G259,1)="k",1000*VALUE(LEFT(G259,LEN(G259)-1)),VALUE(SUBSTITUTE(G259,",",""))))))))),"N/A")</f>
        <v/>
      </c>
      <c r="P259">
        <f>MAX(J259:N259)</f>
        <v/>
      </c>
      <c r="Q259">
        <f>IFERROR(J144+MATCH(P259,J259:N259,0)-1,"")</f>
        <v/>
      </c>
      <c r="R259">
        <f>IF(Q259="","",MIN(J259:N259))</f>
        <v/>
      </c>
      <c r="S259">
        <f>IFERROR(J144+MATCH(R259,J259:N259,0)-1,"")</f>
        <v/>
      </c>
      <c r="T259">
        <f>IFERROR(AVERAGE(J259:N259),"")</f>
        <v/>
      </c>
      <c r="U259">
        <f>IFERROR(STDEV(J259:N259),"")</f>
        <v/>
      </c>
      <c r="V259">
        <f>IFERROR(IF(C259="-","",IF(ISBLANK(B259),"",IF(OR(ISNUMBER(FIND("Growth",B259)),ISNUMBER(FIND("Margin",B259))),"",(J259-T259)/U259))),"")</f>
        <v/>
      </c>
      <c r="W259">
        <f>IFERROR(IF(OR(D259="-",ISBLANK(D259)),"",(K259-T259)/U259),"")</f>
        <v/>
      </c>
      <c r="X259">
        <f>IFERROR(IF(OR(E259="-",ISBLANK(E259)),"",(L259-T259)/U259),"")</f>
        <v/>
      </c>
      <c r="Y259">
        <f>IFERROR(IF(OR(F259="-",ISBLANK(F259)),"",(M259-T259)/U259),"")</f>
        <v/>
      </c>
      <c r="Z259">
        <f>IFERROR(IF(OR(G259="-",ISBLANK(G259)),"",(N259-T259)/U259),"")</f>
        <v/>
      </c>
      <c r="AA259">
        <f>IF(MAX(MAX(V259:Z259),ABS(MIN(V259:Z259)))=ABS(MIN(V259:Z259)),MIN(V259:Z259),MAX(V259:Z259))</f>
        <v/>
      </c>
      <c r="AB259">
        <f>IFERROR(V144+MATCH(AA259,V259:Z259,0)-1,"")</f>
        <v/>
      </c>
      <c r="AC259">
        <f>IF(AB259&lt;&gt;"",IF(S259=AB259,"Low",IF(AB259=Q259,"High","")),"")</f>
        <v/>
      </c>
      <c r="AE259">
        <f>IF(ISNUMBER(MATCH("N/A",J259:N259,0)),"",IFERROR((5 * SUMPRODUCT(J144:N144,J259:N259) - PRODUCT(SUM(J144:N144),SUM(J259:N259))) / ((5 * SUM((J144^2)+(K144^2)+(L144^2)+(M144^2)+(N144^2))) - SUM(J144:N144)^2),""))</f>
        <v/>
      </c>
      <c r="AF259">
        <f>IFERROR(CORREL(J144:N144,J259:N259),"")</f>
        <v/>
      </c>
      <c r="AZ259">
        <f>IF(Q259=S259,0,1)</f>
        <v/>
      </c>
      <c r="BA259">
        <f>IF(AZ259=1,IF(Q259="","",IF(Q259=N144,"Yes","No")),"")</f>
        <v/>
      </c>
      <c r="BB259">
        <f>IF(BA259="Yes",P259,"")</f>
        <v/>
      </c>
      <c r="BC259">
        <f>IF(AZ259=1,IF(S259="","",IF(S259=N144,"Yes","No")),"")</f>
        <v/>
      </c>
      <c r="BD259">
        <f>IF(BC259="Yes",R259,"")</f>
        <v/>
      </c>
      <c r="BE259">
        <f>IFERROR(IF(SIGN(AE259)=1,"Increasing",IF(SIGN(AE259)=-1,"Decreasing","")),"")</f>
        <v/>
      </c>
      <c r="BF259">
        <f>IF(OR(AND(BE259="Increasing",BA259="Yes"),AND(BE259="Decreasing",BC259="Yes")),"Yes","No")</f>
        <v/>
      </c>
      <c r="BG259">
        <f>IF(I259="pos_trend","Yes","No")</f>
        <v/>
      </c>
      <c r="BH259">
        <f>IF(AF259&lt;&gt;"",IF(ABS(AF259)&gt;0.8,"Yes","No"),"")</f>
        <v/>
      </c>
    </row>
    <row r="260" spans="1:60">
      <c r="I260">
        <f>IF(AND(K260&gt; J260, L260&gt; K260, M260&gt; L260, N260&gt; M260), "pos_trend", IF(AND(K260&lt; J260, L260&lt; K260, M260&lt; L260, N260&lt; M260), "neg_trend", "N/A"))</f>
        <v/>
      </c>
      <c r="J260">
        <f>IFERROR(IF(TRIM(C260)="-", "N/A", IF(RIGHT(C260,1)=")",IF(RIGHT(C260,2)="T)",-1000000000000*VALUE(MID(C260,2,LEN(C260)-3)),IF(RIGHT(C260,2)="M)",-1000000*VALUE(MID(C260,2,LEN(C260)-3)),IF(RIGHT(C260,2)="B)",-1000000000*VALUE(MID(C260,2,LEN(C260)-3)),IF(RIGHT(C260,2)="k)",-1000*VALUE(MID(C260,2,LEN(C260)-3)),VALUE(SUBSTITUTE(C260,",","")))))),IF(RIGHT(C260,1)="T",1000000000000*VALUE(LEFT(C260,LEN(C260)-1)),IF(RIGHT(C260,1)="M",1000000*VALUE(LEFT(C260,LEN(C260)-1)),IF(RIGHT(C260,1)="B",1000000000*VALUE(LEFT(C260,LEN(C260)-1)),IF(RIGHT(C260,1)="%",0.01*VALUE(LEFT(C260,LEN(C260)-1)),IF(RIGHT(C260,1)="k",1000*VALUE(LEFT(C260,LEN(C260)-1)),VALUE(SUBSTITUTE(C260,",",""))))))))),"N/A")</f>
        <v/>
      </c>
      <c r="K260">
        <f>IFERROR(IF(TRIM(D260)="-", "N/A", IF(RIGHT(D260,1)=")",IF(RIGHT(D260,2)="T)",-1000000000000*VALUE(MID(D260,2,LEN(D260)-3)),IF(RIGHT(D260,2)="M)",-1000000*VALUE(MID(D260,2,LEN(D260)-3)),IF(RIGHT(D260,2)="B)",-1000000000*VALUE(MID(D260,2,LEN(D260)-3)),IF(RIGHT(D260,2)="k)",-1000*VALUE(MID(D260,2,LEN(D260)-3)),VALUE(SUBSTITUTE(D260,",","")))))),IF(RIGHT(D260,1)="T",1000000000000*VALUE(LEFT(D260,LEN(D260)-1)),IF(RIGHT(D260,1)="M",1000000*VALUE(LEFT(D260,LEN(D260)-1)),IF(RIGHT(D260,1)="B",1000000000*VALUE(LEFT(D260,LEN(D260)-1)),IF(RIGHT(D260,1)="%",0.01*VALUE(LEFT(D260,LEN(D260)-1)),IF(RIGHT(D260,1)="k",1000*VALUE(LEFT(D260,LEN(D260)-1)),VALUE(SUBSTITUTE(D260,",",""))))))))),"N/A")</f>
        <v/>
      </c>
      <c r="L260">
        <f>IFERROR(IF(TRIM(E260)="-", "N/A", IF(RIGHT(E260,1)=")",IF(RIGHT(E260,2)="T)",-1000000000000*VALUE(MID(E260,2,LEN(E260)-3)),IF(RIGHT(E260,2)="M)",-1000000*VALUE(MID(E260,2,LEN(E260)-3)),IF(RIGHT(E260,2)="B)",-1000000000*VALUE(MID(E260,2,LEN(E260)-3)),IF(RIGHT(E260,2)="k)",-1000*VALUE(MID(E260,2,LEN(E260)-3)),VALUE(SUBSTITUTE(E260,",","")))))),IF(RIGHT(E260,1)="T",1000000000000*VALUE(LEFT(E260,LEN(E260)-1)),IF(RIGHT(E260,1)="M",1000000*VALUE(LEFT(E260,LEN(E260)-1)),IF(RIGHT(E260,1)="B",1000000000*VALUE(LEFT(E260,LEN(E260)-1)),IF(RIGHT(E260,1)="%",0.01*VALUE(LEFT(E260,LEN(E260)-1)),IF(RIGHT(E260,1)="k",1000*VALUE(LEFT(E260,LEN(E260)-1)),VALUE(SUBSTITUTE(E260,",",""))))))))),"N/A")</f>
        <v/>
      </c>
      <c r="M260">
        <f>IFERROR(IF(TRIM(F260)="-", "N/A", IF(RIGHT(F260,1)=")",IF(RIGHT(F260,2)="T)",-1000000000000*VALUE(MID(F260,2,LEN(F260)-3)),IF(RIGHT(F260,2)="M)",-1000000*VALUE(MID(F260,2,LEN(F260)-3)),IF(RIGHT(F260,2)="B)",-1000000000*VALUE(MID(F260,2,LEN(F260)-3)),IF(RIGHT(F260,2)="k)",-1000*VALUE(MID(F260,2,LEN(F260)-3)),VALUE(SUBSTITUTE(F260,",","")))))),IF(RIGHT(F260,1)="T",1000000000000*VALUE(LEFT(F260,LEN(F260)-1)),IF(RIGHT(F260,1)="M",1000000*VALUE(LEFT(F260,LEN(F260)-1)),IF(RIGHT(F260,1)="B",1000000000*VALUE(LEFT(F260,LEN(F260)-1)),IF(RIGHT(F260,1)="%",0.01*VALUE(LEFT(F260,LEN(F260)-1)),IF(RIGHT(F260,1)="k",1000*VALUE(LEFT(F260,LEN(F260)-1)),VALUE(SUBSTITUTE(F260,",",""))))))))),"N/A")</f>
        <v/>
      </c>
      <c r="N260">
        <f>IFERROR(IF(TRIM(G260)="-", "N/A", IF(RIGHT(G260,1)=")",IF(RIGHT(G260,2)="T)",-1000000000000*VALUE(MID(G260,2,LEN(G260)-3)),IF(RIGHT(G260,2)="M)",-1000000*VALUE(MID(G260,2,LEN(G260)-3)),IF(RIGHT(G260,2)="B)",-1000000000*VALUE(MID(G260,2,LEN(G260)-3)),IF(RIGHT(G260,2)="k)",-1000*VALUE(MID(G260,2,LEN(G260)-3)),VALUE(SUBSTITUTE(G260,",","")))))),IF(RIGHT(G260,1)="T",1000000000000*VALUE(LEFT(G260,LEN(G260)-1)),IF(RIGHT(G260,1)="M",1000000*VALUE(LEFT(G260,LEN(G260)-1)),IF(RIGHT(G260,1)="B",1000000000*VALUE(LEFT(G260,LEN(G260)-1)),IF(RIGHT(G260,1)="%",0.01*VALUE(LEFT(G260,LEN(G260)-1)),IF(RIGHT(G260,1)="k",1000*VALUE(LEFT(G260,LEN(G260)-1)),VALUE(SUBSTITUTE(G260,",",""))))))))),"N/A")</f>
        <v/>
      </c>
      <c r="P260">
        <f>MAX(J260:N260)</f>
        <v/>
      </c>
      <c r="Q260">
        <f>IFERROR(J144+MATCH(P260,J260:N260,0)-1,"")</f>
        <v/>
      </c>
      <c r="R260">
        <f>IF(Q260="","",MIN(J260:N260))</f>
        <v/>
      </c>
      <c r="S260">
        <f>IFERROR(J144+MATCH(R260,J260:N260,0)-1,"")</f>
        <v/>
      </c>
      <c r="T260">
        <f>IFERROR(AVERAGE(J260:N260),"")</f>
        <v/>
      </c>
      <c r="U260">
        <f>IFERROR(STDEV(J260:N260),"")</f>
        <v/>
      </c>
      <c r="V260">
        <f>IFERROR(IF(C260="-","",IF(ISBLANK(B260),"",IF(OR(ISNUMBER(FIND("Growth",B260)),ISNUMBER(FIND("Margin",B260))),"",(J260-T260)/U260))),"")</f>
        <v/>
      </c>
      <c r="W260">
        <f>IFERROR(IF(OR(D260="-",ISBLANK(D260)),"",(K260-T260)/U260),"")</f>
        <v/>
      </c>
      <c r="X260">
        <f>IFERROR(IF(OR(E260="-",ISBLANK(E260)),"",(L260-T260)/U260),"")</f>
        <v/>
      </c>
      <c r="Y260">
        <f>IFERROR(IF(OR(F260="-",ISBLANK(F260)),"",(M260-T260)/U260),"")</f>
        <v/>
      </c>
      <c r="Z260">
        <f>IFERROR(IF(OR(G260="-",ISBLANK(G260)),"",(N260-T260)/U260),"")</f>
        <v/>
      </c>
      <c r="AA260">
        <f>IF(MAX(MAX(V260:Z260),ABS(MIN(V260:Z260)))=ABS(MIN(V260:Z260)),MIN(V260:Z260),MAX(V260:Z260))</f>
        <v/>
      </c>
      <c r="AB260">
        <f>IFERROR(V144+MATCH(AA260,V260:Z260,0)-1,"")</f>
        <v/>
      </c>
      <c r="AC260">
        <f>IF(AB260&lt;&gt;"",IF(S260=AB260,"Low",IF(AB260=Q260,"High","")),"")</f>
        <v/>
      </c>
      <c r="AE260">
        <f>IF(ISNUMBER(MATCH("N/A",J260:N260,0)),"",IFERROR((5 * SUMPRODUCT(J144:N144,J260:N260) - PRODUCT(SUM(J144:N144),SUM(J260:N260))) / ((5 * SUM((J144^2)+(K144^2)+(L144^2)+(M144^2)+(N144^2))) - SUM(J144:N144)^2),""))</f>
        <v/>
      </c>
      <c r="AF260">
        <f>IFERROR(CORREL(J144:N144,J260:N260),"")</f>
        <v/>
      </c>
      <c r="AZ260">
        <f>IF(Q260=S260,0,1)</f>
        <v/>
      </c>
      <c r="BA260">
        <f>IF(AZ260=1,IF(Q260="","",IF(Q260=N144,"Yes","No")),"")</f>
        <v/>
      </c>
      <c r="BB260">
        <f>IF(BA260="Yes",P260,"")</f>
        <v/>
      </c>
      <c r="BC260">
        <f>IF(AZ260=1,IF(S260="","",IF(S260=N144,"Yes","No")),"")</f>
        <v/>
      </c>
      <c r="BD260">
        <f>IF(BC260="Yes",R260,"")</f>
        <v/>
      </c>
      <c r="BE260">
        <f>IFERROR(IF(SIGN(AE260)=1,"Increasing",IF(SIGN(AE260)=-1,"Decreasing","")),"")</f>
        <v/>
      </c>
      <c r="BF260">
        <f>IF(OR(AND(BE260="Increasing",BA260="Yes"),AND(BE260="Decreasing",BC260="Yes")),"Yes","No")</f>
        <v/>
      </c>
      <c r="BG260">
        <f>IF(I260="pos_trend","Yes","No")</f>
        <v/>
      </c>
      <c r="BH260">
        <f>IF(AF260&lt;&gt;"",IF(ABS(AF260)&gt;0.8,"Yes","No"),"")</f>
        <v/>
      </c>
    </row>
    <row r="261" spans="1:60">
      <c r="I261">
        <f>IF(AND(K261&gt; J261, L261&gt; K261, M261&gt; L261, N261&gt; M261), "pos_trend", IF(AND(K261&lt; J261, L261&lt; K261, M261&lt; L261, N261&lt; M261), "neg_trend", "N/A"))</f>
        <v/>
      </c>
      <c r="J261">
        <f>IFERROR(IF(TRIM(C261)="-", "N/A", IF(RIGHT(C261,1)=")",IF(RIGHT(C261,2)="T)",-1000000000000*VALUE(MID(C261,2,LEN(C261)-3)),IF(RIGHT(C261,2)="M)",-1000000*VALUE(MID(C261,2,LEN(C261)-3)),IF(RIGHT(C261,2)="B)",-1000000000*VALUE(MID(C261,2,LEN(C261)-3)),IF(RIGHT(C261,2)="k)",-1000*VALUE(MID(C261,2,LEN(C261)-3)),VALUE(SUBSTITUTE(C261,",","")))))),IF(RIGHT(C261,1)="T",1000000000000*VALUE(LEFT(C261,LEN(C261)-1)),IF(RIGHT(C261,1)="M",1000000*VALUE(LEFT(C261,LEN(C261)-1)),IF(RIGHT(C261,1)="B",1000000000*VALUE(LEFT(C261,LEN(C261)-1)),IF(RIGHT(C261,1)="%",0.01*VALUE(LEFT(C261,LEN(C261)-1)),IF(RIGHT(C261,1)="k",1000*VALUE(LEFT(C261,LEN(C261)-1)),VALUE(SUBSTITUTE(C261,",",""))))))))),"N/A")</f>
        <v/>
      </c>
      <c r="K261">
        <f>IFERROR(IF(TRIM(D261)="-", "N/A", IF(RIGHT(D261,1)=")",IF(RIGHT(D261,2)="T)",-1000000000000*VALUE(MID(D261,2,LEN(D261)-3)),IF(RIGHT(D261,2)="M)",-1000000*VALUE(MID(D261,2,LEN(D261)-3)),IF(RIGHT(D261,2)="B)",-1000000000*VALUE(MID(D261,2,LEN(D261)-3)),IF(RIGHT(D261,2)="k)",-1000*VALUE(MID(D261,2,LEN(D261)-3)),VALUE(SUBSTITUTE(D261,",","")))))),IF(RIGHT(D261,1)="T",1000000000000*VALUE(LEFT(D261,LEN(D261)-1)),IF(RIGHT(D261,1)="M",1000000*VALUE(LEFT(D261,LEN(D261)-1)),IF(RIGHT(D261,1)="B",1000000000*VALUE(LEFT(D261,LEN(D261)-1)),IF(RIGHT(D261,1)="%",0.01*VALUE(LEFT(D261,LEN(D261)-1)),IF(RIGHT(D261,1)="k",1000*VALUE(LEFT(D261,LEN(D261)-1)),VALUE(SUBSTITUTE(D261,",",""))))))))),"N/A")</f>
        <v/>
      </c>
      <c r="L261">
        <f>IFERROR(IF(TRIM(E261)="-", "N/A", IF(RIGHT(E261,1)=")",IF(RIGHT(E261,2)="T)",-1000000000000*VALUE(MID(E261,2,LEN(E261)-3)),IF(RIGHT(E261,2)="M)",-1000000*VALUE(MID(E261,2,LEN(E261)-3)),IF(RIGHT(E261,2)="B)",-1000000000*VALUE(MID(E261,2,LEN(E261)-3)),IF(RIGHT(E261,2)="k)",-1000*VALUE(MID(E261,2,LEN(E261)-3)),VALUE(SUBSTITUTE(E261,",","")))))),IF(RIGHT(E261,1)="T",1000000000000*VALUE(LEFT(E261,LEN(E261)-1)),IF(RIGHT(E261,1)="M",1000000*VALUE(LEFT(E261,LEN(E261)-1)),IF(RIGHT(E261,1)="B",1000000000*VALUE(LEFT(E261,LEN(E261)-1)),IF(RIGHT(E261,1)="%",0.01*VALUE(LEFT(E261,LEN(E261)-1)),IF(RIGHT(E261,1)="k",1000*VALUE(LEFT(E261,LEN(E261)-1)),VALUE(SUBSTITUTE(E261,",",""))))))))),"N/A")</f>
        <v/>
      </c>
      <c r="M261">
        <f>IFERROR(IF(TRIM(F261)="-", "N/A", IF(RIGHT(F261,1)=")",IF(RIGHT(F261,2)="T)",-1000000000000*VALUE(MID(F261,2,LEN(F261)-3)),IF(RIGHT(F261,2)="M)",-1000000*VALUE(MID(F261,2,LEN(F261)-3)),IF(RIGHT(F261,2)="B)",-1000000000*VALUE(MID(F261,2,LEN(F261)-3)),IF(RIGHT(F261,2)="k)",-1000*VALUE(MID(F261,2,LEN(F261)-3)),VALUE(SUBSTITUTE(F261,",","")))))),IF(RIGHT(F261,1)="T",1000000000000*VALUE(LEFT(F261,LEN(F261)-1)),IF(RIGHT(F261,1)="M",1000000*VALUE(LEFT(F261,LEN(F261)-1)),IF(RIGHT(F261,1)="B",1000000000*VALUE(LEFT(F261,LEN(F261)-1)),IF(RIGHT(F261,1)="%",0.01*VALUE(LEFT(F261,LEN(F261)-1)),IF(RIGHT(F261,1)="k",1000*VALUE(LEFT(F261,LEN(F261)-1)),VALUE(SUBSTITUTE(F261,",",""))))))))),"N/A")</f>
        <v/>
      </c>
      <c r="N261">
        <f>IFERROR(IF(TRIM(G261)="-", "N/A", IF(RIGHT(G261,1)=")",IF(RIGHT(G261,2)="T)",-1000000000000*VALUE(MID(G261,2,LEN(G261)-3)),IF(RIGHT(G261,2)="M)",-1000000*VALUE(MID(G261,2,LEN(G261)-3)),IF(RIGHT(G261,2)="B)",-1000000000*VALUE(MID(G261,2,LEN(G261)-3)),IF(RIGHT(G261,2)="k)",-1000*VALUE(MID(G261,2,LEN(G261)-3)),VALUE(SUBSTITUTE(G261,",","")))))),IF(RIGHT(G261,1)="T",1000000000000*VALUE(LEFT(G261,LEN(G261)-1)),IF(RIGHT(G261,1)="M",1000000*VALUE(LEFT(G261,LEN(G261)-1)),IF(RIGHT(G261,1)="B",1000000000*VALUE(LEFT(G261,LEN(G261)-1)),IF(RIGHT(G261,1)="%",0.01*VALUE(LEFT(G261,LEN(G261)-1)),IF(RIGHT(G261,1)="k",1000*VALUE(LEFT(G261,LEN(G261)-1)),VALUE(SUBSTITUTE(G261,",",""))))))))),"N/A")</f>
        <v/>
      </c>
      <c r="P261">
        <f>MAX(J261:N261)</f>
        <v/>
      </c>
      <c r="Q261">
        <f>IFERROR(J144+MATCH(P261,J261:N261,0)-1,"")</f>
        <v/>
      </c>
      <c r="R261">
        <f>IF(Q261="","",MIN(J261:N261))</f>
        <v/>
      </c>
      <c r="S261">
        <f>IFERROR(J144+MATCH(R261,J261:N261,0)-1,"")</f>
        <v/>
      </c>
      <c r="T261">
        <f>IFERROR(AVERAGE(J261:N261),"")</f>
        <v/>
      </c>
      <c r="U261">
        <f>IFERROR(STDEV(J261:N261),"")</f>
        <v/>
      </c>
      <c r="V261">
        <f>IFERROR(IF(C261="-","",IF(ISBLANK(B261),"",IF(OR(ISNUMBER(FIND("Growth",B261)),ISNUMBER(FIND("Margin",B261))),"",(J261-T261)/U261))),"")</f>
        <v/>
      </c>
      <c r="W261">
        <f>IFERROR(IF(OR(D261="-",ISBLANK(D261)),"",(K261-T261)/U261),"")</f>
        <v/>
      </c>
      <c r="X261">
        <f>IFERROR(IF(OR(E261="-",ISBLANK(E261)),"",(L261-T261)/U261),"")</f>
        <v/>
      </c>
      <c r="Y261">
        <f>IFERROR(IF(OR(F261="-",ISBLANK(F261)),"",(M261-T261)/U261),"")</f>
        <v/>
      </c>
      <c r="Z261">
        <f>IFERROR(IF(OR(G261="-",ISBLANK(G261)),"",(N261-T261)/U261),"")</f>
        <v/>
      </c>
      <c r="AA261">
        <f>IF(MAX(MAX(V261:Z261),ABS(MIN(V261:Z261)))=ABS(MIN(V261:Z261)),MIN(V261:Z261),MAX(V261:Z261))</f>
        <v/>
      </c>
      <c r="AB261">
        <f>IFERROR(V144+MATCH(AA261,V261:Z261,0)-1,"")</f>
        <v/>
      </c>
      <c r="AC261">
        <f>IF(AB261&lt;&gt;"",IF(S261=AB261,"Low",IF(AB261=Q261,"High","")),"")</f>
        <v/>
      </c>
      <c r="AE261">
        <f>IF(ISNUMBER(MATCH("N/A",J261:N261,0)),"",IFERROR((5 * SUMPRODUCT(J144:N144,J261:N261) - PRODUCT(SUM(J144:N144),SUM(J261:N261))) / ((5 * SUM((J144^2)+(K144^2)+(L144^2)+(M144^2)+(N144^2))) - SUM(J144:N144)^2),""))</f>
        <v/>
      </c>
      <c r="AF261">
        <f>IFERROR(CORREL(J144:N144,J261:N261),"")</f>
        <v/>
      </c>
      <c r="AZ261">
        <f>IF(Q261=S261,0,1)</f>
        <v/>
      </c>
      <c r="BA261">
        <f>IF(AZ261=1,IF(Q261="","",IF(Q261=N144,"Yes","No")),"")</f>
        <v/>
      </c>
      <c r="BB261">
        <f>IF(BA261="Yes",P261,"")</f>
        <v/>
      </c>
      <c r="BC261">
        <f>IF(AZ261=1,IF(S261="","",IF(S261=N144,"Yes","No")),"")</f>
        <v/>
      </c>
      <c r="BD261">
        <f>IF(BC261="Yes",R261,"")</f>
        <v/>
      </c>
      <c r="BE261">
        <f>IFERROR(IF(SIGN(AE261)=1,"Increasing",IF(SIGN(AE261)=-1,"Decreasing","")),"")</f>
        <v/>
      </c>
      <c r="BF261">
        <f>IF(OR(AND(BE261="Increasing",BA261="Yes"),AND(BE261="Decreasing",BC261="Yes")),"Yes","No")</f>
        <v/>
      </c>
      <c r="BG261">
        <f>IF(I261="pos_trend","Yes","No")</f>
        <v/>
      </c>
      <c r="BH261">
        <f>IF(AF261&lt;&gt;"",IF(ABS(AF261)&gt;0.8,"Yes","No"),"")</f>
        <v/>
      </c>
    </row>
    <row r="262" spans="1:60">
      <c r="I262">
        <f>IF(AND(K262&gt; J262, L262&gt; K262, M262&gt; L262, N262&gt; M262), "pos_trend", IF(AND(K262&lt; J262, L262&lt; K262, M262&lt; L262, N262&lt; M262), "neg_trend", "N/A"))</f>
        <v/>
      </c>
      <c r="J262">
        <f>IFERROR(IF(TRIM(C262)="-", "N/A", IF(RIGHT(C262,1)=")",IF(RIGHT(C262,2)="T)",-1000000000000*VALUE(MID(C262,2,LEN(C262)-3)),IF(RIGHT(C262,2)="M)",-1000000*VALUE(MID(C262,2,LEN(C262)-3)),IF(RIGHT(C262,2)="B)",-1000000000*VALUE(MID(C262,2,LEN(C262)-3)),IF(RIGHT(C262,2)="k)",-1000*VALUE(MID(C262,2,LEN(C262)-3)),VALUE(SUBSTITUTE(C262,",","")))))),IF(RIGHT(C262,1)="T",1000000000000*VALUE(LEFT(C262,LEN(C262)-1)),IF(RIGHT(C262,1)="M",1000000*VALUE(LEFT(C262,LEN(C262)-1)),IF(RIGHT(C262,1)="B",1000000000*VALUE(LEFT(C262,LEN(C262)-1)),IF(RIGHT(C262,1)="%",0.01*VALUE(LEFT(C262,LEN(C262)-1)),IF(RIGHT(C262,1)="k",1000*VALUE(LEFT(C262,LEN(C262)-1)),VALUE(SUBSTITUTE(C262,",",""))))))))),"N/A")</f>
        <v/>
      </c>
      <c r="K262">
        <f>IFERROR(IF(TRIM(D262)="-", "N/A", IF(RIGHT(D262,1)=")",IF(RIGHT(D262,2)="T)",-1000000000000*VALUE(MID(D262,2,LEN(D262)-3)),IF(RIGHT(D262,2)="M)",-1000000*VALUE(MID(D262,2,LEN(D262)-3)),IF(RIGHT(D262,2)="B)",-1000000000*VALUE(MID(D262,2,LEN(D262)-3)),IF(RIGHT(D262,2)="k)",-1000*VALUE(MID(D262,2,LEN(D262)-3)),VALUE(SUBSTITUTE(D262,",","")))))),IF(RIGHT(D262,1)="T",1000000000000*VALUE(LEFT(D262,LEN(D262)-1)),IF(RIGHT(D262,1)="M",1000000*VALUE(LEFT(D262,LEN(D262)-1)),IF(RIGHT(D262,1)="B",1000000000*VALUE(LEFT(D262,LEN(D262)-1)),IF(RIGHT(D262,1)="%",0.01*VALUE(LEFT(D262,LEN(D262)-1)),IF(RIGHT(D262,1)="k",1000*VALUE(LEFT(D262,LEN(D262)-1)),VALUE(SUBSTITUTE(D262,",",""))))))))),"N/A")</f>
        <v/>
      </c>
      <c r="L262">
        <f>IFERROR(IF(TRIM(E262)="-", "N/A", IF(RIGHT(E262,1)=")",IF(RIGHT(E262,2)="T)",-1000000000000*VALUE(MID(E262,2,LEN(E262)-3)),IF(RIGHT(E262,2)="M)",-1000000*VALUE(MID(E262,2,LEN(E262)-3)),IF(RIGHT(E262,2)="B)",-1000000000*VALUE(MID(E262,2,LEN(E262)-3)),IF(RIGHT(E262,2)="k)",-1000*VALUE(MID(E262,2,LEN(E262)-3)),VALUE(SUBSTITUTE(E262,",","")))))),IF(RIGHT(E262,1)="T",1000000000000*VALUE(LEFT(E262,LEN(E262)-1)),IF(RIGHT(E262,1)="M",1000000*VALUE(LEFT(E262,LEN(E262)-1)),IF(RIGHT(E262,1)="B",1000000000*VALUE(LEFT(E262,LEN(E262)-1)),IF(RIGHT(E262,1)="%",0.01*VALUE(LEFT(E262,LEN(E262)-1)),IF(RIGHT(E262,1)="k",1000*VALUE(LEFT(E262,LEN(E262)-1)),VALUE(SUBSTITUTE(E262,",",""))))))))),"N/A")</f>
        <v/>
      </c>
      <c r="M262">
        <f>IFERROR(IF(TRIM(F262)="-", "N/A", IF(RIGHT(F262,1)=")",IF(RIGHT(F262,2)="T)",-1000000000000*VALUE(MID(F262,2,LEN(F262)-3)),IF(RIGHT(F262,2)="M)",-1000000*VALUE(MID(F262,2,LEN(F262)-3)),IF(RIGHT(F262,2)="B)",-1000000000*VALUE(MID(F262,2,LEN(F262)-3)),IF(RIGHT(F262,2)="k)",-1000*VALUE(MID(F262,2,LEN(F262)-3)),VALUE(SUBSTITUTE(F262,",","")))))),IF(RIGHT(F262,1)="T",1000000000000*VALUE(LEFT(F262,LEN(F262)-1)),IF(RIGHT(F262,1)="M",1000000*VALUE(LEFT(F262,LEN(F262)-1)),IF(RIGHT(F262,1)="B",1000000000*VALUE(LEFT(F262,LEN(F262)-1)),IF(RIGHT(F262,1)="%",0.01*VALUE(LEFT(F262,LEN(F262)-1)),IF(RIGHT(F262,1)="k",1000*VALUE(LEFT(F262,LEN(F262)-1)),VALUE(SUBSTITUTE(F262,",",""))))))))),"N/A")</f>
        <v/>
      </c>
      <c r="N262">
        <f>IFERROR(IF(TRIM(G262)="-", "N/A", IF(RIGHT(G262,1)=")",IF(RIGHT(G262,2)="T)",-1000000000000*VALUE(MID(G262,2,LEN(G262)-3)),IF(RIGHT(G262,2)="M)",-1000000*VALUE(MID(G262,2,LEN(G262)-3)),IF(RIGHT(G262,2)="B)",-1000000000*VALUE(MID(G262,2,LEN(G262)-3)),IF(RIGHT(G262,2)="k)",-1000*VALUE(MID(G262,2,LEN(G262)-3)),VALUE(SUBSTITUTE(G262,",","")))))),IF(RIGHT(G262,1)="T",1000000000000*VALUE(LEFT(G262,LEN(G262)-1)),IF(RIGHT(G262,1)="M",1000000*VALUE(LEFT(G262,LEN(G262)-1)),IF(RIGHT(G262,1)="B",1000000000*VALUE(LEFT(G262,LEN(G262)-1)),IF(RIGHT(G262,1)="%",0.01*VALUE(LEFT(G262,LEN(G262)-1)),IF(RIGHT(G262,1)="k",1000*VALUE(LEFT(G262,LEN(G262)-1)),VALUE(SUBSTITUTE(G262,",",""))))))))),"N/A")</f>
        <v/>
      </c>
      <c r="P262">
        <f>MAX(J262:N262)</f>
        <v/>
      </c>
      <c r="Q262">
        <f>IFERROR(J144+MATCH(P262,J262:N262,0)-1,"")</f>
        <v/>
      </c>
      <c r="R262">
        <f>IF(Q262="","",MIN(J262:N262))</f>
        <v/>
      </c>
      <c r="S262">
        <f>IFERROR(J144+MATCH(R262,J262:N262,0)-1,"")</f>
        <v/>
      </c>
      <c r="T262">
        <f>IFERROR(AVERAGE(J262:N262),"")</f>
        <v/>
      </c>
      <c r="U262">
        <f>IFERROR(STDEV(J262:N262),"")</f>
        <v/>
      </c>
      <c r="V262">
        <f>IFERROR(IF(C262="-","",IF(ISBLANK(B262),"",IF(OR(ISNUMBER(FIND("Growth",B262)),ISNUMBER(FIND("Margin",B262))),"",(J262-T262)/U262))),"")</f>
        <v/>
      </c>
      <c r="W262">
        <f>IFERROR(IF(OR(D262="-",ISBLANK(D262)),"",(K262-T262)/U262),"")</f>
        <v/>
      </c>
      <c r="X262">
        <f>IFERROR(IF(OR(E262="-",ISBLANK(E262)),"",(L262-T262)/U262),"")</f>
        <v/>
      </c>
      <c r="Y262">
        <f>IFERROR(IF(OR(F262="-",ISBLANK(F262)),"",(M262-T262)/U262),"")</f>
        <v/>
      </c>
      <c r="Z262">
        <f>IFERROR(IF(OR(G262="-",ISBLANK(G262)),"",(N262-T262)/U262),"")</f>
        <v/>
      </c>
      <c r="AA262">
        <f>IF(MAX(MAX(V262:Z262),ABS(MIN(V262:Z262)))=ABS(MIN(V262:Z262)),MIN(V262:Z262),MAX(V262:Z262))</f>
        <v/>
      </c>
      <c r="AB262">
        <f>IFERROR(V144+MATCH(AA262,V262:Z262,0)-1,"")</f>
        <v/>
      </c>
      <c r="AC262">
        <f>IF(AB262&lt;&gt;"",IF(S262=AB262,"Low",IF(AB262=Q262,"High","")),"")</f>
        <v/>
      </c>
      <c r="AE262">
        <f>IF(ISNUMBER(MATCH("N/A",J262:N262,0)),"",IFERROR((5 * SUMPRODUCT(J144:N144,J262:N262) - PRODUCT(SUM(J144:N144),SUM(J262:N262))) / ((5 * SUM((J144^2)+(K144^2)+(L144^2)+(M144^2)+(N144^2))) - SUM(J144:N144)^2),""))</f>
        <v/>
      </c>
      <c r="AF262">
        <f>IFERROR(CORREL(J144:N144,J262:N262),"")</f>
        <v/>
      </c>
      <c r="AZ262">
        <f>IF(Q262=S262,0,1)</f>
        <v/>
      </c>
      <c r="BA262">
        <f>IF(AZ262=1,IF(Q262="","",IF(Q262=N144,"Yes","No")),"")</f>
        <v/>
      </c>
      <c r="BB262">
        <f>IF(BA262="Yes",P262,"")</f>
        <v/>
      </c>
      <c r="BC262">
        <f>IF(AZ262=1,IF(S262="","",IF(S262=N144,"Yes","No")),"")</f>
        <v/>
      </c>
      <c r="BD262">
        <f>IF(BC262="Yes",R262,"")</f>
        <v/>
      </c>
      <c r="BE262">
        <f>IFERROR(IF(SIGN(AE262)=1,"Increasing",IF(SIGN(AE262)=-1,"Decreasing","")),"")</f>
        <v/>
      </c>
      <c r="BF262">
        <f>IF(OR(AND(BE262="Increasing",BA262="Yes"),AND(BE262="Decreasing",BC262="Yes")),"Yes","No")</f>
        <v/>
      </c>
      <c r="BG262">
        <f>IF(I262="pos_trend","Yes","No")</f>
        <v/>
      </c>
      <c r="BH262">
        <f>IF(AF262&lt;&gt;"",IF(ABS(AF262)&gt;0.8,"Yes","No"),"")</f>
        <v/>
      </c>
    </row>
    <row r="263" spans="1:60">
      <c r="I263">
        <f>IF(AND(K263&gt; J263, L263&gt; K263, M263&gt; L263, N263&gt; M263), "pos_trend", IF(AND(K263&lt; J263, L263&lt; K263, M263&lt; L263, N263&lt; M263), "neg_trend", "N/A"))</f>
        <v/>
      </c>
      <c r="J263">
        <f>IFERROR(IF(TRIM(C263)="-", "N/A", IF(RIGHT(C263,1)=")",IF(RIGHT(C263,2)="T)",-1000000000000*VALUE(MID(C263,2,LEN(C263)-3)),IF(RIGHT(C263,2)="M)",-1000000*VALUE(MID(C263,2,LEN(C263)-3)),IF(RIGHT(C263,2)="B)",-1000000000*VALUE(MID(C263,2,LEN(C263)-3)),IF(RIGHT(C263,2)="k)",-1000*VALUE(MID(C263,2,LEN(C263)-3)),VALUE(SUBSTITUTE(C263,",","")))))),IF(RIGHT(C263,1)="T",1000000000000*VALUE(LEFT(C263,LEN(C263)-1)),IF(RIGHT(C263,1)="M",1000000*VALUE(LEFT(C263,LEN(C263)-1)),IF(RIGHT(C263,1)="B",1000000000*VALUE(LEFT(C263,LEN(C263)-1)),IF(RIGHT(C263,1)="%",0.01*VALUE(LEFT(C263,LEN(C263)-1)),IF(RIGHT(C263,1)="k",1000*VALUE(LEFT(C263,LEN(C263)-1)),VALUE(SUBSTITUTE(C263,",",""))))))))),"N/A")</f>
        <v/>
      </c>
      <c r="K263">
        <f>IFERROR(IF(TRIM(D263)="-", "N/A", IF(RIGHT(D263,1)=")",IF(RIGHT(D263,2)="T)",-1000000000000*VALUE(MID(D263,2,LEN(D263)-3)),IF(RIGHT(D263,2)="M)",-1000000*VALUE(MID(D263,2,LEN(D263)-3)),IF(RIGHT(D263,2)="B)",-1000000000*VALUE(MID(D263,2,LEN(D263)-3)),IF(RIGHT(D263,2)="k)",-1000*VALUE(MID(D263,2,LEN(D263)-3)),VALUE(SUBSTITUTE(D263,",","")))))),IF(RIGHT(D263,1)="T",1000000000000*VALUE(LEFT(D263,LEN(D263)-1)),IF(RIGHT(D263,1)="M",1000000*VALUE(LEFT(D263,LEN(D263)-1)),IF(RIGHT(D263,1)="B",1000000000*VALUE(LEFT(D263,LEN(D263)-1)),IF(RIGHT(D263,1)="%",0.01*VALUE(LEFT(D263,LEN(D263)-1)),IF(RIGHT(D263,1)="k",1000*VALUE(LEFT(D263,LEN(D263)-1)),VALUE(SUBSTITUTE(D263,",",""))))))))),"N/A")</f>
        <v/>
      </c>
      <c r="L263">
        <f>IFERROR(IF(TRIM(E263)="-", "N/A", IF(RIGHT(E263,1)=")",IF(RIGHT(E263,2)="T)",-1000000000000*VALUE(MID(E263,2,LEN(E263)-3)),IF(RIGHT(E263,2)="M)",-1000000*VALUE(MID(E263,2,LEN(E263)-3)),IF(RIGHT(E263,2)="B)",-1000000000*VALUE(MID(E263,2,LEN(E263)-3)),IF(RIGHT(E263,2)="k)",-1000*VALUE(MID(E263,2,LEN(E263)-3)),VALUE(SUBSTITUTE(E263,",","")))))),IF(RIGHT(E263,1)="T",1000000000000*VALUE(LEFT(E263,LEN(E263)-1)),IF(RIGHT(E263,1)="M",1000000*VALUE(LEFT(E263,LEN(E263)-1)),IF(RIGHT(E263,1)="B",1000000000*VALUE(LEFT(E263,LEN(E263)-1)),IF(RIGHT(E263,1)="%",0.01*VALUE(LEFT(E263,LEN(E263)-1)),IF(RIGHT(E263,1)="k",1000*VALUE(LEFT(E263,LEN(E263)-1)),VALUE(SUBSTITUTE(E263,",",""))))))))),"N/A")</f>
        <v/>
      </c>
      <c r="M263">
        <f>IFERROR(IF(TRIM(F263)="-", "N/A", IF(RIGHT(F263,1)=")",IF(RIGHT(F263,2)="T)",-1000000000000*VALUE(MID(F263,2,LEN(F263)-3)),IF(RIGHT(F263,2)="M)",-1000000*VALUE(MID(F263,2,LEN(F263)-3)),IF(RIGHT(F263,2)="B)",-1000000000*VALUE(MID(F263,2,LEN(F263)-3)),IF(RIGHT(F263,2)="k)",-1000*VALUE(MID(F263,2,LEN(F263)-3)),VALUE(SUBSTITUTE(F263,",","")))))),IF(RIGHT(F263,1)="T",1000000000000*VALUE(LEFT(F263,LEN(F263)-1)),IF(RIGHT(F263,1)="M",1000000*VALUE(LEFT(F263,LEN(F263)-1)),IF(RIGHT(F263,1)="B",1000000000*VALUE(LEFT(F263,LEN(F263)-1)),IF(RIGHT(F263,1)="%",0.01*VALUE(LEFT(F263,LEN(F263)-1)),IF(RIGHT(F263,1)="k",1000*VALUE(LEFT(F263,LEN(F263)-1)),VALUE(SUBSTITUTE(F263,",",""))))))))),"N/A")</f>
        <v/>
      </c>
      <c r="N263">
        <f>IFERROR(IF(TRIM(G263)="-", "N/A", IF(RIGHT(G263,1)=")",IF(RIGHT(G263,2)="T)",-1000000000000*VALUE(MID(G263,2,LEN(G263)-3)),IF(RIGHT(G263,2)="M)",-1000000*VALUE(MID(G263,2,LEN(G263)-3)),IF(RIGHT(G263,2)="B)",-1000000000*VALUE(MID(G263,2,LEN(G263)-3)),IF(RIGHT(G263,2)="k)",-1000*VALUE(MID(G263,2,LEN(G263)-3)),VALUE(SUBSTITUTE(G263,",","")))))),IF(RIGHT(G263,1)="T",1000000000000*VALUE(LEFT(G263,LEN(G263)-1)),IF(RIGHT(G263,1)="M",1000000*VALUE(LEFT(G263,LEN(G263)-1)),IF(RIGHT(G263,1)="B",1000000000*VALUE(LEFT(G263,LEN(G263)-1)),IF(RIGHT(G263,1)="%",0.01*VALUE(LEFT(G263,LEN(G263)-1)),IF(RIGHT(G263,1)="k",1000*VALUE(LEFT(G263,LEN(G263)-1)),VALUE(SUBSTITUTE(G263,",",""))))))))),"N/A")</f>
        <v/>
      </c>
      <c r="P263">
        <f>MAX(J263:N263)</f>
        <v/>
      </c>
      <c r="Q263">
        <f>IFERROR(J144+MATCH(P263,J263:N263,0)-1,"")</f>
        <v/>
      </c>
      <c r="R263">
        <f>IF(Q263="","",MIN(J263:N263))</f>
        <v/>
      </c>
      <c r="S263">
        <f>IFERROR(J144+MATCH(R263,J263:N263,0)-1,"")</f>
        <v/>
      </c>
      <c r="T263">
        <f>IFERROR(AVERAGE(J263:N263),"")</f>
        <v/>
      </c>
      <c r="U263">
        <f>IFERROR(STDEV(J263:N263),"")</f>
        <v/>
      </c>
      <c r="V263">
        <f>IFERROR(IF(C263="-","",IF(ISBLANK(B263),"",IF(OR(ISNUMBER(FIND("Growth",B263)),ISNUMBER(FIND("Margin",B263))),"",(J263-T263)/U263))),"")</f>
        <v/>
      </c>
      <c r="W263">
        <f>IFERROR(IF(OR(D263="-",ISBLANK(D263)),"",(K263-T263)/U263),"")</f>
        <v/>
      </c>
      <c r="X263">
        <f>IFERROR(IF(OR(E263="-",ISBLANK(E263)),"",(L263-T263)/U263),"")</f>
        <v/>
      </c>
      <c r="Y263">
        <f>IFERROR(IF(OR(F263="-",ISBLANK(F263)),"",(M263-T263)/U263),"")</f>
        <v/>
      </c>
      <c r="Z263">
        <f>IFERROR(IF(OR(G263="-",ISBLANK(G263)),"",(N263-T263)/U263),"")</f>
        <v/>
      </c>
      <c r="AA263">
        <f>IF(MAX(MAX(V263:Z263),ABS(MIN(V263:Z263)))=ABS(MIN(V263:Z263)),MIN(V263:Z263),MAX(V263:Z263))</f>
        <v/>
      </c>
      <c r="AB263">
        <f>IFERROR(V144+MATCH(AA263,V263:Z263,0)-1,"")</f>
        <v/>
      </c>
      <c r="AC263">
        <f>IF(AB263&lt;&gt;"",IF(S263=AB263,"Low",IF(AB263=Q263,"High","")),"")</f>
        <v/>
      </c>
      <c r="AE263">
        <f>IF(ISNUMBER(MATCH("N/A",J263:N263,0)),"",IFERROR((5 * SUMPRODUCT(J144:N144,J263:N263) - PRODUCT(SUM(J144:N144),SUM(J263:N263))) / ((5 * SUM((J144^2)+(K144^2)+(L144^2)+(M144^2)+(N144^2))) - SUM(J144:N144)^2),""))</f>
        <v/>
      </c>
      <c r="AF263">
        <f>IFERROR(CORREL(J144:N144,J263:N263),"")</f>
        <v/>
      </c>
      <c r="AZ263">
        <f>IF(Q263=S263,0,1)</f>
        <v/>
      </c>
      <c r="BA263">
        <f>IF(AZ263=1,IF(Q263="","",IF(Q263=N144,"Yes","No")),"")</f>
        <v/>
      </c>
      <c r="BB263">
        <f>IF(BA263="Yes",P263,"")</f>
        <v/>
      </c>
      <c r="BC263">
        <f>IF(AZ263=1,IF(S263="","",IF(S263=N144,"Yes","No")),"")</f>
        <v/>
      </c>
      <c r="BD263">
        <f>IF(BC263="Yes",R263,"")</f>
        <v/>
      </c>
      <c r="BE263">
        <f>IFERROR(IF(SIGN(AE263)=1,"Increasing",IF(SIGN(AE263)=-1,"Decreasing","")),"")</f>
        <v/>
      </c>
      <c r="BF263">
        <f>IF(OR(AND(BE263="Increasing",BA263="Yes"),AND(BE263="Decreasing",BC263="Yes")),"Yes","No")</f>
        <v/>
      </c>
      <c r="BG263">
        <f>IF(I263="pos_trend","Yes","No")</f>
        <v/>
      </c>
      <c r="BH263">
        <f>IF(AF263&lt;&gt;"",IF(ABS(AF263)&gt;0.8,"Yes","No"),"")</f>
        <v/>
      </c>
    </row>
    <row r="264" spans="1:60">
      <c r="I264">
        <f>IF(AND(K264&gt; J264, L264&gt; K264, M264&gt; L264, N264&gt; M264), "pos_trend", IF(AND(K264&lt; J264, L264&lt; K264, M264&lt; L264, N264&lt; M264), "neg_trend", "N/A"))</f>
        <v/>
      </c>
      <c r="J264">
        <f>IFERROR(IF(TRIM(C264)="-", "N/A", IF(RIGHT(C264,1)=")",IF(RIGHT(C264,2)="T)",-1000000000000*VALUE(MID(C264,2,LEN(C264)-3)),IF(RIGHT(C264,2)="M)",-1000000*VALUE(MID(C264,2,LEN(C264)-3)),IF(RIGHT(C264,2)="B)",-1000000000*VALUE(MID(C264,2,LEN(C264)-3)),IF(RIGHT(C264,2)="k)",-1000*VALUE(MID(C264,2,LEN(C264)-3)),VALUE(SUBSTITUTE(C264,",","")))))),IF(RIGHT(C264,1)="T",1000000000000*VALUE(LEFT(C264,LEN(C264)-1)),IF(RIGHT(C264,1)="M",1000000*VALUE(LEFT(C264,LEN(C264)-1)),IF(RIGHT(C264,1)="B",1000000000*VALUE(LEFT(C264,LEN(C264)-1)),IF(RIGHT(C264,1)="%",0.01*VALUE(LEFT(C264,LEN(C264)-1)),IF(RIGHT(C264,1)="k",1000*VALUE(LEFT(C264,LEN(C264)-1)),VALUE(SUBSTITUTE(C264,",",""))))))))),"N/A")</f>
        <v/>
      </c>
      <c r="K264">
        <f>IFERROR(IF(TRIM(D264)="-", "N/A", IF(RIGHT(D264,1)=")",IF(RIGHT(D264,2)="T)",-1000000000000*VALUE(MID(D264,2,LEN(D264)-3)),IF(RIGHT(D264,2)="M)",-1000000*VALUE(MID(D264,2,LEN(D264)-3)),IF(RIGHT(D264,2)="B)",-1000000000*VALUE(MID(D264,2,LEN(D264)-3)),IF(RIGHT(D264,2)="k)",-1000*VALUE(MID(D264,2,LEN(D264)-3)),VALUE(SUBSTITUTE(D264,",","")))))),IF(RIGHT(D264,1)="T",1000000000000*VALUE(LEFT(D264,LEN(D264)-1)),IF(RIGHT(D264,1)="M",1000000*VALUE(LEFT(D264,LEN(D264)-1)),IF(RIGHT(D264,1)="B",1000000000*VALUE(LEFT(D264,LEN(D264)-1)),IF(RIGHT(D264,1)="%",0.01*VALUE(LEFT(D264,LEN(D264)-1)),IF(RIGHT(D264,1)="k",1000*VALUE(LEFT(D264,LEN(D264)-1)),VALUE(SUBSTITUTE(D264,",",""))))))))),"N/A")</f>
        <v/>
      </c>
      <c r="L264">
        <f>IFERROR(IF(TRIM(E264)="-", "N/A", IF(RIGHT(E264,1)=")",IF(RIGHT(E264,2)="T)",-1000000000000*VALUE(MID(E264,2,LEN(E264)-3)),IF(RIGHT(E264,2)="M)",-1000000*VALUE(MID(E264,2,LEN(E264)-3)),IF(RIGHT(E264,2)="B)",-1000000000*VALUE(MID(E264,2,LEN(E264)-3)),IF(RIGHT(E264,2)="k)",-1000*VALUE(MID(E264,2,LEN(E264)-3)),VALUE(SUBSTITUTE(E264,",","")))))),IF(RIGHT(E264,1)="T",1000000000000*VALUE(LEFT(E264,LEN(E264)-1)),IF(RIGHT(E264,1)="M",1000000*VALUE(LEFT(E264,LEN(E264)-1)),IF(RIGHT(E264,1)="B",1000000000*VALUE(LEFT(E264,LEN(E264)-1)),IF(RIGHT(E264,1)="%",0.01*VALUE(LEFT(E264,LEN(E264)-1)),IF(RIGHT(E264,1)="k",1000*VALUE(LEFT(E264,LEN(E264)-1)),VALUE(SUBSTITUTE(E264,",",""))))))))),"N/A")</f>
        <v/>
      </c>
      <c r="M264">
        <f>IFERROR(IF(TRIM(F264)="-", "N/A", IF(RIGHT(F264,1)=")",IF(RIGHT(F264,2)="T)",-1000000000000*VALUE(MID(F264,2,LEN(F264)-3)),IF(RIGHT(F264,2)="M)",-1000000*VALUE(MID(F264,2,LEN(F264)-3)),IF(RIGHT(F264,2)="B)",-1000000000*VALUE(MID(F264,2,LEN(F264)-3)),IF(RIGHT(F264,2)="k)",-1000*VALUE(MID(F264,2,LEN(F264)-3)),VALUE(SUBSTITUTE(F264,",","")))))),IF(RIGHT(F264,1)="T",1000000000000*VALUE(LEFT(F264,LEN(F264)-1)),IF(RIGHT(F264,1)="M",1000000*VALUE(LEFT(F264,LEN(F264)-1)),IF(RIGHT(F264,1)="B",1000000000*VALUE(LEFT(F264,LEN(F264)-1)),IF(RIGHT(F264,1)="%",0.01*VALUE(LEFT(F264,LEN(F264)-1)),IF(RIGHT(F264,1)="k",1000*VALUE(LEFT(F264,LEN(F264)-1)),VALUE(SUBSTITUTE(F264,",",""))))))))),"N/A")</f>
        <v/>
      </c>
      <c r="N264">
        <f>IFERROR(IF(TRIM(G264)="-", "N/A", IF(RIGHT(G264,1)=")",IF(RIGHT(G264,2)="T)",-1000000000000*VALUE(MID(G264,2,LEN(G264)-3)),IF(RIGHT(G264,2)="M)",-1000000*VALUE(MID(G264,2,LEN(G264)-3)),IF(RIGHT(G264,2)="B)",-1000000000*VALUE(MID(G264,2,LEN(G264)-3)),IF(RIGHT(G264,2)="k)",-1000*VALUE(MID(G264,2,LEN(G264)-3)),VALUE(SUBSTITUTE(G264,",","")))))),IF(RIGHT(G264,1)="T",1000000000000*VALUE(LEFT(G264,LEN(G264)-1)),IF(RIGHT(G264,1)="M",1000000*VALUE(LEFT(G264,LEN(G264)-1)),IF(RIGHT(G264,1)="B",1000000000*VALUE(LEFT(G264,LEN(G264)-1)),IF(RIGHT(G264,1)="%",0.01*VALUE(LEFT(G264,LEN(G264)-1)),IF(RIGHT(G264,1)="k",1000*VALUE(LEFT(G264,LEN(G264)-1)),VALUE(SUBSTITUTE(G264,",",""))))))))),"N/A")</f>
        <v/>
      </c>
      <c r="P264">
        <f>MAX(J264:N264)</f>
        <v/>
      </c>
      <c r="Q264">
        <f>IFERROR(J144+MATCH(P264,J264:N264,0)-1,"")</f>
        <v/>
      </c>
      <c r="R264">
        <f>IF(Q264="","",MIN(J264:N264))</f>
        <v/>
      </c>
      <c r="S264">
        <f>IFERROR(J144+MATCH(R264,J264:N264,0)-1,"")</f>
        <v/>
      </c>
      <c r="T264">
        <f>IFERROR(AVERAGE(J264:N264),"")</f>
        <v/>
      </c>
      <c r="U264">
        <f>IFERROR(STDEV(J264:N264),"")</f>
        <v/>
      </c>
      <c r="V264">
        <f>IFERROR(IF(C264="-","",IF(ISBLANK(B264),"",IF(OR(ISNUMBER(FIND("Growth",B264)),ISNUMBER(FIND("Margin",B264))),"",(J264-T264)/U264))),"")</f>
        <v/>
      </c>
      <c r="W264">
        <f>IFERROR(IF(OR(D264="-",ISBLANK(D264)),"",(K264-T264)/U264),"")</f>
        <v/>
      </c>
      <c r="X264">
        <f>IFERROR(IF(OR(E264="-",ISBLANK(E264)),"",(L264-T264)/U264),"")</f>
        <v/>
      </c>
      <c r="Y264">
        <f>IFERROR(IF(OR(F264="-",ISBLANK(F264)),"",(M264-T264)/U264),"")</f>
        <v/>
      </c>
      <c r="Z264">
        <f>IFERROR(IF(OR(G264="-",ISBLANK(G264)),"",(N264-T264)/U264),"")</f>
        <v/>
      </c>
      <c r="AA264">
        <f>IF(MAX(MAX(V264:Z264),ABS(MIN(V264:Z264)))=ABS(MIN(V264:Z264)),MIN(V264:Z264),MAX(V264:Z264))</f>
        <v/>
      </c>
      <c r="AB264">
        <f>IFERROR(V144+MATCH(AA264,V264:Z264,0)-1,"")</f>
        <v/>
      </c>
      <c r="AC264">
        <f>IF(AB264&lt;&gt;"",IF(S264=AB264,"Low",IF(AB264=Q264,"High","")),"")</f>
        <v/>
      </c>
      <c r="AE264">
        <f>IF(ISNUMBER(MATCH("N/A",J264:N264,0)),"",IFERROR((5 * SUMPRODUCT(J144:N144,J264:N264) - PRODUCT(SUM(J144:N144),SUM(J264:N264))) / ((5 * SUM((J144^2)+(K144^2)+(L144^2)+(M144^2)+(N144^2))) - SUM(J144:N144)^2),""))</f>
        <v/>
      </c>
      <c r="AF264">
        <f>IFERROR(CORREL(J144:N144,J264:N264),"")</f>
        <v/>
      </c>
      <c r="AZ264">
        <f>IF(Q264=S264,0,1)</f>
        <v/>
      </c>
      <c r="BA264">
        <f>IF(AZ264=1,IF(Q264="","",IF(Q264=N144,"Yes","No")),"")</f>
        <v/>
      </c>
      <c r="BB264">
        <f>IF(BA264="Yes",P264,"")</f>
        <v/>
      </c>
      <c r="BC264">
        <f>IF(AZ264=1,IF(S264="","",IF(S264=N144,"Yes","No")),"")</f>
        <v/>
      </c>
      <c r="BD264">
        <f>IF(BC264="Yes",R264,"")</f>
        <v/>
      </c>
      <c r="BE264">
        <f>IFERROR(IF(SIGN(AE264)=1,"Increasing",IF(SIGN(AE264)=-1,"Decreasing","")),"")</f>
        <v/>
      </c>
      <c r="BF264">
        <f>IF(OR(AND(BE264="Increasing",BA264="Yes"),AND(BE264="Decreasing",BC264="Yes")),"Yes","No")</f>
        <v/>
      </c>
      <c r="BG264">
        <f>IF(I264="pos_trend","Yes","No")</f>
        <v/>
      </c>
      <c r="BH264">
        <f>IF(AF264&lt;&gt;"",IF(ABS(AF264)&gt;0.8,"Yes","No"),"")</f>
        <v/>
      </c>
    </row>
    <row r="265" spans="1:60">
      <c r="I265">
        <f>IF(AND(K265&gt; J265, L265&gt; K265, M265&gt; L265, N265&gt; M265), "pos_trend", IF(AND(K265&lt; J265, L265&lt; K265, M265&lt; L265, N265&lt; M265), "neg_trend", "N/A"))</f>
        <v/>
      </c>
      <c r="J265">
        <f>IFERROR(IF(TRIM(C265)="-", "N/A", IF(RIGHT(C265,1)=")",IF(RIGHT(C265,2)="T)",-1000000000000*VALUE(MID(C265,2,LEN(C265)-3)),IF(RIGHT(C265,2)="M)",-1000000*VALUE(MID(C265,2,LEN(C265)-3)),IF(RIGHT(C265,2)="B)",-1000000000*VALUE(MID(C265,2,LEN(C265)-3)),IF(RIGHT(C265,2)="k)",-1000*VALUE(MID(C265,2,LEN(C265)-3)),VALUE(SUBSTITUTE(C265,",","")))))),IF(RIGHT(C265,1)="T",1000000000000*VALUE(LEFT(C265,LEN(C265)-1)),IF(RIGHT(C265,1)="M",1000000*VALUE(LEFT(C265,LEN(C265)-1)),IF(RIGHT(C265,1)="B",1000000000*VALUE(LEFT(C265,LEN(C265)-1)),IF(RIGHT(C265,1)="%",0.01*VALUE(LEFT(C265,LEN(C265)-1)),IF(RIGHT(C265,1)="k",1000*VALUE(LEFT(C265,LEN(C265)-1)),VALUE(SUBSTITUTE(C265,",",""))))))))),"N/A")</f>
        <v/>
      </c>
      <c r="K265">
        <f>IFERROR(IF(TRIM(D265)="-", "N/A", IF(RIGHT(D265,1)=")",IF(RIGHT(D265,2)="T)",-1000000000000*VALUE(MID(D265,2,LEN(D265)-3)),IF(RIGHT(D265,2)="M)",-1000000*VALUE(MID(D265,2,LEN(D265)-3)),IF(RIGHT(D265,2)="B)",-1000000000*VALUE(MID(D265,2,LEN(D265)-3)),IF(RIGHT(D265,2)="k)",-1000*VALUE(MID(D265,2,LEN(D265)-3)),VALUE(SUBSTITUTE(D265,",","")))))),IF(RIGHT(D265,1)="T",1000000000000*VALUE(LEFT(D265,LEN(D265)-1)),IF(RIGHT(D265,1)="M",1000000*VALUE(LEFT(D265,LEN(D265)-1)),IF(RIGHT(D265,1)="B",1000000000*VALUE(LEFT(D265,LEN(D265)-1)),IF(RIGHT(D265,1)="%",0.01*VALUE(LEFT(D265,LEN(D265)-1)),IF(RIGHT(D265,1)="k",1000*VALUE(LEFT(D265,LEN(D265)-1)),VALUE(SUBSTITUTE(D265,",",""))))))))),"N/A")</f>
        <v/>
      </c>
      <c r="L265">
        <f>IFERROR(IF(TRIM(E265)="-", "N/A", IF(RIGHT(E265,1)=")",IF(RIGHT(E265,2)="T)",-1000000000000*VALUE(MID(E265,2,LEN(E265)-3)),IF(RIGHT(E265,2)="M)",-1000000*VALUE(MID(E265,2,LEN(E265)-3)),IF(RIGHT(E265,2)="B)",-1000000000*VALUE(MID(E265,2,LEN(E265)-3)),IF(RIGHT(E265,2)="k)",-1000*VALUE(MID(E265,2,LEN(E265)-3)),VALUE(SUBSTITUTE(E265,",","")))))),IF(RIGHT(E265,1)="T",1000000000000*VALUE(LEFT(E265,LEN(E265)-1)),IF(RIGHT(E265,1)="M",1000000*VALUE(LEFT(E265,LEN(E265)-1)),IF(RIGHT(E265,1)="B",1000000000*VALUE(LEFT(E265,LEN(E265)-1)),IF(RIGHT(E265,1)="%",0.01*VALUE(LEFT(E265,LEN(E265)-1)),IF(RIGHT(E265,1)="k",1000*VALUE(LEFT(E265,LEN(E265)-1)),VALUE(SUBSTITUTE(E265,",",""))))))))),"N/A")</f>
        <v/>
      </c>
      <c r="M265">
        <f>IFERROR(IF(TRIM(F265)="-", "N/A", IF(RIGHT(F265,1)=")",IF(RIGHT(F265,2)="T)",-1000000000000*VALUE(MID(F265,2,LEN(F265)-3)),IF(RIGHT(F265,2)="M)",-1000000*VALUE(MID(F265,2,LEN(F265)-3)),IF(RIGHT(F265,2)="B)",-1000000000*VALUE(MID(F265,2,LEN(F265)-3)),IF(RIGHT(F265,2)="k)",-1000*VALUE(MID(F265,2,LEN(F265)-3)),VALUE(SUBSTITUTE(F265,",","")))))),IF(RIGHT(F265,1)="T",1000000000000*VALUE(LEFT(F265,LEN(F265)-1)),IF(RIGHT(F265,1)="M",1000000*VALUE(LEFT(F265,LEN(F265)-1)),IF(RIGHT(F265,1)="B",1000000000*VALUE(LEFT(F265,LEN(F265)-1)),IF(RIGHT(F265,1)="%",0.01*VALUE(LEFT(F265,LEN(F265)-1)),IF(RIGHT(F265,1)="k",1000*VALUE(LEFT(F265,LEN(F265)-1)),VALUE(SUBSTITUTE(F265,",",""))))))))),"N/A")</f>
        <v/>
      </c>
      <c r="N265">
        <f>IFERROR(IF(TRIM(G265)="-", "N/A", IF(RIGHT(G265,1)=")",IF(RIGHT(G265,2)="T)",-1000000000000*VALUE(MID(G265,2,LEN(G265)-3)),IF(RIGHT(G265,2)="M)",-1000000*VALUE(MID(G265,2,LEN(G265)-3)),IF(RIGHT(G265,2)="B)",-1000000000*VALUE(MID(G265,2,LEN(G265)-3)),IF(RIGHT(G265,2)="k)",-1000*VALUE(MID(G265,2,LEN(G265)-3)),VALUE(SUBSTITUTE(G265,",","")))))),IF(RIGHT(G265,1)="T",1000000000000*VALUE(LEFT(G265,LEN(G265)-1)),IF(RIGHT(G265,1)="M",1000000*VALUE(LEFT(G265,LEN(G265)-1)),IF(RIGHT(G265,1)="B",1000000000*VALUE(LEFT(G265,LEN(G265)-1)),IF(RIGHT(G265,1)="%",0.01*VALUE(LEFT(G265,LEN(G265)-1)),IF(RIGHT(G265,1)="k",1000*VALUE(LEFT(G265,LEN(G265)-1)),VALUE(SUBSTITUTE(G265,",",""))))))))),"N/A")</f>
        <v/>
      </c>
      <c r="P265">
        <f>MAX(J265:N265)</f>
        <v/>
      </c>
      <c r="Q265">
        <f>IFERROR(J144+MATCH(P265,J265:N265,0)-1,"")</f>
        <v/>
      </c>
      <c r="R265">
        <f>IF(Q265="","",MIN(J265:N265))</f>
        <v/>
      </c>
      <c r="S265">
        <f>IFERROR(J144+MATCH(R265,J265:N265,0)-1,"")</f>
        <v/>
      </c>
      <c r="T265">
        <f>IFERROR(AVERAGE(J265:N265),"")</f>
        <v/>
      </c>
      <c r="U265">
        <f>IFERROR(STDEV(J265:N265),"")</f>
        <v/>
      </c>
      <c r="V265">
        <f>IFERROR(IF(C265="-","",IF(ISBLANK(B265),"",IF(OR(ISNUMBER(FIND("Growth",B265)),ISNUMBER(FIND("Margin",B265))),"",(J265-T265)/U265))),"")</f>
        <v/>
      </c>
      <c r="W265">
        <f>IFERROR(IF(OR(D265="-",ISBLANK(D265)),"",(K265-T265)/U265),"")</f>
        <v/>
      </c>
      <c r="X265">
        <f>IFERROR(IF(OR(E265="-",ISBLANK(E265)),"",(L265-T265)/U265),"")</f>
        <v/>
      </c>
      <c r="Y265">
        <f>IFERROR(IF(OR(F265="-",ISBLANK(F265)),"",(M265-T265)/U265),"")</f>
        <v/>
      </c>
      <c r="Z265">
        <f>IFERROR(IF(OR(G265="-",ISBLANK(G265)),"",(N265-T265)/U265),"")</f>
        <v/>
      </c>
      <c r="AA265">
        <f>IF(MAX(MAX(V265:Z265),ABS(MIN(V265:Z265)))=ABS(MIN(V265:Z265)),MIN(V265:Z265),MAX(V265:Z265))</f>
        <v/>
      </c>
      <c r="AB265">
        <f>IFERROR(V144+MATCH(AA265,V265:Z265,0)-1,"")</f>
        <v/>
      </c>
      <c r="AC265">
        <f>IF(AB265&lt;&gt;"",IF(S265=AB265,"Low",IF(AB265=Q265,"High","")),"")</f>
        <v/>
      </c>
      <c r="AE265">
        <f>IF(ISNUMBER(MATCH("N/A",J265:N265,0)),"",IFERROR((5 * SUMPRODUCT(J144:N144,J265:N265) - PRODUCT(SUM(J144:N144),SUM(J265:N265))) / ((5 * SUM((J144^2)+(K144^2)+(L144^2)+(M144^2)+(N144^2))) - SUM(J144:N144)^2),""))</f>
        <v/>
      </c>
      <c r="AF265">
        <f>IFERROR(CORREL(J144:N144,J265:N265),"")</f>
        <v/>
      </c>
      <c r="AZ265">
        <f>IF(Q265=S265,0,1)</f>
        <v/>
      </c>
      <c r="BA265">
        <f>IF(AZ265=1,IF(Q265="","",IF(Q265=N144,"Yes","No")),"")</f>
        <v/>
      </c>
      <c r="BB265">
        <f>IF(BA265="Yes",P265,"")</f>
        <v/>
      </c>
      <c r="BC265">
        <f>IF(AZ265=1,IF(S265="","",IF(S265=N144,"Yes","No")),"")</f>
        <v/>
      </c>
      <c r="BD265">
        <f>IF(BC265="Yes",R265,"")</f>
        <v/>
      </c>
      <c r="BE265">
        <f>IFERROR(IF(SIGN(AE265)=1,"Increasing",IF(SIGN(AE265)=-1,"Decreasing","")),"")</f>
        <v/>
      </c>
      <c r="BF265">
        <f>IF(OR(AND(BE265="Increasing",BA265="Yes"),AND(BE265="Decreasing",BC265="Yes")),"Yes","No")</f>
        <v/>
      </c>
      <c r="BG265">
        <f>IF(I265="pos_trend","Yes","No")</f>
        <v/>
      </c>
      <c r="BH265">
        <f>IF(AF265&lt;&gt;"",IF(ABS(AF265)&gt;0.8,"Yes","No"),"")</f>
        <v/>
      </c>
    </row>
    <row r="266" spans="1:60">
      <c r="I266">
        <f>IF(AND(K266&gt; J266, L266&gt; K266, M266&gt; L266, N266&gt; M266), "pos_trend", IF(AND(K266&lt; J266, L266&lt; K266, M266&lt; L266, N266&lt; M266), "neg_trend", "N/A"))</f>
        <v/>
      </c>
      <c r="J266">
        <f>IFERROR(IF(TRIM(C266)="-", "N/A", IF(RIGHT(C266,1)=")",IF(RIGHT(C266,2)="T)",-1000000000000*VALUE(MID(C266,2,LEN(C266)-3)),IF(RIGHT(C266,2)="M)",-1000000*VALUE(MID(C266,2,LEN(C266)-3)),IF(RIGHT(C266,2)="B)",-1000000000*VALUE(MID(C266,2,LEN(C266)-3)),IF(RIGHT(C266,2)="k)",-1000*VALUE(MID(C266,2,LEN(C266)-3)),VALUE(SUBSTITUTE(C266,",","")))))),IF(RIGHT(C266,1)="T",1000000000000*VALUE(LEFT(C266,LEN(C266)-1)),IF(RIGHT(C266,1)="M",1000000*VALUE(LEFT(C266,LEN(C266)-1)),IF(RIGHT(C266,1)="B",1000000000*VALUE(LEFT(C266,LEN(C266)-1)),IF(RIGHT(C266,1)="%",0.01*VALUE(LEFT(C266,LEN(C266)-1)),IF(RIGHT(C266,1)="k",1000*VALUE(LEFT(C266,LEN(C266)-1)),VALUE(SUBSTITUTE(C266,",",""))))))))),"N/A")</f>
        <v/>
      </c>
      <c r="K266">
        <f>IFERROR(IF(TRIM(D266)="-", "N/A", IF(RIGHT(D266,1)=")",IF(RIGHT(D266,2)="T)",-1000000000000*VALUE(MID(D266,2,LEN(D266)-3)),IF(RIGHT(D266,2)="M)",-1000000*VALUE(MID(D266,2,LEN(D266)-3)),IF(RIGHT(D266,2)="B)",-1000000000*VALUE(MID(D266,2,LEN(D266)-3)),IF(RIGHT(D266,2)="k)",-1000*VALUE(MID(D266,2,LEN(D266)-3)),VALUE(SUBSTITUTE(D266,",","")))))),IF(RIGHT(D266,1)="T",1000000000000*VALUE(LEFT(D266,LEN(D266)-1)),IF(RIGHT(D266,1)="M",1000000*VALUE(LEFT(D266,LEN(D266)-1)),IF(RIGHT(D266,1)="B",1000000000*VALUE(LEFT(D266,LEN(D266)-1)),IF(RIGHT(D266,1)="%",0.01*VALUE(LEFT(D266,LEN(D266)-1)),IF(RIGHT(D266,1)="k",1000*VALUE(LEFT(D266,LEN(D266)-1)),VALUE(SUBSTITUTE(D266,",",""))))))))),"N/A")</f>
        <v/>
      </c>
      <c r="L266">
        <f>IFERROR(IF(TRIM(E266)="-", "N/A", IF(RIGHT(E266,1)=")",IF(RIGHT(E266,2)="T)",-1000000000000*VALUE(MID(E266,2,LEN(E266)-3)),IF(RIGHT(E266,2)="M)",-1000000*VALUE(MID(E266,2,LEN(E266)-3)),IF(RIGHT(E266,2)="B)",-1000000000*VALUE(MID(E266,2,LEN(E266)-3)),IF(RIGHT(E266,2)="k)",-1000*VALUE(MID(E266,2,LEN(E266)-3)),VALUE(SUBSTITUTE(E266,",","")))))),IF(RIGHT(E266,1)="T",1000000000000*VALUE(LEFT(E266,LEN(E266)-1)),IF(RIGHT(E266,1)="M",1000000*VALUE(LEFT(E266,LEN(E266)-1)),IF(RIGHT(E266,1)="B",1000000000*VALUE(LEFT(E266,LEN(E266)-1)),IF(RIGHT(E266,1)="%",0.01*VALUE(LEFT(E266,LEN(E266)-1)),IF(RIGHT(E266,1)="k",1000*VALUE(LEFT(E266,LEN(E266)-1)),VALUE(SUBSTITUTE(E266,",",""))))))))),"N/A")</f>
        <v/>
      </c>
      <c r="M266">
        <f>IFERROR(IF(TRIM(F266)="-", "N/A", IF(RIGHT(F266,1)=")",IF(RIGHT(F266,2)="T)",-1000000000000*VALUE(MID(F266,2,LEN(F266)-3)),IF(RIGHT(F266,2)="M)",-1000000*VALUE(MID(F266,2,LEN(F266)-3)),IF(RIGHT(F266,2)="B)",-1000000000*VALUE(MID(F266,2,LEN(F266)-3)),IF(RIGHT(F266,2)="k)",-1000*VALUE(MID(F266,2,LEN(F266)-3)),VALUE(SUBSTITUTE(F266,",","")))))),IF(RIGHT(F266,1)="T",1000000000000*VALUE(LEFT(F266,LEN(F266)-1)),IF(RIGHT(F266,1)="M",1000000*VALUE(LEFT(F266,LEN(F266)-1)),IF(RIGHT(F266,1)="B",1000000000*VALUE(LEFT(F266,LEN(F266)-1)),IF(RIGHT(F266,1)="%",0.01*VALUE(LEFT(F266,LEN(F266)-1)),IF(RIGHT(F266,1)="k",1000*VALUE(LEFT(F266,LEN(F266)-1)),VALUE(SUBSTITUTE(F266,",",""))))))))),"N/A")</f>
        <v/>
      </c>
      <c r="N266">
        <f>IFERROR(IF(TRIM(G266)="-", "N/A", IF(RIGHT(G266,1)=")",IF(RIGHT(G266,2)="T)",-1000000000000*VALUE(MID(G266,2,LEN(G266)-3)),IF(RIGHT(G266,2)="M)",-1000000*VALUE(MID(G266,2,LEN(G266)-3)),IF(RIGHT(G266,2)="B)",-1000000000*VALUE(MID(G266,2,LEN(G266)-3)),IF(RIGHT(G266,2)="k)",-1000*VALUE(MID(G266,2,LEN(G266)-3)),VALUE(SUBSTITUTE(G266,",","")))))),IF(RIGHT(G266,1)="T",1000000000000*VALUE(LEFT(G266,LEN(G266)-1)),IF(RIGHT(G266,1)="M",1000000*VALUE(LEFT(G266,LEN(G266)-1)),IF(RIGHT(G266,1)="B",1000000000*VALUE(LEFT(G266,LEN(G266)-1)),IF(RIGHT(G266,1)="%",0.01*VALUE(LEFT(G266,LEN(G266)-1)),IF(RIGHT(G266,1)="k",1000*VALUE(LEFT(G266,LEN(G266)-1)),VALUE(SUBSTITUTE(G266,",",""))))))))),"N/A")</f>
        <v/>
      </c>
      <c r="P266">
        <f>MAX(J266:N266)</f>
        <v/>
      </c>
      <c r="Q266">
        <f>IFERROR(J144+MATCH(P266,J266:N266,0)-1,"")</f>
        <v/>
      </c>
      <c r="R266">
        <f>IF(Q266="","",MIN(J266:N266))</f>
        <v/>
      </c>
      <c r="S266">
        <f>IFERROR(J144+MATCH(R266,J266:N266,0)-1,"")</f>
        <v/>
      </c>
      <c r="T266">
        <f>IFERROR(AVERAGE(J266:N266),"")</f>
        <v/>
      </c>
      <c r="U266">
        <f>IFERROR(STDEV(J266:N266),"")</f>
        <v/>
      </c>
      <c r="V266">
        <f>IFERROR(IF(C266="-","",IF(ISBLANK(B266),"",IF(OR(ISNUMBER(FIND("Growth",B266)),ISNUMBER(FIND("Margin",B266))),"",(J266-T266)/U266))),"")</f>
        <v/>
      </c>
      <c r="W266">
        <f>IFERROR(IF(OR(D266="-",ISBLANK(D266)),"",(K266-T266)/U266),"")</f>
        <v/>
      </c>
      <c r="X266">
        <f>IFERROR(IF(OR(E266="-",ISBLANK(E266)),"",(L266-T266)/U266),"")</f>
        <v/>
      </c>
      <c r="Y266">
        <f>IFERROR(IF(OR(F266="-",ISBLANK(F266)),"",(M266-T266)/U266),"")</f>
        <v/>
      </c>
      <c r="Z266">
        <f>IFERROR(IF(OR(G266="-",ISBLANK(G266)),"",(N266-T266)/U266),"")</f>
        <v/>
      </c>
      <c r="AA266">
        <f>IF(MAX(MAX(V266:Z266),ABS(MIN(V266:Z266)))=ABS(MIN(V266:Z266)),MIN(V266:Z266),MAX(V266:Z266))</f>
        <v/>
      </c>
      <c r="AB266">
        <f>IFERROR(V144+MATCH(AA266,V266:Z266,0)-1,"")</f>
        <v/>
      </c>
      <c r="AC266">
        <f>IF(AB266&lt;&gt;"",IF(S266=AB266,"Low",IF(AB266=Q266,"High","")),"")</f>
        <v/>
      </c>
      <c r="AE266">
        <f>IF(ISNUMBER(MATCH("N/A",J266:N266,0)),"",IFERROR((5 * SUMPRODUCT(J144:N144,J266:N266) - PRODUCT(SUM(J144:N144),SUM(J266:N266))) / ((5 * SUM((J144^2)+(K144^2)+(L144^2)+(M144^2)+(N144^2))) - SUM(J144:N144)^2),""))</f>
        <v/>
      </c>
      <c r="AF266">
        <f>IFERROR(CORREL(J144:N144,J266:N266),"")</f>
        <v/>
      </c>
      <c r="AZ266">
        <f>IF(Q266=S266,0,1)</f>
        <v/>
      </c>
      <c r="BA266">
        <f>IF(AZ266=1,IF(Q266="","",IF(Q266=N144,"Yes","No")),"")</f>
        <v/>
      </c>
      <c r="BB266">
        <f>IF(BA266="Yes",P266,"")</f>
        <v/>
      </c>
      <c r="BC266">
        <f>IF(AZ266=1,IF(S266="","",IF(S266=N144,"Yes","No")),"")</f>
        <v/>
      </c>
      <c r="BD266">
        <f>IF(BC266="Yes",R266,"")</f>
        <v/>
      </c>
      <c r="BE266">
        <f>IFERROR(IF(SIGN(AE266)=1,"Increasing",IF(SIGN(AE266)=-1,"Decreasing","")),"")</f>
        <v/>
      </c>
      <c r="BF266">
        <f>IF(OR(AND(BE266="Increasing",BA266="Yes"),AND(BE266="Decreasing",BC266="Yes")),"Yes","No")</f>
        <v/>
      </c>
      <c r="BG266">
        <f>IF(I266="pos_trend","Yes","No")</f>
        <v/>
      </c>
      <c r="BH266">
        <f>IF(AF266&lt;&gt;"",IF(ABS(AF266)&gt;0.8,"Yes","No"),"")</f>
        <v/>
      </c>
    </row>
    <row r="267" spans="1:60">
      <c r="I267">
        <f>IF(AND(K267&gt; J267, L267&gt; K267, M267&gt; L267, N267&gt; M267), "pos_trend", IF(AND(K267&lt; J267, L267&lt; K267, M267&lt; L267, N267&lt; M267), "neg_trend", "N/A"))</f>
        <v/>
      </c>
      <c r="J267">
        <f>IFERROR(IF(TRIM(C267)="-", "N/A", IF(RIGHT(C267,1)=")",IF(RIGHT(C267,2)="T)",-1000000000000*VALUE(MID(C267,2,LEN(C267)-3)),IF(RIGHT(C267,2)="M)",-1000000*VALUE(MID(C267,2,LEN(C267)-3)),IF(RIGHT(C267,2)="B)",-1000000000*VALUE(MID(C267,2,LEN(C267)-3)),IF(RIGHT(C267,2)="k)",-1000*VALUE(MID(C267,2,LEN(C267)-3)),VALUE(SUBSTITUTE(C267,",","")))))),IF(RIGHT(C267,1)="T",1000000000000*VALUE(LEFT(C267,LEN(C267)-1)),IF(RIGHT(C267,1)="M",1000000*VALUE(LEFT(C267,LEN(C267)-1)),IF(RIGHT(C267,1)="B",1000000000*VALUE(LEFT(C267,LEN(C267)-1)),IF(RIGHT(C267,1)="%",0.01*VALUE(LEFT(C267,LEN(C267)-1)),IF(RIGHT(C267,1)="k",1000*VALUE(LEFT(C267,LEN(C267)-1)),VALUE(SUBSTITUTE(C267,",",""))))))))),"N/A")</f>
        <v/>
      </c>
      <c r="K267">
        <f>IFERROR(IF(TRIM(D267)="-", "N/A", IF(RIGHT(D267,1)=")",IF(RIGHT(D267,2)="T)",-1000000000000*VALUE(MID(D267,2,LEN(D267)-3)),IF(RIGHT(D267,2)="M)",-1000000*VALUE(MID(D267,2,LEN(D267)-3)),IF(RIGHT(D267,2)="B)",-1000000000*VALUE(MID(D267,2,LEN(D267)-3)),IF(RIGHT(D267,2)="k)",-1000*VALUE(MID(D267,2,LEN(D267)-3)),VALUE(SUBSTITUTE(D267,",","")))))),IF(RIGHT(D267,1)="T",1000000000000*VALUE(LEFT(D267,LEN(D267)-1)),IF(RIGHT(D267,1)="M",1000000*VALUE(LEFT(D267,LEN(D267)-1)),IF(RIGHT(D267,1)="B",1000000000*VALUE(LEFT(D267,LEN(D267)-1)),IF(RIGHT(D267,1)="%",0.01*VALUE(LEFT(D267,LEN(D267)-1)),IF(RIGHT(D267,1)="k",1000*VALUE(LEFT(D267,LEN(D267)-1)),VALUE(SUBSTITUTE(D267,",",""))))))))),"N/A")</f>
        <v/>
      </c>
      <c r="L267">
        <f>IFERROR(IF(TRIM(E267)="-", "N/A", IF(RIGHT(E267,1)=")",IF(RIGHT(E267,2)="T)",-1000000000000*VALUE(MID(E267,2,LEN(E267)-3)),IF(RIGHT(E267,2)="M)",-1000000*VALUE(MID(E267,2,LEN(E267)-3)),IF(RIGHT(E267,2)="B)",-1000000000*VALUE(MID(E267,2,LEN(E267)-3)),IF(RIGHT(E267,2)="k)",-1000*VALUE(MID(E267,2,LEN(E267)-3)),VALUE(SUBSTITUTE(E267,",","")))))),IF(RIGHT(E267,1)="T",1000000000000*VALUE(LEFT(E267,LEN(E267)-1)),IF(RIGHT(E267,1)="M",1000000*VALUE(LEFT(E267,LEN(E267)-1)),IF(RIGHT(E267,1)="B",1000000000*VALUE(LEFT(E267,LEN(E267)-1)),IF(RIGHT(E267,1)="%",0.01*VALUE(LEFT(E267,LEN(E267)-1)),IF(RIGHT(E267,1)="k",1000*VALUE(LEFT(E267,LEN(E267)-1)),VALUE(SUBSTITUTE(E267,",",""))))))))),"N/A")</f>
        <v/>
      </c>
      <c r="M267">
        <f>IFERROR(IF(TRIM(F267)="-", "N/A", IF(RIGHT(F267,1)=")",IF(RIGHT(F267,2)="T)",-1000000000000*VALUE(MID(F267,2,LEN(F267)-3)),IF(RIGHT(F267,2)="M)",-1000000*VALUE(MID(F267,2,LEN(F267)-3)),IF(RIGHT(F267,2)="B)",-1000000000*VALUE(MID(F267,2,LEN(F267)-3)),IF(RIGHT(F267,2)="k)",-1000*VALUE(MID(F267,2,LEN(F267)-3)),VALUE(SUBSTITUTE(F267,",","")))))),IF(RIGHT(F267,1)="T",1000000000000*VALUE(LEFT(F267,LEN(F267)-1)),IF(RIGHT(F267,1)="M",1000000*VALUE(LEFT(F267,LEN(F267)-1)),IF(RIGHT(F267,1)="B",1000000000*VALUE(LEFT(F267,LEN(F267)-1)),IF(RIGHT(F267,1)="%",0.01*VALUE(LEFT(F267,LEN(F267)-1)),IF(RIGHT(F267,1)="k",1000*VALUE(LEFT(F267,LEN(F267)-1)),VALUE(SUBSTITUTE(F267,",",""))))))))),"N/A")</f>
        <v/>
      </c>
      <c r="N267">
        <f>IFERROR(IF(TRIM(G267)="-", "N/A", IF(RIGHT(G267,1)=")",IF(RIGHT(G267,2)="T)",-1000000000000*VALUE(MID(G267,2,LEN(G267)-3)),IF(RIGHT(G267,2)="M)",-1000000*VALUE(MID(G267,2,LEN(G267)-3)),IF(RIGHT(G267,2)="B)",-1000000000*VALUE(MID(G267,2,LEN(G267)-3)),IF(RIGHT(G267,2)="k)",-1000*VALUE(MID(G267,2,LEN(G267)-3)),VALUE(SUBSTITUTE(G267,",","")))))),IF(RIGHT(G267,1)="T",1000000000000*VALUE(LEFT(G267,LEN(G267)-1)),IF(RIGHT(G267,1)="M",1000000*VALUE(LEFT(G267,LEN(G267)-1)),IF(RIGHT(G267,1)="B",1000000000*VALUE(LEFT(G267,LEN(G267)-1)),IF(RIGHT(G267,1)="%",0.01*VALUE(LEFT(G267,LEN(G267)-1)),IF(RIGHT(G267,1)="k",1000*VALUE(LEFT(G267,LEN(G267)-1)),VALUE(SUBSTITUTE(G267,",",""))))))))),"N/A")</f>
        <v/>
      </c>
      <c r="P267">
        <f>MAX(J267:N267)</f>
        <v/>
      </c>
      <c r="Q267">
        <f>IFERROR(J144+MATCH(P267,J267:N267,0)-1,"")</f>
        <v/>
      </c>
      <c r="R267">
        <f>IF(Q267="","",MIN(J267:N267))</f>
        <v/>
      </c>
      <c r="S267">
        <f>IFERROR(J144+MATCH(R267,J267:N267,0)-1,"")</f>
        <v/>
      </c>
      <c r="T267">
        <f>IFERROR(AVERAGE(J267:N267),"")</f>
        <v/>
      </c>
      <c r="U267">
        <f>IFERROR(STDEV(J267:N267),"")</f>
        <v/>
      </c>
      <c r="V267">
        <f>IFERROR(IF(C267="-","",IF(ISBLANK(B267),"",IF(OR(ISNUMBER(FIND("Growth",B267)),ISNUMBER(FIND("Margin",B267))),"",(J267-T267)/U267))),"")</f>
        <v/>
      </c>
      <c r="W267">
        <f>IFERROR(IF(OR(D267="-",ISBLANK(D267)),"",(K267-T267)/U267),"")</f>
        <v/>
      </c>
      <c r="X267">
        <f>IFERROR(IF(OR(E267="-",ISBLANK(E267)),"",(L267-T267)/U267),"")</f>
        <v/>
      </c>
      <c r="Y267">
        <f>IFERROR(IF(OR(F267="-",ISBLANK(F267)),"",(M267-T267)/U267),"")</f>
        <v/>
      </c>
      <c r="Z267">
        <f>IFERROR(IF(OR(G267="-",ISBLANK(G267)),"",(N267-T267)/U267),"")</f>
        <v/>
      </c>
      <c r="AA267">
        <f>IF(MAX(MAX(V267:Z267),ABS(MIN(V267:Z267)))=ABS(MIN(V267:Z267)),MIN(V267:Z267),MAX(V267:Z267))</f>
        <v/>
      </c>
      <c r="AB267">
        <f>IFERROR(V144+MATCH(AA267,V267:Z267,0)-1,"")</f>
        <v/>
      </c>
      <c r="AC267">
        <f>IF(AB267&lt;&gt;"",IF(S267=AB267,"Low",IF(AB267=Q267,"High","")),"")</f>
        <v/>
      </c>
      <c r="AE267">
        <f>IF(ISNUMBER(MATCH("N/A",J267:N267,0)),"",IFERROR((5 * SUMPRODUCT(J144:N144,J267:N267) - PRODUCT(SUM(J144:N144),SUM(J267:N267))) / ((5 * SUM((J144^2)+(K144^2)+(L144^2)+(M144^2)+(N144^2))) - SUM(J144:N144)^2),""))</f>
        <v/>
      </c>
      <c r="AF267">
        <f>IFERROR(CORREL(J144:N144,J267:N267),"")</f>
        <v/>
      </c>
      <c r="AZ267">
        <f>IF(Q267=S267,0,1)</f>
        <v/>
      </c>
      <c r="BA267">
        <f>IF(AZ267=1,IF(Q267="","",IF(Q267=N144,"Yes","No")),"")</f>
        <v/>
      </c>
      <c r="BB267">
        <f>IF(BA267="Yes",P267,"")</f>
        <v/>
      </c>
      <c r="BC267">
        <f>IF(AZ267=1,IF(S267="","",IF(S267=N144,"Yes","No")),"")</f>
        <v/>
      </c>
      <c r="BD267">
        <f>IF(BC267="Yes",R267,"")</f>
        <v/>
      </c>
      <c r="BE267">
        <f>IFERROR(IF(SIGN(AE267)=1,"Increasing",IF(SIGN(AE267)=-1,"Decreasing","")),"")</f>
        <v/>
      </c>
      <c r="BF267">
        <f>IF(OR(AND(BE267="Increasing",BA267="Yes"),AND(BE267="Decreasing",BC267="Yes")),"Yes","No")</f>
        <v/>
      </c>
      <c r="BG267">
        <f>IF(I267="pos_trend","Yes","No")</f>
        <v/>
      </c>
      <c r="BH267">
        <f>IF(AF267&lt;&gt;"",IF(ABS(AF267)&gt;0.8,"Yes","No"),"")</f>
        <v/>
      </c>
    </row>
    <row r="268" spans="1:60">
      <c r="I268">
        <f>IF(AND(K268&gt; J268, L268&gt; K268, M268&gt; L268, N268&gt; M268), "pos_trend", IF(AND(K268&lt; J268, L268&lt; K268, M268&lt; L268, N268&lt; M268), "neg_trend", "N/A"))</f>
        <v/>
      </c>
      <c r="J268">
        <f>IFERROR(IF(TRIM(C268)="-", "N/A", IF(RIGHT(C268,1)=")",IF(RIGHT(C268,2)="T)",-1000000000000*VALUE(MID(C268,2,LEN(C268)-3)),IF(RIGHT(C268,2)="M)",-1000000*VALUE(MID(C268,2,LEN(C268)-3)),IF(RIGHT(C268,2)="B)",-1000000000*VALUE(MID(C268,2,LEN(C268)-3)),IF(RIGHT(C268,2)="k)",-1000*VALUE(MID(C268,2,LEN(C268)-3)),VALUE(SUBSTITUTE(C268,",","")))))),IF(RIGHT(C268,1)="T",1000000000000*VALUE(LEFT(C268,LEN(C268)-1)),IF(RIGHT(C268,1)="M",1000000*VALUE(LEFT(C268,LEN(C268)-1)),IF(RIGHT(C268,1)="B",1000000000*VALUE(LEFT(C268,LEN(C268)-1)),IF(RIGHT(C268,1)="%",0.01*VALUE(LEFT(C268,LEN(C268)-1)),IF(RIGHT(C268,1)="k",1000*VALUE(LEFT(C268,LEN(C268)-1)),VALUE(SUBSTITUTE(C268,",",""))))))))),"N/A")</f>
        <v/>
      </c>
      <c r="K268">
        <f>IFERROR(IF(TRIM(D268)="-", "N/A", IF(RIGHT(D268,1)=")",IF(RIGHT(D268,2)="T)",-1000000000000*VALUE(MID(D268,2,LEN(D268)-3)),IF(RIGHT(D268,2)="M)",-1000000*VALUE(MID(D268,2,LEN(D268)-3)),IF(RIGHT(D268,2)="B)",-1000000000*VALUE(MID(D268,2,LEN(D268)-3)),IF(RIGHT(D268,2)="k)",-1000*VALUE(MID(D268,2,LEN(D268)-3)),VALUE(SUBSTITUTE(D268,",","")))))),IF(RIGHT(D268,1)="T",1000000000000*VALUE(LEFT(D268,LEN(D268)-1)),IF(RIGHT(D268,1)="M",1000000*VALUE(LEFT(D268,LEN(D268)-1)),IF(RIGHT(D268,1)="B",1000000000*VALUE(LEFT(D268,LEN(D268)-1)),IF(RIGHT(D268,1)="%",0.01*VALUE(LEFT(D268,LEN(D268)-1)),IF(RIGHT(D268,1)="k",1000*VALUE(LEFT(D268,LEN(D268)-1)),VALUE(SUBSTITUTE(D268,",",""))))))))),"N/A")</f>
        <v/>
      </c>
      <c r="L268">
        <f>IFERROR(IF(TRIM(E268)="-", "N/A", IF(RIGHT(E268,1)=")",IF(RIGHT(E268,2)="T)",-1000000000000*VALUE(MID(E268,2,LEN(E268)-3)),IF(RIGHT(E268,2)="M)",-1000000*VALUE(MID(E268,2,LEN(E268)-3)),IF(RIGHT(E268,2)="B)",-1000000000*VALUE(MID(E268,2,LEN(E268)-3)),IF(RIGHT(E268,2)="k)",-1000*VALUE(MID(E268,2,LEN(E268)-3)),VALUE(SUBSTITUTE(E268,",","")))))),IF(RIGHT(E268,1)="T",1000000000000*VALUE(LEFT(E268,LEN(E268)-1)),IF(RIGHT(E268,1)="M",1000000*VALUE(LEFT(E268,LEN(E268)-1)),IF(RIGHT(E268,1)="B",1000000000*VALUE(LEFT(E268,LEN(E268)-1)),IF(RIGHT(E268,1)="%",0.01*VALUE(LEFT(E268,LEN(E268)-1)),IF(RIGHT(E268,1)="k",1000*VALUE(LEFT(E268,LEN(E268)-1)),VALUE(SUBSTITUTE(E268,",",""))))))))),"N/A")</f>
        <v/>
      </c>
      <c r="M268">
        <f>IFERROR(IF(TRIM(F268)="-", "N/A", IF(RIGHT(F268,1)=")",IF(RIGHT(F268,2)="T)",-1000000000000*VALUE(MID(F268,2,LEN(F268)-3)),IF(RIGHT(F268,2)="M)",-1000000*VALUE(MID(F268,2,LEN(F268)-3)),IF(RIGHT(F268,2)="B)",-1000000000*VALUE(MID(F268,2,LEN(F268)-3)),IF(RIGHT(F268,2)="k)",-1000*VALUE(MID(F268,2,LEN(F268)-3)),VALUE(SUBSTITUTE(F268,",","")))))),IF(RIGHT(F268,1)="T",1000000000000*VALUE(LEFT(F268,LEN(F268)-1)),IF(RIGHT(F268,1)="M",1000000*VALUE(LEFT(F268,LEN(F268)-1)),IF(RIGHT(F268,1)="B",1000000000*VALUE(LEFT(F268,LEN(F268)-1)),IF(RIGHT(F268,1)="%",0.01*VALUE(LEFT(F268,LEN(F268)-1)),IF(RIGHT(F268,1)="k",1000*VALUE(LEFT(F268,LEN(F268)-1)),VALUE(SUBSTITUTE(F268,",",""))))))))),"N/A")</f>
        <v/>
      </c>
      <c r="N268">
        <f>IFERROR(IF(TRIM(G268)="-", "N/A", IF(RIGHT(G268,1)=")",IF(RIGHT(G268,2)="T)",-1000000000000*VALUE(MID(G268,2,LEN(G268)-3)),IF(RIGHT(G268,2)="M)",-1000000*VALUE(MID(G268,2,LEN(G268)-3)),IF(RIGHT(G268,2)="B)",-1000000000*VALUE(MID(G268,2,LEN(G268)-3)),IF(RIGHT(G268,2)="k)",-1000*VALUE(MID(G268,2,LEN(G268)-3)),VALUE(SUBSTITUTE(G268,",","")))))),IF(RIGHT(G268,1)="T",1000000000000*VALUE(LEFT(G268,LEN(G268)-1)),IF(RIGHT(G268,1)="M",1000000*VALUE(LEFT(G268,LEN(G268)-1)),IF(RIGHT(G268,1)="B",1000000000*VALUE(LEFT(G268,LEN(G268)-1)),IF(RIGHT(G268,1)="%",0.01*VALUE(LEFT(G268,LEN(G268)-1)),IF(RIGHT(G268,1)="k",1000*VALUE(LEFT(G268,LEN(G268)-1)),VALUE(SUBSTITUTE(G268,",",""))))))))),"N/A")</f>
        <v/>
      </c>
      <c r="P268">
        <f>MAX(J268:N268)</f>
        <v/>
      </c>
      <c r="Q268">
        <f>IFERROR(J144+MATCH(P268,J268:N268,0)-1,"")</f>
        <v/>
      </c>
      <c r="R268">
        <f>IF(Q268="","",MIN(J268:N268))</f>
        <v/>
      </c>
      <c r="S268">
        <f>IFERROR(J144+MATCH(R268,J268:N268,0)-1,"")</f>
        <v/>
      </c>
      <c r="T268">
        <f>IFERROR(AVERAGE(J268:N268),"")</f>
        <v/>
      </c>
      <c r="U268">
        <f>IFERROR(STDEV(J268:N268),"")</f>
        <v/>
      </c>
      <c r="V268">
        <f>IFERROR(IF(C268="-","",IF(ISBLANK(B268),"",IF(OR(ISNUMBER(FIND("Growth",B268)),ISNUMBER(FIND("Margin",B268))),"",(J268-T268)/U268))),"")</f>
        <v/>
      </c>
      <c r="W268">
        <f>IFERROR(IF(OR(D268="-",ISBLANK(D268)),"",(K268-T268)/U268),"")</f>
        <v/>
      </c>
      <c r="X268">
        <f>IFERROR(IF(OR(E268="-",ISBLANK(E268)),"",(L268-T268)/U268),"")</f>
        <v/>
      </c>
      <c r="Y268">
        <f>IFERROR(IF(OR(F268="-",ISBLANK(F268)),"",(M268-T268)/U268),"")</f>
        <v/>
      </c>
      <c r="Z268">
        <f>IFERROR(IF(OR(G268="-",ISBLANK(G268)),"",(N268-T268)/U268),"")</f>
        <v/>
      </c>
      <c r="AA268">
        <f>IF(MAX(MAX(V268:Z268),ABS(MIN(V268:Z268)))=ABS(MIN(V268:Z268)),MIN(V268:Z268),MAX(V268:Z268))</f>
        <v/>
      </c>
      <c r="AB268">
        <f>IFERROR(V144+MATCH(AA268,V268:Z268,0)-1,"")</f>
        <v/>
      </c>
      <c r="AC268">
        <f>IF(AB268&lt;&gt;"",IF(S268=AB268,"Low",IF(AB268=Q268,"High","")),"")</f>
        <v/>
      </c>
      <c r="AE268">
        <f>IF(ISNUMBER(MATCH("N/A",J268:N268,0)),"",IFERROR((5 * SUMPRODUCT(J144:N144,J268:N268) - PRODUCT(SUM(J144:N144),SUM(J268:N268))) / ((5 * SUM((J144^2)+(K144^2)+(L144^2)+(M144^2)+(N144^2))) - SUM(J144:N144)^2),""))</f>
        <v/>
      </c>
      <c r="AF268">
        <f>IFERROR(CORREL(J144:N144,J268:N268),"")</f>
        <v/>
      </c>
      <c r="AZ268">
        <f>IF(Q268=S268,0,1)</f>
        <v/>
      </c>
      <c r="BA268">
        <f>IF(AZ268=1,IF(Q268="","",IF(Q268=N144,"Yes","No")),"")</f>
        <v/>
      </c>
      <c r="BB268">
        <f>IF(BA268="Yes",P268,"")</f>
        <v/>
      </c>
      <c r="BC268">
        <f>IF(AZ268=1,IF(S268="","",IF(S268=N144,"Yes","No")),"")</f>
        <v/>
      </c>
      <c r="BD268">
        <f>IF(BC268="Yes",R268,"")</f>
        <v/>
      </c>
      <c r="BE268">
        <f>IFERROR(IF(SIGN(AE268)=1,"Increasing",IF(SIGN(AE268)=-1,"Decreasing","")),"")</f>
        <v/>
      </c>
      <c r="BF268">
        <f>IF(OR(AND(BE268="Increasing",BA268="Yes"),AND(BE268="Decreasing",BC268="Yes")),"Yes","No")</f>
        <v/>
      </c>
      <c r="BG268">
        <f>IF(I268="pos_trend","Yes","No")</f>
        <v/>
      </c>
      <c r="BH268">
        <f>IF(AF268&lt;&gt;"",IF(ABS(AF268)&gt;0.8,"Yes","No"),"")</f>
        <v/>
      </c>
    </row>
    <row r="269" spans="1:60">
      <c r="I269">
        <f>IF(AND(K269&gt; J269, L269&gt; K269, M269&gt; L269, N269&gt; M269), "pos_trend", IF(AND(K269&lt; J269, L269&lt; K269, M269&lt; L269, N269&lt; M269), "neg_trend", "N/A"))</f>
        <v/>
      </c>
      <c r="J269">
        <f>IFERROR(IF(TRIM(C269)="-", "N/A", IF(RIGHT(C269,1)=")",IF(RIGHT(C269,2)="T)",-1000000000000*VALUE(MID(C269,2,LEN(C269)-3)),IF(RIGHT(C269,2)="M)",-1000000*VALUE(MID(C269,2,LEN(C269)-3)),IF(RIGHT(C269,2)="B)",-1000000000*VALUE(MID(C269,2,LEN(C269)-3)),IF(RIGHT(C269,2)="k)",-1000*VALUE(MID(C269,2,LEN(C269)-3)),VALUE(SUBSTITUTE(C269,",","")))))),IF(RIGHT(C269,1)="T",1000000000000*VALUE(LEFT(C269,LEN(C269)-1)),IF(RIGHT(C269,1)="M",1000000*VALUE(LEFT(C269,LEN(C269)-1)),IF(RIGHT(C269,1)="B",1000000000*VALUE(LEFT(C269,LEN(C269)-1)),IF(RIGHT(C269,1)="%",0.01*VALUE(LEFT(C269,LEN(C269)-1)),IF(RIGHT(C269,1)="k",1000*VALUE(LEFT(C269,LEN(C269)-1)),VALUE(SUBSTITUTE(C269,",",""))))))))),"N/A")</f>
        <v/>
      </c>
      <c r="K269">
        <f>IFERROR(IF(TRIM(D269)="-", "N/A", IF(RIGHT(D269,1)=")",IF(RIGHT(D269,2)="T)",-1000000000000*VALUE(MID(D269,2,LEN(D269)-3)),IF(RIGHT(D269,2)="M)",-1000000*VALUE(MID(D269,2,LEN(D269)-3)),IF(RIGHT(D269,2)="B)",-1000000000*VALUE(MID(D269,2,LEN(D269)-3)),IF(RIGHT(D269,2)="k)",-1000*VALUE(MID(D269,2,LEN(D269)-3)),VALUE(SUBSTITUTE(D269,",","")))))),IF(RIGHT(D269,1)="T",1000000000000*VALUE(LEFT(D269,LEN(D269)-1)),IF(RIGHT(D269,1)="M",1000000*VALUE(LEFT(D269,LEN(D269)-1)),IF(RIGHT(D269,1)="B",1000000000*VALUE(LEFT(D269,LEN(D269)-1)),IF(RIGHT(D269,1)="%",0.01*VALUE(LEFT(D269,LEN(D269)-1)),IF(RIGHT(D269,1)="k",1000*VALUE(LEFT(D269,LEN(D269)-1)),VALUE(SUBSTITUTE(D269,",",""))))))))),"N/A")</f>
        <v/>
      </c>
      <c r="L269">
        <f>IFERROR(IF(TRIM(E269)="-", "N/A", IF(RIGHT(E269,1)=")",IF(RIGHT(E269,2)="T)",-1000000000000*VALUE(MID(E269,2,LEN(E269)-3)),IF(RIGHT(E269,2)="M)",-1000000*VALUE(MID(E269,2,LEN(E269)-3)),IF(RIGHT(E269,2)="B)",-1000000000*VALUE(MID(E269,2,LEN(E269)-3)),IF(RIGHT(E269,2)="k)",-1000*VALUE(MID(E269,2,LEN(E269)-3)),VALUE(SUBSTITUTE(E269,",","")))))),IF(RIGHT(E269,1)="T",1000000000000*VALUE(LEFT(E269,LEN(E269)-1)),IF(RIGHT(E269,1)="M",1000000*VALUE(LEFT(E269,LEN(E269)-1)),IF(RIGHT(E269,1)="B",1000000000*VALUE(LEFT(E269,LEN(E269)-1)),IF(RIGHT(E269,1)="%",0.01*VALUE(LEFT(E269,LEN(E269)-1)),IF(RIGHT(E269,1)="k",1000*VALUE(LEFT(E269,LEN(E269)-1)),VALUE(SUBSTITUTE(E269,",",""))))))))),"N/A")</f>
        <v/>
      </c>
      <c r="M269">
        <f>IFERROR(IF(TRIM(F269)="-", "N/A", IF(RIGHT(F269,1)=")",IF(RIGHT(F269,2)="T)",-1000000000000*VALUE(MID(F269,2,LEN(F269)-3)),IF(RIGHT(F269,2)="M)",-1000000*VALUE(MID(F269,2,LEN(F269)-3)),IF(RIGHT(F269,2)="B)",-1000000000*VALUE(MID(F269,2,LEN(F269)-3)),IF(RIGHT(F269,2)="k)",-1000*VALUE(MID(F269,2,LEN(F269)-3)),VALUE(SUBSTITUTE(F269,",","")))))),IF(RIGHT(F269,1)="T",1000000000000*VALUE(LEFT(F269,LEN(F269)-1)),IF(RIGHT(F269,1)="M",1000000*VALUE(LEFT(F269,LEN(F269)-1)),IF(RIGHT(F269,1)="B",1000000000*VALUE(LEFT(F269,LEN(F269)-1)),IF(RIGHT(F269,1)="%",0.01*VALUE(LEFT(F269,LEN(F269)-1)),IF(RIGHT(F269,1)="k",1000*VALUE(LEFT(F269,LEN(F269)-1)),VALUE(SUBSTITUTE(F269,",",""))))))))),"N/A")</f>
        <v/>
      </c>
      <c r="N269">
        <f>IFERROR(IF(TRIM(G269)="-", "N/A", IF(RIGHT(G269,1)=")",IF(RIGHT(G269,2)="T)",-1000000000000*VALUE(MID(G269,2,LEN(G269)-3)),IF(RIGHT(G269,2)="M)",-1000000*VALUE(MID(G269,2,LEN(G269)-3)),IF(RIGHT(G269,2)="B)",-1000000000*VALUE(MID(G269,2,LEN(G269)-3)),IF(RIGHT(G269,2)="k)",-1000*VALUE(MID(G269,2,LEN(G269)-3)),VALUE(SUBSTITUTE(G269,",","")))))),IF(RIGHT(G269,1)="T",1000000000000*VALUE(LEFT(G269,LEN(G269)-1)),IF(RIGHT(G269,1)="M",1000000*VALUE(LEFT(G269,LEN(G269)-1)),IF(RIGHT(G269,1)="B",1000000000*VALUE(LEFT(G269,LEN(G269)-1)),IF(RIGHT(G269,1)="%",0.01*VALUE(LEFT(G269,LEN(G269)-1)),IF(RIGHT(G269,1)="k",1000*VALUE(LEFT(G269,LEN(G269)-1)),VALUE(SUBSTITUTE(G269,",",""))))))))),"N/A")</f>
        <v/>
      </c>
      <c r="P269">
        <f>MAX(J269:N269)</f>
        <v/>
      </c>
      <c r="Q269">
        <f>IFERROR(J144+MATCH(P269,J269:N269,0)-1,"")</f>
        <v/>
      </c>
      <c r="R269">
        <f>IF(Q269="","",MIN(J269:N269))</f>
        <v/>
      </c>
      <c r="S269">
        <f>IFERROR(J144+MATCH(R269,J269:N269,0)-1,"")</f>
        <v/>
      </c>
      <c r="T269">
        <f>IFERROR(AVERAGE(J269:N269),"")</f>
        <v/>
      </c>
      <c r="U269">
        <f>IFERROR(STDEV(J269:N269),"")</f>
        <v/>
      </c>
      <c r="V269">
        <f>IFERROR(IF(C269="-","",IF(ISBLANK(B269),"",IF(OR(ISNUMBER(FIND("Growth",B269)),ISNUMBER(FIND("Margin",B269))),"",(J269-T269)/U269))),"")</f>
        <v/>
      </c>
      <c r="W269">
        <f>IFERROR(IF(OR(D269="-",ISBLANK(D269)),"",(K269-T269)/U269),"")</f>
        <v/>
      </c>
      <c r="X269">
        <f>IFERROR(IF(OR(E269="-",ISBLANK(E269)),"",(L269-T269)/U269),"")</f>
        <v/>
      </c>
      <c r="Y269">
        <f>IFERROR(IF(OR(F269="-",ISBLANK(F269)),"",(M269-T269)/U269),"")</f>
        <v/>
      </c>
      <c r="Z269">
        <f>IFERROR(IF(OR(G269="-",ISBLANK(G269)),"",(N269-T269)/U269),"")</f>
        <v/>
      </c>
      <c r="AA269">
        <f>IF(MAX(MAX(V269:Z269),ABS(MIN(V269:Z269)))=ABS(MIN(V269:Z269)),MIN(V269:Z269),MAX(V269:Z269))</f>
        <v/>
      </c>
      <c r="AB269">
        <f>IFERROR(V144+MATCH(AA269,V269:Z269,0)-1,"")</f>
        <v/>
      </c>
      <c r="AC269">
        <f>IF(AB269&lt;&gt;"",IF(S269=AB269,"Low",IF(AB269=Q269,"High","")),"")</f>
        <v/>
      </c>
      <c r="AE269">
        <f>IF(ISNUMBER(MATCH("N/A",J269:N269,0)),"",IFERROR((5 * SUMPRODUCT(J144:N144,J269:N269) - PRODUCT(SUM(J144:N144),SUM(J269:N269))) / ((5 * SUM((J144^2)+(K144^2)+(L144^2)+(M144^2)+(N144^2))) - SUM(J144:N144)^2),""))</f>
        <v/>
      </c>
      <c r="AF269">
        <f>IFERROR(CORREL(J144:N144,J269:N269),"")</f>
        <v/>
      </c>
      <c r="AZ269">
        <f>IF(Q269=S269,0,1)</f>
        <v/>
      </c>
      <c r="BA269">
        <f>IF(AZ269=1,IF(Q269="","",IF(Q269=N144,"Yes","No")),"")</f>
        <v/>
      </c>
      <c r="BB269">
        <f>IF(BA269="Yes",P269,"")</f>
        <v/>
      </c>
      <c r="BC269">
        <f>IF(AZ269=1,IF(S269="","",IF(S269=N144,"Yes","No")),"")</f>
        <v/>
      </c>
      <c r="BD269">
        <f>IF(BC269="Yes",R269,"")</f>
        <v/>
      </c>
      <c r="BE269">
        <f>IFERROR(IF(SIGN(AE269)=1,"Increasing",IF(SIGN(AE269)=-1,"Decreasing","")),"")</f>
        <v/>
      </c>
      <c r="BF269">
        <f>IF(OR(AND(BE269="Increasing",BA269="Yes"),AND(BE269="Decreasing",BC269="Yes")),"Yes","No")</f>
        <v/>
      </c>
      <c r="BG269">
        <f>IF(I269="pos_trend","Yes","No")</f>
        <v/>
      </c>
      <c r="BH269">
        <f>IF(AF269&lt;&gt;"",IF(ABS(AF269)&gt;0.8,"Yes","No"),"")</f>
        <v/>
      </c>
    </row>
    <row r="270" spans="1:60">
      <c r="I270">
        <f>IF(AND(K270&gt; J270, L270&gt; K270, M270&gt; L270, N270&gt; M270), "pos_trend", IF(AND(K270&lt; J270, L270&lt; K270, M270&lt; L270, N270&lt; M270), "neg_trend", "N/A"))</f>
        <v/>
      </c>
      <c r="J270">
        <f>IFERROR(IF(TRIM(C270)="-", "N/A", IF(RIGHT(C270,1)=")",IF(RIGHT(C270,2)="T)",-1000000000000*VALUE(MID(C270,2,LEN(C270)-3)),IF(RIGHT(C270,2)="M)",-1000000*VALUE(MID(C270,2,LEN(C270)-3)),IF(RIGHT(C270,2)="B)",-1000000000*VALUE(MID(C270,2,LEN(C270)-3)),IF(RIGHT(C270,2)="k)",-1000*VALUE(MID(C270,2,LEN(C270)-3)),VALUE(SUBSTITUTE(C270,",","")))))),IF(RIGHT(C270,1)="T",1000000000000*VALUE(LEFT(C270,LEN(C270)-1)),IF(RIGHT(C270,1)="M",1000000*VALUE(LEFT(C270,LEN(C270)-1)),IF(RIGHT(C270,1)="B",1000000000*VALUE(LEFT(C270,LEN(C270)-1)),IF(RIGHT(C270,1)="%",0.01*VALUE(LEFT(C270,LEN(C270)-1)),IF(RIGHT(C270,1)="k",1000*VALUE(LEFT(C270,LEN(C270)-1)),VALUE(SUBSTITUTE(C270,",",""))))))))),"N/A")</f>
        <v/>
      </c>
      <c r="K270">
        <f>IFERROR(IF(TRIM(D270)="-", "N/A", IF(RIGHT(D270,1)=")",IF(RIGHT(D270,2)="T)",-1000000000000*VALUE(MID(D270,2,LEN(D270)-3)),IF(RIGHT(D270,2)="M)",-1000000*VALUE(MID(D270,2,LEN(D270)-3)),IF(RIGHT(D270,2)="B)",-1000000000*VALUE(MID(D270,2,LEN(D270)-3)),IF(RIGHT(D270,2)="k)",-1000*VALUE(MID(D270,2,LEN(D270)-3)),VALUE(SUBSTITUTE(D270,",","")))))),IF(RIGHT(D270,1)="T",1000000000000*VALUE(LEFT(D270,LEN(D270)-1)),IF(RIGHT(D270,1)="M",1000000*VALUE(LEFT(D270,LEN(D270)-1)),IF(RIGHT(D270,1)="B",1000000000*VALUE(LEFT(D270,LEN(D270)-1)),IF(RIGHT(D270,1)="%",0.01*VALUE(LEFT(D270,LEN(D270)-1)),IF(RIGHT(D270,1)="k",1000*VALUE(LEFT(D270,LEN(D270)-1)),VALUE(SUBSTITUTE(D270,",",""))))))))),"N/A")</f>
        <v/>
      </c>
      <c r="L270">
        <f>IFERROR(IF(TRIM(E270)="-", "N/A", IF(RIGHT(E270,1)=")",IF(RIGHT(E270,2)="T)",-1000000000000*VALUE(MID(E270,2,LEN(E270)-3)),IF(RIGHT(E270,2)="M)",-1000000*VALUE(MID(E270,2,LEN(E270)-3)),IF(RIGHT(E270,2)="B)",-1000000000*VALUE(MID(E270,2,LEN(E270)-3)),IF(RIGHT(E270,2)="k)",-1000*VALUE(MID(E270,2,LEN(E270)-3)),VALUE(SUBSTITUTE(E270,",","")))))),IF(RIGHT(E270,1)="T",1000000000000*VALUE(LEFT(E270,LEN(E270)-1)),IF(RIGHT(E270,1)="M",1000000*VALUE(LEFT(E270,LEN(E270)-1)),IF(RIGHT(E270,1)="B",1000000000*VALUE(LEFT(E270,LEN(E270)-1)),IF(RIGHT(E270,1)="%",0.01*VALUE(LEFT(E270,LEN(E270)-1)),IF(RIGHT(E270,1)="k",1000*VALUE(LEFT(E270,LEN(E270)-1)),VALUE(SUBSTITUTE(E270,",",""))))))))),"N/A")</f>
        <v/>
      </c>
      <c r="M270">
        <f>IFERROR(IF(TRIM(F270)="-", "N/A", IF(RIGHT(F270,1)=")",IF(RIGHT(F270,2)="T)",-1000000000000*VALUE(MID(F270,2,LEN(F270)-3)),IF(RIGHT(F270,2)="M)",-1000000*VALUE(MID(F270,2,LEN(F270)-3)),IF(RIGHT(F270,2)="B)",-1000000000*VALUE(MID(F270,2,LEN(F270)-3)),IF(RIGHT(F270,2)="k)",-1000*VALUE(MID(F270,2,LEN(F270)-3)),VALUE(SUBSTITUTE(F270,",","")))))),IF(RIGHT(F270,1)="T",1000000000000*VALUE(LEFT(F270,LEN(F270)-1)),IF(RIGHT(F270,1)="M",1000000*VALUE(LEFT(F270,LEN(F270)-1)),IF(RIGHT(F270,1)="B",1000000000*VALUE(LEFT(F270,LEN(F270)-1)),IF(RIGHT(F270,1)="%",0.01*VALUE(LEFT(F270,LEN(F270)-1)),IF(RIGHT(F270,1)="k",1000*VALUE(LEFT(F270,LEN(F270)-1)),VALUE(SUBSTITUTE(F270,",",""))))))))),"N/A")</f>
        <v/>
      </c>
      <c r="N270">
        <f>IFERROR(IF(TRIM(G270)="-", "N/A", IF(RIGHT(G270,1)=")",IF(RIGHT(G270,2)="T)",-1000000000000*VALUE(MID(G270,2,LEN(G270)-3)),IF(RIGHT(G270,2)="M)",-1000000*VALUE(MID(G270,2,LEN(G270)-3)),IF(RIGHT(G270,2)="B)",-1000000000*VALUE(MID(G270,2,LEN(G270)-3)),IF(RIGHT(G270,2)="k)",-1000*VALUE(MID(G270,2,LEN(G270)-3)),VALUE(SUBSTITUTE(G270,",","")))))),IF(RIGHT(G270,1)="T",1000000000000*VALUE(LEFT(G270,LEN(G270)-1)),IF(RIGHT(G270,1)="M",1000000*VALUE(LEFT(G270,LEN(G270)-1)),IF(RIGHT(G270,1)="B",1000000000*VALUE(LEFT(G270,LEN(G270)-1)),IF(RIGHT(G270,1)="%",0.01*VALUE(LEFT(G270,LEN(G270)-1)),IF(RIGHT(G270,1)="k",1000*VALUE(LEFT(G270,LEN(G270)-1)),VALUE(SUBSTITUTE(G270,",",""))))))))),"N/A")</f>
        <v/>
      </c>
      <c r="P270">
        <f>MAX(J270:N270)</f>
        <v/>
      </c>
      <c r="Q270">
        <f>IFERROR(J144+MATCH(P270,J270:N270,0)-1,"")</f>
        <v/>
      </c>
      <c r="R270">
        <f>IF(Q270="","",MIN(J270:N270))</f>
        <v/>
      </c>
      <c r="S270">
        <f>IFERROR(J144+MATCH(R270,J270:N270,0)-1,"")</f>
        <v/>
      </c>
      <c r="T270">
        <f>IFERROR(AVERAGE(J270:N270),"")</f>
        <v/>
      </c>
      <c r="U270">
        <f>IFERROR(STDEV(J270:N270),"")</f>
        <v/>
      </c>
      <c r="V270">
        <f>IFERROR(IF(C270="-","",IF(ISBLANK(B270),"",IF(OR(ISNUMBER(FIND("Growth",B270)),ISNUMBER(FIND("Margin",B270))),"",(J270-T270)/U270))),"")</f>
        <v/>
      </c>
      <c r="W270">
        <f>IFERROR(IF(OR(D270="-",ISBLANK(D270)),"",(K270-T270)/U270),"")</f>
        <v/>
      </c>
      <c r="X270">
        <f>IFERROR(IF(OR(E270="-",ISBLANK(E270)),"",(L270-T270)/U270),"")</f>
        <v/>
      </c>
      <c r="Y270">
        <f>IFERROR(IF(OR(F270="-",ISBLANK(F270)),"",(M270-T270)/U270),"")</f>
        <v/>
      </c>
      <c r="Z270">
        <f>IFERROR(IF(OR(G270="-",ISBLANK(G270)),"",(N270-T270)/U270),"")</f>
        <v/>
      </c>
      <c r="AA270">
        <f>IF(MAX(MAX(V270:Z270),ABS(MIN(V270:Z270)))=ABS(MIN(V270:Z270)),MIN(V270:Z270),MAX(V270:Z270))</f>
        <v/>
      </c>
      <c r="AB270">
        <f>IFERROR(V144+MATCH(AA270,V270:Z270,0)-1,"")</f>
        <v/>
      </c>
      <c r="AC270">
        <f>IF(AB270&lt;&gt;"",IF(S270=AB270,"Low",IF(AB270=Q270,"High","")),"")</f>
        <v/>
      </c>
      <c r="AE270">
        <f>IF(ISNUMBER(MATCH("N/A",J270:N270,0)),"",IFERROR((5 * SUMPRODUCT(J144:N144,J270:N270) - PRODUCT(SUM(J144:N144),SUM(J270:N270))) / ((5 * SUM((J144^2)+(K144^2)+(L144^2)+(M144^2)+(N144^2))) - SUM(J144:N144)^2),""))</f>
        <v/>
      </c>
      <c r="AF270">
        <f>IFERROR(CORREL(J144:N144,J270:N270),"")</f>
        <v/>
      </c>
      <c r="AZ270">
        <f>IF(Q270=S270,0,1)</f>
        <v/>
      </c>
      <c r="BA270">
        <f>IF(AZ270=1,IF(Q270="","",IF(Q270=N144,"Yes","No")),"")</f>
        <v/>
      </c>
      <c r="BB270">
        <f>IF(BA270="Yes",P270,"")</f>
        <v/>
      </c>
      <c r="BC270">
        <f>IF(AZ270=1,IF(S270="","",IF(S270=N144,"Yes","No")),"")</f>
        <v/>
      </c>
      <c r="BD270">
        <f>IF(BC270="Yes",R270,"")</f>
        <v/>
      </c>
      <c r="BE270">
        <f>IFERROR(IF(SIGN(AE270)=1,"Increasing",IF(SIGN(AE270)=-1,"Decreasing","")),"")</f>
        <v/>
      </c>
      <c r="BF270">
        <f>IF(OR(AND(BE270="Increasing",BA270="Yes"),AND(BE270="Decreasing",BC270="Yes")),"Yes","No")</f>
        <v/>
      </c>
      <c r="BG270">
        <f>IF(I270="pos_trend","Yes","No")</f>
        <v/>
      </c>
      <c r="BH270">
        <f>IF(AF270&lt;&gt;"",IF(ABS(AF270)&gt;0.8,"Yes","No"),"")</f>
        <v/>
      </c>
    </row>
    <row r="271" spans="1:60">
      <c r="P271">
        <f>MAX(J271:N271)</f>
        <v/>
      </c>
      <c r="Q271">
        <f>IFERROR(J144+MATCH(P271,J271:N271,0)-1,"")</f>
        <v/>
      </c>
      <c r="R271">
        <f>IF(Q271="","",MIN(J271:N271))</f>
        <v/>
      </c>
      <c r="S271">
        <f>IFERROR(J144+MATCH(R271,J271:N271,0)-1,"")</f>
        <v/>
      </c>
      <c r="T271">
        <f>IFERROR(AVERAGE(J271:N271),"")</f>
        <v/>
      </c>
      <c r="U271">
        <f>IFERROR(STDEV(J271:N271),"")</f>
        <v/>
      </c>
      <c r="V271">
        <f>IFERROR(IF(C271="-","",IF(ISBLANK(B271),"",IF(OR(ISNUMBER(FIND("Growth",B271)),ISNUMBER(FIND("Margin",B271))),"",(J271-T271)/U271))),"")</f>
        <v/>
      </c>
      <c r="W271">
        <f>IFERROR(IF(OR(D271="-",ISBLANK(D271)),"",(K271-T271)/U271),"")</f>
        <v/>
      </c>
      <c r="X271">
        <f>IFERROR(IF(OR(E271="-",ISBLANK(E271)),"",(L271-T271)/U271),"")</f>
        <v/>
      </c>
      <c r="Y271">
        <f>IFERROR(IF(OR(F271="-",ISBLANK(F271)),"",(M271-T271)/U271),"")</f>
        <v/>
      </c>
      <c r="Z271">
        <f>IFERROR(IF(OR(G271="-",ISBLANK(G271)),"",(N271-T271)/U271),"")</f>
        <v/>
      </c>
      <c r="AA271">
        <f>IF(MAX(MAX(V271:Z271),ABS(MIN(V271:Z271)))=ABS(MIN(V271:Z271)),MIN(V271:Z271),MAX(V271:Z271))</f>
        <v/>
      </c>
      <c r="AB271">
        <f>IFERROR(V144+MATCH(AA271,V271:Z271,0)-1,"")</f>
        <v/>
      </c>
      <c r="AC271">
        <f>IF(AB271&lt;&gt;"",IF(S271=AB271,"Low",IF(AB271=Q271,"High","")),"")</f>
        <v/>
      </c>
      <c r="AE271">
        <f>IF(ISNUMBER(MATCH("N/A",J271:N271,0)),"",IFERROR((5 * SUMPRODUCT(J144:N144,J271:N271) - PRODUCT(SUM(J144:N144),SUM(J271:N271))) / ((5 * SUM((J144^2)+(K144^2)+(L144^2)+(M144^2)+(N144^2))) - SUM(J144:N144)^2),""))</f>
        <v/>
      </c>
      <c r="AF271">
        <f>IFERROR(CORREL(J144:N144,J271:N271),"")</f>
        <v/>
      </c>
      <c r="AZ271">
        <f>IF(Q271=S271,0,1)</f>
        <v/>
      </c>
      <c r="BA271">
        <f>IF(AZ271=1,IF(Q271="","",IF(Q271=N144,"Yes","No")),"")</f>
        <v/>
      </c>
      <c r="BB271">
        <f>IF(BA271="Yes",P271,"")</f>
        <v/>
      </c>
      <c r="BC271">
        <f>IF(AZ271=1,IF(S271="","",IF(S271=N144,"Yes","No")),"")</f>
        <v/>
      </c>
      <c r="BD271">
        <f>IF(BC271="Yes",R271,"")</f>
        <v/>
      </c>
      <c r="BE271">
        <f>IFERROR(IF(SIGN(AE271)=1,"Increasing",IF(SIGN(AE271)=-1,"Decreasing","")),"")</f>
        <v/>
      </c>
      <c r="BF271">
        <f>IF(OR(AND(BE271="Increasing",BA271="Yes"),AND(BE271="Decreasing",BC271="Yes")),"Yes","No")</f>
        <v/>
      </c>
      <c r="BG271">
        <f>IF(I271="pos_trend","Yes","No")</f>
        <v/>
      </c>
      <c r="BH271">
        <f>IF(AF271&lt;&gt;"",IF(ABS(AF271)&gt;0.8,"Yes","No"),"")</f>
        <v/>
      </c>
    </row>
    <row r="272" spans="1:60">
      <c r="I272">
        <f>IF(AND(K272&gt; J272, L272&gt; K272, M272&gt; L272, N272&gt; M272), "pos_trend", IF(AND(K272&lt; J272, L272&lt; K272, M272&lt; L272, N272&lt; M272), "neg_trend", "N/A"))</f>
        <v/>
      </c>
      <c r="J272">
        <f>IFERROR(IF(TRIM(C272)="-", "N/A", IF(RIGHT(C272,1)=")",IF(RIGHT(C272,2)="T)",-1000000000000*VALUE(MID(C272,2,LEN(C272)-3)),IF(RIGHT(C272,2)="M)",-1000000*VALUE(MID(C272,2,LEN(C272)-3)),IF(RIGHT(C272,2)="B)",-1000000000*VALUE(MID(C272,2,LEN(C272)-3)),IF(RIGHT(C272,2)="k)",-1000*VALUE(MID(C272,2,LEN(C272)-3)),VALUE(SUBSTITUTE(C272,",","")))))),IF(RIGHT(C272,1)="T",1000000000000*VALUE(LEFT(C272,LEN(C272)-1)),IF(RIGHT(C272,1)="M",1000000*VALUE(LEFT(C272,LEN(C272)-1)),IF(RIGHT(C272,1)="B",1000000000*VALUE(LEFT(C272,LEN(C272)-1)),IF(RIGHT(C272,1)="%",0.01*VALUE(LEFT(C272,LEN(C272)-1)),IF(RIGHT(C272,1)="k",1000*VALUE(LEFT(C272,LEN(C272)-1)),VALUE(SUBSTITUTE(C272,",",""))))))))),"N/A")</f>
        <v/>
      </c>
      <c r="K272">
        <f>IFERROR(IF(TRIM(D272)="-", "N/A", IF(RIGHT(D272,1)=")",IF(RIGHT(D272,2)="T)",-1000000000000*VALUE(MID(D272,2,LEN(D272)-3)),IF(RIGHT(D272,2)="M)",-1000000*VALUE(MID(D272,2,LEN(D272)-3)),IF(RIGHT(D272,2)="B)",-1000000000*VALUE(MID(D272,2,LEN(D272)-3)),IF(RIGHT(D272,2)="k)",-1000*VALUE(MID(D272,2,LEN(D272)-3)),VALUE(SUBSTITUTE(D272,",","")))))),IF(RIGHT(D272,1)="T",1000000000000*VALUE(LEFT(D272,LEN(D272)-1)),IF(RIGHT(D272,1)="M",1000000*VALUE(LEFT(D272,LEN(D272)-1)),IF(RIGHT(D272,1)="B",1000000000*VALUE(LEFT(D272,LEN(D272)-1)),IF(RIGHT(D272,1)="%",0.01*VALUE(LEFT(D272,LEN(D272)-1)),IF(RIGHT(D272,1)="k",1000*VALUE(LEFT(D272,LEN(D272)-1)),VALUE(SUBSTITUTE(D272,",",""))))))))),"N/A")</f>
        <v/>
      </c>
      <c r="L272">
        <f>IFERROR(IF(TRIM(E272)="-", "N/A", IF(RIGHT(E272,1)=")",IF(RIGHT(E272,2)="T)",-1000000000000*VALUE(MID(E272,2,LEN(E272)-3)),IF(RIGHT(E272,2)="M)",-1000000*VALUE(MID(E272,2,LEN(E272)-3)),IF(RIGHT(E272,2)="B)",-1000000000*VALUE(MID(E272,2,LEN(E272)-3)),IF(RIGHT(E272,2)="k)",-1000*VALUE(MID(E272,2,LEN(E272)-3)),VALUE(SUBSTITUTE(E272,",","")))))),IF(RIGHT(E272,1)="T",1000000000000*VALUE(LEFT(E272,LEN(E272)-1)),IF(RIGHT(E272,1)="M",1000000*VALUE(LEFT(E272,LEN(E272)-1)),IF(RIGHT(E272,1)="B",1000000000*VALUE(LEFT(E272,LEN(E272)-1)),IF(RIGHT(E272,1)="%",0.01*VALUE(LEFT(E272,LEN(E272)-1)),IF(RIGHT(E272,1)="k",1000*VALUE(LEFT(E272,LEN(E272)-1)),VALUE(SUBSTITUTE(E272,",",""))))))))),"N/A")</f>
        <v/>
      </c>
      <c r="M272">
        <f>IFERROR(IF(TRIM(F272)="-", "N/A", IF(RIGHT(F272,1)=")",IF(RIGHT(F272,2)="T)",-1000000000000*VALUE(MID(F272,2,LEN(F272)-3)),IF(RIGHT(F272,2)="M)",-1000000*VALUE(MID(F272,2,LEN(F272)-3)),IF(RIGHT(F272,2)="B)",-1000000000*VALUE(MID(F272,2,LEN(F272)-3)),IF(RIGHT(F272,2)="k)",-1000*VALUE(MID(F272,2,LEN(F272)-3)),VALUE(SUBSTITUTE(F272,",","")))))),IF(RIGHT(F272,1)="T",1000000000000*VALUE(LEFT(F272,LEN(F272)-1)),IF(RIGHT(F272,1)="M",1000000*VALUE(LEFT(F272,LEN(F272)-1)),IF(RIGHT(F272,1)="B",1000000000*VALUE(LEFT(F272,LEN(F272)-1)),IF(RIGHT(F272,1)="%",0.01*VALUE(LEFT(F272,LEN(F272)-1)),IF(RIGHT(F272,1)="k",1000*VALUE(LEFT(F272,LEN(F272)-1)),VALUE(SUBSTITUTE(F272,",",""))))))))),"N/A")</f>
        <v/>
      </c>
      <c r="N272">
        <f>IFERROR(IF(TRIM(G272)="-", "N/A", IF(RIGHT(G272,1)=")",IF(RIGHT(G272,2)="T)",-1000000000000*VALUE(MID(G272,2,LEN(G272)-3)),IF(RIGHT(G272,2)="M)",-1000000*VALUE(MID(G272,2,LEN(G272)-3)),IF(RIGHT(G272,2)="B)",-1000000000*VALUE(MID(G272,2,LEN(G272)-3)),IF(RIGHT(G272,2)="k)",-1000*VALUE(MID(G272,2,LEN(G272)-3)),VALUE(SUBSTITUTE(G272,",","")))))),IF(RIGHT(G272,1)="T",1000000000000*VALUE(LEFT(G272,LEN(G272)-1)),IF(RIGHT(G272,1)="M",1000000*VALUE(LEFT(G272,LEN(G272)-1)),IF(RIGHT(G272,1)="B",1000000000*VALUE(LEFT(G272,LEN(G272)-1)),IF(RIGHT(G272,1)="%",0.01*VALUE(LEFT(G272,LEN(G272)-1)),IF(RIGHT(G272,1)="k",1000*VALUE(LEFT(G272,LEN(G272)-1)),VALUE(SUBSTITUTE(G272,",",""))))))))),"N/A")</f>
        <v/>
      </c>
      <c r="P272">
        <f>MAX(J272:N272)</f>
        <v/>
      </c>
      <c r="Q272">
        <f>IFERROR(J144+MATCH(P272,J272:N272,0)-1,"")</f>
        <v/>
      </c>
      <c r="R272">
        <f>IF(Q272="","",MIN(J272:N272))</f>
        <v/>
      </c>
      <c r="S272">
        <f>IFERROR(J144+MATCH(R272,J272:N272,0)-1,"")</f>
        <v/>
      </c>
      <c r="T272">
        <f>IFERROR(AVERAGE(J272:N272),"")</f>
        <v/>
      </c>
      <c r="U272">
        <f>IFERROR(STDEV(J272:N272),"")</f>
        <v/>
      </c>
      <c r="V272">
        <f>IFERROR(IF(C272="-","",IF(ISBLANK(B272),"",IF(OR(ISNUMBER(FIND("Growth",B272)),ISNUMBER(FIND("Margin",B272))),"",(J272-T272)/U272))),"")</f>
        <v/>
      </c>
      <c r="W272">
        <f>IFERROR(IF(OR(D272="-",ISBLANK(D272)),"",(K272-T272)/U272),"")</f>
        <v/>
      </c>
      <c r="X272">
        <f>IFERROR(IF(OR(E272="-",ISBLANK(E272)),"",(L272-T272)/U272),"")</f>
        <v/>
      </c>
      <c r="Y272">
        <f>IFERROR(IF(OR(F272="-",ISBLANK(F272)),"",(M272-T272)/U272),"")</f>
        <v/>
      </c>
      <c r="Z272">
        <f>IFERROR(IF(OR(G272="-",ISBLANK(G272)),"",(N272-T272)/U272),"")</f>
        <v/>
      </c>
      <c r="AA272">
        <f>IF(MAX(MAX(V272:Z272),ABS(MIN(V272:Z272)))=ABS(MIN(V272:Z272)),MIN(V272:Z272),MAX(V272:Z272))</f>
        <v/>
      </c>
      <c r="AB272">
        <f>IFERROR(V144+MATCH(AA272,V272:Z272,0)-1,"")</f>
        <v/>
      </c>
      <c r="AC272">
        <f>IF(AB272&lt;&gt;"",IF(S272=AB272,"Low",IF(AB272=Q272,"High","")),"")</f>
        <v/>
      </c>
      <c r="AE272">
        <f>IF(ISNUMBER(MATCH("N/A",J272:N272,0)),"",IFERROR((5 * SUMPRODUCT(J144:N144,J272:N272) - PRODUCT(SUM(J144:N144),SUM(J272:N272))) / ((5 * SUM((J144^2)+(K144^2)+(L144^2)+(M144^2)+(N144^2))) - SUM(J144:N144)^2),""))</f>
        <v/>
      </c>
      <c r="AF272">
        <f>IFERROR(CORREL(J144:N144,J272:N272),"")</f>
        <v/>
      </c>
      <c r="AZ272">
        <f>IF(Q272=S272,0,1)</f>
        <v/>
      </c>
      <c r="BA272">
        <f>IF(AZ272=1,IF(Q272="","",IF(Q272=N144,"Yes","No")),"")</f>
        <v/>
      </c>
      <c r="BB272">
        <f>IF(BA272="Yes",P272,"")</f>
        <v/>
      </c>
      <c r="BC272">
        <f>IF(AZ272=1,IF(S272="","",IF(S272=N144,"Yes","No")),"")</f>
        <v/>
      </c>
      <c r="BD272">
        <f>IF(BC272="Yes",R272,"")</f>
        <v/>
      </c>
      <c r="BE272">
        <f>IFERROR(IF(SIGN(AE272)=1,"Increasing",IF(SIGN(AE272)=-1,"Decreasing","")),"")</f>
        <v/>
      </c>
      <c r="BF272">
        <f>IF(OR(AND(BE272="Increasing",BA272="Yes"),AND(BE272="Decreasing",BC272="Yes")),"Yes","No")</f>
        <v/>
      </c>
      <c r="BG272">
        <f>IF(I272="pos_trend","Yes","No")</f>
        <v/>
      </c>
      <c r="BH272">
        <f>IF(AF272&lt;&gt;"",IF(ABS(AF272)&gt;0.8,"Yes","No"),"")</f>
        <v/>
      </c>
    </row>
    <row r="273" spans="1:60">
      <c r="I273">
        <f>IF(AND(K273&gt; J273, L273&gt; K273, M273&gt; L273, N273&gt; M273), "pos_trend", IF(AND(K273&lt; J273, L273&lt; K273, M273&lt; L273, N273&lt; M273), "neg_trend", "N/A"))</f>
        <v/>
      </c>
      <c r="J273">
        <f>IFERROR(IF(TRIM(C273)="-", "N/A", IF(RIGHT(C273,1)=")",IF(RIGHT(C273,2)="T)",-1000000000000*VALUE(MID(C273,2,LEN(C273)-3)),IF(RIGHT(C273,2)="M)",-1000000*VALUE(MID(C273,2,LEN(C273)-3)),IF(RIGHT(C273,2)="B)",-1000000000*VALUE(MID(C273,2,LEN(C273)-3)),IF(RIGHT(C273,2)="k)",-1000*VALUE(MID(C273,2,LEN(C273)-3)),VALUE(SUBSTITUTE(C273,",","")))))),IF(RIGHT(C273,1)="T",1000000000000*VALUE(LEFT(C273,LEN(C273)-1)),IF(RIGHT(C273,1)="M",1000000*VALUE(LEFT(C273,LEN(C273)-1)),IF(RIGHT(C273,1)="B",1000000000*VALUE(LEFT(C273,LEN(C273)-1)),IF(RIGHT(C273,1)="%",0.01*VALUE(LEFT(C273,LEN(C273)-1)),IF(RIGHT(C273,1)="k",1000*VALUE(LEFT(C273,LEN(C273)-1)),VALUE(SUBSTITUTE(C273,",",""))))))))),"N/A")</f>
        <v/>
      </c>
      <c r="K273">
        <f>IFERROR(IF(TRIM(D273)="-", "N/A", IF(RIGHT(D273,1)=")",IF(RIGHT(D273,2)="T)",-1000000000000*VALUE(MID(D273,2,LEN(D273)-3)),IF(RIGHT(D273,2)="M)",-1000000*VALUE(MID(D273,2,LEN(D273)-3)),IF(RIGHT(D273,2)="B)",-1000000000*VALUE(MID(D273,2,LEN(D273)-3)),IF(RIGHT(D273,2)="k)",-1000*VALUE(MID(D273,2,LEN(D273)-3)),VALUE(SUBSTITUTE(D273,",","")))))),IF(RIGHT(D273,1)="T",1000000000000*VALUE(LEFT(D273,LEN(D273)-1)),IF(RIGHT(D273,1)="M",1000000*VALUE(LEFT(D273,LEN(D273)-1)),IF(RIGHT(D273,1)="B",1000000000*VALUE(LEFT(D273,LEN(D273)-1)),IF(RIGHT(D273,1)="%",0.01*VALUE(LEFT(D273,LEN(D273)-1)),IF(RIGHT(D273,1)="k",1000*VALUE(LEFT(D273,LEN(D273)-1)),VALUE(SUBSTITUTE(D273,",",""))))))))),"N/A")</f>
        <v/>
      </c>
      <c r="L273">
        <f>IFERROR(IF(TRIM(E273)="-", "N/A", IF(RIGHT(E273,1)=")",IF(RIGHT(E273,2)="T)",-1000000000000*VALUE(MID(E273,2,LEN(E273)-3)),IF(RIGHT(E273,2)="M)",-1000000*VALUE(MID(E273,2,LEN(E273)-3)),IF(RIGHT(E273,2)="B)",-1000000000*VALUE(MID(E273,2,LEN(E273)-3)),IF(RIGHT(E273,2)="k)",-1000*VALUE(MID(E273,2,LEN(E273)-3)),VALUE(SUBSTITUTE(E273,",","")))))),IF(RIGHT(E273,1)="T",1000000000000*VALUE(LEFT(E273,LEN(E273)-1)),IF(RIGHT(E273,1)="M",1000000*VALUE(LEFT(E273,LEN(E273)-1)),IF(RIGHT(E273,1)="B",1000000000*VALUE(LEFT(E273,LEN(E273)-1)),IF(RIGHT(E273,1)="%",0.01*VALUE(LEFT(E273,LEN(E273)-1)),IF(RIGHT(E273,1)="k",1000*VALUE(LEFT(E273,LEN(E273)-1)),VALUE(SUBSTITUTE(E273,",",""))))))))),"N/A")</f>
        <v/>
      </c>
      <c r="M273">
        <f>IFERROR(IF(TRIM(F273)="-", "N/A", IF(RIGHT(F273,1)=")",IF(RIGHT(F273,2)="T)",-1000000000000*VALUE(MID(F273,2,LEN(F273)-3)),IF(RIGHT(F273,2)="M)",-1000000*VALUE(MID(F273,2,LEN(F273)-3)),IF(RIGHT(F273,2)="B)",-1000000000*VALUE(MID(F273,2,LEN(F273)-3)),IF(RIGHT(F273,2)="k)",-1000*VALUE(MID(F273,2,LEN(F273)-3)),VALUE(SUBSTITUTE(F273,",","")))))),IF(RIGHT(F273,1)="T",1000000000000*VALUE(LEFT(F273,LEN(F273)-1)),IF(RIGHT(F273,1)="M",1000000*VALUE(LEFT(F273,LEN(F273)-1)),IF(RIGHT(F273,1)="B",1000000000*VALUE(LEFT(F273,LEN(F273)-1)),IF(RIGHT(F273,1)="%",0.01*VALUE(LEFT(F273,LEN(F273)-1)),IF(RIGHT(F273,1)="k",1000*VALUE(LEFT(F273,LEN(F273)-1)),VALUE(SUBSTITUTE(F273,",",""))))))))),"N/A")</f>
        <v/>
      </c>
      <c r="N273">
        <f>IFERROR(IF(TRIM(G273)="-", "N/A", IF(RIGHT(G273,1)=")",IF(RIGHT(G273,2)="T)",-1000000000000*VALUE(MID(G273,2,LEN(G273)-3)),IF(RIGHT(G273,2)="M)",-1000000*VALUE(MID(G273,2,LEN(G273)-3)),IF(RIGHT(G273,2)="B)",-1000000000*VALUE(MID(G273,2,LEN(G273)-3)),IF(RIGHT(G273,2)="k)",-1000*VALUE(MID(G273,2,LEN(G273)-3)),VALUE(SUBSTITUTE(G273,",","")))))),IF(RIGHT(G273,1)="T",1000000000000*VALUE(LEFT(G273,LEN(G273)-1)),IF(RIGHT(G273,1)="M",1000000*VALUE(LEFT(G273,LEN(G273)-1)),IF(RIGHT(G273,1)="B",1000000000*VALUE(LEFT(G273,LEN(G273)-1)),IF(RIGHT(G273,1)="%",0.01*VALUE(LEFT(G273,LEN(G273)-1)),IF(RIGHT(G273,1)="k",1000*VALUE(LEFT(G273,LEN(G273)-1)),VALUE(SUBSTITUTE(G273,",",""))))))))),"N/A")</f>
        <v/>
      </c>
      <c r="P273">
        <f>MAX(J273:N273)</f>
        <v/>
      </c>
      <c r="Q273">
        <f>IFERROR(J144+MATCH(P273,J273:N273,0)-1,"")</f>
        <v/>
      </c>
      <c r="R273">
        <f>IF(Q273="","",MIN(J273:N273))</f>
        <v/>
      </c>
      <c r="S273">
        <f>IFERROR(J144+MATCH(R273,J273:N273,0)-1,"")</f>
        <v/>
      </c>
      <c r="T273">
        <f>IFERROR(AVERAGE(J273:N273),"")</f>
        <v/>
      </c>
      <c r="U273">
        <f>IFERROR(STDEV(J273:N273),"")</f>
        <v/>
      </c>
      <c r="V273">
        <f>IFERROR(IF(C273="-","",IF(ISBLANK(B273),"",IF(OR(ISNUMBER(FIND("Growth",B273)),ISNUMBER(FIND("Margin",B273))),"",(J273-T273)/U273))),"")</f>
        <v/>
      </c>
      <c r="W273">
        <f>IFERROR(IF(OR(D273="-",ISBLANK(D273)),"",(K273-T273)/U273),"")</f>
        <v/>
      </c>
      <c r="X273">
        <f>IFERROR(IF(OR(E273="-",ISBLANK(E273)),"",(L273-T273)/U273),"")</f>
        <v/>
      </c>
      <c r="Y273">
        <f>IFERROR(IF(OR(F273="-",ISBLANK(F273)),"",(M273-T273)/U273),"")</f>
        <v/>
      </c>
      <c r="Z273">
        <f>IFERROR(IF(OR(G273="-",ISBLANK(G273)),"",(N273-T273)/U273),"")</f>
        <v/>
      </c>
      <c r="AA273">
        <f>IF(MAX(MAX(V273:Z273),ABS(MIN(V273:Z273)))=ABS(MIN(V273:Z273)),MIN(V273:Z273),MAX(V273:Z273))</f>
        <v/>
      </c>
      <c r="AB273">
        <f>IFERROR(V144+MATCH(AA273,V273:Z273,0)-1,"")</f>
        <v/>
      </c>
      <c r="AC273">
        <f>IF(AB273&lt;&gt;"",IF(S273=AB273,"Low",IF(AB273=Q273,"High","")),"")</f>
        <v/>
      </c>
      <c r="AE273">
        <f>IF(ISNUMBER(MATCH("N/A",J273:N273,0)),"",IFERROR((5 * SUMPRODUCT(J144:N144,J273:N273) - PRODUCT(SUM(J144:N144),SUM(J273:N273))) / ((5 * SUM((J144^2)+(K144^2)+(L144^2)+(M144^2)+(N144^2))) - SUM(J144:N144)^2),""))</f>
        <v/>
      </c>
      <c r="AF273">
        <f>IFERROR(CORREL(J144:N144,J273:N273),"")</f>
        <v/>
      </c>
      <c r="AZ273">
        <f>IF(Q273=S273,0,1)</f>
        <v/>
      </c>
      <c r="BA273">
        <f>IF(AZ273=1,IF(Q273="","",IF(Q273=N144,"Yes","No")),"")</f>
        <v/>
      </c>
      <c r="BB273">
        <f>IF(BA273="Yes",P273,"")</f>
        <v/>
      </c>
      <c r="BC273">
        <f>IF(AZ273=1,IF(S273="","",IF(S273=N144,"Yes","No")),"")</f>
        <v/>
      </c>
      <c r="BD273">
        <f>IF(BC273="Yes",R273,"")</f>
        <v/>
      </c>
      <c r="BE273">
        <f>IFERROR(IF(SIGN(AE273)=1,"Increasing",IF(SIGN(AE273)=-1,"Decreasing","")),"")</f>
        <v/>
      </c>
      <c r="BF273">
        <f>IF(OR(AND(BE273="Increasing",BA273="Yes"),AND(BE273="Decreasing",BC273="Yes")),"Yes","No")</f>
        <v/>
      </c>
      <c r="BG273">
        <f>IF(I273="pos_trend","Yes","No")</f>
        <v/>
      </c>
      <c r="BH273">
        <f>IF(AF273&lt;&gt;"",IF(ABS(AF273)&gt;0.8,"Yes","No"),"")</f>
        <v/>
      </c>
    </row>
    <row r="274" spans="1:60">
      <c r="I274">
        <f>IF(AND(K274&gt; J274, L274&gt; K274, M274&gt; L274, N274&gt; M274), "pos_trend", IF(AND(K274&lt; J274, L274&lt; K274, M274&lt; L274, N274&lt; M274), "neg_trend", "N/A"))</f>
        <v/>
      </c>
      <c r="J274">
        <f>IFERROR(IF(TRIM(C274)="-", "N/A", IF(RIGHT(C274,1)=")",IF(RIGHT(C274,2)="T)",-1000000000000*VALUE(MID(C274,2,LEN(C274)-3)),IF(RIGHT(C274,2)="M)",-1000000*VALUE(MID(C274,2,LEN(C274)-3)),IF(RIGHT(C274,2)="B)",-1000000000*VALUE(MID(C274,2,LEN(C274)-3)),IF(RIGHT(C274,2)="k)",-1000*VALUE(MID(C274,2,LEN(C274)-3)),VALUE(SUBSTITUTE(C274,",","")))))),IF(RIGHT(C274,1)="T",1000000000000*VALUE(LEFT(C274,LEN(C274)-1)),IF(RIGHT(C274,1)="M",1000000*VALUE(LEFT(C274,LEN(C274)-1)),IF(RIGHT(C274,1)="B",1000000000*VALUE(LEFT(C274,LEN(C274)-1)),IF(RIGHT(C274,1)="%",0.01*VALUE(LEFT(C274,LEN(C274)-1)),IF(RIGHT(C274,1)="k",1000*VALUE(LEFT(C274,LEN(C274)-1)),VALUE(SUBSTITUTE(C274,",",""))))))))),"N/A")</f>
        <v/>
      </c>
      <c r="K274">
        <f>IFERROR(IF(TRIM(D274)="-", "N/A", IF(RIGHT(D274,1)=")",IF(RIGHT(D274,2)="T)",-1000000000000*VALUE(MID(D274,2,LEN(D274)-3)),IF(RIGHT(D274,2)="M)",-1000000*VALUE(MID(D274,2,LEN(D274)-3)),IF(RIGHT(D274,2)="B)",-1000000000*VALUE(MID(D274,2,LEN(D274)-3)),IF(RIGHT(D274,2)="k)",-1000*VALUE(MID(D274,2,LEN(D274)-3)),VALUE(SUBSTITUTE(D274,",","")))))),IF(RIGHT(D274,1)="T",1000000000000*VALUE(LEFT(D274,LEN(D274)-1)),IF(RIGHT(D274,1)="M",1000000*VALUE(LEFT(D274,LEN(D274)-1)),IF(RIGHT(D274,1)="B",1000000000*VALUE(LEFT(D274,LEN(D274)-1)),IF(RIGHT(D274,1)="%",0.01*VALUE(LEFT(D274,LEN(D274)-1)),IF(RIGHT(D274,1)="k",1000*VALUE(LEFT(D274,LEN(D274)-1)),VALUE(SUBSTITUTE(D274,",",""))))))))),"N/A")</f>
        <v/>
      </c>
      <c r="L274">
        <f>IFERROR(IF(TRIM(E274)="-", "N/A", IF(RIGHT(E274,1)=")",IF(RIGHT(E274,2)="T)",-1000000000000*VALUE(MID(E274,2,LEN(E274)-3)),IF(RIGHT(E274,2)="M)",-1000000*VALUE(MID(E274,2,LEN(E274)-3)),IF(RIGHT(E274,2)="B)",-1000000000*VALUE(MID(E274,2,LEN(E274)-3)),IF(RIGHT(E274,2)="k)",-1000*VALUE(MID(E274,2,LEN(E274)-3)),VALUE(SUBSTITUTE(E274,",","")))))),IF(RIGHT(E274,1)="T",1000000000000*VALUE(LEFT(E274,LEN(E274)-1)),IF(RIGHT(E274,1)="M",1000000*VALUE(LEFT(E274,LEN(E274)-1)),IF(RIGHT(E274,1)="B",1000000000*VALUE(LEFT(E274,LEN(E274)-1)),IF(RIGHT(E274,1)="%",0.01*VALUE(LEFT(E274,LEN(E274)-1)),IF(RIGHT(E274,1)="k",1000*VALUE(LEFT(E274,LEN(E274)-1)),VALUE(SUBSTITUTE(E274,",",""))))))))),"N/A")</f>
        <v/>
      </c>
      <c r="M274">
        <f>IFERROR(IF(TRIM(F274)="-", "N/A", IF(RIGHT(F274,1)=")",IF(RIGHT(F274,2)="T)",-1000000000000*VALUE(MID(F274,2,LEN(F274)-3)),IF(RIGHT(F274,2)="M)",-1000000*VALUE(MID(F274,2,LEN(F274)-3)),IF(RIGHT(F274,2)="B)",-1000000000*VALUE(MID(F274,2,LEN(F274)-3)),IF(RIGHT(F274,2)="k)",-1000*VALUE(MID(F274,2,LEN(F274)-3)),VALUE(SUBSTITUTE(F274,",","")))))),IF(RIGHT(F274,1)="T",1000000000000*VALUE(LEFT(F274,LEN(F274)-1)),IF(RIGHT(F274,1)="M",1000000*VALUE(LEFT(F274,LEN(F274)-1)),IF(RIGHT(F274,1)="B",1000000000*VALUE(LEFT(F274,LEN(F274)-1)),IF(RIGHT(F274,1)="%",0.01*VALUE(LEFT(F274,LEN(F274)-1)),IF(RIGHT(F274,1)="k",1000*VALUE(LEFT(F274,LEN(F274)-1)),VALUE(SUBSTITUTE(F274,",",""))))))))),"N/A")</f>
        <v/>
      </c>
      <c r="N274">
        <f>IFERROR(IF(TRIM(G274)="-", "N/A", IF(RIGHT(G274,1)=")",IF(RIGHT(G274,2)="T)",-1000000000000*VALUE(MID(G274,2,LEN(G274)-3)),IF(RIGHT(G274,2)="M)",-1000000*VALUE(MID(G274,2,LEN(G274)-3)),IF(RIGHT(G274,2)="B)",-1000000000*VALUE(MID(G274,2,LEN(G274)-3)),IF(RIGHT(G274,2)="k)",-1000*VALUE(MID(G274,2,LEN(G274)-3)),VALUE(SUBSTITUTE(G274,",","")))))),IF(RIGHT(G274,1)="T",1000000000000*VALUE(LEFT(G274,LEN(G274)-1)),IF(RIGHT(G274,1)="M",1000000*VALUE(LEFT(G274,LEN(G274)-1)),IF(RIGHT(G274,1)="B",1000000000*VALUE(LEFT(G274,LEN(G274)-1)),IF(RIGHT(G274,1)="%",0.01*VALUE(LEFT(G274,LEN(G274)-1)),IF(RIGHT(G274,1)="k",1000*VALUE(LEFT(G274,LEN(G274)-1)),VALUE(SUBSTITUTE(G274,",",""))))))))),"N/A")</f>
        <v/>
      </c>
      <c r="P274">
        <f>MAX(J274:N274)</f>
        <v/>
      </c>
      <c r="Q274">
        <f>IFERROR(J144+MATCH(P274,J274:N274,0)-1,"")</f>
        <v/>
      </c>
      <c r="R274">
        <f>IF(Q274="","",MIN(J274:N274))</f>
        <v/>
      </c>
      <c r="S274">
        <f>IFERROR(J144+MATCH(R274,J274:N274,0)-1,"")</f>
        <v/>
      </c>
      <c r="T274">
        <f>IFERROR(AVERAGE(J274:N274),"")</f>
        <v/>
      </c>
      <c r="U274">
        <f>IFERROR(STDEV(J274:N274),"")</f>
        <v/>
      </c>
      <c r="V274">
        <f>IFERROR(IF(C274="-","",IF(ISBLANK(B274),"",IF(OR(ISNUMBER(FIND("Growth",B274)),ISNUMBER(FIND("Margin",B274))),"",(J274-T274)/U274))),"")</f>
        <v/>
      </c>
      <c r="W274">
        <f>IFERROR(IF(OR(D274="-",ISBLANK(D274)),"",(K274-T274)/U274),"")</f>
        <v/>
      </c>
      <c r="X274">
        <f>IFERROR(IF(OR(E274="-",ISBLANK(E274)),"",(L274-T274)/U274),"")</f>
        <v/>
      </c>
      <c r="Y274">
        <f>IFERROR(IF(OR(F274="-",ISBLANK(F274)),"",(M274-T274)/U274),"")</f>
        <v/>
      </c>
      <c r="Z274">
        <f>IFERROR(IF(OR(G274="-",ISBLANK(G274)),"",(N274-T274)/U274),"")</f>
        <v/>
      </c>
      <c r="AA274">
        <f>IF(MAX(MAX(V274:Z274),ABS(MIN(V274:Z274)))=ABS(MIN(V274:Z274)),MIN(V274:Z274),MAX(V274:Z274))</f>
        <v/>
      </c>
      <c r="AB274">
        <f>IFERROR(V144+MATCH(AA274,V274:Z274,0)-1,"")</f>
        <v/>
      </c>
      <c r="AC274">
        <f>IF(AB274&lt;&gt;"",IF(S274=AB274,"Low",IF(AB274=Q274,"High","")),"")</f>
        <v/>
      </c>
      <c r="AE274">
        <f>IF(ISNUMBER(MATCH("N/A",J274:N274,0)),"",IFERROR((5 * SUMPRODUCT(J144:N144,J274:N274) - PRODUCT(SUM(J144:N144),SUM(J274:N274))) / ((5 * SUM((J144^2)+(K144^2)+(L144^2)+(M144^2)+(N144^2))) - SUM(J144:N144)^2),""))</f>
        <v/>
      </c>
      <c r="AF274">
        <f>IFERROR(CORREL(J144:N144,J274:N274),"")</f>
        <v/>
      </c>
      <c r="AZ274">
        <f>IF(Q274=S274,0,1)</f>
        <v/>
      </c>
      <c r="BA274">
        <f>IF(AZ274=1,IF(Q274="","",IF(Q274=N144,"Yes","No")),"")</f>
        <v/>
      </c>
      <c r="BB274">
        <f>IF(BA274="Yes",P274,"")</f>
        <v/>
      </c>
      <c r="BC274">
        <f>IF(AZ274=1,IF(S274="","",IF(S274=N144,"Yes","No")),"")</f>
        <v/>
      </c>
      <c r="BD274">
        <f>IF(BC274="Yes",R274,"")</f>
        <v/>
      </c>
      <c r="BE274">
        <f>IFERROR(IF(SIGN(AE274)=1,"Increasing",IF(SIGN(AE274)=-1,"Decreasing","")),"")</f>
        <v/>
      </c>
      <c r="BF274">
        <f>IF(OR(AND(BE274="Increasing",BA274="Yes"),AND(BE274="Decreasing",BC274="Yes")),"Yes","No")</f>
        <v/>
      </c>
      <c r="BG274">
        <f>IF(I274="pos_trend","Yes","No")</f>
        <v/>
      </c>
      <c r="BH274">
        <f>IF(AF274&lt;&gt;"",IF(ABS(AF274)&gt;0.8,"Yes","No"),"")</f>
        <v/>
      </c>
    </row>
    <row r="275" spans="1:60">
      <c r="I275">
        <f>IF(AND(K275&gt; J275, L275&gt; K275, M275&gt; L275, N275&gt; M275), "pos_trend", IF(AND(K275&lt; J275, L275&lt; K275, M275&lt; L275, N275&lt; M275), "neg_trend", "N/A"))</f>
        <v/>
      </c>
      <c r="J275">
        <f>IFERROR(IF(TRIM(C275)="-", "N/A", IF(RIGHT(C275,1)=")",IF(RIGHT(C275,2)="T)",-1000000000000*VALUE(MID(C275,2,LEN(C275)-3)),IF(RIGHT(C275,2)="M)",-1000000*VALUE(MID(C275,2,LEN(C275)-3)),IF(RIGHT(C275,2)="B)",-1000000000*VALUE(MID(C275,2,LEN(C275)-3)),IF(RIGHT(C275,2)="k)",-1000*VALUE(MID(C275,2,LEN(C275)-3)),VALUE(SUBSTITUTE(C275,",","")))))),IF(RIGHT(C275,1)="T",1000000000000*VALUE(LEFT(C275,LEN(C275)-1)),IF(RIGHT(C275,1)="M",1000000*VALUE(LEFT(C275,LEN(C275)-1)),IF(RIGHT(C275,1)="B",1000000000*VALUE(LEFT(C275,LEN(C275)-1)),IF(RIGHT(C275,1)="%",0.01*VALUE(LEFT(C275,LEN(C275)-1)),IF(RIGHT(C275,1)="k",1000*VALUE(LEFT(C275,LEN(C275)-1)),VALUE(SUBSTITUTE(C275,",",""))))))))),"N/A")</f>
        <v/>
      </c>
      <c r="K275">
        <f>IFERROR(IF(TRIM(D275)="-", "N/A", IF(RIGHT(D275,1)=")",IF(RIGHT(D275,2)="T)",-1000000000000*VALUE(MID(D275,2,LEN(D275)-3)),IF(RIGHT(D275,2)="M)",-1000000*VALUE(MID(D275,2,LEN(D275)-3)),IF(RIGHT(D275,2)="B)",-1000000000*VALUE(MID(D275,2,LEN(D275)-3)),IF(RIGHT(D275,2)="k)",-1000*VALUE(MID(D275,2,LEN(D275)-3)),VALUE(SUBSTITUTE(D275,",","")))))),IF(RIGHT(D275,1)="T",1000000000000*VALUE(LEFT(D275,LEN(D275)-1)),IF(RIGHT(D275,1)="M",1000000*VALUE(LEFT(D275,LEN(D275)-1)),IF(RIGHT(D275,1)="B",1000000000*VALUE(LEFT(D275,LEN(D275)-1)),IF(RIGHT(D275,1)="%",0.01*VALUE(LEFT(D275,LEN(D275)-1)),IF(RIGHT(D275,1)="k",1000*VALUE(LEFT(D275,LEN(D275)-1)),VALUE(SUBSTITUTE(D275,",",""))))))))),"N/A")</f>
        <v/>
      </c>
      <c r="L275">
        <f>IFERROR(IF(TRIM(E275)="-", "N/A", IF(RIGHT(E275,1)=")",IF(RIGHT(E275,2)="T)",-1000000000000*VALUE(MID(E275,2,LEN(E275)-3)),IF(RIGHT(E275,2)="M)",-1000000*VALUE(MID(E275,2,LEN(E275)-3)),IF(RIGHT(E275,2)="B)",-1000000000*VALUE(MID(E275,2,LEN(E275)-3)),IF(RIGHT(E275,2)="k)",-1000*VALUE(MID(E275,2,LEN(E275)-3)),VALUE(SUBSTITUTE(E275,",","")))))),IF(RIGHT(E275,1)="T",1000000000000*VALUE(LEFT(E275,LEN(E275)-1)),IF(RIGHT(E275,1)="M",1000000*VALUE(LEFT(E275,LEN(E275)-1)),IF(RIGHT(E275,1)="B",1000000000*VALUE(LEFT(E275,LEN(E275)-1)),IF(RIGHT(E275,1)="%",0.01*VALUE(LEFT(E275,LEN(E275)-1)),IF(RIGHT(E275,1)="k",1000*VALUE(LEFT(E275,LEN(E275)-1)),VALUE(SUBSTITUTE(E275,",",""))))))))),"N/A")</f>
        <v/>
      </c>
      <c r="M275">
        <f>IFERROR(IF(TRIM(F275)="-", "N/A", IF(RIGHT(F275,1)=")",IF(RIGHT(F275,2)="T)",-1000000000000*VALUE(MID(F275,2,LEN(F275)-3)),IF(RIGHT(F275,2)="M)",-1000000*VALUE(MID(F275,2,LEN(F275)-3)),IF(RIGHT(F275,2)="B)",-1000000000*VALUE(MID(F275,2,LEN(F275)-3)),IF(RIGHT(F275,2)="k)",-1000*VALUE(MID(F275,2,LEN(F275)-3)),VALUE(SUBSTITUTE(F275,",","")))))),IF(RIGHT(F275,1)="T",1000000000000*VALUE(LEFT(F275,LEN(F275)-1)),IF(RIGHT(F275,1)="M",1000000*VALUE(LEFT(F275,LEN(F275)-1)),IF(RIGHT(F275,1)="B",1000000000*VALUE(LEFT(F275,LEN(F275)-1)),IF(RIGHT(F275,1)="%",0.01*VALUE(LEFT(F275,LEN(F275)-1)),IF(RIGHT(F275,1)="k",1000*VALUE(LEFT(F275,LEN(F275)-1)),VALUE(SUBSTITUTE(F275,",",""))))))))),"N/A")</f>
        <v/>
      </c>
      <c r="N275">
        <f>IFERROR(IF(TRIM(G275)="-", "N/A", IF(RIGHT(G275,1)=")",IF(RIGHT(G275,2)="T)",-1000000000000*VALUE(MID(G275,2,LEN(G275)-3)),IF(RIGHT(G275,2)="M)",-1000000*VALUE(MID(G275,2,LEN(G275)-3)),IF(RIGHT(G275,2)="B)",-1000000000*VALUE(MID(G275,2,LEN(G275)-3)),IF(RIGHT(G275,2)="k)",-1000*VALUE(MID(G275,2,LEN(G275)-3)),VALUE(SUBSTITUTE(G275,",","")))))),IF(RIGHT(G275,1)="T",1000000000000*VALUE(LEFT(G275,LEN(G275)-1)),IF(RIGHT(G275,1)="M",1000000*VALUE(LEFT(G275,LEN(G275)-1)),IF(RIGHT(G275,1)="B",1000000000*VALUE(LEFT(G275,LEN(G275)-1)),IF(RIGHT(G275,1)="%",0.01*VALUE(LEFT(G275,LEN(G275)-1)),IF(RIGHT(G275,1)="k",1000*VALUE(LEFT(G275,LEN(G275)-1)),VALUE(SUBSTITUTE(G275,",",""))))))))),"N/A")</f>
        <v/>
      </c>
      <c r="P275">
        <f>MAX(J275:N275)</f>
        <v/>
      </c>
      <c r="Q275">
        <f>IFERROR(J144+MATCH(P275,J275:N275,0)-1,"")</f>
        <v/>
      </c>
      <c r="R275">
        <f>IF(Q275="","",MIN(J275:N275))</f>
        <v/>
      </c>
      <c r="S275">
        <f>IFERROR(J144+MATCH(R275,J275:N275,0)-1,"")</f>
        <v/>
      </c>
      <c r="T275">
        <f>IFERROR(AVERAGE(J275:N275),"")</f>
        <v/>
      </c>
      <c r="U275">
        <f>IFERROR(STDEV(J275:N275),"")</f>
        <v/>
      </c>
      <c r="V275">
        <f>IFERROR(IF(C275="-","",IF(ISBLANK(B275),"",IF(OR(ISNUMBER(FIND("Growth",B275)),ISNUMBER(FIND("Margin",B275))),"",(J275-T275)/U275))),"")</f>
        <v/>
      </c>
      <c r="W275">
        <f>IFERROR(IF(OR(D275="-",ISBLANK(D275)),"",(K275-T275)/U275),"")</f>
        <v/>
      </c>
      <c r="X275">
        <f>IFERROR(IF(OR(E275="-",ISBLANK(E275)),"",(L275-T275)/U275),"")</f>
        <v/>
      </c>
      <c r="Y275">
        <f>IFERROR(IF(OR(F275="-",ISBLANK(F275)),"",(M275-T275)/U275),"")</f>
        <v/>
      </c>
      <c r="Z275">
        <f>IFERROR(IF(OR(G275="-",ISBLANK(G275)),"",(N275-T275)/U275),"")</f>
        <v/>
      </c>
      <c r="AA275">
        <f>IF(MAX(MAX(V275:Z275),ABS(MIN(V275:Z275)))=ABS(MIN(V275:Z275)),MIN(V275:Z275),MAX(V275:Z275))</f>
        <v/>
      </c>
      <c r="AB275">
        <f>IFERROR(V144+MATCH(AA275,V275:Z275,0)-1,"")</f>
        <v/>
      </c>
      <c r="AC275">
        <f>IF(AB275&lt;&gt;"",IF(S275=AB275,"Low",IF(AB275=Q275,"High","")),"")</f>
        <v/>
      </c>
      <c r="AE275">
        <f>IF(ISNUMBER(MATCH("N/A",J275:N275,0)),"",IFERROR((5 * SUMPRODUCT(J144:N144,J275:N275) - PRODUCT(SUM(J144:N144),SUM(J275:N275))) / ((5 * SUM((J144^2)+(K144^2)+(L144^2)+(M144^2)+(N144^2))) - SUM(J144:N144)^2),""))</f>
        <v/>
      </c>
      <c r="AF275">
        <f>IFERROR(CORREL(J144:N144,J275:N275),"")</f>
        <v/>
      </c>
      <c r="AZ275">
        <f>IF(Q275=S275,0,1)</f>
        <v/>
      </c>
      <c r="BA275">
        <f>IF(AZ275=1,IF(Q275="","",IF(Q275=N144,"Yes","No")),"")</f>
        <v/>
      </c>
      <c r="BB275">
        <f>IF(BA275="Yes",P275,"")</f>
        <v/>
      </c>
      <c r="BC275">
        <f>IF(AZ275=1,IF(S275="","",IF(S275=N144,"Yes","No")),"")</f>
        <v/>
      </c>
      <c r="BD275">
        <f>IF(BC275="Yes",R275,"")</f>
        <v/>
      </c>
      <c r="BE275">
        <f>IFERROR(IF(SIGN(AE275)=1,"Increasing",IF(SIGN(AE275)=-1,"Decreasing","")),"")</f>
        <v/>
      </c>
      <c r="BF275">
        <f>IF(OR(AND(BE275="Increasing",BA275="Yes"),AND(BE275="Decreasing",BC275="Yes")),"Yes","No")</f>
        <v/>
      </c>
      <c r="BG275">
        <f>IF(I275="pos_trend","Yes","No")</f>
        <v/>
      </c>
      <c r="BH275">
        <f>IF(AF275&lt;&gt;"",IF(ABS(AF275)&gt;0.8,"Yes","No"),"")</f>
        <v/>
      </c>
    </row>
    <row r="276" spans="1:60">
      <c r="I276">
        <f>IF(AND(K276&gt; J276, L276&gt; K276, M276&gt; L276, N276&gt; M276), "pos_trend", IF(AND(K276&lt; J276, L276&lt; K276, M276&lt; L276, N276&lt; M276), "neg_trend", "N/A"))</f>
        <v/>
      </c>
      <c r="J276">
        <f>IFERROR(IF(TRIM(C276)="-", "N/A", IF(RIGHT(C276,1)=")",IF(RIGHT(C276,2)="T)",-1000000000000*VALUE(MID(C276,2,LEN(C276)-3)),IF(RIGHT(C276,2)="M)",-1000000*VALUE(MID(C276,2,LEN(C276)-3)),IF(RIGHT(C276,2)="B)",-1000000000*VALUE(MID(C276,2,LEN(C276)-3)),IF(RIGHT(C276,2)="k)",-1000*VALUE(MID(C276,2,LEN(C276)-3)),VALUE(SUBSTITUTE(C276,",","")))))),IF(RIGHT(C276,1)="T",1000000000000*VALUE(LEFT(C276,LEN(C276)-1)),IF(RIGHT(C276,1)="M",1000000*VALUE(LEFT(C276,LEN(C276)-1)),IF(RIGHT(C276,1)="B",1000000000*VALUE(LEFT(C276,LEN(C276)-1)),IF(RIGHT(C276,1)="%",0.01*VALUE(LEFT(C276,LEN(C276)-1)),IF(RIGHT(C276,1)="k",1000*VALUE(LEFT(C276,LEN(C276)-1)),VALUE(SUBSTITUTE(C276,",",""))))))))),"N/A")</f>
        <v/>
      </c>
      <c r="K276">
        <f>IFERROR(IF(TRIM(D276)="-", "N/A", IF(RIGHT(D276,1)=")",IF(RIGHT(D276,2)="T)",-1000000000000*VALUE(MID(D276,2,LEN(D276)-3)),IF(RIGHT(D276,2)="M)",-1000000*VALUE(MID(D276,2,LEN(D276)-3)),IF(RIGHT(D276,2)="B)",-1000000000*VALUE(MID(D276,2,LEN(D276)-3)),IF(RIGHT(D276,2)="k)",-1000*VALUE(MID(D276,2,LEN(D276)-3)),VALUE(SUBSTITUTE(D276,",","")))))),IF(RIGHT(D276,1)="T",1000000000000*VALUE(LEFT(D276,LEN(D276)-1)),IF(RIGHT(D276,1)="M",1000000*VALUE(LEFT(D276,LEN(D276)-1)),IF(RIGHT(D276,1)="B",1000000000*VALUE(LEFT(D276,LEN(D276)-1)),IF(RIGHT(D276,1)="%",0.01*VALUE(LEFT(D276,LEN(D276)-1)),IF(RIGHT(D276,1)="k",1000*VALUE(LEFT(D276,LEN(D276)-1)),VALUE(SUBSTITUTE(D276,",",""))))))))),"N/A")</f>
        <v/>
      </c>
      <c r="L276">
        <f>IFERROR(IF(TRIM(E276)="-", "N/A", IF(RIGHT(E276,1)=")",IF(RIGHT(E276,2)="T)",-1000000000000*VALUE(MID(E276,2,LEN(E276)-3)),IF(RIGHT(E276,2)="M)",-1000000*VALUE(MID(E276,2,LEN(E276)-3)),IF(RIGHT(E276,2)="B)",-1000000000*VALUE(MID(E276,2,LEN(E276)-3)),IF(RIGHT(E276,2)="k)",-1000*VALUE(MID(E276,2,LEN(E276)-3)),VALUE(SUBSTITUTE(E276,",","")))))),IF(RIGHT(E276,1)="T",1000000000000*VALUE(LEFT(E276,LEN(E276)-1)),IF(RIGHT(E276,1)="M",1000000*VALUE(LEFT(E276,LEN(E276)-1)),IF(RIGHT(E276,1)="B",1000000000*VALUE(LEFT(E276,LEN(E276)-1)),IF(RIGHT(E276,1)="%",0.01*VALUE(LEFT(E276,LEN(E276)-1)),IF(RIGHT(E276,1)="k",1000*VALUE(LEFT(E276,LEN(E276)-1)),VALUE(SUBSTITUTE(E276,",",""))))))))),"N/A")</f>
        <v/>
      </c>
      <c r="M276">
        <f>IFERROR(IF(TRIM(F276)="-", "N/A", IF(RIGHT(F276,1)=")",IF(RIGHT(F276,2)="T)",-1000000000000*VALUE(MID(F276,2,LEN(F276)-3)),IF(RIGHT(F276,2)="M)",-1000000*VALUE(MID(F276,2,LEN(F276)-3)),IF(RIGHT(F276,2)="B)",-1000000000*VALUE(MID(F276,2,LEN(F276)-3)),IF(RIGHT(F276,2)="k)",-1000*VALUE(MID(F276,2,LEN(F276)-3)),VALUE(SUBSTITUTE(F276,",","")))))),IF(RIGHT(F276,1)="T",1000000000000*VALUE(LEFT(F276,LEN(F276)-1)),IF(RIGHT(F276,1)="M",1000000*VALUE(LEFT(F276,LEN(F276)-1)),IF(RIGHT(F276,1)="B",1000000000*VALUE(LEFT(F276,LEN(F276)-1)),IF(RIGHT(F276,1)="%",0.01*VALUE(LEFT(F276,LEN(F276)-1)),IF(RIGHT(F276,1)="k",1000*VALUE(LEFT(F276,LEN(F276)-1)),VALUE(SUBSTITUTE(F276,",",""))))))))),"N/A")</f>
        <v/>
      </c>
      <c r="N276">
        <f>IFERROR(IF(TRIM(G276)="-", "N/A", IF(RIGHT(G276,1)=")",IF(RIGHT(G276,2)="T)",-1000000000000*VALUE(MID(G276,2,LEN(G276)-3)),IF(RIGHT(G276,2)="M)",-1000000*VALUE(MID(G276,2,LEN(G276)-3)),IF(RIGHT(G276,2)="B)",-1000000000*VALUE(MID(G276,2,LEN(G276)-3)),IF(RIGHT(G276,2)="k)",-1000*VALUE(MID(G276,2,LEN(G276)-3)),VALUE(SUBSTITUTE(G276,",","")))))),IF(RIGHT(G276,1)="T",1000000000000*VALUE(LEFT(G276,LEN(G276)-1)),IF(RIGHT(G276,1)="M",1000000*VALUE(LEFT(G276,LEN(G276)-1)),IF(RIGHT(G276,1)="B",1000000000*VALUE(LEFT(G276,LEN(G276)-1)),IF(RIGHT(G276,1)="%",0.01*VALUE(LEFT(G276,LEN(G276)-1)),IF(RIGHT(G276,1)="k",1000*VALUE(LEFT(G276,LEN(G276)-1)),VALUE(SUBSTITUTE(G276,",",""))))))))),"N/A")</f>
        <v/>
      </c>
      <c r="P276">
        <f>MAX(J276:N276)</f>
        <v/>
      </c>
      <c r="Q276">
        <f>IFERROR(J144+MATCH(P276,J276:N276,0)-1,"")</f>
        <v/>
      </c>
      <c r="R276">
        <f>IF(Q276="","",MIN(J276:N276))</f>
        <v/>
      </c>
      <c r="S276">
        <f>IFERROR(J144+MATCH(R276,J276:N276,0)-1,"")</f>
        <v/>
      </c>
      <c r="T276">
        <f>IFERROR(AVERAGE(J276:N276),"")</f>
        <v/>
      </c>
      <c r="U276">
        <f>IFERROR(STDEV(J276:N276),"")</f>
        <v/>
      </c>
      <c r="V276">
        <f>IFERROR(IF(C276="-","",IF(ISBLANK(B276),"",IF(OR(ISNUMBER(FIND("Growth",B276)),ISNUMBER(FIND("Margin",B276))),"",(J276-T276)/U276))),"")</f>
        <v/>
      </c>
      <c r="W276">
        <f>IFERROR(IF(OR(D276="-",ISBLANK(D276)),"",(K276-T276)/U276),"")</f>
        <v/>
      </c>
      <c r="X276">
        <f>IFERROR(IF(OR(E276="-",ISBLANK(E276)),"",(L276-T276)/U276),"")</f>
        <v/>
      </c>
      <c r="Y276">
        <f>IFERROR(IF(OR(F276="-",ISBLANK(F276)),"",(M276-T276)/U276),"")</f>
        <v/>
      </c>
      <c r="Z276">
        <f>IFERROR(IF(OR(G276="-",ISBLANK(G276)),"",(N276-T276)/U276),"")</f>
        <v/>
      </c>
      <c r="AA276">
        <f>IF(MAX(MAX(V276:Z276),ABS(MIN(V276:Z276)))=ABS(MIN(V276:Z276)),MIN(V276:Z276),MAX(V276:Z276))</f>
        <v/>
      </c>
      <c r="AB276">
        <f>IFERROR(V144+MATCH(AA276,V276:Z276,0)-1,"")</f>
        <v/>
      </c>
      <c r="AC276">
        <f>IF(AB276&lt;&gt;"",IF(S276=AB276,"Low",IF(AB276=Q276,"High","")),"")</f>
        <v/>
      </c>
      <c r="AE276">
        <f>IF(ISNUMBER(MATCH("N/A",J276:N276,0)),"",IFERROR((5 * SUMPRODUCT(J144:N144,J276:N276) - PRODUCT(SUM(J144:N144),SUM(J276:N276))) / ((5 * SUM((J144^2)+(K144^2)+(L144^2)+(M144^2)+(N144^2))) - SUM(J144:N144)^2),""))</f>
        <v/>
      </c>
      <c r="AF276">
        <f>IFERROR(CORREL(J144:N144,J276:N276),"")</f>
        <v/>
      </c>
      <c r="AZ276">
        <f>IF(Q276=S276,0,1)</f>
        <v/>
      </c>
      <c r="BA276">
        <f>IF(AZ276=1,IF(Q276="","",IF(Q276=N144,"Yes","No")),"")</f>
        <v/>
      </c>
      <c r="BB276">
        <f>IF(BA276="Yes",P276,"")</f>
        <v/>
      </c>
      <c r="BC276">
        <f>IF(AZ276=1,IF(S276="","",IF(S276=N144,"Yes","No")),"")</f>
        <v/>
      </c>
      <c r="BD276">
        <f>IF(BC276="Yes",R276,"")</f>
        <v/>
      </c>
      <c r="BE276">
        <f>IFERROR(IF(SIGN(AE276)=1,"Increasing",IF(SIGN(AE276)=-1,"Decreasing","")),"")</f>
        <v/>
      </c>
      <c r="BF276">
        <f>IF(OR(AND(BE276="Increasing",BA276="Yes"),AND(BE276="Decreasing",BC276="Yes")),"Yes","No")</f>
        <v/>
      </c>
      <c r="BG276">
        <f>IF(I276="pos_trend","Yes","No")</f>
        <v/>
      </c>
      <c r="BH276">
        <f>IF(AF276&lt;&gt;"",IF(ABS(AF276)&gt;0.8,"Yes","No"),"")</f>
        <v/>
      </c>
    </row>
    <row r="277" spans="1:60">
      <c r="I277">
        <f>IF(AND(K277&gt; J277, L277&gt; K277, M277&gt; L277, N277&gt; M277), "pos_trend", IF(AND(K277&lt; J277, L277&lt; K277, M277&lt; L277, N277&lt; M277), "neg_trend", "N/A"))</f>
        <v/>
      </c>
      <c r="J277">
        <f>IFERROR(IF(TRIM(C277)="-", "N/A", IF(RIGHT(C277,1)=")",IF(RIGHT(C277,2)="T)",-1000000000000*VALUE(MID(C277,2,LEN(C277)-3)),IF(RIGHT(C277,2)="M)",-1000000*VALUE(MID(C277,2,LEN(C277)-3)),IF(RIGHT(C277,2)="B)",-1000000000*VALUE(MID(C277,2,LEN(C277)-3)),IF(RIGHT(C277,2)="k)",-1000*VALUE(MID(C277,2,LEN(C277)-3)),VALUE(SUBSTITUTE(C277,",","")))))),IF(RIGHT(C277,1)="T",1000000000000*VALUE(LEFT(C277,LEN(C277)-1)),IF(RIGHT(C277,1)="M",1000000*VALUE(LEFT(C277,LEN(C277)-1)),IF(RIGHT(C277,1)="B",1000000000*VALUE(LEFT(C277,LEN(C277)-1)),IF(RIGHT(C277,1)="%",0.01*VALUE(LEFT(C277,LEN(C277)-1)),IF(RIGHT(C277,1)="k",1000*VALUE(LEFT(C277,LEN(C277)-1)),VALUE(SUBSTITUTE(C277,",",""))))))))),"N/A")</f>
        <v/>
      </c>
      <c r="K277">
        <f>IFERROR(IF(TRIM(D277)="-", "N/A", IF(RIGHT(D277,1)=")",IF(RIGHT(D277,2)="T)",-1000000000000*VALUE(MID(D277,2,LEN(D277)-3)),IF(RIGHT(D277,2)="M)",-1000000*VALUE(MID(D277,2,LEN(D277)-3)),IF(RIGHT(D277,2)="B)",-1000000000*VALUE(MID(D277,2,LEN(D277)-3)),IF(RIGHT(D277,2)="k)",-1000*VALUE(MID(D277,2,LEN(D277)-3)),VALUE(SUBSTITUTE(D277,",","")))))),IF(RIGHT(D277,1)="T",1000000000000*VALUE(LEFT(D277,LEN(D277)-1)),IF(RIGHT(D277,1)="M",1000000*VALUE(LEFT(D277,LEN(D277)-1)),IF(RIGHT(D277,1)="B",1000000000*VALUE(LEFT(D277,LEN(D277)-1)),IF(RIGHT(D277,1)="%",0.01*VALUE(LEFT(D277,LEN(D277)-1)),IF(RIGHT(D277,1)="k",1000*VALUE(LEFT(D277,LEN(D277)-1)),VALUE(SUBSTITUTE(D277,",",""))))))))),"N/A")</f>
        <v/>
      </c>
      <c r="L277">
        <f>IFERROR(IF(TRIM(E277)="-", "N/A", IF(RIGHT(E277,1)=")",IF(RIGHT(E277,2)="T)",-1000000000000*VALUE(MID(E277,2,LEN(E277)-3)),IF(RIGHT(E277,2)="M)",-1000000*VALUE(MID(E277,2,LEN(E277)-3)),IF(RIGHT(E277,2)="B)",-1000000000*VALUE(MID(E277,2,LEN(E277)-3)),IF(RIGHT(E277,2)="k)",-1000*VALUE(MID(E277,2,LEN(E277)-3)),VALUE(SUBSTITUTE(E277,",","")))))),IF(RIGHT(E277,1)="T",1000000000000*VALUE(LEFT(E277,LEN(E277)-1)),IF(RIGHT(E277,1)="M",1000000*VALUE(LEFT(E277,LEN(E277)-1)),IF(RIGHT(E277,1)="B",1000000000*VALUE(LEFT(E277,LEN(E277)-1)),IF(RIGHT(E277,1)="%",0.01*VALUE(LEFT(E277,LEN(E277)-1)),IF(RIGHT(E277,1)="k",1000*VALUE(LEFT(E277,LEN(E277)-1)),VALUE(SUBSTITUTE(E277,",",""))))))))),"N/A")</f>
        <v/>
      </c>
      <c r="M277">
        <f>IFERROR(IF(TRIM(F277)="-", "N/A", IF(RIGHT(F277,1)=")",IF(RIGHT(F277,2)="T)",-1000000000000*VALUE(MID(F277,2,LEN(F277)-3)),IF(RIGHT(F277,2)="M)",-1000000*VALUE(MID(F277,2,LEN(F277)-3)),IF(RIGHT(F277,2)="B)",-1000000000*VALUE(MID(F277,2,LEN(F277)-3)),IF(RIGHT(F277,2)="k)",-1000*VALUE(MID(F277,2,LEN(F277)-3)),VALUE(SUBSTITUTE(F277,",","")))))),IF(RIGHT(F277,1)="T",1000000000000*VALUE(LEFT(F277,LEN(F277)-1)),IF(RIGHT(F277,1)="M",1000000*VALUE(LEFT(F277,LEN(F277)-1)),IF(RIGHT(F277,1)="B",1000000000*VALUE(LEFT(F277,LEN(F277)-1)),IF(RIGHT(F277,1)="%",0.01*VALUE(LEFT(F277,LEN(F277)-1)),IF(RIGHT(F277,1)="k",1000*VALUE(LEFT(F277,LEN(F277)-1)),VALUE(SUBSTITUTE(F277,",",""))))))))),"N/A")</f>
        <v/>
      </c>
      <c r="N277">
        <f>IFERROR(IF(TRIM(G277)="-", "N/A", IF(RIGHT(G277,1)=")",IF(RIGHT(G277,2)="T)",-1000000000000*VALUE(MID(G277,2,LEN(G277)-3)),IF(RIGHT(G277,2)="M)",-1000000*VALUE(MID(G277,2,LEN(G277)-3)),IF(RIGHT(G277,2)="B)",-1000000000*VALUE(MID(G277,2,LEN(G277)-3)),IF(RIGHT(G277,2)="k)",-1000*VALUE(MID(G277,2,LEN(G277)-3)),VALUE(SUBSTITUTE(G277,",","")))))),IF(RIGHT(G277,1)="T",1000000000000*VALUE(LEFT(G277,LEN(G277)-1)),IF(RIGHT(G277,1)="M",1000000*VALUE(LEFT(G277,LEN(G277)-1)),IF(RIGHT(G277,1)="B",1000000000*VALUE(LEFT(G277,LEN(G277)-1)),IF(RIGHT(G277,1)="%",0.01*VALUE(LEFT(G277,LEN(G277)-1)),IF(RIGHT(G277,1)="k",1000*VALUE(LEFT(G277,LEN(G277)-1)),VALUE(SUBSTITUTE(G277,",",""))))))))),"N/A")</f>
        <v/>
      </c>
      <c r="P277">
        <f>MAX(J277:N277)</f>
        <v/>
      </c>
      <c r="Q277">
        <f>IFERROR(J144+MATCH(P277,J277:N277,0)-1,"")</f>
        <v/>
      </c>
      <c r="R277">
        <f>IF(Q277="","",MIN(J277:N277))</f>
        <v/>
      </c>
      <c r="S277">
        <f>IFERROR(J144+MATCH(R277,J277:N277,0)-1,"")</f>
        <v/>
      </c>
      <c r="T277">
        <f>IFERROR(AVERAGE(J277:N277),"")</f>
        <v/>
      </c>
      <c r="U277">
        <f>IFERROR(STDEV(J277:N277),"")</f>
        <v/>
      </c>
      <c r="V277">
        <f>IFERROR(IF(C277="-","",IF(ISBLANK(B277),"",IF(OR(ISNUMBER(FIND("Growth",B277)),ISNUMBER(FIND("Margin",B277))),"",(J277-T277)/U277))),"")</f>
        <v/>
      </c>
      <c r="W277">
        <f>IFERROR(IF(OR(D277="-",ISBLANK(D277)),"",(K277-T277)/U277),"")</f>
        <v/>
      </c>
      <c r="X277">
        <f>IFERROR(IF(OR(E277="-",ISBLANK(E277)),"",(L277-T277)/U277),"")</f>
        <v/>
      </c>
      <c r="Y277">
        <f>IFERROR(IF(OR(F277="-",ISBLANK(F277)),"",(M277-T277)/U277),"")</f>
        <v/>
      </c>
      <c r="Z277">
        <f>IFERROR(IF(OR(G277="-",ISBLANK(G277)),"",(N277-T277)/U277),"")</f>
        <v/>
      </c>
      <c r="AA277">
        <f>IF(MAX(MAX(V277:Z277),ABS(MIN(V277:Z277)))=ABS(MIN(V277:Z277)),MIN(V277:Z277),MAX(V277:Z277))</f>
        <v/>
      </c>
      <c r="AB277">
        <f>IFERROR(V144+MATCH(AA277,V277:Z277,0)-1,"")</f>
        <v/>
      </c>
      <c r="AC277">
        <f>IF(AB277&lt;&gt;"",IF(S277=AB277,"Low",IF(AB277=Q277,"High","")),"")</f>
        <v/>
      </c>
      <c r="AE277">
        <f>IF(ISNUMBER(MATCH("N/A",J277:N277,0)),"",IFERROR((5 * SUMPRODUCT(J144:N144,J277:N277) - PRODUCT(SUM(J144:N144),SUM(J277:N277))) / ((5 * SUM((J144^2)+(K144^2)+(L144^2)+(M144^2)+(N144^2))) - SUM(J144:N144)^2),""))</f>
        <v/>
      </c>
      <c r="AF277">
        <f>IFERROR(CORREL(J144:N144,J277:N277),"")</f>
        <v/>
      </c>
      <c r="AZ277">
        <f>IF(Q277=S277,0,1)</f>
        <v/>
      </c>
      <c r="BA277">
        <f>IF(AZ277=1,IF(Q277="","",IF(Q277=N144,"Yes","No")),"")</f>
        <v/>
      </c>
      <c r="BB277">
        <f>IF(BA277="Yes",P277,"")</f>
        <v/>
      </c>
      <c r="BC277">
        <f>IF(AZ277=1,IF(S277="","",IF(S277=N144,"Yes","No")),"")</f>
        <v/>
      </c>
      <c r="BD277">
        <f>IF(BC277="Yes",R277,"")</f>
        <v/>
      </c>
      <c r="BE277">
        <f>IFERROR(IF(SIGN(AE277)=1,"Increasing",IF(SIGN(AE277)=-1,"Decreasing","")),"")</f>
        <v/>
      </c>
      <c r="BF277">
        <f>IF(OR(AND(BE277="Increasing",BA277="Yes"),AND(BE277="Decreasing",BC277="Yes")),"Yes","No")</f>
        <v/>
      </c>
      <c r="BG277">
        <f>IF(I277="pos_trend","Yes","No")</f>
        <v/>
      </c>
      <c r="BH277">
        <f>IF(AF277&lt;&gt;"",IF(ABS(AF277)&gt;0.8,"Yes","No"),"")</f>
        <v/>
      </c>
    </row>
    <row r="278" spans="1:60">
      <c r="I278">
        <f>IF(AND(K278&gt; J278, L278&gt; K278, M278&gt; L278, N278&gt; M278), "pos_trend", IF(AND(K278&lt; J278, L278&lt; K278, M278&lt; L278, N278&lt; M278), "neg_trend", "N/A"))</f>
        <v/>
      </c>
      <c r="J278">
        <f>IFERROR(IF(TRIM(C278)="-", "N/A", IF(RIGHT(C278,1)=")",IF(RIGHT(C278,2)="T)",-1000000000000*VALUE(MID(C278,2,LEN(C278)-3)),IF(RIGHT(C278,2)="M)",-1000000*VALUE(MID(C278,2,LEN(C278)-3)),IF(RIGHT(C278,2)="B)",-1000000000*VALUE(MID(C278,2,LEN(C278)-3)),IF(RIGHT(C278,2)="k)",-1000*VALUE(MID(C278,2,LEN(C278)-3)),VALUE(SUBSTITUTE(C278,",","")))))),IF(RIGHT(C278,1)="T",1000000000000*VALUE(LEFT(C278,LEN(C278)-1)),IF(RIGHT(C278,1)="M",1000000*VALUE(LEFT(C278,LEN(C278)-1)),IF(RIGHT(C278,1)="B",1000000000*VALUE(LEFT(C278,LEN(C278)-1)),IF(RIGHT(C278,1)="%",0.01*VALUE(LEFT(C278,LEN(C278)-1)),IF(RIGHT(C278,1)="k",1000*VALUE(LEFT(C278,LEN(C278)-1)),VALUE(SUBSTITUTE(C278,",",""))))))))),"N/A")</f>
        <v/>
      </c>
      <c r="K278">
        <f>IFERROR(IF(TRIM(D278)="-", "N/A", IF(RIGHT(D278,1)=")",IF(RIGHT(D278,2)="T)",-1000000000000*VALUE(MID(D278,2,LEN(D278)-3)),IF(RIGHT(D278,2)="M)",-1000000*VALUE(MID(D278,2,LEN(D278)-3)),IF(RIGHT(D278,2)="B)",-1000000000*VALUE(MID(D278,2,LEN(D278)-3)),IF(RIGHT(D278,2)="k)",-1000*VALUE(MID(D278,2,LEN(D278)-3)),VALUE(SUBSTITUTE(D278,",","")))))),IF(RIGHT(D278,1)="T",1000000000000*VALUE(LEFT(D278,LEN(D278)-1)),IF(RIGHT(D278,1)="M",1000000*VALUE(LEFT(D278,LEN(D278)-1)),IF(RIGHT(D278,1)="B",1000000000*VALUE(LEFT(D278,LEN(D278)-1)),IF(RIGHT(D278,1)="%",0.01*VALUE(LEFT(D278,LEN(D278)-1)),IF(RIGHT(D278,1)="k",1000*VALUE(LEFT(D278,LEN(D278)-1)),VALUE(SUBSTITUTE(D278,",",""))))))))),"N/A")</f>
        <v/>
      </c>
      <c r="L278">
        <f>IFERROR(IF(TRIM(E278)="-", "N/A", IF(RIGHT(E278,1)=")",IF(RIGHT(E278,2)="T)",-1000000000000*VALUE(MID(E278,2,LEN(E278)-3)),IF(RIGHT(E278,2)="M)",-1000000*VALUE(MID(E278,2,LEN(E278)-3)),IF(RIGHT(E278,2)="B)",-1000000000*VALUE(MID(E278,2,LEN(E278)-3)),IF(RIGHT(E278,2)="k)",-1000*VALUE(MID(E278,2,LEN(E278)-3)),VALUE(SUBSTITUTE(E278,",","")))))),IF(RIGHT(E278,1)="T",1000000000000*VALUE(LEFT(E278,LEN(E278)-1)),IF(RIGHT(E278,1)="M",1000000*VALUE(LEFT(E278,LEN(E278)-1)),IF(RIGHT(E278,1)="B",1000000000*VALUE(LEFT(E278,LEN(E278)-1)),IF(RIGHT(E278,1)="%",0.01*VALUE(LEFT(E278,LEN(E278)-1)),IF(RIGHT(E278,1)="k",1000*VALUE(LEFT(E278,LEN(E278)-1)),VALUE(SUBSTITUTE(E278,",",""))))))))),"N/A")</f>
        <v/>
      </c>
      <c r="M278">
        <f>IFERROR(IF(TRIM(F278)="-", "N/A", IF(RIGHT(F278,1)=")",IF(RIGHT(F278,2)="T)",-1000000000000*VALUE(MID(F278,2,LEN(F278)-3)),IF(RIGHT(F278,2)="M)",-1000000*VALUE(MID(F278,2,LEN(F278)-3)),IF(RIGHT(F278,2)="B)",-1000000000*VALUE(MID(F278,2,LEN(F278)-3)),IF(RIGHT(F278,2)="k)",-1000*VALUE(MID(F278,2,LEN(F278)-3)),VALUE(SUBSTITUTE(F278,",","")))))),IF(RIGHT(F278,1)="T",1000000000000*VALUE(LEFT(F278,LEN(F278)-1)),IF(RIGHT(F278,1)="M",1000000*VALUE(LEFT(F278,LEN(F278)-1)),IF(RIGHT(F278,1)="B",1000000000*VALUE(LEFT(F278,LEN(F278)-1)),IF(RIGHT(F278,1)="%",0.01*VALUE(LEFT(F278,LEN(F278)-1)),IF(RIGHT(F278,1)="k",1000*VALUE(LEFT(F278,LEN(F278)-1)),VALUE(SUBSTITUTE(F278,",",""))))))))),"N/A")</f>
        <v/>
      </c>
      <c r="N278">
        <f>IFERROR(IF(TRIM(G278)="-", "N/A", IF(RIGHT(G278,1)=")",IF(RIGHT(G278,2)="T)",-1000000000000*VALUE(MID(G278,2,LEN(G278)-3)),IF(RIGHT(G278,2)="M)",-1000000*VALUE(MID(G278,2,LEN(G278)-3)),IF(RIGHT(G278,2)="B)",-1000000000*VALUE(MID(G278,2,LEN(G278)-3)),IF(RIGHT(G278,2)="k)",-1000*VALUE(MID(G278,2,LEN(G278)-3)),VALUE(SUBSTITUTE(G278,",","")))))),IF(RIGHT(G278,1)="T",1000000000000*VALUE(LEFT(G278,LEN(G278)-1)),IF(RIGHT(G278,1)="M",1000000*VALUE(LEFT(G278,LEN(G278)-1)),IF(RIGHT(G278,1)="B",1000000000*VALUE(LEFT(G278,LEN(G278)-1)),IF(RIGHT(G278,1)="%",0.01*VALUE(LEFT(G278,LEN(G278)-1)),IF(RIGHT(G278,1)="k",1000*VALUE(LEFT(G278,LEN(G278)-1)),VALUE(SUBSTITUTE(G278,",",""))))))))),"N/A")</f>
        <v/>
      </c>
      <c r="P278">
        <f>MAX(J278:N278)</f>
        <v/>
      </c>
      <c r="Q278">
        <f>IFERROR(J144+MATCH(P278,J278:N278,0)-1,"")</f>
        <v/>
      </c>
      <c r="R278">
        <f>IF(Q278="","",MIN(J278:N278))</f>
        <v/>
      </c>
      <c r="S278">
        <f>IFERROR(J144+MATCH(R278,J278:N278,0)-1,"")</f>
        <v/>
      </c>
      <c r="T278">
        <f>IFERROR(AVERAGE(J278:N278),"")</f>
        <v/>
      </c>
      <c r="U278">
        <f>IFERROR(STDEV(J278:N278),"")</f>
        <v/>
      </c>
      <c r="V278">
        <f>IFERROR(IF(C278="-","",IF(ISBLANK(B278),"",IF(OR(ISNUMBER(FIND("Growth",B278)),ISNUMBER(FIND("Margin",B278))),"",(J278-T278)/U278))),"")</f>
        <v/>
      </c>
      <c r="W278">
        <f>IFERROR(IF(OR(D278="-",ISBLANK(D278)),"",(K278-T278)/U278),"")</f>
        <v/>
      </c>
      <c r="X278">
        <f>IFERROR(IF(OR(E278="-",ISBLANK(E278)),"",(L278-T278)/U278),"")</f>
        <v/>
      </c>
      <c r="Y278">
        <f>IFERROR(IF(OR(F278="-",ISBLANK(F278)),"",(M278-T278)/U278),"")</f>
        <v/>
      </c>
      <c r="Z278">
        <f>IFERROR(IF(OR(G278="-",ISBLANK(G278)),"",(N278-T278)/U278),"")</f>
        <v/>
      </c>
      <c r="AA278">
        <f>IF(MAX(MAX(V278:Z278),ABS(MIN(V278:Z278)))=ABS(MIN(V278:Z278)),MIN(V278:Z278),MAX(V278:Z278))</f>
        <v/>
      </c>
      <c r="AB278">
        <f>IFERROR(V144+MATCH(AA278,V278:Z278,0)-1,"")</f>
        <v/>
      </c>
      <c r="AC278">
        <f>IF(AB278&lt;&gt;"",IF(S278=AB278,"Low",IF(AB278=Q278,"High","")),"")</f>
        <v/>
      </c>
      <c r="AE278">
        <f>IF(ISNUMBER(MATCH("N/A",J278:N278,0)),"",IFERROR((5 * SUMPRODUCT(J144:N144,J278:N278) - PRODUCT(SUM(J144:N144),SUM(J278:N278))) / ((5 * SUM((J144^2)+(K144^2)+(L144^2)+(M144^2)+(N144^2))) - SUM(J144:N144)^2),""))</f>
        <v/>
      </c>
      <c r="AF278">
        <f>IFERROR(CORREL(J144:N144,J278:N278),"")</f>
        <v/>
      </c>
      <c r="AZ278">
        <f>IF(Q278=S278,0,1)</f>
        <v/>
      </c>
      <c r="BA278">
        <f>IF(AZ278=1,IF(Q278="","",IF(Q278=N144,"Yes","No")),"")</f>
        <v/>
      </c>
      <c r="BB278">
        <f>IF(BA278="Yes",P278,"")</f>
        <v/>
      </c>
      <c r="BC278">
        <f>IF(AZ278=1,IF(S278="","",IF(S278=N144,"Yes","No")),"")</f>
        <v/>
      </c>
      <c r="BD278">
        <f>IF(BC278="Yes",R278,"")</f>
        <v/>
      </c>
      <c r="BE278">
        <f>IFERROR(IF(SIGN(AE278)=1,"Increasing",IF(SIGN(AE278)=-1,"Decreasing","")),"")</f>
        <v/>
      </c>
      <c r="BF278">
        <f>IF(OR(AND(BE278="Increasing",BA278="Yes"),AND(BE278="Decreasing",BC278="Yes")),"Yes","No")</f>
        <v/>
      </c>
      <c r="BG278">
        <f>IF(I278="pos_trend","Yes","No")</f>
        <v/>
      </c>
      <c r="BH278">
        <f>IF(AF278&lt;&gt;"",IF(ABS(AF278)&gt;0.8,"Yes","No"),"")</f>
        <v/>
      </c>
    </row>
    <row r="279" spans="1:60">
      <c r="I279">
        <f>IF(AND(K279&gt; J279, L279&gt; K279, M279&gt; L279, N279&gt; M279), "pos_trend", IF(AND(K279&lt; J279, L279&lt; K279, M279&lt; L279, N279&lt; M279), "neg_trend", "N/A"))</f>
        <v/>
      </c>
      <c r="J279">
        <f>IFERROR(IF(TRIM(C279)="-", "N/A", IF(RIGHT(C279,1)=")",IF(RIGHT(C279,2)="T)",-1000000000000*VALUE(MID(C279,2,LEN(C279)-3)),IF(RIGHT(C279,2)="M)",-1000000*VALUE(MID(C279,2,LEN(C279)-3)),IF(RIGHT(C279,2)="B)",-1000000000*VALUE(MID(C279,2,LEN(C279)-3)),IF(RIGHT(C279,2)="k)",-1000*VALUE(MID(C279,2,LEN(C279)-3)),VALUE(SUBSTITUTE(C279,",","")))))),IF(RIGHT(C279,1)="T",1000000000000*VALUE(LEFT(C279,LEN(C279)-1)),IF(RIGHT(C279,1)="M",1000000*VALUE(LEFT(C279,LEN(C279)-1)),IF(RIGHT(C279,1)="B",1000000000*VALUE(LEFT(C279,LEN(C279)-1)),IF(RIGHT(C279,1)="%",0.01*VALUE(LEFT(C279,LEN(C279)-1)),IF(RIGHT(C279,1)="k",1000*VALUE(LEFT(C279,LEN(C279)-1)),VALUE(SUBSTITUTE(C279,",",""))))))))),"N/A")</f>
        <v/>
      </c>
      <c r="K279">
        <f>IFERROR(IF(TRIM(D279)="-", "N/A", IF(RIGHT(D279,1)=")",IF(RIGHT(D279,2)="T)",-1000000000000*VALUE(MID(D279,2,LEN(D279)-3)),IF(RIGHT(D279,2)="M)",-1000000*VALUE(MID(D279,2,LEN(D279)-3)),IF(RIGHT(D279,2)="B)",-1000000000*VALUE(MID(D279,2,LEN(D279)-3)),IF(RIGHT(D279,2)="k)",-1000*VALUE(MID(D279,2,LEN(D279)-3)),VALUE(SUBSTITUTE(D279,",","")))))),IF(RIGHT(D279,1)="T",1000000000000*VALUE(LEFT(D279,LEN(D279)-1)),IF(RIGHT(D279,1)="M",1000000*VALUE(LEFT(D279,LEN(D279)-1)),IF(RIGHT(D279,1)="B",1000000000*VALUE(LEFT(D279,LEN(D279)-1)),IF(RIGHT(D279,1)="%",0.01*VALUE(LEFT(D279,LEN(D279)-1)),IF(RIGHT(D279,1)="k",1000*VALUE(LEFT(D279,LEN(D279)-1)),VALUE(SUBSTITUTE(D279,",",""))))))))),"N/A")</f>
        <v/>
      </c>
      <c r="L279">
        <f>IFERROR(IF(TRIM(E279)="-", "N/A", IF(RIGHT(E279,1)=")",IF(RIGHT(E279,2)="T)",-1000000000000*VALUE(MID(E279,2,LEN(E279)-3)),IF(RIGHT(E279,2)="M)",-1000000*VALUE(MID(E279,2,LEN(E279)-3)),IF(RIGHT(E279,2)="B)",-1000000000*VALUE(MID(E279,2,LEN(E279)-3)),IF(RIGHT(E279,2)="k)",-1000*VALUE(MID(E279,2,LEN(E279)-3)),VALUE(SUBSTITUTE(E279,",","")))))),IF(RIGHT(E279,1)="T",1000000000000*VALUE(LEFT(E279,LEN(E279)-1)),IF(RIGHT(E279,1)="M",1000000*VALUE(LEFT(E279,LEN(E279)-1)),IF(RIGHT(E279,1)="B",1000000000*VALUE(LEFT(E279,LEN(E279)-1)),IF(RIGHT(E279,1)="%",0.01*VALUE(LEFT(E279,LEN(E279)-1)),IF(RIGHT(E279,1)="k",1000*VALUE(LEFT(E279,LEN(E279)-1)),VALUE(SUBSTITUTE(E279,",",""))))))))),"N/A")</f>
        <v/>
      </c>
      <c r="M279">
        <f>IFERROR(IF(TRIM(F279)="-", "N/A", IF(RIGHT(F279,1)=")",IF(RIGHT(F279,2)="T)",-1000000000000*VALUE(MID(F279,2,LEN(F279)-3)),IF(RIGHT(F279,2)="M)",-1000000*VALUE(MID(F279,2,LEN(F279)-3)),IF(RIGHT(F279,2)="B)",-1000000000*VALUE(MID(F279,2,LEN(F279)-3)),IF(RIGHT(F279,2)="k)",-1000*VALUE(MID(F279,2,LEN(F279)-3)),VALUE(SUBSTITUTE(F279,",","")))))),IF(RIGHT(F279,1)="T",1000000000000*VALUE(LEFT(F279,LEN(F279)-1)),IF(RIGHT(F279,1)="M",1000000*VALUE(LEFT(F279,LEN(F279)-1)),IF(RIGHT(F279,1)="B",1000000000*VALUE(LEFT(F279,LEN(F279)-1)),IF(RIGHT(F279,1)="%",0.01*VALUE(LEFT(F279,LEN(F279)-1)),IF(RIGHT(F279,1)="k",1000*VALUE(LEFT(F279,LEN(F279)-1)),VALUE(SUBSTITUTE(F279,",",""))))))))),"N/A")</f>
        <v/>
      </c>
      <c r="N279">
        <f>IFERROR(IF(TRIM(G279)="-", "N/A", IF(RIGHT(G279,1)=")",IF(RIGHT(G279,2)="T)",-1000000000000*VALUE(MID(G279,2,LEN(G279)-3)),IF(RIGHT(G279,2)="M)",-1000000*VALUE(MID(G279,2,LEN(G279)-3)),IF(RIGHT(G279,2)="B)",-1000000000*VALUE(MID(G279,2,LEN(G279)-3)),IF(RIGHT(G279,2)="k)",-1000*VALUE(MID(G279,2,LEN(G279)-3)),VALUE(SUBSTITUTE(G279,",","")))))),IF(RIGHT(G279,1)="T",1000000000000*VALUE(LEFT(G279,LEN(G279)-1)),IF(RIGHT(G279,1)="M",1000000*VALUE(LEFT(G279,LEN(G279)-1)),IF(RIGHT(G279,1)="B",1000000000*VALUE(LEFT(G279,LEN(G279)-1)),IF(RIGHT(G279,1)="%",0.01*VALUE(LEFT(G279,LEN(G279)-1)),IF(RIGHT(G279,1)="k",1000*VALUE(LEFT(G279,LEN(G279)-1)),VALUE(SUBSTITUTE(G279,",",""))))))))),"N/A")</f>
        <v/>
      </c>
      <c r="P279">
        <f>MAX(J279:N279)</f>
        <v/>
      </c>
      <c r="Q279">
        <f>IFERROR(J144+MATCH(P279,J279:N279,0)-1,"")</f>
        <v/>
      </c>
      <c r="R279">
        <f>IF(Q279="","",MIN(J279:N279))</f>
        <v/>
      </c>
      <c r="S279">
        <f>IFERROR(J144+MATCH(R279,J279:N279,0)-1,"")</f>
        <v/>
      </c>
      <c r="T279">
        <f>IFERROR(AVERAGE(J279:N279),"")</f>
        <v/>
      </c>
      <c r="U279">
        <f>IFERROR(STDEV(J279:N279),"")</f>
        <v/>
      </c>
      <c r="V279">
        <f>IFERROR(IF(C279="-","",IF(ISBLANK(B279),"",IF(OR(ISNUMBER(FIND("Growth",B279)),ISNUMBER(FIND("Margin",B279))),"",(J279-T279)/U279))),"")</f>
        <v/>
      </c>
      <c r="W279">
        <f>IFERROR(IF(OR(D279="-",ISBLANK(D279)),"",(K279-T279)/U279),"")</f>
        <v/>
      </c>
      <c r="X279">
        <f>IFERROR(IF(OR(E279="-",ISBLANK(E279)),"",(L279-T279)/U279),"")</f>
        <v/>
      </c>
      <c r="Y279">
        <f>IFERROR(IF(OR(F279="-",ISBLANK(F279)),"",(M279-T279)/U279),"")</f>
        <v/>
      </c>
      <c r="Z279">
        <f>IFERROR(IF(OR(G279="-",ISBLANK(G279)),"",(N279-T279)/U279),"")</f>
        <v/>
      </c>
      <c r="AA279">
        <f>IF(MAX(MAX(V279:Z279),ABS(MIN(V279:Z279)))=ABS(MIN(V279:Z279)),MIN(V279:Z279),MAX(V279:Z279))</f>
        <v/>
      </c>
      <c r="AB279">
        <f>IFERROR(V144+MATCH(AA279,V279:Z279,0)-1,"")</f>
        <v/>
      </c>
      <c r="AC279">
        <f>IF(AB279&lt;&gt;"",IF(S279=AB279,"Low",IF(AB279=Q279,"High","")),"")</f>
        <v/>
      </c>
      <c r="AE279">
        <f>IF(ISNUMBER(MATCH("N/A",J279:N279,0)),"",IFERROR((5 * SUMPRODUCT(J144:N144,J279:N279) - PRODUCT(SUM(J144:N144),SUM(J279:N279))) / ((5 * SUM((J144^2)+(K144^2)+(L144^2)+(M144^2)+(N144^2))) - SUM(J144:N144)^2),""))</f>
        <v/>
      </c>
      <c r="AF279">
        <f>IFERROR(CORREL(J144:N144,J279:N279),"")</f>
        <v/>
      </c>
      <c r="AZ279">
        <f>IF(Q279=S279,0,1)</f>
        <v/>
      </c>
      <c r="BA279">
        <f>IF(AZ279=1,IF(Q279="","",IF(Q279=N144,"Yes","No")),"")</f>
        <v/>
      </c>
      <c r="BB279">
        <f>IF(BA279="Yes",P279,"")</f>
        <v/>
      </c>
      <c r="BC279">
        <f>IF(AZ279=1,IF(S279="","",IF(S279=N144,"Yes","No")),"")</f>
        <v/>
      </c>
      <c r="BD279">
        <f>IF(BC279="Yes",R279,"")</f>
        <v/>
      </c>
      <c r="BE279">
        <f>IFERROR(IF(SIGN(AE279)=1,"Increasing",IF(SIGN(AE279)=-1,"Decreasing","")),"")</f>
        <v/>
      </c>
      <c r="BF279">
        <f>IF(OR(AND(BE279="Increasing",BA279="Yes"),AND(BE279="Decreasing",BC279="Yes")),"Yes","No")</f>
        <v/>
      </c>
      <c r="BG279">
        <f>IF(I279="pos_trend","Yes","No")</f>
        <v/>
      </c>
      <c r="BH279">
        <f>IF(AF279&lt;&gt;"",IF(ABS(AF279)&gt;0.8,"Yes","No"),"")</f>
        <v/>
      </c>
    </row>
    <row r="280" spans="1:60">
      <c r="I280">
        <f>IF(AND(K280&gt; J280, L280&gt; K280, M280&gt; L280, N280&gt; M280), "pos_trend", IF(AND(K280&lt; J280, L280&lt; K280, M280&lt; L280, N280&lt; M280), "neg_trend", "N/A"))</f>
        <v/>
      </c>
      <c r="J280">
        <f>IFERROR(IF(TRIM(C280)="-", "N/A", IF(RIGHT(C280,1)=")",IF(RIGHT(C280,2)="T)",-1000000000000*VALUE(MID(C280,2,LEN(C280)-3)),IF(RIGHT(C280,2)="M)",-1000000*VALUE(MID(C280,2,LEN(C280)-3)),IF(RIGHT(C280,2)="B)",-1000000000*VALUE(MID(C280,2,LEN(C280)-3)),IF(RIGHT(C280,2)="k)",-1000*VALUE(MID(C280,2,LEN(C280)-3)),VALUE(SUBSTITUTE(C280,",","")))))),IF(RIGHT(C280,1)="T",1000000000000*VALUE(LEFT(C280,LEN(C280)-1)),IF(RIGHT(C280,1)="M",1000000*VALUE(LEFT(C280,LEN(C280)-1)),IF(RIGHT(C280,1)="B",1000000000*VALUE(LEFT(C280,LEN(C280)-1)),IF(RIGHT(C280,1)="%",0.01*VALUE(LEFT(C280,LEN(C280)-1)),IF(RIGHT(C280,1)="k",1000*VALUE(LEFT(C280,LEN(C280)-1)),VALUE(SUBSTITUTE(C280,",",""))))))))),"N/A")</f>
        <v/>
      </c>
      <c r="K280">
        <f>IFERROR(IF(TRIM(D280)="-", "N/A", IF(RIGHT(D280,1)=")",IF(RIGHT(D280,2)="T)",-1000000000000*VALUE(MID(D280,2,LEN(D280)-3)),IF(RIGHT(D280,2)="M)",-1000000*VALUE(MID(D280,2,LEN(D280)-3)),IF(RIGHT(D280,2)="B)",-1000000000*VALUE(MID(D280,2,LEN(D280)-3)),IF(RIGHT(D280,2)="k)",-1000*VALUE(MID(D280,2,LEN(D280)-3)),VALUE(SUBSTITUTE(D280,",","")))))),IF(RIGHT(D280,1)="T",1000000000000*VALUE(LEFT(D280,LEN(D280)-1)),IF(RIGHT(D280,1)="M",1000000*VALUE(LEFT(D280,LEN(D280)-1)),IF(RIGHT(D280,1)="B",1000000000*VALUE(LEFT(D280,LEN(D280)-1)),IF(RIGHT(D280,1)="%",0.01*VALUE(LEFT(D280,LEN(D280)-1)),IF(RIGHT(D280,1)="k",1000*VALUE(LEFT(D280,LEN(D280)-1)),VALUE(SUBSTITUTE(D280,",",""))))))))),"N/A")</f>
        <v/>
      </c>
      <c r="L280">
        <f>IFERROR(IF(TRIM(E280)="-", "N/A", IF(RIGHT(E280,1)=")",IF(RIGHT(E280,2)="T)",-1000000000000*VALUE(MID(E280,2,LEN(E280)-3)),IF(RIGHT(E280,2)="M)",-1000000*VALUE(MID(E280,2,LEN(E280)-3)),IF(RIGHT(E280,2)="B)",-1000000000*VALUE(MID(E280,2,LEN(E280)-3)),IF(RIGHT(E280,2)="k)",-1000*VALUE(MID(E280,2,LEN(E280)-3)),VALUE(SUBSTITUTE(E280,",","")))))),IF(RIGHT(E280,1)="T",1000000000000*VALUE(LEFT(E280,LEN(E280)-1)),IF(RIGHT(E280,1)="M",1000000*VALUE(LEFT(E280,LEN(E280)-1)),IF(RIGHT(E280,1)="B",1000000000*VALUE(LEFT(E280,LEN(E280)-1)),IF(RIGHT(E280,1)="%",0.01*VALUE(LEFT(E280,LEN(E280)-1)),IF(RIGHT(E280,1)="k",1000*VALUE(LEFT(E280,LEN(E280)-1)),VALUE(SUBSTITUTE(E280,",",""))))))))),"N/A")</f>
        <v/>
      </c>
      <c r="M280">
        <f>IFERROR(IF(TRIM(F280)="-", "N/A", IF(RIGHT(F280,1)=")",IF(RIGHT(F280,2)="T)",-1000000000000*VALUE(MID(F280,2,LEN(F280)-3)),IF(RIGHT(F280,2)="M)",-1000000*VALUE(MID(F280,2,LEN(F280)-3)),IF(RIGHT(F280,2)="B)",-1000000000*VALUE(MID(F280,2,LEN(F280)-3)),IF(RIGHT(F280,2)="k)",-1000*VALUE(MID(F280,2,LEN(F280)-3)),VALUE(SUBSTITUTE(F280,",","")))))),IF(RIGHT(F280,1)="T",1000000000000*VALUE(LEFT(F280,LEN(F280)-1)),IF(RIGHT(F280,1)="M",1000000*VALUE(LEFT(F280,LEN(F280)-1)),IF(RIGHT(F280,1)="B",1000000000*VALUE(LEFT(F280,LEN(F280)-1)),IF(RIGHT(F280,1)="%",0.01*VALUE(LEFT(F280,LEN(F280)-1)),IF(RIGHT(F280,1)="k",1000*VALUE(LEFT(F280,LEN(F280)-1)),VALUE(SUBSTITUTE(F280,",",""))))))))),"N/A")</f>
        <v/>
      </c>
      <c r="N280">
        <f>IFERROR(IF(TRIM(G280)="-", "N/A", IF(RIGHT(G280,1)=")",IF(RIGHT(G280,2)="T)",-1000000000000*VALUE(MID(G280,2,LEN(G280)-3)),IF(RIGHT(G280,2)="M)",-1000000*VALUE(MID(G280,2,LEN(G280)-3)),IF(RIGHT(G280,2)="B)",-1000000000*VALUE(MID(G280,2,LEN(G280)-3)),IF(RIGHT(G280,2)="k)",-1000*VALUE(MID(G280,2,LEN(G280)-3)),VALUE(SUBSTITUTE(G280,",","")))))),IF(RIGHT(G280,1)="T",1000000000000*VALUE(LEFT(G280,LEN(G280)-1)),IF(RIGHT(G280,1)="M",1000000*VALUE(LEFT(G280,LEN(G280)-1)),IF(RIGHT(G280,1)="B",1000000000*VALUE(LEFT(G280,LEN(G280)-1)),IF(RIGHT(G280,1)="%",0.01*VALUE(LEFT(G280,LEN(G280)-1)),IF(RIGHT(G280,1)="k",1000*VALUE(LEFT(G280,LEN(G280)-1)),VALUE(SUBSTITUTE(G280,",",""))))))))),"N/A")</f>
        <v/>
      </c>
      <c r="P280">
        <f>MAX(J280:N280)</f>
        <v/>
      </c>
      <c r="Q280">
        <f>IFERROR(J144+MATCH(P280,J280:N280,0)-1,"")</f>
        <v/>
      </c>
      <c r="R280">
        <f>IF(Q280="","",MIN(J280:N280))</f>
        <v/>
      </c>
      <c r="S280">
        <f>IFERROR(J144+MATCH(R280,J280:N280,0)-1,"")</f>
        <v/>
      </c>
      <c r="T280">
        <f>IFERROR(AVERAGE(J280:N280),"")</f>
        <v/>
      </c>
      <c r="U280">
        <f>IFERROR(STDEV(J280:N280),"")</f>
        <v/>
      </c>
      <c r="V280">
        <f>IFERROR(IF(C280="-","",IF(ISBLANK(B280),"",IF(OR(ISNUMBER(FIND("Growth",B280)),ISNUMBER(FIND("Margin",B280))),"",(J280-T280)/U280))),"")</f>
        <v/>
      </c>
      <c r="W280">
        <f>IFERROR(IF(OR(D280="-",ISBLANK(D280)),"",(K280-T280)/U280),"")</f>
        <v/>
      </c>
      <c r="X280">
        <f>IFERROR(IF(OR(E280="-",ISBLANK(E280)),"",(L280-T280)/U280),"")</f>
        <v/>
      </c>
      <c r="Y280">
        <f>IFERROR(IF(OR(F280="-",ISBLANK(F280)),"",(M280-T280)/U280),"")</f>
        <v/>
      </c>
      <c r="Z280">
        <f>IFERROR(IF(OR(G280="-",ISBLANK(G280)),"",(N280-T280)/U280),"")</f>
        <v/>
      </c>
      <c r="AA280">
        <f>IF(MAX(MAX(V280:Z280),ABS(MIN(V280:Z280)))=ABS(MIN(V280:Z280)),MIN(V280:Z280),MAX(V280:Z280))</f>
        <v/>
      </c>
      <c r="AB280">
        <f>IFERROR(V144+MATCH(AA280,V280:Z280,0)-1,"")</f>
        <v/>
      </c>
      <c r="AC280">
        <f>IF(AB280&lt;&gt;"",IF(S280=AB280,"Low",IF(AB280=Q280,"High","")),"")</f>
        <v/>
      </c>
      <c r="AE280">
        <f>IF(ISNUMBER(MATCH("N/A",J280:N280,0)),"",IFERROR((5 * SUMPRODUCT(J144:N144,J280:N280) - PRODUCT(SUM(J144:N144),SUM(J280:N280))) / ((5 * SUM((J144^2)+(K144^2)+(L144^2)+(M144^2)+(N144^2))) - SUM(J144:N144)^2),""))</f>
        <v/>
      </c>
      <c r="AF280">
        <f>IFERROR(CORREL(J144:N144,J280:N280),"")</f>
        <v/>
      </c>
      <c r="AZ280">
        <f>IF(Q280=S280,0,1)</f>
        <v/>
      </c>
      <c r="BA280">
        <f>IF(AZ280=1,IF(Q280="","",IF(Q280=N144,"Yes","No")),"")</f>
        <v/>
      </c>
      <c r="BB280">
        <f>IF(BA280="Yes",P280,"")</f>
        <v/>
      </c>
      <c r="BC280">
        <f>IF(AZ280=1,IF(S280="","",IF(S280=N144,"Yes","No")),"")</f>
        <v/>
      </c>
      <c r="BD280">
        <f>IF(BC280="Yes",R280,"")</f>
        <v/>
      </c>
      <c r="BE280">
        <f>IFERROR(IF(SIGN(AE280)=1,"Increasing",IF(SIGN(AE280)=-1,"Decreasing","")),"")</f>
        <v/>
      </c>
      <c r="BF280">
        <f>IF(OR(AND(BE280="Increasing",BA280="Yes"),AND(BE280="Decreasing",BC280="Yes")),"Yes","No")</f>
        <v/>
      </c>
      <c r="BG280">
        <f>IF(I280="pos_trend","Yes","No")</f>
        <v/>
      </c>
      <c r="BH280">
        <f>IF(AF280&lt;&gt;"",IF(ABS(AF280)&gt;0.8,"Yes","No"),"")</f>
        <v/>
      </c>
    </row>
    <row r="281" spans="1:60">
      <c r="I281">
        <f>IF(AND(K281&gt; J281, L281&gt; K281, M281&gt; L281, N281&gt; M281), "pos_trend", IF(AND(K281&lt; J281, L281&lt; K281, M281&lt; L281, N281&lt; M281), "neg_trend", "N/A"))</f>
        <v/>
      </c>
      <c r="J281">
        <f>IFERROR(IF(TRIM(C281)="-", "N/A", IF(RIGHT(C281,1)=")",IF(RIGHT(C281,2)="T)",-1000000000000*VALUE(MID(C281,2,LEN(C281)-3)),IF(RIGHT(C281,2)="M)",-1000000*VALUE(MID(C281,2,LEN(C281)-3)),IF(RIGHT(C281,2)="B)",-1000000000*VALUE(MID(C281,2,LEN(C281)-3)),IF(RIGHT(C281,2)="k)",-1000*VALUE(MID(C281,2,LEN(C281)-3)),VALUE(SUBSTITUTE(C281,",","")))))),IF(RIGHT(C281,1)="T",1000000000000*VALUE(LEFT(C281,LEN(C281)-1)),IF(RIGHT(C281,1)="M",1000000*VALUE(LEFT(C281,LEN(C281)-1)),IF(RIGHT(C281,1)="B",1000000000*VALUE(LEFT(C281,LEN(C281)-1)),IF(RIGHT(C281,1)="%",0.01*VALUE(LEFT(C281,LEN(C281)-1)),IF(RIGHT(C281,1)="k",1000*VALUE(LEFT(C281,LEN(C281)-1)),VALUE(SUBSTITUTE(C281,",",""))))))))),"N/A")</f>
        <v/>
      </c>
      <c r="K281">
        <f>IFERROR(IF(TRIM(D281)="-", "N/A", IF(RIGHT(D281,1)=")",IF(RIGHT(D281,2)="T)",-1000000000000*VALUE(MID(D281,2,LEN(D281)-3)),IF(RIGHT(D281,2)="M)",-1000000*VALUE(MID(D281,2,LEN(D281)-3)),IF(RIGHT(D281,2)="B)",-1000000000*VALUE(MID(D281,2,LEN(D281)-3)),IF(RIGHT(D281,2)="k)",-1000*VALUE(MID(D281,2,LEN(D281)-3)),VALUE(SUBSTITUTE(D281,",","")))))),IF(RIGHT(D281,1)="T",1000000000000*VALUE(LEFT(D281,LEN(D281)-1)),IF(RIGHT(D281,1)="M",1000000*VALUE(LEFT(D281,LEN(D281)-1)),IF(RIGHT(D281,1)="B",1000000000*VALUE(LEFT(D281,LEN(D281)-1)),IF(RIGHT(D281,1)="%",0.01*VALUE(LEFT(D281,LEN(D281)-1)),IF(RIGHT(D281,1)="k",1000*VALUE(LEFT(D281,LEN(D281)-1)),VALUE(SUBSTITUTE(D281,",",""))))))))),"N/A")</f>
        <v/>
      </c>
      <c r="L281">
        <f>IFERROR(IF(TRIM(E281)="-", "N/A", IF(RIGHT(E281,1)=")",IF(RIGHT(E281,2)="T)",-1000000000000*VALUE(MID(E281,2,LEN(E281)-3)),IF(RIGHT(E281,2)="M)",-1000000*VALUE(MID(E281,2,LEN(E281)-3)),IF(RIGHT(E281,2)="B)",-1000000000*VALUE(MID(E281,2,LEN(E281)-3)),IF(RIGHT(E281,2)="k)",-1000*VALUE(MID(E281,2,LEN(E281)-3)),VALUE(SUBSTITUTE(E281,",","")))))),IF(RIGHT(E281,1)="T",1000000000000*VALUE(LEFT(E281,LEN(E281)-1)),IF(RIGHT(E281,1)="M",1000000*VALUE(LEFT(E281,LEN(E281)-1)),IF(RIGHT(E281,1)="B",1000000000*VALUE(LEFT(E281,LEN(E281)-1)),IF(RIGHT(E281,1)="%",0.01*VALUE(LEFT(E281,LEN(E281)-1)),IF(RIGHT(E281,1)="k",1000*VALUE(LEFT(E281,LEN(E281)-1)),VALUE(SUBSTITUTE(E281,",",""))))))))),"N/A")</f>
        <v/>
      </c>
      <c r="M281">
        <f>IFERROR(IF(TRIM(F281)="-", "N/A", IF(RIGHT(F281,1)=")",IF(RIGHT(F281,2)="T)",-1000000000000*VALUE(MID(F281,2,LEN(F281)-3)),IF(RIGHT(F281,2)="M)",-1000000*VALUE(MID(F281,2,LEN(F281)-3)),IF(RIGHT(F281,2)="B)",-1000000000*VALUE(MID(F281,2,LEN(F281)-3)),IF(RIGHT(F281,2)="k)",-1000*VALUE(MID(F281,2,LEN(F281)-3)),VALUE(SUBSTITUTE(F281,",","")))))),IF(RIGHT(F281,1)="T",1000000000000*VALUE(LEFT(F281,LEN(F281)-1)),IF(RIGHT(F281,1)="M",1000000*VALUE(LEFT(F281,LEN(F281)-1)),IF(RIGHT(F281,1)="B",1000000000*VALUE(LEFT(F281,LEN(F281)-1)),IF(RIGHT(F281,1)="%",0.01*VALUE(LEFT(F281,LEN(F281)-1)),IF(RIGHT(F281,1)="k",1000*VALUE(LEFT(F281,LEN(F281)-1)),VALUE(SUBSTITUTE(F281,",",""))))))))),"N/A")</f>
        <v/>
      </c>
      <c r="N281">
        <f>IFERROR(IF(TRIM(G281)="-", "N/A", IF(RIGHT(G281,1)=")",IF(RIGHT(G281,2)="T)",-1000000000000*VALUE(MID(G281,2,LEN(G281)-3)),IF(RIGHT(G281,2)="M)",-1000000*VALUE(MID(G281,2,LEN(G281)-3)),IF(RIGHT(G281,2)="B)",-1000000000*VALUE(MID(G281,2,LEN(G281)-3)),IF(RIGHT(G281,2)="k)",-1000*VALUE(MID(G281,2,LEN(G281)-3)),VALUE(SUBSTITUTE(G281,",","")))))),IF(RIGHT(G281,1)="T",1000000000000*VALUE(LEFT(G281,LEN(G281)-1)),IF(RIGHT(G281,1)="M",1000000*VALUE(LEFT(G281,LEN(G281)-1)),IF(RIGHT(G281,1)="B",1000000000*VALUE(LEFT(G281,LEN(G281)-1)),IF(RIGHT(G281,1)="%",0.01*VALUE(LEFT(G281,LEN(G281)-1)),IF(RIGHT(G281,1)="k",1000*VALUE(LEFT(G281,LEN(G281)-1)),VALUE(SUBSTITUTE(G281,",",""))))))))),"N/A")</f>
        <v/>
      </c>
      <c r="P281">
        <f>MAX(J281:N281)</f>
        <v/>
      </c>
      <c r="Q281">
        <f>IFERROR(J144+MATCH(P281,J281:N281,0)-1,"")</f>
        <v/>
      </c>
      <c r="R281">
        <f>IF(Q281="","",MIN(J281:N281))</f>
        <v/>
      </c>
      <c r="S281">
        <f>IFERROR(J144+MATCH(R281,J281:N281,0)-1,"")</f>
        <v/>
      </c>
      <c r="T281">
        <f>IFERROR(AVERAGE(J281:N281),"")</f>
        <v/>
      </c>
      <c r="U281">
        <f>IFERROR(STDEV(J281:N281),"")</f>
        <v/>
      </c>
      <c r="V281">
        <f>IFERROR(IF(C281="-","",IF(ISBLANK(B281),"",IF(OR(ISNUMBER(FIND("Growth",B281)),ISNUMBER(FIND("Margin",B281))),"",(J281-T281)/U281))),"")</f>
        <v/>
      </c>
      <c r="W281">
        <f>IFERROR(IF(OR(D281="-",ISBLANK(D281)),"",(K281-T281)/U281),"")</f>
        <v/>
      </c>
      <c r="X281">
        <f>IFERROR(IF(OR(E281="-",ISBLANK(E281)),"",(L281-T281)/U281),"")</f>
        <v/>
      </c>
      <c r="Y281">
        <f>IFERROR(IF(OR(F281="-",ISBLANK(F281)),"",(M281-T281)/U281),"")</f>
        <v/>
      </c>
      <c r="Z281">
        <f>IFERROR(IF(OR(G281="-",ISBLANK(G281)),"",(N281-T281)/U281),"")</f>
        <v/>
      </c>
      <c r="AA281">
        <f>IF(MAX(MAX(V281:Z281),ABS(MIN(V281:Z281)))=ABS(MIN(V281:Z281)),MIN(V281:Z281),MAX(V281:Z281))</f>
        <v/>
      </c>
      <c r="AB281">
        <f>IFERROR(V144+MATCH(AA281,V281:Z281,0)-1,"")</f>
        <v/>
      </c>
      <c r="AC281">
        <f>IF(AB281&lt;&gt;"",IF(S281=AB281,"Low",IF(AB281=Q281,"High","")),"")</f>
        <v/>
      </c>
      <c r="AE281">
        <f>IF(ISNUMBER(MATCH("N/A",J281:N281,0)),"",IFERROR((5 * SUMPRODUCT(J144:N144,J281:N281) - PRODUCT(SUM(J144:N144),SUM(J281:N281))) / ((5 * SUM((J144^2)+(K144^2)+(L144^2)+(M144^2)+(N144^2))) - SUM(J144:N144)^2),""))</f>
        <v/>
      </c>
      <c r="AF281">
        <f>IFERROR(CORREL(J144:N144,J281:N281),"")</f>
        <v/>
      </c>
      <c r="AZ281">
        <f>IF(Q281=S281,0,1)</f>
        <v/>
      </c>
      <c r="BA281">
        <f>IF(AZ281=1,IF(Q281="","",IF(Q281=N144,"Yes","No")),"")</f>
        <v/>
      </c>
      <c r="BB281">
        <f>IF(BA281="Yes",P281,"")</f>
        <v/>
      </c>
      <c r="BC281">
        <f>IF(AZ281=1,IF(S281="","",IF(S281=N144,"Yes","No")),"")</f>
        <v/>
      </c>
      <c r="BD281">
        <f>IF(BC281="Yes",R281,"")</f>
        <v/>
      </c>
      <c r="BE281">
        <f>IFERROR(IF(SIGN(AE281)=1,"Increasing",IF(SIGN(AE281)=-1,"Decreasing","")),"")</f>
        <v/>
      </c>
      <c r="BF281">
        <f>IF(OR(AND(BE281="Increasing",BA281="Yes"),AND(BE281="Decreasing",BC281="Yes")),"Yes","No")</f>
        <v/>
      </c>
      <c r="BG281">
        <f>IF(I281="pos_trend","Yes","No")</f>
        <v/>
      </c>
      <c r="BH281">
        <f>IF(AF281&lt;&gt;"",IF(ABS(AF281)&gt;0.8,"Yes","No"),"")</f>
        <v/>
      </c>
    </row>
    <row r="282" spans="1:60">
      <c r="I282">
        <f>IF(AND(K282&gt; J282, L282&gt; K282, M282&gt; L282, N282&gt; M282), "pos_trend", IF(AND(K282&lt; J282, L282&lt; K282, M282&lt; L282, N282&lt; M282), "neg_trend", "N/A"))</f>
        <v/>
      </c>
      <c r="J282">
        <f>IFERROR(IF(TRIM(C282)="-", "N/A", IF(RIGHT(C282,1)=")",IF(RIGHT(C282,2)="T)",-1000000000000*VALUE(MID(C282,2,LEN(C282)-3)),IF(RIGHT(C282,2)="M)",-1000000*VALUE(MID(C282,2,LEN(C282)-3)),IF(RIGHT(C282,2)="B)",-1000000000*VALUE(MID(C282,2,LEN(C282)-3)),IF(RIGHT(C282,2)="k)",-1000*VALUE(MID(C282,2,LEN(C282)-3)),VALUE(SUBSTITUTE(C282,",","")))))),IF(RIGHT(C282,1)="T",1000000000000*VALUE(LEFT(C282,LEN(C282)-1)),IF(RIGHT(C282,1)="M",1000000*VALUE(LEFT(C282,LEN(C282)-1)),IF(RIGHT(C282,1)="B",1000000000*VALUE(LEFT(C282,LEN(C282)-1)),IF(RIGHT(C282,1)="%",0.01*VALUE(LEFT(C282,LEN(C282)-1)),IF(RIGHT(C282,1)="k",1000*VALUE(LEFT(C282,LEN(C282)-1)),VALUE(SUBSTITUTE(C282,",",""))))))))),"N/A")</f>
        <v/>
      </c>
      <c r="K282">
        <f>IFERROR(IF(TRIM(D282)="-", "N/A", IF(RIGHT(D282,1)=")",IF(RIGHT(D282,2)="T)",-1000000000000*VALUE(MID(D282,2,LEN(D282)-3)),IF(RIGHT(D282,2)="M)",-1000000*VALUE(MID(D282,2,LEN(D282)-3)),IF(RIGHT(D282,2)="B)",-1000000000*VALUE(MID(D282,2,LEN(D282)-3)),IF(RIGHT(D282,2)="k)",-1000*VALUE(MID(D282,2,LEN(D282)-3)),VALUE(SUBSTITUTE(D282,",","")))))),IF(RIGHT(D282,1)="T",1000000000000*VALUE(LEFT(D282,LEN(D282)-1)),IF(RIGHT(D282,1)="M",1000000*VALUE(LEFT(D282,LEN(D282)-1)),IF(RIGHT(D282,1)="B",1000000000*VALUE(LEFT(D282,LEN(D282)-1)),IF(RIGHT(D282,1)="%",0.01*VALUE(LEFT(D282,LEN(D282)-1)),IF(RIGHT(D282,1)="k",1000*VALUE(LEFT(D282,LEN(D282)-1)),VALUE(SUBSTITUTE(D282,",",""))))))))),"N/A")</f>
        <v/>
      </c>
      <c r="L282">
        <f>IFERROR(IF(TRIM(E282)="-", "N/A", IF(RIGHT(E282,1)=")",IF(RIGHT(E282,2)="T)",-1000000000000*VALUE(MID(E282,2,LEN(E282)-3)),IF(RIGHT(E282,2)="M)",-1000000*VALUE(MID(E282,2,LEN(E282)-3)),IF(RIGHT(E282,2)="B)",-1000000000*VALUE(MID(E282,2,LEN(E282)-3)),IF(RIGHT(E282,2)="k)",-1000*VALUE(MID(E282,2,LEN(E282)-3)),VALUE(SUBSTITUTE(E282,",","")))))),IF(RIGHT(E282,1)="T",1000000000000*VALUE(LEFT(E282,LEN(E282)-1)),IF(RIGHT(E282,1)="M",1000000*VALUE(LEFT(E282,LEN(E282)-1)),IF(RIGHT(E282,1)="B",1000000000*VALUE(LEFT(E282,LEN(E282)-1)),IF(RIGHT(E282,1)="%",0.01*VALUE(LEFT(E282,LEN(E282)-1)),IF(RIGHT(E282,1)="k",1000*VALUE(LEFT(E282,LEN(E282)-1)),VALUE(SUBSTITUTE(E282,",",""))))))))),"N/A")</f>
        <v/>
      </c>
      <c r="M282">
        <f>IFERROR(IF(TRIM(F282)="-", "N/A", IF(RIGHT(F282,1)=")",IF(RIGHT(F282,2)="T)",-1000000000000*VALUE(MID(F282,2,LEN(F282)-3)),IF(RIGHT(F282,2)="M)",-1000000*VALUE(MID(F282,2,LEN(F282)-3)),IF(RIGHT(F282,2)="B)",-1000000000*VALUE(MID(F282,2,LEN(F282)-3)),IF(RIGHT(F282,2)="k)",-1000*VALUE(MID(F282,2,LEN(F282)-3)),VALUE(SUBSTITUTE(F282,",","")))))),IF(RIGHT(F282,1)="T",1000000000000*VALUE(LEFT(F282,LEN(F282)-1)),IF(RIGHT(F282,1)="M",1000000*VALUE(LEFT(F282,LEN(F282)-1)),IF(RIGHT(F282,1)="B",1000000000*VALUE(LEFT(F282,LEN(F282)-1)),IF(RIGHT(F282,1)="%",0.01*VALUE(LEFT(F282,LEN(F282)-1)),IF(RIGHT(F282,1)="k",1000*VALUE(LEFT(F282,LEN(F282)-1)),VALUE(SUBSTITUTE(F282,",",""))))))))),"N/A")</f>
        <v/>
      </c>
      <c r="N282">
        <f>IFERROR(IF(TRIM(G282)="-", "N/A", IF(RIGHT(G282,1)=")",IF(RIGHT(G282,2)="T)",-1000000000000*VALUE(MID(G282,2,LEN(G282)-3)),IF(RIGHT(G282,2)="M)",-1000000*VALUE(MID(G282,2,LEN(G282)-3)),IF(RIGHT(G282,2)="B)",-1000000000*VALUE(MID(G282,2,LEN(G282)-3)),IF(RIGHT(G282,2)="k)",-1000*VALUE(MID(G282,2,LEN(G282)-3)),VALUE(SUBSTITUTE(G282,",","")))))),IF(RIGHT(G282,1)="T",1000000000000*VALUE(LEFT(G282,LEN(G282)-1)),IF(RIGHT(G282,1)="M",1000000*VALUE(LEFT(G282,LEN(G282)-1)),IF(RIGHT(G282,1)="B",1000000000*VALUE(LEFT(G282,LEN(G282)-1)),IF(RIGHT(G282,1)="%",0.01*VALUE(LEFT(G282,LEN(G282)-1)),IF(RIGHT(G282,1)="k",1000*VALUE(LEFT(G282,LEN(G282)-1)),VALUE(SUBSTITUTE(G282,",",""))))))))),"N/A")</f>
        <v/>
      </c>
      <c r="P282">
        <f>MAX(J282:N282)</f>
        <v/>
      </c>
      <c r="Q282">
        <f>IFERROR(J144+MATCH(P282,J282:N282,0)-1,"")</f>
        <v/>
      </c>
      <c r="R282">
        <f>IF(Q282="","",MIN(J282:N282))</f>
        <v/>
      </c>
      <c r="S282">
        <f>IFERROR(J144+MATCH(R282,J282:N282,0)-1,"")</f>
        <v/>
      </c>
      <c r="T282">
        <f>IFERROR(AVERAGE(J282:N282),"")</f>
        <v/>
      </c>
      <c r="U282">
        <f>IFERROR(STDEV(J282:N282),"")</f>
        <v/>
      </c>
      <c r="V282">
        <f>IFERROR(IF(C282="-","",IF(ISBLANK(B282),"",IF(OR(ISNUMBER(FIND("Growth",B282)),ISNUMBER(FIND("Margin",B282))),"",(J282-T282)/U282))),"")</f>
        <v/>
      </c>
      <c r="W282">
        <f>IFERROR(IF(OR(D282="-",ISBLANK(D282)),"",(K282-T282)/U282),"")</f>
        <v/>
      </c>
      <c r="X282">
        <f>IFERROR(IF(OR(E282="-",ISBLANK(E282)),"",(L282-T282)/U282),"")</f>
        <v/>
      </c>
      <c r="Y282">
        <f>IFERROR(IF(OR(F282="-",ISBLANK(F282)),"",(M282-T282)/U282),"")</f>
        <v/>
      </c>
      <c r="Z282">
        <f>IFERROR(IF(OR(G282="-",ISBLANK(G282)),"",(N282-T282)/U282),"")</f>
        <v/>
      </c>
      <c r="AA282">
        <f>IF(MAX(MAX(V282:Z282),ABS(MIN(V282:Z282)))=ABS(MIN(V282:Z282)),MIN(V282:Z282),MAX(V282:Z282))</f>
        <v/>
      </c>
      <c r="AB282">
        <f>IFERROR(V144+MATCH(AA282,V282:Z282,0)-1,"")</f>
        <v/>
      </c>
      <c r="AC282">
        <f>IF(AB282&lt;&gt;"",IF(S282=AB282,"Low",IF(AB282=Q282,"High","")),"")</f>
        <v/>
      </c>
      <c r="AE282">
        <f>IF(ISNUMBER(MATCH("N/A",J282:N282,0)),"",IFERROR((5 * SUMPRODUCT(J144:N144,J282:N282) - PRODUCT(SUM(J144:N144),SUM(J282:N282))) / ((5 * SUM((J144^2)+(K144^2)+(L144^2)+(M144^2)+(N144^2))) - SUM(J144:N144)^2),""))</f>
        <v/>
      </c>
      <c r="AF282">
        <f>IFERROR(CORREL(J144:N144,J282:N282),"")</f>
        <v/>
      </c>
      <c r="AZ282">
        <f>IF(Q282=S282,0,1)</f>
        <v/>
      </c>
      <c r="BA282">
        <f>IF(AZ282=1,IF(Q282="","",IF(Q282=N144,"Yes","No")),"")</f>
        <v/>
      </c>
      <c r="BB282">
        <f>IF(BA282="Yes",P282,"")</f>
        <v/>
      </c>
      <c r="BC282">
        <f>IF(AZ282=1,IF(S282="","",IF(S282=N144,"Yes","No")),"")</f>
        <v/>
      </c>
      <c r="BD282">
        <f>IF(BC282="Yes",R282,"")</f>
        <v/>
      </c>
      <c r="BE282">
        <f>IFERROR(IF(SIGN(AE282)=1,"Increasing",IF(SIGN(AE282)=-1,"Decreasing","")),"")</f>
        <v/>
      </c>
      <c r="BF282">
        <f>IF(OR(AND(BE282="Increasing",BA282="Yes"),AND(BE282="Decreasing",BC282="Yes")),"Yes","No")</f>
        <v/>
      </c>
      <c r="BG282">
        <f>IF(I282="pos_trend","Yes","No")</f>
        <v/>
      </c>
      <c r="BH282">
        <f>IF(AF282&lt;&gt;"",IF(ABS(AF282)&gt;0.8,"Yes","No"),"")</f>
        <v/>
      </c>
    </row>
    <row r="283" spans="1:60">
      <c r="I283">
        <f>IF(AND(K283&gt; J283, L283&gt; K283, M283&gt; L283, N283&gt; M283), "pos_trend", IF(AND(K283&lt; J283, L283&lt; K283, M283&lt; L283, N283&lt; M283), "neg_trend", "N/A"))</f>
        <v/>
      </c>
      <c r="J283">
        <f>IFERROR(IF(TRIM(C283)="-", "N/A", IF(RIGHT(C283,1)=")",IF(RIGHT(C283,2)="T)",-1000000000000*VALUE(MID(C283,2,LEN(C283)-3)),IF(RIGHT(C283,2)="M)",-1000000*VALUE(MID(C283,2,LEN(C283)-3)),IF(RIGHT(C283,2)="B)",-1000000000*VALUE(MID(C283,2,LEN(C283)-3)),IF(RIGHT(C283,2)="k)",-1000*VALUE(MID(C283,2,LEN(C283)-3)),VALUE(SUBSTITUTE(C283,",","")))))),IF(RIGHT(C283,1)="T",1000000000000*VALUE(LEFT(C283,LEN(C283)-1)),IF(RIGHT(C283,1)="M",1000000*VALUE(LEFT(C283,LEN(C283)-1)),IF(RIGHT(C283,1)="B",1000000000*VALUE(LEFT(C283,LEN(C283)-1)),IF(RIGHT(C283,1)="%",0.01*VALUE(LEFT(C283,LEN(C283)-1)),IF(RIGHT(C283,1)="k",1000*VALUE(LEFT(C283,LEN(C283)-1)),VALUE(SUBSTITUTE(C283,",",""))))))))),"N/A")</f>
        <v/>
      </c>
      <c r="K283">
        <f>IFERROR(IF(TRIM(D283)="-", "N/A", IF(RIGHT(D283,1)=")",IF(RIGHT(D283,2)="T)",-1000000000000*VALUE(MID(D283,2,LEN(D283)-3)),IF(RIGHT(D283,2)="M)",-1000000*VALUE(MID(D283,2,LEN(D283)-3)),IF(RIGHT(D283,2)="B)",-1000000000*VALUE(MID(D283,2,LEN(D283)-3)),IF(RIGHT(D283,2)="k)",-1000*VALUE(MID(D283,2,LEN(D283)-3)),VALUE(SUBSTITUTE(D283,",","")))))),IF(RIGHT(D283,1)="T",1000000000000*VALUE(LEFT(D283,LEN(D283)-1)),IF(RIGHT(D283,1)="M",1000000*VALUE(LEFT(D283,LEN(D283)-1)),IF(RIGHT(D283,1)="B",1000000000*VALUE(LEFT(D283,LEN(D283)-1)),IF(RIGHT(D283,1)="%",0.01*VALUE(LEFT(D283,LEN(D283)-1)),IF(RIGHT(D283,1)="k",1000*VALUE(LEFT(D283,LEN(D283)-1)),VALUE(SUBSTITUTE(D283,",",""))))))))),"N/A")</f>
        <v/>
      </c>
      <c r="L283">
        <f>IFERROR(IF(TRIM(E283)="-", "N/A", IF(RIGHT(E283,1)=")",IF(RIGHT(E283,2)="T)",-1000000000000*VALUE(MID(E283,2,LEN(E283)-3)),IF(RIGHT(E283,2)="M)",-1000000*VALUE(MID(E283,2,LEN(E283)-3)),IF(RIGHT(E283,2)="B)",-1000000000*VALUE(MID(E283,2,LEN(E283)-3)),IF(RIGHT(E283,2)="k)",-1000*VALUE(MID(E283,2,LEN(E283)-3)),VALUE(SUBSTITUTE(E283,",","")))))),IF(RIGHT(E283,1)="T",1000000000000*VALUE(LEFT(E283,LEN(E283)-1)),IF(RIGHT(E283,1)="M",1000000*VALUE(LEFT(E283,LEN(E283)-1)),IF(RIGHT(E283,1)="B",1000000000*VALUE(LEFT(E283,LEN(E283)-1)),IF(RIGHT(E283,1)="%",0.01*VALUE(LEFT(E283,LEN(E283)-1)),IF(RIGHT(E283,1)="k",1000*VALUE(LEFT(E283,LEN(E283)-1)),VALUE(SUBSTITUTE(E283,",",""))))))))),"N/A")</f>
        <v/>
      </c>
      <c r="M283">
        <f>IFERROR(IF(TRIM(F283)="-", "N/A", IF(RIGHT(F283,1)=")",IF(RIGHT(F283,2)="T)",-1000000000000*VALUE(MID(F283,2,LEN(F283)-3)),IF(RIGHT(F283,2)="M)",-1000000*VALUE(MID(F283,2,LEN(F283)-3)),IF(RIGHT(F283,2)="B)",-1000000000*VALUE(MID(F283,2,LEN(F283)-3)),IF(RIGHT(F283,2)="k)",-1000*VALUE(MID(F283,2,LEN(F283)-3)),VALUE(SUBSTITUTE(F283,",","")))))),IF(RIGHT(F283,1)="T",1000000000000*VALUE(LEFT(F283,LEN(F283)-1)),IF(RIGHT(F283,1)="M",1000000*VALUE(LEFT(F283,LEN(F283)-1)),IF(RIGHT(F283,1)="B",1000000000*VALUE(LEFT(F283,LEN(F283)-1)),IF(RIGHT(F283,1)="%",0.01*VALUE(LEFT(F283,LEN(F283)-1)),IF(RIGHT(F283,1)="k",1000*VALUE(LEFT(F283,LEN(F283)-1)),VALUE(SUBSTITUTE(F283,",",""))))))))),"N/A")</f>
        <v/>
      </c>
      <c r="N283">
        <f>IFERROR(IF(TRIM(G283)="-", "N/A", IF(RIGHT(G283,1)=")",IF(RIGHT(G283,2)="T)",-1000000000000*VALUE(MID(G283,2,LEN(G283)-3)),IF(RIGHT(G283,2)="M)",-1000000*VALUE(MID(G283,2,LEN(G283)-3)),IF(RIGHT(G283,2)="B)",-1000000000*VALUE(MID(G283,2,LEN(G283)-3)),IF(RIGHT(G283,2)="k)",-1000*VALUE(MID(G283,2,LEN(G283)-3)),VALUE(SUBSTITUTE(G283,",","")))))),IF(RIGHT(G283,1)="T",1000000000000*VALUE(LEFT(G283,LEN(G283)-1)),IF(RIGHT(G283,1)="M",1000000*VALUE(LEFT(G283,LEN(G283)-1)),IF(RIGHT(G283,1)="B",1000000000*VALUE(LEFT(G283,LEN(G283)-1)),IF(RIGHT(G283,1)="%",0.01*VALUE(LEFT(G283,LEN(G283)-1)),IF(RIGHT(G283,1)="k",1000*VALUE(LEFT(G283,LEN(G283)-1)),VALUE(SUBSTITUTE(G283,",",""))))))))),"N/A")</f>
        <v/>
      </c>
      <c r="P283">
        <f>MAX(J283:N283)</f>
        <v/>
      </c>
      <c r="Q283">
        <f>IFERROR(J144+MATCH(P283,J283:N283,0)-1,"")</f>
        <v/>
      </c>
      <c r="R283">
        <f>IF(Q283="","",MIN(J283:N283))</f>
        <v/>
      </c>
      <c r="S283">
        <f>IFERROR(J144+MATCH(R283,J283:N283,0)-1,"")</f>
        <v/>
      </c>
      <c r="T283">
        <f>IFERROR(AVERAGE(J283:N283),"")</f>
        <v/>
      </c>
      <c r="U283">
        <f>IFERROR(STDEV(J283:N283),"")</f>
        <v/>
      </c>
      <c r="V283">
        <f>IFERROR(IF(C283="-","",IF(ISBLANK(B283),"",IF(OR(ISNUMBER(FIND("Growth",B283)),ISNUMBER(FIND("Margin",B283))),"",(J283-T283)/U283))),"")</f>
        <v/>
      </c>
      <c r="W283">
        <f>IFERROR(IF(OR(D283="-",ISBLANK(D283)),"",(K283-T283)/U283),"")</f>
        <v/>
      </c>
      <c r="X283">
        <f>IFERROR(IF(OR(E283="-",ISBLANK(E283)),"",(L283-T283)/U283),"")</f>
        <v/>
      </c>
      <c r="Y283">
        <f>IFERROR(IF(OR(F283="-",ISBLANK(F283)),"",(M283-T283)/U283),"")</f>
        <v/>
      </c>
      <c r="Z283">
        <f>IFERROR(IF(OR(G283="-",ISBLANK(G283)),"",(N283-T283)/U283),"")</f>
        <v/>
      </c>
      <c r="AA283">
        <f>IF(MAX(MAX(V283:Z283),ABS(MIN(V283:Z283)))=ABS(MIN(V283:Z283)),MIN(V283:Z283),MAX(V283:Z283))</f>
        <v/>
      </c>
      <c r="AB283">
        <f>IFERROR(V144+MATCH(AA283,V283:Z283,0)-1,"")</f>
        <v/>
      </c>
      <c r="AC283">
        <f>IF(AB283&lt;&gt;"",IF(S283=AB283,"Low",IF(AB283=Q283,"High","")),"")</f>
        <v/>
      </c>
      <c r="AE283">
        <f>IF(ISNUMBER(MATCH("N/A",J283:N283,0)),"",IFERROR((5 * SUMPRODUCT(J144:N144,J283:N283) - PRODUCT(SUM(J144:N144),SUM(J283:N283))) / ((5 * SUM((J144^2)+(K144^2)+(L144^2)+(M144^2)+(N144^2))) - SUM(J144:N144)^2),""))</f>
        <v/>
      </c>
      <c r="AF283">
        <f>IFERROR(CORREL(J144:N144,J283:N283),"")</f>
        <v/>
      </c>
      <c r="AZ283">
        <f>IF(Q283=S283,0,1)</f>
        <v/>
      </c>
      <c r="BA283">
        <f>IF(AZ283=1,IF(Q283="","",IF(Q283=N144,"Yes","No")),"")</f>
        <v/>
      </c>
      <c r="BB283">
        <f>IF(BA283="Yes",P283,"")</f>
        <v/>
      </c>
      <c r="BC283">
        <f>IF(AZ283=1,IF(S283="","",IF(S283=N144,"Yes","No")),"")</f>
        <v/>
      </c>
      <c r="BD283">
        <f>IF(BC283="Yes",R283,"")</f>
        <v/>
      </c>
      <c r="BE283">
        <f>IFERROR(IF(SIGN(AE283)=1,"Increasing",IF(SIGN(AE283)=-1,"Decreasing","")),"")</f>
        <v/>
      </c>
      <c r="BF283">
        <f>IF(OR(AND(BE283="Increasing",BA283="Yes"),AND(BE283="Decreasing",BC283="Yes")),"Yes","No")</f>
        <v/>
      </c>
      <c r="BG283">
        <f>IF(I283="pos_trend","Yes","No")</f>
        <v/>
      </c>
      <c r="BH283">
        <f>IF(AF283&lt;&gt;"",IF(ABS(AF283)&gt;0.8,"Yes","No"),"")</f>
        <v/>
      </c>
    </row>
    <row r="284" spans="1:60">
      <c r="I284">
        <f>IF(AND(K284&gt; J284, L284&gt; K284, M284&gt; L284, N284&gt; M284), "pos_trend", IF(AND(K284&lt; J284, L284&lt; K284, M284&lt; L284, N284&lt; M284), "neg_trend", "N/A"))</f>
        <v/>
      </c>
      <c r="J284">
        <f>IFERROR(IF(TRIM(C284)="-", "N/A", IF(RIGHT(C284,1)=")",IF(RIGHT(C284,2)="T)",-1000000000000*VALUE(MID(C284,2,LEN(C284)-3)),IF(RIGHT(C284,2)="M)",-1000000*VALUE(MID(C284,2,LEN(C284)-3)),IF(RIGHT(C284,2)="B)",-1000000000*VALUE(MID(C284,2,LEN(C284)-3)),IF(RIGHT(C284,2)="k)",-1000*VALUE(MID(C284,2,LEN(C284)-3)),VALUE(SUBSTITUTE(C284,",","")))))),IF(RIGHT(C284,1)="T",1000000000000*VALUE(LEFT(C284,LEN(C284)-1)),IF(RIGHT(C284,1)="M",1000000*VALUE(LEFT(C284,LEN(C284)-1)),IF(RIGHT(C284,1)="B",1000000000*VALUE(LEFT(C284,LEN(C284)-1)),IF(RIGHT(C284,1)="%",0.01*VALUE(LEFT(C284,LEN(C284)-1)),IF(RIGHT(C284,1)="k",1000*VALUE(LEFT(C284,LEN(C284)-1)),VALUE(SUBSTITUTE(C284,",",""))))))))),"N/A")</f>
        <v/>
      </c>
      <c r="K284">
        <f>IFERROR(IF(TRIM(D284)="-", "N/A", IF(RIGHT(D284,1)=")",IF(RIGHT(D284,2)="T)",-1000000000000*VALUE(MID(D284,2,LEN(D284)-3)),IF(RIGHT(D284,2)="M)",-1000000*VALUE(MID(D284,2,LEN(D284)-3)),IF(RIGHT(D284,2)="B)",-1000000000*VALUE(MID(D284,2,LEN(D284)-3)),IF(RIGHT(D284,2)="k)",-1000*VALUE(MID(D284,2,LEN(D284)-3)),VALUE(SUBSTITUTE(D284,",","")))))),IF(RIGHT(D284,1)="T",1000000000000*VALUE(LEFT(D284,LEN(D284)-1)),IF(RIGHT(D284,1)="M",1000000*VALUE(LEFT(D284,LEN(D284)-1)),IF(RIGHT(D284,1)="B",1000000000*VALUE(LEFT(D284,LEN(D284)-1)),IF(RIGHT(D284,1)="%",0.01*VALUE(LEFT(D284,LEN(D284)-1)),IF(RIGHT(D284,1)="k",1000*VALUE(LEFT(D284,LEN(D284)-1)),VALUE(SUBSTITUTE(D284,",",""))))))))),"N/A")</f>
        <v/>
      </c>
      <c r="L284">
        <f>IFERROR(IF(TRIM(E284)="-", "N/A", IF(RIGHT(E284,1)=")",IF(RIGHT(E284,2)="T)",-1000000000000*VALUE(MID(E284,2,LEN(E284)-3)),IF(RIGHT(E284,2)="M)",-1000000*VALUE(MID(E284,2,LEN(E284)-3)),IF(RIGHT(E284,2)="B)",-1000000000*VALUE(MID(E284,2,LEN(E284)-3)),IF(RIGHT(E284,2)="k)",-1000*VALUE(MID(E284,2,LEN(E284)-3)),VALUE(SUBSTITUTE(E284,",","")))))),IF(RIGHT(E284,1)="T",1000000000000*VALUE(LEFT(E284,LEN(E284)-1)),IF(RIGHT(E284,1)="M",1000000*VALUE(LEFT(E284,LEN(E284)-1)),IF(RIGHT(E284,1)="B",1000000000*VALUE(LEFT(E284,LEN(E284)-1)),IF(RIGHT(E284,1)="%",0.01*VALUE(LEFT(E284,LEN(E284)-1)),IF(RIGHT(E284,1)="k",1000*VALUE(LEFT(E284,LEN(E284)-1)),VALUE(SUBSTITUTE(E284,",",""))))))))),"N/A")</f>
        <v/>
      </c>
      <c r="M284">
        <f>IFERROR(IF(TRIM(F284)="-", "N/A", IF(RIGHT(F284,1)=")",IF(RIGHT(F284,2)="T)",-1000000000000*VALUE(MID(F284,2,LEN(F284)-3)),IF(RIGHT(F284,2)="M)",-1000000*VALUE(MID(F284,2,LEN(F284)-3)),IF(RIGHT(F284,2)="B)",-1000000000*VALUE(MID(F284,2,LEN(F284)-3)),IF(RIGHT(F284,2)="k)",-1000*VALUE(MID(F284,2,LEN(F284)-3)),VALUE(SUBSTITUTE(F284,",","")))))),IF(RIGHT(F284,1)="T",1000000000000*VALUE(LEFT(F284,LEN(F284)-1)),IF(RIGHT(F284,1)="M",1000000*VALUE(LEFT(F284,LEN(F284)-1)),IF(RIGHT(F284,1)="B",1000000000*VALUE(LEFT(F284,LEN(F284)-1)),IF(RIGHT(F284,1)="%",0.01*VALUE(LEFT(F284,LEN(F284)-1)),IF(RIGHT(F284,1)="k",1000*VALUE(LEFT(F284,LEN(F284)-1)),VALUE(SUBSTITUTE(F284,",",""))))))))),"N/A")</f>
        <v/>
      </c>
      <c r="N284">
        <f>IFERROR(IF(TRIM(G284)="-", "N/A", IF(RIGHT(G284,1)=")",IF(RIGHT(G284,2)="T)",-1000000000000*VALUE(MID(G284,2,LEN(G284)-3)),IF(RIGHT(G284,2)="M)",-1000000*VALUE(MID(G284,2,LEN(G284)-3)),IF(RIGHT(G284,2)="B)",-1000000000*VALUE(MID(G284,2,LEN(G284)-3)),IF(RIGHT(G284,2)="k)",-1000*VALUE(MID(G284,2,LEN(G284)-3)),VALUE(SUBSTITUTE(G284,",","")))))),IF(RIGHT(G284,1)="T",1000000000000*VALUE(LEFT(G284,LEN(G284)-1)),IF(RIGHT(G284,1)="M",1000000*VALUE(LEFT(G284,LEN(G284)-1)),IF(RIGHT(G284,1)="B",1000000000*VALUE(LEFT(G284,LEN(G284)-1)),IF(RIGHT(G284,1)="%",0.01*VALUE(LEFT(G284,LEN(G284)-1)),IF(RIGHT(G284,1)="k",1000*VALUE(LEFT(G284,LEN(G284)-1)),VALUE(SUBSTITUTE(G284,",",""))))))))),"N/A")</f>
        <v/>
      </c>
      <c r="P284">
        <f>MAX(J284:N284)</f>
        <v/>
      </c>
      <c r="Q284">
        <f>IFERROR(J144+MATCH(P284,J284:N284,0)-1,"")</f>
        <v/>
      </c>
      <c r="R284">
        <f>IF(Q284="","",MIN(J284:N284))</f>
        <v/>
      </c>
      <c r="S284">
        <f>IFERROR(J144+MATCH(R284,J284:N284,0)-1,"")</f>
        <v/>
      </c>
      <c r="T284">
        <f>IFERROR(AVERAGE(J284:N284),"")</f>
        <v/>
      </c>
      <c r="U284">
        <f>IFERROR(STDEV(J284:N284),"")</f>
        <v/>
      </c>
      <c r="V284">
        <f>IFERROR(IF(C284="-","",IF(ISBLANK(B284),"",IF(OR(ISNUMBER(FIND("Growth",B284)),ISNUMBER(FIND("Margin",B284))),"",(J284-T284)/U284))),"")</f>
        <v/>
      </c>
      <c r="W284">
        <f>IFERROR(IF(OR(D284="-",ISBLANK(D284)),"",(K284-T284)/U284),"")</f>
        <v/>
      </c>
      <c r="X284">
        <f>IFERROR(IF(OR(E284="-",ISBLANK(E284)),"",(L284-T284)/U284),"")</f>
        <v/>
      </c>
      <c r="Y284">
        <f>IFERROR(IF(OR(F284="-",ISBLANK(F284)),"",(M284-T284)/U284),"")</f>
        <v/>
      </c>
      <c r="Z284">
        <f>IFERROR(IF(OR(G284="-",ISBLANK(G284)),"",(N284-T284)/U284),"")</f>
        <v/>
      </c>
      <c r="AA284">
        <f>IF(MAX(MAX(V284:Z284),ABS(MIN(V284:Z284)))=ABS(MIN(V284:Z284)),MIN(V284:Z284),MAX(V284:Z284))</f>
        <v/>
      </c>
      <c r="AB284">
        <f>IFERROR(V144+MATCH(AA284,V284:Z284,0)-1,"")</f>
        <v/>
      </c>
      <c r="AC284">
        <f>IF(AB284&lt;&gt;"",IF(S284=AB284,"Low",IF(AB284=Q284,"High","")),"")</f>
        <v/>
      </c>
      <c r="AE284">
        <f>IF(ISNUMBER(MATCH("N/A",J284:N284,0)),"",IFERROR((5 * SUMPRODUCT(J144:N144,J284:N284) - PRODUCT(SUM(J144:N144),SUM(J284:N284))) / ((5 * SUM((J144^2)+(K144^2)+(L144^2)+(M144^2)+(N144^2))) - SUM(J144:N144)^2),""))</f>
        <v/>
      </c>
      <c r="AF284">
        <f>IFERROR(CORREL(J144:N144,J284:N284),"")</f>
        <v/>
      </c>
      <c r="AZ284">
        <f>IF(Q284=S284,0,1)</f>
        <v/>
      </c>
      <c r="BA284">
        <f>IF(AZ284=1,IF(Q284="","",IF(Q284=N144,"Yes","No")),"")</f>
        <v/>
      </c>
      <c r="BB284">
        <f>IF(BA284="Yes",P284,"")</f>
        <v/>
      </c>
      <c r="BC284">
        <f>IF(AZ284=1,IF(S284="","",IF(S284=N144,"Yes","No")),"")</f>
        <v/>
      </c>
      <c r="BD284">
        <f>IF(BC284="Yes",R284,"")</f>
        <v/>
      </c>
      <c r="BE284">
        <f>IFERROR(IF(SIGN(AE284)=1,"Increasing",IF(SIGN(AE284)=-1,"Decreasing","")),"")</f>
        <v/>
      </c>
      <c r="BF284">
        <f>IF(OR(AND(BE284="Increasing",BA284="Yes"),AND(BE284="Decreasing",BC284="Yes")),"Yes","No")</f>
        <v/>
      </c>
      <c r="BG284">
        <f>IF(I284="pos_trend","Yes","No")</f>
        <v/>
      </c>
      <c r="BH284">
        <f>IF(AF284&lt;&gt;"",IF(ABS(AF284)&gt;0.8,"Yes","No"),"")</f>
        <v/>
      </c>
    </row>
    <row r="285" spans="1:60">
      <c r="I285">
        <f>IF(AND(K285&gt; J285, L285&gt; K285, M285&gt; L285, N285&gt; M285), "pos_trend", IF(AND(K285&lt; J285, L285&lt; K285, M285&lt; L285, N285&lt; M285), "neg_trend", "N/A"))</f>
        <v/>
      </c>
      <c r="J285">
        <f>IFERROR(IF(TRIM(C285)="-", "N/A", IF(RIGHT(C285,1)=")",IF(RIGHT(C285,2)="T)",-1000000000000*VALUE(MID(C285,2,LEN(C285)-3)),IF(RIGHT(C285,2)="M)",-1000000*VALUE(MID(C285,2,LEN(C285)-3)),IF(RIGHT(C285,2)="B)",-1000000000*VALUE(MID(C285,2,LEN(C285)-3)),IF(RIGHT(C285,2)="k)",-1000*VALUE(MID(C285,2,LEN(C285)-3)),VALUE(SUBSTITUTE(C285,",","")))))),IF(RIGHT(C285,1)="T",1000000000000*VALUE(LEFT(C285,LEN(C285)-1)),IF(RIGHT(C285,1)="M",1000000*VALUE(LEFT(C285,LEN(C285)-1)),IF(RIGHT(C285,1)="B",1000000000*VALUE(LEFT(C285,LEN(C285)-1)),IF(RIGHT(C285,1)="%",0.01*VALUE(LEFT(C285,LEN(C285)-1)),IF(RIGHT(C285,1)="k",1000*VALUE(LEFT(C285,LEN(C285)-1)),VALUE(SUBSTITUTE(C285,",",""))))))))),"N/A")</f>
        <v/>
      </c>
      <c r="K285">
        <f>IFERROR(IF(TRIM(D285)="-", "N/A", IF(RIGHT(D285,1)=")",IF(RIGHT(D285,2)="T)",-1000000000000*VALUE(MID(D285,2,LEN(D285)-3)),IF(RIGHT(D285,2)="M)",-1000000*VALUE(MID(D285,2,LEN(D285)-3)),IF(RIGHT(D285,2)="B)",-1000000000*VALUE(MID(D285,2,LEN(D285)-3)),IF(RIGHT(D285,2)="k)",-1000*VALUE(MID(D285,2,LEN(D285)-3)),VALUE(SUBSTITUTE(D285,",","")))))),IF(RIGHT(D285,1)="T",1000000000000*VALUE(LEFT(D285,LEN(D285)-1)),IF(RIGHT(D285,1)="M",1000000*VALUE(LEFT(D285,LEN(D285)-1)),IF(RIGHT(D285,1)="B",1000000000*VALUE(LEFT(D285,LEN(D285)-1)),IF(RIGHT(D285,1)="%",0.01*VALUE(LEFT(D285,LEN(D285)-1)),IF(RIGHT(D285,1)="k",1000*VALUE(LEFT(D285,LEN(D285)-1)),VALUE(SUBSTITUTE(D285,",",""))))))))),"N/A")</f>
        <v/>
      </c>
      <c r="L285">
        <f>IFERROR(IF(TRIM(E285)="-", "N/A", IF(RIGHT(E285,1)=")",IF(RIGHT(E285,2)="T)",-1000000000000*VALUE(MID(E285,2,LEN(E285)-3)),IF(RIGHT(E285,2)="M)",-1000000*VALUE(MID(E285,2,LEN(E285)-3)),IF(RIGHT(E285,2)="B)",-1000000000*VALUE(MID(E285,2,LEN(E285)-3)),IF(RIGHT(E285,2)="k)",-1000*VALUE(MID(E285,2,LEN(E285)-3)),VALUE(SUBSTITUTE(E285,",","")))))),IF(RIGHT(E285,1)="T",1000000000000*VALUE(LEFT(E285,LEN(E285)-1)),IF(RIGHT(E285,1)="M",1000000*VALUE(LEFT(E285,LEN(E285)-1)),IF(RIGHT(E285,1)="B",1000000000*VALUE(LEFT(E285,LEN(E285)-1)),IF(RIGHT(E285,1)="%",0.01*VALUE(LEFT(E285,LEN(E285)-1)),IF(RIGHT(E285,1)="k",1000*VALUE(LEFT(E285,LEN(E285)-1)),VALUE(SUBSTITUTE(E285,",",""))))))))),"N/A")</f>
        <v/>
      </c>
      <c r="M285">
        <f>IFERROR(IF(TRIM(F285)="-", "N/A", IF(RIGHT(F285,1)=")",IF(RIGHT(F285,2)="T)",-1000000000000*VALUE(MID(F285,2,LEN(F285)-3)),IF(RIGHT(F285,2)="M)",-1000000*VALUE(MID(F285,2,LEN(F285)-3)),IF(RIGHT(F285,2)="B)",-1000000000*VALUE(MID(F285,2,LEN(F285)-3)),IF(RIGHT(F285,2)="k)",-1000*VALUE(MID(F285,2,LEN(F285)-3)),VALUE(SUBSTITUTE(F285,",","")))))),IF(RIGHT(F285,1)="T",1000000000000*VALUE(LEFT(F285,LEN(F285)-1)),IF(RIGHT(F285,1)="M",1000000*VALUE(LEFT(F285,LEN(F285)-1)),IF(RIGHT(F285,1)="B",1000000000*VALUE(LEFT(F285,LEN(F285)-1)),IF(RIGHT(F285,1)="%",0.01*VALUE(LEFT(F285,LEN(F285)-1)),IF(RIGHT(F285,1)="k",1000*VALUE(LEFT(F285,LEN(F285)-1)),VALUE(SUBSTITUTE(F285,",",""))))))))),"N/A")</f>
        <v/>
      </c>
      <c r="N285">
        <f>IFERROR(IF(TRIM(G285)="-", "N/A", IF(RIGHT(G285,1)=")",IF(RIGHT(G285,2)="T)",-1000000000000*VALUE(MID(G285,2,LEN(G285)-3)),IF(RIGHT(G285,2)="M)",-1000000*VALUE(MID(G285,2,LEN(G285)-3)),IF(RIGHT(G285,2)="B)",-1000000000*VALUE(MID(G285,2,LEN(G285)-3)),IF(RIGHT(G285,2)="k)",-1000*VALUE(MID(G285,2,LEN(G285)-3)),VALUE(SUBSTITUTE(G285,",","")))))),IF(RIGHT(G285,1)="T",1000000000000*VALUE(LEFT(G285,LEN(G285)-1)),IF(RIGHT(G285,1)="M",1000000*VALUE(LEFT(G285,LEN(G285)-1)),IF(RIGHT(G285,1)="B",1000000000*VALUE(LEFT(G285,LEN(G285)-1)),IF(RIGHT(G285,1)="%",0.01*VALUE(LEFT(G285,LEN(G285)-1)),IF(RIGHT(G285,1)="k",1000*VALUE(LEFT(G285,LEN(G285)-1)),VALUE(SUBSTITUTE(G285,",",""))))))))),"N/A")</f>
        <v/>
      </c>
      <c r="P285">
        <f>MAX(J285:N285)</f>
        <v/>
      </c>
      <c r="Q285">
        <f>IFERROR(J144+MATCH(P285,J285:N285,0)-1,"")</f>
        <v/>
      </c>
      <c r="R285">
        <f>IF(Q285="","",MIN(J285:N285))</f>
        <v/>
      </c>
      <c r="S285">
        <f>IFERROR(J144+MATCH(R285,J285:N285,0)-1,"")</f>
        <v/>
      </c>
      <c r="T285">
        <f>IFERROR(AVERAGE(J285:N285),"")</f>
        <v/>
      </c>
      <c r="U285">
        <f>IFERROR(STDEV(J285:N285),"")</f>
        <v/>
      </c>
      <c r="V285">
        <f>IFERROR(IF(C285="-","",IF(ISBLANK(B285),"",IF(OR(ISNUMBER(FIND("Growth",B285)),ISNUMBER(FIND("Margin",B285))),"",(J285-T285)/U285))),"")</f>
        <v/>
      </c>
      <c r="W285">
        <f>IFERROR(IF(OR(D285="-",ISBLANK(D285)),"",(K285-T285)/U285),"")</f>
        <v/>
      </c>
      <c r="X285">
        <f>IFERROR(IF(OR(E285="-",ISBLANK(E285)),"",(L285-T285)/U285),"")</f>
        <v/>
      </c>
      <c r="Y285">
        <f>IFERROR(IF(OR(F285="-",ISBLANK(F285)),"",(M285-T285)/U285),"")</f>
        <v/>
      </c>
      <c r="Z285">
        <f>IFERROR(IF(OR(G285="-",ISBLANK(G285)),"",(N285-T285)/U285),"")</f>
        <v/>
      </c>
      <c r="AA285">
        <f>IF(MAX(MAX(V285:Z285),ABS(MIN(V285:Z285)))=ABS(MIN(V285:Z285)),MIN(V285:Z285),MAX(V285:Z285))</f>
        <v/>
      </c>
      <c r="AB285">
        <f>IFERROR(V144+MATCH(AA285,V285:Z285,0)-1,"")</f>
        <v/>
      </c>
      <c r="AC285">
        <f>IF(AB285&lt;&gt;"",IF(S285=AB285,"Low",IF(AB285=Q285,"High","")),"")</f>
        <v/>
      </c>
      <c r="AE285">
        <f>IF(ISNUMBER(MATCH("N/A",J285:N285,0)),"",IFERROR((5 * SUMPRODUCT(J144:N144,J285:N285) - PRODUCT(SUM(J144:N144),SUM(J285:N285))) / ((5 * SUM((J144^2)+(K144^2)+(L144^2)+(M144^2)+(N144^2))) - SUM(J144:N144)^2),""))</f>
        <v/>
      </c>
      <c r="AF285">
        <f>IFERROR(CORREL(J144:N144,J285:N285),"")</f>
        <v/>
      </c>
      <c r="AZ285">
        <f>IF(Q285=S285,0,1)</f>
        <v/>
      </c>
      <c r="BA285">
        <f>IF(AZ285=1,IF(Q285="","",IF(Q285=N144,"Yes","No")),"")</f>
        <v/>
      </c>
      <c r="BB285">
        <f>IF(BA285="Yes",P285,"")</f>
        <v/>
      </c>
      <c r="BC285">
        <f>IF(AZ285=1,IF(S285="","",IF(S285=N144,"Yes","No")),"")</f>
        <v/>
      </c>
      <c r="BD285">
        <f>IF(BC285="Yes",R285,"")</f>
        <v/>
      </c>
      <c r="BE285">
        <f>IFERROR(IF(SIGN(AE285)=1,"Increasing",IF(SIGN(AE285)=-1,"Decreasing","")),"")</f>
        <v/>
      </c>
      <c r="BF285">
        <f>IF(OR(AND(BE285="Increasing",BA285="Yes"),AND(BE285="Decreasing",BC285="Yes")),"Yes","No")</f>
        <v/>
      </c>
      <c r="BG285">
        <f>IF(I285="pos_trend","Yes","No")</f>
        <v/>
      </c>
      <c r="BH285">
        <f>IF(AF285&lt;&gt;"",IF(ABS(AF285)&gt;0.8,"Yes","No"),"")</f>
        <v/>
      </c>
    </row>
    <row r="286" spans="1:60">
      <c r="I286">
        <f>IF(AND(K286&gt; J286, L286&gt; K286, M286&gt; L286, N286&gt; M286), "pos_trend", IF(AND(K286&lt; J286, L286&lt; K286, M286&lt; L286, N286&lt; M286), "neg_trend", "N/A"))</f>
        <v/>
      </c>
      <c r="J286">
        <f>IFERROR(IF(TRIM(C286)="-", "N/A", IF(RIGHT(C286,1)=")",IF(RIGHT(C286,2)="T)",-1000000000000*VALUE(MID(C286,2,LEN(C286)-3)),IF(RIGHT(C286,2)="M)",-1000000*VALUE(MID(C286,2,LEN(C286)-3)),IF(RIGHT(C286,2)="B)",-1000000000*VALUE(MID(C286,2,LEN(C286)-3)),IF(RIGHT(C286,2)="k)",-1000*VALUE(MID(C286,2,LEN(C286)-3)),VALUE(SUBSTITUTE(C286,",","")))))),IF(RIGHT(C286,1)="T",1000000000000*VALUE(LEFT(C286,LEN(C286)-1)),IF(RIGHT(C286,1)="M",1000000*VALUE(LEFT(C286,LEN(C286)-1)),IF(RIGHT(C286,1)="B",1000000000*VALUE(LEFT(C286,LEN(C286)-1)),IF(RIGHT(C286,1)="%",0.01*VALUE(LEFT(C286,LEN(C286)-1)),IF(RIGHT(C286,1)="k",1000*VALUE(LEFT(C286,LEN(C286)-1)),VALUE(SUBSTITUTE(C286,",",""))))))))),"N/A")</f>
        <v/>
      </c>
      <c r="K286">
        <f>IFERROR(IF(TRIM(D286)="-", "N/A", IF(RIGHT(D286,1)=")",IF(RIGHT(D286,2)="T)",-1000000000000*VALUE(MID(D286,2,LEN(D286)-3)),IF(RIGHT(D286,2)="M)",-1000000*VALUE(MID(D286,2,LEN(D286)-3)),IF(RIGHT(D286,2)="B)",-1000000000*VALUE(MID(D286,2,LEN(D286)-3)),IF(RIGHT(D286,2)="k)",-1000*VALUE(MID(D286,2,LEN(D286)-3)),VALUE(SUBSTITUTE(D286,",","")))))),IF(RIGHT(D286,1)="T",1000000000000*VALUE(LEFT(D286,LEN(D286)-1)),IF(RIGHT(D286,1)="M",1000000*VALUE(LEFT(D286,LEN(D286)-1)),IF(RIGHT(D286,1)="B",1000000000*VALUE(LEFT(D286,LEN(D286)-1)),IF(RIGHT(D286,1)="%",0.01*VALUE(LEFT(D286,LEN(D286)-1)),IF(RIGHT(D286,1)="k",1000*VALUE(LEFT(D286,LEN(D286)-1)),VALUE(SUBSTITUTE(D286,",",""))))))))),"N/A")</f>
        <v/>
      </c>
      <c r="L286">
        <f>IFERROR(IF(TRIM(E286)="-", "N/A", IF(RIGHT(E286,1)=")",IF(RIGHT(E286,2)="T)",-1000000000000*VALUE(MID(E286,2,LEN(E286)-3)),IF(RIGHT(E286,2)="M)",-1000000*VALUE(MID(E286,2,LEN(E286)-3)),IF(RIGHT(E286,2)="B)",-1000000000*VALUE(MID(E286,2,LEN(E286)-3)),IF(RIGHT(E286,2)="k)",-1000*VALUE(MID(E286,2,LEN(E286)-3)),VALUE(SUBSTITUTE(E286,",","")))))),IF(RIGHT(E286,1)="T",1000000000000*VALUE(LEFT(E286,LEN(E286)-1)),IF(RIGHT(E286,1)="M",1000000*VALUE(LEFT(E286,LEN(E286)-1)),IF(RIGHT(E286,1)="B",1000000000*VALUE(LEFT(E286,LEN(E286)-1)),IF(RIGHT(E286,1)="%",0.01*VALUE(LEFT(E286,LEN(E286)-1)),IF(RIGHT(E286,1)="k",1000*VALUE(LEFT(E286,LEN(E286)-1)),VALUE(SUBSTITUTE(E286,",",""))))))))),"N/A")</f>
        <v/>
      </c>
      <c r="M286">
        <f>IFERROR(IF(TRIM(F286)="-", "N/A", IF(RIGHT(F286,1)=")",IF(RIGHT(F286,2)="T)",-1000000000000*VALUE(MID(F286,2,LEN(F286)-3)),IF(RIGHT(F286,2)="M)",-1000000*VALUE(MID(F286,2,LEN(F286)-3)),IF(RIGHT(F286,2)="B)",-1000000000*VALUE(MID(F286,2,LEN(F286)-3)),IF(RIGHT(F286,2)="k)",-1000*VALUE(MID(F286,2,LEN(F286)-3)),VALUE(SUBSTITUTE(F286,",","")))))),IF(RIGHT(F286,1)="T",1000000000000*VALUE(LEFT(F286,LEN(F286)-1)),IF(RIGHT(F286,1)="M",1000000*VALUE(LEFT(F286,LEN(F286)-1)),IF(RIGHT(F286,1)="B",1000000000*VALUE(LEFT(F286,LEN(F286)-1)),IF(RIGHT(F286,1)="%",0.01*VALUE(LEFT(F286,LEN(F286)-1)),IF(RIGHT(F286,1)="k",1000*VALUE(LEFT(F286,LEN(F286)-1)),VALUE(SUBSTITUTE(F286,",",""))))))))),"N/A")</f>
        <v/>
      </c>
      <c r="N286">
        <f>IFERROR(IF(TRIM(G286)="-", "N/A", IF(RIGHT(G286,1)=")",IF(RIGHT(G286,2)="T)",-1000000000000*VALUE(MID(G286,2,LEN(G286)-3)),IF(RIGHT(G286,2)="M)",-1000000*VALUE(MID(G286,2,LEN(G286)-3)),IF(RIGHT(G286,2)="B)",-1000000000*VALUE(MID(G286,2,LEN(G286)-3)),IF(RIGHT(G286,2)="k)",-1000*VALUE(MID(G286,2,LEN(G286)-3)),VALUE(SUBSTITUTE(G286,",","")))))),IF(RIGHT(G286,1)="T",1000000000000*VALUE(LEFT(G286,LEN(G286)-1)),IF(RIGHT(G286,1)="M",1000000*VALUE(LEFT(G286,LEN(G286)-1)),IF(RIGHT(G286,1)="B",1000000000*VALUE(LEFT(G286,LEN(G286)-1)),IF(RIGHT(G286,1)="%",0.01*VALUE(LEFT(G286,LEN(G286)-1)),IF(RIGHT(G286,1)="k",1000*VALUE(LEFT(G286,LEN(G286)-1)),VALUE(SUBSTITUTE(G286,",",""))))))))),"N/A")</f>
        <v/>
      </c>
      <c r="P286">
        <f>MAX(J286:N286)</f>
        <v/>
      </c>
      <c r="Q286">
        <f>IFERROR(J144+MATCH(P286,J286:N286,0)-1,"")</f>
        <v/>
      </c>
      <c r="R286">
        <f>IF(Q286="","",MIN(J286:N286))</f>
        <v/>
      </c>
      <c r="S286">
        <f>IFERROR(J144+MATCH(R286,J286:N286,0)-1,"")</f>
        <v/>
      </c>
      <c r="T286">
        <f>IFERROR(AVERAGE(J286:N286),"")</f>
        <v/>
      </c>
      <c r="U286">
        <f>IFERROR(STDEV(J286:N286),"")</f>
        <v/>
      </c>
      <c r="V286">
        <f>IFERROR(IF(C286="-","",IF(ISBLANK(B286),"",IF(OR(ISNUMBER(FIND("Growth",B286)),ISNUMBER(FIND("Margin",B286))),"",(J286-T286)/U286))),"")</f>
        <v/>
      </c>
      <c r="W286">
        <f>IFERROR(IF(OR(D286="-",ISBLANK(D286)),"",(K286-T286)/U286),"")</f>
        <v/>
      </c>
      <c r="X286">
        <f>IFERROR(IF(OR(E286="-",ISBLANK(E286)),"",(L286-T286)/U286),"")</f>
        <v/>
      </c>
      <c r="Y286">
        <f>IFERROR(IF(OR(F286="-",ISBLANK(F286)),"",(M286-T286)/U286),"")</f>
        <v/>
      </c>
      <c r="Z286">
        <f>IFERROR(IF(OR(G286="-",ISBLANK(G286)),"",(N286-T286)/U286),"")</f>
        <v/>
      </c>
      <c r="AA286">
        <f>IF(MAX(MAX(V286:Z286),ABS(MIN(V286:Z286)))=ABS(MIN(V286:Z286)),MIN(V286:Z286),MAX(V286:Z286))</f>
        <v/>
      </c>
      <c r="AB286">
        <f>IFERROR(V144+MATCH(AA286,V286:Z286,0)-1,"")</f>
        <v/>
      </c>
      <c r="AC286">
        <f>IF(AB286&lt;&gt;"",IF(S286=AB286,"Low",IF(AB286=Q286,"High","")),"")</f>
        <v/>
      </c>
      <c r="AE286">
        <f>IF(ISNUMBER(MATCH("N/A",J286:N286,0)),"",IFERROR((5 * SUMPRODUCT(J144:N144,J286:N286) - PRODUCT(SUM(J144:N144),SUM(J286:N286))) / ((5 * SUM((J144^2)+(K144^2)+(L144^2)+(M144^2)+(N144^2))) - SUM(J144:N144)^2),""))</f>
        <v/>
      </c>
      <c r="AF286">
        <f>IFERROR(CORREL(J144:N144,J286:N286),"")</f>
        <v/>
      </c>
      <c r="AZ286">
        <f>IF(Q286=S286,0,1)</f>
        <v/>
      </c>
      <c r="BA286">
        <f>IF(AZ286=1,IF(Q286="","",IF(Q286=N144,"Yes","No")),"")</f>
        <v/>
      </c>
      <c r="BB286">
        <f>IF(BA286="Yes",P286,"")</f>
        <v/>
      </c>
      <c r="BC286">
        <f>IF(AZ286=1,IF(S286="","",IF(S286=N144,"Yes","No")),"")</f>
        <v/>
      </c>
      <c r="BD286">
        <f>IF(BC286="Yes",R286,"")</f>
        <v/>
      </c>
      <c r="BE286">
        <f>IFERROR(IF(SIGN(AE286)=1,"Increasing",IF(SIGN(AE286)=-1,"Decreasing","")),"")</f>
        <v/>
      </c>
      <c r="BF286">
        <f>IF(OR(AND(BE286="Increasing",BA286="Yes"),AND(BE286="Decreasing",BC286="Yes")),"Yes","No")</f>
        <v/>
      </c>
      <c r="BG286">
        <f>IF(I286="pos_trend","Yes","No")</f>
        <v/>
      </c>
      <c r="BH286">
        <f>IF(AF286&lt;&gt;"",IF(ABS(AF286)&gt;0.8,"Yes","No"),"")</f>
        <v/>
      </c>
    </row>
    <row r="287" spans="1:60">
      <c r="I287">
        <f>IF(AND(K287&gt; J287, L287&gt; K287, M287&gt; L287, N287&gt; M287), "pos_trend", IF(AND(K287&lt; J287, L287&lt; K287, M287&lt; L287, N287&lt; M287), "neg_trend", "N/A"))</f>
        <v/>
      </c>
      <c r="J287">
        <f>IFERROR(IF(TRIM(C287)="-", "N/A", IF(RIGHT(C287,1)=")",IF(RIGHT(C287,2)="T)",-1000000000000*VALUE(MID(C287,2,LEN(C287)-3)),IF(RIGHT(C287,2)="M)",-1000000*VALUE(MID(C287,2,LEN(C287)-3)),IF(RIGHT(C287,2)="B)",-1000000000*VALUE(MID(C287,2,LEN(C287)-3)),IF(RIGHT(C287,2)="k)",-1000*VALUE(MID(C287,2,LEN(C287)-3)),VALUE(SUBSTITUTE(C287,",","")))))),IF(RIGHT(C287,1)="T",1000000000000*VALUE(LEFT(C287,LEN(C287)-1)),IF(RIGHT(C287,1)="M",1000000*VALUE(LEFT(C287,LEN(C287)-1)),IF(RIGHT(C287,1)="B",1000000000*VALUE(LEFT(C287,LEN(C287)-1)),IF(RIGHT(C287,1)="%",0.01*VALUE(LEFT(C287,LEN(C287)-1)),IF(RIGHT(C287,1)="k",1000*VALUE(LEFT(C287,LEN(C287)-1)),VALUE(SUBSTITUTE(C287,",",""))))))))),"N/A")</f>
        <v/>
      </c>
      <c r="K287">
        <f>IFERROR(IF(TRIM(D287)="-", "N/A", IF(RIGHT(D287,1)=")",IF(RIGHT(D287,2)="T)",-1000000000000*VALUE(MID(D287,2,LEN(D287)-3)),IF(RIGHT(D287,2)="M)",-1000000*VALUE(MID(D287,2,LEN(D287)-3)),IF(RIGHT(D287,2)="B)",-1000000000*VALUE(MID(D287,2,LEN(D287)-3)),IF(RIGHT(D287,2)="k)",-1000*VALUE(MID(D287,2,LEN(D287)-3)),VALUE(SUBSTITUTE(D287,",","")))))),IF(RIGHT(D287,1)="T",1000000000000*VALUE(LEFT(D287,LEN(D287)-1)),IF(RIGHT(D287,1)="M",1000000*VALUE(LEFT(D287,LEN(D287)-1)),IF(RIGHT(D287,1)="B",1000000000*VALUE(LEFT(D287,LEN(D287)-1)),IF(RIGHT(D287,1)="%",0.01*VALUE(LEFT(D287,LEN(D287)-1)),IF(RIGHT(D287,1)="k",1000*VALUE(LEFT(D287,LEN(D287)-1)),VALUE(SUBSTITUTE(D287,",",""))))))))),"N/A")</f>
        <v/>
      </c>
      <c r="L287">
        <f>IFERROR(IF(TRIM(E287)="-", "N/A", IF(RIGHT(E287,1)=")",IF(RIGHT(E287,2)="T)",-1000000000000*VALUE(MID(E287,2,LEN(E287)-3)),IF(RIGHT(E287,2)="M)",-1000000*VALUE(MID(E287,2,LEN(E287)-3)),IF(RIGHT(E287,2)="B)",-1000000000*VALUE(MID(E287,2,LEN(E287)-3)),IF(RIGHT(E287,2)="k)",-1000*VALUE(MID(E287,2,LEN(E287)-3)),VALUE(SUBSTITUTE(E287,",","")))))),IF(RIGHT(E287,1)="T",1000000000000*VALUE(LEFT(E287,LEN(E287)-1)),IF(RIGHT(E287,1)="M",1000000*VALUE(LEFT(E287,LEN(E287)-1)),IF(RIGHT(E287,1)="B",1000000000*VALUE(LEFT(E287,LEN(E287)-1)),IF(RIGHT(E287,1)="%",0.01*VALUE(LEFT(E287,LEN(E287)-1)),IF(RIGHT(E287,1)="k",1000*VALUE(LEFT(E287,LEN(E287)-1)),VALUE(SUBSTITUTE(E287,",",""))))))))),"N/A")</f>
        <v/>
      </c>
      <c r="M287">
        <f>IFERROR(IF(TRIM(F287)="-", "N/A", IF(RIGHT(F287,1)=")",IF(RIGHT(F287,2)="T)",-1000000000000*VALUE(MID(F287,2,LEN(F287)-3)),IF(RIGHT(F287,2)="M)",-1000000*VALUE(MID(F287,2,LEN(F287)-3)),IF(RIGHT(F287,2)="B)",-1000000000*VALUE(MID(F287,2,LEN(F287)-3)),IF(RIGHT(F287,2)="k)",-1000*VALUE(MID(F287,2,LEN(F287)-3)),VALUE(SUBSTITUTE(F287,",","")))))),IF(RIGHT(F287,1)="T",1000000000000*VALUE(LEFT(F287,LEN(F287)-1)),IF(RIGHT(F287,1)="M",1000000*VALUE(LEFT(F287,LEN(F287)-1)),IF(RIGHT(F287,1)="B",1000000000*VALUE(LEFT(F287,LEN(F287)-1)),IF(RIGHT(F287,1)="%",0.01*VALUE(LEFT(F287,LEN(F287)-1)),IF(RIGHT(F287,1)="k",1000*VALUE(LEFT(F287,LEN(F287)-1)),VALUE(SUBSTITUTE(F287,",",""))))))))),"N/A")</f>
        <v/>
      </c>
      <c r="N287">
        <f>IFERROR(IF(TRIM(G287)="-", "N/A", IF(RIGHT(G287,1)=")",IF(RIGHT(G287,2)="T)",-1000000000000*VALUE(MID(G287,2,LEN(G287)-3)),IF(RIGHT(G287,2)="M)",-1000000*VALUE(MID(G287,2,LEN(G287)-3)),IF(RIGHT(G287,2)="B)",-1000000000*VALUE(MID(G287,2,LEN(G287)-3)),IF(RIGHT(G287,2)="k)",-1000*VALUE(MID(G287,2,LEN(G287)-3)),VALUE(SUBSTITUTE(G287,",","")))))),IF(RIGHT(G287,1)="T",1000000000000*VALUE(LEFT(G287,LEN(G287)-1)),IF(RIGHT(G287,1)="M",1000000*VALUE(LEFT(G287,LEN(G287)-1)),IF(RIGHT(G287,1)="B",1000000000*VALUE(LEFT(G287,LEN(G287)-1)),IF(RIGHT(G287,1)="%",0.01*VALUE(LEFT(G287,LEN(G287)-1)),IF(RIGHT(G287,1)="k",1000*VALUE(LEFT(G287,LEN(G287)-1)),VALUE(SUBSTITUTE(G287,",",""))))))))),"N/A")</f>
        <v/>
      </c>
      <c r="P287">
        <f>MAX(J287:N287)</f>
        <v/>
      </c>
      <c r="Q287">
        <f>IFERROR(J144+MATCH(P287,J287:N287,0)-1,"")</f>
        <v/>
      </c>
      <c r="R287">
        <f>IF(Q287="","",MIN(J287:N287))</f>
        <v/>
      </c>
      <c r="S287">
        <f>IFERROR(J144+MATCH(R287,J287:N287,0)-1,"")</f>
        <v/>
      </c>
      <c r="T287">
        <f>IFERROR(AVERAGE(J287:N287),"")</f>
        <v/>
      </c>
      <c r="U287">
        <f>IFERROR(STDEV(J287:N287),"")</f>
        <v/>
      </c>
      <c r="V287">
        <f>IFERROR(IF(C287="-","",IF(ISBLANK(B287),"",IF(OR(ISNUMBER(FIND("Growth",B287)),ISNUMBER(FIND("Margin",B287))),"",(J287-T287)/U287))),"")</f>
        <v/>
      </c>
      <c r="W287">
        <f>IFERROR(IF(OR(D287="-",ISBLANK(D287)),"",(K287-T287)/U287),"")</f>
        <v/>
      </c>
      <c r="X287">
        <f>IFERROR(IF(OR(E287="-",ISBLANK(E287)),"",(L287-T287)/U287),"")</f>
        <v/>
      </c>
      <c r="Y287">
        <f>IFERROR(IF(OR(F287="-",ISBLANK(F287)),"",(M287-T287)/U287),"")</f>
        <v/>
      </c>
      <c r="Z287">
        <f>IFERROR(IF(OR(G287="-",ISBLANK(G287)),"",(N287-T287)/U287),"")</f>
        <v/>
      </c>
      <c r="AA287">
        <f>IF(MAX(MAX(V287:Z287),ABS(MIN(V287:Z287)))=ABS(MIN(V287:Z287)),MIN(V287:Z287),MAX(V287:Z287))</f>
        <v/>
      </c>
      <c r="AB287">
        <f>IFERROR(V144+MATCH(AA287,V287:Z287,0)-1,"")</f>
        <v/>
      </c>
      <c r="AC287">
        <f>IF(AB287&lt;&gt;"",IF(S287=AB287,"Low",IF(AB287=Q287,"High","")),"")</f>
        <v/>
      </c>
      <c r="AE287">
        <f>IF(ISNUMBER(MATCH("N/A",J287:N287,0)),"",IFERROR((5 * SUMPRODUCT(J144:N144,J287:N287) - PRODUCT(SUM(J144:N144),SUM(J287:N287))) / ((5 * SUM((J144^2)+(K144^2)+(L144^2)+(M144^2)+(N144^2))) - SUM(J144:N144)^2),""))</f>
        <v/>
      </c>
      <c r="AF287">
        <f>IFERROR(CORREL(J144:N144,J287:N287),"")</f>
        <v/>
      </c>
      <c r="AZ287">
        <f>IF(Q287=S287,0,1)</f>
        <v/>
      </c>
      <c r="BA287">
        <f>IF(AZ287=1,IF(Q287="","",IF(Q287=N144,"Yes","No")),"")</f>
        <v/>
      </c>
      <c r="BB287">
        <f>IF(BA287="Yes",P287,"")</f>
        <v/>
      </c>
      <c r="BC287">
        <f>IF(AZ287=1,IF(S287="","",IF(S287=N144,"Yes","No")),"")</f>
        <v/>
      </c>
      <c r="BD287">
        <f>IF(BC287="Yes",R287,"")</f>
        <v/>
      </c>
      <c r="BE287">
        <f>IFERROR(IF(SIGN(AE287)=1,"Increasing",IF(SIGN(AE287)=-1,"Decreasing","")),"")</f>
        <v/>
      </c>
      <c r="BF287">
        <f>IF(OR(AND(BE287="Increasing",BA287="Yes"),AND(BE287="Decreasing",BC287="Yes")),"Yes","No")</f>
        <v/>
      </c>
      <c r="BG287">
        <f>IF(I287="pos_trend","Yes","No")</f>
        <v/>
      </c>
      <c r="BH287">
        <f>IF(AF287&lt;&gt;"",IF(ABS(AF287)&gt;0.8,"Yes","No"),"")</f>
        <v/>
      </c>
    </row>
    <row r="288" spans="1:60">
      <c r="I288">
        <f>IF(AND(K288&gt; J288, L288&gt; K288, M288&gt; L288, N288&gt; M288), "pos_trend", IF(AND(K288&lt; J288, L288&lt; K288, M288&lt; L288, N288&lt; M288), "neg_trend", "N/A"))</f>
        <v/>
      </c>
      <c r="J288">
        <f>IFERROR(IF(TRIM(C288)="-", "N/A", IF(RIGHT(C288,1)=")",IF(RIGHT(C288,2)="T)",-1000000000000*VALUE(MID(C288,2,LEN(C288)-3)),IF(RIGHT(C288,2)="M)",-1000000*VALUE(MID(C288,2,LEN(C288)-3)),IF(RIGHT(C288,2)="B)",-1000000000*VALUE(MID(C288,2,LEN(C288)-3)),IF(RIGHT(C288,2)="k)",-1000*VALUE(MID(C288,2,LEN(C288)-3)),VALUE(SUBSTITUTE(C288,",","")))))),IF(RIGHT(C288,1)="T",1000000000000*VALUE(LEFT(C288,LEN(C288)-1)),IF(RIGHT(C288,1)="M",1000000*VALUE(LEFT(C288,LEN(C288)-1)),IF(RIGHT(C288,1)="B",1000000000*VALUE(LEFT(C288,LEN(C288)-1)),IF(RIGHT(C288,1)="%",0.01*VALUE(LEFT(C288,LEN(C288)-1)),IF(RIGHT(C288,1)="k",1000*VALUE(LEFT(C288,LEN(C288)-1)),VALUE(SUBSTITUTE(C288,",",""))))))))),"N/A")</f>
        <v/>
      </c>
      <c r="K288">
        <f>IFERROR(IF(TRIM(D288)="-", "N/A", IF(RIGHT(D288,1)=")",IF(RIGHT(D288,2)="T)",-1000000000000*VALUE(MID(D288,2,LEN(D288)-3)),IF(RIGHT(D288,2)="M)",-1000000*VALUE(MID(D288,2,LEN(D288)-3)),IF(RIGHT(D288,2)="B)",-1000000000*VALUE(MID(D288,2,LEN(D288)-3)),IF(RIGHT(D288,2)="k)",-1000*VALUE(MID(D288,2,LEN(D288)-3)),VALUE(SUBSTITUTE(D288,",","")))))),IF(RIGHT(D288,1)="T",1000000000000*VALUE(LEFT(D288,LEN(D288)-1)),IF(RIGHT(D288,1)="M",1000000*VALUE(LEFT(D288,LEN(D288)-1)),IF(RIGHT(D288,1)="B",1000000000*VALUE(LEFT(D288,LEN(D288)-1)),IF(RIGHT(D288,1)="%",0.01*VALUE(LEFT(D288,LEN(D288)-1)),IF(RIGHT(D288,1)="k",1000*VALUE(LEFT(D288,LEN(D288)-1)),VALUE(SUBSTITUTE(D288,",",""))))))))),"N/A")</f>
        <v/>
      </c>
      <c r="L288">
        <f>IFERROR(IF(TRIM(E288)="-", "N/A", IF(RIGHT(E288,1)=")",IF(RIGHT(E288,2)="T)",-1000000000000*VALUE(MID(E288,2,LEN(E288)-3)),IF(RIGHT(E288,2)="M)",-1000000*VALUE(MID(E288,2,LEN(E288)-3)),IF(RIGHT(E288,2)="B)",-1000000000*VALUE(MID(E288,2,LEN(E288)-3)),IF(RIGHT(E288,2)="k)",-1000*VALUE(MID(E288,2,LEN(E288)-3)),VALUE(SUBSTITUTE(E288,",","")))))),IF(RIGHT(E288,1)="T",1000000000000*VALUE(LEFT(E288,LEN(E288)-1)),IF(RIGHT(E288,1)="M",1000000*VALUE(LEFT(E288,LEN(E288)-1)),IF(RIGHT(E288,1)="B",1000000000*VALUE(LEFT(E288,LEN(E288)-1)),IF(RIGHT(E288,1)="%",0.01*VALUE(LEFT(E288,LEN(E288)-1)),IF(RIGHT(E288,1)="k",1000*VALUE(LEFT(E288,LEN(E288)-1)),VALUE(SUBSTITUTE(E288,",",""))))))))),"N/A")</f>
        <v/>
      </c>
      <c r="M288">
        <f>IFERROR(IF(TRIM(F288)="-", "N/A", IF(RIGHT(F288,1)=")",IF(RIGHT(F288,2)="T)",-1000000000000*VALUE(MID(F288,2,LEN(F288)-3)),IF(RIGHT(F288,2)="M)",-1000000*VALUE(MID(F288,2,LEN(F288)-3)),IF(RIGHT(F288,2)="B)",-1000000000*VALUE(MID(F288,2,LEN(F288)-3)),IF(RIGHT(F288,2)="k)",-1000*VALUE(MID(F288,2,LEN(F288)-3)),VALUE(SUBSTITUTE(F288,",","")))))),IF(RIGHT(F288,1)="T",1000000000000*VALUE(LEFT(F288,LEN(F288)-1)),IF(RIGHT(F288,1)="M",1000000*VALUE(LEFT(F288,LEN(F288)-1)),IF(RIGHT(F288,1)="B",1000000000*VALUE(LEFT(F288,LEN(F288)-1)),IF(RIGHT(F288,1)="%",0.01*VALUE(LEFT(F288,LEN(F288)-1)),IF(RIGHT(F288,1)="k",1000*VALUE(LEFT(F288,LEN(F288)-1)),VALUE(SUBSTITUTE(F288,",",""))))))))),"N/A")</f>
        <v/>
      </c>
      <c r="N288">
        <f>IFERROR(IF(TRIM(G288)="-", "N/A", IF(RIGHT(G288,1)=")",IF(RIGHT(G288,2)="T)",-1000000000000*VALUE(MID(G288,2,LEN(G288)-3)),IF(RIGHT(G288,2)="M)",-1000000*VALUE(MID(G288,2,LEN(G288)-3)),IF(RIGHT(G288,2)="B)",-1000000000*VALUE(MID(G288,2,LEN(G288)-3)),IF(RIGHT(G288,2)="k)",-1000*VALUE(MID(G288,2,LEN(G288)-3)),VALUE(SUBSTITUTE(G288,",","")))))),IF(RIGHT(G288,1)="T",1000000000000*VALUE(LEFT(G288,LEN(G288)-1)),IF(RIGHT(G288,1)="M",1000000*VALUE(LEFT(G288,LEN(G288)-1)),IF(RIGHT(G288,1)="B",1000000000*VALUE(LEFT(G288,LEN(G288)-1)),IF(RIGHT(G288,1)="%",0.01*VALUE(LEFT(G288,LEN(G288)-1)),IF(RIGHT(G288,1)="k",1000*VALUE(LEFT(G288,LEN(G288)-1)),VALUE(SUBSTITUTE(G288,",",""))))))))),"N/A")</f>
        <v/>
      </c>
      <c r="P288">
        <f>MAX(J288:N288)</f>
        <v/>
      </c>
      <c r="Q288">
        <f>IFERROR(J144+MATCH(P288,J288:N288,0)-1,"")</f>
        <v/>
      </c>
      <c r="R288">
        <f>IF(Q288="","",MIN(J288:N288))</f>
        <v/>
      </c>
      <c r="S288">
        <f>IFERROR(J144+MATCH(R288,J288:N288,0)-1,"")</f>
        <v/>
      </c>
      <c r="T288">
        <f>IFERROR(AVERAGE(J288:N288),"")</f>
        <v/>
      </c>
      <c r="U288">
        <f>IFERROR(STDEV(J288:N288),"")</f>
        <v/>
      </c>
      <c r="V288">
        <f>IFERROR(IF(C288="-","",IF(ISBLANK(B288),"",IF(OR(ISNUMBER(FIND("Growth",B288)),ISNUMBER(FIND("Margin",B288))),"",(J288-T288)/U288))),"")</f>
        <v/>
      </c>
      <c r="W288">
        <f>IFERROR(IF(OR(D288="-",ISBLANK(D288)),"",(K288-T288)/U288),"")</f>
        <v/>
      </c>
      <c r="X288">
        <f>IFERROR(IF(OR(E288="-",ISBLANK(E288)),"",(L288-T288)/U288),"")</f>
        <v/>
      </c>
      <c r="Y288">
        <f>IFERROR(IF(OR(F288="-",ISBLANK(F288)),"",(M288-T288)/U288),"")</f>
        <v/>
      </c>
      <c r="Z288">
        <f>IFERROR(IF(OR(G288="-",ISBLANK(G288)),"",(N288-T288)/U288),"")</f>
        <v/>
      </c>
      <c r="AA288">
        <f>IF(MAX(MAX(V288:Z288),ABS(MIN(V288:Z288)))=ABS(MIN(V288:Z288)),MIN(V288:Z288),MAX(V288:Z288))</f>
        <v/>
      </c>
      <c r="AB288">
        <f>IFERROR(V144+MATCH(AA288,V288:Z288,0)-1,"")</f>
        <v/>
      </c>
      <c r="AC288">
        <f>IF(AB288&lt;&gt;"",IF(S288=AB288,"Low",IF(AB288=Q288,"High","")),"")</f>
        <v/>
      </c>
      <c r="AE288">
        <f>IF(ISNUMBER(MATCH("N/A",J288:N288,0)),"",IFERROR((5 * SUMPRODUCT(J144:N144,J288:N288) - PRODUCT(SUM(J144:N144),SUM(J288:N288))) / ((5 * SUM((J144^2)+(K144^2)+(L144^2)+(M144^2)+(N144^2))) - SUM(J144:N144)^2),""))</f>
        <v/>
      </c>
      <c r="AF288">
        <f>IFERROR(CORREL(J144:N144,J288:N288),"")</f>
        <v/>
      </c>
      <c r="AZ288">
        <f>IF(Q288=S288,0,1)</f>
        <v/>
      </c>
      <c r="BA288">
        <f>IF(AZ288=1,IF(Q288="","",IF(Q288=N144,"Yes","No")),"")</f>
        <v/>
      </c>
      <c r="BB288">
        <f>IF(BA288="Yes",P288,"")</f>
        <v/>
      </c>
      <c r="BC288">
        <f>IF(AZ288=1,IF(S288="","",IF(S288=N144,"Yes","No")),"")</f>
        <v/>
      </c>
      <c r="BD288">
        <f>IF(BC288="Yes",R288,"")</f>
        <v/>
      </c>
      <c r="BE288">
        <f>IFERROR(IF(SIGN(AE288)=1,"Increasing",IF(SIGN(AE288)=-1,"Decreasing","")),"")</f>
        <v/>
      </c>
      <c r="BF288">
        <f>IF(OR(AND(BE288="Increasing",BA288="Yes"),AND(BE288="Decreasing",BC288="Yes")),"Yes","No")</f>
        <v/>
      </c>
      <c r="BG288">
        <f>IF(I288="pos_trend","Yes","No")</f>
        <v/>
      </c>
      <c r="BH288">
        <f>IF(AF288&lt;&gt;"",IF(ABS(AF288)&gt;0.8,"Yes","No"),"")</f>
        <v/>
      </c>
    </row>
    <row r="289" spans="1:60">
      <c r="I289">
        <f>IF(AND(K289&gt; J289, L289&gt; K289, M289&gt; L289, N289&gt; M289), "pos_trend", IF(AND(K289&lt; J289, L289&lt; K289, M289&lt; L289, N289&lt; M289), "neg_trend", "N/A"))</f>
        <v/>
      </c>
      <c r="J289">
        <f>IFERROR(IF(TRIM(C289)="-", "N/A", IF(RIGHT(C289,1)=")",IF(RIGHT(C289,2)="T)",-1000000000000*VALUE(MID(C289,2,LEN(C289)-3)),IF(RIGHT(C289,2)="M)",-1000000*VALUE(MID(C289,2,LEN(C289)-3)),IF(RIGHT(C289,2)="B)",-1000000000*VALUE(MID(C289,2,LEN(C289)-3)),IF(RIGHT(C289,2)="k)",-1000*VALUE(MID(C289,2,LEN(C289)-3)),VALUE(SUBSTITUTE(C289,",","")))))),IF(RIGHT(C289,1)="T",1000000000000*VALUE(LEFT(C289,LEN(C289)-1)),IF(RIGHT(C289,1)="M",1000000*VALUE(LEFT(C289,LEN(C289)-1)),IF(RIGHT(C289,1)="B",1000000000*VALUE(LEFT(C289,LEN(C289)-1)),IF(RIGHT(C289,1)="%",0.01*VALUE(LEFT(C289,LEN(C289)-1)),IF(RIGHT(C289,1)="k",1000*VALUE(LEFT(C289,LEN(C289)-1)),VALUE(SUBSTITUTE(C289,",",""))))))))),"N/A")</f>
        <v/>
      </c>
      <c r="K289">
        <f>IFERROR(IF(TRIM(D289)="-", "N/A", IF(RIGHT(D289,1)=")",IF(RIGHT(D289,2)="T)",-1000000000000*VALUE(MID(D289,2,LEN(D289)-3)),IF(RIGHT(D289,2)="M)",-1000000*VALUE(MID(D289,2,LEN(D289)-3)),IF(RIGHT(D289,2)="B)",-1000000000*VALUE(MID(D289,2,LEN(D289)-3)),IF(RIGHT(D289,2)="k)",-1000*VALUE(MID(D289,2,LEN(D289)-3)),VALUE(SUBSTITUTE(D289,",","")))))),IF(RIGHT(D289,1)="T",1000000000000*VALUE(LEFT(D289,LEN(D289)-1)),IF(RIGHT(D289,1)="M",1000000*VALUE(LEFT(D289,LEN(D289)-1)),IF(RIGHT(D289,1)="B",1000000000*VALUE(LEFT(D289,LEN(D289)-1)),IF(RIGHT(D289,1)="%",0.01*VALUE(LEFT(D289,LEN(D289)-1)),IF(RIGHT(D289,1)="k",1000*VALUE(LEFT(D289,LEN(D289)-1)),VALUE(SUBSTITUTE(D289,",",""))))))))),"N/A")</f>
        <v/>
      </c>
      <c r="L289">
        <f>IFERROR(IF(TRIM(E289)="-", "N/A", IF(RIGHT(E289,1)=")",IF(RIGHT(E289,2)="T)",-1000000000000*VALUE(MID(E289,2,LEN(E289)-3)),IF(RIGHT(E289,2)="M)",-1000000*VALUE(MID(E289,2,LEN(E289)-3)),IF(RIGHT(E289,2)="B)",-1000000000*VALUE(MID(E289,2,LEN(E289)-3)),IF(RIGHT(E289,2)="k)",-1000*VALUE(MID(E289,2,LEN(E289)-3)),VALUE(SUBSTITUTE(E289,",","")))))),IF(RIGHT(E289,1)="T",1000000000000*VALUE(LEFT(E289,LEN(E289)-1)),IF(RIGHT(E289,1)="M",1000000*VALUE(LEFT(E289,LEN(E289)-1)),IF(RIGHT(E289,1)="B",1000000000*VALUE(LEFT(E289,LEN(E289)-1)),IF(RIGHT(E289,1)="%",0.01*VALUE(LEFT(E289,LEN(E289)-1)),IF(RIGHT(E289,1)="k",1000*VALUE(LEFT(E289,LEN(E289)-1)),VALUE(SUBSTITUTE(E289,",",""))))))))),"N/A")</f>
        <v/>
      </c>
      <c r="M289">
        <f>IFERROR(IF(TRIM(F289)="-", "N/A", IF(RIGHT(F289,1)=")",IF(RIGHT(F289,2)="T)",-1000000000000*VALUE(MID(F289,2,LEN(F289)-3)),IF(RIGHT(F289,2)="M)",-1000000*VALUE(MID(F289,2,LEN(F289)-3)),IF(RIGHT(F289,2)="B)",-1000000000*VALUE(MID(F289,2,LEN(F289)-3)),IF(RIGHT(F289,2)="k)",-1000*VALUE(MID(F289,2,LEN(F289)-3)),VALUE(SUBSTITUTE(F289,",","")))))),IF(RIGHT(F289,1)="T",1000000000000*VALUE(LEFT(F289,LEN(F289)-1)),IF(RIGHT(F289,1)="M",1000000*VALUE(LEFT(F289,LEN(F289)-1)),IF(RIGHT(F289,1)="B",1000000000*VALUE(LEFT(F289,LEN(F289)-1)),IF(RIGHT(F289,1)="%",0.01*VALUE(LEFT(F289,LEN(F289)-1)),IF(RIGHT(F289,1)="k",1000*VALUE(LEFT(F289,LEN(F289)-1)),VALUE(SUBSTITUTE(F289,",",""))))))))),"N/A")</f>
        <v/>
      </c>
      <c r="N289">
        <f>IFERROR(IF(TRIM(G289)="-", "N/A", IF(RIGHT(G289,1)=")",IF(RIGHT(G289,2)="T)",-1000000000000*VALUE(MID(G289,2,LEN(G289)-3)),IF(RIGHT(G289,2)="M)",-1000000*VALUE(MID(G289,2,LEN(G289)-3)),IF(RIGHT(G289,2)="B)",-1000000000*VALUE(MID(G289,2,LEN(G289)-3)),IF(RIGHT(G289,2)="k)",-1000*VALUE(MID(G289,2,LEN(G289)-3)),VALUE(SUBSTITUTE(G289,",","")))))),IF(RIGHT(G289,1)="T",1000000000000*VALUE(LEFT(G289,LEN(G289)-1)),IF(RIGHT(G289,1)="M",1000000*VALUE(LEFT(G289,LEN(G289)-1)),IF(RIGHT(G289,1)="B",1000000000*VALUE(LEFT(G289,LEN(G289)-1)),IF(RIGHT(G289,1)="%",0.01*VALUE(LEFT(G289,LEN(G289)-1)),IF(RIGHT(G289,1)="k",1000*VALUE(LEFT(G289,LEN(G289)-1)),VALUE(SUBSTITUTE(G289,",",""))))))))),"N/A")</f>
        <v/>
      </c>
      <c r="P289">
        <f>MAX(J289:N289)</f>
        <v/>
      </c>
      <c r="Q289">
        <f>IFERROR(J144+MATCH(P289,J289:N289,0)-1,"")</f>
        <v/>
      </c>
      <c r="R289">
        <f>IF(Q289="","",MIN(J289:N289))</f>
        <v/>
      </c>
      <c r="S289">
        <f>IFERROR(J144+MATCH(R289,J289:N289,0)-1,"")</f>
        <v/>
      </c>
      <c r="T289">
        <f>IFERROR(AVERAGE(J289:N289),"")</f>
        <v/>
      </c>
      <c r="U289">
        <f>IFERROR(STDEV(J289:N289),"")</f>
        <v/>
      </c>
      <c r="V289">
        <f>IFERROR(IF(C289="-","",IF(ISBLANK(B289),"",IF(OR(ISNUMBER(FIND("Growth",B289)),ISNUMBER(FIND("Margin",B289))),"",(J289-T289)/U289))),"")</f>
        <v/>
      </c>
      <c r="W289">
        <f>IFERROR(IF(OR(D289="-",ISBLANK(D289)),"",(K289-T289)/U289),"")</f>
        <v/>
      </c>
      <c r="X289">
        <f>IFERROR(IF(OR(E289="-",ISBLANK(E289)),"",(L289-T289)/U289),"")</f>
        <v/>
      </c>
      <c r="Y289">
        <f>IFERROR(IF(OR(F289="-",ISBLANK(F289)),"",(M289-T289)/U289),"")</f>
        <v/>
      </c>
      <c r="Z289">
        <f>IFERROR(IF(OR(G289="-",ISBLANK(G289)),"",(N289-T289)/U289),"")</f>
        <v/>
      </c>
      <c r="AA289">
        <f>IF(MAX(MAX(V289:Z289),ABS(MIN(V289:Z289)))=ABS(MIN(V289:Z289)),MIN(V289:Z289),MAX(V289:Z289))</f>
        <v/>
      </c>
      <c r="AB289">
        <f>IFERROR(V144+MATCH(AA289,V289:Z289,0)-1,"")</f>
        <v/>
      </c>
      <c r="AC289">
        <f>IF(AB289&lt;&gt;"",IF(S289=AB289,"Low",IF(AB289=Q289,"High","")),"")</f>
        <v/>
      </c>
      <c r="AE289">
        <f>IF(ISNUMBER(MATCH("N/A",J289:N289,0)),"",IFERROR((5 * SUMPRODUCT(J144:N144,J289:N289) - PRODUCT(SUM(J144:N144),SUM(J289:N289))) / ((5 * SUM((J144^2)+(K144^2)+(L144^2)+(M144^2)+(N144^2))) - SUM(J144:N144)^2),""))</f>
        <v/>
      </c>
      <c r="AF289">
        <f>IFERROR(CORREL(J144:N144,J289:N289),"")</f>
        <v/>
      </c>
      <c r="AZ289">
        <f>IF(Q289=S289,0,1)</f>
        <v/>
      </c>
      <c r="BA289">
        <f>IF(AZ289=1,IF(Q289="","",IF(Q289=N144,"Yes","No")),"")</f>
        <v/>
      </c>
      <c r="BB289">
        <f>IF(BA289="Yes",P289,"")</f>
        <v/>
      </c>
      <c r="BC289">
        <f>IF(AZ289=1,IF(S289="","",IF(S289=N144,"Yes","No")),"")</f>
        <v/>
      </c>
      <c r="BD289">
        <f>IF(BC289="Yes",R289,"")</f>
        <v/>
      </c>
      <c r="BE289">
        <f>IFERROR(IF(SIGN(AE289)=1,"Increasing",IF(SIGN(AE289)=-1,"Decreasing","")),"")</f>
        <v/>
      </c>
      <c r="BF289">
        <f>IF(OR(AND(BE289="Increasing",BA289="Yes"),AND(BE289="Decreasing",BC289="Yes")),"Yes","No")</f>
        <v/>
      </c>
      <c r="BG289">
        <f>IF(I289="pos_trend","Yes","No")</f>
        <v/>
      </c>
      <c r="BH289">
        <f>IF(AF289&lt;&gt;"",IF(ABS(AF289)&gt;0.8,"Yes","No"),"")</f>
        <v/>
      </c>
    </row>
    <row r="290" spans="1:60">
      <c r="I290">
        <f>IF(AND(K290&gt; J290, L290&gt; K290, M290&gt; L290, N290&gt; M290), "pos_trend", IF(AND(K290&lt; J290, L290&lt; K290, M290&lt; L290, N290&lt; M290), "neg_trend", "N/A"))</f>
        <v/>
      </c>
      <c r="J290">
        <f>IFERROR(IF(TRIM(C290)="-", "N/A", IF(RIGHT(C290,1)=")",IF(RIGHT(C290,2)="T)",-1000000000000*VALUE(MID(C290,2,LEN(C290)-3)),IF(RIGHT(C290,2)="M)",-1000000*VALUE(MID(C290,2,LEN(C290)-3)),IF(RIGHT(C290,2)="B)",-1000000000*VALUE(MID(C290,2,LEN(C290)-3)),IF(RIGHT(C290,2)="k)",-1000*VALUE(MID(C290,2,LEN(C290)-3)),VALUE(SUBSTITUTE(C290,",","")))))),IF(RIGHT(C290,1)="T",1000000000000*VALUE(LEFT(C290,LEN(C290)-1)),IF(RIGHT(C290,1)="M",1000000*VALUE(LEFT(C290,LEN(C290)-1)),IF(RIGHT(C290,1)="B",1000000000*VALUE(LEFT(C290,LEN(C290)-1)),IF(RIGHT(C290,1)="%",0.01*VALUE(LEFT(C290,LEN(C290)-1)),IF(RIGHT(C290,1)="k",1000*VALUE(LEFT(C290,LEN(C290)-1)),VALUE(SUBSTITUTE(C290,",",""))))))))),"N/A")</f>
        <v/>
      </c>
      <c r="K290">
        <f>IFERROR(IF(TRIM(D290)="-", "N/A", IF(RIGHT(D290,1)=")",IF(RIGHT(D290,2)="T)",-1000000000000*VALUE(MID(D290,2,LEN(D290)-3)),IF(RIGHT(D290,2)="M)",-1000000*VALUE(MID(D290,2,LEN(D290)-3)),IF(RIGHT(D290,2)="B)",-1000000000*VALUE(MID(D290,2,LEN(D290)-3)),IF(RIGHT(D290,2)="k)",-1000*VALUE(MID(D290,2,LEN(D290)-3)),VALUE(SUBSTITUTE(D290,",","")))))),IF(RIGHT(D290,1)="T",1000000000000*VALUE(LEFT(D290,LEN(D290)-1)),IF(RIGHT(D290,1)="M",1000000*VALUE(LEFT(D290,LEN(D290)-1)),IF(RIGHT(D290,1)="B",1000000000*VALUE(LEFT(D290,LEN(D290)-1)),IF(RIGHT(D290,1)="%",0.01*VALUE(LEFT(D290,LEN(D290)-1)),IF(RIGHT(D290,1)="k",1000*VALUE(LEFT(D290,LEN(D290)-1)),VALUE(SUBSTITUTE(D290,",",""))))))))),"N/A")</f>
        <v/>
      </c>
      <c r="L290">
        <f>IFERROR(IF(TRIM(E290)="-", "N/A", IF(RIGHT(E290,1)=")",IF(RIGHT(E290,2)="T)",-1000000000000*VALUE(MID(E290,2,LEN(E290)-3)),IF(RIGHT(E290,2)="M)",-1000000*VALUE(MID(E290,2,LEN(E290)-3)),IF(RIGHT(E290,2)="B)",-1000000000*VALUE(MID(E290,2,LEN(E290)-3)),IF(RIGHT(E290,2)="k)",-1000*VALUE(MID(E290,2,LEN(E290)-3)),VALUE(SUBSTITUTE(E290,",","")))))),IF(RIGHT(E290,1)="T",1000000000000*VALUE(LEFT(E290,LEN(E290)-1)),IF(RIGHT(E290,1)="M",1000000*VALUE(LEFT(E290,LEN(E290)-1)),IF(RIGHT(E290,1)="B",1000000000*VALUE(LEFT(E290,LEN(E290)-1)),IF(RIGHT(E290,1)="%",0.01*VALUE(LEFT(E290,LEN(E290)-1)),IF(RIGHT(E290,1)="k",1000*VALUE(LEFT(E290,LEN(E290)-1)),VALUE(SUBSTITUTE(E290,",",""))))))))),"N/A")</f>
        <v/>
      </c>
      <c r="M290">
        <f>IFERROR(IF(TRIM(F290)="-", "N/A", IF(RIGHT(F290,1)=")",IF(RIGHT(F290,2)="T)",-1000000000000*VALUE(MID(F290,2,LEN(F290)-3)),IF(RIGHT(F290,2)="M)",-1000000*VALUE(MID(F290,2,LEN(F290)-3)),IF(RIGHT(F290,2)="B)",-1000000000*VALUE(MID(F290,2,LEN(F290)-3)),IF(RIGHT(F290,2)="k)",-1000*VALUE(MID(F290,2,LEN(F290)-3)),VALUE(SUBSTITUTE(F290,",","")))))),IF(RIGHT(F290,1)="T",1000000000000*VALUE(LEFT(F290,LEN(F290)-1)),IF(RIGHT(F290,1)="M",1000000*VALUE(LEFT(F290,LEN(F290)-1)),IF(RIGHT(F290,1)="B",1000000000*VALUE(LEFT(F290,LEN(F290)-1)),IF(RIGHT(F290,1)="%",0.01*VALUE(LEFT(F290,LEN(F290)-1)),IF(RIGHT(F290,1)="k",1000*VALUE(LEFT(F290,LEN(F290)-1)),VALUE(SUBSTITUTE(F290,",",""))))))))),"N/A")</f>
        <v/>
      </c>
      <c r="N290">
        <f>IFERROR(IF(TRIM(G290)="-", "N/A", IF(RIGHT(G290,1)=")",IF(RIGHT(G290,2)="T)",-1000000000000*VALUE(MID(G290,2,LEN(G290)-3)),IF(RIGHT(G290,2)="M)",-1000000*VALUE(MID(G290,2,LEN(G290)-3)),IF(RIGHT(G290,2)="B)",-1000000000*VALUE(MID(G290,2,LEN(G290)-3)),IF(RIGHT(G290,2)="k)",-1000*VALUE(MID(G290,2,LEN(G290)-3)),VALUE(SUBSTITUTE(G290,",","")))))),IF(RIGHT(G290,1)="T",1000000000000*VALUE(LEFT(G290,LEN(G290)-1)),IF(RIGHT(G290,1)="M",1000000*VALUE(LEFT(G290,LEN(G290)-1)),IF(RIGHT(G290,1)="B",1000000000*VALUE(LEFT(G290,LEN(G290)-1)),IF(RIGHT(G290,1)="%",0.01*VALUE(LEFT(G290,LEN(G290)-1)),IF(RIGHT(G290,1)="k",1000*VALUE(LEFT(G290,LEN(G290)-1)),VALUE(SUBSTITUTE(G290,",",""))))))))),"N/A")</f>
        <v/>
      </c>
      <c r="P290">
        <f>MAX(J290:N290)</f>
        <v/>
      </c>
      <c r="Q290">
        <f>IFERROR(J144+MATCH(P290,J290:N290,0)-1,"")</f>
        <v/>
      </c>
      <c r="R290">
        <f>IF(Q290="","",MIN(J290:N290))</f>
        <v/>
      </c>
      <c r="S290">
        <f>IFERROR(J144+MATCH(R290,J290:N290,0)-1,"")</f>
        <v/>
      </c>
      <c r="T290">
        <f>IFERROR(AVERAGE(J290:N290),"")</f>
        <v/>
      </c>
      <c r="U290">
        <f>IFERROR(STDEV(J290:N290),"")</f>
        <v/>
      </c>
      <c r="V290">
        <f>IFERROR(IF(C290="-","",IF(ISBLANK(B290),"",IF(OR(ISNUMBER(FIND("Growth",B290)),ISNUMBER(FIND("Margin",B290))),"",(J290-T290)/U290))),"")</f>
        <v/>
      </c>
      <c r="W290">
        <f>IFERROR(IF(OR(D290="-",ISBLANK(D290)),"",(K290-T290)/U290),"")</f>
        <v/>
      </c>
      <c r="X290">
        <f>IFERROR(IF(OR(E290="-",ISBLANK(E290)),"",(L290-T290)/U290),"")</f>
        <v/>
      </c>
      <c r="Y290">
        <f>IFERROR(IF(OR(F290="-",ISBLANK(F290)),"",(M290-T290)/U290),"")</f>
        <v/>
      </c>
      <c r="Z290">
        <f>IFERROR(IF(OR(G290="-",ISBLANK(G290)),"",(N290-T290)/U290),"")</f>
        <v/>
      </c>
      <c r="AA290">
        <f>IF(MAX(MAX(V290:Z290),ABS(MIN(V290:Z290)))=ABS(MIN(V290:Z290)),MIN(V290:Z290),MAX(V290:Z290))</f>
        <v/>
      </c>
      <c r="AB290">
        <f>IFERROR(V144+MATCH(AA290,V290:Z290,0)-1,"")</f>
        <v/>
      </c>
      <c r="AC290">
        <f>IF(AB290&lt;&gt;"",IF(S290=AB290,"Low",IF(AB290=Q290,"High","")),"")</f>
        <v/>
      </c>
      <c r="AE290">
        <f>IF(ISNUMBER(MATCH("N/A",J290:N290,0)),"",IFERROR((5 * SUMPRODUCT(J144:N144,J290:N290) - PRODUCT(SUM(J144:N144),SUM(J290:N290))) / ((5 * SUM((J144^2)+(K144^2)+(L144^2)+(M144^2)+(N144^2))) - SUM(J144:N144)^2),""))</f>
        <v/>
      </c>
      <c r="AF290">
        <f>IFERROR(CORREL(J144:N144,J290:N290),"")</f>
        <v/>
      </c>
      <c r="AZ290">
        <f>IF(Q290=S290,0,1)</f>
        <v/>
      </c>
      <c r="BA290">
        <f>IF(AZ290=1,IF(Q290="","",IF(Q290=N144,"Yes","No")),"")</f>
        <v/>
      </c>
      <c r="BB290">
        <f>IF(BA290="Yes",P290,"")</f>
        <v/>
      </c>
      <c r="BC290">
        <f>IF(AZ290=1,IF(S290="","",IF(S290=N144,"Yes","No")),"")</f>
        <v/>
      </c>
      <c r="BD290">
        <f>IF(BC290="Yes",R290,"")</f>
        <v/>
      </c>
      <c r="BE290">
        <f>IFERROR(IF(SIGN(AE290)=1,"Increasing",IF(SIGN(AE290)=-1,"Decreasing","")),"")</f>
        <v/>
      </c>
      <c r="BF290">
        <f>IF(OR(AND(BE290="Increasing",BA290="Yes"),AND(BE290="Decreasing",BC290="Yes")),"Yes","No")</f>
        <v/>
      </c>
      <c r="BG290">
        <f>IF(I290="pos_trend","Yes","No")</f>
        <v/>
      </c>
      <c r="BH290">
        <f>IF(AF290&lt;&gt;"",IF(ABS(AF290)&gt;0.8,"Yes","No"),"")</f>
        <v/>
      </c>
    </row>
    <row r="291" spans="1:60">
      <c r="I291">
        <f>IF(AND(K291&gt; J291, L291&gt; K291, M291&gt; L291, N291&gt; M291), "pos_trend", IF(AND(K291&lt; J291, L291&lt; K291, M291&lt; L291, N291&lt; M291), "neg_trend", "N/A"))</f>
        <v/>
      </c>
      <c r="J291">
        <f>IFERROR(IF(TRIM(C291)="-", "N/A", IF(RIGHT(C291,1)=")",IF(RIGHT(C291,2)="T)",-1000000000000*VALUE(MID(C291,2,LEN(C291)-3)),IF(RIGHT(C291,2)="M)",-1000000*VALUE(MID(C291,2,LEN(C291)-3)),IF(RIGHT(C291,2)="B)",-1000000000*VALUE(MID(C291,2,LEN(C291)-3)),IF(RIGHT(C291,2)="k)",-1000*VALUE(MID(C291,2,LEN(C291)-3)),VALUE(SUBSTITUTE(C291,",","")))))),IF(RIGHT(C291,1)="T",1000000000000*VALUE(LEFT(C291,LEN(C291)-1)),IF(RIGHT(C291,1)="M",1000000*VALUE(LEFT(C291,LEN(C291)-1)),IF(RIGHT(C291,1)="B",1000000000*VALUE(LEFT(C291,LEN(C291)-1)),IF(RIGHT(C291,1)="%",0.01*VALUE(LEFT(C291,LEN(C291)-1)),IF(RIGHT(C291,1)="k",1000*VALUE(LEFT(C291,LEN(C291)-1)),VALUE(SUBSTITUTE(C291,",",""))))))))),"N/A")</f>
        <v/>
      </c>
      <c r="K291">
        <f>IFERROR(IF(TRIM(D291)="-", "N/A", IF(RIGHT(D291,1)=")",IF(RIGHT(D291,2)="T)",-1000000000000*VALUE(MID(D291,2,LEN(D291)-3)),IF(RIGHT(D291,2)="M)",-1000000*VALUE(MID(D291,2,LEN(D291)-3)),IF(RIGHT(D291,2)="B)",-1000000000*VALUE(MID(D291,2,LEN(D291)-3)),IF(RIGHT(D291,2)="k)",-1000*VALUE(MID(D291,2,LEN(D291)-3)),VALUE(SUBSTITUTE(D291,",","")))))),IF(RIGHT(D291,1)="T",1000000000000*VALUE(LEFT(D291,LEN(D291)-1)),IF(RIGHT(D291,1)="M",1000000*VALUE(LEFT(D291,LEN(D291)-1)),IF(RIGHT(D291,1)="B",1000000000*VALUE(LEFT(D291,LEN(D291)-1)),IF(RIGHT(D291,1)="%",0.01*VALUE(LEFT(D291,LEN(D291)-1)),IF(RIGHT(D291,1)="k",1000*VALUE(LEFT(D291,LEN(D291)-1)),VALUE(SUBSTITUTE(D291,",",""))))))))),"N/A")</f>
        <v/>
      </c>
      <c r="L291">
        <f>IFERROR(IF(TRIM(E291)="-", "N/A", IF(RIGHT(E291,1)=")",IF(RIGHT(E291,2)="T)",-1000000000000*VALUE(MID(E291,2,LEN(E291)-3)),IF(RIGHT(E291,2)="M)",-1000000*VALUE(MID(E291,2,LEN(E291)-3)),IF(RIGHT(E291,2)="B)",-1000000000*VALUE(MID(E291,2,LEN(E291)-3)),IF(RIGHT(E291,2)="k)",-1000*VALUE(MID(E291,2,LEN(E291)-3)),VALUE(SUBSTITUTE(E291,",","")))))),IF(RIGHT(E291,1)="T",1000000000000*VALUE(LEFT(E291,LEN(E291)-1)),IF(RIGHT(E291,1)="M",1000000*VALUE(LEFT(E291,LEN(E291)-1)),IF(RIGHT(E291,1)="B",1000000000*VALUE(LEFT(E291,LEN(E291)-1)),IF(RIGHT(E291,1)="%",0.01*VALUE(LEFT(E291,LEN(E291)-1)),IF(RIGHT(E291,1)="k",1000*VALUE(LEFT(E291,LEN(E291)-1)),VALUE(SUBSTITUTE(E291,",",""))))))))),"N/A")</f>
        <v/>
      </c>
      <c r="M291">
        <f>IFERROR(IF(TRIM(F291)="-", "N/A", IF(RIGHT(F291,1)=")",IF(RIGHT(F291,2)="T)",-1000000000000*VALUE(MID(F291,2,LEN(F291)-3)),IF(RIGHT(F291,2)="M)",-1000000*VALUE(MID(F291,2,LEN(F291)-3)),IF(RIGHT(F291,2)="B)",-1000000000*VALUE(MID(F291,2,LEN(F291)-3)),IF(RIGHT(F291,2)="k)",-1000*VALUE(MID(F291,2,LEN(F291)-3)),VALUE(SUBSTITUTE(F291,",","")))))),IF(RIGHT(F291,1)="T",1000000000000*VALUE(LEFT(F291,LEN(F291)-1)),IF(RIGHT(F291,1)="M",1000000*VALUE(LEFT(F291,LEN(F291)-1)),IF(RIGHT(F291,1)="B",1000000000*VALUE(LEFT(F291,LEN(F291)-1)),IF(RIGHT(F291,1)="%",0.01*VALUE(LEFT(F291,LEN(F291)-1)),IF(RIGHT(F291,1)="k",1000*VALUE(LEFT(F291,LEN(F291)-1)),VALUE(SUBSTITUTE(F291,",",""))))))))),"N/A")</f>
        <v/>
      </c>
      <c r="N291">
        <f>IFERROR(IF(TRIM(G291)="-", "N/A", IF(RIGHT(G291,1)=")",IF(RIGHT(G291,2)="T)",-1000000000000*VALUE(MID(G291,2,LEN(G291)-3)),IF(RIGHT(G291,2)="M)",-1000000*VALUE(MID(G291,2,LEN(G291)-3)),IF(RIGHT(G291,2)="B)",-1000000000*VALUE(MID(G291,2,LEN(G291)-3)),IF(RIGHT(G291,2)="k)",-1000*VALUE(MID(G291,2,LEN(G291)-3)),VALUE(SUBSTITUTE(G291,",","")))))),IF(RIGHT(G291,1)="T",1000000000000*VALUE(LEFT(G291,LEN(G291)-1)),IF(RIGHT(G291,1)="M",1000000*VALUE(LEFT(G291,LEN(G291)-1)),IF(RIGHT(G291,1)="B",1000000000*VALUE(LEFT(G291,LEN(G291)-1)),IF(RIGHT(G291,1)="%",0.01*VALUE(LEFT(G291,LEN(G291)-1)),IF(RIGHT(G291,1)="k",1000*VALUE(LEFT(G291,LEN(G291)-1)),VALUE(SUBSTITUTE(G291,",",""))))))))),"N/A")</f>
        <v/>
      </c>
      <c r="P291">
        <f>MAX(J291:N291)</f>
        <v/>
      </c>
      <c r="Q291">
        <f>IFERROR(J144+MATCH(P291,J291:N291,0)-1,"")</f>
        <v/>
      </c>
      <c r="R291">
        <f>IF(Q291="","",MIN(J291:N291))</f>
        <v/>
      </c>
      <c r="S291">
        <f>IFERROR(J144+MATCH(R291,J291:N291,0)-1,"")</f>
        <v/>
      </c>
      <c r="T291">
        <f>IFERROR(AVERAGE(J291:N291),"")</f>
        <v/>
      </c>
      <c r="U291">
        <f>IFERROR(STDEV(J291:N291),"")</f>
        <v/>
      </c>
      <c r="V291">
        <f>IFERROR(IF(C291="-","",IF(ISBLANK(B291),"",IF(OR(ISNUMBER(FIND("Growth",B291)),ISNUMBER(FIND("Margin",B291))),"",(J291-T291)/U291))),"")</f>
        <v/>
      </c>
      <c r="W291">
        <f>IFERROR(IF(OR(D291="-",ISBLANK(D291)),"",(K291-T291)/U291),"")</f>
        <v/>
      </c>
      <c r="X291">
        <f>IFERROR(IF(OR(E291="-",ISBLANK(E291)),"",(L291-T291)/U291),"")</f>
        <v/>
      </c>
      <c r="Y291">
        <f>IFERROR(IF(OR(F291="-",ISBLANK(F291)),"",(M291-T291)/U291),"")</f>
        <v/>
      </c>
      <c r="Z291">
        <f>IFERROR(IF(OR(G291="-",ISBLANK(G291)),"",(N291-T291)/U291),"")</f>
        <v/>
      </c>
      <c r="AA291">
        <f>IF(MAX(MAX(V291:Z291),ABS(MIN(V291:Z291)))=ABS(MIN(V291:Z291)),MIN(V291:Z291),MAX(V291:Z291))</f>
        <v/>
      </c>
      <c r="AB291">
        <f>IFERROR(V144+MATCH(AA291,V291:Z291,0)-1,"")</f>
        <v/>
      </c>
      <c r="AC291">
        <f>IF(AB291&lt;&gt;"",IF(S291=AB291,"Low",IF(AB291=Q291,"High","")),"")</f>
        <v/>
      </c>
      <c r="AE291">
        <f>IF(ISNUMBER(MATCH("N/A",J291:N291,0)),"",IFERROR((5 * SUMPRODUCT(J144:N144,J291:N291) - PRODUCT(SUM(J144:N144),SUM(J291:N291))) / ((5 * SUM((J144^2)+(K144^2)+(L144^2)+(M144^2)+(N144^2))) - SUM(J144:N144)^2),""))</f>
        <v/>
      </c>
      <c r="AF291">
        <f>IFERROR(CORREL(J144:N144,J291:N291),"")</f>
        <v/>
      </c>
      <c r="AZ291">
        <f>IF(Q291=S291,0,1)</f>
        <v/>
      </c>
      <c r="BA291">
        <f>IF(AZ291=1,IF(Q291="","",IF(Q291=N144,"Yes","No")),"")</f>
        <v/>
      </c>
      <c r="BB291">
        <f>IF(BA291="Yes",P291,"")</f>
        <v/>
      </c>
      <c r="BC291">
        <f>IF(AZ291=1,IF(S291="","",IF(S291=N144,"Yes","No")),"")</f>
        <v/>
      </c>
      <c r="BD291">
        <f>IF(BC291="Yes",R291,"")</f>
        <v/>
      </c>
      <c r="BE291">
        <f>IFERROR(IF(SIGN(AE291)=1,"Increasing",IF(SIGN(AE291)=-1,"Decreasing","")),"")</f>
        <v/>
      </c>
      <c r="BF291">
        <f>IF(OR(AND(BE291="Increasing",BA291="Yes"),AND(BE291="Decreasing",BC291="Yes")),"Yes","No")</f>
        <v/>
      </c>
      <c r="BG291">
        <f>IF(I291="pos_trend","Yes","No")</f>
        <v/>
      </c>
      <c r="BH291">
        <f>IF(AF291&lt;&gt;"",IF(ABS(AF291)&gt;0.8,"Yes","No"),"")</f>
        <v/>
      </c>
    </row>
    <row r="292" spans="1:60">
      <c r="I292">
        <f>IF(AND(K292&gt; J292, L292&gt; K292, M292&gt; L292, N292&gt; M292), "pos_trend", IF(AND(K292&lt; J292, L292&lt; K292, M292&lt; L292, N292&lt; M292), "neg_trend", "N/A"))</f>
        <v/>
      </c>
      <c r="J292">
        <f>IFERROR(IF(TRIM(C292)="-", "N/A", IF(RIGHT(C292,1)=")",IF(RIGHT(C292,2)="T)",-1000000000000*VALUE(MID(C292,2,LEN(C292)-3)),IF(RIGHT(C292,2)="M)",-1000000*VALUE(MID(C292,2,LEN(C292)-3)),IF(RIGHT(C292,2)="B)",-1000000000*VALUE(MID(C292,2,LEN(C292)-3)),IF(RIGHT(C292,2)="k)",-1000*VALUE(MID(C292,2,LEN(C292)-3)),VALUE(SUBSTITUTE(C292,",","")))))),IF(RIGHT(C292,1)="T",1000000000000*VALUE(LEFT(C292,LEN(C292)-1)),IF(RIGHT(C292,1)="M",1000000*VALUE(LEFT(C292,LEN(C292)-1)),IF(RIGHT(C292,1)="B",1000000000*VALUE(LEFT(C292,LEN(C292)-1)),IF(RIGHT(C292,1)="%",0.01*VALUE(LEFT(C292,LEN(C292)-1)),IF(RIGHT(C292,1)="k",1000*VALUE(LEFT(C292,LEN(C292)-1)),VALUE(SUBSTITUTE(C292,",",""))))))))),"N/A")</f>
        <v/>
      </c>
      <c r="K292">
        <f>IFERROR(IF(TRIM(D292)="-", "N/A", IF(RIGHT(D292,1)=")",IF(RIGHT(D292,2)="T)",-1000000000000*VALUE(MID(D292,2,LEN(D292)-3)),IF(RIGHT(D292,2)="M)",-1000000*VALUE(MID(D292,2,LEN(D292)-3)),IF(RIGHT(D292,2)="B)",-1000000000*VALUE(MID(D292,2,LEN(D292)-3)),IF(RIGHT(D292,2)="k)",-1000*VALUE(MID(D292,2,LEN(D292)-3)),VALUE(SUBSTITUTE(D292,",","")))))),IF(RIGHT(D292,1)="T",1000000000000*VALUE(LEFT(D292,LEN(D292)-1)),IF(RIGHT(D292,1)="M",1000000*VALUE(LEFT(D292,LEN(D292)-1)),IF(RIGHT(D292,1)="B",1000000000*VALUE(LEFT(D292,LEN(D292)-1)),IF(RIGHT(D292,1)="%",0.01*VALUE(LEFT(D292,LEN(D292)-1)),IF(RIGHT(D292,1)="k",1000*VALUE(LEFT(D292,LEN(D292)-1)),VALUE(SUBSTITUTE(D292,",",""))))))))),"N/A")</f>
        <v/>
      </c>
      <c r="L292">
        <f>IFERROR(IF(TRIM(E292)="-", "N/A", IF(RIGHT(E292,1)=")",IF(RIGHT(E292,2)="T)",-1000000000000*VALUE(MID(E292,2,LEN(E292)-3)),IF(RIGHT(E292,2)="M)",-1000000*VALUE(MID(E292,2,LEN(E292)-3)),IF(RIGHT(E292,2)="B)",-1000000000*VALUE(MID(E292,2,LEN(E292)-3)),IF(RIGHT(E292,2)="k)",-1000*VALUE(MID(E292,2,LEN(E292)-3)),VALUE(SUBSTITUTE(E292,",","")))))),IF(RIGHT(E292,1)="T",1000000000000*VALUE(LEFT(E292,LEN(E292)-1)),IF(RIGHT(E292,1)="M",1000000*VALUE(LEFT(E292,LEN(E292)-1)),IF(RIGHT(E292,1)="B",1000000000*VALUE(LEFT(E292,LEN(E292)-1)),IF(RIGHT(E292,1)="%",0.01*VALUE(LEFT(E292,LEN(E292)-1)),IF(RIGHT(E292,1)="k",1000*VALUE(LEFT(E292,LEN(E292)-1)),VALUE(SUBSTITUTE(E292,",",""))))))))),"N/A")</f>
        <v/>
      </c>
      <c r="M292">
        <f>IFERROR(IF(TRIM(F292)="-", "N/A", IF(RIGHT(F292,1)=")",IF(RIGHT(F292,2)="T)",-1000000000000*VALUE(MID(F292,2,LEN(F292)-3)),IF(RIGHT(F292,2)="M)",-1000000*VALUE(MID(F292,2,LEN(F292)-3)),IF(RIGHT(F292,2)="B)",-1000000000*VALUE(MID(F292,2,LEN(F292)-3)),IF(RIGHT(F292,2)="k)",-1000*VALUE(MID(F292,2,LEN(F292)-3)),VALUE(SUBSTITUTE(F292,",","")))))),IF(RIGHT(F292,1)="T",1000000000000*VALUE(LEFT(F292,LEN(F292)-1)),IF(RIGHT(F292,1)="M",1000000*VALUE(LEFT(F292,LEN(F292)-1)),IF(RIGHT(F292,1)="B",1000000000*VALUE(LEFT(F292,LEN(F292)-1)),IF(RIGHT(F292,1)="%",0.01*VALUE(LEFT(F292,LEN(F292)-1)),IF(RIGHT(F292,1)="k",1000*VALUE(LEFT(F292,LEN(F292)-1)),VALUE(SUBSTITUTE(F292,",",""))))))))),"N/A")</f>
        <v/>
      </c>
      <c r="N292">
        <f>IFERROR(IF(TRIM(G292)="-", "N/A", IF(RIGHT(G292,1)=")",IF(RIGHT(G292,2)="T)",-1000000000000*VALUE(MID(G292,2,LEN(G292)-3)),IF(RIGHT(G292,2)="M)",-1000000*VALUE(MID(G292,2,LEN(G292)-3)),IF(RIGHT(G292,2)="B)",-1000000000*VALUE(MID(G292,2,LEN(G292)-3)),IF(RIGHT(G292,2)="k)",-1000*VALUE(MID(G292,2,LEN(G292)-3)),VALUE(SUBSTITUTE(G292,",","")))))),IF(RIGHT(G292,1)="T",1000000000000*VALUE(LEFT(G292,LEN(G292)-1)),IF(RIGHT(G292,1)="M",1000000*VALUE(LEFT(G292,LEN(G292)-1)),IF(RIGHT(G292,1)="B",1000000000*VALUE(LEFT(G292,LEN(G292)-1)),IF(RIGHT(G292,1)="%",0.01*VALUE(LEFT(G292,LEN(G292)-1)),IF(RIGHT(G292,1)="k",1000*VALUE(LEFT(G292,LEN(G292)-1)),VALUE(SUBSTITUTE(G292,",",""))))))))),"N/A")</f>
        <v/>
      </c>
      <c r="P292">
        <f>MAX(J292:N292)</f>
        <v/>
      </c>
      <c r="Q292">
        <f>IFERROR(J144+MATCH(P292,J292:N292,0)-1,"")</f>
        <v/>
      </c>
      <c r="R292">
        <f>IF(Q292="","",MIN(J292:N292))</f>
        <v/>
      </c>
      <c r="S292">
        <f>IFERROR(J144+MATCH(R292,J292:N292,0)-1,"")</f>
        <v/>
      </c>
      <c r="T292">
        <f>IFERROR(AVERAGE(J292:N292),"")</f>
        <v/>
      </c>
      <c r="U292">
        <f>IFERROR(STDEV(J292:N292),"")</f>
        <v/>
      </c>
      <c r="V292">
        <f>IFERROR(IF(C292="-","",IF(ISBLANK(B292),"",IF(OR(ISNUMBER(FIND("Growth",B292)),ISNUMBER(FIND("Margin",B292))),"",(J292-T292)/U292))),"")</f>
        <v/>
      </c>
      <c r="W292">
        <f>IFERROR(IF(OR(D292="-",ISBLANK(D292)),"",(K292-T292)/U292),"")</f>
        <v/>
      </c>
      <c r="X292">
        <f>IFERROR(IF(OR(E292="-",ISBLANK(E292)),"",(L292-T292)/U292),"")</f>
        <v/>
      </c>
      <c r="Y292">
        <f>IFERROR(IF(OR(F292="-",ISBLANK(F292)),"",(M292-T292)/U292),"")</f>
        <v/>
      </c>
      <c r="Z292">
        <f>IFERROR(IF(OR(G292="-",ISBLANK(G292)),"",(N292-T292)/U292),"")</f>
        <v/>
      </c>
      <c r="AA292">
        <f>IF(MAX(MAX(V292:Z292),ABS(MIN(V292:Z292)))=ABS(MIN(V292:Z292)),MIN(V292:Z292),MAX(V292:Z292))</f>
        <v/>
      </c>
      <c r="AB292">
        <f>IFERROR(V144+MATCH(AA292,V292:Z292,0)-1,"")</f>
        <v/>
      </c>
      <c r="AC292">
        <f>IF(AB292&lt;&gt;"",IF(S292=AB292,"Low",IF(AB292=Q292,"High","")),"")</f>
        <v/>
      </c>
      <c r="AE292">
        <f>IF(ISNUMBER(MATCH("N/A",J292:N292,0)),"",IFERROR((5 * SUMPRODUCT(J144:N144,J292:N292) - PRODUCT(SUM(J144:N144),SUM(J292:N292))) / ((5 * SUM((J144^2)+(K144^2)+(L144^2)+(M144^2)+(N144^2))) - SUM(J144:N144)^2),""))</f>
        <v/>
      </c>
      <c r="AF292">
        <f>IFERROR(CORREL(J144:N144,J292:N292),"")</f>
        <v/>
      </c>
      <c r="AZ292">
        <f>IF(Q292=S292,0,1)</f>
        <v/>
      </c>
      <c r="BA292">
        <f>IF(AZ292=1,IF(Q292="","",IF(Q292=N144,"Yes","No")),"")</f>
        <v/>
      </c>
      <c r="BB292">
        <f>IF(BA292="Yes",P292,"")</f>
        <v/>
      </c>
      <c r="BC292">
        <f>IF(AZ292=1,IF(S292="","",IF(S292=N144,"Yes","No")),"")</f>
        <v/>
      </c>
      <c r="BD292">
        <f>IF(BC292="Yes",R292,"")</f>
        <v/>
      </c>
      <c r="BE292">
        <f>IFERROR(IF(SIGN(AE292)=1,"Increasing",IF(SIGN(AE292)=-1,"Decreasing","")),"")</f>
        <v/>
      </c>
      <c r="BF292">
        <f>IF(OR(AND(BE292="Increasing",BA292="Yes"),AND(BE292="Decreasing",BC292="Yes")),"Yes","No")</f>
        <v/>
      </c>
      <c r="BG292">
        <f>IF(I292="pos_trend","Yes","No")</f>
        <v/>
      </c>
      <c r="BH292">
        <f>IF(AF292&lt;&gt;"",IF(ABS(AF292)&gt;0.8,"Yes","No"),"")</f>
        <v/>
      </c>
    </row>
    <row r="293" spans="1:60">
      <c r="I293">
        <f>IF(AND(K293&gt; J293, L293&gt; K293, M293&gt; L293, N293&gt; M293), "pos_trend", IF(AND(K293&lt; J293, L293&lt; K293, M293&lt; L293, N293&lt; M293), "neg_trend", "N/A"))</f>
        <v/>
      </c>
      <c r="J293">
        <f>IFERROR(IF(TRIM(C293)="-", "N/A", IF(RIGHT(C293,1)=")",IF(RIGHT(C293,2)="T)",-1000000000000*VALUE(MID(C293,2,LEN(C293)-3)),IF(RIGHT(C293,2)="M)",-1000000*VALUE(MID(C293,2,LEN(C293)-3)),IF(RIGHT(C293,2)="B)",-1000000000*VALUE(MID(C293,2,LEN(C293)-3)),IF(RIGHT(C293,2)="k)",-1000*VALUE(MID(C293,2,LEN(C293)-3)),VALUE(SUBSTITUTE(C293,",","")))))),IF(RIGHT(C293,1)="T",1000000000000*VALUE(LEFT(C293,LEN(C293)-1)),IF(RIGHT(C293,1)="M",1000000*VALUE(LEFT(C293,LEN(C293)-1)),IF(RIGHT(C293,1)="B",1000000000*VALUE(LEFT(C293,LEN(C293)-1)),IF(RIGHT(C293,1)="%",0.01*VALUE(LEFT(C293,LEN(C293)-1)),IF(RIGHT(C293,1)="k",1000*VALUE(LEFT(C293,LEN(C293)-1)),VALUE(SUBSTITUTE(C293,",",""))))))))),"N/A")</f>
        <v/>
      </c>
      <c r="K293">
        <f>IFERROR(IF(TRIM(D293)="-", "N/A", IF(RIGHT(D293,1)=")",IF(RIGHT(D293,2)="T)",-1000000000000*VALUE(MID(D293,2,LEN(D293)-3)),IF(RIGHT(D293,2)="M)",-1000000*VALUE(MID(D293,2,LEN(D293)-3)),IF(RIGHT(D293,2)="B)",-1000000000*VALUE(MID(D293,2,LEN(D293)-3)),IF(RIGHT(D293,2)="k)",-1000*VALUE(MID(D293,2,LEN(D293)-3)),VALUE(SUBSTITUTE(D293,",","")))))),IF(RIGHT(D293,1)="T",1000000000000*VALUE(LEFT(D293,LEN(D293)-1)),IF(RIGHT(D293,1)="M",1000000*VALUE(LEFT(D293,LEN(D293)-1)),IF(RIGHT(D293,1)="B",1000000000*VALUE(LEFT(D293,LEN(D293)-1)),IF(RIGHT(D293,1)="%",0.01*VALUE(LEFT(D293,LEN(D293)-1)),IF(RIGHT(D293,1)="k",1000*VALUE(LEFT(D293,LEN(D293)-1)),VALUE(SUBSTITUTE(D293,",",""))))))))),"N/A")</f>
        <v/>
      </c>
      <c r="L293">
        <f>IFERROR(IF(TRIM(E293)="-", "N/A", IF(RIGHT(E293,1)=")",IF(RIGHT(E293,2)="T)",-1000000000000*VALUE(MID(E293,2,LEN(E293)-3)),IF(RIGHT(E293,2)="M)",-1000000*VALUE(MID(E293,2,LEN(E293)-3)),IF(RIGHT(E293,2)="B)",-1000000000*VALUE(MID(E293,2,LEN(E293)-3)),IF(RIGHT(E293,2)="k)",-1000*VALUE(MID(E293,2,LEN(E293)-3)),VALUE(SUBSTITUTE(E293,",","")))))),IF(RIGHT(E293,1)="T",1000000000000*VALUE(LEFT(E293,LEN(E293)-1)),IF(RIGHT(E293,1)="M",1000000*VALUE(LEFT(E293,LEN(E293)-1)),IF(RIGHT(E293,1)="B",1000000000*VALUE(LEFT(E293,LEN(E293)-1)),IF(RIGHT(E293,1)="%",0.01*VALUE(LEFT(E293,LEN(E293)-1)),IF(RIGHT(E293,1)="k",1000*VALUE(LEFT(E293,LEN(E293)-1)),VALUE(SUBSTITUTE(E293,",",""))))))))),"N/A")</f>
        <v/>
      </c>
      <c r="M293">
        <f>IFERROR(IF(TRIM(F293)="-", "N/A", IF(RIGHT(F293,1)=")",IF(RIGHT(F293,2)="T)",-1000000000000*VALUE(MID(F293,2,LEN(F293)-3)),IF(RIGHT(F293,2)="M)",-1000000*VALUE(MID(F293,2,LEN(F293)-3)),IF(RIGHT(F293,2)="B)",-1000000000*VALUE(MID(F293,2,LEN(F293)-3)),IF(RIGHT(F293,2)="k)",-1000*VALUE(MID(F293,2,LEN(F293)-3)),VALUE(SUBSTITUTE(F293,",","")))))),IF(RIGHT(F293,1)="T",1000000000000*VALUE(LEFT(F293,LEN(F293)-1)),IF(RIGHT(F293,1)="M",1000000*VALUE(LEFT(F293,LEN(F293)-1)),IF(RIGHT(F293,1)="B",1000000000*VALUE(LEFT(F293,LEN(F293)-1)),IF(RIGHT(F293,1)="%",0.01*VALUE(LEFT(F293,LEN(F293)-1)),IF(RIGHT(F293,1)="k",1000*VALUE(LEFT(F293,LEN(F293)-1)),VALUE(SUBSTITUTE(F293,",",""))))))))),"N/A")</f>
        <v/>
      </c>
      <c r="N293">
        <f>IFERROR(IF(TRIM(G293)="-", "N/A", IF(RIGHT(G293,1)=")",IF(RIGHT(G293,2)="T)",-1000000000000*VALUE(MID(G293,2,LEN(G293)-3)),IF(RIGHT(G293,2)="M)",-1000000*VALUE(MID(G293,2,LEN(G293)-3)),IF(RIGHT(G293,2)="B)",-1000000000*VALUE(MID(G293,2,LEN(G293)-3)),IF(RIGHT(G293,2)="k)",-1000*VALUE(MID(G293,2,LEN(G293)-3)),VALUE(SUBSTITUTE(G293,",","")))))),IF(RIGHT(G293,1)="T",1000000000000*VALUE(LEFT(G293,LEN(G293)-1)),IF(RIGHT(G293,1)="M",1000000*VALUE(LEFT(G293,LEN(G293)-1)),IF(RIGHT(G293,1)="B",1000000000*VALUE(LEFT(G293,LEN(G293)-1)),IF(RIGHT(G293,1)="%",0.01*VALUE(LEFT(G293,LEN(G293)-1)),IF(RIGHT(G293,1)="k",1000*VALUE(LEFT(G293,LEN(G293)-1)),VALUE(SUBSTITUTE(G293,",",""))))))))),"N/A")</f>
        <v/>
      </c>
      <c r="P293">
        <f>MAX(J293:N293)</f>
        <v/>
      </c>
      <c r="Q293">
        <f>IFERROR(J144+MATCH(P293,J293:N293,0)-1,"")</f>
        <v/>
      </c>
      <c r="R293">
        <f>IF(Q293="","",MIN(J293:N293))</f>
        <v/>
      </c>
      <c r="S293">
        <f>IFERROR(J144+MATCH(R293,J293:N293,0)-1,"")</f>
        <v/>
      </c>
      <c r="T293">
        <f>IFERROR(AVERAGE(J293:N293),"")</f>
        <v/>
      </c>
      <c r="U293">
        <f>IFERROR(STDEV(J293:N293),"")</f>
        <v/>
      </c>
      <c r="V293">
        <f>IFERROR(IF(C293="-","",IF(ISBLANK(B293),"",IF(OR(ISNUMBER(FIND("Growth",B293)),ISNUMBER(FIND("Margin",B293))),"",(J293-T293)/U293))),"")</f>
        <v/>
      </c>
      <c r="W293">
        <f>IFERROR(IF(OR(D293="-",ISBLANK(D293)),"",(K293-T293)/U293),"")</f>
        <v/>
      </c>
      <c r="X293">
        <f>IFERROR(IF(OR(E293="-",ISBLANK(E293)),"",(L293-T293)/U293),"")</f>
        <v/>
      </c>
      <c r="Y293">
        <f>IFERROR(IF(OR(F293="-",ISBLANK(F293)),"",(M293-T293)/U293),"")</f>
        <v/>
      </c>
      <c r="Z293">
        <f>IFERROR(IF(OR(G293="-",ISBLANK(G293)),"",(N293-T293)/U293),"")</f>
        <v/>
      </c>
      <c r="AA293">
        <f>IF(MAX(MAX(V293:Z293),ABS(MIN(V293:Z293)))=ABS(MIN(V293:Z293)),MIN(V293:Z293),MAX(V293:Z293))</f>
        <v/>
      </c>
      <c r="AB293">
        <f>IFERROR(V144+MATCH(AA293,V293:Z293,0)-1,"")</f>
        <v/>
      </c>
      <c r="AC293">
        <f>IF(AB293&lt;&gt;"",IF(S293=AB293,"Low",IF(AB293=Q293,"High","")),"")</f>
        <v/>
      </c>
      <c r="AE293">
        <f>IF(ISNUMBER(MATCH("N/A",J293:N293,0)),"",IFERROR((5 * SUMPRODUCT(J144:N144,J293:N293) - PRODUCT(SUM(J144:N144),SUM(J293:N293))) / ((5 * SUM((J144^2)+(K144^2)+(L144^2)+(M144^2)+(N144^2))) - SUM(J144:N144)^2),""))</f>
        <v/>
      </c>
      <c r="AF293">
        <f>IFERROR(CORREL(J144:N144,J293:N293),"")</f>
        <v/>
      </c>
      <c r="AZ293">
        <f>IF(Q293=S293,0,1)</f>
        <v/>
      </c>
      <c r="BA293">
        <f>IF(AZ293=1,IF(Q293="","",IF(Q293=N144,"Yes","No")),"")</f>
        <v/>
      </c>
      <c r="BB293">
        <f>IF(BA293="Yes",P293,"")</f>
        <v/>
      </c>
      <c r="BC293">
        <f>IF(AZ293=1,IF(S293="","",IF(S293=N144,"Yes","No")),"")</f>
        <v/>
      </c>
      <c r="BD293">
        <f>IF(BC293="Yes",R293,"")</f>
        <v/>
      </c>
      <c r="BE293">
        <f>IFERROR(IF(SIGN(AE293)=1,"Increasing",IF(SIGN(AE293)=-1,"Decreasing","")),"")</f>
        <v/>
      </c>
      <c r="BF293">
        <f>IF(OR(AND(BE293="Increasing",BA293="Yes"),AND(BE293="Decreasing",BC293="Yes")),"Yes","No")</f>
        <v/>
      </c>
      <c r="BG293">
        <f>IF(I293="pos_trend","Yes","No")</f>
        <v/>
      </c>
      <c r="BH293">
        <f>IF(AF293&lt;&gt;"",IF(ABS(AF293)&gt;0.8,"Yes","No"),"")</f>
        <v/>
      </c>
    </row>
    <row r="294" spans="1:60">
      <c r="I294">
        <f>IF(AND(K294&gt; J294, L294&gt; K294, M294&gt; L294, N294&gt; M294), "pos_trend", IF(AND(K294&lt; J294, L294&lt; K294, M294&lt; L294, N294&lt; M294), "neg_trend", "N/A"))</f>
        <v/>
      </c>
      <c r="J294">
        <f>IFERROR(IF(TRIM(C294)="-", "N/A", IF(RIGHT(C294,1)=")",IF(RIGHT(C294,2)="T)",-1000000000000*VALUE(MID(C294,2,LEN(C294)-3)),IF(RIGHT(C294,2)="M)",-1000000*VALUE(MID(C294,2,LEN(C294)-3)),IF(RIGHT(C294,2)="B)",-1000000000*VALUE(MID(C294,2,LEN(C294)-3)),IF(RIGHT(C294,2)="k)",-1000*VALUE(MID(C294,2,LEN(C294)-3)),VALUE(SUBSTITUTE(C294,",","")))))),IF(RIGHT(C294,1)="T",1000000000000*VALUE(LEFT(C294,LEN(C294)-1)),IF(RIGHT(C294,1)="M",1000000*VALUE(LEFT(C294,LEN(C294)-1)),IF(RIGHT(C294,1)="B",1000000000*VALUE(LEFT(C294,LEN(C294)-1)),IF(RIGHT(C294,1)="%",0.01*VALUE(LEFT(C294,LEN(C294)-1)),IF(RIGHT(C294,1)="k",1000*VALUE(LEFT(C294,LEN(C294)-1)),VALUE(SUBSTITUTE(C294,",",""))))))))),"N/A")</f>
        <v/>
      </c>
      <c r="K294">
        <f>IFERROR(IF(TRIM(D294)="-", "N/A", IF(RIGHT(D294,1)=")",IF(RIGHT(D294,2)="T)",-1000000000000*VALUE(MID(D294,2,LEN(D294)-3)),IF(RIGHT(D294,2)="M)",-1000000*VALUE(MID(D294,2,LEN(D294)-3)),IF(RIGHT(D294,2)="B)",-1000000000*VALUE(MID(D294,2,LEN(D294)-3)),IF(RIGHT(D294,2)="k)",-1000*VALUE(MID(D294,2,LEN(D294)-3)),VALUE(SUBSTITUTE(D294,",","")))))),IF(RIGHT(D294,1)="T",1000000000000*VALUE(LEFT(D294,LEN(D294)-1)),IF(RIGHT(D294,1)="M",1000000*VALUE(LEFT(D294,LEN(D294)-1)),IF(RIGHT(D294,1)="B",1000000000*VALUE(LEFT(D294,LEN(D294)-1)),IF(RIGHT(D294,1)="%",0.01*VALUE(LEFT(D294,LEN(D294)-1)),IF(RIGHT(D294,1)="k",1000*VALUE(LEFT(D294,LEN(D294)-1)),VALUE(SUBSTITUTE(D294,",",""))))))))),"N/A")</f>
        <v/>
      </c>
      <c r="L294">
        <f>IFERROR(IF(TRIM(E294)="-", "N/A", IF(RIGHT(E294,1)=")",IF(RIGHT(E294,2)="T)",-1000000000000*VALUE(MID(E294,2,LEN(E294)-3)),IF(RIGHT(E294,2)="M)",-1000000*VALUE(MID(E294,2,LEN(E294)-3)),IF(RIGHT(E294,2)="B)",-1000000000*VALUE(MID(E294,2,LEN(E294)-3)),IF(RIGHT(E294,2)="k)",-1000*VALUE(MID(E294,2,LEN(E294)-3)),VALUE(SUBSTITUTE(E294,",","")))))),IF(RIGHT(E294,1)="T",1000000000000*VALUE(LEFT(E294,LEN(E294)-1)),IF(RIGHT(E294,1)="M",1000000*VALUE(LEFT(E294,LEN(E294)-1)),IF(RIGHT(E294,1)="B",1000000000*VALUE(LEFT(E294,LEN(E294)-1)),IF(RIGHT(E294,1)="%",0.01*VALUE(LEFT(E294,LEN(E294)-1)),IF(RIGHT(E294,1)="k",1000*VALUE(LEFT(E294,LEN(E294)-1)),VALUE(SUBSTITUTE(E294,",",""))))))))),"N/A")</f>
        <v/>
      </c>
      <c r="M294">
        <f>IFERROR(IF(TRIM(F294)="-", "N/A", IF(RIGHT(F294,1)=")",IF(RIGHT(F294,2)="T)",-1000000000000*VALUE(MID(F294,2,LEN(F294)-3)),IF(RIGHT(F294,2)="M)",-1000000*VALUE(MID(F294,2,LEN(F294)-3)),IF(RIGHT(F294,2)="B)",-1000000000*VALUE(MID(F294,2,LEN(F294)-3)),IF(RIGHT(F294,2)="k)",-1000*VALUE(MID(F294,2,LEN(F294)-3)),VALUE(SUBSTITUTE(F294,",","")))))),IF(RIGHT(F294,1)="T",1000000000000*VALUE(LEFT(F294,LEN(F294)-1)),IF(RIGHT(F294,1)="M",1000000*VALUE(LEFT(F294,LEN(F294)-1)),IF(RIGHT(F294,1)="B",1000000000*VALUE(LEFT(F294,LEN(F294)-1)),IF(RIGHT(F294,1)="%",0.01*VALUE(LEFT(F294,LEN(F294)-1)),IF(RIGHT(F294,1)="k",1000*VALUE(LEFT(F294,LEN(F294)-1)),VALUE(SUBSTITUTE(F294,",",""))))))))),"N/A")</f>
        <v/>
      </c>
      <c r="N294">
        <f>IFERROR(IF(TRIM(G294)="-", "N/A", IF(RIGHT(G294,1)=")",IF(RIGHT(G294,2)="T)",-1000000000000*VALUE(MID(G294,2,LEN(G294)-3)),IF(RIGHT(G294,2)="M)",-1000000*VALUE(MID(G294,2,LEN(G294)-3)),IF(RIGHT(G294,2)="B)",-1000000000*VALUE(MID(G294,2,LEN(G294)-3)),IF(RIGHT(G294,2)="k)",-1000*VALUE(MID(G294,2,LEN(G294)-3)),VALUE(SUBSTITUTE(G294,",","")))))),IF(RIGHT(G294,1)="T",1000000000000*VALUE(LEFT(G294,LEN(G294)-1)),IF(RIGHT(G294,1)="M",1000000*VALUE(LEFT(G294,LEN(G294)-1)),IF(RIGHT(G294,1)="B",1000000000*VALUE(LEFT(G294,LEN(G294)-1)),IF(RIGHT(G294,1)="%",0.01*VALUE(LEFT(G294,LEN(G294)-1)),IF(RIGHT(G294,1)="k",1000*VALUE(LEFT(G294,LEN(G294)-1)),VALUE(SUBSTITUTE(G294,",",""))))))))),"N/A")</f>
        <v/>
      </c>
      <c r="P294">
        <f>MAX(J294:N294)</f>
        <v/>
      </c>
      <c r="Q294">
        <f>IFERROR(J144+MATCH(P294,J294:N294,0)-1,"")</f>
        <v/>
      </c>
      <c r="R294">
        <f>IF(Q294="","",MIN(J294:N294))</f>
        <v/>
      </c>
      <c r="S294">
        <f>IFERROR(J144+MATCH(R294,J294:N294,0)-1,"")</f>
        <v/>
      </c>
      <c r="T294">
        <f>IFERROR(AVERAGE(J294:N294),"")</f>
        <v/>
      </c>
      <c r="U294">
        <f>IFERROR(STDEV(J294:N294),"")</f>
        <v/>
      </c>
      <c r="V294">
        <f>IFERROR(IF(C294="-","",IF(ISBLANK(B294),"",IF(OR(ISNUMBER(FIND("Growth",B294)),ISNUMBER(FIND("Margin",B294))),"",(J294-T294)/U294))),"")</f>
        <v/>
      </c>
      <c r="W294">
        <f>IFERROR(IF(OR(D294="-",ISBLANK(D294)),"",(K294-T294)/U294),"")</f>
        <v/>
      </c>
      <c r="X294">
        <f>IFERROR(IF(OR(E294="-",ISBLANK(E294)),"",(L294-T294)/U294),"")</f>
        <v/>
      </c>
      <c r="Y294">
        <f>IFERROR(IF(OR(F294="-",ISBLANK(F294)),"",(M294-T294)/U294),"")</f>
        <v/>
      </c>
      <c r="Z294">
        <f>IFERROR(IF(OR(G294="-",ISBLANK(G294)),"",(N294-T294)/U294),"")</f>
        <v/>
      </c>
      <c r="AA294">
        <f>IF(MAX(MAX(V294:Z294),ABS(MIN(V294:Z294)))=ABS(MIN(V294:Z294)),MIN(V294:Z294),MAX(V294:Z294))</f>
        <v/>
      </c>
      <c r="AB294">
        <f>IFERROR(V144+MATCH(AA294,V294:Z294,0)-1,"")</f>
        <v/>
      </c>
      <c r="AC294">
        <f>IF(AB294&lt;&gt;"",IF(S294=AB294,"Low",IF(AB294=Q294,"High","")),"")</f>
        <v/>
      </c>
      <c r="AE294">
        <f>IF(ISNUMBER(MATCH("N/A",J294:N294,0)),"",IFERROR((5 * SUMPRODUCT(J144:N144,J294:N294) - PRODUCT(SUM(J144:N144),SUM(J294:N294))) / ((5 * SUM((J144^2)+(K144^2)+(L144^2)+(M144^2)+(N144^2))) - SUM(J144:N144)^2),""))</f>
        <v/>
      </c>
      <c r="AF294">
        <f>IFERROR(CORREL(J144:N144,J294:N294),"")</f>
        <v/>
      </c>
      <c r="AZ294">
        <f>IF(Q294=S294,0,1)</f>
        <v/>
      </c>
      <c r="BA294">
        <f>IF(AZ294=1,IF(Q294="","",IF(Q294=N144,"Yes","No")),"")</f>
        <v/>
      </c>
      <c r="BB294">
        <f>IF(BA294="Yes",P294,"")</f>
        <v/>
      </c>
      <c r="BC294">
        <f>IF(AZ294=1,IF(S294="","",IF(S294=N144,"Yes","No")),"")</f>
        <v/>
      </c>
      <c r="BD294">
        <f>IF(BC294="Yes",R294,"")</f>
        <v/>
      </c>
      <c r="BE294">
        <f>IFERROR(IF(SIGN(AE294)=1,"Increasing",IF(SIGN(AE294)=-1,"Decreasing","")),"")</f>
        <v/>
      </c>
      <c r="BF294">
        <f>IF(OR(AND(BE294="Increasing",BA294="Yes"),AND(BE294="Decreasing",BC294="Yes")),"Yes","No")</f>
        <v/>
      </c>
      <c r="BG294">
        <f>IF(I294="pos_trend","Yes","No")</f>
        <v/>
      </c>
      <c r="BH294">
        <f>IF(AF294&lt;&gt;"",IF(ABS(AF294)&gt;0.8,"Yes","No"),"")</f>
        <v/>
      </c>
    </row>
    <row r="295" spans="1:60">
      <c r="I295">
        <f>IF(AND(K295&gt; J295, L295&gt; K295, M295&gt; L295, N295&gt; M295), "pos_trend", IF(AND(K295&lt; J295, L295&lt; K295, M295&lt; L295, N295&lt; M295), "neg_trend", "N/A"))</f>
        <v/>
      </c>
      <c r="J295">
        <f>IFERROR(IF(TRIM(C295)="-", "N/A", IF(RIGHT(C295,1)=")",IF(RIGHT(C295,2)="T)",-1000000000000*VALUE(MID(C295,2,LEN(C295)-3)),IF(RIGHT(C295,2)="M)",-1000000*VALUE(MID(C295,2,LEN(C295)-3)),IF(RIGHT(C295,2)="B)",-1000000000*VALUE(MID(C295,2,LEN(C295)-3)),IF(RIGHT(C295,2)="k)",-1000*VALUE(MID(C295,2,LEN(C295)-3)),VALUE(SUBSTITUTE(C295,",","")))))),IF(RIGHT(C295,1)="T",1000000000000*VALUE(LEFT(C295,LEN(C295)-1)),IF(RIGHT(C295,1)="M",1000000*VALUE(LEFT(C295,LEN(C295)-1)),IF(RIGHT(C295,1)="B",1000000000*VALUE(LEFT(C295,LEN(C295)-1)),IF(RIGHT(C295,1)="%",0.01*VALUE(LEFT(C295,LEN(C295)-1)),IF(RIGHT(C295,1)="k",1000*VALUE(LEFT(C295,LEN(C295)-1)),VALUE(SUBSTITUTE(C295,",",""))))))))),"N/A")</f>
        <v/>
      </c>
      <c r="K295">
        <f>IFERROR(IF(TRIM(D295)="-", "N/A", IF(RIGHT(D295,1)=")",IF(RIGHT(D295,2)="T)",-1000000000000*VALUE(MID(D295,2,LEN(D295)-3)),IF(RIGHT(D295,2)="M)",-1000000*VALUE(MID(D295,2,LEN(D295)-3)),IF(RIGHT(D295,2)="B)",-1000000000*VALUE(MID(D295,2,LEN(D295)-3)),IF(RIGHT(D295,2)="k)",-1000*VALUE(MID(D295,2,LEN(D295)-3)),VALUE(SUBSTITUTE(D295,",","")))))),IF(RIGHT(D295,1)="T",1000000000000*VALUE(LEFT(D295,LEN(D295)-1)),IF(RIGHT(D295,1)="M",1000000*VALUE(LEFT(D295,LEN(D295)-1)),IF(RIGHT(D295,1)="B",1000000000*VALUE(LEFT(D295,LEN(D295)-1)),IF(RIGHT(D295,1)="%",0.01*VALUE(LEFT(D295,LEN(D295)-1)),IF(RIGHT(D295,1)="k",1000*VALUE(LEFT(D295,LEN(D295)-1)),VALUE(SUBSTITUTE(D295,",",""))))))))),"N/A")</f>
        <v/>
      </c>
      <c r="L295">
        <f>IFERROR(IF(TRIM(E295)="-", "N/A", IF(RIGHT(E295,1)=")",IF(RIGHT(E295,2)="T)",-1000000000000*VALUE(MID(E295,2,LEN(E295)-3)),IF(RIGHT(E295,2)="M)",-1000000*VALUE(MID(E295,2,LEN(E295)-3)),IF(RIGHT(E295,2)="B)",-1000000000*VALUE(MID(E295,2,LEN(E295)-3)),IF(RIGHT(E295,2)="k)",-1000*VALUE(MID(E295,2,LEN(E295)-3)),VALUE(SUBSTITUTE(E295,",","")))))),IF(RIGHT(E295,1)="T",1000000000000*VALUE(LEFT(E295,LEN(E295)-1)),IF(RIGHT(E295,1)="M",1000000*VALUE(LEFT(E295,LEN(E295)-1)),IF(RIGHT(E295,1)="B",1000000000*VALUE(LEFT(E295,LEN(E295)-1)),IF(RIGHT(E295,1)="%",0.01*VALUE(LEFT(E295,LEN(E295)-1)),IF(RIGHT(E295,1)="k",1000*VALUE(LEFT(E295,LEN(E295)-1)),VALUE(SUBSTITUTE(E295,",",""))))))))),"N/A")</f>
        <v/>
      </c>
      <c r="M295">
        <f>IFERROR(IF(TRIM(F295)="-", "N/A", IF(RIGHT(F295,1)=")",IF(RIGHT(F295,2)="T)",-1000000000000*VALUE(MID(F295,2,LEN(F295)-3)),IF(RIGHT(F295,2)="M)",-1000000*VALUE(MID(F295,2,LEN(F295)-3)),IF(RIGHT(F295,2)="B)",-1000000000*VALUE(MID(F295,2,LEN(F295)-3)),IF(RIGHT(F295,2)="k)",-1000*VALUE(MID(F295,2,LEN(F295)-3)),VALUE(SUBSTITUTE(F295,",","")))))),IF(RIGHT(F295,1)="T",1000000000000*VALUE(LEFT(F295,LEN(F295)-1)),IF(RIGHT(F295,1)="M",1000000*VALUE(LEFT(F295,LEN(F295)-1)),IF(RIGHT(F295,1)="B",1000000000*VALUE(LEFT(F295,LEN(F295)-1)),IF(RIGHT(F295,1)="%",0.01*VALUE(LEFT(F295,LEN(F295)-1)),IF(RIGHT(F295,1)="k",1000*VALUE(LEFT(F295,LEN(F295)-1)),VALUE(SUBSTITUTE(F295,",",""))))))))),"N/A")</f>
        <v/>
      </c>
      <c r="N295">
        <f>IFERROR(IF(TRIM(G295)="-", "N/A", IF(RIGHT(G295,1)=")",IF(RIGHT(G295,2)="T)",-1000000000000*VALUE(MID(G295,2,LEN(G295)-3)),IF(RIGHT(G295,2)="M)",-1000000*VALUE(MID(G295,2,LEN(G295)-3)),IF(RIGHT(G295,2)="B)",-1000000000*VALUE(MID(G295,2,LEN(G295)-3)),IF(RIGHT(G295,2)="k)",-1000*VALUE(MID(G295,2,LEN(G295)-3)),VALUE(SUBSTITUTE(G295,",","")))))),IF(RIGHT(G295,1)="T",1000000000000*VALUE(LEFT(G295,LEN(G295)-1)),IF(RIGHT(G295,1)="M",1000000*VALUE(LEFT(G295,LEN(G295)-1)),IF(RIGHT(G295,1)="B",1000000000*VALUE(LEFT(G295,LEN(G295)-1)),IF(RIGHT(G295,1)="%",0.01*VALUE(LEFT(G295,LEN(G295)-1)),IF(RIGHT(G295,1)="k",1000*VALUE(LEFT(G295,LEN(G295)-1)),VALUE(SUBSTITUTE(G295,",",""))))))))),"N/A")</f>
        <v/>
      </c>
      <c r="P295">
        <f>MAX(J295:N295)</f>
        <v/>
      </c>
      <c r="Q295">
        <f>IFERROR(J144+MATCH(P295,J295:N295,0)-1,"")</f>
        <v/>
      </c>
      <c r="R295">
        <f>IF(Q295="","",MIN(J295:N295))</f>
        <v/>
      </c>
      <c r="S295">
        <f>IFERROR(J144+MATCH(R295,J295:N295,0)-1,"")</f>
        <v/>
      </c>
      <c r="T295">
        <f>IFERROR(AVERAGE(J295:N295),"")</f>
        <v/>
      </c>
      <c r="U295">
        <f>IFERROR(STDEV(J295:N295),"")</f>
        <v/>
      </c>
      <c r="V295">
        <f>IFERROR(IF(C295="-","",IF(ISBLANK(B295),"",IF(OR(ISNUMBER(FIND("Growth",B295)),ISNUMBER(FIND("Margin",B295))),"",(J295-T295)/U295))),"")</f>
        <v/>
      </c>
      <c r="W295">
        <f>IFERROR(IF(OR(D295="-",ISBLANK(D295)),"",(K295-T295)/U295),"")</f>
        <v/>
      </c>
      <c r="X295">
        <f>IFERROR(IF(OR(E295="-",ISBLANK(E295)),"",(L295-T295)/U295),"")</f>
        <v/>
      </c>
      <c r="Y295">
        <f>IFERROR(IF(OR(F295="-",ISBLANK(F295)),"",(M295-T295)/U295),"")</f>
        <v/>
      </c>
      <c r="Z295">
        <f>IFERROR(IF(OR(G295="-",ISBLANK(G295)),"",(N295-T295)/U295),"")</f>
        <v/>
      </c>
      <c r="AA295">
        <f>IF(MAX(MAX(V295:Z295),ABS(MIN(V295:Z295)))=ABS(MIN(V295:Z295)),MIN(V295:Z295),MAX(V295:Z295))</f>
        <v/>
      </c>
      <c r="AB295">
        <f>IFERROR(V144+MATCH(AA295,V295:Z295,0)-1,"")</f>
        <v/>
      </c>
      <c r="AC295">
        <f>IF(AB295&lt;&gt;"",IF(S295=AB295,"Low",IF(AB295=Q295,"High","")),"")</f>
        <v/>
      </c>
      <c r="AE295">
        <f>IF(ISNUMBER(MATCH("N/A",J295:N295,0)),"",IFERROR((5 * SUMPRODUCT(J144:N144,J295:N295) - PRODUCT(SUM(J144:N144),SUM(J295:N295))) / ((5 * SUM((J144^2)+(K144^2)+(L144^2)+(M144^2)+(N144^2))) - SUM(J144:N144)^2),""))</f>
        <v/>
      </c>
      <c r="AF295">
        <f>IFERROR(CORREL(J144:N144,J295:N295),"")</f>
        <v/>
      </c>
      <c r="AZ295">
        <f>IF(Q295=S295,0,1)</f>
        <v/>
      </c>
      <c r="BA295">
        <f>IF(AZ295=1,IF(Q295="","",IF(Q295=N144,"Yes","No")),"")</f>
        <v/>
      </c>
      <c r="BB295">
        <f>IF(BA295="Yes",P295,"")</f>
        <v/>
      </c>
      <c r="BC295">
        <f>IF(AZ295=1,IF(S295="","",IF(S295=N144,"Yes","No")),"")</f>
        <v/>
      </c>
      <c r="BD295">
        <f>IF(BC295="Yes",R295,"")</f>
        <v/>
      </c>
      <c r="BE295">
        <f>IFERROR(IF(SIGN(AE295)=1,"Increasing",IF(SIGN(AE295)=-1,"Decreasing","")),"")</f>
        <v/>
      </c>
      <c r="BF295">
        <f>IF(OR(AND(BE295="Increasing",BA295="Yes"),AND(BE295="Decreasing",BC295="Yes")),"Yes","No")</f>
        <v/>
      </c>
      <c r="BG295">
        <f>IF(I295="pos_trend","Yes","No")</f>
        <v/>
      </c>
      <c r="BH295">
        <f>IF(AF295&lt;&gt;"",IF(ABS(AF295)&gt;0.8,"Yes","No"),"")</f>
        <v/>
      </c>
    </row>
    <row r="296" spans="1:60">
      <c r="I296">
        <f>IF(AND(K296&gt; J296, L296&gt; K296, M296&gt; L296, N296&gt; M296), "pos_trend", IF(AND(K296&lt; J296, L296&lt; K296, M296&lt; L296, N296&lt; M296), "neg_trend", "N/A"))</f>
        <v/>
      </c>
      <c r="J296">
        <f>IFERROR(IF(TRIM(C296)="-", "N/A", IF(RIGHT(C296,1)=")",IF(RIGHT(C296,2)="T)",-1000000000000*VALUE(MID(C296,2,LEN(C296)-3)),IF(RIGHT(C296,2)="M)",-1000000*VALUE(MID(C296,2,LEN(C296)-3)),IF(RIGHT(C296,2)="B)",-1000000000*VALUE(MID(C296,2,LEN(C296)-3)),IF(RIGHT(C296,2)="k)",-1000*VALUE(MID(C296,2,LEN(C296)-3)),VALUE(SUBSTITUTE(C296,",","")))))),IF(RIGHT(C296,1)="T",1000000000000*VALUE(LEFT(C296,LEN(C296)-1)),IF(RIGHT(C296,1)="M",1000000*VALUE(LEFT(C296,LEN(C296)-1)),IF(RIGHT(C296,1)="B",1000000000*VALUE(LEFT(C296,LEN(C296)-1)),IF(RIGHT(C296,1)="%",0.01*VALUE(LEFT(C296,LEN(C296)-1)),IF(RIGHT(C296,1)="k",1000*VALUE(LEFT(C296,LEN(C296)-1)),VALUE(SUBSTITUTE(C296,",",""))))))))),"N/A")</f>
        <v/>
      </c>
      <c r="K296">
        <f>IFERROR(IF(TRIM(D296)="-", "N/A", IF(RIGHT(D296,1)=")",IF(RIGHT(D296,2)="T)",-1000000000000*VALUE(MID(D296,2,LEN(D296)-3)),IF(RIGHT(D296,2)="M)",-1000000*VALUE(MID(D296,2,LEN(D296)-3)),IF(RIGHT(D296,2)="B)",-1000000000*VALUE(MID(D296,2,LEN(D296)-3)),IF(RIGHT(D296,2)="k)",-1000*VALUE(MID(D296,2,LEN(D296)-3)),VALUE(SUBSTITUTE(D296,",","")))))),IF(RIGHT(D296,1)="T",1000000000000*VALUE(LEFT(D296,LEN(D296)-1)),IF(RIGHT(D296,1)="M",1000000*VALUE(LEFT(D296,LEN(D296)-1)),IF(RIGHT(D296,1)="B",1000000000*VALUE(LEFT(D296,LEN(D296)-1)),IF(RIGHT(D296,1)="%",0.01*VALUE(LEFT(D296,LEN(D296)-1)),IF(RIGHT(D296,1)="k",1000*VALUE(LEFT(D296,LEN(D296)-1)),VALUE(SUBSTITUTE(D296,",",""))))))))),"N/A")</f>
        <v/>
      </c>
      <c r="L296">
        <f>IFERROR(IF(TRIM(E296)="-", "N/A", IF(RIGHT(E296,1)=")",IF(RIGHT(E296,2)="T)",-1000000000000*VALUE(MID(E296,2,LEN(E296)-3)),IF(RIGHT(E296,2)="M)",-1000000*VALUE(MID(E296,2,LEN(E296)-3)),IF(RIGHT(E296,2)="B)",-1000000000*VALUE(MID(E296,2,LEN(E296)-3)),IF(RIGHT(E296,2)="k)",-1000*VALUE(MID(E296,2,LEN(E296)-3)),VALUE(SUBSTITUTE(E296,",","")))))),IF(RIGHT(E296,1)="T",1000000000000*VALUE(LEFT(E296,LEN(E296)-1)),IF(RIGHT(E296,1)="M",1000000*VALUE(LEFT(E296,LEN(E296)-1)),IF(RIGHT(E296,1)="B",1000000000*VALUE(LEFT(E296,LEN(E296)-1)),IF(RIGHT(E296,1)="%",0.01*VALUE(LEFT(E296,LEN(E296)-1)),IF(RIGHT(E296,1)="k",1000*VALUE(LEFT(E296,LEN(E296)-1)),VALUE(SUBSTITUTE(E296,",",""))))))))),"N/A")</f>
        <v/>
      </c>
      <c r="M296">
        <f>IFERROR(IF(TRIM(F296)="-", "N/A", IF(RIGHT(F296,1)=")",IF(RIGHT(F296,2)="T)",-1000000000000*VALUE(MID(F296,2,LEN(F296)-3)),IF(RIGHT(F296,2)="M)",-1000000*VALUE(MID(F296,2,LEN(F296)-3)),IF(RIGHT(F296,2)="B)",-1000000000*VALUE(MID(F296,2,LEN(F296)-3)),IF(RIGHT(F296,2)="k)",-1000*VALUE(MID(F296,2,LEN(F296)-3)),VALUE(SUBSTITUTE(F296,",","")))))),IF(RIGHT(F296,1)="T",1000000000000*VALUE(LEFT(F296,LEN(F296)-1)),IF(RIGHT(F296,1)="M",1000000*VALUE(LEFT(F296,LEN(F296)-1)),IF(RIGHT(F296,1)="B",1000000000*VALUE(LEFT(F296,LEN(F296)-1)),IF(RIGHT(F296,1)="%",0.01*VALUE(LEFT(F296,LEN(F296)-1)),IF(RIGHT(F296,1)="k",1000*VALUE(LEFT(F296,LEN(F296)-1)),VALUE(SUBSTITUTE(F296,",",""))))))))),"N/A")</f>
        <v/>
      </c>
      <c r="N296">
        <f>IFERROR(IF(TRIM(G296)="-", "N/A", IF(RIGHT(G296,1)=")",IF(RIGHT(G296,2)="T)",-1000000000000*VALUE(MID(G296,2,LEN(G296)-3)),IF(RIGHT(G296,2)="M)",-1000000*VALUE(MID(G296,2,LEN(G296)-3)),IF(RIGHT(G296,2)="B)",-1000000000*VALUE(MID(G296,2,LEN(G296)-3)),IF(RIGHT(G296,2)="k)",-1000*VALUE(MID(G296,2,LEN(G296)-3)),VALUE(SUBSTITUTE(G296,",","")))))),IF(RIGHT(G296,1)="T",1000000000000*VALUE(LEFT(G296,LEN(G296)-1)),IF(RIGHT(G296,1)="M",1000000*VALUE(LEFT(G296,LEN(G296)-1)),IF(RIGHT(G296,1)="B",1000000000*VALUE(LEFT(G296,LEN(G296)-1)),IF(RIGHT(G296,1)="%",0.01*VALUE(LEFT(G296,LEN(G296)-1)),IF(RIGHT(G296,1)="k",1000*VALUE(LEFT(G296,LEN(G296)-1)),VALUE(SUBSTITUTE(G296,",",""))))))))),"N/A")</f>
        <v/>
      </c>
      <c r="P296">
        <f>MAX(J296:N296)</f>
        <v/>
      </c>
      <c r="Q296">
        <f>IFERROR(J144+MATCH(P296,J296:N296,0)-1,"")</f>
        <v/>
      </c>
      <c r="R296">
        <f>IF(Q296="","",MIN(J296:N296))</f>
        <v/>
      </c>
      <c r="S296">
        <f>IFERROR(J144+MATCH(R296,J296:N296,0)-1,"")</f>
        <v/>
      </c>
      <c r="T296">
        <f>IFERROR(AVERAGE(J296:N296),"")</f>
        <v/>
      </c>
      <c r="U296">
        <f>IFERROR(STDEV(J296:N296),"")</f>
        <v/>
      </c>
      <c r="V296">
        <f>IFERROR(IF(C296="-","",IF(ISBLANK(B296),"",IF(OR(ISNUMBER(FIND("Growth",B296)),ISNUMBER(FIND("Margin",B296))),"",(J296-T296)/U296))),"")</f>
        <v/>
      </c>
      <c r="W296">
        <f>IFERROR(IF(OR(D296="-",ISBLANK(D296)),"",(K296-T296)/U296),"")</f>
        <v/>
      </c>
      <c r="X296">
        <f>IFERROR(IF(OR(E296="-",ISBLANK(E296)),"",(L296-T296)/U296),"")</f>
        <v/>
      </c>
      <c r="Y296">
        <f>IFERROR(IF(OR(F296="-",ISBLANK(F296)),"",(M296-T296)/U296),"")</f>
        <v/>
      </c>
      <c r="Z296">
        <f>IFERROR(IF(OR(G296="-",ISBLANK(G296)),"",(N296-T296)/U296),"")</f>
        <v/>
      </c>
      <c r="AA296">
        <f>IF(MAX(MAX(V296:Z296),ABS(MIN(V296:Z296)))=ABS(MIN(V296:Z296)),MIN(V296:Z296),MAX(V296:Z296))</f>
        <v/>
      </c>
      <c r="AB296">
        <f>IFERROR(V144+MATCH(AA296,V296:Z296,0)-1,"")</f>
        <v/>
      </c>
      <c r="AC296">
        <f>IF(AB296&lt;&gt;"",IF(S296=AB296,"Low",IF(AB296=Q296,"High","")),"")</f>
        <v/>
      </c>
      <c r="AE296">
        <f>IF(ISNUMBER(MATCH("N/A",J296:N296,0)),"",IFERROR((5 * SUMPRODUCT(J144:N144,J296:N296) - PRODUCT(SUM(J144:N144),SUM(J296:N296))) / ((5 * SUM((J144^2)+(K144^2)+(L144^2)+(M144^2)+(N144^2))) - SUM(J144:N144)^2),""))</f>
        <v/>
      </c>
      <c r="AF296">
        <f>IFERROR(CORREL(J144:N144,J296:N296),"")</f>
        <v/>
      </c>
      <c r="AZ296">
        <f>IF(Q296=S296,0,1)</f>
        <v/>
      </c>
      <c r="BA296">
        <f>IF(AZ296=1,IF(Q296="","",IF(Q296=N144,"Yes","No")),"")</f>
        <v/>
      </c>
      <c r="BB296">
        <f>IF(BA296="Yes",P296,"")</f>
        <v/>
      </c>
      <c r="BC296">
        <f>IF(AZ296=1,IF(S296="","",IF(S296=N144,"Yes","No")),"")</f>
        <v/>
      </c>
      <c r="BD296">
        <f>IF(BC296="Yes",R296,"")</f>
        <v/>
      </c>
      <c r="BE296">
        <f>IFERROR(IF(SIGN(AE296)=1,"Increasing",IF(SIGN(AE296)=-1,"Decreasing","")),"")</f>
        <v/>
      </c>
      <c r="BF296">
        <f>IF(OR(AND(BE296="Increasing",BA296="Yes"),AND(BE296="Decreasing",BC296="Yes")),"Yes","No")</f>
        <v/>
      </c>
      <c r="BG296">
        <f>IF(I296="pos_trend","Yes","No")</f>
        <v/>
      </c>
      <c r="BH296">
        <f>IF(AF296&lt;&gt;"",IF(ABS(AF296)&gt;0.8,"Yes","No"),"")</f>
        <v/>
      </c>
    </row>
    <row r="297" spans="1:60">
      <c r="I297">
        <f>IF(AND(K297&gt; J297, L297&gt; K297, M297&gt; L297, N297&gt; M297), "pos_trend", IF(AND(K297&lt; J297, L297&lt; K297, M297&lt; L297, N297&lt; M297), "neg_trend", "N/A"))</f>
        <v/>
      </c>
      <c r="J297">
        <f>IFERROR(IF(TRIM(C297)="-", "N/A", IF(RIGHT(C297,1)=")",IF(RIGHT(C297,2)="T)",-1000000000000*VALUE(MID(C297,2,LEN(C297)-3)),IF(RIGHT(C297,2)="M)",-1000000*VALUE(MID(C297,2,LEN(C297)-3)),IF(RIGHT(C297,2)="B)",-1000000000*VALUE(MID(C297,2,LEN(C297)-3)),IF(RIGHT(C297,2)="k)",-1000*VALUE(MID(C297,2,LEN(C297)-3)),VALUE(SUBSTITUTE(C297,",","")))))),IF(RIGHT(C297,1)="T",1000000000000*VALUE(LEFT(C297,LEN(C297)-1)),IF(RIGHT(C297,1)="M",1000000*VALUE(LEFT(C297,LEN(C297)-1)),IF(RIGHT(C297,1)="B",1000000000*VALUE(LEFT(C297,LEN(C297)-1)),IF(RIGHT(C297,1)="%",0.01*VALUE(LEFT(C297,LEN(C297)-1)),IF(RIGHT(C297,1)="k",1000*VALUE(LEFT(C297,LEN(C297)-1)),VALUE(SUBSTITUTE(C297,",",""))))))))),"N/A")</f>
        <v/>
      </c>
      <c r="K297">
        <f>IFERROR(IF(TRIM(D297)="-", "N/A", IF(RIGHT(D297,1)=")",IF(RIGHT(D297,2)="T)",-1000000000000*VALUE(MID(D297,2,LEN(D297)-3)),IF(RIGHT(D297,2)="M)",-1000000*VALUE(MID(D297,2,LEN(D297)-3)),IF(RIGHT(D297,2)="B)",-1000000000*VALUE(MID(D297,2,LEN(D297)-3)),IF(RIGHT(D297,2)="k)",-1000*VALUE(MID(D297,2,LEN(D297)-3)),VALUE(SUBSTITUTE(D297,",","")))))),IF(RIGHT(D297,1)="T",1000000000000*VALUE(LEFT(D297,LEN(D297)-1)),IF(RIGHT(D297,1)="M",1000000*VALUE(LEFT(D297,LEN(D297)-1)),IF(RIGHT(D297,1)="B",1000000000*VALUE(LEFT(D297,LEN(D297)-1)),IF(RIGHT(D297,1)="%",0.01*VALUE(LEFT(D297,LEN(D297)-1)),IF(RIGHT(D297,1)="k",1000*VALUE(LEFT(D297,LEN(D297)-1)),VALUE(SUBSTITUTE(D297,",",""))))))))),"N/A")</f>
        <v/>
      </c>
      <c r="L297">
        <f>IFERROR(IF(TRIM(E297)="-", "N/A", IF(RIGHT(E297,1)=")",IF(RIGHT(E297,2)="T)",-1000000000000*VALUE(MID(E297,2,LEN(E297)-3)),IF(RIGHT(E297,2)="M)",-1000000*VALUE(MID(E297,2,LEN(E297)-3)),IF(RIGHT(E297,2)="B)",-1000000000*VALUE(MID(E297,2,LEN(E297)-3)),IF(RIGHT(E297,2)="k)",-1000*VALUE(MID(E297,2,LEN(E297)-3)),VALUE(SUBSTITUTE(E297,",","")))))),IF(RIGHT(E297,1)="T",1000000000000*VALUE(LEFT(E297,LEN(E297)-1)),IF(RIGHT(E297,1)="M",1000000*VALUE(LEFT(E297,LEN(E297)-1)),IF(RIGHT(E297,1)="B",1000000000*VALUE(LEFT(E297,LEN(E297)-1)),IF(RIGHT(E297,1)="%",0.01*VALUE(LEFT(E297,LEN(E297)-1)),IF(RIGHT(E297,1)="k",1000*VALUE(LEFT(E297,LEN(E297)-1)),VALUE(SUBSTITUTE(E297,",",""))))))))),"N/A")</f>
        <v/>
      </c>
      <c r="M297">
        <f>IFERROR(IF(TRIM(F297)="-", "N/A", IF(RIGHT(F297,1)=")",IF(RIGHT(F297,2)="T)",-1000000000000*VALUE(MID(F297,2,LEN(F297)-3)),IF(RIGHT(F297,2)="M)",-1000000*VALUE(MID(F297,2,LEN(F297)-3)),IF(RIGHT(F297,2)="B)",-1000000000*VALUE(MID(F297,2,LEN(F297)-3)),IF(RIGHT(F297,2)="k)",-1000*VALUE(MID(F297,2,LEN(F297)-3)),VALUE(SUBSTITUTE(F297,",","")))))),IF(RIGHT(F297,1)="T",1000000000000*VALUE(LEFT(F297,LEN(F297)-1)),IF(RIGHT(F297,1)="M",1000000*VALUE(LEFT(F297,LEN(F297)-1)),IF(RIGHT(F297,1)="B",1000000000*VALUE(LEFT(F297,LEN(F297)-1)),IF(RIGHT(F297,1)="%",0.01*VALUE(LEFT(F297,LEN(F297)-1)),IF(RIGHT(F297,1)="k",1000*VALUE(LEFT(F297,LEN(F297)-1)),VALUE(SUBSTITUTE(F297,",",""))))))))),"N/A")</f>
        <v/>
      </c>
      <c r="N297">
        <f>IFERROR(IF(TRIM(G297)="-", "N/A", IF(RIGHT(G297,1)=")",IF(RIGHT(G297,2)="T)",-1000000000000*VALUE(MID(G297,2,LEN(G297)-3)),IF(RIGHT(G297,2)="M)",-1000000*VALUE(MID(G297,2,LEN(G297)-3)),IF(RIGHT(G297,2)="B)",-1000000000*VALUE(MID(G297,2,LEN(G297)-3)),IF(RIGHT(G297,2)="k)",-1000*VALUE(MID(G297,2,LEN(G297)-3)),VALUE(SUBSTITUTE(G297,",","")))))),IF(RIGHT(G297,1)="T",1000000000000*VALUE(LEFT(G297,LEN(G297)-1)),IF(RIGHT(G297,1)="M",1000000*VALUE(LEFT(G297,LEN(G297)-1)),IF(RIGHT(G297,1)="B",1000000000*VALUE(LEFT(G297,LEN(G297)-1)),IF(RIGHT(G297,1)="%",0.01*VALUE(LEFT(G297,LEN(G297)-1)),IF(RIGHT(G297,1)="k",1000*VALUE(LEFT(G297,LEN(G297)-1)),VALUE(SUBSTITUTE(G297,",",""))))))))),"N/A")</f>
        <v/>
      </c>
      <c r="P297">
        <f>MAX(J297:N297)</f>
        <v/>
      </c>
      <c r="Q297">
        <f>IFERROR(J144+MATCH(P297,J297:N297,0)-1,"")</f>
        <v/>
      </c>
      <c r="R297">
        <f>IF(Q297="","",MIN(J297:N297))</f>
        <v/>
      </c>
      <c r="S297">
        <f>IFERROR(J144+MATCH(R297,J297:N297,0)-1,"")</f>
        <v/>
      </c>
      <c r="T297">
        <f>IFERROR(AVERAGE(J297:N297),"")</f>
        <v/>
      </c>
      <c r="U297">
        <f>IFERROR(STDEV(J297:N297),"")</f>
        <v/>
      </c>
      <c r="V297">
        <f>IFERROR(IF(C297="-","",IF(ISBLANK(B297),"",IF(OR(ISNUMBER(FIND("Growth",B297)),ISNUMBER(FIND("Margin",B297))),"",(J297-T297)/U297))),"")</f>
        <v/>
      </c>
      <c r="W297">
        <f>IFERROR(IF(OR(D297="-",ISBLANK(D297)),"",(K297-T297)/U297),"")</f>
        <v/>
      </c>
      <c r="X297">
        <f>IFERROR(IF(OR(E297="-",ISBLANK(E297)),"",(L297-T297)/U297),"")</f>
        <v/>
      </c>
      <c r="Y297">
        <f>IFERROR(IF(OR(F297="-",ISBLANK(F297)),"",(M297-T297)/U297),"")</f>
        <v/>
      </c>
      <c r="Z297">
        <f>IFERROR(IF(OR(G297="-",ISBLANK(G297)),"",(N297-T297)/U297),"")</f>
        <v/>
      </c>
      <c r="AA297">
        <f>IF(MAX(MAX(V297:Z297),ABS(MIN(V297:Z297)))=ABS(MIN(V297:Z297)),MIN(V297:Z297),MAX(V297:Z297))</f>
        <v/>
      </c>
      <c r="AB297">
        <f>IFERROR(V144+MATCH(AA297,V297:Z297,0)-1,"")</f>
        <v/>
      </c>
      <c r="AC297">
        <f>IF(AB297&lt;&gt;"",IF(S297=AB297,"Low",IF(AB297=Q297,"High","")),"")</f>
        <v/>
      </c>
      <c r="AE297">
        <f>IF(ISNUMBER(MATCH("N/A",J297:N297,0)),"",IFERROR((5 * SUMPRODUCT(J144:N144,J297:N297) - PRODUCT(SUM(J144:N144),SUM(J297:N297))) / ((5 * SUM((J144^2)+(K144^2)+(L144^2)+(M144^2)+(N144^2))) - SUM(J144:N144)^2),""))</f>
        <v/>
      </c>
      <c r="AF297">
        <f>IFERROR(CORREL(J144:N144,J297:N297),"")</f>
        <v/>
      </c>
      <c r="AZ297">
        <f>IF(Q297=S297,0,1)</f>
        <v/>
      </c>
      <c r="BA297">
        <f>IF(AZ297=1,IF(Q297="","",IF(Q297=N144,"Yes","No")),"")</f>
        <v/>
      </c>
      <c r="BB297">
        <f>IF(BA297="Yes",P297,"")</f>
        <v/>
      </c>
      <c r="BC297">
        <f>IF(AZ297=1,IF(S297="","",IF(S297=N144,"Yes","No")),"")</f>
        <v/>
      </c>
      <c r="BD297">
        <f>IF(BC297="Yes",R297,"")</f>
        <v/>
      </c>
      <c r="BE297">
        <f>IFERROR(IF(SIGN(AE297)=1,"Increasing",IF(SIGN(AE297)=-1,"Decreasing","")),"")</f>
        <v/>
      </c>
      <c r="BF297">
        <f>IF(OR(AND(BE297="Increasing",BA297="Yes"),AND(BE297="Decreasing",BC297="Yes")),"Yes","No")</f>
        <v/>
      </c>
      <c r="BG297">
        <f>IF(I297="pos_trend","Yes","No")</f>
        <v/>
      </c>
      <c r="BH297">
        <f>IF(AF297&lt;&gt;"",IF(ABS(AF297)&gt;0.8,"Yes","No"),"")</f>
        <v/>
      </c>
    </row>
    <row r="298" spans="1:60">
      <c r="I298">
        <f>IF(AND(K298&gt; J298, L298&gt; K298, M298&gt; L298, N298&gt; M298), "pos_trend", IF(AND(K298&lt; J298, L298&lt; K298, M298&lt; L298, N298&lt; M298), "neg_trend", "N/A"))</f>
        <v/>
      </c>
      <c r="J298">
        <f>IFERROR(IF(TRIM(C298)="-", "N/A", IF(RIGHT(C298,1)=")",IF(RIGHT(C298,2)="T)",-1000000000000*VALUE(MID(C298,2,LEN(C298)-3)),IF(RIGHT(C298,2)="M)",-1000000*VALUE(MID(C298,2,LEN(C298)-3)),IF(RIGHT(C298,2)="B)",-1000000000*VALUE(MID(C298,2,LEN(C298)-3)),IF(RIGHT(C298,2)="k)",-1000*VALUE(MID(C298,2,LEN(C298)-3)),VALUE(SUBSTITUTE(C298,",","")))))),IF(RIGHT(C298,1)="T",1000000000000*VALUE(LEFT(C298,LEN(C298)-1)),IF(RIGHT(C298,1)="M",1000000*VALUE(LEFT(C298,LEN(C298)-1)),IF(RIGHT(C298,1)="B",1000000000*VALUE(LEFT(C298,LEN(C298)-1)),IF(RIGHT(C298,1)="%",0.01*VALUE(LEFT(C298,LEN(C298)-1)),IF(RIGHT(C298,1)="k",1000*VALUE(LEFT(C298,LEN(C298)-1)),VALUE(SUBSTITUTE(C298,",",""))))))))),"N/A")</f>
        <v/>
      </c>
      <c r="K298">
        <f>IFERROR(IF(TRIM(D298)="-", "N/A", IF(RIGHT(D298,1)=")",IF(RIGHT(D298,2)="T)",-1000000000000*VALUE(MID(D298,2,LEN(D298)-3)),IF(RIGHT(D298,2)="M)",-1000000*VALUE(MID(D298,2,LEN(D298)-3)),IF(RIGHT(D298,2)="B)",-1000000000*VALUE(MID(D298,2,LEN(D298)-3)),IF(RIGHT(D298,2)="k)",-1000*VALUE(MID(D298,2,LEN(D298)-3)),VALUE(SUBSTITUTE(D298,",","")))))),IF(RIGHT(D298,1)="T",1000000000000*VALUE(LEFT(D298,LEN(D298)-1)),IF(RIGHT(D298,1)="M",1000000*VALUE(LEFT(D298,LEN(D298)-1)),IF(RIGHT(D298,1)="B",1000000000*VALUE(LEFT(D298,LEN(D298)-1)),IF(RIGHT(D298,1)="%",0.01*VALUE(LEFT(D298,LEN(D298)-1)),IF(RIGHT(D298,1)="k",1000*VALUE(LEFT(D298,LEN(D298)-1)),VALUE(SUBSTITUTE(D298,",",""))))))))),"N/A")</f>
        <v/>
      </c>
      <c r="L298">
        <f>IFERROR(IF(TRIM(E298)="-", "N/A", IF(RIGHT(E298,1)=")",IF(RIGHT(E298,2)="T)",-1000000000000*VALUE(MID(E298,2,LEN(E298)-3)),IF(RIGHT(E298,2)="M)",-1000000*VALUE(MID(E298,2,LEN(E298)-3)),IF(RIGHT(E298,2)="B)",-1000000000*VALUE(MID(E298,2,LEN(E298)-3)),IF(RIGHT(E298,2)="k)",-1000*VALUE(MID(E298,2,LEN(E298)-3)),VALUE(SUBSTITUTE(E298,",","")))))),IF(RIGHT(E298,1)="T",1000000000000*VALUE(LEFT(E298,LEN(E298)-1)),IF(RIGHT(E298,1)="M",1000000*VALUE(LEFT(E298,LEN(E298)-1)),IF(RIGHT(E298,1)="B",1000000000*VALUE(LEFT(E298,LEN(E298)-1)),IF(RIGHT(E298,1)="%",0.01*VALUE(LEFT(E298,LEN(E298)-1)),IF(RIGHT(E298,1)="k",1000*VALUE(LEFT(E298,LEN(E298)-1)),VALUE(SUBSTITUTE(E298,",",""))))))))),"N/A")</f>
        <v/>
      </c>
      <c r="M298">
        <f>IFERROR(IF(TRIM(F298)="-", "N/A", IF(RIGHT(F298,1)=")",IF(RIGHT(F298,2)="T)",-1000000000000*VALUE(MID(F298,2,LEN(F298)-3)),IF(RIGHT(F298,2)="M)",-1000000*VALUE(MID(F298,2,LEN(F298)-3)),IF(RIGHT(F298,2)="B)",-1000000000*VALUE(MID(F298,2,LEN(F298)-3)),IF(RIGHT(F298,2)="k)",-1000*VALUE(MID(F298,2,LEN(F298)-3)),VALUE(SUBSTITUTE(F298,",","")))))),IF(RIGHT(F298,1)="T",1000000000000*VALUE(LEFT(F298,LEN(F298)-1)),IF(RIGHT(F298,1)="M",1000000*VALUE(LEFT(F298,LEN(F298)-1)),IF(RIGHT(F298,1)="B",1000000000*VALUE(LEFT(F298,LEN(F298)-1)),IF(RIGHT(F298,1)="%",0.01*VALUE(LEFT(F298,LEN(F298)-1)),IF(RIGHT(F298,1)="k",1000*VALUE(LEFT(F298,LEN(F298)-1)),VALUE(SUBSTITUTE(F298,",",""))))))))),"N/A")</f>
        <v/>
      </c>
      <c r="N298">
        <f>IFERROR(IF(TRIM(G298)="-", "N/A", IF(RIGHT(G298,1)=")",IF(RIGHT(G298,2)="T)",-1000000000000*VALUE(MID(G298,2,LEN(G298)-3)),IF(RIGHT(G298,2)="M)",-1000000*VALUE(MID(G298,2,LEN(G298)-3)),IF(RIGHT(G298,2)="B)",-1000000000*VALUE(MID(G298,2,LEN(G298)-3)),IF(RIGHT(G298,2)="k)",-1000*VALUE(MID(G298,2,LEN(G298)-3)),VALUE(SUBSTITUTE(G298,",","")))))),IF(RIGHT(G298,1)="T",1000000000000*VALUE(LEFT(G298,LEN(G298)-1)),IF(RIGHT(G298,1)="M",1000000*VALUE(LEFT(G298,LEN(G298)-1)),IF(RIGHT(G298,1)="B",1000000000*VALUE(LEFT(G298,LEN(G298)-1)),IF(RIGHT(G298,1)="%",0.01*VALUE(LEFT(G298,LEN(G298)-1)),IF(RIGHT(G298,1)="k",1000*VALUE(LEFT(G298,LEN(G298)-1)),VALUE(SUBSTITUTE(G298,",",""))))))))),"N/A")</f>
        <v/>
      </c>
      <c r="P298">
        <f>MAX(J298:N298)</f>
        <v/>
      </c>
      <c r="Q298">
        <f>IFERROR(J144+MATCH(P298,J298:N298,0)-1,"")</f>
        <v/>
      </c>
      <c r="R298">
        <f>IF(Q298="","",MIN(J298:N298))</f>
        <v/>
      </c>
      <c r="S298">
        <f>IFERROR(J144+MATCH(R298,J298:N298,0)-1,"")</f>
        <v/>
      </c>
      <c r="T298">
        <f>IFERROR(AVERAGE(J298:N298),"")</f>
        <v/>
      </c>
      <c r="U298">
        <f>IFERROR(STDEV(J298:N298),"")</f>
        <v/>
      </c>
      <c r="V298">
        <f>IFERROR(IF(C298="-","",IF(ISBLANK(B298),"",IF(OR(ISNUMBER(FIND("Growth",B298)),ISNUMBER(FIND("Margin",B298))),"",(J298-T298)/U298))),"")</f>
        <v/>
      </c>
      <c r="W298">
        <f>IFERROR(IF(OR(D298="-",ISBLANK(D298)),"",(K298-T298)/U298),"")</f>
        <v/>
      </c>
      <c r="X298">
        <f>IFERROR(IF(OR(E298="-",ISBLANK(E298)),"",(L298-T298)/U298),"")</f>
        <v/>
      </c>
      <c r="Y298">
        <f>IFERROR(IF(OR(F298="-",ISBLANK(F298)),"",(M298-T298)/U298),"")</f>
        <v/>
      </c>
      <c r="Z298">
        <f>IFERROR(IF(OR(G298="-",ISBLANK(G298)),"",(N298-T298)/U298),"")</f>
        <v/>
      </c>
      <c r="AA298">
        <f>IF(MAX(MAX(V298:Z298),ABS(MIN(V298:Z298)))=ABS(MIN(V298:Z298)),MIN(V298:Z298),MAX(V298:Z298))</f>
        <v/>
      </c>
      <c r="AB298">
        <f>IFERROR(V144+MATCH(AA298,V298:Z298,0)-1,"")</f>
        <v/>
      </c>
      <c r="AC298">
        <f>IF(AB298&lt;&gt;"",IF(S298=AB298,"Low",IF(AB298=Q298,"High","")),"")</f>
        <v/>
      </c>
      <c r="AE298">
        <f>IF(ISNUMBER(MATCH("N/A",J298:N298,0)),"",IFERROR((5 * SUMPRODUCT(J144:N144,J298:N298) - PRODUCT(SUM(J144:N144),SUM(J298:N298))) / ((5 * SUM((J144^2)+(K144^2)+(L144^2)+(M144^2)+(N144^2))) - SUM(J144:N144)^2),""))</f>
        <v/>
      </c>
      <c r="AF298">
        <f>IFERROR(CORREL(J144:N144,J298:N298),"")</f>
        <v/>
      </c>
      <c r="AZ298">
        <f>IF(Q298=S298,0,1)</f>
        <v/>
      </c>
      <c r="BA298">
        <f>IF(AZ298=1,IF(Q298="","",IF(Q298=N144,"Yes","No")),"")</f>
        <v/>
      </c>
      <c r="BB298">
        <f>IF(BA298="Yes",P298,"")</f>
        <v/>
      </c>
      <c r="BC298">
        <f>IF(AZ298=1,IF(S298="","",IF(S298=N144,"Yes","No")),"")</f>
        <v/>
      </c>
      <c r="BD298">
        <f>IF(BC298="Yes",R298,"")</f>
        <v/>
      </c>
      <c r="BE298">
        <f>IFERROR(IF(SIGN(AE298)=1,"Increasing",IF(SIGN(AE298)=-1,"Decreasing","")),"")</f>
        <v/>
      </c>
      <c r="BF298">
        <f>IF(OR(AND(BE298="Increasing",BA298="Yes"),AND(BE298="Decreasing",BC298="Yes")),"Yes","No")</f>
        <v/>
      </c>
      <c r="BG298">
        <f>IF(I298="pos_trend","Yes","No")</f>
        <v/>
      </c>
      <c r="BH298">
        <f>IF(AF298&lt;&gt;"",IF(ABS(AF298)&gt;0.8,"Yes","No"),"")</f>
        <v/>
      </c>
    </row>
    <row r="299" spans="1:60">
      <c r="I299">
        <f>IF(AND(K299&gt; J299, L299&gt; K299, M299&gt; L299, N299&gt; M299), "pos_trend", IF(AND(K299&lt; J299, L299&lt; K299, M299&lt; L299, N299&lt; M299), "neg_trend", "N/A"))</f>
        <v/>
      </c>
      <c r="J299">
        <f>IFERROR(IF(TRIM(C299)="-", "N/A", IF(RIGHT(C299,1)=")",IF(RIGHT(C299,2)="T)",-1000000000000*VALUE(MID(C299,2,LEN(C299)-3)),IF(RIGHT(C299,2)="M)",-1000000*VALUE(MID(C299,2,LEN(C299)-3)),IF(RIGHT(C299,2)="B)",-1000000000*VALUE(MID(C299,2,LEN(C299)-3)),IF(RIGHT(C299,2)="k)",-1000*VALUE(MID(C299,2,LEN(C299)-3)),VALUE(SUBSTITUTE(C299,",","")))))),IF(RIGHT(C299,1)="T",1000000000000*VALUE(LEFT(C299,LEN(C299)-1)),IF(RIGHT(C299,1)="M",1000000*VALUE(LEFT(C299,LEN(C299)-1)),IF(RIGHT(C299,1)="B",1000000000*VALUE(LEFT(C299,LEN(C299)-1)),IF(RIGHT(C299,1)="%",0.01*VALUE(LEFT(C299,LEN(C299)-1)),IF(RIGHT(C299,1)="k",1000*VALUE(LEFT(C299,LEN(C299)-1)),VALUE(SUBSTITUTE(C299,",",""))))))))),"N/A")</f>
        <v/>
      </c>
      <c r="K299">
        <f>IFERROR(IF(TRIM(D299)="-", "N/A", IF(RIGHT(D299,1)=")",IF(RIGHT(D299,2)="T)",-1000000000000*VALUE(MID(D299,2,LEN(D299)-3)),IF(RIGHT(D299,2)="M)",-1000000*VALUE(MID(D299,2,LEN(D299)-3)),IF(RIGHT(D299,2)="B)",-1000000000*VALUE(MID(D299,2,LEN(D299)-3)),IF(RIGHT(D299,2)="k)",-1000*VALUE(MID(D299,2,LEN(D299)-3)),VALUE(SUBSTITUTE(D299,",","")))))),IF(RIGHT(D299,1)="T",1000000000000*VALUE(LEFT(D299,LEN(D299)-1)),IF(RIGHT(D299,1)="M",1000000*VALUE(LEFT(D299,LEN(D299)-1)),IF(RIGHT(D299,1)="B",1000000000*VALUE(LEFT(D299,LEN(D299)-1)),IF(RIGHT(D299,1)="%",0.01*VALUE(LEFT(D299,LEN(D299)-1)),IF(RIGHT(D299,1)="k",1000*VALUE(LEFT(D299,LEN(D299)-1)),VALUE(SUBSTITUTE(D299,",",""))))))))),"N/A")</f>
        <v/>
      </c>
      <c r="L299">
        <f>IFERROR(IF(TRIM(E299)="-", "N/A", IF(RIGHT(E299,1)=")",IF(RIGHT(E299,2)="T)",-1000000000000*VALUE(MID(E299,2,LEN(E299)-3)),IF(RIGHT(E299,2)="M)",-1000000*VALUE(MID(E299,2,LEN(E299)-3)),IF(RIGHT(E299,2)="B)",-1000000000*VALUE(MID(E299,2,LEN(E299)-3)),IF(RIGHT(E299,2)="k)",-1000*VALUE(MID(E299,2,LEN(E299)-3)),VALUE(SUBSTITUTE(E299,",","")))))),IF(RIGHT(E299,1)="T",1000000000000*VALUE(LEFT(E299,LEN(E299)-1)),IF(RIGHT(E299,1)="M",1000000*VALUE(LEFT(E299,LEN(E299)-1)),IF(RIGHT(E299,1)="B",1000000000*VALUE(LEFT(E299,LEN(E299)-1)),IF(RIGHT(E299,1)="%",0.01*VALUE(LEFT(E299,LEN(E299)-1)),IF(RIGHT(E299,1)="k",1000*VALUE(LEFT(E299,LEN(E299)-1)),VALUE(SUBSTITUTE(E299,",",""))))))))),"N/A")</f>
        <v/>
      </c>
      <c r="M299">
        <f>IFERROR(IF(TRIM(F299)="-", "N/A", IF(RIGHT(F299,1)=")",IF(RIGHT(F299,2)="T)",-1000000000000*VALUE(MID(F299,2,LEN(F299)-3)),IF(RIGHT(F299,2)="M)",-1000000*VALUE(MID(F299,2,LEN(F299)-3)),IF(RIGHT(F299,2)="B)",-1000000000*VALUE(MID(F299,2,LEN(F299)-3)),IF(RIGHT(F299,2)="k)",-1000*VALUE(MID(F299,2,LEN(F299)-3)),VALUE(SUBSTITUTE(F299,",","")))))),IF(RIGHT(F299,1)="T",1000000000000*VALUE(LEFT(F299,LEN(F299)-1)),IF(RIGHT(F299,1)="M",1000000*VALUE(LEFT(F299,LEN(F299)-1)),IF(RIGHT(F299,1)="B",1000000000*VALUE(LEFT(F299,LEN(F299)-1)),IF(RIGHT(F299,1)="%",0.01*VALUE(LEFT(F299,LEN(F299)-1)),IF(RIGHT(F299,1)="k",1000*VALUE(LEFT(F299,LEN(F299)-1)),VALUE(SUBSTITUTE(F299,",",""))))))))),"N/A")</f>
        <v/>
      </c>
      <c r="N299">
        <f>IFERROR(IF(TRIM(G299)="-", "N/A", IF(RIGHT(G299,1)=")",IF(RIGHT(G299,2)="T)",-1000000000000*VALUE(MID(G299,2,LEN(G299)-3)),IF(RIGHT(G299,2)="M)",-1000000*VALUE(MID(G299,2,LEN(G299)-3)),IF(RIGHT(G299,2)="B)",-1000000000*VALUE(MID(G299,2,LEN(G299)-3)),IF(RIGHT(G299,2)="k)",-1000*VALUE(MID(G299,2,LEN(G299)-3)),VALUE(SUBSTITUTE(G299,",","")))))),IF(RIGHT(G299,1)="T",1000000000000*VALUE(LEFT(G299,LEN(G299)-1)),IF(RIGHT(G299,1)="M",1000000*VALUE(LEFT(G299,LEN(G299)-1)),IF(RIGHT(G299,1)="B",1000000000*VALUE(LEFT(G299,LEN(G299)-1)),IF(RIGHT(G299,1)="%",0.01*VALUE(LEFT(G299,LEN(G299)-1)),IF(RIGHT(G299,1)="k",1000*VALUE(LEFT(G299,LEN(G299)-1)),VALUE(SUBSTITUTE(G299,",",""))))))))),"N/A")</f>
        <v/>
      </c>
      <c r="P299">
        <f>MAX(J299:N299)</f>
        <v/>
      </c>
      <c r="Q299">
        <f>IFERROR(J144+MATCH(P299,J299:N299,0)-1,"")</f>
        <v/>
      </c>
      <c r="R299">
        <f>IF(Q299="","",MIN(J299:N299))</f>
        <v/>
      </c>
      <c r="S299">
        <f>IFERROR(J144+MATCH(R299,J299:N299,0)-1,"")</f>
        <v/>
      </c>
      <c r="T299">
        <f>IFERROR(AVERAGE(J299:N299),"")</f>
        <v/>
      </c>
      <c r="U299">
        <f>IFERROR(STDEV(J299:N299),"")</f>
        <v/>
      </c>
      <c r="V299">
        <f>IFERROR(IF(C299="-","",IF(ISBLANK(B299),"",IF(OR(ISNUMBER(FIND("Growth",B299)),ISNUMBER(FIND("Margin",B299))),"",(J299-T299)/U299))),"")</f>
        <v/>
      </c>
      <c r="W299">
        <f>IFERROR(IF(OR(D299="-",ISBLANK(D299)),"",(K299-T299)/U299),"")</f>
        <v/>
      </c>
      <c r="X299">
        <f>IFERROR(IF(OR(E299="-",ISBLANK(E299)),"",(L299-T299)/U299),"")</f>
        <v/>
      </c>
      <c r="Y299">
        <f>IFERROR(IF(OR(F299="-",ISBLANK(F299)),"",(M299-T299)/U299),"")</f>
        <v/>
      </c>
      <c r="Z299">
        <f>IFERROR(IF(OR(G299="-",ISBLANK(G299)),"",(N299-T299)/U299),"")</f>
        <v/>
      </c>
      <c r="AA299">
        <f>IF(MAX(MAX(V299:Z299),ABS(MIN(V299:Z299)))=ABS(MIN(V299:Z299)),MIN(V299:Z299),MAX(V299:Z299))</f>
        <v/>
      </c>
      <c r="AB299">
        <f>IFERROR(V144+MATCH(AA299,V299:Z299,0)-1,"")</f>
        <v/>
      </c>
      <c r="AC299">
        <f>IF(AB299&lt;&gt;"",IF(S299=AB299,"Low",IF(AB299=Q299,"High","")),"")</f>
        <v/>
      </c>
      <c r="AE299">
        <f>IF(ISNUMBER(MATCH("N/A",J299:N299,0)),"",IFERROR((5 * SUMPRODUCT(J144:N144,J299:N299) - PRODUCT(SUM(J144:N144),SUM(J299:N299))) / ((5 * SUM((J144^2)+(K144^2)+(L144^2)+(M144^2)+(N144^2))) - SUM(J144:N144)^2),""))</f>
        <v/>
      </c>
      <c r="AF299">
        <f>IFERROR(CORREL(J144:N144,J299:N299),"")</f>
        <v/>
      </c>
      <c r="AZ299">
        <f>IF(Q299=S299,0,1)</f>
        <v/>
      </c>
      <c r="BA299">
        <f>IF(AZ299=1,IF(Q299="","",IF(Q299=N144,"Yes","No")),"")</f>
        <v/>
      </c>
      <c r="BB299">
        <f>IF(BA299="Yes",P299,"")</f>
        <v/>
      </c>
      <c r="BC299">
        <f>IF(AZ299=1,IF(S299="","",IF(S299=N144,"Yes","No")),"")</f>
        <v/>
      </c>
      <c r="BD299">
        <f>IF(BC299="Yes",R299,"")</f>
        <v/>
      </c>
      <c r="BE299">
        <f>IFERROR(IF(SIGN(AE299)=1,"Increasing",IF(SIGN(AE299)=-1,"Decreasing","")),"")</f>
        <v/>
      </c>
      <c r="BF299">
        <f>IF(OR(AND(BE299="Increasing",BA299="Yes"),AND(BE299="Decreasing",BC299="Yes")),"Yes","No")</f>
        <v/>
      </c>
      <c r="BG299">
        <f>IF(I299="pos_trend","Yes","No")</f>
        <v/>
      </c>
      <c r="BH299">
        <f>IF(AF299&lt;&gt;"",IF(ABS(AF299)&gt;0.8,"Yes","No"),"")</f>
        <v/>
      </c>
    </row>
    <row r="300" spans="1:60">
      <c r="I300">
        <f>IF(AND(K300&gt; J300, L300&gt; K300, M300&gt; L300, N300&gt; M300), "pos_trend", IF(AND(K300&lt; J300, L300&lt; K300, M300&lt; L300, N300&lt; M300), "neg_trend", "N/A"))</f>
        <v/>
      </c>
      <c r="J300">
        <f>IFERROR(IF(TRIM(C300)="-", "N/A", IF(RIGHT(C300,1)=")",IF(RIGHT(C300,2)="T)",-1000000000000*VALUE(MID(C300,2,LEN(C300)-3)),IF(RIGHT(C300,2)="M)",-1000000*VALUE(MID(C300,2,LEN(C300)-3)),IF(RIGHT(C300,2)="B)",-1000000000*VALUE(MID(C300,2,LEN(C300)-3)),IF(RIGHT(C300,2)="k)",-1000*VALUE(MID(C300,2,LEN(C300)-3)),VALUE(SUBSTITUTE(C300,",","")))))),IF(RIGHT(C300,1)="T",1000000000000*VALUE(LEFT(C300,LEN(C300)-1)),IF(RIGHT(C300,1)="M",1000000*VALUE(LEFT(C300,LEN(C300)-1)),IF(RIGHT(C300,1)="B",1000000000*VALUE(LEFT(C300,LEN(C300)-1)),IF(RIGHT(C300,1)="%",0.01*VALUE(LEFT(C300,LEN(C300)-1)),IF(RIGHT(C300,1)="k",1000*VALUE(LEFT(C300,LEN(C300)-1)),VALUE(SUBSTITUTE(C300,",",""))))))))),"N/A")</f>
        <v/>
      </c>
      <c r="K300">
        <f>IFERROR(IF(TRIM(D300)="-", "N/A", IF(RIGHT(D300,1)=")",IF(RIGHT(D300,2)="T)",-1000000000000*VALUE(MID(D300,2,LEN(D300)-3)),IF(RIGHT(D300,2)="M)",-1000000*VALUE(MID(D300,2,LEN(D300)-3)),IF(RIGHT(D300,2)="B)",-1000000000*VALUE(MID(D300,2,LEN(D300)-3)),IF(RIGHT(D300,2)="k)",-1000*VALUE(MID(D300,2,LEN(D300)-3)),VALUE(SUBSTITUTE(D300,",","")))))),IF(RIGHT(D300,1)="T",1000000000000*VALUE(LEFT(D300,LEN(D300)-1)),IF(RIGHT(D300,1)="M",1000000*VALUE(LEFT(D300,LEN(D300)-1)),IF(RIGHT(D300,1)="B",1000000000*VALUE(LEFT(D300,LEN(D300)-1)),IF(RIGHT(D300,1)="%",0.01*VALUE(LEFT(D300,LEN(D300)-1)),IF(RIGHT(D300,1)="k",1000*VALUE(LEFT(D300,LEN(D300)-1)),VALUE(SUBSTITUTE(D300,",",""))))))))),"N/A")</f>
        <v/>
      </c>
      <c r="L300">
        <f>IFERROR(IF(TRIM(E300)="-", "N/A", IF(RIGHT(E300,1)=")",IF(RIGHT(E300,2)="T)",-1000000000000*VALUE(MID(E300,2,LEN(E300)-3)),IF(RIGHT(E300,2)="M)",-1000000*VALUE(MID(E300,2,LEN(E300)-3)),IF(RIGHT(E300,2)="B)",-1000000000*VALUE(MID(E300,2,LEN(E300)-3)),IF(RIGHT(E300,2)="k)",-1000*VALUE(MID(E300,2,LEN(E300)-3)),VALUE(SUBSTITUTE(E300,",","")))))),IF(RIGHT(E300,1)="T",1000000000000*VALUE(LEFT(E300,LEN(E300)-1)),IF(RIGHT(E300,1)="M",1000000*VALUE(LEFT(E300,LEN(E300)-1)),IF(RIGHT(E300,1)="B",1000000000*VALUE(LEFT(E300,LEN(E300)-1)),IF(RIGHT(E300,1)="%",0.01*VALUE(LEFT(E300,LEN(E300)-1)),IF(RIGHT(E300,1)="k",1000*VALUE(LEFT(E300,LEN(E300)-1)),VALUE(SUBSTITUTE(E300,",",""))))))))),"N/A")</f>
        <v/>
      </c>
      <c r="M300">
        <f>IFERROR(IF(TRIM(F300)="-", "N/A", IF(RIGHT(F300,1)=")",IF(RIGHT(F300,2)="T)",-1000000000000*VALUE(MID(F300,2,LEN(F300)-3)),IF(RIGHT(F300,2)="M)",-1000000*VALUE(MID(F300,2,LEN(F300)-3)),IF(RIGHT(F300,2)="B)",-1000000000*VALUE(MID(F300,2,LEN(F300)-3)),IF(RIGHT(F300,2)="k)",-1000*VALUE(MID(F300,2,LEN(F300)-3)),VALUE(SUBSTITUTE(F300,",","")))))),IF(RIGHT(F300,1)="T",1000000000000*VALUE(LEFT(F300,LEN(F300)-1)),IF(RIGHT(F300,1)="M",1000000*VALUE(LEFT(F300,LEN(F300)-1)),IF(RIGHT(F300,1)="B",1000000000*VALUE(LEFT(F300,LEN(F300)-1)),IF(RIGHT(F300,1)="%",0.01*VALUE(LEFT(F300,LEN(F300)-1)),IF(RIGHT(F300,1)="k",1000*VALUE(LEFT(F300,LEN(F300)-1)),VALUE(SUBSTITUTE(F300,",",""))))))))),"N/A")</f>
        <v/>
      </c>
      <c r="N300">
        <f>IFERROR(IF(TRIM(G300)="-", "N/A", IF(RIGHT(G300,1)=")",IF(RIGHT(G300,2)="T)",-1000000000000*VALUE(MID(G300,2,LEN(G300)-3)),IF(RIGHT(G300,2)="M)",-1000000*VALUE(MID(G300,2,LEN(G300)-3)),IF(RIGHT(G300,2)="B)",-1000000000*VALUE(MID(G300,2,LEN(G300)-3)),IF(RIGHT(G300,2)="k)",-1000*VALUE(MID(G300,2,LEN(G300)-3)),VALUE(SUBSTITUTE(G300,",","")))))),IF(RIGHT(G300,1)="T",1000000000000*VALUE(LEFT(G300,LEN(G300)-1)),IF(RIGHT(G300,1)="M",1000000*VALUE(LEFT(G300,LEN(G300)-1)),IF(RIGHT(G300,1)="B",1000000000*VALUE(LEFT(G300,LEN(G300)-1)),IF(RIGHT(G300,1)="%",0.01*VALUE(LEFT(G300,LEN(G300)-1)),IF(RIGHT(G300,1)="k",1000*VALUE(LEFT(G300,LEN(G300)-1)),VALUE(SUBSTITUTE(G300,",",""))))))))),"N/A")</f>
        <v/>
      </c>
      <c r="P300">
        <f>MAX(J300:N300)</f>
        <v/>
      </c>
      <c r="Q300">
        <f>IFERROR(J144+MATCH(P300,J300:N300,0)-1,"")</f>
        <v/>
      </c>
      <c r="R300">
        <f>IF(Q300="","",MIN(J300:N300))</f>
        <v/>
      </c>
      <c r="S300">
        <f>IFERROR(J144+MATCH(R300,J300:N300,0)-1,"")</f>
        <v/>
      </c>
      <c r="T300">
        <f>IFERROR(AVERAGE(J300:N300),"")</f>
        <v/>
      </c>
      <c r="U300">
        <f>IFERROR(STDEV(J300:N300),"")</f>
        <v/>
      </c>
      <c r="V300">
        <f>IFERROR(IF(C300="-","",IF(ISBLANK(B300),"",IF(OR(ISNUMBER(FIND("Growth",B300)),ISNUMBER(FIND("Margin",B300))),"",(J300-T300)/U300))),"")</f>
        <v/>
      </c>
      <c r="W300">
        <f>IFERROR(IF(OR(D300="-",ISBLANK(D300)),"",(K300-T300)/U300),"")</f>
        <v/>
      </c>
      <c r="X300">
        <f>IFERROR(IF(OR(E300="-",ISBLANK(E300)),"",(L300-T300)/U300),"")</f>
        <v/>
      </c>
      <c r="Y300">
        <f>IFERROR(IF(OR(F300="-",ISBLANK(F300)),"",(M300-T300)/U300),"")</f>
        <v/>
      </c>
      <c r="Z300">
        <f>IFERROR(IF(OR(G300="-",ISBLANK(G300)),"",(N300-T300)/U300),"")</f>
        <v/>
      </c>
      <c r="AA300">
        <f>IF(MAX(MAX(V300:Z300),ABS(MIN(V300:Z300)))=ABS(MIN(V300:Z300)),MIN(V300:Z300),MAX(V300:Z300))</f>
        <v/>
      </c>
      <c r="AB300">
        <f>IFERROR(V144+MATCH(AA300,V300:Z300,0)-1,"")</f>
        <v/>
      </c>
      <c r="AC300">
        <f>IF(AB300&lt;&gt;"",IF(S300=AB300,"Low",IF(AB300=Q300,"High","")),"")</f>
        <v/>
      </c>
      <c r="AE300">
        <f>IF(ISNUMBER(MATCH("N/A",J300:N300,0)),"",IFERROR((5 * SUMPRODUCT(J144:N144,J300:N300) - PRODUCT(SUM(J144:N144),SUM(J300:N300))) / ((5 * SUM((J144^2)+(K144^2)+(L144^2)+(M144^2)+(N144^2))) - SUM(J144:N144)^2),""))</f>
        <v/>
      </c>
      <c r="AF300">
        <f>IFERROR(CORREL(J144:N144,J300:N300),"")</f>
        <v/>
      </c>
      <c r="AZ300">
        <f>IF(Q300=S300,0,1)</f>
        <v/>
      </c>
      <c r="BA300">
        <f>IF(AZ300=1,IF(Q300="","",IF(Q300=N144,"Yes","No")),"")</f>
        <v/>
      </c>
      <c r="BB300">
        <f>IF(BA300="Yes",P300,"")</f>
        <v/>
      </c>
      <c r="BC300">
        <f>IF(AZ300=1,IF(S300="","",IF(S300=N144,"Yes","No")),"")</f>
        <v/>
      </c>
      <c r="BD300">
        <f>IF(BC300="Yes",R300,"")</f>
        <v/>
      </c>
      <c r="BE300">
        <f>IFERROR(IF(SIGN(AE300)=1,"Increasing",IF(SIGN(AE300)=-1,"Decreasing","")),"")</f>
        <v/>
      </c>
      <c r="BF300">
        <f>IF(OR(AND(BE300="Increasing",BA300="Yes"),AND(BE300="Decreasing",BC300="Yes")),"Yes","No")</f>
        <v/>
      </c>
      <c r="BG300">
        <f>IF(I300="pos_trend","Yes","No")</f>
        <v/>
      </c>
      <c r="BH300">
        <f>IF(AF300&lt;&gt;"",IF(ABS(AF300)&gt;0.8,"Yes","No"),"")</f>
        <v/>
      </c>
    </row>
    <row r="301" spans="1:60">
      <c r="I301">
        <f>IF(AND(K301&gt; J301, L301&gt; K301, M301&gt; L301, N301&gt; M301), "pos_trend", IF(AND(K301&lt; J301, L301&lt; K301, M301&lt; L301, N301&lt; M301), "neg_trend", "N/A"))</f>
        <v/>
      </c>
      <c r="J301">
        <f>IFERROR(IF(TRIM(C301)="-", "N/A", IF(RIGHT(C301,1)=")",IF(RIGHT(C301,2)="T)",-1000000000000*VALUE(MID(C301,2,LEN(C301)-3)),IF(RIGHT(C301,2)="M)",-1000000*VALUE(MID(C301,2,LEN(C301)-3)),IF(RIGHT(C301,2)="B)",-1000000000*VALUE(MID(C301,2,LEN(C301)-3)),IF(RIGHT(C301,2)="k)",-1000*VALUE(MID(C301,2,LEN(C301)-3)),VALUE(SUBSTITUTE(C301,",","")))))),IF(RIGHT(C301,1)="T",1000000000000*VALUE(LEFT(C301,LEN(C301)-1)),IF(RIGHT(C301,1)="M",1000000*VALUE(LEFT(C301,LEN(C301)-1)),IF(RIGHT(C301,1)="B",1000000000*VALUE(LEFT(C301,LEN(C301)-1)),IF(RIGHT(C301,1)="%",0.01*VALUE(LEFT(C301,LEN(C301)-1)),IF(RIGHT(C301,1)="k",1000*VALUE(LEFT(C301,LEN(C301)-1)),VALUE(SUBSTITUTE(C301,",",""))))))))),"N/A")</f>
        <v/>
      </c>
      <c r="K301">
        <f>IFERROR(IF(TRIM(D301)="-", "N/A", IF(RIGHT(D301,1)=")",IF(RIGHT(D301,2)="T)",-1000000000000*VALUE(MID(D301,2,LEN(D301)-3)),IF(RIGHT(D301,2)="M)",-1000000*VALUE(MID(D301,2,LEN(D301)-3)),IF(RIGHT(D301,2)="B)",-1000000000*VALUE(MID(D301,2,LEN(D301)-3)),IF(RIGHT(D301,2)="k)",-1000*VALUE(MID(D301,2,LEN(D301)-3)),VALUE(SUBSTITUTE(D301,",","")))))),IF(RIGHT(D301,1)="T",1000000000000*VALUE(LEFT(D301,LEN(D301)-1)),IF(RIGHT(D301,1)="M",1000000*VALUE(LEFT(D301,LEN(D301)-1)),IF(RIGHT(D301,1)="B",1000000000*VALUE(LEFT(D301,LEN(D301)-1)),IF(RIGHT(D301,1)="%",0.01*VALUE(LEFT(D301,LEN(D301)-1)),IF(RIGHT(D301,1)="k",1000*VALUE(LEFT(D301,LEN(D301)-1)),VALUE(SUBSTITUTE(D301,",",""))))))))),"N/A")</f>
        <v/>
      </c>
      <c r="L301">
        <f>IFERROR(IF(TRIM(E301)="-", "N/A", IF(RIGHT(E301,1)=")",IF(RIGHT(E301,2)="T)",-1000000000000*VALUE(MID(E301,2,LEN(E301)-3)),IF(RIGHT(E301,2)="M)",-1000000*VALUE(MID(E301,2,LEN(E301)-3)),IF(RIGHT(E301,2)="B)",-1000000000*VALUE(MID(E301,2,LEN(E301)-3)),IF(RIGHT(E301,2)="k)",-1000*VALUE(MID(E301,2,LEN(E301)-3)),VALUE(SUBSTITUTE(E301,",","")))))),IF(RIGHT(E301,1)="T",1000000000000*VALUE(LEFT(E301,LEN(E301)-1)),IF(RIGHT(E301,1)="M",1000000*VALUE(LEFT(E301,LEN(E301)-1)),IF(RIGHT(E301,1)="B",1000000000*VALUE(LEFT(E301,LEN(E301)-1)),IF(RIGHT(E301,1)="%",0.01*VALUE(LEFT(E301,LEN(E301)-1)),IF(RIGHT(E301,1)="k",1000*VALUE(LEFT(E301,LEN(E301)-1)),VALUE(SUBSTITUTE(E301,",",""))))))))),"N/A")</f>
        <v/>
      </c>
      <c r="M301">
        <f>IFERROR(IF(TRIM(F301)="-", "N/A", IF(RIGHT(F301,1)=")",IF(RIGHT(F301,2)="T)",-1000000000000*VALUE(MID(F301,2,LEN(F301)-3)),IF(RIGHT(F301,2)="M)",-1000000*VALUE(MID(F301,2,LEN(F301)-3)),IF(RIGHT(F301,2)="B)",-1000000000*VALUE(MID(F301,2,LEN(F301)-3)),IF(RIGHT(F301,2)="k)",-1000*VALUE(MID(F301,2,LEN(F301)-3)),VALUE(SUBSTITUTE(F301,",","")))))),IF(RIGHT(F301,1)="T",1000000000000*VALUE(LEFT(F301,LEN(F301)-1)),IF(RIGHT(F301,1)="M",1000000*VALUE(LEFT(F301,LEN(F301)-1)),IF(RIGHT(F301,1)="B",1000000000*VALUE(LEFT(F301,LEN(F301)-1)),IF(RIGHT(F301,1)="%",0.01*VALUE(LEFT(F301,LEN(F301)-1)),IF(RIGHT(F301,1)="k",1000*VALUE(LEFT(F301,LEN(F301)-1)),VALUE(SUBSTITUTE(F301,",",""))))))))),"N/A")</f>
        <v/>
      </c>
      <c r="N301">
        <f>IFERROR(IF(TRIM(G301)="-", "N/A", IF(RIGHT(G301,1)=")",IF(RIGHT(G301,2)="T)",-1000000000000*VALUE(MID(G301,2,LEN(G301)-3)),IF(RIGHT(G301,2)="M)",-1000000*VALUE(MID(G301,2,LEN(G301)-3)),IF(RIGHT(G301,2)="B)",-1000000000*VALUE(MID(G301,2,LEN(G301)-3)),IF(RIGHT(G301,2)="k)",-1000*VALUE(MID(G301,2,LEN(G301)-3)),VALUE(SUBSTITUTE(G301,",","")))))),IF(RIGHT(G301,1)="T",1000000000000*VALUE(LEFT(G301,LEN(G301)-1)),IF(RIGHT(G301,1)="M",1000000*VALUE(LEFT(G301,LEN(G301)-1)),IF(RIGHT(G301,1)="B",1000000000*VALUE(LEFT(G301,LEN(G301)-1)),IF(RIGHT(G301,1)="%",0.01*VALUE(LEFT(G301,LEN(G301)-1)),IF(RIGHT(G301,1)="k",1000*VALUE(LEFT(G301,LEN(G301)-1)),VALUE(SUBSTITUTE(G301,",",""))))))))),"N/A")</f>
        <v/>
      </c>
      <c r="P301">
        <f>MAX(J301:N301)</f>
        <v/>
      </c>
      <c r="Q301">
        <f>IFERROR(J144+MATCH(P301,J301:N301,0)-1,"")</f>
        <v/>
      </c>
      <c r="R301">
        <f>IF(Q301="","",MIN(J301:N301))</f>
        <v/>
      </c>
      <c r="S301">
        <f>IFERROR(J144+MATCH(R301,J301:N301,0)-1,"")</f>
        <v/>
      </c>
      <c r="T301">
        <f>IFERROR(AVERAGE(J301:N301),"")</f>
        <v/>
      </c>
      <c r="U301">
        <f>IFERROR(STDEV(J301:N301),"")</f>
        <v/>
      </c>
      <c r="V301">
        <f>IFERROR(IF(C301="-","",IF(ISBLANK(B301),"",IF(OR(ISNUMBER(FIND("Growth",B301)),ISNUMBER(FIND("Margin",B301))),"",(J301-T301)/U301))),"")</f>
        <v/>
      </c>
      <c r="W301">
        <f>IFERROR(IF(OR(D301="-",ISBLANK(D301)),"",(K301-T301)/U301),"")</f>
        <v/>
      </c>
      <c r="X301">
        <f>IFERROR(IF(OR(E301="-",ISBLANK(E301)),"",(L301-T301)/U301),"")</f>
        <v/>
      </c>
      <c r="Y301">
        <f>IFERROR(IF(OR(F301="-",ISBLANK(F301)),"",(M301-T301)/U301),"")</f>
        <v/>
      </c>
      <c r="Z301">
        <f>IFERROR(IF(OR(G301="-",ISBLANK(G301)),"",(N301-T301)/U301),"")</f>
        <v/>
      </c>
      <c r="AA301">
        <f>IF(MAX(MAX(V301:Z301),ABS(MIN(V301:Z301)))=ABS(MIN(V301:Z301)),MIN(V301:Z301),MAX(V301:Z301))</f>
        <v/>
      </c>
      <c r="AB301">
        <f>IFERROR(V144+MATCH(AA301,V301:Z301,0)-1,"")</f>
        <v/>
      </c>
      <c r="AC301">
        <f>IF(AB301&lt;&gt;"",IF(S301=AB301,"Low",IF(AB301=Q301,"High","")),"")</f>
        <v/>
      </c>
      <c r="AE301">
        <f>IF(ISNUMBER(MATCH("N/A",J301:N301,0)),"",IFERROR((5 * SUMPRODUCT(J144:N144,J301:N301) - PRODUCT(SUM(J144:N144),SUM(J301:N301))) / ((5 * SUM((J144^2)+(K144^2)+(L144^2)+(M144^2)+(N144^2))) - SUM(J144:N144)^2),""))</f>
        <v/>
      </c>
      <c r="AF301">
        <f>IFERROR(CORREL(J144:N144,J301:N301),"")</f>
        <v/>
      </c>
      <c r="AZ301">
        <f>IF(Q301=S301,0,1)</f>
        <v/>
      </c>
      <c r="BA301">
        <f>IF(AZ301=1,IF(Q301="","",IF(Q301=N144,"Yes","No")),"")</f>
        <v/>
      </c>
      <c r="BB301">
        <f>IF(BA301="Yes",P301,"")</f>
        <v/>
      </c>
      <c r="BC301">
        <f>IF(AZ301=1,IF(S301="","",IF(S301=N144,"Yes","No")),"")</f>
        <v/>
      </c>
      <c r="BD301">
        <f>IF(BC301="Yes",R301,"")</f>
        <v/>
      </c>
      <c r="BE301">
        <f>IFERROR(IF(SIGN(AE301)=1,"Increasing",IF(SIGN(AE301)=-1,"Decreasing","")),"")</f>
        <v/>
      </c>
      <c r="BF301">
        <f>IF(OR(AND(BE301="Increasing",BA301="Yes"),AND(BE301="Decreasing",BC301="Yes")),"Yes","No")</f>
        <v/>
      </c>
      <c r="BG301">
        <f>IF(I301="pos_trend","Yes","No")</f>
        <v/>
      </c>
      <c r="BH301">
        <f>IF(AF301&lt;&gt;"",IF(ABS(AF301)&gt;0.8,"Yes","No"),"")</f>
        <v/>
      </c>
    </row>
    <row r="302" spans="1:60">
      <c r="I302">
        <f>IF(AND(K302&gt; J302, L302&gt; K302, M302&gt; L302, N302&gt; M302), "pos_trend", IF(AND(K302&lt; J302, L302&lt; K302, M302&lt; L302, N302&lt; M302), "neg_trend", "N/A"))</f>
        <v/>
      </c>
      <c r="J302">
        <f>IFERROR(IF(TRIM(C302)="-", "N/A", IF(RIGHT(C302,1)=")",IF(RIGHT(C302,2)="T)",-1000000000000*VALUE(MID(C302,2,LEN(C302)-3)),IF(RIGHT(C302,2)="M)",-1000000*VALUE(MID(C302,2,LEN(C302)-3)),IF(RIGHT(C302,2)="B)",-1000000000*VALUE(MID(C302,2,LEN(C302)-3)),IF(RIGHT(C302,2)="k)",-1000*VALUE(MID(C302,2,LEN(C302)-3)),VALUE(SUBSTITUTE(C302,",","")))))),IF(RIGHT(C302,1)="T",1000000000000*VALUE(LEFT(C302,LEN(C302)-1)),IF(RIGHT(C302,1)="M",1000000*VALUE(LEFT(C302,LEN(C302)-1)),IF(RIGHT(C302,1)="B",1000000000*VALUE(LEFT(C302,LEN(C302)-1)),IF(RIGHT(C302,1)="%",0.01*VALUE(LEFT(C302,LEN(C302)-1)),IF(RIGHT(C302,1)="k",1000*VALUE(LEFT(C302,LEN(C302)-1)),VALUE(SUBSTITUTE(C302,",",""))))))))),"N/A")</f>
        <v/>
      </c>
      <c r="K302">
        <f>IFERROR(IF(TRIM(D302)="-", "N/A", IF(RIGHT(D302,1)=")",IF(RIGHT(D302,2)="T)",-1000000000000*VALUE(MID(D302,2,LEN(D302)-3)),IF(RIGHT(D302,2)="M)",-1000000*VALUE(MID(D302,2,LEN(D302)-3)),IF(RIGHT(D302,2)="B)",-1000000000*VALUE(MID(D302,2,LEN(D302)-3)),IF(RIGHT(D302,2)="k)",-1000*VALUE(MID(D302,2,LEN(D302)-3)),VALUE(SUBSTITUTE(D302,",","")))))),IF(RIGHT(D302,1)="T",1000000000000*VALUE(LEFT(D302,LEN(D302)-1)),IF(RIGHT(D302,1)="M",1000000*VALUE(LEFT(D302,LEN(D302)-1)),IF(RIGHT(D302,1)="B",1000000000*VALUE(LEFT(D302,LEN(D302)-1)),IF(RIGHT(D302,1)="%",0.01*VALUE(LEFT(D302,LEN(D302)-1)),IF(RIGHT(D302,1)="k",1000*VALUE(LEFT(D302,LEN(D302)-1)),VALUE(SUBSTITUTE(D302,",",""))))))))),"N/A")</f>
        <v/>
      </c>
      <c r="L302">
        <f>IFERROR(IF(TRIM(E302)="-", "N/A", IF(RIGHT(E302,1)=")",IF(RIGHT(E302,2)="T)",-1000000000000*VALUE(MID(E302,2,LEN(E302)-3)),IF(RIGHT(E302,2)="M)",-1000000*VALUE(MID(E302,2,LEN(E302)-3)),IF(RIGHT(E302,2)="B)",-1000000000*VALUE(MID(E302,2,LEN(E302)-3)),IF(RIGHT(E302,2)="k)",-1000*VALUE(MID(E302,2,LEN(E302)-3)),VALUE(SUBSTITUTE(E302,",","")))))),IF(RIGHT(E302,1)="T",1000000000000*VALUE(LEFT(E302,LEN(E302)-1)),IF(RIGHT(E302,1)="M",1000000*VALUE(LEFT(E302,LEN(E302)-1)),IF(RIGHT(E302,1)="B",1000000000*VALUE(LEFT(E302,LEN(E302)-1)),IF(RIGHT(E302,1)="%",0.01*VALUE(LEFT(E302,LEN(E302)-1)),IF(RIGHT(E302,1)="k",1000*VALUE(LEFT(E302,LEN(E302)-1)),VALUE(SUBSTITUTE(E302,",",""))))))))),"N/A")</f>
        <v/>
      </c>
      <c r="M302">
        <f>IFERROR(IF(TRIM(F302)="-", "N/A", IF(RIGHT(F302,1)=")",IF(RIGHT(F302,2)="T)",-1000000000000*VALUE(MID(F302,2,LEN(F302)-3)),IF(RIGHT(F302,2)="M)",-1000000*VALUE(MID(F302,2,LEN(F302)-3)),IF(RIGHT(F302,2)="B)",-1000000000*VALUE(MID(F302,2,LEN(F302)-3)),IF(RIGHT(F302,2)="k)",-1000*VALUE(MID(F302,2,LEN(F302)-3)),VALUE(SUBSTITUTE(F302,",","")))))),IF(RIGHT(F302,1)="T",1000000000000*VALUE(LEFT(F302,LEN(F302)-1)),IF(RIGHT(F302,1)="M",1000000*VALUE(LEFT(F302,LEN(F302)-1)),IF(RIGHT(F302,1)="B",1000000000*VALUE(LEFT(F302,LEN(F302)-1)),IF(RIGHT(F302,1)="%",0.01*VALUE(LEFT(F302,LEN(F302)-1)),IF(RIGHT(F302,1)="k",1000*VALUE(LEFT(F302,LEN(F302)-1)),VALUE(SUBSTITUTE(F302,",",""))))))))),"N/A")</f>
        <v/>
      </c>
      <c r="N302">
        <f>IFERROR(IF(TRIM(G302)="-", "N/A", IF(RIGHT(G302,1)=")",IF(RIGHT(G302,2)="T)",-1000000000000*VALUE(MID(G302,2,LEN(G302)-3)),IF(RIGHT(G302,2)="M)",-1000000*VALUE(MID(G302,2,LEN(G302)-3)),IF(RIGHT(G302,2)="B)",-1000000000*VALUE(MID(G302,2,LEN(G302)-3)),IF(RIGHT(G302,2)="k)",-1000*VALUE(MID(G302,2,LEN(G302)-3)),VALUE(SUBSTITUTE(G302,",","")))))),IF(RIGHT(G302,1)="T",1000000000000*VALUE(LEFT(G302,LEN(G302)-1)),IF(RIGHT(G302,1)="M",1000000*VALUE(LEFT(G302,LEN(G302)-1)),IF(RIGHT(G302,1)="B",1000000000*VALUE(LEFT(G302,LEN(G302)-1)),IF(RIGHT(G302,1)="%",0.01*VALUE(LEFT(G302,LEN(G302)-1)),IF(RIGHT(G302,1)="k",1000*VALUE(LEFT(G302,LEN(G302)-1)),VALUE(SUBSTITUTE(G302,",",""))))))))),"N/A")</f>
        <v/>
      </c>
      <c r="P302">
        <f>MAX(J302:N302)</f>
        <v/>
      </c>
      <c r="Q302">
        <f>IFERROR(J144+MATCH(P302,J302:N302,0)-1,"")</f>
        <v/>
      </c>
      <c r="R302">
        <f>IF(Q302="","",MIN(J302:N302))</f>
        <v/>
      </c>
      <c r="S302">
        <f>IFERROR(J144+MATCH(R302,J302:N302,0)-1,"")</f>
        <v/>
      </c>
      <c r="T302">
        <f>IFERROR(AVERAGE(J302:N302),"")</f>
        <v/>
      </c>
      <c r="U302">
        <f>IFERROR(STDEV(J302:N302),"")</f>
        <v/>
      </c>
      <c r="V302">
        <f>IFERROR(IF(C302="-","",IF(ISBLANK(B302),"",IF(OR(ISNUMBER(FIND("Growth",B302)),ISNUMBER(FIND("Margin",B302))),"",(J302-T302)/U302))),"")</f>
        <v/>
      </c>
      <c r="W302">
        <f>IFERROR(IF(OR(D302="-",ISBLANK(D302)),"",(K302-T302)/U302),"")</f>
        <v/>
      </c>
      <c r="X302">
        <f>IFERROR(IF(OR(E302="-",ISBLANK(E302)),"",(L302-T302)/U302),"")</f>
        <v/>
      </c>
      <c r="Y302">
        <f>IFERROR(IF(OR(F302="-",ISBLANK(F302)),"",(M302-T302)/U302),"")</f>
        <v/>
      </c>
      <c r="Z302">
        <f>IFERROR(IF(OR(G302="-",ISBLANK(G302)),"",(N302-T302)/U302),"")</f>
        <v/>
      </c>
      <c r="AA302">
        <f>IF(MAX(MAX(V302:Z302),ABS(MIN(V302:Z302)))=ABS(MIN(V302:Z302)),MIN(V302:Z302),MAX(V302:Z302))</f>
        <v/>
      </c>
      <c r="AB302">
        <f>IFERROR(V144+MATCH(AA302,V302:Z302,0)-1,"")</f>
        <v/>
      </c>
      <c r="AC302">
        <f>IF(AB302&lt;&gt;"",IF(S302=AB302,"Low",IF(AB302=Q302,"High","")),"")</f>
        <v/>
      </c>
      <c r="AE302">
        <f>IF(ISNUMBER(MATCH("N/A",J302:N302,0)),"",IFERROR((5 * SUMPRODUCT(J144:N144,J302:N302) - PRODUCT(SUM(J144:N144),SUM(J302:N302))) / ((5 * SUM((J144^2)+(K144^2)+(L144^2)+(M144^2)+(N144^2))) - SUM(J144:N144)^2),""))</f>
        <v/>
      </c>
      <c r="AF302">
        <f>IFERROR(CORREL(J144:N144,J302:N302),"")</f>
        <v/>
      </c>
      <c r="AZ302">
        <f>IF(Q302=S302,0,1)</f>
        <v/>
      </c>
      <c r="BA302">
        <f>IF(AZ302=1,IF(Q302="","",IF(Q302=N144,"Yes","No")),"")</f>
        <v/>
      </c>
      <c r="BB302">
        <f>IF(BA302="Yes",P302,"")</f>
        <v/>
      </c>
      <c r="BC302">
        <f>IF(AZ302=1,IF(S302="","",IF(S302=N144,"Yes","No")),"")</f>
        <v/>
      </c>
      <c r="BD302">
        <f>IF(BC302="Yes",R302,"")</f>
        <v/>
      </c>
      <c r="BE302">
        <f>IFERROR(IF(SIGN(AE302)=1,"Increasing",IF(SIGN(AE302)=-1,"Decreasing","")),"")</f>
        <v/>
      </c>
      <c r="BF302">
        <f>IF(OR(AND(BE302="Increasing",BA302="Yes"),AND(BE302="Decreasing",BC302="Yes")),"Yes","No")</f>
        <v/>
      </c>
      <c r="BG302">
        <f>IF(I302="pos_trend","Yes","No")</f>
        <v/>
      </c>
      <c r="BH302">
        <f>IF(AF302&lt;&gt;"",IF(ABS(AF302)&gt;0.8,"Yes","No"),"")</f>
        <v/>
      </c>
    </row>
    <row r="303" spans="1:60">
      <c r="I303">
        <f>IF(AND(K303&gt; J303, L303&gt; K303, M303&gt; L303, N303&gt; M303), "pos_trend", IF(AND(K303&lt; J303, L303&lt; K303, M303&lt; L303, N303&lt; M303), "neg_trend", "N/A"))</f>
        <v/>
      </c>
      <c r="J303">
        <f>IFERROR(IF(TRIM(C303)="-", "N/A", IF(RIGHT(C303,1)=")",IF(RIGHT(C303,2)="T)",-1000000000000*VALUE(MID(C303,2,LEN(C303)-3)),IF(RIGHT(C303,2)="M)",-1000000*VALUE(MID(C303,2,LEN(C303)-3)),IF(RIGHT(C303,2)="B)",-1000000000*VALUE(MID(C303,2,LEN(C303)-3)),IF(RIGHT(C303,2)="k)",-1000*VALUE(MID(C303,2,LEN(C303)-3)),VALUE(SUBSTITUTE(C303,",","")))))),IF(RIGHT(C303,1)="T",1000000000000*VALUE(LEFT(C303,LEN(C303)-1)),IF(RIGHT(C303,1)="M",1000000*VALUE(LEFT(C303,LEN(C303)-1)),IF(RIGHT(C303,1)="B",1000000000*VALUE(LEFT(C303,LEN(C303)-1)),IF(RIGHT(C303,1)="%",0.01*VALUE(LEFT(C303,LEN(C303)-1)),IF(RIGHT(C303,1)="k",1000*VALUE(LEFT(C303,LEN(C303)-1)),VALUE(SUBSTITUTE(C303,",",""))))))))),"N/A")</f>
        <v/>
      </c>
      <c r="K303">
        <f>IFERROR(IF(TRIM(D303)="-", "N/A", IF(RIGHT(D303,1)=")",IF(RIGHT(D303,2)="T)",-1000000000000*VALUE(MID(D303,2,LEN(D303)-3)),IF(RIGHT(D303,2)="M)",-1000000*VALUE(MID(D303,2,LEN(D303)-3)),IF(RIGHT(D303,2)="B)",-1000000000*VALUE(MID(D303,2,LEN(D303)-3)),IF(RIGHT(D303,2)="k)",-1000*VALUE(MID(D303,2,LEN(D303)-3)),VALUE(SUBSTITUTE(D303,",","")))))),IF(RIGHT(D303,1)="T",1000000000000*VALUE(LEFT(D303,LEN(D303)-1)),IF(RIGHT(D303,1)="M",1000000*VALUE(LEFT(D303,LEN(D303)-1)),IF(RIGHT(D303,1)="B",1000000000*VALUE(LEFT(D303,LEN(D303)-1)),IF(RIGHT(D303,1)="%",0.01*VALUE(LEFT(D303,LEN(D303)-1)),IF(RIGHT(D303,1)="k",1000*VALUE(LEFT(D303,LEN(D303)-1)),VALUE(SUBSTITUTE(D303,",",""))))))))),"N/A")</f>
        <v/>
      </c>
      <c r="L303">
        <f>IFERROR(IF(TRIM(E303)="-", "N/A", IF(RIGHT(E303,1)=")",IF(RIGHT(E303,2)="T)",-1000000000000*VALUE(MID(E303,2,LEN(E303)-3)),IF(RIGHT(E303,2)="M)",-1000000*VALUE(MID(E303,2,LEN(E303)-3)),IF(RIGHT(E303,2)="B)",-1000000000*VALUE(MID(E303,2,LEN(E303)-3)),IF(RIGHT(E303,2)="k)",-1000*VALUE(MID(E303,2,LEN(E303)-3)),VALUE(SUBSTITUTE(E303,",","")))))),IF(RIGHT(E303,1)="T",1000000000000*VALUE(LEFT(E303,LEN(E303)-1)),IF(RIGHT(E303,1)="M",1000000*VALUE(LEFT(E303,LEN(E303)-1)),IF(RIGHT(E303,1)="B",1000000000*VALUE(LEFT(E303,LEN(E303)-1)),IF(RIGHT(E303,1)="%",0.01*VALUE(LEFT(E303,LEN(E303)-1)),IF(RIGHT(E303,1)="k",1000*VALUE(LEFT(E303,LEN(E303)-1)),VALUE(SUBSTITUTE(E303,",",""))))))))),"N/A")</f>
        <v/>
      </c>
      <c r="M303">
        <f>IFERROR(IF(TRIM(F303)="-", "N/A", IF(RIGHT(F303,1)=")",IF(RIGHT(F303,2)="T)",-1000000000000*VALUE(MID(F303,2,LEN(F303)-3)),IF(RIGHT(F303,2)="M)",-1000000*VALUE(MID(F303,2,LEN(F303)-3)),IF(RIGHT(F303,2)="B)",-1000000000*VALUE(MID(F303,2,LEN(F303)-3)),IF(RIGHT(F303,2)="k)",-1000*VALUE(MID(F303,2,LEN(F303)-3)),VALUE(SUBSTITUTE(F303,",","")))))),IF(RIGHT(F303,1)="T",1000000000000*VALUE(LEFT(F303,LEN(F303)-1)),IF(RIGHT(F303,1)="M",1000000*VALUE(LEFT(F303,LEN(F303)-1)),IF(RIGHT(F303,1)="B",1000000000*VALUE(LEFT(F303,LEN(F303)-1)),IF(RIGHT(F303,1)="%",0.01*VALUE(LEFT(F303,LEN(F303)-1)),IF(RIGHT(F303,1)="k",1000*VALUE(LEFT(F303,LEN(F303)-1)),VALUE(SUBSTITUTE(F303,",",""))))))))),"N/A")</f>
        <v/>
      </c>
      <c r="N303">
        <f>IFERROR(IF(TRIM(G303)="-", "N/A", IF(RIGHT(G303,1)=")",IF(RIGHT(G303,2)="T)",-1000000000000*VALUE(MID(G303,2,LEN(G303)-3)),IF(RIGHT(G303,2)="M)",-1000000*VALUE(MID(G303,2,LEN(G303)-3)),IF(RIGHT(G303,2)="B)",-1000000000*VALUE(MID(G303,2,LEN(G303)-3)),IF(RIGHT(G303,2)="k)",-1000*VALUE(MID(G303,2,LEN(G303)-3)),VALUE(SUBSTITUTE(G303,",","")))))),IF(RIGHT(G303,1)="T",1000000000000*VALUE(LEFT(G303,LEN(G303)-1)),IF(RIGHT(G303,1)="M",1000000*VALUE(LEFT(G303,LEN(G303)-1)),IF(RIGHT(G303,1)="B",1000000000*VALUE(LEFT(G303,LEN(G303)-1)),IF(RIGHT(G303,1)="%",0.01*VALUE(LEFT(G303,LEN(G303)-1)),IF(RIGHT(G303,1)="k",1000*VALUE(LEFT(G303,LEN(G303)-1)),VALUE(SUBSTITUTE(G303,",",""))))))))),"N/A")</f>
        <v/>
      </c>
      <c r="P303">
        <f>MAX(J303:N303)</f>
        <v/>
      </c>
      <c r="Q303">
        <f>IFERROR(J144+MATCH(P303,J303:N303,0)-1,"")</f>
        <v/>
      </c>
      <c r="R303">
        <f>IF(Q303="","",MIN(J303:N303))</f>
        <v/>
      </c>
      <c r="S303">
        <f>IFERROR(J144+MATCH(R303,J303:N303,0)-1,"")</f>
        <v/>
      </c>
      <c r="T303">
        <f>IFERROR(AVERAGE(J303:N303),"")</f>
        <v/>
      </c>
      <c r="U303">
        <f>IFERROR(STDEV(J303:N303),"")</f>
        <v/>
      </c>
      <c r="V303">
        <f>IFERROR(IF(C303="-","",IF(ISBLANK(B303),"",IF(OR(ISNUMBER(FIND("Growth",B303)),ISNUMBER(FIND("Margin",B303))),"",(J303-T303)/U303))),"")</f>
        <v/>
      </c>
      <c r="W303">
        <f>IFERROR(IF(OR(D303="-",ISBLANK(D303)),"",(K303-T303)/U303),"")</f>
        <v/>
      </c>
      <c r="X303">
        <f>IFERROR(IF(OR(E303="-",ISBLANK(E303)),"",(L303-T303)/U303),"")</f>
        <v/>
      </c>
      <c r="Y303">
        <f>IFERROR(IF(OR(F303="-",ISBLANK(F303)),"",(M303-T303)/U303),"")</f>
        <v/>
      </c>
      <c r="Z303">
        <f>IFERROR(IF(OR(G303="-",ISBLANK(G303)),"",(N303-T303)/U303),"")</f>
        <v/>
      </c>
      <c r="AA303">
        <f>IF(MAX(MAX(V303:Z303),ABS(MIN(V303:Z303)))=ABS(MIN(V303:Z303)),MIN(V303:Z303),MAX(V303:Z303))</f>
        <v/>
      </c>
      <c r="AB303">
        <f>IFERROR(V144+MATCH(AA303,V303:Z303,0)-1,"")</f>
        <v/>
      </c>
      <c r="AC303">
        <f>IF(AB303&lt;&gt;"",IF(S303=AB303,"Low",IF(AB303=Q303,"High","")),"")</f>
        <v/>
      </c>
      <c r="AE303">
        <f>IF(ISNUMBER(MATCH("N/A",J303:N303,0)),"",IFERROR((5 * SUMPRODUCT(J144:N144,J303:N303) - PRODUCT(SUM(J144:N144),SUM(J303:N303))) / ((5 * SUM((J144^2)+(K144^2)+(L144^2)+(M144^2)+(N144^2))) - SUM(J144:N144)^2),""))</f>
        <v/>
      </c>
      <c r="AF303">
        <f>IFERROR(CORREL(J144:N144,J303:N303),"")</f>
        <v/>
      </c>
      <c r="AZ303">
        <f>IF(Q303=S303,0,1)</f>
        <v/>
      </c>
      <c r="BA303">
        <f>IF(AZ303=1,IF(Q303="","",IF(Q303=N144,"Yes","No")),"")</f>
        <v/>
      </c>
      <c r="BB303">
        <f>IF(BA303="Yes",P303,"")</f>
        <v/>
      </c>
      <c r="BC303">
        <f>IF(AZ303=1,IF(S303="","",IF(S303=N144,"Yes","No")),"")</f>
        <v/>
      </c>
      <c r="BD303">
        <f>IF(BC303="Yes",R303,"")</f>
        <v/>
      </c>
      <c r="BE303">
        <f>IFERROR(IF(SIGN(AE303)=1,"Increasing",IF(SIGN(AE303)=-1,"Decreasing","")),"")</f>
        <v/>
      </c>
      <c r="BF303">
        <f>IF(OR(AND(BE303="Increasing",BA303="Yes"),AND(BE303="Decreasing",BC303="Yes")),"Yes","No")</f>
        <v/>
      </c>
      <c r="BG303">
        <f>IF(I303="pos_trend","Yes","No")</f>
        <v/>
      </c>
      <c r="BH303">
        <f>IF(AF303&lt;&gt;"",IF(ABS(AF303)&gt;0.8,"Yes","No"),"")</f>
        <v/>
      </c>
    </row>
    <row r="304" spans="1:60">
      <c r="I304">
        <f>IF(AND(K304&gt; J304, L304&gt; K304, M304&gt; L304, N304&gt; M304), "pos_trend", IF(AND(K304&lt; J304, L304&lt; K304, M304&lt; L304, N304&lt; M304), "neg_trend", "N/A"))</f>
        <v/>
      </c>
      <c r="J304">
        <f>IFERROR(IF(TRIM(C304)="-", "N/A", IF(RIGHT(C304,1)=")",IF(RIGHT(C304,2)="T)",-1000000000000*VALUE(MID(C304,2,LEN(C304)-3)),IF(RIGHT(C304,2)="M)",-1000000*VALUE(MID(C304,2,LEN(C304)-3)),IF(RIGHT(C304,2)="B)",-1000000000*VALUE(MID(C304,2,LEN(C304)-3)),IF(RIGHT(C304,2)="k)",-1000*VALUE(MID(C304,2,LEN(C304)-3)),VALUE(SUBSTITUTE(C304,",","")))))),IF(RIGHT(C304,1)="T",1000000000000*VALUE(LEFT(C304,LEN(C304)-1)),IF(RIGHT(C304,1)="M",1000000*VALUE(LEFT(C304,LEN(C304)-1)),IF(RIGHT(C304,1)="B",1000000000*VALUE(LEFT(C304,LEN(C304)-1)),IF(RIGHT(C304,1)="%",0.01*VALUE(LEFT(C304,LEN(C304)-1)),IF(RIGHT(C304,1)="k",1000*VALUE(LEFT(C304,LEN(C304)-1)),VALUE(SUBSTITUTE(C304,",",""))))))))),"N/A")</f>
        <v/>
      </c>
      <c r="K304">
        <f>IFERROR(IF(TRIM(D304)="-", "N/A", IF(RIGHT(D304,1)=")",IF(RIGHT(D304,2)="T)",-1000000000000*VALUE(MID(D304,2,LEN(D304)-3)),IF(RIGHT(D304,2)="M)",-1000000*VALUE(MID(D304,2,LEN(D304)-3)),IF(RIGHT(D304,2)="B)",-1000000000*VALUE(MID(D304,2,LEN(D304)-3)),IF(RIGHT(D304,2)="k)",-1000*VALUE(MID(D304,2,LEN(D304)-3)),VALUE(SUBSTITUTE(D304,",","")))))),IF(RIGHT(D304,1)="T",1000000000000*VALUE(LEFT(D304,LEN(D304)-1)),IF(RIGHT(D304,1)="M",1000000*VALUE(LEFT(D304,LEN(D304)-1)),IF(RIGHT(D304,1)="B",1000000000*VALUE(LEFT(D304,LEN(D304)-1)),IF(RIGHT(D304,1)="%",0.01*VALUE(LEFT(D304,LEN(D304)-1)),IF(RIGHT(D304,1)="k",1000*VALUE(LEFT(D304,LEN(D304)-1)),VALUE(SUBSTITUTE(D304,",",""))))))))),"N/A")</f>
        <v/>
      </c>
      <c r="L304">
        <f>IFERROR(IF(TRIM(E304)="-", "N/A", IF(RIGHT(E304,1)=")",IF(RIGHT(E304,2)="T)",-1000000000000*VALUE(MID(E304,2,LEN(E304)-3)),IF(RIGHT(E304,2)="M)",-1000000*VALUE(MID(E304,2,LEN(E304)-3)),IF(RIGHT(E304,2)="B)",-1000000000*VALUE(MID(E304,2,LEN(E304)-3)),IF(RIGHT(E304,2)="k)",-1000*VALUE(MID(E304,2,LEN(E304)-3)),VALUE(SUBSTITUTE(E304,",","")))))),IF(RIGHT(E304,1)="T",1000000000000*VALUE(LEFT(E304,LEN(E304)-1)),IF(RIGHT(E304,1)="M",1000000*VALUE(LEFT(E304,LEN(E304)-1)),IF(RIGHT(E304,1)="B",1000000000*VALUE(LEFT(E304,LEN(E304)-1)),IF(RIGHT(E304,1)="%",0.01*VALUE(LEFT(E304,LEN(E304)-1)),IF(RIGHT(E304,1)="k",1000*VALUE(LEFT(E304,LEN(E304)-1)),VALUE(SUBSTITUTE(E304,",",""))))))))),"N/A")</f>
        <v/>
      </c>
      <c r="M304">
        <f>IFERROR(IF(TRIM(F304)="-", "N/A", IF(RIGHT(F304,1)=")",IF(RIGHT(F304,2)="T)",-1000000000000*VALUE(MID(F304,2,LEN(F304)-3)),IF(RIGHT(F304,2)="M)",-1000000*VALUE(MID(F304,2,LEN(F304)-3)),IF(RIGHT(F304,2)="B)",-1000000000*VALUE(MID(F304,2,LEN(F304)-3)),IF(RIGHT(F304,2)="k)",-1000*VALUE(MID(F304,2,LEN(F304)-3)),VALUE(SUBSTITUTE(F304,",","")))))),IF(RIGHT(F304,1)="T",1000000000000*VALUE(LEFT(F304,LEN(F304)-1)),IF(RIGHT(F304,1)="M",1000000*VALUE(LEFT(F304,LEN(F304)-1)),IF(RIGHT(F304,1)="B",1000000000*VALUE(LEFT(F304,LEN(F304)-1)),IF(RIGHT(F304,1)="%",0.01*VALUE(LEFT(F304,LEN(F304)-1)),IF(RIGHT(F304,1)="k",1000*VALUE(LEFT(F304,LEN(F304)-1)),VALUE(SUBSTITUTE(F304,",",""))))))))),"N/A")</f>
        <v/>
      </c>
      <c r="N304">
        <f>IFERROR(IF(TRIM(G304)="-", "N/A", IF(RIGHT(G304,1)=")",IF(RIGHT(G304,2)="T)",-1000000000000*VALUE(MID(G304,2,LEN(G304)-3)),IF(RIGHT(G304,2)="M)",-1000000*VALUE(MID(G304,2,LEN(G304)-3)),IF(RIGHT(G304,2)="B)",-1000000000*VALUE(MID(G304,2,LEN(G304)-3)),IF(RIGHT(G304,2)="k)",-1000*VALUE(MID(G304,2,LEN(G304)-3)),VALUE(SUBSTITUTE(G304,",","")))))),IF(RIGHT(G304,1)="T",1000000000000*VALUE(LEFT(G304,LEN(G304)-1)),IF(RIGHT(G304,1)="M",1000000*VALUE(LEFT(G304,LEN(G304)-1)),IF(RIGHT(G304,1)="B",1000000000*VALUE(LEFT(G304,LEN(G304)-1)),IF(RIGHT(G304,1)="%",0.01*VALUE(LEFT(G304,LEN(G304)-1)),IF(RIGHT(G304,1)="k",1000*VALUE(LEFT(G304,LEN(G304)-1)),VALUE(SUBSTITUTE(G304,",",""))))))))),"N/A")</f>
        <v/>
      </c>
      <c r="P304">
        <f>MAX(J304:N304)</f>
        <v/>
      </c>
      <c r="Q304">
        <f>IFERROR(J144+MATCH(P304,J304:N304,0)-1,"")</f>
        <v/>
      </c>
      <c r="R304">
        <f>IF(Q304="","",MIN(J304:N304))</f>
        <v/>
      </c>
      <c r="S304">
        <f>IFERROR(J144+MATCH(R304,J304:N304,0)-1,"")</f>
        <v/>
      </c>
      <c r="T304">
        <f>IFERROR(AVERAGE(J304:N304),"")</f>
        <v/>
      </c>
      <c r="U304">
        <f>IFERROR(STDEV(J304:N304),"")</f>
        <v/>
      </c>
      <c r="V304">
        <f>IFERROR(IF(C304="-","",IF(ISBLANK(B304),"",IF(OR(ISNUMBER(FIND("Growth",B304)),ISNUMBER(FIND("Margin",B304))),"",(J304-T304)/U304))),"")</f>
        <v/>
      </c>
      <c r="W304">
        <f>IFERROR(IF(OR(D304="-",ISBLANK(D304)),"",(K304-T304)/U304),"")</f>
        <v/>
      </c>
      <c r="X304">
        <f>IFERROR(IF(OR(E304="-",ISBLANK(E304)),"",(L304-T304)/U304),"")</f>
        <v/>
      </c>
      <c r="Y304">
        <f>IFERROR(IF(OR(F304="-",ISBLANK(F304)),"",(M304-T304)/U304),"")</f>
        <v/>
      </c>
      <c r="Z304">
        <f>IFERROR(IF(OR(G304="-",ISBLANK(G304)),"",(N304-T304)/U304),"")</f>
        <v/>
      </c>
      <c r="AA304">
        <f>IF(MAX(MAX(V304:Z304),ABS(MIN(V304:Z304)))=ABS(MIN(V304:Z304)),MIN(V304:Z304),MAX(V304:Z304))</f>
        <v/>
      </c>
      <c r="AB304">
        <f>IFERROR(V144+MATCH(AA304,V304:Z304,0)-1,"")</f>
        <v/>
      </c>
      <c r="AC304">
        <f>IF(AB304&lt;&gt;"",IF(S304=AB304,"Low",IF(AB304=Q304,"High","")),"")</f>
        <v/>
      </c>
      <c r="AE304">
        <f>IF(ISNUMBER(MATCH("N/A",J304:N304,0)),"",IFERROR((5 * SUMPRODUCT(J144:N144,J304:N304) - PRODUCT(SUM(J144:N144),SUM(J304:N304))) / ((5 * SUM((J144^2)+(K144^2)+(L144^2)+(M144^2)+(N144^2))) - SUM(J144:N144)^2),""))</f>
        <v/>
      </c>
      <c r="AF304">
        <f>IFERROR(CORREL(J144:N144,J304:N304),"")</f>
        <v/>
      </c>
      <c r="AZ304">
        <f>IF(Q304=S304,0,1)</f>
        <v/>
      </c>
      <c r="BA304">
        <f>IF(AZ304=1,IF(Q304="","",IF(Q304=N144,"Yes","No")),"")</f>
        <v/>
      </c>
      <c r="BB304">
        <f>IF(BA304="Yes",P304,"")</f>
        <v/>
      </c>
      <c r="BC304">
        <f>IF(AZ304=1,IF(S304="","",IF(S304=N144,"Yes","No")),"")</f>
        <v/>
      </c>
      <c r="BD304">
        <f>IF(BC304="Yes",R304,"")</f>
        <v/>
      </c>
      <c r="BE304">
        <f>IFERROR(IF(SIGN(AE304)=1,"Increasing",IF(SIGN(AE304)=-1,"Decreasing","")),"")</f>
        <v/>
      </c>
      <c r="BF304">
        <f>IF(OR(AND(BE304="Increasing",BA304="Yes"),AND(BE304="Decreasing",BC304="Yes")),"Yes","No")</f>
        <v/>
      </c>
      <c r="BG304">
        <f>IF(I304="pos_trend","Yes","No")</f>
        <v/>
      </c>
      <c r="BH304">
        <f>IF(AF304&lt;&gt;"",IF(ABS(AF304)&gt;0.8,"Yes","No"),"")</f>
        <v/>
      </c>
    </row>
    <row r="305" spans="1:60">
      <c r="I305">
        <f>IF(AND(K305&gt; J305, L305&gt; K305, M305&gt; L305, N305&gt; M305), "pos_trend", IF(AND(K305&lt; J305, L305&lt; K305, M305&lt; L305, N305&lt; M305), "neg_trend", "N/A"))</f>
        <v/>
      </c>
      <c r="J305">
        <f>IFERROR(IF(TRIM(C305)="-", "N/A", IF(RIGHT(C305,1)=")",IF(RIGHT(C305,2)="T)",-1000000000000*VALUE(MID(C305,2,LEN(C305)-3)),IF(RIGHT(C305,2)="M)",-1000000*VALUE(MID(C305,2,LEN(C305)-3)),IF(RIGHT(C305,2)="B)",-1000000000*VALUE(MID(C305,2,LEN(C305)-3)),IF(RIGHT(C305,2)="k)",-1000*VALUE(MID(C305,2,LEN(C305)-3)),VALUE(SUBSTITUTE(C305,",","")))))),IF(RIGHT(C305,1)="T",1000000000000*VALUE(LEFT(C305,LEN(C305)-1)),IF(RIGHT(C305,1)="M",1000000*VALUE(LEFT(C305,LEN(C305)-1)),IF(RIGHT(C305,1)="B",1000000000*VALUE(LEFT(C305,LEN(C305)-1)),IF(RIGHT(C305,1)="%",0.01*VALUE(LEFT(C305,LEN(C305)-1)),IF(RIGHT(C305,1)="k",1000*VALUE(LEFT(C305,LEN(C305)-1)),VALUE(SUBSTITUTE(C305,",",""))))))))),"N/A")</f>
        <v/>
      </c>
      <c r="K305">
        <f>IFERROR(IF(TRIM(D305)="-", "N/A", IF(RIGHT(D305,1)=")",IF(RIGHT(D305,2)="T)",-1000000000000*VALUE(MID(D305,2,LEN(D305)-3)),IF(RIGHT(D305,2)="M)",-1000000*VALUE(MID(D305,2,LEN(D305)-3)),IF(RIGHT(D305,2)="B)",-1000000000*VALUE(MID(D305,2,LEN(D305)-3)),IF(RIGHT(D305,2)="k)",-1000*VALUE(MID(D305,2,LEN(D305)-3)),VALUE(SUBSTITUTE(D305,",","")))))),IF(RIGHT(D305,1)="T",1000000000000*VALUE(LEFT(D305,LEN(D305)-1)),IF(RIGHT(D305,1)="M",1000000*VALUE(LEFT(D305,LEN(D305)-1)),IF(RIGHT(D305,1)="B",1000000000*VALUE(LEFT(D305,LEN(D305)-1)),IF(RIGHT(D305,1)="%",0.01*VALUE(LEFT(D305,LEN(D305)-1)),IF(RIGHT(D305,1)="k",1000*VALUE(LEFT(D305,LEN(D305)-1)),VALUE(SUBSTITUTE(D305,",",""))))))))),"N/A")</f>
        <v/>
      </c>
      <c r="L305">
        <f>IFERROR(IF(TRIM(E305)="-", "N/A", IF(RIGHT(E305,1)=")",IF(RIGHT(E305,2)="T)",-1000000000000*VALUE(MID(E305,2,LEN(E305)-3)),IF(RIGHT(E305,2)="M)",-1000000*VALUE(MID(E305,2,LEN(E305)-3)),IF(RIGHT(E305,2)="B)",-1000000000*VALUE(MID(E305,2,LEN(E305)-3)),IF(RIGHT(E305,2)="k)",-1000*VALUE(MID(E305,2,LEN(E305)-3)),VALUE(SUBSTITUTE(E305,",","")))))),IF(RIGHT(E305,1)="T",1000000000000*VALUE(LEFT(E305,LEN(E305)-1)),IF(RIGHT(E305,1)="M",1000000*VALUE(LEFT(E305,LEN(E305)-1)),IF(RIGHT(E305,1)="B",1000000000*VALUE(LEFT(E305,LEN(E305)-1)),IF(RIGHT(E305,1)="%",0.01*VALUE(LEFT(E305,LEN(E305)-1)),IF(RIGHT(E305,1)="k",1000*VALUE(LEFT(E305,LEN(E305)-1)),VALUE(SUBSTITUTE(E305,",",""))))))))),"N/A")</f>
        <v/>
      </c>
      <c r="M305">
        <f>IFERROR(IF(TRIM(F305)="-", "N/A", IF(RIGHT(F305,1)=")",IF(RIGHT(F305,2)="T)",-1000000000000*VALUE(MID(F305,2,LEN(F305)-3)),IF(RIGHT(F305,2)="M)",-1000000*VALUE(MID(F305,2,LEN(F305)-3)),IF(RIGHT(F305,2)="B)",-1000000000*VALUE(MID(F305,2,LEN(F305)-3)),IF(RIGHT(F305,2)="k)",-1000*VALUE(MID(F305,2,LEN(F305)-3)),VALUE(SUBSTITUTE(F305,",","")))))),IF(RIGHT(F305,1)="T",1000000000000*VALUE(LEFT(F305,LEN(F305)-1)),IF(RIGHT(F305,1)="M",1000000*VALUE(LEFT(F305,LEN(F305)-1)),IF(RIGHT(F305,1)="B",1000000000*VALUE(LEFT(F305,LEN(F305)-1)),IF(RIGHT(F305,1)="%",0.01*VALUE(LEFT(F305,LEN(F305)-1)),IF(RIGHT(F305,1)="k",1000*VALUE(LEFT(F305,LEN(F305)-1)),VALUE(SUBSTITUTE(F305,",",""))))))))),"N/A")</f>
        <v/>
      </c>
      <c r="N305">
        <f>IFERROR(IF(TRIM(G305)="-", "N/A", IF(RIGHT(G305,1)=")",IF(RIGHT(G305,2)="T)",-1000000000000*VALUE(MID(G305,2,LEN(G305)-3)),IF(RIGHT(G305,2)="M)",-1000000*VALUE(MID(G305,2,LEN(G305)-3)),IF(RIGHT(G305,2)="B)",-1000000000*VALUE(MID(G305,2,LEN(G305)-3)),IF(RIGHT(G305,2)="k)",-1000*VALUE(MID(G305,2,LEN(G305)-3)),VALUE(SUBSTITUTE(G305,",","")))))),IF(RIGHT(G305,1)="T",1000000000000*VALUE(LEFT(G305,LEN(G305)-1)),IF(RIGHT(G305,1)="M",1000000*VALUE(LEFT(G305,LEN(G305)-1)),IF(RIGHT(G305,1)="B",1000000000*VALUE(LEFT(G305,LEN(G305)-1)),IF(RIGHT(G305,1)="%",0.01*VALUE(LEFT(G305,LEN(G305)-1)),IF(RIGHT(G305,1)="k",1000*VALUE(LEFT(G305,LEN(G305)-1)),VALUE(SUBSTITUTE(G305,",",""))))))))),"N/A")</f>
        <v/>
      </c>
      <c r="P305">
        <f>MAX(J305:N305)</f>
        <v/>
      </c>
      <c r="Q305">
        <f>IFERROR(J144+MATCH(P305,J305:N305,0)-1,"")</f>
        <v/>
      </c>
      <c r="R305">
        <f>IF(Q305="","",MIN(J305:N305))</f>
        <v/>
      </c>
      <c r="S305">
        <f>IFERROR(J144+MATCH(R305,J305:N305,0)-1,"")</f>
        <v/>
      </c>
      <c r="T305">
        <f>IFERROR(AVERAGE(J305:N305),"")</f>
        <v/>
      </c>
      <c r="U305">
        <f>IFERROR(STDEV(J305:N305),"")</f>
        <v/>
      </c>
      <c r="V305">
        <f>IFERROR(IF(C305="-","",IF(ISBLANK(B305),"",IF(OR(ISNUMBER(FIND("Growth",B305)),ISNUMBER(FIND("Margin",B305))),"",(J305-T305)/U305))),"")</f>
        <v/>
      </c>
      <c r="W305">
        <f>IFERROR(IF(OR(D305="-",ISBLANK(D305)),"",(K305-T305)/U305),"")</f>
        <v/>
      </c>
      <c r="X305">
        <f>IFERROR(IF(OR(E305="-",ISBLANK(E305)),"",(L305-T305)/U305),"")</f>
        <v/>
      </c>
      <c r="Y305">
        <f>IFERROR(IF(OR(F305="-",ISBLANK(F305)),"",(M305-T305)/U305),"")</f>
        <v/>
      </c>
      <c r="Z305">
        <f>IFERROR(IF(OR(G305="-",ISBLANK(G305)),"",(N305-T305)/U305),"")</f>
        <v/>
      </c>
      <c r="AA305">
        <f>IF(MAX(MAX(V305:Z305),ABS(MIN(V305:Z305)))=ABS(MIN(V305:Z305)),MIN(V305:Z305),MAX(V305:Z305))</f>
        <v/>
      </c>
      <c r="AB305">
        <f>IFERROR(V144+MATCH(AA305,V305:Z305,0)-1,"")</f>
        <v/>
      </c>
      <c r="AC305">
        <f>IF(AB305&lt;&gt;"",IF(S305=AB305,"Low",IF(AB305=Q305,"High","")),"")</f>
        <v/>
      </c>
      <c r="AE305">
        <f>IF(ISNUMBER(MATCH("N/A",J305:N305,0)),"",IFERROR((5 * SUMPRODUCT(J144:N144,J305:N305) - PRODUCT(SUM(J144:N144),SUM(J305:N305))) / ((5 * SUM((J144^2)+(K144^2)+(L144^2)+(M144^2)+(N144^2))) - SUM(J144:N144)^2),""))</f>
        <v/>
      </c>
      <c r="AF305">
        <f>IFERROR(CORREL(J144:N144,J305:N305),"")</f>
        <v/>
      </c>
      <c r="AZ305">
        <f>IF(Q305=S305,0,1)</f>
        <v/>
      </c>
      <c r="BA305">
        <f>IF(AZ305=1,IF(Q305="","",IF(Q305=N144,"Yes","No")),"")</f>
        <v/>
      </c>
      <c r="BB305">
        <f>IF(BA305="Yes",P305,"")</f>
        <v/>
      </c>
      <c r="BC305">
        <f>IF(AZ305=1,IF(S305="","",IF(S305=N144,"Yes","No")),"")</f>
        <v/>
      </c>
      <c r="BD305">
        <f>IF(BC305="Yes",R305,"")</f>
        <v/>
      </c>
      <c r="BE305">
        <f>IFERROR(IF(SIGN(AE305)=1,"Increasing",IF(SIGN(AE305)=-1,"Decreasing","")),"")</f>
        <v/>
      </c>
      <c r="BF305">
        <f>IF(OR(AND(BE305="Increasing",BA305="Yes"),AND(BE305="Decreasing",BC305="Yes")),"Yes","No")</f>
        <v/>
      </c>
      <c r="BG305">
        <f>IF(I305="pos_trend","Yes","No")</f>
        <v/>
      </c>
      <c r="BH305">
        <f>IF(AF305&lt;&gt;"",IF(ABS(AF305)&gt;0.8,"Yes","No"),"")</f>
        <v/>
      </c>
    </row>
    <row r="306" spans="1:60">
      <c r="I306">
        <f>IF(AND(K306&gt; J306, L306&gt; K306, M306&gt; L306, N306&gt; M306), "pos_trend", IF(AND(K306&lt; J306, L306&lt; K306, M306&lt; L306, N306&lt; M306), "neg_trend", "N/A"))</f>
        <v/>
      </c>
      <c r="J306">
        <f>IFERROR(IF(TRIM(C306)="-", "N/A", IF(RIGHT(C306,1)=")",IF(RIGHT(C306,2)="T)",-1000000000000*VALUE(MID(C306,2,LEN(C306)-3)),IF(RIGHT(C306,2)="M)",-1000000*VALUE(MID(C306,2,LEN(C306)-3)),IF(RIGHT(C306,2)="B)",-1000000000*VALUE(MID(C306,2,LEN(C306)-3)),IF(RIGHT(C306,2)="k)",-1000*VALUE(MID(C306,2,LEN(C306)-3)),VALUE(SUBSTITUTE(C306,",","")))))),IF(RIGHT(C306,1)="T",1000000000000*VALUE(LEFT(C306,LEN(C306)-1)),IF(RIGHT(C306,1)="M",1000000*VALUE(LEFT(C306,LEN(C306)-1)),IF(RIGHT(C306,1)="B",1000000000*VALUE(LEFT(C306,LEN(C306)-1)),IF(RIGHT(C306,1)="%",0.01*VALUE(LEFT(C306,LEN(C306)-1)),IF(RIGHT(C306,1)="k",1000*VALUE(LEFT(C306,LEN(C306)-1)),VALUE(SUBSTITUTE(C306,",",""))))))))),"N/A")</f>
        <v/>
      </c>
      <c r="K306">
        <f>IFERROR(IF(TRIM(D306)="-", "N/A", IF(RIGHT(D306,1)=")",IF(RIGHT(D306,2)="T)",-1000000000000*VALUE(MID(D306,2,LEN(D306)-3)),IF(RIGHT(D306,2)="M)",-1000000*VALUE(MID(D306,2,LEN(D306)-3)),IF(RIGHT(D306,2)="B)",-1000000000*VALUE(MID(D306,2,LEN(D306)-3)),IF(RIGHT(D306,2)="k)",-1000*VALUE(MID(D306,2,LEN(D306)-3)),VALUE(SUBSTITUTE(D306,",","")))))),IF(RIGHT(D306,1)="T",1000000000000*VALUE(LEFT(D306,LEN(D306)-1)),IF(RIGHT(D306,1)="M",1000000*VALUE(LEFT(D306,LEN(D306)-1)),IF(RIGHT(D306,1)="B",1000000000*VALUE(LEFT(D306,LEN(D306)-1)),IF(RIGHT(D306,1)="%",0.01*VALUE(LEFT(D306,LEN(D306)-1)),IF(RIGHT(D306,1)="k",1000*VALUE(LEFT(D306,LEN(D306)-1)),VALUE(SUBSTITUTE(D306,",",""))))))))),"N/A")</f>
        <v/>
      </c>
      <c r="L306">
        <f>IFERROR(IF(TRIM(E306)="-", "N/A", IF(RIGHT(E306,1)=")",IF(RIGHT(E306,2)="T)",-1000000000000*VALUE(MID(E306,2,LEN(E306)-3)),IF(RIGHT(E306,2)="M)",-1000000*VALUE(MID(E306,2,LEN(E306)-3)),IF(RIGHT(E306,2)="B)",-1000000000*VALUE(MID(E306,2,LEN(E306)-3)),IF(RIGHT(E306,2)="k)",-1000*VALUE(MID(E306,2,LEN(E306)-3)),VALUE(SUBSTITUTE(E306,",","")))))),IF(RIGHT(E306,1)="T",1000000000000*VALUE(LEFT(E306,LEN(E306)-1)),IF(RIGHT(E306,1)="M",1000000*VALUE(LEFT(E306,LEN(E306)-1)),IF(RIGHT(E306,1)="B",1000000000*VALUE(LEFT(E306,LEN(E306)-1)),IF(RIGHT(E306,1)="%",0.01*VALUE(LEFT(E306,LEN(E306)-1)),IF(RIGHT(E306,1)="k",1000*VALUE(LEFT(E306,LEN(E306)-1)),VALUE(SUBSTITUTE(E306,",",""))))))))),"N/A")</f>
        <v/>
      </c>
      <c r="M306">
        <f>IFERROR(IF(TRIM(F306)="-", "N/A", IF(RIGHT(F306,1)=")",IF(RIGHT(F306,2)="T)",-1000000000000*VALUE(MID(F306,2,LEN(F306)-3)),IF(RIGHT(F306,2)="M)",-1000000*VALUE(MID(F306,2,LEN(F306)-3)),IF(RIGHT(F306,2)="B)",-1000000000*VALUE(MID(F306,2,LEN(F306)-3)),IF(RIGHT(F306,2)="k)",-1000*VALUE(MID(F306,2,LEN(F306)-3)),VALUE(SUBSTITUTE(F306,",","")))))),IF(RIGHT(F306,1)="T",1000000000000*VALUE(LEFT(F306,LEN(F306)-1)),IF(RIGHT(F306,1)="M",1000000*VALUE(LEFT(F306,LEN(F306)-1)),IF(RIGHT(F306,1)="B",1000000000*VALUE(LEFT(F306,LEN(F306)-1)),IF(RIGHT(F306,1)="%",0.01*VALUE(LEFT(F306,LEN(F306)-1)),IF(RIGHT(F306,1)="k",1000*VALUE(LEFT(F306,LEN(F306)-1)),VALUE(SUBSTITUTE(F306,",",""))))))))),"N/A")</f>
        <v/>
      </c>
      <c r="N306">
        <f>IFERROR(IF(TRIM(G306)="-", "N/A", IF(RIGHT(G306,1)=")",IF(RIGHT(G306,2)="T)",-1000000000000*VALUE(MID(G306,2,LEN(G306)-3)),IF(RIGHT(G306,2)="M)",-1000000*VALUE(MID(G306,2,LEN(G306)-3)),IF(RIGHT(G306,2)="B)",-1000000000*VALUE(MID(G306,2,LEN(G306)-3)),IF(RIGHT(G306,2)="k)",-1000*VALUE(MID(G306,2,LEN(G306)-3)),VALUE(SUBSTITUTE(G306,",","")))))),IF(RIGHT(G306,1)="T",1000000000000*VALUE(LEFT(G306,LEN(G306)-1)),IF(RIGHT(G306,1)="M",1000000*VALUE(LEFT(G306,LEN(G306)-1)),IF(RIGHT(G306,1)="B",1000000000*VALUE(LEFT(G306,LEN(G306)-1)),IF(RIGHT(G306,1)="%",0.01*VALUE(LEFT(G306,LEN(G306)-1)),IF(RIGHT(G306,1)="k",1000*VALUE(LEFT(G306,LEN(G306)-1)),VALUE(SUBSTITUTE(G306,",",""))))))))),"N/A")</f>
        <v/>
      </c>
      <c r="P306">
        <f>MAX(J306:N306)</f>
        <v/>
      </c>
      <c r="Q306">
        <f>IFERROR(J144+MATCH(P306,J306:N306,0)-1,"")</f>
        <v/>
      </c>
      <c r="R306">
        <f>IF(Q306="","",MIN(J306:N306))</f>
        <v/>
      </c>
      <c r="S306">
        <f>IFERROR(J144+MATCH(R306,J306:N306,0)-1,"")</f>
        <v/>
      </c>
      <c r="T306">
        <f>IFERROR(AVERAGE(J306:N306),"")</f>
        <v/>
      </c>
      <c r="U306">
        <f>IFERROR(STDEV(J306:N306),"")</f>
        <v/>
      </c>
      <c r="V306">
        <f>IFERROR(IF(C306="-","",IF(ISBLANK(B306),"",IF(OR(ISNUMBER(FIND("Growth",B306)),ISNUMBER(FIND("Margin",B306))),"",(J306-T306)/U306))),"")</f>
        <v/>
      </c>
      <c r="W306">
        <f>IFERROR(IF(OR(D306="-",ISBLANK(D306)),"",(K306-T306)/U306),"")</f>
        <v/>
      </c>
      <c r="X306">
        <f>IFERROR(IF(OR(E306="-",ISBLANK(E306)),"",(L306-T306)/U306),"")</f>
        <v/>
      </c>
      <c r="Y306">
        <f>IFERROR(IF(OR(F306="-",ISBLANK(F306)),"",(M306-T306)/U306),"")</f>
        <v/>
      </c>
      <c r="Z306">
        <f>IFERROR(IF(OR(G306="-",ISBLANK(G306)),"",(N306-T306)/U306),"")</f>
        <v/>
      </c>
      <c r="AA306">
        <f>IF(MAX(MAX(V306:Z306),ABS(MIN(V306:Z306)))=ABS(MIN(V306:Z306)),MIN(V306:Z306),MAX(V306:Z306))</f>
        <v/>
      </c>
      <c r="AB306">
        <f>IFERROR(V144+MATCH(AA306,V306:Z306,0)-1,"")</f>
        <v/>
      </c>
      <c r="AC306">
        <f>IF(AB306&lt;&gt;"",IF(S306=AB306,"Low",IF(AB306=Q306,"High","")),"")</f>
        <v/>
      </c>
      <c r="AE306">
        <f>IF(ISNUMBER(MATCH("N/A",J306:N306,0)),"",IFERROR((5 * SUMPRODUCT(J144:N144,J306:N306) - PRODUCT(SUM(J144:N144),SUM(J306:N306))) / ((5 * SUM((J144^2)+(K144^2)+(L144^2)+(M144^2)+(N144^2))) - SUM(J144:N144)^2),""))</f>
        <v/>
      </c>
      <c r="AF306">
        <f>IFERROR(CORREL(J144:N144,J306:N306),"")</f>
        <v/>
      </c>
      <c r="AZ306">
        <f>IF(Q306=S306,0,1)</f>
        <v/>
      </c>
      <c r="BA306">
        <f>IF(AZ306=1,IF(Q306="","",IF(Q306=N144,"Yes","No")),"")</f>
        <v/>
      </c>
      <c r="BB306">
        <f>IF(BA306="Yes",P306,"")</f>
        <v/>
      </c>
      <c r="BC306">
        <f>IF(AZ306=1,IF(S306="","",IF(S306=N144,"Yes","No")),"")</f>
        <v/>
      </c>
      <c r="BD306">
        <f>IF(BC306="Yes",R306,"")</f>
        <v/>
      </c>
      <c r="BE306">
        <f>IFERROR(IF(SIGN(AE306)=1,"Increasing",IF(SIGN(AE306)=-1,"Decreasing","")),"")</f>
        <v/>
      </c>
      <c r="BF306">
        <f>IF(OR(AND(BE306="Increasing",BA306="Yes"),AND(BE306="Decreasing",BC306="Yes")),"Yes","No")</f>
        <v/>
      </c>
      <c r="BG306">
        <f>IF(I306="pos_trend","Yes","No")</f>
        <v/>
      </c>
      <c r="BH306">
        <f>IF(AF306&lt;&gt;"",IF(ABS(AF306)&gt;0.8,"Yes","No"),"")</f>
        <v/>
      </c>
    </row>
    <row r="307" spans="1:60">
      <c r="I307">
        <f>IF(AND(K307&gt; J307, L307&gt; K307, M307&gt; L307, N307&gt; M307), "pos_trend", IF(AND(K307&lt; J307, L307&lt; K307, M307&lt; L307, N307&lt; M307), "neg_trend", "N/A"))</f>
        <v/>
      </c>
      <c r="J307">
        <f>IFERROR(IF(TRIM(C307)="-", "N/A", IF(RIGHT(C307,1)=")",IF(RIGHT(C307,2)="T)",-1000000000000*VALUE(MID(C307,2,LEN(C307)-3)),IF(RIGHT(C307,2)="M)",-1000000*VALUE(MID(C307,2,LEN(C307)-3)),IF(RIGHT(C307,2)="B)",-1000000000*VALUE(MID(C307,2,LEN(C307)-3)),IF(RIGHT(C307,2)="k)",-1000*VALUE(MID(C307,2,LEN(C307)-3)),VALUE(SUBSTITUTE(C307,",","")))))),IF(RIGHT(C307,1)="T",1000000000000*VALUE(LEFT(C307,LEN(C307)-1)),IF(RIGHT(C307,1)="M",1000000*VALUE(LEFT(C307,LEN(C307)-1)),IF(RIGHT(C307,1)="B",1000000000*VALUE(LEFT(C307,LEN(C307)-1)),IF(RIGHT(C307,1)="%",0.01*VALUE(LEFT(C307,LEN(C307)-1)),IF(RIGHT(C307,1)="k",1000*VALUE(LEFT(C307,LEN(C307)-1)),VALUE(SUBSTITUTE(C307,",",""))))))))),"N/A")</f>
        <v/>
      </c>
      <c r="K307">
        <f>IFERROR(IF(TRIM(D307)="-", "N/A", IF(RIGHT(D307,1)=")",IF(RIGHT(D307,2)="T)",-1000000000000*VALUE(MID(D307,2,LEN(D307)-3)),IF(RIGHT(D307,2)="M)",-1000000*VALUE(MID(D307,2,LEN(D307)-3)),IF(RIGHT(D307,2)="B)",-1000000000*VALUE(MID(D307,2,LEN(D307)-3)),IF(RIGHT(D307,2)="k)",-1000*VALUE(MID(D307,2,LEN(D307)-3)),VALUE(SUBSTITUTE(D307,",","")))))),IF(RIGHT(D307,1)="T",1000000000000*VALUE(LEFT(D307,LEN(D307)-1)),IF(RIGHT(D307,1)="M",1000000*VALUE(LEFT(D307,LEN(D307)-1)),IF(RIGHT(D307,1)="B",1000000000*VALUE(LEFT(D307,LEN(D307)-1)),IF(RIGHT(D307,1)="%",0.01*VALUE(LEFT(D307,LEN(D307)-1)),IF(RIGHT(D307,1)="k",1000*VALUE(LEFT(D307,LEN(D307)-1)),VALUE(SUBSTITUTE(D307,",",""))))))))),"N/A")</f>
        <v/>
      </c>
      <c r="L307">
        <f>IFERROR(IF(TRIM(E307)="-", "N/A", IF(RIGHT(E307,1)=")",IF(RIGHT(E307,2)="T)",-1000000000000*VALUE(MID(E307,2,LEN(E307)-3)),IF(RIGHT(E307,2)="M)",-1000000*VALUE(MID(E307,2,LEN(E307)-3)),IF(RIGHT(E307,2)="B)",-1000000000*VALUE(MID(E307,2,LEN(E307)-3)),IF(RIGHT(E307,2)="k)",-1000*VALUE(MID(E307,2,LEN(E307)-3)),VALUE(SUBSTITUTE(E307,",","")))))),IF(RIGHT(E307,1)="T",1000000000000*VALUE(LEFT(E307,LEN(E307)-1)),IF(RIGHT(E307,1)="M",1000000*VALUE(LEFT(E307,LEN(E307)-1)),IF(RIGHT(E307,1)="B",1000000000*VALUE(LEFT(E307,LEN(E307)-1)),IF(RIGHT(E307,1)="%",0.01*VALUE(LEFT(E307,LEN(E307)-1)),IF(RIGHT(E307,1)="k",1000*VALUE(LEFT(E307,LEN(E307)-1)),VALUE(SUBSTITUTE(E307,",",""))))))))),"N/A")</f>
        <v/>
      </c>
      <c r="M307">
        <f>IFERROR(IF(TRIM(F307)="-", "N/A", IF(RIGHT(F307,1)=")",IF(RIGHT(F307,2)="T)",-1000000000000*VALUE(MID(F307,2,LEN(F307)-3)),IF(RIGHT(F307,2)="M)",-1000000*VALUE(MID(F307,2,LEN(F307)-3)),IF(RIGHT(F307,2)="B)",-1000000000*VALUE(MID(F307,2,LEN(F307)-3)),IF(RIGHT(F307,2)="k)",-1000*VALUE(MID(F307,2,LEN(F307)-3)),VALUE(SUBSTITUTE(F307,",","")))))),IF(RIGHT(F307,1)="T",1000000000000*VALUE(LEFT(F307,LEN(F307)-1)),IF(RIGHT(F307,1)="M",1000000*VALUE(LEFT(F307,LEN(F307)-1)),IF(RIGHT(F307,1)="B",1000000000*VALUE(LEFT(F307,LEN(F307)-1)),IF(RIGHT(F307,1)="%",0.01*VALUE(LEFT(F307,LEN(F307)-1)),IF(RIGHT(F307,1)="k",1000*VALUE(LEFT(F307,LEN(F307)-1)),VALUE(SUBSTITUTE(F307,",",""))))))))),"N/A")</f>
        <v/>
      </c>
      <c r="N307">
        <f>IFERROR(IF(TRIM(G307)="-", "N/A", IF(RIGHT(G307,1)=")",IF(RIGHT(G307,2)="T)",-1000000000000*VALUE(MID(G307,2,LEN(G307)-3)),IF(RIGHT(G307,2)="M)",-1000000*VALUE(MID(G307,2,LEN(G307)-3)),IF(RIGHT(G307,2)="B)",-1000000000*VALUE(MID(G307,2,LEN(G307)-3)),IF(RIGHT(G307,2)="k)",-1000*VALUE(MID(G307,2,LEN(G307)-3)),VALUE(SUBSTITUTE(G307,",","")))))),IF(RIGHT(G307,1)="T",1000000000000*VALUE(LEFT(G307,LEN(G307)-1)),IF(RIGHT(G307,1)="M",1000000*VALUE(LEFT(G307,LEN(G307)-1)),IF(RIGHT(G307,1)="B",1000000000*VALUE(LEFT(G307,LEN(G307)-1)),IF(RIGHT(G307,1)="%",0.01*VALUE(LEFT(G307,LEN(G307)-1)),IF(RIGHT(G307,1)="k",1000*VALUE(LEFT(G307,LEN(G307)-1)),VALUE(SUBSTITUTE(G307,",",""))))))))),"N/A")</f>
        <v/>
      </c>
      <c r="P307">
        <f>MAX(J307:N307)</f>
        <v/>
      </c>
      <c r="Q307">
        <f>IFERROR(J144+MATCH(P307,J307:N307,0)-1,"")</f>
        <v/>
      </c>
      <c r="R307">
        <f>IF(Q307="","",MIN(J307:N307))</f>
        <v/>
      </c>
      <c r="S307">
        <f>IFERROR(J144+MATCH(R307,J307:N307,0)-1,"")</f>
        <v/>
      </c>
      <c r="T307">
        <f>IFERROR(AVERAGE(J307:N307),"")</f>
        <v/>
      </c>
      <c r="U307">
        <f>IFERROR(STDEV(J307:N307),"")</f>
        <v/>
      </c>
      <c r="V307">
        <f>IFERROR(IF(C307="-","",IF(ISBLANK(B307),"",IF(OR(ISNUMBER(FIND("Growth",B307)),ISNUMBER(FIND("Margin",B307))),"",(J307-T307)/U307))),"")</f>
        <v/>
      </c>
      <c r="W307">
        <f>IFERROR(IF(OR(D307="-",ISBLANK(D307)),"",(K307-T307)/U307),"")</f>
        <v/>
      </c>
      <c r="X307">
        <f>IFERROR(IF(OR(E307="-",ISBLANK(E307)),"",(L307-T307)/U307),"")</f>
        <v/>
      </c>
      <c r="Y307">
        <f>IFERROR(IF(OR(F307="-",ISBLANK(F307)),"",(M307-T307)/U307),"")</f>
        <v/>
      </c>
      <c r="Z307">
        <f>IFERROR(IF(OR(G307="-",ISBLANK(G307)),"",(N307-T307)/U307),"")</f>
        <v/>
      </c>
      <c r="AA307">
        <f>IF(MAX(MAX(V307:Z307),ABS(MIN(V307:Z307)))=ABS(MIN(V307:Z307)),MIN(V307:Z307),MAX(V307:Z307))</f>
        <v/>
      </c>
      <c r="AB307">
        <f>IFERROR(V144+MATCH(AA307,V307:Z307,0)-1,"")</f>
        <v/>
      </c>
      <c r="AC307">
        <f>IF(AB307&lt;&gt;"",IF(S307=AB307,"Low",IF(AB307=Q307,"High","")),"")</f>
        <v/>
      </c>
      <c r="AE307">
        <f>IF(ISNUMBER(MATCH("N/A",J307:N307,0)),"",IFERROR((5 * SUMPRODUCT(J144:N144,J307:N307) - PRODUCT(SUM(J144:N144),SUM(J307:N307))) / ((5 * SUM((J144^2)+(K144^2)+(L144^2)+(M144^2)+(N144^2))) - SUM(J144:N144)^2),""))</f>
        <v/>
      </c>
      <c r="AF307">
        <f>IFERROR(CORREL(J144:N144,J307:N307),"")</f>
        <v/>
      </c>
      <c r="AZ307">
        <f>IF(Q307=S307,0,1)</f>
        <v/>
      </c>
      <c r="BA307">
        <f>IF(AZ307=1,IF(Q307="","",IF(Q307=N144,"Yes","No")),"")</f>
        <v/>
      </c>
      <c r="BB307">
        <f>IF(BA307="Yes",P307,"")</f>
        <v/>
      </c>
      <c r="BC307">
        <f>IF(AZ307=1,IF(S307="","",IF(S307=N144,"Yes","No")),"")</f>
        <v/>
      </c>
      <c r="BD307">
        <f>IF(BC307="Yes",R307,"")</f>
        <v/>
      </c>
      <c r="BE307">
        <f>IFERROR(IF(SIGN(AE307)=1,"Increasing",IF(SIGN(AE307)=-1,"Decreasing","")),"")</f>
        <v/>
      </c>
      <c r="BF307">
        <f>IF(OR(AND(BE307="Increasing",BA307="Yes"),AND(BE307="Decreasing",BC307="Yes")),"Yes","No")</f>
        <v/>
      </c>
      <c r="BG307">
        <f>IF(I307="pos_trend","Yes","No")</f>
        <v/>
      </c>
      <c r="BH307">
        <f>IF(AF307&lt;&gt;"",IF(ABS(AF307)&gt;0.8,"Yes","No"),"")</f>
        <v/>
      </c>
    </row>
    <row r="308" spans="1:60">
      <c r="I308">
        <f>IF(AND(K308&gt; J308, L308&gt; K308, M308&gt; L308, N308&gt; M308), "pos_trend", IF(AND(K308&lt; J308, L308&lt; K308, M308&lt; L308, N308&lt; M308), "neg_trend", "N/A"))</f>
        <v/>
      </c>
      <c r="J308">
        <f>IFERROR(IF(TRIM(C308)="-", "N/A", IF(RIGHT(C308,1)=")",IF(RIGHT(C308,2)="T)",-1000000000000*VALUE(MID(C308,2,LEN(C308)-3)),IF(RIGHT(C308,2)="M)",-1000000*VALUE(MID(C308,2,LEN(C308)-3)),IF(RIGHT(C308,2)="B)",-1000000000*VALUE(MID(C308,2,LEN(C308)-3)),IF(RIGHT(C308,2)="k)",-1000*VALUE(MID(C308,2,LEN(C308)-3)),VALUE(SUBSTITUTE(C308,",","")))))),IF(RIGHT(C308,1)="T",1000000000000*VALUE(LEFT(C308,LEN(C308)-1)),IF(RIGHT(C308,1)="M",1000000*VALUE(LEFT(C308,LEN(C308)-1)),IF(RIGHT(C308,1)="B",1000000000*VALUE(LEFT(C308,LEN(C308)-1)),IF(RIGHT(C308,1)="%",0.01*VALUE(LEFT(C308,LEN(C308)-1)),IF(RIGHT(C308,1)="k",1000*VALUE(LEFT(C308,LEN(C308)-1)),VALUE(SUBSTITUTE(C308,",",""))))))))),"N/A")</f>
        <v/>
      </c>
      <c r="K308">
        <f>IFERROR(IF(TRIM(D308)="-", "N/A", IF(RIGHT(D308,1)=")",IF(RIGHT(D308,2)="T)",-1000000000000*VALUE(MID(D308,2,LEN(D308)-3)),IF(RIGHT(D308,2)="M)",-1000000*VALUE(MID(D308,2,LEN(D308)-3)),IF(RIGHT(D308,2)="B)",-1000000000*VALUE(MID(D308,2,LEN(D308)-3)),IF(RIGHT(D308,2)="k)",-1000*VALUE(MID(D308,2,LEN(D308)-3)),VALUE(SUBSTITUTE(D308,",","")))))),IF(RIGHT(D308,1)="T",1000000000000*VALUE(LEFT(D308,LEN(D308)-1)),IF(RIGHT(D308,1)="M",1000000*VALUE(LEFT(D308,LEN(D308)-1)),IF(RIGHT(D308,1)="B",1000000000*VALUE(LEFT(D308,LEN(D308)-1)),IF(RIGHT(D308,1)="%",0.01*VALUE(LEFT(D308,LEN(D308)-1)),IF(RIGHT(D308,1)="k",1000*VALUE(LEFT(D308,LEN(D308)-1)),VALUE(SUBSTITUTE(D308,",",""))))))))),"N/A")</f>
        <v/>
      </c>
      <c r="L308">
        <f>IFERROR(IF(TRIM(E308)="-", "N/A", IF(RIGHT(E308,1)=")",IF(RIGHT(E308,2)="T)",-1000000000000*VALUE(MID(E308,2,LEN(E308)-3)),IF(RIGHT(E308,2)="M)",-1000000*VALUE(MID(E308,2,LEN(E308)-3)),IF(RIGHT(E308,2)="B)",-1000000000*VALUE(MID(E308,2,LEN(E308)-3)),IF(RIGHT(E308,2)="k)",-1000*VALUE(MID(E308,2,LEN(E308)-3)),VALUE(SUBSTITUTE(E308,",","")))))),IF(RIGHT(E308,1)="T",1000000000000*VALUE(LEFT(E308,LEN(E308)-1)),IF(RIGHT(E308,1)="M",1000000*VALUE(LEFT(E308,LEN(E308)-1)),IF(RIGHT(E308,1)="B",1000000000*VALUE(LEFT(E308,LEN(E308)-1)),IF(RIGHT(E308,1)="%",0.01*VALUE(LEFT(E308,LEN(E308)-1)),IF(RIGHT(E308,1)="k",1000*VALUE(LEFT(E308,LEN(E308)-1)),VALUE(SUBSTITUTE(E308,",",""))))))))),"N/A")</f>
        <v/>
      </c>
      <c r="M308">
        <f>IFERROR(IF(TRIM(F308)="-", "N/A", IF(RIGHT(F308,1)=")",IF(RIGHT(F308,2)="T)",-1000000000000*VALUE(MID(F308,2,LEN(F308)-3)),IF(RIGHT(F308,2)="M)",-1000000*VALUE(MID(F308,2,LEN(F308)-3)),IF(RIGHT(F308,2)="B)",-1000000000*VALUE(MID(F308,2,LEN(F308)-3)),IF(RIGHT(F308,2)="k)",-1000*VALUE(MID(F308,2,LEN(F308)-3)),VALUE(SUBSTITUTE(F308,",","")))))),IF(RIGHT(F308,1)="T",1000000000000*VALUE(LEFT(F308,LEN(F308)-1)),IF(RIGHT(F308,1)="M",1000000*VALUE(LEFT(F308,LEN(F308)-1)),IF(RIGHT(F308,1)="B",1000000000*VALUE(LEFT(F308,LEN(F308)-1)),IF(RIGHT(F308,1)="%",0.01*VALUE(LEFT(F308,LEN(F308)-1)),IF(RIGHT(F308,1)="k",1000*VALUE(LEFT(F308,LEN(F308)-1)),VALUE(SUBSTITUTE(F308,",",""))))))))),"N/A")</f>
        <v/>
      </c>
      <c r="N308">
        <f>IFERROR(IF(TRIM(G308)="-", "N/A", IF(RIGHT(G308,1)=")",IF(RIGHT(G308,2)="T)",-1000000000000*VALUE(MID(G308,2,LEN(G308)-3)),IF(RIGHT(G308,2)="M)",-1000000*VALUE(MID(G308,2,LEN(G308)-3)),IF(RIGHT(G308,2)="B)",-1000000000*VALUE(MID(G308,2,LEN(G308)-3)),IF(RIGHT(G308,2)="k)",-1000*VALUE(MID(G308,2,LEN(G308)-3)),VALUE(SUBSTITUTE(G308,",","")))))),IF(RIGHT(G308,1)="T",1000000000000*VALUE(LEFT(G308,LEN(G308)-1)),IF(RIGHT(G308,1)="M",1000000*VALUE(LEFT(G308,LEN(G308)-1)),IF(RIGHT(G308,1)="B",1000000000*VALUE(LEFT(G308,LEN(G308)-1)),IF(RIGHT(G308,1)="%",0.01*VALUE(LEFT(G308,LEN(G308)-1)),IF(RIGHT(G308,1)="k",1000*VALUE(LEFT(G308,LEN(G308)-1)),VALUE(SUBSTITUTE(G308,",",""))))))))),"N/A")</f>
        <v/>
      </c>
      <c r="P308">
        <f>MAX(J308:N308)</f>
        <v/>
      </c>
      <c r="Q308">
        <f>IFERROR(J144+MATCH(P308,J308:N308,0)-1,"")</f>
        <v/>
      </c>
      <c r="R308">
        <f>IF(Q308="","",MIN(J308:N308))</f>
        <v/>
      </c>
      <c r="S308">
        <f>IFERROR(J144+MATCH(R308,J308:N308,0)-1,"")</f>
        <v/>
      </c>
      <c r="T308">
        <f>IFERROR(AVERAGE(J308:N308),"")</f>
        <v/>
      </c>
      <c r="U308">
        <f>IFERROR(STDEV(J308:N308),"")</f>
        <v/>
      </c>
      <c r="V308">
        <f>IFERROR(IF(C308="-","",IF(ISBLANK(B308),"",IF(OR(ISNUMBER(FIND("Growth",B308)),ISNUMBER(FIND("Margin",B308))),"",(J308-T308)/U308))),"")</f>
        <v/>
      </c>
      <c r="W308">
        <f>IFERROR(IF(OR(D308="-",ISBLANK(D308)),"",(K308-T308)/U308),"")</f>
        <v/>
      </c>
      <c r="X308">
        <f>IFERROR(IF(OR(E308="-",ISBLANK(E308)),"",(L308-T308)/U308),"")</f>
        <v/>
      </c>
      <c r="Y308">
        <f>IFERROR(IF(OR(F308="-",ISBLANK(F308)),"",(M308-T308)/U308),"")</f>
        <v/>
      </c>
      <c r="Z308">
        <f>IFERROR(IF(OR(G308="-",ISBLANK(G308)),"",(N308-T308)/U308),"")</f>
        <v/>
      </c>
      <c r="AA308">
        <f>IF(MAX(MAX(V308:Z308),ABS(MIN(V308:Z308)))=ABS(MIN(V308:Z308)),MIN(V308:Z308),MAX(V308:Z308))</f>
        <v/>
      </c>
      <c r="AB308">
        <f>IFERROR(V144+MATCH(AA308,V308:Z308,0)-1,"")</f>
        <v/>
      </c>
      <c r="AC308">
        <f>IF(AB308&lt;&gt;"",IF(S308=AB308,"Low",IF(AB308=Q308,"High","")),"")</f>
        <v/>
      </c>
      <c r="AE308">
        <f>IF(ISNUMBER(MATCH("N/A",J308:N308,0)),"",IFERROR((5 * SUMPRODUCT(J144:N144,J308:N308) - PRODUCT(SUM(J144:N144),SUM(J308:N308))) / ((5 * SUM((J144^2)+(K144^2)+(L144^2)+(M144^2)+(N144^2))) - SUM(J144:N144)^2),""))</f>
        <v/>
      </c>
      <c r="AF308">
        <f>IFERROR(CORREL(J144:N144,J308:N308),"")</f>
        <v/>
      </c>
      <c r="AZ308">
        <f>IF(Q308=S308,0,1)</f>
        <v/>
      </c>
      <c r="BA308">
        <f>IF(AZ308=1,IF(Q308="","",IF(Q308=N144,"Yes","No")),"")</f>
        <v/>
      </c>
      <c r="BB308">
        <f>IF(BA308="Yes",P308,"")</f>
        <v/>
      </c>
      <c r="BC308">
        <f>IF(AZ308=1,IF(S308="","",IF(S308=N144,"Yes","No")),"")</f>
        <v/>
      </c>
      <c r="BD308">
        <f>IF(BC308="Yes",R308,"")</f>
        <v/>
      </c>
      <c r="BE308">
        <f>IFERROR(IF(SIGN(AE308)=1,"Increasing",IF(SIGN(AE308)=-1,"Decreasing","")),"")</f>
        <v/>
      </c>
      <c r="BF308">
        <f>IF(OR(AND(BE308="Increasing",BA308="Yes"),AND(BE308="Decreasing",BC308="Yes")),"Yes","No")</f>
        <v/>
      </c>
      <c r="BG308">
        <f>IF(I308="pos_trend","Yes","No")</f>
        <v/>
      </c>
      <c r="BH308">
        <f>IF(AF308&lt;&gt;"",IF(ABS(AF308)&gt;0.8,"Yes","No"),"")</f>
        <v/>
      </c>
    </row>
    <row r="309" spans="1:60">
      <c r="I309">
        <f>IF(AND(K309&gt; J309, L309&gt; K309, M309&gt; L309, N309&gt; M309), "pos_trend", IF(AND(K309&lt; J309, L309&lt; K309, M309&lt; L309, N309&lt; M309), "neg_trend", "N/A"))</f>
        <v/>
      </c>
      <c r="J309">
        <f>IFERROR(IF(TRIM(C309)="-", "N/A", IF(RIGHT(C309,1)=")",IF(RIGHT(C309,2)="T)",-1000000000000*VALUE(MID(C309,2,LEN(C309)-3)),IF(RIGHT(C309,2)="M)",-1000000*VALUE(MID(C309,2,LEN(C309)-3)),IF(RIGHT(C309,2)="B)",-1000000000*VALUE(MID(C309,2,LEN(C309)-3)),IF(RIGHT(C309,2)="k)",-1000*VALUE(MID(C309,2,LEN(C309)-3)),VALUE(SUBSTITUTE(C309,",","")))))),IF(RIGHT(C309,1)="T",1000000000000*VALUE(LEFT(C309,LEN(C309)-1)),IF(RIGHT(C309,1)="M",1000000*VALUE(LEFT(C309,LEN(C309)-1)),IF(RIGHT(C309,1)="B",1000000000*VALUE(LEFT(C309,LEN(C309)-1)),IF(RIGHT(C309,1)="%",0.01*VALUE(LEFT(C309,LEN(C309)-1)),IF(RIGHT(C309,1)="k",1000*VALUE(LEFT(C309,LEN(C309)-1)),VALUE(SUBSTITUTE(C309,",",""))))))))),"N/A")</f>
        <v/>
      </c>
      <c r="K309">
        <f>IFERROR(IF(TRIM(D309)="-", "N/A", IF(RIGHT(D309,1)=")",IF(RIGHT(D309,2)="T)",-1000000000000*VALUE(MID(D309,2,LEN(D309)-3)),IF(RIGHT(D309,2)="M)",-1000000*VALUE(MID(D309,2,LEN(D309)-3)),IF(RIGHT(D309,2)="B)",-1000000000*VALUE(MID(D309,2,LEN(D309)-3)),IF(RIGHT(D309,2)="k)",-1000*VALUE(MID(D309,2,LEN(D309)-3)),VALUE(SUBSTITUTE(D309,",","")))))),IF(RIGHT(D309,1)="T",1000000000000*VALUE(LEFT(D309,LEN(D309)-1)),IF(RIGHT(D309,1)="M",1000000*VALUE(LEFT(D309,LEN(D309)-1)),IF(RIGHT(D309,1)="B",1000000000*VALUE(LEFT(D309,LEN(D309)-1)),IF(RIGHT(D309,1)="%",0.01*VALUE(LEFT(D309,LEN(D309)-1)),IF(RIGHT(D309,1)="k",1000*VALUE(LEFT(D309,LEN(D309)-1)),VALUE(SUBSTITUTE(D309,",",""))))))))),"N/A")</f>
        <v/>
      </c>
      <c r="L309">
        <f>IFERROR(IF(TRIM(E309)="-", "N/A", IF(RIGHT(E309,1)=")",IF(RIGHT(E309,2)="T)",-1000000000000*VALUE(MID(E309,2,LEN(E309)-3)),IF(RIGHT(E309,2)="M)",-1000000*VALUE(MID(E309,2,LEN(E309)-3)),IF(RIGHT(E309,2)="B)",-1000000000*VALUE(MID(E309,2,LEN(E309)-3)),IF(RIGHT(E309,2)="k)",-1000*VALUE(MID(E309,2,LEN(E309)-3)),VALUE(SUBSTITUTE(E309,",","")))))),IF(RIGHT(E309,1)="T",1000000000000*VALUE(LEFT(E309,LEN(E309)-1)),IF(RIGHT(E309,1)="M",1000000*VALUE(LEFT(E309,LEN(E309)-1)),IF(RIGHT(E309,1)="B",1000000000*VALUE(LEFT(E309,LEN(E309)-1)),IF(RIGHT(E309,1)="%",0.01*VALUE(LEFT(E309,LEN(E309)-1)),IF(RIGHT(E309,1)="k",1000*VALUE(LEFT(E309,LEN(E309)-1)),VALUE(SUBSTITUTE(E309,",",""))))))))),"N/A")</f>
        <v/>
      </c>
      <c r="M309">
        <f>IFERROR(IF(TRIM(F309)="-", "N/A", IF(RIGHT(F309,1)=")",IF(RIGHT(F309,2)="T)",-1000000000000*VALUE(MID(F309,2,LEN(F309)-3)),IF(RIGHT(F309,2)="M)",-1000000*VALUE(MID(F309,2,LEN(F309)-3)),IF(RIGHT(F309,2)="B)",-1000000000*VALUE(MID(F309,2,LEN(F309)-3)),IF(RIGHT(F309,2)="k)",-1000*VALUE(MID(F309,2,LEN(F309)-3)),VALUE(SUBSTITUTE(F309,",","")))))),IF(RIGHT(F309,1)="T",1000000000000*VALUE(LEFT(F309,LEN(F309)-1)),IF(RIGHT(F309,1)="M",1000000*VALUE(LEFT(F309,LEN(F309)-1)),IF(RIGHT(F309,1)="B",1000000000*VALUE(LEFT(F309,LEN(F309)-1)),IF(RIGHT(F309,1)="%",0.01*VALUE(LEFT(F309,LEN(F309)-1)),IF(RIGHT(F309,1)="k",1000*VALUE(LEFT(F309,LEN(F309)-1)),VALUE(SUBSTITUTE(F309,",",""))))))))),"N/A")</f>
        <v/>
      </c>
      <c r="N309">
        <f>IFERROR(IF(TRIM(G309)="-", "N/A", IF(RIGHT(G309,1)=")",IF(RIGHT(G309,2)="T)",-1000000000000*VALUE(MID(G309,2,LEN(G309)-3)),IF(RIGHT(G309,2)="M)",-1000000*VALUE(MID(G309,2,LEN(G309)-3)),IF(RIGHT(G309,2)="B)",-1000000000*VALUE(MID(G309,2,LEN(G309)-3)),IF(RIGHT(G309,2)="k)",-1000*VALUE(MID(G309,2,LEN(G309)-3)),VALUE(SUBSTITUTE(G309,",","")))))),IF(RIGHT(G309,1)="T",1000000000000*VALUE(LEFT(G309,LEN(G309)-1)),IF(RIGHT(G309,1)="M",1000000*VALUE(LEFT(G309,LEN(G309)-1)),IF(RIGHT(G309,1)="B",1000000000*VALUE(LEFT(G309,LEN(G309)-1)),IF(RIGHT(G309,1)="%",0.01*VALUE(LEFT(G309,LEN(G309)-1)),IF(RIGHT(G309,1)="k",1000*VALUE(LEFT(G309,LEN(G309)-1)),VALUE(SUBSTITUTE(G309,",",""))))))))),"N/A")</f>
        <v/>
      </c>
      <c r="P309">
        <f>MAX(J309:N309)</f>
        <v/>
      </c>
      <c r="Q309">
        <f>IFERROR(J144+MATCH(P309,J309:N309,0)-1,"")</f>
        <v/>
      </c>
      <c r="R309">
        <f>IF(Q309="","",MIN(J309:N309))</f>
        <v/>
      </c>
      <c r="S309">
        <f>IFERROR(J144+MATCH(R309,J309:N309,0)-1,"")</f>
        <v/>
      </c>
      <c r="T309">
        <f>IFERROR(AVERAGE(J309:N309),"")</f>
        <v/>
      </c>
      <c r="U309">
        <f>IFERROR(STDEV(J309:N309),"")</f>
        <v/>
      </c>
      <c r="V309">
        <f>IFERROR(IF(C309="-","",IF(ISBLANK(B309),"",IF(OR(ISNUMBER(FIND("Growth",B309)),ISNUMBER(FIND("Margin",B309))),"",(J309-T309)/U309))),"")</f>
        <v/>
      </c>
      <c r="W309">
        <f>IFERROR(IF(OR(D309="-",ISBLANK(D309)),"",(K309-T309)/U309),"")</f>
        <v/>
      </c>
      <c r="X309">
        <f>IFERROR(IF(OR(E309="-",ISBLANK(E309)),"",(L309-T309)/U309),"")</f>
        <v/>
      </c>
      <c r="Y309">
        <f>IFERROR(IF(OR(F309="-",ISBLANK(F309)),"",(M309-T309)/U309),"")</f>
        <v/>
      </c>
      <c r="Z309">
        <f>IFERROR(IF(OR(G309="-",ISBLANK(G309)),"",(N309-T309)/U309),"")</f>
        <v/>
      </c>
      <c r="AA309">
        <f>IF(MAX(MAX(V309:Z309),ABS(MIN(V309:Z309)))=ABS(MIN(V309:Z309)),MIN(V309:Z309),MAX(V309:Z309))</f>
        <v/>
      </c>
      <c r="AB309">
        <f>IFERROR(V144+MATCH(AA309,V309:Z309,0)-1,"")</f>
        <v/>
      </c>
      <c r="AC309">
        <f>IF(AB309&lt;&gt;"",IF(S309=AB309,"Low",IF(AB309=Q309,"High","")),"")</f>
        <v/>
      </c>
      <c r="AE309">
        <f>IF(ISNUMBER(MATCH("N/A",J309:N309,0)),"",IFERROR((5 * SUMPRODUCT(J144:N144,J309:N309) - PRODUCT(SUM(J144:N144),SUM(J309:N309))) / ((5 * SUM((J144^2)+(K144^2)+(L144^2)+(M144^2)+(N144^2))) - SUM(J144:N144)^2),""))</f>
        <v/>
      </c>
      <c r="AF309">
        <f>IFERROR(CORREL(J144:N144,J309:N309),"")</f>
        <v/>
      </c>
      <c r="AZ309">
        <f>IF(Q309=S309,0,1)</f>
        <v/>
      </c>
      <c r="BA309">
        <f>IF(AZ309=1,IF(Q309="","",IF(Q309=N144,"Yes","No")),"")</f>
        <v/>
      </c>
      <c r="BB309">
        <f>IF(BA309="Yes",P309,"")</f>
        <v/>
      </c>
      <c r="BC309">
        <f>IF(AZ309=1,IF(S309="","",IF(S309=N144,"Yes","No")),"")</f>
        <v/>
      </c>
      <c r="BD309">
        <f>IF(BC309="Yes",R309,"")</f>
        <v/>
      </c>
      <c r="BE309">
        <f>IFERROR(IF(SIGN(AE309)=1,"Increasing",IF(SIGN(AE309)=-1,"Decreasing","")),"")</f>
        <v/>
      </c>
      <c r="BF309">
        <f>IF(OR(AND(BE309="Increasing",BA309="Yes"),AND(BE309="Decreasing",BC309="Yes")),"Yes","No")</f>
        <v/>
      </c>
      <c r="BG309">
        <f>IF(I309="pos_trend","Yes","No")</f>
        <v/>
      </c>
      <c r="BH309">
        <f>IF(AF309&lt;&gt;"",IF(ABS(AF309)&gt;0.8,"Yes","No"),"")</f>
        <v/>
      </c>
    </row>
    <row r="310" spans="1:60">
      <c r="I310">
        <f>IF(AND(K310&gt; J310, L310&gt; K310, M310&gt; L310, N310&gt; M310), "pos_trend", IF(AND(K310&lt; J310, L310&lt; K310, M310&lt; L310, N310&lt; M310), "neg_trend", "N/A"))</f>
        <v/>
      </c>
      <c r="J310">
        <f>IFERROR(IF(TRIM(C310)="-", "N/A", IF(RIGHT(C310,1)=")",IF(RIGHT(C310,2)="T)",-1000000000000*VALUE(MID(C310,2,LEN(C310)-3)),IF(RIGHT(C310,2)="M)",-1000000*VALUE(MID(C310,2,LEN(C310)-3)),IF(RIGHT(C310,2)="B)",-1000000000*VALUE(MID(C310,2,LEN(C310)-3)),IF(RIGHT(C310,2)="k)",-1000*VALUE(MID(C310,2,LEN(C310)-3)),VALUE(SUBSTITUTE(C310,",","")))))),IF(RIGHT(C310,1)="T",1000000000000*VALUE(LEFT(C310,LEN(C310)-1)),IF(RIGHT(C310,1)="M",1000000*VALUE(LEFT(C310,LEN(C310)-1)),IF(RIGHT(C310,1)="B",1000000000*VALUE(LEFT(C310,LEN(C310)-1)),IF(RIGHT(C310,1)="%",0.01*VALUE(LEFT(C310,LEN(C310)-1)),IF(RIGHT(C310,1)="k",1000*VALUE(LEFT(C310,LEN(C310)-1)),VALUE(SUBSTITUTE(C310,",",""))))))))),"N/A")</f>
        <v/>
      </c>
      <c r="K310">
        <f>IFERROR(IF(TRIM(D310)="-", "N/A", IF(RIGHT(D310,1)=")",IF(RIGHT(D310,2)="T)",-1000000000000*VALUE(MID(D310,2,LEN(D310)-3)),IF(RIGHT(D310,2)="M)",-1000000*VALUE(MID(D310,2,LEN(D310)-3)),IF(RIGHT(D310,2)="B)",-1000000000*VALUE(MID(D310,2,LEN(D310)-3)),IF(RIGHT(D310,2)="k)",-1000*VALUE(MID(D310,2,LEN(D310)-3)),VALUE(SUBSTITUTE(D310,",","")))))),IF(RIGHT(D310,1)="T",1000000000000*VALUE(LEFT(D310,LEN(D310)-1)),IF(RIGHT(D310,1)="M",1000000*VALUE(LEFT(D310,LEN(D310)-1)),IF(RIGHT(D310,1)="B",1000000000*VALUE(LEFT(D310,LEN(D310)-1)),IF(RIGHT(D310,1)="%",0.01*VALUE(LEFT(D310,LEN(D310)-1)),IF(RIGHT(D310,1)="k",1000*VALUE(LEFT(D310,LEN(D310)-1)),VALUE(SUBSTITUTE(D310,",",""))))))))),"N/A")</f>
        <v/>
      </c>
      <c r="L310">
        <f>IFERROR(IF(TRIM(E310)="-", "N/A", IF(RIGHT(E310,1)=")",IF(RIGHT(E310,2)="T)",-1000000000000*VALUE(MID(E310,2,LEN(E310)-3)),IF(RIGHT(E310,2)="M)",-1000000*VALUE(MID(E310,2,LEN(E310)-3)),IF(RIGHT(E310,2)="B)",-1000000000*VALUE(MID(E310,2,LEN(E310)-3)),IF(RIGHT(E310,2)="k)",-1000*VALUE(MID(E310,2,LEN(E310)-3)),VALUE(SUBSTITUTE(E310,",","")))))),IF(RIGHT(E310,1)="T",1000000000000*VALUE(LEFT(E310,LEN(E310)-1)),IF(RIGHT(E310,1)="M",1000000*VALUE(LEFT(E310,LEN(E310)-1)),IF(RIGHT(E310,1)="B",1000000000*VALUE(LEFT(E310,LEN(E310)-1)),IF(RIGHT(E310,1)="%",0.01*VALUE(LEFT(E310,LEN(E310)-1)),IF(RIGHT(E310,1)="k",1000*VALUE(LEFT(E310,LEN(E310)-1)),VALUE(SUBSTITUTE(E310,",",""))))))))),"N/A")</f>
        <v/>
      </c>
      <c r="M310">
        <f>IFERROR(IF(TRIM(F310)="-", "N/A", IF(RIGHT(F310,1)=")",IF(RIGHT(F310,2)="T)",-1000000000000*VALUE(MID(F310,2,LEN(F310)-3)),IF(RIGHT(F310,2)="M)",-1000000*VALUE(MID(F310,2,LEN(F310)-3)),IF(RIGHT(F310,2)="B)",-1000000000*VALUE(MID(F310,2,LEN(F310)-3)),IF(RIGHT(F310,2)="k)",-1000*VALUE(MID(F310,2,LEN(F310)-3)),VALUE(SUBSTITUTE(F310,",","")))))),IF(RIGHT(F310,1)="T",1000000000000*VALUE(LEFT(F310,LEN(F310)-1)),IF(RIGHT(F310,1)="M",1000000*VALUE(LEFT(F310,LEN(F310)-1)),IF(RIGHT(F310,1)="B",1000000000*VALUE(LEFT(F310,LEN(F310)-1)),IF(RIGHT(F310,1)="%",0.01*VALUE(LEFT(F310,LEN(F310)-1)),IF(RIGHT(F310,1)="k",1000*VALUE(LEFT(F310,LEN(F310)-1)),VALUE(SUBSTITUTE(F310,",",""))))))))),"N/A")</f>
        <v/>
      </c>
      <c r="N310">
        <f>IFERROR(IF(TRIM(G310)="-", "N/A", IF(RIGHT(G310,1)=")",IF(RIGHT(G310,2)="T)",-1000000000000*VALUE(MID(G310,2,LEN(G310)-3)),IF(RIGHT(G310,2)="M)",-1000000*VALUE(MID(G310,2,LEN(G310)-3)),IF(RIGHT(G310,2)="B)",-1000000000*VALUE(MID(G310,2,LEN(G310)-3)),IF(RIGHT(G310,2)="k)",-1000*VALUE(MID(G310,2,LEN(G310)-3)),VALUE(SUBSTITUTE(G310,",","")))))),IF(RIGHT(G310,1)="T",1000000000000*VALUE(LEFT(G310,LEN(G310)-1)),IF(RIGHT(G310,1)="M",1000000*VALUE(LEFT(G310,LEN(G310)-1)),IF(RIGHT(G310,1)="B",1000000000*VALUE(LEFT(G310,LEN(G310)-1)),IF(RIGHT(G310,1)="%",0.01*VALUE(LEFT(G310,LEN(G310)-1)),IF(RIGHT(G310,1)="k",1000*VALUE(LEFT(G310,LEN(G310)-1)),VALUE(SUBSTITUTE(G310,",",""))))))))),"N/A")</f>
        <v/>
      </c>
      <c r="P310">
        <f>MAX(J310:N310)</f>
        <v/>
      </c>
      <c r="Q310">
        <f>IFERROR(J144+MATCH(P310,J310:N310,0)-1,"")</f>
        <v/>
      </c>
      <c r="R310">
        <f>IF(Q310="","",MIN(J310:N310))</f>
        <v/>
      </c>
      <c r="S310">
        <f>IFERROR(J144+MATCH(R310,J310:N310,0)-1,"")</f>
        <v/>
      </c>
      <c r="T310">
        <f>IFERROR(AVERAGE(J310:N310),"")</f>
        <v/>
      </c>
      <c r="U310">
        <f>IFERROR(STDEV(J310:N310),"")</f>
        <v/>
      </c>
      <c r="V310">
        <f>IFERROR(IF(C310="-","",IF(ISBLANK(B310),"",IF(OR(ISNUMBER(FIND("Growth",B310)),ISNUMBER(FIND("Margin",B310))),"",(J310-T310)/U310))),"")</f>
        <v/>
      </c>
      <c r="W310">
        <f>IFERROR(IF(OR(D310="-",ISBLANK(D310)),"",(K310-T310)/U310),"")</f>
        <v/>
      </c>
      <c r="X310">
        <f>IFERROR(IF(OR(E310="-",ISBLANK(E310)),"",(L310-T310)/U310),"")</f>
        <v/>
      </c>
      <c r="Y310">
        <f>IFERROR(IF(OR(F310="-",ISBLANK(F310)),"",(M310-T310)/U310),"")</f>
        <v/>
      </c>
      <c r="Z310">
        <f>IFERROR(IF(OR(G310="-",ISBLANK(G310)),"",(N310-T310)/U310),"")</f>
        <v/>
      </c>
      <c r="AA310">
        <f>IF(MAX(MAX(V310:Z310),ABS(MIN(V310:Z310)))=ABS(MIN(V310:Z310)),MIN(V310:Z310),MAX(V310:Z310))</f>
        <v/>
      </c>
      <c r="AB310">
        <f>IFERROR(V144+MATCH(AA310,V310:Z310,0)-1,"")</f>
        <v/>
      </c>
      <c r="AC310">
        <f>IF(AB310&lt;&gt;"",IF(S310=AB310,"Low",IF(AB310=Q310,"High","")),"")</f>
        <v/>
      </c>
      <c r="AE310">
        <f>IF(ISNUMBER(MATCH("N/A",J310:N310,0)),"",IFERROR((5 * SUMPRODUCT(J144:N144,J310:N310) - PRODUCT(SUM(J144:N144),SUM(J310:N310))) / ((5 * SUM((J144^2)+(K144^2)+(L144^2)+(M144^2)+(N144^2))) - SUM(J144:N144)^2),""))</f>
        <v/>
      </c>
      <c r="AF310">
        <f>IFERROR(CORREL(J144:N144,J310:N310),"")</f>
        <v/>
      </c>
      <c r="AZ310">
        <f>IF(Q310=S310,0,1)</f>
        <v/>
      </c>
      <c r="BA310">
        <f>IF(AZ310=1,IF(Q310="","",IF(Q310=N144,"Yes","No")),"")</f>
        <v/>
      </c>
      <c r="BB310">
        <f>IF(BA310="Yes",P310,"")</f>
        <v/>
      </c>
      <c r="BC310">
        <f>IF(AZ310=1,IF(S310="","",IF(S310=N144,"Yes","No")),"")</f>
        <v/>
      </c>
      <c r="BD310">
        <f>IF(BC310="Yes",R310,"")</f>
        <v/>
      </c>
      <c r="BE310">
        <f>IFERROR(IF(SIGN(AE310)=1,"Increasing",IF(SIGN(AE310)=-1,"Decreasing","")),"")</f>
        <v/>
      </c>
      <c r="BF310">
        <f>IF(OR(AND(BE310="Increasing",BA310="Yes"),AND(BE310="Decreasing",BC310="Yes")),"Yes","No")</f>
        <v/>
      </c>
      <c r="BG310">
        <f>IF(I310="pos_trend","Yes","No")</f>
        <v/>
      </c>
      <c r="BH310">
        <f>IF(AF310&lt;&gt;"",IF(ABS(AF310)&gt;0.8,"Yes","No"),"")</f>
        <v/>
      </c>
    </row>
    <row r="311" spans="1:60">
      <c r="P311">
        <f>MAX(J311:N311)</f>
        <v/>
      </c>
      <c r="Q311">
        <f>IFERROR(J144+MATCH(P311,J311:N311,0)-1,"")</f>
        <v/>
      </c>
      <c r="R311">
        <f>IF(Q311="","",MIN(J311:N311))</f>
        <v/>
      </c>
      <c r="S311">
        <f>IFERROR(J144+MATCH(R311,J311:N311,0)-1,"")</f>
        <v/>
      </c>
      <c r="T311">
        <f>IFERROR(AVERAGE(J311:N311),"")</f>
        <v/>
      </c>
      <c r="U311">
        <f>IFERROR(STDEV(J311:N311),"")</f>
        <v/>
      </c>
      <c r="V311">
        <f>IFERROR(IF(C311="-","",IF(ISBLANK(B311),"",IF(OR(ISNUMBER(FIND("Growth",B311)),ISNUMBER(FIND("Margin",B311))),"",(J311-T311)/U311))),"")</f>
        <v/>
      </c>
      <c r="W311">
        <f>IFERROR(IF(OR(D311="-",ISBLANK(D311)),"",(K311-T311)/U311),"")</f>
        <v/>
      </c>
      <c r="X311">
        <f>IFERROR(IF(OR(E311="-",ISBLANK(E311)),"",(L311-T311)/U311),"")</f>
        <v/>
      </c>
      <c r="Y311">
        <f>IFERROR(IF(OR(F311="-",ISBLANK(F311)),"",(M311-T311)/U311),"")</f>
        <v/>
      </c>
      <c r="Z311">
        <f>IFERROR(IF(OR(G311="-",ISBLANK(G311)),"",(N311-T311)/U311),"")</f>
        <v/>
      </c>
      <c r="AA311">
        <f>IF(MAX(MAX(V311:Z311),ABS(MIN(V311:Z311)))=ABS(MIN(V311:Z311)),MIN(V311:Z311),MAX(V311:Z311))</f>
        <v/>
      </c>
      <c r="AB311">
        <f>IFERROR(V144+MATCH(AA311,V311:Z311,0)-1,"")</f>
        <v/>
      </c>
      <c r="AC311">
        <f>IF(AB311&lt;&gt;"",IF(S311=AB311,"Low",IF(AB311=Q311,"High","")),"")</f>
        <v/>
      </c>
      <c r="AE311">
        <f>IF(ISNUMBER(MATCH("N/A",J311:N311,0)),"",IFERROR((5 * SUMPRODUCT(J144:N144,J311:N311) - PRODUCT(SUM(J144:N144),SUM(J311:N311))) / ((5 * SUM((J144^2)+(K144^2)+(L144^2)+(M144^2)+(N144^2))) - SUM(J144:N144)^2),""))</f>
        <v/>
      </c>
      <c r="AF311">
        <f>IFERROR(CORREL(J144:N144,J311:N311),"")</f>
        <v/>
      </c>
      <c r="AZ311">
        <f>IF(Q311=S311,0,1)</f>
        <v/>
      </c>
      <c r="BA311">
        <f>IF(AZ311=1,IF(Q311="","",IF(Q311=N144,"Yes","No")),"")</f>
        <v/>
      </c>
      <c r="BB311">
        <f>IF(BA311="Yes",P311,"")</f>
        <v/>
      </c>
      <c r="BC311">
        <f>IF(AZ311=1,IF(S311="","",IF(S311=N144,"Yes","No")),"")</f>
        <v/>
      </c>
      <c r="BD311">
        <f>IF(BC311="Yes",R311,"")</f>
        <v/>
      </c>
      <c r="BE311">
        <f>IFERROR(IF(SIGN(AE311)=1,"Increasing",IF(SIGN(AE311)=-1,"Decreasing","")),"")</f>
        <v/>
      </c>
      <c r="BF311">
        <f>IF(OR(AND(BE311="Increasing",BA311="Yes"),AND(BE311="Decreasing",BC311="Yes")),"Yes","No")</f>
        <v/>
      </c>
      <c r="BG311">
        <f>IF(I311="pos_trend","Yes","No")</f>
        <v/>
      </c>
      <c r="BH311">
        <f>IF(AF311&lt;&gt;"",IF(ABS(AF311)&gt;0.8,"Yes","No"),"")</f>
        <v/>
      </c>
    </row>
    <row r="312" spans="1:60">
      <c r="I312">
        <f>IF(AND(K312&gt; J312, L312&gt; K312, M312&gt; L312, N312&gt; M312), "pos_trend", IF(AND(K312&lt; J312, L312&lt; K312, M312&lt; L312, N312&lt; M312), "neg_trend", "N/A"))</f>
        <v/>
      </c>
      <c r="J312">
        <f>IFERROR(IF(TRIM(C312)="-", "N/A", IF(RIGHT(C312,1)=")",IF(RIGHT(C312,2)="T)",-1000000000000*VALUE(MID(C312,2,LEN(C312)-3)),IF(RIGHT(C312,2)="M)",-1000000*VALUE(MID(C312,2,LEN(C312)-3)),IF(RIGHT(C312,2)="B)",-1000000000*VALUE(MID(C312,2,LEN(C312)-3)),IF(RIGHT(C312,2)="k)",-1000*VALUE(MID(C312,2,LEN(C312)-3)),VALUE(SUBSTITUTE(C312,",","")))))),IF(RIGHT(C312,1)="T",1000000000000*VALUE(LEFT(C312,LEN(C312)-1)),IF(RIGHT(C312,1)="M",1000000*VALUE(LEFT(C312,LEN(C312)-1)),IF(RIGHT(C312,1)="B",1000000000*VALUE(LEFT(C312,LEN(C312)-1)),IF(RIGHT(C312,1)="%",0.01*VALUE(LEFT(C312,LEN(C312)-1)),IF(RIGHT(C312,1)="k",1000*VALUE(LEFT(C312,LEN(C312)-1)),VALUE(SUBSTITUTE(C312,",",""))))))))),"N/A")</f>
        <v/>
      </c>
      <c r="K312">
        <f>IFERROR(IF(TRIM(D312)="-", "N/A", IF(RIGHT(D312,1)=")",IF(RIGHT(D312,2)="T)",-1000000000000*VALUE(MID(D312,2,LEN(D312)-3)),IF(RIGHT(D312,2)="M)",-1000000*VALUE(MID(D312,2,LEN(D312)-3)),IF(RIGHT(D312,2)="B)",-1000000000*VALUE(MID(D312,2,LEN(D312)-3)),IF(RIGHT(D312,2)="k)",-1000*VALUE(MID(D312,2,LEN(D312)-3)),VALUE(SUBSTITUTE(D312,",","")))))),IF(RIGHT(D312,1)="T",1000000000000*VALUE(LEFT(D312,LEN(D312)-1)),IF(RIGHT(D312,1)="M",1000000*VALUE(LEFT(D312,LEN(D312)-1)),IF(RIGHT(D312,1)="B",1000000000*VALUE(LEFT(D312,LEN(D312)-1)),IF(RIGHT(D312,1)="%",0.01*VALUE(LEFT(D312,LEN(D312)-1)),IF(RIGHT(D312,1)="k",1000*VALUE(LEFT(D312,LEN(D312)-1)),VALUE(SUBSTITUTE(D312,",",""))))))))),"N/A")</f>
        <v/>
      </c>
      <c r="L312">
        <f>IFERROR(IF(TRIM(E312)="-", "N/A", IF(RIGHT(E312,1)=")",IF(RIGHT(E312,2)="T)",-1000000000000*VALUE(MID(E312,2,LEN(E312)-3)),IF(RIGHT(E312,2)="M)",-1000000*VALUE(MID(E312,2,LEN(E312)-3)),IF(RIGHT(E312,2)="B)",-1000000000*VALUE(MID(E312,2,LEN(E312)-3)),IF(RIGHT(E312,2)="k)",-1000*VALUE(MID(E312,2,LEN(E312)-3)),VALUE(SUBSTITUTE(E312,",","")))))),IF(RIGHT(E312,1)="T",1000000000000*VALUE(LEFT(E312,LEN(E312)-1)),IF(RIGHT(E312,1)="M",1000000*VALUE(LEFT(E312,LEN(E312)-1)),IF(RIGHT(E312,1)="B",1000000000*VALUE(LEFT(E312,LEN(E312)-1)),IF(RIGHT(E312,1)="%",0.01*VALUE(LEFT(E312,LEN(E312)-1)),IF(RIGHT(E312,1)="k",1000*VALUE(LEFT(E312,LEN(E312)-1)),VALUE(SUBSTITUTE(E312,",",""))))))))),"N/A")</f>
        <v/>
      </c>
      <c r="M312">
        <f>IFERROR(IF(TRIM(F312)="-", "N/A", IF(RIGHT(F312,1)=")",IF(RIGHT(F312,2)="T)",-1000000000000*VALUE(MID(F312,2,LEN(F312)-3)),IF(RIGHT(F312,2)="M)",-1000000*VALUE(MID(F312,2,LEN(F312)-3)),IF(RIGHT(F312,2)="B)",-1000000000*VALUE(MID(F312,2,LEN(F312)-3)),IF(RIGHT(F312,2)="k)",-1000*VALUE(MID(F312,2,LEN(F312)-3)),VALUE(SUBSTITUTE(F312,",","")))))),IF(RIGHT(F312,1)="T",1000000000000*VALUE(LEFT(F312,LEN(F312)-1)),IF(RIGHT(F312,1)="M",1000000*VALUE(LEFT(F312,LEN(F312)-1)),IF(RIGHT(F312,1)="B",1000000000*VALUE(LEFT(F312,LEN(F312)-1)),IF(RIGHT(F312,1)="%",0.01*VALUE(LEFT(F312,LEN(F312)-1)),IF(RIGHT(F312,1)="k",1000*VALUE(LEFT(F312,LEN(F312)-1)),VALUE(SUBSTITUTE(F312,",",""))))))))),"N/A")</f>
        <v/>
      </c>
      <c r="N312">
        <f>IFERROR(IF(TRIM(G312)="-", "N/A", IF(RIGHT(G312,1)=")",IF(RIGHT(G312,2)="T)",-1000000000000*VALUE(MID(G312,2,LEN(G312)-3)),IF(RIGHT(G312,2)="M)",-1000000*VALUE(MID(G312,2,LEN(G312)-3)),IF(RIGHT(G312,2)="B)",-1000000000*VALUE(MID(G312,2,LEN(G312)-3)),IF(RIGHT(G312,2)="k)",-1000*VALUE(MID(G312,2,LEN(G312)-3)),VALUE(SUBSTITUTE(G312,",","")))))),IF(RIGHT(G312,1)="T",1000000000000*VALUE(LEFT(G312,LEN(G312)-1)),IF(RIGHT(G312,1)="M",1000000*VALUE(LEFT(G312,LEN(G312)-1)),IF(RIGHT(G312,1)="B",1000000000*VALUE(LEFT(G312,LEN(G312)-1)),IF(RIGHT(G312,1)="%",0.01*VALUE(LEFT(G312,LEN(G312)-1)),IF(RIGHT(G312,1)="k",1000*VALUE(LEFT(G312,LEN(G312)-1)),VALUE(SUBSTITUTE(G312,",",""))))))))),"N/A")</f>
        <v/>
      </c>
      <c r="P312">
        <f>MAX(J312:N312)</f>
        <v/>
      </c>
      <c r="Q312">
        <f>IFERROR(J144+MATCH(P312,J312:N312,0)-1,"")</f>
        <v/>
      </c>
      <c r="R312">
        <f>IF(Q312="","",MIN(J312:N312))</f>
        <v/>
      </c>
      <c r="S312">
        <f>IFERROR(J144+MATCH(R312,J312:N312,0)-1,"")</f>
        <v/>
      </c>
      <c r="T312">
        <f>IFERROR(AVERAGE(J312:N312),"")</f>
        <v/>
      </c>
      <c r="U312">
        <f>IFERROR(STDEV(J312:N312),"")</f>
        <v/>
      </c>
      <c r="V312">
        <f>IFERROR(IF(C312="-","",IF(ISBLANK(B312),"",IF(OR(ISNUMBER(FIND("Growth",B312)),ISNUMBER(FIND("Margin",B312))),"",(J312-T312)/U312))),"")</f>
        <v/>
      </c>
      <c r="W312">
        <f>IFERROR(IF(OR(D312="-",ISBLANK(D312)),"",(K312-T312)/U312),"")</f>
        <v/>
      </c>
      <c r="X312">
        <f>IFERROR(IF(OR(E312="-",ISBLANK(E312)),"",(L312-T312)/U312),"")</f>
        <v/>
      </c>
      <c r="Y312">
        <f>IFERROR(IF(OR(F312="-",ISBLANK(F312)),"",(M312-T312)/U312),"")</f>
        <v/>
      </c>
      <c r="Z312">
        <f>IFERROR(IF(OR(G312="-",ISBLANK(G312)),"",(N312-T312)/U312),"")</f>
        <v/>
      </c>
      <c r="AA312">
        <f>IF(MAX(MAX(V312:Z312),ABS(MIN(V312:Z312)))=ABS(MIN(V312:Z312)),MIN(V312:Z312),MAX(V312:Z312))</f>
        <v/>
      </c>
      <c r="AB312">
        <f>IFERROR(V144+MATCH(AA312,V312:Z312,0)-1,"")</f>
        <v/>
      </c>
      <c r="AC312">
        <f>IF(AB312&lt;&gt;"",IF(S312=AB312,"Low",IF(AB312=Q312,"High","")),"")</f>
        <v/>
      </c>
      <c r="AE312">
        <f>IF(ISNUMBER(MATCH("N/A",J312:N312,0)),"",IFERROR((5 * SUMPRODUCT(J144:N144,J312:N312) - PRODUCT(SUM(J144:N144),SUM(J312:N312))) / ((5 * SUM((J144^2)+(K144^2)+(L144^2)+(M144^2)+(N144^2))) - SUM(J144:N144)^2),""))</f>
        <v/>
      </c>
      <c r="AF312">
        <f>IFERROR(CORREL(J144:N144,J312:N312),"")</f>
        <v/>
      </c>
      <c r="AZ312">
        <f>IF(Q312=S312,0,1)</f>
        <v/>
      </c>
      <c r="BA312">
        <f>IF(AZ312=1,IF(Q312="","",IF(Q312=N144,"Yes","No")),"")</f>
        <v/>
      </c>
      <c r="BB312">
        <f>IF(BA312="Yes",P312,"")</f>
        <v/>
      </c>
      <c r="BC312">
        <f>IF(AZ312=1,IF(S312="","",IF(S312=N144,"Yes","No")),"")</f>
        <v/>
      </c>
      <c r="BD312">
        <f>IF(BC312="Yes",R312,"")</f>
        <v/>
      </c>
      <c r="BE312">
        <f>IFERROR(IF(SIGN(AE312)=1,"Increasing",IF(SIGN(AE312)=-1,"Decreasing","")),"")</f>
        <v/>
      </c>
      <c r="BF312">
        <f>IF(OR(AND(BE312="Increasing",BA312="Yes"),AND(BE312="Decreasing",BC312="Yes")),"Yes","No")</f>
        <v/>
      </c>
      <c r="BG312">
        <f>IF(I312="pos_trend","Yes","No")</f>
        <v/>
      </c>
      <c r="BH312">
        <f>IF(AF312&lt;&gt;"",IF(ABS(AF312)&gt;0.8,"Yes","No"),"")</f>
        <v/>
      </c>
    </row>
    <row r="313" spans="1:60">
      <c r="I313">
        <f>IF(AND(K313&gt; J313, L313&gt; K313, M313&gt; L313, N313&gt; M313), "pos_trend", IF(AND(K313&lt; J313, L313&lt; K313, M313&lt; L313, N313&lt; M313), "neg_trend", "N/A"))</f>
        <v/>
      </c>
      <c r="J313">
        <f>IFERROR(IF(TRIM(C313)="-", "N/A", IF(RIGHT(C313,1)=")",IF(RIGHT(C313,2)="T)",-1000000000000*VALUE(MID(C313,2,LEN(C313)-3)),IF(RIGHT(C313,2)="M)",-1000000*VALUE(MID(C313,2,LEN(C313)-3)),IF(RIGHT(C313,2)="B)",-1000000000*VALUE(MID(C313,2,LEN(C313)-3)),IF(RIGHT(C313,2)="k)",-1000*VALUE(MID(C313,2,LEN(C313)-3)),VALUE(SUBSTITUTE(C313,",","")))))),IF(RIGHT(C313,1)="T",1000000000000*VALUE(LEFT(C313,LEN(C313)-1)),IF(RIGHT(C313,1)="M",1000000*VALUE(LEFT(C313,LEN(C313)-1)),IF(RIGHT(C313,1)="B",1000000000*VALUE(LEFT(C313,LEN(C313)-1)),IF(RIGHT(C313,1)="%",0.01*VALUE(LEFT(C313,LEN(C313)-1)),IF(RIGHT(C313,1)="k",1000*VALUE(LEFT(C313,LEN(C313)-1)),VALUE(SUBSTITUTE(C313,",",""))))))))),"N/A")</f>
        <v/>
      </c>
      <c r="K313">
        <f>IFERROR(IF(TRIM(D313)="-", "N/A", IF(RIGHT(D313,1)=")",IF(RIGHT(D313,2)="T)",-1000000000000*VALUE(MID(D313,2,LEN(D313)-3)),IF(RIGHT(D313,2)="M)",-1000000*VALUE(MID(D313,2,LEN(D313)-3)),IF(RIGHT(D313,2)="B)",-1000000000*VALUE(MID(D313,2,LEN(D313)-3)),IF(RIGHT(D313,2)="k)",-1000*VALUE(MID(D313,2,LEN(D313)-3)),VALUE(SUBSTITUTE(D313,",","")))))),IF(RIGHT(D313,1)="T",1000000000000*VALUE(LEFT(D313,LEN(D313)-1)),IF(RIGHT(D313,1)="M",1000000*VALUE(LEFT(D313,LEN(D313)-1)),IF(RIGHT(D313,1)="B",1000000000*VALUE(LEFT(D313,LEN(D313)-1)),IF(RIGHT(D313,1)="%",0.01*VALUE(LEFT(D313,LEN(D313)-1)),IF(RIGHT(D313,1)="k",1000*VALUE(LEFT(D313,LEN(D313)-1)),VALUE(SUBSTITUTE(D313,",",""))))))))),"N/A")</f>
        <v/>
      </c>
      <c r="L313">
        <f>IFERROR(IF(TRIM(E313)="-", "N/A", IF(RIGHT(E313,1)=")",IF(RIGHT(E313,2)="T)",-1000000000000*VALUE(MID(E313,2,LEN(E313)-3)),IF(RIGHT(E313,2)="M)",-1000000*VALUE(MID(E313,2,LEN(E313)-3)),IF(RIGHT(E313,2)="B)",-1000000000*VALUE(MID(E313,2,LEN(E313)-3)),IF(RIGHT(E313,2)="k)",-1000*VALUE(MID(E313,2,LEN(E313)-3)),VALUE(SUBSTITUTE(E313,",","")))))),IF(RIGHT(E313,1)="T",1000000000000*VALUE(LEFT(E313,LEN(E313)-1)),IF(RIGHT(E313,1)="M",1000000*VALUE(LEFT(E313,LEN(E313)-1)),IF(RIGHT(E313,1)="B",1000000000*VALUE(LEFT(E313,LEN(E313)-1)),IF(RIGHT(E313,1)="%",0.01*VALUE(LEFT(E313,LEN(E313)-1)),IF(RIGHT(E313,1)="k",1000*VALUE(LEFT(E313,LEN(E313)-1)),VALUE(SUBSTITUTE(E313,",",""))))))))),"N/A")</f>
        <v/>
      </c>
      <c r="M313">
        <f>IFERROR(IF(TRIM(F313)="-", "N/A", IF(RIGHT(F313,1)=")",IF(RIGHT(F313,2)="T)",-1000000000000*VALUE(MID(F313,2,LEN(F313)-3)),IF(RIGHT(F313,2)="M)",-1000000*VALUE(MID(F313,2,LEN(F313)-3)),IF(RIGHT(F313,2)="B)",-1000000000*VALUE(MID(F313,2,LEN(F313)-3)),IF(RIGHT(F313,2)="k)",-1000*VALUE(MID(F313,2,LEN(F313)-3)),VALUE(SUBSTITUTE(F313,",","")))))),IF(RIGHT(F313,1)="T",1000000000000*VALUE(LEFT(F313,LEN(F313)-1)),IF(RIGHT(F313,1)="M",1000000*VALUE(LEFT(F313,LEN(F313)-1)),IF(RIGHT(F313,1)="B",1000000000*VALUE(LEFT(F313,LEN(F313)-1)),IF(RIGHT(F313,1)="%",0.01*VALUE(LEFT(F313,LEN(F313)-1)),IF(RIGHT(F313,1)="k",1000*VALUE(LEFT(F313,LEN(F313)-1)),VALUE(SUBSTITUTE(F313,",",""))))))))),"N/A")</f>
        <v/>
      </c>
      <c r="N313">
        <f>IFERROR(IF(TRIM(G313)="-", "N/A", IF(RIGHT(G313,1)=")",IF(RIGHT(G313,2)="T)",-1000000000000*VALUE(MID(G313,2,LEN(G313)-3)),IF(RIGHT(G313,2)="M)",-1000000*VALUE(MID(G313,2,LEN(G313)-3)),IF(RIGHT(G313,2)="B)",-1000000000*VALUE(MID(G313,2,LEN(G313)-3)),IF(RIGHT(G313,2)="k)",-1000*VALUE(MID(G313,2,LEN(G313)-3)),VALUE(SUBSTITUTE(G313,",","")))))),IF(RIGHT(G313,1)="T",1000000000000*VALUE(LEFT(G313,LEN(G313)-1)),IF(RIGHT(G313,1)="M",1000000*VALUE(LEFT(G313,LEN(G313)-1)),IF(RIGHT(G313,1)="B",1000000000*VALUE(LEFT(G313,LEN(G313)-1)),IF(RIGHT(G313,1)="%",0.01*VALUE(LEFT(G313,LEN(G313)-1)),IF(RIGHT(G313,1)="k",1000*VALUE(LEFT(G313,LEN(G313)-1)),VALUE(SUBSTITUTE(G313,",",""))))))))),"N/A")</f>
        <v/>
      </c>
      <c r="P313">
        <f>MAX(J313:N313)</f>
        <v/>
      </c>
      <c r="Q313">
        <f>IFERROR(J144+MATCH(P313,J313:N313,0)-1,"")</f>
        <v/>
      </c>
      <c r="R313">
        <f>IF(Q313="","",MIN(J313:N313))</f>
        <v/>
      </c>
      <c r="S313">
        <f>IFERROR(J144+MATCH(R313,J313:N313,0)-1,"")</f>
        <v/>
      </c>
      <c r="T313">
        <f>IFERROR(AVERAGE(J313:N313),"")</f>
        <v/>
      </c>
      <c r="U313">
        <f>IFERROR(STDEV(J313:N313),"")</f>
        <v/>
      </c>
      <c r="V313">
        <f>IFERROR(IF(C313="-","",IF(ISBLANK(B313),"",IF(OR(ISNUMBER(FIND("Growth",B313)),ISNUMBER(FIND("Margin",B313))),"",(J313-T313)/U313))),"")</f>
        <v/>
      </c>
      <c r="W313">
        <f>IFERROR(IF(OR(D313="-",ISBLANK(D313)),"",(K313-T313)/U313),"")</f>
        <v/>
      </c>
      <c r="X313">
        <f>IFERROR(IF(OR(E313="-",ISBLANK(E313)),"",(L313-T313)/U313),"")</f>
        <v/>
      </c>
      <c r="Y313">
        <f>IFERROR(IF(OR(F313="-",ISBLANK(F313)),"",(M313-T313)/U313),"")</f>
        <v/>
      </c>
      <c r="Z313">
        <f>IFERROR(IF(OR(G313="-",ISBLANK(G313)),"",(N313-T313)/U313),"")</f>
        <v/>
      </c>
      <c r="AA313">
        <f>IF(MAX(MAX(V313:Z313),ABS(MIN(V313:Z313)))=ABS(MIN(V313:Z313)),MIN(V313:Z313),MAX(V313:Z313))</f>
        <v/>
      </c>
      <c r="AB313">
        <f>IFERROR(V144+MATCH(AA313,V313:Z313,0)-1,"")</f>
        <v/>
      </c>
      <c r="AC313">
        <f>IF(AB313&lt;&gt;"",IF(S313=AB313,"Low",IF(AB313=Q313,"High","")),"")</f>
        <v/>
      </c>
      <c r="AE313">
        <f>IF(ISNUMBER(MATCH("N/A",J313:N313,0)),"",IFERROR((5 * SUMPRODUCT(J144:N144,J313:N313) - PRODUCT(SUM(J144:N144),SUM(J313:N313))) / ((5 * SUM((J144^2)+(K144^2)+(L144^2)+(M144^2)+(N144^2))) - SUM(J144:N144)^2),""))</f>
        <v/>
      </c>
      <c r="AF313">
        <f>IFERROR(CORREL(J144:N144,J313:N313),"")</f>
        <v/>
      </c>
      <c r="AZ313">
        <f>IF(Q313=S313,0,1)</f>
        <v/>
      </c>
      <c r="BA313">
        <f>IF(AZ313=1,IF(Q313="","",IF(Q313=N144,"Yes","No")),"")</f>
        <v/>
      </c>
      <c r="BB313">
        <f>IF(BA313="Yes",P313,"")</f>
        <v/>
      </c>
      <c r="BC313">
        <f>IF(AZ313=1,IF(S313="","",IF(S313=N144,"Yes","No")),"")</f>
        <v/>
      </c>
      <c r="BD313">
        <f>IF(BC313="Yes",R313,"")</f>
        <v/>
      </c>
      <c r="BE313">
        <f>IFERROR(IF(SIGN(AE313)=1,"Increasing",IF(SIGN(AE313)=-1,"Decreasing","")),"")</f>
        <v/>
      </c>
      <c r="BF313">
        <f>IF(OR(AND(BE313="Increasing",BA313="Yes"),AND(BE313="Decreasing",BC313="Yes")),"Yes","No")</f>
        <v/>
      </c>
      <c r="BG313">
        <f>IF(I313="pos_trend","Yes","No")</f>
        <v/>
      </c>
      <c r="BH313">
        <f>IF(AF313&lt;&gt;"",IF(ABS(AF313)&gt;0.8,"Yes","No"),"")</f>
        <v/>
      </c>
    </row>
    <row r="314" spans="1:60">
      <c r="I314">
        <f>IF(AND(K314&gt; J314, L314&gt; K314, M314&gt; L314, N314&gt; M314), "pos_trend", IF(AND(K314&lt; J314, L314&lt; K314, M314&lt; L314, N314&lt; M314), "neg_trend", "N/A"))</f>
        <v/>
      </c>
      <c r="J314">
        <f>IFERROR(IF(TRIM(C314)="-", "N/A", IF(RIGHT(C314,1)=")",IF(RIGHT(C314,2)="T)",-1000000000000*VALUE(MID(C314,2,LEN(C314)-3)),IF(RIGHT(C314,2)="M)",-1000000*VALUE(MID(C314,2,LEN(C314)-3)),IF(RIGHT(C314,2)="B)",-1000000000*VALUE(MID(C314,2,LEN(C314)-3)),IF(RIGHT(C314,2)="k)",-1000*VALUE(MID(C314,2,LEN(C314)-3)),VALUE(SUBSTITUTE(C314,",","")))))),IF(RIGHT(C314,1)="T",1000000000000*VALUE(LEFT(C314,LEN(C314)-1)),IF(RIGHT(C314,1)="M",1000000*VALUE(LEFT(C314,LEN(C314)-1)),IF(RIGHT(C314,1)="B",1000000000*VALUE(LEFT(C314,LEN(C314)-1)),IF(RIGHT(C314,1)="%",0.01*VALUE(LEFT(C314,LEN(C314)-1)),IF(RIGHT(C314,1)="k",1000*VALUE(LEFT(C314,LEN(C314)-1)),VALUE(SUBSTITUTE(C314,",",""))))))))),"N/A")</f>
        <v/>
      </c>
      <c r="K314">
        <f>IFERROR(IF(TRIM(D314)="-", "N/A", IF(RIGHT(D314,1)=")",IF(RIGHT(D314,2)="T)",-1000000000000*VALUE(MID(D314,2,LEN(D314)-3)),IF(RIGHT(D314,2)="M)",-1000000*VALUE(MID(D314,2,LEN(D314)-3)),IF(RIGHT(D314,2)="B)",-1000000000*VALUE(MID(D314,2,LEN(D314)-3)),IF(RIGHT(D314,2)="k)",-1000*VALUE(MID(D314,2,LEN(D314)-3)),VALUE(SUBSTITUTE(D314,",","")))))),IF(RIGHT(D314,1)="T",1000000000000*VALUE(LEFT(D314,LEN(D314)-1)),IF(RIGHT(D314,1)="M",1000000*VALUE(LEFT(D314,LEN(D314)-1)),IF(RIGHT(D314,1)="B",1000000000*VALUE(LEFT(D314,LEN(D314)-1)),IF(RIGHT(D314,1)="%",0.01*VALUE(LEFT(D314,LEN(D314)-1)),IF(RIGHT(D314,1)="k",1000*VALUE(LEFT(D314,LEN(D314)-1)),VALUE(SUBSTITUTE(D314,",",""))))))))),"N/A")</f>
        <v/>
      </c>
      <c r="L314">
        <f>IFERROR(IF(TRIM(E314)="-", "N/A", IF(RIGHT(E314,1)=")",IF(RIGHT(E314,2)="T)",-1000000000000*VALUE(MID(E314,2,LEN(E314)-3)),IF(RIGHT(E314,2)="M)",-1000000*VALUE(MID(E314,2,LEN(E314)-3)),IF(RIGHT(E314,2)="B)",-1000000000*VALUE(MID(E314,2,LEN(E314)-3)),IF(RIGHT(E314,2)="k)",-1000*VALUE(MID(E314,2,LEN(E314)-3)),VALUE(SUBSTITUTE(E314,",","")))))),IF(RIGHT(E314,1)="T",1000000000000*VALUE(LEFT(E314,LEN(E314)-1)),IF(RIGHT(E314,1)="M",1000000*VALUE(LEFT(E314,LEN(E314)-1)),IF(RIGHT(E314,1)="B",1000000000*VALUE(LEFT(E314,LEN(E314)-1)),IF(RIGHT(E314,1)="%",0.01*VALUE(LEFT(E314,LEN(E314)-1)),IF(RIGHT(E314,1)="k",1000*VALUE(LEFT(E314,LEN(E314)-1)),VALUE(SUBSTITUTE(E314,",",""))))))))),"N/A")</f>
        <v/>
      </c>
      <c r="M314">
        <f>IFERROR(IF(TRIM(F314)="-", "N/A", IF(RIGHT(F314,1)=")",IF(RIGHT(F314,2)="T)",-1000000000000*VALUE(MID(F314,2,LEN(F314)-3)),IF(RIGHT(F314,2)="M)",-1000000*VALUE(MID(F314,2,LEN(F314)-3)),IF(RIGHT(F314,2)="B)",-1000000000*VALUE(MID(F314,2,LEN(F314)-3)),IF(RIGHT(F314,2)="k)",-1000*VALUE(MID(F314,2,LEN(F314)-3)),VALUE(SUBSTITUTE(F314,",","")))))),IF(RIGHT(F314,1)="T",1000000000000*VALUE(LEFT(F314,LEN(F314)-1)),IF(RIGHT(F314,1)="M",1000000*VALUE(LEFT(F314,LEN(F314)-1)),IF(RIGHT(F314,1)="B",1000000000*VALUE(LEFT(F314,LEN(F314)-1)),IF(RIGHT(F314,1)="%",0.01*VALUE(LEFT(F314,LEN(F314)-1)),IF(RIGHT(F314,1)="k",1000*VALUE(LEFT(F314,LEN(F314)-1)),VALUE(SUBSTITUTE(F314,",",""))))))))),"N/A")</f>
        <v/>
      </c>
      <c r="N314">
        <f>IFERROR(IF(TRIM(G314)="-", "N/A", IF(RIGHT(G314,1)=")",IF(RIGHT(G314,2)="T)",-1000000000000*VALUE(MID(G314,2,LEN(G314)-3)),IF(RIGHT(G314,2)="M)",-1000000*VALUE(MID(G314,2,LEN(G314)-3)),IF(RIGHT(G314,2)="B)",-1000000000*VALUE(MID(G314,2,LEN(G314)-3)),IF(RIGHT(G314,2)="k)",-1000*VALUE(MID(G314,2,LEN(G314)-3)),VALUE(SUBSTITUTE(G314,",","")))))),IF(RIGHT(G314,1)="T",1000000000000*VALUE(LEFT(G314,LEN(G314)-1)),IF(RIGHT(G314,1)="M",1000000*VALUE(LEFT(G314,LEN(G314)-1)),IF(RIGHT(G314,1)="B",1000000000*VALUE(LEFT(G314,LEN(G314)-1)),IF(RIGHT(G314,1)="%",0.01*VALUE(LEFT(G314,LEN(G314)-1)),IF(RIGHT(G314,1)="k",1000*VALUE(LEFT(G314,LEN(G314)-1)),VALUE(SUBSTITUTE(G314,",",""))))))))),"N/A")</f>
        <v/>
      </c>
      <c r="P314">
        <f>MAX(J314:N314)</f>
        <v/>
      </c>
      <c r="Q314">
        <f>IFERROR(J144+MATCH(P314,J314:N314,0)-1,"")</f>
        <v/>
      </c>
      <c r="R314">
        <f>IF(Q314="","",MIN(J314:N314))</f>
        <v/>
      </c>
      <c r="S314">
        <f>IFERROR(J144+MATCH(R314,J314:N314,0)-1,"")</f>
        <v/>
      </c>
      <c r="T314">
        <f>IFERROR(AVERAGE(J314:N314),"")</f>
        <v/>
      </c>
      <c r="U314">
        <f>IFERROR(STDEV(J314:N314),"")</f>
        <v/>
      </c>
      <c r="V314">
        <f>IFERROR(IF(C314="-","",IF(ISBLANK(B314),"",IF(OR(ISNUMBER(FIND("Growth",B314)),ISNUMBER(FIND("Margin",B314))),"",(J314-T314)/U314))),"")</f>
        <v/>
      </c>
      <c r="W314">
        <f>IFERROR(IF(OR(D314="-",ISBLANK(D314)),"",(K314-T314)/U314),"")</f>
        <v/>
      </c>
      <c r="X314">
        <f>IFERROR(IF(OR(E314="-",ISBLANK(E314)),"",(L314-T314)/U314),"")</f>
        <v/>
      </c>
      <c r="Y314">
        <f>IFERROR(IF(OR(F314="-",ISBLANK(F314)),"",(M314-T314)/U314),"")</f>
        <v/>
      </c>
      <c r="Z314">
        <f>IFERROR(IF(OR(G314="-",ISBLANK(G314)),"",(N314-T314)/U314),"")</f>
        <v/>
      </c>
      <c r="AA314">
        <f>IF(MAX(MAX(V314:Z314),ABS(MIN(V314:Z314)))=ABS(MIN(V314:Z314)),MIN(V314:Z314),MAX(V314:Z314))</f>
        <v/>
      </c>
      <c r="AB314">
        <f>IFERROR(V144+MATCH(AA314,V314:Z314,0)-1,"")</f>
        <v/>
      </c>
      <c r="AC314">
        <f>IF(AB314&lt;&gt;"",IF(S314=AB314,"Low",IF(AB314=Q314,"High","")),"")</f>
        <v/>
      </c>
      <c r="AE314">
        <f>IF(ISNUMBER(MATCH("N/A",J314:N314,0)),"",IFERROR((5 * SUMPRODUCT(J144:N144,J314:N314) - PRODUCT(SUM(J144:N144),SUM(J314:N314))) / ((5 * SUM((J144^2)+(K144^2)+(L144^2)+(M144^2)+(N144^2))) - SUM(J144:N144)^2),""))</f>
        <v/>
      </c>
      <c r="AF314">
        <f>IFERROR(CORREL(J144:N144,J314:N314),"")</f>
        <v/>
      </c>
      <c r="AZ314">
        <f>IF(Q314=S314,0,1)</f>
        <v/>
      </c>
      <c r="BA314">
        <f>IF(AZ314=1,IF(Q314="","",IF(Q314=N144,"Yes","No")),"")</f>
        <v/>
      </c>
      <c r="BB314">
        <f>IF(BA314="Yes",P314,"")</f>
        <v/>
      </c>
      <c r="BC314">
        <f>IF(AZ314=1,IF(S314="","",IF(S314=N144,"Yes","No")),"")</f>
        <v/>
      </c>
      <c r="BD314">
        <f>IF(BC314="Yes",R314,"")</f>
        <v/>
      </c>
      <c r="BE314">
        <f>IFERROR(IF(SIGN(AE314)=1,"Increasing",IF(SIGN(AE314)=-1,"Decreasing","")),"")</f>
        <v/>
      </c>
      <c r="BF314">
        <f>IF(OR(AND(BE314="Increasing",BA314="Yes"),AND(BE314="Decreasing",BC314="Yes")),"Yes","No")</f>
        <v/>
      </c>
      <c r="BG314">
        <f>IF(I314="pos_trend","Yes","No")</f>
        <v/>
      </c>
      <c r="BH314">
        <f>IF(AF314&lt;&gt;"",IF(ABS(AF314)&gt;0.8,"Yes","No"),"")</f>
        <v/>
      </c>
    </row>
    <row r="315" spans="1:60">
      <c r="I315">
        <f>IF(AND(K315&gt; J315, L315&gt; K315, M315&gt; L315, N315&gt; M315), "pos_trend", IF(AND(K315&lt; J315, L315&lt; K315, M315&lt; L315, N315&lt; M315), "neg_trend", "N/A"))</f>
        <v/>
      </c>
      <c r="J315">
        <f>IFERROR(IF(TRIM(C315)="-", "N/A", IF(RIGHT(C315,1)=")",IF(RIGHT(C315,2)="T)",-1000000000000*VALUE(MID(C315,2,LEN(C315)-3)),IF(RIGHT(C315,2)="M)",-1000000*VALUE(MID(C315,2,LEN(C315)-3)),IF(RIGHT(C315,2)="B)",-1000000000*VALUE(MID(C315,2,LEN(C315)-3)),IF(RIGHT(C315,2)="k)",-1000*VALUE(MID(C315,2,LEN(C315)-3)),VALUE(SUBSTITUTE(C315,",","")))))),IF(RIGHT(C315,1)="T",1000000000000*VALUE(LEFT(C315,LEN(C315)-1)),IF(RIGHT(C315,1)="M",1000000*VALUE(LEFT(C315,LEN(C315)-1)),IF(RIGHT(C315,1)="B",1000000000*VALUE(LEFT(C315,LEN(C315)-1)),IF(RIGHT(C315,1)="%",0.01*VALUE(LEFT(C315,LEN(C315)-1)),IF(RIGHT(C315,1)="k",1000*VALUE(LEFT(C315,LEN(C315)-1)),VALUE(SUBSTITUTE(C315,",",""))))))))),"N/A")</f>
        <v/>
      </c>
      <c r="K315">
        <f>IFERROR(IF(TRIM(D315)="-", "N/A", IF(RIGHT(D315,1)=")",IF(RIGHT(D315,2)="T)",-1000000000000*VALUE(MID(D315,2,LEN(D315)-3)),IF(RIGHT(D315,2)="M)",-1000000*VALUE(MID(D315,2,LEN(D315)-3)),IF(RIGHT(D315,2)="B)",-1000000000*VALUE(MID(D315,2,LEN(D315)-3)),IF(RIGHT(D315,2)="k)",-1000*VALUE(MID(D315,2,LEN(D315)-3)),VALUE(SUBSTITUTE(D315,",","")))))),IF(RIGHT(D315,1)="T",1000000000000*VALUE(LEFT(D315,LEN(D315)-1)),IF(RIGHT(D315,1)="M",1000000*VALUE(LEFT(D315,LEN(D315)-1)),IF(RIGHT(D315,1)="B",1000000000*VALUE(LEFT(D315,LEN(D315)-1)),IF(RIGHT(D315,1)="%",0.01*VALUE(LEFT(D315,LEN(D315)-1)),IF(RIGHT(D315,1)="k",1000*VALUE(LEFT(D315,LEN(D315)-1)),VALUE(SUBSTITUTE(D315,",",""))))))))),"N/A")</f>
        <v/>
      </c>
      <c r="L315">
        <f>IFERROR(IF(TRIM(E315)="-", "N/A", IF(RIGHT(E315,1)=")",IF(RIGHT(E315,2)="T)",-1000000000000*VALUE(MID(E315,2,LEN(E315)-3)),IF(RIGHT(E315,2)="M)",-1000000*VALUE(MID(E315,2,LEN(E315)-3)),IF(RIGHT(E315,2)="B)",-1000000000*VALUE(MID(E315,2,LEN(E315)-3)),IF(RIGHT(E315,2)="k)",-1000*VALUE(MID(E315,2,LEN(E315)-3)),VALUE(SUBSTITUTE(E315,",","")))))),IF(RIGHT(E315,1)="T",1000000000000*VALUE(LEFT(E315,LEN(E315)-1)),IF(RIGHT(E315,1)="M",1000000*VALUE(LEFT(E315,LEN(E315)-1)),IF(RIGHT(E315,1)="B",1000000000*VALUE(LEFT(E315,LEN(E315)-1)),IF(RIGHT(E315,1)="%",0.01*VALUE(LEFT(E315,LEN(E315)-1)),IF(RIGHT(E315,1)="k",1000*VALUE(LEFT(E315,LEN(E315)-1)),VALUE(SUBSTITUTE(E315,",",""))))))))),"N/A")</f>
        <v/>
      </c>
      <c r="M315">
        <f>IFERROR(IF(TRIM(F315)="-", "N/A", IF(RIGHT(F315,1)=")",IF(RIGHT(F315,2)="T)",-1000000000000*VALUE(MID(F315,2,LEN(F315)-3)),IF(RIGHT(F315,2)="M)",-1000000*VALUE(MID(F315,2,LEN(F315)-3)),IF(RIGHT(F315,2)="B)",-1000000000*VALUE(MID(F315,2,LEN(F315)-3)),IF(RIGHT(F315,2)="k)",-1000*VALUE(MID(F315,2,LEN(F315)-3)),VALUE(SUBSTITUTE(F315,",","")))))),IF(RIGHT(F315,1)="T",1000000000000*VALUE(LEFT(F315,LEN(F315)-1)),IF(RIGHT(F315,1)="M",1000000*VALUE(LEFT(F315,LEN(F315)-1)),IF(RIGHT(F315,1)="B",1000000000*VALUE(LEFT(F315,LEN(F315)-1)),IF(RIGHT(F315,1)="%",0.01*VALUE(LEFT(F315,LEN(F315)-1)),IF(RIGHT(F315,1)="k",1000*VALUE(LEFT(F315,LEN(F315)-1)),VALUE(SUBSTITUTE(F315,",",""))))))))),"N/A")</f>
        <v/>
      </c>
      <c r="N315">
        <f>IFERROR(IF(TRIM(G315)="-", "N/A", IF(RIGHT(G315,1)=")",IF(RIGHT(G315,2)="T)",-1000000000000*VALUE(MID(G315,2,LEN(G315)-3)),IF(RIGHT(G315,2)="M)",-1000000*VALUE(MID(G315,2,LEN(G315)-3)),IF(RIGHT(G315,2)="B)",-1000000000*VALUE(MID(G315,2,LEN(G315)-3)),IF(RIGHT(G315,2)="k)",-1000*VALUE(MID(G315,2,LEN(G315)-3)),VALUE(SUBSTITUTE(G315,",","")))))),IF(RIGHT(G315,1)="T",1000000000000*VALUE(LEFT(G315,LEN(G315)-1)),IF(RIGHT(G315,1)="M",1000000*VALUE(LEFT(G315,LEN(G315)-1)),IF(RIGHT(G315,1)="B",1000000000*VALUE(LEFT(G315,LEN(G315)-1)),IF(RIGHT(G315,1)="%",0.01*VALUE(LEFT(G315,LEN(G315)-1)),IF(RIGHT(G315,1)="k",1000*VALUE(LEFT(G315,LEN(G315)-1)),VALUE(SUBSTITUTE(G315,",",""))))))))),"N/A")</f>
        <v/>
      </c>
      <c r="P315">
        <f>MAX(J315:N315)</f>
        <v/>
      </c>
      <c r="Q315">
        <f>IFERROR(J144+MATCH(P315,J315:N315,0)-1,"")</f>
        <v/>
      </c>
      <c r="R315">
        <f>IF(Q315="","",MIN(J315:N315))</f>
        <v/>
      </c>
      <c r="S315">
        <f>IFERROR(J144+MATCH(R315,J315:N315,0)-1,"")</f>
        <v/>
      </c>
      <c r="T315">
        <f>IFERROR(AVERAGE(J315:N315),"")</f>
        <v/>
      </c>
      <c r="U315">
        <f>IFERROR(STDEV(J315:N315),"")</f>
        <v/>
      </c>
      <c r="V315">
        <f>IFERROR(IF(C315="-","",IF(ISBLANK(B315),"",IF(OR(ISNUMBER(FIND("Growth",B315)),ISNUMBER(FIND("Margin",B315))),"",(J315-T315)/U315))),"")</f>
        <v/>
      </c>
      <c r="W315">
        <f>IFERROR(IF(OR(D315="-",ISBLANK(D315)),"",(K315-T315)/U315),"")</f>
        <v/>
      </c>
      <c r="X315">
        <f>IFERROR(IF(OR(E315="-",ISBLANK(E315)),"",(L315-T315)/U315),"")</f>
        <v/>
      </c>
      <c r="Y315">
        <f>IFERROR(IF(OR(F315="-",ISBLANK(F315)),"",(M315-T315)/U315),"")</f>
        <v/>
      </c>
      <c r="Z315">
        <f>IFERROR(IF(OR(G315="-",ISBLANK(G315)),"",(N315-T315)/U315),"")</f>
        <v/>
      </c>
      <c r="AA315">
        <f>IF(MAX(MAX(V315:Z315),ABS(MIN(V315:Z315)))=ABS(MIN(V315:Z315)),MIN(V315:Z315),MAX(V315:Z315))</f>
        <v/>
      </c>
      <c r="AB315">
        <f>IFERROR(V144+MATCH(AA315,V315:Z315,0)-1,"")</f>
        <v/>
      </c>
      <c r="AC315">
        <f>IF(AB315&lt;&gt;"",IF(S315=AB315,"Low",IF(AB315=Q315,"High","")),"")</f>
        <v/>
      </c>
      <c r="AE315">
        <f>IF(ISNUMBER(MATCH("N/A",J315:N315,0)),"",IFERROR((5 * SUMPRODUCT(J144:N144,J315:N315) - PRODUCT(SUM(J144:N144),SUM(J315:N315))) / ((5 * SUM((J144^2)+(K144^2)+(L144^2)+(M144^2)+(N144^2))) - SUM(J144:N144)^2),""))</f>
        <v/>
      </c>
      <c r="AF315">
        <f>IFERROR(CORREL(J144:N144,J315:N315),"")</f>
        <v/>
      </c>
      <c r="AZ315">
        <f>IF(Q315=S315,0,1)</f>
        <v/>
      </c>
      <c r="BA315">
        <f>IF(AZ315=1,IF(Q315="","",IF(Q315=N144,"Yes","No")),"")</f>
        <v/>
      </c>
      <c r="BB315">
        <f>IF(BA315="Yes",P315,"")</f>
        <v/>
      </c>
      <c r="BC315">
        <f>IF(AZ315=1,IF(S315="","",IF(S315=N144,"Yes","No")),"")</f>
        <v/>
      </c>
      <c r="BD315">
        <f>IF(BC315="Yes",R315,"")</f>
        <v/>
      </c>
      <c r="BE315">
        <f>IFERROR(IF(SIGN(AE315)=1,"Increasing",IF(SIGN(AE315)=-1,"Decreasing","")),"")</f>
        <v/>
      </c>
      <c r="BF315">
        <f>IF(OR(AND(BE315="Increasing",BA315="Yes"),AND(BE315="Decreasing",BC315="Yes")),"Yes","No")</f>
        <v/>
      </c>
      <c r="BG315">
        <f>IF(I315="pos_trend","Yes","No")</f>
        <v/>
      </c>
      <c r="BH315">
        <f>IF(AF315&lt;&gt;"",IF(ABS(AF315)&gt;0.8,"Yes","No"),"")</f>
        <v/>
      </c>
    </row>
    <row r="316" spans="1:60">
      <c r="I316">
        <f>IF(AND(K316&gt; J316, L316&gt; K316, M316&gt; L316, N316&gt; M316), "pos_trend", IF(AND(K316&lt; J316, L316&lt; K316, M316&lt; L316, N316&lt; M316), "neg_trend", "N/A"))</f>
        <v/>
      </c>
      <c r="J316">
        <f>IFERROR(IF(TRIM(C316)="-", "N/A", IF(RIGHT(C316,1)=")",IF(RIGHT(C316,2)="T)",-1000000000000*VALUE(MID(C316,2,LEN(C316)-3)),IF(RIGHT(C316,2)="M)",-1000000*VALUE(MID(C316,2,LEN(C316)-3)),IF(RIGHT(C316,2)="B)",-1000000000*VALUE(MID(C316,2,LEN(C316)-3)),IF(RIGHT(C316,2)="k)",-1000*VALUE(MID(C316,2,LEN(C316)-3)),VALUE(SUBSTITUTE(C316,",","")))))),IF(RIGHT(C316,1)="T",1000000000000*VALUE(LEFT(C316,LEN(C316)-1)),IF(RIGHT(C316,1)="M",1000000*VALUE(LEFT(C316,LEN(C316)-1)),IF(RIGHT(C316,1)="B",1000000000*VALUE(LEFT(C316,LEN(C316)-1)),IF(RIGHT(C316,1)="%",0.01*VALUE(LEFT(C316,LEN(C316)-1)),IF(RIGHT(C316,1)="k",1000*VALUE(LEFT(C316,LEN(C316)-1)),VALUE(SUBSTITUTE(C316,",",""))))))))),"N/A")</f>
        <v/>
      </c>
      <c r="K316">
        <f>IFERROR(IF(TRIM(D316)="-", "N/A", IF(RIGHT(D316,1)=")",IF(RIGHT(D316,2)="T)",-1000000000000*VALUE(MID(D316,2,LEN(D316)-3)),IF(RIGHT(D316,2)="M)",-1000000*VALUE(MID(D316,2,LEN(D316)-3)),IF(RIGHT(D316,2)="B)",-1000000000*VALUE(MID(D316,2,LEN(D316)-3)),IF(RIGHT(D316,2)="k)",-1000*VALUE(MID(D316,2,LEN(D316)-3)),VALUE(SUBSTITUTE(D316,",","")))))),IF(RIGHT(D316,1)="T",1000000000000*VALUE(LEFT(D316,LEN(D316)-1)),IF(RIGHT(D316,1)="M",1000000*VALUE(LEFT(D316,LEN(D316)-1)),IF(RIGHT(D316,1)="B",1000000000*VALUE(LEFT(D316,LEN(D316)-1)),IF(RIGHT(D316,1)="%",0.01*VALUE(LEFT(D316,LEN(D316)-1)),IF(RIGHT(D316,1)="k",1000*VALUE(LEFT(D316,LEN(D316)-1)),VALUE(SUBSTITUTE(D316,",",""))))))))),"N/A")</f>
        <v/>
      </c>
      <c r="L316">
        <f>IFERROR(IF(TRIM(E316)="-", "N/A", IF(RIGHT(E316,1)=")",IF(RIGHT(E316,2)="T)",-1000000000000*VALUE(MID(E316,2,LEN(E316)-3)),IF(RIGHT(E316,2)="M)",-1000000*VALUE(MID(E316,2,LEN(E316)-3)),IF(RIGHT(E316,2)="B)",-1000000000*VALUE(MID(E316,2,LEN(E316)-3)),IF(RIGHT(E316,2)="k)",-1000*VALUE(MID(E316,2,LEN(E316)-3)),VALUE(SUBSTITUTE(E316,",","")))))),IF(RIGHT(E316,1)="T",1000000000000*VALUE(LEFT(E316,LEN(E316)-1)),IF(RIGHT(E316,1)="M",1000000*VALUE(LEFT(E316,LEN(E316)-1)),IF(RIGHT(E316,1)="B",1000000000*VALUE(LEFT(E316,LEN(E316)-1)),IF(RIGHT(E316,1)="%",0.01*VALUE(LEFT(E316,LEN(E316)-1)),IF(RIGHT(E316,1)="k",1000*VALUE(LEFT(E316,LEN(E316)-1)),VALUE(SUBSTITUTE(E316,",",""))))))))),"N/A")</f>
        <v/>
      </c>
      <c r="M316">
        <f>IFERROR(IF(TRIM(F316)="-", "N/A", IF(RIGHT(F316,1)=")",IF(RIGHT(F316,2)="T)",-1000000000000*VALUE(MID(F316,2,LEN(F316)-3)),IF(RIGHT(F316,2)="M)",-1000000*VALUE(MID(F316,2,LEN(F316)-3)),IF(RIGHT(F316,2)="B)",-1000000000*VALUE(MID(F316,2,LEN(F316)-3)),IF(RIGHT(F316,2)="k)",-1000*VALUE(MID(F316,2,LEN(F316)-3)),VALUE(SUBSTITUTE(F316,",","")))))),IF(RIGHT(F316,1)="T",1000000000000*VALUE(LEFT(F316,LEN(F316)-1)),IF(RIGHT(F316,1)="M",1000000*VALUE(LEFT(F316,LEN(F316)-1)),IF(RIGHT(F316,1)="B",1000000000*VALUE(LEFT(F316,LEN(F316)-1)),IF(RIGHT(F316,1)="%",0.01*VALUE(LEFT(F316,LEN(F316)-1)),IF(RIGHT(F316,1)="k",1000*VALUE(LEFT(F316,LEN(F316)-1)),VALUE(SUBSTITUTE(F316,",",""))))))))),"N/A")</f>
        <v/>
      </c>
      <c r="N316">
        <f>IFERROR(IF(TRIM(G316)="-", "N/A", IF(RIGHT(G316,1)=")",IF(RIGHT(G316,2)="T)",-1000000000000*VALUE(MID(G316,2,LEN(G316)-3)),IF(RIGHT(G316,2)="M)",-1000000*VALUE(MID(G316,2,LEN(G316)-3)),IF(RIGHT(G316,2)="B)",-1000000000*VALUE(MID(G316,2,LEN(G316)-3)),IF(RIGHT(G316,2)="k)",-1000*VALUE(MID(G316,2,LEN(G316)-3)),VALUE(SUBSTITUTE(G316,",","")))))),IF(RIGHT(G316,1)="T",1000000000000*VALUE(LEFT(G316,LEN(G316)-1)),IF(RIGHT(G316,1)="M",1000000*VALUE(LEFT(G316,LEN(G316)-1)),IF(RIGHT(G316,1)="B",1000000000*VALUE(LEFT(G316,LEN(G316)-1)),IF(RIGHT(G316,1)="%",0.01*VALUE(LEFT(G316,LEN(G316)-1)),IF(RIGHT(G316,1)="k",1000*VALUE(LEFT(G316,LEN(G316)-1)),VALUE(SUBSTITUTE(G316,",",""))))))))),"N/A")</f>
        <v/>
      </c>
      <c r="P316">
        <f>MAX(J316:N316)</f>
        <v/>
      </c>
      <c r="Q316">
        <f>IFERROR(J144+MATCH(P316,J316:N316,0)-1,"")</f>
        <v/>
      </c>
      <c r="R316">
        <f>IF(Q316="","",MIN(J316:N316))</f>
        <v/>
      </c>
      <c r="S316">
        <f>IFERROR(J144+MATCH(R316,J316:N316,0)-1,"")</f>
        <v/>
      </c>
      <c r="T316">
        <f>IFERROR(AVERAGE(J316:N316),"")</f>
        <v/>
      </c>
      <c r="U316">
        <f>IFERROR(STDEV(J316:N316),"")</f>
        <v/>
      </c>
      <c r="V316">
        <f>IFERROR(IF(C316="-","",IF(ISBLANK(B316),"",IF(OR(ISNUMBER(FIND("Growth",B316)),ISNUMBER(FIND("Margin",B316))),"",(J316-T316)/U316))),"")</f>
        <v/>
      </c>
      <c r="W316">
        <f>IFERROR(IF(OR(D316="-",ISBLANK(D316)),"",(K316-T316)/U316),"")</f>
        <v/>
      </c>
      <c r="X316">
        <f>IFERROR(IF(OR(E316="-",ISBLANK(E316)),"",(L316-T316)/U316),"")</f>
        <v/>
      </c>
      <c r="Y316">
        <f>IFERROR(IF(OR(F316="-",ISBLANK(F316)),"",(M316-T316)/U316),"")</f>
        <v/>
      </c>
      <c r="Z316">
        <f>IFERROR(IF(OR(G316="-",ISBLANK(G316)),"",(N316-T316)/U316),"")</f>
        <v/>
      </c>
      <c r="AA316">
        <f>IF(MAX(MAX(V316:Z316),ABS(MIN(V316:Z316)))=ABS(MIN(V316:Z316)),MIN(V316:Z316),MAX(V316:Z316))</f>
        <v/>
      </c>
      <c r="AB316">
        <f>IFERROR(V144+MATCH(AA316,V316:Z316,0)-1,"")</f>
        <v/>
      </c>
      <c r="AC316">
        <f>IF(AB316&lt;&gt;"",IF(S316=AB316,"Low",IF(AB316=Q316,"High","")),"")</f>
        <v/>
      </c>
      <c r="AE316">
        <f>IF(ISNUMBER(MATCH("N/A",J316:N316,0)),"",IFERROR((5 * SUMPRODUCT(J144:N144,J316:N316) - PRODUCT(SUM(J144:N144),SUM(J316:N316))) / ((5 * SUM((J144^2)+(K144^2)+(L144^2)+(M144^2)+(N144^2))) - SUM(J144:N144)^2),""))</f>
        <v/>
      </c>
      <c r="AF316">
        <f>IFERROR(CORREL(J144:N144,J316:N316),"")</f>
        <v/>
      </c>
      <c r="AZ316">
        <f>IF(Q316=S316,0,1)</f>
        <v/>
      </c>
      <c r="BA316">
        <f>IF(AZ316=1,IF(Q316="","",IF(Q316=N144,"Yes","No")),"")</f>
        <v/>
      </c>
      <c r="BB316">
        <f>IF(BA316="Yes",P316,"")</f>
        <v/>
      </c>
      <c r="BC316">
        <f>IF(AZ316=1,IF(S316="","",IF(S316=N144,"Yes","No")),"")</f>
        <v/>
      </c>
      <c r="BD316">
        <f>IF(BC316="Yes",R316,"")</f>
        <v/>
      </c>
      <c r="BE316">
        <f>IFERROR(IF(SIGN(AE316)=1,"Increasing",IF(SIGN(AE316)=-1,"Decreasing","")),"")</f>
        <v/>
      </c>
      <c r="BF316">
        <f>IF(OR(AND(BE316="Increasing",BA316="Yes"),AND(BE316="Decreasing",BC316="Yes")),"Yes","No")</f>
        <v/>
      </c>
      <c r="BG316">
        <f>IF(I316="pos_trend","Yes","No")</f>
        <v/>
      </c>
      <c r="BH316">
        <f>IF(AF316&lt;&gt;"",IF(ABS(AF316)&gt;0.8,"Yes","No"),"")</f>
        <v/>
      </c>
    </row>
    <row r="317" spans="1:60">
      <c r="I317">
        <f>IF(AND(K317&gt; J317, L317&gt; K317, M317&gt; L317, N317&gt; M317), "pos_trend", IF(AND(K317&lt; J317, L317&lt; K317, M317&lt; L317, N317&lt; M317), "neg_trend", "N/A"))</f>
        <v/>
      </c>
      <c r="J317">
        <f>IFERROR(IF(TRIM(C317)="-", "N/A", IF(RIGHT(C317,1)=")",IF(RIGHT(C317,2)="T)",-1000000000000*VALUE(MID(C317,2,LEN(C317)-3)),IF(RIGHT(C317,2)="M)",-1000000*VALUE(MID(C317,2,LEN(C317)-3)),IF(RIGHT(C317,2)="B)",-1000000000*VALUE(MID(C317,2,LEN(C317)-3)),IF(RIGHT(C317,2)="k)",-1000*VALUE(MID(C317,2,LEN(C317)-3)),VALUE(SUBSTITUTE(C317,",","")))))),IF(RIGHT(C317,1)="T",1000000000000*VALUE(LEFT(C317,LEN(C317)-1)),IF(RIGHT(C317,1)="M",1000000*VALUE(LEFT(C317,LEN(C317)-1)),IF(RIGHT(C317,1)="B",1000000000*VALUE(LEFT(C317,LEN(C317)-1)),IF(RIGHT(C317,1)="%",0.01*VALUE(LEFT(C317,LEN(C317)-1)),IF(RIGHT(C317,1)="k",1000*VALUE(LEFT(C317,LEN(C317)-1)),VALUE(SUBSTITUTE(C317,",",""))))))))),"N/A")</f>
        <v/>
      </c>
      <c r="K317">
        <f>IFERROR(IF(TRIM(D317)="-", "N/A", IF(RIGHT(D317,1)=")",IF(RIGHT(D317,2)="T)",-1000000000000*VALUE(MID(D317,2,LEN(D317)-3)),IF(RIGHT(D317,2)="M)",-1000000*VALUE(MID(D317,2,LEN(D317)-3)),IF(RIGHT(D317,2)="B)",-1000000000*VALUE(MID(D317,2,LEN(D317)-3)),IF(RIGHT(D317,2)="k)",-1000*VALUE(MID(D317,2,LEN(D317)-3)),VALUE(SUBSTITUTE(D317,",","")))))),IF(RIGHT(D317,1)="T",1000000000000*VALUE(LEFT(D317,LEN(D317)-1)),IF(RIGHT(D317,1)="M",1000000*VALUE(LEFT(D317,LEN(D317)-1)),IF(RIGHT(D317,1)="B",1000000000*VALUE(LEFT(D317,LEN(D317)-1)),IF(RIGHT(D317,1)="%",0.01*VALUE(LEFT(D317,LEN(D317)-1)),IF(RIGHT(D317,1)="k",1000*VALUE(LEFT(D317,LEN(D317)-1)),VALUE(SUBSTITUTE(D317,",",""))))))))),"N/A")</f>
        <v/>
      </c>
      <c r="L317">
        <f>IFERROR(IF(TRIM(E317)="-", "N/A", IF(RIGHT(E317,1)=")",IF(RIGHT(E317,2)="T)",-1000000000000*VALUE(MID(E317,2,LEN(E317)-3)),IF(RIGHT(E317,2)="M)",-1000000*VALUE(MID(E317,2,LEN(E317)-3)),IF(RIGHT(E317,2)="B)",-1000000000*VALUE(MID(E317,2,LEN(E317)-3)),IF(RIGHT(E317,2)="k)",-1000*VALUE(MID(E317,2,LEN(E317)-3)),VALUE(SUBSTITUTE(E317,",","")))))),IF(RIGHT(E317,1)="T",1000000000000*VALUE(LEFT(E317,LEN(E317)-1)),IF(RIGHT(E317,1)="M",1000000*VALUE(LEFT(E317,LEN(E317)-1)),IF(RIGHT(E317,1)="B",1000000000*VALUE(LEFT(E317,LEN(E317)-1)),IF(RIGHT(E317,1)="%",0.01*VALUE(LEFT(E317,LEN(E317)-1)),IF(RIGHT(E317,1)="k",1000*VALUE(LEFT(E317,LEN(E317)-1)),VALUE(SUBSTITUTE(E317,",",""))))))))),"N/A")</f>
        <v/>
      </c>
      <c r="M317">
        <f>IFERROR(IF(TRIM(F317)="-", "N/A", IF(RIGHT(F317,1)=")",IF(RIGHT(F317,2)="T)",-1000000000000*VALUE(MID(F317,2,LEN(F317)-3)),IF(RIGHT(F317,2)="M)",-1000000*VALUE(MID(F317,2,LEN(F317)-3)),IF(RIGHT(F317,2)="B)",-1000000000*VALUE(MID(F317,2,LEN(F317)-3)),IF(RIGHT(F317,2)="k)",-1000*VALUE(MID(F317,2,LEN(F317)-3)),VALUE(SUBSTITUTE(F317,",","")))))),IF(RIGHT(F317,1)="T",1000000000000*VALUE(LEFT(F317,LEN(F317)-1)),IF(RIGHT(F317,1)="M",1000000*VALUE(LEFT(F317,LEN(F317)-1)),IF(RIGHT(F317,1)="B",1000000000*VALUE(LEFT(F317,LEN(F317)-1)),IF(RIGHT(F317,1)="%",0.01*VALUE(LEFT(F317,LEN(F317)-1)),IF(RIGHT(F317,1)="k",1000*VALUE(LEFT(F317,LEN(F317)-1)),VALUE(SUBSTITUTE(F317,",",""))))))))),"N/A")</f>
        <v/>
      </c>
      <c r="N317">
        <f>IFERROR(IF(TRIM(G317)="-", "N/A", IF(RIGHT(G317,1)=")",IF(RIGHT(G317,2)="T)",-1000000000000*VALUE(MID(G317,2,LEN(G317)-3)),IF(RIGHT(G317,2)="M)",-1000000*VALUE(MID(G317,2,LEN(G317)-3)),IF(RIGHT(G317,2)="B)",-1000000000*VALUE(MID(G317,2,LEN(G317)-3)),IF(RIGHT(G317,2)="k)",-1000*VALUE(MID(G317,2,LEN(G317)-3)),VALUE(SUBSTITUTE(G317,",","")))))),IF(RIGHT(G317,1)="T",1000000000000*VALUE(LEFT(G317,LEN(G317)-1)),IF(RIGHT(G317,1)="M",1000000*VALUE(LEFT(G317,LEN(G317)-1)),IF(RIGHT(G317,1)="B",1000000000*VALUE(LEFT(G317,LEN(G317)-1)),IF(RIGHT(G317,1)="%",0.01*VALUE(LEFT(G317,LEN(G317)-1)),IF(RIGHT(G317,1)="k",1000*VALUE(LEFT(G317,LEN(G317)-1)),VALUE(SUBSTITUTE(G317,",",""))))))))),"N/A")</f>
        <v/>
      </c>
      <c r="P317">
        <f>MAX(J317:N317)</f>
        <v/>
      </c>
      <c r="Q317">
        <f>IFERROR(J144+MATCH(P317,J317:N317,0)-1,"")</f>
        <v/>
      </c>
      <c r="R317">
        <f>IF(Q317="","",MIN(J317:N317))</f>
        <v/>
      </c>
      <c r="S317">
        <f>IFERROR(J144+MATCH(R317,J317:N317,0)-1,"")</f>
        <v/>
      </c>
      <c r="T317">
        <f>IFERROR(AVERAGE(J317:N317),"")</f>
        <v/>
      </c>
      <c r="U317">
        <f>IFERROR(STDEV(J317:N317),"")</f>
        <v/>
      </c>
      <c r="V317">
        <f>IFERROR(IF(C317="-","",IF(ISBLANK(B317),"",IF(OR(ISNUMBER(FIND("Growth",B317)),ISNUMBER(FIND("Margin",B317))),"",(J317-T317)/U317))),"")</f>
        <v/>
      </c>
      <c r="W317">
        <f>IFERROR(IF(OR(D317="-",ISBLANK(D317)),"",(K317-T317)/U317),"")</f>
        <v/>
      </c>
      <c r="X317">
        <f>IFERROR(IF(OR(E317="-",ISBLANK(E317)),"",(L317-T317)/U317),"")</f>
        <v/>
      </c>
      <c r="Y317">
        <f>IFERROR(IF(OR(F317="-",ISBLANK(F317)),"",(M317-T317)/U317),"")</f>
        <v/>
      </c>
      <c r="Z317">
        <f>IFERROR(IF(OR(G317="-",ISBLANK(G317)),"",(N317-T317)/U317),"")</f>
        <v/>
      </c>
      <c r="AA317">
        <f>IF(MAX(MAX(V317:Z317),ABS(MIN(V317:Z317)))=ABS(MIN(V317:Z317)),MIN(V317:Z317),MAX(V317:Z317))</f>
        <v/>
      </c>
      <c r="AB317">
        <f>IFERROR(V144+MATCH(AA317,V317:Z317,0)-1,"")</f>
        <v/>
      </c>
      <c r="AC317">
        <f>IF(AB317&lt;&gt;"",IF(S317=AB317,"Low",IF(AB317=Q317,"High","")),"")</f>
        <v/>
      </c>
      <c r="AE317">
        <f>IF(ISNUMBER(MATCH("N/A",J317:N317,0)),"",IFERROR((5 * SUMPRODUCT(J144:N144,J317:N317) - PRODUCT(SUM(J144:N144),SUM(J317:N317))) / ((5 * SUM((J144^2)+(K144^2)+(L144^2)+(M144^2)+(N144^2))) - SUM(J144:N144)^2),""))</f>
        <v/>
      </c>
      <c r="AF317">
        <f>IFERROR(CORREL(J144:N144,J317:N317),"")</f>
        <v/>
      </c>
      <c r="AZ317">
        <f>IF(Q317=S317,0,1)</f>
        <v/>
      </c>
      <c r="BA317">
        <f>IF(AZ317=1,IF(Q317="","",IF(Q317=N144,"Yes","No")),"")</f>
        <v/>
      </c>
      <c r="BB317">
        <f>IF(BA317="Yes",P317,"")</f>
        <v/>
      </c>
      <c r="BC317">
        <f>IF(AZ317=1,IF(S317="","",IF(S317=N144,"Yes","No")),"")</f>
        <v/>
      </c>
      <c r="BD317">
        <f>IF(BC317="Yes",R317,"")</f>
        <v/>
      </c>
      <c r="BE317">
        <f>IFERROR(IF(SIGN(AE317)=1,"Increasing",IF(SIGN(AE317)=-1,"Decreasing","")),"")</f>
        <v/>
      </c>
      <c r="BF317">
        <f>IF(OR(AND(BE317="Increasing",BA317="Yes"),AND(BE317="Decreasing",BC317="Yes")),"Yes","No")</f>
        <v/>
      </c>
      <c r="BG317">
        <f>IF(I317="pos_trend","Yes","No")</f>
        <v/>
      </c>
      <c r="BH317">
        <f>IF(AF317&lt;&gt;"",IF(ABS(AF317)&gt;0.8,"Yes","No"),"")</f>
        <v/>
      </c>
    </row>
    <row r="318" spans="1:60">
      <c r="I318">
        <f>IF(AND(K318&gt; J318, L318&gt; K318, M318&gt; L318, N318&gt; M318), "pos_trend", IF(AND(K318&lt; J318, L318&lt; K318, M318&lt; L318, N318&lt; M318), "neg_trend", "N/A"))</f>
        <v/>
      </c>
      <c r="J318">
        <f>IFERROR(IF(TRIM(C318)="-", "N/A", IF(RIGHT(C318,1)=")",IF(RIGHT(C318,2)="T)",-1000000000000*VALUE(MID(C318,2,LEN(C318)-3)),IF(RIGHT(C318,2)="M)",-1000000*VALUE(MID(C318,2,LEN(C318)-3)),IF(RIGHT(C318,2)="B)",-1000000000*VALUE(MID(C318,2,LEN(C318)-3)),IF(RIGHT(C318,2)="k)",-1000*VALUE(MID(C318,2,LEN(C318)-3)),VALUE(SUBSTITUTE(C318,",","")))))),IF(RIGHT(C318,1)="T",1000000000000*VALUE(LEFT(C318,LEN(C318)-1)),IF(RIGHT(C318,1)="M",1000000*VALUE(LEFT(C318,LEN(C318)-1)),IF(RIGHT(C318,1)="B",1000000000*VALUE(LEFT(C318,LEN(C318)-1)),IF(RIGHT(C318,1)="%",0.01*VALUE(LEFT(C318,LEN(C318)-1)),IF(RIGHT(C318,1)="k",1000*VALUE(LEFT(C318,LEN(C318)-1)),VALUE(SUBSTITUTE(C318,",",""))))))))),"N/A")</f>
        <v/>
      </c>
      <c r="K318">
        <f>IFERROR(IF(TRIM(D318)="-", "N/A", IF(RIGHT(D318,1)=")",IF(RIGHT(D318,2)="T)",-1000000000000*VALUE(MID(D318,2,LEN(D318)-3)),IF(RIGHT(D318,2)="M)",-1000000*VALUE(MID(D318,2,LEN(D318)-3)),IF(RIGHT(D318,2)="B)",-1000000000*VALUE(MID(D318,2,LEN(D318)-3)),IF(RIGHT(D318,2)="k)",-1000*VALUE(MID(D318,2,LEN(D318)-3)),VALUE(SUBSTITUTE(D318,",","")))))),IF(RIGHT(D318,1)="T",1000000000000*VALUE(LEFT(D318,LEN(D318)-1)),IF(RIGHT(D318,1)="M",1000000*VALUE(LEFT(D318,LEN(D318)-1)),IF(RIGHT(D318,1)="B",1000000000*VALUE(LEFT(D318,LEN(D318)-1)),IF(RIGHT(D318,1)="%",0.01*VALUE(LEFT(D318,LEN(D318)-1)),IF(RIGHT(D318,1)="k",1000*VALUE(LEFT(D318,LEN(D318)-1)),VALUE(SUBSTITUTE(D318,",",""))))))))),"N/A")</f>
        <v/>
      </c>
      <c r="L318">
        <f>IFERROR(IF(TRIM(E318)="-", "N/A", IF(RIGHT(E318,1)=")",IF(RIGHT(E318,2)="T)",-1000000000000*VALUE(MID(E318,2,LEN(E318)-3)),IF(RIGHT(E318,2)="M)",-1000000*VALUE(MID(E318,2,LEN(E318)-3)),IF(RIGHT(E318,2)="B)",-1000000000*VALUE(MID(E318,2,LEN(E318)-3)),IF(RIGHT(E318,2)="k)",-1000*VALUE(MID(E318,2,LEN(E318)-3)),VALUE(SUBSTITUTE(E318,",","")))))),IF(RIGHT(E318,1)="T",1000000000000*VALUE(LEFT(E318,LEN(E318)-1)),IF(RIGHT(E318,1)="M",1000000*VALUE(LEFT(E318,LEN(E318)-1)),IF(RIGHT(E318,1)="B",1000000000*VALUE(LEFT(E318,LEN(E318)-1)),IF(RIGHT(E318,1)="%",0.01*VALUE(LEFT(E318,LEN(E318)-1)),IF(RIGHT(E318,1)="k",1000*VALUE(LEFT(E318,LEN(E318)-1)),VALUE(SUBSTITUTE(E318,",",""))))))))),"N/A")</f>
        <v/>
      </c>
      <c r="M318">
        <f>IFERROR(IF(TRIM(F318)="-", "N/A", IF(RIGHT(F318,1)=")",IF(RIGHT(F318,2)="T)",-1000000000000*VALUE(MID(F318,2,LEN(F318)-3)),IF(RIGHT(F318,2)="M)",-1000000*VALUE(MID(F318,2,LEN(F318)-3)),IF(RIGHT(F318,2)="B)",-1000000000*VALUE(MID(F318,2,LEN(F318)-3)),IF(RIGHT(F318,2)="k)",-1000*VALUE(MID(F318,2,LEN(F318)-3)),VALUE(SUBSTITUTE(F318,",","")))))),IF(RIGHT(F318,1)="T",1000000000000*VALUE(LEFT(F318,LEN(F318)-1)),IF(RIGHT(F318,1)="M",1000000*VALUE(LEFT(F318,LEN(F318)-1)),IF(RIGHT(F318,1)="B",1000000000*VALUE(LEFT(F318,LEN(F318)-1)),IF(RIGHT(F318,1)="%",0.01*VALUE(LEFT(F318,LEN(F318)-1)),IF(RIGHT(F318,1)="k",1000*VALUE(LEFT(F318,LEN(F318)-1)),VALUE(SUBSTITUTE(F318,",",""))))))))),"N/A")</f>
        <v/>
      </c>
      <c r="N318">
        <f>IFERROR(IF(TRIM(G318)="-", "N/A", IF(RIGHT(G318,1)=")",IF(RIGHT(G318,2)="T)",-1000000000000*VALUE(MID(G318,2,LEN(G318)-3)),IF(RIGHT(G318,2)="M)",-1000000*VALUE(MID(G318,2,LEN(G318)-3)),IF(RIGHT(G318,2)="B)",-1000000000*VALUE(MID(G318,2,LEN(G318)-3)),IF(RIGHT(G318,2)="k)",-1000*VALUE(MID(G318,2,LEN(G318)-3)),VALUE(SUBSTITUTE(G318,",","")))))),IF(RIGHT(G318,1)="T",1000000000000*VALUE(LEFT(G318,LEN(G318)-1)),IF(RIGHT(G318,1)="M",1000000*VALUE(LEFT(G318,LEN(G318)-1)),IF(RIGHT(G318,1)="B",1000000000*VALUE(LEFT(G318,LEN(G318)-1)),IF(RIGHT(G318,1)="%",0.01*VALUE(LEFT(G318,LEN(G318)-1)),IF(RIGHT(G318,1)="k",1000*VALUE(LEFT(G318,LEN(G318)-1)),VALUE(SUBSTITUTE(G318,",",""))))))))),"N/A")</f>
        <v/>
      </c>
      <c r="P318">
        <f>MAX(J318:N318)</f>
        <v/>
      </c>
      <c r="Q318">
        <f>IFERROR(J144+MATCH(P318,J318:N318,0)-1,"")</f>
        <v/>
      </c>
      <c r="R318">
        <f>IF(Q318="","",MIN(J318:N318))</f>
        <v/>
      </c>
      <c r="S318">
        <f>IFERROR(J144+MATCH(R318,J318:N318,0)-1,"")</f>
        <v/>
      </c>
      <c r="T318">
        <f>IFERROR(AVERAGE(J318:N318),"")</f>
        <v/>
      </c>
      <c r="U318">
        <f>IFERROR(STDEV(J318:N318),"")</f>
        <v/>
      </c>
      <c r="V318">
        <f>IFERROR(IF(C318="-","",IF(ISBLANK(B318),"",IF(OR(ISNUMBER(FIND("Growth",B318)),ISNUMBER(FIND("Margin",B318))),"",(J318-T318)/U318))),"")</f>
        <v/>
      </c>
      <c r="W318">
        <f>IFERROR(IF(OR(D318="-",ISBLANK(D318)),"",(K318-T318)/U318),"")</f>
        <v/>
      </c>
      <c r="X318">
        <f>IFERROR(IF(OR(E318="-",ISBLANK(E318)),"",(L318-T318)/U318),"")</f>
        <v/>
      </c>
      <c r="Y318">
        <f>IFERROR(IF(OR(F318="-",ISBLANK(F318)),"",(M318-T318)/U318),"")</f>
        <v/>
      </c>
      <c r="Z318">
        <f>IFERROR(IF(OR(G318="-",ISBLANK(G318)),"",(N318-T318)/U318),"")</f>
        <v/>
      </c>
      <c r="AA318">
        <f>IF(MAX(MAX(V318:Z318),ABS(MIN(V318:Z318)))=ABS(MIN(V318:Z318)),MIN(V318:Z318),MAX(V318:Z318))</f>
        <v/>
      </c>
      <c r="AB318">
        <f>IFERROR(V144+MATCH(AA318,V318:Z318,0)-1,"")</f>
        <v/>
      </c>
      <c r="AC318">
        <f>IF(AB318&lt;&gt;"",IF(S318=AB318,"Low",IF(AB318=Q318,"High","")),"")</f>
        <v/>
      </c>
      <c r="AE318">
        <f>IF(ISNUMBER(MATCH("N/A",J318:N318,0)),"",IFERROR((5 * SUMPRODUCT(J144:N144,J318:N318) - PRODUCT(SUM(J144:N144),SUM(J318:N318))) / ((5 * SUM((J144^2)+(K144^2)+(L144^2)+(M144^2)+(N144^2))) - SUM(J144:N144)^2),""))</f>
        <v/>
      </c>
      <c r="AF318">
        <f>IFERROR(CORREL(J144:N144,J318:N318),"")</f>
        <v/>
      </c>
      <c r="AZ318">
        <f>IF(Q318=S318,0,1)</f>
        <v/>
      </c>
      <c r="BA318">
        <f>IF(AZ318=1,IF(Q318="","",IF(Q318=N144,"Yes","No")),"")</f>
        <v/>
      </c>
      <c r="BB318">
        <f>IF(BA318="Yes",P318,"")</f>
        <v/>
      </c>
      <c r="BC318">
        <f>IF(AZ318=1,IF(S318="","",IF(S318=N144,"Yes","No")),"")</f>
        <v/>
      </c>
      <c r="BD318">
        <f>IF(BC318="Yes",R318,"")</f>
        <v/>
      </c>
      <c r="BE318">
        <f>IFERROR(IF(SIGN(AE318)=1,"Increasing",IF(SIGN(AE318)=-1,"Decreasing","")),"")</f>
        <v/>
      </c>
      <c r="BF318">
        <f>IF(OR(AND(BE318="Increasing",BA318="Yes"),AND(BE318="Decreasing",BC318="Yes")),"Yes","No")</f>
        <v/>
      </c>
      <c r="BG318">
        <f>IF(I318="pos_trend","Yes","No")</f>
        <v/>
      </c>
      <c r="BH318">
        <f>IF(AF318&lt;&gt;"",IF(ABS(AF318)&gt;0.8,"Yes","No"),"")</f>
        <v/>
      </c>
    </row>
    <row r="319" spans="1:60">
      <c r="I319">
        <f>IF(AND(K319&gt; J319, L319&gt; K319, M319&gt; L319, N319&gt; M319), "pos_trend", IF(AND(K319&lt; J319, L319&lt; K319, M319&lt; L319, N319&lt; M319), "neg_trend", "N/A"))</f>
        <v/>
      </c>
      <c r="J319">
        <f>IFERROR(IF(TRIM(C319)="-", "N/A", IF(RIGHT(C319,1)=")",IF(RIGHT(C319,2)="T)",-1000000000000*VALUE(MID(C319,2,LEN(C319)-3)),IF(RIGHT(C319,2)="M)",-1000000*VALUE(MID(C319,2,LEN(C319)-3)),IF(RIGHT(C319,2)="B)",-1000000000*VALUE(MID(C319,2,LEN(C319)-3)),IF(RIGHT(C319,2)="k)",-1000*VALUE(MID(C319,2,LEN(C319)-3)),VALUE(SUBSTITUTE(C319,",","")))))),IF(RIGHT(C319,1)="T",1000000000000*VALUE(LEFT(C319,LEN(C319)-1)),IF(RIGHT(C319,1)="M",1000000*VALUE(LEFT(C319,LEN(C319)-1)),IF(RIGHT(C319,1)="B",1000000000*VALUE(LEFT(C319,LEN(C319)-1)),IF(RIGHT(C319,1)="%",0.01*VALUE(LEFT(C319,LEN(C319)-1)),IF(RIGHT(C319,1)="k",1000*VALUE(LEFT(C319,LEN(C319)-1)),VALUE(SUBSTITUTE(C319,",",""))))))))),"N/A")</f>
        <v/>
      </c>
      <c r="K319">
        <f>IFERROR(IF(TRIM(D319)="-", "N/A", IF(RIGHT(D319,1)=")",IF(RIGHT(D319,2)="T)",-1000000000000*VALUE(MID(D319,2,LEN(D319)-3)),IF(RIGHT(D319,2)="M)",-1000000*VALUE(MID(D319,2,LEN(D319)-3)),IF(RIGHT(D319,2)="B)",-1000000000*VALUE(MID(D319,2,LEN(D319)-3)),IF(RIGHT(D319,2)="k)",-1000*VALUE(MID(D319,2,LEN(D319)-3)),VALUE(SUBSTITUTE(D319,",","")))))),IF(RIGHT(D319,1)="T",1000000000000*VALUE(LEFT(D319,LEN(D319)-1)),IF(RIGHT(D319,1)="M",1000000*VALUE(LEFT(D319,LEN(D319)-1)),IF(RIGHT(D319,1)="B",1000000000*VALUE(LEFT(D319,LEN(D319)-1)),IF(RIGHT(D319,1)="%",0.01*VALUE(LEFT(D319,LEN(D319)-1)),IF(RIGHT(D319,1)="k",1000*VALUE(LEFT(D319,LEN(D319)-1)),VALUE(SUBSTITUTE(D319,",",""))))))))),"N/A")</f>
        <v/>
      </c>
      <c r="L319">
        <f>IFERROR(IF(TRIM(E319)="-", "N/A", IF(RIGHT(E319,1)=")",IF(RIGHT(E319,2)="T)",-1000000000000*VALUE(MID(E319,2,LEN(E319)-3)),IF(RIGHT(E319,2)="M)",-1000000*VALUE(MID(E319,2,LEN(E319)-3)),IF(RIGHT(E319,2)="B)",-1000000000*VALUE(MID(E319,2,LEN(E319)-3)),IF(RIGHT(E319,2)="k)",-1000*VALUE(MID(E319,2,LEN(E319)-3)),VALUE(SUBSTITUTE(E319,",","")))))),IF(RIGHT(E319,1)="T",1000000000000*VALUE(LEFT(E319,LEN(E319)-1)),IF(RIGHT(E319,1)="M",1000000*VALUE(LEFT(E319,LEN(E319)-1)),IF(RIGHT(E319,1)="B",1000000000*VALUE(LEFT(E319,LEN(E319)-1)),IF(RIGHT(E319,1)="%",0.01*VALUE(LEFT(E319,LEN(E319)-1)),IF(RIGHT(E319,1)="k",1000*VALUE(LEFT(E319,LEN(E319)-1)),VALUE(SUBSTITUTE(E319,",",""))))))))),"N/A")</f>
        <v/>
      </c>
      <c r="M319">
        <f>IFERROR(IF(TRIM(F319)="-", "N/A", IF(RIGHT(F319,1)=")",IF(RIGHT(F319,2)="T)",-1000000000000*VALUE(MID(F319,2,LEN(F319)-3)),IF(RIGHT(F319,2)="M)",-1000000*VALUE(MID(F319,2,LEN(F319)-3)),IF(RIGHT(F319,2)="B)",-1000000000*VALUE(MID(F319,2,LEN(F319)-3)),IF(RIGHT(F319,2)="k)",-1000*VALUE(MID(F319,2,LEN(F319)-3)),VALUE(SUBSTITUTE(F319,",","")))))),IF(RIGHT(F319,1)="T",1000000000000*VALUE(LEFT(F319,LEN(F319)-1)),IF(RIGHT(F319,1)="M",1000000*VALUE(LEFT(F319,LEN(F319)-1)),IF(RIGHT(F319,1)="B",1000000000*VALUE(LEFT(F319,LEN(F319)-1)),IF(RIGHT(F319,1)="%",0.01*VALUE(LEFT(F319,LEN(F319)-1)),IF(RIGHT(F319,1)="k",1000*VALUE(LEFT(F319,LEN(F319)-1)),VALUE(SUBSTITUTE(F319,",",""))))))))),"N/A")</f>
        <v/>
      </c>
      <c r="N319">
        <f>IFERROR(IF(TRIM(G319)="-", "N/A", IF(RIGHT(G319,1)=")",IF(RIGHT(G319,2)="T)",-1000000000000*VALUE(MID(G319,2,LEN(G319)-3)),IF(RIGHT(G319,2)="M)",-1000000*VALUE(MID(G319,2,LEN(G319)-3)),IF(RIGHT(G319,2)="B)",-1000000000*VALUE(MID(G319,2,LEN(G319)-3)),IF(RIGHT(G319,2)="k)",-1000*VALUE(MID(G319,2,LEN(G319)-3)),VALUE(SUBSTITUTE(G319,",","")))))),IF(RIGHT(G319,1)="T",1000000000000*VALUE(LEFT(G319,LEN(G319)-1)),IF(RIGHT(G319,1)="M",1000000*VALUE(LEFT(G319,LEN(G319)-1)),IF(RIGHT(G319,1)="B",1000000000*VALUE(LEFT(G319,LEN(G319)-1)),IF(RIGHT(G319,1)="%",0.01*VALUE(LEFT(G319,LEN(G319)-1)),IF(RIGHT(G319,1)="k",1000*VALUE(LEFT(G319,LEN(G319)-1)),VALUE(SUBSTITUTE(G319,",",""))))))))),"N/A")</f>
        <v/>
      </c>
      <c r="P319">
        <f>MAX(J319:N319)</f>
        <v/>
      </c>
      <c r="Q319">
        <f>IFERROR(J144+MATCH(P319,J319:N319,0)-1,"")</f>
        <v/>
      </c>
      <c r="R319">
        <f>IF(Q319="","",MIN(J319:N319))</f>
        <v/>
      </c>
      <c r="S319">
        <f>IFERROR(J144+MATCH(R319,J319:N319,0)-1,"")</f>
        <v/>
      </c>
      <c r="T319">
        <f>IFERROR(AVERAGE(J319:N319),"")</f>
        <v/>
      </c>
      <c r="U319">
        <f>IFERROR(STDEV(J319:N319),"")</f>
        <v/>
      </c>
      <c r="V319">
        <f>IFERROR(IF(C319="-","",IF(ISBLANK(B319),"",IF(OR(ISNUMBER(FIND("Growth",B319)),ISNUMBER(FIND("Margin",B319))),"",(J319-T319)/U319))),"")</f>
        <v/>
      </c>
      <c r="W319">
        <f>IFERROR(IF(OR(D319="-",ISBLANK(D319)),"",(K319-T319)/U319),"")</f>
        <v/>
      </c>
      <c r="X319">
        <f>IFERROR(IF(OR(E319="-",ISBLANK(E319)),"",(L319-T319)/U319),"")</f>
        <v/>
      </c>
      <c r="Y319">
        <f>IFERROR(IF(OR(F319="-",ISBLANK(F319)),"",(M319-T319)/U319),"")</f>
        <v/>
      </c>
      <c r="Z319">
        <f>IFERROR(IF(OR(G319="-",ISBLANK(G319)),"",(N319-T319)/U319),"")</f>
        <v/>
      </c>
      <c r="AA319">
        <f>IF(MAX(MAX(V319:Z319),ABS(MIN(V319:Z319)))=ABS(MIN(V319:Z319)),MIN(V319:Z319),MAX(V319:Z319))</f>
        <v/>
      </c>
      <c r="AB319">
        <f>IFERROR(V144+MATCH(AA319,V319:Z319,0)-1,"")</f>
        <v/>
      </c>
      <c r="AC319">
        <f>IF(AB319&lt;&gt;"",IF(S319=AB319,"Low",IF(AB319=Q319,"High","")),"")</f>
        <v/>
      </c>
      <c r="AE319">
        <f>IF(ISNUMBER(MATCH("N/A",J319:N319,0)),"",IFERROR((5 * SUMPRODUCT(J144:N144,J319:N319) - PRODUCT(SUM(J144:N144),SUM(J319:N319))) / ((5 * SUM((J144^2)+(K144^2)+(L144^2)+(M144^2)+(N144^2))) - SUM(J144:N144)^2),""))</f>
        <v/>
      </c>
      <c r="AF319">
        <f>IFERROR(CORREL(J144:N144,J319:N319),"")</f>
        <v/>
      </c>
      <c r="AZ319">
        <f>IF(Q319=S319,0,1)</f>
        <v/>
      </c>
      <c r="BA319">
        <f>IF(AZ319=1,IF(Q319="","",IF(Q319=N144,"Yes","No")),"")</f>
        <v/>
      </c>
      <c r="BB319">
        <f>IF(BA319="Yes",P319,"")</f>
        <v/>
      </c>
      <c r="BC319">
        <f>IF(AZ319=1,IF(S319="","",IF(S319=N144,"Yes","No")),"")</f>
        <v/>
      </c>
      <c r="BD319">
        <f>IF(BC319="Yes",R319,"")</f>
        <v/>
      </c>
      <c r="BE319">
        <f>IFERROR(IF(SIGN(AE319)=1,"Increasing",IF(SIGN(AE319)=-1,"Decreasing","")),"")</f>
        <v/>
      </c>
      <c r="BF319">
        <f>IF(OR(AND(BE319="Increasing",BA319="Yes"),AND(BE319="Decreasing",BC319="Yes")),"Yes","No")</f>
        <v/>
      </c>
      <c r="BG319">
        <f>IF(I319="pos_trend","Yes","No")</f>
        <v/>
      </c>
      <c r="BH319">
        <f>IF(AF319&lt;&gt;"",IF(ABS(AF319)&gt;0.8,"Yes","No"),"")</f>
        <v/>
      </c>
    </row>
    <row r="320" spans="1:60">
      <c r="I320">
        <f>IF(AND(K320&gt; J320, L320&gt; K320, M320&gt; L320, N320&gt; M320), "pos_trend", IF(AND(K320&lt; J320, L320&lt; K320, M320&lt; L320, N320&lt; M320), "neg_trend", "N/A"))</f>
        <v/>
      </c>
      <c r="J320">
        <f>IFERROR(IF(TRIM(C320)="-", "N/A", IF(RIGHT(C320,1)=")",IF(RIGHT(C320,2)="T)",-1000000000000*VALUE(MID(C320,2,LEN(C320)-3)),IF(RIGHT(C320,2)="M)",-1000000*VALUE(MID(C320,2,LEN(C320)-3)),IF(RIGHT(C320,2)="B)",-1000000000*VALUE(MID(C320,2,LEN(C320)-3)),IF(RIGHT(C320,2)="k)",-1000*VALUE(MID(C320,2,LEN(C320)-3)),VALUE(SUBSTITUTE(C320,",","")))))),IF(RIGHT(C320,1)="T",1000000000000*VALUE(LEFT(C320,LEN(C320)-1)),IF(RIGHT(C320,1)="M",1000000*VALUE(LEFT(C320,LEN(C320)-1)),IF(RIGHT(C320,1)="B",1000000000*VALUE(LEFT(C320,LEN(C320)-1)),IF(RIGHT(C320,1)="%",0.01*VALUE(LEFT(C320,LEN(C320)-1)),IF(RIGHT(C320,1)="k",1000*VALUE(LEFT(C320,LEN(C320)-1)),VALUE(SUBSTITUTE(C320,",",""))))))))),"N/A")</f>
        <v/>
      </c>
      <c r="K320">
        <f>IFERROR(IF(TRIM(D320)="-", "N/A", IF(RIGHT(D320,1)=")",IF(RIGHT(D320,2)="T)",-1000000000000*VALUE(MID(D320,2,LEN(D320)-3)),IF(RIGHT(D320,2)="M)",-1000000*VALUE(MID(D320,2,LEN(D320)-3)),IF(RIGHT(D320,2)="B)",-1000000000*VALUE(MID(D320,2,LEN(D320)-3)),IF(RIGHT(D320,2)="k)",-1000*VALUE(MID(D320,2,LEN(D320)-3)),VALUE(SUBSTITUTE(D320,",","")))))),IF(RIGHT(D320,1)="T",1000000000000*VALUE(LEFT(D320,LEN(D320)-1)),IF(RIGHT(D320,1)="M",1000000*VALUE(LEFT(D320,LEN(D320)-1)),IF(RIGHT(D320,1)="B",1000000000*VALUE(LEFT(D320,LEN(D320)-1)),IF(RIGHT(D320,1)="%",0.01*VALUE(LEFT(D320,LEN(D320)-1)),IF(RIGHT(D320,1)="k",1000*VALUE(LEFT(D320,LEN(D320)-1)),VALUE(SUBSTITUTE(D320,",",""))))))))),"N/A")</f>
        <v/>
      </c>
      <c r="L320">
        <f>IFERROR(IF(TRIM(E320)="-", "N/A", IF(RIGHT(E320,1)=")",IF(RIGHT(E320,2)="T)",-1000000000000*VALUE(MID(E320,2,LEN(E320)-3)),IF(RIGHT(E320,2)="M)",-1000000*VALUE(MID(E320,2,LEN(E320)-3)),IF(RIGHT(E320,2)="B)",-1000000000*VALUE(MID(E320,2,LEN(E320)-3)),IF(RIGHT(E320,2)="k)",-1000*VALUE(MID(E320,2,LEN(E320)-3)),VALUE(SUBSTITUTE(E320,",","")))))),IF(RIGHT(E320,1)="T",1000000000000*VALUE(LEFT(E320,LEN(E320)-1)),IF(RIGHT(E320,1)="M",1000000*VALUE(LEFT(E320,LEN(E320)-1)),IF(RIGHT(E320,1)="B",1000000000*VALUE(LEFT(E320,LEN(E320)-1)),IF(RIGHT(E320,1)="%",0.01*VALUE(LEFT(E320,LEN(E320)-1)),IF(RIGHT(E320,1)="k",1000*VALUE(LEFT(E320,LEN(E320)-1)),VALUE(SUBSTITUTE(E320,",",""))))))))),"N/A")</f>
        <v/>
      </c>
      <c r="M320">
        <f>IFERROR(IF(TRIM(F320)="-", "N/A", IF(RIGHT(F320,1)=")",IF(RIGHT(F320,2)="T)",-1000000000000*VALUE(MID(F320,2,LEN(F320)-3)),IF(RIGHT(F320,2)="M)",-1000000*VALUE(MID(F320,2,LEN(F320)-3)),IF(RIGHT(F320,2)="B)",-1000000000*VALUE(MID(F320,2,LEN(F320)-3)),IF(RIGHT(F320,2)="k)",-1000*VALUE(MID(F320,2,LEN(F320)-3)),VALUE(SUBSTITUTE(F320,",","")))))),IF(RIGHT(F320,1)="T",1000000000000*VALUE(LEFT(F320,LEN(F320)-1)),IF(RIGHT(F320,1)="M",1000000*VALUE(LEFT(F320,LEN(F320)-1)),IF(RIGHT(F320,1)="B",1000000000*VALUE(LEFT(F320,LEN(F320)-1)),IF(RIGHT(F320,1)="%",0.01*VALUE(LEFT(F320,LEN(F320)-1)),IF(RIGHT(F320,1)="k",1000*VALUE(LEFT(F320,LEN(F320)-1)),VALUE(SUBSTITUTE(F320,",",""))))))))),"N/A")</f>
        <v/>
      </c>
      <c r="N320">
        <f>IFERROR(IF(TRIM(G320)="-", "N/A", IF(RIGHT(G320,1)=")",IF(RIGHT(G320,2)="T)",-1000000000000*VALUE(MID(G320,2,LEN(G320)-3)),IF(RIGHT(G320,2)="M)",-1000000*VALUE(MID(G320,2,LEN(G320)-3)),IF(RIGHT(G320,2)="B)",-1000000000*VALUE(MID(G320,2,LEN(G320)-3)),IF(RIGHT(G320,2)="k)",-1000*VALUE(MID(G320,2,LEN(G320)-3)),VALUE(SUBSTITUTE(G320,",","")))))),IF(RIGHT(G320,1)="T",1000000000000*VALUE(LEFT(G320,LEN(G320)-1)),IF(RIGHT(G320,1)="M",1000000*VALUE(LEFT(G320,LEN(G320)-1)),IF(RIGHT(G320,1)="B",1000000000*VALUE(LEFT(G320,LEN(G320)-1)),IF(RIGHT(G320,1)="%",0.01*VALUE(LEFT(G320,LEN(G320)-1)),IF(RIGHT(G320,1)="k",1000*VALUE(LEFT(G320,LEN(G320)-1)),VALUE(SUBSTITUTE(G320,",",""))))))))),"N/A")</f>
        <v/>
      </c>
      <c r="P320">
        <f>MAX(J320:N320)</f>
        <v/>
      </c>
      <c r="Q320">
        <f>IFERROR(J144+MATCH(P320,J320:N320,0)-1,"")</f>
        <v/>
      </c>
      <c r="R320">
        <f>IF(Q320="","",MIN(J320:N320))</f>
        <v/>
      </c>
      <c r="S320">
        <f>IFERROR(J144+MATCH(R320,J320:N320,0)-1,"")</f>
        <v/>
      </c>
      <c r="T320">
        <f>IFERROR(AVERAGE(J320:N320),"")</f>
        <v/>
      </c>
      <c r="U320">
        <f>IFERROR(STDEV(J320:N320),"")</f>
        <v/>
      </c>
      <c r="V320">
        <f>IFERROR(IF(C320="-","",IF(ISBLANK(B320),"",IF(OR(ISNUMBER(FIND("Growth",B320)),ISNUMBER(FIND("Margin",B320))),"",(J320-T320)/U320))),"")</f>
        <v/>
      </c>
      <c r="W320">
        <f>IFERROR(IF(OR(D320="-",ISBLANK(D320)),"",(K320-T320)/U320),"")</f>
        <v/>
      </c>
      <c r="X320">
        <f>IFERROR(IF(OR(E320="-",ISBLANK(E320)),"",(L320-T320)/U320),"")</f>
        <v/>
      </c>
      <c r="Y320">
        <f>IFERROR(IF(OR(F320="-",ISBLANK(F320)),"",(M320-T320)/U320),"")</f>
        <v/>
      </c>
      <c r="Z320">
        <f>IFERROR(IF(OR(G320="-",ISBLANK(G320)),"",(N320-T320)/U320),"")</f>
        <v/>
      </c>
      <c r="AA320">
        <f>IF(MAX(MAX(V320:Z320),ABS(MIN(V320:Z320)))=ABS(MIN(V320:Z320)),MIN(V320:Z320),MAX(V320:Z320))</f>
        <v/>
      </c>
      <c r="AB320">
        <f>IFERROR(V144+MATCH(AA320,V320:Z320,0)-1,"")</f>
        <v/>
      </c>
      <c r="AC320">
        <f>IF(AB320&lt;&gt;"",IF(S320=AB320,"Low",IF(AB320=Q320,"High","")),"")</f>
        <v/>
      </c>
      <c r="AE320">
        <f>IF(ISNUMBER(MATCH("N/A",J320:N320,0)),"",IFERROR((5 * SUMPRODUCT(J144:N144,J320:N320) - PRODUCT(SUM(J144:N144),SUM(J320:N320))) / ((5 * SUM((J144^2)+(K144^2)+(L144^2)+(M144^2)+(N144^2))) - SUM(J144:N144)^2),""))</f>
        <v/>
      </c>
      <c r="AF320">
        <f>IFERROR(CORREL(J144:N144,J320:N320),"")</f>
        <v/>
      </c>
      <c r="AZ320">
        <f>IF(Q320=S320,0,1)</f>
        <v/>
      </c>
      <c r="BA320">
        <f>IF(AZ320=1,IF(Q320="","",IF(Q320=N144,"Yes","No")),"")</f>
        <v/>
      </c>
      <c r="BB320">
        <f>IF(BA320="Yes",P320,"")</f>
        <v/>
      </c>
      <c r="BC320">
        <f>IF(AZ320=1,IF(S320="","",IF(S320=N144,"Yes","No")),"")</f>
        <v/>
      </c>
      <c r="BD320">
        <f>IF(BC320="Yes",R320,"")</f>
        <v/>
      </c>
      <c r="BE320">
        <f>IFERROR(IF(SIGN(AE320)=1,"Increasing",IF(SIGN(AE320)=-1,"Decreasing","")),"")</f>
        <v/>
      </c>
      <c r="BF320">
        <f>IF(OR(AND(BE320="Increasing",BA320="Yes"),AND(BE320="Decreasing",BC320="Yes")),"Yes","No")</f>
        <v/>
      </c>
      <c r="BG320">
        <f>IF(I320="pos_trend","Yes","No")</f>
        <v/>
      </c>
      <c r="BH320">
        <f>IF(AF320&lt;&gt;"",IF(ABS(AF320)&gt;0.8,"Yes","No"),"")</f>
        <v/>
      </c>
    </row>
    <row r="321" spans="1:60">
      <c r="I321">
        <f>IF(AND(K321&gt; J321, L321&gt; K321, M321&gt; L321, N321&gt; M321), "pos_trend", IF(AND(K321&lt; J321, L321&lt; K321, M321&lt; L321, N321&lt; M321), "neg_trend", "N/A"))</f>
        <v/>
      </c>
      <c r="J321">
        <f>IFERROR(IF(TRIM(C321)="-", "N/A", IF(RIGHT(C321,1)=")",IF(RIGHT(C321,2)="T)",-1000000000000*VALUE(MID(C321,2,LEN(C321)-3)),IF(RIGHT(C321,2)="M)",-1000000*VALUE(MID(C321,2,LEN(C321)-3)),IF(RIGHT(C321,2)="B)",-1000000000*VALUE(MID(C321,2,LEN(C321)-3)),IF(RIGHT(C321,2)="k)",-1000*VALUE(MID(C321,2,LEN(C321)-3)),VALUE(SUBSTITUTE(C321,",","")))))),IF(RIGHT(C321,1)="T",1000000000000*VALUE(LEFT(C321,LEN(C321)-1)),IF(RIGHT(C321,1)="M",1000000*VALUE(LEFT(C321,LEN(C321)-1)),IF(RIGHT(C321,1)="B",1000000000*VALUE(LEFT(C321,LEN(C321)-1)),IF(RIGHT(C321,1)="%",0.01*VALUE(LEFT(C321,LEN(C321)-1)),IF(RIGHT(C321,1)="k",1000*VALUE(LEFT(C321,LEN(C321)-1)),VALUE(SUBSTITUTE(C321,",",""))))))))),"N/A")</f>
        <v/>
      </c>
      <c r="K321">
        <f>IFERROR(IF(TRIM(D321)="-", "N/A", IF(RIGHT(D321,1)=")",IF(RIGHT(D321,2)="T)",-1000000000000*VALUE(MID(D321,2,LEN(D321)-3)),IF(RIGHT(D321,2)="M)",-1000000*VALUE(MID(D321,2,LEN(D321)-3)),IF(RIGHT(D321,2)="B)",-1000000000*VALUE(MID(D321,2,LEN(D321)-3)),IF(RIGHT(D321,2)="k)",-1000*VALUE(MID(D321,2,LEN(D321)-3)),VALUE(SUBSTITUTE(D321,",","")))))),IF(RIGHT(D321,1)="T",1000000000000*VALUE(LEFT(D321,LEN(D321)-1)),IF(RIGHT(D321,1)="M",1000000*VALUE(LEFT(D321,LEN(D321)-1)),IF(RIGHT(D321,1)="B",1000000000*VALUE(LEFT(D321,LEN(D321)-1)),IF(RIGHT(D321,1)="%",0.01*VALUE(LEFT(D321,LEN(D321)-1)),IF(RIGHT(D321,1)="k",1000*VALUE(LEFT(D321,LEN(D321)-1)),VALUE(SUBSTITUTE(D321,",",""))))))))),"N/A")</f>
        <v/>
      </c>
      <c r="L321">
        <f>IFERROR(IF(TRIM(E321)="-", "N/A", IF(RIGHT(E321,1)=")",IF(RIGHT(E321,2)="T)",-1000000000000*VALUE(MID(E321,2,LEN(E321)-3)),IF(RIGHT(E321,2)="M)",-1000000*VALUE(MID(E321,2,LEN(E321)-3)),IF(RIGHT(E321,2)="B)",-1000000000*VALUE(MID(E321,2,LEN(E321)-3)),IF(RIGHT(E321,2)="k)",-1000*VALUE(MID(E321,2,LEN(E321)-3)),VALUE(SUBSTITUTE(E321,",","")))))),IF(RIGHT(E321,1)="T",1000000000000*VALUE(LEFT(E321,LEN(E321)-1)),IF(RIGHT(E321,1)="M",1000000*VALUE(LEFT(E321,LEN(E321)-1)),IF(RIGHT(E321,1)="B",1000000000*VALUE(LEFT(E321,LEN(E321)-1)),IF(RIGHT(E321,1)="%",0.01*VALUE(LEFT(E321,LEN(E321)-1)),IF(RIGHT(E321,1)="k",1000*VALUE(LEFT(E321,LEN(E321)-1)),VALUE(SUBSTITUTE(E321,",",""))))))))),"N/A")</f>
        <v/>
      </c>
      <c r="M321">
        <f>IFERROR(IF(TRIM(F321)="-", "N/A", IF(RIGHT(F321,1)=")",IF(RIGHT(F321,2)="T)",-1000000000000*VALUE(MID(F321,2,LEN(F321)-3)),IF(RIGHT(F321,2)="M)",-1000000*VALUE(MID(F321,2,LEN(F321)-3)),IF(RIGHT(F321,2)="B)",-1000000000*VALUE(MID(F321,2,LEN(F321)-3)),IF(RIGHT(F321,2)="k)",-1000*VALUE(MID(F321,2,LEN(F321)-3)),VALUE(SUBSTITUTE(F321,",","")))))),IF(RIGHT(F321,1)="T",1000000000000*VALUE(LEFT(F321,LEN(F321)-1)),IF(RIGHT(F321,1)="M",1000000*VALUE(LEFT(F321,LEN(F321)-1)),IF(RIGHT(F321,1)="B",1000000000*VALUE(LEFT(F321,LEN(F321)-1)),IF(RIGHT(F321,1)="%",0.01*VALUE(LEFT(F321,LEN(F321)-1)),IF(RIGHT(F321,1)="k",1000*VALUE(LEFT(F321,LEN(F321)-1)),VALUE(SUBSTITUTE(F321,",",""))))))))),"N/A")</f>
        <v/>
      </c>
      <c r="N321">
        <f>IFERROR(IF(TRIM(G321)="-", "N/A", IF(RIGHT(G321,1)=")",IF(RIGHT(G321,2)="T)",-1000000000000*VALUE(MID(G321,2,LEN(G321)-3)),IF(RIGHT(G321,2)="M)",-1000000*VALUE(MID(G321,2,LEN(G321)-3)),IF(RIGHT(G321,2)="B)",-1000000000*VALUE(MID(G321,2,LEN(G321)-3)),IF(RIGHT(G321,2)="k)",-1000*VALUE(MID(G321,2,LEN(G321)-3)),VALUE(SUBSTITUTE(G321,",","")))))),IF(RIGHT(G321,1)="T",1000000000000*VALUE(LEFT(G321,LEN(G321)-1)),IF(RIGHT(G321,1)="M",1000000*VALUE(LEFT(G321,LEN(G321)-1)),IF(RIGHT(G321,1)="B",1000000000*VALUE(LEFT(G321,LEN(G321)-1)),IF(RIGHT(G321,1)="%",0.01*VALUE(LEFT(G321,LEN(G321)-1)),IF(RIGHT(G321,1)="k",1000*VALUE(LEFT(G321,LEN(G321)-1)),VALUE(SUBSTITUTE(G321,",",""))))))))),"N/A")</f>
        <v/>
      </c>
      <c r="P321">
        <f>MAX(J321:N321)</f>
        <v/>
      </c>
      <c r="Q321">
        <f>IFERROR(J144+MATCH(P321,J321:N321,0)-1,"")</f>
        <v/>
      </c>
      <c r="R321">
        <f>IF(Q321="","",MIN(J321:N321))</f>
        <v/>
      </c>
      <c r="S321">
        <f>IFERROR(J144+MATCH(R321,J321:N321,0)-1,"")</f>
        <v/>
      </c>
      <c r="T321">
        <f>IFERROR(AVERAGE(J321:N321),"")</f>
        <v/>
      </c>
      <c r="U321">
        <f>IFERROR(STDEV(J321:N321),"")</f>
        <v/>
      </c>
      <c r="V321">
        <f>IFERROR(IF(C321="-","",IF(ISBLANK(B321),"",IF(OR(ISNUMBER(FIND("Growth",B321)),ISNUMBER(FIND("Margin",B321))),"",(J321-T321)/U321))),"")</f>
        <v/>
      </c>
      <c r="W321">
        <f>IFERROR(IF(OR(D321="-",ISBLANK(D321)),"",(K321-T321)/U321),"")</f>
        <v/>
      </c>
      <c r="X321">
        <f>IFERROR(IF(OR(E321="-",ISBLANK(E321)),"",(L321-T321)/U321),"")</f>
        <v/>
      </c>
      <c r="Y321">
        <f>IFERROR(IF(OR(F321="-",ISBLANK(F321)),"",(M321-T321)/U321),"")</f>
        <v/>
      </c>
      <c r="Z321">
        <f>IFERROR(IF(OR(G321="-",ISBLANK(G321)),"",(N321-T321)/U321),"")</f>
        <v/>
      </c>
      <c r="AA321">
        <f>IF(MAX(MAX(V321:Z321),ABS(MIN(V321:Z321)))=ABS(MIN(V321:Z321)),MIN(V321:Z321),MAX(V321:Z321))</f>
        <v/>
      </c>
      <c r="AB321">
        <f>IFERROR(V144+MATCH(AA321,V321:Z321,0)-1,"")</f>
        <v/>
      </c>
      <c r="AC321">
        <f>IF(AB321&lt;&gt;"",IF(S321=AB321,"Low",IF(AB321=Q321,"High","")),"")</f>
        <v/>
      </c>
      <c r="AE321">
        <f>IF(ISNUMBER(MATCH("N/A",J321:N321,0)),"",IFERROR((5 * SUMPRODUCT(J144:N144,J321:N321) - PRODUCT(SUM(J144:N144),SUM(J321:N321))) / ((5 * SUM((J144^2)+(K144^2)+(L144^2)+(M144^2)+(N144^2))) - SUM(J144:N144)^2),""))</f>
        <v/>
      </c>
      <c r="AF321">
        <f>IFERROR(CORREL(J144:N144,J321:N321),"")</f>
        <v/>
      </c>
      <c r="AZ321">
        <f>IF(Q321=S321,0,1)</f>
        <v/>
      </c>
      <c r="BA321">
        <f>IF(AZ321=1,IF(Q321="","",IF(Q321=N144,"Yes","No")),"")</f>
        <v/>
      </c>
      <c r="BB321">
        <f>IF(BA321="Yes",P321,"")</f>
        <v/>
      </c>
      <c r="BC321">
        <f>IF(AZ321=1,IF(S321="","",IF(S321=N144,"Yes","No")),"")</f>
        <v/>
      </c>
      <c r="BD321">
        <f>IF(BC321="Yes",R321,"")</f>
        <v/>
      </c>
      <c r="BE321">
        <f>IFERROR(IF(SIGN(AE321)=1,"Increasing",IF(SIGN(AE321)=-1,"Decreasing","")),"")</f>
        <v/>
      </c>
      <c r="BF321">
        <f>IF(OR(AND(BE321="Increasing",BA321="Yes"),AND(BE321="Decreasing",BC321="Yes")),"Yes","No")</f>
        <v/>
      </c>
      <c r="BG321">
        <f>IF(I321="pos_trend","Yes","No")</f>
        <v/>
      </c>
      <c r="BH321">
        <f>IF(AF321&lt;&gt;"",IF(ABS(AF321)&gt;0.8,"Yes","No"),"")</f>
        <v/>
      </c>
    </row>
    <row r="322" spans="1:60">
      <c r="I322">
        <f>IF(AND(K322&gt; J322, L322&gt; K322, M322&gt; L322, N322&gt; M322), "pos_trend", IF(AND(K322&lt; J322, L322&lt; K322, M322&lt; L322, N322&lt; M322), "neg_trend", "N/A"))</f>
        <v/>
      </c>
      <c r="J322">
        <f>IFERROR(IF(TRIM(C322)="-", "N/A", IF(RIGHT(C322,1)=")",IF(RIGHT(C322,2)="T)",-1000000000000*VALUE(MID(C322,2,LEN(C322)-3)),IF(RIGHT(C322,2)="M)",-1000000*VALUE(MID(C322,2,LEN(C322)-3)),IF(RIGHT(C322,2)="B)",-1000000000*VALUE(MID(C322,2,LEN(C322)-3)),IF(RIGHT(C322,2)="k)",-1000*VALUE(MID(C322,2,LEN(C322)-3)),VALUE(SUBSTITUTE(C322,",","")))))),IF(RIGHT(C322,1)="T",1000000000000*VALUE(LEFT(C322,LEN(C322)-1)),IF(RIGHT(C322,1)="M",1000000*VALUE(LEFT(C322,LEN(C322)-1)),IF(RIGHT(C322,1)="B",1000000000*VALUE(LEFT(C322,LEN(C322)-1)),IF(RIGHT(C322,1)="%",0.01*VALUE(LEFT(C322,LEN(C322)-1)),IF(RIGHT(C322,1)="k",1000*VALUE(LEFT(C322,LEN(C322)-1)),VALUE(SUBSTITUTE(C322,",",""))))))))),"N/A")</f>
        <v/>
      </c>
      <c r="K322">
        <f>IFERROR(IF(TRIM(D322)="-", "N/A", IF(RIGHT(D322,1)=")",IF(RIGHT(D322,2)="T)",-1000000000000*VALUE(MID(D322,2,LEN(D322)-3)),IF(RIGHT(D322,2)="M)",-1000000*VALUE(MID(D322,2,LEN(D322)-3)),IF(RIGHT(D322,2)="B)",-1000000000*VALUE(MID(D322,2,LEN(D322)-3)),IF(RIGHT(D322,2)="k)",-1000*VALUE(MID(D322,2,LEN(D322)-3)),VALUE(SUBSTITUTE(D322,",","")))))),IF(RIGHT(D322,1)="T",1000000000000*VALUE(LEFT(D322,LEN(D322)-1)),IF(RIGHT(D322,1)="M",1000000*VALUE(LEFT(D322,LEN(D322)-1)),IF(RIGHT(D322,1)="B",1000000000*VALUE(LEFT(D322,LEN(D322)-1)),IF(RIGHT(D322,1)="%",0.01*VALUE(LEFT(D322,LEN(D322)-1)),IF(RIGHT(D322,1)="k",1000*VALUE(LEFT(D322,LEN(D322)-1)),VALUE(SUBSTITUTE(D322,",",""))))))))),"N/A")</f>
        <v/>
      </c>
      <c r="L322">
        <f>IFERROR(IF(TRIM(E322)="-", "N/A", IF(RIGHT(E322,1)=")",IF(RIGHT(E322,2)="T)",-1000000000000*VALUE(MID(E322,2,LEN(E322)-3)),IF(RIGHT(E322,2)="M)",-1000000*VALUE(MID(E322,2,LEN(E322)-3)),IF(RIGHT(E322,2)="B)",-1000000000*VALUE(MID(E322,2,LEN(E322)-3)),IF(RIGHT(E322,2)="k)",-1000*VALUE(MID(E322,2,LEN(E322)-3)),VALUE(SUBSTITUTE(E322,",","")))))),IF(RIGHT(E322,1)="T",1000000000000*VALUE(LEFT(E322,LEN(E322)-1)),IF(RIGHT(E322,1)="M",1000000*VALUE(LEFT(E322,LEN(E322)-1)),IF(RIGHT(E322,1)="B",1000000000*VALUE(LEFT(E322,LEN(E322)-1)),IF(RIGHT(E322,1)="%",0.01*VALUE(LEFT(E322,LEN(E322)-1)),IF(RIGHT(E322,1)="k",1000*VALUE(LEFT(E322,LEN(E322)-1)),VALUE(SUBSTITUTE(E322,",",""))))))))),"N/A")</f>
        <v/>
      </c>
      <c r="M322">
        <f>IFERROR(IF(TRIM(F322)="-", "N/A", IF(RIGHT(F322,1)=")",IF(RIGHT(F322,2)="T)",-1000000000000*VALUE(MID(F322,2,LEN(F322)-3)),IF(RIGHT(F322,2)="M)",-1000000*VALUE(MID(F322,2,LEN(F322)-3)),IF(RIGHT(F322,2)="B)",-1000000000*VALUE(MID(F322,2,LEN(F322)-3)),IF(RIGHT(F322,2)="k)",-1000*VALUE(MID(F322,2,LEN(F322)-3)),VALUE(SUBSTITUTE(F322,",","")))))),IF(RIGHT(F322,1)="T",1000000000000*VALUE(LEFT(F322,LEN(F322)-1)),IF(RIGHT(F322,1)="M",1000000*VALUE(LEFT(F322,LEN(F322)-1)),IF(RIGHT(F322,1)="B",1000000000*VALUE(LEFT(F322,LEN(F322)-1)),IF(RIGHT(F322,1)="%",0.01*VALUE(LEFT(F322,LEN(F322)-1)),IF(RIGHT(F322,1)="k",1000*VALUE(LEFT(F322,LEN(F322)-1)),VALUE(SUBSTITUTE(F322,",",""))))))))),"N/A")</f>
        <v/>
      </c>
      <c r="N322">
        <f>IFERROR(IF(TRIM(G322)="-", "N/A", IF(RIGHT(G322,1)=")",IF(RIGHT(G322,2)="T)",-1000000000000*VALUE(MID(G322,2,LEN(G322)-3)),IF(RIGHT(G322,2)="M)",-1000000*VALUE(MID(G322,2,LEN(G322)-3)),IF(RIGHT(G322,2)="B)",-1000000000*VALUE(MID(G322,2,LEN(G322)-3)),IF(RIGHT(G322,2)="k)",-1000*VALUE(MID(G322,2,LEN(G322)-3)),VALUE(SUBSTITUTE(G322,",","")))))),IF(RIGHT(G322,1)="T",1000000000000*VALUE(LEFT(G322,LEN(G322)-1)),IF(RIGHT(G322,1)="M",1000000*VALUE(LEFT(G322,LEN(G322)-1)),IF(RIGHT(G322,1)="B",1000000000*VALUE(LEFT(G322,LEN(G322)-1)),IF(RIGHT(G322,1)="%",0.01*VALUE(LEFT(G322,LEN(G322)-1)),IF(RIGHT(G322,1)="k",1000*VALUE(LEFT(G322,LEN(G322)-1)),VALUE(SUBSTITUTE(G322,",",""))))))))),"N/A")</f>
        <v/>
      </c>
      <c r="P322">
        <f>MAX(J322:N322)</f>
        <v/>
      </c>
      <c r="Q322">
        <f>IFERROR(J144+MATCH(P322,J322:N322,0)-1,"")</f>
        <v/>
      </c>
      <c r="R322">
        <f>IF(Q322="","",MIN(J322:N322))</f>
        <v/>
      </c>
      <c r="S322">
        <f>IFERROR(J144+MATCH(R322,J322:N322,0)-1,"")</f>
        <v/>
      </c>
      <c r="T322">
        <f>IFERROR(AVERAGE(J322:N322),"")</f>
        <v/>
      </c>
      <c r="U322">
        <f>IFERROR(STDEV(J322:N322),"")</f>
        <v/>
      </c>
      <c r="V322">
        <f>IFERROR(IF(C322="-","",IF(ISBLANK(B322),"",IF(OR(ISNUMBER(FIND("Growth",B322)),ISNUMBER(FIND("Margin",B322))),"",(J322-T322)/U322))),"")</f>
        <v/>
      </c>
      <c r="W322">
        <f>IFERROR(IF(OR(D322="-",ISBLANK(D322)),"",(K322-T322)/U322),"")</f>
        <v/>
      </c>
      <c r="X322">
        <f>IFERROR(IF(OR(E322="-",ISBLANK(E322)),"",(L322-T322)/U322),"")</f>
        <v/>
      </c>
      <c r="Y322">
        <f>IFERROR(IF(OR(F322="-",ISBLANK(F322)),"",(M322-T322)/U322),"")</f>
        <v/>
      </c>
      <c r="Z322">
        <f>IFERROR(IF(OR(G322="-",ISBLANK(G322)),"",(N322-T322)/U322),"")</f>
        <v/>
      </c>
      <c r="AA322">
        <f>IF(MAX(MAX(V322:Z322),ABS(MIN(V322:Z322)))=ABS(MIN(V322:Z322)),MIN(V322:Z322),MAX(V322:Z322))</f>
        <v/>
      </c>
      <c r="AB322">
        <f>IFERROR(V144+MATCH(AA322,V322:Z322,0)-1,"")</f>
        <v/>
      </c>
      <c r="AC322">
        <f>IF(AB322&lt;&gt;"",IF(S322=AB322,"Low",IF(AB322=Q322,"High","")),"")</f>
        <v/>
      </c>
      <c r="AE322">
        <f>IF(ISNUMBER(MATCH("N/A",J322:N322,0)),"",IFERROR((5 * SUMPRODUCT(J144:N144,J322:N322) - PRODUCT(SUM(J144:N144),SUM(J322:N322))) / ((5 * SUM((J144^2)+(K144^2)+(L144^2)+(M144^2)+(N144^2))) - SUM(J144:N144)^2),""))</f>
        <v/>
      </c>
      <c r="AF322">
        <f>IFERROR(CORREL(J144:N144,J322:N322),"")</f>
        <v/>
      </c>
      <c r="AZ322">
        <f>IF(Q322=S322,0,1)</f>
        <v/>
      </c>
      <c r="BA322">
        <f>IF(AZ322=1,IF(Q322="","",IF(Q322=N144,"Yes","No")),"")</f>
        <v/>
      </c>
      <c r="BB322">
        <f>IF(BA322="Yes",P322,"")</f>
        <v/>
      </c>
      <c r="BC322">
        <f>IF(AZ322=1,IF(S322="","",IF(S322=N144,"Yes","No")),"")</f>
        <v/>
      </c>
      <c r="BD322">
        <f>IF(BC322="Yes",R322,"")</f>
        <v/>
      </c>
      <c r="BE322">
        <f>IFERROR(IF(SIGN(AE322)=1,"Increasing",IF(SIGN(AE322)=-1,"Decreasing","")),"")</f>
        <v/>
      </c>
      <c r="BF322">
        <f>IF(OR(AND(BE322="Increasing",BA322="Yes"),AND(BE322="Decreasing",BC322="Yes")),"Yes","No")</f>
        <v/>
      </c>
      <c r="BG322">
        <f>IF(I322="pos_trend","Yes","No")</f>
        <v/>
      </c>
      <c r="BH322">
        <f>IF(AF322&lt;&gt;"",IF(ABS(AF322)&gt;0.8,"Yes","No"),"")</f>
        <v/>
      </c>
    </row>
    <row r="323" spans="1:60">
      <c r="I323">
        <f>IF(AND(K323&gt; J323, L323&gt; K323, M323&gt; L323, N323&gt; M323), "pos_trend", IF(AND(K323&lt; J323, L323&lt; K323, M323&lt; L323, N323&lt; M323), "neg_trend", "N/A"))</f>
        <v/>
      </c>
      <c r="J323">
        <f>IFERROR(IF(TRIM(C323)="-", "N/A", IF(RIGHT(C323,1)=")",IF(RIGHT(C323,2)="T)",-1000000000000*VALUE(MID(C323,2,LEN(C323)-3)),IF(RIGHT(C323,2)="M)",-1000000*VALUE(MID(C323,2,LEN(C323)-3)),IF(RIGHT(C323,2)="B)",-1000000000*VALUE(MID(C323,2,LEN(C323)-3)),IF(RIGHT(C323,2)="k)",-1000*VALUE(MID(C323,2,LEN(C323)-3)),VALUE(SUBSTITUTE(C323,",","")))))),IF(RIGHT(C323,1)="T",1000000000000*VALUE(LEFT(C323,LEN(C323)-1)),IF(RIGHT(C323,1)="M",1000000*VALUE(LEFT(C323,LEN(C323)-1)),IF(RIGHT(C323,1)="B",1000000000*VALUE(LEFT(C323,LEN(C323)-1)),IF(RIGHT(C323,1)="%",0.01*VALUE(LEFT(C323,LEN(C323)-1)),IF(RIGHT(C323,1)="k",1000*VALUE(LEFT(C323,LEN(C323)-1)),VALUE(SUBSTITUTE(C323,",",""))))))))),"N/A")</f>
        <v/>
      </c>
      <c r="K323">
        <f>IFERROR(IF(TRIM(D323)="-", "N/A", IF(RIGHT(D323,1)=")",IF(RIGHT(D323,2)="T)",-1000000000000*VALUE(MID(D323,2,LEN(D323)-3)),IF(RIGHT(D323,2)="M)",-1000000*VALUE(MID(D323,2,LEN(D323)-3)),IF(RIGHT(D323,2)="B)",-1000000000*VALUE(MID(D323,2,LEN(D323)-3)),IF(RIGHT(D323,2)="k)",-1000*VALUE(MID(D323,2,LEN(D323)-3)),VALUE(SUBSTITUTE(D323,",","")))))),IF(RIGHT(D323,1)="T",1000000000000*VALUE(LEFT(D323,LEN(D323)-1)),IF(RIGHT(D323,1)="M",1000000*VALUE(LEFT(D323,LEN(D323)-1)),IF(RIGHT(D323,1)="B",1000000000*VALUE(LEFT(D323,LEN(D323)-1)),IF(RIGHT(D323,1)="%",0.01*VALUE(LEFT(D323,LEN(D323)-1)),IF(RIGHT(D323,1)="k",1000*VALUE(LEFT(D323,LEN(D323)-1)),VALUE(SUBSTITUTE(D323,",",""))))))))),"N/A")</f>
        <v/>
      </c>
      <c r="L323">
        <f>IFERROR(IF(TRIM(E323)="-", "N/A", IF(RIGHT(E323,1)=")",IF(RIGHT(E323,2)="T)",-1000000000000*VALUE(MID(E323,2,LEN(E323)-3)),IF(RIGHT(E323,2)="M)",-1000000*VALUE(MID(E323,2,LEN(E323)-3)),IF(RIGHT(E323,2)="B)",-1000000000*VALUE(MID(E323,2,LEN(E323)-3)),IF(RIGHT(E323,2)="k)",-1000*VALUE(MID(E323,2,LEN(E323)-3)),VALUE(SUBSTITUTE(E323,",","")))))),IF(RIGHT(E323,1)="T",1000000000000*VALUE(LEFT(E323,LEN(E323)-1)),IF(RIGHT(E323,1)="M",1000000*VALUE(LEFT(E323,LEN(E323)-1)),IF(RIGHT(E323,1)="B",1000000000*VALUE(LEFT(E323,LEN(E323)-1)),IF(RIGHT(E323,1)="%",0.01*VALUE(LEFT(E323,LEN(E323)-1)),IF(RIGHT(E323,1)="k",1000*VALUE(LEFT(E323,LEN(E323)-1)),VALUE(SUBSTITUTE(E323,",",""))))))))),"N/A")</f>
        <v/>
      </c>
      <c r="M323">
        <f>IFERROR(IF(TRIM(F323)="-", "N/A", IF(RIGHT(F323,1)=")",IF(RIGHT(F323,2)="T)",-1000000000000*VALUE(MID(F323,2,LEN(F323)-3)),IF(RIGHT(F323,2)="M)",-1000000*VALUE(MID(F323,2,LEN(F323)-3)),IF(RIGHT(F323,2)="B)",-1000000000*VALUE(MID(F323,2,LEN(F323)-3)),IF(RIGHT(F323,2)="k)",-1000*VALUE(MID(F323,2,LEN(F323)-3)),VALUE(SUBSTITUTE(F323,",","")))))),IF(RIGHT(F323,1)="T",1000000000000*VALUE(LEFT(F323,LEN(F323)-1)),IF(RIGHT(F323,1)="M",1000000*VALUE(LEFT(F323,LEN(F323)-1)),IF(RIGHT(F323,1)="B",1000000000*VALUE(LEFT(F323,LEN(F323)-1)),IF(RIGHT(F323,1)="%",0.01*VALUE(LEFT(F323,LEN(F323)-1)),IF(RIGHT(F323,1)="k",1000*VALUE(LEFT(F323,LEN(F323)-1)),VALUE(SUBSTITUTE(F323,",",""))))))))),"N/A")</f>
        <v/>
      </c>
      <c r="N323">
        <f>IFERROR(IF(TRIM(G323)="-", "N/A", IF(RIGHT(G323,1)=")",IF(RIGHT(G323,2)="T)",-1000000000000*VALUE(MID(G323,2,LEN(G323)-3)),IF(RIGHT(G323,2)="M)",-1000000*VALUE(MID(G323,2,LEN(G323)-3)),IF(RIGHT(G323,2)="B)",-1000000000*VALUE(MID(G323,2,LEN(G323)-3)),IF(RIGHT(G323,2)="k)",-1000*VALUE(MID(G323,2,LEN(G323)-3)),VALUE(SUBSTITUTE(G323,",","")))))),IF(RIGHT(G323,1)="T",1000000000000*VALUE(LEFT(G323,LEN(G323)-1)),IF(RIGHT(G323,1)="M",1000000*VALUE(LEFT(G323,LEN(G323)-1)),IF(RIGHT(G323,1)="B",1000000000*VALUE(LEFT(G323,LEN(G323)-1)),IF(RIGHT(G323,1)="%",0.01*VALUE(LEFT(G323,LEN(G323)-1)),IF(RIGHT(G323,1)="k",1000*VALUE(LEFT(G323,LEN(G323)-1)),VALUE(SUBSTITUTE(G323,",",""))))))))),"N/A")</f>
        <v/>
      </c>
      <c r="P323">
        <f>MAX(J323:N323)</f>
        <v/>
      </c>
      <c r="Q323">
        <f>IFERROR(J144+MATCH(P323,J323:N323,0)-1,"")</f>
        <v/>
      </c>
      <c r="R323">
        <f>IF(Q323="","",MIN(J323:N323))</f>
        <v/>
      </c>
      <c r="S323">
        <f>IFERROR(J144+MATCH(R323,J323:N323,0)-1,"")</f>
        <v/>
      </c>
      <c r="T323">
        <f>IFERROR(AVERAGE(J323:N323),"")</f>
        <v/>
      </c>
      <c r="U323">
        <f>IFERROR(STDEV(J323:N323),"")</f>
        <v/>
      </c>
      <c r="V323">
        <f>IFERROR(IF(C323="-","",IF(ISBLANK(B323),"",IF(OR(ISNUMBER(FIND("Growth",B323)),ISNUMBER(FIND("Margin",B323))),"",(J323-T323)/U323))),"")</f>
        <v/>
      </c>
      <c r="W323">
        <f>IFERROR(IF(OR(D323="-",ISBLANK(D323)),"",(K323-T323)/U323),"")</f>
        <v/>
      </c>
      <c r="X323">
        <f>IFERROR(IF(OR(E323="-",ISBLANK(E323)),"",(L323-T323)/U323),"")</f>
        <v/>
      </c>
      <c r="Y323">
        <f>IFERROR(IF(OR(F323="-",ISBLANK(F323)),"",(M323-T323)/U323),"")</f>
        <v/>
      </c>
      <c r="Z323">
        <f>IFERROR(IF(OR(G323="-",ISBLANK(G323)),"",(N323-T323)/U323),"")</f>
        <v/>
      </c>
      <c r="AA323">
        <f>IF(MAX(MAX(V323:Z323),ABS(MIN(V323:Z323)))=ABS(MIN(V323:Z323)),MIN(V323:Z323),MAX(V323:Z323))</f>
        <v/>
      </c>
      <c r="AB323">
        <f>IFERROR(V144+MATCH(AA323,V323:Z323,0)-1,"")</f>
        <v/>
      </c>
      <c r="AC323">
        <f>IF(AB323&lt;&gt;"",IF(S323=AB323,"Low",IF(AB323=Q323,"High","")),"")</f>
        <v/>
      </c>
      <c r="AE323">
        <f>IF(ISNUMBER(MATCH("N/A",J323:N323,0)),"",IFERROR((5 * SUMPRODUCT(J144:N144,J323:N323) - PRODUCT(SUM(J144:N144),SUM(J323:N323))) / ((5 * SUM((J144^2)+(K144^2)+(L144^2)+(M144^2)+(N144^2))) - SUM(J144:N144)^2),""))</f>
        <v/>
      </c>
      <c r="AF323">
        <f>IFERROR(CORREL(J144:N144,J323:N323),"")</f>
        <v/>
      </c>
      <c r="AZ323">
        <f>IF(Q323=S323,0,1)</f>
        <v/>
      </c>
      <c r="BA323">
        <f>IF(AZ323=1,IF(Q323="","",IF(Q323=N144,"Yes","No")),"")</f>
        <v/>
      </c>
      <c r="BB323">
        <f>IF(BA323="Yes",P323,"")</f>
        <v/>
      </c>
      <c r="BC323">
        <f>IF(AZ323=1,IF(S323="","",IF(S323=N144,"Yes","No")),"")</f>
        <v/>
      </c>
      <c r="BD323">
        <f>IF(BC323="Yes",R323,"")</f>
        <v/>
      </c>
      <c r="BE323">
        <f>IFERROR(IF(SIGN(AE323)=1,"Increasing",IF(SIGN(AE323)=-1,"Decreasing","")),"")</f>
        <v/>
      </c>
      <c r="BF323">
        <f>IF(OR(AND(BE323="Increasing",BA323="Yes"),AND(BE323="Decreasing",BC323="Yes")),"Yes","No")</f>
        <v/>
      </c>
      <c r="BG323">
        <f>IF(I323="pos_trend","Yes","No")</f>
        <v/>
      </c>
      <c r="BH323">
        <f>IF(AF323&lt;&gt;"",IF(ABS(AF323)&gt;0.8,"Yes","No"),"")</f>
        <v/>
      </c>
    </row>
    <row r="324" spans="1:60">
      <c r="I324">
        <f>IF(AND(K324&gt; J324, L324&gt; K324, M324&gt; L324, N324&gt; M324), "pos_trend", IF(AND(K324&lt; J324, L324&lt; K324, M324&lt; L324, N324&lt; M324), "neg_trend", "N/A"))</f>
        <v/>
      </c>
      <c r="J324">
        <f>IFERROR(IF(TRIM(C324)="-", "N/A", IF(RIGHT(C324,1)=")",IF(RIGHT(C324,2)="T)",-1000000000000*VALUE(MID(C324,2,LEN(C324)-3)),IF(RIGHT(C324,2)="M)",-1000000*VALUE(MID(C324,2,LEN(C324)-3)),IF(RIGHT(C324,2)="B)",-1000000000*VALUE(MID(C324,2,LEN(C324)-3)),IF(RIGHT(C324,2)="k)",-1000*VALUE(MID(C324,2,LEN(C324)-3)),VALUE(SUBSTITUTE(C324,",","")))))),IF(RIGHT(C324,1)="T",1000000000000*VALUE(LEFT(C324,LEN(C324)-1)),IF(RIGHT(C324,1)="M",1000000*VALUE(LEFT(C324,LEN(C324)-1)),IF(RIGHT(C324,1)="B",1000000000*VALUE(LEFT(C324,LEN(C324)-1)),IF(RIGHT(C324,1)="%",0.01*VALUE(LEFT(C324,LEN(C324)-1)),IF(RIGHT(C324,1)="k",1000*VALUE(LEFT(C324,LEN(C324)-1)),VALUE(SUBSTITUTE(C324,",",""))))))))),"N/A")</f>
        <v/>
      </c>
      <c r="K324">
        <f>IFERROR(IF(TRIM(D324)="-", "N/A", IF(RIGHT(D324,1)=")",IF(RIGHT(D324,2)="T)",-1000000000000*VALUE(MID(D324,2,LEN(D324)-3)),IF(RIGHT(D324,2)="M)",-1000000*VALUE(MID(D324,2,LEN(D324)-3)),IF(RIGHT(D324,2)="B)",-1000000000*VALUE(MID(D324,2,LEN(D324)-3)),IF(RIGHT(D324,2)="k)",-1000*VALUE(MID(D324,2,LEN(D324)-3)),VALUE(SUBSTITUTE(D324,",","")))))),IF(RIGHT(D324,1)="T",1000000000000*VALUE(LEFT(D324,LEN(D324)-1)),IF(RIGHT(D324,1)="M",1000000*VALUE(LEFT(D324,LEN(D324)-1)),IF(RIGHT(D324,1)="B",1000000000*VALUE(LEFT(D324,LEN(D324)-1)),IF(RIGHT(D324,1)="%",0.01*VALUE(LEFT(D324,LEN(D324)-1)),IF(RIGHT(D324,1)="k",1000*VALUE(LEFT(D324,LEN(D324)-1)),VALUE(SUBSTITUTE(D324,",",""))))))))),"N/A")</f>
        <v/>
      </c>
      <c r="L324">
        <f>IFERROR(IF(TRIM(E324)="-", "N/A", IF(RIGHT(E324,1)=")",IF(RIGHT(E324,2)="T)",-1000000000000*VALUE(MID(E324,2,LEN(E324)-3)),IF(RIGHT(E324,2)="M)",-1000000*VALUE(MID(E324,2,LEN(E324)-3)),IF(RIGHT(E324,2)="B)",-1000000000*VALUE(MID(E324,2,LEN(E324)-3)),IF(RIGHT(E324,2)="k)",-1000*VALUE(MID(E324,2,LEN(E324)-3)),VALUE(SUBSTITUTE(E324,",","")))))),IF(RIGHT(E324,1)="T",1000000000000*VALUE(LEFT(E324,LEN(E324)-1)),IF(RIGHT(E324,1)="M",1000000*VALUE(LEFT(E324,LEN(E324)-1)),IF(RIGHT(E324,1)="B",1000000000*VALUE(LEFT(E324,LEN(E324)-1)),IF(RIGHT(E324,1)="%",0.01*VALUE(LEFT(E324,LEN(E324)-1)),IF(RIGHT(E324,1)="k",1000*VALUE(LEFT(E324,LEN(E324)-1)),VALUE(SUBSTITUTE(E324,",",""))))))))),"N/A")</f>
        <v/>
      </c>
      <c r="M324">
        <f>IFERROR(IF(TRIM(F324)="-", "N/A", IF(RIGHT(F324,1)=")",IF(RIGHT(F324,2)="T)",-1000000000000*VALUE(MID(F324,2,LEN(F324)-3)),IF(RIGHT(F324,2)="M)",-1000000*VALUE(MID(F324,2,LEN(F324)-3)),IF(RIGHT(F324,2)="B)",-1000000000*VALUE(MID(F324,2,LEN(F324)-3)),IF(RIGHT(F324,2)="k)",-1000*VALUE(MID(F324,2,LEN(F324)-3)),VALUE(SUBSTITUTE(F324,",","")))))),IF(RIGHT(F324,1)="T",1000000000000*VALUE(LEFT(F324,LEN(F324)-1)),IF(RIGHT(F324,1)="M",1000000*VALUE(LEFT(F324,LEN(F324)-1)),IF(RIGHT(F324,1)="B",1000000000*VALUE(LEFT(F324,LEN(F324)-1)),IF(RIGHT(F324,1)="%",0.01*VALUE(LEFT(F324,LEN(F324)-1)),IF(RIGHT(F324,1)="k",1000*VALUE(LEFT(F324,LEN(F324)-1)),VALUE(SUBSTITUTE(F324,",",""))))))))),"N/A")</f>
        <v/>
      </c>
      <c r="N324">
        <f>IFERROR(IF(TRIM(G324)="-", "N/A", IF(RIGHT(G324,1)=")",IF(RIGHT(G324,2)="T)",-1000000000000*VALUE(MID(G324,2,LEN(G324)-3)),IF(RIGHT(G324,2)="M)",-1000000*VALUE(MID(G324,2,LEN(G324)-3)),IF(RIGHT(G324,2)="B)",-1000000000*VALUE(MID(G324,2,LEN(G324)-3)),IF(RIGHT(G324,2)="k)",-1000*VALUE(MID(G324,2,LEN(G324)-3)),VALUE(SUBSTITUTE(G324,",","")))))),IF(RIGHT(G324,1)="T",1000000000000*VALUE(LEFT(G324,LEN(G324)-1)),IF(RIGHT(G324,1)="M",1000000*VALUE(LEFT(G324,LEN(G324)-1)),IF(RIGHT(G324,1)="B",1000000000*VALUE(LEFT(G324,LEN(G324)-1)),IF(RIGHT(G324,1)="%",0.01*VALUE(LEFT(G324,LEN(G324)-1)),IF(RIGHT(G324,1)="k",1000*VALUE(LEFT(G324,LEN(G324)-1)),VALUE(SUBSTITUTE(G324,",",""))))))))),"N/A")</f>
        <v/>
      </c>
      <c r="P324">
        <f>MAX(J324:N324)</f>
        <v/>
      </c>
      <c r="Q324">
        <f>IFERROR(J144+MATCH(P324,J324:N324,0)-1,"")</f>
        <v/>
      </c>
      <c r="R324">
        <f>IF(Q324="","",MIN(J324:N324))</f>
        <v/>
      </c>
      <c r="S324">
        <f>IFERROR(J144+MATCH(R324,J324:N324,0)-1,"")</f>
        <v/>
      </c>
      <c r="T324">
        <f>IFERROR(AVERAGE(J324:N324),"")</f>
        <v/>
      </c>
      <c r="U324">
        <f>IFERROR(STDEV(J324:N324),"")</f>
        <v/>
      </c>
      <c r="V324">
        <f>IFERROR(IF(C324="-","",IF(ISBLANK(B324),"",IF(OR(ISNUMBER(FIND("Growth",B324)),ISNUMBER(FIND("Margin",B324))),"",(J324-T324)/U324))),"")</f>
        <v/>
      </c>
      <c r="W324">
        <f>IFERROR(IF(OR(D324="-",ISBLANK(D324)),"",(K324-T324)/U324),"")</f>
        <v/>
      </c>
      <c r="X324">
        <f>IFERROR(IF(OR(E324="-",ISBLANK(E324)),"",(L324-T324)/U324),"")</f>
        <v/>
      </c>
      <c r="Y324">
        <f>IFERROR(IF(OR(F324="-",ISBLANK(F324)),"",(M324-T324)/U324),"")</f>
        <v/>
      </c>
      <c r="Z324">
        <f>IFERROR(IF(OR(G324="-",ISBLANK(G324)),"",(N324-T324)/U324),"")</f>
        <v/>
      </c>
      <c r="AA324">
        <f>IF(MAX(MAX(V324:Z324),ABS(MIN(V324:Z324)))=ABS(MIN(V324:Z324)),MIN(V324:Z324),MAX(V324:Z324))</f>
        <v/>
      </c>
      <c r="AB324">
        <f>IFERROR(V144+MATCH(AA324,V324:Z324,0)-1,"")</f>
        <v/>
      </c>
      <c r="AC324">
        <f>IF(AB324&lt;&gt;"",IF(S324=AB324,"Low",IF(AB324=Q324,"High","")),"")</f>
        <v/>
      </c>
      <c r="AE324">
        <f>IF(ISNUMBER(MATCH("N/A",J324:N324,0)),"",IFERROR((5 * SUMPRODUCT(J144:N144,J324:N324) - PRODUCT(SUM(J144:N144),SUM(J324:N324))) / ((5 * SUM((J144^2)+(K144^2)+(L144^2)+(M144^2)+(N144^2))) - SUM(J144:N144)^2),""))</f>
        <v/>
      </c>
      <c r="AF324">
        <f>IFERROR(CORREL(J144:N144,J324:N324),"")</f>
        <v/>
      </c>
      <c r="AZ324">
        <f>IF(Q324=S324,0,1)</f>
        <v/>
      </c>
      <c r="BA324">
        <f>IF(AZ324=1,IF(Q324="","",IF(Q324=N144,"Yes","No")),"")</f>
        <v/>
      </c>
      <c r="BB324">
        <f>IF(BA324="Yes",P324,"")</f>
        <v/>
      </c>
      <c r="BC324">
        <f>IF(AZ324=1,IF(S324="","",IF(S324=N144,"Yes","No")),"")</f>
        <v/>
      </c>
      <c r="BD324">
        <f>IF(BC324="Yes",R324,"")</f>
        <v/>
      </c>
      <c r="BE324">
        <f>IFERROR(IF(SIGN(AE324)=1,"Increasing",IF(SIGN(AE324)=-1,"Decreasing","")),"")</f>
        <v/>
      </c>
      <c r="BF324">
        <f>IF(OR(AND(BE324="Increasing",BA324="Yes"),AND(BE324="Decreasing",BC324="Yes")),"Yes","No")</f>
        <v/>
      </c>
      <c r="BG324">
        <f>IF(I324="pos_trend","Yes","No")</f>
        <v/>
      </c>
      <c r="BH324">
        <f>IF(AF324&lt;&gt;"",IF(ABS(AF324)&gt;0.8,"Yes","No"),"")</f>
        <v/>
      </c>
    </row>
    <row r="325" spans="1:60">
      <c r="I325">
        <f>IF(AND(K325&gt; J325, L325&gt; K325, M325&gt; L325, N325&gt; M325), "pos_trend", IF(AND(K325&lt; J325, L325&lt; K325, M325&lt; L325, N325&lt; M325), "neg_trend", "N/A"))</f>
        <v/>
      </c>
      <c r="J325">
        <f>IFERROR(IF(TRIM(C325)="-", "N/A", IF(RIGHT(C325,1)=")",IF(RIGHT(C325,2)="T)",-1000000000000*VALUE(MID(C325,2,LEN(C325)-3)),IF(RIGHT(C325,2)="M)",-1000000*VALUE(MID(C325,2,LEN(C325)-3)),IF(RIGHT(C325,2)="B)",-1000000000*VALUE(MID(C325,2,LEN(C325)-3)),IF(RIGHT(C325,2)="k)",-1000*VALUE(MID(C325,2,LEN(C325)-3)),VALUE(SUBSTITUTE(C325,",","")))))),IF(RIGHT(C325,1)="T",1000000000000*VALUE(LEFT(C325,LEN(C325)-1)),IF(RIGHT(C325,1)="M",1000000*VALUE(LEFT(C325,LEN(C325)-1)),IF(RIGHT(C325,1)="B",1000000000*VALUE(LEFT(C325,LEN(C325)-1)),IF(RIGHT(C325,1)="%",0.01*VALUE(LEFT(C325,LEN(C325)-1)),IF(RIGHT(C325,1)="k",1000*VALUE(LEFT(C325,LEN(C325)-1)),VALUE(SUBSTITUTE(C325,",",""))))))))),"N/A")</f>
        <v/>
      </c>
      <c r="K325">
        <f>IFERROR(IF(TRIM(D325)="-", "N/A", IF(RIGHT(D325,1)=")",IF(RIGHT(D325,2)="T)",-1000000000000*VALUE(MID(D325,2,LEN(D325)-3)),IF(RIGHT(D325,2)="M)",-1000000*VALUE(MID(D325,2,LEN(D325)-3)),IF(RIGHT(D325,2)="B)",-1000000000*VALUE(MID(D325,2,LEN(D325)-3)),IF(RIGHT(D325,2)="k)",-1000*VALUE(MID(D325,2,LEN(D325)-3)),VALUE(SUBSTITUTE(D325,",","")))))),IF(RIGHT(D325,1)="T",1000000000000*VALUE(LEFT(D325,LEN(D325)-1)),IF(RIGHT(D325,1)="M",1000000*VALUE(LEFT(D325,LEN(D325)-1)),IF(RIGHT(D325,1)="B",1000000000*VALUE(LEFT(D325,LEN(D325)-1)),IF(RIGHT(D325,1)="%",0.01*VALUE(LEFT(D325,LEN(D325)-1)),IF(RIGHT(D325,1)="k",1000*VALUE(LEFT(D325,LEN(D325)-1)),VALUE(SUBSTITUTE(D325,",",""))))))))),"N/A")</f>
        <v/>
      </c>
      <c r="L325">
        <f>IFERROR(IF(TRIM(E325)="-", "N/A", IF(RIGHT(E325,1)=")",IF(RIGHT(E325,2)="T)",-1000000000000*VALUE(MID(E325,2,LEN(E325)-3)),IF(RIGHT(E325,2)="M)",-1000000*VALUE(MID(E325,2,LEN(E325)-3)),IF(RIGHT(E325,2)="B)",-1000000000*VALUE(MID(E325,2,LEN(E325)-3)),IF(RIGHT(E325,2)="k)",-1000*VALUE(MID(E325,2,LEN(E325)-3)),VALUE(SUBSTITUTE(E325,",","")))))),IF(RIGHT(E325,1)="T",1000000000000*VALUE(LEFT(E325,LEN(E325)-1)),IF(RIGHT(E325,1)="M",1000000*VALUE(LEFT(E325,LEN(E325)-1)),IF(RIGHT(E325,1)="B",1000000000*VALUE(LEFT(E325,LEN(E325)-1)),IF(RIGHT(E325,1)="%",0.01*VALUE(LEFT(E325,LEN(E325)-1)),IF(RIGHT(E325,1)="k",1000*VALUE(LEFT(E325,LEN(E325)-1)),VALUE(SUBSTITUTE(E325,",",""))))))))),"N/A")</f>
        <v/>
      </c>
      <c r="M325">
        <f>IFERROR(IF(TRIM(F325)="-", "N/A", IF(RIGHT(F325,1)=")",IF(RIGHT(F325,2)="T)",-1000000000000*VALUE(MID(F325,2,LEN(F325)-3)),IF(RIGHT(F325,2)="M)",-1000000*VALUE(MID(F325,2,LEN(F325)-3)),IF(RIGHT(F325,2)="B)",-1000000000*VALUE(MID(F325,2,LEN(F325)-3)),IF(RIGHT(F325,2)="k)",-1000*VALUE(MID(F325,2,LEN(F325)-3)),VALUE(SUBSTITUTE(F325,",","")))))),IF(RIGHT(F325,1)="T",1000000000000*VALUE(LEFT(F325,LEN(F325)-1)),IF(RIGHT(F325,1)="M",1000000*VALUE(LEFT(F325,LEN(F325)-1)),IF(RIGHT(F325,1)="B",1000000000*VALUE(LEFT(F325,LEN(F325)-1)),IF(RIGHT(F325,1)="%",0.01*VALUE(LEFT(F325,LEN(F325)-1)),IF(RIGHT(F325,1)="k",1000*VALUE(LEFT(F325,LEN(F325)-1)),VALUE(SUBSTITUTE(F325,",",""))))))))),"N/A")</f>
        <v/>
      </c>
      <c r="N325">
        <f>IFERROR(IF(TRIM(G325)="-", "N/A", IF(RIGHT(G325,1)=")",IF(RIGHT(G325,2)="T)",-1000000000000*VALUE(MID(G325,2,LEN(G325)-3)),IF(RIGHT(G325,2)="M)",-1000000*VALUE(MID(G325,2,LEN(G325)-3)),IF(RIGHT(G325,2)="B)",-1000000000*VALUE(MID(G325,2,LEN(G325)-3)),IF(RIGHT(G325,2)="k)",-1000*VALUE(MID(G325,2,LEN(G325)-3)),VALUE(SUBSTITUTE(G325,",","")))))),IF(RIGHT(G325,1)="T",1000000000000*VALUE(LEFT(G325,LEN(G325)-1)),IF(RIGHT(G325,1)="M",1000000*VALUE(LEFT(G325,LEN(G325)-1)),IF(RIGHT(G325,1)="B",1000000000*VALUE(LEFT(G325,LEN(G325)-1)),IF(RIGHT(G325,1)="%",0.01*VALUE(LEFT(G325,LEN(G325)-1)),IF(RIGHT(G325,1)="k",1000*VALUE(LEFT(G325,LEN(G325)-1)),VALUE(SUBSTITUTE(G325,",",""))))))))),"N/A")</f>
        <v/>
      </c>
      <c r="P325">
        <f>MAX(J325:N325)</f>
        <v/>
      </c>
      <c r="Q325">
        <f>IFERROR(J144+MATCH(P325,J325:N325,0)-1,"")</f>
        <v/>
      </c>
      <c r="R325">
        <f>IF(Q325="","",MIN(J325:N325))</f>
        <v/>
      </c>
      <c r="S325">
        <f>IFERROR(J144+MATCH(R325,J325:N325,0)-1,"")</f>
        <v/>
      </c>
      <c r="T325">
        <f>IFERROR(AVERAGE(J325:N325),"")</f>
        <v/>
      </c>
      <c r="U325">
        <f>IFERROR(STDEV(J325:N325),"")</f>
        <v/>
      </c>
      <c r="V325">
        <f>IFERROR(IF(C325="-","",IF(ISBLANK(B325),"",IF(OR(ISNUMBER(FIND("Growth",B325)),ISNUMBER(FIND("Margin",B325))),"",(J325-T325)/U325))),"")</f>
        <v/>
      </c>
      <c r="W325">
        <f>IFERROR(IF(OR(D325="-",ISBLANK(D325)),"",(K325-T325)/U325),"")</f>
        <v/>
      </c>
      <c r="X325">
        <f>IFERROR(IF(OR(E325="-",ISBLANK(E325)),"",(L325-T325)/U325),"")</f>
        <v/>
      </c>
      <c r="Y325">
        <f>IFERROR(IF(OR(F325="-",ISBLANK(F325)),"",(M325-T325)/U325),"")</f>
        <v/>
      </c>
      <c r="Z325">
        <f>IFERROR(IF(OR(G325="-",ISBLANK(G325)),"",(N325-T325)/U325),"")</f>
        <v/>
      </c>
      <c r="AA325">
        <f>IF(MAX(MAX(V325:Z325),ABS(MIN(V325:Z325)))=ABS(MIN(V325:Z325)),MIN(V325:Z325),MAX(V325:Z325))</f>
        <v/>
      </c>
      <c r="AB325">
        <f>IFERROR(V144+MATCH(AA325,V325:Z325,0)-1,"")</f>
        <v/>
      </c>
      <c r="AC325">
        <f>IF(AB325&lt;&gt;"",IF(S325=AB325,"Low",IF(AB325=Q325,"High","")),"")</f>
        <v/>
      </c>
      <c r="AE325">
        <f>IF(ISNUMBER(MATCH("N/A",J325:N325,0)),"",IFERROR((5 * SUMPRODUCT(J144:N144,J325:N325) - PRODUCT(SUM(J144:N144),SUM(J325:N325))) / ((5 * SUM((J144^2)+(K144^2)+(L144^2)+(M144^2)+(N144^2))) - SUM(J144:N144)^2),""))</f>
        <v/>
      </c>
      <c r="AF325">
        <f>IFERROR(CORREL(J144:N144,J325:N325),"")</f>
        <v/>
      </c>
      <c r="AZ325">
        <f>IF(Q325=S325,0,1)</f>
        <v/>
      </c>
      <c r="BA325">
        <f>IF(AZ325=1,IF(Q325="","",IF(Q325=N144,"Yes","No")),"")</f>
        <v/>
      </c>
      <c r="BB325">
        <f>IF(BA325="Yes",P325,"")</f>
        <v/>
      </c>
      <c r="BC325">
        <f>IF(AZ325=1,IF(S325="","",IF(S325=N144,"Yes","No")),"")</f>
        <v/>
      </c>
      <c r="BD325">
        <f>IF(BC325="Yes",R325,"")</f>
        <v/>
      </c>
      <c r="BE325">
        <f>IFERROR(IF(SIGN(AE325)=1,"Increasing",IF(SIGN(AE325)=-1,"Decreasing","")),"")</f>
        <v/>
      </c>
      <c r="BF325">
        <f>IF(OR(AND(BE325="Increasing",BA325="Yes"),AND(BE325="Decreasing",BC325="Yes")),"Yes","No")</f>
        <v/>
      </c>
      <c r="BG325">
        <f>IF(I325="pos_trend","Yes","No")</f>
        <v/>
      </c>
      <c r="BH325">
        <f>IF(AF325&lt;&gt;"",IF(ABS(AF325)&gt;0.8,"Yes","No"),"")</f>
        <v/>
      </c>
    </row>
    <row r="326" spans="1:60">
      <c r="I326">
        <f>IF(AND(K326&gt; J326, L326&gt; K326, M326&gt; L326, N326&gt; M326), "pos_trend", IF(AND(K326&lt; J326, L326&lt; K326, M326&lt; L326, N326&lt; M326), "neg_trend", "N/A"))</f>
        <v/>
      </c>
      <c r="J326">
        <f>IFERROR(IF(TRIM(C326)="-", "N/A", IF(RIGHT(C326,1)=")",IF(RIGHT(C326,2)="T)",-1000000000000*VALUE(MID(C326,2,LEN(C326)-3)),IF(RIGHT(C326,2)="M)",-1000000*VALUE(MID(C326,2,LEN(C326)-3)),IF(RIGHT(C326,2)="B)",-1000000000*VALUE(MID(C326,2,LEN(C326)-3)),IF(RIGHT(C326,2)="k)",-1000*VALUE(MID(C326,2,LEN(C326)-3)),VALUE(SUBSTITUTE(C326,",","")))))),IF(RIGHT(C326,1)="T",1000000000000*VALUE(LEFT(C326,LEN(C326)-1)),IF(RIGHT(C326,1)="M",1000000*VALUE(LEFT(C326,LEN(C326)-1)),IF(RIGHT(C326,1)="B",1000000000*VALUE(LEFT(C326,LEN(C326)-1)),IF(RIGHT(C326,1)="%",0.01*VALUE(LEFT(C326,LEN(C326)-1)),IF(RIGHT(C326,1)="k",1000*VALUE(LEFT(C326,LEN(C326)-1)),VALUE(SUBSTITUTE(C326,",",""))))))))),"N/A")</f>
        <v/>
      </c>
      <c r="K326">
        <f>IFERROR(IF(TRIM(D326)="-", "N/A", IF(RIGHT(D326,1)=")",IF(RIGHT(D326,2)="T)",-1000000000000*VALUE(MID(D326,2,LEN(D326)-3)),IF(RIGHT(D326,2)="M)",-1000000*VALUE(MID(D326,2,LEN(D326)-3)),IF(RIGHT(D326,2)="B)",-1000000000*VALUE(MID(D326,2,LEN(D326)-3)),IF(RIGHT(D326,2)="k)",-1000*VALUE(MID(D326,2,LEN(D326)-3)),VALUE(SUBSTITUTE(D326,",","")))))),IF(RIGHT(D326,1)="T",1000000000000*VALUE(LEFT(D326,LEN(D326)-1)),IF(RIGHT(D326,1)="M",1000000*VALUE(LEFT(D326,LEN(D326)-1)),IF(RIGHT(D326,1)="B",1000000000*VALUE(LEFT(D326,LEN(D326)-1)),IF(RIGHT(D326,1)="%",0.01*VALUE(LEFT(D326,LEN(D326)-1)),IF(RIGHT(D326,1)="k",1000*VALUE(LEFT(D326,LEN(D326)-1)),VALUE(SUBSTITUTE(D326,",",""))))))))),"N/A")</f>
        <v/>
      </c>
      <c r="L326">
        <f>IFERROR(IF(TRIM(E326)="-", "N/A", IF(RIGHT(E326,1)=")",IF(RIGHT(E326,2)="T)",-1000000000000*VALUE(MID(E326,2,LEN(E326)-3)),IF(RIGHT(E326,2)="M)",-1000000*VALUE(MID(E326,2,LEN(E326)-3)),IF(RIGHT(E326,2)="B)",-1000000000*VALUE(MID(E326,2,LEN(E326)-3)),IF(RIGHT(E326,2)="k)",-1000*VALUE(MID(E326,2,LEN(E326)-3)),VALUE(SUBSTITUTE(E326,",","")))))),IF(RIGHT(E326,1)="T",1000000000000*VALUE(LEFT(E326,LEN(E326)-1)),IF(RIGHT(E326,1)="M",1000000*VALUE(LEFT(E326,LEN(E326)-1)),IF(RIGHT(E326,1)="B",1000000000*VALUE(LEFT(E326,LEN(E326)-1)),IF(RIGHT(E326,1)="%",0.01*VALUE(LEFT(E326,LEN(E326)-1)),IF(RIGHT(E326,1)="k",1000*VALUE(LEFT(E326,LEN(E326)-1)),VALUE(SUBSTITUTE(E326,",",""))))))))),"N/A")</f>
        <v/>
      </c>
      <c r="M326">
        <f>IFERROR(IF(TRIM(F326)="-", "N/A", IF(RIGHT(F326,1)=")",IF(RIGHT(F326,2)="T)",-1000000000000*VALUE(MID(F326,2,LEN(F326)-3)),IF(RIGHT(F326,2)="M)",-1000000*VALUE(MID(F326,2,LEN(F326)-3)),IF(RIGHT(F326,2)="B)",-1000000000*VALUE(MID(F326,2,LEN(F326)-3)),IF(RIGHT(F326,2)="k)",-1000*VALUE(MID(F326,2,LEN(F326)-3)),VALUE(SUBSTITUTE(F326,",","")))))),IF(RIGHT(F326,1)="T",1000000000000*VALUE(LEFT(F326,LEN(F326)-1)),IF(RIGHT(F326,1)="M",1000000*VALUE(LEFT(F326,LEN(F326)-1)),IF(RIGHT(F326,1)="B",1000000000*VALUE(LEFT(F326,LEN(F326)-1)),IF(RIGHT(F326,1)="%",0.01*VALUE(LEFT(F326,LEN(F326)-1)),IF(RIGHT(F326,1)="k",1000*VALUE(LEFT(F326,LEN(F326)-1)),VALUE(SUBSTITUTE(F326,",",""))))))))),"N/A")</f>
        <v/>
      </c>
      <c r="N326">
        <f>IFERROR(IF(TRIM(G326)="-", "N/A", IF(RIGHT(G326,1)=")",IF(RIGHT(G326,2)="T)",-1000000000000*VALUE(MID(G326,2,LEN(G326)-3)),IF(RIGHT(G326,2)="M)",-1000000*VALUE(MID(G326,2,LEN(G326)-3)),IF(RIGHT(G326,2)="B)",-1000000000*VALUE(MID(G326,2,LEN(G326)-3)),IF(RIGHT(G326,2)="k)",-1000*VALUE(MID(G326,2,LEN(G326)-3)),VALUE(SUBSTITUTE(G326,",","")))))),IF(RIGHT(G326,1)="T",1000000000000*VALUE(LEFT(G326,LEN(G326)-1)),IF(RIGHT(G326,1)="M",1000000*VALUE(LEFT(G326,LEN(G326)-1)),IF(RIGHT(G326,1)="B",1000000000*VALUE(LEFT(G326,LEN(G326)-1)),IF(RIGHT(G326,1)="%",0.01*VALUE(LEFT(G326,LEN(G326)-1)),IF(RIGHT(G326,1)="k",1000*VALUE(LEFT(G326,LEN(G326)-1)),VALUE(SUBSTITUTE(G326,",",""))))))))),"N/A")</f>
        <v/>
      </c>
      <c r="P326">
        <f>MAX(J326:N326)</f>
        <v/>
      </c>
      <c r="Q326">
        <f>IFERROR(J144+MATCH(P326,J326:N326,0)-1,"")</f>
        <v/>
      </c>
      <c r="R326">
        <f>IF(Q326="","",MIN(J326:N326))</f>
        <v/>
      </c>
      <c r="S326">
        <f>IFERROR(J144+MATCH(R326,J326:N326,0)-1,"")</f>
        <v/>
      </c>
      <c r="T326">
        <f>IFERROR(AVERAGE(J326:N326),"")</f>
        <v/>
      </c>
      <c r="U326">
        <f>IFERROR(STDEV(J326:N326),"")</f>
        <v/>
      </c>
      <c r="V326">
        <f>IFERROR(IF(C326="-","",IF(ISBLANK(B326),"",IF(OR(ISNUMBER(FIND("Growth",B326)),ISNUMBER(FIND("Margin",B326))),"",(J326-T326)/U326))),"")</f>
        <v/>
      </c>
      <c r="W326">
        <f>IFERROR(IF(OR(D326="-",ISBLANK(D326)),"",(K326-T326)/U326),"")</f>
        <v/>
      </c>
      <c r="X326">
        <f>IFERROR(IF(OR(E326="-",ISBLANK(E326)),"",(L326-T326)/U326),"")</f>
        <v/>
      </c>
      <c r="Y326">
        <f>IFERROR(IF(OR(F326="-",ISBLANK(F326)),"",(M326-T326)/U326),"")</f>
        <v/>
      </c>
      <c r="Z326">
        <f>IFERROR(IF(OR(G326="-",ISBLANK(G326)),"",(N326-T326)/U326),"")</f>
        <v/>
      </c>
      <c r="AA326">
        <f>IF(MAX(MAX(V326:Z326),ABS(MIN(V326:Z326)))=ABS(MIN(V326:Z326)),MIN(V326:Z326),MAX(V326:Z326))</f>
        <v/>
      </c>
      <c r="AB326">
        <f>IFERROR(V144+MATCH(AA326,V326:Z326,0)-1,"")</f>
        <v/>
      </c>
      <c r="AC326">
        <f>IF(AB326&lt;&gt;"",IF(S326=AB326,"Low",IF(AB326=Q326,"High","")),"")</f>
        <v/>
      </c>
      <c r="AE326">
        <f>IF(ISNUMBER(MATCH("N/A",J326:N326,0)),"",IFERROR((5 * SUMPRODUCT(J144:N144,J326:N326) - PRODUCT(SUM(J144:N144),SUM(J326:N326))) / ((5 * SUM((J144^2)+(K144^2)+(L144^2)+(M144^2)+(N144^2))) - SUM(J144:N144)^2),""))</f>
        <v/>
      </c>
      <c r="AF326">
        <f>IFERROR(CORREL(J144:N144,J326:N326),"")</f>
        <v/>
      </c>
      <c r="AZ326">
        <f>IF(Q326=S326,0,1)</f>
        <v/>
      </c>
      <c r="BA326">
        <f>IF(AZ326=1,IF(Q326="","",IF(Q326=N144,"Yes","No")),"")</f>
        <v/>
      </c>
      <c r="BB326">
        <f>IF(BA326="Yes",P326,"")</f>
        <v/>
      </c>
      <c r="BC326">
        <f>IF(AZ326=1,IF(S326="","",IF(S326=N144,"Yes","No")),"")</f>
        <v/>
      </c>
      <c r="BD326">
        <f>IF(BC326="Yes",R326,"")</f>
        <v/>
      </c>
      <c r="BE326">
        <f>IFERROR(IF(SIGN(AE326)=1,"Increasing",IF(SIGN(AE326)=-1,"Decreasing","")),"")</f>
        <v/>
      </c>
      <c r="BF326">
        <f>IF(OR(AND(BE326="Increasing",BA326="Yes"),AND(BE326="Decreasing",BC326="Yes")),"Yes","No")</f>
        <v/>
      </c>
      <c r="BG326">
        <f>IF(I326="pos_trend","Yes","No")</f>
        <v/>
      </c>
      <c r="BH326">
        <f>IF(AF326&lt;&gt;"",IF(ABS(AF326)&gt;0.8,"Yes","No"),"")</f>
        <v/>
      </c>
    </row>
    <row r="327" spans="1:60">
      <c r="I327">
        <f>IF(AND(K327&gt; J327, L327&gt; K327, M327&gt; L327, N327&gt; M327), "pos_trend", IF(AND(K327&lt; J327, L327&lt; K327, M327&lt; L327, N327&lt; M327), "neg_trend", "N/A"))</f>
        <v/>
      </c>
      <c r="J327">
        <f>IFERROR(IF(TRIM(C327)="-", "N/A", IF(RIGHT(C327,1)=")",IF(RIGHT(C327,2)="T)",-1000000000000*VALUE(MID(C327,2,LEN(C327)-3)),IF(RIGHT(C327,2)="M)",-1000000*VALUE(MID(C327,2,LEN(C327)-3)),IF(RIGHT(C327,2)="B)",-1000000000*VALUE(MID(C327,2,LEN(C327)-3)),IF(RIGHT(C327,2)="k)",-1000*VALUE(MID(C327,2,LEN(C327)-3)),VALUE(SUBSTITUTE(C327,",","")))))),IF(RIGHT(C327,1)="T",1000000000000*VALUE(LEFT(C327,LEN(C327)-1)),IF(RIGHT(C327,1)="M",1000000*VALUE(LEFT(C327,LEN(C327)-1)),IF(RIGHT(C327,1)="B",1000000000*VALUE(LEFT(C327,LEN(C327)-1)),IF(RIGHT(C327,1)="%",0.01*VALUE(LEFT(C327,LEN(C327)-1)),IF(RIGHT(C327,1)="k",1000*VALUE(LEFT(C327,LEN(C327)-1)),VALUE(SUBSTITUTE(C327,",",""))))))))),"N/A")</f>
        <v/>
      </c>
      <c r="K327">
        <f>IFERROR(IF(TRIM(D327)="-", "N/A", IF(RIGHT(D327,1)=")",IF(RIGHT(D327,2)="T)",-1000000000000*VALUE(MID(D327,2,LEN(D327)-3)),IF(RIGHT(D327,2)="M)",-1000000*VALUE(MID(D327,2,LEN(D327)-3)),IF(RIGHT(D327,2)="B)",-1000000000*VALUE(MID(D327,2,LEN(D327)-3)),IF(RIGHT(D327,2)="k)",-1000*VALUE(MID(D327,2,LEN(D327)-3)),VALUE(SUBSTITUTE(D327,",","")))))),IF(RIGHT(D327,1)="T",1000000000000*VALUE(LEFT(D327,LEN(D327)-1)),IF(RIGHT(D327,1)="M",1000000*VALUE(LEFT(D327,LEN(D327)-1)),IF(RIGHT(D327,1)="B",1000000000*VALUE(LEFT(D327,LEN(D327)-1)),IF(RIGHT(D327,1)="%",0.01*VALUE(LEFT(D327,LEN(D327)-1)),IF(RIGHT(D327,1)="k",1000*VALUE(LEFT(D327,LEN(D327)-1)),VALUE(SUBSTITUTE(D327,",",""))))))))),"N/A")</f>
        <v/>
      </c>
      <c r="L327">
        <f>IFERROR(IF(TRIM(E327)="-", "N/A", IF(RIGHT(E327,1)=")",IF(RIGHT(E327,2)="T)",-1000000000000*VALUE(MID(E327,2,LEN(E327)-3)),IF(RIGHT(E327,2)="M)",-1000000*VALUE(MID(E327,2,LEN(E327)-3)),IF(RIGHT(E327,2)="B)",-1000000000*VALUE(MID(E327,2,LEN(E327)-3)),IF(RIGHT(E327,2)="k)",-1000*VALUE(MID(E327,2,LEN(E327)-3)),VALUE(SUBSTITUTE(E327,",","")))))),IF(RIGHT(E327,1)="T",1000000000000*VALUE(LEFT(E327,LEN(E327)-1)),IF(RIGHT(E327,1)="M",1000000*VALUE(LEFT(E327,LEN(E327)-1)),IF(RIGHT(E327,1)="B",1000000000*VALUE(LEFT(E327,LEN(E327)-1)),IF(RIGHT(E327,1)="%",0.01*VALUE(LEFT(E327,LEN(E327)-1)),IF(RIGHT(E327,1)="k",1000*VALUE(LEFT(E327,LEN(E327)-1)),VALUE(SUBSTITUTE(E327,",",""))))))))),"N/A")</f>
        <v/>
      </c>
      <c r="M327">
        <f>IFERROR(IF(TRIM(F327)="-", "N/A", IF(RIGHT(F327,1)=")",IF(RIGHT(F327,2)="T)",-1000000000000*VALUE(MID(F327,2,LEN(F327)-3)),IF(RIGHT(F327,2)="M)",-1000000*VALUE(MID(F327,2,LEN(F327)-3)),IF(RIGHT(F327,2)="B)",-1000000000*VALUE(MID(F327,2,LEN(F327)-3)),IF(RIGHT(F327,2)="k)",-1000*VALUE(MID(F327,2,LEN(F327)-3)),VALUE(SUBSTITUTE(F327,",","")))))),IF(RIGHT(F327,1)="T",1000000000000*VALUE(LEFT(F327,LEN(F327)-1)),IF(RIGHT(F327,1)="M",1000000*VALUE(LEFT(F327,LEN(F327)-1)),IF(RIGHT(F327,1)="B",1000000000*VALUE(LEFT(F327,LEN(F327)-1)),IF(RIGHT(F327,1)="%",0.01*VALUE(LEFT(F327,LEN(F327)-1)),IF(RIGHT(F327,1)="k",1000*VALUE(LEFT(F327,LEN(F327)-1)),VALUE(SUBSTITUTE(F327,",",""))))))))),"N/A")</f>
        <v/>
      </c>
      <c r="N327">
        <f>IFERROR(IF(TRIM(G327)="-", "N/A", IF(RIGHT(G327,1)=")",IF(RIGHT(G327,2)="T)",-1000000000000*VALUE(MID(G327,2,LEN(G327)-3)),IF(RIGHT(G327,2)="M)",-1000000*VALUE(MID(G327,2,LEN(G327)-3)),IF(RIGHT(G327,2)="B)",-1000000000*VALUE(MID(G327,2,LEN(G327)-3)),IF(RIGHT(G327,2)="k)",-1000*VALUE(MID(G327,2,LEN(G327)-3)),VALUE(SUBSTITUTE(G327,",","")))))),IF(RIGHT(G327,1)="T",1000000000000*VALUE(LEFT(G327,LEN(G327)-1)),IF(RIGHT(G327,1)="M",1000000*VALUE(LEFT(G327,LEN(G327)-1)),IF(RIGHT(G327,1)="B",1000000000*VALUE(LEFT(G327,LEN(G327)-1)),IF(RIGHT(G327,1)="%",0.01*VALUE(LEFT(G327,LEN(G327)-1)),IF(RIGHT(G327,1)="k",1000*VALUE(LEFT(G327,LEN(G327)-1)),VALUE(SUBSTITUTE(G327,",",""))))))))),"N/A")</f>
        <v/>
      </c>
      <c r="P327">
        <f>MAX(J327:N327)</f>
        <v/>
      </c>
      <c r="Q327">
        <f>IFERROR(J144+MATCH(P327,J327:N327,0)-1,"")</f>
        <v/>
      </c>
      <c r="R327">
        <f>IF(Q327="","",MIN(J327:N327))</f>
        <v/>
      </c>
      <c r="S327">
        <f>IFERROR(J144+MATCH(R327,J327:N327,0)-1,"")</f>
        <v/>
      </c>
      <c r="T327">
        <f>IFERROR(AVERAGE(J327:N327),"")</f>
        <v/>
      </c>
      <c r="U327">
        <f>IFERROR(STDEV(J327:N327),"")</f>
        <v/>
      </c>
      <c r="V327">
        <f>IFERROR(IF(C327="-","",IF(ISBLANK(B327),"",IF(OR(ISNUMBER(FIND("Growth",B327)),ISNUMBER(FIND("Margin",B327))),"",(J327-T327)/U327))),"")</f>
        <v/>
      </c>
      <c r="W327">
        <f>IFERROR(IF(OR(D327="-",ISBLANK(D327)),"",(K327-T327)/U327),"")</f>
        <v/>
      </c>
      <c r="X327">
        <f>IFERROR(IF(OR(E327="-",ISBLANK(E327)),"",(L327-T327)/U327),"")</f>
        <v/>
      </c>
      <c r="Y327">
        <f>IFERROR(IF(OR(F327="-",ISBLANK(F327)),"",(M327-T327)/U327),"")</f>
        <v/>
      </c>
      <c r="Z327">
        <f>IFERROR(IF(OR(G327="-",ISBLANK(G327)),"",(N327-T327)/U327),"")</f>
        <v/>
      </c>
      <c r="AA327">
        <f>IF(MAX(MAX(V327:Z327),ABS(MIN(V327:Z327)))=ABS(MIN(V327:Z327)),MIN(V327:Z327),MAX(V327:Z327))</f>
        <v/>
      </c>
      <c r="AB327">
        <f>IFERROR(V144+MATCH(AA327,V327:Z327,0)-1,"")</f>
        <v/>
      </c>
      <c r="AC327">
        <f>IF(AB327&lt;&gt;"",IF(S327=AB327,"Low",IF(AB327=Q327,"High","")),"")</f>
        <v/>
      </c>
      <c r="AE327">
        <f>IF(ISNUMBER(MATCH("N/A",J327:N327,0)),"",IFERROR((5 * SUMPRODUCT(J144:N144,J327:N327) - PRODUCT(SUM(J144:N144),SUM(J327:N327))) / ((5 * SUM((J144^2)+(K144^2)+(L144^2)+(M144^2)+(N144^2))) - SUM(J144:N144)^2),""))</f>
        <v/>
      </c>
      <c r="AF327">
        <f>IFERROR(CORREL(J144:N144,J327:N327),"")</f>
        <v/>
      </c>
      <c r="AZ327">
        <f>IF(Q327=S327,0,1)</f>
        <v/>
      </c>
      <c r="BA327">
        <f>IF(AZ327=1,IF(Q327="","",IF(Q327=N144,"Yes","No")),"")</f>
        <v/>
      </c>
      <c r="BB327">
        <f>IF(BA327="Yes",P327,"")</f>
        <v/>
      </c>
      <c r="BC327">
        <f>IF(AZ327=1,IF(S327="","",IF(S327=N144,"Yes","No")),"")</f>
        <v/>
      </c>
      <c r="BD327">
        <f>IF(BC327="Yes",R327,"")</f>
        <v/>
      </c>
      <c r="BE327">
        <f>IFERROR(IF(SIGN(AE327)=1,"Increasing",IF(SIGN(AE327)=-1,"Decreasing","")),"")</f>
        <v/>
      </c>
      <c r="BF327">
        <f>IF(OR(AND(BE327="Increasing",BA327="Yes"),AND(BE327="Decreasing",BC327="Yes")),"Yes","No")</f>
        <v/>
      </c>
      <c r="BG327">
        <f>IF(I327="pos_trend","Yes","No")</f>
        <v/>
      </c>
      <c r="BH327">
        <f>IF(AF327&lt;&gt;"",IF(ABS(AF327)&gt;0.8,"Yes","No"),"")</f>
        <v/>
      </c>
    </row>
    <row r="328" spans="1:60">
      <c r="P328">
        <f>MAX(J328:N328)</f>
        <v/>
      </c>
      <c r="Q328">
        <f>IFERROR(J144+MATCH(P328,J328:N328,0)-1,"")</f>
        <v/>
      </c>
      <c r="R328">
        <f>IF(Q328="","",MIN(J328:N328))</f>
        <v/>
      </c>
      <c r="S328">
        <f>IFERROR(J144+MATCH(R328,J328:N328,0)-1,"")</f>
        <v/>
      </c>
      <c r="T328">
        <f>IFERROR(AVERAGE(J328:N328),"")</f>
        <v/>
      </c>
      <c r="U328">
        <f>IFERROR(STDEV(J328:N328),"")</f>
        <v/>
      </c>
      <c r="V328">
        <f>IFERROR(IF(C328="-","",IF(ISBLANK(B328),"",IF(OR(ISNUMBER(FIND("Growth",B328)),ISNUMBER(FIND("Margin",B328))),"",(J328-T328)/U328))),"")</f>
        <v/>
      </c>
      <c r="W328">
        <f>IFERROR(IF(OR(D328="-",ISBLANK(D328)),"",(K328-T328)/U328),"")</f>
        <v/>
      </c>
      <c r="X328">
        <f>IFERROR(IF(OR(E328="-",ISBLANK(E328)),"",(L328-T328)/U328),"")</f>
        <v/>
      </c>
      <c r="Y328">
        <f>IFERROR(IF(OR(F328="-",ISBLANK(F328)),"",(M328-T328)/U328),"")</f>
        <v/>
      </c>
      <c r="Z328">
        <f>IFERROR(IF(OR(G328="-",ISBLANK(G328)),"",(N328-T328)/U328),"")</f>
        <v/>
      </c>
      <c r="AA328">
        <f>IF(MAX(MAX(V328:Z328),ABS(MIN(V328:Z328)))=ABS(MIN(V328:Z328)),MIN(V328:Z328),MAX(V328:Z328))</f>
        <v/>
      </c>
      <c r="AB328">
        <f>IFERROR(V144+MATCH(AA328,V328:Z328,0)-1,"")</f>
        <v/>
      </c>
      <c r="AC328">
        <f>IF(AB328&lt;&gt;"",IF(S328=AB328,"Low",IF(AB328=Q328,"High","")),"")</f>
        <v/>
      </c>
      <c r="AE328">
        <f>IF(ISNUMBER(MATCH("N/A",J328:N328,0)),"",IFERROR((5 * SUMPRODUCT(J144:N144,J328:N328) - PRODUCT(SUM(J144:N144),SUM(J328:N328))) / ((5 * SUM((J144^2)+(K144^2)+(L144^2)+(M144^2)+(N144^2))) - SUM(J144:N144)^2),""))</f>
        <v/>
      </c>
      <c r="AF328">
        <f>IFERROR(CORREL(J144:N144,J328:N328),"")</f>
        <v/>
      </c>
      <c r="AZ328">
        <f>IF(Q328=S328,0,1)</f>
        <v/>
      </c>
      <c r="BA328">
        <f>IF(AZ328=1,IF(Q328="","",IF(Q328=N144,"Yes","No")),"")</f>
        <v/>
      </c>
      <c r="BB328">
        <f>IF(BA328="Yes",P328,"")</f>
        <v/>
      </c>
      <c r="BC328">
        <f>IF(AZ328=1,IF(S328="","",IF(S328=N144,"Yes","No")),"")</f>
        <v/>
      </c>
      <c r="BD328">
        <f>IF(BC328="Yes",R328,"")</f>
        <v/>
      </c>
      <c r="BE328">
        <f>IFERROR(IF(SIGN(AE328)=1,"Increasing",IF(SIGN(AE328)=-1,"Decreasing","")),"")</f>
        <v/>
      </c>
      <c r="BF328">
        <f>IF(OR(AND(BE328="Increasing",BA328="Yes"),AND(BE328="Decreasing",BC328="Yes")),"Yes","No")</f>
        <v/>
      </c>
      <c r="BG328">
        <f>IF(I328="pos_trend","Yes","No")</f>
        <v/>
      </c>
      <c r="BH328">
        <f>IF(AF328&lt;&gt;"",IF(ABS(AF328)&gt;0.8,"Yes","No"),"")</f>
        <v/>
      </c>
    </row>
    <row r="329" spans="1:60">
      <c r="I329">
        <f>IF(AND(K329&gt; J329, L329&gt; K329, M329&gt; L329, N329&gt; M329), "pos_trend", IF(AND(K329&lt; J329, L329&lt; K329, M329&lt; L329, N329&lt; M329), "neg_trend", "N/A"))</f>
        <v/>
      </c>
      <c r="J329">
        <f>IFERROR(IF(TRIM(C329)="-", "N/A", IF(RIGHT(C329,1)=")",IF(RIGHT(C329,2)="T)",-1000000000000*VALUE(MID(C329,2,LEN(C329)-3)),IF(RIGHT(C329,2)="M)",-1000000*VALUE(MID(C329,2,LEN(C329)-3)),IF(RIGHT(C329,2)="B)",-1000000000*VALUE(MID(C329,2,LEN(C329)-3)),IF(RIGHT(C329,2)="k)",-1000*VALUE(MID(C329,2,LEN(C329)-3)),VALUE(SUBSTITUTE(C329,",","")))))),IF(RIGHT(C329,1)="T",1000000000000*VALUE(LEFT(C329,LEN(C329)-1)),IF(RIGHT(C329,1)="M",1000000*VALUE(LEFT(C329,LEN(C329)-1)),IF(RIGHT(C329,1)="B",1000000000*VALUE(LEFT(C329,LEN(C329)-1)),IF(RIGHT(C329,1)="%",0.01*VALUE(LEFT(C329,LEN(C329)-1)),IF(RIGHT(C329,1)="k",1000*VALUE(LEFT(C329,LEN(C329)-1)),VALUE(SUBSTITUTE(C329,",",""))))))))),"N/A")</f>
        <v/>
      </c>
      <c r="K329">
        <f>IFERROR(IF(TRIM(D329)="-", "N/A", IF(RIGHT(D329,1)=")",IF(RIGHT(D329,2)="T)",-1000000000000*VALUE(MID(D329,2,LEN(D329)-3)),IF(RIGHT(D329,2)="M)",-1000000*VALUE(MID(D329,2,LEN(D329)-3)),IF(RIGHT(D329,2)="B)",-1000000000*VALUE(MID(D329,2,LEN(D329)-3)),IF(RIGHT(D329,2)="k)",-1000*VALUE(MID(D329,2,LEN(D329)-3)),VALUE(SUBSTITUTE(D329,",","")))))),IF(RIGHT(D329,1)="T",1000000000000*VALUE(LEFT(D329,LEN(D329)-1)),IF(RIGHT(D329,1)="M",1000000*VALUE(LEFT(D329,LEN(D329)-1)),IF(RIGHT(D329,1)="B",1000000000*VALUE(LEFT(D329,LEN(D329)-1)),IF(RIGHT(D329,1)="%",0.01*VALUE(LEFT(D329,LEN(D329)-1)),IF(RIGHT(D329,1)="k",1000*VALUE(LEFT(D329,LEN(D329)-1)),VALUE(SUBSTITUTE(D329,",",""))))))))),"N/A")</f>
        <v/>
      </c>
      <c r="L329">
        <f>IFERROR(IF(TRIM(E329)="-", "N/A", IF(RIGHT(E329,1)=")",IF(RIGHT(E329,2)="T)",-1000000000000*VALUE(MID(E329,2,LEN(E329)-3)),IF(RIGHT(E329,2)="M)",-1000000*VALUE(MID(E329,2,LEN(E329)-3)),IF(RIGHT(E329,2)="B)",-1000000000*VALUE(MID(E329,2,LEN(E329)-3)),IF(RIGHT(E329,2)="k)",-1000*VALUE(MID(E329,2,LEN(E329)-3)),VALUE(SUBSTITUTE(E329,",","")))))),IF(RIGHT(E329,1)="T",1000000000000*VALUE(LEFT(E329,LEN(E329)-1)),IF(RIGHT(E329,1)="M",1000000*VALUE(LEFT(E329,LEN(E329)-1)),IF(RIGHT(E329,1)="B",1000000000*VALUE(LEFT(E329,LEN(E329)-1)),IF(RIGHT(E329,1)="%",0.01*VALUE(LEFT(E329,LEN(E329)-1)),IF(RIGHT(E329,1)="k",1000*VALUE(LEFT(E329,LEN(E329)-1)),VALUE(SUBSTITUTE(E329,",",""))))))))),"N/A")</f>
        <v/>
      </c>
      <c r="M329">
        <f>IFERROR(IF(TRIM(F329)="-", "N/A", IF(RIGHT(F329,1)=")",IF(RIGHT(F329,2)="T)",-1000000000000*VALUE(MID(F329,2,LEN(F329)-3)),IF(RIGHT(F329,2)="M)",-1000000*VALUE(MID(F329,2,LEN(F329)-3)),IF(RIGHT(F329,2)="B)",-1000000000*VALUE(MID(F329,2,LEN(F329)-3)),IF(RIGHT(F329,2)="k)",-1000*VALUE(MID(F329,2,LEN(F329)-3)),VALUE(SUBSTITUTE(F329,",","")))))),IF(RIGHT(F329,1)="T",1000000000000*VALUE(LEFT(F329,LEN(F329)-1)),IF(RIGHT(F329,1)="M",1000000*VALUE(LEFT(F329,LEN(F329)-1)),IF(RIGHT(F329,1)="B",1000000000*VALUE(LEFT(F329,LEN(F329)-1)),IF(RIGHT(F329,1)="%",0.01*VALUE(LEFT(F329,LEN(F329)-1)),IF(RIGHT(F329,1)="k",1000*VALUE(LEFT(F329,LEN(F329)-1)),VALUE(SUBSTITUTE(F329,",",""))))))))),"N/A")</f>
        <v/>
      </c>
      <c r="N329">
        <f>IFERROR(IF(TRIM(G329)="-", "N/A", IF(RIGHT(G329,1)=")",IF(RIGHT(G329,2)="T)",-1000000000000*VALUE(MID(G329,2,LEN(G329)-3)),IF(RIGHT(G329,2)="M)",-1000000*VALUE(MID(G329,2,LEN(G329)-3)),IF(RIGHT(G329,2)="B)",-1000000000*VALUE(MID(G329,2,LEN(G329)-3)),IF(RIGHT(G329,2)="k)",-1000*VALUE(MID(G329,2,LEN(G329)-3)),VALUE(SUBSTITUTE(G329,",","")))))),IF(RIGHT(G329,1)="T",1000000000000*VALUE(LEFT(G329,LEN(G329)-1)),IF(RIGHT(G329,1)="M",1000000*VALUE(LEFT(G329,LEN(G329)-1)),IF(RIGHT(G329,1)="B",1000000000*VALUE(LEFT(G329,LEN(G329)-1)),IF(RIGHT(G329,1)="%",0.01*VALUE(LEFT(G329,LEN(G329)-1)),IF(RIGHT(G329,1)="k",1000*VALUE(LEFT(G329,LEN(G329)-1)),VALUE(SUBSTITUTE(G329,",",""))))))))),"N/A")</f>
        <v/>
      </c>
      <c r="P329">
        <f>MAX(J329:N329)</f>
        <v/>
      </c>
      <c r="Q329">
        <f>IFERROR(J144+MATCH(P329,J329:N329,0)-1,"")</f>
        <v/>
      </c>
      <c r="R329">
        <f>IF(Q329="","",MIN(J329:N329))</f>
        <v/>
      </c>
      <c r="S329">
        <f>IFERROR(J144+MATCH(R329,J329:N329,0)-1,"")</f>
        <v/>
      </c>
      <c r="T329">
        <f>IFERROR(AVERAGE(J329:N329),"")</f>
        <v/>
      </c>
      <c r="U329">
        <f>IFERROR(STDEV(J329:N329),"")</f>
        <v/>
      </c>
      <c r="V329">
        <f>IFERROR(IF(C329="-","",IF(ISBLANK(B329),"",IF(OR(ISNUMBER(FIND("Growth",B329)),ISNUMBER(FIND("Margin",B329))),"",(J329-T329)/U329))),"")</f>
        <v/>
      </c>
      <c r="W329">
        <f>IFERROR(IF(OR(D329="-",ISBLANK(D329)),"",(K329-T329)/U329),"")</f>
        <v/>
      </c>
      <c r="X329">
        <f>IFERROR(IF(OR(E329="-",ISBLANK(E329)),"",(L329-T329)/U329),"")</f>
        <v/>
      </c>
      <c r="Y329">
        <f>IFERROR(IF(OR(F329="-",ISBLANK(F329)),"",(M329-T329)/U329),"")</f>
        <v/>
      </c>
      <c r="Z329">
        <f>IFERROR(IF(OR(G329="-",ISBLANK(G329)),"",(N329-T329)/U329),"")</f>
        <v/>
      </c>
      <c r="AA329">
        <f>IF(MAX(MAX(V329:Z329),ABS(MIN(V329:Z329)))=ABS(MIN(V329:Z329)),MIN(V329:Z329),MAX(V329:Z329))</f>
        <v/>
      </c>
      <c r="AB329">
        <f>IFERROR(V144+MATCH(AA329,V329:Z329,0)-1,"")</f>
        <v/>
      </c>
      <c r="AC329">
        <f>IF(AB329&lt;&gt;"",IF(S329=AB329,"Low",IF(AB329=Q329,"High","")),"")</f>
        <v/>
      </c>
      <c r="AE329">
        <f>IF(ISNUMBER(MATCH("N/A",J329:N329,0)),"",IFERROR((5 * SUMPRODUCT(J144:N144,J329:N329) - PRODUCT(SUM(J144:N144),SUM(J329:N329))) / ((5 * SUM((J144^2)+(K144^2)+(L144^2)+(M144^2)+(N144^2))) - SUM(J144:N144)^2),""))</f>
        <v/>
      </c>
      <c r="AF329">
        <f>IFERROR(CORREL(J144:N144,J329:N329),"")</f>
        <v/>
      </c>
      <c r="AZ329">
        <f>IF(Q329=S329,0,1)</f>
        <v/>
      </c>
      <c r="BA329">
        <f>IF(AZ329=1,IF(Q329="","",IF(Q329=N144,"Yes","No")),"")</f>
        <v/>
      </c>
      <c r="BB329">
        <f>IF(BA329="Yes",P329,"")</f>
        <v/>
      </c>
      <c r="BC329">
        <f>IF(AZ329=1,IF(S329="","",IF(S329=N144,"Yes","No")),"")</f>
        <v/>
      </c>
      <c r="BD329">
        <f>IF(BC329="Yes",R329,"")</f>
        <v/>
      </c>
      <c r="BE329">
        <f>IFERROR(IF(SIGN(AE329)=1,"Increasing",IF(SIGN(AE329)=-1,"Decreasing","")),"")</f>
        <v/>
      </c>
      <c r="BF329">
        <f>IF(OR(AND(BE329="Increasing",BA329="Yes"),AND(BE329="Decreasing",BC329="Yes")),"Yes","No")</f>
        <v/>
      </c>
      <c r="BG329">
        <f>IF(I329="pos_trend","Yes","No")</f>
        <v/>
      </c>
      <c r="BH329">
        <f>IF(AF329&lt;&gt;"",IF(ABS(AF329)&gt;0.8,"Yes","No"),"")</f>
        <v/>
      </c>
    </row>
    <row r="330" spans="1:60">
      <c r="I330">
        <f>IF(AND(K330&gt; J330, L330&gt; K330, M330&gt; L330, N330&gt; M330), "pos_trend", IF(AND(K330&lt; J330, L330&lt; K330, M330&lt; L330, N330&lt; M330), "neg_trend", "N/A"))</f>
        <v/>
      </c>
      <c r="J330">
        <f>IFERROR(IF(TRIM(C330)="-", "N/A", IF(RIGHT(C330,1)=")",IF(RIGHT(C330,2)="T)",-1000000000000*VALUE(MID(C330,2,LEN(C330)-3)),IF(RIGHT(C330,2)="M)",-1000000*VALUE(MID(C330,2,LEN(C330)-3)),IF(RIGHT(C330,2)="B)",-1000000000*VALUE(MID(C330,2,LEN(C330)-3)),IF(RIGHT(C330,2)="k)",-1000*VALUE(MID(C330,2,LEN(C330)-3)),VALUE(SUBSTITUTE(C330,",","")))))),IF(RIGHT(C330,1)="T",1000000000000*VALUE(LEFT(C330,LEN(C330)-1)),IF(RIGHT(C330,1)="M",1000000*VALUE(LEFT(C330,LEN(C330)-1)),IF(RIGHT(C330,1)="B",1000000000*VALUE(LEFT(C330,LEN(C330)-1)),IF(RIGHT(C330,1)="%",0.01*VALUE(LEFT(C330,LEN(C330)-1)),IF(RIGHT(C330,1)="k",1000*VALUE(LEFT(C330,LEN(C330)-1)),VALUE(SUBSTITUTE(C330,",",""))))))))),"N/A")</f>
        <v/>
      </c>
      <c r="K330">
        <f>IFERROR(IF(TRIM(D330)="-", "N/A", IF(RIGHT(D330,1)=")",IF(RIGHT(D330,2)="T)",-1000000000000*VALUE(MID(D330,2,LEN(D330)-3)),IF(RIGHT(D330,2)="M)",-1000000*VALUE(MID(D330,2,LEN(D330)-3)),IF(RIGHT(D330,2)="B)",-1000000000*VALUE(MID(D330,2,LEN(D330)-3)),IF(RIGHT(D330,2)="k)",-1000*VALUE(MID(D330,2,LEN(D330)-3)),VALUE(SUBSTITUTE(D330,",","")))))),IF(RIGHT(D330,1)="T",1000000000000*VALUE(LEFT(D330,LEN(D330)-1)),IF(RIGHT(D330,1)="M",1000000*VALUE(LEFT(D330,LEN(D330)-1)),IF(RIGHT(D330,1)="B",1000000000*VALUE(LEFT(D330,LEN(D330)-1)),IF(RIGHT(D330,1)="%",0.01*VALUE(LEFT(D330,LEN(D330)-1)),IF(RIGHT(D330,1)="k",1000*VALUE(LEFT(D330,LEN(D330)-1)),VALUE(SUBSTITUTE(D330,",",""))))))))),"N/A")</f>
        <v/>
      </c>
      <c r="L330">
        <f>IFERROR(IF(TRIM(E330)="-", "N/A", IF(RIGHT(E330,1)=")",IF(RIGHT(E330,2)="T)",-1000000000000*VALUE(MID(E330,2,LEN(E330)-3)),IF(RIGHT(E330,2)="M)",-1000000*VALUE(MID(E330,2,LEN(E330)-3)),IF(RIGHT(E330,2)="B)",-1000000000*VALUE(MID(E330,2,LEN(E330)-3)),IF(RIGHT(E330,2)="k)",-1000*VALUE(MID(E330,2,LEN(E330)-3)),VALUE(SUBSTITUTE(E330,",","")))))),IF(RIGHT(E330,1)="T",1000000000000*VALUE(LEFT(E330,LEN(E330)-1)),IF(RIGHT(E330,1)="M",1000000*VALUE(LEFT(E330,LEN(E330)-1)),IF(RIGHT(E330,1)="B",1000000000*VALUE(LEFT(E330,LEN(E330)-1)),IF(RIGHT(E330,1)="%",0.01*VALUE(LEFT(E330,LEN(E330)-1)),IF(RIGHT(E330,1)="k",1000*VALUE(LEFT(E330,LEN(E330)-1)),VALUE(SUBSTITUTE(E330,",",""))))))))),"N/A")</f>
        <v/>
      </c>
      <c r="M330">
        <f>IFERROR(IF(TRIM(F330)="-", "N/A", IF(RIGHT(F330,1)=")",IF(RIGHT(F330,2)="T)",-1000000000000*VALUE(MID(F330,2,LEN(F330)-3)),IF(RIGHT(F330,2)="M)",-1000000*VALUE(MID(F330,2,LEN(F330)-3)),IF(RIGHT(F330,2)="B)",-1000000000*VALUE(MID(F330,2,LEN(F330)-3)),IF(RIGHT(F330,2)="k)",-1000*VALUE(MID(F330,2,LEN(F330)-3)),VALUE(SUBSTITUTE(F330,",","")))))),IF(RIGHT(F330,1)="T",1000000000000*VALUE(LEFT(F330,LEN(F330)-1)),IF(RIGHT(F330,1)="M",1000000*VALUE(LEFT(F330,LEN(F330)-1)),IF(RIGHT(F330,1)="B",1000000000*VALUE(LEFT(F330,LEN(F330)-1)),IF(RIGHT(F330,1)="%",0.01*VALUE(LEFT(F330,LEN(F330)-1)),IF(RIGHT(F330,1)="k",1000*VALUE(LEFT(F330,LEN(F330)-1)),VALUE(SUBSTITUTE(F330,",",""))))))))),"N/A")</f>
        <v/>
      </c>
      <c r="N330">
        <f>IFERROR(IF(TRIM(G330)="-", "N/A", IF(RIGHT(G330,1)=")",IF(RIGHT(G330,2)="T)",-1000000000000*VALUE(MID(G330,2,LEN(G330)-3)),IF(RIGHT(G330,2)="M)",-1000000*VALUE(MID(G330,2,LEN(G330)-3)),IF(RIGHT(G330,2)="B)",-1000000000*VALUE(MID(G330,2,LEN(G330)-3)),IF(RIGHT(G330,2)="k)",-1000*VALUE(MID(G330,2,LEN(G330)-3)),VALUE(SUBSTITUTE(G330,",","")))))),IF(RIGHT(G330,1)="T",1000000000000*VALUE(LEFT(G330,LEN(G330)-1)),IF(RIGHT(G330,1)="M",1000000*VALUE(LEFT(G330,LEN(G330)-1)),IF(RIGHT(G330,1)="B",1000000000*VALUE(LEFT(G330,LEN(G330)-1)),IF(RIGHT(G330,1)="%",0.01*VALUE(LEFT(G330,LEN(G330)-1)),IF(RIGHT(G330,1)="k",1000*VALUE(LEFT(G330,LEN(G330)-1)),VALUE(SUBSTITUTE(G330,",",""))))))))),"N/A")</f>
        <v/>
      </c>
      <c r="P330">
        <f>MAX(J330:N330)</f>
        <v/>
      </c>
      <c r="Q330">
        <f>IFERROR(J144+MATCH(P330,J330:N330,0)-1,"")</f>
        <v/>
      </c>
      <c r="R330">
        <f>IF(Q330="","",MIN(J330:N330))</f>
        <v/>
      </c>
      <c r="S330">
        <f>IFERROR(J144+MATCH(R330,J330:N330,0)-1,"")</f>
        <v/>
      </c>
      <c r="T330">
        <f>IFERROR(AVERAGE(J330:N330),"")</f>
        <v/>
      </c>
      <c r="U330">
        <f>IFERROR(STDEV(J330:N330),"")</f>
        <v/>
      </c>
      <c r="V330">
        <f>IFERROR(IF(C330="-","",IF(ISBLANK(B330),"",IF(OR(ISNUMBER(FIND("Growth",B330)),ISNUMBER(FIND("Margin",B330))),"",(J330-T330)/U330))),"")</f>
        <v/>
      </c>
      <c r="W330">
        <f>IFERROR(IF(OR(D330="-",ISBLANK(D330)),"",(K330-T330)/U330),"")</f>
        <v/>
      </c>
      <c r="X330">
        <f>IFERROR(IF(OR(E330="-",ISBLANK(E330)),"",(L330-T330)/U330),"")</f>
        <v/>
      </c>
      <c r="Y330">
        <f>IFERROR(IF(OR(F330="-",ISBLANK(F330)),"",(M330-T330)/U330),"")</f>
        <v/>
      </c>
      <c r="Z330">
        <f>IFERROR(IF(OR(G330="-",ISBLANK(G330)),"",(N330-T330)/U330),"")</f>
        <v/>
      </c>
      <c r="AA330">
        <f>IF(MAX(MAX(V330:Z330),ABS(MIN(V330:Z330)))=ABS(MIN(V330:Z330)),MIN(V330:Z330),MAX(V330:Z330))</f>
        <v/>
      </c>
      <c r="AB330">
        <f>IFERROR(V144+MATCH(AA330,V330:Z330,0)-1,"")</f>
        <v/>
      </c>
      <c r="AC330">
        <f>IF(AB330&lt;&gt;"",IF(S330=AB330,"Low",IF(AB330=Q330,"High","")),"")</f>
        <v/>
      </c>
      <c r="AE330">
        <f>IF(ISNUMBER(MATCH("N/A",J330:N330,0)),"",IFERROR((5 * SUMPRODUCT(J144:N144,J330:N330) - PRODUCT(SUM(J144:N144),SUM(J330:N330))) / ((5 * SUM((J144^2)+(K144^2)+(L144^2)+(M144^2)+(N144^2))) - SUM(J144:N144)^2),""))</f>
        <v/>
      </c>
      <c r="AF330">
        <f>IFERROR(CORREL(J144:N144,J330:N330),"")</f>
        <v/>
      </c>
      <c r="AZ330">
        <f>IF(Q330=S330,0,1)</f>
        <v/>
      </c>
      <c r="BA330">
        <f>IF(AZ330=1,IF(Q330="","",IF(Q330=N144,"Yes","No")),"")</f>
        <v/>
      </c>
      <c r="BB330">
        <f>IF(BA330="Yes",P330,"")</f>
        <v/>
      </c>
      <c r="BC330">
        <f>IF(AZ330=1,IF(S330="","",IF(S330=N144,"Yes","No")),"")</f>
        <v/>
      </c>
      <c r="BD330">
        <f>IF(BC330="Yes",R330,"")</f>
        <v/>
      </c>
      <c r="BE330">
        <f>IFERROR(IF(SIGN(AE330)=1,"Increasing",IF(SIGN(AE330)=-1,"Decreasing","")),"")</f>
        <v/>
      </c>
      <c r="BF330">
        <f>IF(OR(AND(BE330="Increasing",BA330="Yes"),AND(BE330="Decreasing",BC330="Yes")),"Yes","No")</f>
        <v/>
      </c>
      <c r="BG330">
        <f>IF(I330="pos_trend","Yes","No")</f>
        <v/>
      </c>
      <c r="BH330">
        <f>IF(AF330&lt;&gt;"",IF(ABS(AF330)&gt;0.8,"Yes","No"),"")</f>
        <v/>
      </c>
    </row>
    <row r="331" spans="1:60">
      <c r="I331">
        <f>IF(AND(K331&gt; J331, L331&gt; K331, M331&gt; L331, N331&gt; M331), "pos_trend", IF(AND(K331&lt; J331, L331&lt; K331, M331&lt; L331, N331&lt; M331), "neg_trend", "N/A"))</f>
        <v/>
      </c>
      <c r="J331">
        <f>IFERROR(IF(TRIM(C331)="-", "N/A", IF(RIGHT(C331,1)=")",IF(RIGHT(C331,2)="T)",-1000000000000*VALUE(MID(C331,2,LEN(C331)-3)),IF(RIGHT(C331,2)="M)",-1000000*VALUE(MID(C331,2,LEN(C331)-3)),IF(RIGHT(C331,2)="B)",-1000000000*VALUE(MID(C331,2,LEN(C331)-3)),IF(RIGHT(C331,2)="k)",-1000*VALUE(MID(C331,2,LEN(C331)-3)),VALUE(SUBSTITUTE(C331,",","")))))),IF(RIGHT(C331,1)="T",1000000000000*VALUE(LEFT(C331,LEN(C331)-1)),IF(RIGHT(C331,1)="M",1000000*VALUE(LEFT(C331,LEN(C331)-1)),IF(RIGHT(C331,1)="B",1000000000*VALUE(LEFT(C331,LEN(C331)-1)),IF(RIGHT(C331,1)="%",0.01*VALUE(LEFT(C331,LEN(C331)-1)),IF(RIGHT(C331,1)="k",1000*VALUE(LEFT(C331,LEN(C331)-1)),VALUE(SUBSTITUTE(C331,",",""))))))))),"N/A")</f>
        <v/>
      </c>
      <c r="K331">
        <f>IFERROR(IF(TRIM(D331)="-", "N/A", IF(RIGHT(D331,1)=")",IF(RIGHT(D331,2)="T)",-1000000000000*VALUE(MID(D331,2,LEN(D331)-3)),IF(RIGHT(D331,2)="M)",-1000000*VALUE(MID(D331,2,LEN(D331)-3)),IF(RIGHT(D331,2)="B)",-1000000000*VALUE(MID(D331,2,LEN(D331)-3)),IF(RIGHT(D331,2)="k)",-1000*VALUE(MID(D331,2,LEN(D331)-3)),VALUE(SUBSTITUTE(D331,",","")))))),IF(RIGHT(D331,1)="T",1000000000000*VALUE(LEFT(D331,LEN(D331)-1)),IF(RIGHT(D331,1)="M",1000000*VALUE(LEFT(D331,LEN(D331)-1)),IF(RIGHT(D331,1)="B",1000000000*VALUE(LEFT(D331,LEN(D331)-1)),IF(RIGHT(D331,1)="%",0.01*VALUE(LEFT(D331,LEN(D331)-1)),IF(RIGHT(D331,1)="k",1000*VALUE(LEFT(D331,LEN(D331)-1)),VALUE(SUBSTITUTE(D331,",",""))))))))),"N/A")</f>
        <v/>
      </c>
      <c r="L331">
        <f>IFERROR(IF(TRIM(E331)="-", "N/A", IF(RIGHT(E331,1)=")",IF(RIGHT(E331,2)="T)",-1000000000000*VALUE(MID(E331,2,LEN(E331)-3)),IF(RIGHT(E331,2)="M)",-1000000*VALUE(MID(E331,2,LEN(E331)-3)),IF(RIGHT(E331,2)="B)",-1000000000*VALUE(MID(E331,2,LEN(E331)-3)),IF(RIGHT(E331,2)="k)",-1000*VALUE(MID(E331,2,LEN(E331)-3)),VALUE(SUBSTITUTE(E331,",","")))))),IF(RIGHT(E331,1)="T",1000000000000*VALUE(LEFT(E331,LEN(E331)-1)),IF(RIGHT(E331,1)="M",1000000*VALUE(LEFT(E331,LEN(E331)-1)),IF(RIGHT(E331,1)="B",1000000000*VALUE(LEFT(E331,LEN(E331)-1)),IF(RIGHT(E331,1)="%",0.01*VALUE(LEFT(E331,LEN(E331)-1)),IF(RIGHT(E331,1)="k",1000*VALUE(LEFT(E331,LEN(E331)-1)),VALUE(SUBSTITUTE(E331,",",""))))))))),"N/A")</f>
        <v/>
      </c>
      <c r="M331">
        <f>IFERROR(IF(TRIM(F331)="-", "N/A", IF(RIGHT(F331,1)=")",IF(RIGHT(F331,2)="T)",-1000000000000*VALUE(MID(F331,2,LEN(F331)-3)),IF(RIGHT(F331,2)="M)",-1000000*VALUE(MID(F331,2,LEN(F331)-3)),IF(RIGHT(F331,2)="B)",-1000000000*VALUE(MID(F331,2,LEN(F331)-3)),IF(RIGHT(F331,2)="k)",-1000*VALUE(MID(F331,2,LEN(F331)-3)),VALUE(SUBSTITUTE(F331,",","")))))),IF(RIGHT(F331,1)="T",1000000000000*VALUE(LEFT(F331,LEN(F331)-1)),IF(RIGHT(F331,1)="M",1000000*VALUE(LEFT(F331,LEN(F331)-1)),IF(RIGHT(F331,1)="B",1000000000*VALUE(LEFT(F331,LEN(F331)-1)),IF(RIGHT(F331,1)="%",0.01*VALUE(LEFT(F331,LEN(F331)-1)),IF(RIGHT(F331,1)="k",1000*VALUE(LEFT(F331,LEN(F331)-1)),VALUE(SUBSTITUTE(F331,",",""))))))))),"N/A")</f>
        <v/>
      </c>
      <c r="N331">
        <f>IFERROR(IF(TRIM(G331)="-", "N/A", IF(RIGHT(G331,1)=")",IF(RIGHT(G331,2)="T)",-1000000000000*VALUE(MID(G331,2,LEN(G331)-3)),IF(RIGHT(G331,2)="M)",-1000000*VALUE(MID(G331,2,LEN(G331)-3)),IF(RIGHT(G331,2)="B)",-1000000000*VALUE(MID(G331,2,LEN(G331)-3)),IF(RIGHT(G331,2)="k)",-1000*VALUE(MID(G331,2,LEN(G331)-3)),VALUE(SUBSTITUTE(G331,",","")))))),IF(RIGHT(G331,1)="T",1000000000000*VALUE(LEFT(G331,LEN(G331)-1)),IF(RIGHT(G331,1)="M",1000000*VALUE(LEFT(G331,LEN(G331)-1)),IF(RIGHT(G331,1)="B",1000000000*VALUE(LEFT(G331,LEN(G331)-1)),IF(RIGHT(G331,1)="%",0.01*VALUE(LEFT(G331,LEN(G331)-1)),IF(RIGHT(G331,1)="k",1000*VALUE(LEFT(G331,LEN(G331)-1)),VALUE(SUBSTITUTE(G331,",",""))))))))),"N/A")</f>
        <v/>
      </c>
      <c r="P331">
        <f>MAX(J331:N331)</f>
        <v/>
      </c>
      <c r="Q331">
        <f>IFERROR(J144+MATCH(P331,J331:N331,0)-1,"")</f>
        <v/>
      </c>
      <c r="R331">
        <f>IF(Q331="","",MIN(J331:N331))</f>
        <v/>
      </c>
      <c r="S331">
        <f>IFERROR(J144+MATCH(R331,J331:N331,0)-1,"")</f>
        <v/>
      </c>
      <c r="T331">
        <f>IFERROR(AVERAGE(J331:N331),"")</f>
        <v/>
      </c>
      <c r="U331">
        <f>IFERROR(STDEV(J331:N331),"")</f>
        <v/>
      </c>
      <c r="V331">
        <f>IFERROR(IF(C331="-","",IF(ISBLANK(B331),"",IF(OR(ISNUMBER(FIND("Growth",B331)),ISNUMBER(FIND("Margin",B331))),"",(J331-T331)/U331))),"")</f>
        <v/>
      </c>
      <c r="W331">
        <f>IFERROR(IF(OR(D331="-",ISBLANK(D331)),"",(K331-T331)/U331),"")</f>
        <v/>
      </c>
      <c r="X331">
        <f>IFERROR(IF(OR(E331="-",ISBLANK(E331)),"",(L331-T331)/U331),"")</f>
        <v/>
      </c>
      <c r="Y331">
        <f>IFERROR(IF(OR(F331="-",ISBLANK(F331)),"",(M331-T331)/U331),"")</f>
        <v/>
      </c>
      <c r="Z331">
        <f>IFERROR(IF(OR(G331="-",ISBLANK(G331)),"",(N331-T331)/U331),"")</f>
        <v/>
      </c>
      <c r="AA331">
        <f>IF(MAX(MAX(V331:Z331),ABS(MIN(V331:Z331)))=ABS(MIN(V331:Z331)),MIN(V331:Z331),MAX(V331:Z331))</f>
        <v/>
      </c>
      <c r="AB331">
        <f>IFERROR(V144+MATCH(AA331,V331:Z331,0)-1,"")</f>
        <v/>
      </c>
      <c r="AC331">
        <f>IF(AB331&lt;&gt;"",IF(S331=AB331,"Low",IF(AB331=Q331,"High","")),"")</f>
        <v/>
      </c>
      <c r="AE331">
        <f>IF(ISNUMBER(MATCH("N/A",J331:N331,0)),"",IFERROR((5 * SUMPRODUCT(J144:N144,J331:N331) - PRODUCT(SUM(J144:N144),SUM(J331:N331))) / ((5 * SUM((J144^2)+(K144^2)+(L144^2)+(M144^2)+(N144^2))) - SUM(J144:N144)^2),""))</f>
        <v/>
      </c>
      <c r="AF331">
        <f>IFERROR(CORREL(J144:N144,J331:N331),"")</f>
        <v/>
      </c>
      <c r="AZ331">
        <f>IF(Q331=S331,0,1)</f>
        <v/>
      </c>
      <c r="BA331">
        <f>IF(AZ331=1,IF(Q331="","",IF(Q331=N144,"Yes","No")),"")</f>
        <v/>
      </c>
      <c r="BB331">
        <f>IF(BA331="Yes",P331,"")</f>
        <v/>
      </c>
      <c r="BC331">
        <f>IF(AZ331=1,IF(S331="","",IF(S331=N144,"Yes","No")),"")</f>
        <v/>
      </c>
      <c r="BD331">
        <f>IF(BC331="Yes",R331,"")</f>
        <v/>
      </c>
      <c r="BE331">
        <f>IFERROR(IF(SIGN(AE331)=1,"Increasing",IF(SIGN(AE331)=-1,"Decreasing","")),"")</f>
        <v/>
      </c>
      <c r="BF331">
        <f>IF(OR(AND(BE331="Increasing",BA331="Yes"),AND(BE331="Decreasing",BC331="Yes")),"Yes","No")</f>
        <v/>
      </c>
      <c r="BG331">
        <f>IF(I331="pos_trend","Yes","No")</f>
        <v/>
      </c>
      <c r="BH331">
        <f>IF(AF331&lt;&gt;"",IF(ABS(AF331)&gt;0.8,"Yes","No"),"")</f>
        <v/>
      </c>
    </row>
    <row r="332" spans="1:60">
      <c r="I332">
        <f>IF(AND(K332&gt; J332, L332&gt; K332, M332&gt; L332, N332&gt; M332), "pos_trend", IF(AND(K332&lt; J332, L332&lt; K332, M332&lt; L332, N332&lt; M332), "neg_trend", "N/A"))</f>
        <v/>
      </c>
      <c r="J332">
        <f>IFERROR(IF(TRIM(C332)="-", "N/A", IF(RIGHT(C332,1)=")",IF(RIGHT(C332,2)="T)",-1000000000000*VALUE(MID(C332,2,LEN(C332)-3)),IF(RIGHT(C332,2)="M)",-1000000*VALUE(MID(C332,2,LEN(C332)-3)),IF(RIGHT(C332,2)="B)",-1000000000*VALUE(MID(C332,2,LEN(C332)-3)),IF(RIGHT(C332,2)="k)",-1000*VALUE(MID(C332,2,LEN(C332)-3)),VALUE(SUBSTITUTE(C332,",","")))))),IF(RIGHT(C332,1)="T",1000000000000*VALUE(LEFT(C332,LEN(C332)-1)),IF(RIGHT(C332,1)="M",1000000*VALUE(LEFT(C332,LEN(C332)-1)),IF(RIGHT(C332,1)="B",1000000000*VALUE(LEFT(C332,LEN(C332)-1)),IF(RIGHT(C332,1)="%",0.01*VALUE(LEFT(C332,LEN(C332)-1)),IF(RIGHT(C332,1)="k",1000*VALUE(LEFT(C332,LEN(C332)-1)),VALUE(SUBSTITUTE(C332,",",""))))))))),"N/A")</f>
        <v/>
      </c>
      <c r="K332">
        <f>IFERROR(IF(TRIM(D332)="-", "N/A", IF(RIGHT(D332,1)=")",IF(RIGHT(D332,2)="T)",-1000000000000*VALUE(MID(D332,2,LEN(D332)-3)),IF(RIGHT(D332,2)="M)",-1000000*VALUE(MID(D332,2,LEN(D332)-3)),IF(RIGHT(D332,2)="B)",-1000000000*VALUE(MID(D332,2,LEN(D332)-3)),IF(RIGHT(D332,2)="k)",-1000*VALUE(MID(D332,2,LEN(D332)-3)),VALUE(SUBSTITUTE(D332,",","")))))),IF(RIGHT(D332,1)="T",1000000000000*VALUE(LEFT(D332,LEN(D332)-1)),IF(RIGHT(D332,1)="M",1000000*VALUE(LEFT(D332,LEN(D332)-1)),IF(RIGHT(D332,1)="B",1000000000*VALUE(LEFT(D332,LEN(D332)-1)),IF(RIGHT(D332,1)="%",0.01*VALUE(LEFT(D332,LEN(D332)-1)),IF(RIGHT(D332,1)="k",1000*VALUE(LEFT(D332,LEN(D332)-1)),VALUE(SUBSTITUTE(D332,",",""))))))))),"N/A")</f>
        <v/>
      </c>
      <c r="L332">
        <f>IFERROR(IF(TRIM(E332)="-", "N/A", IF(RIGHT(E332,1)=")",IF(RIGHT(E332,2)="T)",-1000000000000*VALUE(MID(E332,2,LEN(E332)-3)),IF(RIGHT(E332,2)="M)",-1000000*VALUE(MID(E332,2,LEN(E332)-3)),IF(RIGHT(E332,2)="B)",-1000000000*VALUE(MID(E332,2,LEN(E332)-3)),IF(RIGHT(E332,2)="k)",-1000*VALUE(MID(E332,2,LEN(E332)-3)),VALUE(SUBSTITUTE(E332,",","")))))),IF(RIGHT(E332,1)="T",1000000000000*VALUE(LEFT(E332,LEN(E332)-1)),IF(RIGHT(E332,1)="M",1000000*VALUE(LEFT(E332,LEN(E332)-1)),IF(RIGHT(E332,1)="B",1000000000*VALUE(LEFT(E332,LEN(E332)-1)),IF(RIGHT(E332,1)="%",0.01*VALUE(LEFT(E332,LEN(E332)-1)),IF(RIGHT(E332,1)="k",1000*VALUE(LEFT(E332,LEN(E332)-1)),VALUE(SUBSTITUTE(E332,",",""))))))))),"N/A")</f>
        <v/>
      </c>
      <c r="M332">
        <f>IFERROR(IF(TRIM(F332)="-", "N/A", IF(RIGHT(F332,1)=")",IF(RIGHT(F332,2)="T)",-1000000000000*VALUE(MID(F332,2,LEN(F332)-3)),IF(RIGHT(F332,2)="M)",-1000000*VALUE(MID(F332,2,LEN(F332)-3)),IF(RIGHT(F332,2)="B)",-1000000000*VALUE(MID(F332,2,LEN(F332)-3)),IF(RIGHT(F332,2)="k)",-1000*VALUE(MID(F332,2,LEN(F332)-3)),VALUE(SUBSTITUTE(F332,",","")))))),IF(RIGHT(F332,1)="T",1000000000000*VALUE(LEFT(F332,LEN(F332)-1)),IF(RIGHT(F332,1)="M",1000000*VALUE(LEFT(F332,LEN(F332)-1)),IF(RIGHT(F332,1)="B",1000000000*VALUE(LEFT(F332,LEN(F332)-1)),IF(RIGHT(F332,1)="%",0.01*VALUE(LEFT(F332,LEN(F332)-1)),IF(RIGHT(F332,1)="k",1000*VALUE(LEFT(F332,LEN(F332)-1)),VALUE(SUBSTITUTE(F332,",",""))))))))),"N/A")</f>
        <v/>
      </c>
      <c r="N332">
        <f>IFERROR(IF(TRIM(G332)="-", "N/A", IF(RIGHT(G332,1)=")",IF(RIGHT(G332,2)="T)",-1000000000000*VALUE(MID(G332,2,LEN(G332)-3)),IF(RIGHT(G332,2)="M)",-1000000*VALUE(MID(G332,2,LEN(G332)-3)),IF(RIGHT(G332,2)="B)",-1000000000*VALUE(MID(G332,2,LEN(G332)-3)),IF(RIGHT(G332,2)="k)",-1000*VALUE(MID(G332,2,LEN(G332)-3)),VALUE(SUBSTITUTE(G332,",","")))))),IF(RIGHT(G332,1)="T",1000000000000*VALUE(LEFT(G332,LEN(G332)-1)),IF(RIGHT(G332,1)="M",1000000*VALUE(LEFT(G332,LEN(G332)-1)),IF(RIGHT(G332,1)="B",1000000000*VALUE(LEFT(G332,LEN(G332)-1)),IF(RIGHT(G332,1)="%",0.01*VALUE(LEFT(G332,LEN(G332)-1)),IF(RIGHT(G332,1)="k",1000*VALUE(LEFT(G332,LEN(G332)-1)),VALUE(SUBSTITUTE(G332,",",""))))))))),"N/A")</f>
        <v/>
      </c>
      <c r="P332">
        <f>MAX(J332:N332)</f>
        <v/>
      </c>
      <c r="Q332">
        <f>IFERROR(J144+MATCH(P332,J332:N332,0)-1,"")</f>
        <v/>
      </c>
      <c r="R332">
        <f>IF(Q332="","",MIN(J332:N332))</f>
        <v/>
      </c>
      <c r="S332">
        <f>IFERROR(J144+MATCH(R332,J332:N332,0)-1,"")</f>
        <v/>
      </c>
      <c r="T332">
        <f>IFERROR(AVERAGE(J332:N332),"")</f>
        <v/>
      </c>
      <c r="U332">
        <f>IFERROR(STDEV(J332:N332),"")</f>
        <v/>
      </c>
      <c r="V332">
        <f>IFERROR(IF(C332="-","",IF(ISBLANK(B332),"",IF(OR(ISNUMBER(FIND("Growth",B332)),ISNUMBER(FIND("Margin",B332))),"",(J332-T332)/U332))),"")</f>
        <v/>
      </c>
      <c r="W332">
        <f>IFERROR(IF(OR(D332="-",ISBLANK(D332)),"",(K332-T332)/U332),"")</f>
        <v/>
      </c>
      <c r="X332">
        <f>IFERROR(IF(OR(E332="-",ISBLANK(E332)),"",(L332-T332)/U332),"")</f>
        <v/>
      </c>
      <c r="Y332">
        <f>IFERROR(IF(OR(F332="-",ISBLANK(F332)),"",(M332-T332)/U332),"")</f>
        <v/>
      </c>
      <c r="Z332">
        <f>IFERROR(IF(OR(G332="-",ISBLANK(G332)),"",(N332-T332)/U332),"")</f>
        <v/>
      </c>
      <c r="AA332">
        <f>IF(MAX(MAX(V332:Z332),ABS(MIN(V332:Z332)))=ABS(MIN(V332:Z332)),MIN(V332:Z332),MAX(V332:Z332))</f>
        <v/>
      </c>
      <c r="AB332">
        <f>IFERROR(V144+MATCH(AA332,V332:Z332,0)-1,"")</f>
        <v/>
      </c>
      <c r="AC332">
        <f>IF(AB332&lt;&gt;"",IF(S332=AB332,"Low",IF(AB332=Q332,"High","")),"")</f>
        <v/>
      </c>
      <c r="AE332">
        <f>IF(ISNUMBER(MATCH("N/A",J332:N332,0)),"",IFERROR((5 * SUMPRODUCT(J144:N144,J332:N332) - PRODUCT(SUM(J144:N144),SUM(J332:N332))) / ((5 * SUM((J144^2)+(K144^2)+(L144^2)+(M144^2)+(N144^2))) - SUM(J144:N144)^2),""))</f>
        <v/>
      </c>
      <c r="AF332">
        <f>IFERROR(CORREL(J144:N144,J332:N332),"")</f>
        <v/>
      </c>
      <c r="AZ332">
        <f>IF(Q332=S332,0,1)</f>
        <v/>
      </c>
      <c r="BA332">
        <f>IF(AZ332=1,IF(Q332="","",IF(Q332=N144,"Yes","No")),"")</f>
        <v/>
      </c>
      <c r="BB332">
        <f>IF(BA332="Yes",P332,"")</f>
        <v/>
      </c>
      <c r="BC332">
        <f>IF(AZ332=1,IF(S332="","",IF(S332=N144,"Yes","No")),"")</f>
        <v/>
      </c>
      <c r="BD332">
        <f>IF(BC332="Yes",R332,"")</f>
        <v/>
      </c>
      <c r="BE332">
        <f>IFERROR(IF(SIGN(AE332)=1,"Increasing",IF(SIGN(AE332)=-1,"Decreasing","")),"")</f>
        <v/>
      </c>
      <c r="BF332">
        <f>IF(OR(AND(BE332="Increasing",BA332="Yes"),AND(BE332="Decreasing",BC332="Yes")),"Yes","No")</f>
        <v/>
      </c>
      <c r="BG332">
        <f>IF(I332="pos_trend","Yes","No")</f>
        <v/>
      </c>
      <c r="BH332">
        <f>IF(AF332&lt;&gt;"",IF(ABS(AF332)&gt;0.8,"Yes","No"),"")</f>
        <v/>
      </c>
    </row>
    <row r="333" spans="1:60">
      <c r="I333">
        <f>IF(AND(K333&gt; J333, L333&gt; K333, M333&gt; L333, N333&gt; M333), "pos_trend", IF(AND(K333&lt; J333, L333&lt; K333, M333&lt; L333, N333&lt; M333), "neg_trend", "N/A"))</f>
        <v/>
      </c>
      <c r="J333">
        <f>IFERROR(IF(TRIM(C333)="-", "N/A", IF(RIGHT(C333,1)=")",IF(RIGHT(C333,2)="T)",-1000000000000*VALUE(MID(C333,2,LEN(C333)-3)),IF(RIGHT(C333,2)="M)",-1000000*VALUE(MID(C333,2,LEN(C333)-3)),IF(RIGHT(C333,2)="B)",-1000000000*VALUE(MID(C333,2,LEN(C333)-3)),IF(RIGHT(C333,2)="k)",-1000*VALUE(MID(C333,2,LEN(C333)-3)),VALUE(SUBSTITUTE(C333,",","")))))),IF(RIGHT(C333,1)="T",1000000000000*VALUE(LEFT(C333,LEN(C333)-1)),IF(RIGHT(C333,1)="M",1000000*VALUE(LEFT(C333,LEN(C333)-1)),IF(RIGHT(C333,1)="B",1000000000*VALUE(LEFT(C333,LEN(C333)-1)),IF(RIGHT(C333,1)="%",0.01*VALUE(LEFT(C333,LEN(C333)-1)),IF(RIGHT(C333,1)="k",1000*VALUE(LEFT(C333,LEN(C333)-1)),VALUE(SUBSTITUTE(C333,",",""))))))))),"N/A")</f>
        <v/>
      </c>
      <c r="K333">
        <f>IFERROR(IF(TRIM(D333)="-", "N/A", IF(RIGHT(D333,1)=")",IF(RIGHT(D333,2)="T)",-1000000000000*VALUE(MID(D333,2,LEN(D333)-3)),IF(RIGHT(D333,2)="M)",-1000000*VALUE(MID(D333,2,LEN(D333)-3)),IF(RIGHT(D333,2)="B)",-1000000000*VALUE(MID(D333,2,LEN(D333)-3)),IF(RIGHT(D333,2)="k)",-1000*VALUE(MID(D333,2,LEN(D333)-3)),VALUE(SUBSTITUTE(D333,",","")))))),IF(RIGHT(D333,1)="T",1000000000000*VALUE(LEFT(D333,LEN(D333)-1)),IF(RIGHT(D333,1)="M",1000000*VALUE(LEFT(D333,LEN(D333)-1)),IF(RIGHT(D333,1)="B",1000000000*VALUE(LEFT(D333,LEN(D333)-1)),IF(RIGHT(D333,1)="%",0.01*VALUE(LEFT(D333,LEN(D333)-1)),IF(RIGHT(D333,1)="k",1000*VALUE(LEFT(D333,LEN(D333)-1)),VALUE(SUBSTITUTE(D333,",",""))))))))),"N/A")</f>
        <v/>
      </c>
      <c r="L333">
        <f>IFERROR(IF(TRIM(E333)="-", "N/A", IF(RIGHT(E333,1)=")",IF(RIGHT(E333,2)="T)",-1000000000000*VALUE(MID(E333,2,LEN(E333)-3)),IF(RIGHT(E333,2)="M)",-1000000*VALUE(MID(E333,2,LEN(E333)-3)),IF(RIGHT(E333,2)="B)",-1000000000*VALUE(MID(E333,2,LEN(E333)-3)),IF(RIGHT(E333,2)="k)",-1000*VALUE(MID(E333,2,LEN(E333)-3)),VALUE(SUBSTITUTE(E333,",","")))))),IF(RIGHT(E333,1)="T",1000000000000*VALUE(LEFT(E333,LEN(E333)-1)),IF(RIGHT(E333,1)="M",1000000*VALUE(LEFT(E333,LEN(E333)-1)),IF(RIGHT(E333,1)="B",1000000000*VALUE(LEFT(E333,LEN(E333)-1)),IF(RIGHT(E333,1)="%",0.01*VALUE(LEFT(E333,LEN(E333)-1)),IF(RIGHT(E333,1)="k",1000*VALUE(LEFT(E333,LEN(E333)-1)),VALUE(SUBSTITUTE(E333,",",""))))))))),"N/A")</f>
        <v/>
      </c>
      <c r="M333">
        <f>IFERROR(IF(TRIM(F333)="-", "N/A", IF(RIGHT(F333,1)=")",IF(RIGHT(F333,2)="T)",-1000000000000*VALUE(MID(F333,2,LEN(F333)-3)),IF(RIGHT(F333,2)="M)",-1000000*VALUE(MID(F333,2,LEN(F333)-3)),IF(RIGHT(F333,2)="B)",-1000000000*VALUE(MID(F333,2,LEN(F333)-3)),IF(RIGHT(F333,2)="k)",-1000*VALUE(MID(F333,2,LEN(F333)-3)),VALUE(SUBSTITUTE(F333,",","")))))),IF(RIGHT(F333,1)="T",1000000000000*VALUE(LEFT(F333,LEN(F333)-1)),IF(RIGHT(F333,1)="M",1000000*VALUE(LEFT(F333,LEN(F333)-1)),IF(RIGHT(F333,1)="B",1000000000*VALUE(LEFT(F333,LEN(F333)-1)),IF(RIGHT(F333,1)="%",0.01*VALUE(LEFT(F333,LEN(F333)-1)),IF(RIGHT(F333,1)="k",1000*VALUE(LEFT(F333,LEN(F333)-1)),VALUE(SUBSTITUTE(F333,",",""))))))))),"N/A")</f>
        <v/>
      </c>
      <c r="N333">
        <f>IFERROR(IF(TRIM(G333)="-", "N/A", IF(RIGHT(G333,1)=")",IF(RIGHT(G333,2)="T)",-1000000000000*VALUE(MID(G333,2,LEN(G333)-3)),IF(RIGHT(G333,2)="M)",-1000000*VALUE(MID(G333,2,LEN(G333)-3)),IF(RIGHT(G333,2)="B)",-1000000000*VALUE(MID(G333,2,LEN(G333)-3)),IF(RIGHT(G333,2)="k)",-1000*VALUE(MID(G333,2,LEN(G333)-3)),VALUE(SUBSTITUTE(G333,",","")))))),IF(RIGHT(G333,1)="T",1000000000000*VALUE(LEFT(G333,LEN(G333)-1)),IF(RIGHT(G333,1)="M",1000000*VALUE(LEFT(G333,LEN(G333)-1)),IF(RIGHT(G333,1)="B",1000000000*VALUE(LEFT(G333,LEN(G333)-1)),IF(RIGHT(G333,1)="%",0.01*VALUE(LEFT(G333,LEN(G333)-1)),IF(RIGHT(G333,1)="k",1000*VALUE(LEFT(G333,LEN(G333)-1)),VALUE(SUBSTITUTE(G333,",",""))))))))),"N/A")</f>
        <v/>
      </c>
      <c r="P333">
        <f>MAX(J333:N333)</f>
        <v/>
      </c>
      <c r="Q333">
        <f>IFERROR(J144+MATCH(P333,J333:N333,0)-1,"")</f>
        <v/>
      </c>
      <c r="R333">
        <f>IF(Q333="","",MIN(J333:N333))</f>
        <v/>
      </c>
      <c r="S333">
        <f>IFERROR(J144+MATCH(R333,J333:N333,0)-1,"")</f>
        <v/>
      </c>
      <c r="T333">
        <f>IFERROR(AVERAGE(J333:N333),"")</f>
        <v/>
      </c>
      <c r="U333">
        <f>IFERROR(STDEV(J333:N333),"")</f>
        <v/>
      </c>
      <c r="V333">
        <f>IFERROR(IF(C333="-","",IF(ISBLANK(B333),"",IF(OR(ISNUMBER(FIND("Growth",B333)),ISNUMBER(FIND("Margin",B333))),"",(J333-T333)/U333))),"")</f>
        <v/>
      </c>
      <c r="W333">
        <f>IFERROR(IF(OR(D333="-",ISBLANK(D333)),"",(K333-T333)/U333),"")</f>
        <v/>
      </c>
      <c r="X333">
        <f>IFERROR(IF(OR(E333="-",ISBLANK(E333)),"",(L333-T333)/U333),"")</f>
        <v/>
      </c>
      <c r="Y333">
        <f>IFERROR(IF(OR(F333="-",ISBLANK(F333)),"",(M333-T333)/U333),"")</f>
        <v/>
      </c>
      <c r="Z333">
        <f>IFERROR(IF(OR(G333="-",ISBLANK(G333)),"",(N333-T333)/U333),"")</f>
        <v/>
      </c>
      <c r="AA333">
        <f>IF(MAX(MAX(V333:Z333),ABS(MIN(V333:Z333)))=ABS(MIN(V333:Z333)),MIN(V333:Z333),MAX(V333:Z333))</f>
        <v/>
      </c>
      <c r="AB333">
        <f>IFERROR(V144+MATCH(AA333,V333:Z333,0)-1,"")</f>
        <v/>
      </c>
      <c r="AC333">
        <f>IF(AB333&lt;&gt;"",IF(S333=AB333,"Low",IF(AB333=Q333,"High","")),"")</f>
        <v/>
      </c>
      <c r="AE333">
        <f>IF(ISNUMBER(MATCH("N/A",J333:N333,0)),"",IFERROR((5 * SUMPRODUCT(J144:N144,J333:N333) - PRODUCT(SUM(J144:N144),SUM(J333:N333))) / ((5 * SUM((J144^2)+(K144^2)+(L144^2)+(M144^2)+(N144^2))) - SUM(J144:N144)^2),""))</f>
        <v/>
      </c>
      <c r="AF333">
        <f>IFERROR(CORREL(J144:N144,J333:N333),"")</f>
        <v/>
      </c>
      <c r="AZ333">
        <f>IF(Q333=S333,0,1)</f>
        <v/>
      </c>
      <c r="BA333">
        <f>IF(AZ333=1,IF(Q333="","",IF(Q333=N144,"Yes","No")),"")</f>
        <v/>
      </c>
      <c r="BB333">
        <f>IF(BA333="Yes",P333,"")</f>
        <v/>
      </c>
      <c r="BC333">
        <f>IF(AZ333=1,IF(S333="","",IF(S333=N144,"Yes","No")),"")</f>
        <v/>
      </c>
      <c r="BD333">
        <f>IF(BC333="Yes",R333,"")</f>
        <v/>
      </c>
      <c r="BE333">
        <f>IFERROR(IF(SIGN(AE333)=1,"Increasing",IF(SIGN(AE333)=-1,"Decreasing","")),"")</f>
        <v/>
      </c>
      <c r="BF333">
        <f>IF(OR(AND(BE333="Increasing",BA333="Yes"),AND(BE333="Decreasing",BC333="Yes")),"Yes","No")</f>
        <v/>
      </c>
      <c r="BG333">
        <f>IF(I333="pos_trend","Yes","No")</f>
        <v/>
      </c>
      <c r="BH333">
        <f>IF(AF333&lt;&gt;"",IF(ABS(AF333)&gt;0.8,"Yes","No"),"")</f>
        <v/>
      </c>
    </row>
    <row r="334" spans="1:60">
      <c r="I334">
        <f>IF(AND(K334&gt; J334, L334&gt; K334, M334&gt; L334, N334&gt; M334), "pos_trend", IF(AND(K334&lt; J334, L334&lt; K334, M334&lt; L334, N334&lt; M334), "neg_trend", "N/A"))</f>
        <v/>
      </c>
      <c r="J334">
        <f>IFERROR(IF(TRIM(C334)="-", "N/A", IF(RIGHT(C334,1)=")",IF(RIGHT(C334,2)="T)",-1000000000000*VALUE(MID(C334,2,LEN(C334)-3)),IF(RIGHT(C334,2)="M)",-1000000*VALUE(MID(C334,2,LEN(C334)-3)),IF(RIGHT(C334,2)="B)",-1000000000*VALUE(MID(C334,2,LEN(C334)-3)),IF(RIGHT(C334,2)="k)",-1000*VALUE(MID(C334,2,LEN(C334)-3)),VALUE(SUBSTITUTE(C334,",","")))))),IF(RIGHT(C334,1)="T",1000000000000*VALUE(LEFT(C334,LEN(C334)-1)),IF(RIGHT(C334,1)="M",1000000*VALUE(LEFT(C334,LEN(C334)-1)),IF(RIGHT(C334,1)="B",1000000000*VALUE(LEFT(C334,LEN(C334)-1)),IF(RIGHT(C334,1)="%",0.01*VALUE(LEFT(C334,LEN(C334)-1)),IF(RIGHT(C334,1)="k",1000*VALUE(LEFT(C334,LEN(C334)-1)),VALUE(SUBSTITUTE(C334,",",""))))))))),"N/A")</f>
        <v/>
      </c>
      <c r="K334">
        <f>IFERROR(IF(TRIM(D334)="-", "N/A", IF(RIGHT(D334,1)=")",IF(RIGHT(D334,2)="T)",-1000000000000*VALUE(MID(D334,2,LEN(D334)-3)),IF(RIGHT(D334,2)="M)",-1000000*VALUE(MID(D334,2,LEN(D334)-3)),IF(RIGHT(D334,2)="B)",-1000000000*VALUE(MID(D334,2,LEN(D334)-3)),IF(RIGHT(D334,2)="k)",-1000*VALUE(MID(D334,2,LEN(D334)-3)),VALUE(SUBSTITUTE(D334,",","")))))),IF(RIGHT(D334,1)="T",1000000000000*VALUE(LEFT(D334,LEN(D334)-1)),IF(RIGHT(D334,1)="M",1000000*VALUE(LEFT(D334,LEN(D334)-1)),IF(RIGHT(D334,1)="B",1000000000*VALUE(LEFT(D334,LEN(D334)-1)),IF(RIGHT(D334,1)="%",0.01*VALUE(LEFT(D334,LEN(D334)-1)),IF(RIGHT(D334,1)="k",1000*VALUE(LEFT(D334,LEN(D334)-1)),VALUE(SUBSTITUTE(D334,",",""))))))))),"N/A")</f>
        <v/>
      </c>
      <c r="L334">
        <f>IFERROR(IF(TRIM(E334)="-", "N/A", IF(RIGHT(E334,1)=")",IF(RIGHT(E334,2)="T)",-1000000000000*VALUE(MID(E334,2,LEN(E334)-3)),IF(RIGHT(E334,2)="M)",-1000000*VALUE(MID(E334,2,LEN(E334)-3)),IF(RIGHT(E334,2)="B)",-1000000000*VALUE(MID(E334,2,LEN(E334)-3)),IF(RIGHT(E334,2)="k)",-1000*VALUE(MID(E334,2,LEN(E334)-3)),VALUE(SUBSTITUTE(E334,",","")))))),IF(RIGHT(E334,1)="T",1000000000000*VALUE(LEFT(E334,LEN(E334)-1)),IF(RIGHT(E334,1)="M",1000000*VALUE(LEFT(E334,LEN(E334)-1)),IF(RIGHT(E334,1)="B",1000000000*VALUE(LEFT(E334,LEN(E334)-1)),IF(RIGHT(E334,1)="%",0.01*VALUE(LEFT(E334,LEN(E334)-1)),IF(RIGHT(E334,1)="k",1000*VALUE(LEFT(E334,LEN(E334)-1)),VALUE(SUBSTITUTE(E334,",",""))))))))),"N/A")</f>
        <v/>
      </c>
      <c r="M334">
        <f>IFERROR(IF(TRIM(F334)="-", "N/A", IF(RIGHT(F334,1)=")",IF(RIGHT(F334,2)="T)",-1000000000000*VALUE(MID(F334,2,LEN(F334)-3)),IF(RIGHT(F334,2)="M)",-1000000*VALUE(MID(F334,2,LEN(F334)-3)),IF(RIGHT(F334,2)="B)",-1000000000*VALUE(MID(F334,2,LEN(F334)-3)),IF(RIGHT(F334,2)="k)",-1000*VALUE(MID(F334,2,LEN(F334)-3)),VALUE(SUBSTITUTE(F334,",","")))))),IF(RIGHT(F334,1)="T",1000000000000*VALUE(LEFT(F334,LEN(F334)-1)),IF(RIGHT(F334,1)="M",1000000*VALUE(LEFT(F334,LEN(F334)-1)),IF(RIGHT(F334,1)="B",1000000000*VALUE(LEFT(F334,LEN(F334)-1)),IF(RIGHT(F334,1)="%",0.01*VALUE(LEFT(F334,LEN(F334)-1)),IF(RIGHT(F334,1)="k",1000*VALUE(LEFT(F334,LEN(F334)-1)),VALUE(SUBSTITUTE(F334,",",""))))))))),"N/A")</f>
        <v/>
      </c>
      <c r="N334">
        <f>IFERROR(IF(TRIM(G334)="-", "N/A", IF(RIGHT(G334,1)=")",IF(RIGHT(G334,2)="T)",-1000000000000*VALUE(MID(G334,2,LEN(G334)-3)),IF(RIGHT(G334,2)="M)",-1000000*VALUE(MID(G334,2,LEN(G334)-3)),IF(RIGHT(G334,2)="B)",-1000000000*VALUE(MID(G334,2,LEN(G334)-3)),IF(RIGHT(G334,2)="k)",-1000*VALUE(MID(G334,2,LEN(G334)-3)),VALUE(SUBSTITUTE(G334,",","")))))),IF(RIGHT(G334,1)="T",1000000000000*VALUE(LEFT(G334,LEN(G334)-1)),IF(RIGHT(G334,1)="M",1000000*VALUE(LEFT(G334,LEN(G334)-1)),IF(RIGHT(G334,1)="B",1000000000*VALUE(LEFT(G334,LEN(G334)-1)),IF(RIGHT(G334,1)="%",0.01*VALUE(LEFT(G334,LEN(G334)-1)),IF(RIGHT(G334,1)="k",1000*VALUE(LEFT(G334,LEN(G334)-1)),VALUE(SUBSTITUTE(G334,",",""))))))))),"N/A")</f>
        <v/>
      </c>
      <c r="P334">
        <f>MAX(J334:N334)</f>
        <v/>
      </c>
      <c r="Q334">
        <f>IFERROR(J144+MATCH(P334,J334:N334,0)-1,"")</f>
        <v/>
      </c>
      <c r="R334">
        <f>IF(Q334="","",MIN(J334:N334))</f>
        <v/>
      </c>
      <c r="S334">
        <f>IFERROR(J144+MATCH(R334,J334:N334,0)-1,"")</f>
        <v/>
      </c>
      <c r="T334">
        <f>IFERROR(AVERAGE(J334:N334),"")</f>
        <v/>
      </c>
      <c r="U334">
        <f>IFERROR(STDEV(J334:N334),"")</f>
        <v/>
      </c>
      <c r="V334">
        <f>IFERROR(IF(C334="-","",IF(ISBLANK(B334),"",IF(OR(ISNUMBER(FIND("Growth",B334)),ISNUMBER(FIND("Margin",B334))),"",(J334-T334)/U334))),"")</f>
        <v/>
      </c>
      <c r="W334">
        <f>IFERROR(IF(OR(D334="-",ISBLANK(D334)),"",(K334-T334)/U334),"")</f>
        <v/>
      </c>
      <c r="X334">
        <f>IFERROR(IF(OR(E334="-",ISBLANK(E334)),"",(L334-T334)/U334),"")</f>
        <v/>
      </c>
      <c r="Y334">
        <f>IFERROR(IF(OR(F334="-",ISBLANK(F334)),"",(M334-T334)/U334),"")</f>
        <v/>
      </c>
      <c r="Z334">
        <f>IFERROR(IF(OR(G334="-",ISBLANK(G334)),"",(N334-T334)/U334),"")</f>
        <v/>
      </c>
      <c r="AA334">
        <f>IF(MAX(MAX(V334:Z334),ABS(MIN(V334:Z334)))=ABS(MIN(V334:Z334)),MIN(V334:Z334),MAX(V334:Z334))</f>
        <v/>
      </c>
      <c r="AB334">
        <f>IFERROR(V144+MATCH(AA334,V334:Z334,0)-1,"")</f>
        <v/>
      </c>
      <c r="AC334">
        <f>IF(AB334&lt;&gt;"",IF(S334=AB334,"Low",IF(AB334=Q334,"High","")),"")</f>
        <v/>
      </c>
      <c r="AE334">
        <f>IF(ISNUMBER(MATCH("N/A",J334:N334,0)),"",IFERROR((5 * SUMPRODUCT(J144:N144,J334:N334) - PRODUCT(SUM(J144:N144),SUM(J334:N334))) / ((5 * SUM((J144^2)+(K144^2)+(L144^2)+(M144^2)+(N144^2))) - SUM(J144:N144)^2),""))</f>
        <v/>
      </c>
      <c r="AF334">
        <f>IFERROR(CORREL(J144:N144,J334:N334),"")</f>
        <v/>
      </c>
      <c r="AZ334">
        <f>IF(Q334=S334,0,1)</f>
        <v/>
      </c>
      <c r="BA334">
        <f>IF(AZ334=1,IF(Q334="","",IF(Q334=N144,"Yes","No")),"")</f>
        <v/>
      </c>
      <c r="BB334">
        <f>IF(BA334="Yes",P334,"")</f>
        <v/>
      </c>
      <c r="BC334">
        <f>IF(AZ334=1,IF(S334="","",IF(S334=N144,"Yes","No")),"")</f>
        <v/>
      </c>
      <c r="BD334">
        <f>IF(BC334="Yes",R334,"")</f>
        <v/>
      </c>
      <c r="BE334">
        <f>IFERROR(IF(SIGN(AE334)=1,"Increasing",IF(SIGN(AE334)=-1,"Decreasing","")),"")</f>
        <v/>
      </c>
      <c r="BF334">
        <f>IF(OR(AND(BE334="Increasing",BA334="Yes"),AND(BE334="Decreasing",BC334="Yes")),"Yes","No")</f>
        <v/>
      </c>
      <c r="BG334">
        <f>IF(I334="pos_trend","Yes","No")</f>
        <v/>
      </c>
      <c r="BH334">
        <f>IF(AF334&lt;&gt;"",IF(ABS(AF334)&gt;0.8,"Yes","No"),"")</f>
        <v/>
      </c>
    </row>
    <row r="335" spans="1:60">
      <c r="I335">
        <f>IF(AND(K335&gt; J335, L335&gt; K335, M335&gt; L335, N335&gt; M335), "pos_trend", IF(AND(K335&lt; J335, L335&lt; K335, M335&lt; L335, N335&lt; M335), "neg_trend", "N/A"))</f>
        <v/>
      </c>
      <c r="J335">
        <f>IFERROR(IF(TRIM(C335)="-", "N/A", IF(RIGHT(C335,1)=")",IF(RIGHT(C335,2)="T)",-1000000000000*VALUE(MID(C335,2,LEN(C335)-3)),IF(RIGHT(C335,2)="M)",-1000000*VALUE(MID(C335,2,LEN(C335)-3)),IF(RIGHT(C335,2)="B)",-1000000000*VALUE(MID(C335,2,LEN(C335)-3)),IF(RIGHT(C335,2)="k)",-1000*VALUE(MID(C335,2,LEN(C335)-3)),VALUE(SUBSTITUTE(C335,",","")))))),IF(RIGHT(C335,1)="T",1000000000000*VALUE(LEFT(C335,LEN(C335)-1)),IF(RIGHT(C335,1)="M",1000000*VALUE(LEFT(C335,LEN(C335)-1)),IF(RIGHT(C335,1)="B",1000000000*VALUE(LEFT(C335,LEN(C335)-1)),IF(RIGHT(C335,1)="%",0.01*VALUE(LEFT(C335,LEN(C335)-1)),IF(RIGHT(C335,1)="k",1000*VALUE(LEFT(C335,LEN(C335)-1)),VALUE(SUBSTITUTE(C335,",",""))))))))),"N/A")</f>
        <v/>
      </c>
      <c r="K335">
        <f>IFERROR(IF(TRIM(D335)="-", "N/A", IF(RIGHT(D335,1)=")",IF(RIGHT(D335,2)="T)",-1000000000000*VALUE(MID(D335,2,LEN(D335)-3)),IF(RIGHT(D335,2)="M)",-1000000*VALUE(MID(D335,2,LEN(D335)-3)),IF(RIGHT(D335,2)="B)",-1000000000*VALUE(MID(D335,2,LEN(D335)-3)),IF(RIGHT(D335,2)="k)",-1000*VALUE(MID(D335,2,LEN(D335)-3)),VALUE(SUBSTITUTE(D335,",","")))))),IF(RIGHT(D335,1)="T",1000000000000*VALUE(LEFT(D335,LEN(D335)-1)),IF(RIGHT(D335,1)="M",1000000*VALUE(LEFT(D335,LEN(D335)-1)),IF(RIGHT(D335,1)="B",1000000000*VALUE(LEFT(D335,LEN(D335)-1)),IF(RIGHT(D335,1)="%",0.01*VALUE(LEFT(D335,LEN(D335)-1)),IF(RIGHT(D335,1)="k",1000*VALUE(LEFT(D335,LEN(D335)-1)),VALUE(SUBSTITUTE(D335,",",""))))))))),"N/A")</f>
        <v/>
      </c>
      <c r="L335">
        <f>IFERROR(IF(TRIM(E335)="-", "N/A", IF(RIGHT(E335,1)=")",IF(RIGHT(E335,2)="T)",-1000000000000*VALUE(MID(E335,2,LEN(E335)-3)),IF(RIGHT(E335,2)="M)",-1000000*VALUE(MID(E335,2,LEN(E335)-3)),IF(RIGHT(E335,2)="B)",-1000000000*VALUE(MID(E335,2,LEN(E335)-3)),IF(RIGHT(E335,2)="k)",-1000*VALUE(MID(E335,2,LEN(E335)-3)),VALUE(SUBSTITUTE(E335,",","")))))),IF(RIGHT(E335,1)="T",1000000000000*VALUE(LEFT(E335,LEN(E335)-1)),IF(RIGHT(E335,1)="M",1000000*VALUE(LEFT(E335,LEN(E335)-1)),IF(RIGHT(E335,1)="B",1000000000*VALUE(LEFT(E335,LEN(E335)-1)),IF(RIGHT(E335,1)="%",0.01*VALUE(LEFT(E335,LEN(E335)-1)),IF(RIGHT(E335,1)="k",1000*VALUE(LEFT(E335,LEN(E335)-1)),VALUE(SUBSTITUTE(E335,",",""))))))))),"N/A")</f>
        <v/>
      </c>
      <c r="M335">
        <f>IFERROR(IF(TRIM(F335)="-", "N/A", IF(RIGHT(F335,1)=")",IF(RIGHT(F335,2)="T)",-1000000000000*VALUE(MID(F335,2,LEN(F335)-3)),IF(RIGHT(F335,2)="M)",-1000000*VALUE(MID(F335,2,LEN(F335)-3)),IF(RIGHT(F335,2)="B)",-1000000000*VALUE(MID(F335,2,LEN(F335)-3)),IF(RIGHT(F335,2)="k)",-1000*VALUE(MID(F335,2,LEN(F335)-3)),VALUE(SUBSTITUTE(F335,",","")))))),IF(RIGHT(F335,1)="T",1000000000000*VALUE(LEFT(F335,LEN(F335)-1)),IF(RIGHT(F335,1)="M",1000000*VALUE(LEFT(F335,LEN(F335)-1)),IF(RIGHT(F335,1)="B",1000000000*VALUE(LEFT(F335,LEN(F335)-1)),IF(RIGHT(F335,1)="%",0.01*VALUE(LEFT(F335,LEN(F335)-1)),IF(RIGHT(F335,1)="k",1000*VALUE(LEFT(F335,LEN(F335)-1)),VALUE(SUBSTITUTE(F335,",",""))))))))),"N/A")</f>
        <v/>
      </c>
      <c r="N335">
        <f>IFERROR(IF(TRIM(G335)="-", "N/A", IF(RIGHT(G335,1)=")",IF(RIGHT(G335,2)="T)",-1000000000000*VALUE(MID(G335,2,LEN(G335)-3)),IF(RIGHT(G335,2)="M)",-1000000*VALUE(MID(G335,2,LEN(G335)-3)),IF(RIGHT(G335,2)="B)",-1000000000*VALUE(MID(G335,2,LEN(G335)-3)),IF(RIGHT(G335,2)="k)",-1000*VALUE(MID(G335,2,LEN(G335)-3)),VALUE(SUBSTITUTE(G335,",","")))))),IF(RIGHT(G335,1)="T",1000000000000*VALUE(LEFT(G335,LEN(G335)-1)),IF(RIGHT(G335,1)="M",1000000*VALUE(LEFT(G335,LEN(G335)-1)),IF(RIGHT(G335,1)="B",1000000000*VALUE(LEFT(G335,LEN(G335)-1)),IF(RIGHT(G335,1)="%",0.01*VALUE(LEFT(G335,LEN(G335)-1)),IF(RIGHT(G335,1)="k",1000*VALUE(LEFT(G335,LEN(G335)-1)),VALUE(SUBSTITUTE(G335,",",""))))))))),"N/A")</f>
        <v/>
      </c>
      <c r="P335">
        <f>MAX(J335:N335)</f>
        <v/>
      </c>
      <c r="Q335">
        <f>IFERROR(J144+MATCH(P335,J335:N335,0)-1,"")</f>
        <v/>
      </c>
      <c r="R335">
        <f>IF(Q335="","",MIN(J335:N335))</f>
        <v/>
      </c>
      <c r="S335">
        <f>IFERROR(J144+MATCH(R335,J335:N335,0)-1,"")</f>
        <v/>
      </c>
      <c r="T335">
        <f>IFERROR(AVERAGE(J335:N335),"")</f>
        <v/>
      </c>
      <c r="U335">
        <f>IFERROR(STDEV(J335:N335),"")</f>
        <v/>
      </c>
      <c r="V335">
        <f>IFERROR(IF(C335="-","",IF(ISBLANK(B335),"",IF(OR(ISNUMBER(FIND("Growth",B335)),ISNUMBER(FIND("Margin",B335))),"",(J335-T335)/U335))),"")</f>
        <v/>
      </c>
      <c r="W335">
        <f>IFERROR(IF(OR(D335="-",ISBLANK(D335)),"",(K335-T335)/U335),"")</f>
        <v/>
      </c>
      <c r="X335">
        <f>IFERROR(IF(OR(E335="-",ISBLANK(E335)),"",(L335-T335)/U335),"")</f>
        <v/>
      </c>
      <c r="Y335">
        <f>IFERROR(IF(OR(F335="-",ISBLANK(F335)),"",(M335-T335)/U335),"")</f>
        <v/>
      </c>
      <c r="Z335">
        <f>IFERROR(IF(OR(G335="-",ISBLANK(G335)),"",(N335-T335)/U335),"")</f>
        <v/>
      </c>
      <c r="AA335">
        <f>IF(MAX(MAX(V335:Z335),ABS(MIN(V335:Z335)))=ABS(MIN(V335:Z335)),MIN(V335:Z335),MAX(V335:Z335))</f>
        <v/>
      </c>
      <c r="AB335">
        <f>IFERROR(V144+MATCH(AA335,V335:Z335,0)-1,"")</f>
        <v/>
      </c>
      <c r="AC335">
        <f>IF(AB335&lt;&gt;"",IF(S335=AB335,"Low",IF(AB335=Q335,"High","")),"")</f>
        <v/>
      </c>
      <c r="AE335">
        <f>IF(ISNUMBER(MATCH("N/A",J335:N335,0)),"",IFERROR((5 * SUMPRODUCT(J144:N144,J335:N335) - PRODUCT(SUM(J144:N144),SUM(J335:N335))) / ((5 * SUM((J144^2)+(K144^2)+(L144^2)+(M144^2)+(N144^2))) - SUM(J144:N144)^2),""))</f>
        <v/>
      </c>
      <c r="AF335">
        <f>IFERROR(CORREL(J144:N144,J335:N335),"")</f>
        <v/>
      </c>
      <c r="AZ335">
        <f>IF(Q335=S335,0,1)</f>
        <v/>
      </c>
      <c r="BA335">
        <f>IF(AZ335=1,IF(Q335="","",IF(Q335=N144,"Yes","No")),"")</f>
        <v/>
      </c>
      <c r="BB335">
        <f>IF(BA335="Yes",P335,"")</f>
        <v/>
      </c>
      <c r="BC335">
        <f>IF(AZ335=1,IF(S335="","",IF(S335=N144,"Yes","No")),"")</f>
        <v/>
      </c>
      <c r="BD335">
        <f>IF(BC335="Yes",R335,"")</f>
        <v/>
      </c>
      <c r="BE335">
        <f>IFERROR(IF(SIGN(AE335)=1,"Increasing",IF(SIGN(AE335)=-1,"Decreasing","")),"")</f>
        <v/>
      </c>
      <c r="BF335">
        <f>IF(OR(AND(BE335="Increasing",BA335="Yes"),AND(BE335="Decreasing",BC335="Yes")),"Yes","No")</f>
        <v/>
      </c>
      <c r="BG335">
        <f>IF(I335="pos_trend","Yes","No")</f>
        <v/>
      </c>
      <c r="BH335">
        <f>IF(AF335&lt;&gt;"",IF(ABS(AF335)&gt;0.8,"Yes","No"),"")</f>
        <v/>
      </c>
    </row>
    <row r="336" spans="1:60">
      <c r="I336">
        <f>IF(AND(K336&gt; J336, L336&gt; K336, M336&gt; L336, N336&gt; M336), "pos_trend", IF(AND(K336&lt; J336, L336&lt; K336, M336&lt; L336, N336&lt; M336), "neg_trend", "N/A"))</f>
        <v/>
      </c>
      <c r="J336">
        <f>IFERROR(IF(TRIM(C336)="-", "N/A", IF(RIGHT(C336,1)=")",IF(RIGHT(C336,2)="T)",-1000000000000*VALUE(MID(C336,2,LEN(C336)-3)),IF(RIGHT(C336,2)="M)",-1000000*VALUE(MID(C336,2,LEN(C336)-3)),IF(RIGHT(C336,2)="B)",-1000000000*VALUE(MID(C336,2,LEN(C336)-3)),IF(RIGHT(C336,2)="k)",-1000*VALUE(MID(C336,2,LEN(C336)-3)),VALUE(SUBSTITUTE(C336,",","")))))),IF(RIGHT(C336,1)="T",1000000000000*VALUE(LEFT(C336,LEN(C336)-1)),IF(RIGHT(C336,1)="M",1000000*VALUE(LEFT(C336,LEN(C336)-1)),IF(RIGHT(C336,1)="B",1000000000*VALUE(LEFT(C336,LEN(C336)-1)),IF(RIGHT(C336,1)="%",0.01*VALUE(LEFT(C336,LEN(C336)-1)),IF(RIGHT(C336,1)="k",1000*VALUE(LEFT(C336,LEN(C336)-1)),VALUE(SUBSTITUTE(C336,",",""))))))))),"N/A")</f>
        <v/>
      </c>
      <c r="K336">
        <f>IFERROR(IF(TRIM(D336)="-", "N/A", IF(RIGHT(D336,1)=")",IF(RIGHT(D336,2)="T)",-1000000000000*VALUE(MID(D336,2,LEN(D336)-3)),IF(RIGHT(D336,2)="M)",-1000000*VALUE(MID(D336,2,LEN(D336)-3)),IF(RIGHT(D336,2)="B)",-1000000000*VALUE(MID(D336,2,LEN(D336)-3)),IF(RIGHT(D336,2)="k)",-1000*VALUE(MID(D336,2,LEN(D336)-3)),VALUE(SUBSTITUTE(D336,",","")))))),IF(RIGHT(D336,1)="T",1000000000000*VALUE(LEFT(D336,LEN(D336)-1)),IF(RIGHT(D336,1)="M",1000000*VALUE(LEFT(D336,LEN(D336)-1)),IF(RIGHT(D336,1)="B",1000000000*VALUE(LEFT(D336,LEN(D336)-1)),IF(RIGHT(D336,1)="%",0.01*VALUE(LEFT(D336,LEN(D336)-1)),IF(RIGHT(D336,1)="k",1000*VALUE(LEFT(D336,LEN(D336)-1)),VALUE(SUBSTITUTE(D336,",",""))))))))),"N/A")</f>
        <v/>
      </c>
      <c r="L336">
        <f>IFERROR(IF(TRIM(E336)="-", "N/A", IF(RIGHT(E336,1)=")",IF(RIGHT(E336,2)="T)",-1000000000000*VALUE(MID(E336,2,LEN(E336)-3)),IF(RIGHT(E336,2)="M)",-1000000*VALUE(MID(E336,2,LEN(E336)-3)),IF(RIGHT(E336,2)="B)",-1000000000*VALUE(MID(E336,2,LEN(E336)-3)),IF(RIGHT(E336,2)="k)",-1000*VALUE(MID(E336,2,LEN(E336)-3)),VALUE(SUBSTITUTE(E336,",","")))))),IF(RIGHT(E336,1)="T",1000000000000*VALUE(LEFT(E336,LEN(E336)-1)),IF(RIGHT(E336,1)="M",1000000*VALUE(LEFT(E336,LEN(E336)-1)),IF(RIGHT(E336,1)="B",1000000000*VALUE(LEFT(E336,LEN(E336)-1)),IF(RIGHT(E336,1)="%",0.01*VALUE(LEFT(E336,LEN(E336)-1)),IF(RIGHT(E336,1)="k",1000*VALUE(LEFT(E336,LEN(E336)-1)),VALUE(SUBSTITUTE(E336,",",""))))))))),"N/A")</f>
        <v/>
      </c>
      <c r="M336">
        <f>IFERROR(IF(TRIM(F336)="-", "N/A", IF(RIGHT(F336,1)=")",IF(RIGHT(F336,2)="T)",-1000000000000*VALUE(MID(F336,2,LEN(F336)-3)),IF(RIGHT(F336,2)="M)",-1000000*VALUE(MID(F336,2,LEN(F336)-3)),IF(RIGHT(F336,2)="B)",-1000000000*VALUE(MID(F336,2,LEN(F336)-3)),IF(RIGHT(F336,2)="k)",-1000*VALUE(MID(F336,2,LEN(F336)-3)),VALUE(SUBSTITUTE(F336,",","")))))),IF(RIGHT(F336,1)="T",1000000000000*VALUE(LEFT(F336,LEN(F336)-1)),IF(RIGHT(F336,1)="M",1000000*VALUE(LEFT(F336,LEN(F336)-1)),IF(RIGHT(F336,1)="B",1000000000*VALUE(LEFT(F336,LEN(F336)-1)),IF(RIGHT(F336,1)="%",0.01*VALUE(LEFT(F336,LEN(F336)-1)),IF(RIGHT(F336,1)="k",1000*VALUE(LEFT(F336,LEN(F336)-1)),VALUE(SUBSTITUTE(F336,",",""))))))))),"N/A")</f>
        <v/>
      </c>
      <c r="N336">
        <f>IFERROR(IF(TRIM(G336)="-", "N/A", IF(RIGHT(G336,1)=")",IF(RIGHT(G336,2)="T)",-1000000000000*VALUE(MID(G336,2,LEN(G336)-3)),IF(RIGHT(G336,2)="M)",-1000000*VALUE(MID(G336,2,LEN(G336)-3)),IF(RIGHT(G336,2)="B)",-1000000000*VALUE(MID(G336,2,LEN(G336)-3)),IF(RIGHT(G336,2)="k)",-1000*VALUE(MID(G336,2,LEN(G336)-3)),VALUE(SUBSTITUTE(G336,",","")))))),IF(RIGHT(G336,1)="T",1000000000000*VALUE(LEFT(G336,LEN(G336)-1)),IF(RIGHT(G336,1)="M",1000000*VALUE(LEFT(G336,LEN(G336)-1)),IF(RIGHT(G336,1)="B",1000000000*VALUE(LEFT(G336,LEN(G336)-1)),IF(RIGHT(G336,1)="%",0.01*VALUE(LEFT(G336,LEN(G336)-1)),IF(RIGHT(G336,1)="k",1000*VALUE(LEFT(G336,LEN(G336)-1)),VALUE(SUBSTITUTE(G336,",",""))))))))),"N/A")</f>
        <v/>
      </c>
      <c r="P336">
        <f>MAX(J336:N336)</f>
        <v/>
      </c>
      <c r="Q336">
        <f>IFERROR(J144+MATCH(P336,J336:N336,0)-1,"")</f>
        <v/>
      </c>
      <c r="R336">
        <f>IF(Q336="","",MIN(J336:N336))</f>
        <v/>
      </c>
      <c r="S336">
        <f>IFERROR(J144+MATCH(R336,J336:N336,0)-1,"")</f>
        <v/>
      </c>
      <c r="T336">
        <f>IFERROR(AVERAGE(J336:N336),"")</f>
        <v/>
      </c>
      <c r="U336">
        <f>IFERROR(STDEV(J336:N336),"")</f>
        <v/>
      </c>
      <c r="V336">
        <f>IFERROR(IF(C336="-","",IF(ISBLANK(B336),"",IF(OR(ISNUMBER(FIND("Growth",B336)),ISNUMBER(FIND("Margin",B336))),"",(J336-T336)/U336))),"")</f>
        <v/>
      </c>
      <c r="W336">
        <f>IFERROR(IF(OR(D336="-",ISBLANK(D336)),"",(K336-T336)/U336),"")</f>
        <v/>
      </c>
      <c r="X336">
        <f>IFERROR(IF(OR(E336="-",ISBLANK(E336)),"",(L336-T336)/U336),"")</f>
        <v/>
      </c>
      <c r="Y336">
        <f>IFERROR(IF(OR(F336="-",ISBLANK(F336)),"",(M336-T336)/U336),"")</f>
        <v/>
      </c>
      <c r="Z336">
        <f>IFERROR(IF(OR(G336="-",ISBLANK(G336)),"",(N336-T336)/U336),"")</f>
        <v/>
      </c>
      <c r="AA336">
        <f>IF(MAX(MAX(V336:Z336),ABS(MIN(V336:Z336)))=ABS(MIN(V336:Z336)),MIN(V336:Z336),MAX(V336:Z336))</f>
        <v/>
      </c>
      <c r="AB336">
        <f>IFERROR(V144+MATCH(AA336,V336:Z336,0)-1,"")</f>
        <v/>
      </c>
      <c r="AC336">
        <f>IF(AB336&lt;&gt;"",IF(S336=AB336,"Low",IF(AB336=Q336,"High","")),"")</f>
        <v/>
      </c>
      <c r="AE336">
        <f>IF(ISNUMBER(MATCH("N/A",J336:N336,0)),"",IFERROR((5 * SUMPRODUCT(J144:N144,J336:N336) - PRODUCT(SUM(J144:N144),SUM(J336:N336))) / ((5 * SUM((J144^2)+(K144^2)+(L144^2)+(M144^2)+(N144^2))) - SUM(J144:N144)^2),""))</f>
        <v/>
      </c>
      <c r="AF336">
        <f>IFERROR(CORREL(J144:N144,J336:N336),"")</f>
        <v/>
      </c>
      <c r="AZ336">
        <f>IF(Q336=S336,0,1)</f>
        <v/>
      </c>
      <c r="BA336">
        <f>IF(AZ336=1,IF(Q336="","",IF(Q336=N144,"Yes","No")),"")</f>
        <v/>
      </c>
      <c r="BB336">
        <f>IF(BA336="Yes",P336,"")</f>
        <v/>
      </c>
      <c r="BC336">
        <f>IF(AZ336=1,IF(S336="","",IF(S336=N144,"Yes","No")),"")</f>
        <v/>
      </c>
      <c r="BD336">
        <f>IF(BC336="Yes",R336,"")</f>
        <v/>
      </c>
      <c r="BE336">
        <f>IFERROR(IF(SIGN(AE336)=1,"Increasing",IF(SIGN(AE336)=-1,"Decreasing","")),"")</f>
        <v/>
      </c>
      <c r="BF336">
        <f>IF(OR(AND(BE336="Increasing",BA336="Yes"),AND(BE336="Decreasing",BC336="Yes")),"Yes","No")</f>
        <v/>
      </c>
      <c r="BG336">
        <f>IF(I336="pos_trend","Yes","No")</f>
        <v/>
      </c>
      <c r="BH336">
        <f>IF(AF336&lt;&gt;"",IF(ABS(AF336)&gt;0.8,"Yes","No"),"")</f>
        <v/>
      </c>
    </row>
    <row r="337" spans="1:60">
      <c r="I337">
        <f>IF(AND(K337&gt; J337, L337&gt; K337, M337&gt; L337, N337&gt; M337), "pos_trend", IF(AND(K337&lt; J337, L337&lt; K337, M337&lt; L337, N337&lt; M337), "neg_trend", "N/A"))</f>
        <v/>
      </c>
      <c r="J337">
        <f>IFERROR(IF(TRIM(C337)="-", "N/A", IF(RIGHT(C337,1)=")",IF(RIGHT(C337,2)="T)",-1000000000000*VALUE(MID(C337,2,LEN(C337)-3)),IF(RIGHT(C337,2)="M)",-1000000*VALUE(MID(C337,2,LEN(C337)-3)),IF(RIGHT(C337,2)="B)",-1000000000*VALUE(MID(C337,2,LEN(C337)-3)),IF(RIGHT(C337,2)="k)",-1000*VALUE(MID(C337,2,LEN(C337)-3)),VALUE(SUBSTITUTE(C337,",","")))))),IF(RIGHT(C337,1)="T",1000000000000*VALUE(LEFT(C337,LEN(C337)-1)),IF(RIGHT(C337,1)="M",1000000*VALUE(LEFT(C337,LEN(C337)-1)),IF(RIGHT(C337,1)="B",1000000000*VALUE(LEFT(C337,LEN(C337)-1)),IF(RIGHT(C337,1)="%",0.01*VALUE(LEFT(C337,LEN(C337)-1)),IF(RIGHT(C337,1)="k",1000*VALUE(LEFT(C337,LEN(C337)-1)),VALUE(SUBSTITUTE(C337,",",""))))))))),"N/A")</f>
        <v/>
      </c>
      <c r="K337">
        <f>IFERROR(IF(TRIM(D337)="-", "N/A", IF(RIGHT(D337,1)=")",IF(RIGHT(D337,2)="T)",-1000000000000*VALUE(MID(D337,2,LEN(D337)-3)),IF(RIGHT(D337,2)="M)",-1000000*VALUE(MID(D337,2,LEN(D337)-3)),IF(RIGHT(D337,2)="B)",-1000000000*VALUE(MID(D337,2,LEN(D337)-3)),IF(RIGHT(D337,2)="k)",-1000*VALUE(MID(D337,2,LEN(D337)-3)),VALUE(SUBSTITUTE(D337,",","")))))),IF(RIGHT(D337,1)="T",1000000000000*VALUE(LEFT(D337,LEN(D337)-1)),IF(RIGHT(D337,1)="M",1000000*VALUE(LEFT(D337,LEN(D337)-1)),IF(RIGHT(D337,1)="B",1000000000*VALUE(LEFT(D337,LEN(D337)-1)),IF(RIGHT(D337,1)="%",0.01*VALUE(LEFT(D337,LEN(D337)-1)),IF(RIGHT(D337,1)="k",1000*VALUE(LEFT(D337,LEN(D337)-1)),VALUE(SUBSTITUTE(D337,",",""))))))))),"N/A")</f>
        <v/>
      </c>
      <c r="L337">
        <f>IFERROR(IF(TRIM(E337)="-", "N/A", IF(RIGHT(E337,1)=")",IF(RIGHT(E337,2)="T)",-1000000000000*VALUE(MID(E337,2,LEN(E337)-3)),IF(RIGHT(E337,2)="M)",-1000000*VALUE(MID(E337,2,LEN(E337)-3)),IF(RIGHT(E337,2)="B)",-1000000000*VALUE(MID(E337,2,LEN(E337)-3)),IF(RIGHT(E337,2)="k)",-1000*VALUE(MID(E337,2,LEN(E337)-3)),VALUE(SUBSTITUTE(E337,",","")))))),IF(RIGHT(E337,1)="T",1000000000000*VALUE(LEFT(E337,LEN(E337)-1)),IF(RIGHT(E337,1)="M",1000000*VALUE(LEFT(E337,LEN(E337)-1)),IF(RIGHT(E337,1)="B",1000000000*VALUE(LEFT(E337,LEN(E337)-1)),IF(RIGHT(E337,1)="%",0.01*VALUE(LEFT(E337,LEN(E337)-1)),IF(RIGHT(E337,1)="k",1000*VALUE(LEFT(E337,LEN(E337)-1)),VALUE(SUBSTITUTE(E337,",",""))))))))),"N/A")</f>
        <v/>
      </c>
      <c r="M337">
        <f>IFERROR(IF(TRIM(F337)="-", "N/A", IF(RIGHT(F337,1)=")",IF(RIGHT(F337,2)="T)",-1000000000000*VALUE(MID(F337,2,LEN(F337)-3)),IF(RIGHT(F337,2)="M)",-1000000*VALUE(MID(F337,2,LEN(F337)-3)),IF(RIGHT(F337,2)="B)",-1000000000*VALUE(MID(F337,2,LEN(F337)-3)),IF(RIGHT(F337,2)="k)",-1000*VALUE(MID(F337,2,LEN(F337)-3)),VALUE(SUBSTITUTE(F337,",","")))))),IF(RIGHT(F337,1)="T",1000000000000*VALUE(LEFT(F337,LEN(F337)-1)),IF(RIGHT(F337,1)="M",1000000*VALUE(LEFT(F337,LEN(F337)-1)),IF(RIGHT(F337,1)="B",1000000000*VALUE(LEFT(F337,LEN(F337)-1)),IF(RIGHT(F337,1)="%",0.01*VALUE(LEFT(F337,LEN(F337)-1)),IF(RIGHT(F337,1)="k",1000*VALUE(LEFT(F337,LEN(F337)-1)),VALUE(SUBSTITUTE(F337,",",""))))))))),"N/A")</f>
        <v/>
      </c>
      <c r="N337">
        <f>IFERROR(IF(TRIM(G337)="-", "N/A", IF(RIGHT(G337,1)=")",IF(RIGHT(G337,2)="T)",-1000000000000*VALUE(MID(G337,2,LEN(G337)-3)),IF(RIGHT(G337,2)="M)",-1000000*VALUE(MID(G337,2,LEN(G337)-3)),IF(RIGHT(G337,2)="B)",-1000000000*VALUE(MID(G337,2,LEN(G337)-3)),IF(RIGHT(G337,2)="k)",-1000*VALUE(MID(G337,2,LEN(G337)-3)),VALUE(SUBSTITUTE(G337,",","")))))),IF(RIGHT(G337,1)="T",1000000000000*VALUE(LEFT(G337,LEN(G337)-1)),IF(RIGHT(G337,1)="M",1000000*VALUE(LEFT(G337,LEN(G337)-1)),IF(RIGHT(G337,1)="B",1000000000*VALUE(LEFT(G337,LEN(G337)-1)),IF(RIGHT(G337,1)="%",0.01*VALUE(LEFT(G337,LEN(G337)-1)),IF(RIGHT(G337,1)="k",1000*VALUE(LEFT(G337,LEN(G337)-1)),VALUE(SUBSTITUTE(G337,",",""))))))))),"N/A")</f>
        <v/>
      </c>
      <c r="P337">
        <f>MAX(J337:N337)</f>
        <v/>
      </c>
      <c r="Q337">
        <f>IFERROR(J144+MATCH(P337,J337:N337,0)-1,"")</f>
        <v/>
      </c>
      <c r="R337">
        <f>IF(Q337="","",MIN(J337:N337))</f>
        <v/>
      </c>
      <c r="S337">
        <f>IFERROR(J144+MATCH(R337,J337:N337,0)-1,"")</f>
        <v/>
      </c>
      <c r="T337">
        <f>IFERROR(AVERAGE(J337:N337),"")</f>
        <v/>
      </c>
      <c r="U337">
        <f>IFERROR(STDEV(J337:N337),"")</f>
        <v/>
      </c>
      <c r="V337">
        <f>IFERROR(IF(C337="-","",IF(ISBLANK(B337),"",IF(OR(ISNUMBER(FIND("Growth",B337)),ISNUMBER(FIND("Margin",B337))),"",(J337-T337)/U337))),"")</f>
        <v/>
      </c>
      <c r="W337">
        <f>IFERROR(IF(OR(D337="-",ISBLANK(D337)),"",(K337-T337)/U337),"")</f>
        <v/>
      </c>
      <c r="X337">
        <f>IFERROR(IF(OR(E337="-",ISBLANK(E337)),"",(L337-T337)/U337),"")</f>
        <v/>
      </c>
      <c r="Y337">
        <f>IFERROR(IF(OR(F337="-",ISBLANK(F337)),"",(M337-T337)/U337),"")</f>
        <v/>
      </c>
      <c r="Z337">
        <f>IFERROR(IF(OR(G337="-",ISBLANK(G337)),"",(N337-T337)/U337),"")</f>
        <v/>
      </c>
      <c r="AA337">
        <f>IF(MAX(MAX(V337:Z337),ABS(MIN(V337:Z337)))=ABS(MIN(V337:Z337)),MIN(V337:Z337),MAX(V337:Z337))</f>
        <v/>
      </c>
      <c r="AB337">
        <f>IFERROR(V144+MATCH(AA337,V337:Z337,0)-1,"")</f>
        <v/>
      </c>
      <c r="AC337">
        <f>IF(AB337&lt;&gt;"",IF(S337=AB337,"Low",IF(AB337=Q337,"High","")),"")</f>
        <v/>
      </c>
      <c r="AE337">
        <f>IF(ISNUMBER(MATCH("N/A",J337:N337,0)),"",IFERROR((5 * SUMPRODUCT(J144:N144,J337:N337) - PRODUCT(SUM(J144:N144),SUM(J337:N337))) / ((5 * SUM((J144^2)+(K144^2)+(L144^2)+(M144^2)+(N144^2))) - SUM(J144:N144)^2),""))</f>
        <v/>
      </c>
      <c r="AF337">
        <f>IFERROR(CORREL(J144:N144,J337:N337),"")</f>
        <v/>
      </c>
      <c r="AZ337">
        <f>IF(Q337=S337,0,1)</f>
        <v/>
      </c>
      <c r="BA337">
        <f>IF(AZ337=1,IF(Q337="","",IF(Q337=N144,"Yes","No")),"")</f>
        <v/>
      </c>
      <c r="BB337">
        <f>IF(BA337="Yes",P337,"")</f>
        <v/>
      </c>
      <c r="BC337">
        <f>IF(AZ337=1,IF(S337="","",IF(S337=N144,"Yes","No")),"")</f>
        <v/>
      </c>
      <c r="BD337">
        <f>IF(BC337="Yes",R337,"")</f>
        <v/>
      </c>
      <c r="BE337">
        <f>IFERROR(IF(SIGN(AE337)=1,"Increasing",IF(SIGN(AE337)=-1,"Decreasing","")),"")</f>
        <v/>
      </c>
      <c r="BF337">
        <f>IF(OR(AND(BE337="Increasing",BA337="Yes"),AND(BE337="Decreasing",BC337="Yes")),"Yes","No")</f>
        <v/>
      </c>
      <c r="BG337">
        <f>IF(I337="pos_trend","Yes","No")</f>
        <v/>
      </c>
      <c r="BH337">
        <f>IF(AF337&lt;&gt;"",IF(ABS(AF337)&gt;0.8,"Yes","No"),"")</f>
        <v/>
      </c>
    </row>
    <row r="338" spans="1:60">
      <c r="I338">
        <f>IF(AND(K338&gt; J338, L338&gt; K338, M338&gt; L338, N338&gt; M338), "pos_trend", IF(AND(K338&lt; J338, L338&lt; K338, M338&lt; L338, N338&lt; M338), "neg_trend", "N/A"))</f>
        <v/>
      </c>
      <c r="J338">
        <f>IFERROR(IF(TRIM(C338)="-", "N/A", IF(RIGHT(C338,1)=")",IF(RIGHT(C338,2)="T)",-1000000000000*VALUE(MID(C338,2,LEN(C338)-3)),IF(RIGHT(C338,2)="M)",-1000000*VALUE(MID(C338,2,LEN(C338)-3)),IF(RIGHT(C338,2)="B)",-1000000000*VALUE(MID(C338,2,LEN(C338)-3)),IF(RIGHT(C338,2)="k)",-1000*VALUE(MID(C338,2,LEN(C338)-3)),VALUE(SUBSTITUTE(C338,",","")))))),IF(RIGHT(C338,1)="T",1000000000000*VALUE(LEFT(C338,LEN(C338)-1)),IF(RIGHT(C338,1)="M",1000000*VALUE(LEFT(C338,LEN(C338)-1)),IF(RIGHT(C338,1)="B",1000000000*VALUE(LEFT(C338,LEN(C338)-1)),IF(RIGHT(C338,1)="%",0.01*VALUE(LEFT(C338,LEN(C338)-1)),IF(RIGHT(C338,1)="k",1000*VALUE(LEFT(C338,LEN(C338)-1)),VALUE(SUBSTITUTE(C338,",",""))))))))),"N/A")</f>
        <v/>
      </c>
      <c r="K338">
        <f>IFERROR(IF(TRIM(D338)="-", "N/A", IF(RIGHT(D338,1)=")",IF(RIGHT(D338,2)="T)",-1000000000000*VALUE(MID(D338,2,LEN(D338)-3)),IF(RIGHT(D338,2)="M)",-1000000*VALUE(MID(D338,2,LEN(D338)-3)),IF(RIGHT(D338,2)="B)",-1000000000*VALUE(MID(D338,2,LEN(D338)-3)),IF(RIGHT(D338,2)="k)",-1000*VALUE(MID(D338,2,LEN(D338)-3)),VALUE(SUBSTITUTE(D338,",","")))))),IF(RIGHT(D338,1)="T",1000000000000*VALUE(LEFT(D338,LEN(D338)-1)),IF(RIGHT(D338,1)="M",1000000*VALUE(LEFT(D338,LEN(D338)-1)),IF(RIGHT(D338,1)="B",1000000000*VALUE(LEFT(D338,LEN(D338)-1)),IF(RIGHT(D338,1)="%",0.01*VALUE(LEFT(D338,LEN(D338)-1)),IF(RIGHT(D338,1)="k",1000*VALUE(LEFT(D338,LEN(D338)-1)),VALUE(SUBSTITUTE(D338,",",""))))))))),"N/A")</f>
        <v/>
      </c>
      <c r="L338">
        <f>IFERROR(IF(TRIM(E338)="-", "N/A", IF(RIGHT(E338,1)=")",IF(RIGHT(E338,2)="T)",-1000000000000*VALUE(MID(E338,2,LEN(E338)-3)),IF(RIGHT(E338,2)="M)",-1000000*VALUE(MID(E338,2,LEN(E338)-3)),IF(RIGHT(E338,2)="B)",-1000000000*VALUE(MID(E338,2,LEN(E338)-3)),IF(RIGHT(E338,2)="k)",-1000*VALUE(MID(E338,2,LEN(E338)-3)),VALUE(SUBSTITUTE(E338,",","")))))),IF(RIGHT(E338,1)="T",1000000000000*VALUE(LEFT(E338,LEN(E338)-1)),IF(RIGHT(E338,1)="M",1000000*VALUE(LEFT(E338,LEN(E338)-1)),IF(RIGHT(E338,1)="B",1000000000*VALUE(LEFT(E338,LEN(E338)-1)),IF(RIGHT(E338,1)="%",0.01*VALUE(LEFT(E338,LEN(E338)-1)),IF(RIGHT(E338,1)="k",1000*VALUE(LEFT(E338,LEN(E338)-1)),VALUE(SUBSTITUTE(E338,",",""))))))))),"N/A")</f>
        <v/>
      </c>
      <c r="M338">
        <f>IFERROR(IF(TRIM(F338)="-", "N/A", IF(RIGHT(F338,1)=")",IF(RIGHT(F338,2)="T)",-1000000000000*VALUE(MID(F338,2,LEN(F338)-3)),IF(RIGHT(F338,2)="M)",-1000000*VALUE(MID(F338,2,LEN(F338)-3)),IF(RIGHT(F338,2)="B)",-1000000000*VALUE(MID(F338,2,LEN(F338)-3)),IF(RIGHT(F338,2)="k)",-1000*VALUE(MID(F338,2,LEN(F338)-3)),VALUE(SUBSTITUTE(F338,",","")))))),IF(RIGHT(F338,1)="T",1000000000000*VALUE(LEFT(F338,LEN(F338)-1)),IF(RIGHT(F338,1)="M",1000000*VALUE(LEFT(F338,LEN(F338)-1)),IF(RIGHT(F338,1)="B",1000000000*VALUE(LEFT(F338,LEN(F338)-1)),IF(RIGHT(F338,1)="%",0.01*VALUE(LEFT(F338,LEN(F338)-1)),IF(RIGHT(F338,1)="k",1000*VALUE(LEFT(F338,LEN(F338)-1)),VALUE(SUBSTITUTE(F338,",",""))))))))),"N/A")</f>
        <v/>
      </c>
      <c r="N338">
        <f>IFERROR(IF(TRIM(G338)="-", "N/A", IF(RIGHT(G338,1)=")",IF(RIGHT(G338,2)="T)",-1000000000000*VALUE(MID(G338,2,LEN(G338)-3)),IF(RIGHT(G338,2)="M)",-1000000*VALUE(MID(G338,2,LEN(G338)-3)),IF(RIGHT(G338,2)="B)",-1000000000*VALUE(MID(G338,2,LEN(G338)-3)),IF(RIGHT(G338,2)="k)",-1000*VALUE(MID(G338,2,LEN(G338)-3)),VALUE(SUBSTITUTE(G338,",","")))))),IF(RIGHT(G338,1)="T",1000000000000*VALUE(LEFT(G338,LEN(G338)-1)),IF(RIGHT(G338,1)="M",1000000*VALUE(LEFT(G338,LEN(G338)-1)),IF(RIGHT(G338,1)="B",1000000000*VALUE(LEFT(G338,LEN(G338)-1)),IF(RIGHT(G338,1)="%",0.01*VALUE(LEFT(G338,LEN(G338)-1)),IF(RIGHT(G338,1)="k",1000*VALUE(LEFT(G338,LEN(G338)-1)),VALUE(SUBSTITUTE(G338,",",""))))))))),"N/A")</f>
        <v/>
      </c>
      <c r="P338">
        <f>MAX(J338:N338)</f>
        <v/>
      </c>
      <c r="Q338">
        <f>IFERROR(J144+MATCH(P338,J338:N338,0)-1,"")</f>
        <v/>
      </c>
      <c r="R338">
        <f>IF(Q338="","",MIN(J338:N338))</f>
        <v/>
      </c>
      <c r="S338">
        <f>IFERROR(J144+MATCH(R338,J338:N338,0)-1,"")</f>
        <v/>
      </c>
      <c r="T338">
        <f>IFERROR(AVERAGE(J338:N338),"")</f>
        <v/>
      </c>
      <c r="U338">
        <f>IFERROR(STDEV(J338:N338),"")</f>
        <v/>
      </c>
      <c r="V338">
        <f>IFERROR(IF(C338="-","",IF(ISBLANK(B338),"",IF(OR(ISNUMBER(FIND("Growth",B338)),ISNUMBER(FIND("Margin",B338))),"",(J338-T338)/U338))),"")</f>
        <v/>
      </c>
      <c r="W338">
        <f>IFERROR(IF(OR(D338="-",ISBLANK(D338)),"",(K338-T338)/U338),"")</f>
        <v/>
      </c>
      <c r="X338">
        <f>IFERROR(IF(OR(E338="-",ISBLANK(E338)),"",(L338-T338)/U338),"")</f>
        <v/>
      </c>
      <c r="Y338">
        <f>IFERROR(IF(OR(F338="-",ISBLANK(F338)),"",(M338-T338)/U338),"")</f>
        <v/>
      </c>
      <c r="Z338">
        <f>IFERROR(IF(OR(G338="-",ISBLANK(G338)),"",(N338-T338)/U338),"")</f>
        <v/>
      </c>
      <c r="AA338">
        <f>IF(MAX(MAX(V338:Z338),ABS(MIN(V338:Z338)))=ABS(MIN(V338:Z338)),MIN(V338:Z338),MAX(V338:Z338))</f>
        <v/>
      </c>
      <c r="AB338">
        <f>IFERROR(V144+MATCH(AA338,V338:Z338,0)-1,"")</f>
        <v/>
      </c>
      <c r="AC338">
        <f>IF(AB338&lt;&gt;"",IF(S338=AB338,"Low",IF(AB338=Q338,"High","")),"")</f>
        <v/>
      </c>
      <c r="AE338">
        <f>IF(ISNUMBER(MATCH("N/A",J338:N338,0)),"",IFERROR((5 * SUMPRODUCT(J144:N144,J338:N338) - PRODUCT(SUM(J144:N144),SUM(J338:N338))) / ((5 * SUM((J144^2)+(K144^2)+(L144^2)+(M144^2)+(N144^2))) - SUM(J144:N144)^2),""))</f>
        <v/>
      </c>
      <c r="AF338">
        <f>IFERROR(CORREL(J144:N144,J338:N338),"")</f>
        <v/>
      </c>
      <c r="AZ338">
        <f>IF(Q338=S338,0,1)</f>
        <v/>
      </c>
      <c r="BA338">
        <f>IF(AZ338=1,IF(Q338="","",IF(Q338=N144,"Yes","No")),"")</f>
        <v/>
      </c>
      <c r="BB338">
        <f>IF(BA338="Yes",P338,"")</f>
        <v/>
      </c>
      <c r="BC338">
        <f>IF(AZ338=1,IF(S338="","",IF(S338=N144,"Yes","No")),"")</f>
        <v/>
      </c>
      <c r="BD338">
        <f>IF(BC338="Yes",R338,"")</f>
        <v/>
      </c>
      <c r="BE338">
        <f>IFERROR(IF(SIGN(AE338)=1,"Increasing",IF(SIGN(AE338)=-1,"Decreasing","")),"")</f>
        <v/>
      </c>
      <c r="BF338">
        <f>IF(OR(AND(BE338="Increasing",BA338="Yes"),AND(BE338="Decreasing",BC338="Yes")),"Yes","No")</f>
        <v/>
      </c>
      <c r="BG338">
        <f>IF(I338="pos_trend","Yes","No")</f>
        <v/>
      </c>
      <c r="BH338">
        <f>IF(AF338&lt;&gt;"",IF(ABS(AF338)&gt;0.8,"Yes","No"),"")</f>
        <v/>
      </c>
    </row>
    <row r="339" spans="1:60">
      <c r="I339">
        <f>IF(AND(K339&gt; J339, L339&gt; K339, M339&gt; L339, N339&gt; M339), "pos_trend", IF(AND(K339&lt; J339, L339&lt; K339, M339&lt; L339, N339&lt; M339), "neg_trend", "N/A"))</f>
        <v/>
      </c>
      <c r="J339">
        <f>IFERROR(IF(TRIM(C339)="-", "N/A", IF(RIGHT(C339,1)=")",IF(RIGHT(C339,2)="T)",-1000000000000*VALUE(MID(C339,2,LEN(C339)-3)),IF(RIGHT(C339,2)="M)",-1000000*VALUE(MID(C339,2,LEN(C339)-3)),IF(RIGHT(C339,2)="B)",-1000000000*VALUE(MID(C339,2,LEN(C339)-3)),IF(RIGHT(C339,2)="k)",-1000*VALUE(MID(C339,2,LEN(C339)-3)),VALUE(SUBSTITUTE(C339,",","")))))),IF(RIGHT(C339,1)="T",1000000000000*VALUE(LEFT(C339,LEN(C339)-1)),IF(RIGHT(C339,1)="M",1000000*VALUE(LEFT(C339,LEN(C339)-1)),IF(RIGHT(C339,1)="B",1000000000*VALUE(LEFT(C339,LEN(C339)-1)),IF(RIGHT(C339,1)="%",0.01*VALUE(LEFT(C339,LEN(C339)-1)),IF(RIGHT(C339,1)="k",1000*VALUE(LEFT(C339,LEN(C339)-1)),VALUE(SUBSTITUTE(C339,",",""))))))))),"N/A")</f>
        <v/>
      </c>
      <c r="K339">
        <f>IFERROR(IF(TRIM(D339)="-", "N/A", IF(RIGHT(D339,1)=")",IF(RIGHT(D339,2)="T)",-1000000000000*VALUE(MID(D339,2,LEN(D339)-3)),IF(RIGHT(D339,2)="M)",-1000000*VALUE(MID(D339,2,LEN(D339)-3)),IF(RIGHT(D339,2)="B)",-1000000000*VALUE(MID(D339,2,LEN(D339)-3)),IF(RIGHT(D339,2)="k)",-1000*VALUE(MID(D339,2,LEN(D339)-3)),VALUE(SUBSTITUTE(D339,",","")))))),IF(RIGHT(D339,1)="T",1000000000000*VALUE(LEFT(D339,LEN(D339)-1)),IF(RIGHT(D339,1)="M",1000000*VALUE(LEFT(D339,LEN(D339)-1)),IF(RIGHT(D339,1)="B",1000000000*VALUE(LEFT(D339,LEN(D339)-1)),IF(RIGHT(D339,1)="%",0.01*VALUE(LEFT(D339,LEN(D339)-1)),IF(RIGHT(D339,1)="k",1000*VALUE(LEFT(D339,LEN(D339)-1)),VALUE(SUBSTITUTE(D339,",",""))))))))),"N/A")</f>
        <v/>
      </c>
      <c r="L339">
        <f>IFERROR(IF(TRIM(E339)="-", "N/A", IF(RIGHT(E339,1)=")",IF(RIGHT(E339,2)="T)",-1000000000000*VALUE(MID(E339,2,LEN(E339)-3)),IF(RIGHT(E339,2)="M)",-1000000*VALUE(MID(E339,2,LEN(E339)-3)),IF(RIGHT(E339,2)="B)",-1000000000*VALUE(MID(E339,2,LEN(E339)-3)),IF(RIGHT(E339,2)="k)",-1000*VALUE(MID(E339,2,LEN(E339)-3)),VALUE(SUBSTITUTE(E339,",","")))))),IF(RIGHT(E339,1)="T",1000000000000*VALUE(LEFT(E339,LEN(E339)-1)),IF(RIGHT(E339,1)="M",1000000*VALUE(LEFT(E339,LEN(E339)-1)),IF(RIGHT(E339,1)="B",1000000000*VALUE(LEFT(E339,LEN(E339)-1)),IF(RIGHT(E339,1)="%",0.01*VALUE(LEFT(E339,LEN(E339)-1)),IF(RIGHT(E339,1)="k",1000*VALUE(LEFT(E339,LEN(E339)-1)),VALUE(SUBSTITUTE(E339,",",""))))))))),"N/A")</f>
        <v/>
      </c>
      <c r="M339">
        <f>IFERROR(IF(TRIM(F339)="-", "N/A", IF(RIGHT(F339,1)=")",IF(RIGHT(F339,2)="T)",-1000000000000*VALUE(MID(F339,2,LEN(F339)-3)),IF(RIGHT(F339,2)="M)",-1000000*VALUE(MID(F339,2,LEN(F339)-3)),IF(RIGHT(F339,2)="B)",-1000000000*VALUE(MID(F339,2,LEN(F339)-3)),IF(RIGHT(F339,2)="k)",-1000*VALUE(MID(F339,2,LEN(F339)-3)),VALUE(SUBSTITUTE(F339,",","")))))),IF(RIGHT(F339,1)="T",1000000000000*VALUE(LEFT(F339,LEN(F339)-1)),IF(RIGHT(F339,1)="M",1000000*VALUE(LEFT(F339,LEN(F339)-1)),IF(RIGHT(F339,1)="B",1000000000*VALUE(LEFT(F339,LEN(F339)-1)),IF(RIGHT(F339,1)="%",0.01*VALUE(LEFT(F339,LEN(F339)-1)),IF(RIGHT(F339,1)="k",1000*VALUE(LEFT(F339,LEN(F339)-1)),VALUE(SUBSTITUTE(F339,",",""))))))))),"N/A")</f>
        <v/>
      </c>
      <c r="N339">
        <f>IFERROR(IF(TRIM(G339)="-", "N/A", IF(RIGHT(G339,1)=")",IF(RIGHT(G339,2)="T)",-1000000000000*VALUE(MID(G339,2,LEN(G339)-3)),IF(RIGHT(G339,2)="M)",-1000000*VALUE(MID(G339,2,LEN(G339)-3)),IF(RIGHT(G339,2)="B)",-1000000000*VALUE(MID(G339,2,LEN(G339)-3)),IF(RIGHT(G339,2)="k)",-1000*VALUE(MID(G339,2,LEN(G339)-3)),VALUE(SUBSTITUTE(G339,",","")))))),IF(RIGHT(G339,1)="T",1000000000000*VALUE(LEFT(G339,LEN(G339)-1)),IF(RIGHT(G339,1)="M",1000000*VALUE(LEFT(G339,LEN(G339)-1)),IF(RIGHT(G339,1)="B",1000000000*VALUE(LEFT(G339,LEN(G339)-1)),IF(RIGHT(G339,1)="%",0.01*VALUE(LEFT(G339,LEN(G339)-1)),IF(RIGHT(G339,1)="k",1000*VALUE(LEFT(G339,LEN(G339)-1)),VALUE(SUBSTITUTE(G339,",",""))))))))),"N/A")</f>
        <v/>
      </c>
      <c r="P339">
        <f>MAX(J339:N339)</f>
        <v/>
      </c>
      <c r="Q339">
        <f>IFERROR(J144+MATCH(P339,J339:N339,0)-1,"")</f>
        <v/>
      </c>
      <c r="R339">
        <f>IF(Q339="","",MIN(J339:N339))</f>
        <v/>
      </c>
      <c r="S339">
        <f>IFERROR(J144+MATCH(R339,J339:N339,0)-1,"")</f>
        <v/>
      </c>
      <c r="T339">
        <f>IFERROR(AVERAGE(J339:N339),"")</f>
        <v/>
      </c>
      <c r="U339">
        <f>IFERROR(STDEV(J339:N339),"")</f>
        <v/>
      </c>
      <c r="V339">
        <f>IFERROR(IF(C339="-","",IF(ISBLANK(B339),"",IF(OR(ISNUMBER(FIND("Growth",B339)),ISNUMBER(FIND("Margin",B339))),"",(J339-T339)/U339))),"")</f>
        <v/>
      </c>
      <c r="W339">
        <f>IFERROR(IF(OR(D339="-",ISBLANK(D339)),"",(K339-T339)/U339),"")</f>
        <v/>
      </c>
      <c r="X339">
        <f>IFERROR(IF(OR(E339="-",ISBLANK(E339)),"",(L339-T339)/U339),"")</f>
        <v/>
      </c>
      <c r="Y339">
        <f>IFERROR(IF(OR(F339="-",ISBLANK(F339)),"",(M339-T339)/U339),"")</f>
        <v/>
      </c>
      <c r="Z339">
        <f>IFERROR(IF(OR(G339="-",ISBLANK(G339)),"",(N339-T339)/U339),"")</f>
        <v/>
      </c>
      <c r="AA339">
        <f>IF(MAX(MAX(V339:Z339),ABS(MIN(V339:Z339)))=ABS(MIN(V339:Z339)),MIN(V339:Z339),MAX(V339:Z339))</f>
        <v/>
      </c>
      <c r="AB339">
        <f>IFERROR(V144+MATCH(AA339,V339:Z339,0)-1,"")</f>
        <v/>
      </c>
      <c r="AC339">
        <f>IF(AB339&lt;&gt;"",IF(S339=AB339,"Low",IF(AB339=Q339,"High","")),"")</f>
        <v/>
      </c>
      <c r="AE339">
        <f>IF(ISNUMBER(MATCH("N/A",J339:N339,0)),"",IFERROR((5 * SUMPRODUCT(J144:N144,J339:N339) - PRODUCT(SUM(J144:N144),SUM(J339:N339))) / ((5 * SUM((J144^2)+(K144^2)+(L144^2)+(M144^2)+(N144^2))) - SUM(J144:N144)^2),""))</f>
        <v/>
      </c>
      <c r="AF339">
        <f>IFERROR(CORREL(J144:N144,J339:N339),"")</f>
        <v/>
      </c>
      <c r="AZ339">
        <f>IF(Q339=S339,0,1)</f>
        <v/>
      </c>
      <c r="BA339">
        <f>IF(AZ339=1,IF(Q339="","",IF(Q339=N144,"Yes","No")),"")</f>
        <v/>
      </c>
      <c r="BB339">
        <f>IF(BA339="Yes",P339,"")</f>
        <v/>
      </c>
      <c r="BC339">
        <f>IF(AZ339=1,IF(S339="","",IF(S339=N144,"Yes","No")),"")</f>
        <v/>
      </c>
      <c r="BD339">
        <f>IF(BC339="Yes",R339,"")</f>
        <v/>
      </c>
      <c r="BE339">
        <f>IFERROR(IF(SIGN(AE339)=1,"Increasing",IF(SIGN(AE339)=-1,"Decreasing","")),"")</f>
        <v/>
      </c>
      <c r="BF339">
        <f>IF(OR(AND(BE339="Increasing",BA339="Yes"),AND(BE339="Decreasing",BC339="Yes")),"Yes","No")</f>
        <v/>
      </c>
      <c r="BG339">
        <f>IF(I339="pos_trend","Yes","No")</f>
        <v/>
      </c>
      <c r="BH339">
        <f>IF(AF339&lt;&gt;"",IF(ABS(AF339)&gt;0.8,"Yes","No"),"")</f>
        <v/>
      </c>
    </row>
    <row r="340" spans="1:60">
      <c r="I340">
        <f>IF(AND(K340&gt; J340, L340&gt; K340, M340&gt; L340, N340&gt; M340), "pos_trend", IF(AND(K340&lt; J340, L340&lt; K340, M340&lt; L340, N340&lt; M340), "neg_trend", "N/A"))</f>
        <v/>
      </c>
      <c r="J340">
        <f>IFERROR(IF(TRIM(C340)="-", "N/A", IF(RIGHT(C340,1)=")",IF(RIGHT(C340,2)="T)",-1000000000000*VALUE(MID(C340,2,LEN(C340)-3)),IF(RIGHT(C340,2)="M)",-1000000*VALUE(MID(C340,2,LEN(C340)-3)),IF(RIGHT(C340,2)="B)",-1000000000*VALUE(MID(C340,2,LEN(C340)-3)),IF(RIGHT(C340,2)="k)",-1000*VALUE(MID(C340,2,LEN(C340)-3)),VALUE(SUBSTITUTE(C340,",","")))))),IF(RIGHT(C340,1)="T",1000000000000*VALUE(LEFT(C340,LEN(C340)-1)),IF(RIGHT(C340,1)="M",1000000*VALUE(LEFT(C340,LEN(C340)-1)),IF(RIGHT(C340,1)="B",1000000000*VALUE(LEFT(C340,LEN(C340)-1)),IF(RIGHT(C340,1)="%",0.01*VALUE(LEFT(C340,LEN(C340)-1)),IF(RIGHT(C340,1)="k",1000*VALUE(LEFT(C340,LEN(C340)-1)),VALUE(SUBSTITUTE(C340,",",""))))))))),"N/A")</f>
        <v/>
      </c>
      <c r="K340">
        <f>IFERROR(IF(TRIM(D340)="-", "N/A", IF(RIGHT(D340,1)=")",IF(RIGHT(D340,2)="T)",-1000000000000*VALUE(MID(D340,2,LEN(D340)-3)),IF(RIGHT(D340,2)="M)",-1000000*VALUE(MID(D340,2,LEN(D340)-3)),IF(RIGHT(D340,2)="B)",-1000000000*VALUE(MID(D340,2,LEN(D340)-3)),IF(RIGHT(D340,2)="k)",-1000*VALUE(MID(D340,2,LEN(D340)-3)),VALUE(SUBSTITUTE(D340,",","")))))),IF(RIGHT(D340,1)="T",1000000000000*VALUE(LEFT(D340,LEN(D340)-1)),IF(RIGHT(D340,1)="M",1000000*VALUE(LEFT(D340,LEN(D340)-1)),IF(RIGHT(D340,1)="B",1000000000*VALUE(LEFT(D340,LEN(D340)-1)),IF(RIGHT(D340,1)="%",0.01*VALUE(LEFT(D340,LEN(D340)-1)),IF(RIGHT(D340,1)="k",1000*VALUE(LEFT(D340,LEN(D340)-1)),VALUE(SUBSTITUTE(D340,",",""))))))))),"N/A")</f>
        <v/>
      </c>
      <c r="L340">
        <f>IFERROR(IF(TRIM(E340)="-", "N/A", IF(RIGHT(E340,1)=")",IF(RIGHT(E340,2)="T)",-1000000000000*VALUE(MID(E340,2,LEN(E340)-3)),IF(RIGHT(E340,2)="M)",-1000000*VALUE(MID(E340,2,LEN(E340)-3)),IF(RIGHT(E340,2)="B)",-1000000000*VALUE(MID(E340,2,LEN(E340)-3)),IF(RIGHT(E340,2)="k)",-1000*VALUE(MID(E340,2,LEN(E340)-3)),VALUE(SUBSTITUTE(E340,",","")))))),IF(RIGHT(E340,1)="T",1000000000000*VALUE(LEFT(E340,LEN(E340)-1)),IF(RIGHT(E340,1)="M",1000000*VALUE(LEFT(E340,LEN(E340)-1)),IF(RIGHT(E340,1)="B",1000000000*VALUE(LEFT(E340,LEN(E340)-1)),IF(RIGHT(E340,1)="%",0.01*VALUE(LEFT(E340,LEN(E340)-1)),IF(RIGHT(E340,1)="k",1000*VALUE(LEFT(E340,LEN(E340)-1)),VALUE(SUBSTITUTE(E340,",",""))))))))),"N/A")</f>
        <v/>
      </c>
      <c r="M340">
        <f>IFERROR(IF(TRIM(F340)="-", "N/A", IF(RIGHT(F340,1)=")",IF(RIGHT(F340,2)="T)",-1000000000000*VALUE(MID(F340,2,LEN(F340)-3)),IF(RIGHT(F340,2)="M)",-1000000*VALUE(MID(F340,2,LEN(F340)-3)),IF(RIGHT(F340,2)="B)",-1000000000*VALUE(MID(F340,2,LEN(F340)-3)),IF(RIGHT(F340,2)="k)",-1000*VALUE(MID(F340,2,LEN(F340)-3)),VALUE(SUBSTITUTE(F340,",","")))))),IF(RIGHT(F340,1)="T",1000000000000*VALUE(LEFT(F340,LEN(F340)-1)),IF(RIGHT(F340,1)="M",1000000*VALUE(LEFT(F340,LEN(F340)-1)),IF(RIGHT(F340,1)="B",1000000000*VALUE(LEFT(F340,LEN(F340)-1)),IF(RIGHT(F340,1)="%",0.01*VALUE(LEFT(F340,LEN(F340)-1)),IF(RIGHT(F340,1)="k",1000*VALUE(LEFT(F340,LEN(F340)-1)),VALUE(SUBSTITUTE(F340,",",""))))))))),"N/A")</f>
        <v/>
      </c>
      <c r="N340">
        <f>IFERROR(IF(TRIM(G340)="-", "N/A", IF(RIGHT(G340,1)=")",IF(RIGHT(G340,2)="T)",-1000000000000*VALUE(MID(G340,2,LEN(G340)-3)),IF(RIGHT(G340,2)="M)",-1000000*VALUE(MID(G340,2,LEN(G340)-3)),IF(RIGHT(G340,2)="B)",-1000000000*VALUE(MID(G340,2,LEN(G340)-3)),IF(RIGHT(G340,2)="k)",-1000*VALUE(MID(G340,2,LEN(G340)-3)),VALUE(SUBSTITUTE(G340,",","")))))),IF(RIGHT(G340,1)="T",1000000000000*VALUE(LEFT(G340,LEN(G340)-1)),IF(RIGHT(G340,1)="M",1000000*VALUE(LEFT(G340,LEN(G340)-1)),IF(RIGHT(G340,1)="B",1000000000*VALUE(LEFT(G340,LEN(G340)-1)),IF(RIGHT(G340,1)="%",0.01*VALUE(LEFT(G340,LEN(G340)-1)),IF(RIGHT(G340,1)="k",1000*VALUE(LEFT(G340,LEN(G340)-1)),VALUE(SUBSTITUTE(G340,",",""))))))))),"N/A")</f>
        <v/>
      </c>
      <c r="P340">
        <f>MAX(J340:N340)</f>
        <v/>
      </c>
      <c r="Q340">
        <f>IFERROR(J144+MATCH(P340,J340:N340,0)-1,"")</f>
        <v/>
      </c>
      <c r="R340">
        <f>IF(Q340="","",MIN(J340:N340))</f>
        <v/>
      </c>
      <c r="S340">
        <f>IFERROR(J144+MATCH(R340,J340:N340,0)-1,"")</f>
        <v/>
      </c>
      <c r="T340">
        <f>IFERROR(AVERAGE(J340:N340),"")</f>
        <v/>
      </c>
      <c r="U340">
        <f>IFERROR(STDEV(J340:N340),"")</f>
        <v/>
      </c>
      <c r="V340">
        <f>IFERROR(IF(C340="-","",IF(ISBLANK(B340),"",IF(OR(ISNUMBER(FIND("Growth",B340)),ISNUMBER(FIND("Margin",B340))),"",(J340-T340)/U340))),"")</f>
        <v/>
      </c>
      <c r="W340">
        <f>IFERROR(IF(OR(D340="-",ISBLANK(D340)),"",(K340-T340)/U340),"")</f>
        <v/>
      </c>
      <c r="X340">
        <f>IFERROR(IF(OR(E340="-",ISBLANK(E340)),"",(L340-T340)/U340),"")</f>
        <v/>
      </c>
      <c r="Y340">
        <f>IFERROR(IF(OR(F340="-",ISBLANK(F340)),"",(M340-T340)/U340),"")</f>
        <v/>
      </c>
      <c r="Z340">
        <f>IFERROR(IF(OR(G340="-",ISBLANK(G340)),"",(N340-T340)/U340),"")</f>
        <v/>
      </c>
      <c r="AA340">
        <f>IF(MAX(MAX(V340:Z340),ABS(MIN(V340:Z340)))=ABS(MIN(V340:Z340)),MIN(V340:Z340),MAX(V340:Z340))</f>
        <v/>
      </c>
      <c r="AB340">
        <f>IFERROR(V144+MATCH(AA340,V340:Z340,0)-1,"")</f>
        <v/>
      </c>
      <c r="AC340">
        <f>IF(AB340&lt;&gt;"",IF(S340=AB340,"Low",IF(AB340=Q340,"High","")),"")</f>
        <v/>
      </c>
      <c r="AE340">
        <f>IF(ISNUMBER(MATCH("N/A",J340:N340,0)),"",IFERROR((5 * SUMPRODUCT(J144:N144,J340:N340) - PRODUCT(SUM(J144:N144),SUM(J340:N340))) / ((5 * SUM((J144^2)+(K144^2)+(L144^2)+(M144^2)+(N144^2))) - SUM(J144:N144)^2),""))</f>
        <v/>
      </c>
      <c r="AF340">
        <f>IFERROR(CORREL(J144:N144,J340:N340),"")</f>
        <v/>
      </c>
      <c r="AZ340">
        <f>IF(Q340=S340,0,1)</f>
        <v/>
      </c>
      <c r="BA340">
        <f>IF(AZ340=1,IF(Q340="","",IF(Q340=N144,"Yes","No")),"")</f>
        <v/>
      </c>
      <c r="BB340">
        <f>IF(BA340="Yes",P340,"")</f>
        <v/>
      </c>
      <c r="BC340">
        <f>IF(AZ340=1,IF(S340="","",IF(S340=N144,"Yes","No")),"")</f>
        <v/>
      </c>
      <c r="BD340">
        <f>IF(BC340="Yes",R340,"")</f>
        <v/>
      </c>
      <c r="BE340">
        <f>IFERROR(IF(SIGN(AE340)=1,"Increasing",IF(SIGN(AE340)=-1,"Decreasing","")),"")</f>
        <v/>
      </c>
      <c r="BF340">
        <f>IF(OR(AND(BE340="Increasing",BA340="Yes"),AND(BE340="Decreasing",BC340="Yes")),"Yes","No")</f>
        <v/>
      </c>
      <c r="BG340">
        <f>IF(I340="pos_trend","Yes","No")</f>
        <v/>
      </c>
      <c r="BH340">
        <f>IF(AF340&lt;&gt;"",IF(ABS(AF340)&gt;0.8,"Yes","No"),"")</f>
        <v/>
      </c>
    </row>
    <row r="341" spans="1:60">
      <c r="I341">
        <f>IF(AND(K341&gt; J341, L341&gt; K341, M341&gt; L341, N341&gt; M341), "pos_trend", IF(AND(K341&lt; J341, L341&lt; K341, M341&lt; L341, N341&lt; M341), "neg_trend", "N/A"))</f>
        <v/>
      </c>
      <c r="J341">
        <f>IFERROR(IF(TRIM(C341)="-", "N/A", IF(RIGHT(C341,1)=")",IF(RIGHT(C341,2)="T)",-1000000000000*VALUE(MID(C341,2,LEN(C341)-3)),IF(RIGHT(C341,2)="M)",-1000000*VALUE(MID(C341,2,LEN(C341)-3)),IF(RIGHT(C341,2)="B)",-1000000000*VALUE(MID(C341,2,LEN(C341)-3)),IF(RIGHT(C341,2)="k)",-1000*VALUE(MID(C341,2,LEN(C341)-3)),VALUE(SUBSTITUTE(C341,",","")))))),IF(RIGHT(C341,1)="T",1000000000000*VALUE(LEFT(C341,LEN(C341)-1)),IF(RIGHT(C341,1)="M",1000000*VALUE(LEFT(C341,LEN(C341)-1)),IF(RIGHT(C341,1)="B",1000000000*VALUE(LEFT(C341,LEN(C341)-1)),IF(RIGHT(C341,1)="%",0.01*VALUE(LEFT(C341,LEN(C341)-1)),IF(RIGHT(C341,1)="k",1000*VALUE(LEFT(C341,LEN(C341)-1)),VALUE(SUBSTITUTE(C341,",",""))))))))),"N/A")</f>
        <v/>
      </c>
      <c r="K341">
        <f>IFERROR(IF(TRIM(D341)="-", "N/A", IF(RIGHT(D341,1)=")",IF(RIGHT(D341,2)="T)",-1000000000000*VALUE(MID(D341,2,LEN(D341)-3)),IF(RIGHT(D341,2)="M)",-1000000*VALUE(MID(D341,2,LEN(D341)-3)),IF(RIGHT(D341,2)="B)",-1000000000*VALUE(MID(D341,2,LEN(D341)-3)),IF(RIGHT(D341,2)="k)",-1000*VALUE(MID(D341,2,LEN(D341)-3)),VALUE(SUBSTITUTE(D341,",","")))))),IF(RIGHT(D341,1)="T",1000000000000*VALUE(LEFT(D341,LEN(D341)-1)),IF(RIGHT(D341,1)="M",1000000*VALUE(LEFT(D341,LEN(D341)-1)),IF(RIGHT(D341,1)="B",1000000000*VALUE(LEFT(D341,LEN(D341)-1)),IF(RIGHT(D341,1)="%",0.01*VALUE(LEFT(D341,LEN(D341)-1)),IF(RIGHT(D341,1)="k",1000*VALUE(LEFT(D341,LEN(D341)-1)),VALUE(SUBSTITUTE(D341,",",""))))))))),"N/A")</f>
        <v/>
      </c>
      <c r="L341">
        <f>IFERROR(IF(TRIM(E341)="-", "N/A", IF(RIGHT(E341,1)=")",IF(RIGHT(E341,2)="T)",-1000000000000*VALUE(MID(E341,2,LEN(E341)-3)),IF(RIGHT(E341,2)="M)",-1000000*VALUE(MID(E341,2,LEN(E341)-3)),IF(RIGHT(E341,2)="B)",-1000000000*VALUE(MID(E341,2,LEN(E341)-3)),IF(RIGHT(E341,2)="k)",-1000*VALUE(MID(E341,2,LEN(E341)-3)),VALUE(SUBSTITUTE(E341,",","")))))),IF(RIGHT(E341,1)="T",1000000000000*VALUE(LEFT(E341,LEN(E341)-1)),IF(RIGHT(E341,1)="M",1000000*VALUE(LEFT(E341,LEN(E341)-1)),IF(RIGHT(E341,1)="B",1000000000*VALUE(LEFT(E341,LEN(E341)-1)),IF(RIGHT(E341,1)="%",0.01*VALUE(LEFT(E341,LEN(E341)-1)),IF(RIGHT(E341,1)="k",1000*VALUE(LEFT(E341,LEN(E341)-1)),VALUE(SUBSTITUTE(E341,",",""))))))))),"N/A")</f>
        <v/>
      </c>
      <c r="M341">
        <f>IFERROR(IF(TRIM(F341)="-", "N/A", IF(RIGHT(F341,1)=")",IF(RIGHT(F341,2)="T)",-1000000000000*VALUE(MID(F341,2,LEN(F341)-3)),IF(RIGHT(F341,2)="M)",-1000000*VALUE(MID(F341,2,LEN(F341)-3)),IF(RIGHT(F341,2)="B)",-1000000000*VALUE(MID(F341,2,LEN(F341)-3)),IF(RIGHT(F341,2)="k)",-1000*VALUE(MID(F341,2,LEN(F341)-3)),VALUE(SUBSTITUTE(F341,",","")))))),IF(RIGHT(F341,1)="T",1000000000000*VALUE(LEFT(F341,LEN(F341)-1)),IF(RIGHT(F341,1)="M",1000000*VALUE(LEFT(F341,LEN(F341)-1)),IF(RIGHT(F341,1)="B",1000000000*VALUE(LEFT(F341,LEN(F341)-1)),IF(RIGHT(F341,1)="%",0.01*VALUE(LEFT(F341,LEN(F341)-1)),IF(RIGHT(F341,1)="k",1000*VALUE(LEFT(F341,LEN(F341)-1)),VALUE(SUBSTITUTE(F341,",",""))))))))),"N/A")</f>
        <v/>
      </c>
      <c r="N341">
        <f>IFERROR(IF(TRIM(G341)="-", "N/A", IF(RIGHT(G341,1)=")",IF(RIGHT(G341,2)="T)",-1000000000000*VALUE(MID(G341,2,LEN(G341)-3)),IF(RIGHT(G341,2)="M)",-1000000*VALUE(MID(G341,2,LEN(G341)-3)),IF(RIGHT(G341,2)="B)",-1000000000*VALUE(MID(G341,2,LEN(G341)-3)),IF(RIGHT(G341,2)="k)",-1000*VALUE(MID(G341,2,LEN(G341)-3)),VALUE(SUBSTITUTE(G341,",","")))))),IF(RIGHT(G341,1)="T",1000000000000*VALUE(LEFT(G341,LEN(G341)-1)),IF(RIGHT(G341,1)="M",1000000*VALUE(LEFT(G341,LEN(G341)-1)),IF(RIGHT(G341,1)="B",1000000000*VALUE(LEFT(G341,LEN(G341)-1)),IF(RIGHT(G341,1)="%",0.01*VALUE(LEFT(G341,LEN(G341)-1)),IF(RIGHT(G341,1)="k",1000*VALUE(LEFT(G341,LEN(G341)-1)),VALUE(SUBSTITUTE(G341,",",""))))))))),"N/A")</f>
        <v/>
      </c>
      <c r="P341">
        <f>MAX(J341:N341)</f>
        <v/>
      </c>
      <c r="Q341">
        <f>IFERROR(J144+MATCH(P341,J341:N341,0)-1,"")</f>
        <v/>
      </c>
      <c r="R341">
        <f>IF(Q341="","",MIN(J341:N341))</f>
        <v/>
      </c>
      <c r="S341">
        <f>IFERROR(J144+MATCH(R341,J341:N341,0)-1,"")</f>
        <v/>
      </c>
      <c r="T341">
        <f>IFERROR(AVERAGE(J341:N341),"")</f>
        <v/>
      </c>
      <c r="U341">
        <f>IFERROR(STDEV(J341:N341),"")</f>
        <v/>
      </c>
      <c r="V341">
        <f>IFERROR(IF(C341="-","",IF(ISBLANK(B341),"",IF(OR(ISNUMBER(FIND("Growth",B341)),ISNUMBER(FIND("Margin",B341))),"",(J341-T341)/U341))),"")</f>
        <v/>
      </c>
      <c r="W341">
        <f>IFERROR(IF(OR(D341="-",ISBLANK(D341)),"",(K341-T341)/U341),"")</f>
        <v/>
      </c>
      <c r="X341">
        <f>IFERROR(IF(OR(E341="-",ISBLANK(E341)),"",(L341-T341)/U341),"")</f>
        <v/>
      </c>
      <c r="Y341">
        <f>IFERROR(IF(OR(F341="-",ISBLANK(F341)),"",(M341-T341)/U341),"")</f>
        <v/>
      </c>
      <c r="Z341">
        <f>IFERROR(IF(OR(G341="-",ISBLANK(G341)),"",(N341-T341)/U341),"")</f>
        <v/>
      </c>
      <c r="AA341">
        <f>IF(MAX(MAX(V341:Z341),ABS(MIN(V341:Z341)))=ABS(MIN(V341:Z341)),MIN(V341:Z341),MAX(V341:Z341))</f>
        <v/>
      </c>
      <c r="AB341">
        <f>IFERROR(V144+MATCH(AA341,V341:Z341,0)-1,"")</f>
        <v/>
      </c>
      <c r="AC341">
        <f>IF(AB341&lt;&gt;"",IF(S341=AB341,"Low",IF(AB341=Q341,"High","")),"")</f>
        <v/>
      </c>
      <c r="AE341">
        <f>IF(ISNUMBER(MATCH("N/A",J341:N341,0)),"",IFERROR((5 * SUMPRODUCT(J144:N144,J341:N341) - PRODUCT(SUM(J144:N144),SUM(J341:N341))) / ((5 * SUM((J144^2)+(K144^2)+(L144^2)+(M144^2)+(N144^2))) - SUM(J144:N144)^2),""))</f>
        <v/>
      </c>
      <c r="AF341">
        <f>IFERROR(CORREL(J144:N144,J341:N341),"")</f>
        <v/>
      </c>
      <c r="AZ341">
        <f>IF(Q341=S341,0,1)</f>
        <v/>
      </c>
      <c r="BA341">
        <f>IF(AZ341=1,IF(Q341="","",IF(Q341=N144,"Yes","No")),"")</f>
        <v/>
      </c>
      <c r="BB341">
        <f>IF(BA341="Yes",P341,"")</f>
        <v/>
      </c>
      <c r="BC341">
        <f>IF(AZ341=1,IF(S341="","",IF(S341=N144,"Yes","No")),"")</f>
        <v/>
      </c>
      <c r="BD341">
        <f>IF(BC341="Yes",R341,"")</f>
        <v/>
      </c>
      <c r="BE341">
        <f>IFERROR(IF(SIGN(AE341)=1,"Increasing",IF(SIGN(AE341)=-1,"Decreasing","")),"")</f>
        <v/>
      </c>
      <c r="BF341">
        <f>IF(OR(AND(BE341="Increasing",BA341="Yes"),AND(BE341="Decreasing",BC341="Yes")),"Yes","No")</f>
        <v/>
      </c>
      <c r="BG341">
        <f>IF(I341="pos_trend","Yes","No")</f>
        <v/>
      </c>
      <c r="BH341">
        <f>IF(AF341&lt;&gt;"",IF(ABS(AF341)&gt;0.8,"Yes","No"),"")</f>
        <v/>
      </c>
    </row>
    <row r="342" spans="1:60">
      <c r="I342">
        <f>IF(AND(K342&gt; J342, L342&gt; K342, M342&gt; L342, N342&gt; M342), "pos_trend", IF(AND(K342&lt; J342, L342&lt; K342, M342&lt; L342, N342&lt; M342), "neg_trend", "N/A"))</f>
        <v/>
      </c>
      <c r="J342">
        <f>IFERROR(IF(TRIM(C342)="-", "N/A", IF(RIGHT(C342,1)=")",IF(RIGHT(C342,2)="T)",-1000000000000*VALUE(MID(C342,2,LEN(C342)-3)),IF(RIGHT(C342,2)="M)",-1000000*VALUE(MID(C342,2,LEN(C342)-3)),IF(RIGHT(C342,2)="B)",-1000000000*VALUE(MID(C342,2,LEN(C342)-3)),IF(RIGHT(C342,2)="k)",-1000*VALUE(MID(C342,2,LEN(C342)-3)),VALUE(SUBSTITUTE(C342,",","")))))),IF(RIGHT(C342,1)="T",1000000000000*VALUE(LEFT(C342,LEN(C342)-1)),IF(RIGHT(C342,1)="M",1000000*VALUE(LEFT(C342,LEN(C342)-1)),IF(RIGHT(C342,1)="B",1000000000*VALUE(LEFT(C342,LEN(C342)-1)),IF(RIGHT(C342,1)="%",0.01*VALUE(LEFT(C342,LEN(C342)-1)),IF(RIGHT(C342,1)="k",1000*VALUE(LEFT(C342,LEN(C342)-1)),VALUE(SUBSTITUTE(C342,",",""))))))))),"N/A")</f>
        <v/>
      </c>
      <c r="K342">
        <f>IFERROR(IF(TRIM(D342)="-", "N/A", IF(RIGHT(D342,1)=")",IF(RIGHT(D342,2)="T)",-1000000000000*VALUE(MID(D342,2,LEN(D342)-3)),IF(RIGHT(D342,2)="M)",-1000000*VALUE(MID(D342,2,LEN(D342)-3)),IF(RIGHT(D342,2)="B)",-1000000000*VALUE(MID(D342,2,LEN(D342)-3)),IF(RIGHT(D342,2)="k)",-1000*VALUE(MID(D342,2,LEN(D342)-3)),VALUE(SUBSTITUTE(D342,",","")))))),IF(RIGHT(D342,1)="T",1000000000000*VALUE(LEFT(D342,LEN(D342)-1)),IF(RIGHT(D342,1)="M",1000000*VALUE(LEFT(D342,LEN(D342)-1)),IF(RIGHT(D342,1)="B",1000000000*VALUE(LEFT(D342,LEN(D342)-1)),IF(RIGHT(D342,1)="%",0.01*VALUE(LEFT(D342,LEN(D342)-1)),IF(RIGHT(D342,1)="k",1000*VALUE(LEFT(D342,LEN(D342)-1)),VALUE(SUBSTITUTE(D342,",",""))))))))),"N/A")</f>
        <v/>
      </c>
      <c r="L342">
        <f>IFERROR(IF(TRIM(E342)="-", "N/A", IF(RIGHT(E342,1)=")",IF(RIGHT(E342,2)="T)",-1000000000000*VALUE(MID(E342,2,LEN(E342)-3)),IF(RIGHT(E342,2)="M)",-1000000*VALUE(MID(E342,2,LEN(E342)-3)),IF(RIGHT(E342,2)="B)",-1000000000*VALUE(MID(E342,2,LEN(E342)-3)),IF(RIGHT(E342,2)="k)",-1000*VALUE(MID(E342,2,LEN(E342)-3)),VALUE(SUBSTITUTE(E342,",","")))))),IF(RIGHT(E342,1)="T",1000000000000*VALUE(LEFT(E342,LEN(E342)-1)),IF(RIGHT(E342,1)="M",1000000*VALUE(LEFT(E342,LEN(E342)-1)),IF(RIGHT(E342,1)="B",1000000000*VALUE(LEFT(E342,LEN(E342)-1)),IF(RIGHT(E342,1)="%",0.01*VALUE(LEFT(E342,LEN(E342)-1)),IF(RIGHT(E342,1)="k",1000*VALUE(LEFT(E342,LEN(E342)-1)),VALUE(SUBSTITUTE(E342,",",""))))))))),"N/A")</f>
        <v/>
      </c>
      <c r="M342">
        <f>IFERROR(IF(TRIM(F342)="-", "N/A", IF(RIGHT(F342,1)=")",IF(RIGHT(F342,2)="T)",-1000000000000*VALUE(MID(F342,2,LEN(F342)-3)),IF(RIGHT(F342,2)="M)",-1000000*VALUE(MID(F342,2,LEN(F342)-3)),IF(RIGHT(F342,2)="B)",-1000000000*VALUE(MID(F342,2,LEN(F342)-3)),IF(RIGHT(F342,2)="k)",-1000*VALUE(MID(F342,2,LEN(F342)-3)),VALUE(SUBSTITUTE(F342,",","")))))),IF(RIGHT(F342,1)="T",1000000000000*VALUE(LEFT(F342,LEN(F342)-1)),IF(RIGHT(F342,1)="M",1000000*VALUE(LEFT(F342,LEN(F342)-1)),IF(RIGHT(F342,1)="B",1000000000*VALUE(LEFT(F342,LEN(F342)-1)),IF(RIGHT(F342,1)="%",0.01*VALUE(LEFT(F342,LEN(F342)-1)),IF(RIGHT(F342,1)="k",1000*VALUE(LEFT(F342,LEN(F342)-1)),VALUE(SUBSTITUTE(F342,",",""))))))))),"N/A")</f>
        <v/>
      </c>
      <c r="N342">
        <f>IFERROR(IF(TRIM(G342)="-", "N/A", IF(RIGHT(G342,1)=")",IF(RIGHT(G342,2)="T)",-1000000000000*VALUE(MID(G342,2,LEN(G342)-3)),IF(RIGHT(G342,2)="M)",-1000000*VALUE(MID(G342,2,LEN(G342)-3)),IF(RIGHT(G342,2)="B)",-1000000000*VALUE(MID(G342,2,LEN(G342)-3)),IF(RIGHT(G342,2)="k)",-1000*VALUE(MID(G342,2,LEN(G342)-3)),VALUE(SUBSTITUTE(G342,",","")))))),IF(RIGHT(G342,1)="T",1000000000000*VALUE(LEFT(G342,LEN(G342)-1)),IF(RIGHT(G342,1)="M",1000000*VALUE(LEFT(G342,LEN(G342)-1)),IF(RIGHT(G342,1)="B",1000000000*VALUE(LEFT(G342,LEN(G342)-1)),IF(RIGHT(G342,1)="%",0.01*VALUE(LEFT(G342,LEN(G342)-1)),IF(RIGHT(G342,1)="k",1000*VALUE(LEFT(G342,LEN(G342)-1)),VALUE(SUBSTITUTE(G342,",",""))))))))),"N/A")</f>
        <v/>
      </c>
      <c r="P342">
        <f>MAX(J342:N342)</f>
        <v/>
      </c>
      <c r="Q342">
        <f>IFERROR(J144+MATCH(P342,J342:N342,0)-1,"")</f>
        <v/>
      </c>
      <c r="R342">
        <f>IF(Q342="","",MIN(J342:N342))</f>
        <v/>
      </c>
      <c r="S342">
        <f>IFERROR(J144+MATCH(R342,J342:N342,0)-1,"")</f>
        <v/>
      </c>
      <c r="T342">
        <f>IFERROR(AVERAGE(J342:N342),"")</f>
        <v/>
      </c>
      <c r="U342">
        <f>IFERROR(STDEV(J342:N342),"")</f>
        <v/>
      </c>
      <c r="V342">
        <f>IFERROR(IF(C342="-","",IF(ISBLANK(B342),"",IF(OR(ISNUMBER(FIND("Growth",B342)),ISNUMBER(FIND("Margin",B342))),"",(J342-T342)/U342))),"")</f>
        <v/>
      </c>
      <c r="W342">
        <f>IFERROR(IF(OR(D342="-",ISBLANK(D342)),"",(K342-T342)/U342),"")</f>
        <v/>
      </c>
      <c r="X342">
        <f>IFERROR(IF(OR(E342="-",ISBLANK(E342)),"",(L342-T342)/U342),"")</f>
        <v/>
      </c>
      <c r="Y342">
        <f>IFERROR(IF(OR(F342="-",ISBLANK(F342)),"",(M342-T342)/U342),"")</f>
        <v/>
      </c>
      <c r="Z342">
        <f>IFERROR(IF(OR(G342="-",ISBLANK(G342)),"",(N342-T342)/U342),"")</f>
        <v/>
      </c>
      <c r="AA342">
        <f>IF(MAX(MAX(V342:Z342),ABS(MIN(V342:Z342)))=ABS(MIN(V342:Z342)),MIN(V342:Z342),MAX(V342:Z342))</f>
        <v/>
      </c>
      <c r="AB342">
        <f>IFERROR(V144+MATCH(AA342,V342:Z342,0)-1,"")</f>
        <v/>
      </c>
      <c r="AC342">
        <f>IF(AB342&lt;&gt;"",IF(S342=AB342,"Low",IF(AB342=Q342,"High","")),"")</f>
        <v/>
      </c>
      <c r="AE342">
        <f>IF(ISNUMBER(MATCH("N/A",J342:N342,0)),"",IFERROR((5 * SUMPRODUCT(J144:N144,J342:N342) - PRODUCT(SUM(J144:N144),SUM(J342:N342))) / ((5 * SUM((J144^2)+(K144^2)+(L144^2)+(M144^2)+(N144^2))) - SUM(J144:N144)^2),""))</f>
        <v/>
      </c>
      <c r="AF342">
        <f>IFERROR(CORREL(J144:N144,J342:N342),"")</f>
        <v/>
      </c>
      <c r="AZ342">
        <f>IF(Q342=S342,0,1)</f>
        <v/>
      </c>
      <c r="BA342">
        <f>IF(AZ342=1,IF(Q342="","",IF(Q342=N144,"Yes","No")),"")</f>
        <v/>
      </c>
      <c r="BB342">
        <f>IF(BA342="Yes",P342,"")</f>
        <v/>
      </c>
      <c r="BC342">
        <f>IF(AZ342=1,IF(S342="","",IF(S342=N144,"Yes","No")),"")</f>
        <v/>
      </c>
      <c r="BD342">
        <f>IF(BC342="Yes",R342,"")</f>
        <v/>
      </c>
      <c r="BE342">
        <f>IFERROR(IF(SIGN(AE342)=1,"Increasing",IF(SIGN(AE342)=-1,"Decreasing","")),"")</f>
        <v/>
      </c>
      <c r="BF342">
        <f>IF(OR(AND(BE342="Increasing",BA342="Yes"),AND(BE342="Decreasing",BC342="Yes")),"Yes","No")</f>
        <v/>
      </c>
      <c r="BG342">
        <f>IF(I342="pos_trend","Yes","No")</f>
        <v/>
      </c>
      <c r="BH342">
        <f>IF(AF342&lt;&gt;"",IF(ABS(AF342)&gt;0.8,"Yes","No"),"")</f>
        <v/>
      </c>
    </row>
    <row r="343" spans="1:60">
      <c r="I343">
        <f>IF(AND(K343&gt; J343, L343&gt; K343, M343&gt; L343, N343&gt; M343), "pos_trend", IF(AND(K343&lt; J343, L343&lt; K343, M343&lt; L343, N343&lt; M343), "neg_trend", "N/A"))</f>
        <v/>
      </c>
      <c r="J343">
        <f>IFERROR(IF(TRIM(C343)="-", "N/A", IF(RIGHT(C343,1)=")",IF(RIGHT(C343,2)="T)",-1000000000000*VALUE(MID(C343,2,LEN(C343)-3)),IF(RIGHT(C343,2)="M)",-1000000*VALUE(MID(C343,2,LEN(C343)-3)),IF(RIGHT(C343,2)="B)",-1000000000*VALUE(MID(C343,2,LEN(C343)-3)),IF(RIGHT(C343,2)="k)",-1000*VALUE(MID(C343,2,LEN(C343)-3)),VALUE(SUBSTITUTE(C343,",","")))))),IF(RIGHT(C343,1)="T",1000000000000*VALUE(LEFT(C343,LEN(C343)-1)),IF(RIGHT(C343,1)="M",1000000*VALUE(LEFT(C343,LEN(C343)-1)),IF(RIGHT(C343,1)="B",1000000000*VALUE(LEFT(C343,LEN(C343)-1)),IF(RIGHT(C343,1)="%",0.01*VALUE(LEFT(C343,LEN(C343)-1)),IF(RIGHT(C343,1)="k",1000*VALUE(LEFT(C343,LEN(C343)-1)),VALUE(SUBSTITUTE(C343,",",""))))))))),"N/A")</f>
        <v/>
      </c>
      <c r="K343">
        <f>IFERROR(IF(TRIM(D343)="-", "N/A", IF(RIGHT(D343,1)=")",IF(RIGHT(D343,2)="T)",-1000000000000*VALUE(MID(D343,2,LEN(D343)-3)),IF(RIGHT(D343,2)="M)",-1000000*VALUE(MID(D343,2,LEN(D343)-3)),IF(RIGHT(D343,2)="B)",-1000000000*VALUE(MID(D343,2,LEN(D343)-3)),IF(RIGHT(D343,2)="k)",-1000*VALUE(MID(D343,2,LEN(D343)-3)),VALUE(SUBSTITUTE(D343,",","")))))),IF(RIGHT(D343,1)="T",1000000000000*VALUE(LEFT(D343,LEN(D343)-1)),IF(RIGHT(D343,1)="M",1000000*VALUE(LEFT(D343,LEN(D343)-1)),IF(RIGHT(D343,1)="B",1000000000*VALUE(LEFT(D343,LEN(D343)-1)),IF(RIGHT(D343,1)="%",0.01*VALUE(LEFT(D343,LEN(D343)-1)),IF(RIGHT(D343,1)="k",1000*VALUE(LEFT(D343,LEN(D343)-1)),VALUE(SUBSTITUTE(D343,",",""))))))))),"N/A")</f>
        <v/>
      </c>
      <c r="L343">
        <f>IFERROR(IF(TRIM(E343)="-", "N/A", IF(RIGHT(E343,1)=")",IF(RIGHT(E343,2)="T)",-1000000000000*VALUE(MID(E343,2,LEN(E343)-3)),IF(RIGHT(E343,2)="M)",-1000000*VALUE(MID(E343,2,LEN(E343)-3)),IF(RIGHT(E343,2)="B)",-1000000000*VALUE(MID(E343,2,LEN(E343)-3)),IF(RIGHT(E343,2)="k)",-1000*VALUE(MID(E343,2,LEN(E343)-3)),VALUE(SUBSTITUTE(E343,",","")))))),IF(RIGHT(E343,1)="T",1000000000000*VALUE(LEFT(E343,LEN(E343)-1)),IF(RIGHT(E343,1)="M",1000000*VALUE(LEFT(E343,LEN(E343)-1)),IF(RIGHT(E343,1)="B",1000000000*VALUE(LEFT(E343,LEN(E343)-1)),IF(RIGHT(E343,1)="%",0.01*VALUE(LEFT(E343,LEN(E343)-1)),IF(RIGHT(E343,1)="k",1000*VALUE(LEFT(E343,LEN(E343)-1)),VALUE(SUBSTITUTE(E343,",",""))))))))),"N/A")</f>
        <v/>
      </c>
      <c r="M343">
        <f>IFERROR(IF(TRIM(F343)="-", "N/A", IF(RIGHT(F343,1)=")",IF(RIGHT(F343,2)="T)",-1000000000000*VALUE(MID(F343,2,LEN(F343)-3)),IF(RIGHT(F343,2)="M)",-1000000*VALUE(MID(F343,2,LEN(F343)-3)),IF(RIGHT(F343,2)="B)",-1000000000*VALUE(MID(F343,2,LEN(F343)-3)),IF(RIGHT(F343,2)="k)",-1000*VALUE(MID(F343,2,LEN(F343)-3)),VALUE(SUBSTITUTE(F343,",","")))))),IF(RIGHT(F343,1)="T",1000000000000*VALUE(LEFT(F343,LEN(F343)-1)),IF(RIGHT(F343,1)="M",1000000*VALUE(LEFT(F343,LEN(F343)-1)),IF(RIGHT(F343,1)="B",1000000000*VALUE(LEFT(F343,LEN(F343)-1)),IF(RIGHT(F343,1)="%",0.01*VALUE(LEFT(F343,LEN(F343)-1)),IF(RIGHT(F343,1)="k",1000*VALUE(LEFT(F343,LEN(F343)-1)),VALUE(SUBSTITUTE(F343,",",""))))))))),"N/A")</f>
        <v/>
      </c>
      <c r="N343">
        <f>IFERROR(IF(TRIM(G343)="-", "N/A", IF(RIGHT(G343,1)=")",IF(RIGHT(G343,2)="T)",-1000000000000*VALUE(MID(G343,2,LEN(G343)-3)),IF(RIGHT(G343,2)="M)",-1000000*VALUE(MID(G343,2,LEN(G343)-3)),IF(RIGHT(G343,2)="B)",-1000000000*VALUE(MID(G343,2,LEN(G343)-3)),IF(RIGHT(G343,2)="k)",-1000*VALUE(MID(G343,2,LEN(G343)-3)),VALUE(SUBSTITUTE(G343,",","")))))),IF(RIGHT(G343,1)="T",1000000000000*VALUE(LEFT(G343,LEN(G343)-1)),IF(RIGHT(G343,1)="M",1000000*VALUE(LEFT(G343,LEN(G343)-1)),IF(RIGHT(G343,1)="B",1000000000*VALUE(LEFT(G343,LEN(G343)-1)),IF(RIGHT(G343,1)="%",0.01*VALUE(LEFT(G343,LEN(G343)-1)),IF(RIGHT(G343,1)="k",1000*VALUE(LEFT(G343,LEN(G343)-1)),VALUE(SUBSTITUTE(G343,",",""))))))))),"N/A")</f>
        <v/>
      </c>
      <c r="P343">
        <f>MAX(J343:N343)</f>
        <v/>
      </c>
      <c r="Q343">
        <f>IFERROR(J144+MATCH(P343,J343:N343,0)-1,"")</f>
        <v/>
      </c>
      <c r="R343">
        <f>IF(Q343="","",MIN(J343:N343))</f>
        <v/>
      </c>
      <c r="S343">
        <f>IFERROR(J144+MATCH(R343,J343:N343,0)-1,"")</f>
        <v/>
      </c>
      <c r="T343">
        <f>IFERROR(AVERAGE(J343:N343),"")</f>
        <v/>
      </c>
      <c r="U343">
        <f>IFERROR(STDEV(J343:N343),"")</f>
        <v/>
      </c>
      <c r="V343">
        <f>IFERROR(IF(C343="-","",IF(ISBLANK(B343),"",IF(OR(ISNUMBER(FIND("Growth",B343)),ISNUMBER(FIND("Margin",B343))),"",(J343-T343)/U343))),"")</f>
        <v/>
      </c>
      <c r="W343">
        <f>IFERROR(IF(OR(D343="-",ISBLANK(D343)),"",(K343-T343)/U343),"")</f>
        <v/>
      </c>
      <c r="X343">
        <f>IFERROR(IF(OR(E343="-",ISBLANK(E343)),"",(L343-T343)/U343),"")</f>
        <v/>
      </c>
      <c r="Y343">
        <f>IFERROR(IF(OR(F343="-",ISBLANK(F343)),"",(M343-T343)/U343),"")</f>
        <v/>
      </c>
      <c r="Z343">
        <f>IFERROR(IF(OR(G343="-",ISBLANK(G343)),"",(N343-T343)/U343),"")</f>
        <v/>
      </c>
      <c r="AA343">
        <f>IF(MAX(MAX(V343:Z343),ABS(MIN(V343:Z343)))=ABS(MIN(V343:Z343)),MIN(V343:Z343),MAX(V343:Z343))</f>
        <v/>
      </c>
      <c r="AB343">
        <f>IFERROR(V144+MATCH(AA343,V343:Z343,0)-1,"")</f>
        <v/>
      </c>
      <c r="AC343">
        <f>IF(AB343&lt;&gt;"",IF(S343=AB343,"Low",IF(AB343=Q343,"High","")),"")</f>
        <v/>
      </c>
      <c r="AE343">
        <f>IF(ISNUMBER(MATCH("N/A",J343:N343,0)),"",IFERROR((5 * SUMPRODUCT(J144:N144,J343:N343) - PRODUCT(SUM(J144:N144),SUM(J343:N343))) / ((5 * SUM((J144^2)+(K144^2)+(L144^2)+(M144^2)+(N144^2))) - SUM(J144:N144)^2),""))</f>
        <v/>
      </c>
      <c r="AF343">
        <f>IFERROR(CORREL(J144:N144,J343:N343),"")</f>
        <v/>
      </c>
      <c r="AZ343">
        <f>IF(Q343=S343,0,1)</f>
        <v/>
      </c>
      <c r="BA343">
        <f>IF(AZ343=1,IF(Q343="","",IF(Q343=N144,"Yes","No")),"")</f>
        <v/>
      </c>
      <c r="BB343">
        <f>IF(BA343="Yes",P343,"")</f>
        <v/>
      </c>
      <c r="BC343">
        <f>IF(AZ343=1,IF(S343="","",IF(S343=N144,"Yes","No")),"")</f>
        <v/>
      </c>
      <c r="BD343">
        <f>IF(BC343="Yes",R343,"")</f>
        <v/>
      </c>
      <c r="BE343">
        <f>IFERROR(IF(SIGN(AE343)=1,"Increasing",IF(SIGN(AE343)=-1,"Decreasing","")),"")</f>
        <v/>
      </c>
      <c r="BF343">
        <f>IF(OR(AND(BE343="Increasing",BA343="Yes"),AND(BE343="Decreasing",BC343="Yes")),"Yes","No")</f>
        <v/>
      </c>
      <c r="BG343">
        <f>IF(I343="pos_trend","Yes","No")</f>
        <v/>
      </c>
      <c r="BH343">
        <f>IF(AF343&lt;&gt;"",IF(ABS(AF343)&gt;0.8,"Yes","No"),"")</f>
        <v/>
      </c>
    </row>
    <row r="344" spans="1:60">
      <c r="I344">
        <f>IF(AND(K344&gt; J344, L344&gt; K344, M344&gt; L344, N344&gt; M344), "pos_trend", IF(AND(K344&lt; J344, L344&lt; K344, M344&lt; L344, N344&lt; M344), "neg_trend", "N/A"))</f>
        <v/>
      </c>
      <c r="J344">
        <f>IFERROR(IF(TRIM(C344)="-", "N/A", IF(RIGHT(C344,1)=")",IF(RIGHT(C344,2)="T)",-1000000000000*VALUE(MID(C344,2,LEN(C344)-3)),IF(RIGHT(C344,2)="M)",-1000000*VALUE(MID(C344,2,LEN(C344)-3)),IF(RIGHT(C344,2)="B)",-1000000000*VALUE(MID(C344,2,LEN(C344)-3)),IF(RIGHT(C344,2)="k)",-1000*VALUE(MID(C344,2,LEN(C344)-3)),VALUE(SUBSTITUTE(C344,",","")))))),IF(RIGHT(C344,1)="T",1000000000000*VALUE(LEFT(C344,LEN(C344)-1)),IF(RIGHT(C344,1)="M",1000000*VALUE(LEFT(C344,LEN(C344)-1)),IF(RIGHT(C344,1)="B",1000000000*VALUE(LEFT(C344,LEN(C344)-1)),IF(RIGHT(C344,1)="%",0.01*VALUE(LEFT(C344,LEN(C344)-1)),IF(RIGHT(C344,1)="k",1000*VALUE(LEFT(C344,LEN(C344)-1)),VALUE(SUBSTITUTE(C344,",",""))))))))),"N/A")</f>
        <v/>
      </c>
      <c r="K344">
        <f>IFERROR(IF(TRIM(D344)="-", "N/A", IF(RIGHT(D344,1)=")",IF(RIGHT(D344,2)="T)",-1000000000000*VALUE(MID(D344,2,LEN(D344)-3)),IF(RIGHT(D344,2)="M)",-1000000*VALUE(MID(D344,2,LEN(D344)-3)),IF(RIGHT(D344,2)="B)",-1000000000*VALUE(MID(D344,2,LEN(D344)-3)),IF(RIGHT(D344,2)="k)",-1000*VALUE(MID(D344,2,LEN(D344)-3)),VALUE(SUBSTITUTE(D344,",","")))))),IF(RIGHT(D344,1)="T",1000000000000*VALUE(LEFT(D344,LEN(D344)-1)),IF(RIGHT(D344,1)="M",1000000*VALUE(LEFT(D344,LEN(D344)-1)),IF(RIGHT(D344,1)="B",1000000000*VALUE(LEFT(D344,LEN(D344)-1)),IF(RIGHT(D344,1)="%",0.01*VALUE(LEFT(D344,LEN(D344)-1)),IF(RIGHT(D344,1)="k",1000*VALUE(LEFT(D344,LEN(D344)-1)),VALUE(SUBSTITUTE(D344,",",""))))))))),"N/A")</f>
        <v/>
      </c>
      <c r="L344">
        <f>IFERROR(IF(TRIM(E344)="-", "N/A", IF(RIGHT(E344,1)=")",IF(RIGHT(E344,2)="T)",-1000000000000*VALUE(MID(E344,2,LEN(E344)-3)),IF(RIGHT(E344,2)="M)",-1000000*VALUE(MID(E344,2,LEN(E344)-3)),IF(RIGHT(E344,2)="B)",-1000000000*VALUE(MID(E344,2,LEN(E344)-3)),IF(RIGHT(E344,2)="k)",-1000*VALUE(MID(E344,2,LEN(E344)-3)),VALUE(SUBSTITUTE(E344,",","")))))),IF(RIGHT(E344,1)="T",1000000000000*VALUE(LEFT(E344,LEN(E344)-1)),IF(RIGHT(E344,1)="M",1000000*VALUE(LEFT(E344,LEN(E344)-1)),IF(RIGHT(E344,1)="B",1000000000*VALUE(LEFT(E344,LEN(E344)-1)),IF(RIGHT(E344,1)="%",0.01*VALUE(LEFT(E344,LEN(E344)-1)),IF(RIGHT(E344,1)="k",1000*VALUE(LEFT(E344,LEN(E344)-1)),VALUE(SUBSTITUTE(E344,",",""))))))))),"N/A")</f>
        <v/>
      </c>
      <c r="M344">
        <f>IFERROR(IF(TRIM(F344)="-", "N/A", IF(RIGHT(F344,1)=")",IF(RIGHT(F344,2)="T)",-1000000000000*VALUE(MID(F344,2,LEN(F344)-3)),IF(RIGHT(F344,2)="M)",-1000000*VALUE(MID(F344,2,LEN(F344)-3)),IF(RIGHT(F344,2)="B)",-1000000000*VALUE(MID(F344,2,LEN(F344)-3)),IF(RIGHT(F344,2)="k)",-1000*VALUE(MID(F344,2,LEN(F344)-3)),VALUE(SUBSTITUTE(F344,",","")))))),IF(RIGHT(F344,1)="T",1000000000000*VALUE(LEFT(F344,LEN(F344)-1)),IF(RIGHT(F344,1)="M",1000000*VALUE(LEFT(F344,LEN(F344)-1)),IF(RIGHT(F344,1)="B",1000000000*VALUE(LEFT(F344,LEN(F344)-1)),IF(RIGHT(F344,1)="%",0.01*VALUE(LEFT(F344,LEN(F344)-1)),IF(RIGHT(F344,1)="k",1000*VALUE(LEFT(F344,LEN(F344)-1)),VALUE(SUBSTITUTE(F344,",",""))))))))),"N/A")</f>
        <v/>
      </c>
      <c r="N344">
        <f>IFERROR(IF(TRIM(G344)="-", "N/A", IF(RIGHT(G344,1)=")",IF(RIGHT(G344,2)="T)",-1000000000000*VALUE(MID(G344,2,LEN(G344)-3)),IF(RIGHT(G344,2)="M)",-1000000*VALUE(MID(G344,2,LEN(G344)-3)),IF(RIGHT(G344,2)="B)",-1000000000*VALUE(MID(G344,2,LEN(G344)-3)),IF(RIGHT(G344,2)="k)",-1000*VALUE(MID(G344,2,LEN(G344)-3)),VALUE(SUBSTITUTE(G344,",","")))))),IF(RIGHT(G344,1)="T",1000000000000*VALUE(LEFT(G344,LEN(G344)-1)),IF(RIGHT(G344,1)="M",1000000*VALUE(LEFT(G344,LEN(G344)-1)),IF(RIGHT(G344,1)="B",1000000000*VALUE(LEFT(G344,LEN(G344)-1)),IF(RIGHT(G344,1)="%",0.01*VALUE(LEFT(G344,LEN(G344)-1)),IF(RIGHT(G344,1)="k",1000*VALUE(LEFT(G344,LEN(G344)-1)),VALUE(SUBSTITUTE(G344,",",""))))))))),"N/A")</f>
        <v/>
      </c>
      <c r="P344">
        <f>MAX(J344:N344)</f>
        <v/>
      </c>
      <c r="Q344">
        <f>IFERROR(J144+MATCH(P344,J344:N344,0)-1,"")</f>
        <v/>
      </c>
      <c r="R344">
        <f>IF(Q344="","",MIN(J344:N344))</f>
        <v/>
      </c>
      <c r="S344">
        <f>IFERROR(J144+MATCH(R344,J344:N344,0)-1,"")</f>
        <v/>
      </c>
      <c r="T344">
        <f>IFERROR(AVERAGE(J344:N344),"")</f>
        <v/>
      </c>
      <c r="U344">
        <f>IFERROR(STDEV(J344:N344),"")</f>
        <v/>
      </c>
      <c r="V344">
        <f>IFERROR(IF(C344="-","",IF(ISBLANK(B344),"",IF(OR(ISNUMBER(FIND("Growth",B344)),ISNUMBER(FIND("Margin",B344))),"",(J344-T344)/U344))),"")</f>
        <v/>
      </c>
      <c r="W344">
        <f>IFERROR(IF(OR(D344="-",ISBLANK(D344)),"",(K344-T344)/U344),"")</f>
        <v/>
      </c>
      <c r="X344">
        <f>IFERROR(IF(OR(E344="-",ISBLANK(E344)),"",(L344-T344)/U344),"")</f>
        <v/>
      </c>
      <c r="Y344">
        <f>IFERROR(IF(OR(F344="-",ISBLANK(F344)),"",(M344-T344)/U344),"")</f>
        <v/>
      </c>
      <c r="Z344">
        <f>IFERROR(IF(OR(G344="-",ISBLANK(G344)),"",(N344-T344)/U344),"")</f>
        <v/>
      </c>
      <c r="AA344">
        <f>IF(MAX(MAX(V344:Z344),ABS(MIN(V344:Z344)))=ABS(MIN(V344:Z344)),MIN(V344:Z344),MAX(V344:Z344))</f>
        <v/>
      </c>
      <c r="AB344">
        <f>IFERROR(V144+MATCH(AA344,V344:Z344,0)-1,"")</f>
        <v/>
      </c>
      <c r="AC344">
        <f>IF(AB344&lt;&gt;"",IF(S344=AB344,"Low",IF(AB344=Q344,"High","")),"")</f>
        <v/>
      </c>
      <c r="AE344">
        <f>IF(ISNUMBER(MATCH("N/A",J344:N344,0)),"",IFERROR((5 * SUMPRODUCT(J144:N144,J344:N344) - PRODUCT(SUM(J144:N144),SUM(J344:N344))) / ((5 * SUM((J144^2)+(K144^2)+(L144^2)+(M144^2)+(N144^2))) - SUM(J144:N144)^2),""))</f>
        <v/>
      </c>
      <c r="AF344">
        <f>IFERROR(CORREL(J144:N144,J344:N344),"")</f>
        <v/>
      </c>
      <c r="AZ344">
        <f>IF(Q344=S344,0,1)</f>
        <v/>
      </c>
      <c r="BA344">
        <f>IF(AZ344=1,IF(Q344="","",IF(Q344=N144,"Yes","No")),"")</f>
        <v/>
      </c>
      <c r="BB344">
        <f>IF(BA344="Yes",P344,"")</f>
        <v/>
      </c>
      <c r="BC344">
        <f>IF(AZ344=1,IF(S344="","",IF(S344=N144,"Yes","No")),"")</f>
        <v/>
      </c>
      <c r="BD344">
        <f>IF(BC344="Yes",R344,"")</f>
        <v/>
      </c>
      <c r="BE344">
        <f>IFERROR(IF(SIGN(AE344)=1,"Increasing",IF(SIGN(AE344)=-1,"Decreasing","")),"")</f>
        <v/>
      </c>
      <c r="BF344">
        <f>IF(OR(AND(BE344="Increasing",BA344="Yes"),AND(BE344="Decreasing",BC344="Yes")),"Yes","No")</f>
        <v/>
      </c>
      <c r="BG344">
        <f>IF(I344="pos_trend","Yes","No")</f>
        <v/>
      </c>
      <c r="BH344">
        <f>IF(AF344&lt;&gt;"",IF(ABS(AF344)&gt;0.8,"Yes","No"),"")</f>
        <v/>
      </c>
    </row>
    <row r="345" spans="1:60">
      <c r="I345">
        <f>IF(AND(K345&gt; J345, L345&gt; K345, M345&gt; L345, N345&gt; M345), "pos_trend", IF(AND(K345&lt; J345, L345&lt; K345, M345&lt; L345, N345&lt; M345), "neg_trend", "N/A"))</f>
        <v/>
      </c>
      <c r="J345">
        <f>IFERROR(IF(TRIM(C345)="-", "N/A", IF(RIGHT(C345,1)=")",IF(RIGHT(C345,2)="T)",-1000000000000*VALUE(MID(C345,2,LEN(C345)-3)),IF(RIGHT(C345,2)="M)",-1000000*VALUE(MID(C345,2,LEN(C345)-3)),IF(RIGHT(C345,2)="B)",-1000000000*VALUE(MID(C345,2,LEN(C345)-3)),IF(RIGHT(C345,2)="k)",-1000*VALUE(MID(C345,2,LEN(C345)-3)),VALUE(SUBSTITUTE(C345,",","")))))),IF(RIGHT(C345,1)="T",1000000000000*VALUE(LEFT(C345,LEN(C345)-1)),IF(RIGHT(C345,1)="M",1000000*VALUE(LEFT(C345,LEN(C345)-1)),IF(RIGHT(C345,1)="B",1000000000*VALUE(LEFT(C345,LEN(C345)-1)),IF(RIGHT(C345,1)="%",0.01*VALUE(LEFT(C345,LEN(C345)-1)),IF(RIGHT(C345,1)="k",1000*VALUE(LEFT(C345,LEN(C345)-1)),VALUE(SUBSTITUTE(C345,",",""))))))))),"N/A")</f>
        <v/>
      </c>
      <c r="K345">
        <f>IFERROR(IF(TRIM(D345)="-", "N/A", IF(RIGHT(D345,1)=")",IF(RIGHT(D345,2)="T)",-1000000000000*VALUE(MID(D345,2,LEN(D345)-3)),IF(RIGHT(D345,2)="M)",-1000000*VALUE(MID(D345,2,LEN(D345)-3)),IF(RIGHT(D345,2)="B)",-1000000000*VALUE(MID(D345,2,LEN(D345)-3)),IF(RIGHT(D345,2)="k)",-1000*VALUE(MID(D345,2,LEN(D345)-3)),VALUE(SUBSTITUTE(D345,",","")))))),IF(RIGHT(D345,1)="T",1000000000000*VALUE(LEFT(D345,LEN(D345)-1)),IF(RIGHT(D345,1)="M",1000000*VALUE(LEFT(D345,LEN(D345)-1)),IF(RIGHT(D345,1)="B",1000000000*VALUE(LEFT(D345,LEN(D345)-1)),IF(RIGHT(D345,1)="%",0.01*VALUE(LEFT(D345,LEN(D345)-1)),IF(RIGHT(D345,1)="k",1000*VALUE(LEFT(D345,LEN(D345)-1)),VALUE(SUBSTITUTE(D345,",",""))))))))),"N/A")</f>
        <v/>
      </c>
      <c r="L345">
        <f>IFERROR(IF(TRIM(E345)="-", "N/A", IF(RIGHT(E345,1)=")",IF(RIGHT(E345,2)="T)",-1000000000000*VALUE(MID(E345,2,LEN(E345)-3)),IF(RIGHT(E345,2)="M)",-1000000*VALUE(MID(E345,2,LEN(E345)-3)),IF(RIGHT(E345,2)="B)",-1000000000*VALUE(MID(E345,2,LEN(E345)-3)),IF(RIGHT(E345,2)="k)",-1000*VALUE(MID(E345,2,LEN(E345)-3)),VALUE(SUBSTITUTE(E345,",","")))))),IF(RIGHT(E345,1)="T",1000000000000*VALUE(LEFT(E345,LEN(E345)-1)),IF(RIGHT(E345,1)="M",1000000*VALUE(LEFT(E345,LEN(E345)-1)),IF(RIGHT(E345,1)="B",1000000000*VALUE(LEFT(E345,LEN(E345)-1)),IF(RIGHT(E345,1)="%",0.01*VALUE(LEFT(E345,LEN(E345)-1)),IF(RIGHT(E345,1)="k",1000*VALUE(LEFT(E345,LEN(E345)-1)),VALUE(SUBSTITUTE(E345,",",""))))))))),"N/A")</f>
        <v/>
      </c>
      <c r="M345">
        <f>IFERROR(IF(TRIM(F345)="-", "N/A", IF(RIGHT(F345,1)=")",IF(RIGHT(F345,2)="T)",-1000000000000*VALUE(MID(F345,2,LEN(F345)-3)),IF(RIGHT(F345,2)="M)",-1000000*VALUE(MID(F345,2,LEN(F345)-3)),IF(RIGHT(F345,2)="B)",-1000000000*VALUE(MID(F345,2,LEN(F345)-3)),IF(RIGHT(F345,2)="k)",-1000*VALUE(MID(F345,2,LEN(F345)-3)),VALUE(SUBSTITUTE(F345,",","")))))),IF(RIGHT(F345,1)="T",1000000000000*VALUE(LEFT(F345,LEN(F345)-1)),IF(RIGHT(F345,1)="M",1000000*VALUE(LEFT(F345,LEN(F345)-1)),IF(RIGHT(F345,1)="B",1000000000*VALUE(LEFT(F345,LEN(F345)-1)),IF(RIGHT(F345,1)="%",0.01*VALUE(LEFT(F345,LEN(F345)-1)),IF(RIGHT(F345,1)="k",1000*VALUE(LEFT(F345,LEN(F345)-1)),VALUE(SUBSTITUTE(F345,",",""))))))))),"N/A")</f>
        <v/>
      </c>
      <c r="N345">
        <f>IFERROR(IF(TRIM(G345)="-", "N/A", IF(RIGHT(G345,1)=")",IF(RIGHT(G345,2)="T)",-1000000000000*VALUE(MID(G345,2,LEN(G345)-3)),IF(RIGHT(G345,2)="M)",-1000000*VALUE(MID(G345,2,LEN(G345)-3)),IF(RIGHT(G345,2)="B)",-1000000000*VALUE(MID(G345,2,LEN(G345)-3)),IF(RIGHT(G345,2)="k)",-1000*VALUE(MID(G345,2,LEN(G345)-3)),VALUE(SUBSTITUTE(G345,",","")))))),IF(RIGHT(G345,1)="T",1000000000000*VALUE(LEFT(G345,LEN(G345)-1)),IF(RIGHT(G345,1)="M",1000000*VALUE(LEFT(G345,LEN(G345)-1)),IF(RIGHT(G345,1)="B",1000000000*VALUE(LEFT(G345,LEN(G345)-1)),IF(RIGHT(G345,1)="%",0.01*VALUE(LEFT(G345,LEN(G345)-1)),IF(RIGHT(G345,1)="k",1000*VALUE(LEFT(G345,LEN(G345)-1)),VALUE(SUBSTITUTE(G345,",",""))))))))),"N/A")</f>
        <v/>
      </c>
      <c r="P345">
        <f>MAX(J345:N345)</f>
        <v/>
      </c>
      <c r="Q345">
        <f>IFERROR(J144+MATCH(P345,J345:N345,0)-1,"")</f>
        <v/>
      </c>
      <c r="R345">
        <f>IF(Q345="","",MIN(J345:N345))</f>
        <v/>
      </c>
      <c r="S345">
        <f>IFERROR(J144+MATCH(R345,J345:N345,0)-1,"")</f>
        <v/>
      </c>
      <c r="T345">
        <f>IFERROR(AVERAGE(J345:N345),"")</f>
        <v/>
      </c>
      <c r="U345">
        <f>IFERROR(STDEV(J345:N345),"")</f>
        <v/>
      </c>
      <c r="V345">
        <f>IFERROR(IF(C345="-","",IF(ISBLANK(B345),"",IF(OR(ISNUMBER(FIND("Growth",B345)),ISNUMBER(FIND("Margin",B345))),"",(J345-T345)/U345))),"")</f>
        <v/>
      </c>
      <c r="W345">
        <f>IFERROR(IF(OR(D345="-",ISBLANK(D345)),"",(K345-T345)/U345),"")</f>
        <v/>
      </c>
      <c r="X345">
        <f>IFERROR(IF(OR(E345="-",ISBLANK(E345)),"",(L345-T345)/U345),"")</f>
        <v/>
      </c>
      <c r="Y345">
        <f>IFERROR(IF(OR(F345="-",ISBLANK(F345)),"",(M345-T345)/U345),"")</f>
        <v/>
      </c>
      <c r="Z345">
        <f>IFERROR(IF(OR(G345="-",ISBLANK(G345)),"",(N345-T345)/U345),"")</f>
        <v/>
      </c>
      <c r="AA345">
        <f>IF(MAX(MAX(V345:Z345),ABS(MIN(V345:Z345)))=ABS(MIN(V345:Z345)),MIN(V345:Z345),MAX(V345:Z345))</f>
        <v/>
      </c>
      <c r="AB345">
        <f>IFERROR(V144+MATCH(AA345,V345:Z345,0)-1,"")</f>
        <v/>
      </c>
      <c r="AC345">
        <f>IF(AB345&lt;&gt;"",IF(S345=AB345,"Low",IF(AB345=Q345,"High","")),"")</f>
        <v/>
      </c>
      <c r="AE345">
        <f>IF(ISNUMBER(MATCH("N/A",J345:N345,0)),"",IFERROR((5 * SUMPRODUCT(J144:N144,J345:N345) - PRODUCT(SUM(J144:N144),SUM(J345:N345))) / ((5 * SUM((J144^2)+(K144^2)+(L144^2)+(M144^2)+(N144^2))) - SUM(J144:N144)^2),""))</f>
        <v/>
      </c>
      <c r="AF345">
        <f>IFERROR(CORREL(J144:N144,J345:N345),"")</f>
        <v/>
      </c>
      <c r="AZ345">
        <f>IF(Q345=S345,0,1)</f>
        <v/>
      </c>
      <c r="BA345">
        <f>IF(AZ345=1,IF(Q345="","",IF(Q345=N144,"Yes","No")),"")</f>
        <v/>
      </c>
      <c r="BB345">
        <f>IF(BA345="Yes",P345,"")</f>
        <v/>
      </c>
      <c r="BC345">
        <f>IF(AZ345=1,IF(S345="","",IF(S345=N144,"Yes","No")),"")</f>
        <v/>
      </c>
      <c r="BD345">
        <f>IF(BC345="Yes",R345,"")</f>
        <v/>
      </c>
      <c r="BE345">
        <f>IFERROR(IF(SIGN(AE345)=1,"Increasing",IF(SIGN(AE345)=-1,"Decreasing","")),"")</f>
        <v/>
      </c>
      <c r="BF345">
        <f>IF(OR(AND(BE345="Increasing",BA345="Yes"),AND(BE345="Decreasing",BC345="Yes")),"Yes","No")</f>
        <v/>
      </c>
      <c r="BG345">
        <f>IF(I345="pos_trend","Yes","No")</f>
        <v/>
      </c>
      <c r="BH345">
        <f>IF(AF345&lt;&gt;"",IF(ABS(AF345)&gt;0.8,"Yes","No"),"")</f>
        <v/>
      </c>
    </row>
    <row r="346" spans="1:60">
      <c r="I346">
        <f>IF(AND(K346&gt; J346, L346&gt; K346, M346&gt; L346, N346&gt; M346), "pos_trend", IF(AND(K346&lt; J346, L346&lt; K346, M346&lt; L346, N346&lt; M346), "neg_trend", "N/A"))</f>
        <v/>
      </c>
      <c r="J346">
        <f>IFERROR(IF(TRIM(C346)="-", "N/A", IF(RIGHT(C346,1)=")",IF(RIGHT(C346,2)="T)",-1000000000000*VALUE(MID(C346,2,LEN(C346)-3)),IF(RIGHT(C346,2)="M)",-1000000*VALUE(MID(C346,2,LEN(C346)-3)),IF(RIGHT(C346,2)="B)",-1000000000*VALUE(MID(C346,2,LEN(C346)-3)),IF(RIGHT(C346,2)="k)",-1000*VALUE(MID(C346,2,LEN(C346)-3)),VALUE(SUBSTITUTE(C346,",","")))))),IF(RIGHT(C346,1)="T",1000000000000*VALUE(LEFT(C346,LEN(C346)-1)),IF(RIGHT(C346,1)="M",1000000*VALUE(LEFT(C346,LEN(C346)-1)),IF(RIGHT(C346,1)="B",1000000000*VALUE(LEFT(C346,LEN(C346)-1)),IF(RIGHT(C346,1)="%",0.01*VALUE(LEFT(C346,LEN(C346)-1)),IF(RIGHT(C346,1)="k",1000*VALUE(LEFT(C346,LEN(C346)-1)),VALUE(SUBSTITUTE(C346,",",""))))))))),"N/A")</f>
        <v/>
      </c>
      <c r="K346">
        <f>IFERROR(IF(TRIM(D346)="-", "N/A", IF(RIGHT(D346,1)=")",IF(RIGHT(D346,2)="T)",-1000000000000*VALUE(MID(D346,2,LEN(D346)-3)),IF(RIGHT(D346,2)="M)",-1000000*VALUE(MID(D346,2,LEN(D346)-3)),IF(RIGHT(D346,2)="B)",-1000000000*VALUE(MID(D346,2,LEN(D346)-3)),IF(RIGHT(D346,2)="k)",-1000*VALUE(MID(D346,2,LEN(D346)-3)),VALUE(SUBSTITUTE(D346,",","")))))),IF(RIGHT(D346,1)="T",1000000000000*VALUE(LEFT(D346,LEN(D346)-1)),IF(RIGHT(D346,1)="M",1000000*VALUE(LEFT(D346,LEN(D346)-1)),IF(RIGHT(D346,1)="B",1000000000*VALUE(LEFT(D346,LEN(D346)-1)),IF(RIGHT(D346,1)="%",0.01*VALUE(LEFT(D346,LEN(D346)-1)),IF(RIGHT(D346,1)="k",1000*VALUE(LEFT(D346,LEN(D346)-1)),VALUE(SUBSTITUTE(D346,",",""))))))))),"N/A")</f>
        <v/>
      </c>
      <c r="L346">
        <f>IFERROR(IF(TRIM(E346)="-", "N/A", IF(RIGHT(E346,1)=")",IF(RIGHT(E346,2)="T)",-1000000000000*VALUE(MID(E346,2,LEN(E346)-3)),IF(RIGHT(E346,2)="M)",-1000000*VALUE(MID(E346,2,LEN(E346)-3)),IF(RIGHT(E346,2)="B)",-1000000000*VALUE(MID(E346,2,LEN(E346)-3)),IF(RIGHT(E346,2)="k)",-1000*VALUE(MID(E346,2,LEN(E346)-3)),VALUE(SUBSTITUTE(E346,",","")))))),IF(RIGHT(E346,1)="T",1000000000000*VALUE(LEFT(E346,LEN(E346)-1)),IF(RIGHT(E346,1)="M",1000000*VALUE(LEFT(E346,LEN(E346)-1)),IF(RIGHT(E346,1)="B",1000000000*VALUE(LEFT(E346,LEN(E346)-1)),IF(RIGHT(E346,1)="%",0.01*VALUE(LEFT(E346,LEN(E346)-1)),IF(RIGHT(E346,1)="k",1000*VALUE(LEFT(E346,LEN(E346)-1)),VALUE(SUBSTITUTE(E346,",",""))))))))),"N/A")</f>
        <v/>
      </c>
      <c r="M346">
        <f>IFERROR(IF(TRIM(F346)="-", "N/A", IF(RIGHT(F346,1)=")",IF(RIGHT(F346,2)="T)",-1000000000000*VALUE(MID(F346,2,LEN(F346)-3)),IF(RIGHT(F346,2)="M)",-1000000*VALUE(MID(F346,2,LEN(F346)-3)),IF(RIGHT(F346,2)="B)",-1000000000*VALUE(MID(F346,2,LEN(F346)-3)),IF(RIGHT(F346,2)="k)",-1000*VALUE(MID(F346,2,LEN(F346)-3)),VALUE(SUBSTITUTE(F346,",","")))))),IF(RIGHT(F346,1)="T",1000000000000*VALUE(LEFT(F346,LEN(F346)-1)),IF(RIGHT(F346,1)="M",1000000*VALUE(LEFT(F346,LEN(F346)-1)),IF(RIGHT(F346,1)="B",1000000000*VALUE(LEFT(F346,LEN(F346)-1)),IF(RIGHT(F346,1)="%",0.01*VALUE(LEFT(F346,LEN(F346)-1)),IF(RIGHT(F346,1)="k",1000*VALUE(LEFT(F346,LEN(F346)-1)),VALUE(SUBSTITUTE(F346,",",""))))))))),"N/A")</f>
        <v/>
      </c>
      <c r="N346">
        <f>IFERROR(IF(TRIM(G346)="-", "N/A", IF(RIGHT(G346,1)=")",IF(RIGHT(G346,2)="T)",-1000000000000*VALUE(MID(G346,2,LEN(G346)-3)),IF(RIGHT(G346,2)="M)",-1000000*VALUE(MID(G346,2,LEN(G346)-3)),IF(RIGHT(G346,2)="B)",-1000000000*VALUE(MID(G346,2,LEN(G346)-3)),IF(RIGHT(G346,2)="k)",-1000*VALUE(MID(G346,2,LEN(G346)-3)),VALUE(SUBSTITUTE(G346,",","")))))),IF(RIGHT(G346,1)="T",1000000000000*VALUE(LEFT(G346,LEN(G346)-1)),IF(RIGHT(G346,1)="M",1000000*VALUE(LEFT(G346,LEN(G346)-1)),IF(RIGHT(G346,1)="B",1000000000*VALUE(LEFT(G346,LEN(G346)-1)),IF(RIGHT(G346,1)="%",0.01*VALUE(LEFT(G346,LEN(G346)-1)),IF(RIGHT(G346,1)="k",1000*VALUE(LEFT(G346,LEN(G346)-1)),VALUE(SUBSTITUTE(G346,",",""))))))))),"N/A")</f>
        <v/>
      </c>
      <c r="P346">
        <f>MAX(J346:N346)</f>
        <v/>
      </c>
      <c r="Q346">
        <f>IFERROR(J144+MATCH(P346,J346:N346,0)-1,"")</f>
        <v/>
      </c>
      <c r="R346">
        <f>IF(Q346="","",MIN(J346:N346))</f>
        <v/>
      </c>
      <c r="S346">
        <f>IFERROR(J144+MATCH(R346,J346:N346,0)-1,"")</f>
        <v/>
      </c>
      <c r="T346">
        <f>IFERROR(AVERAGE(J346:N346),"")</f>
        <v/>
      </c>
      <c r="U346">
        <f>IFERROR(STDEV(J346:N346),"")</f>
        <v/>
      </c>
      <c r="V346">
        <f>IFERROR(IF(C346="-","",IF(ISBLANK(B346),"",IF(OR(ISNUMBER(FIND("Growth",B346)),ISNUMBER(FIND("Margin",B346))),"",(J346-T346)/U346))),"")</f>
        <v/>
      </c>
      <c r="W346">
        <f>IFERROR(IF(OR(D346="-",ISBLANK(D346)),"",(K346-T346)/U346),"")</f>
        <v/>
      </c>
      <c r="X346">
        <f>IFERROR(IF(OR(E346="-",ISBLANK(E346)),"",(L346-T346)/U346),"")</f>
        <v/>
      </c>
      <c r="Y346">
        <f>IFERROR(IF(OR(F346="-",ISBLANK(F346)),"",(M346-T346)/U346),"")</f>
        <v/>
      </c>
      <c r="Z346">
        <f>IFERROR(IF(OR(G346="-",ISBLANK(G346)),"",(N346-T346)/U346),"")</f>
        <v/>
      </c>
      <c r="AA346">
        <f>IF(MAX(MAX(V346:Z346),ABS(MIN(V346:Z346)))=ABS(MIN(V346:Z346)),MIN(V346:Z346),MAX(V346:Z346))</f>
        <v/>
      </c>
      <c r="AB346">
        <f>IFERROR(V144+MATCH(AA346,V346:Z346,0)-1,"")</f>
        <v/>
      </c>
      <c r="AC346">
        <f>IF(AB346&lt;&gt;"",IF(S346=AB346,"Low",IF(AB346=Q346,"High","")),"")</f>
        <v/>
      </c>
      <c r="AE346">
        <f>IF(ISNUMBER(MATCH("N/A",J346:N346,0)),"",IFERROR((5 * SUMPRODUCT(J144:N144,J346:N346) - PRODUCT(SUM(J144:N144),SUM(J346:N346))) / ((5 * SUM((J144^2)+(K144^2)+(L144^2)+(M144^2)+(N144^2))) - SUM(J144:N144)^2),""))</f>
        <v/>
      </c>
      <c r="AF346">
        <f>IFERROR(CORREL(J144:N144,J346:N346),"")</f>
        <v/>
      </c>
      <c r="AZ346">
        <f>IF(Q346=S346,0,1)</f>
        <v/>
      </c>
      <c r="BA346">
        <f>IF(AZ346=1,IF(Q346="","",IF(Q346=N144,"Yes","No")),"")</f>
        <v/>
      </c>
      <c r="BB346">
        <f>IF(BA346="Yes",P346,"")</f>
        <v/>
      </c>
      <c r="BC346">
        <f>IF(AZ346=1,IF(S346="","",IF(S346=N144,"Yes","No")),"")</f>
        <v/>
      </c>
      <c r="BD346">
        <f>IF(BC346="Yes",R346,"")</f>
        <v/>
      </c>
      <c r="BE346">
        <f>IFERROR(IF(SIGN(AE346)=1,"Increasing",IF(SIGN(AE346)=-1,"Decreasing","")),"")</f>
        <v/>
      </c>
      <c r="BF346">
        <f>IF(OR(AND(BE346="Increasing",BA346="Yes"),AND(BE346="Decreasing",BC346="Yes")),"Yes","No")</f>
        <v/>
      </c>
      <c r="BG346">
        <f>IF(I346="pos_trend","Yes","No")</f>
        <v/>
      </c>
      <c r="BH346">
        <f>IF(AF346&lt;&gt;"",IF(ABS(AF346)&gt;0.8,"Yes","No"),"")</f>
        <v/>
      </c>
    </row>
    <row r="347" spans="1:60">
      <c r="I347">
        <f>IF(AND(K347&gt; J347, L347&gt; K347, M347&gt; L347, N347&gt; M347), "pos_trend", IF(AND(K347&lt; J347, L347&lt; K347, M347&lt; L347, N347&lt; M347), "neg_trend", "N/A"))</f>
        <v/>
      </c>
      <c r="J347">
        <f>IFERROR(IF(TRIM(C347)="-", "N/A", IF(RIGHT(C347,1)=")",IF(RIGHT(C347,2)="T)",-1000000000000*VALUE(MID(C347,2,LEN(C347)-3)),IF(RIGHT(C347,2)="M)",-1000000*VALUE(MID(C347,2,LEN(C347)-3)),IF(RIGHT(C347,2)="B)",-1000000000*VALUE(MID(C347,2,LEN(C347)-3)),IF(RIGHT(C347,2)="k)",-1000*VALUE(MID(C347,2,LEN(C347)-3)),VALUE(SUBSTITUTE(C347,",","")))))),IF(RIGHT(C347,1)="T",1000000000000*VALUE(LEFT(C347,LEN(C347)-1)),IF(RIGHT(C347,1)="M",1000000*VALUE(LEFT(C347,LEN(C347)-1)),IF(RIGHT(C347,1)="B",1000000000*VALUE(LEFT(C347,LEN(C347)-1)),IF(RIGHT(C347,1)="%",0.01*VALUE(LEFT(C347,LEN(C347)-1)),IF(RIGHT(C347,1)="k",1000*VALUE(LEFT(C347,LEN(C347)-1)),VALUE(SUBSTITUTE(C347,",",""))))))))),"N/A")</f>
        <v/>
      </c>
      <c r="K347">
        <f>IFERROR(IF(TRIM(D347)="-", "N/A", IF(RIGHT(D347,1)=")",IF(RIGHT(D347,2)="T)",-1000000000000*VALUE(MID(D347,2,LEN(D347)-3)),IF(RIGHT(D347,2)="M)",-1000000*VALUE(MID(D347,2,LEN(D347)-3)),IF(RIGHT(D347,2)="B)",-1000000000*VALUE(MID(D347,2,LEN(D347)-3)),IF(RIGHT(D347,2)="k)",-1000*VALUE(MID(D347,2,LEN(D347)-3)),VALUE(SUBSTITUTE(D347,",","")))))),IF(RIGHT(D347,1)="T",1000000000000*VALUE(LEFT(D347,LEN(D347)-1)),IF(RIGHT(D347,1)="M",1000000*VALUE(LEFT(D347,LEN(D347)-1)),IF(RIGHT(D347,1)="B",1000000000*VALUE(LEFT(D347,LEN(D347)-1)),IF(RIGHT(D347,1)="%",0.01*VALUE(LEFT(D347,LEN(D347)-1)),IF(RIGHT(D347,1)="k",1000*VALUE(LEFT(D347,LEN(D347)-1)),VALUE(SUBSTITUTE(D347,",",""))))))))),"N/A")</f>
        <v/>
      </c>
      <c r="L347">
        <f>IFERROR(IF(TRIM(E347)="-", "N/A", IF(RIGHT(E347,1)=")",IF(RIGHT(E347,2)="T)",-1000000000000*VALUE(MID(E347,2,LEN(E347)-3)),IF(RIGHT(E347,2)="M)",-1000000*VALUE(MID(E347,2,LEN(E347)-3)),IF(RIGHT(E347,2)="B)",-1000000000*VALUE(MID(E347,2,LEN(E347)-3)),IF(RIGHT(E347,2)="k)",-1000*VALUE(MID(E347,2,LEN(E347)-3)),VALUE(SUBSTITUTE(E347,",","")))))),IF(RIGHT(E347,1)="T",1000000000000*VALUE(LEFT(E347,LEN(E347)-1)),IF(RIGHT(E347,1)="M",1000000*VALUE(LEFT(E347,LEN(E347)-1)),IF(RIGHT(E347,1)="B",1000000000*VALUE(LEFT(E347,LEN(E347)-1)),IF(RIGHT(E347,1)="%",0.01*VALUE(LEFT(E347,LEN(E347)-1)),IF(RIGHT(E347,1)="k",1000*VALUE(LEFT(E347,LEN(E347)-1)),VALUE(SUBSTITUTE(E347,",",""))))))))),"N/A")</f>
        <v/>
      </c>
      <c r="M347">
        <f>IFERROR(IF(TRIM(F347)="-", "N/A", IF(RIGHT(F347,1)=")",IF(RIGHT(F347,2)="T)",-1000000000000*VALUE(MID(F347,2,LEN(F347)-3)),IF(RIGHT(F347,2)="M)",-1000000*VALUE(MID(F347,2,LEN(F347)-3)),IF(RIGHT(F347,2)="B)",-1000000000*VALUE(MID(F347,2,LEN(F347)-3)),IF(RIGHT(F347,2)="k)",-1000*VALUE(MID(F347,2,LEN(F347)-3)),VALUE(SUBSTITUTE(F347,",","")))))),IF(RIGHT(F347,1)="T",1000000000000*VALUE(LEFT(F347,LEN(F347)-1)),IF(RIGHT(F347,1)="M",1000000*VALUE(LEFT(F347,LEN(F347)-1)),IF(RIGHT(F347,1)="B",1000000000*VALUE(LEFT(F347,LEN(F347)-1)),IF(RIGHT(F347,1)="%",0.01*VALUE(LEFT(F347,LEN(F347)-1)),IF(RIGHT(F347,1)="k",1000*VALUE(LEFT(F347,LEN(F347)-1)),VALUE(SUBSTITUTE(F347,",",""))))))))),"N/A")</f>
        <v/>
      </c>
      <c r="N347">
        <f>IFERROR(IF(TRIM(G347)="-", "N/A", IF(RIGHT(G347,1)=")",IF(RIGHT(G347,2)="T)",-1000000000000*VALUE(MID(G347,2,LEN(G347)-3)),IF(RIGHT(G347,2)="M)",-1000000*VALUE(MID(G347,2,LEN(G347)-3)),IF(RIGHT(G347,2)="B)",-1000000000*VALUE(MID(G347,2,LEN(G347)-3)),IF(RIGHT(G347,2)="k)",-1000*VALUE(MID(G347,2,LEN(G347)-3)),VALUE(SUBSTITUTE(G347,",","")))))),IF(RIGHT(G347,1)="T",1000000000000*VALUE(LEFT(G347,LEN(G347)-1)),IF(RIGHT(G347,1)="M",1000000*VALUE(LEFT(G347,LEN(G347)-1)),IF(RIGHT(G347,1)="B",1000000000*VALUE(LEFT(G347,LEN(G347)-1)),IF(RIGHT(G347,1)="%",0.01*VALUE(LEFT(G347,LEN(G347)-1)),IF(RIGHT(G347,1)="k",1000*VALUE(LEFT(G347,LEN(G347)-1)),VALUE(SUBSTITUTE(G347,",",""))))))))),"N/A")</f>
        <v/>
      </c>
      <c r="P347">
        <f>MAX(J347:N347)</f>
        <v/>
      </c>
      <c r="Q347">
        <f>IFERROR(J144+MATCH(P347,J347:N347,0)-1,"")</f>
        <v/>
      </c>
      <c r="R347">
        <f>IF(Q347="","",MIN(J347:N347))</f>
        <v/>
      </c>
      <c r="S347">
        <f>IFERROR(J144+MATCH(R347,J347:N347,0)-1,"")</f>
        <v/>
      </c>
      <c r="T347">
        <f>IFERROR(AVERAGE(J347:N347),"")</f>
        <v/>
      </c>
      <c r="U347">
        <f>IFERROR(STDEV(J347:N347),"")</f>
        <v/>
      </c>
      <c r="V347">
        <f>IFERROR(IF(C347="-","",IF(ISBLANK(B347),"",IF(OR(ISNUMBER(FIND("Growth",B347)),ISNUMBER(FIND("Margin",B347))),"",(J347-T347)/U347))),"")</f>
        <v/>
      </c>
      <c r="W347">
        <f>IFERROR(IF(OR(D347="-",ISBLANK(D347)),"",(K347-T347)/U347),"")</f>
        <v/>
      </c>
      <c r="X347">
        <f>IFERROR(IF(OR(E347="-",ISBLANK(E347)),"",(L347-T347)/U347),"")</f>
        <v/>
      </c>
      <c r="Y347">
        <f>IFERROR(IF(OR(F347="-",ISBLANK(F347)),"",(M347-T347)/U347),"")</f>
        <v/>
      </c>
      <c r="Z347">
        <f>IFERROR(IF(OR(G347="-",ISBLANK(G347)),"",(N347-T347)/U347),"")</f>
        <v/>
      </c>
      <c r="AA347">
        <f>IF(MAX(MAX(V347:Z347),ABS(MIN(V347:Z347)))=ABS(MIN(V347:Z347)),MIN(V347:Z347),MAX(V347:Z347))</f>
        <v/>
      </c>
      <c r="AB347">
        <f>IFERROR(V144+MATCH(AA347,V347:Z347,0)-1,"")</f>
        <v/>
      </c>
      <c r="AC347">
        <f>IF(AB347&lt;&gt;"",IF(S347=AB347,"Low",IF(AB347=Q347,"High","")),"")</f>
        <v/>
      </c>
      <c r="AE347">
        <f>IF(ISNUMBER(MATCH("N/A",J347:N347,0)),"",IFERROR((5 * SUMPRODUCT(J144:N144,J347:N347) - PRODUCT(SUM(J144:N144),SUM(J347:N347))) / ((5 * SUM((J144^2)+(K144^2)+(L144^2)+(M144^2)+(N144^2))) - SUM(J144:N144)^2),""))</f>
        <v/>
      </c>
      <c r="AF347">
        <f>IFERROR(CORREL(J144:N144,J347:N347),"")</f>
        <v/>
      </c>
      <c r="AZ347">
        <f>IF(Q347=S347,0,1)</f>
        <v/>
      </c>
      <c r="BA347">
        <f>IF(AZ347=1,IF(Q347="","",IF(Q347=N144,"Yes","No")),"")</f>
        <v/>
      </c>
      <c r="BB347">
        <f>IF(BA347="Yes",P347,"")</f>
        <v/>
      </c>
      <c r="BC347">
        <f>IF(AZ347=1,IF(S347="","",IF(S347=N144,"Yes","No")),"")</f>
        <v/>
      </c>
      <c r="BD347">
        <f>IF(BC347="Yes",R347,"")</f>
        <v/>
      </c>
      <c r="BE347">
        <f>IFERROR(IF(SIGN(AE347)=1,"Increasing",IF(SIGN(AE347)=-1,"Decreasing","")),"")</f>
        <v/>
      </c>
      <c r="BF347">
        <f>IF(OR(AND(BE347="Increasing",BA347="Yes"),AND(BE347="Decreasing",BC347="Yes")),"Yes","No")</f>
        <v/>
      </c>
      <c r="BG347">
        <f>IF(I347="pos_trend","Yes","No")</f>
        <v/>
      </c>
      <c r="BH347">
        <f>IF(AF347&lt;&gt;"",IF(ABS(AF347)&gt;0.8,"Yes","No"),"")</f>
        <v/>
      </c>
    </row>
    <row r="348" spans="1:60">
      <c r="I348">
        <f>IF(AND(K348&gt; J348, L348&gt; K348, M348&gt; L348, N348&gt; M348), "pos_trend", IF(AND(K348&lt; J348, L348&lt; K348, M348&lt; L348, N348&lt; M348), "neg_trend", "N/A"))</f>
        <v/>
      </c>
      <c r="J348">
        <f>IFERROR(IF(TRIM(C348)="-", "N/A", IF(RIGHT(C348,1)=")",IF(RIGHT(C348,2)="T)",-1000000000000*VALUE(MID(C348,2,LEN(C348)-3)),IF(RIGHT(C348,2)="M)",-1000000*VALUE(MID(C348,2,LEN(C348)-3)),IF(RIGHT(C348,2)="B)",-1000000000*VALUE(MID(C348,2,LEN(C348)-3)),IF(RIGHT(C348,2)="k)",-1000*VALUE(MID(C348,2,LEN(C348)-3)),VALUE(SUBSTITUTE(C348,",","")))))),IF(RIGHT(C348,1)="T",1000000000000*VALUE(LEFT(C348,LEN(C348)-1)),IF(RIGHT(C348,1)="M",1000000*VALUE(LEFT(C348,LEN(C348)-1)),IF(RIGHT(C348,1)="B",1000000000*VALUE(LEFT(C348,LEN(C348)-1)),IF(RIGHT(C348,1)="%",0.01*VALUE(LEFT(C348,LEN(C348)-1)),IF(RIGHT(C348,1)="k",1000*VALUE(LEFT(C348,LEN(C348)-1)),VALUE(SUBSTITUTE(C348,",",""))))))))),"N/A")</f>
        <v/>
      </c>
      <c r="K348">
        <f>IFERROR(IF(TRIM(D348)="-", "N/A", IF(RIGHT(D348,1)=")",IF(RIGHT(D348,2)="T)",-1000000000000*VALUE(MID(D348,2,LEN(D348)-3)),IF(RIGHT(D348,2)="M)",-1000000*VALUE(MID(D348,2,LEN(D348)-3)),IF(RIGHT(D348,2)="B)",-1000000000*VALUE(MID(D348,2,LEN(D348)-3)),IF(RIGHT(D348,2)="k)",-1000*VALUE(MID(D348,2,LEN(D348)-3)),VALUE(SUBSTITUTE(D348,",","")))))),IF(RIGHT(D348,1)="T",1000000000000*VALUE(LEFT(D348,LEN(D348)-1)),IF(RIGHT(D348,1)="M",1000000*VALUE(LEFT(D348,LEN(D348)-1)),IF(RIGHT(D348,1)="B",1000000000*VALUE(LEFT(D348,LEN(D348)-1)),IF(RIGHT(D348,1)="%",0.01*VALUE(LEFT(D348,LEN(D348)-1)),IF(RIGHT(D348,1)="k",1000*VALUE(LEFT(D348,LEN(D348)-1)),VALUE(SUBSTITUTE(D348,",",""))))))))),"N/A")</f>
        <v/>
      </c>
      <c r="L348">
        <f>IFERROR(IF(TRIM(E348)="-", "N/A", IF(RIGHT(E348,1)=")",IF(RIGHT(E348,2)="T)",-1000000000000*VALUE(MID(E348,2,LEN(E348)-3)),IF(RIGHT(E348,2)="M)",-1000000*VALUE(MID(E348,2,LEN(E348)-3)),IF(RIGHT(E348,2)="B)",-1000000000*VALUE(MID(E348,2,LEN(E348)-3)),IF(RIGHT(E348,2)="k)",-1000*VALUE(MID(E348,2,LEN(E348)-3)),VALUE(SUBSTITUTE(E348,",","")))))),IF(RIGHT(E348,1)="T",1000000000000*VALUE(LEFT(E348,LEN(E348)-1)),IF(RIGHT(E348,1)="M",1000000*VALUE(LEFT(E348,LEN(E348)-1)),IF(RIGHT(E348,1)="B",1000000000*VALUE(LEFT(E348,LEN(E348)-1)),IF(RIGHT(E348,1)="%",0.01*VALUE(LEFT(E348,LEN(E348)-1)),IF(RIGHT(E348,1)="k",1000*VALUE(LEFT(E348,LEN(E348)-1)),VALUE(SUBSTITUTE(E348,",",""))))))))),"N/A")</f>
        <v/>
      </c>
      <c r="M348">
        <f>IFERROR(IF(TRIM(F348)="-", "N/A", IF(RIGHT(F348,1)=")",IF(RIGHT(F348,2)="T)",-1000000000000*VALUE(MID(F348,2,LEN(F348)-3)),IF(RIGHT(F348,2)="M)",-1000000*VALUE(MID(F348,2,LEN(F348)-3)),IF(RIGHT(F348,2)="B)",-1000000000*VALUE(MID(F348,2,LEN(F348)-3)),IF(RIGHT(F348,2)="k)",-1000*VALUE(MID(F348,2,LEN(F348)-3)),VALUE(SUBSTITUTE(F348,",","")))))),IF(RIGHT(F348,1)="T",1000000000000*VALUE(LEFT(F348,LEN(F348)-1)),IF(RIGHT(F348,1)="M",1000000*VALUE(LEFT(F348,LEN(F348)-1)),IF(RIGHT(F348,1)="B",1000000000*VALUE(LEFT(F348,LEN(F348)-1)),IF(RIGHT(F348,1)="%",0.01*VALUE(LEFT(F348,LEN(F348)-1)),IF(RIGHT(F348,1)="k",1000*VALUE(LEFT(F348,LEN(F348)-1)),VALUE(SUBSTITUTE(F348,",",""))))))))),"N/A")</f>
        <v/>
      </c>
      <c r="N348">
        <f>IFERROR(IF(TRIM(G348)="-", "N/A", IF(RIGHT(G348,1)=")",IF(RIGHT(G348,2)="T)",-1000000000000*VALUE(MID(G348,2,LEN(G348)-3)),IF(RIGHT(G348,2)="M)",-1000000*VALUE(MID(G348,2,LEN(G348)-3)),IF(RIGHT(G348,2)="B)",-1000000000*VALUE(MID(G348,2,LEN(G348)-3)),IF(RIGHT(G348,2)="k)",-1000*VALUE(MID(G348,2,LEN(G348)-3)),VALUE(SUBSTITUTE(G348,",","")))))),IF(RIGHT(G348,1)="T",1000000000000*VALUE(LEFT(G348,LEN(G348)-1)),IF(RIGHT(G348,1)="M",1000000*VALUE(LEFT(G348,LEN(G348)-1)),IF(RIGHT(G348,1)="B",1000000000*VALUE(LEFT(G348,LEN(G348)-1)),IF(RIGHT(G348,1)="%",0.01*VALUE(LEFT(G348,LEN(G348)-1)),IF(RIGHT(G348,1)="k",1000*VALUE(LEFT(G348,LEN(G348)-1)),VALUE(SUBSTITUTE(G348,",",""))))))))),"N/A")</f>
        <v/>
      </c>
      <c r="P348">
        <f>MAX(J348:N348)</f>
        <v/>
      </c>
      <c r="Q348">
        <f>IFERROR(J144+MATCH(P348,J348:N348,0)-1,"")</f>
        <v/>
      </c>
      <c r="R348">
        <f>IF(Q348="","",MIN(J348:N348))</f>
        <v/>
      </c>
      <c r="S348">
        <f>IFERROR(J144+MATCH(R348,J348:N348,0)-1,"")</f>
        <v/>
      </c>
      <c r="T348">
        <f>IFERROR(AVERAGE(J348:N348),"")</f>
        <v/>
      </c>
      <c r="U348">
        <f>IFERROR(STDEV(J348:N348),"")</f>
        <v/>
      </c>
      <c r="V348">
        <f>IFERROR(IF(C348="-","",IF(ISBLANK(B348),"",IF(OR(ISNUMBER(FIND("Growth",B348)),ISNUMBER(FIND("Margin",B348))),"",(J348-T348)/U348))),"")</f>
        <v/>
      </c>
      <c r="W348">
        <f>IFERROR(IF(OR(D348="-",ISBLANK(D348)),"",(K348-T348)/U348),"")</f>
        <v/>
      </c>
      <c r="X348">
        <f>IFERROR(IF(OR(E348="-",ISBLANK(E348)),"",(L348-T348)/U348),"")</f>
        <v/>
      </c>
      <c r="Y348">
        <f>IFERROR(IF(OR(F348="-",ISBLANK(F348)),"",(M348-T348)/U348),"")</f>
        <v/>
      </c>
      <c r="Z348">
        <f>IFERROR(IF(OR(G348="-",ISBLANK(G348)),"",(N348-T348)/U348),"")</f>
        <v/>
      </c>
      <c r="AA348">
        <f>IF(MAX(MAX(V348:Z348),ABS(MIN(V348:Z348)))=ABS(MIN(V348:Z348)),MIN(V348:Z348),MAX(V348:Z348))</f>
        <v/>
      </c>
      <c r="AB348">
        <f>IFERROR(V144+MATCH(AA348,V348:Z348,0)-1,"")</f>
        <v/>
      </c>
      <c r="AC348">
        <f>IF(AB348&lt;&gt;"",IF(S348=AB348,"Low",IF(AB348=Q348,"High","")),"")</f>
        <v/>
      </c>
      <c r="AE348">
        <f>IF(ISNUMBER(MATCH("N/A",J348:N348,0)),"",IFERROR((5 * SUMPRODUCT(J144:N144,J348:N348) - PRODUCT(SUM(J144:N144),SUM(J348:N348))) / ((5 * SUM((J144^2)+(K144^2)+(L144^2)+(M144^2)+(N144^2))) - SUM(J144:N144)^2),""))</f>
        <v/>
      </c>
      <c r="AF348">
        <f>IFERROR(CORREL(J144:N144,J348:N348),"")</f>
        <v/>
      </c>
      <c r="AZ348">
        <f>IF(Q348=S348,0,1)</f>
        <v/>
      </c>
      <c r="BA348">
        <f>IF(AZ348=1,IF(Q348="","",IF(Q348=N144,"Yes","No")),"")</f>
        <v/>
      </c>
      <c r="BB348">
        <f>IF(BA348="Yes",P348,"")</f>
        <v/>
      </c>
      <c r="BC348">
        <f>IF(AZ348=1,IF(S348="","",IF(S348=N144,"Yes","No")),"")</f>
        <v/>
      </c>
      <c r="BD348">
        <f>IF(BC348="Yes",R348,"")</f>
        <v/>
      </c>
      <c r="BE348">
        <f>IFERROR(IF(SIGN(AE348)=1,"Increasing",IF(SIGN(AE348)=-1,"Decreasing","")),"")</f>
        <v/>
      </c>
      <c r="BF348">
        <f>IF(OR(AND(BE348="Increasing",BA348="Yes"),AND(BE348="Decreasing",BC348="Yes")),"Yes","No")</f>
        <v/>
      </c>
      <c r="BG348">
        <f>IF(I348="pos_trend","Yes","No")</f>
        <v/>
      </c>
      <c r="BH348">
        <f>IF(AF348&lt;&gt;"",IF(ABS(AF348)&gt;0.8,"Yes","No"),"")</f>
        <v/>
      </c>
    </row>
    <row r="349" spans="1:60">
      <c r="I349">
        <f>IF(AND(K349&gt; J349, L349&gt; K349, M349&gt; L349, N349&gt; M349), "pos_trend", IF(AND(K349&lt; J349, L349&lt; K349, M349&lt; L349, N349&lt; M349), "neg_trend", "N/A"))</f>
        <v/>
      </c>
      <c r="J349">
        <f>IFERROR(IF(TRIM(C349)="-", "N/A", IF(RIGHT(C349,1)=")",IF(RIGHT(C349,2)="T)",-1000000000000*VALUE(MID(C349,2,LEN(C349)-3)),IF(RIGHT(C349,2)="M)",-1000000*VALUE(MID(C349,2,LEN(C349)-3)),IF(RIGHT(C349,2)="B)",-1000000000*VALUE(MID(C349,2,LEN(C349)-3)),IF(RIGHT(C349,2)="k)",-1000*VALUE(MID(C349,2,LEN(C349)-3)),VALUE(SUBSTITUTE(C349,",","")))))),IF(RIGHT(C349,1)="T",1000000000000*VALUE(LEFT(C349,LEN(C349)-1)),IF(RIGHT(C349,1)="M",1000000*VALUE(LEFT(C349,LEN(C349)-1)),IF(RIGHT(C349,1)="B",1000000000*VALUE(LEFT(C349,LEN(C349)-1)),IF(RIGHT(C349,1)="%",0.01*VALUE(LEFT(C349,LEN(C349)-1)),IF(RIGHT(C349,1)="k",1000*VALUE(LEFT(C349,LEN(C349)-1)),VALUE(SUBSTITUTE(C349,",",""))))))))),"N/A")</f>
        <v/>
      </c>
      <c r="K349">
        <f>IFERROR(IF(TRIM(D349)="-", "N/A", IF(RIGHT(D349,1)=")",IF(RIGHT(D349,2)="T)",-1000000000000*VALUE(MID(D349,2,LEN(D349)-3)),IF(RIGHT(D349,2)="M)",-1000000*VALUE(MID(D349,2,LEN(D349)-3)),IF(RIGHT(D349,2)="B)",-1000000000*VALUE(MID(D349,2,LEN(D349)-3)),IF(RIGHT(D349,2)="k)",-1000*VALUE(MID(D349,2,LEN(D349)-3)),VALUE(SUBSTITUTE(D349,",","")))))),IF(RIGHT(D349,1)="T",1000000000000*VALUE(LEFT(D349,LEN(D349)-1)),IF(RIGHT(D349,1)="M",1000000*VALUE(LEFT(D349,LEN(D349)-1)),IF(RIGHT(D349,1)="B",1000000000*VALUE(LEFT(D349,LEN(D349)-1)),IF(RIGHT(D349,1)="%",0.01*VALUE(LEFT(D349,LEN(D349)-1)),IF(RIGHT(D349,1)="k",1000*VALUE(LEFT(D349,LEN(D349)-1)),VALUE(SUBSTITUTE(D349,",",""))))))))),"N/A")</f>
        <v/>
      </c>
      <c r="L349">
        <f>IFERROR(IF(TRIM(E349)="-", "N/A", IF(RIGHT(E349,1)=")",IF(RIGHT(E349,2)="T)",-1000000000000*VALUE(MID(E349,2,LEN(E349)-3)),IF(RIGHT(E349,2)="M)",-1000000*VALUE(MID(E349,2,LEN(E349)-3)),IF(RIGHT(E349,2)="B)",-1000000000*VALUE(MID(E349,2,LEN(E349)-3)),IF(RIGHT(E349,2)="k)",-1000*VALUE(MID(E349,2,LEN(E349)-3)),VALUE(SUBSTITUTE(E349,",","")))))),IF(RIGHT(E349,1)="T",1000000000000*VALUE(LEFT(E349,LEN(E349)-1)),IF(RIGHT(E349,1)="M",1000000*VALUE(LEFT(E349,LEN(E349)-1)),IF(RIGHT(E349,1)="B",1000000000*VALUE(LEFT(E349,LEN(E349)-1)),IF(RIGHT(E349,1)="%",0.01*VALUE(LEFT(E349,LEN(E349)-1)),IF(RIGHT(E349,1)="k",1000*VALUE(LEFT(E349,LEN(E349)-1)),VALUE(SUBSTITUTE(E349,",",""))))))))),"N/A")</f>
        <v/>
      </c>
      <c r="M349">
        <f>IFERROR(IF(TRIM(F349)="-", "N/A", IF(RIGHT(F349,1)=")",IF(RIGHT(F349,2)="T)",-1000000000000*VALUE(MID(F349,2,LEN(F349)-3)),IF(RIGHT(F349,2)="M)",-1000000*VALUE(MID(F349,2,LEN(F349)-3)),IF(RIGHT(F349,2)="B)",-1000000000*VALUE(MID(F349,2,LEN(F349)-3)),IF(RIGHT(F349,2)="k)",-1000*VALUE(MID(F349,2,LEN(F349)-3)),VALUE(SUBSTITUTE(F349,",","")))))),IF(RIGHT(F349,1)="T",1000000000000*VALUE(LEFT(F349,LEN(F349)-1)),IF(RIGHT(F349,1)="M",1000000*VALUE(LEFT(F349,LEN(F349)-1)),IF(RIGHT(F349,1)="B",1000000000*VALUE(LEFT(F349,LEN(F349)-1)),IF(RIGHT(F349,1)="%",0.01*VALUE(LEFT(F349,LEN(F349)-1)),IF(RIGHT(F349,1)="k",1000*VALUE(LEFT(F349,LEN(F349)-1)),VALUE(SUBSTITUTE(F349,",",""))))))))),"N/A")</f>
        <v/>
      </c>
      <c r="N349">
        <f>IFERROR(IF(TRIM(G349)="-", "N/A", IF(RIGHT(G349,1)=")",IF(RIGHT(G349,2)="T)",-1000000000000*VALUE(MID(G349,2,LEN(G349)-3)),IF(RIGHT(G349,2)="M)",-1000000*VALUE(MID(G349,2,LEN(G349)-3)),IF(RIGHT(G349,2)="B)",-1000000000*VALUE(MID(G349,2,LEN(G349)-3)),IF(RIGHT(G349,2)="k)",-1000*VALUE(MID(G349,2,LEN(G349)-3)),VALUE(SUBSTITUTE(G349,",","")))))),IF(RIGHT(G349,1)="T",1000000000000*VALUE(LEFT(G349,LEN(G349)-1)),IF(RIGHT(G349,1)="M",1000000*VALUE(LEFT(G349,LEN(G349)-1)),IF(RIGHT(G349,1)="B",1000000000*VALUE(LEFT(G349,LEN(G349)-1)),IF(RIGHT(G349,1)="%",0.01*VALUE(LEFT(G349,LEN(G349)-1)),IF(RIGHT(G349,1)="k",1000*VALUE(LEFT(G349,LEN(G349)-1)),VALUE(SUBSTITUTE(G349,",",""))))))))),"N/A")</f>
        <v/>
      </c>
      <c r="P349">
        <f>MAX(J349:N349)</f>
        <v/>
      </c>
      <c r="Q349">
        <f>IFERROR(J144+MATCH(P349,J349:N349,0)-1,"")</f>
        <v/>
      </c>
      <c r="R349">
        <f>IF(Q349="","",MIN(J349:N349))</f>
        <v/>
      </c>
      <c r="S349">
        <f>IFERROR(J144+MATCH(R349,J349:N349,0)-1,"")</f>
        <v/>
      </c>
      <c r="T349">
        <f>IFERROR(AVERAGE(J349:N349),"")</f>
        <v/>
      </c>
      <c r="U349">
        <f>IFERROR(STDEV(J349:N349),"")</f>
        <v/>
      </c>
      <c r="V349">
        <f>IFERROR(IF(C349="-","",IF(ISBLANK(B349),"",IF(OR(ISNUMBER(FIND("Growth",B349)),ISNUMBER(FIND("Margin",B349))),"",(J349-T349)/U349))),"")</f>
        <v/>
      </c>
      <c r="W349">
        <f>IFERROR(IF(OR(D349="-",ISBLANK(D349)),"",(K349-T349)/U349),"")</f>
        <v/>
      </c>
      <c r="X349">
        <f>IFERROR(IF(OR(E349="-",ISBLANK(E349)),"",(L349-T349)/U349),"")</f>
        <v/>
      </c>
      <c r="Y349">
        <f>IFERROR(IF(OR(F349="-",ISBLANK(F349)),"",(M349-T349)/U349),"")</f>
        <v/>
      </c>
      <c r="Z349">
        <f>IFERROR(IF(OR(G349="-",ISBLANK(G349)),"",(N349-T349)/U349),"")</f>
        <v/>
      </c>
      <c r="AA349">
        <f>IF(MAX(MAX(V349:Z349),ABS(MIN(V349:Z349)))=ABS(MIN(V349:Z349)),MIN(V349:Z349),MAX(V349:Z349))</f>
        <v/>
      </c>
      <c r="AB349">
        <f>IFERROR(V144+MATCH(AA349,V349:Z349,0)-1,"")</f>
        <v/>
      </c>
      <c r="AC349">
        <f>IF(AB349&lt;&gt;"",IF(S349=AB349,"Low",IF(AB349=Q349,"High","")),"")</f>
        <v/>
      </c>
      <c r="AE349">
        <f>IF(ISNUMBER(MATCH("N/A",J349:N349,0)),"",IFERROR((5 * SUMPRODUCT(J144:N144,J349:N349) - PRODUCT(SUM(J144:N144),SUM(J349:N349))) / ((5 * SUM((J144^2)+(K144^2)+(L144^2)+(M144^2)+(N144^2))) - SUM(J144:N144)^2),""))</f>
        <v/>
      </c>
      <c r="AF349">
        <f>IFERROR(CORREL(J144:N144,J349:N349),"")</f>
        <v/>
      </c>
      <c r="AZ349">
        <f>IF(Q349=S349,0,1)</f>
        <v/>
      </c>
      <c r="BA349">
        <f>IF(AZ349=1,IF(Q349="","",IF(Q349=N144,"Yes","No")),"")</f>
        <v/>
      </c>
      <c r="BB349">
        <f>IF(BA349="Yes",P349,"")</f>
        <v/>
      </c>
      <c r="BC349">
        <f>IF(AZ349=1,IF(S349="","",IF(S349=N144,"Yes","No")),"")</f>
        <v/>
      </c>
      <c r="BD349">
        <f>IF(BC349="Yes",R349,"")</f>
        <v/>
      </c>
      <c r="BE349">
        <f>IFERROR(IF(SIGN(AE349)=1,"Increasing",IF(SIGN(AE349)=-1,"Decreasing","")),"")</f>
        <v/>
      </c>
      <c r="BF349">
        <f>IF(OR(AND(BE349="Increasing",BA349="Yes"),AND(BE349="Decreasing",BC349="Yes")),"Yes","No")</f>
        <v/>
      </c>
      <c r="BG349">
        <f>IF(I349="pos_trend","Yes","No")</f>
        <v/>
      </c>
      <c r="BH349">
        <f>IF(AF349&lt;&gt;"",IF(ABS(AF349)&gt;0.8,"Yes","No"),"")</f>
        <v/>
      </c>
    </row>
    <row r="350" spans="1:60">
      <c r="I350">
        <f>IF(AND(K350&gt; J350, L350&gt; K350, M350&gt; L350, N350&gt; M350), "pos_trend", IF(AND(K350&lt; J350, L350&lt; K350, M350&lt; L350, N350&lt; M350), "neg_trend", "N/A"))</f>
        <v/>
      </c>
      <c r="J350">
        <f>IFERROR(IF(TRIM(C350)="-", "N/A", IF(RIGHT(C350,1)=")",IF(RIGHT(C350,2)="T)",-1000000000000*VALUE(MID(C350,2,LEN(C350)-3)),IF(RIGHT(C350,2)="M)",-1000000*VALUE(MID(C350,2,LEN(C350)-3)),IF(RIGHT(C350,2)="B)",-1000000000*VALUE(MID(C350,2,LEN(C350)-3)),IF(RIGHT(C350,2)="k)",-1000*VALUE(MID(C350,2,LEN(C350)-3)),VALUE(SUBSTITUTE(C350,",","")))))),IF(RIGHT(C350,1)="T",1000000000000*VALUE(LEFT(C350,LEN(C350)-1)),IF(RIGHT(C350,1)="M",1000000*VALUE(LEFT(C350,LEN(C350)-1)),IF(RIGHT(C350,1)="B",1000000000*VALUE(LEFT(C350,LEN(C350)-1)),IF(RIGHT(C350,1)="%",0.01*VALUE(LEFT(C350,LEN(C350)-1)),IF(RIGHT(C350,1)="k",1000*VALUE(LEFT(C350,LEN(C350)-1)),VALUE(SUBSTITUTE(C350,",",""))))))))),"N/A")</f>
        <v/>
      </c>
      <c r="K350">
        <f>IFERROR(IF(TRIM(D350)="-", "N/A", IF(RIGHT(D350,1)=")",IF(RIGHT(D350,2)="T)",-1000000000000*VALUE(MID(D350,2,LEN(D350)-3)),IF(RIGHT(D350,2)="M)",-1000000*VALUE(MID(D350,2,LEN(D350)-3)),IF(RIGHT(D350,2)="B)",-1000000000*VALUE(MID(D350,2,LEN(D350)-3)),IF(RIGHT(D350,2)="k)",-1000*VALUE(MID(D350,2,LEN(D350)-3)),VALUE(SUBSTITUTE(D350,",","")))))),IF(RIGHT(D350,1)="T",1000000000000*VALUE(LEFT(D350,LEN(D350)-1)),IF(RIGHT(D350,1)="M",1000000*VALUE(LEFT(D350,LEN(D350)-1)),IF(RIGHT(D350,1)="B",1000000000*VALUE(LEFT(D350,LEN(D350)-1)),IF(RIGHT(D350,1)="%",0.01*VALUE(LEFT(D350,LEN(D350)-1)),IF(RIGHT(D350,1)="k",1000*VALUE(LEFT(D350,LEN(D350)-1)),VALUE(SUBSTITUTE(D350,",",""))))))))),"N/A")</f>
        <v/>
      </c>
      <c r="L350">
        <f>IFERROR(IF(TRIM(E350)="-", "N/A", IF(RIGHT(E350,1)=")",IF(RIGHT(E350,2)="T)",-1000000000000*VALUE(MID(E350,2,LEN(E350)-3)),IF(RIGHT(E350,2)="M)",-1000000*VALUE(MID(E350,2,LEN(E350)-3)),IF(RIGHT(E350,2)="B)",-1000000000*VALUE(MID(E350,2,LEN(E350)-3)),IF(RIGHT(E350,2)="k)",-1000*VALUE(MID(E350,2,LEN(E350)-3)),VALUE(SUBSTITUTE(E350,",","")))))),IF(RIGHT(E350,1)="T",1000000000000*VALUE(LEFT(E350,LEN(E350)-1)),IF(RIGHT(E350,1)="M",1000000*VALUE(LEFT(E350,LEN(E350)-1)),IF(RIGHT(E350,1)="B",1000000000*VALUE(LEFT(E350,LEN(E350)-1)),IF(RIGHT(E350,1)="%",0.01*VALUE(LEFT(E350,LEN(E350)-1)),IF(RIGHT(E350,1)="k",1000*VALUE(LEFT(E350,LEN(E350)-1)),VALUE(SUBSTITUTE(E350,",",""))))))))),"N/A")</f>
        <v/>
      </c>
      <c r="M350">
        <f>IFERROR(IF(TRIM(F350)="-", "N/A", IF(RIGHT(F350,1)=")",IF(RIGHT(F350,2)="T)",-1000000000000*VALUE(MID(F350,2,LEN(F350)-3)),IF(RIGHT(F350,2)="M)",-1000000*VALUE(MID(F350,2,LEN(F350)-3)),IF(RIGHT(F350,2)="B)",-1000000000*VALUE(MID(F350,2,LEN(F350)-3)),IF(RIGHT(F350,2)="k)",-1000*VALUE(MID(F350,2,LEN(F350)-3)),VALUE(SUBSTITUTE(F350,",","")))))),IF(RIGHT(F350,1)="T",1000000000000*VALUE(LEFT(F350,LEN(F350)-1)),IF(RIGHT(F350,1)="M",1000000*VALUE(LEFT(F350,LEN(F350)-1)),IF(RIGHT(F350,1)="B",1000000000*VALUE(LEFT(F350,LEN(F350)-1)),IF(RIGHT(F350,1)="%",0.01*VALUE(LEFT(F350,LEN(F350)-1)),IF(RIGHT(F350,1)="k",1000*VALUE(LEFT(F350,LEN(F350)-1)),VALUE(SUBSTITUTE(F350,",",""))))))))),"N/A")</f>
        <v/>
      </c>
      <c r="N350">
        <f>IFERROR(IF(TRIM(G350)="-", "N/A", IF(RIGHT(G350,1)=")",IF(RIGHT(G350,2)="T)",-1000000000000*VALUE(MID(G350,2,LEN(G350)-3)),IF(RIGHT(G350,2)="M)",-1000000*VALUE(MID(G350,2,LEN(G350)-3)),IF(RIGHT(G350,2)="B)",-1000000000*VALUE(MID(G350,2,LEN(G350)-3)),IF(RIGHT(G350,2)="k)",-1000*VALUE(MID(G350,2,LEN(G350)-3)),VALUE(SUBSTITUTE(G350,",","")))))),IF(RIGHT(G350,1)="T",1000000000000*VALUE(LEFT(G350,LEN(G350)-1)),IF(RIGHT(G350,1)="M",1000000*VALUE(LEFT(G350,LEN(G350)-1)),IF(RIGHT(G350,1)="B",1000000000*VALUE(LEFT(G350,LEN(G350)-1)),IF(RIGHT(G350,1)="%",0.01*VALUE(LEFT(G350,LEN(G350)-1)),IF(RIGHT(G350,1)="k",1000*VALUE(LEFT(G350,LEN(G350)-1)),VALUE(SUBSTITUTE(G350,",",""))))))))),"N/A")</f>
        <v/>
      </c>
      <c r="P350">
        <f>MAX(J350:N350)</f>
        <v/>
      </c>
      <c r="Q350">
        <f>IFERROR(J144+MATCH(P350,J350:N350,0)-1,"")</f>
        <v/>
      </c>
      <c r="R350">
        <f>IF(Q350="","",MIN(J350:N350))</f>
        <v/>
      </c>
      <c r="S350">
        <f>IFERROR(J144+MATCH(R350,J350:N350,0)-1,"")</f>
        <v/>
      </c>
      <c r="T350">
        <f>IFERROR(AVERAGE(J350:N350),"")</f>
        <v/>
      </c>
      <c r="U350">
        <f>IFERROR(STDEV(J350:N350),"")</f>
        <v/>
      </c>
      <c r="V350">
        <f>IFERROR(IF(C350="-","",IF(ISBLANK(B350),"",IF(OR(ISNUMBER(FIND("Growth",B350)),ISNUMBER(FIND("Margin",B350))),"",(J350-T350)/U350))),"")</f>
        <v/>
      </c>
      <c r="W350">
        <f>IFERROR(IF(OR(D350="-",ISBLANK(D350)),"",(K350-T350)/U350),"")</f>
        <v/>
      </c>
      <c r="X350">
        <f>IFERROR(IF(OR(E350="-",ISBLANK(E350)),"",(L350-T350)/U350),"")</f>
        <v/>
      </c>
      <c r="Y350">
        <f>IFERROR(IF(OR(F350="-",ISBLANK(F350)),"",(M350-T350)/U350),"")</f>
        <v/>
      </c>
      <c r="Z350">
        <f>IFERROR(IF(OR(G350="-",ISBLANK(G350)),"",(N350-T350)/U350),"")</f>
        <v/>
      </c>
      <c r="AA350">
        <f>IF(MAX(MAX(V350:Z350),ABS(MIN(V350:Z350)))=ABS(MIN(V350:Z350)),MIN(V350:Z350),MAX(V350:Z350))</f>
        <v/>
      </c>
      <c r="AB350">
        <f>IFERROR(V144+MATCH(AA350,V350:Z350,0)-1,"")</f>
        <v/>
      </c>
      <c r="AC350">
        <f>IF(AB350&lt;&gt;"",IF(S350=AB350,"Low",IF(AB350=Q350,"High","")),"")</f>
        <v/>
      </c>
      <c r="AE350">
        <f>IF(ISNUMBER(MATCH("N/A",J350:N350,0)),"",IFERROR((5 * SUMPRODUCT(J144:N144,J350:N350) - PRODUCT(SUM(J144:N144),SUM(J350:N350))) / ((5 * SUM((J144^2)+(K144^2)+(L144^2)+(M144^2)+(N144^2))) - SUM(J144:N144)^2),""))</f>
        <v/>
      </c>
      <c r="AF350">
        <f>IFERROR(CORREL(J144:N144,J350:N350),"")</f>
        <v/>
      </c>
      <c r="AZ350">
        <f>IF(Q350=S350,0,1)</f>
        <v/>
      </c>
      <c r="BA350">
        <f>IF(AZ350=1,IF(Q350="","",IF(Q350=N144,"Yes","No")),"")</f>
        <v/>
      </c>
      <c r="BB350">
        <f>IF(BA350="Yes",P350,"")</f>
        <v/>
      </c>
      <c r="BC350">
        <f>IF(AZ350=1,IF(S350="","",IF(S350=N144,"Yes","No")),"")</f>
        <v/>
      </c>
      <c r="BD350">
        <f>IF(BC350="Yes",R350,"")</f>
        <v/>
      </c>
      <c r="BE350">
        <f>IFERROR(IF(SIGN(AE350)=1,"Increasing",IF(SIGN(AE350)=-1,"Decreasing","")),"")</f>
        <v/>
      </c>
      <c r="BF350">
        <f>IF(OR(AND(BE350="Increasing",BA350="Yes"),AND(BE350="Decreasing",BC350="Yes")),"Yes","No")</f>
        <v/>
      </c>
      <c r="BG350">
        <f>IF(I350="pos_trend","Yes","No")</f>
        <v/>
      </c>
      <c r="BH350">
        <f>IF(AF350&lt;&gt;"",IF(ABS(AF350)&gt;0.8,"Yes","No"),"")</f>
        <v/>
      </c>
    </row>
    <row r="351" spans="1:60">
      <c r="I351">
        <f>IF(AND(K351&gt; J351, L351&gt; K351, M351&gt; L351, N351&gt; M351), "pos_trend", IF(AND(K351&lt; J351, L351&lt; K351, M351&lt; L351, N351&lt; M351), "neg_trend", "N/A"))</f>
        <v/>
      </c>
      <c r="J351">
        <f>IFERROR(IF(TRIM(C351)="-", "N/A", IF(RIGHT(C351,1)=")",IF(RIGHT(C351,2)="T)",-1000000000000*VALUE(MID(C351,2,LEN(C351)-3)),IF(RIGHT(C351,2)="M)",-1000000*VALUE(MID(C351,2,LEN(C351)-3)),IF(RIGHT(C351,2)="B)",-1000000000*VALUE(MID(C351,2,LEN(C351)-3)),IF(RIGHT(C351,2)="k)",-1000*VALUE(MID(C351,2,LEN(C351)-3)),VALUE(SUBSTITUTE(C351,",","")))))),IF(RIGHT(C351,1)="T",1000000000000*VALUE(LEFT(C351,LEN(C351)-1)),IF(RIGHT(C351,1)="M",1000000*VALUE(LEFT(C351,LEN(C351)-1)),IF(RIGHT(C351,1)="B",1000000000*VALUE(LEFT(C351,LEN(C351)-1)),IF(RIGHT(C351,1)="%",0.01*VALUE(LEFT(C351,LEN(C351)-1)),IF(RIGHT(C351,1)="k",1000*VALUE(LEFT(C351,LEN(C351)-1)),VALUE(SUBSTITUTE(C351,",",""))))))))),"N/A")</f>
        <v/>
      </c>
      <c r="K351">
        <f>IFERROR(IF(TRIM(D351)="-", "N/A", IF(RIGHT(D351,1)=")",IF(RIGHT(D351,2)="T)",-1000000000000*VALUE(MID(D351,2,LEN(D351)-3)),IF(RIGHT(D351,2)="M)",-1000000*VALUE(MID(D351,2,LEN(D351)-3)),IF(RIGHT(D351,2)="B)",-1000000000*VALUE(MID(D351,2,LEN(D351)-3)),IF(RIGHT(D351,2)="k)",-1000*VALUE(MID(D351,2,LEN(D351)-3)),VALUE(SUBSTITUTE(D351,",","")))))),IF(RIGHT(D351,1)="T",1000000000000*VALUE(LEFT(D351,LEN(D351)-1)),IF(RIGHT(D351,1)="M",1000000*VALUE(LEFT(D351,LEN(D351)-1)),IF(RIGHT(D351,1)="B",1000000000*VALUE(LEFT(D351,LEN(D351)-1)),IF(RIGHT(D351,1)="%",0.01*VALUE(LEFT(D351,LEN(D351)-1)),IF(RIGHT(D351,1)="k",1000*VALUE(LEFT(D351,LEN(D351)-1)),VALUE(SUBSTITUTE(D351,",",""))))))))),"N/A")</f>
        <v/>
      </c>
      <c r="L351">
        <f>IFERROR(IF(TRIM(E351)="-", "N/A", IF(RIGHT(E351,1)=")",IF(RIGHT(E351,2)="T)",-1000000000000*VALUE(MID(E351,2,LEN(E351)-3)),IF(RIGHT(E351,2)="M)",-1000000*VALUE(MID(E351,2,LEN(E351)-3)),IF(RIGHT(E351,2)="B)",-1000000000*VALUE(MID(E351,2,LEN(E351)-3)),IF(RIGHT(E351,2)="k)",-1000*VALUE(MID(E351,2,LEN(E351)-3)),VALUE(SUBSTITUTE(E351,",","")))))),IF(RIGHT(E351,1)="T",1000000000000*VALUE(LEFT(E351,LEN(E351)-1)),IF(RIGHT(E351,1)="M",1000000*VALUE(LEFT(E351,LEN(E351)-1)),IF(RIGHT(E351,1)="B",1000000000*VALUE(LEFT(E351,LEN(E351)-1)),IF(RIGHT(E351,1)="%",0.01*VALUE(LEFT(E351,LEN(E351)-1)),IF(RIGHT(E351,1)="k",1000*VALUE(LEFT(E351,LEN(E351)-1)),VALUE(SUBSTITUTE(E351,",",""))))))))),"N/A")</f>
        <v/>
      </c>
      <c r="M351">
        <f>IFERROR(IF(TRIM(F351)="-", "N/A", IF(RIGHT(F351,1)=")",IF(RIGHT(F351,2)="T)",-1000000000000*VALUE(MID(F351,2,LEN(F351)-3)),IF(RIGHT(F351,2)="M)",-1000000*VALUE(MID(F351,2,LEN(F351)-3)),IF(RIGHT(F351,2)="B)",-1000000000*VALUE(MID(F351,2,LEN(F351)-3)),IF(RIGHT(F351,2)="k)",-1000*VALUE(MID(F351,2,LEN(F351)-3)),VALUE(SUBSTITUTE(F351,",","")))))),IF(RIGHT(F351,1)="T",1000000000000*VALUE(LEFT(F351,LEN(F351)-1)),IF(RIGHT(F351,1)="M",1000000*VALUE(LEFT(F351,LEN(F351)-1)),IF(RIGHT(F351,1)="B",1000000000*VALUE(LEFT(F351,LEN(F351)-1)),IF(RIGHT(F351,1)="%",0.01*VALUE(LEFT(F351,LEN(F351)-1)),IF(RIGHT(F351,1)="k",1000*VALUE(LEFT(F351,LEN(F351)-1)),VALUE(SUBSTITUTE(F351,",",""))))))))),"N/A")</f>
        <v/>
      </c>
      <c r="N351">
        <f>IFERROR(IF(TRIM(G351)="-", "N/A", IF(RIGHT(G351,1)=")",IF(RIGHT(G351,2)="T)",-1000000000000*VALUE(MID(G351,2,LEN(G351)-3)),IF(RIGHT(G351,2)="M)",-1000000*VALUE(MID(G351,2,LEN(G351)-3)),IF(RIGHT(G351,2)="B)",-1000000000*VALUE(MID(G351,2,LEN(G351)-3)),IF(RIGHT(G351,2)="k)",-1000*VALUE(MID(G351,2,LEN(G351)-3)),VALUE(SUBSTITUTE(G351,",","")))))),IF(RIGHT(G351,1)="T",1000000000000*VALUE(LEFT(G351,LEN(G351)-1)),IF(RIGHT(G351,1)="M",1000000*VALUE(LEFT(G351,LEN(G351)-1)),IF(RIGHT(G351,1)="B",1000000000*VALUE(LEFT(G351,LEN(G351)-1)),IF(RIGHT(G351,1)="%",0.01*VALUE(LEFT(G351,LEN(G351)-1)),IF(RIGHT(G351,1)="k",1000*VALUE(LEFT(G351,LEN(G351)-1)),VALUE(SUBSTITUTE(G351,",",""))))))))),"N/A")</f>
        <v/>
      </c>
      <c r="P351">
        <f>MAX(J351:N351)</f>
        <v/>
      </c>
      <c r="Q351">
        <f>IFERROR(J144+MATCH(P351,J351:N351,0)-1,"")</f>
        <v/>
      </c>
      <c r="R351">
        <f>IF(Q351="","",MIN(J351:N351))</f>
        <v/>
      </c>
      <c r="S351">
        <f>IFERROR(J144+MATCH(R351,J351:N351,0)-1,"")</f>
        <v/>
      </c>
      <c r="T351">
        <f>IFERROR(AVERAGE(J351:N351),"")</f>
        <v/>
      </c>
      <c r="U351">
        <f>IFERROR(STDEV(J351:N351),"")</f>
        <v/>
      </c>
      <c r="V351">
        <f>IFERROR(IF(C351="-","",IF(ISBLANK(B351),"",IF(OR(ISNUMBER(FIND("Growth",B351)),ISNUMBER(FIND("Margin",B351))),"",(J351-T351)/U351))),"")</f>
        <v/>
      </c>
      <c r="W351">
        <f>IFERROR(IF(OR(D351="-",ISBLANK(D351)),"",(K351-T351)/U351),"")</f>
        <v/>
      </c>
      <c r="X351">
        <f>IFERROR(IF(OR(E351="-",ISBLANK(E351)),"",(L351-T351)/U351),"")</f>
        <v/>
      </c>
      <c r="Y351">
        <f>IFERROR(IF(OR(F351="-",ISBLANK(F351)),"",(M351-T351)/U351),"")</f>
        <v/>
      </c>
      <c r="Z351">
        <f>IFERROR(IF(OR(G351="-",ISBLANK(G351)),"",(N351-T351)/U351),"")</f>
        <v/>
      </c>
      <c r="AA351">
        <f>IF(MAX(MAX(V351:Z351),ABS(MIN(V351:Z351)))=ABS(MIN(V351:Z351)),MIN(V351:Z351),MAX(V351:Z351))</f>
        <v/>
      </c>
      <c r="AB351">
        <f>IFERROR(V144+MATCH(AA351,V351:Z351,0)-1,"")</f>
        <v/>
      </c>
      <c r="AC351">
        <f>IF(AB351&lt;&gt;"",IF(S351=AB351,"Low",IF(AB351=Q351,"High","")),"")</f>
        <v/>
      </c>
      <c r="AE351">
        <f>IF(ISNUMBER(MATCH("N/A",J351:N351,0)),"",IFERROR((5 * SUMPRODUCT(J144:N144,J351:N351) - PRODUCT(SUM(J144:N144),SUM(J351:N351))) / ((5 * SUM((J144^2)+(K144^2)+(L144^2)+(M144^2)+(N144^2))) - SUM(J144:N144)^2),""))</f>
        <v/>
      </c>
      <c r="AF351">
        <f>IFERROR(CORREL(J144:N144,J351:N351),"")</f>
        <v/>
      </c>
      <c r="AZ351">
        <f>IF(Q351=S351,0,1)</f>
        <v/>
      </c>
      <c r="BA351">
        <f>IF(AZ351=1,IF(Q351="","",IF(Q351=N144,"Yes","No")),"")</f>
        <v/>
      </c>
      <c r="BB351">
        <f>IF(BA351="Yes",P351,"")</f>
        <v/>
      </c>
      <c r="BC351">
        <f>IF(AZ351=1,IF(S351="","",IF(S351=N144,"Yes","No")),"")</f>
        <v/>
      </c>
      <c r="BD351">
        <f>IF(BC351="Yes",R351,"")</f>
        <v/>
      </c>
      <c r="BE351">
        <f>IFERROR(IF(SIGN(AE351)=1,"Increasing",IF(SIGN(AE351)=-1,"Decreasing","")),"")</f>
        <v/>
      </c>
      <c r="BF351">
        <f>IF(OR(AND(BE351="Increasing",BA351="Yes"),AND(BE351="Decreasing",BC351="Yes")),"Yes","No")</f>
        <v/>
      </c>
      <c r="BG351">
        <f>IF(I351="pos_trend","Yes","No")</f>
        <v/>
      </c>
      <c r="BH351">
        <f>IF(AF351&lt;&gt;"",IF(ABS(AF351)&gt;0.8,"Yes","No"),"")</f>
        <v/>
      </c>
    </row>
    <row r="352" spans="1:60">
      <c r="I352">
        <f>IF(AND(K352&gt; J352, L352&gt; K352, M352&gt; L352, N352&gt; M352), "pos_trend", IF(AND(K352&lt; J352, L352&lt; K352, M352&lt; L352, N352&lt; M352), "neg_trend", "N/A"))</f>
        <v/>
      </c>
      <c r="J352">
        <f>IFERROR(IF(TRIM(C352)="-", "N/A", IF(RIGHT(C352,1)=")",IF(RIGHT(C352,2)="T)",-1000000000000*VALUE(MID(C352,2,LEN(C352)-3)),IF(RIGHT(C352,2)="M)",-1000000*VALUE(MID(C352,2,LEN(C352)-3)),IF(RIGHT(C352,2)="B)",-1000000000*VALUE(MID(C352,2,LEN(C352)-3)),IF(RIGHT(C352,2)="k)",-1000*VALUE(MID(C352,2,LEN(C352)-3)),VALUE(SUBSTITUTE(C352,",","")))))),IF(RIGHT(C352,1)="T",1000000000000*VALUE(LEFT(C352,LEN(C352)-1)),IF(RIGHT(C352,1)="M",1000000*VALUE(LEFT(C352,LEN(C352)-1)),IF(RIGHT(C352,1)="B",1000000000*VALUE(LEFT(C352,LEN(C352)-1)),IF(RIGHT(C352,1)="%",0.01*VALUE(LEFT(C352,LEN(C352)-1)),IF(RIGHT(C352,1)="k",1000*VALUE(LEFT(C352,LEN(C352)-1)),VALUE(SUBSTITUTE(C352,",",""))))))))),"N/A")</f>
        <v/>
      </c>
      <c r="K352">
        <f>IFERROR(IF(TRIM(D352)="-", "N/A", IF(RIGHT(D352,1)=")",IF(RIGHT(D352,2)="T)",-1000000000000*VALUE(MID(D352,2,LEN(D352)-3)),IF(RIGHT(D352,2)="M)",-1000000*VALUE(MID(D352,2,LEN(D352)-3)),IF(RIGHT(D352,2)="B)",-1000000000*VALUE(MID(D352,2,LEN(D352)-3)),IF(RIGHT(D352,2)="k)",-1000*VALUE(MID(D352,2,LEN(D352)-3)),VALUE(SUBSTITUTE(D352,",","")))))),IF(RIGHT(D352,1)="T",1000000000000*VALUE(LEFT(D352,LEN(D352)-1)),IF(RIGHT(D352,1)="M",1000000*VALUE(LEFT(D352,LEN(D352)-1)),IF(RIGHT(D352,1)="B",1000000000*VALUE(LEFT(D352,LEN(D352)-1)),IF(RIGHT(D352,1)="%",0.01*VALUE(LEFT(D352,LEN(D352)-1)),IF(RIGHT(D352,1)="k",1000*VALUE(LEFT(D352,LEN(D352)-1)),VALUE(SUBSTITUTE(D352,",",""))))))))),"N/A")</f>
        <v/>
      </c>
      <c r="L352">
        <f>IFERROR(IF(TRIM(E352)="-", "N/A", IF(RIGHT(E352,1)=")",IF(RIGHT(E352,2)="T)",-1000000000000*VALUE(MID(E352,2,LEN(E352)-3)),IF(RIGHT(E352,2)="M)",-1000000*VALUE(MID(E352,2,LEN(E352)-3)),IF(RIGHT(E352,2)="B)",-1000000000*VALUE(MID(E352,2,LEN(E352)-3)),IF(RIGHT(E352,2)="k)",-1000*VALUE(MID(E352,2,LEN(E352)-3)),VALUE(SUBSTITUTE(E352,",","")))))),IF(RIGHT(E352,1)="T",1000000000000*VALUE(LEFT(E352,LEN(E352)-1)),IF(RIGHT(E352,1)="M",1000000*VALUE(LEFT(E352,LEN(E352)-1)),IF(RIGHT(E352,1)="B",1000000000*VALUE(LEFT(E352,LEN(E352)-1)),IF(RIGHT(E352,1)="%",0.01*VALUE(LEFT(E352,LEN(E352)-1)),IF(RIGHT(E352,1)="k",1000*VALUE(LEFT(E352,LEN(E352)-1)),VALUE(SUBSTITUTE(E352,",",""))))))))),"N/A")</f>
        <v/>
      </c>
      <c r="M352">
        <f>IFERROR(IF(TRIM(F352)="-", "N/A", IF(RIGHT(F352,1)=")",IF(RIGHT(F352,2)="T)",-1000000000000*VALUE(MID(F352,2,LEN(F352)-3)),IF(RIGHT(F352,2)="M)",-1000000*VALUE(MID(F352,2,LEN(F352)-3)),IF(RIGHT(F352,2)="B)",-1000000000*VALUE(MID(F352,2,LEN(F352)-3)),IF(RIGHT(F352,2)="k)",-1000*VALUE(MID(F352,2,LEN(F352)-3)),VALUE(SUBSTITUTE(F352,",","")))))),IF(RIGHT(F352,1)="T",1000000000000*VALUE(LEFT(F352,LEN(F352)-1)),IF(RIGHT(F352,1)="M",1000000*VALUE(LEFT(F352,LEN(F352)-1)),IF(RIGHT(F352,1)="B",1000000000*VALUE(LEFT(F352,LEN(F352)-1)),IF(RIGHT(F352,1)="%",0.01*VALUE(LEFT(F352,LEN(F352)-1)),IF(RIGHT(F352,1)="k",1000*VALUE(LEFT(F352,LEN(F352)-1)),VALUE(SUBSTITUTE(F352,",",""))))))))),"N/A")</f>
        <v/>
      </c>
      <c r="N352">
        <f>IFERROR(IF(TRIM(G352)="-", "N/A", IF(RIGHT(G352,1)=")",IF(RIGHT(G352,2)="T)",-1000000000000*VALUE(MID(G352,2,LEN(G352)-3)),IF(RIGHT(G352,2)="M)",-1000000*VALUE(MID(G352,2,LEN(G352)-3)),IF(RIGHT(G352,2)="B)",-1000000000*VALUE(MID(G352,2,LEN(G352)-3)),IF(RIGHT(G352,2)="k)",-1000*VALUE(MID(G352,2,LEN(G352)-3)),VALUE(SUBSTITUTE(G352,",","")))))),IF(RIGHT(G352,1)="T",1000000000000*VALUE(LEFT(G352,LEN(G352)-1)),IF(RIGHT(G352,1)="M",1000000*VALUE(LEFT(G352,LEN(G352)-1)),IF(RIGHT(G352,1)="B",1000000000*VALUE(LEFT(G352,LEN(G352)-1)),IF(RIGHT(G352,1)="%",0.01*VALUE(LEFT(G352,LEN(G352)-1)),IF(RIGHT(G352,1)="k",1000*VALUE(LEFT(G352,LEN(G352)-1)),VALUE(SUBSTITUTE(G352,",",""))))))))),"N/A")</f>
        <v/>
      </c>
      <c r="P352">
        <f>MAX(J352:N352)</f>
        <v/>
      </c>
      <c r="Q352">
        <f>IFERROR(J144+MATCH(P352,J352:N352,0)-1,"")</f>
        <v/>
      </c>
      <c r="R352">
        <f>IF(Q352="","",MIN(J352:N352))</f>
        <v/>
      </c>
      <c r="S352">
        <f>IFERROR(J144+MATCH(R352,J352:N352,0)-1,"")</f>
        <v/>
      </c>
      <c r="T352">
        <f>IFERROR(AVERAGE(J352:N352),"")</f>
        <v/>
      </c>
      <c r="U352">
        <f>IFERROR(STDEV(J352:N352),"")</f>
        <v/>
      </c>
      <c r="V352">
        <f>IFERROR(IF(C352="-","",IF(ISBLANK(B352),"",IF(OR(ISNUMBER(FIND("Growth",B352)),ISNUMBER(FIND("Margin",B352))),"",(J352-T352)/U352))),"")</f>
        <v/>
      </c>
      <c r="W352">
        <f>IFERROR(IF(OR(D352="-",ISBLANK(D352)),"",(K352-T352)/U352),"")</f>
        <v/>
      </c>
      <c r="X352">
        <f>IFERROR(IF(OR(E352="-",ISBLANK(E352)),"",(L352-T352)/U352),"")</f>
        <v/>
      </c>
      <c r="Y352">
        <f>IFERROR(IF(OR(F352="-",ISBLANK(F352)),"",(M352-T352)/U352),"")</f>
        <v/>
      </c>
      <c r="Z352">
        <f>IFERROR(IF(OR(G352="-",ISBLANK(G352)),"",(N352-T352)/U352),"")</f>
        <v/>
      </c>
      <c r="AA352">
        <f>IF(MAX(MAX(V352:Z352),ABS(MIN(V352:Z352)))=ABS(MIN(V352:Z352)),MIN(V352:Z352),MAX(V352:Z352))</f>
        <v/>
      </c>
      <c r="AB352">
        <f>IFERROR(V144+MATCH(AA352,V352:Z352,0)-1,"")</f>
        <v/>
      </c>
      <c r="AC352">
        <f>IF(AB352&lt;&gt;"",IF(S352=AB352,"Low",IF(AB352=Q352,"High","")),"")</f>
        <v/>
      </c>
      <c r="AE352">
        <f>IF(ISNUMBER(MATCH("N/A",J352:N352,0)),"",IFERROR((5 * SUMPRODUCT(J144:N144,J352:N352) - PRODUCT(SUM(J144:N144),SUM(J352:N352))) / ((5 * SUM((J144^2)+(K144^2)+(L144^2)+(M144^2)+(N144^2))) - SUM(J144:N144)^2),""))</f>
        <v/>
      </c>
      <c r="AF352">
        <f>IFERROR(CORREL(J144:N144,J352:N352),"")</f>
        <v/>
      </c>
      <c r="AZ352">
        <f>IF(Q352=S352,0,1)</f>
        <v/>
      </c>
      <c r="BA352">
        <f>IF(AZ352=1,IF(Q352="","",IF(Q352=N144,"Yes","No")),"")</f>
        <v/>
      </c>
      <c r="BB352">
        <f>IF(BA352="Yes",P352,"")</f>
        <v/>
      </c>
      <c r="BC352">
        <f>IF(AZ352=1,IF(S352="","",IF(S352=N144,"Yes","No")),"")</f>
        <v/>
      </c>
      <c r="BD352">
        <f>IF(BC352="Yes",R352,"")</f>
        <v/>
      </c>
      <c r="BE352">
        <f>IFERROR(IF(SIGN(AE352)=1,"Increasing",IF(SIGN(AE352)=-1,"Decreasing","")),"")</f>
        <v/>
      </c>
      <c r="BF352">
        <f>IF(OR(AND(BE352="Increasing",BA352="Yes"),AND(BE352="Decreasing",BC352="Yes")),"Yes","No")</f>
        <v/>
      </c>
      <c r="BG352">
        <f>IF(I352="pos_trend","Yes","No")</f>
        <v/>
      </c>
      <c r="BH352">
        <f>IF(AF352&lt;&gt;"",IF(ABS(AF352)&gt;0.8,"Yes","No"),"")</f>
        <v/>
      </c>
    </row>
    <row r="353" spans="1:60">
      <c r="I353">
        <f>IF(AND(K353&gt; J353, L353&gt; K353, M353&gt; L353, N353&gt; M353), "pos_trend", IF(AND(K353&lt; J353, L353&lt; K353, M353&lt; L353, N353&lt; M353), "neg_trend", "N/A"))</f>
        <v/>
      </c>
      <c r="J353">
        <f>IFERROR(IF(TRIM(C353)="-", "N/A", IF(RIGHT(C353,1)=")",IF(RIGHT(C353,2)="T)",-1000000000000*VALUE(MID(C353,2,LEN(C353)-3)),IF(RIGHT(C353,2)="M)",-1000000*VALUE(MID(C353,2,LEN(C353)-3)),IF(RIGHT(C353,2)="B)",-1000000000*VALUE(MID(C353,2,LEN(C353)-3)),IF(RIGHT(C353,2)="k)",-1000*VALUE(MID(C353,2,LEN(C353)-3)),VALUE(SUBSTITUTE(C353,",","")))))),IF(RIGHT(C353,1)="T",1000000000000*VALUE(LEFT(C353,LEN(C353)-1)),IF(RIGHT(C353,1)="M",1000000*VALUE(LEFT(C353,LEN(C353)-1)),IF(RIGHT(C353,1)="B",1000000000*VALUE(LEFT(C353,LEN(C353)-1)),IF(RIGHT(C353,1)="%",0.01*VALUE(LEFT(C353,LEN(C353)-1)),IF(RIGHT(C353,1)="k",1000*VALUE(LEFT(C353,LEN(C353)-1)),VALUE(SUBSTITUTE(C353,",",""))))))))),"N/A")</f>
        <v/>
      </c>
      <c r="K353">
        <f>IFERROR(IF(TRIM(D353)="-", "N/A", IF(RIGHT(D353,1)=")",IF(RIGHT(D353,2)="T)",-1000000000000*VALUE(MID(D353,2,LEN(D353)-3)),IF(RIGHT(D353,2)="M)",-1000000*VALUE(MID(D353,2,LEN(D353)-3)),IF(RIGHT(D353,2)="B)",-1000000000*VALUE(MID(D353,2,LEN(D353)-3)),IF(RIGHT(D353,2)="k)",-1000*VALUE(MID(D353,2,LEN(D353)-3)),VALUE(SUBSTITUTE(D353,",","")))))),IF(RIGHT(D353,1)="T",1000000000000*VALUE(LEFT(D353,LEN(D353)-1)),IF(RIGHT(D353,1)="M",1000000*VALUE(LEFT(D353,LEN(D353)-1)),IF(RIGHT(D353,1)="B",1000000000*VALUE(LEFT(D353,LEN(D353)-1)),IF(RIGHT(D353,1)="%",0.01*VALUE(LEFT(D353,LEN(D353)-1)),IF(RIGHT(D353,1)="k",1000*VALUE(LEFT(D353,LEN(D353)-1)),VALUE(SUBSTITUTE(D353,",",""))))))))),"N/A")</f>
        <v/>
      </c>
      <c r="L353">
        <f>IFERROR(IF(TRIM(E353)="-", "N/A", IF(RIGHT(E353,1)=")",IF(RIGHT(E353,2)="T)",-1000000000000*VALUE(MID(E353,2,LEN(E353)-3)),IF(RIGHT(E353,2)="M)",-1000000*VALUE(MID(E353,2,LEN(E353)-3)),IF(RIGHT(E353,2)="B)",-1000000000*VALUE(MID(E353,2,LEN(E353)-3)),IF(RIGHT(E353,2)="k)",-1000*VALUE(MID(E353,2,LEN(E353)-3)),VALUE(SUBSTITUTE(E353,",","")))))),IF(RIGHT(E353,1)="T",1000000000000*VALUE(LEFT(E353,LEN(E353)-1)),IF(RIGHT(E353,1)="M",1000000*VALUE(LEFT(E353,LEN(E353)-1)),IF(RIGHT(E353,1)="B",1000000000*VALUE(LEFT(E353,LEN(E353)-1)),IF(RIGHT(E353,1)="%",0.01*VALUE(LEFT(E353,LEN(E353)-1)),IF(RIGHT(E353,1)="k",1000*VALUE(LEFT(E353,LEN(E353)-1)),VALUE(SUBSTITUTE(E353,",",""))))))))),"N/A")</f>
        <v/>
      </c>
      <c r="M353">
        <f>IFERROR(IF(TRIM(F353)="-", "N/A", IF(RIGHT(F353,1)=")",IF(RIGHT(F353,2)="T)",-1000000000000*VALUE(MID(F353,2,LEN(F353)-3)),IF(RIGHT(F353,2)="M)",-1000000*VALUE(MID(F353,2,LEN(F353)-3)),IF(RIGHT(F353,2)="B)",-1000000000*VALUE(MID(F353,2,LEN(F353)-3)),IF(RIGHT(F353,2)="k)",-1000*VALUE(MID(F353,2,LEN(F353)-3)),VALUE(SUBSTITUTE(F353,",","")))))),IF(RIGHT(F353,1)="T",1000000000000*VALUE(LEFT(F353,LEN(F353)-1)),IF(RIGHT(F353,1)="M",1000000*VALUE(LEFT(F353,LEN(F353)-1)),IF(RIGHT(F353,1)="B",1000000000*VALUE(LEFT(F353,LEN(F353)-1)),IF(RIGHT(F353,1)="%",0.01*VALUE(LEFT(F353,LEN(F353)-1)),IF(RIGHT(F353,1)="k",1000*VALUE(LEFT(F353,LEN(F353)-1)),VALUE(SUBSTITUTE(F353,",",""))))))))),"N/A")</f>
        <v/>
      </c>
      <c r="N353">
        <f>IFERROR(IF(TRIM(G353)="-", "N/A", IF(RIGHT(G353,1)=")",IF(RIGHT(G353,2)="T)",-1000000000000*VALUE(MID(G353,2,LEN(G353)-3)),IF(RIGHT(G353,2)="M)",-1000000*VALUE(MID(G353,2,LEN(G353)-3)),IF(RIGHT(G353,2)="B)",-1000000000*VALUE(MID(G353,2,LEN(G353)-3)),IF(RIGHT(G353,2)="k)",-1000*VALUE(MID(G353,2,LEN(G353)-3)),VALUE(SUBSTITUTE(G353,",","")))))),IF(RIGHT(G353,1)="T",1000000000000*VALUE(LEFT(G353,LEN(G353)-1)),IF(RIGHT(G353,1)="M",1000000*VALUE(LEFT(G353,LEN(G353)-1)),IF(RIGHT(G353,1)="B",1000000000*VALUE(LEFT(G353,LEN(G353)-1)),IF(RIGHT(G353,1)="%",0.01*VALUE(LEFT(G353,LEN(G353)-1)),IF(RIGHT(G353,1)="k",1000*VALUE(LEFT(G353,LEN(G353)-1)),VALUE(SUBSTITUTE(G353,",",""))))))))),"N/A")</f>
        <v/>
      </c>
      <c r="P353">
        <f>MAX(J353:N353)</f>
        <v/>
      </c>
      <c r="Q353">
        <f>IFERROR(J144+MATCH(P353,J353:N353,0)-1,"")</f>
        <v/>
      </c>
      <c r="R353">
        <f>IF(Q353="","",MIN(J353:N353))</f>
        <v/>
      </c>
      <c r="T353">
        <f>IFERROR(AVERAGE(J353:N353),"")</f>
        <v/>
      </c>
      <c r="U353">
        <f>IFERROR(STDEV(J353:N353),"")</f>
        <v/>
      </c>
      <c r="V353">
        <f>IFERROR(IF(C353="-","",IF(ISBLANK(B353),"",IF(OR(ISNUMBER(FIND("Growth",B353)),ISNUMBER(FIND("Margin",B353))),"",(J353-T353)/U353))),"")</f>
        <v/>
      </c>
      <c r="W353">
        <f>IFERROR(IF(OR(D353="-",ISBLANK(D353)),"",(K353-T353)/U353),"")</f>
        <v/>
      </c>
      <c r="X353">
        <f>IFERROR(IF(OR(E353="-",ISBLANK(E353)),"",(L353-T353)/U353),"")</f>
        <v/>
      </c>
      <c r="Y353">
        <f>IFERROR(IF(OR(F353="-",ISBLANK(F353)),"",(M353-T353)/U353),"")</f>
        <v/>
      </c>
      <c r="Z353">
        <f>IFERROR(IF(OR(G353="-",ISBLANK(G353)),"",(N353-T353)/U353),"")</f>
        <v/>
      </c>
      <c r="AA353">
        <f>IF(MAX(MAX(V353:Z353),ABS(MIN(V353:Z353)))=ABS(MIN(V353:Z353)),MIN(V353:Z353),MAX(V353:Z353))</f>
        <v/>
      </c>
      <c r="AB353">
        <f>IFERROR(V144+MATCH(AA353,V353:Z353,0)-1,"")</f>
        <v/>
      </c>
      <c r="AC353">
        <f>IF(S353=AB353,"Low",IF(AB353=Q353,"High",""))</f>
        <v/>
      </c>
    </row>
    <row r="354" spans="1:60">
      <c r="I354">
        <f>IF(AND(K354&gt; J354, L354&gt; K354, M354&gt; L354, N354&gt; M354), "pos_trend", IF(AND(K354&lt; J354, L354&lt; K354, M354&lt; L354, N354&lt; M354), "neg_trend", "N/A"))</f>
        <v/>
      </c>
      <c r="J354">
        <f>IFERROR(IF(TRIM(C354)="-", "N/A", IF(RIGHT(C354,1)=")",IF(RIGHT(C354,2)="T)",-1000000000000*VALUE(MID(C354,2,LEN(C354)-3)),IF(RIGHT(C354,2)="M)",-1000000*VALUE(MID(C354,2,LEN(C354)-3)),IF(RIGHT(C354,2)="B)",-1000000000*VALUE(MID(C354,2,LEN(C354)-3)),IF(RIGHT(C354,2)="k)",-1000*VALUE(MID(C354,2,LEN(C354)-3)),VALUE(SUBSTITUTE(C354,",","")))))),IF(RIGHT(C354,1)="T",1000000000000*VALUE(LEFT(C354,LEN(C354)-1)),IF(RIGHT(C354,1)="M",1000000*VALUE(LEFT(C354,LEN(C354)-1)),IF(RIGHT(C354,1)="B",1000000000*VALUE(LEFT(C354,LEN(C354)-1)),IF(RIGHT(C354,1)="%",0.01*VALUE(LEFT(C354,LEN(C354)-1)),IF(RIGHT(C354,1)="k",1000*VALUE(LEFT(C354,LEN(C354)-1)),VALUE(SUBSTITUTE(C354,",",""))))))))),"N/A")</f>
        <v/>
      </c>
      <c r="K354">
        <f>IFERROR(IF(TRIM(D354)="-", "N/A", IF(RIGHT(D354,1)=")",IF(RIGHT(D354,2)="T)",-1000000000000*VALUE(MID(D354,2,LEN(D354)-3)),IF(RIGHT(D354,2)="M)",-1000000*VALUE(MID(D354,2,LEN(D354)-3)),IF(RIGHT(D354,2)="B)",-1000000000*VALUE(MID(D354,2,LEN(D354)-3)),IF(RIGHT(D354,2)="k)",-1000*VALUE(MID(D354,2,LEN(D354)-3)),VALUE(SUBSTITUTE(D354,",","")))))),IF(RIGHT(D354,1)="T",1000000000000*VALUE(LEFT(D354,LEN(D354)-1)),IF(RIGHT(D354,1)="M",1000000*VALUE(LEFT(D354,LEN(D354)-1)),IF(RIGHT(D354,1)="B",1000000000*VALUE(LEFT(D354,LEN(D354)-1)),IF(RIGHT(D354,1)="%",0.01*VALUE(LEFT(D354,LEN(D354)-1)),IF(RIGHT(D354,1)="k",1000*VALUE(LEFT(D354,LEN(D354)-1)),VALUE(SUBSTITUTE(D354,",",""))))))))),"N/A")</f>
        <v/>
      </c>
      <c r="L354">
        <f>IFERROR(IF(TRIM(E354)="-", "N/A", IF(RIGHT(E354,1)=")",IF(RIGHT(E354,2)="T)",-1000000000000*VALUE(MID(E354,2,LEN(E354)-3)),IF(RIGHT(E354,2)="M)",-1000000*VALUE(MID(E354,2,LEN(E354)-3)),IF(RIGHT(E354,2)="B)",-1000000000*VALUE(MID(E354,2,LEN(E354)-3)),IF(RIGHT(E354,2)="k)",-1000*VALUE(MID(E354,2,LEN(E354)-3)),VALUE(SUBSTITUTE(E354,",","")))))),IF(RIGHT(E354,1)="T",1000000000000*VALUE(LEFT(E354,LEN(E354)-1)),IF(RIGHT(E354,1)="M",1000000*VALUE(LEFT(E354,LEN(E354)-1)),IF(RIGHT(E354,1)="B",1000000000*VALUE(LEFT(E354,LEN(E354)-1)),IF(RIGHT(E354,1)="%",0.01*VALUE(LEFT(E354,LEN(E354)-1)),IF(RIGHT(E354,1)="k",1000*VALUE(LEFT(E354,LEN(E354)-1)),VALUE(SUBSTITUTE(E354,",",""))))))))),"N/A")</f>
        <v/>
      </c>
      <c r="M354">
        <f>IFERROR(IF(TRIM(F354)="-", "N/A", IF(RIGHT(F354,1)=")",IF(RIGHT(F354,2)="T)",-1000000000000*VALUE(MID(F354,2,LEN(F354)-3)),IF(RIGHT(F354,2)="M)",-1000000*VALUE(MID(F354,2,LEN(F354)-3)),IF(RIGHT(F354,2)="B)",-1000000000*VALUE(MID(F354,2,LEN(F354)-3)),IF(RIGHT(F354,2)="k)",-1000*VALUE(MID(F354,2,LEN(F354)-3)),VALUE(SUBSTITUTE(F354,",","")))))),IF(RIGHT(F354,1)="T",1000000000000*VALUE(LEFT(F354,LEN(F354)-1)),IF(RIGHT(F354,1)="M",1000000*VALUE(LEFT(F354,LEN(F354)-1)),IF(RIGHT(F354,1)="B",1000000000*VALUE(LEFT(F354,LEN(F354)-1)),IF(RIGHT(F354,1)="%",0.01*VALUE(LEFT(F354,LEN(F354)-1)),IF(RIGHT(F354,1)="k",1000*VALUE(LEFT(F354,LEN(F354)-1)),VALUE(SUBSTITUTE(F354,",",""))))))))),"N/A")</f>
        <v/>
      </c>
      <c r="N354">
        <f>IFERROR(IF(TRIM(G354)="-", "N/A", IF(RIGHT(G354,1)=")",IF(RIGHT(G354,2)="T)",-1000000000000*VALUE(MID(G354,2,LEN(G354)-3)),IF(RIGHT(G354,2)="M)",-1000000*VALUE(MID(G354,2,LEN(G354)-3)),IF(RIGHT(G354,2)="B)",-1000000000*VALUE(MID(G354,2,LEN(G354)-3)),IF(RIGHT(G354,2)="k)",-1000*VALUE(MID(G354,2,LEN(G354)-3)),VALUE(SUBSTITUTE(G354,",","")))))),IF(RIGHT(G354,1)="T",1000000000000*VALUE(LEFT(G354,LEN(G354)-1)),IF(RIGHT(G354,1)="M",1000000*VALUE(LEFT(G354,LEN(G354)-1)),IF(RIGHT(G354,1)="B",1000000000*VALUE(LEFT(G354,LEN(G354)-1)),IF(RIGHT(G354,1)="%",0.01*VALUE(LEFT(G354,LEN(G354)-1)),IF(RIGHT(G354,1)="k",1000*VALUE(LEFT(G354,LEN(G354)-1)),VALUE(SUBSTITUTE(G354,",",""))))))))),"N/A")</f>
        <v/>
      </c>
      <c r="V354">
        <f>MAX(V145:V353)</f>
        <v/>
      </c>
      <c r="W354">
        <f>MAX(W145:W353)</f>
        <v/>
      </c>
      <c r="X354">
        <f>MAX(X145:X353)</f>
        <v/>
      </c>
      <c r="Y354">
        <f>MAX(Y145:Y353)</f>
        <v/>
      </c>
      <c r="Z354">
        <f>MAX(Z145:Z353)</f>
        <v/>
      </c>
    </row>
    <row r="355" spans="1:60">
      <c r="I355">
        <f>IF(AND(K355&gt; J355, L355&gt; K355, M355&gt; L355, N355&gt; M355), "pos_trend", IF(AND(K355&lt; J355, L355&lt; K355, M355&lt; L355, N355&lt; M355), "neg_trend", "N/A"))</f>
        <v/>
      </c>
      <c r="J355">
        <f>IFERROR(IF(TRIM(C355)="-", "N/A", IF(RIGHT(C355,1)=")",IF(RIGHT(C355,2)="T)",-1000000000000*VALUE(MID(C355,2,LEN(C355)-3)),IF(RIGHT(C355,2)="M)",-1000000*VALUE(MID(C355,2,LEN(C355)-3)),IF(RIGHT(C355,2)="B)",-1000000000*VALUE(MID(C355,2,LEN(C355)-3)),IF(RIGHT(C355,2)="k)",-1000*VALUE(MID(C355,2,LEN(C355)-3)),VALUE(SUBSTITUTE(C355,",","")))))),IF(RIGHT(C355,1)="T",1000000000000*VALUE(LEFT(C355,LEN(C355)-1)),IF(RIGHT(C355,1)="M",1000000*VALUE(LEFT(C355,LEN(C355)-1)),IF(RIGHT(C355,1)="B",1000000000*VALUE(LEFT(C355,LEN(C355)-1)),IF(RIGHT(C355,1)="%",0.01*VALUE(LEFT(C355,LEN(C355)-1)),IF(RIGHT(C355,1)="k",1000*VALUE(LEFT(C355,LEN(C355)-1)),VALUE(SUBSTITUTE(C355,",",""))))))))),"N/A")</f>
        <v/>
      </c>
      <c r="K355">
        <f>IFERROR(IF(TRIM(D355)="-", "N/A", IF(RIGHT(D355,1)=")",IF(RIGHT(D355,2)="T)",-1000000000000*VALUE(MID(D355,2,LEN(D355)-3)),IF(RIGHT(D355,2)="M)",-1000000*VALUE(MID(D355,2,LEN(D355)-3)),IF(RIGHT(D355,2)="B)",-1000000000*VALUE(MID(D355,2,LEN(D355)-3)),IF(RIGHT(D355,2)="k)",-1000*VALUE(MID(D355,2,LEN(D355)-3)),VALUE(SUBSTITUTE(D355,",","")))))),IF(RIGHT(D355,1)="T",1000000000000*VALUE(LEFT(D355,LEN(D355)-1)),IF(RIGHT(D355,1)="M",1000000*VALUE(LEFT(D355,LEN(D355)-1)),IF(RIGHT(D355,1)="B",1000000000*VALUE(LEFT(D355,LEN(D355)-1)),IF(RIGHT(D355,1)="%",0.01*VALUE(LEFT(D355,LEN(D355)-1)),IF(RIGHT(D355,1)="k",1000*VALUE(LEFT(D355,LEN(D355)-1)),VALUE(SUBSTITUTE(D355,",",""))))))))),"N/A")</f>
        <v/>
      </c>
      <c r="L355">
        <f>IFERROR(IF(TRIM(E355)="-", "N/A", IF(RIGHT(E355,1)=")",IF(RIGHT(E355,2)="T)",-1000000000000*VALUE(MID(E355,2,LEN(E355)-3)),IF(RIGHT(E355,2)="M)",-1000000*VALUE(MID(E355,2,LEN(E355)-3)),IF(RIGHT(E355,2)="B)",-1000000000*VALUE(MID(E355,2,LEN(E355)-3)),IF(RIGHT(E355,2)="k)",-1000*VALUE(MID(E355,2,LEN(E355)-3)),VALUE(SUBSTITUTE(E355,",","")))))),IF(RIGHT(E355,1)="T",1000000000000*VALUE(LEFT(E355,LEN(E355)-1)),IF(RIGHT(E355,1)="M",1000000*VALUE(LEFT(E355,LEN(E355)-1)),IF(RIGHT(E355,1)="B",1000000000*VALUE(LEFT(E355,LEN(E355)-1)),IF(RIGHT(E355,1)="%",0.01*VALUE(LEFT(E355,LEN(E355)-1)),IF(RIGHT(E355,1)="k",1000*VALUE(LEFT(E355,LEN(E355)-1)),VALUE(SUBSTITUTE(E355,",",""))))))))),"N/A")</f>
        <v/>
      </c>
      <c r="M355">
        <f>IFERROR(IF(TRIM(F355)="-", "N/A", IF(RIGHT(F355,1)=")",IF(RIGHT(F355,2)="T)",-1000000000000*VALUE(MID(F355,2,LEN(F355)-3)),IF(RIGHT(F355,2)="M)",-1000000*VALUE(MID(F355,2,LEN(F355)-3)),IF(RIGHT(F355,2)="B)",-1000000000*VALUE(MID(F355,2,LEN(F355)-3)),IF(RIGHT(F355,2)="k)",-1000*VALUE(MID(F355,2,LEN(F355)-3)),VALUE(SUBSTITUTE(F355,",","")))))),IF(RIGHT(F355,1)="T",1000000000000*VALUE(LEFT(F355,LEN(F355)-1)),IF(RIGHT(F355,1)="M",1000000*VALUE(LEFT(F355,LEN(F355)-1)),IF(RIGHT(F355,1)="B",1000000000*VALUE(LEFT(F355,LEN(F355)-1)),IF(RIGHT(F355,1)="%",0.01*VALUE(LEFT(F355,LEN(F355)-1)),IF(RIGHT(F355,1)="k",1000*VALUE(LEFT(F355,LEN(F355)-1)),VALUE(SUBSTITUTE(F355,",",""))))))))),"N/A")</f>
        <v/>
      </c>
      <c r="N355">
        <f>IFERROR(IF(TRIM(G355)="-", "N/A", IF(RIGHT(G355,1)=")",IF(RIGHT(G355,2)="T)",-1000000000000*VALUE(MID(G355,2,LEN(G355)-3)),IF(RIGHT(G355,2)="M)",-1000000*VALUE(MID(G355,2,LEN(G355)-3)),IF(RIGHT(G355,2)="B)",-1000000000*VALUE(MID(G355,2,LEN(G355)-3)),IF(RIGHT(G355,2)="k)",-1000*VALUE(MID(G355,2,LEN(G355)-3)),VALUE(SUBSTITUTE(G355,",","")))))),IF(RIGHT(G355,1)="T",1000000000000*VALUE(LEFT(G355,LEN(G355)-1)),IF(RIGHT(G355,1)="M",1000000*VALUE(LEFT(G355,LEN(G355)-1)),IF(RIGHT(G355,1)="B",1000000000*VALUE(LEFT(G355,LEN(G355)-1)),IF(RIGHT(G355,1)="%",0.01*VALUE(LEFT(G355,LEN(G355)-1)),IF(RIGHT(G355,1)="k",1000*VALUE(LEFT(G355,LEN(G355)-1)),VALUE(SUBSTITUTE(G355,",",""))))))))),"N/A")</f>
        <v/>
      </c>
      <c r="V355">
        <f>MIN(V145:V353)</f>
        <v/>
      </c>
      <c r="W355">
        <f>MIN(W145:W353)</f>
        <v/>
      </c>
      <c r="X355">
        <f>MIN(X145:X353)</f>
        <v/>
      </c>
      <c r="Y355">
        <f>MIN(Y145:Y353)</f>
        <v/>
      </c>
      <c r="Z355">
        <f>MIN(Z145:Z353)</f>
        <v/>
      </c>
    </row>
    <row r="356" spans="1:60">
      <c r="I356">
        <f>IF(AND(K356&gt; J356, L356&gt; K356, M356&gt; L356, N356&gt; M356), "pos_trend", IF(AND(K356&lt; J356, L356&lt; K356, M356&lt; L356, N356&lt; M356), "neg_trend", "N/A"))</f>
        <v/>
      </c>
      <c r="J356">
        <f>IFERROR(IF(TRIM(C356)="-", "N/A", IF(RIGHT(C356,1)=")",IF(RIGHT(C356,2)="T)",-1000000000000*VALUE(MID(C356,2,LEN(C356)-3)),IF(RIGHT(C356,2)="M)",-1000000*VALUE(MID(C356,2,LEN(C356)-3)),IF(RIGHT(C356,2)="B)",-1000000000*VALUE(MID(C356,2,LEN(C356)-3)),IF(RIGHT(C356,2)="k)",-1000*VALUE(MID(C356,2,LEN(C356)-3)),VALUE(SUBSTITUTE(C356,",","")))))),IF(RIGHT(C356,1)="T",1000000000000*VALUE(LEFT(C356,LEN(C356)-1)),IF(RIGHT(C356,1)="M",1000000*VALUE(LEFT(C356,LEN(C356)-1)),IF(RIGHT(C356,1)="B",1000000000*VALUE(LEFT(C356,LEN(C356)-1)),IF(RIGHT(C356,1)="%",0.01*VALUE(LEFT(C356,LEN(C356)-1)),IF(RIGHT(C356,1)="k",1000*VALUE(LEFT(C356,LEN(C356)-1)),VALUE(SUBSTITUTE(C356,",",""))))))))),"N/A")</f>
        <v/>
      </c>
      <c r="K356">
        <f>IFERROR(IF(TRIM(D356)="-", "N/A", IF(RIGHT(D356,1)=")",IF(RIGHT(D356,2)="T)",-1000000000000*VALUE(MID(D356,2,LEN(D356)-3)),IF(RIGHT(D356,2)="M)",-1000000*VALUE(MID(D356,2,LEN(D356)-3)),IF(RIGHT(D356,2)="B)",-1000000000*VALUE(MID(D356,2,LEN(D356)-3)),IF(RIGHT(D356,2)="k)",-1000*VALUE(MID(D356,2,LEN(D356)-3)),VALUE(SUBSTITUTE(D356,",","")))))),IF(RIGHT(D356,1)="T",1000000000000*VALUE(LEFT(D356,LEN(D356)-1)),IF(RIGHT(D356,1)="M",1000000*VALUE(LEFT(D356,LEN(D356)-1)),IF(RIGHT(D356,1)="B",1000000000*VALUE(LEFT(D356,LEN(D356)-1)),IF(RIGHT(D356,1)="%",0.01*VALUE(LEFT(D356,LEN(D356)-1)),IF(RIGHT(D356,1)="k",1000*VALUE(LEFT(D356,LEN(D356)-1)),VALUE(SUBSTITUTE(D356,",",""))))))))),"N/A")</f>
        <v/>
      </c>
      <c r="L356">
        <f>IFERROR(IF(TRIM(E356)="-", "N/A", IF(RIGHT(E356,1)=")",IF(RIGHT(E356,2)="T)",-1000000000000*VALUE(MID(E356,2,LEN(E356)-3)),IF(RIGHT(E356,2)="M)",-1000000*VALUE(MID(E356,2,LEN(E356)-3)),IF(RIGHT(E356,2)="B)",-1000000000*VALUE(MID(E356,2,LEN(E356)-3)),IF(RIGHT(E356,2)="k)",-1000*VALUE(MID(E356,2,LEN(E356)-3)),VALUE(SUBSTITUTE(E356,",","")))))),IF(RIGHT(E356,1)="T",1000000000000*VALUE(LEFT(E356,LEN(E356)-1)),IF(RIGHT(E356,1)="M",1000000*VALUE(LEFT(E356,LEN(E356)-1)),IF(RIGHT(E356,1)="B",1000000000*VALUE(LEFT(E356,LEN(E356)-1)),IF(RIGHT(E356,1)="%",0.01*VALUE(LEFT(E356,LEN(E356)-1)),IF(RIGHT(E356,1)="k",1000*VALUE(LEFT(E356,LEN(E356)-1)),VALUE(SUBSTITUTE(E356,",",""))))))))),"N/A")</f>
        <v/>
      </c>
      <c r="M356">
        <f>IFERROR(IF(TRIM(F356)="-", "N/A", IF(RIGHT(F356,1)=")",IF(RIGHT(F356,2)="T)",-1000000000000*VALUE(MID(F356,2,LEN(F356)-3)),IF(RIGHT(F356,2)="M)",-1000000*VALUE(MID(F356,2,LEN(F356)-3)),IF(RIGHT(F356,2)="B)",-1000000000*VALUE(MID(F356,2,LEN(F356)-3)),IF(RIGHT(F356,2)="k)",-1000*VALUE(MID(F356,2,LEN(F356)-3)),VALUE(SUBSTITUTE(F356,",","")))))),IF(RIGHT(F356,1)="T",1000000000000*VALUE(LEFT(F356,LEN(F356)-1)),IF(RIGHT(F356,1)="M",1000000*VALUE(LEFT(F356,LEN(F356)-1)),IF(RIGHT(F356,1)="B",1000000000*VALUE(LEFT(F356,LEN(F356)-1)),IF(RIGHT(F356,1)="%",0.01*VALUE(LEFT(F356,LEN(F356)-1)),IF(RIGHT(F356,1)="k",1000*VALUE(LEFT(F356,LEN(F356)-1)),VALUE(SUBSTITUTE(F356,",",""))))))))),"N/A")</f>
        <v/>
      </c>
      <c r="N356">
        <f>IFERROR(IF(TRIM(G356)="-", "N/A", IF(RIGHT(G356,1)=")",IF(RIGHT(G356,2)="T)",-1000000000000*VALUE(MID(G356,2,LEN(G356)-3)),IF(RIGHT(G356,2)="M)",-1000000*VALUE(MID(G356,2,LEN(G356)-3)),IF(RIGHT(G356,2)="B)",-1000000000*VALUE(MID(G356,2,LEN(G356)-3)),IF(RIGHT(G356,2)="k)",-1000*VALUE(MID(G356,2,LEN(G356)-3)),VALUE(SUBSTITUTE(G356,",","")))))),IF(RIGHT(G356,1)="T",1000000000000*VALUE(LEFT(G356,LEN(G356)-1)),IF(RIGHT(G356,1)="M",1000000*VALUE(LEFT(G356,LEN(G356)-1)),IF(RIGHT(G356,1)="B",1000000000*VALUE(LEFT(G356,LEN(G356)-1)),IF(RIGHT(G356,1)="%",0.01*VALUE(LEFT(G356,LEN(G356)-1)),IF(RIGHT(G356,1)="k",1000*VALUE(LEFT(G356,LEN(G356)-1)),VALUE(SUBSTITUTE(G356,",",""))))))))),"N/A")</f>
        <v/>
      </c>
      <c r="V356">
        <f>COUNTIF(V145:V353,"&gt;1.5")</f>
        <v/>
      </c>
      <c r="W356">
        <f>COUNTIF(W145:W353,"&gt;1.5")</f>
        <v/>
      </c>
      <c r="X356">
        <f>COUNTIF(X145:X353,"&gt;1.5")</f>
        <v/>
      </c>
      <c r="Y356">
        <f>COUNTIF(Y145:Y353,"&gt;1.5")</f>
        <v/>
      </c>
      <c r="Z356">
        <f>COUNTIF(Z145:Z353,"&gt;1.5")</f>
        <v/>
      </c>
    </row>
    <row r="357" spans="1:60">
      <c r="I357">
        <f>IF(AND(K357&gt; J357, L357&gt; K357, M357&gt; L357, N357&gt; M357), "pos_trend", IF(AND(K357&lt; J357, L357&lt; K357, M357&lt; L357, N357&lt; M357), "neg_trend", "N/A"))</f>
        <v/>
      </c>
      <c r="J357">
        <f>IFERROR(IF(TRIM(C357)="-", "N/A", IF(RIGHT(C357,1)=")",IF(RIGHT(C357,2)="T)",-1000000000000*VALUE(MID(C357,2,LEN(C357)-3)),IF(RIGHT(C357,2)="M)",-1000000*VALUE(MID(C357,2,LEN(C357)-3)),IF(RIGHT(C357,2)="B)",-1000000000*VALUE(MID(C357,2,LEN(C357)-3)),IF(RIGHT(C357,2)="k)",-1000*VALUE(MID(C357,2,LEN(C357)-3)),VALUE(SUBSTITUTE(C357,",","")))))),IF(RIGHT(C357,1)="T",1000000000000*VALUE(LEFT(C357,LEN(C357)-1)),IF(RIGHT(C357,1)="M",1000000*VALUE(LEFT(C357,LEN(C357)-1)),IF(RIGHT(C357,1)="B",1000000000*VALUE(LEFT(C357,LEN(C357)-1)),IF(RIGHT(C357,1)="%",0.01*VALUE(LEFT(C357,LEN(C357)-1)),IF(RIGHT(C357,1)="k",1000*VALUE(LEFT(C357,LEN(C357)-1)),VALUE(SUBSTITUTE(C357,",",""))))))))),"N/A")</f>
        <v/>
      </c>
      <c r="K357">
        <f>IFERROR(IF(TRIM(D357)="-", "N/A", IF(RIGHT(D357,1)=")",IF(RIGHT(D357,2)="T)",-1000000000000*VALUE(MID(D357,2,LEN(D357)-3)),IF(RIGHT(D357,2)="M)",-1000000*VALUE(MID(D357,2,LEN(D357)-3)),IF(RIGHT(D357,2)="B)",-1000000000*VALUE(MID(D357,2,LEN(D357)-3)),IF(RIGHT(D357,2)="k)",-1000*VALUE(MID(D357,2,LEN(D357)-3)),VALUE(SUBSTITUTE(D357,",","")))))),IF(RIGHT(D357,1)="T",1000000000000*VALUE(LEFT(D357,LEN(D357)-1)),IF(RIGHT(D357,1)="M",1000000*VALUE(LEFT(D357,LEN(D357)-1)),IF(RIGHT(D357,1)="B",1000000000*VALUE(LEFT(D357,LEN(D357)-1)),IF(RIGHT(D357,1)="%",0.01*VALUE(LEFT(D357,LEN(D357)-1)),IF(RIGHT(D357,1)="k",1000*VALUE(LEFT(D357,LEN(D357)-1)),VALUE(SUBSTITUTE(D357,",",""))))))))),"N/A")</f>
        <v/>
      </c>
      <c r="L357">
        <f>IFERROR(IF(TRIM(E357)="-", "N/A", IF(RIGHT(E357,1)=")",IF(RIGHT(E357,2)="T)",-1000000000000*VALUE(MID(E357,2,LEN(E357)-3)),IF(RIGHT(E357,2)="M)",-1000000*VALUE(MID(E357,2,LEN(E357)-3)),IF(RIGHT(E357,2)="B)",-1000000000*VALUE(MID(E357,2,LEN(E357)-3)),IF(RIGHT(E357,2)="k)",-1000*VALUE(MID(E357,2,LEN(E357)-3)),VALUE(SUBSTITUTE(E357,",","")))))),IF(RIGHT(E357,1)="T",1000000000000*VALUE(LEFT(E357,LEN(E357)-1)),IF(RIGHT(E357,1)="M",1000000*VALUE(LEFT(E357,LEN(E357)-1)),IF(RIGHT(E357,1)="B",1000000000*VALUE(LEFT(E357,LEN(E357)-1)),IF(RIGHT(E357,1)="%",0.01*VALUE(LEFT(E357,LEN(E357)-1)),IF(RIGHT(E357,1)="k",1000*VALUE(LEFT(E357,LEN(E357)-1)),VALUE(SUBSTITUTE(E357,",",""))))))))),"N/A")</f>
        <v/>
      </c>
      <c r="M357">
        <f>IFERROR(IF(TRIM(F357)="-", "N/A", IF(RIGHT(F357,1)=")",IF(RIGHT(F357,2)="T)",-1000000000000*VALUE(MID(F357,2,LEN(F357)-3)),IF(RIGHT(F357,2)="M)",-1000000*VALUE(MID(F357,2,LEN(F357)-3)),IF(RIGHT(F357,2)="B)",-1000000000*VALUE(MID(F357,2,LEN(F357)-3)),IF(RIGHT(F357,2)="k)",-1000*VALUE(MID(F357,2,LEN(F357)-3)),VALUE(SUBSTITUTE(F357,",","")))))),IF(RIGHT(F357,1)="T",1000000000000*VALUE(LEFT(F357,LEN(F357)-1)),IF(RIGHT(F357,1)="M",1000000*VALUE(LEFT(F357,LEN(F357)-1)),IF(RIGHT(F357,1)="B",1000000000*VALUE(LEFT(F357,LEN(F357)-1)),IF(RIGHT(F357,1)="%",0.01*VALUE(LEFT(F357,LEN(F357)-1)),IF(RIGHT(F357,1)="k",1000*VALUE(LEFT(F357,LEN(F357)-1)),VALUE(SUBSTITUTE(F357,",",""))))))))),"N/A")</f>
        <v/>
      </c>
      <c r="N357">
        <f>IFERROR(IF(TRIM(G357)="-", "N/A", IF(RIGHT(G357,1)=")",IF(RIGHT(G357,2)="T)",-1000000000000*VALUE(MID(G357,2,LEN(G357)-3)),IF(RIGHT(G357,2)="M)",-1000000*VALUE(MID(G357,2,LEN(G357)-3)),IF(RIGHT(G357,2)="B)",-1000000000*VALUE(MID(G357,2,LEN(G357)-3)),IF(RIGHT(G357,2)="k)",-1000*VALUE(MID(G357,2,LEN(G357)-3)),VALUE(SUBSTITUTE(G357,",","")))))),IF(RIGHT(G357,1)="T",1000000000000*VALUE(LEFT(G357,LEN(G357)-1)),IF(RIGHT(G357,1)="M",1000000*VALUE(LEFT(G357,LEN(G357)-1)),IF(RIGHT(G357,1)="B",1000000000*VALUE(LEFT(G357,LEN(G357)-1)),IF(RIGHT(G357,1)="%",0.01*VALUE(LEFT(G357,LEN(G357)-1)),IF(RIGHT(G357,1)="k",1000*VALUE(LEFT(G357,LEN(G357)-1)),VALUE(SUBSTITUTE(G357,",",""))))))))),"N/A")</f>
        <v/>
      </c>
      <c r="V357">
        <f>COUNTIF(V145:V353,"&lt;-1.5")</f>
        <v/>
      </c>
      <c r="W357">
        <f>COUNTIF(W145:W353,"&lt;-1.5")</f>
        <v/>
      </c>
      <c r="X357">
        <f>COUNTIF(X145:X353,"&lt;-1.5")</f>
        <v/>
      </c>
      <c r="Y357">
        <f>COUNTIF(Y145:Y353,"&lt;-1.5")</f>
        <v/>
      </c>
      <c r="Z357">
        <f>COUNTIF(Z145:Z353,"&lt;-1.5")</f>
        <v/>
      </c>
    </row>
    <row r="358" spans="1:60">
      <c r="I358">
        <f>IF(AND(K358&gt; J358, L358&gt; K358, M358&gt; L358, N358&gt; M358), "pos_trend", IF(AND(K358&lt; J358, L358&lt; K358, M358&lt; L358, N358&lt; M358), "neg_trend", "N/A"))</f>
        <v/>
      </c>
      <c r="J358">
        <f>IFERROR(IF(TRIM(C358)="-", "N/A", IF(RIGHT(C358,1)=")",IF(RIGHT(C358,2)="T)",-1000000000000*VALUE(MID(C358,2,LEN(C358)-3)),IF(RIGHT(C358,2)="M)",-1000000*VALUE(MID(C358,2,LEN(C358)-3)),IF(RIGHT(C358,2)="B)",-1000000000*VALUE(MID(C358,2,LEN(C358)-3)),IF(RIGHT(C358,2)="k)",-1000*VALUE(MID(C358,2,LEN(C358)-3)),VALUE(SUBSTITUTE(C358,",","")))))),IF(RIGHT(C358,1)="T",1000000000000*VALUE(LEFT(C358,LEN(C358)-1)),IF(RIGHT(C358,1)="M",1000000*VALUE(LEFT(C358,LEN(C358)-1)),IF(RIGHT(C358,1)="B",1000000000*VALUE(LEFT(C358,LEN(C358)-1)),IF(RIGHT(C358,1)="%",0.01*VALUE(LEFT(C358,LEN(C358)-1)),IF(RIGHT(C358,1)="k",1000*VALUE(LEFT(C358,LEN(C358)-1)),VALUE(SUBSTITUTE(C358,",",""))))))))),"N/A")</f>
        <v/>
      </c>
      <c r="K358">
        <f>IFERROR(IF(TRIM(D358)="-", "N/A", IF(RIGHT(D358,1)=")",IF(RIGHT(D358,2)="T)",-1000000000000*VALUE(MID(D358,2,LEN(D358)-3)),IF(RIGHT(D358,2)="M)",-1000000*VALUE(MID(D358,2,LEN(D358)-3)),IF(RIGHT(D358,2)="B)",-1000000000*VALUE(MID(D358,2,LEN(D358)-3)),IF(RIGHT(D358,2)="k)",-1000*VALUE(MID(D358,2,LEN(D358)-3)),VALUE(SUBSTITUTE(D358,",","")))))),IF(RIGHT(D358,1)="T",1000000000000*VALUE(LEFT(D358,LEN(D358)-1)),IF(RIGHT(D358,1)="M",1000000*VALUE(LEFT(D358,LEN(D358)-1)),IF(RIGHT(D358,1)="B",1000000000*VALUE(LEFT(D358,LEN(D358)-1)),IF(RIGHT(D358,1)="%",0.01*VALUE(LEFT(D358,LEN(D358)-1)),IF(RIGHT(D358,1)="k",1000*VALUE(LEFT(D358,LEN(D358)-1)),VALUE(SUBSTITUTE(D358,",",""))))))))),"N/A")</f>
        <v/>
      </c>
      <c r="L358">
        <f>IFERROR(IF(TRIM(E358)="-", "N/A", IF(RIGHT(E358,1)=")",IF(RIGHT(E358,2)="T)",-1000000000000*VALUE(MID(E358,2,LEN(E358)-3)),IF(RIGHT(E358,2)="M)",-1000000*VALUE(MID(E358,2,LEN(E358)-3)),IF(RIGHT(E358,2)="B)",-1000000000*VALUE(MID(E358,2,LEN(E358)-3)),IF(RIGHT(E358,2)="k)",-1000*VALUE(MID(E358,2,LEN(E358)-3)),VALUE(SUBSTITUTE(E358,",","")))))),IF(RIGHT(E358,1)="T",1000000000000*VALUE(LEFT(E358,LEN(E358)-1)),IF(RIGHT(E358,1)="M",1000000*VALUE(LEFT(E358,LEN(E358)-1)),IF(RIGHT(E358,1)="B",1000000000*VALUE(LEFT(E358,LEN(E358)-1)),IF(RIGHT(E358,1)="%",0.01*VALUE(LEFT(E358,LEN(E358)-1)),IF(RIGHT(E358,1)="k",1000*VALUE(LEFT(E358,LEN(E358)-1)),VALUE(SUBSTITUTE(E358,",",""))))))))),"N/A")</f>
        <v/>
      </c>
      <c r="M358">
        <f>IFERROR(IF(TRIM(F358)="-", "N/A", IF(RIGHT(F358,1)=")",IF(RIGHT(F358,2)="T)",-1000000000000*VALUE(MID(F358,2,LEN(F358)-3)),IF(RIGHT(F358,2)="M)",-1000000*VALUE(MID(F358,2,LEN(F358)-3)),IF(RIGHT(F358,2)="B)",-1000000000*VALUE(MID(F358,2,LEN(F358)-3)),IF(RIGHT(F358,2)="k)",-1000*VALUE(MID(F358,2,LEN(F358)-3)),VALUE(SUBSTITUTE(F358,",","")))))),IF(RIGHT(F358,1)="T",1000000000000*VALUE(LEFT(F358,LEN(F358)-1)),IF(RIGHT(F358,1)="M",1000000*VALUE(LEFT(F358,LEN(F358)-1)),IF(RIGHT(F358,1)="B",1000000000*VALUE(LEFT(F358,LEN(F358)-1)),IF(RIGHT(F358,1)="%",0.01*VALUE(LEFT(F358,LEN(F358)-1)),IF(RIGHT(F358,1)="k",1000*VALUE(LEFT(F358,LEN(F358)-1)),VALUE(SUBSTITUTE(F358,",",""))))))))),"N/A")</f>
        <v/>
      </c>
      <c r="N358">
        <f>IFERROR(IF(TRIM(G358)="-", "N/A", IF(RIGHT(G358,1)=")",IF(RIGHT(G358,2)="T)",-1000000000000*VALUE(MID(G358,2,LEN(G358)-3)),IF(RIGHT(G358,2)="M)",-1000000*VALUE(MID(G358,2,LEN(G358)-3)),IF(RIGHT(G358,2)="B)",-1000000000*VALUE(MID(G358,2,LEN(G358)-3)),IF(RIGHT(G358,2)="k)",-1000*VALUE(MID(G358,2,LEN(G358)-3)),VALUE(SUBSTITUTE(G358,",","")))))),IF(RIGHT(G358,1)="T",1000000000000*VALUE(LEFT(G358,LEN(G358)-1)),IF(RIGHT(G358,1)="M",1000000*VALUE(LEFT(G358,LEN(G358)-1)),IF(RIGHT(G358,1)="B",1000000000*VALUE(LEFT(G358,LEN(G358)-1)),IF(RIGHT(G358,1)="%",0.01*VALUE(LEFT(G358,LEN(G358)-1)),IF(RIGHT(G358,1)="k",1000*VALUE(LEFT(G358,LEN(G358)-1)),VALUE(SUBSTITUTE(G358,",",""))))))))),"N/A")</f>
        <v/>
      </c>
      <c r="V358">
        <f>SUM(V356:V357)</f>
        <v/>
      </c>
      <c r="W358">
        <f>SUM(W356:W357)</f>
        <v/>
      </c>
      <c r="X358">
        <f>SUM(X356:X357)</f>
        <v/>
      </c>
      <c r="Y358">
        <f>SUM(Y356:Y357)</f>
        <v/>
      </c>
      <c r="Z358">
        <f>SUM(Z356:Z357)</f>
        <v/>
      </c>
    </row>
    <row r="359" spans="1:60">
      <c r="I359">
        <f>IF(AND(K359&gt; J359, L359&gt; K359, M359&gt; L359, N359&gt; M359), "pos_trend", IF(AND(K359&lt; J359, L359&lt; K359, M359&lt; L359, N359&lt; M359), "neg_trend", "N/A"))</f>
        <v/>
      </c>
      <c r="J359">
        <f>IFERROR(IF(TRIM(C359)="-", "N/A", IF(RIGHT(C359,1)=")",IF(RIGHT(C359,2)="T)",-1000000000000*VALUE(MID(C359,2,LEN(C359)-3)),IF(RIGHT(C359,2)="M)",-1000000*VALUE(MID(C359,2,LEN(C359)-3)),IF(RIGHT(C359,2)="B)",-1000000000*VALUE(MID(C359,2,LEN(C359)-3)),IF(RIGHT(C359,2)="k)",-1000*VALUE(MID(C359,2,LEN(C359)-3)),VALUE(SUBSTITUTE(C359,",","")))))),IF(RIGHT(C359,1)="T",1000000000000*VALUE(LEFT(C359,LEN(C359)-1)),IF(RIGHT(C359,1)="M",1000000*VALUE(LEFT(C359,LEN(C359)-1)),IF(RIGHT(C359,1)="B",1000000000*VALUE(LEFT(C359,LEN(C359)-1)),IF(RIGHT(C359,1)="%",0.01*VALUE(LEFT(C359,LEN(C359)-1)),IF(RIGHT(C359,1)="k",1000*VALUE(LEFT(C359,LEN(C359)-1)),VALUE(SUBSTITUTE(C359,",",""))))))))),"N/A")</f>
        <v/>
      </c>
      <c r="K359">
        <f>IFERROR(IF(TRIM(D359)="-", "N/A", IF(RIGHT(D359,1)=")",IF(RIGHT(D359,2)="T)",-1000000000000*VALUE(MID(D359,2,LEN(D359)-3)),IF(RIGHT(D359,2)="M)",-1000000*VALUE(MID(D359,2,LEN(D359)-3)),IF(RIGHT(D359,2)="B)",-1000000000*VALUE(MID(D359,2,LEN(D359)-3)),IF(RIGHT(D359,2)="k)",-1000*VALUE(MID(D359,2,LEN(D359)-3)),VALUE(SUBSTITUTE(D359,",","")))))),IF(RIGHT(D359,1)="T",1000000000000*VALUE(LEFT(D359,LEN(D359)-1)),IF(RIGHT(D359,1)="M",1000000*VALUE(LEFT(D359,LEN(D359)-1)),IF(RIGHT(D359,1)="B",1000000000*VALUE(LEFT(D359,LEN(D359)-1)),IF(RIGHT(D359,1)="%",0.01*VALUE(LEFT(D359,LEN(D359)-1)),IF(RIGHT(D359,1)="k",1000*VALUE(LEFT(D359,LEN(D359)-1)),VALUE(SUBSTITUTE(D359,",",""))))))))),"N/A")</f>
        <v/>
      </c>
      <c r="L359">
        <f>IFERROR(IF(TRIM(E359)="-", "N/A", IF(RIGHT(E359,1)=")",IF(RIGHT(E359,2)="T)",-1000000000000*VALUE(MID(E359,2,LEN(E359)-3)),IF(RIGHT(E359,2)="M)",-1000000*VALUE(MID(E359,2,LEN(E359)-3)),IF(RIGHT(E359,2)="B)",-1000000000*VALUE(MID(E359,2,LEN(E359)-3)),IF(RIGHT(E359,2)="k)",-1000*VALUE(MID(E359,2,LEN(E359)-3)),VALUE(SUBSTITUTE(E359,",","")))))),IF(RIGHT(E359,1)="T",1000000000000*VALUE(LEFT(E359,LEN(E359)-1)),IF(RIGHT(E359,1)="M",1000000*VALUE(LEFT(E359,LEN(E359)-1)),IF(RIGHT(E359,1)="B",1000000000*VALUE(LEFT(E359,LEN(E359)-1)),IF(RIGHT(E359,1)="%",0.01*VALUE(LEFT(E359,LEN(E359)-1)),IF(RIGHT(E359,1)="k",1000*VALUE(LEFT(E359,LEN(E359)-1)),VALUE(SUBSTITUTE(E359,",",""))))))))),"N/A")</f>
        <v/>
      </c>
      <c r="M359">
        <f>IFERROR(IF(TRIM(F359)="-", "N/A", IF(RIGHT(F359,1)=")",IF(RIGHT(F359,2)="T)",-1000000000000*VALUE(MID(F359,2,LEN(F359)-3)),IF(RIGHT(F359,2)="M)",-1000000*VALUE(MID(F359,2,LEN(F359)-3)),IF(RIGHT(F359,2)="B)",-1000000000*VALUE(MID(F359,2,LEN(F359)-3)),IF(RIGHT(F359,2)="k)",-1000*VALUE(MID(F359,2,LEN(F359)-3)),VALUE(SUBSTITUTE(F359,",","")))))),IF(RIGHT(F359,1)="T",1000000000000*VALUE(LEFT(F359,LEN(F359)-1)),IF(RIGHT(F359,1)="M",1000000*VALUE(LEFT(F359,LEN(F359)-1)),IF(RIGHT(F359,1)="B",1000000000*VALUE(LEFT(F359,LEN(F359)-1)),IF(RIGHT(F359,1)="%",0.01*VALUE(LEFT(F359,LEN(F359)-1)),IF(RIGHT(F359,1)="k",1000*VALUE(LEFT(F359,LEN(F359)-1)),VALUE(SUBSTITUTE(F359,",",""))))))))),"N/A")</f>
        <v/>
      </c>
      <c r="N359">
        <f>IFERROR(IF(TRIM(G359)="-", "N/A", IF(RIGHT(G359,1)=")",IF(RIGHT(G359,2)="T)",-1000000000000*VALUE(MID(G359,2,LEN(G359)-3)),IF(RIGHT(G359,2)="M)",-1000000*VALUE(MID(G359,2,LEN(G359)-3)),IF(RIGHT(G359,2)="B)",-1000000000*VALUE(MID(G359,2,LEN(G359)-3)),IF(RIGHT(G359,2)="k)",-1000*VALUE(MID(G359,2,LEN(G359)-3)),VALUE(SUBSTITUTE(G359,",","")))))),IF(RIGHT(G359,1)="T",1000000000000*VALUE(LEFT(G359,LEN(G359)-1)),IF(RIGHT(G359,1)="M",1000000*VALUE(LEFT(G359,LEN(G359)-1)),IF(RIGHT(G359,1)="B",1000000000*VALUE(LEFT(G359,LEN(G359)-1)),IF(RIGHT(G359,1)="%",0.01*VALUE(LEFT(G359,LEN(G359)-1)),IF(RIGHT(G359,1)="k",1000*VALUE(LEFT(G359,LEN(G359)-1)),VALUE(SUBSTITUTE(G359,",",""))))))))),"N/A")</f>
        <v/>
      </c>
    </row>
    <row r="360" spans="1:60">
      <c r="I360">
        <f>IF(AND(K360&gt; J360, L360&gt; K360, M360&gt; L360, N360&gt; M360), "pos_trend", IF(AND(K360&lt; J360, L360&lt; K360, M360&lt; L360, N360&lt; M360), "neg_trend", "N/A"))</f>
        <v/>
      </c>
      <c r="J360">
        <f>IFERROR(IF(TRIM(C360)="-", "N/A", IF(RIGHT(C360,1)=")",IF(RIGHT(C360,2)="T)",-1000000000000*VALUE(MID(C360,2,LEN(C360)-3)),IF(RIGHT(C360,2)="M)",-1000000*VALUE(MID(C360,2,LEN(C360)-3)),IF(RIGHT(C360,2)="B)",-1000000000*VALUE(MID(C360,2,LEN(C360)-3)),IF(RIGHT(C360,2)="k)",-1000*VALUE(MID(C360,2,LEN(C360)-3)),VALUE(SUBSTITUTE(C360,",","")))))),IF(RIGHT(C360,1)="T",1000000000000*VALUE(LEFT(C360,LEN(C360)-1)),IF(RIGHT(C360,1)="M",1000000*VALUE(LEFT(C360,LEN(C360)-1)),IF(RIGHT(C360,1)="B",1000000000*VALUE(LEFT(C360,LEN(C360)-1)),IF(RIGHT(C360,1)="%",0.01*VALUE(LEFT(C360,LEN(C360)-1)),IF(RIGHT(C360,1)="k",1000*VALUE(LEFT(C360,LEN(C360)-1)),VALUE(SUBSTITUTE(C360,",",""))))))))),"N/A")</f>
        <v/>
      </c>
      <c r="K360">
        <f>IFERROR(IF(TRIM(D360)="-", "N/A", IF(RIGHT(D360,1)=")",IF(RIGHT(D360,2)="T)",-1000000000000*VALUE(MID(D360,2,LEN(D360)-3)),IF(RIGHT(D360,2)="M)",-1000000*VALUE(MID(D360,2,LEN(D360)-3)),IF(RIGHT(D360,2)="B)",-1000000000*VALUE(MID(D360,2,LEN(D360)-3)),IF(RIGHT(D360,2)="k)",-1000*VALUE(MID(D360,2,LEN(D360)-3)),VALUE(SUBSTITUTE(D360,",","")))))),IF(RIGHT(D360,1)="T",1000000000000*VALUE(LEFT(D360,LEN(D360)-1)),IF(RIGHT(D360,1)="M",1000000*VALUE(LEFT(D360,LEN(D360)-1)),IF(RIGHT(D360,1)="B",1000000000*VALUE(LEFT(D360,LEN(D360)-1)),IF(RIGHT(D360,1)="%",0.01*VALUE(LEFT(D360,LEN(D360)-1)),IF(RIGHT(D360,1)="k",1000*VALUE(LEFT(D360,LEN(D360)-1)),VALUE(SUBSTITUTE(D360,",",""))))))))),"N/A")</f>
        <v/>
      </c>
      <c r="L360">
        <f>IFERROR(IF(TRIM(E360)="-", "N/A", IF(RIGHT(E360,1)=")",IF(RIGHT(E360,2)="T)",-1000000000000*VALUE(MID(E360,2,LEN(E360)-3)),IF(RIGHT(E360,2)="M)",-1000000*VALUE(MID(E360,2,LEN(E360)-3)),IF(RIGHT(E360,2)="B)",-1000000000*VALUE(MID(E360,2,LEN(E360)-3)),IF(RIGHT(E360,2)="k)",-1000*VALUE(MID(E360,2,LEN(E360)-3)),VALUE(SUBSTITUTE(E360,",","")))))),IF(RIGHT(E360,1)="T",1000000000000*VALUE(LEFT(E360,LEN(E360)-1)),IF(RIGHT(E360,1)="M",1000000*VALUE(LEFT(E360,LEN(E360)-1)),IF(RIGHT(E360,1)="B",1000000000*VALUE(LEFT(E360,LEN(E360)-1)),IF(RIGHT(E360,1)="%",0.01*VALUE(LEFT(E360,LEN(E360)-1)),IF(RIGHT(E360,1)="k",1000*VALUE(LEFT(E360,LEN(E360)-1)),VALUE(SUBSTITUTE(E360,",",""))))))))),"N/A")</f>
        <v/>
      </c>
      <c r="M360">
        <f>IFERROR(IF(TRIM(F360)="-", "N/A", IF(RIGHT(F360,1)=")",IF(RIGHT(F360,2)="T)",-1000000000000*VALUE(MID(F360,2,LEN(F360)-3)),IF(RIGHT(F360,2)="M)",-1000000*VALUE(MID(F360,2,LEN(F360)-3)),IF(RIGHT(F360,2)="B)",-1000000000*VALUE(MID(F360,2,LEN(F360)-3)),IF(RIGHT(F360,2)="k)",-1000*VALUE(MID(F360,2,LEN(F360)-3)),VALUE(SUBSTITUTE(F360,",","")))))),IF(RIGHT(F360,1)="T",1000000000000*VALUE(LEFT(F360,LEN(F360)-1)),IF(RIGHT(F360,1)="M",1000000*VALUE(LEFT(F360,LEN(F360)-1)),IF(RIGHT(F360,1)="B",1000000000*VALUE(LEFT(F360,LEN(F360)-1)),IF(RIGHT(F360,1)="%",0.01*VALUE(LEFT(F360,LEN(F360)-1)),IF(RIGHT(F360,1)="k",1000*VALUE(LEFT(F360,LEN(F360)-1)),VALUE(SUBSTITUTE(F360,",",""))))))))),"N/A")</f>
        <v/>
      </c>
      <c r="N360">
        <f>IFERROR(IF(TRIM(G360)="-", "N/A", IF(RIGHT(G360,1)=")",IF(RIGHT(G360,2)="T)",-1000000000000*VALUE(MID(G360,2,LEN(G360)-3)),IF(RIGHT(G360,2)="M)",-1000000*VALUE(MID(G360,2,LEN(G360)-3)),IF(RIGHT(G360,2)="B)",-1000000000*VALUE(MID(G360,2,LEN(G360)-3)),IF(RIGHT(G360,2)="k)",-1000*VALUE(MID(G360,2,LEN(G360)-3)),VALUE(SUBSTITUTE(G360,",","")))))),IF(RIGHT(G360,1)="T",1000000000000*VALUE(LEFT(G360,LEN(G360)-1)),IF(RIGHT(G360,1)="M",1000000*VALUE(LEFT(G360,LEN(G360)-1)),IF(RIGHT(G360,1)="B",1000000000*VALUE(LEFT(G360,LEN(G360)-1)),IF(RIGHT(G360,1)="%",0.01*VALUE(LEFT(G360,LEN(G360)-1)),IF(RIGHT(G360,1)="k",1000*VALUE(LEFT(G360,LEN(G360)-1)),VALUE(SUBSTITUTE(G360,",",""))))))))),"N/A")</f>
        <v/>
      </c>
      <c r="V360">
        <f>"Most Variable Year"</f>
        <v/>
      </c>
      <c r="X360">
        <f>V144+MATCH(MAX(V358:Z358),V358:Z358,0)-1</f>
        <v/>
      </c>
    </row>
    <row r="361" spans="1:60">
      <c r="I361">
        <f>IF(AND(K361&gt; J361, L361&gt; K361, M361&gt; L361, N361&gt; M361), "pos_trend", IF(AND(K361&lt; J361, L361&lt; K361, M361&lt; L361, N361&lt; M361), "neg_trend", "N/A"))</f>
        <v/>
      </c>
      <c r="J361">
        <f>IFERROR(IF(TRIM(C361)="-", "N/A", IF(RIGHT(C361,1)=")",IF(RIGHT(C361,2)="T)",-1000000000000*VALUE(MID(C361,2,LEN(C361)-3)),IF(RIGHT(C361,2)="M)",-1000000*VALUE(MID(C361,2,LEN(C361)-3)),IF(RIGHT(C361,2)="B)",-1000000000*VALUE(MID(C361,2,LEN(C361)-3)),IF(RIGHT(C361,2)="k)",-1000*VALUE(MID(C361,2,LEN(C361)-3)),VALUE(SUBSTITUTE(C361,",","")))))),IF(RIGHT(C361,1)="T",1000000000000*VALUE(LEFT(C361,LEN(C361)-1)),IF(RIGHT(C361,1)="M",1000000*VALUE(LEFT(C361,LEN(C361)-1)),IF(RIGHT(C361,1)="B",1000000000*VALUE(LEFT(C361,LEN(C361)-1)),IF(RIGHT(C361,1)="%",0.01*VALUE(LEFT(C361,LEN(C361)-1)),IF(RIGHT(C361,1)="k",1000*VALUE(LEFT(C361,LEN(C361)-1)),VALUE(SUBSTITUTE(C361,",",""))))))))),"N/A")</f>
        <v/>
      </c>
      <c r="K361">
        <f>IFERROR(IF(TRIM(D361)="-", "N/A", IF(RIGHT(D361,1)=")",IF(RIGHT(D361,2)="T)",-1000000000000*VALUE(MID(D361,2,LEN(D361)-3)),IF(RIGHT(D361,2)="M)",-1000000*VALUE(MID(D361,2,LEN(D361)-3)),IF(RIGHT(D361,2)="B)",-1000000000*VALUE(MID(D361,2,LEN(D361)-3)),IF(RIGHT(D361,2)="k)",-1000*VALUE(MID(D361,2,LEN(D361)-3)),VALUE(SUBSTITUTE(D361,",","")))))),IF(RIGHT(D361,1)="T",1000000000000*VALUE(LEFT(D361,LEN(D361)-1)),IF(RIGHT(D361,1)="M",1000000*VALUE(LEFT(D361,LEN(D361)-1)),IF(RIGHT(D361,1)="B",1000000000*VALUE(LEFT(D361,LEN(D361)-1)),IF(RIGHT(D361,1)="%",0.01*VALUE(LEFT(D361,LEN(D361)-1)),IF(RIGHT(D361,1)="k",1000*VALUE(LEFT(D361,LEN(D361)-1)),VALUE(SUBSTITUTE(D361,",",""))))))))),"N/A")</f>
        <v/>
      </c>
      <c r="L361">
        <f>IFERROR(IF(TRIM(E361)="-", "N/A", IF(RIGHT(E361,1)=")",IF(RIGHT(E361,2)="T)",-1000000000000*VALUE(MID(E361,2,LEN(E361)-3)),IF(RIGHT(E361,2)="M)",-1000000*VALUE(MID(E361,2,LEN(E361)-3)),IF(RIGHT(E361,2)="B)",-1000000000*VALUE(MID(E361,2,LEN(E361)-3)),IF(RIGHT(E361,2)="k)",-1000*VALUE(MID(E361,2,LEN(E361)-3)),VALUE(SUBSTITUTE(E361,",","")))))),IF(RIGHT(E361,1)="T",1000000000000*VALUE(LEFT(E361,LEN(E361)-1)),IF(RIGHT(E361,1)="M",1000000*VALUE(LEFT(E361,LEN(E361)-1)),IF(RIGHT(E361,1)="B",1000000000*VALUE(LEFT(E361,LEN(E361)-1)),IF(RIGHT(E361,1)="%",0.01*VALUE(LEFT(E361,LEN(E361)-1)),IF(RIGHT(E361,1)="k",1000*VALUE(LEFT(E361,LEN(E361)-1)),VALUE(SUBSTITUTE(E361,",",""))))))))),"N/A")</f>
        <v/>
      </c>
      <c r="M361">
        <f>IFERROR(IF(TRIM(F361)="-", "N/A", IF(RIGHT(F361,1)=")",IF(RIGHT(F361,2)="T)",-1000000000000*VALUE(MID(F361,2,LEN(F361)-3)),IF(RIGHT(F361,2)="M)",-1000000*VALUE(MID(F361,2,LEN(F361)-3)),IF(RIGHT(F361,2)="B)",-1000000000*VALUE(MID(F361,2,LEN(F361)-3)),IF(RIGHT(F361,2)="k)",-1000*VALUE(MID(F361,2,LEN(F361)-3)),VALUE(SUBSTITUTE(F361,",","")))))),IF(RIGHT(F361,1)="T",1000000000000*VALUE(LEFT(F361,LEN(F361)-1)),IF(RIGHT(F361,1)="M",1000000*VALUE(LEFT(F361,LEN(F361)-1)),IF(RIGHT(F361,1)="B",1000000000*VALUE(LEFT(F361,LEN(F361)-1)),IF(RIGHT(F361,1)="%",0.01*VALUE(LEFT(F361,LEN(F361)-1)),IF(RIGHT(F361,1)="k",1000*VALUE(LEFT(F361,LEN(F361)-1)),VALUE(SUBSTITUTE(F361,",",""))))))))),"N/A")</f>
        <v/>
      </c>
      <c r="N361">
        <f>IFERROR(IF(TRIM(G361)="-", "N/A", IF(RIGHT(G361,1)=")",IF(RIGHT(G361,2)="T)",-1000000000000*VALUE(MID(G361,2,LEN(G361)-3)),IF(RIGHT(G361,2)="M)",-1000000*VALUE(MID(G361,2,LEN(G361)-3)),IF(RIGHT(G361,2)="B)",-1000000000*VALUE(MID(G361,2,LEN(G361)-3)),IF(RIGHT(G361,2)="k)",-1000*VALUE(MID(G361,2,LEN(G361)-3)),VALUE(SUBSTITUTE(G361,",","")))))),IF(RIGHT(G361,1)="T",1000000000000*VALUE(LEFT(G361,LEN(G361)-1)),IF(RIGHT(G361,1)="M",1000000*VALUE(LEFT(G361,LEN(G361)-1)),IF(RIGHT(G361,1)="B",1000000000*VALUE(LEFT(G361,LEN(G361)-1)),IF(RIGHT(G361,1)="%",0.01*VALUE(LEFT(G361,LEN(G361)-1)),IF(RIGHT(G361,1)="k",1000*VALUE(LEFT(G361,LEN(G361)-1)),VALUE(SUBSTITUTE(G361,",",""))))))))),"N/A")</f>
        <v/>
      </c>
    </row>
    <row r="362" spans="1:60">
      <c r="I362">
        <f>IF(AND(K362&gt; J362, L362&gt; K362, M362&gt; L362, N362&gt; M362), "pos_trend", IF(AND(K362&lt; J362, L362&lt; K362, M362&lt; L362, N362&lt; M362), "neg_trend", "N/A"))</f>
        <v/>
      </c>
      <c r="J362">
        <f>IFERROR(IF(TRIM(C362)="-", "N/A", IF(RIGHT(C362,1)=")",IF(RIGHT(C362,2)="T)",-1000000000000*VALUE(MID(C362,2,LEN(C362)-3)),IF(RIGHT(C362,2)="M)",-1000000*VALUE(MID(C362,2,LEN(C362)-3)),IF(RIGHT(C362,2)="B)",-1000000000*VALUE(MID(C362,2,LEN(C362)-3)),IF(RIGHT(C362,2)="k)",-1000*VALUE(MID(C362,2,LEN(C362)-3)),VALUE(SUBSTITUTE(C362,",","")))))),IF(RIGHT(C362,1)="T",1000000000000*VALUE(LEFT(C362,LEN(C362)-1)),IF(RIGHT(C362,1)="M",1000000*VALUE(LEFT(C362,LEN(C362)-1)),IF(RIGHT(C362,1)="B",1000000000*VALUE(LEFT(C362,LEN(C362)-1)),IF(RIGHT(C362,1)="%",0.01*VALUE(LEFT(C362,LEN(C362)-1)),IF(RIGHT(C362,1)="k",1000*VALUE(LEFT(C362,LEN(C362)-1)),VALUE(SUBSTITUTE(C362,",",""))))))))),"N/A")</f>
        <v/>
      </c>
      <c r="K362">
        <f>IFERROR(IF(TRIM(D362)="-", "N/A", IF(RIGHT(D362,1)=")",IF(RIGHT(D362,2)="T)",-1000000000000*VALUE(MID(D362,2,LEN(D362)-3)),IF(RIGHT(D362,2)="M)",-1000000*VALUE(MID(D362,2,LEN(D362)-3)),IF(RIGHT(D362,2)="B)",-1000000000*VALUE(MID(D362,2,LEN(D362)-3)),IF(RIGHT(D362,2)="k)",-1000*VALUE(MID(D362,2,LEN(D362)-3)),VALUE(SUBSTITUTE(D362,",","")))))),IF(RIGHT(D362,1)="T",1000000000000*VALUE(LEFT(D362,LEN(D362)-1)),IF(RIGHT(D362,1)="M",1000000*VALUE(LEFT(D362,LEN(D362)-1)),IF(RIGHT(D362,1)="B",1000000000*VALUE(LEFT(D362,LEN(D362)-1)),IF(RIGHT(D362,1)="%",0.01*VALUE(LEFT(D362,LEN(D362)-1)),IF(RIGHT(D362,1)="k",1000*VALUE(LEFT(D362,LEN(D362)-1)),VALUE(SUBSTITUTE(D362,",",""))))))))),"N/A")</f>
        <v/>
      </c>
      <c r="L362">
        <f>IFERROR(IF(TRIM(E362)="-", "N/A", IF(RIGHT(E362,1)=")",IF(RIGHT(E362,2)="T)",-1000000000000*VALUE(MID(E362,2,LEN(E362)-3)),IF(RIGHT(E362,2)="M)",-1000000*VALUE(MID(E362,2,LEN(E362)-3)),IF(RIGHT(E362,2)="B)",-1000000000*VALUE(MID(E362,2,LEN(E362)-3)),IF(RIGHT(E362,2)="k)",-1000*VALUE(MID(E362,2,LEN(E362)-3)),VALUE(SUBSTITUTE(E362,",","")))))),IF(RIGHT(E362,1)="T",1000000000000*VALUE(LEFT(E362,LEN(E362)-1)),IF(RIGHT(E362,1)="M",1000000*VALUE(LEFT(E362,LEN(E362)-1)),IF(RIGHT(E362,1)="B",1000000000*VALUE(LEFT(E362,LEN(E362)-1)),IF(RIGHT(E362,1)="%",0.01*VALUE(LEFT(E362,LEN(E362)-1)),IF(RIGHT(E362,1)="k",1000*VALUE(LEFT(E362,LEN(E362)-1)),VALUE(SUBSTITUTE(E362,",",""))))))))),"N/A")</f>
        <v/>
      </c>
      <c r="M362">
        <f>IFERROR(IF(TRIM(F362)="-", "N/A", IF(RIGHT(F362,1)=")",IF(RIGHT(F362,2)="T)",-1000000000000*VALUE(MID(F362,2,LEN(F362)-3)),IF(RIGHT(F362,2)="M)",-1000000*VALUE(MID(F362,2,LEN(F362)-3)),IF(RIGHT(F362,2)="B)",-1000000000*VALUE(MID(F362,2,LEN(F362)-3)),IF(RIGHT(F362,2)="k)",-1000*VALUE(MID(F362,2,LEN(F362)-3)),VALUE(SUBSTITUTE(F362,",","")))))),IF(RIGHT(F362,1)="T",1000000000000*VALUE(LEFT(F362,LEN(F362)-1)),IF(RIGHT(F362,1)="M",1000000*VALUE(LEFT(F362,LEN(F362)-1)),IF(RIGHT(F362,1)="B",1000000000*VALUE(LEFT(F362,LEN(F362)-1)),IF(RIGHT(F362,1)="%",0.01*VALUE(LEFT(F362,LEN(F362)-1)),IF(RIGHT(F362,1)="k",1000*VALUE(LEFT(F362,LEN(F362)-1)),VALUE(SUBSTITUTE(F362,",",""))))))))),"N/A")</f>
        <v/>
      </c>
      <c r="N362">
        <f>IFERROR(IF(TRIM(G362)="-", "N/A", IF(RIGHT(G362,1)=")",IF(RIGHT(G362,2)="T)",-1000000000000*VALUE(MID(G362,2,LEN(G362)-3)),IF(RIGHT(G362,2)="M)",-1000000*VALUE(MID(G362,2,LEN(G362)-3)),IF(RIGHT(G362,2)="B)",-1000000000*VALUE(MID(G362,2,LEN(G362)-3)),IF(RIGHT(G362,2)="k)",-1000*VALUE(MID(G362,2,LEN(G362)-3)),VALUE(SUBSTITUTE(G362,",","")))))),IF(RIGHT(G362,1)="T",1000000000000*VALUE(LEFT(G362,LEN(G362)-1)),IF(RIGHT(G362,1)="M",1000000*VALUE(LEFT(G362,LEN(G362)-1)),IF(RIGHT(G362,1)="B",1000000000*VALUE(LEFT(G362,LEN(G362)-1)),IF(RIGHT(G362,1)="%",0.01*VALUE(LEFT(G362,LEN(G362)-1)),IF(RIGHT(G362,1)="k",1000*VALUE(LEFT(G362,LEN(G362)-1)),VALUE(SUBSTITUTE(G362,",",""))))))))),"N/A")</f>
        <v/>
      </c>
    </row>
    <row r="363" spans="1:60">
      <c r="I363">
        <f>IF(AND(K363&gt; J363, L363&gt; K363, M363&gt; L363, N363&gt; M363), "pos_trend", IF(AND(K363&lt; J363, L363&lt; K363, M363&lt; L363, N363&lt; M363), "neg_trend", "N/A"))</f>
        <v/>
      </c>
      <c r="J363">
        <f>IFERROR(IF(TRIM(C363)="-", "N/A", IF(RIGHT(C363,1)=")",IF(RIGHT(C363,2)="T)",-1000000000000*VALUE(MID(C363,2,LEN(C363)-3)),IF(RIGHT(C363,2)="M)",-1000000*VALUE(MID(C363,2,LEN(C363)-3)),IF(RIGHT(C363,2)="B)",-1000000000*VALUE(MID(C363,2,LEN(C363)-3)),IF(RIGHT(C363,2)="k)",-1000*VALUE(MID(C363,2,LEN(C363)-3)),VALUE(SUBSTITUTE(C363,",","")))))),IF(RIGHT(C363,1)="T",1000000000000*VALUE(LEFT(C363,LEN(C363)-1)),IF(RIGHT(C363,1)="M",1000000*VALUE(LEFT(C363,LEN(C363)-1)),IF(RIGHT(C363,1)="B",1000000000*VALUE(LEFT(C363,LEN(C363)-1)),IF(RIGHT(C363,1)="%",0.01*VALUE(LEFT(C363,LEN(C363)-1)),IF(RIGHT(C363,1)="k",1000*VALUE(LEFT(C363,LEN(C363)-1)),VALUE(SUBSTITUTE(C363,",",""))))))))),"N/A")</f>
        <v/>
      </c>
      <c r="K363">
        <f>IFERROR(IF(TRIM(D363)="-", "N/A", IF(RIGHT(D363,1)=")",IF(RIGHT(D363,2)="T)",-1000000000000*VALUE(MID(D363,2,LEN(D363)-3)),IF(RIGHT(D363,2)="M)",-1000000*VALUE(MID(D363,2,LEN(D363)-3)),IF(RIGHT(D363,2)="B)",-1000000000*VALUE(MID(D363,2,LEN(D363)-3)),IF(RIGHT(D363,2)="k)",-1000*VALUE(MID(D363,2,LEN(D363)-3)),VALUE(SUBSTITUTE(D363,",","")))))),IF(RIGHT(D363,1)="T",1000000000000*VALUE(LEFT(D363,LEN(D363)-1)),IF(RIGHT(D363,1)="M",1000000*VALUE(LEFT(D363,LEN(D363)-1)),IF(RIGHT(D363,1)="B",1000000000*VALUE(LEFT(D363,LEN(D363)-1)),IF(RIGHT(D363,1)="%",0.01*VALUE(LEFT(D363,LEN(D363)-1)),IF(RIGHT(D363,1)="k",1000*VALUE(LEFT(D363,LEN(D363)-1)),VALUE(SUBSTITUTE(D363,",",""))))))))),"N/A")</f>
        <v/>
      </c>
      <c r="L363">
        <f>IFERROR(IF(TRIM(E363)="-", "N/A", IF(RIGHT(E363,1)=")",IF(RIGHT(E363,2)="T)",-1000000000000*VALUE(MID(E363,2,LEN(E363)-3)),IF(RIGHT(E363,2)="M)",-1000000*VALUE(MID(E363,2,LEN(E363)-3)),IF(RIGHT(E363,2)="B)",-1000000000*VALUE(MID(E363,2,LEN(E363)-3)),IF(RIGHT(E363,2)="k)",-1000*VALUE(MID(E363,2,LEN(E363)-3)),VALUE(SUBSTITUTE(E363,",","")))))),IF(RIGHT(E363,1)="T",1000000000000*VALUE(LEFT(E363,LEN(E363)-1)),IF(RIGHT(E363,1)="M",1000000*VALUE(LEFT(E363,LEN(E363)-1)),IF(RIGHT(E363,1)="B",1000000000*VALUE(LEFT(E363,LEN(E363)-1)),IF(RIGHT(E363,1)="%",0.01*VALUE(LEFT(E363,LEN(E363)-1)),IF(RIGHT(E363,1)="k",1000*VALUE(LEFT(E363,LEN(E363)-1)),VALUE(SUBSTITUTE(E363,",",""))))))))),"N/A")</f>
        <v/>
      </c>
      <c r="M363">
        <f>IFERROR(IF(TRIM(F363)="-", "N/A", IF(RIGHT(F363,1)=")",IF(RIGHT(F363,2)="T)",-1000000000000*VALUE(MID(F363,2,LEN(F363)-3)),IF(RIGHT(F363,2)="M)",-1000000*VALUE(MID(F363,2,LEN(F363)-3)),IF(RIGHT(F363,2)="B)",-1000000000*VALUE(MID(F363,2,LEN(F363)-3)),IF(RIGHT(F363,2)="k)",-1000*VALUE(MID(F363,2,LEN(F363)-3)),VALUE(SUBSTITUTE(F363,",","")))))),IF(RIGHT(F363,1)="T",1000000000000*VALUE(LEFT(F363,LEN(F363)-1)),IF(RIGHT(F363,1)="M",1000000*VALUE(LEFT(F363,LEN(F363)-1)),IF(RIGHT(F363,1)="B",1000000000*VALUE(LEFT(F363,LEN(F363)-1)),IF(RIGHT(F363,1)="%",0.01*VALUE(LEFT(F363,LEN(F363)-1)),IF(RIGHT(F363,1)="k",1000*VALUE(LEFT(F363,LEN(F363)-1)),VALUE(SUBSTITUTE(F363,",",""))))))))),"N/A")</f>
        <v/>
      </c>
      <c r="N363">
        <f>IFERROR(IF(TRIM(G363)="-", "N/A", IF(RIGHT(G363,1)=")",IF(RIGHT(G363,2)="T)",-1000000000000*VALUE(MID(G363,2,LEN(G363)-3)),IF(RIGHT(G363,2)="M)",-1000000*VALUE(MID(G363,2,LEN(G363)-3)),IF(RIGHT(G363,2)="B)",-1000000000*VALUE(MID(G363,2,LEN(G363)-3)),IF(RIGHT(G363,2)="k)",-1000*VALUE(MID(G363,2,LEN(G363)-3)),VALUE(SUBSTITUTE(G363,",","")))))),IF(RIGHT(G363,1)="T",1000000000000*VALUE(LEFT(G363,LEN(G363)-1)),IF(RIGHT(G363,1)="M",1000000*VALUE(LEFT(G363,LEN(G363)-1)),IF(RIGHT(G363,1)="B",1000000000*VALUE(LEFT(G363,LEN(G363)-1)),IF(RIGHT(G363,1)="%",0.01*VALUE(LEFT(G363,LEN(G363)-1)),IF(RIGHT(G363,1)="k",1000*VALUE(LEFT(G363,LEN(G363)-1)),VALUE(SUBSTITUTE(G363,",",""))))))))),"N/A")</f>
        <v/>
      </c>
    </row>
    <row r="364" spans="1:60">
      <c r="I364">
        <f>IF(AND(K364&gt; J364, L364&gt; K364, M364&gt; L364, N364&gt; M364), "pos_trend", IF(AND(K364&lt; J364, L364&lt; K364, M364&lt; L364, N364&lt; M364), "neg_trend", "N/A"))</f>
        <v/>
      </c>
      <c r="J364">
        <f>IFERROR(IF(TRIM(C364)="-", "N/A", IF(RIGHT(C364,1)=")",IF(RIGHT(C364,2)="T)",-1000000000000*VALUE(MID(C364,2,LEN(C364)-3)),IF(RIGHT(C364,2)="M)",-1000000*VALUE(MID(C364,2,LEN(C364)-3)),IF(RIGHT(C364,2)="B)",-1000000000*VALUE(MID(C364,2,LEN(C364)-3)),IF(RIGHT(C364,2)="k)",-1000*VALUE(MID(C364,2,LEN(C364)-3)),VALUE(SUBSTITUTE(C364,",","")))))),IF(RIGHT(C364,1)="T",1000000000000*VALUE(LEFT(C364,LEN(C364)-1)),IF(RIGHT(C364,1)="M",1000000*VALUE(LEFT(C364,LEN(C364)-1)),IF(RIGHT(C364,1)="B",1000000000*VALUE(LEFT(C364,LEN(C364)-1)),IF(RIGHT(C364,1)="%",0.01*VALUE(LEFT(C364,LEN(C364)-1)),IF(RIGHT(C364,1)="k",1000*VALUE(LEFT(C364,LEN(C364)-1)),VALUE(SUBSTITUTE(C364,",",""))))))))),"N/A")</f>
        <v/>
      </c>
      <c r="K364">
        <f>IFERROR(IF(TRIM(D364)="-", "N/A", IF(RIGHT(D364,1)=")",IF(RIGHT(D364,2)="T)",-1000000000000*VALUE(MID(D364,2,LEN(D364)-3)),IF(RIGHT(D364,2)="M)",-1000000*VALUE(MID(D364,2,LEN(D364)-3)),IF(RIGHT(D364,2)="B)",-1000000000*VALUE(MID(D364,2,LEN(D364)-3)),IF(RIGHT(D364,2)="k)",-1000*VALUE(MID(D364,2,LEN(D364)-3)),VALUE(SUBSTITUTE(D364,",","")))))),IF(RIGHT(D364,1)="T",1000000000000*VALUE(LEFT(D364,LEN(D364)-1)),IF(RIGHT(D364,1)="M",1000000*VALUE(LEFT(D364,LEN(D364)-1)),IF(RIGHT(D364,1)="B",1000000000*VALUE(LEFT(D364,LEN(D364)-1)),IF(RIGHT(D364,1)="%",0.01*VALUE(LEFT(D364,LEN(D364)-1)),IF(RIGHT(D364,1)="k",1000*VALUE(LEFT(D364,LEN(D364)-1)),VALUE(SUBSTITUTE(D364,",",""))))))))),"N/A")</f>
        <v/>
      </c>
      <c r="L364">
        <f>IFERROR(IF(TRIM(E364)="-", "N/A", IF(RIGHT(E364,1)=")",IF(RIGHT(E364,2)="T)",-1000000000000*VALUE(MID(E364,2,LEN(E364)-3)),IF(RIGHT(E364,2)="M)",-1000000*VALUE(MID(E364,2,LEN(E364)-3)),IF(RIGHT(E364,2)="B)",-1000000000*VALUE(MID(E364,2,LEN(E364)-3)),IF(RIGHT(E364,2)="k)",-1000*VALUE(MID(E364,2,LEN(E364)-3)),VALUE(SUBSTITUTE(E364,",","")))))),IF(RIGHT(E364,1)="T",1000000000000*VALUE(LEFT(E364,LEN(E364)-1)),IF(RIGHT(E364,1)="M",1000000*VALUE(LEFT(E364,LEN(E364)-1)),IF(RIGHT(E364,1)="B",1000000000*VALUE(LEFT(E364,LEN(E364)-1)),IF(RIGHT(E364,1)="%",0.01*VALUE(LEFT(E364,LEN(E364)-1)),IF(RIGHT(E364,1)="k",1000*VALUE(LEFT(E364,LEN(E364)-1)),VALUE(SUBSTITUTE(E364,",",""))))))))),"N/A")</f>
        <v/>
      </c>
      <c r="M364">
        <f>IFERROR(IF(TRIM(F364)="-", "N/A", IF(RIGHT(F364,1)=")",IF(RIGHT(F364,2)="T)",-1000000000000*VALUE(MID(F364,2,LEN(F364)-3)),IF(RIGHT(F364,2)="M)",-1000000*VALUE(MID(F364,2,LEN(F364)-3)),IF(RIGHT(F364,2)="B)",-1000000000*VALUE(MID(F364,2,LEN(F364)-3)),IF(RIGHT(F364,2)="k)",-1000*VALUE(MID(F364,2,LEN(F364)-3)),VALUE(SUBSTITUTE(F364,",","")))))),IF(RIGHT(F364,1)="T",1000000000000*VALUE(LEFT(F364,LEN(F364)-1)),IF(RIGHT(F364,1)="M",1000000*VALUE(LEFT(F364,LEN(F364)-1)),IF(RIGHT(F364,1)="B",1000000000*VALUE(LEFT(F364,LEN(F364)-1)),IF(RIGHT(F364,1)="%",0.01*VALUE(LEFT(F364,LEN(F364)-1)),IF(RIGHT(F364,1)="k",1000*VALUE(LEFT(F364,LEN(F364)-1)),VALUE(SUBSTITUTE(F364,",",""))))))))),"N/A")</f>
        <v/>
      </c>
      <c r="N364">
        <f>IFERROR(IF(TRIM(G364)="-", "N/A", IF(RIGHT(G364,1)=")",IF(RIGHT(G364,2)="T)",-1000000000000*VALUE(MID(G364,2,LEN(G364)-3)),IF(RIGHT(G364,2)="M)",-1000000*VALUE(MID(G364,2,LEN(G364)-3)),IF(RIGHT(G364,2)="B)",-1000000000*VALUE(MID(G364,2,LEN(G364)-3)),IF(RIGHT(G364,2)="k)",-1000*VALUE(MID(G364,2,LEN(G364)-3)),VALUE(SUBSTITUTE(G364,",","")))))),IF(RIGHT(G364,1)="T",1000000000000*VALUE(LEFT(G364,LEN(G364)-1)),IF(RIGHT(G364,1)="M",1000000*VALUE(LEFT(G364,LEN(G364)-1)),IF(RIGHT(G364,1)="B",1000000000*VALUE(LEFT(G364,LEN(G364)-1)),IF(RIGHT(G364,1)="%",0.01*VALUE(LEFT(G364,LEN(G364)-1)),IF(RIGHT(G364,1)="k",1000*VALUE(LEFT(G364,LEN(G364)-1)),VALUE(SUBSTITUTE(G364,",",""))))))))),"N/A")</f>
        <v/>
      </c>
    </row>
    <row r="365" spans="1:60">
      <c r="I365">
        <f>IF(AND(K365&gt; J365, L365&gt; K365, M365&gt; L365, N365&gt; M365), "pos_trend", IF(AND(K365&lt; J365, L365&lt; K365, M365&lt; L365, N365&lt; M365), "neg_trend", "N/A"))</f>
        <v/>
      </c>
      <c r="J365">
        <f>IFERROR(IF(TRIM(C365)="-", "N/A", IF(RIGHT(C365,1)=")",IF(RIGHT(C365,2)="T)",-1000000000000*VALUE(MID(C365,2,LEN(C365)-3)),IF(RIGHT(C365,2)="M)",-1000000*VALUE(MID(C365,2,LEN(C365)-3)),IF(RIGHT(C365,2)="B)",-1000000000*VALUE(MID(C365,2,LEN(C365)-3)),IF(RIGHT(C365,2)="k)",-1000*VALUE(MID(C365,2,LEN(C365)-3)),VALUE(SUBSTITUTE(C365,",","")))))),IF(RIGHT(C365,1)="T",1000000000000*VALUE(LEFT(C365,LEN(C365)-1)),IF(RIGHT(C365,1)="M",1000000*VALUE(LEFT(C365,LEN(C365)-1)),IF(RIGHT(C365,1)="B",1000000000*VALUE(LEFT(C365,LEN(C365)-1)),IF(RIGHT(C365,1)="%",0.01*VALUE(LEFT(C365,LEN(C365)-1)),IF(RIGHT(C365,1)="k",1000*VALUE(LEFT(C365,LEN(C365)-1)),VALUE(SUBSTITUTE(C365,",",""))))))))),"N/A")</f>
        <v/>
      </c>
      <c r="K365">
        <f>IFERROR(IF(TRIM(D365)="-", "N/A", IF(RIGHT(D365,1)=")",IF(RIGHT(D365,2)="T)",-1000000000000*VALUE(MID(D365,2,LEN(D365)-3)),IF(RIGHT(D365,2)="M)",-1000000*VALUE(MID(D365,2,LEN(D365)-3)),IF(RIGHT(D365,2)="B)",-1000000000*VALUE(MID(D365,2,LEN(D365)-3)),IF(RIGHT(D365,2)="k)",-1000*VALUE(MID(D365,2,LEN(D365)-3)),VALUE(SUBSTITUTE(D365,",","")))))),IF(RIGHT(D365,1)="T",1000000000000*VALUE(LEFT(D365,LEN(D365)-1)),IF(RIGHT(D365,1)="M",1000000*VALUE(LEFT(D365,LEN(D365)-1)),IF(RIGHT(D365,1)="B",1000000000*VALUE(LEFT(D365,LEN(D365)-1)),IF(RIGHT(D365,1)="%",0.01*VALUE(LEFT(D365,LEN(D365)-1)),IF(RIGHT(D365,1)="k",1000*VALUE(LEFT(D365,LEN(D365)-1)),VALUE(SUBSTITUTE(D365,",",""))))))))),"N/A")</f>
        <v/>
      </c>
      <c r="L365">
        <f>IFERROR(IF(TRIM(E365)="-", "N/A", IF(RIGHT(E365,1)=")",IF(RIGHT(E365,2)="T)",-1000000000000*VALUE(MID(E365,2,LEN(E365)-3)),IF(RIGHT(E365,2)="M)",-1000000*VALUE(MID(E365,2,LEN(E365)-3)),IF(RIGHT(E365,2)="B)",-1000000000*VALUE(MID(E365,2,LEN(E365)-3)),IF(RIGHT(E365,2)="k)",-1000*VALUE(MID(E365,2,LEN(E365)-3)),VALUE(SUBSTITUTE(E365,",","")))))),IF(RIGHT(E365,1)="T",1000000000000*VALUE(LEFT(E365,LEN(E365)-1)),IF(RIGHT(E365,1)="M",1000000*VALUE(LEFT(E365,LEN(E365)-1)),IF(RIGHT(E365,1)="B",1000000000*VALUE(LEFT(E365,LEN(E365)-1)),IF(RIGHT(E365,1)="%",0.01*VALUE(LEFT(E365,LEN(E365)-1)),IF(RIGHT(E365,1)="k",1000*VALUE(LEFT(E365,LEN(E365)-1)),VALUE(SUBSTITUTE(E365,",",""))))))))),"N/A")</f>
        <v/>
      </c>
      <c r="M365">
        <f>IFERROR(IF(TRIM(F365)="-", "N/A", IF(RIGHT(F365,1)=")",IF(RIGHT(F365,2)="T)",-1000000000000*VALUE(MID(F365,2,LEN(F365)-3)),IF(RIGHT(F365,2)="M)",-1000000*VALUE(MID(F365,2,LEN(F365)-3)),IF(RIGHT(F365,2)="B)",-1000000000*VALUE(MID(F365,2,LEN(F365)-3)),IF(RIGHT(F365,2)="k)",-1000*VALUE(MID(F365,2,LEN(F365)-3)),VALUE(SUBSTITUTE(F365,",","")))))),IF(RIGHT(F365,1)="T",1000000000000*VALUE(LEFT(F365,LEN(F365)-1)),IF(RIGHT(F365,1)="M",1000000*VALUE(LEFT(F365,LEN(F365)-1)),IF(RIGHT(F365,1)="B",1000000000*VALUE(LEFT(F365,LEN(F365)-1)),IF(RIGHT(F365,1)="%",0.01*VALUE(LEFT(F365,LEN(F365)-1)),IF(RIGHT(F365,1)="k",1000*VALUE(LEFT(F365,LEN(F365)-1)),VALUE(SUBSTITUTE(F365,",",""))))))))),"N/A")</f>
        <v/>
      </c>
      <c r="N365">
        <f>IFERROR(IF(TRIM(G365)="-", "N/A", IF(RIGHT(G365,1)=")",IF(RIGHT(G365,2)="T)",-1000000000000*VALUE(MID(G365,2,LEN(G365)-3)),IF(RIGHT(G365,2)="M)",-1000000*VALUE(MID(G365,2,LEN(G365)-3)),IF(RIGHT(G365,2)="B)",-1000000000*VALUE(MID(G365,2,LEN(G365)-3)),IF(RIGHT(G365,2)="k)",-1000*VALUE(MID(G365,2,LEN(G365)-3)),VALUE(SUBSTITUTE(G365,",","")))))),IF(RIGHT(G365,1)="T",1000000000000*VALUE(LEFT(G365,LEN(G365)-1)),IF(RIGHT(G365,1)="M",1000000*VALUE(LEFT(G365,LEN(G365)-1)),IF(RIGHT(G365,1)="B",1000000000*VALUE(LEFT(G365,LEN(G365)-1)),IF(RIGHT(G365,1)="%",0.01*VALUE(LEFT(G365,LEN(G365)-1)),IF(RIGHT(G365,1)="k",1000*VALUE(LEFT(G365,LEN(G365)-1)),VALUE(SUBSTITUTE(G365,",",""))))))))),"N/A")</f>
        <v/>
      </c>
    </row>
    <row r="366" spans="1:60">
      <c r="I366">
        <f>IF(AND(K366&gt; J366, L366&gt; K366, M366&gt; L366, N366&gt; M366), "pos_trend", IF(AND(K366&lt; J366, L366&lt; K366, M366&lt; L366, N366&lt; M366), "neg_trend", "N/A"))</f>
        <v/>
      </c>
      <c r="J366">
        <f>IFERROR(IF(TRIM(C366)="-", "N/A", IF(RIGHT(C366,1)=")",IF(RIGHT(C366,2)="T)",-1000000000000*VALUE(MID(C366,2,LEN(C366)-3)),IF(RIGHT(C366,2)="M)",-1000000*VALUE(MID(C366,2,LEN(C366)-3)),IF(RIGHT(C366,2)="B)",-1000000000*VALUE(MID(C366,2,LEN(C366)-3)),IF(RIGHT(C366,2)="k)",-1000*VALUE(MID(C366,2,LEN(C366)-3)),VALUE(SUBSTITUTE(C366,",","")))))),IF(RIGHT(C366,1)="T",1000000000000*VALUE(LEFT(C366,LEN(C366)-1)),IF(RIGHT(C366,1)="M",1000000*VALUE(LEFT(C366,LEN(C366)-1)),IF(RIGHT(C366,1)="B",1000000000*VALUE(LEFT(C366,LEN(C366)-1)),IF(RIGHT(C366,1)="%",0.01*VALUE(LEFT(C366,LEN(C366)-1)),IF(RIGHT(C366,1)="k",1000*VALUE(LEFT(C366,LEN(C366)-1)),VALUE(SUBSTITUTE(C366,",",""))))))))),"N/A")</f>
        <v/>
      </c>
      <c r="K366">
        <f>IFERROR(IF(TRIM(D366)="-", "N/A", IF(RIGHT(D366,1)=")",IF(RIGHT(D366,2)="T)",-1000000000000*VALUE(MID(D366,2,LEN(D366)-3)),IF(RIGHT(D366,2)="M)",-1000000*VALUE(MID(D366,2,LEN(D366)-3)),IF(RIGHT(D366,2)="B)",-1000000000*VALUE(MID(D366,2,LEN(D366)-3)),IF(RIGHT(D366,2)="k)",-1000*VALUE(MID(D366,2,LEN(D366)-3)),VALUE(SUBSTITUTE(D366,",","")))))),IF(RIGHT(D366,1)="T",1000000000000*VALUE(LEFT(D366,LEN(D366)-1)),IF(RIGHT(D366,1)="M",1000000*VALUE(LEFT(D366,LEN(D366)-1)),IF(RIGHT(D366,1)="B",1000000000*VALUE(LEFT(D366,LEN(D366)-1)),IF(RIGHT(D366,1)="%",0.01*VALUE(LEFT(D366,LEN(D366)-1)),IF(RIGHT(D366,1)="k",1000*VALUE(LEFT(D366,LEN(D366)-1)),VALUE(SUBSTITUTE(D366,",",""))))))))),"N/A")</f>
        <v/>
      </c>
      <c r="L366">
        <f>IFERROR(IF(TRIM(E366)="-", "N/A", IF(RIGHT(E366,1)=")",IF(RIGHT(E366,2)="T)",-1000000000000*VALUE(MID(E366,2,LEN(E366)-3)),IF(RIGHT(E366,2)="M)",-1000000*VALUE(MID(E366,2,LEN(E366)-3)),IF(RIGHT(E366,2)="B)",-1000000000*VALUE(MID(E366,2,LEN(E366)-3)),IF(RIGHT(E366,2)="k)",-1000*VALUE(MID(E366,2,LEN(E366)-3)),VALUE(SUBSTITUTE(E366,",","")))))),IF(RIGHT(E366,1)="T",1000000000000*VALUE(LEFT(E366,LEN(E366)-1)),IF(RIGHT(E366,1)="M",1000000*VALUE(LEFT(E366,LEN(E366)-1)),IF(RIGHT(E366,1)="B",1000000000*VALUE(LEFT(E366,LEN(E366)-1)),IF(RIGHT(E366,1)="%",0.01*VALUE(LEFT(E366,LEN(E366)-1)),IF(RIGHT(E366,1)="k",1000*VALUE(LEFT(E366,LEN(E366)-1)),VALUE(SUBSTITUTE(E366,",",""))))))))),"N/A")</f>
        <v/>
      </c>
      <c r="M366">
        <f>IFERROR(IF(TRIM(F366)="-", "N/A", IF(RIGHT(F366,1)=")",IF(RIGHT(F366,2)="T)",-1000000000000*VALUE(MID(F366,2,LEN(F366)-3)),IF(RIGHT(F366,2)="M)",-1000000*VALUE(MID(F366,2,LEN(F366)-3)),IF(RIGHT(F366,2)="B)",-1000000000*VALUE(MID(F366,2,LEN(F366)-3)),IF(RIGHT(F366,2)="k)",-1000*VALUE(MID(F366,2,LEN(F366)-3)),VALUE(SUBSTITUTE(F366,",","")))))),IF(RIGHT(F366,1)="T",1000000000000*VALUE(LEFT(F366,LEN(F366)-1)),IF(RIGHT(F366,1)="M",1000000*VALUE(LEFT(F366,LEN(F366)-1)),IF(RIGHT(F366,1)="B",1000000000*VALUE(LEFT(F366,LEN(F366)-1)),IF(RIGHT(F366,1)="%",0.01*VALUE(LEFT(F366,LEN(F366)-1)),IF(RIGHT(F366,1)="k",1000*VALUE(LEFT(F366,LEN(F366)-1)),VALUE(SUBSTITUTE(F366,",",""))))))))),"N/A")</f>
        <v/>
      </c>
      <c r="N366">
        <f>IFERROR(IF(TRIM(G366)="-", "N/A", IF(RIGHT(G366,1)=")",IF(RIGHT(G366,2)="T)",-1000000000000*VALUE(MID(G366,2,LEN(G366)-3)),IF(RIGHT(G366,2)="M)",-1000000*VALUE(MID(G366,2,LEN(G366)-3)),IF(RIGHT(G366,2)="B)",-1000000000*VALUE(MID(G366,2,LEN(G366)-3)),IF(RIGHT(G366,2)="k)",-1000*VALUE(MID(G366,2,LEN(G366)-3)),VALUE(SUBSTITUTE(G366,",","")))))),IF(RIGHT(G366,1)="T",1000000000000*VALUE(LEFT(G366,LEN(G366)-1)),IF(RIGHT(G366,1)="M",1000000*VALUE(LEFT(G366,LEN(G366)-1)),IF(RIGHT(G366,1)="B",1000000000*VALUE(LEFT(G366,LEN(G366)-1)),IF(RIGHT(G366,1)="%",0.01*VALUE(LEFT(G366,LEN(G366)-1)),IF(RIGHT(G366,1)="k",1000*VALUE(LEFT(G366,LEN(G366)-1)),VALUE(SUBSTITUTE(G366,",",""))))))))),"N/A")</f>
        <v/>
      </c>
    </row>
    <row r="367" spans="1:60">
      <c r="I367">
        <f>IF(AND(K367&gt; J367, L367&gt; K367, M367&gt; L367, N367&gt; M367), "pos_trend", IF(AND(K367&lt; J367, L367&lt; K367, M367&lt; L367, N367&lt; M367), "neg_trend", "N/A"))</f>
        <v/>
      </c>
      <c r="J367">
        <f>IFERROR(IF(TRIM(C367)="-", "N/A", IF(RIGHT(C367,1)=")",IF(RIGHT(C367,2)="T)",-1000000000000*VALUE(MID(C367,2,LEN(C367)-3)),IF(RIGHT(C367,2)="M)",-1000000*VALUE(MID(C367,2,LEN(C367)-3)),IF(RIGHT(C367,2)="B)",-1000000000*VALUE(MID(C367,2,LEN(C367)-3)),IF(RIGHT(C367,2)="k)",-1000*VALUE(MID(C367,2,LEN(C367)-3)),VALUE(SUBSTITUTE(C367,",","")))))),IF(RIGHT(C367,1)="T",1000000000000*VALUE(LEFT(C367,LEN(C367)-1)),IF(RIGHT(C367,1)="M",1000000*VALUE(LEFT(C367,LEN(C367)-1)),IF(RIGHT(C367,1)="B",1000000000*VALUE(LEFT(C367,LEN(C367)-1)),IF(RIGHT(C367,1)="%",0.01*VALUE(LEFT(C367,LEN(C367)-1)),IF(RIGHT(C367,1)="k",1000*VALUE(LEFT(C367,LEN(C367)-1)),VALUE(SUBSTITUTE(C367,",",""))))))))),"N/A")</f>
        <v/>
      </c>
      <c r="K367">
        <f>IFERROR(IF(TRIM(D367)="-", "N/A", IF(RIGHT(D367,1)=")",IF(RIGHT(D367,2)="T)",-1000000000000*VALUE(MID(D367,2,LEN(D367)-3)),IF(RIGHT(D367,2)="M)",-1000000*VALUE(MID(D367,2,LEN(D367)-3)),IF(RIGHT(D367,2)="B)",-1000000000*VALUE(MID(D367,2,LEN(D367)-3)),IF(RIGHT(D367,2)="k)",-1000*VALUE(MID(D367,2,LEN(D367)-3)),VALUE(SUBSTITUTE(D367,",","")))))),IF(RIGHT(D367,1)="T",1000000000000*VALUE(LEFT(D367,LEN(D367)-1)),IF(RIGHT(D367,1)="M",1000000*VALUE(LEFT(D367,LEN(D367)-1)),IF(RIGHT(D367,1)="B",1000000000*VALUE(LEFT(D367,LEN(D367)-1)),IF(RIGHT(D367,1)="%",0.01*VALUE(LEFT(D367,LEN(D367)-1)),IF(RIGHT(D367,1)="k",1000*VALUE(LEFT(D367,LEN(D367)-1)),VALUE(SUBSTITUTE(D367,",",""))))))))),"N/A")</f>
        <v/>
      </c>
      <c r="L367">
        <f>IFERROR(IF(TRIM(E367)="-", "N/A", IF(RIGHT(E367,1)=")",IF(RIGHT(E367,2)="T)",-1000000000000*VALUE(MID(E367,2,LEN(E367)-3)),IF(RIGHT(E367,2)="M)",-1000000*VALUE(MID(E367,2,LEN(E367)-3)),IF(RIGHT(E367,2)="B)",-1000000000*VALUE(MID(E367,2,LEN(E367)-3)),IF(RIGHT(E367,2)="k)",-1000*VALUE(MID(E367,2,LEN(E367)-3)),VALUE(SUBSTITUTE(E367,",","")))))),IF(RIGHT(E367,1)="T",1000000000000*VALUE(LEFT(E367,LEN(E367)-1)),IF(RIGHT(E367,1)="M",1000000*VALUE(LEFT(E367,LEN(E367)-1)),IF(RIGHT(E367,1)="B",1000000000*VALUE(LEFT(E367,LEN(E367)-1)),IF(RIGHT(E367,1)="%",0.01*VALUE(LEFT(E367,LEN(E367)-1)),IF(RIGHT(E367,1)="k",1000*VALUE(LEFT(E367,LEN(E367)-1)),VALUE(SUBSTITUTE(E367,",",""))))))))),"N/A")</f>
        <v/>
      </c>
      <c r="M367">
        <f>IFERROR(IF(TRIM(F367)="-", "N/A", IF(RIGHT(F367,1)=")",IF(RIGHT(F367,2)="T)",-1000000000000*VALUE(MID(F367,2,LEN(F367)-3)),IF(RIGHT(F367,2)="M)",-1000000*VALUE(MID(F367,2,LEN(F367)-3)),IF(RIGHT(F367,2)="B)",-1000000000*VALUE(MID(F367,2,LEN(F367)-3)),IF(RIGHT(F367,2)="k)",-1000*VALUE(MID(F367,2,LEN(F367)-3)),VALUE(SUBSTITUTE(F367,",","")))))),IF(RIGHT(F367,1)="T",1000000000000*VALUE(LEFT(F367,LEN(F367)-1)),IF(RIGHT(F367,1)="M",1000000*VALUE(LEFT(F367,LEN(F367)-1)),IF(RIGHT(F367,1)="B",1000000000*VALUE(LEFT(F367,LEN(F367)-1)),IF(RIGHT(F367,1)="%",0.01*VALUE(LEFT(F367,LEN(F367)-1)),IF(RIGHT(F367,1)="k",1000*VALUE(LEFT(F367,LEN(F367)-1)),VALUE(SUBSTITUTE(F367,",",""))))))))),"N/A")</f>
        <v/>
      </c>
      <c r="N367">
        <f>IFERROR(IF(TRIM(G367)="-", "N/A", IF(RIGHT(G367,1)=")",IF(RIGHT(G367,2)="T)",-1000000000000*VALUE(MID(G367,2,LEN(G367)-3)),IF(RIGHT(G367,2)="M)",-1000000*VALUE(MID(G367,2,LEN(G367)-3)),IF(RIGHT(G367,2)="B)",-1000000000*VALUE(MID(G367,2,LEN(G367)-3)),IF(RIGHT(G367,2)="k)",-1000*VALUE(MID(G367,2,LEN(G367)-3)),VALUE(SUBSTITUTE(G367,",","")))))),IF(RIGHT(G367,1)="T",1000000000000*VALUE(LEFT(G367,LEN(G367)-1)),IF(RIGHT(G367,1)="M",1000000*VALUE(LEFT(G367,LEN(G367)-1)),IF(RIGHT(G367,1)="B",1000000000*VALUE(LEFT(G367,LEN(G367)-1)),IF(RIGHT(G367,1)="%",0.01*VALUE(LEFT(G367,LEN(G367)-1)),IF(RIGHT(G367,1)="k",1000*VALUE(LEFT(G367,LEN(G367)-1)),VALUE(SUBSTITUTE(G367,",",""))))))))),"N/A")</f>
        <v/>
      </c>
    </row>
    <row r="368" spans="1:60">
      <c r="I368">
        <f>IF(AND(K368&gt; J368, L368&gt; K368, M368&gt; L368, N368&gt; M368), "pos_trend", IF(AND(K368&lt; J368, L368&lt; K368, M368&lt; L368, N368&lt; M368), "neg_trend", "N/A"))</f>
        <v/>
      </c>
      <c r="J368">
        <f>IFERROR(IF(TRIM(C368)="-", "N/A", IF(RIGHT(C368,1)=")",IF(RIGHT(C368,2)="T)",-1000000000000*VALUE(MID(C368,2,LEN(C368)-3)),IF(RIGHT(C368,2)="M)",-1000000*VALUE(MID(C368,2,LEN(C368)-3)),IF(RIGHT(C368,2)="B)",-1000000000*VALUE(MID(C368,2,LEN(C368)-3)),IF(RIGHT(C368,2)="k)",-1000*VALUE(MID(C368,2,LEN(C368)-3)),VALUE(SUBSTITUTE(C368,",","")))))),IF(RIGHT(C368,1)="T",1000000000000*VALUE(LEFT(C368,LEN(C368)-1)),IF(RIGHT(C368,1)="M",1000000*VALUE(LEFT(C368,LEN(C368)-1)),IF(RIGHT(C368,1)="B",1000000000*VALUE(LEFT(C368,LEN(C368)-1)),IF(RIGHT(C368,1)="%",0.01*VALUE(LEFT(C368,LEN(C368)-1)),IF(RIGHT(C368,1)="k",1000*VALUE(LEFT(C368,LEN(C368)-1)),VALUE(SUBSTITUTE(C368,",",""))))))))),"N/A")</f>
        <v/>
      </c>
      <c r="K368">
        <f>IFERROR(IF(TRIM(D368)="-", "N/A", IF(RIGHT(D368,1)=")",IF(RIGHT(D368,2)="T)",-1000000000000*VALUE(MID(D368,2,LEN(D368)-3)),IF(RIGHT(D368,2)="M)",-1000000*VALUE(MID(D368,2,LEN(D368)-3)),IF(RIGHT(D368,2)="B)",-1000000000*VALUE(MID(D368,2,LEN(D368)-3)),IF(RIGHT(D368,2)="k)",-1000*VALUE(MID(D368,2,LEN(D368)-3)),VALUE(SUBSTITUTE(D368,",","")))))),IF(RIGHT(D368,1)="T",1000000000000*VALUE(LEFT(D368,LEN(D368)-1)),IF(RIGHT(D368,1)="M",1000000*VALUE(LEFT(D368,LEN(D368)-1)),IF(RIGHT(D368,1)="B",1000000000*VALUE(LEFT(D368,LEN(D368)-1)),IF(RIGHT(D368,1)="%",0.01*VALUE(LEFT(D368,LEN(D368)-1)),IF(RIGHT(D368,1)="k",1000*VALUE(LEFT(D368,LEN(D368)-1)),VALUE(SUBSTITUTE(D368,",",""))))))))),"N/A")</f>
        <v/>
      </c>
      <c r="L368">
        <f>IFERROR(IF(TRIM(E368)="-", "N/A", IF(RIGHT(E368,1)=")",IF(RIGHT(E368,2)="T)",-1000000000000*VALUE(MID(E368,2,LEN(E368)-3)),IF(RIGHT(E368,2)="M)",-1000000*VALUE(MID(E368,2,LEN(E368)-3)),IF(RIGHT(E368,2)="B)",-1000000000*VALUE(MID(E368,2,LEN(E368)-3)),IF(RIGHT(E368,2)="k)",-1000*VALUE(MID(E368,2,LEN(E368)-3)),VALUE(SUBSTITUTE(E368,",","")))))),IF(RIGHT(E368,1)="T",1000000000000*VALUE(LEFT(E368,LEN(E368)-1)),IF(RIGHT(E368,1)="M",1000000*VALUE(LEFT(E368,LEN(E368)-1)),IF(RIGHT(E368,1)="B",1000000000*VALUE(LEFT(E368,LEN(E368)-1)),IF(RIGHT(E368,1)="%",0.01*VALUE(LEFT(E368,LEN(E368)-1)),IF(RIGHT(E368,1)="k",1000*VALUE(LEFT(E368,LEN(E368)-1)),VALUE(SUBSTITUTE(E368,",",""))))))))),"N/A")</f>
        <v/>
      </c>
      <c r="M368">
        <f>IFERROR(IF(TRIM(F368)="-", "N/A", IF(RIGHT(F368,1)=")",IF(RIGHT(F368,2)="T)",-1000000000000*VALUE(MID(F368,2,LEN(F368)-3)),IF(RIGHT(F368,2)="M)",-1000000*VALUE(MID(F368,2,LEN(F368)-3)),IF(RIGHT(F368,2)="B)",-1000000000*VALUE(MID(F368,2,LEN(F368)-3)),IF(RIGHT(F368,2)="k)",-1000*VALUE(MID(F368,2,LEN(F368)-3)),VALUE(SUBSTITUTE(F368,",","")))))),IF(RIGHT(F368,1)="T",1000000000000*VALUE(LEFT(F368,LEN(F368)-1)),IF(RIGHT(F368,1)="M",1000000*VALUE(LEFT(F368,LEN(F368)-1)),IF(RIGHT(F368,1)="B",1000000000*VALUE(LEFT(F368,LEN(F368)-1)),IF(RIGHT(F368,1)="%",0.01*VALUE(LEFT(F368,LEN(F368)-1)),IF(RIGHT(F368,1)="k",1000*VALUE(LEFT(F368,LEN(F368)-1)),VALUE(SUBSTITUTE(F368,",",""))))))))),"N/A")</f>
        <v/>
      </c>
      <c r="N368">
        <f>IFERROR(IF(TRIM(G368)="-", "N/A", IF(RIGHT(G368,1)=")",IF(RIGHT(G368,2)="T)",-1000000000000*VALUE(MID(G368,2,LEN(G368)-3)),IF(RIGHT(G368,2)="M)",-1000000*VALUE(MID(G368,2,LEN(G368)-3)),IF(RIGHT(G368,2)="B)",-1000000000*VALUE(MID(G368,2,LEN(G368)-3)),IF(RIGHT(G368,2)="k)",-1000*VALUE(MID(G368,2,LEN(G368)-3)),VALUE(SUBSTITUTE(G368,",","")))))),IF(RIGHT(G368,1)="T",1000000000000*VALUE(LEFT(G368,LEN(G368)-1)),IF(RIGHT(G368,1)="M",1000000*VALUE(LEFT(G368,LEN(G368)-1)),IF(RIGHT(G368,1)="B",1000000000*VALUE(LEFT(G368,LEN(G368)-1)),IF(RIGHT(G368,1)="%",0.01*VALUE(LEFT(G368,LEN(G368)-1)),IF(RIGHT(G368,1)="k",1000*VALUE(LEFT(G368,LEN(G368)-1)),VALUE(SUBSTITUTE(G368,",",""))))))))),"N/A")</f>
        <v/>
      </c>
    </row>
    <row r="369" spans="1:60">
      <c r="I369">
        <f>IF(AND(K369&gt; J369, L369&gt; K369, M369&gt; L369, N369&gt; M369), "pos_trend", IF(AND(K369&lt; J369, L369&lt; K369, M369&lt; L369, N369&lt; M369), "neg_trend", "N/A"))</f>
        <v/>
      </c>
      <c r="J369">
        <f>IFERROR(IF(TRIM(C369)="-", "N/A", IF(RIGHT(C369,1)=")",IF(RIGHT(C369,2)="T)",-1000000000000*VALUE(MID(C369,2,LEN(C369)-3)),IF(RIGHT(C369,2)="M)",-1000000*VALUE(MID(C369,2,LEN(C369)-3)),IF(RIGHT(C369,2)="B)",-1000000000*VALUE(MID(C369,2,LEN(C369)-3)),IF(RIGHT(C369,2)="k)",-1000*VALUE(MID(C369,2,LEN(C369)-3)),VALUE(SUBSTITUTE(C369,",","")))))),IF(RIGHT(C369,1)="T",1000000000000*VALUE(LEFT(C369,LEN(C369)-1)),IF(RIGHT(C369,1)="M",1000000*VALUE(LEFT(C369,LEN(C369)-1)),IF(RIGHT(C369,1)="B",1000000000*VALUE(LEFT(C369,LEN(C369)-1)),IF(RIGHT(C369,1)="%",0.01*VALUE(LEFT(C369,LEN(C369)-1)),IF(RIGHT(C369,1)="k",1000*VALUE(LEFT(C369,LEN(C369)-1)),VALUE(SUBSTITUTE(C369,",",""))))))))),"N/A")</f>
        <v/>
      </c>
      <c r="K369">
        <f>IFERROR(IF(TRIM(D369)="-", "N/A", IF(RIGHT(D369,1)=")",IF(RIGHT(D369,2)="T)",-1000000000000*VALUE(MID(D369,2,LEN(D369)-3)),IF(RIGHT(D369,2)="M)",-1000000*VALUE(MID(D369,2,LEN(D369)-3)),IF(RIGHT(D369,2)="B)",-1000000000*VALUE(MID(D369,2,LEN(D369)-3)),IF(RIGHT(D369,2)="k)",-1000*VALUE(MID(D369,2,LEN(D369)-3)),VALUE(SUBSTITUTE(D369,",","")))))),IF(RIGHT(D369,1)="T",1000000000000*VALUE(LEFT(D369,LEN(D369)-1)),IF(RIGHT(D369,1)="M",1000000*VALUE(LEFT(D369,LEN(D369)-1)),IF(RIGHT(D369,1)="B",1000000000*VALUE(LEFT(D369,LEN(D369)-1)),IF(RIGHT(D369,1)="%",0.01*VALUE(LEFT(D369,LEN(D369)-1)),IF(RIGHT(D369,1)="k",1000*VALUE(LEFT(D369,LEN(D369)-1)),VALUE(SUBSTITUTE(D369,",",""))))))))),"N/A")</f>
        <v/>
      </c>
      <c r="L369">
        <f>IFERROR(IF(TRIM(E369)="-", "N/A", IF(RIGHT(E369,1)=")",IF(RIGHT(E369,2)="T)",-1000000000000*VALUE(MID(E369,2,LEN(E369)-3)),IF(RIGHT(E369,2)="M)",-1000000*VALUE(MID(E369,2,LEN(E369)-3)),IF(RIGHT(E369,2)="B)",-1000000000*VALUE(MID(E369,2,LEN(E369)-3)),IF(RIGHT(E369,2)="k)",-1000*VALUE(MID(E369,2,LEN(E369)-3)),VALUE(SUBSTITUTE(E369,",","")))))),IF(RIGHT(E369,1)="T",1000000000000*VALUE(LEFT(E369,LEN(E369)-1)),IF(RIGHT(E369,1)="M",1000000*VALUE(LEFT(E369,LEN(E369)-1)),IF(RIGHT(E369,1)="B",1000000000*VALUE(LEFT(E369,LEN(E369)-1)),IF(RIGHT(E369,1)="%",0.01*VALUE(LEFT(E369,LEN(E369)-1)),IF(RIGHT(E369,1)="k",1000*VALUE(LEFT(E369,LEN(E369)-1)),VALUE(SUBSTITUTE(E369,",",""))))))))),"N/A")</f>
        <v/>
      </c>
      <c r="M369">
        <f>IFERROR(IF(TRIM(F369)="-", "N/A", IF(RIGHT(F369,1)=")",IF(RIGHT(F369,2)="T)",-1000000000000*VALUE(MID(F369,2,LEN(F369)-3)),IF(RIGHT(F369,2)="M)",-1000000*VALUE(MID(F369,2,LEN(F369)-3)),IF(RIGHT(F369,2)="B)",-1000000000*VALUE(MID(F369,2,LEN(F369)-3)),IF(RIGHT(F369,2)="k)",-1000*VALUE(MID(F369,2,LEN(F369)-3)),VALUE(SUBSTITUTE(F369,",","")))))),IF(RIGHT(F369,1)="T",1000000000000*VALUE(LEFT(F369,LEN(F369)-1)),IF(RIGHT(F369,1)="M",1000000*VALUE(LEFT(F369,LEN(F369)-1)),IF(RIGHT(F369,1)="B",1000000000*VALUE(LEFT(F369,LEN(F369)-1)),IF(RIGHT(F369,1)="%",0.01*VALUE(LEFT(F369,LEN(F369)-1)),IF(RIGHT(F369,1)="k",1000*VALUE(LEFT(F369,LEN(F369)-1)),VALUE(SUBSTITUTE(F369,",",""))))))))),"N/A")</f>
        <v/>
      </c>
      <c r="N369">
        <f>IFERROR(IF(TRIM(G369)="-", "N/A", IF(RIGHT(G369,1)=")",IF(RIGHT(G369,2)="T)",-1000000000000*VALUE(MID(G369,2,LEN(G369)-3)),IF(RIGHT(G369,2)="M)",-1000000*VALUE(MID(G369,2,LEN(G369)-3)),IF(RIGHT(G369,2)="B)",-1000000000*VALUE(MID(G369,2,LEN(G369)-3)),IF(RIGHT(G369,2)="k)",-1000*VALUE(MID(G369,2,LEN(G369)-3)),VALUE(SUBSTITUTE(G369,",","")))))),IF(RIGHT(G369,1)="T",1000000000000*VALUE(LEFT(G369,LEN(G369)-1)),IF(RIGHT(G369,1)="M",1000000*VALUE(LEFT(G369,LEN(G369)-1)),IF(RIGHT(G369,1)="B",1000000000*VALUE(LEFT(G369,LEN(G369)-1)),IF(RIGHT(G369,1)="%",0.01*VALUE(LEFT(G369,LEN(G369)-1)),IF(RIGHT(G369,1)="k",1000*VALUE(LEFT(G369,LEN(G369)-1)),VALUE(SUBSTITUTE(G369,",",""))))))))),"N/A")</f>
        <v/>
      </c>
    </row>
    <row r="370" spans="1:60">
      <c r="I370">
        <f>IF(AND(K370&gt; J370, L370&gt; K370, M370&gt; L370, N370&gt; M370), "pos_trend", IF(AND(K370&lt; J370, L370&lt; K370, M370&lt; L370, N370&lt; M370), "neg_trend", "N/A"))</f>
        <v/>
      </c>
      <c r="J370">
        <f>IFERROR(IF(TRIM(C370)="-", "N/A", IF(RIGHT(C370,1)=")",IF(RIGHT(C370,2)="T)",-1000000000000*VALUE(MID(C370,2,LEN(C370)-3)),IF(RIGHT(C370,2)="M)",-1000000*VALUE(MID(C370,2,LEN(C370)-3)),IF(RIGHT(C370,2)="B)",-1000000000*VALUE(MID(C370,2,LEN(C370)-3)),IF(RIGHT(C370,2)="k)",-1000*VALUE(MID(C370,2,LEN(C370)-3)),VALUE(SUBSTITUTE(C370,",","")))))),IF(RIGHT(C370,1)="T",1000000000000*VALUE(LEFT(C370,LEN(C370)-1)),IF(RIGHT(C370,1)="M",1000000*VALUE(LEFT(C370,LEN(C370)-1)),IF(RIGHT(C370,1)="B",1000000000*VALUE(LEFT(C370,LEN(C370)-1)),IF(RIGHT(C370,1)="%",0.01*VALUE(LEFT(C370,LEN(C370)-1)),IF(RIGHT(C370,1)="k",1000*VALUE(LEFT(C370,LEN(C370)-1)),VALUE(SUBSTITUTE(C370,",",""))))))))),"N/A")</f>
        <v/>
      </c>
      <c r="K370">
        <f>IFERROR(IF(TRIM(D370)="-", "N/A", IF(RIGHT(D370,1)=")",IF(RIGHT(D370,2)="T)",-1000000000000*VALUE(MID(D370,2,LEN(D370)-3)),IF(RIGHT(D370,2)="M)",-1000000*VALUE(MID(D370,2,LEN(D370)-3)),IF(RIGHT(D370,2)="B)",-1000000000*VALUE(MID(D370,2,LEN(D370)-3)),IF(RIGHT(D370,2)="k)",-1000*VALUE(MID(D370,2,LEN(D370)-3)),VALUE(SUBSTITUTE(D370,",","")))))),IF(RIGHT(D370,1)="T",1000000000000*VALUE(LEFT(D370,LEN(D370)-1)),IF(RIGHT(D370,1)="M",1000000*VALUE(LEFT(D370,LEN(D370)-1)),IF(RIGHT(D370,1)="B",1000000000*VALUE(LEFT(D370,LEN(D370)-1)),IF(RIGHT(D370,1)="%",0.01*VALUE(LEFT(D370,LEN(D370)-1)),IF(RIGHT(D370,1)="k",1000*VALUE(LEFT(D370,LEN(D370)-1)),VALUE(SUBSTITUTE(D370,",",""))))))))),"N/A")</f>
        <v/>
      </c>
      <c r="L370">
        <f>IFERROR(IF(TRIM(E370)="-", "N/A", IF(RIGHT(E370,1)=")",IF(RIGHT(E370,2)="T)",-1000000000000*VALUE(MID(E370,2,LEN(E370)-3)),IF(RIGHT(E370,2)="M)",-1000000*VALUE(MID(E370,2,LEN(E370)-3)),IF(RIGHT(E370,2)="B)",-1000000000*VALUE(MID(E370,2,LEN(E370)-3)),IF(RIGHT(E370,2)="k)",-1000*VALUE(MID(E370,2,LEN(E370)-3)),VALUE(SUBSTITUTE(E370,",","")))))),IF(RIGHT(E370,1)="T",1000000000000*VALUE(LEFT(E370,LEN(E370)-1)),IF(RIGHT(E370,1)="M",1000000*VALUE(LEFT(E370,LEN(E370)-1)),IF(RIGHT(E370,1)="B",1000000000*VALUE(LEFT(E370,LEN(E370)-1)),IF(RIGHT(E370,1)="%",0.01*VALUE(LEFT(E370,LEN(E370)-1)),IF(RIGHT(E370,1)="k",1000*VALUE(LEFT(E370,LEN(E370)-1)),VALUE(SUBSTITUTE(E370,",",""))))))))),"N/A")</f>
        <v/>
      </c>
      <c r="M370">
        <f>IFERROR(IF(TRIM(F370)="-", "N/A", IF(RIGHT(F370,1)=")",IF(RIGHT(F370,2)="T)",-1000000000000*VALUE(MID(F370,2,LEN(F370)-3)),IF(RIGHT(F370,2)="M)",-1000000*VALUE(MID(F370,2,LEN(F370)-3)),IF(RIGHT(F370,2)="B)",-1000000000*VALUE(MID(F370,2,LEN(F370)-3)),IF(RIGHT(F370,2)="k)",-1000*VALUE(MID(F370,2,LEN(F370)-3)),VALUE(SUBSTITUTE(F370,",","")))))),IF(RIGHT(F370,1)="T",1000000000000*VALUE(LEFT(F370,LEN(F370)-1)),IF(RIGHT(F370,1)="M",1000000*VALUE(LEFT(F370,LEN(F370)-1)),IF(RIGHT(F370,1)="B",1000000000*VALUE(LEFT(F370,LEN(F370)-1)),IF(RIGHT(F370,1)="%",0.01*VALUE(LEFT(F370,LEN(F370)-1)),IF(RIGHT(F370,1)="k",1000*VALUE(LEFT(F370,LEN(F370)-1)),VALUE(SUBSTITUTE(F370,",",""))))))))),"N/A")</f>
        <v/>
      </c>
      <c r="N370">
        <f>IFERROR(IF(TRIM(G370)="-", "N/A", IF(RIGHT(G370,1)=")",IF(RIGHT(G370,2)="T)",-1000000000000*VALUE(MID(G370,2,LEN(G370)-3)),IF(RIGHT(G370,2)="M)",-1000000*VALUE(MID(G370,2,LEN(G370)-3)),IF(RIGHT(G370,2)="B)",-1000000000*VALUE(MID(G370,2,LEN(G370)-3)),IF(RIGHT(G370,2)="k)",-1000*VALUE(MID(G370,2,LEN(G370)-3)),VALUE(SUBSTITUTE(G370,",","")))))),IF(RIGHT(G370,1)="T",1000000000000*VALUE(LEFT(G370,LEN(G370)-1)),IF(RIGHT(G370,1)="M",1000000*VALUE(LEFT(G370,LEN(G370)-1)),IF(RIGHT(G370,1)="B",1000000000*VALUE(LEFT(G370,LEN(G370)-1)),IF(RIGHT(G370,1)="%",0.01*VALUE(LEFT(G370,LEN(G370)-1)),IF(RIGHT(G370,1)="k",1000*VALUE(LEFT(G370,LEN(G370)-1)),VALUE(SUBSTITUTE(G370,",",""))))))))),"N/A")</f>
        <v/>
      </c>
    </row>
    <row r="371" spans="1:60">
      <c r="I371">
        <f>IF(AND(K371&gt; J371, L371&gt; K371, M371&gt; L371, N371&gt; M371), "pos_trend", IF(AND(K371&lt; J371, L371&lt; K371, M371&lt; L371, N371&lt; M371), "neg_trend", "N/A"))</f>
        <v/>
      </c>
      <c r="J371">
        <f>IFERROR(IF(TRIM(C371)="-", "N/A", IF(RIGHT(C371,1)=")",IF(RIGHT(C371,2)="T)",-1000000000000*VALUE(MID(C371,2,LEN(C371)-3)),IF(RIGHT(C371,2)="M)",-1000000*VALUE(MID(C371,2,LEN(C371)-3)),IF(RIGHT(C371,2)="B)",-1000000000*VALUE(MID(C371,2,LEN(C371)-3)),IF(RIGHT(C371,2)="k)",-1000*VALUE(MID(C371,2,LEN(C371)-3)),VALUE(SUBSTITUTE(C371,",","")))))),IF(RIGHT(C371,1)="T",1000000000000*VALUE(LEFT(C371,LEN(C371)-1)),IF(RIGHT(C371,1)="M",1000000*VALUE(LEFT(C371,LEN(C371)-1)),IF(RIGHT(C371,1)="B",1000000000*VALUE(LEFT(C371,LEN(C371)-1)),IF(RIGHT(C371,1)="%",0.01*VALUE(LEFT(C371,LEN(C371)-1)),IF(RIGHT(C371,1)="k",1000*VALUE(LEFT(C371,LEN(C371)-1)),VALUE(SUBSTITUTE(C371,",",""))))))))),"N/A")</f>
        <v/>
      </c>
      <c r="K371">
        <f>IFERROR(IF(TRIM(D371)="-", "N/A", IF(RIGHT(D371,1)=")",IF(RIGHT(D371,2)="T)",-1000000000000*VALUE(MID(D371,2,LEN(D371)-3)),IF(RIGHT(D371,2)="M)",-1000000*VALUE(MID(D371,2,LEN(D371)-3)),IF(RIGHT(D371,2)="B)",-1000000000*VALUE(MID(D371,2,LEN(D371)-3)),IF(RIGHT(D371,2)="k)",-1000*VALUE(MID(D371,2,LEN(D371)-3)),VALUE(SUBSTITUTE(D371,",","")))))),IF(RIGHT(D371,1)="T",1000000000000*VALUE(LEFT(D371,LEN(D371)-1)),IF(RIGHT(D371,1)="M",1000000*VALUE(LEFT(D371,LEN(D371)-1)),IF(RIGHT(D371,1)="B",1000000000*VALUE(LEFT(D371,LEN(D371)-1)),IF(RIGHT(D371,1)="%",0.01*VALUE(LEFT(D371,LEN(D371)-1)),IF(RIGHT(D371,1)="k",1000*VALUE(LEFT(D371,LEN(D371)-1)),VALUE(SUBSTITUTE(D371,",",""))))))))),"N/A")</f>
        <v/>
      </c>
      <c r="L371">
        <f>IFERROR(IF(TRIM(E371)="-", "N/A", IF(RIGHT(E371,1)=")",IF(RIGHT(E371,2)="T)",-1000000000000*VALUE(MID(E371,2,LEN(E371)-3)),IF(RIGHT(E371,2)="M)",-1000000*VALUE(MID(E371,2,LEN(E371)-3)),IF(RIGHT(E371,2)="B)",-1000000000*VALUE(MID(E371,2,LEN(E371)-3)),IF(RIGHT(E371,2)="k)",-1000*VALUE(MID(E371,2,LEN(E371)-3)),VALUE(SUBSTITUTE(E371,",","")))))),IF(RIGHT(E371,1)="T",1000000000000*VALUE(LEFT(E371,LEN(E371)-1)),IF(RIGHT(E371,1)="M",1000000*VALUE(LEFT(E371,LEN(E371)-1)),IF(RIGHT(E371,1)="B",1000000000*VALUE(LEFT(E371,LEN(E371)-1)),IF(RIGHT(E371,1)="%",0.01*VALUE(LEFT(E371,LEN(E371)-1)),IF(RIGHT(E371,1)="k",1000*VALUE(LEFT(E371,LEN(E371)-1)),VALUE(SUBSTITUTE(E371,",",""))))))))),"N/A")</f>
        <v/>
      </c>
      <c r="M371">
        <f>IFERROR(IF(TRIM(F371)="-", "N/A", IF(RIGHT(F371,1)=")",IF(RIGHT(F371,2)="T)",-1000000000000*VALUE(MID(F371,2,LEN(F371)-3)),IF(RIGHT(F371,2)="M)",-1000000*VALUE(MID(F371,2,LEN(F371)-3)),IF(RIGHT(F371,2)="B)",-1000000000*VALUE(MID(F371,2,LEN(F371)-3)),IF(RIGHT(F371,2)="k)",-1000*VALUE(MID(F371,2,LEN(F371)-3)),VALUE(SUBSTITUTE(F371,",","")))))),IF(RIGHT(F371,1)="T",1000000000000*VALUE(LEFT(F371,LEN(F371)-1)),IF(RIGHT(F371,1)="M",1000000*VALUE(LEFT(F371,LEN(F371)-1)),IF(RIGHT(F371,1)="B",1000000000*VALUE(LEFT(F371,LEN(F371)-1)),IF(RIGHT(F371,1)="%",0.01*VALUE(LEFT(F371,LEN(F371)-1)),IF(RIGHT(F371,1)="k",1000*VALUE(LEFT(F371,LEN(F371)-1)),VALUE(SUBSTITUTE(F371,",",""))))))))),"N/A")</f>
        <v/>
      </c>
      <c r="N371">
        <f>IFERROR(IF(TRIM(G371)="-", "N/A", IF(RIGHT(G371,1)=")",IF(RIGHT(G371,2)="T)",-1000000000000*VALUE(MID(G371,2,LEN(G371)-3)),IF(RIGHT(G371,2)="M)",-1000000*VALUE(MID(G371,2,LEN(G371)-3)),IF(RIGHT(G371,2)="B)",-1000000000*VALUE(MID(G371,2,LEN(G371)-3)),IF(RIGHT(G371,2)="k)",-1000*VALUE(MID(G371,2,LEN(G371)-3)),VALUE(SUBSTITUTE(G371,",","")))))),IF(RIGHT(G371,1)="T",1000000000000*VALUE(LEFT(G371,LEN(G371)-1)),IF(RIGHT(G371,1)="M",1000000*VALUE(LEFT(G371,LEN(G371)-1)),IF(RIGHT(G371,1)="B",1000000000*VALUE(LEFT(G371,LEN(G371)-1)),IF(RIGHT(G371,1)="%",0.01*VALUE(LEFT(G371,LEN(G371)-1)),IF(RIGHT(G371,1)="k",1000*VALUE(LEFT(G371,LEN(G371)-1)),VALUE(SUBSTITUTE(G371,",",""))))))))),"N/A")</f>
        <v/>
      </c>
    </row>
    <row r="372" spans="1:60">
      <c r="I372">
        <f>IF(AND(K372&gt; J372, L372&gt; K372, M372&gt; L372, N372&gt; M372), "pos_trend", IF(AND(K372&lt; J372, L372&lt; K372, M372&lt; L372, N372&lt; M372), "neg_trend", "N/A"))</f>
        <v/>
      </c>
      <c r="J372">
        <f>IFERROR(IF(TRIM(C372)="-", "N/A", IF(RIGHT(C372,1)=")",IF(RIGHT(C372,2)="T)",-1000000000000*VALUE(MID(C372,2,LEN(C372)-3)),IF(RIGHT(C372,2)="M)",-1000000*VALUE(MID(C372,2,LEN(C372)-3)),IF(RIGHT(C372,2)="B)",-1000000000*VALUE(MID(C372,2,LEN(C372)-3)),IF(RIGHT(C372,2)="k)",-1000*VALUE(MID(C372,2,LEN(C372)-3)),VALUE(SUBSTITUTE(C372,",","")))))),IF(RIGHT(C372,1)="T",1000000000000*VALUE(LEFT(C372,LEN(C372)-1)),IF(RIGHT(C372,1)="M",1000000*VALUE(LEFT(C372,LEN(C372)-1)),IF(RIGHT(C372,1)="B",1000000000*VALUE(LEFT(C372,LEN(C372)-1)),IF(RIGHT(C372,1)="%",0.01*VALUE(LEFT(C372,LEN(C372)-1)),IF(RIGHT(C372,1)="k",1000*VALUE(LEFT(C372,LEN(C372)-1)),VALUE(SUBSTITUTE(C372,",",""))))))))),"N/A")</f>
        <v/>
      </c>
      <c r="K372">
        <f>IFERROR(IF(TRIM(D372)="-", "N/A", IF(RIGHT(D372,1)=")",IF(RIGHT(D372,2)="T)",-1000000000000*VALUE(MID(D372,2,LEN(D372)-3)),IF(RIGHT(D372,2)="M)",-1000000*VALUE(MID(D372,2,LEN(D372)-3)),IF(RIGHT(D372,2)="B)",-1000000000*VALUE(MID(D372,2,LEN(D372)-3)),IF(RIGHT(D372,2)="k)",-1000*VALUE(MID(D372,2,LEN(D372)-3)),VALUE(SUBSTITUTE(D372,",","")))))),IF(RIGHT(D372,1)="T",1000000000000*VALUE(LEFT(D372,LEN(D372)-1)),IF(RIGHT(D372,1)="M",1000000*VALUE(LEFT(D372,LEN(D372)-1)),IF(RIGHT(D372,1)="B",1000000000*VALUE(LEFT(D372,LEN(D372)-1)),IF(RIGHT(D372,1)="%",0.01*VALUE(LEFT(D372,LEN(D372)-1)),IF(RIGHT(D372,1)="k",1000*VALUE(LEFT(D372,LEN(D372)-1)),VALUE(SUBSTITUTE(D372,",",""))))))))),"N/A")</f>
        <v/>
      </c>
      <c r="L372">
        <f>IFERROR(IF(TRIM(E372)="-", "N/A", IF(RIGHT(E372,1)=")",IF(RIGHT(E372,2)="T)",-1000000000000*VALUE(MID(E372,2,LEN(E372)-3)),IF(RIGHT(E372,2)="M)",-1000000*VALUE(MID(E372,2,LEN(E372)-3)),IF(RIGHT(E372,2)="B)",-1000000000*VALUE(MID(E372,2,LEN(E372)-3)),IF(RIGHT(E372,2)="k)",-1000*VALUE(MID(E372,2,LEN(E372)-3)),VALUE(SUBSTITUTE(E372,",","")))))),IF(RIGHT(E372,1)="T",1000000000000*VALUE(LEFT(E372,LEN(E372)-1)),IF(RIGHT(E372,1)="M",1000000*VALUE(LEFT(E372,LEN(E372)-1)),IF(RIGHT(E372,1)="B",1000000000*VALUE(LEFT(E372,LEN(E372)-1)),IF(RIGHT(E372,1)="%",0.01*VALUE(LEFT(E372,LEN(E372)-1)),IF(RIGHT(E372,1)="k",1000*VALUE(LEFT(E372,LEN(E372)-1)),VALUE(SUBSTITUTE(E372,",",""))))))))),"N/A")</f>
        <v/>
      </c>
      <c r="M372">
        <f>IFERROR(IF(TRIM(F372)="-", "N/A", IF(RIGHT(F372,1)=")",IF(RIGHT(F372,2)="T)",-1000000000000*VALUE(MID(F372,2,LEN(F372)-3)),IF(RIGHT(F372,2)="M)",-1000000*VALUE(MID(F372,2,LEN(F372)-3)),IF(RIGHT(F372,2)="B)",-1000000000*VALUE(MID(F372,2,LEN(F372)-3)),IF(RIGHT(F372,2)="k)",-1000*VALUE(MID(F372,2,LEN(F372)-3)),VALUE(SUBSTITUTE(F372,",","")))))),IF(RIGHT(F372,1)="T",1000000000000*VALUE(LEFT(F372,LEN(F372)-1)),IF(RIGHT(F372,1)="M",1000000*VALUE(LEFT(F372,LEN(F372)-1)),IF(RIGHT(F372,1)="B",1000000000*VALUE(LEFT(F372,LEN(F372)-1)),IF(RIGHT(F372,1)="%",0.01*VALUE(LEFT(F372,LEN(F372)-1)),IF(RIGHT(F372,1)="k",1000*VALUE(LEFT(F372,LEN(F372)-1)),VALUE(SUBSTITUTE(F372,",",""))))))))),"N/A")</f>
        <v/>
      </c>
      <c r="N372">
        <f>IFERROR(IF(TRIM(G372)="-", "N/A", IF(RIGHT(G372,1)=")",IF(RIGHT(G372,2)="T)",-1000000000000*VALUE(MID(G372,2,LEN(G372)-3)),IF(RIGHT(G372,2)="M)",-1000000*VALUE(MID(G372,2,LEN(G372)-3)),IF(RIGHT(G372,2)="B)",-1000000000*VALUE(MID(G372,2,LEN(G372)-3)),IF(RIGHT(G372,2)="k)",-1000*VALUE(MID(G372,2,LEN(G372)-3)),VALUE(SUBSTITUTE(G372,",","")))))),IF(RIGHT(G372,1)="T",1000000000000*VALUE(LEFT(G372,LEN(G372)-1)),IF(RIGHT(G372,1)="M",1000000*VALUE(LEFT(G372,LEN(G372)-1)),IF(RIGHT(G372,1)="B",1000000000*VALUE(LEFT(G372,LEN(G372)-1)),IF(RIGHT(G372,1)="%",0.01*VALUE(LEFT(G372,LEN(G372)-1)),IF(RIGHT(G372,1)="k",1000*VALUE(LEFT(G372,LEN(G372)-1)),VALUE(SUBSTITUTE(G372,",",""))))))))),"N/A")</f>
        <v/>
      </c>
    </row>
    <row r="373" spans="1:60">
      <c r="I373">
        <f>IF(AND(K373&gt; J373, L373&gt; K373, M373&gt; L373, N373&gt; M373), "pos_trend", IF(AND(K373&lt; J373, L373&lt; K373, M373&lt; L373, N373&lt; M373), "neg_trend", "N/A"))</f>
        <v/>
      </c>
      <c r="J373">
        <f>IFERROR(IF(TRIM(C373)="-", "N/A", IF(RIGHT(C373,1)=")",IF(RIGHT(C373,2)="T)",-1000000000000*VALUE(MID(C373,2,LEN(C373)-3)),IF(RIGHT(C373,2)="M)",-1000000*VALUE(MID(C373,2,LEN(C373)-3)),IF(RIGHT(C373,2)="B)",-1000000000*VALUE(MID(C373,2,LEN(C373)-3)),IF(RIGHT(C373,2)="k)",-1000*VALUE(MID(C373,2,LEN(C373)-3)),VALUE(SUBSTITUTE(C373,",","")))))),IF(RIGHT(C373,1)="T",1000000000000*VALUE(LEFT(C373,LEN(C373)-1)),IF(RIGHT(C373,1)="M",1000000*VALUE(LEFT(C373,LEN(C373)-1)),IF(RIGHT(C373,1)="B",1000000000*VALUE(LEFT(C373,LEN(C373)-1)),IF(RIGHT(C373,1)="%",0.01*VALUE(LEFT(C373,LEN(C373)-1)),IF(RIGHT(C373,1)="k",1000*VALUE(LEFT(C373,LEN(C373)-1)),VALUE(SUBSTITUTE(C373,",",""))))))))),"N/A")</f>
        <v/>
      </c>
      <c r="K373">
        <f>IFERROR(IF(TRIM(D373)="-", "N/A", IF(RIGHT(D373,1)=")",IF(RIGHT(D373,2)="T)",-1000000000000*VALUE(MID(D373,2,LEN(D373)-3)),IF(RIGHT(D373,2)="M)",-1000000*VALUE(MID(D373,2,LEN(D373)-3)),IF(RIGHT(D373,2)="B)",-1000000000*VALUE(MID(D373,2,LEN(D373)-3)),IF(RIGHT(D373,2)="k)",-1000*VALUE(MID(D373,2,LEN(D373)-3)),VALUE(SUBSTITUTE(D373,",","")))))),IF(RIGHT(D373,1)="T",1000000000000*VALUE(LEFT(D373,LEN(D373)-1)),IF(RIGHT(D373,1)="M",1000000*VALUE(LEFT(D373,LEN(D373)-1)),IF(RIGHT(D373,1)="B",1000000000*VALUE(LEFT(D373,LEN(D373)-1)),IF(RIGHT(D373,1)="%",0.01*VALUE(LEFT(D373,LEN(D373)-1)),IF(RIGHT(D373,1)="k",1000*VALUE(LEFT(D373,LEN(D373)-1)),VALUE(SUBSTITUTE(D373,",",""))))))))),"N/A")</f>
        <v/>
      </c>
      <c r="L373">
        <f>IFERROR(IF(TRIM(E373)="-", "N/A", IF(RIGHT(E373,1)=")",IF(RIGHT(E373,2)="T)",-1000000000000*VALUE(MID(E373,2,LEN(E373)-3)),IF(RIGHT(E373,2)="M)",-1000000*VALUE(MID(E373,2,LEN(E373)-3)),IF(RIGHT(E373,2)="B)",-1000000000*VALUE(MID(E373,2,LEN(E373)-3)),IF(RIGHT(E373,2)="k)",-1000*VALUE(MID(E373,2,LEN(E373)-3)),VALUE(SUBSTITUTE(E373,",","")))))),IF(RIGHT(E373,1)="T",1000000000000*VALUE(LEFT(E373,LEN(E373)-1)),IF(RIGHT(E373,1)="M",1000000*VALUE(LEFT(E373,LEN(E373)-1)),IF(RIGHT(E373,1)="B",1000000000*VALUE(LEFT(E373,LEN(E373)-1)),IF(RIGHT(E373,1)="%",0.01*VALUE(LEFT(E373,LEN(E373)-1)),IF(RIGHT(E373,1)="k",1000*VALUE(LEFT(E373,LEN(E373)-1)),VALUE(SUBSTITUTE(E373,",",""))))))))),"N/A")</f>
        <v/>
      </c>
      <c r="M373">
        <f>IFERROR(IF(TRIM(F373)="-", "N/A", IF(RIGHT(F373,1)=")",IF(RIGHT(F373,2)="T)",-1000000000000*VALUE(MID(F373,2,LEN(F373)-3)),IF(RIGHT(F373,2)="M)",-1000000*VALUE(MID(F373,2,LEN(F373)-3)),IF(RIGHT(F373,2)="B)",-1000000000*VALUE(MID(F373,2,LEN(F373)-3)),IF(RIGHT(F373,2)="k)",-1000*VALUE(MID(F373,2,LEN(F373)-3)),VALUE(SUBSTITUTE(F373,",","")))))),IF(RIGHT(F373,1)="T",1000000000000*VALUE(LEFT(F373,LEN(F373)-1)),IF(RIGHT(F373,1)="M",1000000*VALUE(LEFT(F373,LEN(F373)-1)),IF(RIGHT(F373,1)="B",1000000000*VALUE(LEFT(F373,LEN(F373)-1)),IF(RIGHT(F373,1)="%",0.01*VALUE(LEFT(F373,LEN(F373)-1)),IF(RIGHT(F373,1)="k",1000*VALUE(LEFT(F373,LEN(F373)-1)),VALUE(SUBSTITUTE(F373,",",""))))))))),"N/A")</f>
        <v/>
      </c>
      <c r="N373">
        <f>IFERROR(IF(TRIM(G373)="-", "N/A", IF(RIGHT(G373,1)=")",IF(RIGHT(G373,2)="T)",-1000000000000*VALUE(MID(G373,2,LEN(G373)-3)),IF(RIGHT(G373,2)="M)",-1000000*VALUE(MID(G373,2,LEN(G373)-3)),IF(RIGHT(G373,2)="B)",-1000000000*VALUE(MID(G373,2,LEN(G373)-3)),IF(RIGHT(G373,2)="k)",-1000*VALUE(MID(G373,2,LEN(G373)-3)),VALUE(SUBSTITUTE(G373,",","")))))),IF(RIGHT(G373,1)="T",1000000000000*VALUE(LEFT(G373,LEN(G373)-1)),IF(RIGHT(G373,1)="M",1000000*VALUE(LEFT(G373,LEN(G373)-1)),IF(RIGHT(G373,1)="B",1000000000*VALUE(LEFT(G373,LEN(G373)-1)),IF(RIGHT(G373,1)="%",0.01*VALUE(LEFT(G373,LEN(G373)-1)),IF(RIGHT(G373,1)="k",1000*VALUE(LEFT(G373,LEN(G373)-1)),VALUE(SUBSTITUTE(G373,",",""))))))))),"N/A")</f>
        <v/>
      </c>
    </row>
    <row r="374" spans="1:60">
      <c r="I374">
        <f>IF(AND(K374&gt; J374, L374&gt; K374, M374&gt; L374, N374&gt; M374), "pos_trend", IF(AND(K374&lt; J374, L374&lt; K374, M374&lt; L374, N374&lt; M374), "neg_trend", "N/A"))</f>
        <v/>
      </c>
      <c r="J374">
        <f>IFERROR(IF(TRIM(C374)="-", "N/A", IF(RIGHT(C374,1)=")",IF(RIGHT(C374,2)="T)",-1000000000000*VALUE(MID(C374,2,LEN(C374)-3)),IF(RIGHT(C374,2)="M)",-1000000*VALUE(MID(C374,2,LEN(C374)-3)),IF(RIGHT(C374,2)="B)",-1000000000*VALUE(MID(C374,2,LEN(C374)-3)),IF(RIGHT(C374,2)="k)",-1000*VALUE(MID(C374,2,LEN(C374)-3)),VALUE(SUBSTITUTE(C374,",","")))))),IF(RIGHT(C374,1)="T",1000000000000*VALUE(LEFT(C374,LEN(C374)-1)),IF(RIGHT(C374,1)="M",1000000*VALUE(LEFT(C374,LEN(C374)-1)),IF(RIGHT(C374,1)="B",1000000000*VALUE(LEFT(C374,LEN(C374)-1)),IF(RIGHT(C374,1)="%",0.01*VALUE(LEFT(C374,LEN(C374)-1)),IF(RIGHT(C374,1)="k",1000*VALUE(LEFT(C374,LEN(C374)-1)),VALUE(SUBSTITUTE(C374,",",""))))))))),"N/A")</f>
        <v/>
      </c>
      <c r="K374">
        <f>IFERROR(IF(TRIM(D374)="-", "N/A", IF(RIGHT(D374,1)=")",IF(RIGHT(D374,2)="T)",-1000000000000*VALUE(MID(D374,2,LEN(D374)-3)),IF(RIGHT(D374,2)="M)",-1000000*VALUE(MID(D374,2,LEN(D374)-3)),IF(RIGHT(D374,2)="B)",-1000000000*VALUE(MID(D374,2,LEN(D374)-3)),IF(RIGHT(D374,2)="k)",-1000*VALUE(MID(D374,2,LEN(D374)-3)),VALUE(SUBSTITUTE(D374,",","")))))),IF(RIGHT(D374,1)="T",1000000000000*VALUE(LEFT(D374,LEN(D374)-1)),IF(RIGHT(D374,1)="M",1000000*VALUE(LEFT(D374,LEN(D374)-1)),IF(RIGHT(D374,1)="B",1000000000*VALUE(LEFT(D374,LEN(D374)-1)),IF(RIGHT(D374,1)="%",0.01*VALUE(LEFT(D374,LEN(D374)-1)),IF(RIGHT(D374,1)="k",1000*VALUE(LEFT(D374,LEN(D374)-1)),VALUE(SUBSTITUTE(D374,",",""))))))))),"N/A")</f>
        <v/>
      </c>
      <c r="L374">
        <f>IFERROR(IF(TRIM(E374)="-", "N/A", IF(RIGHT(E374,1)=")",IF(RIGHT(E374,2)="T)",-1000000000000*VALUE(MID(E374,2,LEN(E374)-3)),IF(RIGHT(E374,2)="M)",-1000000*VALUE(MID(E374,2,LEN(E374)-3)),IF(RIGHT(E374,2)="B)",-1000000000*VALUE(MID(E374,2,LEN(E374)-3)),IF(RIGHT(E374,2)="k)",-1000*VALUE(MID(E374,2,LEN(E374)-3)),VALUE(SUBSTITUTE(E374,",","")))))),IF(RIGHT(E374,1)="T",1000000000000*VALUE(LEFT(E374,LEN(E374)-1)),IF(RIGHT(E374,1)="M",1000000*VALUE(LEFT(E374,LEN(E374)-1)),IF(RIGHT(E374,1)="B",1000000000*VALUE(LEFT(E374,LEN(E374)-1)),IF(RIGHT(E374,1)="%",0.01*VALUE(LEFT(E374,LEN(E374)-1)),IF(RIGHT(E374,1)="k",1000*VALUE(LEFT(E374,LEN(E374)-1)),VALUE(SUBSTITUTE(E374,",",""))))))))),"N/A")</f>
        <v/>
      </c>
      <c r="M374">
        <f>IFERROR(IF(TRIM(F374)="-", "N/A", IF(RIGHT(F374,1)=")",IF(RIGHT(F374,2)="T)",-1000000000000*VALUE(MID(F374,2,LEN(F374)-3)),IF(RIGHT(F374,2)="M)",-1000000*VALUE(MID(F374,2,LEN(F374)-3)),IF(RIGHT(F374,2)="B)",-1000000000*VALUE(MID(F374,2,LEN(F374)-3)),IF(RIGHT(F374,2)="k)",-1000*VALUE(MID(F374,2,LEN(F374)-3)),VALUE(SUBSTITUTE(F374,",","")))))),IF(RIGHT(F374,1)="T",1000000000000*VALUE(LEFT(F374,LEN(F374)-1)),IF(RIGHT(F374,1)="M",1000000*VALUE(LEFT(F374,LEN(F374)-1)),IF(RIGHT(F374,1)="B",1000000000*VALUE(LEFT(F374,LEN(F374)-1)),IF(RIGHT(F374,1)="%",0.01*VALUE(LEFT(F374,LEN(F374)-1)),IF(RIGHT(F374,1)="k",1000*VALUE(LEFT(F374,LEN(F374)-1)),VALUE(SUBSTITUTE(F374,",",""))))))))),"N/A")</f>
        <v/>
      </c>
      <c r="N374">
        <f>IFERROR(IF(TRIM(G374)="-", "N/A", IF(RIGHT(G374,1)=")",IF(RIGHT(G374,2)="T)",-1000000000000*VALUE(MID(G374,2,LEN(G374)-3)),IF(RIGHT(G374,2)="M)",-1000000*VALUE(MID(G374,2,LEN(G374)-3)),IF(RIGHT(G374,2)="B)",-1000000000*VALUE(MID(G374,2,LEN(G374)-3)),IF(RIGHT(G374,2)="k)",-1000*VALUE(MID(G374,2,LEN(G374)-3)),VALUE(SUBSTITUTE(G374,",","")))))),IF(RIGHT(G374,1)="T",1000000000000*VALUE(LEFT(G374,LEN(G374)-1)),IF(RIGHT(G374,1)="M",1000000*VALUE(LEFT(G374,LEN(G374)-1)),IF(RIGHT(G374,1)="B",1000000000*VALUE(LEFT(G374,LEN(G374)-1)),IF(RIGHT(G374,1)="%",0.01*VALUE(LEFT(G374,LEN(G374)-1)),IF(RIGHT(G374,1)="k",1000*VALUE(LEFT(G374,LEN(G374)-1)),VALUE(SUBSTITUTE(G374,",",""))))))))),"N/A")</f>
        <v/>
      </c>
    </row>
    <row r="375" spans="1:60">
      <c r="I375">
        <f>IF(AND(K375&gt; J375, L375&gt; K375, M375&gt; L375, N375&gt; M375), "pos_trend", IF(AND(K375&lt; J375, L375&lt; K375, M375&lt; L375, N375&lt; M375), "neg_trend", "N/A"))</f>
        <v/>
      </c>
      <c r="J375">
        <f>IFERROR(IF(TRIM(C375)="-", "N/A", IF(RIGHT(C375,1)=")",IF(RIGHT(C375,2)="T)",-1000000000000*VALUE(MID(C375,2,LEN(C375)-3)),IF(RIGHT(C375,2)="M)",-1000000*VALUE(MID(C375,2,LEN(C375)-3)),IF(RIGHT(C375,2)="B)",-1000000000*VALUE(MID(C375,2,LEN(C375)-3)),IF(RIGHT(C375,2)="k)",-1000*VALUE(MID(C375,2,LEN(C375)-3)),VALUE(SUBSTITUTE(C375,",","")))))),IF(RIGHT(C375,1)="T",1000000000000*VALUE(LEFT(C375,LEN(C375)-1)),IF(RIGHT(C375,1)="M",1000000*VALUE(LEFT(C375,LEN(C375)-1)),IF(RIGHT(C375,1)="B",1000000000*VALUE(LEFT(C375,LEN(C375)-1)),IF(RIGHT(C375,1)="%",0.01*VALUE(LEFT(C375,LEN(C375)-1)),IF(RIGHT(C375,1)="k",1000*VALUE(LEFT(C375,LEN(C375)-1)),VALUE(SUBSTITUTE(C375,",",""))))))))),"N/A")</f>
        <v/>
      </c>
      <c r="K375">
        <f>IFERROR(IF(TRIM(D375)="-", "N/A", IF(RIGHT(D375,1)=")",IF(RIGHT(D375,2)="T)",-1000000000000*VALUE(MID(D375,2,LEN(D375)-3)),IF(RIGHT(D375,2)="M)",-1000000*VALUE(MID(D375,2,LEN(D375)-3)),IF(RIGHT(D375,2)="B)",-1000000000*VALUE(MID(D375,2,LEN(D375)-3)),IF(RIGHT(D375,2)="k)",-1000*VALUE(MID(D375,2,LEN(D375)-3)),VALUE(SUBSTITUTE(D375,",","")))))),IF(RIGHT(D375,1)="T",1000000000000*VALUE(LEFT(D375,LEN(D375)-1)),IF(RIGHT(D375,1)="M",1000000*VALUE(LEFT(D375,LEN(D375)-1)),IF(RIGHT(D375,1)="B",1000000000*VALUE(LEFT(D375,LEN(D375)-1)),IF(RIGHT(D375,1)="%",0.01*VALUE(LEFT(D375,LEN(D375)-1)),IF(RIGHT(D375,1)="k",1000*VALUE(LEFT(D375,LEN(D375)-1)),VALUE(SUBSTITUTE(D375,",",""))))))))),"N/A")</f>
        <v/>
      </c>
      <c r="L375">
        <f>IFERROR(IF(TRIM(E375)="-", "N/A", IF(RIGHT(E375,1)=")",IF(RIGHT(E375,2)="T)",-1000000000000*VALUE(MID(E375,2,LEN(E375)-3)),IF(RIGHT(E375,2)="M)",-1000000*VALUE(MID(E375,2,LEN(E375)-3)),IF(RIGHT(E375,2)="B)",-1000000000*VALUE(MID(E375,2,LEN(E375)-3)),IF(RIGHT(E375,2)="k)",-1000*VALUE(MID(E375,2,LEN(E375)-3)),VALUE(SUBSTITUTE(E375,",","")))))),IF(RIGHT(E375,1)="T",1000000000000*VALUE(LEFT(E375,LEN(E375)-1)),IF(RIGHT(E375,1)="M",1000000*VALUE(LEFT(E375,LEN(E375)-1)),IF(RIGHT(E375,1)="B",1000000000*VALUE(LEFT(E375,LEN(E375)-1)),IF(RIGHT(E375,1)="%",0.01*VALUE(LEFT(E375,LEN(E375)-1)),IF(RIGHT(E375,1)="k",1000*VALUE(LEFT(E375,LEN(E375)-1)),VALUE(SUBSTITUTE(E375,",",""))))))))),"N/A")</f>
        <v/>
      </c>
      <c r="M375">
        <f>IFERROR(IF(TRIM(F375)="-", "N/A", IF(RIGHT(F375,1)=")",IF(RIGHT(F375,2)="T)",-1000000000000*VALUE(MID(F375,2,LEN(F375)-3)),IF(RIGHT(F375,2)="M)",-1000000*VALUE(MID(F375,2,LEN(F375)-3)),IF(RIGHT(F375,2)="B)",-1000000000*VALUE(MID(F375,2,LEN(F375)-3)),IF(RIGHT(F375,2)="k)",-1000*VALUE(MID(F375,2,LEN(F375)-3)),VALUE(SUBSTITUTE(F375,",","")))))),IF(RIGHT(F375,1)="T",1000000000000*VALUE(LEFT(F375,LEN(F375)-1)),IF(RIGHT(F375,1)="M",1000000*VALUE(LEFT(F375,LEN(F375)-1)),IF(RIGHT(F375,1)="B",1000000000*VALUE(LEFT(F375,LEN(F375)-1)),IF(RIGHT(F375,1)="%",0.01*VALUE(LEFT(F375,LEN(F375)-1)),IF(RIGHT(F375,1)="k",1000*VALUE(LEFT(F375,LEN(F375)-1)),VALUE(SUBSTITUTE(F375,",",""))))))))),"N/A")</f>
        <v/>
      </c>
      <c r="N375">
        <f>IFERROR(IF(TRIM(G375)="-", "N/A", IF(RIGHT(G375,1)=")",IF(RIGHT(G375,2)="T)",-1000000000000*VALUE(MID(G375,2,LEN(G375)-3)),IF(RIGHT(G375,2)="M)",-1000000*VALUE(MID(G375,2,LEN(G375)-3)),IF(RIGHT(G375,2)="B)",-1000000000*VALUE(MID(G375,2,LEN(G375)-3)),IF(RIGHT(G375,2)="k)",-1000*VALUE(MID(G375,2,LEN(G375)-3)),VALUE(SUBSTITUTE(G375,",","")))))),IF(RIGHT(G375,1)="T",1000000000000*VALUE(LEFT(G375,LEN(G375)-1)),IF(RIGHT(G375,1)="M",1000000*VALUE(LEFT(G375,LEN(G375)-1)),IF(RIGHT(G375,1)="B",1000000000*VALUE(LEFT(G375,LEN(G375)-1)),IF(RIGHT(G375,1)="%",0.01*VALUE(LEFT(G375,LEN(G375)-1)),IF(RIGHT(G375,1)="k",1000*VALUE(LEFT(G375,LEN(G375)-1)),VALUE(SUBSTITUTE(G375,",",""))))))))),"N/A")</f>
        <v/>
      </c>
    </row>
    <row r="376" spans="1:60">
      <c r="I376">
        <f>IF(AND(K376&gt; J376, L376&gt; K376, M376&gt; L376, N376&gt; M376), "pos_trend", IF(AND(K376&lt; J376, L376&lt; K376, M376&lt; L376, N376&lt; M376), "neg_trend", "N/A"))</f>
        <v/>
      </c>
      <c r="J376">
        <f>IFERROR(IF(TRIM(C376)="-", "N/A", IF(RIGHT(C376,1)=")",IF(RIGHT(C376,2)="T)",-1000000000000*VALUE(MID(C376,2,LEN(C376)-3)),IF(RIGHT(C376,2)="M)",-1000000*VALUE(MID(C376,2,LEN(C376)-3)),IF(RIGHT(C376,2)="B)",-1000000000*VALUE(MID(C376,2,LEN(C376)-3)),IF(RIGHT(C376,2)="k)",-1000*VALUE(MID(C376,2,LEN(C376)-3)),VALUE(SUBSTITUTE(C376,",","")))))),IF(RIGHT(C376,1)="T",1000000000000*VALUE(LEFT(C376,LEN(C376)-1)),IF(RIGHT(C376,1)="M",1000000*VALUE(LEFT(C376,LEN(C376)-1)),IF(RIGHT(C376,1)="B",1000000000*VALUE(LEFT(C376,LEN(C376)-1)),IF(RIGHT(C376,1)="%",0.01*VALUE(LEFT(C376,LEN(C376)-1)),IF(RIGHT(C376,1)="k",1000*VALUE(LEFT(C376,LEN(C376)-1)),VALUE(SUBSTITUTE(C376,",",""))))))))),"N/A")</f>
        <v/>
      </c>
      <c r="K376">
        <f>IFERROR(IF(TRIM(D376)="-", "N/A", IF(RIGHT(D376,1)=")",IF(RIGHT(D376,2)="T)",-1000000000000*VALUE(MID(D376,2,LEN(D376)-3)),IF(RIGHT(D376,2)="M)",-1000000*VALUE(MID(D376,2,LEN(D376)-3)),IF(RIGHT(D376,2)="B)",-1000000000*VALUE(MID(D376,2,LEN(D376)-3)),IF(RIGHT(D376,2)="k)",-1000*VALUE(MID(D376,2,LEN(D376)-3)),VALUE(SUBSTITUTE(D376,",","")))))),IF(RIGHT(D376,1)="T",1000000000000*VALUE(LEFT(D376,LEN(D376)-1)),IF(RIGHT(D376,1)="M",1000000*VALUE(LEFT(D376,LEN(D376)-1)),IF(RIGHT(D376,1)="B",1000000000*VALUE(LEFT(D376,LEN(D376)-1)),IF(RIGHT(D376,1)="%",0.01*VALUE(LEFT(D376,LEN(D376)-1)),IF(RIGHT(D376,1)="k",1000*VALUE(LEFT(D376,LEN(D376)-1)),VALUE(SUBSTITUTE(D376,",",""))))))))),"N/A")</f>
        <v/>
      </c>
      <c r="L376">
        <f>IFERROR(IF(TRIM(E376)="-", "N/A", IF(RIGHT(E376,1)=")",IF(RIGHT(E376,2)="T)",-1000000000000*VALUE(MID(E376,2,LEN(E376)-3)),IF(RIGHT(E376,2)="M)",-1000000*VALUE(MID(E376,2,LEN(E376)-3)),IF(RIGHT(E376,2)="B)",-1000000000*VALUE(MID(E376,2,LEN(E376)-3)),IF(RIGHT(E376,2)="k)",-1000*VALUE(MID(E376,2,LEN(E376)-3)),VALUE(SUBSTITUTE(E376,",","")))))),IF(RIGHT(E376,1)="T",1000000000000*VALUE(LEFT(E376,LEN(E376)-1)),IF(RIGHT(E376,1)="M",1000000*VALUE(LEFT(E376,LEN(E376)-1)),IF(RIGHT(E376,1)="B",1000000000*VALUE(LEFT(E376,LEN(E376)-1)),IF(RIGHT(E376,1)="%",0.01*VALUE(LEFT(E376,LEN(E376)-1)),IF(RIGHT(E376,1)="k",1000*VALUE(LEFT(E376,LEN(E376)-1)),VALUE(SUBSTITUTE(E376,",",""))))))))),"N/A")</f>
        <v/>
      </c>
      <c r="M376">
        <f>IFERROR(IF(TRIM(F376)="-", "N/A", IF(RIGHT(F376,1)=")",IF(RIGHT(F376,2)="T)",-1000000000000*VALUE(MID(F376,2,LEN(F376)-3)),IF(RIGHT(F376,2)="M)",-1000000*VALUE(MID(F376,2,LEN(F376)-3)),IF(RIGHT(F376,2)="B)",-1000000000*VALUE(MID(F376,2,LEN(F376)-3)),IF(RIGHT(F376,2)="k)",-1000*VALUE(MID(F376,2,LEN(F376)-3)),VALUE(SUBSTITUTE(F376,",","")))))),IF(RIGHT(F376,1)="T",1000000000000*VALUE(LEFT(F376,LEN(F376)-1)),IF(RIGHT(F376,1)="M",1000000*VALUE(LEFT(F376,LEN(F376)-1)),IF(RIGHT(F376,1)="B",1000000000*VALUE(LEFT(F376,LEN(F376)-1)),IF(RIGHT(F376,1)="%",0.01*VALUE(LEFT(F376,LEN(F376)-1)),IF(RIGHT(F376,1)="k",1000*VALUE(LEFT(F376,LEN(F376)-1)),VALUE(SUBSTITUTE(F376,",",""))))))))),"N/A")</f>
        <v/>
      </c>
      <c r="N376">
        <f>IFERROR(IF(TRIM(G376)="-", "N/A", IF(RIGHT(G376,1)=")",IF(RIGHT(G376,2)="T)",-1000000000000*VALUE(MID(G376,2,LEN(G376)-3)),IF(RIGHT(G376,2)="M)",-1000000*VALUE(MID(G376,2,LEN(G376)-3)),IF(RIGHT(G376,2)="B)",-1000000000*VALUE(MID(G376,2,LEN(G376)-3)),IF(RIGHT(G376,2)="k)",-1000*VALUE(MID(G376,2,LEN(G376)-3)),VALUE(SUBSTITUTE(G376,",","")))))),IF(RIGHT(G376,1)="T",1000000000000*VALUE(LEFT(G376,LEN(G376)-1)),IF(RIGHT(G376,1)="M",1000000*VALUE(LEFT(G376,LEN(G376)-1)),IF(RIGHT(G376,1)="B",1000000000*VALUE(LEFT(G376,LEN(G376)-1)),IF(RIGHT(G376,1)="%",0.01*VALUE(LEFT(G376,LEN(G376)-1)),IF(RIGHT(G376,1)="k",1000*VALUE(LEFT(G376,LEN(G376)-1)),VALUE(SUBSTITUTE(G376,",",""))))))))),"N/A")</f>
        <v/>
      </c>
    </row>
    <row r="377" spans="1:60">
      <c r="I377">
        <f>IF(AND(K377&gt; J377, L377&gt; K377, M377&gt; L377, N377&gt; M377), "pos_trend", IF(AND(K377&lt; J377, L377&lt; K377, M377&lt; L377, N377&lt; M377), "neg_trend", "N/A"))</f>
        <v/>
      </c>
      <c r="J377">
        <f>IFERROR(IF(TRIM(C377)="-", "N/A", IF(RIGHT(C377,1)=")",IF(RIGHT(C377,2)="T)",-1000000000000*VALUE(MID(C377,2,LEN(C377)-3)),IF(RIGHT(C377,2)="M)",-1000000*VALUE(MID(C377,2,LEN(C377)-3)),IF(RIGHT(C377,2)="B)",-1000000000*VALUE(MID(C377,2,LEN(C377)-3)),IF(RIGHT(C377,2)="k)",-1000*VALUE(MID(C377,2,LEN(C377)-3)),VALUE(SUBSTITUTE(C377,",","")))))),IF(RIGHT(C377,1)="T",1000000000000*VALUE(LEFT(C377,LEN(C377)-1)),IF(RIGHT(C377,1)="M",1000000*VALUE(LEFT(C377,LEN(C377)-1)),IF(RIGHT(C377,1)="B",1000000000*VALUE(LEFT(C377,LEN(C377)-1)),IF(RIGHT(C377,1)="%",0.01*VALUE(LEFT(C377,LEN(C377)-1)),IF(RIGHT(C377,1)="k",1000*VALUE(LEFT(C377,LEN(C377)-1)),VALUE(SUBSTITUTE(C377,",",""))))))))),"N/A")</f>
        <v/>
      </c>
      <c r="K377">
        <f>IFERROR(IF(TRIM(D377)="-", "N/A", IF(RIGHT(D377,1)=")",IF(RIGHT(D377,2)="T)",-1000000000000*VALUE(MID(D377,2,LEN(D377)-3)),IF(RIGHT(D377,2)="M)",-1000000*VALUE(MID(D377,2,LEN(D377)-3)),IF(RIGHT(D377,2)="B)",-1000000000*VALUE(MID(D377,2,LEN(D377)-3)),IF(RIGHT(D377,2)="k)",-1000*VALUE(MID(D377,2,LEN(D377)-3)),VALUE(SUBSTITUTE(D377,",","")))))),IF(RIGHT(D377,1)="T",1000000000000*VALUE(LEFT(D377,LEN(D377)-1)),IF(RIGHT(D377,1)="M",1000000*VALUE(LEFT(D377,LEN(D377)-1)),IF(RIGHT(D377,1)="B",1000000000*VALUE(LEFT(D377,LEN(D377)-1)),IF(RIGHT(D377,1)="%",0.01*VALUE(LEFT(D377,LEN(D377)-1)),IF(RIGHT(D377,1)="k",1000*VALUE(LEFT(D377,LEN(D377)-1)),VALUE(SUBSTITUTE(D377,",",""))))))))),"N/A")</f>
        <v/>
      </c>
      <c r="L377">
        <f>IFERROR(IF(TRIM(E377)="-", "N/A", IF(RIGHT(E377,1)=")",IF(RIGHT(E377,2)="T)",-1000000000000*VALUE(MID(E377,2,LEN(E377)-3)),IF(RIGHT(E377,2)="M)",-1000000*VALUE(MID(E377,2,LEN(E377)-3)),IF(RIGHT(E377,2)="B)",-1000000000*VALUE(MID(E377,2,LEN(E377)-3)),IF(RIGHT(E377,2)="k)",-1000*VALUE(MID(E377,2,LEN(E377)-3)),VALUE(SUBSTITUTE(E377,",","")))))),IF(RIGHT(E377,1)="T",1000000000000*VALUE(LEFT(E377,LEN(E377)-1)),IF(RIGHT(E377,1)="M",1000000*VALUE(LEFT(E377,LEN(E377)-1)),IF(RIGHT(E377,1)="B",1000000000*VALUE(LEFT(E377,LEN(E377)-1)),IF(RIGHT(E377,1)="%",0.01*VALUE(LEFT(E377,LEN(E377)-1)),IF(RIGHT(E377,1)="k",1000*VALUE(LEFT(E377,LEN(E377)-1)),VALUE(SUBSTITUTE(E377,",",""))))))))),"N/A")</f>
        <v/>
      </c>
      <c r="M377">
        <f>IFERROR(IF(TRIM(F377)="-", "N/A", IF(RIGHT(F377,1)=")",IF(RIGHT(F377,2)="T)",-1000000000000*VALUE(MID(F377,2,LEN(F377)-3)),IF(RIGHT(F377,2)="M)",-1000000*VALUE(MID(F377,2,LEN(F377)-3)),IF(RIGHT(F377,2)="B)",-1000000000*VALUE(MID(F377,2,LEN(F377)-3)),IF(RIGHT(F377,2)="k)",-1000*VALUE(MID(F377,2,LEN(F377)-3)),VALUE(SUBSTITUTE(F377,",","")))))),IF(RIGHT(F377,1)="T",1000000000000*VALUE(LEFT(F377,LEN(F377)-1)),IF(RIGHT(F377,1)="M",1000000*VALUE(LEFT(F377,LEN(F377)-1)),IF(RIGHT(F377,1)="B",1000000000*VALUE(LEFT(F377,LEN(F377)-1)),IF(RIGHT(F377,1)="%",0.01*VALUE(LEFT(F377,LEN(F377)-1)),IF(RIGHT(F377,1)="k",1000*VALUE(LEFT(F377,LEN(F377)-1)),VALUE(SUBSTITUTE(F377,",",""))))))))),"N/A")</f>
        <v/>
      </c>
      <c r="N377">
        <f>IFERROR(IF(TRIM(G377)="-", "N/A", IF(RIGHT(G377,1)=")",IF(RIGHT(G377,2)="T)",-1000000000000*VALUE(MID(G377,2,LEN(G377)-3)),IF(RIGHT(G377,2)="M)",-1000000*VALUE(MID(G377,2,LEN(G377)-3)),IF(RIGHT(G377,2)="B)",-1000000000*VALUE(MID(G377,2,LEN(G377)-3)),IF(RIGHT(G377,2)="k)",-1000*VALUE(MID(G377,2,LEN(G377)-3)),VALUE(SUBSTITUTE(G377,",","")))))),IF(RIGHT(G377,1)="T",1000000000000*VALUE(LEFT(G377,LEN(G377)-1)),IF(RIGHT(G377,1)="M",1000000*VALUE(LEFT(G377,LEN(G377)-1)),IF(RIGHT(G377,1)="B",1000000000*VALUE(LEFT(G377,LEN(G377)-1)),IF(RIGHT(G377,1)="%",0.01*VALUE(LEFT(G377,LEN(G377)-1)),IF(RIGHT(G377,1)="k",1000*VALUE(LEFT(G377,LEN(G377)-1)),VALUE(SUBSTITUTE(G377,",",""))))))))),"N/A")</f>
        <v/>
      </c>
    </row>
    <row r="378" spans="1:60">
      <c r="I378">
        <f>IF(AND(K378&gt; J378, L378&gt; K378, M378&gt; L378, N378&gt; M378), "pos_trend", IF(AND(K378&lt; J378, L378&lt; K378, M378&lt; L378, N378&lt; M378), "neg_trend", "N/A"))</f>
        <v/>
      </c>
      <c r="J378">
        <f>IFERROR(IF(TRIM(C378)="-", "N/A", IF(RIGHT(C378,1)=")",IF(RIGHT(C378,2)="T)",-1000000000000*VALUE(MID(C378,2,LEN(C378)-3)),IF(RIGHT(C378,2)="M)",-1000000*VALUE(MID(C378,2,LEN(C378)-3)),IF(RIGHT(C378,2)="B)",-1000000000*VALUE(MID(C378,2,LEN(C378)-3)),IF(RIGHT(C378,2)="k)",-1000*VALUE(MID(C378,2,LEN(C378)-3)),VALUE(SUBSTITUTE(C378,",","")))))),IF(RIGHT(C378,1)="T",1000000000000*VALUE(LEFT(C378,LEN(C378)-1)),IF(RIGHT(C378,1)="M",1000000*VALUE(LEFT(C378,LEN(C378)-1)),IF(RIGHT(C378,1)="B",1000000000*VALUE(LEFT(C378,LEN(C378)-1)),IF(RIGHT(C378,1)="%",0.01*VALUE(LEFT(C378,LEN(C378)-1)),IF(RIGHT(C378,1)="k",1000*VALUE(LEFT(C378,LEN(C378)-1)),VALUE(SUBSTITUTE(C378,",",""))))))))),"N/A")</f>
        <v/>
      </c>
      <c r="K378">
        <f>IFERROR(IF(TRIM(D378)="-", "N/A", IF(RIGHT(D378,1)=")",IF(RIGHT(D378,2)="T)",-1000000000000*VALUE(MID(D378,2,LEN(D378)-3)),IF(RIGHT(D378,2)="M)",-1000000*VALUE(MID(D378,2,LEN(D378)-3)),IF(RIGHT(D378,2)="B)",-1000000000*VALUE(MID(D378,2,LEN(D378)-3)),IF(RIGHT(D378,2)="k)",-1000*VALUE(MID(D378,2,LEN(D378)-3)),VALUE(SUBSTITUTE(D378,",","")))))),IF(RIGHT(D378,1)="T",1000000000000*VALUE(LEFT(D378,LEN(D378)-1)),IF(RIGHT(D378,1)="M",1000000*VALUE(LEFT(D378,LEN(D378)-1)),IF(RIGHT(D378,1)="B",1000000000*VALUE(LEFT(D378,LEN(D378)-1)),IF(RIGHT(D378,1)="%",0.01*VALUE(LEFT(D378,LEN(D378)-1)),IF(RIGHT(D378,1)="k",1000*VALUE(LEFT(D378,LEN(D378)-1)),VALUE(SUBSTITUTE(D378,",",""))))))))),"N/A")</f>
        <v/>
      </c>
      <c r="L378">
        <f>IFERROR(IF(TRIM(E378)="-", "N/A", IF(RIGHT(E378,1)=")",IF(RIGHT(E378,2)="T)",-1000000000000*VALUE(MID(E378,2,LEN(E378)-3)),IF(RIGHT(E378,2)="M)",-1000000*VALUE(MID(E378,2,LEN(E378)-3)),IF(RIGHT(E378,2)="B)",-1000000000*VALUE(MID(E378,2,LEN(E378)-3)),IF(RIGHT(E378,2)="k)",-1000*VALUE(MID(E378,2,LEN(E378)-3)),VALUE(SUBSTITUTE(E378,",","")))))),IF(RIGHT(E378,1)="T",1000000000000*VALUE(LEFT(E378,LEN(E378)-1)),IF(RIGHT(E378,1)="M",1000000*VALUE(LEFT(E378,LEN(E378)-1)),IF(RIGHT(E378,1)="B",1000000000*VALUE(LEFT(E378,LEN(E378)-1)),IF(RIGHT(E378,1)="%",0.01*VALUE(LEFT(E378,LEN(E378)-1)),IF(RIGHT(E378,1)="k",1000*VALUE(LEFT(E378,LEN(E378)-1)),VALUE(SUBSTITUTE(E378,",",""))))))))),"N/A")</f>
        <v/>
      </c>
      <c r="M378">
        <f>IFERROR(IF(TRIM(F378)="-", "N/A", IF(RIGHT(F378,1)=")",IF(RIGHT(F378,2)="T)",-1000000000000*VALUE(MID(F378,2,LEN(F378)-3)),IF(RIGHT(F378,2)="M)",-1000000*VALUE(MID(F378,2,LEN(F378)-3)),IF(RIGHT(F378,2)="B)",-1000000000*VALUE(MID(F378,2,LEN(F378)-3)),IF(RIGHT(F378,2)="k)",-1000*VALUE(MID(F378,2,LEN(F378)-3)),VALUE(SUBSTITUTE(F378,",","")))))),IF(RIGHT(F378,1)="T",1000000000000*VALUE(LEFT(F378,LEN(F378)-1)),IF(RIGHT(F378,1)="M",1000000*VALUE(LEFT(F378,LEN(F378)-1)),IF(RIGHT(F378,1)="B",1000000000*VALUE(LEFT(F378,LEN(F378)-1)),IF(RIGHT(F378,1)="%",0.01*VALUE(LEFT(F378,LEN(F378)-1)),IF(RIGHT(F378,1)="k",1000*VALUE(LEFT(F378,LEN(F378)-1)),VALUE(SUBSTITUTE(F378,",",""))))))))),"N/A")</f>
        <v/>
      </c>
      <c r="N378">
        <f>IFERROR(IF(TRIM(G378)="-", "N/A", IF(RIGHT(G378,1)=")",IF(RIGHT(G378,2)="T)",-1000000000000*VALUE(MID(G378,2,LEN(G378)-3)),IF(RIGHT(G378,2)="M)",-1000000*VALUE(MID(G378,2,LEN(G378)-3)),IF(RIGHT(G378,2)="B)",-1000000000*VALUE(MID(G378,2,LEN(G378)-3)),IF(RIGHT(G378,2)="k)",-1000*VALUE(MID(G378,2,LEN(G378)-3)),VALUE(SUBSTITUTE(G378,",","")))))),IF(RIGHT(G378,1)="T",1000000000000*VALUE(LEFT(G378,LEN(G378)-1)),IF(RIGHT(G378,1)="M",1000000*VALUE(LEFT(G378,LEN(G378)-1)),IF(RIGHT(G378,1)="B",1000000000*VALUE(LEFT(G378,LEN(G378)-1)),IF(RIGHT(G378,1)="%",0.01*VALUE(LEFT(G378,LEN(G378)-1)),IF(RIGHT(G378,1)="k",1000*VALUE(LEFT(G378,LEN(G378)-1)),VALUE(SUBSTITUTE(G378,",",""))))))))),"N/A")</f>
        <v/>
      </c>
    </row>
    <row r="379" spans="1:60">
      <c r="I379">
        <f>IF(AND(K379&gt; J379, L379&gt; K379, M379&gt; L379, N379&gt; M379), "pos_trend", IF(AND(K379&lt; J379, L379&lt; K379, M379&lt; L379, N379&lt; M379), "neg_trend", "N/A"))</f>
        <v/>
      </c>
      <c r="J379">
        <f>IFERROR(IF(TRIM(C379)="-", "N/A", IF(RIGHT(C379,1)=")",IF(RIGHT(C379,2)="T)",-1000000000000*VALUE(MID(C379,2,LEN(C379)-3)),IF(RIGHT(C379,2)="M)",-1000000*VALUE(MID(C379,2,LEN(C379)-3)),IF(RIGHT(C379,2)="B)",-1000000000*VALUE(MID(C379,2,LEN(C379)-3)),IF(RIGHT(C379,2)="k)",-1000*VALUE(MID(C379,2,LEN(C379)-3)),VALUE(SUBSTITUTE(C379,",","")))))),IF(RIGHT(C379,1)="T",1000000000000*VALUE(LEFT(C379,LEN(C379)-1)),IF(RIGHT(C379,1)="M",1000000*VALUE(LEFT(C379,LEN(C379)-1)),IF(RIGHT(C379,1)="B",1000000000*VALUE(LEFT(C379,LEN(C379)-1)),IF(RIGHT(C379,1)="%",0.01*VALUE(LEFT(C379,LEN(C379)-1)),IF(RIGHT(C379,1)="k",1000*VALUE(LEFT(C379,LEN(C379)-1)),VALUE(SUBSTITUTE(C379,",",""))))))))),"N/A")</f>
        <v/>
      </c>
      <c r="K379">
        <f>IFERROR(IF(TRIM(D379)="-", "N/A", IF(RIGHT(D379,1)=")",IF(RIGHT(D379,2)="T)",-1000000000000*VALUE(MID(D379,2,LEN(D379)-3)),IF(RIGHT(D379,2)="M)",-1000000*VALUE(MID(D379,2,LEN(D379)-3)),IF(RIGHT(D379,2)="B)",-1000000000*VALUE(MID(D379,2,LEN(D379)-3)),IF(RIGHT(D379,2)="k)",-1000*VALUE(MID(D379,2,LEN(D379)-3)),VALUE(SUBSTITUTE(D379,",","")))))),IF(RIGHT(D379,1)="T",1000000000000*VALUE(LEFT(D379,LEN(D379)-1)),IF(RIGHT(D379,1)="M",1000000*VALUE(LEFT(D379,LEN(D379)-1)),IF(RIGHT(D379,1)="B",1000000000*VALUE(LEFT(D379,LEN(D379)-1)),IF(RIGHT(D379,1)="%",0.01*VALUE(LEFT(D379,LEN(D379)-1)),IF(RIGHT(D379,1)="k",1000*VALUE(LEFT(D379,LEN(D379)-1)),VALUE(SUBSTITUTE(D379,",",""))))))))),"N/A")</f>
        <v/>
      </c>
      <c r="L379">
        <f>IFERROR(IF(TRIM(E379)="-", "N/A", IF(RIGHT(E379,1)=")",IF(RIGHT(E379,2)="T)",-1000000000000*VALUE(MID(E379,2,LEN(E379)-3)),IF(RIGHT(E379,2)="M)",-1000000*VALUE(MID(E379,2,LEN(E379)-3)),IF(RIGHT(E379,2)="B)",-1000000000*VALUE(MID(E379,2,LEN(E379)-3)),IF(RIGHT(E379,2)="k)",-1000*VALUE(MID(E379,2,LEN(E379)-3)),VALUE(SUBSTITUTE(E379,",","")))))),IF(RIGHT(E379,1)="T",1000000000000*VALUE(LEFT(E379,LEN(E379)-1)),IF(RIGHT(E379,1)="M",1000000*VALUE(LEFT(E379,LEN(E379)-1)),IF(RIGHT(E379,1)="B",1000000000*VALUE(LEFT(E379,LEN(E379)-1)),IF(RIGHT(E379,1)="%",0.01*VALUE(LEFT(E379,LEN(E379)-1)),IF(RIGHT(E379,1)="k",1000*VALUE(LEFT(E379,LEN(E379)-1)),VALUE(SUBSTITUTE(E379,",",""))))))))),"N/A")</f>
        <v/>
      </c>
      <c r="M379">
        <f>IFERROR(IF(TRIM(F379)="-", "N/A", IF(RIGHT(F379,1)=")",IF(RIGHT(F379,2)="T)",-1000000000000*VALUE(MID(F379,2,LEN(F379)-3)),IF(RIGHT(F379,2)="M)",-1000000*VALUE(MID(F379,2,LEN(F379)-3)),IF(RIGHT(F379,2)="B)",-1000000000*VALUE(MID(F379,2,LEN(F379)-3)),IF(RIGHT(F379,2)="k)",-1000*VALUE(MID(F379,2,LEN(F379)-3)),VALUE(SUBSTITUTE(F379,",","")))))),IF(RIGHT(F379,1)="T",1000000000000*VALUE(LEFT(F379,LEN(F379)-1)),IF(RIGHT(F379,1)="M",1000000*VALUE(LEFT(F379,LEN(F379)-1)),IF(RIGHT(F379,1)="B",1000000000*VALUE(LEFT(F379,LEN(F379)-1)),IF(RIGHT(F379,1)="%",0.01*VALUE(LEFT(F379,LEN(F379)-1)),IF(RIGHT(F379,1)="k",1000*VALUE(LEFT(F379,LEN(F379)-1)),VALUE(SUBSTITUTE(F379,",",""))))))))),"N/A")</f>
        <v/>
      </c>
      <c r="N379">
        <f>IFERROR(IF(TRIM(G379)="-", "N/A", IF(RIGHT(G379,1)=")",IF(RIGHT(G379,2)="T)",-1000000000000*VALUE(MID(G379,2,LEN(G379)-3)),IF(RIGHT(G379,2)="M)",-1000000*VALUE(MID(G379,2,LEN(G379)-3)),IF(RIGHT(G379,2)="B)",-1000000000*VALUE(MID(G379,2,LEN(G379)-3)),IF(RIGHT(G379,2)="k)",-1000*VALUE(MID(G379,2,LEN(G379)-3)),VALUE(SUBSTITUTE(G379,",","")))))),IF(RIGHT(G379,1)="T",1000000000000*VALUE(LEFT(G379,LEN(G379)-1)),IF(RIGHT(G379,1)="M",1000000*VALUE(LEFT(G379,LEN(G379)-1)),IF(RIGHT(G379,1)="B",1000000000*VALUE(LEFT(G379,LEN(G379)-1)),IF(RIGHT(G379,1)="%",0.01*VALUE(LEFT(G379,LEN(G379)-1)),IF(RIGHT(G379,1)="k",1000*VALUE(LEFT(G379,LEN(G379)-1)),VALUE(SUBSTITUTE(G379,",",""))))))))),"N/A")</f>
        <v/>
      </c>
    </row>
    <row r="380" spans="1:60">
      <c r="I380">
        <f>IF(AND(K380&gt; J380, L380&gt; K380, M380&gt; L380, N380&gt; M380), "pos_trend", IF(AND(K380&lt; J380, L380&lt; K380, M380&lt; L380, N380&lt; M380), "neg_trend", "N/A"))</f>
        <v/>
      </c>
      <c r="J380">
        <f>IFERROR(IF(TRIM(C380)="-", "N/A", IF(RIGHT(C380,1)=")",IF(RIGHT(C380,2)="T)",-1000000000000*VALUE(MID(C380,2,LEN(C380)-3)),IF(RIGHT(C380,2)="M)",-1000000*VALUE(MID(C380,2,LEN(C380)-3)),IF(RIGHT(C380,2)="B)",-1000000000*VALUE(MID(C380,2,LEN(C380)-3)),IF(RIGHT(C380,2)="k)",-1000*VALUE(MID(C380,2,LEN(C380)-3)),VALUE(SUBSTITUTE(C380,",","")))))),IF(RIGHT(C380,1)="T",1000000000000*VALUE(LEFT(C380,LEN(C380)-1)),IF(RIGHT(C380,1)="M",1000000*VALUE(LEFT(C380,LEN(C380)-1)),IF(RIGHT(C380,1)="B",1000000000*VALUE(LEFT(C380,LEN(C380)-1)),IF(RIGHT(C380,1)="%",0.01*VALUE(LEFT(C380,LEN(C380)-1)),IF(RIGHT(C380,1)="k",1000*VALUE(LEFT(C380,LEN(C380)-1)),VALUE(SUBSTITUTE(C380,",",""))))))))),"N/A")</f>
        <v/>
      </c>
      <c r="K380">
        <f>IFERROR(IF(TRIM(D380)="-", "N/A", IF(RIGHT(D380,1)=")",IF(RIGHT(D380,2)="T)",-1000000000000*VALUE(MID(D380,2,LEN(D380)-3)),IF(RIGHT(D380,2)="M)",-1000000*VALUE(MID(D380,2,LEN(D380)-3)),IF(RIGHT(D380,2)="B)",-1000000000*VALUE(MID(D380,2,LEN(D380)-3)),IF(RIGHT(D380,2)="k)",-1000*VALUE(MID(D380,2,LEN(D380)-3)),VALUE(SUBSTITUTE(D380,",","")))))),IF(RIGHT(D380,1)="T",1000000000000*VALUE(LEFT(D380,LEN(D380)-1)),IF(RIGHT(D380,1)="M",1000000*VALUE(LEFT(D380,LEN(D380)-1)),IF(RIGHT(D380,1)="B",1000000000*VALUE(LEFT(D380,LEN(D380)-1)),IF(RIGHT(D380,1)="%",0.01*VALUE(LEFT(D380,LEN(D380)-1)),IF(RIGHT(D380,1)="k",1000*VALUE(LEFT(D380,LEN(D380)-1)),VALUE(SUBSTITUTE(D380,",",""))))))))),"N/A")</f>
        <v/>
      </c>
      <c r="L380">
        <f>IFERROR(IF(TRIM(E380)="-", "N/A", IF(RIGHT(E380,1)=")",IF(RIGHT(E380,2)="T)",-1000000000000*VALUE(MID(E380,2,LEN(E380)-3)),IF(RIGHT(E380,2)="M)",-1000000*VALUE(MID(E380,2,LEN(E380)-3)),IF(RIGHT(E380,2)="B)",-1000000000*VALUE(MID(E380,2,LEN(E380)-3)),IF(RIGHT(E380,2)="k)",-1000*VALUE(MID(E380,2,LEN(E380)-3)),VALUE(SUBSTITUTE(E380,",","")))))),IF(RIGHT(E380,1)="T",1000000000000*VALUE(LEFT(E380,LEN(E380)-1)),IF(RIGHT(E380,1)="M",1000000*VALUE(LEFT(E380,LEN(E380)-1)),IF(RIGHT(E380,1)="B",1000000000*VALUE(LEFT(E380,LEN(E380)-1)),IF(RIGHT(E380,1)="%",0.01*VALUE(LEFT(E380,LEN(E380)-1)),IF(RIGHT(E380,1)="k",1000*VALUE(LEFT(E380,LEN(E380)-1)),VALUE(SUBSTITUTE(E380,",",""))))))))),"N/A")</f>
        <v/>
      </c>
      <c r="M380">
        <f>IFERROR(IF(TRIM(F380)="-", "N/A", IF(RIGHT(F380,1)=")",IF(RIGHT(F380,2)="T)",-1000000000000*VALUE(MID(F380,2,LEN(F380)-3)),IF(RIGHT(F380,2)="M)",-1000000*VALUE(MID(F380,2,LEN(F380)-3)),IF(RIGHT(F380,2)="B)",-1000000000*VALUE(MID(F380,2,LEN(F380)-3)),IF(RIGHT(F380,2)="k)",-1000*VALUE(MID(F380,2,LEN(F380)-3)),VALUE(SUBSTITUTE(F380,",","")))))),IF(RIGHT(F380,1)="T",1000000000000*VALUE(LEFT(F380,LEN(F380)-1)),IF(RIGHT(F380,1)="M",1000000*VALUE(LEFT(F380,LEN(F380)-1)),IF(RIGHT(F380,1)="B",1000000000*VALUE(LEFT(F380,LEN(F380)-1)),IF(RIGHT(F380,1)="%",0.01*VALUE(LEFT(F380,LEN(F380)-1)),IF(RIGHT(F380,1)="k",1000*VALUE(LEFT(F380,LEN(F380)-1)),VALUE(SUBSTITUTE(F380,",",""))))))))),"N/A")</f>
        <v/>
      </c>
      <c r="N380">
        <f>IFERROR(IF(TRIM(G380)="-", "N/A", IF(RIGHT(G380,1)=")",IF(RIGHT(G380,2)="T)",-1000000000000*VALUE(MID(G380,2,LEN(G380)-3)),IF(RIGHT(G380,2)="M)",-1000000*VALUE(MID(G380,2,LEN(G380)-3)),IF(RIGHT(G380,2)="B)",-1000000000*VALUE(MID(G380,2,LEN(G380)-3)),IF(RIGHT(G380,2)="k)",-1000*VALUE(MID(G380,2,LEN(G380)-3)),VALUE(SUBSTITUTE(G380,",","")))))),IF(RIGHT(G380,1)="T",1000000000000*VALUE(LEFT(G380,LEN(G380)-1)),IF(RIGHT(G380,1)="M",1000000*VALUE(LEFT(G380,LEN(G380)-1)),IF(RIGHT(G380,1)="B",1000000000*VALUE(LEFT(G380,LEN(G380)-1)),IF(RIGHT(G380,1)="%",0.01*VALUE(LEFT(G380,LEN(G380)-1)),IF(RIGHT(G380,1)="k",1000*VALUE(LEFT(G380,LEN(G380)-1)),VALUE(SUBSTITUTE(G380,",",""))))))))),"N/A")</f>
        <v/>
      </c>
    </row>
    <row r="381" spans="1:60">
      <c r="I381">
        <f>IF(AND(K381&gt; J381, L381&gt; K381, M381&gt; L381, N381&gt; M381), "pos_trend", IF(AND(K381&lt; J381, L381&lt; K381, M381&lt; L381, N381&lt; M381), "neg_trend", "N/A"))</f>
        <v/>
      </c>
      <c r="J381">
        <f>IFERROR(IF(TRIM(C381)="-", "N/A", IF(RIGHT(C381,1)=")",IF(RIGHT(C381,2)="T)",-1000000000000*VALUE(MID(C381,2,LEN(C381)-3)),IF(RIGHT(C381,2)="M)",-1000000*VALUE(MID(C381,2,LEN(C381)-3)),IF(RIGHT(C381,2)="B)",-1000000000*VALUE(MID(C381,2,LEN(C381)-3)),IF(RIGHT(C381,2)="k)",-1000*VALUE(MID(C381,2,LEN(C381)-3)),VALUE(SUBSTITUTE(C381,",","")))))),IF(RIGHT(C381,1)="T",1000000000000*VALUE(LEFT(C381,LEN(C381)-1)),IF(RIGHT(C381,1)="M",1000000*VALUE(LEFT(C381,LEN(C381)-1)),IF(RIGHT(C381,1)="B",1000000000*VALUE(LEFT(C381,LEN(C381)-1)),IF(RIGHT(C381,1)="%",0.01*VALUE(LEFT(C381,LEN(C381)-1)),IF(RIGHT(C381,1)="k",1000*VALUE(LEFT(C381,LEN(C381)-1)),VALUE(SUBSTITUTE(C381,",",""))))))))),"N/A")</f>
        <v/>
      </c>
      <c r="K381">
        <f>IFERROR(IF(TRIM(D381)="-", "N/A", IF(RIGHT(D381,1)=")",IF(RIGHT(D381,2)="T)",-1000000000000*VALUE(MID(D381,2,LEN(D381)-3)),IF(RIGHT(D381,2)="M)",-1000000*VALUE(MID(D381,2,LEN(D381)-3)),IF(RIGHT(D381,2)="B)",-1000000000*VALUE(MID(D381,2,LEN(D381)-3)),IF(RIGHT(D381,2)="k)",-1000*VALUE(MID(D381,2,LEN(D381)-3)),VALUE(SUBSTITUTE(D381,",","")))))),IF(RIGHT(D381,1)="T",1000000000000*VALUE(LEFT(D381,LEN(D381)-1)),IF(RIGHT(D381,1)="M",1000000*VALUE(LEFT(D381,LEN(D381)-1)),IF(RIGHT(D381,1)="B",1000000000*VALUE(LEFT(D381,LEN(D381)-1)),IF(RIGHT(D381,1)="%",0.01*VALUE(LEFT(D381,LEN(D381)-1)),IF(RIGHT(D381,1)="k",1000*VALUE(LEFT(D381,LEN(D381)-1)),VALUE(SUBSTITUTE(D381,",",""))))))))),"N/A")</f>
        <v/>
      </c>
      <c r="L381">
        <f>IFERROR(IF(TRIM(E381)="-", "N/A", IF(RIGHT(E381,1)=")",IF(RIGHT(E381,2)="T)",-1000000000000*VALUE(MID(E381,2,LEN(E381)-3)),IF(RIGHT(E381,2)="M)",-1000000*VALUE(MID(E381,2,LEN(E381)-3)),IF(RIGHT(E381,2)="B)",-1000000000*VALUE(MID(E381,2,LEN(E381)-3)),IF(RIGHT(E381,2)="k)",-1000*VALUE(MID(E381,2,LEN(E381)-3)),VALUE(SUBSTITUTE(E381,",","")))))),IF(RIGHT(E381,1)="T",1000000000000*VALUE(LEFT(E381,LEN(E381)-1)),IF(RIGHT(E381,1)="M",1000000*VALUE(LEFT(E381,LEN(E381)-1)),IF(RIGHT(E381,1)="B",1000000000*VALUE(LEFT(E381,LEN(E381)-1)),IF(RIGHT(E381,1)="%",0.01*VALUE(LEFT(E381,LEN(E381)-1)),IF(RIGHT(E381,1)="k",1000*VALUE(LEFT(E381,LEN(E381)-1)),VALUE(SUBSTITUTE(E381,",",""))))))))),"N/A")</f>
        <v/>
      </c>
      <c r="M381">
        <f>IFERROR(IF(TRIM(F381)="-", "N/A", IF(RIGHT(F381,1)=")",IF(RIGHT(F381,2)="T)",-1000000000000*VALUE(MID(F381,2,LEN(F381)-3)),IF(RIGHT(F381,2)="M)",-1000000*VALUE(MID(F381,2,LEN(F381)-3)),IF(RIGHT(F381,2)="B)",-1000000000*VALUE(MID(F381,2,LEN(F381)-3)),IF(RIGHT(F381,2)="k)",-1000*VALUE(MID(F381,2,LEN(F381)-3)),VALUE(SUBSTITUTE(F381,",","")))))),IF(RIGHT(F381,1)="T",1000000000000*VALUE(LEFT(F381,LEN(F381)-1)),IF(RIGHT(F381,1)="M",1000000*VALUE(LEFT(F381,LEN(F381)-1)),IF(RIGHT(F381,1)="B",1000000000*VALUE(LEFT(F381,LEN(F381)-1)),IF(RIGHT(F381,1)="%",0.01*VALUE(LEFT(F381,LEN(F381)-1)),IF(RIGHT(F381,1)="k",1000*VALUE(LEFT(F381,LEN(F381)-1)),VALUE(SUBSTITUTE(F381,",",""))))))))),"N/A")</f>
        <v/>
      </c>
      <c r="N381">
        <f>IFERROR(IF(TRIM(G381)="-", "N/A", IF(RIGHT(G381,1)=")",IF(RIGHT(G381,2)="T)",-1000000000000*VALUE(MID(G381,2,LEN(G381)-3)),IF(RIGHT(G381,2)="M)",-1000000*VALUE(MID(G381,2,LEN(G381)-3)),IF(RIGHT(G381,2)="B)",-1000000000*VALUE(MID(G381,2,LEN(G381)-3)),IF(RIGHT(G381,2)="k)",-1000*VALUE(MID(G381,2,LEN(G381)-3)),VALUE(SUBSTITUTE(G381,",","")))))),IF(RIGHT(G381,1)="T",1000000000000*VALUE(LEFT(G381,LEN(G381)-1)),IF(RIGHT(G381,1)="M",1000000*VALUE(LEFT(G381,LEN(G381)-1)),IF(RIGHT(G381,1)="B",1000000000*VALUE(LEFT(G381,LEN(G381)-1)),IF(RIGHT(G381,1)="%",0.01*VALUE(LEFT(G381,LEN(G381)-1)),IF(RIGHT(G381,1)="k",1000*VALUE(LEFT(G381,LEN(G381)-1)),VALUE(SUBSTITUTE(G381,",",""))))))))),"N/A")</f>
        <v/>
      </c>
    </row>
    <row r="382" spans="1:60">
      <c r="I382">
        <f>IF(AND(K382&gt; J382, L382&gt; K382, M382&gt; L382, N382&gt; M382), "pos_trend", IF(AND(K382&lt; J382, L382&lt; K382, M382&lt; L382, N382&lt; M382), "neg_trend", "N/A"))</f>
        <v/>
      </c>
      <c r="J382">
        <f>IFERROR(IF(TRIM(C382)="-", "N/A", IF(RIGHT(C382,1)=")",IF(RIGHT(C382,2)="T)",-1000000000000*VALUE(MID(C382,2,LEN(C382)-3)),IF(RIGHT(C382,2)="M)",-1000000*VALUE(MID(C382,2,LEN(C382)-3)),IF(RIGHT(C382,2)="B)",-1000000000*VALUE(MID(C382,2,LEN(C382)-3)),IF(RIGHT(C382,2)="k)",-1000*VALUE(MID(C382,2,LEN(C382)-3)),VALUE(SUBSTITUTE(C382,",","")))))),IF(RIGHT(C382,1)="T",1000000000000*VALUE(LEFT(C382,LEN(C382)-1)),IF(RIGHT(C382,1)="M",1000000*VALUE(LEFT(C382,LEN(C382)-1)),IF(RIGHT(C382,1)="B",1000000000*VALUE(LEFT(C382,LEN(C382)-1)),IF(RIGHT(C382,1)="%",0.01*VALUE(LEFT(C382,LEN(C382)-1)),IF(RIGHT(C382,1)="k",1000*VALUE(LEFT(C382,LEN(C382)-1)),VALUE(SUBSTITUTE(C382,",",""))))))))),"N/A")</f>
        <v/>
      </c>
      <c r="K382">
        <f>IFERROR(IF(TRIM(D382)="-", "N/A", IF(RIGHT(D382,1)=")",IF(RIGHT(D382,2)="T)",-1000000000000*VALUE(MID(D382,2,LEN(D382)-3)),IF(RIGHT(D382,2)="M)",-1000000*VALUE(MID(D382,2,LEN(D382)-3)),IF(RIGHT(D382,2)="B)",-1000000000*VALUE(MID(D382,2,LEN(D382)-3)),IF(RIGHT(D382,2)="k)",-1000*VALUE(MID(D382,2,LEN(D382)-3)),VALUE(SUBSTITUTE(D382,",","")))))),IF(RIGHT(D382,1)="T",1000000000000*VALUE(LEFT(D382,LEN(D382)-1)),IF(RIGHT(D382,1)="M",1000000*VALUE(LEFT(D382,LEN(D382)-1)),IF(RIGHT(D382,1)="B",1000000000*VALUE(LEFT(D382,LEN(D382)-1)),IF(RIGHT(D382,1)="%",0.01*VALUE(LEFT(D382,LEN(D382)-1)),IF(RIGHT(D382,1)="k",1000*VALUE(LEFT(D382,LEN(D382)-1)),VALUE(SUBSTITUTE(D382,",",""))))))))),"N/A")</f>
        <v/>
      </c>
      <c r="L382">
        <f>IFERROR(IF(TRIM(E382)="-", "N/A", IF(RIGHT(E382,1)=")",IF(RIGHT(E382,2)="T)",-1000000000000*VALUE(MID(E382,2,LEN(E382)-3)),IF(RIGHT(E382,2)="M)",-1000000*VALUE(MID(E382,2,LEN(E382)-3)),IF(RIGHT(E382,2)="B)",-1000000000*VALUE(MID(E382,2,LEN(E382)-3)),IF(RIGHT(E382,2)="k)",-1000*VALUE(MID(E382,2,LEN(E382)-3)),VALUE(SUBSTITUTE(E382,",","")))))),IF(RIGHT(E382,1)="T",1000000000000*VALUE(LEFT(E382,LEN(E382)-1)),IF(RIGHT(E382,1)="M",1000000*VALUE(LEFT(E382,LEN(E382)-1)),IF(RIGHT(E382,1)="B",1000000000*VALUE(LEFT(E382,LEN(E382)-1)),IF(RIGHT(E382,1)="%",0.01*VALUE(LEFT(E382,LEN(E382)-1)),IF(RIGHT(E382,1)="k",1000*VALUE(LEFT(E382,LEN(E382)-1)),VALUE(SUBSTITUTE(E382,",",""))))))))),"N/A")</f>
        <v/>
      </c>
      <c r="M382">
        <f>IFERROR(IF(TRIM(F382)="-", "N/A", IF(RIGHT(F382,1)=")",IF(RIGHT(F382,2)="T)",-1000000000000*VALUE(MID(F382,2,LEN(F382)-3)),IF(RIGHT(F382,2)="M)",-1000000*VALUE(MID(F382,2,LEN(F382)-3)),IF(RIGHT(F382,2)="B)",-1000000000*VALUE(MID(F382,2,LEN(F382)-3)),IF(RIGHT(F382,2)="k)",-1000*VALUE(MID(F382,2,LEN(F382)-3)),VALUE(SUBSTITUTE(F382,",","")))))),IF(RIGHT(F382,1)="T",1000000000000*VALUE(LEFT(F382,LEN(F382)-1)),IF(RIGHT(F382,1)="M",1000000*VALUE(LEFT(F382,LEN(F382)-1)),IF(RIGHT(F382,1)="B",1000000000*VALUE(LEFT(F382,LEN(F382)-1)),IF(RIGHT(F382,1)="%",0.01*VALUE(LEFT(F382,LEN(F382)-1)),IF(RIGHT(F382,1)="k",1000*VALUE(LEFT(F382,LEN(F382)-1)),VALUE(SUBSTITUTE(F382,",",""))))))))),"N/A")</f>
        <v/>
      </c>
      <c r="N382">
        <f>IFERROR(IF(TRIM(G382)="-", "N/A", IF(RIGHT(G382,1)=")",IF(RIGHT(G382,2)="T)",-1000000000000*VALUE(MID(G382,2,LEN(G382)-3)),IF(RIGHT(G382,2)="M)",-1000000*VALUE(MID(G382,2,LEN(G382)-3)),IF(RIGHT(G382,2)="B)",-1000000000*VALUE(MID(G382,2,LEN(G382)-3)),IF(RIGHT(G382,2)="k)",-1000*VALUE(MID(G382,2,LEN(G382)-3)),VALUE(SUBSTITUTE(G382,",","")))))),IF(RIGHT(G382,1)="T",1000000000000*VALUE(LEFT(G382,LEN(G382)-1)),IF(RIGHT(G382,1)="M",1000000*VALUE(LEFT(G382,LEN(G382)-1)),IF(RIGHT(G382,1)="B",1000000000*VALUE(LEFT(G382,LEN(G382)-1)),IF(RIGHT(G382,1)="%",0.01*VALUE(LEFT(G382,LEN(G382)-1)),IF(RIGHT(G382,1)="k",1000*VALUE(LEFT(G382,LEN(G382)-1)),VALUE(SUBSTITUTE(G382,",",""))))))))),"N/A")</f>
        <v/>
      </c>
    </row>
    <row r="383" spans="1:60">
      <c r="I383">
        <f>IF(AND(K383&gt; J383, L383&gt; K383, M383&gt; L383, N383&gt; M383), "pos_trend", IF(AND(K383&lt; J383, L383&lt; K383, M383&lt; L383, N383&lt; M383), "neg_trend", "N/A"))</f>
        <v/>
      </c>
      <c r="J383">
        <f>IFERROR(IF(TRIM(C383)="-", "N/A", IF(RIGHT(C383,1)=")",IF(RIGHT(C383,2)="T)",-1000000000000*VALUE(MID(C383,2,LEN(C383)-3)),IF(RIGHT(C383,2)="M)",-1000000*VALUE(MID(C383,2,LEN(C383)-3)),IF(RIGHT(C383,2)="B)",-1000000000*VALUE(MID(C383,2,LEN(C383)-3)),IF(RIGHT(C383,2)="k)",-1000*VALUE(MID(C383,2,LEN(C383)-3)),VALUE(SUBSTITUTE(C383,",","")))))),IF(RIGHT(C383,1)="T",1000000000000*VALUE(LEFT(C383,LEN(C383)-1)),IF(RIGHT(C383,1)="M",1000000*VALUE(LEFT(C383,LEN(C383)-1)),IF(RIGHT(C383,1)="B",1000000000*VALUE(LEFT(C383,LEN(C383)-1)),IF(RIGHT(C383,1)="%",0.01*VALUE(LEFT(C383,LEN(C383)-1)),IF(RIGHT(C383,1)="k",1000*VALUE(LEFT(C383,LEN(C383)-1)),VALUE(SUBSTITUTE(C383,",",""))))))))),"N/A")</f>
        <v/>
      </c>
      <c r="K383">
        <f>IFERROR(IF(TRIM(D383)="-", "N/A", IF(RIGHT(D383,1)=")",IF(RIGHT(D383,2)="T)",-1000000000000*VALUE(MID(D383,2,LEN(D383)-3)),IF(RIGHT(D383,2)="M)",-1000000*VALUE(MID(D383,2,LEN(D383)-3)),IF(RIGHT(D383,2)="B)",-1000000000*VALUE(MID(D383,2,LEN(D383)-3)),IF(RIGHT(D383,2)="k)",-1000*VALUE(MID(D383,2,LEN(D383)-3)),VALUE(SUBSTITUTE(D383,",","")))))),IF(RIGHT(D383,1)="T",1000000000000*VALUE(LEFT(D383,LEN(D383)-1)),IF(RIGHT(D383,1)="M",1000000*VALUE(LEFT(D383,LEN(D383)-1)),IF(RIGHT(D383,1)="B",1000000000*VALUE(LEFT(D383,LEN(D383)-1)),IF(RIGHT(D383,1)="%",0.01*VALUE(LEFT(D383,LEN(D383)-1)),IF(RIGHT(D383,1)="k",1000*VALUE(LEFT(D383,LEN(D383)-1)),VALUE(SUBSTITUTE(D383,",",""))))))))),"N/A")</f>
        <v/>
      </c>
      <c r="L383">
        <f>IFERROR(IF(TRIM(E383)="-", "N/A", IF(RIGHT(E383,1)=")",IF(RIGHT(E383,2)="T)",-1000000000000*VALUE(MID(E383,2,LEN(E383)-3)),IF(RIGHT(E383,2)="M)",-1000000*VALUE(MID(E383,2,LEN(E383)-3)),IF(RIGHT(E383,2)="B)",-1000000000*VALUE(MID(E383,2,LEN(E383)-3)),IF(RIGHT(E383,2)="k)",-1000*VALUE(MID(E383,2,LEN(E383)-3)),VALUE(SUBSTITUTE(E383,",","")))))),IF(RIGHT(E383,1)="T",1000000000000*VALUE(LEFT(E383,LEN(E383)-1)),IF(RIGHT(E383,1)="M",1000000*VALUE(LEFT(E383,LEN(E383)-1)),IF(RIGHT(E383,1)="B",1000000000*VALUE(LEFT(E383,LEN(E383)-1)),IF(RIGHT(E383,1)="%",0.01*VALUE(LEFT(E383,LEN(E383)-1)),IF(RIGHT(E383,1)="k",1000*VALUE(LEFT(E383,LEN(E383)-1)),VALUE(SUBSTITUTE(E383,",",""))))))))),"N/A")</f>
        <v/>
      </c>
      <c r="M383">
        <f>IFERROR(IF(TRIM(F383)="-", "N/A", IF(RIGHT(F383,1)=")",IF(RIGHT(F383,2)="T)",-1000000000000*VALUE(MID(F383,2,LEN(F383)-3)),IF(RIGHT(F383,2)="M)",-1000000*VALUE(MID(F383,2,LEN(F383)-3)),IF(RIGHT(F383,2)="B)",-1000000000*VALUE(MID(F383,2,LEN(F383)-3)),IF(RIGHT(F383,2)="k)",-1000*VALUE(MID(F383,2,LEN(F383)-3)),VALUE(SUBSTITUTE(F383,",","")))))),IF(RIGHT(F383,1)="T",1000000000000*VALUE(LEFT(F383,LEN(F383)-1)),IF(RIGHT(F383,1)="M",1000000*VALUE(LEFT(F383,LEN(F383)-1)),IF(RIGHT(F383,1)="B",1000000000*VALUE(LEFT(F383,LEN(F383)-1)),IF(RIGHT(F383,1)="%",0.01*VALUE(LEFT(F383,LEN(F383)-1)),IF(RIGHT(F383,1)="k",1000*VALUE(LEFT(F383,LEN(F383)-1)),VALUE(SUBSTITUTE(F383,",",""))))))))),"N/A")</f>
        <v/>
      </c>
      <c r="N383">
        <f>IFERROR(IF(TRIM(G383)="-", "N/A", IF(RIGHT(G383,1)=")",IF(RIGHT(G383,2)="T)",-1000000000000*VALUE(MID(G383,2,LEN(G383)-3)),IF(RIGHT(G383,2)="M)",-1000000*VALUE(MID(G383,2,LEN(G383)-3)),IF(RIGHT(G383,2)="B)",-1000000000*VALUE(MID(G383,2,LEN(G383)-3)),IF(RIGHT(G383,2)="k)",-1000*VALUE(MID(G383,2,LEN(G383)-3)),VALUE(SUBSTITUTE(G383,",","")))))),IF(RIGHT(G383,1)="T",1000000000000*VALUE(LEFT(G383,LEN(G383)-1)),IF(RIGHT(G383,1)="M",1000000*VALUE(LEFT(G383,LEN(G383)-1)),IF(RIGHT(G383,1)="B",1000000000*VALUE(LEFT(G383,LEN(G383)-1)),IF(RIGHT(G383,1)="%",0.01*VALUE(LEFT(G383,LEN(G383)-1)),IF(RIGHT(G383,1)="k",1000*VALUE(LEFT(G383,LEN(G383)-1)),VALUE(SUBSTITUTE(G383,",",""))))))))),"N/A")</f>
        <v/>
      </c>
    </row>
    <row r="384" spans="1:60">
      <c r="I384">
        <f>IF(AND(K384&gt; J384, L384&gt; K384, M384&gt; L384, N384&gt; M384), "pos_trend", IF(AND(K384&lt; J384, L384&lt; K384, M384&lt; L384, N384&lt; M384), "neg_trend", "N/A"))</f>
        <v/>
      </c>
      <c r="J384">
        <f>IFERROR(IF(TRIM(C384)="-", "N/A", IF(RIGHT(C384,1)=")",IF(RIGHT(C384,2)="T)",-1000000000000*VALUE(MID(C384,2,LEN(C384)-3)),IF(RIGHT(C384,2)="M)",-1000000*VALUE(MID(C384,2,LEN(C384)-3)),IF(RIGHT(C384,2)="B)",-1000000000*VALUE(MID(C384,2,LEN(C384)-3)),IF(RIGHT(C384,2)="k)",-1000*VALUE(MID(C384,2,LEN(C384)-3)),VALUE(SUBSTITUTE(C384,",","")))))),IF(RIGHT(C384,1)="T",1000000000000*VALUE(LEFT(C384,LEN(C384)-1)),IF(RIGHT(C384,1)="M",1000000*VALUE(LEFT(C384,LEN(C384)-1)),IF(RIGHT(C384,1)="B",1000000000*VALUE(LEFT(C384,LEN(C384)-1)),IF(RIGHT(C384,1)="%",0.01*VALUE(LEFT(C384,LEN(C384)-1)),IF(RIGHT(C384,1)="k",1000*VALUE(LEFT(C384,LEN(C384)-1)),VALUE(SUBSTITUTE(C384,",",""))))))))),"N/A")</f>
        <v/>
      </c>
      <c r="K384">
        <f>IFERROR(IF(TRIM(D384)="-", "N/A", IF(RIGHT(D384,1)=")",IF(RIGHT(D384,2)="T)",-1000000000000*VALUE(MID(D384,2,LEN(D384)-3)),IF(RIGHT(D384,2)="M)",-1000000*VALUE(MID(D384,2,LEN(D384)-3)),IF(RIGHT(D384,2)="B)",-1000000000*VALUE(MID(D384,2,LEN(D384)-3)),IF(RIGHT(D384,2)="k)",-1000*VALUE(MID(D384,2,LEN(D384)-3)),VALUE(SUBSTITUTE(D384,",","")))))),IF(RIGHT(D384,1)="T",1000000000000*VALUE(LEFT(D384,LEN(D384)-1)),IF(RIGHT(D384,1)="M",1000000*VALUE(LEFT(D384,LEN(D384)-1)),IF(RIGHT(D384,1)="B",1000000000*VALUE(LEFT(D384,LEN(D384)-1)),IF(RIGHT(D384,1)="%",0.01*VALUE(LEFT(D384,LEN(D384)-1)),IF(RIGHT(D384,1)="k",1000*VALUE(LEFT(D384,LEN(D384)-1)),VALUE(SUBSTITUTE(D384,",",""))))))))),"N/A")</f>
        <v/>
      </c>
      <c r="L384">
        <f>IFERROR(IF(TRIM(E384)="-", "N/A", IF(RIGHT(E384,1)=")",IF(RIGHT(E384,2)="T)",-1000000000000*VALUE(MID(E384,2,LEN(E384)-3)),IF(RIGHT(E384,2)="M)",-1000000*VALUE(MID(E384,2,LEN(E384)-3)),IF(RIGHT(E384,2)="B)",-1000000000*VALUE(MID(E384,2,LEN(E384)-3)),IF(RIGHT(E384,2)="k)",-1000*VALUE(MID(E384,2,LEN(E384)-3)),VALUE(SUBSTITUTE(E384,",","")))))),IF(RIGHT(E384,1)="T",1000000000000*VALUE(LEFT(E384,LEN(E384)-1)),IF(RIGHT(E384,1)="M",1000000*VALUE(LEFT(E384,LEN(E384)-1)),IF(RIGHT(E384,1)="B",1000000000*VALUE(LEFT(E384,LEN(E384)-1)),IF(RIGHT(E384,1)="%",0.01*VALUE(LEFT(E384,LEN(E384)-1)),IF(RIGHT(E384,1)="k",1000*VALUE(LEFT(E384,LEN(E384)-1)),VALUE(SUBSTITUTE(E384,",",""))))))))),"N/A")</f>
        <v/>
      </c>
      <c r="M384">
        <f>IFERROR(IF(TRIM(F384)="-", "N/A", IF(RIGHT(F384,1)=")",IF(RIGHT(F384,2)="T)",-1000000000000*VALUE(MID(F384,2,LEN(F384)-3)),IF(RIGHT(F384,2)="M)",-1000000*VALUE(MID(F384,2,LEN(F384)-3)),IF(RIGHT(F384,2)="B)",-1000000000*VALUE(MID(F384,2,LEN(F384)-3)),IF(RIGHT(F384,2)="k)",-1000*VALUE(MID(F384,2,LEN(F384)-3)),VALUE(SUBSTITUTE(F384,",","")))))),IF(RIGHT(F384,1)="T",1000000000000*VALUE(LEFT(F384,LEN(F384)-1)),IF(RIGHT(F384,1)="M",1000000*VALUE(LEFT(F384,LEN(F384)-1)),IF(RIGHT(F384,1)="B",1000000000*VALUE(LEFT(F384,LEN(F384)-1)),IF(RIGHT(F384,1)="%",0.01*VALUE(LEFT(F384,LEN(F384)-1)),IF(RIGHT(F384,1)="k",1000*VALUE(LEFT(F384,LEN(F384)-1)),VALUE(SUBSTITUTE(F384,",",""))))))))),"N/A")</f>
        <v/>
      </c>
      <c r="N384">
        <f>IFERROR(IF(TRIM(G384)="-", "N/A", IF(RIGHT(G384,1)=")",IF(RIGHT(G384,2)="T)",-1000000000000*VALUE(MID(G384,2,LEN(G384)-3)),IF(RIGHT(G384,2)="M)",-1000000*VALUE(MID(G384,2,LEN(G384)-3)),IF(RIGHT(G384,2)="B)",-1000000000*VALUE(MID(G384,2,LEN(G384)-3)),IF(RIGHT(G384,2)="k)",-1000*VALUE(MID(G384,2,LEN(G384)-3)),VALUE(SUBSTITUTE(G384,",","")))))),IF(RIGHT(G384,1)="T",1000000000000*VALUE(LEFT(G384,LEN(G384)-1)),IF(RIGHT(G384,1)="M",1000000*VALUE(LEFT(G384,LEN(G384)-1)),IF(RIGHT(G384,1)="B",1000000000*VALUE(LEFT(G384,LEN(G384)-1)),IF(RIGHT(G384,1)="%",0.01*VALUE(LEFT(G384,LEN(G384)-1)),IF(RIGHT(G384,1)="k",1000*VALUE(LEFT(G384,LEN(G384)-1)),VALUE(SUBSTITUTE(G384,",",""))))))))),"N/A")</f>
        <v/>
      </c>
    </row>
    <row r="385" spans="1:60">
      <c r="I385">
        <f>IF(AND(K385&gt; J385, L385&gt; K385, M385&gt; L385, N385&gt; M385), "pos_trend", IF(AND(K385&lt; J385, L385&lt; K385, M385&lt; L385, N385&lt; M385), "neg_trend", "N/A"))</f>
        <v/>
      </c>
      <c r="J385">
        <f>IFERROR(IF(TRIM(C385)="-", "N/A", IF(RIGHT(C385,1)=")",IF(RIGHT(C385,2)="T)",-1000000000000*VALUE(MID(C385,2,LEN(C385)-3)),IF(RIGHT(C385,2)="M)",-1000000*VALUE(MID(C385,2,LEN(C385)-3)),IF(RIGHT(C385,2)="B)",-1000000000*VALUE(MID(C385,2,LEN(C385)-3)),IF(RIGHT(C385,2)="k)",-1000*VALUE(MID(C385,2,LEN(C385)-3)),VALUE(SUBSTITUTE(C385,",","")))))),IF(RIGHT(C385,1)="T",1000000000000*VALUE(LEFT(C385,LEN(C385)-1)),IF(RIGHT(C385,1)="M",1000000*VALUE(LEFT(C385,LEN(C385)-1)),IF(RIGHT(C385,1)="B",1000000000*VALUE(LEFT(C385,LEN(C385)-1)),IF(RIGHT(C385,1)="%",0.01*VALUE(LEFT(C385,LEN(C385)-1)),IF(RIGHT(C385,1)="k",1000*VALUE(LEFT(C385,LEN(C385)-1)),VALUE(SUBSTITUTE(C385,",",""))))))))),"N/A")</f>
        <v/>
      </c>
      <c r="K385">
        <f>IFERROR(IF(TRIM(D385)="-", "N/A", IF(RIGHT(D385,1)=")",IF(RIGHT(D385,2)="T)",-1000000000000*VALUE(MID(D385,2,LEN(D385)-3)),IF(RIGHT(D385,2)="M)",-1000000*VALUE(MID(D385,2,LEN(D385)-3)),IF(RIGHT(D385,2)="B)",-1000000000*VALUE(MID(D385,2,LEN(D385)-3)),IF(RIGHT(D385,2)="k)",-1000*VALUE(MID(D385,2,LEN(D385)-3)),VALUE(SUBSTITUTE(D385,",","")))))),IF(RIGHT(D385,1)="T",1000000000000*VALUE(LEFT(D385,LEN(D385)-1)),IF(RIGHT(D385,1)="M",1000000*VALUE(LEFT(D385,LEN(D385)-1)),IF(RIGHT(D385,1)="B",1000000000*VALUE(LEFT(D385,LEN(D385)-1)),IF(RIGHT(D385,1)="%",0.01*VALUE(LEFT(D385,LEN(D385)-1)),IF(RIGHT(D385,1)="k",1000*VALUE(LEFT(D385,LEN(D385)-1)),VALUE(SUBSTITUTE(D385,",",""))))))))),"N/A")</f>
        <v/>
      </c>
      <c r="L385">
        <f>IFERROR(IF(TRIM(E385)="-", "N/A", IF(RIGHT(E385,1)=")",IF(RIGHT(E385,2)="T)",-1000000000000*VALUE(MID(E385,2,LEN(E385)-3)),IF(RIGHT(E385,2)="M)",-1000000*VALUE(MID(E385,2,LEN(E385)-3)),IF(RIGHT(E385,2)="B)",-1000000000*VALUE(MID(E385,2,LEN(E385)-3)),IF(RIGHT(E385,2)="k)",-1000*VALUE(MID(E385,2,LEN(E385)-3)),VALUE(SUBSTITUTE(E385,",","")))))),IF(RIGHT(E385,1)="T",1000000000000*VALUE(LEFT(E385,LEN(E385)-1)),IF(RIGHT(E385,1)="M",1000000*VALUE(LEFT(E385,LEN(E385)-1)),IF(RIGHT(E385,1)="B",1000000000*VALUE(LEFT(E385,LEN(E385)-1)),IF(RIGHT(E385,1)="%",0.01*VALUE(LEFT(E385,LEN(E385)-1)),IF(RIGHT(E385,1)="k",1000*VALUE(LEFT(E385,LEN(E385)-1)),VALUE(SUBSTITUTE(E385,",",""))))))))),"N/A")</f>
        <v/>
      </c>
      <c r="M385">
        <f>IFERROR(IF(TRIM(F385)="-", "N/A", IF(RIGHT(F385,1)=")",IF(RIGHT(F385,2)="T)",-1000000000000*VALUE(MID(F385,2,LEN(F385)-3)),IF(RIGHT(F385,2)="M)",-1000000*VALUE(MID(F385,2,LEN(F385)-3)),IF(RIGHT(F385,2)="B)",-1000000000*VALUE(MID(F385,2,LEN(F385)-3)),IF(RIGHT(F385,2)="k)",-1000*VALUE(MID(F385,2,LEN(F385)-3)),VALUE(SUBSTITUTE(F385,",","")))))),IF(RIGHT(F385,1)="T",1000000000000*VALUE(LEFT(F385,LEN(F385)-1)),IF(RIGHT(F385,1)="M",1000000*VALUE(LEFT(F385,LEN(F385)-1)),IF(RIGHT(F385,1)="B",1000000000*VALUE(LEFT(F385,LEN(F385)-1)),IF(RIGHT(F385,1)="%",0.01*VALUE(LEFT(F385,LEN(F385)-1)),IF(RIGHT(F385,1)="k",1000*VALUE(LEFT(F385,LEN(F385)-1)),VALUE(SUBSTITUTE(F385,",",""))))))))),"N/A")</f>
        <v/>
      </c>
      <c r="N385">
        <f>IFERROR(IF(TRIM(G385)="-", "N/A", IF(RIGHT(G385,1)=")",IF(RIGHT(G385,2)="T)",-1000000000000*VALUE(MID(G385,2,LEN(G385)-3)),IF(RIGHT(G385,2)="M)",-1000000*VALUE(MID(G385,2,LEN(G385)-3)),IF(RIGHT(G385,2)="B)",-1000000000*VALUE(MID(G385,2,LEN(G385)-3)),IF(RIGHT(G385,2)="k)",-1000*VALUE(MID(G385,2,LEN(G385)-3)),VALUE(SUBSTITUTE(G385,",","")))))),IF(RIGHT(G385,1)="T",1000000000000*VALUE(LEFT(G385,LEN(G385)-1)),IF(RIGHT(G385,1)="M",1000000*VALUE(LEFT(G385,LEN(G385)-1)),IF(RIGHT(G385,1)="B",1000000000*VALUE(LEFT(G385,LEN(G385)-1)),IF(RIGHT(G385,1)="%",0.01*VALUE(LEFT(G385,LEN(G385)-1)),IF(RIGHT(G385,1)="k",1000*VALUE(LEFT(G385,LEN(G385)-1)),VALUE(SUBSTITUTE(G385,",",""))))))))),"N/A")</f>
        <v/>
      </c>
    </row>
    <row r="386" spans="1:60">
      <c r="I386">
        <f>IF(AND(K386&gt; J386, L386&gt; K386, M386&gt; L386, N386&gt; M386), "pos_trend", IF(AND(K386&lt; J386, L386&lt; K386, M386&lt; L386, N386&lt; M386), "neg_trend", "N/A"))</f>
        <v/>
      </c>
      <c r="J386">
        <f>IFERROR(IF(TRIM(C386)="-", "N/A", IF(RIGHT(C386,1)=")",IF(RIGHT(C386,2)="T)",-1000000000000*VALUE(MID(C386,2,LEN(C386)-3)),IF(RIGHT(C386,2)="M)",-1000000*VALUE(MID(C386,2,LEN(C386)-3)),IF(RIGHT(C386,2)="B)",-1000000000*VALUE(MID(C386,2,LEN(C386)-3)),IF(RIGHT(C386,2)="k)",-1000*VALUE(MID(C386,2,LEN(C386)-3)),VALUE(SUBSTITUTE(C386,",","")))))),IF(RIGHT(C386,1)="T",1000000000000*VALUE(LEFT(C386,LEN(C386)-1)),IF(RIGHT(C386,1)="M",1000000*VALUE(LEFT(C386,LEN(C386)-1)),IF(RIGHT(C386,1)="B",1000000000*VALUE(LEFT(C386,LEN(C386)-1)),IF(RIGHT(C386,1)="%",0.01*VALUE(LEFT(C386,LEN(C386)-1)),IF(RIGHT(C386,1)="k",1000*VALUE(LEFT(C386,LEN(C386)-1)),VALUE(SUBSTITUTE(C386,",",""))))))))),"N/A")</f>
        <v/>
      </c>
      <c r="K386">
        <f>IFERROR(IF(TRIM(D386)="-", "N/A", IF(RIGHT(D386,1)=")",IF(RIGHT(D386,2)="T)",-1000000000000*VALUE(MID(D386,2,LEN(D386)-3)),IF(RIGHT(D386,2)="M)",-1000000*VALUE(MID(D386,2,LEN(D386)-3)),IF(RIGHT(D386,2)="B)",-1000000000*VALUE(MID(D386,2,LEN(D386)-3)),IF(RIGHT(D386,2)="k)",-1000*VALUE(MID(D386,2,LEN(D386)-3)),VALUE(SUBSTITUTE(D386,",","")))))),IF(RIGHT(D386,1)="T",1000000000000*VALUE(LEFT(D386,LEN(D386)-1)),IF(RIGHT(D386,1)="M",1000000*VALUE(LEFT(D386,LEN(D386)-1)),IF(RIGHT(D386,1)="B",1000000000*VALUE(LEFT(D386,LEN(D386)-1)),IF(RIGHT(D386,1)="%",0.01*VALUE(LEFT(D386,LEN(D386)-1)),IF(RIGHT(D386,1)="k",1000*VALUE(LEFT(D386,LEN(D386)-1)),VALUE(SUBSTITUTE(D386,",",""))))))))),"N/A")</f>
        <v/>
      </c>
      <c r="L386">
        <f>IFERROR(IF(TRIM(E386)="-", "N/A", IF(RIGHT(E386,1)=")",IF(RIGHT(E386,2)="T)",-1000000000000*VALUE(MID(E386,2,LEN(E386)-3)),IF(RIGHT(E386,2)="M)",-1000000*VALUE(MID(E386,2,LEN(E386)-3)),IF(RIGHT(E386,2)="B)",-1000000000*VALUE(MID(E386,2,LEN(E386)-3)),IF(RIGHT(E386,2)="k)",-1000*VALUE(MID(E386,2,LEN(E386)-3)),VALUE(SUBSTITUTE(E386,",","")))))),IF(RIGHT(E386,1)="T",1000000000000*VALUE(LEFT(E386,LEN(E386)-1)),IF(RIGHT(E386,1)="M",1000000*VALUE(LEFT(E386,LEN(E386)-1)),IF(RIGHT(E386,1)="B",1000000000*VALUE(LEFT(E386,LEN(E386)-1)),IF(RIGHT(E386,1)="%",0.01*VALUE(LEFT(E386,LEN(E386)-1)),IF(RIGHT(E386,1)="k",1000*VALUE(LEFT(E386,LEN(E386)-1)),VALUE(SUBSTITUTE(E386,",",""))))))))),"N/A")</f>
        <v/>
      </c>
      <c r="M386">
        <f>IFERROR(IF(TRIM(F386)="-", "N/A", IF(RIGHT(F386,1)=")",IF(RIGHT(F386,2)="T)",-1000000000000*VALUE(MID(F386,2,LEN(F386)-3)),IF(RIGHT(F386,2)="M)",-1000000*VALUE(MID(F386,2,LEN(F386)-3)),IF(RIGHT(F386,2)="B)",-1000000000*VALUE(MID(F386,2,LEN(F386)-3)),IF(RIGHT(F386,2)="k)",-1000*VALUE(MID(F386,2,LEN(F386)-3)),VALUE(SUBSTITUTE(F386,",","")))))),IF(RIGHT(F386,1)="T",1000000000000*VALUE(LEFT(F386,LEN(F386)-1)),IF(RIGHT(F386,1)="M",1000000*VALUE(LEFT(F386,LEN(F386)-1)),IF(RIGHT(F386,1)="B",1000000000*VALUE(LEFT(F386,LEN(F386)-1)),IF(RIGHT(F386,1)="%",0.01*VALUE(LEFT(F386,LEN(F386)-1)),IF(RIGHT(F386,1)="k",1000*VALUE(LEFT(F386,LEN(F386)-1)),VALUE(SUBSTITUTE(F386,",",""))))))))),"N/A")</f>
        <v/>
      </c>
      <c r="N386">
        <f>IFERROR(IF(TRIM(G386)="-", "N/A", IF(RIGHT(G386,1)=")",IF(RIGHT(G386,2)="T)",-1000000000000*VALUE(MID(G386,2,LEN(G386)-3)),IF(RIGHT(G386,2)="M)",-1000000*VALUE(MID(G386,2,LEN(G386)-3)),IF(RIGHT(G386,2)="B)",-1000000000*VALUE(MID(G386,2,LEN(G386)-3)),IF(RIGHT(G386,2)="k)",-1000*VALUE(MID(G386,2,LEN(G386)-3)),VALUE(SUBSTITUTE(G386,",","")))))),IF(RIGHT(G386,1)="T",1000000000000*VALUE(LEFT(G386,LEN(G386)-1)),IF(RIGHT(G386,1)="M",1000000*VALUE(LEFT(G386,LEN(G386)-1)),IF(RIGHT(G386,1)="B",1000000000*VALUE(LEFT(G386,LEN(G386)-1)),IF(RIGHT(G386,1)="%",0.01*VALUE(LEFT(G386,LEN(G386)-1)),IF(RIGHT(G386,1)="k",1000*VALUE(LEFT(G386,LEN(G386)-1)),VALUE(SUBSTITUTE(G386,",",""))))))))),"N/A")</f>
        <v/>
      </c>
    </row>
    <row r="387" spans="1:60">
      <c r="I387">
        <f>IF(AND(K387&gt; J387, L387&gt; K387, M387&gt; L387, N387&gt; M387), "pos_trend", IF(AND(K387&lt; J387, L387&lt; K387, M387&lt; L387, N387&lt; M387), "neg_trend", "N/A"))</f>
        <v/>
      </c>
      <c r="J387">
        <f>IFERROR(IF(TRIM(C387)="-", "N/A", IF(RIGHT(C387,1)=")",IF(RIGHT(C387,2)="T)",-1000000000000*VALUE(MID(C387,2,LEN(C387)-3)),IF(RIGHT(C387,2)="M)",-1000000*VALUE(MID(C387,2,LEN(C387)-3)),IF(RIGHT(C387,2)="B)",-1000000000*VALUE(MID(C387,2,LEN(C387)-3)),IF(RIGHT(C387,2)="k)",-1000*VALUE(MID(C387,2,LEN(C387)-3)),VALUE(SUBSTITUTE(C387,",","")))))),IF(RIGHT(C387,1)="T",1000000000000*VALUE(LEFT(C387,LEN(C387)-1)),IF(RIGHT(C387,1)="M",1000000*VALUE(LEFT(C387,LEN(C387)-1)),IF(RIGHT(C387,1)="B",1000000000*VALUE(LEFT(C387,LEN(C387)-1)),IF(RIGHT(C387,1)="%",0.01*VALUE(LEFT(C387,LEN(C387)-1)),IF(RIGHT(C387,1)="k",1000*VALUE(LEFT(C387,LEN(C387)-1)),VALUE(SUBSTITUTE(C387,",",""))))))))),"N/A")</f>
        <v/>
      </c>
      <c r="K387">
        <f>IFERROR(IF(TRIM(D387)="-", "N/A", IF(RIGHT(D387,1)=")",IF(RIGHT(D387,2)="T)",-1000000000000*VALUE(MID(D387,2,LEN(D387)-3)),IF(RIGHT(D387,2)="M)",-1000000*VALUE(MID(D387,2,LEN(D387)-3)),IF(RIGHT(D387,2)="B)",-1000000000*VALUE(MID(D387,2,LEN(D387)-3)),IF(RIGHT(D387,2)="k)",-1000*VALUE(MID(D387,2,LEN(D387)-3)),VALUE(SUBSTITUTE(D387,",","")))))),IF(RIGHT(D387,1)="T",1000000000000*VALUE(LEFT(D387,LEN(D387)-1)),IF(RIGHT(D387,1)="M",1000000*VALUE(LEFT(D387,LEN(D387)-1)),IF(RIGHT(D387,1)="B",1000000000*VALUE(LEFT(D387,LEN(D387)-1)),IF(RIGHT(D387,1)="%",0.01*VALUE(LEFT(D387,LEN(D387)-1)),IF(RIGHT(D387,1)="k",1000*VALUE(LEFT(D387,LEN(D387)-1)),VALUE(SUBSTITUTE(D387,",",""))))))))),"N/A")</f>
        <v/>
      </c>
      <c r="L387">
        <f>IFERROR(IF(TRIM(E387)="-", "N/A", IF(RIGHT(E387,1)=")",IF(RIGHT(E387,2)="T)",-1000000000000*VALUE(MID(E387,2,LEN(E387)-3)),IF(RIGHT(E387,2)="M)",-1000000*VALUE(MID(E387,2,LEN(E387)-3)),IF(RIGHT(E387,2)="B)",-1000000000*VALUE(MID(E387,2,LEN(E387)-3)),IF(RIGHT(E387,2)="k)",-1000*VALUE(MID(E387,2,LEN(E387)-3)),VALUE(SUBSTITUTE(E387,",","")))))),IF(RIGHT(E387,1)="T",1000000000000*VALUE(LEFT(E387,LEN(E387)-1)),IF(RIGHT(E387,1)="M",1000000*VALUE(LEFT(E387,LEN(E387)-1)),IF(RIGHT(E387,1)="B",1000000000*VALUE(LEFT(E387,LEN(E387)-1)),IF(RIGHT(E387,1)="%",0.01*VALUE(LEFT(E387,LEN(E387)-1)),IF(RIGHT(E387,1)="k",1000*VALUE(LEFT(E387,LEN(E387)-1)),VALUE(SUBSTITUTE(E387,",",""))))))))),"N/A")</f>
        <v/>
      </c>
      <c r="M387">
        <f>IFERROR(IF(TRIM(F387)="-", "N/A", IF(RIGHT(F387,1)=")",IF(RIGHT(F387,2)="T)",-1000000000000*VALUE(MID(F387,2,LEN(F387)-3)),IF(RIGHT(F387,2)="M)",-1000000*VALUE(MID(F387,2,LEN(F387)-3)),IF(RIGHT(F387,2)="B)",-1000000000*VALUE(MID(F387,2,LEN(F387)-3)),IF(RIGHT(F387,2)="k)",-1000*VALUE(MID(F387,2,LEN(F387)-3)),VALUE(SUBSTITUTE(F387,",","")))))),IF(RIGHT(F387,1)="T",1000000000000*VALUE(LEFT(F387,LEN(F387)-1)),IF(RIGHT(F387,1)="M",1000000*VALUE(LEFT(F387,LEN(F387)-1)),IF(RIGHT(F387,1)="B",1000000000*VALUE(LEFT(F387,LEN(F387)-1)),IF(RIGHT(F387,1)="%",0.01*VALUE(LEFT(F387,LEN(F387)-1)),IF(RIGHT(F387,1)="k",1000*VALUE(LEFT(F387,LEN(F387)-1)),VALUE(SUBSTITUTE(F387,",",""))))))))),"N/A")</f>
        <v/>
      </c>
      <c r="N387">
        <f>IFERROR(IF(TRIM(G387)="-", "N/A", IF(RIGHT(G387,1)=")",IF(RIGHT(G387,2)="T)",-1000000000000*VALUE(MID(G387,2,LEN(G387)-3)),IF(RIGHT(G387,2)="M)",-1000000*VALUE(MID(G387,2,LEN(G387)-3)),IF(RIGHT(G387,2)="B)",-1000000000*VALUE(MID(G387,2,LEN(G387)-3)),IF(RIGHT(G387,2)="k)",-1000*VALUE(MID(G387,2,LEN(G387)-3)),VALUE(SUBSTITUTE(G387,",","")))))),IF(RIGHT(G387,1)="T",1000000000000*VALUE(LEFT(G387,LEN(G387)-1)),IF(RIGHT(G387,1)="M",1000000*VALUE(LEFT(G387,LEN(G387)-1)),IF(RIGHT(G387,1)="B",1000000000*VALUE(LEFT(G387,LEN(G387)-1)),IF(RIGHT(G387,1)="%",0.01*VALUE(LEFT(G387,LEN(G387)-1)),IF(RIGHT(G387,1)="k",1000*VALUE(LEFT(G387,LEN(G387)-1)),VALUE(SUBSTITUTE(G387,",",""))))))))),"N/A")</f>
        <v/>
      </c>
    </row>
    <row r="388" spans="1:60">
      <c r="I388">
        <f>IF(AND(K388&gt; J388, L388&gt; K388, M388&gt; L388, N388&gt; M388), "pos_trend", IF(AND(K388&lt; J388, L388&lt; K388, M388&lt; L388, N388&lt; M388), "neg_trend", "N/A"))</f>
        <v/>
      </c>
      <c r="J388">
        <f>IFERROR(IF(TRIM(C388)="-", "N/A", IF(RIGHT(C388,1)=")",IF(RIGHT(C388,2)="T)",-1000000000000*VALUE(MID(C388,2,LEN(C388)-3)),IF(RIGHT(C388,2)="M)",-1000000*VALUE(MID(C388,2,LEN(C388)-3)),IF(RIGHT(C388,2)="B)",-1000000000*VALUE(MID(C388,2,LEN(C388)-3)),IF(RIGHT(C388,2)="k)",-1000*VALUE(MID(C388,2,LEN(C388)-3)),VALUE(SUBSTITUTE(C388,",","")))))),IF(RIGHT(C388,1)="T",1000000000000*VALUE(LEFT(C388,LEN(C388)-1)),IF(RIGHT(C388,1)="M",1000000*VALUE(LEFT(C388,LEN(C388)-1)),IF(RIGHT(C388,1)="B",1000000000*VALUE(LEFT(C388,LEN(C388)-1)),IF(RIGHT(C388,1)="%",0.01*VALUE(LEFT(C388,LEN(C388)-1)),IF(RIGHT(C388,1)="k",1000*VALUE(LEFT(C388,LEN(C388)-1)),VALUE(SUBSTITUTE(C388,",",""))))))))),"N/A")</f>
        <v/>
      </c>
      <c r="K388">
        <f>IFERROR(IF(TRIM(D388)="-", "N/A", IF(RIGHT(D388,1)=")",IF(RIGHT(D388,2)="T)",-1000000000000*VALUE(MID(D388,2,LEN(D388)-3)),IF(RIGHT(D388,2)="M)",-1000000*VALUE(MID(D388,2,LEN(D388)-3)),IF(RIGHT(D388,2)="B)",-1000000000*VALUE(MID(D388,2,LEN(D388)-3)),IF(RIGHT(D388,2)="k)",-1000*VALUE(MID(D388,2,LEN(D388)-3)),VALUE(SUBSTITUTE(D388,",","")))))),IF(RIGHT(D388,1)="T",1000000000000*VALUE(LEFT(D388,LEN(D388)-1)),IF(RIGHT(D388,1)="M",1000000*VALUE(LEFT(D388,LEN(D388)-1)),IF(RIGHT(D388,1)="B",1000000000*VALUE(LEFT(D388,LEN(D388)-1)),IF(RIGHT(D388,1)="%",0.01*VALUE(LEFT(D388,LEN(D388)-1)),IF(RIGHT(D388,1)="k",1000*VALUE(LEFT(D388,LEN(D388)-1)),VALUE(SUBSTITUTE(D388,",",""))))))))),"N/A")</f>
        <v/>
      </c>
      <c r="L388">
        <f>IFERROR(IF(TRIM(E388)="-", "N/A", IF(RIGHT(E388,1)=")",IF(RIGHT(E388,2)="T)",-1000000000000*VALUE(MID(E388,2,LEN(E388)-3)),IF(RIGHT(E388,2)="M)",-1000000*VALUE(MID(E388,2,LEN(E388)-3)),IF(RIGHT(E388,2)="B)",-1000000000*VALUE(MID(E388,2,LEN(E388)-3)),IF(RIGHT(E388,2)="k)",-1000*VALUE(MID(E388,2,LEN(E388)-3)),VALUE(SUBSTITUTE(E388,",","")))))),IF(RIGHT(E388,1)="T",1000000000000*VALUE(LEFT(E388,LEN(E388)-1)),IF(RIGHT(E388,1)="M",1000000*VALUE(LEFT(E388,LEN(E388)-1)),IF(RIGHT(E388,1)="B",1000000000*VALUE(LEFT(E388,LEN(E388)-1)),IF(RIGHT(E388,1)="%",0.01*VALUE(LEFT(E388,LEN(E388)-1)),IF(RIGHT(E388,1)="k",1000*VALUE(LEFT(E388,LEN(E388)-1)),VALUE(SUBSTITUTE(E388,",",""))))))))),"N/A")</f>
        <v/>
      </c>
      <c r="M388">
        <f>IFERROR(IF(TRIM(F388)="-", "N/A", IF(RIGHT(F388,1)=")",IF(RIGHT(F388,2)="T)",-1000000000000*VALUE(MID(F388,2,LEN(F388)-3)),IF(RIGHT(F388,2)="M)",-1000000*VALUE(MID(F388,2,LEN(F388)-3)),IF(RIGHT(F388,2)="B)",-1000000000*VALUE(MID(F388,2,LEN(F388)-3)),IF(RIGHT(F388,2)="k)",-1000*VALUE(MID(F388,2,LEN(F388)-3)),VALUE(SUBSTITUTE(F388,",","")))))),IF(RIGHT(F388,1)="T",1000000000000*VALUE(LEFT(F388,LEN(F388)-1)),IF(RIGHT(F388,1)="M",1000000*VALUE(LEFT(F388,LEN(F388)-1)),IF(RIGHT(F388,1)="B",1000000000*VALUE(LEFT(F388,LEN(F388)-1)),IF(RIGHT(F388,1)="%",0.01*VALUE(LEFT(F388,LEN(F388)-1)),IF(RIGHT(F388,1)="k",1000*VALUE(LEFT(F388,LEN(F388)-1)),VALUE(SUBSTITUTE(F388,",",""))))))))),"N/A")</f>
        <v/>
      </c>
      <c r="N388">
        <f>IFERROR(IF(TRIM(G388)="-", "N/A", IF(RIGHT(G388,1)=")",IF(RIGHT(G388,2)="T)",-1000000000000*VALUE(MID(G388,2,LEN(G388)-3)),IF(RIGHT(G388,2)="M)",-1000000*VALUE(MID(G388,2,LEN(G388)-3)),IF(RIGHT(G388,2)="B)",-1000000000*VALUE(MID(G388,2,LEN(G388)-3)),IF(RIGHT(G388,2)="k)",-1000*VALUE(MID(G388,2,LEN(G388)-3)),VALUE(SUBSTITUTE(G388,",","")))))),IF(RIGHT(G388,1)="T",1000000000000*VALUE(LEFT(G388,LEN(G388)-1)),IF(RIGHT(G388,1)="M",1000000*VALUE(LEFT(G388,LEN(G388)-1)),IF(RIGHT(G388,1)="B",1000000000*VALUE(LEFT(G388,LEN(G388)-1)),IF(RIGHT(G388,1)="%",0.01*VALUE(LEFT(G388,LEN(G388)-1)),IF(RIGHT(G388,1)="k",1000*VALUE(LEFT(G388,LEN(G388)-1)),VALUE(SUBSTITUTE(G388,",",""))))))))),"N/A")</f>
        <v/>
      </c>
    </row>
    <row r="389" spans="1:60">
      <c r="I389">
        <f>IF(AND(K389&gt; J389, L389&gt; K389, M389&gt; L389, N389&gt; M389), "pos_trend", IF(AND(K389&lt; J389, L389&lt; K389, M389&lt; L389, N389&lt; M389), "neg_trend", "N/A"))</f>
        <v/>
      </c>
      <c r="J389">
        <f>IFERROR(IF(TRIM(C389)="-", "N/A", IF(RIGHT(C389,1)=")",IF(RIGHT(C389,2)="T)",-1000000000000*VALUE(MID(C389,2,LEN(C389)-3)),IF(RIGHT(C389,2)="M)",-1000000*VALUE(MID(C389,2,LEN(C389)-3)),IF(RIGHT(C389,2)="B)",-1000000000*VALUE(MID(C389,2,LEN(C389)-3)),IF(RIGHT(C389,2)="k)",-1000*VALUE(MID(C389,2,LEN(C389)-3)),VALUE(SUBSTITUTE(C389,",","")))))),IF(RIGHT(C389,1)="T",1000000000000*VALUE(LEFT(C389,LEN(C389)-1)),IF(RIGHT(C389,1)="M",1000000*VALUE(LEFT(C389,LEN(C389)-1)),IF(RIGHT(C389,1)="B",1000000000*VALUE(LEFT(C389,LEN(C389)-1)),IF(RIGHT(C389,1)="%",0.01*VALUE(LEFT(C389,LEN(C389)-1)),IF(RIGHT(C389,1)="k",1000*VALUE(LEFT(C389,LEN(C389)-1)),VALUE(SUBSTITUTE(C389,",",""))))))))),"N/A")</f>
        <v/>
      </c>
      <c r="K389">
        <f>IFERROR(IF(TRIM(D389)="-", "N/A", IF(RIGHT(D389,1)=")",IF(RIGHT(D389,2)="T)",-1000000000000*VALUE(MID(D389,2,LEN(D389)-3)),IF(RIGHT(D389,2)="M)",-1000000*VALUE(MID(D389,2,LEN(D389)-3)),IF(RIGHT(D389,2)="B)",-1000000000*VALUE(MID(D389,2,LEN(D389)-3)),IF(RIGHT(D389,2)="k)",-1000*VALUE(MID(D389,2,LEN(D389)-3)),VALUE(SUBSTITUTE(D389,",","")))))),IF(RIGHT(D389,1)="T",1000000000000*VALUE(LEFT(D389,LEN(D389)-1)),IF(RIGHT(D389,1)="M",1000000*VALUE(LEFT(D389,LEN(D389)-1)),IF(RIGHT(D389,1)="B",1000000000*VALUE(LEFT(D389,LEN(D389)-1)),IF(RIGHT(D389,1)="%",0.01*VALUE(LEFT(D389,LEN(D389)-1)),IF(RIGHT(D389,1)="k",1000*VALUE(LEFT(D389,LEN(D389)-1)),VALUE(SUBSTITUTE(D389,",",""))))))))),"N/A")</f>
        <v/>
      </c>
      <c r="L389">
        <f>IFERROR(IF(TRIM(E389)="-", "N/A", IF(RIGHT(E389,1)=")",IF(RIGHT(E389,2)="T)",-1000000000000*VALUE(MID(E389,2,LEN(E389)-3)),IF(RIGHT(E389,2)="M)",-1000000*VALUE(MID(E389,2,LEN(E389)-3)),IF(RIGHT(E389,2)="B)",-1000000000*VALUE(MID(E389,2,LEN(E389)-3)),IF(RIGHT(E389,2)="k)",-1000*VALUE(MID(E389,2,LEN(E389)-3)),VALUE(SUBSTITUTE(E389,",","")))))),IF(RIGHT(E389,1)="T",1000000000000*VALUE(LEFT(E389,LEN(E389)-1)),IF(RIGHT(E389,1)="M",1000000*VALUE(LEFT(E389,LEN(E389)-1)),IF(RIGHT(E389,1)="B",1000000000*VALUE(LEFT(E389,LEN(E389)-1)),IF(RIGHT(E389,1)="%",0.01*VALUE(LEFT(E389,LEN(E389)-1)),IF(RIGHT(E389,1)="k",1000*VALUE(LEFT(E389,LEN(E389)-1)),VALUE(SUBSTITUTE(E389,",",""))))))))),"N/A")</f>
        <v/>
      </c>
      <c r="M389">
        <f>IFERROR(IF(TRIM(F389)="-", "N/A", IF(RIGHT(F389,1)=")",IF(RIGHT(F389,2)="T)",-1000000000000*VALUE(MID(F389,2,LEN(F389)-3)),IF(RIGHT(F389,2)="M)",-1000000*VALUE(MID(F389,2,LEN(F389)-3)),IF(RIGHT(F389,2)="B)",-1000000000*VALUE(MID(F389,2,LEN(F389)-3)),IF(RIGHT(F389,2)="k)",-1000*VALUE(MID(F389,2,LEN(F389)-3)),VALUE(SUBSTITUTE(F389,",","")))))),IF(RIGHT(F389,1)="T",1000000000000*VALUE(LEFT(F389,LEN(F389)-1)),IF(RIGHT(F389,1)="M",1000000*VALUE(LEFT(F389,LEN(F389)-1)),IF(RIGHT(F389,1)="B",1000000000*VALUE(LEFT(F389,LEN(F389)-1)),IF(RIGHT(F389,1)="%",0.01*VALUE(LEFT(F389,LEN(F389)-1)),IF(RIGHT(F389,1)="k",1000*VALUE(LEFT(F389,LEN(F389)-1)),VALUE(SUBSTITUTE(F389,",",""))))))))),"N/A")</f>
        <v/>
      </c>
      <c r="N389">
        <f>IFERROR(IF(TRIM(G389)="-", "N/A", IF(RIGHT(G389,1)=")",IF(RIGHT(G389,2)="T)",-1000000000000*VALUE(MID(G389,2,LEN(G389)-3)),IF(RIGHT(G389,2)="M)",-1000000*VALUE(MID(G389,2,LEN(G389)-3)),IF(RIGHT(G389,2)="B)",-1000000000*VALUE(MID(G389,2,LEN(G389)-3)),IF(RIGHT(G389,2)="k)",-1000*VALUE(MID(G389,2,LEN(G389)-3)),VALUE(SUBSTITUTE(G389,",","")))))),IF(RIGHT(G389,1)="T",1000000000000*VALUE(LEFT(G389,LEN(G389)-1)),IF(RIGHT(G389,1)="M",1000000*VALUE(LEFT(G389,LEN(G389)-1)),IF(RIGHT(G389,1)="B",1000000000*VALUE(LEFT(G389,LEN(G389)-1)),IF(RIGHT(G389,1)="%",0.01*VALUE(LEFT(G389,LEN(G389)-1)),IF(RIGHT(G389,1)="k",1000*VALUE(LEFT(G389,LEN(G389)-1)),VALUE(SUBSTITUTE(G389,",",""))))))))),"N/A")</f>
        <v/>
      </c>
    </row>
    <row r="390" spans="1:60">
      <c r="I390">
        <f>IF(AND(K390&gt; J390, L390&gt; K390, M390&gt; L390, N390&gt; M390), "pos_trend", IF(AND(K390&lt; J390, L390&lt; K390, M390&lt; L390, N390&lt; M390), "neg_trend", "N/A"))</f>
        <v/>
      </c>
      <c r="J390">
        <f>IFERROR(IF(TRIM(C390)="-", "N/A", IF(RIGHT(C390,1)=")",IF(RIGHT(C390,2)="T)",-1000000000000*VALUE(MID(C390,2,LEN(C390)-3)),IF(RIGHT(C390,2)="M)",-1000000*VALUE(MID(C390,2,LEN(C390)-3)),IF(RIGHT(C390,2)="B)",-1000000000*VALUE(MID(C390,2,LEN(C390)-3)),IF(RIGHT(C390,2)="k)",-1000*VALUE(MID(C390,2,LEN(C390)-3)),VALUE(SUBSTITUTE(C390,",","")))))),IF(RIGHT(C390,1)="T",1000000000000*VALUE(LEFT(C390,LEN(C390)-1)),IF(RIGHT(C390,1)="M",1000000*VALUE(LEFT(C390,LEN(C390)-1)),IF(RIGHT(C390,1)="B",1000000000*VALUE(LEFT(C390,LEN(C390)-1)),IF(RIGHT(C390,1)="%",0.01*VALUE(LEFT(C390,LEN(C390)-1)),IF(RIGHT(C390,1)="k",1000*VALUE(LEFT(C390,LEN(C390)-1)),VALUE(SUBSTITUTE(C390,",",""))))))))),"N/A")</f>
        <v/>
      </c>
      <c r="K390">
        <f>IFERROR(IF(TRIM(D390)="-", "N/A", IF(RIGHT(D390,1)=")",IF(RIGHT(D390,2)="T)",-1000000000000*VALUE(MID(D390,2,LEN(D390)-3)),IF(RIGHT(D390,2)="M)",-1000000*VALUE(MID(D390,2,LEN(D390)-3)),IF(RIGHT(D390,2)="B)",-1000000000*VALUE(MID(D390,2,LEN(D390)-3)),IF(RIGHT(D390,2)="k)",-1000*VALUE(MID(D390,2,LEN(D390)-3)),VALUE(SUBSTITUTE(D390,",","")))))),IF(RIGHT(D390,1)="T",1000000000000*VALUE(LEFT(D390,LEN(D390)-1)),IF(RIGHT(D390,1)="M",1000000*VALUE(LEFT(D390,LEN(D390)-1)),IF(RIGHT(D390,1)="B",1000000000*VALUE(LEFT(D390,LEN(D390)-1)),IF(RIGHT(D390,1)="%",0.01*VALUE(LEFT(D390,LEN(D390)-1)),IF(RIGHT(D390,1)="k",1000*VALUE(LEFT(D390,LEN(D390)-1)),VALUE(SUBSTITUTE(D390,",",""))))))))),"N/A")</f>
        <v/>
      </c>
      <c r="L390">
        <f>IFERROR(IF(TRIM(E390)="-", "N/A", IF(RIGHT(E390,1)=")",IF(RIGHT(E390,2)="T)",-1000000000000*VALUE(MID(E390,2,LEN(E390)-3)),IF(RIGHT(E390,2)="M)",-1000000*VALUE(MID(E390,2,LEN(E390)-3)),IF(RIGHT(E390,2)="B)",-1000000000*VALUE(MID(E390,2,LEN(E390)-3)),IF(RIGHT(E390,2)="k)",-1000*VALUE(MID(E390,2,LEN(E390)-3)),VALUE(SUBSTITUTE(E390,",","")))))),IF(RIGHT(E390,1)="T",1000000000000*VALUE(LEFT(E390,LEN(E390)-1)),IF(RIGHT(E390,1)="M",1000000*VALUE(LEFT(E390,LEN(E390)-1)),IF(RIGHT(E390,1)="B",1000000000*VALUE(LEFT(E390,LEN(E390)-1)),IF(RIGHT(E390,1)="%",0.01*VALUE(LEFT(E390,LEN(E390)-1)),IF(RIGHT(E390,1)="k",1000*VALUE(LEFT(E390,LEN(E390)-1)),VALUE(SUBSTITUTE(E390,",",""))))))))),"N/A")</f>
        <v/>
      </c>
      <c r="M390">
        <f>IFERROR(IF(TRIM(F390)="-", "N/A", IF(RIGHT(F390,1)=")",IF(RIGHT(F390,2)="T)",-1000000000000*VALUE(MID(F390,2,LEN(F390)-3)),IF(RIGHT(F390,2)="M)",-1000000*VALUE(MID(F390,2,LEN(F390)-3)),IF(RIGHT(F390,2)="B)",-1000000000*VALUE(MID(F390,2,LEN(F390)-3)),IF(RIGHT(F390,2)="k)",-1000*VALUE(MID(F390,2,LEN(F390)-3)),VALUE(SUBSTITUTE(F390,",","")))))),IF(RIGHT(F390,1)="T",1000000000000*VALUE(LEFT(F390,LEN(F390)-1)),IF(RIGHT(F390,1)="M",1000000*VALUE(LEFT(F390,LEN(F390)-1)),IF(RIGHT(F390,1)="B",1000000000*VALUE(LEFT(F390,LEN(F390)-1)),IF(RIGHT(F390,1)="%",0.01*VALUE(LEFT(F390,LEN(F390)-1)),IF(RIGHT(F390,1)="k",1000*VALUE(LEFT(F390,LEN(F390)-1)),VALUE(SUBSTITUTE(F390,",",""))))))))),"N/A")</f>
        <v/>
      </c>
      <c r="N390">
        <f>IFERROR(IF(TRIM(G390)="-", "N/A", IF(RIGHT(G390,1)=")",IF(RIGHT(G390,2)="T)",-1000000000000*VALUE(MID(G390,2,LEN(G390)-3)),IF(RIGHT(G390,2)="M)",-1000000*VALUE(MID(G390,2,LEN(G390)-3)),IF(RIGHT(G390,2)="B)",-1000000000*VALUE(MID(G390,2,LEN(G390)-3)),IF(RIGHT(G390,2)="k)",-1000*VALUE(MID(G390,2,LEN(G390)-3)),VALUE(SUBSTITUTE(G390,",","")))))),IF(RIGHT(G390,1)="T",1000000000000*VALUE(LEFT(G390,LEN(G390)-1)),IF(RIGHT(G390,1)="M",1000000*VALUE(LEFT(G390,LEN(G390)-1)),IF(RIGHT(G390,1)="B",1000000000*VALUE(LEFT(G390,LEN(G390)-1)),IF(RIGHT(G390,1)="%",0.01*VALUE(LEFT(G390,LEN(G390)-1)),IF(RIGHT(G390,1)="k",1000*VALUE(LEFT(G390,LEN(G390)-1)),VALUE(SUBSTITUTE(G390,",",""))))))))),"N/A")</f>
        <v/>
      </c>
    </row>
    <row r="391" spans="1:60">
      <c r="I391">
        <f>IF(AND(K391&gt; J391, L391&gt; K391, M391&gt; L391, N391&gt; M391), "pos_trend", IF(AND(K391&lt; J391, L391&lt; K391, M391&lt; L391, N391&lt; M391), "neg_trend", "N/A"))</f>
        <v/>
      </c>
      <c r="J391">
        <f>IFERROR(IF(TRIM(C391)="-", "N/A", IF(RIGHT(C391,1)=")",IF(RIGHT(C391,2)="T)",-1000000000000*VALUE(MID(C391,2,LEN(C391)-3)),IF(RIGHT(C391,2)="M)",-1000000*VALUE(MID(C391,2,LEN(C391)-3)),IF(RIGHT(C391,2)="B)",-1000000000*VALUE(MID(C391,2,LEN(C391)-3)),IF(RIGHT(C391,2)="k)",-1000*VALUE(MID(C391,2,LEN(C391)-3)),VALUE(SUBSTITUTE(C391,",","")))))),IF(RIGHT(C391,1)="T",1000000000000*VALUE(LEFT(C391,LEN(C391)-1)),IF(RIGHT(C391,1)="M",1000000*VALUE(LEFT(C391,LEN(C391)-1)),IF(RIGHT(C391,1)="B",1000000000*VALUE(LEFT(C391,LEN(C391)-1)),IF(RIGHT(C391,1)="%",0.01*VALUE(LEFT(C391,LEN(C391)-1)),IF(RIGHT(C391,1)="k",1000*VALUE(LEFT(C391,LEN(C391)-1)),VALUE(SUBSTITUTE(C391,",",""))))))))),"N/A")</f>
        <v/>
      </c>
      <c r="K391">
        <f>IFERROR(IF(TRIM(D391)="-", "N/A", IF(RIGHT(D391,1)=")",IF(RIGHT(D391,2)="T)",-1000000000000*VALUE(MID(D391,2,LEN(D391)-3)),IF(RIGHT(D391,2)="M)",-1000000*VALUE(MID(D391,2,LEN(D391)-3)),IF(RIGHT(D391,2)="B)",-1000000000*VALUE(MID(D391,2,LEN(D391)-3)),IF(RIGHT(D391,2)="k)",-1000*VALUE(MID(D391,2,LEN(D391)-3)),VALUE(SUBSTITUTE(D391,",","")))))),IF(RIGHT(D391,1)="T",1000000000000*VALUE(LEFT(D391,LEN(D391)-1)),IF(RIGHT(D391,1)="M",1000000*VALUE(LEFT(D391,LEN(D391)-1)),IF(RIGHT(D391,1)="B",1000000000*VALUE(LEFT(D391,LEN(D391)-1)),IF(RIGHT(D391,1)="%",0.01*VALUE(LEFT(D391,LEN(D391)-1)),IF(RIGHT(D391,1)="k",1000*VALUE(LEFT(D391,LEN(D391)-1)),VALUE(SUBSTITUTE(D391,",",""))))))))),"N/A")</f>
        <v/>
      </c>
      <c r="L391">
        <f>IFERROR(IF(TRIM(E391)="-", "N/A", IF(RIGHT(E391,1)=")",IF(RIGHT(E391,2)="T)",-1000000000000*VALUE(MID(E391,2,LEN(E391)-3)),IF(RIGHT(E391,2)="M)",-1000000*VALUE(MID(E391,2,LEN(E391)-3)),IF(RIGHT(E391,2)="B)",-1000000000*VALUE(MID(E391,2,LEN(E391)-3)),IF(RIGHT(E391,2)="k)",-1000*VALUE(MID(E391,2,LEN(E391)-3)),VALUE(SUBSTITUTE(E391,",","")))))),IF(RIGHT(E391,1)="T",1000000000000*VALUE(LEFT(E391,LEN(E391)-1)),IF(RIGHT(E391,1)="M",1000000*VALUE(LEFT(E391,LEN(E391)-1)),IF(RIGHT(E391,1)="B",1000000000*VALUE(LEFT(E391,LEN(E391)-1)),IF(RIGHT(E391,1)="%",0.01*VALUE(LEFT(E391,LEN(E391)-1)),IF(RIGHT(E391,1)="k",1000*VALUE(LEFT(E391,LEN(E391)-1)),VALUE(SUBSTITUTE(E391,",",""))))))))),"N/A")</f>
        <v/>
      </c>
      <c r="M391">
        <f>IFERROR(IF(TRIM(F391)="-", "N/A", IF(RIGHT(F391,1)=")",IF(RIGHT(F391,2)="T)",-1000000000000*VALUE(MID(F391,2,LEN(F391)-3)),IF(RIGHT(F391,2)="M)",-1000000*VALUE(MID(F391,2,LEN(F391)-3)),IF(RIGHT(F391,2)="B)",-1000000000*VALUE(MID(F391,2,LEN(F391)-3)),IF(RIGHT(F391,2)="k)",-1000*VALUE(MID(F391,2,LEN(F391)-3)),VALUE(SUBSTITUTE(F391,",","")))))),IF(RIGHT(F391,1)="T",1000000000000*VALUE(LEFT(F391,LEN(F391)-1)),IF(RIGHT(F391,1)="M",1000000*VALUE(LEFT(F391,LEN(F391)-1)),IF(RIGHT(F391,1)="B",1000000000*VALUE(LEFT(F391,LEN(F391)-1)),IF(RIGHT(F391,1)="%",0.01*VALUE(LEFT(F391,LEN(F391)-1)),IF(RIGHT(F391,1)="k",1000*VALUE(LEFT(F391,LEN(F391)-1)),VALUE(SUBSTITUTE(F391,",",""))))))))),"N/A")</f>
        <v/>
      </c>
      <c r="N391">
        <f>IFERROR(IF(TRIM(G391)="-", "N/A", IF(RIGHT(G391,1)=")",IF(RIGHT(G391,2)="T)",-1000000000000*VALUE(MID(G391,2,LEN(G391)-3)),IF(RIGHT(G391,2)="M)",-1000000*VALUE(MID(G391,2,LEN(G391)-3)),IF(RIGHT(G391,2)="B)",-1000000000*VALUE(MID(G391,2,LEN(G391)-3)),IF(RIGHT(G391,2)="k)",-1000*VALUE(MID(G391,2,LEN(G391)-3)),VALUE(SUBSTITUTE(G391,",","")))))),IF(RIGHT(G391,1)="T",1000000000000*VALUE(LEFT(G391,LEN(G391)-1)),IF(RIGHT(G391,1)="M",1000000*VALUE(LEFT(G391,LEN(G391)-1)),IF(RIGHT(G391,1)="B",1000000000*VALUE(LEFT(G391,LEN(G391)-1)),IF(RIGHT(G391,1)="%",0.01*VALUE(LEFT(G391,LEN(G391)-1)),IF(RIGHT(G391,1)="k",1000*VALUE(LEFT(G391,LEN(G391)-1)),VALUE(SUBSTITUTE(G391,",",""))))))))),"N/A")</f>
        <v/>
      </c>
    </row>
    <row r="392" spans="1:60">
      <c r="I392">
        <f>IF(AND(K392&gt; J392, L392&gt; K392, M392&gt; L392, N392&gt; M392), "pos_trend", IF(AND(K392&lt; J392, L392&lt; K392, M392&lt; L392, N392&lt; M392), "neg_trend", "N/A"))</f>
        <v/>
      </c>
      <c r="J392">
        <f>IFERROR(IF(TRIM(C392)="-", "N/A", IF(RIGHT(C392,1)=")",IF(RIGHT(C392,2)="T)",-1000000000000*VALUE(MID(C392,2,LEN(C392)-3)),IF(RIGHT(C392,2)="M)",-1000000*VALUE(MID(C392,2,LEN(C392)-3)),IF(RIGHT(C392,2)="B)",-1000000000*VALUE(MID(C392,2,LEN(C392)-3)),IF(RIGHT(C392,2)="k)",-1000*VALUE(MID(C392,2,LEN(C392)-3)),VALUE(SUBSTITUTE(C392,",","")))))),IF(RIGHT(C392,1)="T",1000000000000*VALUE(LEFT(C392,LEN(C392)-1)),IF(RIGHT(C392,1)="M",1000000*VALUE(LEFT(C392,LEN(C392)-1)),IF(RIGHT(C392,1)="B",1000000000*VALUE(LEFT(C392,LEN(C392)-1)),IF(RIGHT(C392,1)="%",0.01*VALUE(LEFT(C392,LEN(C392)-1)),IF(RIGHT(C392,1)="k",1000*VALUE(LEFT(C392,LEN(C392)-1)),VALUE(SUBSTITUTE(C392,",",""))))))))),"N/A")</f>
        <v/>
      </c>
      <c r="K392">
        <f>IFERROR(IF(TRIM(D392)="-", "N/A", IF(RIGHT(D392,1)=")",IF(RIGHT(D392,2)="T)",-1000000000000*VALUE(MID(D392,2,LEN(D392)-3)),IF(RIGHT(D392,2)="M)",-1000000*VALUE(MID(D392,2,LEN(D392)-3)),IF(RIGHT(D392,2)="B)",-1000000000*VALUE(MID(D392,2,LEN(D392)-3)),IF(RIGHT(D392,2)="k)",-1000*VALUE(MID(D392,2,LEN(D392)-3)),VALUE(SUBSTITUTE(D392,",","")))))),IF(RIGHT(D392,1)="T",1000000000000*VALUE(LEFT(D392,LEN(D392)-1)),IF(RIGHT(D392,1)="M",1000000*VALUE(LEFT(D392,LEN(D392)-1)),IF(RIGHT(D392,1)="B",1000000000*VALUE(LEFT(D392,LEN(D392)-1)),IF(RIGHT(D392,1)="%",0.01*VALUE(LEFT(D392,LEN(D392)-1)),IF(RIGHT(D392,1)="k",1000*VALUE(LEFT(D392,LEN(D392)-1)),VALUE(SUBSTITUTE(D392,",",""))))))))),"N/A")</f>
        <v/>
      </c>
      <c r="L392">
        <f>IFERROR(IF(TRIM(E392)="-", "N/A", IF(RIGHT(E392,1)=")",IF(RIGHT(E392,2)="T)",-1000000000000*VALUE(MID(E392,2,LEN(E392)-3)),IF(RIGHT(E392,2)="M)",-1000000*VALUE(MID(E392,2,LEN(E392)-3)),IF(RIGHT(E392,2)="B)",-1000000000*VALUE(MID(E392,2,LEN(E392)-3)),IF(RIGHT(E392,2)="k)",-1000*VALUE(MID(E392,2,LEN(E392)-3)),VALUE(SUBSTITUTE(E392,",","")))))),IF(RIGHT(E392,1)="T",1000000000000*VALUE(LEFT(E392,LEN(E392)-1)),IF(RIGHT(E392,1)="M",1000000*VALUE(LEFT(E392,LEN(E392)-1)),IF(RIGHT(E392,1)="B",1000000000*VALUE(LEFT(E392,LEN(E392)-1)),IF(RIGHT(E392,1)="%",0.01*VALUE(LEFT(E392,LEN(E392)-1)),IF(RIGHT(E392,1)="k",1000*VALUE(LEFT(E392,LEN(E392)-1)),VALUE(SUBSTITUTE(E392,",",""))))))))),"N/A")</f>
        <v/>
      </c>
      <c r="M392">
        <f>IFERROR(IF(TRIM(F392)="-", "N/A", IF(RIGHT(F392,1)=")",IF(RIGHT(F392,2)="T)",-1000000000000*VALUE(MID(F392,2,LEN(F392)-3)),IF(RIGHT(F392,2)="M)",-1000000*VALUE(MID(F392,2,LEN(F392)-3)),IF(RIGHT(F392,2)="B)",-1000000000*VALUE(MID(F392,2,LEN(F392)-3)),IF(RIGHT(F392,2)="k)",-1000*VALUE(MID(F392,2,LEN(F392)-3)),VALUE(SUBSTITUTE(F392,",","")))))),IF(RIGHT(F392,1)="T",1000000000000*VALUE(LEFT(F392,LEN(F392)-1)),IF(RIGHT(F392,1)="M",1000000*VALUE(LEFT(F392,LEN(F392)-1)),IF(RIGHT(F392,1)="B",1000000000*VALUE(LEFT(F392,LEN(F392)-1)),IF(RIGHT(F392,1)="%",0.01*VALUE(LEFT(F392,LEN(F392)-1)),IF(RIGHT(F392,1)="k",1000*VALUE(LEFT(F392,LEN(F392)-1)),VALUE(SUBSTITUTE(F392,",",""))))))))),"N/A")</f>
        <v/>
      </c>
      <c r="N392">
        <f>IFERROR(IF(TRIM(G392)="-", "N/A", IF(RIGHT(G392,1)=")",IF(RIGHT(G392,2)="T)",-1000000000000*VALUE(MID(G392,2,LEN(G392)-3)),IF(RIGHT(G392,2)="M)",-1000000*VALUE(MID(G392,2,LEN(G392)-3)),IF(RIGHT(G392,2)="B)",-1000000000*VALUE(MID(G392,2,LEN(G392)-3)),IF(RIGHT(G392,2)="k)",-1000*VALUE(MID(G392,2,LEN(G392)-3)),VALUE(SUBSTITUTE(G392,",","")))))),IF(RIGHT(G392,1)="T",1000000000000*VALUE(LEFT(G392,LEN(G392)-1)),IF(RIGHT(G392,1)="M",1000000*VALUE(LEFT(G392,LEN(G392)-1)),IF(RIGHT(G392,1)="B",1000000000*VALUE(LEFT(G392,LEN(G392)-1)),IF(RIGHT(G392,1)="%",0.01*VALUE(LEFT(G392,LEN(G392)-1)),IF(RIGHT(G392,1)="k",1000*VALUE(LEFT(G392,LEN(G392)-1)),VALUE(SUBSTITUTE(G392,",",""))))))))),"N/A")</f>
        <v/>
      </c>
    </row>
    <row r="393" spans="1:60">
      <c r="I393">
        <f>IF(AND(K393&gt; J393, L393&gt; K393, M393&gt; L393, N393&gt; M393), "pos_trend", IF(AND(K393&lt; J393, L393&lt; K393, M393&lt; L393, N393&lt; M393), "neg_trend", "N/A"))</f>
        <v/>
      </c>
      <c r="J393">
        <f>IFERROR(IF(TRIM(C393)="-", "N/A", IF(RIGHT(C393,1)=")",IF(RIGHT(C393,2)="T)",-1000000000000*VALUE(MID(C393,2,LEN(C393)-3)),IF(RIGHT(C393,2)="M)",-1000000*VALUE(MID(C393,2,LEN(C393)-3)),IF(RIGHT(C393,2)="B)",-1000000000*VALUE(MID(C393,2,LEN(C393)-3)),IF(RIGHT(C393,2)="k)",-1000*VALUE(MID(C393,2,LEN(C393)-3)),VALUE(SUBSTITUTE(C393,",","")))))),IF(RIGHT(C393,1)="T",1000000000000*VALUE(LEFT(C393,LEN(C393)-1)),IF(RIGHT(C393,1)="M",1000000*VALUE(LEFT(C393,LEN(C393)-1)),IF(RIGHT(C393,1)="B",1000000000*VALUE(LEFT(C393,LEN(C393)-1)),IF(RIGHT(C393,1)="%",0.01*VALUE(LEFT(C393,LEN(C393)-1)),IF(RIGHT(C393,1)="k",1000*VALUE(LEFT(C393,LEN(C393)-1)),VALUE(SUBSTITUTE(C393,",",""))))))))),"N/A")</f>
        <v/>
      </c>
      <c r="K393">
        <f>IFERROR(IF(TRIM(D393)="-", "N/A", IF(RIGHT(D393,1)=")",IF(RIGHT(D393,2)="T)",-1000000000000*VALUE(MID(D393,2,LEN(D393)-3)),IF(RIGHT(D393,2)="M)",-1000000*VALUE(MID(D393,2,LEN(D393)-3)),IF(RIGHT(D393,2)="B)",-1000000000*VALUE(MID(D393,2,LEN(D393)-3)),IF(RIGHT(D393,2)="k)",-1000*VALUE(MID(D393,2,LEN(D393)-3)),VALUE(SUBSTITUTE(D393,",","")))))),IF(RIGHT(D393,1)="T",1000000000000*VALUE(LEFT(D393,LEN(D393)-1)),IF(RIGHT(D393,1)="M",1000000*VALUE(LEFT(D393,LEN(D393)-1)),IF(RIGHT(D393,1)="B",1000000000*VALUE(LEFT(D393,LEN(D393)-1)),IF(RIGHT(D393,1)="%",0.01*VALUE(LEFT(D393,LEN(D393)-1)),IF(RIGHT(D393,1)="k",1000*VALUE(LEFT(D393,LEN(D393)-1)),VALUE(SUBSTITUTE(D393,",",""))))))))),"N/A")</f>
        <v/>
      </c>
      <c r="L393">
        <f>IFERROR(IF(TRIM(E393)="-", "N/A", IF(RIGHT(E393,1)=")",IF(RIGHT(E393,2)="T)",-1000000000000*VALUE(MID(E393,2,LEN(E393)-3)),IF(RIGHT(E393,2)="M)",-1000000*VALUE(MID(E393,2,LEN(E393)-3)),IF(RIGHT(E393,2)="B)",-1000000000*VALUE(MID(E393,2,LEN(E393)-3)),IF(RIGHT(E393,2)="k)",-1000*VALUE(MID(E393,2,LEN(E393)-3)),VALUE(SUBSTITUTE(E393,",","")))))),IF(RIGHT(E393,1)="T",1000000000000*VALUE(LEFT(E393,LEN(E393)-1)),IF(RIGHT(E393,1)="M",1000000*VALUE(LEFT(E393,LEN(E393)-1)),IF(RIGHT(E393,1)="B",1000000000*VALUE(LEFT(E393,LEN(E393)-1)),IF(RIGHT(E393,1)="%",0.01*VALUE(LEFT(E393,LEN(E393)-1)),IF(RIGHT(E393,1)="k",1000*VALUE(LEFT(E393,LEN(E393)-1)),VALUE(SUBSTITUTE(E393,",",""))))))))),"N/A")</f>
        <v/>
      </c>
      <c r="M393">
        <f>IFERROR(IF(TRIM(F393)="-", "N/A", IF(RIGHT(F393,1)=")",IF(RIGHT(F393,2)="T)",-1000000000000*VALUE(MID(F393,2,LEN(F393)-3)),IF(RIGHT(F393,2)="M)",-1000000*VALUE(MID(F393,2,LEN(F393)-3)),IF(RIGHT(F393,2)="B)",-1000000000*VALUE(MID(F393,2,LEN(F393)-3)),IF(RIGHT(F393,2)="k)",-1000*VALUE(MID(F393,2,LEN(F393)-3)),VALUE(SUBSTITUTE(F393,",","")))))),IF(RIGHT(F393,1)="T",1000000000000*VALUE(LEFT(F393,LEN(F393)-1)),IF(RIGHT(F393,1)="M",1000000*VALUE(LEFT(F393,LEN(F393)-1)),IF(RIGHT(F393,1)="B",1000000000*VALUE(LEFT(F393,LEN(F393)-1)),IF(RIGHT(F393,1)="%",0.01*VALUE(LEFT(F393,LEN(F393)-1)),IF(RIGHT(F393,1)="k",1000*VALUE(LEFT(F393,LEN(F393)-1)),VALUE(SUBSTITUTE(F393,",",""))))))))),"N/A")</f>
        <v/>
      </c>
      <c r="N393">
        <f>IFERROR(IF(TRIM(G393)="-", "N/A", IF(RIGHT(G393,1)=")",IF(RIGHT(G393,2)="T)",-1000000000000*VALUE(MID(G393,2,LEN(G393)-3)),IF(RIGHT(G393,2)="M)",-1000000*VALUE(MID(G393,2,LEN(G393)-3)),IF(RIGHT(G393,2)="B)",-1000000000*VALUE(MID(G393,2,LEN(G393)-3)),IF(RIGHT(G393,2)="k)",-1000*VALUE(MID(G393,2,LEN(G393)-3)),VALUE(SUBSTITUTE(G393,",","")))))),IF(RIGHT(G393,1)="T",1000000000000*VALUE(LEFT(G393,LEN(G393)-1)),IF(RIGHT(G393,1)="M",1000000*VALUE(LEFT(G393,LEN(G393)-1)),IF(RIGHT(G393,1)="B",1000000000*VALUE(LEFT(G393,LEN(G393)-1)),IF(RIGHT(G393,1)="%",0.01*VALUE(LEFT(G393,LEN(G393)-1)),IF(RIGHT(G393,1)="k",1000*VALUE(LEFT(G393,LEN(G393)-1)),VALUE(SUBSTITUTE(G393,",",""))))))))),"N/A")</f>
        <v/>
      </c>
    </row>
    <row r="394" spans="1:60">
      <c r="I394">
        <f>IF(AND(K394&gt; J394, L394&gt; K394, M394&gt; L394, N394&gt; M394), "pos_trend", IF(AND(K394&lt; J394, L394&lt; K394, M394&lt; L394, N394&lt; M394), "neg_trend", "N/A"))</f>
        <v/>
      </c>
      <c r="J394">
        <f>IFERROR(IF(TRIM(C394)="-", "N/A", IF(RIGHT(C394,1)=")",IF(RIGHT(C394,2)="T)",-1000000000000*VALUE(MID(C394,2,LEN(C394)-3)),IF(RIGHT(C394,2)="M)",-1000000*VALUE(MID(C394,2,LEN(C394)-3)),IF(RIGHT(C394,2)="B)",-1000000000*VALUE(MID(C394,2,LEN(C394)-3)),IF(RIGHT(C394,2)="k)",-1000*VALUE(MID(C394,2,LEN(C394)-3)),VALUE(SUBSTITUTE(C394,",","")))))),IF(RIGHT(C394,1)="T",1000000000000*VALUE(LEFT(C394,LEN(C394)-1)),IF(RIGHT(C394,1)="M",1000000*VALUE(LEFT(C394,LEN(C394)-1)),IF(RIGHT(C394,1)="B",1000000000*VALUE(LEFT(C394,LEN(C394)-1)),IF(RIGHT(C394,1)="%",0.01*VALUE(LEFT(C394,LEN(C394)-1)),IF(RIGHT(C394,1)="k",1000*VALUE(LEFT(C394,LEN(C394)-1)),VALUE(SUBSTITUTE(C394,",",""))))))))),"N/A")</f>
        <v/>
      </c>
      <c r="K394">
        <f>IFERROR(IF(TRIM(D394)="-", "N/A", IF(RIGHT(D394,1)=")",IF(RIGHT(D394,2)="T)",-1000000000000*VALUE(MID(D394,2,LEN(D394)-3)),IF(RIGHT(D394,2)="M)",-1000000*VALUE(MID(D394,2,LEN(D394)-3)),IF(RIGHT(D394,2)="B)",-1000000000*VALUE(MID(D394,2,LEN(D394)-3)),IF(RIGHT(D394,2)="k)",-1000*VALUE(MID(D394,2,LEN(D394)-3)),VALUE(SUBSTITUTE(D394,",","")))))),IF(RIGHT(D394,1)="T",1000000000000*VALUE(LEFT(D394,LEN(D394)-1)),IF(RIGHT(D394,1)="M",1000000*VALUE(LEFT(D394,LEN(D394)-1)),IF(RIGHT(D394,1)="B",1000000000*VALUE(LEFT(D394,LEN(D394)-1)),IF(RIGHT(D394,1)="%",0.01*VALUE(LEFT(D394,LEN(D394)-1)),IF(RIGHT(D394,1)="k",1000*VALUE(LEFT(D394,LEN(D394)-1)),VALUE(SUBSTITUTE(D394,",",""))))))))),"N/A")</f>
        <v/>
      </c>
      <c r="L394">
        <f>IFERROR(IF(TRIM(E394)="-", "N/A", IF(RIGHT(E394,1)=")",IF(RIGHT(E394,2)="T)",-1000000000000*VALUE(MID(E394,2,LEN(E394)-3)),IF(RIGHT(E394,2)="M)",-1000000*VALUE(MID(E394,2,LEN(E394)-3)),IF(RIGHT(E394,2)="B)",-1000000000*VALUE(MID(E394,2,LEN(E394)-3)),IF(RIGHT(E394,2)="k)",-1000*VALUE(MID(E394,2,LEN(E394)-3)),VALUE(SUBSTITUTE(E394,",","")))))),IF(RIGHT(E394,1)="T",1000000000000*VALUE(LEFT(E394,LEN(E394)-1)),IF(RIGHT(E394,1)="M",1000000*VALUE(LEFT(E394,LEN(E394)-1)),IF(RIGHT(E394,1)="B",1000000000*VALUE(LEFT(E394,LEN(E394)-1)),IF(RIGHT(E394,1)="%",0.01*VALUE(LEFT(E394,LEN(E394)-1)),IF(RIGHT(E394,1)="k",1000*VALUE(LEFT(E394,LEN(E394)-1)),VALUE(SUBSTITUTE(E394,",",""))))))))),"N/A")</f>
        <v/>
      </c>
      <c r="M394">
        <f>IFERROR(IF(TRIM(F394)="-", "N/A", IF(RIGHT(F394,1)=")",IF(RIGHT(F394,2)="T)",-1000000000000*VALUE(MID(F394,2,LEN(F394)-3)),IF(RIGHT(F394,2)="M)",-1000000*VALUE(MID(F394,2,LEN(F394)-3)),IF(RIGHT(F394,2)="B)",-1000000000*VALUE(MID(F394,2,LEN(F394)-3)),IF(RIGHT(F394,2)="k)",-1000*VALUE(MID(F394,2,LEN(F394)-3)),VALUE(SUBSTITUTE(F394,",","")))))),IF(RIGHT(F394,1)="T",1000000000000*VALUE(LEFT(F394,LEN(F394)-1)),IF(RIGHT(F394,1)="M",1000000*VALUE(LEFT(F394,LEN(F394)-1)),IF(RIGHT(F394,1)="B",1000000000*VALUE(LEFT(F394,LEN(F394)-1)),IF(RIGHT(F394,1)="%",0.01*VALUE(LEFT(F394,LEN(F394)-1)),IF(RIGHT(F394,1)="k",1000*VALUE(LEFT(F394,LEN(F394)-1)),VALUE(SUBSTITUTE(F394,",",""))))))))),"N/A")</f>
        <v/>
      </c>
      <c r="N394">
        <f>IFERROR(IF(TRIM(G394)="-", "N/A", IF(RIGHT(G394,1)=")",IF(RIGHT(G394,2)="T)",-1000000000000*VALUE(MID(G394,2,LEN(G394)-3)),IF(RIGHT(G394,2)="M)",-1000000*VALUE(MID(G394,2,LEN(G394)-3)),IF(RIGHT(G394,2)="B)",-1000000000*VALUE(MID(G394,2,LEN(G394)-3)),IF(RIGHT(G394,2)="k)",-1000*VALUE(MID(G394,2,LEN(G394)-3)),VALUE(SUBSTITUTE(G394,",","")))))),IF(RIGHT(G394,1)="T",1000000000000*VALUE(LEFT(G394,LEN(G394)-1)),IF(RIGHT(G394,1)="M",1000000*VALUE(LEFT(G394,LEN(G394)-1)),IF(RIGHT(G394,1)="B",1000000000*VALUE(LEFT(G394,LEN(G394)-1)),IF(RIGHT(G394,1)="%",0.01*VALUE(LEFT(G394,LEN(G394)-1)),IF(RIGHT(G394,1)="k",1000*VALUE(LEFT(G394,LEN(G394)-1)),VALUE(SUBSTITUTE(G394,",",""))))))))),"N/A")</f>
        <v/>
      </c>
    </row>
    <row r="395" spans="1:60">
      <c r="I395">
        <f>IF(AND(K395&gt; J395, L395&gt; K395, M395&gt; L395, N395&gt; M395), "pos_trend", IF(AND(K395&lt; J395, L395&lt; K395, M395&lt; L395, N395&lt; M395), "neg_trend", "N/A"))</f>
        <v/>
      </c>
      <c r="J395">
        <f>IFERROR(IF(TRIM(C395)="-", "N/A", IF(RIGHT(C395,1)=")",IF(RIGHT(C395,2)="T)",-1000000000000*VALUE(MID(C395,2,LEN(C395)-3)),IF(RIGHT(C395,2)="M)",-1000000*VALUE(MID(C395,2,LEN(C395)-3)),IF(RIGHT(C395,2)="B)",-1000000000*VALUE(MID(C395,2,LEN(C395)-3)),IF(RIGHT(C395,2)="k)",-1000*VALUE(MID(C395,2,LEN(C395)-3)),VALUE(SUBSTITUTE(C395,",","")))))),IF(RIGHT(C395,1)="T",1000000000000*VALUE(LEFT(C395,LEN(C395)-1)),IF(RIGHT(C395,1)="M",1000000*VALUE(LEFT(C395,LEN(C395)-1)),IF(RIGHT(C395,1)="B",1000000000*VALUE(LEFT(C395,LEN(C395)-1)),IF(RIGHT(C395,1)="%",0.01*VALUE(LEFT(C395,LEN(C395)-1)),IF(RIGHT(C395,1)="k",1000*VALUE(LEFT(C395,LEN(C395)-1)),VALUE(SUBSTITUTE(C395,",",""))))))))),"N/A")</f>
        <v/>
      </c>
      <c r="K395">
        <f>IFERROR(IF(TRIM(D395)="-", "N/A", IF(RIGHT(D395,1)=")",IF(RIGHT(D395,2)="T)",-1000000000000*VALUE(MID(D395,2,LEN(D395)-3)),IF(RIGHT(D395,2)="M)",-1000000*VALUE(MID(D395,2,LEN(D395)-3)),IF(RIGHT(D395,2)="B)",-1000000000*VALUE(MID(D395,2,LEN(D395)-3)),IF(RIGHT(D395,2)="k)",-1000*VALUE(MID(D395,2,LEN(D395)-3)),VALUE(SUBSTITUTE(D395,",","")))))),IF(RIGHT(D395,1)="T",1000000000000*VALUE(LEFT(D395,LEN(D395)-1)),IF(RIGHT(D395,1)="M",1000000*VALUE(LEFT(D395,LEN(D395)-1)),IF(RIGHT(D395,1)="B",1000000000*VALUE(LEFT(D395,LEN(D395)-1)),IF(RIGHT(D395,1)="%",0.01*VALUE(LEFT(D395,LEN(D395)-1)),IF(RIGHT(D395,1)="k",1000*VALUE(LEFT(D395,LEN(D395)-1)),VALUE(SUBSTITUTE(D395,",",""))))))))),"N/A")</f>
        <v/>
      </c>
      <c r="L395">
        <f>IFERROR(IF(TRIM(E395)="-", "N/A", IF(RIGHT(E395,1)=")",IF(RIGHT(E395,2)="T)",-1000000000000*VALUE(MID(E395,2,LEN(E395)-3)),IF(RIGHT(E395,2)="M)",-1000000*VALUE(MID(E395,2,LEN(E395)-3)),IF(RIGHT(E395,2)="B)",-1000000000*VALUE(MID(E395,2,LEN(E395)-3)),IF(RIGHT(E395,2)="k)",-1000*VALUE(MID(E395,2,LEN(E395)-3)),VALUE(SUBSTITUTE(E395,",","")))))),IF(RIGHT(E395,1)="T",1000000000000*VALUE(LEFT(E395,LEN(E395)-1)),IF(RIGHT(E395,1)="M",1000000*VALUE(LEFT(E395,LEN(E395)-1)),IF(RIGHT(E395,1)="B",1000000000*VALUE(LEFT(E395,LEN(E395)-1)),IF(RIGHT(E395,1)="%",0.01*VALUE(LEFT(E395,LEN(E395)-1)),IF(RIGHT(E395,1)="k",1000*VALUE(LEFT(E395,LEN(E395)-1)),VALUE(SUBSTITUTE(E395,",",""))))))))),"N/A")</f>
        <v/>
      </c>
      <c r="M395">
        <f>IFERROR(IF(TRIM(F395)="-", "N/A", IF(RIGHT(F395,1)=")",IF(RIGHT(F395,2)="T)",-1000000000000*VALUE(MID(F395,2,LEN(F395)-3)),IF(RIGHT(F395,2)="M)",-1000000*VALUE(MID(F395,2,LEN(F395)-3)),IF(RIGHT(F395,2)="B)",-1000000000*VALUE(MID(F395,2,LEN(F395)-3)),IF(RIGHT(F395,2)="k)",-1000*VALUE(MID(F395,2,LEN(F395)-3)),VALUE(SUBSTITUTE(F395,",","")))))),IF(RIGHT(F395,1)="T",1000000000000*VALUE(LEFT(F395,LEN(F395)-1)),IF(RIGHT(F395,1)="M",1000000*VALUE(LEFT(F395,LEN(F395)-1)),IF(RIGHT(F395,1)="B",1000000000*VALUE(LEFT(F395,LEN(F395)-1)),IF(RIGHT(F395,1)="%",0.01*VALUE(LEFT(F395,LEN(F395)-1)),IF(RIGHT(F395,1)="k",1000*VALUE(LEFT(F395,LEN(F395)-1)),VALUE(SUBSTITUTE(F395,",",""))))))))),"N/A")</f>
        <v/>
      </c>
      <c r="N395">
        <f>IFERROR(IF(TRIM(G395)="-", "N/A", IF(RIGHT(G395,1)=")",IF(RIGHT(G395,2)="T)",-1000000000000*VALUE(MID(G395,2,LEN(G395)-3)),IF(RIGHT(G395,2)="M)",-1000000*VALUE(MID(G395,2,LEN(G395)-3)),IF(RIGHT(G395,2)="B)",-1000000000*VALUE(MID(G395,2,LEN(G395)-3)),IF(RIGHT(G395,2)="k)",-1000*VALUE(MID(G395,2,LEN(G395)-3)),VALUE(SUBSTITUTE(G395,",","")))))),IF(RIGHT(G395,1)="T",1000000000000*VALUE(LEFT(G395,LEN(G395)-1)),IF(RIGHT(G395,1)="M",1000000*VALUE(LEFT(G395,LEN(G395)-1)),IF(RIGHT(G395,1)="B",1000000000*VALUE(LEFT(G395,LEN(G395)-1)),IF(RIGHT(G395,1)="%",0.01*VALUE(LEFT(G395,LEN(G395)-1)),IF(RIGHT(G395,1)="k",1000*VALUE(LEFT(G395,LEN(G395)-1)),VALUE(SUBSTITUTE(G395,",",""))))))))),"N/A")</f>
        <v/>
      </c>
    </row>
    <row r="396" spans="1:60">
      <c r="I396">
        <f>IF(AND(K396&gt; J396, L396&gt; K396, M396&gt; L396, N396&gt; M396), "pos_trend", IF(AND(K396&lt; J396, L396&lt; K396, M396&lt; L396, N396&lt; M396), "neg_trend", "N/A"))</f>
        <v/>
      </c>
      <c r="J396">
        <f>IFERROR(IF(TRIM(C396)="-", "N/A", IF(RIGHT(C396,1)=")",IF(RIGHT(C396,2)="T)",-1000000000000*VALUE(MID(C396,2,LEN(C396)-3)),IF(RIGHT(C396,2)="M)",-1000000*VALUE(MID(C396,2,LEN(C396)-3)),IF(RIGHT(C396,2)="B)",-1000000000*VALUE(MID(C396,2,LEN(C396)-3)),IF(RIGHT(C396,2)="k)",-1000*VALUE(MID(C396,2,LEN(C396)-3)),VALUE(SUBSTITUTE(C396,",","")))))),IF(RIGHT(C396,1)="T",1000000000000*VALUE(LEFT(C396,LEN(C396)-1)),IF(RIGHT(C396,1)="M",1000000*VALUE(LEFT(C396,LEN(C396)-1)),IF(RIGHT(C396,1)="B",1000000000*VALUE(LEFT(C396,LEN(C396)-1)),IF(RIGHT(C396,1)="%",0.01*VALUE(LEFT(C396,LEN(C396)-1)),IF(RIGHT(C396,1)="k",1000*VALUE(LEFT(C396,LEN(C396)-1)),VALUE(SUBSTITUTE(C396,",",""))))))))),"N/A")</f>
        <v/>
      </c>
      <c r="K396">
        <f>IFERROR(IF(TRIM(D396)="-", "N/A", IF(RIGHT(D396,1)=")",IF(RIGHT(D396,2)="T)",-1000000000000*VALUE(MID(D396,2,LEN(D396)-3)),IF(RIGHT(D396,2)="M)",-1000000*VALUE(MID(D396,2,LEN(D396)-3)),IF(RIGHT(D396,2)="B)",-1000000000*VALUE(MID(D396,2,LEN(D396)-3)),IF(RIGHT(D396,2)="k)",-1000*VALUE(MID(D396,2,LEN(D396)-3)),VALUE(SUBSTITUTE(D396,",","")))))),IF(RIGHT(D396,1)="T",1000000000000*VALUE(LEFT(D396,LEN(D396)-1)),IF(RIGHT(D396,1)="M",1000000*VALUE(LEFT(D396,LEN(D396)-1)),IF(RIGHT(D396,1)="B",1000000000*VALUE(LEFT(D396,LEN(D396)-1)),IF(RIGHT(D396,1)="%",0.01*VALUE(LEFT(D396,LEN(D396)-1)),IF(RIGHT(D396,1)="k",1000*VALUE(LEFT(D396,LEN(D396)-1)),VALUE(SUBSTITUTE(D396,",",""))))))))),"N/A")</f>
        <v/>
      </c>
      <c r="L396">
        <f>IFERROR(IF(TRIM(E396)="-", "N/A", IF(RIGHT(E396,1)=")",IF(RIGHT(E396,2)="T)",-1000000000000*VALUE(MID(E396,2,LEN(E396)-3)),IF(RIGHT(E396,2)="M)",-1000000*VALUE(MID(E396,2,LEN(E396)-3)),IF(RIGHT(E396,2)="B)",-1000000000*VALUE(MID(E396,2,LEN(E396)-3)),IF(RIGHT(E396,2)="k)",-1000*VALUE(MID(E396,2,LEN(E396)-3)),VALUE(SUBSTITUTE(E396,",","")))))),IF(RIGHT(E396,1)="T",1000000000000*VALUE(LEFT(E396,LEN(E396)-1)),IF(RIGHT(E396,1)="M",1000000*VALUE(LEFT(E396,LEN(E396)-1)),IF(RIGHT(E396,1)="B",1000000000*VALUE(LEFT(E396,LEN(E396)-1)),IF(RIGHT(E396,1)="%",0.01*VALUE(LEFT(E396,LEN(E396)-1)),IF(RIGHT(E396,1)="k",1000*VALUE(LEFT(E396,LEN(E396)-1)),VALUE(SUBSTITUTE(E396,",",""))))))))),"N/A")</f>
        <v/>
      </c>
      <c r="M396">
        <f>IFERROR(IF(TRIM(F396)="-", "N/A", IF(RIGHT(F396,1)=")",IF(RIGHT(F396,2)="T)",-1000000000000*VALUE(MID(F396,2,LEN(F396)-3)),IF(RIGHT(F396,2)="M)",-1000000*VALUE(MID(F396,2,LEN(F396)-3)),IF(RIGHT(F396,2)="B)",-1000000000*VALUE(MID(F396,2,LEN(F396)-3)),IF(RIGHT(F396,2)="k)",-1000*VALUE(MID(F396,2,LEN(F396)-3)),VALUE(SUBSTITUTE(F396,",","")))))),IF(RIGHT(F396,1)="T",1000000000000*VALUE(LEFT(F396,LEN(F396)-1)),IF(RIGHT(F396,1)="M",1000000*VALUE(LEFT(F396,LEN(F396)-1)),IF(RIGHT(F396,1)="B",1000000000*VALUE(LEFT(F396,LEN(F396)-1)),IF(RIGHT(F396,1)="%",0.01*VALUE(LEFT(F396,LEN(F396)-1)),IF(RIGHT(F396,1)="k",1000*VALUE(LEFT(F396,LEN(F396)-1)),VALUE(SUBSTITUTE(F396,",",""))))))))),"N/A")</f>
        <v/>
      </c>
      <c r="N396">
        <f>IFERROR(IF(TRIM(G396)="-", "N/A", IF(RIGHT(G396,1)=")",IF(RIGHT(G396,2)="T)",-1000000000000*VALUE(MID(G396,2,LEN(G396)-3)),IF(RIGHT(G396,2)="M)",-1000000*VALUE(MID(G396,2,LEN(G396)-3)),IF(RIGHT(G396,2)="B)",-1000000000*VALUE(MID(G396,2,LEN(G396)-3)),IF(RIGHT(G396,2)="k)",-1000*VALUE(MID(G396,2,LEN(G396)-3)),VALUE(SUBSTITUTE(G396,",","")))))),IF(RIGHT(G396,1)="T",1000000000000*VALUE(LEFT(G396,LEN(G396)-1)),IF(RIGHT(G396,1)="M",1000000*VALUE(LEFT(G396,LEN(G396)-1)),IF(RIGHT(G396,1)="B",1000000000*VALUE(LEFT(G396,LEN(G396)-1)),IF(RIGHT(G396,1)="%",0.01*VALUE(LEFT(G396,LEN(G396)-1)),IF(RIGHT(G396,1)="k",1000*VALUE(LEFT(G396,LEN(G396)-1)),VALUE(SUBSTITUTE(G396,",",""))))))))),"N/A")</f>
        <v/>
      </c>
    </row>
    <row r="397" spans="1:60">
      <c r="I397">
        <f>IF(AND(K397&gt; J397, L397&gt; K397, M397&gt; L397, N397&gt; M397), "pos_trend", IF(AND(K397&lt; J397, L397&lt; K397, M397&lt; L397, N397&lt; M397), "neg_trend", "N/A"))</f>
        <v/>
      </c>
      <c r="J397">
        <f>IFERROR(IF(TRIM(C397)="-", "N/A", IF(RIGHT(C397,1)=")",IF(RIGHT(C397,2)="T)",-1000000000000*VALUE(MID(C397,2,LEN(C397)-3)),IF(RIGHT(C397,2)="M)",-1000000*VALUE(MID(C397,2,LEN(C397)-3)),IF(RIGHT(C397,2)="B)",-1000000000*VALUE(MID(C397,2,LEN(C397)-3)),IF(RIGHT(C397,2)="k)",-1000*VALUE(MID(C397,2,LEN(C397)-3)),VALUE(SUBSTITUTE(C397,",","")))))),IF(RIGHT(C397,1)="T",1000000000000*VALUE(LEFT(C397,LEN(C397)-1)),IF(RIGHT(C397,1)="M",1000000*VALUE(LEFT(C397,LEN(C397)-1)),IF(RIGHT(C397,1)="B",1000000000*VALUE(LEFT(C397,LEN(C397)-1)),IF(RIGHT(C397,1)="%",0.01*VALUE(LEFT(C397,LEN(C397)-1)),IF(RIGHT(C397,1)="k",1000*VALUE(LEFT(C397,LEN(C397)-1)),VALUE(SUBSTITUTE(C397,",",""))))))))),"N/A")</f>
        <v/>
      </c>
      <c r="K397">
        <f>IFERROR(IF(TRIM(D397)="-", "N/A", IF(RIGHT(D397,1)=")",IF(RIGHT(D397,2)="T)",-1000000000000*VALUE(MID(D397,2,LEN(D397)-3)),IF(RIGHT(D397,2)="M)",-1000000*VALUE(MID(D397,2,LEN(D397)-3)),IF(RIGHT(D397,2)="B)",-1000000000*VALUE(MID(D397,2,LEN(D397)-3)),IF(RIGHT(D397,2)="k)",-1000*VALUE(MID(D397,2,LEN(D397)-3)),VALUE(SUBSTITUTE(D397,",","")))))),IF(RIGHT(D397,1)="T",1000000000000*VALUE(LEFT(D397,LEN(D397)-1)),IF(RIGHT(D397,1)="M",1000000*VALUE(LEFT(D397,LEN(D397)-1)),IF(RIGHT(D397,1)="B",1000000000*VALUE(LEFT(D397,LEN(D397)-1)),IF(RIGHT(D397,1)="%",0.01*VALUE(LEFT(D397,LEN(D397)-1)),IF(RIGHT(D397,1)="k",1000*VALUE(LEFT(D397,LEN(D397)-1)),VALUE(SUBSTITUTE(D397,",",""))))))))),"N/A")</f>
        <v/>
      </c>
      <c r="L397">
        <f>IFERROR(IF(TRIM(E397)="-", "N/A", IF(RIGHT(E397,1)=")",IF(RIGHT(E397,2)="T)",-1000000000000*VALUE(MID(E397,2,LEN(E397)-3)),IF(RIGHT(E397,2)="M)",-1000000*VALUE(MID(E397,2,LEN(E397)-3)),IF(RIGHT(E397,2)="B)",-1000000000*VALUE(MID(E397,2,LEN(E397)-3)),IF(RIGHT(E397,2)="k)",-1000*VALUE(MID(E397,2,LEN(E397)-3)),VALUE(SUBSTITUTE(E397,",","")))))),IF(RIGHT(E397,1)="T",1000000000000*VALUE(LEFT(E397,LEN(E397)-1)),IF(RIGHT(E397,1)="M",1000000*VALUE(LEFT(E397,LEN(E397)-1)),IF(RIGHT(E397,1)="B",1000000000*VALUE(LEFT(E397,LEN(E397)-1)),IF(RIGHT(E397,1)="%",0.01*VALUE(LEFT(E397,LEN(E397)-1)),IF(RIGHT(E397,1)="k",1000*VALUE(LEFT(E397,LEN(E397)-1)),VALUE(SUBSTITUTE(E397,",",""))))))))),"N/A")</f>
        <v/>
      </c>
      <c r="M397">
        <f>IFERROR(IF(TRIM(F397)="-", "N/A", IF(RIGHT(F397,1)=")",IF(RIGHT(F397,2)="T)",-1000000000000*VALUE(MID(F397,2,LEN(F397)-3)),IF(RIGHT(F397,2)="M)",-1000000*VALUE(MID(F397,2,LEN(F397)-3)),IF(RIGHT(F397,2)="B)",-1000000000*VALUE(MID(F397,2,LEN(F397)-3)),IF(RIGHT(F397,2)="k)",-1000*VALUE(MID(F397,2,LEN(F397)-3)),VALUE(SUBSTITUTE(F397,",","")))))),IF(RIGHT(F397,1)="T",1000000000000*VALUE(LEFT(F397,LEN(F397)-1)),IF(RIGHT(F397,1)="M",1000000*VALUE(LEFT(F397,LEN(F397)-1)),IF(RIGHT(F397,1)="B",1000000000*VALUE(LEFT(F397,LEN(F397)-1)),IF(RIGHT(F397,1)="%",0.01*VALUE(LEFT(F397,LEN(F397)-1)),IF(RIGHT(F397,1)="k",1000*VALUE(LEFT(F397,LEN(F397)-1)),VALUE(SUBSTITUTE(F397,",",""))))))))),"N/A")</f>
        <v/>
      </c>
      <c r="N397">
        <f>IFERROR(IF(TRIM(G397)="-", "N/A", IF(RIGHT(G397,1)=")",IF(RIGHT(G397,2)="T)",-1000000000000*VALUE(MID(G397,2,LEN(G397)-3)),IF(RIGHT(G397,2)="M)",-1000000*VALUE(MID(G397,2,LEN(G397)-3)),IF(RIGHT(G397,2)="B)",-1000000000*VALUE(MID(G397,2,LEN(G397)-3)),IF(RIGHT(G397,2)="k)",-1000*VALUE(MID(G397,2,LEN(G397)-3)),VALUE(SUBSTITUTE(G397,",","")))))),IF(RIGHT(G397,1)="T",1000000000000*VALUE(LEFT(G397,LEN(G397)-1)),IF(RIGHT(G397,1)="M",1000000*VALUE(LEFT(G397,LEN(G397)-1)),IF(RIGHT(G397,1)="B",1000000000*VALUE(LEFT(G397,LEN(G397)-1)),IF(RIGHT(G397,1)="%",0.01*VALUE(LEFT(G397,LEN(G397)-1)),IF(RIGHT(G397,1)="k",1000*VALUE(LEFT(G397,LEN(G397)-1)),VALUE(SUBSTITUTE(G397,",",""))))))))),"N/A")</f>
        <v/>
      </c>
    </row>
    <row r="398" spans="1:60">
      <c r="I398">
        <f>IF(AND(K398&gt; J398, L398&gt; K398, M398&gt; L398, N398&gt; M398), "pos_trend", IF(AND(K398&lt; J398, L398&lt; K398, M398&lt; L398, N398&lt; M398), "neg_trend", "N/A"))</f>
        <v/>
      </c>
      <c r="J398">
        <f>IFERROR(IF(TRIM(C398)="-", "N/A", IF(RIGHT(C398,1)=")",IF(RIGHT(C398,2)="T)",-1000000000000*VALUE(MID(C398,2,LEN(C398)-3)),IF(RIGHT(C398,2)="M)",-1000000*VALUE(MID(C398,2,LEN(C398)-3)),IF(RIGHT(C398,2)="B)",-1000000000*VALUE(MID(C398,2,LEN(C398)-3)),IF(RIGHT(C398,2)="k)",-1000*VALUE(MID(C398,2,LEN(C398)-3)),VALUE(SUBSTITUTE(C398,",","")))))),IF(RIGHT(C398,1)="T",1000000000000*VALUE(LEFT(C398,LEN(C398)-1)),IF(RIGHT(C398,1)="M",1000000*VALUE(LEFT(C398,LEN(C398)-1)),IF(RIGHT(C398,1)="B",1000000000*VALUE(LEFT(C398,LEN(C398)-1)),IF(RIGHT(C398,1)="%",0.01*VALUE(LEFT(C398,LEN(C398)-1)),IF(RIGHT(C398,1)="k",1000*VALUE(LEFT(C398,LEN(C398)-1)),VALUE(SUBSTITUTE(C398,",",""))))))))),"N/A")</f>
        <v/>
      </c>
      <c r="K398">
        <f>IFERROR(IF(TRIM(D398)="-", "N/A", IF(RIGHT(D398,1)=")",IF(RIGHT(D398,2)="T)",-1000000000000*VALUE(MID(D398,2,LEN(D398)-3)),IF(RIGHT(D398,2)="M)",-1000000*VALUE(MID(D398,2,LEN(D398)-3)),IF(RIGHT(D398,2)="B)",-1000000000*VALUE(MID(D398,2,LEN(D398)-3)),IF(RIGHT(D398,2)="k)",-1000*VALUE(MID(D398,2,LEN(D398)-3)),VALUE(SUBSTITUTE(D398,",","")))))),IF(RIGHT(D398,1)="T",1000000000000*VALUE(LEFT(D398,LEN(D398)-1)),IF(RIGHT(D398,1)="M",1000000*VALUE(LEFT(D398,LEN(D398)-1)),IF(RIGHT(D398,1)="B",1000000000*VALUE(LEFT(D398,LEN(D398)-1)),IF(RIGHT(D398,1)="%",0.01*VALUE(LEFT(D398,LEN(D398)-1)),IF(RIGHT(D398,1)="k",1000*VALUE(LEFT(D398,LEN(D398)-1)),VALUE(SUBSTITUTE(D398,",",""))))))))),"N/A")</f>
        <v/>
      </c>
      <c r="L398">
        <f>IFERROR(IF(TRIM(E398)="-", "N/A", IF(RIGHT(E398,1)=")",IF(RIGHT(E398,2)="T)",-1000000000000*VALUE(MID(E398,2,LEN(E398)-3)),IF(RIGHT(E398,2)="M)",-1000000*VALUE(MID(E398,2,LEN(E398)-3)),IF(RIGHT(E398,2)="B)",-1000000000*VALUE(MID(E398,2,LEN(E398)-3)),IF(RIGHT(E398,2)="k)",-1000*VALUE(MID(E398,2,LEN(E398)-3)),VALUE(SUBSTITUTE(E398,",","")))))),IF(RIGHT(E398,1)="T",1000000000000*VALUE(LEFT(E398,LEN(E398)-1)),IF(RIGHT(E398,1)="M",1000000*VALUE(LEFT(E398,LEN(E398)-1)),IF(RIGHT(E398,1)="B",1000000000*VALUE(LEFT(E398,LEN(E398)-1)),IF(RIGHT(E398,1)="%",0.01*VALUE(LEFT(E398,LEN(E398)-1)),IF(RIGHT(E398,1)="k",1000*VALUE(LEFT(E398,LEN(E398)-1)),VALUE(SUBSTITUTE(E398,",",""))))))))),"N/A")</f>
        <v/>
      </c>
      <c r="M398">
        <f>IFERROR(IF(TRIM(F398)="-", "N/A", IF(RIGHT(F398,1)=")",IF(RIGHT(F398,2)="T)",-1000000000000*VALUE(MID(F398,2,LEN(F398)-3)),IF(RIGHT(F398,2)="M)",-1000000*VALUE(MID(F398,2,LEN(F398)-3)),IF(RIGHT(F398,2)="B)",-1000000000*VALUE(MID(F398,2,LEN(F398)-3)),IF(RIGHT(F398,2)="k)",-1000*VALUE(MID(F398,2,LEN(F398)-3)),VALUE(SUBSTITUTE(F398,",","")))))),IF(RIGHT(F398,1)="T",1000000000000*VALUE(LEFT(F398,LEN(F398)-1)),IF(RIGHT(F398,1)="M",1000000*VALUE(LEFT(F398,LEN(F398)-1)),IF(RIGHT(F398,1)="B",1000000000*VALUE(LEFT(F398,LEN(F398)-1)),IF(RIGHT(F398,1)="%",0.01*VALUE(LEFT(F398,LEN(F398)-1)),IF(RIGHT(F398,1)="k",1000*VALUE(LEFT(F398,LEN(F398)-1)),VALUE(SUBSTITUTE(F398,",",""))))))))),"N/A")</f>
        <v/>
      </c>
      <c r="N398">
        <f>IFERROR(IF(TRIM(G398)="-", "N/A", IF(RIGHT(G398,1)=")",IF(RIGHT(G398,2)="T)",-1000000000000*VALUE(MID(G398,2,LEN(G398)-3)),IF(RIGHT(G398,2)="M)",-1000000*VALUE(MID(G398,2,LEN(G398)-3)),IF(RIGHT(G398,2)="B)",-1000000000*VALUE(MID(G398,2,LEN(G398)-3)),IF(RIGHT(G398,2)="k)",-1000*VALUE(MID(G398,2,LEN(G398)-3)),VALUE(SUBSTITUTE(G398,",","")))))),IF(RIGHT(G398,1)="T",1000000000000*VALUE(LEFT(G398,LEN(G398)-1)),IF(RIGHT(G398,1)="M",1000000*VALUE(LEFT(G398,LEN(G398)-1)),IF(RIGHT(G398,1)="B",1000000000*VALUE(LEFT(G398,LEN(G398)-1)),IF(RIGHT(G398,1)="%",0.01*VALUE(LEFT(G398,LEN(G398)-1)),IF(RIGHT(G398,1)="k",1000*VALUE(LEFT(G398,LEN(G398)-1)),VALUE(SUBSTITUTE(G398,",",""))))))))),"N/A")</f>
        <v/>
      </c>
    </row>
    <row r="399" spans="1:60">
      <c r="I399">
        <f>IF(AND(K399&gt; J399, L399&gt; K399, M399&gt; L399, N399&gt; M399), "pos_trend", IF(AND(K399&lt; J399, L399&lt; K399, M399&lt; L399, N399&lt; M399), "neg_trend", "N/A"))</f>
        <v/>
      </c>
      <c r="J399">
        <f>IFERROR(IF(TRIM(C399)="-", "N/A", IF(RIGHT(C399,1)=")",IF(RIGHT(C399,2)="T)",-1000000000000*VALUE(MID(C399,2,LEN(C399)-3)),IF(RIGHT(C399,2)="M)",-1000000*VALUE(MID(C399,2,LEN(C399)-3)),IF(RIGHT(C399,2)="B)",-1000000000*VALUE(MID(C399,2,LEN(C399)-3)),IF(RIGHT(C399,2)="k)",-1000*VALUE(MID(C399,2,LEN(C399)-3)),VALUE(SUBSTITUTE(C399,",","")))))),IF(RIGHT(C399,1)="T",1000000000000*VALUE(LEFT(C399,LEN(C399)-1)),IF(RIGHT(C399,1)="M",1000000*VALUE(LEFT(C399,LEN(C399)-1)),IF(RIGHT(C399,1)="B",1000000000*VALUE(LEFT(C399,LEN(C399)-1)),IF(RIGHT(C399,1)="%",0.01*VALUE(LEFT(C399,LEN(C399)-1)),IF(RIGHT(C399,1)="k",1000*VALUE(LEFT(C399,LEN(C399)-1)),VALUE(SUBSTITUTE(C399,",",""))))))))),"N/A")</f>
        <v/>
      </c>
      <c r="K399">
        <f>IFERROR(IF(TRIM(D399)="-", "N/A", IF(RIGHT(D399,1)=")",IF(RIGHT(D399,2)="T)",-1000000000000*VALUE(MID(D399,2,LEN(D399)-3)),IF(RIGHT(D399,2)="M)",-1000000*VALUE(MID(D399,2,LEN(D399)-3)),IF(RIGHT(D399,2)="B)",-1000000000*VALUE(MID(D399,2,LEN(D399)-3)),IF(RIGHT(D399,2)="k)",-1000*VALUE(MID(D399,2,LEN(D399)-3)),VALUE(SUBSTITUTE(D399,",","")))))),IF(RIGHT(D399,1)="T",1000000000000*VALUE(LEFT(D399,LEN(D399)-1)),IF(RIGHT(D399,1)="M",1000000*VALUE(LEFT(D399,LEN(D399)-1)),IF(RIGHT(D399,1)="B",1000000000*VALUE(LEFT(D399,LEN(D399)-1)),IF(RIGHT(D399,1)="%",0.01*VALUE(LEFT(D399,LEN(D399)-1)),IF(RIGHT(D399,1)="k",1000*VALUE(LEFT(D399,LEN(D399)-1)),VALUE(SUBSTITUTE(D399,",",""))))))))),"N/A")</f>
        <v/>
      </c>
      <c r="L399">
        <f>IFERROR(IF(TRIM(E399)="-", "N/A", IF(RIGHT(E399,1)=")",IF(RIGHT(E399,2)="T)",-1000000000000*VALUE(MID(E399,2,LEN(E399)-3)),IF(RIGHT(E399,2)="M)",-1000000*VALUE(MID(E399,2,LEN(E399)-3)),IF(RIGHT(E399,2)="B)",-1000000000*VALUE(MID(E399,2,LEN(E399)-3)),IF(RIGHT(E399,2)="k)",-1000*VALUE(MID(E399,2,LEN(E399)-3)),VALUE(SUBSTITUTE(E399,",","")))))),IF(RIGHT(E399,1)="T",1000000000000*VALUE(LEFT(E399,LEN(E399)-1)),IF(RIGHT(E399,1)="M",1000000*VALUE(LEFT(E399,LEN(E399)-1)),IF(RIGHT(E399,1)="B",1000000000*VALUE(LEFT(E399,LEN(E399)-1)),IF(RIGHT(E399,1)="%",0.01*VALUE(LEFT(E399,LEN(E399)-1)),IF(RIGHT(E399,1)="k",1000*VALUE(LEFT(E399,LEN(E399)-1)),VALUE(SUBSTITUTE(E399,",",""))))))))),"N/A")</f>
        <v/>
      </c>
      <c r="M399">
        <f>IFERROR(IF(TRIM(F399)="-", "N/A", IF(RIGHT(F399,1)=")",IF(RIGHT(F399,2)="T)",-1000000000000*VALUE(MID(F399,2,LEN(F399)-3)),IF(RIGHT(F399,2)="M)",-1000000*VALUE(MID(F399,2,LEN(F399)-3)),IF(RIGHT(F399,2)="B)",-1000000000*VALUE(MID(F399,2,LEN(F399)-3)),IF(RIGHT(F399,2)="k)",-1000*VALUE(MID(F399,2,LEN(F399)-3)),VALUE(SUBSTITUTE(F399,",","")))))),IF(RIGHT(F399,1)="T",1000000000000*VALUE(LEFT(F399,LEN(F399)-1)),IF(RIGHT(F399,1)="M",1000000*VALUE(LEFT(F399,LEN(F399)-1)),IF(RIGHT(F399,1)="B",1000000000*VALUE(LEFT(F399,LEN(F399)-1)),IF(RIGHT(F399,1)="%",0.01*VALUE(LEFT(F399,LEN(F399)-1)),IF(RIGHT(F399,1)="k",1000*VALUE(LEFT(F399,LEN(F399)-1)),VALUE(SUBSTITUTE(F399,",",""))))))))),"N/A")</f>
        <v/>
      </c>
      <c r="N399">
        <f>IFERROR(IF(TRIM(G399)="-", "N/A", IF(RIGHT(G399,1)=")",IF(RIGHT(G399,2)="T)",-1000000000000*VALUE(MID(G399,2,LEN(G399)-3)),IF(RIGHT(G399,2)="M)",-1000000*VALUE(MID(G399,2,LEN(G399)-3)),IF(RIGHT(G399,2)="B)",-1000000000*VALUE(MID(G399,2,LEN(G399)-3)),IF(RIGHT(G399,2)="k)",-1000*VALUE(MID(G399,2,LEN(G399)-3)),VALUE(SUBSTITUTE(G399,",","")))))),IF(RIGHT(G399,1)="T",1000000000000*VALUE(LEFT(G399,LEN(G399)-1)),IF(RIGHT(G399,1)="M",1000000*VALUE(LEFT(G399,LEN(G399)-1)),IF(RIGHT(G399,1)="B",1000000000*VALUE(LEFT(G399,LEN(G399)-1)),IF(RIGHT(G399,1)="%",0.01*VALUE(LEFT(G399,LEN(G399)-1)),IF(RIGHT(G399,1)="k",1000*VALUE(LEFT(G399,LEN(G399)-1)),VALUE(SUBSTITUTE(G399,",",""))))))))),"N/A")</f>
        <v/>
      </c>
    </row>
    <row r="448" spans="1:60">
      <c r="AZ448">
        <f>"Compile Facts"</f>
        <v/>
      </c>
    </row>
    <row r="450" spans="1:60">
      <c r="B450">
        <f>"ROIC Super Tree"</f>
        <v/>
      </c>
      <c r="AZ450">
        <f>I519</f>
        <v/>
      </c>
      <c r="BA450">
        <f>J519</f>
        <v/>
      </c>
    </row>
    <row r="451" spans="1:60">
      <c r="AZ451">
        <f>I520</f>
        <v/>
      </c>
      <c r="BA451">
        <f>J520</f>
        <v/>
      </c>
    </row>
    <row r="452" spans="1:60">
      <c r="AK452">
        <f>"Change in Gross Margin / Sales"</f>
        <v/>
      </c>
      <c r="AZ452">
        <f>I521</f>
        <v/>
      </c>
      <c r="BA452">
        <f>J521</f>
        <v/>
      </c>
    </row>
    <row r="453" spans="1:60">
      <c r="X453">
        <f>"Gross Margin"</f>
        <v/>
      </c>
      <c r="AK453">
        <f>K476</f>
        <v/>
      </c>
      <c r="AL453">
        <f>L476</f>
        <v/>
      </c>
      <c r="AM453">
        <f>M476</f>
        <v/>
      </c>
      <c r="AN453">
        <f>N476</f>
        <v/>
      </c>
      <c r="AZ453">
        <f>I522</f>
        <v/>
      </c>
      <c r="BA453">
        <f>J522</f>
        <v/>
      </c>
    </row>
    <row r="454" spans="1:60">
      <c r="X454">
        <f>D476</f>
        <v/>
      </c>
      <c r="Y454">
        <f>E476</f>
        <v/>
      </c>
      <c r="Z454">
        <f>F476</f>
        <v/>
      </c>
      <c r="AA454">
        <f>G476</f>
        <v/>
      </c>
      <c r="AB454">
        <f>H476</f>
        <v/>
      </c>
      <c r="AK454">
        <f>Y455-X455</f>
        <v/>
      </c>
      <c r="AL454">
        <f>Z455-Y455</f>
        <v/>
      </c>
      <c r="AM454">
        <f>AA455-Z455</f>
        <v/>
      </c>
      <c r="AN454">
        <f>AB455-AA455</f>
        <v/>
      </c>
    </row>
    <row r="455" spans="1:60">
      <c r="X455">
        <f>IFERROR((INDIRECT("J" &amp; MATCH("Gross Income",B145:B403,0) +144))/(INDIRECT("J" &amp; MATCH("Sales/Revenue",B145:B403,0) +144)), IFERROR((1 - (INDIRECT("J" &amp; MATCH("Cost of Goods Sold*",B145:B403,0) +144))/(INDIRECT("J" &amp; MATCH("Sales/Revenue",B145:B403,0) +144))),(INDIRECT("J" &amp; MATCH("Operating Income",B145:B403,0) +144))/(INDIRECT("J" &amp; MATCH("Sales/Revenue",B145:B403,0) +144))))</f>
        <v/>
      </c>
      <c r="Y455">
        <f>IFERROR((INDIRECT("K" &amp; MATCH("Gross Income",B145:B403,0) +144))/(INDIRECT("K" &amp; MATCH("Sales/Revenue",B145:B403,0) +144)), IFERROR((1 - (INDIRECT("K" &amp; MATCH("Cost of Goods Sold*",B145:B403,0) +144))/(INDIRECT("K" &amp; MATCH("Sales/Revenue",B145:B403,0) +144))),(INDIRECT("K" &amp; MATCH("Operating Income",B145:B403,0) +144))/(INDIRECT("K" &amp; MATCH("Sales/Revenue",B145:B403,0) +144))))</f>
        <v/>
      </c>
      <c r="Z455">
        <f>IFERROR((INDIRECT("L" &amp; MATCH("Gross Income",B145:B403,0) +144))/(INDIRECT("L" &amp; MATCH("Sales/Revenue",B145:B403,0) +144)), IFERROR((1 - (INDIRECT("L" &amp; MATCH("Cost of Goods Sold*",B145:B403,0) +144))/(INDIRECT("L" &amp; MATCH("Sales/Revenue",B145:B403,0) +144))),(INDIRECT("L" &amp; MATCH("Operating Income",B145:B403,0) +144))/(INDIRECT("L" &amp; MATCH("Sales/Revenue",B145:B403,0) +144))))</f>
        <v/>
      </c>
      <c r="AA455">
        <f>IFERROR((INDIRECT("M" &amp; MATCH("Gross Income",B145:B403,0) +144))/(INDIRECT("M" &amp; MATCH("Sales/Revenue",B145:B403,0) +144)), IFERROR((1 - (INDIRECT("M" &amp; MATCH("Cost of Goods Sold*",B145:B403,0) +144))/(INDIRECT("M" &amp; MATCH("Sales/Revenue",B145:B403,0) +144))),(INDIRECT("M" &amp; MATCH("Operating Income",B145:B403,0) +144))/(INDIRECT("M" &amp; MATCH("Sales/Revenue",B145:B403,0) +144))))</f>
        <v/>
      </c>
      <c r="AB455">
        <f>IFERROR((INDIRECT("N" &amp; MATCH("Gross Income",B145:B403,0) +144))/(INDIRECT("N" &amp; MATCH("Sales/Revenue",B145:B403,0) +144)), IFERROR((1 - (INDIRECT("N" &amp; MATCH("Cost of Goods Sold*",B145:B403,0) +144))/(INDIRECT("N" &amp; MATCH("Sales/Revenue",B145:B403,0) +144))),(INDIRECT("N" &amp; MATCH("Operating Income",B145:B403,0) +144))/(INDIRECT("N" &amp; MATCH("Sales/Revenue",B145:B403,0) +144))))</f>
        <v/>
      </c>
      <c r="AK455">
        <f>"Max " &amp; AK452</f>
        <v/>
      </c>
      <c r="AL455">
        <f>MAX(AK454:AN454)</f>
        <v/>
      </c>
      <c r="AZ455">
        <f>"Item"</f>
        <v/>
      </c>
      <c r="BA455">
        <f>"Key Driver"</f>
        <v/>
      </c>
    </row>
    <row r="456" spans="1:60">
      <c r="X456">
        <f>"Max " &amp; X453</f>
        <v/>
      </c>
      <c r="Y456">
        <f>MAX(X455:AB455)</f>
        <v/>
      </c>
      <c r="AK456">
        <f>AK455 &amp; " Year"</f>
        <v/>
      </c>
      <c r="AL456">
        <f>IF(MATCH(AL455,AK454:AN454,0)=1,AK453,IF(MATCH(AL455,AK454:AN454,0)=2,AL453,IF(MATCH(AL455,AK454:AN454,0)=3,AM453,AN453)))</f>
        <v/>
      </c>
      <c r="AZ456">
        <f>C528</f>
        <v/>
      </c>
      <c r="BA456">
        <f>L528</f>
        <v/>
      </c>
    </row>
    <row r="457" spans="1:60">
      <c r="X457">
        <f>X456 &amp; " Year"</f>
        <v/>
      </c>
      <c r="Y457">
        <f>VALUE(X454)+MATCH(Y456,X455:AB455,0)-1</f>
        <v/>
      </c>
      <c r="AK457">
        <f>"Min " &amp; AK452</f>
        <v/>
      </c>
      <c r="AL457">
        <f>MIN(AK454:AN454)</f>
        <v/>
      </c>
      <c r="AZ457">
        <f>C529</f>
        <v/>
      </c>
      <c r="BA457">
        <f>L529</f>
        <v/>
      </c>
    </row>
    <row r="458" spans="1:60">
      <c r="X458">
        <f>"Min " &amp; X453</f>
        <v/>
      </c>
      <c r="Y458">
        <f>MIN(X455:AB455)</f>
        <v/>
      </c>
      <c r="AK458">
        <f>AK457 &amp; " Year"</f>
        <v/>
      </c>
      <c r="AL458">
        <f>IF(MATCH(AL457,AK454:AN454,0)=1,AK453,IF(MATCH(AL457,AK454:AN454,0)=2,AL453,IF(MATCH(AL457,AK454:AN454,0)=3,AM453,AN453)))</f>
        <v/>
      </c>
    </row>
    <row r="459" spans="1:60">
      <c r="X459">
        <f>X458 &amp; " Year"</f>
        <v/>
      </c>
      <c r="Y459">
        <f>VALUE(X454)+MATCH(Y458,X455:AB455,0)-1</f>
        <v/>
      </c>
      <c r="AZ459">
        <f>C540</f>
        <v/>
      </c>
    </row>
    <row r="460" spans="1:60">
      <c r="Q460">
        <f>"Operating Margin"</f>
        <v/>
      </c>
    </row>
    <row r="461" spans="1:60">
      <c r="Q461">
        <f>D476</f>
        <v/>
      </c>
      <c r="R461">
        <f>E476</f>
        <v/>
      </c>
      <c r="S461">
        <f>F476</f>
        <v/>
      </c>
      <c r="T461">
        <f>G476</f>
        <v/>
      </c>
      <c r="U461">
        <f>H476</f>
        <v/>
      </c>
      <c r="X461">
        <f>"SGA / Sales"</f>
        <v/>
      </c>
      <c r="AE461">
        <f>"Change in Operating Margin"</f>
        <v/>
      </c>
      <c r="AK461">
        <f>"Change in SGA / Sales"</f>
        <v/>
      </c>
    </row>
    <row r="462" spans="1:60">
      <c r="Q462">
        <f>X455-X463-X471</f>
        <v/>
      </c>
      <c r="R462">
        <f>Y455-Y463-Y471</f>
        <v/>
      </c>
      <c r="S462">
        <f>Z455-Z463-Z471</f>
        <v/>
      </c>
      <c r="T462">
        <f>AA455-AA463-AA471</f>
        <v/>
      </c>
      <c r="U462">
        <f>AB455-AB463-AB471</f>
        <v/>
      </c>
      <c r="X462">
        <f>D476</f>
        <v/>
      </c>
      <c r="Y462">
        <f>E476</f>
        <v/>
      </c>
      <c r="Z462">
        <f>F476</f>
        <v/>
      </c>
      <c r="AA462">
        <f>G476</f>
        <v/>
      </c>
      <c r="AB462">
        <f>H476</f>
        <v/>
      </c>
      <c r="AE462">
        <f>K476</f>
        <v/>
      </c>
      <c r="AF462">
        <f>L476</f>
        <v/>
      </c>
      <c r="AG462">
        <f>M476</f>
        <v/>
      </c>
      <c r="AH462">
        <f>N476</f>
        <v/>
      </c>
      <c r="AK462">
        <f>K476</f>
        <v/>
      </c>
      <c r="AL462">
        <f>L476</f>
        <v/>
      </c>
      <c r="AM462">
        <f>M476</f>
        <v/>
      </c>
      <c r="AN462">
        <f>N476</f>
        <v/>
      </c>
    </row>
    <row r="463" spans="1:60">
      <c r="Q463">
        <f>"Max " &amp; Q460</f>
        <v/>
      </c>
      <c r="R463">
        <f>MAX(Q462:U462)</f>
        <v/>
      </c>
      <c r="S463">
        <f>"GM Effect on Max"</f>
        <v/>
      </c>
      <c r="T463">
        <f>IF(R464=Y457,"Max OM in same year as Max GM","Inconclusive Effect")</f>
        <v/>
      </c>
      <c r="U463">
        <f>"Correlation with GM"</f>
        <v/>
      </c>
      <c r="V463">
        <f>CORREL(Q462:U462,X455:AB455)</f>
        <v/>
      </c>
      <c r="X463">
        <f>(INDIRECT("J" &amp; MATCH("SG&amp;A Expense",B145:B403,0) +144))/(INDIRECT("J" &amp; MATCH("Sales/Revenue",B145:B403,0) +144))</f>
        <v/>
      </c>
      <c r="Y463">
        <f>(INDIRECT("K" &amp; MATCH("SG&amp;A Expense",B145:B403,0) +144))/(INDIRECT("K" &amp; MATCH("Sales/Revenue",B145:B403,0) +144))</f>
        <v/>
      </c>
      <c r="Z463">
        <f>(INDIRECT("L" &amp; MATCH("SG&amp;A Expense",B145:B403,0) +144))/(INDIRECT("L" &amp; MATCH("Sales/Revenue",B145:B403,0) +144))</f>
        <v/>
      </c>
      <c r="AA463">
        <f>(INDIRECT("M" &amp; MATCH("SG&amp;A Expense",B145:B403,0) +144))/(INDIRECT("M" &amp; MATCH("Sales/Revenue",B145:B403,0) +144))</f>
        <v/>
      </c>
      <c r="AB463">
        <f>(INDIRECT("N" &amp; MATCH("SG&amp;A Expense",B145:B403,0) +144))/(INDIRECT("N" &amp; MATCH("Sales/Revenue",B145:B403,0) +144))</f>
        <v/>
      </c>
      <c r="AE463">
        <f>R462-Q462</f>
        <v/>
      </c>
      <c r="AF463">
        <f>S462-R462</f>
        <v/>
      </c>
      <c r="AG463">
        <f>T462-S462</f>
        <v/>
      </c>
      <c r="AH463">
        <f>U462-T462</f>
        <v/>
      </c>
      <c r="AK463">
        <f>Y463-X463</f>
        <v/>
      </c>
      <c r="AL463">
        <f>Z463-Y463</f>
        <v/>
      </c>
      <c r="AM463">
        <f>AA463-Z463</f>
        <v/>
      </c>
      <c r="AN463">
        <f>AB463-AA463</f>
        <v/>
      </c>
    </row>
    <row r="464" spans="1:60">
      <c r="Q464">
        <f>Q463 &amp; " Year"</f>
        <v/>
      </c>
      <c r="R464">
        <f>VALUE(Q461)+MATCH(R463,Q462:U462,0)-1</f>
        <v/>
      </c>
      <c r="S464">
        <f>"SGA Effect on Max"</f>
        <v/>
      </c>
      <c r="T464">
        <f>IF(R464=Y467,"Max OM in same year as Min SGA","Inconclusive Effect")</f>
        <v/>
      </c>
      <c r="U464">
        <f>"Correlation with SGA"</f>
        <v/>
      </c>
      <c r="V464">
        <f>CORREL(Q462:U462,X463:AB463)</f>
        <v/>
      </c>
      <c r="X464">
        <f>"Max " &amp; X461</f>
        <v/>
      </c>
      <c r="Y464">
        <f>MAX(X463:AB463)</f>
        <v/>
      </c>
      <c r="AE464">
        <f>"Max " &amp; AE461</f>
        <v/>
      </c>
      <c r="AF464">
        <f>MAX(AE463:AH463)</f>
        <v/>
      </c>
      <c r="AK464">
        <f>"Max " &amp; AK461</f>
        <v/>
      </c>
      <c r="AL464">
        <f>MAX(AK463:AN463)</f>
        <v/>
      </c>
    </row>
    <row r="465" spans="1:60">
      <c r="J465">
        <f>"EOY Pretax ROIC"</f>
        <v/>
      </c>
      <c r="Q465">
        <f>"Min " &amp; Q460</f>
        <v/>
      </c>
      <c r="R465">
        <f>MIN(Q462:U462)</f>
        <v/>
      </c>
      <c r="S465">
        <f>"Dep Effect on Max"</f>
        <v/>
      </c>
      <c r="T465">
        <f>IF(R464=Y475,"Max OM in same year as Min Depr","Inconclusive Effect")</f>
        <v/>
      </c>
      <c r="U465">
        <f>"Correlation with Dep"</f>
        <v/>
      </c>
      <c r="V465">
        <f>CORREL(Q462:U462,X471:AB471)</f>
        <v/>
      </c>
      <c r="X465">
        <f>X464 &amp; " Year"</f>
        <v/>
      </c>
      <c r="Y465">
        <f>VALUE(X462)+MATCH(Y464,X463:AB463,0)-1</f>
        <v/>
      </c>
      <c r="AE465">
        <f>AE464 &amp; " Year"</f>
        <v/>
      </c>
      <c r="AF465">
        <f>IF(MATCH(AF464,AE463:AH463,0)=1,AE462,IF(MATCH(AF464,AE463:AH463,0)=2,AF462,IF(MATCH(AF464,AE463:AH463,0)=3,AG462,AH462)))</f>
        <v/>
      </c>
      <c r="AK465">
        <f>AK464 &amp; " Year"</f>
        <v/>
      </c>
      <c r="AL465">
        <f>IF(MATCH(AL464,AK463:AN463,0)=1,AK462,IF(MATCH(AL464,AK463:AN463,0)=2,AL462,IF(MATCH(AL464,AK463:AN463,0)=3,AM462,AN462)))</f>
        <v/>
      </c>
    </row>
    <row r="466" spans="1:60">
      <c r="J466">
        <f>D476</f>
        <v/>
      </c>
      <c r="K466">
        <f>E476</f>
        <v/>
      </c>
      <c r="L466">
        <f>F476</f>
        <v/>
      </c>
      <c r="M466">
        <f>G476</f>
        <v/>
      </c>
      <c r="N466">
        <f>H476</f>
        <v/>
      </c>
      <c r="Q466">
        <f>Q465 &amp; " Year"</f>
        <v/>
      </c>
      <c r="R466">
        <f>VALUE(Q461)+MATCH(R465,Q462:U462,0)-1</f>
        <v/>
      </c>
      <c r="S466">
        <f>"GM Effect on Min"</f>
        <v/>
      </c>
      <c r="T466">
        <f>IF(R466=Y459,"Min OM in same year as Min GM","Inconclusive Effect")</f>
        <v/>
      </c>
      <c r="X466">
        <f>"Min " &amp; X461</f>
        <v/>
      </c>
      <c r="Y466">
        <f>MIN(X463:AB463)</f>
        <v/>
      </c>
      <c r="AE466">
        <f>"Min " &amp; AE461</f>
        <v/>
      </c>
      <c r="AF466">
        <f>MIN(AE463:AH463)</f>
        <v/>
      </c>
      <c r="AK466">
        <f>"Min " &amp; AK461</f>
        <v/>
      </c>
      <c r="AL466">
        <f>MIN(AK463:AN463)</f>
        <v/>
      </c>
    </row>
    <row r="467" spans="1:60">
      <c r="J467">
        <f>Q462*(1/Q490)</f>
        <v/>
      </c>
      <c r="K467">
        <f>R462*(1/R490)</f>
        <v/>
      </c>
      <c r="L467">
        <f>S462*(1/S490)</f>
        <v/>
      </c>
      <c r="M467">
        <f>T462*(1/T490)</f>
        <v/>
      </c>
      <c r="N467">
        <f>U462*(1/U490)</f>
        <v/>
      </c>
      <c r="S467">
        <f>"SGA Effect on Min"</f>
        <v/>
      </c>
      <c r="T467">
        <f>IF(R466=Y465,"Min OM in same year as Max SGA","Inconclusive Effect")</f>
        <v/>
      </c>
      <c r="X467">
        <f>X466 &amp; " Year"</f>
        <v/>
      </c>
      <c r="Y467">
        <f>VALUE(X462)+MATCH(Y466,X463:AB463,0)-1</f>
        <v/>
      </c>
      <c r="AE467">
        <f>AE466 &amp; " Year"</f>
        <v/>
      </c>
      <c r="AF467">
        <f>IF(MATCH(AF466,AE463:AH463,0)=1,AE462,IF(MATCH(AF466,AE463:AH463,0)=2,AF462,IF(MATCH(AF466,AE463:AH463,0)=3,AG462,AH462)))</f>
        <v/>
      </c>
      <c r="AK467">
        <f>AK466 &amp; " Year"</f>
        <v/>
      </c>
      <c r="AL467">
        <f>IF(MATCH(AL466,AK463:AN463,0)=1,AK462,IF(MATCH(AL466,AK463:AN463,0)=2,AL462,IF(MATCH(AL466,AK463:AN463,0)=3,AM462,AN462)))</f>
        <v/>
      </c>
    </row>
    <row r="468" spans="1:60">
      <c r="J468">
        <f>"Max " &amp; J465</f>
        <v/>
      </c>
      <c r="K468">
        <f>MAX(J467:N467)</f>
        <v/>
      </c>
      <c r="L468">
        <f>"OM Effect on Max"</f>
        <v/>
      </c>
      <c r="M468">
        <f>IF(K469=R464,"Max ROIC in same year as Max OM","Inconclusive Effect")</f>
        <v/>
      </c>
      <c r="N468">
        <f>"Correlation with OM"</f>
        <v/>
      </c>
      <c r="O468">
        <f>CORREL(J467:N467,Q462:U462)</f>
        <v/>
      </c>
      <c r="S468">
        <f>"Dep Effect on Min"</f>
        <v/>
      </c>
      <c r="T468">
        <f>IF(R466=Y473,"Min OM in same year as Max Dep","Inconclusive Effect")</f>
        <v/>
      </c>
    </row>
    <row r="469" spans="1:60">
      <c r="J469">
        <f>J468 &amp; " Year"</f>
        <v/>
      </c>
      <c r="K469">
        <f>VALUE(J466)+MATCH(K468,J467:N467,0)-1</f>
        <v/>
      </c>
      <c r="L469">
        <f>"IC Effect on Max"</f>
        <v/>
      </c>
      <c r="M469">
        <f>IF(K469=R494,"Max ROIC in same year as Min IC","Inconclusive Effect")</f>
        <v/>
      </c>
      <c r="N469">
        <f>"Correlation with IC"</f>
        <v/>
      </c>
      <c r="O469">
        <f>CORREL(J467:N467,Q490:U490)</f>
        <v/>
      </c>
      <c r="X469">
        <f>"Depreciation / Sales"</f>
        <v/>
      </c>
    </row>
    <row r="470" spans="1:60">
      <c r="J470">
        <f>"Min " &amp; J465</f>
        <v/>
      </c>
      <c r="K470">
        <f>MIN(J467:N467)</f>
        <v/>
      </c>
      <c r="L470">
        <f>"OM Effect on Min"</f>
        <v/>
      </c>
      <c r="M470">
        <f>IF(K471=R466,"Min ROIC in same year as Min OM","Inconclusive Effect")</f>
        <v/>
      </c>
      <c r="Q470">
        <f>"Change in EOY Pretax ROIC"</f>
        <v/>
      </c>
      <c r="X470">
        <f>D476</f>
        <v/>
      </c>
      <c r="Y470">
        <f>E476</f>
        <v/>
      </c>
      <c r="Z470">
        <f>F476</f>
        <v/>
      </c>
      <c r="AA470">
        <f>G476</f>
        <v/>
      </c>
      <c r="AB470">
        <f>H476</f>
        <v/>
      </c>
    </row>
    <row r="471" spans="1:60">
      <c r="J471">
        <f>J470 &amp; " Year"</f>
        <v/>
      </c>
      <c r="K471">
        <f>VALUE(J466)+MATCH(K470,J467:N467,0)-1</f>
        <v/>
      </c>
      <c r="L471">
        <f>"IC Effect on Min"</f>
        <v/>
      </c>
      <c r="M471">
        <f>IF(K471=R492,"Min ROIC in same year as Max IC","Inconclusive Effect")</f>
        <v/>
      </c>
      <c r="Q471">
        <f>K476</f>
        <v/>
      </c>
      <c r="R471">
        <f>L476</f>
        <v/>
      </c>
      <c r="S471">
        <f>M476</f>
        <v/>
      </c>
      <c r="T471">
        <f>N476</f>
        <v/>
      </c>
      <c r="X471">
        <f>(INDIRECT("J" &amp; MATCH("Depreciation &amp; Amortization Expense",B145:B403,0) +144))/(INDIRECT("J" &amp; MATCH("Sales/Revenue",B145:B403,0) +144))</f>
        <v/>
      </c>
      <c r="Y471">
        <f>(INDIRECT("K" &amp; MATCH("Depreciation &amp; Amortization Expense",B145:B403,0) +144))/(INDIRECT("K" &amp; MATCH("Sales/Revenue",B145:B403,0) +144))</f>
        <v/>
      </c>
      <c r="Z471">
        <f>(INDIRECT("L" &amp; MATCH("Depreciation &amp; Amortization Expense",B145:B403,0) +144))/(INDIRECT("L" &amp; MATCH("Sales/Revenue",B145:B403,0) +144))</f>
        <v/>
      </c>
      <c r="AA471">
        <f>(INDIRECT("M" &amp; MATCH("Depreciation &amp; Amortization Expense",B145:B403,0) +144))/(INDIRECT("M" &amp; MATCH("Sales/Revenue",B145:B403,0) +144))</f>
        <v/>
      </c>
      <c r="AB471">
        <f>(INDIRECT("N" &amp; MATCH("Depreciation &amp; Amortization Expense",B145:B403,0) +144))/(INDIRECT("N" &amp; MATCH("Sales/Revenue",B145:B403,0) +144))</f>
        <v/>
      </c>
    </row>
    <row r="472" spans="1:60">
      <c r="Q472">
        <f>K467-J467</f>
        <v/>
      </c>
      <c r="R472">
        <f>L467-K467</f>
        <v/>
      </c>
      <c r="S472">
        <f>M467-L467</f>
        <v/>
      </c>
      <c r="T472">
        <f>N467-M467</f>
        <v/>
      </c>
      <c r="X472">
        <f>"Max " &amp; X469</f>
        <v/>
      </c>
      <c r="Y472">
        <f>MAX(X471:AB471)</f>
        <v/>
      </c>
      <c r="AK472">
        <f>"Change in Depreciation / Sales"</f>
        <v/>
      </c>
    </row>
    <row r="473" spans="1:60">
      <c r="Q473">
        <f>"Max " &amp; Q470</f>
        <v/>
      </c>
      <c r="R473">
        <f>MAX(Q472:T472)</f>
        <v/>
      </c>
      <c r="X473">
        <f>X472 &amp; " Year"</f>
        <v/>
      </c>
      <c r="Y473">
        <f>VALUE(X470)+MATCH(Y472,X471:AB471,0)-1</f>
        <v/>
      </c>
      <c r="AK473">
        <f>K476</f>
        <v/>
      </c>
      <c r="AL473">
        <f>L476</f>
        <v/>
      </c>
      <c r="AM473">
        <f>M476</f>
        <v/>
      </c>
      <c r="AN473">
        <f>N476</f>
        <v/>
      </c>
    </row>
    <row r="474" spans="1:60">
      <c r="Q474">
        <f>Q473 &amp; " Year"</f>
        <v/>
      </c>
      <c r="R474">
        <f>IF(MATCH(R473,Q472:T472,0)=1,Q471,IF(MATCH(R473,Q472:T472,0)=2,R471,IF(MATCH(R473,Q472:T472,0)=3,S471,T471)))</f>
        <v/>
      </c>
      <c r="X474">
        <f>"Min " &amp; X469</f>
        <v/>
      </c>
      <c r="Y474">
        <f>MIN(X471:AB471)</f>
        <v/>
      </c>
      <c r="AK474">
        <f>Y471-X471</f>
        <v/>
      </c>
      <c r="AL474">
        <f>Z471-Y471</f>
        <v/>
      </c>
      <c r="AM474">
        <f>AA471-Z471</f>
        <v/>
      </c>
      <c r="AN474">
        <f>AB471-AA471</f>
        <v/>
      </c>
    </row>
    <row r="475" spans="1:60">
      <c r="D475">
        <f>"EOY ROIC"</f>
        <v/>
      </c>
      <c r="K475">
        <f>"Change in EOY ROIC"</f>
        <v/>
      </c>
      <c r="Q475">
        <f>"Min " &amp; Q470</f>
        <v/>
      </c>
      <c r="R475">
        <f>MIN(Q472:T472)</f>
        <v/>
      </c>
      <c r="X475">
        <f>X474 &amp; " Year"</f>
        <v/>
      </c>
      <c r="Y475">
        <f>VALUE(X470)+MATCH(Y474,X471:AB471,0)-1</f>
        <v/>
      </c>
      <c r="AK475">
        <f>"Max " &amp; AK472</f>
        <v/>
      </c>
      <c r="AL475">
        <f>MAX(AK474:AN474)</f>
        <v/>
      </c>
    </row>
    <row r="476" spans="1:60">
      <c r="D476">
        <f>C144</f>
        <v/>
      </c>
      <c r="E476">
        <f>D144</f>
        <v/>
      </c>
      <c r="F476">
        <f>E144</f>
        <v/>
      </c>
      <c r="G476">
        <f>F144</f>
        <v/>
      </c>
      <c r="H476">
        <f>G144</f>
        <v/>
      </c>
      <c r="K476">
        <f>RIGHT(D476,2) &amp; "-" &amp; RIGHT(E476,2)</f>
        <v/>
      </c>
      <c r="L476">
        <f>RIGHT(E476,2) &amp; "-" &amp; RIGHT(F476,2)</f>
        <v/>
      </c>
      <c r="M476">
        <f>RIGHT(F476,2) &amp; "-" &amp; RIGHT(G476,2)</f>
        <v/>
      </c>
      <c r="N476">
        <f>RIGHT(G476,2) &amp; "-" &amp; RIGHT(H476,2)</f>
        <v/>
      </c>
      <c r="Q476">
        <f>Q475 &amp; " Year"</f>
        <v/>
      </c>
      <c r="R476">
        <f>IF(MATCH(R475,Q472:T472,0)=1,Q471,IF(MATCH(R475,Q472:T472,0)=2,R471,IF(MATCH(R475,Q472:T472,0)=3,S471,T471)))</f>
        <v/>
      </c>
      <c r="AK476">
        <f>AK475 &amp; " Year"</f>
        <v/>
      </c>
      <c r="AL476">
        <f>IF(MATCH(AL475,AK474:AN474,0)=1,AK473,IF(MATCH(AL475,AK474:AN474,0)=2,AL473,IF(MATCH(AL475,AK474:AN474,0)=3,AM473,AN473)))</f>
        <v/>
      </c>
    </row>
    <row r="477" spans="1:60">
      <c r="D477">
        <f>J467*(1-J487)</f>
        <v/>
      </c>
      <c r="E477">
        <f>K467*(1-K487)</f>
        <v/>
      </c>
      <c r="F477">
        <f>L467*(1-L487)</f>
        <v/>
      </c>
      <c r="G477">
        <f>M467*(1-M487)</f>
        <v/>
      </c>
      <c r="H477">
        <f>N467*(1-N487)</f>
        <v/>
      </c>
      <c r="K477">
        <f>E477-D477</f>
        <v/>
      </c>
      <c r="L477">
        <f>F477-E477</f>
        <v/>
      </c>
      <c r="M477">
        <f>G477-F477</f>
        <v/>
      </c>
      <c r="N477">
        <f>H477-G477</f>
        <v/>
      </c>
      <c r="AK477">
        <f>"Min " &amp; AK472</f>
        <v/>
      </c>
      <c r="AL477">
        <f>MIN(AK474:AN474)</f>
        <v/>
      </c>
    </row>
    <row r="478" spans="1:60">
      <c r="D478">
        <f>"Max " &amp; D475</f>
        <v/>
      </c>
      <c r="E478">
        <f>MAX(D477:H477)</f>
        <v/>
      </c>
      <c r="F478">
        <f>"Cash Tax  Effect on Max"</f>
        <v/>
      </c>
      <c r="G478">
        <f>IF(E479=K491,"Max ROIC in same year as Min Cash Tax","Inconclusive Effect")</f>
        <v/>
      </c>
      <c r="K478">
        <f>"Max " &amp; K475</f>
        <v/>
      </c>
      <c r="L478">
        <f>MAX(K477:N477)</f>
        <v/>
      </c>
      <c r="AK478">
        <f>AK477 &amp; " Year"</f>
        <v/>
      </c>
      <c r="AL478">
        <f>IF(MATCH(AL477,AK474:AN474,0)=1,AK473,IF(MATCH(AL477,AK474:AN474,0)=2,AL473,IF(MATCH(AL477,AK474:AN474,0)=3,AM473,AN473)))</f>
        <v/>
      </c>
    </row>
    <row r="479" spans="1:60">
      <c r="D479">
        <f>D478 &amp; " Year"</f>
        <v/>
      </c>
      <c r="E479">
        <f>VALUE(D476)+MATCH(E478,D477:H477,0)-1</f>
        <v/>
      </c>
      <c r="K479">
        <f>K478 &amp; " Year"</f>
        <v/>
      </c>
      <c r="L479">
        <f>IF(MATCH(L478,K477:N477,0)=1,K476,IF(MATCH(L478,K477:N477,0)=2,L476,IF(MATCH(L478,K477:N477,0)=3,M476,N476)))</f>
        <v/>
      </c>
      <c r="Q479">
        <f>"Change in Cash Tax Rate"</f>
        <v/>
      </c>
    </row>
    <row r="480" spans="1:60">
      <c r="D480">
        <f>"Min " &amp; D475</f>
        <v/>
      </c>
      <c r="E480">
        <f>MIN(D477:H477)</f>
        <v/>
      </c>
      <c r="F480">
        <f>"Cash Tax  Effect on Min"</f>
        <v/>
      </c>
      <c r="G480">
        <f>IF(E481=K489,"Min ROIC in same year as Max Cash Tax","Inconclusive Effect")</f>
        <v/>
      </c>
      <c r="K480">
        <f>"Min " &amp; K475</f>
        <v/>
      </c>
      <c r="L480">
        <f>MIN(K477:N477)</f>
        <v/>
      </c>
      <c r="Q480">
        <f>K476</f>
        <v/>
      </c>
      <c r="R480">
        <f>L476</f>
        <v/>
      </c>
      <c r="S480">
        <f>M476</f>
        <v/>
      </c>
      <c r="T480">
        <f>N476</f>
        <v/>
      </c>
    </row>
    <row r="481" spans="1:60">
      <c r="D481">
        <f>D480 &amp; " Year"</f>
        <v/>
      </c>
      <c r="E481">
        <f>VALUE(D476)+MATCH(E480,D477:H477,0)-1</f>
        <v/>
      </c>
      <c r="K481">
        <f>K480 &amp; " Year"</f>
        <v/>
      </c>
      <c r="L481">
        <f>IF(MATCH(L480,K477:N477,0)=1,K476,IF(MATCH(L480,K477:N477,0)=2,L476,IF(MATCH(L480,K477:N477,0)=3,M476,N476)))</f>
        <v/>
      </c>
      <c r="Q481">
        <f>K487-J487</f>
        <v/>
      </c>
      <c r="R481">
        <f>L487-K487</f>
        <v/>
      </c>
      <c r="S481">
        <f>M487-L487</f>
        <v/>
      </c>
      <c r="T481">
        <f>N487-M487</f>
        <v/>
      </c>
      <c r="X481">
        <f>"Op WC / Sales"</f>
        <v/>
      </c>
    </row>
    <row r="482" spans="1:60">
      <c r="D482">
        <f>"Correlation with OM"</f>
        <v/>
      </c>
      <c r="E482">
        <f>CORREL(D477:H477,Q462:U462)</f>
        <v/>
      </c>
      <c r="Q482">
        <f>"Max " &amp; Q479</f>
        <v/>
      </c>
      <c r="R482">
        <f>MAX(Q481:T481)</f>
        <v/>
      </c>
      <c r="X482">
        <f>D476</f>
        <v/>
      </c>
      <c r="Y482">
        <f>E476</f>
        <v/>
      </c>
      <c r="Z482">
        <f>F476</f>
        <v/>
      </c>
      <c r="AA482">
        <f>G476</f>
        <v/>
      </c>
      <c r="AB482">
        <f>H476</f>
        <v/>
      </c>
      <c r="AK482">
        <f>"Change in Op WC / Sales"</f>
        <v/>
      </c>
    </row>
    <row r="483" spans="1:60">
      <c r="D483">
        <f>"Correlation with IC"</f>
        <v/>
      </c>
      <c r="E483">
        <f>CORREL(D477:H477,Q490:U490)</f>
        <v/>
      </c>
      <c r="Q483">
        <f>Q482 &amp; " Year"</f>
        <v/>
      </c>
      <c r="R483">
        <f>IF(MATCH(R482,Q481:T481,0)=1,Q480,IF(MATCH(R482,Q481:T481,0)=2,R480,IF(MATCH(R482,Q481:T481,0)=3,S480,T480)))</f>
        <v/>
      </c>
      <c r="X483">
        <f>(INDIRECT("J" &amp; MATCH("Total Current Assets",B145:B403,0) +144) - INDIRECT("J" &amp; MATCH("Total Current Liabilities",B145:B403,0) +144))/(INDIRECT("J" &amp; MATCH("Sales/Revenue",B145:B403,0) +144))</f>
        <v/>
      </c>
      <c r="Y483">
        <f>(INDIRECT("K" &amp; MATCH("Total Current Assets",B145:B403,0) +144) - INDIRECT("K" &amp; MATCH("Total Current Liabilities",B145:B403,0) +144))/(INDIRECT("K" &amp; MATCH("Sales/Revenue",B145:B403,0) +144))</f>
        <v/>
      </c>
      <c r="Z483">
        <f>(INDIRECT("L" &amp; MATCH("Total Current Assets",B145:B403,0) +144) - INDIRECT("L" &amp; MATCH("Total Current Liabilities",B145:B403,0) +144))/(INDIRECT("L" &amp; MATCH("Sales/Revenue",B145:B403,0) +144))</f>
        <v/>
      </c>
      <c r="AA483">
        <f>(INDIRECT("M" &amp; MATCH("Total Current Assets",B145:B403,0) +144) - INDIRECT("M" &amp; MATCH("Total Current Liabilities",B145:B403,0) +144))/(INDIRECT("M" &amp; MATCH("Sales/Revenue",B145:B403,0) +144))</f>
        <v/>
      </c>
      <c r="AB483">
        <f>(INDIRECT("N" &amp; MATCH("Total Current Assets",B145:B403,0) +144) - INDIRECT("N" &amp; MATCH("Total Current Liabilities",B145:B403,0) +144))/(INDIRECT("N" &amp; MATCH("Sales/Revenue",B145:B403,0) +144))</f>
        <v/>
      </c>
      <c r="AK483">
        <f>K476</f>
        <v/>
      </c>
      <c r="AL483">
        <f>L476</f>
        <v/>
      </c>
      <c r="AM483">
        <f>M476</f>
        <v/>
      </c>
      <c r="AN483">
        <f>N476</f>
        <v/>
      </c>
    </row>
    <row r="484" spans="1:60">
      <c r="D484">
        <f>"Correlation with GM"</f>
        <v/>
      </c>
      <c r="E484">
        <f>CORREL(D477:H477,X455:AB455)</f>
        <v/>
      </c>
      <c r="Q484">
        <f>"Min " &amp; Q479</f>
        <v/>
      </c>
      <c r="R484">
        <f>MIN(Q481:T481)</f>
        <v/>
      </c>
      <c r="X484">
        <f>"Max " &amp; X481</f>
        <v/>
      </c>
      <c r="Y484">
        <f>MAX(X483:AB483)</f>
        <v/>
      </c>
      <c r="AK484">
        <f>Y483-X483</f>
        <v/>
      </c>
      <c r="AL484">
        <f>Z483-Y483</f>
        <v/>
      </c>
      <c r="AM484">
        <f>AA483-Z483</f>
        <v/>
      </c>
      <c r="AN484">
        <f>AB483-AA483</f>
        <v/>
      </c>
    </row>
    <row r="485" spans="1:60">
      <c r="D485">
        <f>"Correlation with SGA"</f>
        <v/>
      </c>
      <c r="E485">
        <f>CORREL(D477:H477,X463:AB463)</f>
        <v/>
      </c>
      <c r="J485">
        <f>"Cash Tax Rate"</f>
        <v/>
      </c>
      <c r="Q485">
        <f>Q484 &amp; " Year"</f>
        <v/>
      </c>
      <c r="R485">
        <f>IF(MATCH(R484,Q481:T481,0)=1,Q480,IF(MATCH(R484,Q481:T481,0)=2,R480,IF(MATCH(R484,Q481:T481,0)=3,S480,T480)))</f>
        <v/>
      </c>
      <c r="X485">
        <f>X484 &amp; " Year"</f>
        <v/>
      </c>
      <c r="Y485">
        <f>VALUE(X482)+MATCH(Y484,X483:AB483,0)-1</f>
        <v/>
      </c>
      <c r="AK485">
        <f>"Max " &amp; AK482</f>
        <v/>
      </c>
      <c r="AL485">
        <f>MAX(AK484:AN484)</f>
        <v/>
      </c>
    </row>
    <row r="486" spans="1:60">
      <c r="D486">
        <f>"Correlation with Dep"</f>
        <v/>
      </c>
      <c r="E486">
        <f>CORREL(D477:H477,X471:AB471)</f>
        <v/>
      </c>
      <c r="J486">
        <f>D476</f>
        <v/>
      </c>
      <c r="K486">
        <f>E476</f>
        <v/>
      </c>
      <c r="L486">
        <f>F476</f>
        <v/>
      </c>
      <c r="M486">
        <f>G476</f>
        <v/>
      </c>
      <c r="N486">
        <f>H476</f>
        <v/>
      </c>
      <c r="X486">
        <f>"Min " &amp; X481</f>
        <v/>
      </c>
      <c r="Y486">
        <f>MIN(X483:AB483)</f>
        <v/>
      </c>
      <c r="AK486">
        <f>AK485 &amp; " Year"</f>
        <v/>
      </c>
      <c r="AL486">
        <f>IF(MATCH(AL485,AK484:AN484,0)=1,AK483,IF(MATCH(AL485,AK484:AN484,0)=2,AL483,IF(MATCH(AL485,AK484:AN484,0)=3,AM483,AN483)))</f>
        <v/>
      </c>
    </row>
    <row r="487" spans="1:60">
      <c r="D487">
        <f>"Correlation with Op WC"</f>
        <v/>
      </c>
      <c r="E487">
        <f>CORREL(D477:H477,X483:AB483)</f>
        <v/>
      </c>
      <c r="J487">
        <f>(INDIRECT("J" &amp; MATCH("Income Tax",B145:B403,0) +144))/(INDIRECT("J" &amp; MATCH("Pretax Income",B145:B403,0) +144))</f>
        <v/>
      </c>
      <c r="K487">
        <f>(INDIRECT("K" &amp; MATCH("Income Tax",B145:B403,0) +144))/(INDIRECT("K" &amp; MATCH("Pretax Income",B145:B403,0) +144))</f>
        <v/>
      </c>
      <c r="L487">
        <f>(INDIRECT("L" &amp; MATCH("Income Tax",B145:B403,0) +144))/(INDIRECT("L" &amp; MATCH("Pretax Income",B145:B403,0) +144))</f>
        <v/>
      </c>
      <c r="M487">
        <f>(INDIRECT("M" &amp; MATCH("Income Tax",B145:B403,0) +144))/(INDIRECT("M" &amp; MATCH("Pretax Income",B145:B403,0) +144))</f>
        <v/>
      </c>
      <c r="N487">
        <f>(INDIRECT("N" &amp; MATCH("Income Tax",B145:B403,0) +144))/(INDIRECT("N" &amp; MATCH("Pretax Income",B145:B403,0) +144))</f>
        <v/>
      </c>
      <c r="X487">
        <f>X486 &amp; " Year"</f>
        <v/>
      </c>
      <c r="Y487">
        <f>VALUE(X482)+MATCH(Y486,X483:AB483,0)-1</f>
        <v/>
      </c>
      <c r="AK487">
        <f>"Min " &amp; AK482</f>
        <v/>
      </c>
      <c r="AL487">
        <f>MIN(AK484:AN484)</f>
        <v/>
      </c>
    </row>
    <row r="488" spans="1:60">
      <c r="D488">
        <f>"Correlation with PPE"</f>
        <v/>
      </c>
      <c r="E488">
        <f>CORREL(D477:H477,X491:AB491)</f>
        <v/>
      </c>
      <c r="J488">
        <f>"Max " &amp; J485</f>
        <v/>
      </c>
      <c r="K488">
        <f>MAX(J487:N487)</f>
        <v/>
      </c>
      <c r="Q488">
        <f>"Invested Capital / Sales"</f>
        <v/>
      </c>
      <c r="AK488">
        <f>AK487 &amp; " Year"</f>
        <v/>
      </c>
      <c r="AL488">
        <f>IF(MATCH(AL487,AK484:AN484,0)=1,AK483,IF(MATCH(AL487,AK484:AN484,0)=2,AL483,IF(MATCH(AL487,AK484:AN484,0)=3,AM483,AN483)))</f>
        <v/>
      </c>
    </row>
    <row r="489" spans="1:60">
      <c r="D489">
        <f>"Correlation with Intangibles"</f>
        <v/>
      </c>
      <c r="E489">
        <f>CORREL(D477:H477,X499:AB499)</f>
        <v/>
      </c>
      <c r="J489">
        <f>J488 &amp; " Year"</f>
        <v/>
      </c>
      <c r="K489">
        <f>VALUE(J486)+MATCH(K488,J487:N487,0)-1</f>
        <v/>
      </c>
      <c r="Q489">
        <f>D476</f>
        <v/>
      </c>
      <c r="R489">
        <f>E476</f>
        <v/>
      </c>
      <c r="S489">
        <f>F476</f>
        <v/>
      </c>
      <c r="T489">
        <f>G476</f>
        <v/>
      </c>
      <c r="U489">
        <f>H476</f>
        <v/>
      </c>
      <c r="X489">
        <f>"PPE / Sales"</f>
        <v/>
      </c>
    </row>
    <row r="490" spans="1:60">
      <c r="J490">
        <f>"Min " &amp; J485</f>
        <v/>
      </c>
      <c r="K490">
        <f>MIN(J487:N487)</f>
        <v/>
      </c>
      <c r="Q490">
        <f>SUM(X483,X491,X499)</f>
        <v/>
      </c>
      <c r="R490">
        <f>SUM(Y483,Y491,Y499)</f>
        <v/>
      </c>
      <c r="S490">
        <f>SUM(Z483,Z491,Z499)</f>
        <v/>
      </c>
      <c r="T490">
        <f>SUM(AA483,AA491,AA499)</f>
        <v/>
      </c>
      <c r="U490">
        <f>SUM(AB483,AB491,AB499)</f>
        <v/>
      </c>
      <c r="X490">
        <f>D476</f>
        <v/>
      </c>
      <c r="Y490">
        <f>E476</f>
        <v/>
      </c>
      <c r="Z490">
        <f>F476</f>
        <v/>
      </c>
      <c r="AA490">
        <f>G476</f>
        <v/>
      </c>
      <c r="AB490">
        <f>H476</f>
        <v/>
      </c>
      <c r="AE490">
        <f>"Change in Invested Capital / Sales"</f>
        <v/>
      </c>
      <c r="AK490">
        <f>"Change in PPE / Sales"</f>
        <v/>
      </c>
    </row>
    <row r="491" spans="1:60">
      <c r="J491">
        <f>J490 &amp; " Year"</f>
        <v/>
      </c>
      <c r="K491">
        <f>VALUE(J486)+MATCH(K490,J487:N487,0)-1</f>
        <v/>
      </c>
      <c r="Q491">
        <f>"Max " &amp; Q488</f>
        <v/>
      </c>
      <c r="R491">
        <f>MAX(Q490:U490)</f>
        <v/>
      </c>
      <c r="S491">
        <f>"Op WC Effect on Max"</f>
        <v/>
      </c>
      <c r="T491">
        <f>IF(R492=Y485,"Max IC in same year as Max Op WC","Inconclusive Effect")</f>
        <v/>
      </c>
      <c r="U491">
        <f>"Correlation with Op WC"</f>
        <v/>
      </c>
      <c r="V491">
        <f>CORREL(Q490:U490,X483:AB483)</f>
        <v/>
      </c>
      <c r="X491">
        <f>(INDIRECT("J" &amp; MATCH("Net Property, Plant &amp; Equipment",B145:B403,0) +144))/(INDIRECT("J" &amp; MATCH("Sales/Revenue",B145:B403,0) +144))</f>
        <v/>
      </c>
      <c r="Y491">
        <f>(INDIRECT("K" &amp; MATCH("Net Property, Plant &amp; Equipment",B145:B403,0) +144))/(INDIRECT("K" &amp; MATCH("Sales/Revenue",B145:B403,0) +144))</f>
        <v/>
      </c>
      <c r="Z491">
        <f>(INDIRECT("L" &amp; MATCH("Net Property, Plant &amp; Equipment",B145:B403,0) +144))/(INDIRECT("L" &amp; MATCH("Sales/Revenue",B145:B403,0) +144))</f>
        <v/>
      </c>
      <c r="AA491">
        <f>(INDIRECT("M" &amp; MATCH("Net Property, Plant &amp; Equipment",B145:B403,0) +144))/(INDIRECT("M" &amp; MATCH("Sales/Revenue",B145:B403,0) +144))</f>
        <v/>
      </c>
      <c r="AB491">
        <f>(INDIRECT("N" &amp; MATCH("Net Property, Plant &amp; Equipment",B145:B403,0) +144))/(INDIRECT("N" &amp; MATCH("Sales/Revenue",B145:B403,0) +144))</f>
        <v/>
      </c>
      <c r="AE491">
        <f>K476</f>
        <v/>
      </c>
      <c r="AF491">
        <f>L476</f>
        <v/>
      </c>
      <c r="AG491">
        <f>M476</f>
        <v/>
      </c>
      <c r="AH491">
        <f>N476</f>
        <v/>
      </c>
      <c r="AK491">
        <f>K476</f>
        <v/>
      </c>
      <c r="AL491">
        <f>L476</f>
        <v/>
      </c>
      <c r="AM491">
        <f>M476</f>
        <v/>
      </c>
      <c r="AN491">
        <f>N476</f>
        <v/>
      </c>
    </row>
    <row r="492" spans="1:60">
      <c r="Q492">
        <f>Q491 &amp; " Year"</f>
        <v/>
      </c>
      <c r="R492">
        <f>VALUE(Q489)+MATCH(R491,Q490:U490,0)-1</f>
        <v/>
      </c>
      <c r="S492">
        <f>"PPE Effect on Max"</f>
        <v/>
      </c>
      <c r="T492">
        <f>IF(R492=Y493,"Max IC in same year as Max PPE","Inconclusive Effect")</f>
        <v/>
      </c>
      <c r="U492">
        <f>"Correlation with PPE"</f>
        <v/>
      </c>
      <c r="V492">
        <f>CORREL(Q490:U490,X491:AB491)</f>
        <v/>
      </c>
      <c r="X492">
        <f>"Max " &amp; X489</f>
        <v/>
      </c>
      <c r="Y492">
        <f>MAX(X491:AB491)</f>
        <v/>
      </c>
      <c r="AE492">
        <f>R490-Q490</f>
        <v/>
      </c>
      <c r="AF492">
        <f>S490-R490</f>
        <v/>
      </c>
      <c r="AG492">
        <f>T490-S490</f>
        <v/>
      </c>
      <c r="AH492">
        <f>U490-T490</f>
        <v/>
      </c>
      <c r="AK492">
        <f>Y491-X491</f>
        <v/>
      </c>
      <c r="AL492">
        <f>Z491-Y491</f>
        <v/>
      </c>
      <c r="AM492">
        <f>AA491-Z491</f>
        <v/>
      </c>
      <c r="AN492">
        <f>AB491-AA491</f>
        <v/>
      </c>
    </row>
    <row r="493" spans="1:60">
      <c r="Q493">
        <f>"Min " &amp; Q488</f>
        <v/>
      </c>
      <c r="R493">
        <f>MIN(Q490:U490)</f>
        <v/>
      </c>
      <c r="S493">
        <f>"Intangibles Effect on Max"</f>
        <v/>
      </c>
      <c r="T493">
        <f>IF(R492=Y501,"Max IC in same year as Max Intangibles","Inconclusive Effect")</f>
        <v/>
      </c>
      <c r="U493">
        <f>"Correlation with Intangibles"</f>
        <v/>
      </c>
      <c r="V493">
        <f>CORREL(Q490:U490,X499:AB499)</f>
        <v/>
      </c>
      <c r="X493">
        <f>X492 &amp; " Year"</f>
        <v/>
      </c>
      <c r="Y493">
        <f>VALUE(X490)+MATCH(Y492,X491:AB491,0)-1</f>
        <v/>
      </c>
      <c r="AE493">
        <f>"Max " &amp; AE490</f>
        <v/>
      </c>
      <c r="AF493">
        <f>MAX(AE492:AH492)</f>
        <v/>
      </c>
      <c r="AK493">
        <f>"Max " &amp; AK490</f>
        <v/>
      </c>
      <c r="AL493">
        <f>MAX(AK492:AN492)</f>
        <v/>
      </c>
    </row>
    <row r="494" spans="1:60">
      <c r="Q494">
        <f>Q493 &amp; " Year"</f>
        <v/>
      </c>
      <c r="R494">
        <f>VALUE(Q489)+MATCH(R493,Q490:U490,0)-1</f>
        <v/>
      </c>
      <c r="S494">
        <f>"Op WC Effect on Min"</f>
        <v/>
      </c>
      <c r="T494">
        <f>IF(R494=Y487,"Min IC in same year as Min Op WC","Inconclusive Effect")</f>
        <v/>
      </c>
      <c r="X494">
        <f>"Min " &amp; X489</f>
        <v/>
      </c>
      <c r="Y494">
        <f>MIN(X491:AB491)</f>
        <v/>
      </c>
      <c r="AE494">
        <f>AE493 &amp; " Year"</f>
        <v/>
      </c>
      <c r="AF494">
        <f>IF(MATCH(AF493,AE492:AH492,0)=1,AE491,IF(MATCH(AF493,AE492:AH492,0)=2,AF491,IF(MATCH(AF493,AE492:AH492,0)=3,AG491,AH491)))</f>
        <v/>
      </c>
      <c r="AK494">
        <f>AK493 &amp; " Year"</f>
        <v/>
      </c>
      <c r="AL494">
        <f>IF(MATCH(AL493,AK492:AN492,0)=1,AK491,IF(MATCH(AL493,AK492:AN492,0)=2,AL491,IF(MATCH(AL493,AK492:AN492,0)=3,AM491,AN491)))</f>
        <v/>
      </c>
    </row>
    <row r="495" spans="1:60">
      <c r="S495">
        <f>"PPE Effect on Min"</f>
        <v/>
      </c>
      <c r="T495">
        <f>IF(R494=Y495,"Min IC in same year as Min PPE","Inconclusive Effect")</f>
        <v/>
      </c>
      <c r="X495">
        <f>X494 &amp; " Year"</f>
        <v/>
      </c>
      <c r="Y495">
        <f>VALUE(X490)+MATCH(Y494,X491:AB491,0)-1</f>
        <v/>
      </c>
      <c r="AE495">
        <f>"Min " &amp; AE490</f>
        <v/>
      </c>
      <c r="AF495">
        <f>MIN(AE492:AH492)</f>
        <v/>
      </c>
      <c r="AK495">
        <f>"Min " &amp; AK490</f>
        <v/>
      </c>
      <c r="AL495">
        <f>MIN(AK492:AN492)</f>
        <v/>
      </c>
    </row>
    <row r="496" spans="1:60">
      <c r="S496">
        <f>"Intangibles Effect on Min"</f>
        <v/>
      </c>
      <c r="T496">
        <f>IF(R494=Y503,"Min IC in same year as Min Intangibles","Inconclusive Effect")</f>
        <v/>
      </c>
      <c r="AE496">
        <f>AE495 &amp; " Year"</f>
        <v/>
      </c>
      <c r="AF496">
        <f>IF(MATCH(AF495,AE492:AH492,0)=1,AE491,IF(MATCH(AF495,AE492:AH492,0)=2,AF491,IF(MATCH(AF495,AE492:AH492,0)=3,AG491,AH491)))</f>
        <v/>
      </c>
      <c r="AK496">
        <f>AK495 &amp; " Year"</f>
        <v/>
      </c>
      <c r="AL496">
        <f>IF(MATCH(AL495,AK492:AN492,0)=1,AK491,IF(MATCH(AL495,AK492:AN492,0)=2,AL491,IF(MATCH(AL495,AK492:AN492,0)=3,AM491,AN491)))</f>
        <v/>
      </c>
    </row>
    <row r="497" spans="1:60">
      <c r="X497">
        <f>"Intangibles / Sales"</f>
        <v/>
      </c>
    </row>
    <row r="498" spans="1:60">
      <c r="X498">
        <f>D476</f>
        <v/>
      </c>
      <c r="Y498">
        <f>E476</f>
        <v/>
      </c>
      <c r="Z498">
        <f>F476</f>
        <v/>
      </c>
      <c r="AA498">
        <f>G476</f>
        <v/>
      </c>
      <c r="AB498">
        <f>H476</f>
        <v/>
      </c>
      <c r="AK498">
        <f>"Change in Intagibles / Sales"</f>
        <v/>
      </c>
    </row>
    <row r="499" spans="1:60">
      <c r="X499">
        <f>(INDIRECT("J" &amp; MATCH("Intangible Assets",B145:B403,0) +144))/(INDIRECT("J" &amp; MATCH("Sales/Revenue",B145:B403,0) +144))</f>
        <v/>
      </c>
      <c r="Y499">
        <f>(INDIRECT("K" &amp; MATCH("Intangible Assets",B145:B403,0) +144))/(INDIRECT("K" &amp; MATCH("Sales/Revenue",B145:B403,0) +144))</f>
        <v/>
      </c>
      <c r="Z499">
        <f>(INDIRECT("L" &amp; MATCH("Intangible Assets",B145:B403,0) +144))/(INDIRECT("L" &amp; MATCH("Sales/Revenue",B145:B403,0) +144))</f>
        <v/>
      </c>
      <c r="AA499">
        <f>(INDIRECT("M" &amp; MATCH("Intangible Assets",B145:B403,0) +144))/(INDIRECT("M" &amp; MATCH("Sales/Revenue",B145:B403,0) +144))</f>
        <v/>
      </c>
      <c r="AB499">
        <f>(INDIRECT("N" &amp; MATCH("Intangible Assets",B145:B403,0) +144))/(INDIRECT("N" &amp; MATCH("Sales/Revenue",B145:B403,0) +144))</f>
        <v/>
      </c>
      <c r="AK499">
        <f>K476</f>
        <v/>
      </c>
      <c r="AL499">
        <f>L476</f>
        <v/>
      </c>
      <c r="AM499">
        <f>M476</f>
        <v/>
      </c>
      <c r="AN499">
        <f>N476</f>
        <v/>
      </c>
    </row>
    <row r="500" spans="1:60">
      <c r="X500">
        <f>"Max " &amp; X497</f>
        <v/>
      </c>
      <c r="Y500">
        <f>MAX(X499:AB499)</f>
        <v/>
      </c>
      <c r="AK500">
        <f>Y499-X499</f>
        <v/>
      </c>
      <c r="AL500">
        <f>Z499-Y499</f>
        <v/>
      </c>
      <c r="AM500">
        <f>AA499-Z499</f>
        <v/>
      </c>
      <c r="AN500">
        <f>AB499-AA499</f>
        <v/>
      </c>
    </row>
    <row r="501" spans="1:60">
      <c r="X501">
        <f>X500 &amp; " Year"</f>
        <v/>
      </c>
      <c r="Y501">
        <f>VALUE(X498)+MATCH(Y500,X499:AB499,0)-1</f>
        <v/>
      </c>
      <c r="AK501">
        <f>"Max " &amp; AK498</f>
        <v/>
      </c>
      <c r="AL501">
        <f>MAX(AK500:AN500)</f>
        <v/>
      </c>
    </row>
    <row r="502" spans="1:60">
      <c r="X502">
        <f>"Min " &amp; X497</f>
        <v/>
      </c>
      <c r="Y502">
        <f>MIN(X499:AB499)</f>
        <v/>
      </c>
      <c r="AK502">
        <f>AK501 &amp; " Year"</f>
        <v/>
      </c>
      <c r="AL502">
        <f>IF(MATCH(AL501,AK500:AN500,0)=1,AK499,IF(MATCH(AL501,AK500:AN500,0)=2,AL499,IF(MATCH(AL501,AK500:AN500,0)=3,AM499,AN499)))</f>
        <v/>
      </c>
    </row>
    <row r="503" spans="1:60">
      <c r="X503">
        <f>X502 &amp; " Year"</f>
        <v/>
      </c>
      <c r="Y503">
        <f>VALUE(X498)+MATCH(Y502,X499:AB499,0)-1</f>
        <v/>
      </c>
      <c r="AK503">
        <f>"Min " &amp; AK498</f>
        <v/>
      </c>
      <c r="AL503">
        <f>MIN(AK500:AN500)</f>
        <v/>
      </c>
    </row>
    <row r="504" spans="1:60">
      <c r="AK504">
        <f>AK503 &amp; " Year"</f>
        <v/>
      </c>
      <c r="AL504">
        <f>IF(MATCH(AL503,AK500:AN500,0)=1,AK499,IF(MATCH(AL503,AK500:AN500,0)=2,AL499,IF(MATCH(AL503,AK500:AN500,0)=3,AM499,AN499)))</f>
        <v/>
      </c>
    </row>
    <row r="507" spans="1:60">
      <c r="D507">
        <f>D476</f>
        <v/>
      </c>
      <c r="E507">
        <f>E476</f>
        <v/>
      </c>
      <c r="F507">
        <f>F476</f>
        <v/>
      </c>
      <c r="G507">
        <f>G476</f>
        <v/>
      </c>
      <c r="H507">
        <f>H476</f>
        <v/>
      </c>
      <c r="I507">
        <f>"Average"</f>
        <v/>
      </c>
      <c r="J507">
        <f>"SD"</f>
        <v/>
      </c>
      <c r="K507">
        <f>D507</f>
        <v/>
      </c>
      <c r="L507">
        <f>E507</f>
        <v/>
      </c>
      <c r="M507">
        <f>F507</f>
        <v/>
      </c>
      <c r="N507">
        <f>G507</f>
        <v/>
      </c>
      <c r="O507">
        <f>H507</f>
        <v/>
      </c>
      <c r="P507">
        <f>"Max z Year"</f>
        <v/>
      </c>
    </row>
    <row r="508" spans="1:60">
      <c r="C508">
        <f>D475</f>
        <v/>
      </c>
      <c r="D508">
        <f>D477</f>
        <v/>
      </c>
      <c r="E508">
        <f>E477</f>
        <v/>
      </c>
      <c r="F508">
        <f>F477</f>
        <v/>
      </c>
      <c r="G508">
        <f>G477</f>
        <v/>
      </c>
      <c r="H508">
        <f>H477</f>
        <v/>
      </c>
      <c r="I508">
        <f>AVERAGE(D508:H508)</f>
        <v/>
      </c>
      <c r="J508">
        <f>STDEV(D508:H508)</f>
        <v/>
      </c>
      <c r="K508">
        <f>(D508-I508)/J508</f>
        <v/>
      </c>
      <c r="L508">
        <f>(E508-I508)/J508</f>
        <v/>
      </c>
      <c r="M508">
        <f>(F508-I508)/J508</f>
        <v/>
      </c>
      <c r="N508">
        <f>(G508-I508)/J508</f>
        <v/>
      </c>
      <c r="O508">
        <f>(H508-I508)/J508</f>
        <v/>
      </c>
      <c r="P508">
        <f>K507 + MATCH(IF(MAX(MAX(K508:O508),ABS(MIN(K508:O508)))=ABS(MIN(K508:O508)), MIN(K508:O508),MAX(K508:O508)),K508:O508,0) - 1</f>
        <v/>
      </c>
    </row>
    <row r="509" spans="1:60">
      <c r="C509">
        <f>J465</f>
        <v/>
      </c>
      <c r="D509">
        <f>J467</f>
        <v/>
      </c>
      <c r="E509">
        <f>K467</f>
        <v/>
      </c>
      <c r="F509">
        <f>L467</f>
        <v/>
      </c>
      <c r="G509">
        <f>M467</f>
        <v/>
      </c>
      <c r="H509">
        <f>N467</f>
        <v/>
      </c>
      <c r="I509">
        <f>AVERAGE(D509:H509)</f>
        <v/>
      </c>
      <c r="J509">
        <f>STDEV(D509:H509)</f>
        <v/>
      </c>
      <c r="K509">
        <f>(D509-I509)/J509</f>
        <v/>
      </c>
      <c r="L509">
        <f>(E509-I509)/J509</f>
        <v/>
      </c>
      <c r="M509">
        <f>(F509-I509)/J509</f>
        <v/>
      </c>
      <c r="N509">
        <f>(G509-I509)/J509</f>
        <v/>
      </c>
      <c r="O509">
        <f>(H509-I509)/J509</f>
        <v/>
      </c>
      <c r="P509">
        <f>K507 + MATCH(IF(MAX(MAX(K509:O509),ABS(MIN(K509:O509)))=ABS(MIN(K509:O509)), MIN(K509:O509),MAX(K509:O509)),K509:O509,0) - 1</f>
        <v/>
      </c>
    </row>
    <row r="510" spans="1:60">
      <c r="C510">
        <f>J485</f>
        <v/>
      </c>
      <c r="D510">
        <f>J487</f>
        <v/>
      </c>
      <c r="E510">
        <f>K487</f>
        <v/>
      </c>
      <c r="F510">
        <f>L487</f>
        <v/>
      </c>
      <c r="G510">
        <f>M487</f>
        <v/>
      </c>
      <c r="H510">
        <f>N487</f>
        <v/>
      </c>
      <c r="I510">
        <f>AVERAGE(D510:H510)</f>
        <v/>
      </c>
      <c r="J510">
        <f>STDEV(D510:H510)</f>
        <v/>
      </c>
      <c r="K510">
        <f>(D510-I510)/J510</f>
        <v/>
      </c>
      <c r="L510">
        <f>(E510-I510)/J510</f>
        <v/>
      </c>
      <c r="M510">
        <f>(F510-I510)/J510</f>
        <v/>
      </c>
      <c r="N510">
        <f>(G510-I510)/J510</f>
        <v/>
      </c>
      <c r="O510">
        <f>(H510-I510)/J510</f>
        <v/>
      </c>
      <c r="P510">
        <f>K507 + MATCH(IF(MAX(MAX(K510:O510),ABS(MIN(K510:O510)))=ABS(MIN(K510:O510)), MIN(K510:O510),MAX(K510:O510)),K510:O510,0) - 1</f>
        <v/>
      </c>
    </row>
    <row r="511" spans="1:60">
      <c r="C511">
        <f>Q460</f>
        <v/>
      </c>
      <c r="D511">
        <f>Q462</f>
        <v/>
      </c>
      <c r="E511">
        <f>R462</f>
        <v/>
      </c>
      <c r="F511">
        <f>S462</f>
        <v/>
      </c>
      <c r="G511">
        <f>T462</f>
        <v/>
      </c>
      <c r="H511">
        <f>U462</f>
        <v/>
      </c>
      <c r="I511">
        <f>AVERAGE(D511:H511)</f>
        <v/>
      </c>
      <c r="J511">
        <f>STDEV(D511:H511)</f>
        <v/>
      </c>
      <c r="K511">
        <f>(D511-I511)/J511</f>
        <v/>
      </c>
      <c r="L511">
        <f>(E511-I511)/J511</f>
        <v/>
      </c>
      <c r="M511">
        <f>(F511-I511)/J511</f>
        <v/>
      </c>
      <c r="N511">
        <f>(G511-I511)/J511</f>
        <v/>
      </c>
      <c r="O511">
        <f>(H511-I511)/J511</f>
        <v/>
      </c>
      <c r="P511">
        <f>K507 + MATCH(IF(MAX(MAX(K511:O511),ABS(MIN(K511:O511)))=ABS(MIN(K511:O511)), MIN(K511:O511),MAX(K511:O511)),K511:O511,0) - 1</f>
        <v/>
      </c>
    </row>
    <row r="512" spans="1:60">
      <c r="C512">
        <f>Q488</f>
        <v/>
      </c>
      <c r="D512">
        <f>Q490</f>
        <v/>
      </c>
      <c r="E512">
        <f>R490</f>
        <v/>
      </c>
      <c r="F512">
        <f>S490</f>
        <v/>
      </c>
      <c r="G512">
        <f>T490</f>
        <v/>
      </c>
      <c r="H512">
        <f>U490</f>
        <v/>
      </c>
      <c r="I512">
        <f>AVERAGE(D512:H512)</f>
        <v/>
      </c>
      <c r="J512">
        <f>STDEV(D512:H512)</f>
        <v/>
      </c>
      <c r="K512">
        <f>(D512-I512)/J512</f>
        <v/>
      </c>
      <c r="L512">
        <f>(E512-I512)/J512</f>
        <v/>
      </c>
      <c r="M512">
        <f>(F512-I512)/J512</f>
        <v/>
      </c>
      <c r="N512">
        <f>(G512-I512)/J512</f>
        <v/>
      </c>
      <c r="O512">
        <f>(H512-I512)/J512</f>
        <v/>
      </c>
      <c r="P512">
        <f>K507 + MATCH(IF(MAX(MAX(K512:O512),ABS(MIN(K512:O512)))=ABS(MIN(K512:O512)), MIN(K512:O512),MAX(K512:O512)),K512:O512,0) - 1</f>
        <v/>
      </c>
    </row>
    <row r="513" spans="1:60">
      <c r="C513">
        <f>X453</f>
        <v/>
      </c>
      <c r="D513">
        <f>X455</f>
        <v/>
      </c>
      <c r="E513">
        <f>Y455</f>
        <v/>
      </c>
      <c r="F513">
        <f>Z455</f>
        <v/>
      </c>
      <c r="G513">
        <f>AA455</f>
        <v/>
      </c>
      <c r="H513">
        <f>AB455</f>
        <v/>
      </c>
      <c r="I513">
        <f>AVERAGE(D513:H513)</f>
        <v/>
      </c>
      <c r="J513">
        <f>STDEV(D513:H513)</f>
        <v/>
      </c>
      <c r="K513">
        <f>(D513-I513)/J513</f>
        <v/>
      </c>
      <c r="L513">
        <f>(E513-I513)/J513</f>
        <v/>
      </c>
      <c r="M513">
        <f>(F513-I513)/J513</f>
        <v/>
      </c>
      <c r="N513">
        <f>(G513-I513)/J513</f>
        <v/>
      </c>
      <c r="O513">
        <f>(H513-I513)/J513</f>
        <v/>
      </c>
      <c r="P513">
        <f>K507 + MATCH(IF(MAX(MAX(K513:O513),ABS(MIN(K513:O513)))=ABS(MIN(K513:O513)), MIN(K513:O513),MAX(K513:O513)),K513:O513,0) - 1</f>
        <v/>
      </c>
    </row>
    <row r="514" spans="1:60">
      <c r="C514">
        <f>X461</f>
        <v/>
      </c>
      <c r="D514">
        <f>X463</f>
        <v/>
      </c>
      <c r="E514">
        <f>Y463</f>
        <v/>
      </c>
      <c r="F514">
        <f>Z463</f>
        <v/>
      </c>
      <c r="G514">
        <f>AA463</f>
        <v/>
      </c>
      <c r="H514">
        <f>AB463</f>
        <v/>
      </c>
      <c r="I514">
        <f>AVERAGE(D514:H514)</f>
        <v/>
      </c>
      <c r="J514">
        <f>STDEV(D514:H514)</f>
        <v/>
      </c>
      <c r="K514">
        <f>(D514-I514)/J514</f>
        <v/>
      </c>
      <c r="L514">
        <f>(E514-I514)/J514</f>
        <v/>
      </c>
      <c r="M514">
        <f>(F514-I514)/J514</f>
        <v/>
      </c>
      <c r="N514">
        <f>(G514-I514)/J514</f>
        <v/>
      </c>
      <c r="O514">
        <f>(H514-I514)/J514</f>
        <v/>
      </c>
      <c r="P514">
        <f>K507 + MATCH(IF(MAX(MAX(K514:O514),ABS(MIN(K514:O514)))=ABS(MIN(K514:O514)), MIN(K514:O514),MAX(K514:O514)),K514:O514,0) - 1</f>
        <v/>
      </c>
    </row>
    <row r="515" spans="1:60">
      <c r="C515">
        <f>X469</f>
        <v/>
      </c>
      <c r="D515">
        <f>X471</f>
        <v/>
      </c>
      <c r="E515">
        <f>Y471</f>
        <v/>
      </c>
      <c r="F515">
        <f>Z471</f>
        <v/>
      </c>
      <c r="G515">
        <f>AA471</f>
        <v/>
      </c>
      <c r="H515">
        <f>AB471</f>
        <v/>
      </c>
      <c r="I515">
        <f>AVERAGE(D515:H515)</f>
        <v/>
      </c>
      <c r="J515">
        <f>STDEV(D515:H515)</f>
        <v/>
      </c>
      <c r="K515">
        <f>(D515-I515)/J515</f>
        <v/>
      </c>
      <c r="L515">
        <f>(E515-I515)/J515</f>
        <v/>
      </c>
      <c r="M515">
        <f>(F515-I515)/J515</f>
        <v/>
      </c>
      <c r="N515">
        <f>(G515-I515)/J515</f>
        <v/>
      </c>
      <c r="O515">
        <f>(H515-I515)/J515</f>
        <v/>
      </c>
      <c r="P515">
        <f>K507 + MATCH(IF(MAX(MAX(K515:O515),ABS(MIN(K515:O515)))=ABS(MIN(K515:O515)), MIN(K515:O515),MAX(K515:O515)),K515:O515,0) - 1</f>
        <v/>
      </c>
    </row>
    <row r="516" spans="1:60">
      <c r="C516">
        <f>X481</f>
        <v/>
      </c>
      <c r="D516">
        <f>X483</f>
        <v/>
      </c>
      <c r="E516">
        <f>Y483</f>
        <v/>
      </c>
      <c r="F516">
        <f>Z483</f>
        <v/>
      </c>
      <c r="G516">
        <f>AA483</f>
        <v/>
      </c>
      <c r="H516">
        <f>AB483</f>
        <v/>
      </c>
      <c r="I516">
        <f>AVERAGE(D516:H516)</f>
        <v/>
      </c>
      <c r="J516">
        <f>STDEV(D516:H516)</f>
        <v/>
      </c>
      <c r="K516">
        <f>(D516-I516)/J516</f>
        <v/>
      </c>
      <c r="L516">
        <f>(E516-I516)/J516</f>
        <v/>
      </c>
      <c r="M516">
        <f>(F516-I516)/J516</f>
        <v/>
      </c>
      <c r="N516">
        <f>(G516-I516)/J516</f>
        <v/>
      </c>
      <c r="O516">
        <f>(H516-I516)/J516</f>
        <v/>
      </c>
      <c r="P516">
        <f>K507 + MATCH(IF(MAX(MAX(K516:O516),ABS(MIN(K516:O516)))=ABS(MIN(K516:O516)), MIN(K516:O516),MAX(K516:O516)),K516:O516,0) - 1</f>
        <v/>
      </c>
    </row>
    <row r="517" spans="1:60">
      <c r="C517">
        <f>X489</f>
        <v/>
      </c>
      <c r="D517">
        <f>X491</f>
        <v/>
      </c>
      <c r="E517">
        <f>Y491</f>
        <v/>
      </c>
      <c r="F517">
        <f>Z491</f>
        <v/>
      </c>
      <c r="G517">
        <f>AA491</f>
        <v/>
      </c>
      <c r="H517">
        <f>AB491</f>
        <v/>
      </c>
      <c r="I517">
        <f>AVERAGE(D517:H517)</f>
        <v/>
      </c>
      <c r="J517">
        <f>STDEV(D517:H517)</f>
        <v/>
      </c>
      <c r="K517">
        <f>(D517-I517)/J517</f>
        <v/>
      </c>
      <c r="L517">
        <f>(E517-I517)/J517</f>
        <v/>
      </c>
      <c r="M517">
        <f>(F517-I517)/J517</f>
        <v/>
      </c>
      <c r="N517">
        <f>(G517-I517)/J517</f>
        <v/>
      </c>
      <c r="O517">
        <f>(H517-I517)/J517</f>
        <v/>
      </c>
      <c r="P517">
        <f>K507 + MATCH(IF(MAX(MAX(K517:O517),ABS(MIN(K517:O517)))=ABS(MIN(K517:O517)), MIN(K517:O517),MAX(K517:O517)),K517:O517,0) - 1</f>
        <v/>
      </c>
    </row>
    <row r="518" spans="1:60">
      <c r="C518">
        <f>X497</f>
        <v/>
      </c>
      <c r="D518">
        <f>X499</f>
        <v/>
      </c>
      <c r="E518">
        <f>Y499</f>
        <v/>
      </c>
      <c r="F518">
        <f>Z499</f>
        <v/>
      </c>
      <c r="G518">
        <f>AA499</f>
        <v/>
      </c>
      <c r="H518">
        <f>AB499</f>
        <v/>
      </c>
      <c r="I518">
        <f>AVERAGE(D518:H518)</f>
        <v/>
      </c>
      <c r="J518">
        <f>STDEV(D518:H518)</f>
        <v/>
      </c>
      <c r="K518">
        <f>(D518-I518)/J518</f>
        <v/>
      </c>
      <c r="L518">
        <f>(E518-I518)/J518</f>
        <v/>
      </c>
      <c r="M518">
        <f>(F518-I518)/J518</f>
        <v/>
      </c>
      <c r="N518">
        <f>(G518-I518)/J518</f>
        <v/>
      </c>
      <c r="O518">
        <f>(H518-I518)/J518</f>
        <v/>
      </c>
      <c r="P518">
        <f>K507 + MATCH(IF(MAX(MAX(K518:O518),ABS(MIN(K518:O518)))=ABS(MIN(K518:O518)), MIN(K518:O518),MAX(K518:O518)),K518:O518,0) - 1</f>
        <v/>
      </c>
    </row>
    <row r="519" spans="1:60">
      <c r="I519">
        <f>"Max SD"</f>
        <v/>
      </c>
      <c r="J519">
        <f>MAX(J508:J518)</f>
        <v/>
      </c>
    </row>
    <row r="520" spans="1:60">
      <c r="I520">
        <f>"Max SD Item"</f>
        <v/>
      </c>
      <c r="J520">
        <f>INDIRECT("C" &amp; 507 + MATCH(J519,J508:J518,0))</f>
        <v/>
      </c>
    </row>
    <row r="521" spans="1:60">
      <c r="I521">
        <f>"Min SD"</f>
        <v/>
      </c>
      <c r="J521">
        <f>MIN(J508:J518)</f>
        <v/>
      </c>
    </row>
    <row r="522" spans="1:60">
      <c r="I522">
        <f>"Min SD Item"</f>
        <v/>
      </c>
      <c r="J522">
        <f>INDIRECT("C" &amp; 507 + MATCH(J521,J508:J518,0))</f>
        <v/>
      </c>
    </row>
    <row r="523" spans="1:60">
      <c r="C523">
        <f>"Correlation Analysis"</f>
        <v/>
      </c>
    </row>
    <row r="524" spans="1:60">
      <c r="D524">
        <f>C528</f>
        <v/>
      </c>
      <c r="E524">
        <f>C529</f>
        <v/>
      </c>
      <c r="F524">
        <f>X453</f>
        <v/>
      </c>
      <c r="G524">
        <f>X461</f>
        <v/>
      </c>
      <c r="H524">
        <f>X469</f>
        <v/>
      </c>
      <c r="I524">
        <f>X481</f>
        <v/>
      </c>
      <c r="J524">
        <f>X489</f>
        <v/>
      </c>
      <c r="K524">
        <f>X497</f>
        <v/>
      </c>
      <c r="L524">
        <f>"Key Driver on correlation basis"</f>
        <v/>
      </c>
    </row>
    <row r="525" spans="1:60">
      <c r="C525">
        <f>C508</f>
        <v/>
      </c>
      <c r="D525">
        <f>E482</f>
        <v/>
      </c>
      <c r="E525">
        <f>E483</f>
        <v/>
      </c>
      <c r="F525">
        <f>E484</f>
        <v/>
      </c>
      <c r="G525">
        <f>E485</f>
        <v/>
      </c>
      <c r="H525">
        <f>E486</f>
        <v/>
      </c>
      <c r="I525">
        <f>E487</f>
        <v/>
      </c>
      <c r="J525">
        <f>E488</f>
        <v/>
      </c>
      <c r="K525">
        <f>E489</f>
        <v/>
      </c>
    </row>
    <row r="526" spans="1:60">
      <c r="C526">
        <f>C509</f>
        <v/>
      </c>
      <c r="D526">
        <f>O468</f>
        <v/>
      </c>
      <c r="E526">
        <f>O469</f>
        <v/>
      </c>
    </row>
    <row r="527" spans="1:60">
      <c r="C527">
        <f>C510</f>
        <v/>
      </c>
    </row>
    <row r="528" spans="1:60">
      <c r="C528">
        <f>C511</f>
        <v/>
      </c>
      <c r="F528">
        <f>V463</f>
        <v/>
      </c>
      <c r="G528">
        <f>V464</f>
        <v/>
      </c>
      <c r="H528">
        <f>V465</f>
        <v/>
      </c>
      <c r="L528">
        <f>INDIRECT(ADDRESS(524,5+MATCH(IF(ABS(MAX(F528:H528))&gt;ABS(MIN(F528:H528)),MAX(F528:H528),MIN(F528:H528)),F528:H528,0)))</f>
        <v/>
      </c>
    </row>
    <row r="529" spans="1:60">
      <c r="C529">
        <f>C512</f>
        <v/>
      </c>
      <c r="I529">
        <f>V491</f>
        <v/>
      </c>
      <c r="J529">
        <f>V492</f>
        <v/>
      </c>
      <c r="K529">
        <f>V493</f>
        <v/>
      </c>
      <c r="L529">
        <f>INDIRECT(ADDRESS(524,8+MATCH(IF(ABS(MAX(I529:K529))&gt;ABS(MIN(I529:K529)),MAX(I529:K529),MIN(I529:K529)),I529:K529,0)))</f>
        <v/>
      </c>
    </row>
    <row r="532" spans="1:60">
      <c r="C532">
        <f>"Causation Analysis"</f>
        <v/>
      </c>
    </row>
    <row r="533" spans="1:60">
      <c r="D533">
        <f>C527</f>
        <v/>
      </c>
      <c r="E533">
        <f>C536</f>
        <v/>
      </c>
      <c r="F533">
        <f>C537</f>
        <v/>
      </c>
      <c r="G533">
        <f>F524</f>
        <v/>
      </c>
      <c r="H533">
        <f>G524</f>
        <v/>
      </c>
      <c r="I533">
        <f>H524</f>
        <v/>
      </c>
      <c r="J533">
        <f>I524</f>
        <v/>
      </c>
      <c r="K533">
        <f>J524</f>
        <v/>
      </c>
      <c r="L533">
        <f>K524</f>
        <v/>
      </c>
    </row>
    <row r="534" spans="1:60">
      <c r="C534">
        <f>C508</f>
        <v/>
      </c>
      <c r="D534">
        <f>IF(AND(G478&lt;&gt;"Inconclusive Effect",G480&lt;&gt;"Inconclusive Effect"),G478 &amp; CHAR(10) &amp; ". " &amp;G480,IF(G478&lt;&gt;"Inconclusive Effect",G478,IF(G480&lt;&gt;"Inconclusive Effect",G480,"Inconclusive Effect")))</f>
        <v/>
      </c>
    </row>
    <row r="535" spans="1:60">
      <c r="C535">
        <f>C509</f>
        <v/>
      </c>
      <c r="E535">
        <f>IF(AND(M468&lt;&gt;"Inconclusive Effect",M470&lt;&gt;"Inconclusive Effect"),M468 &amp; CHAR(10) &amp; ". " &amp;M470,IF(M468&lt;&gt;"Inconclusive Effect",M468,IF(M470&lt;&gt;"Inconclusive Effect",M470,"Inconclusive Effect")))</f>
        <v/>
      </c>
      <c r="F535">
        <f>IF(AND(M469&lt;&gt;"Inconclusive Effect",M471&lt;&gt;"Inconclusive Effect"),M469 &amp; CHAR(10) &amp; ". " &amp;M471,IF(M469&lt;&gt;"Inconclusive Effect",M469,IF(M471&lt;&gt;"Inconclusive Effect",M471,"Inconclusive Effect")))</f>
        <v/>
      </c>
    </row>
    <row r="536" spans="1:60">
      <c r="C536">
        <f>C511</f>
        <v/>
      </c>
      <c r="G536">
        <f>IF(AND(T463&lt;&gt;"Inconclusive Effect",T466&lt;&gt;"Inconclusive Effect"),T463 &amp; CHAR(10) &amp; ". " &amp;T466,IF(T463&lt;&gt;"Inconclusive Effect",T463,IF(T466&lt;&gt;"Inconclusive Effect",T466,"Inconclusive Effect")))</f>
        <v/>
      </c>
      <c r="H536">
        <f>IF(AND(T464&lt;&gt;"Inconclusive Effect",T467&lt;&gt;"Inconclusive Effect"),T464 &amp; CHAR(10) &amp; ". " &amp;T467,IF(T464&lt;&gt;"Inconclusive Effect",T464,IF(T467&lt;&gt;"Inconclusive Effect",T467,"Inconclusive Effect")))</f>
        <v/>
      </c>
      <c r="I536">
        <f>IF(AND(T465&lt;&gt;"Inconclusive Effect",T468&lt;&gt;"Inconclusive Effect"),T465 &amp; CHAR(10) &amp; ". " &amp;T468,IF(T465&lt;&gt;"Inconclusive Effect",T465,IF(T468&lt;&gt;"Inconclusive Effect",T468,"Inconclusive Effect")))</f>
        <v/>
      </c>
    </row>
    <row r="537" spans="1:60">
      <c r="C537">
        <f>C512</f>
        <v/>
      </c>
      <c r="J537">
        <f>IF(AND(T491&lt;&gt;"Inconclusive Effect",T494&lt;&gt;"Inconclusive Effect"),T491 &amp; CHAR(10) &amp; ". " &amp;T494,IF(T491&lt;&gt;"Inconclusive Effect",T491,IF(T494&lt;&gt;"Inconclusive Effect",T494,"Inconclusive Effect")))</f>
        <v/>
      </c>
      <c r="K537">
        <f>IF(AND(T492&lt;&gt;"Inconclusive Effect",T495&lt;&gt;"Inconclusive Effect"),T492 &amp; CHAR(10) &amp; ". " &amp;T495,IF(T492&lt;&gt;"Inconclusive Effect",T492,IF(T495&lt;&gt;"Inconclusive Effect",T495,"Inconclusive Effect")))</f>
        <v/>
      </c>
      <c r="L537">
        <f>IF(AND(T493&lt;&gt;"Inconclusive Effect",T496&lt;&gt;"Inconclusive Effect"),T493 &amp; CHAR(10) &amp; ". " &amp;T496,IF(T493&lt;&gt;"Inconclusive Effect",T493,IF(T496&lt;&gt;"Inconclusive Effect",T496,"Inconclusive Effect")))</f>
        <v/>
      </c>
    </row>
    <row r="538" spans="1:60">
      <c r="C538">
        <f>"Summary"</f>
        <v/>
      </c>
      <c r="D538">
        <f>IF(D534&lt;&gt;"Inconclusive Effect",D534,"")</f>
        <v/>
      </c>
      <c r="E538">
        <f>IF(E535&lt;&gt;"Inconclusive Effect",E535,"")</f>
        <v/>
      </c>
      <c r="F538">
        <f>IF(F535&lt;&gt;"Inconclusive Effect",F535,"")</f>
        <v/>
      </c>
      <c r="G538">
        <f>IF(G536&lt;&gt;"Inconclusive Effect",G536,"")</f>
        <v/>
      </c>
      <c r="H538">
        <f>IF(H536&lt;&gt;"Inconclusive Effect",H536,"")</f>
        <v/>
      </c>
      <c r="I538">
        <f>IF(I536&lt;&gt;"Inconclusive Effect",I536,"")</f>
        <v/>
      </c>
      <c r="J538">
        <f>IF(J537&lt;&gt;"Inconclusive Effect",J537,"")</f>
        <v/>
      </c>
      <c r="K538">
        <f>IF(K537&lt;&gt;"Inconclusive Effect",K537,"")</f>
        <v/>
      </c>
      <c r="L538">
        <f>IF(L537&lt;&gt;"Inconclusive Effect",L537,"")</f>
        <v/>
      </c>
    </row>
    <row r="540" spans="1:60">
      <c r="C540">
        <f>TEXTJOIN(". ",TRUE,D538:L538)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540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60">
      <c r="B1" t="s">
        <v>0</v>
      </c>
      <c r="C1" t="s">
        <v>1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60">
      <c r="B2" t="s">
        <v>2</v>
      </c>
      <c r="C2" t="s">
        <v>3</v>
      </c>
      <c r="K2">
        <f>LEFT(C1,FIND("(",C1) - 2)</f>
        <v/>
      </c>
    </row>
    <row r="3" spans="1:60">
      <c r="J3">
        <f>RANDBETWEEN(1,6)</f>
        <v/>
      </c>
      <c r="K3">
        <f>" is scheduled to report earnings "&amp;IFERROR("between "&amp;LEFT(C20,FIND("-",C20)-2)&amp;" and "&amp;RIGHT(C20,FIND("-",C20)-2),"on "&amp;C20)</f>
        <v/>
      </c>
      <c r="L3">
        <f>" is slated to report earnings "&amp;IFERROR("between "&amp;LEFT(C20,FIND("-",C20)-2)&amp;" and "&amp;RIGHT(C20,FIND("-",C20)-2),"on "&amp;C20)</f>
        <v/>
      </c>
      <c r="M3">
        <f>" will report earnings "&amp;IFERROR("between "&amp;LEFT(C20,FIND("-",C20)-2)&amp;" and "&amp;RIGHT(C20,FIND("-",C20)-2),"on "&amp;C20)</f>
        <v/>
      </c>
      <c r="N3">
        <f>" reports earnings "&amp;IFERROR("between "&amp;LEFT(C20,FIND("-",C20)-2)&amp;" and "&amp;RIGHT(C20,FIND("-",C20)-2),"on "&amp;C20)</f>
        <v/>
      </c>
      <c r="O3">
        <f>" plans to report earnings "&amp;IFERROR("between "&amp;LEFT(C20,FIND("-",C20)-2)&amp;" and "&amp;RIGHT(C20,FIND("-",C20)-2),"on "&amp;C20)</f>
        <v/>
      </c>
      <c r="P3">
        <f>" is going to report earnings "&amp;IFERROR("between "&amp;LEFT(C20,FIND("-",C20)-2)&amp;" and "&amp;RIGHT(C20,FIND("-",C20)-2),"on "&amp;C20)</f>
        <v/>
      </c>
    </row>
    <row r="4" spans="1:60">
      <c r="B4" t="s">
        <v>4</v>
      </c>
      <c r="J4">
        <f>RANDBETWEEN(1,2)</f>
        <v/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 ))</f>
        <v/>
      </c>
      <c r="L4">
        <f>"The current stock price is " &amp; TEXT(C2,"$####.00") &amp; ", " &amp; IF(C2-C7=0, "at the same price" &amp; " after opening " &amp; IF(C8-C7=0, "at the same price as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IF(C2-C7&gt;0, "up " &amp; TEXT((C7-C2)/C7*-1,"##.##%")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"down " &amp; TEXT((C7-C2)/C7*1,"##.##%")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 ))</f>
        <v/>
      </c>
    </row>
    <row r="5" spans="1:60">
      <c r="J5">
        <f>RANDBETWEEN(1,2)</f>
        <v/>
      </c>
      <c r="K5">
        <f>"The one year target estimate for " &amp; D1 &amp; " is " &amp; TEXT(C23,"$####.00")</f>
        <v/>
      </c>
      <c r="L5">
        <f>D1 &amp; " is expected to be trading at " &amp; TEXT(C23, "$####.00") &amp; ", based on target estimates"</f>
        <v/>
      </c>
    </row>
    <row r="6" spans="1:60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60">
      <c s="1" r="A7" t="n">
        <v>0</v>
      </c>
      <c r="B7" t="s">
        <v>5</v>
      </c>
      <c r="C7" t="s">
        <v>6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60">
      <c s="1" r="A8" t="n">
        <v>1</v>
      </c>
      <c r="B8" t="s">
        <v>7</v>
      </c>
      <c r="C8" t="s">
        <v>8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60">
      <c s="1" r="A9" t="n">
        <v>2</v>
      </c>
      <c r="B9" t="s">
        <v>9</v>
      </c>
      <c r="C9" t="s">
        <v>10</v>
      </c>
      <c r="K9">
        <f>"Over the last 4 quarters, there" &amp; IF(4 - COUNTIF(C45:F45,"-*")=1, " has"," have") &amp; " been" &amp; IF(4 - COUNTIF(C45:F45,"-*")=1, " a,","") &amp; " positive earnings surprise" &amp; IF(4 - COUNTIF(C45:F45,"-*")=1, " ","s ") &amp; 4 -COUNTIF(C45:F45,"-*") &amp; IF(4 - COUNTIF(C45:F45,"-*")=1, " time,"," times,") &amp; " and a negative earnings surprise " &amp; COUNTIF(C45:F45,"-*") &amp; IF(COUNTIF(C45:F45,"-*")=1, " time", " times")</f>
        <v/>
      </c>
    </row>
    <row r="10" spans="1:60">
      <c s="1" r="A10" t="n">
        <v>3</v>
      </c>
      <c r="B10" t="s">
        <v>11</v>
      </c>
      <c r="C10" t="s">
        <v>10</v>
      </c>
      <c r="K10">
        <f>IF(F48=F52,"",IF(F48&gt;F52, "EPS estimates have increased by " &amp; TEXT(F48-F52,"$0.00") &amp; " in the 2 months leading up to the earnings report", "EPS estimates have decreased by " &amp; TEXT(ABS(F48-F52),"$0.00") &amp; " in the 2 months leading up to the earnings report"))</f>
        <v/>
      </c>
    </row>
    <row r="11" spans="1:60">
      <c s="1" r="A11" t="n">
        <v>4</v>
      </c>
      <c r="B11" t="s">
        <v>12</v>
      </c>
      <c r="C11" t="s">
        <v>13</v>
      </c>
      <c r="K11">
        <f>IF(B145="Interest Income",U42, K42)</f>
        <v/>
      </c>
    </row>
    <row r="12" spans="1:60">
      <c s="1" r="A12" t="n">
        <v>5</v>
      </c>
      <c r="B12" t="s">
        <v>14</v>
      </c>
      <c r="C12" t="s">
        <v>15</v>
      </c>
      <c r="D12">
        <f>LEFT(C12,FIND("-",C12)-2)</f>
        <v/>
      </c>
      <c r="E12">
        <f>TRIM(RIGHT(C12,FIND("-",C12)-1))</f>
        <v/>
      </c>
      <c r="K12">
        <f>D78</f>
        <v/>
      </c>
    </row>
    <row r="13" spans="1:60">
      <c s="1" r="A13" t="n">
        <v>6</v>
      </c>
      <c r="B13" t="s">
        <v>16</v>
      </c>
      <c r="C13" t="s">
        <v>17</v>
      </c>
      <c r="K13">
        <f>D89</f>
        <v/>
      </c>
    </row>
    <row r="14" spans="1:60">
      <c s="1" r="A14" t="n">
        <v>7</v>
      </c>
      <c r="B14" t="s">
        <v>18</v>
      </c>
      <c r="C14" t="s">
        <v>19</v>
      </c>
    </row>
    <row r="16" spans="1:60">
      <c s="1" r="A16" t="n">
        <v>0</v>
      </c>
      <c r="B16" t="s">
        <v>20</v>
      </c>
      <c r="C16" t="s">
        <v>21</v>
      </c>
    </row>
    <row r="17" spans="1:60">
      <c s="1" r="A17" t="n">
        <v>1</v>
      </c>
      <c r="B17" t="s">
        <v>22</v>
      </c>
      <c r="C17" t="s">
        <v>23</v>
      </c>
      <c r="K17">
        <f>K2 &amp; IF(J3=1, K3,IF(J3=2,L3,IF(J3=3,M3,IF(J3=4,N3,IF(J3=5,O3,IF(J3=6,P3)))))) &amp; ". " &amp; IF(J4=1,K4,IF(J4=2,L4)) &amp; ". " &amp; IF(J5=1,K5,IF(J5=2,L5)) &amp; K6 &amp; ". " &amp; K7 &amp; ". " &amp; K8 &amp; ". " &amp; K9 &amp; "."</f>
        <v/>
      </c>
    </row>
    <row r="18" spans="1:60">
      <c s="1" r="A18" t="n">
        <v>2</v>
      </c>
      <c r="B18" t="s">
        <v>24</v>
      </c>
      <c r="C18" t="s">
        <v>25</v>
      </c>
    </row>
    <row r="19" spans="1:60">
      <c s="1" r="A19" t="n">
        <v>3</v>
      </c>
      <c r="B19" t="s">
        <v>26</v>
      </c>
      <c r="C19" t="s">
        <v>27</v>
      </c>
    </row>
    <row r="20" spans="1:60">
      <c s="1" r="A20" t="n">
        <v>4</v>
      </c>
      <c r="B20" t="s">
        <v>28</v>
      </c>
      <c r="C20" t="s">
        <v>29</v>
      </c>
    </row>
    <row r="21" spans="1:60">
      <c s="1" r="A21" t="n">
        <v>5</v>
      </c>
      <c r="B21" t="s">
        <v>30</v>
      </c>
      <c r="C21" t="s">
        <v>31</v>
      </c>
    </row>
    <row r="22" spans="1:60">
      <c s="1" r="A22" t="n">
        <v>6</v>
      </c>
      <c r="B22" t="s">
        <v>32</v>
      </c>
      <c r="C22" t="s">
        <v>33</v>
      </c>
      <c r="J22">
        <f>IF(K22 &lt;&gt; "",1, 0)</f>
        <v/>
      </c>
      <c r="K22">
        <f>IF(I145="pos_trend","Revenue","")</f>
        <v/>
      </c>
      <c r="L22">
        <f>IF(EXACT(K22,UPPER(K22)),K22,LOWER(K22))</f>
        <v/>
      </c>
      <c r="M22">
        <f>L22</f>
        <v/>
      </c>
      <c r="T22">
        <f>IF(U22 &lt;&gt; "",1, 0)</f>
        <v/>
      </c>
      <c r="U22">
        <f>IF(AND(B145 = "Interest Income",I145="pos_trend"), "Interest Income","")</f>
        <v/>
      </c>
      <c r="V22">
        <f>IF(EXACT(U22,UPPER(U22)),U22,LOWER(U22))</f>
        <v/>
      </c>
      <c r="W22">
        <f>V22</f>
        <v/>
      </c>
    </row>
    <row r="23" spans="1:60">
      <c s="1" r="A23" t="n">
        <v>7</v>
      </c>
      <c r="B23" t="s">
        <v>34</v>
      </c>
      <c r="C23" t="s">
        <v>35</v>
      </c>
      <c r="J23">
        <f>IF(K23 &lt;&gt; "",2, 0)</f>
        <v/>
      </c>
      <c r="K23">
        <f>IF(I146="pos_trend",B146,"")</f>
        <v/>
      </c>
      <c r="L23">
        <f>IF(EXACT(K23,UPPER(K23)),K23,LOWER(K23))</f>
        <v/>
      </c>
      <c r="M23">
        <f>IF(L23&lt;&gt;"", M22 &amp; ", " &amp; L23,M22)</f>
        <v/>
      </c>
      <c r="T23">
        <f>IF(U23 &lt;&gt; "",2, 0)</f>
        <v/>
      </c>
      <c r="U23">
        <f>IF(I151="pos_trend",B151,"")</f>
        <v/>
      </c>
      <c r="V23">
        <f>IF(EXACT(U23,UPPER(U23)),U23,LOWER(U23))</f>
        <v/>
      </c>
      <c r="W23">
        <f>IF(V23&lt;&gt;"", W22 &amp; ", " &amp; V23,W22)</f>
        <v/>
      </c>
    </row>
    <row r="24" spans="1:60">
      <c r="J24">
        <f>IF(K24 &lt;&gt; "",3, 0)</f>
        <v/>
      </c>
      <c r="K24">
        <f>IF(I153="pos_trend",B153,"")</f>
        <v/>
      </c>
      <c r="L24">
        <f>IF(EXACT(K24,UPPER(K24)),K24,LOWER(K24))</f>
        <v/>
      </c>
      <c r="M24">
        <f>IF(L24&lt;&gt;"", M23 &amp; ", " &amp; L24,M23)</f>
        <v/>
      </c>
      <c r="T24">
        <f>IF(U24 &lt;&gt; "",3, 0)</f>
        <v/>
      </c>
      <c r="U24">
        <f>IF(I161="pos_trend",B161,"")</f>
        <v/>
      </c>
      <c r="V24">
        <f>IF(EXACT(U24,UPPER(U24)),U24,LOWER(U24))</f>
        <v/>
      </c>
      <c r="W24">
        <f>IF(V24&lt;&gt;"", W23 &amp; ", " &amp; V24,W23)</f>
        <v/>
      </c>
    </row>
    <row r="25" spans="1:60">
      <c r="J25">
        <f>IF(K25 &lt;&gt; "",4, 0)</f>
        <v/>
      </c>
      <c r="K25">
        <f>IF(I154="pos_trend",B154,"")</f>
        <v/>
      </c>
      <c r="L25">
        <f>IF(EXACT(K25,UPPER(K25)),K25,LOWER(K25))</f>
        <v/>
      </c>
      <c r="M25">
        <f>IF(L25&lt;&gt;"", M24 &amp; ", " &amp; L25,M24)</f>
        <v/>
      </c>
      <c r="T25">
        <f>IF(U25 &lt;&gt; "",4, 0)</f>
        <v/>
      </c>
      <c r="U25">
        <f>IF(I162="pos_trend",B162,"")</f>
        <v/>
      </c>
      <c r="V25">
        <f>IF(EXACT(U25,UPPER(U25)),U25,LOWER(U25))</f>
        <v/>
      </c>
      <c r="W25">
        <f>IF(V25&lt;&gt;"", W24 &amp; ", " &amp; V25,W24)</f>
        <v/>
      </c>
    </row>
    <row r="26" spans="1:60">
      <c s="1" r="B26" t="s">
        <v>36</v>
      </c>
      <c s="1" r="C26" t="s">
        <v>37</v>
      </c>
      <c s="1" r="D26" t="s">
        <v>38</v>
      </c>
      <c s="1" r="E26" t="s">
        <v>39</v>
      </c>
      <c s="1" r="F26" t="s">
        <v>40</v>
      </c>
      <c r="J26">
        <f>IF(K26 &lt;&gt; "",5, 0)</f>
        <v/>
      </c>
      <c r="K26">
        <f>IF(I155="pos_trend",B155,"")</f>
        <v/>
      </c>
      <c r="L26">
        <f>IF(EXACT(K26,UPPER(K26)),K26,LOWER(K26))</f>
        <v/>
      </c>
      <c r="M26">
        <f>IF(L26&lt;&gt;"", M25 &amp; ", " &amp; L26,M25)</f>
        <v/>
      </c>
      <c r="T26">
        <f>IF(U26 &lt;&gt; "",5, 0)</f>
        <v/>
      </c>
      <c r="U26">
        <f>IF(I167="pos_trend",B167,"")</f>
        <v/>
      </c>
      <c r="V26">
        <f>IF(EXACT(U26,UPPER(U26)),U26,LOWER(U26))</f>
        <v/>
      </c>
      <c r="W26">
        <f>IF(V26&lt;&gt;"", W25 &amp; ", " &amp; V26,W25)</f>
        <v/>
      </c>
    </row>
    <row r="27" spans="1:60">
      <c s="1" r="A27" t="n">
        <v>0</v>
      </c>
      <c r="B27" t="s">
        <v>41</v>
      </c>
      <c r="C27" t="n">
        <v>9</v>
      </c>
      <c r="D27" t="n">
        <v>9</v>
      </c>
      <c r="E27" t="n">
        <v>10</v>
      </c>
      <c r="F27" t="n">
        <v>9</v>
      </c>
      <c r="J27">
        <f>IF(K27 &lt;&gt; "",6, 0)</f>
        <v/>
      </c>
      <c r="K27">
        <f>IF(I172="pos_trend",B172,"")</f>
        <v/>
      </c>
      <c r="L27">
        <f>IF(EXACT(K27,UPPER(K27)),K27,LOWER(K27))</f>
        <v/>
      </c>
      <c r="M27">
        <f>IF(L27&lt;&gt;"", M26 &amp; ", " &amp; L27,M26)</f>
        <v/>
      </c>
      <c r="T27">
        <f>IF(U27 &lt;&gt; "",6, 0)</f>
        <v/>
      </c>
      <c r="U27">
        <f>IF(I170="pos_trend",B170,"")</f>
        <v/>
      </c>
      <c r="V27">
        <f>IF(EXACT(U27,UPPER(U27)),U27,LOWER(U27))</f>
        <v/>
      </c>
      <c r="W27">
        <f>IF(V27&lt;&gt;"", W26 &amp; ", " &amp; V27,W26)</f>
        <v/>
      </c>
    </row>
    <row r="28" spans="1:60">
      <c s="1" r="A28" t="n">
        <v>1</v>
      </c>
      <c r="B28" t="s">
        <v>42</v>
      </c>
      <c r="C28" t="n">
        <v>0.58</v>
      </c>
      <c r="D28" t="n">
        <v>0.51</v>
      </c>
      <c r="E28" t="n">
        <v>2.4</v>
      </c>
      <c r="F28" t="n">
        <v>2.71</v>
      </c>
      <c r="J28">
        <f>IF(K28 &lt;&gt; "",7, 0)</f>
        <v/>
      </c>
      <c r="K28">
        <f>IF(I173="pos_trend",B173,"")</f>
        <v/>
      </c>
      <c r="L28">
        <f>IF(EXACT(K28,UPPER(K28)),K28,LOWER(K28))</f>
        <v/>
      </c>
      <c r="M28">
        <f>IF(L28&lt;&gt;"", M27 &amp; ", " &amp; L28,M27)</f>
        <v/>
      </c>
      <c r="T28">
        <f>IF(U28 &lt;&gt; "",7, 0)</f>
        <v/>
      </c>
      <c r="U28">
        <f>IF(I171="pos_trend",B171,"")</f>
        <v/>
      </c>
      <c r="V28">
        <f>IF(EXACT(U28,UPPER(U28)),U28,LOWER(U28))</f>
        <v/>
      </c>
      <c r="W28">
        <f>IF(V28&lt;&gt;"", W27 &amp; ", " &amp; V28,W27)</f>
        <v/>
      </c>
    </row>
    <row r="29" spans="1:60">
      <c s="1" r="A29" t="n">
        <v>2</v>
      </c>
      <c r="B29" t="s">
        <v>43</v>
      </c>
      <c r="C29" t="n">
        <v>0.46</v>
      </c>
      <c r="D29" t="n">
        <v>0.46</v>
      </c>
      <c r="E29" t="n">
        <v>2.31</v>
      </c>
      <c r="F29" t="n">
        <v>2.55</v>
      </c>
      <c r="J29">
        <f>IF(K29 &lt;&gt; "",8, 0)</f>
        <v/>
      </c>
      <c r="K29">
        <f>IF(I174="pos_trend",B174,"")</f>
        <v/>
      </c>
      <c r="L29">
        <f>IF(EXACT(K29,UPPER(K29)),K29,LOWER(K29))</f>
        <v/>
      </c>
      <c r="M29">
        <f>IF(L29&lt;&gt;"", M28 &amp; ", " &amp; L29,M28)</f>
        <v/>
      </c>
      <c r="T29">
        <f>IF(U29 &lt;&gt; "",8, 0)</f>
        <v/>
      </c>
      <c r="U29">
        <f>IF(I172="pos_trend",B172,"")</f>
        <v/>
      </c>
      <c r="V29">
        <f>IF(EXACT(U29,UPPER(U29)),U29,LOWER(U29))</f>
        <v/>
      </c>
      <c r="W29">
        <f>IF(V29&lt;&gt;"", W28 &amp; ", " &amp; V29,W28)</f>
        <v/>
      </c>
    </row>
    <row r="30" spans="1:60">
      <c s="1" r="A30" t="n">
        <v>3</v>
      </c>
      <c r="B30" t="s">
        <v>44</v>
      </c>
      <c r="C30" t="n">
        <v>0.65</v>
      </c>
      <c r="D30" t="n">
        <v>0.5600000000000001</v>
      </c>
      <c r="E30" t="n">
        <v>2.52</v>
      </c>
      <c r="F30" t="n">
        <v>3.07</v>
      </c>
      <c r="J30">
        <f>IF(K30 &lt;&gt; "",9, 0)</f>
        <v/>
      </c>
      <c r="K30">
        <f>IF(I185="pos_trend",B185,"")</f>
        <v/>
      </c>
      <c r="L30">
        <f>IF(EXACT(K30,UPPER(K30)),K30,LOWER(K30))</f>
        <v/>
      </c>
      <c r="M30">
        <f>IF(L30&lt;&gt;"", M29 &amp; ", " &amp; L30,M29)</f>
        <v/>
      </c>
      <c r="T30">
        <f>IF(U30 &lt;&gt; "",9, 0)</f>
        <v/>
      </c>
      <c r="U30">
        <f>IF(I178="pos_trend",B178,"")</f>
        <v/>
      </c>
      <c r="V30">
        <f>IF(EXACT(U30,UPPER(U30)),U30,LOWER(U30))</f>
        <v/>
      </c>
      <c r="W30">
        <f>IF(V30&lt;&gt;"", W29 &amp; ", " &amp; V30,W29)</f>
        <v/>
      </c>
    </row>
    <row r="31" spans="1:60">
      <c s="1" r="A31" t="n">
        <v>4</v>
      </c>
      <c r="B31" t="s">
        <v>45</v>
      </c>
      <c r="C31" t="n">
        <v>0.59</v>
      </c>
      <c r="D31" t="n">
        <v>0.5</v>
      </c>
      <c r="E31" t="n">
        <v>2.3</v>
      </c>
      <c r="F31" t="n">
        <v>2.4</v>
      </c>
      <c r="J31">
        <f>IF(K31 &lt;&gt; "",10, 0)</f>
        <v/>
      </c>
      <c r="K31">
        <f>IF(I186="pos_trend",B186,"")</f>
        <v/>
      </c>
      <c r="L31">
        <f>IF(EXACT(K31,UPPER(K31)),K31,LOWER(K31))</f>
        <v/>
      </c>
      <c r="M31">
        <f>IF(L31&lt;&gt;"", M30 &amp; ", " &amp; L31,M30)</f>
        <v/>
      </c>
      <c r="T31">
        <f>IF(U31 &lt;&gt; "",10, 0)</f>
        <v/>
      </c>
      <c r="U31">
        <f>IF(I199="pos_trend",B199,"")</f>
        <v/>
      </c>
      <c r="V31">
        <f>IF(EXACT(U31,UPPER(U31)),U31,LOWER(U31))</f>
        <v/>
      </c>
      <c r="W31">
        <f>IF(V31&lt;&gt;"", W30 &amp; ", " &amp; V31,W30)</f>
        <v/>
      </c>
    </row>
    <row r="32" spans="1:60">
      <c r="J32">
        <f>IF(K32 &lt;&gt; "",11, 0)</f>
        <v/>
      </c>
      <c r="K32">
        <f>IF(I187="pos_trend",B187,"")</f>
        <v/>
      </c>
      <c r="L32">
        <f>IF(EXACT(K32,UPPER(K32)),K32,LOWER(K32))</f>
        <v/>
      </c>
      <c r="M32">
        <f>IF(L32&lt;&gt;"", M31 &amp; ", " &amp; L32,M31)</f>
        <v/>
      </c>
      <c r="T32">
        <f>IF(U32 &lt;&gt; "",11, 0)</f>
        <v/>
      </c>
      <c r="U32">
        <f>IF(I209="pos_trend",B209,"")</f>
        <v/>
      </c>
      <c r="V32">
        <f>IF(EXACT(U32,UPPER(U32)),U32,LOWER(U32))</f>
        <v/>
      </c>
      <c r="W32">
        <f>IF(V32&lt;&gt;"", W31 &amp; ", " &amp; V32,W31)</f>
        <v/>
      </c>
    </row>
    <row r="33" spans="1:60">
      <c s="1" r="B33" t="s">
        <v>46</v>
      </c>
      <c s="1" r="C33" t="s">
        <v>37</v>
      </c>
      <c s="1" r="D33" t="s">
        <v>38</v>
      </c>
      <c s="1" r="E33" t="s">
        <v>39</v>
      </c>
      <c s="1" r="F33" t="s">
        <v>40</v>
      </c>
      <c r="J33">
        <f>IF(K33 &lt;&gt; "",12, 0)</f>
        <v/>
      </c>
      <c r="K33">
        <f>IF(I195="pos_trend",B195,"")</f>
        <v/>
      </c>
      <c r="L33">
        <f>IF(EXACT(K33,UPPER(K33)),K33,LOWER(K33))</f>
        <v/>
      </c>
      <c r="M33">
        <f>IF(L33&lt;&gt;"", M32 &amp; ", " &amp; L33,M32)</f>
        <v/>
      </c>
      <c r="T33">
        <f>IF(U33 &lt;&gt; "",12, 0)</f>
        <v/>
      </c>
      <c r="U33">
        <f>IF(I231="pos_trend",B231,"")</f>
        <v/>
      </c>
      <c r="V33">
        <f>IF(EXACT(U33,UPPER(U33)),U33,LOWER(U33))</f>
        <v/>
      </c>
      <c r="W33">
        <f>IF(V33&lt;&gt;"", W32 &amp; ", " &amp; V33,W32)</f>
        <v/>
      </c>
    </row>
    <row r="34" spans="1:60">
      <c s="1" r="A34" t="n">
        <v>0</v>
      </c>
      <c r="B34" t="s">
        <v>41</v>
      </c>
      <c r="C34" t="s">
        <v>47</v>
      </c>
      <c r="D34" t="s">
        <v>47</v>
      </c>
      <c r="E34" t="s">
        <v>48</v>
      </c>
      <c r="F34" t="s">
        <v>48</v>
      </c>
      <c r="J34">
        <f>IF(K34 &lt;&gt; "",13, 0)</f>
        <v/>
      </c>
      <c r="K34">
        <f>IF(I196="pos_trend",B196,"")</f>
        <v/>
      </c>
      <c r="L34">
        <f>IF(EXACT(K34,UPPER(K34)),K34,LOWER(K34))</f>
        <v/>
      </c>
      <c r="M34">
        <f>IF(L34&lt;&gt;"", M33 &amp; ", " &amp; L34,M33)</f>
        <v/>
      </c>
      <c r="T34">
        <f>IF(U34 &lt;&gt; "",13, 0)</f>
        <v/>
      </c>
      <c r="U34">
        <f>IF(I251="pos_trend",B251,"")</f>
        <v/>
      </c>
      <c r="V34">
        <f>IF(EXACT(U34,UPPER(U34)),U34,LOWER(U34))</f>
        <v/>
      </c>
      <c r="W34">
        <f>IF(V34&lt;&gt;"", W33 &amp; ", " &amp; V34,W33)</f>
        <v/>
      </c>
    </row>
    <row r="35" spans="1:60">
      <c s="1" r="A35" t="n">
        <v>1</v>
      </c>
      <c r="B35" t="s">
        <v>42</v>
      </c>
      <c r="C35" t="s">
        <v>49</v>
      </c>
      <c r="D35" t="s">
        <v>50</v>
      </c>
      <c r="E35" t="s">
        <v>51</v>
      </c>
      <c r="F35" t="s">
        <v>52</v>
      </c>
      <c r="J35">
        <f>IF(K35 &lt;&gt; "",14, 0)</f>
        <v/>
      </c>
      <c r="K35">
        <f>IF(I201="pos_trend",B201,"")</f>
        <v/>
      </c>
      <c r="L35">
        <f>IF(EXACT(K35,UPPER(K35)),K35,LOWER(K35))</f>
        <v/>
      </c>
      <c r="M35">
        <f>IF(L35&lt;&gt;"", M34 &amp; ", " &amp; L35,M34)</f>
        <v/>
      </c>
      <c r="T35">
        <f>IF(U35 &lt;&gt; "",14, 0)</f>
        <v/>
      </c>
      <c r="U35">
        <f>IF(I279="pos_trend",B279,"")</f>
        <v/>
      </c>
      <c r="V35">
        <f>IF(EXACT(U35,UPPER(U35)),U35,LOWER(U35))</f>
        <v/>
      </c>
      <c r="W35">
        <f>IF(V35&lt;&gt;"", W34 &amp; ", " &amp; V35,W34)</f>
        <v/>
      </c>
    </row>
    <row r="36" spans="1:60">
      <c s="1" r="A36" t="n">
        <v>2</v>
      </c>
      <c r="B36" t="s">
        <v>43</v>
      </c>
      <c r="C36" t="s">
        <v>53</v>
      </c>
      <c r="D36" t="s">
        <v>54</v>
      </c>
      <c r="E36" t="s">
        <v>55</v>
      </c>
      <c r="F36" t="s">
        <v>56</v>
      </c>
      <c r="J36">
        <f>IF(K36 &lt;&gt; "",15, 0)</f>
        <v/>
      </c>
      <c r="K36">
        <f>IF(I202="pos_trend",B202,"")</f>
        <v/>
      </c>
      <c r="L36">
        <f>IF(EXACT(K36,UPPER(K36)),K36,LOWER(K36))</f>
        <v/>
      </c>
      <c r="M36">
        <f>IF(L36&lt;&gt;"", M35 &amp; ", " &amp; L36,M35)</f>
        <v/>
      </c>
      <c r="T36">
        <f>IF(U36 &lt;&gt; "",15, 0)</f>
        <v/>
      </c>
      <c r="U36">
        <f>IF(I336="pos_trend",B336,"")</f>
        <v/>
      </c>
      <c r="V36">
        <f>IF(EXACT(U36,UPPER(U36)),U36,LOWER(U36))</f>
        <v/>
      </c>
      <c r="W36">
        <f>IF(V36&lt;&gt;"", W35 &amp; ", " &amp; V36,W35)</f>
        <v/>
      </c>
    </row>
    <row r="37" spans="1:60">
      <c s="1" r="A37" t="n">
        <v>3</v>
      </c>
      <c r="B37" t="s">
        <v>44</v>
      </c>
      <c r="C37" t="s">
        <v>57</v>
      </c>
      <c r="D37" t="s">
        <v>58</v>
      </c>
      <c r="E37" t="s">
        <v>59</v>
      </c>
      <c r="F37" t="s">
        <v>60</v>
      </c>
      <c r="J37">
        <f>IF(K37 &lt;&gt; "",16, 0)</f>
        <v/>
      </c>
      <c r="K37">
        <f>IF(I203="pos_trend",B203,"")</f>
        <v/>
      </c>
      <c r="L37">
        <f>IF(EXACT(K37,UPPER(K37)),K37,LOWER(K37))</f>
        <v/>
      </c>
      <c r="M37">
        <f>IF(L37&lt;&gt;"", M36 &amp; ", " &amp; L37,M36)</f>
        <v/>
      </c>
      <c r="T37">
        <f>IF(U37 &lt;&gt; "",16, 0)</f>
        <v/>
      </c>
      <c r="U37">
        <f>IF(I235="pos_trend",B235,"")</f>
        <v/>
      </c>
      <c r="V37">
        <f>IF(EXACT(U37,UPPER(U37)),U37,LOWER(U37))</f>
        <v/>
      </c>
      <c r="W37">
        <f>IF(V37&lt;&gt;"", W36 &amp; ", " &amp; V37,W36)</f>
        <v/>
      </c>
    </row>
    <row r="38" spans="1:60">
      <c s="1" r="A38" t="n">
        <v>4</v>
      </c>
      <c r="B38" t="s">
        <v>61</v>
      </c>
      <c r="C38" t="s">
        <v>62</v>
      </c>
      <c r="D38" t="s">
        <v>63</v>
      </c>
      <c r="E38" t="s">
        <v>64</v>
      </c>
      <c r="F38" t="s">
        <v>51</v>
      </c>
      <c r="J38">
        <f>IF(K38 &lt;&gt; "",17, 0)</f>
        <v/>
      </c>
      <c r="K38">
        <f>IF(I351="pos_trend",B351,"")</f>
        <v/>
      </c>
      <c r="L38">
        <f>IF(EXACT(K38,UPPER(K38)),K38,LOWER(K38))</f>
        <v/>
      </c>
      <c r="M38">
        <f>IF(L38&lt;&gt;"", M37 &amp; ", " &amp; L38,M37)</f>
        <v/>
      </c>
      <c r="T38">
        <f>IF(U38 &lt;&gt; "",17, 0)</f>
        <v/>
      </c>
      <c r="U38">
        <f>IF(I236="pos_trend",B236,"")</f>
        <v/>
      </c>
      <c r="V38">
        <f>IF(EXACT(U38,UPPER(U38)),U38,LOWER(U38))</f>
        <v/>
      </c>
      <c r="W38">
        <f>IF(V38&lt;&gt;"", W37 &amp; ", " &amp; V38,W37)</f>
        <v/>
      </c>
    </row>
    <row r="39" spans="1:60">
      <c s="1" r="A39" t="n">
        <v>5</v>
      </c>
      <c r="B39" t="s">
        <v>65</v>
      </c>
      <c r="C39" t="s">
        <v>66</v>
      </c>
      <c r="D39" t="s">
        <v>67</v>
      </c>
      <c r="E39" t="s">
        <v>68</v>
      </c>
      <c r="F39" t="s">
        <v>69</v>
      </c>
      <c r="K39">
        <f>IF(I352="pos_trend",B352,"")</f>
        <v/>
      </c>
      <c r="M39">
        <f>IF(L39&lt;&gt;"", M38 &amp; ", " &amp; L39,M38)</f>
        <v/>
      </c>
      <c r="W39">
        <f>IF(V39&lt;&gt;"", W38 &amp; ", " &amp; V39,W38)</f>
        <v/>
      </c>
    </row>
    <row r="40" spans="1:60">
      <c r="J40">
        <f>MAX(J22:J39)</f>
        <v/>
      </c>
      <c r="K40">
        <f>VLOOKUP(J40,J22:K39,2,FALSE)</f>
        <v/>
      </c>
      <c r="M40">
        <f>IF(IFERROR(FIND(",",M39),TRUE)=TRUE,M39,IF(NOT(EXACT(K40,UPPER(K40))),SUBSTITUTE(M39,LOWER(K40),"and "&amp;LOWER(K40)),SUBSTITUTE(M39,K40,"and "&amp;K40)))</f>
        <v/>
      </c>
      <c r="T40">
        <f>MAX(T22:T39)</f>
        <v/>
      </c>
      <c r="U40">
        <f>VLOOKUP(T40,T22:U39,2,FALSE)</f>
        <v/>
      </c>
      <c r="W40">
        <f>IF(IFERROR(FIND(",",W39),TRUE)=TRUE,W39,IF(NOT(EXACT(U40,UPPER(U40))),SUBSTITUTE(W39,LOWER(U40),"and "&amp;LOWER(U40)),SUBSTITUTE(W39,U40,"and "&amp;U40)))</f>
        <v/>
      </c>
    </row>
    <row r="41" spans="1:60">
      <c s="1" r="B41" t="s">
        <v>70</v>
      </c>
      <c s="1" r="C41" t="s">
        <v>71</v>
      </c>
      <c s="1" r="D41" t="s">
        <v>72</v>
      </c>
      <c s="1" r="E41" t="s">
        <v>73</v>
      </c>
      <c s="1" r="F41" t="s">
        <v>74</v>
      </c>
    </row>
    <row r="42" spans="1:60">
      <c s="1" r="A42" t="n">
        <v>0</v>
      </c>
      <c r="B42" t="s">
        <v>75</v>
      </c>
      <c r="C42" t="s">
        <v>76</v>
      </c>
      <c r="D42" t="s">
        <v>77</v>
      </c>
      <c r="E42" t="s">
        <v>78</v>
      </c>
      <c r="F42" t="s">
        <v>79</v>
      </c>
      <c r="K42">
        <f>SUBSTITUTE(IF(M40&lt;&gt;"", D1 &amp; " has managed to increase " &amp; M40 &amp; " each year since " &amp; C144, "No positive trends")," , "," ")</f>
        <v/>
      </c>
      <c r="U42">
        <f>SUBSTITUTE(IF(W40&lt;&gt;"", D1 &amp; " has managed to increase " &amp; W40 &amp; " each year since " &amp; C144, "No positive trends")," , "," ")</f>
        <v/>
      </c>
    </row>
    <row r="43" spans="1:60">
      <c s="1" r="A43" t="n">
        <v>1</v>
      </c>
      <c r="B43" t="s">
        <v>80</v>
      </c>
      <c r="C43" t="s">
        <v>81</v>
      </c>
      <c r="D43" t="s">
        <v>82</v>
      </c>
      <c r="E43" t="s">
        <v>82</v>
      </c>
      <c r="F43" t="s">
        <v>83</v>
      </c>
    </row>
    <row r="44" spans="1:60">
      <c s="1" r="A44" t="n">
        <v>2</v>
      </c>
      <c r="B44" t="s">
        <v>84</v>
      </c>
      <c r="C44" t="s">
        <v>85</v>
      </c>
      <c r="D44" t="s">
        <v>86</v>
      </c>
      <c r="E44" t="s">
        <v>87</v>
      </c>
      <c r="F44" t="s">
        <v>88</v>
      </c>
    </row>
    <row r="45" spans="1:60">
      <c s="1" r="A45" t="n">
        <v>3</v>
      </c>
      <c r="B45" t="s">
        <v>89</v>
      </c>
      <c r="C45" t="s">
        <v>90</v>
      </c>
      <c r="D45" t="s">
        <v>91</v>
      </c>
      <c r="E45" t="s">
        <v>92</v>
      </c>
      <c r="F45" t="s">
        <v>93</v>
      </c>
    </row>
    <row r="47" spans="1:60">
      <c s="1" r="B47" t="s">
        <v>94</v>
      </c>
      <c s="1" r="C47" t="s">
        <v>37</v>
      </c>
      <c s="1" r="D47" t="s">
        <v>38</v>
      </c>
      <c s="1" r="E47" t="s">
        <v>39</v>
      </c>
      <c s="1" r="F47" t="s">
        <v>40</v>
      </c>
    </row>
    <row r="48" spans="1:60">
      <c s="1" r="A48" t="n">
        <v>0</v>
      </c>
      <c r="B48" t="s">
        <v>95</v>
      </c>
      <c r="C48" t="n">
        <v>0.58</v>
      </c>
      <c r="D48" t="n">
        <v>0.51</v>
      </c>
      <c r="E48" t="n">
        <v>2.4</v>
      </c>
      <c r="F48" t="n">
        <v>2.71</v>
      </c>
    </row>
    <row r="49" spans="1:60">
      <c s="1" r="A49" t="n">
        <v>1</v>
      </c>
      <c r="B49" t="s">
        <v>96</v>
      </c>
      <c r="C49" t="n">
        <v>0.58</v>
      </c>
      <c r="D49" t="n">
        <v>0.51</v>
      </c>
      <c r="E49" t="n">
        <v>2.4</v>
      </c>
      <c r="F49" t="n">
        <v>2.71</v>
      </c>
    </row>
    <row r="50" spans="1:60">
      <c s="1" r="A50" t="n">
        <v>2</v>
      </c>
      <c r="B50" t="s">
        <v>97</v>
      </c>
      <c r="C50" t="n">
        <v>0.58</v>
      </c>
      <c r="D50" t="n">
        <v>0.51</v>
      </c>
      <c r="E50" t="n">
        <v>2.4</v>
      </c>
      <c r="F50" t="n">
        <v>2.72</v>
      </c>
    </row>
    <row r="51" spans="1:60">
      <c s="1" r="A51" t="n">
        <v>3</v>
      </c>
      <c r="B51" t="s">
        <v>98</v>
      </c>
      <c r="C51" t="n">
        <v>0.58</v>
      </c>
      <c r="D51" t="n">
        <v>0.51</v>
      </c>
      <c r="E51" t="n">
        <v>2.41</v>
      </c>
      <c r="F51" t="n">
        <v>2.68</v>
      </c>
    </row>
    <row r="52" spans="1:60">
      <c s="1" r="A52" t="n">
        <v>4</v>
      </c>
      <c r="B52" t="s">
        <v>99</v>
      </c>
      <c r="C52" t="n">
        <v>0.58</v>
      </c>
      <c r="D52" t="n">
        <v>0.53</v>
      </c>
      <c r="E52" t="n">
        <v>2.3</v>
      </c>
      <c r="F52" t="n">
        <v>2.57</v>
      </c>
    </row>
    <row r="54" spans="1:60">
      <c s="1" r="B54" t="s">
        <v>100</v>
      </c>
      <c s="1" r="C54" t="s">
        <v>37</v>
      </c>
      <c s="1" r="D54" t="s">
        <v>38</v>
      </c>
      <c s="1" r="E54" t="s">
        <v>39</v>
      </c>
      <c s="1" r="F54" t="s">
        <v>40</v>
      </c>
    </row>
    <row r="55" spans="1:60">
      <c s="1" r="A55" t="n">
        <v>0</v>
      </c>
      <c r="B55" t="s">
        <v>101</v>
      </c>
      <c r="C55" t="s"/>
      <c r="D55" t="s"/>
      <c r="E55" t="s"/>
      <c r="F55" t="s"/>
    </row>
    <row r="56" spans="1:60">
      <c s="1" r="A56" t="n">
        <v>1</v>
      </c>
      <c r="B56" t="s">
        <v>102</v>
      </c>
      <c r="C56" t="s"/>
      <c r="D56" t="s"/>
      <c r="E56" t="s"/>
      <c r="F56" t="s"/>
    </row>
    <row r="57" spans="1:60">
      <c s="1" r="A57" t="n">
        <v>2</v>
      </c>
      <c r="B57" t="s">
        <v>103</v>
      </c>
      <c r="C57" t="s"/>
      <c r="D57" t="s"/>
      <c r="E57" t="s"/>
      <c r="F57" t="s"/>
    </row>
    <row r="58" spans="1:60">
      <c s="1" r="A58" t="n">
        <v>3</v>
      </c>
      <c r="B58" t="s">
        <v>104</v>
      </c>
      <c r="C58" t="s"/>
      <c r="D58" t="s"/>
      <c r="E58" t="s"/>
      <c r="F58" t="s"/>
    </row>
    <row r="60" spans="1:60">
      <c s="1" r="B60" t="s">
        <v>105</v>
      </c>
      <c s="1" r="C60" t="s">
        <v>106</v>
      </c>
      <c s="1" r="D60" t="s">
        <v>107</v>
      </c>
      <c s="1" r="E60" t="s">
        <v>108</v>
      </c>
      <c s="1" r="F60" t="s">
        <v>109</v>
      </c>
      <c r="I60">
        <f>IF(AND(K60&gt; J60, L60&gt; K60, M60&gt; L60, N60&gt; M60), "pos_trend", IF(AND(K60&lt; J60, L60&lt; K60, M60&lt; L60, N60&lt; M60), "neg_trend", "N/A"))</f>
        <v/>
      </c>
      <c r="J60">
        <f>IFERROR(IF(TRIM(C60)="-", "N/A", IF(RIGHT(C60,1)=")",IF(RIGHT(C60,2)="T)",-1000000000000*VALUE(MID(C60,2,LEN(C60)-3)),IF(RIGHT(C60,2)="M)",-1000000*VALUE(MID(C60,2,LEN(C60)-3)),IF(RIGHT(C60,2)="B)",-1000000000*VALUE(MID(C60,2,LEN(C60)-3)),IF(RIGHT(C60,2)="k)",-1000*VALUE(MID(C60,2,LEN(C60)-3)),VALUE(SUBSTITUTE(C60,",","")))))),IF(RIGHT(C60,1)="T",1000000000000*VALUE(LEFT(C60,LEN(C60)-1)),IF(RIGHT(C60,1)="M",1000000*VALUE(LEFT(C60,LEN(C60)-1)),IF(RIGHT(C60,1)="B",1000000000*VALUE(LEFT(C60,LEN(C60)-1)),IF(RIGHT(C60,1)="%",0.01*VALUE(LEFT(C60,LEN(C60)-1)),IF(RIGHT(C60,1)="k",1000*VALUE(LEFT(C60,LEN(C60)-1)),VALUE(SUBSTITUTE(C60,",",""))))))))),"N/A")</f>
        <v/>
      </c>
      <c r="K60">
        <f>IFERROR(IF(TRIM(D60)="-", "N/A", IF(RIGHT(D60,1)=")",IF(RIGHT(D60,2)="T)",-1000000000000*VALUE(MID(D60,2,LEN(D60)-3)),IF(RIGHT(D60,2)="M)",-1000000*VALUE(MID(D60,2,LEN(D60)-3)),IF(RIGHT(D60,2)="B)",-1000000000*VALUE(MID(D60,2,LEN(D60)-3)),IF(RIGHT(D60,2)="k)",-1000*VALUE(MID(D60,2,LEN(D60)-3)),VALUE(SUBSTITUTE(D60,",","")))))),IF(RIGHT(D60,1)="T",1000000000000*VALUE(LEFT(D60,LEN(D60)-1)),IF(RIGHT(D60,1)="M",1000000*VALUE(LEFT(D60,LEN(D60)-1)),IF(RIGHT(D60,1)="B",1000000000*VALUE(LEFT(D60,LEN(D60)-1)),IF(RIGHT(D60,1)="%",0.01*VALUE(LEFT(D60,LEN(D60)-1)),IF(RIGHT(D60,1)="k",1000*VALUE(LEFT(D60,LEN(D60)-1)),VALUE(SUBSTITUTE(D60,",",""))))))))),"N/A")</f>
        <v/>
      </c>
      <c r="L60">
        <f>IFERROR(IF(TRIM(E60)="-", "N/A", IF(RIGHT(E60,1)=")",IF(RIGHT(E60,2)="T)",-1000000000000*VALUE(MID(E60,2,LEN(E60)-3)),IF(RIGHT(E60,2)="M)",-1000000*VALUE(MID(E60,2,LEN(E60)-3)),IF(RIGHT(E60,2)="B)",-1000000000*VALUE(MID(E60,2,LEN(E60)-3)),IF(RIGHT(E60,2)="k)",-1000*VALUE(MID(E60,2,LEN(E60)-3)),VALUE(SUBSTITUTE(E60,",","")))))),IF(RIGHT(E60,1)="T",1000000000000*VALUE(LEFT(E60,LEN(E60)-1)),IF(RIGHT(E60,1)="M",1000000*VALUE(LEFT(E60,LEN(E60)-1)),IF(RIGHT(E60,1)="B",1000000000*VALUE(LEFT(E60,LEN(E60)-1)),IF(RIGHT(E60,1)="%",0.01*VALUE(LEFT(E60,LEN(E60)-1)),IF(RIGHT(E60,1)="k",1000*VALUE(LEFT(E60,LEN(E60)-1)),VALUE(SUBSTITUTE(E60,",",""))))))))),"N/A")</f>
        <v/>
      </c>
      <c r="M60">
        <f>IFERROR(IF(TRIM(F60)="-", "N/A", IF(RIGHT(F60,1)=")",IF(RIGHT(F60,2)="T)",-1000000000000*VALUE(MID(F60,2,LEN(F60)-3)),IF(RIGHT(F60,2)="M)",-1000000*VALUE(MID(F60,2,LEN(F60)-3)),IF(RIGHT(F60,2)="B)",-1000000000*VALUE(MID(F60,2,LEN(F60)-3)),IF(RIGHT(F60,2)="k)",-1000*VALUE(MID(F60,2,LEN(F60)-3)),VALUE(SUBSTITUTE(F60,",","")))))),IF(RIGHT(F60,1)="T",1000000000000*VALUE(LEFT(F60,LEN(F60)-1)),IF(RIGHT(F60,1)="M",1000000*VALUE(LEFT(F60,LEN(F60)-1)),IF(RIGHT(F60,1)="B",1000000000*VALUE(LEFT(F60,LEN(F60)-1)),IF(RIGHT(F60,1)="%",0.01*VALUE(LEFT(F60,LEN(F60)-1)),IF(RIGHT(F60,1)="k",1000*VALUE(LEFT(F60,LEN(F60)-1)),VALUE(SUBSTITUTE(F60,",",""))))))))),"N/A")</f>
        <v/>
      </c>
      <c r="N60">
        <f>IFERROR(IF(TRIM(G60)="-", "N/A", IF(RIGHT(G60,1)=")",IF(RIGHT(G60,2)="T)",-1000000000000*VALUE(MID(G60,2,LEN(G60)-3)),IF(RIGHT(G60,2)="M)",-1000000*VALUE(MID(G60,2,LEN(G60)-3)),IF(RIGHT(G60,2)="B)",-1000000000*VALUE(MID(G60,2,LEN(G60)-3)),IF(RIGHT(G60,2)="k)",-1000*VALUE(MID(G60,2,LEN(G60)-3)),VALUE(SUBSTITUTE(G60,",","")))))),IF(RIGHT(G60,1)="T",1000000000000*VALUE(LEFT(G60,LEN(G60)-1)),IF(RIGHT(G60,1)="M",1000000*VALUE(LEFT(G60,LEN(G60)-1)),IF(RIGHT(G60,1)="B",1000000000*VALUE(LEFT(G60,LEN(G60)-1)),IF(RIGHT(G60,1)="%",0.01*VALUE(LEFT(G60,LEN(G60)-1)),IF(RIGHT(G60,1)="k",1000*VALUE(LEFT(G60,LEN(G60)-1)),VALUE(SUBSTITUTE(G60,",",""))))))))),"N/A")</f>
        <v/>
      </c>
    </row>
    <row r="61" spans="1:60">
      <c s="1" r="A61" t="n">
        <v>0</v>
      </c>
      <c r="B61" t="s">
        <v>110</v>
      </c>
      <c r="C61" t="s">
        <v>111</v>
      </c>
      <c r="D61" t="s"/>
      <c r="E61" t="s"/>
      <c r="F61" t="n">
        <v>0.18</v>
      </c>
      <c r="I61">
        <f>IF(AND(K61&gt; J61, L61&gt; K61, M61&gt; L61, N61&gt; M61), "pos_trend", IF(AND(K61&lt; J61, L61&lt; K61, M61&lt; L61, N61&lt; M61), "neg_trend", "N/A"))</f>
        <v/>
      </c>
      <c r="J61">
        <f>IFERROR(IF(TRIM(C61)="-", "N/A", IF(RIGHT(C61,1)=")",IF(RIGHT(C61,2)="T)",-1000000000000*VALUE(MID(C61,2,LEN(C61)-3)),IF(RIGHT(C61,2)="M)",-1000000*VALUE(MID(C61,2,LEN(C61)-3)),IF(RIGHT(C61,2)="B)",-1000000000*VALUE(MID(C61,2,LEN(C61)-3)),IF(RIGHT(C61,2)="k)",-1000*VALUE(MID(C61,2,LEN(C61)-3)),VALUE(SUBSTITUTE(C61,",","")))))),IF(RIGHT(C61,1)="T",1000000000000*VALUE(LEFT(C61,LEN(C61)-1)),IF(RIGHT(C61,1)="M",1000000*VALUE(LEFT(C61,LEN(C61)-1)),IF(RIGHT(C61,1)="B",1000000000*VALUE(LEFT(C61,LEN(C61)-1)),IF(RIGHT(C61,1)="%",0.01*VALUE(LEFT(C61,LEN(C61)-1)),IF(RIGHT(C61,1)="k",1000*VALUE(LEFT(C61,LEN(C61)-1)),VALUE(SUBSTITUTE(C61,",",""))))))))),"N/A")</f>
        <v/>
      </c>
      <c r="K61">
        <f>IFERROR(IF(TRIM(D61)="-", "N/A", IF(RIGHT(D61,1)=")",IF(RIGHT(D61,2)="T)",-1000000000000*VALUE(MID(D61,2,LEN(D61)-3)),IF(RIGHT(D61,2)="M)",-1000000*VALUE(MID(D61,2,LEN(D61)-3)),IF(RIGHT(D61,2)="B)",-1000000000*VALUE(MID(D61,2,LEN(D61)-3)),IF(RIGHT(D61,2)="k)",-1000*VALUE(MID(D61,2,LEN(D61)-3)),VALUE(SUBSTITUTE(D61,",","")))))),IF(RIGHT(D61,1)="T",1000000000000*VALUE(LEFT(D61,LEN(D61)-1)),IF(RIGHT(D61,1)="M",1000000*VALUE(LEFT(D61,LEN(D61)-1)),IF(RIGHT(D61,1)="B",1000000000*VALUE(LEFT(D61,LEN(D61)-1)),IF(RIGHT(D61,1)="%",0.01*VALUE(LEFT(D61,LEN(D61)-1)),IF(RIGHT(D61,1)="k",1000*VALUE(LEFT(D61,LEN(D61)-1)),VALUE(SUBSTITUTE(D61,",",""))))))))),"N/A")</f>
        <v/>
      </c>
      <c r="L61">
        <f>IFERROR(IF(TRIM(E61)="-", "N/A", IF(RIGHT(E61,1)=")",IF(RIGHT(E61,2)="T)",-1000000000000*VALUE(MID(E61,2,LEN(E61)-3)),IF(RIGHT(E61,2)="M)",-1000000*VALUE(MID(E61,2,LEN(E61)-3)),IF(RIGHT(E61,2)="B)",-1000000000*VALUE(MID(E61,2,LEN(E61)-3)),IF(RIGHT(E61,2)="k)",-1000*VALUE(MID(E61,2,LEN(E61)-3)),VALUE(SUBSTITUTE(E61,",","")))))),IF(RIGHT(E61,1)="T",1000000000000*VALUE(LEFT(E61,LEN(E61)-1)),IF(RIGHT(E61,1)="M",1000000*VALUE(LEFT(E61,LEN(E61)-1)),IF(RIGHT(E61,1)="B",1000000000*VALUE(LEFT(E61,LEN(E61)-1)),IF(RIGHT(E61,1)="%",0.01*VALUE(LEFT(E61,LEN(E61)-1)),IF(RIGHT(E61,1)="k",1000*VALUE(LEFT(E61,LEN(E61)-1)),VALUE(SUBSTITUTE(E61,",",""))))))))),"N/A")</f>
        <v/>
      </c>
      <c r="M61">
        <f>IFERROR(IF(TRIM(F61)="-", "N/A", IF(RIGHT(F61,1)=")",IF(RIGHT(F61,2)="T)",-1000000000000*VALUE(MID(F61,2,LEN(F61)-3)),IF(RIGHT(F61,2)="M)",-1000000*VALUE(MID(F61,2,LEN(F61)-3)),IF(RIGHT(F61,2)="B)",-1000000000*VALUE(MID(F61,2,LEN(F61)-3)),IF(RIGHT(F61,2)="k)",-1000*VALUE(MID(F61,2,LEN(F61)-3)),VALUE(SUBSTITUTE(F61,",","")))))),IF(RIGHT(F61,1)="T",1000000000000*VALUE(LEFT(F61,LEN(F61)-1)),IF(RIGHT(F61,1)="M",1000000*VALUE(LEFT(F61,LEN(F61)-1)),IF(RIGHT(F61,1)="B",1000000000*VALUE(LEFT(F61,LEN(F61)-1)),IF(RIGHT(F61,1)="%",0.01*VALUE(LEFT(F61,LEN(F61)-1)),IF(RIGHT(F61,1)="k",1000*VALUE(LEFT(F61,LEN(F61)-1)),VALUE(SUBSTITUTE(F61,",",""))))))))),"N/A")</f>
        <v/>
      </c>
      <c r="N61">
        <f>IFERROR(IF(TRIM(G61)="-", "N/A", IF(RIGHT(G61,1)=")",IF(RIGHT(G61,2)="T)",-1000000000000*VALUE(MID(G61,2,LEN(G61)-3)),IF(RIGHT(G61,2)="M)",-1000000*VALUE(MID(G61,2,LEN(G61)-3)),IF(RIGHT(G61,2)="B)",-1000000000*VALUE(MID(G61,2,LEN(G61)-3)),IF(RIGHT(G61,2)="k)",-1000*VALUE(MID(G61,2,LEN(G61)-3)),VALUE(SUBSTITUTE(G61,",","")))))),IF(RIGHT(G61,1)="T",1000000000000*VALUE(LEFT(G61,LEN(G61)-1)),IF(RIGHT(G61,1)="M",1000000*VALUE(LEFT(G61,LEN(G61)-1)),IF(RIGHT(G61,1)="B",1000000000*VALUE(LEFT(G61,LEN(G61)-1)),IF(RIGHT(G61,1)="%",0.01*VALUE(LEFT(G61,LEN(G61)-1)),IF(RIGHT(G61,1)="k",1000*VALUE(LEFT(G61,LEN(G61)-1)),VALUE(SUBSTITUTE(G61,",",""))))))))),"N/A")</f>
        <v/>
      </c>
    </row>
    <row r="62" spans="1:60">
      <c s="1" r="A62" t="n">
        <v>1</v>
      </c>
      <c r="B62" t="s">
        <v>112</v>
      </c>
      <c r="C62" t="s">
        <v>113</v>
      </c>
      <c r="D62" t="s"/>
      <c r="E62" t="s"/>
      <c r="F62" t="n">
        <v>0.24</v>
      </c>
      <c r="I62">
        <f>IF(AND(K62&gt; J62, L62&gt; K62, M62&gt; L62, N62&gt; M62), "pos_trend", IF(AND(K62&lt; J62, L62&lt; K62, M62&lt; L62, N62&lt; M62), "neg_trend", "N/A"))</f>
        <v/>
      </c>
      <c r="J62">
        <f>IFERROR(IF(TRIM(C62)="-", "N/A", IF(RIGHT(C62,1)=")",IF(RIGHT(C62,2)="T)",-1000000000000*VALUE(MID(C62,2,LEN(C62)-3)),IF(RIGHT(C62,2)="M)",-1000000*VALUE(MID(C62,2,LEN(C62)-3)),IF(RIGHT(C62,2)="B)",-1000000000*VALUE(MID(C62,2,LEN(C62)-3)),IF(RIGHT(C62,2)="k)",-1000*VALUE(MID(C62,2,LEN(C62)-3)),VALUE(SUBSTITUTE(C62,",","")))))),IF(RIGHT(C62,1)="T",1000000000000*VALUE(LEFT(C62,LEN(C62)-1)),IF(RIGHT(C62,1)="M",1000000*VALUE(LEFT(C62,LEN(C62)-1)),IF(RIGHT(C62,1)="B",1000000000*VALUE(LEFT(C62,LEN(C62)-1)),IF(RIGHT(C62,1)="%",0.01*VALUE(LEFT(C62,LEN(C62)-1)),IF(RIGHT(C62,1)="k",1000*VALUE(LEFT(C62,LEN(C62)-1)),VALUE(SUBSTITUTE(C62,",",""))))))))),"N/A")</f>
        <v/>
      </c>
      <c r="K62">
        <f>IFERROR(IF(TRIM(D62)="-", "N/A", IF(RIGHT(D62,1)=")",IF(RIGHT(D62,2)="T)",-1000000000000*VALUE(MID(D62,2,LEN(D62)-3)),IF(RIGHT(D62,2)="M)",-1000000*VALUE(MID(D62,2,LEN(D62)-3)),IF(RIGHT(D62,2)="B)",-1000000000*VALUE(MID(D62,2,LEN(D62)-3)),IF(RIGHT(D62,2)="k)",-1000*VALUE(MID(D62,2,LEN(D62)-3)),VALUE(SUBSTITUTE(D62,",","")))))),IF(RIGHT(D62,1)="T",1000000000000*VALUE(LEFT(D62,LEN(D62)-1)),IF(RIGHT(D62,1)="M",1000000*VALUE(LEFT(D62,LEN(D62)-1)),IF(RIGHT(D62,1)="B",1000000000*VALUE(LEFT(D62,LEN(D62)-1)),IF(RIGHT(D62,1)="%",0.01*VALUE(LEFT(D62,LEN(D62)-1)),IF(RIGHT(D62,1)="k",1000*VALUE(LEFT(D62,LEN(D62)-1)),VALUE(SUBSTITUTE(D62,",",""))))))))),"N/A")</f>
        <v/>
      </c>
      <c r="L62">
        <f>IFERROR(IF(TRIM(E62)="-", "N/A", IF(RIGHT(E62,1)=")",IF(RIGHT(E62,2)="T)",-1000000000000*VALUE(MID(E62,2,LEN(E62)-3)),IF(RIGHT(E62,2)="M)",-1000000*VALUE(MID(E62,2,LEN(E62)-3)),IF(RIGHT(E62,2)="B)",-1000000000*VALUE(MID(E62,2,LEN(E62)-3)),IF(RIGHT(E62,2)="k)",-1000*VALUE(MID(E62,2,LEN(E62)-3)),VALUE(SUBSTITUTE(E62,",","")))))),IF(RIGHT(E62,1)="T",1000000000000*VALUE(LEFT(E62,LEN(E62)-1)),IF(RIGHT(E62,1)="M",1000000*VALUE(LEFT(E62,LEN(E62)-1)),IF(RIGHT(E62,1)="B",1000000000*VALUE(LEFT(E62,LEN(E62)-1)),IF(RIGHT(E62,1)="%",0.01*VALUE(LEFT(E62,LEN(E62)-1)),IF(RIGHT(E62,1)="k",1000*VALUE(LEFT(E62,LEN(E62)-1)),VALUE(SUBSTITUTE(E62,",",""))))))))),"N/A")</f>
        <v/>
      </c>
      <c r="M62">
        <f>IFERROR(IF(TRIM(F62)="-", "N/A", IF(RIGHT(F62,1)=")",IF(RIGHT(F62,2)="T)",-1000000000000*VALUE(MID(F62,2,LEN(F62)-3)),IF(RIGHT(F62,2)="M)",-1000000*VALUE(MID(F62,2,LEN(F62)-3)),IF(RIGHT(F62,2)="B)",-1000000000*VALUE(MID(F62,2,LEN(F62)-3)),IF(RIGHT(F62,2)="k)",-1000*VALUE(MID(F62,2,LEN(F62)-3)),VALUE(SUBSTITUTE(F62,",","")))))),IF(RIGHT(F62,1)="T",1000000000000*VALUE(LEFT(F62,LEN(F62)-1)),IF(RIGHT(F62,1)="M",1000000*VALUE(LEFT(F62,LEN(F62)-1)),IF(RIGHT(F62,1)="B",1000000000*VALUE(LEFT(F62,LEN(F62)-1)),IF(RIGHT(F62,1)="%",0.01*VALUE(LEFT(F62,LEN(F62)-1)),IF(RIGHT(F62,1)="k",1000*VALUE(LEFT(F62,LEN(F62)-1)),VALUE(SUBSTITUTE(F62,",",""))))))))),"N/A")</f>
        <v/>
      </c>
      <c r="N62">
        <f>IFERROR(IF(TRIM(G62)="-", "N/A", IF(RIGHT(G62,1)=")",IF(RIGHT(G62,2)="T)",-1000000000000*VALUE(MID(G62,2,LEN(G62)-3)),IF(RIGHT(G62,2)="M)",-1000000*VALUE(MID(G62,2,LEN(G62)-3)),IF(RIGHT(G62,2)="B)",-1000000000*VALUE(MID(G62,2,LEN(G62)-3)),IF(RIGHT(G62,2)="k)",-1000*VALUE(MID(G62,2,LEN(G62)-3)),VALUE(SUBSTITUTE(G62,",","")))))),IF(RIGHT(G62,1)="T",1000000000000*VALUE(LEFT(G62,LEN(G62)-1)),IF(RIGHT(G62,1)="M",1000000*VALUE(LEFT(G62,LEN(G62)-1)),IF(RIGHT(G62,1)="B",1000000000*VALUE(LEFT(G62,LEN(G62)-1)),IF(RIGHT(G62,1)="%",0.01*VALUE(LEFT(G62,LEN(G62)-1)),IF(RIGHT(G62,1)="k",1000*VALUE(LEFT(G62,LEN(G62)-1)),VALUE(SUBSTITUTE(G62,",",""))))))))),"N/A")</f>
        <v/>
      </c>
    </row>
    <row r="63" spans="1:60">
      <c s="1" r="A63" t="n">
        <v>2</v>
      </c>
      <c r="B63" t="s">
        <v>114</v>
      </c>
      <c r="C63" t="s">
        <v>115</v>
      </c>
      <c r="D63" t="s"/>
      <c r="E63" t="s"/>
      <c r="F63" t="n">
        <v>0.08</v>
      </c>
      <c r="I63">
        <f>IF(AND(K63&gt; J63, L63&gt; K63, M63&gt; L63, N63&gt; M63), "pos_trend", IF(AND(K63&lt; J63, L63&lt; K63, M63&lt; L63, N63&lt; M63), "neg_trend", "N/A"))</f>
        <v/>
      </c>
      <c r="J63">
        <f>IFERROR(IF(TRIM(C63)="-", "N/A", IF(RIGHT(C63,1)=")",IF(RIGHT(C63,2)="T)",-1000000000000*VALUE(MID(C63,2,LEN(C63)-3)),IF(RIGHT(C63,2)="M)",-1000000*VALUE(MID(C63,2,LEN(C63)-3)),IF(RIGHT(C63,2)="B)",-1000000000*VALUE(MID(C63,2,LEN(C63)-3)),IF(RIGHT(C63,2)="k)",-1000*VALUE(MID(C63,2,LEN(C63)-3)),VALUE(SUBSTITUTE(C63,",","")))))),IF(RIGHT(C63,1)="T",1000000000000*VALUE(LEFT(C63,LEN(C63)-1)),IF(RIGHT(C63,1)="M",1000000*VALUE(LEFT(C63,LEN(C63)-1)),IF(RIGHT(C63,1)="B",1000000000*VALUE(LEFT(C63,LEN(C63)-1)),IF(RIGHT(C63,1)="%",0.01*VALUE(LEFT(C63,LEN(C63)-1)),IF(RIGHT(C63,1)="k",1000*VALUE(LEFT(C63,LEN(C63)-1)),VALUE(SUBSTITUTE(C63,",",""))))))))),"N/A")</f>
        <v/>
      </c>
      <c r="K63">
        <f>IFERROR(IF(TRIM(D63)="-", "N/A", IF(RIGHT(D63,1)=")",IF(RIGHT(D63,2)="T)",-1000000000000*VALUE(MID(D63,2,LEN(D63)-3)),IF(RIGHT(D63,2)="M)",-1000000*VALUE(MID(D63,2,LEN(D63)-3)),IF(RIGHT(D63,2)="B)",-1000000000*VALUE(MID(D63,2,LEN(D63)-3)),IF(RIGHT(D63,2)="k)",-1000*VALUE(MID(D63,2,LEN(D63)-3)),VALUE(SUBSTITUTE(D63,",","")))))),IF(RIGHT(D63,1)="T",1000000000000*VALUE(LEFT(D63,LEN(D63)-1)),IF(RIGHT(D63,1)="M",1000000*VALUE(LEFT(D63,LEN(D63)-1)),IF(RIGHT(D63,1)="B",1000000000*VALUE(LEFT(D63,LEN(D63)-1)),IF(RIGHT(D63,1)="%",0.01*VALUE(LEFT(D63,LEN(D63)-1)),IF(RIGHT(D63,1)="k",1000*VALUE(LEFT(D63,LEN(D63)-1)),VALUE(SUBSTITUTE(D63,",",""))))))))),"N/A")</f>
        <v/>
      </c>
      <c r="L63">
        <f>IFERROR(IF(TRIM(E63)="-", "N/A", IF(RIGHT(E63,1)=")",IF(RIGHT(E63,2)="T)",-1000000000000*VALUE(MID(E63,2,LEN(E63)-3)),IF(RIGHT(E63,2)="M)",-1000000*VALUE(MID(E63,2,LEN(E63)-3)),IF(RIGHT(E63,2)="B)",-1000000000*VALUE(MID(E63,2,LEN(E63)-3)),IF(RIGHT(E63,2)="k)",-1000*VALUE(MID(E63,2,LEN(E63)-3)),VALUE(SUBSTITUTE(E63,",","")))))),IF(RIGHT(E63,1)="T",1000000000000*VALUE(LEFT(E63,LEN(E63)-1)),IF(RIGHT(E63,1)="M",1000000*VALUE(LEFT(E63,LEN(E63)-1)),IF(RIGHT(E63,1)="B",1000000000*VALUE(LEFT(E63,LEN(E63)-1)),IF(RIGHT(E63,1)="%",0.01*VALUE(LEFT(E63,LEN(E63)-1)),IF(RIGHT(E63,1)="k",1000*VALUE(LEFT(E63,LEN(E63)-1)),VALUE(SUBSTITUTE(E63,",",""))))))))),"N/A")</f>
        <v/>
      </c>
      <c r="M63">
        <f>IFERROR(IF(TRIM(F63)="-", "N/A", IF(RIGHT(F63,1)=")",IF(RIGHT(F63,2)="T)",-1000000000000*VALUE(MID(F63,2,LEN(F63)-3)),IF(RIGHT(F63,2)="M)",-1000000*VALUE(MID(F63,2,LEN(F63)-3)),IF(RIGHT(F63,2)="B)",-1000000000*VALUE(MID(F63,2,LEN(F63)-3)),IF(RIGHT(F63,2)="k)",-1000*VALUE(MID(F63,2,LEN(F63)-3)),VALUE(SUBSTITUTE(F63,",","")))))),IF(RIGHT(F63,1)="T",1000000000000*VALUE(LEFT(F63,LEN(F63)-1)),IF(RIGHT(F63,1)="M",1000000*VALUE(LEFT(F63,LEN(F63)-1)),IF(RIGHT(F63,1)="B",1000000000*VALUE(LEFT(F63,LEN(F63)-1)),IF(RIGHT(F63,1)="%",0.01*VALUE(LEFT(F63,LEN(F63)-1)),IF(RIGHT(F63,1)="k",1000*VALUE(LEFT(F63,LEN(F63)-1)),VALUE(SUBSTITUTE(F63,",",""))))))))),"N/A")</f>
        <v/>
      </c>
      <c r="N63">
        <f>IFERROR(IF(TRIM(G63)="-", "N/A", IF(RIGHT(G63,1)=")",IF(RIGHT(G63,2)="T)",-1000000000000*VALUE(MID(G63,2,LEN(G63)-3)),IF(RIGHT(G63,2)="M)",-1000000*VALUE(MID(G63,2,LEN(G63)-3)),IF(RIGHT(G63,2)="B)",-1000000000*VALUE(MID(G63,2,LEN(G63)-3)),IF(RIGHT(G63,2)="k)",-1000*VALUE(MID(G63,2,LEN(G63)-3)),VALUE(SUBSTITUTE(G63,",","")))))),IF(RIGHT(G63,1)="T",1000000000000*VALUE(LEFT(G63,LEN(G63)-1)),IF(RIGHT(G63,1)="M",1000000*VALUE(LEFT(G63,LEN(G63)-1)),IF(RIGHT(G63,1)="B",1000000000*VALUE(LEFT(G63,LEN(G63)-1)),IF(RIGHT(G63,1)="%",0.01*VALUE(LEFT(G63,LEN(G63)-1)),IF(RIGHT(G63,1)="k",1000*VALUE(LEFT(G63,LEN(G63)-1)),VALUE(SUBSTITUTE(G63,",",""))))))))),"N/A")</f>
        <v/>
      </c>
    </row>
    <row r="64" spans="1:60">
      <c s="1" r="A64" t="n">
        <v>3</v>
      </c>
      <c r="B64" t="s">
        <v>116</v>
      </c>
      <c r="C64" t="s">
        <v>117</v>
      </c>
      <c r="D64" t="s"/>
      <c r="E64" t="s"/>
      <c r="F64" t="n">
        <v>0.12</v>
      </c>
      <c r="I64">
        <f>IF(AND(K64&gt; J64, L64&gt; K64, M64&gt; L64, N64&gt; M64), "pos_trend", IF(AND(K64&lt; J64, L64&lt; K64, M64&lt; L64, N64&lt; M64), "neg_trend", "N/A"))</f>
        <v/>
      </c>
      <c r="J64">
        <f>IFERROR(IF(TRIM(C64)="-", "N/A", IF(RIGHT(C64,1)=")",IF(RIGHT(C64,2)="T)",-1000000000000*VALUE(MID(C64,2,LEN(C64)-3)),IF(RIGHT(C64,2)="M)",-1000000*VALUE(MID(C64,2,LEN(C64)-3)),IF(RIGHT(C64,2)="B)",-1000000000*VALUE(MID(C64,2,LEN(C64)-3)),IF(RIGHT(C64,2)="k)",-1000*VALUE(MID(C64,2,LEN(C64)-3)),VALUE(SUBSTITUTE(C64,",","")))))),IF(RIGHT(C64,1)="T",1000000000000*VALUE(LEFT(C64,LEN(C64)-1)),IF(RIGHT(C64,1)="M",1000000*VALUE(LEFT(C64,LEN(C64)-1)),IF(RIGHT(C64,1)="B",1000000000*VALUE(LEFT(C64,LEN(C64)-1)),IF(RIGHT(C64,1)="%",0.01*VALUE(LEFT(C64,LEN(C64)-1)),IF(RIGHT(C64,1)="k",1000*VALUE(LEFT(C64,LEN(C64)-1)),VALUE(SUBSTITUTE(C64,",",""))))))))),"N/A")</f>
        <v/>
      </c>
      <c r="K64">
        <f>IFERROR(IF(TRIM(D64)="-", "N/A", IF(RIGHT(D64,1)=")",IF(RIGHT(D64,2)="T)",-1000000000000*VALUE(MID(D64,2,LEN(D64)-3)),IF(RIGHT(D64,2)="M)",-1000000*VALUE(MID(D64,2,LEN(D64)-3)),IF(RIGHT(D64,2)="B)",-1000000000*VALUE(MID(D64,2,LEN(D64)-3)),IF(RIGHT(D64,2)="k)",-1000*VALUE(MID(D64,2,LEN(D64)-3)),VALUE(SUBSTITUTE(D64,",","")))))),IF(RIGHT(D64,1)="T",1000000000000*VALUE(LEFT(D64,LEN(D64)-1)),IF(RIGHT(D64,1)="M",1000000*VALUE(LEFT(D64,LEN(D64)-1)),IF(RIGHT(D64,1)="B",1000000000*VALUE(LEFT(D64,LEN(D64)-1)),IF(RIGHT(D64,1)="%",0.01*VALUE(LEFT(D64,LEN(D64)-1)),IF(RIGHT(D64,1)="k",1000*VALUE(LEFT(D64,LEN(D64)-1)),VALUE(SUBSTITUTE(D64,",",""))))))))),"N/A")</f>
        <v/>
      </c>
      <c r="L64">
        <f>IFERROR(IF(TRIM(E64)="-", "N/A", IF(RIGHT(E64,1)=")",IF(RIGHT(E64,2)="T)",-1000000000000*VALUE(MID(E64,2,LEN(E64)-3)),IF(RIGHT(E64,2)="M)",-1000000*VALUE(MID(E64,2,LEN(E64)-3)),IF(RIGHT(E64,2)="B)",-1000000000*VALUE(MID(E64,2,LEN(E64)-3)),IF(RIGHT(E64,2)="k)",-1000*VALUE(MID(E64,2,LEN(E64)-3)),VALUE(SUBSTITUTE(E64,",","")))))),IF(RIGHT(E64,1)="T",1000000000000*VALUE(LEFT(E64,LEN(E64)-1)),IF(RIGHT(E64,1)="M",1000000*VALUE(LEFT(E64,LEN(E64)-1)),IF(RIGHT(E64,1)="B",1000000000*VALUE(LEFT(E64,LEN(E64)-1)),IF(RIGHT(E64,1)="%",0.01*VALUE(LEFT(E64,LEN(E64)-1)),IF(RIGHT(E64,1)="k",1000*VALUE(LEFT(E64,LEN(E64)-1)),VALUE(SUBSTITUTE(E64,",",""))))))))),"N/A")</f>
        <v/>
      </c>
      <c r="M64">
        <f>IFERROR(IF(TRIM(F64)="-", "N/A", IF(RIGHT(F64,1)=")",IF(RIGHT(F64,2)="T)",-1000000000000*VALUE(MID(F64,2,LEN(F64)-3)),IF(RIGHT(F64,2)="M)",-1000000*VALUE(MID(F64,2,LEN(F64)-3)),IF(RIGHT(F64,2)="B)",-1000000000*VALUE(MID(F64,2,LEN(F64)-3)),IF(RIGHT(F64,2)="k)",-1000*VALUE(MID(F64,2,LEN(F64)-3)),VALUE(SUBSTITUTE(F64,",","")))))),IF(RIGHT(F64,1)="T",1000000000000*VALUE(LEFT(F64,LEN(F64)-1)),IF(RIGHT(F64,1)="M",1000000*VALUE(LEFT(F64,LEN(F64)-1)),IF(RIGHT(F64,1)="B",1000000000*VALUE(LEFT(F64,LEN(F64)-1)),IF(RIGHT(F64,1)="%",0.01*VALUE(LEFT(F64,LEN(F64)-1)),IF(RIGHT(F64,1)="k",1000*VALUE(LEFT(F64,LEN(F64)-1)),VALUE(SUBSTITUTE(F64,",",""))))))))),"N/A")</f>
        <v/>
      </c>
      <c r="N64">
        <f>IFERROR(IF(TRIM(G64)="-", "N/A", IF(RIGHT(G64,1)=")",IF(RIGHT(G64,2)="T)",-1000000000000*VALUE(MID(G64,2,LEN(G64)-3)),IF(RIGHT(G64,2)="M)",-1000000*VALUE(MID(G64,2,LEN(G64)-3)),IF(RIGHT(G64,2)="B)",-1000000000*VALUE(MID(G64,2,LEN(G64)-3)),IF(RIGHT(G64,2)="k)",-1000*VALUE(MID(G64,2,LEN(G64)-3)),VALUE(SUBSTITUTE(G64,",","")))))),IF(RIGHT(G64,1)="T",1000000000000*VALUE(LEFT(G64,LEN(G64)-1)),IF(RIGHT(G64,1)="M",1000000*VALUE(LEFT(G64,LEN(G64)-1)),IF(RIGHT(G64,1)="B",1000000000*VALUE(LEFT(G64,LEN(G64)-1)),IF(RIGHT(G64,1)="%",0.01*VALUE(LEFT(G64,LEN(G64)-1)),IF(RIGHT(G64,1)="k",1000*VALUE(LEFT(G64,LEN(G64)-1)),VALUE(SUBSTITUTE(G64,",",""))))))))),"N/A")</f>
        <v/>
      </c>
    </row>
    <row r="65" spans="1:60">
      <c s="1" r="A65" t="n">
        <v>4</v>
      </c>
      <c r="B65" t="s">
        <v>118</v>
      </c>
      <c r="C65" t="s">
        <v>119</v>
      </c>
      <c r="D65" t="s"/>
      <c r="E65" t="s"/>
      <c r="F65" t="n">
        <v>0.1</v>
      </c>
      <c r="I65">
        <f>IF(AND(K65&gt; J65, L65&gt; K65, M65&gt; L65, N65&gt; M65), "pos_trend", IF(AND(K65&lt; J65, L65&lt; K65, M65&lt; L65, N65&lt; M65), "neg_trend", "N/A"))</f>
        <v/>
      </c>
      <c r="J65">
        <f>IFERROR(IF(TRIM(C65)="-", "N/A", IF(RIGHT(C65,1)=")",IF(RIGHT(C65,2)="T)",-1000000000000*VALUE(MID(C65,2,LEN(C65)-3)),IF(RIGHT(C65,2)="M)",-1000000*VALUE(MID(C65,2,LEN(C65)-3)),IF(RIGHT(C65,2)="B)",-1000000000*VALUE(MID(C65,2,LEN(C65)-3)),IF(RIGHT(C65,2)="k)",-1000*VALUE(MID(C65,2,LEN(C65)-3)),VALUE(SUBSTITUTE(C65,",","")))))),IF(RIGHT(C65,1)="T",1000000000000*VALUE(LEFT(C65,LEN(C65)-1)),IF(RIGHT(C65,1)="M",1000000*VALUE(LEFT(C65,LEN(C65)-1)),IF(RIGHT(C65,1)="B",1000000000*VALUE(LEFT(C65,LEN(C65)-1)),IF(RIGHT(C65,1)="%",0.01*VALUE(LEFT(C65,LEN(C65)-1)),IF(RIGHT(C65,1)="k",1000*VALUE(LEFT(C65,LEN(C65)-1)),VALUE(SUBSTITUTE(C65,",",""))))))))),"N/A")</f>
        <v/>
      </c>
      <c r="K65">
        <f>IFERROR(IF(TRIM(D65)="-", "N/A", IF(RIGHT(D65,1)=")",IF(RIGHT(D65,2)="T)",-1000000000000*VALUE(MID(D65,2,LEN(D65)-3)),IF(RIGHT(D65,2)="M)",-1000000*VALUE(MID(D65,2,LEN(D65)-3)),IF(RIGHT(D65,2)="B)",-1000000000*VALUE(MID(D65,2,LEN(D65)-3)),IF(RIGHT(D65,2)="k)",-1000*VALUE(MID(D65,2,LEN(D65)-3)),VALUE(SUBSTITUTE(D65,",","")))))),IF(RIGHT(D65,1)="T",1000000000000*VALUE(LEFT(D65,LEN(D65)-1)),IF(RIGHT(D65,1)="M",1000000*VALUE(LEFT(D65,LEN(D65)-1)),IF(RIGHT(D65,1)="B",1000000000*VALUE(LEFT(D65,LEN(D65)-1)),IF(RIGHT(D65,1)="%",0.01*VALUE(LEFT(D65,LEN(D65)-1)),IF(RIGHT(D65,1)="k",1000*VALUE(LEFT(D65,LEN(D65)-1)),VALUE(SUBSTITUTE(D65,",",""))))))))),"N/A")</f>
        <v/>
      </c>
      <c r="L65">
        <f>IFERROR(IF(TRIM(E65)="-", "N/A", IF(RIGHT(E65,1)=")",IF(RIGHT(E65,2)="T)",-1000000000000*VALUE(MID(E65,2,LEN(E65)-3)),IF(RIGHT(E65,2)="M)",-1000000*VALUE(MID(E65,2,LEN(E65)-3)),IF(RIGHT(E65,2)="B)",-1000000000*VALUE(MID(E65,2,LEN(E65)-3)),IF(RIGHT(E65,2)="k)",-1000*VALUE(MID(E65,2,LEN(E65)-3)),VALUE(SUBSTITUTE(E65,",","")))))),IF(RIGHT(E65,1)="T",1000000000000*VALUE(LEFT(E65,LEN(E65)-1)),IF(RIGHT(E65,1)="M",1000000*VALUE(LEFT(E65,LEN(E65)-1)),IF(RIGHT(E65,1)="B",1000000000*VALUE(LEFT(E65,LEN(E65)-1)),IF(RIGHT(E65,1)="%",0.01*VALUE(LEFT(E65,LEN(E65)-1)),IF(RIGHT(E65,1)="k",1000*VALUE(LEFT(E65,LEN(E65)-1)),VALUE(SUBSTITUTE(E65,",",""))))))))),"N/A")</f>
        <v/>
      </c>
      <c r="M65">
        <f>IFERROR(IF(TRIM(F65)="-", "N/A", IF(RIGHT(F65,1)=")",IF(RIGHT(F65,2)="T)",-1000000000000*VALUE(MID(F65,2,LEN(F65)-3)),IF(RIGHT(F65,2)="M)",-1000000*VALUE(MID(F65,2,LEN(F65)-3)),IF(RIGHT(F65,2)="B)",-1000000000*VALUE(MID(F65,2,LEN(F65)-3)),IF(RIGHT(F65,2)="k)",-1000*VALUE(MID(F65,2,LEN(F65)-3)),VALUE(SUBSTITUTE(F65,",","")))))),IF(RIGHT(F65,1)="T",1000000000000*VALUE(LEFT(F65,LEN(F65)-1)),IF(RIGHT(F65,1)="M",1000000*VALUE(LEFT(F65,LEN(F65)-1)),IF(RIGHT(F65,1)="B",1000000000*VALUE(LEFT(F65,LEN(F65)-1)),IF(RIGHT(F65,1)="%",0.01*VALUE(LEFT(F65,LEN(F65)-1)),IF(RIGHT(F65,1)="k",1000*VALUE(LEFT(F65,LEN(F65)-1)),VALUE(SUBSTITUTE(F65,",",""))))))))),"N/A")</f>
        <v/>
      </c>
      <c r="N65">
        <f>IFERROR(IF(TRIM(G65)="-", "N/A", IF(RIGHT(G65,1)=")",IF(RIGHT(G65,2)="T)",-1000000000000*VALUE(MID(G65,2,LEN(G65)-3)),IF(RIGHT(G65,2)="M)",-1000000*VALUE(MID(G65,2,LEN(G65)-3)),IF(RIGHT(G65,2)="B)",-1000000000*VALUE(MID(G65,2,LEN(G65)-3)),IF(RIGHT(G65,2)="k)",-1000*VALUE(MID(G65,2,LEN(G65)-3)),VALUE(SUBSTITUTE(G65,",","")))))),IF(RIGHT(G65,1)="T",1000000000000*VALUE(LEFT(G65,LEN(G65)-1)),IF(RIGHT(G65,1)="M",1000000*VALUE(LEFT(G65,LEN(G65)-1)),IF(RIGHT(G65,1)="B",1000000000*VALUE(LEFT(G65,LEN(G65)-1)),IF(RIGHT(G65,1)="%",0.01*VALUE(LEFT(G65,LEN(G65)-1)),IF(RIGHT(G65,1)="k",1000*VALUE(LEFT(G65,LEN(G65)-1)),VALUE(SUBSTITUTE(G65,",",""))))))))),"N/A")</f>
        <v/>
      </c>
    </row>
    <row r="66" spans="1:60">
      <c s="1" r="A66" t="n">
        <v>5</v>
      </c>
      <c r="B66" t="s">
        <v>120</v>
      </c>
      <c r="C66" t="s">
        <v>121</v>
      </c>
      <c r="D66" t="s"/>
      <c r="E66" t="s"/>
      <c r="F66" t="s"/>
      <c r="I66">
        <f>IF(AND(K66&gt; J66, L66&gt; K66, M66&gt; L66, N66&gt; M66), "pos_trend", IF(AND(K66&lt; J66, L66&lt; K66, M66&lt; L66, N66&lt; M66), "neg_trend", "N/A"))</f>
        <v/>
      </c>
      <c r="J66">
        <f>IFERROR(IF(TRIM(C66)="-", "N/A", IF(RIGHT(C66,1)=")",IF(RIGHT(C66,2)="T)",-1000000000000*VALUE(MID(C66,2,LEN(C66)-3)),IF(RIGHT(C66,2)="M)",-1000000*VALUE(MID(C66,2,LEN(C66)-3)),IF(RIGHT(C66,2)="B)",-1000000000*VALUE(MID(C66,2,LEN(C66)-3)),IF(RIGHT(C66,2)="k)",-1000*VALUE(MID(C66,2,LEN(C66)-3)),VALUE(SUBSTITUTE(C66,",","")))))),IF(RIGHT(C66,1)="T",1000000000000*VALUE(LEFT(C66,LEN(C66)-1)),IF(RIGHT(C66,1)="M",1000000*VALUE(LEFT(C66,LEN(C66)-1)),IF(RIGHT(C66,1)="B",1000000000*VALUE(LEFT(C66,LEN(C66)-1)),IF(RIGHT(C66,1)="%",0.01*VALUE(LEFT(C66,LEN(C66)-1)),IF(RIGHT(C66,1)="k",1000*VALUE(LEFT(C66,LEN(C66)-1)),VALUE(SUBSTITUTE(C66,",",""))))))))),"N/A")</f>
        <v/>
      </c>
      <c r="K66">
        <f>IFERROR(IF(TRIM(D66)="-", "N/A", IF(RIGHT(D66,1)=")",IF(RIGHT(D66,2)="T)",-1000000000000*VALUE(MID(D66,2,LEN(D66)-3)),IF(RIGHT(D66,2)="M)",-1000000*VALUE(MID(D66,2,LEN(D66)-3)),IF(RIGHT(D66,2)="B)",-1000000000*VALUE(MID(D66,2,LEN(D66)-3)),IF(RIGHT(D66,2)="k)",-1000*VALUE(MID(D66,2,LEN(D66)-3)),VALUE(SUBSTITUTE(D66,",","")))))),IF(RIGHT(D66,1)="T",1000000000000*VALUE(LEFT(D66,LEN(D66)-1)),IF(RIGHT(D66,1)="M",1000000*VALUE(LEFT(D66,LEN(D66)-1)),IF(RIGHT(D66,1)="B",1000000000*VALUE(LEFT(D66,LEN(D66)-1)),IF(RIGHT(D66,1)="%",0.01*VALUE(LEFT(D66,LEN(D66)-1)),IF(RIGHT(D66,1)="k",1000*VALUE(LEFT(D66,LEN(D66)-1)),VALUE(SUBSTITUTE(D66,",",""))))))))),"N/A")</f>
        <v/>
      </c>
      <c r="L66">
        <f>IFERROR(IF(TRIM(E66)="-", "N/A", IF(RIGHT(E66,1)=")",IF(RIGHT(E66,2)="T)",-1000000000000*VALUE(MID(E66,2,LEN(E66)-3)),IF(RIGHT(E66,2)="M)",-1000000*VALUE(MID(E66,2,LEN(E66)-3)),IF(RIGHT(E66,2)="B)",-1000000000*VALUE(MID(E66,2,LEN(E66)-3)),IF(RIGHT(E66,2)="k)",-1000*VALUE(MID(E66,2,LEN(E66)-3)),VALUE(SUBSTITUTE(E66,",","")))))),IF(RIGHT(E66,1)="T",1000000000000*VALUE(LEFT(E66,LEN(E66)-1)),IF(RIGHT(E66,1)="M",1000000*VALUE(LEFT(E66,LEN(E66)-1)),IF(RIGHT(E66,1)="B",1000000000*VALUE(LEFT(E66,LEN(E66)-1)),IF(RIGHT(E66,1)="%",0.01*VALUE(LEFT(E66,LEN(E66)-1)),IF(RIGHT(E66,1)="k",1000*VALUE(LEFT(E66,LEN(E66)-1)),VALUE(SUBSTITUTE(E66,",",""))))))))),"N/A")</f>
        <v/>
      </c>
      <c r="M66">
        <f>IFERROR(IF(TRIM(F66)="-", "N/A", IF(RIGHT(F66,1)=")",IF(RIGHT(F66,2)="T)",-1000000000000*VALUE(MID(F66,2,LEN(F66)-3)),IF(RIGHT(F66,2)="M)",-1000000*VALUE(MID(F66,2,LEN(F66)-3)),IF(RIGHT(F66,2)="B)",-1000000000*VALUE(MID(F66,2,LEN(F66)-3)),IF(RIGHT(F66,2)="k)",-1000*VALUE(MID(F66,2,LEN(F66)-3)),VALUE(SUBSTITUTE(F66,",","")))))),IF(RIGHT(F66,1)="T",1000000000000*VALUE(LEFT(F66,LEN(F66)-1)),IF(RIGHT(F66,1)="M",1000000*VALUE(LEFT(F66,LEN(F66)-1)),IF(RIGHT(F66,1)="B",1000000000*VALUE(LEFT(F66,LEN(F66)-1)),IF(RIGHT(F66,1)="%",0.01*VALUE(LEFT(F66,LEN(F66)-1)),IF(RIGHT(F66,1)="k",1000*VALUE(LEFT(F66,LEN(F66)-1)),VALUE(SUBSTITUTE(F66,",",""))))))))),"N/A")</f>
        <v/>
      </c>
      <c r="N66">
        <f>IFERROR(IF(TRIM(G66)="-", "N/A", IF(RIGHT(G66,1)=")",IF(RIGHT(G66,2)="T)",-1000000000000*VALUE(MID(G66,2,LEN(G66)-3)),IF(RIGHT(G66,2)="M)",-1000000*VALUE(MID(G66,2,LEN(G66)-3)),IF(RIGHT(G66,2)="B)",-1000000000*VALUE(MID(G66,2,LEN(G66)-3)),IF(RIGHT(G66,2)="k)",-1000*VALUE(MID(G66,2,LEN(G66)-3)),VALUE(SUBSTITUTE(G66,",","")))))),IF(RIGHT(G66,1)="T",1000000000000*VALUE(LEFT(G66,LEN(G66)-1)),IF(RIGHT(G66,1)="M",1000000*VALUE(LEFT(G66,LEN(G66)-1)),IF(RIGHT(G66,1)="B",1000000000*VALUE(LEFT(G66,LEN(G66)-1)),IF(RIGHT(G66,1)="%",0.01*VALUE(LEFT(G66,LEN(G66)-1)),IF(RIGHT(G66,1)="k",1000*VALUE(LEFT(G66,LEN(G66)-1)),VALUE(SUBSTITUTE(G66,",",""))))))))),"N/A")</f>
        <v/>
      </c>
    </row>
    <row r="67" spans="1:60">
      <c r="D67" t="s">
        <v>122</v>
      </c>
      <c r="E67">
        <f>C1</f>
        <v/>
      </c>
      <c r="I67">
        <f>IF(AND(K67&gt; J67, L67&gt; K67, M67&gt; L67, N67&gt; M67), "pos_trend", IF(AND(K67&lt; J67, L67&lt; K67, M67&lt; L67, N67&lt; M67), "neg_trend", "N/A"))</f>
        <v/>
      </c>
      <c r="J67">
        <f>IFERROR(IF(TRIM(C67)="-", "N/A", IF(RIGHT(C67,1)=")",IF(RIGHT(C67,2)="T)",-1000000000000*VALUE(MID(C67,2,LEN(C67)-3)),IF(RIGHT(C67,2)="M)",-1000000*VALUE(MID(C67,2,LEN(C67)-3)),IF(RIGHT(C67,2)="B)",-1000000000*VALUE(MID(C67,2,LEN(C67)-3)),IF(RIGHT(C67,2)="k)",-1000*VALUE(MID(C67,2,LEN(C67)-3)),VALUE(SUBSTITUTE(C67,",","")))))),IF(RIGHT(C67,1)="T",1000000000000*VALUE(LEFT(C67,LEN(C67)-1)),IF(RIGHT(C67,1)="M",1000000*VALUE(LEFT(C67,LEN(C67)-1)),IF(RIGHT(C67,1)="B",1000000000*VALUE(LEFT(C67,LEN(C67)-1)),IF(RIGHT(C67,1)="%",0.01*VALUE(LEFT(C67,LEN(C67)-1)),IF(RIGHT(C67,1)="k",1000*VALUE(LEFT(C67,LEN(C67)-1)),VALUE(SUBSTITUTE(C67,",",""))))))))),"N/A")</f>
        <v/>
      </c>
      <c r="K67">
        <f>IFERROR(IF(TRIM(D67)="-", "N/A", IF(RIGHT(D67,1)=")",IF(RIGHT(D67,2)="T)",-1000000000000*VALUE(MID(D67,2,LEN(D67)-3)),IF(RIGHT(D67,2)="M)",-1000000*VALUE(MID(D67,2,LEN(D67)-3)),IF(RIGHT(D67,2)="B)",-1000000000*VALUE(MID(D67,2,LEN(D67)-3)),IF(RIGHT(D67,2)="k)",-1000*VALUE(MID(D67,2,LEN(D67)-3)),VALUE(SUBSTITUTE(D67,",","")))))),IF(RIGHT(D67,1)="T",1000000000000*VALUE(LEFT(D67,LEN(D67)-1)),IF(RIGHT(D67,1)="M",1000000*VALUE(LEFT(D67,LEN(D67)-1)),IF(RIGHT(D67,1)="B",1000000000*VALUE(LEFT(D67,LEN(D67)-1)),IF(RIGHT(D67,1)="%",0.01*VALUE(LEFT(D67,LEN(D67)-1)),IF(RIGHT(D67,1)="k",1000*VALUE(LEFT(D67,LEN(D67)-1)),VALUE(SUBSTITUTE(D67,",",""))))))))),"N/A")</f>
        <v/>
      </c>
      <c r="L67">
        <f>IFERROR(IF(TRIM(E67)="-", "N/A", IF(RIGHT(E67,1)=")",IF(RIGHT(E67,2)="T)",-1000000000000*VALUE(MID(E67,2,LEN(E67)-3)),IF(RIGHT(E67,2)="M)",-1000000*VALUE(MID(E67,2,LEN(E67)-3)),IF(RIGHT(E67,2)="B)",-1000000000*VALUE(MID(E67,2,LEN(E67)-3)),IF(RIGHT(E67,2)="k)",-1000*VALUE(MID(E67,2,LEN(E67)-3)),VALUE(SUBSTITUTE(E67,",","")))))),IF(RIGHT(E67,1)="T",1000000000000*VALUE(LEFT(E67,LEN(E67)-1)),IF(RIGHT(E67,1)="M",1000000*VALUE(LEFT(E67,LEN(E67)-1)),IF(RIGHT(E67,1)="B",1000000000*VALUE(LEFT(E67,LEN(E67)-1)),IF(RIGHT(E67,1)="%",0.01*VALUE(LEFT(E67,LEN(E67)-1)),IF(RIGHT(E67,1)="k",1000*VALUE(LEFT(E67,LEN(E67)-1)),VALUE(SUBSTITUTE(E67,",",""))))))))),"N/A")</f>
        <v/>
      </c>
      <c r="M67">
        <f>IFERROR(IF(TRIM(F67)="-", "N/A", IF(RIGHT(F67,1)=")",IF(RIGHT(F67,2)="T)",-1000000000000*VALUE(MID(F67,2,LEN(F67)-3)),IF(RIGHT(F67,2)="M)",-1000000*VALUE(MID(F67,2,LEN(F67)-3)),IF(RIGHT(F67,2)="B)",-1000000000*VALUE(MID(F67,2,LEN(F67)-3)),IF(RIGHT(F67,2)="k)",-1000*VALUE(MID(F67,2,LEN(F67)-3)),VALUE(SUBSTITUTE(F67,",","")))))),IF(RIGHT(F67,1)="T",1000000000000*VALUE(LEFT(F67,LEN(F67)-1)),IF(RIGHT(F67,1)="M",1000000*VALUE(LEFT(F67,LEN(F67)-1)),IF(RIGHT(F67,1)="B",1000000000*VALUE(LEFT(F67,LEN(F67)-1)),IF(RIGHT(F67,1)="%",0.01*VALUE(LEFT(F67,LEN(F67)-1)),IF(RIGHT(F67,1)="k",1000*VALUE(LEFT(F67,LEN(F67)-1)),VALUE(SUBSTITUTE(F67,",",""))))))))),"N/A")</f>
        <v/>
      </c>
      <c r="N67">
        <f>IFERROR(IF(TRIM(G67)="-", "N/A", IF(RIGHT(G67,1)=")",IF(RIGHT(G67,2)="T)",-1000000000000*VALUE(MID(G67,2,LEN(G67)-3)),IF(RIGHT(G67,2)="M)",-1000000*VALUE(MID(G67,2,LEN(G67)-3)),IF(RIGHT(G67,2)="B)",-1000000000*VALUE(MID(G67,2,LEN(G67)-3)),IF(RIGHT(G67,2)="k)",-1000*VALUE(MID(G67,2,LEN(G67)-3)),VALUE(SUBSTITUTE(G67,",","")))))),IF(RIGHT(G67,1)="T",1000000000000*VALUE(LEFT(G67,LEN(G67)-1)),IF(RIGHT(G67,1)="M",1000000*VALUE(LEFT(G67,LEN(G67)-1)),IF(RIGHT(G67,1)="B",1000000000*VALUE(LEFT(G67,LEN(G67)-1)),IF(RIGHT(G67,1)="%",0.01*VALUE(LEFT(G67,LEN(G67)-1)),IF(RIGHT(G67,1)="k",1000*VALUE(LEFT(G67,LEN(G67)-1)),VALUE(SUBSTITUTE(G67,",",""))))))))),"N/A")</f>
        <v/>
      </c>
    </row>
    <row r="68" spans="1:60">
      <c s="1" r="A68" t="n">
        <v>0</v>
      </c>
      <c r="B68" t="s">
        <v>123</v>
      </c>
      <c r="C68" t="s">
        <v>21</v>
      </c>
      <c r="D68">
        <f>IFERROR(AVERAGE(VALUE(INDIRECT("J"&amp;(MATCH(B68,B69:B500,0)+68))),VALUE(INDIRECT("J"&amp;(MATCH(B68,B69:B500,0)+79))),VALUE(INDIRECT("J"&amp;(MATCH(B68,B69:B500,0)+90))),VALUE(INDIRECT("J"&amp;(MATCH(B68,B69:B500,0)+101)))),"")</f>
        <v/>
      </c>
      <c r="E68">
        <f>IFERROR(IF(AND(C68&lt;&gt;"",D68&lt;&gt;0),IF(VALUE(J68)&gt;VALUE(K68),"above average","below average"),"no data"),"no data")</f>
        <v/>
      </c>
      <c r="I68">
        <f>IF(AND(K68&gt; J68, L68&gt; K68, M68&gt; L68, N68&gt; M68), "pos_trend", IF(AND(K68&lt; J68, L68&lt; K68, M68&lt; L68, N68&lt; M68), "neg_trend", "N/A"))</f>
        <v/>
      </c>
      <c r="J68">
        <f>IFERROR(IF(TRIM(C68)="-", "N/A", IF(RIGHT(C68,1)=")",IF(RIGHT(C68,2)="T)",-1000000000000*VALUE(MID(C68,2,LEN(C68)-3)),IF(RIGHT(C68,2)="M)",-1000000*VALUE(MID(C68,2,LEN(C68)-3)),IF(RIGHT(C68,2)="B)",-1000000000*VALUE(MID(C68,2,LEN(C68)-3)),IF(RIGHT(C68,2)="k)",-1000*VALUE(MID(C68,2,LEN(C68)-3)),VALUE(SUBSTITUTE(C68,",","")))))),IF(RIGHT(C68,1)="T",1000000000000*VALUE(LEFT(C68,LEN(C68)-1)),IF(RIGHT(C68,1)="M",1000000*VALUE(LEFT(C68,LEN(C68)-1)),IF(RIGHT(C68,1)="B",1000000000*VALUE(LEFT(C68,LEN(C68)-1)),IF(RIGHT(C68,1)="%",0.01*VALUE(LEFT(C68,LEN(C68)-1)),IF(RIGHT(C68,1)="k",1000*VALUE(LEFT(C68,LEN(C68)-1)),VALUE(SUBSTITUTE(C68,",",""))))))))),"N/A")</f>
        <v/>
      </c>
      <c r="K68">
        <f>IFERROR(IF(TRIM(D68)="-", "N/A", IF(RIGHT(D68,1)=")",IF(RIGHT(D68,2)="T)",-1000000000000*VALUE(MID(D68,2,LEN(D68)-3)),IF(RIGHT(D68,2)="M)",-1000000*VALUE(MID(D68,2,LEN(D68)-3)),IF(RIGHT(D68,2)="B)",-1000000000*VALUE(MID(D68,2,LEN(D68)-3)),IF(RIGHT(D68,2)="k)",-1000*VALUE(MID(D68,2,LEN(D68)-3)),VALUE(SUBSTITUTE(D68,",","")))))),IF(RIGHT(D68,1)="T",1000000000000*VALUE(LEFT(D68,LEN(D68)-1)),IF(RIGHT(D68,1)="M",1000000*VALUE(LEFT(D68,LEN(D68)-1)),IF(RIGHT(D68,1)="B",1000000000*VALUE(LEFT(D68,LEN(D68)-1)),IF(RIGHT(D68,1)="%",0.01*VALUE(LEFT(D68,LEN(D68)-1)),IF(RIGHT(D68,1)="k",1000*VALUE(LEFT(D68,LEN(D68)-1)),VALUE(SUBSTITUTE(D68,",",""))))))))),"N/A")</f>
        <v/>
      </c>
      <c r="L68">
        <f>IFERROR(IF(TRIM(E68)="-", "N/A", IF(RIGHT(E68,1)=")",IF(RIGHT(E68,2)="T)",-1000000000000*VALUE(MID(E68,2,LEN(E68)-3)),IF(RIGHT(E68,2)="M)",-1000000*VALUE(MID(E68,2,LEN(E68)-3)),IF(RIGHT(E68,2)="B)",-1000000000*VALUE(MID(E68,2,LEN(E68)-3)),IF(RIGHT(E68,2)="k)",-1000*VALUE(MID(E68,2,LEN(E68)-3)),VALUE(SUBSTITUTE(E68,",","")))))),IF(RIGHT(E68,1)="T",1000000000000*VALUE(LEFT(E68,LEN(E68)-1)),IF(RIGHT(E68,1)="M",1000000*VALUE(LEFT(E68,LEN(E68)-1)),IF(RIGHT(E68,1)="B",1000000000*VALUE(LEFT(E68,LEN(E68)-1)),IF(RIGHT(E68,1)="%",0.01*VALUE(LEFT(E68,LEN(E68)-1)),IF(RIGHT(E68,1)="k",1000*VALUE(LEFT(E68,LEN(E68)-1)),VALUE(SUBSTITUTE(E68,",",""))))))))),"N/A")</f>
        <v/>
      </c>
      <c r="M68">
        <f>IFERROR(IF(TRIM(F68)="-", "N/A", IF(RIGHT(F68,1)=")",IF(RIGHT(F68,2)="T)",-1000000000000*VALUE(MID(F68,2,LEN(F68)-3)),IF(RIGHT(F68,2)="M)",-1000000*VALUE(MID(F68,2,LEN(F68)-3)),IF(RIGHT(F68,2)="B)",-1000000000*VALUE(MID(F68,2,LEN(F68)-3)),IF(RIGHT(F68,2)="k)",-1000*VALUE(MID(F68,2,LEN(F68)-3)),VALUE(SUBSTITUTE(F68,",","")))))),IF(RIGHT(F68,1)="T",1000000000000*VALUE(LEFT(F68,LEN(F68)-1)),IF(RIGHT(F68,1)="M",1000000*VALUE(LEFT(F68,LEN(F68)-1)),IF(RIGHT(F68,1)="B",1000000000*VALUE(LEFT(F68,LEN(F68)-1)),IF(RIGHT(F68,1)="%",0.01*VALUE(LEFT(F68,LEN(F68)-1)),IF(RIGHT(F68,1)="k",1000*VALUE(LEFT(F68,LEN(F68)-1)),VALUE(SUBSTITUTE(F68,",",""))))))))),"N/A")</f>
        <v/>
      </c>
      <c r="N68">
        <f>IFERROR(IF(TRIM(G68)="-", "N/A", IF(RIGHT(G68,1)=")",IF(RIGHT(G68,2)="T)",-1000000000000*VALUE(MID(G68,2,LEN(G68)-3)),IF(RIGHT(G68,2)="M)",-1000000*VALUE(MID(G68,2,LEN(G68)-3)),IF(RIGHT(G68,2)="B)",-1000000000*VALUE(MID(G68,2,LEN(G68)-3)),IF(RIGHT(G68,2)="k)",-1000*VALUE(MID(G68,2,LEN(G68)-3)),VALUE(SUBSTITUTE(G68,",","")))))),IF(RIGHT(G68,1)="T",1000000000000*VALUE(LEFT(G68,LEN(G68)-1)),IF(RIGHT(G68,1)="M",1000000*VALUE(LEFT(G68,LEN(G68)-1)),IF(RIGHT(G68,1)="B",1000000000*VALUE(LEFT(G68,LEN(G68)-1)),IF(RIGHT(G68,1)="%",0.01*VALUE(LEFT(G68,LEN(G68)-1)),IF(RIGHT(G68,1)="k",1000*VALUE(LEFT(G68,LEN(G68)-1)),VALUE(SUBSTITUTE(G68,",",""))))))))),"N/A")</f>
        <v/>
      </c>
    </row>
    <row r="69" spans="1:60">
      <c s="1" r="A69" t="n">
        <v>1</v>
      </c>
      <c r="B69" t="s">
        <v>124</v>
      </c>
      <c r="C69" t="s"/>
      <c r="D69">
        <f>IFERROR(AVERAGE(VALUE(INDIRECT("J"&amp;(MATCH(B69,B70:B501,0)+69))),VALUE(INDIRECT("J"&amp;(MATCH(B69,B70:B501,0)+80))),VALUE(INDIRECT("J"&amp;(MATCH(B69,B70:B501,0)+91))),VALUE(INDIRECT("J"&amp;(MATCH(B69,B70:B501,0)+102)))),"")</f>
        <v/>
      </c>
      <c r="E69">
        <f>IFERROR(IF(AND(C69&lt;&gt;"",D69&lt;&gt;0),IF(VALUE(J69)&gt;VALUE(K69),"above average","below average"),"no data"),"no data")</f>
        <v/>
      </c>
      <c r="I69">
        <f>IF(AND(K69&gt; J69, L69&gt; K69, M69&gt; L69, N69&gt; M69), "pos_trend", IF(AND(K69&lt; J69, L69&lt; K69, M69&lt; L69, N69&lt; M69), "neg_trend", "N/A"))</f>
        <v/>
      </c>
      <c r="J69">
        <f>IFERROR(IF(TRIM(C69)="-", "N/A", IF(RIGHT(C69,1)=")",IF(RIGHT(C69,2)="T)",-1000000000000*VALUE(MID(C69,2,LEN(C69)-3)),IF(RIGHT(C69,2)="M)",-1000000*VALUE(MID(C69,2,LEN(C69)-3)),IF(RIGHT(C69,2)="B)",-1000000000*VALUE(MID(C69,2,LEN(C69)-3)),IF(RIGHT(C69,2)="k)",-1000*VALUE(MID(C69,2,LEN(C69)-3)),VALUE(SUBSTITUTE(C69,",","")))))),IF(RIGHT(C69,1)="T",1000000000000*VALUE(LEFT(C69,LEN(C69)-1)),IF(RIGHT(C69,1)="M",1000000*VALUE(LEFT(C69,LEN(C69)-1)),IF(RIGHT(C69,1)="B",1000000000*VALUE(LEFT(C69,LEN(C69)-1)),IF(RIGHT(C69,1)="%",0.01*VALUE(LEFT(C69,LEN(C69)-1)),IF(RIGHT(C69,1)="k",1000*VALUE(LEFT(C69,LEN(C69)-1)),VALUE(SUBSTITUTE(C69,",",""))))))))),"N/A")</f>
        <v/>
      </c>
      <c r="K69">
        <f>IFERROR(IF(TRIM(D69)="-", "N/A", IF(RIGHT(D69,1)=")",IF(RIGHT(D69,2)="T)",-1000000000000*VALUE(MID(D69,2,LEN(D69)-3)),IF(RIGHT(D69,2)="M)",-1000000*VALUE(MID(D69,2,LEN(D69)-3)),IF(RIGHT(D69,2)="B)",-1000000000*VALUE(MID(D69,2,LEN(D69)-3)),IF(RIGHT(D69,2)="k)",-1000*VALUE(MID(D69,2,LEN(D69)-3)),VALUE(SUBSTITUTE(D69,",","")))))),IF(RIGHT(D69,1)="T",1000000000000*VALUE(LEFT(D69,LEN(D69)-1)),IF(RIGHT(D69,1)="M",1000000*VALUE(LEFT(D69,LEN(D69)-1)),IF(RIGHT(D69,1)="B",1000000000*VALUE(LEFT(D69,LEN(D69)-1)),IF(RIGHT(D69,1)="%",0.01*VALUE(LEFT(D69,LEN(D69)-1)),IF(RIGHT(D69,1)="k",1000*VALUE(LEFT(D69,LEN(D69)-1)),VALUE(SUBSTITUTE(D69,",",""))))))))),"N/A")</f>
        <v/>
      </c>
      <c r="L69">
        <f>IFERROR(IF(TRIM(E69)="-", "N/A", IF(RIGHT(E69,1)=")",IF(RIGHT(E69,2)="T)",-1000000000000*VALUE(MID(E69,2,LEN(E69)-3)),IF(RIGHT(E69,2)="M)",-1000000*VALUE(MID(E69,2,LEN(E69)-3)),IF(RIGHT(E69,2)="B)",-1000000000*VALUE(MID(E69,2,LEN(E69)-3)),IF(RIGHT(E69,2)="k)",-1000*VALUE(MID(E69,2,LEN(E69)-3)),VALUE(SUBSTITUTE(E69,",","")))))),IF(RIGHT(E69,1)="T",1000000000000*VALUE(LEFT(E69,LEN(E69)-1)),IF(RIGHT(E69,1)="M",1000000*VALUE(LEFT(E69,LEN(E69)-1)),IF(RIGHT(E69,1)="B",1000000000*VALUE(LEFT(E69,LEN(E69)-1)),IF(RIGHT(E69,1)="%",0.01*VALUE(LEFT(E69,LEN(E69)-1)),IF(RIGHT(E69,1)="k",1000*VALUE(LEFT(E69,LEN(E69)-1)),VALUE(SUBSTITUTE(E69,",",""))))))))),"N/A")</f>
        <v/>
      </c>
      <c r="M69">
        <f>IFERROR(IF(TRIM(F69)="-", "N/A", IF(RIGHT(F69,1)=")",IF(RIGHT(F69,2)="T)",-1000000000000*VALUE(MID(F69,2,LEN(F69)-3)),IF(RIGHT(F69,2)="M)",-1000000*VALUE(MID(F69,2,LEN(F69)-3)),IF(RIGHT(F69,2)="B)",-1000000000*VALUE(MID(F69,2,LEN(F69)-3)),IF(RIGHT(F69,2)="k)",-1000*VALUE(MID(F69,2,LEN(F69)-3)),VALUE(SUBSTITUTE(F69,",","")))))),IF(RIGHT(F69,1)="T",1000000000000*VALUE(LEFT(F69,LEN(F69)-1)),IF(RIGHT(F69,1)="M",1000000*VALUE(LEFT(F69,LEN(F69)-1)),IF(RIGHT(F69,1)="B",1000000000*VALUE(LEFT(F69,LEN(F69)-1)),IF(RIGHT(F69,1)="%",0.01*VALUE(LEFT(F69,LEN(F69)-1)),IF(RIGHT(F69,1)="k",1000*VALUE(LEFT(F69,LEN(F69)-1)),VALUE(SUBSTITUTE(F69,",",""))))))))),"N/A")</f>
        <v/>
      </c>
      <c r="N69">
        <f>IFERROR(IF(TRIM(G69)="-", "N/A", IF(RIGHT(G69,1)=")",IF(RIGHT(G69,2)="T)",-1000000000000*VALUE(MID(G69,2,LEN(G69)-3)),IF(RIGHT(G69,2)="M)",-1000000*VALUE(MID(G69,2,LEN(G69)-3)),IF(RIGHT(G69,2)="B)",-1000000000*VALUE(MID(G69,2,LEN(G69)-3)),IF(RIGHT(G69,2)="k)",-1000*VALUE(MID(G69,2,LEN(G69)-3)),VALUE(SUBSTITUTE(G69,",","")))))),IF(RIGHT(G69,1)="T",1000000000000*VALUE(LEFT(G69,LEN(G69)-1)),IF(RIGHT(G69,1)="M",1000000*VALUE(LEFT(G69,LEN(G69)-1)),IF(RIGHT(G69,1)="B",1000000000*VALUE(LEFT(G69,LEN(G69)-1)),IF(RIGHT(G69,1)="%",0.01*VALUE(LEFT(G69,LEN(G69)-1)),IF(RIGHT(G69,1)="k",1000*VALUE(LEFT(G69,LEN(G69)-1)),VALUE(SUBSTITUTE(G69,",",""))))))))),"N/A")</f>
        <v/>
      </c>
    </row>
    <row r="70" spans="1:60">
      <c s="1" r="A70" t="n">
        <v>2</v>
      </c>
      <c r="B70" t="s">
        <v>125</v>
      </c>
      <c r="C70" t="s">
        <v>25</v>
      </c>
      <c r="D70">
        <f>IFERROR(AVERAGE(VALUE(INDIRECT("J"&amp;(MATCH(B70,B71:B502,0)+70))),VALUE(INDIRECT("J"&amp;(MATCH(B70,B71:B502,0)+81))),VALUE(INDIRECT("J"&amp;(MATCH(B70,B71:B502,0)+92))),VALUE(INDIRECT("J"&amp;(MATCH(B70,B71:B502,0)+103)))),"")</f>
        <v/>
      </c>
      <c r="E70">
        <f>IFERROR(IF(AND(C70&lt;&gt;"",D70&lt;&gt;0),IF(VALUE(J70)&gt;VALUE(K70),"above average","below average"),"no data"),"no data")</f>
        <v/>
      </c>
      <c r="F70">
        <f>IF(E70="above average",LOWER(TRIM(IF(ISNUMBER(VALUE(RIGHT(B70,1))),REPLACE(B70,LEN(B70),1,""),B70))),"")</f>
        <v/>
      </c>
      <c r="G70">
        <f>IFERROR(LEFT(F70,FIND("(",F70) - 2),F70)</f>
        <v/>
      </c>
      <c r="I70">
        <f>IF(AND(K70&gt; J70, L70&gt; K70, M70&gt; L70, N70&gt; M70), "pos_trend", IF(AND(K70&lt; J70, L70&lt; K70, M70&lt; L70, N70&lt; M70), "neg_trend", "N/A"))</f>
        <v/>
      </c>
      <c r="J70">
        <f>IFERROR(IF(TRIM(C70)="-", "N/A", IF(RIGHT(C70,1)=")",IF(RIGHT(C70,2)="T)",-1000000000000*VALUE(MID(C70,2,LEN(C70)-3)),IF(RIGHT(C70,2)="M)",-1000000*VALUE(MID(C70,2,LEN(C70)-3)),IF(RIGHT(C70,2)="B)",-1000000000*VALUE(MID(C70,2,LEN(C70)-3)),IF(RIGHT(C70,2)="k)",-1000*VALUE(MID(C70,2,LEN(C70)-3)),VALUE(SUBSTITUTE(C70,",","")))))),IF(RIGHT(C70,1)="T",1000000000000*VALUE(LEFT(C70,LEN(C70)-1)),IF(RIGHT(C70,1)="M",1000000*VALUE(LEFT(C70,LEN(C70)-1)),IF(RIGHT(C70,1)="B",1000000000*VALUE(LEFT(C70,LEN(C70)-1)),IF(RIGHT(C70,1)="%",0.01*VALUE(LEFT(C70,LEN(C70)-1)),IF(RIGHT(C70,1)="k",1000*VALUE(LEFT(C70,LEN(C70)-1)),VALUE(SUBSTITUTE(C70,",",""))))))))),"N/A")</f>
        <v/>
      </c>
      <c r="K70">
        <f>IFERROR(IF(TRIM(D70)="-", "N/A", IF(RIGHT(D70,1)=")",IF(RIGHT(D70,2)="T)",-1000000000000*VALUE(MID(D70,2,LEN(D70)-3)),IF(RIGHT(D70,2)="M)",-1000000*VALUE(MID(D70,2,LEN(D70)-3)),IF(RIGHT(D70,2)="B)",-1000000000*VALUE(MID(D70,2,LEN(D70)-3)),IF(RIGHT(D70,2)="k)",-1000*VALUE(MID(D70,2,LEN(D70)-3)),VALUE(SUBSTITUTE(D70,",","")))))),IF(RIGHT(D70,1)="T",1000000000000*VALUE(LEFT(D70,LEN(D70)-1)),IF(RIGHT(D70,1)="M",1000000*VALUE(LEFT(D70,LEN(D70)-1)),IF(RIGHT(D70,1)="B",1000000000*VALUE(LEFT(D70,LEN(D70)-1)),IF(RIGHT(D70,1)="%",0.01*VALUE(LEFT(D70,LEN(D70)-1)),IF(RIGHT(D70,1)="k",1000*VALUE(LEFT(D70,LEN(D70)-1)),VALUE(SUBSTITUTE(D70,",",""))))))))),"N/A")</f>
        <v/>
      </c>
      <c r="L70">
        <f>IFERROR(IF(TRIM(E70)="-", "N/A", IF(RIGHT(E70,1)=")",IF(RIGHT(E70,2)="T)",-1000000000000*VALUE(MID(E70,2,LEN(E70)-3)),IF(RIGHT(E70,2)="M)",-1000000*VALUE(MID(E70,2,LEN(E70)-3)),IF(RIGHT(E70,2)="B)",-1000000000*VALUE(MID(E70,2,LEN(E70)-3)),IF(RIGHT(E70,2)="k)",-1000*VALUE(MID(E70,2,LEN(E70)-3)),VALUE(SUBSTITUTE(E70,",","")))))),IF(RIGHT(E70,1)="T",1000000000000*VALUE(LEFT(E70,LEN(E70)-1)),IF(RIGHT(E70,1)="M",1000000*VALUE(LEFT(E70,LEN(E70)-1)),IF(RIGHT(E70,1)="B",1000000000*VALUE(LEFT(E70,LEN(E70)-1)),IF(RIGHT(E70,1)="%",0.01*VALUE(LEFT(E70,LEN(E70)-1)),IF(RIGHT(E70,1)="k",1000*VALUE(LEFT(E70,LEN(E70)-1)),VALUE(SUBSTITUTE(E70,",",""))))))))),"N/A")</f>
        <v/>
      </c>
      <c r="M70">
        <f>IFERROR(IF(TRIM(F70)="-", "N/A", IF(RIGHT(F70,1)=")",IF(RIGHT(F70,2)="T)",-1000000000000*VALUE(MID(F70,2,LEN(F70)-3)),IF(RIGHT(F70,2)="M)",-1000000*VALUE(MID(F70,2,LEN(F70)-3)),IF(RIGHT(F70,2)="B)",-1000000000*VALUE(MID(F70,2,LEN(F70)-3)),IF(RIGHT(F70,2)="k)",-1000*VALUE(MID(F70,2,LEN(F70)-3)),VALUE(SUBSTITUTE(F70,",","")))))),IF(RIGHT(F70,1)="T",1000000000000*VALUE(LEFT(F70,LEN(F70)-1)),IF(RIGHT(F70,1)="M",1000000*VALUE(LEFT(F70,LEN(F70)-1)),IF(RIGHT(F70,1)="B",1000000000*VALUE(LEFT(F70,LEN(F70)-1)),IF(RIGHT(F70,1)="%",0.01*VALUE(LEFT(F70,LEN(F70)-1)),IF(RIGHT(F70,1)="k",1000*VALUE(LEFT(F70,LEN(F70)-1)),VALUE(SUBSTITUTE(F70,",",""))))))))),"N/A")</f>
        <v/>
      </c>
      <c r="N70">
        <f>IFERROR(IF(TRIM(G70)="-", "N/A", IF(RIGHT(G70,1)=")",IF(RIGHT(G70,2)="T)",-1000000000000*VALUE(MID(G70,2,LEN(G70)-3)),IF(RIGHT(G70,2)="M)",-1000000*VALUE(MID(G70,2,LEN(G70)-3)),IF(RIGHT(G70,2)="B)",-1000000000*VALUE(MID(G70,2,LEN(G70)-3)),IF(RIGHT(G70,2)="k)",-1000*VALUE(MID(G70,2,LEN(G70)-3)),VALUE(SUBSTITUTE(G70,",","")))))),IF(RIGHT(G70,1)="T",1000000000000*VALUE(LEFT(G70,LEN(G70)-1)),IF(RIGHT(G70,1)="M",1000000*VALUE(LEFT(G70,LEN(G70)-1)),IF(RIGHT(G70,1)="B",1000000000*VALUE(LEFT(G70,LEN(G70)-1)),IF(RIGHT(G70,1)="%",0.01*VALUE(LEFT(G70,LEN(G70)-1)),IF(RIGHT(G70,1)="k",1000*VALUE(LEFT(G70,LEN(G70)-1)),VALUE(SUBSTITUTE(G70,",",""))))))))),"N/A")</f>
        <v/>
      </c>
    </row>
    <row r="71" spans="1:60">
      <c s="1" r="A71" t="n">
        <v>3</v>
      </c>
      <c r="B71" t="s">
        <v>126</v>
      </c>
      <c r="C71" t="s">
        <v>127</v>
      </c>
      <c r="D71">
        <f>IFERROR(AVERAGE(VALUE(INDIRECT("J"&amp;(MATCH(B71,B72:B503,0)+71))),VALUE(INDIRECT("J"&amp;(MATCH(B71,B72:B503,0)+82))),VALUE(INDIRECT("J"&amp;(MATCH(B71,B72:B503,0)+93))),VALUE(INDIRECT("J"&amp;(MATCH(B71,B72:B503,0)+104)))),"")</f>
        <v/>
      </c>
      <c r="E71">
        <f>IFERROR(IF(AND(C71&lt;&gt;"",D71&lt;&gt;0),IF(VALUE(J71)&gt;VALUE(K71),"above average","below average"),"no data"),"no data")</f>
        <v/>
      </c>
      <c r="F71">
        <f>IF(E71="above average",LOWER(TRIM(IF(ISNUMBER(VALUE(RIGHT(B71,1))),REPLACE(B71,LEN(B71),1,""),B71))),"")</f>
        <v/>
      </c>
      <c r="G71">
        <f>IF(F71&lt;&gt;"", G70 &amp; ", " &amp; IFERROR(LEFT(F71,FIND("(",F71) - 2),F71),G70)</f>
        <v/>
      </c>
      <c r="I71">
        <f>IF(AND(K71&gt; J71, L71&gt; K71, M71&gt; L71, N71&gt; M71), "pos_trend", IF(AND(K71&lt; J71, L71&lt; K71, M71&lt; L71, N71&lt; M71), "neg_trend", "N/A"))</f>
        <v/>
      </c>
      <c r="J71">
        <f>IFERROR(IF(TRIM(C71)="-", "N/A", IF(RIGHT(C71,1)=")",IF(RIGHT(C71,2)="T)",-1000000000000*VALUE(MID(C71,2,LEN(C71)-3)),IF(RIGHT(C71,2)="M)",-1000000*VALUE(MID(C71,2,LEN(C71)-3)),IF(RIGHT(C71,2)="B)",-1000000000*VALUE(MID(C71,2,LEN(C71)-3)),IF(RIGHT(C71,2)="k)",-1000*VALUE(MID(C71,2,LEN(C71)-3)),VALUE(SUBSTITUTE(C71,",","")))))),IF(RIGHT(C71,1)="T",1000000000000*VALUE(LEFT(C71,LEN(C71)-1)),IF(RIGHT(C71,1)="M",1000000*VALUE(LEFT(C71,LEN(C71)-1)),IF(RIGHT(C71,1)="B",1000000000*VALUE(LEFT(C71,LEN(C71)-1)),IF(RIGHT(C71,1)="%",0.01*VALUE(LEFT(C71,LEN(C71)-1)),IF(RIGHT(C71,1)="k",1000*VALUE(LEFT(C71,LEN(C71)-1)),VALUE(SUBSTITUTE(C71,",",""))))))))),"N/A")</f>
        <v/>
      </c>
      <c r="K71">
        <f>IFERROR(IF(TRIM(D71)="-", "N/A", IF(RIGHT(D71,1)=")",IF(RIGHT(D71,2)="T)",-1000000000000*VALUE(MID(D71,2,LEN(D71)-3)),IF(RIGHT(D71,2)="M)",-1000000*VALUE(MID(D71,2,LEN(D71)-3)),IF(RIGHT(D71,2)="B)",-1000000000*VALUE(MID(D71,2,LEN(D71)-3)),IF(RIGHT(D71,2)="k)",-1000*VALUE(MID(D71,2,LEN(D71)-3)),VALUE(SUBSTITUTE(D71,",","")))))),IF(RIGHT(D71,1)="T",1000000000000*VALUE(LEFT(D71,LEN(D71)-1)),IF(RIGHT(D71,1)="M",1000000*VALUE(LEFT(D71,LEN(D71)-1)),IF(RIGHT(D71,1)="B",1000000000*VALUE(LEFT(D71,LEN(D71)-1)),IF(RIGHT(D71,1)="%",0.01*VALUE(LEFT(D71,LEN(D71)-1)),IF(RIGHT(D71,1)="k",1000*VALUE(LEFT(D71,LEN(D71)-1)),VALUE(SUBSTITUTE(D71,",",""))))))))),"N/A")</f>
        <v/>
      </c>
      <c r="L71">
        <f>IFERROR(IF(TRIM(E71)="-", "N/A", IF(RIGHT(E71,1)=")",IF(RIGHT(E71,2)="T)",-1000000000000*VALUE(MID(E71,2,LEN(E71)-3)),IF(RIGHT(E71,2)="M)",-1000000*VALUE(MID(E71,2,LEN(E71)-3)),IF(RIGHT(E71,2)="B)",-1000000000*VALUE(MID(E71,2,LEN(E71)-3)),IF(RIGHT(E71,2)="k)",-1000*VALUE(MID(E71,2,LEN(E71)-3)),VALUE(SUBSTITUTE(E71,",","")))))),IF(RIGHT(E71,1)="T",1000000000000*VALUE(LEFT(E71,LEN(E71)-1)),IF(RIGHT(E71,1)="M",1000000*VALUE(LEFT(E71,LEN(E71)-1)),IF(RIGHT(E71,1)="B",1000000000*VALUE(LEFT(E71,LEN(E71)-1)),IF(RIGHT(E71,1)="%",0.01*VALUE(LEFT(E71,LEN(E71)-1)),IF(RIGHT(E71,1)="k",1000*VALUE(LEFT(E71,LEN(E71)-1)),VALUE(SUBSTITUTE(E71,",",""))))))))),"N/A")</f>
        <v/>
      </c>
      <c r="M71">
        <f>IFERROR(IF(TRIM(F71)="-", "N/A", IF(RIGHT(F71,1)=")",IF(RIGHT(F71,2)="T)",-1000000000000*VALUE(MID(F71,2,LEN(F71)-3)),IF(RIGHT(F71,2)="M)",-1000000*VALUE(MID(F71,2,LEN(F71)-3)),IF(RIGHT(F71,2)="B)",-1000000000*VALUE(MID(F71,2,LEN(F71)-3)),IF(RIGHT(F71,2)="k)",-1000*VALUE(MID(F71,2,LEN(F71)-3)),VALUE(SUBSTITUTE(F71,",","")))))),IF(RIGHT(F71,1)="T",1000000000000*VALUE(LEFT(F71,LEN(F71)-1)),IF(RIGHT(F71,1)="M",1000000*VALUE(LEFT(F71,LEN(F71)-1)),IF(RIGHT(F71,1)="B",1000000000*VALUE(LEFT(F71,LEN(F71)-1)),IF(RIGHT(F71,1)="%",0.01*VALUE(LEFT(F71,LEN(F71)-1)),IF(RIGHT(F71,1)="k",1000*VALUE(LEFT(F71,LEN(F71)-1)),VALUE(SUBSTITUTE(F71,",",""))))))))),"N/A")</f>
        <v/>
      </c>
      <c r="N71">
        <f>IFERROR(IF(TRIM(G71)="-", "N/A", IF(RIGHT(G71,1)=")",IF(RIGHT(G71,2)="T)",-1000000000000*VALUE(MID(G71,2,LEN(G71)-3)),IF(RIGHT(G71,2)="M)",-1000000*VALUE(MID(G71,2,LEN(G71)-3)),IF(RIGHT(G71,2)="B)",-1000000000*VALUE(MID(G71,2,LEN(G71)-3)),IF(RIGHT(G71,2)="k)",-1000*VALUE(MID(G71,2,LEN(G71)-3)),VALUE(SUBSTITUTE(G71,",","")))))),IF(RIGHT(G71,1)="T",1000000000000*VALUE(LEFT(G71,LEN(G71)-1)),IF(RIGHT(G71,1)="M",1000000*VALUE(LEFT(G71,LEN(G71)-1)),IF(RIGHT(G71,1)="B",1000000000*VALUE(LEFT(G71,LEN(G71)-1)),IF(RIGHT(G71,1)="%",0.01*VALUE(LEFT(G71,LEN(G71)-1)),IF(RIGHT(G71,1)="k",1000*VALUE(LEFT(G71,LEN(G71)-1)),VALUE(SUBSTITUTE(G71,",",""))))))))),"N/A")</f>
        <v/>
      </c>
    </row>
    <row r="72" spans="1:60">
      <c s="1" r="A72" t="n">
        <v>4</v>
      </c>
      <c r="B72" t="s">
        <v>128</v>
      </c>
      <c r="C72" t="s">
        <v>129</v>
      </c>
      <c r="D72">
        <f>IFERROR(AVERAGE(VALUE(INDIRECT("J"&amp;(MATCH(B72,B73:B504,0)+72))),VALUE(INDIRECT("J"&amp;(MATCH(B72,B73:B504,0)+83))),VALUE(INDIRECT("J"&amp;(MATCH(B72,B73:B504,0)+94))),VALUE(INDIRECT("J"&amp;(MATCH(B72,B73:B504,0)+105)))),"")</f>
        <v/>
      </c>
      <c r="E72">
        <f>IFERROR(IF(AND(C72&lt;&gt;"",D72&lt;&gt;0),IF(VALUE(J72)&gt;VALUE(K72),"above average","below average"),"no data"),"no data")</f>
        <v/>
      </c>
      <c r="F72">
        <f>IF(E72="above average",LOWER(TRIM(IF(ISNUMBER(VALUE(RIGHT(B72,1))),REPLACE(B72,LEN(B72),1,""),B72))),"")</f>
        <v/>
      </c>
      <c r="G72">
        <f>IF(F72&lt;&gt;"", G71 &amp; ", " &amp; IFERROR(LEFT(F72,FIND("(",F72) - 2),F72),G71)</f>
        <v/>
      </c>
      <c r="I72">
        <f>IF(AND(K72&gt; J72, L72&gt; K72, M72&gt; L72, N72&gt; M72), "pos_trend", IF(AND(K72&lt; J72, L72&lt; K72, M72&lt; L72, N72&lt; M72), "neg_trend", "N/A"))</f>
        <v/>
      </c>
      <c r="J72">
        <f>IFERROR(IF(TRIM(C72)="-", "N/A", IF(RIGHT(C72,1)=")",IF(RIGHT(C72,2)="T)",-1000000000000*VALUE(MID(C72,2,LEN(C72)-3)),IF(RIGHT(C72,2)="M)",-1000000*VALUE(MID(C72,2,LEN(C72)-3)),IF(RIGHT(C72,2)="B)",-1000000000*VALUE(MID(C72,2,LEN(C72)-3)),IF(RIGHT(C72,2)="k)",-1000*VALUE(MID(C72,2,LEN(C72)-3)),VALUE(SUBSTITUTE(C72,",","")))))),IF(RIGHT(C72,1)="T",1000000000000*VALUE(LEFT(C72,LEN(C72)-1)),IF(RIGHT(C72,1)="M",1000000*VALUE(LEFT(C72,LEN(C72)-1)),IF(RIGHT(C72,1)="B",1000000000*VALUE(LEFT(C72,LEN(C72)-1)),IF(RIGHT(C72,1)="%",0.01*VALUE(LEFT(C72,LEN(C72)-1)),IF(RIGHT(C72,1)="k",1000*VALUE(LEFT(C72,LEN(C72)-1)),VALUE(SUBSTITUTE(C72,",",""))))))))),"N/A")</f>
        <v/>
      </c>
      <c r="K72">
        <f>IFERROR(IF(TRIM(D72)="-", "N/A", IF(RIGHT(D72,1)=")",IF(RIGHT(D72,2)="T)",-1000000000000*VALUE(MID(D72,2,LEN(D72)-3)),IF(RIGHT(D72,2)="M)",-1000000*VALUE(MID(D72,2,LEN(D72)-3)),IF(RIGHT(D72,2)="B)",-1000000000*VALUE(MID(D72,2,LEN(D72)-3)),IF(RIGHT(D72,2)="k)",-1000*VALUE(MID(D72,2,LEN(D72)-3)),VALUE(SUBSTITUTE(D72,",","")))))),IF(RIGHT(D72,1)="T",1000000000000*VALUE(LEFT(D72,LEN(D72)-1)),IF(RIGHT(D72,1)="M",1000000*VALUE(LEFT(D72,LEN(D72)-1)),IF(RIGHT(D72,1)="B",1000000000*VALUE(LEFT(D72,LEN(D72)-1)),IF(RIGHT(D72,1)="%",0.01*VALUE(LEFT(D72,LEN(D72)-1)),IF(RIGHT(D72,1)="k",1000*VALUE(LEFT(D72,LEN(D72)-1)),VALUE(SUBSTITUTE(D72,",",""))))))))),"N/A")</f>
        <v/>
      </c>
      <c r="L72">
        <f>IFERROR(IF(TRIM(E72)="-", "N/A", IF(RIGHT(E72,1)=")",IF(RIGHT(E72,2)="T)",-1000000000000*VALUE(MID(E72,2,LEN(E72)-3)),IF(RIGHT(E72,2)="M)",-1000000*VALUE(MID(E72,2,LEN(E72)-3)),IF(RIGHT(E72,2)="B)",-1000000000*VALUE(MID(E72,2,LEN(E72)-3)),IF(RIGHT(E72,2)="k)",-1000*VALUE(MID(E72,2,LEN(E72)-3)),VALUE(SUBSTITUTE(E72,",","")))))),IF(RIGHT(E72,1)="T",1000000000000*VALUE(LEFT(E72,LEN(E72)-1)),IF(RIGHT(E72,1)="M",1000000*VALUE(LEFT(E72,LEN(E72)-1)),IF(RIGHT(E72,1)="B",1000000000*VALUE(LEFT(E72,LEN(E72)-1)),IF(RIGHT(E72,1)="%",0.01*VALUE(LEFT(E72,LEN(E72)-1)),IF(RIGHT(E72,1)="k",1000*VALUE(LEFT(E72,LEN(E72)-1)),VALUE(SUBSTITUTE(E72,",",""))))))))),"N/A")</f>
        <v/>
      </c>
      <c r="M72">
        <f>IFERROR(IF(TRIM(F72)="-", "N/A", IF(RIGHT(F72,1)=")",IF(RIGHT(F72,2)="T)",-1000000000000*VALUE(MID(F72,2,LEN(F72)-3)),IF(RIGHT(F72,2)="M)",-1000000*VALUE(MID(F72,2,LEN(F72)-3)),IF(RIGHT(F72,2)="B)",-1000000000*VALUE(MID(F72,2,LEN(F72)-3)),IF(RIGHT(F72,2)="k)",-1000*VALUE(MID(F72,2,LEN(F72)-3)),VALUE(SUBSTITUTE(F72,",","")))))),IF(RIGHT(F72,1)="T",1000000000000*VALUE(LEFT(F72,LEN(F72)-1)),IF(RIGHT(F72,1)="M",1000000*VALUE(LEFT(F72,LEN(F72)-1)),IF(RIGHT(F72,1)="B",1000000000*VALUE(LEFT(F72,LEN(F72)-1)),IF(RIGHT(F72,1)="%",0.01*VALUE(LEFT(F72,LEN(F72)-1)),IF(RIGHT(F72,1)="k",1000*VALUE(LEFT(F72,LEN(F72)-1)),VALUE(SUBSTITUTE(F72,",",""))))))))),"N/A")</f>
        <v/>
      </c>
      <c r="N72">
        <f>IFERROR(IF(TRIM(G72)="-", "N/A", IF(RIGHT(G72,1)=")",IF(RIGHT(G72,2)="T)",-1000000000000*VALUE(MID(G72,2,LEN(G72)-3)),IF(RIGHT(G72,2)="M)",-1000000*VALUE(MID(G72,2,LEN(G72)-3)),IF(RIGHT(G72,2)="B)",-1000000000*VALUE(MID(G72,2,LEN(G72)-3)),IF(RIGHT(G72,2)="k)",-1000*VALUE(MID(G72,2,LEN(G72)-3)),VALUE(SUBSTITUTE(G72,",","")))))),IF(RIGHT(G72,1)="T",1000000000000*VALUE(LEFT(G72,LEN(G72)-1)),IF(RIGHT(G72,1)="M",1000000*VALUE(LEFT(G72,LEN(G72)-1)),IF(RIGHT(G72,1)="B",1000000000*VALUE(LEFT(G72,LEN(G72)-1)),IF(RIGHT(G72,1)="%",0.01*VALUE(LEFT(G72,LEN(G72)-1)),IF(RIGHT(G72,1)="k",1000*VALUE(LEFT(G72,LEN(G72)-1)),VALUE(SUBSTITUTE(G72,",",""))))))))),"N/A")</f>
        <v/>
      </c>
    </row>
    <row r="73" spans="1:60">
      <c s="1" r="A73" t="n">
        <v>5</v>
      </c>
      <c r="B73" t="s">
        <v>130</v>
      </c>
      <c r="C73" t="s">
        <v>131</v>
      </c>
      <c r="D73">
        <f>IFERROR(AVERAGE(VALUE(INDIRECT("J"&amp;(MATCH(B73,B74:B505,0)+73))),VALUE(INDIRECT("J"&amp;(MATCH(B73,B74:B505,0)+84))),VALUE(INDIRECT("J"&amp;(MATCH(B73,B74:B505,0)+95))),VALUE(INDIRECT("J"&amp;(MATCH(B73,B74:B505,0)+106)))),"")</f>
        <v/>
      </c>
      <c r="E73">
        <f>IFERROR(IF(AND(C73&lt;&gt;"",D73&lt;&gt;0),IF(VALUE(J73)&gt;VALUE(K73),"above average","below average"),"no data"),"no data")</f>
        <v/>
      </c>
      <c r="F73">
        <f>IF(E73="above average",LOWER(TRIM(IF(ISNUMBER(VALUE(RIGHT(B73,1))),REPLACE(B73,LEN(B73),1,""),B73))),"")</f>
        <v/>
      </c>
      <c r="G73">
        <f>IF(F73&lt;&gt;"", G72 &amp; ", " &amp; IFERROR(LEFT(F73,FIND("(",F73) - 2),F73),G72)</f>
        <v/>
      </c>
      <c r="I73">
        <f>IF(AND(K73&gt; J73, L73&gt; K73, M73&gt; L73, N73&gt; M73), "pos_trend", IF(AND(K73&lt; J73, L73&lt; K73, M73&lt; L73, N73&lt; M73), "neg_trend", "N/A"))</f>
        <v/>
      </c>
      <c r="J73">
        <f>IFERROR(IF(TRIM(C73)="-", "N/A", IF(RIGHT(C73,1)=")",IF(RIGHT(C73,2)="T)",-1000000000000*VALUE(MID(C73,2,LEN(C73)-3)),IF(RIGHT(C73,2)="M)",-1000000*VALUE(MID(C73,2,LEN(C73)-3)),IF(RIGHT(C73,2)="B)",-1000000000*VALUE(MID(C73,2,LEN(C73)-3)),IF(RIGHT(C73,2)="k)",-1000*VALUE(MID(C73,2,LEN(C73)-3)),VALUE(SUBSTITUTE(C73,",","")))))),IF(RIGHT(C73,1)="T",1000000000000*VALUE(LEFT(C73,LEN(C73)-1)),IF(RIGHT(C73,1)="M",1000000*VALUE(LEFT(C73,LEN(C73)-1)),IF(RIGHT(C73,1)="B",1000000000*VALUE(LEFT(C73,LEN(C73)-1)),IF(RIGHT(C73,1)="%",0.01*VALUE(LEFT(C73,LEN(C73)-1)),IF(RIGHT(C73,1)="k",1000*VALUE(LEFT(C73,LEN(C73)-1)),VALUE(SUBSTITUTE(C73,",",""))))))))),"N/A")</f>
        <v/>
      </c>
      <c r="K73">
        <f>IFERROR(IF(TRIM(D73)="-", "N/A", IF(RIGHT(D73,1)=")",IF(RIGHT(D73,2)="T)",-1000000000000*VALUE(MID(D73,2,LEN(D73)-3)),IF(RIGHT(D73,2)="M)",-1000000*VALUE(MID(D73,2,LEN(D73)-3)),IF(RIGHT(D73,2)="B)",-1000000000*VALUE(MID(D73,2,LEN(D73)-3)),IF(RIGHT(D73,2)="k)",-1000*VALUE(MID(D73,2,LEN(D73)-3)),VALUE(SUBSTITUTE(D73,",","")))))),IF(RIGHT(D73,1)="T",1000000000000*VALUE(LEFT(D73,LEN(D73)-1)),IF(RIGHT(D73,1)="M",1000000*VALUE(LEFT(D73,LEN(D73)-1)),IF(RIGHT(D73,1)="B",1000000000*VALUE(LEFT(D73,LEN(D73)-1)),IF(RIGHT(D73,1)="%",0.01*VALUE(LEFT(D73,LEN(D73)-1)),IF(RIGHT(D73,1)="k",1000*VALUE(LEFT(D73,LEN(D73)-1)),VALUE(SUBSTITUTE(D73,",",""))))))))),"N/A")</f>
        <v/>
      </c>
      <c r="L73">
        <f>IFERROR(IF(TRIM(E73)="-", "N/A", IF(RIGHT(E73,1)=")",IF(RIGHT(E73,2)="T)",-1000000000000*VALUE(MID(E73,2,LEN(E73)-3)),IF(RIGHT(E73,2)="M)",-1000000*VALUE(MID(E73,2,LEN(E73)-3)),IF(RIGHT(E73,2)="B)",-1000000000*VALUE(MID(E73,2,LEN(E73)-3)),IF(RIGHT(E73,2)="k)",-1000*VALUE(MID(E73,2,LEN(E73)-3)),VALUE(SUBSTITUTE(E73,",","")))))),IF(RIGHT(E73,1)="T",1000000000000*VALUE(LEFT(E73,LEN(E73)-1)),IF(RIGHT(E73,1)="M",1000000*VALUE(LEFT(E73,LEN(E73)-1)),IF(RIGHT(E73,1)="B",1000000000*VALUE(LEFT(E73,LEN(E73)-1)),IF(RIGHT(E73,1)="%",0.01*VALUE(LEFT(E73,LEN(E73)-1)),IF(RIGHT(E73,1)="k",1000*VALUE(LEFT(E73,LEN(E73)-1)),VALUE(SUBSTITUTE(E73,",",""))))))))),"N/A")</f>
        <v/>
      </c>
      <c r="M73">
        <f>IFERROR(IF(TRIM(F73)="-", "N/A", IF(RIGHT(F73,1)=")",IF(RIGHT(F73,2)="T)",-1000000000000*VALUE(MID(F73,2,LEN(F73)-3)),IF(RIGHT(F73,2)="M)",-1000000*VALUE(MID(F73,2,LEN(F73)-3)),IF(RIGHT(F73,2)="B)",-1000000000*VALUE(MID(F73,2,LEN(F73)-3)),IF(RIGHT(F73,2)="k)",-1000*VALUE(MID(F73,2,LEN(F73)-3)),VALUE(SUBSTITUTE(F73,",","")))))),IF(RIGHT(F73,1)="T",1000000000000*VALUE(LEFT(F73,LEN(F73)-1)),IF(RIGHT(F73,1)="M",1000000*VALUE(LEFT(F73,LEN(F73)-1)),IF(RIGHT(F73,1)="B",1000000000*VALUE(LEFT(F73,LEN(F73)-1)),IF(RIGHT(F73,1)="%",0.01*VALUE(LEFT(F73,LEN(F73)-1)),IF(RIGHT(F73,1)="k",1000*VALUE(LEFT(F73,LEN(F73)-1)),VALUE(SUBSTITUTE(F73,",",""))))))))),"N/A")</f>
        <v/>
      </c>
      <c r="N73">
        <f>IFERROR(IF(TRIM(G73)="-", "N/A", IF(RIGHT(G73,1)=")",IF(RIGHT(G73,2)="T)",-1000000000000*VALUE(MID(G73,2,LEN(G73)-3)),IF(RIGHT(G73,2)="M)",-1000000*VALUE(MID(G73,2,LEN(G73)-3)),IF(RIGHT(G73,2)="B)",-1000000000*VALUE(MID(G73,2,LEN(G73)-3)),IF(RIGHT(G73,2)="k)",-1000*VALUE(MID(G73,2,LEN(G73)-3)),VALUE(SUBSTITUTE(G73,",","")))))),IF(RIGHT(G73,1)="T",1000000000000*VALUE(LEFT(G73,LEN(G73)-1)),IF(RIGHT(G73,1)="M",1000000*VALUE(LEFT(G73,LEN(G73)-1)),IF(RIGHT(G73,1)="B",1000000000*VALUE(LEFT(G73,LEN(G73)-1)),IF(RIGHT(G73,1)="%",0.01*VALUE(LEFT(G73,LEN(G73)-1)),IF(RIGHT(G73,1)="k",1000*VALUE(LEFT(G73,LEN(G73)-1)),VALUE(SUBSTITUTE(G73,",",""))))))))),"N/A")</f>
        <v/>
      </c>
    </row>
    <row r="74" spans="1:60">
      <c s="1" r="A74" t="n">
        <v>6</v>
      </c>
      <c r="B74" t="s">
        <v>132</v>
      </c>
      <c r="C74" t="s">
        <v>133</v>
      </c>
      <c r="D74">
        <f>IFERROR(AVERAGE(VALUE(INDIRECT("J"&amp;(MATCH(B74,B75:B506,0)+74))),VALUE(INDIRECT("J"&amp;(MATCH(B74,B75:B506,0)+85))),VALUE(INDIRECT("J"&amp;(MATCH(B74,B75:B506,0)+96))),VALUE(INDIRECT("J"&amp;(MATCH(B74,B75:B506,0)+107)))),"")</f>
        <v/>
      </c>
      <c r="E74">
        <f>IFERROR(IF(AND(C74&lt;&gt;"",D74&lt;&gt;0),IF(VALUE(J74)&gt;VALUE(K74),"above average","below average"),"no data"),"no data")</f>
        <v/>
      </c>
      <c r="F74">
        <f>IF(E74="above average",LOWER(TRIM(IF(ISNUMBER(VALUE(RIGHT(B74,1))),REPLACE(B74,LEN(B74),1,""),B74))),"")</f>
        <v/>
      </c>
      <c r="G74">
        <f>IF(F74&lt;&gt;"", G73 &amp; ", " &amp; IFERROR(LEFT(F74,FIND("(",F74) - 2),F74),G73)</f>
        <v/>
      </c>
      <c r="I74">
        <f>IF(AND(K74&gt; J74, L74&gt; K74, M74&gt; L74, N74&gt; M74), "pos_trend", IF(AND(K74&lt; J74, L74&lt; K74, M74&lt; L74, N74&lt; M74), "neg_trend", "N/A"))</f>
        <v/>
      </c>
      <c r="J74">
        <f>IFERROR(IF(TRIM(C74)="-", "N/A", IF(RIGHT(C74,1)=")",IF(RIGHT(C74,2)="T)",-1000000000000*VALUE(MID(C74,2,LEN(C74)-3)),IF(RIGHT(C74,2)="M)",-1000000*VALUE(MID(C74,2,LEN(C74)-3)),IF(RIGHT(C74,2)="B)",-1000000000*VALUE(MID(C74,2,LEN(C74)-3)),IF(RIGHT(C74,2)="k)",-1000*VALUE(MID(C74,2,LEN(C74)-3)),VALUE(SUBSTITUTE(C74,",","")))))),IF(RIGHT(C74,1)="T",1000000000000*VALUE(LEFT(C74,LEN(C74)-1)),IF(RIGHT(C74,1)="M",1000000*VALUE(LEFT(C74,LEN(C74)-1)),IF(RIGHT(C74,1)="B",1000000000*VALUE(LEFT(C74,LEN(C74)-1)),IF(RIGHT(C74,1)="%",0.01*VALUE(LEFT(C74,LEN(C74)-1)),IF(RIGHT(C74,1)="k",1000*VALUE(LEFT(C74,LEN(C74)-1)),VALUE(SUBSTITUTE(C74,",",""))))))))),"N/A")</f>
        <v/>
      </c>
      <c r="K74">
        <f>IFERROR(IF(TRIM(D74)="-", "N/A", IF(RIGHT(D74,1)=")",IF(RIGHT(D74,2)="T)",-1000000000000*VALUE(MID(D74,2,LEN(D74)-3)),IF(RIGHT(D74,2)="M)",-1000000*VALUE(MID(D74,2,LEN(D74)-3)),IF(RIGHT(D74,2)="B)",-1000000000*VALUE(MID(D74,2,LEN(D74)-3)),IF(RIGHT(D74,2)="k)",-1000*VALUE(MID(D74,2,LEN(D74)-3)),VALUE(SUBSTITUTE(D74,",","")))))),IF(RIGHT(D74,1)="T",1000000000000*VALUE(LEFT(D74,LEN(D74)-1)),IF(RIGHT(D74,1)="M",1000000*VALUE(LEFT(D74,LEN(D74)-1)),IF(RIGHT(D74,1)="B",1000000000*VALUE(LEFT(D74,LEN(D74)-1)),IF(RIGHT(D74,1)="%",0.01*VALUE(LEFT(D74,LEN(D74)-1)),IF(RIGHT(D74,1)="k",1000*VALUE(LEFT(D74,LEN(D74)-1)),VALUE(SUBSTITUTE(D74,",",""))))))))),"N/A")</f>
        <v/>
      </c>
      <c r="L74">
        <f>IFERROR(IF(TRIM(E74)="-", "N/A", IF(RIGHT(E74,1)=")",IF(RIGHT(E74,2)="T)",-1000000000000*VALUE(MID(E74,2,LEN(E74)-3)),IF(RIGHT(E74,2)="M)",-1000000*VALUE(MID(E74,2,LEN(E74)-3)),IF(RIGHT(E74,2)="B)",-1000000000*VALUE(MID(E74,2,LEN(E74)-3)),IF(RIGHT(E74,2)="k)",-1000*VALUE(MID(E74,2,LEN(E74)-3)),VALUE(SUBSTITUTE(E74,",","")))))),IF(RIGHT(E74,1)="T",1000000000000*VALUE(LEFT(E74,LEN(E74)-1)),IF(RIGHT(E74,1)="M",1000000*VALUE(LEFT(E74,LEN(E74)-1)),IF(RIGHT(E74,1)="B",1000000000*VALUE(LEFT(E74,LEN(E74)-1)),IF(RIGHT(E74,1)="%",0.01*VALUE(LEFT(E74,LEN(E74)-1)),IF(RIGHT(E74,1)="k",1000*VALUE(LEFT(E74,LEN(E74)-1)),VALUE(SUBSTITUTE(E74,",",""))))))))),"N/A")</f>
        <v/>
      </c>
      <c r="M74">
        <f>IFERROR(IF(TRIM(F74)="-", "N/A", IF(RIGHT(F74,1)=")",IF(RIGHT(F74,2)="T)",-1000000000000*VALUE(MID(F74,2,LEN(F74)-3)),IF(RIGHT(F74,2)="M)",-1000000*VALUE(MID(F74,2,LEN(F74)-3)),IF(RIGHT(F74,2)="B)",-1000000000*VALUE(MID(F74,2,LEN(F74)-3)),IF(RIGHT(F74,2)="k)",-1000*VALUE(MID(F74,2,LEN(F74)-3)),VALUE(SUBSTITUTE(F74,",","")))))),IF(RIGHT(F74,1)="T",1000000000000*VALUE(LEFT(F74,LEN(F74)-1)),IF(RIGHT(F74,1)="M",1000000*VALUE(LEFT(F74,LEN(F74)-1)),IF(RIGHT(F74,1)="B",1000000000*VALUE(LEFT(F74,LEN(F74)-1)),IF(RIGHT(F74,1)="%",0.01*VALUE(LEFT(F74,LEN(F74)-1)),IF(RIGHT(F74,1)="k",1000*VALUE(LEFT(F74,LEN(F74)-1)),VALUE(SUBSTITUTE(F74,",",""))))))))),"N/A")</f>
        <v/>
      </c>
      <c r="N74">
        <f>IFERROR(IF(TRIM(G74)="-", "N/A", IF(RIGHT(G74,1)=")",IF(RIGHT(G74,2)="T)",-1000000000000*VALUE(MID(G74,2,LEN(G74)-3)),IF(RIGHT(G74,2)="M)",-1000000*VALUE(MID(G74,2,LEN(G74)-3)),IF(RIGHT(G74,2)="B)",-1000000000*VALUE(MID(G74,2,LEN(G74)-3)),IF(RIGHT(G74,2)="k)",-1000*VALUE(MID(G74,2,LEN(G74)-3)),VALUE(SUBSTITUTE(G74,",","")))))),IF(RIGHT(G74,1)="T",1000000000000*VALUE(LEFT(G74,LEN(G74)-1)),IF(RIGHT(G74,1)="M",1000000*VALUE(LEFT(G74,LEN(G74)-1)),IF(RIGHT(G74,1)="B",1000000000*VALUE(LEFT(G74,LEN(G74)-1)),IF(RIGHT(G74,1)="%",0.01*VALUE(LEFT(G74,LEN(G74)-1)),IF(RIGHT(G74,1)="k",1000*VALUE(LEFT(G74,LEN(G74)-1)),VALUE(SUBSTITUTE(G74,",",""))))))))),"N/A")</f>
        <v/>
      </c>
    </row>
    <row r="75" spans="1:60">
      <c s="1" r="A75" t="n">
        <v>7</v>
      </c>
      <c r="B75" t="s">
        <v>134</v>
      </c>
      <c r="C75" t="s"/>
      <c r="D75">
        <f>IFERROR(AVERAGE(VALUE(INDIRECT("J"&amp;(MATCH(B75,B76:B507,0)+75))),VALUE(INDIRECT("J"&amp;(MATCH(B75,B76:B507,0)+86))),VALUE(INDIRECT("J"&amp;(MATCH(B75,B76:B507,0)+97))),VALUE(INDIRECT("J"&amp;(MATCH(B75,B76:B507,0)+108)))),"")</f>
        <v/>
      </c>
      <c r="E75">
        <f>IFERROR(IF(AND(C75&lt;&gt;"",D75&lt;&gt;0),IF(VALUE(J75)&gt;VALUE(K75),"above average","below average"),"no data"),"no data")</f>
        <v/>
      </c>
      <c r="F75">
        <f>IF(E75="above average",LOWER(TRIM(IF(ISNUMBER(VALUE(RIGHT(B75,1))),REPLACE(B75,LEN(B75),1,""),B75))),"")</f>
        <v/>
      </c>
      <c r="G75">
        <f>IF(F75&lt;&gt;"", G74 &amp; ", " &amp; IFERROR(LEFT(F75,FIND("(",F75) - 2),F75),G74)</f>
        <v/>
      </c>
      <c r="I75">
        <f>IF(AND(K75&gt; J75, L75&gt; K75, M75&gt; L75, N75&gt; M75), "pos_trend", IF(AND(K75&lt; J75, L75&lt; K75, M75&lt; L75, N75&lt; M75), "neg_trend", "N/A"))</f>
        <v/>
      </c>
      <c r="J75">
        <f>IFERROR(IF(TRIM(C75)="-", "N/A", IF(RIGHT(C75,1)=")",IF(RIGHT(C75,2)="T)",-1000000000000*VALUE(MID(C75,2,LEN(C75)-3)),IF(RIGHT(C75,2)="M)",-1000000*VALUE(MID(C75,2,LEN(C75)-3)),IF(RIGHT(C75,2)="B)",-1000000000*VALUE(MID(C75,2,LEN(C75)-3)),IF(RIGHT(C75,2)="k)",-1000*VALUE(MID(C75,2,LEN(C75)-3)),VALUE(SUBSTITUTE(C75,",","")))))),IF(RIGHT(C75,1)="T",1000000000000*VALUE(LEFT(C75,LEN(C75)-1)),IF(RIGHT(C75,1)="M",1000000*VALUE(LEFT(C75,LEN(C75)-1)),IF(RIGHT(C75,1)="B",1000000000*VALUE(LEFT(C75,LEN(C75)-1)),IF(RIGHT(C75,1)="%",0.01*VALUE(LEFT(C75,LEN(C75)-1)),IF(RIGHT(C75,1)="k",1000*VALUE(LEFT(C75,LEN(C75)-1)),VALUE(SUBSTITUTE(C75,",",""))))))))),"N/A")</f>
        <v/>
      </c>
      <c r="K75">
        <f>IFERROR(IF(TRIM(D75)="-", "N/A", IF(RIGHT(D75,1)=")",IF(RIGHT(D75,2)="T)",-1000000000000*VALUE(MID(D75,2,LEN(D75)-3)),IF(RIGHT(D75,2)="M)",-1000000*VALUE(MID(D75,2,LEN(D75)-3)),IF(RIGHT(D75,2)="B)",-1000000000*VALUE(MID(D75,2,LEN(D75)-3)),IF(RIGHT(D75,2)="k)",-1000*VALUE(MID(D75,2,LEN(D75)-3)),VALUE(SUBSTITUTE(D75,",","")))))),IF(RIGHT(D75,1)="T",1000000000000*VALUE(LEFT(D75,LEN(D75)-1)),IF(RIGHT(D75,1)="M",1000000*VALUE(LEFT(D75,LEN(D75)-1)),IF(RIGHT(D75,1)="B",1000000000*VALUE(LEFT(D75,LEN(D75)-1)),IF(RIGHT(D75,1)="%",0.01*VALUE(LEFT(D75,LEN(D75)-1)),IF(RIGHT(D75,1)="k",1000*VALUE(LEFT(D75,LEN(D75)-1)),VALUE(SUBSTITUTE(D75,",",""))))))))),"N/A")</f>
        <v/>
      </c>
      <c r="L75">
        <f>IFERROR(IF(TRIM(E75)="-", "N/A", IF(RIGHT(E75,1)=")",IF(RIGHT(E75,2)="T)",-1000000000000*VALUE(MID(E75,2,LEN(E75)-3)),IF(RIGHT(E75,2)="M)",-1000000*VALUE(MID(E75,2,LEN(E75)-3)),IF(RIGHT(E75,2)="B)",-1000000000*VALUE(MID(E75,2,LEN(E75)-3)),IF(RIGHT(E75,2)="k)",-1000*VALUE(MID(E75,2,LEN(E75)-3)),VALUE(SUBSTITUTE(E75,",","")))))),IF(RIGHT(E75,1)="T",1000000000000*VALUE(LEFT(E75,LEN(E75)-1)),IF(RIGHT(E75,1)="M",1000000*VALUE(LEFT(E75,LEN(E75)-1)),IF(RIGHT(E75,1)="B",1000000000*VALUE(LEFT(E75,LEN(E75)-1)),IF(RIGHT(E75,1)="%",0.01*VALUE(LEFT(E75,LEN(E75)-1)),IF(RIGHT(E75,1)="k",1000*VALUE(LEFT(E75,LEN(E75)-1)),VALUE(SUBSTITUTE(E75,",",""))))))))),"N/A")</f>
        <v/>
      </c>
      <c r="M75">
        <f>IFERROR(IF(TRIM(F75)="-", "N/A", IF(RIGHT(F75,1)=")",IF(RIGHT(F75,2)="T)",-1000000000000*VALUE(MID(F75,2,LEN(F75)-3)),IF(RIGHT(F75,2)="M)",-1000000*VALUE(MID(F75,2,LEN(F75)-3)),IF(RIGHT(F75,2)="B)",-1000000000*VALUE(MID(F75,2,LEN(F75)-3)),IF(RIGHT(F75,2)="k)",-1000*VALUE(MID(F75,2,LEN(F75)-3)),VALUE(SUBSTITUTE(F75,",","")))))),IF(RIGHT(F75,1)="T",1000000000000*VALUE(LEFT(F75,LEN(F75)-1)),IF(RIGHT(F75,1)="M",1000000*VALUE(LEFT(F75,LEN(F75)-1)),IF(RIGHT(F75,1)="B",1000000000*VALUE(LEFT(F75,LEN(F75)-1)),IF(RIGHT(F75,1)="%",0.01*VALUE(LEFT(F75,LEN(F75)-1)),IF(RIGHT(F75,1)="k",1000*VALUE(LEFT(F75,LEN(F75)-1)),VALUE(SUBSTITUTE(F75,",",""))))))))),"N/A")</f>
        <v/>
      </c>
      <c r="N75">
        <f>IFERROR(IF(TRIM(G75)="-", "N/A", IF(RIGHT(G75,1)=")",IF(RIGHT(G75,2)="T)",-1000000000000*VALUE(MID(G75,2,LEN(G75)-3)),IF(RIGHT(G75,2)="M)",-1000000*VALUE(MID(G75,2,LEN(G75)-3)),IF(RIGHT(G75,2)="B)",-1000000000*VALUE(MID(G75,2,LEN(G75)-3)),IF(RIGHT(G75,2)="k)",-1000*VALUE(MID(G75,2,LEN(G75)-3)),VALUE(SUBSTITUTE(G75,",","")))))),IF(RIGHT(G75,1)="T",1000000000000*VALUE(LEFT(G75,LEN(G75)-1)),IF(RIGHT(G75,1)="M",1000000*VALUE(LEFT(G75,LEN(G75)-1)),IF(RIGHT(G75,1)="B",1000000000*VALUE(LEFT(G75,LEN(G75)-1)),IF(RIGHT(G75,1)="%",0.01*VALUE(LEFT(G75,LEN(G75)-1)),IF(RIGHT(G75,1)="k",1000*VALUE(LEFT(G75,LEN(G75)-1)),VALUE(SUBSTITUTE(G75,",",""))))))))),"N/A")</f>
        <v/>
      </c>
    </row>
    <row r="76" spans="1:60">
      <c s="1" r="A76" t="n">
        <v>8</v>
      </c>
      <c r="B76" t="s">
        <v>135</v>
      </c>
      <c r="C76" t="s"/>
      <c r="D76">
        <f>IFERROR(AVERAGE(VALUE(INDIRECT("J"&amp;(MATCH(B76,B77:B508,0)+76))),VALUE(INDIRECT("J"&amp;(MATCH(B76,B77:B508,0)+87))),VALUE(INDIRECT("J"&amp;(MATCH(B76,B77:B508,0)+98))),VALUE(INDIRECT("J"&amp;(MATCH(B76,B77:B508,0)+109)))),"")</f>
        <v/>
      </c>
      <c r="E76">
        <f>IFERROR(IF(AND(C76&lt;&gt;"",D76&lt;&gt;0),IF(VALUE(J76)&gt;VALUE(K76),"above average","below average"),"no data"),"no data")</f>
        <v/>
      </c>
      <c r="F76">
        <f>IF(E76="above average",LOWER(TRIM(IF(ISNUMBER(VALUE(RIGHT(B76,1))),REPLACE(B76,LEN(B76),1,""),B76))),"")</f>
        <v/>
      </c>
      <c r="G76">
        <f>IF(F76&lt;&gt;"", G75 &amp; ", " &amp; IFERROR(LEFT(F76,FIND("(",F76) - 2),F76),G75)</f>
        <v/>
      </c>
      <c r="I76">
        <f>IF(AND(K76&gt; J76, L76&gt; K76, M76&gt; L76, N76&gt; M76), "pos_trend", IF(AND(K76&lt; J76, L76&lt; K76, M76&lt; L76, N76&lt; M76), "neg_trend", "N/A"))</f>
        <v/>
      </c>
      <c r="J76">
        <f>IFERROR(IF(TRIM(C76)="-", "N/A", IF(RIGHT(C76,1)=")",IF(RIGHT(C76,2)="T)",-1000000000000*VALUE(MID(C76,2,LEN(C76)-3)),IF(RIGHT(C76,2)="M)",-1000000*VALUE(MID(C76,2,LEN(C76)-3)),IF(RIGHT(C76,2)="B)",-1000000000*VALUE(MID(C76,2,LEN(C76)-3)),IF(RIGHT(C76,2)="k)",-1000*VALUE(MID(C76,2,LEN(C76)-3)),VALUE(SUBSTITUTE(C76,",","")))))),IF(RIGHT(C76,1)="T",1000000000000*VALUE(LEFT(C76,LEN(C76)-1)),IF(RIGHT(C76,1)="M",1000000*VALUE(LEFT(C76,LEN(C76)-1)),IF(RIGHT(C76,1)="B",1000000000*VALUE(LEFT(C76,LEN(C76)-1)),IF(RIGHT(C76,1)="%",0.01*VALUE(LEFT(C76,LEN(C76)-1)),IF(RIGHT(C76,1)="k",1000*VALUE(LEFT(C76,LEN(C76)-1)),VALUE(SUBSTITUTE(C76,",",""))))))))),"N/A")</f>
        <v/>
      </c>
      <c r="K76">
        <f>IFERROR(IF(TRIM(D76)="-", "N/A", IF(RIGHT(D76,1)=")",IF(RIGHT(D76,2)="T)",-1000000000000*VALUE(MID(D76,2,LEN(D76)-3)),IF(RIGHT(D76,2)="M)",-1000000*VALUE(MID(D76,2,LEN(D76)-3)),IF(RIGHT(D76,2)="B)",-1000000000*VALUE(MID(D76,2,LEN(D76)-3)),IF(RIGHT(D76,2)="k)",-1000*VALUE(MID(D76,2,LEN(D76)-3)),VALUE(SUBSTITUTE(D76,",","")))))),IF(RIGHT(D76,1)="T",1000000000000*VALUE(LEFT(D76,LEN(D76)-1)),IF(RIGHT(D76,1)="M",1000000*VALUE(LEFT(D76,LEN(D76)-1)),IF(RIGHT(D76,1)="B",1000000000*VALUE(LEFT(D76,LEN(D76)-1)),IF(RIGHT(D76,1)="%",0.01*VALUE(LEFT(D76,LEN(D76)-1)),IF(RIGHT(D76,1)="k",1000*VALUE(LEFT(D76,LEN(D76)-1)),VALUE(SUBSTITUTE(D76,",",""))))))))),"N/A")</f>
        <v/>
      </c>
      <c r="L76">
        <f>IFERROR(IF(TRIM(E76)="-", "N/A", IF(RIGHT(E76,1)=")",IF(RIGHT(E76,2)="T)",-1000000000000*VALUE(MID(E76,2,LEN(E76)-3)),IF(RIGHT(E76,2)="M)",-1000000*VALUE(MID(E76,2,LEN(E76)-3)),IF(RIGHT(E76,2)="B)",-1000000000*VALUE(MID(E76,2,LEN(E76)-3)),IF(RIGHT(E76,2)="k)",-1000*VALUE(MID(E76,2,LEN(E76)-3)),VALUE(SUBSTITUTE(E76,",","")))))),IF(RIGHT(E76,1)="T",1000000000000*VALUE(LEFT(E76,LEN(E76)-1)),IF(RIGHT(E76,1)="M",1000000*VALUE(LEFT(E76,LEN(E76)-1)),IF(RIGHT(E76,1)="B",1000000000*VALUE(LEFT(E76,LEN(E76)-1)),IF(RIGHT(E76,1)="%",0.01*VALUE(LEFT(E76,LEN(E76)-1)),IF(RIGHT(E76,1)="k",1000*VALUE(LEFT(E76,LEN(E76)-1)),VALUE(SUBSTITUTE(E76,",",""))))))))),"N/A")</f>
        <v/>
      </c>
      <c r="M76">
        <f>IFERROR(IF(TRIM(F76)="-", "N/A", IF(RIGHT(F76,1)=")",IF(RIGHT(F76,2)="T)",-1000000000000*VALUE(MID(F76,2,LEN(F76)-3)),IF(RIGHT(F76,2)="M)",-1000000*VALUE(MID(F76,2,LEN(F76)-3)),IF(RIGHT(F76,2)="B)",-1000000000*VALUE(MID(F76,2,LEN(F76)-3)),IF(RIGHT(F76,2)="k)",-1000*VALUE(MID(F76,2,LEN(F76)-3)),VALUE(SUBSTITUTE(F76,",","")))))),IF(RIGHT(F76,1)="T",1000000000000*VALUE(LEFT(F76,LEN(F76)-1)),IF(RIGHT(F76,1)="M",1000000*VALUE(LEFT(F76,LEN(F76)-1)),IF(RIGHT(F76,1)="B",1000000000*VALUE(LEFT(F76,LEN(F76)-1)),IF(RIGHT(F76,1)="%",0.01*VALUE(LEFT(F76,LEN(F76)-1)),IF(RIGHT(F76,1)="k",1000*VALUE(LEFT(F76,LEN(F76)-1)),VALUE(SUBSTITUTE(F76,",",""))))))))),"N/A")</f>
        <v/>
      </c>
      <c r="N76">
        <f>IFERROR(IF(TRIM(G76)="-", "N/A", IF(RIGHT(G76,1)=")",IF(RIGHT(G76,2)="T)",-1000000000000*VALUE(MID(G76,2,LEN(G76)-3)),IF(RIGHT(G76,2)="M)",-1000000*VALUE(MID(G76,2,LEN(G76)-3)),IF(RIGHT(G76,2)="B)",-1000000000*VALUE(MID(G76,2,LEN(G76)-3)),IF(RIGHT(G76,2)="k)",-1000*VALUE(MID(G76,2,LEN(G76)-3)),VALUE(SUBSTITUTE(G76,",","")))))),IF(RIGHT(G76,1)="T",1000000000000*VALUE(LEFT(G76,LEN(G76)-1)),IF(RIGHT(G76,1)="M",1000000*VALUE(LEFT(G76,LEN(G76)-1)),IF(RIGHT(G76,1)="B",1000000000*VALUE(LEFT(G76,LEN(G76)-1)),IF(RIGHT(G76,1)="%",0.01*VALUE(LEFT(G76,LEN(G76)-1)),IF(RIGHT(G76,1)="k",1000*VALUE(LEFT(G76,LEN(G76)-1)),VALUE(SUBSTITUTE(G76,",",""))))))))),"N/A")</f>
        <v/>
      </c>
    </row>
    <row r="77" spans="1:60">
      <c r="F77">
        <f>IF(F76="",IF(F75="",IF(F74="",IF(F73="",IF(F72="",IF(F71="",IFERROR(LEFT(F70,FIND("(",F70) - 2),F70),IFERROR(LEFT(F71,FIND("(",F71) - 2),F71)),IFERROR(LEFT(F72,FIND("(",F72) - 2),F72)),IFERROR(LEFT(F73,FIND("(",F73) - 2),F73)),IFERROR(LEFT(F74,FIND("(",F74) - 2),F74)),IFERROR(LEFT(F75,FIND("(",F75) - 2),F75)),IFERROR(LEFT(F76,FIND("(",F76) - 2),F76))</f>
        <v/>
      </c>
      <c r="G77">
        <f>TRIM(IF(LEFT(G76,1)=",",REPLACE(G76,1,1,""),SUBSTITUTE(G76,F77, "and " &amp; F77)))</f>
        <v/>
      </c>
      <c r="I77">
        <f>IF(AND(K77&gt; J77, L77&gt; K77, M77&gt; L77, N77&gt; M77), "pos_trend", IF(AND(K77&lt; J77, L77&lt; K77, M77&lt; L77, N77&lt; M77), "neg_trend", "N/A"))</f>
        <v/>
      </c>
      <c r="J77">
        <f>IFERROR(IF(TRIM(C77)="-", "N/A", IF(RIGHT(C77,1)=")",IF(RIGHT(C77,2)="T)",-1000000000000*VALUE(MID(C77,2,LEN(C77)-3)),IF(RIGHT(C77,2)="M)",-1000000*VALUE(MID(C77,2,LEN(C77)-3)),IF(RIGHT(C77,2)="B)",-1000000000*VALUE(MID(C77,2,LEN(C77)-3)),IF(RIGHT(C77,2)="k)",-1000*VALUE(MID(C77,2,LEN(C77)-3)),VALUE(SUBSTITUTE(C77,",","")))))),IF(RIGHT(C77,1)="T",1000000000000*VALUE(LEFT(C77,LEN(C77)-1)),IF(RIGHT(C77,1)="M",1000000*VALUE(LEFT(C77,LEN(C77)-1)),IF(RIGHT(C77,1)="B",1000000000*VALUE(LEFT(C77,LEN(C77)-1)),IF(RIGHT(C77,1)="%",0.01*VALUE(LEFT(C77,LEN(C77)-1)),IF(RIGHT(C77,1)="k",1000*VALUE(LEFT(C77,LEN(C77)-1)),VALUE(SUBSTITUTE(C77,",",""))))))))),"N/A")</f>
        <v/>
      </c>
      <c r="K77">
        <f>IFERROR(IF(TRIM(D77)="-", "N/A", IF(RIGHT(D77,1)=")",IF(RIGHT(D77,2)="T)",-1000000000000*VALUE(MID(D77,2,LEN(D77)-3)),IF(RIGHT(D77,2)="M)",-1000000*VALUE(MID(D77,2,LEN(D77)-3)),IF(RIGHT(D77,2)="B)",-1000000000*VALUE(MID(D77,2,LEN(D77)-3)),IF(RIGHT(D77,2)="k)",-1000*VALUE(MID(D77,2,LEN(D77)-3)),VALUE(SUBSTITUTE(D77,",","")))))),IF(RIGHT(D77,1)="T",1000000000000*VALUE(LEFT(D77,LEN(D77)-1)),IF(RIGHT(D77,1)="M",1000000*VALUE(LEFT(D77,LEN(D77)-1)),IF(RIGHT(D77,1)="B",1000000000*VALUE(LEFT(D77,LEN(D77)-1)),IF(RIGHT(D77,1)="%",0.01*VALUE(LEFT(D77,LEN(D77)-1)),IF(RIGHT(D77,1)="k",1000*VALUE(LEFT(D77,LEN(D77)-1)),VALUE(SUBSTITUTE(D77,",",""))))))))),"N/A")</f>
        <v/>
      </c>
      <c r="L77">
        <f>IFERROR(IF(TRIM(E77)="-", "N/A", IF(RIGHT(E77,1)=")",IF(RIGHT(E77,2)="T)",-1000000000000*VALUE(MID(E77,2,LEN(E77)-3)),IF(RIGHT(E77,2)="M)",-1000000*VALUE(MID(E77,2,LEN(E77)-3)),IF(RIGHT(E77,2)="B)",-1000000000*VALUE(MID(E77,2,LEN(E77)-3)),IF(RIGHT(E77,2)="k)",-1000*VALUE(MID(E77,2,LEN(E77)-3)),VALUE(SUBSTITUTE(E77,",","")))))),IF(RIGHT(E77,1)="T",1000000000000*VALUE(LEFT(E77,LEN(E77)-1)),IF(RIGHT(E77,1)="M",1000000*VALUE(LEFT(E77,LEN(E77)-1)),IF(RIGHT(E77,1)="B",1000000000*VALUE(LEFT(E77,LEN(E77)-1)),IF(RIGHT(E77,1)="%",0.01*VALUE(LEFT(E77,LEN(E77)-1)),IF(RIGHT(E77,1)="k",1000*VALUE(LEFT(E77,LEN(E77)-1)),VALUE(SUBSTITUTE(E77,",",""))))))))),"N/A")</f>
        <v/>
      </c>
      <c r="M77">
        <f>IFERROR(IF(TRIM(F77)="-", "N/A", IF(RIGHT(F77,1)=")",IF(RIGHT(F77,2)="T)",-1000000000000*VALUE(MID(F77,2,LEN(F77)-3)),IF(RIGHT(F77,2)="M)",-1000000*VALUE(MID(F77,2,LEN(F77)-3)),IF(RIGHT(F77,2)="B)",-1000000000*VALUE(MID(F77,2,LEN(F77)-3)),IF(RIGHT(F77,2)="k)",-1000*VALUE(MID(F77,2,LEN(F77)-3)),VALUE(SUBSTITUTE(F77,",","")))))),IF(RIGHT(F77,1)="T",1000000000000*VALUE(LEFT(F77,LEN(F77)-1)),IF(RIGHT(F77,1)="M",1000000*VALUE(LEFT(F77,LEN(F77)-1)),IF(RIGHT(F77,1)="B",1000000000*VALUE(LEFT(F77,LEN(F77)-1)),IF(RIGHT(F77,1)="%",0.01*VALUE(LEFT(F77,LEN(F77)-1)),IF(RIGHT(F77,1)="k",1000*VALUE(LEFT(F77,LEN(F77)-1)),VALUE(SUBSTITUTE(F77,",",""))))))))),"N/A")</f>
        <v/>
      </c>
      <c r="N77">
        <f>IFERROR(IF(TRIM(G77)="-", "N/A", IF(RIGHT(G77,1)=")",IF(RIGHT(G77,2)="T)",-1000000000000*VALUE(MID(G77,2,LEN(G77)-3)),IF(RIGHT(G77,2)="M)",-1000000*VALUE(MID(G77,2,LEN(G77)-3)),IF(RIGHT(G77,2)="B)",-1000000000*VALUE(MID(G77,2,LEN(G77)-3)),IF(RIGHT(G77,2)="k)",-1000*VALUE(MID(G77,2,LEN(G77)-3)),VALUE(SUBSTITUTE(G77,",","")))))),IF(RIGHT(G77,1)="T",1000000000000*VALUE(LEFT(G77,LEN(G77)-1)),IF(RIGHT(G77,1)="M",1000000*VALUE(LEFT(G77,LEN(G77)-1)),IF(RIGHT(G77,1)="B",1000000000*VALUE(LEFT(G77,LEN(G77)-1)),IF(RIGHT(G77,1)="%",0.01*VALUE(LEFT(G77,LEN(G77)-1)),IF(RIGHT(G77,1)="k",1000*VALUE(LEFT(G77,LEN(G77)-1)),VALUE(SUBSTITUTE(G77,",",""))))))))),"N/A")</f>
        <v/>
      </c>
    </row>
    <row r="78" spans="1:60">
      <c s="1" r="A78" t="n">
        <v>0</v>
      </c>
      <c r="B78" t="s">
        <v>136</v>
      </c>
      <c r="C78" t="s">
        <v>137</v>
      </c>
      <c r="D78">
        <f>IF(COUNTIF(E70:E76,"=above average")&gt;0,"There are some indications that "&amp;D1&amp;" may be overvalued. The company has a higher " &amp; G77 &amp; " than the comparable average", "Inconclusive")</f>
        <v/>
      </c>
      <c r="I78">
        <f>IF(AND(K78&gt; J78, L78&gt; K78, M78&gt; L78, N78&gt; M78), "pos_trend", IF(AND(K78&lt; J78, L78&lt; K78, M78&lt; L78, N78&lt; M78), "neg_trend", "N/A"))</f>
        <v/>
      </c>
      <c r="J78">
        <f>IFERROR(IF(TRIM(C78)="-", "N/A", IF(RIGHT(C78,1)=")",IF(RIGHT(C78,2)="T)",-1000000000000*VALUE(MID(C78,2,LEN(C78)-3)),IF(RIGHT(C78,2)="M)",-1000000*VALUE(MID(C78,2,LEN(C78)-3)),IF(RIGHT(C78,2)="B)",-1000000000*VALUE(MID(C78,2,LEN(C78)-3)),IF(RIGHT(C78,2)="k)",-1000*VALUE(MID(C78,2,LEN(C78)-3)),VALUE(SUBSTITUTE(C78,",","")))))),IF(RIGHT(C78,1)="T",1000000000000*VALUE(LEFT(C78,LEN(C78)-1)),IF(RIGHT(C78,1)="M",1000000*VALUE(LEFT(C78,LEN(C78)-1)),IF(RIGHT(C78,1)="B",1000000000*VALUE(LEFT(C78,LEN(C78)-1)),IF(RIGHT(C78,1)="%",0.01*VALUE(LEFT(C78,LEN(C78)-1)),IF(RIGHT(C78,1)="k",1000*VALUE(LEFT(C78,LEN(C78)-1)),VALUE(SUBSTITUTE(C78,",",""))))))))),"N/A")</f>
        <v/>
      </c>
      <c r="K78">
        <f>IFERROR(IF(TRIM(D78)="-", "N/A", IF(RIGHT(D78,1)=")",IF(RIGHT(D78,2)="T)",-1000000000000*VALUE(MID(D78,2,LEN(D78)-3)),IF(RIGHT(D78,2)="M)",-1000000*VALUE(MID(D78,2,LEN(D78)-3)),IF(RIGHT(D78,2)="B)",-1000000000*VALUE(MID(D78,2,LEN(D78)-3)),IF(RIGHT(D78,2)="k)",-1000*VALUE(MID(D78,2,LEN(D78)-3)),VALUE(SUBSTITUTE(D78,",","")))))),IF(RIGHT(D78,1)="T",1000000000000*VALUE(LEFT(D78,LEN(D78)-1)),IF(RIGHT(D78,1)="M",1000000*VALUE(LEFT(D78,LEN(D78)-1)),IF(RIGHT(D78,1)="B",1000000000*VALUE(LEFT(D78,LEN(D78)-1)),IF(RIGHT(D78,1)="%",0.01*VALUE(LEFT(D78,LEN(D78)-1)),IF(RIGHT(D78,1)="k",1000*VALUE(LEFT(D78,LEN(D78)-1)),VALUE(SUBSTITUTE(D78,",",""))))))))),"N/A")</f>
        <v/>
      </c>
      <c r="L78">
        <f>IFERROR(IF(TRIM(E78)="-", "N/A", IF(RIGHT(E78,1)=")",IF(RIGHT(E78,2)="T)",-1000000000000*VALUE(MID(E78,2,LEN(E78)-3)),IF(RIGHT(E78,2)="M)",-1000000*VALUE(MID(E78,2,LEN(E78)-3)),IF(RIGHT(E78,2)="B)",-1000000000*VALUE(MID(E78,2,LEN(E78)-3)),IF(RIGHT(E78,2)="k)",-1000*VALUE(MID(E78,2,LEN(E78)-3)),VALUE(SUBSTITUTE(E78,",","")))))),IF(RIGHT(E78,1)="T",1000000000000*VALUE(LEFT(E78,LEN(E78)-1)),IF(RIGHT(E78,1)="M",1000000*VALUE(LEFT(E78,LEN(E78)-1)),IF(RIGHT(E78,1)="B",1000000000*VALUE(LEFT(E78,LEN(E78)-1)),IF(RIGHT(E78,1)="%",0.01*VALUE(LEFT(E78,LEN(E78)-1)),IF(RIGHT(E78,1)="k",1000*VALUE(LEFT(E78,LEN(E78)-1)),VALUE(SUBSTITUTE(E78,",",""))))))))),"N/A")</f>
        <v/>
      </c>
      <c r="M78">
        <f>IFERROR(IF(TRIM(F78)="-", "N/A", IF(RIGHT(F78,1)=")",IF(RIGHT(F78,2)="T)",-1000000000000*VALUE(MID(F78,2,LEN(F78)-3)),IF(RIGHT(F78,2)="M)",-1000000*VALUE(MID(F78,2,LEN(F78)-3)),IF(RIGHT(F78,2)="B)",-1000000000*VALUE(MID(F78,2,LEN(F78)-3)),IF(RIGHT(F78,2)="k)",-1000*VALUE(MID(F78,2,LEN(F78)-3)),VALUE(SUBSTITUTE(F78,",","")))))),IF(RIGHT(F78,1)="T",1000000000000*VALUE(LEFT(F78,LEN(F78)-1)),IF(RIGHT(F78,1)="M",1000000*VALUE(LEFT(F78,LEN(F78)-1)),IF(RIGHT(F78,1)="B",1000000000*VALUE(LEFT(F78,LEN(F78)-1)),IF(RIGHT(F78,1)="%",0.01*VALUE(LEFT(F78,LEN(F78)-1)),IF(RIGHT(F78,1)="k",1000*VALUE(LEFT(F78,LEN(F78)-1)),VALUE(SUBSTITUTE(F78,",",""))))))))),"N/A")</f>
        <v/>
      </c>
      <c r="N78">
        <f>IFERROR(IF(TRIM(G78)="-", "N/A", IF(RIGHT(G78,1)=")",IF(RIGHT(G78,2)="T)",-1000000000000*VALUE(MID(G78,2,LEN(G78)-3)),IF(RIGHT(G78,2)="M)",-1000000*VALUE(MID(G78,2,LEN(G78)-3)),IF(RIGHT(G78,2)="B)",-1000000000*VALUE(MID(G78,2,LEN(G78)-3)),IF(RIGHT(G78,2)="k)",-1000*VALUE(MID(G78,2,LEN(G78)-3)),VALUE(SUBSTITUTE(G78,",","")))))),IF(RIGHT(G78,1)="T",1000000000000*VALUE(LEFT(G78,LEN(G78)-1)),IF(RIGHT(G78,1)="M",1000000*VALUE(LEFT(G78,LEN(G78)-1)),IF(RIGHT(G78,1)="B",1000000000*VALUE(LEFT(G78,LEN(G78)-1)),IF(RIGHT(G78,1)="%",0.01*VALUE(LEFT(G78,LEN(G78)-1)),IF(RIGHT(G78,1)="k",1000*VALUE(LEFT(G78,LEN(G78)-1)),VALUE(SUBSTITUTE(G78,",",""))))))))),"N/A")</f>
        <v/>
      </c>
    </row>
    <row r="79" spans="1:60">
      <c s="1" r="A79" t="n">
        <v>1</v>
      </c>
      <c r="B79" t="s">
        <v>138</v>
      </c>
      <c r="C79" t="s">
        <v>139</v>
      </c>
      <c r="I79">
        <f>IF(AND(K79&gt; J79, L79&gt; K79, M79&gt; L79, N79&gt; M79), "pos_trend", IF(AND(K79&lt; J79, L79&lt; K79, M79&lt; L79, N79&lt; M79), "neg_trend", "N/A"))</f>
        <v/>
      </c>
      <c r="J79">
        <f>IFERROR(IF(TRIM(C79)="-", "N/A", IF(RIGHT(C79,1)=")",IF(RIGHT(C79,2)="T)",-1000000000000*VALUE(MID(C79,2,LEN(C79)-3)),IF(RIGHT(C79,2)="M)",-1000000*VALUE(MID(C79,2,LEN(C79)-3)),IF(RIGHT(C79,2)="B)",-1000000000*VALUE(MID(C79,2,LEN(C79)-3)),IF(RIGHT(C79,2)="k)",-1000*VALUE(MID(C79,2,LEN(C79)-3)),VALUE(SUBSTITUTE(C79,",","")))))),IF(RIGHT(C79,1)="T",1000000000000*VALUE(LEFT(C79,LEN(C79)-1)),IF(RIGHT(C79,1)="M",1000000*VALUE(LEFT(C79,LEN(C79)-1)),IF(RIGHT(C79,1)="B",1000000000*VALUE(LEFT(C79,LEN(C79)-1)),IF(RIGHT(C79,1)="%",0.01*VALUE(LEFT(C79,LEN(C79)-1)),IF(RIGHT(C79,1)="k",1000*VALUE(LEFT(C79,LEN(C79)-1)),VALUE(SUBSTITUTE(C79,",",""))))))))),"N/A")</f>
        <v/>
      </c>
      <c r="K79">
        <f>IFERROR(IF(TRIM(D79)="-", "N/A", IF(RIGHT(D79,1)=")",IF(RIGHT(D79,2)="T)",-1000000000000*VALUE(MID(D79,2,LEN(D79)-3)),IF(RIGHT(D79,2)="M)",-1000000*VALUE(MID(D79,2,LEN(D79)-3)),IF(RIGHT(D79,2)="B)",-1000000000*VALUE(MID(D79,2,LEN(D79)-3)),IF(RIGHT(D79,2)="k)",-1000*VALUE(MID(D79,2,LEN(D79)-3)),VALUE(SUBSTITUTE(D79,",","")))))),IF(RIGHT(D79,1)="T",1000000000000*VALUE(LEFT(D79,LEN(D79)-1)),IF(RIGHT(D79,1)="M",1000000*VALUE(LEFT(D79,LEN(D79)-1)),IF(RIGHT(D79,1)="B",1000000000*VALUE(LEFT(D79,LEN(D79)-1)),IF(RIGHT(D79,1)="%",0.01*VALUE(LEFT(D79,LEN(D79)-1)),IF(RIGHT(D79,1)="k",1000*VALUE(LEFT(D79,LEN(D79)-1)),VALUE(SUBSTITUTE(D79,",",""))))))))),"N/A")</f>
        <v/>
      </c>
      <c r="L79">
        <f>IFERROR(IF(TRIM(E79)="-", "N/A", IF(RIGHT(E79,1)=")",IF(RIGHT(E79,2)="T)",-1000000000000*VALUE(MID(E79,2,LEN(E79)-3)),IF(RIGHT(E79,2)="M)",-1000000*VALUE(MID(E79,2,LEN(E79)-3)),IF(RIGHT(E79,2)="B)",-1000000000*VALUE(MID(E79,2,LEN(E79)-3)),IF(RIGHT(E79,2)="k)",-1000*VALUE(MID(E79,2,LEN(E79)-3)),VALUE(SUBSTITUTE(E79,",","")))))),IF(RIGHT(E79,1)="T",1000000000000*VALUE(LEFT(E79,LEN(E79)-1)),IF(RIGHT(E79,1)="M",1000000*VALUE(LEFT(E79,LEN(E79)-1)),IF(RIGHT(E79,1)="B",1000000000*VALUE(LEFT(E79,LEN(E79)-1)),IF(RIGHT(E79,1)="%",0.01*VALUE(LEFT(E79,LEN(E79)-1)),IF(RIGHT(E79,1)="k",1000*VALUE(LEFT(E79,LEN(E79)-1)),VALUE(SUBSTITUTE(E79,",",""))))))))),"N/A")</f>
        <v/>
      </c>
      <c r="M79">
        <f>IFERROR(IF(TRIM(F79)="-", "N/A", IF(RIGHT(F79,1)=")",IF(RIGHT(F79,2)="T)",-1000000000000*VALUE(MID(F79,2,LEN(F79)-3)),IF(RIGHT(F79,2)="M)",-1000000*VALUE(MID(F79,2,LEN(F79)-3)),IF(RIGHT(F79,2)="B)",-1000000000*VALUE(MID(F79,2,LEN(F79)-3)),IF(RIGHT(F79,2)="k)",-1000*VALUE(MID(F79,2,LEN(F79)-3)),VALUE(SUBSTITUTE(F79,",","")))))),IF(RIGHT(F79,1)="T",1000000000000*VALUE(LEFT(F79,LEN(F79)-1)),IF(RIGHT(F79,1)="M",1000000*VALUE(LEFT(F79,LEN(F79)-1)),IF(RIGHT(F79,1)="B",1000000000*VALUE(LEFT(F79,LEN(F79)-1)),IF(RIGHT(F79,1)="%",0.01*VALUE(LEFT(F79,LEN(F79)-1)),IF(RIGHT(F79,1)="k",1000*VALUE(LEFT(F79,LEN(F79)-1)),VALUE(SUBSTITUTE(F79,",",""))))))))),"N/A")</f>
        <v/>
      </c>
      <c r="N79">
        <f>IFERROR(IF(TRIM(G79)="-", "N/A", IF(RIGHT(G79,1)=")",IF(RIGHT(G79,2)="T)",-1000000000000*VALUE(MID(G79,2,LEN(G79)-3)),IF(RIGHT(G79,2)="M)",-1000000*VALUE(MID(G79,2,LEN(G79)-3)),IF(RIGHT(G79,2)="B)",-1000000000*VALUE(MID(G79,2,LEN(G79)-3)),IF(RIGHT(G79,2)="k)",-1000*VALUE(MID(G79,2,LEN(G79)-3)),VALUE(SUBSTITUTE(G79,",","")))))),IF(RIGHT(G79,1)="T",1000000000000*VALUE(LEFT(G79,LEN(G79)-1)),IF(RIGHT(G79,1)="M",1000000*VALUE(LEFT(G79,LEN(G79)-1)),IF(RIGHT(G79,1)="B",1000000000*VALUE(LEFT(G79,LEN(G79)-1)),IF(RIGHT(G79,1)="%",0.01*VALUE(LEFT(G79,LEN(G79)-1)),IF(RIGHT(G79,1)="k",1000*VALUE(LEFT(G79,LEN(G79)-1)),VALUE(SUBSTITUTE(G79,",",""))))))))),"N/A")</f>
        <v/>
      </c>
    </row>
    <row r="80" spans="1:60">
      <c r="I80">
        <f>IF(AND(K80&gt; J80, L80&gt; K80, M80&gt; L80, N80&gt; M80), "pos_trend", IF(AND(K80&lt; J80, L80&lt; K80, M80&lt; L80, N80&lt; M80), "neg_trend", "N/A"))</f>
        <v/>
      </c>
      <c r="J80">
        <f>IFERROR(IF(TRIM(C80)="-", "N/A", IF(RIGHT(C80,1)=")",IF(RIGHT(C80,2)="T)",-1000000000000*VALUE(MID(C80,2,LEN(C80)-3)),IF(RIGHT(C80,2)="M)",-1000000*VALUE(MID(C80,2,LEN(C80)-3)),IF(RIGHT(C80,2)="B)",-1000000000*VALUE(MID(C80,2,LEN(C80)-3)),IF(RIGHT(C80,2)="k)",-1000*VALUE(MID(C80,2,LEN(C80)-3)),VALUE(SUBSTITUTE(C80,",","")))))),IF(RIGHT(C80,1)="T",1000000000000*VALUE(LEFT(C80,LEN(C80)-1)),IF(RIGHT(C80,1)="M",1000000*VALUE(LEFT(C80,LEN(C80)-1)),IF(RIGHT(C80,1)="B",1000000000*VALUE(LEFT(C80,LEN(C80)-1)),IF(RIGHT(C80,1)="%",0.01*VALUE(LEFT(C80,LEN(C80)-1)),IF(RIGHT(C80,1)="k",1000*VALUE(LEFT(C80,LEN(C80)-1)),VALUE(SUBSTITUTE(C80,",",""))))))))),"N/A")</f>
        <v/>
      </c>
      <c r="K80">
        <f>IFERROR(IF(TRIM(D80)="-", "N/A", IF(RIGHT(D80,1)=")",IF(RIGHT(D80,2)="T)",-1000000000000*VALUE(MID(D80,2,LEN(D80)-3)),IF(RIGHT(D80,2)="M)",-1000000*VALUE(MID(D80,2,LEN(D80)-3)),IF(RIGHT(D80,2)="B)",-1000000000*VALUE(MID(D80,2,LEN(D80)-3)),IF(RIGHT(D80,2)="k)",-1000*VALUE(MID(D80,2,LEN(D80)-3)),VALUE(SUBSTITUTE(D80,",","")))))),IF(RIGHT(D80,1)="T",1000000000000*VALUE(LEFT(D80,LEN(D80)-1)),IF(RIGHT(D80,1)="M",1000000*VALUE(LEFT(D80,LEN(D80)-1)),IF(RIGHT(D80,1)="B",1000000000*VALUE(LEFT(D80,LEN(D80)-1)),IF(RIGHT(D80,1)="%",0.01*VALUE(LEFT(D80,LEN(D80)-1)),IF(RIGHT(D80,1)="k",1000*VALUE(LEFT(D80,LEN(D80)-1)),VALUE(SUBSTITUTE(D80,",",""))))))))),"N/A")</f>
        <v/>
      </c>
      <c r="L80">
        <f>IFERROR(IF(TRIM(E80)="-", "N/A", IF(RIGHT(E80,1)=")",IF(RIGHT(E80,2)="T)",-1000000000000*VALUE(MID(E80,2,LEN(E80)-3)),IF(RIGHT(E80,2)="M)",-1000000*VALUE(MID(E80,2,LEN(E80)-3)),IF(RIGHT(E80,2)="B)",-1000000000*VALUE(MID(E80,2,LEN(E80)-3)),IF(RIGHT(E80,2)="k)",-1000*VALUE(MID(E80,2,LEN(E80)-3)),VALUE(SUBSTITUTE(E80,",","")))))),IF(RIGHT(E80,1)="T",1000000000000*VALUE(LEFT(E80,LEN(E80)-1)),IF(RIGHT(E80,1)="M",1000000*VALUE(LEFT(E80,LEN(E80)-1)),IF(RIGHT(E80,1)="B",1000000000*VALUE(LEFT(E80,LEN(E80)-1)),IF(RIGHT(E80,1)="%",0.01*VALUE(LEFT(E80,LEN(E80)-1)),IF(RIGHT(E80,1)="k",1000*VALUE(LEFT(E80,LEN(E80)-1)),VALUE(SUBSTITUTE(E80,",",""))))))))),"N/A")</f>
        <v/>
      </c>
      <c r="M80">
        <f>IFERROR(IF(TRIM(F80)="-", "N/A", IF(RIGHT(F80,1)=")",IF(RIGHT(F80,2)="T)",-1000000000000*VALUE(MID(F80,2,LEN(F80)-3)),IF(RIGHT(F80,2)="M)",-1000000*VALUE(MID(F80,2,LEN(F80)-3)),IF(RIGHT(F80,2)="B)",-1000000000*VALUE(MID(F80,2,LEN(F80)-3)),IF(RIGHT(F80,2)="k)",-1000*VALUE(MID(F80,2,LEN(F80)-3)),VALUE(SUBSTITUTE(F80,",","")))))),IF(RIGHT(F80,1)="T",1000000000000*VALUE(LEFT(F80,LEN(F80)-1)),IF(RIGHT(F80,1)="M",1000000*VALUE(LEFT(F80,LEN(F80)-1)),IF(RIGHT(F80,1)="B",1000000000*VALUE(LEFT(F80,LEN(F80)-1)),IF(RIGHT(F80,1)="%",0.01*VALUE(LEFT(F80,LEN(F80)-1)),IF(RIGHT(F80,1)="k",1000*VALUE(LEFT(F80,LEN(F80)-1)),VALUE(SUBSTITUTE(F80,",",""))))))))),"N/A")</f>
        <v/>
      </c>
      <c r="N80">
        <f>IFERROR(IF(TRIM(G80)="-", "N/A", IF(RIGHT(G80,1)=")",IF(RIGHT(G80,2)="T)",-1000000000000*VALUE(MID(G80,2,LEN(G80)-3)),IF(RIGHT(G80,2)="M)",-1000000*VALUE(MID(G80,2,LEN(G80)-3)),IF(RIGHT(G80,2)="B)",-1000000000*VALUE(MID(G80,2,LEN(G80)-3)),IF(RIGHT(G80,2)="k)",-1000*VALUE(MID(G80,2,LEN(G80)-3)),VALUE(SUBSTITUTE(G80,",","")))))),IF(RIGHT(G80,1)="T",1000000000000*VALUE(LEFT(G80,LEN(G80)-1)),IF(RIGHT(G80,1)="M",1000000*VALUE(LEFT(G80,LEN(G80)-1)),IF(RIGHT(G80,1)="B",1000000000*VALUE(LEFT(G80,LEN(G80)-1)),IF(RIGHT(G80,1)="%",0.01*VALUE(LEFT(G80,LEN(G80)-1)),IF(RIGHT(G80,1)="k",1000*VALUE(LEFT(G80,LEN(G80)-1)),VALUE(SUBSTITUTE(G80,",",""))))))))),"N/A")</f>
        <v/>
      </c>
    </row>
    <row r="81" spans="1:60">
      <c s="1" r="A81" t="n">
        <v>0</v>
      </c>
      <c r="B81" t="s">
        <v>140</v>
      </c>
      <c r="C81" t="s">
        <v>141</v>
      </c>
      <c r="F81">
        <f>IF(E70="below average",LOWER(TRIM(IF(ISNUMBER(VALUE(RIGHT(B70,1))),REPLACE(B70,LEN(B70),1,""),B70))),"")</f>
        <v/>
      </c>
      <c r="G81">
        <f>IFERROR(LEFT(F81,FIND("(",F81) - 2),F81)</f>
        <v/>
      </c>
      <c r="I81">
        <f>IF(AND(K81&gt; J81, L81&gt; K81, M81&gt; L81, N81&gt; M81), "pos_trend", IF(AND(K81&lt; J81, L81&lt; K81, M81&lt; L81, N81&lt; M81), "neg_trend", "N/A"))</f>
        <v/>
      </c>
      <c r="J81">
        <f>IFERROR(IF(TRIM(C81)="-", "N/A", IF(RIGHT(C81,1)=")",IF(RIGHT(C81,2)="T)",-1000000000000*VALUE(MID(C81,2,LEN(C81)-3)),IF(RIGHT(C81,2)="M)",-1000000*VALUE(MID(C81,2,LEN(C81)-3)),IF(RIGHT(C81,2)="B)",-1000000000*VALUE(MID(C81,2,LEN(C81)-3)),IF(RIGHT(C81,2)="k)",-1000*VALUE(MID(C81,2,LEN(C81)-3)),VALUE(SUBSTITUTE(C81,",","")))))),IF(RIGHT(C81,1)="T",1000000000000*VALUE(LEFT(C81,LEN(C81)-1)),IF(RIGHT(C81,1)="M",1000000*VALUE(LEFT(C81,LEN(C81)-1)),IF(RIGHT(C81,1)="B",1000000000*VALUE(LEFT(C81,LEN(C81)-1)),IF(RIGHT(C81,1)="%",0.01*VALUE(LEFT(C81,LEN(C81)-1)),IF(RIGHT(C81,1)="k",1000*VALUE(LEFT(C81,LEN(C81)-1)),VALUE(SUBSTITUTE(C81,",",""))))))))),"N/A")</f>
        <v/>
      </c>
      <c r="K81">
        <f>IFERROR(IF(TRIM(D81)="-", "N/A", IF(RIGHT(D81,1)=")",IF(RIGHT(D81,2)="T)",-1000000000000*VALUE(MID(D81,2,LEN(D81)-3)),IF(RIGHT(D81,2)="M)",-1000000*VALUE(MID(D81,2,LEN(D81)-3)),IF(RIGHT(D81,2)="B)",-1000000000*VALUE(MID(D81,2,LEN(D81)-3)),IF(RIGHT(D81,2)="k)",-1000*VALUE(MID(D81,2,LEN(D81)-3)),VALUE(SUBSTITUTE(D81,",","")))))),IF(RIGHT(D81,1)="T",1000000000000*VALUE(LEFT(D81,LEN(D81)-1)),IF(RIGHT(D81,1)="M",1000000*VALUE(LEFT(D81,LEN(D81)-1)),IF(RIGHT(D81,1)="B",1000000000*VALUE(LEFT(D81,LEN(D81)-1)),IF(RIGHT(D81,1)="%",0.01*VALUE(LEFT(D81,LEN(D81)-1)),IF(RIGHT(D81,1)="k",1000*VALUE(LEFT(D81,LEN(D81)-1)),VALUE(SUBSTITUTE(D81,",",""))))))))),"N/A")</f>
        <v/>
      </c>
      <c r="L81">
        <f>IFERROR(IF(TRIM(E81)="-", "N/A", IF(RIGHT(E81,1)=")",IF(RIGHT(E81,2)="T)",-1000000000000*VALUE(MID(E81,2,LEN(E81)-3)),IF(RIGHT(E81,2)="M)",-1000000*VALUE(MID(E81,2,LEN(E81)-3)),IF(RIGHT(E81,2)="B)",-1000000000*VALUE(MID(E81,2,LEN(E81)-3)),IF(RIGHT(E81,2)="k)",-1000*VALUE(MID(E81,2,LEN(E81)-3)),VALUE(SUBSTITUTE(E81,",","")))))),IF(RIGHT(E81,1)="T",1000000000000*VALUE(LEFT(E81,LEN(E81)-1)),IF(RIGHT(E81,1)="M",1000000*VALUE(LEFT(E81,LEN(E81)-1)),IF(RIGHT(E81,1)="B",1000000000*VALUE(LEFT(E81,LEN(E81)-1)),IF(RIGHT(E81,1)="%",0.01*VALUE(LEFT(E81,LEN(E81)-1)),IF(RIGHT(E81,1)="k",1000*VALUE(LEFT(E81,LEN(E81)-1)),VALUE(SUBSTITUTE(E81,",",""))))))))),"N/A")</f>
        <v/>
      </c>
      <c r="M81">
        <f>IFERROR(IF(TRIM(F81)="-", "N/A", IF(RIGHT(F81,1)=")",IF(RIGHT(F81,2)="T)",-1000000000000*VALUE(MID(F81,2,LEN(F81)-3)),IF(RIGHT(F81,2)="M)",-1000000*VALUE(MID(F81,2,LEN(F81)-3)),IF(RIGHT(F81,2)="B)",-1000000000*VALUE(MID(F81,2,LEN(F81)-3)),IF(RIGHT(F81,2)="k)",-1000*VALUE(MID(F81,2,LEN(F81)-3)),VALUE(SUBSTITUTE(F81,",","")))))),IF(RIGHT(F81,1)="T",1000000000000*VALUE(LEFT(F81,LEN(F81)-1)),IF(RIGHT(F81,1)="M",1000000*VALUE(LEFT(F81,LEN(F81)-1)),IF(RIGHT(F81,1)="B",1000000000*VALUE(LEFT(F81,LEN(F81)-1)),IF(RIGHT(F81,1)="%",0.01*VALUE(LEFT(F81,LEN(F81)-1)),IF(RIGHT(F81,1)="k",1000*VALUE(LEFT(F81,LEN(F81)-1)),VALUE(SUBSTITUTE(F81,",",""))))))))),"N/A")</f>
        <v/>
      </c>
      <c r="N81">
        <f>IFERROR(IF(TRIM(G81)="-", "N/A", IF(RIGHT(G81,1)=")",IF(RIGHT(G81,2)="T)",-1000000000000*VALUE(MID(G81,2,LEN(G81)-3)),IF(RIGHT(G81,2)="M)",-1000000*VALUE(MID(G81,2,LEN(G81)-3)),IF(RIGHT(G81,2)="B)",-1000000000*VALUE(MID(G81,2,LEN(G81)-3)),IF(RIGHT(G81,2)="k)",-1000*VALUE(MID(G81,2,LEN(G81)-3)),VALUE(SUBSTITUTE(G81,",","")))))),IF(RIGHT(G81,1)="T",1000000000000*VALUE(LEFT(G81,LEN(G81)-1)),IF(RIGHT(G81,1)="M",1000000*VALUE(LEFT(G81,LEN(G81)-1)),IF(RIGHT(G81,1)="B",1000000000*VALUE(LEFT(G81,LEN(G81)-1)),IF(RIGHT(G81,1)="%",0.01*VALUE(LEFT(G81,LEN(G81)-1)),IF(RIGHT(G81,1)="k",1000*VALUE(LEFT(G81,LEN(G81)-1)),VALUE(SUBSTITUTE(G81,",",""))))))))),"N/A")</f>
        <v/>
      </c>
    </row>
    <row r="82" spans="1:60">
      <c s="1" r="A82" t="n">
        <v>1</v>
      </c>
      <c r="B82" t="s">
        <v>142</v>
      </c>
      <c r="C82" t="s">
        <v>143</v>
      </c>
      <c r="F82">
        <f>IF(E71="below average",LOWER(TRIM(IF(ISNUMBER(VALUE(RIGHT(B71,1))),REPLACE(B71,LEN(B71),1,""),B71))),"")</f>
        <v/>
      </c>
      <c r="G82">
        <f>IF(F82&lt;&gt;"", G81 &amp; ", " &amp; IFERROR(LEFT(F82,FIND("(",F82) - 2),F82),G81)</f>
        <v/>
      </c>
      <c r="I82">
        <f>IF(AND(K82&gt; J82, L82&gt; K82, M82&gt; L82, N82&gt; M82), "pos_trend", IF(AND(K82&lt; J82, L82&lt; K82, M82&lt; L82, N82&lt; M82), "neg_trend", "N/A"))</f>
        <v/>
      </c>
      <c r="J82">
        <f>IFERROR(IF(TRIM(C82)="-", "N/A", IF(RIGHT(C82,1)=")",IF(RIGHT(C82,2)="T)",-1000000000000*VALUE(MID(C82,2,LEN(C82)-3)),IF(RIGHT(C82,2)="M)",-1000000*VALUE(MID(C82,2,LEN(C82)-3)),IF(RIGHT(C82,2)="B)",-1000000000*VALUE(MID(C82,2,LEN(C82)-3)),IF(RIGHT(C82,2)="k)",-1000*VALUE(MID(C82,2,LEN(C82)-3)),VALUE(SUBSTITUTE(C82,",","")))))),IF(RIGHT(C82,1)="T",1000000000000*VALUE(LEFT(C82,LEN(C82)-1)),IF(RIGHT(C82,1)="M",1000000*VALUE(LEFT(C82,LEN(C82)-1)),IF(RIGHT(C82,1)="B",1000000000*VALUE(LEFT(C82,LEN(C82)-1)),IF(RIGHT(C82,1)="%",0.01*VALUE(LEFT(C82,LEN(C82)-1)),IF(RIGHT(C82,1)="k",1000*VALUE(LEFT(C82,LEN(C82)-1)),VALUE(SUBSTITUTE(C82,",",""))))))))),"N/A")</f>
        <v/>
      </c>
      <c r="K82">
        <f>IFERROR(IF(TRIM(D82)="-", "N/A", IF(RIGHT(D82,1)=")",IF(RIGHT(D82,2)="T)",-1000000000000*VALUE(MID(D82,2,LEN(D82)-3)),IF(RIGHT(D82,2)="M)",-1000000*VALUE(MID(D82,2,LEN(D82)-3)),IF(RIGHT(D82,2)="B)",-1000000000*VALUE(MID(D82,2,LEN(D82)-3)),IF(RIGHT(D82,2)="k)",-1000*VALUE(MID(D82,2,LEN(D82)-3)),VALUE(SUBSTITUTE(D82,",","")))))),IF(RIGHT(D82,1)="T",1000000000000*VALUE(LEFT(D82,LEN(D82)-1)),IF(RIGHT(D82,1)="M",1000000*VALUE(LEFT(D82,LEN(D82)-1)),IF(RIGHT(D82,1)="B",1000000000*VALUE(LEFT(D82,LEN(D82)-1)),IF(RIGHT(D82,1)="%",0.01*VALUE(LEFT(D82,LEN(D82)-1)),IF(RIGHT(D82,1)="k",1000*VALUE(LEFT(D82,LEN(D82)-1)),VALUE(SUBSTITUTE(D82,",",""))))))))),"N/A")</f>
        <v/>
      </c>
      <c r="L82">
        <f>IFERROR(IF(TRIM(E82)="-", "N/A", IF(RIGHT(E82,1)=")",IF(RIGHT(E82,2)="T)",-1000000000000*VALUE(MID(E82,2,LEN(E82)-3)),IF(RIGHT(E82,2)="M)",-1000000*VALUE(MID(E82,2,LEN(E82)-3)),IF(RIGHT(E82,2)="B)",-1000000000*VALUE(MID(E82,2,LEN(E82)-3)),IF(RIGHT(E82,2)="k)",-1000*VALUE(MID(E82,2,LEN(E82)-3)),VALUE(SUBSTITUTE(E82,",","")))))),IF(RIGHT(E82,1)="T",1000000000000*VALUE(LEFT(E82,LEN(E82)-1)),IF(RIGHT(E82,1)="M",1000000*VALUE(LEFT(E82,LEN(E82)-1)),IF(RIGHT(E82,1)="B",1000000000*VALUE(LEFT(E82,LEN(E82)-1)),IF(RIGHT(E82,1)="%",0.01*VALUE(LEFT(E82,LEN(E82)-1)),IF(RIGHT(E82,1)="k",1000*VALUE(LEFT(E82,LEN(E82)-1)),VALUE(SUBSTITUTE(E82,",",""))))))))),"N/A")</f>
        <v/>
      </c>
      <c r="M82">
        <f>IFERROR(IF(TRIM(F82)="-", "N/A", IF(RIGHT(F82,1)=")",IF(RIGHT(F82,2)="T)",-1000000000000*VALUE(MID(F82,2,LEN(F82)-3)),IF(RIGHT(F82,2)="M)",-1000000*VALUE(MID(F82,2,LEN(F82)-3)),IF(RIGHT(F82,2)="B)",-1000000000*VALUE(MID(F82,2,LEN(F82)-3)),IF(RIGHT(F82,2)="k)",-1000*VALUE(MID(F82,2,LEN(F82)-3)),VALUE(SUBSTITUTE(F82,",","")))))),IF(RIGHT(F82,1)="T",1000000000000*VALUE(LEFT(F82,LEN(F82)-1)),IF(RIGHT(F82,1)="M",1000000*VALUE(LEFT(F82,LEN(F82)-1)),IF(RIGHT(F82,1)="B",1000000000*VALUE(LEFT(F82,LEN(F82)-1)),IF(RIGHT(F82,1)="%",0.01*VALUE(LEFT(F82,LEN(F82)-1)),IF(RIGHT(F82,1)="k",1000*VALUE(LEFT(F82,LEN(F82)-1)),VALUE(SUBSTITUTE(F82,",",""))))))))),"N/A")</f>
        <v/>
      </c>
      <c r="N82">
        <f>IFERROR(IF(TRIM(G82)="-", "N/A", IF(RIGHT(G82,1)=")",IF(RIGHT(G82,2)="T)",-1000000000000*VALUE(MID(G82,2,LEN(G82)-3)),IF(RIGHT(G82,2)="M)",-1000000*VALUE(MID(G82,2,LEN(G82)-3)),IF(RIGHT(G82,2)="B)",-1000000000*VALUE(MID(G82,2,LEN(G82)-3)),IF(RIGHT(G82,2)="k)",-1000*VALUE(MID(G82,2,LEN(G82)-3)),VALUE(SUBSTITUTE(G82,",","")))))),IF(RIGHT(G82,1)="T",1000000000000*VALUE(LEFT(G82,LEN(G82)-1)),IF(RIGHT(G82,1)="M",1000000*VALUE(LEFT(G82,LEN(G82)-1)),IF(RIGHT(G82,1)="B",1000000000*VALUE(LEFT(G82,LEN(G82)-1)),IF(RIGHT(G82,1)="%",0.01*VALUE(LEFT(G82,LEN(G82)-1)),IF(RIGHT(G82,1)="k",1000*VALUE(LEFT(G82,LEN(G82)-1)),VALUE(SUBSTITUTE(G82,",",""))))))))),"N/A")</f>
        <v/>
      </c>
    </row>
    <row r="83" spans="1:60">
      <c r="F83">
        <f>IF(E72="below average",LOWER(TRIM(IF(ISNUMBER(VALUE(RIGHT(B72,1))),REPLACE(B72,LEN(B72),1,""),B72))),"")</f>
        <v/>
      </c>
      <c r="G83">
        <f>IF(F83&lt;&gt;"", G82 &amp; ", " &amp; IFERROR(LEFT(F83,FIND("(",F83) - 2),F83),G82)</f>
        <v/>
      </c>
      <c r="I83">
        <f>IF(AND(K83&gt; J83, L83&gt; K83, M83&gt; L83, N83&gt; M83), "pos_trend", IF(AND(K83&lt; J83, L83&lt; K83, M83&lt; L83, N83&lt; M83), "neg_trend", "N/A"))</f>
        <v/>
      </c>
      <c r="J83">
        <f>IFERROR(IF(TRIM(C83)="-", "N/A", IF(RIGHT(C83,1)=")",IF(RIGHT(C83,2)="T)",-1000000000000*VALUE(MID(C83,2,LEN(C83)-3)),IF(RIGHT(C83,2)="M)",-1000000*VALUE(MID(C83,2,LEN(C83)-3)),IF(RIGHT(C83,2)="B)",-1000000000*VALUE(MID(C83,2,LEN(C83)-3)),IF(RIGHT(C83,2)="k)",-1000*VALUE(MID(C83,2,LEN(C83)-3)),VALUE(SUBSTITUTE(C83,",","")))))),IF(RIGHT(C83,1)="T",1000000000000*VALUE(LEFT(C83,LEN(C83)-1)),IF(RIGHT(C83,1)="M",1000000*VALUE(LEFT(C83,LEN(C83)-1)),IF(RIGHT(C83,1)="B",1000000000*VALUE(LEFT(C83,LEN(C83)-1)),IF(RIGHT(C83,1)="%",0.01*VALUE(LEFT(C83,LEN(C83)-1)),IF(RIGHT(C83,1)="k",1000*VALUE(LEFT(C83,LEN(C83)-1)),VALUE(SUBSTITUTE(C83,",",""))))))))),"N/A")</f>
        <v/>
      </c>
      <c r="K83">
        <f>IFERROR(IF(TRIM(D83)="-", "N/A", IF(RIGHT(D83,1)=")",IF(RIGHT(D83,2)="T)",-1000000000000*VALUE(MID(D83,2,LEN(D83)-3)),IF(RIGHT(D83,2)="M)",-1000000*VALUE(MID(D83,2,LEN(D83)-3)),IF(RIGHT(D83,2)="B)",-1000000000*VALUE(MID(D83,2,LEN(D83)-3)),IF(RIGHT(D83,2)="k)",-1000*VALUE(MID(D83,2,LEN(D83)-3)),VALUE(SUBSTITUTE(D83,",","")))))),IF(RIGHT(D83,1)="T",1000000000000*VALUE(LEFT(D83,LEN(D83)-1)),IF(RIGHT(D83,1)="M",1000000*VALUE(LEFT(D83,LEN(D83)-1)),IF(RIGHT(D83,1)="B",1000000000*VALUE(LEFT(D83,LEN(D83)-1)),IF(RIGHT(D83,1)="%",0.01*VALUE(LEFT(D83,LEN(D83)-1)),IF(RIGHT(D83,1)="k",1000*VALUE(LEFT(D83,LEN(D83)-1)),VALUE(SUBSTITUTE(D83,",",""))))))))),"N/A")</f>
        <v/>
      </c>
      <c r="L83">
        <f>IFERROR(IF(TRIM(E83)="-", "N/A", IF(RIGHT(E83,1)=")",IF(RIGHT(E83,2)="T)",-1000000000000*VALUE(MID(E83,2,LEN(E83)-3)),IF(RIGHT(E83,2)="M)",-1000000*VALUE(MID(E83,2,LEN(E83)-3)),IF(RIGHT(E83,2)="B)",-1000000000*VALUE(MID(E83,2,LEN(E83)-3)),IF(RIGHT(E83,2)="k)",-1000*VALUE(MID(E83,2,LEN(E83)-3)),VALUE(SUBSTITUTE(E83,",","")))))),IF(RIGHT(E83,1)="T",1000000000000*VALUE(LEFT(E83,LEN(E83)-1)),IF(RIGHT(E83,1)="M",1000000*VALUE(LEFT(E83,LEN(E83)-1)),IF(RIGHT(E83,1)="B",1000000000*VALUE(LEFT(E83,LEN(E83)-1)),IF(RIGHT(E83,1)="%",0.01*VALUE(LEFT(E83,LEN(E83)-1)),IF(RIGHT(E83,1)="k",1000*VALUE(LEFT(E83,LEN(E83)-1)),VALUE(SUBSTITUTE(E83,",",""))))))))),"N/A")</f>
        <v/>
      </c>
      <c r="M83">
        <f>IFERROR(IF(TRIM(F83)="-", "N/A", IF(RIGHT(F83,1)=")",IF(RIGHT(F83,2)="T)",-1000000000000*VALUE(MID(F83,2,LEN(F83)-3)),IF(RIGHT(F83,2)="M)",-1000000*VALUE(MID(F83,2,LEN(F83)-3)),IF(RIGHT(F83,2)="B)",-1000000000*VALUE(MID(F83,2,LEN(F83)-3)),IF(RIGHT(F83,2)="k)",-1000*VALUE(MID(F83,2,LEN(F83)-3)),VALUE(SUBSTITUTE(F83,",","")))))),IF(RIGHT(F83,1)="T",1000000000000*VALUE(LEFT(F83,LEN(F83)-1)),IF(RIGHT(F83,1)="M",1000000*VALUE(LEFT(F83,LEN(F83)-1)),IF(RIGHT(F83,1)="B",1000000000*VALUE(LEFT(F83,LEN(F83)-1)),IF(RIGHT(F83,1)="%",0.01*VALUE(LEFT(F83,LEN(F83)-1)),IF(RIGHT(F83,1)="k",1000*VALUE(LEFT(F83,LEN(F83)-1)),VALUE(SUBSTITUTE(F83,",",""))))))))),"N/A")</f>
        <v/>
      </c>
      <c r="N83">
        <f>IFERROR(IF(TRIM(G83)="-", "N/A", IF(RIGHT(G83,1)=")",IF(RIGHT(G83,2)="T)",-1000000000000*VALUE(MID(G83,2,LEN(G83)-3)),IF(RIGHT(G83,2)="M)",-1000000*VALUE(MID(G83,2,LEN(G83)-3)),IF(RIGHT(G83,2)="B)",-1000000000*VALUE(MID(G83,2,LEN(G83)-3)),IF(RIGHT(G83,2)="k)",-1000*VALUE(MID(G83,2,LEN(G83)-3)),VALUE(SUBSTITUTE(G83,",","")))))),IF(RIGHT(G83,1)="T",1000000000000*VALUE(LEFT(G83,LEN(G83)-1)),IF(RIGHT(G83,1)="M",1000000*VALUE(LEFT(G83,LEN(G83)-1)),IF(RIGHT(G83,1)="B",1000000000*VALUE(LEFT(G83,LEN(G83)-1)),IF(RIGHT(G83,1)="%",0.01*VALUE(LEFT(G83,LEN(G83)-1)),IF(RIGHT(G83,1)="k",1000*VALUE(LEFT(G83,LEN(G83)-1)),VALUE(SUBSTITUTE(G83,",",""))))))))),"N/A")</f>
        <v/>
      </c>
    </row>
    <row r="84" spans="1:60">
      <c s="1" r="A84" t="n">
        <v>0</v>
      </c>
      <c r="B84" t="s">
        <v>144</v>
      </c>
      <c r="C84" t="s">
        <v>145</v>
      </c>
      <c r="F84">
        <f>IF(E73="below average",LOWER(TRIM(IF(ISNUMBER(VALUE(RIGHT(B73,1))),REPLACE(B73,LEN(B73),1,""),B73))),"")</f>
        <v/>
      </c>
      <c r="G84">
        <f>IF(F84&lt;&gt;"", G83 &amp; ", " &amp; IFERROR(LEFT(F84,FIND("(",F84) - 2),F84),G83)</f>
        <v/>
      </c>
      <c r="I84">
        <f>IF(AND(K84&gt; J84, L84&gt; K84, M84&gt; L84, N84&gt; M84), "pos_trend", IF(AND(K84&lt; J84, L84&lt; K84, M84&lt; L84, N84&lt; M84), "neg_trend", "N/A"))</f>
        <v/>
      </c>
      <c r="J84">
        <f>IFERROR(IF(TRIM(C84)="-", "N/A", IF(RIGHT(C84,1)=")",IF(RIGHT(C84,2)="T)",-1000000000000*VALUE(MID(C84,2,LEN(C84)-3)),IF(RIGHT(C84,2)="M)",-1000000*VALUE(MID(C84,2,LEN(C84)-3)),IF(RIGHT(C84,2)="B)",-1000000000*VALUE(MID(C84,2,LEN(C84)-3)),IF(RIGHT(C84,2)="k)",-1000*VALUE(MID(C84,2,LEN(C84)-3)),VALUE(SUBSTITUTE(C84,",","")))))),IF(RIGHT(C84,1)="T",1000000000000*VALUE(LEFT(C84,LEN(C84)-1)),IF(RIGHT(C84,1)="M",1000000*VALUE(LEFT(C84,LEN(C84)-1)),IF(RIGHT(C84,1)="B",1000000000*VALUE(LEFT(C84,LEN(C84)-1)),IF(RIGHT(C84,1)="%",0.01*VALUE(LEFT(C84,LEN(C84)-1)),IF(RIGHT(C84,1)="k",1000*VALUE(LEFT(C84,LEN(C84)-1)),VALUE(SUBSTITUTE(C84,",",""))))))))),"N/A")</f>
        <v/>
      </c>
      <c r="K84">
        <f>IFERROR(IF(TRIM(D84)="-", "N/A", IF(RIGHT(D84,1)=")",IF(RIGHT(D84,2)="T)",-1000000000000*VALUE(MID(D84,2,LEN(D84)-3)),IF(RIGHT(D84,2)="M)",-1000000*VALUE(MID(D84,2,LEN(D84)-3)),IF(RIGHT(D84,2)="B)",-1000000000*VALUE(MID(D84,2,LEN(D84)-3)),IF(RIGHT(D84,2)="k)",-1000*VALUE(MID(D84,2,LEN(D84)-3)),VALUE(SUBSTITUTE(D84,",","")))))),IF(RIGHT(D84,1)="T",1000000000000*VALUE(LEFT(D84,LEN(D84)-1)),IF(RIGHT(D84,1)="M",1000000*VALUE(LEFT(D84,LEN(D84)-1)),IF(RIGHT(D84,1)="B",1000000000*VALUE(LEFT(D84,LEN(D84)-1)),IF(RIGHT(D84,1)="%",0.01*VALUE(LEFT(D84,LEN(D84)-1)),IF(RIGHT(D84,1)="k",1000*VALUE(LEFT(D84,LEN(D84)-1)),VALUE(SUBSTITUTE(D84,",",""))))))))),"N/A")</f>
        <v/>
      </c>
      <c r="L84">
        <f>IFERROR(IF(TRIM(E84)="-", "N/A", IF(RIGHT(E84,1)=")",IF(RIGHT(E84,2)="T)",-1000000000000*VALUE(MID(E84,2,LEN(E84)-3)),IF(RIGHT(E84,2)="M)",-1000000*VALUE(MID(E84,2,LEN(E84)-3)),IF(RIGHT(E84,2)="B)",-1000000000*VALUE(MID(E84,2,LEN(E84)-3)),IF(RIGHT(E84,2)="k)",-1000*VALUE(MID(E84,2,LEN(E84)-3)),VALUE(SUBSTITUTE(E84,",","")))))),IF(RIGHT(E84,1)="T",1000000000000*VALUE(LEFT(E84,LEN(E84)-1)),IF(RIGHT(E84,1)="M",1000000*VALUE(LEFT(E84,LEN(E84)-1)),IF(RIGHT(E84,1)="B",1000000000*VALUE(LEFT(E84,LEN(E84)-1)),IF(RIGHT(E84,1)="%",0.01*VALUE(LEFT(E84,LEN(E84)-1)),IF(RIGHT(E84,1)="k",1000*VALUE(LEFT(E84,LEN(E84)-1)),VALUE(SUBSTITUTE(E84,",",""))))))))),"N/A")</f>
        <v/>
      </c>
      <c r="M84">
        <f>IFERROR(IF(TRIM(F84)="-", "N/A", IF(RIGHT(F84,1)=")",IF(RIGHT(F84,2)="T)",-1000000000000*VALUE(MID(F84,2,LEN(F84)-3)),IF(RIGHT(F84,2)="M)",-1000000*VALUE(MID(F84,2,LEN(F84)-3)),IF(RIGHT(F84,2)="B)",-1000000000*VALUE(MID(F84,2,LEN(F84)-3)),IF(RIGHT(F84,2)="k)",-1000*VALUE(MID(F84,2,LEN(F84)-3)),VALUE(SUBSTITUTE(F84,",","")))))),IF(RIGHT(F84,1)="T",1000000000000*VALUE(LEFT(F84,LEN(F84)-1)),IF(RIGHT(F84,1)="M",1000000*VALUE(LEFT(F84,LEN(F84)-1)),IF(RIGHT(F84,1)="B",1000000000*VALUE(LEFT(F84,LEN(F84)-1)),IF(RIGHT(F84,1)="%",0.01*VALUE(LEFT(F84,LEN(F84)-1)),IF(RIGHT(F84,1)="k",1000*VALUE(LEFT(F84,LEN(F84)-1)),VALUE(SUBSTITUTE(F84,",",""))))))))),"N/A")</f>
        <v/>
      </c>
      <c r="N84">
        <f>IFERROR(IF(TRIM(G84)="-", "N/A", IF(RIGHT(G84,1)=")",IF(RIGHT(G84,2)="T)",-1000000000000*VALUE(MID(G84,2,LEN(G84)-3)),IF(RIGHT(G84,2)="M)",-1000000*VALUE(MID(G84,2,LEN(G84)-3)),IF(RIGHT(G84,2)="B)",-1000000000*VALUE(MID(G84,2,LEN(G84)-3)),IF(RIGHT(G84,2)="k)",-1000*VALUE(MID(G84,2,LEN(G84)-3)),VALUE(SUBSTITUTE(G84,",","")))))),IF(RIGHT(G84,1)="T",1000000000000*VALUE(LEFT(G84,LEN(G84)-1)),IF(RIGHT(G84,1)="M",1000000*VALUE(LEFT(G84,LEN(G84)-1)),IF(RIGHT(G84,1)="B",1000000000*VALUE(LEFT(G84,LEN(G84)-1)),IF(RIGHT(G84,1)="%",0.01*VALUE(LEFT(G84,LEN(G84)-1)),IF(RIGHT(G84,1)="k",1000*VALUE(LEFT(G84,LEN(G84)-1)),VALUE(SUBSTITUTE(G84,",",""))))))))),"N/A")</f>
        <v/>
      </c>
    </row>
    <row r="85" spans="1:60">
      <c s="1" r="A85" t="n">
        <v>1</v>
      </c>
      <c r="B85" t="s">
        <v>146</v>
      </c>
      <c r="C85" t="s">
        <v>147</v>
      </c>
      <c r="F85">
        <f>IF(E74="below average",LOWER(TRIM(IF(ISNUMBER(VALUE(RIGHT(B74,1))),REPLACE(B74,LEN(B74),1,""),B74))),"")</f>
        <v/>
      </c>
      <c r="G85">
        <f>IF(F85&lt;&gt;"", G84 &amp; ", " &amp; IFERROR(LEFT(F85,FIND("(",F85) - 2),F85),G84)</f>
        <v/>
      </c>
      <c r="I85">
        <f>IF(AND(K85&gt; J85, L85&gt; K85, M85&gt; L85, N85&gt; M85), "pos_trend", IF(AND(K85&lt; J85, L85&lt; K85, M85&lt; L85, N85&lt; M85), "neg_trend", "N/A"))</f>
        <v/>
      </c>
      <c r="J85">
        <f>IFERROR(IF(TRIM(C85)="-", "N/A", IF(RIGHT(C85,1)=")",IF(RIGHT(C85,2)="T)",-1000000000000*VALUE(MID(C85,2,LEN(C85)-3)),IF(RIGHT(C85,2)="M)",-1000000*VALUE(MID(C85,2,LEN(C85)-3)),IF(RIGHT(C85,2)="B)",-1000000000*VALUE(MID(C85,2,LEN(C85)-3)),IF(RIGHT(C85,2)="k)",-1000*VALUE(MID(C85,2,LEN(C85)-3)),VALUE(SUBSTITUTE(C85,",","")))))),IF(RIGHT(C85,1)="T",1000000000000*VALUE(LEFT(C85,LEN(C85)-1)),IF(RIGHT(C85,1)="M",1000000*VALUE(LEFT(C85,LEN(C85)-1)),IF(RIGHT(C85,1)="B",1000000000*VALUE(LEFT(C85,LEN(C85)-1)),IF(RIGHT(C85,1)="%",0.01*VALUE(LEFT(C85,LEN(C85)-1)),IF(RIGHT(C85,1)="k",1000*VALUE(LEFT(C85,LEN(C85)-1)),VALUE(SUBSTITUTE(C85,",",""))))))))),"N/A")</f>
        <v/>
      </c>
      <c r="K85">
        <f>IFERROR(IF(TRIM(D85)="-", "N/A", IF(RIGHT(D85,1)=")",IF(RIGHT(D85,2)="T)",-1000000000000*VALUE(MID(D85,2,LEN(D85)-3)),IF(RIGHT(D85,2)="M)",-1000000*VALUE(MID(D85,2,LEN(D85)-3)),IF(RIGHT(D85,2)="B)",-1000000000*VALUE(MID(D85,2,LEN(D85)-3)),IF(RIGHT(D85,2)="k)",-1000*VALUE(MID(D85,2,LEN(D85)-3)),VALUE(SUBSTITUTE(D85,",","")))))),IF(RIGHT(D85,1)="T",1000000000000*VALUE(LEFT(D85,LEN(D85)-1)),IF(RIGHT(D85,1)="M",1000000*VALUE(LEFT(D85,LEN(D85)-1)),IF(RIGHT(D85,1)="B",1000000000*VALUE(LEFT(D85,LEN(D85)-1)),IF(RIGHT(D85,1)="%",0.01*VALUE(LEFT(D85,LEN(D85)-1)),IF(RIGHT(D85,1)="k",1000*VALUE(LEFT(D85,LEN(D85)-1)),VALUE(SUBSTITUTE(D85,",",""))))))))),"N/A")</f>
        <v/>
      </c>
      <c r="L85">
        <f>IFERROR(IF(TRIM(E85)="-", "N/A", IF(RIGHT(E85,1)=")",IF(RIGHT(E85,2)="T)",-1000000000000*VALUE(MID(E85,2,LEN(E85)-3)),IF(RIGHT(E85,2)="M)",-1000000*VALUE(MID(E85,2,LEN(E85)-3)),IF(RIGHT(E85,2)="B)",-1000000000*VALUE(MID(E85,2,LEN(E85)-3)),IF(RIGHT(E85,2)="k)",-1000*VALUE(MID(E85,2,LEN(E85)-3)),VALUE(SUBSTITUTE(E85,",","")))))),IF(RIGHT(E85,1)="T",1000000000000*VALUE(LEFT(E85,LEN(E85)-1)),IF(RIGHT(E85,1)="M",1000000*VALUE(LEFT(E85,LEN(E85)-1)),IF(RIGHT(E85,1)="B",1000000000*VALUE(LEFT(E85,LEN(E85)-1)),IF(RIGHT(E85,1)="%",0.01*VALUE(LEFT(E85,LEN(E85)-1)),IF(RIGHT(E85,1)="k",1000*VALUE(LEFT(E85,LEN(E85)-1)),VALUE(SUBSTITUTE(E85,",",""))))))))),"N/A")</f>
        <v/>
      </c>
      <c r="M85">
        <f>IFERROR(IF(TRIM(F85)="-", "N/A", IF(RIGHT(F85,1)=")",IF(RIGHT(F85,2)="T)",-1000000000000*VALUE(MID(F85,2,LEN(F85)-3)),IF(RIGHT(F85,2)="M)",-1000000*VALUE(MID(F85,2,LEN(F85)-3)),IF(RIGHT(F85,2)="B)",-1000000000*VALUE(MID(F85,2,LEN(F85)-3)),IF(RIGHT(F85,2)="k)",-1000*VALUE(MID(F85,2,LEN(F85)-3)),VALUE(SUBSTITUTE(F85,",","")))))),IF(RIGHT(F85,1)="T",1000000000000*VALUE(LEFT(F85,LEN(F85)-1)),IF(RIGHT(F85,1)="M",1000000*VALUE(LEFT(F85,LEN(F85)-1)),IF(RIGHT(F85,1)="B",1000000000*VALUE(LEFT(F85,LEN(F85)-1)),IF(RIGHT(F85,1)="%",0.01*VALUE(LEFT(F85,LEN(F85)-1)),IF(RIGHT(F85,1)="k",1000*VALUE(LEFT(F85,LEN(F85)-1)),VALUE(SUBSTITUTE(F85,",",""))))))))),"N/A")</f>
        <v/>
      </c>
      <c r="N85">
        <f>IFERROR(IF(TRIM(G85)="-", "N/A", IF(RIGHT(G85,1)=")",IF(RIGHT(G85,2)="T)",-1000000000000*VALUE(MID(G85,2,LEN(G85)-3)),IF(RIGHT(G85,2)="M)",-1000000*VALUE(MID(G85,2,LEN(G85)-3)),IF(RIGHT(G85,2)="B)",-1000000000*VALUE(MID(G85,2,LEN(G85)-3)),IF(RIGHT(G85,2)="k)",-1000*VALUE(MID(G85,2,LEN(G85)-3)),VALUE(SUBSTITUTE(G85,",","")))))),IF(RIGHT(G85,1)="T",1000000000000*VALUE(LEFT(G85,LEN(G85)-1)),IF(RIGHT(G85,1)="M",1000000*VALUE(LEFT(G85,LEN(G85)-1)),IF(RIGHT(G85,1)="B",1000000000*VALUE(LEFT(G85,LEN(G85)-1)),IF(RIGHT(G85,1)="%",0.01*VALUE(LEFT(G85,LEN(G85)-1)),IF(RIGHT(G85,1)="k",1000*VALUE(LEFT(G85,LEN(G85)-1)),VALUE(SUBSTITUTE(G85,",",""))))))))),"N/A")</f>
        <v/>
      </c>
    </row>
    <row r="86" spans="1:60">
      <c r="F86">
        <f>IF(E75="below average",LOWER(TRIM(IF(ISNUMBER(VALUE(RIGHT(B75,1))),REPLACE(B75,LEN(B75),1,""),B75))),"")</f>
        <v/>
      </c>
      <c r="G86">
        <f>IF(F86&lt;&gt;"", G85 &amp; ", " &amp; IFERROR(LEFT(F86,FIND("(",F86) - 2),F86),G85)</f>
        <v/>
      </c>
      <c r="I86">
        <f>IF(AND(K86&gt; J86, L86&gt; K86, M86&gt; L86, N86&gt; M86), "pos_trend", IF(AND(K86&lt; J86, L86&lt; K86, M86&lt; L86, N86&lt; M86), "neg_trend", "N/A"))</f>
        <v/>
      </c>
      <c r="J86">
        <f>IFERROR(IF(TRIM(C86)="-", "N/A", IF(RIGHT(C86,1)=")",IF(RIGHT(C86,2)="T)",-1000000000000*VALUE(MID(C86,2,LEN(C86)-3)),IF(RIGHT(C86,2)="M)",-1000000*VALUE(MID(C86,2,LEN(C86)-3)),IF(RIGHT(C86,2)="B)",-1000000000*VALUE(MID(C86,2,LEN(C86)-3)),IF(RIGHT(C86,2)="k)",-1000*VALUE(MID(C86,2,LEN(C86)-3)),VALUE(SUBSTITUTE(C86,",","")))))),IF(RIGHT(C86,1)="T",1000000000000*VALUE(LEFT(C86,LEN(C86)-1)),IF(RIGHT(C86,1)="M",1000000*VALUE(LEFT(C86,LEN(C86)-1)),IF(RIGHT(C86,1)="B",1000000000*VALUE(LEFT(C86,LEN(C86)-1)),IF(RIGHT(C86,1)="%",0.01*VALUE(LEFT(C86,LEN(C86)-1)),IF(RIGHT(C86,1)="k",1000*VALUE(LEFT(C86,LEN(C86)-1)),VALUE(SUBSTITUTE(C86,",",""))))))))),"N/A")</f>
        <v/>
      </c>
      <c r="K86">
        <f>IFERROR(IF(TRIM(D86)="-", "N/A", IF(RIGHT(D86,1)=")",IF(RIGHT(D86,2)="T)",-1000000000000*VALUE(MID(D86,2,LEN(D86)-3)),IF(RIGHT(D86,2)="M)",-1000000*VALUE(MID(D86,2,LEN(D86)-3)),IF(RIGHT(D86,2)="B)",-1000000000*VALUE(MID(D86,2,LEN(D86)-3)),IF(RIGHT(D86,2)="k)",-1000*VALUE(MID(D86,2,LEN(D86)-3)),VALUE(SUBSTITUTE(D86,",","")))))),IF(RIGHT(D86,1)="T",1000000000000*VALUE(LEFT(D86,LEN(D86)-1)),IF(RIGHT(D86,1)="M",1000000*VALUE(LEFT(D86,LEN(D86)-1)),IF(RIGHT(D86,1)="B",1000000000*VALUE(LEFT(D86,LEN(D86)-1)),IF(RIGHT(D86,1)="%",0.01*VALUE(LEFT(D86,LEN(D86)-1)),IF(RIGHT(D86,1)="k",1000*VALUE(LEFT(D86,LEN(D86)-1)),VALUE(SUBSTITUTE(D86,",",""))))))))),"N/A")</f>
        <v/>
      </c>
      <c r="L86">
        <f>IFERROR(IF(TRIM(E86)="-", "N/A", IF(RIGHT(E86,1)=")",IF(RIGHT(E86,2)="T)",-1000000000000*VALUE(MID(E86,2,LEN(E86)-3)),IF(RIGHT(E86,2)="M)",-1000000*VALUE(MID(E86,2,LEN(E86)-3)),IF(RIGHT(E86,2)="B)",-1000000000*VALUE(MID(E86,2,LEN(E86)-3)),IF(RIGHT(E86,2)="k)",-1000*VALUE(MID(E86,2,LEN(E86)-3)),VALUE(SUBSTITUTE(E86,",","")))))),IF(RIGHT(E86,1)="T",1000000000000*VALUE(LEFT(E86,LEN(E86)-1)),IF(RIGHT(E86,1)="M",1000000*VALUE(LEFT(E86,LEN(E86)-1)),IF(RIGHT(E86,1)="B",1000000000*VALUE(LEFT(E86,LEN(E86)-1)),IF(RIGHT(E86,1)="%",0.01*VALUE(LEFT(E86,LEN(E86)-1)),IF(RIGHT(E86,1)="k",1000*VALUE(LEFT(E86,LEN(E86)-1)),VALUE(SUBSTITUTE(E86,",",""))))))))),"N/A")</f>
        <v/>
      </c>
      <c r="M86">
        <f>IFERROR(IF(TRIM(F86)="-", "N/A", IF(RIGHT(F86,1)=")",IF(RIGHT(F86,2)="T)",-1000000000000*VALUE(MID(F86,2,LEN(F86)-3)),IF(RIGHT(F86,2)="M)",-1000000*VALUE(MID(F86,2,LEN(F86)-3)),IF(RIGHT(F86,2)="B)",-1000000000*VALUE(MID(F86,2,LEN(F86)-3)),IF(RIGHT(F86,2)="k)",-1000*VALUE(MID(F86,2,LEN(F86)-3)),VALUE(SUBSTITUTE(F86,",","")))))),IF(RIGHT(F86,1)="T",1000000000000*VALUE(LEFT(F86,LEN(F86)-1)),IF(RIGHT(F86,1)="M",1000000*VALUE(LEFT(F86,LEN(F86)-1)),IF(RIGHT(F86,1)="B",1000000000*VALUE(LEFT(F86,LEN(F86)-1)),IF(RIGHT(F86,1)="%",0.01*VALUE(LEFT(F86,LEN(F86)-1)),IF(RIGHT(F86,1)="k",1000*VALUE(LEFT(F86,LEN(F86)-1)),VALUE(SUBSTITUTE(F86,",",""))))))))),"N/A")</f>
        <v/>
      </c>
      <c r="N86">
        <f>IFERROR(IF(TRIM(G86)="-", "N/A", IF(RIGHT(G86,1)=")",IF(RIGHT(G86,2)="T)",-1000000000000*VALUE(MID(G86,2,LEN(G86)-3)),IF(RIGHT(G86,2)="M)",-1000000*VALUE(MID(G86,2,LEN(G86)-3)),IF(RIGHT(G86,2)="B)",-1000000000*VALUE(MID(G86,2,LEN(G86)-3)),IF(RIGHT(G86,2)="k)",-1000*VALUE(MID(G86,2,LEN(G86)-3)),VALUE(SUBSTITUTE(G86,",","")))))),IF(RIGHT(G86,1)="T",1000000000000*VALUE(LEFT(G86,LEN(G86)-1)),IF(RIGHT(G86,1)="M",1000000*VALUE(LEFT(G86,LEN(G86)-1)),IF(RIGHT(G86,1)="B",1000000000*VALUE(LEFT(G86,LEN(G86)-1)),IF(RIGHT(G86,1)="%",0.01*VALUE(LEFT(G86,LEN(G86)-1)),IF(RIGHT(G86,1)="k",1000*VALUE(LEFT(G86,LEN(G86)-1)),VALUE(SUBSTITUTE(G86,",",""))))))))),"N/A")</f>
        <v/>
      </c>
    </row>
    <row r="87" spans="1:60">
      <c s="1" r="A87" t="n">
        <v>0</v>
      </c>
      <c r="B87" t="s">
        <v>148</v>
      </c>
      <c r="C87" t="s">
        <v>149</v>
      </c>
      <c r="F87">
        <f>IF(E76="below average",LOWER(TRIM(IF(ISNUMBER(VALUE(RIGHT(B76,1))),REPLACE(B76,LEN(B76),1,""),B76))),"")</f>
        <v/>
      </c>
      <c r="G87">
        <f>IF(F87&lt;&gt;"", G86 &amp; ", " &amp; IFERROR(LEFT(F87,FIND("(",F87) - 2),F87),G86)</f>
        <v/>
      </c>
      <c r="I87">
        <f>IF(AND(K87&gt; J87, L87&gt; K87, M87&gt; L87, N87&gt; M87), "pos_trend", IF(AND(K87&lt; J87, L87&lt; K87, M87&lt; L87, N87&lt; M87), "neg_trend", "N/A"))</f>
        <v/>
      </c>
      <c r="J87">
        <f>IFERROR(IF(TRIM(C87)="-", "N/A", IF(RIGHT(C87,1)=")",IF(RIGHT(C87,2)="T)",-1000000000000*VALUE(MID(C87,2,LEN(C87)-3)),IF(RIGHT(C87,2)="M)",-1000000*VALUE(MID(C87,2,LEN(C87)-3)),IF(RIGHT(C87,2)="B)",-1000000000*VALUE(MID(C87,2,LEN(C87)-3)),IF(RIGHT(C87,2)="k)",-1000*VALUE(MID(C87,2,LEN(C87)-3)),VALUE(SUBSTITUTE(C87,",","")))))),IF(RIGHT(C87,1)="T",1000000000000*VALUE(LEFT(C87,LEN(C87)-1)),IF(RIGHT(C87,1)="M",1000000*VALUE(LEFT(C87,LEN(C87)-1)),IF(RIGHT(C87,1)="B",1000000000*VALUE(LEFT(C87,LEN(C87)-1)),IF(RIGHT(C87,1)="%",0.01*VALUE(LEFT(C87,LEN(C87)-1)),IF(RIGHT(C87,1)="k",1000*VALUE(LEFT(C87,LEN(C87)-1)),VALUE(SUBSTITUTE(C87,",",""))))))))),"N/A")</f>
        <v/>
      </c>
      <c r="K87">
        <f>IFERROR(IF(TRIM(D87)="-", "N/A", IF(RIGHT(D87,1)=")",IF(RIGHT(D87,2)="T)",-1000000000000*VALUE(MID(D87,2,LEN(D87)-3)),IF(RIGHT(D87,2)="M)",-1000000*VALUE(MID(D87,2,LEN(D87)-3)),IF(RIGHT(D87,2)="B)",-1000000000*VALUE(MID(D87,2,LEN(D87)-3)),IF(RIGHT(D87,2)="k)",-1000*VALUE(MID(D87,2,LEN(D87)-3)),VALUE(SUBSTITUTE(D87,",","")))))),IF(RIGHT(D87,1)="T",1000000000000*VALUE(LEFT(D87,LEN(D87)-1)),IF(RIGHT(D87,1)="M",1000000*VALUE(LEFT(D87,LEN(D87)-1)),IF(RIGHT(D87,1)="B",1000000000*VALUE(LEFT(D87,LEN(D87)-1)),IF(RIGHT(D87,1)="%",0.01*VALUE(LEFT(D87,LEN(D87)-1)),IF(RIGHT(D87,1)="k",1000*VALUE(LEFT(D87,LEN(D87)-1)),VALUE(SUBSTITUTE(D87,",",""))))))))),"N/A")</f>
        <v/>
      </c>
      <c r="L87">
        <f>IFERROR(IF(TRIM(E87)="-", "N/A", IF(RIGHT(E87,1)=")",IF(RIGHT(E87,2)="T)",-1000000000000*VALUE(MID(E87,2,LEN(E87)-3)),IF(RIGHT(E87,2)="M)",-1000000*VALUE(MID(E87,2,LEN(E87)-3)),IF(RIGHT(E87,2)="B)",-1000000000*VALUE(MID(E87,2,LEN(E87)-3)),IF(RIGHT(E87,2)="k)",-1000*VALUE(MID(E87,2,LEN(E87)-3)),VALUE(SUBSTITUTE(E87,",","")))))),IF(RIGHT(E87,1)="T",1000000000000*VALUE(LEFT(E87,LEN(E87)-1)),IF(RIGHT(E87,1)="M",1000000*VALUE(LEFT(E87,LEN(E87)-1)),IF(RIGHT(E87,1)="B",1000000000*VALUE(LEFT(E87,LEN(E87)-1)),IF(RIGHT(E87,1)="%",0.01*VALUE(LEFT(E87,LEN(E87)-1)),IF(RIGHT(E87,1)="k",1000*VALUE(LEFT(E87,LEN(E87)-1)),VALUE(SUBSTITUTE(E87,",",""))))))))),"N/A")</f>
        <v/>
      </c>
      <c r="M87">
        <f>IFERROR(IF(TRIM(F87)="-", "N/A", IF(RIGHT(F87,1)=")",IF(RIGHT(F87,2)="T)",-1000000000000*VALUE(MID(F87,2,LEN(F87)-3)),IF(RIGHT(F87,2)="M)",-1000000*VALUE(MID(F87,2,LEN(F87)-3)),IF(RIGHT(F87,2)="B)",-1000000000*VALUE(MID(F87,2,LEN(F87)-3)),IF(RIGHT(F87,2)="k)",-1000*VALUE(MID(F87,2,LEN(F87)-3)),VALUE(SUBSTITUTE(F87,",","")))))),IF(RIGHT(F87,1)="T",1000000000000*VALUE(LEFT(F87,LEN(F87)-1)),IF(RIGHT(F87,1)="M",1000000*VALUE(LEFT(F87,LEN(F87)-1)),IF(RIGHT(F87,1)="B",1000000000*VALUE(LEFT(F87,LEN(F87)-1)),IF(RIGHT(F87,1)="%",0.01*VALUE(LEFT(F87,LEN(F87)-1)),IF(RIGHT(F87,1)="k",1000*VALUE(LEFT(F87,LEN(F87)-1)),VALUE(SUBSTITUTE(F87,",",""))))))))),"N/A")</f>
        <v/>
      </c>
      <c r="N87">
        <f>IFERROR(IF(TRIM(G87)="-", "N/A", IF(RIGHT(G87,1)=")",IF(RIGHT(G87,2)="T)",-1000000000000*VALUE(MID(G87,2,LEN(G87)-3)),IF(RIGHT(G87,2)="M)",-1000000*VALUE(MID(G87,2,LEN(G87)-3)),IF(RIGHT(G87,2)="B)",-1000000000*VALUE(MID(G87,2,LEN(G87)-3)),IF(RIGHT(G87,2)="k)",-1000*VALUE(MID(G87,2,LEN(G87)-3)),VALUE(SUBSTITUTE(G87,",","")))))),IF(RIGHT(G87,1)="T",1000000000000*VALUE(LEFT(G87,LEN(G87)-1)),IF(RIGHT(G87,1)="M",1000000*VALUE(LEFT(G87,LEN(G87)-1)),IF(RIGHT(G87,1)="B",1000000000*VALUE(LEFT(G87,LEN(G87)-1)),IF(RIGHT(G87,1)="%",0.01*VALUE(LEFT(G87,LEN(G87)-1)),IF(RIGHT(G87,1)="k",1000*VALUE(LEFT(G87,LEN(G87)-1)),VALUE(SUBSTITUTE(G87,",",""))))))))),"N/A")</f>
        <v/>
      </c>
    </row>
    <row r="88" spans="1:60">
      <c s="1" r="A88" t="n">
        <v>1</v>
      </c>
      <c r="B88" t="s">
        <v>150</v>
      </c>
      <c r="C88" t="s">
        <v>151</v>
      </c>
      <c r="F88">
        <f>IF(F87="",IF(F86="",IF(F85="",IF(F84="",IF(F83="",IF(F82="",IFERROR(LEFT(F81,FIND("(",F81) - 2),F81),IFERROR(LEFT(F82,FIND("(",F82) - 2),F82)),IFERROR(LEFT(F83,FIND("(",F83) - 2),F83)),IFERROR(LEFT(F84,FIND("(",F84) - 2),F84)),IFERROR(LEFT(F85,FIND("(",F85) - 2),F85)),IFERROR(LEFT(F86,FIND("(",F86) - 2),F86)),IFERROR(LEFT(F87,FIND("(",F87) - 2),F87))</f>
        <v/>
      </c>
      <c r="G88">
        <f>TRIM(IF(LEFT(G87,1)=",",REPLACE(G87,1,1,""),SUBSTITUTE(G87,F88, "and " &amp; F88)))</f>
        <v/>
      </c>
      <c r="I88">
        <f>IF(AND(K88&gt; J88, L88&gt; K88, M88&gt; L88, N88&gt; M88), "pos_trend", IF(AND(K88&lt; J88, L88&lt; K88, M88&lt; L88, N88&lt; M88), "neg_trend", "N/A"))</f>
        <v/>
      </c>
      <c r="J88">
        <f>IFERROR(IF(TRIM(C88)="-", "N/A", IF(RIGHT(C88,1)=")",IF(RIGHT(C88,2)="T)",-1000000000000*VALUE(MID(C88,2,LEN(C88)-3)),IF(RIGHT(C88,2)="M)",-1000000*VALUE(MID(C88,2,LEN(C88)-3)),IF(RIGHT(C88,2)="B)",-1000000000*VALUE(MID(C88,2,LEN(C88)-3)),IF(RIGHT(C88,2)="k)",-1000*VALUE(MID(C88,2,LEN(C88)-3)),VALUE(SUBSTITUTE(C88,",","")))))),IF(RIGHT(C88,1)="T",1000000000000*VALUE(LEFT(C88,LEN(C88)-1)),IF(RIGHT(C88,1)="M",1000000*VALUE(LEFT(C88,LEN(C88)-1)),IF(RIGHT(C88,1)="B",1000000000*VALUE(LEFT(C88,LEN(C88)-1)),IF(RIGHT(C88,1)="%",0.01*VALUE(LEFT(C88,LEN(C88)-1)),IF(RIGHT(C88,1)="k",1000*VALUE(LEFT(C88,LEN(C88)-1)),VALUE(SUBSTITUTE(C88,",",""))))))))),"N/A")</f>
        <v/>
      </c>
      <c r="K88">
        <f>IFERROR(IF(TRIM(D88)="-", "N/A", IF(RIGHT(D88,1)=")",IF(RIGHT(D88,2)="T)",-1000000000000*VALUE(MID(D88,2,LEN(D88)-3)),IF(RIGHT(D88,2)="M)",-1000000*VALUE(MID(D88,2,LEN(D88)-3)),IF(RIGHT(D88,2)="B)",-1000000000*VALUE(MID(D88,2,LEN(D88)-3)),IF(RIGHT(D88,2)="k)",-1000*VALUE(MID(D88,2,LEN(D88)-3)),VALUE(SUBSTITUTE(D88,",","")))))),IF(RIGHT(D88,1)="T",1000000000000*VALUE(LEFT(D88,LEN(D88)-1)),IF(RIGHT(D88,1)="M",1000000*VALUE(LEFT(D88,LEN(D88)-1)),IF(RIGHT(D88,1)="B",1000000000*VALUE(LEFT(D88,LEN(D88)-1)),IF(RIGHT(D88,1)="%",0.01*VALUE(LEFT(D88,LEN(D88)-1)),IF(RIGHT(D88,1)="k",1000*VALUE(LEFT(D88,LEN(D88)-1)),VALUE(SUBSTITUTE(D88,",",""))))))))),"N/A")</f>
        <v/>
      </c>
      <c r="L88">
        <f>IFERROR(IF(TRIM(E88)="-", "N/A", IF(RIGHT(E88,1)=")",IF(RIGHT(E88,2)="T)",-1000000000000*VALUE(MID(E88,2,LEN(E88)-3)),IF(RIGHT(E88,2)="M)",-1000000*VALUE(MID(E88,2,LEN(E88)-3)),IF(RIGHT(E88,2)="B)",-1000000000*VALUE(MID(E88,2,LEN(E88)-3)),IF(RIGHT(E88,2)="k)",-1000*VALUE(MID(E88,2,LEN(E88)-3)),VALUE(SUBSTITUTE(E88,",","")))))),IF(RIGHT(E88,1)="T",1000000000000*VALUE(LEFT(E88,LEN(E88)-1)),IF(RIGHT(E88,1)="M",1000000*VALUE(LEFT(E88,LEN(E88)-1)),IF(RIGHT(E88,1)="B",1000000000*VALUE(LEFT(E88,LEN(E88)-1)),IF(RIGHT(E88,1)="%",0.01*VALUE(LEFT(E88,LEN(E88)-1)),IF(RIGHT(E88,1)="k",1000*VALUE(LEFT(E88,LEN(E88)-1)),VALUE(SUBSTITUTE(E88,",",""))))))))),"N/A")</f>
        <v/>
      </c>
      <c r="M88">
        <f>IFERROR(IF(TRIM(F88)="-", "N/A", IF(RIGHT(F88,1)=")",IF(RIGHT(F88,2)="T)",-1000000000000*VALUE(MID(F88,2,LEN(F88)-3)),IF(RIGHT(F88,2)="M)",-1000000*VALUE(MID(F88,2,LEN(F88)-3)),IF(RIGHT(F88,2)="B)",-1000000000*VALUE(MID(F88,2,LEN(F88)-3)),IF(RIGHT(F88,2)="k)",-1000*VALUE(MID(F88,2,LEN(F88)-3)),VALUE(SUBSTITUTE(F88,",","")))))),IF(RIGHT(F88,1)="T",1000000000000*VALUE(LEFT(F88,LEN(F88)-1)),IF(RIGHT(F88,1)="M",1000000*VALUE(LEFT(F88,LEN(F88)-1)),IF(RIGHT(F88,1)="B",1000000000*VALUE(LEFT(F88,LEN(F88)-1)),IF(RIGHT(F88,1)="%",0.01*VALUE(LEFT(F88,LEN(F88)-1)),IF(RIGHT(F88,1)="k",1000*VALUE(LEFT(F88,LEN(F88)-1)),VALUE(SUBSTITUTE(F88,",",""))))))))),"N/A")</f>
        <v/>
      </c>
      <c r="N88">
        <f>IFERROR(IF(TRIM(G88)="-", "N/A", IF(RIGHT(G88,1)=")",IF(RIGHT(G88,2)="T)",-1000000000000*VALUE(MID(G88,2,LEN(G88)-3)),IF(RIGHT(G88,2)="M)",-1000000*VALUE(MID(G88,2,LEN(G88)-3)),IF(RIGHT(G88,2)="B)",-1000000000*VALUE(MID(G88,2,LEN(G88)-3)),IF(RIGHT(G88,2)="k)",-1000*VALUE(MID(G88,2,LEN(G88)-3)),VALUE(SUBSTITUTE(G88,",","")))))),IF(RIGHT(G88,1)="T",1000000000000*VALUE(LEFT(G88,LEN(G88)-1)),IF(RIGHT(G88,1)="M",1000000*VALUE(LEFT(G88,LEN(G88)-1)),IF(RIGHT(G88,1)="B",1000000000*VALUE(LEFT(G88,LEN(G88)-1)),IF(RIGHT(G88,1)="%",0.01*VALUE(LEFT(G88,LEN(G88)-1)),IF(RIGHT(G88,1)="k",1000*VALUE(LEFT(G88,LEN(G88)-1)),VALUE(SUBSTITUTE(G88,",",""))))))))),"N/A")</f>
        <v/>
      </c>
    </row>
    <row r="89" spans="1:60">
      <c s="1" r="A89" t="n">
        <v>2</v>
      </c>
      <c r="B89" t="s">
        <v>152</v>
      </c>
      <c r="C89" t="s">
        <v>153</v>
      </c>
      <c r="D89">
        <f>IF(COUNTIF(E70:E76,"=below average")&gt;0,"There are some indications that "&amp;D1&amp;" may be undervalued. The company has a lower " &amp; G88 &amp; " than the comparable average", "Inconclusive")</f>
        <v/>
      </c>
      <c r="I89">
        <f>IF(AND(K89&gt; J89, L89&gt; K89, M89&gt; L89, N89&gt; M89), "pos_trend", IF(AND(K89&lt; J89, L89&lt; K89, M89&lt; L89, N89&lt; M89), "neg_trend", "N/A"))</f>
        <v/>
      </c>
      <c r="J89">
        <f>IFERROR(IF(TRIM(C89)="-", "N/A", IF(RIGHT(C89,1)=")",IF(RIGHT(C89,2)="T)",-1000000000000*VALUE(MID(C89,2,LEN(C89)-3)),IF(RIGHT(C89,2)="M)",-1000000*VALUE(MID(C89,2,LEN(C89)-3)),IF(RIGHT(C89,2)="B)",-1000000000*VALUE(MID(C89,2,LEN(C89)-3)),IF(RIGHT(C89,2)="k)",-1000*VALUE(MID(C89,2,LEN(C89)-3)),VALUE(SUBSTITUTE(C89,",","")))))),IF(RIGHT(C89,1)="T",1000000000000*VALUE(LEFT(C89,LEN(C89)-1)),IF(RIGHT(C89,1)="M",1000000*VALUE(LEFT(C89,LEN(C89)-1)),IF(RIGHT(C89,1)="B",1000000000*VALUE(LEFT(C89,LEN(C89)-1)),IF(RIGHT(C89,1)="%",0.01*VALUE(LEFT(C89,LEN(C89)-1)),IF(RIGHT(C89,1)="k",1000*VALUE(LEFT(C89,LEN(C89)-1)),VALUE(SUBSTITUTE(C89,",",""))))))))),"N/A")</f>
        <v/>
      </c>
      <c r="K89">
        <f>IFERROR(IF(TRIM(D89)="-", "N/A", IF(RIGHT(D89,1)=")",IF(RIGHT(D89,2)="T)",-1000000000000*VALUE(MID(D89,2,LEN(D89)-3)),IF(RIGHT(D89,2)="M)",-1000000*VALUE(MID(D89,2,LEN(D89)-3)),IF(RIGHT(D89,2)="B)",-1000000000*VALUE(MID(D89,2,LEN(D89)-3)),IF(RIGHT(D89,2)="k)",-1000*VALUE(MID(D89,2,LEN(D89)-3)),VALUE(SUBSTITUTE(D89,",","")))))),IF(RIGHT(D89,1)="T",1000000000000*VALUE(LEFT(D89,LEN(D89)-1)),IF(RIGHT(D89,1)="M",1000000*VALUE(LEFT(D89,LEN(D89)-1)),IF(RIGHT(D89,1)="B",1000000000*VALUE(LEFT(D89,LEN(D89)-1)),IF(RIGHT(D89,1)="%",0.01*VALUE(LEFT(D89,LEN(D89)-1)),IF(RIGHT(D89,1)="k",1000*VALUE(LEFT(D89,LEN(D89)-1)),VALUE(SUBSTITUTE(D89,",",""))))))))),"N/A")</f>
        <v/>
      </c>
      <c r="L89">
        <f>IFERROR(IF(TRIM(E89)="-", "N/A", IF(RIGHT(E89,1)=")",IF(RIGHT(E89,2)="T)",-1000000000000*VALUE(MID(E89,2,LEN(E89)-3)),IF(RIGHT(E89,2)="M)",-1000000*VALUE(MID(E89,2,LEN(E89)-3)),IF(RIGHT(E89,2)="B)",-1000000000*VALUE(MID(E89,2,LEN(E89)-3)),IF(RIGHT(E89,2)="k)",-1000*VALUE(MID(E89,2,LEN(E89)-3)),VALUE(SUBSTITUTE(E89,",","")))))),IF(RIGHT(E89,1)="T",1000000000000*VALUE(LEFT(E89,LEN(E89)-1)),IF(RIGHT(E89,1)="M",1000000*VALUE(LEFT(E89,LEN(E89)-1)),IF(RIGHT(E89,1)="B",1000000000*VALUE(LEFT(E89,LEN(E89)-1)),IF(RIGHT(E89,1)="%",0.01*VALUE(LEFT(E89,LEN(E89)-1)),IF(RIGHT(E89,1)="k",1000*VALUE(LEFT(E89,LEN(E89)-1)),VALUE(SUBSTITUTE(E89,",",""))))))))),"N/A")</f>
        <v/>
      </c>
      <c r="M89">
        <f>IFERROR(IF(TRIM(F89)="-", "N/A", IF(RIGHT(F89,1)=")",IF(RIGHT(F89,2)="T)",-1000000000000*VALUE(MID(F89,2,LEN(F89)-3)),IF(RIGHT(F89,2)="M)",-1000000*VALUE(MID(F89,2,LEN(F89)-3)),IF(RIGHT(F89,2)="B)",-1000000000*VALUE(MID(F89,2,LEN(F89)-3)),IF(RIGHT(F89,2)="k)",-1000*VALUE(MID(F89,2,LEN(F89)-3)),VALUE(SUBSTITUTE(F89,",","")))))),IF(RIGHT(F89,1)="T",1000000000000*VALUE(LEFT(F89,LEN(F89)-1)),IF(RIGHT(F89,1)="M",1000000*VALUE(LEFT(F89,LEN(F89)-1)),IF(RIGHT(F89,1)="B",1000000000*VALUE(LEFT(F89,LEN(F89)-1)),IF(RIGHT(F89,1)="%",0.01*VALUE(LEFT(F89,LEN(F89)-1)),IF(RIGHT(F89,1)="k",1000*VALUE(LEFT(F89,LEN(F89)-1)),VALUE(SUBSTITUTE(F89,",",""))))))))),"N/A")</f>
        <v/>
      </c>
      <c r="N89">
        <f>IFERROR(IF(TRIM(G89)="-", "N/A", IF(RIGHT(G89,1)=")",IF(RIGHT(G89,2)="T)",-1000000000000*VALUE(MID(G89,2,LEN(G89)-3)),IF(RIGHT(G89,2)="M)",-1000000*VALUE(MID(G89,2,LEN(G89)-3)),IF(RIGHT(G89,2)="B)",-1000000000*VALUE(MID(G89,2,LEN(G89)-3)),IF(RIGHT(G89,2)="k)",-1000*VALUE(MID(G89,2,LEN(G89)-3)),VALUE(SUBSTITUTE(G89,",","")))))),IF(RIGHT(G89,1)="T",1000000000000*VALUE(LEFT(G89,LEN(G89)-1)),IF(RIGHT(G89,1)="M",1000000*VALUE(LEFT(G89,LEN(G89)-1)),IF(RIGHT(G89,1)="B",1000000000*VALUE(LEFT(G89,LEN(G89)-1)),IF(RIGHT(G89,1)="%",0.01*VALUE(LEFT(G89,LEN(G89)-1)),IF(RIGHT(G89,1)="k",1000*VALUE(LEFT(G89,LEN(G89)-1)),VALUE(SUBSTITUTE(G89,",",""))))))))),"N/A")</f>
        <v/>
      </c>
    </row>
    <row r="90" spans="1:60">
      <c s="1" r="A90" t="n">
        <v>3</v>
      </c>
      <c r="B90" t="s">
        <v>154</v>
      </c>
      <c r="C90" t="s">
        <v>155</v>
      </c>
      <c r="I90">
        <f>IF(AND(K90&gt; J90, L90&gt; K90, M90&gt; L90, N90&gt; M90), "pos_trend", IF(AND(K90&lt; J90, L90&lt; K90, M90&lt; L90, N90&lt; M90), "neg_trend", "N/A"))</f>
        <v/>
      </c>
      <c r="J90">
        <f>IFERROR(IF(TRIM(C90)="-", "N/A", IF(RIGHT(C90,1)=")",IF(RIGHT(C90,2)="T)",-1000000000000*VALUE(MID(C90,2,LEN(C90)-3)),IF(RIGHT(C90,2)="M)",-1000000*VALUE(MID(C90,2,LEN(C90)-3)),IF(RIGHT(C90,2)="B)",-1000000000*VALUE(MID(C90,2,LEN(C90)-3)),IF(RIGHT(C90,2)="k)",-1000*VALUE(MID(C90,2,LEN(C90)-3)),VALUE(SUBSTITUTE(C90,",","")))))),IF(RIGHT(C90,1)="T",1000000000000*VALUE(LEFT(C90,LEN(C90)-1)),IF(RIGHT(C90,1)="M",1000000*VALUE(LEFT(C90,LEN(C90)-1)),IF(RIGHT(C90,1)="B",1000000000*VALUE(LEFT(C90,LEN(C90)-1)),IF(RIGHT(C90,1)="%",0.01*VALUE(LEFT(C90,LEN(C90)-1)),IF(RIGHT(C90,1)="k",1000*VALUE(LEFT(C90,LEN(C90)-1)),VALUE(SUBSTITUTE(C90,",",""))))))))),"N/A")</f>
        <v/>
      </c>
      <c r="K90">
        <f>IFERROR(IF(TRIM(D90)="-", "N/A", IF(RIGHT(D90,1)=")",IF(RIGHT(D90,2)="T)",-1000000000000*VALUE(MID(D90,2,LEN(D90)-3)),IF(RIGHT(D90,2)="M)",-1000000*VALUE(MID(D90,2,LEN(D90)-3)),IF(RIGHT(D90,2)="B)",-1000000000*VALUE(MID(D90,2,LEN(D90)-3)),IF(RIGHT(D90,2)="k)",-1000*VALUE(MID(D90,2,LEN(D90)-3)),VALUE(SUBSTITUTE(D90,",","")))))),IF(RIGHT(D90,1)="T",1000000000000*VALUE(LEFT(D90,LEN(D90)-1)),IF(RIGHT(D90,1)="M",1000000*VALUE(LEFT(D90,LEN(D90)-1)),IF(RIGHT(D90,1)="B",1000000000*VALUE(LEFT(D90,LEN(D90)-1)),IF(RIGHT(D90,1)="%",0.01*VALUE(LEFT(D90,LEN(D90)-1)),IF(RIGHT(D90,1)="k",1000*VALUE(LEFT(D90,LEN(D90)-1)),VALUE(SUBSTITUTE(D90,",",""))))))))),"N/A")</f>
        <v/>
      </c>
      <c r="L90">
        <f>IFERROR(IF(TRIM(E90)="-", "N/A", IF(RIGHT(E90,1)=")",IF(RIGHT(E90,2)="T)",-1000000000000*VALUE(MID(E90,2,LEN(E90)-3)),IF(RIGHT(E90,2)="M)",-1000000*VALUE(MID(E90,2,LEN(E90)-3)),IF(RIGHT(E90,2)="B)",-1000000000*VALUE(MID(E90,2,LEN(E90)-3)),IF(RIGHT(E90,2)="k)",-1000*VALUE(MID(E90,2,LEN(E90)-3)),VALUE(SUBSTITUTE(E90,",","")))))),IF(RIGHT(E90,1)="T",1000000000000*VALUE(LEFT(E90,LEN(E90)-1)),IF(RIGHT(E90,1)="M",1000000*VALUE(LEFT(E90,LEN(E90)-1)),IF(RIGHT(E90,1)="B",1000000000*VALUE(LEFT(E90,LEN(E90)-1)),IF(RIGHT(E90,1)="%",0.01*VALUE(LEFT(E90,LEN(E90)-1)),IF(RIGHT(E90,1)="k",1000*VALUE(LEFT(E90,LEN(E90)-1)),VALUE(SUBSTITUTE(E90,",",""))))))))),"N/A")</f>
        <v/>
      </c>
      <c r="M90">
        <f>IFERROR(IF(TRIM(F90)="-", "N/A", IF(RIGHT(F90,1)=")",IF(RIGHT(F90,2)="T)",-1000000000000*VALUE(MID(F90,2,LEN(F90)-3)),IF(RIGHT(F90,2)="M)",-1000000*VALUE(MID(F90,2,LEN(F90)-3)),IF(RIGHT(F90,2)="B)",-1000000000*VALUE(MID(F90,2,LEN(F90)-3)),IF(RIGHT(F90,2)="k)",-1000*VALUE(MID(F90,2,LEN(F90)-3)),VALUE(SUBSTITUTE(F90,",","")))))),IF(RIGHT(F90,1)="T",1000000000000*VALUE(LEFT(F90,LEN(F90)-1)),IF(RIGHT(F90,1)="M",1000000*VALUE(LEFT(F90,LEN(F90)-1)),IF(RIGHT(F90,1)="B",1000000000*VALUE(LEFT(F90,LEN(F90)-1)),IF(RIGHT(F90,1)="%",0.01*VALUE(LEFT(F90,LEN(F90)-1)),IF(RIGHT(F90,1)="k",1000*VALUE(LEFT(F90,LEN(F90)-1)),VALUE(SUBSTITUTE(F90,",",""))))))))),"N/A")</f>
        <v/>
      </c>
      <c r="N90">
        <f>IFERROR(IF(TRIM(G90)="-", "N/A", IF(RIGHT(G90,1)=")",IF(RIGHT(G90,2)="T)",-1000000000000*VALUE(MID(G90,2,LEN(G90)-3)),IF(RIGHT(G90,2)="M)",-1000000*VALUE(MID(G90,2,LEN(G90)-3)),IF(RIGHT(G90,2)="B)",-1000000000*VALUE(MID(G90,2,LEN(G90)-3)),IF(RIGHT(G90,2)="k)",-1000*VALUE(MID(G90,2,LEN(G90)-3)),VALUE(SUBSTITUTE(G90,",","")))))),IF(RIGHT(G90,1)="T",1000000000000*VALUE(LEFT(G90,LEN(G90)-1)),IF(RIGHT(G90,1)="M",1000000*VALUE(LEFT(G90,LEN(G90)-1)),IF(RIGHT(G90,1)="B",1000000000*VALUE(LEFT(G90,LEN(G90)-1)),IF(RIGHT(G90,1)="%",0.01*VALUE(LEFT(G90,LEN(G90)-1)),IF(RIGHT(G90,1)="k",1000*VALUE(LEFT(G90,LEN(G90)-1)),VALUE(SUBSTITUTE(G90,",",""))))))))),"N/A")</f>
        <v/>
      </c>
    </row>
    <row r="91" spans="1:60">
      <c s="1" r="A91" t="n">
        <v>4</v>
      </c>
      <c r="B91" t="s">
        <v>156</v>
      </c>
      <c r="C91" t="s">
        <v>157</v>
      </c>
      <c r="I91">
        <f>IF(AND(K91&gt; J91, L91&gt; K91, M91&gt; L91, N91&gt; M91), "pos_trend", IF(AND(K91&lt; J91, L91&lt; K91, M91&lt; L91, N91&lt; M91), "neg_trend", "N/A"))</f>
        <v/>
      </c>
      <c r="J91">
        <f>IFERROR(IF(TRIM(C91)="-", "N/A", IF(RIGHT(C91,1)=")",IF(RIGHT(C91,2)="T)",-1000000000000*VALUE(MID(C91,2,LEN(C91)-3)),IF(RIGHT(C91,2)="M)",-1000000*VALUE(MID(C91,2,LEN(C91)-3)),IF(RIGHT(C91,2)="B)",-1000000000*VALUE(MID(C91,2,LEN(C91)-3)),IF(RIGHT(C91,2)="k)",-1000*VALUE(MID(C91,2,LEN(C91)-3)),VALUE(SUBSTITUTE(C91,",","")))))),IF(RIGHT(C91,1)="T",1000000000000*VALUE(LEFT(C91,LEN(C91)-1)),IF(RIGHT(C91,1)="M",1000000*VALUE(LEFT(C91,LEN(C91)-1)),IF(RIGHT(C91,1)="B",1000000000*VALUE(LEFT(C91,LEN(C91)-1)),IF(RIGHT(C91,1)="%",0.01*VALUE(LEFT(C91,LEN(C91)-1)),IF(RIGHT(C91,1)="k",1000*VALUE(LEFT(C91,LEN(C91)-1)),VALUE(SUBSTITUTE(C91,",",""))))))))),"N/A")</f>
        <v/>
      </c>
      <c r="K91">
        <f>IFERROR(IF(TRIM(D91)="-", "N/A", IF(RIGHT(D91,1)=")",IF(RIGHT(D91,2)="T)",-1000000000000*VALUE(MID(D91,2,LEN(D91)-3)),IF(RIGHT(D91,2)="M)",-1000000*VALUE(MID(D91,2,LEN(D91)-3)),IF(RIGHT(D91,2)="B)",-1000000000*VALUE(MID(D91,2,LEN(D91)-3)),IF(RIGHT(D91,2)="k)",-1000*VALUE(MID(D91,2,LEN(D91)-3)),VALUE(SUBSTITUTE(D91,",","")))))),IF(RIGHT(D91,1)="T",1000000000000*VALUE(LEFT(D91,LEN(D91)-1)),IF(RIGHT(D91,1)="M",1000000*VALUE(LEFT(D91,LEN(D91)-1)),IF(RIGHT(D91,1)="B",1000000000*VALUE(LEFT(D91,LEN(D91)-1)),IF(RIGHT(D91,1)="%",0.01*VALUE(LEFT(D91,LEN(D91)-1)),IF(RIGHT(D91,1)="k",1000*VALUE(LEFT(D91,LEN(D91)-1)),VALUE(SUBSTITUTE(D91,",",""))))))))),"N/A")</f>
        <v/>
      </c>
      <c r="L91">
        <f>IFERROR(IF(TRIM(E91)="-", "N/A", IF(RIGHT(E91,1)=")",IF(RIGHT(E91,2)="T)",-1000000000000*VALUE(MID(E91,2,LEN(E91)-3)),IF(RIGHT(E91,2)="M)",-1000000*VALUE(MID(E91,2,LEN(E91)-3)),IF(RIGHT(E91,2)="B)",-1000000000*VALUE(MID(E91,2,LEN(E91)-3)),IF(RIGHT(E91,2)="k)",-1000*VALUE(MID(E91,2,LEN(E91)-3)),VALUE(SUBSTITUTE(E91,",","")))))),IF(RIGHT(E91,1)="T",1000000000000*VALUE(LEFT(E91,LEN(E91)-1)),IF(RIGHT(E91,1)="M",1000000*VALUE(LEFT(E91,LEN(E91)-1)),IF(RIGHT(E91,1)="B",1000000000*VALUE(LEFT(E91,LEN(E91)-1)),IF(RIGHT(E91,1)="%",0.01*VALUE(LEFT(E91,LEN(E91)-1)),IF(RIGHT(E91,1)="k",1000*VALUE(LEFT(E91,LEN(E91)-1)),VALUE(SUBSTITUTE(E91,",",""))))))))),"N/A")</f>
        <v/>
      </c>
      <c r="M91">
        <f>IFERROR(IF(TRIM(F91)="-", "N/A", IF(RIGHT(F91,1)=")",IF(RIGHT(F91,2)="T)",-1000000000000*VALUE(MID(F91,2,LEN(F91)-3)),IF(RIGHT(F91,2)="M)",-1000000*VALUE(MID(F91,2,LEN(F91)-3)),IF(RIGHT(F91,2)="B)",-1000000000*VALUE(MID(F91,2,LEN(F91)-3)),IF(RIGHT(F91,2)="k)",-1000*VALUE(MID(F91,2,LEN(F91)-3)),VALUE(SUBSTITUTE(F91,",","")))))),IF(RIGHT(F91,1)="T",1000000000000*VALUE(LEFT(F91,LEN(F91)-1)),IF(RIGHT(F91,1)="M",1000000*VALUE(LEFT(F91,LEN(F91)-1)),IF(RIGHT(F91,1)="B",1000000000*VALUE(LEFT(F91,LEN(F91)-1)),IF(RIGHT(F91,1)="%",0.01*VALUE(LEFT(F91,LEN(F91)-1)),IF(RIGHT(F91,1)="k",1000*VALUE(LEFT(F91,LEN(F91)-1)),VALUE(SUBSTITUTE(F91,",",""))))))))),"N/A")</f>
        <v/>
      </c>
      <c r="N91">
        <f>IFERROR(IF(TRIM(G91)="-", "N/A", IF(RIGHT(G91,1)=")",IF(RIGHT(G91,2)="T)",-1000000000000*VALUE(MID(G91,2,LEN(G91)-3)),IF(RIGHT(G91,2)="M)",-1000000*VALUE(MID(G91,2,LEN(G91)-3)),IF(RIGHT(G91,2)="B)",-1000000000*VALUE(MID(G91,2,LEN(G91)-3)),IF(RIGHT(G91,2)="k)",-1000*VALUE(MID(G91,2,LEN(G91)-3)),VALUE(SUBSTITUTE(G91,",","")))))),IF(RIGHT(G91,1)="T",1000000000000*VALUE(LEFT(G91,LEN(G91)-1)),IF(RIGHT(G91,1)="M",1000000*VALUE(LEFT(G91,LEN(G91)-1)),IF(RIGHT(G91,1)="B",1000000000*VALUE(LEFT(G91,LEN(G91)-1)),IF(RIGHT(G91,1)="%",0.01*VALUE(LEFT(G91,LEN(G91)-1)),IF(RIGHT(G91,1)="k",1000*VALUE(LEFT(G91,LEN(G91)-1)),VALUE(SUBSTITUTE(G91,",",""))))))))),"N/A")</f>
        <v/>
      </c>
    </row>
    <row r="92" spans="1:60">
      <c s="1" r="A92" t="n">
        <v>5</v>
      </c>
      <c r="B92" t="s">
        <v>158</v>
      </c>
      <c r="C92" t="s">
        <v>159</v>
      </c>
      <c r="I92">
        <f>IF(AND(K92&gt; J92, L92&gt; K92, M92&gt; L92, N92&gt; M92), "pos_trend", IF(AND(K92&lt; J92, L92&lt; K92, M92&lt; L92, N92&lt; M92), "neg_trend", "N/A"))</f>
        <v/>
      </c>
      <c r="J92">
        <f>IFERROR(IF(TRIM(C92)="-", "N/A", IF(RIGHT(C92,1)=")",IF(RIGHT(C92,2)="T)",-1000000000000*VALUE(MID(C92,2,LEN(C92)-3)),IF(RIGHT(C92,2)="M)",-1000000*VALUE(MID(C92,2,LEN(C92)-3)),IF(RIGHT(C92,2)="B)",-1000000000*VALUE(MID(C92,2,LEN(C92)-3)),IF(RIGHT(C92,2)="k)",-1000*VALUE(MID(C92,2,LEN(C92)-3)),VALUE(SUBSTITUTE(C92,",","")))))),IF(RIGHT(C92,1)="T",1000000000000*VALUE(LEFT(C92,LEN(C92)-1)),IF(RIGHT(C92,1)="M",1000000*VALUE(LEFT(C92,LEN(C92)-1)),IF(RIGHT(C92,1)="B",1000000000*VALUE(LEFT(C92,LEN(C92)-1)),IF(RIGHT(C92,1)="%",0.01*VALUE(LEFT(C92,LEN(C92)-1)),IF(RIGHT(C92,1)="k",1000*VALUE(LEFT(C92,LEN(C92)-1)),VALUE(SUBSTITUTE(C92,",",""))))))))),"N/A")</f>
        <v/>
      </c>
      <c r="K92">
        <f>IFERROR(IF(TRIM(D92)="-", "N/A", IF(RIGHT(D92,1)=")",IF(RIGHT(D92,2)="T)",-1000000000000*VALUE(MID(D92,2,LEN(D92)-3)),IF(RIGHT(D92,2)="M)",-1000000*VALUE(MID(D92,2,LEN(D92)-3)),IF(RIGHT(D92,2)="B)",-1000000000*VALUE(MID(D92,2,LEN(D92)-3)),IF(RIGHT(D92,2)="k)",-1000*VALUE(MID(D92,2,LEN(D92)-3)),VALUE(SUBSTITUTE(D92,",","")))))),IF(RIGHT(D92,1)="T",1000000000000*VALUE(LEFT(D92,LEN(D92)-1)),IF(RIGHT(D92,1)="M",1000000*VALUE(LEFT(D92,LEN(D92)-1)),IF(RIGHT(D92,1)="B",1000000000*VALUE(LEFT(D92,LEN(D92)-1)),IF(RIGHT(D92,1)="%",0.01*VALUE(LEFT(D92,LEN(D92)-1)),IF(RIGHT(D92,1)="k",1000*VALUE(LEFT(D92,LEN(D92)-1)),VALUE(SUBSTITUTE(D92,",",""))))))))),"N/A")</f>
        <v/>
      </c>
      <c r="L92">
        <f>IFERROR(IF(TRIM(E92)="-", "N/A", IF(RIGHT(E92,1)=")",IF(RIGHT(E92,2)="T)",-1000000000000*VALUE(MID(E92,2,LEN(E92)-3)),IF(RIGHT(E92,2)="M)",-1000000*VALUE(MID(E92,2,LEN(E92)-3)),IF(RIGHT(E92,2)="B)",-1000000000*VALUE(MID(E92,2,LEN(E92)-3)),IF(RIGHT(E92,2)="k)",-1000*VALUE(MID(E92,2,LEN(E92)-3)),VALUE(SUBSTITUTE(E92,",","")))))),IF(RIGHT(E92,1)="T",1000000000000*VALUE(LEFT(E92,LEN(E92)-1)),IF(RIGHT(E92,1)="M",1000000*VALUE(LEFT(E92,LEN(E92)-1)),IF(RIGHT(E92,1)="B",1000000000*VALUE(LEFT(E92,LEN(E92)-1)),IF(RIGHT(E92,1)="%",0.01*VALUE(LEFT(E92,LEN(E92)-1)),IF(RIGHT(E92,1)="k",1000*VALUE(LEFT(E92,LEN(E92)-1)),VALUE(SUBSTITUTE(E92,",",""))))))))),"N/A")</f>
        <v/>
      </c>
      <c r="M92">
        <f>IFERROR(IF(TRIM(F92)="-", "N/A", IF(RIGHT(F92,1)=")",IF(RIGHT(F92,2)="T)",-1000000000000*VALUE(MID(F92,2,LEN(F92)-3)),IF(RIGHT(F92,2)="M)",-1000000*VALUE(MID(F92,2,LEN(F92)-3)),IF(RIGHT(F92,2)="B)",-1000000000*VALUE(MID(F92,2,LEN(F92)-3)),IF(RIGHT(F92,2)="k)",-1000*VALUE(MID(F92,2,LEN(F92)-3)),VALUE(SUBSTITUTE(F92,",","")))))),IF(RIGHT(F92,1)="T",1000000000000*VALUE(LEFT(F92,LEN(F92)-1)),IF(RIGHT(F92,1)="M",1000000*VALUE(LEFT(F92,LEN(F92)-1)),IF(RIGHT(F92,1)="B",1000000000*VALUE(LEFT(F92,LEN(F92)-1)),IF(RIGHT(F92,1)="%",0.01*VALUE(LEFT(F92,LEN(F92)-1)),IF(RIGHT(F92,1)="k",1000*VALUE(LEFT(F92,LEN(F92)-1)),VALUE(SUBSTITUTE(F92,",",""))))))))),"N/A")</f>
        <v/>
      </c>
      <c r="N92">
        <f>IFERROR(IF(TRIM(G92)="-", "N/A", IF(RIGHT(G92,1)=")",IF(RIGHT(G92,2)="T)",-1000000000000*VALUE(MID(G92,2,LEN(G92)-3)),IF(RIGHT(G92,2)="M)",-1000000*VALUE(MID(G92,2,LEN(G92)-3)),IF(RIGHT(G92,2)="B)",-1000000000*VALUE(MID(G92,2,LEN(G92)-3)),IF(RIGHT(G92,2)="k)",-1000*VALUE(MID(G92,2,LEN(G92)-3)),VALUE(SUBSTITUTE(G92,",","")))))),IF(RIGHT(G92,1)="T",1000000000000*VALUE(LEFT(G92,LEN(G92)-1)),IF(RIGHT(G92,1)="M",1000000*VALUE(LEFT(G92,LEN(G92)-1)),IF(RIGHT(G92,1)="B",1000000000*VALUE(LEFT(G92,LEN(G92)-1)),IF(RIGHT(G92,1)="%",0.01*VALUE(LEFT(G92,LEN(G92)-1)),IF(RIGHT(G92,1)="k",1000*VALUE(LEFT(G92,LEN(G92)-1)),VALUE(SUBSTITUTE(G92,",",""))))))))),"N/A")</f>
        <v/>
      </c>
    </row>
    <row r="93" spans="1:60">
      <c s="1" r="A93" t="n">
        <v>6</v>
      </c>
      <c r="B93" t="s">
        <v>160</v>
      </c>
      <c r="C93" t="s">
        <v>27</v>
      </c>
      <c r="I93">
        <f>IF(AND(K93&gt; J93, L93&gt; K93, M93&gt; L93, N93&gt; M93), "pos_trend", IF(AND(K93&lt; J93, L93&lt; K93, M93&lt; L93, N93&lt; M93), "neg_trend", "N/A"))</f>
        <v/>
      </c>
      <c r="J93">
        <f>IFERROR(IF(TRIM(C93)="-", "N/A", IF(RIGHT(C93,1)=")",IF(RIGHT(C93,2)="T)",-1000000000000*VALUE(MID(C93,2,LEN(C93)-3)),IF(RIGHT(C93,2)="M)",-1000000*VALUE(MID(C93,2,LEN(C93)-3)),IF(RIGHT(C93,2)="B)",-1000000000*VALUE(MID(C93,2,LEN(C93)-3)),IF(RIGHT(C93,2)="k)",-1000*VALUE(MID(C93,2,LEN(C93)-3)),VALUE(SUBSTITUTE(C93,",","")))))),IF(RIGHT(C93,1)="T",1000000000000*VALUE(LEFT(C93,LEN(C93)-1)),IF(RIGHT(C93,1)="M",1000000*VALUE(LEFT(C93,LEN(C93)-1)),IF(RIGHT(C93,1)="B",1000000000*VALUE(LEFT(C93,LEN(C93)-1)),IF(RIGHT(C93,1)="%",0.01*VALUE(LEFT(C93,LEN(C93)-1)),IF(RIGHT(C93,1)="k",1000*VALUE(LEFT(C93,LEN(C93)-1)),VALUE(SUBSTITUTE(C93,",",""))))))))),"N/A")</f>
        <v/>
      </c>
      <c r="K93">
        <f>IFERROR(IF(TRIM(D93)="-", "N/A", IF(RIGHT(D93,1)=")",IF(RIGHT(D93,2)="T)",-1000000000000*VALUE(MID(D93,2,LEN(D93)-3)),IF(RIGHT(D93,2)="M)",-1000000*VALUE(MID(D93,2,LEN(D93)-3)),IF(RIGHT(D93,2)="B)",-1000000000*VALUE(MID(D93,2,LEN(D93)-3)),IF(RIGHT(D93,2)="k)",-1000*VALUE(MID(D93,2,LEN(D93)-3)),VALUE(SUBSTITUTE(D93,",","")))))),IF(RIGHT(D93,1)="T",1000000000000*VALUE(LEFT(D93,LEN(D93)-1)),IF(RIGHT(D93,1)="M",1000000*VALUE(LEFT(D93,LEN(D93)-1)),IF(RIGHT(D93,1)="B",1000000000*VALUE(LEFT(D93,LEN(D93)-1)),IF(RIGHT(D93,1)="%",0.01*VALUE(LEFT(D93,LEN(D93)-1)),IF(RIGHT(D93,1)="k",1000*VALUE(LEFT(D93,LEN(D93)-1)),VALUE(SUBSTITUTE(D93,",",""))))))))),"N/A")</f>
        <v/>
      </c>
      <c r="L93">
        <f>IFERROR(IF(TRIM(E93)="-", "N/A", IF(RIGHT(E93,1)=")",IF(RIGHT(E93,2)="T)",-1000000000000*VALUE(MID(E93,2,LEN(E93)-3)),IF(RIGHT(E93,2)="M)",-1000000*VALUE(MID(E93,2,LEN(E93)-3)),IF(RIGHT(E93,2)="B)",-1000000000*VALUE(MID(E93,2,LEN(E93)-3)),IF(RIGHT(E93,2)="k)",-1000*VALUE(MID(E93,2,LEN(E93)-3)),VALUE(SUBSTITUTE(E93,",","")))))),IF(RIGHT(E93,1)="T",1000000000000*VALUE(LEFT(E93,LEN(E93)-1)),IF(RIGHT(E93,1)="M",1000000*VALUE(LEFT(E93,LEN(E93)-1)),IF(RIGHT(E93,1)="B",1000000000*VALUE(LEFT(E93,LEN(E93)-1)),IF(RIGHT(E93,1)="%",0.01*VALUE(LEFT(E93,LEN(E93)-1)),IF(RIGHT(E93,1)="k",1000*VALUE(LEFT(E93,LEN(E93)-1)),VALUE(SUBSTITUTE(E93,",",""))))))))),"N/A")</f>
        <v/>
      </c>
      <c r="M93">
        <f>IFERROR(IF(TRIM(F93)="-", "N/A", IF(RIGHT(F93,1)=")",IF(RIGHT(F93,2)="T)",-1000000000000*VALUE(MID(F93,2,LEN(F93)-3)),IF(RIGHT(F93,2)="M)",-1000000*VALUE(MID(F93,2,LEN(F93)-3)),IF(RIGHT(F93,2)="B)",-1000000000*VALUE(MID(F93,2,LEN(F93)-3)),IF(RIGHT(F93,2)="k)",-1000*VALUE(MID(F93,2,LEN(F93)-3)),VALUE(SUBSTITUTE(F93,",","")))))),IF(RIGHT(F93,1)="T",1000000000000*VALUE(LEFT(F93,LEN(F93)-1)),IF(RIGHT(F93,1)="M",1000000*VALUE(LEFT(F93,LEN(F93)-1)),IF(RIGHT(F93,1)="B",1000000000*VALUE(LEFT(F93,LEN(F93)-1)),IF(RIGHT(F93,1)="%",0.01*VALUE(LEFT(F93,LEN(F93)-1)),IF(RIGHT(F93,1)="k",1000*VALUE(LEFT(F93,LEN(F93)-1)),VALUE(SUBSTITUTE(F93,",",""))))))))),"N/A")</f>
        <v/>
      </c>
      <c r="N93">
        <f>IFERROR(IF(TRIM(G93)="-", "N/A", IF(RIGHT(G93,1)=")",IF(RIGHT(G93,2)="T)",-1000000000000*VALUE(MID(G93,2,LEN(G93)-3)),IF(RIGHT(G93,2)="M)",-1000000*VALUE(MID(G93,2,LEN(G93)-3)),IF(RIGHT(G93,2)="B)",-1000000000*VALUE(MID(G93,2,LEN(G93)-3)),IF(RIGHT(G93,2)="k)",-1000*VALUE(MID(G93,2,LEN(G93)-3)),VALUE(SUBSTITUTE(G93,",","")))))),IF(RIGHT(G93,1)="T",1000000000000*VALUE(LEFT(G93,LEN(G93)-1)),IF(RIGHT(G93,1)="M",1000000*VALUE(LEFT(G93,LEN(G93)-1)),IF(RIGHT(G93,1)="B",1000000000*VALUE(LEFT(G93,LEN(G93)-1)),IF(RIGHT(G93,1)="%",0.01*VALUE(LEFT(G93,LEN(G93)-1)),IF(RIGHT(G93,1)="k",1000*VALUE(LEFT(G93,LEN(G93)-1)),VALUE(SUBSTITUTE(G93,",",""))))))))),"N/A")</f>
        <v/>
      </c>
    </row>
    <row r="94" spans="1:60">
      <c s="1" r="A94" t="n">
        <v>7</v>
      </c>
      <c r="B94" t="s">
        <v>161</v>
      </c>
      <c r="C94" t="s">
        <v>162</v>
      </c>
      <c r="I94">
        <f>IF(AND(K94&gt; J94, L94&gt; K94, M94&gt; L94, N94&gt; M94), "pos_trend", IF(AND(K94&lt; J94, L94&lt; K94, M94&lt; L94, N94&lt; M94), "neg_trend", "N/A"))</f>
        <v/>
      </c>
      <c r="J94">
        <f>IFERROR(IF(TRIM(C94)="-", "N/A", IF(RIGHT(C94,1)=")",IF(RIGHT(C94,2)="T)",-1000000000000*VALUE(MID(C94,2,LEN(C94)-3)),IF(RIGHT(C94,2)="M)",-1000000*VALUE(MID(C94,2,LEN(C94)-3)),IF(RIGHT(C94,2)="B)",-1000000000*VALUE(MID(C94,2,LEN(C94)-3)),IF(RIGHT(C94,2)="k)",-1000*VALUE(MID(C94,2,LEN(C94)-3)),VALUE(SUBSTITUTE(C94,",","")))))),IF(RIGHT(C94,1)="T",1000000000000*VALUE(LEFT(C94,LEN(C94)-1)),IF(RIGHT(C94,1)="M",1000000*VALUE(LEFT(C94,LEN(C94)-1)),IF(RIGHT(C94,1)="B",1000000000*VALUE(LEFT(C94,LEN(C94)-1)),IF(RIGHT(C94,1)="%",0.01*VALUE(LEFT(C94,LEN(C94)-1)),IF(RIGHT(C94,1)="k",1000*VALUE(LEFT(C94,LEN(C94)-1)),VALUE(SUBSTITUTE(C94,",",""))))))))),"N/A")</f>
        <v/>
      </c>
      <c r="K94">
        <f>IFERROR(IF(TRIM(D94)="-", "N/A", IF(RIGHT(D94,1)=")",IF(RIGHT(D94,2)="T)",-1000000000000*VALUE(MID(D94,2,LEN(D94)-3)),IF(RIGHT(D94,2)="M)",-1000000*VALUE(MID(D94,2,LEN(D94)-3)),IF(RIGHT(D94,2)="B)",-1000000000*VALUE(MID(D94,2,LEN(D94)-3)),IF(RIGHT(D94,2)="k)",-1000*VALUE(MID(D94,2,LEN(D94)-3)),VALUE(SUBSTITUTE(D94,",","")))))),IF(RIGHT(D94,1)="T",1000000000000*VALUE(LEFT(D94,LEN(D94)-1)),IF(RIGHT(D94,1)="M",1000000*VALUE(LEFT(D94,LEN(D94)-1)),IF(RIGHT(D94,1)="B",1000000000*VALUE(LEFT(D94,LEN(D94)-1)),IF(RIGHT(D94,1)="%",0.01*VALUE(LEFT(D94,LEN(D94)-1)),IF(RIGHT(D94,1)="k",1000*VALUE(LEFT(D94,LEN(D94)-1)),VALUE(SUBSTITUTE(D94,",",""))))))))),"N/A")</f>
        <v/>
      </c>
      <c r="L94">
        <f>IFERROR(IF(TRIM(E94)="-", "N/A", IF(RIGHT(E94,1)=")",IF(RIGHT(E94,2)="T)",-1000000000000*VALUE(MID(E94,2,LEN(E94)-3)),IF(RIGHT(E94,2)="M)",-1000000*VALUE(MID(E94,2,LEN(E94)-3)),IF(RIGHT(E94,2)="B)",-1000000000*VALUE(MID(E94,2,LEN(E94)-3)),IF(RIGHT(E94,2)="k)",-1000*VALUE(MID(E94,2,LEN(E94)-3)),VALUE(SUBSTITUTE(E94,",","")))))),IF(RIGHT(E94,1)="T",1000000000000*VALUE(LEFT(E94,LEN(E94)-1)),IF(RIGHT(E94,1)="M",1000000*VALUE(LEFT(E94,LEN(E94)-1)),IF(RIGHT(E94,1)="B",1000000000*VALUE(LEFT(E94,LEN(E94)-1)),IF(RIGHT(E94,1)="%",0.01*VALUE(LEFT(E94,LEN(E94)-1)),IF(RIGHT(E94,1)="k",1000*VALUE(LEFT(E94,LEN(E94)-1)),VALUE(SUBSTITUTE(E94,",",""))))))))),"N/A")</f>
        <v/>
      </c>
      <c r="M94">
        <f>IFERROR(IF(TRIM(F94)="-", "N/A", IF(RIGHT(F94,1)=")",IF(RIGHT(F94,2)="T)",-1000000000000*VALUE(MID(F94,2,LEN(F94)-3)),IF(RIGHT(F94,2)="M)",-1000000*VALUE(MID(F94,2,LEN(F94)-3)),IF(RIGHT(F94,2)="B)",-1000000000*VALUE(MID(F94,2,LEN(F94)-3)),IF(RIGHT(F94,2)="k)",-1000*VALUE(MID(F94,2,LEN(F94)-3)),VALUE(SUBSTITUTE(F94,",","")))))),IF(RIGHT(F94,1)="T",1000000000000*VALUE(LEFT(F94,LEN(F94)-1)),IF(RIGHT(F94,1)="M",1000000*VALUE(LEFT(F94,LEN(F94)-1)),IF(RIGHT(F94,1)="B",1000000000*VALUE(LEFT(F94,LEN(F94)-1)),IF(RIGHT(F94,1)="%",0.01*VALUE(LEFT(F94,LEN(F94)-1)),IF(RIGHT(F94,1)="k",1000*VALUE(LEFT(F94,LEN(F94)-1)),VALUE(SUBSTITUTE(F94,",",""))))))))),"N/A")</f>
        <v/>
      </c>
      <c r="N94">
        <f>IFERROR(IF(TRIM(G94)="-", "N/A", IF(RIGHT(G94,1)=")",IF(RIGHT(G94,2)="T)",-1000000000000*VALUE(MID(G94,2,LEN(G94)-3)),IF(RIGHT(G94,2)="M)",-1000000*VALUE(MID(G94,2,LEN(G94)-3)),IF(RIGHT(G94,2)="B)",-1000000000*VALUE(MID(G94,2,LEN(G94)-3)),IF(RIGHT(G94,2)="k)",-1000*VALUE(MID(G94,2,LEN(G94)-3)),VALUE(SUBSTITUTE(G94,",","")))))),IF(RIGHT(G94,1)="T",1000000000000*VALUE(LEFT(G94,LEN(G94)-1)),IF(RIGHT(G94,1)="M",1000000*VALUE(LEFT(G94,LEN(G94)-1)),IF(RIGHT(G94,1)="B",1000000000*VALUE(LEFT(G94,LEN(G94)-1)),IF(RIGHT(G94,1)="%",0.01*VALUE(LEFT(G94,LEN(G94)-1)),IF(RIGHT(G94,1)="k",1000*VALUE(LEFT(G94,LEN(G94)-1)),VALUE(SUBSTITUTE(G94,",",""))))))))),"N/A")</f>
        <v/>
      </c>
    </row>
    <row r="95" spans="1:60">
      <c r="I95">
        <f>IF(AND(K95&gt; J95, L95&gt; K95, M95&gt; L95, N95&gt; M95), "pos_trend", IF(AND(K95&lt; J95, L95&lt; K95, M95&lt; L95, N95&lt; M95), "neg_trend", "N/A"))</f>
        <v/>
      </c>
      <c r="J95">
        <f>IFERROR(IF(TRIM(C95)="-", "N/A", IF(RIGHT(C95,1)=")",IF(RIGHT(C95,2)="T)",-1000000000000*VALUE(MID(C95,2,LEN(C95)-3)),IF(RIGHT(C95,2)="M)",-1000000*VALUE(MID(C95,2,LEN(C95)-3)),IF(RIGHT(C95,2)="B)",-1000000000*VALUE(MID(C95,2,LEN(C95)-3)),IF(RIGHT(C95,2)="k)",-1000*VALUE(MID(C95,2,LEN(C95)-3)),VALUE(SUBSTITUTE(C95,",","")))))),IF(RIGHT(C95,1)="T",1000000000000*VALUE(LEFT(C95,LEN(C95)-1)),IF(RIGHT(C95,1)="M",1000000*VALUE(LEFT(C95,LEN(C95)-1)),IF(RIGHT(C95,1)="B",1000000000*VALUE(LEFT(C95,LEN(C95)-1)),IF(RIGHT(C95,1)="%",0.01*VALUE(LEFT(C95,LEN(C95)-1)),IF(RIGHT(C95,1)="k",1000*VALUE(LEFT(C95,LEN(C95)-1)),VALUE(SUBSTITUTE(C95,",",""))))))))),"N/A")</f>
        <v/>
      </c>
      <c r="K95">
        <f>IFERROR(IF(TRIM(D95)="-", "N/A", IF(RIGHT(D95,1)=")",IF(RIGHT(D95,2)="T)",-1000000000000*VALUE(MID(D95,2,LEN(D95)-3)),IF(RIGHT(D95,2)="M)",-1000000*VALUE(MID(D95,2,LEN(D95)-3)),IF(RIGHT(D95,2)="B)",-1000000000*VALUE(MID(D95,2,LEN(D95)-3)),IF(RIGHT(D95,2)="k)",-1000*VALUE(MID(D95,2,LEN(D95)-3)),VALUE(SUBSTITUTE(D95,",","")))))),IF(RIGHT(D95,1)="T",1000000000000*VALUE(LEFT(D95,LEN(D95)-1)),IF(RIGHT(D95,1)="M",1000000*VALUE(LEFT(D95,LEN(D95)-1)),IF(RIGHT(D95,1)="B",1000000000*VALUE(LEFT(D95,LEN(D95)-1)),IF(RIGHT(D95,1)="%",0.01*VALUE(LEFT(D95,LEN(D95)-1)),IF(RIGHT(D95,1)="k",1000*VALUE(LEFT(D95,LEN(D95)-1)),VALUE(SUBSTITUTE(D95,",",""))))))))),"N/A")</f>
        <v/>
      </c>
      <c r="L95">
        <f>IFERROR(IF(TRIM(E95)="-", "N/A", IF(RIGHT(E95,1)=")",IF(RIGHT(E95,2)="T)",-1000000000000*VALUE(MID(E95,2,LEN(E95)-3)),IF(RIGHT(E95,2)="M)",-1000000*VALUE(MID(E95,2,LEN(E95)-3)),IF(RIGHT(E95,2)="B)",-1000000000*VALUE(MID(E95,2,LEN(E95)-3)),IF(RIGHT(E95,2)="k)",-1000*VALUE(MID(E95,2,LEN(E95)-3)),VALUE(SUBSTITUTE(E95,",","")))))),IF(RIGHT(E95,1)="T",1000000000000*VALUE(LEFT(E95,LEN(E95)-1)),IF(RIGHT(E95,1)="M",1000000*VALUE(LEFT(E95,LEN(E95)-1)),IF(RIGHT(E95,1)="B",1000000000*VALUE(LEFT(E95,LEN(E95)-1)),IF(RIGHT(E95,1)="%",0.01*VALUE(LEFT(E95,LEN(E95)-1)),IF(RIGHT(E95,1)="k",1000*VALUE(LEFT(E95,LEN(E95)-1)),VALUE(SUBSTITUTE(E95,",",""))))))))),"N/A")</f>
        <v/>
      </c>
      <c r="M95">
        <f>IFERROR(IF(TRIM(F95)="-", "N/A", IF(RIGHT(F95,1)=")",IF(RIGHT(F95,2)="T)",-1000000000000*VALUE(MID(F95,2,LEN(F95)-3)),IF(RIGHT(F95,2)="M)",-1000000*VALUE(MID(F95,2,LEN(F95)-3)),IF(RIGHT(F95,2)="B)",-1000000000*VALUE(MID(F95,2,LEN(F95)-3)),IF(RIGHT(F95,2)="k)",-1000*VALUE(MID(F95,2,LEN(F95)-3)),VALUE(SUBSTITUTE(F95,",","")))))),IF(RIGHT(F95,1)="T",1000000000000*VALUE(LEFT(F95,LEN(F95)-1)),IF(RIGHT(F95,1)="M",1000000*VALUE(LEFT(F95,LEN(F95)-1)),IF(RIGHT(F95,1)="B",1000000000*VALUE(LEFT(F95,LEN(F95)-1)),IF(RIGHT(F95,1)="%",0.01*VALUE(LEFT(F95,LEN(F95)-1)),IF(RIGHT(F95,1)="k",1000*VALUE(LEFT(F95,LEN(F95)-1)),VALUE(SUBSTITUTE(F95,",",""))))))))),"N/A")</f>
        <v/>
      </c>
      <c r="N95">
        <f>IFERROR(IF(TRIM(G95)="-", "N/A", IF(RIGHT(G95,1)=")",IF(RIGHT(G95,2)="T)",-1000000000000*VALUE(MID(G95,2,LEN(G95)-3)),IF(RIGHT(G95,2)="M)",-1000000*VALUE(MID(G95,2,LEN(G95)-3)),IF(RIGHT(G95,2)="B)",-1000000000*VALUE(MID(G95,2,LEN(G95)-3)),IF(RIGHT(G95,2)="k)",-1000*VALUE(MID(G95,2,LEN(G95)-3)),VALUE(SUBSTITUTE(G95,",","")))))),IF(RIGHT(G95,1)="T",1000000000000*VALUE(LEFT(G95,LEN(G95)-1)),IF(RIGHT(G95,1)="M",1000000*VALUE(LEFT(G95,LEN(G95)-1)),IF(RIGHT(G95,1)="B",1000000000*VALUE(LEFT(G95,LEN(G95)-1)),IF(RIGHT(G95,1)="%",0.01*VALUE(LEFT(G95,LEN(G95)-1)),IF(RIGHT(G95,1)="k",1000*VALUE(LEFT(G95,LEN(G95)-1)),VALUE(SUBSTITUTE(G95,",",""))))))))),"N/A")</f>
        <v/>
      </c>
    </row>
    <row r="96" spans="1:60">
      <c s="1" r="A96" t="n">
        <v>0</v>
      </c>
      <c r="B96" t="s">
        <v>163</v>
      </c>
      <c r="C96" t="s">
        <v>164</v>
      </c>
      <c r="I96">
        <f>IF(AND(K96&gt; J96, L96&gt; K96, M96&gt; L96, N96&gt; M96), "pos_trend", IF(AND(K96&lt; J96, L96&lt; K96, M96&lt; L96, N96&lt; M96), "neg_trend", "N/A"))</f>
        <v/>
      </c>
      <c r="J96">
        <f>IFERROR(IF(TRIM(C96)="-", "N/A", IF(RIGHT(C96,1)=")",IF(RIGHT(C96,2)="T)",-1000000000000*VALUE(MID(C96,2,LEN(C96)-3)),IF(RIGHT(C96,2)="M)",-1000000*VALUE(MID(C96,2,LEN(C96)-3)),IF(RIGHT(C96,2)="B)",-1000000000*VALUE(MID(C96,2,LEN(C96)-3)),IF(RIGHT(C96,2)="k)",-1000*VALUE(MID(C96,2,LEN(C96)-3)),VALUE(SUBSTITUTE(C96,",","")))))),IF(RIGHT(C96,1)="T",1000000000000*VALUE(LEFT(C96,LEN(C96)-1)),IF(RIGHT(C96,1)="M",1000000*VALUE(LEFT(C96,LEN(C96)-1)),IF(RIGHT(C96,1)="B",1000000000*VALUE(LEFT(C96,LEN(C96)-1)),IF(RIGHT(C96,1)="%",0.01*VALUE(LEFT(C96,LEN(C96)-1)),IF(RIGHT(C96,1)="k",1000*VALUE(LEFT(C96,LEN(C96)-1)),VALUE(SUBSTITUTE(C96,",",""))))))))),"N/A")</f>
        <v/>
      </c>
      <c r="K96">
        <f>IFERROR(IF(TRIM(D96)="-", "N/A", IF(RIGHT(D96,1)=")",IF(RIGHT(D96,2)="T)",-1000000000000*VALUE(MID(D96,2,LEN(D96)-3)),IF(RIGHT(D96,2)="M)",-1000000*VALUE(MID(D96,2,LEN(D96)-3)),IF(RIGHT(D96,2)="B)",-1000000000*VALUE(MID(D96,2,LEN(D96)-3)),IF(RIGHT(D96,2)="k)",-1000*VALUE(MID(D96,2,LEN(D96)-3)),VALUE(SUBSTITUTE(D96,",","")))))),IF(RIGHT(D96,1)="T",1000000000000*VALUE(LEFT(D96,LEN(D96)-1)),IF(RIGHT(D96,1)="M",1000000*VALUE(LEFT(D96,LEN(D96)-1)),IF(RIGHT(D96,1)="B",1000000000*VALUE(LEFT(D96,LEN(D96)-1)),IF(RIGHT(D96,1)="%",0.01*VALUE(LEFT(D96,LEN(D96)-1)),IF(RIGHT(D96,1)="k",1000*VALUE(LEFT(D96,LEN(D96)-1)),VALUE(SUBSTITUTE(D96,",",""))))))))),"N/A")</f>
        <v/>
      </c>
      <c r="L96">
        <f>IFERROR(IF(TRIM(E96)="-", "N/A", IF(RIGHT(E96,1)=")",IF(RIGHT(E96,2)="T)",-1000000000000*VALUE(MID(E96,2,LEN(E96)-3)),IF(RIGHT(E96,2)="M)",-1000000*VALUE(MID(E96,2,LEN(E96)-3)),IF(RIGHT(E96,2)="B)",-1000000000*VALUE(MID(E96,2,LEN(E96)-3)),IF(RIGHT(E96,2)="k)",-1000*VALUE(MID(E96,2,LEN(E96)-3)),VALUE(SUBSTITUTE(E96,",","")))))),IF(RIGHT(E96,1)="T",1000000000000*VALUE(LEFT(E96,LEN(E96)-1)),IF(RIGHT(E96,1)="M",1000000*VALUE(LEFT(E96,LEN(E96)-1)),IF(RIGHT(E96,1)="B",1000000000*VALUE(LEFT(E96,LEN(E96)-1)),IF(RIGHT(E96,1)="%",0.01*VALUE(LEFT(E96,LEN(E96)-1)),IF(RIGHT(E96,1)="k",1000*VALUE(LEFT(E96,LEN(E96)-1)),VALUE(SUBSTITUTE(E96,",",""))))))))),"N/A")</f>
        <v/>
      </c>
      <c r="M96">
        <f>IFERROR(IF(TRIM(F96)="-", "N/A", IF(RIGHT(F96,1)=")",IF(RIGHT(F96,2)="T)",-1000000000000*VALUE(MID(F96,2,LEN(F96)-3)),IF(RIGHT(F96,2)="M)",-1000000*VALUE(MID(F96,2,LEN(F96)-3)),IF(RIGHT(F96,2)="B)",-1000000000*VALUE(MID(F96,2,LEN(F96)-3)),IF(RIGHT(F96,2)="k)",-1000*VALUE(MID(F96,2,LEN(F96)-3)),VALUE(SUBSTITUTE(F96,",","")))))),IF(RIGHT(F96,1)="T",1000000000000*VALUE(LEFT(F96,LEN(F96)-1)),IF(RIGHT(F96,1)="M",1000000*VALUE(LEFT(F96,LEN(F96)-1)),IF(RIGHT(F96,1)="B",1000000000*VALUE(LEFT(F96,LEN(F96)-1)),IF(RIGHT(F96,1)="%",0.01*VALUE(LEFT(F96,LEN(F96)-1)),IF(RIGHT(F96,1)="k",1000*VALUE(LEFT(F96,LEN(F96)-1)),VALUE(SUBSTITUTE(F96,",",""))))))))),"N/A")</f>
        <v/>
      </c>
      <c r="N96">
        <f>IFERROR(IF(TRIM(G96)="-", "N/A", IF(RIGHT(G96,1)=")",IF(RIGHT(G96,2)="T)",-1000000000000*VALUE(MID(G96,2,LEN(G96)-3)),IF(RIGHT(G96,2)="M)",-1000000*VALUE(MID(G96,2,LEN(G96)-3)),IF(RIGHT(G96,2)="B)",-1000000000*VALUE(MID(G96,2,LEN(G96)-3)),IF(RIGHT(G96,2)="k)",-1000*VALUE(MID(G96,2,LEN(G96)-3)),VALUE(SUBSTITUTE(G96,",","")))))),IF(RIGHT(G96,1)="T",1000000000000*VALUE(LEFT(G96,LEN(G96)-1)),IF(RIGHT(G96,1)="M",1000000*VALUE(LEFT(G96,LEN(G96)-1)),IF(RIGHT(G96,1)="B",1000000000*VALUE(LEFT(G96,LEN(G96)-1)),IF(RIGHT(G96,1)="%",0.01*VALUE(LEFT(G96,LEN(G96)-1)),IF(RIGHT(G96,1)="k",1000*VALUE(LEFT(G96,LEN(G96)-1)),VALUE(SUBSTITUTE(G96,",",""))))))))),"N/A")</f>
        <v/>
      </c>
    </row>
    <row r="97" spans="1:60">
      <c s="1" r="A97" t="n">
        <v>1</v>
      </c>
      <c r="B97" t="s">
        <v>165</v>
      </c>
      <c r="C97" t="s">
        <v>166</v>
      </c>
      <c r="I97">
        <f>IF(AND(K97&gt; J97, L97&gt; K97, M97&gt; L97, N97&gt; M97), "pos_trend", IF(AND(K97&lt; J97, L97&lt; K97, M97&lt; L97, N97&lt; M97), "neg_trend", "N/A"))</f>
        <v/>
      </c>
      <c r="J97">
        <f>IFERROR(IF(TRIM(C97)="-", "N/A", IF(RIGHT(C97,1)=")",IF(RIGHT(C97,2)="T)",-1000000000000*VALUE(MID(C97,2,LEN(C97)-3)),IF(RIGHT(C97,2)="M)",-1000000*VALUE(MID(C97,2,LEN(C97)-3)),IF(RIGHT(C97,2)="B)",-1000000000*VALUE(MID(C97,2,LEN(C97)-3)),IF(RIGHT(C97,2)="k)",-1000*VALUE(MID(C97,2,LEN(C97)-3)),VALUE(SUBSTITUTE(C97,",","")))))),IF(RIGHT(C97,1)="T",1000000000000*VALUE(LEFT(C97,LEN(C97)-1)),IF(RIGHT(C97,1)="M",1000000*VALUE(LEFT(C97,LEN(C97)-1)),IF(RIGHT(C97,1)="B",1000000000*VALUE(LEFT(C97,LEN(C97)-1)),IF(RIGHT(C97,1)="%",0.01*VALUE(LEFT(C97,LEN(C97)-1)),IF(RIGHT(C97,1)="k",1000*VALUE(LEFT(C97,LEN(C97)-1)),VALUE(SUBSTITUTE(C97,",",""))))))))),"N/A")</f>
        <v/>
      </c>
      <c r="K97">
        <f>IFERROR(IF(TRIM(D97)="-", "N/A", IF(RIGHT(D97,1)=")",IF(RIGHT(D97,2)="T)",-1000000000000*VALUE(MID(D97,2,LEN(D97)-3)),IF(RIGHT(D97,2)="M)",-1000000*VALUE(MID(D97,2,LEN(D97)-3)),IF(RIGHT(D97,2)="B)",-1000000000*VALUE(MID(D97,2,LEN(D97)-3)),IF(RIGHT(D97,2)="k)",-1000*VALUE(MID(D97,2,LEN(D97)-3)),VALUE(SUBSTITUTE(D97,",","")))))),IF(RIGHT(D97,1)="T",1000000000000*VALUE(LEFT(D97,LEN(D97)-1)),IF(RIGHT(D97,1)="M",1000000*VALUE(LEFT(D97,LEN(D97)-1)),IF(RIGHT(D97,1)="B",1000000000*VALUE(LEFT(D97,LEN(D97)-1)),IF(RIGHT(D97,1)="%",0.01*VALUE(LEFT(D97,LEN(D97)-1)),IF(RIGHT(D97,1)="k",1000*VALUE(LEFT(D97,LEN(D97)-1)),VALUE(SUBSTITUTE(D97,",",""))))))))),"N/A")</f>
        <v/>
      </c>
      <c r="L97">
        <f>IFERROR(IF(TRIM(E97)="-", "N/A", IF(RIGHT(E97,1)=")",IF(RIGHT(E97,2)="T)",-1000000000000*VALUE(MID(E97,2,LEN(E97)-3)),IF(RIGHT(E97,2)="M)",-1000000*VALUE(MID(E97,2,LEN(E97)-3)),IF(RIGHT(E97,2)="B)",-1000000000*VALUE(MID(E97,2,LEN(E97)-3)),IF(RIGHT(E97,2)="k)",-1000*VALUE(MID(E97,2,LEN(E97)-3)),VALUE(SUBSTITUTE(E97,",","")))))),IF(RIGHT(E97,1)="T",1000000000000*VALUE(LEFT(E97,LEN(E97)-1)),IF(RIGHT(E97,1)="M",1000000*VALUE(LEFT(E97,LEN(E97)-1)),IF(RIGHT(E97,1)="B",1000000000*VALUE(LEFT(E97,LEN(E97)-1)),IF(RIGHT(E97,1)="%",0.01*VALUE(LEFT(E97,LEN(E97)-1)),IF(RIGHT(E97,1)="k",1000*VALUE(LEFT(E97,LEN(E97)-1)),VALUE(SUBSTITUTE(E97,",",""))))))))),"N/A")</f>
        <v/>
      </c>
      <c r="M97">
        <f>IFERROR(IF(TRIM(F97)="-", "N/A", IF(RIGHT(F97,1)=")",IF(RIGHT(F97,2)="T)",-1000000000000*VALUE(MID(F97,2,LEN(F97)-3)),IF(RIGHT(F97,2)="M)",-1000000*VALUE(MID(F97,2,LEN(F97)-3)),IF(RIGHT(F97,2)="B)",-1000000000*VALUE(MID(F97,2,LEN(F97)-3)),IF(RIGHT(F97,2)="k)",-1000*VALUE(MID(F97,2,LEN(F97)-3)),VALUE(SUBSTITUTE(F97,",","")))))),IF(RIGHT(F97,1)="T",1000000000000*VALUE(LEFT(F97,LEN(F97)-1)),IF(RIGHT(F97,1)="M",1000000*VALUE(LEFT(F97,LEN(F97)-1)),IF(RIGHT(F97,1)="B",1000000000*VALUE(LEFT(F97,LEN(F97)-1)),IF(RIGHT(F97,1)="%",0.01*VALUE(LEFT(F97,LEN(F97)-1)),IF(RIGHT(F97,1)="k",1000*VALUE(LEFT(F97,LEN(F97)-1)),VALUE(SUBSTITUTE(F97,",",""))))))))),"N/A")</f>
        <v/>
      </c>
      <c r="N97">
        <f>IFERROR(IF(TRIM(G97)="-", "N/A", IF(RIGHT(G97,1)=")",IF(RIGHT(G97,2)="T)",-1000000000000*VALUE(MID(G97,2,LEN(G97)-3)),IF(RIGHT(G97,2)="M)",-1000000*VALUE(MID(G97,2,LEN(G97)-3)),IF(RIGHT(G97,2)="B)",-1000000000*VALUE(MID(G97,2,LEN(G97)-3)),IF(RIGHT(G97,2)="k)",-1000*VALUE(MID(G97,2,LEN(G97)-3)),VALUE(SUBSTITUTE(G97,",","")))))),IF(RIGHT(G97,1)="T",1000000000000*VALUE(LEFT(G97,LEN(G97)-1)),IF(RIGHT(G97,1)="M",1000000*VALUE(LEFT(G97,LEN(G97)-1)),IF(RIGHT(G97,1)="B",1000000000*VALUE(LEFT(G97,LEN(G97)-1)),IF(RIGHT(G97,1)="%",0.01*VALUE(LEFT(G97,LEN(G97)-1)),IF(RIGHT(G97,1)="k",1000*VALUE(LEFT(G97,LEN(G97)-1)),VALUE(SUBSTITUTE(G97,",",""))))))))),"N/A")</f>
        <v/>
      </c>
    </row>
    <row r="98" spans="1:60">
      <c s="1" r="A98" t="n">
        <v>2</v>
      </c>
      <c r="B98" t="s">
        <v>167</v>
      </c>
      <c r="C98" t="s">
        <v>168</v>
      </c>
      <c r="I98">
        <f>IF(AND(K98&gt; J98, L98&gt; K98, M98&gt; L98, N98&gt; M98), "pos_trend", IF(AND(K98&lt; J98, L98&lt; K98, M98&lt; L98, N98&lt; M98), "neg_trend", "N/A"))</f>
        <v/>
      </c>
      <c r="J98">
        <f>IFERROR(IF(TRIM(C98)="-", "N/A", IF(RIGHT(C98,1)=")",IF(RIGHT(C98,2)="T)",-1000000000000*VALUE(MID(C98,2,LEN(C98)-3)),IF(RIGHT(C98,2)="M)",-1000000*VALUE(MID(C98,2,LEN(C98)-3)),IF(RIGHT(C98,2)="B)",-1000000000*VALUE(MID(C98,2,LEN(C98)-3)),IF(RIGHT(C98,2)="k)",-1000*VALUE(MID(C98,2,LEN(C98)-3)),VALUE(SUBSTITUTE(C98,",","")))))),IF(RIGHT(C98,1)="T",1000000000000*VALUE(LEFT(C98,LEN(C98)-1)),IF(RIGHT(C98,1)="M",1000000*VALUE(LEFT(C98,LEN(C98)-1)),IF(RIGHT(C98,1)="B",1000000000*VALUE(LEFT(C98,LEN(C98)-1)),IF(RIGHT(C98,1)="%",0.01*VALUE(LEFT(C98,LEN(C98)-1)),IF(RIGHT(C98,1)="k",1000*VALUE(LEFT(C98,LEN(C98)-1)),VALUE(SUBSTITUTE(C98,",",""))))))))),"N/A")</f>
        <v/>
      </c>
      <c r="K98">
        <f>IFERROR(IF(TRIM(D98)="-", "N/A", IF(RIGHT(D98,1)=")",IF(RIGHT(D98,2)="T)",-1000000000000*VALUE(MID(D98,2,LEN(D98)-3)),IF(RIGHT(D98,2)="M)",-1000000*VALUE(MID(D98,2,LEN(D98)-3)),IF(RIGHT(D98,2)="B)",-1000000000*VALUE(MID(D98,2,LEN(D98)-3)),IF(RIGHT(D98,2)="k)",-1000*VALUE(MID(D98,2,LEN(D98)-3)),VALUE(SUBSTITUTE(D98,",","")))))),IF(RIGHT(D98,1)="T",1000000000000*VALUE(LEFT(D98,LEN(D98)-1)),IF(RIGHT(D98,1)="M",1000000*VALUE(LEFT(D98,LEN(D98)-1)),IF(RIGHT(D98,1)="B",1000000000*VALUE(LEFT(D98,LEN(D98)-1)),IF(RIGHT(D98,1)="%",0.01*VALUE(LEFT(D98,LEN(D98)-1)),IF(RIGHT(D98,1)="k",1000*VALUE(LEFT(D98,LEN(D98)-1)),VALUE(SUBSTITUTE(D98,",",""))))))))),"N/A")</f>
        <v/>
      </c>
      <c r="L98">
        <f>IFERROR(IF(TRIM(E98)="-", "N/A", IF(RIGHT(E98,1)=")",IF(RIGHT(E98,2)="T)",-1000000000000*VALUE(MID(E98,2,LEN(E98)-3)),IF(RIGHT(E98,2)="M)",-1000000*VALUE(MID(E98,2,LEN(E98)-3)),IF(RIGHT(E98,2)="B)",-1000000000*VALUE(MID(E98,2,LEN(E98)-3)),IF(RIGHT(E98,2)="k)",-1000*VALUE(MID(E98,2,LEN(E98)-3)),VALUE(SUBSTITUTE(E98,",","")))))),IF(RIGHT(E98,1)="T",1000000000000*VALUE(LEFT(E98,LEN(E98)-1)),IF(RIGHT(E98,1)="M",1000000*VALUE(LEFT(E98,LEN(E98)-1)),IF(RIGHT(E98,1)="B",1000000000*VALUE(LEFT(E98,LEN(E98)-1)),IF(RIGHT(E98,1)="%",0.01*VALUE(LEFT(E98,LEN(E98)-1)),IF(RIGHT(E98,1)="k",1000*VALUE(LEFT(E98,LEN(E98)-1)),VALUE(SUBSTITUTE(E98,",",""))))))))),"N/A")</f>
        <v/>
      </c>
      <c r="M98">
        <f>IFERROR(IF(TRIM(F98)="-", "N/A", IF(RIGHT(F98,1)=")",IF(RIGHT(F98,2)="T)",-1000000000000*VALUE(MID(F98,2,LEN(F98)-3)),IF(RIGHT(F98,2)="M)",-1000000*VALUE(MID(F98,2,LEN(F98)-3)),IF(RIGHT(F98,2)="B)",-1000000000*VALUE(MID(F98,2,LEN(F98)-3)),IF(RIGHT(F98,2)="k)",-1000*VALUE(MID(F98,2,LEN(F98)-3)),VALUE(SUBSTITUTE(F98,",","")))))),IF(RIGHT(F98,1)="T",1000000000000*VALUE(LEFT(F98,LEN(F98)-1)),IF(RIGHT(F98,1)="M",1000000*VALUE(LEFT(F98,LEN(F98)-1)),IF(RIGHT(F98,1)="B",1000000000*VALUE(LEFT(F98,LEN(F98)-1)),IF(RIGHT(F98,1)="%",0.01*VALUE(LEFT(F98,LEN(F98)-1)),IF(RIGHT(F98,1)="k",1000*VALUE(LEFT(F98,LEN(F98)-1)),VALUE(SUBSTITUTE(F98,",",""))))))))),"N/A")</f>
        <v/>
      </c>
      <c r="N98">
        <f>IFERROR(IF(TRIM(G98)="-", "N/A", IF(RIGHT(G98,1)=")",IF(RIGHT(G98,2)="T)",-1000000000000*VALUE(MID(G98,2,LEN(G98)-3)),IF(RIGHT(G98,2)="M)",-1000000*VALUE(MID(G98,2,LEN(G98)-3)),IF(RIGHT(G98,2)="B)",-1000000000*VALUE(MID(G98,2,LEN(G98)-3)),IF(RIGHT(G98,2)="k)",-1000*VALUE(MID(G98,2,LEN(G98)-3)),VALUE(SUBSTITUTE(G98,",","")))))),IF(RIGHT(G98,1)="T",1000000000000*VALUE(LEFT(G98,LEN(G98)-1)),IF(RIGHT(G98,1)="M",1000000*VALUE(LEFT(G98,LEN(G98)-1)),IF(RIGHT(G98,1)="B",1000000000*VALUE(LEFT(G98,LEN(G98)-1)),IF(RIGHT(G98,1)="%",0.01*VALUE(LEFT(G98,LEN(G98)-1)),IF(RIGHT(G98,1)="k",1000*VALUE(LEFT(G98,LEN(G98)-1)),VALUE(SUBSTITUTE(G98,",",""))))))))),"N/A")</f>
        <v/>
      </c>
    </row>
    <row r="99" spans="1:60">
      <c s="1" r="A99" t="n">
        <v>3</v>
      </c>
      <c r="B99" t="s">
        <v>169</v>
      </c>
      <c r="C99" t="s">
        <v>170</v>
      </c>
      <c r="I99">
        <f>IF(AND(K99&gt; J99, L99&gt; K99, M99&gt; L99, N99&gt; M99), "pos_trend", IF(AND(K99&lt; J99, L99&lt; K99, M99&lt; L99, N99&lt; M99), "neg_trend", "N/A"))</f>
        <v/>
      </c>
      <c r="J99">
        <f>IFERROR(IF(TRIM(C99)="-", "N/A", IF(RIGHT(C99,1)=")",IF(RIGHT(C99,2)="T)",-1000000000000*VALUE(MID(C99,2,LEN(C99)-3)),IF(RIGHT(C99,2)="M)",-1000000*VALUE(MID(C99,2,LEN(C99)-3)),IF(RIGHT(C99,2)="B)",-1000000000*VALUE(MID(C99,2,LEN(C99)-3)),IF(RIGHT(C99,2)="k)",-1000*VALUE(MID(C99,2,LEN(C99)-3)),VALUE(SUBSTITUTE(C99,",","")))))),IF(RIGHT(C99,1)="T",1000000000000*VALUE(LEFT(C99,LEN(C99)-1)),IF(RIGHT(C99,1)="M",1000000*VALUE(LEFT(C99,LEN(C99)-1)),IF(RIGHT(C99,1)="B",1000000000*VALUE(LEFT(C99,LEN(C99)-1)),IF(RIGHT(C99,1)="%",0.01*VALUE(LEFT(C99,LEN(C99)-1)),IF(RIGHT(C99,1)="k",1000*VALUE(LEFT(C99,LEN(C99)-1)),VALUE(SUBSTITUTE(C99,",",""))))))))),"N/A")</f>
        <v/>
      </c>
      <c r="K99">
        <f>IFERROR(IF(TRIM(D99)="-", "N/A", IF(RIGHT(D99,1)=")",IF(RIGHT(D99,2)="T)",-1000000000000*VALUE(MID(D99,2,LEN(D99)-3)),IF(RIGHT(D99,2)="M)",-1000000*VALUE(MID(D99,2,LEN(D99)-3)),IF(RIGHT(D99,2)="B)",-1000000000*VALUE(MID(D99,2,LEN(D99)-3)),IF(RIGHT(D99,2)="k)",-1000*VALUE(MID(D99,2,LEN(D99)-3)),VALUE(SUBSTITUTE(D99,",","")))))),IF(RIGHT(D99,1)="T",1000000000000*VALUE(LEFT(D99,LEN(D99)-1)),IF(RIGHT(D99,1)="M",1000000*VALUE(LEFT(D99,LEN(D99)-1)),IF(RIGHT(D99,1)="B",1000000000*VALUE(LEFT(D99,LEN(D99)-1)),IF(RIGHT(D99,1)="%",0.01*VALUE(LEFT(D99,LEN(D99)-1)),IF(RIGHT(D99,1)="k",1000*VALUE(LEFT(D99,LEN(D99)-1)),VALUE(SUBSTITUTE(D99,",",""))))))))),"N/A")</f>
        <v/>
      </c>
      <c r="L99">
        <f>IFERROR(IF(TRIM(E99)="-", "N/A", IF(RIGHT(E99,1)=")",IF(RIGHT(E99,2)="T)",-1000000000000*VALUE(MID(E99,2,LEN(E99)-3)),IF(RIGHT(E99,2)="M)",-1000000*VALUE(MID(E99,2,LEN(E99)-3)),IF(RIGHT(E99,2)="B)",-1000000000*VALUE(MID(E99,2,LEN(E99)-3)),IF(RIGHT(E99,2)="k)",-1000*VALUE(MID(E99,2,LEN(E99)-3)),VALUE(SUBSTITUTE(E99,",","")))))),IF(RIGHT(E99,1)="T",1000000000000*VALUE(LEFT(E99,LEN(E99)-1)),IF(RIGHT(E99,1)="M",1000000*VALUE(LEFT(E99,LEN(E99)-1)),IF(RIGHT(E99,1)="B",1000000000*VALUE(LEFT(E99,LEN(E99)-1)),IF(RIGHT(E99,1)="%",0.01*VALUE(LEFT(E99,LEN(E99)-1)),IF(RIGHT(E99,1)="k",1000*VALUE(LEFT(E99,LEN(E99)-1)),VALUE(SUBSTITUTE(E99,",",""))))))))),"N/A")</f>
        <v/>
      </c>
      <c r="M99">
        <f>IFERROR(IF(TRIM(F99)="-", "N/A", IF(RIGHT(F99,1)=")",IF(RIGHT(F99,2)="T)",-1000000000000*VALUE(MID(F99,2,LEN(F99)-3)),IF(RIGHT(F99,2)="M)",-1000000*VALUE(MID(F99,2,LEN(F99)-3)),IF(RIGHT(F99,2)="B)",-1000000000*VALUE(MID(F99,2,LEN(F99)-3)),IF(RIGHT(F99,2)="k)",-1000*VALUE(MID(F99,2,LEN(F99)-3)),VALUE(SUBSTITUTE(F99,",","")))))),IF(RIGHT(F99,1)="T",1000000000000*VALUE(LEFT(F99,LEN(F99)-1)),IF(RIGHT(F99,1)="M",1000000*VALUE(LEFT(F99,LEN(F99)-1)),IF(RIGHT(F99,1)="B",1000000000*VALUE(LEFT(F99,LEN(F99)-1)),IF(RIGHT(F99,1)="%",0.01*VALUE(LEFT(F99,LEN(F99)-1)),IF(RIGHT(F99,1)="k",1000*VALUE(LEFT(F99,LEN(F99)-1)),VALUE(SUBSTITUTE(F99,",",""))))))))),"N/A")</f>
        <v/>
      </c>
      <c r="N99">
        <f>IFERROR(IF(TRIM(G99)="-", "N/A", IF(RIGHT(G99,1)=")",IF(RIGHT(G99,2)="T)",-1000000000000*VALUE(MID(G99,2,LEN(G99)-3)),IF(RIGHT(G99,2)="M)",-1000000*VALUE(MID(G99,2,LEN(G99)-3)),IF(RIGHT(G99,2)="B)",-1000000000*VALUE(MID(G99,2,LEN(G99)-3)),IF(RIGHT(G99,2)="k)",-1000*VALUE(MID(G99,2,LEN(G99)-3)),VALUE(SUBSTITUTE(G99,",","")))))),IF(RIGHT(G99,1)="T",1000000000000*VALUE(LEFT(G99,LEN(G99)-1)),IF(RIGHT(G99,1)="M",1000000*VALUE(LEFT(G99,LEN(G99)-1)),IF(RIGHT(G99,1)="B",1000000000*VALUE(LEFT(G99,LEN(G99)-1)),IF(RIGHT(G99,1)="%",0.01*VALUE(LEFT(G99,LEN(G99)-1)),IF(RIGHT(G99,1)="k",1000*VALUE(LEFT(G99,LEN(G99)-1)),VALUE(SUBSTITUTE(G99,",",""))))))))),"N/A")</f>
        <v/>
      </c>
    </row>
    <row r="100" spans="1:60">
      <c s="1" r="A100" t="n">
        <v>4</v>
      </c>
      <c r="B100" t="s">
        <v>171</v>
      </c>
      <c r="C100" t="s">
        <v>172</v>
      </c>
      <c r="I100">
        <f>IF(AND(K100&gt; J100, L100&gt; K100, M100&gt; L100, N100&gt; M100), "pos_trend", IF(AND(K100&lt; J100, L100&lt; K100, M100&lt; L100, N100&lt; M100), "neg_trend", "N/A"))</f>
        <v/>
      </c>
      <c r="J100">
        <f>IFERROR(IF(TRIM(C100)="-", "N/A", IF(RIGHT(C100,1)=")",IF(RIGHT(C100,2)="T)",-1000000000000*VALUE(MID(C100,2,LEN(C100)-3)),IF(RIGHT(C100,2)="M)",-1000000*VALUE(MID(C100,2,LEN(C100)-3)),IF(RIGHT(C100,2)="B)",-1000000000*VALUE(MID(C100,2,LEN(C100)-3)),IF(RIGHT(C100,2)="k)",-1000*VALUE(MID(C100,2,LEN(C100)-3)),VALUE(SUBSTITUTE(C100,",","")))))),IF(RIGHT(C100,1)="T",1000000000000*VALUE(LEFT(C100,LEN(C100)-1)),IF(RIGHT(C100,1)="M",1000000*VALUE(LEFT(C100,LEN(C100)-1)),IF(RIGHT(C100,1)="B",1000000000*VALUE(LEFT(C100,LEN(C100)-1)),IF(RIGHT(C100,1)="%",0.01*VALUE(LEFT(C100,LEN(C100)-1)),IF(RIGHT(C100,1)="k",1000*VALUE(LEFT(C100,LEN(C100)-1)),VALUE(SUBSTITUTE(C100,",",""))))))))),"N/A")</f>
        <v/>
      </c>
      <c r="K100">
        <f>IFERROR(IF(TRIM(D100)="-", "N/A", IF(RIGHT(D100,1)=")",IF(RIGHT(D100,2)="T)",-1000000000000*VALUE(MID(D100,2,LEN(D100)-3)),IF(RIGHT(D100,2)="M)",-1000000*VALUE(MID(D100,2,LEN(D100)-3)),IF(RIGHT(D100,2)="B)",-1000000000*VALUE(MID(D100,2,LEN(D100)-3)),IF(RIGHT(D100,2)="k)",-1000*VALUE(MID(D100,2,LEN(D100)-3)),VALUE(SUBSTITUTE(D100,",","")))))),IF(RIGHT(D100,1)="T",1000000000000*VALUE(LEFT(D100,LEN(D100)-1)),IF(RIGHT(D100,1)="M",1000000*VALUE(LEFT(D100,LEN(D100)-1)),IF(RIGHT(D100,1)="B",1000000000*VALUE(LEFT(D100,LEN(D100)-1)),IF(RIGHT(D100,1)="%",0.01*VALUE(LEFT(D100,LEN(D100)-1)),IF(RIGHT(D100,1)="k",1000*VALUE(LEFT(D100,LEN(D100)-1)),VALUE(SUBSTITUTE(D100,",",""))))))))),"N/A")</f>
        <v/>
      </c>
      <c r="L100">
        <f>IFERROR(IF(TRIM(E100)="-", "N/A", IF(RIGHT(E100,1)=")",IF(RIGHT(E100,2)="T)",-1000000000000*VALUE(MID(E100,2,LEN(E100)-3)),IF(RIGHT(E100,2)="M)",-1000000*VALUE(MID(E100,2,LEN(E100)-3)),IF(RIGHT(E100,2)="B)",-1000000000*VALUE(MID(E100,2,LEN(E100)-3)),IF(RIGHT(E100,2)="k)",-1000*VALUE(MID(E100,2,LEN(E100)-3)),VALUE(SUBSTITUTE(E100,",","")))))),IF(RIGHT(E100,1)="T",1000000000000*VALUE(LEFT(E100,LEN(E100)-1)),IF(RIGHT(E100,1)="M",1000000*VALUE(LEFT(E100,LEN(E100)-1)),IF(RIGHT(E100,1)="B",1000000000*VALUE(LEFT(E100,LEN(E100)-1)),IF(RIGHT(E100,1)="%",0.01*VALUE(LEFT(E100,LEN(E100)-1)),IF(RIGHT(E100,1)="k",1000*VALUE(LEFT(E100,LEN(E100)-1)),VALUE(SUBSTITUTE(E100,",",""))))))))),"N/A")</f>
        <v/>
      </c>
      <c r="M100">
        <f>IFERROR(IF(TRIM(F100)="-", "N/A", IF(RIGHT(F100,1)=")",IF(RIGHT(F100,2)="T)",-1000000000000*VALUE(MID(F100,2,LEN(F100)-3)),IF(RIGHT(F100,2)="M)",-1000000*VALUE(MID(F100,2,LEN(F100)-3)),IF(RIGHT(F100,2)="B)",-1000000000*VALUE(MID(F100,2,LEN(F100)-3)),IF(RIGHT(F100,2)="k)",-1000*VALUE(MID(F100,2,LEN(F100)-3)),VALUE(SUBSTITUTE(F100,",","")))))),IF(RIGHT(F100,1)="T",1000000000000*VALUE(LEFT(F100,LEN(F100)-1)),IF(RIGHT(F100,1)="M",1000000*VALUE(LEFT(F100,LEN(F100)-1)),IF(RIGHT(F100,1)="B",1000000000*VALUE(LEFT(F100,LEN(F100)-1)),IF(RIGHT(F100,1)="%",0.01*VALUE(LEFT(F100,LEN(F100)-1)),IF(RIGHT(F100,1)="k",1000*VALUE(LEFT(F100,LEN(F100)-1)),VALUE(SUBSTITUTE(F100,",",""))))))))),"N/A")</f>
        <v/>
      </c>
      <c r="N100">
        <f>IFERROR(IF(TRIM(G100)="-", "N/A", IF(RIGHT(G100,1)=")",IF(RIGHT(G100,2)="T)",-1000000000000*VALUE(MID(G100,2,LEN(G100)-3)),IF(RIGHT(G100,2)="M)",-1000000*VALUE(MID(G100,2,LEN(G100)-3)),IF(RIGHT(G100,2)="B)",-1000000000*VALUE(MID(G100,2,LEN(G100)-3)),IF(RIGHT(G100,2)="k)",-1000*VALUE(MID(G100,2,LEN(G100)-3)),VALUE(SUBSTITUTE(G100,",","")))))),IF(RIGHT(G100,1)="T",1000000000000*VALUE(LEFT(G100,LEN(G100)-1)),IF(RIGHT(G100,1)="M",1000000*VALUE(LEFT(G100,LEN(G100)-1)),IF(RIGHT(G100,1)="B",1000000000*VALUE(LEFT(G100,LEN(G100)-1)),IF(RIGHT(G100,1)="%",0.01*VALUE(LEFT(G100,LEN(G100)-1)),IF(RIGHT(G100,1)="k",1000*VALUE(LEFT(G100,LEN(G100)-1)),VALUE(SUBSTITUTE(G100,",",""))))))))),"N/A")</f>
        <v/>
      </c>
    </row>
    <row r="101" spans="1:60">
      <c s="1" r="A101" t="n">
        <v>5</v>
      </c>
      <c r="B101" t="s">
        <v>173</v>
      </c>
      <c r="C101" t="s">
        <v>174</v>
      </c>
      <c r="I101">
        <f>IF(AND(K101&gt; J101, L101&gt; K101, M101&gt; L101, N101&gt; M101), "pos_trend", IF(AND(K101&lt; J101, L101&lt; K101, M101&lt; L101, N101&lt; M101), "neg_trend", "N/A"))</f>
        <v/>
      </c>
      <c r="J101">
        <f>IFERROR(IF(TRIM(C101)="-", "N/A", IF(RIGHT(C101,1)=")",IF(RIGHT(C101,2)="T)",-1000000000000*VALUE(MID(C101,2,LEN(C101)-3)),IF(RIGHT(C101,2)="M)",-1000000*VALUE(MID(C101,2,LEN(C101)-3)),IF(RIGHT(C101,2)="B)",-1000000000*VALUE(MID(C101,2,LEN(C101)-3)),IF(RIGHT(C101,2)="k)",-1000*VALUE(MID(C101,2,LEN(C101)-3)),VALUE(SUBSTITUTE(C101,",","")))))),IF(RIGHT(C101,1)="T",1000000000000*VALUE(LEFT(C101,LEN(C101)-1)),IF(RIGHT(C101,1)="M",1000000*VALUE(LEFT(C101,LEN(C101)-1)),IF(RIGHT(C101,1)="B",1000000000*VALUE(LEFT(C101,LEN(C101)-1)),IF(RIGHT(C101,1)="%",0.01*VALUE(LEFT(C101,LEN(C101)-1)),IF(RIGHT(C101,1)="k",1000*VALUE(LEFT(C101,LEN(C101)-1)),VALUE(SUBSTITUTE(C101,",",""))))))))),"N/A")</f>
        <v/>
      </c>
      <c r="K101">
        <f>IFERROR(IF(TRIM(D101)="-", "N/A", IF(RIGHT(D101,1)=")",IF(RIGHT(D101,2)="T)",-1000000000000*VALUE(MID(D101,2,LEN(D101)-3)),IF(RIGHT(D101,2)="M)",-1000000*VALUE(MID(D101,2,LEN(D101)-3)),IF(RIGHT(D101,2)="B)",-1000000000*VALUE(MID(D101,2,LEN(D101)-3)),IF(RIGHT(D101,2)="k)",-1000*VALUE(MID(D101,2,LEN(D101)-3)),VALUE(SUBSTITUTE(D101,",","")))))),IF(RIGHT(D101,1)="T",1000000000000*VALUE(LEFT(D101,LEN(D101)-1)),IF(RIGHT(D101,1)="M",1000000*VALUE(LEFT(D101,LEN(D101)-1)),IF(RIGHT(D101,1)="B",1000000000*VALUE(LEFT(D101,LEN(D101)-1)),IF(RIGHT(D101,1)="%",0.01*VALUE(LEFT(D101,LEN(D101)-1)),IF(RIGHT(D101,1)="k",1000*VALUE(LEFT(D101,LEN(D101)-1)),VALUE(SUBSTITUTE(D101,",",""))))))))),"N/A")</f>
        <v/>
      </c>
      <c r="L101">
        <f>IFERROR(IF(TRIM(E101)="-", "N/A", IF(RIGHT(E101,1)=")",IF(RIGHT(E101,2)="T)",-1000000000000*VALUE(MID(E101,2,LEN(E101)-3)),IF(RIGHT(E101,2)="M)",-1000000*VALUE(MID(E101,2,LEN(E101)-3)),IF(RIGHT(E101,2)="B)",-1000000000*VALUE(MID(E101,2,LEN(E101)-3)),IF(RIGHT(E101,2)="k)",-1000*VALUE(MID(E101,2,LEN(E101)-3)),VALUE(SUBSTITUTE(E101,",","")))))),IF(RIGHT(E101,1)="T",1000000000000*VALUE(LEFT(E101,LEN(E101)-1)),IF(RIGHT(E101,1)="M",1000000*VALUE(LEFT(E101,LEN(E101)-1)),IF(RIGHT(E101,1)="B",1000000000*VALUE(LEFT(E101,LEN(E101)-1)),IF(RIGHT(E101,1)="%",0.01*VALUE(LEFT(E101,LEN(E101)-1)),IF(RIGHT(E101,1)="k",1000*VALUE(LEFT(E101,LEN(E101)-1)),VALUE(SUBSTITUTE(E101,",",""))))))))),"N/A")</f>
        <v/>
      </c>
      <c r="M101">
        <f>IFERROR(IF(TRIM(F101)="-", "N/A", IF(RIGHT(F101,1)=")",IF(RIGHT(F101,2)="T)",-1000000000000*VALUE(MID(F101,2,LEN(F101)-3)),IF(RIGHT(F101,2)="M)",-1000000*VALUE(MID(F101,2,LEN(F101)-3)),IF(RIGHT(F101,2)="B)",-1000000000*VALUE(MID(F101,2,LEN(F101)-3)),IF(RIGHT(F101,2)="k)",-1000*VALUE(MID(F101,2,LEN(F101)-3)),VALUE(SUBSTITUTE(F101,",","")))))),IF(RIGHT(F101,1)="T",1000000000000*VALUE(LEFT(F101,LEN(F101)-1)),IF(RIGHT(F101,1)="M",1000000*VALUE(LEFT(F101,LEN(F101)-1)),IF(RIGHT(F101,1)="B",1000000000*VALUE(LEFT(F101,LEN(F101)-1)),IF(RIGHT(F101,1)="%",0.01*VALUE(LEFT(F101,LEN(F101)-1)),IF(RIGHT(F101,1)="k",1000*VALUE(LEFT(F101,LEN(F101)-1)),VALUE(SUBSTITUTE(F101,",",""))))))))),"N/A")</f>
        <v/>
      </c>
      <c r="N101">
        <f>IFERROR(IF(TRIM(G101)="-", "N/A", IF(RIGHT(G101,1)=")",IF(RIGHT(G101,2)="T)",-1000000000000*VALUE(MID(G101,2,LEN(G101)-3)),IF(RIGHT(G101,2)="M)",-1000000*VALUE(MID(G101,2,LEN(G101)-3)),IF(RIGHT(G101,2)="B)",-1000000000*VALUE(MID(G101,2,LEN(G101)-3)),IF(RIGHT(G101,2)="k)",-1000*VALUE(MID(G101,2,LEN(G101)-3)),VALUE(SUBSTITUTE(G101,",","")))))),IF(RIGHT(G101,1)="T",1000000000000*VALUE(LEFT(G101,LEN(G101)-1)),IF(RIGHT(G101,1)="M",1000000*VALUE(LEFT(G101,LEN(G101)-1)),IF(RIGHT(G101,1)="B",1000000000*VALUE(LEFT(G101,LEN(G101)-1)),IF(RIGHT(G101,1)="%",0.01*VALUE(LEFT(G101,LEN(G101)-1)),IF(RIGHT(G101,1)="k",1000*VALUE(LEFT(G101,LEN(G101)-1)),VALUE(SUBSTITUTE(G101,",",""))))))))),"N/A")</f>
        <v/>
      </c>
    </row>
    <row r="102" spans="1:60">
      <c r="I102">
        <f>IF(AND(K102&gt; J102, L102&gt; K102, M102&gt; L102, N102&gt; M102), "pos_trend", IF(AND(K102&lt; J102, L102&lt; K102, M102&lt; L102, N102&lt; M102), "neg_trend", "N/A"))</f>
        <v/>
      </c>
      <c r="J102">
        <f>IFERROR(IF(TRIM(C102)="-", "N/A", IF(RIGHT(C102,1)=")",IF(RIGHT(C102,2)="T)",-1000000000000*VALUE(MID(C102,2,LEN(C102)-3)),IF(RIGHT(C102,2)="M)",-1000000*VALUE(MID(C102,2,LEN(C102)-3)),IF(RIGHT(C102,2)="B)",-1000000000*VALUE(MID(C102,2,LEN(C102)-3)),IF(RIGHT(C102,2)="k)",-1000*VALUE(MID(C102,2,LEN(C102)-3)),VALUE(SUBSTITUTE(C102,",","")))))),IF(RIGHT(C102,1)="T",1000000000000*VALUE(LEFT(C102,LEN(C102)-1)),IF(RIGHT(C102,1)="M",1000000*VALUE(LEFT(C102,LEN(C102)-1)),IF(RIGHT(C102,1)="B",1000000000*VALUE(LEFT(C102,LEN(C102)-1)),IF(RIGHT(C102,1)="%",0.01*VALUE(LEFT(C102,LEN(C102)-1)),IF(RIGHT(C102,1)="k",1000*VALUE(LEFT(C102,LEN(C102)-1)),VALUE(SUBSTITUTE(C102,",",""))))))))),"N/A")</f>
        <v/>
      </c>
      <c r="K102">
        <f>IFERROR(IF(TRIM(D102)="-", "N/A", IF(RIGHT(D102,1)=")",IF(RIGHT(D102,2)="T)",-1000000000000*VALUE(MID(D102,2,LEN(D102)-3)),IF(RIGHT(D102,2)="M)",-1000000*VALUE(MID(D102,2,LEN(D102)-3)),IF(RIGHT(D102,2)="B)",-1000000000*VALUE(MID(D102,2,LEN(D102)-3)),IF(RIGHT(D102,2)="k)",-1000*VALUE(MID(D102,2,LEN(D102)-3)),VALUE(SUBSTITUTE(D102,",","")))))),IF(RIGHT(D102,1)="T",1000000000000*VALUE(LEFT(D102,LEN(D102)-1)),IF(RIGHT(D102,1)="M",1000000*VALUE(LEFT(D102,LEN(D102)-1)),IF(RIGHT(D102,1)="B",1000000000*VALUE(LEFT(D102,LEN(D102)-1)),IF(RIGHT(D102,1)="%",0.01*VALUE(LEFT(D102,LEN(D102)-1)),IF(RIGHT(D102,1)="k",1000*VALUE(LEFT(D102,LEN(D102)-1)),VALUE(SUBSTITUTE(D102,",",""))))))))),"N/A")</f>
        <v/>
      </c>
      <c r="L102">
        <f>IFERROR(IF(TRIM(E102)="-", "N/A", IF(RIGHT(E102,1)=")",IF(RIGHT(E102,2)="T)",-1000000000000*VALUE(MID(E102,2,LEN(E102)-3)),IF(RIGHT(E102,2)="M)",-1000000*VALUE(MID(E102,2,LEN(E102)-3)),IF(RIGHT(E102,2)="B)",-1000000000*VALUE(MID(E102,2,LEN(E102)-3)),IF(RIGHT(E102,2)="k)",-1000*VALUE(MID(E102,2,LEN(E102)-3)),VALUE(SUBSTITUTE(E102,",","")))))),IF(RIGHT(E102,1)="T",1000000000000*VALUE(LEFT(E102,LEN(E102)-1)),IF(RIGHT(E102,1)="M",1000000*VALUE(LEFT(E102,LEN(E102)-1)),IF(RIGHT(E102,1)="B",1000000000*VALUE(LEFT(E102,LEN(E102)-1)),IF(RIGHT(E102,1)="%",0.01*VALUE(LEFT(E102,LEN(E102)-1)),IF(RIGHT(E102,1)="k",1000*VALUE(LEFT(E102,LEN(E102)-1)),VALUE(SUBSTITUTE(E102,",",""))))))))),"N/A")</f>
        <v/>
      </c>
      <c r="M102">
        <f>IFERROR(IF(TRIM(F102)="-", "N/A", IF(RIGHT(F102,1)=")",IF(RIGHT(F102,2)="T)",-1000000000000*VALUE(MID(F102,2,LEN(F102)-3)),IF(RIGHT(F102,2)="M)",-1000000*VALUE(MID(F102,2,LEN(F102)-3)),IF(RIGHT(F102,2)="B)",-1000000000*VALUE(MID(F102,2,LEN(F102)-3)),IF(RIGHT(F102,2)="k)",-1000*VALUE(MID(F102,2,LEN(F102)-3)),VALUE(SUBSTITUTE(F102,",","")))))),IF(RIGHT(F102,1)="T",1000000000000*VALUE(LEFT(F102,LEN(F102)-1)),IF(RIGHT(F102,1)="M",1000000*VALUE(LEFT(F102,LEN(F102)-1)),IF(RIGHT(F102,1)="B",1000000000*VALUE(LEFT(F102,LEN(F102)-1)),IF(RIGHT(F102,1)="%",0.01*VALUE(LEFT(F102,LEN(F102)-1)),IF(RIGHT(F102,1)="k",1000*VALUE(LEFT(F102,LEN(F102)-1)),VALUE(SUBSTITUTE(F102,",",""))))))))),"N/A")</f>
        <v/>
      </c>
      <c r="N102">
        <f>IFERROR(IF(TRIM(G102)="-", "N/A", IF(RIGHT(G102,1)=")",IF(RIGHT(G102,2)="T)",-1000000000000*VALUE(MID(G102,2,LEN(G102)-3)),IF(RIGHT(G102,2)="M)",-1000000*VALUE(MID(G102,2,LEN(G102)-3)),IF(RIGHT(G102,2)="B)",-1000000000*VALUE(MID(G102,2,LEN(G102)-3)),IF(RIGHT(G102,2)="k)",-1000*VALUE(MID(G102,2,LEN(G102)-3)),VALUE(SUBSTITUTE(G102,",","")))))),IF(RIGHT(G102,1)="T",1000000000000*VALUE(LEFT(G102,LEN(G102)-1)),IF(RIGHT(G102,1)="M",1000000*VALUE(LEFT(G102,LEN(G102)-1)),IF(RIGHT(G102,1)="B",1000000000*VALUE(LEFT(G102,LEN(G102)-1)),IF(RIGHT(G102,1)="%",0.01*VALUE(LEFT(G102,LEN(G102)-1)),IF(RIGHT(G102,1)="k",1000*VALUE(LEFT(G102,LEN(G102)-1)),VALUE(SUBSTITUTE(G102,",",""))))))))),"N/A")</f>
        <v/>
      </c>
    </row>
    <row r="103" spans="1:60">
      <c s="1" r="A103" t="n">
        <v>0</v>
      </c>
      <c r="B103" t="s">
        <v>175</v>
      </c>
      <c r="C103" t="s">
        <v>176</v>
      </c>
      <c r="I103">
        <f>IF(AND(K103&gt; J103, L103&gt; K103, M103&gt; L103, N103&gt; M103), "pos_trend", IF(AND(K103&lt; J103, L103&lt; K103, M103&lt; L103, N103&lt; M103), "neg_trend", "N/A"))</f>
        <v/>
      </c>
      <c r="J103">
        <f>IFERROR(IF(TRIM(C103)="-", "N/A", IF(RIGHT(C103,1)=")",IF(RIGHT(C103,2)="T)",-1000000000000*VALUE(MID(C103,2,LEN(C103)-3)),IF(RIGHT(C103,2)="M)",-1000000*VALUE(MID(C103,2,LEN(C103)-3)),IF(RIGHT(C103,2)="B)",-1000000000*VALUE(MID(C103,2,LEN(C103)-3)),IF(RIGHT(C103,2)="k)",-1000*VALUE(MID(C103,2,LEN(C103)-3)),VALUE(SUBSTITUTE(C103,",","")))))),IF(RIGHT(C103,1)="T",1000000000000*VALUE(LEFT(C103,LEN(C103)-1)),IF(RIGHT(C103,1)="M",1000000*VALUE(LEFT(C103,LEN(C103)-1)),IF(RIGHT(C103,1)="B",1000000000*VALUE(LEFT(C103,LEN(C103)-1)),IF(RIGHT(C103,1)="%",0.01*VALUE(LEFT(C103,LEN(C103)-1)),IF(RIGHT(C103,1)="k",1000*VALUE(LEFT(C103,LEN(C103)-1)),VALUE(SUBSTITUTE(C103,",",""))))))))),"N/A")</f>
        <v/>
      </c>
      <c r="K103">
        <f>IFERROR(IF(TRIM(D103)="-", "N/A", IF(RIGHT(D103,1)=")",IF(RIGHT(D103,2)="T)",-1000000000000*VALUE(MID(D103,2,LEN(D103)-3)),IF(RIGHT(D103,2)="M)",-1000000*VALUE(MID(D103,2,LEN(D103)-3)),IF(RIGHT(D103,2)="B)",-1000000000*VALUE(MID(D103,2,LEN(D103)-3)),IF(RIGHT(D103,2)="k)",-1000*VALUE(MID(D103,2,LEN(D103)-3)),VALUE(SUBSTITUTE(D103,",","")))))),IF(RIGHT(D103,1)="T",1000000000000*VALUE(LEFT(D103,LEN(D103)-1)),IF(RIGHT(D103,1)="M",1000000*VALUE(LEFT(D103,LEN(D103)-1)),IF(RIGHT(D103,1)="B",1000000000*VALUE(LEFT(D103,LEN(D103)-1)),IF(RIGHT(D103,1)="%",0.01*VALUE(LEFT(D103,LEN(D103)-1)),IF(RIGHT(D103,1)="k",1000*VALUE(LEFT(D103,LEN(D103)-1)),VALUE(SUBSTITUTE(D103,",",""))))))))),"N/A")</f>
        <v/>
      </c>
      <c r="L103">
        <f>IFERROR(IF(TRIM(E103)="-", "N/A", IF(RIGHT(E103,1)=")",IF(RIGHT(E103,2)="T)",-1000000000000*VALUE(MID(E103,2,LEN(E103)-3)),IF(RIGHT(E103,2)="M)",-1000000*VALUE(MID(E103,2,LEN(E103)-3)),IF(RIGHT(E103,2)="B)",-1000000000*VALUE(MID(E103,2,LEN(E103)-3)),IF(RIGHT(E103,2)="k)",-1000*VALUE(MID(E103,2,LEN(E103)-3)),VALUE(SUBSTITUTE(E103,",","")))))),IF(RIGHT(E103,1)="T",1000000000000*VALUE(LEFT(E103,LEN(E103)-1)),IF(RIGHT(E103,1)="M",1000000*VALUE(LEFT(E103,LEN(E103)-1)),IF(RIGHT(E103,1)="B",1000000000*VALUE(LEFT(E103,LEN(E103)-1)),IF(RIGHT(E103,1)="%",0.01*VALUE(LEFT(E103,LEN(E103)-1)),IF(RIGHT(E103,1)="k",1000*VALUE(LEFT(E103,LEN(E103)-1)),VALUE(SUBSTITUTE(E103,",",""))))))))),"N/A")</f>
        <v/>
      </c>
      <c r="M103">
        <f>IFERROR(IF(TRIM(F103)="-", "N/A", IF(RIGHT(F103,1)=")",IF(RIGHT(F103,2)="T)",-1000000000000*VALUE(MID(F103,2,LEN(F103)-3)),IF(RIGHT(F103,2)="M)",-1000000*VALUE(MID(F103,2,LEN(F103)-3)),IF(RIGHT(F103,2)="B)",-1000000000*VALUE(MID(F103,2,LEN(F103)-3)),IF(RIGHT(F103,2)="k)",-1000*VALUE(MID(F103,2,LEN(F103)-3)),VALUE(SUBSTITUTE(F103,",","")))))),IF(RIGHT(F103,1)="T",1000000000000*VALUE(LEFT(F103,LEN(F103)-1)),IF(RIGHT(F103,1)="M",1000000*VALUE(LEFT(F103,LEN(F103)-1)),IF(RIGHT(F103,1)="B",1000000000*VALUE(LEFT(F103,LEN(F103)-1)),IF(RIGHT(F103,1)="%",0.01*VALUE(LEFT(F103,LEN(F103)-1)),IF(RIGHT(F103,1)="k",1000*VALUE(LEFT(F103,LEN(F103)-1)),VALUE(SUBSTITUTE(F103,",",""))))))))),"N/A")</f>
        <v/>
      </c>
      <c r="N103">
        <f>IFERROR(IF(TRIM(G103)="-", "N/A", IF(RIGHT(G103,1)=")",IF(RIGHT(G103,2)="T)",-1000000000000*VALUE(MID(G103,2,LEN(G103)-3)),IF(RIGHT(G103,2)="M)",-1000000*VALUE(MID(G103,2,LEN(G103)-3)),IF(RIGHT(G103,2)="B)",-1000000000*VALUE(MID(G103,2,LEN(G103)-3)),IF(RIGHT(G103,2)="k)",-1000*VALUE(MID(G103,2,LEN(G103)-3)),VALUE(SUBSTITUTE(G103,",","")))))),IF(RIGHT(G103,1)="T",1000000000000*VALUE(LEFT(G103,LEN(G103)-1)),IF(RIGHT(G103,1)="M",1000000*VALUE(LEFT(G103,LEN(G103)-1)),IF(RIGHT(G103,1)="B",1000000000*VALUE(LEFT(G103,LEN(G103)-1)),IF(RIGHT(G103,1)="%",0.01*VALUE(LEFT(G103,LEN(G103)-1)),IF(RIGHT(G103,1)="k",1000*VALUE(LEFT(G103,LEN(G103)-1)),VALUE(SUBSTITUTE(G103,",",""))))))))),"N/A")</f>
        <v/>
      </c>
    </row>
    <row r="104" spans="1:60">
      <c s="1" r="A104" t="n">
        <v>1</v>
      </c>
      <c r="B104" t="s">
        <v>177</v>
      </c>
      <c r="C104" t="s">
        <v>178</v>
      </c>
      <c r="I104">
        <f>IF(AND(K104&gt; J104, L104&gt; K104, M104&gt; L104, N104&gt; M104), "pos_trend", IF(AND(K104&lt; J104, L104&lt; K104, M104&lt; L104, N104&lt; M104), "neg_trend", "N/A"))</f>
        <v/>
      </c>
      <c r="J104">
        <f>IFERROR(IF(TRIM(C104)="-", "N/A", IF(RIGHT(C104,1)=")",IF(RIGHT(C104,2)="T)",-1000000000000*VALUE(MID(C104,2,LEN(C104)-3)),IF(RIGHT(C104,2)="M)",-1000000*VALUE(MID(C104,2,LEN(C104)-3)),IF(RIGHT(C104,2)="B)",-1000000000*VALUE(MID(C104,2,LEN(C104)-3)),IF(RIGHT(C104,2)="k)",-1000*VALUE(MID(C104,2,LEN(C104)-3)),VALUE(SUBSTITUTE(C104,",","")))))),IF(RIGHT(C104,1)="T",1000000000000*VALUE(LEFT(C104,LEN(C104)-1)),IF(RIGHT(C104,1)="M",1000000*VALUE(LEFT(C104,LEN(C104)-1)),IF(RIGHT(C104,1)="B",1000000000*VALUE(LEFT(C104,LEN(C104)-1)),IF(RIGHT(C104,1)="%",0.01*VALUE(LEFT(C104,LEN(C104)-1)),IF(RIGHT(C104,1)="k",1000*VALUE(LEFT(C104,LEN(C104)-1)),VALUE(SUBSTITUTE(C104,",",""))))))))),"N/A")</f>
        <v/>
      </c>
      <c r="K104">
        <f>IFERROR(IF(TRIM(D104)="-", "N/A", IF(RIGHT(D104,1)=")",IF(RIGHT(D104,2)="T)",-1000000000000*VALUE(MID(D104,2,LEN(D104)-3)),IF(RIGHT(D104,2)="M)",-1000000*VALUE(MID(D104,2,LEN(D104)-3)),IF(RIGHT(D104,2)="B)",-1000000000*VALUE(MID(D104,2,LEN(D104)-3)),IF(RIGHT(D104,2)="k)",-1000*VALUE(MID(D104,2,LEN(D104)-3)),VALUE(SUBSTITUTE(D104,",","")))))),IF(RIGHT(D104,1)="T",1000000000000*VALUE(LEFT(D104,LEN(D104)-1)),IF(RIGHT(D104,1)="M",1000000*VALUE(LEFT(D104,LEN(D104)-1)),IF(RIGHT(D104,1)="B",1000000000*VALUE(LEFT(D104,LEN(D104)-1)),IF(RIGHT(D104,1)="%",0.01*VALUE(LEFT(D104,LEN(D104)-1)),IF(RIGHT(D104,1)="k",1000*VALUE(LEFT(D104,LEN(D104)-1)),VALUE(SUBSTITUTE(D104,",",""))))))))),"N/A")</f>
        <v/>
      </c>
      <c r="L104">
        <f>IFERROR(IF(TRIM(E104)="-", "N/A", IF(RIGHT(E104,1)=")",IF(RIGHT(E104,2)="T)",-1000000000000*VALUE(MID(E104,2,LEN(E104)-3)),IF(RIGHT(E104,2)="M)",-1000000*VALUE(MID(E104,2,LEN(E104)-3)),IF(RIGHT(E104,2)="B)",-1000000000*VALUE(MID(E104,2,LEN(E104)-3)),IF(RIGHT(E104,2)="k)",-1000*VALUE(MID(E104,2,LEN(E104)-3)),VALUE(SUBSTITUTE(E104,",","")))))),IF(RIGHT(E104,1)="T",1000000000000*VALUE(LEFT(E104,LEN(E104)-1)),IF(RIGHT(E104,1)="M",1000000*VALUE(LEFT(E104,LEN(E104)-1)),IF(RIGHT(E104,1)="B",1000000000*VALUE(LEFT(E104,LEN(E104)-1)),IF(RIGHT(E104,1)="%",0.01*VALUE(LEFT(E104,LEN(E104)-1)),IF(RIGHT(E104,1)="k",1000*VALUE(LEFT(E104,LEN(E104)-1)),VALUE(SUBSTITUTE(E104,",",""))))))))),"N/A")</f>
        <v/>
      </c>
      <c r="M104">
        <f>IFERROR(IF(TRIM(F104)="-", "N/A", IF(RIGHT(F104,1)=")",IF(RIGHT(F104,2)="T)",-1000000000000*VALUE(MID(F104,2,LEN(F104)-3)),IF(RIGHT(F104,2)="M)",-1000000*VALUE(MID(F104,2,LEN(F104)-3)),IF(RIGHT(F104,2)="B)",-1000000000*VALUE(MID(F104,2,LEN(F104)-3)),IF(RIGHT(F104,2)="k)",-1000*VALUE(MID(F104,2,LEN(F104)-3)),VALUE(SUBSTITUTE(F104,",","")))))),IF(RIGHT(F104,1)="T",1000000000000*VALUE(LEFT(F104,LEN(F104)-1)),IF(RIGHT(F104,1)="M",1000000*VALUE(LEFT(F104,LEN(F104)-1)),IF(RIGHT(F104,1)="B",1000000000*VALUE(LEFT(F104,LEN(F104)-1)),IF(RIGHT(F104,1)="%",0.01*VALUE(LEFT(F104,LEN(F104)-1)),IF(RIGHT(F104,1)="k",1000*VALUE(LEFT(F104,LEN(F104)-1)),VALUE(SUBSTITUTE(F104,",",""))))))))),"N/A")</f>
        <v/>
      </c>
      <c r="N104">
        <f>IFERROR(IF(TRIM(G104)="-", "N/A", IF(RIGHT(G104,1)=")",IF(RIGHT(G104,2)="T)",-1000000000000*VALUE(MID(G104,2,LEN(G104)-3)),IF(RIGHT(G104,2)="M)",-1000000*VALUE(MID(G104,2,LEN(G104)-3)),IF(RIGHT(G104,2)="B)",-1000000000*VALUE(MID(G104,2,LEN(G104)-3)),IF(RIGHT(G104,2)="k)",-1000*VALUE(MID(G104,2,LEN(G104)-3)),VALUE(SUBSTITUTE(G104,",","")))))),IF(RIGHT(G104,1)="T",1000000000000*VALUE(LEFT(G104,LEN(G104)-1)),IF(RIGHT(G104,1)="M",1000000*VALUE(LEFT(G104,LEN(G104)-1)),IF(RIGHT(G104,1)="B",1000000000*VALUE(LEFT(G104,LEN(G104)-1)),IF(RIGHT(G104,1)="%",0.01*VALUE(LEFT(G104,LEN(G104)-1)),IF(RIGHT(G104,1)="k",1000*VALUE(LEFT(G104,LEN(G104)-1)),VALUE(SUBSTITUTE(G104,",",""))))))))),"N/A")</f>
        <v/>
      </c>
    </row>
    <row r="105" spans="1:60">
      <c r="I105">
        <f>IF(AND(K105&gt; J105, L105&gt; K105, M105&gt; L105, N105&gt; M105), "pos_trend", IF(AND(K105&lt; J105, L105&lt; K105, M105&lt; L105, N105&lt; M105), "neg_trend", "N/A"))</f>
        <v/>
      </c>
      <c r="J105">
        <f>IFERROR(IF(TRIM(C105)="-", "N/A", IF(RIGHT(C105,1)=")",IF(RIGHT(C105,2)="T)",-1000000000000*VALUE(MID(C105,2,LEN(C105)-3)),IF(RIGHT(C105,2)="M)",-1000000*VALUE(MID(C105,2,LEN(C105)-3)),IF(RIGHT(C105,2)="B)",-1000000000*VALUE(MID(C105,2,LEN(C105)-3)),IF(RIGHT(C105,2)="k)",-1000*VALUE(MID(C105,2,LEN(C105)-3)),VALUE(SUBSTITUTE(C105,",","")))))),IF(RIGHT(C105,1)="T",1000000000000*VALUE(LEFT(C105,LEN(C105)-1)),IF(RIGHT(C105,1)="M",1000000*VALUE(LEFT(C105,LEN(C105)-1)),IF(RIGHT(C105,1)="B",1000000000*VALUE(LEFT(C105,LEN(C105)-1)),IF(RIGHT(C105,1)="%",0.01*VALUE(LEFT(C105,LEN(C105)-1)),IF(RIGHT(C105,1)="k",1000*VALUE(LEFT(C105,LEN(C105)-1)),VALUE(SUBSTITUTE(C105,",",""))))))))),"N/A")</f>
        <v/>
      </c>
      <c r="K105">
        <f>IFERROR(IF(TRIM(D105)="-", "N/A", IF(RIGHT(D105,1)=")",IF(RIGHT(D105,2)="T)",-1000000000000*VALUE(MID(D105,2,LEN(D105)-3)),IF(RIGHT(D105,2)="M)",-1000000*VALUE(MID(D105,2,LEN(D105)-3)),IF(RIGHT(D105,2)="B)",-1000000000*VALUE(MID(D105,2,LEN(D105)-3)),IF(RIGHT(D105,2)="k)",-1000*VALUE(MID(D105,2,LEN(D105)-3)),VALUE(SUBSTITUTE(D105,",","")))))),IF(RIGHT(D105,1)="T",1000000000000*VALUE(LEFT(D105,LEN(D105)-1)),IF(RIGHT(D105,1)="M",1000000*VALUE(LEFT(D105,LEN(D105)-1)),IF(RIGHT(D105,1)="B",1000000000*VALUE(LEFT(D105,LEN(D105)-1)),IF(RIGHT(D105,1)="%",0.01*VALUE(LEFT(D105,LEN(D105)-1)),IF(RIGHT(D105,1)="k",1000*VALUE(LEFT(D105,LEN(D105)-1)),VALUE(SUBSTITUTE(D105,",",""))))))))),"N/A")</f>
        <v/>
      </c>
      <c r="L105">
        <f>IFERROR(IF(TRIM(E105)="-", "N/A", IF(RIGHT(E105,1)=")",IF(RIGHT(E105,2)="T)",-1000000000000*VALUE(MID(E105,2,LEN(E105)-3)),IF(RIGHT(E105,2)="M)",-1000000*VALUE(MID(E105,2,LEN(E105)-3)),IF(RIGHT(E105,2)="B)",-1000000000*VALUE(MID(E105,2,LEN(E105)-3)),IF(RIGHT(E105,2)="k)",-1000*VALUE(MID(E105,2,LEN(E105)-3)),VALUE(SUBSTITUTE(E105,",","")))))),IF(RIGHT(E105,1)="T",1000000000000*VALUE(LEFT(E105,LEN(E105)-1)),IF(RIGHT(E105,1)="M",1000000*VALUE(LEFT(E105,LEN(E105)-1)),IF(RIGHT(E105,1)="B",1000000000*VALUE(LEFT(E105,LEN(E105)-1)),IF(RIGHT(E105,1)="%",0.01*VALUE(LEFT(E105,LEN(E105)-1)),IF(RIGHT(E105,1)="k",1000*VALUE(LEFT(E105,LEN(E105)-1)),VALUE(SUBSTITUTE(E105,",",""))))))))),"N/A")</f>
        <v/>
      </c>
      <c r="M105">
        <f>IFERROR(IF(TRIM(F105)="-", "N/A", IF(RIGHT(F105,1)=")",IF(RIGHT(F105,2)="T)",-1000000000000*VALUE(MID(F105,2,LEN(F105)-3)),IF(RIGHT(F105,2)="M)",-1000000*VALUE(MID(F105,2,LEN(F105)-3)),IF(RIGHT(F105,2)="B)",-1000000000*VALUE(MID(F105,2,LEN(F105)-3)),IF(RIGHT(F105,2)="k)",-1000*VALUE(MID(F105,2,LEN(F105)-3)),VALUE(SUBSTITUTE(F105,",","")))))),IF(RIGHT(F105,1)="T",1000000000000*VALUE(LEFT(F105,LEN(F105)-1)),IF(RIGHT(F105,1)="M",1000000*VALUE(LEFT(F105,LEN(F105)-1)),IF(RIGHT(F105,1)="B",1000000000*VALUE(LEFT(F105,LEN(F105)-1)),IF(RIGHT(F105,1)="%",0.01*VALUE(LEFT(F105,LEN(F105)-1)),IF(RIGHT(F105,1)="k",1000*VALUE(LEFT(F105,LEN(F105)-1)),VALUE(SUBSTITUTE(F105,",",""))))))))),"N/A")</f>
        <v/>
      </c>
      <c r="N105">
        <f>IFERROR(IF(TRIM(G105)="-", "N/A", IF(RIGHT(G105,1)=")",IF(RIGHT(G105,2)="T)",-1000000000000*VALUE(MID(G105,2,LEN(G105)-3)),IF(RIGHT(G105,2)="M)",-1000000*VALUE(MID(G105,2,LEN(G105)-3)),IF(RIGHT(G105,2)="B)",-1000000000*VALUE(MID(G105,2,LEN(G105)-3)),IF(RIGHT(G105,2)="k)",-1000*VALUE(MID(G105,2,LEN(G105)-3)),VALUE(SUBSTITUTE(G105,",","")))))),IF(RIGHT(G105,1)="T",1000000000000*VALUE(LEFT(G105,LEN(G105)-1)),IF(RIGHT(G105,1)="M",1000000*VALUE(LEFT(G105,LEN(G105)-1)),IF(RIGHT(G105,1)="B",1000000000*VALUE(LEFT(G105,LEN(G105)-1)),IF(RIGHT(G105,1)="%",0.01*VALUE(LEFT(G105,LEN(G105)-1)),IF(RIGHT(G105,1)="k",1000*VALUE(LEFT(G105,LEN(G105)-1)),VALUE(SUBSTITUTE(G105,",",""))))))))),"N/A")</f>
        <v/>
      </c>
    </row>
    <row r="106" spans="1:60">
      <c s="1" r="A106" t="n">
        <v>0</v>
      </c>
      <c r="B106" t="s">
        <v>22</v>
      </c>
      <c r="C106" t="s">
        <v>23</v>
      </c>
      <c r="I106">
        <f>IF(AND(K106&gt; J106, L106&gt; K106, M106&gt; L106, N106&gt; M106), "pos_trend", IF(AND(K106&lt; J106, L106&lt; K106, M106&lt; L106, N106&lt; M106), "neg_trend", "N/A"))</f>
        <v/>
      </c>
      <c r="J106">
        <f>IFERROR(IF(TRIM(C106)="-", "N/A", IF(RIGHT(C106,1)=")",IF(RIGHT(C106,2)="T)",-1000000000000*VALUE(MID(C106,2,LEN(C106)-3)),IF(RIGHT(C106,2)="M)",-1000000*VALUE(MID(C106,2,LEN(C106)-3)),IF(RIGHT(C106,2)="B)",-1000000000*VALUE(MID(C106,2,LEN(C106)-3)),IF(RIGHT(C106,2)="k)",-1000*VALUE(MID(C106,2,LEN(C106)-3)),VALUE(SUBSTITUTE(C106,",","")))))),IF(RIGHT(C106,1)="T",1000000000000*VALUE(LEFT(C106,LEN(C106)-1)),IF(RIGHT(C106,1)="M",1000000*VALUE(LEFT(C106,LEN(C106)-1)),IF(RIGHT(C106,1)="B",1000000000*VALUE(LEFT(C106,LEN(C106)-1)),IF(RIGHT(C106,1)="%",0.01*VALUE(LEFT(C106,LEN(C106)-1)),IF(RIGHT(C106,1)="k",1000*VALUE(LEFT(C106,LEN(C106)-1)),VALUE(SUBSTITUTE(C106,",",""))))))))),"N/A")</f>
        <v/>
      </c>
      <c r="K106">
        <f>IFERROR(IF(TRIM(D106)="-", "N/A", IF(RIGHT(D106,1)=")",IF(RIGHT(D106,2)="T)",-1000000000000*VALUE(MID(D106,2,LEN(D106)-3)),IF(RIGHT(D106,2)="M)",-1000000*VALUE(MID(D106,2,LEN(D106)-3)),IF(RIGHT(D106,2)="B)",-1000000000*VALUE(MID(D106,2,LEN(D106)-3)),IF(RIGHT(D106,2)="k)",-1000*VALUE(MID(D106,2,LEN(D106)-3)),VALUE(SUBSTITUTE(D106,",","")))))),IF(RIGHT(D106,1)="T",1000000000000*VALUE(LEFT(D106,LEN(D106)-1)),IF(RIGHT(D106,1)="M",1000000*VALUE(LEFT(D106,LEN(D106)-1)),IF(RIGHT(D106,1)="B",1000000000*VALUE(LEFT(D106,LEN(D106)-1)),IF(RIGHT(D106,1)="%",0.01*VALUE(LEFT(D106,LEN(D106)-1)),IF(RIGHT(D106,1)="k",1000*VALUE(LEFT(D106,LEN(D106)-1)),VALUE(SUBSTITUTE(D106,",",""))))))))),"N/A")</f>
        <v/>
      </c>
      <c r="L106">
        <f>IFERROR(IF(TRIM(E106)="-", "N/A", IF(RIGHT(E106,1)=")",IF(RIGHT(E106,2)="T)",-1000000000000*VALUE(MID(E106,2,LEN(E106)-3)),IF(RIGHT(E106,2)="M)",-1000000*VALUE(MID(E106,2,LEN(E106)-3)),IF(RIGHT(E106,2)="B)",-1000000000*VALUE(MID(E106,2,LEN(E106)-3)),IF(RIGHT(E106,2)="k)",-1000*VALUE(MID(E106,2,LEN(E106)-3)),VALUE(SUBSTITUTE(E106,",","")))))),IF(RIGHT(E106,1)="T",1000000000000*VALUE(LEFT(E106,LEN(E106)-1)),IF(RIGHT(E106,1)="M",1000000*VALUE(LEFT(E106,LEN(E106)-1)),IF(RIGHT(E106,1)="B",1000000000*VALUE(LEFT(E106,LEN(E106)-1)),IF(RIGHT(E106,1)="%",0.01*VALUE(LEFT(E106,LEN(E106)-1)),IF(RIGHT(E106,1)="k",1000*VALUE(LEFT(E106,LEN(E106)-1)),VALUE(SUBSTITUTE(E106,",",""))))))))),"N/A")</f>
        <v/>
      </c>
      <c r="M106">
        <f>IFERROR(IF(TRIM(F106)="-", "N/A", IF(RIGHT(F106,1)=")",IF(RIGHT(F106,2)="T)",-1000000000000*VALUE(MID(F106,2,LEN(F106)-3)),IF(RIGHT(F106,2)="M)",-1000000*VALUE(MID(F106,2,LEN(F106)-3)),IF(RIGHT(F106,2)="B)",-1000000000*VALUE(MID(F106,2,LEN(F106)-3)),IF(RIGHT(F106,2)="k)",-1000*VALUE(MID(F106,2,LEN(F106)-3)),VALUE(SUBSTITUTE(F106,",","")))))),IF(RIGHT(F106,1)="T",1000000000000*VALUE(LEFT(F106,LEN(F106)-1)),IF(RIGHT(F106,1)="M",1000000*VALUE(LEFT(F106,LEN(F106)-1)),IF(RIGHT(F106,1)="B",1000000000*VALUE(LEFT(F106,LEN(F106)-1)),IF(RIGHT(F106,1)="%",0.01*VALUE(LEFT(F106,LEN(F106)-1)),IF(RIGHT(F106,1)="k",1000*VALUE(LEFT(F106,LEN(F106)-1)),VALUE(SUBSTITUTE(F106,",",""))))))))),"N/A")</f>
        <v/>
      </c>
      <c r="N106">
        <f>IFERROR(IF(TRIM(G106)="-", "N/A", IF(RIGHT(G106,1)=")",IF(RIGHT(G106,2)="T)",-1000000000000*VALUE(MID(G106,2,LEN(G106)-3)),IF(RIGHT(G106,2)="M)",-1000000*VALUE(MID(G106,2,LEN(G106)-3)),IF(RIGHT(G106,2)="B)",-1000000000*VALUE(MID(G106,2,LEN(G106)-3)),IF(RIGHT(G106,2)="k)",-1000*VALUE(MID(G106,2,LEN(G106)-3)),VALUE(SUBSTITUTE(G106,",","")))))),IF(RIGHT(G106,1)="T",1000000000000*VALUE(LEFT(G106,LEN(G106)-1)),IF(RIGHT(G106,1)="M",1000000*VALUE(LEFT(G106,LEN(G106)-1)),IF(RIGHT(G106,1)="B",1000000000*VALUE(LEFT(G106,LEN(G106)-1)),IF(RIGHT(G106,1)="%",0.01*VALUE(LEFT(G106,LEN(G106)-1)),IF(RIGHT(G106,1)="k",1000*VALUE(LEFT(G106,LEN(G106)-1)),VALUE(SUBSTITUTE(G106,",",""))))))))),"N/A")</f>
        <v/>
      </c>
    </row>
    <row r="107" spans="1:60">
      <c s="1" r="A107" t="n">
        <v>1</v>
      </c>
      <c r="B107" t="s">
        <v>179</v>
      </c>
      <c r="C107" t="s">
        <v>180</v>
      </c>
      <c r="I107">
        <f>IF(AND(K107&gt; J107, L107&gt; K107, M107&gt; L107, N107&gt; M107), "pos_trend", IF(AND(K107&lt; J107, L107&lt; K107, M107&lt; L107, N107&lt; M107), "neg_trend", "N/A"))</f>
        <v/>
      </c>
      <c r="J107">
        <f>IFERROR(IF(TRIM(C107)="-", "N/A", IF(RIGHT(C107,1)=")",IF(RIGHT(C107,2)="T)",-1000000000000*VALUE(MID(C107,2,LEN(C107)-3)),IF(RIGHT(C107,2)="M)",-1000000*VALUE(MID(C107,2,LEN(C107)-3)),IF(RIGHT(C107,2)="B)",-1000000000*VALUE(MID(C107,2,LEN(C107)-3)),IF(RIGHT(C107,2)="k)",-1000*VALUE(MID(C107,2,LEN(C107)-3)),VALUE(SUBSTITUTE(C107,",","")))))),IF(RIGHT(C107,1)="T",1000000000000*VALUE(LEFT(C107,LEN(C107)-1)),IF(RIGHT(C107,1)="M",1000000*VALUE(LEFT(C107,LEN(C107)-1)),IF(RIGHT(C107,1)="B",1000000000*VALUE(LEFT(C107,LEN(C107)-1)),IF(RIGHT(C107,1)="%",0.01*VALUE(LEFT(C107,LEN(C107)-1)),IF(RIGHT(C107,1)="k",1000*VALUE(LEFT(C107,LEN(C107)-1)),VALUE(SUBSTITUTE(C107,",",""))))))))),"N/A")</f>
        <v/>
      </c>
      <c r="K107">
        <f>IFERROR(IF(TRIM(D107)="-", "N/A", IF(RIGHT(D107,1)=")",IF(RIGHT(D107,2)="T)",-1000000000000*VALUE(MID(D107,2,LEN(D107)-3)),IF(RIGHT(D107,2)="M)",-1000000*VALUE(MID(D107,2,LEN(D107)-3)),IF(RIGHT(D107,2)="B)",-1000000000*VALUE(MID(D107,2,LEN(D107)-3)),IF(RIGHT(D107,2)="k)",-1000*VALUE(MID(D107,2,LEN(D107)-3)),VALUE(SUBSTITUTE(D107,",","")))))),IF(RIGHT(D107,1)="T",1000000000000*VALUE(LEFT(D107,LEN(D107)-1)),IF(RIGHT(D107,1)="M",1000000*VALUE(LEFT(D107,LEN(D107)-1)),IF(RIGHT(D107,1)="B",1000000000*VALUE(LEFT(D107,LEN(D107)-1)),IF(RIGHT(D107,1)="%",0.01*VALUE(LEFT(D107,LEN(D107)-1)),IF(RIGHT(D107,1)="k",1000*VALUE(LEFT(D107,LEN(D107)-1)),VALUE(SUBSTITUTE(D107,",",""))))))))),"N/A")</f>
        <v/>
      </c>
      <c r="L107">
        <f>IFERROR(IF(TRIM(E107)="-", "N/A", IF(RIGHT(E107,1)=")",IF(RIGHT(E107,2)="T)",-1000000000000*VALUE(MID(E107,2,LEN(E107)-3)),IF(RIGHT(E107,2)="M)",-1000000*VALUE(MID(E107,2,LEN(E107)-3)),IF(RIGHT(E107,2)="B)",-1000000000*VALUE(MID(E107,2,LEN(E107)-3)),IF(RIGHT(E107,2)="k)",-1000*VALUE(MID(E107,2,LEN(E107)-3)),VALUE(SUBSTITUTE(E107,",","")))))),IF(RIGHT(E107,1)="T",1000000000000*VALUE(LEFT(E107,LEN(E107)-1)),IF(RIGHT(E107,1)="M",1000000*VALUE(LEFT(E107,LEN(E107)-1)),IF(RIGHT(E107,1)="B",1000000000*VALUE(LEFT(E107,LEN(E107)-1)),IF(RIGHT(E107,1)="%",0.01*VALUE(LEFT(E107,LEN(E107)-1)),IF(RIGHT(E107,1)="k",1000*VALUE(LEFT(E107,LEN(E107)-1)),VALUE(SUBSTITUTE(E107,",",""))))))))),"N/A")</f>
        <v/>
      </c>
      <c r="M107">
        <f>IFERROR(IF(TRIM(F107)="-", "N/A", IF(RIGHT(F107,1)=")",IF(RIGHT(F107,2)="T)",-1000000000000*VALUE(MID(F107,2,LEN(F107)-3)),IF(RIGHT(F107,2)="M)",-1000000*VALUE(MID(F107,2,LEN(F107)-3)),IF(RIGHT(F107,2)="B)",-1000000000*VALUE(MID(F107,2,LEN(F107)-3)),IF(RIGHT(F107,2)="k)",-1000*VALUE(MID(F107,2,LEN(F107)-3)),VALUE(SUBSTITUTE(F107,",","")))))),IF(RIGHT(F107,1)="T",1000000000000*VALUE(LEFT(F107,LEN(F107)-1)),IF(RIGHT(F107,1)="M",1000000*VALUE(LEFT(F107,LEN(F107)-1)),IF(RIGHT(F107,1)="B",1000000000*VALUE(LEFT(F107,LEN(F107)-1)),IF(RIGHT(F107,1)="%",0.01*VALUE(LEFT(F107,LEN(F107)-1)),IF(RIGHT(F107,1)="k",1000*VALUE(LEFT(F107,LEN(F107)-1)),VALUE(SUBSTITUTE(F107,",",""))))))))),"N/A")</f>
        <v/>
      </c>
      <c r="N107">
        <f>IFERROR(IF(TRIM(G107)="-", "N/A", IF(RIGHT(G107,1)=")",IF(RIGHT(G107,2)="T)",-1000000000000*VALUE(MID(G107,2,LEN(G107)-3)),IF(RIGHT(G107,2)="M)",-1000000*VALUE(MID(G107,2,LEN(G107)-3)),IF(RIGHT(G107,2)="B)",-1000000000*VALUE(MID(G107,2,LEN(G107)-3)),IF(RIGHT(G107,2)="k)",-1000*VALUE(MID(G107,2,LEN(G107)-3)),VALUE(SUBSTITUTE(G107,",","")))))),IF(RIGHT(G107,1)="T",1000000000000*VALUE(LEFT(G107,LEN(G107)-1)),IF(RIGHT(G107,1)="M",1000000*VALUE(LEFT(G107,LEN(G107)-1)),IF(RIGHT(G107,1)="B",1000000000*VALUE(LEFT(G107,LEN(G107)-1)),IF(RIGHT(G107,1)="%",0.01*VALUE(LEFT(G107,LEN(G107)-1)),IF(RIGHT(G107,1)="k",1000*VALUE(LEFT(G107,LEN(G107)-1)),VALUE(SUBSTITUTE(G107,",",""))))))))),"N/A")</f>
        <v/>
      </c>
    </row>
    <row r="108" spans="1:60">
      <c s="1" r="A108" t="n">
        <v>2</v>
      </c>
      <c r="B108" t="s">
        <v>181</v>
      </c>
      <c r="C108" t="s">
        <v>182</v>
      </c>
      <c r="I108">
        <f>IF(AND(K108&gt; J108, L108&gt; K108, M108&gt; L108, N108&gt; M108), "pos_trend", IF(AND(K108&lt; J108, L108&lt; K108, M108&lt; L108, N108&lt; M108), "neg_trend", "N/A"))</f>
        <v/>
      </c>
      <c r="J108">
        <f>IFERROR(IF(TRIM(C108)="-", "N/A", IF(RIGHT(C108,1)=")",IF(RIGHT(C108,2)="T)",-1000000000000*VALUE(MID(C108,2,LEN(C108)-3)),IF(RIGHT(C108,2)="M)",-1000000*VALUE(MID(C108,2,LEN(C108)-3)),IF(RIGHT(C108,2)="B)",-1000000000*VALUE(MID(C108,2,LEN(C108)-3)),IF(RIGHT(C108,2)="k)",-1000*VALUE(MID(C108,2,LEN(C108)-3)),VALUE(SUBSTITUTE(C108,",","")))))),IF(RIGHT(C108,1)="T",1000000000000*VALUE(LEFT(C108,LEN(C108)-1)),IF(RIGHT(C108,1)="M",1000000*VALUE(LEFT(C108,LEN(C108)-1)),IF(RIGHT(C108,1)="B",1000000000*VALUE(LEFT(C108,LEN(C108)-1)),IF(RIGHT(C108,1)="%",0.01*VALUE(LEFT(C108,LEN(C108)-1)),IF(RIGHT(C108,1)="k",1000*VALUE(LEFT(C108,LEN(C108)-1)),VALUE(SUBSTITUTE(C108,",",""))))))))),"N/A")</f>
        <v/>
      </c>
      <c r="K108">
        <f>IFERROR(IF(TRIM(D108)="-", "N/A", IF(RIGHT(D108,1)=")",IF(RIGHT(D108,2)="T)",-1000000000000*VALUE(MID(D108,2,LEN(D108)-3)),IF(RIGHT(D108,2)="M)",-1000000*VALUE(MID(D108,2,LEN(D108)-3)),IF(RIGHT(D108,2)="B)",-1000000000*VALUE(MID(D108,2,LEN(D108)-3)),IF(RIGHT(D108,2)="k)",-1000*VALUE(MID(D108,2,LEN(D108)-3)),VALUE(SUBSTITUTE(D108,",","")))))),IF(RIGHT(D108,1)="T",1000000000000*VALUE(LEFT(D108,LEN(D108)-1)),IF(RIGHT(D108,1)="M",1000000*VALUE(LEFT(D108,LEN(D108)-1)),IF(RIGHT(D108,1)="B",1000000000*VALUE(LEFT(D108,LEN(D108)-1)),IF(RIGHT(D108,1)="%",0.01*VALUE(LEFT(D108,LEN(D108)-1)),IF(RIGHT(D108,1)="k",1000*VALUE(LEFT(D108,LEN(D108)-1)),VALUE(SUBSTITUTE(D108,",",""))))))))),"N/A")</f>
        <v/>
      </c>
      <c r="L108">
        <f>IFERROR(IF(TRIM(E108)="-", "N/A", IF(RIGHT(E108,1)=")",IF(RIGHT(E108,2)="T)",-1000000000000*VALUE(MID(E108,2,LEN(E108)-3)),IF(RIGHT(E108,2)="M)",-1000000*VALUE(MID(E108,2,LEN(E108)-3)),IF(RIGHT(E108,2)="B)",-1000000000*VALUE(MID(E108,2,LEN(E108)-3)),IF(RIGHT(E108,2)="k)",-1000*VALUE(MID(E108,2,LEN(E108)-3)),VALUE(SUBSTITUTE(E108,",","")))))),IF(RIGHT(E108,1)="T",1000000000000*VALUE(LEFT(E108,LEN(E108)-1)),IF(RIGHT(E108,1)="M",1000000*VALUE(LEFT(E108,LEN(E108)-1)),IF(RIGHT(E108,1)="B",1000000000*VALUE(LEFT(E108,LEN(E108)-1)),IF(RIGHT(E108,1)="%",0.01*VALUE(LEFT(E108,LEN(E108)-1)),IF(RIGHT(E108,1)="k",1000*VALUE(LEFT(E108,LEN(E108)-1)),VALUE(SUBSTITUTE(E108,",",""))))))))),"N/A")</f>
        <v/>
      </c>
      <c r="M108">
        <f>IFERROR(IF(TRIM(F108)="-", "N/A", IF(RIGHT(F108,1)=")",IF(RIGHT(F108,2)="T)",-1000000000000*VALUE(MID(F108,2,LEN(F108)-3)),IF(RIGHT(F108,2)="M)",-1000000*VALUE(MID(F108,2,LEN(F108)-3)),IF(RIGHT(F108,2)="B)",-1000000000*VALUE(MID(F108,2,LEN(F108)-3)),IF(RIGHT(F108,2)="k)",-1000*VALUE(MID(F108,2,LEN(F108)-3)),VALUE(SUBSTITUTE(F108,",","")))))),IF(RIGHT(F108,1)="T",1000000000000*VALUE(LEFT(F108,LEN(F108)-1)),IF(RIGHT(F108,1)="M",1000000*VALUE(LEFT(F108,LEN(F108)-1)),IF(RIGHT(F108,1)="B",1000000000*VALUE(LEFT(F108,LEN(F108)-1)),IF(RIGHT(F108,1)="%",0.01*VALUE(LEFT(F108,LEN(F108)-1)),IF(RIGHT(F108,1)="k",1000*VALUE(LEFT(F108,LEN(F108)-1)),VALUE(SUBSTITUTE(F108,",",""))))))))),"N/A")</f>
        <v/>
      </c>
      <c r="N108">
        <f>IFERROR(IF(TRIM(G108)="-", "N/A", IF(RIGHT(G108,1)=")",IF(RIGHT(G108,2)="T)",-1000000000000*VALUE(MID(G108,2,LEN(G108)-3)),IF(RIGHT(G108,2)="M)",-1000000*VALUE(MID(G108,2,LEN(G108)-3)),IF(RIGHT(G108,2)="B)",-1000000000*VALUE(MID(G108,2,LEN(G108)-3)),IF(RIGHT(G108,2)="k)",-1000*VALUE(MID(G108,2,LEN(G108)-3)),VALUE(SUBSTITUTE(G108,",","")))))),IF(RIGHT(G108,1)="T",1000000000000*VALUE(LEFT(G108,LEN(G108)-1)),IF(RIGHT(G108,1)="M",1000000*VALUE(LEFT(G108,LEN(G108)-1)),IF(RIGHT(G108,1)="B",1000000000*VALUE(LEFT(G108,LEN(G108)-1)),IF(RIGHT(G108,1)="%",0.01*VALUE(LEFT(G108,LEN(G108)-1)),IF(RIGHT(G108,1)="k",1000*VALUE(LEFT(G108,LEN(G108)-1)),VALUE(SUBSTITUTE(G108,",",""))))))))),"N/A")</f>
        <v/>
      </c>
    </row>
    <row r="109" spans="1:60">
      <c s="1" r="A109" t="n">
        <v>3</v>
      </c>
      <c r="B109" t="s">
        <v>183</v>
      </c>
      <c r="C109" t="s">
        <v>184</v>
      </c>
      <c r="I109">
        <f>IF(AND(K109&gt; J109, L109&gt; K109, M109&gt; L109, N109&gt; M109), "pos_trend", IF(AND(K109&lt; J109, L109&lt; K109, M109&lt; L109, N109&lt; M109), "neg_trend", "N/A"))</f>
        <v/>
      </c>
      <c r="J109">
        <f>IFERROR(IF(TRIM(C109)="-", "N/A", IF(RIGHT(C109,1)=")",IF(RIGHT(C109,2)="T)",-1000000000000*VALUE(MID(C109,2,LEN(C109)-3)),IF(RIGHT(C109,2)="M)",-1000000*VALUE(MID(C109,2,LEN(C109)-3)),IF(RIGHT(C109,2)="B)",-1000000000*VALUE(MID(C109,2,LEN(C109)-3)),IF(RIGHT(C109,2)="k)",-1000*VALUE(MID(C109,2,LEN(C109)-3)),VALUE(SUBSTITUTE(C109,",","")))))),IF(RIGHT(C109,1)="T",1000000000000*VALUE(LEFT(C109,LEN(C109)-1)),IF(RIGHT(C109,1)="M",1000000*VALUE(LEFT(C109,LEN(C109)-1)),IF(RIGHT(C109,1)="B",1000000000*VALUE(LEFT(C109,LEN(C109)-1)),IF(RIGHT(C109,1)="%",0.01*VALUE(LEFT(C109,LEN(C109)-1)),IF(RIGHT(C109,1)="k",1000*VALUE(LEFT(C109,LEN(C109)-1)),VALUE(SUBSTITUTE(C109,",",""))))))))),"N/A")</f>
        <v/>
      </c>
      <c r="K109">
        <f>IFERROR(IF(TRIM(D109)="-", "N/A", IF(RIGHT(D109,1)=")",IF(RIGHT(D109,2)="T)",-1000000000000*VALUE(MID(D109,2,LEN(D109)-3)),IF(RIGHT(D109,2)="M)",-1000000*VALUE(MID(D109,2,LEN(D109)-3)),IF(RIGHT(D109,2)="B)",-1000000000*VALUE(MID(D109,2,LEN(D109)-3)),IF(RIGHT(D109,2)="k)",-1000*VALUE(MID(D109,2,LEN(D109)-3)),VALUE(SUBSTITUTE(D109,",","")))))),IF(RIGHT(D109,1)="T",1000000000000*VALUE(LEFT(D109,LEN(D109)-1)),IF(RIGHT(D109,1)="M",1000000*VALUE(LEFT(D109,LEN(D109)-1)),IF(RIGHT(D109,1)="B",1000000000*VALUE(LEFT(D109,LEN(D109)-1)),IF(RIGHT(D109,1)="%",0.01*VALUE(LEFT(D109,LEN(D109)-1)),IF(RIGHT(D109,1)="k",1000*VALUE(LEFT(D109,LEN(D109)-1)),VALUE(SUBSTITUTE(D109,",",""))))))))),"N/A")</f>
        <v/>
      </c>
      <c r="L109">
        <f>IFERROR(IF(TRIM(E109)="-", "N/A", IF(RIGHT(E109,1)=")",IF(RIGHT(E109,2)="T)",-1000000000000*VALUE(MID(E109,2,LEN(E109)-3)),IF(RIGHT(E109,2)="M)",-1000000*VALUE(MID(E109,2,LEN(E109)-3)),IF(RIGHT(E109,2)="B)",-1000000000*VALUE(MID(E109,2,LEN(E109)-3)),IF(RIGHT(E109,2)="k)",-1000*VALUE(MID(E109,2,LEN(E109)-3)),VALUE(SUBSTITUTE(E109,",","")))))),IF(RIGHT(E109,1)="T",1000000000000*VALUE(LEFT(E109,LEN(E109)-1)),IF(RIGHT(E109,1)="M",1000000*VALUE(LEFT(E109,LEN(E109)-1)),IF(RIGHT(E109,1)="B",1000000000*VALUE(LEFT(E109,LEN(E109)-1)),IF(RIGHT(E109,1)="%",0.01*VALUE(LEFT(E109,LEN(E109)-1)),IF(RIGHT(E109,1)="k",1000*VALUE(LEFT(E109,LEN(E109)-1)),VALUE(SUBSTITUTE(E109,",",""))))))))),"N/A")</f>
        <v/>
      </c>
      <c r="M109">
        <f>IFERROR(IF(TRIM(F109)="-", "N/A", IF(RIGHT(F109,1)=")",IF(RIGHT(F109,2)="T)",-1000000000000*VALUE(MID(F109,2,LEN(F109)-3)),IF(RIGHT(F109,2)="M)",-1000000*VALUE(MID(F109,2,LEN(F109)-3)),IF(RIGHT(F109,2)="B)",-1000000000*VALUE(MID(F109,2,LEN(F109)-3)),IF(RIGHT(F109,2)="k)",-1000*VALUE(MID(F109,2,LEN(F109)-3)),VALUE(SUBSTITUTE(F109,",","")))))),IF(RIGHT(F109,1)="T",1000000000000*VALUE(LEFT(F109,LEN(F109)-1)),IF(RIGHT(F109,1)="M",1000000*VALUE(LEFT(F109,LEN(F109)-1)),IF(RIGHT(F109,1)="B",1000000000*VALUE(LEFT(F109,LEN(F109)-1)),IF(RIGHT(F109,1)="%",0.01*VALUE(LEFT(F109,LEN(F109)-1)),IF(RIGHT(F109,1)="k",1000*VALUE(LEFT(F109,LEN(F109)-1)),VALUE(SUBSTITUTE(F109,",",""))))))))),"N/A")</f>
        <v/>
      </c>
      <c r="N109">
        <f>IFERROR(IF(TRIM(G109)="-", "N/A", IF(RIGHT(G109,1)=")",IF(RIGHT(G109,2)="T)",-1000000000000*VALUE(MID(G109,2,LEN(G109)-3)),IF(RIGHT(G109,2)="M)",-1000000*VALUE(MID(G109,2,LEN(G109)-3)),IF(RIGHT(G109,2)="B)",-1000000000*VALUE(MID(G109,2,LEN(G109)-3)),IF(RIGHT(G109,2)="k)",-1000*VALUE(MID(G109,2,LEN(G109)-3)),VALUE(SUBSTITUTE(G109,",","")))))),IF(RIGHT(G109,1)="T",1000000000000*VALUE(LEFT(G109,LEN(G109)-1)),IF(RIGHT(G109,1)="M",1000000*VALUE(LEFT(G109,LEN(G109)-1)),IF(RIGHT(G109,1)="B",1000000000*VALUE(LEFT(G109,LEN(G109)-1)),IF(RIGHT(G109,1)="%",0.01*VALUE(LEFT(G109,LEN(G109)-1)),IF(RIGHT(G109,1)="k",1000*VALUE(LEFT(G109,LEN(G109)-1)),VALUE(SUBSTITUTE(G109,",",""))))))))),"N/A")</f>
        <v/>
      </c>
    </row>
    <row r="110" spans="1:60">
      <c s="1" r="A110" t="n">
        <v>4</v>
      </c>
      <c r="B110" t="s">
        <v>185</v>
      </c>
      <c r="C110" t="s">
        <v>186</v>
      </c>
      <c r="I110">
        <f>IF(AND(K110&gt; J110, L110&gt; K110, M110&gt; L110, N110&gt; M110), "pos_trend", IF(AND(K110&lt; J110, L110&lt; K110, M110&lt; L110, N110&lt; M110), "neg_trend", "N/A"))</f>
        <v/>
      </c>
      <c r="J110">
        <f>IFERROR(IF(TRIM(C110)="-", "N/A", IF(RIGHT(C110,1)=")",IF(RIGHT(C110,2)="T)",-1000000000000*VALUE(MID(C110,2,LEN(C110)-3)),IF(RIGHT(C110,2)="M)",-1000000*VALUE(MID(C110,2,LEN(C110)-3)),IF(RIGHT(C110,2)="B)",-1000000000*VALUE(MID(C110,2,LEN(C110)-3)),IF(RIGHT(C110,2)="k)",-1000*VALUE(MID(C110,2,LEN(C110)-3)),VALUE(SUBSTITUTE(C110,",","")))))),IF(RIGHT(C110,1)="T",1000000000000*VALUE(LEFT(C110,LEN(C110)-1)),IF(RIGHT(C110,1)="M",1000000*VALUE(LEFT(C110,LEN(C110)-1)),IF(RIGHT(C110,1)="B",1000000000*VALUE(LEFT(C110,LEN(C110)-1)),IF(RIGHT(C110,1)="%",0.01*VALUE(LEFT(C110,LEN(C110)-1)),IF(RIGHT(C110,1)="k",1000*VALUE(LEFT(C110,LEN(C110)-1)),VALUE(SUBSTITUTE(C110,",",""))))))))),"N/A")</f>
        <v/>
      </c>
      <c r="K110">
        <f>IFERROR(IF(TRIM(D110)="-", "N/A", IF(RIGHT(D110,1)=")",IF(RIGHT(D110,2)="T)",-1000000000000*VALUE(MID(D110,2,LEN(D110)-3)),IF(RIGHT(D110,2)="M)",-1000000*VALUE(MID(D110,2,LEN(D110)-3)),IF(RIGHT(D110,2)="B)",-1000000000*VALUE(MID(D110,2,LEN(D110)-3)),IF(RIGHT(D110,2)="k)",-1000*VALUE(MID(D110,2,LEN(D110)-3)),VALUE(SUBSTITUTE(D110,",","")))))),IF(RIGHT(D110,1)="T",1000000000000*VALUE(LEFT(D110,LEN(D110)-1)),IF(RIGHT(D110,1)="M",1000000*VALUE(LEFT(D110,LEN(D110)-1)),IF(RIGHT(D110,1)="B",1000000000*VALUE(LEFT(D110,LEN(D110)-1)),IF(RIGHT(D110,1)="%",0.01*VALUE(LEFT(D110,LEN(D110)-1)),IF(RIGHT(D110,1)="k",1000*VALUE(LEFT(D110,LEN(D110)-1)),VALUE(SUBSTITUTE(D110,",",""))))))))),"N/A")</f>
        <v/>
      </c>
      <c r="L110">
        <f>IFERROR(IF(TRIM(E110)="-", "N/A", IF(RIGHT(E110,1)=")",IF(RIGHT(E110,2)="T)",-1000000000000*VALUE(MID(E110,2,LEN(E110)-3)),IF(RIGHT(E110,2)="M)",-1000000*VALUE(MID(E110,2,LEN(E110)-3)),IF(RIGHT(E110,2)="B)",-1000000000*VALUE(MID(E110,2,LEN(E110)-3)),IF(RIGHT(E110,2)="k)",-1000*VALUE(MID(E110,2,LEN(E110)-3)),VALUE(SUBSTITUTE(E110,",","")))))),IF(RIGHT(E110,1)="T",1000000000000*VALUE(LEFT(E110,LEN(E110)-1)),IF(RIGHT(E110,1)="M",1000000*VALUE(LEFT(E110,LEN(E110)-1)),IF(RIGHT(E110,1)="B",1000000000*VALUE(LEFT(E110,LEN(E110)-1)),IF(RIGHT(E110,1)="%",0.01*VALUE(LEFT(E110,LEN(E110)-1)),IF(RIGHT(E110,1)="k",1000*VALUE(LEFT(E110,LEN(E110)-1)),VALUE(SUBSTITUTE(E110,",",""))))))))),"N/A")</f>
        <v/>
      </c>
      <c r="M110">
        <f>IFERROR(IF(TRIM(F110)="-", "N/A", IF(RIGHT(F110,1)=")",IF(RIGHT(F110,2)="T)",-1000000000000*VALUE(MID(F110,2,LEN(F110)-3)),IF(RIGHT(F110,2)="M)",-1000000*VALUE(MID(F110,2,LEN(F110)-3)),IF(RIGHT(F110,2)="B)",-1000000000*VALUE(MID(F110,2,LEN(F110)-3)),IF(RIGHT(F110,2)="k)",-1000*VALUE(MID(F110,2,LEN(F110)-3)),VALUE(SUBSTITUTE(F110,",","")))))),IF(RIGHT(F110,1)="T",1000000000000*VALUE(LEFT(F110,LEN(F110)-1)),IF(RIGHT(F110,1)="M",1000000*VALUE(LEFT(F110,LEN(F110)-1)),IF(RIGHT(F110,1)="B",1000000000*VALUE(LEFT(F110,LEN(F110)-1)),IF(RIGHT(F110,1)="%",0.01*VALUE(LEFT(F110,LEN(F110)-1)),IF(RIGHT(F110,1)="k",1000*VALUE(LEFT(F110,LEN(F110)-1)),VALUE(SUBSTITUTE(F110,",",""))))))))),"N/A")</f>
        <v/>
      </c>
      <c r="N110">
        <f>IFERROR(IF(TRIM(G110)="-", "N/A", IF(RIGHT(G110,1)=")",IF(RIGHT(G110,2)="T)",-1000000000000*VALUE(MID(G110,2,LEN(G110)-3)),IF(RIGHT(G110,2)="M)",-1000000*VALUE(MID(G110,2,LEN(G110)-3)),IF(RIGHT(G110,2)="B)",-1000000000*VALUE(MID(G110,2,LEN(G110)-3)),IF(RIGHT(G110,2)="k)",-1000*VALUE(MID(G110,2,LEN(G110)-3)),VALUE(SUBSTITUTE(G110,",","")))))),IF(RIGHT(G110,1)="T",1000000000000*VALUE(LEFT(G110,LEN(G110)-1)),IF(RIGHT(G110,1)="M",1000000*VALUE(LEFT(G110,LEN(G110)-1)),IF(RIGHT(G110,1)="B",1000000000*VALUE(LEFT(G110,LEN(G110)-1)),IF(RIGHT(G110,1)="%",0.01*VALUE(LEFT(G110,LEN(G110)-1)),IF(RIGHT(G110,1)="k",1000*VALUE(LEFT(G110,LEN(G110)-1)),VALUE(SUBSTITUTE(G110,",",""))))))))),"N/A")</f>
        <v/>
      </c>
    </row>
    <row r="111" spans="1:60">
      <c s="1" r="A111" t="n">
        <v>5</v>
      </c>
      <c r="B111" t="s">
        <v>187</v>
      </c>
      <c r="C111" t="s">
        <v>188</v>
      </c>
      <c r="I111">
        <f>IF(AND(K111&gt; J111, L111&gt; K111, M111&gt; L111, N111&gt; M111), "pos_trend", IF(AND(K111&lt; J111, L111&lt; K111, M111&lt; L111, N111&lt; M111), "neg_trend", "N/A"))</f>
        <v/>
      </c>
      <c r="J111">
        <f>IFERROR(IF(TRIM(C111)="-", "N/A", IF(RIGHT(C111,1)=")",IF(RIGHT(C111,2)="T)",-1000000000000*VALUE(MID(C111,2,LEN(C111)-3)),IF(RIGHT(C111,2)="M)",-1000000*VALUE(MID(C111,2,LEN(C111)-3)),IF(RIGHT(C111,2)="B)",-1000000000*VALUE(MID(C111,2,LEN(C111)-3)),IF(RIGHT(C111,2)="k)",-1000*VALUE(MID(C111,2,LEN(C111)-3)),VALUE(SUBSTITUTE(C111,",","")))))),IF(RIGHT(C111,1)="T",1000000000000*VALUE(LEFT(C111,LEN(C111)-1)),IF(RIGHT(C111,1)="M",1000000*VALUE(LEFT(C111,LEN(C111)-1)),IF(RIGHT(C111,1)="B",1000000000*VALUE(LEFT(C111,LEN(C111)-1)),IF(RIGHT(C111,1)="%",0.01*VALUE(LEFT(C111,LEN(C111)-1)),IF(RIGHT(C111,1)="k",1000*VALUE(LEFT(C111,LEN(C111)-1)),VALUE(SUBSTITUTE(C111,",",""))))))))),"N/A")</f>
        <v/>
      </c>
      <c r="K111">
        <f>IFERROR(IF(TRIM(D111)="-", "N/A", IF(RIGHT(D111,1)=")",IF(RIGHT(D111,2)="T)",-1000000000000*VALUE(MID(D111,2,LEN(D111)-3)),IF(RIGHT(D111,2)="M)",-1000000*VALUE(MID(D111,2,LEN(D111)-3)),IF(RIGHT(D111,2)="B)",-1000000000*VALUE(MID(D111,2,LEN(D111)-3)),IF(RIGHT(D111,2)="k)",-1000*VALUE(MID(D111,2,LEN(D111)-3)),VALUE(SUBSTITUTE(D111,",","")))))),IF(RIGHT(D111,1)="T",1000000000000*VALUE(LEFT(D111,LEN(D111)-1)),IF(RIGHT(D111,1)="M",1000000*VALUE(LEFT(D111,LEN(D111)-1)),IF(RIGHT(D111,1)="B",1000000000*VALUE(LEFT(D111,LEN(D111)-1)),IF(RIGHT(D111,1)="%",0.01*VALUE(LEFT(D111,LEN(D111)-1)),IF(RIGHT(D111,1)="k",1000*VALUE(LEFT(D111,LEN(D111)-1)),VALUE(SUBSTITUTE(D111,",",""))))))))),"N/A")</f>
        <v/>
      </c>
      <c r="L111">
        <f>IFERROR(IF(TRIM(E111)="-", "N/A", IF(RIGHT(E111,1)=")",IF(RIGHT(E111,2)="T)",-1000000000000*VALUE(MID(E111,2,LEN(E111)-3)),IF(RIGHT(E111,2)="M)",-1000000*VALUE(MID(E111,2,LEN(E111)-3)),IF(RIGHT(E111,2)="B)",-1000000000*VALUE(MID(E111,2,LEN(E111)-3)),IF(RIGHT(E111,2)="k)",-1000*VALUE(MID(E111,2,LEN(E111)-3)),VALUE(SUBSTITUTE(E111,",","")))))),IF(RIGHT(E111,1)="T",1000000000000*VALUE(LEFT(E111,LEN(E111)-1)),IF(RIGHT(E111,1)="M",1000000*VALUE(LEFT(E111,LEN(E111)-1)),IF(RIGHT(E111,1)="B",1000000000*VALUE(LEFT(E111,LEN(E111)-1)),IF(RIGHT(E111,1)="%",0.01*VALUE(LEFT(E111,LEN(E111)-1)),IF(RIGHT(E111,1)="k",1000*VALUE(LEFT(E111,LEN(E111)-1)),VALUE(SUBSTITUTE(E111,",",""))))))))),"N/A")</f>
        <v/>
      </c>
      <c r="M111">
        <f>IFERROR(IF(TRIM(F111)="-", "N/A", IF(RIGHT(F111,1)=")",IF(RIGHT(F111,2)="T)",-1000000000000*VALUE(MID(F111,2,LEN(F111)-3)),IF(RIGHT(F111,2)="M)",-1000000*VALUE(MID(F111,2,LEN(F111)-3)),IF(RIGHT(F111,2)="B)",-1000000000*VALUE(MID(F111,2,LEN(F111)-3)),IF(RIGHT(F111,2)="k)",-1000*VALUE(MID(F111,2,LEN(F111)-3)),VALUE(SUBSTITUTE(F111,",","")))))),IF(RIGHT(F111,1)="T",1000000000000*VALUE(LEFT(F111,LEN(F111)-1)),IF(RIGHT(F111,1)="M",1000000*VALUE(LEFT(F111,LEN(F111)-1)),IF(RIGHT(F111,1)="B",1000000000*VALUE(LEFT(F111,LEN(F111)-1)),IF(RIGHT(F111,1)="%",0.01*VALUE(LEFT(F111,LEN(F111)-1)),IF(RIGHT(F111,1)="k",1000*VALUE(LEFT(F111,LEN(F111)-1)),VALUE(SUBSTITUTE(F111,",",""))))))))),"N/A")</f>
        <v/>
      </c>
      <c r="N111">
        <f>IFERROR(IF(TRIM(G111)="-", "N/A", IF(RIGHT(G111,1)=")",IF(RIGHT(G111,2)="T)",-1000000000000*VALUE(MID(G111,2,LEN(G111)-3)),IF(RIGHT(G111,2)="M)",-1000000*VALUE(MID(G111,2,LEN(G111)-3)),IF(RIGHT(G111,2)="B)",-1000000000*VALUE(MID(G111,2,LEN(G111)-3)),IF(RIGHT(G111,2)="k)",-1000*VALUE(MID(G111,2,LEN(G111)-3)),VALUE(SUBSTITUTE(G111,",","")))))),IF(RIGHT(G111,1)="T",1000000000000*VALUE(LEFT(G111,LEN(G111)-1)),IF(RIGHT(G111,1)="M",1000000*VALUE(LEFT(G111,LEN(G111)-1)),IF(RIGHT(G111,1)="B",1000000000*VALUE(LEFT(G111,LEN(G111)-1)),IF(RIGHT(G111,1)="%",0.01*VALUE(LEFT(G111,LEN(G111)-1)),IF(RIGHT(G111,1)="k",1000*VALUE(LEFT(G111,LEN(G111)-1)),VALUE(SUBSTITUTE(G111,",",""))))))))),"N/A")</f>
        <v/>
      </c>
    </row>
    <row r="112" spans="1:60">
      <c s="1" r="A112" t="n">
        <v>6</v>
      </c>
      <c r="B112" t="s">
        <v>189</v>
      </c>
      <c r="C112" t="s">
        <v>190</v>
      </c>
      <c r="I112">
        <f>IF(AND(K112&gt; J112, L112&gt; K112, M112&gt; L112, N112&gt; M112), "pos_trend", IF(AND(K112&lt; J112, L112&lt; K112, M112&lt; L112, N112&lt; M112), "neg_trend", "N/A"))</f>
        <v/>
      </c>
      <c r="J112">
        <f>IFERROR(IF(TRIM(C112)="-", "N/A", IF(RIGHT(C112,1)=")",IF(RIGHT(C112,2)="T)",-1000000000000*VALUE(MID(C112,2,LEN(C112)-3)),IF(RIGHT(C112,2)="M)",-1000000*VALUE(MID(C112,2,LEN(C112)-3)),IF(RIGHT(C112,2)="B)",-1000000000*VALUE(MID(C112,2,LEN(C112)-3)),IF(RIGHT(C112,2)="k)",-1000*VALUE(MID(C112,2,LEN(C112)-3)),VALUE(SUBSTITUTE(C112,",","")))))),IF(RIGHT(C112,1)="T",1000000000000*VALUE(LEFT(C112,LEN(C112)-1)),IF(RIGHT(C112,1)="M",1000000*VALUE(LEFT(C112,LEN(C112)-1)),IF(RIGHT(C112,1)="B",1000000000*VALUE(LEFT(C112,LEN(C112)-1)),IF(RIGHT(C112,1)="%",0.01*VALUE(LEFT(C112,LEN(C112)-1)),IF(RIGHT(C112,1)="k",1000*VALUE(LEFT(C112,LEN(C112)-1)),VALUE(SUBSTITUTE(C112,",",""))))))))),"N/A")</f>
        <v/>
      </c>
      <c r="K112">
        <f>IFERROR(IF(TRIM(D112)="-", "N/A", IF(RIGHT(D112,1)=")",IF(RIGHT(D112,2)="T)",-1000000000000*VALUE(MID(D112,2,LEN(D112)-3)),IF(RIGHT(D112,2)="M)",-1000000*VALUE(MID(D112,2,LEN(D112)-3)),IF(RIGHT(D112,2)="B)",-1000000000*VALUE(MID(D112,2,LEN(D112)-3)),IF(RIGHT(D112,2)="k)",-1000*VALUE(MID(D112,2,LEN(D112)-3)),VALUE(SUBSTITUTE(D112,",","")))))),IF(RIGHT(D112,1)="T",1000000000000*VALUE(LEFT(D112,LEN(D112)-1)),IF(RIGHT(D112,1)="M",1000000*VALUE(LEFT(D112,LEN(D112)-1)),IF(RIGHT(D112,1)="B",1000000000*VALUE(LEFT(D112,LEN(D112)-1)),IF(RIGHT(D112,1)="%",0.01*VALUE(LEFT(D112,LEN(D112)-1)),IF(RIGHT(D112,1)="k",1000*VALUE(LEFT(D112,LEN(D112)-1)),VALUE(SUBSTITUTE(D112,",",""))))))))),"N/A")</f>
        <v/>
      </c>
      <c r="L112">
        <f>IFERROR(IF(TRIM(E112)="-", "N/A", IF(RIGHT(E112,1)=")",IF(RIGHT(E112,2)="T)",-1000000000000*VALUE(MID(E112,2,LEN(E112)-3)),IF(RIGHT(E112,2)="M)",-1000000*VALUE(MID(E112,2,LEN(E112)-3)),IF(RIGHT(E112,2)="B)",-1000000000*VALUE(MID(E112,2,LEN(E112)-3)),IF(RIGHT(E112,2)="k)",-1000*VALUE(MID(E112,2,LEN(E112)-3)),VALUE(SUBSTITUTE(E112,",","")))))),IF(RIGHT(E112,1)="T",1000000000000*VALUE(LEFT(E112,LEN(E112)-1)),IF(RIGHT(E112,1)="M",1000000*VALUE(LEFT(E112,LEN(E112)-1)),IF(RIGHT(E112,1)="B",1000000000*VALUE(LEFT(E112,LEN(E112)-1)),IF(RIGHT(E112,1)="%",0.01*VALUE(LEFT(E112,LEN(E112)-1)),IF(RIGHT(E112,1)="k",1000*VALUE(LEFT(E112,LEN(E112)-1)),VALUE(SUBSTITUTE(E112,",",""))))))))),"N/A")</f>
        <v/>
      </c>
      <c r="M112">
        <f>IFERROR(IF(TRIM(F112)="-", "N/A", IF(RIGHT(F112,1)=")",IF(RIGHT(F112,2)="T)",-1000000000000*VALUE(MID(F112,2,LEN(F112)-3)),IF(RIGHT(F112,2)="M)",-1000000*VALUE(MID(F112,2,LEN(F112)-3)),IF(RIGHT(F112,2)="B)",-1000000000*VALUE(MID(F112,2,LEN(F112)-3)),IF(RIGHT(F112,2)="k)",-1000*VALUE(MID(F112,2,LEN(F112)-3)),VALUE(SUBSTITUTE(F112,",","")))))),IF(RIGHT(F112,1)="T",1000000000000*VALUE(LEFT(F112,LEN(F112)-1)),IF(RIGHT(F112,1)="M",1000000*VALUE(LEFT(F112,LEN(F112)-1)),IF(RIGHT(F112,1)="B",1000000000*VALUE(LEFT(F112,LEN(F112)-1)),IF(RIGHT(F112,1)="%",0.01*VALUE(LEFT(F112,LEN(F112)-1)),IF(RIGHT(F112,1)="k",1000*VALUE(LEFT(F112,LEN(F112)-1)),VALUE(SUBSTITUTE(F112,",",""))))))))),"N/A")</f>
        <v/>
      </c>
      <c r="N112">
        <f>IFERROR(IF(TRIM(G112)="-", "N/A", IF(RIGHT(G112,1)=")",IF(RIGHT(G112,2)="T)",-1000000000000*VALUE(MID(G112,2,LEN(G112)-3)),IF(RIGHT(G112,2)="M)",-1000000*VALUE(MID(G112,2,LEN(G112)-3)),IF(RIGHT(G112,2)="B)",-1000000000*VALUE(MID(G112,2,LEN(G112)-3)),IF(RIGHT(G112,2)="k)",-1000*VALUE(MID(G112,2,LEN(G112)-3)),VALUE(SUBSTITUTE(G112,",","")))))),IF(RIGHT(G112,1)="T",1000000000000*VALUE(LEFT(G112,LEN(G112)-1)),IF(RIGHT(G112,1)="M",1000000*VALUE(LEFT(G112,LEN(G112)-1)),IF(RIGHT(G112,1)="B",1000000000*VALUE(LEFT(G112,LEN(G112)-1)),IF(RIGHT(G112,1)="%",0.01*VALUE(LEFT(G112,LEN(G112)-1)),IF(RIGHT(G112,1)="k",1000*VALUE(LEFT(G112,LEN(G112)-1)),VALUE(SUBSTITUTE(G112,",",""))))))))),"N/A")</f>
        <v/>
      </c>
    </row>
    <row r="113" spans="1:60">
      <c r="I113">
        <f>IF(AND(K113&gt; J113, L113&gt; K113, M113&gt; L113, N113&gt; M113), "pos_trend", IF(AND(K113&lt; J113, L113&lt; K113, M113&lt; L113, N113&lt; M113), "neg_trend", "N/A"))</f>
        <v/>
      </c>
      <c r="J113">
        <f>IFERROR(IF(TRIM(C113)="-", "N/A", IF(RIGHT(C113,1)=")",IF(RIGHT(C113,2)="T)",-1000000000000*VALUE(MID(C113,2,LEN(C113)-3)),IF(RIGHT(C113,2)="M)",-1000000*VALUE(MID(C113,2,LEN(C113)-3)),IF(RIGHT(C113,2)="B)",-1000000000*VALUE(MID(C113,2,LEN(C113)-3)),IF(RIGHT(C113,2)="k)",-1000*VALUE(MID(C113,2,LEN(C113)-3)),VALUE(SUBSTITUTE(C113,",","")))))),IF(RIGHT(C113,1)="T",1000000000000*VALUE(LEFT(C113,LEN(C113)-1)),IF(RIGHT(C113,1)="M",1000000*VALUE(LEFT(C113,LEN(C113)-1)),IF(RIGHT(C113,1)="B",1000000000*VALUE(LEFT(C113,LEN(C113)-1)),IF(RIGHT(C113,1)="%",0.01*VALUE(LEFT(C113,LEN(C113)-1)),IF(RIGHT(C113,1)="k",1000*VALUE(LEFT(C113,LEN(C113)-1)),VALUE(SUBSTITUTE(C113,",",""))))))))),"N/A")</f>
        <v/>
      </c>
      <c r="K113">
        <f>IFERROR(IF(TRIM(D113)="-", "N/A", IF(RIGHT(D113,1)=")",IF(RIGHT(D113,2)="T)",-1000000000000*VALUE(MID(D113,2,LEN(D113)-3)),IF(RIGHT(D113,2)="M)",-1000000*VALUE(MID(D113,2,LEN(D113)-3)),IF(RIGHT(D113,2)="B)",-1000000000*VALUE(MID(D113,2,LEN(D113)-3)),IF(RIGHT(D113,2)="k)",-1000*VALUE(MID(D113,2,LEN(D113)-3)),VALUE(SUBSTITUTE(D113,",","")))))),IF(RIGHT(D113,1)="T",1000000000000*VALUE(LEFT(D113,LEN(D113)-1)),IF(RIGHT(D113,1)="M",1000000*VALUE(LEFT(D113,LEN(D113)-1)),IF(RIGHT(D113,1)="B",1000000000*VALUE(LEFT(D113,LEN(D113)-1)),IF(RIGHT(D113,1)="%",0.01*VALUE(LEFT(D113,LEN(D113)-1)),IF(RIGHT(D113,1)="k",1000*VALUE(LEFT(D113,LEN(D113)-1)),VALUE(SUBSTITUTE(D113,",",""))))))))),"N/A")</f>
        <v/>
      </c>
      <c r="L113">
        <f>IFERROR(IF(TRIM(E113)="-", "N/A", IF(RIGHT(E113,1)=")",IF(RIGHT(E113,2)="T)",-1000000000000*VALUE(MID(E113,2,LEN(E113)-3)),IF(RIGHT(E113,2)="M)",-1000000*VALUE(MID(E113,2,LEN(E113)-3)),IF(RIGHT(E113,2)="B)",-1000000000*VALUE(MID(E113,2,LEN(E113)-3)),IF(RIGHT(E113,2)="k)",-1000*VALUE(MID(E113,2,LEN(E113)-3)),VALUE(SUBSTITUTE(E113,",","")))))),IF(RIGHT(E113,1)="T",1000000000000*VALUE(LEFT(E113,LEN(E113)-1)),IF(RIGHT(E113,1)="M",1000000*VALUE(LEFT(E113,LEN(E113)-1)),IF(RIGHT(E113,1)="B",1000000000*VALUE(LEFT(E113,LEN(E113)-1)),IF(RIGHT(E113,1)="%",0.01*VALUE(LEFT(E113,LEN(E113)-1)),IF(RIGHT(E113,1)="k",1000*VALUE(LEFT(E113,LEN(E113)-1)),VALUE(SUBSTITUTE(E113,",",""))))))))),"N/A")</f>
        <v/>
      </c>
      <c r="M113">
        <f>IFERROR(IF(TRIM(F113)="-", "N/A", IF(RIGHT(F113,1)=")",IF(RIGHT(F113,2)="T)",-1000000000000*VALUE(MID(F113,2,LEN(F113)-3)),IF(RIGHT(F113,2)="M)",-1000000*VALUE(MID(F113,2,LEN(F113)-3)),IF(RIGHT(F113,2)="B)",-1000000000*VALUE(MID(F113,2,LEN(F113)-3)),IF(RIGHT(F113,2)="k)",-1000*VALUE(MID(F113,2,LEN(F113)-3)),VALUE(SUBSTITUTE(F113,",","")))))),IF(RIGHT(F113,1)="T",1000000000000*VALUE(LEFT(F113,LEN(F113)-1)),IF(RIGHT(F113,1)="M",1000000*VALUE(LEFT(F113,LEN(F113)-1)),IF(RIGHT(F113,1)="B",1000000000*VALUE(LEFT(F113,LEN(F113)-1)),IF(RIGHT(F113,1)="%",0.01*VALUE(LEFT(F113,LEN(F113)-1)),IF(RIGHT(F113,1)="k",1000*VALUE(LEFT(F113,LEN(F113)-1)),VALUE(SUBSTITUTE(F113,",",""))))))))),"N/A")</f>
        <v/>
      </c>
      <c r="N113">
        <f>IFERROR(IF(TRIM(G113)="-", "N/A", IF(RIGHT(G113,1)=")",IF(RIGHT(G113,2)="T)",-1000000000000*VALUE(MID(G113,2,LEN(G113)-3)),IF(RIGHT(G113,2)="M)",-1000000*VALUE(MID(G113,2,LEN(G113)-3)),IF(RIGHT(G113,2)="B)",-1000000000*VALUE(MID(G113,2,LEN(G113)-3)),IF(RIGHT(G113,2)="k)",-1000*VALUE(MID(G113,2,LEN(G113)-3)),VALUE(SUBSTITUTE(G113,",","")))))),IF(RIGHT(G113,1)="T",1000000000000*VALUE(LEFT(G113,LEN(G113)-1)),IF(RIGHT(G113,1)="M",1000000*VALUE(LEFT(G113,LEN(G113)-1)),IF(RIGHT(G113,1)="B",1000000000*VALUE(LEFT(G113,LEN(G113)-1)),IF(RIGHT(G113,1)="%",0.01*VALUE(LEFT(G113,LEN(G113)-1)),IF(RIGHT(G113,1)="k",1000*VALUE(LEFT(G113,LEN(G113)-1)),VALUE(SUBSTITUTE(G113,",",""))))))))),"N/A")</f>
        <v/>
      </c>
    </row>
    <row r="114" spans="1:60">
      <c s="1" r="A114" t="n">
        <v>0</v>
      </c>
      <c r="B114" t="s">
        <v>191</v>
      </c>
      <c r="C114" t="s">
        <v>192</v>
      </c>
      <c r="I114">
        <f>IF(AND(K114&gt; J114, L114&gt; K114, M114&gt; L114, N114&gt; M114), "pos_trend", IF(AND(K114&lt; J114, L114&lt; K114, M114&lt; L114, N114&lt; M114), "neg_trend", "N/A"))</f>
        <v/>
      </c>
      <c r="J114">
        <f>IFERROR(IF(TRIM(C114)="-", "N/A", IF(RIGHT(C114,1)=")",IF(RIGHT(C114,2)="T)",-1000000000000*VALUE(MID(C114,2,LEN(C114)-3)),IF(RIGHT(C114,2)="M)",-1000000*VALUE(MID(C114,2,LEN(C114)-3)),IF(RIGHT(C114,2)="B)",-1000000000*VALUE(MID(C114,2,LEN(C114)-3)),IF(RIGHT(C114,2)="k)",-1000*VALUE(MID(C114,2,LEN(C114)-3)),VALUE(SUBSTITUTE(C114,",","")))))),IF(RIGHT(C114,1)="T",1000000000000*VALUE(LEFT(C114,LEN(C114)-1)),IF(RIGHT(C114,1)="M",1000000*VALUE(LEFT(C114,LEN(C114)-1)),IF(RIGHT(C114,1)="B",1000000000*VALUE(LEFT(C114,LEN(C114)-1)),IF(RIGHT(C114,1)="%",0.01*VALUE(LEFT(C114,LEN(C114)-1)),IF(RIGHT(C114,1)="k",1000*VALUE(LEFT(C114,LEN(C114)-1)),VALUE(SUBSTITUTE(C114,",",""))))))))),"N/A")</f>
        <v/>
      </c>
      <c r="K114">
        <f>IFERROR(IF(TRIM(D114)="-", "N/A", IF(RIGHT(D114,1)=")",IF(RIGHT(D114,2)="T)",-1000000000000*VALUE(MID(D114,2,LEN(D114)-3)),IF(RIGHT(D114,2)="M)",-1000000*VALUE(MID(D114,2,LEN(D114)-3)),IF(RIGHT(D114,2)="B)",-1000000000*VALUE(MID(D114,2,LEN(D114)-3)),IF(RIGHT(D114,2)="k)",-1000*VALUE(MID(D114,2,LEN(D114)-3)),VALUE(SUBSTITUTE(D114,",","")))))),IF(RIGHT(D114,1)="T",1000000000000*VALUE(LEFT(D114,LEN(D114)-1)),IF(RIGHT(D114,1)="M",1000000*VALUE(LEFT(D114,LEN(D114)-1)),IF(RIGHT(D114,1)="B",1000000000*VALUE(LEFT(D114,LEN(D114)-1)),IF(RIGHT(D114,1)="%",0.01*VALUE(LEFT(D114,LEN(D114)-1)),IF(RIGHT(D114,1)="k",1000*VALUE(LEFT(D114,LEN(D114)-1)),VALUE(SUBSTITUTE(D114,",",""))))))))),"N/A")</f>
        <v/>
      </c>
      <c r="L114">
        <f>IFERROR(IF(TRIM(E114)="-", "N/A", IF(RIGHT(E114,1)=")",IF(RIGHT(E114,2)="T)",-1000000000000*VALUE(MID(E114,2,LEN(E114)-3)),IF(RIGHT(E114,2)="M)",-1000000*VALUE(MID(E114,2,LEN(E114)-3)),IF(RIGHT(E114,2)="B)",-1000000000*VALUE(MID(E114,2,LEN(E114)-3)),IF(RIGHT(E114,2)="k)",-1000*VALUE(MID(E114,2,LEN(E114)-3)),VALUE(SUBSTITUTE(E114,",","")))))),IF(RIGHT(E114,1)="T",1000000000000*VALUE(LEFT(E114,LEN(E114)-1)),IF(RIGHT(E114,1)="M",1000000*VALUE(LEFT(E114,LEN(E114)-1)),IF(RIGHT(E114,1)="B",1000000000*VALUE(LEFT(E114,LEN(E114)-1)),IF(RIGHT(E114,1)="%",0.01*VALUE(LEFT(E114,LEN(E114)-1)),IF(RIGHT(E114,1)="k",1000*VALUE(LEFT(E114,LEN(E114)-1)),VALUE(SUBSTITUTE(E114,",",""))))))))),"N/A")</f>
        <v/>
      </c>
      <c r="M114">
        <f>IFERROR(IF(TRIM(F114)="-", "N/A", IF(RIGHT(F114,1)=")",IF(RIGHT(F114,2)="T)",-1000000000000*VALUE(MID(F114,2,LEN(F114)-3)),IF(RIGHT(F114,2)="M)",-1000000*VALUE(MID(F114,2,LEN(F114)-3)),IF(RIGHT(F114,2)="B)",-1000000000*VALUE(MID(F114,2,LEN(F114)-3)),IF(RIGHT(F114,2)="k)",-1000*VALUE(MID(F114,2,LEN(F114)-3)),VALUE(SUBSTITUTE(F114,",","")))))),IF(RIGHT(F114,1)="T",1000000000000*VALUE(LEFT(F114,LEN(F114)-1)),IF(RIGHT(F114,1)="M",1000000*VALUE(LEFT(F114,LEN(F114)-1)),IF(RIGHT(F114,1)="B",1000000000*VALUE(LEFT(F114,LEN(F114)-1)),IF(RIGHT(F114,1)="%",0.01*VALUE(LEFT(F114,LEN(F114)-1)),IF(RIGHT(F114,1)="k",1000*VALUE(LEFT(F114,LEN(F114)-1)),VALUE(SUBSTITUTE(F114,",",""))))))))),"N/A")</f>
        <v/>
      </c>
      <c r="N114">
        <f>IFERROR(IF(TRIM(G114)="-", "N/A", IF(RIGHT(G114,1)=")",IF(RIGHT(G114,2)="T)",-1000000000000*VALUE(MID(G114,2,LEN(G114)-3)),IF(RIGHT(G114,2)="M)",-1000000*VALUE(MID(G114,2,LEN(G114)-3)),IF(RIGHT(G114,2)="B)",-1000000000*VALUE(MID(G114,2,LEN(G114)-3)),IF(RIGHT(G114,2)="k)",-1000*VALUE(MID(G114,2,LEN(G114)-3)),VALUE(SUBSTITUTE(G114,",","")))))),IF(RIGHT(G114,1)="T",1000000000000*VALUE(LEFT(G114,LEN(G114)-1)),IF(RIGHT(G114,1)="M",1000000*VALUE(LEFT(G114,LEN(G114)-1)),IF(RIGHT(G114,1)="B",1000000000*VALUE(LEFT(G114,LEN(G114)-1)),IF(RIGHT(G114,1)="%",0.01*VALUE(LEFT(G114,LEN(G114)-1)),IF(RIGHT(G114,1)="k",1000*VALUE(LEFT(G114,LEN(G114)-1)),VALUE(SUBSTITUTE(G114,",",""))))))))),"N/A")</f>
        <v/>
      </c>
    </row>
    <row r="115" spans="1:60">
      <c s="1" r="A115" t="n">
        <v>1</v>
      </c>
      <c r="B115" t="s">
        <v>193</v>
      </c>
      <c r="C115" t="s">
        <v>194</v>
      </c>
      <c r="I115">
        <f>IF(AND(K115&gt; J115, L115&gt; K115, M115&gt; L115, N115&gt; M115), "pos_trend", IF(AND(K115&lt; J115, L115&lt; K115, M115&lt; L115, N115&lt; M115), "neg_trend", "N/A"))</f>
        <v/>
      </c>
      <c r="J115">
        <f>IFERROR(IF(TRIM(C115)="-", "N/A", IF(RIGHT(C115,1)=")",IF(RIGHT(C115,2)="T)",-1000000000000*VALUE(MID(C115,2,LEN(C115)-3)),IF(RIGHT(C115,2)="M)",-1000000*VALUE(MID(C115,2,LEN(C115)-3)),IF(RIGHT(C115,2)="B)",-1000000000*VALUE(MID(C115,2,LEN(C115)-3)),IF(RIGHT(C115,2)="k)",-1000*VALUE(MID(C115,2,LEN(C115)-3)),VALUE(SUBSTITUTE(C115,",","")))))),IF(RIGHT(C115,1)="T",1000000000000*VALUE(LEFT(C115,LEN(C115)-1)),IF(RIGHT(C115,1)="M",1000000*VALUE(LEFT(C115,LEN(C115)-1)),IF(RIGHT(C115,1)="B",1000000000*VALUE(LEFT(C115,LEN(C115)-1)),IF(RIGHT(C115,1)="%",0.01*VALUE(LEFT(C115,LEN(C115)-1)),IF(RIGHT(C115,1)="k",1000*VALUE(LEFT(C115,LEN(C115)-1)),VALUE(SUBSTITUTE(C115,",",""))))))))),"N/A")</f>
        <v/>
      </c>
      <c r="K115">
        <f>IFERROR(IF(TRIM(D115)="-", "N/A", IF(RIGHT(D115,1)=")",IF(RIGHT(D115,2)="T)",-1000000000000*VALUE(MID(D115,2,LEN(D115)-3)),IF(RIGHT(D115,2)="M)",-1000000*VALUE(MID(D115,2,LEN(D115)-3)),IF(RIGHT(D115,2)="B)",-1000000000*VALUE(MID(D115,2,LEN(D115)-3)),IF(RIGHT(D115,2)="k)",-1000*VALUE(MID(D115,2,LEN(D115)-3)),VALUE(SUBSTITUTE(D115,",","")))))),IF(RIGHT(D115,1)="T",1000000000000*VALUE(LEFT(D115,LEN(D115)-1)),IF(RIGHT(D115,1)="M",1000000*VALUE(LEFT(D115,LEN(D115)-1)),IF(RIGHT(D115,1)="B",1000000000*VALUE(LEFT(D115,LEN(D115)-1)),IF(RIGHT(D115,1)="%",0.01*VALUE(LEFT(D115,LEN(D115)-1)),IF(RIGHT(D115,1)="k",1000*VALUE(LEFT(D115,LEN(D115)-1)),VALUE(SUBSTITUTE(D115,",",""))))))))),"N/A")</f>
        <v/>
      </c>
      <c r="L115">
        <f>IFERROR(IF(TRIM(E115)="-", "N/A", IF(RIGHT(E115,1)=")",IF(RIGHT(E115,2)="T)",-1000000000000*VALUE(MID(E115,2,LEN(E115)-3)),IF(RIGHT(E115,2)="M)",-1000000*VALUE(MID(E115,2,LEN(E115)-3)),IF(RIGHT(E115,2)="B)",-1000000000*VALUE(MID(E115,2,LEN(E115)-3)),IF(RIGHT(E115,2)="k)",-1000*VALUE(MID(E115,2,LEN(E115)-3)),VALUE(SUBSTITUTE(E115,",","")))))),IF(RIGHT(E115,1)="T",1000000000000*VALUE(LEFT(E115,LEN(E115)-1)),IF(RIGHT(E115,1)="M",1000000*VALUE(LEFT(E115,LEN(E115)-1)),IF(RIGHT(E115,1)="B",1000000000*VALUE(LEFT(E115,LEN(E115)-1)),IF(RIGHT(E115,1)="%",0.01*VALUE(LEFT(E115,LEN(E115)-1)),IF(RIGHT(E115,1)="k",1000*VALUE(LEFT(E115,LEN(E115)-1)),VALUE(SUBSTITUTE(E115,",",""))))))))),"N/A")</f>
        <v/>
      </c>
      <c r="M115">
        <f>IFERROR(IF(TRIM(F115)="-", "N/A", IF(RIGHT(F115,1)=")",IF(RIGHT(F115,2)="T)",-1000000000000*VALUE(MID(F115,2,LEN(F115)-3)),IF(RIGHT(F115,2)="M)",-1000000*VALUE(MID(F115,2,LEN(F115)-3)),IF(RIGHT(F115,2)="B)",-1000000000*VALUE(MID(F115,2,LEN(F115)-3)),IF(RIGHT(F115,2)="k)",-1000*VALUE(MID(F115,2,LEN(F115)-3)),VALUE(SUBSTITUTE(F115,",","")))))),IF(RIGHT(F115,1)="T",1000000000000*VALUE(LEFT(F115,LEN(F115)-1)),IF(RIGHT(F115,1)="M",1000000*VALUE(LEFT(F115,LEN(F115)-1)),IF(RIGHT(F115,1)="B",1000000000*VALUE(LEFT(F115,LEN(F115)-1)),IF(RIGHT(F115,1)="%",0.01*VALUE(LEFT(F115,LEN(F115)-1)),IF(RIGHT(F115,1)="k",1000*VALUE(LEFT(F115,LEN(F115)-1)),VALUE(SUBSTITUTE(F115,",",""))))))))),"N/A")</f>
        <v/>
      </c>
      <c r="N115">
        <f>IFERROR(IF(TRIM(G115)="-", "N/A", IF(RIGHT(G115,1)=")",IF(RIGHT(G115,2)="T)",-1000000000000*VALUE(MID(G115,2,LEN(G115)-3)),IF(RIGHT(G115,2)="M)",-1000000*VALUE(MID(G115,2,LEN(G115)-3)),IF(RIGHT(G115,2)="B)",-1000000000*VALUE(MID(G115,2,LEN(G115)-3)),IF(RIGHT(G115,2)="k)",-1000*VALUE(MID(G115,2,LEN(G115)-3)),VALUE(SUBSTITUTE(G115,",","")))))),IF(RIGHT(G115,1)="T",1000000000000*VALUE(LEFT(G115,LEN(G115)-1)),IF(RIGHT(G115,1)="M",1000000*VALUE(LEFT(G115,LEN(G115)-1)),IF(RIGHT(G115,1)="B",1000000000*VALUE(LEFT(G115,LEN(G115)-1)),IF(RIGHT(G115,1)="%",0.01*VALUE(LEFT(G115,LEN(G115)-1)),IF(RIGHT(G115,1)="k",1000*VALUE(LEFT(G115,LEN(G115)-1)),VALUE(SUBSTITUTE(G115,",",""))))))))),"N/A")</f>
        <v/>
      </c>
    </row>
    <row r="116" spans="1:60">
      <c s="1" r="A116" t="n">
        <v>2</v>
      </c>
      <c r="B116" t="s">
        <v>195</v>
      </c>
      <c r="C116" t="s">
        <v>196</v>
      </c>
      <c r="I116">
        <f>IF(AND(K116&gt; J116, L116&gt; K116, M116&gt; L116, N116&gt; M116), "pos_trend", IF(AND(K116&lt; J116, L116&lt; K116, M116&lt; L116, N116&lt; M116), "neg_trend", "N/A"))</f>
        <v/>
      </c>
      <c r="J116">
        <f>IFERROR(IF(TRIM(C116)="-", "N/A", IF(RIGHT(C116,1)=")",IF(RIGHT(C116,2)="T)",-1000000000000*VALUE(MID(C116,2,LEN(C116)-3)),IF(RIGHT(C116,2)="M)",-1000000*VALUE(MID(C116,2,LEN(C116)-3)),IF(RIGHT(C116,2)="B)",-1000000000*VALUE(MID(C116,2,LEN(C116)-3)),IF(RIGHT(C116,2)="k)",-1000*VALUE(MID(C116,2,LEN(C116)-3)),VALUE(SUBSTITUTE(C116,",","")))))),IF(RIGHT(C116,1)="T",1000000000000*VALUE(LEFT(C116,LEN(C116)-1)),IF(RIGHT(C116,1)="M",1000000*VALUE(LEFT(C116,LEN(C116)-1)),IF(RIGHT(C116,1)="B",1000000000*VALUE(LEFT(C116,LEN(C116)-1)),IF(RIGHT(C116,1)="%",0.01*VALUE(LEFT(C116,LEN(C116)-1)),IF(RIGHT(C116,1)="k",1000*VALUE(LEFT(C116,LEN(C116)-1)),VALUE(SUBSTITUTE(C116,",",""))))))))),"N/A")</f>
        <v/>
      </c>
      <c r="K116">
        <f>IFERROR(IF(TRIM(D116)="-", "N/A", IF(RIGHT(D116,1)=")",IF(RIGHT(D116,2)="T)",-1000000000000*VALUE(MID(D116,2,LEN(D116)-3)),IF(RIGHT(D116,2)="M)",-1000000*VALUE(MID(D116,2,LEN(D116)-3)),IF(RIGHT(D116,2)="B)",-1000000000*VALUE(MID(D116,2,LEN(D116)-3)),IF(RIGHT(D116,2)="k)",-1000*VALUE(MID(D116,2,LEN(D116)-3)),VALUE(SUBSTITUTE(D116,",","")))))),IF(RIGHT(D116,1)="T",1000000000000*VALUE(LEFT(D116,LEN(D116)-1)),IF(RIGHT(D116,1)="M",1000000*VALUE(LEFT(D116,LEN(D116)-1)),IF(RIGHT(D116,1)="B",1000000000*VALUE(LEFT(D116,LEN(D116)-1)),IF(RIGHT(D116,1)="%",0.01*VALUE(LEFT(D116,LEN(D116)-1)),IF(RIGHT(D116,1)="k",1000*VALUE(LEFT(D116,LEN(D116)-1)),VALUE(SUBSTITUTE(D116,",",""))))))))),"N/A")</f>
        <v/>
      </c>
      <c r="L116">
        <f>IFERROR(IF(TRIM(E116)="-", "N/A", IF(RIGHT(E116,1)=")",IF(RIGHT(E116,2)="T)",-1000000000000*VALUE(MID(E116,2,LEN(E116)-3)),IF(RIGHT(E116,2)="M)",-1000000*VALUE(MID(E116,2,LEN(E116)-3)),IF(RIGHT(E116,2)="B)",-1000000000*VALUE(MID(E116,2,LEN(E116)-3)),IF(RIGHT(E116,2)="k)",-1000*VALUE(MID(E116,2,LEN(E116)-3)),VALUE(SUBSTITUTE(E116,",","")))))),IF(RIGHT(E116,1)="T",1000000000000*VALUE(LEFT(E116,LEN(E116)-1)),IF(RIGHT(E116,1)="M",1000000*VALUE(LEFT(E116,LEN(E116)-1)),IF(RIGHT(E116,1)="B",1000000000*VALUE(LEFT(E116,LEN(E116)-1)),IF(RIGHT(E116,1)="%",0.01*VALUE(LEFT(E116,LEN(E116)-1)),IF(RIGHT(E116,1)="k",1000*VALUE(LEFT(E116,LEN(E116)-1)),VALUE(SUBSTITUTE(E116,",",""))))))))),"N/A")</f>
        <v/>
      </c>
      <c r="M116">
        <f>IFERROR(IF(TRIM(F116)="-", "N/A", IF(RIGHT(F116,1)=")",IF(RIGHT(F116,2)="T)",-1000000000000*VALUE(MID(F116,2,LEN(F116)-3)),IF(RIGHT(F116,2)="M)",-1000000*VALUE(MID(F116,2,LEN(F116)-3)),IF(RIGHT(F116,2)="B)",-1000000000*VALUE(MID(F116,2,LEN(F116)-3)),IF(RIGHT(F116,2)="k)",-1000*VALUE(MID(F116,2,LEN(F116)-3)),VALUE(SUBSTITUTE(F116,",","")))))),IF(RIGHT(F116,1)="T",1000000000000*VALUE(LEFT(F116,LEN(F116)-1)),IF(RIGHT(F116,1)="M",1000000*VALUE(LEFT(F116,LEN(F116)-1)),IF(RIGHT(F116,1)="B",1000000000*VALUE(LEFT(F116,LEN(F116)-1)),IF(RIGHT(F116,1)="%",0.01*VALUE(LEFT(F116,LEN(F116)-1)),IF(RIGHT(F116,1)="k",1000*VALUE(LEFT(F116,LEN(F116)-1)),VALUE(SUBSTITUTE(F116,",",""))))))))),"N/A")</f>
        <v/>
      </c>
      <c r="N116">
        <f>IFERROR(IF(TRIM(G116)="-", "N/A", IF(RIGHT(G116,1)=")",IF(RIGHT(G116,2)="T)",-1000000000000*VALUE(MID(G116,2,LEN(G116)-3)),IF(RIGHT(G116,2)="M)",-1000000*VALUE(MID(G116,2,LEN(G116)-3)),IF(RIGHT(G116,2)="B)",-1000000000*VALUE(MID(G116,2,LEN(G116)-3)),IF(RIGHT(G116,2)="k)",-1000*VALUE(MID(G116,2,LEN(G116)-3)),VALUE(SUBSTITUTE(G116,",","")))))),IF(RIGHT(G116,1)="T",1000000000000*VALUE(LEFT(G116,LEN(G116)-1)),IF(RIGHT(G116,1)="M",1000000*VALUE(LEFT(G116,LEN(G116)-1)),IF(RIGHT(G116,1)="B",1000000000*VALUE(LEFT(G116,LEN(G116)-1)),IF(RIGHT(G116,1)="%",0.01*VALUE(LEFT(G116,LEN(G116)-1)),IF(RIGHT(G116,1)="k",1000*VALUE(LEFT(G116,LEN(G116)-1)),VALUE(SUBSTITUTE(G116,",",""))))))))),"N/A")</f>
        <v/>
      </c>
    </row>
    <row r="117" spans="1:60">
      <c s="1" r="A117" t="n">
        <v>3</v>
      </c>
      <c r="B117" t="s">
        <v>197</v>
      </c>
      <c r="C117" t="s">
        <v>198</v>
      </c>
      <c r="I117">
        <f>IF(AND(K117&gt; J117, L117&gt; K117, M117&gt; L117, N117&gt; M117), "pos_trend", IF(AND(K117&lt; J117, L117&lt; K117, M117&lt; L117, N117&lt; M117), "neg_trend", "N/A"))</f>
        <v/>
      </c>
      <c r="J117">
        <f>IFERROR(IF(TRIM(C117)="-", "N/A", IF(RIGHT(C117,1)=")",IF(RIGHT(C117,2)="T)",-1000000000000*VALUE(MID(C117,2,LEN(C117)-3)),IF(RIGHT(C117,2)="M)",-1000000*VALUE(MID(C117,2,LEN(C117)-3)),IF(RIGHT(C117,2)="B)",-1000000000*VALUE(MID(C117,2,LEN(C117)-3)),IF(RIGHT(C117,2)="k)",-1000*VALUE(MID(C117,2,LEN(C117)-3)),VALUE(SUBSTITUTE(C117,",","")))))),IF(RIGHT(C117,1)="T",1000000000000*VALUE(LEFT(C117,LEN(C117)-1)),IF(RIGHT(C117,1)="M",1000000*VALUE(LEFT(C117,LEN(C117)-1)),IF(RIGHT(C117,1)="B",1000000000*VALUE(LEFT(C117,LEN(C117)-1)),IF(RIGHT(C117,1)="%",0.01*VALUE(LEFT(C117,LEN(C117)-1)),IF(RIGHT(C117,1)="k",1000*VALUE(LEFT(C117,LEN(C117)-1)),VALUE(SUBSTITUTE(C117,",",""))))))))),"N/A")</f>
        <v/>
      </c>
      <c r="K117">
        <f>IFERROR(IF(TRIM(D117)="-", "N/A", IF(RIGHT(D117,1)=")",IF(RIGHT(D117,2)="T)",-1000000000000*VALUE(MID(D117,2,LEN(D117)-3)),IF(RIGHT(D117,2)="M)",-1000000*VALUE(MID(D117,2,LEN(D117)-3)),IF(RIGHT(D117,2)="B)",-1000000000*VALUE(MID(D117,2,LEN(D117)-3)),IF(RIGHT(D117,2)="k)",-1000*VALUE(MID(D117,2,LEN(D117)-3)),VALUE(SUBSTITUTE(D117,",","")))))),IF(RIGHT(D117,1)="T",1000000000000*VALUE(LEFT(D117,LEN(D117)-1)),IF(RIGHT(D117,1)="M",1000000*VALUE(LEFT(D117,LEN(D117)-1)),IF(RIGHT(D117,1)="B",1000000000*VALUE(LEFT(D117,LEN(D117)-1)),IF(RIGHT(D117,1)="%",0.01*VALUE(LEFT(D117,LEN(D117)-1)),IF(RIGHT(D117,1)="k",1000*VALUE(LEFT(D117,LEN(D117)-1)),VALUE(SUBSTITUTE(D117,",",""))))))))),"N/A")</f>
        <v/>
      </c>
      <c r="L117">
        <f>IFERROR(IF(TRIM(E117)="-", "N/A", IF(RIGHT(E117,1)=")",IF(RIGHT(E117,2)="T)",-1000000000000*VALUE(MID(E117,2,LEN(E117)-3)),IF(RIGHT(E117,2)="M)",-1000000*VALUE(MID(E117,2,LEN(E117)-3)),IF(RIGHT(E117,2)="B)",-1000000000*VALUE(MID(E117,2,LEN(E117)-3)),IF(RIGHT(E117,2)="k)",-1000*VALUE(MID(E117,2,LEN(E117)-3)),VALUE(SUBSTITUTE(E117,",","")))))),IF(RIGHT(E117,1)="T",1000000000000*VALUE(LEFT(E117,LEN(E117)-1)),IF(RIGHT(E117,1)="M",1000000*VALUE(LEFT(E117,LEN(E117)-1)),IF(RIGHT(E117,1)="B",1000000000*VALUE(LEFT(E117,LEN(E117)-1)),IF(RIGHT(E117,1)="%",0.01*VALUE(LEFT(E117,LEN(E117)-1)),IF(RIGHT(E117,1)="k",1000*VALUE(LEFT(E117,LEN(E117)-1)),VALUE(SUBSTITUTE(E117,",",""))))))))),"N/A")</f>
        <v/>
      </c>
      <c r="M117">
        <f>IFERROR(IF(TRIM(F117)="-", "N/A", IF(RIGHT(F117,1)=")",IF(RIGHT(F117,2)="T)",-1000000000000*VALUE(MID(F117,2,LEN(F117)-3)),IF(RIGHT(F117,2)="M)",-1000000*VALUE(MID(F117,2,LEN(F117)-3)),IF(RIGHT(F117,2)="B)",-1000000000*VALUE(MID(F117,2,LEN(F117)-3)),IF(RIGHT(F117,2)="k)",-1000*VALUE(MID(F117,2,LEN(F117)-3)),VALUE(SUBSTITUTE(F117,",","")))))),IF(RIGHT(F117,1)="T",1000000000000*VALUE(LEFT(F117,LEN(F117)-1)),IF(RIGHT(F117,1)="M",1000000*VALUE(LEFT(F117,LEN(F117)-1)),IF(RIGHT(F117,1)="B",1000000000*VALUE(LEFT(F117,LEN(F117)-1)),IF(RIGHT(F117,1)="%",0.01*VALUE(LEFT(F117,LEN(F117)-1)),IF(RIGHT(F117,1)="k",1000*VALUE(LEFT(F117,LEN(F117)-1)),VALUE(SUBSTITUTE(F117,",",""))))))))),"N/A")</f>
        <v/>
      </c>
      <c r="N117">
        <f>IFERROR(IF(TRIM(G117)="-", "N/A", IF(RIGHT(G117,1)=")",IF(RIGHT(G117,2)="T)",-1000000000000*VALUE(MID(G117,2,LEN(G117)-3)),IF(RIGHT(G117,2)="M)",-1000000*VALUE(MID(G117,2,LEN(G117)-3)),IF(RIGHT(G117,2)="B)",-1000000000*VALUE(MID(G117,2,LEN(G117)-3)),IF(RIGHT(G117,2)="k)",-1000*VALUE(MID(G117,2,LEN(G117)-3)),VALUE(SUBSTITUTE(G117,",","")))))),IF(RIGHT(G117,1)="T",1000000000000*VALUE(LEFT(G117,LEN(G117)-1)),IF(RIGHT(G117,1)="M",1000000*VALUE(LEFT(G117,LEN(G117)-1)),IF(RIGHT(G117,1)="B",1000000000*VALUE(LEFT(G117,LEN(G117)-1)),IF(RIGHT(G117,1)="%",0.01*VALUE(LEFT(G117,LEN(G117)-1)),IF(RIGHT(G117,1)="k",1000*VALUE(LEFT(G117,LEN(G117)-1)),VALUE(SUBSTITUTE(G117,",",""))))))))),"N/A")</f>
        <v/>
      </c>
    </row>
    <row r="118" spans="1:60">
      <c s="1" r="A118" t="n">
        <v>4</v>
      </c>
      <c r="B118" t="s">
        <v>199</v>
      </c>
      <c r="C118" t="s">
        <v>200</v>
      </c>
      <c r="I118">
        <f>IF(AND(K118&gt; J118, L118&gt; K118, M118&gt; L118, N118&gt; M118), "pos_trend", IF(AND(K118&lt; J118, L118&lt; K118, M118&lt; L118, N118&lt; M118), "neg_trend", "N/A"))</f>
        <v/>
      </c>
      <c r="J118">
        <f>IFERROR(IF(TRIM(C118)="-", "N/A", IF(RIGHT(C118,1)=")",IF(RIGHT(C118,2)="T)",-1000000000000*VALUE(MID(C118,2,LEN(C118)-3)),IF(RIGHT(C118,2)="M)",-1000000*VALUE(MID(C118,2,LEN(C118)-3)),IF(RIGHT(C118,2)="B)",-1000000000*VALUE(MID(C118,2,LEN(C118)-3)),IF(RIGHT(C118,2)="k)",-1000*VALUE(MID(C118,2,LEN(C118)-3)),VALUE(SUBSTITUTE(C118,",","")))))),IF(RIGHT(C118,1)="T",1000000000000*VALUE(LEFT(C118,LEN(C118)-1)),IF(RIGHT(C118,1)="M",1000000*VALUE(LEFT(C118,LEN(C118)-1)),IF(RIGHT(C118,1)="B",1000000000*VALUE(LEFT(C118,LEN(C118)-1)),IF(RIGHT(C118,1)="%",0.01*VALUE(LEFT(C118,LEN(C118)-1)),IF(RIGHT(C118,1)="k",1000*VALUE(LEFT(C118,LEN(C118)-1)),VALUE(SUBSTITUTE(C118,",",""))))))))),"N/A")</f>
        <v/>
      </c>
      <c r="K118">
        <f>IFERROR(IF(TRIM(D118)="-", "N/A", IF(RIGHT(D118,1)=")",IF(RIGHT(D118,2)="T)",-1000000000000*VALUE(MID(D118,2,LEN(D118)-3)),IF(RIGHT(D118,2)="M)",-1000000*VALUE(MID(D118,2,LEN(D118)-3)),IF(RIGHT(D118,2)="B)",-1000000000*VALUE(MID(D118,2,LEN(D118)-3)),IF(RIGHT(D118,2)="k)",-1000*VALUE(MID(D118,2,LEN(D118)-3)),VALUE(SUBSTITUTE(D118,",","")))))),IF(RIGHT(D118,1)="T",1000000000000*VALUE(LEFT(D118,LEN(D118)-1)),IF(RIGHT(D118,1)="M",1000000*VALUE(LEFT(D118,LEN(D118)-1)),IF(RIGHT(D118,1)="B",1000000000*VALUE(LEFT(D118,LEN(D118)-1)),IF(RIGHT(D118,1)="%",0.01*VALUE(LEFT(D118,LEN(D118)-1)),IF(RIGHT(D118,1)="k",1000*VALUE(LEFT(D118,LEN(D118)-1)),VALUE(SUBSTITUTE(D118,",",""))))))))),"N/A")</f>
        <v/>
      </c>
      <c r="L118">
        <f>IFERROR(IF(TRIM(E118)="-", "N/A", IF(RIGHT(E118,1)=")",IF(RIGHT(E118,2)="T)",-1000000000000*VALUE(MID(E118,2,LEN(E118)-3)),IF(RIGHT(E118,2)="M)",-1000000*VALUE(MID(E118,2,LEN(E118)-3)),IF(RIGHT(E118,2)="B)",-1000000000*VALUE(MID(E118,2,LEN(E118)-3)),IF(RIGHT(E118,2)="k)",-1000*VALUE(MID(E118,2,LEN(E118)-3)),VALUE(SUBSTITUTE(E118,",","")))))),IF(RIGHT(E118,1)="T",1000000000000*VALUE(LEFT(E118,LEN(E118)-1)),IF(RIGHT(E118,1)="M",1000000*VALUE(LEFT(E118,LEN(E118)-1)),IF(RIGHT(E118,1)="B",1000000000*VALUE(LEFT(E118,LEN(E118)-1)),IF(RIGHT(E118,1)="%",0.01*VALUE(LEFT(E118,LEN(E118)-1)),IF(RIGHT(E118,1)="k",1000*VALUE(LEFT(E118,LEN(E118)-1)),VALUE(SUBSTITUTE(E118,",",""))))))))),"N/A")</f>
        <v/>
      </c>
      <c r="M118">
        <f>IFERROR(IF(TRIM(F118)="-", "N/A", IF(RIGHT(F118,1)=")",IF(RIGHT(F118,2)="T)",-1000000000000*VALUE(MID(F118,2,LEN(F118)-3)),IF(RIGHT(F118,2)="M)",-1000000*VALUE(MID(F118,2,LEN(F118)-3)),IF(RIGHT(F118,2)="B)",-1000000000*VALUE(MID(F118,2,LEN(F118)-3)),IF(RIGHT(F118,2)="k)",-1000*VALUE(MID(F118,2,LEN(F118)-3)),VALUE(SUBSTITUTE(F118,",","")))))),IF(RIGHT(F118,1)="T",1000000000000*VALUE(LEFT(F118,LEN(F118)-1)),IF(RIGHT(F118,1)="M",1000000*VALUE(LEFT(F118,LEN(F118)-1)),IF(RIGHT(F118,1)="B",1000000000*VALUE(LEFT(F118,LEN(F118)-1)),IF(RIGHT(F118,1)="%",0.01*VALUE(LEFT(F118,LEN(F118)-1)),IF(RIGHT(F118,1)="k",1000*VALUE(LEFT(F118,LEN(F118)-1)),VALUE(SUBSTITUTE(F118,",",""))))))))),"N/A")</f>
        <v/>
      </c>
      <c r="N118">
        <f>IFERROR(IF(TRIM(G118)="-", "N/A", IF(RIGHT(G118,1)=")",IF(RIGHT(G118,2)="T)",-1000000000000*VALUE(MID(G118,2,LEN(G118)-3)),IF(RIGHT(G118,2)="M)",-1000000*VALUE(MID(G118,2,LEN(G118)-3)),IF(RIGHT(G118,2)="B)",-1000000000*VALUE(MID(G118,2,LEN(G118)-3)),IF(RIGHT(G118,2)="k)",-1000*VALUE(MID(G118,2,LEN(G118)-3)),VALUE(SUBSTITUTE(G118,",","")))))),IF(RIGHT(G118,1)="T",1000000000000*VALUE(LEFT(G118,LEN(G118)-1)),IF(RIGHT(G118,1)="M",1000000*VALUE(LEFT(G118,LEN(G118)-1)),IF(RIGHT(G118,1)="B",1000000000*VALUE(LEFT(G118,LEN(G118)-1)),IF(RIGHT(G118,1)="%",0.01*VALUE(LEFT(G118,LEN(G118)-1)),IF(RIGHT(G118,1)="k",1000*VALUE(LEFT(G118,LEN(G118)-1)),VALUE(SUBSTITUTE(G118,",",""))))))))),"N/A")</f>
        <v/>
      </c>
    </row>
    <row r="119" spans="1:60">
      <c s="1" r="A119" t="n">
        <v>5</v>
      </c>
      <c r="B119" t="s">
        <v>201</v>
      </c>
      <c r="C119" t="s">
        <v>202</v>
      </c>
      <c r="I119">
        <f>IF(AND(K119&gt; J119, L119&gt; K119, M119&gt; L119, N119&gt; M119), "pos_trend", IF(AND(K119&lt; J119, L119&lt; K119, M119&lt; L119, N119&lt; M119), "neg_trend", "N/A"))</f>
        <v/>
      </c>
      <c r="J119">
        <f>IFERROR(IF(TRIM(C119)="-", "N/A", IF(RIGHT(C119,1)=")",IF(RIGHT(C119,2)="T)",-1000000000000*VALUE(MID(C119,2,LEN(C119)-3)),IF(RIGHT(C119,2)="M)",-1000000*VALUE(MID(C119,2,LEN(C119)-3)),IF(RIGHT(C119,2)="B)",-1000000000*VALUE(MID(C119,2,LEN(C119)-3)),IF(RIGHT(C119,2)="k)",-1000*VALUE(MID(C119,2,LEN(C119)-3)),VALUE(SUBSTITUTE(C119,",","")))))),IF(RIGHT(C119,1)="T",1000000000000*VALUE(LEFT(C119,LEN(C119)-1)),IF(RIGHT(C119,1)="M",1000000*VALUE(LEFT(C119,LEN(C119)-1)),IF(RIGHT(C119,1)="B",1000000000*VALUE(LEFT(C119,LEN(C119)-1)),IF(RIGHT(C119,1)="%",0.01*VALUE(LEFT(C119,LEN(C119)-1)),IF(RIGHT(C119,1)="k",1000*VALUE(LEFT(C119,LEN(C119)-1)),VALUE(SUBSTITUTE(C119,",",""))))))))),"N/A")</f>
        <v/>
      </c>
      <c r="K119">
        <f>IFERROR(IF(TRIM(D119)="-", "N/A", IF(RIGHT(D119,1)=")",IF(RIGHT(D119,2)="T)",-1000000000000*VALUE(MID(D119,2,LEN(D119)-3)),IF(RIGHT(D119,2)="M)",-1000000*VALUE(MID(D119,2,LEN(D119)-3)),IF(RIGHT(D119,2)="B)",-1000000000*VALUE(MID(D119,2,LEN(D119)-3)),IF(RIGHT(D119,2)="k)",-1000*VALUE(MID(D119,2,LEN(D119)-3)),VALUE(SUBSTITUTE(D119,",","")))))),IF(RIGHT(D119,1)="T",1000000000000*VALUE(LEFT(D119,LEN(D119)-1)),IF(RIGHT(D119,1)="M",1000000*VALUE(LEFT(D119,LEN(D119)-1)),IF(RIGHT(D119,1)="B",1000000000*VALUE(LEFT(D119,LEN(D119)-1)),IF(RIGHT(D119,1)="%",0.01*VALUE(LEFT(D119,LEN(D119)-1)),IF(RIGHT(D119,1)="k",1000*VALUE(LEFT(D119,LEN(D119)-1)),VALUE(SUBSTITUTE(D119,",",""))))))))),"N/A")</f>
        <v/>
      </c>
      <c r="L119">
        <f>IFERROR(IF(TRIM(E119)="-", "N/A", IF(RIGHT(E119,1)=")",IF(RIGHT(E119,2)="T)",-1000000000000*VALUE(MID(E119,2,LEN(E119)-3)),IF(RIGHT(E119,2)="M)",-1000000*VALUE(MID(E119,2,LEN(E119)-3)),IF(RIGHT(E119,2)="B)",-1000000000*VALUE(MID(E119,2,LEN(E119)-3)),IF(RIGHT(E119,2)="k)",-1000*VALUE(MID(E119,2,LEN(E119)-3)),VALUE(SUBSTITUTE(E119,",","")))))),IF(RIGHT(E119,1)="T",1000000000000*VALUE(LEFT(E119,LEN(E119)-1)),IF(RIGHT(E119,1)="M",1000000*VALUE(LEFT(E119,LEN(E119)-1)),IF(RIGHT(E119,1)="B",1000000000*VALUE(LEFT(E119,LEN(E119)-1)),IF(RIGHT(E119,1)="%",0.01*VALUE(LEFT(E119,LEN(E119)-1)),IF(RIGHT(E119,1)="k",1000*VALUE(LEFT(E119,LEN(E119)-1)),VALUE(SUBSTITUTE(E119,",",""))))))))),"N/A")</f>
        <v/>
      </c>
      <c r="M119">
        <f>IFERROR(IF(TRIM(F119)="-", "N/A", IF(RIGHT(F119,1)=")",IF(RIGHT(F119,2)="T)",-1000000000000*VALUE(MID(F119,2,LEN(F119)-3)),IF(RIGHT(F119,2)="M)",-1000000*VALUE(MID(F119,2,LEN(F119)-3)),IF(RIGHT(F119,2)="B)",-1000000000*VALUE(MID(F119,2,LEN(F119)-3)),IF(RIGHT(F119,2)="k)",-1000*VALUE(MID(F119,2,LEN(F119)-3)),VALUE(SUBSTITUTE(F119,",","")))))),IF(RIGHT(F119,1)="T",1000000000000*VALUE(LEFT(F119,LEN(F119)-1)),IF(RIGHT(F119,1)="M",1000000*VALUE(LEFT(F119,LEN(F119)-1)),IF(RIGHT(F119,1)="B",1000000000*VALUE(LEFT(F119,LEN(F119)-1)),IF(RIGHT(F119,1)="%",0.01*VALUE(LEFT(F119,LEN(F119)-1)),IF(RIGHT(F119,1)="k",1000*VALUE(LEFT(F119,LEN(F119)-1)),VALUE(SUBSTITUTE(F119,",",""))))))))),"N/A")</f>
        <v/>
      </c>
      <c r="N119">
        <f>IFERROR(IF(TRIM(G119)="-", "N/A", IF(RIGHT(G119,1)=")",IF(RIGHT(G119,2)="T)",-1000000000000*VALUE(MID(G119,2,LEN(G119)-3)),IF(RIGHT(G119,2)="M)",-1000000*VALUE(MID(G119,2,LEN(G119)-3)),IF(RIGHT(G119,2)="B)",-1000000000*VALUE(MID(G119,2,LEN(G119)-3)),IF(RIGHT(G119,2)="k)",-1000*VALUE(MID(G119,2,LEN(G119)-3)),VALUE(SUBSTITUTE(G119,",","")))))),IF(RIGHT(G119,1)="T",1000000000000*VALUE(LEFT(G119,LEN(G119)-1)),IF(RIGHT(G119,1)="M",1000000*VALUE(LEFT(G119,LEN(G119)-1)),IF(RIGHT(G119,1)="B",1000000000*VALUE(LEFT(G119,LEN(G119)-1)),IF(RIGHT(G119,1)="%",0.01*VALUE(LEFT(G119,LEN(G119)-1)),IF(RIGHT(G119,1)="k",1000*VALUE(LEFT(G119,LEN(G119)-1)),VALUE(SUBSTITUTE(G119,",",""))))))))),"N/A")</f>
        <v/>
      </c>
    </row>
    <row r="120" spans="1:60">
      <c s="1" r="A120" t="n">
        <v>6</v>
      </c>
      <c r="B120" t="s">
        <v>203</v>
      </c>
      <c r="C120" t="s">
        <v>204</v>
      </c>
      <c r="I120">
        <f>IF(AND(K120&gt; J120, L120&gt; K120, M120&gt; L120, N120&gt; M120), "pos_trend", IF(AND(K120&lt; J120, L120&lt; K120, M120&lt; L120, N120&lt; M120), "neg_trend", "N/A"))</f>
        <v/>
      </c>
      <c r="J120">
        <f>IFERROR(IF(TRIM(C120)="-", "N/A", IF(RIGHT(C120,1)=")",IF(RIGHT(C120,2)="T)",-1000000000000*VALUE(MID(C120,2,LEN(C120)-3)),IF(RIGHT(C120,2)="M)",-1000000*VALUE(MID(C120,2,LEN(C120)-3)),IF(RIGHT(C120,2)="B)",-1000000000*VALUE(MID(C120,2,LEN(C120)-3)),IF(RIGHT(C120,2)="k)",-1000*VALUE(MID(C120,2,LEN(C120)-3)),VALUE(SUBSTITUTE(C120,",","")))))),IF(RIGHT(C120,1)="T",1000000000000*VALUE(LEFT(C120,LEN(C120)-1)),IF(RIGHT(C120,1)="M",1000000*VALUE(LEFT(C120,LEN(C120)-1)),IF(RIGHT(C120,1)="B",1000000000*VALUE(LEFT(C120,LEN(C120)-1)),IF(RIGHT(C120,1)="%",0.01*VALUE(LEFT(C120,LEN(C120)-1)),IF(RIGHT(C120,1)="k",1000*VALUE(LEFT(C120,LEN(C120)-1)),VALUE(SUBSTITUTE(C120,",",""))))))))),"N/A")</f>
        <v/>
      </c>
      <c r="K120">
        <f>IFERROR(IF(TRIM(D120)="-", "N/A", IF(RIGHT(D120,1)=")",IF(RIGHT(D120,2)="T)",-1000000000000*VALUE(MID(D120,2,LEN(D120)-3)),IF(RIGHT(D120,2)="M)",-1000000*VALUE(MID(D120,2,LEN(D120)-3)),IF(RIGHT(D120,2)="B)",-1000000000*VALUE(MID(D120,2,LEN(D120)-3)),IF(RIGHT(D120,2)="k)",-1000*VALUE(MID(D120,2,LEN(D120)-3)),VALUE(SUBSTITUTE(D120,",","")))))),IF(RIGHT(D120,1)="T",1000000000000*VALUE(LEFT(D120,LEN(D120)-1)),IF(RIGHT(D120,1)="M",1000000*VALUE(LEFT(D120,LEN(D120)-1)),IF(RIGHT(D120,1)="B",1000000000*VALUE(LEFT(D120,LEN(D120)-1)),IF(RIGHT(D120,1)="%",0.01*VALUE(LEFT(D120,LEN(D120)-1)),IF(RIGHT(D120,1)="k",1000*VALUE(LEFT(D120,LEN(D120)-1)),VALUE(SUBSTITUTE(D120,",",""))))))))),"N/A")</f>
        <v/>
      </c>
      <c r="L120">
        <f>IFERROR(IF(TRIM(E120)="-", "N/A", IF(RIGHT(E120,1)=")",IF(RIGHT(E120,2)="T)",-1000000000000*VALUE(MID(E120,2,LEN(E120)-3)),IF(RIGHT(E120,2)="M)",-1000000*VALUE(MID(E120,2,LEN(E120)-3)),IF(RIGHT(E120,2)="B)",-1000000000*VALUE(MID(E120,2,LEN(E120)-3)),IF(RIGHT(E120,2)="k)",-1000*VALUE(MID(E120,2,LEN(E120)-3)),VALUE(SUBSTITUTE(E120,",","")))))),IF(RIGHT(E120,1)="T",1000000000000*VALUE(LEFT(E120,LEN(E120)-1)),IF(RIGHT(E120,1)="M",1000000*VALUE(LEFT(E120,LEN(E120)-1)),IF(RIGHT(E120,1)="B",1000000000*VALUE(LEFT(E120,LEN(E120)-1)),IF(RIGHT(E120,1)="%",0.01*VALUE(LEFT(E120,LEN(E120)-1)),IF(RIGHT(E120,1)="k",1000*VALUE(LEFT(E120,LEN(E120)-1)),VALUE(SUBSTITUTE(E120,",",""))))))))),"N/A")</f>
        <v/>
      </c>
      <c r="M120">
        <f>IFERROR(IF(TRIM(F120)="-", "N/A", IF(RIGHT(F120,1)=")",IF(RIGHT(F120,2)="T)",-1000000000000*VALUE(MID(F120,2,LEN(F120)-3)),IF(RIGHT(F120,2)="M)",-1000000*VALUE(MID(F120,2,LEN(F120)-3)),IF(RIGHT(F120,2)="B)",-1000000000*VALUE(MID(F120,2,LEN(F120)-3)),IF(RIGHT(F120,2)="k)",-1000*VALUE(MID(F120,2,LEN(F120)-3)),VALUE(SUBSTITUTE(F120,",","")))))),IF(RIGHT(F120,1)="T",1000000000000*VALUE(LEFT(F120,LEN(F120)-1)),IF(RIGHT(F120,1)="M",1000000*VALUE(LEFT(F120,LEN(F120)-1)),IF(RIGHT(F120,1)="B",1000000000*VALUE(LEFT(F120,LEN(F120)-1)),IF(RIGHT(F120,1)="%",0.01*VALUE(LEFT(F120,LEN(F120)-1)),IF(RIGHT(F120,1)="k",1000*VALUE(LEFT(F120,LEN(F120)-1)),VALUE(SUBSTITUTE(F120,",",""))))))))),"N/A")</f>
        <v/>
      </c>
      <c r="N120">
        <f>IFERROR(IF(TRIM(G120)="-", "N/A", IF(RIGHT(G120,1)=")",IF(RIGHT(G120,2)="T)",-1000000000000*VALUE(MID(G120,2,LEN(G120)-3)),IF(RIGHT(G120,2)="M)",-1000000*VALUE(MID(G120,2,LEN(G120)-3)),IF(RIGHT(G120,2)="B)",-1000000000*VALUE(MID(G120,2,LEN(G120)-3)),IF(RIGHT(G120,2)="k)",-1000*VALUE(MID(G120,2,LEN(G120)-3)),VALUE(SUBSTITUTE(G120,",","")))))),IF(RIGHT(G120,1)="T",1000000000000*VALUE(LEFT(G120,LEN(G120)-1)),IF(RIGHT(G120,1)="M",1000000*VALUE(LEFT(G120,LEN(G120)-1)),IF(RIGHT(G120,1)="B",1000000000*VALUE(LEFT(G120,LEN(G120)-1)),IF(RIGHT(G120,1)="%",0.01*VALUE(LEFT(G120,LEN(G120)-1)),IF(RIGHT(G120,1)="k",1000*VALUE(LEFT(G120,LEN(G120)-1)),VALUE(SUBSTITUTE(G120,",",""))))))))),"N/A")</f>
        <v/>
      </c>
    </row>
    <row r="121" spans="1:60">
      <c s="1" r="A121" t="n">
        <v>7</v>
      </c>
      <c r="B121" t="s">
        <v>205</v>
      </c>
      <c r="C121" t="s">
        <v>206</v>
      </c>
      <c r="I121">
        <f>IF(AND(K121&gt; J121, L121&gt; K121, M121&gt; L121, N121&gt; M121), "pos_trend", IF(AND(K121&lt; J121, L121&lt; K121, M121&lt; L121, N121&lt; M121), "neg_trend", "N/A"))</f>
        <v/>
      </c>
      <c r="J121">
        <f>IFERROR(IF(TRIM(C121)="-", "N/A", IF(RIGHT(C121,1)=")",IF(RIGHT(C121,2)="T)",-1000000000000*VALUE(MID(C121,2,LEN(C121)-3)),IF(RIGHT(C121,2)="M)",-1000000*VALUE(MID(C121,2,LEN(C121)-3)),IF(RIGHT(C121,2)="B)",-1000000000*VALUE(MID(C121,2,LEN(C121)-3)),IF(RIGHT(C121,2)="k)",-1000*VALUE(MID(C121,2,LEN(C121)-3)),VALUE(SUBSTITUTE(C121,",","")))))),IF(RIGHT(C121,1)="T",1000000000000*VALUE(LEFT(C121,LEN(C121)-1)),IF(RIGHT(C121,1)="M",1000000*VALUE(LEFT(C121,LEN(C121)-1)),IF(RIGHT(C121,1)="B",1000000000*VALUE(LEFT(C121,LEN(C121)-1)),IF(RIGHT(C121,1)="%",0.01*VALUE(LEFT(C121,LEN(C121)-1)),IF(RIGHT(C121,1)="k",1000*VALUE(LEFT(C121,LEN(C121)-1)),VALUE(SUBSTITUTE(C121,",",""))))))))),"N/A")</f>
        <v/>
      </c>
      <c r="K121">
        <f>IFERROR(IF(TRIM(D121)="-", "N/A", IF(RIGHT(D121,1)=")",IF(RIGHT(D121,2)="T)",-1000000000000*VALUE(MID(D121,2,LEN(D121)-3)),IF(RIGHT(D121,2)="M)",-1000000*VALUE(MID(D121,2,LEN(D121)-3)),IF(RIGHT(D121,2)="B)",-1000000000*VALUE(MID(D121,2,LEN(D121)-3)),IF(RIGHT(D121,2)="k)",-1000*VALUE(MID(D121,2,LEN(D121)-3)),VALUE(SUBSTITUTE(D121,",","")))))),IF(RIGHT(D121,1)="T",1000000000000*VALUE(LEFT(D121,LEN(D121)-1)),IF(RIGHT(D121,1)="M",1000000*VALUE(LEFT(D121,LEN(D121)-1)),IF(RIGHT(D121,1)="B",1000000000*VALUE(LEFT(D121,LEN(D121)-1)),IF(RIGHT(D121,1)="%",0.01*VALUE(LEFT(D121,LEN(D121)-1)),IF(RIGHT(D121,1)="k",1000*VALUE(LEFT(D121,LEN(D121)-1)),VALUE(SUBSTITUTE(D121,",",""))))))))),"N/A")</f>
        <v/>
      </c>
      <c r="L121">
        <f>IFERROR(IF(TRIM(E121)="-", "N/A", IF(RIGHT(E121,1)=")",IF(RIGHT(E121,2)="T)",-1000000000000*VALUE(MID(E121,2,LEN(E121)-3)),IF(RIGHT(E121,2)="M)",-1000000*VALUE(MID(E121,2,LEN(E121)-3)),IF(RIGHT(E121,2)="B)",-1000000000*VALUE(MID(E121,2,LEN(E121)-3)),IF(RIGHT(E121,2)="k)",-1000*VALUE(MID(E121,2,LEN(E121)-3)),VALUE(SUBSTITUTE(E121,",","")))))),IF(RIGHT(E121,1)="T",1000000000000*VALUE(LEFT(E121,LEN(E121)-1)),IF(RIGHT(E121,1)="M",1000000*VALUE(LEFT(E121,LEN(E121)-1)),IF(RIGHT(E121,1)="B",1000000000*VALUE(LEFT(E121,LEN(E121)-1)),IF(RIGHT(E121,1)="%",0.01*VALUE(LEFT(E121,LEN(E121)-1)),IF(RIGHT(E121,1)="k",1000*VALUE(LEFT(E121,LEN(E121)-1)),VALUE(SUBSTITUTE(E121,",",""))))))))),"N/A")</f>
        <v/>
      </c>
      <c r="M121">
        <f>IFERROR(IF(TRIM(F121)="-", "N/A", IF(RIGHT(F121,1)=")",IF(RIGHT(F121,2)="T)",-1000000000000*VALUE(MID(F121,2,LEN(F121)-3)),IF(RIGHT(F121,2)="M)",-1000000*VALUE(MID(F121,2,LEN(F121)-3)),IF(RIGHT(F121,2)="B)",-1000000000*VALUE(MID(F121,2,LEN(F121)-3)),IF(RIGHT(F121,2)="k)",-1000*VALUE(MID(F121,2,LEN(F121)-3)),VALUE(SUBSTITUTE(F121,",","")))))),IF(RIGHT(F121,1)="T",1000000000000*VALUE(LEFT(F121,LEN(F121)-1)),IF(RIGHT(F121,1)="M",1000000*VALUE(LEFT(F121,LEN(F121)-1)),IF(RIGHT(F121,1)="B",1000000000*VALUE(LEFT(F121,LEN(F121)-1)),IF(RIGHT(F121,1)="%",0.01*VALUE(LEFT(F121,LEN(F121)-1)),IF(RIGHT(F121,1)="k",1000*VALUE(LEFT(F121,LEN(F121)-1)),VALUE(SUBSTITUTE(F121,",",""))))))))),"N/A")</f>
        <v/>
      </c>
      <c r="N121">
        <f>IFERROR(IF(TRIM(G121)="-", "N/A", IF(RIGHT(G121,1)=")",IF(RIGHT(G121,2)="T)",-1000000000000*VALUE(MID(G121,2,LEN(G121)-3)),IF(RIGHT(G121,2)="M)",-1000000*VALUE(MID(G121,2,LEN(G121)-3)),IF(RIGHT(G121,2)="B)",-1000000000*VALUE(MID(G121,2,LEN(G121)-3)),IF(RIGHT(G121,2)="k)",-1000*VALUE(MID(G121,2,LEN(G121)-3)),VALUE(SUBSTITUTE(G121,",","")))))),IF(RIGHT(G121,1)="T",1000000000000*VALUE(LEFT(G121,LEN(G121)-1)),IF(RIGHT(G121,1)="M",1000000*VALUE(LEFT(G121,LEN(G121)-1)),IF(RIGHT(G121,1)="B",1000000000*VALUE(LEFT(G121,LEN(G121)-1)),IF(RIGHT(G121,1)="%",0.01*VALUE(LEFT(G121,LEN(G121)-1)),IF(RIGHT(G121,1)="k",1000*VALUE(LEFT(G121,LEN(G121)-1)),VALUE(SUBSTITUTE(G121,",",""))))))))),"N/A")</f>
        <v/>
      </c>
    </row>
    <row r="122" spans="1:60">
      <c s="1" r="A122" t="n">
        <v>8</v>
      </c>
      <c r="B122" t="s">
        <v>207</v>
      </c>
      <c r="C122" t="s">
        <v>208</v>
      </c>
      <c r="I122">
        <f>IF(AND(K122&gt; J122, L122&gt; K122, M122&gt; L122, N122&gt; M122), "pos_trend", IF(AND(K122&lt; J122, L122&lt; K122, M122&lt; L122, N122&lt; M122), "neg_trend", "N/A"))</f>
        <v/>
      </c>
      <c r="J122">
        <f>IFERROR(IF(TRIM(C122)="-", "N/A", IF(RIGHT(C122,1)=")",IF(RIGHT(C122,2)="T)",-1000000000000*VALUE(MID(C122,2,LEN(C122)-3)),IF(RIGHT(C122,2)="M)",-1000000*VALUE(MID(C122,2,LEN(C122)-3)),IF(RIGHT(C122,2)="B)",-1000000000*VALUE(MID(C122,2,LEN(C122)-3)),IF(RIGHT(C122,2)="k)",-1000*VALUE(MID(C122,2,LEN(C122)-3)),VALUE(SUBSTITUTE(C122,",","")))))),IF(RIGHT(C122,1)="T",1000000000000*VALUE(LEFT(C122,LEN(C122)-1)),IF(RIGHT(C122,1)="M",1000000*VALUE(LEFT(C122,LEN(C122)-1)),IF(RIGHT(C122,1)="B",1000000000*VALUE(LEFT(C122,LEN(C122)-1)),IF(RIGHT(C122,1)="%",0.01*VALUE(LEFT(C122,LEN(C122)-1)),IF(RIGHT(C122,1)="k",1000*VALUE(LEFT(C122,LEN(C122)-1)),VALUE(SUBSTITUTE(C122,",",""))))))))),"N/A")</f>
        <v/>
      </c>
      <c r="K122">
        <f>IFERROR(IF(TRIM(D122)="-", "N/A", IF(RIGHT(D122,1)=")",IF(RIGHT(D122,2)="T)",-1000000000000*VALUE(MID(D122,2,LEN(D122)-3)),IF(RIGHT(D122,2)="M)",-1000000*VALUE(MID(D122,2,LEN(D122)-3)),IF(RIGHT(D122,2)="B)",-1000000000*VALUE(MID(D122,2,LEN(D122)-3)),IF(RIGHT(D122,2)="k)",-1000*VALUE(MID(D122,2,LEN(D122)-3)),VALUE(SUBSTITUTE(D122,",","")))))),IF(RIGHT(D122,1)="T",1000000000000*VALUE(LEFT(D122,LEN(D122)-1)),IF(RIGHT(D122,1)="M",1000000*VALUE(LEFT(D122,LEN(D122)-1)),IF(RIGHT(D122,1)="B",1000000000*VALUE(LEFT(D122,LEN(D122)-1)),IF(RIGHT(D122,1)="%",0.01*VALUE(LEFT(D122,LEN(D122)-1)),IF(RIGHT(D122,1)="k",1000*VALUE(LEFT(D122,LEN(D122)-1)),VALUE(SUBSTITUTE(D122,",",""))))))))),"N/A")</f>
        <v/>
      </c>
      <c r="L122">
        <f>IFERROR(IF(TRIM(E122)="-", "N/A", IF(RIGHT(E122,1)=")",IF(RIGHT(E122,2)="T)",-1000000000000*VALUE(MID(E122,2,LEN(E122)-3)),IF(RIGHT(E122,2)="M)",-1000000*VALUE(MID(E122,2,LEN(E122)-3)),IF(RIGHT(E122,2)="B)",-1000000000*VALUE(MID(E122,2,LEN(E122)-3)),IF(RIGHT(E122,2)="k)",-1000*VALUE(MID(E122,2,LEN(E122)-3)),VALUE(SUBSTITUTE(E122,",","")))))),IF(RIGHT(E122,1)="T",1000000000000*VALUE(LEFT(E122,LEN(E122)-1)),IF(RIGHT(E122,1)="M",1000000*VALUE(LEFT(E122,LEN(E122)-1)),IF(RIGHT(E122,1)="B",1000000000*VALUE(LEFT(E122,LEN(E122)-1)),IF(RIGHT(E122,1)="%",0.01*VALUE(LEFT(E122,LEN(E122)-1)),IF(RIGHT(E122,1)="k",1000*VALUE(LEFT(E122,LEN(E122)-1)),VALUE(SUBSTITUTE(E122,",",""))))))))),"N/A")</f>
        <v/>
      </c>
      <c r="M122">
        <f>IFERROR(IF(TRIM(F122)="-", "N/A", IF(RIGHT(F122,1)=")",IF(RIGHT(F122,2)="T)",-1000000000000*VALUE(MID(F122,2,LEN(F122)-3)),IF(RIGHT(F122,2)="M)",-1000000*VALUE(MID(F122,2,LEN(F122)-3)),IF(RIGHT(F122,2)="B)",-1000000000*VALUE(MID(F122,2,LEN(F122)-3)),IF(RIGHT(F122,2)="k)",-1000*VALUE(MID(F122,2,LEN(F122)-3)),VALUE(SUBSTITUTE(F122,",","")))))),IF(RIGHT(F122,1)="T",1000000000000*VALUE(LEFT(F122,LEN(F122)-1)),IF(RIGHT(F122,1)="M",1000000*VALUE(LEFT(F122,LEN(F122)-1)),IF(RIGHT(F122,1)="B",1000000000*VALUE(LEFT(F122,LEN(F122)-1)),IF(RIGHT(F122,1)="%",0.01*VALUE(LEFT(F122,LEN(F122)-1)),IF(RIGHT(F122,1)="k",1000*VALUE(LEFT(F122,LEN(F122)-1)),VALUE(SUBSTITUTE(F122,",",""))))))))),"N/A")</f>
        <v/>
      </c>
      <c r="N122">
        <f>IFERROR(IF(TRIM(G122)="-", "N/A", IF(RIGHT(G122,1)=")",IF(RIGHT(G122,2)="T)",-1000000000000*VALUE(MID(G122,2,LEN(G122)-3)),IF(RIGHT(G122,2)="M)",-1000000*VALUE(MID(G122,2,LEN(G122)-3)),IF(RIGHT(G122,2)="B)",-1000000000*VALUE(MID(G122,2,LEN(G122)-3)),IF(RIGHT(G122,2)="k)",-1000*VALUE(MID(G122,2,LEN(G122)-3)),VALUE(SUBSTITUTE(G122,",","")))))),IF(RIGHT(G122,1)="T",1000000000000*VALUE(LEFT(G122,LEN(G122)-1)),IF(RIGHT(G122,1)="M",1000000*VALUE(LEFT(G122,LEN(G122)-1)),IF(RIGHT(G122,1)="B",1000000000*VALUE(LEFT(G122,LEN(G122)-1)),IF(RIGHT(G122,1)="%",0.01*VALUE(LEFT(G122,LEN(G122)-1)),IF(RIGHT(G122,1)="k",1000*VALUE(LEFT(G122,LEN(G122)-1)),VALUE(SUBSTITUTE(G122,",",""))))))))),"N/A")</f>
        <v/>
      </c>
    </row>
    <row r="123" spans="1:60">
      <c s="1" r="A123" t="n">
        <v>9</v>
      </c>
      <c r="B123" t="s">
        <v>209</v>
      </c>
      <c r="C123" t="s">
        <v>210</v>
      </c>
      <c r="I123">
        <f>IF(AND(K123&gt; J123, L123&gt; K123, M123&gt; L123, N123&gt; M123), "pos_trend", IF(AND(K123&lt; J123, L123&lt; K123, M123&lt; L123, N123&lt; M123), "neg_trend", "N/A"))</f>
        <v/>
      </c>
      <c r="J123">
        <f>IFERROR(IF(TRIM(C123)="-", "N/A", IF(RIGHT(C123,1)=")",IF(RIGHT(C123,2)="T)",-1000000000000*VALUE(MID(C123,2,LEN(C123)-3)),IF(RIGHT(C123,2)="M)",-1000000*VALUE(MID(C123,2,LEN(C123)-3)),IF(RIGHT(C123,2)="B)",-1000000000*VALUE(MID(C123,2,LEN(C123)-3)),IF(RIGHT(C123,2)="k)",-1000*VALUE(MID(C123,2,LEN(C123)-3)),VALUE(SUBSTITUTE(C123,",","")))))),IF(RIGHT(C123,1)="T",1000000000000*VALUE(LEFT(C123,LEN(C123)-1)),IF(RIGHT(C123,1)="M",1000000*VALUE(LEFT(C123,LEN(C123)-1)),IF(RIGHT(C123,1)="B",1000000000*VALUE(LEFT(C123,LEN(C123)-1)),IF(RIGHT(C123,1)="%",0.01*VALUE(LEFT(C123,LEN(C123)-1)),IF(RIGHT(C123,1)="k",1000*VALUE(LEFT(C123,LEN(C123)-1)),VALUE(SUBSTITUTE(C123,",",""))))))))),"N/A")</f>
        <v/>
      </c>
      <c r="K123">
        <f>IFERROR(IF(TRIM(D123)="-", "N/A", IF(RIGHT(D123,1)=")",IF(RIGHT(D123,2)="T)",-1000000000000*VALUE(MID(D123,2,LEN(D123)-3)),IF(RIGHT(D123,2)="M)",-1000000*VALUE(MID(D123,2,LEN(D123)-3)),IF(RIGHT(D123,2)="B)",-1000000000*VALUE(MID(D123,2,LEN(D123)-3)),IF(RIGHT(D123,2)="k)",-1000*VALUE(MID(D123,2,LEN(D123)-3)),VALUE(SUBSTITUTE(D123,",","")))))),IF(RIGHT(D123,1)="T",1000000000000*VALUE(LEFT(D123,LEN(D123)-1)),IF(RIGHT(D123,1)="M",1000000*VALUE(LEFT(D123,LEN(D123)-1)),IF(RIGHT(D123,1)="B",1000000000*VALUE(LEFT(D123,LEN(D123)-1)),IF(RIGHT(D123,1)="%",0.01*VALUE(LEFT(D123,LEN(D123)-1)),IF(RIGHT(D123,1)="k",1000*VALUE(LEFT(D123,LEN(D123)-1)),VALUE(SUBSTITUTE(D123,",",""))))))))),"N/A")</f>
        <v/>
      </c>
      <c r="L123">
        <f>IFERROR(IF(TRIM(E123)="-", "N/A", IF(RIGHT(E123,1)=")",IF(RIGHT(E123,2)="T)",-1000000000000*VALUE(MID(E123,2,LEN(E123)-3)),IF(RIGHT(E123,2)="M)",-1000000*VALUE(MID(E123,2,LEN(E123)-3)),IF(RIGHT(E123,2)="B)",-1000000000*VALUE(MID(E123,2,LEN(E123)-3)),IF(RIGHT(E123,2)="k)",-1000*VALUE(MID(E123,2,LEN(E123)-3)),VALUE(SUBSTITUTE(E123,",","")))))),IF(RIGHT(E123,1)="T",1000000000000*VALUE(LEFT(E123,LEN(E123)-1)),IF(RIGHT(E123,1)="M",1000000*VALUE(LEFT(E123,LEN(E123)-1)),IF(RIGHT(E123,1)="B",1000000000*VALUE(LEFT(E123,LEN(E123)-1)),IF(RIGHT(E123,1)="%",0.01*VALUE(LEFT(E123,LEN(E123)-1)),IF(RIGHT(E123,1)="k",1000*VALUE(LEFT(E123,LEN(E123)-1)),VALUE(SUBSTITUTE(E123,",",""))))))))),"N/A")</f>
        <v/>
      </c>
      <c r="M123">
        <f>IFERROR(IF(TRIM(F123)="-", "N/A", IF(RIGHT(F123,1)=")",IF(RIGHT(F123,2)="T)",-1000000000000*VALUE(MID(F123,2,LEN(F123)-3)),IF(RIGHT(F123,2)="M)",-1000000*VALUE(MID(F123,2,LEN(F123)-3)),IF(RIGHT(F123,2)="B)",-1000000000*VALUE(MID(F123,2,LEN(F123)-3)),IF(RIGHT(F123,2)="k)",-1000*VALUE(MID(F123,2,LEN(F123)-3)),VALUE(SUBSTITUTE(F123,",","")))))),IF(RIGHT(F123,1)="T",1000000000000*VALUE(LEFT(F123,LEN(F123)-1)),IF(RIGHT(F123,1)="M",1000000*VALUE(LEFT(F123,LEN(F123)-1)),IF(RIGHT(F123,1)="B",1000000000*VALUE(LEFT(F123,LEN(F123)-1)),IF(RIGHT(F123,1)="%",0.01*VALUE(LEFT(F123,LEN(F123)-1)),IF(RIGHT(F123,1)="k",1000*VALUE(LEFT(F123,LEN(F123)-1)),VALUE(SUBSTITUTE(F123,",",""))))))))),"N/A")</f>
        <v/>
      </c>
      <c r="N123">
        <f>IFERROR(IF(TRIM(G123)="-", "N/A", IF(RIGHT(G123,1)=")",IF(RIGHT(G123,2)="T)",-1000000000000*VALUE(MID(G123,2,LEN(G123)-3)),IF(RIGHT(G123,2)="M)",-1000000*VALUE(MID(G123,2,LEN(G123)-3)),IF(RIGHT(G123,2)="B)",-1000000000*VALUE(MID(G123,2,LEN(G123)-3)),IF(RIGHT(G123,2)="k)",-1000*VALUE(MID(G123,2,LEN(G123)-3)),VALUE(SUBSTITUTE(G123,",","")))))),IF(RIGHT(G123,1)="T",1000000000000*VALUE(LEFT(G123,LEN(G123)-1)),IF(RIGHT(G123,1)="M",1000000*VALUE(LEFT(G123,LEN(G123)-1)),IF(RIGHT(G123,1)="B",1000000000*VALUE(LEFT(G123,LEN(G123)-1)),IF(RIGHT(G123,1)="%",0.01*VALUE(LEFT(G123,LEN(G123)-1)),IF(RIGHT(G123,1)="k",1000*VALUE(LEFT(G123,LEN(G123)-1)),VALUE(SUBSTITUTE(G123,",",""))))))))),"N/A")</f>
        <v/>
      </c>
    </row>
    <row r="124" spans="1:60">
      <c r="I124">
        <f>IF(AND(K124&gt; J124, L124&gt; K124, M124&gt; L124, N124&gt; M124), "pos_trend", IF(AND(K124&lt; J124, L124&lt; K124, M124&lt; L124, N124&lt; M124), "neg_trend", "N/A"))</f>
        <v/>
      </c>
      <c r="J124">
        <f>IFERROR(IF(TRIM(C124)="-", "N/A", IF(RIGHT(C124,1)=")",IF(RIGHT(C124,2)="T)",-1000000000000*VALUE(MID(C124,2,LEN(C124)-3)),IF(RIGHT(C124,2)="M)",-1000000*VALUE(MID(C124,2,LEN(C124)-3)),IF(RIGHT(C124,2)="B)",-1000000000*VALUE(MID(C124,2,LEN(C124)-3)),IF(RIGHT(C124,2)="k)",-1000*VALUE(MID(C124,2,LEN(C124)-3)),VALUE(SUBSTITUTE(C124,",","")))))),IF(RIGHT(C124,1)="T",1000000000000*VALUE(LEFT(C124,LEN(C124)-1)),IF(RIGHT(C124,1)="M",1000000*VALUE(LEFT(C124,LEN(C124)-1)),IF(RIGHT(C124,1)="B",1000000000*VALUE(LEFT(C124,LEN(C124)-1)),IF(RIGHT(C124,1)="%",0.01*VALUE(LEFT(C124,LEN(C124)-1)),IF(RIGHT(C124,1)="k",1000*VALUE(LEFT(C124,LEN(C124)-1)),VALUE(SUBSTITUTE(C124,",",""))))))))),"N/A")</f>
        <v/>
      </c>
      <c r="K124">
        <f>IFERROR(IF(TRIM(D124)="-", "N/A", IF(RIGHT(D124,1)=")",IF(RIGHT(D124,2)="T)",-1000000000000*VALUE(MID(D124,2,LEN(D124)-3)),IF(RIGHT(D124,2)="M)",-1000000*VALUE(MID(D124,2,LEN(D124)-3)),IF(RIGHT(D124,2)="B)",-1000000000*VALUE(MID(D124,2,LEN(D124)-3)),IF(RIGHT(D124,2)="k)",-1000*VALUE(MID(D124,2,LEN(D124)-3)),VALUE(SUBSTITUTE(D124,",","")))))),IF(RIGHT(D124,1)="T",1000000000000*VALUE(LEFT(D124,LEN(D124)-1)),IF(RIGHT(D124,1)="M",1000000*VALUE(LEFT(D124,LEN(D124)-1)),IF(RIGHT(D124,1)="B",1000000000*VALUE(LEFT(D124,LEN(D124)-1)),IF(RIGHT(D124,1)="%",0.01*VALUE(LEFT(D124,LEN(D124)-1)),IF(RIGHT(D124,1)="k",1000*VALUE(LEFT(D124,LEN(D124)-1)),VALUE(SUBSTITUTE(D124,",",""))))))))),"N/A")</f>
        <v/>
      </c>
      <c r="L124">
        <f>IFERROR(IF(TRIM(E124)="-", "N/A", IF(RIGHT(E124,1)=")",IF(RIGHT(E124,2)="T)",-1000000000000*VALUE(MID(E124,2,LEN(E124)-3)),IF(RIGHT(E124,2)="M)",-1000000*VALUE(MID(E124,2,LEN(E124)-3)),IF(RIGHT(E124,2)="B)",-1000000000*VALUE(MID(E124,2,LEN(E124)-3)),IF(RIGHT(E124,2)="k)",-1000*VALUE(MID(E124,2,LEN(E124)-3)),VALUE(SUBSTITUTE(E124,",","")))))),IF(RIGHT(E124,1)="T",1000000000000*VALUE(LEFT(E124,LEN(E124)-1)),IF(RIGHT(E124,1)="M",1000000*VALUE(LEFT(E124,LEN(E124)-1)),IF(RIGHT(E124,1)="B",1000000000*VALUE(LEFT(E124,LEN(E124)-1)),IF(RIGHT(E124,1)="%",0.01*VALUE(LEFT(E124,LEN(E124)-1)),IF(RIGHT(E124,1)="k",1000*VALUE(LEFT(E124,LEN(E124)-1)),VALUE(SUBSTITUTE(E124,",",""))))))))),"N/A")</f>
        <v/>
      </c>
      <c r="M124">
        <f>IFERROR(IF(TRIM(F124)="-", "N/A", IF(RIGHT(F124,1)=")",IF(RIGHT(F124,2)="T)",-1000000000000*VALUE(MID(F124,2,LEN(F124)-3)),IF(RIGHT(F124,2)="M)",-1000000*VALUE(MID(F124,2,LEN(F124)-3)),IF(RIGHT(F124,2)="B)",-1000000000*VALUE(MID(F124,2,LEN(F124)-3)),IF(RIGHT(F124,2)="k)",-1000*VALUE(MID(F124,2,LEN(F124)-3)),VALUE(SUBSTITUTE(F124,",","")))))),IF(RIGHT(F124,1)="T",1000000000000*VALUE(LEFT(F124,LEN(F124)-1)),IF(RIGHT(F124,1)="M",1000000*VALUE(LEFT(F124,LEN(F124)-1)),IF(RIGHT(F124,1)="B",1000000000*VALUE(LEFT(F124,LEN(F124)-1)),IF(RIGHT(F124,1)="%",0.01*VALUE(LEFT(F124,LEN(F124)-1)),IF(RIGHT(F124,1)="k",1000*VALUE(LEFT(F124,LEN(F124)-1)),VALUE(SUBSTITUTE(F124,",",""))))))))),"N/A")</f>
        <v/>
      </c>
      <c r="N124">
        <f>IFERROR(IF(TRIM(G124)="-", "N/A", IF(RIGHT(G124,1)=")",IF(RIGHT(G124,2)="T)",-1000000000000*VALUE(MID(G124,2,LEN(G124)-3)),IF(RIGHT(G124,2)="M)",-1000000*VALUE(MID(G124,2,LEN(G124)-3)),IF(RIGHT(G124,2)="B)",-1000000000*VALUE(MID(G124,2,LEN(G124)-3)),IF(RIGHT(G124,2)="k)",-1000*VALUE(MID(G124,2,LEN(G124)-3)),VALUE(SUBSTITUTE(G124,",","")))))),IF(RIGHT(G124,1)="T",1000000000000*VALUE(LEFT(G124,LEN(G124)-1)),IF(RIGHT(G124,1)="M",1000000*VALUE(LEFT(G124,LEN(G124)-1)),IF(RIGHT(G124,1)="B",1000000000*VALUE(LEFT(G124,LEN(G124)-1)),IF(RIGHT(G124,1)="%",0.01*VALUE(LEFT(G124,LEN(G124)-1)),IF(RIGHT(G124,1)="k",1000*VALUE(LEFT(G124,LEN(G124)-1)),VALUE(SUBSTITUTE(G124,",",""))))))))),"N/A")</f>
        <v/>
      </c>
    </row>
    <row r="125" spans="1:60">
      <c s="1" r="A125" t="n">
        <v>0</v>
      </c>
      <c r="B125" t="s">
        <v>211</v>
      </c>
      <c r="C125" t="s">
        <v>212</v>
      </c>
      <c r="I125">
        <f>IF(AND(K125&gt; J125, L125&gt; K125, M125&gt; L125, N125&gt; M125), "pos_trend", IF(AND(K125&lt; J125, L125&lt; K125, M125&lt; L125, N125&lt; M125), "neg_trend", "N/A"))</f>
        <v/>
      </c>
      <c r="J125">
        <f>IFERROR(IF(TRIM(C125)="-", "N/A", IF(RIGHT(C125,1)=")",IF(RIGHT(C125,2)="T)",-1000000000000*VALUE(MID(C125,2,LEN(C125)-3)),IF(RIGHT(C125,2)="M)",-1000000*VALUE(MID(C125,2,LEN(C125)-3)),IF(RIGHT(C125,2)="B)",-1000000000*VALUE(MID(C125,2,LEN(C125)-3)),IF(RIGHT(C125,2)="k)",-1000*VALUE(MID(C125,2,LEN(C125)-3)),VALUE(SUBSTITUTE(C125,",","")))))),IF(RIGHT(C125,1)="T",1000000000000*VALUE(LEFT(C125,LEN(C125)-1)),IF(RIGHT(C125,1)="M",1000000*VALUE(LEFT(C125,LEN(C125)-1)),IF(RIGHT(C125,1)="B",1000000000*VALUE(LEFT(C125,LEN(C125)-1)),IF(RIGHT(C125,1)="%",0.01*VALUE(LEFT(C125,LEN(C125)-1)),IF(RIGHT(C125,1)="k",1000*VALUE(LEFT(C125,LEN(C125)-1)),VALUE(SUBSTITUTE(C125,",",""))))))))),"N/A")</f>
        <v/>
      </c>
      <c r="K125">
        <f>IFERROR(IF(TRIM(D125)="-", "N/A", IF(RIGHT(D125,1)=")",IF(RIGHT(D125,2)="T)",-1000000000000*VALUE(MID(D125,2,LEN(D125)-3)),IF(RIGHT(D125,2)="M)",-1000000*VALUE(MID(D125,2,LEN(D125)-3)),IF(RIGHT(D125,2)="B)",-1000000000*VALUE(MID(D125,2,LEN(D125)-3)),IF(RIGHT(D125,2)="k)",-1000*VALUE(MID(D125,2,LEN(D125)-3)),VALUE(SUBSTITUTE(D125,",","")))))),IF(RIGHT(D125,1)="T",1000000000000*VALUE(LEFT(D125,LEN(D125)-1)),IF(RIGHT(D125,1)="M",1000000*VALUE(LEFT(D125,LEN(D125)-1)),IF(RIGHT(D125,1)="B",1000000000*VALUE(LEFT(D125,LEN(D125)-1)),IF(RIGHT(D125,1)="%",0.01*VALUE(LEFT(D125,LEN(D125)-1)),IF(RIGHT(D125,1)="k",1000*VALUE(LEFT(D125,LEN(D125)-1)),VALUE(SUBSTITUTE(D125,",",""))))))))),"N/A")</f>
        <v/>
      </c>
      <c r="L125">
        <f>IFERROR(IF(TRIM(E125)="-", "N/A", IF(RIGHT(E125,1)=")",IF(RIGHT(E125,2)="T)",-1000000000000*VALUE(MID(E125,2,LEN(E125)-3)),IF(RIGHT(E125,2)="M)",-1000000*VALUE(MID(E125,2,LEN(E125)-3)),IF(RIGHT(E125,2)="B)",-1000000000*VALUE(MID(E125,2,LEN(E125)-3)),IF(RIGHT(E125,2)="k)",-1000*VALUE(MID(E125,2,LEN(E125)-3)),VALUE(SUBSTITUTE(E125,",","")))))),IF(RIGHT(E125,1)="T",1000000000000*VALUE(LEFT(E125,LEN(E125)-1)),IF(RIGHT(E125,1)="M",1000000*VALUE(LEFT(E125,LEN(E125)-1)),IF(RIGHT(E125,1)="B",1000000000*VALUE(LEFT(E125,LEN(E125)-1)),IF(RIGHT(E125,1)="%",0.01*VALUE(LEFT(E125,LEN(E125)-1)),IF(RIGHT(E125,1)="k",1000*VALUE(LEFT(E125,LEN(E125)-1)),VALUE(SUBSTITUTE(E125,",",""))))))))),"N/A")</f>
        <v/>
      </c>
      <c r="M125">
        <f>IFERROR(IF(TRIM(F125)="-", "N/A", IF(RIGHT(F125,1)=")",IF(RIGHT(F125,2)="T)",-1000000000000*VALUE(MID(F125,2,LEN(F125)-3)),IF(RIGHT(F125,2)="M)",-1000000*VALUE(MID(F125,2,LEN(F125)-3)),IF(RIGHT(F125,2)="B)",-1000000000*VALUE(MID(F125,2,LEN(F125)-3)),IF(RIGHT(F125,2)="k)",-1000*VALUE(MID(F125,2,LEN(F125)-3)),VALUE(SUBSTITUTE(F125,",","")))))),IF(RIGHT(F125,1)="T",1000000000000*VALUE(LEFT(F125,LEN(F125)-1)),IF(RIGHT(F125,1)="M",1000000*VALUE(LEFT(F125,LEN(F125)-1)),IF(RIGHT(F125,1)="B",1000000000*VALUE(LEFT(F125,LEN(F125)-1)),IF(RIGHT(F125,1)="%",0.01*VALUE(LEFT(F125,LEN(F125)-1)),IF(RIGHT(F125,1)="k",1000*VALUE(LEFT(F125,LEN(F125)-1)),VALUE(SUBSTITUTE(F125,",",""))))))))),"N/A")</f>
        <v/>
      </c>
      <c r="N125">
        <f>IFERROR(IF(TRIM(G125)="-", "N/A", IF(RIGHT(G125,1)=")",IF(RIGHT(G125,2)="T)",-1000000000000*VALUE(MID(G125,2,LEN(G125)-3)),IF(RIGHT(G125,2)="M)",-1000000*VALUE(MID(G125,2,LEN(G125)-3)),IF(RIGHT(G125,2)="B)",-1000000000*VALUE(MID(G125,2,LEN(G125)-3)),IF(RIGHT(G125,2)="k)",-1000*VALUE(MID(G125,2,LEN(G125)-3)),VALUE(SUBSTITUTE(G125,",","")))))),IF(RIGHT(G125,1)="T",1000000000000*VALUE(LEFT(G125,LEN(G125)-1)),IF(RIGHT(G125,1)="M",1000000*VALUE(LEFT(G125,LEN(G125)-1)),IF(RIGHT(G125,1)="B",1000000000*VALUE(LEFT(G125,LEN(G125)-1)),IF(RIGHT(G125,1)="%",0.01*VALUE(LEFT(G125,LEN(G125)-1)),IF(RIGHT(G125,1)="k",1000*VALUE(LEFT(G125,LEN(G125)-1)),VALUE(SUBSTITUTE(G125,",",""))))))))),"N/A")</f>
        <v/>
      </c>
    </row>
    <row r="126" spans="1:60">
      <c s="1" r="A126" t="n">
        <v>1</v>
      </c>
      <c r="B126" t="s">
        <v>213</v>
      </c>
      <c r="C126" t="s">
        <v>214</v>
      </c>
      <c r="I126">
        <f>IF(AND(K126&gt; J126, L126&gt; K126, M126&gt; L126, N126&gt; M126), "pos_trend", IF(AND(K126&lt; J126, L126&lt; K126, M126&lt; L126, N126&lt; M126), "neg_trend", "N/A"))</f>
        <v/>
      </c>
      <c r="J126">
        <f>IFERROR(IF(TRIM(C126)="-", "N/A", IF(RIGHT(C126,1)=")",IF(RIGHT(C126,2)="T)",-1000000000000*VALUE(MID(C126,2,LEN(C126)-3)),IF(RIGHT(C126,2)="M)",-1000000*VALUE(MID(C126,2,LEN(C126)-3)),IF(RIGHT(C126,2)="B)",-1000000000*VALUE(MID(C126,2,LEN(C126)-3)),IF(RIGHT(C126,2)="k)",-1000*VALUE(MID(C126,2,LEN(C126)-3)),VALUE(SUBSTITUTE(C126,",","")))))),IF(RIGHT(C126,1)="T",1000000000000*VALUE(LEFT(C126,LEN(C126)-1)),IF(RIGHT(C126,1)="M",1000000*VALUE(LEFT(C126,LEN(C126)-1)),IF(RIGHT(C126,1)="B",1000000000*VALUE(LEFT(C126,LEN(C126)-1)),IF(RIGHT(C126,1)="%",0.01*VALUE(LEFT(C126,LEN(C126)-1)),IF(RIGHT(C126,1)="k",1000*VALUE(LEFT(C126,LEN(C126)-1)),VALUE(SUBSTITUTE(C126,",",""))))))))),"N/A")</f>
        <v/>
      </c>
      <c r="K126">
        <f>IFERROR(IF(TRIM(D126)="-", "N/A", IF(RIGHT(D126,1)=")",IF(RIGHT(D126,2)="T)",-1000000000000*VALUE(MID(D126,2,LEN(D126)-3)),IF(RIGHT(D126,2)="M)",-1000000*VALUE(MID(D126,2,LEN(D126)-3)),IF(RIGHT(D126,2)="B)",-1000000000*VALUE(MID(D126,2,LEN(D126)-3)),IF(RIGHT(D126,2)="k)",-1000*VALUE(MID(D126,2,LEN(D126)-3)),VALUE(SUBSTITUTE(D126,",","")))))),IF(RIGHT(D126,1)="T",1000000000000*VALUE(LEFT(D126,LEN(D126)-1)),IF(RIGHT(D126,1)="M",1000000*VALUE(LEFT(D126,LEN(D126)-1)),IF(RIGHT(D126,1)="B",1000000000*VALUE(LEFT(D126,LEN(D126)-1)),IF(RIGHT(D126,1)="%",0.01*VALUE(LEFT(D126,LEN(D126)-1)),IF(RIGHT(D126,1)="k",1000*VALUE(LEFT(D126,LEN(D126)-1)),VALUE(SUBSTITUTE(D126,",",""))))))))),"N/A")</f>
        <v/>
      </c>
      <c r="L126">
        <f>IFERROR(IF(TRIM(E126)="-", "N/A", IF(RIGHT(E126,1)=")",IF(RIGHT(E126,2)="T)",-1000000000000*VALUE(MID(E126,2,LEN(E126)-3)),IF(RIGHT(E126,2)="M)",-1000000*VALUE(MID(E126,2,LEN(E126)-3)),IF(RIGHT(E126,2)="B)",-1000000000*VALUE(MID(E126,2,LEN(E126)-3)),IF(RIGHT(E126,2)="k)",-1000*VALUE(MID(E126,2,LEN(E126)-3)),VALUE(SUBSTITUTE(E126,",","")))))),IF(RIGHT(E126,1)="T",1000000000000*VALUE(LEFT(E126,LEN(E126)-1)),IF(RIGHT(E126,1)="M",1000000*VALUE(LEFT(E126,LEN(E126)-1)),IF(RIGHT(E126,1)="B",1000000000*VALUE(LEFT(E126,LEN(E126)-1)),IF(RIGHT(E126,1)="%",0.01*VALUE(LEFT(E126,LEN(E126)-1)),IF(RIGHT(E126,1)="k",1000*VALUE(LEFT(E126,LEN(E126)-1)),VALUE(SUBSTITUTE(E126,",",""))))))))),"N/A")</f>
        <v/>
      </c>
      <c r="M126">
        <f>IFERROR(IF(TRIM(F126)="-", "N/A", IF(RIGHT(F126,1)=")",IF(RIGHT(F126,2)="T)",-1000000000000*VALUE(MID(F126,2,LEN(F126)-3)),IF(RIGHT(F126,2)="M)",-1000000*VALUE(MID(F126,2,LEN(F126)-3)),IF(RIGHT(F126,2)="B)",-1000000000*VALUE(MID(F126,2,LEN(F126)-3)),IF(RIGHT(F126,2)="k)",-1000*VALUE(MID(F126,2,LEN(F126)-3)),VALUE(SUBSTITUTE(F126,",","")))))),IF(RIGHT(F126,1)="T",1000000000000*VALUE(LEFT(F126,LEN(F126)-1)),IF(RIGHT(F126,1)="M",1000000*VALUE(LEFT(F126,LEN(F126)-1)),IF(RIGHT(F126,1)="B",1000000000*VALUE(LEFT(F126,LEN(F126)-1)),IF(RIGHT(F126,1)="%",0.01*VALUE(LEFT(F126,LEN(F126)-1)),IF(RIGHT(F126,1)="k",1000*VALUE(LEFT(F126,LEN(F126)-1)),VALUE(SUBSTITUTE(F126,",",""))))))))),"N/A")</f>
        <v/>
      </c>
      <c r="N126">
        <f>IFERROR(IF(TRIM(G126)="-", "N/A", IF(RIGHT(G126,1)=")",IF(RIGHT(G126,2)="T)",-1000000000000*VALUE(MID(G126,2,LEN(G126)-3)),IF(RIGHT(G126,2)="M)",-1000000*VALUE(MID(G126,2,LEN(G126)-3)),IF(RIGHT(G126,2)="B)",-1000000000*VALUE(MID(G126,2,LEN(G126)-3)),IF(RIGHT(G126,2)="k)",-1000*VALUE(MID(G126,2,LEN(G126)-3)),VALUE(SUBSTITUTE(G126,",","")))))),IF(RIGHT(G126,1)="T",1000000000000*VALUE(LEFT(G126,LEN(G126)-1)),IF(RIGHT(G126,1)="M",1000000*VALUE(LEFT(G126,LEN(G126)-1)),IF(RIGHT(G126,1)="B",1000000000*VALUE(LEFT(G126,LEN(G126)-1)),IF(RIGHT(G126,1)="%",0.01*VALUE(LEFT(G126,LEN(G126)-1)),IF(RIGHT(G126,1)="k",1000*VALUE(LEFT(G126,LEN(G126)-1)),VALUE(SUBSTITUTE(G126,",",""))))))))),"N/A")</f>
        <v/>
      </c>
    </row>
    <row r="127" spans="1:60">
      <c s="1" r="A127" t="n">
        <v>2</v>
      </c>
      <c r="B127" t="s">
        <v>215</v>
      </c>
      <c r="C127" t="s">
        <v>216</v>
      </c>
      <c r="I127">
        <f>IF(AND(K127&gt; J127, L127&gt; K127, M127&gt; L127, N127&gt; M127), "pos_trend", IF(AND(K127&lt; J127, L127&lt; K127, M127&lt; L127, N127&lt; M127), "neg_trend", "N/A"))</f>
        <v/>
      </c>
      <c r="J127">
        <f>IFERROR(IF(TRIM(C127)="-", "N/A", IF(RIGHT(C127,1)=")",IF(RIGHT(C127,2)="T)",-1000000000000*VALUE(MID(C127,2,LEN(C127)-3)),IF(RIGHT(C127,2)="M)",-1000000*VALUE(MID(C127,2,LEN(C127)-3)),IF(RIGHT(C127,2)="B)",-1000000000*VALUE(MID(C127,2,LEN(C127)-3)),IF(RIGHT(C127,2)="k)",-1000*VALUE(MID(C127,2,LEN(C127)-3)),VALUE(SUBSTITUTE(C127,",","")))))),IF(RIGHT(C127,1)="T",1000000000000*VALUE(LEFT(C127,LEN(C127)-1)),IF(RIGHT(C127,1)="M",1000000*VALUE(LEFT(C127,LEN(C127)-1)),IF(RIGHT(C127,1)="B",1000000000*VALUE(LEFT(C127,LEN(C127)-1)),IF(RIGHT(C127,1)="%",0.01*VALUE(LEFT(C127,LEN(C127)-1)),IF(RIGHT(C127,1)="k",1000*VALUE(LEFT(C127,LEN(C127)-1)),VALUE(SUBSTITUTE(C127,",",""))))))))),"N/A")</f>
        <v/>
      </c>
      <c r="K127">
        <f>IFERROR(IF(TRIM(D127)="-", "N/A", IF(RIGHT(D127,1)=")",IF(RIGHT(D127,2)="T)",-1000000000000*VALUE(MID(D127,2,LEN(D127)-3)),IF(RIGHT(D127,2)="M)",-1000000*VALUE(MID(D127,2,LEN(D127)-3)),IF(RIGHT(D127,2)="B)",-1000000000*VALUE(MID(D127,2,LEN(D127)-3)),IF(RIGHT(D127,2)="k)",-1000*VALUE(MID(D127,2,LEN(D127)-3)),VALUE(SUBSTITUTE(D127,",","")))))),IF(RIGHT(D127,1)="T",1000000000000*VALUE(LEFT(D127,LEN(D127)-1)),IF(RIGHT(D127,1)="M",1000000*VALUE(LEFT(D127,LEN(D127)-1)),IF(RIGHT(D127,1)="B",1000000000*VALUE(LEFT(D127,LEN(D127)-1)),IF(RIGHT(D127,1)="%",0.01*VALUE(LEFT(D127,LEN(D127)-1)),IF(RIGHT(D127,1)="k",1000*VALUE(LEFT(D127,LEN(D127)-1)),VALUE(SUBSTITUTE(D127,",",""))))))))),"N/A")</f>
        <v/>
      </c>
      <c r="L127">
        <f>IFERROR(IF(TRIM(E127)="-", "N/A", IF(RIGHT(E127,1)=")",IF(RIGHT(E127,2)="T)",-1000000000000*VALUE(MID(E127,2,LEN(E127)-3)),IF(RIGHT(E127,2)="M)",-1000000*VALUE(MID(E127,2,LEN(E127)-3)),IF(RIGHT(E127,2)="B)",-1000000000*VALUE(MID(E127,2,LEN(E127)-3)),IF(RIGHT(E127,2)="k)",-1000*VALUE(MID(E127,2,LEN(E127)-3)),VALUE(SUBSTITUTE(E127,",","")))))),IF(RIGHT(E127,1)="T",1000000000000*VALUE(LEFT(E127,LEN(E127)-1)),IF(RIGHT(E127,1)="M",1000000*VALUE(LEFT(E127,LEN(E127)-1)),IF(RIGHT(E127,1)="B",1000000000*VALUE(LEFT(E127,LEN(E127)-1)),IF(RIGHT(E127,1)="%",0.01*VALUE(LEFT(E127,LEN(E127)-1)),IF(RIGHT(E127,1)="k",1000*VALUE(LEFT(E127,LEN(E127)-1)),VALUE(SUBSTITUTE(E127,",",""))))))))),"N/A")</f>
        <v/>
      </c>
      <c r="M127">
        <f>IFERROR(IF(TRIM(F127)="-", "N/A", IF(RIGHT(F127,1)=")",IF(RIGHT(F127,2)="T)",-1000000000000*VALUE(MID(F127,2,LEN(F127)-3)),IF(RIGHT(F127,2)="M)",-1000000*VALUE(MID(F127,2,LEN(F127)-3)),IF(RIGHT(F127,2)="B)",-1000000000*VALUE(MID(F127,2,LEN(F127)-3)),IF(RIGHT(F127,2)="k)",-1000*VALUE(MID(F127,2,LEN(F127)-3)),VALUE(SUBSTITUTE(F127,",","")))))),IF(RIGHT(F127,1)="T",1000000000000*VALUE(LEFT(F127,LEN(F127)-1)),IF(RIGHT(F127,1)="M",1000000*VALUE(LEFT(F127,LEN(F127)-1)),IF(RIGHT(F127,1)="B",1000000000*VALUE(LEFT(F127,LEN(F127)-1)),IF(RIGHT(F127,1)="%",0.01*VALUE(LEFT(F127,LEN(F127)-1)),IF(RIGHT(F127,1)="k",1000*VALUE(LEFT(F127,LEN(F127)-1)),VALUE(SUBSTITUTE(F127,",",""))))))))),"N/A")</f>
        <v/>
      </c>
      <c r="N127">
        <f>IFERROR(IF(TRIM(G127)="-", "N/A", IF(RIGHT(G127,1)=")",IF(RIGHT(G127,2)="T)",-1000000000000*VALUE(MID(G127,2,LEN(G127)-3)),IF(RIGHT(G127,2)="M)",-1000000*VALUE(MID(G127,2,LEN(G127)-3)),IF(RIGHT(G127,2)="B)",-1000000000*VALUE(MID(G127,2,LEN(G127)-3)),IF(RIGHT(G127,2)="k)",-1000*VALUE(MID(G127,2,LEN(G127)-3)),VALUE(SUBSTITUTE(G127,",","")))))),IF(RIGHT(G127,1)="T",1000000000000*VALUE(LEFT(G127,LEN(G127)-1)),IF(RIGHT(G127,1)="M",1000000*VALUE(LEFT(G127,LEN(G127)-1)),IF(RIGHT(G127,1)="B",1000000000*VALUE(LEFT(G127,LEN(G127)-1)),IF(RIGHT(G127,1)="%",0.01*VALUE(LEFT(G127,LEN(G127)-1)),IF(RIGHT(G127,1)="k",1000*VALUE(LEFT(G127,LEN(G127)-1)),VALUE(SUBSTITUTE(G127,",",""))))))))),"N/A")</f>
        <v/>
      </c>
    </row>
    <row r="128" spans="1:60">
      <c s="1" r="A128" t="n">
        <v>3</v>
      </c>
      <c r="B128" t="s">
        <v>217</v>
      </c>
      <c r="C128" t="s">
        <v>218</v>
      </c>
      <c r="I128">
        <f>IF(AND(K128&gt; J128, L128&gt; K128, M128&gt; L128, N128&gt; M128), "pos_trend", IF(AND(K128&lt; J128, L128&lt; K128, M128&lt; L128, N128&lt; M128), "neg_trend", "N/A"))</f>
        <v/>
      </c>
      <c r="J128">
        <f>IFERROR(IF(TRIM(C128)="-", "N/A", IF(RIGHT(C128,1)=")",IF(RIGHT(C128,2)="T)",-1000000000000*VALUE(MID(C128,2,LEN(C128)-3)),IF(RIGHT(C128,2)="M)",-1000000*VALUE(MID(C128,2,LEN(C128)-3)),IF(RIGHT(C128,2)="B)",-1000000000*VALUE(MID(C128,2,LEN(C128)-3)),IF(RIGHT(C128,2)="k)",-1000*VALUE(MID(C128,2,LEN(C128)-3)),VALUE(SUBSTITUTE(C128,",","")))))),IF(RIGHT(C128,1)="T",1000000000000*VALUE(LEFT(C128,LEN(C128)-1)),IF(RIGHT(C128,1)="M",1000000*VALUE(LEFT(C128,LEN(C128)-1)),IF(RIGHT(C128,1)="B",1000000000*VALUE(LEFT(C128,LEN(C128)-1)),IF(RIGHT(C128,1)="%",0.01*VALUE(LEFT(C128,LEN(C128)-1)),IF(RIGHT(C128,1)="k",1000*VALUE(LEFT(C128,LEN(C128)-1)),VALUE(SUBSTITUTE(C128,",",""))))))))),"N/A")</f>
        <v/>
      </c>
      <c r="K128">
        <f>IFERROR(IF(TRIM(D128)="-", "N/A", IF(RIGHT(D128,1)=")",IF(RIGHT(D128,2)="T)",-1000000000000*VALUE(MID(D128,2,LEN(D128)-3)),IF(RIGHT(D128,2)="M)",-1000000*VALUE(MID(D128,2,LEN(D128)-3)),IF(RIGHT(D128,2)="B)",-1000000000*VALUE(MID(D128,2,LEN(D128)-3)),IF(RIGHT(D128,2)="k)",-1000*VALUE(MID(D128,2,LEN(D128)-3)),VALUE(SUBSTITUTE(D128,",","")))))),IF(RIGHT(D128,1)="T",1000000000000*VALUE(LEFT(D128,LEN(D128)-1)),IF(RIGHT(D128,1)="M",1000000*VALUE(LEFT(D128,LEN(D128)-1)),IF(RIGHT(D128,1)="B",1000000000*VALUE(LEFT(D128,LEN(D128)-1)),IF(RIGHT(D128,1)="%",0.01*VALUE(LEFT(D128,LEN(D128)-1)),IF(RIGHT(D128,1)="k",1000*VALUE(LEFT(D128,LEN(D128)-1)),VALUE(SUBSTITUTE(D128,",",""))))))))),"N/A")</f>
        <v/>
      </c>
      <c r="L128">
        <f>IFERROR(IF(TRIM(E128)="-", "N/A", IF(RIGHT(E128,1)=")",IF(RIGHT(E128,2)="T)",-1000000000000*VALUE(MID(E128,2,LEN(E128)-3)),IF(RIGHT(E128,2)="M)",-1000000*VALUE(MID(E128,2,LEN(E128)-3)),IF(RIGHT(E128,2)="B)",-1000000000*VALUE(MID(E128,2,LEN(E128)-3)),IF(RIGHT(E128,2)="k)",-1000*VALUE(MID(E128,2,LEN(E128)-3)),VALUE(SUBSTITUTE(E128,",","")))))),IF(RIGHT(E128,1)="T",1000000000000*VALUE(LEFT(E128,LEN(E128)-1)),IF(RIGHT(E128,1)="M",1000000*VALUE(LEFT(E128,LEN(E128)-1)),IF(RIGHT(E128,1)="B",1000000000*VALUE(LEFT(E128,LEN(E128)-1)),IF(RIGHT(E128,1)="%",0.01*VALUE(LEFT(E128,LEN(E128)-1)),IF(RIGHT(E128,1)="k",1000*VALUE(LEFT(E128,LEN(E128)-1)),VALUE(SUBSTITUTE(E128,",",""))))))))),"N/A")</f>
        <v/>
      </c>
      <c r="M128">
        <f>IFERROR(IF(TRIM(F128)="-", "N/A", IF(RIGHT(F128,1)=")",IF(RIGHT(F128,2)="T)",-1000000000000*VALUE(MID(F128,2,LEN(F128)-3)),IF(RIGHT(F128,2)="M)",-1000000*VALUE(MID(F128,2,LEN(F128)-3)),IF(RIGHT(F128,2)="B)",-1000000000*VALUE(MID(F128,2,LEN(F128)-3)),IF(RIGHT(F128,2)="k)",-1000*VALUE(MID(F128,2,LEN(F128)-3)),VALUE(SUBSTITUTE(F128,",","")))))),IF(RIGHT(F128,1)="T",1000000000000*VALUE(LEFT(F128,LEN(F128)-1)),IF(RIGHT(F128,1)="M",1000000*VALUE(LEFT(F128,LEN(F128)-1)),IF(RIGHT(F128,1)="B",1000000000*VALUE(LEFT(F128,LEN(F128)-1)),IF(RIGHT(F128,1)="%",0.01*VALUE(LEFT(F128,LEN(F128)-1)),IF(RIGHT(F128,1)="k",1000*VALUE(LEFT(F128,LEN(F128)-1)),VALUE(SUBSTITUTE(F128,",",""))))))))),"N/A")</f>
        <v/>
      </c>
      <c r="N128">
        <f>IFERROR(IF(TRIM(G128)="-", "N/A", IF(RIGHT(G128,1)=")",IF(RIGHT(G128,2)="T)",-1000000000000*VALUE(MID(G128,2,LEN(G128)-3)),IF(RIGHT(G128,2)="M)",-1000000*VALUE(MID(G128,2,LEN(G128)-3)),IF(RIGHT(G128,2)="B)",-1000000000*VALUE(MID(G128,2,LEN(G128)-3)),IF(RIGHT(G128,2)="k)",-1000*VALUE(MID(G128,2,LEN(G128)-3)),VALUE(SUBSTITUTE(G128,",","")))))),IF(RIGHT(G128,1)="T",1000000000000*VALUE(LEFT(G128,LEN(G128)-1)),IF(RIGHT(G128,1)="M",1000000*VALUE(LEFT(G128,LEN(G128)-1)),IF(RIGHT(G128,1)="B",1000000000*VALUE(LEFT(G128,LEN(G128)-1)),IF(RIGHT(G128,1)="%",0.01*VALUE(LEFT(G128,LEN(G128)-1)),IF(RIGHT(G128,1)="k",1000*VALUE(LEFT(G128,LEN(G128)-1)),VALUE(SUBSTITUTE(G128,",",""))))))))),"N/A")</f>
        <v/>
      </c>
    </row>
    <row r="129" spans="1:60">
      <c s="1" r="A129" t="n">
        <v>4</v>
      </c>
      <c r="B129" t="s">
        <v>219</v>
      </c>
      <c r="C129" t="s">
        <v>220</v>
      </c>
      <c r="I129">
        <f>IF(AND(K129&gt; J129, L129&gt; K129, M129&gt; L129, N129&gt; M129), "pos_trend", IF(AND(K129&lt; J129, L129&lt; K129, M129&lt; L129, N129&lt; M129), "neg_trend", "N/A"))</f>
        <v/>
      </c>
      <c r="J129">
        <f>IFERROR(IF(TRIM(C129)="-", "N/A", IF(RIGHT(C129,1)=")",IF(RIGHT(C129,2)="T)",-1000000000000*VALUE(MID(C129,2,LEN(C129)-3)),IF(RIGHT(C129,2)="M)",-1000000*VALUE(MID(C129,2,LEN(C129)-3)),IF(RIGHT(C129,2)="B)",-1000000000*VALUE(MID(C129,2,LEN(C129)-3)),IF(RIGHT(C129,2)="k)",-1000*VALUE(MID(C129,2,LEN(C129)-3)),VALUE(SUBSTITUTE(C129,",","")))))),IF(RIGHT(C129,1)="T",1000000000000*VALUE(LEFT(C129,LEN(C129)-1)),IF(RIGHT(C129,1)="M",1000000*VALUE(LEFT(C129,LEN(C129)-1)),IF(RIGHT(C129,1)="B",1000000000*VALUE(LEFT(C129,LEN(C129)-1)),IF(RIGHT(C129,1)="%",0.01*VALUE(LEFT(C129,LEN(C129)-1)),IF(RIGHT(C129,1)="k",1000*VALUE(LEFT(C129,LEN(C129)-1)),VALUE(SUBSTITUTE(C129,",",""))))))))),"N/A")</f>
        <v/>
      </c>
      <c r="K129">
        <f>IFERROR(IF(TRIM(D129)="-", "N/A", IF(RIGHT(D129,1)=")",IF(RIGHT(D129,2)="T)",-1000000000000*VALUE(MID(D129,2,LEN(D129)-3)),IF(RIGHT(D129,2)="M)",-1000000*VALUE(MID(D129,2,LEN(D129)-3)),IF(RIGHT(D129,2)="B)",-1000000000*VALUE(MID(D129,2,LEN(D129)-3)),IF(RIGHT(D129,2)="k)",-1000*VALUE(MID(D129,2,LEN(D129)-3)),VALUE(SUBSTITUTE(D129,",","")))))),IF(RIGHT(D129,1)="T",1000000000000*VALUE(LEFT(D129,LEN(D129)-1)),IF(RIGHT(D129,1)="M",1000000*VALUE(LEFT(D129,LEN(D129)-1)),IF(RIGHT(D129,1)="B",1000000000*VALUE(LEFT(D129,LEN(D129)-1)),IF(RIGHT(D129,1)="%",0.01*VALUE(LEFT(D129,LEN(D129)-1)),IF(RIGHT(D129,1)="k",1000*VALUE(LEFT(D129,LEN(D129)-1)),VALUE(SUBSTITUTE(D129,",",""))))))))),"N/A")</f>
        <v/>
      </c>
      <c r="L129">
        <f>IFERROR(IF(TRIM(E129)="-", "N/A", IF(RIGHT(E129,1)=")",IF(RIGHT(E129,2)="T)",-1000000000000*VALUE(MID(E129,2,LEN(E129)-3)),IF(RIGHT(E129,2)="M)",-1000000*VALUE(MID(E129,2,LEN(E129)-3)),IF(RIGHT(E129,2)="B)",-1000000000*VALUE(MID(E129,2,LEN(E129)-3)),IF(RIGHT(E129,2)="k)",-1000*VALUE(MID(E129,2,LEN(E129)-3)),VALUE(SUBSTITUTE(E129,",","")))))),IF(RIGHT(E129,1)="T",1000000000000*VALUE(LEFT(E129,LEN(E129)-1)),IF(RIGHT(E129,1)="M",1000000*VALUE(LEFT(E129,LEN(E129)-1)),IF(RIGHT(E129,1)="B",1000000000*VALUE(LEFT(E129,LEN(E129)-1)),IF(RIGHT(E129,1)="%",0.01*VALUE(LEFT(E129,LEN(E129)-1)),IF(RIGHT(E129,1)="k",1000*VALUE(LEFT(E129,LEN(E129)-1)),VALUE(SUBSTITUTE(E129,",",""))))))))),"N/A")</f>
        <v/>
      </c>
      <c r="M129">
        <f>IFERROR(IF(TRIM(F129)="-", "N/A", IF(RIGHT(F129,1)=")",IF(RIGHT(F129,2)="T)",-1000000000000*VALUE(MID(F129,2,LEN(F129)-3)),IF(RIGHT(F129,2)="M)",-1000000*VALUE(MID(F129,2,LEN(F129)-3)),IF(RIGHT(F129,2)="B)",-1000000000*VALUE(MID(F129,2,LEN(F129)-3)),IF(RIGHT(F129,2)="k)",-1000*VALUE(MID(F129,2,LEN(F129)-3)),VALUE(SUBSTITUTE(F129,",","")))))),IF(RIGHT(F129,1)="T",1000000000000*VALUE(LEFT(F129,LEN(F129)-1)),IF(RIGHT(F129,1)="M",1000000*VALUE(LEFT(F129,LEN(F129)-1)),IF(RIGHT(F129,1)="B",1000000000*VALUE(LEFT(F129,LEN(F129)-1)),IF(RIGHT(F129,1)="%",0.01*VALUE(LEFT(F129,LEN(F129)-1)),IF(RIGHT(F129,1)="k",1000*VALUE(LEFT(F129,LEN(F129)-1)),VALUE(SUBSTITUTE(F129,",",""))))))))),"N/A")</f>
        <v/>
      </c>
      <c r="N129">
        <f>IFERROR(IF(TRIM(G129)="-", "N/A", IF(RIGHT(G129,1)=")",IF(RIGHT(G129,2)="T)",-1000000000000*VALUE(MID(G129,2,LEN(G129)-3)),IF(RIGHT(G129,2)="M)",-1000000*VALUE(MID(G129,2,LEN(G129)-3)),IF(RIGHT(G129,2)="B)",-1000000000*VALUE(MID(G129,2,LEN(G129)-3)),IF(RIGHT(G129,2)="k)",-1000*VALUE(MID(G129,2,LEN(G129)-3)),VALUE(SUBSTITUTE(G129,",","")))))),IF(RIGHT(G129,1)="T",1000000000000*VALUE(LEFT(G129,LEN(G129)-1)),IF(RIGHT(G129,1)="M",1000000*VALUE(LEFT(G129,LEN(G129)-1)),IF(RIGHT(G129,1)="B",1000000000*VALUE(LEFT(G129,LEN(G129)-1)),IF(RIGHT(G129,1)="%",0.01*VALUE(LEFT(G129,LEN(G129)-1)),IF(RIGHT(G129,1)="k",1000*VALUE(LEFT(G129,LEN(G129)-1)),VALUE(SUBSTITUTE(G129,",",""))))))))),"N/A")</f>
        <v/>
      </c>
    </row>
    <row r="130" spans="1:60">
      <c s="1" r="A130" t="n">
        <v>5</v>
      </c>
      <c r="B130" t="s">
        <v>221</v>
      </c>
      <c r="C130" t="s">
        <v>222</v>
      </c>
      <c r="I130">
        <f>IF(AND(K130&gt; J130, L130&gt; K130, M130&gt; L130, N130&gt; M130), "pos_trend", IF(AND(K130&lt; J130, L130&lt; K130, M130&lt; L130, N130&lt; M130), "neg_trend", "N/A"))</f>
        <v/>
      </c>
      <c r="J130">
        <f>IFERROR(IF(TRIM(C130)="-", "N/A", IF(RIGHT(C130,1)=")",IF(RIGHT(C130,2)="T)",-1000000000000*VALUE(MID(C130,2,LEN(C130)-3)),IF(RIGHT(C130,2)="M)",-1000000*VALUE(MID(C130,2,LEN(C130)-3)),IF(RIGHT(C130,2)="B)",-1000000000*VALUE(MID(C130,2,LEN(C130)-3)),IF(RIGHT(C130,2)="k)",-1000*VALUE(MID(C130,2,LEN(C130)-3)),VALUE(SUBSTITUTE(C130,",","")))))),IF(RIGHT(C130,1)="T",1000000000000*VALUE(LEFT(C130,LEN(C130)-1)),IF(RIGHT(C130,1)="M",1000000*VALUE(LEFT(C130,LEN(C130)-1)),IF(RIGHT(C130,1)="B",1000000000*VALUE(LEFT(C130,LEN(C130)-1)),IF(RIGHT(C130,1)="%",0.01*VALUE(LEFT(C130,LEN(C130)-1)),IF(RIGHT(C130,1)="k",1000*VALUE(LEFT(C130,LEN(C130)-1)),VALUE(SUBSTITUTE(C130,",",""))))))))),"N/A")</f>
        <v/>
      </c>
      <c r="K130">
        <f>IFERROR(IF(TRIM(D130)="-", "N/A", IF(RIGHT(D130,1)=")",IF(RIGHT(D130,2)="T)",-1000000000000*VALUE(MID(D130,2,LEN(D130)-3)),IF(RIGHT(D130,2)="M)",-1000000*VALUE(MID(D130,2,LEN(D130)-3)),IF(RIGHT(D130,2)="B)",-1000000000*VALUE(MID(D130,2,LEN(D130)-3)),IF(RIGHT(D130,2)="k)",-1000*VALUE(MID(D130,2,LEN(D130)-3)),VALUE(SUBSTITUTE(D130,",","")))))),IF(RIGHT(D130,1)="T",1000000000000*VALUE(LEFT(D130,LEN(D130)-1)),IF(RIGHT(D130,1)="M",1000000*VALUE(LEFT(D130,LEN(D130)-1)),IF(RIGHT(D130,1)="B",1000000000*VALUE(LEFT(D130,LEN(D130)-1)),IF(RIGHT(D130,1)="%",0.01*VALUE(LEFT(D130,LEN(D130)-1)),IF(RIGHT(D130,1)="k",1000*VALUE(LEFT(D130,LEN(D130)-1)),VALUE(SUBSTITUTE(D130,",",""))))))))),"N/A")</f>
        <v/>
      </c>
      <c r="L130">
        <f>IFERROR(IF(TRIM(E130)="-", "N/A", IF(RIGHT(E130,1)=")",IF(RIGHT(E130,2)="T)",-1000000000000*VALUE(MID(E130,2,LEN(E130)-3)),IF(RIGHT(E130,2)="M)",-1000000*VALUE(MID(E130,2,LEN(E130)-3)),IF(RIGHT(E130,2)="B)",-1000000000*VALUE(MID(E130,2,LEN(E130)-3)),IF(RIGHT(E130,2)="k)",-1000*VALUE(MID(E130,2,LEN(E130)-3)),VALUE(SUBSTITUTE(E130,",","")))))),IF(RIGHT(E130,1)="T",1000000000000*VALUE(LEFT(E130,LEN(E130)-1)),IF(RIGHT(E130,1)="M",1000000*VALUE(LEFT(E130,LEN(E130)-1)),IF(RIGHT(E130,1)="B",1000000000*VALUE(LEFT(E130,LEN(E130)-1)),IF(RIGHT(E130,1)="%",0.01*VALUE(LEFT(E130,LEN(E130)-1)),IF(RIGHT(E130,1)="k",1000*VALUE(LEFT(E130,LEN(E130)-1)),VALUE(SUBSTITUTE(E130,",",""))))))))),"N/A")</f>
        <v/>
      </c>
      <c r="M130">
        <f>IFERROR(IF(TRIM(F130)="-", "N/A", IF(RIGHT(F130,1)=")",IF(RIGHT(F130,2)="T)",-1000000000000*VALUE(MID(F130,2,LEN(F130)-3)),IF(RIGHT(F130,2)="M)",-1000000*VALUE(MID(F130,2,LEN(F130)-3)),IF(RIGHT(F130,2)="B)",-1000000000*VALUE(MID(F130,2,LEN(F130)-3)),IF(RIGHT(F130,2)="k)",-1000*VALUE(MID(F130,2,LEN(F130)-3)),VALUE(SUBSTITUTE(F130,",","")))))),IF(RIGHT(F130,1)="T",1000000000000*VALUE(LEFT(F130,LEN(F130)-1)),IF(RIGHT(F130,1)="M",1000000*VALUE(LEFT(F130,LEN(F130)-1)),IF(RIGHT(F130,1)="B",1000000000*VALUE(LEFT(F130,LEN(F130)-1)),IF(RIGHT(F130,1)="%",0.01*VALUE(LEFT(F130,LEN(F130)-1)),IF(RIGHT(F130,1)="k",1000*VALUE(LEFT(F130,LEN(F130)-1)),VALUE(SUBSTITUTE(F130,",",""))))))))),"N/A")</f>
        <v/>
      </c>
      <c r="N130">
        <f>IFERROR(IF(TRIM(G130)="-", "N/A", IF(RIGHT(G130,1)=")",IF(RIGHT(G130,2)="T)",-1000000000000*VALUE(MID(G130,2,LEN(G130)-3)),IF(RIGHT(G130,2)="M)",-1000000*VALUE(MID(G130,2,LEN(G130)-3)),IF(RIGHT(G130,2)="B)",-1000000000*VALUE(MID(G130,2,LEN(G130)-3)),IF(RIGHT(G130,2)="k)",-1000*VALUE(MID(G130,2,LEN(G130)-3)),VALUE(SUBSTITUTE(G130,",","")))))),IF(RIGHT(G130,1)="T",1000000000000*VALUE(LEFT(G130,LEN(G130)-1)),IF(RIGHT(G130,1)="M",1000000*VALUE(LEFT(G130,LEN(G130)-1)),IF(RIGHT(G130,1)="B",1000000000*VALUE(LEFT(G130,LEN(G130)-1)),IF(RIGHT(G130,1)="%",0.01*VALUE(LEFT(G130,LEN(G130)-1)),IF(RIGHT(G130,1)="k",1000*VALUE(LEFT(G130,LEN(G130)-1)),VALUE(SUBSTITUTE(G130,",",""))))))))),"N/A")</f>
        <v/>
      </c>
    </row>
    <row r="131" spans="1:60">
      <c s="1" r="A131" t="n">
        <v>6</v>
      </c>
      <c r="B131" t="s">
        <v>223</v>
      </c>
      <c r="C131" t="s">
        <v>224</v>
      </c>
      <c r="I131">
        <f>IF(AND(K131&gt; J131, L131&gt; K131, M131&gt; L131, N131&gt; M131), "pos_trend", IF(AND(K131&lt; J131, L131&lt; K131, M131&lt; L131, N131&lt; M131), "neg_trend", "N/A"))</f>
        <v/>
      </c>
      <c r="J131">
        <f>IFERROR(IF(TRIM(C131)="-", "N/A", IF(RIGHT(C131,1)=")",IF(RIGHT(C131,2)="T)",-1000000000000*VALUE(MID(C131,2,LEN(C131)-3)),IF(RIGHT(C131,2)="M)",-1000000*VALUE(MID(C131,2,LEN(C131)-3)),IF(RIGHT(C131,2)="B)",-1000000000*VALUE(MID(C131,2,LEN(C131)-3)),IF(RIGHT(C131,2)="k)",-1000*VALUE(MID(C131,2,LEN(C131)-3)),VALUE(SUBSTITUTE(C131,",","")))))),IF(RIGHT(C131,1)="T",1000000000000*VALUE(LEFT(C131,LEN(C131)-1)),IF(RIGHT(C131,1)="M",1000000*VALUE(LEFT(C131,LEN(C131)-1)),IF(RIGHT(C131,1)="B",1000000000*VALUE(LEFT(C131,LEN(C131)-1)),IF(RIGHT(C131,1)="%",0.01*VALUE(LEFT(C131,LEN(C131)-1)),IF(RIGHT(C131,1)="k",1000*VALUE(LEFT(C131,LEN(C131)-1)),VALUE(SUBSTITUTE(C131,",",""))))))))),"N/A")</f>
        <v/>
      </c>
      <c r="K131">
        <f>IFERROR(IF(TRIM(D131)="-", "N/A", IF(RIGHT(D131,1)=")",IF(RIGHT(D131,2)="T)",-1000000000000*VALUE(MID(D131,2,LEN(D131)-3)),IF(RIGHT(D131,2)="M)",-1000000*VALUE(MID(D131,2,LEN(D131)-3)),IF(RIGHT(D131,2)="B)",-1000000000*VALUE(MID(D131,2,LEN(D131)-3)),IF(RIGHT(D131,2)="k)",-1000*VALUE(MID(D131,2,LEN(D131)-3)),VALUE(SUBSTITUTE(D131,",","")))))),IF(RIGHT(D131,1)="T",1000000000000*VALUE(LEFT(D131,LEN(D131)-1)),IF(RIGHT(D131,1)="M",1000000*VALUE(LEFT(D131,LEN(D131)-1)),IF(RIGHT(D131,1)="B",1000000000*VALUE(LEFT(D131,LEN(D131)-1)),IF(RIGHT(D131,1)="%",0.01*VALUE(LEFT(D131,LEN(D131)-1)),IF(RIGHT(D131,1)="k",1000*VALUE(LEFT(D131,LEN(D131)-1)),VALUE(SUBSTITUTE(D131,",",""))))))))),"N/A")</f>
        <v/>
      </c>
      <c r="L131">
        <f>IFERROR(IF(TRIM(E131)="-", "N/A", IF(RIGHT(E131,1)=")",IF(RIGHT(E131,2)="T)",-1000000000000*VALUE(MID(E131,2,LEN(E131)-3)),IF(RIGHT(E131,2)="M)",-1000000*VALUE(MID(E131,2,LEN(E131)-3)),IF(RIGHT(E131,2)="B)",-1000000000*VALUE(MID(E131,2,LEN(E131)-3)),IF(RIGHT(E131,2)="k)",-1000*VALUE(MID(E131,2,LEN(E131)-3)),VALUE(SUBSTITUTE(E131,",","")))))),IF(RIGHT(E131,1)="T",1000000000000*VALUE(LEFT(E131,LEN(E131)-1)),IF(RIGHT(E131,1)="M",1000000*VALUE(LEFT(E131,LEN(E131)-1)),IF(RIGHT(E131,1)="B",1000000000*VALUE(LEFT(E131,LEN(E131)-1)),IF(RIGHT(E131,1)="%",0.01*VALUE(LEFT(E131,LEN(E131)-1)),IF(RIGHT(E131,1)="k",1000*VALUE(LEFT(E131,LEN(E131)-1)),VALUE(SUBSTITUTE(E131,",",""))))))))),"N/A")</f>
        <v/>
      </c>
      <c r="M131">
        <f>IFERROR(IF(TRIM(F131)="-", "N/A", IF(RIGHT(F131,1)=")",IF(RIGHT(F131,2)="T)",-1000000000000*VALUE(MID(F131,2,LEN(F131)-3)),IF(RIGHT(F131,2)="M)",-1000000*VALUE(MID(F131,2,LEN(F131)-3)),IF(RIGHT(F131,2)="B)",-1000000000*VALUE(MID(F131,2,LEN(F131)-3)),IF(RIGHT(F131,2)="k)",-1000*VALUE(MID(F131,2,LEN(F131)-3)),VALUE(SUBSTITUTE(F131,",","")))))),IF(RIGHT(F131,1)="T",1000000000000*VALUE(LEFT(F131,LEN(F131)-1)),IF(RIGHT(F131,1)="M",1000000*VALUE(LEFT(F131,LEN(F131)-1)),IF(RIGHT(F131,1)="B",1000000000*VALUE(LEFT(F131,LEN(F131)-1)),IF(RIGHT(F131,1)="%",0.01*VALUE(LEFT(F131,LEN(F131)-1)),IF(RIGHT(F131,1)="k",1000*VALUE(LEFT(F131,LEN(F131)-1)),VALUE(SUBSTITUTE(F131,",",""))))))))),"N/A")</f>
        <v/>
      </c>
      <c r="N131">
        <f>IFERROR(IF(TRIM(G131)="-", "N/A", IF(RIGHT(G131,1)=")",IF(RIGHT(G131,2)="T)",-1000000000000*VALUE(MID(G131,2,LEN(G131)-3)),IF(RIGHT(G131,2)="M)",-1000000*VALUE(MID(G131,2,LEN(G131)-3)),IF(RIGHT(G131,2)="B)",-1000000000*VALUE(MID(G131,2,LEN(G131)-3)),IF(RIGHT(G131,2)="k)",-1000*VALUE(MID(G131,2,LEN(G131)-3)),VALUE(SUBSTITUTE(G131,",","")))))),IF(RIGHT(G131,1)="T",1000000000000*VALUE(LEFT(G131,LEN(G131)-1)),IF(RIGHT(G131,1)="M",1000000*VALUE(LEFT(G131,LEN(G131)-1)),IF(RIGHT(G131,1)="B",1000000000*VALUE(LEFT(G131,LEN(G131)-1)),IF(RIGHT(G131,1)="%",0.01*VALUE(LEFT(G131,LEN(G131)-1)),IF(RIGHT(G131,1)="k",1000*VALUE(LEFT(G131,LEN(G131)-1)),VALUE(SUBSTITUTE(G131,",",""))))))))),"N/A")</f>
        <v/>
      </c>
    </row>
    <row r="132" spans="1:60">
      <c s="1" r="A132" t="n">
        <v>7</v>
      </c>
      <c r="B132" t="s">
        <v>225</v>
      </c>
      <c r="C132" t="s">
        <v>226</v>
      </c>
      <c r="I132">
        <f>IF(AND(K132&gt; J132, L132&gt; K132, M132&gt; L132, N132&gt; M132), "pos_trend", IF(AND(K132&lt; J132, L132&lt; K132, M132&lt; L132, N132&lt; M132), "neg_trend", "N/A"))</f>
        <v/>
      </c>
      <c r="J132">
        <f>IFERROR(IF(TRIM(C132)="-", "N/A", IF(RIGHT(C132,1)=")",IF(RIGHT(C132,2)="T)",-1000000000000*VALUE(MID(C132,2,LEN(C132)-3)),IF(RIGHT(C132,2)="M)",-1000000*VALUE(MID(C132,2,LEN(C132)-3)),IF(RIGHT(C132,2)="B)",-1000000000*VALUE(MID(C132,2,LEN(C132)-3)),IF(RIGHT(C132,2)="k)",-1000*VALUE(MID(C132,2,LEN(C132)-3)),VALUE(SUBSTITUTE(C132,",","")))))),IF(RIGHT(C132,1)="T",1000000000000*VALUE(LEFT(C132,LEN(C132)-1)),IF(RIGHT(C132,1)="M",1000000*VALUE(LEFT(C132,LEN(C132)-1)),IF(RIGHT(C132,1)="B",1000000000*VALUE(LEFT(C132,LEN(C132)-1)),IF(RIGHT(C132,1)="%",0.01*VALUE(LEFT(C132,LEN(C132)-1)),IF(RIGHT(C132,1)="k",1000*VALUE(LEFT(C132,LEN(C132)-1)),VALUE(SUBSTITUTE(C132,",",""))))))))),"N/A")</f>
        <v/>
      </c>
      <c r="K132">
        <f>IFERROR(IF(TRIM(D132)="-", "N/A", IF(RIGHT(D132,1)=")",IF(RIGHT(D132,2)="T)",-1000000000000*VALUE(MID(D132,2,LEN(D132)-3)),IF(RIGHT(D132,2)="M)",-1000000*VALUE(MID(D132,2,LEN(D132)-3)),IF(RIGHT(D132,2)="B)",-1000000000*VALUE(MID(D132,2,LEN(D132)-3)),IF(RIGHT(D132,2)="k)",-1000*VALUE(MID(D132,2,LEN(D132)-3)),VALUE(SUBSTITUTE(D132,",","")))))),IF(RIGHT(D132,1)="T",1000000000000*VALUE(LEFT(D132,LEN(D132)-1)),IF(RIGHT(D132,1)="M",1000000*VALUE(LEFT(D132,LEN(D132)-1)),IF(RIGHT(D132,1)="B",1000000000*VALUE(LEFT(D132,LEN(D132)-1)),IF(RIGHT(D132,1)="%",0.01*VALUE(LEFT(D132,LEN(D132)-1)),IF(RIGHT(D132,1)="k",1000*VALUE(LEFT(D132,LEN(D132)-1)),VALUE(SUBSTITUTE(D132,",",""))))))))),"N/A")</f>
        <v/>
      </c>
      <c r="L132">
        <f>IFERROR(IF(TRIM(E132)="-", "N/A", IF(RIGHT(E132,1)=")",IF(RIGHT(E132,2)="T)",-1000000000000*VALUE(MID(E132,2,LEN(E132)-3)),IF(RIGHT(E132,2)="M)",-1000000*VALUE(MID(E132,2,LEN(E132)-3)),IF(RIGHT(E132,2)="B)",-1000000000*VALUE(MID(E132,2,LEN(E132)-3)),IF(RIGHT(E132,2)="k)",-1000*VALUE(MID(E132,2,LEN(E132)-3)),VALUE(SUBSTITUTE(E132,",","")))))),IF(RIGHT(E132,1)="T",1000000000000*VALUE(LEFT(E132,LEN(E132)-1)),IF(RIGHT(E132,1)="M",1000000*VALUE(LEFT(E132,LEN(E132)-1)),IF(RIGHT(E132,1)="B",1000000000*VALUE(LEFT(E132,LEN(E132)-1)),IF(RIGHT(E132,1)="%",0.01*VALUE(LEFT(E132,LEN(E132)-1)),IF(RIGHT(E132,1)="k",1000*VALUE(LEFT(E132,LEN(E132)-1)),VALUE(SUBSTITUTE(E132,",",""))))))))),"N/A")</f>
        <v/>
      </c>
      <c r="M132">
        <f>IFERROR(IF(TRIM(F132)="-", "N/A", IF(RIGHT(F132,1)=")",IF(RIGHT(F132,2)="T)",-1000000000000*VALUE(MID(F132,2,LEN(F132)-3)),IF(RIGHT(F132,2)="M)",-1000000*VALUE(MID(F132,2,LEN(F132)-3)),IF(RIGHT(F132,2)="B)",-1000000000*VALUE(MID(F132,2,LEN(F132)-3)),IF(RIGHT(F132,2)="k)",-1000*VALUE(MID(F132,2,LEN(F132)-3)),VALUE(SUBSTITUTE(F132,",","")))))),IF(RIGHT(F132,1)="T",1000000000000*VALUE(LEFT(F132,LEN(F132)-1)),IF(RIGHT(F132,1)="M",1000000*VALUE(LEFT(F132,LEN(F132)-1)),IF(RIGHT(F132,1)="B",1000000000*VALUE(LEFT(F132,LEN(F132)-1)),IF(RIGHT(F132,1)="%",0.01*VALUE(LEFT(F132,LEN(F132)-1)),IF(RIGHT(F132,1)="k",1000*VALUE(LEFT(F132,LEN(F132)-1)),VALUE(SUBSTITUTE(F132,",",""))))))))),"N/A")</f>
        <v/>
      </c>
      <c r="N132">
        <f>IFERROR(IF(TRIM(G132)="-", "N/A", IF(RIGHT(G132,1)=")",IF(RIGHT(G132,2)="T)",-1000000000000*VALUE(MID(G132,2,LEN(G132)-3)),IF(RIGHT(G132,2)="M)",-1000000*VALUE(MID(G132,2,LEN(G132)-3)),IF(RIGHT(G132,2)="B)",-1000000000*VALUE(MID(G132,2,LEN(G132)-3)),IF(RIGHT(G132,2)="k)",-1000*VALUE(MID(G132,2,LEN(G132)-3)),VALUE(SUBSTITUTE(G132,",","")))))),IF(RIGHT(G132,1)="T",1000000000000*VALUE(LEFT(G132,LEN(G132)-1)),IF(RIGHT(G132,1)="M",1000000*VALUE(LEFT(G132,LEN(G132)-1)),IF(RIGHT(G132,1)="B",1000000000*VALUE(LEFT(G132,LEN(G132)-1)),IF(RIGHT(G132,1)="%",0.01*VALUE(LEFT(G132,LEN(G132)-1)),IF(RIGHT(G132,1)="k",1000*VALUE(LEFT(G132,LEN(G132)-1)),VALUE(SUBSTITUTE(G132,",",""))))))))),"N/A")</f>
        <v/>
      </c>
    </row>
    <row r="133" spans="1:60">
      <c s="1" r="A133" t="n">
        <v>8</v>
      </c>
      <c r="B133" t="s">
        <v>227</v>
      </c>
      <c r="C133" t="s">
        <v>228</v>
      </c>
      <c r="I133">
        <f>IF(AND(K133&gt; J133, L133&gt; K133, M133&gt; L133, N133&gt; M133), "pos_trend", IF(AND(K133&lt; J133, L133&lt; K133, M133&lt; L133, N133&lt; M133), "neg_trend", "N/A"))</f>
        <v/>
      </c>
      <c r="J133">
        <f>IFERROR(IF(TRIM(C133)="-", "N/A", IF(RIGHT(C133,1)=")",IF(RIGHT(C133,2)="T)",-1000000000000*VALUE(MID(C133,2,LEN(C133)-3)),IF(RIGHT(C133,2)="M)",-1000000*VALUE(MID(C133,2,LEN(C133)-3)),IF(RIGHT(C133,2)="B)",-1000000000*VALUE(MID(C133,2,LEN(C133)-3)),IF(RIGHT(C133,2)="k)",-1000*VALUE(MID(C133,2,LEN(C133)-3)),VALUE(SUBSTITUTE(C133,",","")))))),IF(RIGHT(C133,1)="T",1000000000000*VALUE(LEFT(C133,LEN(C133)-1)),IF(RIGHT(C133,1)="M",1000000*VALUE(LEFT(C133,LEN(C133)-1)),IF(RIGHT(C133,1)="B",1000000000*VALUE(LEFT(C133,LEN(C133)-1)),IF(RIGHT(C133,1)="%",0.01*VALUE(LEFT(C133,LEN(C133)-1)),IF(RIGHT(C133,1)="k",1000*VALUE(LEFT(C133,LEN(C133)-1)),VALUE(SUBSTITUTE(C133,",",""))))))))),"N/A")</f>
        <v/>
      </c>
      <c r="K133">
        <f>IFERROR(IF(TRIM(D133)="-", "N/A", IF(RIGHT(D133,1)=")",IF(RIGHT(D133,2)="T)",-1000000000000*VALUE(MID(D133,2,LEN(D133)-3)),IF(RIGHT(D133,2)="M)",-1000000*VALUE(MID(D133,2,LEN(D133)-3)),IF(RIGHT(D133,2)="B)",-1000000000*VALUE(MID(D133,2,LEN(D133)-3)),IF(RIGHT(D133,2)="k)",-1000*VALUE(MID(D133,2,LEN(D133)-3)),VALUE(SUBSTITUTE(D133,",","")))))),IF(RIGHT(D133,1)="T",1000000000000*VALUE(LEFT(D133,LEN(D133)-1)),IF(RIGHT(D133,1)="M",1000000*VALUE(LEFT(D133,LEN(D133)-1)),IF(RIGHT(D133,1)="B",1000000000*VALUE(LEFT(D133,LEN(D133)-1)),IF(RIGHT(D133,1)="%",0.01*VALUE(LEFT(D133,LEN(D133)-1)),IF(RIGHT(D133,1)="k",1000*VALUE(LEFT(D133,LEN(D133)-1)),VALUE(SUBSTITUTE(D133,",",""))))))))),"N/A")</f>
        <v/>
      </c>
      <c r="L133">
        <f>IFERROR(IF(TRIM(E133)="-", "N/A", IF(RIGHT(E133,1)=")",IF(RIGHT(E133,2)="T)",-1000000000000*VALUE(MID(E133,2,LEN(E133)-3)),IF(RIGHT(E133,2)="M)",-1000000*VALUE(MID(E133,2,LEN(E133)-3)),IF(RIGHT(E133,2)="B)",-1000000000*VALUE(MID(E133,2,LEN(E133)-3)),IF(RIGHT(E133,2)="k)",-1000*VALUE(MID(E133,2,LEN(E133)-3)),VALUE(SUBSTITUTE(E133,",","")))))),IF(RIGHT(E133,1)="T",1000000000000*VALUE(LEFT(E133,LEN(E133)-1)),IF(RIGHT(E133,1)="M",1000000*VALUE(LEFT(E133,LEN(E133)-1)),IF(RIGHT(E133,1)="B",1000000000*VALUE(LEFT(E133,LEN(E133)-1)),IF(RIGHT(E133,1)="%",0.01*VALUE(LEFT(E133,LEN(E133)-1)),IF(RIGHT(E133,1)="k",1000*VALUE(LEFT(E133,LEN(E133)-1)),VALUE(SUBSTITUTE(E133,",",""))))))))),"N/A")</f>
        <v/>
      </c>
      <c r="M133">
        <f>IFERROR(IF(TRIM(F133)="-", "N/A", IF(RIGHT(F133,1)=")",IF(RIGHT(F133,2)="T)",-1000000000000*VALUE(MID(F133,2,LEN(F133)-3)),IF(RIGHT(F133,2)="M)",-1000000*VALUE(MID(F133,2,LEN(F133)-3)),IF(RIGHT(F133,2)="B)",-1000000000*VALUE(MID(F133,2,LEN(F133)-3)),IF(RIGHT(F133,2)="k)",-1000*VALUE(MID(F133,2,LEN(F133)-3)),VALUE(SUBSTITUTE(F133,",","")))))),IF(RIGHT(F133,1)="T",1000000000000*VALUE(LEFT(F133,LEN(F133)-1)),IF(RIGHT(F133,1)="M",1000000*VALUE(LEFT(F133,LEN(F133)-1)),IF(RIGHT(F133,1)="B",1000000000*VALUE(LEFT(F133,LEN(F133)-1)),IF(RIGHT(F133,1)="%",0.01*VALUE(LEFT(F133,LEN(F133)-1)),IF(RIGHT(F133,1)="k",1000*VALUE(LEFT(F133,LEN(F133)-1)),VALUE(SUBSTITUTE(F133,",",""))))))))),"N/A")</f>
        <v/>
      </c>
      <c r="N133">
        <f>IFERROR(IF(TRIM(G133)="-", "N/A", IF(RIGHT(G133,1)=")",IF(RIGHT(G133,2)="T)",-1000000000000*VALUE(MID(G133,2,LEN(G133)-3)),IF(RIGHT(G133,2)="M)",-1000000*VALUE(MID(G133,2,LEN(G133)-3)),IF(RIGHT(G133,2)="B)",-1000000000*VALUE(MID(G133,2,LEN(G133)-3)),IF(RIGHT(G133,2)="k)",-1000*VALUE(MID(G133,2,LEN(G133)-3)),VALUE(SUBSTITUTE(G133,",","")))))),IF(RIGHT(G133,1)="T",1000000000000*VALUE(LEFT(G133,LEN(G133)-1)),IF(RIGHT(G133,1)="M",1000000*VALUE(LEFT(G133,LEN(G133)-1)),IF(RIGHT(G133,1)="B",1000000000*VALUE(LEFT(G133,LEN(G133)-1)),IF(RIGHT(G133,1)="%",0.01*VALUE(LEFT(G133,LEN(G133)-1)),IF(RIGHT(G133,1)="k",1000*VALUE(LEFT(G133,LEN(G133)-1)),VALUE(SUBSTITUTE(G133,",",""))))))))),"N/A")</f>
        <v/>
      </c>
    </row>
    <row r="134" spans="1:60">
      <c s="1" r="A134" t="n">
        <v>9</v>
      </c>
      <c r="B134" t="s">
        <v>229</v>
      </c>
      <c r="C134" t="s">
        <v>230</v>
      </c>
      <c r="I134">
        <f>IF(AND(K134&gt; J134, L134&gt; K134, M134&gt; L134, N134&gt; M134), "pos_trend", IF(AND(K134&lt; J134, L134&lt; K134, M134&lt; L134, N134&lt; M134), "neg_trend", "N/A"))</f>
        <v/>
      </c>
      <c r="J134">
        <f>IFERROR(IF(TRIM(C134)="-", "N/A", IF(RIGHT(C134,1)=")",IF(RIGHT(C134,2)="T)",-1000000000000*VALUE(MID(C134,2,LEN(C134)-3)),IF(RIGHT(C134,2)="M)",-1000000*VALUE(MID(C134,2,LEN(C134)-3)),IF(RIGHT(C134,2)="B)",-1000000000*VALUE(MID(C134,2,LEN(C134)-3)),IF(RIGHT(C134,2)="k)",-1000*VALUE(MID(C134,2,LEN(C134)-3)),VALUE(SUBSTITUTE(C134,",","")))))),IF(RIGHT(C134,1)="T",1000000000000*VALUE(LEFT(C134,LEN(C134)-1)),IF(RIGHT(C134,1)="M",1000000*VALUE(LEFT(C134,LEN(C134)-1)),IF(RIGHT(C134,1)="B",1000000000*VALUE(LEFT(C134,LEN(C134)-1)),IF(RIGHT(C134,1)="%",0.01*VALUE(LEFT(C134,LEN(C134)-1)),IF(RIGHT(C134,1)="k",1000*VALUE(LEFT(C134,LEN(C134)-1)),VALUE(SUBSTITUTE(C134,",",""))))))))),"N/A")</f>
        <v/>
      </c>
      <c r="K134">
        <f>IFERROR(IF(TRIM(D134)="-", "N/A", IF(RIGHT(D134,1)=")",IF(RIGHT(D134,2)="T)",-1000000000000*VALUE(MID(D134,2,LEN(D134)-3)),IF(RIGHT(D134,2)="M)",-1000000*VALUE(MID(D134,2,LEN(D134)-3)),IF(RIGHT(D134,2)="B)",-1000000000*VALUE(MID(D134,2,LEN(D134)-3)),IF(RIGHT(D134,2)="k)",-1000*VALUE(MID(D134,2,LEN(D134)-3)),VALUE(SUBSTITUTE(D134,",","")))))),IF(RIGHT(D134,1)="T",1000000000000*VALUE(LEFT(D134,LEN(D134)-1)),IF(RIGHT(D134,1)="M",1000000*VALUE(LEFT(D134,LEN(D134)-1)),IF(RIGHT(D134,1)="B",1000000000*VALUE(LEFT(D134,LEN(D134)-1)),IF(RIGHT(D134,1)="%",0.01*VALUE(LEFT(D134,LEN(D134)-1)),IF(RIGHT(D134,1)="k",1000*VALUE(LEFT(D134,LEN(D134)-1)),VALUE(SUBSTITUTE(D134,",",""))))))))),"N/A")</f>
        <v/>
      </c>
      <c r="L134">
        <f>IFERROR(IF(TRIM(E134)="-", "N/A", IF(RIGHT(E134,1)=")",IF(RIGHT(E134,2)="T)",-1000000000000*VALUE(MID(E134,2,LEN(E134)-3)),IF(RIGHT(E134,2)="M)",-1000000*VALUE(MID(E134,2,LEN(E134)-3)),IF(RIGHT(E134,2)="B)",-1000000000*VALUE(MID(E134,2,LEN(E134)-3)),IF(RIGHT(E134,2)="k)",-1000*VALUE(MID(E134,2,LEN(E134)-3)),VALUE(SUBSTITUTE(E134,",","")))))),IF(RIGHT(E134,1)="T",1000000000000*VALUE(LEFT(E134,LEN(E134)-1)),IF(RIGHT(E134,1)="M",1000000*VALUE(LEFT(E134,LEN(E134)-1)),IF(RIGHT(E134,1)="B",1000000000*VALUE(LEFT(E134,LEN(E134)-1)),IF(RIGHT(E134,1)="%",0.01*VALUE(LEFT(E134,LEN(E134)-1)),IF(RIGHT(E134,1)="k",1000*VALUE(LEFT(E134,LEN(E134)-1)),VALUE(SUBSTITUTE(E134,",",""))))))))),"N/A")</f>
        <v/>
      </c>
      <c r="M134">
        <f>IFERROR(IF(TRIM(F134)="-", "N/A", IF(RIGHT(F134,1)=")",IF(RIGHT(F134,2)="T)",-1000000000000*VALUE(MID(F134,2,LEN(F134)-3)),IF(RIGHT(F134,2)="M)",-1000000*VALUE(MID(F134,2,LEN(F134)-3)),IF(RIGHT(F134,2)="B)",-1000000000*VALUE(MID(F134,2,LEN(F134)-3)),IF(RIGHT(F134,2)="k)",-1000*VALUE(MID(F134,2,LEN(F134)-3)),VALUE(SUBSTITUTE(F134,",","")))))),IF(RIGHT(F134,1)="T",1000000000000*VALUE(LEFT(F134,LEN(F134)-1)),IF(RIGHT(F134,1)="M",1000000*VALUE(LEFT(F134,LEN(F134)-1)),IF(RIGHT(F134,1)="B",1000000000*VALUE(LEFT(F134,LEN(F134)-1)),IF(RIGHT(F134,1)="%",0.01*VALUE(LEFT(F134,LEN(F134)-1)),IF(RIGHT(F134,1)="k",1000*VALUE(LEFT(F134,LEN(F134)-1)),VALUE(SUBSTITUTE(F134,",",""))))))))),"N/A")</f>
        <v/>
      </c>
      <c r="N134">
        <f>IFERROR(IF(TRIM(G134)="-", "N/A", IF(RIGHT(G134,1)=")",IF(RIGHT(G134,2)="T)",-1000000000000*VALUE(MID(G134,2,LEN(G134)-3)),IF(RIGHT(G134,2)="M)",-1000000*VALUE(MID(G134,2,LEN(G134)-3)),IF(RIGHT(G134,2)="B)",-1000000000*VALUE(MID(G134,2,LEN(G134)-3)),IF(RIGHT(G134,2)="k)",-1000*VALUE(MID(G134,2,LEN(G134)-3)),VALUE(SUBSTITUTE(G134,",","")))))),IF(RIGHT(G134,1)="T",1000000000000*VALUE(LEFT(G134,LEN(G134)-1)),IF(RIGHT(G134,1)="M",1000000*VALUE(LEFT(G134,LEN(G134)-1)),IF(RIGHT(G134,1)="B",1000000000*VALUE(LEFT(G134,LEN(G134)-1)),IF(RIGHT(G134,1)="%",0.01*VALUE(LEFT(G134,LEN(G134)-1)),IF(RIGHT(G134,1)="k",1000*VALUE(LEFT(G134,LEN(G134)-1)),VALUE(SUBSTITUTE(G134,",",""))))))))),"N/A")</f>
        <v/>
      </c>
    </row>
    <row r="135" spans="1:60">
      <c r="I135">
        <f>IF(AND(K135&gt; J135, L135&gt; K135, M135&gt; L135, N135&gt; M135), "pos_trend", IF(AND(K135&lt; J135, L135&lt; K135, M135&lt; L135, N135&lt; M135), "neg_trend", "N/A"))</f>
        <v/>
      </c>
      <c r="J135">
        <f>IFERROR(IF(TRIM(C135)="-", "N/A", IF(RIGHT(C135,1)=")",IF(RIGHT(C135,2)="T)",-1000000000000*VALUE(MID(C135,2,LEN(C135)-3)),IF(RIGHT(C135,2)="M)",-1000000*VALUE(MID(C135,2,LEN(C135)-3)),IF(RIGHT(C135,2)="B)",-1000000000*VALUE(MID(C135,2,LEN(C135)-3)),IF(RIGHT(C135,2)="k)",-1000*VALUE(MID(C135,2,LEN(C135)-3)),VALUE(SUBSTITUTE(C135,",","")))))),IF(RIGHT(C135,1)="T",1000000000000*VALUE(LEFT(C135,LEN(C135)-1)),IF(RIGHT(C135,1)="M",1000000*VALUE(LEFT(C135,LEN(C135)-1)),IF(RIGHT(C135,1)="B",1000000000*VALUE(LEFT(C135,LEN(C135)-1)),IF(RIGHT(C135,1)="%",0.01*VALUE(LEFT(C135,LEN(C135)-1)),IF(RIGHT(C135,1)="k",1000*VALUE(LEFT(C135,LEN(C135)-1)),VALUE(SUBSTITUTE(C135,",",""))))))))),"N/A")</f>
        <v/>
      </c>
      <c r="K135">
        <f>IFERROR(IF(TRIM(D135)="-", "N/A", IF(RIGHT(D135,1)=")",IF(RIGHT(D135,2)="T)",-1000000000000*VALUE(MID(D135,2,LEN(D135)-3)),IF(RIGHT(D135,2)="M)",-1000000*VALUE(MID(D135,2,LEN(D135)-3)),IF(RIGHT(D135,2)="B)",-1000000000*VALUE(MID(D135,2,LEN(D135)-3)),IF(RIGHT(D135,2)="k)",-1000*VALUE(MID(D135,2,LEN(D135)-3)),VALUE(SUBSTITUTE(D135,",","")))))),IF(RIGHT(D135,1)="T",1000000000000*VALUE(LEFT(D135,LEN(D135)-1)),IF(RIGHT(D135,1)="M",1000000*VALUE(LEFT(D135,LEN(D135)-1)),IF(RIGHT(D135,1)="B",1000000000*VALUE(LEFT(D135,LEN(D135)-1)),IF(RIGHT(D135,1)="%",0.01*VALUE(LEFT(D135,LEN(D135)-1)),IF(RIGHT(D135,1)="k",1000*VALUE(LEFT(D135,LEN(D135)-1)),VALUE(SUBSTITUTE(D135,",",""))))))))),"N/A")</f>
        <v/>
      </c>
      <c r="L135">
        <f>IFERROR(IF(TRIM(E135)="-", "N/A", IF(RIGHT(E135,1)=")",IF(RIGHT(E135,2)="T)",-1000000000000*VALUE(MID(E135,2,LEN(E135)-3)),IF(RIGHT(E135,2)="M)",-1000000*VALUE(MID(E135,2,LEN(E135)-3)),IF(RIGHT(E135,2)="B)",-1000000000*VALUE(MID(E135,2,LEN(E135)-3)),IF(RIGHT(E135,2)="k)",-1000*VALUE(MID(E135,2,LEN(E135)-3)),VALUE(SUBSTITUTE(E135,",","")))))),IF(RIGHT(E135,1)="T",1000000000000*VALUE(LEFT(E135,LEN(E135)-1)),IF(RIGHT(E135,1)="M",1000000*VALUE(LEFT(E135,LEN(E135)-1)),IF(RIGHT(E135,1)="B",1000000000*VALUE(LEFT(E135,LEN(E135)-1)),IF(RIGHT(E135,1)="%",0.01*VALUE(LEFT(E135,LEN(E135)-1)),IF(RIGHT(E135,1)="k",1000*VALUE(LEFT(E135,LEN(E135)-1)),VALUE(SUBSTITUTE(E135,",",""))))))))),"N/A")</f>
        <v/>
      </c>
      <c r="M135">
        <f>IFERROR(IF(TRIM(F135)="-", "N/A", IF(RIGHT(F135,1)=")",IF(RIGHT(F135,2)="T)",-1000000000000*VALUE(MID(F135,2,LEN(F135)-3)),IF(RIGHT(F135,2)="M)",-1000000*VALUE(MID(F135,2,LEN(F135)-3)),IF(RIGHT(F135,2)="B)",-1000000000*VALUE(MID(F135,2,LEN(F135)-3)),IF(RIGHT(F135,2)="k)",-1000*VALUE(MID(F135,2,LEN(F135)-3)),VALUE(SUBSTITUTE(F135,",","")))))),IF(RIGHT(F135,1)="T",1000000000000*VALUE(LEFT(F135,LEN(F135)-1)),IF(RIGHT(F135,1)="M",1000000*VALUE(LEFT(F135,LEN(F135)-1)),IF(RIGHT(F135,1)="B",1000000000*VALUE(LEFT(F135,LEN(F135)-1)),IF(RIGHT(F135,1)="%",0.01*VALUE(LEFT(F135,LEN(F135)-1)),IF(RIGHT(F135,1)="k",1000*VALUE(LEFT(F135,LEN(F135)-1)),VALUE(SUBSTITUTE(F135,",",""))))))))),"N/A")</f>
        <v/>
      </c>
      <c r="N135">
        <f>IFERROR(IF(TRIM(G135)="-", "N/A", IF(RIGHT(G135,1)=")",IF(RIGHT(G135,2)="T)",-1000000000000*VALUE(MID(G135,2,LEN(G135)-3)),IF(RIGHT(G135,2)="M)",-1000000*VALUE(MID(G135,2,LEN(G135)-3)),IF(RIGHT(G135,2)="B)",-1000000000*VALUE(MID(G135,2,LEN(G135)-3)),IF(RIGHT(G135,2)="k)",-1000*VALUE(MID(G135,2,LEN(G135)-3)),VALUE(SUBSTITUTE(G135,",","")))))),IF(RIGHT(G135,1)="T",1000000000000*VALUE(LEFT(G135,LEN(G135)-1)),IF(RIGHT(G135,1)="M",1000000*VALUE(LEFT(G135,LEN(G135)-1)),IF(RIGHT(G135,1)="B",1000000000*VALUE(LEFT(G135,LEN(G135)-1)),IF(RIGHT(G135,1)="%",0.01*VALUE(LEFT(G135,LEN(G135)-1)),IF(RIGHT(G135,1)="k",1000*VALUE(LEFT(G135,LEN(G135)-1)),VALUE(SUBSTITUTE(G135,",",""))))))))),"N/A")</f>
        <v/>
      </c>
    </row>
    <row r="136" spans="1:60">
      <c r="I136">
        <f>IF(AND(K136&gt; J136, L136&gt; K136, M136&gt; L136, N136&gt; M136), "pos_trend", IF(AND(K136&lt; J136, L136&lt; K136, M136&lt; L136, N136&lt; M136), "neg_trend", "N/A"))</f>
        <v/>
      </c>
      <c r="J136">
        <f>IFERROR(IF(TRIM(C136)="-", "N/A", IF(RIGHT(C136,1)=")",IF(RIGHT(C136,2)="T)",-1000000000000*VALUE(MID(C136,2,LEN(C136)-3)),IF(RIGHT(C136,2)="M)",-1000000*VALUE(MID(C136,2,LEN(C136)-3)),IF(RIGHT(C136,2)="B)",-1000000000*VALUE(MID(C136,2,LEN(C136)-3)),IF(RIGHT(C136,2)="k)",-1000*VALUE(MID(C136,2,LEN(C136)-3)),VALUE(SUBSTITUTE(C136,",","")))))),IF(RIGHT(C136,1)="T",1000000000000*VALUE(LEFT(C136,LEN(C136)-1)),IF(RIGHT(C136,1)="M",1000000*VALUE(LEFT(C136,LEN(C136)-1)),IF(RIGHT(C136,1)="B",1000000000*VALUE(LEFT(C136,LEN(C136)-1)),IF(RIGHT(C136,1)="%",0.01*VALUE(LEFT(C136,LEN(C136)-1)),IF(RIGHT(C136,1)="k",1000*VALUE(LEFT(C136,LEN(C136)-1)),VALUE(SUBSTITUTE(C136,",",""))))))))),"N/A")</f>
        <v/>
      </c>
      <c r="K136">
        <f>IFERROR(IF(TRIM(D136)="-", "N/A", IF(RIGHT(D136,1)=")",IF(RIGHT(D136,2)="T)",-1000000000000*VALUE(MID(D136,2,LEN(D136)-3)),IF(RIGHT(D136,2)="M)",-1000000*VALUE(MID(D136,2,LEN(D136)-3)),IF(RIGHT(D136,2)="B)",-1000000000*VALUE(MID(D136,2,LEN(D136)-3)),IF(RIGHT(D136,2)="k)",-1000*VALUE(MID(D136,2,LEN(D136)-3)),VALUE(SUBSTITUTE(D136,",","")))))),IF(RIGHT(D136,1)="T",1000000000000*VALUE(LEFT(D136,LEN(D136)-1)),IF(RIGHT(D136,1)="M",1000000*VALUE(LEFT(D136,LEN(D136)-1)),IF(RIGHT(D136,1)="B",1000000000*VALUE(LEFT(D136,LEN(D136)-1)),IF(RIGHT(D136,1)="%",0.01*VALUE(LEFT(D136,LEN(D136)-1)),IF(RIGHT(D136,1)="k",1000*VALUE(LEFT(D136,LEN(D136)-1)),VALUE(SUBSTITUTE(D136,",",""))))))))),"N/A")</f>
        <v/>
      </c>
      <c r="L136">
        <f>IFERROR(IF(TRIM(E136)="-", "N/A", IF(RIGHT(E136,1)=")",IF(RIGHT(E136,2)="T)",-1000000000000*VALUE(MID(E136,2,LEN(E136)-3)),IF(RIGHT(E136,2)="M)",-1000000*VALUE(MID(E136,2,LEN(E136)-3)),IF(RIGHT(E136,2)="B)",-1000000000*VALUE(MID(E136,2,LEN(E136)-3)),IF(RIGHT(E136,2)="k)",-1000*VALUE(MID(E136,2,LEN(E136)-3)),VALUE(SUBSTITUTE(E136,",","")))))),IF(RIGHT(E136,1)="T",1000000000000*VALUE(LEFT(E136,LEN(E136)-1)),IF(RIGHT(E136,1)="M",1000000*VALUE(LEFT(E136,LEN(E136)-1)),IF(RIGHT(E136,1)="B",1000000000*VALUE(LEFT(E136,LEN(E136)-1)),IF(RIGHT(E136,1)="%",0.01*VALUE(LEFT(E136,LEN(E136)-1)),IF(RIGHT(E136,1)="k",1000*VALUE(LEFT(E136,LEN(E136)-1)),VALUE(SUBSTITUTE(E136,",",""))))))))),"N/A")</f>
        <v/>
      </c>
      <c r="M136">
        <f>IFERROR(IF(TRIM(F136)="-", "N/A", IF(RIGHT(F136,1)=")",IF(RIGHT(F136,2)="T)",-1000000000000*VALUE(MID(F136,2,LEN(F136)-3)),IF(RIGHT(F136,2)="M)",-1000000*VALUE(MID(F136,2,LEN(F136)-3)),IF(RIGHT(F136,2)="B)",-1000000000*VALUE(MID(F136,2,LEN(F136)-3)),IF(RIGHT(F136,2)="k)",-1000*VALUE(MID(F136,2,LEN(F136)-3)),VALUE(SUBSTITUTE(F136,",","")))))),IF(RIGHT(F136,1)="T",1000000000000*VALUE(LEFT(F136,LEN(F136)-1)),IF(RIGHT(F136,1)="M",1000000*VALUE(LEFT(F136,LEN(F136)-1)),IF(RIGHT(F136,1)="B",1000000000*VALUE(LEFT(F136,LEN(F136)-1)),IF(RIGHT(F136,1)="%",0.01*VALUE(LEFT(F136,LEN(F136)-1)),IF(RIGHT(F136,1)="k",1000*VALUE(LEFT(F136,LEN(F136)-1)),VALUE(SUBSTITUTE(F136,",",""))))))))),"N/A")</f>
        <v/>
      </c>
      <c r="N136">
        <f>IFERROR(IF(TRIM(G136)="-", "N/A", IF(RIGHT(G136,1)=")",IF(RIGHT(G136,2)="T)",-1000000000000*VALUE(MID(G136,2,LEN(G136)-3)),IF(RIGHT(G136,2)="M)",-1000000*VALUE(MID(G136,2,LEN(G136)-3)),IF(RIGHT(G136,2)="B)",-1000000000*VALUE(MID(G136,2,LEN(G136)-3)),IF(RIGHT(G136,2)="k)",-1000*VALUE(MID(G136,2,LEN(G136)-3)),VALUE(SUBSTITUTE(G136,",","")))))),IF(RIGHT(G136,1)="T",1000000000000*VALUE(LEFT(G136,LEN(G136)-1)),IF(RIGHT(G136,1)="M",1000000*VALUE(LEFT(G136,LEN(G136)-1)),IF(RIGHT(G136,1)="B",1000000000*VALUE(LEFT(G136,LEN(G136)-1)),IF(RIGHT(G136,1)="%",0.01*VALUE(LEFT(G136,LEN(G136)-1)),IF(RIGHT(G136,1)="k",1000*VALUE(LEFT(G136,LEN(G136)-1)),VALUE(SUBSTITUTE(G136,",",""))))))))),"N/A")</f>
        <v/>
      </c>
    </row>
    <row r="137" spans="1:60">
      <c s="1" r="B137" t="s">
        <v>231</v>
      </c>
      <c s="1" r="C137" t="s">
        <v>232</v>
      </c>
      <c s="1" r="D137" t="s">
        <v>233</v>
      </c>
      <c s="1" r="E137" t="s">
        <v>234</v>
      </c>
      <c s="1" r="F137" t="s">
        <v>235</v>
      </c>
      <c r="I137">
        <f>IF(AND(K137&gt; J137, L137&gt; K137, M137&gt; L137, N137&gt; M137), "pos_trend", IF(AND(K137&lt; J137, L137&lt; K137, M137&lt; L137, N137&lt; M137), "neg_trend", "N/A"))</f>
        <v/>
      </c>
      <c r="J137">
        <f>IFERROR(IF(TRIM(C137)="-", "N/A", IF(RIGHT(C137,1)=")",IF(RIGHT(C137,2)="T)",-1000000000000*VALUE(MID(C137,2,LEN(C137)-3)),IF(RIGHT(C137,2)="M)",-1000000*VALUE(MID(C137,2,LEN(C137)-3)),IF(RIGHT(C137,2)="B)",-1000000000*VALUE(MID(C137,2,LEN(C137)-3)),IF(RIGHT(C137,2)="k)",-1000*VALUE(MID(C137,2,LEN(C137)-3)),VALUE(SUBSTITUTE(C137,",","")))))),IF(RIGHT(C137,1)="T",1000000000000*VALUE(LEFT(C137,LEN(C137)-1)),IF(RIGHT(C137,1)="M",1000000*VALUE(LEFT(C137,LEN(C137)-1)),IF(RIGHT(C137,1)="B",1000000000*VALUE(LEFT(C137,LEN(C137)-1)),IF(RIGHT(C137,1)="%",0.01*VALUE(LEFT(C137,LEN(C137)-1)),IF(RIGHT(C137,1)="k",1000*VALUE(LEFT(C137,LEN(C137)-1)),VALUE(SUBSTITUTE(C137,",",""))))))))),"N/A")</f>
        <v/>
      </c>
      <c r="K137">
        <f>IFERROR(IF(TRIM(D137)="-", "N/A", IF(RIGHT(D137,1)=")",IF(RIGHT(D137,2)="T)",-1000000000000*VALUE(MID(D137,2,LEN(D137)-3)),IF(RIGHT(D137,2)="M)",-1000000*VALUE(MID(D137,2,LEN(D137)-3)),IF(RIGHT(D137,2)="B)",-1000000000*VALUE(MID(D137,2,LEN(D137)-3)),IF(RIGHT(D137,2)="k)",-1000*VALUE(MID(D137,2,LEN(D137)-3)),VALUE(SUBSTITUTE(D137,",","")))))),IF(RIGHT(D137,1)="T",1000000000000*VALUE(LEFT(D137,LEN(D137)-1)),IF(RIGHT(D137,1)="M",1000000*VALUE(LEFT(D137,LEN(D137)-1)),IF(RIGHT(D137,1)="B",1000000000*VALUE(LEFT(D137,LEN(D137)-1)),IF(RIGHT(D137,1)="%",0.01*VALUE(LEFT(D137,LEN(D137)-1)),IF(RIGHT(D137,1)="k",1000*VALUE(LEFT(D137,LEN(D137)-1)),VALUE(SUBSTITUTE(D137,",",""))))))))),"N/A")</f>
        <v/>
      </c>
      <c r="L137">
        <f>IFERROR(IF(TRIM(E137)="-", "N/A", IF(RIGHT(E137,1)=")",IF(RIGHT(E137,2)="T)",-1000000000000*VALUE(MID(E137,2,LEN(E137)-3)),IF(RIGHT(E137,2)="M)",-1000000*VALUE(MID(E137,2,LEN(E137)-3)),IF(RIGHT(E137,2)="B)",-1000000000*VALUE(MID(E137,2,LEN(E137)-3)),IF(RIGHT(E137,2)="k)",-1000*VALUE(MID(E137,2,LEN(E137)-3)),VALUE(SUBSTITUTE(E137,",","")))))),IF(RIGHT(E137,1)="T",1000000000000*VALUE(LEFT(E137,LEN(E137)-1)),IF(RIGHT(E137,1)="M",1000000*VALUE(LEFT(E137,LEN(E137)-1)),IF(RIGHT(E137,1)="B",1000000000*VALUE(LEFT(E137,LEN(E137)-1)),IF(RIGHT(E137,1)="%",0.01*VALUE(LEFT(E137,LEN(E137)-1)),IF(RIGHT(E137,1)="k",1000*VALUE(LEFT(E137,LEN(E137)-1)),VALUE(SUBSTITUTE(E137,",",""))))))))),"N/A")</f>
        <v/>
      </c>
      <c r="M137">
        <f>IFERROR(IF(TRIM(F137)="-", "N/A", IF(RIGHT(F137,1)=")",IF(RIGHT(F137,2)="T)",-1000000000000*VALUE(MID(F137,2,LEN(F137)-3)),IF(RIGHT(F137,2)="M)",-1000000*VALUE(MID(F137,2,LEN(F137)-3)),IF(RIGHT(F137,2)="B)",-1000000000*VALUE(MID(F137,2,LEN(F137)-3)),IF(RIGHT(F137,2)="k)",-1000*VALUE(MID(F137,2,LEN(F137)-3)),VALUE(SUBSTITUTE(F137,",","")))))),IF(RIGHT(F137,1)="T",1000000000000*VALUE(LEFT(F137,LEN(F137)-1)),IF(RIGHT(F137,1)="M",1000000*VALUE(LEFT(F137,LEN(F137)-1)),IF(RIGHT(F137,1)="B",1000000000*VALUE(LEFT(F137,LEN(F137)-1)),IF(RIGHT(F137,1)="%",0.01*VALUE(LEFT(F137,LEN(F137)-1)),IF(RIGHT(F137,1)="k",1000*VALUE(LEFT(F137,LEN(F137)-1)),VALUE(SUBSTITUTE(F137,",",""))))))))),"N/A")</f>
        <v/>
      </c>
      <c r="N137">
        <f>IFERROR(IF(TRIM(G137)="-", "N/A", IF(RIGHT(G137,1)=")",IF(RIGHT(G137,2)="T)",-1000000000000*VALUE(MID(G137,2,LEN(G137)-3)),IF(RIGHT(G137,2)="M)",-1000000*VALUE(MID(G137,2,LEN(G137)-3)),IF(RIGHT(G137,2)="B)",-1000000000*VALUE(MID(G137,2,LEN(G137)-3)),IF(RIGHT(G137,2)="k)",-1000*VALUE(MID(G137,2,LEN(G137)-3)),VALUE(SUBSTITUTE(G137,",","")))))),IF(RIGHT(G137,1)="T",1000000000000*VALUE(LEFT(G137,LEN(G137)-1)),IF(RIGHT(G137,1)="M",1000000*VALUE(LEFT(G137,LEN(G137)-1)),IF(RIGHT(G137,1)="B",1000000000*VALUE(LEFT(G137,LEN(G137)-1)),IF(RIGHT(G137,1)="%",0.01*VALUE(LEFT(G137,LEN(G137)-1)),IF(RIGHT(G137,1)="k",1000*VALUE(LEFT(G137,LEN(G137)-1)),VALUE(SUBSTITUTE(G137,",",""))))))))),"N/A")</f>
        <v/>
      </c>
    </row>
    <row r="138" spans="1:60">
      <c s="1" r="A138" t="n">
        <v>0</v>
      </c>
      <c r="B138" t="s">
        <v>236</v>
      </c>
      <c r="C138" t="s">
        <v>237</v>
      </c>
      <c r="D138" t="s">
        <v>238</v>
      </c>
      <c r="E138" t="s"/>
      <c r="F138" t="n">
        <v>45</v>
      </c>
      <c r="I138">
        <f>IF(AND(K138&gt; J138, L138&gt; K138, M138&gt; L138, N138&gt; M138), "pos_trend", IF(AND(K138&lt; J138, L138&lt; K138, M138&lt; L138, N138&lt; M138), "neg_trend", "N/A"))</f>
        <v/>
      </c>
      <c r="J138">
        <f>IFERROR(IF(TRIM(C138)="-", "N/A", IF(RIGHT(C138,1)=")",IF(RIGHT(C138,2)="T)",-1000000000000*VALUE(MID(C138,2,LEN(C138)-3)),IF(RIGHT(C138,2)="M)",-1000000*VALUE(MID(C138,2,LEN(C138)-3)),IF(RIGHT(C138,2)="B)",-1000000000*VALUE(MID(C138,2,LEN(C138)-3)),IF(RIGHT(C138,2)="k)",-1000*VALUE(MID(C138,2,LEN(C138)-3)),VALUE(SUBSTITUTE(C138,",","")))))),IF(RIGHT(C138,1)="T",1000000000000*VALUE(LEFT(C138,LEN(C138)-1)),IF(RIGHT(C138,1)="M",1000000*VALUE(LEFT(C138,LEN(C138)-1)),IF(RIGHT(C138,1)="B",1000000000*VALUE(LEFT(C138,LEN(C138)-1)),IF(RIGHT(C138,1)="%",0.01*VALUE(LEFT(C138,LEN(C138)-1)),IF(RIGHT(C138,1)="k",1000*VALUE(LEFT(C138,LEN(C138)-1)),VALUE(SUBSTITUTE(C138,",",""))))))))),"N/A")</f>
        <v/>
      </c>
      <c r="K138">
        <f>IFERROR(IF(TRIM(D138)="-", "N/A", IF(RIGHT(D138,1)=")",IF(RIGHT(D138,2)="T)",-1000000000000*VALUE(MID(D138,2,LEN(D138)-3)),IF(RIGHT(D138,2)="M)",-1000000*VALUE(MID(D138,2,LEN(D138)-3)),IF(RIGHT(D138,2)="B)",-1000000000*VALUE(MID(D138,2,LEN(D138)-3)),IF(RIGHT(D138,2)="k)",-1000*VALUE(MID(D138,2,LEN(D138)-3)),VALUE(SUBSTITUTE(D138,",","")))))),IF(RIGHT(D138,1)="T",1000000000000*VALUE(LEFT(D138,LEN(D138)-1)),IF(RIGHT(D138,1)="M",1000000*VALUE(LEFT(D138,LEN(D138)-1)),IF(RIGHT(D138,1)="B",1000000000*VALUE(LEFT(D138,LEN(D138)-1)),IF(RIGHT(D138,1)="%",0.01*VALUE(LEFT(D138,LEN(D138)-1)),IF(RIGHT(D138,1)="k",1000*VALUE(LEFT(D138,LEN(D138)-1)),VALUE(SUBSTITUTE(D138,",",""))))))))),"N/A")</f>
        <v/>
      </c>
      <c r="L138">
        <f>IFERROR(IF(TRIM(E138)="-", "N/A", IF(RIGHT(E138,1)=")",IF(RIGHT(E138,2)="T)",-1000000000000*VALUE(MID(E138,2,LEN(E138)-3)),IF(RIGHT(E138,2)="M)",-1000000*VALUE(MID(E138,2,LEN(E138)-3)),IF(RIGHT(E138,2)="B)",-1000000000*VALUE(MID(E138,2,LEN(E138)-3)),IF(RIGHT(E138,2)="k)",-1000*VALUE(MID(E138,2,LEN(E138)-3)),VALUE(SUBSTITUTE(E138,",","")))))),IF(RIGHT(E138,1)="T",1000000000000*VALUE(LEFT(E138,LEN(E138)-1)),IF(RIGHT(E138,1)="M",1000000*VALUE(LEFT(E138,LEN(E138)-1)),IF(RIGHT(E138,1)="B",1000000000*VALUE(LEFT(E138,LEN(E138)-1)),IF(RIGHT(E138,1)="%",0.01*VALUE(LEFT(E138,LEN(E138)-1)),IF(RIGHT(E138,1)="k",1000*VALUE(LEFT(E138,LEN(E138)-1)),VALUE(SUBSTITUTE(E138,",",""))))))))),"N/A")</f>
        <v/>
      </c>
      <c r="M138">
        <f>IFERROR(IF(TRIM(F138)="-", "N/A", IF(RIGHT(F138,1)=")",IF(RIGHT(F138,2)="T)",-1000000000000*VALUE(MID(F138,2,LEN(F138)-3)),IF(RIGHT(F138,2)="M)",-1000000*VALUE(MID(F138,2,LEN(F138)-3)),IF(RIGHT(F138,2)="B)",-1000000000*VALUE(MID(F138,2,LEN(F138)-3)),IF(RIGHT(F138,2)="k)",-1000*VALUE(MID(F138,2,LEN(F138)-3)),VALUE(SUBSTITUTE(F138,",","")))))),IF(RIGHT(F138,1)="T",1000000000000*VALUE(LEFT(F138,LEN(F138)-1)),IF(RIGHT(F138,1)="M",1000000*VALUE(LEFT(F138,LEN(F138)-1)),IF(RIGHT(F138,1)="B",1000000000*VALUE(LEFT(F138,LEN(F138)-1)),IF(RIGHT(F138,1)="%",0.01*VALUE(LEFT(F138,LEN(F138)-1)),IF(RIGHT(F138,1)="k",1000*VALUE(LEFT(F138,LEN(F138)-1)),VALUE(SUBSTITUTE(F138,",",""))))))))),"N/A")</f>
        <v/>
      </c>
      <c r="N138">
        <f>IFERROR(IF(TRIM(G138)="-", "N/A", IF(RIGHT(G138,1)=")",IF(RIGHT(G138,2)="T)",-1000000000000*VALUE(MID(G138,2,LEN(G138)-3)),IF(RIGHT(G138,2)="M)",-1000000*VALUE(MID(G138,2,LEN(G138)-3)),IF(RIGHT(G138,2)="B)",-1000000000*VALUE(MID(G138,2,LEN(G138)-3)),IF(RIGHT(G138,2)="k)",-1000*VALUE(MID(G138,2,LEN(G138)-3)),VALUE(SUBSTITUTE(G138,",","")))))),IF(RIGHT(G138,1)="T",1000000000000*VALUE(LEFT(G138,LEN(G138)-1)),IF(RIGHT(G138,1)="M",1000000*VALUE(LEFT(G138,LEN(G138)-1)),IF(RIGHT(G138,1)="B",1000000000*VALUE(LEFT(G138,LEN(G138)-1)),IF(RIGHT(G138,1)="%",0.01*VALUE(LEFT(G138,LEN(G138)-1)),IF(RIGHT(G138,1)="k",1000*VALUE(LEFT(G138,LEN(G138)-1)),VALUE(SUBSTITUTE(G138,",",""))))))))),"N/A")</f>
        <v/>
      </c>
    </row>
    <row r="139" spans="1:60">
      <c s="1" r="A139" t="n">
        <v>1</v>
      </c>
      <c r="B139" t="s">
        <v>239</v>
      </c>
      <c r="C139" t="s">
        <v>240</v>
      </c>
      <c r="D139" t="s">
        <v>241</v>
      </c>
      <c r="E139" t="s"/>
      <c r="F139" t="n">
        <v>45</v>
      </c>
      <c r="I139">
        <f>IF(AND(K139&gt; J139, L139&gt; K139, M139&gt; L139, N139&gt; M139), "pos_trend", IF(AND(K139&lt; J139, L139&lt; K139, M139&lt; L139, N139&lt; M139), "neg_trend", "N/A"))</f>
        <v/>
      </c>
      <c r="J139">
        <f>IFERROR(IF(TRIM(C139)="-", "N/A", IF(RIGHT(C139,1)=")",IF(RIGHT(C139,2)="T)",-1000000000000*VALUE(MID(C139,2,LEN(C139)-3)),IF(RIGHT(C139,2)="M)",-1000000*VALUE(MID(C139,2,LEN(C139)-3)),IF(RIGHT(C139,2)="B)",-1000000000*VALUE(MID(C139,2,LEN(C139)-3)),IF(RIGHT(C139,2)="k)",-1000*VALUE(MID(C139,2,LEN(C139)-3)),VALUE(SUBSTITUTE(C139,",","")))))),IF(RIGHT(C139,1)="T",1000000000000*VALUE(LEFT(C139,LEN(C139)-1)),IF(RIGHT(C139,1)="M",1000000*VALUE(LEFT(C139,LEN(C139)-1)),IF(RIGHT(C139,1)="B",1000000000*VALUE(LEFT(C139,LEN(C139)-1)),IF(RIGHT(C139,1)="%",0.01*VALUE(LEFT(C139,LEN(C139)-1)),IF(RIGHT(C139,1)="k",1000*VALUE(LEFT(C139,LEN(C139)-1)),VALUE(SUBSTITUTE(C139,",",""))))))))),"N/A")</f>
        <v/>
      </c>
      <c r="K139">
        <f>IFERROR(IF(TRIM(D139)="-", "N/A", IF(RIGHT(D139,1)=")",IF(RIGHT(D139,2)="T)",-1000000000000*VALUE(MID(D139,2,LEN(D139)-3)),IF(RIGHT(D139,2)="M)",-1000000*VALUE(MID(D139,2,LEN(D139)-3)),IF(RIGHT(D139,2)="B)",-1000000000*VALUE(MID(D139,2,LEN(D139)-3)),IF(RIGHT(D139,2)="k)",-1000*VALUE(MID(D139,2,LEN(D139)-3)),VALUE(SUBSTITUTE(D139,",","")))))),IF(RIGHT(D139,1)="T",1000000000000*VALUE(LEFT(D139,LEN(D139)-1)),IF(RIGHT(D139,1)="M",1000000*VALUE(LEFT(D139,LEN(D139)-1)),IF(RIGHT(D139,1)="B",1000000000*VALUE(LEFT(D139,LEN(D139)-1)),IF(RIGHT(D139,1)="%",0.01*VALUE(LEFT(D139,LEN(D139)-1)),IF(RIGHT(D139,1)="k",1000*VALUE(LEFT(D139,LEN(D139)-1)),VALUE(SUBSTITUTE(D139,",",""))))))))),"N/A")</f>
        <v/>
      </c>
      <c r="L139">
        <f>IFERROR(IF(TRIM(E139)="-", "N/A", IF(RIGHT(E139,1)=")",IF(RIGHT(E139,2)="T)",-1000000000000*VALUE(MID(E139,2,LEN(E139)-3)),IF(RIGHT(E139,2)="M)",-1000000*VALUE(MID(E139,2,LEN(E139)-3)),IF(RIGHT(E139,2)="B)",-1000000000*VALUE(MID(E139,2,LEN(E139)-3)),IF(RIGHT(E139,2)="k)",-1000*VALUE(MID(E139,2,LEN(E139)-3)),VALUE(SUBSTITUTE(E139,",","")))))),IF(RIGHT(E139,1)="T",1000000000000*VALUE(LEFT(E139,LEN(E139)-1)),IF(RIGHT(E139,1)="M",1000000*VALUE(LEFT(E139,LEN(E139)-1)),IF(RIGHT(E139,1)="B",1000000000*VALUE(LEFT(E139,LEN(E139)-1)),IF(RIGHT(E139,1)="%",0.01*VALUE(LEFT(E139,LEN(E139)-1)),IF(RIGHT(E139,1)="k",1000*VALUE(LEFT(E139,LEN(E139)-1)),VALUE(SUBSTITUTE(E139,",",""))))))))),"N/A")</f>
        <v/>
      </c>
      <c r="M139">
        <f>IFERROR(IF(TRIM(F139)="-", "N/A", IF(RIGHT(F139,1)=")",IF(RIGHT(F139,2)="T)",-1000000000000*VALUE(MID(F139,2,LEN(F139)-3)),IF(RIGHT(F139,2)="M)",-1000000*VALUE(MID(F139,2,LEN(F139)-3)),IF(RIGHT(F139,2)="B)",-1000000000*VALUE(MID(F139,2,LEN(F139)-3)),IF(RIGHT(F139,2)="k)",-1000*VALUE(MID(F139,2,LEN(F139)-3)),VALUE(SUBSTITUTE(F139,",","")))))),IF(RIGHT(F139,1)="T",1000000000000*VALUE(LEFT(F139,LEN(F139)-1)),IF(RIGHT(F139,1)="M",1000000*VALUE(LEFT(F139,LEN(F139)-1)),IF(RIGHT(F139,1)="B",1000000000*VALUE(LEFT(F139,LEN(F139)-1)),IF(RIGHT(F139,1)="%",0.01*VALUE(LEFT(F139,LEN(F139)-1)),IF(RIGHT(F139,1)="k",1000*VALUE(LEFT(F139,LEN(F139)-1)),VALUE(SUBSTITUTE(F139,",",""))))))))),"N/A")</f>
        <v/>
      </c>
      <c r="N139">
        <f>IFERROR(IF(TRIM(G139)="-", "N/A", IF(RIGHT(G139,1)=")",IF(RIGHT(G139,2)="T)",-1000000000000*VALUE(MID(G139,2,LEN(G139)-3)),IF(RIGHT(G139,2)="M)",-1000000*VALUE(MID(G139,2,LEN(G139)-3)),IF(RIGHT(G139,2)="B)",-1000000000*VALUE(MID(G139,2,LEN(G139)-3)),IF(RIGHT(G139,2)="k)",-1000*VALUE(MID(G139,2,LEN(G139)-3)),VALUE(SUBSTITUTE(G139,",","")))))),IF(RIGHT(G139,1)="T",1000000000000*VALUE(LEFT(G139,LEN(G139)-1)),IF(RIGHT(G139,1)="M",1000000*VALUE(LEFT(G139,LEN(G139)-1)),IF(RIGHT(G139,1)="B",1000000000*VALUE(LEFT(G139,LEN(G139)-1)),IF(RIGHT(G139,1)="%",0.01*VALUE(LEFT(G139,LEN(G139)-1)),IF(RIGHT(G139,1)="k",1000*VALUE(LEFT(G139,LEN(G139)-1)),VALUE(SUBSTITUTE(G139,",",""))))))))),"N/A")</f>
        <v/>
      </c>
    </row>
    <row r="140" spans="1:60">
      <c s="1" r="A140" t="n">
        <v>2</v>
      </c>
      <c r="B140" t="s">
        <v>242</v>
      </c>
      <c r="C140" t="s">
        <v>243</v>
      </c>
      <c r="D140" t="s">
        <v>244</v>
      </c>
      <c r="E140" t="s"/>
      <c r="F140" t="n">
        <v>44</v>
      </c>
      <c r="I140">
        <f>IF(AND(K140&gt; J140, L140&gt; K140, M140&gt; L140, N140&gt; M140), "pos_trend", IF(AND(K140&lt; J140, L140&lt; K140, M140&lt; L140, N140&lt; M140), "neg_trend", "N/A"))</f>
        <v/>
      </c>
      <c r="J140">
        <f>IFERROR(IF(TRIM(C140)="-", "N/A", IF(RIGHT(C140,1)=")",IF(RIGHT(C140,2)="T)",-1000000000000*VALUE(MID(C140,2,LEN(C140)-3)),IF(RIGHT(C140,2)="M)",-1000000*VALUE(MID(C140,2,LEN(C140)-3)),IF(RIGHT(C140,2)="B)",-1000000000*VALUE(MID(C140,2,LEN(C140)-3)),IF(RIGHT(C140,2)="k)",-1000*VALUE(MID(C140,2,LEN(C140)-3)),VALUE(SUBSTITUTE(C140,",","")))))),IF(RIGHT(C140,1)="T",1000000000000*VALUE(LEFT(C140,LEN(C140)-1)),IF(RIGHT(C140,1)="M",1000000*VALUE(LEFT(C140,LEN(C140)-1)),IF(RIGHT(C140,1)="B",1000000000*VALUE(LEFT(C140,LEN(C140)-1)),IF(RIGHT(C140,1)="%",0.01*VALUE(LEFT(C140,LEN(C140)-1)),IF(RIGHT(C140,1)="k",1000*VALUE(LEFT(C140,LEN(C140)-1)),VALUE(SUBSTITUTE(C140,",",""))))))))),"N/A")</f>
        <v/>
      </c>
      <c r="K140">
        <f>IFERROR(IF(TRIM(D140)="-", "N/A", IF(RIGHT(D140,1)=")",IF(RIGHT(D140,2)="T)",-1000000000000*VALUE(MID(D140,2,LEN(D140)-3)),IF(RIGHT(D140,2)="M)",-1000000*VALUE(MID(D140,2,LEN(D140)-3)),IF(RIGHT(D140,2)="B)",-1000000000*VALUE(MID(D140,2,LEN(D140)-3)),IF(RIGHT(D140,2)="k)",-1000*VALUE(MID(D140,2,LEN(D140)-3)),VALUE(SUBSTITUTE(D140,",","")))))),IF(RIGHT(D140,1)="T",1000000000000*VALUE(LEFT(D140,LEN(D140)-1)),IF(RIGHT(D140,1)="M",1000000*VALUE(LEFT(D140,LEN(D140)-1)),IF(RIGHT(D140,1)="B",1000000000*VALUE(LEFT(D140,LEN(D140)-1)),IF(RIGHT(D140,1)="%",0.01*VALUE(LEFT(D140,LEN(D140)-1)),IF(RIGHT(D140,1)="k",1000*VALUE(LEFT(D140,LEN(D140)-1)),VALUE(SUBSTITUTE(D140,",",""))))))))),"N/A")</f>
        <v/>
      </c>
      <c r="L140">
        <f>IFERROR(IF(TRIM(E140)="-", "N/A", IF(RIGHT(E140,1)=")",IF(RIGHT(E140,2)="T)",-1000000000000*VALUE(MID(E140,2,LEN(E140)-3)),IF(RIGHT(E140,2)="M)",-1000000*VALUE(MID(E140,2,LEN(E140)-3)),IF(RIGHT(E140,2)="B)",-1000000000*VALUE(MID(E140,2,LEN(E140)-3)),IF(RIGHT(E140,2)="k)",-1000*VALUE(MID(E140,2,LEN(E140)-3)),VALUE(SUBSTITUTE(E140,",","")))))),IF(RIGHT(E140,1)="T",1000000000000*VALUE(LEFT(E140,LEN(E140)-1)),IF(RIGHT(E140,1)="M",1000000*VALUE(LEFT(E140,LEN(E140)-1)),IF(RIGHT(E140,1)="B",1000000000*VALUE(LEFT(E140,LEN(E140)-1)),IF(RIGHT(E140,1)="%",0.01*VALUE(LEFT(E140,LEN(E140)-1)),IF(RIGHT(E140,1)="k",1000*VALUE(LEFT(E140,LEN(E140)-1)),VALUE(SUBSTITUTE(E140,",",""))))))))),"N/A")</f>
        <v/>
      </c>
      <c r="M140">
        <f>IFERROR(IF(TRIM(F140)="-", "N/A", IF(RIGHT(F140,1)=")",IF(RIGHT(F140,2)="T)",-1000000000000*VALUE(MID(F140,2,LEN(F140)-3)),IF(RIGHT(F140,2)="M)",-1000000*VALUE(MID(F140,2,LEN(F140)-3)),IF(RIGHT(F140,2)="B)",-1000000000*VALUE(MID(F140,2,LEN(F140)-3)),IF(RIGHT(F140,2)="k)",-1000*VALUE(MID(F140,2,LEN(F140)-3)),VALUE(SUBSTITUTE(F140,",","")))))),IF(RIGHT(F140,1)="T",1000000000000*VALUE(LEFT(F140,LEN(F140)-1)),IF(RIGHT(F140,1)="M",1000000*VALUE(LEFT(F140,LEN(F140)-1)),IF(RIGHT(F140,1)="B",1000000000*VALUE(LEFT(F140,LEN(F140)-1)),IF(RIGHT(F140,1)="%",0.01*VALUE(LEFT(F140,LEN(F140)-1)),IF(RIGHT(F140,1)="k",1000*VALUE(LEFT(F140,LEN(F140)-1)),VALUE(SUBSTITUTE(F140,",",""))))))))),"N/A")</f>
        <v/>
      </c>
      <c r="N140">
        <f>IFERROR(IF(TRIM(G140)="-", "N/A", IF(RIGHT(G140,1)=")",IF(RIGHT(G140,2)="T)",-1000000000000*VALUE(MID(G140,2,LEN(G140)-3)),IF(RIGHT(G140,2)="M)",-1000000*VALUE(MID(G140,2,LEN(G140)-3)),IF(RIGHT(G140,2)="B)",-1000000000*VALUE(MID(G140,2,LEN(G140)-3)),IF(RIGHT(G140,2)="k)",-1000*VALUE(MID(G140,2,LEN(G140)-3)),VALUE(SUBSTITUTE(G140,",","")))))),IF(RIGHT(G140,1)="T",1000000000000*VALUE(LEFT(G140,LEN(G140)-1)),IF(RIGHT(G140,1)="M",1000000*VALUE(LEFT(G140,LEN(G140)-1)),IF(RIGHT(G140,1)="B",1000000000*VALUE(LEFT(G140,LEN(G140)-1)),IF(RIGHT(G140,1)="%",0.01*VALUE(LEFT(G140,LEN(G140)-1)),IF(RIGHT(G140,1)="k",1000*VALUE(LEFT(G140,LEN(G140)-1)),VALUE(SUBSTITUTE(G140,",",""))))))))),"N/A")</f>
        <v/>
      </c>
    </row>
    <row r="141" spans="1:60">
      <c s="1" r="A141" t="n">
        <v>3</v>
      </c>
      <c r="B141" t="s">
        <v>245</v>
      </c>
      <c r="C141" t="s">
        <v>246</v>
      </c>
      <c r="D141" t="s">
        <v>247</v>
      </c>
      <c r="E141" t="s"/>
      <c r="F141" t="n">
        <v>40</v>
      </c>
      <c r="I141">
        <f>IF(AND(K141&gt; J141, L141&gt; K141, M141&gt; L141, N141&gt; M141), "pos_trend", IF(AND(K141&lt; J141, L141&lt; K141, M141&lt; L141, N141&lt; M141), "neg_trend", "N/A"))</f>
        <v/>
      </c>
      <c r="J141">
        <f>IFERROR(IF(TRIM(C141)="-", "N/A", IF(RIGHT(C141,1)=")",IF(RIGHT(C141,2)="T)",-1000000000000*VALUE(MID(C141,2,LEN(C141)-3)),IF(RIGHT(C141,2)="M)",-1000000*VALUE(MID(C141,2,LEN(C141)-3)),IF(RIGHT(C141,2)="B)",-1000000000*VALUE(MID(C141,2,LEN(C141)-3)),IF(RIGHT(C141,2)="k)",-1000*VALUE(MID(C141,2,LEN(C141)-3)),VALUE(SUBSTITUTE(C141,",","")))))),IF(RIGHT(C141,1)="T",1000000000000*VALUE(LEFT(C141,LEN(C141)-1)),IF(RIGHT(C141,1)="M",1000000*VALUE(LEFT(C141,LEN(C141)-1)),IF(RIGHT(C141,1)="B",1000000000*VALUE(LEFT(C141,LEN(C141)-1)),IF(RIGHT(C141,1)="%",0.01*VALUE(LEFT(C141,LEN(C141)-1)),IF(RIGHT(C141,1)="k",1000*VALUE(LEFT(C141,LEN(C141)-1)),VALUE(SUBSTITUTE(C141,",",""))))))))),"N/A")</f>
        <v/>
      </c>
      <c r="K141">
        <f>IFERROR(IF(TRIM(D141)="-", "N/A", IF(RIGHT(D141,1)=")",IF(RIGHT(D141,2)="T)",-1000000000000*VALUE(MID(D141,2,LEN(D141)-3)),IF(RIGHT(D141,2)="M)",-1000000*VALUE(MID(D141,2,LEN(D141)-3)),IF(RIGHT(D141,2)="B)",-1000000000*VALUE(MID(D141,2,LEN(D141)-3)),IF(RIGHT(D141,2)="k)",-1000*VALUE(MID(D141,2,LEN(D141)-3)),VALUE(SUBSTITUTE(D141,",","")))))),IF(RIGHT(D141,1)="T",1000000000000*VALUE(LEFT(D141,LEN(D141)-1)),IF(RIGHT(D141,1)="M",1000000*VALUE(LEFT(D141,LEN(D141)-1)),IF(RIGHT(D141,1)="B",1000000000*VALUE(LEFT(D141,LEN(D141)-1)),IF(RIGHT(D141,1)="%",0.01*VALUE(LEFT(D141,LEN(D141)-1)),IF(RIGHT(D141,1)="k",1000*VALUE(LEFT(D141,LEN(D141)-1)),VALUE(SUBSTITUTE(D141,",",""))))))))),"N/A")</f>
        <v/>
      </c>
      <c r="L141">
        <f>IFERROR(IF(TRIM(E141)="-", "N/A", IF(RIGHT(E141,1)=")",IF(RIGHT(E141,2)="T)",-1000000000000*VALUE(MID(E141,2,LEN(E141)-3)),IF(RIGHT(E141,2)="M)",-1000000*VALUE(MID(E141,2,LEN(E141)-3)),IF(RIGHT(E141,2)="B)",-1000000000*VALUE(MID(E141,2,LEN(E141)-3)),IF(RIGHT(E141,2)="k)",-1000*VALUE(MID(E141,2,LEN(E141)-3)),VALUE(SUBSTITUTE(E141,",","")))))),IF(RIGHT(E141,1)="T",1000000000000*VALUE(LEFT(E141,LEN(E141)-1)),IF(RIGHT(E141,1)="M",1000000*VALUE(LEFT(E141,LEN(E141)-1)),IF(RIGHT(E141,1)="B",1000000000*VALUE(LEFT(E141,LEN(E141)-1)),IF(RIGHT(E141,1)="%",0.01*VALUE(LEFT(E141,LEN(E141)-1)),IF(RIGHT(E141,1)="k",1000*VALUE(LEFT(E141,LEN(E141)-1)),VALUE(SUBSTITUTE(E141,",",""))))))))),"N/A")</f>
        <v/>
      </c>
      <c r="M141">
        <f>IFERROR(IF(TRIM(F141)="-", "N/A", IF(RIGHT(F141,1)=")",IF(RIGHT(F141,2)="T)",-1000000000000*VALUE(MID(F141,2,LEN(F141)-3)),IF(RIGHT(F141,2)="M)",-1000000*VALUE(MID(F141,2,LEN(F141)-3)),IF(RIGHT(F141,2)="B)",-1000000000*VALUE(MID(F141,2,LEN(F141)-3)),IF(RIGHT(F141,2)="k)",-1000*VALUE(MID(F141,2,LEN(F141)-3)),VALUE(SUBSTITUTE(F141,",","")))))),IF(RIGHT(F141,1)="T",1000000000000*VALUE(LEFT(F141,LEN(F141)-1)),IF(RIGHT(F141,1)="M",1000000*VALUE(LEFT(F141,LEN(F141)-1)),IF(RIGHT(F141,1)="B",1000000000*VALUE(LEFT(F141,LEN(F141)-1)),IF(RIGHT(F141,1)="%",0.01*VALUE(LEFT(F141,LEN(F141)-1)),IF(RIGHT(F141,1)="k",1000*VALUE(LEFT(F141,LEN(F141)-1)),VALUE(SUBSTITUTE(F141,",",""))))))))),"N/A")</f>
        <v/>
      </c>
      <c r="N141">
        <f>IFERROR(IF(TRIM(G141)="-", "N/A", IF(RIGHT(G141,1)=")",IF(RIGHT(G141,2)="T)",-1000000000000*VALUE(MID(G141,2,LEN(G141)-3)),IF(RIGHT(G141,2)="M)",-1000000*VALUE(MID(G141,2,LEN(G141)-3)),IF(RIGHT(G141,2)="B)",-1000000000*VALUE(MID(G141,2,LEN(G141)-3)),IF(RIGHT(G141,2)="k)",-1000*VALUE(MID(G141,2,LEN(G141)-3)),VALUE(SUBSTITUTE(G141,",","")))))),IF(RIGHT(G141,1)="T",1000000000000*VALUE(LEFT(G141,LEN(G141)-1)),IF(RIGHT(G141,1)="M",1000000*VALUE(LEFT(G141,LEN(G141)-1)),IF(RIGHT(G141,1)="B",1000000000*VALUE(LEFT(G141,LEN(G141)-1)),IF(RIGHT(G141,1)="%",0.01*VALUE(LEFT(G141,LEN(G141)-1)),IF(RIGHT(G141,1)="k",1000*VALUE(LEFT(G141,LEN(G141)-1)),VALUE(SUBSTITUTE(G141,",",""))))))))),"N/A")</f>
        <v/>
      </c>
    </row>
    <row r="142" spans="1:60">
      <c s="1" r="A142" t="n">
        <v>4</v>
      </c>
      <c r="B142" t="s">
        <v>248</v>
      </c>
      <c r="C142" t="s">
        <v>249</v>
      </c>
      <c r="D142" t="s">
        <v>250</v>
      </c>
      <c r="E142" t="s"/>
      <c r="F142" t="n">
        <v>46</v>
      </c>
      <c r="I142">
        <f>IF(AND(K142&gt; J142, L142&gt; K142, M142&gt; L142, N142&gt; M142), "pos_trend", IF(AND(K142&lt; J142, L142&lt; K142, M142&lt; L142, N142&lt; M142), "neg_trend", "N/A"))</f>
        <v/>
      </c>
      <c r="J142">
        <f>IFERROR(IF(TRIM(C142)="-", "N/A", IF(RIGHT(C142,1)=")",IF(RIGHT(C142,2)="T)",-1000000000000*VALUE(MID(C142,2,LEN(C142)-3)),IF(RIGHT(C142,2)="M)",-1000000*VALUE(MID(C142,2,LEN(C142)-3)),IF(RIGHT(C142,2)="B)",-1000000000*VALUE(MID(C142,2,LEN(C142)-3)),IF(RIGHT(C142,2)="k)",-1000*VALUE(MID(C142,2,LEN(C142)-3)),VALUE(SUBSTITUTE(C142,",","")))))),IF(RIGHT(C142,1)="T",1000000000000*VALUE(LEFT(C142,LEN(C142)-1)),IF(RIGHT(C142,1)="M",1000000*VALUE(LEFT(C142,LEN(C142)-1)),IF(RIGHT(C142,1)="B",1000000000*VALUE(LEFT(C142,LEN(C142)-1)),IF(RIGHT(C142,1)="%",0.01*VALUE(LEFT(C142,LEN(C142)-1)),IF(RIGHT(C142,1)="k",1000*VALUE(LEFT(C142,LEN(C142)-1)),VALUE(SUBSTITUTE(C142,",",""))))))))),"N/A")</f>
        <v/>
      </c>
      <c r="K142">
        <f>IFERROR(IF(TRIM(D142)="-", "N/A", IF(RIGHT(D142,1)=")",IF(RIGHT(D142,2)="T)",-1000000000000*VALUE(MID(D142,2,LEN(D142)-3)),IF(RIGHT(D142,2)="M)",-1000000*VALUE(MID(D142,2,LEN(D142)-3)),IF(RIGHT(D142,2)="B)",-1000000000*VALUE(MID(D142,2,LEN(D142)-3)),IF(RIGHT(D142,2)="k)",-1000*VALUE(MID(D142,2,LEN(D142)-3)),VALUE(SUBSTITUTE(D142,",","")))))),IF(RIGHT(D142,1)="T",1000000000000*VALUE(LEFT(D142,LEN(D142)-1)),IF(RIGHT(D142,1)="M",1000000*VALUE(LEFT(D142,LEN(D142)-1)),IF(RIGHT(D142,1)="B",1000000000*VALUE(LEFT(D142,LEN(D142)-1)),IF(RIGHT(D142,1)="%",0.01*VALUE(LEFT(D142,LEN(D142)-1)),IF(RIGHT(D142,1)="k",1000*VALUE(LEFT(D142,LEN(D142)-1)),VALUE(SUBSTITUTE(D142,",",""))))))))),"N/A")</f>
        <v/>
      </c>
      <c r="L142">
        <f>IFERROR(IF(TRIM(E142)="-", "N/A", IF(RIGHT(E142,1)=")",IF(RIGHT(E142,2)="T)",-1000000000000*VALUE(MID(E142,2,LEN(E142)-3)),IF(RIGHT(E142,2)="M)",-1000000*VALUE(MID(E142,2,LEN(E142)-3)),IF(RIGHT(E142,2)="B)",-1000000000*VALUE(MID(E142,2,LEN(E142)-3)),IF(RIGHT(E142,2)="k)",-1000*VALUE(MID(E142,2,LEN(E142)-3)),VALUE(SUBSTITUTE(E142,",","")))))),IF(RIGHT(E142,1)="T",1000000000000*VALUE(LEFT(E142,LEN(E142)-1)),IF(RIGHT(E142,1)="M",1000000*VALUE(LEFT(E142,LEN(E142)-1)),IF(RIGHT(E142,1)="B",1000000000*VALUE(LEFT(E142,LEN(E142)-1)),IF(RIGHT(E142,1)="%",0.01*VALUE(LEFT(E142,LEN(E142)-1)),IF(RIGHT(E142,1)="k",1000*VALUE(LEFT(E142,LEN(E142)-1)),VALUE(SUBSTITUTE(E142,",",""))))))))),"N/A")</f>
        <v/>
      </c>
      <c r="M142">
        <f>IFERROR(IF(TRIM(F142)="-", "N/A", IF(RIGHT(F142,1)=")",IF(RIGHT(F142,2)="T)",-1000000000000*VALUE(MID(F142,2,LEN(F142)-3)),IF(RIGHT(F142,2)="M)",-1000000*VALUE(MID(F142,2,LEN(F142)-3)),IF(RIGHT(F142,2)="B)",-1000000000*VALUE(MID(F142,2,LEN(F142)-3)),IF(RIGHT(F142,2)="k)",-1000*VALUE(MID(F142,2,LEN(F142)-3)),VALUE(SUBSTITUTE(F142,",","")))))),IF(RIGHT(F142,1)="T",1000000000000*VALUE(LEFT(F142,LEN(F142)-1)),IF(RIGHT(F142,1)="M",1000000*VALUE(LEFT(F142,LEN(F142)-1)),IF(RIGHT(F142,1)="B",1000000000*VALUE(LEFT(F142,LEN(F142)-1)),IF(RIGHT(F142,1)="%",0.01*VALUE(LEFT(F142,LEN(F142)-1)),IF(RIGHT(F142,1)="k",1000*VALUE(LEFT(F142,LEN(F142)-1)),VALUE(SUBSTITUTE(F142,",",""))))))))),"N/A")</f>
        <v/>
      </c>
      <c r="N142">
        <f>IFERROR(IF(TRIM(G142)="-", "N/A", IF(RIGHT(G142,1)=")",IF(RIGHT(G142,2)="T)",-1000000000000*VALUE(MID(G142,2,LEN(G142)-3)),IF(RIGHT(G142,2)="M)",-1000000*VALUE(MID(G142,2,LEN(G142)-3)),IF(RIGHT(G142,2)="B)",-1000000000*VALUE(MID(G142,2,LEN(G142)-3)),IF(RIGHT(G142,2)="k)",-1000*VALUE(MID(G142,2,LEN(G142)-3)),VALUE(SUBSTITUTE(G142,",","")))))),IF(RIGHT(G142,1)="T",1000000000000*VALUE(LEFT(G142,LEN(G142)-1)),IF(RIGHT(G142,1)="M",1000000*VALUE(LEFT(G142,LEN(G142)-1)),IF(RIGHT(G142,1)="B",1000000000*VALUE(LEFT(G142,LEN(G142)-1)),IF(RIGHT(G142,1)="%",0.01*VALUE(LEFT(G142,LEN(G142)-1)),IF(RIGHT(G142,1)="k",1000*VALUE(LEFT(G142,LEN(G142)-1)),VALUE(SUBSTITUTE(G142,",",""))))))))),"N/A")</f>
        <v/>
      </c>
    </row>
    <row r="143" spans="1:60">
      <c r="I143">
        <f>IF(AND(K143&gt; J143, L143&gt; K143, M143&gt; L143, N143&gt; M143), "pos_trend", IF(AND(K143&lt; J143, L143&lt; K143, M143&lt; L143, N143&lt; M143), "neg_trend", "N/A"))</f>
        <v/>
      </c>
      <c r="J143">
        <f>IFERROR(IF(TRIM(C143)="-", "N/A", IF(RIGHT(C143,1)=")",IF(RIGHT(C143,2)="T)",-1000000000000*VALUE(MID(C143,2,LEN(C143)-3)),IF(RIGHT(C143,2)="M)",-1000000*VALUE(MID(C143,2,LEN(C143)-3)),IF(RIGHT(C143,2)="B)",-1000000000*VALUE(MID(C143,2,LEN(C143)-3)),IF(RIGHT(C143,2)="k)",-1000*VALUE(MID(C143,2,LEN(C143)-3)),VALUE(SUBSTITUTE(C143,",","")))))),IF(RIGHT(C143,1)="T",1000000000000*VALUE(LEFT(C143,LEN(C143)-1)),IF(RIGHT(C143,1)="M",1000000*VALUE(LEFT(C143,LEN(C143)-1)),IF(RIGHT(C143,1)="B",1000000000*VALUE(LEFT(C143,LEN(C143)-1)),IF(RIGHT(C143,1)="%",0.01*VALUE(LEFT(C143,LEN(C143)-1)),IF(RIGHT(C143,1)="k",1000*VALUE(LEFT(C143,LEN(C143)-1)),VALUE(SUBSTITUTE(C143,",",""))))))))),"N/A")</f>
        <v/>
      </c>
      <c r="K143">
        <f>IFERROR(IF(TRIM(D143)="-", "N/A", IF(RIGHT(D143,1)=")",IF(RIGHT(D143,2)="T)",-1000000000000*VALUE(MID(D143,2,LEN(D143)-3)),IF(RIGHT(D143,2)="M)",-1000000*VALUE(MID(D143,2,LEN(D143)-3)),IF(RIGHT(D143,2)="B)",-1000000000*VALUE(MID(D143,2,LEN(D143)-3)),IF(RIGHT(D143,2)="k)",-1000*VALUE(MID(D143,2,LEN(D143)-3)),VALUE(SUBSTITUTE(D143,",","")))))),IF(RIGHT(D143,1)="T",1000000000000*VALUE(LEFT(D143,LEN(D143)-1)),IF(RIGHT(D143,1)="M",1000000*VALUE(LEFT(D143,LEN(D143)-1)),IF(RIGHT(D143,1)="B",1000000000*VALUE(LEFT(D143,LEN(D143)-1)),IF(RIGHT(D143,1)="%",0.01*VALUE(LEFT(D143,LEN(D143)-1)),IF(RIGHT(D143,1)="k",1000*VALUE(LEFT(D143,LEN(D143)-1)),VALUE(SUBSTITUTE(D143,",",""))))))))),"N/A")</f>
        <v/>
      </c>
      <c r="L143">
        <f>IFERROR(IF(TRIM(E143)="-", "N/A", IF(RIGHT(E143,1)=")",IF(RIGHT(E143,2)="T)",-1000000000000*VALUE(MID(E143,2,LEN(E143)-3)),IF(RIGHT(E143,2)="M)",-1000000*VALUE(MID(E143,2,LEN(E143)-3)),IF(RIGHT(E143,2)="B)",-1000000000*VALUE(MID(E143,2,LEN(E143)-3)),IF(RIGHT(E143,2)="k)",-1000*VALUE(MID(E143,2,LEN(E143)-3)),VALUE(SUBSTITUTE(E143,",","")))))),IF(RIGHT(E143,1)="T",1000000000000*VALUE(LEFT(E143,LEN(E143)-1)),IF(RIGHT(E143,1)="M",1000000*VALUE(LEFT(E143,LEN(E143)-1)),IF(RIGHT(E143,1)="B",1000000000*VALUE(LEFT(E143,LEN(E143)-1)),IF(RIGHT(E143,1)="%",0.01*VALUE(LEFT(E143,LEN(E143)-1)),IF(RIGHT(E143,1)="k",1000*VALUE(LEFT(E143,LEN(E143)-1)),VALUE(SUBSTITUTE(E143,",",""))))))))),"N/A")</f>
        <v/>
      </c>
      <c r="M143">
        <f>IFERROR(IF(TRIM(F143)="-", "N/A", IF(RIGHT(F143,1)=")",IF(RIGHT(F143,2)="T)",-1000000000000*VALUE(MID(F143,2,LEN(F143)-3)),IF(RIGHT(F143,2)="M)",-1000000*VALUE(MID(F143,2,LEN(F143)-3)),IF(RIGHT(F143,2)="B)",-1000000000*VALUE(MID(F143,2,LEN(F143)-3)),IF(RIGHT(F143,2)="k)",-1000*VALUE(MID(F143,2,LEN(F143)-3)),VALUE(SUBSTITUTE(F143,",","")))))),IF(RIGHT(F143,1)="T",1000000000000*VALUE(LEFT(F143,LEN(F143)-1)),IF(RIGHT(F143,1)="M",1000000*VALUE(LEFT(F143,LEN(F143)-1)),IF(RIGHT(F143,1)="B",1000000000*VALUE(LEFT(F143,LEN(F143)-1)),IF(RIGHT(F143,1)="%",0.01*VALUE(LEFT(F143,LEN(F143)-1)),IF(RIGHT(F143,1)="k",1000*VALUE(LEFT(F143,LEN(F143)-1)),VALUE(SUBSTITUTE(F143,",",""))))))))),"N/A")</f>
        <v/>
      </c>
      <c r="N143">
        <f>IFERROR(IF(TRIM(G143)="-", "N/A", IF(RIGHT(G143,1)=")",IF(RIGHT(G143,2)="T)",-1000000000000*VALUE(MID(G143,2,LEN(G143)-3)),IF(RIGHT(G143,2)="M)",-1000000*VALUE(MID(G143,2,LEN(G143)-3)),IF(RIGHT(G143,2)="B)",-1000000000*VALUE(MID(G143,2,LEN(G143)-3)),IF(RIGHT(G143,2)="k)",-1000*VALUE(MID(G143,2,LEN(G143)-3)),VALUE(SUBSTITUTE(G143,",","")))))),IF(RIGHT(G143,1)="T",1000000000000*VALUE(LEFT(G143,LEN(G143)-1)),IF(RIGHT(G143,1)="M",1000000*VALUE(LEFT(G143,LEN(G143)-1)),IF(RIGHT(G143,1)="B",1000000000*VALUE(LEFT(G143,LEN(G143)-1)),IF(RIGHT(G143,1)="%",0.01*VALUE(LEFT(G143,LEN(G143)-1)),IF(RIGHT(G143,1)="k",1000*VALUE(LEFT(G143,LEN(G143)-1)),VALUE(SUBSTITUTE(G143,",",""))))))))),"N/A")</f>
        <v/>
      </c>
      <c r="V143">
        <f>"z-score"</f>
        <v/>
      </c>
    </row>
    <row r="144" spans="1:60">
      <c s="1" r="B144" t="s">
        <v>251</v>
      </c>
      <c s="1" r="C144" t="s">
        <v>252</v>
      </c>
      <c s="1" r="D144" t="s">
        <v>253</v>
      </c>
      <c s="1" r="E144" t="s">
        <v>254</v>
      </c>
      <c s="1" r="F144" t="s">
        <v>255</v>
      </c>
      <c s="1" r="G144" t="s">
        <v>256</v>
      </c>
      <c s="1" r="H144" t="s">
        <v>257</v>
      </c>
      <c r="I144">
        <f>IF(AND(K144&gt; J144, L144&gt; K144, M144&gt; L144, N144&gt; M144), "pos_trend", IF(AND(K144&lt; J144, L144&lt; K144, M144&lt; L144, N144&lt; M144), "neg_trend", "N/A"))</f>
        <v/>
      </c>
      <c r="J144">
        <f>IFERROR(IF(TRIM(C144)="-", "N/A", IF(RIGHT(C144,1)=")",IF(RIGHT(C144,2)="T)",-1000000000000*VALUE(MID(C144,2,LEN(C144)-3)),IF(RIGHT(C144,2)="M)",-1000000*VALUE(MID(C144,2,LEN(C144)-3)),IF(RIGHT(C144,2)="B)",-1000000000*VALUE(MID(C144,2,LEN(C144)-3)),IF(RIGHT(C144,2)="k)",-1000*VALUE(MID(C144,2,LEN(C144)-3)),VALUE(SUBSTITUTE(C144,",","")))))),IF(RIGHT(C144,1)="T",1000000000000*VALUE(LEFT(C144,LEN(C144)-1)),IF(RIGHT(C144,1)="M",1000000*VALUE(LEFT(C144,LEN(C144)-1)),IF(RIGHT(C144,1)="B",1000000000*VALUE(LEFT(C144,LEN(C144)-1)),IF(RIGHT(C144,1)="%",0.01*VALUE(LEFT(C144,LEN(C144)-1)),IF(RIGHT(C144,1)="k",1000*VALUE(LEFT(C144,LEN(C144)-1)),VALUE(SUBSTITUTE(C144,",",""))))))))),"N/A")</f>
        <v/>
      </c>
      <c r="K144">
        <f>IFERROR(IF(TRIM(D144)="-", "N/A", IF(RIGHT(D144,1)=")",IF(RIGHT(D144,2)="T)",-1000000000000*VALUE(MID(D144,2,LEN(D144)-3)),IF(RIGHT(D144,2)="M)",-1000000*VALUE(MID(D144,2,LEN(D144)-3)),IF(RIGHT(D144,2)="B)",-1000000000*VALUE(MID(D144,2,LEN(D144)-3)),IF(RIGHT(D144,2)="k)",-1000*VALUE(MID(D144,2,LEN(D144)-3)),VALUE(SUBSTITUTE(D144,",","")))))),IF(RIGHT(D144,1)="T",1000000000000*VALUE(LEFT(D144,LEN(D144)-1)),IF(RIGHT(D144,1)="M",1000000*VALUE(LEFT(D144,LEN(D144)-1)),IF(RIGHT(D144,1)="B",1000000000*VALUE(LEFT(D144,LEN(D144)-1)),IF(RIGHT(D144,1)="%",0.01*VALUE(LEFT(D144,LEN(D144)-1)),IF(RIGHT(D144,1)="k",1000*VALUE(LEFT(D144,LEN(D144)-1)),VALUE(SUBSTITUTE(D144,",",""))))))))),"N/A")</f>
        <v/>
      </c>
      <c r="L144">
        <f>IFERROR(IF(TRIM(E144)="-", "N/A", IF(RIGHT(E144,1)=")",IF(RIGHT(E144,2)="T)",-1000000000000*VALUE(MID(E144,2,LEN(E144)-3)),IF(RIGHT(E144,2)="M)",-1000000*VALUE(MID(E144,2,LEN(E144)-3)),IF(RIGHT(E144,2)="B)",-1000000000*VALUE(MID(E144,2,LEN(E144)-3)),IF(RIGHT(E144,2)="k)",-1000*VALUE(MID(E144,2,LEN(E144)-3)),VALUE(SUBSTITUTE(E144,",","")))))),IF(RIGHT(E144,1)="T",1000000000000*VALUE(LEFT(E144,LEN(E144)-1)),IF(RIGHT(E144,1)="M",1000000*VALUE(LEFT(E144,LEN(E144)-1)),IF(RIGHT(E144,1)="B",1000000000*VALUE(LEFT(E144,LEN(E144)-1)),IF(RIGHT(E144,1)="%",0.01*VALUE(LEFT(E144,LEN(E144)-1)),IF(RIGHT(E144,1)="k",1000*VALUE(LEFT(E144,LEN(E144)-1)),VALUE(SUBSTITUTE(E144,",",""))))))))),"N/A")</f>
        <v/>
      </c>
      <c r="M144">
        <f>IFERROR(IF(TRIM(F144)="-", "N/A", IF(RIGHT(F144,1)=")",IF(RIGHT(F144,2)="T)",-1000000000000*VALUE(MID(F144,2,LEN(F144)-3)),IF(RIGHT(F144,2)="M)",-1000000*VALUE(MID(F144,2,LEN(F144)-3)),IF(RIGHT(F144,2)="B)",-1000000000*VALUE(MID(F144,2,LEN(F144)-3)),IF(RIGHT(F144,2)="k)",-1000*VALUE(MID(F144,2,LEN(F144)-3)),VALUE(SUBSTITUTE(F144,",","")))))),IF(RIGHT(F144,1)="T",1000000000000*VALUE(LEFT(F144,LEN(F144)-1)),IF(RIGHT(F144,1)="M",1000000*VALUE(LEFT(F144,LEN(F144)-1)),IF(RIGHT(F144,1)="B",1000000000*VALUE(LEFT(F144,LEN(F144)-1)),IF(RIGHT(F144,1)="%",0.01*VALUE(LEFT(F144,LEN(F144)-1)),IF(RIGHT(F144,1)="k",1000*VALUE(LEFT(F144,LEN(F144)-1)),VALUE(SUBSTITUTE(F144,",",""))))))))),"N/A")</f>
        <v/>
      </c>
      <c r="N144">
        <f>IFERROR(IF(TRIM(G144)="-", "N/A", IF(RIGHT(G144,1)=")",IF(RIGHT(G144,2)="T)",-1000000000000*VALUE(MID(G144,2,LEN(G144)-3)),IF(RIGHT(G144,2)="M)",-1000000*VALUE(MID(G144,2,LEN(G144)-3)),IF(RIGHT(G144,2)="B)",-1000000000*VALUE(MID(G144,2,LEN(G144)-3)),IF(RIGHT(G144,2)="k)",-1000*VALUE(MID(G144,2,LEN(G144)-3)),VALUE(SUBSTITUTE(G144,",","")))))),IF(RIGHT(G144,1)="T",1000000000000*VALUE(LEFT(G144,LEN(G144)-1)),IF(RIGHT(G144,1)="M",1000000*VALUE(LEFT(G144,LEN(G144)-1)),IF(RIGHT(G144,1)="B",1000000000*VALUE(LEFT(G144,LEN(G144)-1)),IF(RIGHT(G144,1)="%",0.01*VALUE(LEFT(G144,LEN(G144)-1)),IF(RIGHT(G144,1)="k",1000*VALUE(LEFT(G144,LEN(G144)-1)),VALUE(SUBSTITUTE(G144,",",""))))))))),"N/A")</f>
        <v/>
      </c>
      <c r="P144">
        <f>"Max"</f>
        <v/>
      </c>
      <c r="Q144">
        <f>"Max Year"</f>
        <v/>
      </c>
      <c r="R144">
        <f>"Min"</f>
        <v/>
      </c>
      <c r="S144">
        <f>"Min Year"</f>
        <v/>
      </c>
      <c r="T144">
        <f>"Average"</f>
        <v/>
      </c>
      <c r="U144">
        <f>"SD"</f>
        <v/>
      </c>
      <c r="V144">
        <f>J144</f>
        <v/>
      </c>
      <c r="W144">
        <f>K144</f>
        <v/>
      </c>
      <c r="X144">
        <f>L144</f>
        <v/>
      </c>
      <c r="Y144">
        <f>M144</f>
        <v/>
      </c>
      <c r="Z144">
        <f>N144</f>
        <v/>
      </c>
      <c r="AA144">
        <f>"Max z"</f>
        <v/>
      </c>
      <c r="AB144">
        <f>"Max z Year"</f>
        <v/>
      </c>
      <c r="AC144">
        <f>"Direction"</f>
        <v/>
      </c>
      <c r="AE144">
        <f>"Trendline"</f>
        <v/>
      </c>
      <c r="AF144">
        <f>"Correlation"</f>
        <v/>
      </c>
      <c r="AZ144">
        <f>"Max/Min inequality check"</f>
        <v/>
      </c>
      <c r="BA144">
        <f>"If most recent year is max"</f>
        <v/>
      </c>
      <c r="BC144">
        <f>"If most recent year is min"</f>
        <v/>
      </c>
      <c r="BE144">
        <f>"Trend direction"</f>
        <v/>
      </c>
      <c r="BF144">
        <f>"If trend matched by max or min in most recent year"</f>
        <v/>
      </c>
      <c r="BG144">
        <f>"If 5 years of increasing"</f>
        <v/>
      </c>
      <c r="BH144">
        <f>"If correlation &gt; .8"</f>
        <v/>
      </c>
    </row>
    <row r="145" spans="1:60">
      <c s="1" r="A145" t="n">
        <v>0</v>
      </c>
      <c r="B145" t="s">
        <v>258</v>
      </c>
      <c r="C145" t="s">
        <v>259</v>
      </c>
      <c r="D145" t="s">
        <v>260</v>
      </c>
      <c r="E145" t="s">
        <v>261</v>
      </c>
      <c r="F145" t="s">
        <v>262</v>
      </c>
      <c r="G145" t="s">
        <v>64</v>
      </c>
      <c r="H145" t="s"/>
      <c r="I145">
        <f>IF(AND(K145&gt; J145, L145&gt; K145, M145&gt; L145, N145&gt; M145), "pos_trend", IF(AND(K145&lt; J145, L145&lt; K145, M145&lt; L145, N145&lt; M145), "neg_trend", "N/A"))</f>
        <v/>
      </c>
      <c r="J145">
        <f>IFERROR(IF(TRIM(C145)="-", "N/A", IF(RIGHT(C145,1)=")",IF(RIGHT(C145,2)="T)",-1000000000000*VALUE(MID(C145,2,LEN(C145)-3)),IF(RIGHT(C145,2)="M)",-1000000*VALUE(MID(C145,2,LEN(C145)-3)),IF(RIGHT(C145,2)="B)",-1000000000*VALUE(MID(C145,2,LEN(C145)-3)),IF(RIGHT(C145,2)="k)",-1000*VALUE(MID(C145,2,LEN(C145)-3)),VALUE(SUBSTITUTE(C145,",","")))))),IF(RIGHT(C145,1)="T",1000000000000*VALUE(LEFT(C145,LEN(C145)-1)),IF(RIGHT(C145,1)="M",1000000*VALUE(LEFT(C145,LEN(C145)-1)),IF(RIGHT(C145,1)="B",1000000000*VALUE(LEFT(C145,LEN(C145)-1)),IF(RIGHT(C145,1)="%",0.01*VALUE(LEFT(C145,LEN(C145)-1)),IF(RIGHT(C145,1)="k",1000*VALUE(LEFT(C145,LEN(C145)-1)),VALUE(SUBSTITUTE(C145,",",""))))))))),"N/A")</f>
        <v/>
      </c>
      <c r="K145">
        <f>IFERROR(IF(TRIM(D145)="-", "N/A", IF(RIGHT(D145,1)=")",IF(RIGHT(D145,2)="T)",-1000000000000*VALUE(MID(D145,2,LEN(D145)-3)),IF(RIGHT(D145,2)="M)",-1000000*VALUE(MID(D145,2,LEN(D145)-3)),IF(RIGHT(D145,2)="B)",-1000000000*VALUE(MID(D145,2,LEN(D145)-3)),IF(RIGHT(D145,2)="k)",-1000*VALUE(MID(D145,2,LEN(D145)-3)),VALUE(SUBSTITUTE(D145,",","")))))),IF(RIGHT(D145,1)="T",1000000000000*VALUE(LEFT(D145,LEN(D145)-1)),IF(RIGHT(D145,1)="M",1000000*VALUE(LEFT(D145,LEN(D145)-1)),IF(RIGHT(D145,1)="B",1000000000*VALUE(LEFT(D145,LEN(D145)-1)),IF(RIGHT(D145,1)="%",0.01*VALUE(LEFT(D145,LEN(D145)-1)),IF(RIGHT(D145,1)="k",1000*VALUE(LEFT(D145,LEN(D145)-1)),VALUE(SUBSTITUTE(D145,",",""))))))))),"N/A")</f>
        <v/>
      </c>
      <c r="L145">
        <f>IFERROR(IF(TRIM(E145)="-", "N/A", IF(RIGHT(E145,1)=")",IF(RIGHT(E145,2)="T)",-1000000000000*VALUE(MID(E145,2,LEN(E145)-3)),IF(RIGHT(E145,2)="M)",-1000000*VALUE(MID(E145,2,LEN(E145)-3)),IF(RIGHT(E145,2)="B)",-1000000000*VALUE(MID(E145,2,LEN(E145)-3)),IF(RIGHT(E145,2)="k)",-1000*VALUE(MID(E145,2,LEN(E145)-3)),VALUE(SUBSTITUTE(E145,",","")))))),IF(RIGHT(E145,1)="T",1000000000000*VALUE(LEFT(E145,LEN(E145)-1)),IF(RIGHT(E145,1)="M",1000000*VALUE(LEFT(E145,LEN(E145)-1)),IF(RIGHT(E145,1)="B",1000000000*VALUE(LEFT(E145,LEN(E145)-1)),IF(RIGHT(E145,1)="%",0.01*VALUE(LEFT(E145,LEN(E145)-1)),IF(RIGHT(E145,1)="k",1000*VALUE(LEFT(E145,LEN(E145)-1)),VALUE(SUBSTITUTE(E145,",",""))))))))),"N/A")</f>
        <v/>
      </c>
      <c r="M145">
        <f>IFERROR(IF(TRIM(F145)="-", "N/A", IF(RIGHT(F145,1)=")",IF(RIGHT(F145,2)="T)",-1000000000000*VALUE(MID(F145,2,LEN(F145)-3)),IF(RIGHT(F145,2)="M)",-1000000*VALUE(MID(F145,2,LEN(F145)-3)),IF(RIGHT(F145,2)="B)",-1000000000*VALUE(MID(F145,2,LEN(F145)-3)),IF(RIGHT(F145,2)="k)",-1000*VALUE(MID(F145,2,LEN(F145)-3)),VALUE(SUBSTITUTE(F145,",","")))))),IF(RIGHT(F145,1)="T",1000000000000*VALUE(LEFT(F145,LEN(F145)-1)),IF(RIGHT(F145,1)="M",1000000*VALUE(LEFT(F145,LEN(F145)-1)),IF(RIGHT(F145,1)="B",1000000000*VALUE(LEFT(F145,LEN(F145)-1)),IF(RIGHT(F145,1)="%",0.01*VALUE(LEFT(F145,LEN(F145)-1)),IF(RIGHT(F145,1)="k",1000*VALUE(LEFT(F145,LEN(F145)-1)),VALUE(SUBSTITUTE(F145,",",""))))))))),"N/A")</f>
        <v/>
      </c>
      <c r="N145">
        <f>IFERROR(IF(TRIM(G145)="-", "N/A", IF(RIGHT(G145,1)=")",IF(RIGHT(G145,2)="T)",-1000000000000*VALUE(MID(G145,2,LEN(G145)-3)),IF(RIGHT(G145,2)="M)",-1000000*VALUE(MID(G145,2,LEN(G145)-3)),IF(RIGHT(G145,2)="B)",-1000000000*VALUE(MID(G145,2,LEN(G145)-3)),IF(RIGHT(G145,2)="k)",-1000*VALUE(MID(G145,2,LEN(G145)-3)),VALUE(SUBSTITUTE(G145,",","")))))),IF(RIGHT(G145,1)="T",1000000000000*VALUE(LEFT(G145,LEN(G145)-1)),IF(RIGHT(G145,1)="M",1000000*VALUE(LEFT(G145,LEN(G145)-1)),IF(RIGHT(G145,1)="B",1000000000*VALUE(LEFT(G145,LEN(G145)-1)),IF(RIGHT(G145,1)="%",0.01*VALUE(LEFT(G145,LEN(G145)-1)),IF(RIGHT(G145,1)="k",1000*VALUE(LEFT(G145,LEN(G145)-1)),VALUE(SUBSTITUTE(G145,",",""))))))))),"N/A")</f>
        <v/>
      </c>
      <c r="P145">
        <f>MAX(J145:N145)</f>
        <v/>
      </c>
      <c r="Q145">
        <f>IFERROR(J144+MATCH(P145,J145:N145,0)-1,"")</f>
        <v/>
      </c>
      <c r="R145">
        <f>IF(Q145="","",MIN(J145:N145))</f>
        <v/>
      </c>
      <c r="S145">
        <f>IFERROR(J144+MATCH(R145,J145:N145,0)-1,"")</f>
        <v/>
      </c>
      <c r="T145">
        <f>IFERROR(AVERAGE(J145:N145),"")</f>
        <v/>
      </c>
      <c r="U145">
        <f>IFERROR(STDEV(J145:N145),"")</f>
        <v/>
      </c>
      <c r="V145">
        <f>IFERROR(IF(C145="-","",IF(ISBLANK(B145),"",IF(OR(ISNUMBER(FIND("Growth",B145)),ISNUMBER(FIND("Margin",B145))),"",(J145-T145)/U145))),"")</f>
        <v/>
      </c>
      <c r="W145">
        <f>IFERROR(IF(OR(D145="-",ISBLANK(D145)),"",(K145-T145)/U145),"")</f>
        <v/>
      </c>
      <c r="X145">
        <f>IFERROR(IF(OR(E145="-",ISBLANK(E145)),"",(L145-T145)/U145),"")</f>
        <v/>
      </c>
      <c r="Y145">
        <f>IFERROR(IF(OR(F145="-",ISBLANK(F145)),"",(M145-T145)/U145),"")</f>
        <v/>
      </c>
      <c r="Z145">
        <f>IFERROR(IF(OR(G145="-",ISBLANK(G145)),"",(N145-T145)/U145),"")</f>
        <v/>
      </c>
      <c r="AA145">
        <f>IF(MAX(MAX(V145:Z145),ABS(MIN(V145:Z145)))=ABS(MIN(V145:Z145)),MIN(V145:Z145),MAX(V145:Z145))</f>
        <v/>
      </c>
      <c r="AB145">
        <f>IFERROR(V144+MATCH(AA145,V145:Z145,0)-1,"")</f>
        <v/>
      </c>
      <c r="AC145">
        <f>IF(AB145&lt;&gt;"",IF(S145=AB145,"Low",IF(AB145=Q145,"High","")),"")</f>
        <v/>
      </c>
      <c r="AE145">
        <f>IF(ISNUMBER(MATCH("N/A",J145:N145,0)),"",IFERROR((5 * SUMPRODUCT(J144:N144,J145:N145) - PRODUCT(SUM(J144:N144),SUM(J145:N145))) / ((5 * SUM((J144^2)+(K144^2)+(L144^2)+(M144^2)+(N144^2))) - SUM(J144:N144)^2),""))</f>
        <v/>
      </c>
      <c r="AF145">
        <f>IFERROR(CORREL(J144:N144,J145:N145),"")</f>
        <v/>
      </c>
      <c r="AZ145">
        <f>IF(Q145=S145,0,1)</f>
        <v/>
      </c>
      <c r="BA145">
        <f>IF(AZ145=1,IF(Q145="","",IF(Q145=N144,"Yes","No")),"")</f>
        <v/>
      </c>
      <c r="BB145">
        <f>IF(BA145="Yes",P145,"")</f>
        <v/>
      </c>
      <c r="BC145">
        <f>IF(AZ145=1,IF(S145="","",IF(S145=N144,"Yes","No")),"")</f>
        <v/>
      </c>
      <c r="BD145">
        <f>IF(BC145="Yes",R145,"")</f>
        <v/>
      </c>
      <c r="BE145">
        <f>IFERROR(IF(SIGN(AE145)=1,"Increasing",IF(SIGN(AE145)=-1,"Decreasing","")),"")</f>
        <v/>
      </c>
      <c r="BF145">
        <f>IF(OR(AND(BE145="Increasing",BA145="Yes"),AND(BE145="Decreasing",BC145="Yes")),"Yes","No")</f>
        <v/>
      </c>
      <c r="BG145">
        <f>IF(I145="pos_trend","Yes","No")</f>
        <v/>
      </c>
      <c r="BH145">
        <f>IF(AF145&lt;&gt;"",IF(ABS(AF145)&gt;0.8,"Yes","No"),"")</f>
        <v/>
      </c>
    </row>
    <row r="146" spans="1:60">
      <c s="1" r="A146" t="n">
        <v>1</v>
      </c>
      <c r="B146" t="s">
        <v>263</v>
      </c>
      <c r="C146" t="s">
        <v>264</v>
      </c>
      <c r="D146" t="s">
        <v>265</v>
      </c>
      <c r="E146" t="s">
        <v>266</v>
      </c>
      <c r="F146" t="s">
        <v>267</v>
      </c>
      <c r="G146" t="s">
        <v>268</v>
      </c>
      <c r="H146" t="s"/>
      <c r="I146">
        <f>IF(AND(K146&gt; J146, L146&gt; K146, M146&gt; L146, N146&gt; M146), "pos_trend", IF(AND(K146&lt; J146, L146&lt; K146, M146&lt; L146, N146&lt; M146), "neg_trend", "N/A"))</f>
        <v/>
      </c>
      <c r="J146">
        <f>IFERROR(IF(TRIM(C146)="-", "N/A", IF(RIGHT(C146,1)=")",IF(RIGHT(C146,2)="T)",-1000000000000*VALUE(MID(C146,2,LEN(C146)-3)),IF(RIGHT(C146,2)="M)",-1000000*VALUE(MID(C146,2,LEN(C146)-3)),IF(RIGHT(C146,2)="B)",-1000000000*VALUE(MID(C146,2,LEN(C146)-3)),IF(RIGHT(C146,2)="k)",-1000*VALUE(MID(C146,2,LEN(C146)-3)),VALUE(SUBSTITUTE(C146,",","")))))),IF(RIGHT(C146,1)="T",1000000000000*VALUE(LEFT(C146,LEN(C146)-1)),IF(RIGHT(C146,1)="M",1000000*VALUE(LEFT(C146,LEN(C146)-1)),IF(RIGHT(C146,1)="B",1000000000*VALUE(LEFT(C146,LEN(C146)-1)),IF(RIGHT(C146,1)="%",0.01*VALUE(LEFT(C146,LEN(C146)-1)),IF(RIGHT(C146,1)="k",1000*VALUE(LEFT(C146,LEN(C146)-1)),VALUE(SUBSTITUTE(C146,",",""))))))))),"N/A")</f>
        <v/>
      </c>
      <c r="K146">
        <f>IFERROR(IF(TRIM(D146)="-", "N/A", IF(RIGHT(D146,1)=")",IF(RIGHT(D146,2)="T)",-1000000000000*VALUE(MID(D146,2,LEN(D146)-3)),IF(RIGHT(D146,2)="M)",-1000000*VALUE(MID(D146,2,LEN(D146)-3)),IF(RIGHT(D146,2)="B)",-1000000000*VALUE(MID(D146,2,LEN(D146)-3)),IF(RIGHT(D146,2)="k)",-1000*VALUE(MID(D146,2,LEN(D146)-3)),VALUE(SUBSTITUTE(D146,",","")))))),IF(RIGHT(D146,1)="T",1000000000000*VALUE(LEFT(D146,LEN(D146)-1)),IF(RIGHT(D146,1)="M",1000000*VALUE(LEFT(D146,LEN(D146)-1)),IF(RIGHT(D146,1)="B",1000000000*VALUE(LEFT(D146,LEN(D146)-1)),IF(RIGHT(D146,1)="%",0.01*VALUE(LEFT(D146,LEN(D146)-1)),IF(RIGHT(D146,1)="k",1000*VALUE(LEFT(D146,LEN(D146)-1)),VALUE(SUBSTITUTE(D146,",",""))))))))),"N/A")</f>
        <v/>
      </c>
      <c r="L146">
        <f>IFERROR(IF(TRIM(E146)="-", "N/A", IF(RIGHT(E146,1)=")",IF(RIGHT(E146,2)="T)",-1000000000000*VALUE(MID(E146,2,LEN(E146)-3)),IF(RIGHT(E146,2)="M)",-1000000*VALUE(MID(E146,2,LEN(E146)-3)),IF(RIGHT(E146,2)="B)",-1000000000*VALUE(MID(E146,2,LEN(E146)-3)),IF(RIGHT(E146,2)="k)",-1000*VALUE(MID(E146,2,LEN(E146)-3)),VALUE(SUBSTITUTE(E146,",","")))))),IF(RIGHT(E146,1)="T",1000000000000*VALUE(LEFT(E146,LEN(E146)-1)),IF(RIGHT(E146,1)="M",1000000*VALUE(LEFT(E146,LEN(E146)-1)),IF(RIGHT(E146,1)="B",1000000000*VALUE(LEFT(E146,LEN(E146)-1)),IF(RIGHT(E146,1)="%",0.01*VALUE(LEFT(E146,LEN(E146)-1)),IF(RIGHT(E146,1)="k",1000*VALUE(LEFT(E146,LEN(E146)-1)),VALUE(SUBSTITUTE(E146,",",""))))))))),"N/A")</f>
        <v/>
      </c>
      <c r="M146">
        <f>IFERROR(IF(TRIM(F146)="-", "N/A", IF(RIGHT(F146,1)=")",IF(RIGHT(F146,2)="T)",-1000000000000*VALUE(MID(F146,2,LEN(F146)-3)),IF(RIGHT(F146,2)="M)",-1000000*VALUE(MID(F146,2,LEN(F146)-3)),IF(RIGHT(F146,2)="B)",-1000000000*VALUE(MID(F146,2,LEN(F146)-3)),IF(RIGHT(F146,2)="k)",-1000*VALUE(MID(F146,2,LEN(F146)-3)),VALUE(SUBSTITUTE(F146,",","")))))),IF(RIGHT(F146,1)="T",1000000000000*VALUE(LEFT(F146,LEN(F146)-1)),IF(RIGHT(F146,1)="M",1000000*VALUE(LEFT(F146,LEN(F146)-1)),IF(RIGHT(F146,1)="B",1000000000*VALUE(LEFT(F146,LEN(F146)-1)),IF(RIGHT(F146,1)="%",0.01*VALUE(LEFT(F146,LEN(F146)-1)),IF(RIGHT(F146,1)="k",1000*VALUE(LEFT(F146,LEN(F146)-1)),VALUE(SUBSTITUTE(F146,",",""))))))))),"N/A")</f>
        <v/>
      </c>
      <c r="N146">
        <f>IFERROR(IF(TRIM(G146)="-", "N/A", IF(RIGHT(G146,1)=")",IF(RIGHT(G146,2)="T)",-1000000000000*VALUE(MID(G146,2,LEN(G146)-3)),IF(RIGHT(G146,2)="M)",-1000000*VALUE(MID(G146,2,LEN(G146)-3)),IF(RIGHT(G146,2)="B)",-1000000000*VALUE(MID(G146,2,LEN(G146)-3)),IF(RIGHT(G146,2)="k)",-1000*VALUE(MID(G146,2,LEN(G146)-3)),VALUE(SUBSTITUTE(G146,",","")))))),IF(RIGHT(G146,1)="T",1000000000000*VALUE(LEFT(G146,LEN(G146)-1)),IF(RIGHT(G146,1)="M",1000000*VALUE(LEFT(G146,LEN(G146)-1)),IF(RIGHT(G146,1)="B",1000000000*VALUE(LEFT(G146,LEN(G146)-1)),IF(RIGHT(G146,1)="%",0.01*VALUE(LEFT(G146,LEN(G146)-1)),IF(RIGHT(G146,1)="k",1000*VALUE(LEFT(G146,LEN(G146)-1)),VALUE(SUBSTITUTE(G146,",",""))))))))),"N/A")</f>
        <v/>
      </c>
      <c r="P146">
        <f>MAX(J146:N146)</f>
        <v/>
      </c>
      <c r="Q146">
        <f>IFERROR(J144+MATCH(P146,J146:N146,0)-1,"")</f>
        <v/>
      </c>
      <c r="R146">
        <f>IF(Q146="","",MIN(J146:N146))</f>
        <v/>
      </c>
      <c r="S146">
        <f>IFERROR(J144+MATCH(R146,J146:N146,0)-1,"")</f>
        <v/>
      </c>
      <c r="T146">
        <f>IFERROR(AVERAGE(J146:N146),"")</f>
        <v/>
      </c>
      <c r="U146">
        <f>IFERROR(STDEV(J146:N146),"")</f>
        <v/>
      </c>
      <c r="V146">
        <f>IFERROR(IF(C146="-","",IF(ISBLANK(B146),"",IF(OR(ISNUMBER(FIND("Growth",B146)),ISNUMBER(FIND("Margin",B146))),"",(J146-T146)/U146))),"")</f>
        <v/>
      </c>
      <c r="W146">
        <f>IFERROR(IF(OR(D146="-",ISBLANK(D146)),"",(K146-T146)/U146),"")</f>
        <v/>
      </c>
      <c r="X146">
        <f>IFERROR(IF(OR(E146="-",ISBLANK(E146)),"",(L146-T146)/U146),"")</f>
        <v/>
      </c>
      <c r="Y146">
        <f>IFERROR(IF(OR(F146="-",ISBLANK(F146)),"",(M146-T146)/U146),"")</f>
        <v/>
      </c>
      <c r="Z146">
        <f>IFERROR(IF(OR(G146="-",ISBLANK(G146)),"",(N146-T146)/U146),"")</f>
        <v/>
      </c>
      <c r="AA146">
        <f>IF(MAX(MAX(V146:Z146),ABS(MIN(V146:Z146)))=ABS(MIN(V146:Z146)),MIN(V146:Z146),MAX(V146:Z146))</f>
        <v/>
      </c>
      <c r="AB146">
        <f>IFERROR(V144+MATCH(AA146,V146:Z146,0)-1,"")</f>
        <v/>
      </c>
      <c r="AC146">
        <f>IF(AB146&lt;&gt;"",IF(S146=AB146,"Low",IF(AB146=Q146,"High","")),"")</f>
        <v/>
      </c>
      <c r="AE146">
        <f>IF(ISNUMBER(MATCH("N/A",J146:N146,0)),"",IFERROR((5 * SUMPRODUCT(J144:N144,J146:N146) - PRODUCT(SUM(J144:N144),SUM(J146:N146))) / ((5 * SUM((J144^2)+(K144^2)+(L144^2)+(M144^2)+(N144^2))) - SUM(J144:N144)^2),""))</f>
        <v/>
      </c>
      <c r="AF146">
        <f>IFERROR(CORREL(J144:N144,J146:N146),"")</f>
        <v/>
      </c>
      <c r="AZ146">
        <f>IF(Q146=S146,0,1)</f>
        <v/>
      </c>
      <c r="BA146">
        <f>IF(AZ146=1,IF(Q146="","",IF(Q146=N144,"Yes","No")),"")</f>
        <v/>
      </c>
      <c r="BB146">
        <f>IF(BA146="Yes",P146,"")</f>
        <v/>
      </c>
      <c r="BC146">
        <f>IF(AZ146=1,IF(S146="","",IF(S146=N144,"Yes","No")),"")</f>
        <v/>
      </c>
      <c r="BD146">
        <f>IF(BC146="Yes",R146,"")</f>
        <v/>
      </c>
      <c r="BE146">
        <f>IFERROR(IF(SIGN(AE146)=1,"Increasing",IF(SIGN(AE146)=-1,"Decreasing","")),"")</f>
        <v/>
      </c>
      <c r="BF146">
        <f>IF(OR(AND(BE146="Increasing",BA146="Yes"),AND(BE146="Decreasing",BC146="Yes")),"Yes","No")</f>
        <v/>
      </c>
      <c r="BG146">
        <f>IF(I146="pos_trend","Yes","No")</f>
        <v/>
      </c>
      <c r="BH146">
        <f>IF(AF146&lt;&gt;"",IF(ABS(AF146)&gt;0.8,"Yes","No"),"")</f>
        <v/>
      </c>
    </row>
    <row r="147" spans="1:60">
      <c s="1" r="A147" t="n">
        <v>2</v>
      </c>
      <c r="B147" t="s">
        <v>269</v>
      </c>
      <c r="C147" t="s">
        <v>270</v>
      </c>
      <c r="D147" t="s">
        <v>271</v>
      </c>
      <c r="E147" t="s">
        <v>272</v>
      </c>
      <c r="F147" t="s">
        <v>273</v>
      </c>
      <c r="G147" t="s">
        <v>274</v>
      </c>
      <c r="H147" t="s"/>
      <c r="I147">
        <f>IF(AND(K147&gt; J147, L147&gt; K147, M147&gt; L147, N147&gt; M147), "pos_trend", IF(AND(K147&lt; J147, L147&lt; K147, M147&lt; L147, N147&lt; M147), "neg_trend", "N/A"))</f>
        <v/>
      </c>
      <c r="J147">
        <f>IFERROR(IF(TRIM(C147)="-", "N/A", IF(RIGHT(C147,1)=")",IF(RIGHT(C147,2)="T)",-1000000000000*VALUE(MID(C147,2,LEN(C147)-3)),IF(RIGHT(C147,2)="M)",-1000000*VALUE(MID(C147,2,LEN(C147)-3)),IF(RIGHT(C147,2)="B)",-1000000000*VALUE(MID(C147,2,LEN(C147)-3)),IF(RIGHT(C147,2)="k)",-1000*VALUE(MID(C147,2,LEN(C147)-3)),VALUE(SUBSTITUTE(C147,",","")))))),IF(RIGHT(C147,1)="T",1000000000000*VALUE(LEFT(C147,LEN(C147)-1)),IF(RIGHT(C147,1)="M",1000000*VALUE(LEFT(C147,LEN(C147)-1)),IF(RIGHT(C147,1)="B",1000000000*VALUE(LEFT(C147,LEN(C147)-1)),IF(RIGHT(C147,1)="%",0.01*VALUE(LEFT(C147,LEN(C147)-1)),IF(RIGHT(C147,1)="k",1000*VALUE(LEFT(C147,LEN(C147)-1)),VALUE(SUBSTITUTE(C147,",",""))))))))),"N/A")</f>
        <v/>
      </c>
      <c r="K147">
        <f>IFERROR(IF(TRIM(D147)="-", "N/A", IF(RIGHT(D147,1)=")",IF(RIGHT(D147,2)="T)",-1000000000000*VALUE(MID(D147,2,LEN(D147)-3)),IF(RIGHT(D147,2)="M)",-1000000*VALUE(MID(D147,2,LEN(D147)-3)),IF(RIGHT(D147,2)="B)",-1000000000*VALUE(MID(D147,2,LEN(D147)-3)),IF(RIGHT(D147,2)="k)",-1000*VALUE(MID(D147,2,LEN(D147)-3)),VALUE(SUBSTITUTE(D147,",","")))))),IF(RIGHT(D147,1)="T",1000000000000*VALUE(LEFT(D147,LEN(D147)-1)),IF(RIGHT(D147,1)="M",1000000*VALUE(LEFT(D147,LEN(D147)-1)),IF(RIGHT(D147,1)="B",1000000000*VALUE(LEFT(D147,LEN(D147)-1)),IF(RIGHT(D147,1)="%",0.01*VALUE(LEFT(D147,LEN(D147)-1)),IF(RIGHT(D147,1)="k",1000*VALUE(LEFT(D147,LEN(D147)-1)),VALUE(SUBSTITUTE(D147,",",""))))))))),"N/A")</f>
        <v/>
      </c>
      <c r="L147">
        <f>IFERROR(IF(TRIM(E147)="-", "N/A", IF(RIGHT(E147,1)=")",IF(RIGHT(E147,2)="T)",-1000000000000*VALUE(MID(E147,2,LEN(E147)-3)),IF(RIGHT(E147,2)="M)",-1000000*VALUE(MID(E147,2,LEN(E147)-3)),IF(RIGHT(E147,2)="B)",-1000000000*VALUE(MID(E147,2,LEN(E147)-3)),IF(RIGHT(E147,2)="k)",-1000*VALUE(MID(E147,2,LEN(E147)-3)),VALUE(SUBSTITUTE(E147,",","")))))),IF(RIGHT(E147,1)="T",1000000000000*VALUE(LEFT(E147,LEN(E147)-1)),IF(RIGHT(E147,1)="M",1000000*VALUE(LEFT(E147,LEN(E147)-1)),IF(RIGHT(E147,1)="B",1000000000*VALUE(LEFT(E147,LEN(E147)-1)),IF(RIGHT(E147,1)="%",0.01*VALUE(LEFT(E147,LEN(E147)-1)),IF(RIGHT(E147,1)="k",1000*VALUE(LEFT(E147,LEN(E147)-1)),VALUE(SUBSTITUTE(E147,",",""))))))))),"N/A")</f>
        <v/>
      </c>
      <c r="M147">
        <f>IFERROR(IF(TRIM(F147)="-", "N/A", IF(RIGHT(F147,1)=")",IF(RIGHT(F147,2)="T)",-1000000000000*VALUE(MID(F147,2,LEN(F147)-3)),IF(RIGHT(F147,2)="M)",-1000000*VALUE(MID(F147,2,LEN(F147)-3)),IF(RIGHT(F147,2)="B)",-1000000000*VALUE(MID(F147,2,LEN(F147)-3)),IF(RIGHT(F147,2)="k)",-1000*VALUE(MID(F147,2,LEN(F147)-3)),VALUE(SUBSTITUTE(F147,",","")))))),IF(RIGHT(F147,1)="T",1000000000000*VALUE(LEFT(F147,LEN(F147)-1)),IF(RIGHT(F147,1)="M",1000000*VALUE(LEFT(F147,LEN(F147)-1)),IF(RIGHT(F147,1)="B",1000000000*VALUE(LEFT(F147,LEN(F147)-1)),IF(RIGHT(F147,1)="%",0.01*VALUE(LEFT(F147,LEN(F147)-1)),IF(RIGHT(F147,1)="k",1000*VALUE(LEFT(F147,LEN(F147)-1)),VALUE(SUBSTITUTE(F147,",",""))))))))),"N/A")</f>
        <v/>
      </c>
      <c r="N147">
        <f>IFERROR(IF(TRIM(G147)="-", "N/A", IF(RIGHT(G147,1)=")",IF(RIGHT(G147,2)="T)",-1000000000000*VALUE(MID(G147,2,LEN(G147)-3)),IF(RIGHT(G147,2)="M)",-1000000*VALUE(MID(G147,2,LEN(G147)-3)),IF(RIGHT(G147,2)="B)",-1000000000*VALUE(MID(G147,2,LEN(G147)-3)),IF(RIGHT(G147,2)="k)",-1000*VALUE(MID(G147,2,LEN(G147)-3)),VALUE(SUBSTITUTE(G147,",","")))))),IF(RIGHT(G147,1)="T",1000000000000*VALUE(LEFT(G147,LEN(G147)-1)),IF(RIGHT(G147,1)="M",1000000*VALUE(LEFT(G147,LEN(G147)-1)),IF(RIGHT(G147,1)="B",1000000000*VALUE(LEFT(G147,LEN(G147)-1)),IF(RIGHT(G147,1)="%",0.01*VALUE(LEFT(G147,LEN(G147)-1)),IF(RIGHT(G147,1)="k",1000*VALUE(LEFT(G147,LEN(G147)-1)),VALUE(SUBSTITUTE(G147,",",""))))))))),"N/A")</f>
        <v/>
      </c>
      <c r="P147">
        <f>MAX(J147:N147)</f>
        <v/>
      </c>
      <c r="Q147">
        <f>IFERROR(J144+MATCH(P147,J147:N147,0)-1,"")</f>
        <v/>
      </c>
      <c r="R147">
        <f>IF(Q147="","",MIN(J147:N147))</f>
        <v/>
      </c>
      <c r="S147">
        <f>IFERROR(J144+MATCH(R147,J147:N147,0)-1,"")</f>
        <v/>
      </c>
      <c r="T147">
        <f>IFERROR(AVERAGE(J147:N147),"")</f>
        <v/>
      </c>
      <c r="U147">
        <f>IFERROR(STDEV(J147:N147),"")</f>
        <v/>
      </c>
      <c r="V147">
        <f>IFERROR(IF(C147="-","",IF(ISBLANK(B147),"",IF(OR(ISNUMBER(FIND("Growth",B147)),ISNUMBER(FIND("Margin",B147))),"",(J147-T147)/U147))),"")</f>
        <v/>
      </c>
      <c r="W147">
        <f>IFERROR(IF(OR(D147="-",ISBLANK(D147)),"",(K147-T147)/U147),"")</f>
        <v/>
      </c>
      <c r="X147">
        <f>IFERROR(IF(OR(E147="-",ISBLANK(E147)),"",(L147-T147)/U147),"")</f>
        <v/>
      </c>
      <c r="Y147">
        <f>IFERROR(IF(OR(F147="-",ISBLANK(F147)),"",(M147-T147)/U147),"")</f>
        <v/>
      </c>
      <c r="Z147">
        <f>IFERROR(IF(OR(G147="-",ISBLANK(G147)),"",(N147-T147)/U147),"")</f>
        <v/>
      </c>
      <c r="AA147">
        <f>IF(MAX(MAX(V147:Z147),ABS(MIN(V147:Z147)))=ABS(MIN(V147:Z147)),MIN(V147:Z147),MAX(V147:Z147))</f>
        <v/>
      </c>
      <c r="AB147">
        <f>IFERROR(V144+MATCH(AA147,V147:Z147,0)-1,"")</f>
        <v/>
      </c>
      <c r="AC147">
        <f>IF(AB147&lt;&gt;"",IF(S147=AB147,"Low",IF(AB147=Q147,"High","")),"")</f>
        <v/>
      </c>
      <c r="AE147">
        <f>IF(ISNUMBER(MATCH("N/A",J147:N147,0)),"",IFERROR((5 * SUMPRODUCT(J144:N144,J147:N147) - PRODUCT(SUM(J144:N144),SUM(J147:N147))) / ((5 * SUM((J144^2)+(K144^2)+(L144^2)+(M144^2)+(N144^2))) - SUM(J144:N144)^2),""))</f>
        <v/>
      </c>
      <c r="AF147">
        <f>IFERROR(CORREL(J144:N144,J147:N147),"")</f>
        <v/>
      </c>
      <c r="AZ147">
        <f>IF(Q147=S147,0,1)</f>
        <v/>
      </c>
      <c r="BA147">
        <f>IF(AZ147=1,IF(Q147="","",IF(Q147=N144,"Yes","No")),"")</f>
        <v/>
      </c>
      <c r="BB147">
        <f>IF(BA147="Yes",P147,"")</f>
        <v/>
      </c>
      <c r="BC147">
        <f>IF(AZ147=1,IF(S147="","",IF(S147=N144,"Yes","No")),"")</f>
        <v/>
      </c>
      <c r="BD147">
        <f>IF(BC147="Yes",R147,"")</f>
        <v/>
      </c>
      <c r="BE147">
        <f>IFERROR(IF(SIGN(AE147)=1,"Increasing",IF(SIGN(AE147)=-1,"Decreasing","")),"")</f>
        <v/>
      </c>
      <c r="BF147">
        <f>IF(OR(AND(BE147="Increasing",BA147="Yes"),AND(BE147="Decreasing",BC147="Yes")),"Yes","No")</f>
        <v/>
      </c>
      <c r="BG147">
        <f>IF(I147="pos_trend","Yes","No")</f>
        <v/>
      </c>
      <c r="BH147">
        <f>IF(AF147&lt;&gt;"",IF(ABS(AF147)&gt;0.8,"Yes","No"),"")</f>
        <v/>
      </c>
    </row>
    <row r="148" spans="1:60">
      <c s="1" r="A148" t="n">
        <v>3</v>
      </c>
      <c r="B148" t="s">
        <v>275</v>
      </c>
      <c r="C148" t="s">
        <v>276</v>
      </c>
      <c r="D148" t="s">
        <v>277</v>
      </c>
      <c r="E148" t="s">
        <v>278</v>
      </c>
      <c r="F148" t="s">
        <v>279</v>
      </c>
      <c r="G148" t="s">
        <v>280</v>
      </c>
      <c r="H148" t="s"/>
      <c r="I148">
        <f>IF(AND(K148&gt; J148, L148&gt; K148, M148&gt; L148, N148&gt; M148), "pos_trend", IF(AND(K148&lt; J148, L148&lt; K148, M148&lt; L148, N148&lt; M148), "neg_trend", "N/A"))</f>
        <v/>
      </c>
      <c r="J148">
        <f>IFERROR(IF(TRIM(C148)="-", "N/A", IF(RIGHT(C148,1)=")",IF(RIGHT(C148,2)="T)",-1000000000000*VALUE(MID(C148,2,LEN(C148)-3)),IF(RIGHT(C148,2)="M)",-1000000*VALUE(MID(C148,2,LEN(C148)-3)),IF(RIGHT(C148,2)="B)",-1000000000*VALUE(MID(C148,2,LEN(C148)-3)),IF(RIGHT(C148,2)="k)",-1000*VALUE(MID(C148,2,LEN(C148)-3)),VALUE(SUBSTITUTE(C148,",","")))))),IF(RIGHT(C148,1)="T",1000000000000*VALUE(LEFT(C148,LEN(C148)-1)),IF(RIGHT(C148,1)="M",1000000*VALUE(LEFT(C148,LEN(C148)-1)),IF(RIGHT(C148,1)="B",1000000000*VALUE(LEFT(C148,LEN(C148)-1)),IF(RIGHT(C148,1)="%",0.01*VALUE(LEFT(C148,LEN(C148)-1)),IF(RIGHT(C148,1)="k",1000*VALUE(LEFT(C148,LEN(C148)-1)),VALUE(SUBSTITUTE(C148,",",""))))))))),"N/A")</f>
        <v/>
      </c>
      <c r="K148">
        <f>IFERROR(IF(TRIM(D148)="-", "N/A", IF(RIGHT(D148,1)=")",IF(RIGHT(D148,2)="T)",-1000000000000*VALUE(MID(D148,2,LEN(D148)-3)),IF(RIGHT(D148,2)="M)",-1000000*VALUE(MID(D148,2,LEN(D148)-3)),IF(RIGHT(D148,2)="B)",-1000000000*VALUE(MID(D148,2,LEN(D148)-3)),IF(RIGHT(D148,2)="k)",-1000*VALUE(MID(D148,2,LEN(D148)-3)),VALUE(SUBSTITUTE(D148,",","")))))),IF(RIGHT(D148,1)="T",1000000000000*VALUE(LEFT(D148,LEN(D148)-1)),IF(RIGHT(D148,1)="M",1000000*VALUE(LEFT(D148,LEN(D148)-1)),IF(RIGHT(D148,1)="B",1000000000*VALUE(LEFT(D148,LEN(D148)-1)),IF(RIGHT(D148,1)="%",0.01*VALUE(LEFT(D148,LEN(D148)-1)),IF(RIGHT(D148,1)="k",1000*VALUE(LEFT(D148,LEN(D148)-1)),VALUE(SUBSTITUTE(D148,",",""))))))))),"N/A")</f>
        <v/>
      </c>
      <c r="L148">
        <f>IFERROR(IF(TRIM(E148)="-", "N/A", IF(RIGHT(E148,1)=")",IF(RIGHT(E148,2)="T)",-1000000000000*VALUE(MID(E148,2,LEN(E148)-3)),IF(RIGHT(E148,2)="M)",-1000000*VALUE(MID(E148,2,LEN(E148)-3)),IF(RIGHT(E148,2)="B)",-1000000000*VALUE(MID(E148,2,LEN(E148)-3)),IF(RIGHT(E148,2)="k)",-1000*VALUE(MID(E148,2,LEN(E148)-3)),VALUE(SUBSTITUTE(E148,",","")))))),IF(RIGHT(E148,1)="T",1000000000000*VALUE(LEFT(E148,LEN(E148)-1)),IF(RIGHT(E148,1)="M",1000000*VALUE(LEFT(E148,LEN(E148)-1)),IF(RIGHT(E148,1)="B",1000000000*VALUE(LEFT(E148,LEN(E148)-1)),IF(RIGHT(E148,1)="%",0.01*VALUE(LEFT(E148,LEN(E148)-1)),IF(RIGHT(E148,1)="k",1000*VALUE(LEFT(E148,LEN(E148)-1)),VALUE(SUBSTITUTE(E148,",",""))))))))),"N/A")</f>
        <v/>
      </c>
      <c r="M148">
        <f>IFERROR(IF(TRIM(F148)="-", "N/A", IF(RIGHT(F148,1)=")",IF(RIGHT(F148,2)="T)",-1000000000000*VALUE(MID(F148,2,LEN(F148)-3)),IF(RIGHT(F148,2)="M)",-1000000*VALUE(MID(F148,2,LEN(F148)-3)),IF(RIGHT(F148,2)="B)",-1000000000*VALUE(MID(F148,2,LEN(F148)-3)),IF(RIGHT(F148,2)="k)",-1000*VALUE(MID(F148,2,LEN(F148)-3)),VALUE(SUBSTITUTE(F148,",","")))))),IF(RIGHT(F148,1)="T",1000000000000*VALUE(LEFT(F148,LEN(F148)-1)),IF(RIGHT(F148,1)="M",1000000*VALUE(LEFT(F148,LEN(F148)-1)),IF(RIGHT(F148,1)="B",1000000000*VALUE(LEFT(F148,LEN(F148)-1)),IF(RIGHT(F148,1)="%",0.01*VALUE(LEFT(F148,LEN(F148)-1)),IF(RIGHT(F148,1)="k",1000*VALUE(LEFT(F148,LEN(F148)-1)),VALUE(SUBSTITUTE(F148,",",""))))))))),"N/A")</f>
        <v/>
      </c>
      <c r="N148">
        <f>IFERROR(IF(TRIM(G148)="-", "N/A", IF(RIGHT(G148,1)=")",IF(RIGHT(G148,2)="T)",-1000000000000*VALUE(MID(G148,2,LEN(G148)-3)),IF(RIGHT(G148,2)="M)",-1000000*VALUE(MID(G148,2,LEN(G148)-3)),IF(RIGHT(G148,2)="B)",-1000000000*VALUE(MID(G148,2,LEN(G148)-3)),IF(RIGHT(G148,2)="k)",-1000*VALUE(MID(G148,2,LEN(G148)-3)),VALUE(SUBSTITUTE(G148,",","")))))),IF(RIGHT(G148,1)="T",1000000000000*VALUE(LEFT(G148,LEN(G148)-1)),IF(RIGHT(G148,1)="M",1000000*VALUE(LEFT(G148,LEN(G148)-1)),IF(RIGHT(G148,1)="B",1000000000*VALUE(LEFT(G148,LEN(G148)-1)),IF(RIGHT(G148,1)="%",0.01*VALUE(LEFT(G148,LEN(G148)-1)),IF(RIGHT(G148,1)="k",1000*VALUE(LEFT(G148,LEN(G148)-1)),VALUE(SUBSTITUTE(G148,",",""))))))))),"N/A")</f>
        <v/>
      </c>
      <c r="P148">
        <f>MAX(J148:N148)</f>
        <v/>
      </c>
      <c r="Q148">
        <f>IFERROR(J144+MATCH(P148,J148:N148,0)-1,"")</f>
        <v/>
      </c>
      <c r="R148">
        <f>IF(Q148="","",MIN(J148:N148))</f>
        <v/>
      </c>
      <c r="S148">
        <f>IFERROR(J144+MATCH(R148,J148:N148,0)-1,"")</f>
        <v/>
      </c>
      <c r="T148">
        <f>IFERROR(AVERAGE(J148:N148),"")</f>
        <v/>
      </c>
      <c r="U148">
        <f>IFERROR(STDEV(J148:N148),"")</f>
        <v/>
      </c>
      <c r="V148">
        <f>IFERROR(IF(C148="-","",IF(ISBLANK(B148),"",IF(OR(ISNUMBER(FIND("Growth",B148)),ISNUMBER(FIND("Margin",B148))),"",(J148-T148)/U148))),"")</f>
        <v/>
      </c>
      <c r="W148">
        <f>IFERROR(IF(OR(D148="-",ISBLANK(D148)),"",(K148-T148)/U148),"")</f>
        <v/>
      </c>
      <c r="X148">
        <f>IFERROR(IF(OR(E148="-",ISBLANK(E148)),"",(L148-T148)/U148),"")</f>
        <v/>
      </c>
      <c r="Y148">
        <f>IFERROR(IF(OR(F148="-",ISBLANK(F148)),"",(M148-T148)/U148),"")</f>
        <v/>
      </c>
      <c r="Z148">
        <f>IFERROR(IF(OR(G148="-",ISBLANK(G148)),"",(N148-T148)/U148),"")</f>
        <v/>
      </c>
      <c r="AA148">
        <f>IF(MAX(MAX(V148:Z148),ABS(MIN(V148:Z148)))=ABS(MIN(V148:Z148)),MIN(V148:Z148),MAX(V148:Z148))</f>
        <v/>
      </c>
      <c r="AB148">
        <f>IFERROR(V144+MATCH(AA148,V148:Z148,0)-1,"")</f>
        <v/>
      </c>
      <c r="AC148">
        <f>IF(AB148&lt;&gt;"",IF(S148=AB148,"Low",IF(AB148=Q148,"High","")),"")</f>
        <v/>
      </c>
      <c r="AE148">
        <f>IF(ISNUMBER(MATCH("N/A",J148:N148,0)),"",IFERROR((5 * SUMPRODUCT(J144:N144,J148:N148) - PRODUCT(SUM(J144:N144),SUM(J148:N148))) / ((5 * SUM((J144^2)+(K144^2)+(L144^2)+(M144^2)+(N144^2))) - SUM(J144:N144)^2),""))</f>
        <v/>
      </c>
      <c r="AF148">
        <f>IFERROR(CORREL(J144:N144,J148:N148),"")</f>
        <v/>
      </c>
      <c r="AZ148">
        <f>IF(Q148=S148,0,1)</f>
        <v/>
      </c>
      <c r="BA148">
        <f>IF(AZ148=1,IF(Q148="","",IF(Q148=N144,"Yes","No")),"")</f>
        <v/>
      </c>
      <c r="BB148">
        <f>IF(BA148="Yes",P148,"")</f>
        <v/>
      </c>
      <c r="BC148">
        <f>IF(AZ148=1,IF(S148="","",IF(S148=N144,"Yes","No")),"")</f>
        <v/>
      </c>
      <c r="BD148">
        <f>IF(BC148="Yes",R148,"")</f>
        <v/>
      </c>
      <c r="BE148">
        <f>IFERROR(IF(SIGN(AE148)=1,"Increasing",IF(SIGN(AE148)=-1,"Decreasing","")),"")</f>
        <v/>
      </c>
      <c r="BF148">
        <f>IF(OR(AND(BE148="Increasing",BA148="Yes"),AND(BE148="Decreasing",BC148="Yes")),"Yes","No")</f>
        <v/>
      </c>
      <c r="BG148">
        <f>IF(I148="pos_trend","Yes","No")</f>
        <v/>
      </c>
      <c r="BH148">
        <f>IF(AF148&lt;&gt;"",IF(ABS(AF148)&gt;0.8,"Yes","No"),"")</f>
        <v/>
      </c>
    </row>
    <row r="149" spans="1:60">
      <c s="1" r="A149" t="n">
        <v>4</v>
      </c>
      <c r="B149" t="s">
        <v>281</v>
      </c>
      <c r="C149" t="s">
        <v>282</v>
      </c>
      <c r="D149" t="s">
        <v>283</v>
      </c>
      <c r="E149" t="s">
        <v>284</v>
      </c>
      <c r="F149" t="s">
        <v>285</v>
      </c>
      <c r="G149" t="s">
        <v>286</v>
      </c>
      <c r="H149" t="s"/>
      <c r="I149">
        <f>IF(AND(K149&gt; J149, L149&gt; K149, M149&gt; L149, N149&gt; M149), "pos_trend", IF(AND(K149&lt; J149, L149&lt; K149, M149&lt; L149, N149&lt; M149), "neg_trend", "N/A"))</f>
        <v/>
      </c>
      <c r="J149">
        <f>IFERROR(IF(TRIM(C149)="-", "N/A", IF(RIGHT(C149,1)=")",IF(RIGHT(C149,2)="T)",-1000000000000*VALUE(MID(C149,2,LEN(C149)-3)),IF(RIGHT(C149,2)="M)",-1000000*VALUE(MID(C149,2,LEN(C149)-3)),IF(RIGHT(C149,2)="B)",-1000000000*VALUE(MID(C149,2,LEN(C149)-3)),IF(RIGHT(C149,2)="k)",-1000*VALUE(MID(C149,2,LEN(C149)-3)),VALUE(SUBSTITUTE(C149,",","")))))),IF(RIGHT(C149,1)="T",1000000000000*VALUE(LEFT(C149,LEN(C149)-1)),IF(RIGHT(C149,1)="M",1000000*VALUE(LEFT(C149,LEN(C149)-1)),IF(RIGHT(C149,1)="B",1000000000*VALUE(LEFT(C149,LEN(C149)-1)),IF(RIGHT(C149,1)="%",0.01*VALUE(LEFT(C149,LEN(C149)-1)),IF(RIGHT(C149,1)="k",1000*VALUE(LEFT(C149,LEN(C149)-1)),VALUE(SUBSTITUTE(C149,",",""))))))))),"N/A")</f>
        <v/>
      </c>
      <c r="K149">
        <f>IFERROR(IF(TRIM(D149)="-", "N/A", IF(RIGHT(D149,1)=")",IF(RIGHT(D149,2)="T)",-1000000000000*VALUE(MID(D149,2,LEN(D149)-3)),IF(RIGHT(D149,2)="M)",-1000000*VALUE(MID(D149,2,LEN(D149)-3)),IF(RIGHT(D149,2)="B)",-1000000000*VALUE(MID(D149,2,LEN(D149)-3)),IF(RIGHT(D149,2)="k)",-1000*VALUE(MID(D149,2,LEN(D149)-3)),VALUE(SUBSTITUTE(D149,",","")))))),IF(RIGHT(D149,1)="T",1000000000000*VALUE(LEFT(D149,LEN(D149)-1)),IF(RIGHT(D149,1)="M",1000000*VALUE(LEFT(D149,LEN(D149)-1)),IF(RIGHT(D149,1)="B",1000000000*VALUE(LEFT(D149,LEN(D149)-1)),IF(RIGHT(D149,1)="%",0.01*VALUE(LEFT(D149,LEN(D149)-1)),IF(RIGHT(D149,1)="k",1000*VALUE(LEFT(D149,LEN(D149)-1)),VALUE(SUBSTITUTE(D149,",",""))))))))),"N/A")</f>
        <v/>
      </c>
      <c r="L149">
        <f>IFERROR(IF(TRIM(E149)="-", "N/A", IF(RIGHT(E149,1)=")",IF(RIGHT(E149,2)="T)",-1000000000000*VALUE(MID(E149,2,LEN(E149)-3)),IF(RIGHT(E149,2)="M)",-1000000*VALUE(MID(E149,2,LEN(E149)-3)),IF(RIGHT(E149,2)="B)",-1000000000*VALUE(MID(E149,2,LEN(E149)-3)),IF(RIGHT(E149,2)="k)",-1000*VALUE(MID(E149,2,LEN(E149)-3)),VALUE(SUBSTITUTE(E149,",","")))))),IF(RIGHT(E149,1)="T",1000000000000*VALUE(LEFT(E149,LEN(E149)-1)),IF(RIGHT(E149,1)="M",1000000*VALUE(LEFT(E149,LEN(E149)-1)),IF(RIGHT(E149,1)="B",1000000000*VALUE(LEFT(E149,LEN(E149)-1)),IF(RIGHT(E149,1)="%",0.01*VALUE(LEFT(E149,LEN(E149)-1)),IF(RIGHT(E149,1)="k",1000*VALUE(LEFT(E149,LEN(E149)-1)),VALUE(SUBSTITUTE(E149,",",""))))))))),"N/A")</f>
        <v/>
      </c>
      <c r="M149">
        <f>IFERROR(IF(TRIM(F149)="-", "N/A", IF(RIGHT(F149,1)=")",IF(RIGHT(F149,2)="T)",-1000000000000*VALUE(MID(F149,2,LEN(F149)-3)),IF(RIGHT(F149,2)="M)",-1000000*VALUE(MID(F149,2,LEN(F149)-3)),IF(RIGHT(F149,2)="B)",-1000000000*VALUE(MID(F149,2,LEN(F149)-3)),IF(RIGHT(F149,2)="k)",-1000*VALUE(MID(F149,2,LEN(F149)-3)),VALUE(SUBSTITUTE(F149,",","")))))),IF(RIGHT(F149,1)="T",1000000000000*VALUE(LEFT(F149,LEN(F149)-1)),IF(RIGHT(F149,1)="M",1000000*VALUE(LEFT(F149,LEN(F149)-1)),IF(RIGHT(F149,1)="B",1000000000*VALUE(LEFT(F149,LEN(F149)-1)),IF(RIGHT(F149,1)="%",0.01*VALUE(LEFT(F149,LEN(F149)-1)),IF(RIGHT(F149,1)="k",1000*VALUE(LEFT(F149,LEN(F149)-1)),VALUE(SUBSTITUTE(F149,",",""))))))))),"N/A")</f>
        <v/>
      </c>
      <c r="N149">
        <f>IFERROR(IF(TRIM(G149)="-", "N/A", IF(RIGHT(G149,1)=")",IF(RIGHT(G149,2)="T)",-1000000000000*VALUE(MID(G149,2,LEN(G149)-3)),IF(RIGHT(G149,2)="M)",-1000000*VALUE(MID(G149,2,LEN(G149)-3)),IF(RIGHT(G149,2)="B)",-1000000000*VALUE(MID(G149,2,LEN(G149)-3)),IF(RIGHT(G149,2)="k)",-1000*VALUE(MID(G149,2,LEN(G149)-3)),VALUE(SUBSTITUTE(G149,",","")))))),IF(RIGHT(G149,1)="T",1000000000000*VALUE(LEFT(G149,LEN(G149)-1)),IF(RIGHT(G149,1)="M",1000000*VALUE(LEFT(G149,LEN(G149)-1)),IF(RIGHT(G149,1)="B",1000000000*VALUE(LEFT(G149,LEN(G149)-1)),IF(RIGHT(G149,1)="%",0.01*VALUE(LEFT(G149,LEN(G149)-1)),IF(RIGHT(G149,1)="k",1000*VALUE(LEFT(G149,LEN(G149)-1)),VALUE(SUBSTITUTE(G149,",",""))))))))),"N/A")</f>
        <v/>
      </c>
      <c r="P149">
        <f>MAX(J149:N149)</f>
        <v/>
      </c>
      <c r="Q149">
        <f>IFERROR(J144+MATCH(P149,J149:N149,0)-1,"")</f>
        <v/>
      </c>
      <c r="R149">
        <f>IF(Q149="","",MIN(J149:N149))</f>
        <v/>
      </c>
      <c r="S149">
        <f>IFERROR(J144+MATCH(R149,J149:N149,0)-1,"")</f>
        <v/>
      </c>
      <c r="T149">
        <f>IFERROR(AVERAGE(J149:N149),"")</f>
        <v/>
      </c>
      <c r="U149">
        <f>IFERROR(STDEV(J149:N149),"")</f>
        <v/>
      </c>
      <c r="V149">
        <f>IFERROR(IF(C149="-","",IF(ISBLANK(B149),"",IF(OR(ISNUMBER(FIND("Growth",B149)),ISNUMBER(FIND("Margin",B149))),"",(J149-T149)/U149))),"")</f>
        <v/>
      </c>
      <c r="W149">
        <f>IFERROR(IF(OR(D149="-",ISBLANK(D149)),"",(K149-T149)/U149),"")</f>
        <v/>
      </c>
      <c r="X149">
        <f>IFERROR(IF(OR(E149="-",ISBLANK(E149)),"",(L149-T149)/U149),"")</f>
        <v/>
      </c>
      <c r="Y149">
        <f>IFERROR(IF(OR(F149="-",ISBLANK(F149)),"",(M149-T149)/U149),"")</f>
        <v/>
      </c>
      <c r="Z149">
        <f>IFERROR(IF(OR(G149="-",ISBLANK(G149)),"",(N149-T149)/U149),"")</f>
        <v/>
      </c>
      <c r="AA149">
        <f>IF(MAX(MAX(V149:Z149),ABS(MIN(V149:Z149)))=ABS(MIN(V149:Z149)),MIN(V149:Z149),MAX(V149:Z149))</f>
        <v/>
      </c>
      <c r="AB149">
        <f>IFERROR(V144+MATCH(AA149,V149:Z149,0)-1,"")</f>
        <v/>
      </c>
      <c r="AC149">
        <f>IF(AB149&lt;&gt;"",IF(S149=AB149,"Low",IF(AB149=Q149,"High","")),"")</f>
        <v/>
      </c>
      <c r="AE149">
        <f>IF(ISNUMBER(MATCH("N/A",J149:N149,0)),"",IFERROR((5 * SUMPRODUCT(J144:N144,J149:N149) - PRODUCT(SUM(J144:N144),SUM(J149:N149))) / ((5 * SUM((J144^2)+(K144^2)+(L144^2)+(M144^2)+(N144^2))) - SUM(J144:N144)^2),""))</f>
        <v/>
      </c>
      <c r="AF149">
        <f>IFERROR(CORREL(J144:N144,J149:N149),"")</f>
        <v/>
      </c>
      <c r="AZ149">
        <f>IF(Q149=S149,0,1)</f>
        <v/>
      </c>
      <c r="BA149">
        <f>IF(AZ149=1,IF(Q149="","",IF(Q149=N144,"Yes","No")),"")</f>
        <v/>
      </c>
      <c r="BB149">
        <f>IF(BA149="Yes",P149,"")</f>
        <v/>
      </c>
      <c r="BC149">
        <f>IF(AZ149=1,IF(S149="","",IF(S149=N144,"Yes","No")),"")</f>
        <v/>
      </c>
      <c r="BD149">
        <f>IF(BC149="Yes",R149,"")</f>
        <v/>
      </c>
      <c r="BE149">
        <f>IFERROR(IF(SIGN(AE149)=1,"Increasing",IF(SIGN(AE149)=-1,"Decreasing","")),"")</f>
        <v/>
      </c>
      <c r="BF149">
        <f>IF(OR(AND(BE149="Increasing",BA149="Yes"),AND(BE149="Decreasing",BC149="Yes")),"Yes","No")</f>
        <v/>
      </c>
      <c r="BG149">
        <f>IF(I149="pos_trend","Yes","No")</f>
        <v/>
      </c>
      <c r="BH149">
        <f>IF(AF149&lt;&gt;"",IF(ABS(AF149)&gt;0.8,"Yes","No"),"")</f>
        <v/>
      </c>
    </row>
    <row r="150" spans="1:60">
      <c s="1" r="A150" t="n">
        <v>5</v>
      </c>
      <c r="B150" t="s">
        <v>287</v>
      </c>
      <c r="C150" t="s">
        <v>288</v>
      </c>
      <c r="D150" t="s">
        <v>289</v>
      </c>
      <c r="E150" t="s">
        <v>290</v>
      </c>
      <c r="F150" t="s">
        <v>291</v>
      </c>
      <c r="G150" t="s">
        <v>292</v>
      </c>
      <c r="H150" t="s"/>
      <c r="I150">
        <f>IF(AND(K150&gt; J150, L150&gt; K150, M150&gt; L150, N150&gt; M150), "pos_trend", IF(AND(K150&lt; J150, L150&lt; K150, M150&lt; L150, N150&lt; M150), "neg_trend", "N/A"))</f>
        <v/>
      </c>
      <c r="J150">
        <f>IFERROR(IF(TRIM(C150)="-", "N/A", IF(RIGHT(C150,1)=")",IF(RIGHT(C150,2)="T)",-1000000000000*VALUE(MID(C150,2,LEN(C150)-3)),IF(RIGHT(C150,2)="M)",-1000000*VALUE(MID(C150,2,LEN(C150)-3)),IF(RIGHT(C150,2)="B)",-1000000000*VALUE(MID(C150,2,LEN(C150)-3)),IF(RIGHT(C150,2)="k)",-1000*VALUE(MID(C150,2,LEN(C150)-3)),VALUE(SUBSTITUTE(C150,",","")))))),IF(RIGHT(C150,1)="T",1000000000000*VALUE(LEFT(C150,LEN(C150)-1)),IF(RIGHT(C150,1)="M",1000000*VALUE(LEFT(C150,LEN(C150)-1)),IF(RIGHT(C150,1)="B",1000000000*VALUE(LEFT(C150,LEN(C150)-1)),IF(RIGHT(C150,1)="%",0.01*VALUE(LEFT(C150,LEN(C150)-1)),IF(RIGHT(C150,1)="k",1000*VALUE(LEFT(C150,LEN(C150)-1)),VALUE(SUBSTITUTE(C150,",",""))))))))),"N/A")</f>
        <v/>
      </c>
      <c r="K150">
        <f>IFERROR(IF(TRIM(D150)="-", "N/A", IF(RIGHT(D150,1)=")",IF(RIGHT(D150,2)="T)",-1000000000000*VALUE(MID(D150,2,LEN(D150)-3)),IF(RIGHT(D150,2)="M)",-1000000*VALUE(MID(D150,2,LEN(D150)-3)),IF(RIGHT(D150,2)="B)",-1000000000*VALUE(MID(D150,2,LEN(D150)-3)),IF(RIGHT(D150,2)="k)",-1000*VALUE(MID(D150,2,LEN(D150)-3)),VALUE(SUBSTITUTE(D150,",","")))))),IF(RIGHT(D150,1)="T",1000000000000*VALUE(LEFT(D150,LEN(D150)-1)),IF(RIGHT(D150,1)="M",1000000*VALUE(LEFT(D150,LEN(D150)-1)),IF(RIGHT(D150,1)="B",1000000000*VALUE(LEFT(D150,LEN(D150)-1)),IF(RIGHT(D150,1)="%",0.01*VALUE(LEFT(D150,LEN(D150)-1)),IF(RIGHT(D150,1)="k",1000*VALUE(LEFT(D150,LEN(D150)-1)),VALUE(SUBSTITUTE(D150,",",""))))))))),"N/A")</f>
        <v/>
      </c>
      <c r="L150">
        <f>IFERROR(IF(TRIM(E150)="-", "N/A", IF(RIGHT(E150,1)=")",IF(RIGHT(E150,2)="T)",-1000000000000*VALUE(MID(E150,2,LEN(E150)-3)),IF(RIGHT(E150,2)="M)",-1000000*VALUE(MID(E150,2,LEN(E150)-3)),IF(RIGHT(E150,2)="B)",-1000000000*VALUE(MID(E150,2,LEN(E150)-3)),IF(RIGHT(E150,2)="k)",-1000*VALUE(MID(E150,2,LEN(E150)-3)),VALUE(SUBSTITUTE(E150,",","")))))),IF(RIGHT(E150,1)="T",1000000000000*VALUE(LEFT(E150,LEN(E150)-1)),IF(RIGHT(E150,1)="M",1000000*VALUE(LEFT(E150,LEN(E150)-1)),IF(RIGHT(E150,1)="B",1000000000*VALUE(LEFT(E150,LEN(E150)-1)),IF(RIGHT(E150,1)="%",0.01*VALUE(LEFT(E150,LEN(E150)-1)),IF(RIGHT(E150,1)="k",1000*VALUE(LEFT(E150,LEN(E150)-1)),VALUE(SUBSTITUTE(E150,",",""))))))))),"N/A")</f>
        <v/>
      </c>
      <c r="M150">
        <f>IFERROR(IF(TRIM(F150)="-", "N/A", IF(RIGHT(F150,1)=")",IF(RIGHT(F150,2)="T)",-1000000000000*VALUE(MID(F150,2,LEN(F150)-3)),IF(RIGHT(F150,2)="M)",-1000000*VALUE(MID(F150,2,LEN(F150)-3)),IF(RIGHT(F150,2)="B)",-1000000000*VALUE(MID(F150,2,LEN(F150)-3)),IF(RIGHT(F150,2)="k)",-1000*VALUE(MID(F150,2,LEN(F150)-3)),VALUE(SUBSTITUTE(F150,",","")))))),IF(RIGHT(F150,1)="T",1000000000000*VALUE(LEFT(F150,LEN(F150)-1)),IF(RIGHT(F150,1)="M",1000000*VALUE(LEFT(F150,LEN(F150)-1)),IF(RIGHT(F150,1)="B",1000000000*VALUE(LEFT(F150,LEN(F150)-1)),IF(RIGHT(F150,1)="%",0.01*VALUE(LEFT(F150,LEN(F150)-1)),IF(RIGHT(F150,1)="k",1000*VALUE(LEFT(F150,LEN(F150)-1)),VALUE(SUBSTITUTE(F150,",",""))))))))),"N/A")</f>
        <v/>
      </c>
      <c r="N150">
        <f>IFERROR(IF(TRIM(G150)="-", "N/A", IF(RIGHT(G150,1)=")",IF(RIGHT(G150,2)="T)",-1000000000000*VALUE(MID(G150,2,LEN(G150)-3)),IF(RIGHT(G150,2)="M)",-1000000*VALUE(MID(G150,2,LEN(G150)-3)),IF(RIGHT(G150,2)="B)",-1000000000*VALUE(MID(G150,2,LEN(G150)-3)),IF(RIGHT(G150,2)="k)",-1000*VALUE(MID(G150,2,LEN(G150)-3)),VALUE(SUBSTITUTE(G150,",","")))))),IF(RIGHT(G150,1)="T",1000000000000*VALUE(LEFT(G150,LEN(G150)-1)),IF(RIGHT(G150,1)="M",1000000*VALUE(LEFT(G150,LEN(G150)-1)),IF(RIGHT(G150,1)="B",1000000000*VALUE(LEFT(G150,LEN(G150)-1)),IF(RIGHT(G150,1)="%",0.01*VALUE(LEFT(G150,LEN(G150)-1)),IF(RIGHT(G150,1)="k",1000*VALUE(LEFT(G150,LEN(G150)-1)),VALUE(SUBSTITUTE(G150,",",""))))))))),"N/A")</f>
        <v/>
      </c>
      <c r="P150">
        <f>MAX(J150:N150)</f>
        <v/>
      </c>
      <c r="Q150">
        <f>IFERROR(J144+MATCH(P150,J150:N150,0)-1,"")</f>
        <v/>
      </c>
      <c r="R150">
        <f>IF(Q150="","",MIN(J150:N150))</f>
        <v/>
      </c>
      <c r="S150">
        <f>IFERROR(J144+MATCH(R150,J150:N150,0)-1,"")</f>
        <v/>
      </c>
      <c r="T150">
        <f>IFERROR(AVERAGE(J150:N150),"")</f>
        <v/>
      </c>
      <c r="U150">
        <f>IFERROR(STDEV(J150:N150),"")</f>
        <v/>
      </c>
      <c r="V150">
        <f>IFERROR(IF(C150="-","",IF(ISBLANK(B150),"",IF(OR(ISNUMBER(FIND("Growth",B150)),ISNUMBER(FIND("Margin",B150))),"",(J150-T150)/U150))),"")</f>
        <v/>
      </c>
      <c r="W150">
        <f>IFERROR(IF(OR(D150="-",ISBLANK(D150)),"",(K150-T150)/U150),"")</f>
        <v/>
      </c>
      <c r="X150">
        <f>IFERROR(IF(OR(E150="-",ISBLANK(E150)),"",(L150-T150)/U150),"")</f>
        <v/>
      </c>
      <c r="Y150">
        <f>IFERROR(IF(OR(F150="-",ISBLANK(F150)),"",(M150-T150)/U150),"")</f>
        <v/>
      </c>
      <c r="Z150">
        <f>IFERROR(IF(OR(G150="-",ISBLANK(G150)),"",(N150-T150)/U150),"")</f>
        <v/>
      </c>
      <c r="AA150">
        <f>IF(MAX(MAX(V150:Z150),ABS(MIN(V150:Z150)))=ABS(MIN(V150:Z150)),MIN(V150:Z150),MAX(V150:Z150))</f>
        <v/>
      </c>
      <c r="AB150">
        <f>IFERROR(V144+MATCH(AA150,V150:Z150,0)-1,"")</f>
        <v/>
      </c>
      <c r="AC150">
        <f>IF(AB150&lt;&gt;"",IF(S150=AB150,"Low",IF(AB150=Q150,"High","")),"")</f>
        <v/>
      </c>
      <c r="AE150">
        <f>IF(ISNUMBER(MATCH("N/A",J150:N150,0)),"",IFERROR((5 * SUMPRODUCT(J144:N144,J150:N150) - PRODUCT(SUM(J144:N144),SUM(J150:N150))) / ((5 * SUM((J144^2)+(K144^2)+(L144^2)+(M144^2)+(N144^2))) - SUM(J144:N144)^2),""))</f>
        <v/>
      </c>
      <c r="AF150">
        <f>IFERROR(CORREL(J144:N144,J150:N150),"")</f>
        <v/>
      </c>
      <c r="AZ150">
        <f>IF(Q150=S150,0,1)</f>
        <v/>
      </c>
      <c r="BA150">
        <f>IF(AZ150=1,IF(Q150="","",IF(Q150=N144,"Yes","No")),"")</f>
        <v/>
      </c>
      <c r="BB150">
        <f>IF(BA150="Yes",P150,"")</f>
        <v/>
      </c>
      <c r="BC150">
        <f>IF(AZ150=1,IF(S150="","",IF(S150=N144,"Yes","No")),"")</f>
        <v/>
      </c>
      <c r="BD150">
        <f>IF(BC150="Yes",R150,"")</f>
        <v/>
      </c>
      <c r="BE150">
        <f>IFERROR(IF(SIGN(AE150)=1,"Increasing",IF(SIGN(AE150)=-1,"Decreasing","")),"")</f>
        <v/>
      </c>
      <c r="BF150">
        <f>IF(OR(AND(BE150="Increasing",BA150="Yes"),AND(BE150="Decreasing",BC150="Yes")),"Yes","No")</f>
        <v/>
      </c>
      <c r="BG150">
        <f>IF(I150="pos_trend","Yes","No")</f>
        <v/>
      </c>
      <c r="BH150">
        <f>IF(AF150&lt;&gt;"",IF(ABS(AF150)&gt;0.8,"Yes","No"),"")</f>
        <v/>
      </c>
    </row>
    <row r="151" spans="1:60">
      <c s="1" r="A151" t="n">
        <v>6</v>
      </c>
      <c r="B151" t="s">
        <v>293</v>
      </c>
      <c r="C151" t="s">
        <v>294</v>
      </c>
      <c r="D151" t="s">
        <v>294</v>
      </c>
      <c r="E151" t="s">
        <v>295</v>
      </c>
      <c r="F151" t="s">
        <v>296</v>
      </c>
      <c r="G151" t="s">
        <v>297</v>
      </c>
      <c r="H151" t="s"/>
      <c r="I151">
        <f>IF(AND(K151&gt; J151, L151&gt; K151, M151&gt; L151, N151&gt; M151), "pos_trend", IF(AND(K151&lt; J151, L151&lt; K151, M151&lt; L151, N151&lt; M151), "neg_trend", "N/A"))</f>
        <v/>
      </c>
      <c r="J151">
        <f>IFERROR(IF(TRIM(C151)="-", "N/A", IF(RIGHT(C151,1)=")",IF(RIGHT(C151,2)="T)",-1000000000000*VALUE(MID(C151,2,LEN(C151)-3)),IF(RIGHT(C151,2)="M)",-1000000*VALUE(MID(C151,2,LEN(C151)-3)),IF(RIGHT(C151,2)="B)",-1000000000*VALUE(MID(C151,2,LEN(C151)-3)),IF(RIGHT(C151,2)="k)",-1000*VALUE(MID(C151,2,LEN(C151)-3)),VALUE(SUBSTITUTE(C151,",","")))))),IF(RIGHT(C151,1)="T",1000000000000*VALUE(LEFT(C151,LEN(C151)-1)),IF(RIGHT(C151,1)="M",1000000*VALUE(LEFT(C151,LEN(C151)-1)),IF(RIGHT(C151,1)="B",1000000000*VALUE(LEFT(C151,LEN(C151)-1)),IF(RIGHT(C151,1)="%",0.01*VALUE(LEFT(C151,LEN(C151)-1)),IF(RIGHT(C151,1)="k",1000*VALUE(LEFT(C151,LEN(C151)-1)),VALUE(SUBSTITUTE(C151,",",""))))))))),"N/A")</f>
        <v/>
      </c>
      <c r="K151">
        <f>IFERROR(IF(TRIM(D151)="-", "N/A", IF(RIGHT(D151,1)=")",IF(RIGHT(D151,2)="T)",-1000000000000*VALUE(MID(D151,2,LEN(D151)-3)),IF(RIGHT(D151,2)="M)",-1000000*VALUE(MID(D151,2,LEN(D151)-3)),IF(RIGHT(D151,2)="B)",-1000000000*VALUE(MID(D151,2,LEN(D151)-3)),IF(RIGHT(D151,2)="k)",-1000*VALUE(MID(D151,2,LEN(D151)-3)),VALUE(SUBSTITUTE(D151,",","")))))),IF(RIGHT(D151,1)="T",1000000000000*VALUE(LEFT(D151,LEN(D151)-1)),IF(RIGHT(D151,1)="M",1000000*VALUE(LEFT(D151,LEN(D151)-1)),IF(RIGHT(D151,1)="B",1000000000*VALUE(LEFT(D151,LEN(D151)-1)),IF(RIGHT(D151,1)="%",0.01*VALUE(LEFT(D151,LEN(D151)-1)),IF(RIGHT(D151,1)="k",1000*VALUE(LEFT(D151,LEN(D151)-1)),VALUE(SUBSTITUTE(D151,",",""))))))))),"N/A")</f>
        <v/>
      </c>
      <c r="L151">
        <f>IFERROR(IF(TRIM(E151)="-", "N/A", IF(RIGHT(E151,1)=")",IF(RIGHT(E151,2)="T)",-1000000000000*VALUE(MID(E151,2,LEN(E151)-3)),IF(RIGHT(E151,2)="M)",-1000000*VALUE(MID(E151,2,LEN(E151)-3)),IF(RIGHT(E151,2)="B)",-1000000000*VALUE(MID(E151,2,LEN(E151)-3)),IF(RIGHT(E151,2)="k)",-1000*VALUE(MID(E151,2,LEN(E151)-3)),VALUE(SUBSTITUTE(E151,",","")))))),IF(RIGHT(E151,1)="T",1000000000000*VALUE(LEFT(E151,LEN(E151)-1)),IF(RIGHT(E151,1)="M",1000000*VALUE(LEFT(E151,LEN(E151)-1)),IF(RIGHT(E151,1)="B",1000000000*VALUE(LEFT(E151,LEN(E151)-1)),IF(RIGHT(E151,1)="%",0.01*VALUE(LEFT(E151,LEN(E151)-1)),IF(RIGHT(E151,1)="k",1000*VALUE(LEFT(E151,LEN(E151)-1)),VALUE(SUBSTITUTE(E151,",",""))))))))),"N/A")</f>
        <v/>
      </c>
      <c r="M151">
        <f>IFERROR(IF(TRIM(F151)="-", "N/A", IF(RIGHT(F151,1)=")",IF(RIGHT(F151,2)="T)",-1000000000000*VALUE(MID(F151,2,LEN(F151)-3)),IF(RIGHT(F151,2)="M)",-1000000*VALUE(MID(F151,2,LEN(F151)-3)),IF(RIGHT(F151,2)="B)",-1000000000*VALUE(MID(F151,2,LEN(F151)-3)),IF(RIGHT(F151,2)="k)",-1000*VALUE(MID(F151,2,LEN(F151)-3)),VALUE(SUBSTITUTE(F151,",","")))))),IF(RIGHT(F151,1)="T",1000000000000*VALUE(LEFT(F151,LEN(F151)-1)),IF(RIGHT(F151,1)="M",1000000*VALUE(LEFT(F151,LEN(F151)-1)),IF(RIGHT(F151,1)="B",1000000000*VALUE(LEFT(F151,LEN(F151)-1)),IF(RIGHT(F151,1)="%",0.01*VALUE(LEFT(F151,LEN(F151)-1)),IF(RIGHT(F151,1)="k",1000*VALUE(LEFT(F151,LEN(F151)-1)),VALUE(SUBSTITUTE(F151,",",""))))))))),"N/A")</f>
        <v/>
      </c>
      <c r="N151">
        <f>IFERROR(IF(TRIM(G151)="-", "N/A", IF(RIGHT(G151,1)=")",IF(RIGHT(G151,2)="T)",-1000000000000*VALUE(MID(G151,2,LEN(G151)-3)),IF(RIGHT(G151,2)="M)",-1000000*VALUE(MID(G151,2,LEN(G151)-3)),IF(RIGHT(G151,2)="B)",-1000000000*VALUE(MID(G151,2,LEN(G151)-3)),IF(RIGHT(G151,2)="k)",-1000*VALUE(MID(G151,2,LEN(G151)-3)),VALUE(SUBSTITUTE(G151,",","")))))),IF(RIGHT(G151,1)="T",1000000000000*VALUE(LEFT(G151,LEN(G151)-1)),IF(RIGHT(G151,1)="M",1000000*VALUE(LEFT(G151,LEN(G151)-1)),IF(RIGHT(G151,1)="B",1000000000*VALUE(LEFT(G151,LEN(G151)-1)),IF(RIGHT(G151,1)="%",0.01*VALUE(LEFT(G151,LEN(G151)-1)),IF(RIGHT(G151,1)="k",1000*VALUE(LEFT(G151,LEN(G151)-1)),VALUE(SUBSTITUTE(G151,",",""))))))))),"N/A")</f>
        <v/>
      </c>
      <c r="P151">
        <f>MAX(J151:N151)</f>
        <v/>
      </c>
      <c r="Q151">
        <f>IFERROR(J144+MATCH(P151,J151:N151,0)-1,"")</f>
        <v/>
      </c>
      <c r="R151">
        <f>IF(Q151="","",MIN(J151:N151))</f>
        <v/>
      </c>
      <c r="S151">
        <f>IFERROR(J144+MATCH(R151,J151:N151,0)-1,"")</f>
        <v/>
      </c>
      <c r="T151">
        <f>IFERROR(AVERAGE(J151:N151),"")</f>
        <v/>
      </c>
      <c r="U151">
        <f>IFERROR(STDEV(J151:N151),"")</f>
        <v/>
      </c>
      <c r="V151">
        <f>IFERROR(IF(C151="-","",IF(ISBLANK(B151),"",IF(OR(ISNUMBER(FIND("Growth",B151)),ISNUMBER(FIND("Margin",B151))),"",(J151-T151)/U151))),"")</f>
        <v/>
      </c>
      <c r="W151">
        <f>IFERROR(IF(OR(D151="-",ISBLANK(D151)),"",(K151-T151)/U151),"")</f>
        <v/>
      </c>
      <c r="X151">
        <f>IFERROR(IF(OR(E151="-",ISBLANK(E151)),"",(L151-T151)/U151),"")</f>
        <v/>
      </c>
      <c r="Y151">
        <f>IFERROR(IF(OR(F151="-",ISBLANK(F151)),"",(M151-T151)/U151),"")</f>
        <v/>
      </c>
      <c r="Z151">
        <f>IFERROR(IF(OR(G151="-",ISBLANK(G151)),"",(N151-T151)/U151),"")</f>
        <v/>
      </c>
      <c r="AA151">
        <f>IF(MAX(MAX(V151:Z151),ABS(MIN(V151:Z151)))=ABS(MIN(V151:Z151)),MIN(V151:Z151),MAX(V151:Z151))</f>
        <v/>
      </c>
      <c r="AB151">
        <f>IFERROR(V144+MATCH(AA151,V151:Z151,0)-1,"")</f>
        <v/>
      </c>
      <c r="AC151">
        <f>IF(AB151&lt;&gt;"",IF(S151=AB151,"Low",IF(AB151=Q151,"High","")),"")</f>
        <v/>
      </c>
      <c r="AE151">
        <f>IF(ISNUMBER(MATCH("N/A",J151:N151,0)),"",IFERROR((5 * SUMPRODUCT(J144:N144,J151:N151) - PRODUCT(SUM(J144:N144),SUM(J151:N151))) / ((5 * SUM((J144^2)+(K144^2)+(L144^2)+(M144^2)+(N144^2))) - SUM(J144:N144)^2),""))</f>
        <v/>
      </c>
      <c r="AF151">
        <f>IFERROR(CORREL(J144:N144,J151:N151),"")</f>
        <v/>
      </c>
      <c r="AZ151">
        <f>IF(Q151=S151,0,1)</f>
        <v/>
      </c>
      <c r="BA151">
        <f>IF(AZ151=1,IF(Q151="","",IF(Q151=N144,"Yes","No")),"")</f>
        <v/>
      </c>
      <c r="BB151">
        <f>IF(BA151="Yes",P151,"")</f>
        <v/>
      </c>
      <c r="BC151">
        <f>IF(AZ151=1,IF(S151="","",IF(S151=N144,"Yes","No")),"")</f>
        <v/>
      </c>
      <c r="BD151">
        <f>IF(BC151="Yes",R151,"")</f>
        <v/>
      </c>
      <c r="BE151">
        <f>IFERROR(IF(SIGN(AE151)=1,"Increasing",IF(SIGN(AE151)=-1,"Decreasing","")),"")</f>
        <v/>
      </c>
      <c r="BF151">
        <f>IF(OR(AND(BE151="Increasing",BA151="Yes"),AND(BE151="Decreasing",BC151="Yes")),"Yes","No")</f>
        <v/>
      </c>
      <c r="BG151">
        <f>IF(I151="pos_trend","Yes","No")</f>
        <v/>
      </c>
      <c r="BH151">
        <f>IF(AF151&lt;&gt;"",IF(ABS(AF151)&gt;0.8,"Yes","No"),"")</f>
        <v/>
      </c>
    </row>
    <row r="152" spans="1:60">
      <c s="1" r="A152" t="n">
        <v>7</v>
      </c>
      <c r="B152" t="s">
        <v>298</v>
      </c>
      <c r="C152" t="s">
        <v>264</v>
      </c>
      <c r="D152" t="s">
        <v>299</v>
      </c>
      <c r="E152" t="s">
        <v>300</v>
      </c>
      <c r="F152" t="s">
        <v>301</v>
      </c>
      <c r="G152" t="s">
        <v>302</v>
      </c>
      <c r="H152" t="s"/>
      <c r="I152">
        <f>IF(AND(K152&gt; J152, L152&gt; K152, M152&gt; L152, N152&gt; M152), "pos_trend", IF(AND(K152&lt; J152, L152&lt; K152, M152&lt; L152, N152&lt; M152), "neg_trend", "N/A"))</f>
        <v/>
      </c>
      <c r="J152">
        <f>IFERROR(IF(TRIM(C152)="-", "N/A", IF(RIGHT(C152,1)=")",IF(RIGHT(C152,2)="T)",-1000000000000*VALUE(MID(C152,2,LEN(C152)-3)),IF(RIGHT(C152,2)="M)",-1000000*VALUE(MID(C152,2,LEN(C152)-3)),IF(RIGHT(C152,2)="B)",-1000000000*VALUE(MID(C152,2,LEN(C152)-3)),IF(RIGHT(C152,2)="k)",-1000*VALUE(MID(C152,2,LEN(C152)-3)),VALUE(SUBSTITUTE(C152,",","")))))),IF(RIGHT(C152,1)="T",1000000000000*VALUE(LEFT(C152,LEN(C152)-1)),IF(RIGHT(C152,1)="M",1000000*VALUE(LEFT(C152,LEN(C152)-1)),IF(RIGHT(C152,1)="B",1000000000*VALUE(LEFT(C152,LEN(C152)-1)),IF(RIGHT(C152,1)="%",0.01*VALUE(LEFT(C152,LEN(C152)-1)),IF(RIGHT(C152,1)="k",1000*VALUE(LEFT(C152,LEN(C152)-1)),VALUE(SUBSTITUTE(C152,",",""))))))))),"N/A")</f>
        <v/>
      </c>
      <c r="K152">
        <f>IFERROR(IF(TRIM(D152)="-", "N/A", IF(RIGHT(D152,1)=")",IF(RIGHT(D152,2)="T)",-1000000000000*VALUE(MID(D152,2,LEN(D152)-3)),IF(RIGHT(D152,2)="M)",-1000000*VALUE(MID(D152,2,LEN(D152)-3)),IF(RIGHT(D152,2)="B)",-1000000000*VALUE(MID(D152,2,LEN(D152)-3)),IF(RIGHT(D152,2)="k)",-1000*VALUE(MID(D152,2,LEN(D152)-3)),VALUE(SUBSTITUTE(D152,",","")))))),IF(RIGHT(D152,1)="T",1000000000000*VALUE(LEFT(D152,LEN(D152)-1)),IF(RIGHT(D152,1)="M",1000000*VALUE(LEFT(D152,LEN(D152)-1)),IF(RIGHT(D152,1)="B",1000000000*VALUE(LEFT(D152,LEN(D152)-1)),IF(RIGHT(D152,1)="%",0.01*VALUE(LEFT(D152,LEN(D152)-1)),IF(RIGHT(D152,1)="k",1000*VALUE(LEFT(D152,LEN(D152)-1)),VALUE(SUBSTITUTE(D152,",",""))))))))),"N/A")</f>
        <v/>
      </c>
      <c r="L152">
        <f>IFERROR(IF(TRIM(E152)="-", "N/A", IF(RIGHT(E152,1)=")",IF(RIGHT(E152,2)="T)",-1000000000000*VALUE(MID(E152,2,LEN(E152)-3)),IF(RIGHT(E152,2)="M)",-1000000*VALUE(MID(E152,2,LEN(E152)-3)),IF(RIGHT(E152,2)="B)",-1000000000*VALUE(MID(E152,2,LEN(E152)-3)),IF(RIGHT(E152,2)="k)",-1000*VALUE(MID(E152,2,LEN(E152)-3)),VALUE(SUBSTITUTE(E152,",","")))))),IF(RIGHT(E152,1)="T",1000000000000*VALUE(LEFT(E152,LEN(E152)-1)),IF(RIGHT(E152,1)="M",1000000*VALUE(LEFT(E152,LEN(E152)-1)),IF(RIGHT(E152,1)="B",1000000000*VALUE(LEFT(E152,LEN(E152)-1)),IF(RIGHT(E152,1)="%",0.01*VALUE(LEFT(E152,LEN(E152)-1)),IF(RIGHT(E152,1)="k",1000*VALUE(LEFT(E152,LEN(E152)-1)),VALUE(SUBSTITUTE(E152,",",""))))))))),"N/A")</f>
        <v/>
      </c>
      <c r="M152">
        <f>IFERROR(IF(TRIM(F152)="-", "N/A", IF(RIGHT(F152,1)=")",IF(RIGHT(F152,2)="T)",-1000000000000*VALUE(MID(F152,2,LEN(F152)-3)),IF(RIGHT(F152,2)="M)",-1000000*VALUE(MID(F152,2,LEN(F152)-3)),IF(RIGHT(F152,2)="B)",-1000000000*VALUE(MID(F152,2,LEN(F152)-3)),IF(RIGHT(F152,2)="k)",-1000*VALUE(MID(F152,2,LEN(F152)-3)),VALUE(SUBSTITUTE(F152,",","")))))),IF(RIGHT(F152,1)="T",1000000000000*VALUE(LEFT(F152,LEN(F152)-1)),IF(RIGHT(F152,1)="M",1000000*VALUE(LEFT(F152,LEN(F152)-1)),IF(RIGHT(F152,1)="B",1000000000*VALUE(LEFT(F152,LEN(F152)-1)),IF(RIGHT(F152,1)="%",0.01*VALUE(LEFT(F152,LEN(F152)-1)),IF(RIGHT(F152,1)="k",1000*VALUE(LEFT(F152,LEN(F152)-1)),VALUE(SUBSTITUTE(F152,",",""))))))))),"N/A")</f>
        <v/>
      </c>
      <c r="N152">
        <f>IFERROR(IF(TRIM(G152)="-", "N/A", IF(RIGHT(G152,1)=")",IF(RIGHT(G152,2)="T)",-1000000000000*VALUE(MID(G152,2,LEN(G152)-3)),IF(RIGHT(G152,2)="M)",-1000000*VALUE(MID(G152,2,LEN(G152)-3)),IF(RIGHT(G152,2)="B)",-1000000000*VALUE(MID(G152,2,LEN(G152)-3)),IF(RIGHT(G152,2)="k)",-1000*VALUE(MID(G152,2,LEN(G152)-3)),VALUE(SUBSTITUTE(G152,",","")))))),IF(RIGHT(G152,1)="T",1000000000000*VALUE(LEFT(G152,LEN(G152)-1)),IF(RIGHT(G152,1)="M",1000000*VALUE(LEFT(G152,LEN(G152)-1)),IF(RIGHT(G152,1)="B",1000000000*VALUE(LEFT(G152,LEN(G152)-1)),IF(RIGHT(G152,1)="%",0.01*VALUE(LEFT(G152,LEN(G152)-1)),IF(RIGHT(G152,1)="k",1000*VALUE(LEFT(G152,LEN(G152)-1)),VALUE(SUBSTITUTE(G152,",",""))))))))),"N/A")</f>
        <v/>
      </c>
      <c r="P152">
        <f>MAX(J152:N152)</f>
        <v/>
      </c>
      <c r="Q152">
        <f>IFERROR(J144+MATCH(P152,J152:N152,0)-1,"")</f>
        <v/>
      </c>
      <c r="R152">
        <f>IF(Q152="","",MIN(J152:N152))</f>
        <v/>
      </c>
      <c r="S152">
        <f>IFERROR(J144+MATCH(R152,J152:N152,0)-1,"")</f>
        <v/>
      </c>
      <c r="T152">
        <f>IFERROR(AVERAGE(J152:N152),"")</f>
        <v/>
      </c>
      <c r="U152">
        <f>IFERROR(STDEV(J152:N152),"")</f>
        <v/>
      </c>
      <c r="V152">
        <f>IFERROR(IF(C152="-","",IF(ISBLANK(B152),"",IF(OR(ISNUMBER(FIND("Growth",B152)),ISNUMBER(FIND("Margin",B152))),"",(J152-T152)/U152))),"")</f>
        <v/>
      </c>
      <c r="W152">
        <f>IFERROR(IF(OR(D152="-",ISBLANK(D152)),"",(K152-T152)/U152),"")</f>
        <v/>
      </c>
      <c r="X152">
        <f>IFERROR(IF(OR(E152="-",ISBLANK(E152)),"",(L152-T152)/U152),"")</f>
        <v/>
      </c>
      <c r="Y152">
        <f>IFERROR(IF(OR(F152="-",ISBLANK(F152)),"",(M152-T152)/U152),"")</f>
        <v/>
      </c>
      <c r="Z152">
        <f>IFERROR(IF(OR(G152="-",ISBLANK(G152)),"",(N152-T152)/U152),"")</f>
        <v/>
      </c>
      <c r="AA152">
        <f>IF(MAX(MAX(V152:Z152),ABS(MIN(V152:Z152)))=ABS(MIN(V152:Z152)),MIN(V152:Z152),MAX(V152:Z152))</f>
        <v/>
      </c>
      <c r="AB152">
        <f>IFERROR(V144+MATCH(AA152,V152:Z152,0)-1,"")</f>
        <v/>
      </c>
      <c r="AC152">
        <f>IF(AB152&lt;&gt;"",IF(S152=AB152,"Low",IF(AB152=Q152,"High","")),"")</f>
        <v/>
      </c>
      <c r="AE152">
        <f>IF(ISNUMBER(MATCH("N/A",J152:N152,0)),"",IFERROR((5 * SUMPRODUCT(J144:N144,J152:N152) - PRODUCT(SUM(J144:N144),SUM(J152:N152))) / ((5 * SUM((J144^2)+(K144^2)+(L144^2)+(M144^2)+(N144^2))) - SUM(J144:N144)^2),""))</f>
        <v/>
      </c>
      <c r="AF152">
        <f>IFERROR(CORREL(J144:N144,J152:N152),"")</f>
        <v/>
      </c>
      <c r="AZ152">
        <f>IF(Q152=S152,0,1)</f>
        <v/>
      </c>
      <c r="BA152">
        <f>IF(AZ152=1,IF(Q152="","",IF(Q152=N144,"Yes","No")),"")</f>
        <v/>
      </c>
      <c r="BB152">
        <f>IF(BA152="Yes",P152,"")</f>
        <v/>
      </c>
      <c r="BC152">
        <f>IF(AZ152=1,IF(S152="","",IF(S152=N144,"Yes","No")),"")</f>
        <v/>
      </c>
      <c r="BD152">
        <f>IF(BC152="Yes",R152,"")</f>
        <v/>
      </c>
      <c r="BE152">
        <f>IFERROR(IF(SIGN(AE152)=1,"Increasing",IF(SIGN(AE152)=-1,"Decreasing","")),"")</f>
        <v/>
      </c>
      <c r="BF152">
        <f>IF(OR(AND(BE152="Increasing",BA152="Yes"),AND(BE152="Decreasing",BC152="Yes")),"Yes","No")</f>
        <v/>
      </c>
      <c r="BG152">
        <f>IF(I152="pos_trend","Yes","No")</f>
        <v/>
      </c>
      <c r="BH152">
        <f>IF(AF152&lt;&gt;"",IF(ABS(AF152)&gt;0.8,"Yes","No"),"")</f>
        <v/>
      </c>
    </row>
    <row r="153" spans="1:60">
      <c s="1" r="A153" t="n">
        <v>8</v>
      </c>
      <c r="B153" t="s">
        <v>303</v>
      </c>
      <c r="C153" t="s">
        <v>304</v>
      </c>
      <c r="D153" t="s">
        <v>305</v>
      </c>
      <c r="E153" t="s">
        <v>306</v>
      </c>
      <c r="F153" t="s">
        <v>307</v>
      </c>
      <c r="G153" t="s">
        <v>308</v>
      </c>
      <c r="H153" t="s"/>
      <c r="I153">
        <f>IF(AND(K153&gt; J153, L153&gt; K153, M153&gt; L153, N153&gt; M153), "pos_trend", IF(AND(K153&lt; J153, L153&lt; K153, M153&lt; L153, N153&lt; M153), "neg_trend", "N/A"))</f>
        <v/>
      </c>
      <c r="J153">
        <f>IFERROR(IF(TRIM(C153)="-", "N/A", IF(RIGHT(C153,1)=")",IF(RIGHT(C153,2)="T)",-1000000000000*VALUE(MID(C153,2,LEN(C153)-3)),IF(RIGHT(C153,2)="M)",-1000000*VALUE(MID(C153,2,LEN(C153)-3)),IF(RIGHT(C153,2)="B)",-1000000000*VALUE(MID(C153,2,LEN(C153)-3)),IF(RIGHT(C153,2)="k)",-1000*VALUE(MID(C153,2,LEN(C153)-3)),VALUE(SUBSTITUTE(C153,",","")))))),IF(RIGHT(C153,1)="T",1000000000000*VALUE(LEFT(C153,LEN(C153)-1)),IF(RIGHT(C153,1)="M",1000000*VALUE(LEFT(C153,LEN(C153)-1)),IF(RIGHT(C153,1)="B",1000000000*VALUE(LEFT(C153,LEN(C153)-1)),IF(RIGHT(C153,1)="%",0.01*VALUE(LEFT(C153,LEN(C153)-1)),IF(RIGHT(C153,1)="k",1000*VALUE(LEFT(C153,LEN(C153)-1)),VALUE(SUBSTITUTE(C153,",",""))))))))),"N/A")</f>
        <v/>
      </c>
      <c r="K153">
        <f>IFERROR(IF(TRIM(D153)="-", "N/A", IF(RIGHT(D153,1)=")",IF(RIGHT(D153,2)="T)",-1000000000000*VALUE(MID(D153,2,LEN(D153)-3)),IF(RIGHT(D153,2)="M)",-1000000*VALUE(MID(D153,2,LEN(D153)-3)),IF(RIGHT(D153,2)="B)",-1000000000*VALUE(MID(D153,2,LEN(D153)-3)),IF(RIGHT(D153,2)="k)",-1000*VALUE(MID(D153,2,LEN(D153)-3)),VALUE(SUBSTITUTE(D153,",","")))))),IF(RIGHT(D153,1)="T",1000000000000*VALUE(LEFT(D153,LEN(D153)-1)),IF(RIGHT(D153,1)="M",1000000*VALUE(LEFT(D153,LEN(D153)-1)),IF(RIGHT(D153,1)="B",1000000000*VALUE(LEFT(D153,LEN(D153)-1)),IF(RIGHT(D153,1)="%",0.01*VALUE(LEFT(D153,LEN(D153)-1)),IF(RIGHT(D153,1)="k",1000*VALUE(LEFT(D153,LEN(D153)-1)),VALUE(SUBSTITUTE(D153,",",""))))))))),"N/A")</f>
        <v/>
      </c>
      <c r="L153">
        <f>IFERROR(IF(TRIM(E153)="-", "N/A", IF(RIGHT(E153,1)=")",IF(RIGHT(E153,2)="T)",-1000000000000*VALUE(MID(E153,2,LEN(E153)-3)),IF(RIGHT(E153,2)="M)",-1000000*VALUE(MID(E153,2,LEN(E153)-3)),IF(RIGHT(E153,2)="B)",-1000000000*VALUE(MID(E153,2,LEN(E153)-3)),IF(RIGHT(E153,2)="k)",-1000*VALUE(MID(E153,2,LEN(E153)-3)),VALUE(SUBSTITUTE(E153,",","")))))),IF(RIGHT(E153,1)="T",1000000000000*VALUE(LEFT(E153,LEN(E153)-1)),IF(RIGHT(E153,1)="M",1000000*VALUE(LEFT(E153,LEN(E153)-1)),IF(RIGHT(E153,1)="B",1000000000*VALUE(LEFT(E153,LEN(E153)-1)),IF(RIGHT(E153,1)="%",0.01*VALUE(LEFT(E153,LEN(E153)-1)),IF(RIGHT(E153,1)="k",1000*VALUE(LEFT(E153,LEN(E153)-1)),VALUE(SUBSTITUTE(E153,",",""))))))))),"N/A")</f>
        <v/>
      </c>
      <c r="M153">
        <f>IFERROR(IF(TRIM(F153)="-", "N/A", IF(RIGHT(F153,1)=")",IF(RIGHT(F153,2)="T)",-1000000000000*VALUE(MID(F153,2,LEN(F153)-3)),IF(RIGHT(F153,2)="M)",-1000000*VALUE(MID(F153,2,LEN(F153)-3)),IF(RIGHT(F153,2)="B)",-1000000000*VALUE(MID(F153,2,LEN(F153)-3)),IF(RIGHT(F153,2)="k)",-1000*VALUE(MID(F153,2,LEN(F153)-3)),VALUE(SUBSTITUTE(F153,",","")))))),IF(RIGHT(F153,1)="T",1000000000000*VALUE(LEFT(F153,LEN(F153)-1)),IF(RIGHT(F153,1)="M",1000000*VALUE(LEFT(F153,LEN(F153)-1)),IF(RIGHT(F153,1)="B",1000000000*VALUE(LEFT(F153,LEN(F153)-1)),IF(RIGHT(F153,1)="%",0.01*VALUE(LEFT(F153,LEN(F153)-1)),IF(RIGHT(F153,1)="k",1000*VALUE(LEFT(F153,LEN(F153)-1)),VALUE(SUBSTITUTE(F153,",",""))))))))),"N/A")</f>
        <v/>
      </c>
      <c r="N153">
        <f>IFERROR(IF(TRIM(G153)="-", "N/A", IF(RIGHT(G153,1)=")",IF(RIGHT(G153,2)="T)",-1000000000000*VALUE(MID(G153,2,LEN(G153)-3)),IF(RIGHT(G153,2)="M)",-1000000*VALUE(MID(G153,2,LEN(G153)-3)),IF(RIGHT(G153,2)="B)",-1000000000*VALUE(MID(G153,2,LEN(G153)-3)),IF(RIGHT(G153,2)="k)",-1000*VALUE(MID(G153,2,LEN(G153)-3)),VALUE(SUBSTITUTE(G153,",","")))))),IF(RIGHT(G153,1)="T",1000000000000*VALUE(LEFT(G153,LEN(G153)-1)),IF(RIGHT(G153,1)="M",1000000*VALUE(LEFT(G153,LEN(G153)-1)),IF(RIGHT(G153,1)="B",1000000000*VALUE(LEFT(G153,LEN(G153)-1)),IF(RIGHT(G153,1)="%",0.01*VALUE(LEFT(G153,LEN(G153)-1)),IF(RIGHT(G153,1)="k",1000*VALUE(LEFT(G153,LEN(G153)-1)),VALUE(SUBSTITUTE(G153,",",""))))))))),"N/A")</f>
        <v/>
      </c>
      <c r="P153">
        <f>MAX(J153:N153)</f>
        <v/>
      </c>
      <c r="Q153">
        <f>IFERROR(J144+MATCH(P153,J153:N153,0)-1,"")</f>
        <v/>
      </c>
      <c r="R153">
        <f>IF(Q153="","",MIN(J153:N153))</f>
        <v/>
      </c>
      <c r="S153">
        <f>IFERROR(J144+MATCH(R153,J153:N153,0)-1,"")</f>
        <v/>
      </c>
      <c r="T153">
        <f>IFERROR(AVERAGE(J153:N153),"")</f>
        <v/>
      </c>
      <c r="U153">
        <f>IFERROR(STDEV(J153:N153),"")</f>
        <v/>
      </c>
      <c r="V153">
        <f>IFERROR(IF(C153="-","",IF(ISBLANK(B153),"",IF(OR(ISNUMBER(FIND("Growth",B153)),ISNUMBER(FIND("Margin",B153))),"",(J153-T153)/U153))),"")</f>
        <v/>
      </c>
      <c r="W153">
        <f>IFERROR(IF(OR(D153="-",ISBLANK(D153)),"",(K153-T153)/U153),"")</f>
        <v/>
      </c>
      <c r="X153">
        <f>IFERROR(IF(OR(E153="-",ISBLANK(E153)),"",(L153-T153)/U153),"")</f>
        <v/>
      </c>
      <c r="Y153">
        <f>IFERROR(IF(OR(F153="-",ISBLANK(F153)),"",(M153-T153)/U153),"")</f>
        <v/>
      </c>
      <c r="Z153">
        <f>IFERROR(IF(OR(G153="-",ISBLANK(G153)),"",(N153-T153)/U153),"")</f>
        <v/>
      </c>
      <c r="AA153">
        <f>IF(MAX(MAX(V153:Z153),ABS(MIN(V153:Z153)))=ABS(MIN(V153:Z153)),MIN(V153:Z153),MAX(V153:Z153))</f>
        <v/>
      </c>
      <c r="AB153">
        <f>IFERROR(V144+MATCH(AA153,V153:Z153,0)-1,"")</f>
        <v/>
      </c>
      <c r="AC153">
        <f>IF(AB153&lt;&gt;"",IF(S153=AB153,"Low",IF(AB153=Q153,"High","")),"")</f>
        <v/>
      </c>
      <c r="AE153">
        <f>IF(ISNUMBER(MATCH("N/A",J153:N153,0)),"",IFERROR((5 * SUMPRODUCT(J144:N144,J153:N153) - PRODUCT(SUM(J144:N144),SUM(J153:N153))) / ((5 * SUM((J144^2)+(K144^2)+(L144^2)+(M144^2)+(N144^2))) - SUM(J144:N144)^2),""))</f>
        <v/>
      </c>
      <c r="AF153">
        <f>IFERROR(CORREL(J144:N144,J153:N153),"")</f>
        <v/>
      </c>
      <c r="AZ153">
        <f>IF(Q153=S153,0,1)</f>
        <v/>
      </c>
      <c r="BA153">
        <f>IF(AZ153=1,IF(Q153="","",IF(Q153=N144,"Yes","No")),"")</f>
        <v/>
      </c>
      <c r="BB153">
        <f>IF(BA153="Yes",P153,"")</f>
        <v/>
      </c>
      <c r="BC153">
        <f>IF(AZ153=1,IF(S153="","",IF(S153=N144,"Yes","No")),"")</f>
        <v/>
      </c>
      <c r="BD153">
        <f>IF(BC153="Yes",R153,"")</f>
        <v/>
      </c>
      <c r="BE153">
        <f>IFERROR(IF(SIGN(AE153)=1,"Increasing",IF(SIGN(AE153)=-1,"Decreasing","")),"")</f>
        <v/>
      </c>
      <c r="BF153">
        <f>IF(OR(AND(BE153="Increasing",BA153="Yes"),AND(BE153="Decreasing",BC153="Yes")),"Yes","No")</f>
        <v/>
      </c>
      <c r="BG153">
        <f>IF(I153="pos_trend","Yes","No")</f>
        <v/>
      </c>
      <c r="BH153">
        <f>IF(AF153&lt;&gt;"",IF(ABS(AF153)&gt;0.8,"Yes","No"),"")</f>
        <v/>
      </c>
    </row>
    <row r="154" spans="1:60">
      <c s="1" r="A154" t="n">
        <v>9</v>
      </c>
      <c r="B154" t="s">
        <v>309</v>
      </c>
      <c r="C154" t="s">
        <v>264</v>
      </c>
      <c r="D154" t="s">
        <v>310</v>
      </c>
      <c r="E154" t="s">
        <v>311</v>
      </c>
      <c r="F154" t="s">
        <v>312</v>
      </c>
      <c r="G154" t="s">
        <v>313</v>
      </c>
      <c r="H154" t="s"/>
      <c r="I154">
        <f>IF(AND(K154&gt; J154, L154&gt; K154, M154&gt; L154, N154&gt; M154), "pos_trend", IF(AND(K154&lt; J154, L154&lt; K154, M154&lt; L154, N154&lt; M154), "neg_trend", "N/A"))</f>
        <v/>
      </c>
      <c r="J154">
        <f>IFERROR(IF(TRIM(C154)="-", "N/A", IF(RIGHT(C154,1)=")",IF(RIGHT(C154,2)="T)",-1000000000000*VALUE(MID(C154,2,LEN(C154)-3)),IF(RIGHT(C154,2)="M)",-1000000*VALUE(MID(C154,2,LEN(C154)-3)),IF(RIGHT(C154,2)="B)",-1000000000*VALUE(MID(C154,2,LEN(C154)-3)),IF(RIGHT(C154,2)="k)",-1000*VALUE(MID(C154,2,LEN(C154)-3)),VALUE(SUBSTITUTE(C154,",","")))))),IF(RIGHT(C154,1)="T",1000000000000*VALUE(LEFT(C154,LEN(C154)-1)),IF(RIGHT(C154,1)="M",1000000*VALUE(LEFT(C154,LEN(C154)-1)),IF(RIGHT(C154,1)="B",1000000000*VALUE(LEFT(C154,LEN(C154)-1)),IF(RIGHT(C154,1)="%",0.01*VALUE(LEFT(C154,LEN(C154)-1)),IF(RIGHT(C154,1)="k",1000*VALUE(LEFT(C154,LEN(C154)-1)),VALUE(SUBSTITUTE(C154,",",""))))))))),"N/A")</f>
        <v/>
      </c>
      <c r="K154">
        <f>IFERROR(IF(TRIM(D154)="-", "N/A", IF(RIGHT(D154,1)=")",IF(RIGHT(D154,2)="T)",-1000000000000*VALUE(MID(D154,2,LEN(D154)-3)),IF(RIGHT(D154,2)="M)",-1000000*VALUE(MID(D154,2,LEN(D154)-3)),IF(RIGHT(D154,2)="B)",-1000000000*VALUE(MID(D154,2,LEN(D154)-3)),IF(RIGHT(D154,2)="k)",-1000*VALUE(MID(D154,2,LEN(D154)-3)),VALUE(SUBSTITUTE(D154,",","")))))),IF(RIGHT(D154,1)="T",1000000000000*VALUE(LEFT(D154,LEN(D154)-1)),IF(RIGHT(D154,1)="M",1000000*VALUE(LEFT(D154,LEN(D154)-1)),IF(RIGHT(D154,1)="B",1000000000*VALUE(LEFT(D154,LEN(D154)-1)),IF(RIGHT(D154,1)="%",0.01*VALUE(LEFT(D154,LEN(D154)-1)),IF(RIGHT(D154,1)="k",1000*VALUE(LEFT(D154,LEN(D154)-1)),VALUE(SUBSTITUTE(D154,",",""))))))))),"N/A")</f>
        <v/>
      </c>
      <c r="L154">
        <f>IFERROR(IF(TRIM(E154)="-", "N/A", IF(RIGHT(E154,1)=")",IF(RIGHT(E154,2)="T)",-1000000000000*VALUE(MID(E154,2,LEN(E154)-3)),IF(RIGHT(E154,2)="M)",-1000000*VALUE(MID(E154,2,LEN(E154)-3)),IF(RIGHT(E154,2)="B)",-1000000000*VALUE(MID(E154,2,LEN(E154)-3)),IF(RIGHT(E154,2)="k)",-1000*VALUE(MID(E154,2,LEN(E154)-3)),VALUE(SUBSTITUTE(E154,",","")))))),IF(RIGHT(E154,1)="T",1000000000000*VALUE(LEFT(E154,LEN(E154)-1)),IF(RIGHT(E154,1)="M",1000000*VALUE(LEFT(E154,LEN(E154)-1)),IF(RIGHT(E154,1)="B",1000000000*VALUE(LEFT(E154,LEN(E154)-1)),IF(RIGHT(E154,1)="%",0.01*VALUE(LEFT(E154,LEN(E154)-1)),IF(RIGHT(E154,1)="k",1000*VALUE(LEFT(E154,LEN(E154)-1)),VALUE(SUBSTITUTE(E154,",",""))))))))),"N/A")</f>
        <v/>
      </c>
      <c r="M154">
        <f>IFERROR(IF(TRIM(F154)="-", "N/A", IF(RIGHT(F154,1)=")",IF(RIGHT(F154,2)="T)",-1000000000000*VALUE(MID(F154,2,LEN(F154)-3)),IF(RIGHT(F154,2)="M)",-1000000*VALUE(MID(F154,2,LEN(F154)-3)),IF(RIGHT(F154,2)="B)",-1000000000*VALUE(MID(F154,2,LEN(F154)-3)),IF(RIGHT(F154,2)="k)",-1000*VALUE(MID(F154,2,LEN(F154)-3)),VALUE(SUBSTITUTE(F154,",","")))))),IF(RIGHT(F154,1)="T",1000000000000*VALUE(LEFT(F154,LEN(F154)-1)),IF(RIGHT(F154,1)="M",1000000*VALUE(LEFT(F154,LEN(F154)-1)),IF(RIGHT(F154,1)="B",1000000000*VALUE(LEFT(F154,LEN(F154)-1)),IF(RIGHT(F154,1)="%",0.01*VALUE(LEFT(F154,LEN(F154)-1)),IF(RIGHT(F154,1)="k",1000*VALUE(LEFT(F154,LEN(F154)-1)),VALUE(SUBSTITUTE(F154,",",""))))))))),"N/A")</f>
        <v/>
      </c>
      <c r="N154">
        <f>IFERROR(IF(TRIM(G154)="-", "N/A", IF(RIGHT(G154,1)=")",IF(RIGHT(G154,2)="T)",-1000000000000*VALUE(MID(G154,2,LEN(G154)-3)),IF(RIGHT(G154,2)="M)",-1000000*VALUE(MID(G154,2,LEN(G154)-3)),IF(RIGHT(G154,2)="B)",-1000000000*VALUE(MID(G154,2,LEN(G154)-3)),IF(RIGHT(G154,2)="k)",-1000*VALUE(MID(G154,2,LEN(G154)-3)),VALUE(SUBSTITUTE(G154,",","")))))),IF(RIGHT(G154,1)="T",1000000000000*VALUE(LEFT(G154,LEN(G154)-1)),IF(RIGHT(G154,1)="M",1000000*VALUE(LEFT(G154,LEN(G154)-1)),IF(RIGHT(G154,1)="B",1000000000*VALUE(LEFT(G154,LEN(G154)-1)),IF(RIGHT(G154,1)="%",0.01*VALUE(LEFT(G154,LEN(G154)-1)),IF(RIGHT(G154,1)="k",1000*VALUE(LEFT(G154,LEN(G154)-1)),VALUE(SUBSTITUTE(G154,",",""))))))))),"N/A")</f>
        <v/>
      </c>
      <c r="P154">
        <f>MAX(J154:N154)</f>
        <v/>
      </c>
      <c r="Q154">
        <f>IFERROR(J144+MATCH(P154,J154:N154,0)-1,"")</f>
        <v/>
      </c>
      <c r="R154">
        <f>IF(Q154="","",MIN(J154:N154))</f>
        <v/>
      </c>
      <c r="S154">
        <f>IFERROR(J144+MATCH(R154,J154:N154,0)-1,"")</f>
        <v/>
      </c>
      <c r="T154">
        <f>IFERROR(AVERAGE(J154:N154),"")</f>
        <v/>
      </c>
      <c r="U154">
        <f>IFERROR(STDEV(J154:N154),"")</f>
        <v/>
      </c>
      <c r="V154">
        <f>IFERROR(IF(C154="-","",IF(ISBLANK(B154),"",IF(OR(ISNUMBER(FIND("Growth",B154)),ISNUMBER(FIND("Margin",B154))),"",(J154-T154)/U154))),"")</f>
        <v/>
      </c>
      <c r="W154">
        <f>IFERROR(IF(OR(D154="-",ISBLANK(D154)),"",(K154-T154)/U154),"")</f>
        <v/>
      </c>
      <c r="X154">
        <f>IFERROR(IF(OR(E154="-",ISBLANK(E154)),"",(L154-T154)/U154),"")</f>
        <v/>
      </c>
      <c r="Y154">
        <f>IFERROR(IF(OR(F154="-",ISBLANK(F154)),"",(M154-T154)/U154),"")</f>
        <v/>
      </c>
      <c r="Z154">
        <f>IFERROR(IF(OR(G154="-",ISBLANK(G154)),"",(N154-T154)/U154),"")</f>
        <v/>
      </c>
      <c r="AA154">
        <f>IF(MAX(MAX(V154:Z154),ABS(MIN(V154:Z154)))=ABS(MIN(V154:Z154)),MIN(V154:Z154),MAX(V154:Z154))</f>
        <v/>
      </c>
      <c r="AB154">
        <f>IFERROR(V144+MATCH(AA154,V154:Z154,0)-1,"")</f>
        <v/>
      </c>
      <c r="AC154">
        <f>IF(AB154&lt;&gt;"",IF(S154=AB154,"Low",IF(AB154=Q154,"High","")),"")</f>
        <v/>
      </c>
      <c r="AE154">
        <f>IF(ISNUMBER(MATCH("N/A",J154:N154,0)),"",IFERROR((5 * SUMPRODUCT(J144:N144,J154:N154) - PRODUCT(SUM(J144:N144),SUM(J154:N154))) / ((5 * SUM((J144^2)+(K144^2)+(L144^2)+(M144^2)+(N144^2))) - SUM(J144:N144)^2),""))</f>
        <v/>
      </c>
      <c r="AF154">
        <f>IFERROR(CORREL(J144:N144,J154:N154),"")</f>
        <v/>
      </c>
      <c r="AZ154">
        <f>IF(Q154=S154,0,1)</f>
        <v/>
      </c>
      <c r="BA154">
        <f>IF(AZ154=1,IF(Q154="","",IF(Q154=N144,"Yes","No")),"")</f>
        <v/>
      </c>
      <c r="BB154">
        <f>IF(BA154="Yes",P154,"")</f>
        <v/>
      </c>
      <c r="BC154">
        <f>IF(AZ154=1,IF(S154="","",IF(S154=N144,"Yes","No")),"")</f>
        <v/>
      </c>
      <c r="BD154">
        <f>IF(BC154="Yes",R154,"")</f>
        <v/>
      </c>
      <c r="BE154">
        <f>IFERROR(IF(SIGN(AE154)=1,"Increasing",IF(SIGN(AE154)=-1,"Decreasing","")),"")</f>
        <v/>
      </c>
      <c r="BF154">
        <f>IF(OR(AND(BE154="Increasing",BA154="Yes"),AND(BE154="Decreasing",BC154="Yes")),"Yes","No")</f>
        <v/>
      </c>
      <c r="BG154">
        <f>IF(I154="pos_trend","Yes","No")</f>
        <v/>
      </c>
      <c r="BH154">
        <f>IF(AF154&lt;&gt;"",IF(ABS(AF154)&gt;0.8,"Yes","No"),"")</f>
        <v/>
      </c>
    </row>
    <row r="155" spans="1:60">
      <c s="1" r="A155" t="n">
        <v>10</v>
      </c>
      <c r="B155" t="s">
        <v>314</v>
      </c>
      <c r="C155" t="s">
        <v>264</v>
      </c>
      <c r="D155" t="s">
        <v>264</v>
      </c>
      <c r="E155" t="s">
        <v>264</v>
      </c>
      <c r="F155" t="s">
        <v>264</v>
      </c>
      <c r="G155" t="s">
        <v>315</v>
      </c>
      <c r="H155" t="s"/>
      <c r="I155">
        <f>IF(AND(K155&gt; J155, L155&gt; K155, M155&gt; L155, N155&gt; M155), "pos_trend", IF(AND(K155&lt; J155, L155&lt; K155, M155&lt; L155, N155&lt; M155), "neg_trend", "N/A"))</f>
        <v/>
      </c>
      <c r="J155">
        <f>IFERROR(IF(TRIM(C155)="-", "N/A", IF(RIGHT(C155,1)=")",IF(RIGHT(C155,2)="T)",-1000000000000*VALUE(MID(C155,2,LEN(C155)-3)),IF(RIGHT(C155,2)="M)",-1000000*VALUE(MID(C155,2,LEN(C155)-3)),IF(RIGHT(C155,2)="B)",-1000000000*VALUE(MID(C155,2,LEN(C155)-3)),IF(RIGHT(C155,2)="k)",-1000*VALUE(MID(C155,2,LEN(C155)-3)),VALUE(SUBSTITUTE(C155,",","")))))),IF(RIGHT(C155,1)="T",1000000000000*VALUE(LEFT(C155,LEN(C155)-1)),IF(RIGHT(C155,1)="M",1000000*VALUE(LEFT(C155,LEN(C155)-1)),IF(RIGHT(C155,1)="B",1000000000*VALUE(LEFT(C155,LEN(C155)-1)),IF(RIGHT(C155,1)="%",0.01*VALUE(LEFT(C155,LEN(C155)-1)),IF(RIGHT(C155,1)="k",1000*VALUE(LEFT(C155,LEN(C155)-1)),VALUE(SUBSTITUTE(C155,",",""))))))))),"N/A")</f>
        <v/>
      </c>
      <c r="K155">
        <f>IFERROR(IF(TRIM(D155)="-", "N/A", IF(RIGHT(D155,1)=")",IF(RIGHT(D155,2)="T)",-1000000000000*VALUE(MID(D155,2,LEN(D155)-3)),IF(RIGHT(D155,2)="M)",-1000000*VALUE(MID(D155,2,LEN(D155)-3)),IF(RIGHT(D155,2)="B)",-1000000000*VALUE(MID(D155,2,LEN(D155)-3)),IF(RIGHT(D155,2)="k)",-1000*VALUE(MID(D155,2,LEN(D155)-3)),VALUE(SUBSTITUTE(D155,",","")))))),IF(RIGHT(D155,1)="T",1000000000000*VALUE(LEFT(D155,LEN(D155)-1)),IF(RIGHT(D155,1)="M",1000000*VALUE(LEFT(D155,LEN(D155)-1)),IF(RIGHT(D155,1)="B",1000000000*VALUE(LEFT(D155,LEN(D155)-1)),IF(RIGHT(D155,1)="%",0.01*VALUE(LEFT(D155,LEN(D155)-1)),IF(RIGHT(D155,1)="k",1000*VALUE(LEFT(D155,LEN(D155)-1)),VALUE(SUBSTITUTE(D155,",",""))))))))),"N/A")</f>
        <v/>
      </c>
      <c r="L155">
        <f>IFERROR(IF(TRIM(E155)="-", "N/A", IF(RIGHT(E155,1)=")",IF(RIGHT(E155,2)="T)",-1000000000000*VALUE(MID(E155,2,LEN(E155)-3)),IF(RIGHT(E155,2)="M)",-1000000*VALUE(MID(E155,2,LEN(E155)-3)),IF(RIGHT(E155,2)="B)",-1000000000*VALUE(MID(E155,2,LEN(E155)-3)),IF(RIGHT(E155,2)="k)",-1000*VALUE(MID(E155,2,LEN(E155)-3)),VALUE(SUBSTITUTE(E155,",","")))))),IF(RIGHT(E155,1)="T",1000000000000*VALUE(LEFT(E155,LEN(E155)-1)),IF(RIGHT(E155,1)="M",1000000*VALUE(LEFT(E155,LEN(E155)-1)),IF(RIGHT(E155,1)="B",1000000000*VALUE(LEFT(E155,LEN(E155)-1)),IF(RIGHT(E155,1)="%",0.01*VALUE(LEFT(E155,LEN(E155)-1)),IF(RIGHT(E155,1)="k",1000*VALUE(LEFT(E155,LEN(E155)-1)),VALUE(SUBSTITUTE(E155,",",""))))))))),"N/A")</f>
        <v/>
      </c>
      <c r="M155">
        <f>IFERROR(IF(TRIM(F155)="-", "N/A", IF(RIGHT(F155,1)=")",IF(RIGHT(F155,2)="T)",-1000000000000*VALUE(MID(F155,2,LEN(F155)-3)),IF(RIGHT(F155,2)="M)",-1000000*VALUE(MID(F155,2,LEN(F155)-3)),IF(RIGHT(F155,2)="B)",-1000000000*VALUE(MID(F155,2,LEN(F155)-3)),IF(RIGHT(F155,2)="k)",-1000*VALUE(MID(F155,2,LEN(F155)-3)),VALUE(SUBSTITUTE(F155,",","")))))),IF(RIGHT(F155,1)="T",1000000000000*VALUE(LEFT(F155,LEN(F155)-1)),IF(RIGHT(F155,1)="M",1000000*VALUE(LEFT(F155,LEN(F155)-1)),IF(RIGHT(F155,1)="B",1000000000*VALUE(LEFT(F155,LEN(F155)-1)),IF(RIGHT(F155,1)="%",0.01*VALUE(LEFT(F155,LEN(F155)-1)),IF(RIGHT(F155,1)="k",1000*VALUE(LEFT(F155,LEN(F155)-1)),VALUE(SUBSTITUTE(F155,",",""))))))))),"N/A")</f>
        <v/>
      </c>
      <c r="N155">
        <f>IFERROR(IF(TRIM(G155)="-", "N/A", IF(RIGHT(G155,1)=")",IF(RIGHT(G155,2)="T)",-1000000000000*VALUE(MID(G155,2,LEN(G155)-3)),IF(RIGHT(G155,2)="M)",-1000000*VALUE(MID(G155,2,LEN(G155)-3)),IF(RIGHT(G155,2)="B)",-1000000000*VALUE(MID(G155,2,LEN(G155)-3)),IF(RIGHT(G155,2)="k)",-1000*VALUE(MID(G155,2,LEN(G155)-3)),VALUE(SUBSTITUTE(G155,",","")))))),IF(RIGHT(G155,1)="T",1000000000000*VALUE(LEFT(G155,LEN(G155)-1)),IF(RIGHT(G155,1)="M",1000000*VALUE(LEFT(G155,LEN(G155)-1)),IF(RIGHT(G155,1)="B",1000000000*VALUE(LEFT(G155,LEN(G155)-1)),IF(RIGHT(G155,1)="%",0.01*VALUE(LEFT(G155,LEN(G155)-1)),IF(RIGHT(G155,1)="k",1000*VALUE(LEFT(G155,LEN(G155)-1)),VALUE(SUBSTITUTE(G155,",",""))))))))),"N/A")</f>
        <v/>
      </c>
      <c r="P155">
        <f>MAX(J155:N155)</f>
        <v/>
      </c>
      <c r="Q155">
        <f>IFERROR(J144+MATCH(P155,J155:N155,0)-1,"")</f>
        <v/>
      </c>
      <c r="R155">
        <f>IF(Q155="","",MIN(J155:N155))</f>
        <v/>
      </c>
      <c r="S155">
        <f>IFERROR(J144+MATCH(R155,J155:N155,0)-1,"")</f>
        <v/>
      </c>
      <c r="T155">
        <f>IFERROR(AVERAGE(J155:N155),"")</f>
        <v/>
      </c>
      <c r="U155">
        <f>IFERROR(STDEV(J155:N155),"")</f>
        <v/>
      </c>
      <c r="V155">
        <f>IFERROR(IF(C155="-","",IF(ISBLANK(B155),"",IF(OR(ISNUMBER(FIND("Growth",B155)),ISNUMBER(FIND("Margin",B155))),"",(J155-T155)/U155))),"")</f>
        <v/>
      </c>
      <c r="W155">
        <f>IFERROR(IF(OR(D155="-",ISBLANK(D155)),"",(K155-T155)/U155),"")</f>
        <v/>
      </c>
      <c r="X155">
        <f>IFERROR(IF(OR(E155="-",ISBLANK(E155)),"",(L155-T155)/U155),"")</f>
        <v/>
      </c>
      <c r="Y155">
        <f>IFERROR(IF(OR(F155="-",ISBLANK(F155)),"",(M155-T155)/U155),"")</f>
        <v/>
      </c>
      <c r="Z155">
        <f>IFERROR(IF(OR(G155="-",ISBLANK(G155)),"",(N155-T155)/U155),"")</f>
        <v/>
      </c>
      <c r="AA155">
        <f>IF(MAX(MAX(V155:Z155),ABS(MIN(V155:Z155)))=ABS(MIN(V155:Z155)),MIN(V155:Z155),MAX(V155:Z155))</f>
        <v/>
      </c>
      <c r="AB155">
        <f>IFERROR(V144+MATCH(AA155,V155:Z155,0)-1,"")</f>
        <v/>
      </c>
      <c r="AC155">
        <f>IF(AB155&lt;&gt;"",IF(S155=AB155,"Low",IF(AB155=Q155,"High","")),"")</f>
        <v/>
      </c>
      <c r="AE155">
        <f>IF(ISNUMBER(MATCH("N/A",J155:N155,0)),"",IFERROR((5 * SUMPRODUCT(J144:N144,J155:N155) - PRODUCT(SUM(J144:N144),SUM(J155:N155))) / ((5 * SUM((J144^2)+(K144^2)+(L144^2)+(M144^2)+(N144^2))) - SUM(J144:N144)^2),""))</f>
        <v/>
      </c>
      <c r="AF155">
        <f>IFERROR(CORREL(J144:N144,J155:N155),"")</f>
        <v/>
      </c>
      <c r="AZ155">
        <f>IF(Q155=S155,0,1)</f>
        <v/>
      </c>
      <c r="BA155">
        <f>IF(AZ155=1,IF(Q155="","",IF(Q155=N144,"Yes","No")),"")</f>
        <v/>
      </c>
      <c r="BB155">
        <f>IF(BA155="Yes",P155,"")</f>
        <v/>
      </c>
      <c r="BC155">
        <f>IF(AZ155=1,IF(S155="","",IF(S155=N144,"Yes","No")),"")</f>
        <v/>
      </c>
      <c r="BD155">
        <f>IF(BC155="Yes",R155,"")</f>
        <v/>
      </c>
      <c r="BE155">
        <f>IFERROR(IF(SIGN(AE155)=1,"Increasing",IF(SIGN(AE155)=-1,"Decreasing","")),"")</f>
        <v/>
      </c>
      <c r="BF155">
        <f>IF(OR(AND(BE155="Increasing",BA155="Yes"),AND(BE155="Decreasing",BC155="Yes")),"Yes","No")</f>
        <v/>
      </c>
      <c r="BG155">
        <f>IF(I155="pos_trend","Yes","No")</f>
        <v/>
      </c>
      <c r="BH155">
        <f>IF(AF155&lt;&gt;"",IF(ABS(AF155)&gt;0.8,"Yes","No"),"")</f>
        <v/>
      </c>
    </row>
    <row r="156" spans="1:60">
      <c r="I156">
        <f>IF(AND(K156&gt; J156, L156&gt; K156, M156&gt; L156, N156&gt; M156), "pos_trend", IF(AND(K156&lt; J156, L156&lt; K156, M156&lt; L156, N156&lt; M156), "neg_trend", "N/A"))</f>
        <v/>
      </c>
      <c r="J156">
        <f>IFERROR(IF(TRIM(C156)="-", "N/A", IF(RIGHT(C156,1)=")",IF(RIGHT(C156,2)="T)",-1000000000000*VALUE(MID(C156,2,LEN(C156)-3)),IF(RIGHT(C156,2)="M)",-1000000*VALUE(MID(C156,2,LEN(C156)-3)),IF(RIGHT(C156,2)="B)",-1000000000*VALUE(MID(C156,2,LEN(C156)-3)),IF(RIGHT(C156,2)="k)",-1000*VALUE(MID(C156,2,LEN(C156)-3)),VALUE(SUBSTITUTE(C156,",","")))))),IF(RIGHT(C156,1)="T",1000000000000*VALUE(LEFT(C156,LEN(C156)-1)),IF(RIGHT(C156,1)="M",1000000*VALUE(LEFT(C156,LEN(C156)-1)),IF(RIGHT(C156,1)="B",1000000000*VALUE(LEFT(C156,LEN(C156)-1)),IF(RIGHT(C156,1)="%",0.01*VALUE(LEFT(C156,LEN(C156)-1)),IF(RIGHT(C156,1)="k",1000*VALUE(LEFT(C156,LEN(C156)-1)),VALUE(SUBSTITUTE(C156,",",""))))))))),"N/A")</f>
        <v/>
      </c>
      <c r="K156">
        <f>IFERROR(IF(TRIM(D156)="-", "N/A", IF(RIGHT(D156,1)=")",IF(RIGHT(D156,2)="T)",-1000000000000*VALUE(MID(D156,2,LEN(D156)-3)),IF(RIGHT(D156,2)="M)",-1000000*VALUE(MID(D156,2,LEN(D156)-3)),IF(RIGHT(D156,2)="B)",-1000000000*VALUE(MID(D156,2,LEN(D156)-3)),IF(RIGHT(D156,2)="k)",-1000*VALUE(MID(D156,2,LEN(D156)-3)),VALUE(SUBSTITUTE(D156,",","")))))),IF(RIGHT(D156,1)="T",1000000000000*VALUE(LEFT(D156,LEN(D156)-1)),IF(RIGHT(D156,1)="M",1000000*VALUE(LEFT(D156,LEN(D156)-1)),IF(RIGHT(D156,1)="B",1000000000*VALUE(LEFT(D156,LEN(D156)-1)),IF(RIGHT(D156,1)="%",0.01*VALUE(LEFT(D156,LEN(D156)-1)),IF(RIGHT(D156,1)="k",1000*VALUE(LEFT(D156,LEN(D156)-1)),VALUE(SUBSTITUTE(D156,",",""))))))))),"N/A")</f>
        <v/>
      </c>
      <c r="L156">
        <f>IFERROR(IF(TRIM(E156)="-", "N/A", IF(RIGHT(E156,1)=")",IF(RIGHT(E156,2)="T)",-1000000000000*VALUE(MID(E156,2,LEN(E156)-3)),IF(RIGHT(E156,2)="M)",-1000000*VALUE(MID(E156,2,LEN(E156)-3)),IF(RIGHT(E156,2)="B)",-1000000000*VALUE(MID(E156,2,LEN(E156)-3)),IF(RIGHT(E156,2)="k)",-1000*VALUE(MID(E156,2,LEN(E156)-3)),VALUE(SUBSTITUTE(E156,",","")))))),IF(RIGHT(E156,1)="T",1000000000000*VALUE(LEFT(E156,LEN(E156)-1)),IF(RIGHT(E156,1)="M",1000000*VALUE(LEFT(E156,LEN(E156)-1)),IF(RIGHT(E156,1)="B",1000000000*VALUE(LEFT(E156,LEN(E156)-1)),IF(RIGHT(E156,1)="%",0.01*VALUE(LEFT(E156,LEN(E156)-1)),IF(RIGHT(E156,1)="k",1000*VALUE(LEFT(E156,LEN(E156)-1)),VALUE(SUBSTITUTE(E156,",",""))))))))),"N/A")</f>
        <v/>
      </c>
      <c r="M156">
        <f>IFERROR(IF(TRIM(F156)="-", "N/A", IF(RIGHT(F156,1)=")",IF(RIGHT(F156,2)="T)",-1000000000000*VALUE(MID(F156,2,LEN(F156)-3)),IF(RIGHT(F156,2)="M)",-1000000*VALUE(MID(F156,2,LEN(F156)-3)),IF(RIGHT(F156,2)="B)",-1000000000*VALUE(MID(F156,2,LEN(F156)-3)),IF(RIGHT(F156,2)="k)",-1000*VALUE(MID(F156,2,LEN(F156)-3)),VALUE(SUBSTITUTE(F156,",","")))))),IF(RIGHT(F156,1)="T",1000000000000*VALUE(LEFT(F156,LEN(F156)-1)),IF(RIGHT(F156,1)="M",1000000*VALUE(LEFT(F156,LEN(F156)-1)),IF(RIGHT(F156,1)="B",1000000000*VALUE(LEFT(F156,LEN(F156)-1)),IF(RIGHT(F156,1)="%",0.01*VALUE(LEFT(F156,LEN(F156)-1)),IF(RIGHT(F156,1)="k",1000*VALUE(LEFT(F156,LEN(F156)-1)),VALUE(SUBSTITUTE(F156,",",""))))))))),"N/A")</f>
        <v/>
      </c>
      <c r="N156">
        <f>IFERROR(IF(TRIM(G156)="-", "N/A", IF(RIGHT(G156,1)=")",IF(RIGHT(G156,2)="T)",-1000000000000*VALUE(MID(G156,2,LEN(G156)-3)),IF(RIGHT(G156,2)="M)",-1000000*VALUE(MID(G156,2,LEN(G156)-3)),IF(RIGHT(G156,2)="B)",-1000000000*VALUE(MID(G156,2,LEN(G156)-3)),IF(RIGHT(G156,2)="k)",-1000*VALUE(MID(G156,2,LEN(G156)-3)),VALUE(SUBSTITUTE(G156,",","")))))),IF(RIGHT(G156,1)="T",1000000000000*VALUE(LEFT(G156,LEN(G156)-1)),IF(RIGHT(G156,1)="M",1000000*VALUE(LEFT(G156,LEN(G156)-1)),IF(RIGHT(G156,1)="B",1000000000*VALUE(LEFT(G156,LEN(G156)-1)),IF(RIGHT(G156,1)="%",0.01*VALUE(LEFT(G156,LEN(G156)-1)),IF(RIGHT(G156,1)="k",1000*VALUE(LEFT(G156,LEN(G156)-1)),VALUE(SUBSTITUTE(G156,",",""))))))))),"N/A")</f>
        <v/>
      </c>
      <c r="P156">
        <f>MAX(J156:N156)</f>
        <v/>
      </c>
      <c r="Q156">
        <f>IFERROR(J144+MATCH(P156,J156:N156,0)-1,"")</f>
        <v/>
      </c>
      <c r="R156">
        <f>IF(Q156="","",MIN(J156:N156))</f>
        <v/>
      </c>
      <c r="S156">
        <f>IFERROR(J144+MATCH(R156,J156:N156,0)-1,"")</f>
        <v/>
      </c>
      <c r="T156">
        <f>IFERROR(AVERAGE(J156:N156),"")</f>
        <v/>
      </c>
      <c r="U156">
        <f>IFERROR(STDEV(J156:N156),"")</f>
        <v/>
      </c>
      <c r="V156">
        <f>IFERROR(IF(C156="-","",IF(ISBLANK(B156),"",IF(OR(ISNUMBER(FIND("Growth",B156)),ISNUMBER(FIND("Margin",B156))),"",(J156-T156)/U156))),"")</f>
        <v/>
      </c>
      <c r="W156">
        <f>IFERROR(IF(OR(D156="-",ISBLANK(D156)),"",(K156-T156)/U156),"")</f>
        <v/>
      </c>
      <c r="X156">
        <f>IFERROR(IF(OR(E156="-",ISBLANK(E156)),"",(L156-T156)/U156),"")</f>
        <v/>
      </c>
      <c r="Y156">
        <f>IFERROR(IF(OR(F156="-",ISBLANK(F156)),"",(M156-T156)/U156),"")</f>
        <v/>
      </c>
      <c r="Z156">
        <f>IFERROR(IF(OR(G156="-",ISBLANK(G156)),"",(N156-T156)/U156),"")</f>
        <v/>
      </c>
      <c r="AA156">
        <f>IF(MAX(MAX(V156:Z156),ABS(MIN(V156:Z156)))=ABS(MIN(V156:Z156)),MIN(V156:Z156),MAX(V156:Z156))</f>
        <v/>
      </c>
      <c r="AB156">
        <f>IFERROR(V144+MATCH(AA156,V156:Z156,0)-1,"")</f>
        <v/>
      </c>
      <c r="AC156">
        <f>IF(AB156&lt;&gt;"",IF(S156=AB156,"Low",IF(AB156=Q156,"High","")),"")</f>
        <v/>
      </c>
      <c r="AE156">
        <f>IF(ISNUMBER(MATCH("N/A",J156:N156,0)),"",IFERROR((5 * SUMPRODUCT(J144:N144,J156:N156) - PRODUCT(SUM(J144:N144),SUM(J156:N156))) / ((5 * SUM((J144^2)+(K144^2)+(L144^2)+(M144^2)+(N144^2))) - SUM(J144:N144)^2),""))</f>
        <v/>
      </c>
      <c r="AF156">
        <f>IFERROR(CORREL(J144:N144,J156:N156),"")</f>
        <v/>
      </c>
      <c r="AZ156">
        <f>IF(Q156=S156,0,1)</f>
        <v/>
      </c>
      <c r="BA156">
        <f>IF(AZ156=1,IF(Q156="","",IF(Q156=N144,"Yes","No")),"")</f>
        <v/>
      </c>
      <c r="BB156">
        <f>IF(BA156="Yes",P156,"")</f>
        <v/>
      </c>
      <c r="BC156">
        <f>IF(AZ156=1,IF(S156="","",IF(S156=N144,"Yes","No")),"")</f>
        <v/>
      </c>
      <c r="BD156">
        <f>IF(BC156="Yes",R156,"")</f>
        <v/>
      </c>
      <c r="BE156">
        <f>IFERROR(IF(SIGN(AE156)=1,"Increasing",IF(SIGN(AE156)=-1,"Decreasing","")),"")</f>
        <v/>
      </c>
      <c r="BF156">
        <f>IF(OR(AND(BE156="Increasing",BA156="Yes"),AND(BE156="Decreasing",BC156="Yes")),"Yes","No")</f>
        <v/>
      </c>
      <c r="BG156">
        <f>IF(I156="pos_trend","Yes","No")</f>
        <v/>
      </c>
      <c r="BH156">
        <f>IF(AF156&lt;&gt;"",IF(ABS(AF156)&gt;0.8,"Yes","No"),"")</f>
        <v/>
      </c>
    </row>
    <row r="157" spans="1:60">
      <c s="1" r="B157" t="s">
        <v>316</v>
      </c>
      <c s="1" r="C157" t="s">
        <v>252</v>
      </c>
      <c s="1" r="D157" t="s">
        <v>253</v>
      </c>
      <c s="1" r="E157" t="s">
        <v>254</v>
      </c>
      <c s="1" r="F157" t="s">
        <v>255</v>
      </c>
      <c s="1" r="G157" t="s">
        <v>256</v>
      </c>
      <c s="1" r="H157" t="s">
        <v>257</v>
      </c>
      <c r="P157">
        <f>MAX(J157:N157)</f>
        <v/>
      </c>
      <c r="Q157">
        <f>IFERROR(J144+MATCH(P157,J157:N157,0)-1,"")</f>
        <v/>
      </c>
      <c r="R157">
        <f>IF(Q157="","",MIN(J157:N157))</f>
        <v/>
      </c>
      <c r="S157">
        <f>IFERROR(J144+MATCH(R157,J157:N157,0)-1,"")</f>
        <v/>
      </c>
      <c r="T157">
        <f>IFERROR(AVERAGE(J157:N157),"")</f>
        <v/>
      </c>
      <c r="U157">
        <f>IFERROR(STDEV(J157:N157),"")</f>
        <v/>
      </c>
      <c r="V157">
        <f>IFERROR(IF(C157="-","",IF(ISBLANK(B157),"",IF(OR(ISNUMBER(FIND("Growth",B157)),ISNUMBER(FIND("Margin",B157))),"",(J157-T157)/U157))),"")</f>
        <v/>
      </c>
      <c r="W157">
        <f>IFERROR(IF(OR(D157="-",ISBLANK(D157)),"",(K157-T157)/U157),"")</f>
        <v/>
      </c>
      <c r="X157">
        <f>IFERROR(IF(OR(E157="-",ISBLANK(E157)),"",(L157-T157)/U157),"")</f>
        <v/>
      </c>
      <c r="Y157">
        <f>IFERROR(IF(OR(F157="-",ISBLANK(F157)),"",(M157-T157)/U157),"")</f>
        <v/>
      </c>
      <c r="Z157">
        <f>IFERROR(IF(OR(G157="-",ISBLANK(G157)),"",(N157-T157)/U157),"")</f>
        <v/>
      </c>
      <c r="AA157">
        <f>IF(MAX(MAX(V157:Z157),ABS(MIN(V157:Z157)))=ABS(MIN(V157:Z157)),MIN(V157:Z157),MAX(V157:Z157))</f>
        <v/>
      </c>
      <c r="AB157">
        <f>IFERROR(V144+MATCH(AA157,V157:Z157,0)-1,"")</f>
        <v/>
      </c>
      <c r="AC157">
        <f>IF(AB157&lt;&gt;"",IF(S157=AB157,"Low",IF(AB157=Q157,"High","")),"")</f>
        <v/>
      </c>
      <c r="AE157">
        <f>IF(ISNUMBER(MATCH("N/A",J157:N157,0)),"",IFERROR((5 * SUMPRODUCT(J144:N144,J157:N157) - PRODUCT(SUM(J144:N144),SUM(J157:N157))) / ((5 * SUM((J144^2)+(K144^2)+(L144^2)+(M144^2)+(N144^2))) - SUM(J144:N144)^2),""))</f>
        <v/>
      </c>
      <c r="AF157">
        <f>IFERROR(CORREL(J144:N144,J157:N157),"")</f>
        <v/>
      </c>
      <c r="AZ157">
        <f>IF(Q157=S157,0,1)</f>
        <v/>
      </c>
      <c r="BA157">
        <f>IF(AZ157=1,IF(Q157="","",IF(Q157=N144,"Yes","No")),"")</f>
        <v/>
      </c>
      <c r="BB157">
        <f>IF(BA157="Yes",P157,"")</f>
        <v/>
      </c>
      <c r="BC157">
        <f>IF(AZ157=1,IF(S157="","",IF(S157=N144,"Yes","No")),"")</f>
        <v/>
      </c>
      <c r="BD157">
        <f>IF(BC157="Yes",R157,"")</f>
        <v/>
      </c>
      <c r="BE157">
        <f>IFERROR(IF(SIGN(AE157)=1,"Increasing",IF(SIGN(AE157)=-1,"Decreasing","")),"")</f>
        <v/>
      </c>
      <c r="BF157">
        <f>IF(OR(AND(BE157="Increasing",BA157="Yes"),AND(BE157="Decreasing",BC157="Yes")),"Yes","No")</f>
        <v/>
      </c>
      <c r="BG157">
        <f>IF(I157="pos_trend","Yes","No")</f>
        <v/>
      </c>
      <c r="BH157">
        <f>IF(AF157&lt;&gt;"",IF(ABS(AF157)&gt;0.8,"Yes","No"),"")</f>
        <v/>
      </c>
    </row>
    <row r="158" spans="1:60">
      <c s="1" r="A158" t="n">
        <v>0</v>
      </c>
      <c r="B158" t="s">
        <v>317</v>
      </c>
      <c r="C158" t="s">
        <v>318</v>
      </c>
      <c r="D158" t="s">
        <v>319</v>
      </c>
      <c r="E158" t="s">
        <v>270</v>
      </c>
      <c r="F158" t="s">
        <v>320</v>
      </c>
      <c r="G158" t="s">
        <v>320</v>
      </c>
      <c r="H158" t="s"/>
      <c r="I158">
        <f>IF(AND(K158&gt; J158, L158&gt; K158, M158&gt; L158, N158&gt; M158), "pos_trend", IF(AND(K158&lt; J158, L158&lt; K158, M158&lt; L158, N158&lt; M158), "neg_trend", "N/A"))</f>
        <v/>
      </c>
      <c r="J158">
        <f>IFERROR(IF(TRIM(C158)="-", "0", IF(RIGHT(C158,1)=")",IF(RIGHT(C158,2)="T)",-1000000000000*VALUE(MID(C158,2,LEN(C158)-3)),IF(RIGHT(C158,2)="M)",-1000000*VALUE(MID(C158,2,LEN(C158)-3)),IF(RIGHT(C158,2)="B)",-1000000000*VALUE(MID(C158,2,LEN(C158)-3)),IF(RIGHT(C158,2)="k)",-1000*VALUE(MID(C158,2,LEN(C158)-3)),VALUE(SUBSTITUTE(C158,",","")))))),IF(RIGHT(C158,1)="T",1000000000000*VALUE(LEFT(C158,LEN(C158)-1)),IF(RIGHT(C158,1)="M",1000000*VALUE(LEFT(C158,LEN(C158)-1)),IF(RIGHT(C158,1)="B",1000000000*VALUE(LEFT(C158,LEN(C158)-1)),IF(RIGHT(C158,1)="%",0.01*VALUE(LEFT(C158,LEN(C158)-1)),IF(RIGHT(C158,1)="k",1000*VALUE(LEFT(C158,LEN(C158)-1)),VALUE(SUBSTITUTE(C158,",",""))))))))),"N/A")</f>
        <v/>
      </c>
      <c r="K158">
        <f>IFERROR(IF(TRIM(D158)="-", "0", IF(RIGHT(D158,1)=")",IF(RIGHT(D158,2)="T)",-1000000000000*VALUE(MID(D158,2,LEN(D158)-3)),IF(RIGHT(D158,2)="M)",-1000000*VALUE(MID(D158,2,LEN(D158)-3)),IF(RIGHT(D158,2)="B)",-1000000000*VALUE(MID(D158,2,LEN(D158)-3)),IF(RIGHT(D158,2)="k)",-1000*VALUE(MID(D158,2,LEN(D158)-3)),VALUE(SUBSTITUTE(D158,",","")))))),IF(RIGHT(D158,1)="T",1000000000000*VALUE(LEFT(D158,LEN(D158)-1)),IF(RIGHT(D158,1)="M",1000000*VALUE(LEFT(D158,LEN(D158)-1)),IF(RIGHT(D158,1)="B",1000000000*VALUE(LEFT(D158,LEN(D158)-1)),IF(RIGHT(D158,1)="%",0.01*VALUE(LEFT(D158,LEN(D158)-1)),IF(RIGHT(D158,1)="k",1000*VALUE(LEFT(D158,LEN(D158)-1)),VALUE(SUBSTITUTE(D158,",",""))))))))),"N/A")</f>
        <v/>
      </c>
      <c r="L158">
        <f>IFERROR(IF(TRIM(E158)="-", "0", IF(RIGHT(E158,1)=")",IF(RIGHT(E158,2)="T)",-1000000000000*VALUE(MID(E158,2,LEN(E158)-3)),IF(RIGHT(E158,2)="M)",-1000000*VALUE(MID(E158,2,LEN(E158)-3)),IF(RIGHT(E158,2)="B)",-1000000000*VALUE(MID(E158,2,LEN(E158)-3)),IF(RIGHT(E158,2)="k)",-1000*VALUE(MID(E158,2,LEN(E158)-3)),VALUE(SUBSTITUTE(E158,",","")))))),IF(RIGHT(E158,1)="T",1000000000000*VALUE(LEFT(E158,LEN(E158)-1)),IF(RIGHT(E158,1)="M",1000000*VALUE(LEFT(E158,LEN(E158)-1)),IF(RIGHT(E158,1)="B",1000000000*VALUE(LEFT(E158,LEN(E158)-1)),IF(RIGHT(E158,1)="%",0.01*VALUE(LEFT(E158,LEN(E158)-1)),IF(RIGHT(E158,1)="k",1000*VALUE(LEFT(E158,LEN(E158)-1)),VALUE(SUBSTITUTE(E158,",",""))))))))),"N/A")</f>
        <v/>
      </c>
      <c r="M158">
        <f>IFERROR(IF(TRIM(F158)="-", "0", IF(RIGHT(F158,1)=")",IF(RIGHT(F158,2)="T)",-1000000000000*VALUE(MID(F158,2,LEN(F158)-3)),IF(RIGHT(F158,2)="M)",-1000000*VALUE(MID(F158,2,LEN(F158)-3)),IF(RIGHT(F158,2)="B)",-1000000000*VALUE(MID(F158,2,LEN(F158)-3)),IF(RIGHT(F158,2)="k)",-1000*VALUE(MID(F158,2,LEN(F158)-3)),VALUE(SUBSTITUTE(F158,",","")))))),IF(RIGHT(F158,1)="T",1000000000000*VALUE(LEFT(F158,LEN(F158)-1)),IF(RIGHT(F158,1)="M",1000000*VALUE(LEFT(F158,LEN(F158)-1)),IF(RIGHT(F158,1)="B",1000000000*VALUE(LEFT(F158,LEN(F158)-1)),IF(RIGHT(F158,1)="%",0.01*VALUE(LEFT(F158,LEN(F158)-1)),IF(RIGHT(F158,1)="k",1000*VALUE(LEFT(F158,LEN(F158)-1)),VALUE(SUBSTITUTE(F158,",",""))))))))),"N/A")</f>
        <v/>
      </c>
      <c r="N158">
        <f>IFERROR(IF(TRIM(G158)="-", "0", IF(RIGHT(G158,1)=")",IF(RIGHT(G158,2)="T)",-1000000000000*VALUE(MID(G158,2,LEN(G158)-3)),IF(RIGHT(G158,2)="M)",-1000000*VALUE(MID(G158,2,LEN(G158)-3)),IF(RIGHT(G158,2)="B)",-1000000000*VALUE(MID(G158,2,LEN(G158)-3)),IF(RIGHT(G158,2)="k)",-1000*VALUE(MID(G158,2,LEN(G158)-3)),VALUE(SUBSTITUTE(G158,",","")))))),IF(RIGHT(G158,1)="T",1000000000000*VALUE(LEFT(G158,LEN(G158)-1)),IF(RIGHT(G158,1)="M",1000000*VALUE(LEFT(G158,LEN(G158)-1)),IF(RIGHT(G158,1)="B",1000000000*VALUE(LEFT(G158,LEN(G158)-1)),IF(RIGHT(G158,1)="%",0.01*VALUE(LEFT(G158,LEN(G158)-1)),IF(RIGHT(G158,1)="k",1000*VALUE(LEFT(G158,LEN(G158)-1)),VALUE(SUBSTITUTE(G158,",",""))))))))),"N/A")</f>
        <v/>
      </c>
      <c r="P158">
        <f>MAX(J158:N158)</f>
        <v/>
      </c>
      <c r="Q158">
        <f>IFERROR(J144+MATCH(P158,J158:N158,0)-1,"")</f>
        <v/>
      </c>
      <c r="R158">
        <f>IF(Q158="","",MIN(J158:N158))</f>
        <v/>
      </c>
      <c r="S158">
        <f>IFERROR(J144+MATCH(R158,J158:N158,0)-1,"")</f>
        <v/>
      </c>
      <c r="T158">
        <f>IFERROR(AVERAGE(J158:N158),"")</f>
        <v/>
      </c>
      <c r="U158">
        <f>IFERROR(STDEV(J158:N158),"")</f>
        <v/>
      </c>
      <c r="V158">
        <f>IFERROR(IF(C158="-","",IF(ISBLANK(B158),"",IF(OR(ISNUMBER(FIND("Growth",B158)),ISNUMBER(FIND("Margin",B158))),"",(J158-T158)/U158))),"")</f>
        <v/>
      </c>
      <c r="W158">
        <f>IFERROR(IF(OR(D158="-",ISBLANK(D158)),"",(K158-T158)/U158),"")</f>
        <v/>
      </c>
      <c r="X158">
        <f>IFERROR(IF(OR(E158="-",ISBLANK(E158)),"",(L158-T158)/U158),"")</f>
        <v/>
      </c>
      <c r="Y158">
        <f>IFERROR(IF(OR(F158="-",ISBLANK(F158)),"",(M158-T158)/U158),"")</f>
        <v/>
      </c>
      <c r="Z158">
        <f>IFERROR(IF(OR(G158="-",ISBLANK(G158)),"",(N158-T158)/U158),"")</f>
        <v/>
      </c>
      <c r="AA158">
        <f>IF(MAX(MAX(V158:Z158),ABS(MIN(V158:Z158)))=ABS(MIN(V158:Z158)),MIN(V158:Z158),MAX(V158:Z158))</f>
        <v/>
      </c>
      <c r="AB158">
        <f>IFERROR(V144+MATCH(AA158,V158:Z158,0)-1,"")</f>
        <v/>
      </c>
      <c r="AC158">
        <f>IF(AB158&lt;&gt;"",IF(S158=AB158,"Low",IF(AB158=Q158,"High","")),"")</f>
        <v/>
      </c>
      <c r="AE158">
        <f>IF(ISNUMBER(MATCH("N/A",J158:N158,0)),"",IFERROR((5 * SUMPRODUCT(J144:N144,J158:N158) - PRODUCT(SUM(J144:N144),SUM(J158:N158))) / ((5 * SUM((J144^2)+(K144^2)+(L144^2)+(M144^2)+(N144^2))) - SUM(J144:N144)^2),""))</f>
        <v/>
      </c>
      <c r="AF158">
        <f>IFERROR(CORREL(J144:N144,J158:N158),"")</f>
        <v/>
      </c>
      <c r="AZ158">
        <f>IF(Q158=S158,0,1)</f>
        <v/>
      </c>
      <c r="BA158">
        <f>IF(AZ158=1,IF(Q158="","",IF(Q158=N144,"Yes","No")),"")</f>
        <v/>
      </c>
      <c r="BB158">
        <f>IF(BA158="Yes",P158,"")</f>
        <v/>
      </c>
      <c r="BC158">
        <f>IF(AZ158=1,IF(S158="","",IF(S158=N144,"Yes","No")),"")</f>
        <v/>
      </c>
      <c r="BD158">
        <f>IF(BC158="Yes",R158,"")</f>
        <v/>
      </c>
      <c r="BE158">
        <f>IFERROR(IF(SIGN(AE158)=1,"Increasing",IF(SIGN(AE158)=-1,"Decreasing","")),"")</f>
        <v/>
      </c>
      <c r="BF158">
        <f>IF(OR(AND(BE158="Increasing",BA158="Yes"),AND(BE158="Decreasing",BC158="Yes")),"Yes","No")</f>
        <v/>
      </c>
      <c r="BG158">
        <f>IF(I158="pos_trend","Yes","No")</f>
        <v/>
      </c>
      <c r="BH158">
        <f>IF(AF158&lt;&gt;"",IF(ABS(AF158)&gt;0.8,"Yes","No"),"")</f>
        <v/>
      </c>
    </row>
    <row r="159" spans="1:60">
      <c s="1" r="A159" t="n">
        <v>1</v>
      </c>
      <c r="B159" t="s">
        <v>321</v>
      </c>
      <c r="C159" t="s">
        <v>264</v>
      </c>
      <c r="D159" t="s">
        <v>264</v>
      </c>
      <c r="E159" t="s">
        <v>264</v>
      </c>
      <c r="F159" t="s">
        <v>264</v>
      </c>
      <c r="G159" t="s">
        <v>264</v>
      </c>
      <c r="H159" t="s"/>
      <c r="I159">
        <f>IF(AND(K159&gt; J159, L159&gt; K159, M159&gt; L159, N159&gt; M159), "pos_trend", IF(AND(K159&lt; J159, L159&lt; K159, M159&lt; L159, N159&lt; M159), "neg_trend", "N/A"))</f>
        <v/>
      </c>
      <c r="J159">
        <f>IFERROR(IF(TRIM(C159)="-", "N/A", IF(RIGHT(C159,1)=")",IF(RIGHT(C159,2)="T)",-1000000000000*VALUE(MID(C159,2,LEN(C159)-3)),IF(RIGHT(C159,2)="M)",-1000000*VALUE(MID(C159,2,LEN(C159)-3)),IF(RIGHT(C159,2)="B)",-1000000000*VALUE(MID(C159,2,LEN(C159)-3)),IF(RIGHT(C159,2)="k)",-1000*VALUE(MID(C159,2,LEN(C159)-3)),VALUE(SUBSTITUTE(C159,",","")))))),IF(RIGHT(C159,1)="T",1000000000000*VALUE(LEFT(C159,LEN(C159)-1)),IF(RIGHT(C159,1)="M",1000000*VALUE(LEFT(C159,LEN(C159)-1)),IF(RIGHT(C159,1)="B",1000000000*VALUE(LEFT(C159,LEN(C159)-1)),IF(RIGHT(C159,1)="%",0.01*VALUE(LEFT(C159,LEN(C159)-1)),IF(RIGHT(C159,1)="k",1000*VALUE(LEFT(C159,LEN(C159)-1)),VALUE(SUBSTITUTE(C159,",",""))))))))),"N/A")</f>
        <v/>
      </c>
      <c r="K159">
        <f>IFERROR(IF(TRIM(D159)="-", "N/A", IF(RIGHT(D159,1)=")",IF(RIGHT(D159,2)="T)",-1000000000000*VALUE(MID(D159,2,LEN(D159)-3)),IF(RIGHT(D159,2)="M)",-1000000*VALUE(MID(D159,2,LEN(D159)-3)),IF(RIGHT(D159,2)="B)",-1000000000*VALUE(MID(D159,2,LEN(D159)-3)),IF(RIGHT(D159,2)="k)",-1000*VALUE(MID(D159,2,LEN(D159)-3)),VALUE(SUBSTITUTE(D159,",","")))))),IF(RIGHT(D159,1)="T",1000000000000*VALUE(LEFT(D159,LEN(D159)-1)),IF(RIGHT(D159,1)="M",1000000*VALUE(LEFT(D159,LEN(D159)-1)),IF(RIGHT(D159,1)="B",1000000000*VALUE(LEFT(D159,LEN(D159)-1)),IF(RIGHT(D159,1)="%",0.01*VALUE(LEFT(D159,LEN(D159)-1)),IF(RIGHT(D159,1)="k",1000*VALUE(LEFT(D159,LEN(D159)-1)),VALUE(SUBSTITUTE(D159,",",""))))))))),"N/A")</f>
        <v/>
      </c>
      <c r="L159">
        <f>IFERROR(IF(TRIM(E159)="-", "N/A", IF(RIGHT(E159,1)=")",IF(RIGHT(E159,2)="T)",-1000000000000*VALUE(MID(E159,2,LEN(E159)-3)),IF(RIGHT(E159,2)="M)",-1000000*VALUE(MID(E159,2,LEN(E159)-3)),IF(RIGHT(E159,2)="B)",-1000000000*VALUE(MID(E159,2,LEN(E159)-3)),IF(RIGHT(E159,2)="k)",-1000*VALUE(MID(E159,2,LEN(E159)-3)),VALUE(SUBSTITUTE(E159,",","")))))),IF(RIGHT(E159,1)="T",1000000000000*VALUE(LEFT(E159,LEN(E159)-1)),IF(RIGHT(E159,1)="M",1000000*VALUE(LEFT(E159,LEN(E159)-1)),IF(RIGHT(E159,1)="B",1000000000*VALUE(LEFT(E159,LEN(E159)-1)),IF(RIGHT(E159,1)="%",0.01*VALUE(LEFT(E159,LEN(E159)-1)),IF(RIGHT(E159,1)="k",1000*VALUE(LEFT(E159,LEN(E159)-1)),VALUE(SUBSTITUTE(E159,",",""))))))))),"N/A")</f>
        <v/>
      </c>
      <c r="M159">
        <f>IFERROR(IF(TRIM(F159)="-", "N/A", IF(RIGHT(F159,1)=")",IF(RIGHT(F159,2)="T)",-1000000000000*VALUE(MID(F159,2,LEN(F159)-3)),IF(RIGHT(F159,2)="M)",-1000000*VALUE(MID(F159,2,LEN(F159)-3)),IF(RIGHT(F159,2)="B)",-1000000000*VALUE(MID(F159,2,LEN(F159)-3)),IF(RIGHT(F159,2)="k)",-1000*VALUE(MID(F159,2,LEN(F159)-3)),VALUE(SUBSTITUTE(F159,",","")))))),IF(RIGHT(F159,1)="T",1000000000000*VALUE(LEFT(F159,LEN(F159)-1)),IF(RIGHT(F159,1)="M",1000000*VALUE(LEFT(F159,LEN(F159)-1)),IF(RIGHT(F159,1)="B",1000000000*VALUE(LEFT(F159,LEN(F159)-1)),IF(RIGHT(F159,1)="%",0.01*VALUE(LEFT(F159,LEN(F159)-1)),IF(RIGHT(F159,1)="k",1000*VALUE(LEFT(F159,LEN(F159)-1)),VALUE(SUBSTITUTE(F159,",",""))))))))),"N/A")</f>
        <v/>
      </c>
      <c r="N159">
        <f>IFERROR(IF(TRIM(G159)="-", "N/A", IF(RIGHT(G159,1)=")",IF(RIGHT(G159,2)="T)",-1000000000000*VALUE(MID(G159,2,LEN(G159)-3)),IF(RIGHT(G159,2)="M)",-1000000*VALUE(MID(G159,2,LEN(G159)-3)),IF(RIGHT(G159,2)="B)",-1000000000*VALUE(MID(G159,2,LEN(G159)-3)),IF(RIGHT(G159,2)="k)",-1000*VALUE(MID(G159,2,LEN(G159)-3)),VALUE(SUBSTITUTE(G159,",","")))))),IF(RIGHT(G159,1)="T",1000000000000*VALUE(LEFT(G159,LEN(G159)-1)),IF(RIGHT(G159,1)="M",1000000*VALUE(LEFT(G159,LEN(G159)-1)),IF(RIGHT(G159,1)="B",1000000000*VALUE(LEFT(G159,LEN(G159)-1)),IF(RIGHT(G159,1)="%",0.01*VALUE(LEFT(G159,LEN(G159)-1)),IF(RIGHT(G159,1)="k",1000*VALUE(LEFT(G159,LEN(G159)-1)),VALUE(SUBSTITUTE(G159,",",""))))))))),"N/A")</f>
        <v/>
      </c>
      <c r="P159">
        <f>MAX(J159:N159)</f>
        <v/>
      </c>
      <c r="Q159">
        <f>IFERROR(J144+MATCH(P159,J159:N159,0)-1,"")</f>
        <v/>
      </c>
      <c r="R159">
        <f>IF(Q159="","",MIN(J159:N159))</f>
        <v/>
      </c>
      <c r="S159">
        <f>IFERROR(J144+MATCH(R159,J159:N159,0)-1,"")</f>
        <v/>
      </c>
      <c r="T159">
        <f>IFERROR(AVERAGE(J159:N159),"")</f>
        <v/>
      </c>
      <c r="U159">
        <f>IFERROR(STDEV(J159:N159),"")</f>
        <v/>
      </c>
      <c r="V159">
        <f>IFERROR(IF(C159="-","",IF(ISBLANK(B159),"",IF(OR(ISNUMBER(FIND("Growth",B159)),ISNUMBER(FIND("Margin",B159))),"",(J159-T159)/U159))),"")</f>
        <v/>
      </c>
      <c r="W159">
        <f>IFERROR(IF(OR(D159="-",ISBLANK(D159)),"",(K159-T159)/U159),"")</f>
        <v/>
      </c>
      <c r="X159">
        <f>IFERROR(IF(OR(E159="-",ISBLANK(E159)),"",(L159-T159)/U159),"")</f>
        <v/>
      </c>
      <c r="Y159">
        <f>IFERROR(IF(OR(F159="-",ISBLANK(F159)),"",(M159-T159)/U159),"")</f>
        <v/>
      </c>
      <c r="Z159">
        <f>IFERROR(IF(OR(G159="-",ISBLANK(G159)),"",(N159-T159)/U159),"")</f>
        <v/>
      </c>
      <c r="AA159">
        <f>IF(MAX(MAX(V159:Z159),ABS(MIN(V159:Z159)))=ABS(MIN(V159:Z159)),MIN(V159:Z159),MAX(V159:Z159))</f>
        <v/>
      </c>
      <c r="AB159">
        <f>IFERROR(V144+MATCH(AA159,V159:Z159,0)-1,"")</f>
        <v/>
      </c>
      <c r="AC159">
        <f>IF(AB159&lt;&gt;"",IF(S159=AB159,"Low",IF(AB159=Q159,"High","")),"")</f>
        <v/>
      </c>
      <c r="AE159">
        <f>IF(ISNUMBER(MATCH("N/A",J159:N159,0)),"",IFERROR((5 * SUMPRODUCT(J144:N144,J159:N159) - PRODUCT(SUM(J144:N144),SUM(J159:N159))) / ((5 * SUM((J144^2)+(K144^2)+(L144^2)+(M144^2)+(N144^2))) - SUM(J144:N144)^2),""))</f>
        <v/>
      </c>
      <c r="AF159">
        <f>IFERROR(CORREL(J144:N144,J159:N159),"")</f>
        <v/>
      </c>
      <c r="AZ159">
        <f>IF(Q159=S159,0,1)</f>
        <v/>
      </c>
      <c r="BA159">
        <f>IF(AZ159=1,IF(Q159="","",IF(Q159=N144,"Yes","No")),"")</f>
        <v/>
      </c>
      <c r="BB159">
        <f>IF(BA159="Yes",P159,"")</f>
        <v/>
      </c>
      <c r="BC159">
        <f>IF(AZ159=1,IF(S159="","",IF(S159=N144,"Yes","No")),"")</f>
        <v/>
      </c>
      <c r="BD159">
        <f>IF(BC159="Yes",R159,"")</f>
        <v/>
      </c>
      <c r="BE159">
        <f>IFERROR(IF(SIGN(AE159)=1,"Increasing",IF(SIGN(AE159)=-1,"Decreasing","")),"")</f>
        <v/>
      </c>
      <c r="BF159">
        <f>IF(OR(AND(BE159="Increasing",BA159="Yes"),AND(BE159="Decreasing",BC159="Yes")),"Yes","No")</f>
        <v/>
      </c>
      <c r="BG159">
        <f>IF(I159="pos_trend","Yes","No")</f>
        <v/>
      </c>
      <c r="BH159">
        <f>IF(AF159&lt;&gt;"",IF(ABS(AF159)&gt;0.8,"Yes","No"),"")</f>
        <v/>
      </c>
    </row>
    <row r="160" spans="1:60">
      <c s="1" r="A160" t="n">
        <v>2</v>
      </c>
      <c r="B160" t="s">
        <v>322</v>
      </c>
      <c r="C160" t="s">
        <v>318</v>
      </c>
      <c r="D160" t="s">
        <v>319</v>
      </c>
      <c r="E160" t="s">
        <v>270</v>
      </c>
      <c r="F160" t="s">
        <v>320</v>
      </c>
      <c r="G160" t="s">
        <v>320</v>
      </c>
      <c r="H160" t="s"/>
      <c r="I160">
        <f>IF(AND(K160&gt; J160, L160&gt; K160, M160&gt; L160, N160&gt; M160), "pos_trend", IF(AND(K160&lt; J160, L160&lt; K160, M160&lt; L160, N160&lt; M160), "neg_trend", "N/A"))</f>
        <v/>
      </c>
      <c r="J160">
        <f>IFERROR(IF(TRIM(C160)="-", "N/A", IF(RIGHT(C160,1)=")",IF(RIGHT(C160,2)="T)",-1000000000000*VALUE(MID(C160,2,LEN(C160)-3)),IF(RIGHT(C160,2)="M)",-1000000*VALUE(MID(C160,2,LEN(C160)-3)),IF(RIGHT(C160,2)="B)",-1000000000*VALUE(MID(C160,2,LEN(C160)-3)),IF(RIGHT(C160,2)="k)",-1000*VALUE(MID(C160,2,LEN(C160)-3)),VALUE(SUBSTITUTE(C160,",","")))))),IF(RIGHT(C160,1)="T",1000000000000*VALUE(LEFT(C160,LEN(C160)-1)),IF(RIGHT(C160,1)="M",1000000*VALUE(LEFT(C160,LEN(C160)-1)),IF(RIGHT(C160,1)="B",1000000000*VALUE(LEFT(C160,LEN(C160)-1)),IF(RIGHT(C160,1)="%",0.01*VALUE(LEFT(C160,LEN(C160)-1)),IF(RIGHT(C160,1)="k",1000*VALUE(LEFT(C160,LEN(C160)-1)),VALUE(SUBSTITUTE(C160,",",""))))))))),"N/A")</f>
        <v/>
      </c>
      <c r="K160">
        <f>IFERROR(IF(TRIM(D160)="-", "N/A", IF(RIGHT(D160,1)=")",IF(RIGHT(D160,2)="T)",-1000000000000*VALUE(MID(D160,2,LEN(D160)-3)),IF(RIGHT(D160,2)="M)",-1000000*VALUE(MID(D160,2,LEN(D160)-3)),IF(RIGHT(D160,2)="B)",-1000000000*VALUE(MID(D160,2,LEN(D160)-3)),IF(RIGHT(D160,2)="k)",-1000*VALUE(MID(D160,2,LEN(D160)-3)),VALUE(SUBSTITUTE(D160,",","")))))),IF(RIGHT(D160,1)="T",1000000000000*VALUE(LEFT(D160,LEN(D160)-1)),IF(RIGHT(D160,1)="M",1000000*VALUE(LEFT(D160,LEN(D160)-1)),IF(RIGHT(D160,1)="B",1000000000*VALUE(LEFT(D160,LEN(D160)-1)),IF(RIGHT(D160,1)="%",0.01*VALUE(LEFT(D160,LEN(D160)-1)),IF(RIGHT(D160,1)="k",1000*VALUE(LEFT(D160,LEN(D160)-1)),VALUE(SUBSTITUTE(D160,",",""))))))))),"N/A")</f>
        <v/>
      </c>
      <c r="L160">
        <f>IFERROR(IF(TRIM(E160)="-", "N/A", IF(RIGHT(E160,1)=")",IF(RIGHT(E160,2)="T)",-1000000000000*VALUE(MID(E160,2,LEN(E160)-3)),IF(RIGHT(E160,2)="M)",-1000000*VALUE(MID(E160,2,LEN(E160)-3)),IF(RIGHT(E160,2)="B)",-1000000000*VALUE(MID(E160,2,LEN(E160)-3)),IF(RIGHT(E160,2)="k)",-1000*VALUE(MID(E160,2,LEN(E160)-3)),VALUE(SUBSTITUTE(E160,",","")))))),IF(RIGHT(E160,1)="T",1000000000000*VALUE(LEFT(E160,LEN(E160)-1)),IF(RIGHT(E160,1)="M",1000000*VALUE(LEFT(E160,LEN(E160)-1)),IF(RIGHT(E160,1)="B",1000000000*VALUE(LEFT(E160,LEN(E160)-1)),IF(RIGHT(E160,1)="%",0.01*VALUE(LEFT(E160,LEN(E160)-1)),IF(RIGHT(E160,1)="k",1000*VALUE(LEFT(E160,LEN(E160)-1)),VALUE(SUBSTITUTE(E160,",",""))))))))),"N/A")</f>
        <v/>
      </c>
      <c r="M160">
        <f>IFERROR(IF(TRIM(F160)="-", "N/A", IF(RIGHT(F160,1)=")",IF(RIGHT(F160,2)="T)",-1000000000000*VALUE(MID(F160,2,LEN(F160)-3)),IF(RIGHT(F160,2)="M)",-1000000*VALUE(MID(F160,2,LEN(F160)-3)),IF(RIGHT(F160,2)="B)",-1000000000*VALUE(MID(F160,2,LEN(F160)-3)),IF(RIGHT(F160,2)="k)",-1000*VALUE(MID(F160,2,LEN(F160)-3)),VALUE(SUBSTITUTE(F160,",","")))))),IF(RIGHT(F160,1)="T",1000000000000*VALUE(LEFT(F160,LEN(F160)-1)),IF(RIGHT(F160,1)="M",1000000*VALUE(LEFT(F160,LEN(F160)-1)),IF(RIGHT(F160,1)="B",1000000000*VALUE(LEFT(F160,LEN(F160)-1)),IF(RIGHT(F160,1)="%",0.01*VALUE(LEFT(F160,LEN(F160)-1)),IF(RIGHT(F160,1)="k",1000*VALUE(LEFT(F160,LEN(F160)-1)),VALUE(SUBSTITUTE(F160,",",""))))))))),"N/A")</f>
        <v/>
      </c>
      <c r="N160">
        <f>IFERROR(IF(TRIM(G160)="-", "N/A", IF(RIGHT(G160,1)=")",IF(RIGHT(G160,2)="T)",-1000000000000*VALUE(MID(G160,2,LEN(G160)-3)),IF(RIGHT(G160,2)="M)",-1000000*VALUE(MID(G160,2,LEN(G160)-3)),IF(RIGHT(G160,2)="B)",-1000000000*VALUE(MID(G160,2,LEN(G160)-3)),IF(RIGHT(G160,2)="k)",-1000*VALUE(MID(G160,2,LEN(G160)-3)),VALUE(SUBSTITUTE(G160,",","")))))),IF(RIGHT(G160,1)="T",1000000000000*VALUE(LEFT(G160,LEN(G160)-1)),IF(RIGHT(G160,1)="M",1000000*VALUE(LEFT(G160,LEN(G160)-1)),IF(RIGHT(G160,1)="B",1000000000*VALUE(LEFT(G160,LEN(G160)-1)),IF(RIGHT(G160,1)="%",0.01*VALUE(LEFT(G160,LEN(G160)-1)),IF(RIGHT(G160,1)="k",1000*VALUE(LEFT(G160,LEN(G160)-1)),VALUE(SUBSTITUTE(G160,",",""))))))))),"N/A")</f>
        <v/>
      </c>
      <c r="P160">
        <f>MAX(J160:N160)</f>
        <v/>
      </c>
      <c r="Q160">
        <f>IFERROR(J144+MATCH(P160,J160:N160,0)-1,"")</f>
        <v/>
      </c>
      <c r="R160">
        <f>IF(Q160="","",MIN(J160:N160))</f>
        <v/>
      </c>
      <c r="S160">
        <f>IFERROR(J144+MATCH(R160,J160:N160,0)-1,"")</f>
        <v/>
      </c>
      <c r="T160">
        <f>IFERROR(AVERAGE(J160:N160),"")</f>
        <v/>
      </c>
      <c r="U160">
        <f>IFERROR(STDEV(J160:N160),"")</f>
        <v/>
      </c>
      <c r="V160">
        <f>IFERROR(IF(C160="-","",IF(ISBLANK(B160),"",IF(OR(ISNUMBER(FIND("Growth",B160)),ISNUMBER(FIND("Margin",B160))),"",(J160-T160)/U160))),"")</f>
        <v/>
      </c>
      <c r="W160">
        <f>IFERROR(IF(OR(D160="-",ISBLANK(D160)),"",(K160-T160)/U160),"")</f>
        <v/>
      </c>
      <c r="X160">
        <f>IFERROR(IF(OR(E160="-",ISBLANK(E160)),"",(L160-T160)/U160),"")</f>
        <v/>
      </c>
      <c r="Y160">
        <f>IFERROR(IF(OR(F160="-",ISBLANK(F160)),"",(M160-T160)/U160),"")</f>
        <v/>
      </c>
      <c r="Z160">
        <f>IFERROR(IF(OR(G160="-",ISBLANK(G160)),"",(N160-T160)/U160),"")</f>
        <v/>
      </c>
      <c r="AA160">
        <f>IF(MAX(MAX(V160:Z160),ABS(MIN(V160:Z160)))=ABS(MIN(V160:Z160)),MIN(V160:Z160),MAX(V160:Z160))</f>
        <v/>
      </c>
      <c r="AB160">
        <f>IFERROR(V144+MATCH(AA160,V160:Z160,0)-1,"")</f>
        <v/>
      </c>
      <c r="AC160">
        <f>IF(AB160&lt;&gt;"",IF(S160=AB160,"Low",IF(AB160=Q160,"High","")),"")</f>
        <v/>
      </c>
      <c r="AE160">
        <f>IF(ISNUMBER(MATCH("N/A",J160:N160,0)),"",IFERROR((5 * SUMPRODUCT(J144:N144,J160:N160) - PRODUCT(SUM(J144:N144),SUM(J160:N160))) / ((5 * SUM((J144^2)+(K144^2)+(L144^2)+(M144^2)+(N144^2))) - SUM(J144:N144)^2),""))</f>
        <v/>
      </c>
      <c r="AF160">
        <f>IFERROR(CORREL(J144:N144,J160:N160),"")</f>
        <v/>
      </c>
      <c r="AZ160">
        <f>IF(Q160=S160,0,1)</f>
        <v/>
      </c>
      <c r="BA160">
        <f>IF(AZ160=1,IF(Q160="","",IF(Q160=N144,"Yes","No")),"")</f>
        <v/>
      </c>
      <c r="BB160">
        <f>IF(BA160="Yes",P160,"")</f>
        <v/>
      </c>
      <c r="BC160">
        <f>IF(AZ160=1,IF(S160="","",IF(S160=N144,"Yes","No")),"")</f>
        <v/>
      </c>
      <c r="BD160">
        <f>IF(BC160="Yes",R160,"")</f>
        <v/>
      </c>
      <c r="BE160">
        <f>IFERROR(IF(SIGN(AE160)=1,"Increasing",IF(SIGN(AE160)=-1,"Decreasing","")),"")</f>
        <v/>
      </c>
      <c r="BF160">
        <f>IF(OR(AND(BE160="Increasing",BA160="Yes"),AND(BE160="Decreasing",BC160="Yes")),"Yes","No")</f>
        <v/>
      </c>
      <c r="BG160">
        <f>IF(I160="pos_trend","Yes","No")</f>
        <v/>
      </c>
      <c r="BH160">
        <f>IF(AF160&lt;&gt;"",IF(ABS(AF160)&gt;0.8,"Yes","No"),"")</f>
        <v/>
      </c>
    </row>
    <row r="161" spans="1:60">
      <c s="1" r="A161" t="n">
        <v>3</v>
      </c>
      <c r="B161" t="s">
        <v>323</v>
      </c>
      <c r="C161" t="s">
        <v>264</v>
      </c>
      <c r="D161" t="s">
        <v>324</v>
      </c>
      <c r="E161" t="s">
        <v>325</v>
      </c>
      <c r="F161" t="s">
        <v>326</v>
      </c>
      <c r="G161" t="s">
        <v>327</v>
      </c>
      <c r="H161" t="s"/>
      <c r="I161">
        <f>IF(AND(K161&gt; J161, L161&gt; K161, M161&gt; L161, N161&gt; M161), "pos_trend", IF(AND(K161&lt; J161, L161&lt; K161, M161&lt; L161, N161&lt; M161), "neg_trend", "N/A"))</f>
        <v/>
      </c>
      <c r="J161">
        <f>IFERROR(IF(TRIM(C161)="-", "N/A", IF(RIGHT(C161,1)=")",IF(RIGHT(C161,2)="T)",-1000000000000*VALUE(MID(C161,2,LEN(C161)-3)),IF(RIGHT(C161,2)="M)",-1000000*VALUE(MID(C161,2,LEN(C161)-3)),IF(RIGHT(C161,2)="B)",-1000000000*VALUE(MID(C161,2,LEN(C161)-3)),IF(RIGHT(C161,2)="k)",-1000*VALUE(MID(C161,2,LEN(C161)-3)),VALUE(SUBSTITUTE(C161,",","")))))),IF(RIGHT(C161,1)="T",1000000000000*VALUE(LEFT(C161,LEN(C161)-1)),IF(RIGHT(C161,1)="M",1000000*VALUE(LEFT(C161,LEN(C161)-1)),IF(RIGHT(C161,1)="B",1000000000*VALUE(LEFT(C161,LEN(C161)-1)),IF(RIGHT(C161,1)="%",0.01*VALUE(LEFT(C161,LEN(C161)-1)),IF(RIGHT(C161,1)="k",1000*VALUE(LEFT(C161,LEN(C161)-1)),VALUE(SUBSTITUTE(C161,",",""))))))))),"N/A")</f>
        <v/>
      </c>
      <c r="K161">
        <f>IFERROR(IF(TRIM(D161)="-", "N/A", IF(RIGHT(D161,1)=")",IF(RIGHT(D161,2)="T)",-1000000000000*VALUE(MID(D161,2,LEN(D161)-3)),IF(RIGHT(D161,2)="M)",-1000000*VALUE(MID(D161,2,LEN(D161)-3)),IF(RIGHT(D161,2)="B)",-1000000000*VALUE(MID(D161,2,LEN(D161)-3)),IF(RIGHT(D161,2)="k)",-1000*VALUE(MID(D161,2,LEN(D161)-3)),VALUE(SUBSTITUTE(D161,",","")))))),IF(RIGHT(D161,1)="T",1000000000000*VALUE(LEFT(D161,LEN(D161)-1)),IF(RIGHT(D161,1)="M",1000000*VALUE(LEFT(D161,LEN(D161)-1)),IF(RIGHT(D161,1)="B",1000000000*VALUE(LEFT(D161,LEN(D161)-1)),IF(RIGHT(D161,1)="%",0.01*VALUE(LEFT(D161,LEN(D161)-1)),IF(RIGHT(D161,1)="k",1000*VALUE(LEFT(D161,LEN(D161)-1)),VALUE(SUBSTITUTE(D161,",",""))))))))),"N/A")</f>
        <v/>
      </c>
      <c r="L161">
        <f>IFERROR(IF(TRIM(E161)="-", "N/A", IF(RIGHT(E161,1)=")",IF(RIGHT(E161,2)="T)",-1000000000000*VALUE(MID(E161,2,LEN(E161)-3)),IF(RIGHT(E161,2)="M)",-1000000*VALUE(MID(E161,2,LEN(E161)-3)),IF(RIGHT(E161,2)="B)",-1000000000*VALUE(MID(E161,2,LEN(E161)-3)),IF(RIGHT(E161,2)="k)",-1000*VALUE(MID(E161,2,LEN(E161)-3)),VALUE(SUBSTITUTE(E161,",","")))))),IF(RIGHT(E161,1)="T",1000000000000*VALUE(LEFT(E161,LEN(E161)-1)),IF(RIGHT(E161,1)="M",1000000*VALUE(LEFT(E161,LEN(E161)-1)),IF(RIGHT(E161,1)="B",1000000000*VALUE(LEFT(E161,LEN(E161)-1)),IF(RIGHT(E161,1)="%",0.01*VALUE(LEFT(E161,LEN(E161)-1)),IF(RIGHT(E161,1)="k",1000*VALUE(LEFT(E161,LEN(E161)-1)),VALUE(SUBSTITUTE(E161,",",""))))))))),"N/A")</f>
        <v/>
      </c>
      <c r="M161">
        <f>IFERROR(IF(TRIM(F161)="-", "N/A", IF(RIGHT(F161,1)=")",IF(RIGHT(F161,2)="T)",-1000000000000*VALUE(MID(F161,2,LEN(F161)-3)),IF(RIGHT(F161,2)="M)",-1000000*VALUE(MID(F161,2,LEN(F161)-3)),IF(RIGHT(F161,2)="B)",-1000000000*VALUE(MID(F161,2,LEN(F161)-3)),IF(RIGHT(F161,2)="k)",-1000*VALUE(MID(F161,2,LEN(F161)-3)),VALUE(SUBSTITUTE(F161,",","")))))),IF(RIGHT(F161,1)="T",1000000000000*VALUE(LEFT(F161,LEN(F161)-1)),IF(RIGHT(F161,1)="M",1000000*VALUE(LEFT(F161,LEN(F161)-1)),IF(RIGHT(F161,1)="B",1000000000*VALUE(LEFT(F161,LEN(F161)-1)),IF(RIGHT(F161,1)="%",0.01*VALUE(LEFT(F161,LEN(F161)-1)),IF(RIGHT(F161,1)="k",1000*VALUE(LEFT(F161,LEN(F161)-1)),VALUE(SUBSTITUTE(F161,",",""))))))))),"N/A")</f>
        <v/>
      </c>
      <c r="N161">
        <f>IFERROR(IF(TRIM(G161)="-", "N/A", IF(RIGHT(G161,1)=")",IF(RIGHT(G161,2)="T)",-1000000000000*VALUE(MID(G161,2,LEN(G161)-3)),IF(RIGHT(G161,2)="M)",-1000000*VALUE(MID(G161,2,LEN(G161)-3)),IF(RIGHT(G161,2)="B)",-1000000000*VALUE(MID(G161,2,LEN(G161)-3)),IF(RIGHT(G161,2)="k)",-1000*VALUE(MID(G161,2,LEN(G161)-3)),VALUE(SUBSTITUTE(G161,",","")))))),IF(RIGHT(G161,1)="T",1000000000000*VALUE(LEFT(G161,LEN(G161)-1)),IF(RIGHT(G161,1)="M",1000000*VALUE(LEFT(G161,LEN(G161)-1)),IF(RIGHT(G161,1)="B",1000000000*VALUE(LEFT(G161,LEN(G161)-1)),IF(RIGHT(G161,1)="%",0.01*VALUE(LEFT(G161,LEN(G161)-1)),IF(RIGHT(G161,1)="k",1000*VALUE(LEFT(G161,LEN(G161)-1)),VALUE(SUBSTITUTE(G161,",",""))))))))),"N/A")</f>
        <v/>
      </c>
      <c r="P161">
        <f>MAX(J161:N161)</f>
        <v/>
      </c>
      <c r="Q161">
        <f>IFERROR(J144+MATCH(P161,J161:N161,0)-1,"")</f>
        <v/>
      </c>
      <c r="R161">
        <f>IF(Q161="","",MIN(J161:N161))</f>
        <v/>
      </c>
      <c r="S161">
        <f>IFERROR(J144+MATCH(R161,J161:N161,0)-1,"")</f>
        <v/>
      </c>
      <c r="T161">
        <f>IFERROR(AVERAGE(J161:N161),"")</f>
        <v/>
      </c>
      <c r="U161">
        <f>IFERROR(STDEV(J161:N161),"")</f>
        <v/>
      </c>
      <c r="V161">
        <f>IFERROR(IF(C161="-","",IF(ISBLANK(B161),"",IF(OR(ISNUMBER(FIND("Growth",B161)),ISNUMBER(FIND("Margin",B161))),"",(J161-T161)/U161))),"")</f>
        <v/>
      </c>
      <c r="W161">
        <f>IFERROR(IF(OR(D161="-",ISBLANK(D161)),"",(K161-T161)/U161),"")</f>
        <v/>
      </c>
      <c r="X161">
        <f>IFERROR(IF(OR(E161="-",ISBLANK(E161)),"",(L161-T161)/U161),"")</f>
        <v/>
      </c>
      <c r="Y161">
        <f>IFERROR(IF(OR(F161="-",ISBLANK(F161)),"",(M161-T161)/U161),"")</f>
        <v/>
      </c>
      <c r="Z161">
        <f>IFERROR(IF(OR(G161="-",ISBLANK(G161)),"",(N161-T161)/U161),"")</f>
        <v/>
      </c>
      <c r="AA161">
        <f>IF(MAX(MAX(V161:Z161),ABS(MIN(V161:Z161)))=ABS(MIN(V161:Z161)),MIN(V161:Z161),MAX(V161:Z161))</f>
        <v/>
      </c>
      <c r="AB161">
        <f>IFERROR(V144+MATCH(AA161,V161:Z161,0)-1,"")</f>
        <v/>
      </c>
      <c r="AC161">
        <f>IF(AB161&lt;&gt;"",IF(S161=AB161,"Low",IF(AB161=Q161,"High","")),"")</f>
        <v/>
      </c>
      <c r="AE161">
        <f>IF(ISNUMBER(MATCH("N/A",J161:N161,0)),"",IFERROR((5 * SUMPRODUCT(J144:N144,J161:N161) - PRODUCT(SUM(J144:N144),SUM(J161:N161))) / ((5 * SUM((J144^2)+(K144^2)+(L144^2)+(M144^2)+(N144^2))) - SUM(J144:N144)^2),""))</f>
        <v/>
      </c>
      <c r="AF161">
        <f>IFERROR(CORREL(J144:N144,J161:N161),"")</f>
        <v/>
      </c>
      <c r="AZ161">
        <f>IF(Q161=S161,0,1)</f>
        <v/>
      </c>
      <c r="BA161">
        <f>IF(AZ161=1,IF(Q161="","",IF(Q161=N144,"Yes","No")),"")</f>
        <v/>
      </c>
      <c r="BB161">
        <f>IF(BA161="Yes",P161,"")</f>
        <v/>
      </c>
      <c r="BC161">
        <f>IF(AZ161=1,IF(S161="","",IF(S161=N144,"Yes","No")),"")</f>
        <v/>
      </c>
      <c r="BD161">
        <f>IF(BC161="Yes",R161,"")</f>
        <v/>
      </c>
      <c r="BE161">
        <f>IFERROR(IF(SIGN(AE161)=1,"Increasing",IF(SIGN(AE161)=-1,"Decreasing","")),"")</f>
        <v/>
      </c>
      <c r="BF161">
        <f>IF(OR(AND(BE161="Increasing",BA161="Yes"),AND(BE161="Decreasing",BC161="Yes")),"Yes","No")</f>
        <v/>
      </c>
      <c r="BG161">
        <f>IF(I161="pos_trend","Yes","No")</f>
        <v/>
      </c>
      <c r="BH161">
        <f>IF(AF161&lt;&gt;"",IF(ABS(AF161)&gt;0.8,"Yes","No"),"")</f>
        <v/>
      </c>
    </row>
    <row r="162" spans="1:60">
      <c s="1" r="A162" t="n">
        <v>4</v>
      </c>
      <c r="B162" t="s">
        <v>328</v>
      </c>
      <c r="C162" t="s">
        <v>264</v>
      </c>
      <c r="D162" t="s">
        <v>264</v>
      </c>
      <c r="E162" t="s">
        <v>264</v>
      </c>
      <c r="F162" t="s">
        <v>329</v>
      </c>
      <c r="G162" t="s">
        <v>330</v>
      </c>
      <c r="H162" t="s"/>
      <c r="I162">
        <f>IF(AND(K162&gt; J162, L162&gt; K162, M162&gt; L162, N162&gt; M162), "pos_trend", IF(AND(K162&lt; J162, L162&lt; K162, M162&lt; L162, N162&lt; M162), "neg_trend", "N/A"))</f>
        <v/>
      </c>
      <c r="J162">
        <f>IFERROR(IF(TRIM(C162)="-", "N/A", IF(RIGHT(C162,1)=")",IF(RIGHT(C162,2)="T)",-1000000000000*VALUE(MID(C162,2,LEN(C162)-3)),IF(RIGHT(C162,2)="M)",-1000000*VALUE(MID(C162,2,LEN(C162)-3)),IF(RIGHT(C162,2)="B)",-1000000000*VALUE(MID(C162,2,LEN(C162)-3)),IF(RIGHT(C162,2)="k)",-1000*VALUE(MID(C162,2,LEN(C162)-3)),VALUE(SUBSTITUTE(C162,",","")))))),IF(RIGHT(C162,1)="T",1000000000000*VALUE(LEFT(C162,LEN(C162)-1)),IF(RIGHT(C162,1)="M",1000000*VALUE(LEFT(C162,LEN(C162)-1)),IF(RIGHT(C162,1)="B",1000000000*VALUE(LEFT(C162,LEN(C162)-1)),IF(RIGHT(C162,1)="%",0.01*VALUE(LEFT(C162,LEN(C162)-1)),IF(RIGHT(C162,1)="k",1000*VALUE(LEFT(C162,LEN(C162)-1)),VALUE(SUBSTITUTE(C162,",",""))))))))),"N/A")</f>
        <v/>
      </c>
      <c r="K162">
        <f>IFERROR(IF(TRIM(D162)="-", "N/A", IF(RIGHT(D162,1)=")",IF(RIGHT(D162,2)="T)",-1000000000000*VALUE(MID(D162,2,LEN(D162)-3)),IF(RIGHT(D162,2)="M)",-1000000*VALUE(MID(D162,2,LEN(D162)-3)),IF(RIGHT(D162,2)="B)",-1000000000*VALUE(MID(D162,2,LEN(D162)-3)),IF(RIGHT(D162,2)="k)",-1000*VALUE(MID(D162,2,LEN(D162)-3)),VALUE(SUBSTITUTE(D162,",","")))))),IF(RIGHT(D162,1)="T",1000000000000*VALUE(LEFT(D162,LEN(D162)-1)),IF(RIGHT(D162,1)="M",1000000*VALUE(LEFT(D162,LEN(D162)-1)),IF(RIGHT(D162,1)="B",1000000000*VALUE(LEFT(D162,LEN(D162)-1)),IF(RIGHT(D162,1)="%",0.01*VALUE(LEFT(D162,LEN(D162)-1)),IF(RIGHT(D162,1)="k",1000*VALUE(LEFT(D162,LEN(D162)-1)),VALUE(SUBSTITUTE(D162,",",""))))))))),"N/A")</f>
        <v/>
      </c>
      <c r="L162">
        <f>IFERROR(IF(TRIM(E162)="-", "N/A", IF(RIGHT(E162,1)=")",IF(RIGHT(E162,2)="T)",-1000000000000*VALUE(MID(E162,2,LEN(E162)-3)),IF(RIGHT(E162,2)="M)",-1000000*VALUE(MID(E162,2,LEN(E162)-3)),IF(RIGHT(E162,2)="B)",-1000000000*VALUE(MID(E162,2,LEN(E162)-3)),IF(RIGHT(E162,2)="k)",-1000*VALUE(MID(E162,2,LEN(E162)-3)),VALUE(SUBSTITUTE(E162,",","")))))),IF(RIGHT(E162,1)="T",1000000000000*VALUE(LEFT(E162,LEN(E162)-1)),IF(RIGHT(E162,1)="M",1000000*VALUE(LEFT(E162,LEN(E162)-1)),IF(RIGHT(E162,1)="B",1000000000*VALUE(LEFT(E162,LEN(E162)-1)),IF(RIGHT(E162,1)="%",0.01*VALUE(LEFT(E162,LEN(E162)-1)),IF(RIGHT(E162,1)="k",1000*VALUE(LEFT(E162,LEN(E162)-1)),VALUE(SUBSTITUTE(E162,",",""))))))))),"N/A")</f>
        <v/>
      </c>
      <c r="M162">
        <f>IFERROR(IF(TRIM(F162)="-", "N/A", IF(RIGHT(F162,1)=")",IF(RIGHT(F162,2)="T)",-1000000000000*VALUE(MID(F162,2,LEN(F162)-3)),IF(RIGHT(F162,2)="M)",-1000000*VALUE(MID(F162,2,LEN(F162)-3)),IF(RIGHT(F162,2)="B)",-1000000000*VALUE(MID(F162,2,LEN(F162)-3)),IF(RIGHT(F162,2)="k)",-1000*VALUE(MID(F162,2,LEN(F162)-3)),VALUE(SUBSTITUTE(F162,",","")))))),IF(RIGHT(F162,1)="T",1000000000000*VALUE(LEFT(F162,LEN(F162)-1)),IF(RIGHT(F162,1)="M",1000000*VALUE(LEFT(F162,LEN(F162)-1)),IF(RIGHT(F162,1)="B",1000000000*VALUE(LEFT(F162,LEN(F162)-1)),IF(RIGHT(F162,1)="%",0.01*VALUE(LEFT(F162,LEN(F162)-1)),IF(RIGHT(F162,1)="k",1000*VALUE(LEFT(F162,LEN(F162)-1)),VALUE(SUBSTITUTE(F162,",",""))))))))),"N/A")</f>
        <v/>
      </c>
      <c r="N162">
        <f>IFERROR(IF(TRIM(G162)="-", "N/A", IF(RIGHT(G162,1)=")",IF(RIGHT(G162,2)="T)",-1000000000000*VALUE(MID(G162,2,LEN(G162)-3)),IF(RIGHT(G162,2)="M)",-1000000*VALUE(MID(G162,2,LEN(G162)-3)),IF(RIGHT(G162,2)="B)",-1000000000*VALUE(MID(G162,2,LEN(G162)-3)),IF(RIGHT(G162,2)="k)",-1000*VALUE(MID(G162,2,LEN(G162)-3)),VALUE(SUBSTITUTE(G162,",","")))))),IF(RIGHT(G162,1)="T",1000000000000*VALUE(LEFT(G162,LEN(G162)-1)),IF(RIGHT(G162,1)="M",1000000*VALUE(LEFT(G162,LEN(G162)-1)),IF(RIGHT(G162,1)="B",1000000000*VALUE(LEFT(G162,LEN(G162)-1)),IF(RIGHT(G162,1)="%",0.01*VALUE(LEFT(G162,LEN(G162)-1)),IF(RIGHT(G162,1)="k",1000*VALUE(LEFT(G162,LEN(G162)-1)),VALUE(SUBSTITUTE(G162,",",""))))))))),"N/A")</f>
        <v/>
      </c>
      <c r="P162">
        <f>MAX(J162:N162)</f>
        <v/>
      </c>
      <c r="Q162">
        <f>IFERROR(J144+MATCH(P162,J162:N162,0)-1,"")</f>
        <v/>
      </c>
      <c r="R162">
        <f>IF(Q162="","",MIN(J162:N162))</f>
        <v/>
      </c>
      <c r="S162">
        <f>IFERROR(J144+MATCH(R162,J162:N162,0)-1,"")</f>
        <v/>
      </c>
      <c r="T162">
        <f>IFERROR(AVERAGE(J162:N162),"")</f>
        <v/>
      </c>
      <c r="U162">
        <f>IFERROR(STDEV(J162:N162),"")</f>
        <v/>
      </c>
      <c r="V162">
        <f>IFERROR(IF(C162="-","",IF(ISBLANK(B162),"",IF(OR(ISNUMBER(FIND("Growth",B162)),ISNUMBER(FIND("Margin",B162))),"",(J162-T162)/U162))),"")</f>
        <v/>
      </c>
      <c r="W162">
        <f>IFERROR(IF(OR(D162="-",ISBLANK(D162)),"",(K162-T162)/U162),"")</f>
        <v/>
      </c>
      <c r="X162">
        <f>IFERROR(IF(OR(E162="-",ISBLANK(E162)),"",(L162-T162)/U162),"")</f>
        <v/>
      </c>
      <c r="Y162">
        <f>IFERROR(IF(OR(F162="-",ISBLANK(F162)),"",(M162-T162)/U162),"")</f>
        <v/>
      </c>
      <c r="Z162">
        <f>IFERROR(IF(OR(G162="-",ISBLANK(G162)),"",(N162-T162)/U162),"")</f>
        <v/>
      </c>
      <c r="AA162">
        <f>IF(MAX(MAX(V162:Z162),ABS(MIN(V162:Z162)))=ABS(MIN(V162:Z162)),MIN(V162:Z162),MAX(V162:Z162))</f>
        <v/>
      </c>
      <c r="AB162">
        <f>IFERROR(V144+MATCH(AA162,V162:Z162,0)-1,"")</f>
        <v/>
      </c>
      <c r="AC162">
        <f>IF(AB162&lt;&gt;"",IF(S162=AB162,"Low",IF(AB162=Q162,"High","")),"")</f>
        <v/>
      </c>
      <c r="AE162">
        <f>IF(ISNUMBER(MATCH("N/A",J162:N162,0)),"",IFERROR((5 * SUMPRODUCT(J144:N144,J162:N162) - PRODUCT(SUM(J144:N144),SUM(J162:N162))) / ((5 * SUM((J144^2)+(K144^2)+(L144^2)+(M144^2)+(N144^2))) - SUM(J144:N144)^2),""))</f>
        <v/>
      </c>
      <c r="AF162">
        <f>IFERROR(CORREL(J144:N144,J162:N162),"")</f>
        <v/>
      </c>
      <c r="AZ162">
        <f>IF(Q162=S162,0,1)</f>
        <v/>
      </c>
      <c r="BA162">
        <f>IF(AZ162=1,IF(Q162="","",IF(Q162=N144,"Yes","No")),"")</f>
        <v/>
      </c>
      <c r="BB162">
        <f>IF(BA162="Yes",P162,"")</f>
        <v/>
      </c>
      <c r="BC162">
        <f>IF(AZ162=1,IF(S162="","",IF(S162=N144,"Yes","No")),"")</f>
        <v/>
      </c>
      <c r="BD162">
        <f>IF(BC162="Yes",R162,"")</f>
        <v/>
      </c>
      <c r="BE162">
        <f>IFERROR(IF(SIGN(AE162)=1,"Increasing",IF(SIGN(AE162)=-1,"Decreasing","")),"")</f>
        <v/>
      </c>
      <c r="BF162">
        <f>IF(OR(AND(BE162="Increasing",BA162="Yes"),AND(BE162="Decreasing",BC162="Yes")),"Yes","No")</f>
        <v/>
      </c>
      <c r="BG162">
        <f>IF(I162="pos_trend","Yes","No")</f>
        <v/>
      </c>
      <c r="BH162">
        <f>IF(AF162&lt;&gt;"",IF(ABS(AF162)&gt;0.8,"Yes","No"),"")</f>
        <v/>
      </c>
    </row>
    <row r="163" spans="1:60">
      <c s="1" r="A163" t="n">
        <v>5</v>
      </c>
      <c r="B163" t="s">
        <v>331</v>
      </c>
      <c r="C163" t="s">
        <v>332</v>
      </c>
      <c r="D163" t="s">
        <v>333</v>
      </c>
      <c r="E163" t="s">
        <v>334</v>
      </c>
      <c r="F163" t="s">
        <v>264</v>
      </c>
      <c r="G163" t="s">
        <v>335</v>
      </c>
      <c r="H163" t="s"/>
      <c r="I163">
        <f>IF(AND(K163&gt; J163, L163&gt; K163, M163&gt; L163, N163&gt; M163), "pos_trend", IF(AND(K163&lt; J163, L163&lt; K163, M163&lt; L163, N163&lt; M163), "neg_trend", "N/A"))</f>
        <v/>
      </c>
      <c r="J163">
        <f>IFERROR(IF(TRIM(C163)="-", "N/A", IF(RIGHT(C163,1)=")",IF(RIGHT(C163,2)="T)",-1000000000000*VALUE(MID(C163,2,LEN(C163)-3)),IF(RIGHT(C163,2)="M)",-1000000*VALUE(MID(C163,2,LEN(C163)-3)),IF(RIGHT(C163,2)="B)",-1000000000*VALUE(MID(C163,2,LEN(C163)-3)),IF(RIGHT(C163,2)="k)",-1000*VALUE(MID(C163,2,LEN(C163)-3)),VALUE(SUBSTITUTE(C163,",","")))))),IF(RIGHT(C163,1)="T",1000000000000*VALUE(LEFT(C163,LEN(C163)-1)),IF(RIGHT(C163,1)="M",1000000*VALUE(LEFT(C163,LEN(C163)-1)),IF(RIGHT(C163,1)="B",1000000000*VALUE(LEFT(C163,LEN(C163)-1)),IF(RIGHT(C163,1)="%",0.01*VALUE(LEFT(C163,LEN(C163)-1)),IF(RIGHT(C163,1)="k",1000*VALUE(LEFT(C163,LEN(C163)-1)),VALUE(SUBSTITUTE(C163,",",""))))))))),"N/A")</f>
        <v/>
      </c>
      <c r="K163">
        <f>IFERROR(IF(TRIM(D163)="-", "N/A", IF(RIGHT(D163,1)=")",IF(RIGHT(D163,2)="T)",-1000000000000*VALUE(MID(D163,2,LEN(D163)-3)),IF(RIGHT(D163,2)="M)",-1000000*VALUE(MID(D163,2,LEN(D163)-3)),IF(RIGHT(D163,2)="B)",-1000000000*VALUE(MID(D163,2,LEN(D163)-3)),IF(RIGHT(D163,2)="k)",-1000*VALUE(MID(D163,2,LEN(D163)-3)),VALUE(SUBSTITUTE(D163,",","")))))),IF(RIGHT(D163,1)="T",1000000000000*VALUE(LEFT(D163,LEN(D163)-1)),IF(RIGHT(D163,1)="M",1000000*VALUE(LEFT(D163,LEN(D163)-1)),IF(RIGHT(D163,1)="B",1000000000*VALUE(LEFT(D163,LEN(D163)-1)),IF(RIGHT(D163,1)="%",0.01*VALUE(LEFT(D163,LEN(D163)-1)),IF(RIGHT(D163,1)="k",1000*VALUE(LEFT(D163,LEN(D163)-1)),VALUE(SUBSTITUTE(D163,",",""))))))))),"N/A")</f>
        <v/>
      </c>
      <c r="L163">
        <f>IFERROR(IF(TRIM(E163)="-", "N/A", IF(RIGHT(E163,1)=")",IF(RIGHT(E163,2)="T)",-1000000000000*VALUE(MID(E163,2,LEN(E163)-3)),IF(RIGHT(E163,2)="M)",-1000000*VALUE(MID(E163,2,LEN(E163)-3)),IF(RIGHT(E163,2)="B)",-1000000000*VALUE(MID(E163,2,LEN(E163)-3)),IF(RIGHT(E163,2)="k)",-1000*VALUE(MID(E163,2,LEN(E163)-3)),VALUE(SUBSTITUTE(E163,",","")))))),IF(RIGHT(E163,1)="T",1000000000000*VALUE(LEFT(E163,LEN(E163)-1)),IF(RIGHT(E163,1)="M",1000000*VALUE(LEFT(E163,LEN(E163)-1)),IF(RIGHT(E163,1)="B",1000000000*VALUE(LEFT(E163,LEN(E163)-1)),IF(RIGHT(E163,1)="%",0.01*VALUE(LEFT(E163,LEN(E163)-1)),IF(RIGHT(E163,1)="k",1000*VALUE(LEFT(E163,LEN(E163)-1)),VALUE(SUBSTITUTE(E163,",",""))))))))),"N/A")</f>
        <v/>
      </c>
      <c r="M163">
        <f>IFERROR(IF(TRIM(F163)="-", "N/A", IF(RIGHT(F163,1)=")",IF(RIGHT(F163,2)="T)",-1000000000000*VALUE(MID(F163,2,LEN(F163)-3)),IF(RIGHT(F163,2)="M)",-1000000*VALUE(MID(F163,2,LEN(F163)-3)),IF(RIGHT(F163,2)="B)",-1000000000*VALUE(MID(F163,2,LEN(F163)-3)),IF(RIGHT(F163,2)="k)",-1000*VALUE(MID(F163,2,LEN(F163)-3)),VALUE(SUBSTITUTE(F163,",","")))))),IF(RIGHT(F163,1)="T",1000000000000*VALUE(LEFT(F163,LEN(F163)-1)),IF(RIGHT(F163,1)="M",1000000*VALUE(LEFT(F163,LEN(F163)-1)),IF(RIGHT(F163,1)="B",1000000000*VALUE(LEFT(F163,LEN(F163)-1)),IF(RIGHT(F163,1)="%",0.01*VALUE(LEFT(F163,LEN(F163)-1)),IF(RIGHT(F163,1)="k",1000*VALUE(LEFT(F163,LEN(F163)-1)),VALUE(SUBSTITUTE(F163,",",""))))))))),"N/A")</f>
        <v/>
      </c>
      <c r="N163">
        <f>IFERROR(IF(TRIM(G163)="-", "N/A", IF(RIGHT(G163,1)=")",IF(RIGHT(G163,2)="T)",-1000000000000*VALUE(MID(G163,2,LEN(G163)-3)),IF(RIGHT(G163,2)="M)",-1000000*VALUE(MID(G163,2,LEN(G163)-3)),IF(RIGHT(G163,2)="B)",-1000000000*VALUE(MID(G163,2,LEN(G163)-3)),IF(RIGHT(G163,2)="k)",-1000*VALUE(MID(G163,2,LEN(G163)-3)),VALUE(SUBSTITUTE(G163,",","")))))),IF(RIGHT(G163,1)="T",1000000000000*VALUE(LEFT(G163,LEN(G163)-1)),IF(RIGHT(G163,1)="M",1000000*VALUE(LEFT(G163,LEN(G163)-1)),IF(RIGHT(G163,1)="B",1000000000*VALUE(LEFT(G163,LEN(G163)-1)),IF(RIGHT(G163,1)="%",0.01*VALUE(LEFT(G163,LEN(G163)-1)),IF(RIGHT(G163,1)="k",1000*VALUE(LEFT(G163,LEN(G163)-1)),VALUE(SUBSTITUTE(G163,",",""))))))))),"N/A")</f>
        <v/>
      </c>
      <c r="P163">
        <f>MAX(J163:N163)</f>
        <v/>
      </c>
      <c r="Q163">
        <f>IFERROR(J144+MATCH(P163,J163:N163,0)-1,"")</f>
        <v/>
      </c>
      <c r="R163">
        <f>IF(Q163="","",MIN(J163:N163))</f>
        <v/>
      </c>
      <c r="S163">
        <f>IFERROR(J144+MATCH(R163,J163:N163,0)-1,"")</f>
        <v/>
      </c>
      <c r="T163">
        <f>IFERROR(AVERAGE(J163:N163),"")</f>
        <v/>
      </c>
      <c r="U163">
        <f>IFERROR(STDEV(J163:N163),"")</f>
        <v/>
      </c>
      <c r="V163">
        <f>IFERROR(IF(C163="-","",IF(ISBLANK(B163),"",IF(OR(ISNUMBER(FIND("Growth",B163)),ISNUMBER(FIND("Margin",B163))),"",(J163-T163)/U163))),"")</f>
        <v/>
      </c>
      <c r="W163">
        <f>IFERROR(IF(OR(D163="-",ISBLANK(D163)),"",(K163-T163)/U163),"")</f>
        <v/>
      </c>
      <c r="X163">
        <f>IFERROR(IF(OR(E163="-",ISBLANK(E163)),"",(L163-T163)/U163),"")</f>
        <v/>
      </c>
      <c r="Y163">
        <f>IFERROR(IF(OR(F163="-",ISBLANK(F163)),"",(M163-T163)/U163),"")</f>
        <v/>
      </c>
      <c r="Z163">
        <f>IFERROR(IF(OR(G163="-",ISBLANK(G163)),"",(N163-T163)/U163),"")</f>
        <v/>
      </c>
      <c r="AA163">
        <f>IF(MAX(MAX(V163:Z163),ABS(MIN(V163:Z163)))=ABS(MIN(V163:Z163)),MIN(V163:Z163),MAX(V163:Z163))</f>
        <v/>
      </c>
      <c r="AB163">
        <f>IFERROR(V144+MATCH(AA163,V163:Z163,0)-1,"")</f>
        <v/>
      </c>
      <c r="AC163">
        <f>IF(AB163&lt;&gt;"",IF(S163=AB163,"Low",IF(AB163=Q163,"High","")),"")</f>
        <v/>
      </c>
      <c r="AE163">
        <f>IF(ISNUMBER(MATCH("N/A",J163:N163,0)),"",IFERROR((5 * SUMPRODUCT(J144:N144,J163:N163) - PRODUCT(SUM(J144:N144),SUM(J163:N163))) / ((5 * SUM((J144^2)+(K144^2)+(L144^2)+(M144^2)+(N144^2))) - SUM(J144:N144)^2),""))</f>
        <v/>
      </c>
      <c r="AF163">
        <f>IFERROR(CORREL(J144:N144,J163:N163),"")</f>
        <v/>
      </c>
      <c r="AZ163">
        <f>IF(Q163=S163,0,1)</f>
        <v/>
      </c>
      <c r="BA163">
        <f>IF(AZ163=1,IF(Q163="","",IF(Q163=N144,"Yes","No")),"")</f>
        <v/>
      </c>
      <c r="BB163">
        <f>IF(BA163="Yes",P163,"")</f>
        <v/>
      </c>
      <c r="BC163">
        <f>IF(AZ163=1,IF(S163="","",IF(S163=N144,"Yes","No")),"")</f>
        <v/>
      </c>
      <c r="BD163">
        <f>IF(BC163="Yes",R163,"")</f>
        <v/>
      </c>
      <c r="BE163">
        <f>IFERROR(IF(SIGN(AE163)=1,"Increasing",IF(SIGN(AE163)=-1,"Decreasing","")),"")</f>
        <v/>
      </c>
      <c r="BF163">
        <f>IF(OR(AND(BE163="Increasing",BA163="Yes"),AND(BE163="Decreasing",BC163="Yes")),"Yes","No")</f>
        <v/>
      </c>
      <c r="BG163">
        <f>IF(I163="pos_trend","Yes","No")</f>
        <v/>
      </c>
      <c r="BH163">
        <f>IF(AF163&lt;&gt;"",IF(ABS(AF163)&gt;0.8,"Yes","No"),"")</f>
        <v/>
      </c>
    </row>
    <row r="164" spans="1:60">
      <c s="1" r="A164" t="n">
        <v>6</v>
      </c>
      <c r="B164" t="s">
        <v>336</v>
      </c>
      <c r="C164" t="s">
        <v>337</v>
      </c>
      <c r="D164" t="s">
        <v>338</v>
      </c>
      <c r="E164" t="s">
        <v>339</v>
      </c>
      <c r="F164" t="s">
        <v>264</v>
      </c>
      <c r="G164" t="s">
        <v>340</v>
      </c>
      <c r="H164" t="s"/>
      <c r="I164">
        <f>IF(AND(K164&gt; J164, L164&gt; K164, M164&gt; L164, N164&gt; M164), "pos_trend", IF(AND(K164&lt; J164, L164&lt; K164, M164&lt; L164, N164&lt; M164), "neg_trend", "N/A"))</f>
        <v/>
      </c>
      <c r="J164">
        <f>IFERROR(IF(TRIM(C164)="-", "N/A", IF(RIGHT(C164,1)=")",IF(RIGHT(C164,2)="T)",-1000000000000*VALUE(MID(C164,2,LEN(C164)-3)),IF(RIGHT(C164,2)="M)",-1000000*VALUE(MID(C164,2,LEN(C164)-3)),IF(RIGHT(C164,2)="B)",-1000000000*VALUE(MID(C164,2,LEN(C164)-3)),IF(RIGHT(C164,2)="k)",-1000*VALUE(MID(C164,2,LEN(C164)-3)),VALUE(SUBSTITUTE(C164,",","")))))),IF(RIGHT(C164,1)="T",1000000000000*VALUE(LEFT(C164,LEN(C164)-1)),IF(RIGHT(C164,1)="M",1000000*VALUE(LEFT(C164,LEN(C164)-1)),IF(RIGHT(C164,1)="B",1000000000*VALUE(LEFT(C164,LEN(C164)-1)),IF(RIGHT(C164,1)="%",0.01*VALUE(LEFT(C164,LEN(C164)-1)),IF(RIGHT(C164,1)="k",1000*VALUE(LEFT(C164,LEN(C164)-1)),VALUE(SUBSTITUTE(C164,",",""))))))))),"N/A")</f>
        <v/>
      </c>
      <c r="K164">
        <f>IFERROR(IF(TRIM(D164)="-", "N/A", IF(RIGHT(D164,1)=")",IF(RIGHT(D164,2)="T)",-1000000000000*VALUE(MID(D164,2,LEN(D164)-3)),IF(RIGHT(D164,2)="M)",-1000000*VALUE(MID(D164,2,LEN(D164)-3)),IF(RIGHT(D164,2)="B)",-1000000000*VALUE(MID(D164,2,LEN(D164)-3)),IF(RIGHT(D164,2)="k)",-1000*VALUE(MID(D164,2,LEN(D164)-3)),VALUE(SUBSTITUTE(D164,",","")))))),IF(RIGHT(D164,1)="T",1000000000000*VALUE(LEFT(D164,LEN(D164)-1)),IF(RIGHT(D164,1)="M",1000000*VALUE(LEFT(D164,LEN(D164)-1)),IF(RIGHT(D164,1)="B",1000000000*VALUE(LEFT(D164,LEN(D164)-1)),IF(RIGHT(D164,1)="%",0.01*VALUE(LEFT(D164,LEN(D164)-1)),IF(RIGHT(D164,1)="k",1000*VALUE(LEFT(D164,LEN(D164)-1)),VALUE(SUBSTITUTE(D164,",",""))))))))),"N/A")</f>
        <v/>
      </c>
      <c r="L164">
        <f>IFERROR(IF(TRIM(E164)="-", "N/A", IF(RIGHT(E164,1)=")",IF(RIGHT(E164,2)="T)",-1000000000000*VALUE(MID(E164,2,LEN(E164)-3)),IF(RIGHT(E164,2)="M)",-1000000*VALUE(MID(E164,2,LEN(E164)-3)),IF(RIGHT(E164,2)="B)",-1000000000*VALUE(MID(E164,2,LEN(E164)-3)),IF(RIGHT(E164,2)="k)",-1000*VALUE(MID(E164,2,LEN(E164)-3)),VALUE(SUBSTITUTE(E164,",","")))))),IF(RIGHT(E164,1)="T",1000000000000*VALUE(LEFT(E164,LEN(E164)-1)),IF(RIGHT(E164,1)="M",1000000*VALUE(LEFT(E164,LEN(E164)-1)),IF(RIGHT(E164,1)="B",1000000000*VALUE(LEFT(E164,LEN(E164)-1)),IF(RIGHT(E164,1)="%",0.01*VALUE(LEFT(E164,LEN(E164)-1)),IF(RIGHT(E164,1)="k",1000*VALUE(LEFT(E164,LEN(E164)-1)),VALUE(SUBSTITUTE(E164,",",""))))))))),"N/A")</f>
        <v/>
      </c>
      <c r="M164">
        <f>IFERROR(IF(TRIM(F164)="-", "N/A", IF(RIGHT(F164,1)=")",IF(RIGHT(F164,2)="T)",-1000000000000*VALUE(MID(F164,2,LEN(F164)-3)),IF(RIGHT(F164,2)="M)",-1000000*VALUE(MID(F164,2,LEN(F164)-3)),IF(RIGHT(F164,2)="B)",-1000000000*VALUE(MID(F164,2,LEN(F164)-3)),IF(RIGHT(F164,2)="k)",-1000*VALUE(MID(F164,2,LEN(F164)-3)),VALUE(SUBSTITUTE(F164,",","")))))),IF(RIGHT(F164,1)="T",1000000000000*VALUE(LEFT(F164,LEN(F164)-1)),IF(RIGHT(F164,1)="M",1000000*VALUE(LEFT(F164,LEN(F164)-1)),IF(RIGHT(F164,1)="B",1000000000*VALUE(LEFT(F164,LEN(F164)-1)),IF(RIGHT(F164,1)="%",0.01*VALUE(LEFT(F164,LEN(F164)-1)),IF(RIGHT(F164,1)="k",1000*VALUE(LEFT(F164,LEN(F164)-1)),VALUE(SUBSTITUTE(F164,",",""))))))))),"N/A")</f>
        <v/>
      </c>
      <c r="N164">
        <f>IFERROR(IF(TRIM(G164)="-", "N/A", IF(RIGHT(G164,1)=")",IF(RIGHT(G164,2)="T)",-1000000000000*VALUE(MID(G164,2,LEN(G164)-3)),IF(RIGHT(G164,2)="M)",-1000000*VALUE(MID(G164,2,LEN(G164)-3)),IF(RIGHT(G164,2)="B)",-1000000000*VALUE(MID(G164,2,LEN(G164)-3)),IF(RIGHT(G164,2)="k)",-1000*VALUE(MID(G164,2,LEN(G164)-3)),VALUE(SUBSTITUTE(G164,",","")))))),IF(RIGHT(G164,1)="T",1000000000000*VALUE(LEFT(G164,LEN(G164)-1)),IF(RIGHT(G164,1)="M",1000000*VALUE(LEFT(G164,LEN(G164)-1)),IF(RIGHT(G164,1)="B",1000000000*VALUE(LEFT(G164,LEN(G164)-1)),IF(RIGHT(G164,1)="%",0.01*VALUE(LEFT(G164,LEN(G164)-1)),IF(RIGHT(G164,1)="k",1000*VALUE(LEFT(G164,LEN(G164)-1)),VALUE(SUBSTITUTE(G164,",",""))))))))),"N/A")</f>
        <v/>
      </c>
      <c r="P164">
        <f>MAX(J164:N164)</f>
        <v/>
      </c>
      <c r="Q164">
        <f>IFERROR(J144+MATCH(P164,J164:N164,0)-1,"")</f>
        <v/>
      </c>
      <c r="R164">
        <f>IF(Q164="","",MIN(J164:N164))</f>
        <v/>
      </c>
      <c r="S164">
        <f>IFERROR(J144+MATCH(R164,J164:N164,0)-1,"")</f>
        <v/>
      </c>
      <c r="T164">
        <f>IFERROR(AVERAGE(J164:N164),"")</f>
        <v/>
      </c>
      <c r="U164">
        <f>IFERROR(STDEV(J164:N164),"")</f>
        <v/>
      </c>
      <c r="V164">
        <f>IFERROR(IF(C164="-","",IF(ISBLANK(B164),"",IF(OR(ISNUMBER(FIND("Growth",B164)),ISNUMBER(FIND("Margin",B164))),"",(J164-T164)/U164))),"")</f>
        <v/>
      </c>
      <c r="W164">
        <f>IFERROR(IF(OR(D164="-",ISBLANK(D164)),"",(K164-T164)/U164),"")</f>
        <v/>
      </c>
      <c r="X164">
        <f>IFERROR(IF(OR(E164="-",ISBLANK(E164)),"",(L164-T164)/U164),"")</f>
        <v/>
      </c>
      <c r="Y164">
        <f>IFERROR(IF(OR(F164="-",ISBLANK(F164)),"",(M164-T164)/U164),"")</f>
        <v/>
      </c>
      <c r="Z164">
        <f>IFERROR(IF(OR(G164="-",ISBLANK(G164)),"",(N164-T164)/U164),"")</f>
        <v/>
      </c>
      <c r="AA164">
        <f>IF(MAX(MAX(V164:Z164),ABS(MIN(V164:Z164)))=ABS(MIN(V164:Z164)),MIN(V164:Z164),MAX(V164:Z164))</f>
        <v/>
      </c>
      <c r="AB164">
        <f>IFERROR(V144+MATCH(AA164,V164:Z164,0)-1,"")</f>
        <v/>
      </c>
      <c r="AC164">
        <f>IF(AB164&lt;&gt;"",IF(S164=AB164,"Low",IF(AB164=Q164,"High","")),"")</f>
        <v/>
      </c>
      <c r="AE164">
        <f>IF(ISNUMBER(MATCH("N/A",J164:N164,0)),"",IFERROR((5 * SUMPRODUCT(J144:N144,J164:N164) - PRODUCT(SUM(J144:N144),SUM(J164:N164))) / ((5 * SUM((J144^2)+(K144^2)+(L144^2)+(M144^2)+(N144^2))) - SUM(J144:N144)^2),""))</f>
        <v/>
      </c>
      <c r="AF164">
        <f>IFERROR(CORREL(J144:N144,J164:N164),"")</f>
        <v/>
      </c>
      <c r="AZ164">
        <f>IF(Q164=S164,0,1)</f>
        <v/>
      </c>
      <c r="BA164">
        <f>IF(AZ164=1,IF(Q164="","",IF(Q164=N144,"Yes","No")),"")</f>
        <v/>
      </c>
      <c r="BB164">
        <f>IF(BA164="Yes",P164,"")</f>
        <v/>
      </c>
      <c r="BC164">
        <f>IF(AZ164=1,IF(S164="","",IF(S164=N144,"Yes","No")),"")</f>
        <v/>
      </c>
      <c r="BD164">
        <f>IF(BC164="Yes",R164,"")</f>
        <v/>
      </c>
      <c r="BE164">
        <f>IFERROR(IF(SIGN(AE164)=1,"Increasing",IF(SIGN(AE164)=-1,"Decreasing","")),"")</f>
        <v/>
      </c>
      <c r="BF164">
        <f>IF(OR(AND(BE164="Increasing",BA164="Yes"),AND(BE164="Decreasing",BC164="Yes")),"Yes","No")</f>
        <v/>
      </c>
      <c r="BG164">
        <f>IF(I164="pos_trend","Yes","No")</f>
        <v/>
      </c>
      <c r="BH164">
        <f>IF(AF164&lt;&gt;"",IF(ABS(AF164)&gt;0.8,"Yes","No"),"")</f>
        <v/>
      </c>
    </row>
    <row r="165" spans="1:60">
      <c s="1" r="A165" t="n">
        <v>7</v>
      </c>
      <c r="B165" t="s">
        <v>341</v>
      </c>
      <c r="C165" t="s">
        <v>342</v>
      </c>
      <c r="D165" t="s">
        <v>343</v>
      </c>
      <c r="E165" t="s">
        <v>344</v>
      </c>
      <c r="F165" t="s">
        <v>345</v>
      </c>
      <c r="G165" t="s">
        <v>346</v>
      </c>
      <c r="H165" t="s"/>
      <c r="I165">
        <f>IF(AND(K165&gt; J165, L165&gt; K165, M165&gt; L165, N165&gt; M165), "pos_trend", IF(AND(K165&lt; J165, L165&lt; K165, M165&lt; L165, N165&lt; M165), "neg_trend", "N/A"))</f>
        <v/>
      </c>
      <c r="J165">
        <f>IFERROR(IF(TRIM(C165)="-", "N/A", IF(RIGHT(C165,1)=")",IF(RIGHT(C165,2)="T)",-1000000000000*VALUE(MID(C165,2,LEN(C165)-3)),IF(RIGHT(C165,2)="M)",-1000000*VALUE(MID(C165,2,LEN(C165)-3)),IF(RIGHT(C165,2)="B)",-1000000000*VALUE(MID(C165,2,LEN(C165)-3)),IF(RIGHT(C165,2)="k)",-1000*VALUE(MID(C165,2,LEN(C165)-3)),VALUE(SUBSTITUTE(C165,",","")))))),IF(RIGHT(C165,1)="T",1000000000000*VALUE(LEFT(C165,LEN(C165)-1)),IF(RIGHT(C165,1)="M",1000000*VALUE(LEFT(C165,LEN(C165)-1)),IF(RIGHT(C165,1)="B",1000000000*VALUE(LEFT(C165,LEN(C165)-1)),IF(RIGHT(C165,1)="%",0.01*VALUE(LEFT(C165,LEN(C165)-1)),IF(RIGHT(C165,1)="k",1000*VALUE(LEFT(C165,LEN(C165)-1)),VALUE(SUBSTITUTE(C165,",",""))))))))),"N/A")</f>
        <v/>
      </c>
      <c r="K165">
        <f>IFERROR(IF(TRIM(D165)="-", "N/A", IF(RIGHT(D165,1)=")",IF(RIGHT(D165,2)="T)",-1000000000000*VALUE(MID(D165,2,LEN(D165)-3)),IF(RIGHT(D165,2)="M)",-1000000*VALUE(MID(D165,2,LEN(D165)-3)),IF(RIGHT(D165,2)="B)",-1000000000*VALUE(MID(D165,2,LEN(D165)-3)),IF(RIGHT(D165,2)="k)",-1000*VALUE(MID(D165,2,LEN(D165)-3)),VALUE(SUBSTITUTE(D165,",","")))))),IF(RIGHT(D165,1)="T",1000000000000*VALUE(LEFT(D165,LEN(D165)-1)),IF(RIGHT(D165,1)="M",1000000*VALUE(LEFT(D165,LEN(D165)-1)),IF(RIGHT(D165,1)="B",1000000000*VALUE(LEFT(D165,LEN(D165)-1)),IF(RIGHT(D165,1)="%",0.01*VALUE(LEFT(D165,LEN(D165)-1)),IF(RIGHT(D165,1)="k",1000*VALUE(LEFT(D165,LEN(D165)-1)),VALUE(SUBSTITUTE(D165,",",""))))))))),"N/A")</f>
        <v/>
      </c>
      <c r="L165">
        <f>IFERROR(IF(TRIM(E165)="-", "N/A", IF(RIGHT(E165,1)=")",IF(RIGHT(E165,2)="T)",-1000000000000*VALUE(MID(E165,2,LEN(E165)-3)),IF(RIGHT(E165,2)="M)",-1000000*VALUE(MID(E165,2,LEN(E165)-3)),IF(RIGHT(E165,2)="B)",-1000000000*VALUE(MID(E165,2,LEN(E165)-3)),IF(RIGHT(E165,2)="k)",-1000*VALUE(MID(E165,2,LEN(E165)-3)),VALUE(SUBSTITUTE(E165,",","")))))),IF(RIGHT(E165,1)="T",1000000000000*VALUE(LEFT(E165,LEN(E165)-1)),IF(RIGHT(E165,1)="M",1000000*VALUE(LEFT(E165,LEN(E165)-1)),IF(RIGHT(E165,1)="B",1000000000*VALUE(LEFT(E165,LEN(E165)-1)),IF(RIGHT(E165,1)="%",0.01*VALUE(LEFT(E165,LEN(E165)-1)),IF(RIGHT(E165,1)="k",1000*VALUE(LEFT(E165,LEN(E165)-1)),VALUE(SUBSTITUTE(E165,",",""))))))))),"N/A")</f>
        <v/>
      </c>
      <c r="M165">
        <f>IFERROR(IF(TRIM(F165)="-", "N/A", IF(RIGHT(F165,1)=")",IF(RIGHT(F165,2)="T)",-1000000000000*VALUE(MID(F165,2,LEN(F165)-3)),IF(RIGHT(F165,2)="M)",-1000000*VALUE(MID(F165,2,LEN(F165)-3)),IF(RIGHT(F165,2)="B)",-1000000000*VALUE(MID(F165,2,LEN(F165)-3)),IF(RIGHT(F165,2)="k)",-1000*VALUE(MID(F165,2,LEN(F165)-3)),VALUE(SUBSTITUTE(F165,",","")))))),IF(RIGHT(F165,1)="T",1000000000000*VALUE(LEFT(F165,LEN(F165)-1)),IF(RIGHT(F165,1)="M",1000000*VALUE(LEFT(F165,LEN(F165)-1)),IF(RIGHT(F165,1)="B",1000000000*VALUE(LEFT(F165,LEN(F165)-1)),IF(RIGHT(F165,1)="%",0.01*VALUE(LEFT(F165,LEN(F165)-1)),IF(RIGHT(F165,1)="k",1000*VALUE(LEFT(F165,LEN(F165)-1)),VALUE(SUBSTITUTE(F165,",",""))))))))),"N/A")</f>
        <v/>
      </c>
      <c r="N165">
        <f>IFERROR(IF(TRIM(G165)="-", "N/A", IF(RIGHT(G165,1)=")",IF(RIGHT(G165,2)="T)",-1000000000000*VALUE(MID(G165,2,LEN(G165)-3)),IF(RIGHT(G165,2)="M)",-1000000*VALUE(MID(G165,2,LEN(G165)-3)),IF(RIGHT(G165,2)="B)",-1000000000*VALUE(MID(G165,2,LEN(G165)-3)),IF(RIGHT(G165,2)="k)",-1000*VALUE(MID(G165,2,LEN(G165)-3)),VALUE(SUBSTITUTE(G165,",","")))))),IF(RIGHT(G165,1)="T",1000000000000*VALUE(LEFT(G165,LEN(G165)-1)),IF(RIGHT(G165,1)="M",1000000*VALUE(LEFT(G165,LEN(G165)-1)),IF(RIGHT(G165,1)="B",1000000000*VALUE(LEFT(G165,LEN(G165)-1)),IF(RIGHT(G165,1)="%",0.01*VALUE(LEFT(G165,LEN(G165)-1)),IF(RIGHT(G165,1)="k",1000*VALUE(LEFT(G165,LEN(G165)-1)),VALUE(SUBSTITUTE(G165,",",""))))))))),"N/A")</f>
        <v/>
      </c>
      <c r="P165">
        <f>MAX(J165:N165)</f>
        <v/>
      </c>
      <c r="Q165">
        <f>IFERROR(J144+MATCH(P165,J165:N165,0)-1,"")</f>
        <v/>
      </c>
      <c r="R165">
        <f>IF(Q165="","",MIN(J165:N165))</f>
        <v/>
      </c>
      <c r="S165">
        <f>IFERROR(J144+MATCH(R165,J165:N165,0)-1,"")</f>
        <v/>
      </c>
      <c r="T165">
        <f>IFERROR(AVERAGE(J165:N165),"")</f>
        <v/>
      </c>
      <c r="U165">
        <f>IFERROR(STDEV(J165:N165),"")</f>
        <v/>
      </c>
      <c r="V165">
        <f>IFERROR(IF(C165="-","",IF(ISBLANK(B165),"",IF(OR(ISNUMBER(FIND("Growth",B165)),ISNUMBER(FIND("Margin",B165))),"",(J165-T165)/U165))),"")</f>
        <v/>
      </c>
      <c r="W165">
        <f>IFERROR(IF(OR(D165="-",ISBLANK(D165)),"",(K165-T165)/U165),"")</f>
        <v/>
      </c>
      <c r="X165">
        <f>IFERROR(IF(OR(E165="-",ISBLANK(E165)),"",(L165-T165)/U165),"")</f>
        <v/>
      </c>
      <c r="Y165">
        <f>IFERROR(IF(OR(F165="-",ISBLANK(F165)),"",(M165-T165)/U165),"")</f>
        <v/>
      </c>
      <c r="Z165">
        <f>IFERROR(IF(OR(G165="-",ISBLANK(G165)),"",(N165-T165)/U165),"")</f>
        <v/>
      </c>
      <c r="AA165">
        <f>IF(MAX(MAX(V165:Z165),ABS(MIN(V165:Z165)))=ABS(MIN(V165:Z165)),MIN(V165:Z165),MAX(V165:Z165))</f>
        <v/>
      </c>
      <c r="AB165">
        <f>IFERROR(V144+MATCH(AA165,V165:Z165,0)-1,"")</f>
        <v/>
      </c>
      <c r="AC165">
        <f>IF(AB165&lt;&gt;"",IF(S165=AB165,"Low",IF(AB165=Q165,"High","")),"")</f>
        <v/>
      </c>
      <c r="AE165">
        <f>IF(ISNUMBER(MATCH("N/A",J165:N165,0)),"",IFERROR((5 * SUMPRODUCT(J144:N144,J165:N165) - PRODUCT(SUM(J144:N144),SUM(J165:N165))) / ((5 * SUM((J144^2)+(K144^2)+(L144^2)+(M144^2)+(N144^2))) - SUM(J144:N144)^2),""))</f>
        <v/>
      </c>
      <c r="AF165">
        <f>IFERROR(CORREL(J144:N144,J165:N165),"")</f>
        <v/>
      </c>
      <c r="AZ165">
        <f>IF(Q165=S165,0,1)</f>
        <v/>
      </c>
      <c r="BA165">
        <f>IF(AZ165=1,IF(Q165="","",IF(Q165=N144,"Yes","No")),"")</f>
        <v/>
      </c>
      <c r="BB165">
        <f>IF(BA165="Yes",P165,"")</f>
        <v/>
      </c>
      <c r="BC165">
        <f>IF(AZ165=1,IF(S165="","",IF(S165=N144,"Yes","No")),"")</f>
        <v/>
      </c>
      <c r="BD165">
        <f>IF(BC165="Yes",R165,"")</f>
        <v/>
      </c>
      <c r="BE165">
        <f>IFERROR(IF(SIGN(AE165)=1,"Increasing",IF(SIGN(AE165)=-1,"Decreasing","")),"")</f>
        <v/>
      </c>
      <c r="BF165">
        <f>IF(OR(AND(BE165="Increasing",BA165="Yes"),AND(BE165="Decreasing",BC165="Yes")),"Yes","No")</f>
        <v/>
      </c>
      <c r="BG165">
        <f>IF(I165="pos_trend","Yes","No")</f>
        <v/>
      </c>
      <c r="BH165">
        <f>IF(AF165&lt;&gt;"",IF(ABS(AF165)&gt;0.8,"Yes","No"),"")</f>
        <v/>
      </c>
    </row>
    <row r="166" spans="1:60">
      <c s="1" r="A166" t="n">
        <v>8</v>
      </c>
      <c r="B166" t="s">
        <v>347</v>
      </c>
      <c r="C166" t="s">
        <v>348</v>
      </c>
      <c r="D166" t="s">
        <v>349</v>
      </c>
      <c r="E166" t="s">
        <v>350</v>
      </c>
      <c r="F166" t="s">
        <v>351</v>
      </c>
      <c r="G166" t="s">
        <v>352</v>
      </c>
      <c r="H166" t="s"/>
      <c r="I166">
        <f>IF(AND(K166&gt; J166, L166&gt; K166, M166&gt; L166, N166&gt; M166), "pos_trend", IF(AND(K166&lt; J166, L166&lt; K166, M166&lt; L166, N166&lt; M166), "neg_trend", "N/A"))</f>
        <v/>
      </c>
      <c r="J166">
        <f>IFERROR(IF(TRIM(C166)="-", "N/A", IF(RIGHT(C166,1)=")",IF(RIGHT(C166,2)="T)",-1000000000000*VALUE(MID(C166,2,LEN(C166)-3)),IF(RIGHT(C166,2)="M)",-1000000*VALUE(MID(C166,2,LEN(C166)-3)),IF(RIGHT(C166,2)="B)",-1000000000*VALUE(MID(C166,2,LEN(C166)-3)),IF(RIGHT(C166,2)="k)",-1000*VALUE(MID(C166,2,LEN(C166)-3)),VALUE(SUBSTITUTE(C166,",","")))))),IF(RIGHT(C166,1)="T",1000000000000*VALUE(LEFT(C166,LEN(C166)-1)),IF(RIGHT(C166,1)="M",1000000*VALUE(LEFT(C166,LEN(C166)-1)),IF(RIGHT(C166,1)="B",1000000000*VALUE(LEFT(C166,LEN(C166)-1)),IF(RIGHT(C166,1)="%",0.01*VALUE(LEFT(C166,LEN(C166)-1)),IF(RIGHT(C166,1)="k",1000*VALUE(LEFT(C166,LEN(C166)-1)),VALUE(SUBSTITUTE(C166,",",""))))))))),"N/A")</f>
        <v/>
      </c>
      <c r="K166">
        <f>IFERROR(IF(TRIM(D166)="-", "N/A", IF(RIGHT(D166,1)=")",IF(RIGHT(D166,2)="T)",-1000000000000*VALUE(MID(D166,2,LEN(D166)-3)),IF(RIGHT(D166,2)="M)",-1000000*VALUE(MID(D166,2,LEN(D166)-3)),IF(RIGHT(D166,2)="B)",-1000000000*VALUE(MID(D166,2,LEN(D166)-3)),IF(RIGHT(D166,2)="k)",-1000*VALUE(MID(D166,2,LEN(D166)-3)),VALUE(SUBSTITUTE(D166,",","")))))),IF(RIGHT(D166,1)="T",1000000000000*VALUE(LEFT(D166,LEN(D166)-1)),IF(RIGHT(D166,1)="M",1000000*VALUE(LEFT(D166,LEN(D166)-1)),IF(RIGHT(D166,1)="B",1000000000*VALUE(LEFT(D166,LEN(D166)-1)),IF(RIGHT(D166,1)="%",0.01*VALUE(LEFT(D166,LEN(D166)-1)),IF(RIGHT(D166,1)="k",1000*VALUE(LEFT(D166,LEN(D166)-1)),VALUE(SUBSTITUTE(D166,",",""))))))))),"N/A")</f>
        <v/>
      </c>
      <c r="L166">
        <f>IFERROR(IF(TRIM(E166)="-", "N/A", IF(RIGHT(E166,1)=")",IF(RIGHT(E166,2)="T)",-1000000000000*VALUE(MID(E166,2,LEN(E166)-3)),IF(RIGHT(E166,2)="M)",-1000000*VALUE(MID(E166,2,LEN(E166)-3)),IF(RIGHT(E166,2)="B)",-1000000000*VALUE(MID(E166,2,LEN(E166)-3)),IF(RIGHT(E166,2)="k)",-1000*VALUE(MID(E166,2,LEN(E166)-3)),VALUE(SUBSTITUTE(E166,",","")))))),IF(RIGHT(E166,1)="T",1000000000000*VALUE(LEFT(E166,LEN(E166)-1)),IF(RIGHT(E166,1)="M",1000000*VALUE(LEFT(E166,LEN(E166)-1)),IF(RIGHT(E166,1)="B",1000000000*VALUE(LEFT(E166,LEN(E166)-1)),IF(RIGHT(E166,1)="%",0.01*VALUE(LEFT(E166,LEN(E166)-1)),IF(RIGHT(E166,1)="k",1000*VALUE(LEFT(E166,LEN(E166)-1)),VALUE(SUBSTITUTE(E166,",",""))))))))),"N/A")</f>
        <v/>
      </c>
      <c r="M166">
        <f>IFERROR(IF(TRIM(F166)="-", "N/A", IF(RIGHT(F166,1)=")",IF(RIGHT(F166,2)="T)",-1000000000000*VALUE(MID(F166,2,LEN(F166)-3)),IF(RIGHT(F166,2)="M)",-1000000*VALUE(MID(F166,2,LEN(F166)-3)),IF(RIGHT(F166,2)="B)",-1000000000*VALUE(MID(F166,2,LEN(F166)-3)),IF(RIGHT(F166,2)="k)",-1000*VALUE(MID(F166,2,LEN(F166)-3)),VALUE(SUBSTITUTE(F166,",","")))))),IF(RIGHT(F166,1)="T",1000000000000*VALUE(LEFT(F166,LEN(F166)-1)),IF(RIGHT(F166,1)="M",1000000*VALUE(LEFT(F166,LEN(F166)-1)),IF(RIGHT(F166,1)="B",1000000000*VALUE(LEFT(F166,LEN(F166)-1)),IF(RIGHT(F166,1)="%",0.01*VALUE(LEFT(F166,LEN(F166)-1)),IF(RIGHT(F166,1)="k",1000*VALUE(LEFT(F166,LEN(F166)-1)),VALUE(SUBSTITUTE(F166,",",""))))))))),"N/A")</f>
        <v/>
      </c>
      <c r="N166">
        <f>IFERROR(IF(TRIM(G166)="-", "N/A", IF(RIGHT(G166,1)=")",IF(RIGHT(G166,2)="T)",-1000000000000*VALUE(MID(G166,2,LEN(G166)-3)),IF(RIGHT(G166,2)="M)",-1000000*VALUE(MID(G166,2,LEN(G166)-3)),IF(RIGHT(G166,2)="B)",-1000000000*VALUE(MID(G166,2,LEN(G166)-3)),IF(RIGHT(G166,2)="k)",-1000*VALUE(MID(G166,2,LEN(G166)-3)),VALUE(SUBSTITUTE(G166,",","")))))),IF(RIGHT(G166,1)="T",1000000000000*VALUE(LEFT(G166,LEN(G166)-1)),IF(RIGHT(G166,1)="M",1000000*VALUE(LEFT(G166,LEN(G166)-1)),IF(RIGHT(G166,1)="B",1000000000*VALUE(LEFT(G166,LEN(G166)-1)),IF(RIGHT(G166,1)="%",0.01*VALUE(LEFT(G166,LEN(G166)-1)),IF(RIGHT(G166,1)="k",1000*VALUE(LEFT(G166,LEN(G166)-1)),VALUE(SUBSTITUTE(G166,",",""))))))))),"N/A")</f>
        <v/>
      </c>
      <c r="P166">
        <f>MAX(J166:N166)</f>
        <v/>
      </c>
      <c r="Q166">
        <f>IFERROR(J144+MATCH(P166,J166:N166,0)-1,"")</f>
        <v/>
      </c>
      <c r="R166">
        <f>IF(Q166="","",MIN(J166:N166))</f>
        <v/>
      </c>
      <c r="S166">
        <f>IFERROR(J144+MATCH(R166,J166:N166,0)-1,"")</f>
        <v/>
      </c>
      <c r="T166">
        <f>IFERROR(AVERAGE(J166:N166),"")</f>
        <v/>
      </c>
      <c r="U166">
        <f>IFERROR(STDEV(J166:N166),"")</f>
        <v/>
      </c>
      <c r="V166">
        <f>IFERROR(IF(C166="-","",IF(ISBLANK(B166),"",IF(OR(ISNUMBER(FIND("Growth",B166)),ISNUMBER(FIND("Margin",B166))),"",(J166-T166)/U166))),"")</f>
        <v/>
      </c>
      <c r="W166">
        <f>IFERROR(IF(OR(D166="-",ISBLANK(D166)),"",(K166-T166)/U166),"")</f>
        <v/>
      </c>
      <c r="X166">
        <f>IFERROR(IF(OR(E166="-",ISBLANK(E166)),"",(L166-T166)/U166),"")</f>
        <v/>
      </c>
      <c r="Y166">
        <f>IFERROR(IF(OR(F166="-",ISBLANK(F166)),"",(M166-T166)/U166),"")</f>
        <v/>
      </c>
      <c r="Z166">
        <f>IFERROR(IF(OR(G166="-",ISBLANK(G166)),"",(N166-T166)/U166),"")</f>
        <v/>
      </c>
      <c r="AA166">
        <f>IF(MAX(MAX(V166:Z166),ABS(MIN(V166:Z166)))=ABS(MIN(V166:Z166)),MIN(V166:Z166),MAX(V166:Z166))</f>
        <v/>
      </c>
      <c r="AB166">
        <f>IFERROR(V144+MATCH(AA166,V166:Z166,0)-1,"")</f>
        <v/>
      </c>
      <c r="AC166">
        <f>IF(AB166&lt;&gt;"",IF(S166=AB166,"Low",IF(AB166=Q166,"High","")),"")</f>
        <v/>
      </c>
      <c r="AE166">
        <f>IF(ISNUMBER(MATCH("N/A",J166:N166,0)),"",IFERROR((5 * SUMPRODUCT(J144:N144,J166:N166) - PRODUCT(SUM(J144:N144),SUM(J166:N166))) / ((5 * SUM((J144^2)+(K144^2)+(L144^2)+(M144^2)+(N144^2))) - SUM(J144:N144)^2),""))</f>
        <v/>
      </c>
      <c r="AF166">
        <f>IFERROR(CORREL(J144:N144,J166:N166),"")</f>
        <v/>
      </c>
      <c r="AZ166">
        <f>IF(Q166=S166,0,1)</f>
        <v/>
      </c>
      <c r="BA166">
        <f>IF(AZ166=1,IF(Q166="","",IF(Q166=N144,"Yes","No")),"")</f>
        <v/>
      </c>
      <c r="BB166">
        <f>IF(BA166="Yes",P166,"")</f>
        <v/>
      </c>
      <c r="BC166">
        <f>IF(AZ166=1,IF(S166="","",IF(S166=N144,"Yes","No")),"")</f>
        <v/>
      </c>
      <c r="BD166">
        <f>IF(BC166="Yes",R166,"")</f>
        <v/>
      </c>
      <c r="BE166">
        <f>IFERROR(IF(SIGN(AE166)=1,"Increasing",IF(SIGN(AE166)=-1,"Decreasing","")),"")</f>
        <v/>
      </c>
      <c r="BF166">
        <f>IF(OR(AND(BE166="Increasing",BA166="Yes"),AND(BE166="Decreasing",BC166="Yes")),"Yes","No")</f>
        <v/>
      </c>
      <c r="BG166">
        <f>IF(I166="pos_trend","Yes","No")</f>
        <v/>
      </c>
      <c r="BH166">
        <f>IF(AF166&lt;&gt;"",IF(ABS(AF166)&gt;0.8,"Yes","No"),"")</f>
        <v/>
      </c>
    </row>
    <row r="167" spans="1:60">
      <c s="1" r="A167" t="n">
        <v>9</v>
      </c>
      <c r="B167" t="s">
        <v>353</v>
      </c>
      <c r="C167" t="s">
        <v>264</v>
      </c>
      <c r="D167" t="s">
        <v>264</v>
      </c>
      <c r="E167" t="s">
        <v>264</v>
      </c>
      <c r="F167" t="s">
        <v>264</v>
      </c>
      <c r="G167" t="s">
        <v>264</v>
      </c>
      <c r="H167" t="s"/>
      <c r="I167">
        <f>IF(AND(K167&gt; J167, L167&gt; K167, M167&gt; L167, N167&gt; M167), "pos_trend", IF(AND(K167&lt; J167, L167&lt; K167, M167&lt; L167, N167&lt; M167), "neg_trend", "N/A"))</f>
        <v/>
      </c>
      <c r="J167">
        <f>IFERROR(IF(TRIM(C167)="-", "N/A", IF(RIGHT(C167,1)=")",IF(RIGHT(C167,2)="T)",-1000000000000*VALUE(MID(C167,2,LEN(C167)-3)),IF(RIGHT(C167,2)="M)",-1000000*VALUE(MID(C167,2,LEN(C167)-3)),IF(RIGHT(C167,2)="B)",-1000000000*VALUE(MID(C167,2,LEN(C167)-3)),IF(RIGHT(C167,2)="k)",-1000*VALUE(MID(C167,2,LEN(C167)-3)),VALUE(SUBSTITUTE(C167,",","")))))),IF(RIGHT(C167,1)="T",1000000000000*VALUE(LEFT(C167,LEN(C167)-1)),IF(RIGHT(C167,1)="M",1000000*VALUE(LEFT(C167,LEN(C167)-1)),IF(RIGHT(C167,1)="B",1000000000*VALUE(LEFT(C167,LEN(C167)-1)),IF(RIGHT(C167,1)="%",0.01*VALUE(LEFT(C167,LEN(C167)-1)),IF(RIGHT(C167,1)="k",1000*VALUE(LEFT(C167,LEN(C167)-1)),VALUE(SUBSTITUTE(C167,",",""))))))))),"N/A")</f>
        <v/>
      </c>
      <c r="K167">
        <f>IFERROR(IF(TRIM(D167)="-", "N/A", IF(RIGHT(D167,1)=")",IF(RIGHT(D167,2)="T)",-1000000000000*VALUE(MID(D167,2,LEN(D167)-3)),IF(RIGHT(D167,2)="M)",-1000000*VALUE(MID(D167,2,LEN(D167)-3)),IF(RIGHT(D167,2)="B)",-1000000000*VALUE(MID(D167,2,LEN(D167)-3)),IF(RIGHT(D167,2)="k)",-1000*VALUE(MID(D167,2,LEN(D167)-3)),VALUE(SUBSTITUTE(D167,",","")))))),IF(RIGHT(D167,1)="T",1000000000000*VALUE(LEFT(D167,LEN(D167)-1)),IF(RIGHT(D167,1)="M",1000000*VALUE(LEFT(D167,LEN(D167)-1)),IF(RIGHT(D167,1)="B",1000000000*VALUE(LEFT(D167,LEN(D167)-1)),IF(RIGHT(D167,1)="%",0.01*VALUE(LEFT(D167,LEN(D167)-1)),IF(RIGHT(D167,1)="k",1000*VALUE(LEFT(D167,LEN(D167)-1)),VALUE(SUBSTITUTE(D167,",",""))))))))),"N/A")</f>
        <v/>
      </c>
      <c r="L167">
        <f>IFERROR(IF(TRIM(E167)="-", "N/A", IF(RIGHT(E167,1)=")",IF(RIGHT(E167,2)="T)",-1000000000000*VALUE(MID(E167,2,LEN(E167)-3)),IF(RIGHT(E167,2)="M)",-1000000*VALUE(MID(E167,2,LEN(E167)-3)),IF(RIGHT(E167,2)="B)",-1000000000*VALUE(MID(E167,2,LEN(E167)-3)),IF(RIGHT(E167,2)="k)",-1000*VALUE(MID(E167,2,LEN(E167)-3)),VALUE(SUBSTITUTE(E167,",","")))))),IF(RIGHT(E167,1)="T",1000000000000*VALUE(LEFT(E167,LEN(E167)-1)),IF(RIGHT(E167,1)="M",1000000*VALUE(LEFT(E167,LEN(E167)-1)),IF(RIGHT(E167,1)="B",1000000000*VALUE(LEFT(E167,LEN(E167)-1)),IF(RIGHT(E167,1)="%",0.01*VALUE(LEFT(E167,LEN(E167)-1)),IF(RIGHT(E167,1)="k",1000*VALUE(LEFT(E167,LEN(E167)-1)),VALUE(SUBSTITUTE(E167,",",""))))))))),"N/A")</f>
        <v/>
      </c>
      <c r="M167">
        <f>IFERROR(IF(TRIM(F167)="-", "N/A", IF(RIGHT(F167,1)=")",IF(RIGHT(F167,2)="T)",-1000000000000*VALUE(MID(F167,2,LEN(F167)-3)),IF(RIGHT(F167,2)="M)",-1000000*VALUE(MID(F167,2,LEN(F167)-3)),IF(RIGHT(F167,2)="B)",-1000000000*VALUE(MID(F167,2,LEN(F167)-3)),IF(RIGHT(F167,2)="k)",-1000*VALUE(MID(F167,2,LEN(F167)-3)),VALUE(SUBSTITUTE(F167,",","")))))),IF(RIGHT(F167,1)="T",1000000000000*VALUE(LEFT(F167,LEN(F167)-1)),IF(RIGHT(F167,1)="M",1000000*VALUE(LEFT(F167,LEN(F167)-1)),IF(RIGHT(F167,1)="B",1000000000*VALUE(LEFT(F167,LEN(F167)-1)),IF(RIGHT(F167,1)="%",0.01*VALUE(LEFT(F167,LEN(F167)-1)),IF(RIGHT(F167,1)="k",1000*VALUE(LEFT(F167,LEN(F167)-1)),VALUE(SUBSTITUTE(F167,",",""))))))))),"N/A")</f>
        <v/>
      </c>
      <c r="N167">
        <f>IFERROR(IF(TRIM(G167)="-", "N/A", IF(RIGHT(G167,1)=")",IF(RIGHT(G167,2)="T)",-1000000000000*VALUE(MID(G167,2,LEN(G167)-3)),IF(RIGHT(G167,2)="M)",-1000000*VALUE(MID(G167,2,LEN(G167)-3)),IF(RIGHT(G167,2)="B)",-1000000000*VALUE(MID(G167,2,LEN(G167)-3)),IF(RIGHT(G167,2)="k)",-1000*VALUE(MID(G167,2,LEN(G167)-3)),VALUE(SUBSTITUTE(G167,",","")))))),IF(RIGHT(G167,1)="T",1000000000000*VALUE(LEFT(G167,LEN(G167)-1)),IF(RIGHT(G167,1)="M",1000000*VALUE(LEFT(G167,LEN(G167)-1)),IF(RIGHT(G167,1)="B",1000000000*VALUE(LEFT(G167,LEN(G167)-1)),IF(RIGHT(G167,1)="%",0.01*VALUE(LEFT(G167,LEN(G167)-1)),IF(RIGHT(G167,1)="k",1000*VALUE(LEFT(G167,LEN(G167)-1)),VALUE(SUBSTITUTE(G167,",",""))))))))),"N/A")</f>
        <v/>
      </c>
      <c r="P167">
        <f>MAX(J167:N167)</f>
        <v/>
      </c>
      <c r="Q167">
        <f>IFERROR(J144+MATCH(P167,J167:N167,0)-1,"")</f>
        <v/>
      </c>
      <c r="R167">
        <f>IF(Q167="","",MIN(J167:N167))</f>
        <v/>
      </c>
      <c r="S167">
        <f>IFERROR(J144+MATCH(R167,J167:N167,0)-1,"")</f>
        <v/>
      </c>
      <c r="T167">
        <f>IFERROR(AVERAGE(J167:N167),"")</f>
        <v/>
      </c>
      <c r="U167">
        <f>IFERROR(STDEV(J167:N167),"")</f>
        <v/>
      </c>
      <c r="V167">
        <f>IFERROR(IF(C167="-","",IF(ISBLANK(B167),"",IF(OR(ISNUMBER(FIND("Growth",B167)),ISNUMBER(FIND("Margin",B167))),"",(J167-T167)/U167))),"")</f>
        <v/>
      </c>
      <c r="W167">
        <f>IFERROR(IF(OR(D167="-",ISBLANK(D167)),"",(K167-T167)/U167),"")</f>
        <v/>
      </c>
      <c r="X167">
        <f>IFERROR(IF(OR(E167="-",ISBLANK(E167)),"",(L167-T167)/U167),"")</f>
        <v/>
      </c>
      <c r="Y167">
        <f>IFERROR(IF(OR(F167="-",ISBLANK(F167)),"",(M167-T167)/U167),"")</f>
        <v/>
      </c>
      <c r="Z167">
        <f>IFERROR(IF(OR(G167="-",ISBLANK(G167)),"",(N167-T167)/U167),"")</f>
        <v/>
      </c>
      <c r="AA167">
        <f>IF(MAX(MAX(V167:Z167),ABS(MIN(V167:Z167)))=ABS(MIN(V167:Z167)),MIN(V167:Z167),MAX(V167:Z167))</f>
        <v/>
      </c>
      <c r="AB167">
        <f>IFERROR(V144+MATCH(AA167,V167:Z167,0)-1,"")</f>
        <v/>
      </c>
      <c r="AC167">
        <f>IF(AB167&lt;&gt;"",IF(S167=AB167,"Low",IF(AB167=Q167,"High","")),"")</f>
        <v/>
      </c>
      <c r="AE167">
        <f>IF(ISNUMBER(MATCH("N/A",J167:N167,0)),"",IFERROR((5 * SUMPRODUCT(J144:N144,J167:N167) - PRODUCT(SUM(J144:N144),SUM(J167:N167))) / ((5 * SUM((J144^2)+(K144^2)+(L144^2)+(M144^2)+(N144^2))) - SUM(J144:N144)^2),""))</f>
        <v/>
      </c>
      <c r="AF167">
        <f>IFERROR(CORREL(J144:N144,J167:N167),"")</f>
        <v/>
      </c>
      <c r="AZ167">
        <f>IF(Q167=S167,0,1)</f>
        <v/>
      </c>
      <c r="BA167">
        <f>IF(AZ167=1,IF(Q167="","",IF(Q167=N144,"Yes","No")),"")</f>
        <v/>
      </c>
      <c r="BB167">
        <f>IF(BA167="Yes",P167,"")</f>
        <v/>
      </c>
      <c r="BC167">
        <f>IF(AZ167=1,IF(S167="","",IF(S167=N144,"Yes","No")),"")</f>
        <v/>
      </c>
      <c r="BD167">
        <f>IF(BC167="Yes",R167,"")</f>
        <v/>
      </c>
      <c r="BE167">
        <f>IFERROR(IF(SIGN(AE167)=1,"Increasing",IF(SIGN(AE167)=-1,"Decreasing","")),"")</f>
        <v/>
      </c>
      <c r="BF167">
        <f>IF(OR(AND(BE167="Increasing",BA167="Yes"),AND(BE167="Decreasing",BC167="Yes")),"Yes","No")</f>
        <v/>
      </c>
      <c r="BG167">
        <f>IF(I167="pos_trend","Yes","No")</f>
        <v/>
      </c>
      <c r="BH167">
        <f>IF(AF167&lt;&gt;"",IF(ABS(AF167)&gt;0.8,"Yes","No"),"")</f>
        <v/>
      </c>
    </row>
    <row r="168" spans="1:60">
      <c s="1" r="A168" t="n">
        <v>10</v>
      </c>
      <c r="B168" t="s">
        <v>354</v>
      </c>
      <c r="C168" t="s">
        <v>355</v>
      </c>
      <c r="D168" t="s">
        <v>356</v>
      </c>
      <c r="E168" t="s">
        <v>357</v>
      </c>
      <c r="F168" t="s">
        <v>358</v>
      </c>
      <c r="G168" t="s">
        <v>359</v>
      </c>
      <c r="H168" t="s"/>
      <c r="I168">
        <f>IF(AND(K168&gt; J168, L168&gt; K168, M168&gt; L168, N168&gt; M168), "pos_trend", IF(AND(K168&lt; J168, L168&lt; K168, M168&lt; L168, N168&lt; M168), "neg_trend", "N/A"))</f>
        <v/>
      </c>
      <c r="J168">
        <f>IFERROR(IF(TRIM(C168)="-", "N/A", IF(RIGHT(C168,1)=")",IF(RIGHT(C168,2)="T)",-1000000000000*VALUE(MID(C168,2,LEN(C168)-3)),IF(RIGHT(C168,2)="M)",-1000000*VALUE(MID(C168,2,LEN(C168)-3)),IF(RIGHT(C168,2)="B)",-1000000000*VALUE(MID(C168,2,LEN(C168)-3)),IF(RIGHT(C168,2)="k)",-1000*VALUE(MID(C168,2,LEN(C168)-3)),VALUE(SUBSTITUTE(C168,",","")))))),IF(RIGHT(C168,1)="T",1000000000000*VALUE(LEFT(C168,LEN(C168)-1)),IF(RIGHT(C168,1)="M",1000000*VALUE(LEFT(C168,LEN(C168)-1)),IF(RIGHT(C168,1)="B",1000000000*VALUE(LEFT(C168,LEN(C168)-1)),IF(RIGHT(C168,1)="%",0.01*VALUE(LEFT(C168,LEN(C168)-1)),IF(RIGHT(C168,1)="k",1000*VALUE(LEFT(C168,LEN(C168)-1)),VALUE(SUBSTITUTE(C168,",",""))))))))),"N/A")</f>
        <v/>
      </c>
      <c r="K168">
        <f>IFERROR(IF(TRIM(D168)="-", "N/A", IF(RIGHT(D168,1)=")",IF(RIGHT(D168,2)="T)",-1000000000000*VALUE(MID(D168,2,LEN(D168)-3)),IF(RIGHT(D168,2)="M)",-1000000*VALUE(MID(D168,2,LEN(D168)-3)),IF(RIGHT(D168,2)="B)",-1000000000*VALUE(MID(D168,2,LEN(D168)-3)),IF(RIGHT(D168,2)="k)",-1000*VALUE(MID(D168,2,LEN(D168)-3)),VALUE(SUBSTITUTE(D168,",","")))))),IF(RIGHT(D168,1)="T",1000000000000*VALUE(LEFT(D168,LEN(D168)-1)),IF(RIGHT(D168,1)="M",1000000*VALUE(LEFT(D168,LEN(D168)-1)),IF(RIGHT(D168,1)="B",1000000000*VALUE(LEFT(D168,LEN(D168)-1)),IF(RIGHT(D168,1)="%",0.01*VALUE(LEFT(D168,LEN(D168)-1)),IF(RIGHT(D168,1)="k",1000*VALUE(LEFT(D168,LEN(D168)-1)),VALUE(SUBSTITUTE(D168,",",""))))))))),"N/A")</f>
        <v/>
      </c>
      <c r="L168">
        <f>IFERROR(IF(TRIM(E168)="-", "N/A", IF(RIGHT(E168,1)=")",IF(RIGHT(E168,2)="T)",-1000000000000*VALUE(MID(E168,2,LEN(E168)-3)),IF(RIGHT(E168,2)="M)",-1000000*VALUE(MID(E168,2,LEN(E168)-3)),IF(RIGHT(E168,2)="B)",-1000000000*VALUE(MID(E168,2,LEN(E168)-3)),IF(RIGHT(E168,2)="k)",-1000*VALUE(MID(E168,2,LEN(E168)-3)),VALUE(SUBSTITUTE(E168,",","")))))),IF(RIGHT(E168,1)="T",1000000000000*VALUE(LEFT(E168,LEN(E168)-1)),IF(RIGHT(E168,1)="M",1000000*VALUE(LEFT(E168,LEN(E168)-1)),IF(RIGHT(E168,1)="B",1000000000*VALUE(LEFT(E168,LEN(E168)-1)),IF(RIGHT(E168,1)="%",0.01*VALUE(LEFT(E168,LEN(E168)-1)),IF(RIGHT(E168,1)="k",1000*VALUE(LEFT(E168,LEN(E168)-1)),VALUE(SUBSTITUTE(E168,",",""))))))))),"N/A")</f>
        <v/>
      </c>
      <c r="M168">
        <f>IFERROR(IF(TRIM(F168)="-", "N/A", IF(RIGHT(F168,1)=")",IF(RIGHT(F168,2)="T)",-1000000000000*VALUE(MID(F168,2,LEN(F168)-3)),IF(RIGHT(F168,2)="M)",-1000000*VALUE(MID(F168,2,LEN(F168)-3)),IF(RIGHT(F168,2)="B)",-1000000000*VALUE(MID(F168,2,LEN(F168)-3)),IF(RIGHT(F168,2)="k)",-1000*VALUE(MID(F168,2,LEN(F168)-3)),VALUE(SUBSTITUTE(F168,",","")))))),IF(RIGHT(F168,1)="T",1000000000000*VALUE(LEFT(F168,LEN(F168)-1)),IF(RIGHT(F168,1)="M",1000000*VALUE(LEFT(F168,LEN(F168)-1)),IF(RIGHT(F168,1)="B",1000000000*VALUE(LEFT(F168,LEN(F168)-1)),IF(RIGHT(F168,1)="%",0.01*VALUE(LEFT(F168,LEN(F168)-1)),IF(RIGHT(F168,1)="k",1000*VALUE(LEFT(F168,LEN(F168)-1)),VALUE(SUBSTITUTE(F168,",",""))))))))),"N/A")</f>
        <v/>
      </c>
      <c r="N168">
        <f>IFERROR(IF(TRIM(G168)="-", "N/A", IF(RIGHT(G168,1)=")",IF(RIGHT(G168,2)="T)",-1000000000000*VALUE(MID(G168,2,LEN(G168)-3)),IF(RIGHT(G168,2)="M)",-1000000*VALUE(MID(G168,2,LEN(G168)-3)),IF(RIGHT(G168,2)="B)",-1000000000*VALUE(MID(G168,2,LEN(G168)-3)),IF(RIGHT(G168,2)="k)",-1000*VALUE(MID(G168,2,LEN(G168)-3)),VALUE(SUBSTITUTE(G168,",","")))))),IF(RIGHT(G168,1)="T",1000000000000*VALUE(LEFT(G168,LEN(G168)-1)),IF(RIGHT(G168,1)="M",1000000*VALUE(LEFT(G168,LEN(G168)-1)),IF(RIGHT(G168,1)="B",1000000000*VALUE(LEFT(G168,LEN(G168)-1)),IF(RIGHT(G168,1)="%",0.01*VALUE(LEFT(G168,LEN(G168)-1)),IF(RIGHT(G168,1)="k",1000*VALUE(LEFT(G168,LEN(G168)-1)),VALUE(SUBSTITUTE(G168,",",""))))))))),"N/A")</f>
        <v/>
      </c>
      <c r="P168">
        <f>MAX(J168:N168)</f>
        <v/>
      </c>
      <c r="Q168">
        <f>IFERROR(J144+MATCH(P168,J168:N168,0)-1,"")</f>
        <v/>
      </c>
      <c r="R168">
        <f>IF(Q168="","",MIN(J168:N168))</f>
        <v/>
      </c>
      <c r="S168">
        <f>IFERROR(J144+MATCH(R168,J168:N168,0)-1,"")</f>
        <v/>
      </c>
      <c r="T168">
        <f>IFERROR(AVERAGE(J168:N168),"")</f>
        <v/>
      </c>
      <c r="U168">
        <f>IFERROR(STDEV(J168:N168),"")</f>
        <v/>
      </c>
      <c r="V168">
        <f>IFERROR(IF(C168="-","",IF(ISBLANK(B168),"",IF(OR(ISNUMBER(FIND("Growth",B168)),ISNUMBER(FIND("Margin",B168))),"",(J168-T168)/U168))),"")</f>
        <v/>
      </c>
      <c r="W168">
        <f>IFERROR(IF(OR(D168="-",ISBLANK(D168)),"",(K168-T168)/U168),"")</f>
        <v/>
      </c>
      <c r="X168">
        <f>IFERROR(IF(OR(E168="-",ISBLANK(E168)),"",(L168-T168)/U168),"")</f>
        <v/>
      </c>
      <c r="Y168">
        <f>IFERROR(IF(OR(F168="-",ISBLANK(F168)),"",(M168-T168)/U168),"")</f>
        <v/>
      </c>
      <c r="Z168">
        <f>IFERROR(IF(OR(G168="-",ISBLANK(G168)),"",(N168-T168)/U168),"")</f>
        <v/>
      </c>
      <c r="AA168">
        <f>IF(MAX(MAX(V168:Z168),ABS(MIN(V168:Z168)))=ABS(MIN(V168:Z168)),MIN(V168:Z168),MAX(V168:Z168))</f>
        <v/>
      </c>
      <c r="AB168">
        <f>IFERROR(V144+MATCH(AA168,V168:Z168,0)-1,"")</f>
        <v/>
      </c>
      <c r="AC168">
        <f>IF(AB168&lt;&gt;"",IF(S168=AB168,"Low",IF(AB168=Q168,"High","")),"")</f>
        <v/>
      </c>
      <c r="AE168">
        <f>IF(ISNUMBER(MATCH("N/A",J168:N168,0)),"",IFERROR((5 * SUMPRODUCT(J144:N144,J168:N168) - PRODUCT(SUM(J144:N144),SUM(J168:N168))) / ((5 * SUM((J144^2)+(K144^2)+(L144^2)+(M144^2)+(N144^2))) - SUM(J144:N144)^2),""))</f>
        <v/>
      </c>
      <c r="AF168">
        <f>IFERROR(CORREL(J144:N144,J168:N168),"")</f>
        <v/>
      </c>
      <c r="AZ168">
        <f>IF(Q168=S168,0,1)</f>
        <v/>
      </c>
      <c r="BA168">
        <f>IF(AZ168=1,IF(Q168="","",IF(Q168=N144,"Yes","No")),"")</f>
        <v/>
      </c>
      <c r="BB168">
        <f>IF(BA168="Yes",P168,"")</f>
        <v/>
      </c>
      <c r="BC168">
        <f>IF(AZ168=1,IF(S168="","",IF(S168=N144,"Yes","No")),"")</f>
        <v/>
      </c>
      <c r="BD168">
        <f>IF(BC168="Yes",R168,"")</f>
        <v/>
      </c>
      <c r="BE168">
        <f>IFERROR(IF(SIGN(AE168)=1,"Increasing",IF(SIGN(AE168)=-1,"Decreasing","")),"")</f>
        <v/>
      </c>
      <c r="BF168">
        <f>IF(OR(AND(BE168="Increasing",BA168="Yes"),AND(BE168="Decreasing",BC168="Yes")),"Yes","No")</f>
        <v/>
      </c>
      <c r="BG168">
        <f>IF(I168="pos_trend","Yes","No")</f>
        <v/>
      </c>
      <c r="BH168">
        <f>IF(AF168&lt;&gt;"",IF(ABS(AF168)&gt;0.8,"Yes","No"),"")</f>
        <v/>
      </c>
    </row>
    <row r="169" spans="1:60">
      <c s="1" r="A169" t="n">
        <v>11</v>
      </c>
      <c r="B169" t="s">
        <v>360</v>
      </c>
      <c r="C169" t="s">
        <v>264</v>
      </c>
      <c r="D169" t="s">
        <v>361</v>
      </c>
      <c r="E169" t="s">
        <v>362</v>
      </c>
      <c r="F169" t="s">
        <v>363</v>
      </c>
      <c r="G169" t="s">
        <v>364</v>
      </c>
      <c r="H169" t="s"/>
      <c r="I169">
        <f>IF(AND(K169&gt; J169, L169&gt; K169, M169&gt; L169, N169&gt; M169), "pos_trend", IF(AND(K169&lt; J169, L169&lt; K169, M169&lt; L169, N169&lt; M169), "neg_trend", "N/A"))</f>
        <v/>
      </c>
      <c r="J169">
        <f>IFERROR(IF(TRIM(C169)="-", "N/A", IF(RIGHT(C169,1)=")",IF(RIGHT(C169,2)="T)",-1000000000000*VALUE(MID(C169,2,LEN(C169)-3)),IF(RIGHT(C169,2)="M)",-1000000*VALUE(MID(C169,2,LEN(C169)-3)),IF(RIGHT(C169,2)="B)",-1000000000*VALUE(MID(C169,2,LEN(C169)-3)),IF(RIGHT(C169,2)="k)",-1000*VALUE(MID(C169,2,LEN(C169)-3)),VALUE(SUBSTITUTE(C169,",","")))))),IF(RIGHT(C169,1)="T",1000000000000*VALUE(LEFT(C169,LEN(C169)-1)),IF(RIGHT(C169,1)="M",1000000*VALUE(LEFT(C169,LEN(C169)-1)),IF(RIGHT(C169,1)="B",1000000000*VALUE(LEFT(C169,LEN(C169)-1)),IF(RIGHT(C169,1)="%",0.01*VALUE(LEFT(C169,LEN(C169)-1)),IF(RIGHT(C169,1)="k",1000*VALUE(LEFT(C169,LEN(C169)-1)),VALUE(SUBSTITUTE(C169,",",""))))))))),"N/A")</f>
        <v/>
      </c>
      <c r="K169">
        <f>IFERROR(IF(TRIM(D169)="-", "N/A", IF(RIGHT(D169,1)=")",IF(RIGHT(D169,2)="T)",-1000000000000*VALUE(MID(D169,2,LEN(D169)-3)),IF(RIGHT(D169,2)="M)",-1000000*VALUE(MID(D169,2,LEN(D169)-3)),IF(RIGHT(D169,2)="B)",-1000000000*VALUE(MID(D169,2,LEN(D169)-3)),IF(RIGHT(D169,2)="k)",-1000*VALUE(MID(D169,2,LEN(D169)-3)),VALUE(SUBSTITUTE(D169,",","")))))),IF(RIGHT(D169,1)="T",1000000000000*VALUE(LEFT(D169,LEN(D169)-1)),IF(RIGHT(D169,1)="M",1000000*VALUE(LEFT(D169,LEN(D169)-1)),IF(RIGHT(D169,1)="B",1000000000*VALUE(LEFT(D169,LEN(D169)-1)),IF(RIGHT(D169,1)="%",0.01*VALUE(LEFT(D169,LEN(D169)-1)),IF(RIGHT(D169,1)="k",1000*VALUE(LEFT(D169,LEN(D169)-1)),VALUE(SUBSTITUTE(D169,",",""))))))))),"N/A")</f>
        <v/>
      </c>
      <c r="L169">
        <f>IFERROR(IF(TRIM(E169)="-", "N/A", IF(RIGHT(E169,1)=")",IF(RIGHT(E169,2)="T)",-1000000000000*VALUE(MID(E169,2,LEN(E169)-3)),IF(RIGHT(E169,2)="M)",-1000000*VALUE(MID(E169,2,LEN(E169)-3)),IF(RIGHT(E169,2)="B)",-1000000000*VALUE(MID(E169,2,LEN(E169)-3)),IF(RIGHT(E169,2)="k)",-1000*VALUE(MID(E169,2,LEN(E169)-3)),VALUE(SUBSTITUTE(E169,",","")))))),IF(RIGHT(E169,1)="T",1000000000000*VALUE(LEFT(E169,LEN(E169)-1)),IF(RIGHT(E169,1)="M",1000000*VALUE(LEFT(E169,LEN(E169)-1)),IF(RIGHT(E169,1)="B",1000000000*VALUE(LEFT(E169,LEN(E169)-1)),IF(RIGHT(E169,1)="%",0.01*VALUE(LEFT(E169,LEN(E169)-1)),IF(RIGHT(E169,1)="k",1000*VALUE(LEFT(E169,LEN(E169)-1)),VALUE(SUBSTITUTE(E169,",",""))))))))),"N/A")</f>
        <v/>
      </c>
      <c r="M169">
        <f>IFERROR(IF(TRIM(F169)="-", "N/A", IF(RIGHT(F169,1)=")",IF(RIGHT(F169,2)="T)",-1000000000000*VALUE(MID(F169,2,LEN(F169)-3)),IF(RIGHT(F169,2)="M)",-1000000*VALUE(MID(F169,2,LEN(F169)-3)),IF(RIGHT(F169,2)="B)",-1000000000*VALUE(MID(F169,2,LEN(F169)-3)),IF(RIGHT(F169,2)="k)",-1000*VALUE(MID(F169,2,LEN(F169)-3)),VALUE(SUBSTITUTE(F169,",","")))))),IF(RIGHT(F169,1)="T",1000000000000*VALUE(LEFT(F169,LEN(F169)-1)),IF(RIGHT(F169,1)="M",1000000*VALUE(LEFT(F169,LEN(F169)-1)),IF(RIGHT(F169,1)="B",1000000000*VALUE(LEFT(F169,LEN(F169)-1)),IF(RIGHT(F169,1)="%",0.01*VALUE(LEFT(F169,LEN(F169)-1)),IF(RIGHT(F169,1)="k",1000*VALUE(LEFT(F169,LEN(F169)-1)),VALUE(SUBSTITUTE(F169,",",""))))))))),"N/A")</f>
        <v/>
      </c>
      <c r="N169">
        <f>IFERROR(IF(TRIM(G169)="-", "N/A", IF(RIGHT(G169,1)=")",IF(RIGHT(G169,2)="T)",-1000000000000*VALUE(MID(G169,2,LEN(G169)-3)),IF(RIGHT(G169,2)="M)",-1000000*VALUE(MID(G169,2,LEN(G169)-3)),IF(RIGHT(G169,2)="B)",-1000000000*VALUE(MID(G169,2,LEN(G169)-3)),IF(RIGHT(G169,2)="k)",-1000*VALUE(MID(G169,2,LEN(G169)-3)),VALUE(SUBSTITUTE(G169,",","")))))),IF(RIGHT(G169,1)="T",1000000000000*VALUE(LEFT(G169,LEN(G169)-1)),IF(RIGHT(G169,1)="M",1000000*VALUE(LEFT(G169,LEN(G169)-1)),IF(RIGHT(G169,1)="B",1000000000*VALUE(LEFT(G169,LEN(G169)-1)),IF(RIGHT(G169,1)="%",0.01*VALUE(LEFT(G169,LEN(G169)-1)),IF(RIGHT(G169,1)="k",1000*VALUE(LEFT(G169,LEN(G169)-1)),VALUE(SUBSTITUTE(G169,",",""))))))))),"N/A")</f>
        <v/>
      </c>
      <c r="P169">
        <f>MAX(J169:N169)</f>
        <v/>
      </c>
      <c r="Q169">
        <f>IFERROR(J144+MATCH(P169,J169:N169,0)-1,"")</f>
        <v/>
      </c>
      <c r="R169">
        <f>IF(Q169="","",MIN(J169:N169))</f>
        <v/>
      </c>
      <c r="S169">
        <f>IFERROR(J144+MATCH(R169,J169:N169,0)-1,"")</f>
        <v/>
      </c>
      <c r="T169">
        <f>IFERROR(AVERAGE(J169:N169),"")</f>
        <v/>
      </c>
      <c r="U169">
        <f>IFERROR(STDEV(J169:N169),"")</f>
        <v/>
      </c>
      <c r="V169">
        <f>IFERROR(IF(C169="-","",IF(ISBLANK(B169),"",IF(OR(ISNUMBER(FIND("Growth",B169)),ISNUMBER(FIND("Margin",B169))),"",(J169-T169)/U169))),"")</f>
        <v/>
      </c>
      <c r="W169">
        <f>IFERROR(IF(OR(D169="-",ISBLANK(D169)),"",(K169-T169)/U169),"")</f>
        <v/>
      </c>
      <c r="X169">
        <f>IFERROR(IF(OR(E169="-",ISBLANK(E169)),"",(L169-T169)/U169),"")</f>
        <v/>
      </c>
      <c r="Y169">
        <f>IFERROR(IF(OR(F169="-",ISBLANK(F169)),"",(M169-T169)/U169),"")</f>
        <v/>
      </c>
      <c r="Z169">
        <f>IFERROR(IF(OR(G169="-",ISBLANK(G169)),"",(N169-T169)/U169),"")</f>
        <v/>
      </c>
      <c r="AA169">
        <f>IF(MAX(MAX(V169:Z169),ABS(MIN(V169:Z169)))=ABS(MIN(V169:Z169)),MIN(V169:Z169),MAX(V169:Z169))</f>
        <v/>
      </c>
      <c r="AB169">
        <f>IFERROR(V144+MATCH(AA169,V169:Z169,0)-1,"")</f>
        <v/>
      </c>
      <c r="AC169">
        <f>IF(AB169&lt;&gt;"",IF(S169=AB169,"Low",IF(AB169=Q169,"High","")),"")</f>
        <v/>
      </c>
      <c r="AE169">
        <f>IF(ISNUMBER(MATCH("N/A",J169:N169,0)),"",IFERROR((5 * SUMPRODUCT(J144:N144,J169:N169) - PRODUCT(SUM(J144:N144),SUM(J169:N169))) / ((5 * SUM((J144^2)+(K144^2)+(L144^2)+(M144^2)+(N144^2))) - SUM(J144:N144)^2),""))</f>
        <v/>
      </c>
      <c r="AF169">
        <f>IFERROR(CORREL(J144:N144,J169:N169),"")</f>
        <v/>
      </c>
      <c r="AZ169">
        <f>IF(Q169=S169,0,1)</f>
        <v/>
      </c>
      <c r="BA169">
        <f>IF(AZ169=1,IF(Q169="","",IF(Q169=N144,"Yes","No")),"")</f>
        <v/>
      </c>
      <c r="BB169">
        <f>IF(BA169="Yes",P169,"")</f>
        <v/>
      </c>
      <c r="BC169">
        <f>IF(AZ169=1,IF(S169="","",IF(S169=N144,"Yes","No")),"")</f>
        <v/>
      </c>
      <c r="BD169">
        <f>IF(BC169="Yes",R169,"")</f>
        <v/>
      </c>
      <c r="BE169">
        <f>IFERROR(IF(SIGN(AE169)=1,"Increasing",IF(SIGN(AE169)=-1,"Decreasing","")),"")</f>
        <v/>
      </c>
      <c r="BF169">
        <f>IF(OR(AND(BE169="Increasing",BA169="Yes"),AND(BE169="Decreasing",BC169="Yes")),"Yes","No")</f>
        <v/>
      </c>
      <c r="BG169">
        <f>IF(I169="pos_trend","Yes","No")</f>
        <v/>
      </c>
      <c r="BH169">
        <f>IF(AF169&lt;&gt;"",IF(ABS(AF169)&gt;0.8,"Yes","No"),"")</f>
        <v/>
      </c>
    </row>
    <row r="170" spans="1:60">
      <c s="1" r="A170" t="n">
        <v>12</v>
      </c>
      <c r="B170" t="s">
        <v>365</v>
      </c>
      <c r="C170" t="s">
        <v>355</v>
      </c>
      <c r="D170" t="s">
        <v>356</v>
      </c>
      <c r="E170" t="s">
        <v>357</v>
      </c>
      <c r="F170" t="s">
        <v>358</v>
      </c>
      <c r="G170" t="s">
        <v>359</v>
      </c>
      <c r="H170" t="s"/>
      <c r="I170">
        <f>IF(AND(K170&gt; J170, L170&gt; K170, M170&gt; L170, N170&gt; M170), "pos_trend", IF(AND(K170&lt; J170, L170&lt; K170, M170&lt; L170, N170&lt; M170), "neg_trend", "N/A"))</f>
        <v/>
      </c>
      <c r="J170">
        <f>IFERROR(IF(TRIM(C170)="-", "N/A", IF(RIGHT(C170,1)=")",IF(RIGHT(C170,2)="T)",-1000000000000*VALUE(MID(C170,2,LEN(C170)-3)),IF(RIGHT(C170,2)="M)",-1000000*VALUE(MID(C170,2,LEN(C170)-3)),IF(RIGHT(C170,2)="B)",-1000000000*VALUE(MID(C170,2,LEN(C170)-3)),IF(RIGHT(C170,2)="k)",-1000*VALUE(MID(C170,2,LEN(C170)-3)),VALUE(SUBSTITUTE(C170,",","")))))),IF(RIGHT(C170,1)="T",1000000000000*VALUE(LEFT(C170,LEN(C170)-1)),IF(RIGHT(C170,1)="M",1000000*VALUE(LEFT(C170,LEN(C170)-1)),IF(RIGHT(C170,1)="B",1000000000*VALUE(LEFT(C170,LEN(C170)-1)),IF(RIGHT(C170,1)="%",0.01*VALUE(LEFT(C170,LEN(C170)-1)),IF(RIGHT(C170,1)="k",1000*VALUE(LEFT(C170,LEN(C170)-1)),VALUE(SUBSTITUTE(C170,",",""))))))))),"N/A")</f>
        <v/>
      </c>
      <c r="K170">
        <f>IFERROR(IF(TRIM(D170)="-", "N/A", IF(RIGHT(D170,1)=")",IF(RIGHT(D170,2)="T)",-1000000000000*VALUE(MID(D170,2,LEN(D170)-3)),IF(RIGHT(D170,2)="M)",-1000000*VALUE(MID(D170,2,LEN(D170)-3)),IF(RIGHT(D170,2)="B)",-1000000000*VALUE(MID(D170,2,LEN(D170)-3)),IF(RIGHT(D170,2)="k)",-1000*VALUE(MID(D170,2,LEN(D170)-3)),VALUE(SUBSTITUTE(D170,",","")))))),IF(RIGHT(D170,1)="T",1000000000000*VALUE(LEFT(D170,LEN(D170)-1)),IF(RIGHT(D170,1)="M",1000000*VALUE(LEFT(D170,LEN(D170)-1)),IF(RIGHT(D170,1)="B",1000000000*VALUE(LEFT(D170,LEN(D170)-1)),IF(RIGHT(D170,1)="%",0.01*VALUE(LEFT(D170,LEN(D170)-1)),IF(RIGHT(D170,1)="k",1000*VALUE(LEFT(D170,LEN(D170)-1)),VALUE(SUBSTITUTE(D170,",",""))))))))),"N/A")</f>
        <v/>
      </c>
      <c r="L170">
        <f>IFERROR(IF(TRIM(E170)="-", "N/A", IF(RIGHT(E170,1)=")",IF(RIGHT(E170,2)="T)",-1000000000000*VALUE(MID(E170,2,LEN(E170)-3)),IF(RIGHT(E170,2)="M)",-1000000*VALUE(MID(E170,2,LEN(E170)-3)),IF(RIGHT(E170,2)="B)",-1000000000*VALUE(MID(E170,2,LEN(E170)-3)),IF(RIGHT(E170,2)="k)",-1000*VALUE(MID(E170,2,LEN(E170)-3)),VALUE(SUBSTITUTE(E170,",","")))))),IF(RIGHT(E170,1)="T",1000000000000*VALUE(LEFT(E170,LEN(E170)-1)),IF(RIGHT(E170,1)="M",1000000*VALUE(LEFT(E170,LEN(E170)-1)),IF(RIGHT(E170,1)="B",1000000000*VALUE(LEFT(E170,LEN(E170)-1)),IF(RIGHT(E170,1)="%",0.01*VALUE(LEFT(E170,LEN(E170)-1)),IF(RIGHT(E170,1)="k",1000*VALUE(LEFT(E170,LEN(E170)-1)),VALUE(SUBSTITUTE(E170,",",""))))))))),"N/A")</f>
        <v/>
      </c>
      <c r="M170">
        <f>IFERROR(IF(TRIM(F170)="-", "N/A", IF(RIGHT(F170,1)=")",IF(RIGHT(F170,2)="T)",-1000000000000*VALUE(MID(F170,2,LEN(F170)-3)),IF(RIGHT(F170,2)="M)",-1000000*VALUE(MID(F170,2,LEN(F170)-3)),IF(RIGHT(F170,2)="B)",-1000000000*VALUE(MID(F170,2,LEN(F170)-3)),IF(RIGHT(F170,2)="k)",-1000*VALUE(MID(F170,2,LEN(F170)-3)),VALUE(SUBSTITUTE(F170,",","")))))),IF(RIGHT(F170,1)="T",1000000000000*VALUE(LEFT(F170,LEN(F170)-1)),IF(RIGHT(F170,1)="M",1000000*VALUE(LEFT(F170,LEN(F170)-1)),IF(RIGHT(F170,1)="B",1000000000*VALUE(LEFT(F170,LEN(F170)-1)),IF(RIGHT(F170,1)="%",0.01*VALUE(LEFT(F170,LEN(F170)-1)),IF(RIGHT(F170,1)="k",1000*VALUE(LEFT(F170,LEN(F170)-1)),VALUE(SUBSTITUTE(F170,",",""))))))))),"N/A")</f>
        <v/>
      </c>
      <c r="N170">
        <f>IFERROR(IF(TRIM(G170)="-", "N/A", IF(RIGHT(G170,1)=")",IF(RIGHT(G170,2)="T)",-1000000000000*VALUE(MID(G170,2,LEN(G170)-3)),IF(RIGHT(G170,2)="M)",-1000000*VALUE(MID(G170,2,LEN(G170)-3)),IF(RIGHT(G170,2)="B)",-1000000000*VALUE(MID(G170,2,LEN(G170)-3)),IF(RIGHT(G170,2)="k)",-1000*VALUE(MID(G170,2,LEN(G170)-3)),VALUE(SUBSTITUTE(G170,",","")))))),IF(RIGHT(G170,1)="T",1000000000000*VALUE(LEFT(G170,LEN(G170)-1)),IF(RIGHT(G170,1)="M",1000000*VALUE(LEFT(G170,LEN(G170)-1)),IF(RIGHT(G170,1)="B",1000000000*VALUE(LEFT(G170,LEN(G170)-1)),IF(RIGHT(G170,1)="%",0.01*VALUE(LEFT(G170,LEN(G170)-1)),IF(RIGHT(G170,1)="k",1000*VALUE(LEFT(G170,LEN(G170)-1)),VALUE(SUBSTITUTE(G170,",",""))))))))),"N/A")</f>
        <v/>
      </c>
      <c r="P170">
        <f>MAX(J170:N170)</f>
        <v/>
      </c>
      <c r="Q170">
        <f>IFERROR(J144+MATCH(P170,J170:N170,0)-1,"")</f>
        <v/>
      </c>
      <c r="R170">
        <f>IF(Q170="","",MIN(J170:N170))</f>
        <v/>
      </c>
      <c r="S170">
        <f>IFERROR(J144+MATCH(R170,J170:N170,0)-1,"")</f>
        <v/>
      </c>
      <c r="T170">
        <f>IFERROR(AVERAGE(J170:N170),"")</f>
        <v/>
      </c>
      <c r="U170">
        <f>IFERROR(STDEV(J170:N170),"")</f>
        <v/>
      </c>
      <c r="V170">
        <f>IFERROR(IF(C170="-","",IF(ISBLANK(B170),"",IF(OR(ISNUMBER(FIND("Growth",B170)),ISNUMBER(FIND("Margin",B170))),"",(J170-T170)/U170))),"")</f>
        <v/>
      </c>
      <c r="W170">
        <f>IFERROR(IF(OR(D170="-",ISBLANK(D170)),"",(K170-T170)/U170),"")</f>
        <v/>
      </c>
      <c r="X170">
        <f>IFERROR(IF(OR(E170="-",ISBLANK(E170)),"",(L170-T170)/U170),"")</f>
        <v/>
      </c>
      <c r="Y170">
        <f>IFERROR(IF(OR(F170="-",ISBLANK(F170)),"",(M170-T170)/U170),"")</f>
        <v/>
      </c>
      <c r="Z170">
        <f>IFERROR(IF(OR(G170="-",ISBLANK(G170)),"",(N170-T170)/U170),"")</f>
        <v/>
      </c>
      <c r="AA170">
        <f>IF(MAX(MAX(V170:Z170),ABS(MIN(V170:Z170)))=ABS(MIN(V170:Z170)),MIN(V170:Z170),MAX(V170:Z170))</f>
        <v/>
      </c>
      <c r="AB170">
        <f>IFERROR(V144+MATCH(AA170,V170:Z170,0)-1,"")</f>
        <v/>
      </c>
      <c r="AC170">
        <f>IF(AB170&lt;&gt;"",IF(S170=AB170,"Low",IF(AB170=Q170,"High","")),"")</f>
        <v/>
      </c>
      <c r="AE170">
        <f>IF(ISNUMBER(MATCH("N/A",J170:N170,0)),"",IFERROR((5 * SUMPRODUCT(J144:N144,J170:N170) - PRODUCT(SUM(J144:N144),SUM(J170:N170))) / ((5 * SUM((J144^2)+(K144^2)+(L144^2)+(M144^2)+(N144^2))) - SUM(J144:N144)^2),""))</f>
        <v/>
      </c>
      <c r="AF170">
        <f>IFERROR(CORREL(J144:N144,J170:N170),"")</f>
        <v/>
      </c>
      <c r="AZ170">
        <f>IF(Q170=S170,0,1)</f>
        <v/>
      </c>
      <c r="BA170">
        <f>IF(AZ170=1,IF(Q170="","",IF(Q170=N144,"Yes","No")),"")</f>
        <v/>
      </c>
      <c r="BB170">
        <f>IF(BA170="Yes",P170,"")</f>
        <v/>
      </c>
      <c r="BC170">
        <f>IF(AZ170=1,IF(S170="","",IF(S170=N144,"Yes","No")),"")</f>
        <v/>
      </c>
      <c r="BD170">
        <f>IF(BC170="Yes",R170,"")</f>
        <v/>
      </c>
      <c r="BE170">
        <f>IFERROR(IF(SIGN(AE170)=1,"Increasing",IF(SIGN(AE170)=-1,"Decreasing","")),"")</f>
        <v/>
      </c>
      <c r="BF170">
        <f>IF(OR(AND(BE170="Increasing",BA170="Yes"),AND(BE170="Decreasing",BC170="Yes")),"Yes","No")</f>
        <v/>
      </c>
      <c r="BG170">
        <f>IF(I170="pos_trend","Yes","No")</f>
        <v/>
      </c>
      <c r="BH170">
        <f>IF(AF170&lt;&gt;"",IF(ABS(AF170)&gt;0.8,"Yes","No"),"")</f>
        <v/>
      </c>
    </row>
    <row r="171" spans="1:60">
      <c s="1" r="A171" t="n">
        <v>13</v>
      </c>
      <c r="B171" t="s">
        <v>366</v>
      </c>
      <c r="C171" t="s">
        <v>264</v>
      </c>
      <c r="D171" t="s">
        <v>264</v>
      </c>
      <c r="E171" t="s">
        <v>264</v>
      </c>
      <c r="F171" t="s">
        <v>264</v>
      </c>
      <c r="G171" t="s">
        <v>264</v>
      </c>
      <c r="H171" t="s"/>
      <c r="I171">
        <f>IF(AND(K171&gt; J171, L171&gt; K171, M171&gt; L171, N171&gt; M171), "pos_trend", IF(AND(K171&lt; J171, L171&lt; K171, M171&lt; L171, N171&lt; M171), "neg_trend", "N/A"))</f>
        <v/>
      </c>
      <c r="J171">
        <f>IFERROR(IF(TRIM(C171)="-", "N/A", IF(RIGHT(C171,1)=")",IF(RIGHT(C171,2)="T)",-1000000000000*VALUE(MID(C171,2,LEN(C171)-3)),IF(RIGHT(C171,2)="M)",-1000000*VALUE(MID(C171,2,LEN(C171)-3)),IF(RIGHT(C171,2)="B)",-1000000000*VALUE(MID(C171,2,LEN(C171)-3)),IF(RIGHT(C171,2)="k)",-1000*VALUE(MID(C171,2,LEN(C171)-3)),VALUE(SUBSTITUTE(C171,",","")))))),IF(RIGHT(C171,1)="T",1000000000000*VALUE(LEFT(C171,LEN(C171)-1)),IF(RIGHT(C171,1)="M",1000000*VALUE(LEFT(C171,LEN(C171)-1)),IF(RIGHT(C171,1)="B",1000000000*VALUE(LEFT(C171,LEN(C171)-1)),IF(RIGHT(C171,1)="%",0.01*VALUE(LEFT(C171,LEN(C171)-1)),IF(RIGHT(C171,1)="k",1000*VALUE(LEFT(C171,LEN(C171)-1)),VALUE(SUBSTITUTE(C171,",",""))))))))),"N/A")</f>
        <v/>
      </c>
      <c r="K171">
        <f>IFERROR(IF(TRIM(D171)="-", "N/A", IF(RIGHT(D171,1)=")",IF(RIGHT(D171,2)="T)",-1000000000000*VALUE(MID(D171,2,LEN(D171)-3)),IF(RIGHT(D171,2)="M)",-1000000*VALUE(MID(D171,2,LEN(D171)-3)),IF(RIGHT(D171,2)="B)",-1000000000*VALUE(MID(D171,2,LEN(D171)-3)),IF(RIGHT(D171,2)="k)",-1000*VALUE(MID(D171,2,LEN(D171)-3)),VALUE(SUBSTITUTE(D171,",","")))))),IF(RIGHT(D171,1)="T",1000000000000*VALUE(LEFT(D171,LEN(D171)-1)),IF(RIGHT(D171,1)="M",1000000*VALUE(LEFT(D171,LEN(D171)-1)),IF(RIGHT(D171,1)="B",1000000000*VALUE(LEFT(D171,LEN(D171)-1)),IF(RIGHT(D171,1)="%",0.01*VALUE(LEFT(D171,LEN(D171)-1)),IF(RIGHT(D171,1)="k",1000*VALUE(LEFT(D171,LEN(D171)-1)),VALUE(SUBSTITUTE(D171,",",""))))))))),"N/A")</f>
        <v/>
      </c>
      <c r="L171">
        <f>IFERROR(IF(TRIM(E171)="-", "N/A", IF(RIGHT(E171,1)=")",IF(RIGHT(E171,2)="T)",-1000000000000*VALUE(MID(E171,2,LEN(E171)-3)),IF(RIGHT(E171,2)="M)",-1000000*VALUE(MID(E171,2,LEN(E171)-3)),IF(RIGHT(E171,2)="B)",-1000000000*VALUE(MID(E171,2,LEN(E171)-3)),IF(RIGHT(E171,2)="k)",-1000*VALUE(MID(E171,2,LEN(E171)-3)),VALUE(SUBSTITUTE(E171,",","")))))),IF(RIGHT(E171,1)="T",1000000000000*VALUE(LEFT(E171,LEN(E171)-1)),IF(RIGHT(E171,1)="M",1000000*VALUE(LEFT(E171,LEN(E171)-1)),IF(RIGHT(E171,1)="B",1000000000*VALUE(LEFT(E171,LEN(E171)-1)),IF(RIGHT(E171,1)="%",0.01*VALUE(LEFT(E171,LEN(E171)-1)),IF(RIGHT(E171,1)="k",1000*VALUE(LEFT(E171,LEN(E171)-1)),VALUE(SUBSTITUTE(E171,",",""))))))))),"N/A")</f>
        <v/>
      </c>
      <c r="M171">
        <f>IFERROR(IF(TRIM(F171)="-", "N/A", IF(RIGHT(F171,1)=")",IF(RIGHT(F171,2)="T)",-1000000000000*VALUE(MID(F171,2,LEN(F171)-3)),IF(RIGHT(F171,2)="M)",-1000000*VALUE(MID(F171,2,LEN(F171)-3)),IF(RIGHT(F171,2)="B)",-1000000000*VALUE(MID(F171,2,LEN(F171)-3)),IF(RIGHT(F171,2)="k)",-1000*VALUE(MID(F171,2,LEN(F171)-3)),VALUE(SUBSTITUTE(F171,",","")))))),IF(RIGHT(F171,1)="T",1000000000000*VALUE(LEFT(F171,LEN(F171)-1)),IF(RIGHT(F171,1)="M",1000000*VALUE(LEFT(F171,LEN(F171)-1)),IF(RIGHT(F171,1)="B",1000000000*VALUE(LEFT(F171,LEN(F171)-1)),IF(RIGHT(F171,1)="%",0.01*VALUE(LEFT(F171,LEN(F171)-1)),IF(RIGHT(F171,1)="k",1000*VALUE(LEFT(F171,LEN(F171)-1)),VALUE(SUBSTITUTE(F171,",",""))))))))),"N/A")</f>
        <v/>
      </c>
      <c r="N171">
        <f>IFERROR(IF(TRIM(G171)="-", "N/A", IF(RIGHT(G171,1)=")",IF(RIGHT(G171,2)="T)",-1000000000000*VALUE(MID(G171,2,LEN(G171)-3)),IF(RIGHT(G171,2)="M)",-1000000*VALUE(MID(G171,2,LEN(G171)-3)),IF(RIGHT(G171,2)="B)",-1000000000*VALUE(MID(G171,2,LEN(G171)-3)),IF(RIGHT(G171,2)="k)",-1000*VALUE(MID(G171,2,LEN(G171)-3)),VALUE(SUBSTITUTE(G171,",","")))))),IF(RIGHT(G171,1)="T",1000000000000*VALUE(LEFT(G171,LEN(G171)-1)),IF(RIGHT(G171,1)="M",1000000*VALUE(LEFT(G171,LEN(G171)-1)),IF(RIGHT(G171,1)="B",1000000000*VALUE(LEFT(G171,LEN(G171)-1)),IF(RIGHT(G171,1)="%",0.01*VALUE(LEFT(G171,LEN(G171)-1)),IF(RIGHT(G171,1)="k",1000*VALUE(LEFT(G171,LEN(G171)-1)),VALUE(SUBSTITUTE(G171,",",""))))))))),"N/A")</f>
        <v/>
      </c>
      <c r="P171">
        <f>MAX(J171:N171)</f>
        <v/>
      </c>
      <c r="Q171">
        <f>IFERROR(J144+MATCH(P171,J171:N171,0)-1,"")</f>
        <v/>
      </c>
      <c r="R171">
        <f>IF(Q171="","",MIN(J171:N171))</f>
        <v/>
      </c>
      <c r="S171">
        <f>IFERROR(J144+MATCH(R171,J171:N171,0)-1,"")</f>
        <v/>
      </c>
      <c r="T171">
        <f>IFERROR(AVERAGE(J171:N171),"")</f>
        <v/>
      </c>
      <c r="U171">
        <f>IFERROR(STDEV(J171:N171),"")</f>
        <v/>
      </c>
      <c r="V171">
        <f>IFERROR(IF(C171="-","",IF(ISBLANK(B171),"",IF(OR(ISNUMBER(FIND("Growth",B171)),ISNUMBER(FIND("Margin",B171))),"",(J171-T171)/U171))),"")</f>
        <v/>
      </c>
      <c r="W171">
        <f>IFERROR(IF(OR(D171="-",ISBLANK(D171)),"",(K171-T171)/U171),"")</f>
        <v/>
      </c>
      <c r="X171">
        <f>IFERROR(IF(OR(E171="-",ISBLANK(E171)),"",(L171-T171)/U171),"")</f>
        <v/>
      </c>
      <c r="Y171">
        <f>IFERROR(IF(OR(F171="-",ISBLANK(F171)),"",(M171-T171)/U171),"")</f>
        <v/>
      </c>
      <c r="Z171">
        <f>IFERROR(IF(OR(G171="-",ISBLANK(G171)),"",(N171-T171)/U171),"")</f>
        <v/>
      </c>
      <c r="AA171">
        <f>IF(MAX(MAX(V171:Z171),ABS(MIN(V171:Z171)))=ABS(MIN(V171:Z171)),MIN(V171:Z171),MAX(V171:Z171))</f>
        <v/>
      </c>
      <c r="AB171">
        <f>IFERROR(V144+MATCH(AA171,V171:Z171,0)-1,"")</f>
        <v/>
      </c>
      <c r="AC171">
        <f>IF(AB171&lt;&gt;"",IF(S171=AB171,"Low",IF(AB171=Q171,"High","")),"")</f>
        <v/>
      </c>
      <c r="AE171">
        <f>IF(ISNUMBER(MATCH("N/A",J171:N171,0)),"",IFERROR((5 * SUMPRODUCT(J144:N144,J171:N171) - PRODUCT(SUM(J144:N144),SUM(J171:N171))) / ((5 * SUM((J144^2)+(K144^2)+(L144^2)+(M144^2)+(N144^2))) - SUM(J144:N144)^2),""))</f>
        <v/>
      </c>
      <c r="AF171">
        <f>IFERROR(CORREL(J144:N144,J171:N171),"")</f>
        <v/>
      </c>
      <c r="AZ171">
        <f>IF(Q171=S171,0,1)</f>
        <v/>
      </c>
      <c r="BA171">
        <f>IF(AZ171=1,IF(Q171="","",IF(Q171=N144,"Yes","No")),"")</f>
        <v/>
      </c>
      <c r="BB171">
        <f>IF(BA171="Yes",P171,"")</f>
        <v/>
      </c>
      <c r="BC171">
        <f>IF(AZ171=1,IF(S171="","",IF(S171=N144,"Yes","No")),"")</f>
        <v/>
      </c>
      <c r="BD171">
        <f>IF(BC171="Yes",R171,"")</f>
        <v/>
      </c>
      <c r="BE171">
        <f>IFERROR(IF(SIGN(AE171)=1,"Increasing",IF(SIGN(AE171)=-1,"Decreasing","")),"")</f>
        <v/>
      </c>
      <c r="BF171">
        <f>IF(OR(AND(BE171="Increasing",BA171="Yes"),AND(BE171="Decreasing",BC171="Yes")),"Yes","No")</f>
        <v/>
      </c>
      <c r="BG171">
        <f>IF(I171="pos_trend","Yes","No")</f>
        <v/>
      </c>
      <c r="BH171">
        <f>IF(AF171&lt;&gt;"",IF(ABS(AF171)&gt;0.8,"Yes","No"),"")</f>
        <v/>
      </c>
    </row>
    <row r="172" spans="1:60">
      <c s="1" r="A172" t="n">
        <v>14</v>
      </c>
      <c r="B172" t="s">
        <v>367</v>
      </c>
      <c r="C172" t="s">
        <v>368</v>
      </c>
      <c r="D172" t="s">
        <v>369</v>
      </c>
      <c r="E172" t="s">
        <v>370</v>
      </c>
      <c r="F172" t="s">
        <v>371</v>
      </c>
      <c r="G172" t="s">
        <v>372</v>
      </c>
      <c r="H172" t="s"/>
      <c r="I172">
        <f>IF(AND(K172&gt; J172, L172&gt; K172, M172&gt; L172, N172&gt; M172), "pos_trend", IF(AND(K172&lt; J172, L172&lt; K172, M172&lt; L172, N172&lt; M172), "neg_trend", "N/A"))</f>
        <v/>
      </c>
      <c r="J172">
        <f>IFERROR(IF(TRIM(C172)="-", "N/A", IF(RIGHT(C172,1)=")",IF(RIGHT(C172,2)="T)",-1000000000000*VALUE(MID(C172,2,LEN(C172)-3)),IF(RIGHT(C172,2)="M)",-1000000*VALUE(MID(C172,2,LEN(C172)-3)),IF(RIGHT(C172,2)="B)",-1000000000*VALUE(MID(C172,2,LEN(C172)-3)),IF(RIGHT(C172,2)="k)",-1000*VALUE(MID(C172,2,LEN(C172)-3)),VALUE(SUBSTITUTE(C172,",","")))))),IF(RIGHT(C172,1)="T",1000000000000*VALUE(LEFT(C172,LEN(C172)-1)),IF(RIGHT(C172,1)="M",1000000*VALUE(LEFT(C172,LEN(C172)-1)),IF(RIGHT(C172,1)="B",1000000000*VALUE(LEFT(C172,LEN(C172)-1)),IF(RIGHT(C172,1)="%",0.01*VALUE(LEFT(C172,LEN(C172)-1)),IF(RIGHT(C172,1)="k",1000*VALUE(LEFT(C172,LEN(C172)-1)),VALUE(SUBSTITUTE(C172,",",""))))))))),"N/A")</f>
        <v/>
      </c>
      <c r="K172">
        <f>IFERROR(IF(TRIM(D172)="-", "N/A", IF(RIGHT(D172,1)=")",IF(RIGHT(D172,2)="T)",-1000000000000*VALUE(MID(D172,2,LEN(D172)-3)),IF(RIGHT(D172,2)="M)",-1000000*VALUE(MID(D172,2,LEN(D172)-3)),IF(RIGHT(D172,2)="B)",-1000000000*VALUE(MID(D172,2,LEN(D172)-3)),IF(RIGHT(D172,2)="k)",-1000*VALUE(MID(D172,2,LEN(D172)-3)),VALUE(SUBSTITUTE(D172,",","")))))),IF(RIGHT(D172,1)="T",1000000000000*VALUE(LEFT(D172,LEN(D172)-1)),IF(RIGHT(D172,1)="M",1000000*VALUE(LEFT(D172,LEN(D172)-1)),IF(RIGHT(D172,1)="B",1000000000*VALUE(LEFT(D172,LEN(D172)-1)),IF(RIGHT(D172,1)="%",0.01*VALUE(LEFT(D172,LEN(D172)-1)),IF(RIGHT(D172,1)="k",1000*VALUE(LEFT(D172,LEN(D172)-1)),VALUE(SUBSTITUTE(D172,",",""))))))))),"N/A")</f>
        <v/>
      </c>
      <c r="L172">
        <f>IFERROR(IF(TRIM(E172)="-", "N/A", IF(RIGHT(E172,1)=")",IF(RIGHT(E172,2)="T)",-1000000000000*VALUE(MID(E172,2,LEN(E172)-3)),IF(RIGHT(E172,2)="M)",-1000000*VALUE(MID(E172,2,LEN(E172)-3)),IF(RIGHT(E172,2)="B)",-1000000000*VALUE(MID(E172,2,LEN(E172)-3)),IF(RIGHT(E172,2)="k)",-1000*VALUE(MID(E172,2,LEN(E172)-3)),VALUE(SUBSTITUTE(E172,",","")))))),IF(RIGHT(E172,1)="T",1000000000000*VALUE(LEFT(E172,LEN(E172)-1)),IF(RIGHT(E172,1)="M",1000000*VALUE(LEFT(E172,LEN(E172)-1)),IF(RIGHT(E172,1)="B",1000000000*VALUE(LEFT(E172,LEN(E172)-1)),IF(RIGHT(E172,1)="%",0.01*VALUE(LEFT(E172,LEN(E172)-1)),IF(RIGHT(E172,1)="k",1000*VALUE(LEFT(E172,LEN(E172)-1)),VALUE(SUBSTITUTE(E172,",",""))))))))),"N/A")</f>
        <v/>
      </c>
      <c r="M172">
        <f>IFERROR(IF(TRIM(F172)="-", "N/A", IF(RIGHT(F172,1)=")",IF(RIGHT(F172,2)="T)",-1000000000000*VALUE(MID(F172,2,LEN(F172)-3)),IF(RIGHT(F172,2)="M)",-1000000*VALUE(MID(F172,2,LEN(F172)-3)),IF(RIGHT(F172,2)="B)",-1000000000*VALUE(MID(F172,2,LEN(F172)-3)),IF(RIGHT(F172,2)="k)",-1000*VALUE(MID(F172,2,LEN(F172)-3)),VALUE(SUBSTITUTE(F172,",","")))))),IF(RIGHT(F172,1)="T",1000000000000*VALUE(LEFT(F172,LEN(F172)-1)),IF(RIGHT(F172,1)="M",1000000*VALUE(LEFT(F172,LEN(F172)-1)),IF(RIGHT(F172,1)="B",1000000000*VALUE(LEFT(F172,LEN(F172)-1)),IF(RIGHT(F172,1)="%",0.01*VALUE(LEFT(F172,LEN(F172)-1)),IF(RIGHT(F172,1)="k",1000*VALUE(LEFT(F172,LEN(F172)-1)),VALUE(SUBSTITUTE(F172,",",""))))))))),"N/A")</f>
        <v/>
      </c>
      <c r="N172">
        <f>IFERROR(IF(TRIM(G172)="-", "N/A", IF(RIGHT(G172,1)=")",IF(RIGHT(G172,2)="T)",-1000000000000*VALUE(MID(G172,2,LEN(G172)-3)),IF(RIGHT(G172,2)="M)",-1000000*VALUE(MID(G172,2,LEN(G172)-3)),IF(RIGHT(G172,2)="B)",-1000000000*VALUE(MID(G172,2,LEN(G172)-3)),IF(RIGHT(G172,2)="k)",-1000*VALUE(MID(G172,2,LEN(G172)-3)),VALUE(SUBSTITUTE(G172,",","")))))),IF(RIGHT(G172,1)="T",1000000000000*VALUE(LEFT(G172,LEN(G172)-1)),IF(RIGHT(G172,1)="M",1000000*VALUE(LEFT(G172,LEN(G172)-1)),IF(RIGHT(G172,1)="B",1000000000*VALUE(LEFT(G172,LEN(G172)-1)),IF(RIGHT(G172,1)="%",0.01*VALUE(LEFT(G172,LEN(G172)-1)),IF(RIGHT(G172,1)="k",1000*VALUE(LEFT(G172,LEN(G172)-1)),VALUE(SUBSTITUTE(G172,",",""))))))))),"N/A")</f>
        <v/>
      </c>
      <c r="P172">
        <f>MAX(J172:N172)</f>
        <v/>
      </c>
      <c r="Q172">
        <f>IFERROR(J144+MATCH(P172,J172:N172,0)-1,"")</f>
        <v/>
      </c>
      <c r="R172">
        <f>IF(Q172="","",MIN(J172:N172))</f>
        <v/>
      </c>
      <c r="S172">
        <f>IFERROR(J144+MATCH(R172,J172:N172,0)-1,"")</f>
        <v/>
      </c>
      <c r="T172">
        <f>IFERROR(AVERAGE(J172:N172),"")</f>
        <v/>
      </c>
      <c r="U172">
        <f>IFERROR(STDEV(J172:N172),"")</f>
        <v/>
      </c>
      <c r="V172">
        <f>IFERROR(IF(C172="-","",IF(ISBLANK(B172),"",IF(OR(ISNUMBER(FIND("Growth",B172)),ISNUMBER(FIND("Margin",B172))),"",(J172-T172)/U172))),"")</f>
        <v/>
      </c>
      <c r="W172">
        <f>IFERROR(IF(OR(D172="-",ISBLANK(D172)),"",(K172-T172)/U172),"")</f>
        <v/>
      </c>
      <c r="X172">
        <f>IFERROR(IF(OR(E172="-",ISBLANK(E172)),"",(L172-T172)/U172),"")</f>
        <v/>
      </c>
      <c r="Y172">
        <f>IFERROR(IF(OR(F172="-",ISBLANK(F172)),"",(M172-T172)/U172),"")</f>
        <v/>
      </c>
      <c r="Z172">
        <f>IFERROR(IF(OR(G172="-",ISBLANK(G172)),"",(N172-T172)/U172),"")</f>
        <v/>
      </c>
      <c r="AA172">
        <f>IF(MAX(MAX(V172:Z172),ABS(MIN(V172:Z172)))=ABS(MIN(V172:Z172)),MIN(V172:Z172),MAX(V172:Z172))</f>
        <v/>
      </c>
      <c r="AB172">
        <f>IFERROR(V144+MATCH(AA172,V172:Z172,0)-1,"")</f>
        <v/>
      </c>
      <c r="AC172">
        <f>IF(AB172&lt;&gt;"",IF(S172=AB172,"Low",IF(AB172=Q172,"High","")),"")</f>
        <v/>
      </c>
      <c r="AE172">
        <f>IF(ISNUMBER(MATCH("N/A",J172:N172,0)),"",IFERROR((5 * SUMPRODUCT(J144:N144,J172:N172) - PRODUCT(SUM(J144:N144),SUM(J172:N172))) / ((5 * SUM((J144^2)+(K144^2)+(L144^2)+(M144^2)+(N144^2))) - SUM(J144:N144)^2),""))</f>
        <v/>
      </c>
      <c r="AF172">
        <f>IFERROR(CORREL(J144:N144,J172:N172),"")</f>
        <v/>
      </c>
      <c r="AZ172">
        <f>IF(Q172=S172,0,1)</f>
        <v/>
      </c>
      <c r="BA172">
        <f>IF(AZ172=1,IF(Q172="","",IF(Q172=N144,"Yes","No")),"")</f>
        <v/>
      </c>
      <c r="BB172">
        <f>IF(BA172="Yes",P172,"")</f>
        <v/>
      </c>
      <c r="BC172">
        <f>IF(AZ172=1,IF(S172="","",IF(S172=N144,"Yes","No")),"")</f>
        <v/>
      </c>
      <c r="BD172">
        <f>IF(BC172="Yes",R172,"")</f>
        <v/>
      </c>
      <c r="BE172">
        <f>IFERROR(IF(SIGN(AE172)=1,"Increasing",IF(SIGN(AE172)=-1,"Decreasing","")),"")</f>
        <v/>
      </c>
      <c r="BF172">
        <f>IF(OR(AND(BE172="Increasing",BA172="Yes"),AND(BE172="Decreasing",BC172="Yes")),"Yes","No")</f>
        <v/>
      </c>
      <c r="BG172">
        <f>IF(I172="pos_trend","Yes","No")</f>
        <v/>
      </c>
      <c r="BH172">
        <f>IF(AF172&lt;&gt;"",IF(ABS(AF172)&gt;0.8,"Yes","No"),"")</f>
        <v/>
      </c>
    </row>
    <row r="173" spans="1:60">
      <c s="1" r="A173" t="n">
        <v>15</v>
      </c>
      <c r="B173" t="s">
        <v>373</v>
      </c>
      <c r="C173" t="s">
        <v>264</v>
      </c>
      <c r="D173" t="s">
        <v>374</v>
      </c>
      <c r="E173" t="s">
        <v>375</v>
      </c>
      <c r="F173" t="s">
        <v>376</v>
      </c>
      <c r="G173" t="s">
        <v>377</v>
      </c>
      <c r="H173" t="s"/>
      <c r="I173">
        <f>IF(AND(K173&gt; J173, L173&gt; K173, M173&gt; L173, N173&gt; M173), "pos_trend", IF(AND(K173&lt; J173, L173&lt; K173, M173&lt; L173, N173&lt; M173), "neg_trend", "N/A"))</f>
        <v/>
      </c>
      <c r="J173">
        <f>IFERROR(IF(TRIM(C173)="-", "N/A", IF(RIGHT(C173,1)=")",IF(RIGHT(C173,2)="T)",-1000000000000*VALUE(MID(C173,2,LEN(C173)-3)),IF(RIGHT(C173,2)="M)",-1000000*VALUE(MID(C173,2,LEN(C173)-3)),IF(RIGHT(C173,2)="B)",-1000000000*VALUE(MID(C173,2,LEN(C173)-3)),IF(RIGHT(C173,2)="k)",-1000*VALUE(MID(C173,2,LEN(C173)-3)),VALUE(SUBSTITUTE(C173,",","")))))),IF(RIGHT(C173,1)="T",1000000000000*VALUE(LEFT(C173,LEN(C173)-1)),IF(RIGHT(C173,1)="M",1000000*VALUE(LEFT(C173,LEN(C173)-1)),IF(RIGHT(C173,1)="B",1000000000*VALUE(LEFT(C173,LEN(C173)-1)),IF(RIGHT(C173,1)="%",0.01*VALUE(LEFT(C173,LEN(C173)-1)),IF(RIGHT(C173,1)="k",1000*VALUE(LEFT(C173,LEN(C173)-1)),VALUE(SUBSTITUTE(C173,",",""))))))))),"N/A")</f>
        <v/>
      </c>
      <c r="K173">
        <f>IFERROR(IF(TRIM(D173)="-", "N/A", IF(RIGHT(D173,1)=")",IF(RIGHT(D173,2)="T)",-1000000000000*VALUE(MID(D173,2,LEN(D173)-3)),IF(RIGHT(D173,2)="M)",-1000000*VALUE(MID(D173,2,LEN(D173)-3)),IF(RIGHT(D173,2)="B)",-1000000000*VALUE(MID(D173,2,LEN(D173)-3)),IF(RIGHT(D173,2)="k)",-1000*VALUE(MID(D173,2,LEN(D173)-3)),VALUE(SUBSTITUTE(D173,",","")))))),IF(RIGHT(D173,1)="T",1000000000000*VALUE(LEFT(D173,LEN(D173)-1)),IF(RIGHT(D173,1)="M",1000000*VALUE(LEFT(D173,LEN(D173)-1)),IF(RIGHT(D173,1)="B",1000000000*VALUE(LEFT(D173,LEN(D173)-1)),IF(RIGHT(D173,1)="%",0.01*VALUE(LEFT(D173,LEN(D173)-1)),IF(RIGHT(D173,1)="k",1000*VALUE(LEFT(D173,LEN(D173)-1)),VALUE(SUBSTITUTE(D173,",",""))))))))),"N/A")</f>
        <v/>
      </c>
      <c r="L173">
        <f>IFERROR(IF(TRIM(E173)="-", "N/A", IF(RIGHT(E173,1)=")",IF(RIGHT(E173,2)="T)",-1000000000000*VALUE(MID(E173,2,LEN(E173)-3)),IF(RIGHT(E173,2)="M)",-1000000*VALUE(MID(E173,2,LEN(E173)-3)),IF(RIGHT(E173,2)="B)",-1000000000*VALUE(MID(E173,2,LEN(E173)-3)),IF(RIGHT(E173,2)="k)",-1000*VALUE(MID(E173,2,LEN(E173)-3)),VALUE(SUBSTITUTE(E173,",","")))))),IF(RIGHT(E173,1)="T",1000000000000*VALUE(LEFT(E173,LEN(E173)-1)),IF(RIGHT(E173,1)="M",1000000*VALUE(LEFT(E173,LEN(E173)-1)),IF(RIGHT(E173,1)="B",1000000000*VALUE(LEFT(E173,LEN(E173)-1)),IF(RIGHT(E173,1)="%",0.01*VALUE(LEFT(E173,LEN(E173)-1)),IF(RIGHT(E173,1)="k",1000*VALUE(LEFT(E173,LEN(E173)-1)),VALUE(SUBSTITUTE(E173,",",""))))))))),"N/A")</f>
        <v/>
      </c>
      <c r="M173">
        <f>IFERROR(IF(TRIM(F173)="-", "N/A", IF(RIGHT(F173,1)=")",IF(RIGHT(F173,2)="T)",-1000000000000*VALUE(MID(F173,2,LEN(F173)-3)),IF(RIGHT(F173,2)="M)",-1000000*VALUE(MID(F173,2,LEN(F173)-3)),IF(RIGHT(F173,2)="B)",-1000000000*VALUE(MID(F173,2,LEN(F173)-3)),IF(RIGHT(F173,2)="k)",-1000*VALUE(MID(F173,2,LEN(F173)-3)),VALUE(SUBSTITUTE(F173,",","")))))),IF(RIGHT(F173,1)="T",1000000000000*VALUE(LEFT(F173,LEN(F173)-1)),IF(RIGHT(F173,1)="M",1000000*VALUE(LEFT(F173,LEN(F173)-1)),IF(RIGHT(F173,1)="B",1000000000*VALUE(LEFT(F173,LEN(F173)-1)),IF(RIGHT(F173,1)="%",0.01*VALUE(LEFT(F173,LEN(F173)-1)),IF(RIGHT(F173,1)="k",1000*VALUE(LEFT(F173,LEN(F173)-1)),VALUE(SUBSTITUTE(F173,",",""))))))))),"N/A")</f>
        <v/>
      </c>
      <c r="N173">
        <f>IFERROR(IF(TRIM(G173)="-", "N/A", IF(RIGHT(G173,1)=")",IF(RIGHT(G173,2)="T)",-1000000000000*VALUE(MID(G173,2,LEN(G173)-3)),IF(RIGHT(G173,2)="M)",-1000000*VALUE(MID(G173,2,LEN(G173)-3)),IF(RIGHT(G173,2)="B)",-1000000000*VALUE(MID(G173,2,LEN(G173)-3)),IF(RIGHT(G173,2)="k)",-1000*VALUE(MID(G173,2,LEN(G173)-3)),VALUE(SUBSTITUTE(G173,",","")))))),IF(RIGHT(G173,1)="T",1000000000000*VALUE(LEFT(G173,LEN(G173)-1)),IF(RIGHT(G173,1)="M",1000000*VALUE(LEFT(G173,LEN(G173)-1)),IF(RIGHT(G173,1)="B",1000000000*VALUE(LEFT(G173,LEN(G173)-1)),IF(RIGHT(G173,1)="%",0.01*VALUE(LEFT(G173,LEN(G173)-1)),IF(RIGHT(G173,1)="k",1000*VALUE(LEFT(G173,LEN(G173)-1)),VALUE(SUBSTITUTE(G173,",",""))))))))),"N/A")</f>
        <v/>
      </c>
      <c r="P173">
        <f>MAX(J173:N173)</f>
        <v/>
      </c>
      <c r="Q173">
        <f>IFERROR(J144+MATCH(P173,J173:N173,0)-1,"")</f>
        <v/>
      </c>
      <c r="R173">
        <f>IF(Q173="","",MIN(J173:N173))</f>
        <v/>
      </c>
      <c r="S173">
        <f>IFERROR(J144+MATCH(R173,J173:N173,0)-1,"")</f>
        <v/>
      </c>
      <c r="T173">
        <f>IFERROR(AVERAGE(J173:N173),"")</f>
        <v/>
      </c>
      <c r="U173">
        <f>IFERROR(STDEV(J173:N173),"")</f>
        <v/>
      </c>
      <c r="V173">
        <f>IFERROR(IF(C173="-","",IF(ISBLANK(B173),"",IF(OR(ISNUMBER(FIND("Growth",B173)),ISNUMBER(FIND("Margin",B173))),"",(J173-T173)/U173))),"")</f>
        <v/>
      </c>
      <c r="W173">
        <f>IFERROR(IF(OR(D173="-",ISBLANK(D173)),"",(K173-T173)/U173),"")</f>
        <v/>
      </c>
      <c r="X173">
        <f>IFERROR(IF(OR(E173="-",ISBLANK(E173)),"",(L173-T173)/U173),"")</f>
        <v/>
      </c>
      <c r="Y173">
        <f>IFERROR(IF(OR(F173="-",ISBLANK(F173)),"",(M173-T173)/U173),"")</f>
        <v/>
      </c>
      <c r="Z173">
        <f>IFERROR(IF(OR(G173="-",ISBLANK(G173)),"",(N173-T173)/U173),"")</f>
        <v/>
      </c>
      <c r="AA173">
        <f>IF(MAX(MAX(V173:Z173),ABS(MIN(V173:Z173)))=ABS(MIN(V173:Z173)),MIN(V173:Z173),MAX(V173:Z173))</f>
        <v/>
      </c>
      <c r="AB173">
        <f>IFERROR(V144+MATCH(AA173,V173:Z173,0)-1,"")</f>
        <v/>
      </c>
      <c r="AC173">
        <f>IF(AB173&lt;&gt;"",IF(S173=AB173,"Low",IF(AB173=Q173,"High","")),"")</f>
        <v/>
      </c>
      <c r="AE173">
        <f>IF(ISNUMBER(MATCH("N/A",J173:N173,0)),"",IFERROR((5 * SUMPRODUCT(J144:N144,J173:N173) - PRODUCT(SUM(J144:N144),SUM(J173:N173))) / ((5 * SUM((J144^2)+(K144^2)+(L144^2)+(M144^2)+(N144^2))) - SUM(J144:N144)^2),""))</f>
        <v/>
      </c>
      <c r="AF173">
        <f>IFERROR(CORREL(J144:N144,J173:N173),"")</f>
        <v/>
      </c>
      <c r="AZ173">
        <f>IF(Q173=S173,0,1)</f>
        <v/>
      </c>
      <c r="BA173">
        <f>IF(AZ173=1,IF(Q173="","",IF(Q173=N144,"Yes","No")),"")</f>
        <v/>
      </c>
      <c r="BB173">
        <f>IF(BA173="Yes",P173,"")</f>
        <v/>
      </c>
      <c r="BC173">
        <f>IF(AZ173=1,IF(S173="","",IF(S173=N144,"Yes","No")),"")</f>
        <v/>
      </c>
      <c r="BD173">
        <f>IF(BC173="Yes",R173,"")</f>
        <v/>
      </c>
      <c r="BE173">
        <f>IFERROR(IF(SIGN(AE173)=1,"Increasing",IF(SIGN(AE173)=-1,"Decreasing","")),"")</f>
        <v/>
      </c>
      <c r="BF173">
        <f>IF(OR(AND(BE173="Increasing",BA173="Yes"),AND(BE173="Decreasing",BC173="Yes")),"Yes","No")</f>
        <v/>
      </c>
      <c r="BG173">
        <f>IF(I173="pos_trend","Yes","No")</f>
        <v/>
      </c>
      <c r="BH173">
        <f>IF(AF173&lt;&gt;"",IF(ABS(AF173)&gt;0.8,"Yes","No"),"")</f>
        <v/>
      </c>
    </row>
    <row r="174" spans="1:60">
      <c s="1" r="A174" t="n">
        <v>16</v>
      </c>
      <c r="B174" t="s">
        <v>378</v>
      </c>
      <c r="C174" t="s">
        <v>264</v>
      </c>
      <c r="D174" t="s">
        <v>264</v>
      </c>
      <c r="E174" t="s">
        <v>264</v>
      </c>
      <c r="F174" t="s">
        <v>264</v>
      </c>
      <c r="G174" t="s">
        <v>379</v>
      </c>
      <c r="H174" t="s"/>
      <c r="I174">
        <f>IF(AND(K174&gt; J174, L174&gt; K174, M174&gt; L174, N174&gt; M174), "pos_trend", IF(AND(K174&lt; J174, L174&lt; K174, M174&lt; L174, N174&lt; M174), "neg_trend", "N/A"))</f>
        <v/>
      </c>
      <c r="J174">
        <f>IFERROR(IF(TRIM(C174)="-", "N/A", IF(RIGHT(C174,1)=")",IF(RIGHT(C174,2)="T)",-1000000000000*VALUE(MID(C174,2,LEN(C174)-3)),IF(RIGHT(C174,2)="M)",-1000000*VALUE(MID(C174,2,LEN(C174)-3)),IF(RIGHT(C174,2)="B)",-1000000000*VALUE(MID(C174,2,LEN(C174)-3)),IF(RIGHT(C174,2)="k)",-1000*VALUE(MID(C174,2,LEN(C174)-3)),VALUE(SUBSTITUTE(C174,",","")))))),IF(RIGHT(C174,1)="T",1000000000000*VALUE(LEFT(C174,LEN(C174)-1)),IF(RIGHT(C174,1)="M",1000000*VALUE(LEFT(C174,LEN(C174)-1)),IF(RIGHT(C174,1)="B",1000000000*VALUE(LEFT(C174,LEN(C174)-1)),IF(RIGHT(C174,1)="%",0.01*VALUE(LEFT(C174,LEN(C174)-1)),IF(RIGHT(C174,1)="k",1000*VALUE(LEFT(C174,LEN(C174)-1)),VALUE(SUBSTITUTE(C174,",",""))))))))),"N/A")</f>
        <v/>
      </c>
      <c r="K174">
        <f>IFERROR(IF(TRIM(D174)="-", "N/A", IF(RIGHT(D174,1)=")",IF(RIGHT(D174,2)="T)",-1000000000000*VALUE(MID(D174,2,LEN(D174)-3)),IF(RIGHT(D174,2)="M)",-1000000*VALUE(MID(D174,2,LEN(D174)-3)),IF(RIGHT(D174,2)="B)",-1000000000*VALUE(MID(D174,2,LEN(D174)-3)),IF(RIGHT(D174,2)="k)",-1000*VALUE(MID(D174,2,LEN(D174)-3)),VALUE(SUBSTITUTE(D174,",","")))))),IF(RIGHT(D174,1)="T",1000000000000*VALUE(LEFT(D174,LEN(D174)-1)),IF(RIGHT(D174,1)="M",1000000*VALUE(LEFT(D174,LEN(D174)-1)),IF(RIGHT(D174,1)="B",1000000000*VALUE(LEFT(D174,LEN(D174)-1)),IF(RIGHT(D174,1)="%",0.01*VALUE(LEFT(D174,LEN(D174)-1)),IF(RIGHT(D174,1)="k",1000*VALUE(LEFT(D174,LEN(D174)-1)),VALUE(SUBSTITUTE(D174,",",""))))))))),"N/A")</f>
        <v/>
      </c>
      <c r="L174">
        <f>IFERROR(IF(TRIM(E174)="-", "N/A", IF(RIGHT(E174,1)=")",IF(RIGHT(E174,2)="T)",-1000000000000*VALUE(MID(E174,2,LEN(E174)-3)),IF(RIGHT(E174,2)="M)",-1000000*VALUE(MID(E174,2,LEN(E174)-3)),IF(RIGHT(E174,2)="B)",-1000000000*VALUE(MID(E174,2,LEN(E174)-3)),IF(RIGHT(E174,2)="k)",-1000*VALUE(MID(E174,2,LEN(E174)-3)),VALUE(SUBSTITUTE(E174,",","")))))),IF(RIGHT(E174,1)="T",1000000000000*VALUE(LEFT(E174,LEN(E174)-1)),IF(RIGHT(E174,1)="M",1000000*VALUE(LEFT(E174,LEN(E174)-1)),IF(RIGHT(E174,1)="B",1000000000*VALUE(LEFT(E174,LEN(E174)-1)),IF(RIGHT(E174,1)="%",0.01*VALUE(LEFT(E174,LEN(E174)-1)),IF(RIGHT(E174,1)="k",1000*VALUE(LEFT(E174,LEN(E174)-1)),VALUE(SUBSTITUTE(E174,",",""))))))))),"N/A")</f>
        <v/>
      </c>
      <c r="M174">
        <f>IFERROR(IF(TRIM(F174)="-", "N/A", IF(RIGHT(F174,1)=")",IF(RIGHT(F174,2)="T)",-1000000000000*VALUE(MID(F174,2,LEN(F174)-3)),IF(RIGHT(F174,2)="M)",-1000000*VALUE(MID(F174,2,LEN(F174)-3)),IF(RIGHT(F174,2)="B)",-1000000000*VALUE(MID(F174,2,LEN(F174)-3)),IF(RIGHT(F174,2)="k)",-1000*VALUE(MID(F174,2,LEN(F174)-3)),VALUE(SUBSTITUTE(F174,",","")))))),IF(RIGHT(F174,1)="T",1000000000000*VALUE(LEFT(F174,LEN(F174)-1)),IF(RIGHT(F174,1)="M",1000000*VALUE(LEFT(F174,LEN(F174)-1)),IF(RIGHT(F174,1)="B",1000000000*VALUE(LEFT(F174,LEN(F174)-1)),IF(RIGHT(F174,1)="%",0.01*VALUE(LEFT(F174,LEN(F174)-1)),IF(RIGHT(F174,1)="k",1000*VALUE(LEFT(F174,LEN(F174)-1)),VALUE(SUBSTITUTE(F174,",",""))))))))),"N/A")</f>
        <v/>
      </c>
      <c r="N174">
        <f>IFERROR(IF(TRIM(G174)="-", "N/A", IF(RIGHT(G174,1)=")",IF(RIGHT(G174,2)="T)",-1000000000000*VALUE(MID(G174,2,LEN(G174)-3)),IF(RIGHT(G174,2)="M)",-1000000*VALUE(MID(G174,2,LEN(G174)-3)),IF(RIGHT(G174,2)="B)",-1000000000*VALUE(MID(G174,2,LEN(G174)-3)),IF(RIGHT(G174,2)="k)",-1000*VALUE(MID(G174,2,LEN(G174)-3)),VALUE(SUBSTITUTE(G174,",","")))))),IF(RIGHT(G174,1)="T",1000000000000*VALUE(LEFT(G174,LEN(G174)-1)),IF(RIGHT(G174,1)="M",1000000*VALUE(LEFT(G174,LEN(G174)-1)),IF(RIGHT(G174,1)="B",1000000000*VALUE(LEFT(G174,LEN(G174)-1)),IF(RIGHT(G174,1)="%",0.01*VALUE(LEFT(G174,LEN(G174)-1)),IF(RIGHT(G174,1)="k",1000*VALUE(LEFT(G174,LEN(G174)-1)),VALUE(SUBSTITUTE(G174,",",""))))))))),"N/A")</f>
        <v/>
      </c>
      <c r="P174">
        <f>MAX(J174:N174)</f>
        <v/>
      </c>
      <c r="Q174">
        <f>IFERROR(J144+MATCH(P174,J174:N174,0)-1,"")</f>
        <v/>
      </c>
      <c r="R174">
        <f>IF(Q174="","",MIN(J174:N174))</f>
        <v/>
      </c>
      <c r="S174">
        <f>IFERROR(J144+MATCH(R174,J174:N174,0)-1,"")</f>
        <v/>
      </c>
      <c r="T174">
        <f>IFERROR(AVERAGE(J174:N174),"")</f>
        <v/>
      </c>
      <c r="U174">
        <f>IFERROR(STDEV(J174:N174),"")</f>
        <v/>
      </c>
      <c r="V174">
        <f>IFERROR(IF(C174="-","",IF(ISBLANK(B174),"",IF(OR(ISNUMBER(FIND("Growth",B174)),ISNUMBER(FIND("Margin",B174))),"",(J174-T174)/U174))),"")</f>
        <v/>
      </c>
      <c r="W174">
        <f>IFERROR(IF(OR(D174="-",ISBLANK(D174)),"",(K174-T174)/U174),"")</f>
        <v/>
      </c>
      <c r="X174">
        <f>IFERROR(IF(OR(E174="-",ISBLANK(E174)),"",(L174-T174)/U174),"")</f>
        <v/>
      </c>
      <c r="Y174">
        <f>IFERROR(IF(OR(F174="-",ISBLANK(F174)),"",(M174-T174)/U174),"")</f>
        <v/>
      </c>
      <c r="Z174">
        <f>IFERROR(IF(OR(G174="-",ISBLANK(G174)),"",(N174-T174)/U174),"")</f>
        <v/>
      </c>
      <c r="AA174">
        <f>IF(MAX(MAX(V174:Z174),ABS(MIN(V174:Z174)))=ABS(MIN(V174:Z174)),MIN(V174:Z174),MAX(V174:Z174))</f>
        <v/>
      </c>
      <c r="AB174">
        <f>IFERROR(V144+MATCH(AA174,V174:Z174,0)-1,"")</f>
        <v/>
      </c>
      <c r="AC174">
        <f>IF(AB174&lt;&gt;"",IF(S174=AB174,"Low",IF(AB174=Q174,"High","")),"")</f>
        <v/>
      </c>
      <c r="AE174">
        <f>IF(ISNUMBER(MATCH("N/A",J174:N174,0)),"",IFERROR((5 * SUMPRODUCT(J144:N144,J174:N174) - PRODUCT(SUM(J144:N144),SUM(J174:N174))) / ((5 * SUM((J144^2)+(K144^2)+(L144^2)+(M144^2)+(N144^2))) - SUM(J144:N144)^2),""))</f>
        <v/>
      </c>
      <c r="AF174">
        <f>IFERROR(CORREL(J144:N144,J174:N174),"")</f>
        <v/>
      </c>
      <c r="AZ174">
        <f>IF(Q174=S174,0,1)</f>
        <v/>
      </c>
      <c r="BA174">
        <f>IF(AZ174=1,IF(Q174="","",IF(Q174=N144,"Yes","No")),"")</f>
        <v/>
      </c>
      <c r="BB174">
        <f>IF(BA174="Yes",P174,"")</f>
        <v/>
      </c>
      <c r="BC174">
        <f>IF(AZ174=1,IF(S174="","",IF(S174=N144,"Yes","No")),"")</f>
        <v/>
      </c>
      <c r="BD174">
        <f>IF(BC174="Yes",R174,"")</f>
        <v/>
      </c>
      <c r="BE174">
        <f>IFERROR(IF(SIGN(AE174)=1,"Increasing",IF(SIGN(AE174)=-1,"Decreasing","")),"")</f>
        <v/>
      </c>
      <c r="BF174">
        <f>IF(OR(AND(BE174="Increasing",BA174="Yes"),AND(BE174="Decreasing",BC174="Yes")),"Yes","No")</f>
        <v/>
      </c>
      <c r="BG174">
        <f>IF(I174="pos_trend","Yes","No")</f>
        <v/>
      </c>
      <c r="BH174">
        <f>IF(AF174&lt;&gt;"",IF(ABS(AF174)&gt;0.8,"Yes","No"),"")</f>
        <v/>
      </c>
    </row>
    <row r="175" spans="1:60">
      <c s="1" r="A175" t="n">
        <v>17</v>
      </c>
      <c r="B175" t="s">
        <v>380</v>
      </c>
      <c r="C175" t="s">
        <v>381</v>
      </c>
      <c r="D175" t="s">
        <v>382</v>
      </c>
      <c r="E175" t="s">
        <v>383</v>
      </c>
      <c r="F175" t="s">
        <v>384</v>
      </c>
      <c r="G175" t="s">
        <v>385</v>
      </c>
      <c r="H175" t="s"/>
      <c r="I175">
        <f>IF(AND(K175&gt; J175, L175&gt; K175, M175&gt; L175, N175&gt; M175), "pos_trend", IF(AND(K175&lt; J175, L175&lt; K175, M175&lt; L175, N175&lt; M175), "neg_trend", "N/A"))</f>
        <v/>
      </c>
      <c r="J175">
        <f>IFERROR(IF(TRIM(C175)="-", "N/A", IF(RIGHT(C175,1)=")",IF(RIGHT(C175,2)="T)",-1000000000000*VALUE(MID(C175,2,LEN(C175)-3)),IF(RIGHT(C175,2)="M)",-1000000*VALUE(MID(C175,2,LEN(C175)-3)),IF(RIGHT(C175,2)="B)",-1000000000*VALUE(MID(C175,2,LEN(C175)-3)),IF(RIGHT(C175,2)="k)",-1000*VALUE(MID(C175,2,LEN(C175)-3)),VALUE(SUBSTITUTE(C175,",","")))))),IF(RIGHT(C175,1)="T",1000000000000*VALUE(LEFT(C175,LEN(C175)-1)),IF(RIGHT(C175,1)="M",1000000*VALUE(LEFT(C175,LEN(C175)-1)),IF(RIGHT(C175,1)="B",1000000000*VALUE(LEFT(C175,LEN(C175)-1)),IF(RIGHT(C175,1)="%",0.01*VALUE(LEFT(C175,LEN(C175)-1)),IF(RIGHT(C175,1)="k",1000*VALUE(LEFT(C175,LEN(C175)-1)),VALUE(SUBSTITUTE(C175,",",""))))))))),"N/A")</f>
        <v/>
      </c>
      <c r="K175">
        <f>IFERROR(IF(TRIM(D175)="-", "N/A", IF(RIGHT(D175,1)=")",IF(RIGHT(D175,2)="T)",-1000000000000*VALUE(MID(D175,2,LEN(D175)-3)),IF(RIGHT(D175,2)="M)",-1000000*VALUE(MID(D175,2,LEN(D175)-3)),IF(RIGHT(D175,2)="B)",-1000000000*VALUE(MID(D175,2,LEN(D175)-3)),IF(RIGHT(D175,2)="k)",-1000*VALUE(MID(D175,2,LEN(D175)-3)),VALUE(SUBSTITUTE(D175,",","")))))),IF(RIGHT(D175,1)="T",1000000000000*VALUE(LEFT(D175,LEN(D175)-1)),IF(RIGHT(D175,1)="M",1000000*VALUE(LEFT(D175,LEN(D175)-1)),IF(RIGHT(D175,1)="B",1000000000*VALUE(LEFT(D175,LEN(D175)-1)),IF(RIGHT(D175,1)="%",0.01*VALUE(LEFT(D175,LEN(D175)-1)),IF(RIGHT(D175,1)="k",1000*VALUE(LEFT(D175,LEN(D175)-1)),VALUE(SUBSTITUTE(D175,",",""))))))))),"N/A")</f>
        <v/>
      </c>
      <c r="L175">
        <f>IFERROR(IF(TRIM(E175)="-", "N/A", IF(RIGHT(E175,1)=")",IF(RIGHT(E175,2)="T)",-1000000000000*VALUE(MID(E175,2,LEN(E175)-3)),IF(RIGHT(E175,2)="M)",-1000000*VALUE(MID(E175,2,LEN(E175)-3)),IF(RIGHT(E175,2)="B)",-1000000000*VALUE(MID(E175,2,LEN(E175)-3)),IF(RIGHT(E175,2)="k)",-1000*VALUE(MID(E175,2,LEN(E175)-3)),VALUE(SUBSTITUTE(E175,",","")))))),IF(RIGHT(E175,1)="T",1000000000000*VALUE(LEFT(E175,LEN(E175)-1)),IF(RIGHT(E175,1)="M",1000000*VALUE(LEFT(E175,LEN(E175)-1)),IF(RIGHT(E175,1)="B",1000000000*VALUE(LEFT(E175,LEN(E175)-1)),IF(RIGHT(E175,1)="%",0.01*VALUE(LEFT(E175,LEN(E175)-1)),IF(RIGHT(E175,1)="k",1000*VALUE(LEFT(E175,LEN(E175)-1)),VALUE(SUBSTITUTE(E175,",",""))))))))),"N/A")</f>
        <v/>
      </c>
      <c r="M175">
        <f>IFERROR(IF(TRIM(F175)="-", "N/A", IF(RIGHT(F175,1)=")",IF(RIGHT(F175,2)="T)",-1000000000000*VALUE(MID(F175,2,LEN(F175)-3)),IF(RIGHT(F175,2)="M)",-1000000*VALUE(MID(F175,2,LEN(F175)-3)),IF(RIGHT(F175,2)="B)",-1000000000*VALUE(MID(F175,2,LEN(F175)-3)),IF(RIGHT(F175,2)="k)",-1000*VALUE(MID(F175,2,LEN(F175)-3)),VALUE(SUBSTITUTE(F175,",","")))))),IF(RIGHT(F175,1)="T",1000000000000*VALUE(LEFT(F175,LEN(F175)-1)),IF(RIGHT(F175,1)="M",1000000*VALUE(LEFT(F175,LEN(F175)-1)),IF(RIGHT(F175,1)="B",1000000000*VALUE(LEFT(F175,LEN(F175)-1)),IF(RIGHT(F175,1)="%",0.01*VALUE(LEFT(F175,LEN(F175)-1)),IF(RIGHT(F175,1)="k",1000*VALUE(LEFT(F175,LEN(F175)-1)),VALUE(SUBSTITUTE(F175,",",""))))))))),"N/A")</f>
        <v/>
      </c>
      <c r="N175">
        <f>IFERROR(IF(TRIM(G175)="-", "N/A", IF(RIGHT(G175,1)=")",IF(RIGHT(G175,2)="T)",-1000000000000*VALUE(MID(G175,2,LEN(G175)-3)),IF(RIGHT(G175,2)="M)",-1000000*VALUE(MID(G175,2,LEN(G175)-3)),IF(RIGHT(G175,2)="B)",-1000000000*VALUE(MID(G175,2,LEN(G175)-3)),IF(RIGHT(G175,2)="k)",-1000*VALUE(MID(G175,2,LEN(G175)-3)),VALUE(SUBSTITUTE(G175,",","")))))),IF(RIGHT(G175,1)="T",1000000000000*VALUE(LEFT(G175,LEN(G175)-1)),IF(RIGHT(G175,1)="M",1000000*VALUE(LEFT(G175,LEN(G175)-1)),IF(RIGHT(G175,1)="B",1000000000*VALUE(LEFT(G175,LEN(G175)-1)),IF(RIGHT(G175,1)="%",0.01*VALUE(LEFT(G175,LEN(G175)-1)),IF(RIGHT(G175,1)="k",1000*VALUE(LEFT(G175,LEN(G175)-1)),VALUE(SUBSTITUTE(G175,",",""))))))))),"N/A")</f>
        <v/>
      </c>
      <c r="P175">
        <f>MAX(J175:N175)</f>
        <v/>
      </c>
      <c r="Q175">
        <f>IFERROR(J144+MATCH(P175,J175:N175,0)-1,"")</f>
        <v/>
      </c>
      <c r="R175">
        <f>IF(Q175="","",MIN(J175:N175))</f>
        <v/>
      </c>
      <c r="S175">
        <f>IFERROR(J144+MATCH(R175,J175:N175,0)-1,"")</f>
        <v/>
      </c>
      <c r="T175">
        <f>IFERROR(AVERAGE(J175:N175),"")</f>
        <v/>
      </c>
      <c r="U175">
        <f>IFERROR(STDEV(J175:N175),"")</f>
        <v/>
      </c>
      <c r="V175">
        <f>IFERROR(IF(C175="-","",IF(ISBLANK(B175),"",IF(OR(ISNUMBER(FIND("Growth",B175)),ISNUMBER(FIND("Margin",B175))),"",(J175-T175)/U175))),"")</f>
        <v/>
      </c>
      <c r="W175">
        <f>IFERROR(IF(OR(D175="-",ISBLANK(D175)),"",(K175-T175)/U175),"")</f>
        <v/>
      </c>
      <c r="X175">
        <f>IFERROR(IF(OR(E175="-",ISBLANK(E175)),"",(L175-T175)/U175),"")</f>
        <v/>
      </c>
      <c r="Y175">
        <f>IFERROR(IF(OR(F175="-",ISBLANK(F175)),"",(M175-T175)/U175),"")</f>
        <v/>
      </c>
      <c r="Z175">
        <f>IFERROR(IF(OR(G175="-",ISBLANK(G175)),"",(N175-T175)/U175),"")</f>
        <v/>
      </c>
      <c r="AA175">
        <f>IF(MAX(MAX(V175:Z175),ABS(MIN(V175:Z175)))=ABS(MIN(V175:Z175)),MIN(V175:Z175),MAX(V175:Z175))</f>
        <v/>
      </c>
      <c r="AB175">
        <f>IFERROR(V144+MATCH(AA175,V175:Z175,0)-1,"")</f>
        <v/>
      </c>
      <c r="AC175">
        <f>IF(AB175&lt;&gt;"",IF(S175=AB175,"Low",IF(AB175=Q175,"High","")),"")</f>
        <v/>
      </c>
      <c r="AE175">
        <f>IF(ISNUMBER(MATCH("N/A",J175:N175,0)),"",IFERROR((5 * SUMPRODUCT(J144:N144,J175:N175) - PRODUCT(SUM(J144:N144),SUM(J175:N175))) / ((5 * SUM((J144^2)+(K144^2)+(L144^2)+(M144^2)+(N144^2))) - SUM(J144:N144)^2),""))</f>
        <v/>
      </c>
      <c r="AF175">
        <f>IFERROR(CORREL(J144:N144,J175:N175),"")</f>
        <v/>
      </c>
      <c r="AZ175">
        <f>IF(Q175=S175,0,1)</f>
        <v/>
      </c>
      <c r="BA175">
        <f>IF(AZ175=1,IF(Q175="","",IF(Q175=N144,"Yes","No")),"")</f>
        <v/>
      </c>
      <c r="BB175">
        <f>IF(BA175="Yes",P175,"")</f>
        <v/>
      </c>
      <c r="BC175">
        <f>IF(AZ175=1,IF(S175="","",IF(S175=N144,"Yes","No")),"")</f>
        <v/>
      </c>
      <c r="BD175">
        <f>IF(BC175="Yes",R175,"")</f>
        <v/>
      </c>
      <c r="BE175">
        <f>IFERROR(IF(SIGN(AE175)=1,"Increasing",IF(SIGN(AE175)=-1,"Decreasing","")),"")</f>
        <v/>
      </c>
      <c r="BF175">
        <f>IF(OR(AND(BE175="Increasing",BA175="Yes"),AND(BE175="Decreasing",BC175="Yes")),"Yes","No")</f>
        <v/>
      </c>
      <c r="BG175">
        <f>IF(I175="pos_trend","Yes","No")</f>
        <v/>
      </c>
      <c r="BH175">
        <f>IF(AF175&lt;&gt;"",IF(ABS(AF175)&gt;0.8,"Yes","No"),"")</f>
        <v/>
      </c>
    </row>
    <row r="176" spans="1:60">
      <c s="1" r="A176" t="n">
        <v>18</v>
      </c>
      <c r="B176" t="s">
        <v>386</v>
      </c>
      <c r="C176" t="s">
        <v>387</v>
      </c>
      <c r="D176" t="s">
        <v>264</v>
      </c>
      <c r="E176" t="s">
        <v>388</v>
      </c>
      <c r="F176" t="s">
        <v>389</v>
      </c>
      <c r="G176" t="s">
        <v>390</v>
      </c>
      <c r="H176" t="s"/>
      <c r="I176">
        <f>IF(AND(K176&gt; J176, L176&gt; K176, M176&gt; L176, N176&gt; M176), "pos_trend", IF(AND(K176&lt; J176, L176&lt; K176, M176&lt; L176, N176&lt; M176), "neg_trend", "N/A"))</f>
        <v/>
      </c>
      <c r="J176">
        <f>IFERROR(IF(TRIM(C176)="-", "N/A", IF(RIGHT(C176,1)=")",IF(RIGHT(C176,2)="T)",-1000000000000*VALUE(MID(C176,2,LEN(C176)-3)),IF(RIGHT(C176,2)="M)",-1000000*VALUE(MID(C176,2,LEN(C176)-3)),IF(RIGHT(C176,2)="B)",-1000000000*VALUE(MID(C176,2,LEN(C176)-3)),IF(RIGHT(C176,2)="k)",-1000*VALUE(MID(C176,2,LEN(C176)-3)),VALUE(SUBSTITUTE(C176,",","")))))),IF(RIGHT(C176,1)="T",1000000000000*VALUE(LEFT(C176,LEN(C176)-1)),IF(RIGHT(C176,1)="M",1000000*VALUE(LEFT(C176,LEN(C176)-1)),IF(RIGHT(C176,1)="B",1000000000*VALUE(LEFT(C176,LEN(C176)-1)),IF(RIGHT(C176,1)="%",0.01*VALUE(LEFT(C176,LEN(C176)-1)),IF(RIGHT(C176,1)="k",1000*VALUE(LEFT(C176,LEN(C176)-1)),VALUE(SUBSTITUTE(C176,",",""))))))))),"N/A")</f>
        <v/>
      </c>
      <c r="K176">
        <f>IFERROR(IF(TRIM(D176)="-", "N/A", IF(RIGHT(D176,1)=")",IF(RIGHT(D176,2)="T)",-1000000000000*VALUE(MID(D176,2,LEN(D176)-3)),IF(RIGHT(D176,2)="M)",-1000000*VALUE(MID(D176,2,LEN(D176)-3)),IF(RIGHT(D176,2)="B)",-1000000000*VALUE(MID(D176,2,LEN(D176)-3)),IF(RIGHT(D176,2)="k)",-1000*VALUE(MID(D176,2,LEN(D176)-3)),VALUE(SUBSTITUTE(D176,",","")))))),IF(RIGHT(D176,1)="T",1000000000000*VALUE(LEFT(D176,LEN(D176)-1)),IF(RIGHT(D176,1)="M",1000000*VALUE(LEFT(D176,LEN(D176)-1)),IF(RIGHT(D176,1)="B",1000000000*VALUE(LEFT(D176,LEN(D176)-1)),IF(RIGHT(D176,1)="%",0.01*VALUE(LEFT(D176,LEN(D176)-1)),IF(RIGHT(D176,1)="k",1000*VALUE(LEFT(D176,LEN(D176)-1)),VALUE(SUBSTITUTE(D176,",",""))))))))),"N/A")</f>
        <v/>
      </c>
      <c r="L176">
        <f>IFERROR(IF(TRIM(E176)="-", "N/A", IF(RIGHT(E176,1)=")",IF(RIGHT(E176,2)="T)",-1000000000000*VALUE(MID(E176,2,LEN(E176)-3)),IF(RIGHT(E176,2)="M)",-1000000*VALUE(MID(E176,2,LEN(E176)-3)),IF(RIGHT(E176,2)="B)",-1000000000*VALUE(MID(E176,2,LEN(E176)-3)),IF(RIGHT(E176,2)="k)",-1000*VALUE(MID(E176,2,LEN(E176)-3)),VALUE(SUBSTITUTE(E176,",","")))))),IF(RIGHT(E176,1)="T",1000000000000*VALUE(LEFT(E176,LEN(E176)-1)),IF(RIGHT(E176,1)="M",1000000*VALUE(LEFT(E176,LEN(E176)-1)),IF(RIGHT(E176,1)="B",1000000000*VALUE(LEFT(E176,LEN(E176)-1)),IF(RIGHT(E176,1)="%",0.01*VALUE(LEFT(E176,LEN(E176)-1)),IF(RIGHT(E176,1)="k",1000*VALUE(LEFT(E176,LEN(E176)-1)),VALUE(SUBSTITUTE(E176,",",""))))))))),"N/A")</f>
        <v/>
      </c>
      <c r="M176">
        <f>IFERROR(IF(TRIM(F176)="-", "N/A", IF(RIGHT(F176,1)=")",IF(RIGHT(F176,2)="T)",-1000000000000*VALUE(MID(F176,2,LEN(F176)-3)),IF(RIGHT(F176,2)="M)",-1000000*VALUE(MID(F176,2,LEN(F176)-3)),IF(RIGHT(F176,2)="B)",-1000000000*VALUE(MID(F176,2,LEN(F176)-3)),IF(RIGHT(F176,2)="k)",-1000*VALUE(MID(F176,2,LEN(F176)-3)),VALUE(SUBSTITUTE(F176,",","")))))),IF(RIGHT(F176,1)="T",1000000000000*VALUE(LEFT(F176,LEN(F176)-1)),IF(RIGHT(F176,1)="M",1000000*VALUE(LEFT(F176,LEN(F176)-1)),IF(RIGHT(F176,1)="B",1000000000*VALUE(LEFT(F176,LEN(F176)-1)),IF(RIGHT(F176,1)="%",0.01*VALUE(LEFT(F176,LEN(F176)-1)),IF(RIGHT(F176,1)="k",1000*VALUE(LEFT(F176,LEN(F176)-1)),VALUE(SUBSTITUTE(F176,",",""))))))))),"N/A")</f>
        <v/>
      </c>
      <c r="N176">
        <f>IFERROR(IF(TRIM(G176)="-", "N/A", IF(RIGHT(G176,1)=")",IF(RIGHT(G176,2)="T)",-1000000000000*VALUE(MID(G176,2,LEN(G176)-3)),IF(RIGHT(G176,2)="M)",-1000000*VALUE(MID(G176,2,LEN(G176)-3)),IF(RIGHT(G176,2)="B)",-1000000000*VALUE(MID(G176,2,LEN(G176)-3)),IF(RIGHT(G176,2)="k)",-1000*VALUE(MID(G176,2,LEN(G176)-3)),VALUE(SUBSTITUTE(G176,",","")))))),IF(RIGHT(G176,1)="T",1000000000000*VALUE(LEFT(G176,LEN(G176)-1)),IF(RIGHT(G176,1)="M",1000000*VALUE(LEFT(G176,LEN(G176)-1)),IF(RIGHT(G176,1)="B",1000000000*VALUE(LEFT(G176,LEN(G176)-1)),IF(RIGHT(G176,1)="%",0.01*VALUE(LEFT(G176,LEN(G176)-1)),IF(RIGHT(G176,1)="k",1000*VALUE(LEFT(G176,LEN(G176)-1)),VALUE(SUBSTITUTE(G176,",",""))))))))),"N/A")</f>
        <v/>
      </c>
      <c r="P176">
        <f>MAX(J176:N176)</f>
        <v/>
      </c>
      <c r="Q176">
        <f>IFERROR(J144+MATCH(P176,J176:N176,0)-1,"")</f>
        <v/>
      </c>
      <c r="R176">
        <f>IF(Q176="","",MIN(J176:N176))</f>
        <v/>
      </c>
      <c r="S176">
        <f>IFERROR(J144+MATCH(R176,J176:N176,0)-1,"")</f>
        <v/>
      </c>
      <c r="T176">
        <f>IFERROR(AVERAGE(J176:N176),"")</f>
        <v/>
      </c>
      <c r="U176">
        <f>IFERROR(STDEV(J176:N176),"")</f>
        <v/>
      </c>
      <c r="V176">
        <f>IFERROR(IF(C176="-","",IF(ISBLANK(B176),"",IF(OR(ISNUMBER(FIND("Growth",B176)),ISNUMBER(FIND("Margin",B176))),"",(J176-T176)/U176))),"")</f>
        <v/>
      </c>
      <c r="W176">
        <f>IFERROR(IF(OR(D176="-",ISBLANK(D176)),"",(K176-T176)/U176),"")</f>
        <v/>
      </c>
      <c r="X176">
        <f>IFERROR(IF(OR(E176="-",ISBLANK(E176)),"",(L176-T176)/U176),"")</f>
        <v/>
      </c>
      <c r="Y176">
        <f>IFERROR(IF(OR(F176="-",ISBLANK(F176)),"",(M176-T176)/U176),"")</f>
        <v/>
      </c>
      <c r="Z176">
        <f>IFERROR(IF(OR(G176="-",ISBLANK(G176)),"",(N176-T176)/U176),"")</f>
        <v/>
      </c>
      <c r="AA176">
        <f>IF(MAX(MAX(V176:Z176),ABS(MIN(V176:Z176)))=ABS(MIN(V176:Z176)),MIN(V176:Z176),MAX(V176:Z176))</f>
        <v/>
      </c>
      <c r="AB176">
        <f>IFERROR(V144+MATCH(AA176,V176:Z176,0)-1,"")</f>
        <v/>
      </c>
      <c r="AC176">
        <f>IF(AB176&lt;&gt;"",IF(S176=AB176,"Low",IF(AB176=Q176,"High","")),"")</f>
        <v/>
      </c>
      <c r="AE176">
        <f>IF(ISNUMBER(MATCH("N/A",J176:N176,0)),"",IFERROR((5 * SUMPRODUCT(J144:N144,J176:N176) - PRODUCT(SUM(J144:N144),SUM(J176:N176))) / ((5 * SUM((J144^2)+(K144^2)+(L144^2)+(M144^2)+(N144^2))) - SUM(J144:N144)^2),""))</f>
        <v/>
      </c>
      <c r="AF176">
        <f>IFERROR(CORREL(J144:N144,J176:N176),"")</f>
        <v/>
      </c>
      <c r="AZ176">
        <f>IF(Q176=S176,0,1)</f>
        <v/>
      </c>
      <c r="BA176">
        <f>IF(AZ176=1,IF(Q176="","",IF(Q176=N144,"Yes","No")),"")</f>
        <v/>
      </c>
      <c r="BB176">
        <f>IF(BA176="Yes",P176,"")</f>
        <v/>
      </c>
      <c r="BC176">
        <f>IF(AZ176=1,IF(S176="","",IF(S176=N144,"Yes","No")),"")</f>
        <v/>
      </c>
      <c r="BD176">
        <f>IF(BC176="Yes",R176,"")</f>
        <v/>
      </c>
      <c r="BE176">
        <f>IFERROR(IF(SIGN(AE176)=1,"Increasing",IF(SIGN(AE176)=-1,"Decreasing","")),"")</f>
        <v/>
      </c>
      <c r="BF176">
        <f>IF(OR(AND(BE176="Increasing",BA176="Yes"),AND(BE176="Decreasing",BC176="Yes")),"Yes","No")</f>
        <v/>
      </c>
      <c r="BG176">
        <f>IF(I176="pos_trend","Yes","No")</f>
        <v/>
      </c>
      <c r="BH176">
        <f>IF(AF176&lt;&gt;"",IF(ABS(AF176)&gt;0.8,"Yes","No"),"")</f>
        <v/>
      </c>
    </row>
    <row r="177" spans="1:60">
      <c s="1" r="A177" t="n">
        <v>19</v>
      </c>
      <c r="B177" t="s">
        <v>391</v>
      </c>
      <c r="C177" t="s">
        <v>264</v>
      </c>
      <c r="D177" t="s">
        <v>264</v>
      </c>
      <c r="E177" t="s">
        <v>264</v>
      </c>
      <c r="F177" t="s">
        <v>264</v>
      </c>
      <c r="G177" t="s">
        <v>264</v>
      </c>
      <c r="H177" t="s"/>
      <c r="I177">
        <f>IF(AND(K177&gt; J177, L177&gt; K177, M177&gt; L177, N177&gt; M177), "pos_trend", IF(AND(K177&lt; J177, L177&lt; K177, M177&lt; L177, N177&lt; M177), "neg_trend", "N/A"))</f>
        <v/>
      </c>
      <c r="J177">
        <f>IFERROR(IF(TRIM(C177)="-", "N/A", IF(RIGHT(C177,1)=")",IF(RIGHT(C177,2)="T)",-1000000000000*VALUE(MID(C177,2,LEN(C177)-3)),IF(RIGHT(C177,2)="M)",-1000000*VALUE(MID(C177,2,LEN(C177)-3)),IF(RIGHT(C177,2)="B)",-1000000000*VALUE(MID(C177,2,LEN(C177)-3)),IF(RIGHT(C177,2)="k)",-1000*VALUE(MID(C177,2,LEN(C177)-3)),VALUE(SUBSTITUTE(C177,",","")))))),IF(RIGHT(C177,1)="T",1000000000000*VALUE(LEFT(C177,LEN(C177)-1)),IF(RIGHT(C177,1)="M",1000000*VALUE(LEFT(C177,LEN(C177)-1)),IF(RIGHT(C177,1)="B",1000000000*VALUE(LEFT(C177,LEN(C177)-1)),IF(RIGHT(C177,1)="%",0.01*VALUE(LEFT(C177,LEN(C177)-1)),IF(RIGHT(C177,1)="k",1000*VALUE(LEFT(C177,LEN(C177)-1)),VALUE(SUBSTITUTE(C177,",",""))))))))),"N/A")</f>
        <v/>
      </c>
      <c r="K177">
        <f>IFERROR(IF(TRIM(D177)="-", "N/A", IF(RIGHT(D177,1)=")",IF(RIGHT(D177,2)="T)",-1000000000000*VALUE(MID(D177,2,LEN(D177)-3)),IF(RIGHT(D177,2)="M)",-1000000*VALUE(MID(D177,2,LEN(D177)-3)),IF(RIGHT(D177,2)="B)",-1000000000*VALUE(MID(D177,2,LEN(D177)-3)),IF(RIGHT(D177,2)="k)",-1000*VALUE(MID(D177,2,LEN(D177)-3)),VALUE(SUBSTITUTE(D177,",","")))))),IF(RIGHT(D177,1)="T",1000000000000*VALUE(LEFT(D177,LEN(D177)-1)),IF(RIGHT(D177,1)="M",1000000*VALUE(LEFT(D177,LEN(D177)-1)),IF(RIGHT(D177,1)="B",1000000000*VALUE(LEFT(D177,LEN(D177)-1)),IF(RIGHT(D177,1)="%",0.01*VALUE(LEFT(D177,LEN(D177)-1)),IF(RIGHT(D177,1)="k",1000*VALUE(LEFT(D177,LEN(D177)-1)),VALUE(SUBSTITUTE(D177,",",""))))))))),"N/A")</f>
        <v/>
      </c>
      <c r="L177">
        <f>IFERROR(IF(TRIM(E177)="-", "N/A", IF(RIGHT(E177,1)=")",IF(RIGHT(E177,2)="T)",-1000000000000*VALUE(MID(E177,2,LEN(E177)-3)),IF(RIGHT(E177,2)="M)",-1000000*VALUE(MID(E177,2,LEN(E177)-3)),IF(RIGHT(E177,2)="B)",-1000000000*VALUE(MID(E177,2,LEN(E177)-3)),IF(RIGHT(E177,2)="k)",-1000*VALUE(MID(E177,2,LEN(E177)-3)),VALUE(SUBSTITUTE(E177,",","")))))),IF(RIGHT(E177,1)="T",1000000000000*VALUE(LEFT(E177,LEN(E177)-1)),IF(RIGHT(E177,1)="M",1000000*VALUE(LEFT(E177,LEN(E177)-1)),IF(RIGHT(E177,1)="B",1000000000*VALUE(LEFT(E177,LEN(E177)-1)),IF(RIGHT(E177,1)="%",0.01*VALUE(LEFT(E177,LEN(E177)-1)),IF(RIGHT(E177,1)="k",1000*VALUE(LEFT(E177,LEN(E177)-1)),VALUE(SUBSTITUTE(E177,",",""))))))))),"N/A")</f>
        <v/>
      </c>
      <c r="M177">
        <f>IFERROR(IF(TRIM(F177)="-", "N/A", IF(RIGHT(F177,1)=")",IF(RIGHT(F177,2)="T)",-1000000000000*VALUE(MID(F177,2,LEN(F177)-3)),IF(RIGHT(F177,2)="M)",-1000000*VALUE(MID(F177,2,LEN(F177)-3)),IF(RIGHT(F177,2)="B)",-1000000000*VALUE(MID(F177,2,LEN(F177)-3)),IF(RIGHT(F177,2)="k)",-1000*VALUE(MID(F177,2,LEN(F177)-3)),VALUE(SUBSTITUTE(F177,",","")))))),IF(RIGHT(F177,1)="T",1000000000000*VALUE(LEFT(F177,LEN(F177)-1)),IF(RIGHT(F177,1)="M",1000000*VALUE(LEFT(F177,LEN(F177)-1)),IF(RIGHT(F177,1)="B",1000000000*VALUE(LEFT(F177,LEN(F177)-1)),IF(RIGHT(F177,1)="%",0.01*VALUE(LEFT(F177,LEN(F177)-1)),IF(RIGHT(F177,1)="k",1000*VALUE(LEFT(F177,LEN(F177)-1)),VALUE(SUBSTITUTE(F177,",",""))))))))),"N/A")</f>
        <v/>
      </c>
      <c r="N177">
        <f>IFERROR(IF(TRIM(G177)="-", "N/A", IF(RIGHT(G177,1)=")",IF(RIGHT(G177,2)="T)",-1000000000000*VALUE(MID(G177,2,LEN(G177)-3)),IF(RIGHT(G177,2)="M)",-1000000*VALUE(MID(G177,2,LEN(G177)-3)),IF(RIGHT(G177,2)="B)",-1000000000*VALUE(MID(G177,2,LEN(G177)-3)),IF(RIGHT(G177,2)="k)",-1000*VALUE(MID(G177,2,LEN(G177)-3)),VALUE(SUBSTITUTE(G177,",","")))))),IF(RIGHT(G177,1)="T",1000000000000*VALUE(LEFT(G177,LEN(G177)-1)),IF(RIGHT(G177,1)="M",1000000*VALUE(LEFT(G177,LEN(G177)-1)),IF(RIGHT(G177,1)="B",1000000000*VALUE(LEFT(G177,LEN(G177)-1)),IF(RIGHT(G177,1)="%",0.01*VALUE(LEFT(G177,LEN(G177)-1)),IF(RIGHT(G177,1)="k",1000*VALUE(LEFT(G177,LEN(G177)-1)),VALUE(SUBSTITUTE(G177,",",""))))))))),"N/A")</f>
        <v/>
      </c>
      <c r="P177">
        <f>MAX(J177:N177)</f>
        <v/>
      </c>
      <c r="Q177">
        <f>IFERROR(J144+MATCH(P177,J177:N177,0)-1,"")</f>
        <v/>
      </c>
      <c r="R177">
        <f>IF(Q177="","",MIN(J177:N177))</f>
        <v/>
      </c>
      <c r="S177">
        <f>IFERROR(J144+MATCH(R177,J177:N177,0)-1,"")</f>
        <v/>
      </c>
      <c r="T177">
        <f>IFERROR(AVERAGE(J177:N177),"")</f>
        <v/>
      </c>
      <c r="U177">
        <f>IFERROR(STDEV(J177:N177),"")</f>
        <v/>
      </c>
      <c r="V177">
        <f>IFERROR(IF(C177="-","",IF(ISBLANK(B177),"",IF(OR(ISNUMBER(FIND("Growth",B177)),ISNUMBER(FIND("Margin",B177))),"",(J177-T177)/U177))),"")</f>
        <v/>
      </c>
      <c r="W177">
        <f>IFERROR(IF(OR(D177="-",ISBLANK(D177)),"",(K177-T177)/U177),"")</f>
        <v/>
      </c>
      <c r="X177">
        <f>IFERROR(IF(OR(E177="-",ISBLANK(E177)),"",(L177-T177)/U177),"")</f>
        <v/>
      </c>
      <c r="Y177">
        <f>IFERROR(IF(OR(F177="-",ISBLANK(F177)),"",(M177-T177)/U177),"")</f>
        <v/>
      </c>
      <c r="Z177">
        <f>IFERROR(IF(OR(G177="-",ISBLANK(G177)),"",(N177-T177)/U177),"")</f>
        <v/>
      </c>
      <c r="AA177">
        <f>IF(MAX(MAX(V177:Z177),ABS(MIN(V177:Z177)))=ABS(MIN(V177:Z177)),MIN(V177:Z177),MAX(V177:Z177))</f>
        <v/>
      </c>
      <c r="AB177">
        <f>IFERROR(V144+MATCH(AA177,V177:Z177,0)-1,"")</f>
        <v/>
      </c>
      <c r="AC177">
        <f>IF(AB177&lt;&gt;"",IF(S177=AB177,"Low",IF(AB177=Q177,"High","")),"")</f>
        <v/>
      </c>
      <c r="AE177">
        <f>IF(ISNUMBER(MATCH("N/A",J177:N177,0)),"",IFERROR((5 * SUMPRODUCT(J144:N144,J177:N177) - PRODUCT(SUM(J144:N144),SUM(J177:N177))) / ((5 * SUM((J144^2)+(K144^2)+(L144^2)+(M144^2)+(N144^2))) - SUM(J144:N144)^2),""))</f>
        <v/>
      </c>
      <c r="AF177">
        <f>IFERROR(CORREL(J144:N144,J177:N177),"")</f>
        <v/>
      </c>
      <c r="AZ177">
        <f>IF(Q177=S177,0,1)</f>
        <v/>
      </c>
      <c r="BA177">
        <f>IF(AZ177=1,IF(Q177="","",IF(Q177=N144,"Yes","No")),"")</f>
        <v/>
      </c>
      <c r="BB177">
        <f>IF(BA177="Yes",P177,"")</f>
        <v/>
      </c>
      <c r="BC177">
        <f>IF(AZ177=1,IF(S177="","",IF(S177=N144,"Yes","No")),"")</f>
        <v/>
      </c>
      <c r="BD177">
        <f>IF(BC177="Yes",R177,"")</f>
        <v/>
      </c>
      <c r="BE177">
        <f>IFERROR(IF(SIGN(AE177)=1,"Increasing",IF(SIGN(AE177)=-1,"Decreasing","")),"")</f>
        <v/>
      </c>
      <c r="BF177">
        <f>IF(OR(AND(BE177="Increasing",BA177="Yes"),AND(BE177="Decreasing",BC177="Yes")),"Yes","No")</f>
        <v/>
      </c>
      <c r="BG177">
        <f>IF(I177="pos_trend","Yes","No")</f>
        <v/>
      </c>
      <c r="BH177">
        <f>IF(AF177&lt;&gt;"",IF(ABS(AF177)&gt;0.8,"Yes","No"),"")</f>
        <v/>
      </c>
    </row>
    <row r="178" spans="1:60">
      <c s="1" r="A178" t="n">
        <v>20</v>
      </c>
      <c r="B178" t="s">
        <v>392</v>
      </c>
      <c r="C178" t="s">
        <v>393</v>
      </c>
      <c r="D178" t="s">
        <v>264</v>
      </c>
      <c r="E178" t="s">
        <v>394</v>
      </c>
      <c r="F178" t="s">
        <v>395</v>
      </c>
      <c r="G178" t="s">
        <v>396</v>
      </c>
      <c r="H178" t="s"/>
      <c r="I178">
        <f>IF(AND(K178&gt; J178, L178&gt; K178, M178&gt; L178, N178&gt; M178), "pos_trend", IF(AND(K178&lt; J178, L178&lt; K178, M178&lt; L178, N178&lt; M178), "neg_trend", "N/A"))</f>
        <v/>
      </c>
      <c r="J178">
        <f>IFERROR(IF(TRIM(C178)="-", "N/A", IF(RIGHT(C178,1)=")",IF(RIGHT(C178,2)="T)",-1000000000000*VALUE(MID(C178,2,LEN(C178)-3)),IF(RIGHT(C178,2)="M)",-1000000*VALUE(MID(C178,2,LEN(C178)-3)),IF(RIGHT(C178,2)="B)",-1000000000*VALUE(MID(C178,2,LEN(C178)-3)),IF(RIGHT(C178,2)="k)",-1000*VALUE(MID(C178,2,LEN(C178)-3)),VALUE(SUBSTITUTE(C178,",","")))))),IF(RIGHT(C178,1)="T",1000000000000*VALUE(LEFT(C178,LEN(C178)-1)),IF(RIGHT(C178,1)="M",1000000*VALUE(LEFT(C178,LEN(C178)-1)),IF(RIGHT(C178,1)="B",1000000000*VALUE(LEFT(C178,LEN(C178)-1)),IF(RIGHT(C178,1)="%",0.01*VALUE(LEFT(C178,LEN(C178)-1)),IF(RIGHT(C178,1)="k",1000*VALUE(LEFT(C178,LEN(C178)-1)),VALUE(SUBSTITUTE(C178,",",""))))))))),"N/A")</f>
        <v/>
      </c>
      <c r="K178">
        <f>IFERROR(IF(TRIM(D178)="-", "N/A", IF(RIGHT(D178,1)=")",IF(RIGHT(D178,2)="T)",-1000000000000*VALUE(MID(D178,2,LEN(D178)-3)),IF(RIGHT(D178,2)="M)",-1000000*VALUE(MID(D178,2,LEN(D178)-3)),IF(RIGHT(D178,2)="B)",-1000000000*VALUE(MID(D178,2,LEN(D178)-3)),IF(RIGHT(D178,2)="k)",-1000*VALUE(MID(D178,2,LEN(D178)-3)),VALUE(SUBSTITUTE(D178,",","")))))),IF(RIGHT(D178,1)="T",1000000000000*VALUE(LEFT(D178,LEN(D178)-1)),IF(RIGHT(D178,1)="M",1000000*VALUE(LEFT(D178,LEN(D178)-1)),IF(RIGHT(D178,1)="B",1000000000*VALUE(LEFT(D178,LEN(D178)-1)),IF(RIGHT(D178,1)="%",0.01*VALUE(LEFT(D178,LEN(D178)-1)),IF(RIGHT(D178,1)="k",1000*VALUE(LEFT(D178,LEN(D178)-1)),VALUE(SUBSTITUTE(D178,",",""))))))))),"N/A")</f>
        <v/>
      </c>
      <c r="L178">
        <f>IFERROR(IF(TRIM(E178)="-", "N/A", IF(RIGHT(E178,1)=")",IF(RIGHT(E178,2)="T)",-1000000000000*VALUE(MID(E178,2,LEN(E178)-3)),IF(RIGHT(E178,2)="M)",-1000000*VALUE(MID(E178,2,LEN(E178)-3)),IF(RIGHT(E178,2)="B)",-1000000000*VALUE(MID(E178,2,LEN(E178)-3)),IF(RIGHT(E178,2)="k)",-1000*VALUE(MID(E178,2,LEN(E178)-3)),VALUE(SUBSTITUTE(E178,",","")))))),IF(RIGHT(E178,1)="T",1000000000000*VALUE(LEFT(E178,LEN(E178)-1)),IF(RIGHT(E178,1)="M",1000000*VALUE(LEFT(E178,LEN(E178)-1)),IF(RIGHT(E178,1)="B",1000000000*VALUE(LEFT(E178,LEN(E178)-1)),IF(RIGHT(E178,1)="%",0.01*VALUE(LEFT(E178,LEN(E178)-1)),IF(RIGHT(E178,1)="k",1000*VALUE(LEFT(E178,LEN(E178)-1)),VALUE(SUBSTITUTE(E178,",",""))))))))),"N/A")</f>
        <v/>
      </c>
      <c r="M178">
        <f>IFERROR(IF(TRIM(F178)="-", "N/A", IF(RIGHT(F178,1)=")",IF(RIGHT(F178,2)="T)",-1000000000000*VALUE(MID(F178,2,LEN(F178)-3)),IF(RIGHT(F178,2)="M)",-1000000*VALUE(MID(F178,2,LEN(F178)-3)),IF(RIGHT(F178,2)="B)",-1000000000*VALUE(MID(F178,2,LEN(F178)-3)),IF(RIGHT(F178,2)="k)",-1000*VALUE(MID(F178,2,LEN(F178)-3)),VALUE(SUBSTITUTE(F178,",","")))))),IF(RIGHT(F178,1)="T",1000000000000*VALUE(LEFT(F178,LEN(F178)-1)),IF(RIGHT(F178,1)="M",1000000*VALUE(LEFT(F178,LEN(F178)-1)),IF(RIGHT(F178,1)="B",1000000000*VALUE(LEFT(F178,LEN(F178)-1)),IF(RIGHT(F178,1)="%",0.01*VALUE(LEFT(F178,LEN(F178)-1)),IF(RIGHT(F178,1)="k",1000*VALUE(LEFT(F178,LEN(F178)-1)),VALUE(SUBSTITUTE(F178,",",""))))))))),"N/A")</f>
        <v/>
      </c>
      <c r="N178">
        <f>IFERROR(IF(TRIM(G178)="-", "N/A", IF(RIGHT(G178,1)=")",IF(RIGHT(G178,2)="T)",-1000000000000*VALUE(MID(G178,2,LEN(G178)-3)),IF(RIGHT(G178,2)="M)",-1000000*VALUE(MID(G178,2,LEN(G178)-3)),IF(RIGHT(G178,2)="B)",-1000000000*VALUE(MID(G178,2,LEN(G178)-3)),IF(RIGHT(G178,2)="k)",-1000*VALUE(MID(G178,2,LEN(G178)-3)),VALUE(SUBSTITUTE(G178,",","")))))),IF(RIGHT(G178,1)="T",1000000000000*VALUE(LEFT(G178,LEN(G178)-1)),IF(RIGHT(G178,1)="M",1000000*VALUE(LEFT(G178,LEN(G178)-1)),IF(RIGHT(G178,1)="B",1000000000*VALUE(LEFT(G178,LEN(G178)-1)),IF(RIGHT(G178,1)="%",0.01*VALUE(LEFT(G178,LEN(G178)-1)),IF(RIGHT(G178,1)="k",1000*VALUE(LEFT(G178,LEN(G178)-1)),VALUE(SUBSTITUTE(G178,",",""))))))))),"N/A")</f>
        <v/>
      </c>
      <c r="P178">
        <f>MAX(J178:N178)</f>
        <v/>
      </c>
      <c r="Q178">
        <f>IFERROR(J144+MATCH(P178,J178:N178,0)-1,"")</f>
        <v/>
      </c>
      <c r="R178">
        <f>IF(Q178="","",MIN(J178:N178))</f>
        <v/>
      </c>
      <c r="S178">
        <f>IFERROR(J144+MATCH(R178,J178:N178,0)-1,"")</f>
        <v/>
      </c>
      <c r="T178">
        <f>IFERROR(AVERAGE(J178:N178),"")</f>
        <v/>
      </c>
      <c r="U178">
        <f>IFERROR(STDEV(J178:N178),"")</f>
        <v/>
      </c>
      <c r="V178">
        <f>IFERROR(IF(C178="-","",IF(ISBLANK(B178),"",IF(OR(ISNUMBER(FIND("Growth",B178)),ISNUMBER(FIND("Margin",B178))),"",(J178-T178)/U178))),"")</f>
        <v/>
      </c>
      <c r="W178">
        <f>IFERROR(IF(OR(D178="-",ISBLANK(D178)),"",(K178-T178)/U178),"")</f>
        <v/>
      </c>
      <c r="X178">
        <f>IFERROR(IF(OR(E178="-",ISBLANK(E178)),"",(L178-T178)/U178),"")</f>
        <v/>
      </c>
      <c r="Y178">
        <f>IFERROR(IF(OR(F178="-",ISBLANK(F178)),"",(M178-T178)/U178),"")</f>
        <v/>
      </c>
      <c r="Z178">
        <f>IFERROR(IF(OR(G178="-",ISBLANK(G178)),"",(N178-T178)/U178),"")</f>
        <v/>
      </c>
      <c r="AA178">
        <f>IF(MAX(MAX(V178:Z178),ABS(MIN(V178:Z178)))=ABS(MIN(V178:Z178)),MIN(V178:Z178),MAX(V178:Z178))</f>
        <v/>
      </c>
      <c r="AB178">
        <f>IFERROR(V144+MATCH(AA178,V178:Z178,0)-1,"")</f>
        <v/>
      </c>
      <c r="AC178">
        <f>IF(AB178&lt;&gt;"",IF(S178=AB178,"Low",IF(AB178=Q178,"High","")),"")</f>
        <v/>
      </c>
      <c r="AE178">
        <f>IF(ISNUMBER(MATCH("N/A",J178:N178,0)),"",IFERROR((5 * SUMPRODUCT(J144:N144,J178:N178) - PRODUCT(SUM(J144:N144),SUM(J178:N178))) / ((5 * SUM((J144^2)+(K144^2)+(L144^2)+(M144^2)+(N144^2))) - SUM(J144:N144)^2),""))</f>
        <v/>
      </c>
      <c r="AF178">
        <f>IFERROR(CORREL(J144:N144,J178:N178),"")</f>
        <v/>
      </c>
      <c r="AZ178">
        <f>IF(Q178=S178,0,1)</f>
        <v/>
      </c>
      <c r="BA178">
        <f>IF(AZ178=1,IF(Q178="","",IF(Q178=N144,"Yes","No")),"")</f>
        <v/>
      </c>
      <c r="BB178">
        <f>IF(BA178="Yes",P178,"")</f>
        <v/>
      </c>
      <c r="BC178">
        <f>IF(AZ178=1,IF(S178="","",IF(S178=N144,"Yes","No")),"")</f>
        <v/>
      </c>
      <c r="BD178">
        <f>IF(BC178="Yes",R178,"")</f>
        <v/>
      </c>
      <c r="BE178">
        <f>IFERROR(IF(SIGN(AE178)=1,"Increasing",IF(SIGN(AE178)=-1,"Decreasing","")),"")</f>
        <v/>
      </c>
      <c r="BF178">
        <f>IF(OR(AND(BE178="Increasing",BA178="Yes"),AND(BE178="Decreasing",BC178="Yes")),"Yes","No")</f>
        <v/>
      </c>
      <c r="BG178">
        <f>IF(I178="pos_trend","Yes","No")</f>
        <v/>
      </c>
      <c r="BH178">
        <f>IF(AF178&lt;&gt;"",IF(ABS(AF178)&gt;0.8,"Yes","No"),"")</f>
        <v/>
      </c>
    </row>
    <row r="179" spans="1:60">
      <c s="1" r="A179" t="n">
        <v>21</v>
      </c>
      <c r="B179" t="s">
        <v>397</v>
      </c>
      <c r="C179" t="s">
        <v>264</v>
      </c>
      <c r="D179" t="s">
        <v>264</v>
      </c>
      <c r="E179" t="s">
        <v>264</v>
      </c>
      <c r="F179" t="s">
        <v>264</v>
      </c>
      <c r="G179" t="s">
        <v>264</v>
      </c>
      <c r="H179" t="s"/>
      <c r="I179">
        <f>IF(AND(K179&gt; J179, L179&gt; K179, M179&gt; L179, N179&gt; M179), "pos_trend", IF(AND(K179&lt; J179, L179&lt; K179, M179&lt; L179, N179&lt; M179), "neg_trend", "N/A"))</f>
        <v/>
      </c>
      <c r="J179">
        <f>IFERROR(IF(TRIM(C179)="-", "N/A", IF(RIGHT(C179,1)=")",IF(RIGHT(C179,2)="T)",-1000000000000*VALUE(MID(C179,2,LEN(C179)-3)),IF(RIGHT(C179,2)="M)",-1000000*VALUE(MID(C179,2,LEN(C179)-3)),IF(RIGHT(C179,2)="B)",-1000000000*VALUE(MID(C179,2,LEN(C179)-3)),IF(RIGHT(C179,2)="k)",-1000*VALUE(MID(C179,2,LEN(C179)-3)),VALUE(SUBSTITUTE(C179,",","")))))),IF(RIGHT(C179,1)="T",1000000000000*VALUE(LEFT(C179,LEN(C179)-1)),IF(RIGHT(C179,1)="M",1000000*VALUE(LEFT(C179,LEN(C179)-1)),IF(RIGHT(C179,1)="B",1000000000*VALUE(LEFT(C179,LEN(C179)-1)),IF(RIGHT(C179,1)="%",0.01*VALUE(LEFT(C179,LEN(C179)-1)),IF(RIGHT(C179,1)="k",1000*VALUE(LEFT(C179,LEN(C179)-1)),VALUE(SUBSTITUTE(C179,",",""))))))))),"N/A")</f>
        <v/>
      </c>
      <c r="K179">
        <f>IFERROR(IF(TRIM(D179)="-", "N/A", IF(RIGHT(D179,1)=")",IF(RIGHT(D179,2)="T)",-1000000000000*VALUE(MID(D179,2,LEN(D179)-3)),IF(RIGHT(D179,2)="M)",-1000000*VALUE(MID(D179,2,LEN(D179)-3)),IF(RIGHT(D179,2)="B)",-1000000000*VALUE(MID(D179,2,LEN(D179)-3)),IF(RIGHT(D179,2)="k)",-1000*VALUE(MID(D179,2,LEN(D179)-3)),VALUE(SUBSTITUTE(D179,",","")))))),IF(RIGHT(D179,1)="T",1000000000000*VALUE(LEFT(D179,LEN(D179)-1)),IF(RIGHT(D179,1)="M",1000000*VALUE(LEFT(D179,LEN(D179)-1)),IF(RIGHT(D179,1)="B",1000000000*VALUE(LEFT(D179,LEN(D179)-1)),IF(RIGHT(D179,1)="%",0.01*VALUE(LEFT(D179,LEN(D179)-1)),IF(RIGHT(D179,1)="k",1000*VALUE(LEFT(D179,LEN(D179)-1)),VALUE(SUBSTITUTE(D179,",",""))))))))),"N/A")</f>
        <v/>
      </c>
      <c r="L179">
        <f>IFERROR(IF(TRIM(E179)="-", "N/A", IF(RIGHT(E179,1)=")",IF(RIGHT(E179,2)="T)",-1000000000000*VALUE(MID(E179,2,LEN(E179)-3)),IF(RIGHT(E179,2)="M)",-1000000*VALUE(MID(E179,2,LEN(E179)-3)),IF(RIGHT(E179,2)="B)",-1000000000*VALUE(MID(E179,2,LEN(E179)-3)),IF(RIGHT(E179,2)="k)",-1000*VALUE(MID(E179,2,LEN(E179)-3)),VALUE(SUBSTITUTE(E179,",","")))))),IF(RIGHT(E179,1)="T",1000000000000*VALUE(LEFT(E179,LEN(E179)-1)),IF(RIGHT(E179,1)="M",1000000*VALUE(LEFT(E179,LEN(E179)-1)),IF(RIGHT(E179,1)="B",1000000000*VALUE(LEFT(E179,LEN(E179)-1)),IF(RIGHT(E179,1)="%",0.01*VALUE(LEFT(E179,LEN(E179)-1)),IF(RIGHT(E179,1)="k",1000*VALUE(LEFT(E179,LEN(E179)-1)),VALUE(SUBSTITUTE(E179,",",""))))))))),"N/A")</f>
        <v/>
      </c>
      <c r="M179">
        <f>IFERROR(IF(TRIM(F179)="-", "N/A", IF(RIGHT(F179,1)=")",IF(RIGHT(F179,2)="T)",-1000000000000*VALUE(MID(F179,2,LEN(F179)-3)),IF(RIGHT(F179,2)="M)",-1000000*VALUE(MID(F179,2,LEN(F179)-3)),IF(RIGHT(F179,2)="B)",-1000000000*VALUE(MID(F179,2,LEN(F179)-3)),IF(RIGHT(F179,2)="k)",-1000*VALUE(MID(F179,2,LEN(F179)-3)),VALUE(SUBSTITUTE(F179,",","")))))),IF(RIGHT(F179,1)="T",1000000000000*VALUE(LEFT(F179,LEN(F179)-1)),IF(RIGHT(F179,1)="M",1000000*VALUE(LEFT(F179,LEN(F179)-1)),IF(RIGHT(F179,1)="B",1000000000*VALUE(LEFT(F179,LEN(F179)-1)),IF(RIGHT(F179,1)="%",0.01*VALUE(LEFT(F179,LEN(F179)-1)),IF(RIGHT(F179,1)="k",1000*VALUE(LEFT(F179,LEN(F179)-1)),VALUE(SUBSTITUTE(F179,",",""))))))))),"N/A")</f>
        <v/>
      </c>
      <c r="N179">
        <f>IFERROR(IF(TRIM(G179)="-", "N/A", IF(RIGHT(G179,1)=")",IF(RIGHT(G179,2)="T)",-1000000000000*VALUE(MID(G179,2,LEN(G179)-3)),IF(RIGHT(G179,2)="M)",-1000000*VALUE(MID(G179,2,LEN(G179)-3)),IF(RIGHT(G179,2)="B)",-1000000000*VALUE(MID(G179,2,LEN(G179)-3)),IF(RIGHT(G179,2)="k)",-1000*VALUE(MID(G179,2,LEN(G179)-3)),VALUE(SUBSTITUTE(G179,",","")))))),IF(RIGHT(G179,1)="T",1000000000000*VALUE(LEFT(G179,LEN(G179)-1)),IF(RIGHT(G179,1)="M",1000000*VALUE(LEFT(G179,LEN(G179)-1)),IF(RIGHT(G179,1)="B",1000000000*VALUE(LEFT(G179,LEN(G179)-1)),IF(RIGHT(G179,1)="%",0.01*VALUE(LEFT(G179,LEN(G179)-1)),IF(RIGHT(G179,1)="k",1000*VALUE(LEFT(G179,LEN(G179)-1)),VALUE(SUBSTITUTE(G179,",",""))))))))),"N/A")</f>
        <v/>
      </c>
      <c r="P179">
        <f>MAX(J179:N179)</f>
        <v/>
      </c>
      <c r="Q179">
        <f>IFERROR(J144+MATCH(P179,J179:N179,0)-1,"")</f>
        <v/>
      </c>
      <c r="R179">
        <f>IF(Q179="","",MIN(J179:N179))</f>
        <v/>
      </c>
      <c r="S179">
        <f>IFERROR(J144+MATCH(R179,J179:N179,0)-1,"")</f>
        <v/>
      </c>
      <c r="T179">
        <f>IFERROR(AVERAGE(J179:N179),"")</f>
        <v/>
      </c>
      <c r="U179">
        <f>IFERROR(STDEV(J179:N179),"")</f>
        <v/>
      </c>
      <c r="V179">
        <f>IFERROR(IF(C179="-","",IF(ISBLANK(B179),"",IF(OR(ISNUMBER(FIND("Growth",B179)),ISNUMBER(FIND("Margin",B179))),"",(J179-T179)/U179))),"")</f>
        <v/>
      </c>
      <c r="W179">
        <f>IFERROR(IF(OR(D179="-",ISBLANK(D179)),"",(K179-T179)/U179),"")</f>
        <v/>
      </c>
      <c r="X179">
        <f>IFERROR(IF(OR(E179="-",ISBLANK(E179)),"",(L179-T179)/U179),"")</f>
        <v/>
      </c>
      <c r="Y179">
        <f>IFERROR(IF(OR(F179="-",ISBLANK(F179)),"",(M179-T179)/U179),"")</f>
        <v/>
      </c>
      <c r="Z179">
        <f>IFERROR(IF(OR(G179="-",ISBLANK(G179)),"",(N179-T179)/U179),"")</f>
        <v/>
      </c>
      <c r="AA179">
        <f>IF(MAX(MAX(V179:Z179),ABS(MIN(V179:Z179)))=ABS(MIN(V179:Z179)),MIN(V179:Z179),MAX(V179:Z179))</f>
        <v/>
      </c>
      <c r="AB179">
        <f>IFERROR(V144+MATCH(AA179,V179:Z179,0)-1,"")</f>
        <v/>
      </c>
      <c r="AC179">
        <f>IF(AB179&lt;&gt;"",IF(S179=AB179,"Low",IF(AB179=Q179,"High","")),"")</f>
        <v/>
      </c>
      <c r="AE179">
        <f>IF(ISNUMBER(MATCH("N/A",J179:N179,0)),"",IFERROR((5 * SUMPRODUCT(J144:N144,J179:N179) - PRODUCT(SUM(J144:N144),SUM(J179:N179))) / ((5 * SUM((J144^2)+(K144^2)+(L144^2)+(M144^2)+(N144^2))) - SUM(J144:N144)^2),""))</f>
        <v/>
      </c>
      <c r="AF179">
        <f>IFERROR(CORREL(J144:N144,J179:N179),"")</f>
        <v/>
      </c>
      <c r="AZ179">
        <f>IF(Q179=S179,0,1)</f>
        <v/>
      </c>
      <c r="BA179">
        <f>IF(AZ179=1,IF(Q179="","",IF(Q179=N144,"Yes","No")),"")</f>
        <v/>
      </c>
      <c r="BB179">
        <f>IF(BA179="Yes",P179,"")</f>
        <v/>
      </c>
      <c r="BC179">
        <f>IF(AZ179=1,IF(S179="","",IF(S179=N144,"Yes","No")),"")</f>
        <v/>
      </c>
      <c r="BD179">
        <f>IF(BC179="Yes",R179,"")</f>
        <v/>
      </c>
      <c r="BE179">
        <f>IFERROR(IF(SIGN(AE179)=1,"Increasing",IF(SIGN(AE179)=-1,"Decreasing","")),"")</f>
        <v/>
      </c>
      <c r="BF179">
        <f>IF(OR(AND(BE179="Increasing",BA179="Yes"),AND(BE179="Decreasing",BC179="Yes")),"Yes","No")</f>
        <v/>
      </c>
      <c r="BG179">
        <f>IF(I179="pos_trend","Yes","No")</f>
        <v/>
      </c>
      <c r="BH179">
        <f>IF(AF179&lt;&gt;"",IF(ABS(AF179)&gt;0.8,"Yes","No"),"")</f>
        <v/>
      </c>
    </row>
    <row r="180" spans="1:60">
      <c s="1" r="A180" t="n">
        <v>22</v>
      </c>
      <c r="B180" t="s">
        <v>398</v>
      </c>
      <c r="C180" t="s">
        <v>264</v>
      </c>
      <c r="D180" t="s">
        <v>264</v>
      </c>
      <c r="E180" t="s">
        <v>264</v>
      </c>
      <c r="F180" t="s">
        <v>264</v>
      </c>
      <c r="G180" t="s">
        <v>264</v>
      </c>
      <c r="H180" t="s"/>
      <c r="I180">
        <f>IF(AND(K180&gt; J180, L180&gt; K180, M180&gt; L180, N180&gt; M180), "pos_trend", IF(AND(K180&lt; J180, L180&lt; K180, M180&lt; L180, N180&lt; M180), "neg_trend", "N/A"))</f>
        <v/>
      </c>
      <c r="J180">
        <f>IFERROR(IF(TRIM(C180)="-", "N/A", IF(RIGHT(C180,1)=")",IF(RIGHT(C180,2)="T)",-1000000000000*VALUE(MID(C180,2,LEN(C180)-3)),IF(RIGHT(C180,2)="M)",-1000000*VALUE(MID(C180,2,LEN(C180)-3)),IF(RIGHT(C180,2)="B)",-1000000000*VALUE(MID(C180,2,LEN(C180)-3)),IF(RIGHT(C180,2)="k)",-1000*VALUE(MID(C180,2,LEN(C180)-3)),VALUE(SUBSTITUTE(C180,",","")))))),IF(RIGHT(C180,1)="T",1000000000000*VALUE(LEFT(C180,LEN(C180)-1)),IF(RIGHT(C180,1)="M",1000000*VALUE(LEFT(C180,LEN(C180)-1)),IF(RIGHT(C180,1)="B",1000000000*VALUE(LEFT(C180,LEN(C180)-1)),IF(RIGHT(C180,1)="%",0.01*VALUE(LEFT(C180,LEN(C180)-1)),IF(RIGHT(C180,1)="k",1000*VALUE(LEFT(C180,LEN(C180)-1)),VALUE(SUBSTITUTE(C180,",",""))))))))),"N/A")</f>
        <v/>
      </c>
      <c r="K180">
        <f>IFERROR(IF(TRIM(D180)="-", "N/A", IF(RIGHT(D180,1)=")",IF(RIGHT(D180,2)="T)",-1000000000000*VALUE(MID(D180,2,LEN(D180)-3)),IF(RIGHT(D180,2)="M)",-1000000*VALUE(MID(D180,2,LEN(D180)-3)),IF(RIGHT(D180,2)="B)",-1000000000*VALUE(MID(D180,2,LEN(D180)-3)),IF(RIGHT(D180,2)="k)",-1000*VALUE(MID(D180,2,LEN(D180)-3)),VALUE(SUBSTITUTE(D180,",","")))))),IF(RIGHT(D180,1)="T",1000000000000*VALUE(LEFT(D180,LEN(D180)-1)),IF(RIGHT(D180,1)="M",1000000*VALUE(LEFT(D180,LEN(D180)-1)),IF(RIGHT(D180,1)="B",1000000000*VALUE(LEFT(D180,LEN(D180)-1)),IF(RIGHT(D180,1)="%",0.01*VALUE(LEFT(D180,LEN(D180)-1)),IF(RIGHT(D180,1)="k",1000*VALUE(LEFT(D180,LEN(D180)-1)),VALUE(SUBSTITUTE(D180,",",""))))))))),"N/A")</f>
        <v/>
      </c>
      <c r="L180">
        <f>IFERROR(IF(TRIM(E180)="-", "N/A", IF(RIGHT(E180,1)=")",IF(RIGHT(E180,2)="T)",-1000000000000*VALUE(MID(E180,2,LEN(E180)-3)),IF(RIGHT(E180,2)="M)",-1000000*VALUE(MID(E180,2,LEN(E180)-3)),IF(RIGHT(E180,2)="B)",-1000000000*VALUE(MID(E180,2,LEN(E180)-3)),IF(RIGHT(E180,2)="k)",-1000*VALUE(MID(E180,2,LEN(E180)-3)),VALUE(SUBSTITUTE(E180,",","")))))),IF(RIGHT(E180,1)="T",1000000000000*VALUE(LEFT(E180,LEN(E180)-1)),IF(RIGHT(E180,1)="M",1000000*VALUE(LEFT(E180,LEN(E180)-1)),IF(RIGHT(E180,1)="B",1000000000*VALUE(LEFT(E180,LEN(E180)-1)),IF(RIGHT(E180,1)="%",0.01*VALUE(LEFT(E180,LEN(E180)-1)),IF(RIGHT(E180,1)="k",1000*VALUE(LEFT(E180,LEN(E180)-1)),VALUE(SUBSTITUTE(E180,",",""))))))))),"N/A")</f>
        <v/>
      </c>
      <c r="M180">
        <f>IFERROR(IF(TRIM(F180)="-", "N/A", IF(RIGHT(F180,1)=")",IF(RIGHT(F180,2)="T)",-1000000000000*VALUE(MID(F180,2,LEN(F180)-3)),IF(RIGHT(F180,2)="M)",-1000000*VALUE(MID(F180,2,LEN(F180)-3)),IF(RIGHT(F180,2)="B)",-1000000000*VALUE(MID(F180,2,LEN(F180)-3)),IF(RIGHT(F180,2)="k)",-1000*VALUE(MID(F180,2,LEN(F180)-3)),VALUE(SUBSTITUTE(F180,",","")))))),IF(RIGHT(F180,1)="T",1000000000000*VALUE(LEFT(F180,LEN(F180)-1)),IF(RIGHT(F180,1)="M",1000000*VALUE(LEFT(F180,LEN(F180)-1)),IF(RIGHT(F180,1)="B",1000000000*VALUE(LEFT(F180,LEN(F180)-1)),IF(RIGHT(F180,1)="%",0.01*VALUE(LEFT(F180,LEN(F180)-1)),IF(RIGHT(F180,1)="k",1000*VALUE(LEFT(F180,LEN(F180)-1)),VALUE(SUBSTITUTE(F180,",",""))))))))),"N/A")</f>
        <v/>
      </c>
      <c r="N180">
        <f>IFERROR(IF(TRIM(G180)="-", "N/A", IF(RIGHT(G180,1)=")",IF(RIGHT(G180,2)="T)",-1000000000000*VALUE(MID(G180,2,LEN(G180)-3)),IF(RIGHT(G180,2)="M)",-1000000*VALUE(MID(G180,2,LEN(G180)-3)),IF(RIGHT(G180,2)="B)",-1000000000*VALUE(MID(G180,2,LEN(G180)-3)),IF(RIGHT(G180,2)="k)",-1000*VALUE(MID(G180,2,LEN(G180)-3)),VALUE(SUBSTITUTE(G180,",","")))))),IF(RIGHT(G180,1)="T",1000000000000*VALUE(LEFT(G180,LEN(G180)-1)),IF(RIGHT(G180,1)="M",1000000*VALUE(LEFT(G180,LEN(G180)-1)),IF(RIGHT(G180,1)="B",1000000000*VALUE(LEFT(G180,LEN(G180)-1)),IF(RIGHT(G180,1)="%",0.01*VALUE(LEFT(G180,LEN(G180)-1)),IF(RIGHT(G180,1)="k",1000*VALUE(LEFT(G180,LEN(G180)-1)),VALUE(SUBSTITUTE(G180,",",""))))))))),"N/A")</f>
        <v/>
      </c>
      <c r="P180">
        <f>MAX(J180:N180)</f>
        <v/>
      </c>
      <c r="Q180">
        <f>IFERROR(J144+MATCH(P180,J180:N180,0)-1,"")</f>
        <v/>
      </c>
      <c r="R180">
        <f>IF(Q180="","",MIN(J180:N180))</f>
        <v/>
      </c>
      <c r="S180">
        <f>IFERROR(J144+MATCH(R180,J180:N180,0)-1,"")</f>
        <v/>
      </c>
      <c r="T180">
        <f>IFERROR(AVERAGE(J180:N180),"")</f>
        <v/>
      </c>
      <c r="U180">
        <f>IFERROR(STDEV(J180:N180),"")</f>
        <v/>
      </c>
      <c r="V180">
        <f>IFERROR(IF(C180="-","",IF(ISBLANK(B180),"",IF(OR(ISNUMBER(FIND("Growth",B180)),ISNUMBER(FIND("Margin",B180))),"",(J180-T180)/U180))),"")</f>
        <v/>
      </c>
      <c r="W180">
        <f>IFERROR(IF(OR(D180="-",ISBLANK(D180)),"",(K180-T180)/U180),"")</f>
        <v/>
      </c>
      <c r="X180">
        <f>IFERROR(IF(OR(E180="-",ISBLANK(E180)),"",(L180-T180)/U180),"")</f>
        <v/>
      </c>
      <c r="Y180">
        <f>IFERROR(IF(OR(F180="-",ISBLANK(F180)),"",(M180-T180)/U180),"")</f>
        <v/>
      </c>
      <c r="Z180">
        <f>IFERROR(IF(OR(G180="-",ISBLANK(G180)),"",(N180-T180)/U180),"")</f>
        <v/>
      </c>
      <c r="AA180">
        <f>IF(MAX(MAX(V180:Z180),ABS(MIN(V180:Z180)))=ABS(MIN(V180:Z180)),MIN(V180:Z180),MAX(V180:Z180))</f>
        <v/>
      </c>
      <c r="AB180">
        <f>IFERROR(V144+MATCH(AA180,V180:Z180,0)-1,"")</f>
        <v/>
      </c>
      <c r="AC180">
        <f>IF(AB180&lt;&gt;"",IF(S180=AB180,"Low",IF(AB180=Q180,"High","")),"")</f>
        <v/>
      </c>
      <c r="AE180">
        <f>IF(ISNUMBER(MATCH("N/A",J180:N180,0)),"",IFERROR((5 * SUMPRODUCT(J144:N144,J180:N180) - PRODUCT(SUM(J144:N144),SUM(J180:N180))) / ((5 * SUM((J144^2)+(K144^2)+(L144^2)+(M144^2)+(N144^2))) - SUM(J144:N144)^2),""))</f>
        <v/>
      </c>
      <c r="AF180">
        <f>IFERROR(CORREL(J144:N144,J180:N180),"")</f>
        <v/>
      </c>
      <c r="AZ180">
        <f>IF(Q180=S180,0,1)</f>
        <v/>
      </c>
      <c r="BA180">
        <f>IF(AZ180=1,IF(Q180="","",IF(Q180=N144,"Yes","No")),"")</f>
        <v/>
      </c>
      <c r="BB180">
        <f>IF(BA180="Yes",P180,"")</f>
        <v/>
      </c>
      <c r="BC180">
        <f>IF(AZ180=1,IF(S180="","",IF(S180=N144,"Yes","No")),"")</f>
        <v/>
      </c>
      <c r="BD180">
        <f>IF(BC180="Yes",R180,"")</f>
        <v/>
      </c>
      <c r="BE180">
        <f>IFERROR(IF(SIGN(AE180)=1,"Increasing",IF(SIGN(AE180)=-1,"Decreasing","")),"")</f>
        <v/>
      </c>
      <c r="BF180">
        <f>IF(OR(AND(BE180="Increasing",BA180="Yes"),AND(BE180="Decreasing",BC180="Yes")),"Yes","No")</f>
        <v/>
      </c>
      <c r="BG180">
        <f>IF(I180="pos_trend","Yes","No")</f>
        <v/>
      </c>
      <c r="BH180">
        <f>IF(AF180&lt;&gt;"",IF(ABS(AF180)&gt;0.8,"Yes","No"),"")</f>
        <v/>
      </c>
    </row>
    <row r="181" spans="1:60">
      <c s="1" r="A181" t="n">
        <v>23</v>
      </c>
      <c r="B181" t="s">
        <v>399</v>
      </c>
      <c r="C181" t="s">
        <v>264</v>
      </c>
      <c r="D181" t="s">
        <v>264</v>
      </c>
      <c r="E181" t="s">
        <v>264</v>
      </c>
      <c r="F181" t="s">
        <v>264</v>
      </c>
      <c r="G181" t="s">
        <v>264</v>
      </c>
      <c r="H181" t="s"/>
      <c r="I181">
        <f>IF(AND(K181&gt; J181, L181&gt; K181, M181&gt; L181, N181&gt; M181), "pos_trend", IF(AND(K181&lt; J181, L181&lt; K181, M181&lt; L181, N181&lt; M181), "neg_trend", "N/A"))</f>
        <v/>
      </c>
      <c r="J181">
        <f>IFERROR(IF(TRIM(C181)="-", "N/A", IF(RIGHT(C181,1)=")",IF(RIGHT(C181,2)="T)",-1000000000000*VALUE(MID(C181,2,LEN(C181)-3)),IF(RIGHT(C181,2)="M)",-1000000*VALUE(MID(C181,2,LEN(C181)-3)),IF(RIGHT(C181,2)="B)",-1000000000*VALUE(MID(C181,2,LEN(C181)-3)),IF(RIGHT(C181,2)="k)",-1000*VALUE(MID(C181,2,LEN(C181)-3)),VALUE(SUBSTITUTE(C181,",","")))))),IF(RIGHT(C181,1)="T",1000000000000*VALUE(LEFT(C181,LEN(C181)-1)),IF(RIGHT(C181,1)="M",1000000*VALUE(LEFT(C181,LEN(C181)-1)),IF(RIGHT(C181,1)="B",1000000000*VALUE(LEFT(C181,LEN(C181)-1)),IF(RIGHT(C181,1)="%",0.01*VALUE(LEFT(C181,LEN(C181)-1)),IF(RIGHT(C181,1)="k",1000*VALUE(LEFT(C181,LEN(C181)-1)),VALUE(SUBSTITUTE(C181,",",""))))))))),"N/A")</f>
        <v/>
      </c>
      <c r="K181">
        <f>IFERROR(IF(TRIM(D181)="-", "N/A", IF(RIGHT(D181,1)=")",IF(RIGHT(D181,2)="T)",-1000000000000*VALUE(MID(D181,2,LEN(D181)-3)),IF(RIGHT(D181,2)="M)",-1000000*VALUE(MID(D181,2,LEN(D181)-3)),IF(RIGHT(D181,2)="B)",-1000000000*VALUE(MID(D181,2,LEN(D181)-3)),IF(RIGHT(D181,2)="k)",-1000*VALUE(MID(D181,2,LEN(D181)-3)),VALUE(SUBSTITUTE(D181,",","")))))),IF(RIGHT(D181,1)="T",1000000000000*VALUE(LEFT(D181,LEN(D181)-1)),IF(RIGHT(D181,1)="M",1000000*VALUE(LEFT(D181,LEN(D181)-1)),IF(RIGHT(D181,1)="B",1000000000*VALUE(LEFT(D181,LEN(D181)-1)),IF(RIGHT(D181,1)="%",0.01*VALUE(LEFT(D181,LEN(D181)-1)),IF(RIGHT(D181,1)="k",1000*VALUE(LEFT(D181,LEN(D181)-1)),VALUE(SUBSTITUTE(D181,",",""))))))))),"N/A")</f>
        <v/>
      </c>
      <c r="L181">
        <f>IFERROR(IF(TRIM(E181)="-", "N/A", IF(RIGHT(E181,1)=")",IF(RIGHT(E181,2)="T)",-1000000000000*VALUE(MID(E181,2,LEN(E181)-3)),IF(RIGHT(E181,2)="M)",-1000000*VALUE(MID(E181,2,LEN(E181)-3)),IF(RIGHT(E181,2)="B)",-1000000000*VALUE(MID(E181,2,LEN(E181)-3)),IF(RIGHT(E181,2)="k)",-1000*VALUE(MID(E181,2,LEN(E181)-3)),VALUE(SUBSTITUTE(E181,",","")))))),IF(RIGHT(E181,1)="T",1000000000000*VALUE(LEFT(E181,LEN(E181)-1)),IF(RIGHT(E181,1)="M",1000000*VALUE(LEFT(E181,LEN(E181)-1)),IF(RIGHT(E181,1)="B",1000000000*VALUE(LEFT(E181,LEN(E181)-1)),IF(RIGHT(E181,1)="%",0.01*VALUE(LEFT(E181,LEN(E181)-1)),IF(RIGHT(E181,1)="k",1000*VALUE(LEFT(E181,LEN(E181)-1)),VALUE(SUBSTITUTE(E181,",",""))))))))),"N/A")</f>
        <v/>
      </c>
      <c r="M181">
        <f>IFERROR(IF(TRIM(F181)="-", "N/A", IF(RIGHT(F181,1)=")",IF(RIGHT(F181,2)="T)",-1000000000000*VALUE(MID(F181,2,LEN(F181)-3)),IF(RIGHT(F181,2)="M)",-1000000*VALUE(MID(F181,2,LEN(F181)-3)),IF(RIGHT(F181,2)="B)",-1000000000*VALUE(MID(F181,2,LEN(F181)-3)),IF(RIGHT(F181,2)="k)",-1000*VALUE(MID(F181,2,LEN(F181)-3)),VALUE(SUBSTITUTE(F181,",","")))))),IF(RIGHT(F181,1)="T",1000000000000*VALUE(LEFT(F181,LEN(F181)-1)),IF(RIGHT(F181,1)="M",1000000*VALUE(LEFT(F181,LEN(F181)-1)),IF(RIGHT(F181,1)="B",1000000000*VALUE(LEFT(F181,LEN(F181)-1)),IF(RIGHT(F181,1)="%",0.01*VALUE(LEFT(F181,LEN(F181)-1)),IF(RIGHT(F181,1)="k",1000*VALUE(LEFT(F181,LEN(F181)-1)),VALUE(SUBSTITUTE(F181,",",""))))))))),"N/A")</f>
        <v/>
      </c>
      <c r="N181">
        <f>IFERROR(IF(TRIM(G181)="-", "N/A", IF(RIGHT(G181,1)=")",IF(RIGHT(G181,2)="T)",-1000000000000*VALUE(MID(G181,2,LEN(G181)-3)),IF(RIGHT(G181,2)="M)",-1000000*VALUE(MID(G181,2,LEN(G181)-3)),IF(RIGHT(G181,2)="B)",-1000000000*VALUE(MID(G181,2,LEN(G181)-3)),IF(RIGHT(G181,2)="k)",-1000*VALUE(MID(G181,2,LEN(G181)-3)),VALUE(SUBSTITUTE(G181,",","")))))),IF(RIGHT(G181,1)="T",1000000000000*VALUE(LEFT(G181,LEN(G181)-1)),IF(RIGHT(G181,1)="M",1000000*VALUE(LEFT(G181,LEN(G181)-1)),IF(RIGHT(G181,1)="B",1000000000*VALUE(LEFT(G181,LEN(G181)-1)),IF(RIGHT(G181,1)="%",0.01*VALUE(LEFT(G181,LEN(G181)-1)),IF(RIGHT(G181,1)="k",1000*VALUE(LEFT(G181,LEN(G181)-1)),VALUE(SUBSTITUTE(G181,",",""))))))))),"N/A")</f>
        <v/>
      </c>
      <c r="P181">
        <f>MAX(J181:N181)</f>
        <v/>
      </c>
      <c r="Q181">
        <f>IFERROR(J144+MATCH(P181,J181:N181,0)-1,"")</f>
        <v/>
      </c>
      <c r="R181">
        <f>IF(Q181="","",MIN(J181:N181))</f>
        <v/>
      </c>
      <c r="S181">
        <f>IFERROR(J144+MATCH(R181,J181:N181,0)-1,"")</f>
        <v/>
      </c>
      <c r="T181">
        <f>IFERROR(AVERAGE(J181:N181),"")</f>
        <v/>
      </c>
      <c r="U181">
        <f>IFERROR(STDEV(J181:N181),"")</f>
        <v/>
      </c>
      <c r="V181">
        <f>IFERROR(IF(C181="-","",IF(ISBLANK(B181),"",IF(OR(ISNUMBER(FIND("Growth",B181)),ISNUMBER(FIND("Margin",B181))),"",(J181-T181)/U181))),"")</f>
        <v/>
      </c>
      <c r="W181">
        <f>IFERROR(IF(OR(D181="-",ISBLANK(D181)),"",(K181-T181)/U181),"")</f>
        <v/>
      </c>
      <c r="X181">
        <f>IFERROR(IF(OR(E181="-",ISBLANK(E181)),"",(L181-T181)/U181),"")</f>
        <v/>
      </c>
      <c r="Y181">
        <f>IFERROR(IF(OR(F181="-",ISBLANK(F181)),"",(M181-T181)/U181),"")</f>
        <v/>
      </c>
      <c r="Z181">
        <f>IFERROR(IF(OR(G181="-",ISBLANK(G181)),"",(N181-T181)/U181),"")</f>
        <v/>
      </c>
      <c r="AA181">
        <f>IF(MAX(MAX(V181:Z181),ABS(MIN(V181:Z181)))=ABS(MIN(V181:Z181)),MIN(V181:Z181),MAX(V181:Z181))</f>
        <v/>
      </c>
      <c r="AB181">
        <f>IFERROR(V144+MATCH(AA181,V181:Z181,0)-1,"")</f>
        <v/>
      </c>
      <c r="AC181">
        <f>IF(AB181&lt;&gt;"",IF(S181=AB181,"Low",IF(AB181=Q181,"High","")),"")</f>
        <v/>
      </c>
      <c r="AE181">
        <f>IF(ISNUMBER(MATCH("N/A",J181:N181,0)),"",IFERROR((5 * SUMPRODUCT(J144:N144,J181:N181) - PRODUCT(SUM(J144:N144),SUM(J181:N181))) / ((5 * SUM((J144^2)+(K144^2)+(L144^2)+(M144^2)+(N144^2))) - SUM(J144:N144)^2),""))</f>
        <v/>
      </c>
      <c r="AF181">
        <f>IFERROR(CORREL(J144:N144,J181:N181),"")</f>
        <v/>
      </c>
      <c r="AZ181">
        <f>IF(Q181=S181,0,1)</f>
        <v/>
      </c>
      <c r="BA181">
        <f>IF(AZ181=1,IF(Q181="","",IF(Q181=N144,"Yes","No")),"")</f>
        <v/>
      </c>
      <c r="BB181">
        <f>IF(BA181="Yes",P181,"")</f>
        <v/>
      </c>
      <c r="BC181">
        <f>IF(AZ181=1,IF(S181="","",IF(S181=N144,"Yes","No")),"")</f>
        <v/>
      </c>
      <c r="BD181">
        <f>IF(BC181="Yes",R181,"")</f>
        <v/>
      </c>
      <c r="BE181">
        <f>IFERROR(IF(SIGN(AE181)=1,"Increasing",IF(SIGN(AE181)=-1,"Decreasing","")),"")</f>
        <v/>
      </c>
      <c r="BF181">
        <f>IF(OR(AND(BE181="Increasing",BA181="Yes"),AND(BE181="Decreasing",BC181="Yes")),"Yes","No")</f>
        <v/>
      </c>
      <c r="BG181">
        <f>IF(I181="pos_trend","Yes","No")</f>
        <v/>
      </c>
      <c r="BH181">
        <f>IF(AF181&lt;&gt;"",IF(ABS(AF181)&gt;0.8,"Yes","No"),"")</f>
        <v/>
      </c>
    </row>
    <row r="182" spans="1:60">
      <c s="1" r="A182" t="n">
        <v>24</v>
      </c>
      <c r="B182" t="s">
        <v>400</v>
      </c>
      <c r="C182" t="s">
        <v>264</v>
      </c>
      <c r="D182" t="s">
        <v>264</v>
      </c>
      <c r="E182" t="s">
        <v>264</v>
      </c>
      <c r="F182" t="s">
        <v>264</v>
      </c>
      <c r="G182" t="s">
        <v>264</v>
      </c>
      <c r="H182" t="s"/>
      <c r="I182">
        <f>IF(AND(K182&gt; J182, L182&gt; K182, M182&gt; L182, N182&gt; M182), "pos_trend", IF(AND(K182&lt; J182, L182&lt; K182, M182&lt; L182, N182&lt; M182), "neg_trend", "N/A"))</f>
        <v/>
      </c>
      <c r="J182">
        <f>IFERROR(IF(TRIM(C182)="-", "N/A", IF(RIGHT(C182,1)=")",IF(RIGHT(C182,2)="T)",-1000000000000*VALUE(MID(C182,2,LEN(C182)-3)),IF(RIGHT(C182,2)="M)",-1000000*VALUE(MID(C182,2,LEN(C182)-3)),IF(RIGHT(C182,2)="B)",-1000000000*VALUE(MID(C182,2,LEN(C182)-3)),IF(RIGHT(C182,2)="k)",-1000*VALUE(MID(C182,2,LEN(C182)-3)),VALUE(SUBSTITUTE(C182,",","")))))),IF(RIGHT(C182,1)="T",1000000000000*VALUE(LEFT(C182,LEN(C182)-1)),IF(RIGHT(C182,1)="M",1000000*VALUE(LEFT(C182,LEN(C182)-1)),IF(RIGHT(C182,1)="B",1000000000*VALUE(LEFT(C182,LEN(C182)-1)),IF(RIGHT(C182,1)="%",0.01*VALUE(LEFT(C182,LEN(C182)-1)),IF(RIGHT(C182,1)="k",1000*VALUE(LEFT(C182,LEN(C182)-1)),VALUE(SUBSTITUTE(C182,",",""))))))))),"N/A")</f>
        <v/>
      </c>
      <c r="K182">
        <f>IFERROR(IF(TRIM(D182)="-", "N/A", IF(RIGHT(D182,1)=")",IF(RIGHT(D182,2)="T)",-1000000000000*VALUE(MID(D182,2,LEN(D182)-3)),IF(RIGHT(D182,2)="M)",-1000000*VALUE(MID(D182,2,LEN(D182)-3)),IF(RIGHT(D182,2)="B)",-1000000000*VALUE(MID(D182,2,LEN(D182)-3)),IF(RIGHT(D182,2)="k)",-1000*VALUE(MID(D182,2,LEN(D182)-3)),VALUE(SUBSTITUTE(D182,",","")))))),IF(RIGHT(D182,1)="T",1000000000000*VALUE(LEFT(D182,LEN(D182)-1)),IF(RIGHT(D182,1)="M",1000000*VALUE(LEFT(D182,LEN(D182)-1)),IF(RIGHT(D182,1)="B",1000000000*VALUE(LEFT(D182,LEN(D182)-1)),IF(RIGHT(D182,1)="%",0.01*VALUE(LEFT(D182,LEN(D182)-1)),IF(RIGHT(D182,1)="k",1000*VALUE(LEFT(D182,LEN(D182)-1)),VALUE(SUBSTITUTE(D182,",",""))))))))),"N/A")</f>
        <v/>
      </c>
      <c r="L182">
        <f>IFERROR(IF(TRIM(E182)="-", "N/A", IF(RIGHT(E182,1)=")",IF(RIGHT(E182,2)="T)",-1000000000000*VALUE(MID(E182,2,LEN(E182)-3)),IF(RIGHT(E182,2)="M)",-1000000*VALUE(MID(E182,2,LEN(E182)-3)),IF(RIGHT(E182,2)="B)",-1000000000*VALUE(MID(E182,2,LEN(E182)-3)),IF(RIGHT(E182,2)="k)",-1000*VALUE(MID(E182,2,LEN(E182)-3)),VALUE(SUBSTITUTE(E182,",","")))))),IF(RIGHT(E182,1)="T",1000000000000*VALUE(LEFT(E182,LEN(E182)-1)),IF(RIGHT(E182,1)="M",1000000*VALUE(LEFT(E182,LEN(E182)-1)),IF(RIGHT(E182,1)="B",1000000000*VALUE(LEFT(E182,LEN(E182)-1)),IF(RIGHT(E182,1)="%",0.01*VALUE(LEFT(E182,LEN(E182)-1)),IF(RIGHT(E182,1)="k",1000*VALUE(LEFT(E182,LEN(E182)-1)),VALUE(SUBSTITUTE(E182,",",""))))))))),"N/A")</f>
        <v/>
      </c>
      <c r="M182">
        <f>IFERROR(IF(TRIM(F182)="-", "N/A", IF(RIGHT(F182,1)=")",IF(RIGHT(F182,2)="T)",-1000000000000*VALUE(MID(F182,2,LEN(F182)-3)),IF(RIGHT(F182,2)="M)",-1000000*VALUE(MID(F182,2,LEN(F182)-3)),IF(RIGHT(F182,2)="B)",-1000000000*VALUE(MID(F182,2,LEN(F182)-3)),IF(RIGHT(F182,2)="k)",-1000*VALUE(MID(F182,2,LEN(F182)-3)),VALUE(SUBSTITUTE(F182,",","")))))),IF(RIGHT(F182,1)="T",1000000000000*VALUE(LEFT(F182,LEN(F182)-1)),IF(RIGHT(F182,1)="M",1000000*VALUE(LEFT(F182,LEN(F182)-1)),IF(RIGHT(F182,1)="B",1000000000*VALUE(LEFT(F182,LEN(F182)-1)),IF(RIGHT(F182,1)="%",0.01*VALUE(LEFT(F182,LEN(F182)-1)),IF(RIGHT(F182,1)="k",1000*VALUE(LEFT(F182,LEN(F182)-1)),VALUE(SUBSTITUTE(F182,",",""))))))))),"N/A")</f>
        <v/>
      </c>
      <c r="N182">
        <f>IFERROR(IF(TRIM(G182)="-", "N/A", IF(RIGHT(G182,1)=")",IF(RIGHT(G182,2)="T)",-1000000000000*VALUE(MID(G182,2,LEN(G182)-3)),IF(RIGHT(G182,2)="M)",-1000000*VALUE(MID(G182,2,LEN(G182)-3)),IF(RIGHT(G182,2)="B)",-1000000000*VALUE(MID(G182,2,LEN(G182)-3)),IF(RIGHT(G182,2)="k)",-1000*VALUE(MID(G182,2,LEN(G182)-3)),VALUE(SUBSTITUTE(G182,",","")))))),IF(RIGHT(G182,1)="T",1000000000000*VALUE(LEFT(G182,LEN(G182)-1)),IF(RIGHT(G182,1)="M",1000000*VALUE(LEFT(G182,LEN(G182)-1)),IF(RIGHT(G182,1)="B",1000000000*VALUE(LEFT(G182,LEN(G182)-1)),IF(RIGHT(G182,1)="%",0.01*VALUE(LEFT(G182,LEN(G182)-1)),IF(RIGHT(G182,1)="k",1000*VALUE(LEFT(G182,LEN(G182)-1)),VALUE(SUBSTITUTE(G182,",",""))))))))),"N/A")</f>
        <v/>
      </c>
      <c r="P182">
        <f>MAX(J182:N182)</f>
        <v/>
      </c>
      <c r="Q182">
        <f>IFERROR(J144+MATCH(P182,J182:N182,0)-1,"")</f>
        <v/>
      </c>
      <c r="R182">
        <f>IF(Q182="","",MIN(J182:N182))</f>
        <v/>
      </c>
      <c r="S182">
        <f>IFERROR(J144+MATCH(R182,J182:N182,0)-1,"")</f>
        <v/>
      </c>
      <c r="T182">
        <f>IFERROR(AVERAGE(J182:N182),"")</f>
        <v/>
      </c>
      <c r="U182">
        <f>IFERROR(STDEV(J182:N182),"")</f>
        <v/>
      </c>
      <c r="V182">
        <f>IFERROR(IF(C182="-","",IF(ISBLANK(B182),"",IF(OR(ISNUMBER(FIND("Growth",B182)),ISNUMBER(FIND("Margin",B182))),"",(J182-T182)/U182))),"")</f>
        <v/>
      </c>
      <c r="W182">
        <f>IFERROR(IF(OR(D182="-",ISBLANK(D182)),"",(K182-T182)/U182),"")</f>
        <v/>
      </c>
      <c r="X182">
        <f>IFERROR(IF(OR(E182="-",ISBLANK(E182)),"",(L182-T182)/U182),"")</f>
        <v/>
      </c>
      <c r="Y182">
        <f>IFERROR(IF(OR(F182="-",ISBLANK(F182)),"",(M182-T182)/U182),"")</f>
        <v/>
      </c>
      <c r="Z182">
        <f>IFERROR(IF(OR(G182="-",ISBLANK(G182)),"",(N182-T182)/U182),"")</f>
        <v/>
      </c>
      <c r="AA182">
        <f>IF(MAX(MAX(V182:Z182),ABS(MIN(V182:Z182)))=ABS(MIN(V182:Z182)),MIN(V182:Z182),MAX(V182:Z182))</f>
        <v/>
      </c>
      <c r="AB182">
        <f>IFERROR(V144+MATCH(AA182,V182:Z182,0)-1,"")</f>
        <v/>
      </c>
      <c r="AC182">
        <f>IF(AB182&lt;&gt;"",IF(S182=AB182,"Low",IF(AB182=Q182,"High","")),"")</f>
        <v/>
      </c>
      <c r="AE182">
        <f>IF(ISNUMBER(MATCH("N/A",J182:N182,0)),"",IFERROR((5 * SUMPRODUCT(J144:N144,J182:N182) - PRODUCT(SUM(J144:N144),SUM(J182:N182))) / ((5 * SUM((J144^2)+(K144^2)+(L144^2)+(M144^2)+(N144^2))) - SUM(J144:N144)^2),""))</f>
        <v/>
      </c>
      <c r="AF182">
        <f>IFERROR(CORREL(J144:N144,J182:N182),"")</f>
        <v/>
      </c>
      <c r="AZ182">
        <f>IF(Q182=S182,0,1)</f>
        <v/>
      </c>
      <c r="BA182">
        <f>IF(AZ182=1,IF(Q182="","",IF(Q182=N144,"Yes","No")),"")</f>
        <v/>
      </c>
      <c r="BB182">
        <f>IF(BA182="Yes",P182,"")</f>
        <v/>
      </c>
      <c r="BC182">
        <f>IF(AZ182=1,IF(S182="","",IF(S182=N144,"Yes","No")),"")</f>
        <v/>
      </c>
      <c r="BD182">
        <f>IF(BC182="Yes",R182,"")</f>
        <v/>
      </c>
      <c r="BE182">
        <f>IFERROR(IF(SIGN(AE182)=1,"Increasing",IF(SIGN(AE182)=-1,"Decreasing","")),"")</f>
        <v/>
      </c>
      <c r="BF182">
        <f>IF(OR(AND(BE182="Increasing",BA182="Yes"),AND(BE182="Decreasing",BC182="Yes")),"Yes","No")</f>
        <v/>
      </c>
      <c r="BG182">
        <f>IF(I182="pos_trend","Yes","No")</f>
        <v/>
      </c>
      <c r="BH182">
        <f>IF(AF182&lt;&gt;"",IF(ABS(AF182)&gt;0.8,"Yes","No"),"")</f>
        <v/>
      </c>
    </row>
    <row r="183" spans="1:60">
      <c s="1" r="A183" t="n">
        <v>25</v>
      </c>
      <c r="B183" t="s">
        <v>401</v>
      </c>
      <c r="C183" t="s">
        <v>402</v>
      </c>
      <c r="D183" t="s">
        <v>403</v>
      </c>
      <c r="E183" t="s">
        <v>404</v>
      </c>
      <c r="F183" t="s">
        <v>405</v>
      </c>
      <c r="G183" t="s">
        <v>406</v>
      </c>
      <c r="H183" t="s"/>
      <c r="I183">
        <f>IF(AND(K183&gt; J183, L183&gt; K183, M183&gt; L183, N183&gt; M183), "pos_trend", IF(AND(K183&lt; J183, L183&lt; K183, M183&lt; L183, N183&lt; M183), "neg_trend", "N/A"))</f>
        <v/>
      </c>
      <c r="J183">
        <f>IFERROR(IF(TRIM(C183)="-", "N/A", IF(RIGHT(C183,1)=")",IF(RIGHT(C183,2)="T)",-1000000000000*VALUE(MID(C183,2,LEN(C183)-3)),IF(RIGHT(C183,2)="M)",-1000000*VALUE(MID(C183,2,LEN(C183)-3)),IF(RIGHT(C183,2)="B)",-1000000000*VALUE(MID(C183,2,LEN(C183)-3)),IF(RIGHT(C183,2)="k)",-1000*VALUE(MID(C183,2,LEN(C183)-3)),VALUE(SUBSTITUTE(C183,",","")))))),IF(RIGHT(C183,1)="T",1000000000000*VALUE(LEFT(C183,LEN(C183)-1)),IF(RIGHT(C183,1)="M",1000000*VALUE(LEFT(C183,LEN(C183)-1)),IF(RIGHT(C183,1)="B",1000000000*VALUE(LEFT(C183,LEN(C183)-1)),IF(RIGHT(C183,1)="%",0.01*VALUE(LEFT(C183,LEN(C183)-1)),IF(RIGHT(C183,1)="k",1000*VALUE(LEFT(C183,LEN(C183)-1)),VALUE(SUBSTITUTE(C183,",",""))))))))),"N/A")</f>
        <v/>
      </c>
      <c r="K183">
        <f>IFERROR(IF(TRIM(D183)="-", "N/A", IF(RIGHT(D183,1)=")",IF(RIGHT(D183,2)="T)",-1000000000000*VALUE(MID(D183,2,LEN(D183)-3)),IF(RIGHT(D183,2)="M)",-1000000*VALUE(MID(D183,2,LEN(D183)-3)),IF(RIGHT(D183,2)="B)",-1000000000*VALUE(MID(D183,2,LEN(D183)-3)),IF(RIGHT(D183,2)="k)",-1000*VALUE(MID(D183,2,LEN(D183)-3)),VALUE(SUBSTITUTE(D183,",","")))))),IF(RIGHT(D183,1)="T",1000000000000*VALUE(LEFT(D183,LEN(D183)-1)),IF(RIGHT(D183,1)="M",1000000*VALUE(LEFT(D183,LEN(D183)-1)),IF(RIGHT(D183,1)="B",1000000000*VALUE(LEFT(D183,LEN(D183)-1)),IF(RIGHT(D183,1)="%",0.01*VALUE(LEFT(D183,LEN(D183)-1)),IF(RIGHT(D183,1)="k",1000*VALUE(LEFT(D183,LEN(D183)-1)),VALUE(SUBSTITUTE(D183,",",""))))))))),"N/A")</f>
        <v/>
      </c>
      <c r="L183">
        <f>IFERROR(IF(TRIM(E183)="-", "N/A", IF(RIGHT(E183,1)=")",IF(RIGHT(E183,2)="T)",-1000000000000*VALUE(MID(E183,2,LEN(E183)-3)),IF(RIGHT(E183,2)="M)",-1000000*VALUE(MID(E183,2,LEN(E183)-3)),IF(RIGHT(E183,2)="B)",-1000000000*VALUE(MID(E183,2,LEN(E183)-3)),IF(RIGHT(E183,2)="k)",-1000*VALUE(MID(E183,2,LEN(E183)-3)),VALUE(SUBSTITUTE(E183,",","")))))),IF(RIGHT(E183,1)="T",1000000000000*VALUE(LEFT(E183,LEN(E183)-1)),IF(RIGHT(E183,1)="M",1000000*VALUE(LEFT(E183,LEN(E183)-1)),IF(RIGHT(E183,1)="B",1000000000*VALUE(LEFT(E183,LEN(E183)-1)),IF(RIGHT(E183,1)="%",0.01*VALUE(LEFT(E183,LEN(E183)-1)),IF(RIGHT(E183,1)="k",1000*VALUE(LEFT(E183,LEN(E183)-1)),VALUE(SUBSTITUTE(E183,",",""))))))))),"N/A")</f>
        <v/>
      </c>
      <c r="M183">
        <f>IFERROR(IF(TRIM(F183)="-", "N/A", IF(RIGHT(F183,1)=")",IF(RIGHT(F183,2)="T)",-1000000000000*VALUE(MID(F183,2,LEN(F183)-3)),IF(RIGHT(F183,2)="M)",-1000000*VALUE(MID(F183,2,LEN(F183)-3)),IF(RIGHT(F183,2)="B)",-1000000000*VALUE(MID(F183,2,LEN(F183)-3)),IF(RIGHT(F183,2)="k)",-1000*VALUE(MID(F183,2,LEN(F183)-3)),VALUE(SUBSTITUTE(F183,",","")))))),IF(RIGHT(F183,1)="T",1000000000000*VALUE(LEFT(F183,LEN(F183)-1)),IF(RIGHT(F183,1)="M",1000000*VALUE(LEFT(F183,LEN(F183)-1)),IF(RIGHT(F183,1)="B",1000000000*VALUE(LEFT(F183,LEN(F183)-1)),IF(RIGHT(F183,1)="%",0.01*VALUE(LEFT(F183,LEN(F183)-1)),IF(RIGHT(F183,1)="k",1000*VALUE(LEFT(F183,LEN(F183)-1)),VALUE(SUBSTITUTE(F183,",",""))))))))),"N/A")</f>
        <v/>
      </c>
      <c r="N183">
        <f>IFERROR(IF(TRIM(G183)="-", "N/A", IF(RIGHT(G183,1)=")",IF(RIGHT(G183,2)="T)",-1000000000000*VALUE(MID(G183,2,LEN(G183)-3)),IF(RIGHT(G183,2)="M)",-1000000*VALUE(MID(G183,2,LEN(G183)-3)),IF(RIGHT(G183,2)="B)",-1000000000*VALUE(MID(G183,2,LEN(G183)-3)),IF(RIGHT(G183,2)="k)",-1000*VALUE(MID(G183,2,LEN(G183)-3)),VALUE(SUBSTITUTE(G183,",","")))))),IF(RIGHT(G183,1)="T",1000000000000*VALUE(LEFT(G183,LEN(G183)-1)),IF(RIGHT(G183,1)="M",1000000*VALUE(LEFT(G183,LEN(G183)-1)),IF(RIGHT(G183,1)="B",1000000000*VALUE(LEFT(G183,LEN(G183)-1)),IF(RIGHT(G183,1)="%",0.01*VALUE(LEFT(G183,LEN(G183)-1)),IF(RIGHT(G183,1)="k",1000*VALUE(LEFT(G183,LEN(G183)-1)),VALUE(SUBSTITUTE(G183,",",""))))))))),"N/A")</f>
        <v/>
      </c>
      <c r="P183">
        <f>MAX(J183:N183)</f>
        <v/>
      </c>
      <c r="Q183">
        <f>IFERROR(J144+MATCH(P183,J183:N183,0)-1,"")</f>
        <v/>
      </c>
      <c r="R183">
        <f>IF(Q183="","",MIN(J183:N183))</f>
        <v/>
      </c>
      <c r="S183">
        <f>IFERROR(J144+MATCH(R183,J183:N183,0)-1,"")</f>
        <v/>
      </c>
      <c r="T183">
        <f>IFERROR(AVERAGE(J183:N183),"")</f>
        <v/>
      </c>
      <c r="U183">
        <f>IFERROR(STDEV(J183:N183),"")</f>
        <v/>
      </c>
      <c r="V183">
        <f>IFERROR(IF(C183="-","",IF(ISBLANK(B183),"",IF(OR(ISNUMBER(FIND("Growth",B183)),ISNUMBER(FIND("Margin",B183))),"",(J183-T183)/U183))),"")</f>
        <v/>
      </c>
      <c r="W183">
        <f>IFERROR(IF(OR(D183="-",ISBLANK(D183)),"",(K183-T183)/U183),"")</f>
        <v/>
      </c>
      <c r="X183">
        <f>IFERROR(IF(OR(E183="-",ISBLANK(E183)),"",(L183-T183)/U183),"")</f>
        <v/>
      </c>
      <c r="Y183">
        <f>IFERROR(IF(OR(F183="-",ISBLANK(F183)),"",(M183-T183)/U183),"")</f>
        <v/>
      </c>
      <c r="Z183">
        <f>IFERROR(IF(OR(G183="-",ISBLANK(G183)),"",(N183-T183)/U183),"")</f>
        <v/>
      </c>
      <c r="AA183">
        <f>IF(MAX(MAX(V183:Z183),ABS(MIN(V183:Z183)))=ABS(MIN(V183:Z183)),MIN(V183:Z183),MAX(V183:Z183))</f>
        <v/>
      </c>
      <c r="AB183">
        <f>IFERROR(V144+MATCH(AA183,V183:Z183,0)-1,"")</f>
        <v/>
      </c>
      <c r="AC183">
        <f>IF(AB183&lt;&gt;"",IF(S183=AB183,"Low",IF(AB183=Q183,"High","")),"")</f>
        <v/>
      </c>
      <c r="AE183">
        <f>IF(ISNUMBER(MATCH("N/A",J183:N183,0)),"",IFERROR((5 * SUMPRODUCT(J144:N144,J183:N183) - PRODUCT(SUM(J144:N144),SUM(J183:N183))) / ((5 * SUM((J144^2)+(K144^2)+(L144^2)+(M144^2)+(N144^2))) - SUM(J144:N144)^2),""))</f>
        <v/>
      </c>
      <c r="AF183">
        <f>IFERROR(CORREL(J144:N144,J183:N183),"")</f>
        <v/>
      </c>
      <c r="AZ183">
        <f>IF(Q183=S183,0,1)</f>
        <v/>
      </c>
      <c r="BA183">
        <f>IF(AZ183=1,IF(Q183="","",IF(Q183=N144,"Yes","No")),"")</f>
        <v/>
      </c>
      <c r="BB183">
        <f>IF(BA183="Yes",P183,"")</f>
        <v/>
      </c>
      <c r="BC183">
        <f>IF(AZ183=1,IF(S183="","",IF(S183=N144,"Yes","No")),"")</f>
        <v/>
      </c>
      <c r="BD183">
        <f>IF(BC183="Yes",R183,"")</f>
        <v/>
      </c>
      <c r="BE183">
        <f>IFERROR(IF(SIGN(AE183)=1,"Increasing",IF(SIGN(AE183)=-1,"Decreasing","")),"")</f>
        <v/>
      </c>
      <c r="BF183">
        <f>IF(OR(AND(BE183="Increasing",BA183="Yes"),AND(BE183="Decreasing",BC183="Yes")),"Yes","No")</f>
        <v/>
      </c>
      <c r="BG183">
        <f>IF(I183="pos_trend","Yes","No")</f>
        <v/>
      </c>
      <c r="BH183">
        <f>IF(AF183&lt;&gt;"",IF(ABS(AF183)&gt;0.8,"Yes","No"),"")</f>
        <v/>
      </c>
    </row>
    <row r="184" spans="1:60">
      <c s="1" r="A184" t="n">
        <v>26</v>
      </c>
      <c r="B184" t="s">
        <v>407</v>
      </c>
      <c r="C184" t="s">
        <v>264</v>
      </c>
      <c r="D184" t="s">
        <v>264</v>
      </c>
      <c r="E184" t="s">
        <v>264</v>
      </c>
      <c r="F184" t="s">
        <v>264</v>
      </c>
      <c r="G184" t="s">
        <v>264</v>
      </c>
      <c r="H184" t="s"/>
      <c r="I184">
        <f>IF(AND(K184&gt; J184, L184&gt; K184, M184&gt; L184, N184&gt; M184), "pos_trend", IF(AND(K184&lt; J184, L184&lt; K184, M184&lt; L184, N184&lt; M184), "neg_trend", "N/A"))</f>
        <v/>
      </c>
      <c r="J184">
        <f>IFERROR(IF(TRIM(C184)="-", "N/A", IF(RIGHT(C184,1)=")",IF(RIGHT(C184,2)="T)",-1000000000000*VALUE(MID(C184,2,LEN(C184)-3)),IF(RIGHT(C184,2)="M)",-1000000*VALUE(MID(C184,2,LEN(C184)-3)),IF(RIGHT(C184,2)="B)",-1000000000*VALUE(MID(C184,2,LEN(C184)-3)),IF(RIGHT(C184,2)="k)",-1000*VALUE(MID(C184,2,LEN(C184)-3)),VALUE(SUBSTITUTE(C184,",","")))))),IF(RIGHT(C184,1)="T",1000000000000*VALUE(LEFT(C184,LEN(C184)-1)),IF(RIGHT(C184,1)="M",1000000*VALUE(LEFT(C184,LEN(C184)-1)),IF(RIGHT(C184,1)="B",1000000000*VALUE(LEFT(C184,LEN(C184)-1)),IF(RIGHT(C184,1)="%",0.01*VALUE(LEFT(C184,LEN(C184)-1)),IF(RIGHT(C184,1)="k",1000*VALUE(LEFT(C184,LEN(C184)-1)),VALUE(SUBSTITUTE(C184,",",""))))))))),"N/A")</f>
        <v/>
      </c>
      <c r="K184">
        <f>IFERROR(IF(TRIM(D184)="-", "N/A", IF(RIGHT(D184,1)=")",IF(RIGHT(D184,2)="T)",-1000000000000*VALUE(MID(D184,2,LEN(D184)-3)),IF(RIGHT(D184,2)="M)",-1000000*VALUE(MID(D184,2,LEN(D184)-3)),IF(RIGHT(D184,2)="B)",-1000000000*VALUE(MID(D184,2,LEN(D184)-3)),IF(RIGHT(D184,2)="k)",-1000*VALUE(MID(D184,2,LEN(D184)-3)),VALUE(SUBSTITUTE(D184,",","")))))),IF(RIGHT(D184,1)="T",1000000000000*VALUE(LEFT(D184,LEN(D184)-1)),IF(RIGHT(D184,1)="M",1000000*VALUE(LEFT(D184,LEN(D184)-1)),IF(RIGHT(D184,1)="B",1000000000*VALUE(LEFT(D184,LEN(D184)-1)),IF(RIGHT(D184,1)="%",0.01*VALUE(LEFT(D184,LEN(D184)-1)),IF(RIGHT(D184,1)="k",1000*VALUE(LEFT(D184,LEN(D184)-1)),VALUE(SUBSTITUTE(D184,",",""))))))))),"N/A")</f>
        <v/>
      </c>
      <c r="L184">
        <f>IFERROR(IF(TRIM(E184)="-", "N/A", IF(RIGHT(E184,1)=")",IF(RIGHT(E184,2)="T)",-1000000000000*VALUE(MID(E184,2,LEN(E184)-3)),IF(RIGHT(E184,2)="M)",-1000000*VALUE(MID(E184,2,LEN(E184)-3)),IF(RIGHT(E184,2)="B)",-1000000000*VALUE(MID(E184,2,LEN(E184)-3)),IF(RIGHT(E184,2)="k)",-1000*VALUE(MID(E184,2,LEN(E184)-3)),VALUE(SUBSTITUTE(E184,",","")))))),IF(RIGHT(E184,1)="T",1000000000000*VALUE(LEFT(E184,LEN(E184)-1)),IF(RIGHT(E184,1)="M",1000000*VALUE(LEFT(E184,LEN(E184)-1)),IF(RIGHT(E184,1)="B",1000000000*VALUE(LEFT(E184,LEN(E184)-1)),IF(RIGHT(E184,1)="%",0.01*VALUE(LEFT(E184,LEN(E184)-1)),IF(RIGHT(E184,1)="k",1000*VALUE(LEFT(E184,LEN(E184)-1)),VALUE(SUBSTITUTE(E184,",",""))))))))),"N/A")</f>
        <v/>
      </c>
      <c r="M184">
        <f>IFERROR(IF(TRIM(F184)="-", "N/A", IF(RIGHT(F184,1)=")",IF(RIGHT(F184,2)="T)",-1000000000000*VALUE(MID(F184,2,LEN(F184)-3)),IF(RIGHT(F184,2)="M)",-1000000*VALUE(MID(F184,2,LEN(F184)-3)),IF(RIGHT(F184,2)="B)",-1000000000*VALUE(MID(F184,2,LEN(F184)-3)),IF(RIGHT(F184,2)="k)",-1000*VALUE(MID(F184,2,LEN(F184)-3)),VALUE(SUBSTITUTE(F184,",","")))))),IF(RIGHT(F184,1)="T",1000000000000*VALUE(LEFT(F184,LEN(F184)-1)),IF(RIGHT(F184,1)="M",1000000*VALUE(LEFT(F184,LEN(F184)-1)),IF(RIGHT(F184,1)="B",1000000000*VALUE(LEFT(F184,LEN(F184)-1)),IF(RIGHT(F184,1)="%",0.01*VALUE(LEFT(F184,LEN(F184)-1)),IF(RIGHT(F184,1)="k",1000*VALUE(LEFT(F184,LEN(F184)-1)),VALUE(SUBSTITUTE(F184,",",""))))))))),"N/A")</f>
        <v/>
      </c>
      <c r="N184">
        <f>IFERROR(IF(TRIM(G184)="-", "N/A", IF(RIGHT(G184,1)=")",IF(RIGHT(G184,2)="T)",-1000000000000*VALUE(MID(G184,2,LEN(G184)-3)),IF(RIGHT(G184,2)="M)",-1000000*VALUE(MID(G184,2,LEN(G184)-3)),IF(RIGHT(G184,2)="B)",-1000000000*VALUE(MID(G184,2,LEN(G184)-3)),IF(RIGHT(G184,2)="k)",-1000*VALUE(MID(G184,2,LEN(G184)-3)),VALUE(SUBSTITUTE(G184,",","")))))),IF(RIGHT(G184,1)="T",1000000000000*VALUE(LEFT(G184,LEN(G184)-1)),IF(RIGHT(G184,1)="M",1000000*VALUE(LEFT(G184,LEN(G184)-1)),IF(RIGHT(G184,1)="B",1000000000*VALUE(LEFT(G184,LEN(G184)-1)),IF(RIGHT(G184,1)="%",0.01*VALUE(LEFT(G184,LEN(G184)-1)),IF(RIGHT(G184,1)="k",1000*VALUE(LEFT(G184,LEN(G184)-1)),VALUE(SUBSTITUTE(G184,",",""))))))))),"N/A")</f>
        <v/>
      </c>
      <c r="P184">
        <f>MAX(J184:N184)</f>
        <v/>
      </c>
      <c r="Q184">
        <f>IFERROR(J144+MATCH(P184,J184:N184,0)-1,"")</f>
        <v/>
      </c>
      <c r="R184">
        <f>IF(Q184="","",MIN(J184:N184))</f>
        <v/>
      </c>
      <c r="S184">
        <f>IFERROR(J144+MATCH(R184,J184:N184,0)-1,"")</f>
        <v/>
      </c>
      <c r="T184">
        <f>IFERROR(AVERAGE(J184:N184),"")</f>
        <v/>
      </c>
      <c r="U184">
        <f>IFERROR(STDEV(J184:N184),"")</f>
        <v/>
      </c>
      <c r="V184">
        <f>IFERROR(IF(C184="-","",IF(ISBLANK(B184),"",IF(OR(ISNUMBER(FIND("Growth",B184)),ISNUMBER(FIND("Margin",B184))),"",(J184-T184)/U184))),"")</f>
        <v/>
      </c>
      <c r="W184">
        <f>IFERROR(IF(OR(D184="-",ISBLANK(D184)),"",(K184-T184)/U184),"")</f>
        <v/>
      </c>
      <c r="X184">
        <f>IFERROR(IF(OR(E184="-",ISBLANK(E184)),"",(L184-T184)/U184),"")</f>
        <v/>
      </c>
      <c r="Y184">
        <f>IFERROR(IF(OR(F184="-",ISBLANK(F184)),"",(M184-T184)/U184),"")</f>
        <v/>
      </c>
      <c r="Z184">
        <f>IFERROR(IF(OR(G184="-",ISBLANK(G184)),"",(N184-T184)/U184),"")</f>
        <v/>
      </c>
      <c r="AA184">
        <f>IF(MAX(MAX(V184:Z184),ABS(MIN(V184:Z184)))=ABS(MIN(V184:Z184)),MIN(V184:Z184),MAX(V184:Z184))</f>
        <v/>
      </c>
      <c r="AB184">
        <f>IFERROR(V144+MATCH(AA184,V184:Z184,0)-1,"")</f>
        <v/>
      </c>
      <c r="AC184">
        <f>IF(AB184&lt;&gt;"",IF(S184=AB184,"Low",IF(AB184=Q184,"High","")),"")</f>
        <v/>
      </c>
      <c r="AE184">
        <f>IF(ISNUMBER(MATCH("N/A",J184:N184,0)),"",IFERROR((5 * SUMPRODUCT(J144:N144,J184:N184) - PRODUCT(SUM(J144:N144),SUM(J184:N184))) / ((5 * SUM((J144^2)+(K144^2)+(L144^2)+(M144^2)+(N144^2))) - SUM(J144:N144)^2),""))</f>
        <v/>
      </c>
      <c r="AF184">
        <f>IFERROR(CORREL(J144:N144,J184:N184),"")</f>
        <v/>
      </c>
      <c r="AZ184">
        <f>IF(Q184=S184,0,1)</f>
        <v/>
      </c>
      <c r="BA184">
        <f>IF(AZ184=1,IF(Q184="","",IF(Q184=N144,"Yes","No")),"")</f>
        <v/>
      </c>
      <c r="BB184">
        <f>IF(BA184="Yes",P184,"")</f>
        <v/>
      </c>
      <c r="BC184">
        <f>IF(AZ184=1,IF(S184="","",IF(S184=N144,"Yes","No")),"")</f>
        <v/>
      </c>
      <c r="BD184">
        <f>IF(BC184="Yes",R184,"")</f>
        <v/>
      </c>
      <c r="BE184">
        <f>IFERROR(IF(SIGN(AE184)=1,"Increasing",IF(SIGN(AE184)=-1,"Decreasing","")),"")</f>
        <v/>
      </c>
      <c r="BF184">
        <f>IF(OR(AND(BE184="Increasing",BA184="Yes"),AND(BE184="Decreasing",BC184="Yes")),"Yes","No")</f>
        <v/>
      </c>
      <c r="BG184">
        <f>IF(I184="pos_trend","Yes","No")</f>
        <v/>
      </c>
      <c r="BH184">
        <f>IF(AF184&lt;&gt;"",IF(ABS(AF184)&gt;0.8,"Yes","No"),"")</f>
        <v/>
      </c>
    </row>
    <row r="185" spans="1:60">
      <c s="1" r="A185" t="n">
        <v>27</v>
      </c>
      <c r="B185" t="s">
        <v>408</v>
      </c>
      <c r="C185" t="s">
        <v>402</v>
      </c>
      <c r="D185" t="s">
        <v>403</v>
      </c>
      <c r="E185" t="s">
        <v>404</v>
      </c>
      <c r="F185" t="s">
        <v>405</v>
      </c>
      <c r="G185" t="s">
        <v>406</v>
      </c>
      <c r="H185" t="s"/>
      <c r="I185">
        <f>IF(AND(K185&gt; J185, L185&gt; K185, M185&gt; L185, N185&gt; M185), "pos_trend", IF(AND(K185&lt; J185, L185&lt; K185, M185&lt; L185, N185&lt; M185), "neg_trend", "N/A"))</f>
        <v/>
      </c>
      <c r="J185">
        <f>IFERROR(IF(TRIM(C185)="-", "N/A", IF(RIGHT(C185,1)=")",IF(RIGHT(C185,2)="T)",-1000000000000*VALUE(MID(C185,2,LEN(C185)-3)),IF(RIGHT(C185,2)="M)",-1000000*VALUE(MID(C185,2,LEN(C185)-3)),IF(RIGHT(C185,2)="B)",-1000000000*VALUE(MID(C185,2,LEN(C185)-3)),IF(RIGHT(C185,2)="k)",-1000*VALUE(MID(C185,2,LEN(C185)-3)),VALUE(SUBSTITUTE(C185,",","")))))),IF(RIGHT(C185,1)="T",1000000000000*VALUE(LEFT(C185,LEN(C185)-1)),IF(RIGHT(C185,1)="M",1000000*VALUE(LEFT(C185,LEN(C185)-1)),IF(RIGHT(C185,1)="B",1000000000*VALUE(LEFT(C185,LEN(C185)-1)),IF(RIGHT(C185,1)="%",0.01*VALUE(LEFT(C185,LEN(C185)-1)),IF(RIGHT(C185,1)="k",1000*VALUE(LEFT(C185,LEN(C185)-1)),VALUE(SUBSTITUTE(C185,",",""))))))))),"N/A")</f>
        <v/>
      </c>
      <c r="K185">
        <f>IFERROR(IF(TRIM(D185)="-", "N/A", IF(RIGHT(D185,1)=")",IF(RIGHT(D185,2)="T)",-1000000000000*VALUE(MID(D185,2,LEN(D185)-3)),IF(RIGHT(D185,2)="M)",-1000000*VALUE(MID(D185,2,LEN(D185)-3)),IF(RIGHT(D185,2)="B)",-1000000000*VALUE(MID(D185,2,LEN(D185)-3)),IF(RIGHT(D185,2)="k)",-1000*VALUE(MID(D185,2,LEN(D185)-3)),VALUE(SUBSTITUTE(D185,",","")))))),IF(RIGHT(D185,1)="T",1000000000000*VALUE(LEFT(D185,LEN(D185)-1)),IF(RIGHT(D185,1)="M",1000000*VALUE(LEFT(D185,LEN(D185)-1)),IF(RIGHT(D185,1)="B",1000000000*VALUE(LEFT(D185,LEN(D185)-1)),IF(RIGHT(D185,1)="%",0.01*VALUE(LEFT(D185,LEN(D185)-1)),IF(RIGHT(D185,1)="k",1000*VALUE(LEFT(D185,LEN(D185)-1)),VALUE(SUBSTITUTE(D185,",",""))))))))),"N/A")</f>
        <v/>
      </c>
      <c r="L185">
        <f>IFERROR(IF(TRIM(E185)="-", "N/A", IF(RIGHT(E185,1)=")",IF(RIGHT(E185,2)="T)",-1000000000000*VALUE(MID(E185,2,LEN(E185)-3)),IF(RIGHT(E185,2)="M)",-1000000*VALUE(MID(E185,2,LEN(E185)-3)),IF(RIGHT(E185,2)="B)",-1000000000*VALUE(MID(E185,2,LEN(E185)-3)),IF(RIGHT(E185,2)="k)",-1000*VALUE(MID(E185,2,LEN(E185)-3)),VALUE(SUBSTITUTE(E185,",","")))))),IF(RIGHT(E185,1)="T",1000000000000*VALUE(LEFT(E185,LEN(E185)-1)),IF(RIGHT(E185,1)="M",1000000*VALUE(LEFT(E185,LEN(E185)-1)),IF(RIGHT(E185,1)="B",1000000000*VALUE(LEFT(E185,LEN(E185)-1)),IF(RIGHT(E185,1)="%",0.01*VALUE(LEFT(E185,LEN(E185)-1)),IF(RIGHT(E185,1)="k",1000*VALUE(LEFT(E185,LEN(E185)-1)),VALUE(SUBSTITUTE(E185,",",""))))))))),"N/A")</f>
        <v/>
      </c>
      <c r="M185">
        <f>IFERROR(IF(TRIM(F185)="-", "N/A", IF(RIGHT(F185,1)=")",IF(RIGHT(F185,2)="T)",-1000000000000*VALUE(MID(F185,2,LEN(F185)-3)),IF(RIGHT(F185,2)="M)",-1000000*VALUE(MID(F185,2,LEN(F185)-3)),IF(RIGHT(F185,2)="B)",-1000000000*VALUE(MID(F185,2,LEN(F185)-3)),IF(RIGHT(F185,2)="k)",-1000*VALUE(MID(F185,2,LEN(F185)-3)),VALUE(SUBSTITUTE(F185,",","")))))),IF(RIGHT(F185,1)="T",1000000000000*VALUE(LEFT(F185,LEN(F185)-1)),IF(RIGHT(F185,1)="M",1000000*VALUE(LEFT(F185,LEN(F185)-1)),IF(RIGHT(F185,1)="B",1000000000*VALUE(LEFT(F185,LEN(F185)-1)),IF(RIGHT(F185,1)="%",0.01*VALUE(LEFT(F185,LEN(F185)-1)),IF(RIGHT(F185,1)="k",1000*VALUE(LEFT(F185,LEN(F185)-1)),VALUE(SUBSTITUTE(F185,",",""))))))))),"N/A")</f>
        <v/>
      </c>
      <c r="N185">
        <f>IFERROR(IF(TRIM(G185)="-", "N/A", IF(RIGHT(G185,1)=")",IF(RIGHT(G185,2)="T)",-1000000000000*VALUE(MID(G185,2,LEN(G185)-3)),IF(RIGHT(G185,2)="M)",-1000000*VALUE(MID(G185,2,LEN(G185)-3)),IF(RIGHT(G185,2)="B)",-1000000000*VALUE(MID(G185,2,LEN(G185)-3)),IF(RIGHT(G185,2)="k)",-1000*VALUE(MID(G185,2,LEN(G185)-3)),VALUE(SUBSTITUTE(G185,",","")))))),IF(RIGHT(G185,1)="T",1000000000000*VALUE(LEFT(G185,LEN(G185)-1)),IF(RIGHT(G185,1)="M",1000000*VALUE(LEFT(G185,LEN(G185)-1)),IF(RIGHT(G185,1)="B",1000000000*VALUE(LEFT(G185,LEN(G185)-1)),IF(RIGHT(G185,1)="%",0.01*VALUE(LEFT(G185,LEN(G185)-1)),IF(RIGHT(G185,1)="k",1000*VALUE(LEFT(G185,LEN(G185)-1)),VALUE(SUBSTITUTE(G185,",",""))))))))),"N/A")</f>
        <v/>
      </c>
      <c r="P185">
        <f>MAX(J185:N185)</f>
        <v/>
      </c>
      <c r="Q185">
        <f>IFERROR(J144+MATCH(P185,J185:N185,0)-1,"")</f>
        <v/>
      </c>
      <c r="R185">
        <f>IF(Q185="","",MIN(J185:N185))</f>
        <v/>
      </c>
      <c r="S185">
        <f>IFERROR(J144+MATCH(R185,J185:N185,0)-1,"")</f>
        <v/>
      </c>
      <c r="T185">
        <f>IFERROR(AVERAGE(J185:N185),"")</f>
        <v/>
      </c>
      <c r="U185">
        <f>IFERROR(STDEV(J185:N185),"")</f>
        <v/>
      </c>
      <c r="V185">
        <f>IFERROR(IF(C185="-","",IF(ISBLANK(B185),"",IF(OR(ISNUMBER(FIND("Growth",B185)),ISNUMBER(FIND("Margin",B185))),"",(J185-T185)/U185))),"")</f>
        <v/>
      </c>
      <c r="W185">
        <f>IFERROR(IF(OR(D185="-",ISBLANK(D185)),"",(K185-T185)/U185),"")</f>
        <v/>
      </c>
      <c r="X185">
        <f>IFERROR(IF(OR(E185="-",ISBLANK(E185)),"",(L185-T185)/U185),"")</f>
        <v/>
      </c>
      <c r="Y185">
        <f>IFERROR(IF(OR(F185="-",ISBLANK(F185)),"",(M185-T185)/U185),"")</f>
        <v/>
      </c>
      <c r="Z185">
        <f>IFERROR(IF(OR(G185="-",ISBLANK(G185)),"",(N185-T185)/U185),"")</f>
        <v/>
      </c>
      <c r="AA185">
        <f>IF(MAX(MAX(V185:Z185),ABS(MIN(V185:Z185)))=ABS(MIN(V185:Z185)),MIN(V185:Z185),MAX(V185:Z185))</f>
        <v/>
      </c>
      <c r="AB185">
        <f>IFERROR(V144+MATCH(AA185,V185:Z185,0)-1,"")</f>
        <v/>
      </c>
      <c r="AC185">
        <f>IF(AB185&lt;&gt;"",IF(S185=AB185,"Low",IF(AB185=Q185,"High","")),"")</f>
        <v/>
      </c>
      <c r="AE185">
        <f>IF(ISNUMBER(MATCH("N/A",J185:N185,0)),"",IFERROR((5 * SUMPRODUCT(J144:N144,J185:N185) - PRODUCT(SUM(J144:N144),SUM(J185:N185))) / ((5 * SUM((J144^2)+(K144^2)+(L144^2)+(M144^2)+(N144^2))) - SUM(J144:N144)^2),""))</f>
        <v/>
      </c>
      <c r="AF185">
        <f>IFERROR(CORREL(J144:N144,J185:N185),"")</f>
        <v/>
      </c>
      <c r="AZ185">
        <f>IF(Q185=S185,0,1)</f>
        <v/>
      </c>
      <c r="BA185">
        <f>IF(AZ185=1,IF(Q185="","",IF(Q185=N144,"Yes","No")),"")</f>
        <v/>
      </c>
      <c r="BB185">
        <f>IF(BA185="Yes",P185,"")</f>
        <v/>
      </c>
      <c r="BC185">
        <f>IF(AZ185=1,IF(S185="","",IF(S185=N144,"Yes","No")),"")</f>
        <v/>
      </c>
      <c r="BD185">
        <f>IF(BC185="Yes",R185,"")</f>
        <v/>
      </c>
      <c r="BE185">
        <f>IFERROR(IF(SIGN(AE185)=1,"Increasing",IF(SIGN(AE185)=-1,"Decreasing","")),"")</f>
        <v/>
      </c>
      <c r="BF185">
        <f>IF(OR(AND(BE185="Increasing",BA185="Yes"),AND(BE185="Decreasing",BC185="Yes")),"Yes","No")</f>
        <v/>
      </c>
      <c r="BG185">
        <f>IF(I185="pos_trend","Yes","No")</f>
        <v/>
      </c>
      <c r="BH185">
        <f>IF(AF185&lt;&gt;"",IF(ABS(AF185)&gt;0.8,"Yes","No"),"")</f>
        <v/>
      </c>
    </row>
    <row r="186" spans="1:60">
      <c s="1" r="A186" t="n">
        <v>28</v>
      </c>
      <c r="B186" t="s">
        <v>409</v>
      </c>
      <c r="C186" t="s">
        <v>264</v>
      </c>
      <c r="D186" t="s">
        <v>410</v>
      </c>
      <c r="E186" t="s">
        <v>411</v>
      </c>
      <c r="F186" t="s">
        <v>412</v>
      </c>
      <c r="G186" t="s">
        <v>413</v>
      </c>
      <c r="H186" t="s"/>
      <c r="I186">
        <f>IF(AND(K186&gt; J186, L186&gt; K186, M186&gt; L186, N186&gt; M186), "pos_trend", IF(AND(K186&lt; J186, L186&lt; K186, M186&lt; L186, N186&lt; M186), "neg_trend", "N/A"))</f>
        <v/>
      </c>
      <c r="J186">
        <f>IFERROR(IF(TRIM(C186)="-", "N/A", IF(RIGHT(C186,1)=")",IF(RIGHT(C186,2)="T)",-1000000000000*VALUE(MID(C186,2,LEN(C186)-3)),IF(RIGHT(C186,2)="M)",-1000000*VALUE(MID(C186,2,LEN(C186)-3)),IF(RIGHT(C186,2)="B)",-1000000000*VALUE(MID(C186,2,LEN(C186)-3)),IF(RIGHT(C186,2)="k)",-1000*VALUE(MID(C186,2,LEN(C186)-3)),VALUE(SUBSTITUTE(C186,",","")))))),IF(RIGHT(C186,1)="T",1000000000000*VALUE(LEFT(C186,LEN(C186)-1)),IF(RIGHT(C186,1)="M",1000000*VALUE(LEFT(C186,LEN(C186)-1)),IF(RIGHT(C186,1)="B",1000000000*VALUE(LEFT(C186,LEN(C186)-1)),IF(RIGHT(C186,1)="%",0.01*VALUE(LEFT(C186,LEN(C186)-1)),IF(RIGHT(C186,1)="k",1000*VALUE(LEFT(C186,LEN(C186)-1)),VALUE(SUBSTITUTE(C186,",",""))))))))),"N/A")</f>
        <v/>
      </c>
      <c r="K186">
        <f>IFERROR(IF(TRIM(D186)="-", "N/A", IF(RIGHT(D186,1)=")",IF(RIGHT(D186,2)="T)",-1000000000000*VALUE(MID(D186,2,LEN(D186)-3)),IF(RIGHT(D186,2)="M)",-1000000*VALUE(MID(D186,2,LEN(D186)-3)),IF(RIGHT(D186,2)="B)",-1000000000*VALUE(MID(D186,2,LEN(D186)-3)),IF(RIGHT(D186,2)="k)",-1000*VALUE(MID(D186,2,LEN(D186)-3)),VALUE(SUBSTITUTE(D186,",","")))))),IF(RIGHT(D186,1)="T",1000000000000*VALUE(LEFT(D186,LEN(D186)-1)),IF(RIGHT(D186,1)="M",1000000*VALUE(LEFT(D186,LEN(D186)-1)),IF(RIGHT(D186,1)="B",1000000000*VALUE(LEFT(D186,LEN(D186)-1)),IF(RIGHT(D186,1)="%",0.01*VALUE(LEFT(D186,LEN(D186)-1)),IF(RIGHT(D186,1)="k",1000*VALUE(LEFT(D186,LEN(D186)-1)),VALUE(SUBSTITUTE(D186,",",""))))))))),"N/A")</f>
        <v/>
      </c>
      <c r="L186">
        <f>IFERROR(IF(TRIM(E186)="-", "N/A", IF(RIGHT(E186,1)=")",IF(RIGHT(E186,2)="T)",-1000000000000*VALUE(MID(E186,2,LEN(E186)-3)),IF(RIGHT(E186,2)="M)",-1000000*VALUE(MID(E186,2,LEN(E186)-3)),IF(RIGHT(E186,2)="B)",-1000000000*VALUE(MID(E186,2,LEN(E186)-3)),IF(RIGHT(E186,2)="k)",-1000*VALUE(MID(E186,2,LEN(E186)-3)),VALUE(SUBSTITUTE(E186,",","")))))),IF(RIGHT(E186,1)="T",1000000000000*VALUE(LEFT(E186,LEN(E186)-1)),IF(RIGHT(E186,1)="M",1000000*VALUE(LEFT(E186,LEN(E186)-1)),IF(RIGHT(E186,1)="B",1000000000*VALUE(LEFT(E186,LEN(E186)-1)),IF(RIGHT(E186,1)="%",0.01*VALUE(LEFT(E186,LEN(E186)-1)),IF(RIGHT(E186,1)="k",1000*VALUE(LEFT(E186,LEN(E186)-1)),VALUE(SUBSTITUTE(E186,",",""))))))))),"N/A")</f>
        <v/>
      </c>
      <c r="M186">
        <f>IFERROR(IF(TRIM(F186)="-", "N/A", IF(RIGHT(F186,1)=")",IF(RIGHT(F186,2)="T)",-1000000000000*VALUE(MID(F186,2,LEN(F186)-3)),IF(RIGHT(F186,2)="M)",-1000000*VALUE(MID(F186,2,LEN(F186)-3)),IF(RIGHT(F186,2)="B)",-1000000000*VALUE(MID(F186,2,LEN(F186)-3)),IF(RIGHT(F186,2)="k)",-1000*VALUE(MID(F186,2,LEN(F186)-3)),VALUE(SUBSTITUTE(F186,",","")))))),IF(RIGHT(F186,1)="T",1000000000000*VALUE(LEFT(F186,LEN(F186)-1)),IF(RIGHT(F186,1)="M",1000000*VALUE(LEFT(F186,LEN(F186)-1)),IF(RIGHT(F186,1)="B",1000000000*VALUE(LEFT(F186,LEN(F186)-1)),IF(RIGHT(F186,1)="%",0.01*VALUE(LEFT(F186,LEN(F186)-1)),IF(RIGHT(F186,1)="k",1000*VALUE(LEFT(F186,LEN(F186)-1)),VALUE(SUBSTITUTE(F186,",",""))))))))),"N/A")</f>
        <v/>
      </c>
      <c r="N186">
        <f>IFERROR(IF(TRIM(G186)="-", "N/A", IF(RIGHT(G186,1)=")",IF(RIGHT(G186,2)="T)",-1000000000000*VALUE(MID(G186,2,LEN(G186)-3)),IF(RIGHT(G186,2)="M)",-1000000*VALUE(MID(G186,2,LEN(G186)-3)),IF(RIGHT(G186,2)="B)",-1000000000*VALUE(MID(G186,2,LEN(G186)-3)),IF(RIGHT(G186,2)="k)",-1000*VALUE(MID(G186,2,LEN(G186)-3)),VALUE(SUBSTITUTE(G186,",","")))))),IF(RIGHT(G186,1)="T",1000000000000*VALUE(LEFT(G186,LEN(G186)-1)),IF(RIGHT(G186,1)="M",1000000*VALUE(LEFT(G186,LEN(G186)-1)),IF(RIGHT(G186,1)="B",1000000000*VALUE(LEFT(G186,LEN(G186)-1)),IF(RIGHT(G186,1)="%",0.01*VALUE(LEFT(G186,LEN(G186)-1)),IF(RIGHT(G186,1)="k",1000*VALUE(LEFT(G186,LEN(G186)-1)),VALUE(SUBSTITUTE(G186,",",""))))))))),"N/A")</f>
        <v/>
      </c>
      <c r="P186">
        <f>MAX(J186:N186)</f>
        <v/>
      </c>
      <c r="Q186">
        <f>IFERROR(J144+MATCH(P186,J186:N186,0)-1,"")</f>
        <v/>
      </c>
      <c r="R186">
        <f>IF(Q186="","",MIN(J186:N186))</f>
        <v/>
      </c>
      <c r="S186">
        <f>IFERROR(J144+MATCH(R186,J186:N186,0)-1,"")</f>
        <v/>
      </c>
      <c r="T186">
        <f>IFERROR(AVERAGE(J186:N186),"")</f>
        <v/>
      </c>
      <c r="U186">
        <f>IFERROR(STDEV(J186:N186),"")</f>
        <v/>
      </c>
      <c r="V186">
        <f>IFERROR(IF(C186="-","",IF(ISBLANK(B186),"",IF(OR(ISNUMBER(FIND("Growth",B186)),ISNUMBER(FIND("Margin",B186))),"",(J186-T186)/U186))),"")</f>
        <v/>
      </c>
      <c r="W186">
        <f>IFERROR(IF(OR(D186="-",ISBLANK(D186)),"",(K186-T186)/U186),"")</f>
        <v/>
      </c>
      <c r="X186">
        <f>IFERROR(IF(OR(E186="-",ISBLANK(E186)),"",(L186-T186)/U186),"")</f>
        <v/>
      </c>
      <c r="Y186">
        <f>IFERROR(IF(OR(F186="-",ISBLANK(F186)),"",(M186-T186)/U186),"")</f>
        <v/>
      </c>
      <c r="Z186">
        <f>IFERROR(IF(OR(G186="-",ISBLANK(G186)),"",(N186-T186)/U186),"")</f>
        <v/>
      </c>
      <c r="AA186">
        <f>IF(MAX(MAX(V186:Z186),ABS(MIN(V186:Z186)))=ABS(MIN(V186:Z186)),MIN(V186:Z186),MAX(V186:Z186))</f>
        <v/>
      </c>
      <c r="AB186">
        <f>IFERROR(V144+MATCH(AA186,V186:Z186,0)-1,"")</f>
        <v/>
      </c>
      <c r="AC186">
        <f>IF(AB186&lt;&gt;"",IF(S186=AB186,"Low",IF(AB186=Q186,"High","")),"")</f>
        <v/>
      </c>
      <c r="AE186">
        <f>IF(ISNUMBER(MATCH("N/A",J186:N186,0)),"",IFERROR((5 * SUMPRODUCT(J144:N144,J186:N186) - PRODUCT(SUM(J144:N144),SUM(J186:N186))) / ((5 * SUM((J144^2)+(K144^2)+(L144^2)+(M144^2)+(N144^2))) - SUM(J144:N144)^2),""))</f>
        <v/>
      </c>
      <c r="AF186">
        <f>IFERROR(CORREL(J144:N144,J186:N186),"")</f>
        <v/>
      </c>
      <c r="AZ186">
        <f>IF(Q186=S186,0,1)</f>
        <v/>
      </c>
      <c r="BA186">
        <f>IF(AZ186=1,IF(Q186="","",IF(Q186=N144,"Yes","No")),"")</f>
        <v/>
      </c>
      <c r="BB186">
        <f>IF(BA186="Yes",P186,"")</f>
        <v/>
      </c>
      <c r="BC186">
        <f>IF(AZ186=1,IF(S186="","",IF(S186=N144,"Yes","No")),"")</f>
        <v/>
      </c>
      <c r="BD186">
        <f>IF(BC186="Yes",R186,"")</f>
        <v/>
      </c>
      <c r="BE186">
        <f>IFERROR(IF(SIGN(AE186)=1,"Increasing",IF(SIGN(AE186)=-1,"Decreasing","")),"")</f>
        <v/>
      </c>
      <c r="BF186">
        <f>IF(OR(AND(BE186="Increasing",BA186="Yes"),AND(BE186="Decreasing",BC186="Yes")),"Yes","No")</f>
        <v/>
      </c>
      <c r="BG186">
        <f>IF(I186="pos_trend","Yes","No")</f>
        <v/>
      </c>
      <c r="BH186">
        <f>IF(AF186&lt;&gt;"",IF(ABS(AF186)&gt;0.8,"Yes","No"),"")</f>
        <v/>
      </c>
    </row>
    <row r="187" spans="1:60">
      <c s="1" r="A187" t="n">
        <v>29</v>
      </c>
      <c r="B187" t="s">
        <v>414</v>
      </c>
      <c r="C187" t="s">
        <v>264</v>
      </c>
      <c r="D187" t="s">
        <v>264</v>
      </c>
      <c r="E187" t="s">
        <v>264</v>
      </c>
      <c r="F187" t="s">
        <v>264</v>
      </c>
      <c r="G187" t="s">
        <v>415</v>
      </c>
      <c r="H187" t="s"/>
      <c r="I187">
        <f>IF(AND(K187&gt; J187, L187&gt; K187, M187&gt; L187, N187&gt; M187), "pos_trend", IF(AND(K187&lt; J187, L187&lt; K187, M187&lt; L187, N187&lt; M187), "neg_trend", "N/A"))</f>
        <v/>
      </c>
      <c r="J187">
        <f>IFERROR(IF(TRIM(C187)="-", "N/A", IF(RIGHT(C187,1)=")",IF(RIGHT(C187,2)="T)",-1000000000000*VALUE(MID(C187,2,LEN(C187)-3)),IF(RIGHT(C187,2)="M)",-1000000*VALUE(MID(C187,2,LEN(C187)-3)),IF(RIGHT(C187,2)="B)",-1000000000*VALUE(MID(C187,2,LEN(C187)-3)),IF(RIGHT(C187,2)="k)",-1000*VALUE(MID(C187,2,LEN(C187)-3)),VALUE(SUBSTITUTE(C187,",","")))))),IF(RIGHT(C187,1)="T",1000000000000*VALUE(LEFT(C187,LEN(C187)-1)),IF(RIGHT(C187,1)="M",1000000*VALUE(LEFT(C187,LEN(C187)-1)),IF(RIGHT(C187,1)="B",1000000000*VALUE(LEFT(C187,LEN(C187)-1)),IF(RIGHT(C187,1)="%",0.01*VALUE(LEFT(C187,LEN(C187)-1)),IF(RIGHT(C187,1)="k",1000*VALUE(LEFT(C187,LEN(C187)-1)),VALUE(SUBSTITUTE(C187,",",""))))))))),"N/A")</f>
        <v/>
      </c>
      <c r="K187">
        <f>IFERROR(IF(TRIM(D187)="-", "N/A", IF(RIGHT(D187,1)=")",IF(RIGHT(D187,2)="T)",-1000000000000*VALUE(MID(D187,2,LEN(D187)-3)),IF(RIGHT(D187,2)="M)",-1000000*VALUE(MID(D187,2,LEN(D187)-3)),IF(RIGHT(D187,2)="B)",-1000000000*VALUE(MID(D187,2,LEN(D187)-3)),IF(RIGHT(D187,2)="k)",-1000*VALUE(MID(D187,2,LEN(D187)-3)),VALUE(SUBSTITUTE(D187,",","")))))),IF(RIGHT(D187,1)="T",1000000000000*VALUE(LEFT(D187,LEN(D187)-1)),IF(RIGHT(D187,1)="M",1000000*VALUE(LEFT(D187,LEN(D187)-1)),IF(RIGHT(D187,1)="B",1000000000*VALUE(LEFT(D187,LEN(D187)-1)),IF(RIGHT(D187,1)="%",0.01*VALUE(LEFT(D187,LEN(D187)-1)),IF(RIGHT(D187,1)="k",1000*VALUE(LEFT(D187,LEN(D187)-1)),VALUE(SUBSTITUTE(D187,",",""))))))))),"N/A")</f>
        <v/>
      </c>
      <c r="L187">
        <f>IFERROR(IF(TRIM(E187)="-", "N/A", IF(RIGHT(E187,1)=")",IF(RIGHT(E187,2)="T)",-1000000000000*VALUE(MID(E187,2,LEN(E187)-3)),IF(RIGHT(E187,2)="M)",-1000000*VALUE(MID(E187,2,LEN(E187)-3)),IF(RIGHT(E187,2)="B)",-1000000000*VALUE(MID(E187,2,LEN(E187)-3)),IF(RIGHT(E187,2)="k)",-1000*VALUE(MID(E187,2,LEN(E187)-3)),VALUE(SUBSTITUTE(E187,",","")))))),IF(RIGHT(E187,1)="T",1000000000000*VALUE(LEFT(E187,LEN(E187)-1)),IF(RIGHT(E187,1)="M",1000000*VALUE(LEFT(E187,LEN(E187)-1)),IF(RIGHT(E187,1)="B",1000000000*VALUE(LEFT(E187,LEN(E187)-1)),IF(RIGHT(E187,1)="%",0.01*VALUE(LEFT(E187,LEN(E187)-1)),IF(RIGHT(E187,1)="k",1000*VALUE(LEFT(E187,LEN(E187)-1)),VALUE(SUBSTITUTE(E187,",",""))))))))),"N/A")</f>
        <v/>
      </c>
      <c r="M187">
        <f>IFERROR(IF(TRIM(F187)="-", "N/A", IF(RIGHT(F187,1)=")",IF(RIGHT(F187,2)="T)",-1000000000000*VALUE(MID(F187,2,LEN(F187)-3)),IF(RIGHT(F187,2)="M)",-1000000*VALUE(MID(F187,2,LEN(F187)-3)),IF(RIGHT(F187,2)="B)",-1000000000*VALUE(MID(F187,2,LEN(F187)-3)),IF(RIGHT(F187,2)="k)",-1000*VALUE(MID(F187,2,LEN(F187)-3)),VALUE(SUBSTITUTE(F187,",","")))))),IF(RIGHT(F187,1)="T",1000000000000*VALUE(LEFT(F187,LEN(F187)-1)),IF(RIGHT(F187,1)="M",1000000*VALUE(LEFT(F187,LEN(F187)-1)),IF(RIGHT(F187,1)="B",1000000000*VALUE(LEFT(F187,LEN(F187)-1)),IF(RIGHT(F187,1)="%",0.01*VALUE(LEFT(F187,LEN(F187)-1)),IF(RIGHT(F187,1)="k",1000*VALUE(LEFT(F187,LEN(F187)-1)),VALUE(SUBSTITUTE(F187,",",""))))))))),"N/A")</f>
        <v/>
      </c>
      <c r="N187">
        <f>IFERROR(IF(TRIM(G187)="-", "N/A", IF(RIGHT(G187,1)=")",IF(RIGHT(G187,2)="T)",-1000000000000*VALUE(MID(G187,2,LEN(G187)-3)),IF(RIGHT(G187,2)="M)",-1000000*VALUE(MID(G187,2,LEN(G187)-3)),IF(RIGHT(G187,2)="B)",-1000000000*VALUE(MID(G187,2,LEN(G187)-3)),IF(RIGHT(G187,2)="k)",-1000*VALUE(MID(G187,2,LEN(G187)-3)),VALUE(SUBSTITUTE(G187,",","")))))),IF(RIGHT(G187,1)="T",1000000000000*VALUE(LEFT(G187,LEN(G187)-1)),IF(RIGHT(G187,1)="M",1000000*VALUE(LEFT(G187,LEN(G187)-1)),IF(RIGHT(G187,1)="B",1000000000*VALUE(LEFT(G187,LEN(G187)-1)),IF(RIGHT(G187,1)="%",0.01*VALUE(LEFT(G187,LEN(G187)-1)),IF(RIGHT(G187,1)="k",1000*VALUE(LEFT(G187,LEN(G187)-1)),VALUE(SUBSTITUTE(G187,",",""))))))))),"N/A")</f>
        <v/>
      </c>
      <c r="P187">
        <f>MAX(J187:N187)</f>
        <v/>
      </c>
      <c r="Q187">
        <f>IFERROR(J144+MATCH(P187,J187:N187,0)-1,"")</f>
        <v/>
      </c>
      <c r="R187">
        <f>IF(Q187="","",MIN(J187:N187))</f>
        <v/>
      </c>
      <c r="S187">
        <f>IFERROR(J144+MATCH(R187,J187:N187,0)-1,"")</f>
        <v/>
      </c>
      <c r="T187">
        <f>IFERROR(AVERAGE(J187:N187),"")</f>
        <v/>
      </c>
      <c r="U187">
        <f>IFERROR(STDEV(J187:N187),"")</f>
        <v/>
      </c>
      <c r="V187">
        <f>IFERROR(IF(C187="-","",IF(ISBLANK(B187),"",IF(OR(ISNUMBER(FIND("Growth",B187)),ISNUMBER(FIND("Margin",B187))),"",(J187-T187)/U187))),"")</f>
        <v/>
      </c>
      <c r="W187">
        <f>IFERROR(IF(OR(D187="-",ISBLANK(D187)),"",(K187-T187)/U187),"")</f>
        <v/>
      </c>
      <c r="X187">
        <f>IFERROR(IF(OR(E187="-",ISBLANK(E187)),"",(L187-T187)/U187),"")</f>
        <v/>
      </c>
      <c r="Y187">
        <f>IFERROR(IF(OR(F187="-",ISBLANK(F187)),"",(M187-T187)/U187),"")</f>
        <v/>
      </c>
      <c r="Z187">
        <f>IFERROR(IF(OR(G187="-",ISBLANK(G187)),"",(N187-T187)/U187),"")</f>
        <v/>
      </c>
      <c r="AA187">
        <f>IF(MAX(MAX(V187:Z187),ABS(MIN(V187:Z187)))=ABS(MIN(V187:Z187)),MIN(V187:Z187),MAX(V187:Z187))</f>
        <v/>
      </c>
      <c r="AB187">
        <f>IFERROR(V144+MATCH(AA187,V187:Z187,0)-1,"")</f>
        <v/>
      </c>
      <c r="AC187">
        <f>IF(AB187&lt;&gt;"",IF(S187=AB187,"Low",IF(AB187=Q187,"High","")),"")</f>
        <v/>
      </c>
      <c r="AE187">
        <f>IF(ISNUMBER(MATCH("N/A",J187:N187,0)),"",IFERROR((5 * SUMPRODUCT(J144:N144,J187:N187) - PRODUCT(SUM(J144:N144),SUM(J187:N187))) / ((5 * SUM((J144^2)+(K144^2)+(L144^2)+(M144^2)+(N144^2))) - SUM(J144:N144)^2),""))</f>
        <v/>
      </c>
      <c r="AF187">
        <f>IFERROR(CORREL(J144:N144,J187:N187),"")</f>
        <v/>
      </c>
      <c r="AZ187">
        <f>IF(Q187=S187,0,1)</f>
        <v/>
      </c>
      <c r="BA187">
        <f>IF(AZ187=1,IF(Q187="","",IF(Q187=N144,"Yes","No")),"")</f>
        <v/>
      </c>
      <c r="BB187">
        <f>IF(BA187="Yes",P187,"")</f>
        <v/>
      </c>
      <c r="BC187">
        <f>IF(AZ187=1,IF(S187="","",IF(S187=N144,"Yes","No")),"")</f>
        <v/>
      </c>
      <c r="BD187">
        <f>IF(BC187="Yes",R187,"")</f>
        <v/>
      </c>
      <c r="BE187">
        <f>IFERROR(IF(SIGN(AE187)=1,"Increasing",IF(SIGN(AE187)=-1,"Decreasing","")),"")</f>
        <v/>
      </c>
      <c r="BF187">
        <f>IF(OR(AND(BE187="Increasing",BA187="Yes"),AND(BE187="Decreasing",BC187="Yes")),"Yes","No")</f>
        <v/>
      </c>
      <c r="BG187">
        <f>IF(I187="pos_trend","Yes","No")</f>
        <v/>
      </c>
      <c r="BH187">
        <f>IF(AF187&lt;&gt;"",IF(ABS(AF187)&gt;0.8,"Yes","No"),"")</f>
        <v/>
      </c>
    </row>
    <row r="188" spans="1:60">
      <c s="1" r="A188" t="n">
        <v>30</v>
      </c>
      <c r="B188" t="s">
        <v>416</v>
      </c>
      <c r="C188" t="s">
        <v>264</v>
      </c>
      <c r="D188" t="s">
        <v>264</v>
      </c>
      <c r="E188" t="s">
        <v>264</v>
      </c>
      <c r="F188" t="s">
        <v>264</v>
      </c>
      <c r="G188" t="s">
        <v>264</v>
      </c>
      <c r="H188" t="s"/>
      <c r="I188">
        <f>IF(AND(K188&gt; J188, L188&gt; K188, M188&gt; L188, N188&gt; M188), "pos_trend", IF(AND(K188&lt; J188, L188&lt; K188, M188&lt; L188, N188&lt; M188), "neg_trend", "N/A"))</f>
        <v/>
      </c>
      <c r="J188">
        <f>IFERROR(IF(TRIM(C188)="-", "N/A", IF(RIGHT(C188,1)=")",IF(RIGHT(C188,2)="T)",-1000000000000*VALUE(MID(C188,2,LEN(C188)-3)),IF(RIGHT(C188,2)="M)",-1000000*VALUE(MID(C188,2,LEN(C188)-3)),IF(RIGHT(C188,2)="B)",-1000000000*VALUE(MID(C188,2,LEN(C188)-3)),IF(RIGHT(C188,2)="k)",-1000*VALUE(MID(C188,2,LEN(C188)-3)),VALUE(SUBSTITUTE(C188,",","")))))),IF(RIGHT(C188,1)="T",1000000000000*VALUE(LEFT(C188,LEN(C188)-1)),IF(RIGHT(C188,1)="M",1000000*VALUE(LEFT(C188,LEN(C188)-1)),IF(RIGHT(C188,1)="B",1000000000*VALUE(LEFT(C188,LEN(C188)-1)),IF(RIGHT(C188,1)="%",0.01*VALUE(LEFT(C188,LEN(C188)-1)),IF(RIGHT(C188,1)="k",1000*VALUE(LEFT(C188,LEN(C188)-1)),VALUE(SUBSTITUTE(C188,",",""))))))))),"N/A")</f>
        <v/>
      </c>
      <c r="K188">
        <f>IFERROR(IF(TRIM(D188)="-", "N/A", IF(RIGHT(D188,1)=")",IF(RIGHT(D188,2)="T)",-1000000000000*VALUE(MID(D188,2,LEN(D188)-3)),IF(RIGHT(D188,2)="M)",-1000000*VALUE(MID(D188,2,LEN(D188)-3)),IF(RIGHT(D188,2)="B)",-1000000000*VALUE(MID(D188,2,LEN(D188)-3)),IF(RIGHT(D188,2)="k)",-1000*VALUE(MID(D188,2,LEN(D188)-3)),VALUE(SUBSTITUTE(D188,",","")))))),IF(RIGHT(D188,1)="T",1000000000000*VALUE(LEFT(D188,LEN(D188)-1)),IF(RIGHT(D188,1)="M",1000000*VALUE(LEFT(D188,LEN(D188)-1)),IF(RIGHT(D188,1)="B",1000000000*VALUE(LEFT(D188,LEN(D188)-1)),IF(RIGHT(D188,1)="%",0.01*VALUE(LEFT(D188,LEN(D188)-1)),IF(RIGHT(D188,1)="k",1000*VALUE(LEFT(D188,LEN(D188)-1)),VALUE(SUBSTITUTE(D188,",",""))))))))),"N/A")</f>
        <v/>
      </c>
      <c r="L188">
        <f>IFERROR(IF(TRIM(E188)="-", "N/A", IF(RIGHT(E188,1)=")",IF(RIGHT(E188,2)="T)",-1000000000000*VALUE(MID(E188,2,LEN(E188)-3)),IF(RIGHT(E188,2)="M)",-1000000*VALUE(MID(E188,2,LEN(E188)-3)),IF(RIGHT(E188,2)="B)",-1000000000*VALUE(MID(E188,2,LEN(E188)-3)),IF(RIGHT(E188,2)="k)",-1000*VALUE(MID(E188,2,LEN(E188)-3)),VALUE(SUBSTITUTE(E188,",","")))))),IF(RIGHT(E188,1)="T",1000000000000*VALUE(LEFT(E188,LEN(E188)-1)),IF(RIGHT(E188,1)="M",1000000*VALUE(LEFT(E188,LEN(E188)-1)),IF(RIGHT(E188,1)="B",1000000000*VALUE(LEFT(E188,LEN(E188)-1)),IF(RIGHT(E188,1)="%",0.01*VALUE(LEFT(E188,LEN(E188)-1)),IF(RIGHT(E188,1)="k",1000*VALUE(LEFT(E188,LEN(E188)-1)),VALUE(SUBSTITUTE(E188,",",""))))))))),"N/A")</f>
        <v/>
      </c>
      <c r="M188">
        <f>IFERROR(IF(TRIM(F188)="-", "N/A", IF(RIGHT(F188,1)=")",IF(RIGHT(F188,2)="T)",-1000000000000*VALUE(MID(F188,2,LEN(F188)-3)),IF(RIGHT(F188,2)="M)",-1000000*VALUE(MID(F188,2,LEN(F188)-3)),IF(RIGHT(F188,2)="B)",-1000000000*VALUE(MID(F188,2,LEN(F188)-3)),IF(RIGHT(F188,2)="k)",-1000*VALUE(MID(F188,2,LEN(F188)-3)),VALUE(SUBSTITUTE(F188,",","")))))),IF(RIGHT(F188,1)="T",1000000000000*VALUE(LEFT(F188,LEN(F188)-1)),IF(RIGHT(F188,1)="M",1000000*VALUE(LEFT(F188,LEN(F188)-1)),IF(RIGHT(F188,1)="B",1000000000*VALUE(LEFT(F188,LEN(F188)-1)),IF(RIGHT(F188,1)="%",0.01*VALUE(LEFT(F188,LEN(F188)-1)),IF(RIGHT(F188,1)="k",1000*VALUE(LEFT(F188,LEN(F188)-1)),VALUE(SUBSTITUTE(F188,",",""))))))))),"N/A")</f>
        <v/>
      </c>
      <c r="N188">
        <f>IFERROR(IF(TRIM(G188)="-", "N/A", IF(RIGHT(G188,1)=")",IF(RIGHT(G188,2)="T)",-1000000000000*VALUE(MID(G188,2,LEN(G188)-3)),IF(RIGHT(G188,2)="M)",-1000000*VALUE(MID(G188,2,LEN(G188)-3)),IF(RIGHT(G188,2)="B)",-1000000000*VALUE(MID(G188,2,LEN(G188)-3)),IF(RIGHT(G188,2)="k)",-1000*VALUE(MID(G188,2,LEN(G188)-3)),VALUE(SUBSTITUTE(G188,",","")))))),IF(RIGHT(G188,1)="T",1000000000000*VALUE(LEFT(G188,LEN(G188)-1)),IF(RIGHT(G188,1)="M",1000000*VALUE(LEFT(G188,LEN(G188)-1)),IF(RIGHT(G188,1)="B",1000000000*VALUE(LEFT(G188,LEN(G188)-1)),IF(RIGHT(G188,1)="%",0.01*VALUE(LEFT(G188,LEN(G188)-1)),IF(RIGHT(G188,1)="k",1000*VALUE(LEFT(G188,LEN(G188)-1)),VALUE(SUBSTITUTE(G188,",",""))))))))),"N/A")</f>
        <v/>
      </c>
      <c r="P188">
        <f>MAX(J188:N188)</f>
        <v/>
      </c>
      <c r="Q188">
        <f>IFERROR(J144+MATCH(P188,J188:N188,0)-1,"")</f>
        <v/>
      </c>
      <c r="R188">
        <f>IF(Q188="","",MIN(J188:N188))</f>
        <v/>
      </c>
      <c r="S188">
        <f>IFERROR(J144+MATCH(R188,J188:N188,0)-1,"")</f>
        <v/>
      </c>
      <c r="T188">
        <f>IFERROR(AVERAGE(J188:N188),"")</f>
        <v/>
      </c>
      <c r="U188">
        <f>IFERROR(STDEV(J188:N188),"")</f>
        <v/>
      </c>
      <c r="V188">
        <f>IFERROR(IF(C188="-","",IF(ISBLANK(B188),"",IF(OR(ISNUMBER(FIND("Growth",B188)),ISNUMBER(FIND("Margin",B188))),"",(J188-T188)/U188))),"")</f>
        <v/>
      </c>
      <c r="W188">
        <f>IFERROR(IF(OR(D188="-",ISBLANK(D188)),"",(K188-T188)/U188),"")</f>
        <v/>
      </c>
      <c r="X188">
        <f>IFERROR(IF(OR(E188="-",ISBLANK(E188)),"",(L188-T188)/U188),"")</f>
        <v/>
      </c>
      <c r="Y188">
        <f>IFERROR(IF(OR(F188="-",ISBLANK(F188)),"",(M188-T188)/U188),"")</f>
        <v/>
      </c>
      <c r="Z188">
        <f>IFERROR(IF(OR(G188="-",ISBLANK(G188)),"",(N188-T188)/U188),"")</f>
        <v/>
      </c>
      <c r="AA188">
        <f>IF(MAX(MAX(V188:Z188),ABS(MIN(V188:Z188)))=ABS(MIN(V188:Z188)),MIN(V188:Z188),MAX(V188:Z188))</f>
        <v/>
      </c>
      <c r="AB188">
        <f>IFERROR(V144+MATCH(AA188,V188:Z188,0)-1,"")</f>
        <v/>
      </c>
      <c r="AC188">
        <f>IF(AB188&lt;&gt;"",IF(S188=AB188,"Low",IF(AB188=Q188,"High","")),"")</f>
        <v/>
      </c>
      <c r="AE188">
        <f>IF(ISNUMBER(MATCH("N/A",J188:N188,0)),"",IFERROR((5 * SUMPRODUCT(J144:N144,J188:N188) - PRODUCT(SUM(J144:N144),SUM(J188:N188))) / ((5 * SUM((J144^2)+(K144^2)+(L144^2)+(M144^2)+(N144^2))) - SUM(J144:N144)^2),""))</f>
        <v/>
      </c>
      <c r="AF188">
        <f>IFERROR(CORREL(J144:N144,J188:N188),"")</f>
        <v/>
      </c>
      <c r="AZ188">
        <f>IF(Q188=S188,0,1)</f>
        <v/>
      </c>
      <c r="BA188">
        <f>IF(AZ188=1,IF(Q188="","",IF(Q188=N144,"Yes","No")),"")</f>
        <v/>
      </c>
      <c r="BB188">
        <f>IF(BA188="Yes",P188,"")</f>
        <v/>
      </c>
      <c r="BC188">
        <f>IF(AZ188=1,IF(S188="","",IF(S188=N144,"Yes","No")),"")</f>
        <v/>
      </c>
      <c r="BD188">
        <f>IF(BC188="Yes",R188,"")</f>
        <v/>
      </c>
      <c r="BE188">
        <f>IFERROR(IF(SIGN(AE188)=1,"Increasing",IF(SIGN(AE188)=-1,"Decreasing","")),"")</f>
        <v/>
      </c>
      <c r="BF188">
        <f>IF(OR(AND(BE188="Increasing",BA188="Yes"),AND(BE188="Decreasing",BC188="Yes")),"Yes","No")</f>
        <v/>
      </c>
      <c r="BG188">
        <f>IF(I188="pos_trend","Yes","No")</f>
        <v/>
      </c>
      <c r="BH188">
        <f>IF(AF188&lt;&gt;"",IF(ABS(AF188)&gt;0.8,"Yes","No"),"")</f>
        <v/>
      </c>
    </row>
    <row r="189" spans="1:60">
      <c s="1" r="A189" t="n">
        <v>31</v>
      </c>
      <c r="B189" t="s">
        <v>417</v>
      </c>
      <c r="C189" t="s">
        <v>264</v>
      </c>
      <c r="D189" t="s">
        <v>264</v>
      </c>
      <c r="E189" t="s">
        <v>264</v>
      </c>
      <c r="F189" t="s">
        <v>264</v>
      </c>
      <c r="G189" t="s">
        <v>264</v>
      </c>
      <c r="H189" t="s"/>
      <c r="I189">
        <f>IF(AND(K189&gt; J189, L189&gt; K189, M189&gt; L189, N189&gt; M189), "pos_trend", IF(AND(K189&lt; J189, L189&lt; K189, M189&lt; L189, N189&lt; M189), "neg_trend", "N/A"))</f>
        <v/>
      </c>
      <c r="J189">
        <f>IFERROR(IF(TRIM(C189)="-", "N/A", IF(RIGHT(C189,1)=")",IF(RIGHT(C189,2)="T)",-1000000000000*VALUE(MID(C189,2,LEN(C189)-3)),IF(RIGHT(C189,2)="M)",-1000000*VALUE(MID(C189,2,LEN(C189)-3)),IF(RIGHT(C189,2)="B)",-1000000000*VALUE(MID(C189,2,LEN(C189)-3)),IF(RIGHT(C189,2)="k)",-1000*VALUE(MID(C189,2,LEN(C189)-3)),VALUE(SUBSTITUTE(C189,",","")))))),IF(RIGHT(C189,1)="T",1000000000000*VALUE(LEFT(C189,LEN(C189)-1)),IF(RIGHT(C189,1)="M",1000000*VALUE(LEFT(C189,LEN(C189)-1)),IF(RIGHT(C189,1)="B",1000000000*VALUE(LEFT(C189,LEN(C189)-1)),IF(RIGHT(C189,1)="%",0.01*VALUE(LEFT(C189,LEN(C189)-1)),IF(RIGHT(C189,1)="k",1000*VALUE(LEFT(C189,LEN(C189)-1)),VALUE(SUBSTITUTE(C189,",",""))))))))),"N/A")</f>
        <v/>
      </c>
      <c r="K189">
        <f>IFERROR(IF(TRIM(D189)="-", "N/A", IF(RIGHT(D189,1)=")",IF(RIGHT(D189,2)="T)",-1000000000000*VALUE(MID(D189,2,LEN(D189)-3)),IF(RIGHT(D189,2)="M)",-1000000*VALUE(MID(D189,2,LEN(D189)-3)),IF(RIGHT(D189,2)="B)",-1000000000*VALUE(MID(D189,2,LEN(D189)-3)),IF(RIGHT(D189,2)="k)",-1000*VALUE(MID(D189,2,LEN(D189)-3)),VALUE(SUBSTITUTE(D189,",","")))))),IF(RIGHT(D189,1)="T",1000000000000*VALUE(LEFT(D189,LEN(D189)-1)),IF(RIGHT(D189,1)="M",1000000*VALUE(LEFT(D189,LEN(D189)-1)),IF(RIGHT(D189,1)="B",1000000000*VALUE(LEFT(D189,LEN(D189)-1)),IF(RIGHT(D189,1)="%",0.01*VALUE(LEFT(D189,LEN(D189)-1)),IF(RIGHT(D189,1)="k",1000*VALUE(LEFT(D189,LEN(D189)-1)),VALUE(SUBSTITUTE(D189,",",""))))))))),"N/A")</f>
        <v/>
      </c>
      <c r="L189">
        <f>IFERROR(IF(TRIM(E189)="-", "N/A", IF(RIGHT(E189,1)=")",IF(RIGHT(E189,2)="T)",-1000000000000*VALUE(MID(E189,2,LEN(E189)-3)),IF(RIGHT(E189,2)="M)",-1000000*VALUE(MID(E189,2,LEN(E189)-3)),IF(RIGHT(E189,2)="B)",-1000000000*VALUE(MID(E189,2,LEN(E189)-3)),IF(RIGHT(E189,2)="k)",-1000*VALUE(MID(E189,2,LEN(E189)-3)),VALUE(SUBSTITUTE(E189,",","")))))),IF(RIGHT(E189,1)="T",1000000000000*VALUE(LEFT(E189,LEN(E189)-1)),IF(RIGHT(E189,1)="M",1000000*VALUE(LEFT(E189,LEN(E189)-1)),IF(RIGHT(E189,1)="B",1000000000*VALUE(LEFT(E189,LEN(E189)-1)),IF(RIGHT(E189,1)="%",0.01*VALUE(LEFT(E189,LEN(E189)-1)),IF(RIGHT(E189,1)="k",1000*VALUE(LEFT(E189,LEN(E189)-1)),VALUE(SUBSTITUTE(E189,",",""))))))))),"N/A")</f>
        <v/>
      </c>
      <c r="M189">
        <f>IFERROR(IF(TRIM(F189)="-", "N/A", IF(RIGHT(F189,1)=")",IF(RIGHT(F189,2)="T)",-1000000000000*VALUE(MID(F189,2,LEN(F189)-3)),IF(RIGHT(F189,2)="M)",-1000000*VALUE(MID(F189,2,LEN(F189)-3)),IF(RIGHT(F189,2)="B)",-1000000000*VALUE(MID(F189,2,LEN(F189)-3)),IF(RIGHT(F189,2)="k)",-1000*VALUE(MID(F189,2,LEN(F189)-3)),VALUE(SUBSTITUTE(F189,",","")))))),IF(RIGHT(F189,1)="T",1000000000000*VALUE(LEFT(F189,LEN(F189)-1)),IF(RIGHT(F189,1)="M",1000000*VALUE(LEFT(F189,LEN(F189)-1)),IF(RIGHT(F189,1)="B",1000000000*VALUE(LEFT(F189,LEN(F189)-1)),IF(RIGHT(F189,1)="%",0.01*VALUE(LEFT(F189,LEN(F189)-1)),IF(RIGHT(F189,1)="k",1000*VALUE(LEFT(F189,LEN(F189)-1)),VALUE(SUBSTITUTE(F189,",",""))))))))),"N/A")</f>
        <v/>
      </c>
      <c r="N189">
        <f>IFERROR(IF(TRIM(G189)="-", "N/A", IF(RIGHT(G189,1)=")",IF(RIGHT(G189,2)="T)",-1000000000000*VALUE(MID(G189,2,LEN(G189)-3)),IF(RIGHT(G189,2)="M)",-1000000*VALUE(MID(G189,2,LEN(G189)-3)),IF(RIGHT(G189,2)="B)",-1000000000*VALUE(MID(G189,2,LEN(G189)-3)),IF(RIGHT(G189,2)="k)",-1000*VALUE(MID(G189,2,LEN(G189)-3)),VALUE(SUBSTITUTE(G189,",","")))))),IF(RIGHT(G189,1)="T",1000000000000*VALUE(LEFT(G189,LEN(G189)-1)),IF(RIGHT(G189,1)="M",1000000*VALUE(LEFT(G189,LEN(G189)-1)),IF(RIGHT(G189,1)="B",1000000000*VALUE(LEFT(G189,LEN(G189)-1)),IF(RIGHT(G189,1)="%",0.01*VALUE(LEFT(G189,LEN(G189)-1)),IF(RIGHT(G189,1)="k",1000*VALUE(LEFT(G189,LEN(G189)-1)),VALUE(SUBSTITUTE(G189,",",""))))))))),"N/A")</f>
        <v/>
      </c>
      <c r="P189">
        <f>MAX(J189:N189)</f>
        <v/>
      </c>
      <c r="Q189">
        <f>IFERROR(J144+MATCH(P189,J189:N189,0)-1,"")</f>
        <v/>
      </c>
      <c r="R189">
        <f>IF(Q189="","",MIN(J189:N189))</f>
        <v/>
      </c>
      <c r="S189">
        <f>IFERROR(J144+MATCH(R189,J189:N189,0)-1,"")</f>
        <v/>
      </c>
      <c r="T189">
        <f>IFERROR(AVERAGE(J189:N189),"")</f>
        <v/>
      </c>
      <c r="U189">
        <f>IFERROR(STDEV(J189:N189),"")</f>
        <v/>
      </c>
      <c r="V189">
        <f>IFERROR(IF(C189="-","",IF(ISBLANK(B189),"",IF(OR(ISNUMBER(FIND("Growth",B189)),ISNUMBER(FIND("Margin",B189))),"",(J189-T189)/U189))),"")</f>
        <v/>
      </c>
      <c r="W189">
        <f>IFERROR(IF(OR(D189="-",ISBLANK(D189)),"",(K189-T189)/U189),"")</f>
        <v/>
      </c>
      <c r="X189">
        <f>IFERROR(IF(OR(E189="-",ISBLANK(E189)),"",(L189-T189)/U189),"")</f>
        <v/>
      </c>
      <c r="Y189">
        <f>IFERROR(IF(OR(F189="-",ISBLANK(F189)),"",(M189-T189)/U189),"")</f>
        <v/>
      </c>
      <c r="Z189">
        <f>IFERROR(IF(OR(G189="-",ISBLANK(G189)),"",(N189-T189)/U189),"")</f>
        <v/>
      </c>
      <c r="AA189">
        <f>IF(MAX(MAX(V189:Z189),ABS(MIN(V189:Z189)))=ABS(MIN(V189:Z189)),MIN(V189:Z189),MAX(V189:Z189))</f>
        <v/>
      </c>
      <c r="AB189">
        <f>IFERROR(V144+MATCH(AA189,V189:Z189,0)-1,"")</f>
        <v/>
      </c>
      <c r="AC189">
        <f>IF(AB189&lt;&gt;"",IF(S189=AB189,"Low",IF(AB189=Q189,"High","")),"")</f>
        <v/>
      </c>
      <c r="AE189">
        <f>IF(ISNUMBER(MATCH("N/A",J189:N189,0)),"",IFERROR((5 * SUMPRODUCT(J144:N144,J189:N189) - PRODUCT(SUM(J144:N144),SUM(J189:N189))) / ((5 * SUM((J144^2)+(K144^2)+(L144^2)+(M144^2)+(N144^2))) - SUM(J144:N144)^2),""))</f>
        <v/>
      </c>
      <c r="AF189">
        <f>IFERROR(CORREL(J144:N144,J189:N189),"")</f>
        <v/>
      </c>
      <c r="AZ189">
        <f>IF(Q189=S189,0,1)</f>
        <v/>
      </c>
      <c r="BA189">
        <f>IF(AZ189=1,IF(Q189="","",IF(Q189=N144,"Yes","No")),"")</f>
        <v/>
      </c>
      <c r="BB189">
        <f>IF(BA189="Yes",P189,"")</f>
        <v/>
      </c>
      <c r="BC189">
        <f>IF(AZ189=1,IF(S189="","",IF(S189=N144,"Yes","No")),"")</f>
        <v/>
      </c>
      <c r="BD189">
        <f>IF(BC189="Yes",R189,"")</f>
        <v/>
      </c>
      <c r="BE189">
        <f>IFERROR(IF(SIGN(AE189)=1,"Increasing",IF(SIGN(AE189)=-1,"Decreasing","")),"")</f>
        <v/>
      </c>
      <c r="BF189">
        <f>IF(OR(AND(BE189="Increasing",BA189="Yes"),AND(BE189="Decreasing",BC189="Yes")),"Yes","No")</f>
        <v/>
      </c>
      <c r="BG189">
        <f>IF(I189="pos_trend","Yes","No")</f>
        <v/>
      </c>
      <c r="BH189">
        <f>IF(AF189&lt;&gt;"",IF(ABS(AF189)&gt;0.8,"Yes","No"),"")</f>
        <v/>
      </c>
    </row>
    <row r="190" spans="1:60">
      <c s="1" r="A190" t="n">
        <v>32</v>
      </c>
      <c r="B190" t="s">
        <v>418</v>
      </c>
      <c r="C190" t="s">
        <v>264</v>
      </c>
      <c r="D190" t="s">
        <v>264</v>
      </c>
      <c r="E190" t="s">
        <v>264</v>
      </c>
      <c r="F190" t="s">
        <v>264</v>
      </c>
      <c r="G190" t="s">
        <v>264</v>
      </c>
      <c r="H190" t="s"/>
      <c r="I190">
        <f>IF(AND(K190&gt; J190, L190&gt; K190, M190&gt; L190, N190&gt; M190), "pos_trend", IF(AND(K190&lt; J190, L190&lt; K190, M190&lt; L190, N190&lt; M190), "neg_trend", "N/A"))</f>
        <v/>
      </c>
      <c r="J190">
        <f>IFERROR(IF(TRIM(C190)="-", "N/A", IF(RIGHT(C190,1)=")",IF(RIGHT(C190,2)="T)",-1000000000000*VALUE(MID(C190,2,LEN(C190)-3)),IF(RIGHT(C190,2)="M)",-1000000*VALUE(MID(C190,2,LEN(C190)-3)),IF(RIGHT(C190,2)="B)",-1000000000*VALUE(MID(C190,2,LEN(C190)-3)),IF(RIGHT(C190,2)="k)",-1000*VALUE(MID(C190,2,LEN(C190)-3)),VALUE(SUBSTITUTE(C190,",","")))))),IF(RIGHT(C190,1)="T",1000000000000*VALUE(LEFT(C190,LEN(C190)-1)),IF(RIGHT(C190,1)="M",1000000*VALUE(LEFT(C190,LEN(C190)-1)),IF(RIGHT(C190,1)="B",1000000000*VALUE(LEFT(C190,LEN(C190)-1)),IF(RIGHT(C190,1)="%",0.01*VALUE(LEFT(C190,LEN(C190)-1)),IF(RIGHT(C190,1)="k",1000*VALUE(LEFT(C190,LEN(C190)-1)),VALUE(SUBSTITUTE(C190,",",""))))))))),"N/A")</f>
        <v/>
      </c>
      <c r="K190">
        <f>IFERROR(IF(TRIM(D190)="-", "N/A", IF(RIGHT(D190,1)=")",IF(RIGHT(D190,2)="T)",-1000000000000*VALUE(MID(D190,2,LEN(D190)-3)),IF(RIGHT(D190,2)="M)",-1000000*VALUE(MID(D190,2,LEN(D190)-3)),IF(RIGHT(D190,2)="B)",-1000000000*VALUE(MID(D190,2,LEN(D190)-3)),IF(RIGHT(D190,2)="k)",-1000*VALUE(MID(D190,2,LEN(D190)-3)),VALUE(SUBSTITUTE(D190,",","")))))),IF(RIGHT(D190,1)="T",1000000000000*VALUE(LEFT(D190,LEN(D190)-1)),IF(RIGHT(D190,1)="M",1000000*VALUE(LEFT(D190,LEN(D190)-1)),IF(RIGHT(D190,1)="B",1000000000*VALUE(LEFT(D190,LEN(D190)-1)),IF(RIGHT(D190,1)="%",0.01*VALUE(LEFT(D190,LEN(D190)-1)),IF(RIGHT(D190,1)="k",1000*VALUE(LEFT(D190,LEN(D190)-1)),VALUE(SUBSTITUTE(D190,",",""))))))))),"N/A")</f>
        <v/>
      </c>
      <c r="L190">
        <f>IFERROR(IF(TRIM(E190)="-", "N/A", IF(RIGHT(E190,1)=")",IF(RIGHT(E190,2)="T)",-1000000000000*VALUE(MID(E190,2,LEN(E190)-3)),IF(RIGHT(E190,2)="M)",-1000000*VALUE(MID(E190,2,LEN(E190)-3)),IF(RIGHT(E190,2)="B)",-1000000000*VALUE(MID(E190,2,LEN(E190)-3)),IF(RIGHT(E190,2)="k)",-1000*VALUE(MID(E190,2,LEN(E190)-3)),VALUE(SUBSTITUTE(E190,",","")))))),IF(RIGHT(E190,1)="T",1000000000000*VALUE(LEFT(E190,LEN(E190)-1)),IF(RIGHT(E190,1)="M",1000000*VALUE(LEFT(E190,LEN(E190)-1)),IF(RIGHT(E190,1)="B",1000000000*VALUE(LEFT(E190,LEN(E190)-1)),IF(RIGHT(E190,1)="%",0.01*VALUE(LEFT(E190,LEN(E190)-1)),IF(RIGHT(E190,1)="k",1000*VALUE(LEFT(E190,LEN(E190)-1)),VALUE(SUBSTITUTE(E190,",",""))))))))),"N/A")</f>
        <v/>
      </c>
      <c r="M190">
        <f>IFERROR(IF(TRIM(F190)="-", "N/A", IF(RIGHT(F190,1)=")",IF(RIGHT(F190,2)="T)",-1000000000000*VALUE(MID(F190,2,LEN(F190)-3)),IF(RIGHT(F190,2)="M)",-1000000*VALUE(MID(F190,2,LEN(F190)-3)),IF(RIGHT(F190,2)="B)",-1000000000*VALUE(MID(F190,2,LEN(F190)-3)),IF(RIGHT(F190,2)="k)",-1000*VALUE(MID(F190,2,LEN(F190)-3)),VALUE(SUBSTITUTE(F190,",","")))))),IF(RIGHT(F190,1)="T",1000000000000*VALUE(LEFT(F190,LEN(F190)-1)),IF(RIGHT(F190,1)="M",1000000*VALUE(LEFT(F190,LEN(F190)-1)),IF(RIGHT(F190,1)="B",1000000000*VALUE(LEFT(F190,LEN(F190)-1)),IF(RIGHT(F190,1)="%",0.01*VALUE(LEFT(F190,LEN(F190)-1)),IF(RIGHT(F190,1)="k",1000*VALUE(LEFT(F190,LEN(F190)-1)),VALUE(SUBSTITUTE(F190,",",""))))))))),"N/A")</f>
        <v/>
      </c>
      <c r="N190">
        <f>IFERROR(IF(TRIM(G190)="-", "N/A", IF(RIGHT(G190,1)=")",IF(RIGHT(G190,2)="T)",-1000000000000*VALUE(MID(G190,2,LEN(G190)-3)),IF(RIGHT(G190,2)="M)",-1000000*VALUE(MID(G190,2,LEN(G190)-3)),IF(RIGHT(G190,2)="B)",-1000000000*VALUE(MID(G190,2,LEN(G190)-3)),IF(RIGHT(G190,2)="k)",-1000*VALUE(MID(G190,2,LEN(G190)-3)),VALUE(SUBSTITUTE(G190,",","")))))),IF(RIGHT(G190,1)="T",1000000000000*VALUE(LEFT(G190,LEN(G190)-1)),IF(RIGHT(G190,1)="M",1000000*VALUE(LEFT(G190,LEN(G190)-1)),IF(RIGHT(G190,1)="B",1000000000*VALUE(LEFT(G190,LEN(G190)-1)),IF(RIGHT(G190,1)="%",0.01*VALUE(LEFT(G190,LEN(G190)-1)),IF(RIGHT(G190,1)="k",1000*VALUE(LEFT(G190,LEN(G190)-1)),VALUE(SUBSTITUTE(G190,",",""))))))))),"N/A")</f>
        <v/>
      </c>
      <c r="P190">
        <f>MAX(J190:N190)</f>
        <v/>
      </c>
      <c r="Q190">
        <f>IFERROR(J144+MATCH(P190,J190:N190,0)-1,"")</f>
        <v/>
      </c>
      <c r="R190">
        <f>IF(Q190="","",MIN(J190:N190))</f>
        <v/>
      </c>
      <c r="S190">
        <f>IFERROR(J144+MATCH(R190,J190:N190,0)-1,"")</f>
        <v/>
      </c>
      <c r="T190">
        <f>IFERROR(AVERAGE(J190:N190),"")</f>
        <v/>
      </c>
      <c r="U190">
        <f>IFERROR(STDEV(J190:N190),"")</f>
        <v/>
      </c>
      <c r="V190">
        <f>IFERROR(IF(C190="-","",IF(ISBLANK(B190),"",IF(OR(ISNUMBER(FIND("Growth",B190)),ISNUMBER(FIND("Margin",B190))),"",(J190-T190)/U190))),"")</f>
        <v/>
      </c>
      <c r="W190">
        <f>IFERROR(IF(OR(D190="-",ISBLANK(D190)),"",(K190-T190)/U190),"")</f>
        <v/>
      </c>
      <c r="X190">
        <f>IFERROR(IF(OR(E190="-",ISBLANK(E190)),"",(L190-T190)/U190),"")</f>
        <v/>
      </c>
      <c r="Y190">
        <f>IFERROR(IF(OR(F190="-",ISBLANK(F190)),"",(M190-T190)/U190),"")</f>
        <v/>
      </c>
      <c r="Z190">
        <f>IFERROR(IF(OR(G190="-",ISBLANK(G190)),"",(N190-T190)/U190),"")</f>
        <v/>
      </c>
      <c r="AA190">
        <f>IF(MAX(MAX(V190:Z190),ABS(MIN(V190:Z190)))=ABS(MIN(V190:Z190)),MIN(V190:Z190),MAX(V190:Z190))</f>
        <v/>
      </c>
      <c r="AB190">
        <f>IFERROR(V144+MATCH(AA190,V190:Z190,0)-1,"")</f>
        <v/>
      </c>
      <c r="AC190">
        <f>IF(AB190&lt;&gt;"",IF(S190=AB190,"Low",IF(AB190=Q190,"High","")),"")</f>
        <v/>
      </c>
      <c r="AE190">
        <f>IF(ISNUMBER(MATCH("N/A",J190:N190,0)),"",IFERROR((5 * SUMPRODUCT(J144:N144,J190:N190) - PRODUCT(SUM(J144:N144),SUM(J190:N190))) / ((5 * SUM((J144^2)+(K144^2)+(L144^2)+(M144^2)+(N144^2))) - SUM(J144:N144)^2),""))</f>
        <v/>
      </c>
      <c r="AF190">
        <f>IFERROR(CORREL(J144:N144,J190:N190),"")</f>
        <v/>
      </c>
      <c r="AZ190">
        <f>IF(Q190=S190,0,1)</f>
        <v/>
      </c>
      <c r="BA190">
        <f>IF(AZ190=1,IF(Q190="","",IF(Q190=N144,"Yes","No")),"")</f>
        <v/>
      </c>
      <c r="BB190">
        <f>IF(BA190="Yes",P190,"")</f>
        <v/>
      </c>
      <c r="BC190">
        <f>IF(AZ190=1,IF(S190="","",IF(S190=N144,"Yes","No")),"")</f>
        <v/>
      </c>
      <c r="BD190">
        <f>IF(BC190="Yes",R190,"")</f>
        <v/>
      </c>
      <c r="BE190">
        <f>IFERROR(IF(SIGN(AE190)=1,"Increasing",IF(SIGN(AE190)=-1,"Decreasing","")),"")</f>
        <v/>
      </c>
      <c r="BF190">
        <f>IF(OR(AND(BE190="Increasing",BA190="Yes"),AND(BE190="Decreasing",BC190="Yes")),"Yes","No")</f>
        <v/>
      </c>
      <c r="BG190">
        <f>IF(I190="pos_trend","Yes","No")</f>
        <v/>
      </c>
      <c r="BH190">
        <f>IF(AF190&lt;&gt;"",IF(ABS(AF190)&gt;0.8,"Yes","No"),"")</f>
        <v/>
      </c>
    </row>
    <row r="191" spans="1:60">
      <c s="1" r="A191" t="n">
        <v>33</v>
      </c>
      <c r="B191" t="s">
        <v>419</v>
      </c>
      <c r="C191" t="s">
        <v>264</v>
      </c>
      <c r="D191" t="s">
        <v>264</v>
      </c>
      <c r="E191" t="s">
        <v>264</v>
      </c>
      <c r="F191" t="s">
        <v>264</v>
      </c>
      <c r="G191" t="s">
        <v>264</v>
      </c>
      <c r="H191" t="s"/>
      <c r="I191">
        <f>IF(AND(K191&gt; J191, L191&gt; K191, M191&gt; L191, N191&gt; M191), "pos_trend", IF(AND(K191&lt; J191, L191&lt; K191, M191&lt; L191, N191&lt; M191), "neg_trend", "N/A"))</f>
        <v/>
      </c>
      <c r="J191">
        <f>IFERROR(IF(TRIM(C191)="-", "N/A", IF(RIGHT(C191,1)=")",IF(RIGHT(C191,2)="T)",-1000000000000*VALUE(MID(C191,2,LEN(C191)-3)),IF(RIGHT(C191,2)="M)",-1000000*VALUE(MID(C191,2,LEN(C191)-3)),IF(RIGHT(C191,2)="B)",-1000000000*VALUE(MID(C191,2,LEN(C191)-3)),IF(RIGHT(C191,2)="k)",-1000*VALUE(MID(C191,2,LEN(C191)-3)),VALUE(SUBSTITUTE(C191,",","")))))),IF(RIGHT(C191,1)="T",1000000000000*VALUE(LEFT(C191,LEN(C191)-1)),IF(RIGHT(C191,1)="M",1000000*VALUE(LEFT(C191,LEN(C191)-1)),IF(RIGHT(C191,1)="B",1000000000*VALUE(LEFT(C191,LEN(C191)-1)),IF(RIGHT(C191,1)="%",0.01*VALUE(LEFT(C191,LEN(C191)-1)),IF(RIGHT(C191,1)="k",1000*VALUE(LEFT(C191,LEN(C191)-1)),VALUE(SUBSTITUTE(C191,",",""))))))))),"N/A")</f>
        <v/>
      </c>
      <c r="K191">
        <f>IFERROR(IF(TRIM(D191)="-", "N/A", IF(RIGHT(D191,1)=")",IF(RIGHT(D191,2)="T)",-1000000000000*VALUE(MID(D191,2,LEN(D191)-3)),IF(RIGHT(D191,2)="M)",-1000000*VALUE(MID(D191,2,LEN(D191)-3)),IF(RIGHT(D191,2)="B)",-1000000000*VALUE(MID(D191,2,LEN(D191)-3)),IF(RIGHT(D191,2)="k)",-1000*VALUE(MID(D191,2,LEN(D191)-3)),VALUE(SUBSTITUTE(D191,",","")))))),IF(RIGHT(D191,1)="T",1000000000000*VALUE(LEFT(D191,LEN(D191)-1)),IF(RIGHT(D191,1)="M",1000000*VALUE(LEFT(D191,LEN(D191)-1)),IF(RIGHT(D191,1)="B",1000000000*VALUE(LEFT(D191,LEN(D191)-1)),IF(RIGHT(D191,1)="%",0.01*VALUE(LEFT(D191,LEN(D191)-1)),IF(RIGHT(D191,1)="k",1000*VALUE(LEFT(D191,LEN(D191)-1)),VALUE(SUBSTITUTE(D191,",",""))))))))),"N/A")</f>
        <v/>
      </c>
      <c r="L191">
        <f>IFERROR(IF(TRIM(E191)="-", "N/A", IF(RIGHT(E191,1)=")",IF(RIGHT(E191,2)="T)",-1000000000000*VALUE(MID(E191,2,LEN(E191)-3)),IF(RIGHT(E191,2)="M)",-1000000*VALUE(MID(E191,2,LEN(E191)-3)),IF(RIGHT(E191,2)="B)",-1000000000*VALUE(MID(E191,2,LEN(E191)-3)),IF(RIGHT(E191,2)="k)",-1000*VALUE(MID(E191,2,LEN(E191)-3)),VALUE(SUBSTITUTE(E191,",","")))))),IF(RIGHT(E191,1)="T",1000000000000*VALUE(LEFT(E191,LEN(E191)-1)),IF(RIGHT(E191,1)="M",1000000*VALUE(LEFT(E191,LEN(E191)-1)),IF(RIGHT(E191,1)="B",1000000000*VALUE(LEFT(E191,LEN(E191)-1)),IF(RIGHT(E191,1)="%",0.01*VALUE(LEFT(E191,LEN(E191)-1)),IF(RIGHT(E191,1)="k",1000*VALUE(LEFT(E191,LEN(E191)-1)),VALUE(SUBSTITUTE(E191,",",""))))))))),"N/A")</f>
        <v/>
      </c>
      <c r="M191">
        <f>IFERROR(IF(TRIM(F191)="-", "N/A", IF(RIGHT(F191,1)=")",IF(RIGHT(F191,2)="T)",-1000000000000*VALUE(MID(F191,2,LEN(F191)-3)),IF(RIGHT(F191,2)="M)",-1000000*VALUE(MID(F191,2,LEN(F191)-3)),IF(RIGHT(F191,2)="B)",-1000000000*VALUE(MID(F191,2,LEN(F191)-3)),IF(RIGHT(F191,2)="k)",-1000*VALUE(MID(F191,2,LEN(F191)-3)),VALUE(SUBSTITUTE(F191,",","")))))),IF(RIGHT(F191,1)="T",1000000000000*VALUE(LEFT(F191,LEN(F191)-1)),IF(RIGHT(F191,1)="M",1000000*VALUE(LEFT(F191,LEN(F191)-1)),IF(RIGHT(F191,1)="B",1000000000*VALUE(LEFT(F191,LEN(F191)-1)),IF(RIGHT(F191,1)="%",0.01*VALUE(LEFT(F191,LEN(F191)-1)),IF(RIGHT(F191,1)="k",1000*VALUE(LEFT(F191,LEN(F191)-1)),VALUE(SUBSTITUTE(F191,",",""))))))))),"N/A")</f>
        <v/>
      </c>
      <c r="N191">
        <f>IFERROR(IF(TRIM(G191)="-", "N/A", IF(RIGHT(G191,1)=")",IF(RIGHT(G191,2)="T)",-1000000000000*VALUE(MID(G191,2,LEN(G191)-3)),IF(RIGHT(G191,2)="M)",-1000000*VALUE(MID(G191,2,LEN(G191)-3)),IF(RIGHT(G191,2)="B)",-1000000000*VALUE(MID(G191,2,LEN(G191)-3)),IF(RIGHT(G191,2)="k)",-1000*VALUE(MID(G191,2,LEN(G191)-3)),VALUE(SUBSTITUTE(G191,",","")))))),IF(RIGHT(G191,1)="T",1000000000000*VALUE(LEFT(G191,LEN(G191)-1)),IF(RIGHT(G191,1)="M",1000000*VALUE(LEFT(G191,LEN(G191)-1)),IF(RIGHT(G191,1)="B",1000000000*VALUE(LEFT(G191,LEN(G191)-1)),IF(RIGHT(G191,1)="%",0.01*VALUE(LEFT(G191,LEN(G191)-1)),IF(RIGHT(G191,1)="k",1000*VALUE(LEFT(G191,LEN(G191)-1)),VALUE(SUBSTITUTE(G191,",",""))))))))),"N/A")</f>
        <v/>
      </c>
      <c r="P191">
        <f>MAX(J191:N191)</f>
        <v/>
      </c>
      <c r="Q191">
        <f>IFERROR(J144+MATCH(P191,J191:N191,0)-1,"")</f>
        <v/>
      </c>
      <c r="R191">
        <f>IF(Q191="","",MIN(J191:N191))</f>
        <v/>
      </c>
      <c r="S191">
        <f>IFERROR(J144+MATCH(R191,J191:N191,0)-1,"")</f>
        <v/>
      </c>
      <c r="T191">
        <f>IFERROR(AVERAGE(J191:N191),"")</f>
        <v/>
      </c>
      <c r="U191">
        <f>IFERROR(STDEV(J191:N191),"")</f>
        <v/>
      </c>
      <c r="V191">
        <f>IFERROR(IF(C191="-","",IF(ISBLANK(B191),"",IF(OR(ISNUMBER(FIND("Growth",B191)),ISNUMBER(FIND("Margin",B191))),"",(J191-T191)/U191))),"")</f>
        <v/>
      </c>
      <c r="W191">
        <f>IFERROR(IF(OR(D191="-",ISBLANK(D191)),"",(K191-T191)/U191),"")</f>
        <v/>
      </c>
      <c r="X191">
        <f>IFERROR(IF(OR(E191="-",ISBLANK(E191)),"",(L191-T191)/U191),"")</f>
        <v/>
      </c>
      <c r="Y191">
        <f>IFERROR(IF(OR(F191="-",ISBLANK(F191)),"",(M191-T191)/U191),"")</f>
        <v/>
      </c>
      <c r="Z191">
        <f>IFERROR(IF(OR(G191="-",ISBLANK(G191)),"",(N191-T191)/U191),"")</f>
        <v/>
      </c>
      <c r="AA191">
        <f>IF(MAX(MAX(V191:Z191),ABS(MIN(V191:Z191)))=ABS(MIN(V191:Z191)),MIN(V191:Z191),MAX(V191:Z191))</f>
        <v/>
      </c>
      <c r="AB191">
        <f>IFERROR(V144+MATCH(AA191,V191:Z191,0)-1,"")</f>
        <v/>
      </c>
      <c r="AC191">
        <f>IF(AB191&lt;&gt;"",IF(S191=AB191,"Low",IF(AB191=Q191,"High","")),"")</f>
        <v/>
      </c>
      <c r="AE191">
        <f>IF(ISNUMBER(MATCH("N/A",J191:N191,0)),"",IFERROR((5 * SUMPRODUCT(J144:N144,J191:N191) - PRODUCT(SUM(J144:N144),SUM(J191:N191))) / ((5 * SUM((J144^2)+(K144^2)+(L144^2)+(M144^2)+(N144^2))) - SUM(J144:N144)^2),""))</f>
        <v/>
      </c>
      <c r="AF191">
        <f>IFERROR(CORREL(J144:N144,J191:N191),"")</f>
        <v/>
      </c>
      <c r="AZ191">
        <f>IF(Q191=S191,0,1)</f>
        <v/>
      </c>
      <c r="BA191">
        <f>IF(AZ191=1,IF(Q191="","",IF(Q191=N144,"Yes","No")),"")</f>
        <v/>
      </c>
      <c r="BB191">
        <f>IF(BA191="Yes",P191,"")</f>
        <v/>
      </c>
      <c r="BC191">
        <f>IF(AZ191=1,IF(S191="","",IF(S191=N144,"Yes","No")),"")</f>
        <v/>
      </c>
      <c r="BD191">
        <f>IF(BC191="Yes",R191,"")</f>
        <v/>
      </c>
      <c r="BE191">
        <f>IFERROR(IF(SIGN(AE191)=1,"Increasing",IF(SIGN(AE191)=-1,"Decreasing","")),"")</f>
        <v/>
      </c>
      <c r="BF191">
        <f>IF(OR(AND(BE191="Increasing",BA191="Yes"),AND(BE191="Decreasing",BC191="Yes")),"Yes","No")</f>
        <v/>
      </c>
      <c r="BG191">
        <f>IF(I191="pos_trend","Yes","No")</f>
        <v/>
      </c>
      <c r="BH191">
        <f>IF(AF191&lt;&gt;"",IF(ABS(AF191)&gt;0.8,"Yes","No"),"")</f>
        <v/>
      </c>
    </row>
    <row r="192" spans="1:60">
      <c s="1" r="A192" t="n">
        <v>34</v>
      </c>
      <c r="B192" t="s">
        <v>420</v>
      </c>
      <c r="C192" t="s">
        <v>402</v>
      </c>
      <c r="D192" t="s">
        <v>403</v>
      </c>
      <c r="E192" t="s">
        <v>404</v>
      </c>
      <c r="F192" t="s">
        <v>405</v>
      </c>
      <c r="G192" t="s">
        <v>406</v>
      </c>
      <c r="H192" t="s"/>
      <c r="I192">
        <f>IF(AND(K192&gt; J192, L192&gt; K192, M192&gt; L192, N192&gt; M192), "pos_trend", IF(AND(K192&lt; J192, L192&lt; K192, M192&lt; L192, N192&lt; M192), "neg_trend", "N/A"))</f>
        <v/>
      </c>
      <c r="J192">
        <f>IFERROR(IF(TRIM(C192)="-", "N/A", IF(RIGHT(C192,1)=")",IF(RIGHT(C192,2)="T)",-1000000000000*VALUE(MID(C192,2,LEN(C192)-3)),IF(RIGHT(C192,2)="M)",-1000000*VALUE(MID(C192,2,LEN(C192)-3)),IF(RIGHT(C192,2)="B)",-1000000000*VALUE(MID(C192,2,LEN(C192)-3)),IF(RIGHT(C192,2)="k)",-1000*VALUE(MID(C192,2,LEN(C192)-3)),VALUE(SUBSTITUTE(C192,",","")))))),IF(RIGHT(C192,1)="T",1000000000000*VALUE(LEFT(C192,LEN(C192)-1)),IF(RIGHT(C192,1)="M",1000000*VALUE(LEFT(C192,LEN(C192)-1)),IF(RIGHT(C192,1)="B",1000000000*VALUE(LEFT(C192,LEN(C192)-1)),IF(RIGHT(C192,1)="%",0.01*VALUE(LEFT(C192,LEN(C192)-1)),IF(RIGHT(C192,1)="k",1000*VALUE(LEFT(C192,LEN(C192)-1)),VALUE(SUBSTITUTE(C192,",",""))))))))),"N/A")</f>
        <v/>
      </c>
      <c r="K192">
        <f>IFERROR(IF(TRIM(D192)="-", "N/A", IF(RIGHT(D192,1)=")",IF(RIGHT(D192,2)="T)",-1000000000000*VALUE(MID(D192,2,LEN(D192)-3)),IF(RIGHT(D192,2)="M)",-1000000*VALUE(MID(D192,2,LEN(D192)-3)),IF(RIGHT(D192,2)="B)",-1000000000*VALUE(MID(D192,2,LEN(D192)-3)),IF(RIGHT(D192,2)="k)",-1000*VALUE(MID(D192,2,LEN(D192)-3)),VALUE(SUBSTITUTE(D192,",","")))))),IF(RIGHT(D192,1)="T",1000000000000*VALUE(LEFT(D192,LEN(D192)-1)),IF(RIGHT(D192,1)="M",1000000*VALUE(LEFT(D192,LEN(D192)-1)),IF(RIGHT(D192,1)="B",1000000000*VALUE(LEFT(D192,LEN(D192)-1)),IF(RIGHT(D192,1)="%",0.01*VALUE(LEFT(D192,LEN(D192)-1)),IF(RIGHT(D192,1)="k",1000*VALUE(LEFT(D192,LEN(D192)-1)),VALUE(SUBSTITUTE(D192,",",""))))))))),"N/A")</f>
        <v/>
      </c>
      <c r="L192">
        <f>IFERROR(IF(TRIM(E192)="-", "N/A", IF(RIGHT(E192,1)=")",IF(RIGHT(E192,2)="T)",-1000000000000*VALUE(MID(E192,2,LEN(E192)-3)),IF(RIGHT(E192,2)="M)",-1000000*VALUE(MID(E192,2,LEN(E192)-3)),IF(RIGHT(E192,2)="B)",-1000000000*VALUE(MID(E192,2,LEN(E192)-3)),IF(RIGHT(E192,2)="k)",-1000*VALUE(MID(E192,2,LEN(E192)-3)),VALUE(SUBSTITUTE(E192,",","")))))),IF(RIGHT(E192,1)="T",1000000000000*VALUE(LEFT(E192,LEN(E192)-1)),IF(RIGHT(E192,1)="M",1000000*VALUE(LEFT(E192,LEN(E192)-1)),IF(RIGHT(E192,1)="B",1000000000*VALUE(LEFT(E192,LEN(E192)-1)),IF(RIGHT(E192,1)="%",0.01*VALUE(LEFT(E192,LEN(E192)-1)),IF(RIGHT(E192,1)="k",1000*VALUE(LEFT(E192,LEN(E192)-1)),VALUE(SUBSTITUTE(E192,",",""))))))))),"N/A")</f>
        <v/>
      </c>
      <c r="M192">
        <f>IFERROR(IF(TRIM(F192)="-", "N/A", IF(RIGHT(F192,1)=")",IF(RIGHT(F192,2)="T)",-1000000000000*VALUE(MID(F192,2,LEN(F192)-3)),IF(RIGHT(F192,2)="M)",-1000000*VALUE(MID(F192,2,LEN(F192)-3)),IF(RIGHT(F192,2)="B)",-1000000000*VALUE(MID(F192,2,LEN(F192)-3)),IF(RIGHT(F192,2)="k)",-1000*VALUE(MID(F192,2,LEN(F192)-3)),VALUE(SUBSTITUTE(F192,",","")))))),IF(RIGHT(F192,1)="T",1000000000000*VALUE(LEFT(F192,LEN(F192)-1)),IF(RIGHT(F192,1)="M",1000000*VALUE(LEFT(F192,LEN(F192)-1)),IF(RIGHT(F192,1)="B",1000000000*VALUE(LEFT(F192,LEN(F192)-1)),IF(RIGHT(F192,1)="%",0.01*VALUE(LEFT(F192,LEN(F192)-1)),IF(RIGHT(F192,1)="k",1000*VALUE(LEFT(F192,LEN(F192)-1)),VALUE(SUBSTITUTE(F192,",",""))))))))),"N/A")</f>
        <v/>
      </c>
      <c r="N192">
        <f>IFERROR(IF(TRIM(G192)="-", "N/A", IF(RIGHT(G192,1)=")",IF(RIGHT(G192,2)="T)",-1000000000000*VALUE(MID(G192,2,LEN(G192)-3)),IF(RIGHT(G192,2)="M)",-1000000*VALUE(MID(G192,2,LEN(G192)-3)),IF(RIGHT(G192,2)="B)",-1000000000*VALUE(MID(G192,2,LEN(G192)-3)),IF(RIGHT(G192,2)="k)",-1000*VALUE(MID(G192,2,LEN(G192)-3)),VALUE(SUBSTITUTE(G192,",","")))))),IF(RIGHT(G192,1)="T",1000000000000*VALUE(LEFT(G192,LEN(G192)-1)),IF(RIGHT(G192,1)="M",1000000*VALUE(LEFT(G192,LEN(G192)-1)),IF(RIGHT(G192,1)="B",1000000000*VALUE(LEFT(G192,LEN(G192)-1)),IF(RIGHT(G192,1)="%",0.01*VALUE(LEFT(G192,LEN(G192)-1)),IF(RIGHT(G192,1)="k",1000*VALUE(LEFT(G192,LEN(G192)-1)),VALUE(SUBSTITUTE(G192,",",""))))))))),"N/A")</f>
        <v/>
      </c>
      <c r="P192">
        <f>MAX(J192:N192)</f>
        <v/>
      </c>
      <c r="Q192">
        <f>IFERROR(J144+MATCH(P192,J192:N192,0)-1,"")</f>
        <v/>
      </c>
      <c r="R192">
        <f>IF(Q192="","",MIN(J192:N192))</f>
        <v/>
      </c>
      <c r="S192">
        <f>IFERROR(J144+MATCH(R192,J192:N192,0)-1,"")</f>
        <v/>
      </c>
      <c r="T192">
        <f>IFERROR(AVERAGE(J192:N192),"")</f>
        <v/>
      </c>
      <c r="U192">
        <f>IFERROR(STDEV(J192:N192),"")</f>
        <v/>
      </c>
      <c r="V192">
        <f>IFERROR(IF(C192="-","",IF(ISBLANK(B192),"",IF(OR(ISNUMBER(FIND("Growth",B192)),ISNUMBER(FIND("Margin",B192))),"",(J192-T192)/U192))),"")</f>
        <v/>
      </c>
      <c r="W192">
        <f>IFERROR(IF(OR(D192="-",ISBLANK(D192)),"",(K192-T192)/U192),"")</f>
        <v/>
      </c>
      <c r="X192">
        <f>IFERROR(IF(OR(E192="-",ISBLANK(E192)),"",(L192-T192)/U192),"")</f>
        <v/>
      </c>
      <c r="Y192">
        <f>IFERROR(IF(OR(F192="-",ISBLANK(F192)),"",(M192-T192)/U192),"")</f>
        <v/>
      </c>
      <c r="Z192">
        <f>IFERROR(IF(OR(G192="-",ISBLANK(G192)),"",(N192-T192)/U192),"")</f>
        <v/>
      </c>
      <c r="AA192">
        <f>IF(MAX(MAX(V192:Z192),ABS(MIN(V192:Z192)))=ABS(MIN(V192:Z192)),MIN(V192:Z192),MAX(V192:Z192))</f>
        <v/>
      </c>
      <c r="AB192">
        <f>IFERROR(V144+MATCH(AA192,V192:Z192,0)-1,"")</f>
        <v/>
      </c>
      <c r="AC192">
        <f>IF(AB192&lt;&gt;"",IF(S192=AB192,"Low",IF(AB192=Q192,"High","")),"")</f>
        <v/>
      </c>
      <c r="AE192">
        <f>IF(ISNUMBER(MATCH("N/A",J192:N192,0)),"",IFERROR((5 * SUMPRODUCT(J144:N144,J192:N192) - PRODUCT(SUM(J144:N144),SUM(J192:N192))) / ((5 * SUM((J144^2)+(K144^2)+(L144^2)+(M144^2)+(N144^2))) - SUM(J144:N144)^2),""))</f>
        <v/>
      </c>
      <c r="AF192">
        <f>IFERROR(CORREL(J144:N144,J192:N192),"")</f>
        <v/>
      </c>
      <c r="AZ192">
        <f>IF(Q192=S192,0,1)</f>
        <v/>
      </c>
      <c r="BA192">
        <f>IF(AZ192=1,IF(Q192="","",IF(Q192=N144,"Yes","No")),"")</f>
        <v/>
      </c>
      <c r="BB192">
        <f>IF(BA192="Yes",P192,"")</f>
        <v/>
      </c>
      <c r="BC192">
        <f>IF(AZ192=1,IF(S192="","",IF(S192=N144,"Yes","No")),"")</f>
        <v/>
      </c>
      <c r="BD192">
        <f>IF(BC192="Yes",R192,"")</f>
        <v/>
      </c>
      <c r="BE192">
        <f>IFERROR(IF(SIGN(AE192)=1,"Increasing",IF(SIGN(AE192)=-1,"Decreasing","")),"")</f>
        <v/>
      </c>
      <c r="BF192">
        <f>IF(OR(AND(BE192="Increasing",BA192="Yes"),AND(BE192="Decreasing",BC192="Yes")),"Yes","No")</f>
        <v/>
      </c>
      <c r="BG192">
        <f>IF(I192="pos_trend","Yes","No")</f>
        <v/>
      </c>
      <c r="BH192">
        <f>IF(AF192&lt;&gt;"",IF(ABS(AF192)&gt;0.8,"Yes","No"),"")</f>
        <v/>
      </c>
    </row>
    <row r="193" spans="1:60">
      <c s="1" r="A193" t="n">
        <v>35</v>
      </c>
      <c r="B193" t="s">
        <v>421</v>
      </c>
      <c r="C193" t="s">
        <v>264</v>
      </c>
      <c r="D193" t="s">
        <v>264</v>
      </c>
      <c r="E193" t="s">
        <v>264</v>
      </c>
      <c r="F193" t="s">
        <v>264</v>
      </c>
      <c r="G193" t="s">
        <v>264</v>
      </c>
      <c r="H193" t="s"/>
      <c r="I193">
        <f>IF(AND(K193&gt; J193, L193&gt; K193, M193&gt; L193, N193&gt; M193), "pos_trend", IF(AND(K193&lt; J193, L193&lt; K193, M193&lt; L193, N193&lt; M193), "neg_trend", "N/A"))</f>
        <v/>
      </c>
      <c r="J193">
        <f>IFERROR(IF(TRIM(C193)="-", "N/A", IF(RIGHT(C193,1)=")",IF(RIGHT(C193,2)="T)",-1000000000000*VALUE(MID(C193,2,LEN(C193)-3)),IF(RIGHT(C193,2)="M)",-1000000*VALUE(MID(C193,2,LEN(C193)-3)),IF(RIGHT(C193,2)="B)",-1000000000*VALUE(MID(C193,2,LEN(C193)-3)),IF(RIGHT(C193,2)="k)",-1000*VALUE(MID(C193,2,LEN(C193)-3)),VALUE(SUBSTITUTE(C193,",","")))))),IF(RIGHT(C193,1)="T",1000000000000*VALUE(LEFT(C193,LEN(C193)-1)),IF(RIGHT(C193,1)="M",1000000*VALUE(LEFT(C193,LEN(C193)-1)),IF(RIGHT(C193,1)="B",1000000000*VALUE(LEFT(C193,LEN(C193)-1)),IF(RIGHT(C193,1)="%",0.01*VALUE(LEFT(C193,LEN(C193)-1)),IF(RIGHT(C193,1)="k",1000*VALUE(LEFT(C193,LEN(C193)-1)),VALUE(SUBSTITUTE(C193,",",""))))))))),"N/A")</f>
        <v/>
      </c>
      <c r="K193">
        <f>IFERROR(IF(TRIM(D193)="-", "N/A", IF(RIGHT(D193,1)=")",IF(RIGHT(D193,2)="T)",-1000000000000*VALUE(MID(D193,2,LEN(D193)-3)),IF(RIGHT(D193,2)="M)",-1000000*VALUE(MID(D193,2,LEN(D193)-3)),IF(RIGHT(D193,2)="B)",-1000000000*VALUE(MID(D193,2,LEN(D193)-3)),IF(RIGHT(D193,2)="k)",-1000*VALUE(MID(D193,2,LEN(D193)-3)),VALUE(SUBSTITUTE(D193,",","")))))),IF(RIGHT(D193,1)="T",1000000000000*VALUE(LEFT(D193,LEN(D193)-1)),IF(RIGHT(D193,1)="M",1000000*VALUE(LEFT(D193,LEN(D193)-1)),IF(RIGHT(D193,1)="B",1000000000*VALUE(LEFT(D193,LEN(D193)-1)),IF(RIGHT(D193,1)="%",0.01*VALUE(LEFT(D193,LEN(D193)-1)),IF(RIGHT(D193,1)="k",1000*VALUE(LEFT(D193,LEN(D193)-1)),VALUE(SUBSTITUTE(D193,",",""))))))))),"N/A")</f>
        <v/>
      </c>
      <c r="L193">
        <f>IFERROR(IF(TRIM(E193)="-", "N/A", IF(RIGHT(E193,1)=")",IF(RIGHT(E193,2)="T)",-1000000000000*VALUE(MID(E193,2,LEN(E193)-3)),IF(RIGHT(E193,2)="M)",-1000000*VALUE(MID(E193,2,LEN(E193)-3)),IF(RIGHT(E193,2)="B)",-1000000000*VALUE(MID(E193,2,LEN(E193)-3)),IF(RIGHT(E193,2)="k)",-1000*VALUE(MID(E193,2,LEN(E193)-3)),VALUE(SUBSTITUTE(E193,",","")))))),IF(RIGHT(E193,1)="T",1000000000000*VALUE(LEFT(E193,LEN(E193)-1)),IF(RIGHT(E193,1)="M",1000000*VALUE(LEFT(E193,LEN(E193)-1)),IF(RIGHT(E193,1)="B",1000000000*VALUE(LEFT(E193,LEN(E193)-1)),IF(RIGHT(E193,1)="%",0.01*VALUE(LEFT(E193,LEN(E193)-1)),IF(RIGHT(E193,1)="k",1000*VALUE(LEFT(E193,LEN(E193)-1)),VALUE(SUBSTITUTE(E193,",",""))))))))),"N/A")</f>
        <v/>
      </c>
      <c r="M193">
        <f>IFERROR(IF(TRIM(F193)="-", "N/A", IF(RIGHT(F193,1)=")",IF(RIGHT(F193,2)="T)",-1000000000000*VALUE(MID(F193,2,LEN(F193)-3)),IF(RIGHT(F193,2)="M)",-1000000*VALUE(MID(F193,2,LEN(F193)-3)),IF(RIGHT(F193,2)="B)",-1000000000*VALUE(MID(F193,2,LEN(F193)-3)),IF(RIGHT(F193,2)="k)",-1000*VALUE(MID(F193,2,LEN(F193)-3)),VALUE(SUBSTITUTE(F193,",","")))))),IF(RIGHT(F193,1)="T",1000000000000*VALUE(LEFT(F193,LEN(F193)-1)),IF(RIGHT(F193,1)="M",1000000*VALUE(LEFT(F193,LEN(F193)-1)),IF(RIGHT(F193,1)="B",1000000000*VALUE(LEFT(F193,LEN(F193)-1)),IF(RIGHT(F193,1)="%",0.01*VALUE(LEFT(F193,LEN(F193)-1)),IF(RIGHT(F193,1)="k",1000*VALUE(LEFT(F193,LEN(F193)-1)),VALUE(SUBSTITUTE(F193,",",""))))))))),"N/A")</f>
        <v/>
      </c>
      <c r="N193">
        <f>IFERROR(IF(TRIM(G193)="-", "N/A", IF(RIGHT(G193,1)=")",IF(RIGHT(G193,2)="T)",-1000000000000*VALUE(MID(G193,2,LEN(G193)-3)),IF(RIGHT(G193,2)="M)",-1000000*VALUE(MID(G193,2,LEN(G193)-3)),IF(RIGHT(G193,2)="B)",-1000000000*VALUE(MID(G193,2,LEN(G193)-3)),IF(RIGHT(G193,2)="k)",-1000*VALUE(MID(G193,2,LEN(G193)-3)),VALUE(SUBSTITUTE(G193,",","")))))),IF(RIGHT(G193,1)="T",1000000000000*VALUE(LEFT(G193,LEN(G193)-1)),IF(RIGHT(G193,1)="M",1000000*VALUE(LEFT(G193,LEN(G193)-1)),IF(RIGHT(G193,1)="B",1000000000*VALUE(LEFT(G193,LEN(G193)-1)),IF(RIGHT(G193,1)="%",0.01*VALUE(LEFT(G193,LEN(G193)-1)),IF(RIGHT(G193,1)="k",1000*VALUE(LEFT(G193,LEN(G193)-1)),VALUE(SUBSTITUTE(G193,",",""))))))))),"N/A")</f>
        <v/>
      </c>
      <c r="P193">
        <f>MAX(J193:N193)</f>
        <v/>
      </c>
      <c r="Q193">
        <f>IFERROR(J144+MATCH(P193,J193:N193,0)-1,"")</f>
        <v/>
      </c>
      <c r="R193">
        <f>IF(Q193="","",MIN(J193:N193))</f>
        <v/>
      </c>
      <c r="S193">
        <f>IFERROR(J144+MATCH(R193,J193:N193,0)-1,"")</f>
        <v/>
      </c>
      <c r="T193">
        <f>IFERROR(AVERAGE(J193:N193),"")</f>
        <v/>
      </c>
      <c r="U193">
        <f>IFERROR(STDEV(J193:N193),"")</f>
        <v/>
      </c>
      <c r="V193">
        <f>IFERROR(IF(C193="-","",IF(ISBLANK(B193),"",IF(OR(ISNUMBER(FIND("Growth",B193)),ISNUMBER(FIND("Margin",B193))),"",(J193-T193)/U193))),"")</f>
        <v/>
      </c>
      <c r="W193">
        <f>IFERROR(IF(OR(D193="-",ISBLANK(D193)),"",(K193-T193)/U193),"")</f>
        <v/>
      </c>
      <c r="X193">
        <f>IFERROR(IF(OR(E193="-",ISBLANK(E193)),"",(L193-T193)/U193),"")</f>
        <v/>
      </c>
      <c r="Y193">
        <f>IFERROR(IF(OR(F193="-",ISBLANK(F193)),"",(M193-T193)/U193),"")</f>
        <v/>
      </c>
      <c r="Z193">
        <f>IFERROR(IF(OR(G193="-",ISBLANK(G193)),"",(N193-T193)/U193),"")</f>
        <v/>
      </c>
      <c r="AA193">
        <f>IF(MAX(MAX(V193:Z193),ABS(MIN(V193:Z193)))=ABS(MIN(V193:Z193)),MIN(V193:Z193),MAX(V193:Z193))</f>
        <v/>
      </c>
      <c r="AB193">
        <f>IFERROR(V144+MATCH(AA193,V193:Z193,0)-1,"")</f>
        <v/>
      </c>
      <c r="AC193">
        <f>IF(AB193&lt;&gt;"",IF(S193=AB193,"Low",IF(AB193=Q193,"High","")),"")</f>
        <v/>
      </c>
      <c r="AE193">
        <f>IF(ISNUMBER(MATCH("N/A",J193:N193,0)),"",IFERROR((5 * SUMPRODUCT(J144:N144,J193:N193) - PRODUCT(SUM(J144:N144),SUM(J193:N193))) / ((5 * SUM((J144^2)+(K144^2)+(L144^2)+(M144^2)+(N144^2))) - SUM(J144:N144)^2),""))</f>
        <v/>
      </c>
      <c r="AF193">
        <f>IFERROR(CORREL(J144:N144,J193:N193),"")</f>
        <v/>
      </c>
      <c r="AZ193">
        <f>IF(Q193=S193,0,1)</f>
        <v/>
      </c>
      <c r="BA193">
        <f>IF(AZ193=1,IF(Q193="","",IF(Q193=N144,"Yes","No")),"")</f>
        <v/>
      </c>
      <c r="BB193">
        <f>IF(BA193="Yes",P193,"")</f>
        <v/>
      </c>
      <c r="BC193">
        <f>IF(AZ193=1,IF(S193="","",IF(S193=N144,"Yes","No")),"")</f>
        <v/>
      </c>
      <c r="BD193">
        <f>IF(BC193="Yes",R193,"")</f>
        <v/>
      </c>
      <c r="BE193">
        <f>IFERROR(IF(SIGN(AE193)=1,"Increasing",IF(SIGN(AE193)=-1,"Decreasing","")),"")</f>
        <v/>
      </c>
      <c r="BF193">
        <f>IF(OR(AND(BE193="Increasing",BA193="Yes"),AND(BE193="Decreasing",BC193="Yes")),"Yes","No")</f>
        <v/>
      </c>
      <c r="BG193">
        <f>IF(I193="pos_trend","Yes","No")</f>
        <v/>
      </c>
      <c r="BH193">
        <f>IF(AF193&lt;&gt;"",IF(ABS(AF193)&gt;0.8,"Yes","No"),"")</f>
        <v/>
      </c>
    </row>
    <row r="194" spans="1:60">
      <c s="1" r="A194" t="n">
        <v>36</v>
      </c>
      <c r="B194" t="s">
        <v>422</v>
      </c>
      <c r="C194" t="s">
        <v>402</v>
      </c>
      <c r="D194" t="s">
        <v>403</v>
      </c>
      <c r="E194" t="s">
        <v>404</v>
      </c>
      <c r="F194" t="s">
        <v>405</v>
      </c>
      <c r="G194" t="s">
        <v>406</v>
      </c>
      <c r="H194" t="s"/>
      <c r="I194">
        <f>IF(AND(K194&gt; J194, L194&gt; K194, M194&gt; L194, N194&gt; M194), "pos_trend", IF(AND(K194&lt; J194, L194&lt; K194, M194&lt; L194, N194&lt; M194), "neg_trend", "N/A"))</f>
        <v/>
      </c>
      <c r="J194">
        <f>IFERROR(IF(TRIM(C194)="-", "N/A", IF(RIGHT(C194,1)=")",IF(RIGHT(C194,2)="T)",-1000000000000*VALUE(MID(C194,2,LEN(C194)-3)),IF(RIGHT(C194,2)="M)",-1000000*VALUE(MID(C194,2,LEN(C194)-3)),IF(RIGHT(C194,2)="B)",-1000000000*VALUE(MID(C194,2,LEN(C194)-3)),IF(RIGHT(C194,2)="k)",-1000*VALUE(MID(C194,2,LEN(C194)-3)),VALUE(SUBSTITUTE(C194,",","")))))),IF(RIGHT(C194,1)="T",1000000000000*VALUE(LEFT(C194,LEN(C194)-1)),IF(RIGHT(C194,1)="M",1000000*VALUE(LEFT(C194,LEN(C194)-1)),IF(RIGHT(C194,1)="B",1000000000*VALUE(LEFT(C194,LEN(C194)-1)),IF(RIGHT(C194,1)="%",0.01*VALUE(LEFT(C194,LEN(C194)-1)),IF(RIGHT(C194,1)="k",1000*VALUE(LEFT(C194,LEN(C194)-1)),VALUE(SUBSTITUTE(C194,",",""))))))))),"N/A")</f>
        <v/>
      </c>
      <c r="K194">
        <f>IFERROR(IF(TRIM(D194)="-", "N/A", IF(RIGHT(D194,1)=")",IF(RIGHT(D194,2)="T)",-1000000000000*VALUE(MID(D194,2,LEN(D194)-3)),IF(RIGHT(D194,2)="M)",-1000000*VALUE(MID(D194,2,LEN(D194)-3)),IF(RIGHT(D194,2)="B)",-1000000000*VALUE(MID(D194,2,LEN(D194)-3)),IF(RIGHT(D194,2)="k)",-1000*VALUE(MID(D194,2,LEN(D194)-3)),VALUE(SUBSTITUTE(D194,",","")))))),IF(RIGHT(D194,1)="T",1000000000000*VALUE(LEFT(D194,LEN(D194)-1)),IF(RIGHT(D194,1)="M",1000000*VALUE(LEFT(D194,LEN(D194)-1)),IF(RIGHT(D194,1)="B",1000000000*VALUE(LEFT(D194,LEN(D194)-1)),IF(RIGHT(D194,1)="%",0.01*VALUE(LEFT(D194,LEN(D194)-1)),IF(RIGHT(D194,1)="k",1000*VALUE(LEFT(D194,LEN(D194)-1)),VALUE(SUBSTITUTE(D194,",",""))))))))),"N/A")</f>
        <v/>
      </c>
      <c r="L194">
        <f>IFERROR(IF(TRIM(E194)="-", "N/A", IF(RIGHT(E194,1)=")",IF(RIGHT(E194,2)="T)",-1000000000000*VALUE(MID(E194,2,LEN(E194)-3)),IF(RIGHT(E194,2)="M)",-1000000*VALUE(MID(E194,2,LEN(E194)-3)),IF(RIGHT(E194,2)="B)",-1000000000*VALUE(MID(E194,2,LEN(E194)-3)),IF(RIGHT(E194,2)="k)",-1000*VALUE(MID(E194,2,LEN(E194)-3)),VALUE(SUBSTITUTE(E194,",","")))))),IF(RIGHT(E194,1)="T",1000000000000*VALUE(LEFT(E194,LEN(E194)-1)),IF(RIGHT(E194,1)="M",1000000*VALUE(LEFT(E194,LEN(E194)-1)),IF(RIGHT(E194,1)="B",1000000000*VALUE(LEFT(E194,LEN(E194)-1)),IF(RIGHT(E194,1)="%",0.01*VALUE(LEFT(E194,LEN(E194)-1)),IF(RIGHT(E194,1)="k",1000*VALUE(LEFT(E194,LEN(E194)-1)),VALUE(SUBSTITUTE(E194,",",""))))))))),"N/A")</f>
        <v/>
      </c>
      <c r="M194">
        <f>IFERROR(IF(TRIM(F194)="-", "N/A", IF(RIGHT(F194,1)=")",IF(RIGHT(F194,2)="T)",-1000000000000*VALUE(MID(F194,2,LEN(F194)-3)),IF(RIGHT(F194,2)="M)",-1000000*VALUE(MID(F194,2,LEN(F194)-3)),IF(RIGHT(F194,2)="B)",-1000000000*VALUE(MID(F194,2,LEN(F194)-3)),IF(RIGHT(F194,2)="k)",-1000*VALUE(MID(F194,2,LEN(F194)-3)),VALUE(SUBSTITUTE(F194,",","")))))),IF(RIGHT(F194,1)="T",1000000000000*VALUE(LEFT(F194,LEN(F194)-1)),IF(RIGHT(F194,1)="M",1000000*VALUE(LEFT(F194,LEN(F194)-1)),IF(RIGHT(F194,1)="B",1000000000*VALUE(LEFT(F194,LEN(F194)-1)),IF(RIGHT(F194,1)="%",0.01*VALUE(LEFT(F194,LEN(F194)-1)),IF(RIGHT(F194,1)="k",1000*VALUE(LEFT(F194,LEN(F194)-1)),VALUE(SUBSTITUTE(F194,",",""))))))))),"N/A")</f>
        <v/>
      </c>
      <c r="N194">
        <f>IFERROR(IF(TRIM(G194)="-", "N/A", IF(RIGHT(G194,1)=")",IF(RIGHT(G194,2)="T)",-1000000000000*VALUE(MID(G194,2,LEN(G194)-3)),IF(RIGHT(G194,2)="M)",-1000000*VALUE(MID(G194,2,LEN(G194)-3)),IF(RIGHT(G194,2)="B)",-1000000000*VALUE(MID(G194,2,LEN(G194)-3)),IF(RIGHT(G194,2)="k)",-1000*VALUE(MID(G194,2,LEN(G194)-3)),VALUE(SUBSTITUTE(G194,",","")))))),IF(RIGHT(G194,1)="T",1000000000000*VALUE(LEFT(G194,LEN(G194)-1)),IF(RIGHT(G194,1)="M",1000000*VALUE(LEFT(G194,LEN(G194)-1)),IF(RIGHT(G194,1)="B",1000000000*VALUE(LEFT(G194,LEN(G194)-1)),IF(RIGHT(G194,1)="%",0.01*VALUE(LEFT(G194,LEN(G194)-1)),IF(RIGHT(G194,1)="k",1000*VALUE(LEFT(G194,LEN(G194)-1)),VALUE(SUBSTITUTE(G194,",",""))))))))),"N/A")</f>
        <v/>
      </c>
      <c r="P194">
        <f>MAX(J194:N194)</f>
        <v/>
      </c>
      <c r="Q194">
        <f>IFERROR(J144+MATCH(P194,J194:N194,0)-1,"")</f>
        <v/>
      </c>
      <c r="R194">
        <f>IF(Q194="","",MIN(J194:N194))</f>
        <v/>
      </c>
      <c r="S194">
        <f>IFERROR(J144+MATCH(R194,J194:N194,0)-1,"")</f>
        <v/>
      </c>
      <c r="T194">
        <f>IFERROR(AVERAGE(J194:N194),"")</f>
        <v/>
      </c>
      <c r="U194">
        <f>IFERROR(STDEV(J194:N194),"")</f>
        <v/>
      </c>
      <c r="V194">
        <f>IFERROR(IF(C194="-","",IF(ISBLANK(B194),"",IF(OR(ISNUMBER(FIND("Growth",B194)),ISNUMBER(FIND("Margin",B194))),"",(J194-T194)/U194))),"")</f>
        <v/>
      </c>
      <c r="W194">
        <f>IFERROR(IF(OR(D194="-",ISBLANK(D194)),"",(K194-T194)/U194),"")</f>
        <v/>
      </c>
      <c r="X194">
        <f>IFERROR(IF(OR(E194="-",ISBLANK(E194)),"",(L194-T194)/U194),"")</f>
        <v/>
      </c>
      <c r="Y194">
        <f>IFERROR(IF(OR(F194="-",ISBLANK(F194)),"",(M194-T194)/U194),"")</f>
        <v/>
      </c>
      <c r="Z194">
        <f>IFERROR(IF(OR(G194="-",ISBLANK(G194)),"",(N194-T194)/U194),"")</f>
        <v/>
      </c>
      <c r="AA194">
        <f>IF(MAX(MAX(V194:Z194),ABS(MIN(V194:Z194)))=ABS(MIN(V194:Z194)),MIN(V194:Z194),MAX(V194:Z194))</f>
        <v/>
      </c>
      <c r="AB194">
        <f>IFERROR(V144+MATCH(AA194,V194:Z194,0)-1,"")</f>
        <v/>
      </c>
      <c r="AC194">
        <f>IF(AB194&lt;&gt;"",IF(S194=AB194,"Low",IF(AB194=Q194,"High","")),"")</f>
        <v/>
      </c>
      <c r="AE194">
        <f>IF(ISNUMBER(MATCH("N/A",J194:N194,0)),"",IFERROR((5 * SUMPRODUCT(J144:N144,J194:N194) - PRODUCT(SUM(J144:N144),SUM(J194:N194))) / ((5 * SUM((J144^2)+(K144^2)+(L144^2)+(M144^2)+(N144^2))) - SUM(J144:N144)^2),""))</f>
        <v/>
      </c>
      <c r="AF194">
        <f>IFERROR(CORREL(J144:N144,J194:N194),"")</f>
        <v/>
      </c>
      <c r="AZ194">
        <f>IF(Q194=S194,0,1)</f>
        <v/>
      </c>
      <c r="BA194">
        <f>IF(AZ194=1,IF(Q194="","",IF(Q194=N144,"Yes","No")),"")</f>
        <v/>
      </c>
      <c r="BB194">
        <f>IF(BA194="Yes",P194,"")</f>
        <v/>
      </c>
      <c r="BC194">
        <f>IF(AZ194=1,IF(S194="","",IF(S194=N144,"Yes","No")),"")</f>
        <v/>
      </c>
      <c r="BD194">
        <f>IF(BC194="Yes",R194,"")</f>
        <v/>
      </c>
      <c r="BE194">
        <f>IFERROR(IF(SIGN(AE194)=1,"Increasing",IF(SIGN(AE194)=-1,"Decreasing","")),"")</f>
        <v/>
      </c>
      <c r="BF194">
        <f>IF(OR(AND(BE194="Increasing",BA194="Yes"),AND(BE194="Decreasing",BC194="Yes")),"Yes","No")</f>
        <v/>
      </c>
      <c r="BG194">
        <f>IF(I194="pos_trend","Yes","No")</f>
        <v/>
      </c>
      <c r="BH194">
        <f>IF(AF194&lt;&gt;"",IF(ABS(AF194)&gt;0.8,"Yes","No"),"")</f>
        <v/>
      </c>
    </row>
    <row r="195" spans="1:60">
      <c s="1" r="A195" t="n">
        <v>37</v>
      </c>
      <c r="B195" t="s">
        <v>423</v>
      </c>
      <c r="C195" t="s">
        <v>424</v>
      </c>
      <c r="D195" t="s">
        <v>425</v>
      </c>
      <c r="E195" t="s">
        <v>426</v>
      </c>
      <c r="F195" t="s">
        <v>427</v>
      </c>
      <c r="G195" t="s">
        <v>428</v>
      </c>
      <c r="H195" t="s"/>
      <c r="I195">
        <f>IF(AND(K195&gt; J195, L195&gt; K195, M195&gt; L195, N195&gt; M195), "pos_trend", IF(AND(K195&lt; J195, L195&lt; K195, M195&lt; L195, N195&lt; M195), "neg_trend", "N/A"))</f>
        <v/>
      </c>
      <c r="J195">
        <f>IFERROR(IF(TRIM(C195)="-", "N/A", IF(RIGHT(C195,1)=")",IF(RIGHT(C195,2)="T)",-1000000000000*VALUE(MID(C195,2,LEN(C195)-3)),IF(RIGHT(C195,2)="M)",-1000000*VALUE(MID(C195,2,LEN(C195)-3)),IF(RIGHT(C195,2)="B)",-1000000000*VALUE(MID(C195,2,LEN(C195)-3)),IF(RIGHT(C195,2)="k)",-1000*VALUE(MID(C195,2,LEN(C195)-3)),VALUE(SUBSTITUTE(C195,",","")))))),IF(RIGHT(C195,1)="T",1000000000000*VALUE(LEFT(C195,LEN(C195)-1)),IF(RIGHT(C195,1)="M",1000000*VALUE(LEFT(C195,LEN(C195)-1)),IF(RIGHT(C195,1)="B",1000000000*VALUE(LEFT(C195,LEN(C195)-1)),IF(RIGHT(C195,1)="%",0.01*VALUE(LEFT(C195,LEN(C195)-1)),IF(RIGHT(C195,1)="k",1000*VALUE(LEFT(C195,LEN(C195)-1)),VALUE(SUBSTITUTE(C195,",",""))))))))),"N/A")</f>
        <v/>
      </c>
      <c r="K195">
        <f>IFERROR(IF(TRIM(D195)="-", "N/A", IF(RIGHT(D195,1)=")",IF(RIGHT(D195,2)="T)",-1000000000000*VALUE(MID(D195,2,LEN(D195)-3)),IF(RIGHT(D195,2)="M)",-1000000*VALUE(MID(D195,2,LEN(D195)-3)),IF(RIGHT(D195,2)="B)",-1000000000*VALUE(MID(D195,2,LEN(D195)-3)),IF(RIGHT(D195,2)="k)",-1000*VALUE(MID(D195,2,LEN(D195)-3)),VALUE(SUBSTITUTE(D195,",","")))))),IF(RIGHT(D195,1)="T",1000000000000*VALUE(LEFT(D195,LEN(D195)-1)),IF(RIGHT(D195,1)="M",1000000*VALUE(LEFT(D195,LEN(D195)-1)),IF(RIGHT(D195,1)="B",1000000000*VALUE(LEFT(D195,LEN(D195)-1)),IF(RIGHT(D195,1)="%",0.01*VALUE(LEFT(D195,LEN(D195)-1)),IF(RIGHT(D195,1)="k",1000*VALUE(LEFT(D195,LEN(D195)-1)),VALUE(SUBSTITUTE(D195,",",""))))))))),"N/A")</f>
        <v/>
      </c>
      <c r="L195">
        <f>IFERROR(IF(TRIM(E195)="-", "N/A", IF(RIGHT(E195,1)=")",IF(RIGHT(E195,2)="T)",-1000000000000*VALUE(MID(E195,2,LEN(E195)-3)),IF(RIGHT(E195,2)="M)",-1000000*VALUE(MID(E195,2,LEN(E195)-3)),IF(RIGHT(E195,2)="B)",-1000000000*VALUE(MID(E195,2,LEN(E195)-3)),IF(RIGHT(E195,2)="k)",-1000*VALUE(MID(E195,2,LEN(E195)-3)),VALUE(SUBSTITUTE(E195,",","")))))),IF(RIGHT(E195,1)="T",1000000000000*VALUE(LEFT(E195,LEN(E195)-1)),IF(RIGHT(E195,1)="M",1000000*VALUE(LEFT(E195,LEN(E195)-1)),IF(RIGHT(E195,1)="B",1000000000*VALUE(LEFT(E195,LEN(E195)-1)),IF(RIGHT(E195,1)="%",0.01*VALUE(LEFT(E195,LEN(E195)-1)),IF(RIGHT(E195,1)="k",1000*VALUE(LEFT(E195,LEN(E195)-1)),VALUE(SUBSTITUTE(E195,",",""))))))))),"N/A")</f>
        <v/>
      </c>
      <c r="M195">
        <f>IFERROR(IF(TRIM(F195)="-", "N/A", IF(RIGHT(F195,1)=")",IF(RIGHT(F195,2)="T)",-1000000000000*VALUE(MID(F195,2,LEN(F195)-3)),IF(RIGHT(F195,2)="M)",-1000000*VALUE(MID(F195,2,LEN(F195)-3)),IF(RIGHT(F195,2)="B)",-1000000000*VALUE(MID(F195,2,LEN(F195)-3)),IF(RIGHT(F195,2)="k)",-1000*VALUE(MID(F195,2,LEN(F195)-3)),VALUE(SUBSTITUTE(F195,",","")))))),IF(RIGHT(F195,1)="T",1000000000000*VALUE(LEFT(F195,LEN(F195)-1)),IF(RIGHT(F195,1)="M",1000000*VALUE(LEFT(F195,LEN(F195)-1)),IF(RIGHT(F195,1)="B",1000000000*VALUE(LEFT(F195,LEN(F195)-1)),IF(RIGHT(F195,1)="%",0.01*VALUE(LEFT(F195,LEN(F195)-1)),IF(RIGHT(F195,1)="k",1000*VALUE(LEFT(F195,LEN(F195)-1)),VALUE(SUBSTITUTE(F195,",",""))))))))),"N/A")</f>
        <v/>
      </c>
      <c r="N195">
        <f>IFERROR(IF(TRIM(G195)="-", "N/A", IF(RIGHT(G195,1)=")",IF(RIGHT(G195,2)="T)",-1000000000000*VALUE(MID(G195,2,LEN(G195)-3)),IF(RIGHT(G195,2)="M)",-1000000*VALUE(MID(G195,2,LEN(G195)-3)),IF(RIGHT(G195,2)="B)",-1000000000*VALUE(MID(G195,2,LEN(G195)-3)),IF(RIGHT(G195,2)="k)",-1000*VALUE(MID(G195,2,LEN(G195)-3)),VALUE(SUBSTITUTE(G195,",","")))))),IF(RIGHT(G195,1)="T",1000000000000*VALUE(LEFT(G195,LEN(G195)-1)),IF(RIGHT(G195,1)="M",1000000*VALUE(LEFT(G195,LEN(G195)-1)),IF(RIGHT(G195,1)="B",1000000000*VALUE(LEFT(G195,LEN(G195)-1)),IF(RIGHT(G195,1)="%",0.01*VALUE(LEFT(G195,LEN(G195)-1)),IF(RIGHT(G195,1)="k",1000*VALUE(LEFT(G195,LEN(G195)-1)),VALUE(SUBSTITUTE(G195,",",""))))))))),"N/A")</f>
        <v/>
      </c>
      <c r="P195">
        <f>MAX(J195:N195)</f>
        <v/>
      </c>
      <c r="Q195">
        <f>IFERROR(J144+MATCH(P195,J195:N195,0)-1,"")</f>
        <v/>
      </c>
      <c r="R195">
        <f>IF(Q195="","",MIN(J195:N195))</f>
        <v/>
      </c>
      <c r="S195">
        <f>IFERROR(J144+MATCH(R195,J195:N195,0)-1,"")</f>
        <v/>
      </c>
      <c r="T195">
        <f>IFERROR(AVERAGE(J195:N195),"")</f>
        <v/>
      </c>
      <c r="U195">
        <f>IFERROR(STDEV(J195:N195),"")</f>
        <v/>
      </c>
      <c r="V195">
        <f>IFERROR(IF(C195="-","",IF(ISBLANK(B195),"",IF(OR(ISNUMBER(FIND("Growth",B195)),ISNUMBER(FIND("Margin",B195))),"",(J195-T195)/U195))),"")</f>
        <v/>
      </c>
      <c r="W195">
        <f>IFERROR(IF(OR(D195="-",ISBLANK(D195)),"",(K195-T195)/U195),"")</f>
        <v/>
      </c>
      <c r="X195">
        <f>IFERROR(IF(OR(E195="-",ISBLANK(E195)),"",(L195-T195)/U195),"")</f>
        <v/>
      </c>
      <c r="Y195">
        <f>IFERROR(IF(OR(F195="-",ISBLANK(F195)),"",(M195-T195)/U195),"")</f>
        <v/>
      </c>
      <c r="Z195">
        <f>IFERROR(IF(OR(G195="-",ISBLANK(G195)),"",(N195-T195)/U195),"")</f>
        <v/>
      </c>
      <c r="AA195">
        <f>IF(MAX(MAX(V195:Z195),ABS(MIN(V195:Z195)))=ABS(MIN(V195:Z195)),MIN(V195:Z195),MAX(V195:Z195))</f>
        <v/>
      </c>
      <c r="AB195">
        <f>IFERROR(V144+MATCH(AA195,V195:Z195,0)-1,"")</f>
        <v/>
      </c>
      <c r="AC195">
        <f>IF(AB195&lt;&gt;"",IF(S195=AB195,"Low",IF(AB195=Q195,"High","")),"")</f>
        <v/>
      </c>
      <c r="AE195">
        <f>IF(ISNUMBER(MATCH("N/A",J195:N195,0)),"",IFERROR((5 * SUMPRODUCT(J144:N144,J195:N195) - PRODUCT(SUM(J144:N144),SUM(J195:N195))) / ((5 * SUM((J144^2)+(K144^2)+(L144^2)+(M144^2)+(N144^2))) - SUM(J144:N144)^2),""))</f>
        <v/>
      </c>
      <c r="AF195">
        <f>IFERROR(CORREL(J144:N144,J195:N195),"")</f>
        <v/>
      </c>
      <c r="AZ195">
        <f>IF(Q195=S195,0,1)</f>
        <v/>
      </c>
      <c r="BA195">
        <f>IF(AZ195=1,IF(Q195="","",IF(Q195=N144,"Yes","No")),"")</f>
        <v/>
      </c>
      <c r="BB195">
        <f>IF(BA195="Yes",P195,"")</f>
        <v/>
      </c>
      <c r="BC195">
        <f>IF(AZ195=1,IF(S195="","",IF(S195=N144,"Yes","No")),"")</f>
        <v/>
      </c>
      <c r="BD195">
        <f>IF(BC195="Yes",R195,"")</f>
        <v/>
      </c>
      <c r="BE195">
        <f>IFERROR(IF(SIGN(AE195)=1,"Increasing",IF(SIGN(AE195)=-1,"Decreasing","")),"")</f>
        <v/>
      </c>
      <c r="BF195">
        <f>IF(OR(AND(BE195="Increasing",BA195="Yes"),AND(BE195="Decreasing",BC195="Yes")),"Yes","No")</f>
        <v/>
      </c>
      <c r="BG195">
        <f>IF(I195="pos_trend","Yes","No")</f>
        <v/>
      </c>
      <c r="BH195">
        <f>IF(AF195&lt;&gt;"",IF(ABS(AF195)&gt;0.8,"Yes","No"),"")</f>
        <v/>
      </c>
    </row>
    <row r="196" spans="1:60">
      <c s="1" r="A196" t="n">
        <v>38</v>
      </c>
      <c r="B196" t="s">
        <v>429</v>
      </c>
      <c r="C196" t="s">
        <v>264</v>
      </c>
      <c r="D196" t="s">
        <v>430</v>
      </c>
      <c r="E196" t="s">
        <v>431</v>
      </c>
      <c r="F196" t="s">
        <v>432</v>
      </c>
      <c r="G196" t="s">
        <v>433</v>
      </c>
      <c r="H196" t="s"/>
      <c r="I196">
        <f>IF(AND(K196&gt; J196, L196&gt; K196, M196&gt; L196, N196&gt; M196), "pos_trend", IF(AND(K196&lt; J196, L196&lt; K196, M196&lt; L196, N196&lt; M196), "neg_trend", "N/A"))</f>
        <v/>
      </c>
      <c r="J196">
        <f>IFERROR(IF(TRIM(C196)="-", "N/A", IF(RIGHT(C196,1)=")",IF(RIGHT(C196,2)="T)",-1000000000000*VALUE(MID(C196,2,LEN(C196)-3)),IF(RIGHT(C196,2)="M)",-1000000*VALUE(MID(C196,2,LEN(C196)-3)),IF(RIGHT(C196,2)="B)",-1000000000*VALUE(MID(C196,2,LEN(C196)-3)),IF(RIGHT(C196,2)="k)",-1000*VALUE(MID(C196,2,LEN(C196)-3)),VALUE(SUBSTITUTE(C196,",","")))))),IF(RIGHT(C196,1)="T",1000000000000*VALUE(LEFT(C196,LEN(C196)-1)),IF(RIGHT(C196,1)="M",1000000*VALUE(LEFT(C196,LEN(C196)-1)),IF(RIGHT(C196,1)="B",1000000000*VALUE(LEFT(C196,LEN(C196)-1)),IF(RIGHT(C196,1)="%",0.01*VALUE(LEFT(C196,LEN(C196)-1)),IF(RIGHT(C196,1)="k",1000*VALUE(LEFT(C196,LEN(C196)-1)),VALUE(SUBSTITUTE(C196,",",""))))))))),"N/A")</f>
        <v/>
      </c>
      <c r="K196">
        <f>IFERROR(IF(TRIM(D196)="-", "N/A", IF(RIGHT(D196,1)=")",IF(RIGHT(D196,2)="T)",-1000000000000*VALUE(MID(D196,2,LEN(D196)-3)),IF(RIGHT(D196,2)="M)",-1000000*VALUE(MID(D196,2,LEN(D196)-3)),IF(RIGHT(D196,2)="B)",-1000000000*VALUE(MID(D196,2,LEN(D196)-3)),IF(RIGHT(D196,2)="k)",-1000*VALUE(MID(D196,2,LEN(D196)-3)),VALUE(SUBSTITUTE(D196,",","")))))),IF(RIGHT(D196,1)="T",1000000000000*VALUE(LEFT(D196,LEN(D196)-1)),IF(RIGHT(D196,1)="M",1000000*VALUE(LEFT(D196,LEN(D196)-1)),IF(RIGHT(D196,1)="B",1000000000*VALUE(LEFT(D196,LEN(D196)-1)),IF(RIGHT(D196,1)="%",0.01*VALUE(LEFT(D196,LEN(D196)-1)),IF(RIGHT(D196,1)="k",1000*VALUE(LEFT(D196,LEN(D196)-1)),VALUE(SUBSTITUTE(D196,",",""))))))))),"N/A")</f>
        <v/>
      </c>
      <c r="L196">
        <f>IFERROR(IF(TRIM(E196)="-", "N/A", IF(RIGHT(E196,1)=")",IF(RIGHT(E196,2)="T)",-1000000000000*VALUE(MID(E196,2,LEN(E196)-3)),IF(RIGHT(E196,2)="M)",-1000000*VALUE(MID(E196,2,LEN(E196)-3)),IF(RIGHT(E196,2)="B)",-1000000000*VALUE(MID(E196,2,LEN(E196)-3)),IF(RIGHT(E196,2)="k)",-1000*VALUE(MID(E196,2,LEN(E196)-3)),VALUE(SUBSTITUTE(E196,",","")))))),IF(RIGHT(E196,1)="T",1000000000000*VALUE(LEFT(E196,LEN(E196)-1)),IF(RIGHT(E196,1)="M",1000000*VALUE(LEFT(E196,LEN(E196)-1)),IF(RIGHT(E196,1)="B",1000000000*VALUE(LEFT(E196,LEN(E196)-1)),IF(RIGHT(E196,1)="%",0.01*VALUE(LEFT(E196,LEN(E196)-1)),IF(RIGHT(E196,1)="k",1000*VALUE(LEFT(E196,LEN(E196)-1)),VALUE(SUBSTITUTE(E196,",",""))))))))),"N/A")</f>
        <v/>
      </c>
      <c r="M196">
        <f>IFERROR(IF(TRIM(F196)="-", "N/A", IF(RIGHT(F196,1)=")",IF(RIGHT(F196,2)="T)",-1000000000000*VALUE(MID(F196,2,LEN(F196)-3)),IF(RIGHT(F196,2)="M)",-1000000*VALUE(MID(F196,2,LEN(F196)-3)),IF(RIGHT(F196,2)="B)",-1000000000*VALUE(MID(F196,2,LEN(F196)-3)),IF(RIGHT(F196,2)="k)",-1000*VALUE(MID(F196,2,LEN(F196)-3)),VALUE(SUBSTITUTE(F196,",","")))))),IF(RIGHT(F196,1)="T",1000000000000*VALUE(LEFT(F196,LEN(F196)-1)),IF(RIGHT(F196,1)="M",1000000*VALUE(LEFT(F196,LEN(F196)-1)),IF(RIGHT(F196,1)="B",1000000000*VALUE(LEFT(F196,LEN(F196)-1)),IF(RIGHT(F196,1)="%",0.01*VALUE(LEFT(F196,LEN(F196)-1)),IF(RIGHT(F196,1)="k",1000*VALUE(LEFT(F196,LEN(F196)-1)),VALUE(SUBSTITUTE(F196,",",""))))))))),"N/A")</f>
        <v/>
      </c>
      <c r="N196">
        <f>IFERROR(IF(TRIM(G196)="-", "N/A", IF(RIGHT(G196,1)=")",IF(RIGHT(G196,2)="T)",-1000000000000*VALUE(MID(G196,2,LEN(G196)-3)),IF(RIGHT(G196,2)="M)",-1000000*VALUE(MID(G196,2,LEN(G196)-3)),IF(RIGHT(G196,2)="B)",-1000000000*VALUE(MID(G196,2,LEN(G196)-3)),IF(RIGHT(G196,2)="k)",-1000*VALUE(MID(G196,2,LEN(G196)-3)),VALUE(SUBSTITUTE(G196,",","")))))),IF(RIGHT(G196,1)="T",1000000000000*VALUE(LEFT(G196,LEN(G196)-1)),IF(RIGHT(G196,1)="M",1000000*VALUE(LEFT(G196,LEN(G196)-1)),IF(RIGHT(G196,1)="B",1000000000*VALUE(LEFT(G196,LEN(G196)-1)),IF(RIGHT(G196,1)="%",0.01*VALUE(LEFT(G196,LEN(G196)-1)),IF(RIGHT(G196,1)="k",1000*VALUE(LEFT(G196,LEN(G196)-1)),VALUE(SUBSTITUTE(G196,",",""))))))))),"N/A")</f>
        <v/>
      </c>
      <c r="P196">
        <f>MAX(J196:N196)</f>
        <v/>
      </c>
      <c r="Q196">
        <f>IFERROR(J144+MATCH(P196,J196:N196,0)-1,"")</f>
        <v/>
      </c>
      <c r="R196">
        <f>IF(Q196="","",MIN(J196:N196))</f>
        <v/>
      </c>
      <c r="S196">
        <f>IFERROR(J144+MATCH(R196,J196:N196,0)-1,"")</f>
        <v/>
      </c>
      <c r="T196">
        <f>IFERROR(AVERAGE(J196:N196),"")</f>
        <v/>
      </c>
      <c r="U196">
        <f>IFERROR(STDEV(J196:N196),"")</f>
        <v/>
      </c>
      <c r="V196">
        <f>IFERROR(IF(C196="-","",IF(ISBLANK(B196),"",IF(OR(ISNUMBER(FIND("Growth",B196)),ISNUMBER(FIND("Margin",B196))),"",(J196-T196)/U196))),"")</f>
        <v/>
      </c>
      <c r="W196">
        <f>IFERROR(IF(OR(D196="-",ISBLANK(D196)),"",(K196-T196)/U196),"")</f>
        <v/>
      </c>
      <c r="X196">
        <f>IFERROR(IF(OR(E196="-",ISBLANK(E196)),"",(L196-T196)/U196),"")</f>
        <v/>
      </c>
      <c r="Y196">
        <f>IFERROR(IF(OR(F196="-",ISBLANK(F196)),"",(M196-T196)/U196),"")</f>
        <v/>
      </c>
      <c r="Z196">
        <f>IFERROR(IF(OR(G196="-",ISBLANK(G196)),"",(N196-T196)/U196),"")</f>
        <v/>
      </c>
      <c r="AA196">
        <f>IF(MAX(MAX(V196:Z196),ABS(MIN(V196:Z196)))=ABS(MIN(V196:Z196)),MIN(V196:Z196),MAX(V196:Z196))</f>
        <v/>
      </c>
      <c r="AB196">
        <f>IFERROR(V144+MATCH(AA196,V196:Z196,0)-1,"")</f>
        <v/>
      </c>
      <c r="AC196">
        <f>IF(AB196&lt;&gt;"",IF(S196=AB196,"Low",IF(AB196=Q196,"High","")),"")</f>
        <v/>
      </c>
      <c r="AE196">
        <f>IF(ISNUMBER(MATCH("N/A",J196:N196,0)),"",IFERROR((5 * SUMPRODUCT(J144:N144,J196:N196) - PRODUCT(SUM(J144:N144),SUM(J196:N196))) / ((5 * SUM((J144^2)+(K144^2)+(L144^2)+(M144^2)+(N144^2))) - SUM(J144:N144)^2),""))</f>
        <v/>
      </c>
      <c r="AF196">
        <f>IFERROR(CORREL(J144:N144,J196:N196),"")</f>
        <v/>
      </c>
      <c r="AZ196">
        <f>IF(Q196=S196,0,1)</f>
        <v/>
      </c>
      <c r="BA196">
        <f>IF(AZ196=1,IF(Q196="","",IF(Q196=N144,"Yes","No")),"")</f>
        <v/>
      </c>
      <c r="BB196">
        <f>IF(BA196="Yes",P196,"")</f>
        <v/>
      </c>
      <c r="BC196">
        <f>IF(AZ196=1,IF(S196="","",IF(S196=N144,"Yes","No")),"")</f>
        <v/>
      </c>
      <c r="BD196">
        <f>IF(BC196="Yes",R196,"")</f>
        <v/>
      </c>
      <c r="BE196">
        <f>IFERROR(IF(SIGN(AE196)=1,"Increasing",IF(SIGN(AE196)=-1,"Decreasing","")),"")</f>
        <v/>
      </c>
      <c r="BF196">
        <f>IF(OR(AND(BE196="Increasing",BA196="Yes"),AND(BE196="Decreasing",BC196="Yes")),"Yes","No")</f>
        <v/>
      </c>
      <c r="BG196">
        <f>IF(I196="pos_trend","Yes","No")</f>
        <v/>
      </c>
      <c r="BH196">
        <f>IF(AF196&lt;&gt;"",IF(ABS(AF196)&gt;0.8,"Yes","No"),"")</f>
        <v/>
      </c>
    </row>
    <row r="197" spans="1:60">
      <c s="1" r="A197" t="n">
        <v>39</v>
      </c>
      <c r="B197" t="s">
        <v>434</v>
      </c>
      <c r="C197" t="s">
        <v>435</v>
      </c>
      <c r="D197" t="s">
        <v>436</v>
      </c>
      <c r="E197" t="s">
        <v>437</v>
      </c>
      <c r="F197" t="s">
        <v>438</v>
      </c>
      <c r="G197" t="s">
        <v>439</v>
      </c>
      <c r="H197" t="s"/>
      <c r="I197">
        <f>IF(AND(K197&gt; J197, L197&gt; K197, M197&gt; L197, N197&gt; M197), "pos_trend", IF(AND(K197&lt; J197, L197&lt; K197, M197&lt; L197, N197&lt; M197), "neg_trend", "N/A"))</f>
        <v/>
      </c>
      <c r="J197">
        <f>IFERROR(IF(TRIM(C197)="-", "N/A", IF(RIGHT(C197,1)=")",IF(RIGHT(C197,2)="T)",-1000000000000*VALUE(MID(C197,2,LEN(C197)-3)),IF(RIGHT(C197,2)="M)",-1000000*VALUE(MID(C197,2,LEN(C197)-3)),IF(RIGHT(C197,2)="B)",-1000000000*VALUE(MID(C197,2,LEN(C197)-3)),IF(RIGHT(C197,2)="k)",-1000*VALUE(MID(C197,2,LEN(C197)-3)),VALUE(SUBSTITUTE(C197,",","")))))),IF(RIGHT(C197,1)="T",1000000000000*VALUE(LEFT(C197,LEN(C197)-1)),IF(RIGHT(C197,1)="M",1000000*VALUE(LEFT(C197,LEN(C197)-1)),IF(RIGHT(C197,1)="B",1000000000*VALUE(LEFT(C197,LEN(C197)-1)),IF(RIGHT(C197,1)="%",0.01*VALUE(LEFT(C197,LEN(C197)-1)),IF(RIGHT(C197,1)="k",1000*VALUE(LEFT(C197,LEN(C197)-1)),VALUE(SUBSTITUTE(C197,",",""))))))))),"N/A")</f>
        <v/>
      </c>
      <c r="K197">
        <f>IFERROR(IF(TRIM(D197)="-", "N/A", IF(RIGHT(D197,1)=")",IF(RIGHT(D197,2)="T)",-1000000000000*VALUE(MID(D197,2,LEN(D197)-3)),IF(RIGHT(D197,2)="M)",-1000000*VALUE(MID(D197,2,LEN(D197)-3)),IF(RIGHT(D197,2)="B)",-1000000000*VALUE(MID(D197,2,LEN(D197)-3)),IF(RIGHT(D197,2)="k)",-1000*VALUE(MID(D197,2,LEN(D197)-3)),VALUE(SUBSTITUTE(D197,",","")))))),IF(RIGHT(D197,1)="T",1000000000000*VALUE(LEFT(D197,LEN(D197)-1)),IF(RIGHT(D197,1)="M",1000000*VALUE(LEFT(D197,LEN(D197)-1)),IF(RIGHT(D197,1)="B",1000000000*VALUE(LEFT(D197,LEN(D197)-1)),IF(RIGHT(D197,1)="%",0.01*VALUE(LEFT(D197,LEN(D197)-1)),IF(RIGHT(D197,1)="k",1000*VALUE(LEFT(D197,LEN(D197)-1)),VALUE(SUBSTITUTE(D197,",",""))))))))),"N/A")</f>
        <v/>
      </c>
      <c r="L197">
        <f>IFERROR(IF(TRIM(E197)="-", "N/A", IF(RIGHT(E197,1)=")",IF(RIGHT(E197,2)="T)",-1000000000000*VALUE(MID(E197,2,LEN(E197)-3)),IF(RIGHT(E197,2)="M)",-1000000*VALUE(MID(E197,2,LEN(E197)-3)),IF(RIGHT(E197,2)="B)",-1000000000*VALUE(MID(E197,2,LEN(E197)-3)),IF(RIGHT(E197,2)="k)",-1000*VALUE(MID(E197,2,LEN(E197)-3)),VALUE(SUBSTITUTE(E197,",","")))))),IF(RIGHT(E197,1)="T",1000000000000*VALUE(LEFT(E197,LEN(E197)-1)),IF(RIGHT(E197,1)="M",1000000*VALUE(LEFT(E197,LEN(E197)-1)),IF(RIGHT(E197,1)="B",1000000000*VALUE(LEFT(E197,LEN(E197)-1)),IF(RIGHT(E197,1)="%",0.01*VALUE(LEFT(E197,LEN(E197)-1)),IF(RIGHT(E197,1)="k",1000*VALUE(LEFT(E197,LEN(E197)-1)),VALUE(SUBSTITUTE(E197,",",""))))))))),"N/A")</f>
        <v/>
      </c>
      <c r="M197">
        <f>IFERROR(IF(TRIM(F197)="-", "N/A", IF(RIGHT(F197,1)=")",IF(RIGHT(F197,2)="T)",-1000000000000*VALUE(MID(F197,2,LEN(F197)-3)),IF(RIGHT(F197,2)="M)",-1000000*VALUE(MID(F197,2,LEN(F197)-3)),IF(RIGHT(F197,2)="B)",-1000000000*VALUE(MID(F197,2,LEN(F197)-3)),IF(RIGHT(F197,2)="k)",-1000*VALUE(MID(F197,2,LEN(F197)-3)),VALUE(SUBSTITUTE(F197,",","")))))),IF(RIGHT(F197,1)="T",1000000000000*VALUE(LEFT(F197,LEN(F197)-1)),IF(RIGHT(F197,1)="M",1000000*VALUE(LEFT(F197,LEN(F197)-1)),IF(RIGHT(F197,1)="B",1000000000*VALUE(LEFT(F197,LEN(F197)-1)),IF(RIGHT(F197,1)="%",0.01*VALUE(LEFT(F197,LEN(F197)-1)),IF(RIGHT(F197,1)="k",1000*VALUE(LEFT(F197,LEN(F197)-1)),VALUE(SUBSTITUTE(F197,",",""))))))))),"N/A")</f>
        <v/>
      </c>
      <c r="N197">
        <f>IFERROR(IF(TRIM(G197)="-", "N/A", IF(RIGHT(G197,1)=")",IF(RIGHT(G197,2)="T)",-1000000000000*VALUE(MID(G197,2,LEN(G197)-3)),IF(RIGHT(G197,2)="M)",-1000000*VALUE(MID(G197,2,LEN(G197)-3)),IF(RIGHT(G197,2)="B)",-1000000000*VALUE(MID(G197,2,LEN(G197)-3)),IF(RIGHT(G197,2)="k)",-1000*VALUE(MID(G197,2,LEN(G197)-3)),VALUE(SUBSTITUTE(G197,",","")))))),IF(RIGHT(G197,1)="T",1000000000000*VALUE(LEFT(G197,LEN(G197)-1)),IF(RIGHT(G197,1)="M",1000000*VALUE(LEFT(G197,LEN(G197)-1)),IF(RIGHT(G197,1)="B",1000000000*VALUE(LEFT(G197,LEN(G197)-1)),IF(RIGHT(G197,1)="%",0.01*VALUE(LEFT(G197,LEN(G197)-1)),IF(RIGHT(G197,1)="k",1000*VALUE(LEFT(G197,LEN(G197)-1)),VALUE(SUBSTITUTE(G197,",",""))))))))),"N/A")</f>
        <v/>
      </c>
      <c r="P197">
        <f>MAX(J197:N197)</f>
        <v/>
      </c>
      <c r="Q197">
        <f>IFERROR(J144+MATCH(P197,J197:N197,0)-1,"")</f>
        <v/>
      </c>
      <c r="R197">
        <f>IF(Q197="","",MIN(J197:N197))</f>
        <v/>
      </c>
      <c r="S197">
        <f>IFERROR(J144+MATCH(R197,J197:N197,0)-1,"")</f>
        <v/>
      </c>
      <c r="T197">
        <f>IFERROR(AVERAGE(J197:N197),"")</f>
        <v/>
      </c>
      <c r="U197">
        <f>IFERROR(STDEV(J197:N197),"")</f>
        <v/>
      </c>
      <c r="V197">
        <f>IFERROR(IF(C197="-","",IF(ISBLANK(B197),"",IF(OR(ISNUMBER(FIND("Growth",B197)),ISNUMBER(FIND("Margin",B197))),"",(J197-T197)/U197))),"")</f>
        <v/>
      </c>
      <c r="W197">
        <f>IFERROR(IF(OR(D197="-",ISBLANK(D197)),"",(K197-T197)/U197),"")</f>
        <v/>
      </c>
      <c r="X197">
        <f>IFERROR(IF(OR(E197="-",ISBLANK(E197)),"",(L197-T197)/U197),"")</f>
        <v/>
      </c>
      <c r="Y197">
        <f>IFERROR(IF(OR(F197="-",ISBLANK(F197)),"",(M197-T197)/U197),"")</f>
        <v/>
      </c>
      <c r="Z197">
        <f>IFERROR(IF(OR(G197="-",ISBLANK(G197)),"",(N197-T197)/U197),"")</f>
        <v/>
      </c>
      <c r="AA197">
        <f>IF(MAX(MAX(V197:Z197),ABS(MIN(V197:Z197)))=ABS(MIN(V197:Z197)),MIN(V197:Z197),MAX(V197:Z197))</f>
        <v/>
      </c>
      <c r="AB197">
        <f>IFERROR(V144+MATCH(AA197,V197:Z197,0)-1,"")</f>
        <v/>
      </c>
      <c r="AC197">
        <f>IF(AB197&lt;&gt;"",IF(S197=AB197,"Low",IF(AB197=Q197,"High","")),"")</f>
        <v/>
      </c>
      <c r="AE197">
        <f>IF(ISNUMBER(MATCH("N/A",J197:N197,0)),"",IFERROR((5 * SUMPRODUCT(J144:N144,J197:N197) - PRODUCT(SUM(J144:N144),SUM(J197:N197))) / ((5 * SUM((J144^2)+(K144^2)+(L144^2)+(M144^2)+(N144^2))) - SUM(J144:N144)^2),""))</f>
        <v/>
      </c>
      <c r="AF197">
        <f>IFERROR(CORREL(J144:N144,J197:N197),"")</f>
        <v/>
      </c>
      <c r="AZ197">
        <f>IF(Q197=S197,0,1)</f>
        <v/>
      </c>
      <c r="BA197">
        <f>IF(AZ197=1,IF(Q197="","",IF(Q197=N144,"Yes","No")),"")</f>
        <v/>
      </c>
      <c r="BB197">
        <f>IF(BA197="Yes",P197,"")</f>
        <v/>
      </c>
      <c r="BC197">
        <f>IF(AZ197=1,IF(S197="","",IF(S197=N144,"Yes","No")),"")</f>
        <v/>
      </c>
      <c r="BD197">
        <f>IF(BC197="Yes",R197,"")</f>
        <v/>
      </c>
      <c r="BE197">
        <f>IFERROR(IF(SIGN(AE197)=1,"Increasing",IF(SIGN(AE197)=-1,"Decreasing","")),"")</f>
        <v/>
      </c>
      <c r="BF197">
        <f>IF(OR(AND(BE197="Increasing",BA197="Yes"),AND(BE197="Decreasing",BC197="Yes")),"Yes","No")</f>
        <v/>
      </c>
      <c r="BG197">
        <f>IF(I197="pos_trend","Yes","No")</f>
        <v/>
      </c>
      <c r="BH197">
        <f>IF(AF197&lt;&gt;"",IF(ABS(AF197)&gt;0.8,"Yes","No"),"")</f>
        <v/>
      </c>
    </row>
    <row r="198" spans="1:60">
      <c s="1" r="A198" t="n">
        <v>40</v>
      </c>
      <c r="B198" t="s">
        <v>440</v>
      </c>
      <c r="C198" t="s">
        <v>441</v>
      </c>
      <c r="D198" t="s">
        <v>442</v>
      </c>
      <c r="E198" t="s">
        <v>426</v>
      </c>
      <c r="F198" t="s">
        <v>443</v>
      </c>
      <c r="G198" t="s">
        <v>133</v>
      </c>
      <c r="H198" t="s"/>
      <c r="I198">
        <f>IF(AND(K198&gt; J198, L198&gt; K198, M198&gt; L198, N198&gt; M198), "pos_trend", IF(AND(K198&lt; J198, L198&lt; K198, M198&lt; L198, N198&lt; M198), "neg_trend", "N/A"))</f>
        <v/>
      </c>
      <c r="J198">
        <f>IFERROR(IF(TRIM(C198)="-", "N/A", IF(RIGHT(C198,1)=")",IF(RIGHT(C198,2)="T)",-1000000000000*VALUE(MID(C198,2,LEN(C198)-3)),IF(RIGHT(C198,2)="M)",-1000000*VALUE(MID(C198,2,LEN(C198)-3)),IF(RIGHT(C198,2)="B)",-1000000000*VALUE(MID(C198,2,LEN(C198)-3)),IF(RIGHT(C198,2)="k)",-1000*VALUE(MID(C198,2,LEN(C198)-3)),VALUE(SUBSTITUTE(C198,",","")))))),IF(RIGHT(C198,1)="T",1000000000000*VALUE(LEFT(C198,LEN(C198)-1)),IF(RIGHT(C198,1)="M",1000000*VALUE(LEFT(C198,LEN(C198)-1)),IF(RIGHT(C198,1)="B",1000000000*VALUE(LEFT(C198,LEN(C198)-1)),IF(RIGHT(C198,1)="%",0.01*VALUE(LEFT(C198,LEN(C198)-1)),IF(RIGHT(C198,1)="k",1000*VALUE(LEFT(C198,LEN(C198)-1)),VALUE(SUBSTITUTE(C198,",",""))))))))),"N/A")</f>
        <v/>
      </c>
      <c r="K198">
        <f>IFERROR(IF(TRIM(D198)="-", "N/A", IF(RIGHT(D198,1)=")",IF(RIGHT(D198,2)="T)",-1000000000000*VALUE(MID(D198,2,LEN(D198)-3)),IF(RIGHT(D198,2)="M)",-1000000*VALUE(MID(D198,2,LEN(D198)-3)),IF(RIGHT(D198,2)="B)",-1000000000*VALUE(MID(D198,2,LEN(D198)-3)),IF(RIGHT(D198,2)="k)",-1000*VALUE(MID(D198,2,LEN(D198)-3)),VALUE(SUBSTITUTE(D198,",","")))))),IF(RIGHT(D198,1)="T",1000000000000*VALUE(LEFT(D198,LEN(D198)-1)),IF(RIGHT(D198,1)="M",1000000*VALUE(LEFT(D198,LEN(D198)-1)),IF(RIGHT(D198,1)="B",1000000000*VALUE(LEFT(D198,LEN(D198)-1)),IF(RIGHT(D198,1)="%",0.01*VALUE(LEFT(D198,LEN(D198)-1)),IF(RIGHT(D198,1)="k",1000*VALUE(LEFT(D198,LEN(D198)-1)),VALUE(SUBSTITUTE(D198,",",""))))))))),"N/A")</f>
        <v/>
      </c>
      <c r="L198">
        <f>IFERROR(IF(TRIM(E198)="-", "N/A", IF(RIGHT(E198,1)=")",IF(RIGHT(E198,2)="T)",-1000000000000*VALUE(MID(E198,2,LEN(E198)-3)),IF(RIGHT(E198,2)="M)",-1000000*VALUE(MID(E198,2,LEN(E198)-3)),IF(RIGHT(E198,2)="B)",-1000000000*VALUE(MID(E198,2,LEN(E198)-3)),IF(RIGHT(E198,2)="k)",-1000*VALUE(MID(E198,2,LEN(E198)-3)),VALUE(SUBSTITUTE(E198,",","")))))),IF(RIGHT(E198,1)="T",1000000000000*VALUE(LEFT(E198,LEN(E198)-1)),IF(RIGHT(E198,1)="M",1000000*VALUE(LEFT(E198,LEN(E198)-1)),IF(RIGHT(E198,1)="B",1000000000*VALUE(LEFT(E198,LEN(E198)-1)),IF(RIGHT(E198,1)="%",0.01*VALUE(LEFT(E198,LEN(E198)-1)),IF(RIGHT(E198,1)="k",1000*VALUE(LEFT(E198,LEN(E198)-1)),VALUE(SUBSTITUTE(E198,",",""))))))))),"N/A")</f>
        <v/>
      </c>
      <c r="M198">
        <f>IFERROR(IF(TRIM(F198)="-", "N/A", IF(RIGHT(F198,1)=")",IF(RIGHT(F198,2)="T)",-1000000000000*VALUE(MID(F198,2,LEN(F198)-3)),IF(RIGHT(F198,2)="M)",-1000000*VALUE(MID(F198,2,LEN(F198)-3)),IF(RIGHT(F198,2)="B)",-1000000000*VALUE(MID(F198,2,LEN(F198)-3)),IF(RIGHT(F198,2)="k)",-1000*VALUE(MID(F198,2,LEN(F198)-3)),VALUE(SUBSTITUTE(F198,",","")))))),IF(RIGHT(F198,1)="T",1000000000000*VALUE(LEFT(F198,LEN(F198)-1)),IF(RIGHT(F198,1)="M",1000000*VALUE(LEFT(F198,LEN(F198)-1)),IF(RIGHT(F198,1)="B",1000000000*VALUE(LEFT(F198,LEN(F198)-1)),IF(RIGHT(F198,1)="%",0.01*VALUE(LEFT(F198,LEN(F198)-1)),IF(RIGHT(F198,1)="k",1000*VALUE(LEFT(F198,LEN(F198)-1)),VALUE(SUBSTITUTE(F198,",",""))))))))),"N/A")</f>
        <v/>
      </c>
      <c r="N198">
        <f>IFERROR(IF(TRIM(G198)="-", "N/A", IF(RIGHT(G198,1)=")",IF(RIGHT(G198,2)="T)",-1000000000000*VALUE(MID(G198,2,LEN(G198)-3)),IF(RIGHT(G198,2)="M)",-1000000*VALUE(MID(G198,2,LEN(G198)-3)),IF(RIGHT(G198,2)="B)",-1000000000*VALUE(MID(G198,2,LEN(G198)-3)),IF(RIGHT(G198,2)="k)",-1000*VALUE(MID(G198,2,LEN(G198)-3)),VALUE(SUBSTITUTE(G198,",","")))))),IF(RIGHT(G198,1)="T",1000000000000*VALUE(LEFT(G198,LEN(G198)-1)),IF(RIGHT(G198,1)="M",1000000*VALUE(LEFT(G198,LEN(G198)-1)),IF(RIGHT(G198,1)="B",1000000000*VALUE(LEFT(G198,LEN(G198)-1)),IF(RIGHT(G198,1)="%",0.01*VALUE(LEFT(G198,LEN(G198)-1)),IF(RIGHT(G198,1)="k",1000*VALUE(LEFT(G198,LEN(G198)-1)),VALUE(SUBSTITUTE(G198,",",""))))))))),"N/A")</f>
        <v/>
      </c>
      <c r="P198">
        <f>MAX(J198:N198)</f>
        <v/>
      </c>
      <c r="Q198">
        <f>IFERROR(J144+MATCH(P198,J198:N198,0)-1,"")</f>
        <v/>
      </c>
      <c r="R198">
        <f>IF(Q198="","",MIN(J198:N198))</f>
        <v/>
      </c>
      <c r="S198">
        <f>IFERROR(J144+MATCH(R198,J198:N198,0)-1,"")</f>
        <v/>
      </c>
      <c r="T198">
        <f>IFERROR(AVERAGE(J198:N198),"")</f>
        <v/>
      </c>
      <c r="U198">
        <f>IFERROR(STDEV(J198:N198),"")</f>
        <v/>
      </c>
      <c r="V198">
        <f>IFERROR(IF(C198="-","",IF(ISBLANK(B198),"",IF(OR(ISNUMBER(FIND("Growth",B198)),ISNUMBER(FIND("Margin",B198))),"",(J198-T198)/U198))),"")</f>
        <v/>
      </c>
      <c r="W198">
        <f>IFERROR(IF(OR(D198="-",ISBLANK(D198)),"",(K198-T198)/U198),"")</f>
        <v/>
      </c>
      <c r="X198">
        <f>IFERROR(IF(OR(E198="-",ISBLANK(E198)),"",(L198-T198)/U198),"")</f>
        <v/>
      </c>
      <c r="Y198">
        <f>IFERROR(IF(OR(F198="-",ISBLANK(F198)),"",(M198-T198)/U198),"")</f>
        <v/>
      </c>
      <c r="Z198">
        <f>IFERROR(IF(OR(G198="-",ISBLANK(G198)),"",(N198-T198)/U198),"")</f>
        <v/>
      </c>
      <c r="AA198">
        <f>IF(MAX(MAX(V198:Z198),ABS(MIN(V198:Z198)))=ABS(MIN(V198:Z198)),MIN(V198:Z198),MAX(V198:Z198))</f>
        <v/>
      </c>
      <c r="AB198">
        <f>IFERROR(V144+MATCH(AA198,V198:Z198,0)-1,"")</f>
        <v/>
      </c>
      <c r="AC198">
        <f>IF(AB198&lt;&gt;"",IF(S198=AB198,"Low",IF(AB198=Q198,"High","")),"")</f>
        <v/>
      </c>
      <c r="AE198">
        <f>IF(ISNUMBER(MATCH("N/A",J198:N198,0)),"",IFERROR((5 * SUMPRODUCT(J144:N144,J198:N198) - PRODUCT(SUM(J144:N144),SUM(J198:N198))) / ((5 * SUM((J144^2)+(K144^2)+(L144^2)+(M144^2)+(N144^2))) - SUM(J144:N144)^2),""))</f>
        <v/>
      </c>
      <c r="AF198">
        <f>IFERROR(CORREL(J144:N144,J198:N198),"")</f>
        <v/>
      </c>
      <c r="AZ198">
        <f>IF(Q198=S198,0,1)</f>
        <v/>
      </c>
      <c r="BA198">
        <f>IF(AZ198=1,IF(Q198="","",IF(Q198=N144,"Yes","No")),"")</f>
        <v/>
      </c>
      <c r="BB198">
        <f>IF(BA198="Yes",P198,"")</f>
        <v/>
      </c>
      <c r="BC198">
        <f>IF(AZ198=1,IF(S198="","",IF(S198=N144,"Yes","No")),"")</f>
        <v/>
      </c>
      <c r="BD198">
        <f>IF(BC198="Yes",R198,"")</f>
        <v/>
      </c>
      <c r="BE198">
        <f>IFERROR(IF(SIGN(AE198)=1,"Increasing",IF(SIGN(AE198)=-1,"Decreasing","")),"")</f>
        <v/>
      </c>
      <c r="BF198">
        <f>IF(OR(AND(BE198="Increasing",BA198="Yes"),AND(BE198="Decreasing",BC198="Yes")),"Yes","No")</f>
        <v/>
      </c>
      <c r="BG198">
        <f>IF(I198="pos_trend","Yes","No")</f>
        <v/>
      </c>
      <c r="BH198">
        <f>IF(AF198&lt;&gt;"",IF(ABS(AF198)&gt;0.8,"Yes","No"),"")</f>
        <v/>
      </c>
    </row>
    <row r="199" spans="1:60">
      <c s="1" r="A199" t="n">
        <v>41</v>
      </c>
      <c r="B199" t="s">
        <v>444</v>
      </c>
      <c r="C199" t="s">
        <v>264</v>
      </c>
      <c r="D199" t="s">
        <v>445</v>
      </c>
      <c r="E199" t="s">
        <v>446</v>
      </c>
      <c r="F199" t="s">
        <v>447</v>
      </c>
      <c r="G199" t="s">
        <v>448</v>
      </c>
      <c r="H199" t="s"/>
      <c r="I199">
        <f>IF(AND(K199&gt; J199, L199&gt; K199, M199&gt; L199, N199&gt; M199), "pos_trend", IF(AND(K199&lt; J199, L199&lt; K199, M199&lt; L199, N199&lt; M199), "neg_trend", "N/A"))</f>
        <v/>
      </c>
      <c r="J199">
        <f>IFERROR(IF(TRIM(C199)="-", "N/A", IF(RIGHT(C199,1)=")",IF(RIGHT(C199,2)="T)",-1000000000000*VALUE(MID(C199,2,LEN(C199)-3)),IF(RIGHT(C199,2)="M)",-1000000*VALUE(MID(C199,2,LEN(C199)-3)),IF(RIGHT(C199,2)="B)",-1000000000*VALUE(MID(C199,2,LEN(C199)-3)),IF(RIGHT(C199,2)="k)",-1000*VALUE(MID(C199,2,LEN(C199)-3)),VALUE(SUBSTITUTE(C199,",","")))))),IF(RIGHT(C199,1)="T",1000000000000*VALUE(LEFT(C199,LEN(C199)-1)),IF(RIGHT(C199,1)="M",1000000*VALUE(LEFT(C199,LEN(C199)-1)),IF(RIGHT(C199,1)="B",1000000000*VALUE(LEFT(C199,LEN(C199)-1)),IF(RIGHT(C199,1)="%",0.01*VALUE(LEFT(C199,LEN(C199)-1)),IF(RIGHT(C199,1)="k",1000*VALUE(LEFT(C199,LEN(C199)-1)),VALUE(SUBSTITUTE(C199,",",""))))))))),"N/A")</f>
        <v/>
      </c>
      <c r="K199">
        <f>IFERROR(IF(TRIM(D199)="-", "N/A", IF(RIGHT(D199,1)=")",IF(RIGHT(D199,2)="T)",-1000000000000*VALUE(MID(D199,2,LEN(D199)-3)),IF(RIGHT(D199,2)="M)",-1000000*VALUE(MID(D199,2,LEN(D199)-3)),IF(RIGHT(D199,2)="B)",-1000000000*VALUE(MID(D199,2,LEN(D199)-3)),IF(RIGHT(D199,2)="k)",-1000*VALUE(MID(D199,2,LEN(D199)-3)),VALUE(SUBSTITUTE(D199,",","")))))),IF(RIGHT(D199,1)="T",1000000000000*VALUE(LEFT(D199,LEN(D199)-1)),IF(RIGHT(D199,1)="M",1000000*VALUE(LEFT(D199,LEN(D199)-1)),IF(RIGHT(D199,1)="B",1000000000*VALUE(LEFT(D199,LEN(D199)-1)),IF(RIGHT(D199,1)="%",0.01*VALUE(LEFT(D199,LEN(D199)-1)),IF(RIGHT(D199,1)="k",1000*VALUE(LEFT(D199,LEN(D199)-1)),VALUE(SUBSTITUTE(D199,",",""))))))))),"N/A")</f>
        <v/>
      </c>
      <c r="L199">
        <f>IFERROR(IF(TRIM(E199)="-", "N/A", IF(RIGHT(E199,1)=")",IF(RIGHT(E199,2)="T)",-1000000000000*VALUE(MID(E199,2,LEN(E199)-3)),IF(RIGHT(E199,2)="M)",-1000000*VALUE(MID(E199,2,LEN(E199)-3)),IF(RIGHT(E199,2)="B)",-1000000000*VALUE(MID(E199,2,LEN(E199)-3)),IF(RIGHT(E199,2)="k)",-1000*VALUE(MID(E199,2,LEN(E199)-3)),VALUE(SUBSTITUTE(E199,",","")))))),IF(RIGHT(E199,1)="T",1000000000000*VALUE(LEFT(E199,LEN(E199)-1)),IF(RIGHT(E199,1)="M",1000000*VALUE(LEFT(E199,LEN(E199)-1)),IF(RIGHT(E199,1)="B",1000000000*VALUE(LEFT(E199,LEN(E199)-1)),IF(RIGHT(E199,1)="%",0.01*VALUE(LEFT(E199,LEN(E199)-1)),IF(RIGHT(E199,1)="k",1000*VALUE(LEFT(E199,LEN(E199)-1)),VALUE(SUBSTITUTE(E199,",",""))))))))),"N/A")</f>
        <v/>
      </c>
      <c r="M199">
        <f>IFERROR(IF(TRIM(F199)="-", "N/A", IF(RIGHT(F199,1)=")",IF(RIGHT(F199,2)="T)",-1000000000000*VALUE(MID(F199,2,LEN(F199)-3)),IF(RIGHT(F199,2)="M)",-1000000*VALUE(MID(F199,2,LEN(F199)-3)),IF(RIGHT(F199,2)="B)",-1000000000*VALUE(MID(F199,2,LEN(F199)-3)),IF(RIGHT(F199,2)="k)",-1000*VALUE(MID(F199,2,LEN(F199)-3)),VALUE(SUBSTITUTE(F199,",","")))))),IF(RIGHT(F199,1)="T",1000000000000*VALUE(LEFT(F199,LEN(F199)-1)),IF(RIGHT(F199,1)="M",1000000*VALUE(LEFT(F199,LEN(F199)-1)),IF(RIGHT(F199,1)="B",1000000000*VALUE(LEFT(F199,LEN(F199)-1)),IF(RIGHT(F199,1)="%",0.01*VALUE(LEFT(F199,LEN(F199)-1)),IF(RIGHT(F199,1)="k",1000*VALUE(LEFT(F199,LEN(F199)-1)),VALUE(SUBSTITUTE(F199,",",""))))))))),"N/A")</f>
        <v/>
      </c>
      <c r="N199">
        <f>IFERROR(IF(TRIM(G199)="-", "N/A", IF(RIGHT(G199,1)=")",IF(RIGHT(G199,2)="T)",-1000000000000*VALUE(MID(G199,2,LEN(G199)-3)),IF(RIGHT(G199,2)="M)",-1000000*VALUE(MID(G199,2,LEN(G199)-3)),IF(RIGHT(G199,2)="B)",-1000000000*VALUE(MID(G199,2,LEN(G199)-3)),IF(RIGHT(G199,2)="k)",-1000*VALUE(MID(G199,2,LEN(G199)-3)),VALUE(SUBSTITUTE(G199,",","")))))),IF(RIGHT(G199,1)="T",1000000000000*VALUE(LEFT(G199,LEN(G199)-1)),IF(RIGHT(G199,1)="M",1000000*VALUE(LEFT(G199,LEN(G199)-1)),IF(RIGHT(G199,1)="B",1000000000*VALUE(LEFT(G199,LEN(G199)-1)),IF(RIGHT(G199,1)="%",0.01*VALUE(LEFT(G199,LEN(G199)-1)),IF(RIGHT(G199,1)="k",1000*VALUE(LEFT(G199,LEN(G199)-1)),VALUE(SUBSTITUTE(G199,",",""))))))))),"N/A")</f>
        <v/>
      </c>
      <c r="P199">
        <f>MAX(J199:N199)</f>
        <v/>
      </c>
      <c r="Q199">
        <f>IFERROR(J144+MATCH(P199,J199:N199,0)-1,"")</f>
        <v/>
      </c>
      <c r="R199">
        <f>IF(Q199="","",MIN(J199:N199))</f>
        <v/>
      </c>
      <c r="S199">
        <f>IFERROR(J144+MATCH(R199,J199:N199,0)-1,"")</f>
        <v/>
      </c>
      <c r="T199">
        <f>IFERROR(AVERAGE(J199:N199),"")</f>
        <v/>
      </c>
      <c r="U199">
        <f>IFERROR(STDEV(J199:N199),"")</f>
        <v/>
      </c>
      <c r="V199">
        <f>IFERROR(IF(C199="-","",IF(ISBLANK(B199),"",IF(OR(ISNUMBER(FIND("Growth",B199)),ISNUMBER(FIND("Margin",B199))),"",(J199-T199)/U199))),"")</f>
        <v/>
      </c>
      <c r="W199">
        <f>IFERROR(IF(OR(D199="-",ISBLANK(D199)),"",(K199-T199)/U199),"")</f>
        <v/>
      </c>
      <c r="X199">
        <f>IFERROR(IF(OR(E199="-",ISBLANK(E199)),"",(L199-T199)/U199),"")</f>
        <v/>
      </c>
      <c r="Y199">
        <f>IFERROR(IF(OR(F199="-",ISBLANK(F199)),"",(M199-T199)/U199),"")</f>
        <v/>
      </c>
      <c r="Z199">
        <f>IFERROR(IF(OR(G199="-",ISBLANK(G199)),"",(N199-T199)/U199),"")</f>
        <v/>
      </c>
      <c r="AA199">
        <f>IF(MAX(MAX(V199:Z199),ABS(MIN(V199:Z199)))=ABS(MIN(V199:Z199)),MIN(V199:Z199),MAX(V199:Z199))</f>
        <v/>
      </c>
      <c r="AB199">
        <f>IFERROR(V144+MATCH(AA199,V199:Z199,0)-1,"")</f>
        <v/>
      </c>
      <c r="AC199">
        <f>IF(AB199&lt;&gt;"",IF(S199=AB199,"Low",IF(AB199=Q199,"High","")),"")</f>
        <v/>
      </c>
      <c r="AE199">
        <f>IF(ISNUMBER(MATCH("N/A",J199:N199,0)),"",IFERROR((5 * SUMPRODUCT(J144:N144,J199:N199) - PRODUCT(SUM(J144:N144),SUM(J199:N199))) / ((5 * SUM((J144^2)+(K144^2)+(L144^2)+(M144^2)+(N144^2))) - SUM(J144:N144)^2),""))</f>
        <v/>
      </c>
      <c r="AF199">
        <f>IFERROR(CORREL(J144:N144,J199:N199),"")</f>
        <v/>
      </c>
      <c r="AZ199">
        <f>IF(Q199=S199,0,1)</f>
        <v/>
      </c>
      <c r="BA199">
        <f>IF(AZ199=1,IF(Q199="","",IF(Q199=N144,"Yes","No")),"")</f>
        <v/>
      </c>
      <c r="BB199">
        <f>IF(BA199="Yes",P199,"")</f>
        <v/>
      </c>
      <c r="BC199">
        <f>IF(AZ199=1,IF(S199="","",IF(S199=N144,"Yes","No")),"")</f>
        <v/>
      </c>
      <c r="BD199">
        <f>IF(BC199="Yes",R199,"")</f>
        <v/>
      </c>
      <c r="BE199">
        <f>IFERROR(IF(SIGN(AE199)=1,"Increasing",IF(SIGN(AE199)=-1,"Decreasing","")),"")</f>
        <v/>
      </c>
      <c r="BF199">
        <f>IF(OR(AND(BE199="Increasing",BA199="Yes"),AND(BE199="Decreasing",BC199="Yes")),"Yes","No")</f>
        <v/>
      </c>
      <c r="BG199">
        <f>IF(I199="pos_trend","Yes","No")</f>
        <v/>
      </c>
      <c r="BH199">
        <f>IF(AF199&lt;&gt;"",IF(ABS(AF199)&gt;0.8,"Yes","No"),"")</f>
        <v/>
      </c>
    </row>
    <row r="200" spans="1:60">
      <c s="1" r="A200" t="n">
        <v>42</v>
      </c>
      <c r="B200" t="s">
        <v>449</v>
      </c>
      <c r="C200" t="s">
        <v>450</v>
      </c>
      <c r="D200" t="s">
        <v>451</v>
      </c>
      <c r="E200" t="s">
        <v>452</v>
      </c>
      <c r="F200" t="s">
        <v>453</v>
      </c>
      <c r="G200" t="s">
        <v>454</v>
      </c>
      <c r="H200" t="s"/>
      <c r="I200">
        <f>IF(AND(K200&gt; J200, L200&gt; K200, M200&gt; L200, N200&gt; M200), "pos_trend", IF(AND(K200&lt; J200, L200&lt; K200, M200&lt; L200, N200&lt; M200), "neg_trend", "N/A"))</f>
        <v/>
      </c>
      <c r="J200">
        <f>IFERROR(IF(TRIM(C200)="-", "N/A", IF(RIGHT(C200,1)=")",IF(RIGHT(C200,2)="T)",-1000000000000*VALUE(MID(C200,2,LEN(C200)-3)),IF(RIGHT(C200,2)="M)",-1000000*VALUE(MID(C200,2,LEN(C200)-3)),IF(RIGHT(C200,2)="B)",-1000000000*VALUE(MID(C200,2,LEN(C200)-3)),IF(RIGHT(C200,2)="k)",-1000*VALUE(MID(C200,2,LEN(C200)-3)),VALUE(SUBSTITUTE(C200,",","")))))),IF(RIGHT(C200,1)="T",1000000000000*VALUE(LEFT(C200,LEN(C200)-1)),IF(RIGHT(C200,1)="M",1000000*VALUE(LEFT(C200,LEN(C200)-1)),IF(RIGHT(C200,1)="B",1000000000*VALUE(LEFT(C200,LEN(C200)-1)),IF(RIGHT(C200,1)="%",0.01*VALUE(LEFT(C200,LEN(C200)-1)),IF(RIGHT(C200,1)="k",1000*VALUE(LEFT(C200,LEN(C200)-1)),VALUE(SUBSTITUTE(C200,",",""))))))))),"N/A")</f>
        <v/>
      </c>
      <c r="K200">
        <f>IFERROR(IF(TRIM(D200)="-", "N/A", IF(RIGHT(D200,1)=")",IF(RIGHT(D200,2)="T)",-1000000000000*VALUE(MID(D200,2,LEN(D200)-3)),IF(RIGHT(D200,2)="M)",-1000000*VALUE(MID(D200,2,LEN(D200)-3)),IF(RIGHT(D200,2)="B)",-1000000000*VALUE(MID(D200,2,LEN(D200)-3)),IF(RIGHT(D200,2)="k)",-1000*VALUE(MID(D200,2,LEN(D200)-3)),VALUE(SUBSTITUTE(D200,",","")))))),IF(RIGHT(D200,1)="T",1000000000000*VALUE(LEFT(D200,LEN(D200)-1)),IF(RIGHT(D200,1)="M",1000000*VALUE(LEFT(D200,LEN(D200)-1)),IF(RIGHT(D200,1)="B",1000000000*VALUE(LEFT(D200,LEN(D200)-1)),IF(RIGHT(D200,1)="%",0.01*VALUE(LEFT(D200,LEN(D200)-1)),IF(RIGHT(D200,1)="k",1000*VALUE(LEFT(D200,LEN(D200)-1)),VALUE(SUBSTITUTE(D200,",",""))))))))),"N/A")</f>
        <v/>
      </c>
      <c r="L200">
        <f>IFERROR(IF(TRIM(E200)="-", "N/A", IF(RIGHT(E200,1)=")",IF(RIGHT(E200,2)="T)",-1000000000000*VALUE(MID(E200,2,LEN(E200)-3)),IF(RIGHT(E200,2)="M)",-1000000*VALUE(MID(E200,2,LEN(E200)-3)),IF(RIGHT(E200,2)="B)",-1000000000*VALUE(MID(E200,2,LEN(E200)-3)),IF(RIGHT(E200,2)="k)",-1000*VALUE(MID(E200,2,LEN(E200)-3)),VALUE(SUBSTITUTE(E200,",","")))))),IF(RIGHT(E200,1)="T",1000000000000*VALUE(LEFT(E200,LEN(E200)-1)),IF(RIGHT(E200,1)="M",1000000*VALUE(LEFT(E200,LEN(E200)-1)),IF(RIGHT(E200,1)="B",1000000000*VALUE(LEFT(E200,LEN(E200)-1)),IF(RIGHT(E200,1)="%",0.01*VALUE(LEFT(E200,LEN(E200)-1)),IF(RIGHT(E200,1)="k",1000*VALUE(LEFT(E200,LEN(E200)-1)),VALUE(SUBSTITUTE(E200,",",""))))))))),"N/A")</f>
        <v/>
      </c>
      <c r="M200">
        <f>IFERROR(IF(TRIM(F200)="-", "N/A", IF(RIGHT(F200,1)=")",IF(RIGHT(F200,2)="T)",-1000000000000*VALUE(MID(F200,2,LEN(F200)-3)),IF(RIGHT(F200,2)="M)",-1000000*VALUE(MID(F200,2,LEN(F200)-3)),IF(RIGHT(F200,2)="B)",-1000000000*VALUE(MID(F200,2,LEN(F200)-3)),IF(RIGHT(F200,2)="k)",-1000*VALUE(MID(F200,2,LEN(F200)-3)),VALUE(SUBSTITUTE(F200,",","")))))),IF(RIGHT(F200,1)="T",1000000000000*VALUE(LEFT(F200,LEN(F200)-1)),IF(RIGHT(F200,1)="M",1000000*VALUE(LEFT(F200,LEN(F200)-1)),IF(RIGHT(F200,1)="B",1000000000*VALUE(LEFT(F200,LEN(F200)-1)),IF(RIGHT(F200,1)="%",0.01*VALUE(LEFT(F200,LEN(F200)-1)),IF(RIGHT(F200,1)="k",1000*VALUE(LEFT(F200,LEN(F200)-1)),VALUE(SUBSTITUTE(F200,",",""))))))))),"N/A")</f>
        <v/>
      </c>
      <c r="N200">
        <f>IFERROR(IF(TRIM(G200)="-", "N/A", IF(RIGHT(G200,1)=")",IF(RIGHT(G200,2)="T)",-1000000000000*VALUE(MID(G200,2,LEN(G200)-3)),IF(RIGHT(G200,2)="M)",-1000000*VALUE(MID(G200,2,LEN(G200)-3)),IF(RIGHT(G200,2)="B)",-1000000000*VALUE(MID(G200,2,LEN(G200)-3)),IF(RIGHT(G200,2)="k)",-1000*VALUE(MID(G200,2,LEN(G200)-3)),VALUE(SUBSTITUTE(G200,",","")))))),IF(RIGHT(G200,1)="T",1000000000000*VALUE(LEFT(G200,LEN(G200)-1)),IF(RIGHT(G200,1)="M",1000000*VALUE(LEFT(G200,LEN(G200)-1)),IF(RIGHT(G200,1)="B",1000000000*VALUE(LEFT(G200,LEN(G200)-1)),IF(RIGHT(G200,1)="%",0.01*VALUE(LEFT(G200,LEN(G200)-1)),IF(RIGHT(G200,1)="k",1000*VALUE(LEFT(G200,LEN(G200)-1)),VALUE(SUBSTITUTE(G200,",",""))))))))),"N/A")</f>
        <v/>
      </c>
      <c r="P200">
        <f>MAX(J200:N200)</f>
        <v/>
      </c>
      <c r="Q200">
        <f>IFERROR(J144+MATCH(P200,J200:N200,0)-1,"")</f>
        <v/>
      </c>
      <c r="R200">
        <f>IF(Q200="","",MIN(J200:N200))</f>
        <v/>
      </c>
      <c r="S200">
        <f>IFERROR(J144+MATCH(R200,J200:N200,0)-1,"")</f>
        <v/>
      </c>
      <c r="T200">
        <f>IFERROR(AVERAGE(J200:N200),"")</f>
        <v/>
      </c>
      <c r="U200">
        <f>IFERROR(STDEV(J200:N200),"")</f>
        <v/>
      </c>
      <c r="V200">
        <f>IFERROR(IF(C200="-","",IF(ISBLANK(B200),"",IF(OR(ISNUMBER(FIND("Growth",B200)),ISNUMBER(FIND("Margin",B200))),"",(J200-T200)/U200))),"")</f>
        <v/>
      </c>
      <c r="W200">
        <f>IFERROR(IF(OR(D200="-",ISBLANK(D200)),"",(K200-T200)/U200),"")</f>
        <v/>
      </c>
      <c r="X200">
        <f>IFERROR(IF(OR(E200="-",ISBLANK(E200)),"",(L200-T200)/U200),"")</f>
        <v/>
      </c>
      <c r="Y200">
        <f>IFERROR(IF(OR(F200="-",ISBLANK(F200)),"",(M200-T200)/U200),"")</f>
        <v/>
      </c>
      <c r="Z200">
        <f>IFERROR(IF(OR(G200="-",ISBLANK(G200)),"",(N200-T200)/U200),"")</f>
        <v/>
      </c>
      <c r="AA200">
        <f>IF(MAX(MAX(V200:Z200),ABS(MIN(V200:Z200)))=ABS(MIN(V200:Z200)),MIN(V200:Z200),MAX(V200:Z200))</f>
        <v/>
      </c>
      <c r="AB200">
        <f>IFERROR(V144+MATCH(AA200,V200:Z200,0)-1,"")</f>
        <v/>
      </c>
      <c r="AC200">
        <f>IF(AB200&lt;&gt;"",IF(S200=AB200,"Low",IF(AB200=Q200,"High","")),"")</f>
        <v/>
      </c>
      <c r="AE200">
        <f>IF(ISNUMBER(MATCH("N/A",J200:N200,0)),"",IFERROR((5 * SUMPRODUCT(J144:N144,J200:N200) - PRODUCT(SUM(J144:N144),SUM(J200:N200))) / ((5 * SUM((J144^2)+(K144^2)+(L144^2)+(M144^2)+(N144^2))) - SUM(J144:N144)^2),""))</f>
        <v/>
      </c>
      <c r="AF200">
        <f>IFERROR(CORREL(J144:N144,J200:N200),"")</f>
        <v/>
      </c>
      <c r="AZ200">
        <f>IF(Q200=S200,0,1)</f>
        <v/>
      </c>
      <c r="BA200">
        <f>IF(AZ200=1,IF(Q200="","",IF(Q200=N144,"Yes","No")),"")</f>
        <v/>
      </c>
      <c r="BB200">
        <f>IF(BA200="Yes",P200,"")</f>
        <v/>
      </c>
      <c r="BC200">
        <f>IF(AZ200=1,IF(S200="","",IF(S200=N144,"Yes","No")),"")</f>
        <v/>
      </c>
      <c r="BD200">
        <f>IF(BC200="Yes",R200,"")</f>
        <v/>
      </c>
      <c r="BE200">
        <f>IFERROR(IF(SIGN(AE200)=1,"Increasing",IF(SIGN(AE200)=-1,"Decreasing","")),"")</f>
        <v/>
      </c>
      <c r="BF200">
        <f>IF(OR(AND(BE200="Increasing",BA200="Yes"),AND(BE200="Decreasing",BC200="Yes")),"Yes","No")</f>
        <v/>
      </c>
      <c r="BG200">
        <f>IF(I200="pos_trend","Yes","No")</f>
        <v/>
      </c>
      <c r="BH200">
        <f>IF(AF200&lt;&gt;"",IF(ABS(AF200)&gt;0.8,"Yes","No"),"")</f>
        <v/>
      </c>
    </row>
    <row r="201" spans="1:60">
      <c s="1" r="A201" t="n">
        <v>43</v>
      </c>
      <c r="B201" t="s">
        <v>156</v>
      </c>
      <c r="C201" t="s">
        <v>455</v>
      </c>
      <c r="D201" t="s">
        <v>456</v>
      </c>
      <c r="E201" t="s">
        <v>457</v>
      </c>
      <c r="F201" t="s">
        <v>458</v>
      </c>
      <c r="G201" t="s">
        <v>459</v>
      </c>
      <c r="H201" t="s"/>
      <c r="I201">
        <f>IF(AND(K201&gt; J201, L201&gt; K201, M201&gt; L201, N201&gt; M201), "pos_trend", IF(AND(K201&lt; J201, L201&lt; K201, M201&lt; L201, N201&lt; M201), "neg_trend", "N/A"))</f>
        <v/>
      </c>
      <c r="J201">
        <f>IFERROR(IF(TRIM(C201)="-", "N/A", IF(RIGHT(C201,1)=")",IF(RIGHT(C201,2)="T)",-1000000000000*VALUE(MID(C201,2,LEN(C201)-3)),IF(RIGHT(C201,2)="M)",-1000000*VALUE(MID(C201,2,LEN(C201)-3)),IF(RIGHT(C201,2)="B)",-1000000000*VALUE(MID(C201,2,LEN(C201)-3)),IF(RIGHT(C201,2)="k)",-1000*VALUE(MID(C201,2,LEN(C201)-3)),VALUE(SUBSTITUTE(C201,",","")))))),IF(RIGHT(C201,1)="T",1000000000000*VALUE(LEFT(C201,LEN(C201)-1)),IF(RIGHT(C201,1)="M",1000000*VALUE(LEFT(C201,LEN(C201)-1)),IF(RIGHT(C201,1)="B",1000000000*VALUE(LEFT(C201,LEN(C201)-1)),IF(RIGHT(C201,1)="%",0.01*VALUE(LEFT(C201,LEN(C201)-1)),IF(RIGHT(C201,1)="k",1000*VALUE(LEFT(C201,LEN(C201)-1)),VALUE(SUBSTITUTE(C201,",",""))))))))),"N/A")</f>
        <v/>
      </c>
      <c r="K201">
        <f>IFERROR(IF(TRIM(D201)="-", "N/A", IF(RIGHT(D201,1)=")",IF(RIGHT(D201,2)="T)",-1000000000000*VALUE(MID(D201,2,LEN(D201)-3)),IF(RIGHT(D201,2)="M)",-1000000*VALUE(MID(D201,2,LEN(D201)-3)),IF(RIGHT(D201,2)="B)",-1000000000*VALUE(MID(D201,2,LEN(D201)-3)),IF(RIGHT(D201,2)="k)",-1000*VALUE(MID(D201,2,LEN(D201)-3)),VALUE(SUBSTITUTE(D201,",","")))))),IF(RIGHT(D201,1)="T",1000000000000*VALUE(LEFT(D201,LEN(D201)-1)),IF(RIGHT(D201,1)="M",1000000*VALUE(LEFT(D201,LEN(D201)-1)),IF(RIGHT(D201,1)="B",1000000000*VALUE(LEFT(D201,LEN(D201)-1)),IF(RIGHT(D201,1)="%",0.01*VALUE(LEFT(D201,LEN(D201)-1)),IF(RIGHT(D201,1)="k",1000*VALUE(LEFT(D201,LEN(D201)-1)),VALUE(SUBSTITUTE(D201,",",""))))))))),"N/A")</f>
        <v/>
      </c>
      <c r="L201">
        <f>IFERROR(IF(TRIM(E201)="-", "N/A", IF(RIGHT(E201,1)=")",IF(RIGHT(E201,2)="T)",-1000000000000*VALUE(MID(E201,2,LEN(E201)-3)),IF(RIGHT(E201,2)="M)",-1000000*VALUE(MID(E201,2,LEN(E201)-3)),IF(RIGHT(E201,2)="B)",-1000000000*VALUE(MID(E201,2,LEN(E201)-3)),IF(RIGHT(E201,2)="k)",-1000*VALUE(MID(E201,2,LEN(E201)-3)),VALUE(SUBSTITUTE(E201,",","")))))),IF(RIGHT(E201,1)="T",1000000000000*VALUE(LEFT(E201,LEN(E201)-1)),IF(RIGHT(E201,1)="M",1000000*VALUE(LEFT(E201,LEN(E201)-1)),IF(RIGHT(E201,1)="B",1000000000*VALUE(LEFT(E201,LEN(E201)-1)),IF(RIGHT(E201,1)="%",0.01*VALUE(LEFT(E201,LEN(E201)-1)),IF(RIGHT(E201,1)="k",1000*VALUE(LEFT(E201,LEN(E201)-1)),VALUE(SUBSTITUTE(E201,",",""))))))))),"N/A")</f>
        <v/>
      </c>
      <c r="M201">
        <f>IFERROR(IF(TRIM(F201)="-", "N/A", IF(RIGHT(F201,1)=")",IF(RIGHT(F201,2)="T)",-1000000000000*VALUE(MID(F201,2,LEN(F201)-3)),IF(RIGHT(F201,2)="M)",-1000000*VALUE(MID(F201,2,LEN(F201)-3)),IF(RIGHT(F201,2)="B)",-1000000000*VALUE(MID(F201,2,LEN(F201)-3)),IF(RIGHT(F201,2)="k)",-1000*VALUE(MID(F201,2,LEN(F201)-3)),VALUE(SUBSTITUTE(F201,",","")))))),IF(RIGHT(F201,1)="T",1000000000000*VALUE(LEFT(F201,LEN(F201)-1)),IF(RIGHT(F201,1)="M",1000000*VALUE(LEFT(F201,LEN(F201)-1)),IF(RIGHT(F201,1)="B",1000000000*VALUE(LEFT(F201,LEN(F201)-1)),IF(RIGHT(F201,1)="%",0.01*VALUE(LEFT(F201,LEN(F201)-1)),IF(RIGHT(F201,1)="k",1000*VALUE(LEFT(F201,LEN(F201)-1)),VALUE(SUBSTITUTE(F201,",",""))))))))),"N/A")</f>
        <v/>
      </c>
      <c r="N201">
        <f>IFERROR(IF(TRIM(G201)="-", "N/A", IF(RIGHT(G201,1)=")",IF(RIGHT(G201,2)="T)",-1000000000000*VALUE(MID(G201,2,LEN(G201)-3)),IF(RIGHT(G201,2)="M)",-1000000*VALUE(MID(G201,2,LEN(G201)-3)),IF(RIGHT(G201,2)="B)",-1000000000*VALUE(MID(G201,2,LEN(G201)-3)),IF(RIGHT(G201,2)="k)",-1000*VALUE(MID(G201,2,LEN(G201)-3)),VALUE(SUBSTITUTE(G201,",","")))))),IF(RIGHT(G201,1)="T",1000000000000*VALUE(LEFT(G201,LEN(G201)-1)),IF(RIGHT(G201,1)="M",1000000*VALUE(LEFT(G201,LEN(G201)-1)),IF(RIGHT(G201,1)="B",1000000000*VALUE(LEFT(G201,LEN(G201)-1)),IF(RIGHT(G201,1)="%",0.01*VALUE(LEFT(G201,LEN(G201)-1)),IF(RIGHT(G201,1)="k",1000*VALUE(LEFT(G201,LEN(G201)-1)),VALUE(SUBSTITUTE(G201,",",""))))))))),"N/A")</f>
        <v/>
      </c>
      <c r="P201">
        <f>MAX(J201:N201)</f>
        <v/>
      </c>
      <c r="Q201">
        <f>IFERROR(J144+MATCH(P201,J201:N201,0)-1,"")</f>
        <v/>
      </c>
      <c r="R201">
        <f>IF(Q201="","",MIN(J201:N201))</f>
        <v/>
      </c>
      <c r="S201">
        <f>IFERROR(J144+MATCH(R201,J201:N201,0)-1,"")</f>
        <v/>
      </c>
      <c r="T201">
        <f>IFERROR(AVERAGE(J201:N201),"")</f>
        <v/>
      </c>
      <c r="U201">
        <f>IFERROR(STDEV(J201:N201),"")</f>
        <v/>
      </c>
      <c r="V201">
        <f>IFERROR(IF(C201="-","",IF(ISBLANK(B201),"",IF(OR(ISNUMBER(FIND("Growth",B201)),ISNUMBER(FIND("Margin",B201))),"",(J201-T201)/U201))),"")</f>
        <v/>
      </c>
      <c r="W201">
        <f>IFERROR(IF(OR(D201="-",ISBLANK(D201)),"",(K201-T201)/U201),"")</f>
        <v/>
      </c>
      <c r="X201">
        <f>IFERROR(IF(OR(E201="-",ISBLANK(E201)),"",(L201-T201)/U201),"")</f>
        <v/>
      </c>
      <c r="Y201">
        <f>IFERROR(IF(OR(F201="-",ISBLANK(F201)),"",(M201-T201)/U201),"")</f>
        <v/>
      </c>
      <c r="Z201">
        <f>IFERROR(IF(OR(G201="-",ISBLANK(G201)),"",(N201-T201)/U201),"")</f>
        <v/>
      </c>
      <c r="AA201">
        <f>IF(MAX(MAX(V201:Z201),ABS(MIN(V201:Z201)))=ABS(MIN(V201:Z201)),MIN(V201:Z201),MAX(V201:Z201))</f>
        <v/>
      </c>
      <c r="AB201">
        <f>IFERROR(V144+MATCH(AA201,V201:Z201,0)-1,"")</f>
        <v/>
      </c>
      <c r="AC201">
        <f>IF(AB201&lt;&gt;"",IF(S201=AB201,"Low",IF(AB201=Q201,"High","")),"")</f>
        <v/>
      </c>
      <c r="AE201">
        <f>IF(ISNUMBER(MATCH("N/A",J201:N201,0)),"",IFERROR((5 * SUMPRODUCT(J144:N144,J201:N201) - PRODUCT(SUM(J144:N144),SUM(J201:N201))) / ((5 * SUM((J144^2)+(K144^2)+(L144^2)+(M144^2)+(N144^2))) - SUM(J144:N144)^2),""))</f>
        <v/>
      </c>
      <c r="AF201">
        <f>IFERROR(CORREL(J144:N144,J201:N201),"")</f>
        <v/>
      </c>
      <c r="AZ201">
        <f>IF(Q201=S201,0,1)</f>
        <v/>
      </c>
      <c r="BA201">
        <f>IF(AZ201=1,IF(Q201="","",IF(Q201=N144,"Yes","No")),"")</f>
        <v/>
      </c>
      <c r="BB201">
        <f>IF(BA201="Yes",P201,"")</f>
        <v/>
      </c>
      <c r="BC201">
        <f>IF(AZ201=1,IF(S201="","",IF(S201=N144,"Yes","No")),"")</f>
        <v/>
      </c>
      <c r="BD201">
        <f>IF(BC201="Yes",R201,"")</f>
        <v/>
      </c>
      <c r="BE201">
        <f>IFERROR(IF(SIGN(AE201)=1,"Increasing",IF(SIGN(AE201)=-1,"Decreasing","")),"")</f>
        <v/>
      </c>
      <c r="BF201">
        <f>IF(OR(AND(BE201="Increasing",BA201="Yes"),AND(BE201="Decreasing",BC201="Yes")),"Yes","No")</f>
        <v/>
      </c>
      <c r="BG201">
        <f>IF(I201="pos_trend","Yes","No")</f>
        <v/>
      </c>
      <c r="BH201">
        <f>IF(AF201&lt;&gt;"",IF(ABS(AF201)&gt;0.8,"Yes","No"),"")</f>
        <v/>
      </c>
    </row>
    <row r="202" spans="1:60">
      <c s="1" r="A202" t="n">
        <v>44</v>
      </c>
      <c r="B202" t="s">
        <v>460</v>
      </c>
      <c r="C202" t="s">
        <v>264</v>
      </c>
      <c r="D202" t="s">
        <v>461</v>
      </c>
      <c r="E202" t="s">
        <v>265</v>
      </c>
      <c r="F202" t="s">
        <v>462</v>
      </c>
      <c r="G202" t="s">
        <v>463</v>
      </c>
      <c r="H202" t="s"/>
      <c r="I202">
        <f>IF(AND(K202&gt; J202, L202&gt; K202, M202&gt; L202, N202&gt; M202), "pos_trend", IF(AND(K202&lt; J202, L202&lt; K202, M202&lt; L202, N202&lt; M202), "neg_trend", "N/A"))</f>
        <v/>
      </c>
      <c r="J202">
        <f>IFERROR(IF(TRIM(C202)="-", "N/A", IF(RIGHT(C202,1)=")",IF(RIGHT(C202,2)="T)",-1000000000000*VALUE(MID(C202,2,LEN(C202)-3)),IF(RIGHT(C202,2)="M)",-1000000*VALUE(MID(C202,2,LEN(C202)-3)),IF(RIGHT(C202,2)="B)",-1000000000*VALUE(MID(C202,2,LEN(C202)-3)),IF(RIGHT(C202,2)="k)",-1000*VALUE(MID(C202,2,LEN(C202)-3)),VALUE(SUBSTITUTE(C202,",","")))))),IF(RIGHT(C202,1)="T",1000000000000*VALUE(LEFT(C202,LEN(C202)-1)),IF(RIGHT(C202,1)="M",1000000*VALUE(LEFT(C202,LEN(C202)-1)),IF(RIGHT(C202,1)="B",1000000000*VALUE(LEFT(C202,LEN(C202)-1)),IF(RIGHT(C202,1)="%",0.01*VALUE(LEFT(C202,LEN(C202)-1)),IF(RIGHT(C202,1)="k",1000*VALUE(LEFT(C202,LEN(C202)-1)),VALUE(SUBSTITUTE(C202,",",""))))))))),"N/A")</f>
        <v/>
      </c>
      <c r="K202">
        <f>IFERROR(IF(TRIM(D202)="-", "N/A", IF(RIGHT(D202,1)=")",IF(RIGHT(D202,2)="T)",-1000000000000*VALUE(MID(D202,2,LEN(D202)-3)),IF(RIGHT(D202,2)="M)",-1000000*VALUE(MID(D202,2,LEN(D202)-3)),IF(RIGHT(D202,2)="B)",-1000000000*VALUE(MID(D202,2,LEN(D202)-3)),IF(RIGHT(D202,2)="k)",-1000*VALUE(MID(D202,2,LEN(D202)-3)),VALUE(SUBSTITUTE(D202,",","")))))),IF(RIGHT(D202,1)="T",1000000000000*VALUE(LEFT(D202,LEN(D202)-1)),IF(RIGHT(D202,1)="M",1000000*VALUE(LEFT(D202,LEN(D202)-1)),IF(RIGHT(D202,1)="B",1000000000*VALUE(LEFT(D202,LEN(D202)-1)),IF(RIGHT(D202,1)="%",0.01*VALUE(LEFT(D202,LEN(D202)-1)),IF(RIGHT(D202,1)="k",1000*VALUE(LEFT(D202,LEN(D202)-1)),VALUE(SUBSTITUTE(D202,",",""))))))))),"N/A")</f>
        <v/>
      </c>
      <c r="L202">
        <f>IFERROR(IF(TRIM(E202)="-", "N/A", IF(RIGHT(E202,1)=")",IF(RIGHT(E202,2)="T)",-1000000000000*VALUE(MID(E202,2,LEN(E202)-3)),IF(RIGHT(E202,2)="M)",-1000000*VALUE(MID(E202,2,LEN(E202)-3)),IF(RIGHT(E202,2)="B)",-1000000000*VALUE(MID(E202,2,LEN(E202)-3)),IF(RIGHT(E202,2)="k)",-1000*VALUE(MID(E202,2,LEN(E202)-3)),VALUE(SUBSTITUTE(E202,",","")))))),IF(RIGHT(E202,1)="T",1000000000000*VALUE(LEFT(E202,LEN(E202)-1)),IF(RIGHT(E202,1)="M",1000000*VALUE(LEFT(E202,LEN(E202)-1)),IF(RIGHT(E202,1)="B",1000000000*VALUE(LEFT(E202,LEN(E202)-1)),IF(RIGHT(E202,1)="%",0.01*VALUE(LEFT(E202,LEN(E202)-1)),IF(RIGHT(E202,1)="k",1000*VALUE(LEFT(E202,LEN(E202)-1)),VALUE(SUBSTITUTE(E202,",",""))))))))),"N/A")</f>
        <v/>
      </c>
      <c r="M202">
        <f>IFERROR(IF(TRIM(F202)="-", "N/A", IF(RIGHT(F202,1)=")",IF(RIGHT(F202,2)="T)",-1000000000000*VALUE(MID(F202,2,LEN(F202)-3)),IF(RIGHT(F202,2)="M)",-1000000*VALUE(MID(F202,2,LEN(F202)-3)),IF(RIGHT(F202,2)="B)",-1000000000*VALUE(MID(F202,2,LEN(F202)-3)),IF(RIGHT(F202,2)="k)",-1000*VALUE(MID(F202,2,LEN(F202)-3)),VALUE(SUBSTITUTE(F202,",","")))))),IF(RIGHT(F202,1)="T",1000000000000*VALUE(LEFT(F202,LEN(F202)-1)),IF(RIGHT(F202,1)="M",1000000*VALUE(LEFT(F202,LEN(F202)-1)),IF(RIGHT(F202,1)="B",1000000000*VALUE(LEFT(F202,LEN(F202)-1)),IF(RIGHT(F202,1)="%",0.01*VALUE(LEFT(F202,LEN(F202)-1)),IF(RIGHT(F202,1)="k",1000*VALUE(LEFT(F202,LEN(F202)-1)),VALUE(SUBSTITUTE(F202,",",""))))))))),"N/A")</f>
        <v/>
      </c>
      <c r="N202">
        <f>IFERROR(IF(TRIM(G202)="-", "N/A", IF(RIGHT(G202,1)=")",IF(RIGHT(G202,2)="T)",-1000000000000*VALUE(MID(G202,2,LEN(G202)-3)),IF(RIGHT(G202,2)="M)",-1000000*VALUE(MID(G202,2,LEN(G202)-3)),IF(RIGHT(G202,2)="B)",-1000000000*VALUE(MID(G202,2,LEN(G202)-3)),IF(RIGHT(G202,2)="k)",-1000*VALUE(MID(G202,2,LEN(G202)-3)),VALUE(SUBSTITUTE(G202,",","")))))),IF(RIGHT(G202,1)="T",1000000000000*VALUE(LEFT(G202,LEN(G202)-1)),IF(RIGHT(G202,1)="M",1000000*VALUE(LEFT(G202,LEN(G202)-1)),IF(RIGHT(G202,1)="B",1000000000*VALUE(LEFT(G202,LEN(G202)-1)),IF(RIGHT(G202,1)="%",0.01*VALUE(LEFT(G202,LEN(G202)-1)),IF(RIGHT(G202,1)="k",1000*VALUE(LEFT(G202,LEN(G202)-1)),VALUE(SUBSTITUTE(G202,",",""))))))))),"N/A")</f>
        <v/>
      </c>
      <c r="P202">
        <f>MAX(J202:N202)</f>
        <v/>
      </c>
      <c r="Q202">
        <f>IFERROR(J144+MATCH(P202,J202:N202,0)-1,"")</f>
        <v/>
      </c>
      <c r="R202">
        <f>IF(Q202="","",MIN(J202:N202))</f>
        <v/>
      </c>
      <c r="S202">
        <f>IFERROR(J144+MATCH(R202,J202:N202,0)-1,"")</f>
        <v/>
      </c>
      <c r="T202">
        <f>IFERROR(AVERAGE(J202:N202),"")</f>
        <v/>
      </c>
      <c r="U202">
        <f>IFERROR(STDEV(J202:N202),"")</f>
        <v/>
      </c>
      <c r="V202">
        <f>IFERROR(IF(C202="-","",IF(ISBLANK(B202),"",IF(OR(ISNUMBER(FIND("Growth",B202)),ISNUMBER(FIND("Margin",B202))),"",(J202-T202)/U202))),"")</f>
        <v/>
      </c>
      <c r="W202">
        <f>IFERROR(IF(OR(D202="-",ISBLANK(D202)),"",(K202-T202)/U202),"")</f>
        <v/>
      </c>
      <c r="X202">
        <f>IFERROR(IF(OR(E202="-",ISBLANK(E202)),"",(L202-T202)/U202),"")</f>
        <v/>
      </c>
      <c r="Y202">
        <f>IFERROR(IF(OR(F202="-",ISBLANK(F202)),"",(M202-T202)/U202),"")</f>
        <v/>
      </c>
      <c r="Z202">
        <f>IFERROR(IF(OR(G202="-",ISBLANK(G202)),"",(N202-T202)/U202),"")</f>
        <v/>
      </c>
      <c r="AA202">
        <f>IF(MAX(MAX(V202:Z202),ABS(MIN(V202:Z202)))=ABS(MIN(V202:Z202)),MIN(V202:Z202),MAX(V202:Z202))</f>
        <v/>
      </c>
      <c r="AB202">
        <f>IFERROR(V144+MATCH(AA202,V202:Z202,0)-1,"")</f>
        <v/>
      </c>
      <c r="AC202">
        <f>IF(AB202&lt;&gt;"",IF(S202=AB202,"Low",IF(AB202=Q202,"High","")),"")</f>
        <v/>
      </c>
      <c r="AE202">
        <f>IF(ISNUMBER(MATCH("N/A",J202:N202,0)),"",IFERROR((5 * SUMPRODUCT(J144:N144,J202:N202) - PRODUCT(SUM(J144:N144),SUM(J202:N202))) / ((5 * SUM((J144^2)+(K144^2)+(L144^2)+(M144^2)+(N144^2))) - SUM(J144:N144)^2),""))</f>
        <v/>
      </c>
      <c r="AF202">
        <f>IFERROR(CORREL(J144:N144,J202:N202),"")</f>
        <v/>
      </c>
      <c r="AZ202">
        <f>IF(Q202=S202,0,1)</f>
        <v/>
      </c>
      <c r="BA202">
        <f>IF(AZ202=1,IF(Q202="","",IF(Q202=N144,"Yes","No")),"")</f>
        <v/>
      </c>
      <c r="BB202">
        <f>IF(BA202="Yes",P202,"")</f>
        <v/>
      </c>
      <c r="BC202">
        <f>IF(AZ202=1,IF(S202="","",IF(S202=N144,"Yes","No")),"")</f>
        <v/>
      </c>
      <c r="BD202">
        <f>IF(BC202="Yes",R202,"")</f>
        <v/>
      </c>
      <c r="BE202">
        <f>IFERROR(IF(SIGN(AE202)=1,"Increasing",IF(SIGN(AE202)=-1,"Decreasing","")),"")</f>
        <v/>
      </c>
      <c r="BF202">
        <f>IF(OR(AND(BE202="Increasing",BA202="Yes"),AND(BE202="Decreasing",BC202="Yes")),"Yes","No")</f>
        <v/>
      </c>
      <c r="BG202">
        <f>IF(I202="pos_trend","Yes","No")</f>
        <v/>
      </c>
      <c r="BH202">
        <f>IF(AF202&lt;&gt;"",IF(ABS(AF202)&gt;0.8,"Yes","No"),"")</f>
        <v/>
      </c>
    </row>
    <row r="203" spans="1:60">
      <c s="1" r="A203" t="n">
        <v>45</v>
      </c>
      <c r="B203" t="s">
        <v>464</v>
      </c>
      <c r="C203" t="s">
        <v>264</v>
      </c>
      <c r="D203" t="s">
        <v>264</v>
      </c>
      <c r="E203" t="s">
        <v>264</v>
      </c>
      <c r="F203" t="s">
        <v>264</v>
      </c>
      <c r="G203" t="s">
        <v>465</v>
      </c>
      <c r="H203" t="s"/>
      <c r="I203">
        <f>IF(AND(K203&gt; J203, L203&gt; K203, M203&gt; L203, N203&gt; M203), "pos_trend", IF(AND(K203&lt; J203, L203&lt; K203, M203&lt; L203, N203&lt; M203), "neg_trend", "N/A"))</f>
        <v/>
      </c>
      <c r="J203">
        <f>IFERROR(IF(TRIM(C203)="-", "N/A", IF(RIGHT(C203,1)=")",IF(RIGHT(C203,2)="T)",-1000000000000*VALUE(MID(C203,2,LEN(C203)-3)),IF(RIGHT(C203,2)="M)",-1000000*VALUE(MID(C203,2,LEN(C203)-3)),IF(RIGHT(C203,2)="B)",-1000000000*VALUE(MID(C203,2,LEN(C203)-3)),IF(RIGHT(C203,2)="k)",-1000*VALUE(MID(C203,2,LEN(C203)-3)),VALUE(SUBSTITUTE(C203,",","")))))),IF(RIGHT(C203,1)="T",1000000000000*VALUE(LEFT(C203,LEN(C203)-1)),IF(RIGHT(C203,1)="M",1000000*VALUE(LEFT(C203,LEN(C203)-1)),IF(RIGHT(C203,1)="B",1000000000*VALUE(LEFT(C203,LEN(C203)-1)),IF(RIGHT(C203,1)="%",0.01*VALUE(LEFT(C203,LEN(C203)-1)),IF(RIGHT(C203,1)="k",1000*VALUE(LEFT(C203,LEN(C203)-1)),VALUE(SUBSTITUTE(C203,",",""))))))))),"N/A")</f>
        <v/>
      </c>
      <c r="K203">
        <f>IFERROR(IF(TRIM(D203)="-", "N/A", IF(RIGHT(D203,1)=")",IF(RIGHT(D203,2)="T)",-1000000000000*VALUE(MID(D203,2,LEN(D203)-3)),IF(RIGHT(D203,2)="M)",-1000000*VALUE(MID(D203,2,LEN(D203)-3)),IF(RIGHT(D203,2)="B)",-1000000000*VALUE(MID(D203,2,LEN(D203)-3)),IF(RIGHT(D203,2)="k)",-1000*VALUE(MID(D203,2,LEN(D203)-3)),VALUE(SUBSTITUTE(D203,",","")))))),IF(RIGHT(D203,1)="T",1000000000000*VALUE(LEFT(D203,LEN(D203)-1)),IF(RIGHT(D203,1)="M",1000000*VALUE(LEFT(D203,LEN(D203)-1)),IF(RIGHT(D203,1)="B",1000000000*VALUE(LEFT(D203,LEN(D203)-1)),IF(RIGHT(D203,1)="%",0.01*VALUE(LEFT(D203,LEN(D203)-1)),IF(RIGHT(D203,1)="k",1000*VALUE(LEFT(D203,LEN(D203)-1)),VALUE(SUBSTITUTE(D203,",",""))))))))),"N/A")</f>
        <v/>
      </c>
      <c r="L203">
        <f>IFERROR(IF(TRIM(E203)="-", "N/A", IF(RIGHT(E203,1)=")",IF(RIGHT(E203,2)="T)",-1000000000000*VALUE(MID(E203,2,LEN(E203)-3)),IF(RIGHT(E203,2)="M)",-1000000*VALUE(MID(E203,2,LEN(E203)-3)),IF(RIGHT(E203,2)="B)",-1000000000*VALUE(MID(E203,2,LEN(E203)-3)),IF(RIGHT(E203,2)="k)",-1000*VALUE(MID(E203,2,LEN(E203)-3)),VALUE(SUBSTITUTE(E203,",","")))))),IF(RIGHT(E203,1)="T",1000000000000*VALUE(LEFT(E203,LEN(E203)-1)),IF(RIGHT(E203,1)="M",1000000*VALUE(LEFT(E203,LEN(E203)-1)),IF(RIGHT(E203,1)="B",1000000000*VALUE(LEFT(E203,LEN(E203)-1)),IF(RIGHT(E203,1)="%",0.01*VALUE(LEFT(E203,LEN(E203)-1)),IF(RIGHT(E203,1)="k",1000*VALUE(LEFT(E203,LEN(E203)-1)),VALUE(SUBSTITUTE(E203,",",""))))))))),"N/A")</f>
        <v/>
      </c>
      <c r="M203">
        <f>IFERROR(IF(TRIM(F203)="-", "N/A", IF(RIGHT(F203,1)=")",IF(RIGHT(F203,2)="T)",-1000000000000*VALUE(MID(F203,2,LEN(F203)-3)),IF(RIGHT(F203,2)="M)",-1000000*VALUE(MID(F203,2,LEN(F203)-3)),IF(RIGHT(F203,2)="B)",-1000000000*VALUE(MID(F203,2,LEN(F203)-3)),IF(RIGHT(F203,2)="k)",-1000*VALUE(MID(F203,2,LEN(F203)-3)),VALUE(SUBSTITUTE(F203,",","")))))),IF(RIGHT(F203,1)="T",1000000000000*VALUE(LEFT(F203,LEN(F203)-1)),IF(RIGHT(F203,1)="M",1000000*VALUE(LEFT(F203,LEN(F203)-1)),IF(RIGHT(F203,1)="B",1000000000*VALUE(LEFT(F203,LEN(F203)-1)),IF(RIGHT(F203,1)="%",0.01*VALUE(LEFT(F203,LEN(F203)-1)),IF(RIGHT(F203,1)="k",1000*VALUE(LEFT(F203,LEN(F203)-1)),VALUE(SUBSTITUTE(F203,",",""))))))))),"N/A")</f>
        <v/>
      </c>
      <c r="N203">
        <f>IFERROR(IF(TRIM(G203)="-", "N/A", IF(RIGHT(G203,1)=")",IF(RIGHT(G203,2)="T)",-1000000000000*VALUE(MID(G203,2,LEN(G203)-3)),IF(RIGHT(G203,2)="M)",-1000000*VALUE(MID(G203,2,LEN(G203)-3)),IF(RIGHT(G203,2)="B)",-1000000000*VALUE(MID(G203,2,LEN(G203)-3)),IF(RIGHT(G203,2)="k)",-1000*VALUE(MID(G203,2,LEN(G203)-3)),VALUE(SUBSTITUTE(G203,",","")))))),IF(RIGHT(G203,1)="T",1000000000000*VALUE(LEFT(G203,LEN(G203)-1)),IF(RIGHT(G203,1)="M",1000000*VALUE(LEFT(G203,LEN(G203)-1)),IF(RIGHT(G203,1)="B",1000000000*VALUE(LEFT(G203,LEN(G203)-1)),IF(RIGHT(G203,1)="%",0.01*VALUE(LEFT(G203,LEN(G203)-1)),IF(RIGHT(G203,1)="k",1000*VALUE(LEFT(G203,LEN(G203)-1)),VALUE(SUBSTITUTE(G203,",",""))))))))),"N/A")</f>
        <v/>
      </c>
      <c r="P203">
        <f>MAX(J203:N203)</f>
        <v/>
      </c>
      <c r="Q203">
        <f>IFERROR(J144+MATCH(P203,J203:N203,0)-1,"")</f>
        <v/>
      </c>
      <c r="R203">
        <f>IF(Q203="","",MIN(J203:N203))</f>
        <v/>
      </c>
      <c r="S203">
        <f>IFERROR(J144+MATCH(R203,J203:N203,0)-1,"")</f>
        <v/>
      </c>
      <c r="T203">
        <f>IFERROR(AVERAGE(J203:N203),"")</f>
        <v/>
      </c>
      <c r="U203">
        <f>IFERROR(STDEV(J203:N203),"")</f>
        <v/>
      </c>
      <c r="V203">
        <f>IFERROR(IF(C203="-","",IF(ISBLANK(B203),"",IF(OR(ISNUMBER(FIND("Growth",B203)),ISNUMBER(FIND("Margin",B203))),"",(J203-T203)/U203))),"")</f>
        <v/>
      </c>
      <c r="W203">
        <f>IFERROR(IF(OR(D203="-",ISBLANK(D203)),"",(K203-T203)/U203),"")</f>
        <v/>
      </c>
      <c r="X203">
        <f>IFERROR(IF(OR(E203="-",ISBLANK(E203)),"",(L203-T203)/U203),"")</f>
        <v/>
      </c>
      <c r="Y203">
        <f>IFERROR(IF(OR(F203="-",ISBLANK(F203)),"",(M203-T203)/U203),"")</f>
        <v/>
      </c>
      <c r="Z203">
        <f>IFERROR(IF(OR(G203="-",ISBLANK(G203)),"",(N203-T203)/U203),"")</f>
        <v/>
      </c>
      <c r="AA203">
        <f>IF(MAX(MAX(V203:Z203),ABS(MIN(V203:Z203)))=ABS(MIN(V203:Z203)),MIN(V203:Z203),MAX(V203:Z203))</f>
        <v/>
      </c>
      <c r="AB203">
        <f>IFERROR(V144+MATCH(AA203,V203:Z203,0)-1,"")</f>
        <v/>
      </c>
      <c r="AC203">
        <f>IF(AB203&lt;&gt;"",IF(S203=AB203,"Low",IF(AB203=Q203,"High","")),"")</f>
        <v/>
      </c>
      <c r="AE203">
        <f>IF(ISNUMBER(MATCH("N/A",J203:N203,0)),"",IFERROR((5 * SUMPRODUCT(J144:N144,J203:N203) - PRODUCT(SUM(J144:N144),SUM(J203:N203))) / ((5 * SUM((J144^2)+(K144^2)+(L144^2)+(M144^2)+(N144^2))) - SUM(J144:N144)^2),""))</f>
        <v/>
      </c>
      <c r="AF203">
        <f>IFERROR(CORREL(J144:N144,J203:N203),"")</f>
        <v/>
      </c>
      <c r="AZ203">
        <f>IF(Q203=S203,0,1)</f>
        <v/>
      </c>
      <c r="BA203">
        <f>IF(AZ203=1,IF(Q203="","",IF(Q203=N144,"Yes","No")),"")</f>
        <v/>
      </c>
      <c r="BB203">
        <f>IF(BA203="Yes",P203,"")</f>
        <v/>
      </c>
      <c r="BC203">
        <f>IF(AZ203=1,IF(S203="","",IF(S203=N144,"Yes","No")),"")</f>
        <v/>
      </c>
      <c r="BD203">
        <f>IF(BC203="Yes",R203,"")</f>
        <v/>
      </c>
      <c r="BE203">
        <f>IFERROR(IF(SIGN(AE203)=1,"Increasing",IF(SIGN(AE203)=-1,"Decreasing","")),"")</f>
        <v/>
      </c>
      <c r="BF203">
        <f>IF(OR(AND(BE203="Increasing",BA203="Yes"),AND(BE203="Decreasing",BC203="Yes")),"Yes","No")</f>
        <v/>
      </c>
      <c r="BG203">
        <f>IF(I203="pos_trend","Yes","No")</f>
        <v/>
      </c>
      <c r="BH203">
        <f>IF(AF203&lt;&gt;"",IF(ABS(AF203)&gt;0.8,"Yes","No"),"")</f>
        <v/>
      </c>
    </row>
    <row r="204" spans="1:60">
      <c r="I204">
        <f>IF(AND(K204&gt; J204, L204&gt; K204, M204&gt; L204, N204&gt; M204), "pos_trend", IF(AND(K204&lt; J204, L204&lt; K204, M204&lt; L204, N204&lt; M204), "neg_trend", "N/A"))</f>
        <v/>
      </c>
      <c r="J204">
        <f>IFERROR(IF(TRIM(C204)="-", "N/A", IF(RIGHT(C204,1)=")",IF(RIGHT(C204,2)="T)",-1000000000000*VALUE(MID(C204,2,LEN(C204)-3)),IF(RIGHT(C204,2)="M)",-1000000*VALUE(MID(C204,2,LEN(C204)-3)),IF(RIGHT(C204,2)="B)",-1000000000*VALUE(MID(C204,2,LEN(C204)-3)),IF(RIGHT(C204,2)="k)",-1000*VALUE(MID(C204,2,LEN(C204)-3)),VALUE(SUBSTITUTE(C204,",","")))))),IF(RIGHT(C204,1)="T",1000000000000*VALUE(LEFT(C204,LEN(C204)-1)),IF(RIGHT(C204,1)="M",1000000*VALUE(LEFT(C204,LEN(C204)-1)),IF(RIGHT(C204,1)="B",1000000000*VALUE(LEFT(C204,LEN(C204)-1)),IF(RIGHT(C204,1)="%",0.01*VALUE(LEFT(C204,LEN(C204)-1)),IF(RIGHT(C204,1)="k",1000*VALUE(LEFT(C204,LEN(C204)-1)),VALUE(SUBSTITUTE(C204,",",""))))))))),"N/A")</f>
        <v/>
      </c>
      <c r="K204">
        <f>IFERROR(IF(TRIM(D204)="-", "N/A", IF(RIGHT(D204,1)=")",IF(RIGHT(D204,2)="T)",-1000000000000*VALUE(MID(D204,2,LEN(D204)-3)),IF(RIGHT(D204,2)="M)",-1000000*VALUE(MID(D204,2,LEN(D204)-3)),IF(RIGHT(D204,2)="B)",-1000000000*VALUE(MID(D204,2,LEN(D204)-3)),IF(RIGHT(D204,2)="k)",-1000*VALUE(MID(D204,2,LEN(D204)-3)),VALUE(SUBSTITUTE(D204,",","")))))),IF(RIGHT(D204,1)="T",1000000000000*VALUE(LEFT(D204,LEN(D204)-1)),IF(RIGHT(D204,1)="M",1000000*VALUE(LEFT(D204,LEN(D204)-1)),IF(RIGHT(D204,1)="B",1000000000*VALUE(LEFT(D204,LEN(D204)-1)),IF(RIGHT(D204,1)="%",0.01*VALUE(LEFT(D204,LEN(D204)-1)),IF(RIGHT(D204,1)="k",1000*VALUE(LEFT(D204,LEN(D204)-1)),VALUE(SUBSTITUTE(D204,",",""))))))))),"N/A")</f>
        <v/>
      </c>
      <c r="L204">
        <f>IFERROR(IF(TRIM(E204)="-", "N/A", IF(RIGHT(E204,1)=")",IF(RIGHT(E204,2)="T)",-1000000000000*VALUE(MID(E204,2,LEN(E204)-3)),IF(RIGHT(E204,2)="M)",-1000000*VALUE(MID(E204,2,LEN(E204)-3)),IF(RIGHT(E204,2)="B)",-1000000000*VALUE(MID(E204,2,LEN(E204)-3)),IF(RIGHT(E204,2)="k)",-1000*VALUE(MID(E204,2,LEN(E204)-3)),VALUE(SUBSTITUTE(E204,",","")))))),IF(RIGHT(E204,1)="T",1000000000000*VALUE(LEFT(E204,LEN(E204)-1)),IF(RIGHT(E204,1)="M",1000000*VALUE(LEFT(E204,LEN(E204)-1)),IF(RIGHT(E204,1)="B",1000000000*VALUE(LEFT(E204,LEN(E204)-1)),IF(RIGHT(E204,1)="%",0.01*VALUE(LEFT(E204,LEN(E204)-1)),IF(RIGHT(E204,1)="k",1000*VALUE(LEFT(E204,LEN(E204)-1)),VALUE(SUBSTITUTE(E204,",",""))))))))),"N/A")</f>
        <v/>
      </c>
      <c r="M204">
        <f>IFERROR(IF(TRIM(F204)="-", "N/A", IF(RIGHT(F204,1)=")",IF(RIGHT(F204,2)="T)",-1000000000000*VALUE(MID(F204,2,LEN(F204)-3)),IF(RIGHT(F204,2)="M)",-1000000*VALUE(MID(F204,2,LEN(F204)-3)),IF(RIGHT(F204,2)="B)",-1000000000*VALUE(MID(F204,2,LEN(F204)-3)),IF(RIGHT(F204,2)="k)",-1000*VALUE(MID(F204,2,LEN(F204)-3)),VALUE(SUBSTITUTE(F204,",","")))))),IF(RIGHT(F204,1)="T",1000000000000*VALUE(LEFT(F204,LEN(F204)-1)),IF(RIGHT(F204,1)="M",1000000*VALUE(LEFT(F204,LEN(F204)-1)),IF(RIGHT(F204,1)="B",1000000000*VALUE(LEFT(F204,LEN(F204)-1)),IF(RIGHT(F204,1)="%",0.01*VALUE(LEFT(F204,LEN(F204)-1)),IF(RIGHT(F204,1)="k",1000*VALUE(LEFT(F204,LEN(F204)-1)),VALUE(SUBSTITUTE(F204,",",""))))))))),"N/A")</f>
        <v/>
      </c>
      <c r="N204">
        <f>IFERROR(IF(TRIM(G204)="-", "N/A", IF(RIGHT(G204,1)=")",IF(RIGHT(G204,2)="T)",-1000000000000*VALUE(MID(G204,2,LEN(G204)-3)),IF(RIGHT(G204,2)="M)",-1000000*VALUE(MID(G204,2,LEN(G204)-3)),IF(RIGHT(G204,2)="B)",-1000000000*VALUE(MID(G204,2,LEN(G204)-3)),IF(RIGHT(G204,2)="k)",-1000*VALUE(MID(G204,2,LEN(G204)-3)),VALUE(SUBSTITUTE(G204,",","")))))),IF(RIGHT(G204,1)="T",1000000000000*VALUE(LEFT(G204,LEN(G204)-1)),IF(RIGHT(G204,1)="M",1000000*VALUE(LEFT(G204,LEN(G204)-1)),IF(RIGHT(G204,1)="B",1000000000*VALUE(LEFT(G204,LEN(G204)-1)),IF(RIGHT(G204,1)="%",0.01*VALUE(LEFT(G204,LEN(G204)-1)),IF(RIGHT(G204,1)="k",1000*VALUE(LEFT(G204,LEN(G204)-1)),VALUE(SUBSTITUTE(G204,",",""))))))))),"N/A")</f>
        <v/>
      </c>
      <c r="P204">
        <f>MAX(J204:N204)</f>
        <v/>
      </c>
      <c r="Q204">
        <f>IFERROR(J144+MATCH(P204,J204:N204,0)-1,"")</f>
        <v/>
      </c>
      <c r="R204">
        <f>IF(Q204="","",MIN(J204:N204))</f>
        <v/>
      </c>
      <c r="S204">
        <f>IFERROR(J144+MATCH(R204,J204:N204,0)-1,"")</f>
        <v/>
      </c>
      <c r="T204">
        <f>IFERROR(AVERAGE(J204:N204),"")</f>
        <v/>
      </c>
      <c r="U204">
        <f>IFERROR(STDEV(J204:N204),"")</f>
        <v/>
      </c>
      <c r="V204">
        <f>IFERROR(IF(C204="-","",IF(ISBLANK(B204),"",IF(OR(ISNUMBER(FIND("Growth",B204)),ISNUMBER(FIND("Margin",B204))),"",(J204-T204)/U204))),"")</f>
        <v/>
      </c>
      <c r="W204">
        <f>IFERROR(IF(OR(D204="-",ISBLANK(D204)),"",(K204-T204)/U204),"")</f>
        <v/>
      </c>
      <c r="X204">
        <f>IFERROR(IF(OR(E204="-",ISBLANK(E204)),"",(L204-T204)/U204),"")</f>
        <v/>
      </c>
      <c r="Y204">
        <f>IFERROR(IF(OR(F204="-",ISBLANK(F204)),"",(M204-T204)/U204),"")</f>
        <v/>
      </c>
      <c r="Z204">
        <f>IFERROR(IF(OR(G204="-",ISBLANK(G204)),"",(N204-T204)/U204),"")</f>
        <v/>
      </c>
      <c r="AA204">
        <f>IF(MAX(MAX(V204:Z204),ABS(MIN(V204:Z204)))=ABS(MIN(V204:Z204)),MIN(V204:Z204),MAX(V204:Z204))</f>
        <v/>
      </c>
      <c r="AB204">
        <f>IFERROR(V144+MATCH(AA204,V204:Z204,0)-1,"")</f>
        <v/>
      </c>
      <c r="AC204">
        <f>IF(AB204&lt;&gt;"",IF(S204=AB204,"Low",IF(AB204=Q204,"High","")),"")</f>
        <v/>
      </c>
      <c r="AE204">
        <f>IF(ISNUMBER(MATCH("N/A",J204:N204,0)),"",IFERROR((5 * SUMPRODUCT(J144:N144,J204:N204) - PRODUCT(SUM(J144:N144),SUM(J204:N204))) / ((5 * SUM((J144^2)+(K144^2)+(L144^2)+(M144^2)+(N144^2))) - SUM(J144:N144)^2),""))</f>
        <v/>
      </c>
      <c r="AF204">
        <f>IFERROR(CORREL(J144:N144,J204:N204),"")</f>
        <v/>
      </c>
      <c r="AZ204">
        <f>IF(Q204=S204,0,1)</f>
        <v/>
      </c>
      <c r="BA204">
        <f>IF(AZ204=1,IF(Q204="","",IF(Q204=N144,"Yes","No")),"")</f>
        <v/>
      </c>
      <c r="BB204">
        <f>IF(BA204="Yes",P204,"")</f>
        <v/>
      </c>
      <c r="BC204">
        <f>IF(AZ204=1,IF(S204="","",IF(S204=N144,"Yes","No")),"")</f>
        <v/>
      </c>
      <c r="BD204">
        <f>IF(BC204="Yes",R204,"")</f>
        <v/>
      </c>
      <c r="BE204">
        <f>IFERROR(IF(SIGN(AE204)=1,"Increasing",IF(SIGN(AE204)=-1,"Decreasing","")),"")</f>
        <v/>
      </c>
      <c r="BF204">
        <f>IF(OR(AND(BE204="Increasing",BA204="Yes"),AND(BE204="Decreasing",BC204="Yes")),"Yes","No")</f>
        <v/>
      </c>
      <c r="BG204">
        <f>IF(I204="pos_trend","Yes","No")</f>
        <v/>
      </c>
      <c r="BH204">
        <f>IF(AF204&lt;&gt;"",IF(ABS(AF204)&gt;0.8,"Yes","No"),"")</f>
        <v/>
      </c>
    </row>
    <row r="205" spans="1:60">
      <c s="1" r="B205" t="s">
        <v>251</v>
      </c>
      <c s="1" r="C205" t="s">
        <v>252</v>
      </c>
      <c s="1" r="D205" t="s">
        <v>253</v>
      </c>
      <c s="1" r="E205" t="s">
        <v>254</v>
      </c>
      <c s="1" r="F205" t="s">
        <v>255</v>
      </c>
      <c s="1" r="G205" t="s">
        <v>256</v>
      </c>
      <c s="1" r="H205" t="s">
        <v>257</v>
      </c>
      <c r="P205">
        <f>MAX(J205:N205)</f>
        <v/>
      </c>
      <c r="Q205">
        <f>IFERROR(J144+MATCH(P205,J205:N205,0)-1,"")</f>
        <v/>
      </c>
      <c r="R205">
        <f>IF(Q205="","",MIN(J205:N205))</f>
        <v/>
      </c>
      <c r="S205">
        <f>IFERROR(J144+MATCH(R205,J205:N205,0)-1,"")</f>
        <v/>
      </c>
      <c r="T205">
        <f>IFERROR(AVERAGE(J205:N205),"")</f>
        <v/>
      </c>
      <c r="U205">
        <f>IFERROR(STDEV(J205:N205),"")</f>
        <v/>
      </c>
      <c r="V205">
        <f>IFERROR(IF(C205="-","",IF(ISBLANK(B205),"",IF(OR(ISNUMBER(FIND("Growth",B205)),ISNUMBER(FIND("Margin",B205))),"",(J205-T205)/U205))),"")</f>
        <v/>
      </c>
      <c r="W205">
        <f>IFERROR(IF(OR(D205="-",ISBLANK(D205)),"",(K205-T205)/U205),"")</f>
        <v/>
      </c>
      <c r="X205">
        <f>IFERROR(IF(OR(E205="-",ISBLANK(E205)),"",(L205-T205)/U205),"")</f>
        <v/>
      </c>
      <c r="Y205">
        <f>IFERROR(IF(OR(F205="-",ISBLANK(F205)),"",(M205-T205)/U205),"")</f>
        <v/>
      </c>
      <c r="Z205">
        <f>IFERROR(IF(OR(G205="-",ISBLANK(G205)),"",(N205-T205)/U205),"")</f>
        <v/>
      </c>
      <c r="AA205">
        <f>IF(MAX(MAX(V205:Z205),ABS(MIN(V205:Z205)))=ABS(MIN(V205:Z205)),MIN(V205:Z205),MAX(V205:Z205))</f>
        <v/>
      </c>
      <c r="AB205">
        <f>IFERROR(V144+MATCH(AA205,V205:Z205,0)-1,"")</f>
        <v/>
      </c>
      <c r="AC205">
        <f>IF(AB205&lt;&gt;"",IF(S205=AB205,"Low",IF(AB205=Q205,"High","")),"")</f>
        <v/>
      </c>
      <c r="AE205">
        <f>IF(ISNUMBER(MATCH("N/A",J205:N205,0)),"",IFERROR((5 * SUMPRODUCT(J144:N144,J205:N205) - PRODUCT(SUM(J144:N144),SUM(J205:N205))) / ((5 * SUM((J144^2)+(K144^2)+(L144^2)+(M144^2)+(N144^2))) - SUM(J144:N144)^2),""))</f>
        <v/>
      </c>
      <c r="AF205">
        <f>IFERROR(CORREL(J144:N144,J205:N205),"")</f>
        <v/>
      </c>
      <c r="AZ205">
        <f>IF(Q205=S205,0,1)</f>
        <v/>
      </c>
      <c r="BA205">
        <f>IF(AZ205=1,IF(Q205="","",IF(Q205=N144,"Yes","No")),"")</f>
        <v/>
      </c>
      <c r="BB205">
        <f>IF(BA205="Yes",P205,"")</f>
        <v/>
      </c>
      <c r="BC205">
        <f>IF(AZ205=1,IF(S205="","",IF(S205=N144,"Yes","No")),"")</f>
        <v/>
      </c>
      <c r="BD205">
        <f>IF(BC205="Yes",R205,"")</f>
        <v/>
      </c>
      <c r="BE205">
        <f>IFERROR(IF(SIGN(AE205)=1,"Increasing",IF(SIGN(AE205)=-1,"Decreasing","")),"")</f>
        <v/>
      </c>
      <c r="BF205">
        <f>IF(OR(AND(BE205="Increasing",BA205="Yes"),AND(BE205="Decreasing",BC205="Yes")),"Yes","No")</f>
        <v/>
      </c>
      <c r="BG205">
        <f>IF(I205="pos_trend","Yes","No")</f>
        <v/>
      </c>
      <c r="BH205">
        <f>IF(AF205&lt;&gt;"",IF(ABS(AF205)&gt;0.8,"Yes","No"),"")</f>
        <v/>
      </c>
    </row>
    <row r="206" spans="1:60">
      <c s="1" r="A206" t="n">
        <v>0</v>
      </c>
      <c r="B206" t="s">
        <v>466</v>
      </c>
      <c r="C206" t="s">
        <v>467</v>
      </c>
      <c r="D206" t="s">
        <v>468</v>
      </c>
      <c r="E206" t="s">
        <v>469</v>
      </c>
      <c r="F206" t="s">
        <v>470</v>
      </c>
      <c r="G206" t="s">
        <v>471</v>
      </c>
      <c r="H206" t="s"/>
      <c r="I206">
        <f>IF(AND(K206&gt; J206, L206&gt; K206, M206&gt; L206, N206&gt; M206), "pos_trend", IF(AND(K206&lt; J206, L206&lt; K206, M206&lt; L206, N206&lt; M206), "neg_trend", "N/A"))</f>
        <v/>
      </c>
      <c r="J206">
        <f>IFERROR(IF(TRIM(C206)="-", "N/A", IF(RIGHT(C206,1)=")",IF(RIGHT(C206,2)="T)",-1000000000000*VALUE(MID(C206,2,LEN(C206)-3)),IF(RIGHT(C206,2)="M)",-1000000*VALUE(MID(C206,2,LEN(C206)-3)),IF(RIGHT(C206,2)="B)",-1000000000*VALUE(MID(C206,2,LEN(C206)-3)),IF(RIGHT(C206,2)="k)",-1000*VALUE(MID(C206,2,LEN(C206)-3)),VALUE(SUBSTITUTE(C206,",","")))))),IF(RIGHT(C206,1)="T",1000000000000*VALUE(LEFT(C206,LEN(C206)-1)),IF(RIGHT(C206,1)="M",1000000*VALUE(LEFT(C206,LEN(C206)-1)),IF(RIGHT(C206,1)="B",1000000000*VALUE(LEFT(C206,LEN(C206)-1)),IF(RIGHT(C206,1)="%",0.01*VALUE(LEFT(C206,LEN(C206)-1)),IF(RIGHT(C206,1)="k",1000*VALUE(LEFT(C206,LEN(C206)-1)),VALUE(SUBSTITUTE(C206,",",""))))))))),"N/A")</f>
        <v/>
      </c>
      <c r="K206">
        <f>IFERROR(IF(TRIM(D206)="-", "N/A", IF(RIGHT(D206,1)=")",IF(RIGHT(D206,2)="T)",-1000000000000*VALUE(MID(D206,2,LEN(D206)-3)),IF(RIGHT(D206,2)="M)",-1000000*VALUE(MID(D206,2,LEN(D206)-3)),IF(RIGHT(D206,2)="B)",-1000000000*VALUE(MID(D206,2,LEN(D206)-3)),IF(RIGHT(D206,2)="k)",-1000*VALUE(MID(D206,2,LEN(D206)-3)),VALUE(SUBSTITUTE(D206,",","")))))),IF(RIGHT(D206,1)="T",1000000000000*VALUE(LEFT(D206,LEN(D206)-1)),IF(RIGHT(D206,1)="M",1000000*VALUE(LEFT(D206,LEN(D206)-1)),IF(RIGHT(D206,1)="B",1000000000*VALUE(LEFT(D206,LEN(D206)-1)),IF(RIGHT(D206,1)="%",0.01*VALUE(LEFT(D206,LEN(D206)-1)),IF(RIGHT(D206,1)="k",1000*VALUE(LEFT(D206,LEN(D206)-1)),VALUE(SUBSTITUTE(D206,",",""))))))))),"N/A")</f>
        <v/>
      </c>
      <c r="L206">
        <f>IFERROR(IF(TRIM(E206)="-", "N/A", IF(RIGHT(E206,1)=")",IF(RIGHT(E206,2)="T)",-1000000000000*VALUE(MID(E206,2,LEN(E206)-3)),IF(RIGHT(E206,2)="M)",-1000000*VALUE(MID(E206,2,LEN(E206)-3)),IF(RIGHT(E206,2)="B)",-1000000000*VALUE(MID(E206,2,LEN(E206)-3)),IF(RIGHT(E206,2)="k)",-1000*VALUE(MID(E206,2,LEN(E206)-3)),VALUE(SUBSTITUTE(E206,",","")))))),IF(RIGHT(E206,1)="T",1000000000000*VALUE(LEFT(E206,LEN(E206)-1)),IF(RIGHT(E206,1)="M",1000000*VALUE(LEFT(E206,LEN(E206)-1)),IF(RIGHT(E206,1)="B",1000000000*VALUE(LEFT(E206,LEN(E206)-1)),IF(RIGHT(E206,1)="%",0.01*VALUE(LEFT(E206,LEN(E206)-1)),IF(RIGHT(E206,1)="k",1000*VALUE(LEFT(E206,LEN(E206)-1)),VALUE(SUBSTITUTE(E206,",",""))))))))),"N/A")</f>
        <v/>
      </c>
      <c r="M206">
        <f>IFERROR(IF(TRIM(F206)="-", "N/A", IF(RIGHT(F206,1)=")",IF(RIGHT(F206,2)="T)",-1000000000000*VALUE(MID(F206,2,LEN(F206)-3)),IF(RIGHT(F206,2)="M)",-1000000*VALUE(MID(F206,2,LEN(F206)-3)),IF(RIGHT(F206,2)="B)",-1000000000*VALUE(MID(F206,2,LEN(F206)-3)),IF(RIGHT(F206,2)="k)",-1000*VALUE(MID(F206,2,LEN(F206)-3)),VALUE(SUBSTITUTE(F206,",","")))))),IF(RIGHT(F206,1)="T",1000000000000*VALUE(LEFT(F206,LEN(F206)-1)),IF(RIGHT(F206,1)="M",1000000*VALUE(LEFT(F206,LEN(F206)-1)),IF(RIGHT(F206,1)="B",1000000000*VALUE(LEFT(F206,LEN(F206)-1)),IF(RIGHT(F206,1)="%",0.01*VALUE(LEFT(F206,LEN(F206)-1)),IF(RIGHT(F206,1)="k",1000*VALUE(LEFT(F206,LEN(F206)-1)),VALUE(SUBSTITUTE(F206,",",""))))))))),"N/A")</f>
        <v/>
      </c>
      <c r="N206">
        <f>IFERROR(IF(TRIM(G206)="-", "N/A", IF(RIGHT(G206,1)=")",IF(RIGHT(G206,2)="T)",-1000000000000*VALUE(MID(G206,2,LEN(G206)-3)),IF(RIGHT(G206,2)="M)",-1000000*VALUE(MID(G206,2,LEN(G206)-3)),IF(RIGHT(G206,2)="B)",-1000000000*VALUE(MID(G206,2,LEN(G206)-3)),IF(RIGHT(G206,2)="k)",-1000*VALUE(MID(G206,2,LEN(G206)-3)),VALUE(SUBSTITUTE(G206,",","")))))),IF(RIGHT(G206,1)="T",1000000000000*VALUE(LEFT(G206,LEN(G206)-1)),IF(RIGHT(G206,1)="M",1000000*VALUE(LEFT(G206,LEN(G206)-1)),IF(RIGHT(G206,1)="B",1000000000*VALUE(LEFT(G206,LEN(G206)-1)),IF(RIGHT(G206,1)="%",0.01*VALUE(LEFT(G206,LEN(G206)-1)),IF(RIGHT(G206,1)="k",1000*VALUE(LEFT(G206,LEN(G206)-1)),VALUE(SUBSTITUTE(G206,",",""))))))))),"N/A")</f>
        <v/>
      </c>
      <c r="P206">
        <f>MAX(J206:N206)</f>
        <v/>
      </c>
      <c r="Q206">
        <f>IFERROR(J144+MATCH(P206,J206:N206,0)-1,"")</f>
        <v/>
      </c>
      <c r="R206">
        <f>IF(Q206="","",MIN(J206:N206))</f>
        <v/>
      </c>
      <c r="S206">
        <f>IFERROR(J144+MATCH(R206,J206:N206,0)-1,"")</f>
        <v/>
      </c>
      <c r="T206">
        <f>IFERROR(AVERAGE(J206:N206),"")</f>
        <v/>
      </c>
      <c r="U206">
        <f>IFERROR(STDEV(J206:N206),"")</f>
        <v/>
      </c>
      <c r="V206">
        <f>IFERROR(IF(C206="-","",IF(ISBLANK(B206),"",IF(OR(ISNUMBER(FIND("Growth",B206)),ISNUMBER(FIND("Margin",B206))),"",(J206-T206)/U206))),"")</f>
        <v/>
      </c>
      <c r="W206">
        <f>IFERROR(IF(OR(D206="-",ISBLANK(D206)),"",(K206-T206)/U206),"")</f>
        <v/>
      </c>
      <c r="X206">
        <f>IFERROR(IF(OR(E206="-",ISBLANK(E206)),"",(L206-T206)/U206),"")</f>
        <v/>
      </c>
      <c r="Y206">
        <f>IFERROR(IF(OR(F206="-",ISBLANK(F206)),"",(M206-T206)/U206),"")</f>
        <v/>
      </c>
      <c r="Z206">
        <f>IFERROR(IF(OR(G206="-",ISBLANK(G206)),"",(N206-T206)/U206),"")</f>
        <v/>
      </c>
      <c r="AA206">
        <f>IF(MAX(MAX(V206:Z206),ABS(MIN(V206:Z206)))=ABS(MIN(V206:Z206)),MIN(V206:Z206),MAX(V206:Z206))</f>
        <v/>
      </c>
      <c r="AB206">
        <f>IFERROR(V144+MATCH(AA206,V206:Z206,0)-1,"")</f>
        <v/>
      </c>
      <c r="AC206">
        <f>IF(AB206&lt;&gt;"",IF(S206=AB206,"Low",IF(AB206=Q206,"High","")),"")</f>
        <v/>
      </c>
      <c r="AE206">
        <f>IF(ISNUMBER(MATCH("N/A",J206:N206,0)),"",IFERROR((5 * SUMPRODUCT(J144:N144,J206:N206) - PRODUCT(SUM(J144:N144),SUM(J206:N206))) / ((5 * SUM((J144^2)+(K144^2)+(L144^2)+(M144^2)+(N144^2))) - SUM(J144:N144)^2),""))</f>
        <v/>
      </c>
      <c r="AF206">
        <f>IFERROR(CORREL(J144:N144,J206:N206),"")</f>
        <v/>
      </c>
      <c r="AZ206">
        <f>IF(Q206=S206,0,1)</f>
        <v/>
      </c>
      <c r="BA206">
        <f>IF(AZ206=1,IF(Q206="","",IF(Q206=N144,"Yes","No")),"")</f>
        <v/>
      </c>
      <c r="BB206">
        <f>IF(BA206="Yes",P206,"")</f>
        <v/>
      </c>
      <c r="BC206">
        <f>IF(AZ206=1,IF(S206="","",IF(S206=N144,"Yes","No")),"")</f>
        <v/>
      </c>
      <c r="BD206">
        <f>IF(BC206="Yes",R206,"")</f>
        <v/>
      </c>
      <c r="BE206">
        <f>IFERROR(IF(SIGN(AE206)=1,"Increasing",IF(SIGN(AE206)=-1,"Decreasing","")),"")</f>
        <v/>
      </c>
      <c r="BF206">
        <f>IF(OR(AND(BE206="Increasing",BA206="Yes"),AND(BE206="Decreasing",BC206="Yes")),"Yes","No")</f>
        <v/>
      </c>
      <c r="BG206">
        <f>IF(I206="pos_trend","Yes","No")</f>
        <v/>
      </c>
      <c r="BH206">
        <f>IF(AF206&lt;&gt;"",IF(ABS(AF206)&gt;0.8,"Yes","No"),"")</f>
        <v/>
      </c>
    </row>
    <row r="207" spans="1:60">
      <c s="1" r="A207" t="n">
        <v>1</v>
      </c>
      <c r="B207" t="s">
        <v>472</v>
      </c>
      <c r="C207" t="s">
        <v>473</v>
      </c>
      <c r="D207" t="s">
        <v>474</v>
      </c>
      <c r="E207" t="s">
        <v>475</v>
      </c>
      <c r="F207" t="s">
        <v>476</v>
      </c>
      <c r="G207" t="s">
        <v>477</v>
      </c>
      <c r="H207" t="s"/>
      <c r="I207">
        <f>IF(AND(K207&gt; J207, L207&gt; K207, M207&gt; L207, N207&gt; M207), "pos_trend", IF(AND(K207&lt; J207, L207&lt; K207, M207&lt; L207, N207&lt; M207), "neg_trend", "N/A"))</f>
        <v/>
      </c>
      <c r="J207">
        <f>IFERROR(IF(TRIM(C207)="-", "N/A", IF(RIGHT(C207,1)=")",IF(RIGHT(C207,2)="T)",-1000000000000*VALUE(MID(C207,2,LEN(C207)-3)),IF(RIGHT(C207,2)="M)",-1000000*VALUE(MID(C207,2,LEN(C207)-3)),IF(RIGHT(C207,2)="B)",-1000000000*VALUE(MID(C207,2,LEN(C207)-3)),IF(RIGHT(C207,2)="k)",-1000*VALUE(MID(C207,2,LEN(C207)-3)),VALUE(SUBSTITUTE(C207,",","")))))),IF(RIGHT(C207,1)="T",1000000000000*VALUE(LEFT(C207,LEN(C207)-1)),IF(RIGHT(C207,1)="M",1000000*VALUE(LEFT(C207,LEN(C207)-1)),IF(RIGHT(C207,1)="B",1000000000*VALUE(LEFT(C207,LEN(C207)-1)),IF(RIGHT(C207,1)="%",0.01*VALUE(LEFT(C207,LEN(C207)-1)),IF(RIGHT(C207,1)="k",1000*VALUE(LEFT(C207,LEN(C207)-1)),VALUE(SUBSTITUTE(C207,",",""))))))))),"N/A")</f>
        <v/>
      </c>
      <c r="K207">
        <f>IFERROR(IF(TRIM(D207)="-", "N/A", IF(RIGHT(D207,1)=")",IF(RIGHT(D207,2)="T)",-1000000000000*VALUE(MID(D207,2,LEN(D207)-3)),IF(RIGHT(D207,2)="M)",-1000000*VALUE(MID(D207,2,LEN(D207)-3)),IF(RIGHT(D207,2)="B)",-1000000000*VALUE(MID(D207,2,LEN(D207)-3)),IF(RIGHT(D207,2)="k)",-1000*VALUE(MID(D207,2,LEN(D207)-3)),VALUE(SUBSTITUTE(D207,",","")))))),IF(RIGHT(D207,1)="T",1000000000000*VALUE(LEFT(D207,LEN(D207)-1)),IF(RIGHT(D207,1)="M",1000000*VALUE(LEFT(D207,LEN(D207)-1)),IF(RIGHT(D207,1)="B",1000000000*VALUE(LEFT(D207,LEN(D207)-1)),IF(RIGHT(D207,1)="%",0.01*VALUE(LEFT(D207,LEN(D207)-1)),IF(RIGHT(D207,1)="k",1000*VALUE(LEFT(D207,LEN(D207)-1)),VALUE(SUBSTITUTE(D207,",",""))))))))),"N/A")</f>
        <v/>
      </c>
      <c r="L207">
        <f>IFERROR(IF(TRIM(E207)="-", "N/A", IF(RIGHT(E207,1)=")",IF(RIGHT(E207,2)="T)",-1000000000000*VALUE(MID(E207,2,LEN(E207)-3)),IF(RIGHT(E207,2)="M)",-1000000*VALUE(MID(E207,2,LEN(E207)-3)),IF(RIGHT(E207,2)="B)",-1000000000*VALUE(MID(E207,2,LEN(E207)-3)),IF(RIGHT(E207,2)="k)",-1000*VALUE(MID(E207,2,LEN(E207)-3)),VALUE(SUBSTITUTE(E207,",","")))))),IF(RIGHT(E207,1)="T",1000000000000*VALUE(LEFT(E207,LEN(E207)-1)),IF(RIGHT(E207,1)="M",1000000*VALUE(LEFT(E207,LEN(E207)-1)),IF(RIGHT(E207,1)="B",1000000000*VALUE(LEFT(E207,LEN(E207)-1)),IF(RIGHT(E207,1)="%",0.01*VALUE(LEFT(E207,LEN(E207)-1)),IF(RIGHT(E207,1)="k",1000*VALUE(LEFT(E207,LEN(E207)-1)),VALUE(SUBSTITUTE(E207,",",""))))))))),"N/A")</f>
        <v/>
      </c>
      <c r="M207">
        <f>IFERROR(IF(TRIM(F207)="-", "N/A", IF(RIGHT(F207,1)=")",IF(RIGHT(F207,2)="T)",-1000000000000*VALUE(MID(F207,2,LEN(F207)-3)),IF(RIGHT(F207,2)="M)",-1000000*VALUE(MID(F207,2,LEN(F207)-3)),IF(RIGHT(F207,2)="B)",-1000000000*VALUE(MID(F207,2,LEN(F207)-3)),IF(RIGHT(F207,2)="k)",-1000*VALUE(MID(F207,2,LEN(F207)-3)),VALUE(SUBSTITUTE(F207,",","")))))),IF(RIGHT(F207,1)="T",1000000000000*VALUE(LEFT(F207,LEN(F207)-1)),IF(RIGHT(F207,1)="M",1000000*VALUE(LEFT(F207,LEN(F207)-1)),IF(RIGHT(F207,1)="B",1000000000*VALUE(LEFT(F207,LEN(F207)-1)),IF(RIGHT(F207,1)="%",0.01*VALUE(LEFT(F207,LEN(F207)-1)),IF(RIGHT(F207,1)="k",1000*VALUE(LEFT(F207,LEN(F207)-1)),VALUE(SUBSTITUTE(F207,",",""))))))))),"N/A")</f>
        <v/>
      </c>
      <c r="N207">
        <f>IFERROR(IF(TRIM(G207)="-", "N/A", IF(RIGHT(G207,1)=")",IF(RIGHT(G207,2)="T)",-1000000000000*VALUE(MID(G207,2,LEN(G207)-3)),IF(RIGHT(G207,2)="M)",-1000000*VALUE(MID(G207,2,LEN(G207)-3)),IF(RIGHT(G207,2)="B)",-1000000000*VALUE(MID(G207,2,LEN(G207)-3)),IF(RIGHT(G207,2)="k)",-1000*VALUE(MID(G207,2,LEN(G207)-3)),VALUE(SUBSTITUTE(G207,",","")))))),IF(RIGHT(G207,1)="T",1000000000000*VALUE(LEFT(G207,LEN(G207)-1)),IF(RIGHT(G207,1)="M",1000000*VALUE(LEFT(G207,LEN(G207)-1)),IF(RIGHT(G207,1)="B",1000000000*VALUE(LEFT(G207,LEN(G207)-1)),IF(RIGHT(G207,1)="%",0.01*VALUE(LEFT(G207,LEN(G207)-1)),IF(RIGHT(G207,1)="k",1000*VALUE(LEFT(G207,LEN(G207)-1)),VALUE(SUBSTITUTE(G207,",",""))))))))),"N/A")</f>
        <v/>
      </c>
      <c r="P207">
        <f>MAX(J207:N207)</f>
        <v/>
      </c>
      <c r="Q207">
        <f>IFERROR(J144+MATCH(P207,J207:N207,0)-1,"")</f>
        <v/>
      </c>
      <c r="R207">
        <f>IF(Q207="","",MIN(J207:N207))</f>
        <v/>
      </c>
      <c r="S207">
        <f>IFERROR(J144+MATCH(R207,J207:N207,0)-1,"")</f>
        <v/>
      </c>
      <c r="T207">
        <f>IFERROR(AVERAGE(J207:N207),"")</f>
        <v/>
      </c>
      <c r="U207">
        <f>IFERROR(STDEV(J207:N207),"")</f>
        <v/>
      </c>
      <c r="V207">
        <f>IFERROR(IF(C207="-","",IF(ISBLANK(B207),"",IF(OR(ISNUMBER(FIND("Growth",B207)),ISNUMBER(FIND("Margin",B207))),"",(J207-T207)/U207))),"")</f>
        <v/>
      </c>
      <c r="W207">
        <f>IFERROR(IF(OR(D207="-",ISBLANK(D207)),"",(K207-T207)/U207),"")</f>
        <v/>
      </c>
      <c r="X207">
        <f>IFERROR(IF(OR(E207="-",ISBLANK(E207)),"",(L207-T207)/U207),"")</f>
        <v/>
      </c>
      <c r="Y207">
        <f>IFERROR(IF(OR(F207="-",ISBLANK(F207)),"",(M207-T207)/U207),"")</f>
        <v/>
      </c>
      <c r="Z207">
        <f>IFERROR(IF(OR(G207="-",ISBLANK(G207)),"",(N207-T207)/U207),"")</f>
        <v/>
      </c>
      <c r="AA207">
        <f>IF(MAX(MAX(V207:Z207),ABS(MIN(V207:Z207)))=ABS(MIN(V207:Z207)),MIN(V207:Z207),MAX(V207:Z207))</f>
        <v/>
      </c>
      <c r="AB207">
        <f>IFERROR(V144+MATCH(AA207,V207:Z207,0)-1,"")</f>
        <v/>
      </c>
      <c r="AC207">
        <f>IF(AB207&lt;&gt;"",IF(S207=AB207,"Low",IF(AB207=Q207,"High","")),"")</f>
        <v/>
      </c>
      <c r="AE207">
        <f>IF(ISNUMBER(MATCH("N/A",J207:N207,0)),"",IFERROR((5 * SUMPRODUCT(J144:N144,J207:N207) - PRODUCT(SUM(J144:N144),SUM(J207:N207))) / ((5 * SUM((J144^2)+(K144^2)+(L144^2)+(M144^2)+(N144^2))) - SUM(J144:N144)^2),""))</f>
        <v/>
      </c>
      <c r="AF207">
        <f>IFERROR(CORREL(J144:N144,J207:N207),"")</f>
        <v/>
      </c>
      <c r="AZ207">
        <f>IF(Q207=S207,0,1)</f>
        <v/>
      </c>
      <c r="BA207">
        <f>IF(AZ207=1,IF(Q207="","",IF(Q207=N144,"Yes","No")),"")</f>
        <v/>
      </c>
      <c r="BB207">
        <f>IF(BA207="Yes",P207,"")</f>
        <v/>
      </c>
      <c r="BC207">
        <f>IF(AZ207=1,IF(S207="","",IF(S207=N144,"Yes","No")),"")</f>
        <v/>
      </c>
      <c r="BD207">
        <f>IF(BC207="Yes",R207,"")</f>
        <v/>
      </c>
      <c r="BE207">
        <f>IFERROR(IF(SIGN(AE207)=1,"Increasing",IF(SIGN(AE207)=-1,"Decreasing","")),"")</f>
        <v/>
      </c>
      <c r="BF207">
        <f>IF(OR(AND(BE207="Increasing",BA207="Yes"),AND(BE207="Decreasing",BC207="Yes")),"Yes","No")</f>
        <v/>
      </c>
      <c r="BG207">
        <f>IF(I207="pos_trend","Yes","No")</f>
        <v/>
      </c>
      <c r="BH207">
        <f>IF(AF207&lt;&gt;"",IF(ABS(AF207)&gt;0.8,"Yes","No"),"")</f>
        <v/>
      </c>
    </row>
    <row r="208" spans="1:60">
      <c s="1" r="A208" t="n">
        <v>2</v>
      </c>
      <c r="B208" t="s">
        <v>478</v>
      </c>
      <c r="C208" t="s">
        <v>479</v>
      </c>
      <c r="D208" t="s">
        <v>480</v>
      </c>
      <c r="E208" t="s">
        <v>481</v>
      </c>
      <c r="F208" t="s">
        <v>482</v>
      </c>
      <c r="G208" t="s">
        <v>483</v>
      </c>
      <c r="H208" t="s"/>
      <c r="I208">
        <f>IF(AND(K208&gt; J208, L208&gt; K208, M208&gt; L208, N208&gt; M208), "pos_trend", IF(AND(K208&lt; J208, L208&lt; K208, M208&lt; L208, N208&lt; M208), "neg_trend", "N/A"))</f>
        <v/>
      </c>
      <c r="J208">
        <f>IFERROR(IF(TRIM(C208)="-", "N/A", IF(RIGHT(C208,1)=")",IF(RIGHT(C208,2)="T)",-1000000000000*VALUE(MID(C208,2,LEN(C208)-3)),IF(RIGHT(C208,2)="M)",-1000000*VALUE(MID(C208,2,LEN(C208)-3)),IF(RIGHT(C208,2)="B)",-1000000000*VALUE(MID(C208,2,LEN(C208)-3)),IF(RIGHT(C208,2)="k)",-1000*VALUE(MID(C208,2,LEN(C208)-3)),VALUE(SUBSTITUTE(C208,",","")))))),IF(RIGHT(C208,1)="T",1000000000000*VALUE(LEFT(C208,LEN(C208)-1)),IF(RIGHT(C208,1)="M",1000000*VALUE(LEFT(C208,LEN(C208)-1)),IF(RIGHT(C208,1)="B",1000000000*VALUE(LEFT(C208,LEN(C208)-1)),IF(RIGHT(C208,1)="%",0.01*VALUE(LEFT(C208,LEN(C208)-1)),IF(RIGHT(C208,1)="k",1000*VALUE(LEFT(C208,LEN(C208)-1)),VALUE(SUBSTITUTE(C208,",",""))))))))),"N/A")</f>
        <v/>
      </c>
      <c r="K208">
        <f>IFERROR(IF(TRIM(D208)="-", "N/A", IF(RIGHT(D208,1)=")",IF(RIGHT(D208,2)="T)",-1000000000000*VALUE(MID(D208,2,LEN(D208)-3)),IF(RIGHT(D208,2)="M)",-1000000*VALUE(MID(D208,2,LEN(D208)-3)),IF(RIGHT(D208,2)="B)",-1000000000*VALUE(MID(D208,2,LEN(D208)-3)),IF(RIGHT(D208,2)="k)",-1000*VALUE(MID(D208,2,LEN(D208)-3)),VALUE(SUBSTITUTE(D208,",","")))))),IF(RIGHT(D208,1)="T",1000000000000*VALUE(LEFT(D208,LEN(D208)-1)),IF(RIGHT(D208,1)="M",1000000*VALUE(LEFT(D208,LEN(D208)-1)),IF(RIGHT(D208,1)="B",1000000000*VALUE(LEFT(D208,LEN(D208)-1)),IF(RIGHT(D208,1)="%",0.01*VALUE(LEFT(D208,LEN(D208)-1)),IF(RIGHT(D208,1)="k",1000*VALUE(LEFT(D208,LEN(D208)-1)),VALUE(SUBSTITUTE(D208,",",""))))))))),"N/A")</f>
        <v/>
      </c>
      <c r="L208">
        <f>IFERROR(IF(TRIM(E208)="-", "N/A", IF(RIGHT(E208,1)=")",IF(RIGHT(E208,2)="T)",-1000000000000*VALUE(MID(E208,2,LEN(E208)-3)),IF(RIGHT(E208,2)="M)",-1000000*VALUE(MID(E208,2,LEN(E208)-3)),IF(RIGHT(E208,2)="B)",-1000000000*VALUE(MID(E208,2,LEN(E208)-3)),IF(RIGHT(E208,2)="k)",-1000*VALUE(MID(E208,2,LEN(E208)-3)),VALUE(SUBSTITUTE(E208,",","")))))),IF(RIGHT(E208,1)="T",1000000000000*VALUE(LEFT(E208,LEN(E208)-1)),IF(RIGHT(E208,1)="M",1000000*VALUE(LEFT(E208,LEN(E208)-1)),IF(RIGHT(E208,1)="B",1000000000*VALUE(LEFT(E208,LEN(E208)-1)),IF(RIGHT(E208,1)="%",0.01*VALUE(LEFT(E208,LEN(E208)-1)),IF(RIGHT(E208,1)="k",1000*VALUE(LEFT(E208,LEN(E208)-1)),VALUE(SUBSTITUTE(E208,",",""))))))))),"N/A")</f>
        <v/>
      </c>
      <c r="M208">
        <f>IFERROR(IF(TRIM(F208)="-", "N/A", IF(RIGHT(F208,1)=")",IF(RIGHT(F208,2)="T)",-1000000000000*VALUE(MID(F208,2,LEN(F208)-3)),IF(RIGHT(F208,2)="M)",-1000000*VALUE(MID(F208,2,LEN(F208)-3)),IF(RIGHT(F208,2)="B)",-1000000000*VALUE(MID(F208,2,LEN(F208)-3)),IF(RIGHT(F208,2)="k)",-1000*VALUE(MID(F208,2,LEN(F208)-3)),VALUE(SUBSTITUTE(F208,",","")))))),IF(RIGHT(F208,1)="T",1000000000000*VALUE(LEFT(F208,LEN(F208)-1)),IF(RIGHT(F208,1)="M",1000000*VALUE(LEFT(F208,LEN(F208)-1)),IF(RIGHT(F208,1)="B",1000000000*VALUE(LEFT(F208,LEN(F208)-1)),IF(RIGHT(F208,1)="%",0.01*VALUE(LEFT(F208,LEN(F208)-1)),IF(RIGHT(F208,1)="k",1000*VALUE(LEFT(F208,LEN(F208)-1)),VALUE(SUBSTITUTE(F208,",",""))))))))),"N/A")</f>
        <v/>
      </c>
      <c r="N208">
        <f>IFERROR(IF(TRIM(G208)="-", "N/A", IF(RIGHT(G208,1)=")",IF(RIGHT(G208,2)="T)",-1000000000000*VALUE(MID(G208,2,LEN(G208)-3)),IF(RIGHT(G208,2)="M)",-1000000*VALUE(MID(G208,2,LEN(G208)-3)),IF(RIGHT(G208,2)="B)",-1000000000*VALUE(MID(G208,2,LEN(G208)-3)),IF(RIGHT(G208,2)="k)",-1000*VALUE(MID(G208,2,LEN(G208)-3)),VALUE(SUBSTITUTE(G208,",","")))))),IF(RIGHT(G208,1)="T",1000000000000*VALUE(LEFT(G208,LEN(G208)-1)),IF(RIGHT(G208,1)="M",1000000*VALUE(LEFT(G208,LEN(G208)-1)),IF(RIGHT(G208,1)="B",1000000000*VALUE(LEFT(G208,LEN(G208)-1)),IF(RIGHT(G208,1)="%",0.01*VALUE(LEFT(G208,LEN(G208)-1)),IF(RIGHT(G208,1)="k",1000*VALUE(LEFT(G208,LEN(G208)-1)),VALUE(SUBSTITUTE(G208,",",""))))))))),"N/A")</f>
        <v/>
      </c>
      <c r="P208">
        <f>MAX(J208:N208)</f>
        <v/>
      </c>
      <c r="Q208">
        <f>IFERROR(J144+MATCH(P208,J208:N208,0)-1,"")</f>
        <v/>
      </c>
      <c r="R208">
        <f>IF(Q208="","",MIN(J208:N208))</f>
        <v/>
      </c>
      <c r="S208">
        <f>IFERROR(J144+MATCH(R208,J208:N208,0)-1,"")</f>
        <v/>
      </c>
      <c r="T208">
        <f>IFERROR(AVERAGE(J208:N208),"")</f>
        <v/>
      </c>
      <c r="U208">
        <f>IFERROR(STDEV(J208:N208),"")</f>
        <v/>
      </c>
      <c r="V208">
        <f>IFERROR(IF(C208="-","",IF(ISBLANK(B208),"",IF(OR(ISNUMBER(FIND("Growth",B208)),ISNUMBER(FIND("Margin",B208))),"",(J208-T208)/U208))),"")</f>
        <v/>
      </c>
      <c r="W208">
        <f>IFERROR(IF(OR(D208="-",ISBLANK(D208)),"",(K208-T208)/U208),"")</f>
        <v/>
      </c>
      <c r="X208">
        <f>IFERROR(IF(OR(E208="-",ISBLANK(E208)),"",(L208-T208)/U208),"")</f>
        <v/>
      </c>
      <c r="Y208">
        <f>IFERROR(IF(OR(F208="-",ISBLANK(F208)),"",(M208-T208)/U208),"")</f>
        <v/>
      </c>
      <c r="Z208">
        <f>IFERROR(IF(OR(G208="-",ISBLANK(G208)),"",(N208-T208)/U208),"")</f>
        <v/>
      </c>
      <c r="AA208">
        <f>IF(MAX(MAX(V208:Z208),ABS(MIN(V208:Z208)))=ABS(MIN(V208:Z208)),MIN(V208:Z208),MAX(V208:Z208))</f>
        <v/>
      </c>
      <c r="AB208">
        <f>IFERROR(V144+MATCH(AA208,V208:Z208,0)-1,"")</f>
        <v/>
      </c>
      <c r="AC208">
        <f>IF(AB208&lt;&gt;"",IF(S208=AB208,"Low",IF(AB208=Q208,"High","")),"")</f>
        <v/>
      </c>
      <c r="AE208">
        <f>IF(ISNUMBER(MATCH("N/A",J208:N208,0)),"",IFERROR((5 * SUMPRODUCT(J144:N144,J208:N208) - PRODUCT(SUM(J144:N144),SUM(J208:N208))) / ((5 * SUM((J144^2)+(K144^2)+(L144^2)+(M144^2)+(N144^2))) - SUM(J144:N144)^2),""))</f>
        <v/>
      </c>
      <c r="AF208">
        <f>IFERROR(CORREL(J144:N144,J208:N208),"")</f>
        <v/>
      </c>
      <c r="AZ208">
        <f>IF(Q208=S208,0,1)</f>
        <v/>
      </c>
      <c r="BA208">
        <f>IF(AZ208=1,IF(Q208="","",IF(Q208=N144,"Yes","No")),"")</f>
        <v/>
      </c>
      <c r="BB208">
        <f>IF(BA208="Yes",P208,"")</f>
        <v/>
      </c>
      <c r="BC208">
        <f>IF(AZ208=1,IF(S208="","",IF(S208=N144,"Yes","No")),"")</f>
        <v/>
      </c>
      <c r="BD208">
        <f>IF(BC208="Yes",R208,"")</f>
        <v/>
      </c>
      <c r="BE208">
        <f>IFERROR(IF(SIGN(AE208)=1,"Increasing",IF(SIGN(AE208)=-1,"Decreasing","")),"")</f>
        <v/>
      </c>
      <c r="BF208">
        <f>IF(OR(AND(BE208="Increasing",BA208="Yes"),AND(BE208="Decreasing",BC208="Yes")),"Yes","No")</f>
        <v/>
      </c>
      <c r="BG208">
        <f>IF(I208="pos_trend","Yes","No")</f>
        <v/>
      </c>
      <c r="BH208">
        <f>IF(AF208&lt;&gt;"",IF(ABS(AF208)&gt;0.8,"Yes","No"),"")</f>
        <v/>
      </c>
    </row>
    <row r="209" spans="1:60">
      <c s="1" r="A209" t="n">
        <v>3</v>
      </c>
      <c r="B209" t="s">
        <v>484</v>
      </c>
      <c r="C209" t="s">
        <v>264</v>
      </c>
      <c r="D209" t="s">
        <v>485</v>
      </c>
      <c r="E209" t="s">
        <v>486</v>
      </c>
      <c r="F209" t="s">
        <v>487</v>
      </c>
      <c r="G209" t="s">
        <v>488</v>
      </c>
      <c r="H209" t="s"/>
      <c r="I209">
        <f>IF(AND(K209&gt; J209, L209&gt; K209, M209&gt; L209, N209&gt; M209), "pos_trend", IF(AND(K209&lt; J209, L209&lt; K209, M209&lt; L209, N209&lt; M209), "neg_trend", "N/A"))</f>
        <v/>
      </c>
      <c r="J209">
        <f>IFERROR(IF(TRIM(C209)="-", "N/A", IF(RIGHT(C209,1)=")",IF(RIGHT(C209,2)="T)",-1000000000000*VALUE(MID(C209,2,LEN(C209)-3)),IF(RIGHT(C209,2)="M)",-1000000*VALUE(MID(C209,2,LEN(C209)-3)),IF(RIGHT(C209,2)="B)",-1000000000*VALUE(MID(C209,2,LEN(C209)-3)),IF(RIGHT(C209,2)="k)",-1000*VALUE(MID(C209,2,LEN(C209)-3)),VALUE(SUBSTITUTE(C209,",","")))))),IF(RIGHT(C209,1)="T",1000000000000*VALUE(LEFT(C209,LEN(C209)-1)),IF(RIGHT(C209,1)="M",1000000*VALUE(LEFT(C209,LEN(C209)-1)),IF(RIGHT(C209,1)="B",1000000000*VALUE(LEFT(C209,LEN(C209)-1)),IF(RIGHT(C209,1)="%",0.01*VALUE(LEFT(C209,LEN(C209)-1)),IF(RIGHT(C209,1)="k",1000*VALUE(LEFT(C209,LEN(C209)-1)),VALUE(SUBSTITUTE(C209,",",""))))))))),"N/A")</f>
        <v/>
      </c>
      <c r="K209">
        <f>IFERROR(IF(TRIM(D209)="-", "N/A", IF(RIGHT(D209,1)=")",IF(RIGHT(D209,2)="T)",-1000000000000*VALUE(MID(D209,2,LEN(D209)-3)),IF(RIGHT(D209,2)="M)",-1000000*VALUE(MID(D209,2,LEN(D209)-3)),IF(RIGHT(D209,2)="B)",-1000000000*VALUE(MID(D209,2,LEN(D209)-3)),IF(RIGHT(D209,2)="k)",-1000*VALUE(MID(D209,2,LEN(D209)-3)),VALUE(SUBSTITUTE(D209,",","")))))),IF(RIGHT(D209,1)="T",1000000000000*VALUE(LEFT(D209,LEN(D209)-1)),IF(RIGHT(D209,1)="M",1000000*VALUE(LEFT(D209,LEN(D209)-1)),IF(RIGHT(D209,1)="B",1000000000*VALUE(LEFT(D209,LEN(D209)-1)),IF(RIGHT(D209,1)="%",0.01*VALUE(LEFT(D209,LEN(D209)-1)),IF(RIGHT(D209,1)="k",1000*VALUE(LEFT(D209,LEN(D209)-1)),VALUE(SUBSTITUTE(D209,",",""))))))))),"N/A")</f>
        <v/>
      </c>
      <c r="L209">
        <f>IFERROR(IF(TRIM(E209)="-", "N/A", IF(RIGHT(E209,1)=")",IF(RIGHT(E209,2)="T)",-1000000000000*VALUE(MID(E209,2,LEN(E209)-3)),IF(RIGHT(E209,2)="M)",-1000000*VALUE(MID(E209,2,LEN(E209)-3)),IF(RIGHT(E209,2)="B)",-1000000000*VALUE(MID(E209,2,LEN(E209)-3)),IF(RIGHT(E209,2)="k)",-1000*VALUE(MID(E209,2,LEN(E209)-3)),VALUE(SUBSTITUTE(E209,",","")))))),IF(RIGHT(E209,1)="T",1000000000000*VALUE(LEFT(E209,LEN(E209)-1)),IF(RIGHT(E209,1)="M",1000000*VALUE(LEFT(E209,LEN(E209)-1)),IF(RIGHT(E209,1)="B",1000000000*VALUE(LEFT(E209,LEN(E209)-1)),IF(RIGHT(E209,1)="%",0.01*VALUE(LEFT(E209,LEN(E209)-1)),IF(RIGHT(E209,1)="k",1000*VALUE(LEFT(E209,LEN(E209)-1)),VALUE(SUBSTITUTE(E209,",",""))))))))),"N/A")</f>
        <v/>
      </c>
      <c r="M209">
        <f>IFERROR(IF(TRIM(F209)="-", "N/A", IF(RIGHT(F209,1)=")",IF(RIGHT(F209,2)="T)",-1000000000000*VALUE(MID(F209,2,LEN(F209)-3)),IF(RIGHT(F209,2)="M)",-1000000*VALUE(MID(F209,2,LEN(F209)-3)),IF(RIGHT(F209,2)="B)",-1000000000*VALUE(MID(F209,2,LEN(F209)-3)),IF(RIGHT(F209,2)="k)",-1000*VALUE(MID(F209,2,LEN(F209)-3)),VALUE(SUBSTITUTE(F209,",","")))))),IF(RIGHT(F209,1)="T",1000000000000*VALUE(LEFT(F209,LEN(F209)-1)),IF(RIGHT(F209,1)="M",1000000*VALUE(LEFT(F209,LEN(F209)-1)),IF(RIGHT(F209,1)="B",1000000000*VALUE(LEFT(F209,LEN(F209)-1)),IF(RIGHT(F209,1)="%",0.01*VALUE(LEFT(F209,LEN(F209)-1)),IF(RIGHT(F209,1)="k",1000*VALUE(LEFT(F209,LEN(F209)-1)),VALUE(SUBSTITUTE(F209,",",""))))))))),"N/A")</f>
        <v/>
      </c>
      <c r="N209">
        <f>IFERROR(IF(TRIM(G209)="-", "N/A", IF(RIGHT(G209,1)=")",IF(RIGHT(G209,2)="T)",-1000000000000*VALUE(MID(G209,2,LEN(G209)-3)),IF(RIGHT(G209,2)="M)",-1000000*VALUE(MID(G209,2,LEN(G209)-3)),IF(RIGHT(G209,2)="B)",-1000000000*VALUE(MID(G209,2,LEN(G209)-3)),IF(RIGHT(G209,2)="k)",-1000*VALUE(MID(G209,2,LEN(G209)-3)),VALUE(SUBSTITUTE(G209,",","")))))),IF(RIGHT(G209,1)="T",1000000000000*VALUE(LEFT(G209,LEN(G209)-1)),IF(RIGHT(G209,1)="M",1000000*VALUE(LEFT(G209,LEN(G209)-1)),IF(RIGHT(G209,1)="B",1000000000*VALUE(LEFT(G209,LEN(G209)-1)),IF(RIGHT(G209,1)="%",0.01*VALUE(LEFT(G209,LEN(G209)-1)),IF(RIGHT(G209,1)="k",1000*VALUE(LEFT(G209,LEN(G209)-1)),VALUE(SUBSTITUTE(G209,",",""))))))))),"N/A")</f>
        <v/>
      </c>
      <c r="P209">
        <f>MAX(J209:N209)</f>
        <v/>
      </c>
      <c r="Q209">
        <f>IFERROR(J144+MATCH(P209,J209:N209,0)-1,"")</f>
        <v/>
      </c>
      <c r="R209">
        <f>IF(Q209="","",MIN(J209:N209))</f>
        <v/>
      </c>
      <c r="S209">
        <f>IFERROR(J144+MATCH(R209,J209:N209,0)-1,"")</f>
        <v/>
      </c>
      <c r="T209">
        <f>IFERROR(AVERAGE(J209:N209),"")</f>
        <v/>
      </c>
      <c r="U209">
        <f>IFERROR(STDEV(J209:N209),"")</f>
        <v/>
      </c>
      <c r="V209">
        <f>IFERROR(IF(C209="-","",IF(ISBLANK(B209),"",IF(OR(ISNUMBER(FIND("Growth",B209)),ISNUMBER(FIND("Margin",B209))),"",(J209-T209)/U209))),"")</f>
        <v/>
      </c>
      <c r="W209">
        <f>IFERROR(IF(OR(D209="-",ISBLANK(D209)),"",(K209-T209)/U209),"")</f>
        <v/>
      </c>
      <c r="X209">
        <f>IFERROR(IF(OR(E209="-",ISBLANK(E209)),"",(L209-T209)/U209),"")</f>
        <v/>
      </c>
      <c r="Y209">
        <f>IFERROR(IF(OR(F209="-",ISBLANK(F209)),"",(M209-T209)/U209),"")</f>
        <v/>
      </c>
      <c r="Z209">
        <f>IFERROR(IF(OR(G209="-",ISBLANK(G209)),"",(N209-T209)/U209),"")</f>
        <v/>
      </c>
      <c r="AA209">
        <f>IF(MAX(MAX(V209:Z209),ABS(MIN(V209:Z209)))=ABS(MIN(V209:Z209)),MIN(V209:Z209),MAX(V209:Z209))</f>
        <v/>
      </c>
      <c r="AB209">
        <f>IFERROR(V144+MATCH(AA209,V209:Z209,0)-1,"")</f>
        <v/>
      </c>
      <c r="AC209">
        <f>IF(AB209&lt;&gt;"",IF(S209=AB209,"Low",IF(AB209=Q209,"High","")),"")</f>
        <v/>
      </c>
      <c r="AE209">
        <f>IF(ISNUMBER(MATCH("N/A",J209:N209,0)),"",IFERROR((5 * SUMPRODUCT(J144:N144,J209:N209) - PRODUCT(SUM(J144:N144),SUM(J209:N209))) / ((5 * SUM((J144^2)+(K144^2)+(L144^2)+(M144^2)+(N144^2))) - SUM(J144:N144)^2),""))</f>
        <v/>
      </c>
      <c r="AF209">
        <f>IFERROR(CORREL(J144:N144,J209:N209),"")</f>
        <v/>
      </c>
      <c r="AZ209">
        <f>IF(Q209=S209,0,1)</f>
        <v/>
      </c>
      <c r="BA209">
        <f>IF(AZ209=1,IF(Q209="","",IF(Q209=N144,"Yes","No")),"")</f>
        <v/>
      </c>
      <c r="BB209">
        <f>IF(BA209="Yes",P209,"")</f>
        <v/>
      </c>
      <c r="BC209">
        <f>IF(AZ209=1,IF(S209="","",IF(S209=N144,"Yes","No")),"")</f>
        <v/>
      </c>
      <c r="BD209">
        <f>IF(BC209="Yes",R209,"")</f>
        <v/>
      </c>
      <c r="BE209">
        <f>IFERROR(IF(SIGN(AE209)=1,"Increasing",IF(SIGN(AE209)=-1,"Decreasing","")),"")</f>
        <v/>
      </c>
      <c r="BF209">
        <f>IF(OR(AND(BE209="Increasing",BA209="Yes"),AND(BE209="Decreasing",BC209="Yes")),"Yes","No")</f>
        <v/>
      </c>
      <c r="BG209">
        <f>IF(I209="pos_trend","Yes","No")</f>
        <v/>
      </c>
      <c r="BH209">
        <f>IF(AF209&lt;&gt;"",IF(ABS(AF209)&gt;0.8,"Yes","No"),"")</f>
        <v/>
      </c>
    </row>
    <row r="210" spans="1:60">
      <c s="1" r="A210" t="n">
        <v>4</v>
      </c>
      <c r="B210" t="s">
        <v>489</v>
      </c>
      <c r="C210" t="s">
        <v>490</v>
      </c>
      <c r="D210" t="s">
        <v>491</v>
      </c>
      <c r="E210" t="s">
        <v>492</v>
      </c>
      <c r="F210" t="s">
        <v>493</v>
      </c>
      <c r="G210" t="s">
        <v>494</v>
      </c>
      <c r="H210" t="s"/>
      <c r="I210">
        <f>IF(AND(K210&gt; J210, L210&gt; K210, M210&gt; L210, N210&gt; M210), "pos_trend", IF(AND(K210&lt; J210, L210&lt; K210, M210&lt; L210, N210&lt; M210), "neg_trend", "N/A"))</f>
        <v/>
      </c>
      <c r="J210">
        <f>IFERROR(IF(TRIM(C210)="-", "N/A", IF(RIGHT(C210,1)=")",IF(RIGHT(C210,2)="T)",-1000000000000*VALUE(MID(C210,2,LEN(C210)-3)),IF(RIGHT(C210,2)="M)",-1000000*VALUE(MID(C210,2,LEN(C210)-3)),IF(RIGHT(C210,2)="B)",-1000000000*VALUE(MID(C210,2,LEN(C210)-3)),IF(RIGHT(C210,2)="k)",-1000*VALUE(MID(C210,2,LEN(C210)-3)),VALUE(SUBSTITUTE(C210,",","")))))),IF(RIGHT(C210,1)="T",1000000000000*VALUE(LEFT(C210,LEN(C210)-1)),IF(RIGHT(C210,1)="M",1000000*VALUE(LEFT(C210,LEN(C210)-1)),IF(RIGHT(C210,1)="B",1000000000*VALUE(LEFT(C210,LEN(C210)-1)),IF(RIGHT(C210,1)="%",0.01*VALUE(LEFT(C210,LEN(C210)-1)),IF(RIGHT(C210,1)="k",1000*VALUE(LEFT(C210,LEN(C210)-1)),VALUE(SUBSTITUTE(C210,",",""))))))))),"N/A")</f>
        <v/>
      </c>
      <c r="K210">
        <f>IFERROR(IF(TRIM(D210)="-", "N/A", IF(RIGHT(D210,1)=")",IF(RIGHT(D210,2)="T)",-1000000000000*VALUE(MID(D210,2,LEN(D210)-3)),IF(RIGHT(D210,2)="M)",-1000000*VALUE(MID(D210,2,LEN(D210)-3)),IF(RIGHT(D210,2)="B)",-1000000000*VALUE(MID(D210,2,LEN(D210)-3)),IF(RIGHT(D210,2)="k)",-1000*VALUE(MID(D210,2,LEN(D210)-3)),VALUE(SUBSTITUTE(D210,",","")))))),IF(RIGHT(D210,1)="T",1000000000000*VALUE(LEFT(D210,LEN(D210)-1)),IF(RIGHT(D210,1)="M",1000000*VALUE(LEFT(D210,LEN(D210)-1)),IF(RIGHT(D210,1)="B",1000000000*VALUE(LEFT(D210,LEN(D210)-1)),IF(RIGHT(D210,1)="%",0.01*VALUE(LEFT(D210,LEN(D210)-1)),IF(RIGHT(D210,1)="k",1000*VALUE(LEFT(D210,LEN(D210)-1)),VALUE(SUBSTITUTE(D210,",",""))))))))),"N/A")</f>
        <v/>
      </c>
      <c r="L210">
        <f>IFERROR(IF(TRIM(E210)="-", "N/A", IF(RIGHT(E210,1)=")",IF(RIGHT(E210,2)="T)",-1000000000000*VALUE(MID(E210,2,LEN(E210)-3)),IF(RIGHT(E210,2)="M)",-1000000*VALUE(MID(E210,2,LEN(E210)-3)),IF(RIGHT(E210,2)="B)",-1000000000*VALUE(MID(E210,2,LEN(E210)-3)),IF(RIGHT(E210,2)="k)",-1000*VALUE(MID(E210,2,LEN(E210)-3)),VALUE(SUBSTITUTE(E210,",","")))))),IF(RIGHT(E210,1)="T",1000000000000*VALUE(LEFT(E210,LEN(E210)-1)),IF(RIGHT(E210,1)="M",1000000*VALUE(LEFT(E210,LEN(E210)-1)),IF(RIGHT(E210,1)="B",1000000000*VALUE(LEFT(E210,LEN(E210)-1)),IF(RIGHT(E210,1)="%",0.01*VALUE(LEFT(E210,LEN(E210)-1)),IF(RIGHT(E210,1)="k",1000*VALUE(LEFT(E210,LEN(E210)-1)),VALUE(SUBSTITUTE(E210,",",""))))))))),"N/A")</f>
        <v/>
      </c>
      <c r="M210">
        <f>IFERROR(IF(TRIM(F210)="-", "N/A", IF(RIGHT(F210,1)=")",IF(RIGHT(F210,2)="T)",-1000000000000*VALUE(MID(F210,2,LEN(F210)-3)),IF(RIGHT(F210,2)="M)",-1000000*VALUE(MID(F210,2,LEN(F210)-3)),IF(RIGHT(F210,2)="B)",-1000000000*VALUE(MID(F210,2,LEN(F210)-3)),IF(RIGHT(F210,2)="k)",-1000*VALUE(MID(F210,2,LEN(F210)-3)),VALUE(SUBSTITUTE(F210,",","")))))),IF(RIGHT(F210,1)="T",1000000000000*VALUE(LEFT(F210,LEN(F210)-1)),IF(RIGHT(F210,1)="M",1000000*VALUE(LEFT(F210,LEN(F210)-1)),IF(RIGHT(F210,1)="B",1000000000*VALUE(LEFT(F210,LEN(F210)-1)),IF(RIGHT(F210,1)="%",0.01*VALUE(LEFT(F210,LEN(F210)-1)),IF(RIGHT(F210,1)="k",1000*VALUE(LEFT(F210,LEN(F210)-1)),VALUE(SUBSTITUTE(F210,",",""))))))))),"N/A")</f>
        <v/>
      </c>
      <c r="N210">
        <f>IFERROR(IF(TRIM(G210)="-", "N/A", IF(RIGHT(G210,1)=")",IF(RIGHT(G210,2)="T)",-1000000000000*VALUE(MID(G210,2,LEN(G210)-3)),IF(RIGHT(G210,2)="M)",-1000000*VALUE(MID(G210,2,LEN(G210)-3)),IF(RIGHT(G210,2)="B)",-1000000000*VALUE(MID(G210,2,LEN(G210)-3)),IF(RIGHT(G210,2)="k)",-1000*VALUE(MID(G210,2,LEN(G210)-3)),VALUE(SUBSTITUTE(G210,",","")))))),IF(RIGHT(G210,1)="T",1000000000000*VALUE(LEFT(G210,LEN(G210)-1)),IF(RIGHT(G210,1)="M",1000000*VALUE(LEFT(G210,LEN(G210)-1)),IF(RIGHT(G210,1)="B",1000000000*VALUE(LEFT(G210,LEN(G210)-1)),IF(RIGHT(G210,1)="%",0.01*VALUE(LEFT(G210,LEN(G210)-1)),IF(RIGHT(G210,1)="k",1000*VALUE(LEFT(G210,LEN(G210)-1)),VALUE(SUBSTITUTE(G210,",",""))))))))),"N/A")</f>
        <v/>
      </c>
      <c r="P210">
        <f>MAX(J210:N210)</f>
        <v/>
      </c>
      <c r="Q210">
        <f>IFERROR(J144+MATCH(P210,J210:N210,0)-1,"")</f>
        <v/>
      </c>
      <c r="R210">
        <f>IF(Q210="","",MIN(J210:N210))</f>
        <v/>
      </c>
      <c r="S210">
        <f>IFERROR(J144+MATCH(R210,J210:N210,0)-1,"")</f>
        <v/>
      </c>
      <c r="T210">
        <f>IFERROR(AVERAGE(J210:N210),"")</f>
        <v/>
      </c>
      <c r="U210">
        <f>IFERROR(STDEV(J210:N210),"")</f>
        <v/>
      </c>
      <c r="V210">
        <f>IFERROR(IF(C210="-","",IF(ISBLANK(B210),"",IF(OR(ISNUMBER(FIND("Growth",B210)),ISNUMBER(FIND("Margin",B210))),"",(J210-T210)/U210))),"")</f>
        <v/>
      </c>
      <c r="W210">
        <f>IFERROR(IF(OR(D210="-",ISBLANK(D210)),"",(K210-T210)/U210),"")</f>
        <v/>
      </c>
      <c r="X210">
        <f>IFERROR(IF(OR(E210="-",ISBLANK(E210)),"",(L210-T210)/U210),"")</f>
        <v/>
      </c>
      <c r="Y210">
        <f>IFERROR(IF(OR(F210="-",ISBLANK(F210)),"",(M210-T210)/U210),"")</f>
        <v/>
      </c>
      <c r="Z210">
        <f>IFERROR(IF(OR(G210="-",ISBLANK(G210)),"",(N210-T210)/U210),"")</f>
        <v/>
      </c>
      <c r="AA210">
        <f>IF(MAX(MAX(V210:Z210),ABS(MIN(V210:Z210)))=ABS(MIN(V210:Z210)),MIN(V210:Z210),MAX(V210:Z210))</f>
        <v/>
      </c>
      <c r="AB210">
        <f>IFERROR(V144+MATCH(AA210,V210:Z210,0)-1,"")</f>
        <v/>
      </c>
      <c r="AC210">
        <f>IF(AB210&lt;&gt;"",IF(S210=AB210,"Low",IF(AB210=Q210,"High","")),"")</f>
        <v/>
      </c>
      <c r="AE210">
        <f>IF(ISNUMBER(MATCH("N/A",J210:N210,0)),"",IFERROR((5 * SUMPRODUCT(J144:N144,J210:N210) - PRODUCT(SUM(J144:N144),SUM(J210:N210))) / ((5 * SUM((J144^2)+(K144^2)+(L144^2)+(M144^2)+(N144^2))) - SUM(J144:N144)^2),""))</f>
        <v/>
      </c>
      <c r="AF210">
        <f>IFERROR(CORREL(J144:N144,J210:N210),"")</f>
        <v/>
      </c>
      <c r="AZ210">
        <f>IF(Q210=S210,0,1)</f>
        <v/>
      </c>
      <c r="BA210">
        <f>IF(AZ210=1,IF(Q210="","",IF(Q210=N144,"Yes","No")),"")</f>
        <v/>
      </c>
      <c r="BB210">
        <f>IF(BA210="Yes",P210,"")</f>
        <v/>
      </c>
      <c r="BC210">
        <f>IF(AZ210=1,IF(S210="","",IF(S210=N144,"Yes","No")),"")</f>
        <v/>
      </c>
      <c r="BD210">
        <f>IF(BC210="Yes",R210,"")</f>
        <v/>
      </c>
      <c r="BE210">
        <f>IFERROR(IF(SIGN(AE210)=1,"Increasing",IF(SIGN(AE210)=-1,"Decreasing","")),"")</f>
        <v/>
      </c>
      <c r="BF210">
        <f>IF(OR(AND(BE210="Increasing",BA210="Yes"),AND(BE210="Decreasing",BC210="Yes")),"Yes","No")</f>
        <v/>
      </c>
      <c r="BG210">
        <f>IF(I210="pos_trend","Yes","No")</f>
        <v/>
      </c>
      <c r="BH210">
        <f>IF(AF210&lt;&gt;"",IF(ABS(AF210)&gt;0.8,"Yes","No"),"")</f>
        <v/>
      </c>
    </row>
    <row r="211" spans="1:60">
      <c s="1" r="A211" t="n">
        <v>5</v>
      </c>
      <c r="B211" t="s">
        <v>495</v>
      </c>
      <c r="C211" t="s">
        <v>496</v>
      </c>
      <c r="D211" t="s">
        <v>497</v>
      </c>
      <c r="E211" t="s">
        <v>498</v>
      </c>
      <c r="F211" t="s">
        <v>499</v>
      </c>
      <c r="G211" t="s">
        <v>500</v>
      </c>
      <c r="H211" t="s"/>
      <c r="I211">
        <f>IF(AND(K211&gt; J211, L211&gt; K211, M211&gt; L211, N211&gt; M211), "pos_trend", IF(AND(K211&lt; J211, L211&lt; K211, M211&lt; L211, N211&lt; M211), "neg_trend", "N/A"))</f>
        <v/>
      </c>
      <c r="J211">
        <f>IFERROR(IF(TRIM(C211)="-", "N/A", IF(RIGHT(C211,1)=")",IF(RIGHT(C211,2)="T)",-1000000000000*VALUE(MID(C211,2,LEN(C211)-3)),IF(RIGHT(C211,2)="M)",-1000000*VALUE(MID(C211,2,LEN(C211)-3)),IF(RIGHT(C211,2)="B)",-1000000000*VALUE(MID(C211,2,LEN(C211)-3)),IF(RIGHT(C211,2)="k)",-1000*VALUE(MID(C211,2,LEN(C211)-3)),VALUE(SUBSTITUTE(C211,",","")))))),IF(RIGHT(C211,1)="T",1000000000000*VALUE(LEFT(C211,LEN(C211)-1)),IF(RIGHT(C211,1)="M",1000000*VALUE(LEFT(C211,LEN(C211)-1)),IF(RIGHT(C211,1)="B",1000000000*VALUE(LEFT(C211,LEN(C211)-1)),IF(RIGHT(C211,1)="%",0.01*VALUE(LEFT(C211,LEN(C211)-1)),IF(RIGHT(C211,1)="k",1000*VALUE(LEFT(C211,LEN(C211)-1)),VALUE(SUBSTITUTE(C211,",",""))))))))),"N/A")</f>
        <v/>
      </c>
      <c r="K211">
        <f>IFERROR(IF(TRIM(D211)="-", "N/A", IF(RIGHT(D211,1)=")",IF(RIGHT(D211,2)="T)",-1000000000000*VALUE(MID(D211,2,LEN(D211)-3)),IF(RIGHT(D211,2)="M)",-1000000*VALUE(MID(D211,2,LEN(D211)-3)),IF(RIGHT(D211,2)="B)",-1000000000*VALUE(MID(D211,2,LEN(D211)-3)),IF(RIGHT(D211,2)="k)",-1000*VALUE(MID(D211,2,LEN(D211)-3)),VALUE(SUBSTITUTE(D211,",","")))))),IF(RIGHT(D211,1)="T",1000000000000*VALUE(LEFT(D211,LEN(D211)-1)),IF(RIGHT(D211,1)="M",1000000*VALUE(LEFT(D211,LEN(D211)-1)),IF(RIGHT(D211,1)="B",1000000000*VALUE(LEFT(D211,LEN(D211)-1)),IF(RIGHT(D211,1)="%",0.01*VALUE(LEFT(D211,LEN(D211)-1)),IF(RIGHT(D211,1)="k",1000*VALUE(LEFT(D211,LEN(D211)-1)),VALUE(SUBSTITUTE(D211,",",""))))))))),"N/A")</f>
        <v/>
      </c>
      <c r="L211">
        <f>IFERROR(IF(TRIM(E211)="-", "N/A", IF(RIGHT(E211,1)=")",IF(RIGHT(E211,2)="T)",-1000000000000*VALUE(MID(E211,2,LEN(E211)-3)),IF(RIGHT(E211,2)="M)",-1000000*VALUE(MID(E211,2,LEN(E211)-3)),IF(RIGHT(E211,2)="B)",-1000000000*VALUE(MID(E211,2,LEN(E211)-3)),IF(RIGHT(E211,2)="k)",-1000*VALUE(MID(E211,2,LEN(E211)-3)),VALUE(SUBSTITUTE(E211,",","")))))),IF(RIGHT(E211,1)="T",1000000000000*VALUE(LEFT(E211,LEN(E211)-1)),IF(RIGHT(E211,1)="M",1000000*VALUE(LEFT(E211,LEN(E211)-1)),IF(RIGHT(E211,1)="B",1000000000*VALUE(LEFT(E211,LEN(E211)-1)),IF(RIGHT(E211,1)="%",0.01*VALUE(LEFT(E211,LEN(E211)-1)),IF(RIGHT(E211,1)="k",1000*VALUE(LEFT(E211,LEN(E211)-1)),VALUE(SUBSTITUTE(E211,",",""))))))))),"N/A")</f>
        <v/>
      </c>
      <c r="M211">
        <f>IFERROR(IF(TRIM(F211)="-", "N/A", IF(RIGHT(F211,1)=")",IF(RIGHT(F211,2)="T)",-1000000000000*VALUE(MID(F211,2,LEN(F211)-3)),IF(RIGHT(F211,2)="M)",-1000000*VALUE(MID(F211,2,LEN(F211)-3)),IF(RIGHT(F211,2)="B)",-1000000000*VALUE(MID(F211,2,LEN(F211)-3)),IF(RIGHT(F211,2)="k)",-1000*VALUE(MID(F211,2,LEN(F211)-3)),VALUE(SUBSTITUTE(F211,",","")))))),IF(RIGHT(F211,1)="T",1000000000000*VALUE(LEFT(F211,LEN(F211)-1)),IF(RIGHT(F211,1)="M",1000000*VALUE(LEFT(F211,LEN(F211)-1)),IF(RIGHT(F211,1)="B",1000000000*VALUE(LEFT(F211,LEN(F211)-1)),IF(RIGHT(F211,1)="%",0.01*VALUE(LEFT(F211,LEN(F211)-1)),IF(RIGHT(F211,1)="k",1000*VALUE(LEFT(F211,LEN(F211)-1)),VALUE(SUBSTITUTE(F211,",",""))))))))),"N/A")</f>
        <v/>
      </c>
      <c r="N211">
        <f>IFERROR(IF(TRIM(G211)="-", "N/A", IF(RIGHT(G211,1)=")",IF(RIGHT(G211,2)="T)",-1000000000000*VALUE(MID(G211,2,LEN(G211)-3)),IF(RIGHT(G211,2)="M)",-1000000*VALUE(MID(G211,2,LEN(G211)-3)),IF(RIGHT(G211,2)="B)",-1000000000*VALUE(MID(G211,2,LEN(G211)-3)),IF(RIGHT(G211,2)="k)",-1000*VALUE(MID(G211,2,LEN(G211)-3)),VALUE(SUBSTITUTE(G211,",","")))))),IF(RIGHT(G211,1)="T",1000000000000*VALUE(LEFT(G211,LEN(G211)-1)),IF(RIGHT(G211,1)="M",1000000*VALUE(LEFT(G211,LEN(G211)-1)),IF(RIGHT(G211,1)="B",1000000000*VALUE(LEFT(G211,LEN(G211)-1)),IF(RIGHT(G211,1)="%",0.01*VALUE(LEFT(G211,LEN(G211)-1)),IF(RIGHT(G211,1)="k",1000*VALUE(LEFT(G211,LEN(G211)-1)),VALUE(SUBSTITUTE(G211,",",""))))))))),"N/A")</f>
        <v/>
      </c>
      <c r="P211">
        <f>MAX(J211:N211)</f>
        <v/>
      </c>
      <c r="Q211">
        <f>IFERROR(J144+MATCH(P211,J211:N211,0)-1,"")</f>
        <v/>
      </c>
      <c r="R211">
        <f>IF(Q211="","",MIN(J211:N211))</f>
        <v/>
      </c>
      <c r="S211">
        <f>IFERROR(J144+MATCH(R211,J211:N211,0)-1,"")</f>
        <v/>
      </c>
      <c r="T211">
        <f>IFERROR(AVERAGE(J211:N211),"")</f>
        <v/>
      </c>
      <c r="U211">
        <f>IFERROR(STDEV(J211:N211),"")</f>
        <v/>
      </c>
      <c r="V211">
        <f>IFERROR(IF(C211="-","",IF(ISBLANK(B211),"",IF(OR(ISNUMBER(FIND("Growth",B211)),ISNUMBER(FIND("Margin",B211))),"",(J211-T211)/U211))),"")</f>
        <v/>
      </c>
      <c r="W211">
        <f>IFERROR(IF(OR(D211="-",ISBLANK(D211)),"",(K211-T211)/U211),"")</f>
        <v/>
      </c>
      <c r="X211">
        <f>IFERROR(IF(OR(E211="-",ISBLANK(E211)),"",(L211-T211)/U211),"")</f>
        <v/>
      </c>
      <c r="Y211">
        <f>IFERROR(IF(OR(F211="-",ISBLANK(F211)),"",(M211-T211)/U211),"")</f>
        <v/>
      </c>
      <c r="Z211">
        <f>IFERROR(IF(OR(G211="-",ISBLANK(G211)),"",(N211-T211)/U211),"")</f>
        <v/>
      </c>
      <c r="AA211">
        <f>IF(MAX(MAX(V211:Z211),ABS(MIN(V211:Z211)))=ABS(MIN(V211:Z211)),MIN(V211:Z211),MAX(V211:Z211))</f>
        <v/>
      </c>
      <c r="AB211">
        <f>IFERROR(V144+MATCH(AA211,V211:Z211,0)-1,"")</f>
        <v/>
      </c>
      <c r="AC211">
        <f>IF(AB211&lt;&gt;"",IF(S211=AB211,"Low",IF(AB211=Q211,"High","")),"")</f>
        <v/>
      </c>
      <c r="AE211">
        <f>IF(ISNUMBER(MATCH("N/A",J211:N211,0)),"",IFERROR((5 * SUMPRODUCT(J144:N144,J211:N211) - PRODUCT(SUM(J144:N144),SUM(J211:N211))) / ((5 * SUM((J144^2)+(K144^2)+(L144^2)+(M144^2)+(N144^2))) - SUM(J144:N144)^2),""))</f>
        <v/>
      </c>
      <c r="AF211">
        <f>IFERROR(CORREL(J144:N144,J211:N211),"")</f>
        <v/>
      </c>
      <c r="AZ211">
        <f>IF(Q211=S211,0,1)</f>
        <v/>
      </c>
      <c r="BA211">
        <f>IF(AZ211=1,IF(Q211="","",IF(Q211=N144,"Yes","No")),"")</f>
        <v/>
      </c>
      <c r="BB211">
        <f>IF(BA211="Yes",P211,"")</f>
        <v/>
      </c>
      <c r="BC211">
        <f>IF(AZ211=1,IF(S211="","",IF(S211=N144,"Yes","No")),"")</f>
        <v/>
      </c>
      <c r="BD211">
        <f>IF(BC211="Yes",R211,"")</f>
        <v/>
      </c>
      <c r="BE211">
        <f>IFERROR(IF(SIGN(AE211)=1,"Increasing",IF(SIGN(AE211)=-1,"Decreasing","")),"")</f>
        <v/>
      </c>
      <c r="BF211">
        <f>IF(OR(AND(BE211="Increasing",BA211="Yes"),AND(BE211="Decreasing",BC211="Yes")),"Yes","No")</f>
        <v/>
      </c>
      <c r="BG211">
        <f>IF(I211="pos_trend","Yes","No")</f>
        <v/>
      </c>
      <c r="BH211">
        <f>IF(AF211&lt;&gt;"",IF(ABS(AF211)&gt;0.8,"Yes","No"),"")</f>
        <v/>
      </c>
    </row>
    <row r="212" spans="1:60">
      <c s="1" r="A212" t="n">
        <v>6</v>
      </c>
      <c r="B212" t="s">
        <v>501</v>
      </c>
      <c r="C212" t="s">
        <v>496</v>
      </c>
      <c r="D212" t="s">
        <v>497</v>
      </c>
      <c r="E212" t="s">
        <v>498</v>
      </c>
      <c r="F212" t="s">
        <v>502</v>
      </c>
      <c r="G212" t="s">
        <v>503</v>
      </c>
      <c r="H212" t="s"/>
      <c r="I212">
        <f>IF(AND(K212&gt; J212, L212&gt; K212, M212&gt; L212, N212&gt; M212), "pos_trend", IF(AND(K212&lt; J212, L212&lt; K212, M212&lt; L212, N212&lt; M212), "neg_trend", "N/A"))</f>
        <v/>
      </c>
      <c r="J212">
        <f>IFERROR(IF(TRIM(C212)="-", "N/A", IF(RIGHT(C212,1)=")",IF(RIGHT(C212,2)="T)",-1000000000000*VALUE(MID(C212,2,LEN(C212)-3)),IF(RIGHT(C212,2)="M)",-1000000*VALUE(MID(C212,2,LEN(C212)-3)),IF(RIGHT(C212,2)="B)",-1000000000*VALUE(MID(C212,2,LEN(C212)-3)),IF(RIGHT(C212,2)="k)",-1000*VALUE(MID(C212,2,LEN(C212)-3)),VALUE(SUBSTITUTE(C212,",","")))))),IF(RIGHT(C212,1)="T",1000000000000*VALUE(LEFT(C212,LEN(C212)-1)),IF(RIGHT(C212,1)="M",1000000*VALUE(LEFT(C212,LEN(C212)-1)),IF(RIGHT(C212,1)="B",1000000000*VALUE(LEFT(C212,LEN(C212)-1)),IF(RIGHT(C212,1)="%",0.01*VALUE(LEFT(C212,LEN(C212)-1)),IF(RIGHT(C212,1)="k",1000*VALUE(LEFT(C212,LEN(C212)-1)),VALUE(SUBSTITUTE(C212,",",""))))))))),"N/A")</f>
        <v/>
      </c>
      <c r="K212">
        <f>IFERROR(IF(TRIM(D212)="-", "N/A", IF(RIGHT(D212,1)=")",IF(RIGHT(D212,2)="T)",-1000000000000*VALUE(MID(D212,2,LEN(D212)-3)),IF(RIGHT(D212,2)="M)",-1000000*VALUE(MID(D212,2,LEN(D212)-3)),IF(RIGHT(D212,2)="B)",-1000000000*VALUE(MID(D212,2,LEN(D212)-3)),IF(RIGHT(D212,2)="k)",-1000*VALUE(MID(D212,2,LEN(D212)-3)),VALUE(SUBSTITUTE(D212,",","")))))),IF(RIGHT(D212,1)="T",1000000000000*VALUE(LEFT(D212,LEN(D212)-1)),IF(RIGHT(D212,1)="M",1000000*VALUE(LEFT(D212,LEN(D212)-1)),IF(RIGHT(D212,1)="B",1000000000*VALUE(LEFT(D212,LEN(D212)-1)),IF(RIGHT(D212,1)="%",0.01*VALUE(LEFT(D212,LEN(D212)-1)),IF(RIGHT(D212,1)="k",1000*VALUE(LEFT(D212,LEN(D212)-1)),VALUE(SUBSTITUTE(D212,",",""))))))))),"N/A")</f>
        <v/>
      </c>
      <c r="L212">
        <f>IFERROR(IF(TRIM(E212)="-", "N/A", IF(RIGHT(E212,1)=")",IF(RIGHT(E212,2)="T)",-1000000000000*VALUE(MID(E212,2,LEN(E212)-3)),IF(RIGHT(E212,2)="M)",-1000000*VALUE(MID(E212,2,LEN(E212)-3)),IF(RIGHT(E212,2)="B)",-1000000000*VALUE(MID(E212,2,LEN(E212)-3)),IF(RIGHT(E212,2)="k)",-1000*VALUE(MID(E212,2,LEN(E212)-3)),VALUE(SUBSTITUTE(E212,",","")))))),IF(RIGHT(E212,1)="T",1000000000000*VALUE(LEFT(E212,LEN(E212)-1)),IF(RIGHT(E212,1)="M",1000000*VALUE(LEFT(E212,LEN(E212)-1)),IF(RIGHT(E212,1)="B",1000000000*VALUE(LEFT(E212,LEN(E212)-1)),IF(RIGHT(E212,1)="%",0.01*VALUE(LEFT(E212,LEN(E212)-1)),IF(RIGHT(E212,1)="k",1000*VALUE(LEFT(E212,LEN(E212)-1)),VALUE(SUBSTITUTE(E212,",",""))))))))),"N/A")</f>
        <v/>
      </c>
      <c r="M212">
        <f>IFERROR(IF(TRIM(F212)="-", "N/A", IF(RIGHT(F212,1)=")",IF(RIGHT(F212,2)="T)",-1000000000000*VALUE(MID(F212,2,LEN(F212)-3)),IF(RIGHT(F212,2)="M)",-1000000*VALUE(MID(F212,2,LEN(F212)-3)),IF(RIGHT(F212,2)="B)",-1000000000*VALUE(MID(F212,2,LEN(F212)-3)),IF(RIGHT(F212,2)="k)",-1000*VALUE(MID(F212,2,LEN(F212)-3)),VALUE(SUBSTITUTE(F212,",","")))))),IF(RIGHT(F212,1)="T",1000000000000*VALUE(LEFT(F212,LEN(F212)-1)),IF(RIGHT(F212,1)="M",1000000*VALUE(LEFT(F212,LEN(F212)-1)),IF(RIGHT(F212,1)="B",1000000000*VALUE(LEFT(F212,LEN(F212)-1)),IF(RIGHT(F212,1)="%",0.01*VALUE(LEFT(F212,LEN(F212)-1)),IF(RIGHT(F212,1)="k",1000*VALUE(LEFT(F212,LEN(F212)-1)),VALUE(SUBSTITUTE(F212,",",""))))))))),"N/A")</f>
        <v/>
      </c>
      <c r="N212">
        <f>IFERROR(IF(TRIM(G212)="-", "N/A", IF(RIGHT(G212,1)=")",IF(RIGHT(G212,2)="T)",-1000000000000*VALUE(MID(G212,2,LEN(G212)-3)),IF(RIGHT(G212,2)="M)",-1000000*VALUE(MID(G212,2,LEN(G212)-3)),IF(RIGHT(G212,2)="B)",-1000000000*VALUE(MID(G212,2,LEN(G212)-3)),IF(RIGHT(G212,2)="k)",-1000*VALUE(MID(G212,2,LEN(G212)-3)),VALUE(SUBSTITUTE(G212,",","")))))),IF(RIGHT(G212,1)="T",1000000000000*VALUE(LEFT(G212,LEN(G212)-1)),IF(RIGHT(G212,1)="M",1000000*VALUE(LEFT(G212,LEN(G212)-1)),IF(RIGHT(G212,1)="B",1000000000*VALUE(LEFT(G212,LEN(G212)-1)),IF(RIGHT(G212,1)="%",0.01*VALUE(LEFT(G212,LEN(G212)-1)),IF(RIGHT(G212,1)="k",1000*VALUE(LEFT(G212,LEN(G212)-1)),VALUE(SUBSTITUTE(G212,",",""))))))))),"N/A")</f>
        <v/>
      </c>
      <c r="P212">
        <f>MAX(J212:N212)</f>
        <v/>
      </c>
      <c r="Q212">
        <f>IFERROR(J144+MATCH(P212,J212:N212,0)-1,"")</f>
        <v/>
      </c>
      <c r="R212">
        <f>IF(Q212="","",MIN(J212:N212))</f>
        <v/>
      </c>
      <c r="S212">
        <f>IFERROR(J144+MATCH(R212,J212:N212,0)-1,"")</f>
        <v/>
      </c>
      <c r="T212">
        <f>IFERROR(AVERAGE(J212:N212),"")</f>
        <v/>
      </c>
      <c r="U212">
        <f>IFERROR(STDEV(J212:N212),"")</f>
        <v/>
      </c>
      <c r="V212">
        <f>IFERROR(IF(C212="-","",IF(ISBLANK(B212),"",IF(OR(ISNUMBER(FIND("Growth",B212)),ISNUMBER(FIND("Margin",B212))),"",(J212-T212)/U212))),"")</f>
        <v/>
      </c>
      <c r="W212">
        <f>IFERROR(IF(OR(D212="-",ISBLANK(D212)),"",(K212-T212)/U212),"")</f>
        <v/>
      </c>
      <c r="X212">
        <f>IFERROR(IF(OR(E212="-",ISBLANK(E212)),"",(L212-T212)/U212),"")</f>
        <v/>
      </c>
      <c r="Y212">
        <f>IFERROR(IF(OR(F212="-",ISBLANK(F212)),"",(M212-T212)/U212),"")</f>
        <v/>
      </c>
      <c r="Z212">
        <f>IFERROR(IF(OR(G212="-",ISBLANK(G212)),"",(N212-T212)/U212),"")</f>
        <v/>
      </c>
      <c r="AA212">
        <f>IF(MAX(MAX(V212:Z212),ABS(MIN(V212:Z212)))=ABS(MIN(V212:Z212)),MIN(V212:Z212),MAX(V212:Z212))</f>
        <v/>
      </c>
      <c r="AB212">
        <f>IFERROR(V144+MATCH(AA212,V212:Z212,0)-1,"")</f>
        <v/>
      </c>
      <c r="AC212">
        <f>IF(AB212&lt;&gt;"",IF(S212=AB212,"Low",IF(AB212=Q212,"High","")),"")</f>
        <v/>
      </c>
      <c r="AE212">
        <f>IF(ISNUMBER(MATCH("N/A",J212:N212,0)),"",IFERROR((5 * SUMPRODUCT(J144:N144,J212:N212) - PRODUCT(SUM(J144:N144),SUM(J212:N212))) / ((5 * SUM((J144^2)+(K144^2)+(L144^2)+(M144^2)+(N144^2))) - SUM(J144:N144)^2),""))</f>
        <v/>
      </c>
      <c r="AF212">
        <f>IFERROR(CORREL(J144:N144,J212:N212),"")</f>
        <v/>
      </c>
      <c r="AZ212">
        <f>IF(Q212=S212,0,1)</f>
        <v/>
      </c>
      <c r="BA212">
        <f>IF(AZ212=1,IF(Q212="","",IF(Q212=N144,"Yes","No")),"")</f>
        <v/>
      </c>
      <c r="BB212">
        <f>IF(BA212="Yes",P212,"")</f>
        <v/>
      </c>
      <c r="BC212">
        <f>IF(AZ212=1,IF(S212="","",IF(S212=N144,"Yes","No")),"")</f>
        <v/>
      </c>
      <c r="BD212">
        <f>IF(BC212="Yes",R212,"")</f>
        <v/>
      </c>
      <c r="BE212">
        <f>IFERROR(IF(SIGN(AE212)=1,"Increasing",IF(SIGN(AE212)=-1,"Decreasing","")),"")</f>
        <v/>
      </c>
      <c r="BF212">
        <f>IF(OR(AND(BE212="Increasing",BA212="Yes"),AND(BE212="Decreasing",BC212="Yes")),"Yes","No")</f>
        <v/>
      </c>
      <c r="BG212">
        <f>IF(I212="pos_trend","Yes","No")</f>
        <v/>
      </c>
      <c r="BH212">
        <f>IF(AF212&lt;&gt;"",IF(ABS(AF212)&gt;0.8,"Yes","No"),"")</f>
        <v/>
      </c>
    </row>
    <row r="213" spans="1:60">
      <c s="1" r="A213" t="n">
        <v>7</v>
      </c>
      <c r="B213" t="s">
        <v>504</v>
      </c>
      <c r="C213" t="s">
        <v>505</v>
      </c>
      <c r="D213" t="s">
        <v>506</v>
      </c>
      <c r="E213" t="s">
        <v>507</v>
      </c>
      <c r="F213" t="s">
        <v>508</v>
      </c>
      <c r="G213" t="s">
        <v>509</v>
      </c>
      <c r="H213" t="s"/>
      <c r="I213">
        <f>IF(AND(K213&gt; J213, L213&gt; K213, M213&gt; L213, N213&gt; M213), "pos_trend", IF(AND(K213&lt; J213, L213&lt; K213, M213&lt; L213, N213&lt; M213), "neg_trend", "N/A"))</f>
        <v/>
      </c>
      <c r="J213">
        <f>IFERROR(IF(TRIM(C213)="-", "N/A", IF(RIGHT(C213,1)=")",IF(RIGHT(C213,2)="T)",-1000000000000*VALUE(MID(C213,2,LEN(C213)-3)),IF(RIGHT(C213,2)="M)",-1000000*VALUE(MID(C213,2,LEN(C213)-3)),IF(RIGHT(C213,2)="B)",-1000000000*VALUE(MID(C213,2,LEN(C213)-3)),IF(RIGHT(C213,2)="k)",-1000*VALUE(MID(C213,2,LEN(C213)-3)),VALUE(SUBSTITUTE(C213,",","")))))),IF(RIGHT(C213,1)="T",1000000000000*VALUE(LEFT(C213,LEN(C213)-1)),IF(RIGHT(C213,1)="M",1000000*VALUE(LEFT(C213,LEN(C213)-1)),IF(RIGHT(C213,1)="B",1000000000*VALUE(LEFT(C213,LEN(C213)-1)),IF(RIGHT(C213,1)="%",0.01*VALUE(LEFT(C213,LEN(C213)-1)),IF(RIGHT(C213,1)="k",1000*VALUE(LEFT(C213,LEN(C213)-1)),VALUE(SUBSTITUTE(C213,",",""))))))))),"N/A")</f>
        <v/>
      </c>
      <c r="K213">
        <f>IFERROR(IF(TRIM(D213)="-", "N/A", IF(RIGHT(D213,1)=")",IF(RIGHT(D213,2)="T)",-1000000000000*VALUE(MID(D213,2,LEN(D213)-3)),IF(RIGHT(D213,2)="M)",-1000000*VALUE(MID(D213,2,LEN(D213)-3)),IF(RIGHT(D213,2)="B)",-1000000000*VALUE(MID(D213,2,LEN(D213)-3)),IF(RIGHT(D213,2)="k)",-1000*VALUE(MID(D213,2,LEN(D213)-3)),VALUE(SUBSTITUTE(D213,",","")))))),IF(RIGHT(D213,1)="T",1000000000000*VALUE(LEFT(D213,LEN(D213)-1)),IF(RIGHT(D213,1)="M",1000000*VALUE(LEFT(D213,LEN(D213)-1)),IF(RIGHT(D213,1)="B",1000000000*VALUE(LEFT(D213,LEN(D213)-1)),IF(RIGHT(D213,1)="%",0.01*VALUE(LEFT(D213,LEN(D213)-1)),IF(RIGHT(D213,1)="k",1000*VALUE(LEFT(D213,LEN(D213)-1)),VALUE(SUBSTITUTE(D213,",",""))))))))),"N/A")</f>
        <v/>
      </c>
      <c r="L213">
        <f>IFERROR(IF(TRIM(E213)="-", "N/A", IF(RIGHT(E213,1)=")",IF(RIGHT(E213,2)="T)",-1000000000000*VALUE(MID(E213,2,LEN(E213)-3)),IF(RIGHT(E213,2)="M)",-1000000*VALUE(MID(E213,2,LEN(E213)-3)),IF(RIGHT(E213,2)="B)",-1000000000*VALUE(MID(E213,2,LEN(E213)-3)),IF(RIGHT(E213,2)="k)",-1000*VALUE(MID(E213,2,LEN(E213)-3)),VALUE(SUBSTITUTE(E213,",","")))))),IF(RIGHT(E213,1)="T",1000000000000*VALUE(LEFT(E213,LEN(E213)-1)),IF(RIGHT(E213,1)="M",1000000*VALUE(LEFT(E213,LEN(E213)-1)),IF(RIGHT(E213,1)="B",1000000000*VALUE(LEFT(E213,LEN(E213)-1)),IF(RIGHT(E213,1)="%",0.01*VALUE(LEFT(E213,LEN(E213)-1)),IF(RIGHT(E213,1)="k",1000*VALUE(LEFT(E213,LEN(E213)-1)),VALUE(SUBSTITUTE(E213,",",""))))))))),"N/A")</f>
        <v/>
      </c>
      <c r="M213">
        <f>IFERROR(IF(TRIM(F213)="-", "N/A", IF(RIGHT(F213,1)=")",IF(RIGHT(F213,2)="T)",-1000000000000*VALUE(MID(F213,2,LEN(F213)-3)),IF(RIGHT(F213,2)="M)",-1000000*VALUE(MID(F213,2,LEN(F213)-3)),IF(RIGHT(F213,2)="B)",-1000000000*VALUE(MID(F213,2,LEN(F213)-3)),IF(RIGHT(F213,2)="k)",-1000*VALUE(MID(F213,2,LEN(F213)-3)),VALUE(SUBSTITUTE(F213,",","")))))),IF(RIGHT(F213,1)="T",1000000000000*VALUE(LEFT(F213,LEN(F213)-1)),IF(RIGHT(F213,1)="M",1000000*VALUE(LEFT(F213,LEN(F213)-1)),IF(RIGHT(F213,1)="B",1000000000*VALUE(LEFT(F213,LEN(F213)-1)),IF(RIGHT(F213,1)="%",0.01*VALUE(LEFT(F213,LEN(F213)-1)),IF(RIGHT(F213,1)="k",1000*VALUE(LEFT(F213,LEN(F213)-1)),VALUE(SUBSTITUTE(F213,",",""))))))))),"N/A")</f>
        <v/>
      </c>
      <c r="N213">
        <f>IFERROR(IF(TRIM(G213)="-", "N/A", IF(RIGHT(G213,1)=")",IF(RIGHT(G213,2)="T)",-1000000000000*VALUE(MID(G213,2,LEN(G213)-3)),IF(RIGHT(G213,2)="M)",-1000000*VALUE(MID(G213,2,LEN(G213)-3)),IF(RIGHT(G213,2)="B)",-1000000000*VALUE(MID(G213,2,LEN(G213)-3)),IF(RIGHT(G213,2)="k)",-1000*VALUE(MID(G213,2,LEN(G213)-3)),VALUE(SUBSTITUTE(G213,",","")))))),IF(RIGHT(G213,1)="T",1000000000000*VALUE(LEFT(G213,LEN(G213)-1)),IF(RIGHT(G213,1)="M",1000000*VALUE(LEFT(G213,LEN(G213)-1)),IF(RIGHT(G213,1)="B",1000000000*VALUE(LEFT(G213,LEN(G213)-1)),IF(RIGHT(G213,1)="%",0.01*VALUE(LEFT(G213,LEN(G213)-1)),IF(RIGHT(G213,1)="k",1000*VALUE(LEFT(G213,LEN(G213)-1)),VALUE(SUBSTITUTE(G213,",",""))))))))),"N/A")</f>
        <v/>
      </c>
      <c r="P213">
        <f>MAX(J213:N213)</f>
        <v/>
      </c>
      <c r="Q213">
        <f>IFERROR(J144+MATCH(P213,J213:N213,0)-1,"")</f>
        <v/>
      </c>
      <c r="R213">
        <f>IF(Q213="","",MIN(J213:N213))</f>
        <v/>
      </c>
      <c r="S213">
        <f>IFERROR(J144+MATCH(R213,J213:N213,0)-1,"")</f>
        <v/>
      </c>
      <c r="T213">
        <f>IFERROR(AVERAGE(J213:N213),"")</f>
        <v/>
      </c>
      <c r="U213">
        <f>IFERROR(STDEV(J213:N213),"")</f>
        <v/>
      </c>
      <c r="V213">
        <f>IFERROR(IF(C213="-","",IF(ISBLANK(B213),"",IF(OR(ISNUMBER(FIND("Growth",B213)),ISNUMBER(FIND("Margin",B213))),"",(J213-T213)/U213))),"")</f>
        <v/>
      </c>
      <c r="W213">
        <f>IFERROR(IF(OR(D213="-",ISBLANK(D213)),"",(K213-T213)/U213),"")</f>
        <v/>
      </c>
      <c r="X213">
        <f>IFERROR(IF(OR(E213="-",ISBLANK(E213)),"",(L213-T213)/U213),"")</f>
        <v/>
      </c>
      <c r="Y213">
        <f>IFERROR(IF(OR(F213="-",ISBLANK(F213)),"",(M213-T213)/U213),"")</f>
        <v/>
      </c>
      <c r="Z213">
        <f>IFERROR(IF(OR(G213="-",ISBLANK(G213)),"",(N213-T213)/U213),"")</f>
        <v/>
      </c>
      <c r="AA213">
        <f>IF(MAX(MAX(V213:Z213),ABS(MIN(V213:Z213)))=ABS(MIN(V213:Z213)),MIN(V213:Z213),MAX(V213:Z213))</f>
        <v/>
      </c>
      <c r="AB213">
        <f>IFERROR(V144+MATCH(AA213,V213:Z213,0)-1,"")</f>
        <v/>
      </c>
      <c r="AC213">
        <f>IF(AB213&lt;&gt;"",IF(S213=AB213,"Low",IF(AB213=Q213,"High","")),"")</f>
        <v/>
      </c>
      <c r="AE213">
        <f>IF(ISNUMBER(MATCH("N/A",J213:N213,0)),"",IFERROR((5 * SUMPRODUCT(J144:N144,J213:N213) - PRODUCT(SUM(J144:N144),SUM(J213:N213))) / ((5 * SUM((J144^2)+(K144^2)+(L144^2)+(M144^2)+(N144^2))) - SUM(J144:N144)^2),""))</f>
        <v/>
      </c>
      <c r="AF213">
        <f>IFERROR(CORREL(J144:N144,J213:N213),"")</f>
        <v/>
      </c>
      <c r="AZ213">
        <f>IF(Q213=S213,0,1)</f>
        <v/>
      </c>
      <c r="BA213">
        <f>IF(AZ213=1,IF(Q213="","",IF(Q213=N144,"Yes","No")),"")</f>
        <v/>
      </c>
      <c r="BB213">
        <f>IF(BA213="Yes",P213,"")</f>
        <v/>
      </c>
      <c r="BC213">
        <f>IF(AZ213=1,IF(S213="","",IF(S213=N144,"Yes","No")),"")</f>
        <v/>
      </c>
      <c r="BD213">
        <f>IF(BC213="Yes",R213,"")</f>
        <v/>
      </c>
      <c r="BE213">
        <f>IFERROR(IF(SIGN(AE213)=1,"Increasing",IF(SIGN(AE213)=-1,"Decreasing","")),"")</f>
        <v/>
      </c>
      <c r="BF213">
        <f>IF(OR(AND(BE213="Increasing",BA213="Yes"),AND(BE213="Decreasing",BC213="Yes")),"Yes","No")</f>
        <v/>
      </c>
      <c r="BG213">
        <f>IF(I213="pos_trend","Yes","No")</f>
        <v/>
      </c>
      <c r="BH213">
        <f>IF(AF213&lt;&gt;"",IF(ABS(AF213)&gt;0.8,"Yes","No"),"")</f>
        <v/>
      </c>
    </row>
    <row r="214" spans="1:60">
      <c s="1" r="A214" t="n">
        <v>8</v>
      </c>
      <c r="B214" t="s">
        <v>510</v>
      </c>
      <c r="C214" t="s">
        <v>511</v>
      </c>
      <c r="D214" t="s">
        <v>512</v>
      </c>
      <c r="E214" t="s">
        <v>513</v>
      </c>
      <c r="F214" t="s">
        <v>514</v>
      </c>
      <c r="G214" t="s">
        <v>515</v>
      </c>
      <c r="H214" t="s"/>
      <c r="I214">
        <f>IF(AND(K214&gt; J214, L214&gt; K214, M214&gt; L214, N214&gt; M214), "pos_trend", IF(AND(K214&lt; J214, L214&lt; K214, M214&lt; L214, N214&lt; M214), "neg_trend", "N/A"))</f>
        <v/>
      </c>
      <c r="J214">
        <f>IFERROR(IF(TRIM(C214)="-", "N/A", IF(RIGHT(C214,1)=")",IF(RIGHT(C214,2)="T)",-1000000000000*VALUE(MID(C214,2,LEN(C214)-3)),IF(RIGHT(C214,2)="M)",-1000000*VALUE(MID(C214,2,LEN(C214)-3)),IF(RIGHT(C214,2)="B)",-1000000000*VALUE(MID(C214,2,LEN(C214)-3)),IF(RIGHT(C214,2)="k)",-1000*VALUE(MID(C214,2,LEN(C214)-3)),VALUE(SUBSTITUTE(C214,",","")))))),IF(RIGHT(C214,1)="T",1000000000000*VALUE(LEFT(C214,LEN(C214)-1)),IF(RIGHT(C214,1)="M",1000000*VALUE(LEFT(C214,LEN(C214)-1)),IF(RIGHT(C214,1)="B",1000000000*VALUE(LEFT(C214,LEN(C214)-1)),IF(RIGHT(C214,1)="%",0.01*VALUE(LEFT(C214,LEN(C214)-1)),IF(RIGHT(C214,1)="k",1000*VALUE(LEFT(C214,LEN(C214)-1)),VALUE(SUBSTITUTE(C214,",",""))))))))),"N/A")</f>
        <v/>
      </c>
      <c r="K214">
        <f>IFERROR(IF(TRIM(D214)="-", "N/A", IF(RIGHT(D214,1)=")",IF(RIGHT(D214,2)="T)",-1000000000000*VALUE(MID(D214,2,LEN(D214)-3)),IF(RIGHT(D214,2)="M)",-1000000*VALUE(MID(D214,2,LEN(D214)-3)),IF(RIGHT(D214,2)="B)",-1000000000*VALUE(MID(D214,2,LEN(D214)-3)),IF(RIGHT(D214,2)="k)",-1000*VALUE(MID(D214,2,LEN(D214)-3)),VALUE(SUBSTITUTE(D214,",","")))))),IF(RIGHT(D214,1)="T",1000000000000*VALUE(LEFT(D214,LEN(D214)-1)),IF(RIGHT(D214,1)="M",1000000*VALUE(LEFT(D214,LEN(D214)-1)),IF(RIGHT(D214,1)="B",1000000000*VALUE(LEFT(D214,LEN(D214)-1)),IF(RIGHT(D214,1)="%",0.01*VALUE(LEFT(D214,LEN(D214)-1)),IF(RIGHT(D214,1)="k",1000*VALUE(LEFT(D214,LEN(D214)-1)),VALUE(SUBSTITUTE(D214,",",""))))))))),"N/A")</f>
        <v/>
      </c>
      <c r="L214">
        <f>IFERROR(IF(TRIM(E214)="-", "N/A", IF(RIGHT(E214,1)=")",IF(RIGHT(E214,2)="T)",-1000000000000*VALUE(MID(E214,2,LEN(E214)-3)),IF(RIGHT(E214,2)="M)",-1000000*VALUE(MID(E214,2,LEN(E214)-3)),IF(RIGHT(E214,2)="B)",-1000000000*VALUE(MID(E214,2,LEN(E214)-3)),IF(RIGHT(E214,2)="k)",-1000*VALUE(MID(E214,2,LEN(E214)-3)),VALUE(SUBSTITUTE(E214,",","")))))),IF(RIGHT(E214,1)="T",1000000000000*VALUE(LEFT(E214,LEN(E214)-1)),IF(RIGHT(E214,1)="M",1000000*VALUE(LEFT(E214,LEN(E214)-1)),IF(RIGHT(E214,1)="B",1000000000*VALUE(LEFT(E214,LEN(E214)-1)),IF(RIGHT(E214,1)="%",0.01*VALUE(LEFT(E214,LEN(E214)-1)),IF(RIGHT(E214,1)="k",1000*VALUE(LEFT(E214,LEN(E214)-1)),VALUE(SUBSTITUTE(E214,",",""))))))))),"N/A")</f>
        <v/>
      </c>
      <c r="M214">
        <f>IFERROR(IF(TRIM(F214)="-", "N/A", IF(RIGHT(F214,1)=")",IF(RIGHT(F214,2)="T)",-1000000000000*VALUE(MID(F214,2,LEN(F214)-3)),IF(RIGHT(F214,2)="M)",-1000000*VALUE(MID(F214,2,LEN(F214)-3)),IF(RIGHT(F214,2)="B)",-1000000000*VALUE(MID(F214,2,LEN(F214)-3)),IF(RIGHT(F214,2)="k)",-1000*VALUE(MID(F214,2,LEN(F214)-3)),VALUE(SUBSTITUTE(F214,",","")))))),IF(RIGHT(F214,1)="T",1000000000000*VALUE(LEFT(F214,LEN(F214)-1)),IF(RIGHT(F214,1)="M",1000000*VALUE(LEFT(F214,LEN(F214)-1)),IF(RIGHT(F214,1)="B",1000000000*VALUE(LEFT(F214,LEN(F214)-1)),IF(RIGHT(F214,1)="%",0.01*VALUE(LEFT(F214,LEN(F214)-1)),IF(RIGHT(F214,1)="k",1000*VALUE(LEFT(F214,LEN(F214)-1)),VALUE(SUBSTITUTE(F214,",",""))))))))),"N/A")</f>
        <v/>
      </c>
      <c r="N214">
        <f>IFERROR(IF(TRIM(G214)="-", "N/A", IF(RIGHT(G214,1)=")",IF(RIGHT(G214,2)="T)",-1000000000000*VALUE(MID(G214,2,LEN(G214)-3)),IF(RIGHT(G214,2)="M)",-1000000*VALUE(MID(G214,2,LEN(G214)-3)),IF(RIGHT(G214,2)="B)",-1000000000*VALUE(MID(G214,2,LEN(G214)-3)),IF(RIGHT(G214,2)="k)",-1000*VALUE(MID(G214,2,LEN(G214)-3)),VALUE(SUBSTITUTE(G214,",","")))))),IF(RIGHT(G214,1)="T",1000000000000*VALUE(LEFT(G214,LEN(G214)-1)),IF(RIGHT(G214,1)="M",1000000*VALUE(LEFT(G214,LEN(G214)-1)),IF(RIGHT(G214,1)="B",1000000000*VALUE(LEFT(G214,LEN(G214)-1)),IF(RIGHT(G214,1)="%",0.01*VALUE(LEFT(G214,LEN(G214)-1)),IF(RIGHT(G214,1)="k",1000*VALUE(LEFT(G214,LEN(G214)-1)),VALUE(SUBSTITUTE(G214,",",""))))))))),"N/A")</f>
        <v/>
      </c>
      <c r="P214">
        <f>MAX(J214:N214)</f>
        <v/>
      </c>
      <c r="Q214">
        <f>IFERROR(J144+MATCH(P214,J214:N214,0)-1,"")</f>
        <v/>
      </c>
      <c r="R214">
        <f>IF(Q214="","",MIN(J214:N214))</f>
        <v/>
      </c>
      <c r="S214">
        <f>IFERROR(J144+MATCH(R214,J214:N214,0)-1,"")</f>
        <v/>
      </c>
      <c r="T214">
        <f>IFERROR(AVERAGE(J214:N214),"")</f>
        <v/>
      </c>
      <c r="U214">
        <f>IFERROR(STDEV(J214:N214),"")</f>
        <v/>
      </c>
      <c r="V214">
        <f>IFERROR(IF(C214="-","",IF(ISBLANK(B214),"",IF(OR(ISNUMBER(FIND("Growth",B214)),ISNUMBER(FIND("Margin",B214))),"",(J214-T214)/U214))),"")</f>
        <v/>
      </c>
      <c r="W214">
        <f>IFERROR(IF(OR(D214="-",ISBLANK(D214)),"",(K214-T214)/U214),"")</f>
        <v/>
      </c>
      <c r="X214">
        <f>IFERROR(IF(OR(E214="-",ISBLANK(E214)),"",(L214-T214)/U214),"")</f>
        <v/>
      </c>
      <c r="Y214">
        <f>IFERROR(IF(OR(F214="-",ISBLANK(F214)),"",(M214-T214)/U214),"")</f>
        <v/>
      </c>
      <c r="Z214">
        <f>IFERROR(IF(OR(G214="-",ISBLANK(G214)),"",(N214-T214)/U214),"")</f>
        <v/>
      </c>
      <c r="AA214">
        <f>IF(MAX(MAX(V214:Z214),ABS(MIN(V214:Z214)))=ABS(MIN(V214:Z214)),MIN(V214:Z214),MAX(V214:Z214))</f>
        <v/>
      </c>
      <c r="AB214">
        <f>IFERROR(V144+MATCH(AA214,V214:Z214,0)-1,"")</f>
        <v/>
      </c>
      <c r="AC214">
        <f>IF(AB214&lt;&gt;"",IF(S214=AB214,"Low",IF(AB214=Q214,"High","")),"")</f>
        <v/>
      </c>
      <c r="AE214">
        <f>IF(ISNUMBER(MATCH("N/A",J214:N214,0)),"",IFERROR((5 * SUMPRODUCT(J144:N144,J214:N214) - PRODUCT(SUM(J144:N144),SUM(J214:N214))) / ((5 * SUM((J144^2)+(K144^2)+(L144^2)+(M144^2)+(N144^2))) - SUM(J144:N144)^2),""))</f>
        <v/>
      </c>
      <c r="AF214">
        <f>IFERROR(CORREL(J144:N144,J214:N214),"")</f>
        <v/>
      </c>
      <c r="AZ214">
        <f>IF(Q214=S214,0,1)</f>
        <v/>
      </c>
      <c r="BA214">
        <f>IF(AZ214=1,IF(Q214="","",IF(Q214=N144,"Yes","No")),"")</f>
        <v/>
      </c>
      <c r="BB214">
        <f>IF(BA214="Yes",P214,"")</f>
        <v/>
      </c>
      <c r="BC214">
        <f>IF(AZ214=1,IF(S214="","",IF(S214=N144,"Yes","No")),"")</f>
        <v/>
      </c>
      <c r="BD214">
        <f>IF(BC214="Yes",R214,"")</f>
        <v/>
      </c>
      <c r="BE214">
        <f>IFERROR(IF(SIGN(AE214)=1,"Increasing",IF(SIGN(AE214)=-1,"Decreasing","")),"")</f>
        <v/>
      </c>
      <c r="BF214">
        <f>IF(OR(AND(BE214="Increasing",BA214="Yes"),AND(BE214="Decreasing",BC214="Yes")),"Yes","No")</f>
        <v/>
      </c>
      <c r="BG214">
        <f>IF(I214="pos_trend","Yes","No")</f>
        <v/>
      </c>
      <c r="BH214">
        <f>IF(AF214&lt;&gt;"",IF(ABS(AF214)&gt;0.8,"Yes","No"),"")</f>
        <v/>
      </c>
    </row>
    <row r="215" spans="1:60">
      <c s="1" r="A215" t="n">
        <v>9</v>
      </c>
      <c r="B215" t="s">
        <v>516</v>
      </c>
      <c r="C215" t="s">
        <v>264</v>
      </c>
      <c r="D215" t="s">
        <v>264</v>
      </c>
      <c r="E215" t="s">
        <v>264</v>
      </c>
      <c r="F215" t="s">
        <v>517</v>
      </c>
      <c r="G215" t="s">
        <v>518</v>
      </c>
      <c r="H215" t="s"/>
      <c r="I215">
        <f>IF(AND(K215&gt; J215, L215&gt; K215, M215&gt; L215, N215&gt; M215), "pos_trend", IF(AND(K215&lt; J215, L215&lt; K215, M215&lt; L215, N215&lt; M215), "neg_trend", "N/A"))</f>
        <v/>
      </c>
      <c r="J215">
        <f>IFERROR(IF(TRIM(C215)="-", "N/A", IF(RIGHT(C215,1)=")",IF(RIGHT(C215,2)="T)",-1000000000000*VALUE(MID(C215,2,LEN(C215)-3)),IF(RIGHT(C215,2)="M)",-1000000*VALUE(MID(C215,2,LEN(C215)-3)),IF(RIGHT(C215,2)="B)",-1000000000*VALUE(MID(C215,2,LEN(C215)-3)),IF(RIGHT(C215,2)="k)",-1000*VALUE(MID(C215,2,LEN(C215)-3)),VALUE(SUBSTITUTE(C215,",","")))))),IF(RIGHT(C215,1)="T",1000000000000*VALUE(LEFT(C215,LEN(C215)-1)),IF(RIGHT(C215,1)="M",1000000*VALUE(LEFT(C215,LEN(C215)-1)),IF(RIGHT(C215,1)="B",1000000000*VALUE(LEFT(C215,LEN(C215)-1)),IF(RIGHT(C215,1)="%",0.01*VALUE(LEFT(C215,LEN(C215)-1)),IF(RIGHT(C215,1)="k",1000*VALUE(LEFT(C215,LEN(C215)-1)),VALUE(SUBSTITUTE(C215,",",""))))))))),"N/A")</f>
        <v/>
      </c>
      <c r="K215">
        <f>IFERROR(IF(TRIM(D215)="-", "N/A", IF(RIGHT(D215,1)=")",IF(RIGHT(D215,2)="T)",-1000000000000*VALUE(MID(D215,2,LEN(D215)-3)),IF(RIGHT(D215,2)="M)",-1000000*VALUE(MID(D215,2,LEN(D215)-3)),IF(RIGHT(D215,2)="B)",-1000000000*VALUE(MID(D215,2,LEN(D215)-3)),IF(RIGHT(D215,2)="k)",-1000*VALUE(MID(D215,2,LEN(D215)-3)),VALUE(SUBSTITUTE(D215,",","")))))),IF(RIGHT(D215,1)="T",1000000000000*VALUE(LEFT(D215,LEN(D215)-1)),IF(RIGHT(D215,1)="M",1000000*VALUE(LEFT(D215,LEN(D215)-1)),IF(RIGHT(D215,1)="B",1000000000*VALUE(LEFT(D215,LEN(D215)-1)),IF(RIGHT(D215,1)="%",0.01*VALUE(LEFT(D215,LEN(D215)-1)),IF(RIGHT(D215,1)="k",1000*VALUE(LEFT(D215,LEN(D215)-1)),VALUE(SUBSTITUTE(D215,",",""))))))))),"N/A")</f>
        <v/>
      </c>
      <c r="L215">
        <f>IFERROR(IF(TRIM(E215)="-", "N/A", IF(RIGHT(E215,1)=")",IF(RIGHT(E215,2)="T)",-1000000000000*VALUE(MID(E215,2,LEN(E215)-3)),IF(RIGHT(E215,2)="M)",-1000000*VALUE(MID(E215,2,LEN(E215)-3)),IF(RIGHT(E215,2)="B)",-1000000000*VALUE(MID(E215,2,LEN(E215)-3)),IF(RIGHT(E215,2)="k)",-1000*VALUE(MID(E215,2,LEN(E215)-3)),VALUE(SUBSTITUTE(E215,",","")))))),IF(RIGHT(E215,1)="T",1000000000000*VALUE(LEFT(E215,LEN(E215)-1)),IF(RIGHT(E215,1)="M",1000000*VALUE(LEFT(E215,LEN(E215)-1)),IF(RIGHT(E215,1)="B",1000000000*VALUE(LEFT(E215,LEN(E215)-1)),IF(RIGHT(E215,1)="%",0.01*VALUE(LEFT(E215,LEN(E215)-1)),IF(RIGHT(E215,1)="k",1000*VALUE(LEFT(E215,LEN(E215)-1)),VALUE(SUBSTITUTE(E215,",",""))))))))),"N/A")</f>
        <v/>
      </c>
      <c r="M215">
        <f>IFERROR(IF(TRIM(F215)="-", "N/A", IF(RIGHT(F215,1)=")",IF(RIGHT(F215,2)="T)",-1000000000000*VALUE(MID(F215,2,LEN(F215)-3)),IF(RIGHT(F215,2)="M)",-1000000*VALUE(MID(F215,2,LEN(F215)-3)),IF(RIGHT(F215,2)="B)",-1000000000*VALUE(MID(F215,2,LEN(F215)-3)),IF(RIGHT(F215,2)="k)",-1000*VALUE(MID(F215,2,LEN(F215)-3)),VALUE(SUBSTITUTE(F215,",","")))))),IF(RIGHT(F215,1)="T",1000000000000*VALUE(LEFT(F215,LEN(F215)-1)),IF(RIGHT(F215,1)="M",1000000*VALUE(LEFT(F215,LEN(F215)-1)),IF(RIGHT(F215,1)="B",1000000000*VALUE(LEFT(F215,LEN(F215)-1)),IF(RIGHT(F215,1)="%",0.01*VALUE(LEFT(F215,LEN(F215)-1)),IF(RIGHT(F215,1)="k",1000*VALUE(LEFT(F215,LEN(F215)-1)),VALUE(SUBSTITUTE(F215,",",""))))))))),"N/A")</f>
        <v/>
      </c>
      <c r="N215">
        <f>IFERROR(IF(TRIM(G215)="-", "N/A", IF(RIGHT(G215,1)=")",IF(RIGHT(G215,2)="T)",-1000000000000*VALUE(MID(G215,2,LEN(G215)-3)),IF(RIGHT(G215,2)="M)",-1000000*VALUE(MID(G215,2,LEN(G215)-3)),IF(RIGHT(G215,2)="B)",-1000000000*VALUE(MID(G215,2,LEN(G215)-3)),IF(RIGHT(G215,2)="k)",-1000*VALUE(MID(G215,2,LEN(G215)-3)),VALUE(SUBSTITUTE(G215,",","")))))),IF(RIGHT(G215,1)="T",1000000000000*VALUE(LEFT(G215,LEN(G215)-1)),IF(RIGHT(G215,1)="M",1000000*VALUE(LEFT(G215,LEN(G215)-1)),IF(RIGHT(G215,1)="B",1000000000*VALUE(LEFT(G215,LEN(G215)-1)),IF(RIGHT(G215,1)="%",0.01*VALUE(LEFT(G215,LEN(G215)-1)),IF(RIGHT(G215,1)="k",1000*VALUE(LEFT(G215,LEN(G215)-1)),VALUE(SUBSTITUTE(G215,",",""))))))))),"N/A")</f>
        <v/>
      </c>
      <c r="P215">
        <f>MAX(J215:N215)</f>
        <v/>
      </c>
      <c r="Q215">
        <f>IFERROR(J144+MATCH(P215,J215:N215,0)-1,"")</f>
        <v/>
      </c>
      <c r="R215">
        <f>IF(Q215="","",MIN(J215:N215))</f>
        <v/>
      </c>
      <c r="S215">
        <f>IFERROR(J144+MATCH(R215,J215:N215,0)-1,"")</f>
        <v/>
      </c>
      <c r="T215">
        <f>IFERROR(AVERAGE(J215:N215),"")</f>
        <v/>
      </c>
      <c r="U215">
        <f>IFERROR(STDEV(J215:N215),"")</f>
        <v/>
      </c>
      <c r="V215">
        <f>IFERROR(IF(C215="-","",IF(ISBLANK(B215),"",IF(OR(ISNUMBER(FIND("Growth",B215)),ISNUMBER(FIND("Margin",B215))),"",(J215-T215)/U215))),"")</f>
        <v/>
      </c>
      <c r="W215">
        <f>IFERROR(IF(OR(D215="-",ISBLANK(D215)),"",(K215-T215)/U215),"")</f>
        <v/>
      </c>
      <c r="X215">
        <f>IFERROR(IF(OR(E215="-",ISBLANK(E215)),"",(L215-T215)/U215),"")</f>
        <v/>
      </c>
      <c r="Y215">
        <f>IFERROR(IF(OR(F215="-",ISBLANK(F215)),"",(M215-T215)/U215),"")</f>
        <v/>
      </c>
      <c r="Z215">
        <f>IFERROR(IF(OR(G215="-",ISBLANK(G215)),"",(N215-T215)/U215),"")</f>
        <v/>
      </c>
      <c r="AA215">
        <f>IF(MAX(MAX(V215:Z215),ABS(MIN(V215:Z215)))=ABS(MIN(V215:Z215)),MIN(V215:Z215),MAX(V215:Z215))</f>
        <v/>
      </c>
      <c r="AB215">
        <f>IFERROR(V144+MATCH(AA215,V215:Z215,0)-1,"")</f>
        <v/>
      </c>
      <c r="AC215">
        <f>IF(AB215&lt;&gt;"",IF(S215=AB215,"Low",IF(AB215=Q215,"High","")),"")</f>
        <v/>
      </c>
      <c r="AE215">
        <f>IF(ISNUMBER(MATCH("N/A",J215:N215,0)),"",IFERROR((5 * SUMPRODUCT(J144:N144,J215:N215) - PRODUCT(SUM(J144:N144),SUM(J215:N215))) / ((5 * SUM((J144^2)+(K144^2)+(L144^2)+(M144^2)+(N144^2))) - SUM(J144:N144)^2),""))</f>
        <v/>
      </c>
      <c r="AF215">
        <f>IFERROR(CORREL(J144:N144,J215:N215),"")</f>
        <v/>
      </c>
      <c r="AZ215">
        <f>IF(Q215=S215,0,1)</f>
        <v/>
      </c>
      <c r="BA215">
        <f>IF(AZ215=1,IF(Q215="","",IF(Q215=N144,"Yes","No")),"")</f>
        <v/>
      </c>
      <c r="BB215">
        <f>IF(BA215="Yes",P215,"")</f>
        <v/>
      </c>
      <c r="BC215">
        <f>IF(AZ215=1,IF(S215="","",IF(S215=N144,"Yes","No")),"")</f>
        <v/>
      </c>
      <c r="BD215">
        <f>IF(BC215="Yes",R215,"")</f>
        <v/>
      </c>
      <c r="BE215">
        <f>IFERROR(IF(SIGN(AE215)=1,"Increasing",IF(SIGN(AE215)=-1,"Decreasing","")),"")</f>
        <v/>
      </c>
      <c r="BF215">
        <f>IF(OR(AND(BE215="Increasing",BA215="Yes"),AND(BE215="Decreasing",BC215="Yes")),"Yes","No")</f>
        <v/>
      </c>
      <c r="BG215">
        <f>IF(I215="pos_trend","Yes","No")</f>
        <v/>
      </c>
      <c r="BH215">
        <f>IF(AF215&lt;&gt;"",IF(ABS(AF215)&gt;0.8,"Yes","No"),"")</f>
        <v/>
      </c>
    </row>
    <row r="216" spans="1:60">
      <c s="1" r="A216" t="n">
        <v>10</v>
      </c>
      <c r="B216" t="s">
        <v>519</v>
      </c>
      <c r="C216" t="s">
        <v>264</v>
      </c>
      <c r="D216" t="s">
        <v>520</v>
      </c>
      <c r="E216" t="s">
        <v>521</v>
      </c>
      <c r="F216" t="s">
        <v>522</v>
      </c>
      <c r="G216" t="s">
        <v>523</v>
      </c>
      <c r="H216" t="s"/>
      <c r="I216">
        <f>IF(AND(K216&gt; J216, L216&gt; K216, M216&gt; L216, N216&gt; M216), "pos_trend", IF(AND(K216&lt; J216, L216&lt; K216, M216&lt; L216, N216&lt; M216), "neg_trend", "N/A"))</f>
        <v/>
      </c>
      <c r="J216">
        <f>IFERROR(IF(TRIM(C216)="-", "N/A", IF(RIGHT(C216,1)=")",IF(RIGHT(C216,2)="T)",-1000000000000*VALUE(MID(C216,2,LEN(C216)-3)),IF(RIGHT(C216,2)="M)",-1000000*VALUE(MID(C216,2,LEN(C216)-3)),IF(RIGHT(C216,2)="B)",-1000000000*VALUE(MID(C216,2,LEN(C216)-3)),IF(RIGHT(C216,2)="k)",-1000*VALUE(MID(C216,2,LEN(C216)-3)),VALUE(SUBSTITUTE(C216,",","")))))),IF(RIGHT(C216,1)="T",1000000000000*VALUE(LEFT(C216,LEN(C216)-1)),IF(RIGHT(C216,1)="M",1000000*VALUE(LEFT(C216,LEN(C216)-1)),IF(RIGHT(C216,1)="B",1000000000*VALUE(LEFT(C216,LEN(C216)-1)),IF(RIGHT(C216,1)="%",0.01*VALUE(LEFT(C216,LEN(C216)-1)),IF(RIGHT(C216,1)="k",1000*VALUE(LEFT(C216,LEN(C216)-1)),VALUE(SUBSTITUTE(C216,",",""))))))))),"N/A")</f>
        <v/>
      </c>
      <c r="K216">
        <f>IFERROR(IF(TRIM(D216)="-", "N/A", IF(RIGHT(D216,1)=")",IF(RIGHT(D216,2)="T)",-1000000000000*VALUE(MID(D216,2,LEN(D216)-3)),IF(RIGHT(D216,2)="M)",-1000000*VALUE(MID(D216,2,LEN(D216)-3)),IF(RIGHT(D216,2)="B)",-1000000000*VALUE(MID(D216,2,LEN(D216)-3)),IF(RIGHT(D216,2)="k)",-1000*VALUE(MID(D216,2,LEN(D216)-3)),VALUE(SUBSTITUTE(D216,",","")))))),IF(RIGHT(D216,1)="T",1000000000000*VALUE(LEFT(D216,LEN(D216)-1)),IF(RIGHT(D216,1)="M",1000000*VALUE(LEFT(D216,LEN(D216)-1)),IF(RIGHT(D216,1)="B",1000000000*VALUE(LEFT(D216,LEN(D216)-1)),IF(RIGHT(D216,1)="%",0.01*VALUE(LEFT(D216,LEN(D216)-1)),IF(RIGHT(D216,1)="k",1000*VALUE(LEFT(D216,LEN(D216)-1)),VALUE(SUBSTITUTE(D216,",",""))))))))),"N/A")</f>
        <v/>
      </c>
      <c r="L216">
        <f>IFERROR(IF(TRIM(E216)="-", "N/A", IF(RIGHT(E216,1)=")",IF(RIGHT(E216,2)="T)",-1000000000000*VALUE(MID(E216,2,LEN(E216)-3)),IF(RIGHT(E216,2)="M)",-1000000*VALUE(MID(E216,2,LEN(E216)-3)),IF(RIGHT(E216,2)="B)",-1000000000*VALUE(MID(E216,2,LEN(E216)-3)),IF(RIGHT(E216,2)="k)",-1000*VALUE(MID(E216,2,LEN(E216)-3)),VALUE(SUBSTITUTE(E216,",","")))))),IF(RIGHT(E216,1)="T",1000000000000*VALUE(LEFT(E216,LEN(E216)-1)),IF(RIGHT(E216,1)="M",1000000*VALUE(LEFT(E216,LEN(E216)-1)),IF(RIGHT(E216,1)="B",1000000000*VALUE(LEFT(E216,LEN(E216)-1)),IF(RIGHT(E216,1)="%",0.01*VALUE(LEFT(E216,LEN(E216)-1)),IF(RIGHT(E216,1)="k",1000*VALUE(LEFT(E216,LEN(E216)-1)),VALUE(SUBSTITUTE(E216,",",""))))))))),"N/A")</f>
        <v/>
      </c>
      <c r="M216">
        <f>IFERROR(IF(TRIM(F216)="-", "N/A", IF(RIGHT(F216,1)=")",IF(RIGHT(F216,2)="T)",-1000000000000*VALUE(MID(F216,2,LEN(F216)-3)),IF(RIGHT(F216,2)="M)",-1000000*VALUE(MID(F216,2,LEN(F216)-3)),IF(RIGHT(F216,2)="B)",-1000000000*VALUE(MID(F216,2,LEN(F216)-3)),IF(RIGHT(F216,2)="k)",-1000*VALUE(MID(F216,2,LEN(F216)-3)),VALUE(SUBSTITUTE(F216,",","")))))),IF(RIGHT(F216,1)="T",1000000000000*VALUE(LEFT(F216,LEN(F216)-1)),IF(RIGHT(F216,1)="M",1000000*VALUE(LEFT(F216,LEN(F216)-1)),IF(RIGHT(F216,1)="B",1000000000*VALUE(LEFT(F216,LEN(F216)-1)),IF(RIGHT(F216,1)="%",0.01*VALUE(LEFT(F216,LEN(F216)-1)),IF(RIGHT(F216,1)="k",1000*VALUE(LEFT(F216,LEN(F216)-1)),VALUE(SUBSTITUTE(F216,",",""))))))))),"N/A")</f>
        <v/>
      </c>
      <c r="N216">
        <f>IFERROR(IF(TRIM(G216)="-", "N/A", IF(RIGHT(G216,1)=")",IF(RIGHT(G216,2)="T)",-1000000000000*VALUE(MID(G216,2,LEN(G216)-3)),IF(RIGHT(G216,2)="M)",-1000000*VALUE(MID(G216,2,LEN(G216)-3)),IF(RIGHT(G216,2)="B)",-1000000000*VALUE(MID(G216,2,LEN(G216)-3)),IF(RIGHT(G216,2)="k)",-1000*VALUE(MID(G216,2,LEN(G216)-3)),VALUE(SUBSTITUTE(G216,",","")))))),IF(RIGHT(G216,1)="T",1000000000000*VALUE(LEFT(G216,LEN(G216)-1)),IF(RIGHT(G216,1)="M",1000000*VALUE(LEFT(G216,LEN(G216)-1)),IF(RIGHT(G216,1)="B",1000000000*VALUE(LEFT(G216,LEN(G216)-1)),IF(RIGHT(G216,1)="%",0.01*VALUE(LEFT(G216,LEN(G216)-1)),IF(RIGHT(G216,1)="k",1000*VALUE(LEFT(G216,LEN(G216)-1)),VALUE(SUBSTITUTE(G216,",",""))))))))),"N/A")</f>
        <v/>
      </c>
      <c r="P216">
        <f>MAX(J216:N216)</f>
        <v/>
      </c>
      <c r="Q216">
        <f>IFERROR(J144+MATCH(P216,J216:N216,0)-1,"")</f>
        <v/>
      </c>
      <c r="R216">
        <f>IF(Q216="","",MIN(J216:N216))</f>
        <v/>
      </c>
      <c r="S216">
        <f>IFERROR(J144+MATCH(R216,J216:N216,0)-1,"")</f>
        <v/>
      </c>
      <c r="T216">
        <f>IFERROR(AVERAGE(J216:N216),"")</f>
        <v/>
      </c>
      <c r="U216">
        <f>IFERROR(STDEV(J216:N216),"")</f>
        <v/>
      </c>
      <c r="V216">
        <f>IFERROR(IF(C216="-","",IF(ISBLANK(B216),"",IF(OR(ISNUMBER(FIND("Growth",B216)),ISNUMBER(FIND("Margin",B216))),"",(J216-T216)/U216))),"")</f>
        <v/>
      </c>
      <c r="W216">
        <f>IFERROR(IF(OR(D216="-",ISBLANK(D216)),"",(K216-T216)/U216),"")</f>
        <v/>
      </c>
      <c r="X216">
        <f>IFERROR(IF(OR(E216="-",ISBLANK(E216)),"",(L216-T216)/U216),"")</f>
        <v/>
      </c>
      <c r="Y216">
        <f>IFERROR(IF(OR(F216="-",ISBLANK(F216)),"",(M216-T216)/U216),"")</f>
        <v/>
      </c>
      <c r="Z216">
        <f>IFERROR(IF(OR(G216="-",ISBLANK(G216)),"",(N216-T216)/U216),"")</f>
        <v/>
      </c>
      <c r="AA216">
        <f>IF(MAX(MAX(V216:Z216),ABS(MIN(V216:Z216)))=ABS(MIN(V216:Z216)),MIN(V216:Z216),MAX(V216:Z216))</f>
        <v/>
      </c>
      <c r="AB216">
        <f>IFERROR(V144+MATCH(AA216,V216:Z216,0)-1,"")</f>
        <v/>
      </c>
      <c r="AC216">
        <f>IF(AB216&lt;&gt;"",IF(S216=AB216,"Low",IF(AB216=Q216,"High","")),"")</f>
        <v/>
      </c>
      <c r="AE216">
        <f>IF(ISNUMBER(MATCH("N/A",J216:N216,0)),"",IFERROR((5 * SUMPRODUCT(J144:N144,J216:N216) - PRODUCT(SUM(J144:N144),SUM(J216:N216))) / ((5 * SUM((J144^2)+(K144^2)+(L144^2)+(M144^2)+(N144^2))) - SUM(J144:N144)^2),""))</f>
        <v/>
      </c>
      <c r="AF216">
        <f>IFERROR(CORREL(J144:N144,J216:N216),"")</f>
        <v/>
      </c>
      <c r="AZ216">
        <f>IF(Q216=S216,0,1)</f>
        <v/>
      </c>
      <c r="BA216">
        <f>IF(AZ216=1,IF(Q216="","",IF(Q216=N144,"Yes","No")),"")</f>
        <v/>
      </c>
      <c r="BB216">
        <f>IF(BA216="Yes",P216,"")</f>
        <v/>
      </c>
      <c r="BC216">
        <f>IF(AZ216=1,IF(S216="","",IF(S216=N144,"Yes","No")),"")</f>
        <v/>
      </c>
      <c r="BD216">
        <f>IF(BC216="Yes",R216,"")</f>
        <v/>
      </c>
      <c r="BE216">
        <f>IFERROR(IF(SIGN(AE216)=1,"Increasing",IF(SIGN(AE216)=-1,"Decreasing","")),"")</f>
        <v/>
      </c>
      <c r="BF216">
        <f>IF(OR(AND(BE216="Increasing",BA216="Yes"),AND(BE216="Decreasing",BC216="Yes")),"Yes","No")</f>
        <v/>
      </c>
      <c r="BG216">
        <f>IF(I216="pos_trend","Yes","No")</f>
        <v/>
      </c>
      <c r="BH216">
        <f>IF(AF216&lt;&gt;"",IF(ABS(AF216)&gt;0.8,"Yes","No"),"")</f>
        <v/>
      </c>
    </row>
    <row r="217" spans="1:60">
      <c s="1" r="A217" t="n">
        <v>11</v>
      </c>
      <c r="B217" t="s">
        <v>524</v>
      </c>
      <c r="C217" t="s">
        <v>525</v>
      </c>
      <c r="D217" t="s">
        <v>526</v>
      </c>
      <c r="E217" t="s">
        <v>527</v>
      </c>
      <c r="F217" t="s">
        <v>528</v>
      </c>
      <c r="G217" t="s">
        <v>529</v>
      </c>
      <c r="H217" t="s"/>
      <c r="I217">
        <f>IF(AND(K217&gt; J217, L217&gt; K217, M217&gt; L217, N217&gt; M217), "pos_trend", IF(AND(K217&lt; J217, L217&lt; K217, M217&lt; L217, N217&lt; M217), "neg_trend", "N/A"))</f>
        <v/>
      </c>
      <c r="J217">
        <f>IFERROR(IF(TRIM(C217)="-", "N/A", IF(RIGHT(C217,1)=")",IF(RIGHT(C217,2)="T)",-1000000000000*VALUE(MID(C217,2,LEN(C217)-3)),IF(RIGHT(C217,2)="M)",-1000000*VALUE(MID(C217,2,LEN(C217)-3)),IF(RIGHT(C217,2)="B)",-1000000000*VALUE(MID(C217,2,LEN(C217)-3)),IF(RIGHT(C217,2)="k)",-1000*VALUE(MID(C217,2,LEN(C217)-3)),VALUE(SUBSTITUTE(C217,",","")))))),IF(RIGHT(C217,1)="T",1000000000000*VALUE(LEFT(C217,LEN(C217)-1)),IF(RIGHT(C217,1)="M",1000000*VALUE(LEFT(C217,LEN(C217)-1)),IF(RIGHT(C217,1)="B",1000000000*VALUE(LEFT(C217,LEN(C217)-1)),IF(RIGHT(C217,1)="%",0.01*VALUE(LEFT(C217,LEN(C217)-1)),IF(RIGHT(C217,1)="k",1000*VALUE(LEFT(C217,LEN(C217)-1)),VALUE(SUBSTITUTE(C217,",",""))))))))),"N/A")</f>
        <v/>
      </c>
      <c r="K217">
        <f>IFERROR(IF(TRIM(D217)="-", "N/A", IF(RIGHT(D217,1)=")",IF(RIGHT(D217,2)="T)",-1000000000000*VALUE(MID(D217,2,LEN(D217)-3)),IF(RIGHT(D217,2)="M)",-1000000*VALUE(MID(D217,2,LEN(D217)-3)),IF(RIGHT(D217,2)="B)",-1000000000*VALUE(MID(D217,2,LEN(D217)-3)),IF(RIGHT(D217,2)="k)",-1000*VALUE(MID(D217,2,LEN(D217)-3)),VALUE(SUBSTITUTE(D217,",","")))))),IF(RIGHT(D217,1)="T",1000000000000*VALUE(LEFT(D217,LEN(D217)-1)),IF(RIGHT(D217,1)="M",1000000*VALUE(LEFT(D217,LEN(D217)-1)),IF(RIGHT(D217,1)="B",1000000000*VALUE(LEFT(D217,LEN(D217)-1)),IF(RIGHT(D217,1)="%",0.01*VALUE(LEFT(D217,LEN(D217)-1)),IF(RIGHT(D217,1)="k",1000*VALUE(LEFT(D217,LEN(D217)-1)),VALUE(SUBSTITUTE(D217,",",""))))))))),"N/A")</f>
        <v/>
      </c>
      <c r="L217">
        <f>IFERROR(IF(TRIM(E217)="-", "N/A", IF(RIGHT(E217,1)=")",IF(RIGHT(E217,2)="T)",-1000000000000*VALUE(MID(E217,2,LEN(E217)-3)),IF(RIGHT(E217,2)="M)",-1000000*VALUE(MID(E217,2,LEN(E217)-3)),IF(RIGHT(E217,2)="B)",-1000000000*VALUE(MID(E217,2,LEN(E217)-3)),IF(RIGHT(E217,2)="k)",-1000*VALUE(MID(E217,2,LEN(E217)-3)),VALUE(SUBSTITUTE(E217,",","")))))),IF(RIGHT(E217,1)="T",1000000000000*VALUE(LEFT(E217,LEN(E217)-1)),IF(RIGHT(E217,1)="M",1000000*VALUE(LEFT(E217,LEN(E217)-1)),IF(RIGHT(E217,1)="B",1000000000*VALUE(LEFT(E217,LEN(E217)-1)),IF(RIGHT(E217,1)="%",0.01*VALUE(LEFT(E217,LEN(E217)-1)),IF(RIGHT(E217,1)="k",1000*VALUE(LEFT(E217,LEN(E217)-1)),VALUE(SUBSTITUTE(E217,",",""))))))))),"N/A")</f>
        <v/>
      </c>
      <c r="M217">
        <f>IFERROR(IF(TRIM(F217)="-", "N/A", IF(RIGHT(F217,1)=")",IF(RIGHT(F217,2)="T)",-1000000000000*VALUE(MID(F217,2,LEN(F217)-3)),IF(RIGHT(F217,2)="M)",-1000000*VALUE(MID(F217,2,LEN(F217)-3)),IF(RIGHT(F217,2)="B)",-1000000000*VALUE(MID(F217,2,LEN(F217)-3)),IF(RIGHT(F217,2)="k)",-1000*VALUE(MID(F217,2,LEN(F217)-3)),VALUE(SUBSTITUTE(F217,",","")))))),IF(RIGHT(F217,1)="T",1000000000000*VALUE(LEFT(F217,LEN(F217)-1)),IF(RIGHT(F217,1)="M",1000000*VALUE(LEFT(F217,LEN(F217)-1)),IF(RIGHT(F217,1)="B",1000000000*VALUE(LEFT(F217,LEN(F217)-1)),IF(RIGHT(F217,1)="%",0.01*VALUE(LEFT(F217,LEN(F217)-1)),IF(RIGHT(F217,1)="k",1000*VALUE(LEFT(F217,LEN(F217)-1)),VALUE(SUBSTITUTE(F217,",",""))))))))),"N/A")</f>
        <v/>
      </c>
      <c r="N217">
        <f>IFERROR(IF(TRIM(G217)="-", "N/A", IF(RIGHT(G217,1)=")",IF(RIGHT(G217,2)="T)",-1000000000000*VALUE(MID(G217,2,LEN(G217)-3)),IF(RIGHT(G217,2)="M)",-1000000*VALUE(MID(G217,2,LEN(G217)-3)),IF(RIGHT(G217,2)="B)",-1000000000*VALUE(MID(G217,2,LEN(G217)-3)),IF(RIGHT(G217,2)="k)",-1000*VALUE(MID(G217,2,LEN(G217)-3)),VALUE(SUBSTITUTE(G217,",","")))))),IF(RIGHT(G217,1)="T",1000000000000*VALUE(LEFT(G217,LEN(G217)-1)),IF(RIGHT(G217,1)="M",1000000*VALUE(LEFT(G217,LEN(G217)-1)),IF(RIGHT(G217,1)="B",1000000000*VALUE(LEFT(G217,LEN(G217)-1)),IF(RIGHT(G217,1)="%",0.01*VALUE(LEFT(G217,LEN(G217)-1)),IF(RIGHT(G217,1)="k",1000*VALUE(LEFT(G217,LEN(G217)-1)),VALUE(SUBSTITUTE(G217,",",""))))))))),"N/A")</f>
        <v/>
      </c>
      <c r="P217">
        <f>MAX(J217:N217)</f>
        <v/>
      </c>
      <c r="Q217">
        <f>IFERROR(J144+MATCH(P217,J217:N217,0)-1,"")</f>
        <v/>
      </c>
      <c r="R217">
        <f>IF(Q217="","",MIN(J217:N217))</f>
        <v/>
      </c>
      <c r="S217">
        <f>IFERROR(J144+MATCH(R217,J217:N217,0)-1,"")</f>
        <v/>
      </c>
      <c r="T217">
        <f>IFERROR(AVERAGE(J217:N217),"")</f>
        <v/>
      </c>
      <c r="U217">
        <f>IFERROR(STDEV(J217:N217),"")</f>
        <v/>
      </c>
      <c r="V217">
        <f>IFERROR(IF(C217="-","",IF(ISBLANK(B217),"",IF(OR(ISNUMBER(FIND("Growth",B217)),ISNUMBER(FIND("Margin",B217))),"",(J217-T217)/U217))),"")</f>
        <v/>
      </c>
      <c r="W217">
        <f>IFERROR(IF(OR(D217="-",ISBLANK(D217)),"",(K217-T217)/U217),"")</f>
        <v/>
      </c>
      <c r="X217">
        <f>IFERROR(IF(OR(E217="-",ISBLANK(E217)),"",(L217-T217)/U217),"")</f>
        <v/>
      </c>
      <c r="Y217">
        <f>IFERROR(IF(OR(F217="-",ISBLANK(F217)),"",(M217-T217)/U217),"")</f>
        <v/>
      </c>
      <c r="Z217">
        <f>IFERROR(IF(OR(G217="-",ISBLANK(G217)),"",(N217-T217)/U217),"")</f>
        <v/>
      </c>
      <c r="AA217">
        <f>IF(MAX(MAX(V217:Z217),ABS(MIN(V217:Z217)))=ABS(MIN(V217:Z217)),MIN(V217:Z217),MAX(V217:Z217))</f>
        <v/>
      </c>
      <c r="AB217">
        <f>IFERROR(V144+MATCH(AA217,V217:Z217,0)-1,"")</f>
        <v/>
      </c>
      <c r="AC217">
        <f>IF(AB217&lt;&gt;"",IF(S217=AB217,"Low",IF(AB217=Q217,"High","")),"")</f>
        <v/>
      </c>
      <c r="AE217">
        <f>IF(ISNUMBER(MATCH("N/A",J217:N217,0)),"",IFERROR((5 * SUMPRODUCT(J144:N144,J217:N217) - PRODUCT(SUM(J144:N144),SUM(J217:N217))) / ((5 * SUM((J144^2)+(K144^2)+(L144^2)+(M144^2)+(N144^2))) - SUM(J144:N144)^2),""))</f>
        <v/>
      </c>
      <c r="AF217">
        <f>IFERROR(CORREL(J144:N144,J217:N217),"")</f>
        <v/>
      </c>
      <c r="AZ217">
        <f>IF(Q217=S217,0,1)</f>
        <v/>
      </c>
      <c r="BA217">
        <f>IF(AZ217=1,IF(Q217="","",IF(Q217=N144,"Yes","No")),"")</f>
        <v/>
      </c>
      <c r="BB217">
        <f>IF(BA217="Yes",P217,"")</f>
        <v/>
      </c>
      <c r="BC217">
        <f>IF(AZ217=1,IF(S217="","",IF(S217=N144,"Yes","No")),"")</f>
        <v/>
      </c>
      <c r="BD217">
        <f>IF(BC217="Yes",R217,"")</f>
        <v/>
      </c>
      <c r="BE217">
        <f>IFERROR(IF(SIGN(AE217)=1,"Increasing",IF(SIGN(AE217)=-1,"Decreasing","")),"")</f>
        <v/>
      </c>
      <c r="BF217">
        <f>IF(OR(AND(BE217="Increasing",BA217="Yes"),AND(BE217="Decreasing",BC217="Yes")),"Yes","No")</f>
        <v/>
      </c>
      <c r="BG217">
        <f>IF(I217="pos_trend","Yes","No")</f>
        <v/>
      </c>
      <c r="BH217">
        <f>IF(AF217&lt;&gt;"",IF(ABS(AF217)&gt;0.8,"Yes","No"),"")</f>
        <v/>
      </c>
    </row>
    <row r="218" spans="1:60">
      <c s="1" r="A218" t="n">
        <v>12</v>
      </c>
      <c r="B218" t="s">
        <v>530</v>
      </c>
      <c r="C218" t="s">
        <v>531</v>
      </c>
      <c r="D218" t="s">
        <v>532</v>
      </c>
      <c r="E218" t="s">
        <v>533</v>
      </c>
      <c r="F218" t="s">
        <v>320</v>
      </c>
      <c r="G218" t="s">
        <v>534</v>
      </c>
      <c r="H218" t="s"/>
      <c r="I218">
        <f>IF(AND(K218&gt; J218, L218&gt; K218, M218&gt; L218, N218&gt; M218), "pos_trend", IF(AND(K218&lt; J218, L218&lt; K218, M218&lt; L218, N218&lt; M218), "neg_trend", "N/A"))</f>
        <v/>
      </c>
      <c r="J218">
        <f>IFERROR(IF(TRIM(C218)="-", "N/A", IF(RIGHT(C218,1)=")",IF(RIGHT(C218,2)="T)",-1000000000000*VALUE(MID(C218,2,LEN(C218)-3)),IF(RIGHT(C218,2)="M)",-1000000*VALUE(MID(C218,2,LEN(C218)-3)),IF(RIGHT(C218,2)="B)",-1000000000*VALUE(MID(C218,2,LEN(C218)-3)),IF(RIGHT(C218,2)="k)",-1000*VALUE(MID(C218,2,LEN(C218)-3)),VALUE(SUBSTITUTE(C218,",","")))))),IF(RIGHT(C218,1)="T",1000000000000*VALUE(LEFT(C218,LEN(C218)-1)),IF(RIGHT(C218,1)="M",1000000*VALUE(LEFT(C218,LEN(C218)-1)),IF(RIGHT(C218,1)="B",1000000000*VALUE(LEFT(C218,LEN(C218)-1)),IF(RIGHT(C218,1)="%",0.01*VALUE(LEFT(C218,LEN(C218)-1)),IF(RIGHT(C218,1)="k",1000*VALUE(LEFT(C218,LEN(C218)-1)),VALUE(SUBSTITUTE(C218,",",""))))))))),"N/A")</f>
        <v/>
      </c>
      <c r="K218">
        <f>IFERROR(IF(TRIM(D218)="-", "N/A", IF(RIGHT(D218,1)=")",IF(RIGHT(D218,2)="T)",-1000000000000*VALUE(MID(D218,2,LEN(D218)-3)),IF(RIGHT(D218,2)="M)",-1000000*VALUE(MID(D218,2,LEN(D218)-3)),IF(RIGHT(D218,2)="B)",-1000000000*VALUE(MID(D218,2,LEN(D218)-3)),IF(RIGHT(D218,2)="k)",-1000*VALUE(MID(D218,2,LEN(D218)-3)),VALUE(SUBSTITUTE(D218,",","")))))),IF(RIGHT(D218,1)="T",1000000000000*VALUE(LEFT(D218,LEN(D218)-1)),IF(RIGHT(D218,1)="M",1000000*VALUE(LEFT(D218,LEN(D218)-1)),IF(RIGHT(D218,1)="B",1000000000*VALUE(LEFT(D218,LEN(D218)-1)),IF(RIGHT(D218,1)="%",0.01*VALUE(LEFT(D218,LEN(D218)-1)),IF(RIGHT(D218,1)="k",1000*VALUE(LEFT(D218,LEN(D218)-1)),VALUE(SUBSTITUTE(D218,",",""))))))))),"N/A")</f>
        <v/>
      </c>
      <c r="L218">
        <f>IFERROR(IF(TRIM(E218)="-", "N/A", IF(RIGHT(E218,1)=")",IF(RIGHT(E218,2)="T)",-1000000000000*VALUE(MID(E218,2,LEN(E218)-3)),IF(RIGHT(E218,2)="M)",-1000000*VALUE(MID(E218,2,LEN(E218)-3)),IF(RIGHT(E218,2)="B)",-1000000000*VALUE(MID(E218,2,LEN(E218)-3)),IF(RIGHT(E218,2)="k)",-1000*VALUE(MID(E218,2,LEN(E218)-3)),VALUE(SUBSTITUTE(E218,",","")))))),IF(RIGHT(E218,1)="T",1000000000000*VALUE(LEFT(E218,LEN(E218)-1)),IF(RIGHT(E218,1)="M",1000000*VALUE(LEFT(E218,LEN(E218)-1)),IF(RIGHT(E218,1)="B",1000000000*VALUE(LEFT(E218,LEN(E218)-1)),IF(RIGHT(E218,1)="%",0.01*VALUE(LEFT(E218,LEN(E218)-1)),IF(RIGHT(E218,1)="k",1000*VALUE(LEFT(E218,LEN(E218)-1)),VALUE(SUBSTITUTE(E218,",",""))))))))),"N/A")</f>
        <v/>
      </c>
      <c r="M218">
        <f>IFERROR(IF(TRIM(F218)="-", "N/A", IF(RIGHT(F218,1)=")",IF(RIGHT(F218,2)="T)",-1000000000000*VALUE(MID(F218,2,LEN(F218)-3)),IF(RIGHT(F218,2)="M)",-1000000*VALUE(MID(F218,2,LEN(F218)-3)),IF(RIGHT(F218,2)="B)",-1000000000*VALUE(MID(F218,2,LEN(F218)-3)),IF(RIGHT(F218,2)="k)",-1000*VALUE(MID(F218,2,LEN(F218)-3)),VALUE(SUBSTITUTE(F218,",","")))))),IF(RIGHT(F218,1)="T",1000000000000*VALUE(LEFT(F218,LEN(F218)-1)),IF(RIGHT(F218,1)="M",1000000*VALUE(LEFT(F218,LEN(F218)-1)),IF(RIGHT(F218,1)="B",1000000000*VALUE(LEFT(F218,LEN(F218)-1)),IF(RIGHT(F218,1)="%",0.01*VALUE(LEFT(F218,LEN(F218)-1)),IF(RIGHT(F218,1)="k",1000*VALUE(LEFT(F218,LEN(F218)-1)),VALUE(SUBSTITUTE(F218,",",""))))))))),"N/A")</f>
        <v/>
      </c>
      <c r="N218">
        <f>IFERROR(IF(TRIM(G218)="-", "N/A", IF(RIGHT(G218,1)=")",IF(RIGHT(G218,2)="T)",-1000000000000*VALUE(MID(G218,2,LEN(G218)-3)),IF(RIGHT(G218,2)="M)",-1000000*VALUE(MID(G218,2,LEN(G218)-3)),IF(RIGHT(G218,2)="B)",-1000000000*VALUE(MID(G218,2,LEN(G218)-3)),IF(RIGHT(G218,2)="k)",-1000*VALUE(MID(G218,2,LEN(G218)-3)),VALUE(SUBSTITUTE(G218,",","")))))),IF(RIGHT(G218,1)="T",1000000000000*VALUE(LEFT(G218,LEN(G218)-1)),IF(RIGHT(G218,1)="M",1000000*VALUE(LEFT(G218,LEN(G218)-1)),IF(RIGHT(G218,1)="B",1000000000*VALUE(LEFT(G218,LEN(G218)-1)),IF(RIGHT(G218,1)="%",0.01*VALUE(LEFT(G218,LEN(G218)-1)),IF(RIGHT(G218,1)="k",1000*VALUE(LEFT(G218,LEN(G218)-1)),VALUE(SUBSTITUTE(G218,",",""))))))))),"N/A")</f>
        <v/>
      </c>
      <c r="P218">
        <f>MAX(J218:N218)</f>
        <v/>
      </c>
      <c r="Q218">
        <f>IFERROR(J144+MATCH(P218,J218:N218,0)-1,"")</f>
        <v/>
      </c>
      <c r="R218">
        <f>IF(Q218="","",MIN(J218:N218))</f>
        <v/>
      </c>
      <c r="S218">
        <f>IFERROR(J144+MATCH(R218,J218:N218,0)-1,"")</f>
        <v/>
      </c>
      <c r="T218">
        <f>IFERROR(AVERAGE(J218:N218),"")</f>
        <v/>
      </c>
      <c r="U218">
        <f>IFERROR(STDEV(J218:N218),"")</f>
        <v/>
      </c>
      <c r="V218">
        <f>IFERROR(IF(C218="-","",IF(ISBLANK(B218),"",IF(OR(ISNUMBER(FIND("Growth",B218)),ISNUMBER(FIND("Margin",B218))),"",(J218-T218)/U218))),"")</f>
        <v/>
      </c>
      <c r="W218">
        <f>IFERROR(IF(OR(D218="-",ISBLANK(D218)),"",(K218-T218)/U218),"")</f>
        <v/>
      </c>
      <c r="X218">
        <f>IFERROR(IF(OR(E218="-",ISBLANK(E218)),"",(L218-T218)/U218),"")</f>
        <v/>
      </c>
      <c r="Y218">
        <f>IFERROR(IF(OR(F218="-",ISBLANK(F218)),"",(M218-T218)/U218),"")</f>
        <v/>
      </c>
      <c r="Z218">
        <f>IFERROR(IF(OR(G218="-",ISBLANK(G218)),"",(N218-T218)/U218),"")</f>
        <v/>
      </c>
      <c r="AA218">
        <f>IF(MAX(MAX(V218:Z218),ABS(MIN(V218:Z218)))=ABS(MIN(V218:Z218)),MIN(V218:Z218),MAX(V218:Z218))</f>
        <v/>
      </c>
      <c r="AB218">
        <f>IFERROR(V144+MATCH(AA218,V218:Z218,0)-1,"")</f>
        <v/>
      </c>
      <c r="AC218">
        <f>IF(AB218&lt;&gt;"",IF(S218=AB218,"Low",IF(AB218=Q218,"High","")),"")</f>
        <v/>
      </c>
      <c r="AE218">
        <f>IF(ISNUMBER(MATCH("N/A",J218:N218,0)),"",IFERROR((5 * SUMPRODUCT(J144:N144,J218:N218) - PRODUCT(SUM(J144:N144),SUM(J218:N218))) / ((5 * SUM((J144^2)+(K144^2)+(L144^2)+(M144^2)+(N144^2))) - SUM(J144:N144)^2),""))</f>
        <v/>
      </c>
      <c r="AF218">
        <f>IFERROR(CORREL(J144:N144,J218:N218),"")</f>
        <v/>
      </c>
      <c r="AZ218">
        <f>IF(Q218=S218,0,1)</f>
        <v/>
      </c>
      <c r="BA218">
        <f>IF(AZ218=1,IF(Q218="","",IF(Q218=N144,"Yes","No")),"")</f>
        <v/>
      </c>
      <c r="BB218">
        <f>IF(BA218="Yes",P218,"")</f>
        <v/>
      </c>
      <c r="BC218">
        <f>IF(AZ218=1,IF(S218="","",IF(S218=N144,"Yes","No")),"")</f>
        <v/>
      </c>
      <c r="BD218">
        <f>IF(BC218="Yes",R218,"")</f>
        <v/>
      </c>
      <c r="BE218">
        <f>IFERROR(IF(SIGN(AE218)=1,"Increasing",IF(SIGN(AE218)=-1,"Decreasing","")),"")</f>
        <v/>
      </c>
      <c r="BF218">
        <f>IF(OR(AND(BE218="Increasing",BA218="Yes"),AND(BE218="Decreasing",BC218="Yes")),"Yes","No")</f>
        <v/>
      </c>
      <c r="BG218">
        <f>IF(I218="pos_trend","Yes","No")</f>
        <v/>
      </c>
      <c r="BH218">
        <f>IF(AF218&lt;&gt;"",IF(ABS(AF218)&gt;0.8,"Yes","No"),"")</f>
        <v/>
      </c>
    </row>
    <row r="219" spans="1:60">
      <c s="1" r="A219" t="n">
        <v>13</v>
      </c>
      <c r="B219" t="s">
        <v>535</v>
      </c>
      <c r="C219" t="s">
        <v>264</v>
      </c>
      <c r="D219" t="s">
        <v>264</v>
      </c>
      <c r="E219" t="s">
        <v>264</v>
      </c>
      <c r="F219" t="s">
        <v>264</v>
      </c>
      <c r="G219" t="s">
        <v>264</v>
      </c>
      <c r="H219" t="s"/>
      <c r="I219">
        <f>IF(AND(K219&gt; J219, L219&gt; K219, M219&gt; L219, N219&gt; M219), "pos_trend", IF(AND(K219&lt; J219, L219&lt; K219, M219&lt; L219, N219&lt; M219), "neg_trend", "N/A"))</f>
        <v/>
      </c>
      <c r="J219">
        <f>IFERROR(IF(TRIM(C219)="-", "N/A", IF(RIGHT(C219,1)=")",IF(RIGHT(C219,2)="T)",-1000000000000*VALUE(MID(C219,2,LEN(C219)-3)),IF(RIGHT(C219,2)="M)",-1000000*VALUE(MID(C219,2,LEN(C219)-3)),IF(RIGHT(C219,2)="B)",-1000000000*VALUE(MID(C219,2,LEN(C219)-3)),IF(RIGHT(C219,2)="k)",-1000*VALUE(MID(C219,2,LEN(C219)-3)),VALUE(SUBSTITUTE(C219,",","")))))),IF(RIGHT(C219,1)="T",1000000000000*VALUE(LEFT(C219,LEN(C219)-1)),IF(RIGHT(C219,1)="M",1000000*VALUE(LEFT(C219,LEN(C219)-1)),IF(RIGHT(C219,1)="B",1000000000*VALUE(LEFT(C219,LEN(C219)-1)),IF(RIGHT(C219,1)="%",0.01*VALUE(LEFT(C219,LEN(C219)-1)),IF(RIGHT(C219,1)="k",1000*VALUE(LEFT(C219,LEN(C219)-1)),VALUE(SUBSTITUTE(C219,",",""))))))))),"N/A")</f>
        <v/>
      </c>
      <c r="K219">
        <f>IFERROR(IF(TRIM(D219)="-", "N/A", IF(RIGHT(D219,1)=")",IF(RIGHT(D219,2)="T)",-1000000000000*VALUE(MID(D219,2,LEN(D219)-3)),IF(RIGHT(D219,2)="M)",-1000000*VALUE(MID(D219,2,LEN(D219)-3)),IF(RIGHT(D219,2)="B)",-1000000000*VALUE(MID(D219,2,LEN(D219)-3)),IF(RIGHT(D219,2)="k)",-1000*VALUE(MID(D219,2,LEN(D219)-3)),VALUE(SUBSTITUTE(D219,",","")))))),IF(RIGHT(D219,1)="T",1000000000000*VALUE(LEFT(D219,LEN(D219)-1)),IF(RIGHT(D219,1)="M",1000000*VALUE(LEFT(D219,LEN(D219)-1)),IF(RIGHT(D219,1)="B",1000000000*VALUE(LEFT(D219,LEN(D219)-1)),IF(RIGHT(D219,1)="%",0.01*VALUE(LEFT(D219,LEN(D219)-1)),IF(RIGHT(D219,1)="k",1000*VALUE(LEFT(D219,LEN(D219)-1)),VALUE(SUBSTITUTE(D219,",",""))))))))),"N/A")</f>
        <v/>
      </c>
      <c r="L219">
        <f>IFERROR(IF(TRIM(E219)="-", "N/A", IF(RIGHT(E219,1)=")",IF(RIGHT(E219,2)="T)",-1000000000000*VALUE(MID(E219,2,LEN(E219)-3)),IF(RIGHT(E219,2)="M)",-1000000*VALUE(MID(E219,2,LEN(E219)-3)),IF(RIGHT(E219,2)="B)",-1000000000*VALUE(MID(E219,2,LEN(E219)-3)),IF(RIGHT(E219,2)="k)",-1000*VALUE(MID(E219,2,LEN(E219)-3)),VALUE(SUBSTITUTE(E219,",","")))))),IF(RIGHT(E219,1)="T",1000000000000*VALUE(LEFT(E219,LEN(E219)-1)),IF(RIGHT(E219,1)="M",1000000*VALUE(LEFT(E219,LEN(E219)-1)),IF(RIGHT(E219,1)="B",1000000000*VALUE(LEFT(E219,LEN(E219)-1)),IF(RIGHT(E219,1)="%",0.01*VALUE(LEFT(E219,LEN(E219)-1)),IF(RIGHT(E219,1)="k",1000*VALUE(LEFT(E219,LEN(E219)-1)),VALUE(SUBSTITUTE(E219,",",""))))))))),"N/A")</f>
        <v/>
      </c>
      <c r="M219">
        <f>IFERROR(IF(TRIM(F219)="-", "N/A", IF(RIGHT(F219,1)=")",IF(RIGHT(F219,2)="T)",-1000000000000*VALUE(MID(F219,2,LEN(F219)-3)),IF(RIGHT(F219,2)="M)",-1000000*VALUE(MID(F219,2,LEN(F219)-3)),IF(RIGHT(F219,2)="B)",-1000000000*VALUE(MID(F219,2,LEN(F219)-3)),IF(RIGHT(F219,2)="k)",-1000*VALUE(MID(F219,2,LEN(F219)-3)),VALUE(SUBSTITUTE(F219,",","")))))),IF(RIGHT(F219,1)="T",1000000000000*VALUE(LEFT(F219,LEN(F219)-1)),IF(RIGHT(F219,1)="M",1000000*VALUE(LEFT(F219,LEN(F219)-1)),IF(RIGHT(F219,1)="B",1000000000*VALUE(LEFT(F219,LEN(F219)-1)),IF(RIGHT(F219,1)="%",0.01*VALUE(LEFT(F219,LEN(F219)-1)),IF(RIGHT(F219,1)="k",1000*VALUE(LEFT(F219,LEN(F219)-1)),VALUE(SUBSTITUTE(F219,",",""))))))))),"N/A")</f>
        <v/>
      </c>
      <c r="N219">
        <f>IFERROR(IF(TRIM(G219)="-", "N/A", IF(RIGHT(G219,1)=")",IF(RIGHT(G219,2)="T)",-1000000000000*VALUE(MID(G219,2,LEN(G219)-3)),IF(RIGHT(G219,2)="M)",-1000000*VALUE(MID(G219,2,LEN(G219)-3)),IF(RIGHT(G219,2)="B)",-1000000000*VALUE(MID(G219,2,LEN(G219)-3)),IF(RIGHT(G219,2)="k)",-1000*VALUE(MID(G219,2,LEN(G219)-3)),VALUE(SUBSTITUTE(G219,",","")))))),IF(RIGHT(G219,1)="T",1000000000000*VALUE(LEFT(G219,LEN(G219)-1)),IF(RIGHT(G219,1)="M",1000000*VALUE(LEFT(G219,LEN(G219)-1)),IF(RIGHT(G219,1)="B",1000000000*VALUE(LEFT(G219,LEN(G219)-1)),IF(RIGHT(G219,1)="%",0.01*VALUE(LEFT(G219,LEN(G219)-1)),IF(RIGHT(G219,1)="k",1000*VALUE(LEFT(G219,LEN(G219)-1)),VALUE(SUBSTITUTE(G219,",",""))))))))),"N/A")</f>
        <v/>
      </c>
      <c r="P219">
        <f>MAX(J219:N219)</f>
        <v/>
      </c>
      <c r="Q219">
        <f>IFERROR(J144+MATCH(P219,J219:N219,0)-1,"")</f>
        <v/>
      </c>
      <c r="R219">
        <f>IF(Q219="","",MIN(J219:N219))</f>
        <v/>
      </c>
      <c r="S219">
        <f>IFERROR(J144+MATCH(R219,J219:N219,0)-1,"")</f>
        <v/>
      </c>
      <c r="T219">
        <f>IFERROR(AVERAGE(J219:N219),"")</f>
        <v/>
      </c>
      <c r="U219">
        <f>IFERROR(STDEV(J219:N219),"")</f>
        <v/>
      </c>
      <c r="V219">
        <f>IFERROR(IF(C219="-","",IF(ISBLANK(B219),"",IF(OR(ISNUMBER(FIND("Growth",B219)),ISNUMBER(FIND("Margin",B219))),"",(J219-T219)/U219))),"")</f>
        <v/>
      </c>
      <c r="W219">
        <f>IFERROR(IF(OR(D219="-",ISBLANK(D219)),"",(K219-T219)/U219),"")</f>
        <v/>
      </c>
      <c r="X219">
        <f>IFERROR(IF(OR(E219="-",ISBLANK(E219)),"",(L219-T219)/U219),"")</f>
        <v/>
      </c>
      <c r="Y219">
        <f>IFERROR(IF(OR(F219="-",ISBLANK(F219)),"",(M219-T219)/U219),"")</f>
        <v/>
      </c>
      <c r="Z219">
        <f>IFERROR(IF(OR(G219="-",ISBLANK(G219)),"",(N219-T219)/U219),"")</f>
        <v/>
      </c>
      <c r="AA219">
        <f>IF(MAX(MAX(V219:Z219),ABS(MIN(V219:Z219)))=ABS(MIN(V219:Z219)),MIN(V219:Z219),MAX(V219:Z219))</f>
        <v/>
      </c>
      <c r="AB219">
        <f>IFERROR(V144+MATCH(AA219,V219:Z219,0)-1,"")</f>
        <v/>
      </c>
      <c r="AC219">
        <f>IF(AB219&lt;&gt;"",IF(S219=AB219,"Low",IF(AB219=Q219,"High","")),"")</f>
        <v/>
      </c>
      <c r="AE219">
        <f>IF(ISNUMBER(MATCH("N/A",J219:N219,0)),"",IFERROR((5 * SUMPRODUCT(J144:N144,J219:N219) - PRODUCT(SUM(J144:N144),SUM(J219:N219))) / ((5 * SUM((J144^2)+(K144^2)+(L144^2)+(M144^2)+(N144^2))) - SUM(J144:N144)^2),""))</f>
        <v/>
      </c>
      <c r="AF219">
        <f>IFERROR(CORREL(J144:N144,J219:N219),"")</f>
        <v/>
      </c>
      <c r="AZ219">
        <f>IF(Q219=S219,0,1)</f>
        <v/>
      </c>
      <c r="BA219">
        <f>IF(AZ219=1,IF(Q219="","",IF(Q219=N144,"Yes","No")),"")</f>
        <v/>
      </c>
      <c r="BB219">
        <f>IF(BA219="Yes",P219,"")</f>
        <v/>
      </c>
      <c r="BC219">
        <f>IF(AZ219=1,IF(S219="","",IF(S219=N144,"Yes","No")),"")</f>
        <v/>
      </c>
      <c r="BD219">
        <f>IF(BC219="Yes",R219,"")</f>
        <v/>
      </c>
      <c r="BE219">
        <f>IFERROR(IF(SIGN(AE219)=1,"Increasing",IF(SIGN(AE219)=-1,"Decreasing","")),"")</f>
        <v/>
      </c>
      <c r="BF219">
        <f>IF(OR(AND(BE219="Increasing",BA219="Yes"),AND(BE219="Decreasing",BC219="Yes")),"Yes","No")</f>
        <v/>
      </c>
      <c r="BG219">
        <f>IF(I219="pos_trend","Yes","No")</f>
        <v/>
      </c>
      <c r="BH219">
        <f>IF(AF219&lt;&gt;"",IF(ABS(AF219)&gt;0.8,"Yes","No"),"")</f>
        <v/>
      </c>
    </row>
    <row r="220" spans="1:60">
      <c s="1" r="A220" t="n">
        <v>14</v>
      </c>
      <c r="B220" t="s">
        <v>536</v>
      </c>
      <c r="C220" t="s">
        <v>264</v>
      </c>
      <c r="D220" t="s">
        <v>264</v>
      </c>
      <c r="E220" t="s">
        <v>264</v>
      </c>
      <c r="F220" t="s">
        <v>264</v>
      </c>
      <c r="G220" t="s">
        <v>264</v>
      </c>
      <c r="H220" t="s"/>
      <c r="I220">
        <f>IF(AND(K220&gt; J220, L220&gt; K220, M220&gt; L220, N220&gt; M220), "pos_trend", IF(AND(K220&lt; J220, L220&lt; K220, M220&lt; L220, N220&lt; M220), "neg_trend", "N/A"))</f>
        <v/>
      </c>
      <c r="J220">
        <f>IFERROR(IF(TRIM(C220)="-", "N/A", IF(RIGHT(C220,1)=")",IF(RIGHT(C220,2)="T)",-1000000000000*VALUE(MID(C220,2,LEN(C220)-3)),IF(RIGHT(C220,2)="M)",-1000000*VALUE(MID(C220,2,LEN(C220)-3)),IF(RIGHT(C220,2)="B)",-1000000000*VALUE(MID(C220,2,LEN(C220)-3)),IF(RIGHT(C220,2)="k)",-1000*VALUE(MID(C220,2,LEN(C220)-3)),VALUE(SUBSTITUTE(C220,",","")))))),IF(RIGHT(C220,1)="T",1000000000000*VALUE(LEFT(C220,LEN(C220)-1)),IF(RIGHT(C220,1)="M",1000000*VALUE(LEFT(C220,LEN(C220)-1)),IF(RIGHT(C220,1)="B",1000000000*VALUE(LEFT(C220,LEN(C220)-1)),IF(RIGHT(C220,1)="%",0.01*VALUE(LEFT(C220,LEN(C220)-1)),IF(RIGHT(C220,1)="k",1000*VALUE(LEFT(C220,LEN(C220)-1)),VALUE(SUBSTITUTE(C220,",",""))))))))),"N/A")</f>
        <v/>
      </c>
      <c r="K220">
        <f>IFERROR(IF(TRIM(D220)="-", "N/A", IF(RIGHT(D220,1)=")",IF(RIGHT(D220,2)="T)",-1000000000000*VALUE(MID(D220,2,LEN(D220)-3)),IF(RIGHT(D220,2)="M)",-1000000*VALUE(MID(D220,2,LEN(D220)-3)),IF(RIGHT(D220,2)="B)",-1000000000*VALUE(MID(D220,2,LEN(D220)-3)),IF(RIGHT(D220,2)="k)",-1000*VALUE(MID(D220,2,LEN(D220)-3)),VALUE(SUBSTITUTE(D220,",","")))))),IF(RIGHT(D220,1)="T",1000000000000*VALUE(LEFT(D220,LEN(D220)-1)),IF(RIGHT(D220,1)="M",1000000*VALUE(LEFT(D220,LEN(D220)-1)),IF(RIGHT(D220,1)="B",1000000000*VALUE(LEFT(D220,LEN(D220)-1)),IF(RIGHT(D220,1)="%",0.01*VALUE(LEFT(D220,LEN(D220)-1)),IF(RIGHT(D220,1)="k",1000*VALUE(LEFT(D220,LEN(D220)-1)),VALUE(SUBSTITUTE(D220,",",""))))))))),"N/A")</f>
        <v/>
      </c>
      <c r="L220">
        <f>IFERROR(IF(TRIM(E220)="-", "N/A", IF(RIGHT(E220,1)=")",IF(RIGHT(E220,2)="T)",-1000000000000*VALUE(MID(E220,2,LEN(E220)-3)),IF(RIGHT(E220,2)="M)",-1000000*VALUE(MID(E220,2,LEN(E220)-3)),IF(RIGHT(E220,2)="B)",-1000000000*VALUE(MID(E220,2,LEN(E220)-3)),IF(RIGHT(E220,2)="k)",-1000*VALUE(MID(E220,2,LEN(E220)-3)),VALUE(SUBSTITUTE(E220,",","")))))),IF(RIGHT(E220,1)="T",1000000000000*VALUE(LEFT(E220,LEN(E220)-1)),IF(RIGHT(E220,1)="M",1000000*VALUE(LEFT(E220,LEN(E220)-1)),IF(RIGHT(E220,1)="B",1000000000*VALUE(LEFT(E220,LEN(E220)-1)),IF(RIGHT(E220,1)="%",0.01*VALUE(LEFT(E220,LEN(E220)-1)),IF(RIGHT(E220,1)="k",1000*VALUE(LEFT(E220,LEN(E220)-1)),VALUE(SUBSTITUTE(E220,",",""))))))))),"N/A")</f>
        <v/>
      </c>
      <c r="M220">
        <f>IFERROR(IF(TRIM(F220)="-", "N/A", IF(RIGHT(F220,1)=")",IF(RIGHT(F220,2)="T)",-1000000000000*VALUE(MID(F220,2,LEN(F220)-3)),IF(RIGHT(F220,2)="M)",-1000000*VALUE(MID(F220,2,LEN(F220)-3)),IF(RIGHT(F220,2)="B)",-1000000000*VALUE(MID(F220,2,LEN(F220)-3)),IF(RIGHT(F220,2)="k)",-1000*VALUE(MID(F220,2,LEN(F220)-3)),VALUE(SUBSTITUTE(F220,",","")))))),IF(RIGHT(F220,1)="T",1000000000000*VALUE(LEFT(F220,LEN(F220)-1)),IF(RIGHT(F220,1)="M",1000000*VALUE(LEFT(F220,LEN(F220)-1)),IF(RIGHT(F220,1)="B",1000000000*VALUE(LEFT(F220,LEN(F220)-1)),IF(RIGHT(F220,1)="%",0.01*VALUE(LEFT(F220,LEN(F220)-1)),IF(RIGHT(F220,1)="k",1000*VALUE(LEFT(F220,LEN(F220)-1)),VALUE(SUBSTITUTE(F220,",",""))))))))),"N/A")</f>
        <v/>
      </c>
      <c r="N220">
        <f>IFERROR(IF(TRIM(G220)="-", "N/A", IF(RIGHT(G220,1)=")",IF(RIGHT(G220,2)="T)",-1000000000000*VALUE(MID(G220,2,LEN(G220)-3)),IF(RIGHT(G220,2)="M)",-1000000*VALUE(MID(G220,2,LEN(G220)-3)),IF(RIGHT(G220,2)="B)",-1000000000*VALUE(MID(G220,2,LEN(G220)-3)),IF(RIGHT(G220,2)="k)",-1000*VALUE(MID(G220,2,LEN(G220)-3)),VALUE(SUBSTITUTE(G220,",","")))))),IF(RIGHT(G220,1)="T",1000000000000*VALUE(LEFT(G220,LEN(G220)-1)),IF(RIGHT(G220,1)="M",1000000*VALUE(LEFT(G220,LEN(G220)-1)),IF(RIGHT(G220,1)="B",1000000000*VALUE(LEFT(G220,LEN(G220)-1)),IF(RIGHT(G220,1)="%",0.01*VALUE(LEFT(G220,LEN(G220)-1)),IF(RIGHT(G220,1)="k",1000*VALUE(LEFT(G220,LEN(G220)-1)),VALUE(SUBSTITUTE(G220,",",""))))))))),"N/A")</f>
        <v/>
      </c>
      <c r="P220">
        <f>MAX(J220:N220)</f>
        <v/>
      </c>
      <c r="Q220">
        <f>IFERROR(J144+MATCH(P220,J220:N220,0)-1,"")</f>
        <v/>
      </c>
      <c r="R220">
        <f>IF(Q220="","",MIN(J220:N220))</f>
        <v/>
      </c>
      <c r="S220">
        <f>IFERROR(J144+MATCH(R220,J220:N220,0)-1,"")</f>
        <v/>
      </c>
      <c r="T220">
        <f>IFERROR(AVERAGE(J220:N220),"")</f>
        <v/>
      </c>
      <c r="U220">
        <f>IFERROR(STDEV(J220:N220),"")</f>
        <v/>
      </c>
      <c r="V220">
        <f>IFERROR(IF(C220="-","",IF(ISBLANK(B220),"",IF(OR(ISNUMBER(FIND("Growth",B220)),ISNUMBER(FIND("Margin",B220))),"",(J220-T220)/U220))),"")</f>
        <v/>
      </c>
      <c r="W220">
        <f>IFERROR(IF(OR(D220="-",ISBLANK(D220)),"",(K220-T220)/U220),"")</f>
        <v/>
      </c>
      <c r="X220">
        <f>IFERROR(IF(OR(E220="-",ISBLANK(E220)),"",(L220-T220)/U220),"")</f>
        <v/>
      </c>
      <c r="Y220">
        <f>IFERROR(IF(OR(F220="-",ISBLANK(F220)),"",(M220-T220)/U220),"")</f>
        <v/>
      </c>
      <c r="Z220">
        <f>IFERROR(IF(OR(G220="-",ISBLANK(G220)),"",(N220-T220)/U220),"")</f>
        <v/>
      </c>
      <c r="AA220">
        <f>IF(MAX(MAX(V220:Z220),ABS(MIN(V220:Z220)))=ABS(MIN(V220:Z220)),MIN(V220:Z220),MAX(V220:Z220))</f>
        <v/>
      </c>
      <c r="AB220">
        <f>IFERROR(V144+MATCH(AA220,V220:Z220,0)-1,"")</f>
        <v/>
      </c>
      <c r="AC220">
        <f>IF(AB220&lt;&gt;"",IF(S220=AB220,"Low",IF(AB220=Q220,"High","")),"")</f>
        <v/>
      </c>
      <c r="AE220">
        <f>IF(ISNUMBER(MATCH("N/A",J220:N220,0)),"",IFERROR((5 * SUMPRODUCT(J144:N144,J220:N220) - PRODUCT(SUM(J144:N144),SUM(J220:N220))) / ((5 * SUM((J144^2)+(K144^2)+(L144^2)+(M144^2)+(N144^2))) - SUM(J144:N144)^2),""))</f>
        <v/>
      </c>
      <c r="AF220">
        <f>IFERROR(CORREL(J144:N144,J220:N220),"")</f>
        <v/>
      </c>
      <c r="AZ220">
        <f>IF(Q220=S220,0,1)</f>
        <v/>
      </c>
      <c r="BA220">
        <f>IF(AZ220=1,IF(Q220="","",IF(Q220=N144,"Yes","No")),"")</f>
        <v/>
      </c>
      <c r="BB220">
        <f>IF(BA220="Yes",P220,"")</f>
        <v/>
      </c>
      <c r="BC220">
        <f>IF(AZ220=1,IF(S220="","",IF(S220=N144,"Yes","No")),"")</f>
        <v/>
      </c>
      <c r="BD220">
        <f>IF(BC220="Yes",R220,"")</f>
        <v/>
      </c>
      <c r="BE220">
        <f>IFERROR(IF(SIGN(AE220)=1,"Increasing",IF(SIGN(AE220)=-1,"Decreasing","")),"")</f>
        <v/>
      </c>
      <c r="BF220">
        <f>IF(OR(AND(BE220="Increasing",BA220="Yes"),AND(BE220="Decreasing",BC220="Yes")),"Yes","No")</f>
        <v/>
      </c>
      <c r="BG220">
        <f>IF(I220="pos_trend","Yes","No")</f>
        <v/>
      </c>
      <c r="BH220">
        <f>IF(AF220&lt;&gt;"",IF(ABS(AF220)&gt;0.8,"Yes","No"),"")</f>
        <v/>
      </c>
    </row>
    <row r="221" spans="1:60">
      <c s="1" r="A221" t="n">
        <v>15</v>
      </c>
      <c r="B221" t="s">
        <v>537</v>
      </c>
      <c r="C221" t="s">
        <v>264</v>
      </c>
      <c r="D221" t="s">
        <v>264</v>
      </c>
      <c r="E221" t="s">
        <v>264</v>
      </c>
      <c r="F221" t="s">
        <v>264</v>
      </c>
      <c r="G221" t="s">
        <v>264</v>
      </c>
      <c r="H221" t="s"/>
      <c r="I221">
        <f>IF(AND(K221&gt; J221, L221&gt; K221, M221&gt; L221, N221&gt; M221), "pos_trend", IF(AND(K221&lt; J221, L221&lt; K221, M221&lt; L221, N221&lt; M221), "neg_trend", "N/A"))</f>
        <v/>
      </c>
      <c r="J221">
        <f>IFERROR(IF(TRIM(C221)="-", "N/A", IF(RIGHT(C221,1)=")",IF(RIGHT(C221,2)="T)",-1000000000000*VALUE(MID(C221,2,LEN(C221)-3)),IF(RIGHT(C221,2)="M)",-1000000*VALUE(MID(C221,2,LEN(C221)-3)),IF(RIGHT(C221,2)="B)",-1000000000*VALUE(MID(C221,2,LEN(C221)-3)),IF(RIGHT(C221,2)="k)",-1000*VALUE(MID(C221,2,LEN(C221)-3)),VALUE(SUBSTITUTE(C221,",","")))))),IF(RIGHT(C221,1)="T",1000000000000*VALUE(LEFT(C221,LEN(C221)-1)),IF(RIGHT(C221,1)="M",1000000*VALUE(LEFT(C221,LEN(C221)-1)),IF(RIGHT(C221,1)="B",1000000000*VALUE(LEFT(C221,LEN(C221)-1)),IF(RIGHT(C221,1)="%",0.01*VALUE(LEFT(C221,LEN(C221)-1)),IF(RIGHT(C221,1)="k",1000*VALUE(LEFT(C221,LEN(C221)-1)),VALUE(SUBSTITUTE(C221,",",""))))))))),"N/A")</f>
        <v/>
      </c>
      <c r="K221">
        <f>IFERROR(IF(TRIM(D221)="-", "N/A", IF(RIGHT(D221,1)=")",IF(RIGHT(D221,2)="T)",-1000000000000*VALUE(MID(D221,2,LEN(D221)-3)),IF(RIGHT(D221,2)="M)",-1000000*VALUE(MID(D221,2,LEN(D221)-3)),IF(RIGHT(D221,2)="B)",-1000000000*VALUE(MID(D221,2,LEN(D221)-3)),IF(RIGHT(D221,2)="k)",-1000*VALUE(MID(D221,2,LEN(D221)-3)),VALUE(SUBSTITUTE(D221,",","")))))),IF(RIGHT(D221,1)="T",1000000000000*VALUE(LEFT(D221,LEN(D221)-1)),IF(RIGHT(D221,1)="M",1000000*VALUE(LEFT(D221,LEN(D221)-1)),IF(RIGHT(D221,1)="B",1000000000*VALUE(LEFT(D221,LEN(D221)-1)),IF(RIGHT(D221,1)="%",0.01*VALUE(LEFT(D221,LEN(D221)-1)),IF(RIGHT(D221,1)="k",1000*VALUE(LEFT(D221,LEN(D221)-1)),VALUE(SUBSTITUTE(D221,",",""))))))))),"N/A")</f>
        <v/>
      </c>
      <c r="L221">
        <f>IFERROR(IF(TRIM(E221)="-", "N/A", IF(RIGHT(E221,1)=")",IF(RIGHT(E221,2)="T)",-1000000000000*VALUE(MID(E221,2,LEN(E221)-3)),IF(RIGHT(E221,2)="M)",-1000000*VALUE(MID(E221,2,LEN(E221)-3)),IF(RIGHT(E221,2)="B)",-1000000000*VALUE(MID(E221,2,LEN(E221)-3)),IF(RIGHT(E221,2)="k)",-1000*VALUE(MID(E221,2,LEN(E221)-3)),VALUE(SUBSTITUTE(E221,",","")))))),IF(RIGHT(E221,1)="T",1000000000000*VALUE(LEFT(E221,LEN(E221)-1)),IF(RIGHT(E221,1)="M",1000000*VALUE(LEFT(E221,LEN(E221)-1)),IF(RIGHT(E221,1)="B",1000000000*VALUE(LEFT(E221,LEN(E221)-1)),IF(RIGHT(E221,1)="%",0.01*VALUE(LEFT(E221,LEN(E221)-1)),IF(RIGHT(E221,1)="k",1000*VALUE(LEFT(E221,LEN(E221)-1)),VALUE(SUBSTITUTE(E221,",",""))))))))),"N/A")</f>
        <v/>
      </c>
      <c r="M221">
        <f>IFERROR(IF(TRIM(F221)="-", "N/A", IF(RIGHT(F221,1)=")",IF(RIGHT(F221,2)="T)",-1000000000000*VALUE(MID(F221,2,LEN(F221)-3)),IF(RIGHT(F221,2)="M)",-1000000*VALUE(MID(F221,2,LEN(F221)-3)),IF(RIGHT(F221,2)="B)",-1000000000*VALUE(MID(F221,2,LEN(F221)-3)),IF(RIGHT(F221,2)="k)",-1000*VALUE(MID(F221,2,LEN(F221)-3)),VALUE(SUBSTITUTE(F221,",","")))))),IF(RIGHT(F221,1)="T",1000000000000*VALUE(LEFT(F221,LEN(F221)-1)),IF(RIGHT(F221,1)="M",1000000*VALUE(LEFT(F221,LEN(F221)-1)),IF(RIGHT(F221,1)="B",1000000000*VALUE(LEFT(F221,LEN(F221)-1)),IF(RIGHT(F221,1)="%",0.01*VALUE(LEFT(F221,LEN(F221)-1)),IF(RIGHT(F221,1)="k",1000*VALUE(LEFT(F221,LEN(F221)-1)),VALUE(SUBSTITUTE(F221,",",""))))))))),"N/A")</f>
        <v/>
      </c>
      <c r="N221">
        <f>IFERROR(IF(TRIM(G221)="-", "N/A", IF(RIGHT(G221,1)=")",IF(RIGHT(G221,2)="T)",-1000000000000*VALUE(MID(G221,2,LEN(G221)-3)),IF(RIGHT(G221,2)="M)",-1000000*VALUE(MID(G221,2,LEN(G221)-3)),IF(RIGHT(G221,2)="B)",-1000000000*VALUE(MID(G221,2,LEN(G221)-3)),IF(RIGHT(G221,2)="k)",-1000*VALUE(MID(G221,2,LEN(G221)-3)),VALUE(SUBSTITUTE(G221,",","")))))),IF(RIGHT(G221,1)="T",1000000000000*VALUE(LEFT(G221,LEN(G221)-1)),IF(RIGHT(G221,1)="M",1000000*VALUE(LEFT(G221,LEN(G221)-1)),IF(RIGHT(G221,1)="B",1000000000*VALUE(LEFT(G221,LEN(G221)-1)),IF(RIGHT(G221,1)="%",0.01*VALUE(LEFT(G221,LEN(G221)-1)),IF(RIGHT(G221,1)="k",1000*VALUE(LEFT(G221,LEN(G221)-1)),VALUE(SUBSTITUTE(G221,",",""))))))))),"N/A")</f>
        <v/>
      </c>
      <c r="P221">
        <f>MAX(J221:N221)</f>
        <v/>
      </c>
      <c r="Q221">
        <f>IFERROR(J144+MATCH(P221,J221:N221,0)-1,"")</f>
        <v/>
      </c>
      <c r="R221">
        <f>IF(Q221="","",MIN(J221:N221))</f>
        <v/>
      </c>
      <c r="S221">
        <f>IFERROR(J144+MATCH(R221,J221:N221,0)-1,"")</f>
        <v/>
      </c>
      <c r="T221">
        <f>IFERROR(AVERAGE(J221:N221),"")</f>
        <v/>
      </c>
      <c r="U221">
        <f>IFERROR(STDEV(J221:N221),"")</f>
        <v/>
      </c>
      <c r="V221">
        <f>IFERROR(IF(C221="-","",IF(ISBLANK(B221),"",IF(OR(ISNUMBER(FIND("Growth",B221)),ISNUMBER(FIND("Margin",B221))),"",(J221-T221)/U221))),"")</f>
        <v/>
      </c>
      <c r="W221">
        <f>IFERROR(IF(OR(D221="-",ISBLANK(D221)),"",(K221-T221)/U221),"")</f>
        <v/>
      </c>
      <c r="X221">
        <f>IFERROR(IF(OR(E221="-",ISBLANK(E221)),"",(L221-T221)/U221),"")</f>
        <v/>
      </c>
      <c r="Y221">
        <f>IFERROR(IF(OR(F221="-",ISBLANK(F221)),"",(M221-T221)/U221),"")</f>
        <v/>
      </c>
      <c r="Z221">
        <f>IFERROR(IF(OR(G221="-",ISBLANK(G221)),"",(N221-T221)/U221),"")</f>
        <v/>
      </c>
      <c r="AA221">
        <f>IF(MAX(MAX(V221:Z221),ABS(MIN(V221:Z221)))=ABS(MIN(V221:Z221)),MIN(V221:Z221),MAX(V221:Z221))</f>
        <v/>
      </c>
      <c r="AB221">
        <f>IFERROR(V144+MATCH(AA221,V221:Z221,0)-1,"")</f>
        <v/>
      </c>
      <c r="AC221">
        <f>IF(AB221&lt;&gt;"",IF(S221=AB221,"Low",IF(AB221=Q221,"High","")),"")</f>
        <v/>
      </c>
      <c r="AE221">
        <f>IF(ISNUMBER(MATCH("N/A",J221:N221,0)),"",IFERROR((5 * SUMPRODUCT(J144:N144,J221:N221) - PRODUCT(SUM(J144:N144),SUM(J221:N221))) / ((5 * SUM((J144^2)+(K144^2)+(L144^2)+(M144^2)+(N144^2))) - SUM(J144:N144)^2),""))</f>
        <v/>
      </c>
      <c r="AF221">
        <f>IFERROR(CORREL(J144:N144,J221:N221),"")</f>
        <v/>
      </c>
      <c r="AZ221">
        <f>IF(Q221=S221,0,1)</f>
        <v/>
      </c>
      <c r="BA221">
        <f>IF(AZ221=1,IF(Q221="","",IF(Q221=N144,"Yes","No")),"")</f>
        <v/>
      </c>
      <c r="BB221">
        <f>IF(BA221="Yes",P221,"")</f>
        <v/>
      </c>
      <c r="BC221">
        <f>IF(AZ221=1,IF(S221="","",IF(S221=N144,"Yes","No")),"")</f>
        <v/>
      </c>
      <c r="BD221">
        <f>IF(BC221="Yes",R221,"")</f>
        <v/>
      </c>
      <c r="BE221">
        <f>IFERROR(IF(SIGN(AE221)=1,"Increasing",IF(SIGN(AE221)=-1,"Decreasing","")),"")</f>
        <v/>
      </c>
      <c r="BF221">
        <f>IF(OR(AND(BE221="Increasing",BA221="Yes"),AND(BE221="Decreasing",BC221="Yes")),"Yes","No")</f>
        <v/>
      </c>
      <c r="BG221">
        <f>IF(I221="pos_trend","Yes","No")</f>
        <v/>
      </c>
      <c r="BH221">
        <f>IF(AF221&lt;&gt;"",IF(ABS(AF221)&gt;0.8,"Yes","No"),"")</f>
        <v/>
      </c>
    </row>
    <row r="222" spans="1:60">
      <c s="1" r="A222" t="n">
        <v>16</v>
      </c>
      <c r="B222" t="s">
        <v>538</v>
      </c>
      <c r="C222" t="s">
        <v>531</v>
      </c>
      <c r="D222" t="s">
        <v>532</v>
      </c>
      <c r="E222" t="s">
        <v>533</v>
      </c>
      <c r="F222" t="s">
        <v>320</v>
      </c>
      <c r="G222" t="s">
        <v>534</v>
      </c>
      <c r="H222" t="s"/>
      <c r="I222">
        <f>IF(AND(K222&gt; J222, L222&gt; K222, M222&gt; L222, N222&gt; M222), "pos_trend", IF(AND(K222&lt; J222, L222&lt; K222, M222&lt; L222, N222&lt; M222), "neg_trend", "N/A"))</f>
        <v/>
      </c>
      <c r="J222">
        <f>IFERROR(IF(TRIM(C222)="-", "N/A", IF(RIGHT(C222,1)=")",IF(RIGHT(C222,2)="T)",-1000000000000*VALUE(MID(C222,2,LEN(C222)-3)),IF(RIGHT(C222,2)="M)",-1000000*VALUE(MID(C222,2,LEN(C222)-3)),IF(RIGHT(C222,2)="B)",-1000000000*VALUE(MID(C222,2,LEN(C222)-3)),IF(RIGHT(C222,2)="k)",-1000*VALUE(MID(C222,2,LEN(C222)-3)),VALUE(SUBSTITUTE(C222,",","")))))),IF(RIGHT(C222,1)="T",1000000000000*VALUE(LEFT(C222,LEN(C222)-1)),IF(RIGHT(C222,1)="M",1000000*VALUE(LEFT(C222,LEN(C222)-1)),IF(RIGHT(C222,1)="B",1000000000*VALUE(LEFT(C222,LEN(C222)-1)),IF(RIGHT(C222,1)="%",0.01*VALUE(LEFT(C222,LEN(C222)-1)),IF(RIGHT(C222,1)="k",1000*VALUE(LEFT(C222,LEN(C222)-1)),VALUE(SUBSTITUTE(C222,",",""))))))))),"N/A")</f>
        <v/>
      </c>
      <c r="K222">
        <f>IFERROR(IF(TRIM(D222)="-", "N/A", IF(RIGHT(D222,1)=")",IF(RIGHT(D222,2)="T)",-1000000000000*VALUE(MID(D222,2,LEN(D222)-3)),IF(RIGHT(D222,2)="M)",-1000000*VALUE(MID(D222,2,LEN(D222)-3)),IF(RIGHT(D222,2)="B)",-1000000000*VALUE(MID(D222,2,LEN(D222)-3)),IF(RIGHT(D222,2)="k)",-1000*VALUE(MID(D222,2,LEN(D222)-3)),VALUE(SUBSTITUTE(D222,",","")))))),IF(RIGHT(D222,1)="T",1000000000000*VALUE(LEFT(D222,LEN(D222)-1)),IF(RIGHT(D222,1)="M",1000000*VALUE(LEFT(D222,LEN(D222)-1)),IF(RIGHT(D222,1)="B",1000000000*VALUE(LEFT(D222,LEN(D222)-1)),IF(RIGHT(D222,1)="%",0.01*VALUE(LEFT(D222,LEN(D222)-1)),IF(RIGHT(D222,1)="k",1000*VALUE(LEFT(D222,LEN(D222)-1)),VALUE(SUBSTITUTE(D222,",",""))))))))),"N/A")</f>
        <v/>
      </c>
      <c r="L222">
        <f>IFERROR(IF(TRIM(E222)="-", "N/A", IF(RIGHT(E222,1)=")",IF(RIGHT(E222,2)="T)",-1000000000000*VALUE(MID(E222,2,LEN(E222)-3)),IF(RIGHT(E222,2)="M)",-1000000*VALUE(MID(E222,2,LEN(E222)-3)),IF(RIGHT(E222,2)="B)",-1000000000*VALUE(MID(E222,2,LEN(E222)-3)),IF(RIGHT(E222,2)="k)",-1000*VALUE(MID(E222,2,LEN(E222)-3)),VALUE(SUBSTITUTE(E222,",","")))))),IF(RIGHT(E222,1)="T",1000000000000*VALUE(LEFT(E222,LEN(E222)-1)),IF(RIGHT(E222,1)="M",1000000*VALUE(LEFT(E222,LEN(E222)-1)),IF(RIGHT(E222,1)="B",1000000000*VALUE(LEFT(E222,LEN(E222)-1)),IF(RIGHT(E222,1)="%",0.01*VALUE(LEFT(E222,LEN(E222)-1)),IF(RIGHT(E222,1)="k",1000*VALUE(LEFT(E222,LEN(E222)-1)),VALUE(SUBSTITUTE(E222,",",""))))))))),"N/A")</f>
        <v/>
      </c>
      <c r="M222">
        <f>IFERROR(IF(TRIM(F222)="-", "N/A", IF(RIGHT(F222,1)=")",IF(RIGHT(F222,2)="T)",-1000000000000*VALUE(MID(F222,2,LEN(F222)-3)),IF(RIGHT(F222,2)="M)",-1000000*VALUE(MID(F222,2,LEN(F222)-3)),IF(RIGHT(F222,2)="B)",-1000000000*VALUE(MID(F222,2,LEN(F222)-3)),IF(RIGHT(F222,2)="k)",-1000*VALUE(MID(F222,2,LEN(F222)-3)),VALUE(SUBSTITUTE(F222,",","")))))),IF(RIGHT(F222,1)="T",1000000000000*VALUE(LEFT(F222,LEN(F222)-1)),IF(RIGHT(F222,1)="M",1000000*VALUE(LEFT(F222,LEN(F222)-1)),IF(RIGHT(F222,1)="B",1000000000*VALUE(LEFT(F222,LEN(F222)-1)),IF(RIGHT(F222,1)="%",0.01*VALUE(LEFT(F222,LEN(F222)-1)),IF(RIGHT(F222,1)="k",1000*VALUE(LEFT(F222,LEN(F222)-1)),VALUE(SUBSTITUTE(F222,",",""))))))))),"N/A")</f>
        <v/>
      </c>
      <c r="N222">
        <f>IFERROR(IF(TRIM(G222)="-", "N/A", IF(RIGHT(G222,1)=")",IF(RIGHT(G222,2)="T)",-1000000000000*VALUE(MID(G222,2,LEN(G222)-3)),IF(RIGHT(G222,2)="M)",-1000000*VALUE(MID(G222,2,LEN(G222)-3)),IF(RIGHT(G222,2)="B)",-1000000000*VALUE(MID(G222,2,LEN(G222)-3)),IF(RIGHT(G222,2)="k)",-1000*VALUE(MID(G222,2,LEN(G222)-3)),VALUE(SUBSTITUTE(G222,",","")))))),IF(RIGHT(G222,1)="T",1000000000000*VALUE(LEFT(G222,LEN(G222)-1)),IF(RIGHT(G222,1)="M",1000000*VALUE(LEFT(G222,LEN(G222)-1)),IF(RIGHT(G222,1)="B",1000000000*VALUE(LEFT(G222,LEN(G222)-1)),IF(RIGHT(G222,1)="%",0.01*VALUE(LEFT(G222,LEN(G222)-1)),IF(RIGHT(G222,1)="k",1000*VALUE(LEFT(G222,LEN(G222)-1)),VALUE(SUBSTITUTE(G222,",",""))))))))),"N/A")</f>
        <v/>
      </c>
      <c r="P222">
        <f>MAX(J222:N222)</f>
        <v/>
      </c>
      <c r="Q222">
        <f>IFERROR(J144+MATCH(P222,J222:N222,0)-1,"")</f>
        <v/>
      </c>
      <c r="R222">
        <f>IF(Q222="","",MIN(J222:N222))</f>
        <v/>
      </c>
      <c r="S222">
        <f>IFERROR(J144+MATCH(R222,J222:N222,0)-1,"")</f>
        <v/>
      </c>
      <c r="T222">
        <f>IFERROR(AVERAGE(J222:N222),"")</f>
        <v/>
      </c>
      <c r="U222">
        <f>IFERROR(STDEV(J222:N222),"")</f>
        <v/>
      </c>
      <c r="V222">
        <f>IFERROR(IF(C222="-","",IF(ISBLANK(B222),"",IF(OR(ISNUMBER(FIND("Growth",B222)),ISNUMBER(FIND("Margin",B222))),"",(J222-T222)/U222))),"")</f>
        <v/>
      </c>
      <c r="W222">
        <f>IFERROR(IF(OR(D222="-",ISBLANK(D222)),"",(K222-T222)/U222),"")</f>
        <v/>
      </c>
      <c r="X222">
        <f>IFERROR(IF(OR(E222="-",ISBLANK(E222)),"",(L222-T222)/U222),"")</f>
        <v/>
      </c>
      <c r="Y222">
        <f>IFERROR(IF(OR(F222="-",ISBLANK(F222)),"",(M222-T222)/U222),"")</f>
        <v/>
      </c>
      <c r="Z222">
        <f>IFERROR(IF(OR(G222="-",ISBLANK(G222)),"",(N222-T222)/U222),"")</f>
        <v/>
      </c>
      <c r="AA222">
        <f>IF(MAX(MAX(V222:Z222),ABS(MIN(V222:Z222)))=ABS(MIN(V222:Z222)),MIN(V222:Z222),MAX(V222:Z222))</f>
        <v/>
      </c>
      <c r="AB222">
        <f>IFERROR(V144+MATCH(AA222,V222:Z222,0)-1,"")</f>
        <v/>
      </c>
      <c r="AC222">
        <f>IF(AB222&lt;&gt;"",IF(S222=AB222,"Low",IF(AB222=Q222,"High","")),"")</f>
        <v/>
      </c>
      <c r="AE222">
        <f>IF(ISNUMBER(MATCH("N/A",J222:N222,0)),"",IFERROR((5 * SUMPRODUCT(J144:N144,J222:N222) - PRODUCT(SUM(J144:N144),SUM(J222:N222))) / ((5 * SUM((J144^2)+(K144^2)+(L144^2)+(M144^2)+(N144^2))) - SUM(J144:N144)^2),""))</f>
        <v/>
      </c>
      <c r="AF222">
        <f>IFERROR(CORREL(J144:N144,J222:N222),"")</f>
        <v/>
      </c>
      <c r="AZ222">
        <f>IF(Q222=S222,0,1)</f>
        <v/>
      </c>
      <c r="BA222">
        <f>IF(AZ222=1,IF(Q222="","",IF(Q222=N144,"Yes","No")),"")</f>
        <v/>
      </c>
      <c r="BB222">
        <f>IF(BA222="Yes",P222,"")</f>
        <v/>
      </c>
      <c r="BC222">
        <f>IF(AZ222=1,IF(S222="","",IF(S222=N144,"Yes","No")),"")</f>
        <v/>
      </c>
      <c r="BD222">
        <f>IF(BC222="Yes",R222,"")</f>
        <v/>
      </c>
      <c r="BE222">
        <f>IFERROR(IF(SIGN(AE222)=1,"Increasing",IF(SIGN(AE222)=-1,"Decreasing","")),"")</f>
        <v/>
      </c>
      <c r="BF222">
        <f>IF(OR(AND(BE222="Increasing",BA222="Yes"),AND(BE222="Decreasing",BC222="Yes")),"Yes","No")</f>
        <v/>
      </c>
      <c r="BG222">
        <f>IF(I222="pos_trend","Yes","No")</f>
        <v/>
      </c>
      <c r="BH222">
        <f>IF(AF222&lt;&gt;"",IF(ABS(AF222)&gt;0.8,"Yes","No"),"")</f>
        <v/>
      </c>
    </row>
    <row r="223" spans="1:60">
      <c s="1" r="A223" t="n">
        <v>17</v>
      </c>
      <c r="B223" t="s">
        <v>539</v>
      </c>
      <c r="C223" t="s">
        <v>264</v>
      </c>
      <c r="D223" t="s">
        <v>264</v>
      </c>
      <c r="E223" t="s">
        <v>264</v>
      </c>
      <c r="F223" t="s">
        <v>264</v>
      </c>
      <c r="G223" t="s">
        <v>264</v>
      </c>
      <c r="H223" t="s"/>
      <c r="I223">
        <f>IF(AND(K223&gt; J223, L223&gt; K223, M223&gt; L223, N223&gt; M223), "pos_trend", IF(AND(K223&lt; J223, L223&lt; K223, M223&lt; L223, N223&lt; M223), "neg_trend", "N/A"))</f>
        <v/>
      </c>
      <c r="J223">
        <f>IFERROR(IF(TRIM(C223)="-", "N/A", IF(RIGHT(C223,1)=")",IF(RIGHT(C223,2)="T)",-1000000000000*VALUE(MID(C223,2,LEN(C223)-3)),IF(RIGHT(C223,2)="M)",-1000000*VALUE(MID(C223,2,LEN(C223)-3)),IF(RIGHT(C223,2)="B)",-1000000000*VALUE(MID(C223,2,LEN(C223)-3)),IF(RIGHT(C223,2)="k)",-1000*VALUE(MID(C223,2,LEN(C223)-3)),VALUE(SUBSTITUTE(C223,",","")))))),IF(RIGHT(C223,1)="T",1000000000000*VALUE(LEFT(C223,LEN(C223)-1)),IF(RIGHT(C223,1)="M",1000000*VALUE(LEFT(C223,LEN(C223)-1)),IF(RIGHT(C223,1)="B",1000000000*VALUE(LEFT(C223,LEN(C223)-1)),IF(RIGHT(C223,1)="%",0.01*VALUE(LEFT(C223,LEN(C223)-1)),IF(RIGHT(C223,1)="k",1000*VALUE(LEFT(C223,LEN(C223)-1)),VALUE(SUBSTITUTE(C223,",",""))))))))),"N/A")</f>
        <v/>
      </c>
      <c r="K223">
        <f>IFERROR(IF(TRIM(D223)="-", "N/A", IF(RIGHT(D223,1)=")",IF(RIGHT(D223,2)="T)",-1000000000000*VALUE(MID(D223,2,LEN(D223)-3)),IF(RIGHT(D223,2)="M)",-1000000*VALUE(MID(D223,2,LEN(D223)-3)),IF(RIGHT(D223,2)="B)",-1000000000*VALUE(MID(D223,2,LEN(D223)-3)),IF(RIGHT(D223,2)="k)",-1000*VALUE(MID(D223,2,LEN(D223)-3)),VALUE(SUBSTITUTE(D223,",","")))))),IF(RIGHT(D223,1)="T",1000000000000*VALUE(LEFT(D223,LEN(D223)-1)),IF(RIGHT(D223,1)="M",1000000*VALUE(LEFT(D223,LEN(D223)-1)),IF(RIGHT(D223,1)="B",1000000000*VALUE(LEFT(D223,LEN(D223)-1)),IF(RIGHT(D223,1)="%",0.01*VALUE(LEFT(D223,LEN(D223)-1)),IF(RIGHT(D223,1)="k",1000*VALUE(LEFT(D223,LEN(D223)-1)),VALUE(SUBSTITUTE(D223,",",""))))))))),"N/A")</f>
        <v/>
      </c>
      <c r="L223">
        <f>IFERROR(IF(TRIM(E223)="-", "N/A", IF(RIGHT(E223,1)=")",IF(RIGHT(E223,2)="T)",-1000000000000*VALUE(MID(E223,2,LEN(E223)-3)),IF(RIGHT(E223,2)="M)",-1000000*VALUE(MID(E223,2,LEN(E223)-3)),IF(RIGHT(E223,2)="B)",-1000000000*VALUE(MID(E223,2,LEN(E223)-3)),IF(RIGHT(E223,2)="k)",-1000*VALUE(MID(E223,2,LEN(E223)-3)),VALUE(SUBSTITUTE(E223,",","")))))),IF(RIGHT(E223,1)="T",1000000000000*VALUE(LEFT(E223,LEN(E223)-1)),IF(RIGHT(E223,1)="M",1000000*VALUE(LEFT(E223,LEN(E223)-1)),IF(RIGHT(E223,1)="B",1000000000*VALUE(LEFT(E223,LEN(E223)-1)),IF(RIGHT(E223,1)="%",0.01*VALUE(LEFT(E223,LEN(E223)-1)),IF(RIGHT(E223,1)="k",1000*VALUE(LEFT(E223,LEN(E223)-1)),VALUE(SUBSTITUTE(E223,",",""))))))))),"N/A")</f>
        <v/>
      </c>
      <c r="M223">
        <f>IFERROR(IF(TRIM(F223)="-", "N/A", IF(RIGHT(F223,1)=")",IF(RIGHT(F223,2)="T)",-1000000000000*VALUE(MID(F223,2,LEN(F223)-3)),IF(RIGHT(F223,2)="M)",-1000000*VALUE(MID(F223,2,LEN(F223)-3)),IF(RIGHT(F223,2)="B)",-1000000000*VALUE(MID(F223,2,LEN(F223)-3)),IF(RIGHT(F223,2)="k)",-1000*VALUE(MID(F223,2,LEN(F223)-3)),VALUE(SUBSTITUTE(F223,",","")))))),IF(RIGHT(F223,1)="T",1000000000000*VALUE(LEFT(F223,LEN(F223)-1)),IF(RIGHT(F223,1)="M",1000000*VALUE(LEFT(F223,LEN(F223)-1)),IF(RIGHT(F223,1)="B",1000000000*VALUE(LEFT(F223,LEN(F223)-1)),IF(RIGHT(F223,1)="%",0.01*VALUE(LEFT(F223,LEN(F223)-1)),IF(RIGHT(F223,1)="k",1000*VALUE(LEFT(F223,LEN(F223)-1)),VALUE(SUBSTITUTE(F223,",",""))))))))),"N/A")</f>
        <v/>
      </c>
      <c r="N223">
        <f>IFERROR(IF(TRIM(G223)="-", "N/A", IF(RIGHT(G223,1)=")",IF(RIGHT(G223,2)="T)",-1000000000000*VALUE(MID(G223,2,LEN(G223)-3)),IF(RIGHT(G223,2)="M)",-1000000*VALUE(MID(G223,2,LEN(G223)-3)),IF(RIGHT(G223,2)="B)",-1000000000*VALUE(MID(G223,2,LEN(G223)-3)),IF(RIGHT(G223,2)="k)",-1000*VALUE(MID(G223,2,LEN(G223)-3)),VALUE(SUBSTITUTE(G223,",","")))))),IF(RIGHT(G223,1)="T",1000000000000*VALUE(LEFT(G223,LEN(G223)-1)),IF(RIGHT(G223,1)="M",1000000*VALUE(LEFT(G223,LEN(G223)-1)),IF(RIGHT(G223,1)="B",1000000000*VALUE(LEFT(G223,LEN(G223)-1)),IF(RIGHT(G223,1)="%",0.01*VALUE(LEFT(G223,LEN(G223)-1)),IF(RIGHT(G223,1)="k",1000*VALUE(LEFT(G223,LEN(G223)-1)),VALUE(SUBSTITUTE(G223,",",""))))))))),"N/A")</f>
        <v/>
      </c>
      <c r="P223">
        <f>MAX(J223:N223)</f>
        <v/>
      </c>
      <c r="Q223">
        <f>IFERROR(J144+MATCH(P223,J223:N223,0)-1,"")</f>
        <v/>
      </c>
      <c r="R223">
        <f>IF(Q223="","",MIN(J223:N223))</f>
        <v/>
      </c>
      <c r="S223">
        <f>IFERROR(J144+MATCH(R223,J223:N223,0)-1,"")</f>
        <v/>
      </c>
      <c r="T223">
        <f>IFERROR(AVERAGE(J223:N223),"")</f>
        <v/>
      </c>
      <c r="U223">
        <f>IFERROR(STDEV(J223:N223),"")</f>
        <v/>
      </c>
      <c r="V223">
        <f>IFERROR(IF(C223="-","",IF(ISBLANK(B223),"",IF(OR(ISNUMBER(FIND("Growth",B223)),ISNUMBER(FIND("Margin",B223))),"",(J223-T223)/U223))),"")</f>
        <v/>
      </c>
      <c r="W223">
        <f>IFERROR(IF(OR(D223="-",ISBLANK(D223)),"",(K223-T223)/U223),"")</f>
        <v/>
      </c>
      <c r="X223">
        <f>IFERROR(IF(OR(E223="-",ISBLANK(E223)),"",(L223-T223)/U223),"")</f>
        <v/>
      </c>
      <c r="Y223">
        <f>IFERROR(IF(OR(F223="-",ISBLANK(F223)),"",(M223-T223)/U223),"")</f>
        <v/>
      </c>
      <c r="Z223">
        <f>IFERROR(IF(OR(G223="-",ISBLANK(G223)),"",(N223-T223)/U223),"")</f>
        <v/>
      </c>
      <c r="AA223">
        <f>IF(MAX(MAX(V223:Z223),ABS(MIN(V223:Z223)))=ABS(MIN(V223:Z223)),MIN(V223:Z223),MAX(V223:Z223))</f>
        <v/>
      </c>
      <c r="AB223">
        <f>IFERROR(V144+MATCH(AA223,V223:Z223,0)-1,"")</f>
        <v/>
      </c>
      <c r="AC223">
        <f>IF(AB223&lt;&gt;"",IF(S223=AB223,"Low",IF(AB223=Q223,"High","")),"")</f>
        <v/>
      </c>
      <c r="AE223">
        <f>IF(ISNUMBER(MATCH("N/A",J223:N223,0)),"",IFERROR((5 * SUMPRODUCT(J144:N144,J223:N223) - PRODUCT(SUM(J144:N144),SUM(J223:N223))) / ((5 * SUM((J144^2)+(K144^2)+(L144^2)+(M144^2)+(N144^2))) - SUM(J144:N144)^2),""))</f>
        <v/>
      </c>
      <c r="AF223">
        <f>IFERROR(CORREL(J144:N144,J223:N223),"")</f>
        <v/>
      </c>
      <c r="AZ223">
        <f>IF(Q223=S223,0,1)</f>
        <v/>
      </c>
      <c r="BA223">
        <f>IF(AZ223=1,IF(Q223="","",IF(Q223=N144,"Yes","No")),"")</f>
        <v/>
      </c>
      <c r="BB223">
        <f>IF(BA223="Yes",P223,"")</f>
        <v/>
      </c>
      <c r="BC223">
        <f>IF(AZ223=1,IF(S223="","",IF(S223=N144,"Yes","No")),"")</f>
        <v/>
      </c>
      <c r="BD223">
        <f>IF(BC223="Yes",R223,"")</f>
        <v/>
      </c>
      <c r="BE223">
        <f>IFERROR(IF(SIGN(AE223)=1,"Increasing",IF(SIGN(AE223)=-1,"Decreasing","")),"")</f>
        <v/>
      </c>
      <c r="BF223">
        <f>IF(OR(AND(BE223="Increasing",BA223="Yes"),AND(BE223="Decreasing",BC223="Yes")),"Yes","No")</f>
        <v/>
      </c>
      <c r="BG223">
        <f>IF(I223="pos_trend","Yes","No")</f>
        <v/>
      </c>
      <c r="BH223">
        <f>IF(AF223&lt;&gt;"",IF(ABS(AF223)&gt;0.8,"Yes","No"),"")</f>
        <v/>
      </c>
    </row>
    <row r="224" spans="1:60">
      <c s="1" r="A224" t="n">
        <v>18</v>
      </c>
      <c r="B224" t="s">
        <v>540</v>
      </c>
      <c r="C224" t="s">
        <v>264</v>
      </c>
      <c r="D224" t="s">
        <v>264</v>
      </c>
      <c r="E224" t="s">
        <v>264</v>
      </c>
      <c r="F224" t="s">
        <v>264</v>
      </c>
      <c r="G224" t="s">
        <v>264</v>
      </c>
      <c r="H224" t="s"/>
      <c r="I224">
        <f>IF(AND(K224&gt; J224, L224&gt; K224, M224&gt; L224, N224&gt; M224), "pos_trend", IF(AND(K224&lt; J224, L224&lt; K224, M224&lt; L224, N224&lt; M224), "neg_trend", "N/A"))</f>
        <v/>
      </c>
      <c r="J224">
        <f>IFERROR(IF(TRIM(C224)="-", "N/A", IF(RIGHT(C224,1)=")",IF(RIGHT(C224,2)="T)",-1000000000000*VALUE(MID(C224,2,LEN(C224)-3)),IF(RIGHT(C224,2)="M)",-1000000*VALUE(MID(C224,2,LEN(C224)-3)),IF(RIGHT(C224,2)="B)",-1000000000*VALUE(MID(C224,2,LEN(C224)-3)),IF(RIGHT(C224,2)="k)",-1000*VALUE(MID(C224,2,LEN(C224)-3)),VALUE(SUBSTITUTE(C224,",","")))))),IF(RIGHT(C224,1)="T",1000000000000*VALUE(LEFT(C224,LEN(C224)-1)),IF(RIGHT(C224,1)="M",1000000*VALUE(LEFT(C224,LEN(C224)-1)),IF(RIGHT(C224,1)="B",1000000000*VALUE(LEFT(C224,LEN(C224)-1)),IF(RIGHT(C224,1)="%",0.01*VALUE(LEFT(C224,LEN(C224)-1)),IF(RIGHT(C224,1)="k",1000*VALUE(LEFT(C224,LEN(C224)-1)),VALUE(SUBSTITUTE(C224,",",""))))))))),"N/A")</f>
        <v/>
      </c>
      <c r="K224">
        <f>IFERROR(IF(TRIM(D224)="-", "N/A", IF(RIGHT(D224,1)=")",IF(RIGHT(D224,2)="T)",-1000000000000*VALUE(MID(D224,2,LEN(D224)-3)),IF(RIGHT(D224,2)="M)",-1000000*VALUE(MID(D224,2,LEN(D224)-3)),IF(RIGHT(D224,2)="B)",-1000000000*VALUE(MID(D224,2,LEN(D224)-3)),IF(RIGHT(D224,2)="k)",-1000*VALUE(MID(D224,2,LEN(D224)-3)),VALUE(SUBSTITUTE(D224,",","")))))),IF(RIGHT(D224,1)="T",1000000000000*VALUE(LEFT(D224,LEN(D224)-1)),IF(RIGHT(D224,1)="M",1000000*VALUE(LEFT(D224,LEN(D224)-1)),IF(RIGHT(D224,1)="B",1000000000*VALUE(LEFT(D224,LEN(D224)-1)),IF(RIGHT(D224,1)="%",0.01*VALUE(LEFT(D224,LEN(D224)-1)),IF(RIGHT(D224,1)="k",1000*VALUE(LEFT(D224,LEN(D224)-1)),VALUE(SUBSTITUTE(D224,",",""))))))))),"N/A")</f>
        <v/>
      </c>
      <c r="L224">
        <f>IFERROR(IF(TRIM(E224)="-", "N/A", IF(RIGHT(E224,1)=")",IF(RIGHT(E224,2)="T)",-1000000000000*VALUE(MID(E224,2,LEN(E224)-3)),IF(RIGHT(E224,2)="M)",-1000000*VALUE(MID(E224,2,LEN(E224)-3)),IF(RIGHT(E224,2)="B)",-1000000000*VALUE(MID(E224,2,LEN(E224)-3)),IF(RIGHT(E224,2)="k)",-1000*VALUE(MID(E224,2,LEN(E224)-3)),VALUE(SUBSTITUTE(E224,",","")))))),IF(RIGHT(E224,1)="T",1000000000000*VALUE(LEFT(E224,LEN(E224)-1)),IF(RIGHT(E224,1)="M",1000000*VALUE(LEFT(E224,LEN(E224)-1)),IF(RIGHT(E224,1)="B",1000000000*VALUE(LEFT(E224,LEN(E224)-1)),IF(RIGHT(E224,1)="%",0.01*VALUE(LEFT(E224,LEN(E224)-1)),IF(RIGHT(E224,1)="k",1000*VALUE(LEFT(E224,LEN(E224)-1)),VALUE(SUBSTITUTE(E224,",",""))))))))),"N/A")</f>
        <v/>
      </c>
      <c r="M224">
        <f>IFERROR(IF(TRIM(F224)="-", "N/A", IF(RIGHT(F224,1)=")",IF(RIGHT(F224,2)="T)",-1000000000000*VALUE(MID(F224,2,LEN(F224)-3)),IF(RIGHT(F224,2)="M)",-1000000*VALUE(MID(F224,2,LEN(F224)-3)),IF(RIGHT(F224,2)="B)",-1000000000*VALUE(MID(F224,2,LEN(F224)-3)),IF(RIGHT(F224,2)="k)",-1000*VALUE(MID(F224,2,LEN(F224)-3)),VALUE(SUBSTITUTE(F224,",","")))))),IF(RIGHT(F224,1)="T",1000000000000*VALUE(LEFT(F224,LEN(F224)-1)),IF(RIGHT(F224,1)="M",1000000*VALUE(LEFT(F224,LEN(F224)-1)),IF(RIGHT(F224,1)="B",1000000000*VALUE(LEFT(F224,LEN(F224)-1)),IF(RIGHT(F224,1)="%",0.01*VALUE(LEFT(F224,LEN(F224)-1)),IF(RIGHT(F224,1)="k",1000*VALUE(LEFT(F224,LEN(F224)-1)),VALUE(SUBSTITUTE(F224,",",""))))))))),"N/A")</f>
        <v/>
      </c>
      <c r="N224">
        <f>IFERROR(IF(TRIM(G224)="-", "N/A", IF(RIGHT(G224,1)=")",IF(RIGHT(G224,2)="T)",-1000000000000*VALUE(MID(G224,2,LEN(G224)-3)),IF(RIGHT(G224,2)="M)",-1000000*VALUE(MID(G224,2,LEN(G224)-3)),IF(RIGHT(G224,2)="B)",-1000000000*VALUE(MID(G224,2,LEN(G224)-3)),IF(RIGHT(G224,2)="k)",-1000*VALUE(MID(G224,2,LEN(G224)-3)),VALUE(SUBSTITUTE(G224,",","")))))),IF(RIGHT(G224,1)="T",1000000000000*VALUE(LEFT(G224,LEN(G224)-1)),IF(RIGHT(G224,1)="M",1000000*VALUE(LEFT(G224,LEN(G224)-1)),IF(RIGHT(G224,1)="B",1000000000*VALUE(LEFT(G224,LEN(G224)-1)),IF(RIGHT(G224,1)="%",0.01*VALUE(LEFT(G224,LEN(G224)-1)),IF(RIGHT(G224,1)="k",1000*VALUE(LEFT(G224,LEN(G224)-1)),VALUE(SUBSTITUTE(G224,",",""))))))))),"N/A")</f>
        <v/>
      </c>
      <c r="P224">
        <f>MAX(J224:N224)</f>
        <v/>
      </c>
      <c r="Q224">
        <f>IFERROR(J144+MATCH(P224,J224:N224,0)-1,"")</f>
        <v/>
      </c>
      <c r="R224">
        <f>IF(Q224="","",MIN(J224:N224))</f>
        <v/>
      </c>
      <c r="S224">
        <f>IFERROR(J144+MATCH(R224,J224:N224,0)-1,"")</f>
        <v/>
      </c>
      <c r="T224">
        <f>IFERROR(AVERAGE(J224:N224),"")</f>
        <v/>
      </c>
      <c r="U224">
        <f>IFERROR(STDEV(J224:N224),"")</f>
        <v/>
      </c>
      <c r="V224">
        <f>IFERROR(IF(C224="-","",IF(ISBLANK(B224),"",IF(OR(ISNUMBER(FIND("Growth",B224)),ISNUMBER(FIND("Margin",B224))),"",(J224-T224)/U224))),"")</f>
        <v/>
      </c>
      <c r="W224">
        <f>IFERROR(IF(OR(D224="-",ISBLANK(D224)),"",(K224-T224)/U224),"")</f>
        <v/>
      </c>
      <c r="X224">
        <f>IFERROR(IF(OR(E224="-",ISBLANK(E224)),"",(L224-T224)/U224),"")</f>
        <v/>
      </c>
      <c r="Y224">
        <f>IFERROR(IF(OR(F224="-",ISBLANK(F224)),"",(M224-T224)/U224),"")</f>
        <v/>
      </c>
      <c r="Z224">
        <f>IFERROR(IF(OR(G224="-",ISBLANK(G224)),"",(N224-T224)/U224),"")</f>
        <v/>
      </c>
      <c r="AA224">
        <f>IF(MAX(MAX(V224:Z224),ABS(MIN(V224:Z224)))=ABS(MIN(V224:Z224)),MIN(V224:Z224),MAX(V224:Z224))</f>
        <v/>
      </c>
      <c r="AB224">
        <f>IFERROR(V144+MATCH(AA224,V224:Z224,0)-1,"")</f>
        <v/>
      </c>
      <c r="AC224">
        <f>IF(AB224&lt;&gt;"",IF(S224=AB224,"Low",IF(AB224=Q224,"High","")),"")</f>
        <v/>
      </c>
      <c r="AE224">
        <f>IF(ISNUMBER(MATCH("N/A",J224:N224,0)),"",IFERROR((5 * SUMPRODUCT(J144:N144,J224:N224) - PRODUCT(SUM(J144:N144),SUM(J224:N224))) / ((5 * SUM((J144^2)+(K144^2)+(L144^2)+(M144^2)+(N144^2))) - SUM(J144:N144)^2),""))</f>
        <v/>
      </c>
      <c r="AF224">
        <f>IFERROR(CORREL(J144:N144,J224:N224),"")</f>
        <v/>
      </c>
      <c r="AZ224">
        <f>IF(Q224=S224,0,1)</f>
        <v/>
      </c>
      <c r="BA224">
        <f>IF(AZ224=1,IF(Q224="","",IF(Q224=N144,"Yes","No")),"")</f>
        <v/>
      </c>
      <c r="BB224">
        <f>IF(BA224="Yes",P224,"")</f>
        <v/>
      </c>
      <c r="BC224">
        <f>IF(AZ224=1,IF(S224="","",IF(S224=N144,"Yes","No")),"")</f>
        <v/>
      </c>
      <c r="BD224">
        <f>IF(BC224="Yes",R224,"")</f>
        <v/>
      </c>
      <c r="BE224">
        <f>IFERROR(IF(SIGN(AE224)=1,"Increasing",IF(SIGN(AE224)=-1,"Decreasing","")),"")</f>
        <v/>
      </c>
      <c r="BF224">
        <f>IF(OR(AND(BE224="Increasing",BA224="Yes"),AND(BE224="Decreasing",BC224="Yes")),"Yes","No")</f>
        <v/>
      </c>
      <c r="BG224">
        <f>IF(I224="pos_trend","Yes","No")</f>
        <v/>
      </c>
      <c r="BH224">
        <f>IF(AF224&lt;&gt;"",IF(ABS(AF224)&gt;0.8,"Yes","No"),"")</f>
        <v/>
      </c>
    </row>
    <row r="225" spans="1:60">
      <c s="1" r="A225" t="n">
        <v>19</v>
      </c>
      <c r="B225" t="s">
        <v>541</v>
      </c>
      <c r="C225" t="s">
        <v>542</v>
      </c>
      <c r="D225" t="s">
        <v>543</v>
      </c>
      <c r="E225" t="s">
        <v>544</v>
      </c>
      <c r="F225" t="s">
        <v>545</v>
      </c>
      <c r="G225" t="s">
        <v>307</v>
      </c>
      <c r="H225" t="s"/>
      <c r="I225">
        <f>IF(AND(K225&gt; J225, L225&gt; K225, M225&gt; L225, N225&gt; M225), "pos_trend", IF(AND(K225&lt; J225, L225&lt; K225, M225&lt; L225, N225&lt; M225), "neg_trend", "N/A"))</f>
        <v/>
      </c>
      <c r="J225">
        <f>IFERROR(IF(TRIM(C225)="-", "N/A", IF(RIGHT(C225,1)=")",IF(RIGHT(C225,2)="T)",-1000000000000*VALUE(MID(C225,2,LEN(C225)-3)),IF(RIGHT(C225,2)="M)",-1000000*VALUE(MID(C225,2,LEN(C225)-3)),IF(RIGHT(C225,2)="B)",-1000000000*VALUE(MID(C225,2,LEN(C225)-3)),IF(RIGHT(C225,2)="k)",-1000*VALUE(MID(C225,2,LEN(C225)-3)),VALUE(SUBSTITUTE(C225,",","")))))),IF(RIGHT(C225,1)="T",1000000000000*VALUE(LEFT(C225,LEN(C225)-1)),IF(RIGHT(C225,1)="M",1000000*VALUE(LEFT(C225,LEN(C225)-1)),IF(RIGHT(C225,1)="B",1000000000*VALUE(LEFT(C225,LEN(C225)-1)),IF(RIGHT(C225,1)="%",0.01*VALUE(LEFT(C225,LEN(C225)-1)),IF(RIGHT(C225,1)="k",1000*VALUE(LEFT(C225,LEN(C225)-1)),VALUE(SUBSTITUTE(C225,",",""))))))))),"N/A")</f>
        <v/>
      </c>
      <c r="K225">
        <f>IFERROR(IF(TRIM(D225)="-", "N/A", IF(RIGHT(D225,1)=")",IF(RIGHT(D225,2)="T)",-1000000000000*VALUE(MID(D225,2,LEN(D225)-3)),IF(RIGHT(D225,2)="M)",-1000000*VALUE(MID(D225,2,LEN(D225)-3)),IF(RIGHT(D225,2)="B)",-1000000000*VALUE(MID(D225,2,LEN(D225)-3)),IF(RIGHT(D225,2)="k)",-1000*VALUE(MID(D225,2,LEN(D225)-3)),VALUE(SUBSTITUTE(D225,",","")))))),IF(RIGHT(D225,1)="T",1000000000000*VALUE(LEFT(D225,LEN(D225)-1)),IF(RIGHT(D225,1)="M",1000000*VALUE(LEFT(D225,LEN(D225)-1)),IF(RIGHT(D225,1)="B",1000000000*VALUE(LEFT(D225,LEN(D225)-1)),IF(RIGHT(D225,1)="%",0.01*VALUE(LEFT(D225,LEN(D225)-1)),IF(RIGHT(D225,1)="k",1000*VALUE(LEFT(D225,LEN(D225)-1)),VALUE(SUBSTITUTE(D225,",",""))))))))),"N/A")</f>
        <v/>
      </c>
      <c r="L225">
        <f>IFERROR(IF(TRIM(E225)="-", "N/A", IF(RIGHT(E225,1)=")",IF(RIGHT(E225,2)="T)",-1000000000000*VALUE(MID(E225,2,LEN(E225)-3)),IF(RIGHT(E225,2)="M)",-1000000*VALUE(MID(E225,2,LEN(E225)-3)),IF(RIGHT(E225,2)="B)",-1000000000*VALUE(MID(E225,2,LEN(E225)-3)),IF(RIGHT(E225,2)="k)",-1000*VALUE(MID(E225,2,LEN(E225)-3)),VALUE(SUBSTITUTE(E225,",","")))))),IF(RIGHT(E225,1)="T",1000000000000*VALUE(LEFT(E225,LEN(E225)-1)),IF(RIGHT(E225,1)="M",1000000*VALUE(LEFT(E225,LEN(E225)-1)),IF(RIGHT(E225,1)="B",1000000000*VALUE(LEFT(E225,LEN(E225)-1)),IF(RIGHT(E225,1)="%",0.01*VALUE(LEFT(E225,LEN(E225)-1)),IF(RIGHT(E225,1)="k",1000*VALUE(LEFT(E225,LEN(E225)-1)),VALUE(SUBSTITUTE(E225,",",""))))))))),"N/A")</f>
        <v/>
      </c>
      <c r="M225">
        <f>IFERROR(IF(TRIM(F225)="-", "N/A", IF(RIGHT(F225,1)=")",IF(RIGHT(F225,2)="T)",-1000000000000*VALUE(MID(F225,2,LEN(F225)-3)),IF(RIGHT(F225,2)="M)",-1000000*VALUE(MID(F225,2,LEN(F225)-3)),IF(RIGHT(F225,2)="B)",-1000000000*VALUE(MID(F225,2,LEN(F225)-3)),IF(RIGHT(F225,2)="k)",-1000*VALUE(MID(F225,2,LEN(F225)-3)),VALUE(SUBSTITUTE(F225,",","")))))),IF(RIGHT(F225,1)="T",1000000000000*VALUE(LEFT(F225,LEN(F225)-1)),IF(RIGHT(F225,1)="M",1000000*VALUE(LEFT(F225,LEN(F225)-1)),IF(RIGHT(F225,1)="B",1000000000*VALUE(LEFT(F225,LEN(F225)-1)),IF(RIGHT(F225,1)="%",0.01*VALUE(LEFT(F225,LEN(F225)-1)),IF(RIGHT(F225,1)="k",1000*VALUE(LEFT(F225,LEN(F225)-1)),VALUE(SUBSTITUTE(F225,",",""))))))))),"N/A")</f>
        <v/>
      </c>
      <c r="N225">
        <f>IFERROR(IF(TRIM(G225)="-", "N/A", IF(RIGHT(G225,1)=")",IF(RIGHT(G225,2)="T)",-1000000000000*VALUE(MID(G225,2,LEN(G225)-3)),IF(RIGHT(G225,2)="M)",-1000000*VALUE(MID(G225,2,LEN(G225)-3)),IF(RIGHT(G225,2)="B)",-1000000000*VALUE(MID(G225,2,LEN(G225)-3)),IF(RIGHT(G225,2)="k)",-1000*VALUE(MID(G225,2,LEN(G225)-3)),VALUE(SUBSTITUTE(G225,",","")))))),IF(RIGHT(G225,1)="T",1000000000000*VALUE(LEFT(G225,LEN(G225)-1)),IF(RIGHT(G225,1)="M",1000000*VALUE(LEFT(G225,LEN(G225)-1)),IF(RIGHT(G225,1)="B",1000000000*VALUE(LEFT(G225,LEN(G225)-1)),IF(RIGHT(G225,1)="%",0.01*VALUE(LEFT(G225,LEN(G225)-1)),IF(RIGHT(G225,1)="k",1000*VALUE(LEFT(G225,LEN(G225)-1)),VALUE(SUBSTITUTE(G225,",",""))))))))),"N/A")</f>
        <v/>
      </c>
      <c r="P225">
        <f>MAX(J225:N225)</f>
        <v/>
      </c>
      <c r="Q225">
        <f>IFERROR(J144+MATCH(P225,J225:N225,0)-1,"")</f>
        <v/>
      </c>
      <c r="R225">
        <f>IF(Q225="","",MIN(J225:N225))</f>
        <v/>
      </c>
      <c r="S225">
        <f>IFERROR(J144+MATCH(R225,J225:N225,0)-1,"")</f>
        <v/>
      </c>
      <c r="T225">
        <f>IFERROR(AVERAGE(J225:N225),"")</f>
        <v/>
      </c>
      <c r="U225">
        <f>IFERROR(STDEV(J225:N225),"")</f>
        <v/>
      </c>
      <c r="V225">
        <f>IFERROR(IF(C225="-","",IF(ISBLANK(B225),"",IF(OR(ISNUMBER(FIND("Growth",B225)),ISNUMBER(FIND("Margin",B225))),"",(J225-T225)/U225))),"")</f>
        <v/>
      </c>
      <c r="W225">
        <f>IFERROR(IF(OR(D225="-",ISBLANK(D225)),"",(K225-T225)/U225),"")</f>
        <v/>
      </c>
      <c r="X225">
        <f>IFERROR(IF(OR(E225="-",ISBLANK(E225)),"",(L225-T225)/U225),"")</f>
        <v/>
      </c>
      <c r="Y225">
        <f>IFERROR(IF(OR(F225="-",ISBLANK(F225)),"",(M225-T225)/U225),"")</f>
        <v/>
      </c>
      <c r="Z225">
        <f>IFERROR(IF(OR(G225="-",ISBLANK(G225)),"",(N225-T225)/U225),"")</f>
        <v/>
      </c>
      <c r="AA225">
        <f>IF(MAX(MAX(V225:Z225),ABS(MIN(V225:Z225)))=ABS(MIN(V225:Z225)),MIN(V225:Z225),MAX(V225:Z225))</f>
        <v/>
      </c>
      <c r="AB225">
        <f>IFERROR(V144+MATCH(AA225,V225:Z225,0)-1,"")</f>
        <v/>
      </c>
      <c r="AC225">
        <f>IF(AB225&lt;&gt;"",IF(S225=AB225,"Low",IF(AB225=Q225,"High","")),"")</f>
        <v/>
      </c>
      <c r="AE225">
        <f>IF(ISNUMBER(MATCH("N/A",J225:N225,0)),"",IFERROR((5 * SUMPRODUCT(J144:N144,J225:N225) - PRODUCT(SUM(J144:N144),SUM(J225:N225))) / ((5 * SUM((J144^2)+(K144^2)+(L144^2)+(M144^2)+(N144^2))) - SUM(J144:N144)^2),""))</f>
        <v/>
      </c>
      <c r="AF225">
        <f>IFERROR(CORREL(J144:N144,J225:N225),"")</f>
        <v/>
      </c>
      <c r="AZ225">
        <f>IF(Q225=S225,0,1)</f>
        <v/>
      </c>
      <c r="BA225">
        <f>IF(AZ225=1,IF(Q225="","",IF(Q225=N144,"Yes","No")),"")</f>
        <v/>
      </c>
      <c r="BB225">
        <f>IF(BA225="Yes",P225,"")</f>
        <v/>
      </c>
      <c r="BC225">
        <f>IF(AZ225=1,IF(S225="","",IF(S225=N144,"Yes","No")),"")</f>
        <v/>
      </c>
      <c r="BD225">
        <f>IF(BC225="Yes",R225,"")</f>
        <v/>
      </c>
      <c r="BE225">
        <f>IFERROR(IF(SIGN(AE225)=1,"Increasing",IF(SIGN(AE225)=-1,"Decreasing","")),"")</f>
        <v/>
      </c>
      <c r="BF225">
        <f>IF(OR(AND(BE225="Increasing",BA225="Yes"),AND(BE225="Decreasing",BC225="Yes")),"Yes","No")</f>
        <v/>
      </c>
      <c r="BG225">
        <f>IF(I225="pos_trend","Yes","No")</f>
        <v/>
      </c>
      <c r="BH225">
        <f>IF(AF225&lt;&gt;"",IF(ABS(AF225)&gt;0.8,"Yes","No"),"")</f>
        <v/>
      </c>
    </row>
    <row r="226" spans="1:60">
      <c r="I226">
        <f>IF(AND(K226&gt; J226, L226&gt; K226, M226&gt; L226, N226&gt; M226), "pos_trend", IF(AND(K226&lt; J226, L226&lt; K226, M226&lt; L226, N226&lt; M226), "neg_trend", "N/A"))</f>
        <v/>
      </c>
      <c r="J226">
        <f>IFERROR(IF(TRIM(C226)="-", "N/A", IF(RIGHT(C226,1)=")",IF(RIGHT(C226,2)="T)",-1000000000000*VALUE(MID(C226,2,LEN(C226)-3)),IF(RIGHT(C226,2)="M)",-1000000*VALUE(MID(C226,2,LEN(C226)-3)),IF(RIGHT(C226,2)="B)",-1000000000*VALUE(MID(C226,2,LEN(C226)-3)),IF(RIGHT(C226,2)="k)",-1000*VALUE(MID(C226,2,LEN(C226)-3)),VALUE(SUBSTITUTE(C226,",","")))))),IF(RIGHT(C226,1)="T",1000000000000*VALUE(LEFT(C226,LEN(C226)-1)),IF(RIGHT(C226,1)="M",1000000*VALUE(LEFT(C226,LEN(C226)-1)),IF(RIGHT(C226,1)="B",1000000000*VALUE(LEFT(C226,LEN(C226)-1)),IF(RIGHT(C226,1)="%",0.01*VALUE(LEFT(C226,LEN(C226)-1)),IF(RIGHT(C226,1)="k",1000*VALUE(LEFT(C226,LEN(C226)-1)),VALUE(SUBSTITUTE(C226,",",""))))))))),"N/A")</f>
        <v/>
      </c>
      <c r="K226">
        <f>IFERROR(IF(TRIM(D226)="-", "N/A", IF(RIGHT(D226,1)=")",IF(RIGHT(D226,2)="T)",-1000000000000*VALUE(MID(D226,2,LEN(D226)-3)),IF(RIGHT(D226,2)="M)",-1000000*VALUE(MID(D226,2,LEN(D226)-3)),IF(RIGHT(D226,2)="B)",-1000000000*VALUE(MID(D226,2,LEN(D226)-3)),IF(RIGHT(D226,2)="k)",-1000*VALUE(MID(D226,2,LEN(D226)-3)),VALUE(SUBSTITUTE(D226,",","")))))),IF(RIGHT(D226,1)="T",1000000000000*VALUE(LEFT(D226,LEN(D226)-1)),IF(RIGHT(D226,1)="M",1000000*VALUE(LEFT(D226,LEN(D226)-1)),IF(RIGHT(D226,1)="B",1000000000*VALUE(LEFT(D226,LEN(D226)-1)),IF(RIGHT(D226,1)="%",0.01*VALUE(LEFT(D226,LEN(D226)-1)),IF(RIGHT(D226,1)="k",1000*VALUE(LEFT(D226,LEN(D226)-1)),VALUE(SUBSTITUTE(D226,",",""))))))))),"N/A")</f>
        <v/>
      </c>
      <c r="L226">
        <f>IFERROR(IF(TRIM(E226)="-", "N/A", IF(RIGHT(E226,1)=")",IF(RIGHT(E226,2)="T)",-1000000000000*VALUE(MID(E226,2,LEN(E226)-3)),IF(RIGHT(E226,2)="M)",-1000000*VALUE(MID(E226,2,LEN(E226)-3)),IF(RIGHT(E226,2)="B)",-1000000000*VALUE(MID(E226,2,LEN(E226)-3)),IF(RIGHT(E226,2)="k)",-1000*VALUE(MID(E226,2,LEN(E226)-3)),VALUE(SUBSTITUTE(E226,",","")))))),IF(RIGHT(E226,1)="T",1000000000000*VALUE(LEFT(E226,LEN(E226)-1)),IF(RIGHT(E226,1)="M",1000000*VALUE(LEFT(E226,LEN(E226)-1)),IF(RIGHT(E226,1)="B",1000000000*VALUE(LEFT(E226,LEN(E226)-1)),IF(RIGHT(E226,1)="%",0.01*VALUE(LEFT(E226,LEN(E226)-1)),IF(RIGHT(E226,1)="k",1000*VALUE(LEFT(E226,LEN(E226)-1)),VALUE(SUBSTITUTE(E226,",",""))))))))),"N/A")</f>
        <v/>
      </c>
      <c r="M226">
        <f>IFERROR(IF(TRIM(F226)="-", "N/A", IF(RIGHT(F226,1)=")",IF(RIGHT(F226,2)="T)",-1000000000000*VALUE(MID(F226,2,LEN(F226)-3)),IF(RIGHT(F226,2)="M)",-1000000*VALUE(MID(F226,2,LEN(F226)-3)),IF(RIGHT(F226,2)="B)",-1000000000*VALUE(MID(F226,2,LEN(F226)-3)),IF(RIGHT(F226,2)="k)",-1000*VALUE(MID(F226,2,LEN(F226)-3)),VALUE(SUBSTITUTE(F226,",","")))))),IF(RIGHT(F226,1)="T",1000000000000*VALUE(LEFT(F226,LEN(F226)-1)),IF(RIGHT(F226,1)="M",1000000*VALUE(LEFT(F226,LEN(F226)-1)),IF(RIGHT(F226,1)="B",1000000000*VALUE(LEFT(F226,LEN(F226)-1)),IF(RIGHT(F226,1)="%",0.01*VALUE(LEFT(F226,LEN(F226)-1)),IF(RIGHT(F226,1)="k",1000*VALUE(LEFT(F226,LEN(F226)-1)),VALUE(SUBSTITUTE(F226,",",""))))))))),"N/A")</f>
        <v/>
      </c>
      <c r="N226">
        <f>IFERROR(IF(TRIM(G226)="-", "N/A", IF(RIGHT(G226,1)=")",IF(RIGHT(G226,2)="T)",-1000000000000*VALUE(MID(G226,2,LEN(G226)-3)),IF(RIGHT(G226,2)="M)",-1000000*VALUE(MID(G226,2,LEN(G226)-3)),IF(RIGHT(G226,2)="B)",-1000000000*VALUE(MID(G226,2,LEN(G226)-3)),IF(RIGHT(G226,2)="k)",-1000*VALUE(MID(G226,2,LEN(G226)-3)),VALUE(SUBSTITUTE(G226,",","")))))),IF(RIGHT(G226,1)="T",1000000000000*VALUE(LEFT(G226,LEN(G226)-1)),IF(RIGHT(G226,1)="M",1000000*VALUE(LEFT(G226,LEN(G226)-1)),IF(RIGHT(G226,1)="B",1000000000*VALUE(LEFT(G226,LEN(G226)-1)),IF(RIGHT(G226,1)="%",0.01*VALUE(LEFT(G226,LEN(G226)-1)),IF(RIGHT(G226,1)="k",1000*VALUE(LEFT(G226,LEN(G226)-1)),VALUE(SUBSTITUTE(G226,",",""))))))))),"N/A")</f>
        <v/>
      </c>
      <c r="P226">
        <f>MAX(J226:N226)</f>
        <v/>
      </c>
      <c r="Q226">
        <f>IFERROR(J144+MATCH(P226,J226:N226,0)-1,"")</f>
        <v/>
      </c>
      <c r="R226">
        <f>IF(Q226="","",MIN(J226:N226))</f>
        <v/>
      </c>
      <c r="S226">
        <f>IFERROR(J144+MATCH(R226,J226:N226,0)-1,"")</f>
        <v/>
      </c>
      <c r="T226">
        <f>IFERROR(AVERAGE(J226:N226),"")</f>
        <v/>
      </c>
      <c r="U226">
        <f>IFERROR(STDEV(J226:N226),"")</f>
        <v/>
      </c>
      <c r="V226">
        <f>IFERROR(IF(C226="-","",IF(ISBLANK(B226),"",IF(OR(ISNUMBER(FIND("Growth",B226)),ISNUMBER(FIND("Margin",B226))),"",(J226-T226)/U226))),"")</f>
        <v/>
      </c>
      <c r="W226">
        <f>IFERROR(IF(OR(D226="-",ISBLANK(D226)),"",(K226-T226)/U226),"")</f>
        <v/>
      </c>
      <c r="X226">
        <f>IFERROR(IF(OR(E226="-",ISBLANK(E226)),"",(L226-T226)/U226),"")</f>
        <v/>
      </c>
      <c r="Y226">
        <f>IFERROR(IF(OR(F226="-",ISBLANK(F226)),"",(M226-T226)/U226),"")</f>
        <v/>
      </c>
      <c r="Z226">
        <f>IFERROR(IF(OR(G226="-",ISBLANK(G226)),"",(N226-T226)/U226),"")</f>
        <v/>
      </c>
      <c r="AA226">
        <f>IF(MAX(MAX(V226:Z226),ABS(MIN(V226:Z226)))=ABS(MIN(V226:Z226)),MIN(V226:Z226),MAX(V226:Z226))</f>
        <v/>
      </c>
      <c r="AB226">
        <f>IFERROR(V144+MATCH(AA226,V226:Z226,0)-1,"")</f>
        <v/>
      </c>
      <c r="AC226">
        <f>IF(AB226&lt;&gt;"",IF(S226=AB226,"Low",IF(AB226=Q226,"High","")),"")</f>
        <v/>
      </c>
      <c r="AE226">
        <f>IF(ISNUMBER(MATCH("N/A",J226:N226,0)),"",IFERROR((5 * SUMPRODUCT(J144:N144,J226:N226) - PRODUCT(SUM(J144:N144),SUM(J226:N226))) / ((5 * SUM((J144^2)+(K144^2)+(L144^2)+(M144^2)+(N144^2))) - SUM(J144:N144)^2),""))</f>
        <v/>
      </c>
      <c r="AF226">
        <f>IFERROR(CORREL(J144:N144,J226:N226),"")</f>
        <v/>
      </c>
      <c r="AZ226">
        <f>IF(Q226=S226,0,1)</f>
        <v/>
      </c>
      <c r="BA226">
        <f>IF(AZ226=1,IF(Q226="","",IF(Q226=N144,"Yes","No")),"")</f>
        <v/>
      </c>
      <c r="BB226">
        <f>IF(BA226="Yes",P226,"")</f>
        <v/>
      </c>
      <c r="BC226">
        <f>IF(AZ226=1,IF(S226="","",IF(S226=N144,"Yes","No")),"")</f>
        <v/>
      </c>
      <c r="BD226">
        <f>IF(BC226="Yes",R226,"")</f>
        <v/>
      </c>
      <c r="BE226">
        <f>IFERROR(IF(SIGN(AE226)=1,"Increasing",IF(SIGN(AE226)=-1,"Decreasing","")),"")</f>
        <v/>
      </c>
      <c r="BF226">
        <f>IF(OR(AND(BE226="Increasing",BA226="Yes"),AND(BE226="Decreasing",BC226="Yes")),"Yes","No")</f>
        <v/>
      </c>
      <c r="BG226">
        <f>IF(I226="pos_trend","Yes","No")</f>
        <v/>
      </c>
      <c r="BH226">
        <f>IF(AF226&lt;&gt;"",IF(ABS(AF226)&gt;0.8,"Yes","No"),"")</f>
        <v/>
      </c>
    </row>
    <row r="227" spans="1:60">
      <c s="1" r="B227" t="s">
        <v>316</v>
      </c>
      <c s="1" r="C227" t="s">
        <v>252</v>
      </c>
      <c s="1" r="D227" t="s">
        <v>253</v>
      </c>
      <c s="1" r="E227" t="s">
        <v>254</v>
      </c>
      <c s="1" r="F227" t="s">
        <v>255</v>
      </c>
      <c s="1" r="G227" t="s">
        <v>256</v>
      </c>
      <c s="1" r="H227" t="s">
        <v>257</v>
      </c>
      <c r="P227">
        <f>MAX(J227:N227)</f>
        <v/>
      </c>
      <c r="Q227">
        <f>IFERROR(J144+MATCH(P227,J227:N227,0)-1,"")</f>
        <v/>
      </c>
      <c r="R227">
        <f>IF(Q227="","",MIN(J227:N227))</f>
        <v/>
      </c>
      <c r="S227">
        <f>IFERROR(J144+MATCH(R227,J227:N227,0)-1,"")</f>
        <v/>
      </c>
      <c r="T227">
        <f>IFERROR(AVERAGE(J227:N227),"")</f>
        <v/>
      </c>
      <c r="U227">
        <f>IFERROR(STDEV(J227:N227),"")</f>
        <v/>
      </c>
      <c r="V227">
        <f>IFERROR(IF(C227="-","",IF(ISBLANK(B227),"",IF(OR(ISNUMBER(FIND("Growth",B227)),ISNUMBER(FIND("Margin",B227))),"",(J227-T227)/U227))),"")</f>
        <v/>
      </c>
      <c r="W227">
        <f>IFERROR(IF(OR(D227="-",ISBLANK(D227)),"",(K227-T227)/U227),"")</f>
        <v/>
      </c>
      <c r="X227">
        <f>IFERROR(IF(OR(E227="-",ISBLANK(E227)),"",(L227-T227)/U227),"")</f>
        <v/>
      </c>
      <c r="Y227">
        <f>IFERROR(IF(OR(F227="-",ISBLANK(F227)),"",(M227-T227)/U227),"")</f>
        <v/>
      </c>
      <c r="Z227">
        <f>IFERROR(IF(OR(G227="-",ISBLANK(G227)),"",(N227-T227)/U227),"")</f>
        <v/>
      </c>
      <c r="AA227">
        <f>IF(MAX(MAX(V227:Z227),ABS(MIN(V227:Z227)))=ABS(MIN(V227:Z227)),MIN(V227:Z227),MAX(V227:Z227))</f>
        <v/>
      </c>
      <c r="AB227">
        <f>IFERROR(V144+MATCH(AA227,V227:Z227,0)-1,"")</f>
        <v/>
      </c>
      <c r="AC227">
        <f>IF(AB227&lt;&gt;"",IF(S227=AB227,"Low",IF(AB227=Q227,"High","")),"")</f>
        <v/>
      </c>
      <c r="AE227">
        <f>IF(ISNUMBER(MATCH("N/A",J227:N227,0)),"",IFERROR((5 * SUMPRODUCT(J144:N144,J227:N227) - PRODUCT(SUM(J144:N144),SUM(J227:N227))) / ((5 * SUM((J144^2)+(K144^2)+(L144^2)+(M144^2)+(N144^2))) - SUM(J144:N144)^2),""))</f>
        <v/>
      </c>
      <c r="AF227">
        <f>IFERROR(CORREL(J144:N144,J227:N227),"")</f>
        <v/>
      </c>
      <c r="AZ227">
        <f>IF(Q227=S227,0,1)</f>
        <v/>
      </c>
      <c r="BA227">
        <f>IF(AZ227=1,IF(Q227="","",IF(Q227=N144,"Yes","No")),"")</f>
        <v/>
      </c>
      <c r="BB227">
        <f>IF(BA227="Yes",P227,"")</f>
        <v/>
      </c>
      <c r="BC227">
        <f>IF(AZ227=1,IF(S227="","",IF(S227=N144,"Yes","No")),"")</f>
        <v/>
      </c>
      <c r="BD227">
        <f>IF(BC227="Yes",R227,"")</f>
        <v/>
      </c>
      <c r="BE227">
        <f>IFERROR(IF(SIGN(AE227)=1,"Increasing",IF(SIGN(AE227)=-1,"Decreasing","")),"")</f>
        <v/>
      </c>
      <c r="BF227">
        <f>IF(OR(AND(BE227="Increasing",BA227="Yes"),AND(BE227="Decreasing",BC227="Yes")),"Yes","No")</f>
        <v/>
      </c>
      <c r="BG227">
        <f>IF(I227="pos_trend","Yes","No")</f>
        <v/>
      </c>
      <c r="BH227">
        <f>IF(AF227&lt;&gt;"",IF(ABS(AF227)&gt;0.8,"Yes","No"),"")</f>
        <v/>
      </c>
    </row>
    <row r="228" spans="1:60">
      <c s="1" r="A228" t="n">
        <v>0</v>
      </c>
      <c r="B228" t="s">
        <v>546</v>
      </c>
      <c r="C228" t="s">
        <v>547</v>
      </c>
      <c r="D228" t="s">
        <v>548</v>
      </c>
      <c r="E228" t="s">
        <v>549</v>
      </c>
      <c r="F228" t="s">
        <v>550</v>
      </c>
      <c r="G228" t="s">
        <v>551</v>
      </c>
      <c r="H228" t="s"/>
      <c r="I228">
        <f>IF(AND(K228&gt; J228, L228&gt; K228, M228&gt; L228, N228&gt; M228), "pos_trend", IF(AND(K228&lt; J228, L228&lt; K228, M228&lt; L228, N228&lt; M228), "neg_trend", "N/A"))</f>
        <v/>
      </c>
      <c r="J228">
        <f>IFERROR(IF(TRIM(C228)="-", "N/A", IF(RIGHT(C228,1)=")",IF(RIGHT(C228,2)="T)",-1000000000000*VALUE(MID(C228,2,LEN(C228)-3)),IF(RIGHT(C228,2)="M)",-1000000*VALUE(MID(C228,2,LEN(C228)-3)),IF(RIGHT(C228,2)="B)",-1000000000*VALUE(MID(C228,2,LEN(C228)-3)),IF(RIGHT(C228,2)="k)",-1000*VALUE(MID(C228,2,LEN(C228)-3)),VALUE(SUBSTITUTE(C228,",","")))))),IF(RIGHT(C228,1)="T",1000000000000*VALUE(LEFT(C228,LEN(C228)-1)),IF(RIGHT(C228,1)="M",1000000*VALUE(LEFT(C228,LEN(C228)-1)),IF(RIGHT(C228,1)="B",1000000000*VALUE(LEFT(C228,LEN(C228)-1)),IF(RIGHT(C228,1)="%",0.01*VALUE(LEFT(C228,LEN(C228)-1)),IF(RIGHT(C228,1)="k",1000*VALUE(LEFT(C228,LEN(C228)-1)),VALUE(SUBSTITUTE(C228,",",""))))))))),"N/A")</f>
        <v/>
      </c>
      <c r="K228">
        <f>IFERROR(IF(TRIM(D228)="-", "N/A", IF(RIGHT(D228,1)=")",IF(RIGHT(D228,2)="T)",-1000000000000*VALUE(MID(D228,2,LEN(D228)-3)),IF(RIGHT(D228,2)="M)",-1000000*VALUE(MID(D228,2,LEN(D228)-3)),IF(RIGHT(D228,2)="B)",-1000000000*VALUE(MID(D228,2,LEN(D228)-3)),IF(RIGHT(D228,2)="k)",-1000*VALUE(MID(D228,2,LEN(D228)-3)),VALUE(SUBSTITUTE(D228,",","")))))),IF(RIGHT(D228,1)="T",1000000000000*VALUE(LEFT(D228,LEN(D228)-1)),IF(RIGHT(D228,1)="M",1000000*VALUE(LEFT(D228,LEN(D228)-1)),IF(RIGHT(D228,1)="B",1000000000*VALUE(LEFT(D228,LEN(D228)-1)),IF(RIGHT(D228,1)="%",0.01*VALUE(LEFT(D228,LEN(D228)-1)),IF(RIGHT(D228,1)="k",1000*VALUE(LEFT(D228,LEN(D228)-1)),VALUE(SUBSTITUTE(D228,",",""))))))))),"N/A")</f>
        <v/>
      </c>
      <c r="L228">
        <f>IFERROR(IF(TRIM(E228)="-", "N/A", IF(RIGHT(E228,1)=")",IF(RIGHT(E228,2)="T)",-1000000000000*VALUE(MID(E228,2,LEN(E228)-3)),IF(RIGHT(E228,2)="M)",-1000000*VALUE(MID(E228,2,LEN(E228)-3)),IF(RIGHT(E228,2)="B)",-1000000000*VALUE(MID(E228,2,LEN(E228)-3)),IF(RIGHT(E228,2)="k)",-1000*VALUE(MID(E228,2,LEN(E228)-3)),VALUE(SUBSTITUTE(E228,",","")))))),IF(RIGHT(E228,1)="T",1000000000000*VALUE(LEFT(E228,LEN(E228)-1)),IF(RIGHT(E228,1)="M",1000000*VALUE(LEFT(E228,LEN(E228)-1)),IF(RIGHT(E228,1)="B",1000000000*VALUE(LEFT(E228,LEN(E228)-1)),IF(RIGHT(E228,1)="%",0.01*VALUE(LEFT(E228,LEN(E228)-1)),IF(RIGHT(E228,1)="k",1000*VALUE(LEFT(E228,LEN(E228)-1)),VALUE(SUBSTITUTE(E228,",",""))))))))),"N/A")</f>
        <v/>
      </c>
      <c r="M228">
        <f>IFERROR(IF(TRIM(F228)="-", "N/A", IF(RIGHT(F228,1)=")",IF(RIGHT(F228,2)="T)",-1000000000000*VALUE(MID(F228,2,LEN(F228)-3)),IF(RIGHT(F228,2)="M)",-1000000*VALUE(MID(F228,2,LEN(F228)-3)),IF(RIGHT(F228,2)="B)",-1000000000*VALUE(MID(F228,2,LEN(F228)-3)),IF(RIGHT(F228,2)="k)",-1000*VALUE(MID(F228,2,LEN(F228)-3)),VALUE(SUBSTITUTE(F228,",","")))))),IF(RIGHT(F228,1)="T",1000000000000*VALUE(LEFT(F228,LEN(F228)-1)),IF(RIGHT(F228,1)="M",1000000*VALUE(LEFT(F228,LEN(F228)-1)),IF(RIGHT(F228,1)="B",1000000000*VALUE(LEFT(F228,LEN(F228)-1)),IF(RIGHT(F228,1)="%",0.01*VALUE(LEFT(F228,LEN(F228)-1)),IF(RIGHT(F228,1)="k",1000*VALUE(LEFT(F228,LEN(F228)-1)),VALUE(SUBSTITUTE(F228,",",""))))))))),"N/A")</f>
        <v/>
      </c>
      <c r="N228">
        <f>IFERROR(IF(TRIM(G228)="-", "N/A", IF(RIGHT(G228,1)=")",IF(RIGHT(G228,2)="T)",-1000000000000*VALUE(MID(G228,2,LEN(G228)-3)),IF(RIGHT(G228,2)="M)",-1000000*VALUE(MID(G228,2,LEN(G228)-3)),IF(RIGHT(G228,2)="B)",-1000000000*VALUE(MID(G228,2,LEN(G228)-3)),IF(RIGHT(G228,2)="k)",-1000*VALUE(MID(G228,2,LEN(G228)-3)),VALUE(SUBSTITUTE(G228,",","")))))),IF(RIGHT(G228,1)="T",1000000000000*VALUE(LEFT(G228,LEN(G228)-1)),IF(RIGHT(G228,1)="M",1000000*VALUE(LEFT(G228,LEN(G228)-1)),IF(RIGHT(G228,1)="B",1000000000*VALUE(LEFT(G228,LEN(G228)-1)),IF(RIGHT(G228,1)="%",0.01*VALUE(LEFT(G228,LEN(G228)-1)),IF(RIGHT(G228,1)="k",1000*VALUE(LEFT(G228,LEN(G228)-1)),VALUE(SUBSTITUTE(G228,",",""))))))))),"N/A")</f>
        <v/>
      </c>
      <c r="P228">
        <f>MAX(J228:N228)</f>
        <v/>
      </c>
      <c r="Q228">
        <f>IFERROR(J144+MATCH(P228,J228:N228,0)-1,"")</f>
        <v/>
      </c>
      <c r="R228">
        <f>IF(Q228="","",MIN(J228:N228))</f>
        <v/>
      </c>
      <c r="S228">
        <f>IFERROR(J144+MATCH(R228,J228:N228,0)-1,"")</f>
        <v/>
      </c>
      <c r="T228">
        <f>IFERROR(AVERAGE(J228:N228),"")</f>
        <v/>
      </c>
      <c r="U228">
        <f>IFERROR(STDEV(J228:N228),"")</f>
        <v/>
      </c>
      <c r="V228">
        <f>IFERROR(IF(C228="-","",IF(ISBLANK(B228),"",IF(OR(ISNUMBER(FIND("Growth",B228)),ISNUMBER(FIND("Margin",B228))),"",(J228-T228)/U228))),"")</f>
        <v/>
      </c>
      <c r="W228">
        <f>IFERROR(IF(OR(D228="-",ISBLANK(D228)),"",(K228-T228)/U228),"")</f>
        <v/>
      </c>
      <c r="X228">
        <f>IFERROR(IF(OR(E228="-",ISBLANK(E228)),"",(L228-T228)/U228),"")</f>
        <v/>
      </c>
      <c r="Y228">
        <f>IFERROR(IF(OR(F228="-",ISBLANK(F228)),"",(M228-T228)/U228),"")</f>
        <v/>
      </c>
      <c r="Z228">
        <f>IFERROR(IF(OR(G228="-",ISBLANK(G228)),"",(N228-T228)/U228),"")</f>
        <v/>
      </c>
      <c r="AA228">
        <f>IF(MAX(MAX(V228:Z228),ABS(MIN(V228:Z228)))=ABS(MIN(V228:Z228)),MIN(V228:Z228),MAX(V228:Z228))</f>
        <v/>
      </c>
      <c r="AB228">
        <f>IFERROR(V144+MATCH(AA228,V228:Z228,0)-1,"")</f>
        <v/>
      </c>
      <c r="AC228">
        <f>IF(AB228&lt;&gt;"",IF(S228=AB228,"Low",IF(AB228=Q228,"High","")),"")</f>
        <v/>
      </c>
      <c r="AE228">
        <f>IF(ISNUMBER(MATCH("N/A",J228:N228,0)),"",IFERROR((5 * SUMPRODUCT(J144:N144,J228:N228) - PRODUCT(SUM(J144:N144),SUM(J228:N228))) / ((5 * SUM((J144^2)+(K144^2)+(L144^2)+(M144^2)+(N144^2))) - SUM(J144:N144)^2),""))</f>
        <v/>
      </c>
      <c r="AF228">
        <f>IFERROR(CORREL(J144:N144,J228:N228),"")</f>
        <v/>
      </c>
      <c r="AZ228">
        <f>IF(Q228=S228,0,1)</f>
        <v/>
      </c>
      <c r="BA228">
        <f>IF(AZ228=1,IF(Q228="","",IF(Q228=N144,"Yes","No")),"")</f>
        <v/>
      </c>
      <c r="BB228">
        <f>IF(BA228="Yes",P228,"")</f>
        <v/>
      </c>
      <c r="BC228">
        <f>IF(AZ228=1,IF(S228="","",IF(S228=N144,"Yes","No")),"")</f>
        <v/>
      </c>
      <c r="BD228">
        <f>IF(BC228="Yes",R228,"")</f>
        <v/>
      </c>
      <c r="BE228">
        <f>IFERROR(IF(SIGN(AE228)=1,"Increasing",IF(SIGN(AE228)=-1,"Decreasing","")),"")</f>
        <v/>
      </c>
      <c r="BF228">
        <f>IF(OR(AND(BE228="Increasing",BA228="Yes"),AND(BE228="Decreasing",BC228="Yes")),"Yes","No")</f>
        <v/>
      </c>
      <c r="BG228">
        <f>IF(I228="pos_trend","Yes","No")</f>
        <v/>
      </c>
      <c r="BH228">
        <f>IF(AF228&lt;&gt;"",IF(ABS(AF228)&gt;0.8,"Yes","No"),"")</f>
        <v/>
      </c>
    </row>
    <row r="229" spans="1:60">
      <c s="1" r="A229" t="n">
        <v>1</v>
      </c>
      <c r="B229" t="s">
        <v>552</v>
      </c>
      <c r="C229" t="s">
        <v>553</v>
      </c>
      <c r="D229" t="s">
        <v>554</v>
      </c>
      <c r="E229" t="s">
        <v>555</v>
      </c>
      <c r="F229" t="s">
        <v>556</v>
      </c>
      <c r="G229" t="s">
        <v>557</v>
      </c>
      <c r="H229" t="s"/>
      <c r="I229">
        <f>IF(AND(K229&gt; J229, L229&gt; K229, M229&gt; L229, N229&gt; M229), "pos_trend", IF(AND(K229&lt; J229, L229&lt; K229, M229&lt; L229, N229&lt; M229), "neg_trend", "N/A"))</f>
        <v/>
      </c>
      <c r="J229">
        <f>IFERROR(IF(TRIM(C229)="-", "N/A", IF(RIGHT(C229,1)=")",IF(RIGHT(C229,2)="T)",-1000000000000*VALUE(MID(C229,2,LEN(C229)-3)),IF(RIGHT(C229,2)="M)",-1000000*VALUE(MID(C229,2,LEN(C229)-3)),IF(RIGHT(C229,2)="B)",-1000000000*VALUE(MID(C229,2,LEN(C229)-3)),IF(RIGHT(C229,2)="k)",-1000*VALUE(MID(C229,2,LEN(C229)-3)),VALUE(SUBSTITUTE(C229,",","")))))),IF(RIGHT(C229,1)="T",1000000000000*VALUE(LEFT(C229,LEN(C229)-1)),IF(RIGHT(C229,1)="M",1000000*VALUE(LEFT(C229,LEN(C229)-1)),IF(RIGHT(C229,1)="B",1000000000*VALUE(LEFT(C229,LEN(C229)-1)),IF(RIGHT(C229,1)="%",0.01*VALUE(LEFT(C229,LEN(C229)-1)),IF(RIGHT(C229,1)="k",1000*VALUE(LEFT(C229,LEN(C229)-1)),VALUE(SUBSTITUTE(C229,",",""))))))))),"N/A")</f>
        <v/>
      </c>
      <c r="K229">
        <f>IFERROR(IF(TRIM(D229)="-", "N/A", IF(RIGHT(D229,1)=")",IF(RIGHT(D229,2)="T)",-1000000000000*VALUE(MID(D229,2,LEN(D229)-3)),IF(RIGHT(D229,2)="M)",-1000000*VALUE(MID(D229,2,LEN(D229)-3)),IF(RIGHT(D229,2)="B)",-1000000000*VALUE(MID(D229,2,LEN(D229)-3)),IF(RIGHT(D229,2)="k)",-1000*VALUE(MID(D229,2,LEN(D229)-3)),VALUE(SUBSTITUTE(D229,",","")))))),IF(RIGHT(D229,1)="T",1000000000000*VALUE(LEFT(D229,LEN(D229)-1)),IF(RIGHT(D229,1)="M",1000000*VALUE(LEFT(D229,LEN(D229)-1)),IF(RIGHT(D229,1)="B",1000000000*VALUE(LEFT(D229,LEN(D229)-1)),IF(RIGHT(D229,1)="%",0.01*VALUE(LEFT(D229,LEN(D229)-1)),IF(RIGHT(D229,1)="k",1000*VALUE(LEFT(D229,LEN(D229)-1)),VALUE(SUBSTITUTE(D229,",",""))))))))),"N/A")</f>
        <v/>
      </c>
      <c r="L229">
        <f>IFERROR(IF(TRIM(E229)="-", "N/A", IF(RIGHT(E229,1)=")",IF(RIGHT(E229,2)="T)",-1000000000000*VALUE(MID(E229,2,LEN(E229)-3)),IF(RIGHT(E229,2)="M)",-1000000*VALUE(MID(E229,2,LEN(E229)-3)),IF(RIGHT(E229,2)="B)",-1000000000*VALUE(MID(E229,2,LEN(E229)-3)),IF(RIGHT(E229,2)="k)",-1000*VALUE(MID(E229,2,LEN(E229)-3)),VALUE(SUBSTITUTE(E229,",","")))))),IF(RIGHT(E229,1)="T",1000000000000*VALUE(LEFT(E229,LEN(E229)-1)),IF(RIGHT(E229,1)="M",1000000*VALUE(LEFT(E229,LEN(E229)-1)),IF(RIGHT(E229,1)="B",1000000000*VALUE(LEFT(E229,LEN(E229)-1)),IF(RIGHT(E229,1)="%",0.01*VALUE(LEFT(E229,LEN(E229)-1)),IF(RIGHT(E229,1)="k",1000*VALUE(LEFT(E229,LEN(E229)-1)),VALUE(SUBSTITUTE(E229,",",""))))))))),"N/A")</f>
        <v/>
      </c>
      <c r="M229">
        <f>IFERROR(IF(TRIM(F229)="-", "N/A", IF(RIGHT(F229,1)=")",IF(RIGHT(F229,2)="T)",-1000000000000*VALUE(MID(F229,2,LEN(F229)-3)),IF(RIGHT(F229,2)="M)",-1000000*VALUE(MID(F229,2,LEN(F229)-3)),IF(RIGHT(F229,2)="B)",-1000000000*VALUE(MID(F229,2,LEN(F229)-3)),IF(RIGHT(F229,2)="k)",-1000*VALUE(MID(F229,2,LEN(F229)-3)),VALUE(SUBSTITUTE(F229,",","")))))),IF(RIGHT(F229,1)="T",1000000000000*VALUE(LEFT(F229,LEN(F229)-1)),IF(RIGHT(F229,1)="M",1000000*VALUE(LEFT(F229,LEN(F229)-1)),IF(RIGHT(F229,1)="B",1000000000*VALUE(LEFT(F229,LEN(F229)-1)),IF(RIGHT(F229,1)="%",0.01*VALUE(LEFT(F229,LEN(F229)-1)),IF(RIGHT(F229,1)="k",1000*VALUE(LEFT(F229,LEN(F229)-1)),VALUE(SUBSTITUTE(F229,",",""))))))))),"N/A")</f>
        <v/>
      </c>
      <c r="N229">
        <f>IFERROR(IF(TRIM(G229)="-", "N/A", IF(RIGHT(G229,1)=")",IF(RIGHT(G229,2)="T)",-1000000000000*VALUE(MID(G229,2,LEN(G229)-3)),IF(RIGHT(G229,2)="M)",-1000000*VALUE(MID(G229,2,LEN(G229)-3)),IF(RIGHT(G229,2)="B)",-1000000000*VALUE(MID(G229,2,LEN(G229)-3)),IF(RIGHT(G229,2)="k)",-1000*VALUE(MID(G229,2,LEN(G229)-3)),VALUE(SUBSTITUTE(G229,",","")))))),IF(RIGHT(G229,1)="T",1000000000000*VALUE(LEFT(G229,LEN(G229)-1)),IF(RIGHT(G229,1)="M",1000000*VALUE(LEFT(G229,LEN(G229)-1)),IF(RIGHT(G229,1)="B",1000000000*VALUE(LEFT(G229,LEN(G229)-1)),IF(RIGHT(G229,1)="%",0.01*VALUE(LEFT(G229,LEN(G229)-1)),IF(RIGHT(G229,1)="k",1000*VALUE(LEFT(G229,LEN(G229)-1)),VALUE(SUBSTITUTE(G229,",",""))))))))),"N/A")</f>
        <v/>
      </c>
      <c r="P229">
        <f>MAX(J229:N229)</f>
        <v/>
      </c>
      <c r="Q229">
        <f>IFERROR(J144+MATCH(P229,J229:N229,0)-1,"")</f>
        <v/>
      </c>
      <c r="R229">
        <f>IF(Q229="","",MIN(J229:N229))</f>
        <v/>
      </c>
      <c r="S229">
        <f>IFERROR(J144+MATCH(R229,J229:N229,0)-1,"")</f>
        <v/>
      </c>
      <c r="T229">
        <f>IFERROR(AVERAGE(J229:N229),"")</f>
        <v/>
      </c>
      <c r="U229">
        <f>IFERROR(STDEV(J229:N229),"")</f>
        <v/>
      </c>
      <c r="V229">
        <f>IFERROR(IF(C229="-","",IF(ISBLANK(B229),"",IF(OR(ISNUMBER(FIND("Growth",B229)),ISNUMBER(FIND("Margin",B229))),"",(J229-T229)/U229))),"")</f>
        <v/>
      </c>
      <c r="W229">
        <f>IFERROR(IF(OR(D229="-",ISBLANK(D229)),"",(K229-T229)/U229),"")</f>
        <v/>
      </c>
      <c r="X229">
        <f>IFERROR(IF(OR(E229="-",ISBLANK(E229)),"",(L229-T229)/U229),"")</f>
        <v/>
      </c>
      <c r="Y229">
        <f>IFERROR(IF(OR(F229="-",ISBLANK(F229)),"",(M229-T229)/U229),"")</f>
        <v/>
      </c>
      <c r="Z229">
        <f>IFERROR(IF(OR(G229="-",ISBLANK(G229)),"",(N229-T229)/U229),"")</f>
        <v/>
      </c>
      <c r="AA229">
        <f>IF(MAX(MAX(V229:Z229),ABS(MIN(V229:Z229)))=ABS(MIN(V229:Z229)),MIN(V229:Z229),MAX(V229:Z229))</f>
        <v/>
      </c>
      <c r="AB229">
        <f>IFERROR(V144+MATCH(AA229,V229:Z229,0)-1,"")</f>
        <v/>
      </c>
      <c r="AC229">
        <f>IF(AB229&lt;&gt;"",IF(S229=AB229,"Low",IF(AB229=Q229,"High","")),"")</f>
        <v/>
      </c>
      <c r="AE229">
        <f>IF(ISNUMBER(MATCH("N/A",J229:N229,0)),"",IFERROR((5 * SUMPRODUCT(J144:N144,J229:N229) - PRODUCT(SUM(J144:N144),SUM(J229:N229))) / ((5 * SUM((J144^2)+(K144^2)+(L144^2)+(M144^2)+(N144^2))) - SUM(J144:N144)^2),""))</f>
        <v/>
      </c>
      <c r="AF229">
        <f>IFERROR(CORREL(J144:N144,J229:N229),"")</f>
        <v/>
      </c>
      <c r="AZ229">
        <f>IF(Q229=S229,0,1)</f>
        <v/>
      </c>
      <c r="BA229">
        <f>IF(AZ229=1,IF(Q229="","",IF(Q229=N144,"Yes","No")),"")</f>
        <v/>
      </c>
      <c r="BB229">
        <f>IF(BA229="Yes",P229,"")</f>
        <v/>
      </c>
      <c r="BC229">
        <f>IF(AZ229=1,IF(S229="","",IF(S229=N144,"Yes","No")),"")</f>
        <v/>
      </c>
      <c r="BD229">
        <f>IF(BC229="Yes",R229,"")</f>
        <v/>
      </c>
      <c r="BE229">
        <f>IFERROR(IF(SIGN(AE229)=1,"Increasing",IF(SIGN(AE229)=-1,"Decreasing","")),"")</f>
        <v/>
      </c>
      <c r="BF229">
        <f>IF(OR(AND(BE229="Increasing",BA229="Yes"),AND(BE229="Decreasing",BC229="Yes")),"Yes","No")</f>
        <v/>
      </c>
      <c r="BG229">
        <f>IF(I229="pos_trend","Yes","No")</f>
        <v/>
      </c>
      <c r="BH229">
        <f>IF(AF229&lt;&gt;"",IF(ABS(AF229)&gt;0.8,"Yes","No"),"")</f>
        <v/>
      </c>
    </row>
    <row r="230" spans="1:60">
      <c s="1" r="A230" t="n">
        <v>2</v>
      </c>
      <c r="B230" t="s">
        <v>558</v>
      </c>
      <c r="C230" t="s">
        <v>559</v>
      </c>
      <c r="D230" t="s">
        <v>560</v>
      </c>
      <c r="E230" t="s">
        <v>561</v>
      </c>
      <c r="F230" t="s">
        <v>562</v>
      </c>
      <c r="G230" t="s">
        <v>563</v>
      </c>
      <c r="H230" t="s"/>
      <c r="I230">
        <f>IF(AND(K230&gt; J230, L230&gt; K230, M230&gt; L230, N230&gt; M230), "pos_trend", IF(AND(K230&lt; J230, L230&lt; K230, M230&lt; L230, N230&lt; M230), "neg_trend", "N/A"))</f>
        <v/>
      </c>
      <c r="J230">
        <f>IFERROR(IF(TRIM(C230)="-", "N/A", IF(RIGHT(C230,1)=")",IF(RIGHT(C230,2)="T)",-1000000000000*VALUE(MID(C230,2,LEN(C230)-3)),IF(RIGHT(C230,2)="M)",-1000000*VALUE(MID(C230,2,LEN(C230)-3)),IF(RIGHT(C230,2)="B)",-1000000000*VALUE(MID(C230,2,LEN(C230)-3)),IF(RIGHT(C230,2)="k)",-1000*VALUE(MID(C230,2,LEN(C230)-3)),VALUE(SUBSTITUTE(C230,",","")))))),IF(RIGHT(C230,1)="T",1000000000000*VALUE(LEFT(C230,LEN(C230)-1)),IF(RIGHT(C230,1)="M",1000000*VALUE(LEFT(C230,LEN(C230)-1)),IF(RIGHT(C230,1)="B",1000000000*VALUE(LEFT(C230,LEN(C230)-1)),IF(RIGHT(C230,1)="%",0.01*VALUE(LEFT(C230,LEN(C230)-1)),IF(RIGHT(C230,1)="k",1000*VALUE(LEFT(C230,LEN(C230)-1)),VALUE(SUBSTITUTE(C230,",",""))))))))),"N/A")</f>
        <v/>
      </c>
      <c r="K230">
        <f>IFERROR(IF(TRIM(D230)="-", "N/A", IF(RIGHT(D230,1)=")",IF(RIGHT(D230,2)="T)",-1000000000000*VALUE(MID(D230,2,LEN(D230)-3)),IF(RIGHT(D230,2)="M)",-1000000*VALUE(MID(D230,2,LEN(D230)-3)),IF(RIGHT(D230,2)="B)",-1000000000*VALUE(MID(D230,2,LEN(D230)-3)),IF(RIGHT(D230,2)="k)",-1000*VALUE(MID(D230,2,LEN(D230)-3)),VALUE(SUBSTITUTE(D230,",","")))))),IF(RIGHT(D230,1)="T",1000000000000*VALUE(LEFT(D230,LEN(D230)-1)),IF(RIGHT(D230,1)="M",1000000*VALUE(LEFT(D230,LEN(D230)-1)),IF(RIGHT(D230,1)="B",1000000000*VALUE(LEFT(D230,LEN(D230)-1)),IF(RIGHT(D230,1)="%",0.01*VALUE(LEFT(D230,LEN(D230)-1)),IF(RIGHT(D230,1)="k",1000*VALUE(LEFT(D230,LEN(D230)-1)),VALUE(SUBSTITUTE(D230,",",""))))))))),"N/A")</f>
        <v/>
      </c>
      <c r="L230">
        <f>IFERROR(IF(TRIM(E230)="-", "N/A", IF(RIGHT(E230,1)=")",IF(RIGHT(E230,2)="T)",-1000000000000*VALUE(MID(E230,2,LEN(E230)-3)),IF(RIGHT(E230,2)="M)",-1000000*VALUE(MID(E230,2,LEN(E230)-3)),IF(RIGHT(E230,2)="B)",-1000000000*VALUE(MID(E230,2,LEN(E230)-3)),IF(RIGHT(E230,2)="k)",-1000*VALUE(MID(E230,2,LEN(E230)-3)),VALUE(SUBSTITUTE(E230,",","")))))),IF(RIGHT(E230,1)="T",1000000000000*VALUE(LEFT(E230,LEN(E230)-1)),IF(RIGHT(E230,1)="M",1000000*VALUE(LEFT(E230,LEN(E230)-1)),IF(RIGHT(E230,1)="B",1000000000*VALUE(LEFT(E230,LEN(E230)-1)),IF(RIGHT(E230,1)="%",0.01*VALUE(LEFT(E230,LEN(E230)-1)),IF(RIGHT(E230,1)="k",1000*VALUE(LEFT(E230,LEN(E230)-1)),VALUE(SUBSTITUTE(E230,",",""))))))))),"N/A")</f>
        <v/>
      </c>
      <c r="M230">
        <f>IFERROR(IF(TRIM(F230)="-", "N/A", IF(RIGHT(F230,1)=")",IF(RIGHT(F230,2)="T)",-1000000000000*VALUE(MID(F230,2,LEN(F230)-3)),IF(RIGHT(F230,2)="M)",-1000000*VALUE(MID(F230,2,LEN(F230)-3)),IF(RIGHT(F230,2)="B)",-1000000000*VALUE(MID(F230,2,LEN(F230)-3)),IF(RIGHT(F230,2)="k)",-1000*VALUE(MID(F230,2,LEN(F230)-3)),VALUE(SUBSTITUTE(F230,",","")))))),IF(RIGHT(F230,1)="T",1000000000000*VALUE(LEFT(F230,LEN(F230)-1)),IF(RIGHT(F230,1)="M",1000000*VALUE(LEFT(F230,LEN(F230)-1)),IF(RIGHT(F230,1)="B",1000000000*VALUE(LEFT(F230,LEN(F230)-1)),IF(RIGHT(F230,1)="%",0.01*VALUE(LEFT(F230,LEN(F230)-1)),IF(RIGHT(F230,1)="k",1000*VALUE(LEFT(F230,LEN(F230)-1)),VALUE(SUBSTITUTE(F230,",",""))))))))),"N/A")</f>
        <v/>
      </c>
      <c r="N230">
        <f>IFERROR(IF(TRIM(G230)="-", "N/A", IF(RIGHT(G230,1)=")",IF(RIGHT(G230,2)="T)",-1000000000000*VALUE(MID(G230,2,LEN(G230)-3)),IF(RIGHT(G230,2)="M)",-1000000*VALUE(MID(G230,2,LEN(G230)-3)),IF(RIGHT(G230,2)="B)",-1000000000*VALUE(MID(G230,2,LEN(G230)-3)),IF(RIGHT(G230,2)="k)",-1000*VALUE(MID(G230,2,LEN(G230)-3)),VALUE(SUBSTITUTE(G230,",","")))))),IF(RIGHT(G230,1)="T",1000000000000*VALUE(LEFT(G230,LEN(G230)-1)),IF(RIGHT(G230,1)="M",1000000*VALUE(LEFT(G230,LEN(G230)-1)),IF(RIGHT(G230,1)="B",1000000000*VALUE(LEFT(G230,LEN(G230)-1)),IF(RIGHT(G230,1)="%",0.01*VALUE(LEFT(G230,LEN(G230)-1)),IF(RIGHT(G230,1)="k",1000*VALUE(LEFT(G230,LEN(G230)-1)),VALUE(SUBSTITUTE(G230,",",""))))))))),"N/A")</f>
        <v/>
      </c>
      <c r="P230">
        <f>MAX(J230:N230)</f>
        <v/>
      </c>
      <c r="Q230">
        <f>IFERROR(J144+MATCH(P230,J230:N230,0)-1,"")</f>
        <v/>
      </c>
      <c r="R230">
        <f>IF(Q230="","",MIN(J230:N230))</f>
        <v/>
      </c>
      <c r="S230">
        <f>IFERROR(J144+MATCH(R230,J230:N230,0)-1,"")</f>
        <v/>
      </c>
      <c r="T230">
        <f>IFERROR(AVERAGE(J230:N230),"")</f>
        <v/>
      </c>
      <c r="U230">
        <f>IFERROR(STDEV(J230:N230),"")</f>
        <v/>
      </c>
      <c r="V230">
        <f>IFERROR(IF(C230="-","",IF(ISBLANK(B230),"",IF(OR(ISNUMBER(FIND("Growth",B230)),ISNUMBER(FIND("Margin",B230))),"",(J230-T230)/U230))),"")</f>
        <v/>
      </c>
      <c r="W230">
        <f>IFERROR(IF(OR(D230="-",ISBLANK(D230)),"",(K230-T230)/U230),"")</f>
        <v/>
      </c>
      <c r="X230">
        <f>IFERROR(IF(OR(E230="-",ISBLANK(E230)),"",(L230-T230)/U230),"")</f>
        <v/>
      </c>
      <c r="Y230">
        <f>IFERROR(IF(OR(F230="-",ISBLANK(F230)),"",(M230-T230)/U230),"")</f>
        <v/>
      </c>
      <c r="Z230">
        <f>IFERROR(IF(OR(G230="-",ISBLANK(G230)),"",(N230-T230)/U230),"")</f>
        <v/>
      </c>
      <c r="AA230">
        <f>IF(MAX(MAX(V230:Z230),ABS(MIN(V230:Z230)))=ABS(MIN(V230:Z230)),MIN(V230:Z230),MAX(V230:Z230))</f>
        <v/>
      </c>
      <c r="AB230">
        <f>IFERROR(V144+MATCH(AA230,V230:Z230,0)-1,"")</f>
        <v/>
      </c>
      <c r="AC230">
        <f>IF(AB230&lt;&gt;"",IF(S230=AB230,"Low",IF(AB230=Q230,"High","")),"")</f>
        <v/>
      </c>
      <c r="AE230">
        <f>IF(ISNUMBER(MATCH("N/A",J230:N230,0)),"",IFERROR((5 * SUMPRODUCT(J144:N144,J230:N230) - PRODUCT(SUM(J144:N144),SUM(J230:N230))) / ((5 * SUM((J144^2)+(K144^2)+(L144^2)+(M144^2)+(N144^2))) - SUM(J144:N144)^2),""))</f>
        <v/>
      </c>
      <c r="AF230">
        <f>IFERROR(CORREL(J144:N144,J230:N230),"")</f>
        <v/>
      </c>
      <c r="AZ230">
        <f>IF(Q230=S230,0,1)</f>
        <v/>
      </c>
      <c r="BA230">
        <f>IF(AZ230=1,IF(Q230="","",IF(Q230=N144,"Yes","No")),"")</f>
        <v/>
      </c>
      <c r="BB230">
        <f>IF(BA230="Yes",P230,"")</f>
        <v/>
      </c>
      <c r="BC230">
        <f>IF(AZ230=1,IF(S230="","",IF(S230=N144,"Yes","No")),"")</f>
        <v/>
      </c>
      <c r="BD230">
        <f>IF(BC230="Yes",R230,"")</f>
        <v/>
      </c>
      <c r="BE230">
        <f>IFERROR(IF(SIGN(AE230)=1,"Increasing",IF(SIGN(AE230)=-1,"Decreasing","")),"")</f>
        <v/>
      </c>
      <c r="BF230">
        <f>IF(OR(AND(BE230="Increasing",BA230="Yes"),AND(BE230="Decreasing",BC230="Yes")),"Yes","No")</f>
        <v/>
      </c>
      <c r="BG230">
        <f>IF(I230="pos_trend","Yes","No")</f>
        <v/>
      </c>
      <c r="BH230">
        <f>IF(AF230&lt;&gt;"",IF(ABS(AF230)&gt;0.8,"Yes","No"),"")</f>
        <v/>
      </c>
    </row>
    <row r="231" spans="1:60">
      <c s="1" r="A231" t="n">
        <v>3</v>
      </c>
      <c r="B231" t="s">
        <v>564</v>
      </c>
      <c r="C231" t="s">
        <v>565</v>
      </c>
      <c r="D231" t="s">
        <v>566</v>
      </c>
      <c r="E231" t="s">
        <v>469</v>
      </c>
      <c r="F231" t="s">
        <v>567</v>
      </c>
      <c r="G231" t="s">
        <v>568</v>
      </c>
      <c r="H231" t="s"/>
      <c r="I231">
        <f>IF(AND(K231&gt; J231, L231&gt; K231, M231&gt; L231, N231&gt; M231), "pos_trend", IF(AND(K231&lt; J231, L231&lt; K231, M231&lt; L231, N231&lt; M231), "neg_trend", "N/A"))</f>
        <v/>
      </c>
      <c r="J231">
        <f>IFERROR(IF(TRIM(C231)="-", "N/A", IF(RIGHT(C231,1)=")",IF(RIGHT(C231,2)="T)",-1000000000000*VALUE(MID(C231,2,LEN(C231)-3)),IF(RIGHT(C231,2)="M)",-1000000*VALUE(MID(C231,2,LEN(C231)-3)),IF(RIGHT(C231,2)="B)",-1000000000*VALUE(MID(C231,2,LEN(C231)-3)),IF(RIGHT(C231,2)="k)",-1000*VALUE(MID(C231,2,LEN(C231)-3)),VALUE(SUBSTITUTE(C231,",","")))))),IF(RIGHT(C231,1)="T",1000000000000*VALUE(LEFT(C231,LEN(C231)-1)),IF(RIGHT(C231,1)="M",1000000*VALUE(LEFT(C231,LEN(C231)-1)),IF(RIGHT(C231,1)="B",1000000000*VALUE(LEFT(C231,LEN(C231)-1)),IF(RIGHT(C231,1)="%",0.01*VALUE(LEFT(C231,LEN(C231)-1)),IF(RIGHT(C231,1)="k",1000*VALUE(LEFT(C231,LEN(C231)-1)),VALUE(SUBSTITUTE(C231,",",""))))))))),"N/A")</f>
        <v/>
      </c>
      <c r="K231">
        <f>IFERROR(IF(TRIM(D231)="-", "N/A", IF(RIGHT(D231,1)=")",IF(RIGHT(D231,2)="T)",-1000000000000*VALUE(MID(D231,2,LEN(D231)-3)),IF(RIGHT(D231,2)="M)",-1000000*VALUE(MID(D231,2,LEN(D231)-3)),IF(RIGHT(D231,2)="B)",-1000000000*VALUE(MID(D231,2,LEN(D231)-3)),IF(RIGHT(D231,2)="k)",-1000*VALUE(MID(D231,2,LEN(D231)-3)),VALUE(SUBSTITUTE(D231,",","")))))),IF(RIGHT(D231,1)="T",1000000000000*VALUE(LEFT(D231,LEN(D231)-1)),IF(RIGHT(D231,1)="M",1000000*VALUE(LEFT(D231,LEN(D231)-1)),IF(RIGHT(D231,1)="B",1000000000*VALUE(LEFT(D231,LEN(D231)-1)),IF(RIGHT(D231,1)="%",0.01*VALUE(LEFT(D231,LEN(D231)-1)),IF(RIGHT(D231,1)="k",1000*VALUE(LEFT(D231,LEN(D231)-1)),VALUE(SUBSTITUTE(D231,",",""))))))))),"N/A")</f>
        <v/>
      </c>
      <c r="L231">
        <f>IFERROR(IF(TRIM(E231)="-", "N/A", IF(RIGHT(E231,1)=")",IF(RIGHT(E231,2)="T)",-1000000000000*VALUE(MID(E231,2,LEN(E231)-3)),IF(RIGHT(E231,2)="M)",-1000000*VALUE(MID(E231,2,LEN(E231)-3)),IF(RIGHT(E231,2)="B)",-1000000000*VALUE(MID(E231,2,LEN(E231)-3)),IF(RIGHT(E231,2)="k)",-1000*VALUE(MID(E231,2,LEN(E231)-3)),VALUE(SUBSTITUTE(E231,",","")))))),IF(RIGHT(E231,1)="T",1000000000000*VALUE(LEFT(E231,LEN(E231)-1)),IF(RIGHT(E231,1)="M",1000000*VALUE(LEFT(E231,LEN(E231)-1)),IF(RIGHT(E231,1)="B",1000000000*VALUE(LEFT(E231,LEN(E231)-1)),IF(RIGHT(E231,1)="%",0.01*VALUE(LEFT(E231,LEN(E231)-1)),IF(RIGHT(E231,1)="k",1000*VALUE(LEFT(E231,LEN(E231)-1)),VALUE(SUBSTITUTE(E231,",",""))))))))),"N/A")</f>
        <v/>
      </c>
      <c r="M231">
        <f>IFERROR(IF(TRIM(F231)="-", "N/A", IF(RIGHT(F231,1)=")",IF(RIGHT(F231,2)="T)",-1000000000000*VALUE(MID(F231,2,LEN(F231)-3)),IF(RIGHT(F231,2)="M)",-1000000*VALUE(MID(F231,2,LEN(F231)-3)),IF(RIGHT(F231,2)="B)",-1000000000*VALUE(MID(F231,2,LEN(F231)-3)),IF(RIGHT(F231,2)="k)",-1000*VALUE(MID(F231,2,LEN(F231)-3)),VALUE(SUBSTITUTE(F231,",","")))))),IF(RIGHT(F231,1)="T",1000000000000*VALUE(LEFT(F231,LEN(F231)-1)),IF(RIGHT(F231,1)="M",1000000*VALUE(LEFT(F231,LEN(F231)-1)),IF(RIGHT(F231,1)="B",1000000000*VALUE(LEFT(F231,LEN(F231)-1)),IF(RIGHT(F231,1)="%",0.01*VALUE(LEFT(F231,LEN(F231)-1)),IF(RIGHT(F231,1)="k",1000*VALUE(LEFT(F231,LEN(F231)-1)),VALUE(SUBSTITUTE(F231,",",""))))))))),"N/A")</f>
        <v/>
      </c>
      <c r="N231">
        <f>IFERROR(IF(TRIM(G231)="-", "N/A", IF(RIGHT(G231,1)=")",IF(RIGHT(G231,2)="T)",-1000000000000*VALUE(MID(G231,2,LEN(G231)-3)),IF(RIGHT(G231,2)="M)",-1000000*VALUE(MID(G231,2,LEN(G231)-3)),IF(RIGHT(G231,2)="B)",-1000000000*VALUE(MID(G231,2,LEN(G231)-3)),IF(RIGHT(G231,2)="k)",-1000*VALUE(MID(G231,2,LEN(G231)-3)),VALUE(SUBSTITUTE(G231,",","")))))),IF(RIGHT(G231,1)="T",1000000000000*VALUE(LEFT(G231,LEN(G231)-1)),IF(RIGHT(G231,1)="M",1000000*VALUE(LEFT(G231,LEN(G231)-1)),IF(RIGHT(G231,1)="B",1000000000*VALUE(LEFT(G231,LEN(G231)-1)),IF(RIGHT(G231,1)="%",0.01*VALUE(LEFT(G231,LEN(G231)-1)),IF(RIGHT(G231,1)="k",1000*VALUE(LEFT(G231,LEN(G231)-1)),VALUE(SUBSTITUTE(G231,",",""))))))))),"N/A")</f>
        <v/>
      </c>
      <c r="P231">
        <f>MAX(J231:N231)</f>
        <v/>
      </c>
      <c r="Q231">
        <f>IFERROR(J144+MATCH(P231,J231:N231,0)-1,"")</f>
        <v/>
      </c>
      <c r="R231">
        <f>IF(Q231="","",MIN(J231:N231))</f>
        <v/>
      </c>
      <c r="S231">
        <f>IFERROR(J144+MATCH(R231,J231:N231,0)-1,"")</f>
        <v/>
      </c>
      <c r="T231">
        <f>IFERROR(AVERAGE(J231:N231),"")</f>
        <v/>
      </c>
      <c r="U231">
        <f>IFERROR(STDEV(J231:N231),"")</f>
        <v/>
      </c>
      <c r="V231">
        <f>IFERROR(IF(C231="-","",IF(ISBLANK(B231),"",IF(OR(ISNUMBER(FIND("Growth",B231)),ISNUMBER(FIND("Margin",B231))),"",(J231-T231)/U231))),"")</f>
        <v/>
      </c>
      <c r="W231">
        <f>IFERROR(IF(OR(D231="-",ISBLANK(D231)),"",(K231-T231)/U231),"")</f>
        <v/>
      </c>
      <c r="X231">
        <f>IFERROR(IF(OR(E231="-",ISBLANK(E231)),"",(L231-T231)/U231),"")</f>
        <v/>
      </c>
      <c r="Y231">
        <f>IFERROR(IF(OR(F231="-",ISBLANK(F231)),"",(M231-T231)/U231),"")</f>
        <v/>
      </c>
      <c r="Z231">
        <f>IFERROR(IF(OR(G231="-",ISBLANK(G231)),"",(N231-T231)/U231),"")</f>
        <v/>
      </c>
      <c r="AA231">
        <f>IF(MAX(MAX(V231:Z231),ABS(MIN(V231:Z231)))=ABS(MIN(V231:Z231)),MIN(V231:Z231),MAX(V231:Z231))</f>
        <v/>
      </c>
      <c r="AB231">
        <f>IFERROR(V144+MATCH(AA231,V231:Z231,0)-1,"")</f>
        <v/>
      </c>
      <c r="AC231">
        <f>IF(AB231&lt;&gt;"",IF(S231=AB231,"Low",IF(AB231=Q231,"High","")),"")</f>
        <v/>
      </c>
      <c r="AE231">
        <f>IF(ISNUMBER(MATCH("N/A",J231:N231,0)),"",IFERROR((5 * SUMPRODUCT(J144:N144,J231:N231) - PRODUCT(SUM(J144:N144),SUM(J231:N231))) / ((5 * SUM((J144^2)+(K144^2)+(L144^2)+(M144^2)+(N144^2))) - SUM(J144:N144)^2),""))</f>
        <v/>
      </c>
      <c r="AF231">
        <f>IFERROR(CORREL(J144:N144,J231:N231),"")</f>
        <v/>
      </c>
      <c r="AZ231">
        <f>IF(Q231=S231,0,1)</f>
        <v/>
      </c>
      <c r="BA231">
        <f>IF(AZ231=1,IF(Q231="","",IF(Q231=N144,"Yes","No")),"")</f>
        <v/>
      </c>
      <c r="BB231">
        <f>IF(BA231="Yes",P231,"")</f>
        <v/>
      </c>
      <c r="BC231">
        <f>IF(AZ231=1,IF(S231="","",IF(S231=N144,"Yes","No")),"")</f>
        <v/>
      </c>
      <c r="BD231">
        <f>IF(BC231="Yes",R231,"")</f>
        <v/>
      </c>
      <c r="BE231">
        <f>IFERROR(IF(SIGN(AE231)=1,"Increasing",IF(SIGN(AE231)=-1,"Decreasing","")),"")</f>
        <v/>
      </c>
      <c r="BF231">
        <f>IF(OR(AND(BE231="Increasing",BA231="Yes"),AND(BE231="Decreasing",BC231="Yes")),"Yes","No")</f>
        <v/>
      </c>
      <c r="BG231">
        <f>IF(I231="pos_trend","Yes","No")</f>
        <v/>
      </c>
      <c r="BH231">
        <f>IF(AF231&lt;&gt;"",IF(ABS(AF231)&gt;0.8,"Yes","No"),"")</f>
        <v/>
      </c>
    </row>
    <row r="232" spans="1:60">
      <c s="1" r="A232" t="n">
        <v>4</v>
      </c>
      <c r="B232" t="s">
        <v>569</v>
      </c>
      <c r="C232" t="s">
        <v>264</v>
      </c>
      <c r="D232" t="s">
        <v>264</v>
      </c>
      <c r="E232" t="s">
        <v>264</v>
      </c>
      <c r="F232" t="s">
        <v>264</v>
      </c>
      <c r="G232" t="s">
        <v>264</v>
      </c>
      <c r="H232" t="s"/>
      <c r="I232">
        <f>IF(AND(K232&gt; J232, L232&gt; K232, M232&gt; L232, N232&gt; M232), "pos_trend", IF(AND(K232&lt; J232, L232&lt; K232, M232&lt; L232, N232&lt; M232), "neg_trend", "N/A"))</f>
        <v/>
      </c>
      <c r="J232">
        <f>IFERROR(IF(TRIM(C232)="-", "N/A", IF(RIGHT(C232,1)=")",IF(RIGHT(C232,2)="T)",-1000000000000*VALUE(MID(C232,2,LEN(C232)-3)),IF(RIGHT(C232,2)="M)",-1000000*VALUE(MID(C232,2,LEN(C232)-3)),IF(RIGHT(C232,2)="B)",-1000000000*VALUE(MID(C232,2,LEN(C232)-3)),IF(RIGHT(C232,2)="k)",-1000*VALUE(MID(C232,2,LEN(C232)-3)),VALUE(SUBSTITUTE(C232,",","")))))),IF(RIGHT(C232,1)="T",1000000000000*VALUE(LEFT(C232,LEN(C232)-1)),IF(RIGHT(C232,1)="M",1000000*VALUE(LEFT(C232,LEN(C232)-1)),IF(RIGHT(C232,1)="B",1000000000*VALUE(LEFT(C232,LEN(C232)-1)),IF(RIGHT(C232,1)="%",0.01*VALUE(LEFT(C232,LEN(C232)-1)),IF(RIGHT(C232,1)="k",1000*VALUE(LEFT(C232,LEN(C232)-1)),VALUE(SUBSTITUTE(C232,",",""))))))))),"N/A")</f>
        <v/>
      </c>
      <c r="K232">
        <f>IFERROR(IF(TRIM(D232)="-", "N/A", IF(RIGHT(D232,1)=")",IF(RIGHT(D232,2)="T)",-1000000000000*VALUE(MID(D232,2,LEN(D232)-3)),IF(RIGHT(D232,2)="M)",-1000000*VALUE(MID(D232,2,LEN(D232)-3)),IF(RIGHT(D232,2)="B)",-1000000000*VALUE(MID(D232,2,LEN(D232)-3)),IF(RIGHT(D232,2)="k)",-1000*VALUE(MID(D232,2,LEN(D232)-3)),VALUE(SUBSTITUTE(D232,",","")))))),IF(RIGHT(D232,1)="T",1000000000000*VALUE(LEFT(D232,LEN(D232)-1)),IF(RIGHT(D232,1)="M",1000000*VALUE(LEFT(D232,LEN(D232)-1)),IF(RIGHT(D232,1)="B",1000000000*VALUE(LEFT(D232,LEN(D232)-1)),IF(RIGHT(D232,1)="%",0.01*VALUE(LEFT(D232,LEN(D232)-1)),IF(RIGHT(D232,1)="k",1000*VALUE(LEFT(D232,LEN(D232)-1)),VALUE(SUBSTITUTE(D232,",",""))))))))),"N/A")</f>
        <v/>
      </c>
      <c r="L232">
        <f>IFERROR(IF(TRIM(E232)="-", "N/A", IF(RIGHT(E232,1)=")",IF(RIGHT(E232,2)="T)",-1000000000000*VALUE(MID(E232,2,LEN(E232)-3)),IF(RIGHT(E232,2)="M)",-1000000*VALUE(MID(E232,2,LEN(E232)-3)),IF(RIGHT(E232,2)="B)",-1000000000*VALUE(MID(E232,2,LEN(E232)-3)),IF(RIGHT(E232,2)="k)",-1000*VALUE(MID(E232,2,LEN(E232)-3)),VALUE(SUBSTITUTE(E232,",","")))))),IF(RIGHT(E232,1)="T",1000000000000*VALUE(LEFT(E232,LEN(E232)-1)),IF(RIGHT(E232,1)="M",1000000*VALUE(LEFT(E232,LEN(E232)-1)),IF(RIGHT(E232,1)="B",1000000000*VALUE(LEFT(E232,LEN(E232)-1)),IF(RIGHT(E232,1)="%",0.01*VALUE(LEFT(E232,LEN(E232)-1)),IF(RIGHT(E232,1)="k",1000*VALUE(LEFT(E232,LEN(E232)-1)),VALUE(SUBSTITUTE(E232,",",""))))))))),"N/A")</f>
        <v/>
      </c>
      <c r="M232">
        <f>IFERROR(IF(TRIM(F232)="-", "N/A", IF(RIGHT(F232,1)=")",IF(RIGHT(F232,2)="T)",-1000000000000*VALUE(MID(F232,2,LEN(F232)-3)),IF(RIGHT(F232,2)="M)",-1000000*VALUE(MID(F232,2,LEN(F232)-3)),IF(RIGHT(F232,2)="B)",-1000000000*VALUE(MID(F232,2,LEN(F232)-3)),IF(RIGHT(F232,2)="k)",-1000*VALUE(MID(F232,2,LEN(F232)-3)),VALUE(SUBSTITUTE(F232,",","")))))),IF(RIGHT(F232,1)="T",1000000000000*VALUE(LEFT(F232,LEN(F232)-1)),IF(RIGHT(F232,1)="M",1000000*VALUE(LEFT(F232,LEN(F232)-1)),IF(RIGHT(F232,1)="B",1000000000*VALUE(LEFT(F232,LEN(F232)-1)),IF(RIGHT(F232,1)="%",0.01*VALUE(LEFT(F232,LEN(F232)-1)),IF(RIGHT(F232,1)="k",1000*VALUE(LEFT(F232,LEN(F232)-1)),VALUE(SUBSTITUTE(F232,",",""))))))))),"N/A")</f>
        <v/>
      </c>
      <c r="N232">
        <f>IFERROR(IF(TRIM(G232)="-", "N/A", IF(RIGHT(G232,1)=")",IF(RIGHT(G232,2)="T)",-1000000000000*VALUE(MID(G232,2,LEN(G232)-3)),IF(RIGHT(G232,2)="M)",-1000000*VALUE(MID(G232,2,LEN(G232)-3)),IF(RIGHT(G232,2)="B)",-1000000000*VALUE(MID(G232,2,LEN(G232)-3)),IF(RIGHT(G232,2)="k)",-1000*VALUE(MID(G232,2,LEN(G232)-3)),VALUE(SUBSTITUTE(G232,",","")))))),IF(RIGHT(G232,1)="T",1000000000000*VALUE(LEFT(G232,LEN(G232)-1)),IF(RIGHT(G232,1)="M",1000000*VALUE(LEFT(G232,LEN(G232)-1)),IF(RIGHT(G232,1)="B",1000000000*VALUE(LEFT(G232,LEN(G232)-1)),IF(RIGHT(G232,1)="%",0.01*VALUE(LEFT(G232,LEN(G232)-1)),IF(RIGHT(G232,1)="k",1000*VALUE(LEFT(G232,LEN(G232)-1)),VALUE(SUBSTITUTE(G232,",",""))))))))),"N/A")</f>
        <v/>
      </c>
      <c r="P232">
        <f>MAX(J232:N232)</f>
        <v/>
      </c>
      <c r="Q232">
        <f>IFERROR(J144+MATCH(P232,J232:N232,0)-1,"")</f>
        <v/>
      </c>
      <c r="R232">
        <f>IF(Q232="","",MIN(J232:N232))</f>
        <v/>
      </c>
      <c r="S232">
        <f>IFERROR(J144+MATCH(R232,J232:N232,0)-1,"")</f>
        <v/>
      </c>
      <c r="T232">
        <f>IFERROR(AVERAGE(J232:N232),"")</f>
        <v/>
      </c>
      <c r="U232">
        <f>IFERROR(STDEV(J232:N232),"")</f>
        <v/>
      </c>
      <c r="V232">
        <f>IFERROR(IF(C232="-","",IF(ISBLANK(B232),"",IF(OR(ISNUMBER(FIND("Growth",B232)),ISNUMBER(FIND("Margin",B232))),"",(J232-T232)/U232))),"")</f>
        <v/>
      </c>
      <c r="W232">
        <f>IFERROR(IF(OR(D232="-",ISBLANK(D232)),"",(K232-T232)/U232),"")</f>
        <v/>
      </c>
      <c r="X232">
        <f>IFERROR(IF(OR(E232="-",ISBLANK(E232)),"",(L232-T232)/U232),"")</f>
        <v/>
      </c>
      <c r="Y232">
        <f>IFERROR(IF(OR(F232="-",ISBLANK(F232)),"",(M232-T232)/U232),"")</f>
        <v/>
      </c>
      <c r="Z232">
        <f>IFERROR(IF(OR(G232="-",ISBLANK(G232)),"",(N232-T232)/U232),"")</f>
        <v/>
      </c>
      <c r="AA232">
        <f>IF(MAX(MAX(V232:Z232),ABS(MIN(V232:Z232)))=ABS(MIN(V232:Z232)),MIN(V232:Z232),MAX(V232:Z232))</f>
        <v/>
      </c>
      <c r="AB232">
        <f>IFERROR(V144+MATCH(AA232,V232:Z232,0)-1,"")</f>
        <v/>
      </c>
      <c r="AC232">
        <f>IF(AB232&lt;&gt;"",IF(S232=AB232,"Low",IF(AB232=Q232,"High","")),"")</f>
        <v/>
      </c>
      <c r="AE232">
        <f>IF(ISNUMBER(MATCH("N/A",J232:N232,0)),"",IFERROR((5 * SUMPRODUCT(J144:N144,J232:N232) - PRODUCT(SUM(J144:N144),SUM(J232:N232))) / ((5 * SUM((J144^2)+(K144^2)+(L144^2)+(M144^2)+(N144^2))) - SUM(J144:N144)^2),""))</f>
        <v/>
      </c>
      <c r="AF232">
        <f>IFERROR(CORREL(J144:N144,J232:N232),"")</f>
        <v/>
      </c>
      <c r="AZ232">
        <f>IF(Q232=S232,0,1)</f>
        <v/>
      </c>
      <c r="BA232">
        <f>IF(AZ232=1,IF(Q232="","",IF(Q232=N144,"Yes","No")),"")</f>
        <v/>
      </c>
      <c r="BB232">
        <f>IF(BA232="Yes",P232,"")</f>
        <v/>
      </c>
      <c r="BC232">
        <f>IF(AZ232=1,IF(S232="","",IF(S232=N144,"Yes","No")),"")</f>
        <v/>
      </c>
      <c r="BD232">
        <f>IF(BC232="Yes",R232,"")</f>
        <v/>
      </c>
      <c r="BE232">
        <f>IFERROR(IF(SIGN(AE232)=1,"Increasing",IF(SIGN(AE232)=-1,"Decreasing","")),"")</f>
        <v/>
      </c>
      <c r="BF232">
        <f>IF(OR(AND(BE232="Increasing",BA232="Yes"),AND(BE232="Decreasing",BC232="Yes")),"Yes","No")</f>
        <v/>
      </c>
      <c r="BG232">
        <f>IF(I232="pos_trend","Yes","No")</f>
        <v/>
      </c>
      <c r="BH232">
        <f>IF(AF232&lt;&gt;"",IF(ABS(AF232)&gt;0.8,"Yes","No"),"")</f>
        <v/>
      </c>
    </row>
    <row r="233" spans="1:60">
      <c s="1" r="A233" t="n">
        <v>5</v>
      </c>
      <c r="B233" t="s">
        <v>570</v>
      </c>
      <c r="C233" t="s">
        <v>571</v>
      </c>
      <c r="D233" t="s">
        <v>572</v>
      </c>
      <c r="E233" t="s">
        <v>573</v>
      </c>
      <c r="F233" t="s">
        <v>574</v>
      </c>
      <c r="G233" t="s">
        <v>575</v>
      </c>
      <c r="H233" t="s"/>
      <c r="I233">
        <f>IF(AND(K233&gt; J233, L233&gt; K233, M233&gt; L233, N233&gt; M233), "pos_trend", IF(AND(K233&lt; J233, L233&lt; K233, M233&lt; L233, N233&lt; M233), "neg_trend", "N/A"))</f>
        <v/>
      </c>
      <c r="J233">
        <f>IFERROR(IF(TRIM(C233)="-", "N/A", IF(RIGHT(C233,1)=")",IF(RIGHT(C233,2)="T)",-1000000000000*VALUE(MID(C233,2,LEN(C233)-3)),IF(RIGHT(C233,2)="M)",-1000000*VALUE(MID(C233,2,LEN(C233)-3)),IF(RIGHT(C233,2)="B)",-1000000000*VALUE(MID(C233,2,LEN(C233)-3)),IF(RIGHT(C233,2)="k)",-1000*VALUE(MID(C233,2,LEN(C233)-3)),VALUE(SUBSTITUTE(C233,",","")))))),IF(RIGHT(C233,1)="T",1000000000000*VALUE(LEFT(C233,LEN(C233)-1)),IF(RIGHT(C233,1)="M",1000000*VALUE(LEFT(C233,LEN(C233)-1)),IF(RIGHT(C233,1)="B",1000000000*VALUE(LEFT(C233,LEN(C233)-1)),IF(RIGHT(C233,1)="%",0.01*VALUE(LEFT(C233,LEN(C233)-1)),IF(RIGHT(C233,1)="k",1000*VALUE(LEFT(C233,LEN(C233)-1)),VALUE(SUBSTITUTE(C233,",",""))))))))),"N/A")</f>
        <v/>
      </c>
      <c r="K233">
        <f>IFERROR(IF(TRIM(D233)="-", "N/A", IF(RIGHT(D233,1)=")",IF(RIGHT(D233,2)="T)",-1000000000000*VALUE(MID(D233,2,LEN(D233)-3)),IF(RIGHT(D233,2)="M)",-1000000*VALUE(MID(D233,2,LEN(D233)-3)),IF(RIGHT(D233,2)="B)",-1000000000*VALUE(MID(D233,2,LEN(D233)-3)),IF(RIGHT(D233,2)="k)",-1000*VALUE(MID(D233,2,LEN(D233)-3)),VALUE(SUBSTITUTE(D233,",","")))))),IF(RIGHT(D233,1)="T",1000000000000*VALUE(LEFT(D233,LEN(D233)-1)),IF(RIGHT(D233,1)="M",1000000*VALUE(LEFT(D233,LEN(D233)-1)),IF(RIGHT(D233,1)="B",1000000000*VALUE(LEFT(D233,LEN(D233)-1)),IF(RIGHT(D233,1)="%",0.01*VALUE(LEFT(D233,LEN(D233)-1)),IF(RIGHT(D233,1)="k",1000*VALUE(LEFT(D233,LEN(D233)-1)),VALUE(SUBSTITUTE(D233,",",""))))))))),"N/A")</f>
        <v/>
      </c>
      <c r="L233">
        <f>IFERROR(IF(TRIM(E233)="-", "N/A", IF(RIGHT(E233,1)=")",IF(RIGHT(E233,2)="T)",-1000000000000*VALUE(MID(E233,2,LEN(E233)-3)),IF(RIGHT(E233,2)="M)",-1000000*VALUE(MID(E233,2,LEN(E233)-3)),IF(RIGHT(E233,2)="B)",-1000000000*VALUE(MID(E233,2,LEN(E233)-3)),IF(RIGHT(E233,2)="k)",-1000*VALUE(MID(E233,2,LEN(E233)-3)),VALUE(SUBSTITUTE(E233,",","")))))),IF(RIGHT(E233,1)="T",1000000000000*VALUE(LEFT(E233,LEN(E233)-1)),IF(RIGHT(E233,1)="M",1000000*VALUE(LEFT(E233,LEN(E233)-1)),IF(RIGHT(E233,1)="B",1000000000*VALUE(LEFT(E233,LEN(E233)-1)),IF(RIGHT(E233,1)="%",0.01*VALUE(LEFT(E233,LEN(E233)-1)),IF(RIGHT(E233,1)="k",1000*VALUE(LEFT(E233,LEN(E233)-1)),VALUE(SUBSTITUTE(E233,",",""))))))))),"N/A")</f>
        <v/>
      </c>
      <c r="M233">
        <f>IFERROR(IF(TRIM(F233)="-", "N/A", IF(RIGHT(F233,1)=")",IF(RIGHT(F233,2)="T)",-1000000000000*VALUE(MID(F233,2,LEN(F233)-3)),IF(RIGHT(F233,2)="M)",-1000000*VALUE(MID(F233,2,LEN(F233)-3)),IF(RIGHT(F233,2)="B)",-1000000000*VALUE(MID(F233,2,LEN(F233)-3)),IF(RIGHT(F233,2)="k)",-1000*VALUE(MID(F233,2,LEN(F233)-3)),VALUE(SUBSTITUTE(F233,",","")))))),IF(RIGHT(F233,1)="T",1000000000000*VALUE(LEFT(F233,LEN(F233)-1)),IF(RIGHT(F233,1)="M",1000000*VALUE(LEFT(F233,LEN(F233)-1)),IF(RIGHT(F233,1)="B",1000000000*VALUE(LEFT(F233,LEN(F233)-1)),IF(RIGHT(F233,1)="%",0.01*VALUE(LEFT(F233,LEN(F233)-1)),IF(RIGHT(F233,1)="k",1000*VALUE(LEFT(F233,LEN(F233)-1)),VALUE(SUBSTITUTE(F233,",",""))))))))),"N/A")</f>
        <v/>
      </c>
      <c r="N233">
        <f>IFERROR(IF(TRIM(G233)="-", "N/A", IF(RIGHT(G233,1)=")",IF(RIGHT(G233,2)="T)",-1000000000000*VALUE(MID(G233,2,LEN(G233)-3)),IF(RIGHT(G233,2)="M)",-1000000*VALUE(MID(G233,2,LEN(G233)-3)),IF(RIGHT(G233,2)="B)",-1000000000*VALUE(MID(G233,2,LEN(G233)-3)),IF(RIGHT(G233,2)="k)",-1000*VALUE(MID(G233,2,LEN(G233)-3)),VALUE(SUBSTITUTE(G233,",","")))))),IF(RIGHT(G233,1)="T",1000000000000*VALUE(LEFT(G233,LEN(G233)-1)),IF(RIGHT(G233,1)="M",1000000*VALUE(LEFT(G233,LEN(G233)-1)),IF(RIGHT(G233,1)="B",1000000000*VALUE(LEFT(G233,LEN(G233)-1)),IF(RIGHT(G233,1)="%",0.01*VALUE(LEFT(G233,LEN(G233)-1)),IF(RIGHT(G233,1)="k",1000*VALUE(LEFT(G233,LEN(G233)-1)),VALUE(SUBSTITUTE(G233,",",""))))))))),"N/A")</f>
        <v/>
      </c>
      <c r="P233">
        <f>MAX(J233:N233)</f>
        <v/>
      </c>
      <c r="Q233">
        <f>IFERROR(J144+MATCH(P233,J233:N233,0)-1,"")</f>
        <v/>
      </c>
      <c r="R233">
        <f>IF(Q233="","",MIN(J233:N233))</f>
        <v/>
      </c>
      <c r="S233">
        <f>IFERROR(J144+MATCH(R233,J233:N233,0)-1,"")</f>
        <v/>
      </c>
      <c r="T233">
        <f>IFERROR(AVERAGE(J233:N233),"")</f>
        <v/>
      </c>
      <c r="U233">
        <f>IFERROR(STDEV(J233:N233),"")</f>
        <v/>
      </c>
      <c r="V233">
        <f>IFERROR(IF(C233="-","",IF(ISBLANK(B233),"",IF(OR(ISNUMBER(FIND("Growth",B233)),ISNUMBER(FIND("Margin",B233))),"",(J233-T233)/U233))),"")</f>
        <v/>
      </c>
      <c r="W233">
        <f>IFERROR(IF(OR(D233="-",ISBLANK(D233)),"",(K233-T233)/U233),"")</f>
        <v/>
      </c>
      <c r="X233">
        <f>IFERROR(IF(OR(E233="-",ISBLANK(E233)),"",(L233-T233)/U233),"")</f>
        <v/>
      </c>
      <c r="Y233">
        <f>IFERROR(IF(OR(F233="-",ISBLANK(F233)),"",(M233-T233)/U233),"")</f>
        <v/>
      </c>
      <c r="Z233">
        <f>IFERROR(IF(OR(G233="-",ISBLANK(G233)),"",(N233-T233)/U233),"")</f>
        <v/>
      </c>
      <c r="AA233">
        <f>IF(MAX(MAX(V233:Z233),ABS(MIN(V233:Z233)))=ABS(MIN(V233:Z233)),MIN(V233:Z233),MAX(V233:Z233))</f>
        <v/>
      </c>
      <c r="AB233">
        <f>IFERROR(V144+MATCH(AA233,V233:Z233,0)-1,"")</f>
        <v/>
      </c>
      <c r="AC233">
        <f>IF(AB233&lt;&gt;"",IF(S233=AB233,"Low",IF(AB233=Q233,"High","")),"")</f>
        <v/>
      </c>
      <c r="AE233">
        <f>IF(ISNUMBER(MATCH("N/A",J233:N233,0)),"",IFERROR((5 * SUMPRODUCT(J144:N144,J233:N233) - PRODUCT(SUM(J144:N144),SUM(J233:N233))) / ((5 * SUM((J144^2)+(K144^2)+(L144^2)+(M144^2)+(N144^2))) - SUM(J144:N144)^2),""))</f>
        <v/>
      </c>
      <c r="AF233">
        <f>IFERROR(CORREL(J144:N144,J233:N233),"")</f>
        <v/>
      </c>
      <c r="AZ233">
        <f>IF(Q233=S233,0,1)</f>
        <v/>
      </c>
      <c r="BA233">
        <f>IF(AZ233=1,IF(Q233="","",IF(Q233=N144,"Yes","No")),"")</f>
        <v/>
      </c>
      <c r="BB233">
        <f>IF(BA233="Yes",P233,"")</f>
        <v/>
      </c>
      <c r="BC233">
        <f>IF(AZ233=1,IF(S233="","",IF(S233=N144,"Yes","No")),"")</f>
        <v/>
      </c>
      <c r="BD233">
        <f>IF(BC233="Yes",R233,"")</f>
        <v/>
      </c>
      <c r="BE233">
        <f>IFERROR(IF(SIGN(AE233)=1,"Increasing",IF(SIGN(AE233)=-1,"Decreasing","")),"")</f>
        <v/>
      </c>
      <c r="BF233">
        <f>IF(OR(AND(BE233="Increasing",BA233="Yes"),AND(BE233="Decreasing",BC233="Yes")),"Yes","No")</f>
        <v/>
      </c>
      <c r="BG233">
        <f>IF(I233="pos_trend","Yes","No")</f>
        <v/>
      </c>
      <c r="BH233">
        <f>IF(AF233&lt;&gt;"",IF(ABS(AF233)&gt;0.8,"Yes","No"),"")</f>
        <v/>
      </c>
    </row>
    <row r="234" spans="1:60">
      <c s="1" r="A234" t="n">
        <v>6</v>
      </c>
      <c r="B234" t="s">
        <v>576</v>
      </c>
      <c r="C234" t="s">
        <v>577</v>
      </c>
      <c r="D234" t="s">
        <v>578</v>
      </c>
      <c r="E234" t="s">
        <v>579</v>
      </c>
      <c r="F234" t="s">
        <v>580</v>
      </c>
      <c r="G234" t="s">
        <v>581</v>
      </c>
      <c r="H234" t="s"/>
      <c r="I234">
        <f>IF(AND(K234&gt; J234, L234&gt; K234, M234&gt; L234, N234&gt; M234), "pos_trend", IF(AND(K234&lt; J234, L234&lt; K234, M234&lt; L234, N234&lt; M234), "neg_trend", "N/A"))</f>
        <v/>
      </c>
      <c r="J234">
        <f>IFERROR(IF(TRIM(C234)="-", "N/A", IF(RIGHT(C234,1)=")",IF(RIGHT(C234,2)="T)",-1000000000000*VALUE(MID(C234,2,LEN(C234)-3)),IF(RIGHT(C234,2)="M)",-1000000*VALUE(MID(C234,2,LEN(C234)-3)),IF(RIGHT(C234,2)="B)",-1000000000*VALUE(MID(C234,2,LEN(C234)-3)),IF(RIGHT(C234,2)="k)",-1000*VALUE(MID(C234,2,LEN(C234)-3)),VALUE(SUBSTITUTE(C234,",","")))))),IF(RIGHT(C234,1)="T",1000000000000*VALUE(LEFT(C234,LEN(C234)-1)),IF(RIGHT(C234,1)="M",1000000*VALUE(LEFT(C234,LEN(C234)-1)),IF(RIGHT(C234,1)="B",1000000000*VALUE(LEFT(C234,LEN(C234)-1)),IF(RIGHT(C234,1)="%",0.01*VALUE(LEFT(C234,LEN(C234)-1)),IF(RIGHT(C234,1)="k",1000*VALUE(LEFT(C234,LEN(C234)-1)),VALUE(SUBSTITUTE(C234,",",""))))))))),"N/A")</f>
        <v/>
      </c>
      <c r="K234">
        <f>IFERROR(IF(TRIM(D234)="-", "N/A", IF(RIGHT(D234,1)=")",IF(RIGHT(D234,2)="T)",-1000000000000*VALUE(MID(D234,2,LEN(D234)-3)),IF(RIGHT(D234,2)="M)",-1000000*VALUE(MID(D234,2,LEN(D234)-3)),IF(RIGHT(D234,2)="B)",-1000000000*VALUE(MID(D234,2,LEN(D234)-3)),IF(RIGHT(D234,2)="k)",-1000*VALUE(MID(D234,2,LEN(D234)-3)),VALUE(SUBSTITUTE(D234,",","")))))),IF(RIGHT(D234,1)="T",1000000000000*VALUE(LEFT(D234,LEN(D234)-1)),IF(RIGHT(D234,1)="M",1000000*VALUE(LEFT(D234,LEN(D234)-1)),IF(RIGHT(D234,1)="B",1000000000*VALUE(LEFT(D234,LEN(D234)-1)),IF(RIGHT(D234,1)="%",0.01*VALUE(LEFT(D234,LEN(D234)-1)),IF(RIGHT(D234,1)="k",1000*VALUE(LEFT(D234,LEN(D234)-1)),VALUE(SUBSTITUTE(D234,",",""))))))))),"N/A")</f>
        <v/>
      </c>
      <c r="L234">
        <f>IFERROR(IF(TRIM(E234)="-", "N/A", IF(RIGHT(E234,1)=")",IF(RIGHT(E234,2)="T)",-1000000000000*VALUE(MID(E234,2,LEN(E234)-3)),IF(RIGHT(E234,2)="M)",-1000000*VALUE(MID(E234,2,LEN(E234)-3)),IF(RIGHT(E234,2)="B)",-1000000000*VALUE(MID(E234,2,LEN(E234)-3)),IF(RIGHT(E234,2)="k)",-1000*VALUE(MID(E234,2,LEN(E234)-3)),VALUE(SUBSTITUTE(E234,",","")))))),IF(RIGHT(E234,1)="T",1000000000000*VALUE(LEFT(E234,LEN(E234)-1)),IF(RIGHT(E234,1)="M",1000000*VALUE(LEFT(E234,LEN(E234)-1)),IF(RIGHT(E234,1)="B",1000000000*VALUE(LEFT(E234,LEN(E234)-1)),IF(RIGHT(E234,1)="%",0.01*VALUE(LEFT(E234,LEN(E234)-1)),IF(RIGHT(E234,1)="k",1000*VALUE(LEFT(E234,LEN(E234)-1)),VALUE(SUBSTITUTE(E234,",",""))))))))),"N/A")</f>
        <v/>
      </c>
      <c r="M234">
        <f>IFERROR(IF(TRIM(F234)="-", "N/A", IF(RIGHT(F234,1)=")",IF(RIGHT(F234,2)="T)",-1000000000000*VALUE(MID(F234,2,LEN(F234)-3)),IF(RIGHT(F234,2)="M)",-1000000*VALUE(MID(F234,2,LEN(F234)-3)),IF(RIGHT(F234,2)="B)",-1000000000*VALUE(MID(F234,2,LEN(F234)-3)),IF(RIGHT(F234,2)="k)",-1000*VALUE(MID(F234,2,LEN(F234)-3)),VALUE(SUBSTITUTE(F234,",","")))))),IF(RIGHT(F234,1)="T",1000000000000*VALUE(LEFT(F234,LEN(F234)-1)),IF(RIGHT(F234,1)="M",1000000*VALUE(LEFT(F234,LEN(F234)-1)),IF(RIGHT(F234,1)="B",1000000000*VALUE(LEFT(F234,LEN(F234)-1)),IF(RIGHT(F234,1)="%",0.01*VALUE(LEFT(F234,LEN(F234)-1)),IF(RIGHT(F234,1)="k",1000*VALUE(LEFT(F234,LEN(F234)-1)),VALUE(SUBSTITUTE(F234,",",""))))))))),"N/A")</f>
        <v/>
      </c>
      <c r="N234">
        <f>IFERROR(IF(TRIM(G234)="-", "N/A", IF(RIGHT(G234,1)=")",IF(RIGHT(G234,2)="T)",-1000000000000*VALUE(MID(G234,2,LEN(G234)-3)),IF(RIGHT(G234,2)="M)",-1000000*VALUE(MID(G234,2,LEN(G234)-3)),IF(RIGHT(G234,2)="B)",-1000000000*VALUE(MID(G234,2,LEN(G234)-3)),IF(RIGHT(G234,2)="k)",-1000*VALUE(MID(G234,2,LEN(G234)-3)),VALUE(SUBSTITUTE(G234,",","")))))),IF(RIGHT(G234,1)="T",1000000000000*VALUE(LEFT(G234,LEN(G234)-1)),IF(RIGHT(G234,1)="M",1000000*VALUE(LEFT(G234,LEN(G234)-1)),IF(RIGHT(G234,1)="B",1000000000*VALUE(LEFT(G234,LEN(G234)-1)),IF(RIGHT(G234,1)="%",0.01*VALUE(LEFT(G234,LEN(G234)-1)),IF(RIGHT(G234,1)="k",1000*VALUE(LEFT(G234,LEN(G234)-1)),VALUE(SUBSTITUTE(G234,",",""))))))))),"N/A")</f>
        <v/>
      </c>
      <c r="P234">
        <f>MAX(J234:N234)</f>
        <v/>
      </c>
      <c r="Q234">
        <f>IFERROR(J144+MATCH(P234,J234:N234,0)-1,"")</f>
        <v/>
      </c>
      <c r="R234">
        <f>IF(Q234="","",MIN(J234:N234))</f>
        <v/>
      </c>
      <c r="S234">
        <f>IFERROR(J144+MATCH(R234,J234:N234,0)-1,"")</f>
        <v/>
      </c>
      <c r="T234">
        <f>IFERROR(AVERAGE(J234:N234),"")</f>
        <v/>
      </c>
      <c r="U234">
        <f>IFERROR(STDEV(J234:N234),"")</f>
        <v/>
      </c>
      <c r="V234">
        <f>IFERROR(IF(C234="-","",IF(ISBLANK(B234),"",IF(OR(ISNUMBER(FIND("Growth",B234)),ISNUMBER(FIND("Margin",B234))),"",(J234-T234)/U234))),"")</f>
        <v/>
      </c>
      <c r="W234">
        <f>IFERROR(IF(OR(D234="-",ISBLANK(D234)),"",(K234-T234)/U234),"")</f>
        <v/>
      </c>
      <c r="X234">
        <f>IFERROR(IF(OR(E234="-",ISBLANK(E234)),"",(L234-T234)/U234),"")</f>
        <v/>
      </c>
      <c r="Y234">
        <f>IFERROR(IF(OR(F234="-",ISBLANK(F234)),"",(M234-T234)/U234),"")</f>
        <v/>
      </c>
      <c r="Z234">
        <f>IFERROR(IF(OR(G234="-",ISBLANK(G234)),"",(N234-T234)/U234),"")</f>
        <v/>
      </c>
      <c r="AA234">
        <f>IF(MAX(MAX(V234:Z234),ABS(MIN(V234:Z234)))=ABS(MIN(V234:Z234)),MIN(V234:Z234),MAX(V234:Z234))</f>
        <v/>
      </c>
      <c r="AB234">
        <f>IFERROR(V144+MATCH(AA234,V234:Z234,0)-1,"")</f>
        <v/>
      </c>
      <c r="AC234">
        <f>IF(AB234&lt;&gt;"",IF(S234=AB234,"Low",IF(AB234=Q234,"High","")),"")</f>
        <v/>
      </c>
      <c r="AE234">
        <f>IF(ISNUMBER(MATCH("N/A",J234:N234,0)),"",IFERROR((5 * SUMPRODUCT(J144:N144,J234:N234) - PRODUCT(SUM(J144:N144),SUM(J234:N234))) / ((5 * SUM((J144^2)+(K144^2)+(L144^2)+(M144^2)+(N144^2))) - SUM(J144:N144)^2),""))</f>
        <v/>
      </c>
      <c r="AF234">
        <f>IFERROR(CORREL(J144:N144,J234:N234),"")</f>
        <v/>
      </c>
      <c r="AZ234">
        <f>IF(Q234=S234,0,1)</f>
        <v/>
      </c>
      <c r="BA234">
        <f>IF(AZ234=1,IF(Q234="","",IF(Q234=N144,"Yes","No")),"")</f>
        <v/>
      </c>
      <c r="BB234">
        <f>IF(BA234="Yes",P234,"")</f>
        <v/>
      </c>
      <c r="BC234">
        <f>IF(AZ234=1,IF(S234="","",IF(S234=N144,"Yes","No")),"")</f>
        <v/>
      </c>
      <c r="BD234">
        <f>IF(BC234="Yes",R234,"")</f>
        <v/>
      </c>
      <c r="BE234">
        <f>IFERROR(IF(SIGN(AE234)=1,"Increasing",IF(SIGN(AE234)=-1,"Decreasing","")),"")</f>
        <v/>
      </c>
      <c r="BF234">
        <f>IF(OR(AND(BE234="Increasing",BA234="Yes"),AND(BE234="Decreasing",BC234="Yes")),"Yes","No")</f>
        <v/>
      </c>
      <c r="BG234">
        <f>IF(I234="pos_trend","Yes","No")</f>
        <v/>
      </c>
      <c r="BH234">
        <f>IF(AF234&lt;&gt;"",IF(ABS(AF234)&gt;0.8,"Yes","No"),"")</f>
        <v/>
      </c>
    </row>
    <row r="235" spans="1:60">
      <c s="1" r="A235" t="n">
        <v>7</v>
      </c>
      <c r="B235" t="s">
        <v>582</v>
      </c>
      <c r="C235" t="s">
        <v>264</v>
      </c>
      <c r="D235" t="s">
        <v>264</v>
      </c>
      <c r="E235" t="s">
        <v>264</v>
      </c>
      <c r="F235" t="s">
        <v>264</v>
      </c>
      <c r="G235" t="s">
        <v>264</v>
      </c>
      <c r="H235" t="s"/>
      <c r="I235">
        <f>IF(AND(K235&gt; J235, L235&gt; K235, M235&gt; L235, N235&gt; M235), "pos_trend", IF(AND(K235&lt; J235, L235&lt; K235, M235&lt; L235, N235&lt; M235), "neg_trend", "N/A"))</f>
        <v/>
      </c>
      <c r="J235">
        <f>IFERROR(IF(TRIM(C235)="-", "N/A", IF(RIGHT(C235,1)=")",IF(RIGHT(C235,2)="T)",-1000000000000*VALUE(MID(C235,2,LEN(C235)-3)),IF(RIGHT(C235,2)="M)",-1000000*VALUE(MID(C235,2,LEN(C235)-3)),IF(RIGHT(C235,2)="B)",-1000000000*VALUE(MID(C235,2,LEN(C235)-3)),IF(RIGHT(C235,2)="k)",-1000*VALUE(MID(C235,2,LEN(C235)-3)),VALUE(SUBSTITUTE(C235,",","")))))),IF(RIGHT(C235,1)="T",1000000000000*VALUE(LEFT(C235,LEN(C235)-1)),IF(RIGHT(C235,1)="M",1000000*VALUE(LEFT(C235,LEN(C235)-1)),IF(RIGHT(C235,1)="B",1000000000*VALUE(LEFT(C235,LEN(C235)-1)),IF(RIGHT(C235,1)="%",0.01*VALUE(LEFT(C235,LEN(C235)-1)),IF(RIGHT(C235,1)="k",1000*VALUE(LEFT(C235,LEN(C235)-1)),VALUE(SUBSTITUTE(C235,",",""))))))))),"N/A")</f>
        <v/>
      </c>
      <c r="K235">
        <f>IFERROR(IF(TRIM(D235)="-", "N/A", IF(RIGHT(D235,1)=")",IF(RIGHT(D235,2)="T)",-1000000000000*VALUE(MID(D235,2,LEN(D235)-3)),IF(RIGHT(D235,2)="M)",-1000000*VALUE(MID(D235,2,LEN(D235)-3)),IF(RIGHT(D235,2)="B)",-1000000000*VALUE(MID(D235,2,LEN(D235)-3)),IF(RIGHT(D235,2)="k)",-1000*VALUE(MID(D235,2,LEN(D235)-3)),VALUE(SUBSTITUTE(D235,",","")))))),IF(RIGHT(D235,1)="T",1000000000000*VALUE(LEFT(D235,LEN(D235)-1)),IF(RIGHT(D235,1)="M",1000000*VALUE(LEFT(D235,LEN(D235)-1)),IF(RIGHT(D235,1)="B",1000000000*VALUE(LEFT(D235,LEN(D235)-1)),IF(RIGHT(D235,1)="%",0.01*VALUE(LEFT(D235,LEN(D235)-1)),IF(RIGHT(D235,1)="k",1000*VALUE(LEFT(D235,LEN(D235)-1)),VALUE(SUBSTITUTE(D235,",",""))))))))),"N/A")</f>
        <v/>
      </c>
      <c r="L235">
        <f>IFERROR(IF(TRIM(E235)="-", "N/A", IF(RIGHT(E235,1)=")",IF(RIGHT(E235,2)="T)",-1000000000000*VALUE(MID(E235,2,LEN(E235)-3)),IF(RIGHT(E235,2)="M)",-1000000*VALUE(MID(E235,2,LEN(E235)-3)),IF(RIGHT(E235,2)="B)",-1000000000*VALUE(MID(E235,2,LEN(E235)-3)),IF(RIGHT(E235,2)="k)",-1000*VALUE(MID(E235,2,LEN(E235)-3)),VALUE(SUBSTITUTE(E235,",","")))))),IF(RIGHT(E235,1)="T",1000000000000*VALUE(LEFT(E235,LEN(E235)-1)),IF(RIGHT(E235,1)="M",1000000*VALUE(LEFT(E235,LEN(E235)-1)),IF(RIGHT(E235,1)="B",1000000000*VALUE(LEFT(E235,LEN(E235)-1)),IF(RIGHT(E235,1)="%",0.01*VALUE(LEFT(E235,LEN(E235)-1)),IF(RIGHT(E235,1)="k",1000*VALUE(LEFT(E235,LEN(E235)-1)),VALUE(SUBSTITUTE(E235,",",""))))))))),"N/A")</f>
        <v/>
      </c>
      <c r="M235">
        <f>IFERROR(IF(TRIM(F235)="-", "N/A", IF(RIGHT(F235,1)=")",IF(RIGHT(F235,2)="T)",-1000000000000*VALUE(MID(F235,2,LEN(F235)-3)),IF(RIGHT(F235,2)="M)",-1000000*VALUE(MID(F235,2,LEN(F235)-3)),IF(RIGHT(F235,2)="B)",-1000000000*VALUE(MID(F235,2,LEN(F235)-3)),IF(RIGHT(F235,2)="k)",-1000*VALUE(MID(F235,2,LEN(F235)-3)),VALUE(SUBSTITUTE(F235,",","")))))),IF(RIGHT(F235,1)="T",1000000000000*VALUE(LEFT(F235,LEN(F235)-1)),IF(RIGHT(F235,1)="M",1000000*VALUE(LEFT(F235,LEN(F235)-1)),IF(RIGHT(F235,1)="B",1000000000*VALUE(LEFT(F235,LEN(F235)-1)),IF(RIGHT(F235,1)="%",0.01*VALUE(LEFT(F235,LEN(F235)-1)),IF(RIGHT(F235,1)="k",1000*VALUE(LEFT(F235,LEN(F235)-1)),VALUE(SUBSTITUTE(F235,",",""))))))))),"N/A")</f>
        <v/>
      </c>
      <c r="N235">
        <f>IFERROR(IF(TRIM(G235)="-", "N/A", IF(RIGHT(G235,1)=")",IF(RIGHT(G235,2)="T)",-1000000000000*VALUE(MID(G235,2,LEN(G235)-3)),IF(RIGHT(G235,2)="M)",-1000000*VALUE(MID(G235,2,LEN(G235)-3)),IF(RIGHT(G235,2)="B)",-1000000000*VALUE(MID(G235,2,LEN(G235)-3)),IF(RIGHT(G235,2)="k)",-1000*VALUE(MID(G235,2,LEN(G235)-3)),VALUE(SUBSTITUTE(G235,",","")))))),IF(RIGHT(G235,1)="T",1000000000000*VALUE(LEFT(G235,LEN(G235)-1)),IF(RIGHT(G235,1)="M",1000000*VALUE(LEFT(G235,LEN(G235)-1)),IF(RIGHT(G235,1)="B",1000000000*VALUE(LEFT(G235,LEN(G235)-1)),IF(RIGHT(G235,1)="%",0.01*VALUE(LEFT(G235,LEN(G235)-1)),IF(RIGHT(G235,1)="k",1000*VALUE(LEFT(G235,LEN(G235)-1)),VALUE(SUBSTITUTE(G235,",",""))))))))),"N/A")</f>
        <v/>
      </c>
      <c r="P235">
        <f>MAX(J235:N235)</f>
        <v/>
      </c>
      <c r="Q235">
        <f>IFERROR(J144+MATCH(P235,J235:N235,0)-1,"")</f>
        <v/>
      </c>
      <c r="R235">
        <f>IF(Q235="","",MIN(J235:N235))</f>
        <v/>
      </c>
      <c r="S235">
        <f>IFERROR(J144+MATCH(R235,J235:N235,0)-1,"")</f>
        <v/>
      </c>
      <c r="T235">
        <f>IFERROR(AVERAGE(J235:N235),"")</f>
        <v/>
      </c>
      <c r="U235">
        <f>IFERROR(STDEV(J235:N235),"")</f>
        <v/>
      </c>
      <c r="V235">
        <f>IFERROR(IF(C235="-","",IF(ISBLANK(B235),"",IF(OR(ISNUMBER(FIND("Growth",B235)),ISNUMBER(FIND("Margin",B235))),"",(J235-T235)/U235))),"")</f>
        <v/>
      </c>
      <c r="W235">
        <f>IFERROR(IF(OR(D235="-",ISBLANK(D235)),"",(K235-T235)/U235),"")</f>
        <v/>
      </c>
      <c r="X235">
        <f>IFERROR(IF(OR(E235="-",ISBLANK(E235)),"",(L235-T235)/U235),"")</f>
        <v/>
      </c>
      <c r="Y235">
        <f>IFERROR(IF(OR(F235="-",ISBLANK(F235)),"",(M235-T235)/U235),"")</f>
        <v/>
      </c>
      <c r="Z235">
        <f>IFERROR(IF(OR(G235="-",ISBLANK(G235)),"",(N235-T235)/U235),"")</f>
        <v/>
      </c>
      <c r="AA235">
        <f>IF(MAX(MAX(V235:Z235),ABS(MIN(V235:Z235)))=ABS(MIN(V235:Z235)),MIN(V235:Z235),MAX(V235:Z235))</f>
        <v/>
      </c>
      <c r="AB235">
        <f>IFERROR(V144+MATCH(AA235,V235:Z235,0)-1,"")</f>
        <v/>
      </c>
      <c r="AC235">
        <f>IF(AB235&lt;&gt;"",IF(S235=AB235,"Low",IF(AB235=Q235,"High","")),"")</f>
        <v/>
      </c>
      <c r="AE235">
        <f>IF(ISNUMBER(MATCH("N/A",J235:N235,0)),"",IFERROR((5 * SUMPRODUCT(J144:N144,J235:N235) - PRODUCT(SUM(J144:N144),SUM(J235:N235))) / ((5 * SUM((J144^2)+(K144^2)+(L144^2)+(M144^2)+(N144^2))) - SUM(J144:N144)^2),""))</f>
        <v/>
      </c>
      <c r="AF235">
        <f>IFERROR(CORREL(J144:N144,J235:N235),"")</f>
        <v/>
      </c>
      <c r="AZ235">
        <f>IF(Q235=S235,0,1)</f>
        <v/>
      </c>
      <c r="BA235">
        <f>IF(AZ235=1,IF(Q235="","",IF(Q235=N144,"Yes","No")),"")</f>
        <v/>
      </c>
      <c r="BB235">
        <f>IF(BA235="Yes",P235,"")</f>
        <v/>
      </c>
      <c r="BC235">
        <f>IF(AZ235=1,IF(S235="","",IF(S235=N144,"Yes","No")),"")</f>
        <v/>
      </c>
      <c r="BD235">
        <f>IF(BC235="Yes",R235,"")</f>
        <v/>
      </c>
      <c r="BE235">
        <f>IFERROR(IF(SIGN(AE235)=1,"Increasing",IF(SIGN(AE235)=-1,"Decreasing","")),"")</f>
        <v/>
      </c>
      <c r="BF235">
        <f>IF(OR(AND(BE235="Increasing",BA235="Yes"),AND(BE235="Decreasing",BC235="Yes")),"Yes","No")</f>
        <v/>
      </c>
      <c r="BG235">
        <f>IF(I235="pos_trend","Yes","No")</f>
        <v/>
      </c>
      <c r="BH235">
        <f>IF(AF235&lt;&gt;"",IF(ABS(AF235)&gt;0.8,"Yes","No"),"")</f>
        <v/>
      </c>
    </row>
    <row r="236" spans="1:60">
      <c s="1" r="A236" t="n">
        <v>8</v>
      </c>
      <c r="B236" t="s">
        <v>583</v>
      </c>
      <c r="C236" t="s">
        <v>264</v>
      </c>
      <c r="D236" t="s">
        <v>264</v>
      </c>
      <c r="E236" t="s">
        <v>264</v>
      </c>
      <c r="F236" t="s">
        <v>264</v>
      </c>
      <c r="G236" t="s">
        <v>264</v>
      </c>
      <c r="H236" t="s"/>
      <c r="I236">
        <f>IF(AND(K236&gt; J236, L236&gt; K236, M236&gt; L236, N236&gt; M236), "pos_trend", IF(AND(K236&lt; J236, L236&lt; K236, M236&lt; L236, N236&lt; M236), "neg_trend", "N/A"))</f>
        <v/>
      </c>
      <c r="J236">
        <f>IFERROR(IF(TRIM(C236)="-", "N/A", IF(RIGHT(C236,1)=")",IF(RIGHT(C236,2)="T)",-1000000000000*VALUE(MID(C236,2,LEN(C236)-3)),IF(RIGHT(C236,2)="M)",-1000000*VALUE(MID(C236,2,LEN(C236)-3)),IF(RIGHT(C236,2)="B)",-1000000000*VALUE(MID(C236,2,LEN(C236)-3)),IF(RIGHT(C236,2)="k)",-1000*VALUE(MID(C236,2,LEN(C236)-3)),VALUE(SUBSTITUTE(C236,",","")))))),IF(RIGHT(C236,1)="T",1000000000000*VALUE(LEFT(C236,LEN(C236)-1)),IF(RIGHT(C236,1)="M",1000000*VALUE(LEFT(C236,LEN(C236)-1)),IF(RIGHT(C236,1)="B",1000000000*VALUE(LEFT(C236,LEN(C236)-1)),IF(RIGHT(C236,1)="%",0.01*VALUE(LEFT(C236,LEN(C236)-1)),IF(RIGHT(C236,1)="k",1000*VALUE(LEFT(C236,LEN(C236)-1)),VALUE(SUBSTITUTE(C236,",",""))))))))),"N/A")</f>
        <v/>
      </c>
      <c r="K236">
        <f>IFERROR(IF(TRIM(D236)="-", "N/A", IF(RIGHT(D236,1)=")",IF(RIGHT(D236,2)="T)",-1000000000000*VALUE(MID(D236,2,LEN(D236)-3)),IF(RIGHT(D236,2)="M)",-1000000*VALUE(MID(D236,2,LEN(D236)-3)),IF(RIGHT(D236,2)="B)",-1000000000*VALUE(MID(D236,2,LEN(D236)-3)),IF(RIGHT(D236,2)="k)",-1000*VALUE(MID(D236,2,LEN(D236)-3)),VALUE(SUBSTITUTE(D236,",","")))))),IF(RIGHT(D236,1)="T",1000000000000*VALUE(LEFT(D236,LEN(D236)-1)),IF(RIGHT(D236,1)="M",1000000*VALUE(LEFT(D236,LEN(D236)-1)),IF(RIGHT(D236,1)="B",1000000000*VALUE(LEFT(D236,LEN(D236)-1)),IF(RIGHT(D236,1)="%",0.01*VALUE(LEFT(D236,LEN(D236)-1)),IF(RIGHT(D236,1)="k",1000*VALUE(LEFT(D236,LEN(D236)-1)),VALUE(SUBSTITUTE(D236,",",""))))))))),"N/A")</f>
        <v/>
      </c>
      <c r="L236">
        <f>IFERROR(IF(TRIM(E236)="-", "N/A", IF(RIGHT(E236,1)=")",IF(RIGHT(E236,2)="T)",-1000000000000*VALUE(MID(E236,2,LEN(E236)-3)),IF(RIGHT(E236,2)="M)",-1000000*VALUE(MID(E236,2,LEN(E236)-3)),IF(RIGHT(E236,2)="B)",-1000000000*VALUE(MID(E236,2,LEN(E236)-3)),IF(RIGHT(E236,2)="k)",-1000*VALUE(MID(E236,2,LEN(E236)-3)),VALUE(SUBSTITUTE(E236,",","")))))),IF(RIGHT(E236,1)="T",1000000000000*VALUE(LEFT(E236,LEN(E236)-1)),IF(RIGHT(E236,1)="M",1000000*VALUE(LEFT(E236,LEN(E236)-1)),IF(RIGHT(E236,1)="B",1000000000*VALUE(LEFT(E236,LEN(E236)-1)),IF(RIGHT(E236,1)="%",0.01*VALUE(LEFT(E236,LEN(E236)-1)),IF(RIGHT(E236,1)="k",1000*VALUE(LEFT(E236,LEN(E236)-1)),VALUE(SUBSTITUTE(E236,",",""))))))))),"N/A")</f>
        <v/>
      </c>
      <c r="M236">
        <f>IFERROR(IF(TRIM(F236)="-", "N/A", IF(RIGHT(F236,1)=")",IF(RIGHT(F236,2)="T)",-1000000000000*VALUE(MID(F236,2,LEN(F236)-3)),IF(RIGHT(F236,2)="M)",-1000000*VALUE(MID(F236,2,LEN(F236)-3)),IF(RIGHT(F236,2)="B)",-1000000000*VALUE(MID(F236,2,LEN(F236)-3)),IF(RIGHT(F236,2)="k)",-1000*VALUE(MID(F236,2,LEN(F236)-3)),VALUE(SUBSTITUTE(F236,",","")))))),IF(RIGHT(F236,1)="T",1000000000000*VALUE(LEFT(F236,LEN(F236)-1)),IF(RIGHT(F236,1)="M",1000000*VALUE(LEFT(F236,LEN(F236)-1)),IF(RIGHT(F236,1)="B",1000000000*VALUE(LEFT(F236,LEN(F236)-1)),IF(RIGHT(F236,1)="%",0.01*VALUE(LEFT(F236,LEN(F236)-1)),IF(RIGHT(F236,1)="k",1000*VALUE(LEFT(F236,LEN(F236)-1)),VALUE(SUBSTITUTE(F236,",",""))))))))),"N/A")</f>
        <v/>
      </c>
      <c r="N236">
        <f>IFERROR(IF(TRIM(G236)="-", "N/A", IF(RIGHT(G236,1)=")",IF(RIGHT(G236,2)="T)",-1000000000000*VALUE(MID(G236,2,LEN(G236)-3)),IF(RIGHT(G236,2)="M)",-1000000*VALUE(MID(G236,2,LEN(G236)-3)),IF(RIGHT(G236,2)="B)",-1000000000*VALUE(MID(G236,2,LEN(G236)-3)),IF(RIGHT(G236,2)="k)",-1000*VALUE(MID(G236,2,LEN(G236)-3)),VALUE(SUBSTITUTE(G236,",","")))))),IF(RIGHT(G236,1)="T",1000000000000*VALUE(LEFT(G236,LEN(G236)-1)),IF(RIGHT(G236,1)="M",1000000*VALUE(LEFT(G236,LEN(G236)-1)),IF(RIGHT(G236,1)="B",1000000000*VALUE(LEFT(G236,LEN(G236)-1)),IF(RIGHT(G236,1)="%",0.01*VALUE(LEFT(G236,LEN(G236)-1)),IF(RIGHT(G236,1)="k",1000*VALUE(LEFT(G236,LEN(G236)-1)),VALUE(SUBSTITUTE(G236,",",""))))))))),"N/A")</f>
        <v/>
      </c>
      <c r="P236">
        <f>MAX(J236:N236)</f>
        <v/>
      </c>
      <c r="Q236">
        <f>IFERROR(J144+MATCH(P236,J236:N236,0)-1,"")</f>
        <v/>
      </c>
      <c r="R236">
        <f>IF(Q236="","",MIN(J236:N236))</f>
        <v/>
      </c>
      <c r="S236">
        <f>IFERROR(J144+MATCH(R236,J236:N236,0)-1,"")</f>
        <v/>
      </c>
      <c r="T236">
        <f>IFERROR(AVERAGE(J236:N236),"")</f>
        <v/>
      </c>
      <c r="U236">
        <f>IFERROR(STDEV(J236:N236),"")</f>
        <v/>
      </c>
      <c r="V236">
        <f>IFERROR(IF(C236="-","",IF(ISBLANK(B236),"",IF(OR(ISNUMBER(FIND("Growth",B236)),ISNUMBER(FIND("Margin",B236))),"",(J236-T236)/U236))),"")</f>
        <v/>
      </c>
      <c r="W236">
        <f>IFERROR(IF(OR(D236="-",ISBLANK(D236)),"",(K236-T236)/U236),"")</f>
        <v/>
      </c>
      <c r="X236">
        <f>IFERROR(IF(OR(E236="-",ISBLANK(E236)),"",(L236-T236)/U236),"")</f>
        <v/>
      </c>
      <c r="Y236">
        <f>IFERROR(IF(OR(F236="-",ISBLANK(F236)),"",(M236-T236)/U236),"")</f>
        <v/>
      </c>
      <c r="Z236">
        <f>IFERROR(IF(OR(G236="-",ISBLANK(G236)),"",(N236-T236)/U236),"")</f>
        <v/>
      </c>
      <c r="AA236">
        <f>IF(MAX(MAX(V236:Z236),ABS(MIN(V236:Z236)))=ABS(MIN(V236:Z236)),MIN(V236:Z236),MAX(V236:Z236))</f>
        <v/>
      </c>
      <c r="AB236">
        <f>IFERROR(V144+MATCH(AA236,V236:Z236,0)-1,"")</f>
        <v/>
      </c>
      <c r="AC236">
        <f>IF(AB236&lt;&gt;"",IF(S236=AB236,"Low",IF(AB236=Q236,"High","")),"")</f>
        <v/>
      </c>
      <c r="AE236">
        <f>IF(ISNUMBER(MATCH("N/A",J236:N236,0)),"",IFERROR((5 * SUMPRODUCT(J144:N144,J236:N236) - PRODUCT(SUM(J144:N144),SUM(J236:N236))) / ((5 * SUM((J144^2)+(K144^2)+(L144^2)+(M144^2)+(N144^2))) - SUM(J144:N144)^2),""))</f>
        <v/>
      </c>
      <c r="AF236">
        <f>IFERROR(CORREL(J144:N144,J236:N236),"")</f>
        <v/>
      </c>
      <c r="AZ236">
        <f>IF(Q236=S236,0,1)</f>
        <v/>
      </c>
      <c r="BA236">
        <f>IF(AZ236=1,IF(Q236="","",IF(Q236=N144,"Yes","No")),"")</f>
        <v/>
      </c>
      <c r="BB236">
        <f>IF(BA236="Yes",P236,"")</f>
        <v/>
      </c>
      <c r="BC236">
        <f>IF(AZ236=1,IF(S236="","",IF(S236=N144,"Yes","No")),"")</f>
        <v/>
      </c>
      <c r="BD236">
        <f>IF(BC236="Yes",R236,"")</f>
        <v/>
      </c>
      <c r="BE236">
        <f>IFERROR(IF(SIGN(AE236)=1,"Increasing",IF(SIGN(AE236)=-1,"Decreasing","")),"")</f>
        <v/>
      </c>
      <c r="BF236">
        <f>IF(OR(AND(BE236="Increasing",BA236="Yes"),AND(BE236="Decreasing",BC236="Yes")),"Yes","No")</f>
        <v/>
      </c>
      <c r="BG236">
        <f>IF(I236="pos_trend","Yes","No")</f>
        <v/>
      </c>
      <c r="BH236">
        <f>IF(AF236&lt;&gt;"",IF(ABS(AF236)&gt;0.8,"Yes","No"),"")</f>
        <v/>
      </c>
    </row>
    <row r="237" spans="1:60">
      <c s="1" r="A237" t="n">
        <v>9</v>
      </c>
      <c r="B237" t="s">
        <v>584</v>
      </c>
      <c r="C237" t="s">
        <v>264</v>
      </c>
      <c r="D237" t="s">
        <v>264</v>
      </c>
      <c r="E237" t="s">
        <v>264</v>
      </c>
      <c r="F237" t="s">
        <v>585</v>
      </c>
      <c r="G237" t="s">
        <v>586</v>
      </c>
      <c r="H237" t="s"/>
      <c r="I237">
        <f>IF(AND(K237&gt; J237, L237&gt; K237, M237&gt; L237, N237&gt; M237), "pos_trend", IF(AND(K237&lt; J237, L237&lt; K237, M237&lt; L237, N237&lt; M237), "neg_trend", "N/A"))</f>
        <v/>
      </c>
      <c r="J237">
        <f>IFERROR(IF(TRIM(C237)="-", "N/A", IF(RIGHT(C237,1)=")",IF(RIGHT(C237,2)="T)",-1000000000000*VALUE(MID(C237,2,LEN(C237)-3)),IF(RIGHT(C237,2)="M)",-1000000*VALUE(MID(C237,2,LEN(C237)-3)),IF(RIGHT(C237,2)="B)",-1000000000*VALUE(MID(C237,2,LEN(C237)-3)),IF(RIGHT(C237,2)="k)",-1000*VALUE(MID(C237,2,LEN(C237)-3)),VALUE(SUBSTITUTE(C237,",","")))))),IF(RIGHT(C237,1)="T",1000000000000*VALUE(LEFT(C237,LEN(C237)-1)),IF(RIGHT(C237,1)="M",1000000*VALUE(LEFT(C237,LEN(C237)-1)),IF(RIGHT(C237,1)="B",1000000000*VALUE(LEFT(C237,LEN(C237)-1)),IF(RIGHT(C237,1)="%",0.01*VALUE(LEFT(C237,LEN(C237)-1)),IF(RIGHT(C237,1)="k",1000*VALUE(LEFT(C237,LEN(C237)-1)),VALUE(SUBSTITUTE(C237,",",""))))))))),"N/A")</f>
        <v/>
      </c>
      <c r="K237">
        <f>IFERROR(IF(TRIM(D237)="-", "N/A", IF(RIGHT(D237,1)=")",IF(RIGHT(D237,2)="T)",-1000000000000*VALUE(MID(D237,2,LEN(D237)-3)),IF(RIGHT(D237,2)="M)",-1000000*VALUE(MID(D237,2,LEN(D237)-3)),IF(RIGHT(D237,2)="B)",-1000000000*VALUE(MID(D237,2,LEN(D237)-3)),IF(RIGHT(D237,2)="k)",-1000*VALUE(MID(D237,2,LEN(D237)-3)),VALUE(SUBSTITUTE(D237,",","")))))),IF(RIGHT(D237,1)="T",1000000000000*VALUE(LEFT(D237,LEN(D237)-1)),IF(RIGHT(D237,1)="M",1000000*VALUE(LEFT(D237,LEN(D237)-1)),IF(RIGHT(D237,1)="B",1000000000*VALUE(LEFT(D237,LEN(D237)-1)),IF(RIGHT(D237,1)="%",0.01*VALUE(LEFT(D237,LEN(D237)-1)),IF(RIGHT(D237,1)="k",1000*VALUE(LEFT(D237,LEN(D237)-1)),VALUE(SUBSTITUTE(D237,",",""))))))))),"N/A")</f>
        <v/>
      </c>
      <c r="L237">
        <f>IFERROR(IF(TRIM(E237)="-", "N/A", IF(RIGHT(E237,1)=")",IF(RIGHT(E237,2)="T)",-1000000000000*VALUE(MID(E237,2,LEN(E237)-3)),IF(RIGHT(E237,2)="M)",-1000000*VALUE(MID(E237,2,LEN(E237)-3)),IF(RIGHT(E237,2)="B)",-1000000000*VALUE(MID(E237,2,LEN(E237)-3)),IF(RIGHT(E237,2)="k)",-1000*VALUE(MID(E237,2,LEN(E237)-3)),VALUE(SUBSTITUTE(E237,",","")))))),IF(RIGHT(E237,1)="T",1000000000000*VALUE(LEFT(E237,LEN(E237)-1)),IF(RIGHT(E237,1)="M",1000000*VALUE(LEFT(E237,LEN(E237)-1)),IF(RIGHT(E237,1)="B",1000000000*VALUE(LEFT(E237,LEN(E237)-1)),IF(RIGHT(E237,1)="%",0.01*VALUE(LEFT(E237,LEN(E237)-1)),IF(RIGHT(E237,1)="k",1000*VALUE(LEFT(E237,LEN(E237)-1)),VALUE(SUBSTITUTE(E237,",",""))))))))),"N/A")</f>
        <v/>
      </c>
      <c r="M237">
        <f>IFERROR(IF(TRIM(F237)="-", "N/A", IF(RIGHT(F237,1)=")",IF(RIGHT(F237,2)="T)",-1000000000000*VALUE(MID(F237,2,LEN(F237)-3)),IF(RIGHT(F237,2)="M)",-1000000*VALUE(MID(F237,2,LEN(F237)-3)),IF(RIGHT(F237,2)="B)",-1000000000*VALUE(MID(F237,2,LEN(F237)-3)),IF(RIGHT(F237,2)="k)",-1000*VALUE(MID(F237,2,LEN(F237)-3)),VALUE(SUBSTITUTE(F237,",","")))))),IF(RIGHT(F237,1)="T",1000000000000*VALUE(LEFT(F237,LEN(F237)-1)),IF(RIGHT(F237,1)="M",1000000*VALUE(LEFT(F237,LEN(F237)-1)),IF(RIGHT(F237,1)="B",1000000000*VALUE(LEFT(F237,LEN(F237)-1)),IF(RIGHT(F237,1)="%",0.01*VALUE(LEFT(F237,LEN(F237)-1)),IF(RIGHT(F237,1)="k",1000*VALUE(LEFT(F237,LEN(F237)-1)),VALUE(SUBSTITUTE(F237,",",""))))))))),"N/A")</f>
        <v/>
      </c>
      <c r="N237">
        <f>IFERROR(IF(TRIM(G237)="-", "N/A", IF(RIGHT(G237,1)=")",IF(RIGHT(G237,2)="T)",-1000000000000*VALUE(MID(G237,2,LEN(G237)-3)),IF(RIGHT(G237,2)="M)",-1000000*VALUE(MID(G237,2,LEN(G237)-3)),IF(RIGHT(G237,2)="B)",-1000000000*VALUE(MID(G237,2,LEN(G237)-3)),IF(RIGHT(G237,2)="k)",-1000*VALUE(MID(G237,2,LEN(G237)-3)),VALUE(SUBSTITUTE(G237,",","")))))),IF(RIGHT(G237,1)="T",1000000000000*VALUE(LEFT(G237,LEN(G237)-1)),IF(RIGHT(G237,1)="M",1000000*VALUE(LEFT(G237,LEN(G237)-1)),IF(RIGHT(G237,1)="B",1000000000*VALUE(LEFT(G237,LEN(G237)-1)),IF(RIGHT(G237,1)="%",0.01*VALUE(LEFT(G237,LEN(G237)-1)),IF(RIGHT(G237,1)="k",1000*VALUE(LEFT(G237,LEN(G237)-1)),VALUE(SUBSTITUTE(G237,",",""))))))))),"N/A")</f>
        <v/>
      </c>
      <c r="P237">
        <f>MAX(J237:N237)</f>
        <v/>
      </c>
      <c r="Q237">
        <f>IFERROR(J144+MATCH(P237,J237:N237,0)-1,"")</f>
        <v/>
      </c>
      <c r="R237">
        <f>IF(Q237="","",MIN(J237:N237))</f>
        <v/>
      </c>
      <c r="S237">
        <f>IFERROR(J144+MATCH(R237,J237:N237,0)-1,"")</f>
        <v/>
      </c>
      <c r="T237">
        <f>IFERROR(AVERAGE(J237:N237),"")</f>
        <v/>
      </c>
      <c r="U237">
        <f>IFERROR(STDEV(J237:N237),"")</f>
        <v/>
      </c>
      <c r="V237">
        <f>IFERROR(IF(C237="-","",IF(ISBLANK(B237),"",IF(OR(ISNUMBER(FIND("Growth",B237)),ISNUMBER(FIND("Margin",B237))),"",(J237-T237)/U237))),"")</f>
        <v/>
      </c>
      <c r="W237">
        <f>IFERROR(IF(OR(D237="-",ISBLANK(D237)),"",(K237-T237)/U237),"")</f>
        <v/>
      </c>
      <c r="X237">
        <f>IFERROR(IF(OR(E237="-",ISBLANK(E237)),"",(L237-T237)/U237),"")</f>
        <v/>
      </c>
      <c r="Y237">
        <f>IFERROR(IF(OR(F237="-",ISBLANK(F237)),"",(M237-T237)/U237),"")</f>
        <v/>
      </c>
      <c r="Z237">
        <f>IFERROR(IF(OR(G237="-",ISBLANK(G237)),"",(N237-T237)/U237),"")</f>
        <v/>
      </c>
      <c r="AA237">
        <f>IF(MAX(MAX(V237:Z237),ABS(MIN(V237:Z237)))=ABS(MIN(V237:Z237)),MIN(V237:Z237),MAX(V237:Z237))</f>
        <v/>
      </c>
      <c r="AB237">
        <f>IFERROR(V144+MATCH(AA237,V237:Z237,0)-1,"")</f>
        <v/>
      </c>
      <c r="AC237">
        <f>IF(AB237&lt;&gt;"",IF(S237=AB237,"Low",IF(AB237=Q237,"High","")),"")</f>
        <v/>
      </c>
      <c r="AE237">
        <f>IF(ISNUMBER(MATCH("N/A",J237:N237,0)),"",IFERROR((5 * SUMPRODUCT(J144:N144,J237:N237) - PRODUCT(SUM(J144:N144),SUM(J237:N237))) / ((5 * SUM((J144^2)+(K144^2)+(L144^2)+(M144^2)+(N144^2))) - SUM(J144:N144)^2),""))</f>
        <v/>
      </c>
      <c r="AF237">
        <f>IFERROR(CORREL(J144:N144,J237:N237),"")</f>
        <v/>
      </c>
      <c r="AZ237">
        <f>IF(Q237=S237,0,1)</f>
        <v/>
      </c>
      <c r="BA237">
        <f>IF(AZ237=1,IF(Q237="","",IF(Q237=N144,"Yes","No")),"")</f>
        <v/>
      </c>
      <c r="BB237">
        <f>IF(BA237="Yes",P237,"")</f>
        <v/>
      </c>
      <c r="BC237">
        <f>IF(AZ237=1,IF(S237="","",IF(S237=N144,"Yes","No")),"")</f>
        <v/>
      </c>
      <c r="BD237">
        <f>IF(BC237="Yes",R237,"")</f>
        <v/>
      </c>
      <c r="BE237">
        <f>IFERROR(IF(SIGN(AE237)=1,"Increasing",IF(SIGN(AE237)=-1,"Decreasing","")),"")</f>
        <v/>
      </c>
      <c r="BF237">
        <f>IF(OR(AND(BE237="Increasing",BA237="Yes"),AND(BE237="Decreasing",BC237="Yes")),"Yes","No")</f>
        <v/>
      </c>
      <c r="BG237">
        <f>IF(I237="pos_trend","Yes","No")</f>
        <v/>
      </c>
      <c r="BH237">
        <f>IF(AF237&lt;&gt;"",IF(ABS(AF237)&gt;0.8,"Yes","No"),"")</f>
        <v/>
      </c>
    </row>
    <row r="238" spans="1:60">
      <c s="1" r="A238" t="n">
        <v>10</v>
      </c>
      <c r="B238" t="s">
        <v>587</v>
      </c>
      <c r="C238" t="s">
        <v>588</v>
      </c>
      <c r="D238" t="s">
        <v>589</v>
      </c>
      <c r="E238" t="s">
        <v>590</v>
      </c>
      <c r="F238" t="s">
        <v>591</v>
      </c>
      <c r="G238" t="s">
        <v>592</v>
      </c>
      <c r="H238" t="s"/>
      <c r="I238">
        <f>IF(AND(K238&gt; J238, L238&gt; K238, M238&gt; L238, N238&gt; M238), "pos_trend", IF(AND(K238&lt; J238, L238&lt; K238, M238&lt; L238, N238&lt; M238), "neg_trend", "N/A"))</f>
        <v/>
      </c>
      <c r="J238">
        <f>IFERROR(IF(TRIM(C238)="-", "N/A", IF(RIGHT(C238,1)=")",IF(RIGHT(C238,2)="T)",-1000000000000*VALUE(MID(C238,2,LEN(C238)-3)),IF(RIGHT(C238,2)="M)",-1000000*VALUE(MID(C238,2,LEN(C238)-3)),IF(RIGHT(C238,2)="B)",-1000000000*VALUE(MID(C238,2,LEN(C238)-3)),IF(RIGHT(C238,2)="k)",-1000*VALUE(MID(C238,2,LEN(C238)-3)),VALUE(SUBSTITUTE(C238,",","")))))),IF(RIGHT(C238,1)="T",1000000000000*VALUE(LEFT(C238,LEN(C238)-1)),IF(RIGHT(C238,1)="M",1000000*VALUE(LEFT(C238,LEN(C238)-1)),IF(RIGHT(C238,1)="B",1000000000*VALUE(LEFT(C238,LEN(C238)-1)),IF(RIGHT(C238,1)="%",0.01*VALUE(LEFT(C238,LEN(C238)-1)),IF(RIGHT(C238,1)="k",1000*VALUE(LEFT(C238,LEN(C238)-1)),VALUE(SUBSTITUTE(C238,",",""))))))))),"N/A")</f>
        <v/>
      </c>
      <c r="K238">
        <f>IFERROR(IF(TRIM(D238)="-", "N/A", IF(RIGHT(D238,1)=")",IF(RIGHT(D238,2)="T)",-1000000000000*VALUE(MID(D238,2,LEN(D238)-3)),IF(RIGHT(D238,2)="M)",-1000000*VALUE(MID(D238,2,LEN(D238)-3)),IF(RIGHT(D238,2)="B)",-1000000000*VALUE(MID(D238,2,LEN(D238)-3)),IF(RIGHT(D238,2)="k)",-1000*VALUE(MID(D238,2,LEN(D238)-3)),VALUE(SUBSTITUTE(D238,",","")))))),IF(RIGHT(D238,1)="T",1000000000000*VALUE(LEFT(D238,LEN(D238)-1)),IF(RIGHT(D238,1)="M",1000000*VALUE(LEFT(D238,LEN(D238)-1)),IF(RIGHT(D238,1)="B",1000000000*VALUE(LEFT(D238,LEN(D238)-1)),IF(RIGHT(D238,1)="%",0.01*VALUE(LEFT(D238,LEN(D238)-1)),IF(RIGHT(D238,1)="k",1000*VALUE(LEFT(D238,LEN(D238)-1)),VALUE(SUBSTITUTE(D238,",",""))))))))),"N/A")</f>
        <v/>
      </c>
      <c r="L238">
        <f>IFERROR(IF(TRIM(E238)="-", "N/A", IF(RIGHT(E238,1)=")",IF(RIGHT(E238,2)="T)",-1000000000000*VALUE(MID(E238,2,LEN(E238)-3)),IF(RIGHT(E238,2)="M)",-1000000*VALUE(MID(E238,2,LEN(E238)-3)),IF(RIGHT(E238,2)="B)",-1000000000*VALUE(MID(E238,2,LEN(E238)-3)),IF(RIGHT(E238,2)="k)",-1000*VALUE(MID(E238,2,LEN(E238)-3)),VALUE(SUBSTITUTE(E238,",","")))))),IF(RIGHT(E238,1)="T",1000000000000*VALUE(LEFT(E238,LEN(E238)-1)),IF(RIGHT(E238,1)="M",1000000*VALUE(LEFT(E238,LEN(E238)-1)),IF(RIGHT(E238,1)="B",1000000000*VALUE(LEFT(E238,LEN(E238)-1)),IF(RIGHT(E238,1)="%",0.01*VALUE(LEFT(E238,LEN(E238)-1)),IF(RIGHT(E238,1)="k",1000*VALUE(LEFT(E238,LEN(E238)-1)),VALUE(SUBSTITUTE(E238,",",""))))))))),"N/A")</f>
        <v/>
      </c>
      <c r="M238">
        <f>IFERROR(IF(TRIM(F238)="-", "N/A", IF(RIGHT(F238,1)=")",IF(RIGHT(F238,2)="T)",-1000000000000*VALUE(MID(F238,2,LEN(F238)-3)),IF(RIGHT(F238,2)="M)",-1000000*VALUE(MID(F238,2,LEN(F238)-3)),IF(RIGHT(F238,2)="B)",-1000000000*VALUE(MID(F238,2,LEN(F238)-3)),IF(RIGHT(F238,2)="k)",-1000*VALUE(MID(F238,2,LEN(F238)-3)),VALUE(SUBSTITUTE(F238,",","")))))),IF(RIGHT(F238,1)="T",1000000000000*VALUE(LEFT(F238,LEN(F238)-1)),IF(RIGHT(F238,1)="M",1000000*VALUE(LEFT(F238,LEN(F238)-1)),IF(RIGHT(F238,1)="B",1000000000*VALUE(LEFT(F238,LEN(F238)-1)),IF(RIGHT(F238,1)="%",0.01*VALUE(LEFT(F238,LEN(F238)-1)),IF(RIGHT(F238,1)="k",1000*VALUE(LEFT(F238,LEN(F238)-1)),VALUE(SUBSTITUTE(F238,",",""))))))))),"N/A")</f>
        <v/>
      </c>
      <c r="N238">
        <f>IFERROR(IF(TRIM(G238)="-", "N/A", IF(RIGHT(G238,1)=")",IF(RIGHT(G238,2)="T)",-1000000000000*VALUE(MID(G238,2,LEN(G238)-3)),IF(RIGHT(G238,2)="M)",-1000000*VALUE(MID(G238,2,LEN(G238)-3)),IF(RIGHT(G238,2)="B)",-1000000000*VALUE(MID(G238,2,LEN(G238)-3)),IF(RIGHT(G238,2)="k)",-1000*VALUE(MID(G238,2,LEN(G238)-3)),VALUE(SUBSTITUTE(G238,",","")))))),IF(RIGHT(G238,1)="T",1000000000000*VALUE(LEFT(G238,LEN(G238)-1)),IF(RIGHT(G238,1)="M",1000000*VALUE(LEFT(G238,LEN(G238)-1)),IF(RIGHT(G238,1)="B",1000000000*VALUE(LEFT(G238,LEN(G238)-1)),IF(RIGHT(G238,1)="%",0.01*VALUE(LEFT(G238,LEN(G238)-1)),IF(RIGHT(G238,1)="k",1000*VALUE(LEFT(G238,LEN(G238)-1)),VALUE(SUBSTITUTE(G238,",",""))))))))),"N/A")</f>
        <v/>
      </c>
      <c r="P238">
        <f>MAX(J238:N238)</f>
        <v/>
      </c>
      <c r="Q238">
        <f>IFERROR(J144+MATCH(P238,J238:N238,0)-1,"")</f>
        <v/>
      </c>
      <c r="R238">
        <f>IF(Q238="","",MIN(J238:N238))</f>
        <v/>
      </c>
      <c r="S238">
        <f>IFERROR(J144+MATCH(R238,J238:N238,0)-1,"")</f>
        <v/>
      </c>
      <c r="T238">
        <f>IFERROR(AVERAGE(J238:N238),"")</f>
        <v/>
      </c>
      <c r="U238">
        <f>IFERROR(STDEV(J238:N238),"")</f>
        <v/>
      </c>
      <c r="V238">
        <f>IFERROR(IF(C238="-","",IF(ISBLANK(B238),"",IF(OR(ISNUMBER(FIND("Growth",B238)),ISNUMBER(FIND("Margin",B238))),"",(J238-T238)/U238))),"")</f>
        <v/>
      </c>
      <c r="W238">
        <f>IFERROR(IF(OR(D238="-",ISBLANK(D238)),"",(K238-T238)/U238),"")</f>
        <v/>
      </c>
      <c r="X238">
        <f>IFERROR(IF(OR(E238="-",ISBLANK(E238)),"",(L238-T238)/U238),"")</f>
        <v/>
      </c>
      <c r="Y238">
        <f>IFERROR(IF(OR(F238="-",ISBLANK(F238)),"",(M238-T238)/U238),"")</f>
        <v/>
      </c>
      <c r="Z238">
        <f>IFERROR(IF(OR(G238="-",ISBLANK(G238)),"",(N238-T238)/U238),"")</f>
        <v/>
      </c>
      <c r="AA238">
        <f>IF(MAX(MAX(V238:Z238),ABS(MIN(V238:Z238)))=ABS(MIN(V238:Z238)),MIN(V238:Z238),MAX(V238:Z238))</f>
        <v/>
      </c>
      <c r="AB238">
        <f>IFERROR(V144+MATCH(AA238,V238:Z238,0)-1,"")</f>
        <v/>
      </c>
      <c r="AC238">
        <f>IF(AB238&lt;&gt;"",IF(S238=AB238,"Low",IF(AB238=Q238,"High","")),"")</f>
        <v/>
      </c>
      <c r="AE238">
        <f>IF(ISNUMBER(MATCH("N/A",J238:N238,0)),"",IFERROR((5 * SUMPRODUCT(J144:N144,J238:N238) - PRODUCT(SUM(J144:N144),SUM(J238:N238))) / ((5 * SUM((J144^2)+(K144^2)+(L144^2)+(M144^2)+(N144^2))) - SUM(J144:N144)^2),""))</f>
        <v/>
      </c>
      <c r="AF238">
        <f>IFERROR(CORREL(J144:N144,J238:N238),"")</f>
        <v/>
      </c>
      <c r="AZ238">
        <f>IF(Q238=S238,0,1)</f>
        <v/>
      </c>
      <c r="BA238">
        <f>IF(AZ238=1,IF(Q238="","",IF(Q238=N144,"Yes","No")),"")</f>
        <v/>
      </c>
      <c r="BB238">
        <f>IF(BA238="Yes",P238,"")</f>
        <v/>
      </c>
      <c r="BC238">
        <f>IF(AZ238=1,IF(S238="","",IF(S238=N144,"Yes","No")),"")</f>
        <v/>
      </c>
      <c r="BD238">
        <f>IF(BC238="Yes",R238,"")</f>
        <v/>
      </c>
      <c r="BE238">
        <f>IFERROR(IF(SIGN(AE238)=1,"Increasing",IF(SIGN(AE238)=-1,"Decreasing","")),"")</f>
        <v/>
      </c>
      <c r="BF238">
        <f>IF(OR(AND(BE238="Increasing",BA238="Yes"),AND(BE238="Decreasing",BC238="Yes")),"Yes","No")</f>
        <v/>
      </c>
      <c r="BG238">
        <f>IF(I238="pos_trend","Yes","No")</f>
        <v/>
      </c>
      <c r="BH238">
        <f>IF(AF238&lt;&gt;"",IF(ABS(AF238)&gt;0.8,"Yes","No"),"")</f>
        <v/>
      </c>
    </row>
    <row r="239" spans="1:60">
      <c s="1" r="A239" t="n">
        <v>11</v>
      </c>
      <c r="B239" t="s">
        <v>593</v>
      </c>
      <c r="C239" t="s">
        <v>594</v>
      </c>
      <c r="D239" t="s">
        <v>595</v>
      </c>
      <c r="E239" t="s">
        <v>596</v>
      </c>
      <c r="F239" t="s">
        <v>597</v>
      </c>
      <c r="G239" t="s">
        <v>598</v>
      </c>
      <c r="H239" t="s"/>
      <c r="I239">
        <f>IF(AND(K239&gt; J239, L239&gt; K239, M239&gt; L239, N239&gt; M239), "pos_trend", IF(AND(K239&lt; J239, L239&lt; K239, M239&lt; L239, N239&lt; M239), "neg_trend", "N/A"))</f>
        <v/>
      </c>
      <c r="J239">
        <f>IFERROR(IF(TRIM(C239)="-", "N/A", IF(RIGHT(C239,1)=")",IF(RIGHT(C239,2)="T)",-1000000000000*VALUE(MID(C239,2,LEN(C239)-3)),IF(RIGHT(C239,2)="M)",-1000000*VALUE(MID(C239,2,LEN(C239)-3)),IF(RIGHT(C239,2)="B)",-1000000000*VALUE(MID(C239,2,LEN(C239)-3)),IF(RIGHT(C239,2)="k)",-1000*VALUE(MID(C239,2,LEN(C239)-3)),VALUE(SUBSTITUTE(C239,",","")))))),IF(RIGHT(C239,1)="T",1000000000000*VALUE(LEFT(C239,LEN(C239)-1)),IF(RIGHT(C239,1)="M",1000000*VALUE(LEFT(C239,LEN(C239)-1)),IF(RIGHT(C239,1)="B",1000000000*VALUE(LEFT(C239,LEN(C239)-1)),IF(RIGHT(C239,1)="%",0.01*VALUE(LEFT(C239,LEN(C239)-1)),IF(RIGHT(C239,1)="k",1000*VALUE(LEFT(C239,LEN(C239)-1)),VALUE(SUBSTITUTE(C239,",",""))))))))),"N/A")</f>
        <v/>
      </c>
      <c r="K239">
        <f>IFERROR(IF(TRIM(D239)="-", "N/A", IF(RIGHT(D239,1)=")",IF(RIGHT(D239,2)="T)",-1000000000000*VALUE(MID(D239,2,LEN(D239)-3)),IF(RIGHT(D239,2)="M)",-1000000*VALUE(MID(D239,2,LEN(D239)-3)),IF(RIGHT(D239,2)="B)",-1000000000*VALUE(MID(D239,2,LEN(D239)-3)),IF(RIGHT(D239,2)="k)",-1000*VALUE(MID(D239,2,LEN(D239)-3)),VALUE(SUBSTITUTE(D239,",","")))))),IF(RIGHT(D239,1)="T",1000000000000*VALUE(LEFT(D239,LEN(D239)-1)),IF(RIGHT(D239,1)="M",1000000*VALUE(LEFT(D239,LEN(D239)-1)),IF(RIGHT(D239,1)="B",1000000000*VALUE(LEFT(D239,LEN(D239)-1)),IF(RIGHT(D239,1)="%",0.01*VALUE(LEFT(D239,LEN(D239)-1)),IF(RIGHT(D239,1)="k",1000*VALUE(LEFT(D239,LEN(D239)-1)),VALUE(SUBSTITUTE(D239,",",""))))))))),"N/A")</f>
        <v/>
      </c>
      <c r="L239">
        <f>IFERROR(IF(TRIM(E239)="-", "N/A", IF(RIGHT(E239,1)=")",IF(RIGHT(E239,2)="T)",-1000000000000*VALUE(MID(E239,2,LEN(E239)-3)),IF(RIGHT(E239,2)="M)",-1000000*VALUE(MID(E239,2,LEN(E239)-3)),IF(RIGHT(E239,2)="B)",-1000000000*VALUE(MID(E239,2,LEN(E239)-3)),IF(RIGHT(E239,2)="k)",-1000*VALUE(MID(E239,2,LEN(E239)-3)),VALUE(SUBSTITUTE(E239,",","")))))),IF(RIGHT(E239,1)="T",1000000000000*VALUE(LEFT(E239,LEN(E239)-1)),IF(RIGHT(E239,1)="M",1000000*VALUE(LEFT(E239,LEN(E239)-1)),IF(RIGHT(E239,1)="B",1000000000*VALUE(LEFT(E239,LEN(E239)-1)),IF(RIGHT(E239,1)="%",0.01*VALUE(LEFT(E239,LEN(E239)-1)),IF(RIGHT(E239,1)="k",1000*VALUE(LEFT(E239,LEN(E239)-1)),VALUE(SUBSTITUTE(E239,",",""))))))))),"N/A")</f>
        <v/>
      </c>
      <c r="M239">
        <f>IFERROR(IF(TRIM(F239)="-", "N/A", IF(RIGHT(F239,1)=")",IF(RIGHT(F239,2)="T)",-1000000000000*VALUE(MID(F239,2,LEN(F239)-3)),IF(RIGHT(F239,2)="M)",-1000000*VALUE(MID(F239,2,LEN(F239)-3)),IF(RIGHT(F239,2)="B)",-1000000000*VALUE(MID(F239,2,LEN(F239)-3)),IF(RIGHT(F239,2)="k)",-1000*VALUE(MID(F239,2,LEN(F239)-3)),VALUE(SUBSTITUTE(F239,",","")))))),IF(RIGHT(F239,1)="T",1000000000000*VALUE(LEFT(F239,LEN(F239)-1)),IF(RIGHT(F239,1)="M",1000000*VALUE(LEFT(F239,LEN(F239)-1)),IF(RIGHT(F239,1)="B",1000000000*VALUE(LEFT(F239,LEN(F239)-1)),IF(RIGHT(F239,1)="%",0.01*VALUE(LEFT(F239,LEN(F239)-1)),IF(RIGHT(F239,1)="k",1000*VALUE(LEFT(F239,LEN(F239)-1)),VALUE(SUBSTITUTE(F239,",",""))))))))),"N/A")</f>
        <v/>
      </c>
      <c r="N239">
        <f>IFERROR(IF(TRIM(G239)="-", "N/A", IF(RIGHT(G239,1)=")",IF(RIGHT(G239,2)="T)",-1000000000000*VALUE(MID(G239,2,LEN(G239)-3)),IF(RIGHT(G239,2)="M)",-1000000*VALUE(MID(G239,2,LEN(G239)-3)),IF(RIGHT(G239,2)="B)",-1000000000*VALUE(MID(G239,2,LEN(G239)-3)),IF(RIGHT(G239,2)="k)",-1000*VALUE(MID(G239,2,LEN(G239)-3)),VALUE(SUBSTITUTE(G239,",","")))))),IF(RIGHT(G239,1)="T",1000000000000*VALUE(LEFT(G239,LEN(G239)-1)),IF(RIGHT(G239,1)="M",1000000*VALUE(LEFT(G239,LEN(G239)-1)),IF(RIGHT(G239,1)="B",1000000000*VALUE(LEFT(G239,LEN(G239)-1)),IF(RIGHT(G239,1)="%",0.01*VALUE(LEFT(G239,LEN(G239)-1)),IF(RIGHT(G239,1)="k",1000*VALUE(LEFT(G239,LEN(G239)-1)),VALUE(SUBSTITUTE(G239,",",""))))))))),"N/A")</f>
        <v/>
      </c>
      <c r="P239">
        <f>MAX(J239:N239)</f>
        <v/>
      </c>
      <c r="Q239">
        <f>IFERROR(J144+MATCH(P239,J239:N239,0)-1,"")</f>
        <v/>
      </c>
      <c r="R239">
        <f>IF(Q239="","",MIN(J239:N239))</f>
        <v/>
      </c>
      <c r="S239">
        <f>IFERROR(J144+MATCH(R239,J239:N239,0)-1,"")</f>
        <v/>
      </c>
      <c r="T239">
        <f>IFERROR(AVERAGE(J239:N239),"")</f>
        <v/>
      </c>
      <c r="U239">
        <f>IFERROR(STDEV(J239:N239),"")</f>
        <v/>
      </c>
      <c r="V239">
        <f>IFERROR(IF(C239="-","",IF(ISBLANK(B239),"",IF(OR(ISNUMBER(FIND("Growth",B239)),ISNUMBER(FIND("Margin",B239))),"",(J239-T239)/U239))),"")</f>
        <v/>
      </c>
      <c r="W239">
        <f>IFERROR(IF(OR(D239="-",ISBLANK(D239)),"",(K239-T239)/U239),"")</f>
        <v/>
      </c>
      <c r="X239">
        <f>IFERROR(IF(OR(E239="-",ISBLANK(E239)),"",(L239-T239)/U239),"")</f>
        <v/>
      </c>
      <c r="Y239">
        <f>IFERROR(IF(OR(F239="-",ISBLANK(F239)),"",(M239-T239)/U239),"")</f>
        <v/>
      </c>
      <c r="Z239">
        <f>IFERROR(IF(OR(G239="-",ISBLANK(G239)),"",(N239-T239)/U239),"")</f>
        <v/>
      </c>
      <c r="AA239">
        <f>IF(MAX(MAX(V239:Z239),ABS(MIN(V239:Z239)))=ABS(MIN(V239:Z239)),MIN(V239:Z239),MAX(V239:Z239))</f>
        <v/>
      </c>
      <c r="AB239">
        <f>IFERROR(V144+MATCH(AA239,V239:Z239,0)-1,"")</f>
        <v/>
      </c>
      <c r="AC239">
        <f>IF(AB239&lt;&gt;"",IF(S239=AB239,"Low",IF(AB239=Q239,"High","")),"")</f>
        <v/>
      </c>
      <c r="AE239">
        <f>IF(ISNUMBER(MATCH("N/A",J239:N239,0)),"",IFERROR((5 * SUMPRODUCT(J144:N144,J239:N239) - PRODUCT(SUM(J144:N144),SUM(J239:N239))) / ((5 * SUM((J144^2)+(K144^2)+(L144^2)+(M144^2)+(N144^2))) - SUM(J144:N144)^2),""))</f>
        <v/>
      </c>
      <c r="AF239">
        <f>IFERROR(CORREL(J144:N144,J239:N239),"")</f>
        <v/>
      </c>
      <c r="AZ239">
        <f>IF(Q239=S239,0,1)</f>
        <v/>
      </c>
      <c r="BA239">
        <f>IF(AZ239=1,IF(Q239="","",IF(Q239=N144,"Yes","No")),"")</f>
        <v/>
      </c>
      <c r="BB239">
        <f>IF(BA239="Yes",P239,"")</f>
        <v/>
      </c>
      <c r="BC239">
        <f>IF(AZ239=1,IF(S239="","",IF(S239=N144,"Yes","No")),"")</f>
        <v/>
      </c>
      <c r="BD239">
        <f>IF(BC239="Yes",R239,"")</f>
        <v/>
      </c>
      <c r="BE239">
        <f>IFERROR(IF(SIGN(AE239)=1,"Increasing",IF(SIGN(AE239)=-1,"Decreasing","")),"")</f>
        <v/>
      </c>
      <c r="BF239">
        <f>IF(OR(AND(BE239="Increasing",BA239="Yes"),AND(BE239="Decreasing",BC239="Yes")),"Yes","No")</f>
        <v/>
      </c>
      <c r="BG239">
        <f>IF(I239="pos_trend","Yes","No")</f>
        <v/>
      </c>
      <c r="BH239">
        <f>IF(AF239&lt;&gt;"",IF(ABS(AF239)&gt;0.8,"Yes","No"),"")</f>
        <v/>
      </c>
    </row>
    <row r="240" spans="1:60">
      <c s="1" r="A240" t="n">
        <v>12</v>
      </c>
      <c r="B240" t="s">
        <v>599</v>
      </c>
      <c r="C240" t="s">
        <v>600</v>
      </c>
      <c r="D240" t="s">
        <v>348</v>
      </c>
      <c r="E240" t="s">
        <v>601</v>
      </c>
      <c r="F240" t="s">
        <v>602</v>
      </c>
      <c r="G240" t="s">
        <v>603</v>
      </c>
      <c r="H240" t="s"/>
      <c r="I240">
        <f>IF(AND(K240&gt; J240, L240&gt; K240, M240&gt; L240, N240&gt; M240), "pos_trend", IF(AND(K240&lt; J240, L240&lt; K240, M240&lt; L240, N240&lt; M240), "neg_trend", "N/A"))</f>
        <v/>
      </c>
      <c r="J240">
        <f>IFERROR(IF(TRIM(C240)="-", "N/A", IF(RIGHT(C240,1)=")",IF(RIGHT(C240,2)="T)",-1000000000000*VALUE(MID(C240,2,LEN(C240)-3)),IF(RIGHT(C240,2)="M)",-1000000*VALUE(MID(C240,2,LEN(C240)-3)),IF(RIGHT(C240,2)="B)",-1000000000*VALUE(MID(C240,2,LEN(C240)-3)),IF(RIGHT(C240,2)="k)",-1000*VALUE(MID(C240,2,LEN(C240)-3)),VALUE(SUBSTITUTE(C240,",","")))))),IF(RIGHT(C240,1)="T",1000000000000*VALUE(LEFT(C240,LEN(C240)-1)),IF(RIGHT(C240,1)="M",1000000*VALUE(LEFT(C240,LEN(C240)-1)),IF(RIGHT(C240,1)="B",1000000000*VALUE(LEFT(C240,LEN(C240)-1)),IF(RIGHT(C240,1)="%",0.01*VALUE(LEFT(C240,LEN(C240)-1)),IF(RIGHT(C240,1)="k",1000*VALUE(LEFT(C240,LEN(C240)-1)),VALUE(SUBSTITUTE(C240,",",""))))))))),"N/A")</f>
        <v/>
      </c>
      <c r="K240">
        <f>IFERROR(IF(TRIM(D240)="-", "N/A", IF(RIGHT(D240,1)=")",IF(RIGHT(D240,2)="T)",-1000000000000*VALUE(MID(D240,2,LEN(D240)-3)),IF(RIGHT(D240,2)="M)",-1000000*VALUE(MID(D240,2,LEN(D240)-3)),IF(RIGHT(D240,2)="B)",-1000000000*VALUE(MID(D240,2,LEN(D240)-3)),IF(RIGHT(D240,2)="k)",-1000*VALUE(MID(D240,2,LEN(D240)-3)),VALUE(SUBSTITUTE(D240,",","")))))),IF(RIGHT(D240,1)="T",1000000000000*VALUE(LEFT(D240,LEN(D240)-1)),IF(RIGHT(D240,1)="M",1000000*VALUE(LEFT(D240,LEN(D240)-1)),IF(RIGHT(D240,1)="B",1000000000*VALUE(LEFT(D240,LEN(D240)-1)),IF(RIGHT(D240,1)="%",0.01*VALUE(LEFT(D240,LEN(D240)-1)),IF(RIGHT(D240,1)="k",1000*VALUE(LEFT(D240,LEN(D240)-1)),VALUE(SUBSTITUTE(D240,",",""))))))))),"N/A")</f>
        <v/>
      </c>
      <c r="L240">
        <f>IFERROR(IF(TRIM(E240)="-", "N/A", IF(RIGHT(E240,1)=")",IF(RIGHT(E240,2)="T)",-1000000000000*VALUE(MID(E240,2,LEN(E240)-3)),IF(RIGHT(E240,2)="M)",-1000000*VALUE(MID(E240,2,LEN(E240)-3)),IF(RIGHT(E240,2)="B)",-1000000000*VALUE(MID(E240,2,LEN(E240)-3)),IF(RIGHT(E240,2)="k)",-1000*VALUE(MID(E240,2,LEN(E240)-3)),VALUE(SUBSTITUTE(E240,",","")))))),IF(RIGHT(E240,1)="T",1000000000000*VALUE(LEFT(E240,LEN(E240)-1)),IF(RIGHT(E240,1)="M",1000000*VALUE(LEFT(E240,LEN(E240)-1)),IF(RIGHT(E240,1)="B",1000000000*VALUE(LEFT(E240,LEN(E240)-1)),IF(RIGHT(E240,1)="%",0.01*VALUE(LEFT(E240,LEN(E240)-1)),IF(RIGHT(E240,1)="k",1000*VALUE(LEFT(E240,LEN(E240)-1)),VALUE(SUBSTITUTE(E240,",",""))))))))),"N/A")</f>
        <v/>
      </c>
      <c r="M240">
        <f>IFERROR(IF(TRIM(F240)="-", "N/A", IF(RIGHT(F240,1)=")",IF(RIGHT(F240,2)="T)",-1000000000000*VALUE(MID(F240,2,LEN(F240)-3)),IF(RIGHT(F240,2)="M)",-1000000*VALUE(MID(F240,2,LEN(F240)-3)),IF(RIGHT(F240,2)="B)",-1000000000*VALUE(MID(F240,2,LEN(F240)-3)),IF(RIGHT(F240,2)="k)",-1000*VALUE(MID(F240,2,LEN(F240)-3)),VALUE(SUBSTITUTE(F240,",","")))))),IF(RIGHT(F240,1)="T",1000000000000*VALUE(LEFT(F240,LEN(F240)-1)),IF(RIGHT(F240,1)="M",1000000*VALUE(LEFT(F240,LEN(F240)-1)),IF(RIGHT(F240,1)="B",1000000000*VALUE(LEFT(F240,LEN(F240)-1)),IF(RIGHT(F240,1)="%",0.01*VALUE(LEFT(F240,LEN(F240)-1)),IF(RIGHT(F240,1)="k",1000*VALUE(LEFT(F240,LEN(F240)-1)),VALUE(SUBSTITUTE(F240,",",""))))))))),"N/A")</f>
        <v/>
      </c>
      <c r="N240">
        <f>IFERROR(IF(TRIM(G240)="-", "N/A", IF(RIGHT(G240,1)=")",IF(RIGHT(G240,2)="T)",-1000000000000*VALUE(MID(G240,2,LEN(G240)-3)),IF(RIGHT(G240,2)="M)",-1000000*VALUE(MID(G240,2,LEN(G240)-3)),IF(RIGHT(G240,2)="B)",-1000000000*VALUE(MID(G240,2,LEN(G240)-3)),IF(RIGHT(G240,2)="k)",-1000*VALUE(MID(G240,2,LEN(G240)-3)),VALUE(SUBSTITUTE(G240,",","")))))),IF(RIGHT(G240,1)="T",1000000000000*VALUE(LEFT(G240,LEN(G240)-1)),IF(RIGHT(G240,1)="M",1000000*VALUE(LEFT(G240,LEN(G240)-1)),IF(RIGHT(G240,1)="B",1000000000*VALUE(LEFT(G240,LEN(G240)-1)),IF(RIGHT(G240,1)="%",0.01*VALUE(LEFT(G240,LEN(G240)-1)),IF(RIGHT(G240,1)="k",1000*VALUE(LEFT(G240,LEN(G240)-1)),VALUE(SUBSTITUTE(G240,",",""))))))))),"N/A")</f>
        <v/>
      </c>
      <c r="P240">
        <f>MAX(J240:N240)</f>
        <v/>
      </c>
      <c r="Q240">
        <f>IFERROR(J144+MATCH(P240,J240:N240,0)-1,"")</f>
        <v/>
      </c>
      <c r="R240">
        <f>IF(Q240="","",MIN(J240:N240))</f>
        <v/>
      </c>
      <c r="S240">
        <f>IFERROR(J144+MATCH(R240,J240:N240,0)-1,"")</f>
        <v/>
      </c>
      <c r="T240">
        <f>IFERROR(AVERAGE(J240:N240),"")</f>
        <v/>
      </c>
      <c r="U240">
        <f>IFERROR(STDEV(J240:N240),"")</f>
        <v/>
      </c>
      <c r="V240">
        <f>IFERROR(IF(C240="-","",IF(ISBLANK(B240),"",IF(OR(ISNUMBER(FIND("Growth",B240)),ISNUMBER(FIND("Margin",B240))),"",(J240-T240)/U240))),"")</f>
        <v/>
      </c>
      <c r="W240">
        <f>IFERROR(IF(OR(D240="-",ISBLANK(D240)),"",(K240-T240)/U240),"")</f>
        <v/>
      </c>
      <c r="X240">
        <f>IFERROR(IF(OR(E240="-",ISBLANK(E240)),"",(L240-T240)/U240),"")</f>
        <v/>
      </c>
      <c r="Y240">
        <f>IFERROR(IF(OR(F240="-",ISBLANK(F240)),"",(M240-T240)/U240),"")</f>
        <v/>
      </c>
      <c r="Z240">
        <f>IFERROR(IF(OR(G240="-",ISBLANK(G240)),"",(N240-T240)/U240),"")</f>
        <v/>
      </c>
      <c r="AA240">
        <f>IF(MAX(MAX(V240:Z240),ABS(MIN(V240:Z240)))=ABS(MIN(V240:Z240)),MIN(V240:Z240),MAX(V240:Z240))</f>
        <v/>
      </c>
      <c r="AB240">
        <f>IFERROR(V144+MATCH(AA240,V240:Z240,0)-1,"")</f>
        <v/>
      </c>
      <c r="AC240">
        <f>IF(AB240&lt;&gt;"",IF(S240=AB240,"Low",IF(AB240=Q240,"High","")),"")</f>
        <v/>
      </c>
      <c r="AE240">
        <f>IF(ISNUMBER(MATCH("N/A",J240:N240,0)),"",IFERROR((5 * SUMPRODUCT(J144:N144,J240:N240) - PRODUCT(SUM(J144:N144),SUM(J240:N240))) / ((5 * SUM((J144^2)+(K144^2)+(L144^2)+(M144^2)+(N144^2))) - SUM(J144:N144)^2),""))</f>
        <v/>
      </c>
      <c r="AF240">
        <f>IFERROR(CORREL(J144:N144,J240:N240),"")</f>
        <v/>
      </c>
      <c r="AZ240">
        <f>IF(Q240=S240,0,1)</f>
        <v/>
      </c>
      <c r="BA240">
        <f>IF(AZ240=1,IF(Q240="","",IF(Q240=N144,"Yes","No")),"")</f>
        <v/>
      </c>
      <c r="BB240">
        <f>IF(BA240="Yes",P240,"")</f>
        <v/>
      </c>
      <c r="BC240">
        <f>IF(AZ240=1,IF(S240="","",IF(S240=N144,"Yes","No")),"")</f>
        <v/>
      </c>
      <c r="BD240">
        <f>IF(BC240="Yes",R240,"")</f>
        <v/>
      </c>
      <c r="BE240">
        <f>IFERROR(IF(SIGN(AE240)=1,"Increasing",IF(SIGN(AE240)=-1,"Decreasing","")),"")</f>
        <v/>
      </c>
      <c r="BF240">
        <f>IF(OR(AND(BE240="Increasing",BA240="Yes"),AND(BE240="Decreasing",BC240="Yes")),"Yes","No")</f>
        <v/>
      </c>
      <c r="BG240">
        <f>IF(I240="pos_trend","Yes","No")</f>
        <v/>
      </c>
      <c r="BH240">
        <f>IF(AF240&lt;&gt;"",IF(ABS(AF240)&gt;0.8,"Yes","No"),"")</f>
        <v/>
      </c>
    </row>
    <row r="241" spans="1:60">
      <c s="1" r="A241" t="n">
        <v>13</v>
      </c>
      <c r="B241" t="s">
        <v>604</v>
      </c>
      <c r="C241" t="s">
        <v>605</v>
      </c>
      <c r="D241" t="s">
        <v>606</v>
      </c>
      <c r="E241" t="s">
        <v>607</v>
      </c>
      <c r="F241" t="s">
        <v>608</v>
      </c>
      <c r="G241" t="s">
        <v>609</v>
      </c>
      <c r="H241" t="s"/>
      <c r="I241">
        <f>IF(AND(K241&gt; J241, L241&gt; K241, M241&gt; L241, N241&gt; M241), "pos_trend", IF(AND(K241&lt; J241, L241&lt; K241, M241&lt; L241, N241&lt; M241), "neg_trend", "N/A"))</f>
        <v/>
      </c>
      <c r="J241">
        <f>IFERROR(IF(TRIM(C241)="-", "N/A", IF(RIGHT(C241,1)=")",IF(RIGHT(C241,2)="T)",-1000000000000*VALUE(MID(C241,2,LEN(C241)-3)),IF(RIGHT(C241,2)="M)",-1000000*VALUE(MID(C241,2,LEN(C241)-3)),IF(RIGHT(C241,2)="B)",-1000000000*VALUE(MID(C241,2,LEN(C241)-3)),IF(RIGHT(C241,2)="k)",-1000*VALUE(MID(C241,2,LEN(C241)-3)),VALUE(SUBSTITUTE(C241,",","")))))),IF(RIGHT(C241,1)="T",1000000000000*VALUE(LEFT(C241,LEN(C241)-1)),IF(RIGHT(C241,1)="M",1000000*VALUE(LEFT(C241,LEN(C241)-1)),IF(RIGHT(C241,1)="B",1000000000*VALUE(LEFT(C241,LEN(C241)-1)),IF(RIGHT(C241,1)="%",0.01*VALUE(LEFT(C241,LEN(C241)-1)),IF(RIGHT(C241,1)="k",1000*VALUE(LEFT(C241,LEN(C241)-1)),VALUE(SUBSTITUTE(C241,",",""))))))))),"N/A")</f>
        <v/>
      </c>
      <c r="K241">
        <f>IFERROR(IF(TRIM(D241)="-", "N/A", IF(RIGHT(D241,1)=")",IF(RIGHT(D241,2)="T)",-1000000000000*VALUE(MID(D241,2,LEN(D241)-3)),IF(RIGHT(D241,2)="M)",-1000000*VALUE(MID(D241,2,LEN(D241)-3)),IF(RIGHT(D241,2)="B)",-1000000000*VALUE(MID(D241,2,LEN(D241)-3)),IF(RIGHT(D241,2)="k)",-1000*VALUE(MID(D241,2,LEN(D241)-3)),VALUE(SUBSTITUTE(D241,",","")))))),IF(RIGHT(D241,1)="T",1000000000000*VALUE(LEFT(D241,LEN(D241)-1)),IF(RIGHT(D241,1)="M",1000000*VALUE(LEFT(D241,LEN(D241)-1)),IF(RIGHT(D241,1)="B",1000000000*VALUE(LEFT(D241,LEN(D241)-1)),IF(RIGHT(D241,1)="%",0.01*VALUE(LEFT(D241,LEN(D241)-1)),IF(RIGHT(D241,1)="k",1000*VALUE(LEFT(D241,LEN(D241)-1)),VALUE(SUBSTITUTE(D241,",",""))))))))),"N/A")</f>
        <v/>
      </c>
      <c r="L241">
        <f>IFERROR(IF(TRIM(E241)="-", "N/A", IF(RIGHT(E241,1)=")",IF(RIGHT(E241,2)="T)",-1000000000000*VALUE(MID(E241,2,LEN(E241)-3)),IF(RIGHT(E241,2)="M)",-1000000*VALUE(MID(E241,2,LEN(E241)-3)),IF(RIGHT(E241,2)="B)",-1000000000*VALUE(MID(E241,2,LEN(E241)-3)),IF(RIGHT(E241,2)="k)",-1000*VALUE(MID(E241,2,LEN(E241)-3)),VALUE(SUBSTITUTE(E241,",","")))))),IF(RIGHT(E241,1)="T",1000000000000*VALUE(LEFT(E241,LEN(E241)-1)),IF(RIGHT(E241,1)="M",1000000*VALUE(LEFT(E241,LEN(E241)-1)),IF(RIGHT(E241,1)="B",1000000000*VALUE(LEFT(E241,LEN(E241)-1)),IF(RIGHT(E241,1)="%",0.01*VALUE(LEFT(E241,LEN(E241)-1)),IF(RIGHT(E241,1)="k",1000*VALUE(LEFT(E241,LEN(E241)-1)),VALUE(SUBSTITUTE(E241,",",""))))))))),"N/A")</f>
        <v/>
      </c>
      <c r="M241">
        <f>IFERROR(IF(TRIM(F241)="-", "N/A", IF(RIGHT(F241,1)=")",IF(RIGHT(F241,2)="T)",-1000000000000*VALUE(MID(F241,2,LEN(F241)-3)),IF(RIGHT(F241,2)="M)",-1000000*VALUE(MID(F241,2,LEN(F241)-3)),IF(RIGHT(F241,2)="B)",-1000000000*VALUE(MID(F241,2,LEN(F241)-3)),IF(RIGHT(F241,2)="k)",-1000*VALUE(MID(F241,2,LEN(F241)-3)),VALUE(SUBSTITUTE(F241,",","")))))),IF(RIGHT(F241,1)="T",1000000000000*VALUE(LEFT(F241,LEN(F241)-1)),IF(RIGHT(F241,1)="M",1000000*VALUE(LEFT(F241,LEN(F241)-1)),IF(RIGHT(F241,1)="B",1000000000*VALUE(LEFT(F241,LEN(F241)-1)),IF(RIGHT(F241,1)="%",0.01*VALUE(LEFT(F241,LEN(F241)-1)),IF(RIGHT(F241,1)="k",1000*VALUE(LEFT(F241,LEN(F241)-1)),VALUE(SUBSTITUTE(F241,",",""))))))))),"N/A")</f>
        <v/>
      </c>
      <c r="N241">
        <f>IFERROR(IF(TRIM(G241)="-", "N/A", IF(RIGHT(G241,1)=")",IF(RIGHT(G241,2)="T)",-1000000000000*VALUE(MID(G241,2,LEN(G241)-3)),IF(RIGHT(G241,2)="M)",-1000000*VALUE(MID(G241,2,LEN(G241)-3)),IF(RIGHT(G241,2)="B)",-1000000000*VALUE(MID(G241,2,LEN(G241)-3)),IF(RIGHT(G241,2)="k)",-1000*VALUE(MID(G241,2,LEN(G241)-3)),VALUE(SUBSTITUTE(G241,",","")))))),IF(RIGHT(G241,1)="T",1000000000000*VALUE(LEFT(G241,LEN(G241)-1)),IF(RIGHT(G241,1)="M",1000000*VALUE(LEFT(G241,LEN(G241)-1)),IF(RIGHT(G241,1)="B",1000000000*VALUE(LEFT(G241,LEN(G241)-1)),IF(RIGHT(G241,1)="%",0.01*VALUE(LEFT(G241,LEN(G241)-1)),IF(RIGHT(G241,1)="k",1000*VALUE(LEFT(G241,LEN(G241)-1)),VALUE(SUBSTITUTE(G241,",",""))))))))),"N/A")</f>
        <v/>
      </c>
      <c r="P241">
        <f>MAX(J241:N241)</f>
        <v/>
      </c>
      <c r="Q241">
        <f>IFERROR(J144+MATCH(P241,J241:N241,0)-1,"")</f>
        <v/>
      </c>
      <c r="R241">
        <f>IF(Q241="","",MIN(J241:N241))</f>
        <v/>
      </c>
      <c r="S241">
        <f>IFERROR(J144+MATCH(R241,J241:N241,0)-1,"")</f>
        <v/>
      </c>
      <c r="T241">
        <f>IFERROR(AVERAGE(J241:N241),"")</f>
        <v/>
      </c>
      <c r="U241">
        <f>IFERROR(STDEV(J241:N241),"")</f>
        <v/>
      </c>
      <c r="V241">
        <f>IFERROR(IF(C241="-","",IF(ISBLANK(B241),"",IF(OR(ISNUMBER(FIND("Growth",B241)),ISNUMBER(FIND("Margin",B241))),"",(J241-T241)/U241))),"")</f>
        <v/>
      </c>
      <c r="W241">
        <f>IFERROR(IF(OR(D241="-",ISBLANK(D241)),"",(K241-T241)/U241),"")</f>
        <v/>
      </c>
      <c r="X241">
        <f>IFERROR(IF(OR(E241="-",ISBLANK(E241)),"",(L241-T241)/U241),"")</f>
        <v/>
      </c>
      <c r="Y241">
        <f>IFERROR(IF(OR(F241="-",ISBLANK(F241)),"",(M241-T241)/U241),"")</f>
        <v/>
      </c>
      <c r="Z241">
        <f>IFERROR(IF(OR(G241="-",ISBLANK(G241)),"",(N241-T241)/U241),"")</f>
        <v/>
      </c>
      <c r="AA241">
        <f>IF(MAX(MAX(V241:Z241),ABS(MIN(V241:Z241)))=ABS(MIN(V241:Z241)),MIN(V241:Z241),MAX(V241:Z241))</f>
        <v/>
      </c>
      <c r="AB241">
        <f>IFERROR(V144+MATCH(AA241,V241:Z241,0)-1,"")</f>
        <v/>
      </c>
      <c r="AC241">
        <f>IF(AB241&lt;&gt;"",IF(S241=AB241,"Low",IF(AB241=Q241,"High","")),"")</f>
        <v/>
      </c>
      <c r="AE241">
        <f>IF(ISNUMBER(MATCH("N/A",J241:N241,0)),"",IFERROR((5 * SUMPRODUCT(J144:N144,J241:N241) - PRODUCT(SUM(J144:N144),SUM(J241:N241))) / ((5 * SUM((J144^2)+(K144^2)+(L144^2)+(M144^2)+(N144^2))) - SUM(J144:N144)^2),""))</f>
        <v/>
      </c>
      <c r="AF241">
        <f>IFERROR(CORREL(J144:N144,J241:N241),"")</f>
        <v/>
      </c>
      <c r="AZ241">
        <f>IF(Q241=S241,0,1)</f>
        <v/>
      </c>
      <c r="BA241">
        <f>IF(AZ241=1,IF(Q241="","",IF(Q241=N144,"Yes","No")),"")</f>
        <v/>
      </c>
      <c r="BB241">
        <f>IF(BA241="Yes",P241,"")</f>
        <v/>
      </c>
      <c r="BC241">
        <f>IF(AZ241=1,IF(S241="","",IF(S241=N144,"Yes","No")),"")</f>
        <v/>
      </c>
      <c r="BD241">
        <f>IF(BC241="Yes",R241,"")</f>
        <v/>
      </c>
      <c r="BE241">
        <f>IFERROR(IF(SIGN(AE241)=1,"Increasing",IF(SIGN(AE241)=-1,"Decreasing","")),"")</f>
        <v/>
      </c>
      <c r="BF241">
        <f>IF(OR(AND(BE241="Increasing",BA241="Yes"),AND(BE241="Decreasing",BC241="Yes")),"Yes","No")</f>
        <v/>
      </c>
      <c r="BG241">
        <f>IF(I241="pos_trend","Yes","No")</f>
        <v/>
      </c>
      <c r="BH241">
        <f>IF(AF241&lt;&gt;"",IF(ABS(AF241)&gt;0.8,"Yes","No"),"")</f>
        <v/>
      </c>
    </row>
    <row r="242" spans="1:60">
      <c s="1" r="A242" t="n">
        <v>14</v>
      </c>
      <c r="B242" t="s">
        <v>610</v>
      </c>
      <c r="C242" t="s">
        <v>605</v>
      </c>
      <c r="D242" t="s">
        <v>606</v>
      </c>
      <c r="E242" t="s">
        <v>607</v>
      </c>
      <c r="F242" t="s">
        <v>611</v>
      </c>
      <c r="G242" t="s">
        <v>612</v>
      </c>
      <c r="H242" t="s"/>
      <c r="I242">
        <f>IF(AND(K242&gt; J242, L242&gt; K242, M242&gt; L242, N242&gt; M242), "pos_trend", IF(AND(K242&lt; J242, L242&lt; K242, M242&lt; L242, N242&lt; M242), "neg_trend", "N/A"))</f>
        <v/>
      </c>
      <c r="J242">
        <f>IFERROR(IF(TRIM(C242)="-", "N/A", IF(RIGHT(C242,1)=")",IF(RIGHT(C242,2)="T)",-1000000000000*VALUE(MID(C242,2,LEN(C242)-3)),IF(RIGHT(C242,2)="M)",-1000000*VALUE(MID(C242,2,LEN(C242)-3)),IF(RIGHT(C242,2)="B)",-1000000000*VALUE(MID(C242,2,LEN(C242)-3)),IF(RIGHT(C242,2)="k)",-1000*VALUE(MID(C242,2,LEN(C242)-3)),VALUE(SUBSTITUTE(C242,",","")))))),IF(RIGHT(C242,1)="T",1000000000000*VALUE(LEFT(C242,LEN(C242)-1)),IF(RIGHT(C242,1)="M",1000000*VALUE(LEFT(C242,LEN(C242)-1)),IF(RIGHT(C242,1)="B",1000000000*VALUE(LEFT(C242,LEN(C242)-1)),IF(RIGHT(C242,1)="%",0.01*VALUE(LEFT(C242,LEN(C242)-1)),IF(RIGHT(C242,1)="k",1000*VALUE(LEFT(C242,LEN(C242)-1)),VALUE(SUBSTITUTE(C242,",",""))))))))),"N/A")</f>
        <v/>
      </c>
      <c r="K242">
        <f>IFERROR(IF(TRIM(D242)="-", "N/A", IF(RIGHT(D242,1)=")",IF(RIGHT(D242,2)="T)",-1000000000000*VALUE(MID(D242,2,LEN(D242)-3)),IF(RIGHT(D242,2)="M)",-1000000*VALUE(MID(D242,2,LEN(D242)-3)),IF(RIGHT(D242,2)="B)",-1000000000*VALUE(MID(D242,2,LEN(D242)-3)),IF(RIGHT(D242,2)="k)",-1000*VALUE(MID(D242,2,LEN(D242)-3)),VALUE(SUBSTITUTE(D242,",","")))))),IF(RIGHT(D242,1)="T",1000000000000*VALUE(LEFT(D242,LEN(D242)-1)),IF(RIGHT(D242,1)="M",1000000*VALUE(LEFT(D242,LEN(D242)-1)),IF(RIGHT(D242,1)="B",1000000000*VALUE(LEFT(D242,LEN(D242)-1)),IF(RIGHT(D242,1)="%",0.01*VALUE(LEFT(D242,LEN(D242)-1)),IF(RIGHT(D242,1)="k",1000*VALUE(LEFT(D242,LEN(D242)-1)),VALUE(SUBSTITUTE(D242,",",""))))))))),"N/A")</f>
        <v/>
      </c>
      <c r="L242">
        <f>IFERROR(IF(TRIM(E242)="-", "N/A", IF(RIGHT(E242,1)=")",IF(RIGHT(E242,2)="T)",-1000000000000*VALUE(MID(E242,2,LEN(E242)-3)),IF(RIGHT(E242,2)="M)",-1000000*VALUE(MID(E242,2,LEN(E242)-3)),IF(RIGHT(E242,2)="B)",-1000000000*VALUE(MID(E242,2,LEN(E242)-3)),IF(RIGHT(E242,2)="k)",-1000*VALUE(MID(E242,2,LEN(E242)-3)),VALUE(SUBSTITUTE(E242,",","")))))),IF(RIGHT(E242,1)="T",1000000000000*VALUE(LEFT(E242,LEN(E242)-1)),IF(RIGHT(E242,1)="M",1000000*VALUE(LEFT(E242,LEN(E242)-1)),IF(RIGHT(E242,1)="B",1000000000*VALUE(LEFT(E242,LEN(E242)-1)),IF(RIGHT(E242,1)="%",0.01*VALUE(LEFT(E242,LEN(E242)-1)),IF(RIGHT(E242,1)="k",1000*VALUE(LEFT(E242,LEN(E242)-1)),VALUE(SUBSTITUTE(E242,",",""))))))))),"N/A")</f>
        <v/>
      </c>
      <c r="M242">
        <f>IFERROR(IF(TRIM(F242)="-", "N/A", IF(RIGHT(F242,1)=")",IF(RIGHT(F242,2)="T)",-1000000000000*VALUE(MID(F242,2,LEN(F242)-3)),IF(RIGHT(F242,2)="M)",-1000000*VALUE(MID(F242,2,LEN(F242)-3)),IF(RIGHT(F242,2)="B)",-1000000000*VALUE(MID(F242,2,LEN(F242)-3)),IF(RIGHT(F242,2)="k)",-1000*VALUE(MID(F242,2,LEN(F242)-3)),VALUE(SUBSTITUTE(F242,",","")))))),IF(RIGHT(F242,1)="T",1000000000000*VALUE(LEFT(F242,LEN(F242)-1)),IF(RIGHT(F242,1)="M",1000000*VALUE(LEFT(F242,LEN(F242)-1)),IF(RIGHT(F242,1)="B",1000000000*VALUE(LEFT(F242,LEN(F242)-1)),IF(RIGHT(F242,1)="%",0.01*VALUE(LEFT(F242,LEN(F242)-1)),IF(RIGHT(F242,1)="k",1000*VALUE(LEFT(F242,LEN(F242)-1)),VALUE(SUBSTITUTE(F242,",",""))))))))),"N/A")</f>
        <v/>
      </c>
      <c r="N242">
        <f>IFERROR(IF(TRIM(G242)="-", "N/A", IF(RIGHT(G242,1)=")",IF(RIGHT(G242,2)="T)",-1000000000000*VALUE(MID(G242,2,LEN(G242)-3)),IF(RIGHT(G242,2)="M)",-1000000*VALUE(MID(G242,2,LEN(G242)-3)),IF(RIGHT(G242,2)="B)",-1000000000*VALUE(MID(G242,2,LEN(G242)-3)),IF(RIGHT(G242,2)="k)",-1000*VALUE(MID(G242,2,LEN(G242)-3)),VALUE(SUBSTITUTE(G242,",","")))))),IF(RIGHT(G242,1)="T",1000000000000*VALUE(LEFT(G242,LEN(G242)-1)),IF(RIGHT(G242,1)="M",1000000*VALUE(LEFT(G242,LEN(G242)-1)),IF(RIGHT(G242,1)="B",1000000000*VALUE(LEFT(G242,LEN(G242)-1)),IF(RIGHT(G242,1)="%",0.01*VALUE(LEFT(G242,LEN(G242)-1)),IF(RIGHT(G242,1)="k",1000*VALUE(LEFT(G242,LEN(G242)-1)),VALUE(SUBSTITUTE(G242,",",""))))))))),"N/A")</f>
        <v/>
      </c>
      <c r="P242">
        <f>MAX(J242:N242)</f>
        <v/>
      </c>
      <c r="Q242">
        <f>IFERROR(J144+MATCH(P242,J242:N242,0)-1,"")</f>
        <v/>
      </c>
      <c r="R242">
        <f>IF(Q242="","",MIN(J242:N242))</f>
        <v/>
      </c>
      <c r="S242">
        <f>IFERROR(J144+MATCH(R242,J242:N242,0)-1,"")</f>
        <v/>
      </c>
      <c r="T242">
        <f>IFERROR(AVERAGE(J242:N242),"")</f>
        <v/>
      </c>
      <c r="U242">
        <f>IFERROR(STDEV(J242:N242),"")</f>
        <v/>
      </c>
      <c r="V242">
        <f>IFERROR(IF(C242="-","",IF(ISBLANK(B242),"",IF(OR(ISNUMBER(FIND("Growth",B242)),ISNUMBER(FIND("Margin",B242))),"",(J242-T242)/U242))),"")</f>
        <v/>
      </c>
      <c r="W242">
        <f>IFERROR(IF(OR(D242="-",ISBLANK(D242)),"",(K242-T242)/U242),"")</f>
        <v/>
      </c>
      <c r="X242">
        <f>IFERROR(IF(OR(E242="-",ISBLANK(E242)),"",(L242-T242)/U242),"")</f>
        <v/>
      </c>
      <c r="Y242">
        <f>IFERROR(IF(OR(F242="-",ISBLANK(F242)),"",(M242-T242)/U242),"")</f>
        <v/>
      </c>
      <c r="Z242">
        <f>IFERROR(IF(OR(G242="-",ISBLANK(G242)),"",(N242-T242)/U242),"")</f>
        <v/>
      </c>
      <c r="AA242">
        <f>IF(MAX(MAX(V242:Z242),ABS(MIN(V242:Z242)))=ABS(MIN(V242:Z242)),MIN(V242:Z242),MAX(V242:Z242))</f>
        <v/>
      </c>
      <c r="AB242">
        <f>IFERROR(V144+MATCH(AA242,V242:Z242,0)-1,"")</f>
        <v/>
      </c>
      <c r="AC242">
        <f>IF(AB242&lt;&gt;"",IF(S242=AB242,"Low",IF(AB242=Q242,"High","")),"")</f>
        <v/>
      </c>
      <c r="AE242">
        <f>IF(ISNUMBER(MATCH("N/A",J242:N242,0)),"",IFERROR((5 * SUMPRODUCT(J144:N144,J242:N242) - PRODUCT(SUM(J144:N144),SUM(J242:N242))) / ((5 * SUM((J144^2)+(K144^2)+(L144^2)+(M144^2)+(N144^2))) - SUM(J144:N144)^2),""))</f>
        <v/>
      </c>
      <c r="AF242">
        <f>IFERROR(CORREL(J144:N144,J242:N242),"")</f>
        <v/>
      </c>
      <c r="AZ242">
        <f>IF(Q242=S242,0,1)</f>
        <v/>
      </c>
      <c r="BA242">
        <f>IF(AZ242=1,IF(Q242="","",IF(Q242=N144,"Yes","No")),"")</f>
        <v/>
      </c>
      <c r="BB242">
        <f>IF(BA242="Yes",P242,"")</f>
        <v/>
      </c>
      <c r="BC242">
        <f>IF(AZ242=1,IF(S242="","",IF(S242=N144,"Yes","No")),"")</f>
        <v/>
      </c>
      <c r="BD242">
        <f>IF(BC242="Yes",R242,"")</f>
        <v/>
      </c>
      <c r="BE242">
        <f>IFERROR(IF(SIGN(AE242)=1,"Increasing",IF(SIGN(AE242)=-1,"Decreasing","")),"")</f>
        <v/>
      </c>
      <c r="BF242">
        <f>IF(OR(AND(BE242="Increasing",BA242="Yes"),AND(BE242="Decreasing",BC242="Yes")),"Yes","No")</f>
        <v/>
      </c>
      <c r="BG242">
        <f>IF(I242="pos_trend","Yes","No")</f>
        <v/>
      </c>
      <c r="BH242">
        <f>IF(AF242&lt;&gt;"",IF(ABS(AF242)&gt;0.8,"Yes","No"),"")</f>
        <v/>
      </c>
    </row>
    <row r="243" spans="1:60">
      <c s="1" r="A243" t="n">
        <v>15</v>
      </c>
      <c r="B243" t="s">
        <v>613</v>
      </c>
      <c r="C243" t="s">
        <v>614</v>
      </c>
      <c r="D243" t="s">
        <v>615</v>
      </c>
      <c r="E243" t="s">
        <v>616</v>
      </c>
      <c r="F243" t="s">
        <v>261</v>
      </c>
      <c r="G243" t="s">
        <v>617</v>
      </c>
      <c r="H243" t="s"/>
      <c r="I243">
        <f>IF(AND(K243&gt; J243, L243&gt; K243, M243&gt; L243, N243&gt; M243), "pos_trend", IF(AND(K243&lt; J243, L243&lt; K243, M243&lt; L243, N243&lt; M243), "neg_trend", "N/A"))</f>
        <v/>
      </c>
      <c r="J243">
        <f>IFERROR(IF(TRIM(C243)="-", "N/A", IF(RIGHT(C243,1)=")",IF(RIGHT(C243,2)="T)",-1000000000000*VALUE(MID(C243,2,LEN(C243)-3)),IF(RIGHT(C243,2)="M)",-1000000*VALUE(MID(C243,2,LEN(C243)-3)),IF(RIGHT(C243,2)="B)",-1000000000*VALUE(MID(C243,2,LEN(C243)-3)),IF(RIGHT(C243,2)="k)",-1000*VALUE(MID(C243,2,LEN(C243)-3)),VALUE(SUBSTITUTE(C243,",","")))))),IF(RIGHT(C243,1)="T",1000000000000*VALUE(LEFT(C243,LEN(C243)-1)),IF(RIGHT(C243,1)="M",1000000*VALUE(LEFT(C243,LEN(C243)-1)),IF(RIGHT(C243,1)="B",1000000000*VALUE(LEFT(C243,LEN(C243)-1)),IF(RIGHT(C243,1)="%",0.01*VALUE(LEFT(C243,LEN(C243)-1)),IF(RIGHT(C243,1)="k",1000*VALUE(LEFT(C243,LEN(C243)-1)),VALUE(SUBSTITUTE(C243,",",""))))))))),"N/A")</f>
        <v/>
      </c>
      <c r="K243">
        <f>IFERROR(IF(TRIM(D243)="-", "N/A", IF(RIGHT(D243,1)=")",IF(RIGHT(D243,2)="T)",-1000000000000*VALUE(MID(D243,2,LEN(D243)-3)),IF(RIGHT(D243,2)="M)",-1000000*VALUE(MID(D243,2,LEN(D243)-3)),IF(RIGHT(D243,2)="B)",-1000000000*VALUE(MID(D243,2,LEN(D243)-3)),IF(RIGHT(D243,2)="k)",-1000*VALUE(MID(D243,2,LEN(D243)-3)),VALUE(SUBSTITUTE(D243,",","")))))),IF(RIGHT(D243,1)="T",1000000000000*VALUE(LEFT(D243,LEN(D243)-1)),IF(RIGHT(D243,1)="M",1000000*VALUE(LEFT(D243,LEN(D243)-1)),IF(RIGHT(D243,1)="B",1000000000*VALUE(LEFT(D243,LEN(D243)-1)),IF(RIGHT(D243,1)="%",0.01*VALUE(LEFT(D243,LEN(D243)-1)),IF(RIGHT(D243,1)="k",1000*VALUE(LEFT(D243,LEN(D243)-1)),VALUE(SUBSTITUTE(D243,",",""))))))))),"N/A")</f>
        <v/>
      </c>
      <c r="L243">
        <f>IFERROR(IF(TRIM(E243)="-", "N/A", IF(RIGHT(E243,1)=")",IF(RIGHT(E243,2)="T)",-1000000000000*VALUE(MID(E243,2,LEN(E243)-3)),IF(RIGHT(E243,2)="M)",-1000000*VALUE(MID(E243,2,LEN(E243)-3)),IF(RIGHT(E243,2)="B)",-1000000000*VALUE(MID(E243,2,LEN(E243)-3)),IF(RIGHT(E243,2)="k)",-1000*VALUE(MID(E243,2,LEN(E243)-3)),VALUE(SUBSTITUTE(E243,",","")))))),IF(RIGHT(E243,1)="T",1000000000000*VALUE(LEFT(E243,LEN(E243)-1)),IF(RIGHT(E243,1)="M",1000000*VALUE(LEFT(E243,LEN(E243)-1)),IF(RIGHT(E243,1)="B",1000000000*VALUE(LEFT(E243,LEN(E243)-1)),IF(RIGHT(E243,1)="%",0.01*VALUE(LEFT(E243,LEN(E243)-1)),IF(RIGHT(E243,1)="k",1000*VALUE(LEFT(E243,LEN(E243)-1)),VALUE(SUBSTITUTE(E243,",",""))))))))),"N/A")</f>
        <v/>
      </c>
      <c r="M243">
        <f>IFERROR(IF(TRIM(F243)="-", "N/A", IF(RIGHT(F243,1)=")",IF(RIGHT(F243,2)="T)",-1000000000000*VALUE(MID(F243,2,LEN(F243)-3)),IF(RIGHT(F243,2)="M)",-1000000*VALUE(MID(F243,2,LEN(F243)-3)),IF(RIGHT(F243,2)="B)",-1000000000*VALUE(MID(F243,2,LEN(F243)-3)),IF(RIGHT(F243,2)="k)",-1000*VALUE(MID(F243,2,LEN(F243)-3)),VALUE(SUBSTITUTE(F243,",","")))))),IF(RIGHT(F243,1)="T",1000000000000*VALUE(LEFT(F243,LEN(F243)-1)),IF(RIGHT(F243,1)="M",1000000*VALUE(LEFT(F243,LEN(F243)-1)),IF(RIGHT(F243,1)="B",1000000000*VALUE(LEFT(F243,LEN(F243)-1)),IF(RIGHT(F243,1)="%",0.01*VALUE(LEFT(F243,LEN(F243)-1)),IF(RIGHT(F243,1)="k",1000*VALUE(LEFT(F243,LEN(F243)-1)),VALUE(SUBSTITUTE(F243,",",""))))))))),"N/A")</f>
        <v/>
      </c>
      <c r="N243">
        <f>IFERROR(IF(TRIM(G243)="-", "N/A", IF(RIGHT(G243,1)=")",IF(RIGHT(G243,2)="T)",-1000000000000*VALUE(MID(G243,2,LEN(G243)-3)),IF(RIGHT(G243,2)="M)",-1000000*VALUE(MID(G243,2,LEN(G243)-3)),IF(RIGHT(G243,2)="B)",-1000000000*VALUE(MID(G243,2,LEN(G243)-3)),IF(RIGHT(G243,2)="k)",-1000*VALUE(MID(G243,2,LEN(G243)-3)),VALUE(SUBSTITUTE(G243,",","")))))),IF(RIGHT(G243,1)="T",1000000000000*VALUE(LEFT(G243,LEN(G243)-1)),IF(RIGHT(G243,1)="M",1000000*VALUE(LEFT(G243,LEN(G243)-1)),IF(RIGHT(G243,1)="B",1000000000*VALUE(LEFT(G243,LEN(G243)-1)),IF(RIGHT(G243,1)="%",0.01*VALUE(LEFT(G243,LEN(G243)-1)),IF(RIGHT(G243,1)="k",1000*VALUE(LEFT(G243,LEN(G243)-1)),VALUE(SUBSTITUTE(G243,",",""))))))))),"N/A")</f>
        <v/>
      </c>
      <c r="P243">
        <f>MAX(J243:N243)</f>
        <v/>
      </c>
      <c r="Q243">
        <f>IFERROR(J144+MATCH(P243,J243:N243,0)-1,"")</f>
        <v/>
      </c>
      <c r="R243">
        <f>IF(Q243="","",MIN(J243:N243))</f>
        <v/>
      </c>
      <c r="S243">
        <f>IFERROR(J144+MATCH(R243,J243:N243,0)-1,"")</f>
        <v/>
      </c>
      <c r="T243">
        <f>IFERROR(AVERAGE(J243:N243),"")</f>
        <v/>
      </c>
      <c r="U243">
        <f>IFERROR(STDEV(J243:N243),"")</f>
        <v/>
      </c>
      <c r="V243">
        <f>IFERROR(IF(C243="-","",IF(ISBLANK(B243),"",IF(OR(ISNUMBER(FIND("Growth",B243)),ISNUMBER(FIND("Margin",B243))),"",(J243-T243)/U243))),"")</f>
        <v/>
      </c>
      <c r="W243">
        <f>IFERROR(IF(OR(D243="-",ISBLANK(D243)),"",(K243-T243)/U243),"")</f>
        <v/>
      </c>
      <c r="X243">
        <f>IFERROR(IF(OR(E243="-",ISBLANK(E243)),"",(L243-T243)/U243),"")</f>
        <v/>
      </c>
      <c r="Y243">
        <f>IFERROR(IF(OR(F243="-",ISBLANK(F243)),"",(M243-T243)/U243),"")</f>
        <v/>
      </c>
      <c r="Z243">
        <f>IFERROR(IF(OR(G243="-",ISBLANK(G243)),"",(N243-T243)/U243),"")</f>
        <v/>
      </c>
      <c r="AA243">
        <f>IF(MAX(MAX(V243:Z243),ABS(MIN(V243:Z243)))=ABS(MIN(V243:Z243)),MIN(V243:Z243),MAX(V243:Z243))</f>
        <v/>
      </c>
      <c r="AB243">
        <f>IFERROR(V144+MATCH(AA243,V243:Z243,0)-1,"")</f>
        <v/>
      </c>
      <c r="AC243">
        <f>IF(AB243&lt;&gt;"",IF(S243=AB243,"Low",IF(AB243=Q243,"High","")),"")</f>
        <v/>
      </c>
      <c r="AE243">
        <f>IF(ISNUMBER(MATCH("N/A",J243:N243,0)),"",IFERROR((5 * SUMPRODUCT(J144:N144,J243:N243) - PRODUCT(SUM(J144:N144),SUM(J243:N243))) / ((5 * SUM((J144^2)+(K144^2)+(L144^2)+(M144^2)+(N144^2))) - SUM(J144:N144)^2),""))</f>
        <v/>
      </c>
      <c r="AF243">
        <f>IFERROR(CORREL(J144:N144,J243:N243),"")</f>
        <v/>
      </c>
      <c r="AZ243">
        <f>IF(Q243=S243,0,1)</f>
        <v/>
      </c>
      <c r="BA243">
        <f>IF(AZ243=1,IF(Q243="","",IF(Q243=N144,"Yes","No")),"")</f>
        <v/>
      </c>
      <c r="BB243">
        <f>IF(BA243="Yes",P243,"")</f>
        <v/>
      </c>
      <c r="BC243">
        <f>IF(AZ243=1,IF(S243="","",IF(S243=N144,"Yes","No")),"")</f>
        <v/>
      </c>
      <c r="BD243">
        <f>IF(BC243="Yes",R243,"")</f>
        <v/>
      </c>
      <c r="BE243">
        <f>IFERROR(IF(SIGN(AE243)=1,"Increasing",IF(SIGN(AE243)=-1,"Decreasing","")),"")</f>
        <v/>
      </c>
      <c r="BF243">
        <f>IF(OR(AND(BE243="Increasing",BA243="Yes"),AND(BE243="Decreasing",BC243="Yes")),"Yes","No")</f>
        <v/>
      </c>
      <c r="BG243">
        <f>IF(I243="pos_trend","Yes","No")</f>
        <v/>
      </c>
      <c r="BH243">
        <f>IF(AF243&lt;&gt;"",IF(ABS(AF243)&gt;0.8,"Yes","No"),"")</f>
        <v/>
      </c>
    </row>
    <row r="244" spans="1:60">
      <c s="1" r="A244" t="n">
        <v>16</v>
      </c>
      <c r="B244" t="s">
        <v>618</v>
      </c>
      <c r="C244" t="s">
        <v>264</v>
      </c>
      <c r="D244" t="s">
        <v>619</v>
      </c>
      <c r="E244" t="s">
        <v>620</v>
      </c>
      <c r="F244" t="s">
        <v>621</v>
      </c>
      <c r="G244" t="s">
        <v>622</v>
      </c>
      <c r="H244" t="s"/>
      <c r="I244">
        <f>IF(AND(K244&gt; J244, L244&gt; K244, M244&gt; L244, N244&gt; M244), "pos_trend", IF(AND(K244&lt; J244, L244&lt; K244, M244&lt; L244, N244&lt; M244), "neg_trend", "N/A"))</f>
        <v/>
      </c>
      <c r="J244">
        <f>IFERROR(IF(TRIM(C244)="-", "N/A", IF(RIGHT(C244,1)=")",IF(RIGHT(C244,2)="T)",-1000000000000*VALUE(MID(C244,2,LEN(C244)-3)),IF(RIGHT(C244,2)="M)",-1000000*VALUE(MID(C244,2,LEN(C244)-3)),IF(RIGHT(C244,2)="B)",-1000000000*VALUE(MID(C244,2,LEN(C244)-3)),IF(RIGHT(C244,2)="k)",-1000*VALUE(MID(C244,2,LEN(C244)-3)),VALUE(SUBSTITUTE(C244,",","")))))),IF(RIGHT(C244,1)="T",1000000000000*VALUE(LEFT(C244,LEN(C244)-1)),IF(RIGHT(C244,1)="M",1000000*VALUE(LEFT(C244,LEN(C244)-1)),IF(RIGHT(C244,1)="B",1000000000*VALUE(LEFT(C244,LEN(C244)-1)),IF(RIGHT(C244,1)="%",0.01*VALUE(LEFT(C244,LEN(C244)-1)),IF(RIGHT(C244,1)="k",1000*VALUE(LEFT(C244,LEN(C244)-1)),VALUE(SUBSTITUTE(C244,",",""))))))))),"N/A")</f>
        <v/>
      </c>
      <c r="K244">
        <f>IFERROR(IF(TRIM(D244)="-", "N/A", IF(RIGHT(D244,1)=")",IF(RIGHT(D244,2)="T)",-1000000000000*VALUE(MID(D244,2,LEN(D244)-3)),IF(RIGHT(D244,2)="M)",-1000000*VALUE(MID(D244,2,LEN(D244)-3)),IF(RIGHT(D244,2)="B)",-1000000000*VALUE(MID(D244,2,LEN(D244)-3)),IF(RIGHT(D244,2)="k)",-1000*VALUE(MID(D244,2,LEN(D244)-3)),VALUE(SUBSTITUTE(D244,",","")))))),IF(RIGHT(D244,1)="T",1000000000000*VALUE(LEFT(D244,LEN(D244)-1)),IF(RIGHT(D244,1)="M",1000000*VALUE(LEFT(D244,LEN(D244)-1)),IF(RIGHT(D244,1)="B",1000000000*VALUE(LEFT(D244,LEN(D244)-1)),IF(RIGHT(D244,1)="%",0.01*VALUE(LEFT(D244,LEN(D244)-1)),IF(RIGHT(D244,1)="k",1000*VALUE(LEFT(D244,LEN(D244)-1)),VALUE(SUBSTITUTE(D244,",",""))))))))),"N/A")</f>
        <v/>
      </c>
      <c r="L244">
        <f>IFERROR(IF(TRIM(E244)="-", "N/A", IF(RIGHT(E244,1)=")",IF(RIGHT(E244,2)="T)",-1000000000000*VALUE(MID(E244,2,LEN(E244)-3)),IF(RIGHT(E244,2)="M)",-1000000*VALUE(MID(E244,2,LEN(E244)-3)),IF(RIGHT(E244,2)="B)",-1000000000*VALUE(MID(E244,2,LEN(E244)-3)),IF(RIGHT(E244,2)="k)",-1000*VALUE(MID(E244,2,LEN(E244)-3)),VALUE(SUBSTITUTE(E244,",","")))))),IF(RIGHT(E244,1)="T",1000000000000*VALUE(LEFT(E244,LEN(E244)-1)),IF(RIGHT(E244,1)="M",1000000*VALUE(LEFT(E244,LEN(E244)-1)),IF(RIGHT(E244,1)="B",1000000000*VALUE(LEFT(E244,LEN(E244)-1)),IF(RIGHT(E244,1)="%",0.01*VALUE(LEFT(E244,LEN(E244)-1)),IF(RIGHT(E244,1)="k",1000*VALUE(LEFT(E244,LEN(E244)-1)),VALUE(SUBSTITUTE(E244,",",""))))))))),"N/A")</f>
        <v/>
      </c>
      <c r="M244">
        <f>IFERROR(IF(TRIM(F244)="-", "N/A", IF(RIGHT(F244,1)=")",IF(RIGHT(F244,2)="T)",-1000000000000*VALUE(MID(F244,2,LEN(F244)-3)),IF(RIGHT(F244,2)="M)",-1000000*VALUE(MID(F244,2,LEN(F244)-3)),IF(RIGHT(F244,2)="B)",-1000000000*VALUE(MID(F244,2,LEN(F244)-3)),IF(RIGHT(F244,2)="k)",-1000*VALUE(MID(F244,2,LEN(F244)-3)),VALUE(SUBSTITUTE(F244,",","")))))),IF(RIGHT(F244,1)="T",1000000000000*VALUE(LEFT(F244,LEN(F244)-1)),IF(RIGHT(F244,1)="M",1000000*VALUE(LEFT(F244,LEN(F244)-1)),IF(RIGHT(F244,1)="B",1000000000*VALUE(LEFT(F244,LEN(F244)-1)),IF(RIGHT(F244,1)="%",0.01*VALUE(LEFT(F244,LEN(F244)-1)),IF(RIGHT(F244,1)="k",1000*VALUE(LEFT(F244,LEN(F244)-1)),VALUE(SUBSTITUTE(F244,",",""))))))))),"N/A")</f>
        <v/>
      </c>
      <c r="N244">
        <f>IFERROR(IF(TRIM(G244)="-", "N/A", IF(RIGHT(G244,1)=")",IF(RIGHT(G244,2)="T)",-1000000000000*VALUE(MID(G244,2,LEN(G244)-3)),IF(RIGHT(G244,2)="M)",-1000000*VALUE(MID(G244,2,LEN(G244)-3)),IF(RIGHT(G244,2)="B)",-1000000000*VALUE(MID(G244,2,LEN(G244)-3)),IF(RIGHT(G244,2)="k)",-1000*VALUE(MID(G244,2,LEN(G244)-3)),VALUE(SUBSTITUTE(G244,",","")))))),IF(RIGHT(G244,1)="T",1000000000000*VALUE(LEFT(G244,LEN(G244)-1)),IF(RIGHT(G244,1)="M",1000000*VALUE(LEFT(G244,LEN(G244)-1)),IF(RIGHT(G244,1)="B",1000000000*VALUE(LEFT(G244,LEN(G244)-1)),IF(RIGHT(G244,1)="%",0.01*VALUE(LEFT(G244,LEN(G244)-1)),IF(RIGHT(G244,1)="k",1000*VALUE(LEFT(G244,LEN(G244)-1)),VALUE(SUBSTITUTE(G244,",",""))))))))),"N/A")</f>
        <v/>
      </c>
      <c r="P244">
        <f>MAX(J244:N244)</f>
        <v/>
      </c>
      <c r="Q244">
        <f>IFERROR(J144+MATCH(P244,J244:N244,0)-1,"")</f>
        <v/>
      </c>
      <c r="R244">
        <f>IF(Q244="","",MIN(J244:N244))</f>
        <v/>
      </c>
      <c r="S244">
        <f>IFERROR(J144+MATCH(R244,J244:N244,0)-1,"")</f>
        <v/>
      </c>
      <c r="T244">
        <f>IFERROR(AVERAGE(J244:N244),"")</f>
        <v/>
      </c>
      <c r="U244">
        <f>IFERROR(STDEV(J244:N244),"")</f>
        <v/>
      </c>
      <c r="V244">
        <f>IFERROR(IF(C244="-","",IF(ISBLANK(B244),"",IF(OR(ISNUMBER(FIND("Growth",B244)),ISNUMBER(FIND("Margin",B244))),"",(J244-T244)/U244))),"")</f>
        <v/>
      </c>
      <c r="W244">
        <f>IFERROR(IF(OR(D244="-",ISBLANK(D244)),"",(K244-T244)/U244),"")</f>
        <v/>
      </c>
      <c r="X244">
        <f>IFERROR(IF(OR(E244="-",ISBLANK(E244)),"",(L244-T244)/U244),"")</f>
        <v/>
      </c>
      <c r="Y244">
        <f>IFERROR(IF(OR(F244="-",ISBLANK(F244)),"",(M244-T244)/U244),"")</f>
        <v/>
      </c>
      <c r="Z244">
        <f>IFERROR(IF(OR(G244="-",ISBLANK(G244)),"",(N244-T244)/U244),"")</f>
        <v/>
      </c>
      <c r="AA244">
        <f>IF(MAX(MAX(V244:Z244),ABS(MIN(V244:Z244)))=ABS(MIN(V244:Z244)),MIN(V244:Z244),MAX(V244:Z244))</f>
        <v/>
      </c>
      <c r="AB244">
        <f>IFERROR(V144+MATCH(AA244,V244:Z244,0)-1,"")</f>
        <v/>
      </c>
      <c r="AC244">
        <f>IF(AB244&lt;&gt;"",IF(S244=AB244,"Low",IF(AB244=Q244,"High","")),"")</f>
        <v/>
      </c>
      <c r="AE244">
        <f>IF(ISNUMBER(MATCH("N/A",J244:N244,0)),"",IFERROR((5 * SUMPRODUCT(J144:N144,J244:N244) - PRODUCT(SUM(J144:N144),SUM(J244:N244))) / ((5 * SUM((J144^2)+(K144^2)+(L144^2)+(M144^2)+(N144^2))) - SUM(J144:N144)^2),""))</f>
        <v/>
      </c>
      <c r="AF244">
        <f>IFERROR(CORREL(J144:N144,J244:N244),"")</f>
        <v/>
      </c>
      <c r="AZ244">
        <f>IF(Q244=S244,0,1)</f>
        <v/>
      </c>
      <c r="BA244">
        <f>IF(AZ244=1,IF(Q244="","",IF(Q244=N144,"Yes","No")),"")</f>
        <v/>
      </c>
      <c r="BB244">
        <f>IF(BA244="Yes",P244,"")</f>
        <v/>
      </c>
      <c r="BC244">
        <f>IF(AZ244=1,IF(S244="","",IF(S244=N144,"Yes","No")),"")</f>
        <v/>
      </c>
      <c r="BD244">
        <f>IF(BC244="Yes",R244,"")</f>
        <v/>
      </c>
      <c r="BE244">
        <f>IFERROR(IF(SIGN(AE244)=1,"Increasing",IF(SIGN(AE244)=-1,"Decreasing","")),"")</f>
        <v/>
      </c>
      <c r="BF244">
        <f>IF(OR(AND(BE244="Increasing",BA244="Yes"),AND(BE244="Decreasing",BC244="Yes")),"Yes","No")</f>
        <v/>
      </c>
      <c r="BG244">
        <f>IF(I244="pos_trend","Yes","No")</f>
        <v/>
      </c>
      <c r="BH244">
        <f>IF(AF244&lt;&gt;"",IF(ABS(AF244)&gt;0.8,"Yes","No"),"")</f>
        <v/>
      </c>
    </row>
    <row r="245" spans="1:60">
      <c r="I245">
        <f>IF(AND(K245&gt; J245, L245&gt; K245, M245&gt; L245, N245&gt; M245), "pos_trend", IF(AND(K245&lt; J245, L245&lt; K245, M245&lt; L245, N245&lt; M245), "neg_trend", "N/A"))</f>
        <v/>
      </c>
      <c r="J245">
        <f>IFERROR(IF(TRIM(C245)="-", "N/A", IF(RIGHT(C245,1)=")",IF(RIGHT(C245,2)="T)",-1000000000000*VALUE(MID(C245,2,LEN(C245)-3)),IF(RIGHT(C245,2)="M)",-1000000*VALUE(MID(C245,2,LEN(C245)-3)),IF(RIGHT(C245,2)="B)",-1000000000*VALUE(MID(C245,2,LEN(C245)-3)),IF(RIGHT(C245,2)="k)",-1000*VALUE(MID(C245,2,LEN(C245)-3)),VALUE(SUBSTITUTE(C245,",","")))))),IF(RIGHT(C245,1)="T",1000000000000*VALUE(LEFT(C245,LEN(C245)-1)),IF(RIGHT(C245,1)="M",1000000*VALUE(LEFT(C245,LEN(C245)-1)),IF(RIGHT(C245,1)="B",1000000000*VALUE(LEFT(C245,LEN(C245)-1)),IF(RIGHT(C245,1)="%",0.01*VALUE(LEFT(C245,LEN(C245)-1)),IF(RIGHT(C245,1)="k",1000*VALUE(LEFT(C245,LEN(C245)-1)),VALUE(SUBSTITUTE(C245,",",""))))))))),"N/A")</f>
        <v/>
      </c>
      <c r="K245">
        <f>IFERROR(IF(TRIM(D245)="-", "N/A", IF(RIGHT(D245,1)=")",IF(RIGHT(D245,2)="T)",-1000000000000*VALUE(MID(D245,2,LEN(D245)-3)),IF(RIGHT(D245,2)="M)",-1000000*VALUE(MID(D245,2,LEN(D245)-3)),IF(RIGHT(D245,2)="B)",-1000000000*VALUE(MID(D245,2,LEN(D245)-3)),IF(RIGHT(D245,2)="k)",-1000*VALUE(MID(D245,2,LEN(D245)-3)),VALUE(SUBSTITUTE(D245,",","")))))),IF(RIGHT(D245,1)="T",1000000000000*VALUE(LEFT(D245,LEN(D245)-1)),IF(RIGHT(D245,1)="M",1000000*VALUE(LEFT(D245,LEN(D245)-1)),IF(RIGHT(D245,1)="B",1000000000*VALUE(LEFT(D245,LEN(D245)-1)),IF(RIGHT(D245,1)="%",0.01*VALUE(LEFT(D245,LEN(D245)-1)),IF(RIGHT(D245,1)="k",1000*VALUE(LEFT(D245,LEN(D245)-1)),VALUE(SUBSTITUTE(D245,",",""))))))))),"N/A")</f>
        <v/>
      </c>
      <c r="L245">
        <f>IFERROR(IF(TRIM(E245)="-", "N/A", IF(RIGHT(E245,1)=")",IF(RIGHT(E245,2)="T)",-1000000000000*VALUE(MID(E245,2,LEN(E245)-3)),IF(RIGHT(E245,2)="M)",-1000000*VALUE(MID(E245,2,LEN(E245)-3)),IF(RIGHT(E245,2)="B)",-1000000000*VALUE(MID(E245,2,LEN(E245)-3)),IF(RIGHT(E245,2)="k)",-1000*VALUE(MID(E245,2,LEN(E245)-3)),VALUE(SUBSTITUTE(E245,",","")))))),IF(RIGHT(E245,1)="T",1000000000000*VALUE(LEFT(E245,LEN(E245)-1)),IF(RIGHT(E245,1)="M",1000000*VALUE(LEFT(E245,LEN(E245)-1)),IF(RIGHT(E245,1)="B",1000000000*VALUE(LEFT(E245,LEN(E245)-1)),IF(RIGHT(E245,1)="%",0.01*VALUE(LEFT(E245,LEN(E245)-1)),IF(RIGHT(E245,1)="k",1000*VALUE(LEFT(E245,LEN(E245)-1)),VALUE(SUBSTITUTE(E245,",",""))))))))),"N/A")</f>
        <v/>
      </c>
      <c r="M245">
        <f>IFERROR(IF(TRIM(F245)="-", "N/A", IF(RIGHT(F245,1)=")",IF(RIGHT(F245,2)="T)",-1000000000000*VALUE(MID(F245,2,LEN(F245)-3)),IF(RIGHT(F245,2)="M)",-1000000*VALUE(MID(F245,2,LEN(F245)-3)),IF(RIGHT(F245,2)="B)",-1000000000*VALUE(MID(F245,2,LEN(F245)-3)),IF(RIGHT(F245,2)="k)",-1000*VALUE(MID(F245,2,LEN(F245)-3)),VALUE(SUBSTITUTE(F245,",","")))))),IF(RIGHT(F245,1)="T",1000000000000*VALUE(LEFT(F245,LEN(F245)-1)),IF(RIGHT(F245,1)="M",1000000*VALUE(LEFT(F245,LEN(F245)-1)),IF(RIGHT(F245,1)="B",1000000000*VALUE(LEFT(F245,LEN(F245)-1)),IF(RIGHT(F245,1)="%",0.01*VALUE(LEFT(F245,LEN(F245)-1)),IF(RIGHT(F245,1)="k",1000*VALUE(LEFT(F245,LEN(F245)-1)),VALUE(SUBSTITUTE(F245,",",""))))))))),"N/A")</f>
        <v/>
      </c>
      <c r="N245">
        <f>IFERROR(IF(TRIM(G245)="-", "N/A", IF(RIGHT(G245,1)=")",IF(RIGHT(G245,2)="T)",-1000000000000*VALUE(MID(G245,2,LEN(G245)-3)),IF(RIGHT(G245,2)="M)",-1000000*VALUE(MID(G245,2,LEN(G245)-3)),IF(RIGHT(G245,2)="B)",-1000000000*VALUE(MID(G245,2,LEN(G245)-3)),IF(RIGHT(G245,2)="k)",-1000*VALUE(MID(G245,2,LEN(G245)-3)),VALUE(SUBSTITUTE(G245,",","")))))),IF(RIGHT(G245,1)="T",1000000000000*VALUE(LEFT(G245,LEN(G245)-1)),IF(RIGHT(G245,1)="M",1000000*VALUE(LEFT(G245,LEN(G245)-1)),IF(RIGHT(G245,1)="B",1000000000*VALUE(LEFT(G245,LEN(G245)-1)),IF(RIGHT(G245,1)="%",0.01*VALUE(LEFT(G245,LEN(G245)-1)),IF(RIGHT(G245,1)="k",1000*VALUE(LEFT(G245,LEN(G245)-1)),VALUE(SUBSTITUTE(G245,",",""))))))))),"N/A")</f>
        <v/>
      </c>
      <c r="P245">
        <f>MAX(J245:N245)</f>
        <v/>
      </c>
      <c r="Q245">
        <f>IFERROR(J144+MATCH(P245,J245:N245,0)-1,"")</f>
        <v/>
      </c>
      <c r="R245">
        <f>IF(Q245="","",MIN(J245:N245))</f>
        <v/>
      </c>
      <c r="S245">
        <f>IFERROR(J144+MATCH(R245,J245:N245,0)-1,"")</f>
        <v/>
      </c>
      <c r="T245">
        <f>IFERROR(AVERAGE(J245:N245),"")</f>
        <v/>
      </c>
      <c r="U245">
        <f>IFERROR(STDEV(J245:N245),"")</f>
        <v/>
      </c>
      <c r="V245">
        <f>IFERROR(IF(C245="-","",IF(ISBLANK(B245),"",IF(OR(ISNUMBER(FIND("Growth",B245)),ISNUMBER(FIND("Margin",B245))),"",(J245-T245)/U245))),"")</f>
        <v/>
      </c>
      <c r="W245">
        <f>IFERROR(IF(OR(D245="-",ISBLANK(D245)),"",(K245-T245)/U245),"")</f>
        <v/>
      </c>
      <c r="X245">
        <f>IFERROR(IF(OR(E245="-",ISBLANK(E245)),"",(L245-T245)/U245),"")</f>
        <v/>
      </c>
      <c r="Y245">
        <f>IFERROR(IF(OR(F245="-",ISBLANK(F245)),"",(M245-T245)/U245),"")</f>
        <v/>
      </c>
      <c r="Z245">
        <f>IFERROR(IF(OR(G245="-",ISBLANK(G245)),"",(N245-T245)/U245),"")</f>
        <v/>
      </c>
      <c r="AA245">
        <f>IF(MAX(MAX(V245:Z245),ABS(MIN(V245:Z245)))=ABS(MIN(V245:Z245)),MIN(V245:Z245),MAX(V245:Z245))</f>
        <v/>
      </c>
      <c r="AB245">
        <f>IFERROR(V144+MATCH(AA245,V245:Z245,0)-1,"")</f>
        <v/>
      </c>
      <c r="AC245">
        <f>IF(AB245&lt;&gt;"",IF(S245=AB245,"Low",IF(AB245=Q245,"High","")),"")</f>
        <v/>
      </c>
      <c r="AE245">
        <f>IF(ISNUMBER(MATCH("N/A",J245:N245,0)),"",IFERROR((5 * SUMPRODUCT(J144:N144,J245:N245) - PRODUCT(SUM(J144:N144),SUM(J245:N245))) / ((5 * SUM((J144^2)+(K144^2)+(L144^2)+(M144^2)+(N144^2))) - SUM(J144:N144)^2),""))</f>
        <v/>
      </c>
      <c r="AF245">
        <f>IFERROR(CORREL(J144:N144,J245:N245),"")</f>
        <v/>
      </c>
      <c r="AZ245">
        <f>IF(Q245=S245,0,1)</f>
        <v/>
      </c>
      <c r="BA245">
        <f>IF(AZ245=1,IF(Q245="","",IF(Q245=N144,"Yes","No")),"")</f>
        <v/>
      </c>
      <c r="BB245">
        <f>IF(BA245="Yes",P245,"")</f>
        <v/>
      </c>
      <c r="BC245">
        <f>IF(AZ245=1,IF(S245="","",IF(S245=N144,"Yes","No")),"")</f>
        <v/>
      </c>
      <c r="BD245">
        <f>IF(BC245="Yes",R245,"")</f>
        <v/>
      </c>
      <c r="BE245">
        <f>IFERROR(IF(SIGN(AE245)=1,"Increasing",IF(SIGN(AE245)=-1,"Decreasing","")),"")</f>
        <v/>
      </c>
      <c r="BF245">
        <f>IF(OR(AND(BE245="Increasing",BA245="Yes"),AND(BE245="Decreasing",BC245="Yes")),"Yes","No")</f>
        <v/>
      </c>
      <c r="BG245">
        <f>IF(I245="pos_trend","Yes","No")</f>
        <v/>
      </c>
      <c r="BH245">
        <f>IF(AF245&lt;&gt;"",IF(ABS(AF245)&gt;0.8,"Yes","No"),"")</f>
        <v/>
      </c>
    </row>
    <row r="246" spans="1:60">
      <c s="1" r="B246" t="s">
        <v>316</v>
      </c>
      <c s="1" r="C246" t="s">
        <v>252</v>
      </c>
      <c s="1" r="D246" t="s">
        <v>253</v>
      </c>
      <c s="1" r="E246" t="s">
        <v>254</v>
      </c>
      <c s="1" r="F246" t="s">
        <v>255</v>
      </c>
      <c s="1" r="G246" t="s">
        <v>256</v>
      </c>
      <c s="1" r="H246" t="s">
        <v>257</v>
      </c>
      <c r="P246">
        <f>MAX(J246:N246)</f>
        <v/>
      </c>
      <c r="Q246">
        <f>IFERROR(J144+MATCH(P246,J246:N246,0)-1,"")</f>
        <v/>
      </c>
      <c r="R246">
        <f>IF(Q246="","",MIN(J246:N246))</f>
        <v/>
      </c>
      <c r="S246">
        <f>IFERROR(J144+MATCH(R246,J246:N246,0)-1,"")</f>
        <v/>
      </c>
      <c r="T246">
        <f>IFERROR(AVERAGE(J246:N246),"")</f>
        <v/>
      </c>
      <c r="U246">
        <f>IFERROR(STDEV(J246:N246),"")</f>
        <v/>
      </c>
      <c r="V246">
        <f>IFERROR(IF(C246="-","",IF(ISBLANK(B246),"",IF(OR(ISNUMBER(FIND("Growth",B246)),ISNUMBER(FIND("Margin",B246))),"",(J246-T246)/U246))),"")</f>
        <v/>
      </c>
      <c r="W246">
        <f>IFERROR(IF(OR(D246="-",ISBLANK(D246)),"",(K246-T246)/U246),"")</f>
        <v/>
      </c>
      <c r="X246">
        <f>IFERROR(IF(OR(E246="-",ISBLANK(E246)),"",(L246-T246)/U246),"")</f>
        <v/>
      </c>
      <c r="Y246">
        <f>IFERROR(IF(OR(F246="-",ISBLANK(F246)),"",(M246-T246)/U246),"")</f>
        <v/>
      </c>
      <c r="Z246">
        <f>IFERROR(IF(OR(G246="-",ISBLANK(G246)),"",(N246-T246)/U246),"")</f>
        <v/>
      </c>
      <c r="AA246">
        <f>IF(MAX(MAX(V246:Z246),ABS(MIN(V246:Z246)))=ABS(MIN(V246:Z246)),MIN(V246:Z246),MAX(V246:Z246))</f>
        <v/>
      </c>
      <c r="AB246">
        <f>IFERROR(V144+MATCH(AA246,V246:Z246,0)-1,"")</f>
        <v/>
      </c>
      <c r="AC246">
        <f>IF(AB246&lt;&gt;"",IF(S246=AB246,"Low",IF(AB246=Q246,"High","")),"")</f>
        <v/>
      </c>
      <c r="AE246">
        <f>IF(ISNUMBER(MATCH("N/A",J246:N246,0)),"",IFERROR((5 * SUMPRODUCT(J144:N144,J246:N246) - PRODUCT(SUM(J144:N144),SUM(J246:N246))) / ((5 * SUM((J144^2)+(K144^2)+(L144^2)+(M144^2)+(N144^2))) - SUM(J144:N144)^2),""))</f>
        <v/>
      </c>
      <c r="AF246">
        <f>IFERROR(CORREL(J144:N144,J246:N246),"")</f>
        <v/>
      </c>
      <c r="AZ246">
        <f>IF(Q246=S246,0,1)</f>
        <v/>
      </c>
      <c r="BA246">
        <f>IF(AZ246=1,IF(Q246="","",IF(Q246=N144,"Yes","No")),"")</f>
        <v/>
      </c>
      <c r="BB246">
        <f>IF(BA246="Yes",P246,"")</f>
        <v/>
      </c>
      <c r="BC246">
        <f>IF(AZ246=1,IF(S246="","",IF(S246=N144,"Yes","No")),"")</f>
        <v/>
      </c>
      <c r="BD246">
        <f>IF(BC246="Yes",R246,"")</f>
        <v/>
      </c>
      <c r="BE246">
        <f>IFERROR(IF(SIGN(AE246)=1,"Increasing",IF(SIGN(AE246)=-1,"Decreasing","")),"")</f>
        <v/>
      </c>
      <c r="BF246">
        <f>IF(OR(AND(BE246="Increasing",BA246="Yes"),AND(BE246="Decreasing",BC246="Yes")),"Yes","No")</f>
        <v/>
      </c>
      <c r="BG246">
        <f>IF(I246="pos_trend","Yes","No")</f>
        <v/>
      </c>
      <c r="BH246">
        <f>IF(AF246&lt;&gt;"",IF(ABS(AF246)&gt;0.8,"Yes","No"),"")</f>
        <v/>
      </c>
    </row>
    <row r="247" spans="1:60">
      <c s="1" r="A247" t="n">
        <v>0</v>
      </c>
      <c r="B247" t="s">
        <v>623</v>
      </c>
      <c r="C247" t="s">
        <v>624</v>
      </c>
      <c r="D247" t="s">
        <v>625</v>
      </c>
      <c r="E247" t="s">
        <v>264</v>
      </c>
      <c r="F247" t="s">
        <v>626</v>
      </c>
      <c r="G247" t="s">
        <v>627</v>
      </c>
      <c r="H247" t="s"/>
      <c r="I247">
        <f>IF(AND(K247&gt; J247, L247&gt; K247, M247&gt; L247, N247&gt; M247), "pos_trend", IF(AND(K247&lt; J247, L247&lt; K247, M247&lt; L247, N247&lt; M247), "neg_trend", "N/A"))</f>
        <v/>
      </c>
      <c r="J247">
        <f>IFERROR(IF(TRIM(C247)="-", "N/A", IF(RIGHT(C247,1)=")",IF(RIGHT(C247,2)="T)",-1000000000000*VALUE(MID(C247,2,LEN(C247)-3)),IF(RIGHT(C247,2)="M)",-1000000*VALUE(MID(C247,2,LEN(C247)-3)),IF(RIGHT(C247,2)="B)",-1000000000*VALUE(MID(C247,2,LEN(C247)-3)),IF(RIGHT(C247,2)="k)",-1000*VALUE(MID(C247,2,LEN(C247)-3)),VALUE(SUBSTITUTE(C247,",","")))))),IF(RIGHT(C247,1)="T",1000000000000*VALUE(LEFT(C247,LEN(C247)-1)),IF(RIGHT(C247,1)="M",1000000*VALUE(LEFT(C247,LEN(C247)-1)),IF(RIGHT(C247,1)="B",1000000000*VALUE(LEFT(C247,LEN(C247)-1)),IF(RIGHT(C247,1)="%",0.01*VALUE(LEFT(C247,LEN(C247)-1)),IF(RIGHT(C247,1)="k",1000*VALUE(LEFT(C247,LEN(C247)-1)),VALUE(SUBSTITUTE(C247,",",""))))))))),"N/A")</f>
        <v/>
      </c>
      <c r="K247">
        <f>IFERROR(IF(TRIM(D247)="-", "N/A", IF(RIGHT(D247,1)=")",IF(RIGHT(D247,2)="T)",-1000000000000*VALUE(MID(D247,2,LEN(D247)-3)),IF(RIGHT(D247,2)="M)",-1000000*VALUE(MID(D247,2,LEN(D247)-3)),IF(RIGHT(D247,2)="B)",-1000000000*VALUE(MID(D247,2,LEN(D247)-3)),IF(RIGHT(D247,2)="k)",-1000*VALUE(MID(D247,2,LEN(D247)-3)),VALUE(SUBSTITUTE(D247,",","")))))),IF(RIGHT(D247,1)="T",1000000000000*VALUE(LEFT(D247,LEN(D247)-1)),IF(RIGHT(D247,1)="M",1000000*VALUE(LEFT(D247,LEN(D247)-1)),IF(RIGHT(D247,1)="B",1000000000*VALUE(LEFT(D247,LEN(D247)-1)),IF(RIGHT(D247,1)="%",0.01*VALUE(LEFT(D247,LEN(D247)-1)),IF(RIGHT(D247,1)="k",1000*VALUE(LEFT(D247,LEN(D247)-1)),VALUE(SUBSTITUTE(D247,",",""))))))))),"N/A")</f>
        <v/>
      </c>
      <c r="L247">
        <f>IFERROR(IF(TRIM(E247)="-", "N/A", IF(RIGHT(E247,1)=")",IF(RIGHT(E247,2)="T)",-1000000000000*VALUE(MID(E247,2,LEN(E247)-3)),IF(RIGHT(E247,2)="M)",-1000000*VALUE(MID(E247,2,LEN(E247)-3)),IF(RIGHT(E247,2)="B)",-1000000000*VALUE(MID(E247,2,LEN(E247)-3)),IF(RIGHT(E247,2)="k)",-1000*VALUE(MID(E247,2,LEN(E247)-3)),VALUE(SUBSTITUTE(E247,",","")))))),IF(RIGHT(E247,1)="T",1000000000000*VALUE(LEFT(E247,LEN(E247)-1)),IF(RIGHT(E247,1)="M",1000000*VALUE(LEFT(E247,LEN(E247)-1)),IF(RIGHT(E247,1)="B",1000000000*VALUE(LEFT(E247,LEN(E247)-1)),IF(RIGHT(E247,1)="%",0.01*VALUE(LEFT(E247,LEN(E247)-1)),IF(RIGHT(E247,1)="k",1000*VALUE(LEFT(E247,LEN(E247)-1)),VALUE(SUBSTITUTE(E247,",",""))))))))),"N/A")</f>
        <v/>
      </c>
      <c r="M247">
        <f>IFERROR(IF(TRIM(F247)="-", "N/A", IF(RIGHT(F247,1)=")",IF(RIGHT(F247,2)="T)",-1000000000000*VALUE(MID(F247,2,LEN(F247)-3)),IF(RIGHT(F247,2)="M)",-1000000*VALUE(MID(F247,2,LEN(F247)-3)),IF(RIGHT(F247,2)="B)",-1000000000*VALUE(MID(F247,2,LEN(F247)-3)),IF(RIGHT(F247,2)="k)",-1000*VALUE(MID(F247,2,LEN(F247)-3)),VALUE(SUBSTITUTE(F247,",","")))))),IF(RIGHT(F247,1)="T",1000000000000*VALUE(LEFT(F247,LEN(F247)-1)),IF(RIGHT(F247,1)="M",1000000*VALUE(LEFT(F247,LEN(F247)-1)),IF(RIGHT(F247,1)="B",1000000000*VALUE(LEFT(F247,LEN(F247)-1)),IF(RIGHT(F247,1)="%",0.01*VALUE(LEFT(F247,LEN(F247)-1)),IF(RIGHT(F247,1)="k",1000*VALUE(LEFT(F247,LEN(F247)-1)),VALUE(SUBSTITUTE(F247,",",""))))))))),"N/A")</f>
        <v/>
      </c>
      <c r="N247">
        <f>IFERROR(IF(TRIM(G247)="-", "N/A", IF(RIGHT(G247,1)=")",IF(RIGHT(G247,2)="T)",-1000000000000*VALUE(MID(G247,2,LEN(G247)-3)),IF(RIGHT(G247,2)="M)",-1000000*VALUE(MID(G247,2,LEN(G247)-3)),IF(RIGHT(G247,2)="B)",-1000000000*VALUE(MID(G247,2,LEN(G247)-3)),IF(RIGHT(G247,2)="k)",-1000*VALUE(MID(G247,2,LEN(G247)-3)),VALUE(SUBSTITUTE(G247,",","")))))),IF(RIGHT(G247,1)="T",1000000000000*VALUE(LEFT(G247,LEN(G247)-1)),IF(RIGHT(G247,1)="M",1000000*VALUE(LEFT(G247,LEN(G247)-1)),IF(RIGHT(G247,1)="B",1000000000*VALUE(LEFT(G247,LEN(G247)-1)),IF(RIGHT(G247,1)="%",0.01*VALUE(LEFT(G247,LEN(G247)-1)),IF(RIGHT(G247,1)="k",1000*VALUE(LEFT(G247,LEN(G247)-1)),VALUE(SUBSTITUTE(G247,",",""))))))))),"N/A")</f>
        <v/>
      </c>
      <c r="P247">
        <f>MAX(J247:N247)</f>
        <v/>
      </c>
      <c r="Q247">
        <f>IFERROR(J144+MATCH(P247,J247:N247,0)-1,"")</f>
        <v/>
      </c>
      <c r="R247">
        <f>IF(Q247="","",MIN(J247:N247))</f>
        <v/>
      </c>
      <c r="S247">
        <f>IFERROR(J144+MATCH(R247,J247:N247,0)-1,"")</f>
        <v/>
      </c>
      <c r="T247">
        <f>IFERROR(AVERAGE(J247:N247),"")</f>
        <v/>
      </c>
      <c r="U247">
        <f>IFERROR(STDEV(J247:N247),"")</f>
        <v/>
      </c>
      <c r="V247">
        <f>IFERROR(IF(C247="-","",IF(ISBLANK(B247),"",IF(OR(ISNUMBER(FIND("Growth",B247)),ISNUMBER(FIND("Margin",B247))),"",(J247-T247)/U247))),"")</f>
        <v/>
      </c>
      <c r="W247">
        <f>IFERROR(IF(OR(D247="-",ISBLANK(D247)),"",(K247-T247)/U247),"")</f>
        <v/>
      </c>
      <c r="X247">
        <f>IFERROR(IF(OR(E247="-",ISBLANK(E247)),"",(L247-T247)/U247),"")</f>
        <v/>
      </c>
      <c r="Y247">
        <f>IFERROR(IF(OR(F247="-",ISBLANK(F247)),"",(M247-T247)/U247),"")</f>
        <v/>
      </c>
      <c r="Z247">
        <f>IFERROR(IF(OR(G247="-",ISBLANK(G247)),"",(N247-T247)/U247),"")</f>
        <v/>
      </c>
      <c r="AA247">
        <f>IF(MAX(MAX(V247:Z247),ABS(MIN(V247:Z247)))=ABS(MIN(V247:Z247)),MIN(V247:Z247),MAX(V247:Z247))</f>
        <v/>
      </c>
      <c r="AB247">
        <f>IFERROR(V144+MATCH(AA247,V247:Z247,0)-1,"")</f>
        <v/>
      </c>
      <c r="AC247">
        <f>IF(AB247&lt;&gt;"",IF(S247=AB247,"Low",IF(AB247=Q247,"High","")),"")</f>
        <v/>
      </c>
      <c r="AE247">
        <f>IF(ISNUMBER(MATCH("N/A",J247:N247,0)),"",IFERROR((5 * SUMPRODUCT(J144:N144,J247:N247) - PRODUCT(SUM(J144:N144),SUM(J247:N247))) / ((5 * SUM((J144^2)+(K144^2)+(L144^2)+(M144^2)+(N144^2))) - SUM(J144:N144)^2),""))</f>
        <v/>
      </c>
      <c r="AF247">
        <f>IFERROR(CORREL(J144:N144,J247:N247),"")</f>
        <v/>
      </c>
      <c r="AZ247">
        <f>IF(Q247=S247,0,1)</f>
        <v/>
      </c>
      <c r="BA247">
        <f>IF(AZ247=1,IF(Q247="","",IF(Q247=N144,"Yes","No")),"")</f>
        <v/>
      </c>
      <c r="BB247">
        <f>IF(BA247="Yes",P247,"")</f>
        <v/>
      </c>
      <c r="BC247">
        <f>IF(AZ247=1,IF(S247="","",IF(S247=N144,"Yes","No")),"")</f>
        <v/>
      </c>
      <c r="BD247">
        <f>IF(BC247="Yes",R247,"")</f>
        <v/>
      </c>
      <c r="BE247">
        <f>IFERROR(IF(SIGN(AE247)=1,"Increasing",IF(SIGN(AE247)=-1,"Decreasing","")),"")</f>
        <v/>
      </c>
      <c r="BF247">
        <f>IF(OR(AND(BE247="Increasing",BA247="Yes"),AND(BE247="Decreasing",BC247="Yes")),"Yes","No")</f>
        <v/>
      </c>
      <c r="BG247">
        <f>IF(I247="pos_trend","Yes","No")</f>
        <v/>
      </c>
      <c r="BH247">
        <f>IF(AF247&lt;&gt;"",IF(ABS(AF247)&gt;0.8,"Yes","No"),"")</f>
        <v/>
      </c>
    </row>
    <row r="248" spans="1:60">
      <c s="1" r="A248" t="n">
        <v>1</v>
      </c>
      <c r="B248" t="s">
        <v>628</v>
      </c>
      <c r="C248" t="s">
        <v>264</v>
      </c>
      <c r="D248" t="s">
        <v>264</v>
      </c>
      <c r="E248" t="s">
        <v>264</v>
      </c>
      <c r="F248" t="s">
        <v>264</v>
      </c>
      <c r="G248" t="s">
        <v>264</v>
      </c>
      <c r="H248" t="s"/>
      <c r="I248">
        <f>IF(AND(K248&gt; J248, L248&gt; K248, M248&gt; L248, N248&gt; M248), "pos_trend", IF(AND(K248&lt; J248, L248&lt; K248, M248&lt; L248, N248&lt; M248), "neg_trend", "N/A"))</f>
        <v/>
      </c>
      <c r="J248">
        <f>IFERROR(IF(TRIM(C248)="-", "N/A", IF(RIGHT(C248,1)=")",IF(RIGHT(C248,2)="T)",-1000000000000*VALUE(MID(C248,2,LEN(C248)-3)),IF(RIGHT(C248,2)="M)",-1000000*VALUE(MID(C248,2,LEN(C248)-3)),IF(RIGHT(C248,2)="B)",-1000000000*VALUE(MID(C248,2,LEN(C248)-3)),IF(RIGHT(C248,2)="k)",-1000*VALUE(MID(C248,2,LEN(C248)-3)),VALUE(SUBSTITUTE(C248,",","")))))),IF(RIGHT(C248,1)="T",1000000000000*VALUE(LEFT(C248,LEN(C248)-1)),IF(RIGHT(C248,1)="M",1000000*VALUE(LEFT(C248,LEN(C248)-1)),IF(RIGHT(C248,1)="B",1000000000*VALUE(LEFT(C248,LEN(C248)-1)),IF(RIGHT(C248,1)="%",0.01*VALUE(LEFT(C248,LEN(C248)-1)),IF(RIGHT(C248,1)="k",1000*VALUE(LEFT(C248,LEN(C248)-1)),VALUE(SUBSTITUTE(C248,",",""))))))))),"N/A")</f>
        <v/>
      </c>
      <c r="K248">
        <f>IFERROR(IF(TRIM(D248)="-", "N/A", IF(RIGHT(D248,1)=")",IF(RIGHT(D248,2)="T)",-1000000000000*VALUE(MID(D248,2,LEN(D248)-3)),IF(RIGHT(D248,2)="M)",-1000000*VALUE(MID(D248,2,LEN(D248)-3)),IF(RIGHT(D248,2)="B)",-1000000000*VALUE(MID(D248,2,LEN(D248)-3)),IF(RIGHT(D248,2)="k)",-1000*VALUE(MID(D248,2,LEN(D248)-3)),VALUE(SUBSTITUTE(D248,",","")))))),IF(RIGHT(D248,1)="T",1000000000000*VALUE(LEFT(D248,LEN(D248)-1)),IF(RIGHT(D248,1)="M",1000000*VALUE(LEFT(D248,LEN(D248)-1)),IF(RIGHT(D248,1)="B",1000000000*VALUE(LEFT(D248,LEN(D248)-1)),IF(RIGHT(D248,1)="%",0.01*VALUE(LEFT(D248,LEN(D248)-1)),IF(RIGHT(D248,1)="k",1000*VALUE(LEFT(D248,LEN(D248)-1)),VALUE(SUBSTITUTE(D248,",",""))))))))),"N/A")</f>
        <v/>
      </c>
      <c r="L248">
        <f>IFERROR(IF(TRIM(E248)="-", "N/A", IF(RIGHT(E248,1)=")",IF(RIGHT(E248,2)="T)",-1000000000000*VALUE(MID(E248,2,LEN(E248)-3)),IF(RIGHT(E248,2)="M)",-1000000*VALUE(MID(E248,2,LEN(E248)-3)),IF(RIGHT(E248,2)="B)",-1000000000*VALUE(MID(E248,2,LEN(E248)-3)),IF(RIGHT(E248,2)="k)",-1000*VALUE(MID(E248,2,LEN(E248)-3)),VALUE(SUBSTITUTE(E248,",","")))))),IF(RIGHT(E248,1)="T",1000000000000*VALUE(LEFT(E248,LEN(E248)-1)),IF(RIGHT(E248,1)="M",1000000*VALUE(LEFT(E248,LEN(E248)-1)),IF(RIGHT(E248,1)="B",1000000000*VALUE(LEFT(E248,LEN(E248)-1)),IF(RIGHT(E248,1)="%",0.01*VALUE(LEFT(E248,LEN(E248)-1)),IF(RIGHT(E248,1)="k",1000*VALUE(LEFT(E248,LEN(E248)-1)),VALUE(SUBSTITUTE(E248,",",""))))))))),"N/A")</f>
        <v/>
      </c>
      <c r="M248">
        <f>IFERROR(IF(TRIM(F248)="-", "N/A", IF(RIGHT(F248,1)=")",IF(RIGHT(F248,2)="T)",-1000000000000*VALUE(MID(F248,2,LEN(F248)-3)),IF(RIGHT(F248,2)="M)",-1000000*VALUE(MID(F248,2,LEN(F248)-3)),IF(RIGHT(F248,2)="B)",-1000000000*VALUE(MID(F248,2,LEN(F248)-3)),IF(RIGHT(F248,2)="k)",-1000*VALUE(MID(F248,2,LEN(F248)-3)),VALUE(SUBSTITUTE(F248,",","")))))),IF(RIGHT(F248,1)="T",1000000000000*VALUE(LEFT(F248,LEN(F248)-1)),IF(RIGHT(F248,1)="M",1000000*VALUE(LEFT(F248,LEN(F248)-1)),IF(RIGHT(F248,1)="B",1000000000*VALUE(LEFT(F248,LEN(F248)-1)),IF(RIGHT(F248,1)="%",0.01*VALUE(LEFT(F248,LEN(F248)-1)),IF(RIGHT(F248,1)="k",1000*VALUE(LEFT(F248,LEN(F248)-1)),VALUE(SUBSTITUTE(F248,",",""))))))))),"N/A")</f>
        <v/>
      </c>
      <c r="N248">
        <f>IFERROR(IF(TRIM(G248)="-", "N/A", IF(RIGHT(G248,1)=")",IF(RIGHT(G248,2)="T)",-1000000000000*VALUE(MID(G248,2,LEN(G248)-3)),IF(RIGHT(G248,2)="M)",-1000000*VALUE(MID(G248,2,LEN(G248)-3)),IF(RIGHT(G248,2)="B)",-1000000000*VALUE(MID(G248,2,LEN(G248)-3)),IF(RIGHT(G248,2)="k)",-1000*VALUE(MID(G248,2,LEN(G248)-3)),VALUE(SUBSTITUTE(G248,",","")))))),IF(RIGHT(G248,1)="T",1000000000000*VALUE(LEFT(G248,LEN(G248)-1)),IF(RIGHT(G248,1)="M",1000000*VALUE(LEFT(G248,LEN(G248)-1)),IF(RIGHT(G248,1)="B",1000000000*VALUE(LEFT(G248,LEN(G248)-1)),IF(RIGHT(G248,1)="%",0.01*VALUE(LEFT(G248,LEN(G248)-1)),IF(RIGHT(G248,1)="k",1000*VALUE(LEFT(G248,LEN(G248)-1)),VALUE(SUBSTITUTE(G248,",",""))))))))),"N/A")</f>
        <v/>
      </c>
      <c r="P248">
        <f>MAX(J248:N248)</f>
        <v/>
      </c>
      <c r="Q248">
        <f>IFERROR(J144+MATCH(P248,J248:N248,0)-1,"")</f>
        <v/>
      </c>
      <c r="R248">
        <f>IF(Q248="","",MIN(J248:N248))</f>
        <v/>
      </c>
      <c r="S248">
        <f>IFERROR(J144+MATCH(R248,J248:N248,0)-1,"")</f>
        <v/>
      </c>
      <c r="T248">
        <f>IFERROR(AVERAGE(J248:N248),"")</f>
        <v/>
      </c>
      <c r="U248">
        <f>IFERROR(STDEV(J248:N248),"")</f>
        <v/>
      </c>
      <c r="V248">
        <f>IFERROR(IF(C248="-","",IF(ISBLANK(B248),"",IF(OR(ISNUMBER(FIND("Growth",B248)),ISNUMBER(FIND("Margin",B248))),"",(J248-T248)/U248))),"")</f>
        <v/>
      </c>
      <c r="W248">
        <f>IFERROR(IF(OR(D248="-",ISBLANK(D248)),"",(K248-T248)/U248),"")</f>
        <v/>
      </c>
      <c r="X248">
        <f>IFERROR(IF(OR(E248="-",ISBLANK(E248)),"",(L248-T248)/U248),"")</f>
        <v/>
      </c>
      <c r="Y248">
        <f>IFERROR(IF(OR(F248="-",ISBLANK(F248)),"",(M248-T248)/U248),"")</f>
        <v/>
      </c>
      <c r="Z248">
        <f>IFERROR(IF(OR(G248="-",ISBLANK(G248)),"",(N248-T248)/U248),"")</f>
        <v/>
      </c>
      <c r="AA248">
        <f>IF(MAX(MAX(V248:Z248),ABS(MIN(V248:Z248)))=ABS(MIN(V248:Z248)),MIN(V248:Z248),MAX(V248:Z248))</f>
        <v/>
      </c>
      <c r="AB248">
        <f>IFERROR(V144+MATCH(AA248,V248:Z248,0)-1,"")</f>
        <v/>
      </c>
      <c r="AC248">
        <f>IF(AB248&lt;&gt;"",IF(S248=AB248,"Low",IF(AB248=Q248,"High","")),"")</f>
        <v/>
      </c>
      <c r="AE248">
        <f>IF(ISNUMBER(MATCH("N/A",J248:N248,0)),"",IFERROR((5 * SUMPRODUCT(J144:N144,J248:N248) - PRODUCT(SUM(J144:N144),SUM(J248:N248))) / ((5 * SUM((J144^2)+(K144^2)+(L144^2)+(M144^2)+(N144^2))) - SUM(J144:N144)^2),""))</f>
        <v/>
      </c>
      <c r="AF248">
        <f>IFERROR(CORREL(J144:N144,J248:N248),"")</f>
        <v/>
      </c>
      <c r="AZ248">
        <f>IF(Q248=S248,0,1)</f>
        <v/>
      </c>
      <c r="BA248">
        <f>IF(AZ248=1,IF(Q248="","",IF(Q248=N144,"Yes","No")),"")</f>
        <v/>
      </c>
      <c r="BB248">
        <f>IF(BA248="Yes",P248,"")</f>
        <v/>
      </c>
      <c r="BC248">
        <f>IF(AZ248=1,IF(S248="","",IF(S248=N144,"Yes","No")),"")</f>
        <v/>
      </c>
      <c r="BD248">
        <f>IF(BC248="Yes",R248,"")</f>
        <v/>
      </c>
      <c r="BE248">
        <f>IFERROR(IF(SIGN(AE248)=1,"Increasing",IF(SIGN(AE248)=-1,"Decreasing","")),"")</f>
        <v/>
      </c>
      <c r="BF248">
        <f>IF(OR(AND(BE248="Increasing",BA248="Yes"),AND(BE248="Decreasing",BC248="Yes")),"Yes","No")</f>
        <v/>
      </c>
      <c r="BG248">
        <f>IF(I248="pos_trend","Yes","No")</f>
        <v/>
      </c>
      <c r="BH248">
        <f>IF(AF248&lt;&gt;"",IF(ABS(AF248)&gt;0.8,"Yes","No"),"")</f>
        <v/>
      </c>
    </row>
    <row r="249" spans="1:60">
      <c s="1" r="A249" t="n">
        <v>2</v>
      </c>
      <c r="B249" t="s">
        <v>629</v>
      </c>
      <c r="C249" t="s">
        <v>624</v>
      </c>
      <c r="D249" t="s">
        <v>625</v>
      </c>
      <c r="E249" t="s">
        <v>264</v>
      </c>
      <c r="F249" t="s">
        <v>626</v>
      </c>
      <c r="G249" t="s">
        <v>627</v>
      </c>
      <c r="H249" t="s"/>
      <c r="I249">
        <f>IF(AND(K249&gt; J249, L249&gt; K249, M249&gt; L249, N249&gt; M249), "pos_trend", IF(AND(K249&lt; J249, L249&lt; K249, M249&lt; L249, N249&lt; M249), "neg_trend", "N/A"))</f>
        <v/>
      </c>
      <c r="J249">
        <f>IFERROR(IF(TRIM(C249)="-", "N/A", IF(RIGHT(C249,1)=")",IF(RIGHT(C249,2)="T)",-1000000000000*VALUE(MID(C249,2,LEN(C249)-3)),IF(RIGHT(C249,2)="M)",-1000000*VALUE(MID(C249,2,LEN(C249)-3)),IF(RIGHT(C249,2)="B)",-1000000000*VALUE(MID(C249,2,LEN(C249)-3)),IF(RIGHT(C249,2)="k)",-1000*VALUE(MID(C249,2,LEN(C249)-3)),VALUE(SUBSTITUTE(C249,",","")))))),IF(RIGHT(C249,1)="T",1000000000000*VALUE(LEFT(C249,LEN(C249)-1)),IF(RIGHT(C249,1)="M",1000000*VALUE(LEFT(C249,LEN(C249)-1)),IF(RIGHT(C249,1)="B",1000000000*VALUE(LEFT(C249,LEN(C249)-1)),IF(RIGHT(C249,1)="%",0.01*VALUE(LEFT(C249,LEN(C249)-1)),IF(RIGHT(C249,1)="k",1000*VALUE(LEFT(C249,LEN(C249)-1)),VALUE(SUBSTITUTE(C249,",",""))))))))),"N/A")</f>
        <v/>
      </c>
      <c r="K249">
        <f>IFERROR(IF(TRIM(D249)="-", "N/A", IF(RIGHT(D249,1)=")",IF(RIGHT(D249,2)="T)",-1000000000000*VALUE(MID(D249,2,LEN(D249)-3)),IF(RIGHT(D249,2)="M)",-1000000*VALUE(MID(D249,2,LEN(D249)-3)),IF(RIGHT(D249,2)="B)",-1000000000*VALUE(MID(D249,2,LEN(D249)-3)),IF(RIGHT(D249,2)="k)",-1000*VALUE(MID(D249,2,LEN(D249)-3)),VALUE(SUBSTITUTE(D249,",","")))))),IF(RIGHT(D249,1)="T",1000000000000*VALUE(LEFT(D249,LEN(D249)-1)),IF(RIGHT(D249,1)="M",1000000*VALUE(LEFT(D249,LEN(D249)-1)),IF(RIGHT(D249,1)="B",1000000000*VALUE(LEFT(D249,LEN(D249)-1)),IF(RIGHT(D249,1)="%",0.01*VALUE(LEFT(D249,LEN(D249)-1)),IF(RIGHT(D249,1)="k",1000*VALUE(LEFT(D249,LEN(D249)-1)),VALUE(SUBSTITUTE(D249,",",""))))))))),"N/A")</f>
        <v/>
      </c>
      <c r="L249">
        <f>IFERROR(IF(TRIM(E249)="-", "N/A", IF(RIGHT(E249,1)=")",IF(RIGHT(E249,2)="T)",-1000000000000*VALUE(MID(E249,2,LEN(E249)-3)),IF(RIGHT(E249,2)="M)",-1000000*VALUE(MID(E249,2,LEN(E249)-3)),IF(RIGHT(E249,2)="B)",-1000000000*VALUE(MID(E249,2,LEN(E249)-3)),IF(RIGHT(E249,2)="k)",-1000*VALUE(MID(E249,2,LEN(E249)-3)),VALUE(SUBSTITUTE(E249,",","")))))),IF(RIGHT(E249,1)="T",1000000000000*VALUE(LEFT(E249,LEN(E249)-1)),IF(RIGHT(E249,1)="M",1000000*VALUE(LEFT(E249,LEN(E249)-1)),IF(RIGHT(E249,1)="B",1000000000*VALUE(LEFT(E249,LEN(E249)-1)),IF(RIGHT(E249,1)="%",0.01*VALUE(LEFT(E249,LEN(E249)-1)),IF(RIGHT(E249,1)="k",1000*VALUE(LEFT(E249,LEN(E249)-1)),VALUE(SUBSTITUTE(E249,",",""))))))))),"N/A")</f>
        <v/>
      </c>
      <c r="M249">
        <f>IFERROR(IF(TRIM(F249)="-", "N/A", IF(RIGHT(F249,1)=")",IF(RIGHT(F249,2)="T)",-1000000000000*VALUE(MID(F249,2,LEN(F249)-3)),IF(RIGHT(F249,2)="M)",-1000000*VALUE(MID(F249,2,LEN(F249)-3)),IF(RIGHT(F249,2)="B)",-1000000000*VALUE(MID(F249,2,LEN(F249)-3)),IF(RIGHT(F249,2)="k)",-1000*VALUE(MID(F249,2,LEN(F249)-3)),VALUE(SUBSTITUTE(F249,",","")))))),IF(RIGHT(F249,1)="T",1000000000000*VALUE(LEFT(F249,LEN(F249)-1)),IF(RIGHT(F249,1)="M",1000000*VALUE(LEFT(F249,LEN(F249)-1)),IF(RIGHT(F249,1)="B",1000000000*VALUE(LEFT(F249,LEN(F249)-1)),IF(RIGHT(F249,1)="%",0.01*VALUE(LEFT(F249,LEN(F249)-1)),IF(RIGHT(F249,1)="k",1000*VALUE(LEFT(F249,LEN(F249)-1)),VALUE(SUBSTITUTE(F249,",",""))))))))),"N/A")</f>
        <v/>
      </c>
      <c r="N249">
        <f>IFERROR(IF(TRIM(G249)="-", "N/A", IF(RIGHT(G249,1)=")",IF(RIGHT(G249,2)="T)",-1000000000000*VALUE(MID(G249,2,LEN(G249)-3)),IF(RIGHT(G249,2)="M)",-1000000*VALUE(MID(G249,2,LEN(G249)-3)),IF(RIGHT(G249,2)="B)",-1000000000*VALUE(MID(G249,2,LEN(G249)-3)),IF(RIGHT(G249,2)="k)",-1000*VALUE(MID(G249,2,LEN(G249)-3)),VALUE(SUBSTITUTE(G249,",","")))))),IF(RIGHT(G249,1)="T",1000000000000*VALUE(LEFT(G249,LEN(G249)-1)),IF(RIGHT(G249,1)="M",1000000*VALUE(LEFT(G249,LEN(G249)-1)),IF(RIGHT(G249,1)="B",1000000000*VALUE(LEFT(G249,LEN(G249)-1)),IF(RIGHT(G249,1)="%",0.01*VALUE(LEFT(G249,LEN(G249)-1)),IF(RIGHT(G249,1)="k",1000*VALUE(LEFT(G249,LEN(G249)-1)),VALUE(SUBSTITUTE(G249,",",""))))))))),"N/A")</f>
        <v/>
      </c>
      <c r="P249">
        <f>MAX(J249:N249)</f>
        <v/>
      </c>
      <c r="Q249">
        <f>IFERROR(J144+MATCH(P249,J249:N249,0)-1,"")</f>
        <v/>
      </c>
      <c r="R249">
        <f>IF(Q249="","",MIN(J249:N249))</f>
        <v/>
      </c>
      <c r="S249">
        <f>IFERROR(J144+MATCH(R249,J249:N249,0)-1,"")</f>
        <v/>
      </c>
      <c r="T249">
        <f>IFERROR(AVERAGE(J249:N249),"")</f>
        <v/>
      </c>
      <c r="U249">
        <f>IFERROR(STDEV(J249:N249),"")</f>
        <v/>
      </c>
      <c r="V249">
        <f>IFERROR(IF(C249="-","",IF(ISBLANK(B249),"",IF(OR(ISNUMBER(FIND("Growth",B249)),ISNUMBER(FIND("Margin",B249))),"",(J249-T249)/U249))),"")</f>
        <v/>
      </c>
      <c r="W249">
        <f>IFERROR(IF(OR(D249="-",ISBLANK(D249)),"",(K249-T249)/U249),"")</f>
        <v/>
      </c>
      <c r="X249">
        <f>IFERROR(IF(OR(E249="-",ISBLANK(E249)),"",(L249-T249)/U249),"")</f>
        <v/>
      </c>
      <c r="Y249">
        <f>IFERROR(IF(OR(F249="-",ISBLANK(F249)),"",(M249-T249)/U249),"")</f>
        <v/>
      </c>
      <c r="Z249">
        <f>IFERROR(IF(OR(G249="-",ISBLANK(G249)),"",(N249-T249)/U249),"")</f>
        <v/>
      </c>
      <c r="AA249">
        <f>IF(MAX(MAX(V249:Z249),ABS(MIN(V249:Z249)))=ABS(MIN(V249:Z249)),MIN(V249:Z249),MAX(V249:Z249))</f>
        <v/>
      </c>
      <c r="AB249">
        <f>IFERROR(V144+MATCH(AA249,V249:Z249,0)-1,"")</f>
        <v/>
      </c>
      <c r="AC249">
        <f>IF(AB249&lt;&gt;"",IF(S249=AB249,"Low",IF(AB249=Q249,"High","")),"")</f>
        <v/>
      </c>
      <c r="AE249">
        <f>IF(ISNUMBER(MATCH("N/A",J249:N249,0)),"",IFERROR((5 * SUMPRODUCT(J144:N144,J249:N249) - PRODUCT(SUM(J144:N144),SUM(J249:N249))) / ((5 * SUM((J144^2)+(K144^2)+(L144^2)+(M144^2)+(N144^2))) - SUM(J144:N144)^2),""))</f>
        <v/>
      </c>
      <c r="AF249">
        <f>IFERROR(CORREL(J144:N144,J249:N249),"")</f>
        <v/>
      </c>
      <c r="AZ249">
        <f>IF(Q249=S249,0,1)</f>
        <v/>
      </c>
      <c r="BA249">
        <f>IF(AZ249=1,IF(Q249="","",IF(Q249=N144,"Yes","No")),"")</f>
        <v/>
      </c>
      <c r="BB249">
        <f>IF(BA249="Yes",P249,"")</f>
        <v/>
      </c>
      <c r="BC249">
        <f>IF(AZ249=1,IF(S249="","",IF(S249=N144,"Yes","No")),"")</f>
        <v/>
      </c>
      <c r="BD249">
        <f>IF(BC249="Yes",R249,"")</f>
        <v/>
      </c>
      <c r="BE249">
        <f>IFERROR(IF(SIGN(AE249)=1,"Increasing",IF(SIGN(AE249)=-1,"Decreasing","")),"")</f>
        <v/>
      </c>
      <c r="BF249">
        <f>IF(OR(AND(BE249="Increasing",BA249="Yes"),AND(BE249="Decreasing",BC249="Yes")),"Yes","No")</f>
        <v/>
      </c>
      <c r="BG249">
        <f>IF(I249="pos_trend","Yes","No")</f>
        <v/>
      </c>
      <c r="BH249">
        <f>IF(AF249&lt;&gt;"",IF(ABS(AF249)&gt;0.8,"Yes","No"),"")</f>
        <v/>
      </c>
    </row>
    <row r="250" spans="1:60">
      <c s="1" r="A250" t="n">
        <v>3</v>
      </c>
      <c r="B250" t="s">
        <v>630</v>
      </c>
      <c r="C250" t="s">
        <v>631</v>
      </c>
      <c r="D250" t="s">
        <v>632</v>
      </c>
      <c r="E250" t="s">
        <v>633</v>
      </c>
      <c r="F250" t="s">
        <v>634</v>
      </c>
      <c r="G250" t="s">
        <v>635</v>
      </c>
      <c r="H250" t="s"/>
      <c r="I250">
        <f>IF(AND(K250&gt; J250, L250&gt; K250, M250&gt; L250, N250&gt; M250), "pos_trend", IF(AND(K250&lt; J250, L250&lt; K250, M250&lt; L250, N250&lt; M250), "neg_trend", "N/A"))</f>
        <v/>
      </c>
      <c r="J250">
        <f>IFERROR(IF(TRIM(C250)="-", "N/A", IF(RIGHT(C250,1)=")",IF(RIGHT(C250,2)="T)",-1000000000000*VALUE(MID(C250,2,LEN(C250)-3)),IF(RIGHT(C250,2)="M)",-1000000*VALUE(MID(C250,2,LEN(C250)-3)),IF(RIGHT(C250,2)="B)",-1000000000*VALUE(MID(C250,2,LEN(C250)-3)),IF(RIGHT(C250,2)="k)",-1000*VALUE(MID(C250,2,LEN(C250)-3)),VALUE(SUBSTITUTE(C250,",","")))))),IF(RIGHT(C250,1)="T",1000000000000*VALUE(LEFT(C250,LEN(C250)-1)),IF(RIGHT(C250,1)="M",1000000*VALUE(LEFT(C250,LEN(C250)-1)),IF(RIGHT(C250,1)="B",1000000000*VALUE(LEFT(C250,LEN(C250)-1)),IF(RIGHT(C250,1)="%",0.01*VALUE(LEFT(C250,LEN(C250)-1)),IF(RIGHT(C250,1)="k",1000*VALUE(LEFT(C250,LEN(C250)-1)),VALUE(SUBSTITUTE(C250,",",""))))))))),"N/A")</f>
        <v/>
      </c>
      <c r="K250">
        <f>IFERROR(IF(TRIM(D250)="-", "N/A", IF(RIGHT(D250,1)=")",IF(RIGHT(D250,2)="T)",-1000000000000*VALUE(MID(D250,2,LEN(D250)-3)),IF(RIGHT(D250,2)="M)",-1000000*VALUE(MID(D250,2,LEN(D250)-3)),IF(RIGHT(D250,2)="B)",-1000000000*VALUE(MID(D250,2,LEN(D250)-3)),IF(RIGHT(D250,2)="k)",-1000*VALUE(MID(D250,2,LEN(D250)-3)),VALUE(SUBSTITUTE(D250,",","")))))),IF(RIGHT(D250,1)="T",1000000000000*VALUE(LEFT(D250,LEN(D250)-1)),IF(RIGHT(D250,1)="M",1000000*VALUE(LEFT(D250,LEN(D250)-1)),IF(RIGHT(D250,1)="B",1000000000*VALUE(LEFT(D250,LEN(D250)-1)),IF(RIGHT(D250,1)="%",0.01*VALUE(LEFT(D250,LEN(D250)-1)),IF(RIGHT(D250,1)="k",1000*VALUE(LEFT(D250,LEN(D250)-1)),VALUE(SUBSTITUTE(D250,",",""))))))))),"N/A")</f>
        <v/>
      </c>
      <c r="L250">
        <f>IFERROR(IF(TRIM(E250)="-", "N/A", IF(RIGHT(E250,1)=")",IF(RIGHT(E250,2)="T)",-1000000000000*VALUE(MID(E250,2,LEN(E250)-3)),IF(RIGHT(E250,2)="M)",-1000000*VALUE(MID(E250,2,LEN(E250)-3)),IF(RIGHT(E250,2)="B)",-1000000000*VALUE(MID(E250,2,LEN(E250)-3)),IF(RIGHT(E250,2)="k)",-1000*VALUE(MID(E250,2,LEN(E250)-3)),VALUE(SUBSTITUTE(E250,",","")))))),IF(RIGHT(E250,1)="T",1000000000000*VALUE(LEFT(E250,LEN(E250)-1)),IF(RIGHT(E250,1)="M",1000000*VALUE(LEFT(E250,LEN(E250)-1)),IF(RIGHT(E250,1)="B",1000000000*VALUE(LEFT(E250,LEN(E250)-1)),IF(RIGHT(E250,1)="%",0.01*VALUE(LEFT(E250,LEN(E250)-1)),IF(RIGHT(E250,1)="k",1000*VALUE(LEFT(E250,LEN(E250)-1)),VALUE(SUBSTITUTE(E250,",",""))))))))),"N/A")</f>
        <v/>
      </c>
      <c r="M250">
        <f>IFERROR(IF(TRIM(F250)="-", "N/A", IF(RIGHT(F250,1)=")",IF(RIGHT(F250,2)="T)",-1000000000000*VALUE(MID(F250,2,LEN(F250)-3)),IF(RIGHT(F250,2)="M)",-1000000*VALUE(MID(F250,2,LEN(F250)-3)),IF(RIGHT(F250,2)="B)",-1000000000*VALUE(MID(F250,2,LEN(F250)-3)),IF(RIGHT(F250,2)="k)",-1000*VALUE(MID(F250,2,LEN(F250)-3)),VALUE(SUBSTITUTE(F250,",","")))))),IF(RIGHT(F250,1)="T",1000000000000*VALUE(LEFT(F250,LEN(F250)-1)),IF(RIGHT(F250,1)="M",1000000*VALUE(LEFT(F250,LEN(F250)-1)),IF(RIGHT(F250,1)="B",1000000000*VALUE(LEFT(F250,LEN(F250)-1)),IF(RIGHT(F250,1)="%",0.01*VALUE(LEFT(F250,LEN(F250)-1)),IF(RIGHT(F250,1)="k",1000*VALUE(LEFT(F250,LEN(F250)-1)),VALUE(SUBSTITUTE(F250,",",""))))))))),"N/A")</f>
        <v/>
      </c>
      <c r="N250">
        <f>IFERROR(IF(TRIM(G250)="-", "N/A", IF(RIGHT(G250,1)=")",IF(RIGHT(G250,2)="T)",-1000000000000*VALUE(MID(G250,2,LEN(G250)-3)),IF(RIGHT(G250,2)="M)",-1000000*VALUE(MID(G250,2,LEN(G250)-3)),IF(RIGHT(G250,2)="B)",-1000000000*VALUE(MID(G250,2,LEN(G250)-3)),IF(RIGHT(G250,2)="k)",-1000*VALUE(MID(G250,2,LEN(G250)-3)),VALUE(SUBSTITUTE(G250,",","")))))),IF(RIGHT(G250,1)="T",1000000000000*VALUE(LEFT(G250,LEN(G250)-1)),IF(RIGHT(G250,1)="M",1000000*VALUE(LEFT(G250,LEN(G250)-1)),IF(RIGHT(G250,1)="B",1000000000*VALUE(LEFT(G250,LEN(G250)-1)),IF(RIGHT(G250,1)="%",0.01*VALUE(LEFT(G250,LEN(G250)-1)),IF(RIGHT(G250,1)="k",1000*VALUE(LEFT(G250,LEN(G250)-1)),VALUE(SUBSTITUTE(G250,",",""))))))))),"N/A")</f>
        <v/>
      </c>
      <c r="P250">
        <f>MAX(J250:N250)</f>
        <v/>
      </c>
      <c r="Q250">
        <f>IFERROR(J144+MATCH(P250,J250:N250,0)-1,"")</f>
        <v/>
      </c>
      <c r="R250">
        <f>IF(Q250="","",MIN(J250:N250))</f>
        <v/>
      </c>
      <c r="S250">
        <f>IFERROR(J144+MATCH(R250,J250:N250,0)-1,"")</f>
        <v/>
      </c>
      <c r="T250">
        <f>IFERROR(AVERAGE(J250:N250),"")</f>
        <v/>
      </c>
      <c r="U250">
        <f>IFERROR(STDEV(J250:N250),"")</f>
        <v/>
      </c>
      <c r="V250">
        <f>IFERROR(IF(C250="-","",IF(ISBLANK(B250),"",IF(OR(ISNUMBER(FIND("Growth",B250)),ISNUMBER(FIND("Margin",B250))),"",(J250-T250)/U250))),"")</f>
        <v/>
      </c>
      <c r="W250">
        <f>IFERROR(IF(OR(D250="-",ISBLANK(D250)),"",(K250-T250)/U250),"")</f>
        <v/>
      </c>
      <c r="X250">
        <f>IFERROR(IF(OR(E250="-",ISBLANK(E250)),"",(L250-T250)/U250),"")</f>
        <v/>
      </c>
      <c r="Y250">
        <f>IFERROR(IF(OR(F250="-",ISBLANK(F250)),"",(M250-T250)/U250),"")</f>
        <v/>
      </c>
      <c r="Z250">
        <f>IFERROR(IF(OR(G250="-",ISBLANK(G250)),"",(N250-T250)/U250),"")</f>
        <v/>
      </c>
      <c r="AA250">
        <f>IF(MAX(MAX(V250:Z250),ABS(MIN(V250:Z250)))=ABS(MIN(V250:Z250)),MIN(V250:Z250),MAX(V250:Z250))</f>
        <v/>
      </c>
      <c r="AB250">
        <f>IFERROR(V144+MATCH(AA250,V250:Z250,0)-1,"")</f>
        <v/>
      </c>
      <c r="AC250">
        <f>IF(AB250&lt;&gt;"",IF(S250=AB250,"Low",IF(AB250=Q250,"High","")),"")</f>
        <v/>
      </c>
      <c r="AE250">
        <f>IF(ISNUMBER(MATCH("N/A",J250:N250,0)),"",IFERROR((5 * SUMPRODUCT(J144:N144,J250:N250) - PRODUCT(SUM(J144:N144),SUM(J250:N250))) / ((5 * SUM((J144^2)+(K144^2)+(L144^2)+(M144^2)+(N144^2))) - SUM(J144:N144)^2),""))</f>
        <v/>
      </c>
      <c r="AF250">
        <f>IFERROR(CORREL(J144:N144,J250:N250),"")</f>
        <v/>
      </c>
      <c r="AZ250">
        <f>IF(Q250=S250,0,1)</f>
        <v/>
      </c>
      <c r="BA250">
        <f>IF(AZ250=1,IF(Q250="","",IF(Q250=N144,"Yes","No")),"")</f>
        <v/>
      </c>
      <c r="BB250">
        <f>IF(BA250="Yes",P250,"")</f>
        <v/>
      </c>
      <c r="BC250">
        <f>IF(AZ250=1,IF(S250="","",IF(S250=N144,"Yes","No")),"")</f>
        <v/>
      </c>
      <c r="BD250">
        <f>IF(BC250="Yes",R250,"")</f>
        <v/>
      </c>
      <c r="BE250">
        <f>IFERROR(IF(SIGN(AE250)=1,"Increasing",IF(SIGN(AE250)=-1,"Decreasing","")),"")</f>
        <v/>
      </c>
      <c r="BF250">
        <f>IF(OR(AND(BE250="Increasing",BA250="Yes"),AND(BE250="Decreasing",BC250="Yes")),"Yes","No")</f>
        <v/>
      </c>
      <c r="BG250">
        <f>IF(I250="pos_trend","Yes","No")</f>
        <v/>
      </c>
      <c r="BH250">
        <f>IF(AF250&lt;&gt;"",IF(ABS(AF250)&gt;0.8,"Yes","No"),"")</f>
        <v/>
      </c>
    </row>
    <row r="251" spans="1:60">
      <c s="1" r="A251" t="n">
        <v>4</v>
      </c>
      <c r="B251" t="s">
        <v>636</v>
      </c>
      <c r="C251" t="s">
        <v>264</v>
      </c>
      <c r="D251" t="s">
        <v>637</v>
      </c>
      <c r="E251" t="s">
        <v>638</v>
      </c>
      <c r="F251" t="s">
        <v>639</v>
      </c>
      <c r="G251" t="s">
        <v>640</v>
      </c>
      <c r="H251" t="s"/>
      <c r="I251">
        <f>IF(AND(K251&gt; J251, L251&gt; K251, M251&gt; L251, N251&gt; M251), "pos_trend", IF(AND(K251&lt; J251, L251&lt; K251, M251&lt; L251, N251&lt; M251), "neg_trend", "N/A"))</f>
        <v/>
      </c>
      <c r="J251">
        <f>IFERROR(IF(TRIM(C251)="-", "N/A", IF(RIGHT(C251,1)=")",IF(RIGHT(C251,2)="T)",-1000000000000*VALUE(MID(C251,2,LEN(C251)-3)),IF(RIGHT(C251,2)="M)",-1000000*VALUE(MID(C251,2,LEN(C251)-3)),IF(RIGHT(C251,2)="B)",-1000000000*VALUE(MID(C251,2,LEN(C251)-3)),IF(RIGHT(C251,2)="k)",-1000*VALUE(MID(C251,2,LEN(C251)-3)),VALUE(SUBSTITUTE(C251,",","")))))),IF(RIGHT(C251,1)="T",1000000000000*VALUE(LEFT(C251,LEN(C251)-1)),IF(RIGHT(C251,1)="M",1000000*VALUE(LEFT(C251,LEN(C251)-1)),IF(RIGHT(C251,1)="B",1000000000*VALUE(LEFT(C251,LEN(C251)-1)),IF(RIGHT(C251,1)="%",0.01*VALUE(LEFT(C251,LEN(C251)-1)),IF(RIGHT(C251,1)="k",1000*VALUE(LEFT(C251,LEN(C251)-1)),VALUE(SUBSTITUTE(C251,",",""))))))))),"N/A")</f>
        <v/>
      </c>
      <c r="K251">
        <f>IFERROR(IF(TRIM(D251)="-", "N/A", IF(RIGHT(D251,1)=")",IF(RIGHT(D251,2)="T)",-1000000000000*VALUE(MID(D251,2,LEN(D251)-3)),IF(RIGHT(D251,2)="M)",-1000000*VALUE(MID(D251,2,LEN(D251)-3)),IF(RIGHT(D251,2)="B)",-1000000000*VALUE(MID(D251,2,LEN(D251)-3)),IF(RIGHT(D251,2)="k)",-1000*VALUE(MID(D251,2,LEN(D251)-3)),VALUE(SUBSTITUTE(D251,",","")))))),IF(RIGHT(D251,1)="T",1000000000000*VALUE(LEFT(D251,LEN(D251)-1)),IF(RIGHT(D251,1)="M",1000000*VALUE(LEFT(D251,LEN(D251)-1)),IF(RIGHT(D251,1)="B",1000000000*VALUE(LEFT(D251,LEN(D251)-1)),IF(RIGHT(D251,1)="%",0.01*VALUE(LEFT(D251,LEN(D251)-1)),IF(RIGHT(D251,1)="k",1000*VALUE(LEFT(D251,LEN(D251)-1)),VALUE(SUBSTITUTE(D251,",",""))))))))),"N/A")</f>
        <v/>
      </c>
      <c r="L251">
        <f>IFERROR(IF(TRIM(E251)="-", "N/A", IF(RIGHT(E251,1)=")",IF(RIGHT(E251,2)="T)",-1000000000000*VALUE(MID(E251,2,LEN(E251)-3)),IF(RIGHT(E251,2)="M)",-1000000*VALUE(MID(E251,2,LEN(E251)-3)),IF(RIGHT(E251,2)="B)",-1000000000*VALUE(MID(E251,2,LEN(E251)-3)),IF(RIGHT(E251,2)="k)",-1000*VALUE(MID(E251,2,LEN(E251)-3)),VALUE(SUBSTITUTE(E251,",","")))))),IF(RIGHT(E251,1)="T",1000000000000*VALUE(LEFT(E251,LEN(E251)-1)),IF(RIGHT(E251,1)="M",1000000*VALUE(LEFT(E251,LEN(E251)-1)),IF(RIGHT(E251,1)="B",1000000000*VALUE(LEFT(E251,LEN(E251)-1)),IF(RIGHT(E251,1)="%",0.01*VALUE(LEFT(E251,LEN(E251)-1)),IF(RIGHT(E251,1)="k",1000*VALUE(LEFT(E251,LEN(E251)-1)),VALUE(SUBSTITUTE(E251,",",""))))))))),"N/A")</f>
        <v/>
      </c>
      <c r="M251">
        <f>IFERROR(IF(TRIM(F251)="-", "N/A", IF(RIGHT(F251,1)=")",IF(RIGHT(F251,2)="T)",-1000000000000*VALUE(MID(F251,2,LEN(F251)-3)),IF(RIGHT(F251,2)="M)",-1000000*VALUE(MID(F251,2,LEN(F251)-3)),IF(RIGHT(F251,2)="B)",-1000000000*VALUE(MID(F251,2,LEN(F251)-3)),IF(RIGHT(F251,2)="k)",-1000*VALUE(MID(F251,2,LEN(F251)-3)),VALUE(SUBSTITUTE(F251,",","")))))),IF(RIGHT(F251,1)="T",1000000000000*VALUE(LEFT(F251,LEN(F251)-1)),IF(RIGHT(F251,1)="M",1000000*VALUE(LEFT(F251,LEN(F251)-1)),IF(RIGHT(F251,1)="B",1000000000*VALUE(LEFT(F251,LEN(F251)-1)),IF(RIGHT(F251,1)="%",0.01*VALUE(LEFT(F251,LEN(F251)-1)),IF(RIGHT(F251,1)="k",1000*VALUE(LEFT(F251,LEN(F251)-1)),VALUE(SUBSTITUTE(F251,",",""))))))))),"N/A")</f>
        <v/>
      </c>
      <c r="N251">
        <f>IFERROR(IF(TRIM(G251)="-", "N/A", IF(RIGHT(G251,1)=")",IF(RIGHT(G251,2)="T)",-1000000000000*VALUE(MID(G251,2,LEN(G251)-3)),IF(RIGHT(G251,2)="M)",-1000000*VALUE(MID(G251,2,LEN(G251)-3)),IF(RIGHT(G251,2)="B)",-1000000000*VALUE(MID(G251,2,LEN(G251)-3)),IF(RIGHT(G251,2)="k)",-1000*VALUE(MID(G251,2,LEN(G251)-3)),VALUE(SUBSTITUTE(G251,",","")))))),IF(RIGHT(G251,1)="T",1000000000000*VALUE(LEFT(G251,LEN(G251)-1)),IF(RIGHT(G251,1)="M",1000000*VALUE(LEFT(G251,LEN(G251)-1)),IF(RIGHT(G251,1)="B",1000000000*VALUE(LEFT(G251,LEN(G251)-1)),IF(RIGHT(G251,1)="%",0.01*VALUE(LEFT(G251,LEN(G251)-1)),IF(RIGHT(G251,1)="k",1000*VALUE(LEFT(G251,LEN(G251)-1)),VALUE(SUBSTITUTE(G251,",",""))))))))),"N/A")</f>
        <v/>
      </c>
      <c r="P251">
        <f>MAX(J251:N251)</f>
        <v/>
      </c>
      <c r="Q251">
        <f>IFERROR(J144+MATCH(P251,J251:N251,0)-1,"")</f>
        <v/>
      </c>
      <c r="R251">
        <f>IF(Q251="","",MIN(J251:N251))</f>
        <v/>
      </c>
      <c r="S251">
        <f>IFERROR(J144+MATCH(R251,J251:N251,0)-1,"")</f>
        <v/>
      </c>
      <c r="T251">
        <f>IFERROR(AVERAGE(J251:N251),"")</f>
        <v/>
      </c>
      <c r="U251">
        <f>IFERROR(STDEV(J251:N251),"")</f>
        <v/>
      </c>
      <c r="V251">
        <f>IFERROR(IF(C251="-","",IF(ISBLANK(B251),"",IF(OR(ISNUMBER(FIND("Growth",B251)),ISNUMBER(FIND("Margin",B251))),"",(J251-T251)/U251))),"")</f>
        <v/>
      </c>
      <c r="W251">
        <f>IFERROR(IF(OR(D251="-",ISBLANK(D251)),"",(K251-T251)/U251),"")</f>
        <v/>
      </c>
      <c r="X251">
        <f>IFERROR(IF(OR(E251="-",ISBLANK(E251)),"",(L251-T251)/U251),"")</f>
        <v/>
      </c>
      <c r="Y251">
        <f>IFERROR(IF(OR(F251="-",ISBLANK(F251)),"",(M251-T251)/U251),"")</f>
        <v/>
      </c>
      <c r="Z251">
        <f>IFERROR(IF(OR(G251="-",ISBLANK(G251)),"",(N251-T251)/U251),"")</f>
        <v/>
      </c>
      <c r="AA251">
        <f>IF(MAX(MAX(V251:Z251),ABS(MIN(V251:Z251)))=ABS(MIN(V251:Z251)),MIN(V251:Z251),MAX(V251:Z251))</f>
        <v/>
      </c>
      <c r="AB251">
        <f>IFERROR(V144+MATCH(AA251,V251:Z251,0)-1,"")</f>
        <v/>
      </c>
      <c r="AC251">
        <f>IF(AB251&lt;&gt;"",IF(S251=AB251,"Low",IF(AB251=Q251,"High","")),"")</f>
        <v/>
      </c>
      <c r="AE251">
        <f>IF(ISNUMBER(MATCH("N/A",J251:N251,0)),"",IFERROR((5 * SUMPRODUCT(J144:N144,J251:N251) - PRODUCT(SUM(J144:N144),SUM(J251:N251))) / ((5 * SUM((J144^2)+(K144^2)+(L144^2)+(M144^2)+(N144^2))) - SUM(J144:N144)^2),""))</f>
        <v/>
      </c>
      <c r="AF251">
        <f>IFERROR(CORREL(J144:N144,J251:N251),"")</f>
        <v/>
      </c>
      <c r="AZ251">
        <f>IF(Q251=S251,0,1)</f>
        <v/>
      </c>
      <c r="BA251">
        <f>IF(AZ251=1,IF(Q251="","",IF(Q251=N144,"Yes","No")),"")</f>
        <v/>
      </c>
      <c r="BB251">
        <f>IF(BA251="Yes",P251,"")</f>
        <v/>
      </c>
      <c r="BC251">
        <f>IF(AZ251=1,IF(S251="","",IF(S251=N144,"Yes","No")),"")</f>
        <v/>
      </c>
      <c r="BD251">
        <f>IF(BC251="Yes",R251,"")</f>
        <v/>
      </c>
      <c r="BE251">
        <f>IFERROR(IF(SIGN(AE251)=1,"Increasing",IF(SIGN(AE251)=-1,"Decreasing","")),"")</f>
        <v/>
      </c>
      <c r="BF251">
        <f>IF(OR(AND(BE251="Increasing",BA251="Yes"),AND(BE251="Decreasing",BC251="Yes")),"Yes","No")</f>
        <v/>
      </c>
      <c r="BG251">
        <f>IF(I251="pos_trend","Yes","No")</f>
        <v/>
      </c>
      <c r="BH251">
        <f>IF(AF251&lt;&gt;"",IF(ABS(AF251)&gt;0.8,"Yes","No"),"")</f>
        <v/>
      </c>
    </row>
    <row r="252" spans="1:60">
      <c s="1" r="A252" t="n">
        <v>5</v>
      </c>
      <c r="B252" t="s">
        <v>641</v>
      </c>
      <c r="C252" t="s">
        <v>264</v>
      </c>
      <c r="D252" t="s">
        <v>264</v>
      </c>
      <c r="E252" t="s">
        <v>264</v>
      </c>
      <c r="F252" t="s">
        <v>642</v>
      </c>
      <c r="G252" t="s">
        <v>643</v>
      </c>
      <c r="H252" t="s"/>
      <c r="I252">
        <f>IF(AND(K252&gt; J252, L252&gt; K252, M252&gt; L252, N252&gt; M252), "pos_trend", IF(AND(K252&lt; J252, L252&lt; K252, M252&lt; L252, N252&lt; M252), "neg_trend", "N/A"))</f>
        <v/>
      </c>
      <c r="J252">
        <f>IFERROR(IF(TRIM(C252)="-", "N/A", IF(RIGHT(C252,1)=")",IF(RIGHT(C252,2)="T)",-1000000000000*VALUE(MID(C252,2,LEN(C252)-3)),IF(RIGHT(C252,2)="M)",-1000000*VALUE(MID(C252,2,LEN(C252)-3)),IF(RIGHT(C252,2)="B)",-1000000000*VALUE(MID(C252,2,LEN(C252)-3)),IF(RIGHT(C252,2)="k)",-1000*VALUE(MID(C252,2,LEN(C252)-3)),VALUE(SUBSTITUTE(C252,",","")))))),IF(RIGHT(C252,1)="T",1000000000000*VALUE(LEFT(C252,LEN(C252)-1)),IF(RIGHT(C252,1)="M",1000000*VALUE(LEFT(C252,LEN(C252)-1)),IF(RIGHT(C252,1)="B",1000000000*VALUE(LEFT(C252,LEN(C252)-1)),IF(RIGHT(C252,1)="%",0.01*VALUE(LEFT(C252,LEN(C252)-1)),IF(RIGHT(C252,1)="k",1000*VALUE(LEFT(C252,LEN(C252)-1)),VALUE(SUBSTITUTE(C252,",",""))))))))),"N/A")</f>
        <v/>
      </c>
      <c r="K252">
        <f>IFERROR(IF(TRIM(D252)="-", "N/A", IF(RIGHT(D252,1)=")",IF(RIGHT(D252,2)="T)",-1000000000000*VALUE(MID(D252,2,LEN(D252)-3)),IF(RIGHT(D252,2)="M)",-1000000*VALUE(MID(D252,2,LEN(D252)-3)),IF(RIGHT(D252,2)="B)",-1000000000*VALUE(MID(D252,2,LEN(D252)-3)),IF(RIGHT(D252,2)="k)",-1000*VALUE(MID(D252,2,LEN(D252)-3)),VALUE(SUBSTITUTE(D252,",","")))))),IF(RIGHT(D252,1)="T",1000000000000*VALUE(LEFT(D252,LEN(D252)-1)),IF(RIGHT(D252,1)="M",1000000*VALUE(LEFT(D252,LEN(D252)-1)),IF(RIGHT(D252,1)="B",1000000000*VALUE(LEFT(D252,LEN(D252)-1)),IF(RIGHT(D252,1)="%",0.01*VALUE(LEFT(D252,LEN(D252)-1)),IF(RIGHT(D252,1)="k",1000*VALUE(LEFT(D252,LEN(D252)-1)),VALUE(SUBSTITUTE(D252,",",""))))))))),"N/A")</f>
        <v/>
      </c>
      <c r="L252">
        <f>IFERROR(IF(TRIM(E252)="-", "N/A", IF(RIGHT(E252,1)=")",IF(RIGHT(E252,2)="T)",-1000000000000*VALUE(MID(E252,2,LEN(E252)-3)),IF(RIGHT(E252,2)="M)",-1000000*VALUE(MID(E252,2,LEN(E252)-3)),IF(RIGHT(E252,2)="B)",-1000000000*VALUE(MID(E252,2,LEN(E252)-3)),IF(RIGHT(E252,2)="k)",-1000*VALUE(MID(E252,2,LEN(E252)-3)),VALUE(SUBSTITUTE(E252,",","")))))),IF(RIGHT(E252,1)="T",1000000000000*VALUE(LEFT(E252,LEN(E252)-1)),IF(RIGHT(E252,1)="M",1000000*VALUE(LEFT(E252,LEN(E252)-1)),IF(RIGHT(E252,1)="B",1000000000*VALUE(LEFT(E252,LEN(E252)-1)),IF(RIGHT(E252,1)="%",0.01*VALUE(LEFT(E252,LEN(E252)-1)),IF(RIGHT(E252,1)="k",1000*VALUE(LEFT(E252,LEN(E252)-1)),VALUE(SUBSTITUTE(E252,",",""))))))))),"N/A")</f>
        <v/>
      </c>
      <c r="M252">
        <f>IFERROR(IF(TRIM(F252)="-", "N/A", IF(RIGHT(F252,1)=")",IF(RIGHT(F252,2)="T)",-1000000000000*VALUE(MID(F252,2,LEN(F252)-3)),IF(RIGHT(F252,2)="M)",-1000000*VALUE(MID(F252,2,LEN(F252)-3)),IF(RIGHT(F252,2)="B)",-1000000000*VALUE(MID(F252,2,LEN(F252)-3)),IF(RIGHT(F252,2)="k)",-1000*VALUE(MID(F252,2,LEN(F252)-3)),VALUE(SUBSTITUTE(F252,",","")))))),IF(RIGHT(F252,1)="T",1000000000000*VALUE(LEFT(F252,LEN(F252)-1)),IF(RIGHT(F252,1)="M",1000000*VALUE(LEFT(F252,LEN(F252)-1)),IF(RIGHT(F252,1)="B",1000000000*VALUE(LEFT(F252,LEN(F252)-1)),IF(RIGHT(F252,1)="%",0.01*VALUE(LEFT(F252,LEN(F252)-1)),IF(RIGHT(F252,1)="k",1000*VALUE(LEFT(F252,LEN(F252)-1)),VALUE(SUBSTITUTE(F252,",",""))))))))),"N/A")</f>
        <v/>
      </c>
      <c r="N252">
        <f>IFERROR(IF(TRIM(G252)="-", "N/A", IF(RIGHT(G252,1)=")",IF(RIGHT(G252,2)="T)",-1000000000000*VALUE(MID(G252,2,LEN(G252)-3)),IF(RIGHT(G252,2)="M)",-1000000*VALUE(MID(G252,2,LEN(G252)-3)),IF(RIGHT(G252,2)="B)",-1000000000*VALUE(MID(G252,2,LEN(G252)-3)),IF(RIGHT(G252,2)="k)",-1000*VALUE(MID(G252,2,LEN(G252)-3)),VALUE(SUBSTITUTE(G252,",","")))))),IF(RIGHT(G252,1)="T",1000000000000*VALUE(LEFT(G252,LEN(G252)-1)),IF(RIGHT(G252,1)="M",1000000*VALUE(LEFT(G252,LEN(G252)-1)),IF(RIGHT(G252,1)="B",1000000000*VALUE(LEFT(G252,LEN(G252)-1)),IF(RIGHT(G252,1)="%",0.01*VALUE(LEFT(G252,LEN(G252)-1)),IF(RIGHT(G252,1)="k",1000*VALUE(LEFT(G252,LEN(G252)-1)),VALUE(SUBSTITUTE(G252,",",""))))))))),"N/A")</f>
        <v/>
      </c>
      <c r="P252">
        <f>MAX(J252:N252)</f>
        <v/>
      </c>
      <c r="Q252">
        <f>IFERROR(J144+MATCH(P252,J252:N252,0)-1,"")</f>
        <v/>
      </c>
      <c r="R252">
        <f>IF(Q252="","",MIN(J252:N252))</f>
        <v/>
      </c>
      <c r="S252">
        <f>IFERROR(J144+MATCH(R252,J252:N252,0)-1,"")</f>
        <v/>
      </c>
      <c r="T252">
        <f>IFERROR(AVERAGE(J252:N252),"")</f>
        <v/>
      </c>
      <c r="U252">
        <f>IFERROR(STDEV(J252:N252),"")</f>
        <v/>
      </c>
      <c r="V252">
        <f>IFERROR(IF(C252="-","",IF(ISBLANK(B252),"",IF(OR(ISNUMBER(FIND("Growth",B252)),ISNUMBER(FIND("Margin",B252))),"",(J252-T252)/U252))),"")</f>
        <v/>
      </c>
      <c r="W252">
        <f>IFERROR(IF(OR(D252="-",ISBLANK(D252)),"",(K252-T252)/U252),"")</f>
        <v/>
      </c>
      <c r="X252">
        <f>IFERROR(IF(OR(E252="-",ISBLANK(E252)),"",(L252-T252)/U252),"")</f>
        <v/>
      </c>
      <c r="Y252">
        <f>IFERROR(IF(OR(F252="-",ISBLANK(F252)),"",(M252-T252)/U252),"")</f>
        <v/>
      </c>
      <c r="Z252">
        <f>IFERROR(IF(OR(G252="-",ISBLANK(G252)),"",(N252-T252)/U252),"")</f>
        <v/>
      </c>
      <c r="AA252">
        <f>IF(MAX(MAX(V252:Z252),ABS(MIN(V252:Z252)))=ABS(MIN(V252:Z252)),MIN(V252:Z252),MAX(V252:Z252))</f>
        <v/>
      </c>
      <c r="AB252">
        <f>IFERROR(V144+MATCH(AA252,V252:Z252,0)-1,"")</f>
        <v/>
      </c>
      <c r="AC252">
        <f>IF(AB252&lt;&gt;"",IF(S252=AB252,"Low",IF(AB252=Q252,"High","")),"")</f>
        <v/>
      </c>
      <c r="AE252">
        <f>IF(ISNUMBER(MATCH("N/A",J252:N252,0)),"",IFERROR((5 * SUMPRODUCT(J144:N144,J252:N252) - PRODUCT(SUM(J144:N144),SUM(J252:N252))) / ((5 * SUM((J144^2)+(K144^2)+(L144^2)+(M144^2)+(N144^2))) - SUM(J144:N144)^2),""))</f>
        <v/>
      </c>
      <c r="AF252">
        <f>IFERROR(CORREL(J144:N144,J252:N252),"")</f>
        <v/>
      </c>
      <c r="AZ252">
        <f>IF(Q252=S252,0,1)</f>
        <v/>
      </c>
      <c r="BA252">
        <f>IF(AZ252=1,IF(Q252="","",IF(Q252=N144,"Yes","No")),"")</f>
        <v/>
      </c>
      <c r="BB252">
        <f>IF(BA252="Yes",P252,"")</f>
        <v/>
      </c>
      <c r="BC252">
        <f>IF(AZ252=1,IF(S252="","",IF(S252=N144,"Yes","No")),"")</f>
        <v/>
      </c>
      <c r="BD252">
        <f>IF(BC252="Yes",R252,"")</f>
        <v/>
      </c>
      <c r="BE252">
        <f>IFERROR(IF(SIGN(AE252)=1,"Increasing",IF(SIGN(AE252)=-1,"Decreasing","")),"")</f>
        <v/>
      </c>
      <c r="BF252">
        <f>IF(OR(AND(BE252="Increasing",BA252="Yes"),AND(BE252="Decreasing",BC252="Yes")),"Yes","No")</f>
        <v/>
      </c>
      <c r="BG252">
        <f>IF(I252="pos_trend","Yes","No")</f>
        <v/>
      </c>
      <c r="BH252">
        <f>IF(AF252&lt;&gt;"",IF(ABS(AF252)&gt;0.8,"Yes","No"),"")</f>
        <v/>
      </c>
    </row>
    <row r="253" spans="1:60">
      <c s="1" r="A253" t="n">
        <v>6</v>
      </c>
      <c r="B253" t="s">
        <v>644</v>
      </c>
      <c r="C253" t="s">
        <v>645</v>
      </c>
      <c r="D253" t="s">
        <v>646</v>
      </c>
      <c r="E253" t="s">
        <v>647</v>
      </c>
      <c r="F253" t="s">
        <v>648</v>
      </c>
      <c r="G253" t="s">
        <v>649</v>
      </c>
      <c r="H253" t="s"/>
      <c r="I253">
        <f>IF(AND(K253&gt; J253, L253&gt; K253, M253&gt; L253, N253&gt; M253), "pos_trend", IF(AND(K253&lt; J253, L253&lt; K253, M253&lt; L253, N253&lt; M253), "neg_trend", "N/A"))</f>
        <v/>
      </c>
      <c r="J253">
        <f>IFERROR(IF(TRIM(C253)="-", "N/A", IF(RIGHT(C253,1)=")",IF(RIGHT(C253,2)="T)",-1000000000000*VALUE(MID(C253,2,LEN(C253)-3)),IF(RIGHT(C253,2)="M)",-1000000*VALUE(MID(C253,2,LEN(C253)-3)),IF(RIGHT(C253,2)="B)",-1000000000*VALUE(MID(C253,2,LEN(C253)-3)),IF(RIGHT(C253,2)="k)",-1000*VALUE(MID(C253,2,LEN(C253)-3)),VALUE(SUBSTITUTE(C253,",","")))))),IF(RIGHT(C253,1)="T",1000000000000*VALUE(LEFT(C253,LEN(C253)-1)),IF(RIGHT(C253,1)="M",1000000*VALUE(LEFT(C253,LEN(C253)-1)),IF(RIGHT(C253,1)="B",1000000000*VALUE(LEFT(C253,LEN(C253)-1)),IF(RIGHT(C253,1)="%",0.01*VALUE(LEFT(C253,LEN(C253)-1)),IF(RIGHT(C253,1)="k",1000*VALUE(LEFT(C253,LEN(C253)-1)),VALUE(SUBSTITUTE(C253,",",""))))))))),"N/A")</f>
        <v/>
      </c>
      <c r="K253">
        <f>IFERROR(IF(TRIM(D253)="-", "N/A", IF(RIGHT(D253,1)=")",IF(RIGHT(D253,2)="T)",-1000000000000*VALUE(MID(D253,2,LEN(D253)-3)),IF(RIGHT(D253,2)="M)",-1000000*VALUE(MID(D253,2,LEN(D253)-3)),IF(RIGHT(D253,2)="B)",-1000000000*VALUE(MID(D253,2,LEN(D253)-3)),IF(RIGHT(D253,2)="k)",-1000*VALUE(MID(D253,2,LEN(D253)-3)),VALUE(SUBSTITUTE(D253,",","")))))),IF(RIGHT(D253,1)="T",1000000000000*VALUE(LEFT(D253,LEN(D253)-1)),IF(RIGHT(D253,1)="M",1000000*VALUE(LEFT(D253,LEN(D253)-1)),IF(RIGHT(D253,1)="B",1000000000*VALUE(LEFT(D253,LEN(D253)-1)),IF(RIGHT(D253,1)="%",0.01*VALUE(LEFT(D253,LEN(D253)-1)),IF(RIGHT(D253,1)="k",1000*VALUE(LEFT(D253,LEN(D253)-1)),VALUE(SUBSTITUTE(D253,",",""))))))))),"N/A")</f>
        <v/>
      </c>
      <c r="L253">
        <f>IFERROR(IF(TRIM(E253)="-", "N/A", IF(RIGHT(E253,1)=")",IF(RIGHT(E253,2)="T)",-1000000000000*VALUE(MID(E253,2,LEN(E253)-3)),IF(RIGHT(E253,2)="M)",-1000000*VALUE(MID(E253,2,LEN(E253)-3)),IF(RIGHT(E253,2)="B)",-1000000000*VALUE(MID(E253,2,LEN(E253)-3)),IF(RIGHT(E253,2)="k)",-1000*VALUE(MID(E253,2,LEN(E253)-3)),VALUE(SUBSTITUTE(E253,",","")))))),IF(RIGHT(E253,1)="T",1000000000000*VALUE(LEFT(E253,LEN(E253)-1)),IF(RIGHT(E253,1)="M",1000000*VALUE(LEFT(E253,LEN(E253)-1)),IF(RIGHT(E253,1)="B",1000000000*VALUE(LEFT(E253,LEN(E253)-1)),IF(RIGHT(E253,1)="%",0.01*VALUE(LEFT(E253,LEN(E253)-1)),IF(RIGHT(E253,1)="k",1000*VALUE(LEFT(E253,LEN(E253)-1)),VALUE(SUBSTITUTE(E253,",",""))))))))),"N/A")</f>
        <v/>
      </c>
      <c r="M253">
        <f>IFERROR(IF(TRIM(F253)="-", "N/A", IF(RIGHT(F253,1)=")",IF(RIGHT(F253,2)="T)",-1000000000000*VALUE(MID(F253,2,LEN(F253)-3)),IF(RIGHT(F253,2)="M)",-1000000*VALUE(MID(F253,2,LEN(F253)-3)),IF(RIGHT(F253,2)="B)",-1000000000*VALUE(MID(F253,2,LEN(F253)-3)),IF(RIGHT(F253,2)="k)",-1000*VALUE(MID(F253,2,LEN(F253)-3)),VALUE(SUBSTITUTE(F253,",","")))))),IF(RIGHT(F253,1)="T",1000000000000*VALUE(LEFT(F253,LEN(F253)-1)),IF(RIGHT(F253,1)="M",1000000*VALUE(LEFT(F253,LEN(F253)-1)),IF(RIGHT(F253,1)="B",1000000000*VALUE(LEFT(F253,LEN(F253)-1)),IF(RIGHT(F253,1)="%",0.01*VALUE(LEFT(F253,LEN(F253)-1)),IF(RIGHT(F253,1)="k",1000*VALUE(LEFT(F253,LEN(F253)-1)),VALUE(SUBSTITUTE(F253,",",""))))))))),"N/A")</f>
        <v/>
      </c>
      <c r="N253">
        <f>IFERROR(IF(TRIM(G253)="-", "N/A", IF(RIGHT(G253,1)=")",IF(RIGHT(G253,2)="T)",-1000000000000*VALUE(MID(G253,2,LEN(G253)-3)),IF(RIGHT(G253,2)="M)",-1000000*VALUE(MID(G253,2,LEN(G253)-3)),IF(RIGHT(G253,2)="B)",-1000000000*VALUE(MID(G253,2,LEN(G253)-3)),IF(RIGHT(G253,2)="k)",-1000*VALUE(MID(G253,2,LEN(G253)-3)),VALUE(SUBSTITUTE(G253,",","")))))),IF(RIGHT(G253,1)="T",1000000000000*VALUE(LEFT(G253,LEN(G253)-1)),IF(RIGHT(G253,1)="M",1000000*VALUE(LEFT(G253,LEN(G253)-1)),IF(RIGHT(G253,1)="B",1000000000*VALUE(LEFT(G253,LEN(G253)-1)),IF(RIGHT(G253,1)="%",0.01*VALUE(LEFT(G253,LEN(G253)-1)),IF(RIGHT(G253,1)="k",1000*VALUE(LEFT(G253,LEN(G253)-1)),VALUE(SUBSTITUTE(G253,",",""))))))))),"N/A")</f>
        <v/>
      </c>
      <c r="P253">
        <f>MAX(J253:N253)</f>
        <v/>
      </c>
      <c r="Q253">
        <f>IFERROR(J144+MATCH(P253,J253:N253,0)-1,"")</f>
        <v/>
      </c>
      <c r="R253">
        <f>IF(Q253="","",MIN(J253:N253))</f>
        <v/>
      </c>
      <c r="S253">
        <f>IFERROR(J144+MATCH(R253,J253:N253,0)-1,"")</f>
        <v/>
      </c>
      <c r="T253">
        <f>IFERROR(AVERAGE(J253:N253),"")</f>
        <v/>
      </c>
      <c r="U253">
        <f>IFERROR(STDEV(J253:N253),"")</f>
        <v/>
      </c>
      <c r="V253">
        <f>IFERROR(IF(C253="-","",IF(ISBLANK(B253),"",IF(OR(ISNUMBER(FIND("Growth",B253)),ISNUMBER(FIND("Margin",B253))),"",(J253-T253)/U253))),"")</f>
        <v/>
      </c>
      <c r="W253">
        <f>IFERROR(IF(OR(D253="-",ISBLANK(D253)),"",(K253-T253)/U253),"")</f>
        <v/>
      </c>
      <c r="X253">
        <f>IFERROR(IF(OR(E253="-",ISBLANK(E253)),"",(L253-T253)/U253),"")</f>
        <v/>
      </c>
      <c r="Y253">
        <f>IFERROR(IF(OR(F253="-",ISBLANK(F253)),"",(M253-T253)/U253),"")</f>
        <v/>
      </c>
      <c r="Z253">
        <f>IFERROR(IF(OR(G253="-",ISBLANK(G253)),"",(N253-T253)/U253),"")</f>
        <v/>
      </c>
      <c r="AA253">
        <f>IF(MAX(MAX(V253:Z253),ABS(MIN(V253:Z253)))=ABS(MIN(V253:Z253)),MIN(V253:Z253),MAX(V253:Z253))</f>
        <v/>
      </c>
      <c r="AB253">
        <f>IFERROR(V144+MATCH(AA253,V253:Z253,0)-1,"")</f>
        <v/>
      </c>
      <c r="AC253">
        <f>IF(AB253&lt;&gt;"",IF(S253=AB253,"Low",IF(AB253=Q253,"High","")),"")</f>
        <v/>
      </c>
      <c r="AE253">
        <f>IF(ISNUMBER(MATCH("N/A",J253:N253,0)),"",IFERROR((5 * SUMPRODUCT(J144:N144,J253:N253) - PRODUCT(SUM(J144:N144),SUM(J253:N253))) / ((5 * SUM((J144^2)+(K144^2)+(L144^2)+(M144^2)+(N144^2))) - SUM(J144:N144)^2),""))</f>
        <v/>
      </c>
      <c r="AF253">
        <f>IFERROR(CORREL(J144:N144,J253:N253),"")</f>
        <v/>
      </c>
      <c r="AZ253">
        <f>IF(Q253=S253,0,1)</f>
        <v/>
      </c>
      <c r="BA253">
        <f>IF(AZ253=1,IF(Q253="","",IF(Q253=N144,"Yes","No")),"")</f>
        <v/>
      </c>
      <c r="BB253">
        <f>IF(BA253="Yes",P253,"")</f>
        <v/>
      </c>
      <c r="BC253">
        <f>IF(AZ253=1,IF(S253="","",IF(S253=N144,"Yes","No")),"")</f>
        <v/>
      </c>
      <c r="BD253">
        <f>IF(BC253="Yes",R253,"")</f>
        <v/>
      </c>
      <c r="BE253">
        <f>IFERROR(IF(SIGN(AE253)=1,"Increasing",IF(SIGN(AE253)=-1,"Decreasing","")),"")</f>
        <v/>
      </c>
      <c r="BF253">
        <f>IF(OR(AND(BE253="Increasing",BA253="Yes"),AND(BE253="Decreasing",BC253="Yes")),"Yes","No")</f>
        <v/>
      </c>
      <c r="BG253">
        <f>IF(I253="pos_trend","Yes","No")</f>
        <v/>
      </c>
      <c r="BH253">
        <f>IF(AF253&lt;&gt;"",IF(ABS(AF253)&gt;0.8,"Yes","No"),"")</f>
        <v/>
      </c>
    </row>
    <row r="254" spans="1:60">
      <c s="1" r="A254" t="n">
        <v>7</v>
      </c>
      <c r="B254" t="s">
        <v>650</v>
      </c>
      <c r="C254" t="s">
        <v>264</v>
      </c>
      <c r="D254" t="s">
        <v>264</v>
      </c>
      <c r="E254" t="s">
        <v>264</v>
      </c>
      <c r="F254" t="s">
        <v>264</v>
      </c>
      <c r="G254" t="s">
        <v>264</v>
      </c>
      <c r="H254" t="s"/>
      <c r="I254">
        <f>IF(AND(K254&gt; J254, L254&gt; K254, M254&gt; L254, N254&gt; M254), "pos_trend", IF(AND(K254&lt; J254, L254&lt; K254, M254&lt; L254, N254&lt; M254), "neg_trend", "N/A"))</f>
        <v/>
      </c>
      <c r="J254">
        <f>IFERROR(IF(TRIM(C254)="-", "N/A", IF(RIGHT(C254,1)=")",IF(RIGHT(C254,2)="T)",-1000000000000*VALUE(MID(C254,2,LEN(C254)-3)),IF(RIGHT(C254,2)="M)",-1000000*VALUE(MID(C254,2,LEN(C254)-3)),IF(RIGHT(C254,2)="B)",-1000000000*VALUE(MID(C254,2,LEN(C254)-3)),IF(RIGHT(C254,2)="k)",-1000*VALUE(MID(C254,2,LEN(C254)-3)),VALUE(SUBSTITUTE(C254,",","")))))),IF(RIGHT(C254,1)="T",1000000000000*VALUE(LEFT(C254,LEN(C254)-1)),IF(RIGHT(C254,1)="M",1000000*VALUE(LEFT(C254,LEN(C254)-1)),IF(RIGHT(C254,1)="B",1000000000*VALUE(LEFT(C254,LEN(C254)-1)),IF(RIGHT(C254,1)="%",0.01*VALUE(LEFT(C254,LEN(C254)-1)),IF(RIGHT(C254,1)="k",1000*VALUE(LEFT(C254,LEN(C254)-1)),VALUE(SUBSTITUTE(C254,",",""))))))))),"N/A")</f>
        <v/>
      </c>
      <c r="K254">
        <f>IFERROR(IF(TRIM(D254)="-", "N/A", IF(RIGHT(D254,1)=")",IF(RIGHT(D254,2)="T)",-1000000000000*VALUE(MID(D254,2,LEN(D254)-3)),IF(RIGHT(D254,2)="M)",-1000000*VALUE(MID(D254,2,LEN(D254)-3)),IF(RIGHT(D254,2)="B)",-1000000000*VALUE(MID(D254,2,LEN(D254)-3)),IF(RIGHT(D254,2)="k)",-1000*VALUE(MID(D254,2,LEN(D254)-3)),VALUE(SUBSTITUTE(D254,",","")))))),IF(RIGHT(D254,1)="T",1000000000000*VALUE(LEFT(D254,LEN(D254)-1)),IF(RIGHT(D254,1)="M",1000000*VALUE(LEFT(D254,LEN(D254)-1)),IF(RIGHT(D254,1)="B",1000000000*VALUE(LEFT(D254,LEN(D254)-1)),IF(RIGHT(D254,1)="%",0.01*VALUE(LEFT(D254,LEN(D254)-1)),IF(RIGHT(D254,1)="k",1000*VALUE(LEFT(D254,LEN(D254)-1)),VALUE(SUBSTITUTE(D254,",",""))))))))),"N/A")</f>
        <v/>
      </c>
      <c r="L254">
        <f>IFERROR(IF(TRIM(E254)="-", "N/A", IF(RIGHT(E254,1)=")",IF(RIGHT(E254,2)="T)",-1000000000000*VALUE(MID(E254,2,LEN(E254)-3)),IF(RIGHT(E254,2)="M)",-1000000*VALUE(MID(E254,2,LEN(E254)-3)),IF(RIGHT(E254,2)="B)",-1000000000*VALUE(MID(E254,2,LEN(E254)-3)),IF(RIGHT(E254,2)="k)",-1000*VALUE(MID(E254,2,LEN(E254)-3)),VALUE(SUBSTITUTE(E254,",","")))))),IF(RIGHT(E254,1)="T",1000000000000*VALUE(LEFT(E254,LEN(E254)-1)),IF(RIGHT(E254,1)="M",1000000*VALUE(LEFT(E254,LEN(E254)-1)),IF(RIGHT(E254,1)="B",1000000000*VALUE(LEFT(E254,LEN(E254)-1)),IF(RIGHT(E254,1)="%",0.01*VALUE(LEFT(E254,LEN(E254)-1)),IF(RIGHT(E254,1)="k",1000*VALUE(LEFT(E254,LEN(E254)-1)),VALUE(SUBSTITUTE(E254,",",""))))))))),"N/A")</f>
        <v/>
      </c>
      <c r="M254">
        <f>IFERROR(IF(TRIM(F254)="-", "N/A", IF(RIGHT(F254,1)=")",IF(RIGHT(F254,2)="T)",-1000000000000*VALUE(MID(F254,2,LEN(F254)-3)),IF(RIGHT(F254,2)="M)",-1000000*VALUE(MID(F254,2,LEN(F254)-3)),IF(RIGHT(F254,2)="B)",-1000000000*VALUE(MID(F254,2,LEN(F254)-3)),IF(RIGHT(F254,2)="k)",-1000*VALUE(MID(F254,2,LEN(F254)-3)),VALUE(SUBSTITUTE(F254,",","")))))),IF(RIGHT(F254,1)="T",1000000000000*VALUE(LEFT(F254,LEN(F254)-1)),IF(RIGHT(F254,1)="M",1000000*VALUE(LEFT(F254,LEN(F254)-1)),IF(RIGHT(F254,1)="B",1000000000*VALUE(LEFT(F254,LEN(F254)-1)),IF(RIGHT(F254,1)="%",0.01*VALUE(LEFT(F254,LEN(F254)-1)),IF(RIGHT(F254,1)="k",1000*VALUE(LEFT(F254,LEN(F254)-1)),VALUE(SUBSTITUTE(F254,",",""))))))))),"N/A")</f>
        <v/>
      </c>
      <c r="N254">
        <f>IFERROR(IF(TRIM(G254)="-", "N/A", IF(RIGHT(G254,1)=")",IF(RIGHT(G254,2)="T)",-1000000000000*VALUE(MID(G254,2,LEN(G254)-3)),IF(RIGHT(G254,2)="M)",-1000000*VALUE(MID(G254,2,LEN(G254)-3)),IF(RIGHT(G254,2)="B)",-1000000000*VALUE(MID(G254,2,LEN(G254)-3)),IF(RIGHT(G254,2)="k)",-1000*VALUE(MID(G254,2,LEN(G254)-3)),VALUE(SUBSTITUTE(G254,",","")))))),IF(RIGHT(G254,1)="T",1000000000000*VALUE(LEFT(G254,LEN(G254)-1)),IF(RIGHT(G254,1)="M",1000000*VALUE(LEFT(G254,LEN(G254)-1)),IF(RIGHT(G254,1)="B",1000000000*VALUE(LEFT(G254,LEN(G254)-1)),IF(RIGHT(G254,1)="%",0.01*VALUE(LEFT(G254,LEN(G254)-1)),IF(RIGHT(G254,1)="k",1000*VALUE(LEFT(G254,LEN(G254)-1)),VALUE(SUBSTITUTE(G254,",",""))))))))),"N/A")</f>
        <v/>
      </c>
      <c r="P254">
        <f>MAX(J254:N254)</f>
        <v/>
      </c>
      <c r="Q254">
        <f>IFERROR(J144+MATCH(P254,J254:N254,0)-1,"")</f>
        <v/>
      </c>
      <c r="R254">
        <f>IF(Q254="","",MIN(J254:N254))</f>
        <v/>
      </c>
      <c r="S254">
        <f>IFERROR(J144+MATCH(R254,J254:N254,0)-1,"")</f>
        <v/>
      </c>
      <c r="T254">
        <f>IFERROR(AVERAGE(J254:N254),"")</f>
        <v/>
      </c>
      <c r="U254">
        <f>IFERROR(STDEV(J254:N254),"")</f>
        <v/>
      </c>
      <c r="V254">
        <f>IFERROR(IF(C254="-","",IF(ISBLANK(B254),"",IF(OR(ISNUMBER(FIND("Growth",B254)),ISNUMBER(FIND("Margin",B254))),"",(J254-T254)/U254))),"")</f>
        <v/>
      </c>
      <c r="W254">
        <f>IFERROR(IF(OR(D254="-",ISBLANK(D254)),"",(K254-T254)/U254),"")</f>
        <v/>
      </c>
      <c r="X254">
        <f>IFERROR(IF(OR(E254="-",ISBLANK(E254)),"",(L254-T254)/U254),"")</f>
        <v/>
      </c>
      <c r="Y254">
        <f>IFERROR(IF(OR(F254="-",ISBLANK(F254)),"",(M254-T254)/U254),"")</f>
        <v/>
      </c>
      <c r="Z254">
        <f>IFERROR(IF(OR(G254="-",ISBLANK(G254)),"",(N254-T254)/U254),"")</f>
        <v/>
      </c>
      <c r="AA254">
        <f>IF(MAX(MAX(V254:Z254),ABS(MIN(V254:Z254)))=ABS(MIN(V254:Z254)),MIN(V254:Z254),MAX(V254:Z254))</f>
        <v/>
      </c>
      <c r="AB254">
        <f>IFERROR(V144+MATCH(AA254,V254:Z254,0)-1,"")</f>
        <v/>
      </c>
      <c r="AC254">
        <f>IF(AB254&lt;&gt;"",IF(S254=AB254,"Low",IF(AB254=Q254,"High","")),"")</f>
        <v/>
      </c>
      <c r="AE254">
        <f>IF(ISNUMBER(MATCH("N/A",J254:N254,0)),"",IFERROR((5 * SUMPRODUCT(J144:N144,J254:N254) - PRODUCT(SUM(J144:N144),SUM(J254:N254))) / ((5 * SUM((J144^2)+(K144^2)+(L144^2)+(M144^2)+(N144^2))) - SUM(J144:N144)^2),""))</f>
        <v/>
      </c>
      <c r="AF254">
        <f>IFERROR(CORREL(J144:N144,J254:N254),"")</f>
        <v/>
      </c>
      <c r="AZ254">
        <f>IF(Q254=S254,0,1)</f>
        <v/>
      </c>
      <c r="BA254">
        <f>IF(AZ254=1,IF(Q254="","",IF(Q254=N144,"Yes","No")),"")</f>
        <v/>
      </c>
      <c r="BB254">
        <f>IF(BA254="Yes",P254,"")</f>
        <v/>
      </c>
      <c r="BC254">
        <f>IF(AZ254=1,IF(S254="","",IF(S254=N144,"Yes","No")),"")</f>
        <v/>
      </c>
      <c r="BD254">
        <f>IF(BC254="Yes",R254,"")</f>
        <v/>
      </c>
      <c r="BE254">
        <f>IFERROR(IF(SIGN(AE254)=1,"Increasing",IF(SIGN(AE254)=-1,"Decreasing","")),"")</f>
        <v/>
      </c>
      <c r="BF254">
        <f>IF(OR(AND(BE254="Increasing",BA254="Yes"),AND(BE254="Decreasing",BC254="Yes")),"Yes","No")</f>
        <v/>
      </c>
      <c r="BG254">
        <f>IF(I254="pos_trend","Yes","No")</f>
        <v/>
      </c>
      <c r="BH254">
        <f>IF(AF254&lt;&gt;"",IF(ABS(AF254)&gt;0.8,"Yes","No"),"")</f>
        <v/>
      </c>
    </row>
    <row r="255" spans="1:60">
      <c s="1" r="A255" t="n">
        <v>8</v>
      </c>
      <c r="B255" t="s">
        <v>651</v>
      </c>
      <c r="C255" t="s">
        <v>264</v>
      </c>
      <c r="D255" t="s">
        <v>264</v>
      </c>
      <c r="E255" t="s">
        <v>264</v>
      </c>
      <c r="F255" t="s">
        <v>652</v>
      </c>
      <c r="G255" t="s">
        <v>653</v>
      </c>
      <c r="H255" t="s"/>
      <c r="I255">
        <f>IF(AND(K255&gt; J255, L255&gt; K255, M255&gt; L255, N255&gt; M255), "pos_trend", IF(AND(K255&lt; J255, L255&lt; K255, M255&lt; L255, N255&lt; M255), "neg_trend", "N/A"))</f>
        <v/>
      </c>
      <c r="J255">
        <f>IFERROR(IF(TRIM(C255)="-", "N/A", IF(RIGHT(C255,1)=")",IF(RIGHT(C255,2)="T)",-1000000000000*VALUE(MID(C255,2,LEN(C255)-3)),IF(RIGHT(C255,2)="M)",-1000000*VALUE(MID(C255,2,LEN(C255)-3)),IF(RIGHT(C255,2)="B)",-1000000000*VALUE(MID(C255,2,LEN(C255)-3)),IF(RIGHT(C255,2)="k)",-1000*VALUE(MID(C255,2,LEN(C255)-3)),VALUE(SUBSTITUTE(C255,",","")))))),IF(RIGHT(C255,1)="T",1000000000000*VALUE(LEFT(C255,LEN(C255)-1)),IF(RIGHT(C255,1)="M",1000000*VALUE(LEFT(C255,LEN(C255)-1)),IF(RIGHT(C255,1)="B",1000000000*VALUE(LEFT(C255,LEN(C255)-1)),IF(RIGHT(C255,1)="%",0.01*VALUE(LEFT(C255,LEN(C255)-1)),IF(RIGHT(C255,1)="k",1000*VALUE(LEFT(C255,LEN(C255)-1)),VALUE(SUBSTITUTE(C255,",",""))))))))),"N/A")</f>
        <v/>
      </c>
      <c r="K255">
        <f>IFERROR(IF(TRIM(D255)="-", "N/A", IF(RIGHT(D255,1)=")",IF(RIGHT(D255,2)="T)",-1000000000000*VALUE(MID(D255,2,LEN(D255)-3)),IF(RIGHT(D255,2)="M)",-1000000*VALUE(MID(D255,2,LEN(D255)-3)),IF(RIGHT(D255,2)="B)",-1000000000*VALUE(MID(D255,2,LEN(D255)-3)),IF(RIGHT(D255,2)="k)",-1000*VALUE(MID(D255,2,LEN(D255)-3)),VALUE(SUBSTITUTE(D255,",","")))))),IF(RIGHT(D255,1)="T",1000000000000*VALUE(LEFT(D255,LEN(D255)-1)),IF(RIGHT(D255,1)="M",1000000*VALUE(LEFT(D255,LEN(D255)-1)),IF(RIGHT(D255,1)="B",1000000000*VALUE(LEFT(D255,LEN(D255)-1)),IF(RIGHT(D255,1)="%",0.01*VALUE(LEFT(D255,LEN(D255)-1)),IF(RIGHT(D255,1)="k",1000*VALUE(LEFT(D255,LEN(D255)-1)),VALUE(SUBSTITUTE(D255,",",""))))))))),"N/A")</f>
        <v/>
      </c>
      <c r="L255">
        <f>IFERROR(IF(TRIM(E255)="-", "N/A", IF(RIGHT(E255,1)=")",IF(RIGHT(E255,2)="T)",-1000000000000*VALUE(MID(E255,2,LEN(E255)-3)),IF(RIGHT(E255,2)="M)",-1000000*VALUE(MID(E255,2,LEN(E255)-3)),IF(RIGHT(E255,2)="B)",-1000000000*VALUE(MID(E255,2,LEN(E255)-3)),IF(RIGHT(E255,2)="k)",-1000*VALUE(MID(E255,2,LEN(E255)-3)),VALUE(SUBSTITUTE(E255,",","")))))),IF(RIGHT(E255,1)="T",1000000000000*VALUE(LEFT(E255,LEN(E255)-1)),IF(RIGHT(E255,1)="M",1000000*VALUE(LEFT(E255,LEN(E255)-1)),IF(RIGHT(E255,1)="B",1000000000*VALUE(LEFT(E255,LEN(E255)-1)),IF(RIGHT(E255,1)="%",0.01*VALUE(LEFT(E255,LEN(E255)-1)),IF(RIGHT(E255,1)="k",1000*VALUE(LEFT(E255,LEN(E255)-1)),VALUE(SUBSTITUTE(E255,",",""))))))))),"N/A")</f>
        <v/>
      </c>
      <c r="M255">
        <f>IFERROR(IF(TRIM(F255)="-", "N/A", IF(RIGHT(F255,1)=")",IF(RIGHT(F255,2)="T)",-1000000000000*VALUE(MID(F255,2,LEN(F255)-3)),IF(RIGHT(F255,2)="M)",-1000000*VALUE(MID(F255,2,LEN(F255)-3)),IF(RIGHT(F255,2)="B)",-1000000000*VALUE(MID(F255,2,LEN(F255)-3)),IF(RIGHT(F255,2)="k)",-1000*VALUE(MID(F255,2,LEN(F255)-3)),VALUE(SUBSTITUTE(F255,",","")))))),IF(RIGHT(F255,1)="T",1000000000000*VALUE(LEFT(F255,LEN(F255)-1)),IF(RIGHT(F255,1)="M",1000000*VALUE(LEFT(F255,LEN(F255)-1)),IF(RIGHT(F255,1)="B",1000000000*VALUE(LEFT(F255,LEN(F255)-1)),IF(RIGHT(F255,1)="%",0.01*VALUE(LEFT(F255,LEN(F255)-1)),IF(RIGHT(F255,1)="k",1000*VALUE(LEFT(F255,LEN(F255)-1)),VALUE(SUBSTITUTE(F255,",",""))))))))),"N/A")</f>
        <v/>
      </c>
      <c r="N255">
        <f>IFERROR(IF(TRIM(G255)="-", "N/A", IF(RIGHT(G255,1)=")",IF(RIGHT(G255,2)="T)",-1000000000000*VALUE(MID(G255,2,LEN(G255)-3)),IF(RIGHT(G255,2)="M)",-1000000*VALUE(MID(G255,2,LEN(G255)-3)),IF(RIGHT(G255,2)="B)",-1000000000*VALUE(MID(G255,2,LEN(G255)-3)),IF(RIGHT(G255,2)="k)",-1000*VALUE(MID(G255,2,LEN(G255)-3)),VALUE(SUBSTITUTE(G255,",","")))))),IF(RIGHT(G255,1)="T",1000000000000*VALUE(LEFT(G255,LEN(G255)-1)),IF(RIGHT(G255,1)="M",1000000*VALUE(LEFT(G255,LEN(G255)-1)),IF(RIGHT(G255,1)="B",1000000000*VALUE(LEFT(G255,LEN(G255)-1)),IF(RIGHT(G255,1)="%",0.01*VALUE(LEFT(G255,LEN(G255)-1)),IF(RIGHT(G255,1)="k",1000*VALUE(LEFT(G255,LEN(G255)-1)),VALUE(SUBSTITUTE(G255,",",""))))))))),"N/A")</f>
        <v/>
      </c>
      <c r="P255">
        <f>MAX(J255:N255)</f>
        <v/>
      </c>
      <c r="Q255">
        <f>IFERROR(J144+MATCH(P255,J255:N255,0)-1,"")</f>
        <v/>
      </c>
      <c r="R255">
        <f>IF(Q255="","",MIN(J255:N255))</f>
        <v/>
      </c>
      <c r="S255">
        <f>IFERROR(J144+MATCH(R255,J255:N255,0)-1,"")</f>
        <v/>
      </c>
      <c r="T255">
        <f>IFERROR(AVERAGE(J255:N255),"")</f>
        <v/>
      </c>
      <c r="U255">
        <f>IFERROR(STDEV(J255:N255),"")</f>
        <v/>
      </c>
      <c r="V255">
        <f>IFERROR(IF(C255="-","",IF(ISBLANK(B255),"",IF(OR(ISNUMBER(FIND("Growth",B255)),ISNUMBER(FIND("Margin",B255))),"",(J255-T255)/U255))),"")</f>
        <v/>
      </c>
      <c r="W255">
        <f>IFERROR(IF(OR(D255="-",ISBLANK(D255)),"",(K255-T255)/U255),"")</f>
        <v/>
      </c>
      <c r="X255">
        <f>IFERROR(IF(OR(E255="-",ISBLANK(E255)),"",(L255-T255)/U255),"")</f>
        <v/>
      </c>
      <c r="Y255">
        <f>IFERROR(IF(OR(F255="-",ISBLANK(F255)),"",(M255-T255)/U255),"")</f>
        <v/>
      </c>
      <c r="Z255">
        <f>IFERROR(IF(OR(G255="-",ISBLANK(G255)),"",(N255-T255)/U255),"")</f>
        <v/>
      </c>
      <c r="AA255">
        <f>IF(MAX(MAX(V255:Z255),ABS(MIN(V255:Z255)))=ABS(MIN(V255:Z255)),MIN(V255:Z255),MAX(V255:Z255))</f>
        <v/>
      </c>
      <c r="AB255">
        <f>IFERROR(V144+MATCH(AA255,V255:Z255,0)-1,"")</f>
        <v/>
      </c>
      <c r="AC255">
        <f>IF(AB255&lt;&gt;"",IF(S255=AB255,"Low",IF(AB255=Q255,"High","")),"")</f>
        <v/>
      </c>
      <c r="AE255">
        <f>IF(ISNUMBER(MATCH("N/A",J255:N255,0)),"",IFERROR((5 * SUMPRODUCT(J144:N144,J255:N255) - PRODUCT(SUM(J144:N144),SUM(J255:N255))) / ((5 * SUM((J144^2)+(K144^2)+(L144^2)+(M144^2)+(N144^2))) - SUM(J144:N144)^2),""))</f>
        <v/>
      </c>
      <c r="AF255">
        <f>IFERROR(CORREL(J144:N144,J255:N255),"")</f>
        <v/>
      </c>
      <c r="AZ255">
        <f>IF(Q255=S255,0,1)</f>
        <v/>
      </c>
      <c r="BA255">
        <f>IF(AZ255=1,IF(Q255="","",IF(Q255=N144,"Yes","No")),"")</f>
        <v/>
      </c>
      <c r="BB255">
        <f>IF(BA255="Yes",P255,"")</f>
        <v/>
      </c>
      <c r="BC255">
        <f>IF(AZ255=1,IF(S255="","",IF(S255=N144,"Yes","No")),"")</f>
        <v/>
      </c>
      <c r="BD255">
        <f>IF(BC255="Yes",R255,"")</f>
        <v/>
      </c>
      <c r="BE255">
        <f>IFERROR(IF(SIGN(AE255)=1,"Increasing",IF(SIGN(AE255)=-1,"Decreasing","")),"")</f>
        <v/>
      </c>
      <c r="BF255">
        <f>IF(OR(AND(BE255="Increasing",BA255="Yes"),AND(BE255="Decreasing",BC255="Yes")),"Yes","No")</f>
        <v/>
      </c>
      <c r="BG255">
        <f>IF(I255="pos_trend","Yes","No")</f>
        <v/>
      </c>
      <c r="BH255">
        <f>IF(AF255&lt;&gt;"",IF(ABS(AF255)&gt;0.8,"Yes","No"),"")</f>
        <v/>
      </c>
    </row>
    <row r="256" spans="1:60">
      <c s="1" r="A256" t="n">
        <v>9</v>
      </c>
      <c r="B256" t="s">
        <v>654</v>
      </c>
      <c r="C256" t="s">
        <v>645</v>
      </c>
      <c r="D256" t="s">
        <v>646</v>
      </c>
      <c r="E256" t="s">
        <v>647</v>
      </c>
      <c r="F256" t="s">
        <v>655</v>
      </c>
      <c r="G256" t="s">
        <v>656</v>
      </c>
      <c r="H256" t="s"/>
      <c r="I256">
        <f>IF(AND(K256&gt; J256, L256&gt; K256, M256&gt; L256, N256&gt; M256), "pos_trend", IF(AND(K256&lt; J256, L256&lt; K256, M256&lt; L256, N256&lt; M256), "neg_trend", "N/A"))</f>
        <v/>
      </c>
      <c r="J256">
        <f>IFERROR(IF(TRIM(C256)="-", "N/A", IF(RIGHT(C256,1)=")",IF(RIGHT(C256,2)="T)",-1000000000000*VALUE(MID(C256,2,LEN(C256)-3)),IF(RIGHT(C256,2)="M)",-1000000*VALUE(MID(C256,2,LEN(C256)-3)),IF(RIGHT(C256,2)="B)",-1000000000*VALUE(MID(C256,2,LEN(C256)-3)),IF(RIGHT(C256,2)="k)",-1000*VALUE(MID(C256,2,LEN(C256)-3)),VALUE(SUBSTITUTE(C256,",","")))))),IF(RIGHT(C256,1)="T",1000000000000*VALUE(LEFT(C256,LEN(C256)-1)),IF(RIGHT(C256,1)="M",1000000*VALUE(LEFT(C256,LEN(C256)-1)),IF(RIGHT(C256,1)="B",1000000000*VALUE(LEFT(C256,LEN(C256)-1)),IF(RIGHT(C256,1)="%",0.01*VALUE(LEFT(C256,LEN(C256)-1)),IF(RIGHT(C256,1)="k",1000*VALUE(LEFT(C256,LEN(C256)-1)),VALUE(SUBSTITUTE(C256,",",""))))))))),"N/A")</f>
        <v/>
      </c>
      <c r="K256">
        <f>IFERROR(IF(TRIM(D256)="-", "N/A", IF(RIGHT(D256,1)=")",IF(RIGHT(D256,2)="T)",-1000000000000*VALUE(MID(D256,2,LEN(D256)-3)),IF(RIGHT(D256,2)="M)",-1000000*VALUE(MID(D256,2,LEN(D256)-3)),IF(RIGHT(D256,2)="B)",-1000000000*VALUE(MID(D256,2,LEN(D256)-3)),IF(RIGHT(D256,2)="k)",-1000*VALUE(MID(D256,2,LEN(D256)-3)),VALUE(SUBSTITUTE(D256,",","")))))),IF(RIGHT(D256,1)="T",1000000000000*VALUE(LEFT(D256,LEN(D256)-1)),IF(RIGHT(D256,1)="M",1000000*VALUE(LEFT(D256,LEN(D256)-1)),IF(RIGHT(D256,1)="B",1000000000*VALUE(LEFT(D256,LEN(D256)-1)),IF(RIGHT(D256,1)="%",0.01*VALUE(LEFT(D256,LEN(D256)-1)),IF(RIGHT(D256,1)="k",1000*VALUE(LEFT(D256,LEN(D256)-1)),VALUE(SUBSTITUTE(D256,",",""))))))))),"N/A")</f>
        <v/>
      </c>
      <c r="L256">
        <f>IFERROR(IF(TRIM(E256)="-", "N/A", IF(RIGHT(E256,1)=")",IF(RIGHT(E256,2)="T)",-1000000000000*VALUE(MID(E256,2,LEN(E256)-3)),IF(RIGHT(E256,2)="M)",-1000000*VALUE(MID(E256,2,LEN(E256)-3)),IF(RIGHT(E256,2)="B)",-1000000000*VALUE(MID(E256,2,LEN(E256)-3)),IF(RIGHT(E256,2)="k)",-1000*VALUE(MID(E256,2,LEN(E256)-3)),VALUE(SUBSTITUTE(E256,",","")))))),IF(RIGHT(E256,1)="T",1000000000000*VALUE(LEFT(E256,LEN(E256)-1)),IF(RIGHT(E256,1)="M",1000000*VALUE(LEFT(E256,LEN(E256)-1)),IF(RIGHT(E256,1)="B",1000000000*VALUE(LEFT(E256,LEN(E256)-1)),IF(RIGHT(E256,1)="%",0.01*VALUE(LEFT(E256,LEN(E256)-1)),IF(RIGHT(E256,1)="k",1000*VALUE(LEFT(E256,LEN(E256)-1)),VALUE(SUBSTITUTE(E256,",",""))))))))),"N/A")</f>
        <v/>
      </c>
      <c r="M256">
        <f>IFERROR(IF(TRIM(F256)="-", "N/A", IF(RIGHT(F256,1)=")",IF(RIGHT(F256,2)="T)",-1000000000000*VALUE(MID(F256,2,LEN(F256)-3)),IF(RIGHT(F256,2)="M)",-1000000*VALUE(MID(F256,2,LEN(F256)-3)),IF(RIGHT(F256,2)="B)",-1000000000*VALUE(MID(F256,2,LEN(F256)-3)),IF(RIGHT(F256,2)="k)",-1000*VALUE(MID(F256,2,LEN(F256)-3)),VALUE(SUBSTITUTE(F256,",","")))))),IF(RIGHT(F256,1)="T",1000000000000*VALUE(LEFT(F256,LEN(F256)-1)),IF(RIGHT(F256,1)="M",1000000*VALUE(LEFT(F256,LEN(F256)-1)),IF(RIGHT(F256,1)="B",1000000000*VALUE(LEFT(F256,LEN(F256)-1)),IF(RIGHT(F256,1)="%",0.01*VALUE(LEFT(F256,LEN(F256)-1)),IF(RIGHT(F256,1)="k",1000*VALUE(LEFT(F256,LEN(F256)-1)),VALUE(SUBSTITUTE(F256,",",""))))))))),"N/A")</f>
        <v/>
      </c>
      <c r="N256">
        <f>IFERROR(IF(TRIM(G256)="-", "N/A", IF(RIGHT(G256,1)=")",IF(RIGHT(G256,2)="T)",-1000000000000*VALUE(MID(G256,2,LEN(G256)-3)),IF(RIGHT(G256,2)="M)",-1000000*VALUE(MID(G256,2,LEN(G256)-3)),IF(RIGHT(G256,2)="B)",-1000000000*VALUE(MID(G256,2,LEN(G256)-3)),IF(RIGHT(G256,2)="k)",-1000*VALUE(MID(G256,2,LEN(G256)-3)),VALUE(SUBSTITUTE(G256,",","")))))),IF(RIGHT(G256,1)="T",1000000000000*VALUE(LEFT(G256,LEN(G256)-1)),IF(RIGHT(G256,1)="M",1000000*VALUE(LEFT(G256,LEN(G256)-1)),IF(RIGHT(G256,1)="B",1000000000*VALUE(LEFT(G256,LEN(G256)-1)),IF(RIGHT(G256,1)="%",0.01*VALUE(LEFT(G256,LEN(G256)-1)),IF(RIGHT(G256,1)="k",1000*VALUE(LEFT(G256,LEN(G256)-1)),VALUE(SUBSTITUTE(G256,",",""))))))))),"N/A")</f>
        <v/>
      </c>
      <c r="P256">
        <f>MAX(J256:N256)</f>
        <v/>
      </c>
      <c r="Q256">
        <f>IFERROR(J144+MATCH(P256,J256:N256,0)-1,"")</f>
        <v/>
      </c>
      <c r="R256">
        <f>IF(Q256="","",MIN(J256:N256))</f>
        <v/>
      </c>
      <c r="S256">
        <f>IFERROR(J144+MATCH(R256,J256:N256,0)-1,"")</f>
        <v/>
      </c>
      <c r="T256">
        <f>IFERROR(AVERAGE(J256:N256),"")</f>
        <v/>
      </c>
      <c r="U256">
        <f>IFERROR(STDEV(J256:N256),"")</f>
        <v/>
      </c>
      <c r="V256">
        <f>IFERROR(IF(C256="-","",IF(ISBLANK(B256),"",IF(OR(ISNUMBER(FIND("Growth",B256)),ISNUMBER(FIND("Margin",B256))),"",(J256-T256)/U256))),"")</f>
        <v/>
      </c>
      <c r="W256">
        <f>IFERROR(IF(OR(D256="-",ISBLANK(D256)),"",(K256-T256)/U256),"")</f>
        <v/>
      </c>
      <c r="X256">
        <f>IFERROR(IF(OR(E256="-",ISBLANK(E256)),"",(L256-T256)/U256),"")</f>
        <v/>
      </c>
      <c r="Y256">
        <f>IFERROR(IF(OR(F256="-",ISBLANK(F256)),"",(M256-T256)/U256),"")</f>
        <v/>
      </c>
      <c r="Z256">
        <f>IFERROR(IF(OR(G256="-",ISBLANK(G256)),"",(N256-T256)/U256),"")</f>
        <v/>
      </c>
      <c r="AA256">
        <f>IF(MAX(MAX(V256:Z256),ABS(MIN(V256:Z256)))=ABS(MIN(V256:Z256)),MIN(V256:Z256),MAX(V256:Z256))</f>
        <v/>
      </c>
      <c r="AB256">
        <f>IFERROR(V144+MATCH(AA256,V256:Z256,0)-1,"")</f>
        <v/>
      </c>
      <c r="AC256">
        <f>IF(AB256&lt;&gt;"",IF(S256=AB256,"Low",IF(AB256=Q256,"High","")),"")</f>
        <v/>
      </c>
      <c r="AE256">
        <f>IF(ISNUMBER(MATCH("N/A",J256:N256,0)),"",IFERROR((5 * SUMPRODUCT(J144:N144,J256:N256) - PRODUCT(SUM(J144:N144),SUM(J256:N256))) / ((5 * SUM((J144^2)+(K144^2)+(L144^2)+(M144^2)+(N144^2))) - SUM(J144:N144)^2),""))</f>
        <v/>
      </c>
      <c r="AF256">
        <f>IFERROR(CORREL(J144:N144,J256:N256),"")</f>
        <v/>
      </c>
      <c r="AZ256">
        <f>IF(Q256=S256,0,1)</f>
        <v/>
      </c>
      <c r="BA256">
        <f>IF(AZ256=1,IF(Q256="","",IF(Q256=N144,"Yes","No")),"")</f>
        <v/>
      </c>
      <c r="BB256">
        <f>IF(BA256="Yes",P256,"")</f>
        <v/>
      </c>
      <c r="BC256">
        <f>IF(AZ256=1,IF(S256="","",IF(S256=N144,"Yes","No")),"")</f>
        <v/>
      </c>
      <c r="BD256">
        <f>IF(BC256="Yes",R256,"")</f>
        <v/>
      </c>
      <c r="BE256">
        <f>IFERROR(IF(SIGN(AE256)=1,"Increasing",IF(SIGN(AE256)=-1,"Decreasing","")),"")</f>
        <v/>
      </c>
      <c r="BF256">
        <f>IF(OR(AND(BE256="Increasing",BA256="Yes"),AND(BE256="Decreasing",BC256="Yes")),"Yes","No")</f>
        <v/>
      </c>
      <c r="BG256">
        <f>IF(I256="pos_trend","Yes","No")</f>
        <v/>
      </c>
      <c r="BH256">
        <f>IF(AF256&lt;&gt;"",IF(ABS(AF256)&gt;0.8,"Yes","No"),"")</f>
        <v/>
      </c>
    </row>
    <row r="257" spans="1:60">
      <c s="1" r="A257" t="n">
        <v>10</v>
      </c>
      <c r="B257" t="s">
        <v>657</v>
      </c>
      <c r="C257" t="s">
        <v>658</v>
      </c>
      <c r="D257" t="s">
        <v>659</v>
      </c>
      <c r="E257" t="s">
        <v>660</v>
      </c>
      <c r="F257" t="s">
        <v>661</v>
      </c>
      <c r="G257" t="s">
        <v>662</v>
      </c>
      <c r="H257" t="s"/>
      <c r="I257">
        <f>IF(AND(K257&gt; J257, L257&gt; K257, M257&gt; L257, N257&gt; M257), "pos_trend", IF(AND(K257&lt; J257, L257&lt; K257, M257&lt; L257, N257&lt; M257), "neg_trend", "N/A"))</f>
        <v/>
      </c>
      <c r="J257">
        <f>IFERROR(IF(TRIM(C257)="-", "N/A", IF(RIGHT(C257,1)=")",IF(RIGHT(C257,2)="T)",-1000000000000*VALUE(MID(C257,2,LEN(C257)-3)),IF(RIGHT(C257,2)="M)",-1000000*VALUE(MID(C257,2,LEN(C257)-3)),IF(RIGHT(C257,2)="B)",-1000000000*VALUE(MID(C257,2,LEN(C257)-3)),IF(RIGHT(C257,2)="k)",-1000*VALUE(MID(C257,2,LEN(C257)-3)),VALUE(SUBSTITUTE(C257,",","")))))),IF(RIGHT(C257,1)="T",1000000000000*VALUE(LEFT(C257,LEN(C257)-1)),IF(RIGHT(C257,1)="M",1000000*VALUE(LEFT(C257,LEN(C257)-1)),IF(RIGHT(C257,1)="B",1000000000*VALUE(LEFT(C257,LEN(C257)-1)),IF(RIGHT(C257,1)="%",0.01*VALUE(LEFT(C257,LEN(C257)-1)),IF(RIGHT(C257,1)="k",1000*VALUE(LEFT(C257,LEN(C257)-1)),VALUE(SUBSTITUTE(C257,",",""))))))))),"N/A")</f>
        <v/>
      </c>
      <c r="K257">
        <f>IFERROR(IF(TRIM(D257)="-", "N/A", IF(RIGHT(D257,1)=")",IF(RIGHT(D257,2)="T)",-1000000000000*VALUE(MID(D257,2,LEN(D257)-3)),IF(RIGHT(D257,2)="M)",-1000000*VALUE(MID(D257,2,LEN(D257)-3)),IF(RIGHT(D257,2)="B)",-1000000000*VALUE(MID(D257,2,LEN(D257)-3)),IF(RIGHT(D257,2)="k)",-1000*VALUE(MID(D257,2,LEN(D257)-3)),VALUE(SUBSTITUTE(D257,",","")))))),IF(RIGHT(D257,1)="T",1000000000000*VALUE(LEFT(D257,LEN(D257)-1)),IF(RIGHT(D257,1)="M",1000000*VALUE(LEFT(D257,LEN(D257)-1)),IF(RIGHT(D257,1)="B",1000000000*VALUE(LEFT(D257,LEN(D257)-1)),IF(RIGHT(D257,1)="%",0.01*VALUE(LEFT(D257,LEN(D257)-1)),IF(RIGHT(D257,1)="k",1000*VALUE(LEFT(D257,LEN(D257)-1)),VALUE(SUBSTITUTE(D257,",",""))))))))),"N/A")</f>
        <v/>
      </c>
      <c r="L257">
        <f>IFERROR(IF(TRIM(E257)="-", "N/A", IF(RIGHT(E257,1)=")",IF(RIGHT(E257,2)="T)",-1000000000000*VALUE(MID(E257,2,LEN(E257)-3)),IF(RIGHT(E257,2)="M)",-1000000*VALUE(MID(E257,2,LEN(E257)-3)),IF(RIGHT(E257,2)="B)",-1000000000*VALUE(MID(E257,2,LEN(E257)-3)),IF(RIGHT(E257,2)="k)",-1000*VALUE(MID(E257,2,LEN(E257)-3)),VALUE(SUBSTITUTE(E257,",","")))))),IF(RIGHT(E257,1)="T",1000000000000*VALUE(LEFT(E257,LEN(E257)-1)),IF(RIGHT(E257,1)="M",1000000*VALUE(LEFT(E257,LEN(E257)-1)),IF(RIGHT(E257,1)="B",1000000000*VALUE(LEFT(E257,LEN(E257)-1)),IF(RIGHT(E257,1)="%",0.01*VALUE(LEFT(E257,LEN(E257)-1)),IF(RIGHT(E257,1)="k",1000*VALUE(LEFT(E257,LEN(E257)-1)),VALUE(SUBSTITUTE(E257,",",""))))))))),"N/A")</f>
        <v/>
      </c>
      <c r="M257">
        <f>IFERROR(IF(TRIM(F257)="-", "N/A", IF(RIGHT(F257,1)=")",IF(RIGHT(F257,2)="T)",-1000000000000*VALUE(MID(F257,2,LEN(F257)-3)),IF(RIGHT(F257,2)="M)",-1000000*VALUE(MID(F257,2,LEN(F257)-3)),IF(RIGHT(F257,2)="B)",-1000000000*VALUE(MID(F257,2,LEN(F257)-3)),IF(RIGHT(F257,2)="k)",-1000*VALUE(MID(F257,2,LEN(F257)-3)),VALUE(SUBSTITUTE(F257,",","")))))),IF(RIGHT(F257,1)="T",1000000000000*VALUE(LEFT(F257,LEN(F257)-1)),IF(RIGHT(F257,1)="M",1000000*VALUE(LEFT(F257,LEN(F257)-1)),IF(RIGHT(F257,1)="B",1000000000*VALUE(LEFT(F257,LEN(F257)-1)),IF(RIGHT(F257,1)="%",0.01*VALUE(LEFT(F257,LEN(F257)-1)),IF(RIGHT(F257,1)="k",1000*VALUE(LEFT(F257,LEN(F257)-1)),VALUE(SUBSTITUTE(F257,",",""))))))))),"N/A")</f>
        <v/>
      </c>
      <c r="N257">
        <f>IFERROR(IF(TRIM(G257)="-", "N/A", IF(RIGHT(G257,1)=")",IF(RIGHT(G257,2)="T)",-1000000000000*VALUE(MID(G257,2,LEN(G257)-3)),IF(RIGHT(G257,2)="M)",-1000000*VALUE(MID(G257,2,LEN(G257)-3)),IF(RIGHT(G257,2)="B)",-1000000000*VALUE(MID(G257,2,LEN(G257)-3)),IF(RIGHT(G257,2)="k)",-1000*VALUE(MID(G257,2,LEN(G257)-3)),VALUE(SUBSTITUTE(G257,",","")))))),IF(RIGHT(G257,1)="T",1000000000000*VALUE(LEFT(G257,LEN(G257)-1)),IF(RIGHT(G257,1)="M",1000000*VALUE(LEFT(G257,LEN(G257)-1)),IF(RIGHT(G257,1)="B",1000000000*VALUE(LEFT(G257,LEN(G257)-1)),IF(RIGHT(G257,1)="%",0.01*VALUE(LEFT(G257,LEN(G257)-1)),IF(RIGHT(G257,1)="k",1000*VALUE(LEFT(G257,LEN(G257)-1)),VALUE(SUBSTITUTE(G257,",",""))))))))),"N/A")</f>
        <v/>
      </c>
      <c r="P257">
        <f>MAX(J257:N257)</f>
        <v/>
      </c>
      <c r="Q257">
        <f>IFERROR(J144+MATCH(P257,J257:N257,0)-1,"")</f>
        <v/>
      </c>
      <c r="R257">
        <f>IF(Q257="","",MIN(J257:N257))</f>
        <v/>
      </c>
      <c r="S257">
        <f>IFERROR(J144+MATCH(R257,J257:N257,0)-1,"")</f>
        <v/>
      </c>
      <c r="T257">
        <f>IFERROR(AVERAGE(J257:N257),"")</f>
        <v/>
      </c>
      <c r="U257">
        <f>IFERROR(STDEV(J257:N257),"")</f>
        <v/>
      </c>
      <c r="V257">
        <f>IFERROR(IF(C257="-","",IF(ISBLANK(B257),"",IF(OR(ISNUMBER(FIND("Growth",B257)),ISNUMBER(FIND("Margin",B257))),"",(J257-T257)/U257))),"")</f>
        <v/>
      </c>
      <c r="W257">
        <f>IFERROR(IF(OR(D257="-",ISBLANK(D257)),"",(K257-T257)/U257),"")</f>
        <v/>
      </c>
      <c r="X257">
        <f>IFERROR(IF(OR(E257="-",ISBLANK(E257)),"",(L257-T257)/U257),"")</f>
        <v/>
      </c>
      <c r="Y257">
        <f>IFERROR(IF(OR(F257="-",ISBLANK(F257)),"",(M257-T257)/U257),"")</f>
        <v/>
      </c>
      <c r="Z257">
        <f>IFERROR(IF(OR(G257="-",ISBLANK(G257)),"",(N257-T257)/U257),"")</f>
        <v/>
      </c>
      <c r="AA257">
        <f>IF(MAX(MAX(V257:Z257),ABS(MIN(V257:Z257)))=ABS(MIN(V257:Z257)),MIN(V257:Z257),MAX(V257:Z257))</f>
        <v/>
      </c>
      <c r="AB257">
        <f>IFERROR(V144+MATCH(AA257,V257:Z257,0)-1,"")</f>
        <v/>
      </c>
      <c r="AC257">
        <f>IF(AB257&lt;&gt;"",IF(S257=AB257,"Low",IF(AB257=Q257,"High","")),"")</f>
        <v/>
      </c>
      <c r="AE257">
        <f>IF(ISNUMBER(MATCH("N/A",J257:N257,0)),"",IFERROR((5 * SUMPRODUCT(J144:N144,J257:N257) - PRODUCT(SUM(J144:N144),SUM(J257:N257))) / ((5 * SUM((J144^2)+(K144^2)+(L144^2)+(M144^2)+(N144^2))) - SUM(J144:N144)^2),""))</f>
        <v/>
      </c>
      <c r="AF257">
        <f>IFERROR(CORREL(J144:N144,J257:N257),"")</f>
        <v/>
      </c>
      <c r="AZ257">
        <f>IF(Q257=S257,0,1)</f>
        <v/>
      </c>
      <c r="BA257">
        <f>IF(AZ257=1,IF(Q257="","",IF(Q257=N144,"Yes","No")),"")</f>
        <v/>
      </c>
      <c r="BB257">
        <f>IF(BA257="Yes",P257,"")</f>
        <v/>
      </c>
      <c r="BC257">
        <f>IF(AZ257=1,IF(S257="","",IF(S257=N144,"Yes","No")),"")</f>
        <v/>
      </c>
      <c r="BD257">
        <f>IF(BC257="Yes",R257,"")</f>
        <v/>
      </c>
      <c r="BE257">
        <f>IFERROR(IF(SIGN(AE257)=1,"Increasing",IF(SIGN(AE257)=-1,"Decreasing","")),"")</f>
        <v/>
      </c>
      <c r="BF257">
        <f>IF(OR(AND(BE257="Increasing",BA257="Yes"),AND(BE257="Decreasing",BC257="Yes")),"Yes","No")</f>
        <v/>
      </c>
      <c r="BG257">
        <f>IF(I257="pos_trend","Yes","No")</f>
        <v/>
      </c>
      <c r="BH257">
        <f>IF(AF257&lt;&gt;"",IF(ABS(AF257)&gt;0.8,"Yes","No"),"")</f>
        <v/>
      </c>
    </row>
    <row r="258" spans="1:60">
      <c s="1" r="A258" t="n">
        <v>11</v>
      </c>
      <c r="B258" t="s">
        <v>663</v>
      </c>
      <c r="C258" t="s">
        <v>664</v>
      </c>
      <c r="D258" t="s">
        <v>665</v>
      </c>
      <c r="E258" t="s">
        <v>666</v>
      </c>
      <c r="F258" t="s">
        <v>667</v>
      </c>
      <c r="G258" t="s">
        <v>668</v>
      </c>
      <c r="H258" t="s"/>
      <c r="I258">
        <f>IF(AND(K258&gt; J258, L258&gt; K258, M258&gt; L258, N258&gt; M258), "pos_trend", IF(AND(K258&lt; J258, L258&lt; K258, M258&lt; L258, N258&lt; M258), "neg_trend", "N/A"))</f>
        <v/>
      </c>
      <c r="J258">
        <f>IFERROR(IF(TRIM(C258)="-", "N/A", IF(RIGHT(C258,1)=")",IF(RIGHT(C258,2)="T)",-1000000000000*VALUE(MID(C258,2,LEN(C258)-3)),IF(RIGHT(C258,2)="M)",-1000000*VALUE(MID(C258,2,LEN(C258)-3)),IF(RIGHT(C258,2)="B)",-1000000000*VALUE(MID(C258,2,LEN(C258)-3)),IF(RIGHT(C258,2)="k)",-1000*VALUE(MID(C258,2,LEN(C258)-3)),VALUE(SUBSTITUTE(C258,",","")))))),IF(RIGHT(C258,1)="T",1000000000000*VALUE(LEFT(C258,LEN(C258)-1)),IF(RIGHT(C258,1)="M",1000000*VALUE(LEFT(C258,LEN(C258)-1)),IF(RIGHT(C258,1)="B",1000000000*VALUE(LEFT(C258,LEN(C258)-1)),IF(RIGHT(C258,1)="%",0.01*VALUE(LEFT(C258,LEN(C258)-1)),IF(RIGHT(C258,1)="k",1000*VALUE(LEFT(C258,LEN(C258)-1)),VALUE(SUBSTITUTE(C258,",",""))))))))),"N/A")</f>
        <v/>
      </c>
      <c r="K258">
        <f>IFERROR(IF(TRIM(D258)="-", "N/A", IF(RIGHT(D258,1)=")",IF(RIGHT(D258,2)="T)",-1000000000000*VALUE(MID(D258,2,LEN(D258)-3)),IF(RIGHT(D258,2)="M)",-1000000*VALUE(MID(D258,2,LEN(D258)-3)),IF(RIGHT(D258,2)="B)",-1000000000*VALUE(MID(D258,2,LEN(D258)-3)),IF(RIGHT(D258,2)="k)",-1000*VALUE(MID(D258,2,LEN(D258)-3)),VALUE(SUBSTITUTE(D258,",","")))))),IF(RIGHT(D258,1)="T",1000000000000*VALUE(LEFT(D258,LEN(D258)-1)),IF(RIGHT(D258,1)="M",1000000*VALUE(LEFT(D258,LEN(D258)-1)),IF(RIGHT(D258,1)="B",1000000000*VALUE(LEFT(D258,LEN(D258)-1)),IF(RIGHT(D258,1)="%",0.01*VALUE(LEFT(D258,LEN(D258)-1)),IF(RIGHT(D258,1)="k",1000*VALUE(LEFT(D258,LEN(D258)-1)),VALUE(SUBSTITUTE(D258,",",""))))))))),"N/A")</f>
        <v/>
      </c>
      <c r="L258">
        <f>IFERROR(IF(TRIM(E258)="-", "N/A", IF(RIGHT(E258,1)=")",IF(RIGHT(E258,2)="T)",-1000000000000*VALUE(MID(E258,2,LEN(E258)-3)),IF(RIGHT(E258,2)="M)",-1000000*VALUE(MID(E258,2,LEN(E258)-3)),IF(RIGHT(E258,2)="B)",-1000000000*VALUE(MID(E258,2,LEN(E258)-3)),IF(RIGHT(E258,2)="k)",-1000*VALUE(MID(E258,2,LEN(E258)-3)),VALUE(SUBSTITUTE(E258,",","")))))),IF(RIGHT(E258,1)="T",1000000000000*VALUE(LEFT(E258,LEN(E258)-1)),IF(RIGHT(E258,1)="M",1000000*VALUE(LEFT(E258,LEN(E258)-1)),IF(RIGHT(E258,1)="B",1000000000*VALUE(LEFT(E258,LEN(E258)-1)),IF(RIGHT(E258,1)="%",0.01*VALUE(LEFT(E258,LEN(E258)-1)),IF(RIGHT(E258,1)="k",1000*VALUE(LEFT(E258,LEN(E258)-1)),VALUE(SUBSTITUTE(E258,",",""))))))))),"N/A")</f>
        <v/>
      </c>
      <c r="M258">
        <f>IFERROR(IF(TRIM(F258)="-", "N/A", IF(RIGHT(F258,1)=")",IF(RIGHT(F258,2)="T)",-1000000000000*VALUE(MID(F258,2,LEN(F258)-3)),IF(RIGHT(F258,2)="M)",-1000000*VALUE(MID(F258,2,LEN(F258)-3)),IF(RIGHT(F258,2)="B)",-1000000000*VALUE(MID(F258,2,LEN(F258)-3)),IF(RIGHT(F258,2)="k)",-1000*VALUE(MID(F258,2,LEN(F258)-3)),VALUE(SUBSTITUTE(F258,",","")))))),IF(RIGHT(F258,1)="T",1000000000000*VALUE(LEFT(F258,LEN(F258)-1)),IF(RIGHT(F258,1)="M",1000000*VALUE(LEFT(F258,LEN(F258)-1)),IF(RIGHT(F258,1)="B",1000000000*VALUE(LEFT(F258,LEN(F258)-1)),IF(RIGHT(F258,1)="%",0.01*VALUE(LEFT(F258,LEN(F258)-1)),IF(RIGHT(F258,1)="k",1000*VALUE(LEFT(F258,LEN(F258)-1)),VALUE(SUBSTITUTE(F258,",",""))))))))),"N/A")</f>
        <v/>
      </c>
      <c r="N258">
        <f>IFERROR(IF(TRIM(G258)="-", "N/A", IF(RIGHT(G258,1)=")",IF(RIGHT(G258,2)="T)",-1000000000000*VALUE(MID(G258,2,LEN(G258)-3)),IF(RIGHT(G258,2)="M)",-1000000*VALUE(MID(G258,2,LEN(G258)-3)),IF(RIGHT(G258,2)="B)",-1000000000*VALUE(MID(G258,2,LEN(G258)-3)),IF(RIGHT(G258,2)="k)",-1000*VALUE(MID(G258,2,LEN(G258)-3)),VALUE(SUBSTITUTE(G258,",","")))))),IF(RIGHT(G258,1)="T",1000000000000*VALUE(LEFT(G258,LEN(G258)-1)),IF(RIGHT(G258,1)="M",1000000*VALUE(LEFT(G258,LEN(G258)-1)),IF(RIGHT(G258,1)="B",1000000000*VALUE(LEFT(G258,LEN(G258)-1)),IF(RIGHT(G258,1)="%",0.01*VALUE(LEFT(G258,LEN(G258)-1)),IF(RIGHT(G258,1)="k",1000*VALUE(LEFT(G258,LEN(G258)-1)),VALUE(SUBSTITUTE(G258,",",""))))))))),"N/A")</f>
        <v/>
      </c>
      <c r="P258">
        <f>MAX(J258:N258)</f>
        <v/>
      </c>
      <c r="Q258">
        <f>IFERROR(J144+MATCH(P258,J258:N258,0)-1,"")</f>
        <v/>
      </c>
      <c r="R258">
        <f>IF(Q258="","",MIN(J258:N258))</f>
        <v/>
      </c>
      <c r="S258">
        <f>IFERROR(J144+MATCH(R258,J258:N258,0)-1,"")</f>
        <v/>
      </c>
      <c r="T258">
        <f>IFERROR(AVERAGE(J258:N258),"")</f>
        <v/>
      </c>
      <c r="U258">
        <f>IFERROR(STDEV(J258:N258),"")</f>
        <v/>
      </c>
      <c r="V258">
        <f>IFERROR(IF(C258="-","",IF(ISBLANK(B258),"",IF(OR(ISNUMBER(FIND("Growth",B258)),ISNUMBER(FIND("Margin",B258))),"",(J258-T258)/U258))),"")</f>
        <v/>
      </c>
      <c r="W258">
        <f>IFERROR(IF(OR(D258="-",ISBLANK(D258)),"",(K258-T258)/U258),"")</f>
        <v/>
      </c>
      <c r="X258">
        <f>IFERROR(IF(OR(E258="-",ISBLANK(E258)),"",(L258-T258)/U258),"")</f>
        <v/>
      </c>
      <c r="Y258">
        <f>IFERROR(IF(OR(F258="-",ISBLANK(F258)),"",(M258-T258)/U258),"")</f>
        <v/>
      </c>
      <c r="Z258">
        <f>IFERROR(IF(OR(G258="-",ISBLANK(G258)),"",(N258-T258)/U258),"")</f>
        <v/>
      </c>
      <c r="AA258">
        <f>IF(MAX(MAX(V258:Z258),ABS(MIN(V258:Z258)))=ABS(MIN(V258:Z258)),MIN(V258:Z258),MAX(V258:Z258))</f>
        <v/>
      </c>
      <c r="AB258">
        <f>IFERROR(V144+MATCH(AA258,V258:Z258,0)-1,"")</f>
        <v/>
      </c>
      <c r="AC258">
        <f>IF(AB258&lt;&gt;"",IF(S258=AB258,"Low",IF(AB258=Q258,"High","")),"")</f>
        <v/>
      </c>
      <c r="AE258">
        <f>IF(ISNUMBER(MATCH("N/A",J258:N258,0)),"",IFERROR((5 * SUMPRODUCT(J144:N144,J258:N258) - PRODUCT(SUM(J144:N144),SUM(J258:N258))) / ((5 * SUM((J144^2)+(K144^2)+(L144^2)+(M144^2)+(N144^2))) - SUM(J144:N144)^2),""))</f>
        <v/>
      </c>
      <c r="AF258">
        <f>IFERROR(CORREL(J144:N144,J258:N258),"")</f>
        <v/>
      </c>
      <c r="AZ258">
        <f>IF(Q258=S258,0,1)</f>
        <v/>
      </c>
      <c r="BA258">
        <f>IF(AZ258=1,IF(Q258="","",IF(Q258=N144,"Yes","No")),"")</f>
        <v/>
      </c>
      <c r="BB258">
        <f>IF(BA258="Yes",P258,"")</f>
        <v/>
      </c>
      <c r="BC258">
        <f>IF(AZ258=1,IF(S258="","",IF(S258=N144,"Yes","No")),"")</f>
        <v/>
      </c>
      <c r="BD258">
        <f>IF(BC258="Yes",R258,"")</f>
        <v/>
      </c>
      <c r="BE258">
        <f>IFERROR(IF(SIGN(AE258)=1,"Increasing",IF(SIGN(AE258)=-1,"Decreasing","")),"")</f>
        <v/>
      </c>
      <c r="BF258">
        <f>IF(OR(AND(BE258="Increasing",BA258="Yes"),AND(BE258="Decreasing",BC258="Yes")),"Yes","No")</f>
        <v/>
      </c>
      <c r="BG258">
        <f>IF(I258="pos_trend","Yes","No")</f>
        <v/>
      </c>
      <c r="BH258">
        <f>IF(AF258&lt;&gt;"",IF(ABS(AF258)&gt;0.8,"Yes","No"),"")</f>
        <v/>
      </c>
    </row>
    <row r="259" spans="1:60">
      <c s="1" r="A259" t="n">
        <v>12</v>
      </c>
      <c r="B259" t="s">
        <v>669</v>
      </c>
      <c r="C259" t="s">
        <v>670</v>
      </c>
      <c r="D259" t="s">
        <v>671</v>
      </c>
      <c r="E259" t="s">
        <v>666</v>
      </c>
      <c r="F259" t="s">
        <v>667</v>
      </c>
      <c r="G259" t="s">
        <v>672</v>
      </c>
      <c r="H259" t="s"/>
      <c r="I259">
        <f>IF(AND(K259&gt; J259, L259&gt; K259, M259&gt; L259, N259&gt; M259), "pos_trend", IF(AND(K259&lt; J259, L259&lt; K259, M259&lt; L259, N259&lt; M259), "neg_trend", "N/A"))</f>
        <v/>
      </c>
      <c r="J259">
        <f>IFERROR(IF(TRIM(C259)="-", "N/A", IF(RIGHT(C259,1)=")",IF(RIGHT(C259,2)="T)",-1000000000000*VALUE(MID(C259,2,LEN(C259)-3)),IF(RIGHT(C259,2)="M)",-1000000*VALUE(MID(C259,2,LEN(C259)-3)),IF(RIGHT(C259,2)="B)",-1000000000*VALUE(MID(C259,2,LEN(C259)-3)),IF(RIGHT(C259,2)="k)",-1000*VALUE(MID(C259,2,LEN(C259)-3)),VALUE(SUBSTITUTE(C259,",","")))))),IF(RIGHT(C259,1)="T",1000000000000*VALUE(LEFT(C259,LEN(C259)-1)),IF(RIGHT(C259,1)="M",1000000*VALUE(LEFT(C259,LEN(C259)-1)),IF(RIGHT(C259,1)="B",1000000000*VALUE(LEFT(C259,LEN(C259)-1)),IF(RIGHT(C259,1)="%",0.01*VALUE(LEFT(C259,LEN(C259)-1)),IF(RIGHT(C259,1)="k",1000*VALUE(LEFT(C259,LEN(C259)-1)),VALUE(SUBSTITUTE(C259,",",""))))))))),"N/A")</f>
        <v/>
      </c>
      <c r="K259">
        <f>IFERROR(IF(TRIM(D259)="-", "N/A", IF(RIGHT(D259,1)=")",IF(RIGHT(D259,2)="T)",-1000000000000*VALUE(MID(D259,2,LEN(D259)-3)),IF(RIGHT(D259,2)="M)",-1000000*VALUE(MID(D259,2,LEN(D259)-3)),IF(RIGHT(D259,2)="B)",-1000000000*VALUE(MID(D259,2,LEN(D259)-3)),IF(RIGHT(D259,2)="k)",-1000*VALUE(MID(D259,2,LEN(D259)-3)),VALUE(SUBSTITUTE(D259,",","")))))),IF(RIGHT(D259,1)="T",1000000000000*VALUE(LEFT(D259,LEN(D259)-1)),IF(RIGHT(D259,1)="M",1000000*VALUE(LEFT(D259,LEN(D259)-1)),IF(RIGHT(D259,1)="B",1000000000*VALUE(LEFT(D259,LEN(D259)-1)),IF(RIGHT(D259,1)="%",0.01*VALUE(LEFT(D259,LEN(D259)-1)),IF(RIGHT(D259,1)="k",1000*VALUE(LEFT(D259,LEN(D259)-1)),VALUE(SUBSTITUTE(D259,",",""))))))))),"N/A")</f>
        <v/>
      </c>
      <c r="L259">
        <f>IFERROR(IF(TRIM(E259)="-", "N/A", IF(RIGHT(E259,1)=")",IF(RIGHT(E259,2)="T)",-1000000000000*VALUE(MID(E259,2,LEN(E259)-3)),IF(RIGHT(E259,2)="M)",-1000000*VALUE(MID(E259,2,LEN(E259)-3)),IF(RIGHT(E259,2)="B)",-1000000000*VALUE(MID(E259,2,LEN(E259)-3)),IF(RIGHT(E259,2)="k)",-1000*VALUE(MID(E259,2,LEN(E259)-3)),VALUE(SUBSTITUTE(E259,",","")))))),IF(RIGHT(E259,1)="T",1000000000000*VALUE(LEFT(E259,LEN(E259)-1)),IF(RIGHT(E259,1)="M",1000000*VALUE(LEFT(E259,LEN(E259)-1)),IF(RIGHT(E259,1)="B",1000000000*VALUE(LEFT(E259,LEN(E259)-1)),IF(RIGHT(E259,1)="%",0.01*VALUE(LEFT(E259,LEN(E259)-1)),IF(RIGHT(E259,1)="k",1000*VALUE(LEFT(E259,LEN(E259)-1)),VALUE(SUBSTITUTE(E259,",",""))))))))),"N/A")</f>
        <v/>
      </c>
      <c r="M259">
        <f>IFERROR(IF(TRIM(F259)="-", "N/A", IF(RIGHT(F259,1)=")",IF(RIGHT(F259,2)="T)",-1000000000000*VALUE(MID(F259,2,LEN(F259)-3)),IF(RIGHT(F259,2)="M)",-1000000*VALUE(MID(F259,2,LEN(F259)-3)),IF(RIGHT(F259,2)="B)",-1000000000*VALUE(MID(F259,2,LEN(F259)-3)),IF(RIGHT(F259,2)="k)",-1000*VALUE(MID(F259,2,LEN(F259)-3)),VALUE(SUBSTITUTE(F259,",","")))))),IF(RIGHT(F259,1)="T",1000000000000*VALUE(LEFT(F259,LEN(F259)-1)),IF(RIGHT(F259,1)="M",1000000*VALUE(LEFT(F259,LEN(F259)-1)),IF(RIGHT(F259,1)="B",1000000000*VALUE(LEFT(F259,LEN(F259)-1)),IF(RIGHT(F259,1)="%",0.01*VALUE(LEFT(F259,LEN(F259)-1)),IF(RIGHT(F259,1)="k",1000*VALUE(LEFT(F259,LEN(F259)-1)),VALUE(SUBSTITUTE(F259,",",""))))))))),"N/A")</f>
        <v/>
      </c>
      <c r="N259">
        <f>IFERROR(IF(TRIM(G259)="-", "N/A", IF(RIGHT(G259,1)=")",IF(RIGHT(G259,2)="T)",-1000000000000*VALUE(MID(G259,2,LEN(G259)-3)),IF(RIGHT(G259,2)="M)",-1000000*VALUE(MID(G259,2,LEN(G259)-3)),IF(RIGHT(G259,2)="B)",-1000000000*VALUE(MID(G259,2,LEN(G259)-3)),IF(RIGHT(G259,2)="k)",-1000*VALUE(MID(G259,2,LEN(G259)-3)),VALUE(SUBSTITUTE(G259,",","")))))),IF(RIGHT(G259,1)="T",1000000000000*VALUE(LEFT(G259,LEN(G259)-1)),IF(RIGHT(G259,1)="M",1000000*VALUE(LEFT(G259,LEN(G259)-1)),IF(RIGHT(G259,1)="B",1000000000*VALUE(LEFT(G259,LEN(G259)-1)),IF(RIGHT(G259,1)="%",0.01*VALUE(LEFT(G259,LEN(G259)-1)),IF(RIGHT(G259,1)="k",1000*VALUE(LEFT(G259,LEN(G259)-1)),VALUE(SUBSTITUTE(G259,",",""))))))))),"N/A")</f>
        <v/>
      </c>
      <c r="P259">
        <f>MAX(J259:N259)</f>
        <v/>
      </c>
      <c r="Q259">
        <f>IFERROR(J144+MATCH(P259,J259:N259,0)-1,"")</f>
        <v/>
      </c>
      <c r="R259">
        <f>IF(Q259="","",MIN(J259:N259))</f>
        <v/>
      </c>
      <c r="S259">
        <f>IFERROR(J144+MATCH(R259,J259:N259,0)-1,"")</f>
        <v/>
      </c>
      <c r="T259">
        <f>IFERROR(AVERAGE(J259:N259),"")</f>
        <v/>
      </c>
      <c r="U259">
        <f>IFERROR(STDEV(J259:N259),"")</f>
        <v/>
      </c>
      <c r="V259">
        <f>IFERROR(IF(C259="-","",IF(ISBLANK(B259),"",IF(OR(ISNUMBER(FIND("Growth",B259)),ISNUMBER(FIND("Margin",B259))),"",(J259-T259)/U259))),"")</f>
        <v/>
      </c>
      <c r="W259">
        <f>IFERROR(IF(OR(D259="-",ISBLANK(D259)),"",(K259-T259)/U259),"")</f>
        <v/>
      </c>
      <c r="X259">
        <f>IFERROR(IF(OR(E259="-",ISBLANK(E259)),"",(L259-T259)/U259),"")</f>
        <v/>
      </c>
      <c r="Y259">
        <f>IFERROR(IF(OR(F259="-",ISBLANK(F259)),"",(M259-T259)/U259),"")</f>
        <v/>
      </c>
      <c r="Z259">
        <f>IFERROR(IF(OR(G259="-",ISBLANK(G259)),"",(N259-T259)/U259),"")</f>
        <v/>
      </c>
      <c r="AA259">
        <f>IF(MAX(MAX(V259:Z259),ABS(MIN(V259:Z259)))=ABS(MIN(V259:Z259)),MIN(V259:Z259),MAX(V259:Z259))</f>
        <v/>
      </c>
      <c r="AB259">
        <f>IFERROR(V144+MATCH(AA259,V259:Z259,0)-1,"")</f>
        <v/>
      </c>
      <c r="AC259">
        <f>IF(AB259&lt;&gt;"",IF(S259=AB259,"Low",IF(AB259=Q259,"High","")),"")</f>
        <v/>
      </c>
      <c r="AE259">
        <f>IF(ISNUMBER(MATCH("N/A",J259:N259,0)),"",IFERROR((5 * SUMPRODUCT(J144:N144,J259:N259) - PRODUCT(SUM(J144:N144),SUM(J259:N259))) / ((5 * SUM((J144^2)+(K144^2)+(L144^2)+(M144^2)+(N144^2))) - SUM(J144:N144)^2),""))</f>
        <v/>
      </c>
      <c r="AF259">
        <f>IFERROR(CORREL(J144:N144,J259:N259),"")</f>
        <v/>
      </c>
      <c r="AZ259">
        <f>IF(Q259=S259,0,1)</f>
        <v/>
      </c>
      <c r="BA259">
        <f>IF(AZ259=1,IF(Q259="","",IF(Q259=N144,"Yes","No")),"")</f>
        <v/>
      </c>
      <c r="BB259">
        <f>IF(BA259="Yes",P259,"")</f>
        <v/>
      </c>
      <c r="BC259">
        <f>IF(AZ259=1,IF(S259="","",IF(S259=N144,"Yes","No")),"")</f>
        <v/>
      </c>
      <c r="BD259">
        <f>IF(BC259="Yes",R259,"")</f>
        <v/>
      </c>
      <c r="BE259">
        <f>IFERROR(IF(SIGN(AE259)=1,"Increasing",IF(SIGN(AE259)=-1,"Decreasing","")),"")</f>
        <v/>
      </c>
      <c r="BF259">
        <f>IF(OR(AND(BE259="Increasing",BA259="Yes"),AND(BE259="Decreasing",BC259="Yes")),"Yes","No")</f>
        <v/>
      </c>
      <c r="BG259">
        <f>IF(I259="pos_trend","Yes","No")</f>
        <v/>
      </c>
      <c r="BH259">
        <f>IF(AF259&lt;&gt;"",IF(ABS(AF259)&gt;0.8,"Yes","No"),"")</f>
        <v/>
      </c>
    </row>
    <row r="260" spans="1:60">
      <c s="1" r="A260" t="n">
        <v>13</v>
      </c>
      <c r="B260" t="s">
        <v>673</v>
      </c>
      <c r="C260" t="s">
        <v>670</v>
      </c>
      <c r="D260" t="s">
        <v>671</v>
      </c>
      <c r="E260" t="s">
        <v>264</v>
      </c>
      <c r="F260" t="s">
        <v>667</v>
      </c>
      <c r="G260" t="s">
        <v>672</v>
      </c>
      <c r="H260" t="s"/>
      <c r="I260">
        <f>IF(AND(K260&gt; J260, L260&gt; K260, M260&gt; L260, N260&gt; M260), "pos_trend", IF(AND(K260&lt; J260, L260&lt; K260, M260&lt; L260, N260&lt; M260), "neg_trend", "N/A"))</f>
        <v/>
      </c>
      <c r="J260">
        <f>IFERROR(IF(TRIM(C260)="-", "N/A", IF(RIGHT(C260,1)=")",IF(RIGHT(C260,2)="T)",-1000000000000*VALUE(MID(C260,2,LEN(C260)-3)),IF(RIGHT(C260,2)="M)",-1000000*VALUE(MID(C260,2,LEN(C260)-3)),IF(RIGHT(C260,2)="B)",-1000000000*VALUE(MID(C260,2,LEN(C260)-3)),IF(RIGHT(C260,2)="k)",-1000*VALUE(MID(C260,2,LEN(C260)-3)),VALUE(SUBSTITUTE(C260,",","")))))),IF(RIGHT(C260,1)="T",1000000000000*VALUE(LEFT(C260,LEN(C260)-1)),IF(RIGHT(C260,1)="M",1000000*VALUE(LEFT(C260,LEN(C260)-1)),IF(RIGHT(C260,1)="B",1000000000*VALUE(LEFT(C260,LEN(C260)-1)),IF(RIGHT(C260,1)="%",0.01*VALUE(LEFT(C260,LEN(C260)-1)),IF(RIGHT(C260,1)="k",1000*VALUE(LEFT(C260,LEN(C260)-1)),VALUE(SUBSTITUTE(C260,",",""))))))))),"N/A")</f>
        <v/>
      </c>
      <c r="K260">
        <f>IFERROR(IF(TRIM(D260)="-", "N/A", IF(RIGHT(D260,1)=")",IF(RIGHT(D260,2)="T)",-1000000000000*VALUE(MID(D260,2,LEN(D260)-3)),IF(RIGHT(D260,2)="M)",-1000000*VALUE(MID(D260,2,LEN(D260)-3)),IF(RIGHT(D260,2)="B)",-1000000000*VALUE(MID(D260,2,LEN(D260)-3)),IF(RIGHT(D260,2)="k)",-1000*VALUE(MID(D260,2,LEN(D260)-3)),VALUE(SUBSTITUTE(D260,",","")))))),IF(RIGHT(D260,1)="T",1000000000000*VALUE(LEFT(D260,LEN(D260)-1)),IF(RIGHT(D260,1)="M",1000000*VALUE(LEFT(D260,LEN(D260)-1)),IF(RIGHT(D260,1)="B",1000000000*VALUE(LEFT(D260,LEN(D260)-1)),IF(RIGHT(D260,1)="%",0.01*VALUE(LEFT(D260,LEN(D260)-1)),IF(RIGHT(D260,1)="k",1000*VALUE(LEFT(D260,LEN(D260)-1)),VALUE(SUBSTITUTE(D260,",",""))))))))),"N/A")</f>
        <v/>
      </c>
      <c r="L260">
        <f>IFERROR(IF(TRIM(E260)="-", "N/A", IF(RIGHT(E260,1)=")",IF(RIGHT(E260,2)="T)",-1000000000000*VALUE(MID(E260,2,LEN(E260)-3)),IF(RIGHT(E260,2)="M)",-1000000*VALUE(MID(E260,2,LEN(E260)-3)),IF(RIGHT(E260,2)="B)",-1000000000*VALUE(MID(E260,2,LEN(E260)-3)),IF(RIGHT(E260,2)="k)",-1000*VALUE(MID(E260,2,LEN(E260)-3)),VALUE(SUBSTITUTE(E260,",","")))))),IF(RIGHT(E260,1)="T",1000000000000*VALUE(LEFT(E260,LEN(E260)-1)),IF(RIGHT(E260,1)="M",1000000*VALUE(LEFT(E260,LEN(E260)-1)),IF(RIGHT(E260,1)="B",1000000000*VALUE(LEFT(E260,LEN(E260)-1)),IF(RIGHT(E260,1)="%",0.01*VALUE(LEFT(E260,LEN(E260)-1)),IF(RIGHT(E260,1)="k",1000*VALUE(LEFT(E260,LEN(E260)-1)),VALUE(SUBSTITUTE(E260,",",""))))))))),"N/A")</f>
        <v/>
      </c>
      <c r="M260">
        <f>IFERROR(IF(TRIM(F260)="-", "N/A", IF(RIGHT(F260,1)=")",IF(RIGHT(F260,2)="T)",-1000000000000*VALUE(MID(F260,2,LEN(F260)-3)),IF(RIGHT(F260,2)="M)",-1000000*VALUE(MID(F260,2,LEN(F260)-3)),IF(RIGHT(F260,2)="B)",-1000000000*VALUE(MID(F260,2,LEN(F260)-3)),IF(RIGHT(F260,2)="k)",-1000*VALUE(MID(F260,2,LEN(F260)-3)),VALUE(SUBSTITUTE(F260,",","")))))),IF(RIGHT(F260,1)="T",1000000000000*VALUE(LEFT(F260,LEN(F260)-1)),IF(RIGHT(F260,1)="M",1000000*VALUE(LEFT(F260,LEN(F260)-1)),IF(RIGHT(F260,1)="B",1000000000*VALUE(LEFT(F260,LEN(F260)-1)),IF(RIGHT(F260,1)="%",0.01*VALUE(LEFT(F260,LEN(F260)-1)),IF(RIGHT(F260,1)="k",1000*VALUE(LEFT(F260,LEN(F260)-1)),VALUE(SUBSTITUTE(F260,",",""))))))))),"N/A")</f>
        <v/>
      </c>
      <c r="N260">
        <f>IFERROR(IF(TRIM(G260)="-", "N/A", IF(RIGHT(G260,1)=")",IF(RIGHT(G260,2)="T)",-1000000000000*VALUE(MID(G260,2,LEN(G260)-3)),IF(RIGHT(G260,2)="M)",-1000000*VALUE(MID(G260,2,LEN(G260)-3)),IF(RIGHT(G260,2)="B)",-1000000000*VALUE(MID(G260,2,LEN(G260)-3)),IF(RIGHT(G260,2)="k)",-1000*VALUE(MID(G260,2,LEN(G260)-3)),VALUE(SUBSTITUTE(G260,",","")))))),IF(RIGHT(G260,1)="T",1000000000000*VALUE(LEFT(G260,LEN(G260)-1)),IF(RIGHT(G260,1)="M",1000000*VALUE(LEFT(G260,LEN(G260)-1)),IF(RIGHT(G260,1)="B",1000000000*VALUE(LEFT(G260,LEN(G260)-1)),IF(RIGHT(G260,1)="%",0.01*VALUE(LEFT(G260,LEN(G260)-1)),IF(RIGHT(G260,1)="k",1000*VALUE(LEFT(G260,LEN(G260)-1)),VALUE(SUBSTITUTE(G260,",",""))))))))),"N/A")</f>
        <v/>
      </c>
      <c r="P260">
        <f>MAX(J260:N260)</f>
        <v/>
      </c>
      <c r="Q260">
        <f>IFERROR(J144+MATCH(P260,J260:N260,0)-1,"")</f>
        <v/>
      </c>
      <c r="R260">
        <f>IF(Q260="","",MIN(J260:N260))</f>
        <v/>
      </c>
      <c r="S260">
        <f>IFERROR(J144+MATCH(R260,J260:N260,0)-1,"")</f>
        <v/>
      </c>
      <c r="T260">
        <f>IFERROR(AVERAGE(J260:N260),"")</f>
        <v/>
      </c>
      <c r="U260">
        <f>IFERROR(STDEV(J260:N260),"")</f>
        <v/>
      </c>
      <c r="V260">
        <f>IFERROR(IF(C260="-","",IF(ISBLANK(B260),"",IF(OR(ISNUMBER(FIND("Growth",B260)),ISNUMBER(FIND("Margin",B260))),"",(J260-T260)/U260))),"")</f>
        <v/>
      </c>
      <c r="W260">
        <f>IFERROR(IF(OR(D260="-",ISBLANK(D260)),"",(K260-T260)/U260),"")</f>
        <v/>
      </c>
      <c r="X260">
        <f>IFERROR(IF(OR(E260="-",ISBLANK(E260)),"",(L260-T260)/U260),"")</f>
        <v/>
      </c>
      <c r="Y260">
        <f>IFERROR(IF(OR(F260="-",ISBLANK(F260)),"",(M260-T260)/U260),"")</f>
        <v/>
      </c>
      <c r="Z260">
        <f>IFERROR(IF(OR(G260="-",ISBLANK(G260)),"",(N260-T260)/U260),"")</f>
        <v/>
      </c>
      <c r="AA260">
        <f>IF(MAX(MAX(V260:Z260),ABS(MIN(V260:Z260)))=ABS(MIN(V260:Z260)),MIN(V260:Z260),MAX(V260:Z260))</f>
        <v/>
      </c>
      <c r="AB260">
        <f>IFERROR(V144+MATCH(AA260,V260:Z260,0)-1,"")</f>
        <v/>
      </c>
      <c r="AC260">
        <f>IF(AB260&lt;&gt;"",IF(S260=AB260,"Low",IF(AB260=Q260,"High","")),"")</f>
        <v/>
      </c>
      <c r="AE260">
        <f>IF(ISNUMBER(MATCH("N/A",J260:N260,0)),"",IFERROR((5 * SUMPRODUCT(J144:N144,J260:N260) - PRODUCT(SUM(J144:N144),SUM(J260:N260))) / ((5 * SUM((J144^2)+(K144^2)+(L144^2)+(M144^2)+(N144^2))) - SUM(J144:N144)^2),""))</f>
        <v/>
      </c>
      <c r="AF260">
        <f>IFERROR(CORREL(J144:N144,J260:N260),"")</f>
        <v/>
      </c>
      <c r="AZ260">
        <f>IF(Q260=S260,0,1)</f>
        <v/>
      </c>
      <c r="BA260">
        <f>IF(AZ260=1,IF(Q260="","",IF(Q260=N144,"Yes","No")),"")</f>
        <v/>
      </c>
      <c r="BB260">
        <f>IF(BA260="Yes",P260,"")</f>
        <v/>
      </c>
      <c r="BC260">
        <f>IF(AZ260=1,IF(S260="","",IF(S260=N144,"Yes","No")),"")</f>
        <v/>
      </c>
      <c r="BD260">
        <f>IF(BC260="Yes",R260,"")</f>
        <v/>
      </c>
      <c r="BE260">
        <f>IFERROR(IF(SIGN(AE260)=1,"Increasing",IF(SIGN(AE260)=-1,"Decreasing","")),"")</f>
        <v/>
      </c>
      <c r="BF260">
        <f>IF(OR(AND(BE260="Increasing",BA260="Yes"),AND(BE260="Decreasing",BC260="Yes")),"Yes","No")</f>
        <v/>
      </c>
      <c r="BG260">
        <f>IF(I260="pos_trend","Yes","No")</f>
        <v/>
      </c>
      <c r="BH260">
        <f>IF(AF260&lt;&gt;"",IF(ABS(AF260)&gt;0.8,"Yes","No"),"")</f>
        <v/>
      </c>
    </row>
    <row r="261" spans="1:60">
      <c s="1" r="A261" t="n">
        <v>14</v>
      </c>
      <c r="B261" t="s">
        <v>674</v>
      </c>
      <c r="C261" t="s">
        <v>264</v>
      </c>
      <c r="D261" t="s">
        <v>264</v>
      </c>
      <c r="E261" t="s">
        <v>264</v>
      </c>
      <c r="F261" t="s">
        <v>264</v>
      </c>
      <c r="G261" t="s">
        <v>264</v>
      </c>
      <c r="H261" t="s"/>
      <c r="I261">
        <f>IF(AND(K261&gt; J261, L261&gt; K261, M261&gt; L261, N261&gt; M261), "pos_trend", IF(AND(K261&lt; J261, L261&lt; K261, M261&lt; L261, N261&lt; M261), "neg_trend", "N/A"))</f>
        <v/>
      </c>
      <c r="J261">
        <f>IFERROR(IF(TRIM(C261)="-", "N/A", IF(RIGHT(C261,1)=")",IF(RIGHT(C261,2)="T)",-1000000000000*VALUE(MID(C261,2,LEN(C261)-3)),IF(RIGHT(C261,2)="M)",-1000000*VALUE(MID(C261,2,LEN(C261)-3)),IF(RIGHT(C261,2)="B)",-1000000000*VALUE(MID(C261,2,LEN(C261)-3)),IF(RIGHT(C261,2)="k)",-1000*VALUE(MID(C261,2,LEN(C261)-3)),VALUE(SUBSTITUTE(C261,",","")))))),IF(RIGHT(C261,1)="T",1000000000000*VALUE(LEFT(C261,LEN(C261)-1)),IF(RIGHT(C261,1)="M",1000000*VALUE(LEFT(C261,LEN(C261)-1)),IF(RIGHT(C261,1)="B",1000000000*VALUE(LEFT(C261,LEN(C261)-1)),IF(RIGHT(C261,1)="%",0.01*VALUE(LEFT(C261,LEN(C261)-1)),IF(RIGHT(C261,1)="k",1000*VALUE(LEFT(C261,LEN(C261)-1)),VALUE(SUBSTITUTE(C261,",",""))))))))),"N/A")</f>
        <v/>
      </c>
      <c r="K261">
        <f>IFERROR(IF(TRIM(D261)="-", "N/A", IF(RIGHT(D261,1)=")",IF(RIGHT(D261,2)="T)",-1000000000000*VALUE(MID(D261,2,LEN(D261)-3)),IF(RIGHT(D261,2)="M)",-1000000*VALUE(MID(D261,2,LEN(D261)-3)),IF(RIGHT(D261,2)="B)",-1000000000*VALUE(MID(D261,2,LEN(D261)-3)),IF(RIGHT(D261,2)="k)",-1000*VALUE(MID(D261,2,LEN(D261)-3)),VALUE(SUBSTITUTE(D261,",","")))))),IF(RIGHT(D261,1)="T",1000000000000*VALUE(LEFT(D261,LEN(D261)-1)),IF(RIGHT(D261,1)="M",1000000*VALUE(LEFT(D261,LEN(D261)-1)),IF(RIGHT(D261,1)="B",1000000000*VALUE(LEFT(D261,LEN(D261)-1)),IF(RIGHT(D261,1)="%",0.01*VALUE(LEFT(D261,LEN(D261)-1)),IF(RIGHT(D261,1)="k",1000*VALUE(LEFT(D261,LEN(D261)-1)),VALUE(SUBSTITUTE(D261,",",""))))))))),"N/A")</f>
        <v/>
      </c>
      <c r="L261">
        <f>IFERROR(IF(TRIM(E261)="-", "N/A", IF(RIGHT(E261,1)=")",IF(RIGHT(E261,2)="T)",-1000000000000*VALUE(MID(E261,2,LEN(E261)-3)),IF(RIGHT(E261,2)="M)",-1000000*VALUE(MID(E261,2,LEN(E261)-3)),IF(RIGHT(E261,2)="B)",-1000000000*VALUE(MID(E261,2,LEN(E261)-3)),IF(RIGHT(E261,2)="k)",-1000*VALUE(MID(E261,2,LEN(E261)-3)),VALUE(SUBSTITUTE(E261,",","")))))),IF(RIGHT(E261,1)="T",1000000000000*VALUE(LEFT(E261,LEN(E261)-1)),IF(RIGHT(E261,1)="M",1000000*VALUE(LEFT(E261,LEN(E261)-1)),IF(RIGHT(E261,1)="B",1000000000*VALUE(LEFT(E261,LEN(E261)-1)),IF(RIGHT(E261,1)="%",0.01*VALUE(LEFT(E261,LEN(E261)-1)),IF(RIGHT(E261,1)="k",1000*VALUE(LEFT(E261,LEN(E261)-1)),VALUE(SUBSTITUTE(E261,",",""))))))))),"N/A")</f>
        <v/>
      </c>
      <c r="M261">
        <f>IFERROR(IF(TRIM(F261)="-", "N/A", IF(RIGHT(F261,1)=")",IF(RIGHT(F261,2)="T)",-1000000000000*VALUE(MID(F261,2,LEN(F261)-3)),IF(RIGHT(F261,2)="M)",-1000000*VALUE(MID(F261,2,LEN(F261)-3)),IF(RIGHT(F261,2)="B)",-1000000000*VALUE(MID(F261,2,LEN(F261)-3)),IF(RIGHT(F261,2)="k)",-1000*VALUE(MID(F261,2,LEN(F261)-3)),VALUE(SUBSTITUTE(F261,",","")))))),IF(RIGHT(F261,1)="T",1000000000000*VALUE(LEFT(F261,LEN(F261)-1)),IF(RIGHT(F261,1)="M",1000000*VALUE(LEFT(F261,LEN(F261)-1)),IF(RIGHT(F261,1)="B",1000000000*VALUE(LEFT(F261,LEN(F261)-1)),IF(RIGHT(F261,1)="%",0.01*VALUE(LEFT(F261,LEN(F261)-1)),IF(RIGHT(F261,1)="k",1000*VALUE(LEFT(F261,LEN(F261)-1)),VALUE(SUBSTITUTE(F261,",",""))))))))),"N/A")</f>
        <v/>
      </c>
      <c r="N261">
        <f>IFERROR(IF(TRIM(G261)="-", "N/A", IF(RIGHT(G261,1)=")",IF(RIGHT(G261,2)="T)",-1000000000000*VALUE(MID(G261,2,LEN(G261)-3)),IF(RIGHT(G261,2)="M)",-1000000*VALUE(MID(G261,2,LEN(G261)-3)),IF(RIGHT(G261,2)="B)",-1000000000*VALUE(MID(G261,2,LEN(G261)-3)),IF(RIGHT(G261,2)="k)",-1000*VALUE(MID(G261,2,LEN(G261)-3)),VALUE(SUBSTITUTE(G261,",","")))))),IF(RIGHT(G261,1)="T",1000000000000*VALUE(LEFT(G261,LEN(G261)-1)),IF(RIGHT(G261,1)="M",1000000*VALUE(LEFT(G261,LEN(G261)-1)),IF(RIGHT(G261,1)="B",1000000000*VALUE(LEFT(G261,LEN(G261)-1)),IF(RIGHT(G261,1)="%",0.01*VALUE(LEFT(G261,LEN(G261)-1)),IF(RIGHT(G261,1)="k",1000*VALUE(LEFT(G261,LEN(G261)-1)),VALUE(SUBSTITUTE(G261,",",""))))))))),"N/A")</f>
        <v/>
      </c>
      <c r="P261">
        <f>MAX(J261:N261)</f>
        <v/>
      </c>
      <c r="Q261">
        <f>IFERROR(J144+MATCH(P261,J261:N261,0)-1,"")</f>
        <v/>
      </c>
      <c r="R261">
        <f>IF(Q261="","",MIN(J261:N261))</f>
        <v/>
      </c>
      <c r="S261">
        <f>IFERROR(J144+MATCH(R261,J261:N261,0)-1,"")</f>
        <v/>
      </c>
      <c r="T261">
        <f>IFERROR(AVERAGE(J261:N261),"")</f>
        <v/>
      </c>
      <c r="U261">
        <f>IFERROR(STDEV(J261:N261),"")</f>
        <v/>
      </c>
      <c r="V261">
        <f>IFERROR(IF(C261="-","",IF(ISBLANK(B261),"",IF(OR(ISNUMBER(FIND("Growth",B261)),ISNUMBER(FIND("Margin",B261))),"",(J261-T261)/U261))),"")</f>
        <v/>
      </c>
      <c r="W261">
        <f>IFERROR(IF(OR(D261="-",ISBLANK(D261)),"",(K261-T261)/U261),"")</f>
        <v/>
      </c>
      <c r="X261">
        <f>IFERROR(IF(OR(E261="-",ISBLANK(E261)),"",(L261-T261)/U261),"")</f>
        <v/>
      </c>
      <c r="Y261">
        <f>IFERROR(IF(OR(F261="-",ISBLANK(F261)),"",(M261-T261)/U261),"")</f>
        <v/>
      </c>
      <c r="Z261">
        <f>IFERROR(IF(OR(G261="-",ISBLANK(G261)),"",(N261-T261)/U261),"")</f>
        <v/>
      </c>
      <c r="AA261">
        <f>IF(MAX(MAX(V261:Z261),ABS(MIN(V261:Z261)))=ABS(MIN(V261:Z261)),MIN(V261:Z261),MAX(V261:Z261))</f>
        <v/>
      </c>
      <c r="AB261">
        <f>IFERROR(V144+MATCH(AA261,V261:Z261,0)-1,"")</f>
        <v/>
      </c>
      <c r="AC261">
        <f>IF(AB261&lt;&gt;"",IF(S261=AB261,"Low",IF(AB261=Q261,"High","")),"")</f>
        <v/>
      </c>
      <c r="AE261">
        <f>IF(ISNUMBER(MATCH("N/A",J261:N261,0)),"",IFERROR((5 * SUMPRODUCT(J144:N144,J261:N261) - PRODUCT(SUM(J144:N144),SUM(J261:N261))) / ((5 * SUM((J144^2)+(K144^2)+(L144^2)+(M144^2)+(N144^2))) - SUM(J144:N144)^2),""))</f>
        <v/>
      </c>
      <c r="AF261">
        <f>IFERROR(CORREL(J144:N144,J261:N261),"")</f>
        <v/>
      </c>
      <c r="AZ261">
        <f>IF(Q261=S261,0,1)</f>
        <v/>
      </c>
      <c r="BA261">
        <f>IF(AZ261=1,IF(Q261="","",IF(Q261=N144,"Yes","No")),"")</f>
        <v/>
      </c>
      <c r="BB261">
        <f>IF(BA261="Yes",P261,"")</f>
        <v/>
      </c>
      <c r="BC261">
        <f>IF(AZ261=1,IF(S261="","",IF(S261=N144,"Yes","No")),"")</f>
        <v/>
      </c>
      <c r="BD261">
        <f>IF(BC261="Yes",R261,"")</f>
        <v/>
      </c>
      <c r="BE261">
        <f>IFERROR(IF(SIGN(AE261)=1,"Increasing",IF(SIGN(AE261)=-1,"Decreasing","")),"")</f>
        <v/>
      </c>
      <c r="BF261">
        <f>IF(OR(AND(BE261="Increasing",BA261="Yes"),AND(BE261="Decreasing",BC261="Yes")),"Yes","No")</f>
        <v/>
      </c>
      <c r="BG261">
        <f>IF(I261="pos_trend","Yes","No")</f>
        <v/>
      </c>
      <c r="BH261">
        <f>IF(AF261&lt;&gt;"",IF(ABS(AF261)&gt;0.8,"Yes","No"),"")</f>
        <v/>
      </c>
    </row>
    <row r="262" spans="1:60">
      <c s="1" r="A262" t="n">
        <v>15</v>
      </c>
      <c r="B262" t="s">
        <v>675</v>
      </c>
      <c r="C262" t="s">
        <v>676</v>
      </c>
      <c r="D262" t="s">
        <v>677</v>
      </c>
      <c r="E262" t="s">
        <v>264</v>
      </c>
      <c r="F262" t="s">
        <v>264</v>
      </c>
      <c r="G262" t="s">
        <v>678</v>
      </c>
      <c r="H262" t="s"/>
      <c r="I262">
        <f>IF(AND(K262&gt; J262, L262&gt; K262, M262&gt; L262, N262&gt; M262), "pos_trend", IF(AND(K262&lt; J262, L262&lt; K262, M262&lt; L262, N262&lt; M262), "neg_trend", "N/A"))</f>
        <v/>
      </c>
      <c r="J262">
        <f>IFERROR(IF(TRIM(C262)="-", "N/A", IF(RIGHT(C262,1)=")",IF(RIGHT(C262,2)="T)",-1000000000000*VALUE(MID(C262,2,LEN(C262)-3)),IF(RIGHT(C262,2)="M)",-1000000*VALUE(MID(C262,2,LEN(C262)-3)),IF(RIGHT(C262,2)="B)",-1000000000*VALUE(MID(C262,2,LEN(C262)-3)),IF(RIGHT(C262,2)="k)",-1000*VALUE(MID(C262,2,LEN(C262)-3)),VALUE(SUBSTITUTE(C262,",","")))))),IF(RIGHT(C262,1)="T",1000000000000*VALUE(LEFT(C262,LEN(C262)-1)),IF(RIGHT(C262,1)="M",1000000*VALUE(LEFT(C262,LEN(C262)-1)),IF(RIGHT(C262,1)="B",1000000000*VALUE(LEFT(C262,LEN(C262)-1)),IF(RIGHT(C262,1)="%",0.01*VALUE(LEFT(C262,LEN(C262)-1)),IF(RIGHT(C262,1)="k",1000*VALUE(LEFT(C262,LEN(C262)-1)),VALUE(SUBSTITUTE(C262,",",""))))))))),"N/A")</f>
        <v/>
      </c>
      <c r="K262">
        <f>IFERROR(IF(TRIM(D262)="-", "N/A", IF(RIGHT(D262,1)=")",IF(RIGHT(D262,2)="T)",-1000000000000*VALUE(MID(D262,2,LEN(D262)-3)),IF(RIGHT(D262,2)="M)",-1000000*VALUE(MID(D262,2,LEN(D262)-3)),IF(RIGHT(D262,2)="B)",-1000000000*VALUE(MID(D262,2,LEN(D262)-3)),IF(RIGHT(D262,2)="k)",-1000*VALUE(MID(D262,2,LEN(D262)-3)),VALUE(SUBSTITUTE(D262,",","")))))),IF(RIGHT(D262,1)="T",1000000000000*VALUE(LEFT(D262,LEN(D262)-1)),IF(RIGHT(D262,1)="M",1000000*VALUE(LEFT(D262,LEN(D262)-1)),IF(RIGHT(D262,1)="B",1000000000*VALUE(LEFT(D262,LEN(D262)-1)),IF(RIGHT(D262,1)="%",0.01*VALUE(LEFT(D262,LEN(D262)-1)),IF(RIGHT(D262,1)="k",1000*VALUE(LEFT(D262,LEN(D262)-1)),VALUE(SUBSTITUTE(D262,",",""))))))))),"N/A")</f>
        <v/>
      </c>
      <c r="L262">
        <f>IFERROR(IF(TRIM(E262)="-", "N/A", IF(RIGHT(E262,1)=")",IF(RIGHT(E262,2)="T)",-1000000000000*VALUE(MID(E262,2,LEN(E262)-3)),IF(RIGHT(E262,2)="M)",-1000000*VALUE(MID(E262,2,LEN(E262)-3)),IF(RIGHT(E262,2)="B)",-1000000000*VALUE(MID(E262,2,LEN(E262)-3)),IF(RIGHT(E262,2)="k)",-1000*VALUE(MID(E262,2,LEN(E262)-3)),VALUE(SUBSTITUTE(E262,",","")))))),IF(RIGHT(E262,1)="T",1000000000000*VALUE(LEFT(E262,LEN(E262)-1)),IF(RIGHT(E262,1)="M",1000000*VALUE(LEFT(E262,LEN(E262)-1)),IF(RIGHT(E262,1)="B",1000000000*VALUE(LEFT(E262,LEN(E262)-1)),IF(RIGHT(E262,1)="%",0.01*VALUE(LEFT(E262,LEN(E262)-1)),IF(RIGHT(E262,1)="k",1000*VALUE(LEFT(E262,LEN(E262)-1)),VALUE(SUBSTITUTE(E262,",",""))))))))),"N/A")</f>
        <v/>
      </c>
      <c r="M262">
        <f>IFERROR(IF(TRIM(F262)="-", "N/A", IF(RIGHT(F262,1)=")",IF(RIGHT(F262,2)="T)",-1000000000000*VALUE(MID(F262,2,LEN(F262)-3)),IF(RIGHT(F262,2)="M)",-1000000*VALUE(MID(F262,2,LEN(F262)-3)),IF(RIGHT(F262,2)="B)",-1000000000*VALUE(MID(F262,2,LEN(F262)-3)),IF(RIGHT(F262,2)="k)",-1000*VALUE(MID(F262,2,LEN(F262)-3)),VALUE(SUBSTITUTE(F262,",","")))))),IF(RIGHT(F262,1)="T",1000000000000*VALUE(LEFT(F262,LEN(F262)-1)),IF(RIGHT(F262,1)="M",1000000*VALUE(LEFT(F262,LEN(F262)-1)),IF(RIGHT(F262,1)="B",1000000000*VALUE(LEFT(F262,LEN(F262)-1)),IF(RIGHT(F262,1)="%",0.01*VALUE(LEFT(F262,LEN(F262)-1)),IF(RIGHT(F262,1)="k",1000*VALUE(LEFT(F262,LEN(F262)-1)),VALUE(SUBSTITUTE(F262,",",""))))))))),"N/A")</f>
        <v/>
      </c>
      <c r="N262">
        <f>IFERROR(IF(TRIM(G262)="-", "N/A", IF(RIGHT(G262,1)=")",IF(RIGHT(G262,2)="T)",-1000000000000*VALUE(MID(G262,2,LEN(G262)-3)),IF(RIGHT(G262,2)="M)",-1000000*VALUE(MID(G262,2,LEN(G262)-3)),IF(RIGHT(G262,2)="B)",-1000000000*VALUE(MID(G262,2,LEN(G262)-3)),IF(RIGHT(G262,2)="k)",-1000*VALUE(MID(G262,2,LEN(G262)-3)),VALUE(SUBSTITUTE(G262,",","")))))),IF(RIGHT(G262,1)="T",1000000000000*VALUE(LEFT(G262,LEN(G262)-1)),IF(RIGHT(G262,1)="M",1000000*VALUE(LEFT(G262,LEN(G262)-1)),IF(RIGHT(G262,1)="B",1000000000*VALUE(LEFT(G262,LEN(G262)-1)),IF(RIGHT(G262,1)="%",0.01*VALUE(LEFT(G262,LEN(G262)-1)),IF(RIGHT(G262,1)="k",1000*VALUE(LEFT(G262,LEN(G262)-1)),VALUE(SUBSTITUTE(G262,",",""))))))))),"N/A")</f>
        <v/>
      </c>
      <c r="P262">
        <f>MAX(J262:N262)</f>
        <v/>
      </c>
      <c r="Q262">
        <f>IFERROR(J144+MATCH(P262,J262:N262,0)-1,"")</f>
        <v/>
      </c>
      <c r="R262">
        <f>IF(Q262="","",MIN(J262:N262))</f>
        <v/>
      </c>
      <c r="S262">
        <f>IFERROR(J144+MATCH(R262,J262:N262,0)-1,"")</f>
        <v/>
      </c>
      <c r="T262">
        <f>IFERROR(AVERAGE(J262:N262),"")</f>
        <v/>
      </c>
      <c r="U262">
        <f>IFERROR(STDEV(J262:N262),"")</f>
        <v/>
      </c>
      <c r="V262">
        <f>IFERROR(IF(C262="-","",IF(ISBLANK(B262),"",IF(OR(ISNUMBER(FIND("Growth",B262)),ISNUMBER(FIND("Margin",B262))),"",(J262-T262)/U262))),"")</f>
        <v/>
      </c>
      <c r="W262">
        <f>IFERROR(IF(OR(D262="-",ISBLANK(D262)),"",(K262-T262)/U262),"")</f>
        <v/>
      </c>
      <c r="X262">
        <f>IFERROR(IF(OR(E262="-",ISBLANK(E262)),"",(L262-T262)/U262),"")</f>
        <v/>
      </c>
      <c r="Y262">
        <f>IFERROR(IF(OR(F262="-",ISBLANK(F262)),"",(M262-T262)/U262),"")</f>
        <v/>
      </c>
      <c r="Z262">
        <f>IFERROR(IF(OR(G262="-",ISBLANK(G262)),"",(N262-T262)/U262),"")</f>
        <v/>
      </c>
      <c r="AA262">
        <f>IF(MAX(MAX(V262:Z262),ABS(MIN(V262:Z262)))=ABS(MIN(V262:Z262)),MIN(V262:Z262),MAX(V262:Z262))</f>
        <v/>
      </c>
      <c r="AB262">
        <f>IFERROR(V144+MATCH(AA262,V262:Z262,0)-1,"")</f>
        <v/>
      </c>
      <c r="AC262">
        <f>IF(AB262&lt;&gt;"",IF(S262=AB262,"Low",IF(AB262=Q262,"High","")),"")</f>
        <v/>
      </c>
      <c r="AE262">
        <f>IF(ISNUMBER(MATCH("N/A",J262:N262,0)),"",IFERROR((5 * SUMPRODUCT(J144:N144,J262:N262) - PRODUCT(SUM(J144:N144),SUM(J262:N262))) / ((5 * SUM((J144^2)+(K144^2)+(L144^2)+(M144^2)+(N144^2))) - SUM(J144:N144)^2),""))</f>
        <v/>
      </c>
      <c r="AF262">
        <f>IFERROR(CORREL(J144:N144,J262:N262),"")</f>
        <v/>
      </c>
      <c r="AZ262">
        <f>IF(Q262=S262,0,1)</f>
        <v/>
      </c>
      <c r="BA262">
        <f>IF(AZ262=1,IF(Q262="","",IF(Q262=N144,"Yes","No")),"")</f>
        <v/>
      </c>
      <c r="BB262">
        <f>IF(BA262="Yes",P262,"")</f>
        <v/>
      </c>
      <c r="BC262">
        <f>IF(AZ262=1,IF(S262="","",IF(S262=N144,"Yes","No")),"")</f>
        <v/>
      </c>
      <c r="BD262">
        <f>IF(BC262="Yes",R262,"")</f>
        <v/>
      </c>
      <c r="BE262">
        <f>IFERROR(IF(SIGN(AE262)=1,"Increasing",IF(SIGN(AE262)=-1,"Decreasing","")),"")</f>
        <v/>
      </c>
      <c r="BF262">
        <f>IF(OR(AND(BE262="Increasing",BA262="Yes"),AND(BE262="Decreasing",BC262="Yes")),"Yes","No")</f>
        <v/>
      </c>
      <c r="BG262">
        <f>IF(I262="pos_trend","Yes","No")</f>
        <v/>
      </c>
      <c r="BH262">
        <f>IF(AF262&lt;&gt;"",IF(ABS(AF262)&gt;0.8,"Yes","No"),"")</f>
        <v/>
      </c>
    </row>
    <row r="263" spans="1:60">
      <c s="1" r="A263" t="n">
        <v>16</v>
      </c>
      <c r="B263" t="s">
        <v>679</v>
      </c>
      <c r="C263" t="s">
        <v>264</v>
      </c>
      <c r="D263" t="s">
        <v>264</v>
      </c>
      <c r="E263" t="s">
        <v>264</v>
      </c>
      <c r="F263" t="s">
        <v>264</v>
      </c>
      <c r="G263" t="s">
        <v>264</v>
      </c>
      <c r="H263" t="s"/>
      <c r="I263">
        <f>IF(AND(K263&gt; J263, L263&gt; K263, M263&gt; L263, N263&gt; M263), "pos_trend", IF(AND(K263&lt; J263, L263&lt; K263, M263&lt; L263, N263&lt; M263), "neg_trend", "N/A"))</f>
        <v/>
      </c>
      <c r="J263">
        <f>IFERROR(IF(TRIM(C263)="-", "N/A", IF(RIGHT(C263,1)=")",IF(RIGHT(C263,2)="T)",-1000000000000*VALUE(MID(C263,2,LEN(C263)-3)),IF(RIGHT(C263,2)="M)",-1000000*VALUE(MID(C263,2,LEN(C263)-3)),IF(RIGHT(C263,2)="B)",-1000000000*VALUE(MID(C263,2,LEN(C263)-3)),IF(RIGHT(C263,2)="k)",-1000*VALUE(MID(C263,2,LEN(C263)-3)),VALUE(SUBSTITUTE(C263,",","")))))),IF(RIGHT(C263,1)="T",1000000000000*VALUE(LEFT(C263,LEN(C263)-1)),IF(RIGHT(C263,1)="M",1000000*VALUE(LEFT(C263,LEN(C263)-1)),IF(RIGHT(C263,1)="B",1000000000*VALUE(LEFT(C263,LEN(C263)-1)),IF(RIGHT(C263,1)="%",0.01*VALUE(LEFT(C263,LEN(C263)-1)),IF(RIGHT(C263,1)="k",1000*VALUE(LEFT(C263,LEN(C263)-1)),VALUE(SUBSTITUTE(C263,",",""))))))))),"N/A")</f>
        <v/>
      </c>
      <c r="K263">
        <f>IFERROR(IF(TRIM(D263)="-", "N/A", IF(RIGHT(D263,1)=")",IF(RIGHT(D263,2)="T)",-1000000000000*VALUE(MID(D263,2,LEN(D263)-3)),IF(RIGHT(D263,2)="M)",-1000000*VALUE(MID(D263,2,LEN(D263)-3)),IF(RIGHT(D263,2)="B)",-1000000000*VALUE(MID(D263,2,LEN(D263)-3)),IF(RIGHT(D263,2)="k)",-1000*VALUE(MID(D263,2,LEN(D263)-3)),VALUE(SUBSTITUTE(D263,",","")))))),IF(RIGHT(D263,1)="T",1000000000000*VALUE(LEFT(D263,LEN(D263)-1)),IF(RIGHT(D263,1)="M",1000000*VALUE(LEFT(D263,LEN(D263)-1)),IF(RIGHT(D263,1)="B",1000000000*VALUE(LEFT(D263,LEN(D263)-1)),IF(RIGHT(D263,1)="%",0.01*VALUE(LEFT(D263,LEN(D263)-1)),IF(RIGHT(D263,1)="k",1000*VALUE(LEFT(D263,LEN(D263)-1)),VALUE(SUBSTITUTE(D263,",",""))))))))),"N/A")</f>
        <v/>
      </c>
      <c r="L263">
        <f>IFERROR(IF(TRIM(E263)="-", "N/A", IF(RIGHT(E263,1)=")",IF(RIGHT(E263,2)="T)",-1000000000000*VALUE(MID(E263,2,LEN(E263)-3)),IF(RIGHT(E263,2)="M)",-1000000*VALUE(MID(E263,2,LEN(E263)-3)),IF(RIGHT(E263,2)="B)",-1000000000*VALUE(MID(E263,2,LEN(E263)-3)),IF(RIGHT(E263,2)="k)",-1000*VALUE(MID(E263,2,LEN(E263)-3)),VALUE(SUBSTITUTE(E263,",","")))))),IF(RIGHT(E263,1)="T",1000000000000*VALUE(LEFT(E263,LEN(E263)-1)),IF(RIGHT(E263,1)="M",1000000*VALUE(LEFT(E263,LEN(E263)-1)),IF(RIGHT(E263,1)="B",1000000000*VALUE(LEFT(E263,LEN(E263)-1)),IF(RIGHT(E263,1)="%",0.01*VALUE(LEFT(E263,LEN(E263)-1)),IF(RIGHT(E263,1)="k",1000*VALUE(LEFT(E263,LEN(E263)-1)),VALUE(SUBSTITUTE(E263,",",""))))))))),"N/A")</f>
        <v/>
      </c>
      <c r="M263">
        <f>IFERROR(IF(TRIM(F263)="-", "N/A", IF(RIGHT(F263,1)=")",IF(RIGHT(F263,2)="T)",-1000000000000*VALUE(MID(F263,2,LEN(F263)-3)),IF(RIGHT(F263,2)="M)",-1000000*VALUE(MID(F263,2,LEN(F263)-3)),IF(RIGHT(F263,2)="B)",-1000000000*VALUE(MID(F263,2,LEN(F263)-3)),IF(RIGHT(F263,2)="k)",-1000*VALUE(MID(F263,2,LEN(F263)-3)),VALUE(SUBSTITUTE(F263,",","")))))),IF(RIGHT(F263,1)="T",1000000000000*VALUE(LEFT(F263,LEN(F263)-1)),IF(RIGHT(F263,1)="M",1000000*VALUE(LEFT(F263,LEN(F263)-1)),IF(RIGHT(F263,1)="B",1000000000*VALUE(LEFT(F263,LEN(F263)-1)),IF(RIGHT(F263,1)="%",0.01*VALUE(LEFT(F263,LEN(F263)-1)),IF(RIGHT(F263,1)="k",1000*VALUE(LEFT(F263,LEN(F263)-1)),VALUE(SUBSTITUTE(F263,",",""))))))))),"N/A")</f>
        <v/>
      </c>
      <c r="N263">
        <f>IFERROR(IF(TRIM(G263)="-", "N/A", IF(RIGHT(G263,1)=")",IF(RIGHT(G263,2)="T)",-1000000000000*VALUE(MID(G263,2,LEN(G263)-3)),IF(RIGHT(G263,2)="M)",-1000000*VALUE(MID(G263,2,LEN(G263)-3)),IF(RIGHT(G263,2)="B)",-1000000000*VALUE(MID(G263,2,LEN(G263)-3)),IF(RIGHT(G263,2)="k)",-1000*VALUE(MID(G263,2,LEN(G263)-3)),VALUE(SUBSTITUTE(G263,",","")))))),IF(RIGHT(G263,1)="T",1000000000000*VALUE(LEFT(G263,LEN(G263)-1)),IF(RIGHT(G263,1)="M",1000000*VALUE(LEFT(G263,LEN(G263)-1)),IF(RIGHT(G263,1)="B",1000000000*VALUE(LEFT(G263,LEN(G263)-1)),IF(RIGHT(G263,1)="%",0.01*VALUE(LEFT(G263,LEN(G263)-1)),IF(RIGHT(G263,1)="k",1000*VALUE(LEFT(G263,LEN(G263)-1)),VALUE(SUBSTITUTE(G263,",",""))))))))),"N/A")</f>
        <v/>
      </c>
      <c r="P263">
        <f>MAX(J263:N263)</f>
        <v/>
      </c>
      <c r="Q263">
        <f>IFERROR(J144+MATCH(P263,J263:N263,0)-1,"")</f>
        <v/>
      </c>
      <c r="R263">
        <f>IF(Q263="","",MIN(J263:N263))</f>
        <v/>
      </c>
      <c r="S263">
        <f>IFERROR(J144+MATCH(R263,J263:N263,0)-1,"")</f>
        <v/>
      </c>
      <c r="T263">
        <f>IFERROR(AVERAGE(J263:N263),"")</f>
        <v/>
      </c>
      <c r="U263">
        <f>IFERROR(STDEV(J263:N263),"")</f>
        <v/>
      </c>
      <c r="V263">
        <f>IFERROR(IF(C263="-","",IF(ISBLANK(B263),"",IF(OR(ISNUMBER(FIND("Growth",B263)),ISNUMBER(FIND("Margin",B263))),"",(J263-T263)/U263))),"")</f>
        <v/>
      </c>
      <c r="W263">
        <f>IFERROR(IF(OR(D263="-",ISBLANK(D263)),"",(K263-T263)/U263),"")</f>
        <v/>
      </c>
      <c r="X263">
        <f>IFERROR(IF(OR(E263="-",ISBLANK(E263)),"",(L263-T263)/U263),"")</f>
        <v/>
      </c>
      <c r="Y263">
        <f>IFERROR(IF(OR(F263="-",ISBLANK(F263)),"",(M263-T263)/U263),"")</f>
        <v/>
      </c>
      <c r="Z263">
        <f>IFERROR(IF(OR(G263="-",ISBLANK(G263)),"",(N263-T263)/U263),"")</f>
        <v/>
      </c>
      <c r="AA263">
        <f>IF(MAX(MAX(V263:Z263),ABS(MIN(V263:Z263)))=ABS(MIN(V263:Z263)),MIN(V263:Z263),MAX(V263:Z263))</f>
        <v/>
      </c>
      <c r="AB263">
        <f>IFERROR(V144+MATCH(AA263,V263:Z263,0)-1,"")</f>
        <v/>
      </c>
      <c r="AC263">
        <f>IF(AB263&lt;&gt;"",IF(S263=AB263,"Low",IF(AB263=Q263,"High","")),"")</f>
        <v/>
      </c>
      <c r="AE263">
        <f>IF(ISNUMBER(MATCH("N/A",J263:N263,0)),"",IFERROR((5 * SUMPRODUCT(J144:N144,J263:N263) - PRODUCT(SUM(J144:N144),SUM(J263:N263))) / ((5 * SUM((J144^2)+(K144^2)+(L144^2)+(M144^2)+(N144^2))) - SUM(J144:N144)^2),""))</f>
        <v/>
      </c>
      <c r="AF263">
        <f>IFERROR(CORREL(J144:N144,J263:N263),"")</f>
        <v/>
      </c>
      <c r="AZ263">
        <f>IF(Q263=S263,0,1)</f>
        <v/>
      </c>
      <c r="BA263">
        <f>IF(AZ263=1,IF(Q263="","",IF(Q263=N144,"Yes","No")),"")</f>
        <v/>
      </c>
      <c r="BB263">
        <f>IF(BA263="Yes",P263,"")</f>
        <v/>
      </c>
      <c r="BC263">
        <f>IF(AZ263=1,IF(S263="","",IF(S263=N144,"Yes","No")),"")</f>
        <v/>
      </c>
      <c r="BD263">
        <f>IF(BC263="Yes",R263,"")</f>
        <v/>
      </c>
      <c r="BE263">
        <f>IFERROR(IF(SIGN(AE263)=1,"Increasing",IF(SIGN(AE263)=-1,"Decreasing","")),"")</f>
        <v/>
      </c>
      <c r="BF263">
        <f>IF(OR(AND(BE263="Increasing",BA263="Yes"),AND(BE263="Decreasing",BC263="Yes")),"Yes","No")</f>
        <v/>
      </c>
      <c r="BG263">
        <f>IF(I263="pos_trend","Yes","No")</f>
        <v/>
      </c>
      <c r="BH263">
        <f>IF(AF263&lt;&gt;"",IF(ABS(AF263)&gt;0.8,"Yes","No"),"")</f>
        <v/>
      </c>
    </row>
    <row r="264" spans="1:60">
      <c s="1" r="A264" t="n">
        <v>17</v>
      </c>
      <c r="B264" t="s">
        <v>680</v>
      </c>
      <c r="C264" t="s">
        <v>681</v>
      </c>
      <c r="D264" t="s">
        <v>682</v>
      </c>
      <c r="E264" t="s">
        <v>683</v>
      </c>
      <c r="F264" t="s">
        <v>684</v>
      </c>
      <c r="G264" t="s">
        <v>685</v>
      </c>
      <c r="H264" t="s"/>
      <c r="I264">
        <f>IF(AND(K264&gt; J264, L264&gt; K264, M264&gt; L264, N264&gt; M264), "pos_trend", IF(AND(K264&lt; J264, L264&lt; K264, M264&lt; L264, N264&lt; M264), "neg_trend", "N/A"))</f>
        <v/>
      </c>
      <c r="J264">
        <f>IFERROR(IF(TRIM(C264)="-", "N/A", IF(RIGHT(C264,1)=")",IF(RIGHT(C264,2)="T)",-1000000000000*VALUE(MID(C264,2,LEN(C264)-3)),IF(RIGHT(C264,2)="M)",-1000000*VALUE(MID(C264,2,LEN(C264)-3)),IF(RIGHT(C264,2)="B)",-1000000000*VALUE(MID(C264,2,LEN(C264)-3)),IF(RIGHT(C264,2)="k)",-1000*VALUE(MID(C264,2,LEN(C264)-3)),VALUE(SUBSTITUTE(C264,",","")))))),IF(RIGHT(C264,1)="T",1000000000000*VALUE(LEFT(C264,LEN(C264)-1)),IF(RIGHT(C264,1)="M",1000000*VALUE(LEFT(C264,LEN(C264)-1)),IF(RIGHT(C264,1)="B",1000000000*VALUE(LEFT(C264,LEN(C264)-1)),IF(RIGHT(C264,1)="%",0.01*VALUE(LEFT(C264,LEN(C264)-1)),IF(RIGHT(C264,1)="k",1000*VALUE(LEFT(C264,LEN(C264)-1)),VALUE(SUBSTITUTE(C264,",",""))))))))),"N/A")</f>
        <v/>
      </c>
      <c r="K264">
        <f>IFERROR(IF(TRIM(D264)="-", "N/A", IF(RIGHT(D264,1)=")",IF(RIGHT(D264,2)="T)",-1000000000000*VALUE(MID(D264,2,LEN(D264)-3)),IF(RIGHT(D264,2)="M)",-1000000*VALUE(MID(D264,2,LEN(D264)-3)),IF(RIGHT(D264,2)="B)",-1000000000*VALUE(MID(D264,2,LEN(D264)-3)),IF(RIGHT(D264,2)="k)",-1000*VALUE(MID(D264,2,LEN(D264)-3)),VALUE(SUBSTITUTE(D264,",","")))))),IF(RIGHT(D264,1)="T",1000000000000*VALUE(LEFT(D264,LEN(D264)-1)),IF(RIGHT(D264,1)="M",1000000*VALUE(LEFT(D264,LEN(D264)-1)),IF(RIGHT(D264,1)="B",1000000000*VALUE(LEFT(D264,LEN(D264)-1)),IF(RIGHT(D264,1)="%",0.01*VALUE(LEFT(D264,LEN(D264)-1)),IF(RIGHT(D264,1)="k",1000*VALUE(LEFT(D264,LEN(D264)-1)),VALUE(SUBSTITUTE(D264,",",""))))))))),"N/A")</f>
        <v/>
      </c>
      <c r="L264">
        <f>IFERROR(IF(TRIM(E264)="-", "N/A", IF(RIGHT(E264,1)=")",IF(RIGHT(E264,2)="T)",-1000000000000*VALUE(MID(E264,2,LEN(E264)-3)),IF(RIGHT(E264,2)="M)",-1000000*VALUE(MID(E264,2,LEN(E264)-3)),IF(RIGHT(E264,2)="B)",-1000000000*VALUE(MID(E264,2,LEN(E264)-3)),IF(RIGHT(E264,2)="k)",-1000*VALUE(MID(E264,2,LEN(E264)-3)),VALUE(SUBSTITUTE(E264,",","")))))),IF(RIGHT(E264,1)="T",1000000000000*VALUE(LEFT(E264,LEN(E264)-1)),IF(RIGHT(E264,1)="M",1000000*VALUE(LEFT(E264,LEN(E264)-1)),IF(RIGHT(E264,1)="B",1000000000*VALUE(LEFT(E264,LEN(E264)-1)),IF(RIGHT(E264,1)="%",0.01*VALUE(LEFT(E264,LEN(E264)-1)),IF(RIGHT(E264,1)="k",1000*VALUE(LEFT(E264,LEN(E264)-1)),VALUE(SUBSTITUTE(E264,",",""))))))))),"N/A")</f>
        <v/>
      </c>
      <c r="M264">
        <f>IFERROR(IF(TRIM(F264)="-", "N/A", IF(RIGHT(F264,1)=")",IF(RIGHT(F264,2)="T)",-1000000000000*VALUE(MID(F264,2,LEN(F264)-3)),IF(RIGHT(F264,2)="M)",-1000000*VALUE(MID(F264,2,LEN(F264)-3)),IF(RIGHT(F264,2)="B)",-1000000000*VALUE(MID(F264,2,LEN(F264)-3)),IF(RIGHT(F264,2)="k)",-1000*VALUE(MID(F264,2,LEN(F264)-3)),VALUE(SUBSTITUTE(F264,",","")))))),IF(RIGHT(F264,1)="T",1000000000000*VALUE(LEFT(F264,LEN(F264)-1)),IF(RIGHT(F264,1)="M",1000000*VALUE(LEFT(F264,LEN(F264)-1)),IF(RIGHT(F264,1)="B",1000000000*VALUE(LEFT(F264,LEN(F264)-1)),IF(RIGHT(F264,1)="%",0.01*VALUE(LEFT(F264,LEN(F264)-1)),IF(RIGHT(F264,1)="k",1000*VALUE(LEFT(F264,LEN(F264)-1)),VALUE(SUBSTITUTE(F264,",",""))))))))),"N/A")</f>
        <v/>
      </c>
      <c r="N264">
        <f>IFERROR(IF(TRIM(G264)="-", "N/A", IF(RIGHT(G264,1)=")",IF(RIGHT(G264,2)="T)",-1000000000000*VALUE(MID(G264,2,LEN(G264)-3)),IF(RIGHT(G264,2)="M)",-1000000*VALUE(MID(G264,2,LEN(G264)-3)),IF(RIGHT(G264,2)="B)",-1000000000*VALUE(MID(G264,2,LEN(G264)-3)),IF(RIGHT(G264,2)="k)",-1000*VALUE(MID(G264,2,LEN(G264)-3)),VALUE(SUBSTITUTE(G264,",","")))))),IF(RIGHT(G264,1)="T",1000000000000*VALUE(LEFT(G264,LEN(G264)-1)),IF(RIGHT(G264,1)="M",1000000*VALUE(LEFT(G264,LEN(G264)-1)),IF(RIGHT(G264,1)="B",1000000000*VALUE(LEFT(G264,LEN(G264)-1)),IF(RIGHT(G264,1)="%",0.01*VALUE(LEFT(G264,LEN(G264)-1)),IF(RIGHT(G264,1)="k",1000*VALUE(LEFT(G264,LEN(G264)-1)),VALUE(SUBSTITUTE(G264,",",""))))))))),"N/A")</f>
        <v/>
      </c>
      <c r="P264">
        <f>MAX(J264:N264)</f>
        <v/>
      </c>
      <c r="Q264">
        <f>IFERROR(J144+MATCH(P264,J264:N264,0)-1,"")</f>
        <v/>
      </c>
      <c r="R264">
        <f>IF(Q264="","",MIN(J264:N264))</f>
        <v/>
      </c>
      <c r="S264">
        <f>IFERROR(J144+MATCH(R264,J264:N264,0)-1,"")</f>
        <v/>
      </c>
      <c r="T264">
        <f>IFERROR(AVERAGE(J264:N264),"")</f>
        <v/>
      </c>
      <c r="U264">
        <f>IFERROR(STDEV(J264:N264),"")</f>
        <v/>
      </c>
      <c r="V264">
        <f>IFERROR(IF(C264="-","",IF(ISBLANK(B264),"",IF(OR(ISNUMBER(FIND("Growth",B264)),ISNUMBER(FIND("Margin",B264))),"",(J264-T264)/U264))),"")</f>
        <v/>
      </c>
      <c r="W264">
        <f>IFERROR(IF(OR(D264="-",ISBLANK(D264)),"",(K264-T264)/U264),"")</f>
        <v/>
      </c>
      <c r="X264">
        <f>IFERROR(IF(OR(E264="-",ISBLANK(E264)),"",(L264-T264)/U264),"")</f>
        <v/>
      </c>
      <c r="Y264">
        <f>IFERROR(IF(OR(F264="-",ISBLANK(F264)),"",(M264-T264)/U264),"")</f>
        <v/>
      </c>
      <c r="Z264">
        <f>IFERROR(IF(OR(G264="-",ISBLANK(G264)),"",(N264-T264)/U264),"")</f>
        <v/>
      </c>
      <c r="AA264">
        <f>IF(MAX(MAX(V264:Z264),ABS(MIN(V264:Z264)))=ABS(MIN(V264:Z264)),MIN(V264:Z264),MAX(V264:Z264))</f>
        <v/>
      </c>
      <c r="AB264">
        <f>IFERROR(V144+MATCH(AA264,V264:Z264,0)-1,"")</f>
        <v/>
      </c>
      <c r="AC264">
        <f>IF(AB264&lt;&gt;"",IF(S264=AB264,"Low",IF(AB264=Q264,"High","")),"")</f>
        <v/>
      </c>
      <c r="AE264">
        <f>IF(ISNUMBER(MATCH("N/A",J264:N264,0)),"",IFERROR((5 * SUMPRODUCT(J144:N144,J264:N264) - PRODUCT(SUM(J144:N144),SUM(J264:N264))) / ((5 * SUM((J144^2)+(K144^2)+(L144^2)+(M144^2)+(N144^2))) - SUM(J144:N144)^2),""))</f>
        <v/>
      </c>
      <c r="AF264">
        <f>IFERROR(CORREL(J144:N144,J264:N264),"")</f>
        <v/>
      </c>
      <c r="AZ264">
        <f>IF(Q264=S264,0,1)</f>
        <v/>
      </c>
      <c r="BA264">
        <f>IF(AZ264=1,IF(Q264="","",IF(Q264=N144,"Yes","No")),"")</f>
        <v/>
      </c>
      <c r="BB264">
        <f>IF(BA264="Yes",P264,"")</f>
        <v/>
      </c>
      <c r="BC264">
        <f>IF(AZ264=1,IF(S264="","",IF(S264=N144,"Yes","No")),"")</f>
        <v/>
      </c>
      <c r="BD264">
        <f>IF(BC264="Yes",R264,"")</f>
        <v/>
      </c>
      <c r="BE264">
        <f>IFERROR(IF(SIGN(AE264)=1,"Increasing",IF(SIGN(AE264)=-1,"Decreasing","")),"")</f>
        <v/>
      </c>
      <c r="BF264">
        <f>IF(OR(AND(BE264="Increasing",BA264="Yes"),AND(BE264="Decreasing",BC264="Yes")),"Yes","No")</f>
        <v/>
      </c>
      <c r="BG264">
        <f>IF(I264="pos_trend","Yes","No")</f>
        <v/>
      </c>
      <c r="BH264">
        <f>IF(AF264&lt;&gt;"",IF(ABS(AF264)&gt;0.8,"Yes","No"),"")</f>
        <v/>
      </c>
    </row>
    <row r="265" spans="1:60">
      <c s="1" r="A265" t="n">
        <v>18</v>
      </c>
      <c r="B265" t="s">
        <v>686</v>
      </c>
      <c r="C265" t="s">
        <v>687</v>
      </c>
      <c r="D265" t="s">
        <v>682</v>
      </c>
      <c r="E265" t="s">
        <v>688</v>
      </c>
      <c r="F265" t="s">
        <v>684</v>
      </c>
      <c r="G265" t="s">
        <v>689</v>
      </c>
      <c r="H265" t="s"/>
      <c r="I265">
        <f>IF(AND(K265&gt; J265, L265&gt; K265, M265&gt; L265, N265&gt; M265), "pos_trend", IF(AND(K265&lt; J265, L265&lt; K265, M265&lt; L265, N265&lt; M265), "neg_trend", "N/A"))</f>
        <v/>
      </c>
      <c r="J265">
        <f>IFERROR(IF(TRIM(C265)="-", "N/A", IF(RIGHT(C265,1)=")",IF(RIGHT(C265,2)="T)",-1000000000000*VALUE(MID(C265,2,LEN(C265)-3)),IF(RIGHT(C265,2)="M)",-1000000*VALUE(MID(C265,2,LEN(C265)-3)),IF(RIGHT(C265,2)="B)",-1000000000*VALUE(MID(C265,2,LEN(C265)-3)),IF(RIGHT(C265,2)="k)",-1000*VALUE(MID(C265,2,LEN(C265)-3)),VALUE(SUBSTITUTE(C265,",","")))))),IF(RIGHT(C265,1)="T",1000000000000*VALUE(LEFT(C265,LEN(C265)-1)),IF(RIGHT(C265,1)="M",1000000*VALUE(LEFT(C265,LEN(C265)-1)),IF(RIGHT(C265,1)="B",1000000000*VALUE(LEFT(C265,LEN(C265)-1)),IF(RIGHT(C265,1)="%",0.01*VALUE(LEFT(C265,LEN(C265)-1)),IF(RIGHT(C265,1)="k",1000*VALUE(LEFT(C265,LEN(C265)-1)),VALUE(SUBSTITUTE(C265,",",""))))))))),"N/A")</f>
        <v/>
      </c>
      <c r="K265">
        <f>IFERROR(IF(TRIM(D265)="-", "N/A", IF(RIGHT(D265,1)=")",IF(RIGHT(D265,2)="T)",-1000000000000*VALUE(MID(D265,2,LEN(D265)-3)),IF(RIGHT(D265,2)="M)",-1000000*VALUE(MID(D265,2,LEN(D265)-3)),IF(RIGHT(D265,2)="B)",-1000000000*VALUE(MID(D265,2,LEN(D265)-3)),IF(RIGHT(D265,2)="k)",-1000*VALUE(MID(D265,2,LEN(D265)-3)),VALUE(SUBSTITUTE(D265,",","")))))),IF(RIGHT(D265,1)="T",1000000000000*VALUE(LEFT(D265,LEN(D265)-1)),IF(RIGHT(D265,1)="M",1000000*VALUE(LEFT(D265,LEN(D265)-1)),IF(RIGHT(D265,1)="B",1000000000*VALUE(LEFT(D265,LEN(D265)-1)),IF(RIGHT(D265,1)="%",0.01*VALUE(LEFT(D265,LEN(D265)-1)),IF(RIGHT(D265,1)="k",1000*VALUE(LEFT(D265,LEN(D265)-1)),VALUE(SUBSTITUTE(D265,",",""))))))))),"N/A")</f>
        <v/>
      </c>
      <c r="L265">
        <f>IFERROR(IF(TRIM(E265)="-", "N/A", IF(RIGHT(E265,1)=")",IF(RIGHT(E265,2)="T)",-1000000000000*VALUE(MID(E265,2,LEN(E265)-3)),IF(RIGHT(E265,2)="M)",-1000000*VALUE(MID(E265,2,LEN(E265)-3)),IF(RIGHT(E265,2)="B)",-1000000000*VALUE(MID(E265,2,LEN(E265)-3)),IF(RIGHT(E265,2)="k)",-1000*VALUE(MID(E265,2,LEN(E265)-3)),VALUE(SUBSTITUTE(E265,",","")))))),IF(RIGHT(E265,1)="T",1000000000000*VALUE(LEFT(E265,LEN(E265)-1)),IF(RIGHT(E265,1)="M",1000000*VALUE(LEFT(E265,LEN(E265)-1)),IF(RIGHT(E265,1)="B",1000000000*VALUE(LEFT(E265,LEN(E265)-1)),IF(RIGHT(E265,1)="%",0.01*VALUE(LEFT(E265,LEN(E265)-1)),IF(RIGHT(E265,1)="k",1000*VALUE(LEFT(E265,LEN(E265)-1)),VALUE(SUBSTITUTE(E265,",",""))))))))),"N/A")</f>
        <v/>
      </c>
      <c r="M265">
        <f>IFERROR(IF(TRIM(F265)="-", "N/A", IF(RIGHT(F265,1)=")",IF(RIGHT(F265,2)="T)",-1000000000000*VALUE(MID(F265,2,LEN(F265)-3)),IF(RIGHT(F265,2)="M)",-1000000*VALUE(MID(F265,2,LEN(F265)-3)),IF(RIGHT(F265,2)="B)",-1000000000*VALUE(MID(F265,2,LEN(F265)-3)),IF(RIGHT(F265,2)="k)",-1000*VALUE(MID(F265,2,LEN(F265)-3)),VALUE(SUBSTITUTE(F265,",","")))))),IF(RIGHT(F265,1)="T",1000000000000*VALUE(LEFT(F265,LEN(F265)-1)),IF(RIGHT(F265,1)="M",1000000*VALUE(LEFT(F265,LEN(F265)-1)),IF(RIGHT(F265,1)="B",1000000000*VALUE(LEFT(F265,LEN(F265)-1)),IF(RIGHT(F265,1)="%",0.01*VALUE(LEFT(F265,LEN(F265)-1)),IF(RIGHT(F265,1)="k",1000*VALUE(LEFT(F265,LEN(F265)-1)),VALUE(SUBSTITUTE(F265,",",""))))))))),"N/A")</f>
        <v/>
      </c>
      <c r="N265">
        <f>IFERROR(IF(TRIM(G265)="-", "N/A", IF(RIGHT(G265,1)=")",IF(RIGHT(G265,2)="T)",-1000000000000*VALUE(MID(G265,2,LEN(G265)-3)),IF(RIGHT(G265,2)="M)",-1000000*VALUE(MID(G265,2,LEN(G265)-3)),IF(RIGHT(G265,2)="B)",-1000000000*VALUE(MID(G265,2,LEN(G265)-3)),IF(RIGHT(G265,2)="k)",-1000*VALUE(MID(G265,2,LEN(G265)-3)),VALUE(SUBSTITUTE(G265,",","")))))),IF(RIGHT(G265,1)="T",1000000000000*VALUE(LEFT(G265,LEN(G265)-1)),IF(RIGHT(G265,1)="M",1000000*VALUE(LEFT(G265,LEN(G265)-1)),IF(RIGHT(G265,1)="B",1000000000*VALUE(LEFT(G265,LEN(G265)-1)),IF(RIGHT(G265,1)="%",0.01*VALUE(LEFT(G265,LEN(G265)-1)),IF(RIGHT(G265,1)="k",1000*VALUE(LEFT(G265,LEN(G265)-1)),VALUE(SUBSTITUTE(G265,",",""))))))))),"N/A")</f>
        <v/>
      </c>
      <c r="P265">
        <f>MAX(J265:N265)</f>
        <v/>
      </c>
      <c r="Q265">
        <f>IFERROR(J144+MATCH(P265,J265:N265,0)-1,"")</f>
        <v/>
      </c>
      <c r="R265">
        <f>IF(Q265="","",MIN(J265:N265))</f>
        <v/>
      </c>
      <c r="S265">
        <f>IFERROR(J144+MATCH(R265,J265:N265,0)-1,"")</f>
        <v/>
      </c>
      <c r="T265">
        <f>IFERROR(AVERAGE(J265:N265),"")</f>
        <v/>
      </c>
      <c r="U265">
        <f>IFERROR(STDEV(J265:N265),"")</f>
        <v/>
      </c>
      <c r="V265">
        <f>IFERROR(IF(C265="-","",IF(ISBLANK(B265),"",IF(OR(ISNUMBER(FIND("Growth",B265)),ISNUMBER(FIND("Margin",B265))),"",(J265-T265)/U265))),"")</f>
        <v/>
      </c>
      <c r="W265">
        <f>IFERROR(IF(OR(D265="-",ISBLANK(D265)),"",(K265-T265)/U265),"")</f>
        <v/>
      </c>
      <c r="X265">
        <f>IFERROR(IF(OR(E265="-",ISBLANK(E265)),"",(L265-T265)/U265),"")</f>
        <v/>
      </c>
      <c r="Y265">
        <f>IFERROR(IF(OR(F265="-",ISBLANK(F265)),"",(M265-T265)/U265),"")</f>
        <v/>
      </c>
      <c r="Z265">
        <f>IFERROR(IF(OR(G265="-",ISBLANK(G265)),"",(N265-T265)/U265),"")</f>
        <v/>
      </c>
      <c r="AA265">
        <f>IF(MAX(MAX(V265:Z265),ABS(MIN(V265:Z265)))=ABS(MIN(V265:Z265)),MIN(V265:Z265),MAX(V265:Z265))</f>
        <v/>
      </c>
      <c r="AB265">
        <f>IFERROR(V144+MATCH(AA265,V265:Z265,0)-1,"")</f>
        <v/>
      </c>
      <c r="AC265">
        <f>IF(AB265&lt;&gt;"",IF(S265=AB265,"Low",IF(AB265=Q265,"High","")),"")</f>
        <v/>
      </c>
      <c r="AE265">
        <f>IF(ISNUMBER(MATCH("N/A",J265:N265,0)),"",IFERROR((5 * SUMPRODUCT(J144:N144,J265:N265) - PRODUCT(SUM(J144:N144),SUM(J265:N265))) / ((5 * SUM((J144^2)+(K144^2)+(L144^2)+(M144^2)+(N144^2))) - SUM(J144:N144)^2),""))</f>
        <v/>
      </c>
      <c r="AF265">
        <f>IFERROR(CORREL(J144:N144,J265:N265),"")</f>
        <v/>
      </c>
      <c r="AZ265">
        <f>IF(Q265=S265,0,1)</f>
        <v/>
      </c>
      <c r="BA265">
        <f>IF(AZ265=1,IF(Q265="","",IF(Q265=N144,"Yes","No")),"")</f>
        <v/>
      </c>
      <c r="BB265">
        <f>IF(BA265="Yes",P265,"")</f>
        <v/>
      </c>
      <c r="BC265">
        <f>IF(AZ265=1,IF(S265="","",IF(S265=N144,"Yes","No")),"")</f>
        <v/>
      </c>
      <c r="BD265">
        <f>IF(BC265="Yes",R265,"")</f>
        <v/>
      </c>
      <c r="BE265">
        <f>IFERROR(IF(SIGN(AE265)=1,"Increasing",IF(SIGN(AE265)=-1,"Decreasing","")),"")</f>
        <v/>
      </c>
      <c r="BF265">
        <f>IF(OR(AND(BE265="Increasing",BA265="Yes"),AND(BE265="Decreasing",BC265="Yes")),"Yes","No")</f>
        <v/>
      </c>
      <c r="BG265">
        <f>IF(I265="pos_trend","Yes","No")</f>
        <v/>
      </c>
      <c r="BH265">
        <f>IF(AF265&lt;&gt;"",IF(ABS(AF265)&gt;0.8,"Yes","No"),"")</f>
        <v/>
      </c>
    </row>
    <row r="266" spans="1:60">
      <c s="1" r="A266" t="n">
        <v>19</v>
      </c>
      <c r="B266" t="s">
        <v>690</v>
      </c>
      <c r="C266" t="s">
        <v>691</v>
      </c>
      <c r="D266" t="s">
        <v>264</v>
      </c>
      <c r="E266" t="s">
        <v>692</v>
      </c>
      <c r="F266" t="s">
        <v>264</v>
      </c>
      <c r="G266" t="s">
        <v>693</v>
      </c>
      <c r="H266" t="s"/>
      <c r="I266">
        <f>IF(AND(K266&gt; J266, L266&gt; K266, M266&gt; L266, N266&gt; M266), "pos_trend", IF(AND(K266&lt; J266, L266&lt; K266, M266&lt; L266, N266&lt; M266), "neg_trend", "N/A"))</f>
        <v/>
      </c>
      <c r="J266">
        <f>IFERROR(IF(TRIM(C266)="-", "N/A", IF(RIGHT(C266,1)=")",IF(RIGHT(C266,2)="T)",-1000000000000*VALUE(MID(C266,2,LEN(C266)-3)),IF(RIGHT(C266,2)="M)",-1000000*VALUE(MID(C266,2,LEN(C266)-3)),IF(RIGHT(C266,2)="B)",-1000000000*VALUE(MID(C266,2,LEN(C266)-3)),IF(RIGHT(C266,2)="k)",-1000*VALUE(MID(C266,2,LEN(C266)-3)),VALUE(SUBSTITUTE(C266,",","")))))),IF(RIGHT(C266,1)="T",1000000000000*VALUE(LEFT(C266,LEN(C266)-1)),IF(RIGHT(C266,1)="M",1000000*VALUE(LEFT(C266,LEN(C266)-1)),IF(RIGHT(C266,1)="B",1000000000*VALUE(LEFT(C266,LEN(C266)-1)),IF(RIGHT(C266,1)="%",0.01*VALUE(LEFT(C266,LEN(C266)-1)),IF(RIGHT(C266,1)="k",1000*VALUE(LEFT(C266,LEN(C266)-1)),VALUE(SUBSTITUTE(C266,",",""))))))))),"N/A")</f>
        <v/>
      </c>
      <c r="K266">
        <f>IFERROR(IF(TRIM(D266)="-", "N/A", IF(RIGHT(D266,1)=")",IF(RIGHT(D266,2)="T)",-1000000000000*VALUE(MID(D266,2,LEN(D266)-3)),IF(RIGHT(D266,2)="M)",-1000000*VALUE(MID(D266,2,LEN(D266)-3)),IF(RIGHT(D266,2)="B)",-1000000000*VALUE(MID(D266,2,LEN(D266)-3)),IF(RIGHT(D266,2)="k)",-1000*VALUE(MID(D266,2,LEN(D266)-3)),VALUE(SUBSTITUTE(D266,",","")))))),IF(RIGHT(D266,1)="T",1000000000000*VALUE(LEFT(D266,LEN(D266)-1)),IF(RIGHT(D266,1)="M",1000000*VALUE(LEFT(D266,LEN(D266)-1)),IF(RIGHT(D266,1)="B",1000000000*VALUE(LEFT(D266,LEN(D266)-1)),IF(RIGHT(D266,1)="%",0.01*VALUE(LEFT(D266,LEN(D266)-1)),IF(RIGHT(D266,1)="k",1000*VALUE(LEFT(D266,LEN(D266)-1)),VALUE(SUBSTITUTE(D266,",",""))))))))),"N/A")</f>
        <v/>
      </c>
      <c r="L266">
        <f>IFERROR(IF(TRIM(E266)="-", "N/A", IF(RIGHT(E266,1)=")",IF(RIGHT(E266,2)="T)",-1000000000000*VALUE(MID(E266,2,LEN(E266)-3)),IF(RIGHT(E266,2)="M)",-1000000*VALUE(MID(E266,2,LEN(E266)-3)),IF(RIGHT(E266,2)="B)",-1000000000*VALUE(MID(E266,2,LEN(E266)-3)),IF(RIGHT(E266,2)="k)",-1000*VALUE(MID(E266,2,LEN(E266)-3)),VALUE(SUBSTITUTE(E266,",","")))))),IF(RIGHT(E266,1)="T",1000000000000*VALUE(LEFT(E266,LEN(E266)-1)),IF(RIGHT(E266,1)="M",1000000*VALUE(LEFT(E266,LEN(E266)-1)),IF(RIGHT(E266,1)="B",1000000000*VALUE(LEFT(E266,LEN(E266)-1)),IF(RIGHT(E266,1)="%",0.01*VALUE(LEFT(E266,LEN(E266)-1)),IF(RIGHT(E266,1)="k",1000*VALUE(LEFT(E266,LEN(E266)-1)),VALUE(SUBSTITUTE(E266,",",""))))))))),"N/A")</f>
        <v/>
      </c>
      <c r="M266">
        <f>IFERROR(IF(TRIM(F266)="-", "N/A", IF(RIGHT(F266,1)=")",IF(RIGHT(F266,2)="T)",-1000000000000*VALUE(MID(F266,2,LEN(F266)-3)),IF(RIGHT(F266,2)="M)",-1000000*VALUE(MID(F266,2,LEN(F266)-3)),IF(RIGHT(F266,2)="B)",-1000000000*VALUE(MID(F266,2,LEN(F266)-3)),IF(RIGHT(F266,2)="k)",-1000*VALUE(MID(F266,2,LEN(F266)-3)),VALUE(SUBSTITUTE(F266,",","")))))),IF(RIGHT(F266,1)="T",1000000000000*VALUE(LEFT(F266,LEN(F266)-1)),IF(RIGHT(F266,1)="M",1000000*VALUE(LEFT(F266,LEN(F266)-1)),IF(RIGHT(F266,1)="B",1000000000*VALUE(LEFT(F266,LEN(F266)-1)),IF(RIGHT(F266,1)="%",0.01*VALUE(LEFT(F266,LEN(F266)-1)),IF(RIGHT(F266,1)="k",1000*VALUE(LEFT(F266,LEN(F266)-1)),VALUE(SUBSTITUTE(F266,",",""))))))))),"N/A")</f>
        <v/>
      </c>
      <c r="N266">
        <f>IFERROR(IF(TRIM(G266)="-", "N/A", IF(RIGHT(G266,1)=")",IF(RIGHT(G266,2)="T)",-1000000000000*VALUE(MID(G266,2,LEN(G266)-3)),IF(RIGHT(G266,2)="M)",-1000000*VALUE(MID(G266,2,LEN(G266)-3)),IF(RIGHT(G266,2)="B)",-1000000000*VALUE(MID(G266,2,LEN(G266)-3)),IF(RIGHT(G266,2)="k)",-1000*VALUE(MID(G266,2,LEN(G266)-3)),VALUE(SUBSTITUTE(G266,",","")))))),IF(RIGHT(G266,1)="T",1000000000000*VALUE(LEFT(G266,LEN(G266)-1)),IF(RIGHT(G266,1)="M",1000000*VALUE(LEFT(G266,LEN(G266)-1)),IF(RIGHT(G266,1)="B",1000000000*VALUE(LEFT(G266,LEN(G266)-1)),IF(RIGHT(G266,1)="%",0.01*VALUE(LEFT(G266,LEN(G266)-1)),IF(RIGHT(G266,1)="k",1000*VALUE(LEFT(G266,LEN(G266)-1)),VALUE(SUBSTITUTE(G266,",",""))))))))),"N/A")</f>
        <v/>
      </c>
      <c r="P266">
        <f>MAX(J266:N266)</f>
        <v/>
      </c>
      <c r="Q266">
        <f>IFERROR(J144+MATCH(P266,J266:N266,0)-1,"")</f>
        <v/>
      </c>
      <c r="R266">
        <f>IF(Q266="","",MIN(J266:N266))</f>
        <v/>
      </c>
      <c r="S266">
        <f>IFERROR(J144+MATCH(R266,J266:N266,0)-1,"")</f>
        <v/>
      </c>
      <c r="T266">
        <f>IFERROR(AVERAGE(J266:N266),"")</f>
        <v/>
      </c>
      <c r="U266">
        <f>IFERROR(STDEV(J266:N266),"")</f>
        <v/>
      </c>
      <c r="V266">
        <f>IFERROR(IF(C266="-","",IF(ISBLANK(B266),"",IF(OR(ISNUMBER(FIND("Growth",B266)),ISNUMBER(FIND("Margin",B266))),"",(J266-T266)/U266))),"")</f>
        <v/>
      </c>
      <c r="W266">
        <f>IFERROR(IF(OR(D266="-",ISBLANK(D266)),"",(K266-T266)/U266),"")</f>
        <v/>
      </c>
      <c r="X266">
        <f>IFERROR(IF(OR(E266="-",ISBLANK(E266)),"",(L266-T266)/U266),"")</f>
        <v/>
      </c>
      <c r="Y266">
        <f>IFERROR(IF(OR(F266="-",ISBLANK(F266)),"",(M266-T266)/U266),"")</f>
        <v/>
      </c>
      <c r="Z266">
        <f>IFERROR(IF(OR(G266="-",ISBLANK(G266)),"",(N266-T266)/U266),"")</f>
        <v/>
      </c>
      <c r="AA266">
        <f>IF(MAX(MAX(V266:Z266),ABS(MIN(V266:Z266)))=ABS(MIN(V266:Z266)),MIN(V266:Z266),MAX(V266:Z266))</f>
        <v/>
      </c>
      <c r="AB266">
        <f>IFERROR(V144+MATCH(AA266,V266:Z266,0)-1,"")</f>
        <v/>
      </c>
      <c r="AC266">
        <f>IF(AB266&lt;&gt;"",IF(S266=AB266,"Low",IF(AB266=Q266,"High","")),"")</f>
        <v/>
      </c>
      <c r="AE266">
        <f>IF(ISNUMBER(MATCH("N/A",J266:N266,0)),"",IFERROR((5 * SUMPRODUCT(J144:N144,J266:N266) - PRODUCT(SUM(J144:N144),SUM(J266:N266))) / ((5 * SUM((J144^2)+(K144^2)+(L144^2)+(M144^2)+(N144^2))) - SUM(J144:N144)^2),""))</f>
        <v/>
      </c>
      <c r="AF266">
        <f>IFERROR(CORREL(J144:N144,J266:N266),"")</f>
        <v/>
      </c>
      <c r="AZ266">
        <f>IF(Q266=S266,0,1)</f>
        <v/>
      </c>
      <c r="BA266">
        <f>IF(AZ266=1,IF(Q266="","",IF(Q266=N144,"Yes","No")),"")</f>
        <v/>
      </c>
      <c r="BB266">
        <f>IF(BA266="Yes",P266,"")</f>
        <v/>
      </c>
      <c r="BC266">
        <f>IF(AZ266=1,IF(S266="","",IF(S266=N144,"Yes","No")),"")</f>
        <v/>
      </c>
      <c r="BD266">
        <f>IF(BC266="Yes",R266,"")</f>
        <v/>
      </c>
      <c r="BE266">
        <f>IFERROR(IF(SIGN(AE266)=1,"Increasing",IF(SIGN(AE266)=-1,"Decreasing","")),"")</f>
        <v/>
      </c>
      <c r="BF266">
        <f>IF(OR(AND(BE266="Increasing",BA266="Yes"),AND(BE266="Decreasing",BC266="Yes")),"Yes","No")</f>
        <v/>
      </c>
      <c r="BG266">
        <f>IF(I266="pos_trend","Yes","No")</f>
        <v/>
      </c>
      <c r="BH266">
        <f>IF(AF266&lt;&gt;"",IF(ABS(AF266)&gt;0.8,"Yes","No"),"")</f>
        <v/>
      </c>
    </row>
    <row r="267" spans="1:60">
      <c s="1" r="A267" t="n">
        <v>20</v>
      </c>
      <c r="B267" t="s">
        <v>694</v>
      </c>
      <c r="C267" t="s">
        <v>264</v>
      </c>
      <c r="D267" t="s">
        <v>264</v>
      </c>
      <c r="E267" t="s">
        <v>264</v>
      </c>
      <c r="F267" t="s">
        <v>695</v>
      </c>
      <c r="G267" t="s">
        <v>696</v>
      </c>
      <c r="H267" t="s"/>
      <c r="I267">
        <f>IF(AND(K267&gt; J267, L267&gt; K267, M267&gt; L267, N267&gt; M267), "pos_trend", IF(AND(K267&lt; J267, L267&lt; K267, M267&lt; L267, N267&lt; M267), "neg_trend", "N/A"))</f>
        <v/>
      </c>
      <c r="J267">
        <f>IFERROR(IF(TRIM(C267)="-", "N/A", IF(RIGHT(C267,1)=")",IF(RIGHT(C267,2)="T)",-1000000000000*VALUE(MID(C267,2,LEN(C267)-3)),IF(RIGHT(C267,2)="M)",-1000000*VALUE(MID(C267,2,LEN(C267)-3)),IF(RIGHT(C267,2)="B)",-1000000000*VALUE(MID(C267,2,LEN(C267)-3)),IF(RIGHT(C267,2)="k)",-1000*VALUE(MID(C267,2,LEN(C267)-3)),VALUE(SUBSTITUTE(C267,",","")))))),IF(RIGHT(C267,1)="T",1000000000000*VALUE(LEFT(C267,LEN(C267)-1)),IF(RIGHT(C267,1)="M",1000000*VALUE(LEFT(C267,LEN(C267)-1)),IF(RIGHT(C267,1)="B",1000000000*VALUE(LEFT(C267,LEN(C267)-1)),IF(RIGHT(C267,1)="%",0.01*VALUE(LEFT(C267,LEN(C267)-1)),IF(RIGHT(C267,1)="k",1000*VALUE(LEFT(C267,LEN(C267)-1)),VALUE(SUBSTITUTE(C267,",",""))))))))),"N/A")</f>
        <v/>
      </c>
      <c r="K267">
        <f>IFERROR(IF(TRIM(D267)="-", "N/A", IF(RIGHT(D267,1)=")",IF(RIGHT(D267,2)="T)",-1000000000000*VALUE(MID(D267,2,LEN(D267)-3)),IF(RIGHT(D267,2)="M)",-1000000*VALUE(MID(D267,2,LEN(D267)-3)),IF(RIGHT(D267,2)="B)",-1000000000*VALUE(MID(D267,2,LEN(D267)-3)),IF(RIGHT(D267,2)="k)",-1000*VALUE(MID(D267,2,LEN(D267)-3)),VALUE(SUBSTITUTE(D267,",","")))))),IF(RIGHT(D267,1)="T",1000000000000*VALUE(LEFT(D267,LEN(D267)-1)),IF(RIGHT(D267,1)="M",1000000*VALUE(LEFT(D267,LEN(D267)-1)),IF(RIGHT(D267,1)="B",1000000000*VALUE(LEFT(D267,LEN(D267)-1)),IF(RIGHT(D267,1)="%",0.01*VALUE(LEFT(D267,LEN(D267)-1)),IF(RIGHT(D267,1)="k",1000*VALUE(LEFT(D267,LEN(D267)-1)),VALUE(SUBSTITUTE(D267,",",""))))))))),"N/A")</f>
        <v/>
      </c>
      <c r="L267">
        <f>IFERROR(IF(TRIM(E267)="-", "N/A", IF(RIGHT(E267,1)=")",IF(RIGHT(E267,2)="T)",-1000000000000*VALUE(MID(E267,2,LEN(E267)-3)),IF(RIGHT(E267,2)="M)",-1000000*VALUE(MID(E267,2,LEN(E267)-3)),IF(RIGHT(E267,2)="B)",-1000000000*VALUE(MID(E267,2,LEN(E267)-3)),IF(RIGHT(E267,2)="k)",-1000*VALUE(MID(E267,2,LEN(E267)-3)),VALUE(SUBSTITUTE(E267,",","")))))),IF(RIGHT(E267,1)="T",1000000000000*VALUE(LEFT(E267,LEN(E267)-1)),IF(RIGHT(E267,1)="M",1000000*VALUE(LEFT(E267,LEN(E267)-1)),IF(RIGHT(E267,1)="B",1000000000*VALUE(LEFT(E267,LEN(E267)-1)),IF(RIGHT(E267,1)="%",0.01*VALUE(LEFT(E267,LEN(E267)-1)),IF(RIGHT(E267,1)="k",1000*VALUE(LEFT(E267,LEN(E267)-1)),VALUE(SUBSTITUTE(E267,",",""))))))))),"N/A")</f>
        <v/>
      </c>
      <c r="M267">
        <f>IFERROR(IF(TRIM(F267)="-", "N/A", IF(RIGHT(F267,1)=")",IF(RIGHT(F267,2)="T)",-1000000000000*VALUE(MID(F267,2,LEN(F267)-3)),IF(RIGHT(F267,2)="M)",-1000000*VALUE(MID(F267,2,LEN(F267)-3)),IF(RIGHT(F267,2)="B)",-1000000000*VALUE(MID(F267,2,LEN(F267)-3)),IF(RIGHT(F267,2)="k)",-1000*VALUE(MID(F267,2,LEN(F267)-3)),VALUE(SUBSTITUTE(F267,",","")))))),IF(RIGHT(F267,1)="T",1000000000000*VALUE(LEFT(F267,LEN(F267)-1)),IF(RIGHT(F267,1)="M",1000000*VALUE(LEFT(F267,LEN(F267)-1)),IF(RIGHT(F267,1)="B",1000000000*VALUE(LEFT(F267,LEN(F267)-1)),IF(RIGHT(F267,1)="%",0.01*VALUE(LEFT(F267,LEN(F267)-1)),IF(RIGHT(F267,1)="k",1000*VALUE(LEFT(F267,LEN(F267)-1)),VALUE(SUBSTITUTE(F267,",",""))))))))),"N/A")</f>
        <v/>
      </c>
      <c r="N267">
        <f>IFERROR(IF(TRIM(G267)="-", "N/A", IF(RIGHT(G267,1)=")",IF(RIGHT(G267,2)="T)",-1000000000000*VALUE(MID(G267,2,LEN(G267)-3)),IF(RIGHT(G267,2)="M)",-1000000*VALUE(MID(G267,2,LEN(G267)-3)),IF(RIGHT(G267,2)="B)",-1000000000*VALUE(MID(G267,2,LEN(G267)-3)),IF(RIGHT(G267,2)="k)",-1000*VALUE(MID(G267,2,LEN(G267)-3)),VALUE(SUBSTITUTE(G267,",","")))))),IF(RIGHT(G267,1)="T",1000000000000*VALUE(LEFT(G267,LEN(G267)-1)),IF(RIGHT(G267,1)="M",1000000*VALUE(LEFT(G267,LEN(G267)-1)),IF(RIGHT(G267,1)="B",1000000000*VALUE(LEFT(G267,LEN(G267)-1)),IF(RIGHT(G267,1)="%",0.01*VALUE(LEFT(G267,LEN(G267)-1)),IF(RIGHT(G267,1)="k",1000*VALUE(LEFT(G267,LEN(G267)-1)),VALUE(SUBSTITUTE(G267,",",""))))))))),"N/A")</f>
        <v/>
      </c>
      <c r="P267">
        <f>MAX(J267:N267)</f>
        <v/>
      </c>
      <c r="Q267">
        <f>IFERROR(J144+MATCH(P267,J267:N267,0)-1,"")</f>
        <v/>
      </c>
      <c r="R267">
        <f>IF(Q267="","",MIN(J267:N267))</f>
        <v/>
      </c>
      <c r="S267">
        <f>IFERROR(J144+MATCH(R267,J267:N267,0)-1,"")</f>
        <v/>
      </c>
      <c r="T267">
        <f>IFERROR(AVERAGE(J267:N267),"")</f>
        <v/>
      </c>
      <c r="U267">
        <f>IFERROR(STDEV(J267:N267),"")</f>
        <v/>
      </c>
      <c r="V267">
        <f>IFERROR(IF(C267="-","",IF(ISBLANK(B267),"",IF(OR(ISNUMBER(FIND("Growth",B267)),ISNUMBER(FIND("Margin",B267))),"",(J267-T267)/U267))),"")</f>
        <v/>
      </c>
      <c r="W267">
        <f>IFERROR(IF(OR(D267="-",ISBLANK(D267)),"",(K267-T267)/U267),"")</f>
        <v/>
      </c>
      <c r="X267">
        <f>IFERROR(IF(OR(E267="-",ISBLANK(E267)),"",(L267-T267)/U267),"")</f>
        <v/>
      </c>
      <c r="Y267">
        <f>IFERROR(IF(OR(F267="-",ISBLANK(F267)),"",(M267-T267)/U267),"")</f>
        <v/>
      </c>
      <c r="Z267">
        <f>IFERROR(IF(OR(G267="-",ISBLANK(G267)),"",(N267-T267)/U267),"")</f>
        <v/>
      </c>
      <c r="AA267">
        <f>IF(MAX(MAX(V267:Z267),ABS(MIN(V267:Z267)))=ABS(MIN(V267:Z267)),MIN(V267:Z267),MAX(V267:Z267))</f>
        <v/>
      </c>
      <c r="AB267">
        <f>IFERROR(V144+MATCH(AA267,V267:Z267,0)-1,"")</f>
        <v/>
      </c>
      <c r="AC267">
        <f>IF(AB267&lt;&gt;"",IF(S267=AB267,"Low",IF(AB267=Q267,"High","")),"")</f>
        <v/>
      </c>
      <c r="AE267">
        <f>IF(ISNUMBER(MATCH("N/A",J267:N267,0)),"",IFERROR((5 * SUMPRODUCT(J144:N144,J267:N267) - PRODUCT(SUM(J144:N144),SUM(J267:N267))) / ((5 * SUM((J144^2)+(K144^2)+(L144^2)+(M144^2)+(N144^2))) - SUM(J144:N144)^2),""))</f>
        <v/>
      </c>
      <c r="AF267">
        <f>IFERROR(CORREL(J144:N144,J267:N267),"")</f>
        <v/>
      </c>
      <c r="AZ267">
        <f>IF(Q267=S267,0,1)</f>
        <v/>
      </c>
      <c r="BA267">
        <f>IF(AZ267=1,IF(Q267="","",IF(Q267=N144,"Yes","No")),"")</f>
        <v/>
      </c>
      <c r="BB267">
        <f>IF(BA267="Yes",P267,"")</f>
        <v/>
      </c>
      <c r="BC267">
        <f>IF(AZ267=1,IF(S267="","",IF(S267=N144,"Yes","No")),"")</f>
        <v/>
      </c>
      <c r="BD267">
        <f>IF(BC267="Yes",R267,"")</f>
        <v/>
      </c>
      <c r="BE267">
        <f>IFERROR(IF(SIGN(AE267)=1,"Increasing",IF(SIGN(AE267)=-1,"Decreasing","")),"")</f>
        <v/>
      </c>
      <c r="BF267">
        <f>IF(OR(AND(BE267="Increasing",BA267="Yes"),AND(BE267="Decreasing",BC267="Yes")),"Yes","No")</f>
        <v/>
      </c>
      <c r="BG267">
        <f>IF(I267="pos_trend","Yes","No")</f>
        <v/>
      </c>
      <c r="BH267">
        <f>IF(AF267&lt;&gt;"",IF(ABS(AF267)&gt;0.8,"Yes","No"),"")</f>
        <v/>
      </c>
    </row>
    <row r="268" spans="1:60">
      <c s="1" r="A268" t="n">
        <v>21</v>
      </c>
      <c r="B268" t="s">
        <v>697</v>
      </c>
      <c r="C268" t="s">
        <v>698</v>
      </c>
      <c r="D268" t="s">
        <v>264</v>
      </c>
      <c r="E268" t="s">
        <v>698</v>
      </c>
      <c r="F268" t="s">
        <v>695</v>
      </c>
      <c r="G268" t="s">
        <v>696</v>
      </c>
      <c r="H268" t="s"/>
      <c r="I268">
        <f>IF(AND(K268&gt; J268, L268&gt; K268, M268&gt; L268, N268&gt; M268), "pos_trend", IF(AND(K268&lt; J268, L268&lt; K268, M268&lt; L268, N268&lt; M268), "neg_trend", "N/A"))</f>
        <v/>
      </c>
      <c r="J268">
        <f>IFERROR(IF(TRIM(C268)="-", "N/A", IF(RIGHT(C268,1)=")",IF(RIGHT(C268,2)="T)",-1000000000000*VALUE(MID(C268,2,LEN(C268)-3)),IF(RIGHT(C268,2)="M)",-1000000*VALUE(MID(C268,2,LEN(C268)-3)),IF(RIGHT(C268,2)="B)",-1000000000*VALUE(MID(C268,2,LEN(C268)-3)),IF(RIGHT(C268,2)="k)",-1000*VALUE(MID(C268,2,LEN(C268)-3)),VALUE(SUBSTITUTE(C268,",","")))))),IF(RIGHT(C268,1)="T",1000000000000*VALUE(LEFT(C268,LEN(C268)-1)),IF(RIGHT(C268,1)="M",1000000*VALUE(LEFT(C268,LEN(C268)-1)),IF(RIGHT(C268,1)="B",1000000000*VALUE(LEFT(C268,LEN(C268)-1)),IF(RIGHT(C268,1)="%",0.01*VALUE(LEFT(C268,LEN(C268)-1)),IF(RIGHT(C268,1)="k",1000*VALUE(LEFT(C268,LEN(C268)-1)),VALUE(SUBSTITUTE(C268,",",""))))))))),"N/A")</f>
        <v/>
      </c>
      <c r="K268">
        <f>IFERROR(IF(TRIM(D268)="-", "N/A", IF(RIGHT(D268,1)=")",IF(RIGHT(D268,2)="T)",-1000000000000*VALUE(MID(D268,2,LEN(D268)-3)),IF(RIGHT(D268,2)="M)",-1000000*VALUE(MID(D268,2,LEN(D268)-3)),IF(RIGHT(D268,2)="B)",-1000000000*VALUE(MID(D268,2,LEN(D268)-3)),IF(RIGHT(D268,2)="k)",-1000*VALUE(MID(D268,2,LEN(D268)-3)),VALUE(SUBSTITUTE(D268,",","")))))),IF(RIGHT(D268,1)="T",1000000000000*VALUE(LEFT(D268,LEN(D268)-1)),IF(RIGHT(D268,1)="M",1000000*VALUE(LEFT(D268,LEN(D268)-1)),IF(RIGHT(D268,1)="B",1000000000*VALUE(LEFT(D268,LEN(D268)-1)),IF(RIGHT(D268,1)="%",0.01*VALUE(LEFT(D268,LEN(D268)-1)),IF(RIGHT(D268,1)="k",1000*VALUE(LEFT(D268,LEN(D268)-1)),VALUE(SUBSTITUTE(D268,",",""))))))))),"N/A")</f>
        <v/>
      </c>
      <c r="L268">
        <f>IFERROR(IF(TRIM(E268)="-", "N/A", IF(RIGHT(E268,1)=")",IF(RIGHT(E268,2)="T)",-1000000000000*VALUE(MID(E268,2,LEN(E268)-3)),IF(RIGHT(E268,2)="M)",-1000000*VALUE(MID(E268,2,LEN(E268)-3)),IF(RIGHT(E268,2)="B)",-1000000000*VALUE(MID(E268,2,LEN(E268)-3)),IF(RIGHT(E268,2)="k)",-1000*VALUE(MID(E268,2,LEN(E268)-3)),VALUE(SUBSTITUTE(E268,",","")))))),IF(RIGHT(E268,1)="T",1000000000000*VALUE(LEFT(E268,LEN(E268)-1)),IF(RIGHT(E268,1)="M",1000000*VALUE(LEFT(E268,LEN(E268)-1)),IF(RIGHT(E268,1)="B",1000000000*VALUE(LEFT(E268,LEN(E268)-1)),IF(RIGHT(E268,1)="%",0.01*VALUE(LEFT(E268,LEN(E268)-1)),IF(RIGHT(E268,1)="k",1000*VALUE(LEFT(E268,LEN(E268)-1)),VALUE(SUBSTITUTE(E268,",",""))))))))),"N/A")</f>
        <v/>
      </c>
      <c r="M268">
        <f>IFERROR(IF(TRIM(F268)="-", "N/A", IF(RIGHT(F268,1)=")",IF(RIGHT(F268,2)="T)",-1000000000000*VALUE(MID(F268,2,LEN(F268)-3)),IF(RIGHT(F268,2)="M)",-1000000*VALUE(MID(F268,2,LEN(F268)-3)),IF(RIGHT(F268,2)="B)",-1000000000*VALUE(MID(F268,2,LEN(F268)-3)),IF(RIGHT(F268,2)="k)",-1000*VALUE(MID(F268,2,LEN(F268)-3)),VALUE(SUBSTITUTE(F268,",","")))))),IF(RIGHT(F268,1)="T",1000000000000*VALUE(LEFT(F268,LEN(F268)-1)),IF(RIGHT(F268,1)="M",1000000*VALUE(LEFT(F268,LEN(F268)-1)),IF(RIGHT(F268,1)="B",1000000000*VALUE(LEFT(F268,LEN(F268)-1)),IF(RIGHT(F268,1)="%",0.01*VALUE(LEFT(F268,LEN(F268)-1)),IF(RIGHT(F268,1)="k",1000*VALUE(LEFT(F268,LEN(F268)-1)),VALUE(SUBSTITUTE(F268,",",""))))))))),"N/A")</f>
        <v/>
      </c>
      <c r="N268">
        <f>IFERROR(IF(TRIM(G268)="-", "N/A", IF(RIGHT(G268,1)=")",IF(RIGHT(G268,2)="T)",-1000000000000*VALUE(MID(G268,2,LEN(G268)-3)),IF(RIGHT(G268,2)="M)",-1000000*VALUE(MID(G268,2,LEN(G268)-3)),IF(RIGHT(G268,2)="B)",-1000000000*VALUE(MID(G268,2,LEN(G268)-3)),IF(RIGHT(G268,2)="k)",-1000*VALUE(MID(G268,2,LEN(G268)-3)),VALUE(SUBSTITUTE(G268,",","")))))),IF(RIGHT(G268,1)="T",1000000000000*VALUE(LEFT(G268,LEN(G268)-1)),IF(RIGHT(G268,1)="M",1000000*VALUE(LEFT(G268,LEN(G268)-1)),IF(RIGHT(G268,1)="B",1000000000*VALUE(LEFT(G268,LEN(G268)-1)),IF(RIGHT(G268,1)="%",0.01*VALUE(LEFT(G268,LEN(G268)-1)),IF(RIGHT(G268,1)="k",1000*VALUE(LEFT(G268,LEN(G268)-1)),VALUE(SUBSTITUTE(G268,",",""))))))))),"N/A")</f>
        <v/>
      </c>
      <c r="P268">
        <f>MAX(J268:N268)</f>
        <v/>
      </c>
      <c r="Q268">
        <f>IFERROR(J144+MATCH(P268,J268:N268,0)-1,"")</f>
        <v/>
      </c>
      <c r="R268">
        <f>IF(Q268="","",MIN(J268:N268))</f>
        <v/>
      </c>
      <c r="S268">
        <f>IFERROR(J144+MATCH(R268,J268:N268,0)-1,"")</f>
        <v/>
      </c>
      <c r="T268">
        <f>IFERROR(AVERAGE(J268:N268),"")</f>
        <v/>
      </c>
      <c r="U268">
        <f>IFERROR(STDEV(J268:N268),"")</f>
        <v/>
      </c>
      <c r="V268">
        <f>IFERROR(IF(C268="-","",IF(ISBLANK(B268),"",IF(OR(ISNUMBER(FIND("Growth",B268)),ISNUMBER(FIND("Margin",B268))),"",(J268-T268)/U268))),"")</f>
        <v/>
      </c>
      <c r="W268">
        <f>IFERROR(IF(OR(D268="-",ISBLANK(D268)),"",(K268-T268)/U268),"")</f>
        <v/>
      </c>
      <c r="X268">
        <f>IFERROR(IF(OR(E268="-",ISBLANK(E268)),"",(L268-T268)/U268),"")</f>
        <v/>
      </c>
      <c r="Y268">
        <f>IFERROR(IF(OR(F268="-",ISBLANK(F268)),"",(M268-T268)/U268),"")</f>
        <v/>
      </c>
      <c r="Z268">
        <f>IFERROR(IF(OR(G268="-",ISBLANK(G268)),"",(N268-T268)/U268),"")</f>
        <v/>
      </c>
      <c r="AA268">
        <f>IF(MAX(MAX(V268:Z268),ABS(MIN(V268:Z268)))=ABS(MIN(V268:Z268)),MIN(V268:Z268),MAX(V268:Z268))</f>
        <v/>
      </c>
      <c r="AB268">
        <f>IFERROR(V144+MATCH(AA268,V268:Z268,0)-1,"")</f>
        <v/>
      </c>
      <c r="AC268">
        <f>IF(AB268&lt;&gt;"",IF(S268=AB268,"Low",IF(AB268=Q268,"High","")),"")</f>
        <v/>
      </c>
      <c r="AE268">
        <f>IF(ISNUMBER(MATCH("N/A",J268:N268,0)),"",IFERROR((5 * SUMPRODUCT(J144:N144,J268:N268) - PRODUCT(SUM(J144:N144),SUM(J268:N268))) / ((5 * SUM((J144^2)+(K144^2)+(L144^2)+(M144^2)+(N144^2))) - SUM(J144:N144)^2),""))</f>
        <v/>
      </c>
      <c r="AF268">
        <f>IFERROR(CORREL(J144:N144,J268:N268),"")</f>
        <v/>
      </c>
      <c r="AZ268">
        <f>IF(Q268=S268,0,1)</f>
        <v/>
      </c>
      <c r="BA268">
        <f>IF(AZ268=1,IF(Q268="","",IF(Q268=N144,"Yes","No")),"")</f>
        <v/>
      </c>
      <c r="BB268">
        <f>IF(BA268="Yes",P268,"")</f>
        <v/>
      </c>
      <c r="BC268">
        <f>IF(AZ268=1,IF(S268="","",IF(S268=N144,"Yes","No")),"")</f>
        <v/>
      </c>
      <c r="BD268">
        <f>IF(BC268="Yes",R268,"")</f>
        <v/>
      </c>
      <c r="BE268">
        <f>IFERROR(IF(SIGN(AE268)=1,"Increasing",IF(SIGN(AE268)=-1,"Decreasing","")),"")</f>
        <v/>
      </c>
      <c r="BF268">
        <f>IF(OR(AND(BE268="Increasing",BA268="Yes"),AND(BE268="Decreasing",BC268="Yes")),"Yes","No")</f>
        <v/>
      </c>
      <c r="BG268">
        <f>IF(I268="pos_trend","Yes","No")</f>
        <v/>
      </c>
      <c r="BH268">
        <f>IF(AF268&lt;&gt;"",IF(ABS(AF268)&gt;0.8,"Yes","No"),"")</f>
        <v/>
      </c>
    </row>
    <row r="269" spans="1:60">
      <c s="1" r="A269" t="n">
        <v>22</v>
      </c>
      <c r="B269" t="s">
        <v>699</v>
      </c>
      <c r="C269" t="s">
        <v>264</v>
      </c>
      <c r="D269" t="s">
        <v>264</v>
      </c>
      <c r="E269" t="s">
        <v>264</v>
      </c>
      <c r="F269" t="s">
        <v>264</v>
      </c>
      <c r="G269" t="s">
        <v>264</v>
      </c>
      <c r="H269" t="s"/>
      <c r="I269">
        <f>IF(AND(K269&gt; J269, L269&gt; K269, M269&gt; L269, N269&gt; M269), "pos_trend", IF(AND(K269&lt; J269, L269&lt; K269, M269&lt; L269, N269&lt; M269), "neg_trend", "N/A"))</f>
        <v/>
      </c>
      <c r="J269">
        <f>IFERROR(IF(TRIM(C269)="-", "N/A", IF(RIGHT(C269,1)=")",IF(RIGHT(C269,2)="T)",-1000000000000*VALUE(MID(C269,2,LEN(C269)-3)),IF(RIGHT(C269,2)="M)",-1000000*VALUE(MID(C269,2,LEN(C269)-3)),IF(RIGHT(C269,2)="B)",-1000000000*VALUE(MID(C269,2,LEN(C269)-3)),IF(RIGHT(C269,2)="k)",-1000*VALUE(MID(C269,2,LEN(C269)-3)),VALUE(SUBSTITUTE(C269,",","")))))),IF(RIGHT(C269,1)="T",1000000000000*VALUE(LEFT(C269,LEN(C269)-1)),IF(RIGHT(C269,1)="M",1000000*VALUE(LEFT(C269,LEN(C269)-1)),IF(RIGHT(C269,1)="B",1000000000*VALUE(LEFT(C269,LEN(C269)-1)),IF(RIGHT(C269,1)="%",0.01*VALUE(LEFT(C269,LEN(C269)-1)),IF(RIGHT(C269,1)="k",1000*VALUE(LEFT(C269,LEN(C269)-1)),VALUE(SUBSTITUTE(C269,",",""))))))))),"N/A")</f>
        <v/>
      </c>
      <c r="K269">
        <f>IFERROR(IF(TRIM(D269)="-", "N/A", IF(RIGHT(D269,1)=")",IF(RIGHT(D269,2)="T)",-1000000000000*VALUE(MID(D269,2,LEN(D269)-3)),IF(RIGHT(D269,2)="M)",-1000000*VALUE(MID(D269,2,LEN(D269)-3)),IF(RIGHT(D269,2)="B)",-1000000000*VALUE(MID(D269,2,LEN(D269)-3)),IF(RIGHT(D269,2)="k)",-1000*VALUE(MID(D269,2,LEN(D269)-3)),VALUE(SUBSTITUTE(D269,",","")))))),IF(RIGHT(D269,1)="T",1000000000000*VALUE(LEFT(D269,LEN(D269)-1)),IF(RIGHT(D269,1)="M",1000000*VALUE(LEFT(D269,LEN(D269)-1)),IF(RIGHT(D269,1)="B",1000000000*VALUE(LEFT(D269,LEN(D269)-1)),IF(RIGHT(D269,1)="%",0.01*VALUE(LEFT(D269,LEN(D269)-1)),IF(RIGHT(D269,1)="k",1000*VALUE(LEFT(D269,LEN(D269)-1)),VALUE(SUBSTITUTE(D269,",",""))))))))),"N/A")</f>
        <v/>
      </c>
      <c r="L269">
        <f>IFERROR(IF(TRIM(E269)="-", "N/A", IF(RIGHT(E269,1)=")",IF(RIGHT(E269,2)="T)",-1000000000000*VALUE(MID(E269,2,LEN(E269)-3)),IF(RIGHT(E269,2)="M)",-1000000*VALUE(MID(E269,2,LEN(E269)-3)),IF(RIGHT(E269,2)="B)",-1000000000*VALUE(MID(E269,2,LEN(E269)-3)),IF(RIGHT(E269,2)="k)",-1000*VALUE(MID(E269,2,LEN(E269)-3)),VALUE(SUBSTITUTE(E269,",","")))))),IF(RIGHT(E269,1)="T",1000000000000*VALUE(LEFT(E269,LEN(E269)-1)),IF(RIGHT(E269,1)="M",1000000*VALUE(LEFT(E269,LEN(E269)-1)),IF(RIGHT(E269,1)="B",1000000000*VALUE(LEFT(E269,LEN(E269)-1)),IF(RIGHT(E269,1)="%",0.01*VALUE(LEFT(E269,LEN(E269)-1)),IF(RIGHT(E269,1)="k",1000*VALUE(LEFT(E269,LEN(E269)-1)),VALUE(SUBSTITUTE(E269,",",""))))))))),"N/A")</f>
        <v/>
      </c>
      <c r="M269">
        <f>IFERROR(IF(TRIM(F269)="-", "N/A", IF(RIGHT(F269,1)=")",IF(RIGHT(F269,2)="T)",-1000000000000*VALUE(MID(F269,2,LEN(F269)-3)),IF(RIGHT(F269,2)="M)",-1000000*VALUE(MID(F269,2,LEN(F269)-3)),IF(RIGHT(F269,2)="B)",-1000000000*VALUE(MID(F269,2,LEN(F269)-3)),IF(RIGHT(F269,2)="k)",-1000*VALUE(MID(F269,2,LEN(F269)-3)),VALUE(SUBSTITUTE(F269,",","")))))),IF(RIGHT(F269,1)="T",1000000000000*VALUE(LEFT(F269,LEN(F269)-1)),IF(RIGHT(F269,1)="M",1000000*VALUE(LEFT(F269,LEN(F269)-1)),IF(RIGHT(F269,1)="B",1000000000*VALUE(LEFT(F269,LEN(F269)-1)),IF(RIGHT(F269,1)="%",0.01*VALUE(LEFT(F269,LEN(F269)-1)),IF(RIGHT(F269,1)="k",1000*VALUE(LEFT(F269,LEN(F269)-1)),VALUE(SUBSTITUTE(F269,",",""))))))))),"N/A")</f>
        <v/>
      </c>
      <c r="N269">
        <f>IFERROR(IF(TRIM(G269)="-", "N/A", IF(RIGHT(G269,1)=")",IF(RIGHT(G269,2)="T)",-1000000000000*VALUE(MID(G269,2,LEN(G269)-3)),IF(RIGHT(G269,2)="M)",-1000000*VALUE(MID(G269,2,LEN(G269)-3)),IF(RIGHT(G269,2)="B)",-1000000000*VALUE(MID(G269,2,LEN(G269)-3)),IF(RIGHT(G269,2)="k)",-1000*VALUE(MID(G269,2,LEN(G269)-3)),VALUE(SUBSTITUTE(G269,",","")))))),IF(RIGHT(G269,1)="T",1000000000000*VALUE(LEFT(G269,LEN(G269)-1)),IF(RIGHT(G269,1)="M",1000000*VALUE(LEFT(G269,LEN(G269)-1)),IF(RIGHT(G269,1)="B",1000000000*VALUE(LEFT(G269,LEN(G269)-1)),IF(RIGHT(G269,1)="%",0.01*VALUE(LEFT(G269,LEN(G269)-1)),IF(RIGHT(G269,1)="k",1000*VALUE(LEFT(G269,LEN(G269)-1)),VALUE(SUBSTITUTE(G269,",",""))))))))),"N/A")</f>
        <v/>
      </c>
      <c r="P269">
        <f>MAX(J269:N269)</f>
        <v/>
      </c>
      <c r="Q269">
        <f>IFERROR(J144+MATCH(P269,J269:N269,0)-1,"")</f>
        <v/>
      </c>
      <c r="R269">
        <f>IF(Q269="","",MIN(J269:N269))</f>
        <v/>
      </c>
      <c r="S269">
        <f>IFERROR(J144+MATCH(R269,J269:N269,0)-1,"")</f>
        <v/>
      </c>
      <c r="T269">
        <f>IFERROR(AVERAGE(J269:N269),"")</f>
        <v/>
      </c>
      <c r="U269">
        <f>IFERROR(STDEV(J269:N269),"")</f>
        <v/>
      </c>
      <c r="V269">
        <f>IFERROR(IF(C269="-","",IF(ISBLANK(B269),"",IF(OR(ISNUMBER(FIND("Growth",B269)),ISNUMBER(FIND("Margin",B269))),"",(J269-T269)/U269))),"")</f>
        <v/>
      </c>
      <c r="W269">
        <f>IFERROR(IF(OR(D269="-",ISBLANK(D269)),"",(K269-T269)/U269),"")</f>
        <v/>
      </c>
      <c r="X269">
        <f>IFERROR(IF(OR(E269="-",ISBLANK(E269)),"",(L269-T269)/U269),"")</f>
        <v/>
      </c>
      <c r="Y269">
        <f>IFERROR(IF(OR(F269="-",ISBLANK(F269)),"",(M269-T269)/U269),"")</f>
        <v/>
      </c>
      <c r="Z269">
        <f>IFERROR(IF(OR(G269="-",ISBLANK(G269)),"",(N269-T269)/U269),"")</f>
        <v/>
      </c>
      <c r="AA269">
        <f>IF(MAX(MAX(V269:Z269),ABS(MIN(V269:Z269)))=ABS(MIN(V269:Z269)),MIN(V269:Z269),MAX(V269:Z269))</f>
        <v/>
      </c>
      <c r="AB269">
        <f>IFERROR(V144+MATCH(AA269,V269:Z269,0)-1,"")</f>
        <v/>
      </c>
      <c r="AC269">
        <f>IF(AB269&lt;&gt;"",IF(S269=AB269,"Low",IF(AB269=Q269,"High","")),"")</f>
        <v/>
      </c>
      <c r="AE269">
        <f>IF(ISNUMBER(MATCH("N/A",J269:N269,0)),"",IFERROR((5 * SUMPRODUCT(J144:N144,J269:N269) - PRODUCT(SUM(J144:N144),SUM(J269:N269))) / ((5 * SUM((J144^2)+(K144^2)+(L144^2)+(M144^2)+(N144^2))) - SUM(J144:N144)^2),""))</f>
        <v/>
      </c>
      <c r="AF269">
        <f>IFERROR(CORREL(J144:N144,J269:N269),"")</f>
        <v/>
      </c>
      <c r="AZ269">
        <f>IF(Q269=S269,0,1)</f>
        <v/>
      </c>
      <c r="BA269">
        <f>IF(AZ269=1,IF(Q269="","",IF(Q269=N144,"Yes","No")),"")</f>
        <v/>
      </c>
      <c r="BB269">
        <f>IF(BA269="Yes",P269,"")</f>
        <v/>
      </c>
      <c r="BC269">
        <f>IF(AZ269=1,IF(S269="","",IF(S269=N144,"Yes","No")),"")</f>
        <v/>
      </c>
      <c r="BD269">
        <f>IF(BC269="Yes",R269,"")</f>
        <v/>
      </c>
      <c r="BE269">
        <f>IFERROR(IF(SIGN(AE269)=1,"Increasing",IF(SIGN(AE269)=-1,"Decreasing","")),"")</f>
        <v/>
      </c>
      <c r="BF269">
        <f>IF(OR(AND(BE269="Increasing",BA269="Yes"),AND(BE269="Decreasing",BC269="Yes")),"Yes","No")</f>
        <v/>
      </c>
      <c r="BG269">
        <f>IF(I269="pos_trend","Yes","No")</f>
        <v/>
      </c>
      <c r="BH269">
        <f>IF(AF269&lt;&gt;"",IF(ABS(AF269)&gt;0.8,"Yes","No"),"")</f>
        <v/>
      </c>
    </row>
    <row r="270" spans="1:60">
      <c s="1" r="A270" t="n">
        <v>23</v>
      </c>
      <c r="B270" t="s">
        <v>700</v>
      </c>
      <c r="C270" t="s">
        <v>701</v>
      </c>
      <c r="D270" t="s">
        <v>702</v>
      </c>
      <c r="E270" t="s">
        <v>703</v>
      </c>
      <c r="F270" t="s">
        <v>704</v>
      </c>
      <c r="G270" t="s">
        <v>705</v>
      </c>
      <c r="H270" t="s"/>
      <c r="I270">
        <f>IF(AND(K270&gt; J270, L270&gt; K270, M270&gt; L270, N270&gt; M270), "pos_trend", IF(AND(K270&lt; J270, L270&lt; K270, M270&lt; L270, N270&lt; M270), "neg_trend", "N/A"))</f>
        <v/>
      </c>
      <c r="J270">
        <f>IFERROR(IF(TRIM(C270)="-", "N/A", IF(RIGHT(C270,1)=")",IF(RIGHT(C270,2)="T)",-1000000000000*VALUE(MID(C270,2,LEN(C270)-3)),IF(RIGHT(C270,2)="M)",-1000000*VALUE(MID(C270,2,LEN(C270)-3)),IF(RIGHT(C270,2)="B)",-1000000000*VALUE(MID(C270,2,LEN(C270)-3)),IF(RIGHT(C270,2)="k)",-1000*VALUE(MID(C270,2,LEN(C270)-3)),VALUE(SUBSTITUTE(C270,",","")))))),IF(RIGHT(C270,1)="T",1000000000000*VALUE(LEFT(C270,LEN(C270)-1)),IF(RIGHT(C270,1)="M",1000000*VALUE(LEFT(C270,LEN(C270)-1)),IF(RIGHT(C270,1)="B",1000000000*VALUE(LEFT(C270,LEN(C270)-1)),IF(RIGHT(C270,1)="%",0.01*VALUE(LEFT(C270,LEN(C270)-1)),IF(RIGHT(C270,1)="k",1000*VALUE(LEFT(C270,LEN(C270)-1)),VALUE(SUBSTITUTE(C270,",",""))))))))),"N/A")</f>
        <v/>
      </c>
      <c r="K270">
        <f>IFERROR(IF(TRIM(D270)="-", "N/A", IF(RIGHT(D270,1)=")",IF(RIGHT(D270,2)="T)",-1000000000000*VALUE(MID(D270,2,LEN(D270)-3)),IF(RIGHT(D270,2)="M)",-1000000*VALUE(MID(D270,2,LEN(D270)-3)),IF(RIGHT(D270,2)="B)",-1000000000*VALUE(MID(D270,2,LEN(D270)-3)),IF(RIGHT(D270,2)="k)",-1000*VALUE(MID(D270,2,LEN(D270)-3)),VALUE(SUBSTITUTE(D270,",","")))))),IF(RIGHT(D270,1)="T",1000000000000*VALUE(LEFT(D270,LEN(D270)-1)),IF(RIGHT(D270,1)="M",1000000*VALUE(LEFT(D270,LEN(D270)-1)),IF(RIGHT(D270,1)="B",1000000000*VALUE(LEFT(D270,LEN(D270)-1)),IF(RIGHT(D270,1)="%",0.01*VALUE(LEFT(D270,LEN(D270)-1)),IF(RIGHT(D270,1)="k",1000*VALUE(LEFT(D270,LEN(D270)-1)),VALUE(SUBSTITUTE(D270,",",""))))))))),"N/A")</f>
        <v/>
      </c>
      <c r="L270">
        <f>IFERROR(IF(TRIM(E270)="-", "N/A", IF(RIGHT(E270,1)=")",IF(RIGHT(E270,2)="T)",-1000000000000*VALUE(MID(E270,2,LEN(E270)-3)),IF(RIGHT(E270,2)="M)",-1000000*VALUE(MID(E270,2,LEN(E270)-3)),IF(RIGHT(E270,2)="B)",-1000000000*VALUE(MID(E270,2,LEN(E270)-3)),IF(RIGHT(E270,2)="k)",-1000*VALUE(MID(E270,2,LEN(E270)-3)),VALUE(SUBSTITUTE(E270,",","")))))),IF(RIGHT(E270,1)="T",1000000000000*VALUE(LEFT(E270,LEN(E270)-1)),IF(RIGHT(E270,1)="M",1000000*VALUE(LEFT(E270,LEN(E270)-1)),IF(RIGHT(E270,1)="B",1000000000*VALUE(LEFT(E270,LEN(E270)-1)),IF(RIGHT(E270,1)="%",0.01*VALUE(LEFT(E270,LEN(E270)-1)),IF(RIGHT(E270,1)="k",1000*VALUE(LEFT(E270,LEN(E270)-1)),VALUE(SUBSTITUTE(E270,",",""))))))))),"N/A")</f>
        <v/>
      </c>
      <c r="M270">
        <f>IFERROR(IF(TRIM(F270)="-", "N/A", IF(RIGHT(F270,1)=")",IF(RIGHT(F270,2)="T)",-1000000000000*VALUE(MID(F270,2,LEN(F270)-3)),IF(RIGHT(F270,2)="M)",-1000000*VALUE(MID(F270,2,LEN(F270)-3)),IF(RIGHT(F270,2)="B)",-1000000000*VALUE(MID(F270,2,LEN(F270)-3)),IF(RIGHT(F270,2)="k)",-1000*VALUE(MID(F270,2,LEN(F270)-3)),VALUE(SUBSTITUTE(F270,",","")))))),IF(RIGHT(F270,1)="T",1000000000000*VALUE(LEFT(F270,LEN(F270)-1)),IF(RIGHT(F270,1)="M",1000000*VALUE(LEFT(F270,LEN(F270)-1)),IF(RIGHT(F270,1)="B",1000000000*VALUE(LEFT(F270,LEN(F270)-1)),IF(RIGHT(F270,1)="%",0.01*VALUE(LEFT(F270,LEN(F270)-1)),IF(RIGHT(F270,1)="k",1000*VALUE(LEFT(F270,LEN(F270)-1)),VALUE(SUBSTITUTE(F270,",",""))))))))),"N/A")</f>
        <v/>
      </c>
      <c r="N270">
        <f>IFERROR(IF(TRIM(G270)="-", "N/A", IF(RIGHT(G270,1)=")",IF(RIGHT(G270,2)="T)",-1000000000000*VALUE(MID(G270,2,LEN(G270)-3)),IF(RIGHT(G270,2)="M)",-1000000*VALUE(MID(G270,2,LEN(G270)-3)),IF(RIGHT(G270,2)="B)",-1000000000*VALUE(MID(G270,2,LEN(G270)-3)),IF(RIGHT(G270,2)="k)",-1000*VALUE(MID(G270,2,LEN(G270)-3)),VALUE(SUBSTITUTE(G270,",","")))))),IF(RIGHT(G270,1)="T",1000000000000*VALUE(LEFT(G270,LEN(G270)-1)),IF(RIGHT(G270,1)="M",1000000*VALUE(LEFT(G270,LEN(G270)-1)),IF(RIGHT(G270,1)="B",1000000000*VALUE(LEFT(G270,LEN(G270)-1)),IF(RIGHT(G270,1)="%",0.01*VALUE(LEFT(G270,LEN(G270)-1)),IF(RIGHT(G270,1)="k",1000*VALUE(LEFT(G270,LEN(G270)-1)),VALUE(SUBSTITUTE(G270,",",""))))))))),"N/A")</f>
        <v/>
      </c>
      <c r="P270">
        <f>MAX(J270:N270)</f>
        <v/>
      </c>
      <c r="Q270">
        <f>IFERROR(J144+MATCH(P270,J270:N270,0)-1,"")</f>
        <v/>
      </c>
      <c r="R270">
        <f>IF(Q270="","",MIN(J270:N270))</f>
        <v/>
      </c>
      <c r="S270">
        <f>IFERROR(J144+MATCH(R270,J270:N270,0)-1,"")</f>
        <v/>
      </c>
      <c r="T270">
        <f>IFERROR(AVERAGE(J270:N270),"")</f>
        <v/>
      </c>
      <c r="U270">
        <f>IFERROR(STDEV(J270:N270),"")</f>
        <v/>
      </c>
      <c r="V270">
        <f>IFERROR(IF(C270="-","",IF(ISBLANK(B270),"",IF(OR(ISNUMBER(FIND("Growth",B270)),ISNUMBER(FIND("Margin",B270))),"",(J270-T270)/U270))),"")</f>
        <v/>
      </c>
      <c r="W270">
        <f>IFERROR(IF(OR(D270="-",ISBLANK(D270)),"",(K270-T270)/U270),"")</f>
        <v/>
      </c>
      <c r="X270">
        <f>IFERROR(IF(OR(E270="-",ISBLANK(E270)),"",(L270-T270)/U270),"")</f>
        <v/>
      </c>
      <c r="Y270">
        <f>IFERROR(IF(OR(F270="-",ISBLANK(F270)),"",(M270-T270)/U270),"")</f>
        <v/>
      </c>
      <c r="Z270">
        <f>IFERROR(IF(OR(G270="-",ISBLANK(G270)),"",(N270-T270)/U270),"")</f>
        <v/>
      </c>
      <c r="AA270">
        <f>IF(MAX(MAX(V270:Z270),ABS(MIN(V270:Z270)))=ABS(MIN(V270:Z270)),MIN(V270:Z270),MAX(V270:Z270))</f>
        <v/>
      </c>
      <c r="AB270">
        <f>IFERROR(V144+MATCH(AA270,V270:Z270,0)-1,"")</f>
        <v/>
      </c>
      <c r="AC270">
        <f>IF(AB270&lt;&gt;"",IF(S270=AB270,"Low",IF(AB270=Q270,"High","")),"")</f>
        <v/>
      </c>
      <c r="AE270">
        <f>IF(ISNUMBER(MATCH("N/A",J270:N270,0)),"",IFERROR((5 * SUMPRODUCT(J144:N144,J270:N270) - PRODUCT(SUM(J144:N144),SUM(J270:N270))) / ((5 * SUM((J144^2)+(K144^2)+(L144^2)+(M144^2)+(N144^2))) - SUM(J144:N144)^2),""))</f>
        <v/>
      </c>
      <c r="AF270">
        <f>IFERROR(CORREL(J144:N144,J270:N270),"")</f>
        <v/>
      </c>
      <c r="AZ270">
        <f>IF(Q270=S270,0,1)</f>
        <v/>
      </c>
      <c r="BA270">
        <f>IF(AZ270=1,IF(Q270="","",IF(Q270=N144,"Yes","No")),"")</f>
        <v/>
      </c>
      <c r="BB270">
        <f>IF(BA270="Yes",P270,"")</f>
        <v/>
      </c>
      <c r="BC270">
        <f>IF(AZ270=1,IF(S270="","",IF(S270=N144,"Yes","No")),"")</f>
        <v/>
      </c>
      <c r="BD270">
        <f>IF(BC270="Yes",R270,"")</f>
        <v/>
      </c>
      <c r="BE270">
        <f>IFERROR(IF(SIGN(AE270)=1,"Increasing",IF(SIGN(AE270)=-1,"Decreasing","")),"")</f>
        <v/>
      </c>
      <c r="BF270">
        <f>IF(OR(AND(BE270="Increasing",BA270="Yes"),AND(BE270="Decreasing",BC270="Yes")),"Yes","No")</f>
        <v/>
      </c>
      <c r="BG270">
        <f>IF(I270="pos_trend","Yes","No")</f>
        <v/>
      </c>
      <c r="BH270">
        <f>IF(AF270&lt;&gt;"",IF(ABS(AF270)&gt;0.8,"Yes","No"),"")</f>
        <v/>
      </c>
    </row>
    <row r="271" spans="1:60">
      <c s="1" r="A271" t="n">
        <v>24</v>
      </c>
      <c r="B271" t="s">
        <v>706</v>
      </c>
      <c r="C271" t="s">
        <v>264</v>
      </c>
      <c r="D271" t="s">
        <v>264</v>
      </c>
      <c r="E271" t="s">
        <v>264</v>
      </c>
      <c r="F271" t="s">
        <v>264</v>
      </c>
      <c r="G271" t="s">
        <v>264</v>
      </c>
      <c r="H271" t="s"/>
      <c r="P271">
        <f>MAX(J271:N271)</f>
        <v/>
      </c>
      <c r="Q271">
        <f>IFERROR(J144+MATCH(P271,J271:N271,0)-1,"")</f>
        <v/>
      </c>
      <c r="R271">
        <f>IF(Q271="","",MIN(J271:N271))</f>
        <v/>
      </c>
      <c r="S271">
        <f>IFERROR(J144+MATCH(R271,J271:N271,0)-1,"")</f>
        <v/>
      </c>
      <c r="T271">
        <f>IFERROR(AVERAGE(J271:N271),"")</f>
        <v/>
      </c>
      <c r="U271">
        <f>IFERROR(STDEV(J271:N271),"")</f>
        <v/>
      </c>
      <c r="V271">
        <f>IFERROR(IF(C271="-","",IF(ISBLANK(B271),"",IF(OR(ISNUMBER(FIND("Growth",B271)),ISNUMBER(FIND("Margin",B271))),"",(J271-T271)/U271))),"")</f>
        <v/>
      </c>
      <c r="W271">
        <f>IFERROR(IF(OR(D271="-",ISBLANK(D271)),"",(K271-T271)/U271),"")</f>
        <v/>
      </c>
      <c r="X271">
        <f>IFERROR(IF(OR(E271="-",ISBLANK(E271)),"",(L271-T271)/U271),"")</f>
        <v/>
      </c>
      <c r="Y271">
        <f>IFERROR(IF(OR(F271="-",ISBLANK(F271)),"",(M271-T271)/U271),"")</f>
        <v/>
      </c>
      <c r="Z271">
        <f>IFERROR(IF(OR(G271="-",ISBLANK(G271)),"",(N271-T271)/U271),"")</f>
        <v/>
      </c>
      <c r="AA271">
        <f>IF(MAX(MAX(V271:Z271),ABS(MIN(V271:Z271)))=ABS(MIN(V271:Z271)),MIN(V271:Z271),MAX(V271:Z271))</f>
        <v/>
      </c>
      <c r="AB271">
        <f>IFERROR(V144+MATCH(AA271,V271:Z271,0)-1,"")</f>
        <v/>
      </c>
      <c r="AC271">
        <f>IF(AB271&lt;&gt;"",IF(S271=AB271,"Low",IF(AB271=Q271,"High","")),"")</f>
        <v/>
      </c>
      <c r="AE271">
        <f>IF(ISNUMBER(MATCH("N/A",J271:N271,0)),"",IFERROR((5 * SUMPRODUCT(J144:N144,J271:N271) - PRODUCT(SUM(J144:N144),SUM(J271:N271))) / ((5 * SUM((J144^2)+(K144^2)+(L144^2)+(M144^2)+(N144^2))) - SUM(J144:N144)^2),""))</f>
        <v/>
      </c>
      <c r="AF271">
        <f>IFERROR(CORREL(J144:N144,J271:N271),"")</f>
        <v/>
      </c>
      <c r="AZ271">
        <f>IF(Q271=S271,0,1)</f>
        <v/>
      </c>
      <c r="BA271">
        <f>IF(AZ271=1,IF(Q271="","",IF(Q271=N144,"Yes","No")),"")</f>
        <v/>
      </c>
      <c r="BB271">
        <f>IF(BA271="Yes",P271,"")</f>
        <v/>
      </c>
      <c r="BC271">
        <f>IF(AZ271=1,IF(S271="","",IF(S271=N144,"Yes","No")),"")</f>
        <v/>
      </c>
      <c r="BD271">
        <f>IF(BC271="Yes",R271,"")</f>
        <v/>
      </c>
      <c r="BE271">
        <f>IFERROR(IF(SIGN(AE271)=1,"Increasing",IF(SIGN(AE271)=-1,"Decreasing","")),"")</f>
        <v/>
      </c>
      <c r="BF271">
        <f>IF(OR(AND(BE271="Increasing",BA271="Yes"),AND(BE271="Decreasing",BC271="Yes")),"Yes","No")</f>
        <v/>
      </c>
      <c r="BG271">
        <f>IF(I271="pos_trend","Yes","No")</f>
        <v/>
      </c>
      <c r="BH271">
        <f>IF(AF271&lt;&gt;"",IF(ABS(AF271)&gt;0.8,"Yes","No"),"")</f>
        <v/>
      </c>
    </row>
    <row r="272" spans="1:60">
      <c s="1" r="A272" t="n">
        <v>25</v>
      </c>
      <c r="B272" t="s">
        <v>707</v>
      </c>
      <c r="C272" t="s">
        <v>708</v>
      </c>
      <c r="D272" t="s">
        <v>709</v>
      </c>
      <c r="E272" t="s">
        <v>710</v>
      </c>
      <c r="F272" t="s">
        <v>711</v>
      </c>
      <c r="G272" t="s">
        <v>712</v>
      </c>
      <c r="H272" t="s"/>
      <c r="I272">
        <f>IF(AND(K272&gt; J272, L272&gt; K272, M272&gt; L272, N272&gt; M272), "pos_trend", IF(AND(K272&lt; J272, L272&lt; K272, M272&lt; L272, N272&lt; M272), "neg_trend", "N/A"))</f>
        <v/>
      </c>
      <c r="J272">
        <f>IFERROR(IF(TRIM(C272)="-", "N/A", IF(RIGHT(C272,1)=")",IF(RIGHT(C272,2)="T)",-1000000000000*VALUE(MID(C272,2,LEN(C272)-3)),IF(RIGHT(C272,2)="M)",-1000000*VALUE(MID(C272,2,LEN(C272)-3)),IF(RIGHT(C272,2)="B)",-1000000000*VALUE(MID(C272,2,LEN(C272)-3)),IF(RIGHT(C272,2)="k)",-1000*VALUE(MID(C272,2,LEN(C272)-3)),VALUE(SUBSTITUTE(C272,",","")))))),IF(RIGHT(C272,1)="T",1000000000000*VALUE(LEFT(C272,LEN(C272)-1)),IF(RIGHT(C272,1)="M",1000000*VALUE(LEFT(C272,LEN(C272)-1)),IF(RIGHT(C272,1)="B",1000000000*VALUE(LEFT(C272,LEN(C272)-1)),IF(RIGHT(C272,1)="%",0.01*VALUE(LEFT(C272,LEN(C272)-1)),IF(RIGHT(C272,1)="k",1000*VALUE(LEFT(C272,LEN(C272)-1)),VALUE(SUBSTITUTE(C272,",",""))))))))),"N/A")</f>
        <v/>
      </c>
      <c r="K272">
        <f>IFERROR(IF(TRIM(D272)="-", "N/A", IF(RIGHT(D272,1)=")",IF(RIGHT(D272,2)="T)",-1000000000000*VALUE(MID(D272,2,LEN(D272)-3)),IF(RIGHT(D272,2)="M)",-1000000*VALUE(MID(D272,2,LEN(D272)-3)),IF(RIGHT(D272,2)="B)",-1000000000*VALUE(MID(D272,2,LEN(D272)-3)),IF(RIGHT(D272,2)="k)",-1000*VALUE(MID(D272,2,LEN(D272)-3)),VALUE(SUBSTITUTE(D272,",","")))))),IF(RIGHT(D272,1)="T",1000000000000*VALUE(LEFT(D272,LEN(D272)-1)),IF(RIGHT(D272,1)="M",1000000*VALUE(LEFT(D272,LEN(D272)-1)),IF(RIGHT(D272,1)="B",1000000000*VALUE(LEFT(D272,LEN(D272)-1)),IF(RIGHT(D272,1)="%",0.01*VALUE(LEFT(D272,LEN(D272)-1)),IF(RIGHT(D272,1)="k",1000*VALUE(LEFT(D272,LEN(D272)-1)),VALUE(SUBSTITUTE(D272,",",""))))))))),"N/A")</f>
        <v/>
      </c>
      <c r="L272">
        <f>IFERROR(IF(TRIM(E272)="-", "N/A", IF(RIGHT(E272,1)=")",IF(RIGHT(E272,2)="T)",-1000000000000*VALUE(MID(E272,2,LEN(E272)-3)),IF(RIGHT(E272,2)="M)",-1000000*VALUE(MID(E272,2,LEN(E272)-3)),IF(RIGHT(E272,2)="B)",-1000000000*VALUE(MID(E272,2,LEN(E272)-3)),IF(RIGHT(E272,2)="k)",-1000*VALUE(MID(E272,2,LEN(E272)-3)),VALUE(SUBSTITUTE(E272,",","")))))),IF(RIGHT(E272,1)="T",1000000000000*VALUE(LEFT(E272,LEN(E272)-1)),IF(RIGHT(E272,1)="M",1000000*VALUE(LEFT(E272,LEN(E272)-1)),IF(RIGHT(E272,1)="B",1000000000*VALUE(LEFT(E272,LEN(E272)-1)),IF(RIGHT(E272,1)="%",0.01*VALUE(LEFT(E272,LEN(E272)-1)),IF(RIGHT(E272,1)="k",1000*VALUE(LEFT(E272,LEN(E272)-1)),VALUE(SUBSTITUTE(E272,",",""))))))))),"N/A")</f>
        <v/>
      </c>
      <c r="M272">
        <f>IFERROR(IF(TRIM(F272)="-", "N/A", IF(RIGHT(F272,1)=")",IF(RIGHT(F272,2)="T)",-1000000000000*VALUE(MID(F272,2,LEN(F272)-3)),IF(RIGHT(F272,2)="M)",-1000000*VALUE(MID(F272,2,LEN(F272)-3)),IF(RIGHT(F272,2)="B)",-1000000000*VALUE(MID(F272,2,LEN(F272)-3)),IF(RIGHT(F272,2)="k)",-1000*VALUE(MID(F272,2,LEN(F272)-3)),VALUE(SUBSTITUTE(F272,",","")))))),IF(RIGHT(F272,1)="T",1000000000000*VALUE(LEFT(F272,LEN(F272)-1)),IF(RIGHT(F272,1)="M",1000000*VALUE(LEFT(F272,LEN(F272)-1)),IF(RIGHT(F272,1)="B",1000000000*VALUE(LEFT(F272,LEN(F272)-1)),IF(RIGHT(F272,1)="%",0.01*VALUE(LEFT(F272,LEN(F272)-1)),IF(RIGHT(F272,1)="k",1000*VALUE(LEFT(F272,LEN(F272)-1)),VALUE(SUBSTITUTE(F272,",",""))))))))),"N/A")</f>
        <v/>
      </c>
      <c r="N272">
        <f>IFERROR(IF(TRIM(G272)="-", "N/A", IF(RIGHT(G272,1)=")",IF(RIGHT(G272,2)="T)",-1000000000000*VALUE(MID(G272,2,LEN(G272)-3)),IF(RIGHT(G272,2)="M)",-1000000*VALUE(MID(G272,2,LEN(G272)-3)),IF(RIGHT(G272,2)="B)",-1000000000*VALUE(MID(G272,2,LEN(G272)-3)),IF(RIGHT(G272,2)="k)",-1000*VALUE(MID(G272,2,LEN(G272)-3)),VALUE(SUBSTITUTE(G272,",","")))))),IF(RIGHT(G272,1)="T",1000000000000*VALUE(LEFT(G272,LEN(G272)-1)),IF(RIGHT(G272,1)="M",1000000*VALUE(LEFT(G272,LEN(G272)-1)),IF(RIGHT(G272,1)="B",1000000000*VALUE(LEFT(G272,LEN(G272)-1)),IF(RIGHT(G272,1)="%",0.01*VALUE(LEFT(G272,LEN(G272)-1)),IF(RIGHT(G272,1)="k",1000*VALUE(LEFT(G272,LEN(G272)-1)),VALUE(SUBSTITUTE(G272,",",""))))))))),"N/A")</f>
        <v/>
      </c>
      <c r="P272">
        <f>MAX(J272:N272)</f>
        <v/>
      </c>
      <c r="Q272">
        <f>IFERROR(J144+MATCH(P272,J272:N272,0)-1,"")</f>
        <v/>
      </c>
      <c r="R272">
        <f>IF(Q272="","",MIN(J272:N272))</f>
        <v/>
      </c>
      <c r="S272">
        <f>IFERROR(J144+MATCH(R272,J272:N272,0)-1,"")</f>
        <v/>
      </c>
      <c r="T272">
        <f>IFERROR(AVERAGE(J272:N272),"")</f>
        <v/>
      </c>
      <c r="U272">
        <f>IFERROR(STDEV(J272:N272),"")</f>
        <v/>
      </c>
      <c r="V272">
        <f>IFERROR(IF(C272="-","",IF(ISBLANK(B272),"",IF(OR(ISNUMBER(FIND("Growth",B272)),ISNUMBER(FIND("Margin",B272))),"",(J272-T272)/U272))),"")</f>
        <v/>
      </c>
      <c r="W272">
        <f>IFERROR(IF(OR(D272="-",ISBLANK(D272)),"",(K272-T272)/U272),"")</f>
        <v/>
      </c>
      <c r="X272">
        <f>IFERROR(IF(OR(E272="-",ISBLANK(E272)),"",(L272-T272)/U272),"")</f>
        <v/>
      </c>
      <c r="Y272">
        <f>IFERROR(IF(OR(F272="-",ISBLANK(F272)),"",(M272-T272)/U272),"")</f>
        <v/>
      </c>
      <c r="Z272">
        <f>IFERROR(IF(OR(G272="-",ISBLANK(G272)),"",(N272-T272)/U272),"")</f>
        <v/>
      </c>
      <c r="AA272">
        <f>IF(MAX(MAX(V272:Z272),ABS(MIN(V272:Z272)))=ABS(MIN(V272:Z272)),MIN(V272:Z272),MAX(V272:Z272))</f>
        <v/>
      </c>
      <c r="AB272">
        <f>IFERROR(V144+MATCH(AA272,V272:Z272,0)-1,"")</f>
        <v/>
      </c>
      <c r="AC272">
        <f>IF(AB272&lt;&gt;"",IF(S272=AB272,"Low",IF(AB272=Q272,"High","")),"")</f>
        <v/>
      </c>
      <c r="AE272">
        <f>IF(ISNUMBER(MATCH("N/A",J272:N272,0)),"",IFERROR((5 * SUMPRODUCT(J144:N144,J272:N272) - PRODUCT(SUM(J144:N144),SUM(J272:N272))) / ((5 * SUM((J144^2)+(K144^2)+(L144^2)+(M144^2)+(N144^2))) - SUM(J144:N144)^2),""))</f>
        <v/>
      </c>
      <c r="AF272">
        <f>IFERROR(CORREL(J144:N144,J272:N272),"")</f>
        <v/>
      </c>
      <c r="AZ272">
        <f>IF(Q272=S272,0,1)</f>
        <v/>
      </c>
      <c r="BA272">
        <f>IF(AZ272=1,IF(Q272="","",IF(Q272=N144,"Yes","No")),"")</f>
        <v/>
      </c>
      <c r="BB272">
        <f>IF(BA272="Yes",P272,"")</f>
        <v/>
      </c>
      <c r="BC272">
        <f>IF(AZ272=1,IF(S272="","",IF(S272=N144,"Yes","No")),"")</f>
        <v/>
      </c>
      <c r="BD272">
        <f>IF(BC272="Yes",R272,"")</f>
        <v/>
      </c>
      <c r="BE272">
        <f>IFERROR(IF(SIGN(AE272)=1,"Increasing",IF(SIGN(AE272)=-1,"Decreasing","")),"")</f>
        <v/>
      </c>
      <c r="BF272">
        <f>IF(OR(AND(BE272="Increasing",BA272="Yes"),AND(BE272="Decreasing",BC272="Yes")),"Yes","No")</f>
        <v/>
      </c>
      <c r="BG272">
        <f>IF(I272="pos_trend","Yes","No")</f>
        <v/>
      </c>
      <c r="BH272">
        <f>IF(AF272&lt;&gt;"",IF(ABS(AF272)&gt;0.8,"Yes","No"),"")</f>
        <v/>
      </c>
    </row>
    <row r="273" spans="1:60">
      <c s="1" r="A273" t="n">
        <v>26</v>
      </c>
      <c r="B273" t="s">
        <v>713</v>
      </c>
      <c r="C273" t="s">
        <v>264</v>
      </c>
      <c r="D273" t="s">
        <v>264</v>
      </c>
      <c r="E273" t="s">
        <v>264</v>
      </c>
      <c r="F273" t="s">
        <v>264</v>
      </c>
      <c r="G273" t="s">
        <v>264</v>
      </c>
      <c r="H273" t="s"/>
      <c r="I273">
        <f>IF(AND(K273&gt; J273, L273&gt; K273, M273&gt; L273, N273&gt; M273), "pos_trend", IF(AND(K273&lt; J273, L273&lt; K273, M273&lt; L273, N273&lt; M273), "neg_trend", "N/A"))</f>
        <v/>
      </c>
      <c r="J273">
        <f>IFERROR(IF(TRIM(C273)="-", "N/A", IF(RIGHT(C273,1)=")",IF(RIGHT(C273,2)="T)",-1000000000000*VALUE(MID(C273,2,LEN(C273)-3)),IF(RIGHT(C273,2)="M)",-1000000*VALUE(MID(C273,2,LEN(C273)-3)),IF(RIGHT(C273,2)="B)",-1000000000*VALUE(MID(C273,2,LEN(C273)-3)),IF(RIGHT(C273,2)="k)",-1000*VALUE(MID(C273,2,LEN(C273)-3)),VALUE(SUBSTITUTE(C273,",","")))))),IF(RIGHT(C273,1)="T",1000000000000*VALUE(LEFT(C273,LEN(C273)-1)),IF(RIGHT(C273,1)="M",1000000*VALUE(LEFT(C273,LEN(C273)-1)),IF(RIGHT(C273,1)="B",1000000000*VALUE(LEFT(C273,LEN(C273)-1)),IF(RIGHT(C273,1)="%",0.01*VALUE(LEFT(C273,LEN(C273)-1)),IF(RIGHT(C273,1)="k",1000*VALUE(LEFT(C273,LEN(C273)-1)),VALUE(SUBSTITUTE(C273,",",""))))))))),"N/A")</f>
        <v/>
      </c>
      <c r="K273">
        <f>IFERROR(IF(TRIM(D273)="-", "N/A", IF(RIGHT(D273,1)=")",IF(RIGHT(D273,2)="T)",-1000000000000*VALUE(MID(D273,2,LEN(D273)-3)),IF(RIGHT(D273,2)="M)",-1000000*VALUE(MID(D273,2,LEN(D273)-3)),IF(RIGHT(D273,2)="B)",-1000000000*VALUE(MID(D273,2,LEN(D273)-3)),IF(RIGHT(D273,2)="k)",-1000*VALUE(MID(D273,2,LEN(D273)-3)),VALUE(SUBSTITUTE(D273,",","")))))),IF(RIGHT(D273,1)="T",1000000000000*VALUE(LEFT(D273,LEN(D273)-1)),IF(RIGHT(D273,1)="M",1000000*VALUE(LEFT(D273,LEN(D273)-1)),IF(RIGHT(D273,1)="B",1000000000*VALUE(LEFT(D273,LEN(D273)-1)),IF(RIGHT(D273,1)="%",0.01*VALUE(LEFT(D273,LEN(D273)-1)),IF(RIGHT(D273,1)="k",1000*VALUE(LEFT(D273,LEN(D273)-1)),VALUE(SUBSTITUTE(D273,",",""))))))))),"N/A")</f>
        <v/>
      </c>
      <c r="L273">
        <f>IFERROR(IF(TRIM(E273)="-", "N/A", IF(RIGHT(E273,1)=")",IF(RIGHT(E273,2)="T)",-1000000000000*VALUE(MID(E273,2,LEN(E273)-3)),IF(RIGHT(E273,2)="M)",-1000000*VALUE(MID(E273,2,LEN(E273)-3)),IF(RIGHT(E273,2)="B)",-1000000000*VALUE(MID(E273,2,LEN(E273)-3)),IF(RIGHT(E273,2)="k)",-1000*VALUE(MID(E273,2,LEN(E273)-3)),VALUE(SUBSTITUTE(E273,",","")))))),IF(RIGHT(E273,1)="T",1000000000000*VALUE(LEFT(E273,LEN(E273)-1)),IF(RIGHT(E273,1)="M",1000000*VALUE(LEFT(E273,LEN(E273)-1)),IF(RIGHT(E273,1)="B",1000000000*VALUE(LEFT(E273,LEN(E273)-1)),IF(RIGHT(E273,1)="%",0.01*VALUE(LEFT(E273,LEN(E273)-1)),IF(RIGHT(E273,1)="k",1000*VALUE(LEFT(E273,LEN(E273)-1)),VALUE(SUBSTITUTE(E273,",",""))))))))),"N/A")</f>
        <v/>
      </c>
      <c r="M273">
        <f>IFERROR(IF(TRIM(F273)="-", "N/A", IF(RIGHT(F273,1)=")",IF(RIGHT(F273,2)="T)",-1000000000000*VALUE(MID(F273,2,LEN(F273)-3)),IF(RIGHT(F273,2)="M)",-1000000*VALUE(MID(F273,2,LEN(F273)-3)),IF(RIGHT(F273,2)="B)",-1000000000*VALUE(MID(F273,2,LEN(F273)-3)),IF(RIGHT(F273,2)="k)",-1000*VALUE(MID(F273,2,LEN(F273)-3)),VALUE(SUBSTITUTE(F273,",","")))))),IF(RIGHT(F273,1)="T",1000000000000*VALUE(LEFT(F273,LEN(F273)-1)),IF(RIGHT(F273,1)="M",1000000*VALUE(LEFT(F273,LEN(F273)-1)),IF(RIGHT(F273,1)="B",1000000000*VALUE(LEFT(F273,LEN(F273)-1)),IF(RIGHT(F273,1)="%",0.01*VALUE(LEFT(F273,LEN(F273)-1)),IF(RIGHT(F273,1)="k",1000*VALUE(LEFT(F273,LEN(F273)-1)),VALUE(SUBSTITUTE(F273,",",""))))))))),"N/A")</f>
        <v/>
      </c>
      <c r="N273">
        <f>IFERROR(IF(TRIM(G273)="-", "N/A", IF(RIGHT(G273,1)=")",IF(RIGHT(G273,2)="T)",-1000000000000*VALUE(MID(G273,2,LEN(G273)-3)),IF(RIGHT(G273,2)="M)",-1000000*VALUE(MID(G273,2,LEN(G273)-3)),IF(RIGHT(G273,2)="B)",-1000000000*VALUE(MID(G273,2,LEN(G273)-3)),IF(RIGHT(G273,2)="k)",-1000*VALUE(MID(G273,2,LEN(G273)-3)),VALUE(SUBSTITUTE(G273,",","")))))),IF(RIGHT(G273,1)="T",1000000000000*VALUE(LEFT(G273,LEN(G273)-1)),IF(RIGHT(G273,1)="M",1000000*VALUE(LEFT(G273,LEN(G273)-1)),IF(RIGHT(G273,1)="B",1000000000*VALUE(LEFT(G273,LEN(G273)-1)),IF(RIGHT(G273,1)="%",0.01*VALUE(LEFT(G273,LEN(G273)-1)),IF(RIGHT(G273,1)="k",1000*VALUE(LEFT(G273,LEN(G273)-1)),VALUE(SUBSTITUTE(G273,",",""))))))))),"N/A")</f>
        <v/>
      </c>
      <c r="P273">
        <f>MAX(J273:N273)</f>
        <v/>
      </c>
      <c r="Q273">
        <f>IFERROR(J144+MATCH(P273,J273:N273,0)-1,"")</f>
        <v/>
      </c>
      <c r="R273">
        <f>IF(Q273="","",MIN(J273:N273))</f>
        <v/>
      </c>
      <c r="S273">
        <f>IFERROR(J144+MATCH(R273,J273:N273,0)-1,"")</f>
        <v/>
      </c>
      <c r="T273">
        <f>IFERROR(AVERAGE(J273:N273),"")</f>
        <v/>
      </c>
      <c r="U273">
        <f>IFERROR(STDEV(J273:N273),"")</f>
        <v/>
      </c>
      <c r="V273">
        <f>IFERROR(IF(C273="-","",IF(ISBLANK(B273),"",IF(OR(ISNUMBER(FIND("Growth",B273)),ISNUMBER(FIND("Margin",B273))),"",(J273-T273)/U273))),"")</f>
        <v/>
      </c>
      <c r="W273">
        <f>IFERROR(IF(OR(D273="-",ISBLANK(D273)),"",(K273-T273)/U273),"")</f>
        <v/>
      </c>
      <c r="X273">
        <f>IFERROR(IF(OR(E273="-",ISBLANK(E273)),"",(L273-T273)/U273),"")</f>
        <v/>
      </c>
      <c r="Y273">
        <f>IFERROR(IF(OR(F273="-",ISBLANK(F273)),"",(M273-T273)/U273),"")</f>
        <v/>
      </c>
      <c r="Z273">
        <f>IFERROR(IF(OR(G273="-",ISBLANK(G273)),"",(N273-T273)/U273),"")</f>
        <v/>
      </c>
      <c r="AA273">
        <f>IF(MAX(MAX(V273:Z273),ABS(MIN(V273:Z273)))=ABS(MIN(V273:Z273)),MIN(V273:Z273),MAX(V273:Z273))</f>
        <v/>
      </c>
      <c r="AB273">
        <f>IFERROR(V144+MATCH(AA273,V273:Z273,0)-1,"")</f>
        <v/>
      </c>
      <c r="AC273">
        <f>IF(AB273&lt;&gt;"",IF(S273=AB273,"Low",IF(AB273=Q273,"High","")),"")</f>
        <v/>
      </c>
      <c r="AE273">
        <f>IF(ISNUMBER(MATCH("N/A",J273:N273,0)),"",IFERROR((5 * SUMPRODUCT(J144:N144,J273:N273) - PRODUCT(SUM(J144:N144),SUM(J273:N273))) / ((5 * SUM((J144^2)+(K144^2)+(L144^2)+(M144^2)+(N144^2))) - SUM(J144:N144)^2),""))</f>
        <v/>
      </c>
      <c r="AF273">
        <f>IFERROR(CORREL(J144:N144,J273:N273),"")</f>
        <v/>
      </c>
      <c r="AZ273">
        <f>IF(Q273=S273,0,1)</f>
        <v/>
      </c>
      <c r="BA273">
        <f>IF(AZ273=1,IF(Q273="","",IF(Q273=N144,"Yes","No")),"")</f>
        <v/>
      </c>
      <c r="BB273">
        <f>IF(BA273="Yes",P273,"")</f>
        <v/>
      </c>
      <c r="BC273">
        <f>IF(AZ273=1,IF(S273="","",IF(S273=N144,"Yes","No")),"")</f>
        <v/>
      </c>
      <c r="BD273">
        <f>IF(BC273="Yes",R273,"")</f>
        <v/>
      </c>
      <c r="BE273">
        <f>IFERROR(IF(SIGN(AE273)=1,"Increasing",IF(SIGN(AE273)=-1,"Decreasing","")),"")</f>
        <v/>
      </c>
      <c r="BF273">
        <f>IF(OR(AND(BE273="Increasing",BA273="Yes"),AND(BE273="Decreasing",BC273="Yes")),"Yes","No")</f>
        <v/>
      </c>
      <c r="BG273">
        <f>IF(I273="pos_trend","Yes","No")</f>
        <v/>
      </c>
      <c r="BH273">
        <f>IF(AF273&lt;&gt;"",IF(ABS(AF273)&gt;0.8,"Yes","No"),"")</f>
        <v/>
      </c>
    </row>
    <row r="274" spans="1:60">
      <c s="1" r="A274" t="n">
        <v>27</v>
      </c>
      <c r="B274" t="s">
        <v>714</v>
      </c>
      <c r="C274" t="s">
        <v>264</v>
      </c>
      <c r="D274" t="s">
        <v>264</v>
      </c>
      <c r="E274" t="s">
        <v>264</v>
      </c>
      <c r="F274" t="s">
        <v>264</v>
      </c>
      <c r="G274" t="s">
        <v>264</v>
      </c>
      <c r="H274" t="s"/>
      <c r="I274">
        <f>IF(AND(K274&gt; J274, L274&gt; K274, M274&gt; L274, N274&gt; M274), "pos_trend", IF(AND(K274&lt; J274, L274&lt; K274, M274&lt; L274, N274&lt; M274), "neg_trend", "N/A"))</f>
        <v/>
      </c>
      <c r="J274">
        <f>IFERROR(IF(TRIM(C274)="-", "N/A", IF(RIGHT(C274,1)=")",IF(RIGHT(C274,2)="T)",-1000000000000*VALUE(MID(C274,2,LEN(C274)-3)),IF(RIGHT(C274,2)="M)",-1000000*VALUE(MID(C274,2,LEN(C274)-3)),IF(RIGHT(C274,2)="B)",-1000000000*VALUE(MID(C274,2,LEN(C274)-3)),IF(RIGHT(C274,2)="k)",-1000*VALUE(MID(C274,2,LEN(C274)-3)),VALUE(SUBSTITUTE(C274,",","")))))),IF(RIGHT(C274,1)="T",1000000000000*VALUE(LEFT(C274,LEN(C274)-1)),IF(RIGHT(C274,1)="M",1000000*VALUE(LEFT(C274,LEN(C274)-1)),IF(RIGHT(C274,1)="B",1000000000*VALUE(LEFT(C274,LEN(C274)-1)),IF(RIGHT(C274,1)="%",0.01*VALUE(LEFT(C274,LEN(C274)-1)),IF(RIGHT(C274,1)="k",1000*VALUE(LEFT(C274,LEN(C274)-1)),VALUE(SUBSTITUTE(C274,",",""))))))))),"N/A")</f>
        <v/>
      </c>
      <c r="K274">
        <f>IFERROR(IF(TRIM(D274)="-", "N/A", IF(RIGHT(D274,1)=")",IF(RIGHT(D274,2)="T)",-1000000000000*VALUE(MID(D274,2,LEN(D274)-3)),IF(RIGHT(D274,2)="M)",-1000000*VALUE(MID(D274,2,LEN(D274)-3)),IF(RIGHT(D274,2)="B)",-1000000000*VALUE(MID(D274,2,LEN(D274)-3)),IF(RIGHT(D274,2)="k)",-1000*VALUE(MID(D274,2,LEN(D274)-3)),VALUE(SUBSTITUTE(D274,",","")))))),IF(RIGHT(D274,1)="T",1000000000000*VALUE(LEFT(D274,LEN(D274)-1)),IF(RIGHT(D274,1)="M",1000000*VALUE(LEFT(D274,LEN(D274)-1)),IF(RIGHT(D274,1)="B",1000000000*VALUE(LEFT(D274,LEN(D274)-1)),IF(RIGHT(D274,1)="%",0.01*VALUE(LEFT(D274,LEN(D274)-1)),IF(RIGHT(D274,1)="k",1000*VALUE(LEFT(D274,LEN(D274)-1)),VALUE(SUBSTITUTE(D274,",",""))))))))),"N/A")</f>
        <v/>
      </c>
      <c r="L274">
        <f>IFERROR(IF(TRIM(E274)="-", "N/A", IF(RIGHT(E274,1)=")",IF(RIGHT(E274,2)="T)",-1000000000000*VALUE(MID(E274,2,LEN(E274)-3)),IF(RIGHT(E274,2)="M)",-1000000*VALUE(MID(E274,2,LEN(E274)-3)),IF(RIGHT(E274,2)="B)",-1000000000*VALUE(MID(E274,2,LEN(E274)-3)),IF(RIGHT(E274,2)="k)",-1000*VALUE(MID(E274,2,LEN(E274)-3)),VALUE(SUBSTITUTE(E274,",","")))))),IF(RIGHT(E274,1)="T",1000000000000*VALUE(LEFT(E274,LEN(E274)-1)),IF(RIGHT(E274,1)="M",1000000*VALUE(LEFT(E274,LEN(E274)-1)),IF(RIGHT(E274,1)="B",1000000000*VALUE(LEFT(E274,LEN(E274)-1)),IF(RIGHT(E274,1)="%",0.01*VALUE(LEFT(E274,LEN(E274)-1)),IF(RIGHT(E274,1)="k",1000*VALUE(LEFT(E274,LEN(E274)-1)),VALUE(SUBSTITUTE(E274,",",""))))))))),"N/A")</f>
        <v/>
      </c>
      <c r="M274">
        <f>IFERROR(IF(TRIM(F274)="-", "N/A", IF(RIGHT(F274,1)=")",IF(RIGHT(F274,2)="T)",-1000000000000*VALUE(MID(F274,2,LEN(F274)-3)),IF(RIGHT(F274,2)="M)",-1000000*VALUE(MID(F274,2,LEN(F274)-3)),IF(RIGHT(F274,2)="B)",-1000000000*VALUE(MID(F274,2,LEN(F274)-3)),IF(RIGHT(F274,2)="k)",-1000*VALUE(MID(F274,2,LEN(F274)-3)),VALUE(SUBSTITUTE(F274,",","")))))),IF(RIGHT(F274,1)="T",1000000000000*VALUE(LEFT(F274,LEN(F274)-1)),IF(RIGHT(F274,1)="M",1000000*VALUE(LEFT(F274,LEN(F274)-1)),IF(RIGHT(F274,1)="B",1000000000*VALUE(LEFT(F274,LEN(F274)-1)),IF(RIGHT(F274,1)="%",0.01*VALUE(LEFT(F274,LEN(F274)-1)),IF(RIGHT(F274,1)="k",1000*VALUE(LEFT(F274,LEN(F274)-1)),VALUE(SUBSTITUTE(F274,",",""))))))))),"N/A")</f>
        <v/>
      </c>
      <c r="N274">
        <f>IFERROR(IF(TRIM(G274)="-", "N/A", IF(RIGHT(G274,1)=")",IF(RIGHT(G274,2)="T)",-1000000000000*VALUE(MID(G274,2,LEN(G274)-3)),IF(RIGHT(G274,2)="M)",-1000000*VALUE(MID(G274,2,LEN(G274)-3)),IF(RIGHT(G274,2)="B)",-1000000000*VALUE(MID(G274,2,LEN(G274)-3)),IF(RIGHT(G274,2)="k)",-1000*VALUE(MID(G274,2,LEN(G274)-3)),VALUE(SUBSTITUTE(G274,",","")))))),IF(RIGHT(G274,1)="T",1000000000000*VALUE(LEFT(G274,LEN(G274)-1)),IF(RIGHT(G274,1)="M",1000000*VALUE(LEFT(G274,LEN(G274)-1)),IF(RIGHT(G274,1)="B",1000000000*VALUE(LEFT(G274,LEN(G274)-1)),IF(RIGHT(G274,1)="%",0.01*VALUE(LEFT(G274,LEN(G274)-1)),IF(RIGHT(G274,1)="k",1000*VALUE(LEFT(G274,LEN(G274)-1)),VALUE(SUBSTITUTE(G274,",",""))))))))),"N/A")</f>
        <v/>
      </c>
      <c r="P274">
        <f>MAX(J274:N274)</f>
        <v/>
      </c>
      <c r="Q274">
        <f>IFERROR(J144+MATCH(P274,J274:N274,0)-1,"")</f>
        <v/>
      </c>
      <c r="R274">
        <f>IF(Q274="","",MIN(J274:N274))</f>
        <v/>
      </c>
      <c r="S274">
        <f>IFERROR(J144+MATCH(R274,J274:N274,0)-1,"")</f>
        <v/>
      </c>
      <c r="T274">
        <f>IFERROR(AVERAGE(J274:N274),"")</f>
        <v/>
      </c>
      <c r="U274">
        <f>IFERROR(STDEV(J274:N274),"")</f>
        <v/>
      </c>
      <c r="V274">
        <f>IFERROR(IF(C274="-","",IF(ISBLANK(B274),"",IF(OR(ISNUMBER(FIND("Growth",B274)),ISNUMBER(FIND("Margin",B274))),"",(J274-T274)/U274))),"")</f>
        <v/>
      </c>
      <c r="W274">
        <f>IFERROR(IF(OR(D274="-",ISBLANK(D274)),"",(K274-T274)/U274),"")</f>
        <v/>
      </c>
      <c r="X274">
        <f>IFERROR(IF(OR(E274="-",ISBLANK(E274)),"",(L274-T274)/U274),"")</f>
        <v/>
      </c>
      <c r="Y274">
        <f>IFERROR(IF(OR(F274="-",ISBLANK(F274)),"",(M274-T274)/U274),"")</f>
        <v/>
      </c>
      <c r="Z274">
        <f>IFERROR(IF(OR(G274="-",ISBLANK(G274)),"",(N274-T274)/U274),"")</f>
        <v/>
      </c>
      <c r="AA274">
        <f>IF(MAX(MAX(V274:Z274),ABS(MIN(V274:Z274)))=ABS(MIN(V274:Z274)),MIN(V274:Z274),MAX(V274:Z274))</f>
        <v/>
      </c>
      <c r="AB274">
        <f>IFERROR(V144+MATCH(AA274,V274:Z274,0)-1,"")</f>
        <v/>
      </c>
      <c r="AC274">
        <f>IF(AB274&lt;&gt;"",IF(S274=AB274,"Low",IF(AB274=Q274,"High","")),"")</f>
        <v/>
      </c>
      <c r="AE274">
        <f>IF(ISNUMBER(MATCH("N/A",J274:N274,0)),"",IFERROR((5 * SUMPRODUCT(J144:N144,J274:N274) - PRODUCT(SUM(J144:N144),SUM(J274:N274))) / ((5 * SUM((J144^2)+(K144^2)+(L144^2)+(M144^2)+(N144^2))) - SUM(J144:N144)^2),""))</f>
        <v/>
      </c>
      <c r="AF274">
        <f>IFERROR(CORREL(J144:N144,J274:N274),"")</f>
        <v/>
      </c>
      <c r="AZ274">
        <f>IF(Q274=S274,0,1)</f>
        <v/>
      </c>
      <c r="BA274">
        <f>IF(AZ274=1,IF(Q274="","",IF(Q274=N144,"Yes","No")),"")</f>
        <v/>
      </c>
      <c r="BB274">
        <f>IF(BA274="Yes",P274,"")</f>
        <v/>
      </c>
      <c r="BC274">
        <f>IF(AZ274=1,IF(S274="","",IF(S274=N144,"Yes","No")),"")</f>
        <v/>
      </c>
      <c r="BD274">
        <f>IF(BC274="Yes",R274,"")</f>
        <v/>
      </c>
      <c r="BE274">
        <f>IFERROR(IF(SIGN(AE274)=1,"Increasing",IF(SIGN(AE274)=-1,"Decreasing","")),"")</f>
        <v/>
      </c>
      <c r="BF274">
        <f>IF(OR(AND(BE274="Increasing",BA274="Yes"),AND(BE274="Decreasing",BC274="Yes")),"Yes","No")</f>
        <v/>
      </c>
      <c r="BG274">
        <f>IF(I274="pos_trend","Yes","No")</f>
        <v/>
      </c>
      <c r="BH274">
        <f>IF(AF274&lt;&gt;"",IF(ABS(AF274)&gt;0.8,"Yes","No"),"")</f>
        <v/>
      </c>
    </row>
    <row r="275" spans="1:60">
      <c s="1" r="A275" t="n">
        <v>28</v>
      </c>
      <c r="B275" t="s">
        <v>715</v>
      </c>
      <c r="C275" t="s">
        <v>264</v>
      </c>
      <c r="D275" t="s">
        <v>264</v>
      </c>
      <c r="E275" t="s">
        <v>264</v>
      </c>
      <c r="F275" t="s">
        <v>264</v>
      </c>
      <c r="G275" t="s">
        <v>264</v>
      </c>
      <c r="H275" t="s"/>
      <c r="I275">
        <f>IF(AND(K275&gt; J275, L275&gt; K275, M275&gt; L275, N275&gt; M275), "pos_trend", IF(AND(K275&lt; J275, L275&lt; K275, M275&lt; L275, N275&lt; M275), "neg_trend", "N/A"))</f>
        <v/>
      </c>
      <c r="J275">
        <f>IFERROR(IF(TRIM(C275)="-", "N/A", IF(RIGHT(C275,1)=")",IF(RIGHT(C275,2)="T)",-1000000000000*VALUE(MID(C275,2,LEN(C275)-3)),IF(RIGHT(C275,2)="M)",-1000000*VALUE(MID(C275,2,LEN(C275)-3)),IF(RIGHT(C275,2)="B)",-1000000000*VALUE(MID(C275,2,LEN(C275)-3)),IF(RIGHT(C275,2)="k)",-1000*VALUE(MID(C275,2,LEN(C275)-3)),VALUE(SUBSTITUTE(C275,",","")))))),IF(RIGHT(C275,1)="T",1000000000000*VALUE(LEFT(C275,LEN(C275)-1)),IF(RIGHT(C275,1)="M",1000000*VALUE(LEFT(C275,LEN(C275)-1)),IF(RIGHT(C275,1)="B",1000000000*VALUE(LEFT(C275,LEN(C275)-1)),IF(RIGHT(C275,1)="%",0.01*VALUE(LEFT(C275,LEN(C275)-1)),IF(RIGHT(C275,1)="k",1000*VALUE(LEFT(C275,LEN(C275)-1)),VALUE(SUBSTITUTE(C275,",",""))))))))),"N/A")</f>
        <v/>
      </c>
      <c r="K275">
        <f>IFERROR(IF(TRIM(D275)="-", "N/A", IF(RIGHT(D275,1)=")",IF(RIGHT(D275,2)="T)",-1000000000000*VALUE(MID(D275,2,LEN(D275)-3)),IF(RIGHT(D275,2)="M)",-1000000*VALUE(MID(D275,2,LEN(D275)-3)),IF(RIGHT(D275,2)="B)",-1000000000*VALUE(MID(D275,2,LEN(D275)-3)),IF(RIGHT(D275,2)="k)",-1000*VALUE(MID(D275,2,LEN(D275)-3)),VALUE(SUBSTITUTE(D275,",","")))))),IF(RIGHT(D275,1)="T",1000000000000*VALUE(LEFT(D275,LEN(D275)-1)),IF(RIGHT(D275,1)="M",1000000*VALUE(LEFT(D275,LEN(D275)-1)),IF(RIGHT(D275,1)="B",1000000000*VALUE(LEFT(D275,LEN(D275)-1)),IF(RIGHT(D275,1)="%",0.01*VALUE(LEFT(D275,LEN(D275)-1)),IF(RIGHT(D275,1)="k",1000*VALUE(LEFT(D275,LEN(D275)-1)),VALUE(SUBSTITUTE(D275,",",""))))))))),"N/A")</f>
        <v/>
      </c>
      <c r="L275">
        <f>IFERROR(IF(TRIM(E275)="-", "N/A", IF(RIGHT(E275,1)=")",IF(RIGHT(E275,2)="T)",-1000000000000*VALUE(MID(E275,2,LEN(E275)-3)),IF(RIGHT(E275,2)="M)",-1000000*VALUE(MID(E275,2,LEN(E275)-3)),IF(RIGHT(E275,2)="B)",-1000000000*VALUE(MID(E275,2,LEN(E275)-3)),IF(RIGHT(E275,2)="k)",-1000*VALUE(MID(E275,2,LEN(E275)-3)),VALUE(SUBSTITUTE(E275,",","")))))),IF(RIGHT(E275,1)="T",1000000000000*VALUE(LEFT(E275,LEN(E275)-1)),IF(RIGHT(E275,1)="M",1000000*VALUE(LEFT(E275,LEN(E275)-1)),IF(RIGHT(E275,1)="B",1000000000*VALUE(LEFT(E275,LEN(E275)-1)),IF(RIGHT(E275,1)="%",0.01*VALUE(LEFT(E275,LEN(E275)-1)),IF(RIGHT(E275,1)="k",1000*VALUE(LEFT(E275,LEN(E275)-1)),VALUE(SUBSTITUTE(E275,",",""))))))))),"N/A")</f>
        <v/>
      </c>
      <c r="M275">
        <f>IFERROR(IF(TRIM(F275)="-", "N/A", IF(RIGHT(F275,1)=")",IF(RIGHT(F275,2)="T)",-1000000000000*VALUE(MID(F275,2,LEN(F275)-3)),IF(RIGHT(F275,2)="M)",-1000000*VALUE(MID(F275,2,LEN(F275)-3)),IF(RIGHT(F275,2)="B)",-1000000000*VALUE(MID(F275,2,LEN(F275)-3)),IF(RIGHT(F275,2)="k)",-1000*VALUE(MID(F275,2,LEN(F275)-3)),VALUE(SUBSTITUTE(F275,",","")))))),IF(RIGHT(F275,1)="T",1000000000000*VALUE(LEFT(F275,LEN(F275)-1)),IF(RIGHT(F275,1)="M",1000000*VALUE(LEFT(F275,LEN(F275)-1)),IF(RIGHT(F275,1)="B",1000000000*VALUE(LEFT(F275,LEN(F275)-1)),IF(RIGHT(F275,1)="%",0.01*VALUE(LEFT(F275,LEN(F275)-1)),IF(RIGHT(F275,1)="k",1000*VALUE(LEFT(F275,LEN(F275)-1)),VALUE(SUBSTITUTE(F275,",",""))))))))),"N/A")</f>
        <v/>
      </c>
      <c r="N275">
        <f>IFERROR(IF(TRIM(G275)="-", "N/A", IF(RIGHT(G275,1)=")",IF(RIGHT(G275,2)="T)",-1000000000000*VALUE(MID(G275,2,LEN(G275)-3)),IF(RIGHT(G275,2)="M)",-1000000*VALUE(MID(G275,2,LEN(G275)-3)),IF(RIGHT(G275,2)="B)",-1000000000*VALUE(MID(G275,2,LEN(G275)-3)),IF(RIGHT(G275,2)="k)",-1000*VALUE(MID(G275,2,LEN(G275)-3)),VALUE(SUBSTITUTE(G275,",","")))))),IF(RIGHT(G275,1)="T",1000000000000*VALUE(LEFT(G275,LEN(G275)-1)),IF(RIGHT(G275,1)="M",1000000*VALUE(LEFT(G275,LEN(G275)-1)),IF(RIGHT(G275,1)="B",1000000000*VALUE(LEFT(G275,LEN(G275)-1)),IF(RIGHT(G275,1)="%",0.01*VALUE(LEFT(G275,LEN(G275)-1)),IF(RIGHT(G275,1)="k",1000*VALUE(LEFT(G275,LEN(G275)-1)),VALUE(SUBSTITUTE(G275,",",""))))))))),"N/A")</f>
        <v/>
      </c>
      <c r="P275">
        <f>MAX(J275:N275)</f>
        <v/>
      </c>
      <c r="Q275">
        <f>IFERROR(J144+MATCH(P275,J275:N275,0)-1,"")</f>
        <v/>
      </c>
      <c r="R275">
        <f>IF(Q275="","",MIN(J275:N275))</f>
        <v/>
      </c>
      <c r="S275">
        <f>IFERROR(J144+MATCH(R275,J275:N275,0)-1,"")</f>
        <v/>
      </c>
      <c r="T275">
        <f>IFERROR(AVERAGE(J275:N275),"")</f>
        <v/>
      </c>
      <c r="U275">
        <f>IFERROR(STDEV(J275:N275),"")</f>
        <v/>
      </c>
      <c r="V275">
        <f>IFERROR(IF(C275="-","",IF(ISBLANK(B275),"",IF(OR(ISNUMBER(FIND("Growth",B275)),ISNUMBER(FIND("Margin",B275))),"",(J275-T275)/U275))),"")</f>
        <v/>
      </c>
      <c r="W275">
        <f>IFERROR(IF(OR(D275="-",ISBLANK(D275)),"",(K275-T275)/U275),"")</f>
        <v/>
      </c>
      <c r="X275">
        <f>IFERROR(IF(OR(E275="-",ISBLANK(E275)),"",(L275-T275)/U275),"")</f>
        <v/>
      </c>
      <c r="Y275">
        <f>IFERROR(IF(OR(F275="-",ISBLANK(F275)),"",(M275-T275)/U275),"")</f>
        <v/>
      </c>
      <c r="Z275">
        <f>IFERROR(IF(OR(G275="-",ISBLANK(G275)),"",(N275-T275)/U275),"")</f>
        <v/>
      </c>
      <c r="AA275">
        <f>IF(MAX(MAX(V275:Z275),ABS(MIN(V275:Z275)))=ABS(MIN(V275:Z275)),MIN(V275:Z275),MAX(V275:Z275))</f>
        <v/>
      </c>
      <c r="AB275">
        <f>IFERROR(V144+MATCH(AA275,V275:Z275,0)-1,"")</f>
        <v/>
      </c>
      <c r="AC275">
        <f>IF(AB275&lt;&gt;"",IF(S275=AB275,"Low",IF(AB275=Q275,"High","")),"")</f>
        <v/>
      </c>
      <c r="AE275">
        <f>IF(ISNUMBER(MATCH("N/A",J275:N275,0)),"",IFERROR((5 * SUMPRODUCT(J144:N144,J275:N275) - PRODUCT(SUM(J144:N144),SUM(J275:N275))) / ((5 * SUM((J144^2)+(K144^2)+(L144^2)+(M144^2)+(N144^2))) - SUM(J144:N144)^2),""))</f>
        <v/>
      </c>
      <c r="AF275">
        <f>IFERROR(CORREL(J144:N144,J275:N275),"")</f>
        <v/>
      </c>
      <c r="AZ275">
        <f>IF(Q275=S275,0,1)</f>
        <v/>
      </c>
      <c r="BA275">
        <f>IF(AZ275=1,IF(Q275="","",IF(Q275=N144,"Yes","No")),"")</f>
        <v/>
      </c>
      <c r="BB275">
        <f>IF(BA275="Yes",P275,"")</f>
        <v/>
      </c>
      <c r="BC275">
        <f>IF(AZ275=1,IF(S275="","",IF(S275=N144,"Yes","No")),"")</f>
        <v/>
      </c>
      <c r="BD275">
        <f>IF(BC275="Yes",R275,"")</f>
        <v/>
      </c>
      <c r="BE275">
        <f>IFERROR(IF(SIGN(AE275)=1,"Increasing",IF(SIGN(AE275)=-1,"Decreasing","")),"")</f>
        <v/>
      </c>
      <c r="BF275">
        <f>IF(OR(AND(BE275="Increasing",BA275="Yes"),AND(BE275="Decreasing",BC275="Yes")),"Yes","No")</f>
        <v/>
      </c>
      <c r="BG275">
        <f>IF(I275="pos_trend","Yes","No")</f>
        <v/>
      </c>
      <c r="BH275">
        <f>IF(AF275&lt;&gt;"",IF(ABS(AF275)&gt;0.8,"Yes","No"),"")</f>
        <v/>
      </c>
    </row>
    <row r="276" spans="1:60">
      <c s="1" r="A276" t="n">
        <v>29</v>
      </c>
      <c r="B276" t="s">
        <v>716</v>
      </c>
      <c r="C276" t="s">
        <v>320</v>
      </c>
      <c r="D276" t="s">
        <v>320</v>
      </c>
      <c r="E276" t="s">
        <v>544</v>
      </c>
      <c r="F276" t="s">
        <v>272</v>
      </c>
      <c r="G276" t="s">
        <v>717</v>
      </c>
      <c r="H276" t="s"/>
      <c r="I276">
        <f>IF(AND(K276&gt; J276, L276&gt; K276, M276&gt; L276, N276&gt; M276), "pos_trend", IF(AND(K276&lt; J276, L276&lt; K276, M276&lt; L276, N276&lt; M276), "neg_trend", "N/A"))</f>
        <v/>
      </c>
      <c r="J276">
        <f>IFERROR(IF(TRIM(C276)="-", "N/A", IF(RIGHT(C276,1)=")",IF(RIGHT(C276,2)="T)",-1000000000000*VALUE(MID(C276,2,LEN(C276)-3)),IF(RIGHT(C276,2)="M)",-1000000*VALUE(MID(C276,2,LEN(C276)-3)),IF(RIGHT(C276,2)="B)",-1000000000*VALUE(MID(C276,2,LEN(C276)-3)),IF(RIGHT(C276,2)="k)",-1000*VALUE(MID(C276,2,LEN(C276)-3)),VALUE(SUBSTITUTE(C276,",","")))))),IF(RIGHT(C276,1)="T",1000000000000*VALUE(LEFT(C276,LEN(C276)-1)),IF(RIGHT(C276,1)="M",1000000*VALUE(LEFT(C276,LEN(C276)-1)),IF(RIGHT(C276,1)="B",1000000000*VALUE(LEFT(C276,LEN(C276)-1)),IF(RIGHT(C276,1)="%",0.01*VALUE(LEFT(C276,LEN(C276)-1)),IF(RIGHT(C276,1)="k",1000*VALUE(LEFT(C276,LEN(C276)-1)),VALUE(SUBSTITUTE(C276,",",""))))))))),"N/A")</f>
        <v/>
      </c>
      <c r="K276">
        <f>IFERROR(IF(TRIM(D276)="-", "N/A", IF(RIGHT(D276,1)=")",IF(RIGHT(D276,2)="T)",-1000000000000*VALUE(MID(D276,2,LEN(D276)-3)),IF(RIGHT(D276,2)="M)",-1000000*VALUE(MID(D276,2,LEN(D276)-3)),IF(RIGHT(D276,2)="B)",-1000000000*VALUE(MID(D276,2,LEN(D276)-3)),IF(RIGHT(D276,2)="k)",-1000*VALUE(MID(D276,2,LEN(D276)-3)),VALUE(SUBSTITUTE(D276,",","")))))),IF(RIGHT(D276,1)="T",1000000000000*VALUE(LEFT(D276,LEN(D276)-1)),IF(RIGHT(D276,1)="M",1000000*VALUE(LEFT(D276,LEN(D276)-1)),IF(RIGHT(D276,1)="B",1000000000*VALUE(LEFT(D276,LEN(D276)-1)),IF(RIGHT(D276,1)="%",0.01*VALUE(LEFT(D276,LEN(D276)-1)),IF(RIGHT(D276,1)="k",1000*VALUE(LEFT(D276,LEN(D276)-1)),VALUE(SUBSTITUTE(D276,",",""))))))))),"N/A")</f>
        <v/>
      </c>
      <c r="L276">
        <f>IFERROR(IF(TRIM(E276)="-", "N/A", IF(RIGHT(E276,1)=")",IF(RIGHT(E276,2)="T)",-1000000000000*VALUE(MID(E276,2,LEN(E276)-3)),IF(RIGHT(E276,2)="M)",-1000000*VALUE(MID(E276,2,LEN(E276)-3)),IF(RIGHT(E276,2)="B)",-1000000000*VALUE(MID(E276,2,LEN(E276)-3)),IF(RIGHT(E276,2)="k)",-1000*VALUE(MID(E276,2,LEN(E276)-3)),VALUE(SUBSTITUTE(E276,",","")))))),IF(RIGHT(E276,1)="T",1000000000000*VALUE(LEFT(E276,LEN(E276)-1)),IF(RIGHT(E276,1)="M",1000000*VALUE(LEFT(E276,LEN(E276)-1)),IF(RIGHT(E276,1)="B",1000000000*VALUE(LEFT(E276,LEN(E276)-1)),IF(RIGHT(E276,1)="%",0.01*VALUE(LEFT(E276,LEN(E276)-1)),IF(RIGHT(E276,1)="k",1000*VALUE(LEFT(E276,LEN(E276)-1)),VALUE(SUBSTITUTE(E276,",",""))))))))),"N/A")</f>
        <v/>
      </c>
      <c r="M276">
        <f>IFERROR(IF(TRIM(F276)="-", "N/A", IF(RIGHT(F276,1)=")",IF(RIGHT(F276,2)="T)",-1000000000000*VALUE(MID(F276,2,LEN(F276)-3)),IF(RIGHT(F276,2)="M)",-1000000*VALUE(MID(F276,2,LEN(F276)-3)),IF(RIGHT(F276,2)="B)",-1000000000*VALUE(MID(F276,2,LEN(F276)-3)),IF(RIGHT(F276,2)="k)",-1000*VALUE(MID(F276,2,LEN(F276)-3)),VALUE(SUBSTITUTE(F276,",","")))))),IF(RIGHT(F276,1)="T",1000000000000*VALUE(LEFT(F276,LEN(F276)-1)),IF(RIGHT(F276,1)="M",1000000*VALUE(LEFT(F276,LEN(F276)-1)),IF(RIGHT(F276,1)="B",1000000000*VALUE(LEFT(F276,LEN(F276)-1)),IF(RIGHT(F276,1)="%",0.01*VALUE(LEFT(F276,LEN(F276)-1)),IF(RIGHT(F276,1)="k",1000*VALUE(LEFT(F276,LEN(F276)-1)),VALUE(SUBSTITUTE(F276,",",""))))))))),"N/A")</f>
        <v/>
      </c>
      <c r="N276">
        <f>IFERROR(IF(TRIM(G276)="-", "N/A", IF(RIGHT(G276,1)=")",IF(RIGHT(G276,2)="T)",-1000000000000*VALUE(MID(G276,2,LEN(G276)-3)),IF(RIGHT(G276,2)="M)",-1000000*VALUE(MID(G276,2,LEN(G276)-3)),IF(RIGHT(G276,2)="B)",-1000000000*VALUE(MID(G276,2,LEN(G276)-3)),IF(RIGHT(G276,2)="k)",-1000*VALUE(MID(G276,2,LEN(G276)-3)),VALUE(SUBSTITUTE(G276,",","")))))),IF(RIGHT(G276,1)="T",1000000000000*VALUE(LEFT(G276,LEN(G276)-1)),IF(RIGHT(G276,1)="M",1000000*VALUE(LEFT(G276,LEN(G276)-1)),IF(RIGHT(G276,1)="B",1000000000*VALUE(LEFT(G276,LEN(G276)-1)),IF(RIGHT(G276,1)="%",0.01*VALUE(LEFT(G276,LEN(G276)-1)),IF(RIGHT(G276,1)="k",1000*VALUE(LEFT(G276,LEN(G276)-1)),VALUE(SUBSTITUTE(G276,",",""))))))))),"N/A")</f>
        <v/>
      </c>
      <c r="P276">
        <f>MAX(J276:N276)</f>
        <v/>
      </c>
      <c r="Q276">
        <f>IFERROR(J144+MATCH(P276,J276:N276,0)-1,"")</f>
        <v/>
      </c>
      <c r="R276">
        <f>IF(Q276="","",MIN(J276:N276))</f>
        <v/>
      </c>
      <c r="S276">
        <f>IFERROR(J144+MATCH(R276,J276:N276,0)-1,"")</f>
        <v/>
      </c>
      <c r="T276">
        <f>IFERROR(AVERAGE(J276:N276),"")</f>
        <v/>
      </c>
      <c r="U276">
        <f>IFERROR(STDEV(J276:N276),"")</f>
        <v/>
      </c>
      <c r="V276">
        <f>IFERROR(IF(C276="-","",IF(ISBLANK(B276),"",IF(OR(ISNUMBER(FIND("Growth",B276)),ISNUMBER(FIND("Margin",B276))),"",(J276-T276)/U276))),"")</f>
        <v/>
      </c>
      <c r="W276">
        <f>IFERROR(IF(OR(D276="-",ISBLANK(D276)),"",(K276-T276)/U276),"")</f>
        <v/>
      </c>
      <c r="X276">
        <f>IFERROR(IF(OR(E276="-",ISBLANK(E276)),"",(L276-T276)/U276),"")</f>
        <v/>
      </c>
      <c r="Y276">
        <f>IFERROR(IF(OR(F276="-",ISBLANK(F276)),"",(M276-T276)/U276),"")</f>
        <v/>
      </c>
      <c r="Z276">
        <f>IFERROR(IF(OR(G276="-",ISBLANK(G276)),"",(N276-T276)/U276),"")</f>
        <v/>
      </c>
      <c r="AA276">
        <f>IF(MAX(MAX(V276:Z276),ABS(MIN(V276:Z276)))=ABS(MIN(V276:Z276)),MIN(V276:Z276),MAX(V276:Z276))</f>
        <v/>
      </c>
      <c r="AB276">
        <f>IFERROR(V144+MATCH(AA276,V276:Z276,0)-1,"")</f>
        <v/>
      </c>
      <c r="AC276">
        <f>IF(AB276&lt;&gt;"",IF(S276=AB276,"Low",IF(AB276=Q276,"High","")),"")</f>
        <v/>
      </c>
      <c r="AE276">
        <f>IF(ISNUMBER(MATCH("N/A",J276:N276,0)),"",IFERROR((5 * SUMPRODUCT(J144:N144,J276:N276) - PRODUCT(SUM(J144:N144),SUM(J276:N276))) / ((5 * SUM((J144^2)+(K144^2)+(L144^2)+(M144^2)+(N144^2))) - SUM(J144:N144)^2),""))</f>
        <v/>
      </c>
      <c r="AF276">
        <f>IFERROR(CORREL(J144:N144,J276:N276),"")</f>
        <v/>
      </c>
      <c r="AZ276">
        <f>IF(Q276=S276,0,1)</f>
        <v/>
      </c>
      <c r="BA276">
        <f>IF(AZ276=1,IF(Q276="","",IF(Q276=N144,"Yes","No")),"")</f>
        <v/>
      </c>
      <c r="BB276">
        <f>IF(BA276="Yes",P276,"")</f>
        <v/>
      </c>
      <c r="BC276">
        <f>IF(AZ276=1,IF(S276="","",IF(S276=N144,"Yes","No")),"")</f>
        <v/>
      </c>
      <c r="BD276">
        <f>IF(BC276="Yes",R276,"")</f>
        <v/>
      </c>
      <c r="BE276">
        <f>IFERROR(IF(SIGN(AE276)=1,"Increasing",IF(SIGN(AE276)=-1,"Decreasing","")),"")</f>
        <v/>
      </c>
      <c r="BF276">
        <f>IF(OR(AND(BE276="Increasing",BA276="Yes"),AND(BE276="Decreasing",BC276="Yes")),"Yes","No")</f>
        <v/>
      </c>
      <c r="BG276">
        <f>IF(I276="pos_trend","Yes","No")</f>
        <v/>
      </c>
      <c r="BH276">
        <f>IF(AF276&lt;&gt;"",IF(ABS(AF276)&gt;0.8,"Yes","No"),"")</f>
        <v/>
      </c>
    </row>
    <row r="277" spans="1:60">
      <c s="1" r="A277" t="n">
        <v>30</v>
      </c>
      <c r="B277" t="s">
        <v>718</v>
      </c>
      <c r="C277" t="s">
        <v>719</v>
      </c>
      <c r="D277" t="s">
        <v>719</v>
      </c>
      <c r="E277" t="s">
        <v>719</v>
      </c>
      <c r="F277" t="s">
        <v>719</v>
      </c>
      <c r="G277" t="s">
        <v>719</v>
      </c>
      <c r="H277" t="s"/>
      <c r="I277">
        <f>IF(AND(K277&gt; J277, L277&gt; K277, M277&gt; L277, N277&gt; M277), "pos_trend", IF(AND(K277&lt; J277, L277&lt; K277, M277&lt; L277, N277&lt; M277), "neg_trend", "N/A"))</f>
        <v/>
      </c>
      <c r="J277">
        <f>IFERROR(IF(TRIM(C277)="-", "N/A", IF(RIGHT(C277,1)=")",IF(RIGHT(C277,2)="T)",-1000000000000*VALUE(MID(C277,2,LEN(C277)-3)),IF(RIGHT(C277,2)="M)",-1000000*VALUE(MID(C277,2,LEN(C277)-3)),IF(RIGHT(C277,2)="B)",-1000000000*VALUE(MID(C277,2,LEN(C277)-3)),IF(RIGHT(C277,2)="k)",-1000*VALUE(MID(C277,2,LEN(C277)-3)),VALUE(SUBSTITUTE(C277,",","")))))),IF(RIGHT(C277,1)="T",1000000000000*VALUE(LEFT(C277,LEN(C277)-1)),IF(RIGHT(C277,1)="M",1000000*VALUE(LEFT(C277,LEN(C277)-1)),IF(RIGHT(C277,1)="B",1000000000*VALUE(LEFT(C277,LEN(C277)-1)),IF(RIGHT(C277,1)="%",0.01*VALUE(LEFT(C277,LEN(C277)-1)),IF(RIGHT(C277,1)="k",1000*VALUE(LEFT(C277,LEN(C277)-1)),VALUE(SUBSTITUTE(C277,",",""))))))))),"N/A")</f>
        <v/>
      </c>
      <c r="K277">
        <f>IFERROR(IF(TRIM(D277)="-", "N/A", IF(RIGHT(D277,1)=")",IF(RIGHT(D277,2)="T)",-1000000000000*VALUE(MID(D277,2,LEN(D277)-3)),IF(RIGHT(D277,2)="M)",-1000000*VALUE(MID(D277,2,LEN(D277)-3)),IF(RIGHT(D277,2)="B)",-1000000000*VALUE(MID(D277,2,LEN(D277)-3)),IF(RIGHT(D277,2)="k)",-1000*VALUE(MID(D277,2,LEN(D277)-3)),VALUE(SUBSTITUTE(D277,",","")))))),IF(RIGHT(D277,1)="T",1000000000000*VALUE(LEFT(D277,LEN(D277)-1)),IF(RIGHT(D277,1)="M",1000000*VALUE(LEFT(D277,LEN(D277)-1)),IF(RIGHT(D277,1)="B",1000000000*VALUE(LEFT(D277,LEN(D277)-1)),IF(RIGHT(D277,1)="%",0.01*VALUE(LEFT(D277,LEN(D277)-1)),IF(RIGHT(D277,1)="k",1000*VALUE(LEFT(D277,LEN(D277)-1)),VALUE(SUBSTITUTE(D277,",",""))))))))),"N/A")</f>
        <v/>
      </c>
      <c r="L277">
        <f>IFERROR(IF(TRIM(E277)="-", "N/A", IF(RIGHT(E277,1)=")",IF(RIGHT(E277,2)="T)",-1000000000000*VALUE(MID(E277,2,LEN(E277)-3)),IF(RIGHT(E277,2)="M)",-1000000*VALUE(MID(E277,2,LEN(E277)-3)),IF(RIGHT(E277,2)="B)",-1000000000*VALUE(MID(E277,2,LEN(E277)-3)),IF(RIGHT(E277,2)="k)",-1000*VALUE(MID(E277,2,LEN(E277)-3)),VALUE(SUBSTITUTE(E277,",","")))))),IF(RIGHT(E277,1)="T",1000000000000*VALUE(LEFT(E277,LEN(E277)-1)),IF(RIGHT(E277,1)="M",1000000*VALUE(LEFT(E277,LEN(E277)-1)),IF(RIGHT(E277,1)="B",1000000000*VALUE(LEFT(E277,LEN(E277)-1)),IF(RIGHT(E277,1)="%",0.01*VALUE(LEFT(E277,LEN(E277)-1)),IF(RIGHT(E277,1)="k",1000*VALUE(LEFT(E277,LEN(E277)-1)),VALUE(SUBSTITUTE(E277,",",""))))))))),"N/A")</f>
        <v/>
      </c>
      <c r="M277">
        <f>IFERROR(IF(TRIM(F277)="-", "N/A", IF(RIGHT(F277,1)=")",IF(RIGHT(F277,2)="T)",-1000000000000*VALUE(MID(F277,2,LEN(F277)-3)),IF(RIGHT(F277,2)="M)",-1000000*VALUE(MID(F277,2,LEN(F277)-3)),IF(RIGHT(F277,2)="B)",-1000000000*VALUE(MID(F277,2,LEN(F277)-3)),IF(RIGHT(F277,2)="k)",-1000*VALUE(MID(F277,2,LEN(F277)-3)),VALUE(SUBSTITUTE(F277,",","")))))),IF(RIGHT(F277,1)="T",1000000000000*VALUE(LEFT(F277,LEN(F277)-1)),IF(RIGHT(F277,1)="M",1000000*VALUE(LEFT(F277,LEN(F277)-1)),IF(RIGHT(F277,1)="B",1000000000*VALUE(LEFT(F277,LEN(F277)-1)),IF(RIGHT(F277,1)="%",0.01*VALUE(LEFT(F277,LEN(F277)-1)),IF(RIGHT(F277,1)="k",1000*VALUE(LEFT(F277,LEN(F277)-1)),VALUE(SUBSTITUTE(F277,",",""))))))))),"N/A")</f>
        <v/>
      </c>
      <c r="N277">
        <f>IFERROR(IF(TRIM(G277)="-", "N/A", IF(RIGHT(G277,1)=")",IF(RIGHT(G277,2)="T)",-1000000000000*VALUE(MID(G277,2,LEN(G277)-3)),IF(RIGHT(G277,2)="M)",-1000000*VALUE(MID(G277,2,LEN(G277)-3)),IF(RIGHT(G277,2)="B)",-1000000000*VALUE(MID(G277,2,LEN(G277)-3)),IF(RIGHT(G277,2)="k)",-1000*VALUE(MID(G277,2,LEN(G277)-3)),VALUE(SUBSTITUTE(G277,",","")))))),IF(RIGHT(G277,1)="T",1000000000000*VALUE(LEFT(G277,LEN(G277)-1)),IF(RIGHT(G277,1)="M",1000000*VALUE(LEFT(G277,LEN(G277)-1)),IF(RIGHT(G277,1)="B",1000000000*VALUE(LEFT(G277,LEN(G277)-1)),IF(RIGHT(G277,1)="%",0.01*VALUE(LEFT(G277,LEN(G277)-1)),IF(RIGHT(G277,1)="k",1000*VALUE(LEFT(G277,LEN(G277)-1)),VALUE(SUBSTITUTE(G277,",",""))))))))),"N/A")</f>
        <v/>
      </c>
      <c r="P277">
        <f>MAX(J277:N277)</f>
        <v/>
      </c>
      <c r="Q277">
        <f>IFERROR(J144+MATCH(P277,J277:N277,0)-1,"")</f>
        <v/>
      </c>
      <c r="R277">
        <f>IF(Q277="","",MIN(J277:N277))</f>
        <v/>
      </c>
      <c r="S277">
        <f>IFERROR(J144+MATCH(R277,J277:N277,0)-1,"")</f>
        <v/>
      </c>
      <c r="T277">
        <f>IFERROR(AVERAGE(J277:N277),"")</f>
        <v/>
      </c>
      <c r="U277">
        <f>IFERROR(STDEV(J277:N277),"")</f>
        <v/>
      </c>
      <c r="V277">
        <f>IFERROR(IF(C277="-","",IF(ISBLANK(B277),"",IF(OR(ISNUMBER(FIND("Growth",B277)),ISNUMBER(FIND("Margin",B277))),"",(J277-T277)/U277))),"")</f>
        <v/>
      </c>
      <c r="W277">
        <f>IFERROR(IF(OR(D277="-",ISBLANK(D277)),"",(K277-T277)/U277),"")</f>
        <v/>
      </c>
      <c r="X277">
        <f>IFERROR(IF(OR(E277="-",ISBLANK(E277)),"",(L277-T277)/U277),"")</f>
        <v/>
      </c>
      <c r="Y277">
        <f>IFERROR(IF(OR(F277="-",ISBLANK(F277)),"",(M277-T277)/U277),"")</f>
        <v/>
      </c>
      <c r="Z277">
        <f>IFERROR(IF(OR(G277="-",ISBLANK(G277)),"",(N277-T277)/U277),"")</f>
        <v/>
      </c>
      <c r="AA277">
        <f>IF(MAX(MAX(V277:Z277),ABS(MIN(V277:Z277)))=ABS(MIN(V277:Z277)),MIN(V277:Z277),MAX(V277:Z277))</f>
        <v/>
      </c>
      <c r="AB277">
        <f>IFERROR(V144+MATCH(AA277,V277:Z277,0)-1,"")</f>
        <v/>
      </c>
      <c r="AC277">
        <f>IF(AB277&lt;&gt;"",IF(S277=AB277,"Low",IF(AB277=Q277,"High","")),"")</f>
        <v/>
      </c>
      <c r="AE277">
        <f>IF(ISNUMBER(MATCH("N/A",J277:N277,0)),"",IFERROR((5 * SUMPRODUCT(J144:N144,J277:N277) - PRODUCT(SUM(J144:N144),SUM(J277:N277))) / ((5 * SUM((J144^2)+(K144^2)+(L144^2)+(M144^2)+(N144^2))) - SUM(J144:N144)^2),""))</f>
        <v/>
      </c>
      <c r="AF277">
        <f>IFERROR(CORREL(J144:N144,J277:N277),"")</f>
        <v/>
      </c>
      <c r="AZ277">
        <f>IF(Q277=S277,0,1)</f>
        <v/>
      </c>
      <c r="BA277">
        <f>IF(AZ277=1,IF(Q277="","",IF(Q277=N144,"Yes","No")),"")</f>
        <v/>
      </c>
      <c r="BB277">
        <f>IF(BA277="Yes",P277,"")</f>
        <v/>
      </c>
      <c r="BC277">
        <f>IF(AZ277=1,IF(S277="","",IF(S277=N144,"Yes","No")),"")</f>
        <v/>
      </c>
      <c r="BD277">
        <f>IF(BC277="Yes",R277,"")</f>
        <v/>
      </c>
      <c r="BE277">
        <f>IFERROR(IF(SIGN(AE277)=1,"Increasing",IF(SIGN(AE277)=-1,"Decreasing","")),"")</f>
        <v/>
      </c>
      <c r="BF277">
        <f>IF(OR(AND(BE277="Increasing",BA277="Yes"),AND(BE277="Decreasing",BC277="Yes")),"Yes","No")</f>
        <v/>
      </c>
      <c r="BG277">
        <f>IF(I277="pos_trend","Yes","No")</f>
        <v/>
      </c>
      <c r="BH277">
        <f>IF(AF277&lt;&gt;"",IF(ABS(AF277)&gt;0.8,"Yes","No"),"")</f>
        <v/>
      </c>
    </row>
    <row r="278" spans="1:60">
      <c s="1" r="A278" t="n">
        <v>31</v>
      </c>
      <c r="B278" t="s">
        <v>720</v>
      </c>
      <c r="C278" t="s">
        <v>533</v>
      </c>
      <c r="D278" t="s">
        <v>721</v>
      </c>
      <c r="E278" t="s">
        <v>722</v>
      </c>
      <c r="F278" t="s">
        <v>723</v>
      </c>
      <c r="G278" t="s">
        <v>308</v>
      </c>
      <c r="H278" t="s"/>
      <c r="I278">
        <f>IF(AND(K278&gt; J278, L278&gt; K278, M278&gt; L278, N278&gt; M278), "pos_trend", IF(AND(K278&lt; J278, L278&lt; K278, M278&lt; L278, N278&lt; M278), "neg_trend", "N/A"))</f>
        <v/>
      </c>
      <c r="J278">
        <f>IFERROR(IF(TRIM(C278)="-", "N/A", IF(RIGHT(C278,1)=")",IF(RIGHT(C278,2)="T)",-1000000000000*VALUE(MID(C278,2,LEN(C278)-3)),IF(RIGHT(C278,2)="M)",-1000000*VALUE(MID(C278,2,LEN(C278)-3)),IF(RIGHT(C278,2)="B)",-1000000000*VALUE(MID(C278,2,LEN(C278)-3)),IF(RIGHT(C278,2)="k)",-1000*VALUE(MID(C278,2,LEN(C278)-3)),VALUE(SUBSTITUTE(C278,",","")))))),IF(RIGHT(C278,1)="T",1000000000000*VALUE(LEFT(C278,LEN(C278)-1)),IF(RIGHT(C278,1)="M",1000000*VALUE(LEFT(C278,LEN(C278)-1)),IF(RIGHT(C278,1)="B",1000000000*VALUE(LEFT(C278,LEN(C278)-1)),IF(RIGHT(C278,1)="%",0.01*VALUE(LEFT(C278,LEN(C278)-1)),IF(RIGHT(C278,1)="k",1000*VALUE(LEFT(C278,LEN(C278)-1)),VALUE(SUBSTITUTE(C278,",",""))))))))),"N/A")</f>
        <v/>
      </c>
      <c r="K278">
        <f>IFERROR(IF(TRIM(D278)="-", "N/A", IF(RIGHT(D278,1)=")",IF(RIGHT(D278,2)="T)",-1000000000000*VALUE(MID(D278,2,LEN(D278)-3)),IF(RIGHT(D278,2)="M)",-1000000*VALUE(MID(D278,2,LEN(D278)-3)),IF(RIGHT(D278,2)="B)",-1000000000*VALUE(MID(D278,2,LEN(D278)-3)),IF(RIGHT(D278,2)="k)",-1000*VALUE(MID(D278,2,LEN(D278)-3)),VALUE(SUBSTITUTE(D278,",","")))))),IF(RIGHT(D278,1)="T",1000000000000*VALUE(LEFT(D278,LEN(D278)-1)),IF(RIGHT(D278,1)="M",1000000*VALUE(LEFT(D278,LEN(D278)-1)),IF(RIGHT(D278,1)="B",1000000000*VALUE(LEFT(D278,LEN(D278)-1)),IF(RIGHT(D278,1)="%",0.01*VALUE(LEFT(D278,LEN(D278)-1)),IF(RIGHT(D278,1)="k",1000*VALUE(LEFT(D278,LEN(D278)-1)),VALUE(SUBSTITUTE(D278,",",""))))))))),"N/A")</f>
        <v/>
      </c>
      <c r="L278">
        <f>IFERROR(IF(TRIM(E278)="-", "N/A", IF(RIGHT(E278,1)=")",IF(RIGHT(E278,2)="T)",-1000000000000*VALUE(MID(E278,2,LEN(E278)-3)),IF(RIGHT(E278,2)="M)",-1000000*VALUE(MID(E278,2,LEN(E278)-3)),IF(RIGHT(E278,2)="B)",-1000000000*VALUE(MID(E278,2,LEN(E278)-3)),IF(RIGHT(E278,2)="k)",-1000*VALUE(MID(E278,2,LEN(E278)-3)),VALUE(SUBSTITUTE(E278,",","")))))),IF(RIGHT(E278,1)="T",1000000000000*VALUE(LEFT(E278,LEN(E278)-1)),IF(RIGHT(E278,1)="M",1000000*VALUE(LEFT(E278,LEN(E278)-1)),IF(RIGHT(E278,1)="B",1000000000*VALUE(LEFT(E278,LEN(E278)-1)),IF(RIGHT(E278,1)="%",0.01*VALUE(LEFT(E278,LEN(E278)-1)),IF(RIGHT(E278,1)="k",1000*VALUE(LEFT(E278,LEN(E278)-1)),VALUE(SUBSTITUTE(E278,",",""))))))))),"N/A")</f>
        <v/>
      </c>
      <c r="M278">
        <f>IFERROR(IF(TRIM(F278)="-", "N/A", IF(RIGHT(F278,1)=")",IF(RIGHT(F278,2)="T)",-1000000000000*VALUE(MID(F278,2,LEN(F278)-3)),IF(RIGHT(F278,2)="M)",-1000000*VALUE(MID(F278,2,LEN(F278)-3)),IF(RIGHT(F278,2)="B)",-1000000000*VALUE(MID(F278,2,LEN(F278)-3)),IF(RIGHT(F278,2)="k)",-1000*VALUE(MID(F278,2,LEN(F278)-3)),VALUE(SUBSTITUTE(F278,",","")))))),IF(RIGHT(F278,1)="T",1000000000000*VALUE(LEFT(F278,LEN(F278)-1)),IF(RIGHT(F278,1)="M",1000000*VALUE(LEFT(F278,LEN(F278)-1)),IF(RIGHT(F278,1)="B",1000000000*VALUE(LEFT(F278,LEN(F278)-1)),IF(RIGHT(F278,1)="%",0.01*VALUE(LEFT(F278,LEN(F278)-1)),IF(RIGHT(F278,1)="k",1000*VALUE(LEFT(F278,LEN(F278)-1)),VALUE(SUBSTITUTE(F278,",",""))))))))),"N/A")</f>
        <v/>
      </c>
      <c r="N278">
        <f>IFERROR(IF(TRIM(G278)="-", "N/A", IF(RIGHT(G278,1)=")",IF(RIGHT(G278,2)="T)",-1000000000000*VALUE(MID(G278,2,LEN(G278)-3)),IF(RIGHT(G278,2)="M)",-1000000*VALUE(MID(G278,2,LEN(G278)-3)),IF(RIGHT(G278,2)="B)",-1000000000*VALUE(MID(G278,2,LEN(G278)-3)),IF(RIGHT(G278,2)="k)",-1000*VALUE(MID(G278,2,LEN(G278)-3)),VALUE(SUBSTITUTE(G278,",","")))))),IF(RIGHT(G278,1)="T",1000000000000*VALUE(LEFT(G278,LEN(G278)-1)),IF(RIGHT(G278,1)="M",1000000*VALUE(LEFT(G278,LEN(G278)-1)),IF(RIGHT(G278,1)="B",1000000000*VALUE(LEFT(G278,LEN(G278)-1)),IF(RIGHT(G278,1)="%",0.01*VALUE(LEFT(G278,LEN(G278)-1)),IF(RIGHT(G278,1)="k",1000*VALUE(LEFT(G278,LEN(G278)-1)),VALUE(SUBSTITUTE(G278,",",""))))))))),"N/A")</f>
        <v/>
      </c>
      <c r="P278">
        <f>MAX(J278:N278)</f>
        <v/>
      </c>
      <c r="Q278">
        <f>IFERROR(J144+MATCH(P278,J278:N278,0)-1,"")</f>
        <v/>
      </c>
      <c r="R278">
        <f>IF(Q278="","",MIN(J278:N278))</f>
        <v/>
      </c>
      <c r="S278">
        <f>IFERROR(J144+MATCH(R278,J278:N278,0)-1,"")</f>
        <v/>
      </c>
      <c r="T278">
        <f>IFERROR(AVERAGE(J278:N278),"")</f>
        <v/>
      </c>
      <c r="U278">
        <f>IFERROR(STDEV(J278:N278),"")</f>
        <v/>
      </c>
      <c r="V278">
        <f>IFERROR(IF(C278="-","",IF(ISBLANK(B278),"",IF(OR(ISNUMBER(FIND("Growth",B278)),ISNUMBER(FIND("Margin",B278))),"",(J278-T278)/U278))),"")</f>
        <v/>
      </c>
      <c r="W278">
        <f>IFERROR(IF(OR(D278="-",ISBLANK(D278)),"",(K278-T278)/U278),"")</f>
        <v/>
      </c>
      <c r="X278">
        <f>IFERROR(IF(OR(E278="-",ISBLANK(E278)),"",(L278-T278)/U278),"")</f>
        <v/>
      </c>
      <c r="Y278">
        <f>IFERROR(IF(OR(F278="-",ISBLANK(F278)),"",(M278-T278)/U278),"")</f>
        <v/>
      </c>
      <c r="Z278">
        <f>IFERROR(IF(OR(G278="-",ISBLANK(G278)),"",(N278-T278)/U278),"")</f>
        <v/>
      </c>
      <c r="AA278">
        <f>IF(MAX(MAX(V278:Z278),ABS(MIN(V278:Z278)))=ABS(MIN(V278:Z278)),MIN(V278:Z278),MAX(V278:Z278))</f>
        <v/>
      </c>
      <c r="AB278">
        <f>IFERROR(V144+MATCH(AA278,V278:Z278,0)-1,"")</f>
        <v/>
      </c>
      <c r="AC278">
        <f>IF(AB278&lt;&gt;"",IF(S278=AB278,"Low",IF(AB278=Q278,"High","")),"")</f>
        <v/>
      </c>
      <c r="AE278">
        <f>IF(ISNUMBER(MATCH("N/A",J278:N278,0)),"",IFERROR((5 * SUMPRODUCT(J144:N144,J278:N278) - PRODUCT(SUM(J144:N144),SUM(J278:N278))) / ((5 * SUM((J144^2)+(K144^2)+(L144^2)+(M144^2)+(N144^2))) - SUM(J144:N144)^2),""))</f>
        <v/>
      </c>
      <c r="AF278">
        <f>IFERROR(CORREL(J144:N144,J278:N278),"")</f>
        <v/>
      </c>
      <c r="AZ278">
        <f>IF(Q278=S278,0,1)</f>
        <v/>
      </c>
      <c r="BA278">
        <f>IF(AZ278=1,IF(Q278="","",IF(Q278=N144,"Yes","No")),"")</f>
        <v/>
      </c>
      <c r="BB278">
        <f>IF(BA278="Yes",P278,"")</f>
        <v/>
      </c>
      <c r="BC278">
        <f>IF(AZ278=1,IF(S278="","",IF(S278=N144,"Yes","No")),"")</f>
        <v/>
      </c>
      <c r="BD278">
        <f>IF(BC278="Yes",R278,"")</f>
        <v/>
      </c>
      <c r="BE278">
        <f>IFERROR(IF(SIGN(AE278)=1,"Increasing",IF(SIGN(AE278)=-1,"Decreasing","")),"")</f>
        <v/>
      </c>
      <c r="BF278">
        <f>IF(OR(AND(BE278="Increasing",BA278="Yes"),AND(BE278="Decreasing",BC278="Yes")),"Yes","No")</f>
        <v/>
      </c>
      <c r="BG278">
        <f>IF(I278="pos_trend","Yes","No")</f>
        <v/>
      </c>
      <c r="BH278">
        <f>IF(AF278&lt;&gt;"",IF(ABS(AF278)&gt;0.8,"Yes","No"),"")</f>
        <v/>
      </c>
    </row>
    <row r="279" spans="1:60">
      <c s="1" r="A279" t="n">
        <v>32</v>
      </c>
      <c r="B279" t="s">
        <v>724</v>
      </c>
      <c r="C279" t="s">
        <v>264</v>
      </c>
      <c r="D279" t="s">
        <v>264</v>
      </c>
      <c r="E279" t="s">
        <v>264</v>
      </c>
      <c r="F279" t="s">
        <v>264</v>
      </c>
      <c r="G279" t="s">
        <v>264</v>
      </c>
      <c r="H279" t="s"/>
      <c r="I279">
        <f>IF(AND(K279&gt; J279, L279&gt; K279, M279&gt; L279, N279&gt; M279), "pos_trend", IF(AND(K279&lt; J279, L279&lt; K279, M279&lt; L279, N279&lt; M279), "neg_trend", "N/A"))</f>
        <v/>
      </c>
      <c r="J279">
        <f>IFERROR(IF(TRIM(C279)="-", "N/A", IF(RIGHT(C279,1)=")",IF(RIGHT(C279,2)="T)",-1000000000000*VALUE(MID(C279,2,LEN(C279)-3)),IF(RIGHT(C279,2)="M)",-1000000*VALUE(MID(C279,2,LEN(C279)-3)),IF(RIGHT(C279,2)="B)",-1000000000*VALUE(MID(C279,2,LEN(C279)-3)),IF(RIGHT(C279,2)="k)",-1000*VALUE(MID(C279,2,LEN(C279)-3)),VALUE(SUBSTITUTE(C279,",","")))))),IF(RIGHT(C279,1)="T",1000000000000*VALUE(LEFT(C279,LEN(C279)-1)),IF(RIGHT(C279,1)="M",1000000*VALUE(LEFT(C279,LEN(C279)-1)),IF(RIGHT(C279,1)="B",1000000000*VALUE(LEFT(C279,LEN(C279)-1)),IF(RIGHT(C279,1)="%",0.01*VALUE(LEFT(C279,LEN(C279)-1)),IF(RIGHT(C279,1)="k",1000*VALUE(LEFT(C279,LEN(C279)-1)),VALUE(SUBSTITUTE(C279,",",""))))))))),"N/A")</f>
        <v/>
      </c>
      <c r="K279">
        <f>IFERROR(IF(TRIM(D279)="-", "N/A", IF(RIGHT(D279,1)=")",IF(RIGHT(D279,2)="T)",-1000000000000*VALUE(MID(D279,2,LEN(D279)-3)),IF(RIGHT(D279,2)="M)",-1000000*VALUE(MID(D279,2,LEN(D279)-3)),IF(RIGHT(D279,2)="B)",-1000000000*VALUE(MID(D279,2,LEN(D279)-3)),IF(RIGHT(D279,2)="k)",-1000*VALUE(MID(D279,2,LEN(D279)-3)),VALUE(SUBSTITUTE(D279,",","")))))),IF(RIGHT(D279,1)="T",1000000000000*VALUE(LEFT(D279,LEN(D279)-1)),IF(RIGHT(D279,1)="M",1000000*VALUE(LEFT(D279,LEN(D279)-1)),IF(RIGHT(D279,1)="B",1000000000*VALUE(LEFT(D279,LEN(D279)-1)),IF(RIGHT(D279,1)="%",0.01*VALUE(LEFT(D279,LEN(D279)-1)),IF(RIGHT(D279,1)="k",1000*VALUE(LEFT(D279,LEN(D279)-1)),VALUE(SUBSTITUTE(D279,",",""))))))))),"N/A")</f>
        <v/>
      </c>
      <c r="L279">
        <f>IFERROR(IF(TRIM(E279)="-", "N/A", IF(RIGHT(E279,1)=")",IF(RIGHT(E279,2)="T)",-1000000000000*VALUE(MID(E279,2,LEN(E279)-3)),IF(RIGHT(E279,2)="M)",-1000000*VALUE(MID(E279,2,LEN(E279)-3)),IF(RIGHT(E279,2)="B)",-1000000000*VALUE(MID(E279,2,LEN(E279)-3)),IF(RIGHT(E279,2)="k)",-1000*VALUE(MID(E279,2,LEN(E279)-3)),VALUE(SUBSTITUTE(E279,",","")))))),IF(RIGHT(E279,1)="T",1000000000000*VALUE(LEFT(E279,LEN(E279)-1)),IF(RIGHT(E279,1)="M",1000000*VALUE(LEFT(E279,LEN(E279)-1)),IF(RIGHT(E279,1)="B",1000000000*VALUE(LEFT(E279,LEN(E279)-1)),IF(RIGHT(E279,1)="%",0.01*VALUE(LEFT(E279,LEN(E279)-1)),IF(RIGHT(E279,1)="k",1000*VALUE(LEFT(E279,LEN(E279)-1)),VALUE(SUBSTITUTE(E279,",",""))))))))),"N/A")</f>
        <v/>
      </c>
      <c r="M279">
        <f>IFERROR(IF(TRIM(F279)="-", "N/A", IF(RIGHT(F279,1)=")",IF(RIGHT(F279,2)="T)",-1000000000000*VALUE(MID(F279,2,LEN(F279)-3)),IF(RIGHT(F279,2)="M)",-1000000*VALUE(MID(F279,2,LEN(F279)-3)),IF(RIGHT(F279,2)="B)",-1000000000*VALUE(MID(F279,2,LEN(F279)-3)),IF(RIGHT(F279,2)="k)",-1000*VALUE(MID(F279,2,LEN(F279)-3)),VALUE(SUBSTITUTE(F279,",","")))))),IF(RIGHT(F279,1)="T",1000000000000*VALUE(LEFT(F279,LEN(F279)-1)),IF(RIGHT(F279,1)="M",1000000*VALUE(LEFT(F279,LEN(F279)-1)),IF(RIGHT(F279,1)="B",1000000000*VALUE(LEFT(F279,LEN(F279)-1)),IF(RIGHT(F279,1)="%",0.01*VALUE(LEFT(F279,LEN(F279)-1)),IF(RIGHT(F279,1)="k",1000*VALUE(LEFT(F279,LEN(F279)-1)),VALUE(SUBSTITUTE(F279,",",""))))))))),"N/A")</f>
        <v/>
      </c>
      <c r="N279">
        <f>IFERROR(IF(TRIM(G279)="-", "N/A", IF(RIGHT(G279,1)=")",IF(RIGHT(G279,2)="T)",-1000000000000*VALUE(MID(G279,2,LEN(G279)-3)),IF(RIGHT(G279,2)="M)",-1000000*VALUE(MID(G279,2,LEN(G279)-3)),IF(RIGHT(G279,2)="B)",-1000000000*VALUE(MID(G279,2,LEN(G279)-3)),IF(RIGHT(G279,2)="k)",-1000*VALUE(MID(G279,2,LEN(G279)-3)),VALUE(SUBSTITUTE(G279,",","")))))),IF(RIGHT(G279,1)="T",1000000000000*VALUE(LEFT(G279,LEN(G279)-1)),IF(RIGHT(G279,1)="M",1000000*VALUE(LEFT(G279,LEN(G279)-1)),IF(RIGHT(G279,1)="B",1000000000*VALUE(LEFT(G279,LEN(G279)-1)),IF(RIGHT(G279,1)="%",0.01*VALUE(LEFT(G279,LEN(G279)-1)),IF(RIGHT(G279,1)="k",1000*VALUE(LEFT(G279,LEN(G279)-1)),VALUE(SUBSTITUTE(G279,",",""))))))))),"N/A")</f>
        <v/>
      </c>
      <c r="P279">
        <f>MAX(J279:N279)</f>
        <v/>
      </c>
      <c r="Q279">
        <f>IFERROR(J144+MATCH(P279,J279:N279,0)-1,"")</f>
        <v/>
      </c>
      <c r="R279">
        <f>IF(Q279="","",MIN(J279:N279))</f>
        <v/>
      </c>
      <c r="S279">
        <f>IFERROR(J144+MATCH(R279,J279:N279,0)-1,"")</f>
        <v/>
      </c>
      <c r="T279">
        <f>IFERROR(AVERAGE(J279:N279),"")</f>
        <v/>
      </c>
      <c r="U279">
        <f>IFERROR(STDEV(J279:N279),"")</f>
        <v/>
      </c>
      <c r="V279">
        <f>IFERROR(IF(C279="-","",IF(ISBLANK(B279),"",IF(OR(ISNUMBER(FIND("Growth",B279)),ISNUMBER(FIND("Margin",B279))),"",(J279-T279)/U279))),"")</f>
        <v/>
      </c>
      <c r="W279">
        <f>IFERROR(IF(OR(D279="-",ISBLANK(D279)),"",(K279-T279)/U279),"")</f>
        <v/>
      </c>
      <c r="X279">
        <f>IFERROR(IF(OR(E279="-",ISBLANK(E279)),"",(L279-T279)/U279),"")</f>
        <v/>
      </c>
      <c r="Y279">
        <f>IFERROR(IF(OR(F279="-",ISBLANK(F279)),"",(M279-T279)/U279),"")</f>
        <v/>
      </c>
      <c r="Z279">
        <f>IFERROR(IF(OR(G279="-",ISBLANK(G279)),"",(N279-T279)/U279),"")</f>
        <v/>
      </c>
      <c r="AA279">
        <f>IF(MAX(MAX(V279:Z279),ABS(MIN(V279:Z279)))=ABS(MIN(V279:Z279)),MIN(V279:Z279),MAX(V279:Z279))</f>
        <v/>
      </c>
      <c r="AB279">
        <f>IFERROR(V144+MATCH(AA279,V279:Z279,0)-1,"")</f>
        <v/>
      </c>
      <c r="AC279">
        <f>IF(AB279&lt;&gt;"",IF(S279=AB279,"Low",IF(AB279=Q279,"High","")),"")</f>
        <v/>
      </c>
      <c r="AE279">
        <f>IF(ISNUMBER(MATCH("N/A",J279:N279,0)),"",IFERROR((5 * SUMPRODUCT(J144:N144,J279:N279) - PRODUCT(SUM(J144:N144),SUM(J279:N279))) / ((5 * SUM((J144^2)+(K144^2)+(L144^2)+(M144^2)+(N144^2))) - SUM(J144:N144)^2),""))</f>
        <v/>
      </c>
      <c r="AF279">
        <f>IFERROR(CORREL(J144:N144,J279:N279),"")</f>
        <v/>
      </c>
      <c r="AZ279">
        <f>IF(Q279=S279,0,1)</f>
        <v/>
      </c>
      <c r="BA279">
        <f>IF(AZ279=1,IF(Q279="","",IF(Q279=N144,"Yes","No")),"")</f>
        <v/>
      </c>
      <c r="BB279">
        <f>IF(BA279="Yes",P279,"")</f>
        <v/>
      </c>
      <c r="BC279">
        <f>IF(AZ279=1,IF(S279="","",IF(S279=N144,"Yes","No")),"")</f>
        <v/>
      </c>
      <c r="BD279">
        <f>IF(BC279="Yes",R279,"")</f>
        <v/>
      </c>
      <c r="BE279">
        <f>IFERROR(IF(SIGN(AE279)=1,"Increasing",IF(SIGN(AE279)=-1,"Decreasing","")),"")</f>
        <v/>
      </c>
      <c r="BF279">
        <f>IF(OR(AND(BE279="Increasing",BA279="Yes"),AND(BE279="Decreasing",BC279="Yes")),"Yes","No")</f>
        <v/>
      </c>
      <c r="BG279">
        <f>IF(I279="pos_trend","Yes","No")</f>
        <v/>
      </c>
      <c r="BH279">
        <f>IF(AF279&lt;&gt;"",IF(ABS(AF279)&gt;0.8,"Yes","No"),"")</f>
        <v/>
      </c>
    </row>
    <row r="280" spans="1:60">
      <c s="1" r="A280" t="n">
        <v>33</v>
      </c>
      <c r="B280" t="s">
        <v>725</v>
      </c>
      <c r="C280" t="s">
        <v>726</v>
      </c>
      <c r="D280" t="s">
        <v>727</v>
      </c>
      <c r="E280" t="s">
        <v>728</v>
      </c>
      <c r="F280" t="s">
        <v>729</v>
      </c>
      <c r="G280" t="s">
        <v>730</v>
      </c>
      <c r="H280" t="s"/>
      <c r="I280">
        <f>IF(AND(K280&gt; J280, L280&gt; K280, M280&gt; L280, N280&gt; M280), "pos_trend", IF(AND(K280&lt; J280, L280&lt; K280, M280&lt; L280, N280&lt; M280), "neg_trend", "N/A"))</f>
        <v/>
      </c>
      <c r="J280">
        <f>IFERROR(IF(TRIM(C280)="-", "N/A", IF(RIGHT(C280,1)=")",IF(RIGHT(C280,2)="T)",-1000000000000*VALUE(MID(C280,2,LEN(C280)-3)),IF(RIGHT(C280,2)="M)",-1000000*VALUE(MID(C280,2,LEN(C280)-3)),IF(RIGHT(C280,2)="B)",-1000000000*VALUE(MID(C280,2,LEN(C280)-3)),IF(RIGHT(C280,2)="k)",-1000*VALUE(MID(C280,2,LEN(C280)-3)),VALUE(SUBSTITUTE(C280,",","")))))),IF(RIGHT(C280,1)="T",1000000000000*VALUE(LEFT(C280,LEN(C280)-1)),IF(RIGHT(C280,1)="M",1000000*VALUE(LEFT(C280,LEN(C280)-1)),IF(RIGHT(C280,1)="B",1000000000*VALUE(LEFT(C280,LEN(C280)-1)),IF(RIGHT(C280,1)="%",0.01*VALUE(LEFT(C280,LEN(C280)-1)),IF(RIGHT(C280,1)="k",1000*VALUE(LEFT(C280,LEN(C280)-1)),VALUE(SUBSTITUTE(C280,",",""))))))))),"N/A")</f>
        <v/>
      </c>
      <c r="K280">
        <f>IFERROR(IF(TRIM(D280)="-", "N/A", IF(RIGHT(D280,1)=")",IF(RIGHT(D280,2)="T)",-1000000000000*VALUE(MID(D280,2,LEN(D280)-3)),IF(RIGHT(D280,2)="M)",-1000000*VALUE(MID(D280,2,LEN(D280)-3)),IF(RIGHT(D280,2)="B)",-1000000000*VALUE(MID(D280,2,LEN(D280)-3)),IF(RIGHT(D280,2)="k)",-1000*VALUE(MID(D280,2,LEN(D280)-3)),VALUE(SUBSTITUTE(D280,",","")))))),IF(RIGHT(D280,1)="T",1000000000000*VALUE(LEFT(D280,LEN(D280)-1)),IF(RIGHT(D280,1)="M",1000000*VALUE(LEFT(D280,LEN(D280)-1)),IF(RIGHT(D280,1)="B",1000000000*VALUE(LEFT(D280,LEN(D280)-1)),IF(RIGHT(D280,1)="%",0.01*VALUE(LEFT(D280,LEN(D280)-1)),IF(RIGHT(D280,1)="k",1000*VALUE(LEFT(D280,LEN(D280)-1)),VALUE(SUBSTITUTE(D280,",",""))))))))),"N/A")</f>
        <v/>
      </c>
      <c r="L280">
        <f>IFERROR(IF(TRIM(E280)="-", "N/A", IF(RIGHT(E280,1)=")",IF(RIGHT(E280,2)="T)",-1000000000000*VALUE(MID(E280,2,LEN(E280)-3)),IF(RIGHT(E280,2)="M)",-1000000*VALUE(MID(E280,2,LEN(E280)-3)),IF(RIGHT(E280,2)="B)",-1000000000*VALUE(MID(E280,2,LEN(E280)-3)),IF(RIGHT(E280,2)="k)",-1000*VALUE(MID(E280,2,LEN(E280)-3)),VALUE(SUBSTITUTE(E280,",","")))))),IF(RIGHT(E280,1)="T",1000000000000*VALUE(LEFT(E280,LEN(E280)-1)),IF(RIGHT(E280,1)="M",1000000*VALUE(LEFT(E280,LEN(E280)-1)),IF(RIGHT(E280,1)="B",1000000000*VALUE(LEFT(E280,LEN(E280)-1)),IF(RIGHT(E280,1)="%",0.01*VALUE(LEFT(E280,LEN(E280)-1)),IF(RIGHT(E280,1)="k",1000*VALUE(LEFT(E280,LEN(E280)-1)),VALUE(SUBSTITUTE(E280,",",""))))))))),"N/A")</f>
        <v/>
      </c>
      <c r="M280">
        <f>IFERROR(IF(TRIM(F280)="-", "N/A", IF(RIGHT(F280,1)=")",IF(RIGHT(F280,2)="T)",-1000000000000*VALUE(MID(F280,2,LEN(F280)-3)),IF(RIGHT(F280,2)="M)",-1000000*VALUE(MID(F280,2,LEN(F280)-3)),IF(RIGHT(F280,2)="B)",-1000000000*VALUE(MID(F280,2,LEN(F280)-3)),IF(RIGHT(F280,2)="k)",-1000*VALUE(MID(F280,2,LEN(F280)-3)),VALUE(SUBSTITUTE(F280,",","")))))),IF(RIGHT(F280,1)="T",1000000000000*VALUE(LEFT(F280,LEN(F280)-1)),IF(RIGHT(F280,1)="M",1000000*VALUE(LEFT(F280,LEN(F280)-1)),IF(RIGHT(F280,1)="B",1000000000*VALUE(LEFT(F280,LEN(F280)-1)),IF(RIGHT(F280,1)="%",0.01*VALUE(LEFT(F280,LEN(F280)-1)),IF(RIGHT(F280,1)="k",1000*VALUE(LEFT(F280,LEN(F280)-1)),VALUE(SUBSTITUTE(F280,",",""))))))))),"N/A")</f>
        <v/>
      </c>
      <c r="N280">
        <f>IFERROR(IF(TRIM(G280)="-", "N/A", IF(RIGHT(G280,1)=")",IF(RIGHT(G280,2)="T)",-1000000000000*VALUE(MID(G280,2,LEN(G280)-3)),IF(RIGHT(G280,2)="M)",-1000000*VALUE(MID(G280,2,LEN(G280)-3)),IF(RIGHT(G280,2)="B)",-1000000000*VALUE(MID(G280,2,LEN(G280)-3)),IF(RIGHT(G280,2)="k)",-1000*VALUE(MID(G280,2,LEN(G280)-3)),VALUE(SUBSTITUTE(G280,",","")))))),IF(RIGHT(G280,1)="T",1000000000000*VALUE(LEFT(G280,LEN(G280)-1)),IF(RIGHT(G280,1)="M",1000000*VALUE(LEFT(G280,LEN(G280)-1)),IF(RIGHT(G280,1)="B",1000000000*VALUE(LEFT(G280,LEN(G280)-1)),IF(RIGHT(G280,1)="%",0.01*VALUE(LEFT(G280,LEN(G280)-1)),IF(RIGHT(G280,1)="k",1000*VALUE(LEFT(G280,LEN(G280)-1)),VALUE(SUBSTITUTE(G280,",",""))))))))),"N/A")</f>
        <v/>
      </c>
      <c r="P280">
        <f>MAX(J280:N280)</f>
        <v/>
      </c>
      <c r="Q280">
        <f>IFERROR(J144+MATCH(P280,J280:N280,0)-1,"")</f>
        <v/>
      </c>
      <c r="R280">
        <f>IF(Q280="","",MIN(J280:N280))</f>
        <v/>
      </c>
      <c r="S280">
        <f>IFERROR(J144+MATCH(R280,J280:N280,0)-1,"")</f>
        <v/>
      </c>
      <c r="T280">
        <f>IFERROR(AVERAGE(J280:N280),"")</f>
        <v/>
      </c>
      <c r="U280">
        <f>IFERROR(STDEV(J280:N280),"")</f>
        <v/>
      </c>
      <c r="V280">
        <f>IFERROR(IF(C280="-","",IF(ISBLANK(B280),"",IF(OR(ISNUMBER(FIND("Growth",B280)),ISNUMBER(FIND("Margin",B280))),"",(J280-T280)/U280))),"")</f>
        <v/>
      </c>
      <c r="W280">
        <f>IFERROR(IF(OR(D280="-",ISBLANK(D280)),"",(K280-T280)/U280),"")</f>
        <v/>
      </c>
      <c r="X280">
        <f>IFERROR(IF(OR(E280="-",ISBLANK(E280)),"",(L280-T280)/U280),"")</f>
        <v/>
      </c>
      <c r="Y280">
        <f>IFERROR(IF(OR(F280="-",ISBLANK(F280)),"",(M280-T280)/U280),"")</f>
        <v/>
      </c>
      <c r="Z280">
        <f>IFERROR(IF(OR(G280="-",ISBLANK(G280)),"",(N280-T280)/U280),"")</f>
        <v/>
      </c>
      <c r="AA280">
        <f>IF(MAX(MAX(V280:Z280),ABS(MIN(V280:Z280)))=ABS(MIN(V280:Z280)),MIN(V280:Z280),MAX(V280:Z280))</f>
        <v/>
      </c>
      <c r="AB280">
        <f>IFERROR(V144+MATCH(AA280,V280:Z280,0)-1,"")</f>
        <v/>
      </c>
      <c r="AC280">
        <f>IF(AB280&lt;&gt;"",IF(S280=AB280,"Low",IF(AB280=Q280,"High","")),"")</f>
        <v/>
      </c>
      <c r="AE280">
        <f>IF(ISNUMBER(MATCH("N/A",J280:N280,0)),"",IFERROR((5 * SUMPRODUCT(J144:N144,J280:N280) - PRODUCT(SUM(J144:N144),SUM(J280:N280))) / ((5 * SUM((J144^2)+(K144^2)+(L144^2)+(M144^2)+(N144^2))) - SUM(J144:N144)^2),""))</f>
        <v/>
      </c>
      <c r="AF280">
        <f>IFERROR(CORREL(J144:N144,J280:N280),"")</f>
        <v/>
      </c>
      <c r="AZ280">
        <f>IF(Q280=S280,0,1)</f>
        <v/>
      </c>
      <c r="BA280">
        <f>IF(AZ280=1,IF(Q280="","",IF(Q280=N144,"Yes","No")),"")</f>
        <v/>
      </c>
      <c r="BB280">
        <f>IF(BA280="Yes",P280,"")</f>
        <v/>
      </c>
      <c r="BC280">
        <f>IF(AZ280=1,IF(S280="","",IF(S280=N144,"Yes","No")),"")</f>
        <v/>
      </c>
      <c r="BD280">
        <f>IF(BC280="Yes",R280,"")</f>
        <v/>
      </c>
      <c r="BE280">
        <f>IFERROR(IF(SIGN(AE280)=1,"Increasing",IF(SIGN(AE280)=-1,"Decreasing","")),"")</f>
        <v/>
      </c>
      <c r="BF280">
        <f>IF(OR(AND(BE280="Increasing",BA280="Yes"),AND(BE280="Decreasing",BC280="Yes")),"Yes","No")</f>
        <v/>
      </c>
      <c r="BG280">
        <f>IF(I280="pos_trend","Yes","No")</f>
        <v/>
      </c>
      <c r="BH280">
        <f>IF(AF280&lt;&gt;"",IF(ABS(AF280)&gt;0.8,"Yes","No"),"")</f>
        <v/>
      </c>
    </row>
    <row r="281" spans="1:60">
      <c s="1" r="A281" t="n">
        <v>34</v>
      </c>
      <c r="B281" t="s">
        <v>731</v>
      </c>
      <c r="C281" t="s">
        <v>264</v>
      </c>
      <c r="D281" t="s">
        <v>264</v>
      </c>
      <c r="E281" t="s">
        <v>264</v>
      </c>
      <c r="F281" t="s">
        <v>264</v>
      </c>
      <c r="G281" t="s">
        <v>264</v>
      </c>
      <c r="H281" t="s"/>
      <c r="I281">
        <f>IF(AND(K281&gt; J281, L281&gt; K281, M281&gt; L281, N281&gt; M281), "pos_trend", IF(AND(K281&lt; J281, L281&lt; K281, M281&lt; L281, N281&lt; M281), "neg_trend", "N/A"))</f>
        <v/>
      </c>
      <c r="J281">
        <f>IFERROR(IF(TRIM(C281)="-", "N/A", IF(RIGHT(C281,1)=")",IF(RIGHT(C281,2)="T)",-1000000000000*VALUE(MID(C281,2,LEN(C281)-3)),IF(RIGHT(C281,2)="M)",-1000000*VALUE(MID(C281,2,LEN(C281)-3)),IF(RIGHT(C281,2)="B)",-1000000000*VALUE(MID(C281,2,LEN(C281)-3)),IF(RIGHT(C281,2)="k)",-1000*VALUE(MID(C281,2,LEN(C281)-3)),VALUE(SUBSTITUTE(C281,",","")))))),IF(RIGHT(C281,1)="T",1000000000000*VALUE(LEFT(C281,LEN(C281)-1)),IF(RIGHT(C281,1)="M",1000000*VALUE(LEFT(C281,LEN(C281)-1)),IF(RIGHT(C281,1)="B",1000000000*VALUE(LEFT(C281,LEN(C281)-1)),IF(RIGHT(C281,1)="%",0.01*VALUE(LEFT(C281,LEN(C281)-1)),IF(RIGHT(C281,1)="k",1000*VALUE(LEFT(C281,LEN(C281)-1)),VALUE(SUBSTITUTE(C281,",",""))))))))),"N/A")</f>
        <v/>
      </c>
      <c r="K281">
        <f>IFERROR(IF(TRIM(D281)="-", "N/A", IF(RIGHT(D281,1)=")",IF(RIGHT(D281,2)="T)",-1000000000000*VALUE(MID(D281,2,LEN(D281)-3)),IF(RIGHT(D281,2)="M)",-1000000*VALUE(MID(D281,2,LEN(D281)-3)),IF(RIGHT(D281,2)="B)",-1000000000*VALUE(MID(D281,2,LEN(D281)-3)),IF(RIGHT(D281,2)="k)",-1000*VALUE(MID(D281,2,LEN(D281)-3)),VALUE(SUBSTITUTE(D281,",","")))))),IF(RIGHT(D281,1)="T",1000000000000*VALUE(LEFT(D281,LEN(D281)-1)),IF(RIGHT(D281,1)="M",1000000*VALUE(LEFT(D281,LEN(D281)-1)),IF(RIGHT(D281,1)="B",1000000000*VALUE(LEFT(D281,LEN(D281)-1)),IF(RIGHT(D281,1)="%",0.01*VALUE(LEFT(D281,LEN(D281)-1)),IF(RIGHT(D281,1)="k",1000*VALUE(LEFT(D281,LEN(D281)-1)),VALUE(SUBSTITUTE(D281,",",""))))))))),"N/A")</f>
        <v/>
      </c>
      <c r="L281">
        <f>IFERROR(IF(TRIM(E281)="-", "N/A", IF(RIGHT(E281,1)=")",IF(RIGHT(E281,2)="T)",-1000000000000*VALUE(MID(E281,2,LEN(E281)-3)),IF(RIGHT(E281,2)="M)",-1000000*VALUE(MID(E281,2,LEN(E281)-3)),IF(RIGHT(E281,2)="B)",-1000000000*VALUE(MID(E281,2,LEN(E281)-3)),IF(RIGHT(E281,2)="k)",-1000*VALUE(MID(E281,2,LEN(E281)-3)),VALUE(SUBSTITUTE(E281,",","")))))),IF(RIGHT(E281,1)="T",1000000000000*VALUE(LEFT(E281,LEN(E281)-1)),IF(RIGHT(E281,1)="M",1000000*VALUE(LEFT(E281,LEN(E281)-1)),IF(RIGHT(E281,1)="B",1000000000*VALUE(LEFT(E281,LEN(E281)-1)),IF(RIGHT(E281,1)="%",0.01*VALUE(LEFT(E281,LEN(E281)-1)),IF(RIGHT(E281,1)="k",1000*VALUE(LEFT(E281,LEN(E281)-1)),VALUE(SUBSTITUTE(E281,",",""))))))))),"N/A")</f>
        <v/>
      </c>
      <c r="M281">
        <f>IFERROR(IF(TRIM(F281)="-", "N/A", IF(RIGHT(F281,1)=")",IF(RIGHT(F281,2)="T)",-1000000000000*VALUE(MID(F281,2,LEN(F281)-3)),IF(RIGHT(F281,2)="M)",-1000000*VALUE(MID(F281,2,LEN(F281)-3)),IF(RIGHT(F281,2)="B)",-1000000000*VALUE(MID(F281,2,LEN(F281)-3)),IF(RIGHT(F281,2)="k)",-1000*VALUE(MID(F281,2,LEN(F281)-3)),VALUE(SUBSTITUTE(F281,",","")))))),IF(RIGHT(F281,1)="T",1000000000000*VALUE(LEFT(F281,LEN(F281)-1)),IF(RIGHT(F281,1)="M",1000000*VALUE(LEFT(F281,LEN(F281)-1)),IF(RIGHT(F281,1)="B",1000000000*VALUE(LEFT(F281,LEN(F281)-1)),IF(RIGHT(F281,1)="%",0.01*VALUE(LEFT(F281,LEN(F281)-1)),IF(RIGHT(F281,1)="k",1000*VALUE(LEFT(F281,LEN(F281)-1)),VALUE(SUBSTITUTE(F281,",",""))))))))),"N/A")</f>
        <v/>
      </c>
      <c r="N281">
        <f>IFERROR(IF(TRIM(G281)="-", "N/A", IF(RIGHT(G281,1)=")",IF(RIGHT(G281,2)="T)",-1000000000000*VALUE(MID(G281,2,LEN(G281)-3)),IF(RIGHT(G281,2)="M)",-1000000*VALUE(MID(G281,2,LEN(G281)-3)),IF(RIGHT(G281,2)="B)",-1000000000*VALUE(MID(G281,2,LEN(G281)-3)),IF(RIGHT(G281,2)="k)",-1000*VALUE(MID(G281,2,LEN(G281)-3)),VALUE(SUBSTITUTE(G281,",","")))))),IF(RIGHT(G281,1)="T",1000000000000*VALUE(LEFT(G281,LEN(G281)-1)),IF(RIGHT(G281,1)="M",1000000*VALUE(LEFT(G281,LEN(G281)-1)),IF(RIGHT(G281,1)="B",1000000000*VALUE(LEFT(G281,LEN(G281)-1)),IF(RIGHT(G281,1)="%",0.01*VALUE(LEFT(G281,LEN(G281)-1)),IF(RIGHT(G281,1)="k",1000*VALUE(LEFT(G281,LEN(G281)-1)),VALUE(SUBSTITUTE(G281,",",""))))))))),"N/A")</f>
        <v/>
      </c>
      <c r="P281">
        <f>MAX(J281:N281)</f>
        <v/>
      </c>
      <c r="Q281">
        <f>IFERROR(J144+MATCH(P281,J281:N281,0)-1,"")</f>
        <v/>
      </c>
      <c r="R281">
        <f>IF(Q281="","",MIN(J281:N281))</f>
        <v/>
      </c>
      <c r="S281">
        <f>IFERROR(J144+MATCH(R281,J281:N281,0)-1,"")</f>
        <v/>
      </c>
      <c r="T281">
        <f>IFERROR(AVERAGE(J281:N281),"")</f>
        <v/>
      </c>
      <c r="U281">
        <f>IFERROR(STDEV(J281:N281),"")</f>
        <v/>
      </c>
      <c r="V281">
        <f>IFERROR(IF(C281="-","",IF(ISBLANK(B281),"",IF(OR(ISNUMBER(FIND("Growth",B281)),ISNUMBER(FIND("Margin",B281))),"",(J281-T281)/U281))),"")</f>
        <v/>
      </c>
      <c r="W281">
        <f>IFERROR(IF(OR(D281="-",ISBLANK(D281)),"",(K281-T281)/U281),"")</f>
        <v/>
      </c>
      <c r="X281">
        <f>IFERROR(IF(OR(E281="-",ISBLANK(E281)),"",(L281-T281)/U281),"")</f>
        <v/>
      </c>
      <c r="Y281">
        <f>IFERROR(IF(OR(F281="-",ISBLANK(F281)),"",(M281-T281)/U281),"")</f>
        <v/>
      </c>
      <c r="Z281">
        <f>IFERROR(IF(OR(G281="-",ISBLANK(G281)),"",(N281-T281)/U281),"")</f>
        <v/>
      </c>
      <c r="AA281">
        <f>IF(MAX(MAX(V281:Z281),ABS(MIN(V281:Z281)))=ABS(MIN(V281:Z281)),MIN(V281:Z281),MAX(V281:Z281))</f>
        <v/>
      </c>
      <c r="AB281">
        <f>IFERROR(V144+MATCH(AA281,V281:Z281,0)-1,"")</f>
        <v/>
      </c>
      <c r="AC281">
        <f>IF(AB281&lt;&gt;"",IF(S281=AB281,"Low",IF(AB281=Q281,"High","")),"")</f>
        <v/>
      </c>
      <c r="AE281">
        <f>IF(ISNUMBER(MATCH("N/A",J281:N281,0)),"",IFERROR((5 * SUMPRODUCT(J144:N144,J281:N281) - PRODUCT(SUM(J144:N144),SUM(J281:N281))) / ((5 * SUM((J144^2)+(K144^2)+(L144^2)+(M144^2)+(N144^2))) - SUM(J144:N144)^2),""))</f>
        <v/>
      </c>
      <c r="AF281">
        <f>IFERROR(CORREL(J144:N144,J281:N281),"")</f>
        <v/>
      </c>
      <c r="AZ281">
        <f>IF(Q281=S281,0,1)</f>
        <v/>
      </c>
      <c r="BA281">
        <f>IF(AZ281=1,IF(Q281="","",IF(Q281=N144,"Yes","No")),"")</f>
        <v/>
      </c>
      <c r="BB281">
        <f>IF(BA281="Yes",P281,"")</f>
        <v/>
      </c>
      <c r="BC281">
        <f>IF(AZ281=1,IF(S281="","",IF(S281=N144,"Yes","No")),"")</f>
        <v/>
      </c>
      <c r="BD281">
        <f>IF(BC281="Yes",R281,"")</f>
        <v/>
      </c>
      <c r="BE281">
        <f>IFERROR(IF(SIGN(AE281)=1,"Increasing",IF(SIGN(AE281)=-1,"Decreasing","")),"")</f>
        <v/>
      </c>
      <c r="BF281">
        <f>IF(OR(AND(BE281="Increasing",BA281="Yes"),AND(BE281="Decreasing",BC281="Yes")),"Yes","No")</f>
        <v/>
      </c>
      <c r="BG281">
        <f>IF(I281="pos_trend","Yes","No")</f>
        <v/>
      </c>
      <c r="BH281">
        <f>IF(AF281&lt;&gt;"",IF(ABS(AF281)&gt;0.8,"Yes","No"),"")</f>
        <v/>
      </c>
    </row>
    <row r="282" spans="1:60">
      <c s="1" r="A282" t="n">
        <v>35</v>
      </c>
      <c r="B282" t="s">
        <v>732</v>
      </c>
      <c r="C282" t="s">
        <v>264</v>
      </c>
      <c r="D282" t="s">
        <v>264</v>
      </c>
      <c r="E282" t="s">
        <v>264</v>
      </c>
      <c r="F282" t="s">
        <v>264</v>
      </c>
      <c r="G282" t="s">
        <v>264</v>
      </c>
      <c r="H282" t="s"/>
      <c r="I282">
        <f>IF(AND(K282&gt; J282, L282&gt; K282, M282&gt; L282, N282&gt; M282), "pos_trend", IF(AND(K282&lt; J282, L282&lt; K282, M282&lt; L282, N282&lt; M282), "neg_trend", "N/A"))</f>
        <v/>
      </c>
      <c r="J282">
        <f>IFERROR(IF(TRIM(C282)="-", "N/A", IF(RIGHT(C282,1)=")",IF(RIGHT(C282,2)="T)",-1000000000000*VALUE(MID(C282,2,LEN(C282)-3)),IF(RIGHT(C282,2)="M)",-1000000*VALUE(MID(C282,2,LEN(C282)-3)),IF(RIGHT(C282,2)="B)",-1000000000*VALUE(MID(C282,2,LEN(C282)-3)),IF(RIGHT(C282,2)="k)",-1000*VALUE(MID(C282,2,LEN(C282)-3)),VALUE(SUBSTITUTE(C282,",","")))))),IF(RIGHT(C282,1)="T",1000000000000*VALUE(LEFT(C282,LEN(C282)-1)),IF(RIGHT(C282,1)="M",1000000*VALUE(LEFT(C282,LEN(C282)-1)),IF(RIGHT(C282,1)="B",1000000000*VALUE(LEFT(C282,LEN(C282)-1)),IF(RIGHT(C282,1)="%",0.01*VALUE(LEFT(C282,LEN(C282)-1)),IF(RIGHT(C282,1)="k",1000*VALUE(LEFT(C282,LEN(C282)-1)),VALUE(SUBSTITUTE(C282,",",""))))))))),"N/A")</f>
        <v/>
      </c>
      <c r="K282">
        <f>IFERROR(IF(TRIM(D282)="-", "N/A", IF(RIGHT(D282,1)=")",IF(RIGHT(D282,2)="T)",-1000000000000*VALUE(MID(D282,2,LEN(D282)-3)),IF(RIGHT(D282,2)="M)",-1000000*VALUE(MID(D282,2,LEN(D282)-3)),IF(RIGHT(D282,2)="B)",-1000000000*VALUE(MID(D282,2,LEN(D282)-3)),IF(RIGHT(D282,2)="k)",-1000*VALUE(MID(D282,2,LEN(D282)-3)),VALUE(SUBSTITUTE(D282,",","")))))),IF(RIGHT(D282,1)="T",1000000000000*VALUE(LEFT(D282,LEN(D282)-1)),IF(RIGHT(D282,1)="M",1000000*VALUE(LEFT(D282,LEN(D282)-1)),IF(RIGHT(D282,1)="B",1000000000*VALUE(LEFT(D282,LEN(D282)-1)),IF(RIGHT(D282,1)="%",0.01*VALUE(LEFT(D282,LEN(D282)-1)),IF(RIGHT(D282,1)="k",1000*VALUE(LEFT(D282,LEN(D282)-1)),VALUE(SUBSTITUTE(D282,",",""))))))))),"N/A")</f>
        <v/>
      </c>
      <c r="L282">
        <f>IFERROR(IF(TRIM(E282)="-", "N/A", IF(RIGHT(E282,1)=")",IF(RIGHT(E282,2)="T)",-1000000000000*VALUE(MID(E282,2,LEN(E282)-3)),IF(RIGHT(E282,2)="M)",-1000000*VALUE(MID(E282,2,LEN(E282)-3)),IF(RIGHT(E282,2)="B)",-1000000000*VALUE(MID(E282,2,LEN(E282)-3)),IF(RIGHT(E282,2)="k)",-1000*VALUE(MID(E282,2,LEN(E282)-3)),VALUE(SUBSTITUTE(E282,",","")))))),IF(RIGHT(E282,1)="T",1000000000000*VALUE(LEFT(E282,LEN(E282)-1)),IF(RIGHT(E282,1)="M",1000000*VALUE(LEFT(E282,LEN(E282)-1)),IF(RIGHT(E282,1)="B",1000000000*VALUE(LEFT(E282,LEN(E282)-1)),IF(RIGHT(E282,1)="%",0.01*VALUE(LEFT(E282,LEN(E282)-1)),IF(RIGHT(E282,1)="k",1000*VALUE(LEFT(E282,LEN(E282)-1)),VALUE(SUBSTITUTE(E282,",",""))))))))),"N/A")</f>
        <v/>
      </c>
      <c r="M282">
        <f>IFERROR(IF(TRIM(F282)="-", "N/A", IF(RIGHT(F282,1)=")",IF(RIGHT(F282,2)="T)",-1000000000000*VALUE(MID(F282,2,LEN(F282)-3)),IF(RIGHT(F282,2)="M)",-1000000*VALUE(MID(F282,2,LEN(F282)-3)),IF(RIGHT(F282,2)="B)",-1000000000*VALUE(MID(F282,2,LEN(F282)-3)),IF(RIGHT(F282,2)="k)",-1000*VALUE(MID(F282,2,LEN(F282)-3)),VALUE(SUBSTITUTE(F282,",","")))))),IF(RIGHT(F282,1)="T",1000000000000*VALUE(LEFT(F282,LEN(F282)-1)),IF(RIGHT(F282,1)="M",1000000*VALUE(LEFT(F282,LEN(F282)-1)),IF(RIGHT(F282,1)="B",1000000000*VALUE(LEFT(F282,LEN(F282)-1)),IF(RIGHT(F282,1)="%",0.01*VALUE(LEFT(F282,LEN(F282)-1)),IF(RIGHT(F282,1)="k",1000*VALUE(LEFT(F282,LEN(F282)-1)),VALUE(SUBSTITUTE(F282,",",""))))))))),"N/A")</f>
        <v/>
      </c>
      <c r="N282">
        <f>IFERROR(IF(TRIM(G282)="-", "N/A", IF(RIGHT(G282,1)=")",IF(RIGHT(G282,2)="T)",-1000000000000*VALUE(MID(G282,2,LEN(G282)-3)),IF(RIGHT(G282,2)="M)",-1000000*VALUE(MID(G282,2,LEN(G282)-3)),IF(RIGHT(G282,2)="B)",-1000000000*VALUE(MID(G282,2,LEN(G282)-3)),IF(RIGHT(G282,2)="k)",-1000*VALUE(MID(G282,2,LEN(G282)-3)),VALUE(SUBSTITUTE(G282,",","")))))),IF(RIGHT(G282,1)="T",1000000000000*VALUE(LEFT(G282,LEN(G282)-1)),IF(RIGHT(G282,1)="M",1000000*VALUE(LEFT(G282,LEN(G282)-1)),IF(RIGHT(G282,1)="B",1000000000*VALUE(LEFT(G282,LEN(G282)-1)),IF(RIGHT(G282,1)="%",0.01*VALUE(LEFT(G282,LEN(G282)-1)),IF(RIGHT(G282,1)="k",1000*VALUE(LEFT(G282,LEN(G282)-1)),VALUE(SUBSTITUTE(G282,",",""))))))))),"N/A")</f>
        <v/>
      </c>
      <c r="P282">
        <f>MAX(J282:N282)</f>
        <v/>
      </c>
      <c r="Q282">
        <f>IFERROR(J144+MATCH(P282,J282:N282,0)-1,"")</f>
        <v/>
      </c>
      <c r="R282">
        <f>IF(Q282="","",MIN(J282:N282))</f>
        <v/>
      </c>
      <c r="S282">
        <f>IFERROR(J144+MATCH(R282,J282:N282,0)-1,"")</f>
        <v/>
      </c>
      <c r="T282">
        <f>IFERROR(AVERAGE(J282:N282),"")</f>
        <v/>
      </c>
      <c r="U282">
        <f>IFERROR(STDEV(J282:N282),"")</f>
        <v/>
      </c>
      <c r="V282">
        <f>IFERROR(IF(C282="-","",IF(ISBLANK(B282),"",IF(OR(ISNUMBER(FIND("Growth",B282)),ISNUMBER(FIND("Margin",B282))),"",(J282-T282)/U282))),"")</f>
        <v/>
      </c>
      <c r="W282">
        <f>IFERROR(IF(OR(D282="-",ISBLANK(D282)),"",(K282-T282)/U282),"")</f>
        <v/>
      </c>
      <c r="X282">
        <f>IFERROR(IF(OR(E282="-",ISBLANK(E282)),"",(L282-T282)/U282),"")</f>
        <v/>
      </c>
      <c r="Y282">
        <f>IFERROR(IF(OR(F282="-",ISBLANK(F282)),"",(M282-T282)/U282),"")</f>
        <v/>
      </c>
      <c r="Z282">
        <f>IFERROR(IF(OR(G282="-",ISBLANK(G282)),"",(N282-T282)/U282),"")</f>
        <v/>
      </c>
      <c r="AA282">
        <f>IF(MAX(MAX(V282:Z282),ABS(MIN(V282:Z282)))=ABS(MIN(V282:Z282)),MIN(V282:Z282),MAX(V282:Z282))</f>
        <v/>
      </c>
      <c r="AB282">
        <f>IFERROR(V144+MATCH(AA282,V282:Z282,0)-1,"")</f>
        <v/>
      </c>
      <c r="AC282">
        <f>IF(AB282&lt;&gt;"",IF(S282=AB282,"Low",IF(AB282=Q282,"High","")),"")</f>
        <v/>
      </c>
      <c r="AE282">
        <f>IF(ISNUMBER(MATCH("N/A",J282:N282,0)),"",IFERROR((5 * SUMPRODUCT(J144:N144,J282:N282) - PRODUCT(SUM(J144:N144),SUM(J282:N282))) / ((5 * SUM((J144^2)+(K144^2)+(L144^2)+(M144^2)+(N144^2))) - SUM(J144:N144)^2),""))</f>
        <v/>
      </c>
      <c r="AF282">
        <f>IFERROR(CORREL(J144:N144,J282:N282),"")</f>
        <v/>
      </c>
      <c r="AZ282">
        <f>IF(Q282=S282,0,1)</f>
        <v/>
      </c>
      <c r="BA282">
        <f>IF(AZ282=1,IF(Q282="","",IF(Q282=N144,"Yes","No")),"")</f>
        <v/>
      </c>
      <c r="BB282">
        <f>IF(BA282="Yes",P282,"")</f>
        <v/>
      </c>
      <c r="BC282">
        <f>IF(AZ282=1,IF(S282="","",IF(S282=N144,"Yes","No")),"")</f>
        <v/>
      </c>
      <c r="BD282">
        <f>IF(BC282="Yes",R282,"")</f>
        <v/>
      </c>
      <c r="BE282">
        <f>IFERROR(IF(SIGN(AE282)=1,"Increasing",IF(SIGN(AE282)=-1,"Decreasing","")),"")</f>
        <v/>
      </c>
      <c r="BF282">
        <f>IF(OR(AND(BE282="Increasing",BA282="Yes"),AND(BE282="Decreasing",BC282="Yes")),"Yes","No")</f>
        <v/>
      </c>
      <c r="BG282">
        <f>IF(I282="pos_trend","Yes","No")</f>
        <v/>
      </c>
      <c r="BH282">
        <f>IF(AF282&lt;&gt;"",IF(ABS(AF282)&gt;0.8,"Yes","No"),"")</f>
        <v/>
      </c>
    </row>
    <row r="283" spans="1:60">
      <c s="1" r="A283" t="n">
        <v>36</v>
      </c>
      <c r="B283" t="s">
        <v>733</v>
      </c>
      <c r="C283" t="s">
        <v>734</v>
      </c>
      <c r="D283" t="s">
        <v>735</v>
      </c>
      <c r="E283" t="s">
        <v>736</v>
      </c>
      <c r="F283" t="s">
        <v>737</v>
      </c>
      <c r="G283" t="s">
        <v>738</v>
      </c>
      <c r="H283" t="s"/>
      <c r="I283">
        <f>IF(AND(K283&gt; J283, L283&gt; K283, M283&gt; L283, N283&gt; M283), "pos_trend", IF(AND(K283&lt; J283, L283&lt; K283, M283&lt; L283, N283&lt; M283), "neg_trend", "N/A"))</f>
        <v/>
      </c>
      <c r="J283">
        <f>IFERROR(IF(TRIM(C283)="-", "N/A", IF(RIGHT(C283,1)=")",IF(RIGHT(C283,2)="T)",-1000000000000*VALUE(MID(C283,2,LEN(C283)-3)),IF(RIGHT(C283,2)="M)",-1000000*VALUE(MID(C283,2,LEN(C283)-3)),IF(RIGHT(C283,2)="B)",-1000000000*VALUE(MID(C283,2,LEN(C283)-3)),IF(RIGHT(C283,2)="k)",-1000*VALUE(MID(C283,2,LEN(C283)-3)),VALUE(SUBSTITUTE(C283,",","")))))),IF(RIGHT(C283,1)="T",1000000000000*VALUE(LEFT(C283,LEN(C283)-1)),IF(RIGHT(C283,1)="M",1000000*VALUE(LEFT(C283,LEN(C283)-1)),IF(RIGHT(C283,1)="B",1000000000*VALUE(LEFT(C283,LEN(C283)-1)),IF(RIGHT(C283,1)="%",0.01*VALUE(LEFT(C283,LEN(C283)-1)),IF(RIGHT(C283,1)="k",1000*VALUE(LEFT(C283,LEN(C283)-1)),VALUE(SUBSTITUTE(C283,",",""))))))))),"N/A")</f>
        <v/>
      </c>
      <c r="K283">
        <f>IFERROR(IF(TRIM(D283)="-", "N/A", IF(RIGHT(D283,1)=")",IF(RIGHT(D283,2)="T)",-1000000000000*VALUE(MID(D283,2,LEN(D283)-3)),IF(RIGHT(D283,2)="M)",-1000000*VALUE(MID(D283,2,LEN(D283)-3)),IF(RIGHT(D283,2)="B)",-1000000000*VALUE(MID(D283,2,LEN(D283)-3)),IF(RIGHT(D283,2)="k)",-1000*VALUE(MID(D283,2,LEN(D283)-3)),VALUE(SUBSTITUTE(D283,",","")))))),IF(RIGHT(D283,1)="T",1000000000000*VALUE(LEFT(D283,LEN(D283)-1)),IF(RIGHT(D283,1)="M",1000000*VALUE(LEFT(D283,LEN(D283)-1)),IF(RIGHT(D283,1)="B",1000000000*VALUE(LEFT(D283,LEN(D283)-1)),IF(RIGHT(D283,1)="%",0.01*VALUE(LEFT(D283,LEN(D283)-1)),IF(RIGHT(D283,1)="k",1000*VALUE(LEFT(D283,LEN(D283)-1)),VALUE(SUBSTITUTE(D283,",",""))))))))),"N/A")</f>
        <v/>
      </c>
      <c r="L283">
        <f>IFERROR(IF(TRIM(E283)="-", "N/A", IF(RIGHT(E283,1)=")",IF(RIGHT(E283,2)="T)",-1000000000000*VALUE(MID(E283,2,LEN(E283)-3)),IF(RIGHT(E283,2)="M)",-1000000*VALUE(MID(E283,2,LEN(E283)-3)),IF(RIGHT(E283,2)="B)",-1000000000*VALUE(MID(E283,2,LEN(E283)-3)),IF(RIGHT(E283,2)="k)",-1000*VALUE(MID(E283,2,LEN(E283)-3)),VALUE(SUBSTITUTE(E283,",","")))))),IF(RIGHT(E283,1)="T",1000000000000*VALUE(LEFT(E283,LEN(E283)-1)),IF(RIGHT(E283,1)="M",1000000*VALUE(LEFT(E283,LEN(E283)-1)),IF(RIGHT(E283,1)="B",1000000000*VALUE(LEFT(E283,LEN(E283)-1)),IF(RIGHT(E283,1)="%",0.01*VALUE(LEFT(E283,LEN(E283)-1)),IF(RIGHT(E283,1)="k",1000*VALUE(LEFT(E283,LEN(E283)-1)),VALUE(SUBSTITUTE(E283,",",""))))))))),"N/A")</f>
        <v/>
      </c>
      <c r="M283">
        <f>IFERROR(IF(TRIM(F283)="-", "N/A", IF(RIGHT(F283,1)=")",IF(RIGHT(F283,2)="T)",-1000000000000*VALUE(MID(F283,2,LEN(F283)-3)),IF(RIGHT(F283,2)="M)",-1000000*VALUE(MID(F283,2,LEN(F283)-3)),IF(RIGHT(F283,2)="B)",-1000000000*VALUE(MID(F283,2,LEN(F283)-3)),IF(RIGHT(F283,2)="k)",-1000*VALUE(MID(F283,2,LEN(F283)-3)),VALUE(SUBSTITUTE(F283,",","")))))),IF(RIGHT(F283,1)="T",1000000000000*VALUE(LEFT(F283,LEN(F283)-1)),IF(RIGHT(F283,1)="M",1000000*VALUE(LEFT(F283,LEN(F283)-1)),IF(RIGHT(F283,1)="B",1000000000*VALUE(LEFT(F283,LEN(F283)-1)),IF(RIGHT(F283,1)="%",0.01*VALUE(LEFT(F283,LEN(F283)-1)),IF(RIGHT(F283,1)="k",1000*VALUE(LEFT(F283,LEN(F283)-1)),VALUE(SUBSTITUTE(F283,",",""))))))))),"N/A")</f>
        <v/>
      </c>
      <c r="N283">
        <f>IFERROR(IF(TRIM(G283)="-", "N/A", IF(RIGHT(G283,1)=")",IF(RIGHT(G283,2)="T)",-1000000000000*VALUE(MID(G283,2,LEN(G283)-3)),IF(RIGHT(G283,2)="M)",-1000000*VALUE(MID(G283,2,LEN(G283)-3)),IF(RIGHT(G283,2)="B)",-1000000000*VALUE(MID(G283,2,LEN(G283)-3)),IF(RIGHT(G283,2)="k)",-1000*VALUE(MID(G283,2,LEN(G283)-3)),VALUE(SUBSTITUTE(G283,",","")))))),IF(RIGHT(G283,1)="T",1000000000000*VALUE(LEFT(G283,LEN(G283)-1)),IF(RIGHT(G283,1)="M",1000000*VALUE(LEFT(G283,LEN(G283)-1)),IF(RIGHT(G283,1)="B",1000000000*VALUE(LEFT(G283,LEN(G283)-1)),IF(RIGHT(G283,1)="%",0.01*VALUE(LEFT(G283,LEN(G283)-1)),IF(RIGHT(G283,1)="k",1000*VALUE(LEFT(G283,LEN(G283)-1)),VALUE(SUBSTITUTE(G283,",",""))))))))),"N/A")</f>
        <v/>
      </c>
      <c r="P283">
        <f>MAX(J283:N283)</f>
        <v/>
      </c>
      <c r="Q283">
        <f>IFERROR(J144+MATCH(P283,J283:N283,0)-1,"")</f>
        <v/>
      </c>
      <c r="R283">
        <f>IF(Q283="","",MIN(J283:N283))</f>
        <v/>
      </c>
      <c r="S283">
        <f>IFERROR(J144+MATCH(R283,J283:N283,0)-1,"")</f>
        <v/>
      </c>
      <c r="T283">
        <f>IFERROR(AVERAGE(J283:N283),"")</f>
        <v/>
      </c>
      <c r="U283">
        <f>IFERROR(STDEV(J283:N283),"")</f>
        <v/>
      </c>
      <c r="V283">
        <f>IFERROR(IF(C283="-","",IF(ISBLANK(B283),"",IF(OR(ISNUMBER(FIND("Growth",B283)),ISNUMBER(FIND("Margin",B283))),"",(J283-T283)/U283))),"")</f>
        <v/>
      </c>
      <c r="W283">
        <f>IFERROR(IF(OR(D283="-",ISBLANK(D283)),"",(K283-T283)/U283),"")</f>
        <v/>
      </c>
      <c r="X283">
        <f>IFERROR(IF(OR(E283="-",ISBLANK(E283)),"",(L283-T283)/U283),"")</f>
        <v/>
      </c>
      <c r="Y283">
        <f>IFERROR(IF(OR(F283="-",ISBLANK(F283)),"",(M283-T283)/U283),"")</f>
        <v/>
      </c>
      <c r="Z283">
        <f>IFERROR(IF(OR(G283="-",ISBLANK(G283)),"",(N283-T283)/U283),"")</f>
        <v/>
      </c>
      <c r="AA283">
        <f>IF(MAX(MAX(V283:Z283),ABS(MIN(V283:Z283)))=ABS(MIN(V283:Z283)),MIN(V283:Z283),MAX(V283:Z283))</f>
        <v/>
      </c>
      <c r="AB283">
        <f>IFERROR(V144+MATCH(AA283,V283:Z283,0)-1,"")</f>
        <v/>
      </c>
      <c r="AC283">
        <f>IF(AB283&lt;&gt;"",IF(S283=AB283,"Low",IF(AB283=Q283,"High","")),"")</f>
        <v/>
      </c>
      <c r="AE283">
        <f>IF(ISNUMBER(MATCH("N/A",J283:N283,0)),"",IFERROR((5 * SUMPRODUCT(J144:N144,J283:N283) - PRODUCT(SUM(J144:N144),SUM(J283:N283))) / ((5 * SUM((J144^2)+(K144^2)+(L144^2)+(M144^2)+(N144^2))) - SUM(J144:N144)^2),""))</f>
        <v/>
      </c>
      <c r="AF283">
        <f>IFERROR(CORREL(J144:N144,J283:N283),"")</f>
        <v/>
      </c>
      <c r="AZ283">
        <f>IF(Q283=S283,0,1)</f>
        <v/>
      </c>
      <c r="BA283">
        <f>IF(AZ283=1,IF(Q283="","",IF(Q283=N144,"Yes","No")),"")</f>
        <v/>
      </c>
      <c r="BB283">
        <f>IF(BA283="Yes",P283,"")</f>
        <v/>
      </c>
      <c r="BC283">
        <f>IF(AZ283=1,IF(S283="","",IF(S283=N144,"Yes","No")),"")</f>
        <v/>
      </c>
      <c r="BD283">
        <f>IF(BC283="Yes",R283,"")</f>
        <v/>
      </c>
      <c r="BE283">
        <f>IFERROR(IF(SIGN(AE283)=1,"Increasing",IF(SIGN(AE283)=-1,"Decreasing","")),"")</f>
        <v/>
      </c>
      <c r="BF283">
        <f>IF(OR(AND(BE283="Increasing",BA283="Yes"),AND(BE283="Decreasing",BC283="Yes")),"Yes","No")</f>
        <v/>
      </c>
      <c r="BG283">
        <f>IF(I283="pos_trend","Yes","No")</f>
        <v/>
      </c>
      <c r="BH283">
        <f>IF(AF283&lt;&gt;"",IF(ABS(AF283)&gt;0.8,"Yes","No"),"")</f>
        <v/>
      </c>
    </row>
    <row r="284" spans="1:60">
      <c s="1" r="A284" t="n">
        <v>37</v>
      </c>
      <c r="B284" t="s">
        <v>739</v>
      </c>
      <c r="C284" t="s">
        <v>740</v>
      </c>
      <c r="D284" t="s">
        <v>741</v>
      </c>
      <c r="E284" t="s">
        <v>742</v>
      </c>
      <c r="F284" t="s">
        <v>743</v>
      </c>
      <c r="G284" t="s">
        <v>744</v>
      </c>
      <c r="H284" t="s"/>
      <c r="I284">
        <f>IF(AND(K284&gt; J284, L284&gt; K284, M284&gt; L284, N284&gt; M284), "pos_trend", IF(AND(K284&lt; J284, L284&lt; K284, M284&lt; L284, N284&lt; M284), "neg_trend", "N/A"))</f>
        <v/>
      </c>
      <c r="J284">
        <f>IFERROR(IF(TRIM(C284)="-", "N/A", IF(RIGHT(C284,1)=")",IF(RIGHT(C284,2)="T)",-1000000000000*VALUE(MID(C284,2,LEN(C284)-3)),IF(RIGHT(C284,2)="M)",-1000000*VALUE(MID(C284,2,LEN(C284)-3)),IF(RIGHT(C284,2)="B)",-1000000000*VALUE(MID(C284,2,LEN(C284)-3)),IF(RIGHT(C284,2)="k)",-1000*VALUE(MID(C284,2,LEN(C284)-3)),VALUE(SUBSTITUTE(C284,",","")))))),IF(RIGHT(C284,1)="T",1000000000000*VALUE(LEFT(C284,LEN(C284)-1)),IF(RIGHT(C284,1)="M",1000000*VALUE(LEFT(C284,LEN(C284)-1)),IF(RIGHT(C284,1)="B",1000000000*VALUE(LEFT(C284,LEN(C284)-1)),IF(RIGHT(C284,1)="%",0.01*VALUE(LEFT(C284,LEN(C284)-1)),IF(RIGHT(C284,1)="k",1000*VALUE(LEFT(C284,LEN(C284)-1)),VALUE(SUBSTITUTE(C284,",",""))))))))),"N/A")</f>
        <v/>
      </c>
      <c r="K284">
        <f>IFERROR(IF(TRIM(D284)="-", "N/A", IF(RIGHT(D284,1)=")",IF(RIGHT(D284,2)="T)",-1000000000000*VALUE(MID(D284,2,LEN(D284)-3)),IF(RIGHT(D284,2)="M)",-1000000*VALUE(MID(D284,2,LEN(D284)-3)),IF(RIGHT(D284,2)="B)",-1000000000*VALUE(MID(D284,2,LEN(D284)-3)),IF(RIGHT(D284,2)="k)",-1000*VALUE(MID(D284,2,LEN(D284)-3)),VALUE(SUBSTITUTE(D284,",","")))))),IF(RIGHT(D284,1)="T",1000000000000*VALUE(LEFT(D284,LEN(D284)-1)),IF(RIGHT(D284,1)="M",1000000*VALUE(LEFT(D284,LEN(D284)-1)),IF(RIGHT(D284,1)="B",1000000000*VALUE(LEFT(D284,LEN(D284)-1)),IF(RIGHT(D284,1)="%",0.01*VALUE(LEFT(D284,LEN(D284)-1)),IF(RIGHT(D284,1)="k",1000*VALUE(LEFT(D284,LEN(D284)-1)),VALUE(SUBSTITUTE(D284,",",""))))))))),"N/A")</f>
        <v/>
      </c>
      <c r="L284">
        <f>IFERROR(IF(TRIM(E284)="-", "N/A", IF(RIGHT(E284,1)=")",IF(RIGHT(E284,2)="T)",-1000000000000*VALUE(MID(E284,2,LEN(E284)-3)),IF(RIGHT(E284,2)="M)",-1000000*VALUE(MID(E284,2,LEN(E284)-3)),IF(RIGHT(E284,2)="B)",-1000000000*VALUE(MID(E284,2,LEN(E284)-3)),IF(RIGHT(E284,2)="k)",-1000*VALUE(MID(E284,2,LEN(E284)-3)),VALUE(SUBSTITUTE(E284,",","")))))),IF(RIGHT(E284,1)="T",1000000000000*VALUE(LEFT(E284,LEN(E284)-1)),IF(RIGHT(E284,1)="M",1000000*VALUE(LEFT(E284,LEN(E284)-1)),IF(RIGHT(E284,1)="B",1000000000*VALUE(LEFT(E284,LEN(E284)-1)),IF(RIGHT(E284,1)="%",0.01*VALUE(LEFT(E284,LEN(E284)-1)),IF(RIGHT(E284,1)="k",1000*VALUE(LEFT(E284,LEN(E284)-1)),VALUE(SUBSTITUTE(E284,",",""))))))))),"N/A")</f>
        <v/>
      </c>
      <c r="M284">
        <f>IFERROR(IF(TRIM(F284)="-", "N/A", IF(RIGHT(F284,1)=")",IF(RIGHT(F284,2)="T)",-1000000000000*VALUE(MID(F284,2,LEN(F284)-3)),IF(RIGHT(F284,2)="M)",-1000000*VALUE(MID(F284,2,LEN(F284)-3)),IF(RIGHT(F284,2)="B)",-1000000000*VALUE(MID(F284,2,LEN(F284)-3)),IF(RIGHT(F284,2)="k)",-1000*VALUE(MID(F284,2,LEN(F284)-3)),VALUE(SUBSTITUTE(F284,",","")))))),IF(RIGHT(F284,1)="T",1000000000000*VALUE(LEFT(F284,LEN(F284)-1)),IF(RIGHT(F284,1)="M",1000000*VALUE(LEFT(F284,LEN(F284)-1)),IF(RIGHT(F284,1)="B",1000000000*VALUE(LEFT(F284,LEN(F284)-1)),IF(RIGHT(F284,1)="%",0.01*VALUE(LEFT(F284,LEN(F284)-1)),IF(RIGHT(F284,1)="k",1000*VALUE(LEFT(F284,LEN(F284)-1)),VALUE(SUBSTITUTE(F284,",",""))))))))),"N/A")</f>
        <v/>
      </c>
      <c r="N284">
        <f>IFERROR(IF(TRIM(G284)="-", "N/A", IF(RIGHT(G284,1)=")",IF(RIGHT(G284,2)="T)",-1000000000000*VALUE(MID(G284,2,LEN(G284)-3)),IF(RIGHT(G284,2)="M)",-1000000*VALUE(MID(G284,2,LEN(G284)-3)),IF(RIGHT(G284,2)="B)",-1000000000*VALUE(MID(G284,2,LEN(G284)-3)),IF(RIGHT(G284,2)="k)",-1000*VALUE(MID(G284,2,LEN(G284)-3)),VALUE(SUBSTITUTE(G284,",","")))))),IF(RIGHT(G284,1)="T",1000000000000*VALUE(LEFT(G284,LEN(G284)-1)),IF(RIGHT(G284,1)="M",1000000*VALUE(LEFT(G284,LEN(G284)-1)),IF(RIGHT(G284,1)="B",1000000000*VALUE(LEFT(G284,LEN(G284)-1)),IF(RIGHT(G284,1)="%",0.01*VALUE(LEFT(G284,LEN(G284)-1)),IF(RIGHT(G284,1)="k",1000*VALUE(LEFT(G284,LEN(G284)-1)),VALUE(SUBSTITUTE(G284,",",""))))))))),"N/A")</f>
        <v/>
      </c>
      <c r="P284">
        <f>MAX(J284:N284)</f>
        <v/>
      </c>
      <c r="Q284">
        <f>IFERROR(J144+MATCH(P284,J284:N284,0)-1,"")</f>
        <v/>
      </c>
      <c r="R284">
        <f>IF(Q284="","",MIN(J284:N284))</f>
        <v/>
      </c>
      <c r="S284">
        <f>IFERROR(J144+MATCH(R284,J284:N284,0)-1,"")</f>
        <v/>
      </c>
      <c r="T284">
        <f>IFERROR(AVERAGE(J284:N284),"")</f>
        <v/>
      </c>
      <c r="U284">
        <f>IFERROR(STDEV(J284:N284),"")</f>
        <v/>
      </c>
      <c r="V284">
        <f>IFERROR(IF(C284="-","",IF(ISBLANK(B284),"",IF(OR(ISNUMBER(FIND("Growth",B284)),ISNUMBER(FIND("Margin",B284))),"",(J284-T284)/U284))),"")</f>
        <v/>
      </c>
      <c r="W284">
        <f>IFERROR(IF(OR(D284="-",ISBLANK(D284)),"",(K284-T284)/U284),"")</f>
        <v/>
      </c>
      <c r="X284">
        <f>IFERROR(IF(OR(E284="-",ISBLANK(E284)),"",(L284-T284)/U284),"")</f>
        <v/>
      </c>
      <c r="Y284">
        <f>IFERROR(IF(OR(F284="-",ISBLANK(F284)),"",(M284-T284)/U284),"")</f>
        <v/>
      </c>
      <c r="Z284">
        <f>IFERROR(IF(OR(G284="-",ISBLANK(G284)),"",(N284-T284)/U284),"")</f>
        <v/>
      </c>
      <c r="AA284">
        <f>IF(MAX(MAX(V284:Z284),ABS(MIN(V284:Z284)))=ABS(MIN(V284:Z284)),MIN(V284:Z284),MAX(V284:Z284))</f>
        <v/>
      </c>
      <c r="AB284">
        <f>IFERROR(V144+MATCH(AA284,V284:Z284,0)-1,"")</f>
        <v/>
      </c>
      <c r="AC284">
        <f>IF(AB284&lt;&gt;"",IF(S284=AB284,"Low",IF(AB284=Q284,"High","")),"")</f>
        <v/>
      </c>
      <c r="AE284">
        <f>IF(ISNUMBER(MATCH("N/A",J284:N284,0)),"",IFERROR((5 * SUMPRODUCT(J144:N144,J284:N284) - PRODUCT(SUM(J144:N144),SUM(J284:N284))) / ((5 * SUM((J144^2)+(K144^2)+(L144^2)+(M144^2)+(N144^2))) - SUM(J144:N144)^2),""))</f>
        <v/>
      </c>
      <c r="AF284">
        <f>IFERROR(CORREL(J144:N144,J284:N284),"")</f>
        <v/>
      </c>
      <c r="AZ284">
        <f>IF(Q284=S284,0,1)</f>
        <v/>
      </c>
      <c r="BA284">
        <f>IF(AZ284=1,IF(Q284="","",IF(Q284=N144,"Yes","No")),"")</f>
        <v/>
      </c>
      <c r="BB284">
        <f>IF(BA284="Yes",P284,"")</f>
        <v/>
      </c>
      <c r="BC284">
        <f>IF(AZ284=1,IF(S284="","",IF(S284=N144,"Yes","No")),"")</f>
        <v/>
      </c>
      <c r="BD284">
        <f>IF(BC284="Yes",R284,"")</f>
        <v/>
      </c>
      <c r="BE284">
        <f>IFERROR(IF(SIGN(AE284)=1,"Increasing",IF(SIGN(AE284)=-1,"Decreasing","")),"")</f>
        <v/>
      </c>
      <c r="BF284">
        <f>IF(OR(AND(BE284="Increasing",BA284="Yes"),AND(BE284="Decreasing",BC284="Yes")),"Yes","No")</f>
        <v/>
      </c>
      <c r="BG284">
        <f>IF(I284="pos_trend","Yes","No")</f>
        <v/>
      </c>
      <c r="BH284">
        <f>IF(AF284&lt;&gt;"",IF(ABS(AF284)&gt;0.8,"Yes","No"),"")</f>
        <v/>
      </c>
    </row>
    <row r="285" spans="1:60">
      <c s="1" r="A285" t="n">
        <v>38</v>
      </c>
      <c r="B285" t="s">
        <v>745</v>
      </c>
      <c r="C285" t="s">
        <v>320</v>
      </c>
      <c r="D285" t="s">
        <v>320</v>
      </c>
      <c r="E285" t="s">
        <v>544</v>
      </c>
      <c r="F285" t="s">
        <v>272</v>
      </c>
      <c r="G285" t="s">
        <v>717</v>
      </c>
      <c r="H285" t="s"/>
      <c r="I285">
        <f>IF(AND(K285&gt; J285, L285&gt; K285, M285&gt; L285, N285&gt; M285), "pos_trend", IF(AND(K285&lt; J285, L285&lt; K285, M285&lt; L285, N285&lt; M285), "neg_trend", "N/A"))</f>
        <v/>
      </c>
      <c r="J285">
        <f>IFERROR(IF(TRIM(C285)="-", "N/A", IF(RIGHT(C285,1)=")",IF(RIGHT(C285,2)="T)",-1000000000000*VALUE(MID(C285,2,LEN(C285)-3)),IF(RIGHT(C285,2)="M)",-1000000*VALUE(MID(C285,2,LEN(C285)-3)),IF(RIGHT(C285,2)="B)",-1000000000*VALUE(MID(C285,2,LEN(C285)-3)),IF(RIGHT(C285,2)="k)",-1000*VALUE(MID(C285,2,LEN(C285)-3)),VALUE(SUBSTITUTE(C285,",","")))))),IF(RIGHT(C285,1)="T",1000000000000*VALUE(LEFT(C285,LEN(C285)-1)),IF(RIGHT(C285,1)="M",1000000*VALUE(LEFT(C285,LEN(C285)-1)),IF(RIGHT(C285,1)="B",1000000000*VALUE(LEFT(C285,LEN(C285)-1)),IF(RIGHT(C285,1)="%",0.01*VALUE(LEFT(C285,LEN(C285)-1)),IF(RIGHT(C285,1)="k",1000*VALUE(LEFT(C285,LEN(C285)-1)),VALUE(SUBSTITUTE(C285,",",""))))))))),"N/A")</f>
        <v/>
      </c>
      <c r="K285">
        <f>IFERROR(IF(TRIM(D285)="-", "N/A", IF(RIGHT(D285,1)=")",IF(RIGHT(D285,2)="T)",-1000000000000*VALUE(MID(D285,2,LEN(D285)-3)),IF(RIGHT(D285,2)="M)",-1000000*VALUE(MID(D285,2,LEN(D285)-3)),IF(RIGHT(D285,2)="B)",-1000000000*VALUE(MID(D285,2,LEN(D285)-3)),IF(RIGHT(D285,2)="k)",-1000*VALUE(MID(D285,2,LEN(D285)-3)),VALUE(SUBSTITUTE(D285,",","")))))),IF(RIGHT(D285,1)="T",1000000000000*VALUE(LEFT(D285,LEN(D285)-1)),IF(RIGHT(D285,1)="M",1000000*VALUE(LEFT(D285,LEN(D285)-1)),IF(RIGHT(D285,1)="B",1000000000*VALUE(LEFT(D285,LEN(D285)-1)),IF(RIGHT(D285,1)="%",0.01*VALUE(LEFT(D285,LEN(D285)-1)),IF(RIGHT(D285,1)="k",1000*VALUE(LEFT(D285,LEN(D285)-1)),VALUE(SUBSTITUTE(D285,",",""))))))))),"N/A")</f>
        <v/>
      </c>
      <c r="L285">
        <f>IFERROR(IF(TRIM(E285)="-", "N/A", IF(RIGHT(E285,1)=")",IF(RIGHT(E285,2)="T)",-1000000000000*VALUE(MID(E285,2,LEN(E285)-3)),IF(RIGHT(E285,2)="M)",-1000000*VALUE(MID(E285,2,LEN(E285)-3)),IF(RIGHT(E285,2)="B)",-1000000000*VALUE(MID(E285,2,LEN(E285)-3)),IF(RIGHT(E285,2)="k)",-1000*VALUE(MID(E285,2,LEN(E285)-3)),VALUE(SUBSTITUTE(E285,",","")))))),IF(RIGHT(E285,1)="T",1000000000000*VALUE(LEFT(E285,LEN(E285)-1)),IF(RIGHT(E285,1)="M",1000000*VALUE(LEFT(E285,LEN(E285)-1)),IF(RIGHT(E285,1)="B",1000000000*VALUE(LEFT(E285,LEN(E285)-1)),IF(RIGHT(E285,1)="%",0.01*VALUE(LEFT(E285,LEN(E285)-1)),IF(RIGHT(E285,1)="k",1000*VALUE(LEFT(E285,LEN(E285)-1)),VALUE(SUBSTITUTE(E285,",",""))))))))),"N/A")</f>
        <v/>
      </c>
      <c r="M285">
        <f>IFERROR(IF(TRIM(F285)="-", "N/A", IF(RIGHT(F285,1)=")",IF(RIGHT(F285,2)="T)",-1000000000000*VALUE(MID(F285,2,LEN(F285)-3)),IF(RIGHT(F285,2)="M)",-1000000*VALUE(MID(F285,2,LEN(F285)-3)),IF(RIGHT(F285,2)="B)",-1000000000*VALUE(MID(F285,2,LEN(F285)-3)),IF(RIGHT(F285,2)="k)",-1000*VALUE(MID(F285,2,LEN(F285)-3)),VALUE(SUBSTITUTE(F285,",","")))))),IF(RIGHT(F285,1)="T",1000000000000*VALUE(LEFT(F285,LEN(F285)-1)),IF(RIGHT(F285,1)="M",1000000*VALUE(LEFT(F285,LEN(F285)-1)),IF(RIGHT(F285,1)="B",1000000000*VALUE(LEFT(F285,LEN(F285)-1)),IF(RIGHT(F285,1)="%",0.01*VALUE(LEFT(F285,LEN(F285)-1)),IF(RIGHT(F285,1)="k",1000*VALUE(LEFT(F285,LEN(F285)-1)),VALUE(SUBSTITUTE(F285,",",""))))))))),"N/A")</f>
        <v/>
      </c>
      <c r="N285">
        <f>IFERROR(IF(TRIM(G285)="-", "N/A", IF(RIGHT(G285,1)=")",IF(RIGHT(G285,2)="T)",-1000000000000*VALUE(MID(G285,2,LEN(G285)-3)),IF(RIGHT(G285,2)="M)",-1000000*VALUE(MID(G285,2,LEN(G285)-3)),IF(RIGHT(G285,2)="B)",-1000000000*VALUE(MID(G285,2,LEN(G285)-3)),IF(RIGHT(G285,2)="k)",-1000*VALUE(MID(G285,2,LEN(G285)-3)),VALUE(SUBSTITUTE(G285,",","")))))),IF(RIGHT(G285,1)="T",1000000000000*VALUE(LEFT(G285,LEN(G285)-1)),IF(RIGHT(G285,1)="M",1000000*VALUE(LEFT(G285,LEN(G285)-1)),IF(RIGHT(G285,1)="B",1000000000*VALUE(LEFT(G285,LEN(G285)-1)),IF(RIGHT(G285,1)="%",0.01*VALUE(LEFT(G285,LEN(G285)-1)),IF(RIGHT(G285,1)="k",1000*VALUE(LEFT(G285,LEN(G285)-1)),VALUE(SUBSTITUTE(G285,",",""))))))))),"N/A")</f>
        <v/>
      </c>
      <c r="P285">
        <f>MAX(J285:N285)</f>
        <v/>
      </c>
      <c r="Q285">
        <f>IFERROR(J144+MATCH(P285,J285:N285,0)-1,"")</f>
        <v/>
      </c>
      <c r="R285">
        <f>IF(Q285="","",MIN(J285:N285))</f>
        <v/>
      </c>
      <c r="S285">
        <f>IFERROR(J144+MATCH(R285,J285:N285,0)-1,"")</f>
        <v/>
      </c>
      <c r="T285">
        <f>IFERROR(AVERAGE(J285:N285),"")</f>
        <v/>
      </c>
      <c r="U285">
        <f>IFERROR(STDEV(J285:N285),"")</f>
        <v/>
      </c>
      <c r="V285">
        <f>IFERROR(IF(C285="-","",IF(ISBLANK(B285),"",IF(OR(ISNUMBER(FIND("Growth",B285)),ISNUMBER(FIND("Margin",B285))),"",(J285-T285)/U285))),"")</f>
        <v/>
      </c>
      <c r="W285">
        <f>IFERROR(IF(OR(D285="-",ISBLANK(D285)),"",(K285-T285)/U285),"")</f>
        <v/>
      </c>
      <c r="X285">
        <f>IFERROR(IF(OR(E285="-",ISBLANK(E285)),"",(L285-T285)/U285),"")</f>
        <v/>
      </c>
      <c r="Y285">
        <f>IFERROR(IF(OR(F285="-",ISBLANK(F285)),"",(M285-T285)/U285),"")</f>
        <v/>
      </c>
      <c r="Z285">
        <f>IFERROR(IF(OR(G285="-",ISBLANK(G285)),"",(N285-T285)/U285),"")</f>
        <v/>
      </c>
      <c r="AA285">
        <f>IF(MAX(MAX(V285:Z285),ABS(MIN(V285:Z285)))=ABS(MIN(V285:Z285)),MIN(V285:Z285),MAX(V285:Z285))</f>
        <v/>
      </c>
      <c r="AB285">
        <f>IFERROR(V144+MATCH(AA285,V285:Z285,0)-1,"")</f>
        <v/>
      </c>
      <c r="AC285">
        <f>IF(AB285&lt;&gt;"",IF(S285=AB285,"Low",IF(AB285=Q285,"High","")),"")</f>
        <v/>
      </c>
      <c r="AE285">
        <f>IF(ISNUMBER(MATCH("N/A",J285:N285,0)),"",IFERROR((5 * SUMPRODUCT(J144:N144,J285:N285) - PRODUCT(SUM(J144:N144),SUM(J285:N285))) / ((5 * SUM((J144^2)+(K144^2)+(L144^2)+(M144^2)+(N144^2))) - SUM(J144:N144)^2),""))</f>
        <v/>
      </c>
      <c r="AF285">
        <f>IFERROR(CORREL(J144:N144,J285:N285),"")</f>
        <v/>
      </c>
      <c r="AZ285">
        <f>IF(Q285=S285,0,1)</f>
        <v/>
      </c>
      <c r="BA285">
        <f>IF(AZ285=1,IF(Q285="","",IF(Q285=N144,"Yes","No")),"")</f>
        <v/>
      </c>
      <c r="BB285">
        <f>IF(BA285="Yes",P285,"")</f>
        <v/>
      </c>
      <c r="BC285">
        <f>IF(AZ285=1,IF(S285="","",IF(S285=N144,"Yes","No")),"")</f>
        <v/>
      </c>
      <c r="BD285">
        <f>IF(BC285="Yes",R285,"")</f>
        <v/>
      </c>
      <c r="BE285">
        <f>IFERROR(IF(SIGN(AE285)=1,"Increasing",IF(SIGN(AE285)=-1,"Decreasing","")),"")</f>
        <v/>
      </c>
      <c r="BF285">
        <f>IF(OR(AND(BE285="Increasing",BA285="Yes"),AND(BE285="Decreasing",BC285="Yes")),"Yes","No")</f>
        <v/>
      </c>
      <c r="BG285">
        <f>IF(I285="pos_trend","Yes","No")</f>
        <v/>
      </c>
      <c r="BH285">
        <f>IF(AF285&lt;&gt;"",IF(ABS(AF285)&gt;0.8,"Yes","No"),"")</f>
        <v/>
      </c>
    </row>
    <row r="286" spans="1:60">
      <c s="1" r="A286" t="n">
        <v>39</v>
      </c>
      <c r="B286" t="s">
        <v>746</v>
      </c>
      <c r="C286" t="s">
        <v>740</v>
      </c>
      <c r="D286" t="s">
        <v>741</v>
      </c>
      <c r="E286" t="s">
        <v>742</v>
      </c>
      <c r="F286" t="s">
        <v>743</v>
      </c>
      <c r="G286" t="s">
        <v>744</v>
      </c>
      <c r="H286" t="s"/>
      <c r="I286">
        <f>IF(AND(K286&gt; J286, L286&gt; K286, M286&gt; L286, N286&gt; M286), "pos_trend", IF(AND(K286&lt; J286, L286&lt; K286, M286&lt; L286, N286&lt; M286), "neg_trend", "N/A"))</f>
        <v/>
      </c>
      <c r="J286">
        <f>IFERROR(IF(TRIM(C286)="-", "N/A", IF(RIGHT(C286,1)=")",IF(RIGHT(C286,2)="T)",-1000000000000*VALUE(MID(C286,2,LEN(C286)-3)),IF(RIGHT(C286,2)="M)",-1000000*VALUE(MID(C286,2,LEN(C286)-3)),IF(RIGHT(C286,2)="B)",-1000000000*VALUE(MID(C286,2,LEN(C286)-3)),IF(RIGHT(C286,2)="k)",-1000*VALUE(MID(C286,2,LEN(C286)-3)),VALUE(SUBSTITUTE(C286,",","")))))),IF(RIGHT(C286,1)="T",1000000000000*VALUE(LEFT(C286,LEN(C286)-1)),IF(RIGHT(C286,1)="M",1000000*VALUE(LEFT(C286,LEN(C286)-1)),IF(RIGHT(C286,1)="B",1000000000*VALUE(LEFT(C286,LEN(C286)-1)),IF(RIGHT(C286,1)="%",0.01*VALUE(LEFT(C286,LEN(C286)-1)),IF(RIGHT(C286,1)="k",1000*VALUE(LEFT(C286,LEN(C286)-1)),VALUE(SUBSTITUTE(C286,",",""))))))))),"N/A")</f>
        <v/>
      </c>
      <c r="K286">
        <f>IFERROR(IF(TRIM(D286)="-", "N/A", IF(RIGHT(D286,1)=")",IF(RIGHT(D286,2)="T)",-1000000000000*VALUE(MID(D286,2,LEN(D286)-3)),IF(RIGHT(D286,2)="M)",-1000000*VALUE(MID(D286,2,LEN(D286)-3)),IF(RIGHT(D286,2)="B)",-1000000000*VALUE(MID(D286,2,LEN(D286)-3)),IF(RIGHT(D286,2)="k)",-1000*VALUE(MID(D286,2,LEN(D286)-3)),VALUE(SUBSTITUTE(D286,",","")))))),IF(RIGHT(D286,1)="T",1000000000000*VALUE(LEFT(D286,LEN(D286)-1)),IF(RIGHT(D286,1)="M",1000000*VALUE(LEFT(D286,LEN(D286)-1)),IF(RIGHT(D286,1)="B",1000000000*VALUE(LEFT(D286,LEN(D286)-1)),IF(RIGHT(D286,1)="%",0.01*VALUE(LEFT(D286,LEN(D286)-1)),IF(RIGHT(D286,1)="k",1000*VALUE(LEFT(D286,LEN(D286)-1)),VALUE(SUBSTITUTE(D286,",",""))))))))),"N/A")</f>
        <v/>
      </c>
      <c r="L286">
        <f>IFERROR(IF(TRIM(E286)="-", "N/A", IF(RIGHT(E286,1)=")",IF(RIGHT(E286,2)="T)",-1000000000000*VALUE(MID(E286,2,LEN(E286)-3)),IF(RIGHT(E286,2)="M)",-1000000*VALUE(MID(E286,2,LEN(E286)-3)),IF(RIGHT(E286,2)="B)",-1000000000*VALUE(MID(E286,2,LEN(E286)-3)),IF(RIGHT(E286,2)="k)",-1000*VALUE(MID(E286,2,LEN(E286)-3)),VALUE(SUBSTITUTE(E286,",","")))))),IF(RIGHT(E286,1)="T",1000000000000*VALUE(LEFT(E286,LEN(E286)-1)),IF(RIGHT(E286,1)="M",1000000*VALUE(LEFT(E286,LEN(E286)-1)),IF(RIGHT(E286,1)="B",1000000000*VALUE(LEFT(E286,LEN(E286)-1)),IF(RIGHT(E286,1)="%",0.01*VALUE(LEFT(E286,LEN(E286)-1)),IF(RIGHT(E286,1)="k",1000*VALUE(LEFT(E286,LEN(E286)-1)),VALUE(SUBSTITUTE(E286,",",""))))))))),"N/A")</f>
        <v/>
      </c>
      <c r="M286">
        <f>IFERROR(IF(TRIM(F286)="-", "N/A", IF(RIGHT(F286,1)=")",IF(RIGHT(F286,2)="T)",-1000000000000*VALUE(MID(F286,2,LEN(F286)-3)),IF(RIGHT(F286,2)="M)",-1000000*VALUE(MID(F286,2,LEN(F286)-3)),IF(RIGHT(F286,2)="B)",-1000000000*VALUE(MID(F286,2,LEN(F286)-3)),IF(RIGHT(F286,2)="k)",-1000*VALUE(MID(F286,2,LEN(F286)-3)),VALUE(SUBSTITUTE(F286,",","")))))),IF(RIGHT(F286,1)="T",1000000000000*VALUE(LEFT(F286,LEN(F286)-1)),IF(RIGHT(F286,1)="M",1000000*VALUE(LEFT(F286,LEN(F286)-1)),IF(RIGHT(F286,1)="B",1000000000*VALUE(LEFT(F286,LEN(F286)-1)),IF(RIGHT(F286,1)="%",0.01*VALUE(LEFT(F286,LEN(F286)-1)),IF(RIGHT(F286,1)="k",1000*VALUE(LEFT(F286,LEN(F286)-1)),VALUE(SUBSTITUTE(F286,",",""))))))))),"N/A")</f>
        <v/>
      </c>
      <c r="N286">
        <f>IFERROR(IF(TRIM(G286)="-", "N/A", IF(RIGHT(G286,1)=")",IF(RIGHT(G286,2)="T)",-1000000000000*VALUE(MID(G286,2,LEN(G286)-3)),IF(RIGHT(G286,2)="M)",-1000000*VALUE(MID(G286,2,LEN(G286)-3)),IF(RIGHT(G286,2)="B)",-1000000000*VALUE(MID(G286,2,LEN(G286)-3)),IF(RIGHT(G286,2)="k)",-1000*VALUE(MID(G286,2,LEN(G286)-3)),VALUE(SUBSTITUTE(G286,",","")))))),IF(RIGHT(G286,1)="T",1000000000000*VALUE(LEFT(G286,LEN(G286)-1)),IF(RIGHT(G286,1)="M",1000000*VALUE(LEFT(G286,LEN(G286)-1)),IF(RIGHT(G286,1)="B",1000000000*VALUE(LEFT(G286,LEN(G286)-1)),IF(RIGHT(G286,1)="%",0.01*VALUE(LEFT(G286,LEN(G286)-1)),IF(RIGHT(G286,1)="k",1000*VALUE(LEFT(G286,LEN(G286)-1)),VALUE(SUBSTITUTE(G286,",",""))))))))),"N/A")</f>
        <v/>
      </c>
      <c r="P286">
        <f>MAX(J286:N286)</f>
        <v/>
      </c>
      <c r="Q286">
        <f>IFERROR(J144+MATCH(P286,J286:N286,0)-1,"")</f>
        <v/>
      </c>
      <c r="R286">
        <f>IF(Q286="","",MIN(J286:N286))</f>
        <v/>
      </c>
      <c r="S286">
        <f>IFERROR(J144+MATCH(R286,J286:N286,0)-1,"")</f>
        <v/>
      </c>
      <c r="T286">
        <f>IFERROR(AVERAGE(J286:N286),"")</f>
        <v/>
      </c>
      <c r="U286">
        <f>IFERROR(STDEV(J286:N286),"")</f>
        <v/>
      </c>
      <c r="V286">
        <f>IFERROR(IF(C286="-","",IF(ISBLANK(B286),"",IF(OR(ISNUMBER(FIND("Growth",B286)),ISNUMBER(FIND("Margin",B286))),"",(J286-T286)/U286))),"")</f>
        <v/>
      </c>
      <c r="W286">
        <f>IFERROR(IF(OR(D286="-",ISBLANK(D286)),"",(K286-T286)/U286),"")</f>
        <v/>
      </c>
      <c r="X286">
        <f>IFERROR(IF(OR(E286="-",ISBLANK(E286)),"",(L286-T286)/U286),"")</f>
        <v/>
      </c>
      <c r="Y286">
        <f>IFERROR(IF(OR(F286="-",ISBLANK(F286)),"",(M286-T286)/U286),"")</f>
        <v/>
      </c>
      <c r="Z286">
        <f>IFERROR(IF(OR(G286="-",ISBLANK(G286)),"",(N286-T286)/U286),"")</f>
        <v/>
      </c>
      <c r="AA286">
        <f>IF(MAX(MAX(V286:Z286),ABS(MIN(V286:Z286)))=ABS(MIN(V286:Z286)),MIN(V286:Z286),MAX(V286:Z286))</f>
        <v/>
      </c>
      <c r="AB286">
        <f>IFERROR(V144+MATCH(AA286,V286:Z286,0)-1,"")</f>
        <v/>
      </c>
      <c r="AC286">
        <f>IF(AB286&lt;&gt;"",IF(S286=AB286,"Low",IF(AB286=Q286,"High","")),"")</f>
        <v/>
      </c>
      <c r="AE286">
        <f>IF(ISNUMBER(MATCH("N/A",J286:N286,0)),"",IFERROR((5 * SUMPRODUCT(J144:N144,J286:N286) - PRODUCT(SUM(J144:N144),SUM(J286:N286))) / ((5 * SUM((J144^2)+(K144^2)+(L144^2)+(M144^2)+(N144^2))) - SUM(J144:N144)^2),""))</f>
        <v/>
      </c>
      <c r="AF286">
        <f>IFERROR(CORREL(J144:N144,J286:N286),"")</f>
        <v/>
      </c>
      <c r="AZ286">
        <f>IF(Q286=S286,0,1)</f>
        <v/>
      </c>
      <c r="BA286">
        <f>IF(AZ286=1,IF(Q286="","",IF(Q286=N144,"Yes","No")),"")</f>
        <v/>
      </c>
      <c r="BB286">
        <f>IF(BA286="Yes",P286,"")</f>
        <v/>
      </c>
      <c r="BC286">
        <f>IF(AZ286=1,IF(S286="","",IF(S286=N144,"Yes","No")),"")</f>
        <v/>
      </c>
      <c r="BD286">
        <f>IF(BC286="Yes",R286,"")</f>
        <v/>
      </c>
      <c r="BE286">
        <f>IFERROR(IF(SIGN(AE286)=1,"Increasing",IF(SIGN(AE286)=-1,"Decreasing","")),"")</f>
        <v/>
      </c>
      <c r="BF286">
        <f>IF(OR(AND(BE286="Increasing",BA286="Yes"),AND(BE286="Decreasing",BC286="Yes")),"Yes","No")</f>
        <v/>
      </c>
      <c r="BG286">
        <f>IF(I286="pos_trend","Yes","No")</f>
        <v/>
      </c>
      <c r="BH286">
        <f>IF(AF286&lt;&gt;"",IF(ABS(AF286)&gt;0.8,"Yes","No"),"")</f>
        <v/>
      </c>
    </row>
    <row r="287" spans="1:60">
      <c s="1" r="A287" t="n">
        <v>40</v>
      </c>
      <c r="B287" t="s">
        <v>747</v>
      </c>
      <c r="C287" t="s">
        <v>264</v>
      </c>
      <c r="D287" t="s">
        <v>264</v>
      </c>
      <c r="E287" t="s">
        <v>264</v>
      </c>
      <c r="F287" t="s">
        <v>264</v>
      </c>
      <c r="G287" t="s">
        <v>264</v>
      </c>
      <c r="H287" t="s"/>
      <c r="I287">
        <f>IF(AND(K287&gt; J287, L287&gt; K287, M287&gt; L287, N287&gt; M287), "pos_trend", IF(AND(K287&lt; J287, L287&lt; K287, M287&lt; L287, N287&lt; M287), "neg_trend", "N/A"))</f>
        <v/>
      </c>
      <c r="J287">
        <f>IFERROR(IF(TRIM(C287)="-", "N/A", IF(RIGHT(C287,1)=")",IF(RIGHT(C287,2)="T)",-1000000000000*VALUE(MID(C287,2,LEN(C287)-3)),IF(RIGHT(C287,2)="M)",-1000000*VALUE(MID(C287,2,LEN(C287)-3)),IF(RIGHT(C287,2)="B)",-1000000000*VALUE(MID(C287,2,LEN(C287)-3)),IF(RIGHT(C287,2)="k)",-1000*VALUE(MID(C287,2,LEN(C287)-3)),VALUE(SUBSTITUTE(C287,",","")))))),IF(RIGHT(C287,1)="T",1000000000000*VALUE(LEFT(C287,LEN(C287)-1)),IF(RIGHT(C287,1)="M",1000000*VALUE(LEFT(C287,LEN(C287)-1)),IF(RIGHT(C287,1)="B",1000000000*VALUE(LEFT(C287,LEN(C287)-1)),IF(RIGHT(C287,1)="%",0.01*VALUE(LEFT(C287,LEN(C287)-1)),IF(RIGHT(C287,1)="k",1000*VALUE(LEFT(C287,LEN(C287)-1)),VALUE(SUBSTITUTE(C287,",",""))))))))),"N/A")</f>
        <v/>
      </c>
      <c r="K287">
        <f>IFERROR(IF(TRIM(D287)="-", "N/A", IF(RIGHT(D287,1)=")",IF(RIGHT(D287,2)="T)",-1000000000000*VALUE(MID(D287,2,LEN(D287)-3)),IF(RIGHT(D287,2)="M)",-1000000*VALUE(MID(D287,2,LEN(D287)-3)),IF(RIGHT(D287,2)="B)",-1000000000*VALUE(MID(D287,2,LEN(D287)-3)),IF(RIGHT(D287,2)="k)",-1000*VALUE(MID(D287,2,LEN(D287)-3)),VALUE(SUBSTITUTE(D287,",","")))))),IF(RIGHT(D287,1)="T",1000000000000*VALUE(LEFT(D287,LEN(D287)-1)),IF(RIGHT(D287,1)="M",1000000*VALUE(LEFT(D287,LEN(D287)-1)),IF(RIGHT(D287,1)="B",1000000000*VALUE(LEFT(D287,LEN(D287)-1)),IF(RIGHT(D287,1)="%",0.01*VALUE(LEFT(D287,LEN(D287)-1)),IF(RIGHT(D287,1)="k",1000*VALUE(LEFT(D287,LEN(D287)-1)),VALUE(SUBSTITUTE(D287,",",""))))))))),"N/A")</f>
        <v/>
      </c>
      <c r="L287">
        <f>IFERROR(IF(TRIM(E287)="-", "N/A", IF(RIGHT(E287,1)=")",IF(RIGHT(E287,2)="T)",-1000000000000*VALUE(MID(E287,2,LEN(E287)-3)),IF(RIGHT(E287,2)="M)",-1000000*VALUE(MID(E287,2,LEN(E287)-3)),IF(RIGHT(E287,2)="B)",-1000000000*VALUE(MID(E287,2,LEN(E287)-3)),IF(RIGHT(E287,2)="k)",-1000*VALUE(MID(E287,2,LEN(E287)-3)),VALUE(SUBSTITUTE(E287,",","")))))),IF(RIGHT(E287,1)="T",1000000000000*VALUE(LEFT(E287,LEN(E287)-1)),IF(RIGHT(E287,1)="M",1000000*VALUE(LEFT(E287,LEN(E287)-1)),IF(RIGHT(E287,1)="B",1000000000*VALUE(LEFT(E287,LEN(E287)-1)),IF(RIGHT(E287,1)="%",0.01*VALUE(LEFT(E287,LEN(E287)-1)),IF(RIGHT(E287,1)="k",1000*VALUE(LEFT(E287,LEN(E287)-1)),VALUE(SUBSTITUTE(E287,",",""))))))))),"N/A")</f>
        <v/>
      </c>
      <c r="M287">
        <f>IFERROR(IF(TRIM(F287)="-", "N/A", IF(RIGHT(F287,1)=")",IF(RIGHT(F287,2)="T)",-1000000000000*VALUE(MID(F287,2,LEN(F287)-3)),IF(RIGHT(F287,2)="M)",-1000000*VALUE(MID(F287,2,LEN(F287)-3)),IF(RIGHT(F287,2)="B)",-1000000000*VALUE(MID(F287,2,LEN(F287)-3)),IF(RIGHT(F287,2)="k)",-1000*VALUE(MID(F287,2,LEN(F287)-3)),VALUE(SUBSTITUTE(F287,",","")))))),IF(RIGHT(F287,1)="T",1000000000000*VALUE(LEFT(F287,LEN(F287)-1)),IF(RIGHT(F287,1)="M",1000000*VALUE(LEFT(F287,LEN(F287)-1)),IF(RIGHT(F287,1)="B",1000000000*VALUE(LEFT(F287,LEN(F287)-1)),IF(RIGHT(F287,1)="%",0.01*VALUE(LEFT(F287,LEN(F287)-1)),IF(RIGHT(F287,1)="k",1000*VALUE(LEFT(F287,LEN(F287)-1)),VALUE(SUBSTITUTE(F287,",",""))))))))),"N/A")</f>
        <v/>
      </c>
      <c r="N287">
        <f>IFERROR(IF(TRIM(G287)="-", "N/A", IF(RIGHT(G287,1)=")",IF(RIGHT(G287,2)="T)",-1000000000000*VALUE(MID(G287,2,LEN(G287)-3)),IF(RIGHT(G287,2)="M)",-1000000*VALUE(MID(G287,2,LEN(G287)-3)),IF(RIGHT(G287,2)="B)",-1000000000*VALUE(MID(G287,2,LEN(G287)-3)),IF(RIGHT(G287,2)="k)",-1000*VALUE(MID(G287,2,LEN(G287)-3)),VALUE(SUBSTITUTE(G287,",","")))))),IF(RIGHT(G287,1)="T",1000000000000*VALUE(LEFT(G287,LEN(G287)-1)),IF(RIGHT(G287,1)="M",1000000*VALUE(LEFT(G287,LEN(G287)-1)),IF(RIGHT(G287,1)="B",1000000000*VALUE(LEFT(G287,LEN(G287)-1)),IF(RIGHT(G287,1)="%",0.01*VALUE(LEFT(G287,LEN(G287)-1)),IF(RIGHT(G287,1)="k",1000*VALUE(LEFT(G287,LEN(G287)-1)),VALUE(SUBSTITUTE(G287,",",""))))))))),"N/A")</f>
        <v/>
      </c>
      <c r="P287">
        <f>MAX(J287:N287)</f>
        <v/>
      </c>
      <c r="Q287">
        <f>IFERROR(J144+MATCH(P287,J287:N287,0)-1,"")</f>
        <v/>
      </c>
      <c r="R287">
        <f>IF(Q287="","",MIN(J287:N287))</f>
        <v/>
      </c>
      <c r="S287">
        <f>IFERROR(J144+MATCH(R287,J287:N287,0)-1,"")</f>
        <v/>
      </c>
      <c r="T287">
        <f>IFERROR(AVERAGE(J287:N287),"")</f>
        <v/>
      </c>
      <c r="U287">
        <f>IFERROR(STDEV(J287:N287),"")</f>
        <v/>
      </c>
      <c r="V287">
        <f>IFERROR(IF(C287="-","",IF(ISBLANK(B287),"",IF(OR(ISNUMBER(FIND("Growth",B287)),ISNUMBER(FIND("Margin",B287))),"",(J287-T287)/U287))),"")</f>
        <v/>
      </c>
      <c r="W287">
        <f>IFERROR(IF(OR(D287="-",ISBLANK(D287)),"",(K287-T287)/U287),"")</f>
        <v/>
      </c>
      <c r="X287">
        <f>IFERROR(IF(OR(E287="-",ISBLANK(E287)),"",(L287-T287)/U287),"")</f>
        <v/>
      </c>
      <c r="Y287">
        <f>IFERROR(IF(OR(F287="-",ISBLANK(F287)),"",(M287-T287)/U287),"")</f>
        <v/>
      </c>
      <c r="Z287">
        <f>IFERROR(IF(OR(G287="-",ISBLANK(G287)),"",(N287-T287)/U287),"")</f>
        <v/>
      </c>
      <c r="AA287">
        <f>IF(MAX(MAX(V287:Z287),ABS(MIN(V287:Z287)))=ABS(MIN(V287:Z287)),MIN(V287:Z287),MAX(V287:Z287))</f>
        <v/>
      </c>
      <c r="AB287">
        <f>IFERROR(V144+MATCH(AA287,V287:Z287,0)-1,"")</f>
        <v/>
      </c>
      <c r="AC287">
        <f>IF(AB287&lt;&gt;"",IF(S287=AB287,"Low",IF(AB287=Q287,"High","")),"")</f>
        <v/>
      </c>
      <c r="AE287">
        <f>IF(ISNUMBER(MATCH("N/A",J287:N287,0)),"",IFERROR((5 * SUMPRODUCT(J144:N144,J287:N287) - PRODUCT(SUM(J144:N144),SUM(J287:N287))) / ((5 * SUM((J144^2)+(K144^2)+(L144^2)+(M144^2)+(N144^2))) - SUM(J144:N144)^2),""))</f>
        <v/>
      </c>
      <c r="AF287">
        <f>IFERROR(CORREL(J144:N144,J287:N287),"")</f>
        <v/>
      </c>
      <c r="AZ287">
        <f>IF(Q287=S287,0,1)</f>
        <v/>
      </c>
      <c r="BA287">
        <f>IF(AZ287=1,IF(Q287="","",IF(Q287=N144,"Yes","No")),"")</f>
        <v/>
      </c>
      <c r="BB287">
        <f>IF(BA287="Yes",P287,"")</f>
        <v/>
      </c>
      <c r="BC287">
        <f>IF(AZ287=1,IF(S287="","",IF(S287=N144,"Yes","No")),"")</f>
        <v/>
      </c>
      <c r="BD287">
        <f>IF(BC287="Yes",R287,"")</f>
        <v/>
      </c>
      <c r="BE287">
        <f>IFERROR(IF(SIGN(AE287)=1,"Increasing",IF(SIGN(AE287)=-1,"Decreasing","")),"")</f>
        <v/>
      </c>
      <c r="BF287">
        <f>IF(OR(AND(BE287="Increasing",BA287="Yes"),AND(BE287="Decreasing",BC287="Yes")),"Yes","No")</f>
        <v/>
      </c>
      <c r="BG287">
        <f>IF(I287="pos_trend","Yes","No")</f>
        <v/>
      </c>
      <c r="BH287">
        <f>IF(AF287&lt;&gt;"",IF(ABS(AF287)&gt;0.8,"Yes","No"),"")</f>
        <v/>
      </c>
    </row>
    <row r="288" spans="1:60">
      <c s="1" r="A288" t="n">
        <v>41</v>
      </c>
      <c r="B288" t="s">
        <v>748</v>
      </c>
      <c r="C288" t="s">
        <v>320</v>
      </c>
      <c r="D288" t="s">
        <v>320</v>
      </c>
      <c r="E288" t="s">
        <v>544</v>
      </c>
      <c r="F288" t="s">
        <v>272</v>
      </c>
      <c r="G288" t="s">
        <v>717</v>
      </c>
      <c r="H288" t="s"/>
      <c r="I288">
        <f>IF(AND(K288&gt; J288, L288&gt; K288, M288&gt; L288, N288&gt; M288), "pos_trend", IF(AND(K288&lt; J288, L288&lt; K288, M288&lt; L288, N288&lt; M288), "neg_trend", "N/A"))</f>
        <v/>
      </c>
      <c r="J288">
        <f>IFERROR(IF(TRIM(C288)="-", "N/A", IF(RIGHT(C288,1)=")",IF(RIGHT(C288,2)="T)",-1000000000000*VALUE(MID(C288,2,LEN(C288)-3)),IF(RIGHT(C288,2)="M)",-1000000*VALUE(MID(C288,2,LEN(C288)-3)),IF(RIGHT(C288,2)="B)",-1000000000*VALUE(MID(C288,2,LEN(C288)-3)),IF(RIGHT(C288,2)="k)",-1000*VALUE(MID(C288,2,LEN(C288)-3)),VALUE(SUBSTITUTE(C288,",","")))))),IF(RIGHT(C288,1)="T",1000000000000*VALUE(LEFT(C288,LEN(C288)-1)),IF(RIGHT(C288,1)="M",1000000*VALUE(LEFT(C288,LEN(C288)-1)),IF(RIGHT(C288,1)="B",1000000000*VALUE(LEFT(C288,LEN(C288)-1)),IF(RIGHT(C288,1)="%",0.01*VALUE(LEFT(C288,LEN(C288)-1)),IF(RIGHT(C288,1)="k",1000*VALUE(LEFT(C288,LEN(C288)-1)),VALUE(SUBSTITUTE(C288,",",""))))))))),"N/A")</f>
        <v/>
      </c>
      <c r="K288">
        <f>IFERROR(IF(TRIM(D288)="-", "N/A", IF(RIGHT(D288,1)=")",IF(RIGHT(D288,2)="T)",-1000000000000*VALUE(MID(D288,2,LEN(D288)-3)),IF(RIGHT(D288,2)="M)",-1000000*VALUE(MID(D288,2,LEN(D288)-3)),IF(RIGHT(D288,2)="B)",-1000000000*VALUE(MID(D288,2,LEN(D288)-3)),IF(RIGHT(D288,2)="k)",-1000*VALUE(MID(D288,2,LEN(D288)-3)),VALUE(SUBSTITUTE(D288,",","")))))),IF(RIGHT(D288,1)="T",1000000000000*VALUE(LEFT(D288,LEN(D288)-1)),IF(RIGHT(D288,1)="M",1000000*VALUE(LEFT(D288,LEN(D288)-1)),IF(RIGHT(D288,1)="B",1000000000*VALUE(LEFT(D288,LEN(D288)-1)),IF(RIGHT(D288,1)="%",0.01*VALUE(LEFT(D288,LEN(D288)-1)),IF(RIGHT(D288,1)="k",1000*VALUE(LEFT(D288,LEN(D288)-1)),VALUE(SUBSTITUTE(D288,",",""))))))))),"N/A")</f>
        <v/>
      </c>
      <c r="L288">
        <f>IFERROR(IF(TRIM(E288)="-", "N/A", IF(RIGHT(E288,1)=")",IF(RIGHT(E288,2)="T)",-1000000000000*VALUE(MID(E288,2,LEN(E288)-3)),IF(RIGHT(E288,2)="M)",-1000000*VALUE(MID(E288,2,LEN(E288)-3)),IF(RIGHT(E288,2)="B)",-1000000000*VALUE(MID(E288,2,LEN(E288)-3)),IF(RIGHT(E288,2)="k)",-1000*VALUE(MID(E288,2,LEN(E288)-3)),VALUE(SUBSTITUTE(E288,",","")))))),IF(RIGHT(E288,1)="T",1000000000000*VALUE(LEFT(E288,LEN(E288)-1)),IF(RIGHT(E288,1)="M",1000000*VALUE(LEFT(E288,LEN(E288)-1)),IF(RIGHT(E288,1)="B",1000000000*VALUE(LEFT(E288,LEN(E288)-1)),IF(RIGHT(E288,1)="%",0.01*VALUE(LEFT(E288,LEN(E288)-1)),IF(RIGHT(E288,1)="k",1000*VALUE(LEFT(E288,LEN(E288)-1)),VALUE(SUBSTITUTE(E288,",",""))))))))),"N/A")</f>
        <v/>
      </c>
      <c r="M288">
        <f>IFERROR(IF(TRIM(F288)="-", "N/A", IF(RIGHT(F288,1)=")",IF(RIGHT(F288,2)="T)",-1000000000000*VALUE(MID(F288,2,LEN(F288)-3)),IF(RIGHT(F288,2)="M)",-1000000*VALUE(MID(F288,2,LEN(F288)-3)),IF(RIGHT(F288,2)="B)",-1000000000*VALUE(MID(F288,2,LEN(F288)-3)),IF(RIGHT(F288,2)="k)",-1000*VALUE(MID(F288,2,LEN(F288)-3)),VALUE(SUBSTITUTE(F288,",","")))))),IF(RIGHT(F288,1)="T",1000000000000*VALUE(LEFT(F288,LEN(F288)-1)),IF(RIGHT(F288,1)="M",1000000*VALUE(LEFT(F288,LEN(F288)-1)),IF(RIGHT(F288,1)="B",1000000000*VALUE(LEFT(F288,LEN(F288)-1)),IF(RIGHT(F288,1)="%",0.01*VALUE(LEFT(F288,LEN(F288)-1)),IF(RIGHT(F288,1)="k",1000*VALUE(LEFT(F288,LEN(F288)-1)),VALUE(SUBSTITUTE(F288,",",""))))))))),"N/A")</f>
        <v/>
      </c>
      <c r="N288">
        <f>IFERROR(IF(TRIM(G288)="-", "N/A", IF(RIGHT(G288,1)=")",IF(RIGHT(G288,2)="T)",-1000000000000*VALUE(MID(G288,2,LEN(G288)-3)),IF(RIGHT(G288,2)="M)",-1000000*VALUE(MID(G288,2,LEN(G288)-3)),IF(RIGHT(G288,2)="B)",-1000000000*VALUE(MID(G288,2,LEN(G288)-3)),IF(RIGHT(G288,2)="k)",-1000*VALUE(MID(G288,2,LEN(G288)-3)),VALUE(SUBSTITUTE(G288,",","")))))),IF(RIGHT(G288,1)="T",1000000000000*VALUE(LEFT(G288,LEN(G288)-1)),IF(RIGHT(G288,1)="M",1000000*VALUE(LEFT(G288,LEN(G288)-1)),IF(RIGHT(G288,1)="B",1000000000*VALUE(LEFT(G288,LEN(G288)-1)),IF(RIGHT(G288,1)="%",0.01*VALUE(LEFT(G288,LEN(G288)-1)),IF(RIGHT(G288,1)="k",1000*VALUE(LEFT(G288,LEN(G288)-1)),VALUE(SUBSTITUTE(G288,",",""))))))))),"N/A")</f>
        <v/>
      </c>
      <c r="P288">
        <f>MAX(J288:N288)</f>
        <v/>
      </c>
      <c r="Q288">
        <f>IFERROR(J144+MATCH(P288,J288:N288,0)-1,"")</f>
        <v/>
      </c>
      <c r="R288">
        <f>IF(Q288="","",MIN(J288:N288))</f>
        <v/>
      </c>
      <c r="S288">
        <f>IFERROR(J144+MATCH(R288,J288:N288,0)-1,"")</f>
        <v/>
      </c>
      <c r="T288">
        <f>IFERROR(AVERAGE(J288:N288),"")</f>
        <v/>
      </c>
      <c r="U288">
        <f>IFERROR(STDEV(J288:N288),"")</f>
        <v/>
      </c>
      <c r="V288">
        <f>IFERROR(IF(C288="-","",IF(ISBLANK(B288),"",IF(OR(ISNUMBER(FIND("Growth",B288)),ISNUMBER(FIND("Margin",B288))),"",(J288-T288)/U288))),"")</f>
        <v/>
      </c>
      <c r="W288">
        <f>IFERROR(IF(OR(D288="-",ISBLANK(D288)),"",(K288-T288)/U288),"")</f>
        <v/>
      </c>
      <c r="X288">
        <f>IFERROR(IF(OR(E288="-",ISBLANK(E288)),"",(L288-T288)/U288),"")</f>
        <v/>
      </c>
      <c r="Y288">
        <f>IFERROR(IF(OR(F288="-",ISBLANK(F288)),"",(M288-T288)/U288),"")</f>
        <v/>
      </c>
      <c r="Z288">
        <f>IFERROR(IF(OR(G288="-",ISBLANK(G288)),"",(N288-T288)/U288),"")</f>
        <v/>
      </c>
      <c r="AA288">
        <f>IF(MAX(MAX(V288:Z288),ABS(MIN(V288:Z288)))=ABS(MIN(V288:Z288)),MIN(V288:Z288),MAX(V288:Z288))</f>
        <v/>
      </c>
      <c r="AB288">
        <f>IFERROR(V144+MATCH(AA288,V288:Z288,0)-1,"")</f>
        <v/>
      </c>
      <c r="AC288">
        <f>IF(AB288&lt;&gt;"",IF(S288=AB288,"Low",IF(AB288=Q288,"High","")),"")</f>
        <v/>
      </c>
      <c r="AE288">
        <f>IF(ISNUMBER(MATCH("N/A",J288:N288,0)),"",IFERROR((5 * SUMPRODUCT(J144:N144,J288:N288) - PRODUCT(SUM(J144:N144),SUM(J288:N288))) / ((5 * SUM((J144^2)+(K144^2)+(L144^2)+(M144^2)+(N144^2))) - SUM(J144:N144)^2),""))</f>
        <v/>
      </c>
      <c r="AF288">
        <f>IFERROR(CORREL(J144:N144,J288:N288),"")</f>
        <v/>
      </c>
      <c r="AZ288">
        <f>IF(Q288=S288,0,1)</f>
        <v/>
      </c>
      <c r="BA288">
        <f>IF(AZ288=1,IF(Q288="","",IF(Q288=N144,"Yes","No")),"")</f>
        <v/>
      </c>
      <c r="BB288">
        <f>IF(BA288="Yes",P288,"")</f>
        <v/>
      </c>
      <c r="BC288">
        <f>IF(AZ288=1,IF(S288="","",IF(S288=N144,"Yes","No")),"")</f>
        <v/>
      </c>
      <c r="BD288">
        <f>IF(BC288="Yes",R288,"")</f>
        <v/>
      </c>
      <c r="BE288">
        <f>IFERROR(IF(SIGN(AE288)=1,"Increasing",IF(SIGN(AE288)=-1,"Decreasing","")),"")</f>
        <v/>
      </c>
      <c r="BF288">
        <f>IF(OR(AND(BE288="Increasing",BA288="Yes"),AND(BE288="Decreasing",BC288="Yes")),"Yes","No")</f>
        <v/>
      </c>
      <c r="BG288">
        <f>IF(I288="pos_trend","Yes","No")</f>
        <v/>
      </c>
      <c r="BH288">
        <f>IF(AF288&lt;&gt;"",IF(ABS(AF288)&gt;0.8,"Yes","No"),"")</f>
        <v/>
      </c>
    </row>
    <row r="289" spans="1:60">
      <c s="1" r="A289" t="n">
        <v>42</v>
      </c>
      <c r="B289" t="s">
        <v>749</v>
      </c>
      <c r="C289" t="s">
        <v>614</v>
      </c>
      <c r="D289" t="s">
        <v>615</v>
      </c>
      <c r="E289" t="s">
        <v>616</v>
      </c>
      <c r="F289" t="s">
        <v>261</v>
      </c>
      <c r="G289" t="s">
        <v>617</v>
      </c>
      <c r="H289" t="s"/>
      <c r="I289">
        <f>IF(AND(K289&gt; J289, L289&gt; K289, M289&gt; L289, N289&gt; M289), "pos_trend", IF(AND(K289&lt; J289, L289&lt; K289, M289&lt; L289, N289&lt; M289), "neg_trend", "N/A"))</f>
        <v/>
      </c>
      <c r="J289">
        <f>IFERROR(IF(TRIM(C289)="-", "N/A", IF(RIGHT(C289,1)=")",IF(RIGHT(C289,2)="T)",-1000000000000*VALUE(MID(C289,2,LEN(C289)-3)),IF(RIGHT(C289,2)="M)",-1000000*VALUE(MID(C289,2,LEN(C289)-3)),IF(RIGHT(C289,2)="B)",-1000000000*VALUE(MID(C289,2,LEN(C289)-3)),IF(RIGHT(C289,2)="k)",-1000*VALUE(MID(C289,2,LEN(C289)-3)),VALUE(SUBSTITUTE(C289,",","")))))),IF(RIGHT(C289,1)="T",1000000000000*VALUE(LEFT(C289,LEN(C289)-1)),IF(RIGHT(C289,1)="M",1000000*VALUE(LEFT(C289,LEN(C289)-1)),IF(RIGHT(C289,1)="B",1000000000*VALUE(LEFT(C289,LEN(C289)-1)),IF(RIGHT(C289,1)="%",0.01*VALUE(LEFT(C289,LEN(C289)-1)),IF(RIGHT(C289,1)="k",1000*VALUE(LEFT(C289,LEN(C289)-1)),VALUE(SUBSTITUTE(C289,",",""))))))))),"N/A")</f>
        <v/>
      </c>
      <c r="K289">
        <f>IFERROR(IF(TRIM(D289)="-", "N/A", IF(RIGHT(D289,1)=")",IF(RIGHT(D289,2)="T)",-1000000000000*VALUE(MID(D289,2,LEN(D289)-3)),IF(RIGHT(D289,2)="M)",-1000000*VALUE(MID(D289,2,LEN(D289)-3)),IF(RIGHT(D289,2)="B)",-1000000000*VALUE(MID(D289,2,LEN(D289)-3)),IF(RIGHT(D289,2)="k)",-1000*VALUE(MID(D289,2,LEN(D289)-3)),VALUE(SUBSTITUTE(D289,",","")))))),IF(RIGHT(D289,1)="T",1000000000000*VALUE(LEFT(D289,LEN(D289)-1)),IF(RIGHT(D289,1)="M",1000000*VALUE(LEFT(D289,LEN(D289)-1)),IF(RIGHT(D289,1)="B",1000000000*VALUE(LEFT(D289,LEN(D289)-1)),IF(RIGHT(D289,1)="%",0.01*VALUE(LEFT(D289,LEN(D289)-1)),IF(RIGHT(D289,1)="k",1000*VALUE(LEFT(D289,LEN(D289)-1)),VALUE(SUBSTITUTE(D289,",",""))))))))),"N/A")</f>
        <v/>
      </c>
      <c r="L289">
        <f>IFERROR(IF(TRIM(E289)="-", "N/A", IF(RIGHT(E289,1)=")",IF(RIGHT(E289,2)="T)",-1000000000000*VALUE(MID(E289,2,LEN(E289)-3)),IF(RIGHT(E289,2)="M)",-1000000*VALUE(MID(E289,2,LEN(E289)-3)),IF(RIGHT(E289,2)="B)",-1000000000*VALUE(MID(E289,2,LEN(E289)-3)),IF(RIGHT(E289,2)="k)",-1000*VALUE(MID(E289,2,LEN(E289)-3)),VALUE(SUBSTITUTE(E289,",","")))))),IF(RIGHT(E289,1)="T",1000000000000*VALUE(LEFT(E289,LEN(E289)-1)),IF(RIGHT(E289,1)="M",1000000*VALUE(LEFT(E289,LEN(E289)-1)),IF(RIGHT(E289,1)="B",1000000000*VALUE(LEFT(E289,LEN(E289)-1)),IF(RIGHT(E289,1)="%",0.01*VALUE(LEFT(E289,LEN(E289)-1)),IF(RIGHT(E289,1)="k",1000*VALUE(LEFT(E289,LEN(E289)-1)),VALUE(SUBSTITUTE(E289,",",""))))))))),"N/A")</f>
        <v/>
      </c>
      <c r="M289">
        <f>IFERROR(IF(TRIM(F289)="-", "N/A", IF(RIGHT(F289,1)=")",IF(RIGHT(F289,2)="T)",-1000000000000*VALUE(MID(F289,2,LEN(F289)-3)),IF(RIGHT(F289,2)="M)",-1000000*VALUE(MID(F289,2,LEN(F289)-3)),IF(RIGHT(F289,2)="B)",-1000000000*VALUE(MID(F289,2,LEN(F289)-3)),IF(RIGHT(F289,2)="k)",-1000*VALUE(MID(F289,2,LEN(F289)-3)),VALUE(SUBSTITUTE(F289,",","")))))),IF(RIGHT(F289,1)="T",1000000000000*VALUE(LEFT(F289,LEN(F289)-1)),IF(RIGHT(F289,1)="M",1000000*VALUE(LEFT(F289,LEN(F289)-1)),IF(RIGHT(F289,1)="B",1000000000*VALUE(LEFT(F289,LEN(F289)-1)),IF(RIGHT(F289,1)="%",0.01*VALUE(LEFT(F289,LEN(F289)-1)),IF(RIGHT(F289,1)="k",1000*VALUE(LEFT(F289,LEN(F289)-1)),VALUE(SUBSTITUTE(F289,",",""))))))))),"N/A")</f>
        <v/>
      </c>
      <c r="N289">
        <f>IFERROR(IF(TRIM(G289)="-", "N/A", IF(RIGHT(G289,1)=")",IF(RIGHT(G289,2)="T)",-1000000000000*VALUE(MID(G289,2,LEN(G289)-3)),IF(RIGHT(G289,2)="M)",-1000000*VALUE(MID(G289,2,LEN(G289)-3)),IF(RIGHT(G289,2)="B)",-1000000000*VALUE(MID(G289,2,LEN(G289)-3)),IF(RIGHT(G289,2)="k)",-1000*VALUE(MID(G289,2,LEN(G289)-3)),VALUE(SUBSTITUTE(G289,",","")))))),IF(RIGHT(G289,1)="T",1000000000000*VALUE(LEFT(G289,LEN(G289)-1)),IF(RIGHT(G289,1)="M",1000000*VALUE(LEFT(G289,LEN(G289)-1)),IF(RIGHT(G289,1)="B",1000000000*VALUE(LEFT(G289,LEN(G289)-1)),IF(RIGHT(G289,1)="%",0.01*VALUE(LEFT(G289,LEN(G289)-1)),IF(RIGHT(G289,1)="k",1000*VALUE(LEFT(G289,LEN(G289)-1)),VALUE(SUBSTITUTE(G289,",",""))))))))),"N/A")</f>
        <v/>
      </c>
      <c r="P289">
        <f>MAX(J289:N289)</f>
        <v/>
      </c>
      <c r="Q289">
        <f>IFERROR(J144+MATCH(P289,J289:N289,0)-1,"")</f>
        <v/>
      </c>
      <c r="R289">
        <f>IF(Q289="","",MIN(J289:N289))</f>
        <v/>
      </c>
      <c r="S289">
        <f>IFERROR(J144+MATCH(R289,J289:N289,0)-1,"")</f>
        <v/>
      </c>
      <c r="T289">
        <f>IFERROR(AVERAGE(J289:N289),"")</f>
        <v/>
      </c>
      <c r="U289">
        <f>IFERROR(STDEV(J289:N289),"")</f>
        <v/>
      </c>
      <c r="V289">
        <f>IFERROR(IF(C289="-","",IF(ISBLANK(B289),"",IF(OR(ISNUMBER(FIND("Growth",B289)),ISNUMBER(FIND("Margin",B289))),"",(J289-T289)/U289))),"")</f>
        <v/>
      </c>
      <c r="W289">
        <f>IFERROR(IF(OR(D289="-",ISBLANK(D289)),"",(K289-T289)/U289),"")</f>
        <v/>
      </c>
      <c r="X289">
        <f>IFERROR(IF(OR(E289="-",ISBLANK(E289)),"",(L289-T289)/U289),"")</f>
        <v/>
      </c>
      <c r="Y289">
        <f>IFERROR(IF(OR(F289="-",ISBLANK(F289)),"",(M289-T289)/U289),"")</f>
        <v/>
      </c>
      <c r="Z289">
        <f>IFERROR(IF(OR(G289="-",ISBLANK(G289)),"",(N289-T289)/U289),"")</f>
        <v/>
      </c>
      <c r="AA289">
        <f>IF(MAX(MAX(V289:Z289),ABS(MIN(V289:Z289)))=ABS(MIN(V289:Z289)),MIN(V289:Z289),MAX(V289:Z289))</f>
        <v/>
      </c>
      <c r="AB289">
        <f>IFERROR(V144+MATCH(AA289,V289:Z289,0)-1,"")</f>
        <v/>
      </c>
      <c r="AC289">
        <f>IF(AB289&lt;&gt;"",IF(S289=AB289,"Low",IF(AB289=Q289,"High","")),"")</f>
        <v/>
      </c>
      <c r="AE289">
        <f>IF(ISNUMBER(MATCH("N/A",J289:N289,0)),"",IFERROR((5 * SUMPRODUCT(J144:N144,J289:N289) - PRODUCT(SUM(J144:N144),SUM(J289:N289))) / ((5 * SUM((J144^2)+(K144^2)+(L144^2)+(M144^2)+(N144^2))) - SUM(J144:N144)^2),""))</f>
        <v/>
      </c>
      <c r="AF289">
        <f>IFERROR(CORREL(J144:N144,J289:N289),"")</f>
        <v/>
      </c>
      <c r="AZ289">
        <f>IF(Q289=S289,0,1)</f>
        <v/>
      </c>
      <c r="BA289">
        <f>IF(AZ289=1,IF(Q289="","",IF(Q289=N144,"Yes","No")),"")</f>
        <v/>
      </c>
      <c r="BB289">
        <f>IF(BA289="Yes",P289,"")</f>
        <v/>
      </c>
      <c r="BC289">
        <f>IF(AZ289=1,IF(S289="","",IF(S289=N144,"Yes","No")),"")</f>
        <v/>
      </c>
      <c r="BD289">
        <f>IF(BC289="Yes",R289,"")</f>
        <v/>
      </c>
      <c r="BE289">
        <f>IFERROR(IF(SIGN(AE289)=1,"Increasing",IF(SIGN(AE289)=-1,"Decreasing","")),"")</f>
        <v/>
      </c>
      <c r="BF289">
        <f>IF(OR(AND(BE289="Increasing",BA289="Yes"),AND(BE289="Decreasing",BC289="Yes")),"Yes","No")</f>
        <v/>
      </c>
      <c r="BG289">
        <f>IF(I289="pos_trend","Yes","No")</f>
        <v/>
      </c>
      <c r="BH289">
        <f>IF(AF289&lt;&gt;"",IF(ABS(AF289)&gt;0.8,"Yes","No"),"")</f>
        <v/>
      </c>
    </row>
    <row r="290" spans="1:60">
      <c r="I290">
        <f>IF(AND(K290&gt; J290, L290&gt; K290, M290&gt; L290, N290&gt; M290), "pos_trend", IF(AND(K290&lt; J290, L290&lt; K290, M290&lt; L290, N290&lt; M290), "neg_trend", "N/A"))</f>
        <v/>
      </c>
      <c r="J290">
        <f>IFERROR(IF(TRIM(C290)="-", "N/A", IF(RIGHT(C290,1)=")",IF(RIGHT(C290,2)="T)",-1000000000000*VALUE(MID(C290,2,LEN(C290)-3)),IF(RIGHT(C290,2)="M)",-1000000*VALUE(MID(C290,2,LEN(C290)-3)),IF(RIGHT(C290,2)="B)",-1000000000*VALUE(MID(C290,2,LEN(C290)-3)),IF(RIGHT(C290,2)="k)",-1000*VALUE(MID(C290,2,LEN(C290)-3)),VALUE(SUBSTITUTE(C290,",","")))))),IF(RIGHT(C290,1)="T",1000000000000*VALUE(LEFT(C290,LEN(C290)-1)),IF(RIGHT(C290,1)="M",1000000*VALUE(LEFT(C290,LEN(C290)-1)),IF(RIGHT(C290,1)="B",1000000000*VALUE(LEFT(C290,LEN(C290)-1)),IF(RIGHT(C290,1)="%",0.01*VALUE(LEFT(C290,LEN(C290)-1)),IF(RIGHT(C290,1)="k",1000*VALUE(LEFT(C290,LEN(C290)-1)),VALUE(SUBSTITUTE(C290,",",""))))))))),"N/A")</f>
        <v/>
      </c>
      <c r="K290">
        <f>IFERROR(IF(TRIM(D290)="-", "N/A", IF(RIGHT(D290,1)=")",IF(RIGHT(D290,2)="T)",-1000000000000*VALUE(MID(D290,2,LEN(D290)-3)),IF(RIGHT(D290,2)="M)",-1000000*VALUE(MID(D290,2,LEN(D290)-3)),IF(RIGHT(D290,2)="B)",-1000000000*VALUE(MID(D290,2,LEN(D290)-3)),IF(RIGHT(D290,2)="k)",-1000*VALUE(MID(D290,2,LEN(D290)-3)),VALUE(SUBSTITUTE(D290,",","")))))),IF(RIGHT(D290,1)="T",1000000000000*VALUE(LEFT(D290,LEN(D290)-1)),IF(RIGHT(D290,1)="M",1000000*VALUE(LEFT(D290,LEN(D290)-1)),IF(RIGHT(D290,1)="B",1000000000*VALUE(LEFT(D290,LEN(D290)-1)),IF(RIGHT(D290,1)="%",0.01*VALUE(LEFT(D290,LEN(D290)-1)),IF(RIGHT(D290,1)="k",1000*VALUE(LEFT(D290,LEN(D290)-1)),VALUE(SUBSTITUTE(D290,",",""))))))))),"N/A")</f>
        <v/>
      </c>
      <c r="L290">
        <f>IFERROR(IF(TRIM(E290)="-", "N/A", IF(RIGHT(E290,1)=")",IF(RIGHT(E290,2)="T)",-1000000000000*VALUE(MID(E290,2,LEN(E290)-3)),IF(RIGHT(E290,2)="M)",-1000000*VALUE(MID(E290,2,LEN(E290)-3)),IF(RIGHT(E290,2)="B)",-1000000000*VALUE(MID(E290,2,LEN(E290)-3)),IF(RIGHT(E290,2)="k)",-1000*VALUE(MID(E290,2,LEN(E290)-3)),VALUE(SUBSTITUTE(E290,",","")))))),IF(RIGHT(E290,1)="T",1000000000000*VALUE(LEFT(E290,LEN(E290)-1)),IF(RIGHT(E290,1)="M",1000000*VALUE(LEFT(E290,LEN(E290)-1)),IF(RIGHT(E290,1)="B",1000000000*VALUE(LEFT(E290,LEN(E290)-1)),IF(RIGHT(E290,1)="%",0.01*VALUE(LEFT(E290,LEN(E290)-1)),IF(RIGHT(E290,1)="k",1000*VALUE(LEFT(E290,LEN(E290)-1)),VALUE(SUBSTITUTE(E290,",",""))))))))),"N/A")</f>
        <v/>
      </c>
      <c r="M290">
        <f>IFERROR(IF(TRIM(F290)="-", "N/A", IF(RIGHT(F290,1)=")",IF(RIGHT(F290,2)="T)",-1000000000000*VALUE(MID(F290,2,LEN(F290)-3)),IF(RIGHT(F290,2)="M)",-1000000*VALUE(MID(F290,2,LEN(F290)-3)),IF(RIGHT(F290,2)="B)",-1000000000*VALUE(MID(F290,2,LEN(F290)-3)),IF(RIGHT(F290,2)="k)",-1000*VALUE(MID(F290,2,LEN(F290)-3)),VALUE(SUBSTITUTE(F290,",","")))))),IF(RIGHT(F290,1)="T",1000000000000*VALUE(LEFT(F290,LEN(F290)-1)),IF(RIGHT(F290,1)="M",1000000*VALUE(LEFT(F290,LEN(F290)-1)),IF(RIGHT(F290,1)="B",1000000000*VALUE(LEFT(F290,LEN(F290)-1)),IF(RIGHT(F290,1)="%",0.01*VALUE(LEFT(F290,LEN(F290)-1)),IF(RIGHT(F290,1)="k",1000*VALUE(LEFT(F290,LEN(F290)-1)),VALUE(SUBSTITUTE(F290,",",""))))))))),"N/A")</f>
        <v/>
      </c>
      <c r="N290">
        <f>IFERROR(IF(TRIM(G290)="-", "N/A", IF(RIGHT(G290,1)=")",IF(RIGHT(G290,2)="T)",-1000000000000*VALUE(MID(G290,2,LEN(G290)-3)),IF(RIGHT(G290,2)="M)",-1000000*VALUE(MID(G290,2,LEN(G290)-3)),IF(RIGHT(G290,2)="B)",-1000000000*VALUE(MID(G290,2,LEN(G290)-3)),IF(RIGHT(G290,2)="k)",-1000*VALUE(MID(G290,2,LEN(G290)-3)),VALUE(SUBSTITUTE(G290,",","")))))),IF(RIGHT(G290,1)="T",1000000000000*VALUE(LEFT(G290,LEN(G290)-1)),IF(RIGHT(G290,1)="M",1000000*VALUE(LEFT(G290,LEN(G290)-1)),IF(RIGHT(G290,1)="B",1000000000*VALUE(LEFT(G290,LEN(G290)-1)),IF(RIGHT(G290,1)="%",0.01*VALUE(LEFT(G290,LEN(G290)-1)),IF(RIGHT(G290,1)="k",1000*VALUE(LEFT(G290,LEN(G290)-1)),VALUE(SUBSTITUTE(G290,",",""))))))))),"N/A")</f>
        <v/>
      </c>
      <c r="P290">
        <f>MAX(J290:N290)</f>
        <v/>
      </c>
      <c r="Q290">
        <f>IFERROR(J144+MATCH(P290,J290:N290,0)-1,"")</f>
        <v/>
      </c>
      <c r="R290">
        <f>IF(Q290="","",MIN(J290:N290))</f>
        <v/>
      </c>
      <c r="S290">
        <f>IFERROR(J144+MATCH(R290,J290:N290,0)-1,"")</f>
        <v/>
      </c>
      <c r="T290">
        <f>IFERROR(AVERAGE(J290:N290),"")</f>
        <v/>
      </c>
      <c r="U290">
        <f>IFERROR(STDEV(J290:N290),"")</f>
        <v/>
      </c>
      <c r="V290">
        <f>IFERROR(IF(C290="-","",IF(ISBLANK(B290),"",IF(OR(ISNUMBER(FIND("Growth",B290)),ISNUMBER(FIND("Margin",B290))),"",(J290-T290)/U290))),"")</f>
        <v/>
      </c>
      <c r="W290">
        <f>IFERROR(IF(OR(D290="-",ISBLANK(D290)),"",(K290-T290)/U290),"")</f>
        <v/>
      </c>
      <c r="X290">
        <f>IFERROR(IF(OR(E290="-",ISBLANK(E290)),"",(L290-T290)/U290),"")</f>
        <v/>
      </c>
      <c r="Y290">
        <f>IFERROR(IF(OR(F290="-",ISBLANK(F290)),"",(M290-T290)/U290),"")</f>
        <v/>
      </c>
      <c r="Z290">
        <f>IFERROR(IF(OR(G290="-",ISBLANK(G290)),"",(N290-T290)/U290),"")</f>
        <v/>
      </c>
      <c r="AA290">
        <f>IF(MAX(MAX(V290:Z290),ABS(MIN(V290:Z290)))=ABS(MIN(V290:Z290)),MIN(V290:Z290),MAX(V290:Z290))</f>
        <v/>
      </c>
      <c r="AB290">
        <f>IFERROR(V144+MATCH(AA290,V290:Z290,0)-1,"")</f>
        <v/>
      </c>
      <c r="AC290">
        <f>IF(AB290&lt;&gt;"",IF(S290=AB290,"Low",IF(AB290=Q290,"High","")),"")</f>
        <v/>
      </c>
      <c r="AE290">
        <f>IF(ISNUMBER(MATCH("N/A",J290:N290,0)),"",IFERROR((5 * SUMPRODUCT(J144:N144,J290:N290) - PRODUCT(SUM(J144:N144),SUM(J290:N290))) / ((5 * SUM((J144^2)+(K144^2)+(L144^2)+(M144^2)+(N144^2))) - SUM(J144:N144)^2),""))</f>
        <v/>
      </c>
      <c r="AF290">
        <f>IFERROR(CORREL(J144:N144,J290:N290),"")</f>
        <v/>
      </c>
      <c r="AZ290">
        <f>IF(Q290=S290,0,1)</f>
        <v/>
      </c>
      <c r="BA290">
        <f>IF(AZ290=1,IF(Q290="","",IF(Q290=N144,"Yes","No")),"")</f>
        <v/>
      </c>
      <c r="BB290">
        <f>IF(BA290="Yes",P290,"")</f>
        <v/>
      </c>
      <c r="BC290">
        <f>IF(AZ290=1,IF(S290="","",IF(S290=N144,"Yes","No")),"")</f>
        <v/>
      </c>
      <c r="BD290">
        <f>IF(BC290="Yes",R290,"")</f>
        <v/>
      </c>
      <c r="BE290">
        <f>IFERROR(IF(SIGN(AE290)=1,"Increasing",IF(SIGN(AE290)=-1,"Decreasing","")),"")</f>
        <v/>
      </c>
      <c r="BF290">
        <f>IF(OR(AND(BE290="Increasing",BA290="Yes"),AND(BE290="Decreasing",BC290="Yes")),"Yes","No")</f>
        <v/>
      </c>
      <c r="BG290">
        <f>IF(I290="pos_trend","Yes","No")</f>
        <v/>
      </c>
      <c r="BH290">
        <f>IF(AF290&lt;&gt;"",IF(ABS(AF290)&gt;0.8,"Yes","No"),"")</f>
        <v/>
      </c>
    </row>
    <row r="291" spans="1:60">
      <c s="1" r="B291" t="s">
        <v>251</v>
      </c>
      <c s="1" r="C291" t="s">
        <v>252</v>
      </c>
      <c s="1" r="D291" t="s">
        <v>253</v>
      </c>
      <c s="1" r="E291" t="s">
        <v>254</v>
      </c>
      <c s="1" r="F291" t="s">
        <v>255</v>
      </c>
      <c s="1" r="G291" t="s">
        <v>256</v>
      </c>
      <c s="1" r="H291" t="s">
        <v>257</v>
      </c>
      <c r="I291">
        <f>IF(AND(K291&gt; J291, L291&gt; K291, M291&gt; L291, N291&gt; M291), "pos_trend", IF(AND(K291&lt; J291, L291&lt; K291, M291&lt; L291, N291&lt; M291), "neg_trend", "N/A"))</f>
        <v/>
      </c>
      <c r="J291">
        <f>IFERROR(IF(TRIM(C291)="-", "N/A", IF(RIGHT(C291,1)=")",IF(RIGHT(C291,2)="T)",-1000000000000*VALUE(MID(C291,2,LEN(C291)-3)),IF(RIGHT(C291,2)="M)",-1000000*VALUE(MID(C291,2,LEN(C291)-3)),IF(RIGHT(C291,2)="B)",-1000000000*VALUE(MID(C291,2,LEN(C291)-3)),IF(RIGHT(C291,2)="k)",-1000*VALUE(MID(C291,2,LEN(C291)-3)),VALUE(SUBSTITUTE(C291,",","")))))),IF(RIGHT(C291,1)="T",1000000000000*VALUE(LEFT(C291,LEN(C291)-1)),IF(RIGHT(C291,1)="M",1000000*VALUE(LEFT(C291,LEN(C291)-1)),IF(RIGHT(C291,1)="B",1000000000*VALUE(LEFT(C291,LEN(C291)-1)),IF(RIGHT(C291,1)="%",0.01*VALUE(LEFT(C291,LEN(C291)-1)),IF(RIGHT(C291,1)="k",1000*VALUE(LEFT(C291,LEN(C291)-1)),VALUE(SUBSTITUTE(C291,",",""))))))))),"N/A")</f>
        <v/>
      </c>
      <c r="K291">
        <f>IFERROR(IF(TRIM(D291)="-", "N/A", IF(RIGHT(D291,1)=")",IF(RIGHT(D291,2)="T)",-1000000000000*VALUE(MID(D291,2,LEN(D291)-3)),IF(RIGHT(D291,2)="M)",-1000000*VALUE(MID(D291,2,LEN(D291)-3)),IF(RIGHT(D291,2)="B)",-1000000000*VALUE(MID(D291,2,LEN(D291)-3)),IF(RIGHT(D291,2)="k)",-1000*VALUE(MID(D291,2,LEN(D291)-3)),VALUE(SUBSTITUTE(D291,",","")))))),IF(RIGHT(D291,1)="T",1000000000000*VALUE(LEFT(D291,LEN(D291)-1)),IF(RIGHT(D291,1)="M",1000000*VALUE(LEFT(D291,LEN(D291)-1)),IF(RIGHT(D291,1)="B",1000000000*VALUE(LEFT(D291,LEN(D291)-1)),IF(RIGHT(D291,1)="%",0.01*VALUE(LEFT(D291,LEN(D291)-1)),IF(RIGHT(D291,1)="k",1000*VALUE(LEFT(D291,LEN(D291)-1)),VALUE(SUBSTITUTE(D291,",",""))))))))),"N/A")</f>
        <v/>
      </c>
      <c r="L291">
        <f>IFERROR(IF(TRIM(E291)="-", "N/A", IF(RIGHT(E291,1)=")",IF(RIGHT(E291,2)="T)",-1000000000000*VALUE(MID(E291,2,LEN(E291)-3)),IF(RIGHT(E291,2)="M)",-1000000*VALUE(MID(E291,2,LEN(E291)-3)),IF(RIGHT(E291,2)="B)",-1000000000*VALUE(MID(E291,2,LEN(E291)-3)),IF(RIGHT(E291,2)="k)",-1000*VALUE(MID(E291,2,LEN(E291)-3)),VALUE(SUBSTITUTE(E291,",","")))))),IF(RIGHT(E291,1)="T",1000000000000*VALUE(LEFT(E291,LEN(E291)-1)),IF(RIGHT(E291,1)="M",1000000*VALUE(LEFT(E291,LEN(E291)-1)),IF(RIGHT(E291,1)="B",1000000000*VALUE(LEFT(E291,LEN(E291)-1)),IF(RIGHT(E291,1)="%",0.01*VALUE(LEFT(E291,LEN(E291)-1)),IF(RIGHT(E291,1)="k",1000*VALUE(LEFT(E291,LEN(E291)-1)),VALUE(SUBSTITUTE(E291,",",""))))))))),"N/A")</f>
        <v/>
      </c>
      <c r="M291">
        <f>IFERROR(IF(TRIM(F291)="-", "N/A", IF(RIGHT(F291,1)=")",IF(RIGHT(F291,2)="T)",-1000000000000*VALUE(MID(F291,2,LEN(F291)-3)),IF(RIGHT(F291,2)="M)",-1000000*VALUE(MID(F291,2,LEN(F291)-3)),IF(RIGHT(F291,2)="B)",-1000000000*VALUE(MID(F291,2,LEN(F291)-3)),IF(RIGHT(F291,2)="k)",-1000*VALUE(MID(F291,2,LEN(F291)-3)),VALUE(SUBSTITUTE(F291,",","")))))),IF(RIGHT(F291,1)="T",1000000000000*VALUE(LEFT(F291,LEN(F291)-1)),IF(RIGHT(F291,1)="M",1000000*VALUE(LEFT(F291,LEN(F291)-1)),IF(RIGHT(F291,1)="B",1000000000*VALUE(LEFT(F291,LEN(F291)-1)),IF(RIGHT(F291,1)="%",0.01*VALUE(LEFT(F291,LEN(F291)-1)),IF(RIGHT(F291,1)="k",1000*VALUE(LEFT(F291,LEN(F291)-1)),VALUE(SUBSTITUTE(F291,",",""))))))))),"N/A")</f>
        <v/>
      </c>
      <c r="N291">
        <f>IFERROR(IF(TRIM(G291)="-", "N/A", IF(RIGHT(G291,1)=")",IF(RIGHT(G291,2)="T)",-1000000000000*VALUE(MID(G291,2,LEN(G291)-3)),IF(RIGHT(G291,2)="M)",-1000000*VALUE(MID(G291,2,LEN(G291)-3)),IF(RIGHT(G291,2)="B)",-1000000000*VALUE(MID(G291,2,LEN(G291)-3)),IF(RIGHT(G291,2)="k)",-1000*VALUE(MID(G291,2,LEN(G291)-3)),VALUE(SUBSTITUTE(G291,",","")))))),IF(RIGHT(G291,1)="T",1000000000000*VALUE(LEFT(G291,LEN(G291)-1)),IF(RIGHT(G291,1)="M",1000000*VALUE(LEFT(G291,LEN(G291)-1)),IF(RIGHT(G291,1)="B",1000000000*VALUE(LEFT(G291,LEN(G291)-1)),IF(RIGHT(G291,1)="%",0.01*VALUE(LEFT(G291,LEN(G291)-1)),IF(RIGHT(G291,1)="k",1000*VALUE(LEFT(G291,LEN(G291)-1)),VALUE(SUBSTITUTE(G291,",",""))))))))),"N/A")</f>
        <v/>
      </c>
      <c r="P291">
        <f>MAX(J291:N291)</f>
        <v/>
      </c>
      <c r="Q291">
        <f>IFERROR(J144+MATCH(P291,J291:N291,0)-1,"")</f>
        <v/>
      </c>
      <c r="R291">
        <f>IF(Q291="","",MIN(J291:N291))</f>
        <v/>
      </c>
      <c r="S291">
        <f>IFERROR(J144+MATCH(R291,J291:N291,0)-1,"")</f>
        <v/>
      </c>
      <c r="T291">
        <f>IFERROR(AVERAGE(J291:N291),"")</f>
        <v/>
      </c>
      <c r="U291">
        <f>IFERROR(STDEV(J291:N291),"")</f>
        <v/>
      </c>
      <c r="V291">
        <f>IFERROR(IF(C291="-","",IF(ISBLANK(B291),"",IF(OR(ISNUMBER(FIND("Growth",B291)),ISNUMBER(FIND("Margin",B291))),"",(J291-T291)/U291))),"")</f>
        <v/>
      </c>
      <c r="W291">
        <f>IFERROR(IF(OR(D291="-",ISBLANK(D291)),"",(K291-T291)/U291),"")</f>
        <v/>
      </c>
      <c r="X291">
        <f>IFERROR(IF(OR(E291="-",ISBLANK(E291)),"",(L291-T291)/U291),"")</f>
        <v/>
      </c>
      <c r="Y291">
        <f>IFERROR(IF(OR(F291="-",ISBLANK(F291)),"",(M291-T291)/U291),"")</f>
        <v/>
      </c>
      <c r="Z291">
        <f>IFERROR(IF(OR(G291="-",ISBLANK(G291)),"",(N291-T291)/U291),"")</f>
        <v/>
      </c>
      <c r="AA291">
        <f>IF(MAX(MAX(V291:Z291),ABS(MIN(V291:Z291)))=ABS(MIN(V291:Z291)),MIN(V291:Z291),MAX(V291:Z291))</f>
        <v/>
      </c>
      <c r="AB291">
        <f>IFERROR(V144+MATCH(AA291,V291:Z291,0)-1,"")</f>
        <v/>
      </c>
      <c r="AC291">
        <f>IF(AB291&lt;&gt;"",IF(S291=AB291,"Low",IF(AB291=Q291,"High","")),"")</f>
        <v/>
      </c>
      <c r="AE291">
        <f>IF(ISNUMBER(MATCH("N/A",J291:N291,0)),"",IFERROR((5 * SUMPRODUCT(J144:N144,J291:N291) - PRODUCT(SUM(J144:N144),SUM(J291:N291))) / ((5 * SUM((J144^2)+(K144^2)+(L144^2)+(M144^2)+(N144^2))) - SUM(J144:N144)^2),""))</f>
        <v/>
      </c>
      <c r="AF291">
        <f>IFERROR(CORREL(J144:N144,J291:N291),"")</f>
        <v/>
      </c>
      <c r="AZ291">
        <f>IF(Q291=S291,0,1)</f>
        <v/>
      </c>
      <c r="BA291">
        <f>IF(AZ291=1,IF(Q291="","",IF(Q291=N144,"Yes","No")),"")</f>
        <v/>
      </c>
      <c r="BB291">
        <f>IF(BA291="Yes",P291,"")</f>
        <v/>
      </c>
      <c r="BC291">
        <f>IF(AZ291=1,IF(S291="","",IF(S291=N144,"Yes","No")),"")</f>
        <v/>
      </c>
      <c r="BD291">
        <f>IF(BC291="Yes",R291,"")</f>
        <v/>
      </c>
      <c r="BE291">
        <f>IFERROR(IF(SIGN(AE291)=1,"Increasing",IF(SIGN(AE291)=-1,"Decreasing","")),"")</f>
        <v/>
      </c>
      <c r="BF291">
        <f>IF(OR(AND(BE291="Increasing",BA291="Yes"),AND(BE291="Decreasing",BC291="Yes")),"Yes","No")</f>
        <v/>
      </c>
      <c r="BG291">
        <f>IF(I291="pos_trend","Yes","No")</f>
        <v/>
      </c>
      <c r="BH291">
        <f>IF(AF291&lt;&gt;"",IF(ABS(AF291)&gt;0.8,"Yes","No"),"")</f>
        <v/>
      </c>
    </row>
    <row r="292" spans="1:60">
      <c s="1" r="A292" t="n">
        <v>0</v>
      </c>
      <c r="B292" t="s">
        <v>750</v>
      </c>
      <c r="C292" t="s">
        <v>402</v>
      </c>
      <c r="D292" t="s">
        <v>403</v>
      </c>
      <c r="E292" t="s">
        <v>404</v>
      </c>
      <c r="F292" t="s">
        <v>405</v>
      </c>
      <c r="G292" t="s">
        <v>406</v>
      </c>
      <c r="H292" t="s"/>
      <c r="I292">
        <f>IF(AND(K292&gt; J292, L292&gt; K292, M292&gt; L292, N292&gt; M292), "pos_trend", IF(AND(K292&lt; J292, L292&lt; K292, M292&lt; L292, N292&lt; M292), "neg_trend", "N/A"))</f>
        <v/>
      </c>
      <c r="J292">
        <f>IFERROR(IF(TRIM(C292)="-", "N/A", IF(RIGHT(C292,1)=")",IF(RIGHT(C292,2)="T)",-1000000000000*VALUE(MID(C292,2,LEN(C292)-3)),IF(RIGHT(C292,2)="M)",-1000000*VALUE(MID(C292,2,LEN(C292)-3)),IF(RIGHT(C292,2)="B)",-1000000000*VALUE(MID(C292,2,LEN(C292)-3)),IF(RIGHT(C292,2)="k)",-1000*VALUE(MID(C292,2,LEN(C292)-3)),VALUE(SUBSTITUTE(C292,",","")))))),IF(RIGHT(C292,1)="T",1000000000000*VALUE(LEFT(C292,LEN(C292)-1)),IF(RIGHT(C292,1)="M",1000000*VALUE(LEFT(C292,LEN(C292)-1)),IF(RIGHT(C292,1)="B",1000000000*VALUE(LEFT(C292,LEN(C292)-1)),IF(RIGHT(C292,1)="%",0.01*VALUE(LEFT(C292,LEN(C292)-1)),IF(RIGHT(C292,1)="k",1000*VALUE(LEFT(C292,LEN(C292)-1)),VALUE(SUBSTITUTE(C292,",",""))))))))),"N/A")</f>
        <v/>
      </c>
      <c r="K292">
        <f>IFERROR(IF(TRIM(D292)="-", "N/A", IF(RIGHT(D292,1)=")",IF(RIGHT(D292,2)="T)",-1000000000000*VALUE(MID(D292,2,LEN(D292)-3)),IF(RIGHT(D292,2)="M)",-1000000*VALUE(MID(D292,2,LEN(D292)-3)),IF(RIGHT(D292,2)="B)",-1000000000*VALUE(MID(D292,2,LEN(D292)-3)),IF(RIGHT(D292,2)="k)",-1000*VALUE(MID(D292,2,LEN(D292)-3)),VALUE(SUBSTITUTE(D292,",","")))))),IF(RIGHT(D292,1)="T",1000000000000*VALUE(LEFT(D292,LEN(D292)-1)),IF(RIGHT(D292,1)="M",1000000*VALUE(LEFT(D292,LEN(D292)-1)),IF(RIGHT(D292,1)="B",1000000000*VALUE(LEFT(D292,LEN(D292)-1)),IF(RIGHT(D292,1)="%",0.01*VALUE(LEFT(D292,LEN(D292)-1)),IF(RIGHT(D292,1)="k",1000*VALUE(LEFT(D292,LEN(D292)-1)),VALUE(SUBSTITUTE(D292,",",""))))))))),"N/A")</f>
        <v/>
      </c>
      <c r="L292">
        <f>IFERROR(IF(TRIM(E292)="-", "N/A", IF(RIGHT(E292,1)=")",IF(RIGHT(E292,2)="T)",-1000000000000*VALUE(MID(E292,2,LEN(E292)-3)),IF(RIGHT(E292,2)="M)",-1000000*VALUE(MID(E292,2,LEN(E292)-3)),IF(RIGHT(E292,2)="B)",-1000000000*VALUE(MID(E292,2,LEN(E292)-3)),IF(RIGHT(E292,2)="k)",-1000*VALUE(MID(E292,2,LEN(E292)-3)),VALUE(SUBSTITUTE(E292,",","")))))),IF(RIGHT(E292,1)="T",1000000000000*VALUE(LEFT(E292,LEN(E292)-1)),IF(RIGHT(E292,1)="M",1000000*VALUE(LEFT(E292,LEN(E292)-1)),IF(RIGHT(E292,1)="B",1000000000*VALUE(LEFT(E292,LEN(E292)-1)),IF(RIGHT(E292,1)="%",0.01*VALUE(LEFT(E292,LEN(E292)-1)),IF(RIGHT(E292,1)="k",1000*VALUE(LEFT(E292,LEN(E292)-1)),VALUE(SUBSTITUTE(E292,",",""))))))))),"N/A")</f>
        <v/>
      </c>
      <c r="M292">
        <f>IFERROR(IF(TRIM(F292)="-", "N/A", IF(RIGHT(F292,1)=")",IF(RIGHT(F292,2)="T)",-1000000000000*VALUE(MID(F292,2,LEN(F292)-3)),IF(RIGHT(F292,2)="M)",-1000000*VALUE(MID(F292,2,LEN(F292)-3)),IF(RIGHT(F292,2)="B)",-1000000000*VALUE(MID(F292,2,LEN(F292)-3)),IF(RIGHT(F292,2)="k)",-1000*VALUE(MID(F292,2,LEN(F292)-3)),VALUE(SUBSTITUTE(F292,",","")))))),IF(RIGHT(F292,1)="T",1000000000000*VALUE(LEFT(F292,LEN(F292)-1)),IF(RIGHT(F292,1)="M",1000000*VALUE(LEFT(F292,LEN(F292)-1)),IF(RIGHT(F292,1)="B",1000000000*VALUE(LEFT(F292,LEN(F292)-1)),IF(RIGHT(F292,1)="%",0.01*VALUE(LEFT(F292,LEN(F292)-1)),IF(RIGHT(F292,1)="k",1000*VALUE(LEFT(F292,LEN(F292)-1)),VALUE(SUBSTITUTE(F292,",",""))))))))),"N/A")</f>
        <v/>
      </c>
      <c r="N292">
        <f>IFERROR(IF(TRIM(G292)="-", "N/A", IF(RIGHT(G292,1)=")",IF(RIGHT(G292,2)="T)",-1000000000000*VALUE(MID(G292,2,LEN(G292)-3)),IF(RIGHT(G292,2)="M)",-1000000*VALUE(MID(G292,2,LEN(G292)-3)),IF(RIGHT(G292,2)="B)",-1000000000*VALUE(MID(G292,2,LEN(G292)-3)),IF(RIGHT(G292,2)="k)",-1000*VALUE(MID(G292,2,LEN(G292)-3)),VALUE(SUBSTITUTE(G292,",","")))))),IF(RIGHT(G292,1)="T",1000000000000*VALUE(LEFT(G292,LEN(G292)-1)),IF(RIGHT(G292,1)="M",1000000*VALUE(LEFT(G292,LEN(G292)-1)),IF(RIGHT(G292,1)="B",1000000000*VALUE(LEFT(G292,LEN(G292)-1)),IF(RIGHT(G292,1)="%",0.01*VALUE(LEFT(G292,LEN(G292)-1)),IF(RIGHT(G292,1)="k",1000*VALUE(LEFT(G292,LEN(G292)-1)),VALUE(SUBSTITUTE(G292,",",""))))))))),"N/A")</f>
        <v/>
      </c>
      <c r="P292">
        <f>MAX(J292:N292)</f>
        <v/>
      </c>
      <c r="Q292">
        <f>IFERROR(J144+MATCH(P292,J292:N292,0)-1,"")</f>
        <v/>
      </c>
      <c r="R292">
        <f>IF(Q292="","",MIN(J292:N292))</f>
        <v/>
      </c>
      <c r="S292">
        <f>IFERROR(J144+MATCH(R292,J292:N292,0)-1,"")</f>
        <v/>
      </c>
      <c r="T292">
        <f>IFERROR(AVERAGE(J292:N292),"")</f>
        <v/>
      </c>
      <c r="U292">
        <f>IFERROR(STDEV(J292:N292),"")</f>
        <v/>
      </c>
      <c r="V292">
        <f>IFERROR(IF(C292="-","",IF(ISBLANK(B292),"",IF(OR(ISNUMBER(FIND("Growth",B292)),ISNUMBER(FIND("Margin",B292))),"",(J292-T292)/U292))),"")</f>
        <v/>
      </c>
      <c r="W292">
        <f>IFERROR(IF(OR(D292="-",ISBLANK(D292)),"",(K292-T292)/U292),"")</f>
        <v/>
      </c>
      <c r="X292">
        <f>IFERROR(IF(OR(E292="-",ISBLANK(E292)),"",(L292-T292)/U292),"")</f>
        <v/>
      </c>
      <c r="Y292">
        <f>IFERROR(IF(OR(F292="-",ISBLANK(F292)),"",(M292-T292)/U292),"")</f>
        <v/>
      </c>
      <c r="Z292">
        <f>IFERROR(IF(OR(G292="-",ISBLANK(G292)),"",(N292-T292)/U292),"")</f>
        <v/>
      </c>
      <c r="AA292">
        <f>IF(MAX(MAX(V292:Z292),ABS(MIN(V292:Z292)))=ABS(MIN(V292:Z292)),MIN(V292:Z292),MAX(V292:Z292))</f>
        <v/>
      </c>
      <c r="AB292">
        <f>IFERROR(V144+MATCH(AA292,V292:Z292,0)-1,"")</f>
        <v/>
      </c>
      <c r="AC292">
        <f>IF(AB292&lt;&gt;"",IF(S292=AB292,"Low",IF(AB292=Q292,"High","")),"")</f>
        <v/>
      </c>
      <c r="AE292">
        <f>IF(ISNUMBER(MATCH("N/A",J292:N292,0)),"",IFERROR((5 * SUMPRODUCT(J144:N144,J292:N292) - PRODUCT(SUM(J144:N144),SUM(J292:N292))) / ((5 * SUM((J144^2)+(K144^2)+(L144^2)+(M144^2)+(N144^2))) - SUM(J144:N144)^2),""))</f>
        <v/>
      </c>
      <c r="AF292">
        <f>IFERROR(CORREL(J144:N144,J292:N292),"")</f>
        <v/>
      </c>
      <c r="AZ292">
        <f>IF(Q292=S292,0,1)</f>
        <v/>
      </c>
      <c r="BA292">
        <f>IF(AZ292=1,IF(Q292="","",IF(Q292=N144,"Yes","No")),"")</f>
        <v/>
      </c>
      <c r="BB292">
        <f>IF(BA292="Yes",P292,"")</f>
        <v/>
      </c>
      <c r="BC292">
        <f>IF(AZ292=1,IF(S292="","",IF(S292=N144,"Yes","No")),"")</f>
        <v/>
      </c>
      <c r="BD292">
        <f>IF(BC292="Yes",R292,"")</f>
        <v/>
      </c>
      <c r="BE292">
        <f>IFERROR(IF(SIGN(AE292)=1,"Increasing",IF(SIGN(AE292)=-1,"Decreasing","")),"")</f>
        <v/>
      </c>
      <c r="BF292">
        <f>IF(OR(AND(BE292="Increasing",BA292="Yes"),AND(BE292="Decreasing",BC292="Yes")),"Yes","No")</f>
        <v/>
      </c>
      <c r="BG292">
        <f>IF(I292="pos_trend","Yes","No")</f>
        <v/>
      </c>
      <c r="BH292">
        <f>IF(AF292&lt;&gt;"",IF(ABS(AF292)&gt;0.8,"Yes","No"),"")</f>
        <v/>
      </c>
    </row>
    <row r="293" spans="1:60">
      <c s="1" r="A293" t="n">
        <v>1</v>
      </c>
      <c r="B293" t="s">
        <v>409</v>
      </c>
      <c r="C293" t="s">
        <v>264</v>
      </c>
      <c r="D293" t="s">
        <v>410</v>
      </c>
      <c r="E293" t="s">
        <v>411</v>
      </c>
      <c r="F293" t="s">
        <v>412</v>
      </c>
      <c r="G293" t="s">
        <v>413</v>
      </c>
      <c r="H293" t="s"/>
      <c r="I293">
        <f>IF(AND(K293&gt; J293, L293&gt; K293, M293&gt; L293, N293&gt; M293), "pos_trend", IF(AND(K293&lt; J293, L293&lt; K293, M293&lt; L293, N293&lt; M293), "neg_trend", "N/A"))</f>
        <v/>
      </c>
      <c r="J293">
        <f>IFERROR(IF(TRIM(C293)="-", "N/A", IF(RIGHT(C293,1)=")",IF(RIGHT(C293,2)="T)",-1000000000000*VALUE(MID(C293,2,LEN(C293)-3)),IF(RIGHT(C293,2)="M)",-1000000*VALUE(MID(C293,2,LEN(C293)-3)),IF(RIGHT(C293,2)="B)",-1000000000*VALUE(MID(C293,2,LEN(C293)-3)),IF(RIGHT(C293,2)="k)",-1000*VALUE(MID(C293,2,LEN(C293)-3)),VALUE(SUBSTITUTE(C293,",","")))))),IF(RIGHT(C293,1)="T",1000000000000*VALUE(LEFT(C293,LEN(C293)-1)),IF(RIGHT(C293,1)="M",1000000*VALUE(LEFT(C293,LEN(C293)-1)),IF(RIGHT(C293,1)="B",1000000000*VALUE(LEFT(C293,LEN(C293)-1)),IF(RIGHT(C293,1)="%",0.01*VALUE(LEFT(C293,LEN(C293)-1)),IF(RIGHT(C293,1)="k",1000*VALUE(LEFT(C293,LEN(C293)-1)),VALUE(SUBSTITUTE(C293,",",""))))))))),"N/A")</f>
        <v/>
      </c>
      <c r="K293">
        <f>IFERROR(IF(TRIM(D293)="-", "N/A", IF(RIGHT(D293,1)=")",IF(RIGHT(D293,2)="T)",-1000000000000*VALUE(MID(D293,2,LEN(D293)-3)),IF(RIGHT(D293,2)="M)",-1000000*VALUE(MID(D293,2,LEN(D293)-3)),IF(RIGHT(D293,2)="B)",-1000000000*VALUE(MID(D293,2,LEN(D293)-3)),IF(RIGHT(D293,2)="k)",-1000*VALUE(MID(D293,2,LEN(D293)-3)),VALUE(SUBSTITUTE(D293,",","")))))),IF(RIGHT(D293,1)="T",1000000000000*VALUE(LEFT(D293,LEN(D293)-1)),IF(RIGHT(D293,1)="M",1000000*VALUE(LEFT(D293,LEN(D293)-1)),IF(RIGHT(D293,1)="B",1000000000*VALUE(LEFT(D293,LEN(D293)-1)),IF(RIGHT(D293,1)="%",0.01*VALUE(LEFT(D293,LEN(D293)-1)),IF(RIGHT(D293,1)="k",1000*VALUE(LEFT(D293,LEN(D293)-1)),VALUE(SUBSTITUTE(D293,",",""))))))))),"N/A")</f>
        <v/>
      </c>
      <c r="L293">
        <f>IFERROR(IF(TRIM(E293)="-", "N/A", IF(RIGHT(E293,1)=")",IF(RIGHT(E293,2)="T)",-1000000000000*VALUE(MID(E293,2,LEN(E293)-3)),IF(RIGHT(E293,2)="M)",-1000000*VALUE(MID(E293,2,LEN(E293)-3)),IF(RIGHT(E293,2)="B)",-1000000000*VALUE(MID(E293,2,LEN(E293)-3)),IF(RIGHT(E293,2)="k)",-1000*VALUE(MID(E293,2,LEN(E293)-3)),VALUE(SUBSTITUTE(E293,",","")))))),IF(RIGHT(E293,1)="T",1000000000000*VALUE(LEFT(E293,LEN(E293)-1)),IF(RIGHT(E293,1)="M",1000000*VALUE(LEFT(E293,LEN(E293)-1)),IF(RIGHT(E293,1)="B",1000000000*VALUE(LEFT(E293,LEN(E293)-1)),IF(RIGHT(E293,1)="%",0.01*VALUE(LEFT(E293,LEN(E293)-1)),IF(RIGHT(E293,1)="k",1000*VALUE(LEFT(E293,LEN(E293)-1)),VALUE(SUBSTITUTE(E293,",",""))))))))),"N/A")</f>
        <v/>
      </c>
      <c r="M293">
        <f>IFERROR(IF(TRIM(F293)="-", "N/A", IF(RIGHT(F293,1)=")",IF(RIGHT(F293,2)="T)",-1000000000000*VALUE(MID(F293,2,LEN(F293)-3)),IF(RIGHT(F293,2)="M)",-1000000*VALUE(MID(F293,2,LEN(F293)-3)),IF(RIGHT(F293,2)="B)",-1000000000*VALUE(MID(F293,2,LEN(F293)-3)),IF(RIGHT(F293,2)="k)",-1000*VALUE(MID(F293,2,LEN(F293)-3)),VALUE(SUBSTITUTE(F293,",","")))))),IF(RIGHT(F293,1)="T",1000000000000*VALUE(LEFT(F293,LEN(F293)-1)),IF(RIGHT(F293,1)="M",1000000*VALUE(LEFT(F293,LEN(F293)-1)),IF(RIGHT(F293,1)="B",1000000000*VALUE(LEFT(F293,LEN(F293)-1)),IF(RIGHT(F293,1)="%",0.01*VALUE(LEFT(F293,LEN(F293)-1)),IF(RIGHT(F293,1)="k",1000*VALUE(LEFT(F293,LEN(F293)-1)),VALUE(SUBSTITUTE(F293,",",""))))))))),"N/A")</f>
        <v/>
      </c>
      <c r="N293">
        <f>IFERROR(IF(TRIM(G293)="-", "N/A", IF(RIGHT(G293,1)=")",IF(RIGHT(G293,2)="T)",-1000000000000*VALUE(MID(G293,2,LEN(G293)-3)),IF(RIGHT(G293,2)="M)",-1000000*VALUE(MID(G293,2,LEN(G293)-3)),IF(RIGHT(G293,2)="B)",-1000000000*VALUE(MID(G293,2,LEN(G293)-3)),IF(RIGHT(G293,2)="k)",-1000*VALUE(MID(G293,2,LEN(G293)-3)),VALUE(SUBSTITUTE(G293,",","")))))),IF(RIGHT(G293,1)="T",1000000000000*VALUE(LEFT(G293,LEN(G293)-1)),IF(RIGHT(G293,1)="M",1000000*VALUE(LEFT(G293,LEN(G293)-1)),IF(RIGHT(G293,1)="B",1000000000*VALUE(LEFT(G293,LEN(G293)-1)),IF(RIGHT(G293,1)="%",0.01*VALUE(LEFT(G293,LEN(G293)-1)),IF(RIGHT(G293,1)="k",1000*VALUE(LEFT(G293,LEN(G293)-1)),VALUE(SUBSTITUTE(G293,",",""))))))))),"N/A")</f>
        <v/>
      </c>
      <c r="P293">
        <f>MAX(J293:N293)</f>
        <v/>
      </c>
      <c r="Q293">
        <f>IFERROR(J144+MATCH(P293,J293:N293,0)-1,"")</f>
        <v/>
      </c>
      <c r="R293">
        <f>IF(Q293="","",MIN(J293:N293))</f>
        <v/>
      </c>
      <c r="S293">
        <f>IFERROR(J144+MATCH(R293,J293:N293,0)-1,"")</f>
        <v/>
      </c>
      <c r="T293">
        <f>IFERROR(AVERAGE(J293:N293),"")</f>
        <v/>
      </c>
      <c r="U293">
        <f>IFERROR(STDEV(J293:N293),"")</f>
        <v/>
      </c>
      <c r="V293">
        <f>IFERROR(IF(C293="-","",IF(ISBLANK(B293),"",IF(OR(ISNUMBER(FIND("Growth",B293)),ISNUMBER(FIND("Margin",B293))),"",(J293-T293)/U293))),"")</f>
        <v/>
      </c>
      <c r="W293">
        <f>IFERROR(IF(OR(D293="-",ISBLANK(D293)),"",(K293-T293)/U293),"")</f>
        <v/>
      </c>
      <c r="X293">
        <f>IFERROR(IF(OR(E293="-",ISBLANK(E293)),"",(L293-T293)/U293),"")</f>
        <v/>
      </c>
      <c r="Y293">
        <f>IFERROR(IF(OR(F293="-",ISBLANK(F293)),"",(M293-T293)/U293),"")</f>
        <v/>
      </c>
      <c r="Z293">
        <f>IFERROR(IF(OR(G293="-",ISBLANK(G293)),"",(N293-T293)/U293),"")</f>
        <v/>
      </c>
      <c r="AA293">
        <f>IF(MAX(MAX(V293:Z293),ABS(MIN(V293:Z293)))=ABS(MIN(V293:Z293)),MIN(V293:Z293),MAX(V293:Z293))</f>
        <v/>
      </c>
      <c r="AB293">
        <f>IFERROR(V144+MATCH(AA293,V293:Z293,0)-1,"")</f>
        <v/>
      </c>
      <c r="AC293">
        <f>IF(AB293&lt;&gt;"",IF(S293=AB293,"Low",IF(AB293=Q293,"High","")),"")</f>
        <v/>
      </c>
      <c r="AE293">
        <f>IF(ISNUMBER(MATCH("N/A",J293:N293,0)),"",IFERROR((5 * SUMPRODUCT(J144:N144,J293:N293) - PRODUCT(SUM(J144:N144),SUM(J293:N293))) / ((5 * SUM((J144^2)+(K144^2)+(L144^2)+(M144^2)+(N144^2))) - SUM(J144:N144)^2),""))</f>
        <v/>
      </c>
      <c r="AF293">
        <f>IFERROR(CORREL(J144:N144,J293:N293),"")</f>
        <v/>
      </c>
      <c r="AZ293">
        <f>IF(Q293=S293,0,1)</f>
        <v/>
      </c>
      <c r="BA293">
        <f>IF(AZ293=1,IF(Q293="","",IF(Q293=N144,"Yes","No")),"")</f>
        <v/>
      </c>
      <c r="BB293">
        <f>IF(BA293="Yes",P293,"")</f>
        <v/>
      </c>
      <c r="BC293">
        <f>IF(AZ293=1,IF(S293="","",IF(S293=N144,"Yes","No")),"")</f>
        <v/>
      </c>
      <c r="BD293">
        <f>IF(BC293="Yes",R293,"")</f>
        <v/>
      </c>
      <c r="BE293">
        <f>IFERROR(IF(SIGN(AE293)=1,"Increasing",IF(SIGN(AE293)=-1,"Decreasing","")),"")</f>
        <v/>
      </c>
      <c r="BF293">
        <f>IF(OR(AND(BE293="Increasing",BA293="Yes"),AND(BE293="Decreasing",BC293="Yes")),"Yes","No")</f>
        <v/>
      </c>
      <c r="BG293">
        <f>IF(I293="pos_trend","Yes","No")</f>
        <v/>
      </c>
      <c r="BH293">
        <f>IF(AF293&lt;&gt;"",IF(ABS(AF293)&gt;0.8,"Yes","No"),"")</f>
        <v/>
      </c>
    </row>
    <row r="294" spans="1:60">
      <c s="1" r="A294" t="n">
        <v>2</v>
      </c>
      <c r="B294" t="s">
        <v>751</v>
      </c>
      <c r="C294" t="s">
        <v>282</v>
      </c>
      <c r="D294" t="s">
        <v>283</v>
      </c>
      <c r="E294" t="s">
        <v>284</v>
      </c>
      <c r="F294" t="s">
        <v>285</v>
      </c>
      <c r="G294" t="s">
        <v>286</v>
      </c>
      <c r="H294" t="s"/>
      <c r="I294">
        <f>IF(AND(K294&gt; J294, L294&gt; K294, M294&gt; L294, N294&gt; M294), "pos_trend", IF(AND(K294&lt; J294, L294&lt; K294, M294&lt; L294, N294&lt; M294), "neg_trend", "N/A"))</f>
        <v/>
      </c>
      <c r="J294">
        <f>IFERROR(IF(TRIM(C294)="-", "N/A", IF(RIGHT(C294,1)=")",IF(RIGHT(C294,2)="T)",-1000000000000*VALUE(MID(C294,2,LEN(C294)-3)),IF(RIGHT(C294,2)="M)",-1000000*VALUE(MID(C294,2,LEN(C294)-3)),IF(RIGHT(C294,2)="B)",-1000000000*VALUE(MID(C294,2,LEN(C294)-3)),IF(RIGHT(C294,2)="k)",-1000*VALUE(MID(C294,2,LEN(C294)-3)),VALUE(SUBSTITUTE(C294,",","")))))),IF(RIGHT(C294,1)="T",1000000000000*VALUE(LEFT(C294,LEN(C294)-1)),IF(RIGHT(C294,1)="M",1000000*VALUE(LEFT(C294,LEN(C294)-1)),IF(RIGHT(C294,1)="B",1000000000*VALUE(LEFT(C294,LEN(C294)-1)),IF(RIGHT(C294,1)="%",0.01*VALUE(LEFT(C294,LEN(C294)-1)),IF(RIGHT(C294,1)="k",1000*VALUE(LEFT(C294,LEN(C294)-1)),VALUE(SUBSTITUTE(C294,",",""))))))))),"N/A")</f>
        <v/>
      </c>
      <c r="K294">
        <f>IFERROR(IF(TRIM(D294)="-", "N/A", IF(RIGHT(D294,1)=")",IF(RIGHT(D294,2)="T)",-1000000000000*VALUE(MID(D294,2,LEN(D294)-3)),IF(RIGHT(D294,2)="M)",-1000000*VALUE(MID(D294,2,LEN(D294)-3)),IF(RIGHT(D294,2)="B)",-1000000000*VALUE(MID(D294,2,LEN(D294)-3)),IF(RIGHT(D294,2)="k)",-1000*VALUE(MID(D294,2,LEN(D294)-3)),VALUE(SUBSTITUTE(D294,",","")))))),IF(RIGHT(D294,1)="T",1000000000000*VALUE(LEFT(D294,LEN(D294)-1)),IF(RIGHT(D294,1)="M",1000000*VALUE(LEFT(D294,LEN(D294)-1)),IF(RIGHT(D294,1)="B",1000000000*VALUE(LEFT(D294,LEN(D294)-1)),IF(RIGHT(D294,1)="%",0.01*VALUE(LEFT(D294,LEN(D294)-1)),IF(RIGHT(D294,1)="k",1000*VALUE(LEFT(D294,LEN(D294)-1)),VALUE(SUBSTITUTE(D294,",",""))))))))),"N/A")</f>
        <v/>
      </c>
      <c r="L294">
        <f>IFERROR(IF(TRIM(E294)="-", "N/A", IF(RIGHT(E294,1)=")",IF(RIGHT(E294,2)="T)",-1000000000000*VALUE(MID(E294,2,LEN(E294)-3)),IF(RIGHT(E294,2)="M)",-1000000*VALUE(MID(E294,2,LEN(E294)-3)),IF(RIGHT(E294,2)="B)",-1000000000*VALUE(MID(E294,2,LEN(E294)-3)),IF(RIGHT(E294,2)="k)",-1000*VALUE(MID(E294,2,LEN(E294)-3)),VALUE(SUBSTITUTE(E294,",","")))))),IF(RIGHT(E294,1)="T",1000000000000*VALUE(LEFT(E294,LEN(E294)-1)),IF(RIGHT(E294,1)="M",1000000*VALUE(LEFT(E294,LEN(E294)-1)),IF(RIGHT(E294,1)="B",1000000000*VALUE(LEFT(E294,LEN(E294)-1)),IF(RIGHT(E294,1)="%",0.01*VALUE(LEFT(E294,LEN(E294)-1)),IF(RIGHT(E294,1)="k",1000*VALUE(LEFT(E294,LEN(E294)-1)),VALUE(SUBSTITUTE(E294,",",""))))))))),"N/A")</f>
        <v/>
      </c>
      <c r="M294">
        <f>IFERROR(IF(TRIM(F294)="-", "N/A", IF(RIGHT(F294,1)=")",IF(RIGHT(F294,2)="T)",-1000000000000*VALUE(MID(F294,2,LEN(F294)-3)),IF(RIGHT(F294,2)="M)",-1000000*VALUE(MID(F294,2,LEN(F294)-3)),IF(RIGHT(F294,2)="B)",-1000000000*VALUE(MID(F294,2,LEN(F294)-3)),IF(RIGHT(F294,2)="k)",-1000*VALUE(MID(F294,2,LEN(F294)-3)),VALUE(SUBSTITUTE(F294,",","")))))),IF(RIGHT(F294,1)="T",1000000000000*VALUE(LEFT(F294,LEN(F294)-1)),IF(RIGHT(F294,1)="M",1000000*VALUE(LEFT(F294,LEN(F294)-1)),IF(RIGHT(F294,1)="B",1000000000*VALUE(LEFT(F294,LEN(F294)-1)),IF(RIGHT(F294,1)="%",0.01*VALUE(LEFT(F294,LEN(F294)-1)),IF(RIGHT(F294,1)="k",1000*VALUE(LEFT(F294,LEN(F294)-1)),VALUE(SUBSTITUTE(F294,",",""))))))))),"N/A")</f>
        <v/>
      </c>
      <c r="N294">
        <f>IFERROR(IF(TRIM(G294)="-", "N/A", IF(RIGHT(G294,1)=")",IF(RIGHT(G294,2)="T)",-1000000000000*VALUE(MID(G294,2,LEN(G294)-3)),IF(RIGHT(G294,2)="M)",-1000000*VALUE(MID(G294,2,LEN(G294)-3)),IF(RIGHT(G294,2)="B)",-1000000000*VALUE(MID(G294,2,LEN(G294)-3)),IF(RIGHT(G294,2)="k)",-1000*VALUE(MID(G294,2,LEN(G294)-3)),VALUE(SUBSTITUTE(G294,",","")))))),IF(RIGHT(G294,1)="T",1000000000000*VALUE(LEFT(G294,LEN(G294)-1)),IF(RIGHT(G294,1)="M",1000000*VALUE(LEFT(G294,LEN(G294)-1)),IF(RIGHT(G294,1)="B",1000000000*VALUE(LEFT(G294,LEN(G294)-1)),IF(RIGHT(G294,1)="%",0.01*VALUE(LEFT(G294,LEN(G294)-1)),IF(RIGHT(G294,1)="k",1000*VALUE(LEFT(G294,LEN(G294)-1)),VALUE(SUBSTITUTE(G294,",",""))))))))),"N/A")</f>
        <v/>
      </c>
      <c r="P294">
        <f>MAX(J294:N294)</f>
        <v/>
      </c>
      <c r="Q294">
        <f>IFERROR(J144+MATCH(P294,J294:N294,0)-1,"")</f>
        <v/>
      </c>
      <c r="R294">
        <f>IF(Q294="","",MIN(J294:N294))</f>
        <v/>
      </c>
      <c r="S294">
        <f>IFERROR(J144+MATCH(R294,J294:N294,0)-1,"")</f>
        <v/>
      </c>
      <c r="T294">
        <f>IFERROR(AVERAGE(J294:N294),"")</f>
        <v/>
      </c>
      <c r="U294">
        <f>IFERROR(STDEV(J294:N294),"")</f>
        <v/>
      </c>
      <c r="V294">
        <f>IFERROR(IF(C294="-","",IF(ISBLANK(B294),"",IF(OR(ISNUMBER(FIND("Growth",B294)),ISNUMBER(FIND("Margin",B294))),"",(J294-T294)/U294))),"")</f>
        <v/>
      </c>
      <c r="W294">
        <f>IFERROR(IF(OR(D294="-",ISBLANK(D294)),"",(K294-T294)/U294),"")</f>
        <v/>
      </c>
      <c r="X294">
        <f>IFERROR(IF(OR(E294="-",ISBLANK(E294)),"",(L294-T294)/U294),"")</f>
        <v/>
      </c>
      <c r="Y294">
        <f>IFERROR(IF(OR(F294="-",ISBLANK(F294)),"",(M294-T294)/U294),"")</f>
        <v/>
      </c>
      <c r="Z294">
        <f>IFERROR(IF(OR(G294="-",ISBLANK(G294)),"",(N294-T294)/U294),"")</f>
        <v/>
      </c>
      <c r="AA294">
        <f>IF(MAX(MAX(V294:Z294),ABS(MIN(V294:Z294)))=ABS(MIN(V294:Z294)),MIN(V294:Z294),MAX(V294:Z294))</f>
        <v/>
      </c>
      <c r="AB294">
        <f>IFERROR(V144+MATCH(AA294,V294:Z294,0)-1,"")</f>
        <v/>
      </c>
      <c r="AC294">
        <f>IF(AB294&lt;&gt;"",IF(S294=AB294,"Low",IF(AB294=Q294,"High","")),"")</f>
        <v/>
      </c>
      <c r="AE294">
        <f>IF(ISNUMBER(MATCH("N/A",J294:N294,0)),"",IFERROR((5 * SUMPRODUCT(J144:N144,J294:N294) - PRODUCT(SUM(J144:N144),SUM(J294:N294))) / ((5 * SUM((J144^2)+(K144^2)+(L144^2)+(M144^2)+(N144^2))) - SUM(J144:N144)^2),""))</f>
        <v/>
      </c>
      <c r="AF294">
        <f>IFERROR(CORREL(J144:N144,J294:N294),"")</f>
        <v/>
      </c>
      <c r="AZ294">
        <f>IF(Q294=S294,0,1)</f>
        <v/>
      </c>
      <c r="BA294">
        <f>IF(AZ294=1,IF(Q294="","",IF(Q294=N144,"Yes","No")),"")</f>
        <v/>
      </c>
      <c r="BB294">
        <f>IF(BA294="Yes",P294,"")</f>
        <v/>
      </c>
      <c r="BC294">
        <f>IF(AZ294=1,IF(S294="","",IF(S294=N144,"Yes","No")),"")</f>
        <v/>
      </c>
      <c r="BD294">
        <f>IF(BC294="Yes",R294,"")</f>
        <v/>
      </c>
      <c r="BE294">
        <f>IFERROR(IF(SIGN(AE294)=1,"Increasing",IF(SIGN(AE294)=-1,"Decreasing","")),"")</f>
        <v/>
      </c>
      <c r="BF294">
        <f>IF(OR(AND(BE294="Increasing",BA294="Yes"),AND(BE294="Decreasing",BC294="Yes")),"Yes","No")</f>
        <v/>
      </c>
      <c r="BG294">
        <f>IF(I294="pos_trend","Yes","No")</f>
        <v/>
      </c>
      <c r="BH294">
        <f>IF(AF294&lt;&gt;"",IF(ABS(AF294)&gt;0.8,"Yes","No"),"")</f>
        <v/>
      </c>
    </row>
    <row r="295" spans="1:60">
      <c s="1" r="A295" t="n">
        <v>3</v>
      </c>
      <c r="B295" t="s">
        <v>752</v>
      </c>
      <c r="C295" t="s">
        <v>288</v>
      </c>
      <c r="D295" t="s">
        <v>289</v>
      </c>
      <c r="E295" t="s">
        <v>290</v>
      </c>
      <c r="F295" t="s">
        <v>291</v>
      </c>
      <c r="G295" t="s">
        <v>292</v>
      </c>
      <c r="H295" t="s"/>
      <c r="I295">
        <f>IF(AND(K295&gt; J295, L295&gt; K295, M295&gt; L295, N295&gt; M295), "pos_trend", IF(AND(K295&lt; J295, L295&lt; K295, M295&lt; L295, N295&lt; M295), "neg_trend", "N/A"))</f>
        <v/>
      </c>
      <c r="J295">
        <f>IFERROR(IF(TRIM(C295)="-", "N/A", IF(RIGHT(C295,1)=")",IF(RIGHT(C295,2)="T)",-1000000000000*VALUE(MID(C295,2,LEN(C295)-3)),IF(RIGHT(C295,2)="M)",-1000000*VALUE(MID(C295,2,LEN(C295)-3)),IF(RIGHT(C295,2)="B)",-1000000000*VALUE(MID(C295,2,LEN(C295)-3)),IF(RIGHT(C295,2)="k)",-1000*VALUE(MID(C295,2,LEN(C295)-3)),VALUE(SUBSTITUTE(C295,",","")))))),IF(RIGHT(C295,1)="T",1000000000000*VALUE(LEFT(C295,LEN(C295)-1)),IF(RIGHT(C295,1)="M",1000000*VALUE(LEFT(C295,LEN(C295)-1)),IF(RIGHT(C295,1)="B",1000000000*VALUE(LEFT(C295,LEN(C295)-1)),IF(RIGHT(C295,1)="%",0.01*VALUE(LEFT(C295,LEN(C295)-1)),IF(RIGHT(C295,1)="k",1000*VALUE(LEFT(C295,LEN(C295)-1)),VALUE(SUBSTITUTE(C295,",",""))))))))),"N/A")</f>
        <v/>
      </c>
      <c r="K295">
        <f>IFERROR(IF(TRIM(D295)="-", "N/A", IF(RIGHT(D295,1)=")",IF(RIGHT(D295,2)="T)",-1000000000000*VALUE(MID(D295,2,LEN(D295)-3)),IF(RIGHT(D295,2)="M)",-1000000*VALUE(MID(D295,2,LEN(D295)-3)),IF(RIGHT(D295,2)="B)",-1000000000*VALUE(MID(D295,2,LEN(D295)-3)),IF(RIGHT(D295,2)="k)",-1000*VALUE(MID(D295,2,LEN(D295)-3)),VALUE(SUBSTITUTE(D295,",","")))))),IF(RIGHT(D295,1)="T",1000000000000*VALUE(LEFT(D295,LEN(D295)-1)),IF(RIGHT(D295,1)="M",1000000*VALUE(LEFT(D295,LEN(D295)-1)),IF(RIGHT(D295,1)="B",1000000000*VALUE(LEFT(D295,LEN(D295)-1)),IF(RIGHT(D295,1)="%",0.01*VALUE(LEFT(D295,LEN(D295)-1)),IF(RIGHT(D295,1)="k",1000*VALUE(LEFT(D295,LEN(D295)-1)),VALUE(SUBSTITUTE(D295,",",""))))))))),"N/A")</f>
        <v/>
      </c>
      <c r="L295">
        <f>IFERROR(IF(TRIM(E295)="-", "N/A", IF(RIGHT(E295,1)=")",IF(RIGHT(E295,2)="T)",-1000000000000*VALUE(MID(E295,2,LEN(E295)-3)),IF(RIGHT(E295,2)="M)",-1000000*VALUE(MID(E295,2,LEN(E295)-3)),IF(RIGHT(E295,2)="B)",-1000000000*VALUE(MID(E295,2,LEN(E295)-3)),IF(RIGHT(E295,2)="k)",-1000*VALUE(MID(E295,2,LEN(E295)-3)),VALUE(SUBSTITUTE(E295,",","")))))),IF(RIGHT(E295,1)="T",1000000000000*VALUE(LEFT(E295,LEN(E295)-1)),IF(RIGHT(E295,1)="M",1000000*VALUE(LEFT(E295,LEN(E295)-1)),IF(RIGHT(E295,1)="B",1000000000*VALUE(LEFT(E295,LEN(E295)-1)),IF(RIGHT(E295,1)="%",0.01*VALUE(LEFT(E295,LEN(E295)-1)),IF(RIGHT(E295,1)="k",1000*VALUE(LEFT(E295,LEN(E295)-1)),VALUE(SUBSTITUTE(E295,",",""))))))))),"N/A")</f>
        <v/>
      </c>
      <c r="M295">
        <f>IFERROR(IF(TRIM(F295)="-", "N/A", IF(RIGHT(F295,1)=")",IF(RIGHT(F295,2)="T)",-1000000000000*VALUE(MID(F295,2,LEN(F295)-3)),IF(RIGHT(F295,2)="M)",-1000000*VALUE(MID(F295,2,LEN(F295)-3)),IF(RIGHT(F295,2)="B)",-1000000000*VALUE(MID(F295,2,LEN(F295)-3)),IF(RIGHT(F295,2)="k)",-1000*VALUE(MID(F295,2,LEN(F295)-3)),VALUE(SUBSTITUTE(F295,",","")))))),IF(RIGHT(F295,1)="T",1000000000000*VALUE(LEFT(F295,LEN(F295)-1)),IF(RIGHT(F295,1)="M",1000000*VALUE(LEFT(F295,LEN(F295)-1)),IF(RIGHT(F295,1)="B",1000000000*VALUE(LEFT(F295,LEN(F295)-1)),IF(RIGHT(F295,1)="%",0.01*VALUE(LEFT(F295,LEN(F295)-1)),IF(RIGHT(F295,1)="k",1000*VALUE(LEFT(F295,LEN(F295)-1)),VALUE(SUBSTITUTE(F295,",",""))))))))),"N/A")</f>
        <v/>
      </c>
      <c r="N295">
        <f>IFERROR(IF(TRIM(G295)="-", "N/A", IF(RIGHT(G295,1)=")",IF(RIGHT(G295,2)="T)",-1000000000000*VALUE(MID(G295,2,LEN(G295)-3)),IF(RIGHT(G295,2)="M)",-1000000*VALUE(MID(G295,2,LEN(G295)-3)),IF(RIGHT(G295,2)="B)",-1000000000*VALUE(MID(G295,2,LEN(G295)-3)),IF(RIGHT(G295,2)="k)",-1000*VALUE(MID(G295,2,LEN(G295)-3)),VALUE(SUBSTITUTE(G295,",","")))))),IF(RIGHT(G295,1)="T",1000000000000*VALUE(LEFT(G295,LEN(G295)-1)),IF(RIGHT(G295,1)="M",1000000*VALUE(LEFT(G295,LEN(G295)-1)),IF(RIGHT(G295,1)="B",1000000000*VALUE(LEFT(G295,LEN(G295)-1)),IF(RIGHT(G295,1)="%",0.01*VALUE(LEFT(G295,LEN(G295)-1)),IF(RIGHT(G295,1)="k",1000*VALUE(LEFT(G295,LEN(G295)-1)),VALUE(SUBSTITUTE(G295,",",""))))))))),"N/A")</f>
        <v/>
      </c>
      <c r="P295">
        <f>MAX(J295:N295)</f>
        <v/>
      </c>
      <c r="Q295">
        <f>IFERROR(J144+MATCH(P295,J295:N295,0)-1,"")</f>
        <v/>
      </c>
      <c r="R295">
        <f>IF(Q295="","",MIN(J295:N295))</f>
        <v/>
      </c>
      <c r="S295">
        <f>IFERROR(J144+MATCH(R295,J295:N295,0)-1,"")</f>
        <v/>
      </c>
      <c r="T295">
        <f>IFERROR(AVERAGE(J295:N295),"")</f>
        <v/>
      </c>
      <c r="U295">
        <f>IFERROR(STDEV(J295:N295),"")</f>
        <v/>
      </c>
      <c r="V295">
        <f>IFERROR(IF(C295="-","",IF(ISBLANK(B295),"",IF(OR(ISNUMBER(FIND("Growth",B295)),ISNUMBER(FIND("Margin",B295))),"",(J295-T295)/U295))),"")</f>
        <v/>
      </c>
      <c r="W295">
        <f>IFERROR(IF(OR(D295="-",ISBLANK(D295)),"",(K295-T295)/U295),"")</f>
        <v/>
      </c>
      <c r="X295">
        <f>IFERROR(IF(OR(E295="-",ISBLANK(E295)),"",(L295-T295)/U295),"")</f>
        <v/>
      </c>
      <c r="Y295">
        <f>IFERROR(IF(OR(F295="-",ISBLANK(F295)),"",(M295-T295)/U295),"")</f>
        <v/>
      </c>
      <c r="Z295">
        <f>IFERROR(IF(OR(G295="-",ISBLANK(G295)),"",(N295-T295)/U295),"")</f>
        <v/>
      </c>
      <c r="AA295">
        <f>IF(MAX(MAX(V295:Z295),ABS(MIN(V295:Z295)))=ABS(MIN(V295:Z295)),MIN(V295:Z295),MAX(V295:Z295))</f>
        <v/>
      </c>
      <c r="AB295">
        <f>IFERROR(V144+MATCH(AA295,V295:Z295,0)-1,"")</f>
        <v/>
      </c>
      <c r="AC295">
        <f>IF(AB295&lt;&gt;"",IF(S295=AB295,"Low",IF(AB295=Q295,"High","")),"")</f>
        <v/>
      </c>
      <c r="AE295">
        <f>IF(ISNUMBER(MATCH("N/A",J295:N295,0)),"",IFERROR((5 * SUMPRODUCT(J144:N144,J295:N295) - PRODUCT(SUM(J144:N144),SUM(J295:N295))) / ((5 * SUM((J144^2)+(K144^2)+(L144^2)+(M144^2)+(N144^2))) - SUM(J144:N144)^2),""))</f>
        <v/>
      </c>
      <c r="AF295">
        <f>IFERROR(CORREL(J144:N144,J295:N295),"")</f>
        <v/>
      </c>
      <c r="AZ295">
        <f>IF(Q295=S295,0,1)</f>
        <v/>
      </c>
      <c r="BA295">
        <f>IF(AZ295=1,IF(Q295="","",IF(Q295=N144,"Yes","No")),"")</f>
        <v/>
      </c>
      <c r="BB295">
        <f>IF(BA295="Yes",P295,"")</f>
        <v/>
      </c>
      <c r="BC295">
        <f>IF(AZ295=1,IF(S295="","",IF(S295=N144,"Yes","No")),"")</f>
        <v/>
      </c>
      <c r="BD295">
        <f>IF(BC295="Yes",R295,"")</f>
        <v/>
      </c>
      <c r="BE295">
        <f>IFERROR(IF(SIGN(AE295)=1,"Increasing",IF(SIGN(AE295)=-1,"Decreasing","")),"")</f>
        <v/>
      </c>
      <c r="BF295">
        <f>IF(OR(AND(BE295="Increasing",BA295="Yes"),AND(BE295="Decreasing",BC295="Yes")),"Yes","No")</f>
        <v/>
      </c>
      <c r="BG295">
        <f>IF(I295="pos_trend","Yes","No")</f>
        <v/>
      </c>
      <c r="BH295">
        <f>IF(AF295&lt;&gt;"",IF(ABS(AF295)&gt;0.8,"Yes","No"),"")</f>
        <v/>
      </c>
    </row>
    <row r="296" spans="1:60">
      <c s="1" r="A296" t="n">
        <v>4</v>
      </c>
      <c r="B296" t="s">
        <v>753</v>
      </c>
      <c r="C296" t="s">
        <v>294</v>
      </c>
      <c r="D296" t="s">
        <v>294</v>
      </c>
      <c r="E296" t="s">
        <v>295</v>
      </c>
      <c r="F296" t="s">
        <v>296</v>
      </c>
      <c r="G296" t="s">
        <v>297</v>
      </c>
      <c r="H296" t="s"/>
      <c r="I296">
        <f>IF(AND(K296&gt; J296, L296&gt; K296, M296&gt; L296, N296&gt; M296), "pos_trend", IF(AND(K296&lt; J296, L296&lt; K296, M296&lt; L296, N296&lt; M296), "neg_trend", "N/A"))</f>
        <v/>
      </c>
      <c r="J296">
        <f>IFERROR(IF(TRIM(C296)="-", "N/A", IF(RIGHT(C296,1)=")",IF(RIGHT(C296,2)="T)",-1000000000000*VALUE(MID(C296,2,LEN(C296)-3)),IF(RIGHT(C296,2)="M)",-1000000*VALUE(MID(C296,2,LEN(C296)-3)),IF(RIGHT(C296,2)="B)",-1000000000*VALUE(MID(C296,2,LEN(C296)-3)),IF(RIGHT(C296,2)="k)",-1000*VALUE(MID(C296,2,LEN(C296)-3)),VALUE(SUBSTITUTE(C296,",","")))))),IF(RIGHT(C296,1)="T",1000000000000*VALUE(LEFT(C296,LEN(C296)-1)),IF(RIGHT(C296,1)="M",1000000*VALUE(LEFT(C296,LEN(C296)-1)),IF(RIGHT(C296,1)="B",1000000000*VALUE(LEFT(C296,LEN(C296)-1)),IF(RIGHT(C296,1)="%",0.01*VALUE(LEFT(C296,LEN(C296)-1)),IF(RIGHT(C296,1)="k",1000*VALUE(LEFT(C296,LEN(C296)-1)),VALUE(SUBSTITUTE(C296,",",""))))))))),"N/A")</f>
        <v/>
      </c>
      <c r="K296">
        <f>IFERROR(IF(TRIM(D296)="-", "N/A", IF(RIGHT(D296,1)=")",IF(RIGHT(D296,2)="T)",-1000000000000*VALUE(MID(D296,2,LEN(D296)-3)),IF(RIGHT(D296,2)="M)",-1000000*VALUE(MID(D296,2,LEN(D296)-3)),IF(RIGHT(D296,2)="B)",-1000000000*VALUE(MID(D296,2,LEN(D296)-3)),IF(RIGHT(D296,2)="k)",-1000*VALUE(MID(D296,2,LEN(D296)-3)),VALUE(SUBSTITUTE(D296,",","")))))),IF(RIGHT(D296,1)="T",1000000000000*VALUE(LEFT(D296,LEN(D296)-1)),IF(RIGHT(D296,1)="M",1000000*VALUE(LEFT(D296,LEN(D296)-1)),IF(RIGHT(D296,1)="B",1000000000*VALUE(LEFT(D296,LEN(D296)-1)),IF(RIGHT(D296,1)="%",0.01*VALUE(LEFT(D296,LEN(D296)-1)),IF(RIGHT(D296,1)="k",1000*VALUE(LEFT(D296,LEN(D296)-1)),VALUE(SUBSTITUTE(D296,",",""))))))))),"N/A")</f>
        <v/>
      </c>
      <c r="L296">
        <f>IFERROR(IF(TRIM(E296)="-", "N/A", IF(RIGHT(E296,1)=")",IF(RIGHT(E296,2)="T)",-1000000000000*VALUE(MID(E296,2,LEN(E296)-3)),IF(RIGHT(E296,2)="M)",-1000000*VALUE(MID(E296,2,LEN(E296)-3)),IF(RIGHT(E296,2)="B)",-1000000000*VALUE(MID(E296,2,LEN(E296)-3)),IF(RIGHT(E296,2)="k)",-1000*VALUE(MID(E296,2,LEN(E296)-3)),VALUE(SUBSTITUTE(E296,",","")))))),IF(RIGHT(E296,1)="T",1000000000000*VALUE(LEFT(E296,LEN(E296)-1)),IF(RIGHT(E296,1)="M",1000000*VALUE(LEFT(E296,LEN(E296)-1)),IF(RIGHT(E296,1)="B",1000000000*VALUE(LEFT(E296,LEN(E296)-1)),IF(RIGHT(E296,1)="%",0.01*VALUE(LEFT(E296,LEN(E296)-1)),IF(RIGHT(E296,1)="k",1000*VALUE(LEFT(E296,LEN(E296)-1)),VALUE(SUBSTITUTE(E296,",",""))))))))),"N/A")</f>
        <v/>
      </c>
      <c r="M296">
        <f>IFERROR(IF(TRIM(F296)="-", "N/A", IF(RIGHT(F296,1)=")",IF(RIGHT(F296,2)="T)",-1000000000000*VALUE(MID(F296,2,LEN(F296)-3)),IF(RIGHT(F296,2)="M)",-1000000*VALUE(MID(F296,2,LEN(F296)-3)),IF(RIGHT(F296,2)="B)",-1000000000*VALUE(MID(F296,2,LEN(F296)-3)),IF(RIGHT(F296,2)="k)",-1000*VALUE(MID(F296,2,LEN(F296)-3)),VALUE(SUBSTITUTE(F296,",","")))))),IF(RIGHT(F296,1)="T",1000000000000*VALUE(LEFT(F296,LEN(F296)-1)),IF(RIGHT(F296,1)="M",1000000*VALUE(LEFT(F296,LEN(F296)-1)),IF(RIGHT(F296,1)="B",1000000000*VALUE(LEFT(F296,LEN(F296)-1)),IF(RIGHT(F296,1)="%",0.01*VALUE(LEFT(F296,LEN(F296)-1)),IF(RIGHT(F296,1)="k",1000*VALUE(LEFT(F296,LEN(F296)-1)),VALUE(SUBSTITUTE(F296,",",""))))))))),"N/A")</f>
        <v/>
      </c>
      <c r="N296">
        <f>IFERROR(IF(TRIM(G296)="-", "N/A", IF(RIGHT(G296,1)=")",IF(RIGHT(G296,2)="T)",-1000000000000*VALUE(MID(G296,2,LEN(G296)-3)),IF(RIGHT(G296,2)="M)",-1000000*VALUE(MID(G296,2,LEN(G296)-3)),IF(RIGHT(G296,2)="B)",-1000000000*VALUE(MID(G296,2,LEN(G296)-3)),IF(RIGHT(G296,2)="k)",-1000*VALUE(MID(G296,2,LEN(G296)-3)),VALUE(SUBSTITUTE(G296,",","")))))),IF(RIGHT(G296,1)="T",1000000000000*VALUE(LEFT(G296,LEN(G296)-1)),IF(RIGHT(G296,1)="M",1000000*VALUE(LEFT(G296,LEN(G296)-1)),IF(RIGHT(G296,1)="B",1000000000*VALUE(LEFT(G296,LEN(G296)-1)),IF(RIGHT(G296,1)="%",0.01*VALUE(LEFT(G296,LEN(G296)-1)),IF(RIGHT(G296,1)="k",1000*VALUE(LEFT(G296,LEN(G296)-1)),VALUE(SUBSTITUTE(G296,",",""))))))))),"N/A")</f>
        <v/>
      </c>
      <c r="P296">
        <f>MAX(J296:N296)</f>
        <v/>
      </c>
      <c r="Q296">
        <f>IFERROR(J144+MATCH(P296,J296:N296,0)-1,"")</f>
        <v/>
      </c>
      <c r="R296">
        <f>IF(Q296="","",MIN(J296:N296))</f>
        <v/>
      </c>
      <c r="S296">
        <f>IFERROR(J144+MATCH(R296,J296:N296,0)-1,"")</f>
        <v/>
      </c>
      <c r="T296">
        <f>IFERROR(AVERAGE(J296:N296),"")</f>
        <v/>
      </c>
      <c r="U296">
        <f>IFERROR(STDEV(J296:N296),"")</f>
        <v/>
      </c>
      <c r="V296">
        <f>IFERROR(IF(C296="-","",IF(ISBLANK(B296),"",IF(OR(ISNUMBER(FIND("Growth",B296)),ISNUMBER(FIND("Margin",B296))),"",(J296-T296)/U296))),"")</f>
        <v/>
      </c>
      <c r="W296">
        <f>IFERROR(IF(OR(D296="-",ISBLANK(D296)),"",(K296-T296)/U296),"")</f>
        <v/>
      </c>
      <c r="X296">
        <f>IFERROR(IF(OR(E296="-",ISBLANK(E296)),"",(L296-T296)/U296),"")</f>
        <v/>
      </c>
      <c r="Y296">
        <f>IFERROR(IF(OR(F296="-",ISBLANK(F296)),"",(M296-T296)/U296),"")</f>
        <v/>
      </c>
      <c r="Z296">
        <f>IFERROR(IF(OR(G296="-",ISBLANK(G296)),"",(N296-T296)/U296),"")</f>
        <v/>
      </c>
      <c r="AA296">
        <f>IF(MAX(MAX(V296:Z296),ABS(MIN(V296:Z296)))=ABS(MIN(V296:Z296)),MIN(V296:Z296),MAX(V296:Z296))</f>
        <v/>
      </c>
      <c r="AB296">
        <f>IFERROR(V144+MATCH(AA296,V296:Z296,0)-1,"")</f>
        <v/>
      </c>
      <c r="AC296">
        <f>IF(AB296&lt;&gt;"",IF(S296=AB296,"Low",IF(AB296=Q296,"High","")),"")</f>
        <v/>
      </c>
      <c r="AE296">
        <f>IF(ISNUMBER(MATCH("N/A",J296:N296,0)),"",IFERROR((5 * SUMPRODUCT(J144:N144,J296:N296) - PRODUCT(SUM(J144:N144),SUM(J296:N296))) / ((5 * SUM((J144^2)+(K144^2)+(L144^2)+(M144^2)+(N144^2))) - SUM(J144:N144)^2),""))</f>
        <v/>
      </c>
      <c r="AF296">
        <f>IFERROR(CORREL(J144:N144,J296:N296),"")</f>
        <v/>
      </c>
      <c r="AZ296">
        <f>IF(Q296=S296,0,1)</f>
        <v/>
      </c>
      <c r="BA296">
        <f>IF(AZ296=1,IF(Q296="","",IF(Q296=N144,"Yes","No")),"")</f>
        <v/>
      </c>
      <c r="BB296">
        <f>IF(BA296="Yes",P296,"")</f>
        <v/>
      </c>
      <c r="BC296">
        <f>IF(AZ296=1,IF(S296="","",IF(S296=N144,"Yes","No")),"")</f>
        <v/>
      </c>
      <c r="BD296">
        <f>IF(BC296="Yes",R296,"")</f>
        <v/>
      </c>
      <c r="BE296">
        <f>IFERROR(IF(SIGN(AE296)=1,"Increasing",IF(SIGN(AE296)=-1,"Decreasing","")),"")</f>
        <v/>
      </c>
      <c r="BF296">
        <f>IF(OR(AND(BE296="Increasing",BA296="Yes"),AND(BE296="Decreasing",BC296="Yes")),"Yes","No")</f>
        <v/>
      </c>
      <c r="BG296">
        <f>IF(I296="pos_trend","Yes","No")</f>
        <v/>
      </c>
      <c r="BH296">
        <f>IF(AF296&lt;&gt;"",IF(ABS(AF296)&gt;0.8,"Yes","No"),"")</f>
        <v/>
      </c>
    </row>
    <row r="297" spans="1:60">
      <c s="1" r="A297" t="n">
        <v>5</v>
      </c>
      <c r="B297" t="s">
        <v>754</v>
      </c>
      <c r="C297" t="s">
        <v>393</v>
      </c>
      <c r="D297" t="s">
        <v>755</v>
      </c>
      <c r="E297" t="s">
        <v>394</v>
      </c>
      <c r="F297" t="s">
        <v>395</v>
      </c>
      <c r="G297" t="s">
        <v>396</v>
      </c>
      <c r="H297" t="s"/>
      <c r="I297">
        <f>IF(AND(K297&gt; J297, L297&gt; K297, M297&gt; L297, N297&gt; M297), "pos_trend", IF(AND(K297&lt; J297, L297&lt; K297, M297&lt; L297, N297&lt; M297), "neg_trend", "N/A"))</f>
        <v/>
      </c>
      <c r="J297">
        <f>IFERROR(IF(TRIM(C297)="-", "N/A", IF(RIGHT(C297,1)=")",IF(RIGHT(C297,2)="T)",-1000000000000*VALUE(MID(C297,2,LEN(C297)-3)),IF(RIGHT(C297,2)="M)",-1000000*VALUE(MID(C297,2,LEN(C297)-3)),IF(RIGHT(C297,2)="B)",-1000000000*VALUE(MID(C297,2,LEN(C297)-3)),IF(RIGHT(C297,2)="k)",-1000*VALUE(MID(C297,2,LEN(C297)-3)),VALUE(SUBSTITUTE(C297,",","")))))),IF(RIGHT(C297,1)="T",1000000000000*VALUE(LEFT(C297,LEN(C297)-1)),IF(RIGHT(C297,1)="M",1000000*VALUE(LEFT(C297,LEN(C297)-1)),IF(RIGHT(C297,1)="B",1000000000*VALUE(LEFT(C297,LEN(C297)-1)),IF(RIGHT(C297,1)="%",0.01*VALUE(LEFT(C297,LEN(C297)-1)),IF(RIGHT(C297,1)="k",1000*VALUE(LEFT(C297,LEN(C297)-1)),VALUE(SUBSTITUTE(C297,",",""))))))))),"N/A")</f>
        <v/>
      </c>
      <c r="K297">
        <f>IFERROR(IF(TRIM(D297)="-", "N/A", IF(RIGHT(D297,1)=")",IF(RIGHT(D297,2)="T)",-1000000000000*VALUE(MID(D297,2,LEN(D297)-3)),IF(RIGHT(D297,2)="M)",-1000000*VALUE(MID(D297,2,LEN(D297)-3)),IF(RIGHT(D297,2)="B)",-1000000000*VALUE(MID(D297,2,LEN(D297)-3)),IF(RIGHT(D297,2)="k)",-1000*VALUE(MID(D297,2,LEN(D297)-3)),VALUE(SUBSTITUTE(D297,",","")))))),IF(RIGHT(D297,1)="T",1000000000000*VALUE(LEFT(D297,LEN(D297)-1)),IF(RIGHT(D297,1)="M",1000000*VALUE(LEFT(D297,LEN(D297)-1)),IF(RIGHT(D297,1)="B",1000000000*VALUE(LEFT(D297,LEN(D297)-1)),IF(RIGHT(D297,1)="%",0.01*VALUE(LEFT(D297,LEN(D297)-1)),IF(RIGHT(D297,1)="k",1000*VALUE(LEFT(D297,LEN(D297)-1)),VALUE(SUBSTITUTE(D297,",",""))))))))),"N/A")</f>
        <v/>
      </c>
      <c r="L297">
        <f>IFERROR(IF(TRIM(E297)="-", "N/A", IF(RIGHT(E297,1)=")",IF(RIGHT(E297,2)="T)",-1000000000000*VALUE(MID(E297,2,LEN(E297)-3)),IF(RIGHT(E297,2)="M)",-1000000*VALUE(MID(E297,2,LEN(E297)-3)),IF(RIGHT(E297,2)="B)",-1000000000*VALUE(MID(E297,2,LEN(E297)-3)),IF(RIGHT(E297,2)="k)",-1000*VALUE(MID(E297,2,LEN(E297)-3)),VALUE(SUBSTITUTE(E297,",","")))))),IF(RIGHT(E297,1)="T",1000000000000*VALUE(LEFT(E297,LEN(E297)-1)),IF(RIGHT(E297,1)="M",1000000*VALUE(LEFT(E297,LEN(E297)-1)),IF(RIGHT(E297,1)="B",1000000000*VALUE(LEFT(E297,LEN(E297)-1)),IF(RIGHT(E297,1)="%",0.01*VALUE(LEFT(E297,LEN(E297)-1)),IF(RIGHT(E297,1)="k",1000*VALUE(LEFT(E297,LEN(E297)-1)),VALUE(SUBSTITUTE(E297,",",""))))))))),"N/A")</f>
        <v/>
      </c>
      <c r="M297">
        <f>IFERROR(IF(TRIM(F297)="-", "N/A", IF(RIGHT(F297,1)=")",IF(RIGHT(F297,2)="T)",-1000000000000*VALUE(MID(F297,2,LEN(F297)-3)),IF(RIGHT(F297,2)="M)",-1000000*VALUE(MID(F297,2,LEN(F297)-3)),IF(RIGHT(F297,2)="B)",-1000000000*VALUE(MID(F297,2,LEN(F297)-3)),IF(RIGHT(F297,2)="k)",-1000*VALUE(MID(F297,2,LEN(F297)-3)),VALUE(SUBSTITUTE(F297,",","")))))),IF(RIGHT(F297,1)="T",1000000000000*VALUE(LEFT(F297,LEN(F297)-1)),IF(RIGHT(F297,1)="M",1000000*VALUE(LEFT(F297,LEN(F297)-1)),IF(RIGHT(F297,1)="B",1000000000*VALUE(LEFT(F297,LEN(F297)-1)),IF(RIGHT(F297,1)="%",0.01*VALUE(LEFT(F297,LEN(F297)-1)),IF(RIGHT(F297,1)="k",1000*VALUE(LEFT(F297,LEN(F297)-1)),VALUE(SUBSTITUTE(F297,",",""))))))))),"N/A")</f>
        <v/>
      </c>
      <c r="N297">
        <f>IFERROR(IF(TRIM(G297)="-", "N/A", IF(RIGHT(G297,1)=")",IF(RIGHT(G297,2)="T)",-1000000000000*VALUE(MID(G297,2,LEN(G297)-3)),IF(RIGHT(G297,2)="M)",-1000000*VALUE(MID(G297,2,LEN(G297)-3)),IF(RIGHT(G297,2)="B)",-1000000000*VALUE(MID(G297,2,LEN(G297)-3)),IF(RIGHT(G297,2)="k)",-1000*VALUE(MID(G297,2,LEN(G297)-3)),VALUE(SUBSTITUTE(G297,",","")))))),IF(RIGHT(G297,1)="T",1000000000000*VALUE(LEFT(G297,LEN(G297)-1)),IF(RIGHT(G297,1)="M",1000000*VALUE(LEFT(G297,LEN(G297)-1)),IF(RIGHT(G297,1)="B",1000000000*VALUE(LEFT(G297,LEN(G297)-1)),IF(RIGHT(G297,1)="%",0.01*VALUE(LEFT(G297,LEN(G297)-1)),IF(RIGHT(G297,1)="k",1000*VALUE(LEFT(G297,LEN(G297)-1)),VALUE(SUBSTITUTE(G297,",",""))))))))),"N/A")</f>
        <v/>
      </c>
      <c r="P297">
        <f>MAX(J297:N297)</f>
        <v/>
      </c>
      <c r="Q297">
        <f>IFERROR(J144+MATCH(P297,J297:N297,0)-1,"")</f>
        <v/>
      </c>
      <c r="R297">
        <f>IF(Q297="","",MIN(J297:N297))</f>
        <v/>
      </c>
      <c r="S297">
        <f>IFERROR(J144+MATCH(R297,J297:N297,0)-1,"")</f>
        <v/>
      </c>
      <c r="T297">
        <f>IFERROR(AVERAGE(J297:N297),"")</f>
        <v/>
      </c>
      <c r="U297">
        <f>IFERROR(STDEV(J297:N297),"")</f>
        <v/>
      </c>
      <c r="V297">
        <f>IFERROR(IF(C297="-","",IF(ISBLANK(B297),"",IF(OR(ISNUMBER(FIND("Growth",B297)),ISNUMBER(FIND("Margin",B297))),"",(J297-T297)/U297))),"")</f>
        <v/>
      </c>
      <c r="W297">
        <f>IFERROR(IF(OR(D297="-",ISBLANK(D297)),"",(K297-T297)/U297),"")</f>
        <v/>
      </c>
      <c r="X297">
        <f>IFERROR(IF(OR(E297="-",ISBLANK(E297)),"",(L297-T297)/U297),"")</f>
        <v/>
      </c>
      <c r="Y297">
        <f>IFERROR(IF(OR(F297="-",ISBLANK(F297)),"",(M297-T297)/U297),"")</f>
        <v/>
      </c>
      <c r="Z297">
        <f>IFERROR(IF(OR(G297="-",ISBLANK(G297)),"",(N297-T297)/U297),"")</f>
        <v/>
      </c>
      <c r="AA297">
        <f>IF(MAX(MAX(V297:Z297),ABS(MIN(V297:Z297)))=ABS(MIN(V297:Z297)),MIN(V297:Z297),MAX(V297:Z297))</f>
        <v/>
      </c>
      <c r="AB297">
        <f>IFERROR(V144+MATCH(AA297,V297:Z297,0)-1,"")</f>
        <v/>
      </c>
      <c r="AC297">
        <f>IF(AB297&lt;&gt;"",IF(S297=AB297,"Low",IF(AB297=Q297,"High","")),"")</f>
        <v/>
      </c>
      <c r="AE297">
        <f>IF(ISNUMBER(MATCH("N/A",J297:N297,0)),"",IFERROR((5 * SUMPRODUCT(J144:N144,J297:N297) - PRODUCT(SUM(J144:N144),SUM(J297:N297))) / ((5 * SUM((J144^2)+(K144^2)+(L144^2)+(M144^2)+(N144^2))) - SUM(J144:N144)^2),""))</f>
        <v/>
      </c>
      <c r="AF297">
        <f>IFERROR(CORREL(J144:N144,J297:N297),"")</f>
        <v/>
      </c>
      <c r="AZ297">
        <f>IF(Q297=S297,0,1)</f>
        <v/>
      </c>
      <c r="BA297">
        <f>IF(AZ297=1,IF(Q297="","",IF(Q297=N144,"Yes","No")),"")</f>
        <v/>
      </c>
      <c r="BB297">
        <f>IF(BA297="Yes",P297,"")</f>
        <v/>
      </c>
      <c r="BC297">
        <f>IF(AZ297=1,IF(S297="","",IF(S297=N144,"Yes","No")),"")</f>
        <v/>
      </c>
      <c r="BD297">
        <f>IF(BC297="Yes",R297,"")</f>
        <v/>
      </c>
      <c r="BE297">
        <f>IFERROR(IF(SIGN(AE297)=1,"Increasing",IF(SIGN(AE297)=-1,"Decreasing","")),"")</f>
        <v/>
      </c>
      <c r="BF297">
        <f>IF(OR(AND(BE297="Increasing",BA297="Yes"),AND(BE297="Decreasing",BC297="Yes")),"Yes","No")</f>
        <v/>
      </c>
      <c r="BG297">
        <f>IF(I297="pos_trend","Yes","No")</f>
        <v/>
      </c>
      <c r="BH297">
        <f>IF(AF297&lt;&gt;"",IF(ABS(AF297)&gt;0.8,"Yes","No"),"")</f>
        <v/>
      </c>
    </row>
    <row r="298" spans="1:60">
      <c s="1" r="A298" t="n">
        <v>6</v>
      </c>
      <c r="B298" t="s">
        <v>680</v>
      </c>
      <c r="C298" t="s">
        <v>393</v>
      </c>
      <c r="D298" t="s">
        <v>755</v>
      </c>
      <c r="E298" t="s">
        <v>394</v>
      </c>
      <c r="F298" t="s">
        <v>395</v>
      </c>
      <c r="G298" t="s">
        <v>396</v>
      </c>
      <c r="H298" t="s"/>
      <c r="I298">
        <f>IF(AND(K298&gt; J298, L298&gt; K298, M298&gt; L298, N298&gt; M298), "pos_trend", IF(AND(K298&lt; J298, L298&lt; K298, M298&lt; L298, N298&lt; M298), "neg_trend", "N/A"))</f>
        <v/>
      </c>
      <c r="J298">
        <f>IFERROR(IF(TRIM(C298)="-", "N/A", IF(RIGHT(C298,1)=")",IF(RIGHT(C298,2)="T)",-1000000000000*VALUE(MID(C298,2,LEN(C298)-3)),IF(RIGHT(C298,2)="M)",-1000000*VALUE(MID(C298,2,LEN(C298)-3)),IF(RIGHT(C298,2)="B)",-1000000000*VALUE(MID(C298,2,LEN(C298)-3)),IF(RIGHT(C298,2)="k)",-1000*VALUE(MID(C298,2,LEN(C298)-3)),VALUE(SUBSTITUTE(C298,",","")))))),IF(RIGHT(C298,1)="T",1000000000000*VALUE(LEFT(C298,LEN(C298)-1)),IF(RIGHT(C298,1)="M",1000000*VALUE(LEFT(C298,LEN(C298)-1)),IF(RIGHT(C298,1)="B",1000000000*VALUE(LEFT(C298,LEN(C298)-1)),IF(RIGHT(C298,1)="%",0.01*VALUE(LEFT(C298,LEN(C298)-1)),IF(RIGHT(C298,1)="k",1000*VALUE(LEFT(C298,LEN(C298)-1)),VALUE(SUBSTITUTE(C298,",",""))))))))),"N/A")</f>
        <v/>
      </c>
      <c r="K298">
        <f>IFERROR(IF(TRIM(D298)="-", "N/A", IF(RIGHT(D298,1)=")",IF(RIGHT(D298,2)="T)",-1000000000000*VALUE(MID(D298,2,LEN(D298)-3)),IF(RIGHT(D298,2)="M)",-1000000*VALUE(MID(D298,2,LEN(D298)-3)),IF(RIGHT(D298,2)="B)",-1000000000*VALUE(MID(D298,2,LEN(D298)-3)),IF(RIGHT(D298,2)="k)",-1000*VALUE(MID(D298,2,LEN(D298)-3)),VALUE(SUBSTITUTE(D298,",","")))))),IF(RIGHT(D298,1)="T",1000000000000*VALUE(LEFT(D298,LEN(D298)-1)),IF(RIGHT(D298,1)="M",1000000*VALUE(LEFT(D298,LEN(D298)-1)),IF(RIGHT(D298,1)="B",1000000000*VALUE(LEFT(D298,LEN(D298)-1)),IF(RIGHT(D298,1)="%",0.01*VALUE(LEFT(D298,LEN(D298)-1)),IF(RIGHT(D298,1)="k",1000*VALUE(LEFT(D298,LEN(D298)-1)),VALUE(SUBSTITUTE(D298,",",""))))))))),"N/A")</f>
        <v/>
      </c>
      <c r="L298">
        <f>IFERROR(IF(TRIM(E298)="-", "N/A", IF(RIGHT(E298,1)=")",IF(RIGHT(E298,2)="T)",-1000000000000*VALUE(MID(E298,2,LEN(E298)-3)),IF(RIGHT(E298,2)="M)",-1000000*VALUE(MID(E298,2,LEN(E298)-3)),IF(RIGHT(E298,2)="B)",-1000000000*VALUE(MID(E298,2,LEN(E298)-3)),IF(RIGHT(E298,2)="k)",-1000*VALUE(MID(E298,2,LEN(E298)-3)),VALUE(SUBSTITUTE(E298,",","")))))),IF(RIGHT(E298,1)="T",1000000000000*VALUE(LEFT(E298,LEN(E298)-1)),IF(RIGHT(E298,1)="M",1000000*VALUE(LEFT(E298,LEN(E298)-1)),IF(RIGHT(E298,1)="B",1000000000*VALUE(LEFT(E298,LEN(E298)-1)),IF(RIGHT(E298,1)="%",0.01*VALUE(LEFT(E298,LEN(E298)-1)),IF(RIGHT(E298,1)="k",1000*VALUE(LEFT(E298,LEN(E298)-1)),VALUE(SUBSTITUTE(E298,",",""))))))))),"N/A")</f>
        <v/>
      </c>
      <c r="M298">
        <f>IFERROR(IF(TRIM(F298)="-", "N/A", IF(RIGHT(F298,1)=")",IF(RIGHT(F298,2)="T)",-1000000000000*VALUE(MID(F298,2,LEN(F298)-3)),IF(RIGHT(F298,2)="M)",-1000000*VALUE(MID(F298,2,LEN(F298)-3)),IF(RIGHT(F298,2)="B)",-1000000000*VALUE(MID(F298,2,LEN(F298)-3)),IF(RIGHT(F298,2)="k)",-1000*VALUE(MID(F298,2,LEN(F298)-3)),VALUE(SUBSTITUTE(F298,",","")))))),IF(RIGHT(F298,1)="T",1000000000000*VALUE(LEFT(F298,LEN(F298)-1)),IF(RIGHT(F298,1)="M",1000000*VALUE(LEFT(F298,LEN(F298)-1)),IF(RIGHT(F298,1)="B",1000000000*VALUE(LEFT(F298,LEN(F298)-1)),IF(RIGHT(F298,1)="%",0.01*VALUE(LEFT(F298,LEN(F298)-1)),IF(RIGHT(F298,1)="k",1000*VALUE(LEFT(F298,LEN(F298)-1)),VALUE(SUBSTITUTE(F298,",",""))))))))),"N/A")</f>
        <v/>
      </c>
      <c r="N298">
        <f>IFERROR(IF(TRIM(G298)="-", "N/A", IF(RIGHT(G298,1)=")",IF(RIGHT(G298,2)="T)",-1000000000000*VALUE(MID(G298,2,LEN(G298)-3)),IF(RIGHT(G298,2)="M)",-1000000*VALUE(MID(G298,2,LEN(G298)-3)),IF(RIGHT(G298,2)="B)",-1000000000*VALUE(MID(G298,2,LEN(G298)-3)),IF(RIGHT(G298,2)="k)",-1000*VALUE(MID(G298,2,LEN(G298)-3)),VALUE(SUBSTITUTE(G298,",","")))))),IF(RIGHT(G298,1)="T",1000000000000*VALUE(LEFT(G298,LEN(G298)-1)),IF(RIGHT(G298,1)="M",1000000*VALUE(LEFT(G298,LEN(G298)-1)),IF(RIGHT(G298,1)="B",1000000000*VALUE(LEFT(G298,LEN(G298)-1)),IF(RIGHT(G298,1)="%",0.01*VALUE(LEFT(G298,LEN(G298)-1)),IF(RIGHT(G298,1)="k",1000*VALUE(LEFT(G298,LEN(G298)-1)),VALUE(SUBSTITUTE(G298,",",""))))))))),"N/A")</f>
        <v/>
      </c>
      <c r="P298">
        <f>MAX(J298:N298)</f>
        <v/>
      </c>
      <c r="Q298">
        <f>IFERROR(J144+MATCH(P298,J298:N298,0)-1,"")</f>
        <v/>
      </c>
      <c r="R298">
        <f>IF(Q298="","",MIN(J298:N298))</f>
        <v/>
      </c>
      <c r="S298">
        <f>IFERROR(J144+MATCH(R298,J298:N298,0)-1,"")</f>
        <v/>
      </c>
      <c r="T298">
        <f>IFERROR(AVERAGE(J298:N298),"")</f>
        <v/>
      </c>
      <c r="U298">
        <f>IFERROR(STDEV(J298:N298),"")</f>
        <v/>
      </c>
      <c r="V298">
        <f>IFERROR(IF(C298="-","",IF(ISBLANK(B298),"",IF(OR(ISNUMBER(FIND("Growth",B298)),ISNUMBER(FIND("Margin",B298))),"",(J298-T298)/U298))),"")</f>
        <v/>
      </c>
      <c r="W298">
        <f>IFERROR(IF(OR(D298="-",ISBLANK(D298)),"",(K298-T298)/U298),"")</f>
        <v/>
      </c>
      <c r="X298">
        <f>IFERROR(IF(OR(E298="-",ISBLANK(E298)),"",(L298-T298)/U298),"")</f>
        <v/>
      </c>
      <c r="Y298">
        <f>IFERROR(IF(OR(F298="-",ISBLANK(F298)),"",(M298-T298)/U298),"")</f>
        <v/>
      </c>
      <c r="Z298">
        <f>IFERROR(IF(OR(G298="-",ISBLANK(G298)),"",(N298-T298)/U298),"")</f>
        <v/>
      </c>
      <c r="AA298">
        <f>IF(MAX(MAX(V298:Z298),ABS(MIN(V298:Z298)))=ABS(MIN(V298:Z298)),MIN(V298:Z298),MAX(V298:Z298))</f>
        <v/>
      </c>
      <c r="AB298">
        <f>IFERROR(V144+MATCH(AA298,V298:Z298,0)-1,"")</f>
        <v/>
      </c>
      <c r="AC298">
        <f>IF(AB298&lt;&gt;"",IF(S298=AB298,"Low",IF(AB298=Q298,"High","")),"")</f>
        <v/>
      </c>
      <c r="AE298">
        <f>IF(ISNUMBER(MATCH("N/A",J298:N298,0)),"",IFERROR((5 * SUMPRODUCT(J144:N144,J298:N298) - PRODUCT(SUM(J144:N144),SUM(J298:N298))) / ((5 * SUM((J144^2)+(K144^2)+(L144^2)+(M144^2)+(N144^2))) - SUM(J144:N144)^2),""))</f>
        <v/>
      </c>
      <c r="AF298">
        <f>IFERROR(CORREL(J144:N144,J298:N298),"")</f>
        <v/>
      </c>
      <c r="AZ298">
        <f>IF(Q298=S298,0,1)</f>
        <v/>
      </c>
      <c r="BA298">
        <f>IF(AZ298=1,IF(Q298="","",IF(Q298=N144,"Yes","No")),"")</f>
        <v/>
      </c>
      <c r="BB298">
        <f>IF(BA298="Yes",P298,"")</f>
        <v/>
      </c>
      <c r="BC298">
        <f>IF(AZ298=1,IF(S298="","",IF(S298=N144,"Yes","No")),"")</f>
        <v/>
      </c>
      <c r="BD298">
        <f>IF(BC298="Yes",R298,"")</f>
        <v/>
      </c>
      <c r="BE298">
        <f>IFERROR(IF(SIGN(AE298)=1,"Increasing",IF(SIGN(AE298)=-1,"Decreasing","")),"")</f>
        <v/>
      </c>
      <c r="BF298">
        <f>IF(OR(AND(BE298="Increasing",BA298="Yes"),AND(BE298="Decreasing",BC298="Yes")),"Yes","No")</f>
        <v/>
      </c>
      <c r="BG298">
        <f>IF(I298="pos_trend","Yes","No")</f>
        <v/>
      </c>
      <c r="BH298">
        <f>IF(AF298&lt;&gt;"",IF(ABS(AF298)&gt;0.8,"Yes","No"),"")</f>
        <v/>
      </c>
    </row>
    <row r="299" spans="1:60">
      <c s="1" r="A299" t="n">
        <v>7</v>
      </c>
      <c r="B299" t="s">
        <v>756</v>
      </c>
      <c r="C299" t="s">
        <v>264</v>
      </c>
      <c r="D299" t="s">
        <v>264</v>
      </c>
      <c r="E299" t="s">
        <v>264</v>
      </c>
      <c r="F299" t="s">
        <v>264</v>
      </c>
      <c r="G299" t="s">
        <v>264</v>
      </c>
      <c r="H299" t="s"/>
      <c r="I299">
        <f>IF(AND(K299&gt; J299, L299&gt; K299, M299&gt; L299, N299&gt; M299), "pos_trend", IF(AND(K299&lt; J299, L299&lt; K299, M299&lt; L299, N299&lt; M299), "neg_trend", "N/A"))</f>
        <v/>
      </c>
      <c r="J299">
        <f>IFERROR(IF(TRIM(C299)="-", "N/A", IF(RIGHT(C299,1)=")",IF(RIGHT(C299,2)="T)",-1000000000000*VALUE(MID(C299,2,LEN(C299)-3)),IF(RIGHT(C299,2)="M)",-1000000*VALUE(MID(C299,2,LEN(C299)-3)),IF(RIGHT(C299,2)="B)",-1000000000*VALUE(MID(C299,2,LEN(C299)-3)),IF(RIGHT(C299,2)="k)",-1000*VALUE(MID(C299,2,LEN(C299)-3)),VALUE(SUBSTITUTE(C299,",","")))))),IF(RIGHT(C299,1)="T",1000000000000*VALUE(LEFT(C299,LEN(C299)-1)),IF(RIGHT(C299,1)="M",1000000*VALUE(LEFT(C299,LEN(C299)-1)),IF(RIGHT(C299,1)="B",1000000000*VALUE(LEFT(C299,LEN(C299)-1)),IF(RIGHT(C299,1)="%",0.01*VALUE(LEFT(C299,LEN(C299)-1)),IF(RIGHT(C299,1)="k",1000*VALUE(LEFT(C299,LEN(C299)-1)),VALUE(SUBSTITUTE(C299,",",""))))))))),"N/A")</f>
        <v/>
      </c>
      <c r="K299">
        <f>IFERROR(IF(TRIM(D299)="-", "N/A", IF(RIGHT(D299,1)=")",IF(RIGHT(D299,2)="T)",-1000000000000*VALUE(MID(D299,2,LEN(D299)-3)),IF(RIGHT(D299,2)="M)",-1000000*VALUE(MID(D299,2,LEN(D299)-3)),IF(RIGHT(D299,2)="B)",-1000000000*VALUE(MID(D299,2,LEN(D299)-3)),IF(RIGHT(D299,2)="k)",-1000*VALUE(MID(D299,2,LEN(D299)-3)),VALUE(SUBSTITUTE(D299,",","")))))),IF(RIGHT(D299,1)="T",1000000000000*VALUE(LEFT(D299,LEN(D299)-1)),IF(RIGHT(D299,1)="M",1000000*VALUE(LEFT(D299,LEN(D299)-1)),IF(RIGHT(D299,1)="B",1000000000*VALUE(LEFT(D299,LEN(D299)-1)),IF(RIGHT(D299,1)="%",0.01*VALUE(LEFT(D299,LEN(D299)-1)),IF(RIGHT(D299,1)="k",1000*VALUE(LEFT(D299,LEN(D299)-1)),VALUE(SUBSTITUTE(D299,",",""))))))))),"N/A")</f>
        <v/>
      </c>
      <c r="L299">
        <f>IFERROR(IF(TRIM(E299)="-", "N/A", IF(RIGHT(E299,1)=")",IF(RIGHT(E299,2)="T)",-1000000000000*VALUE(MID(E299,2,LEN(E299)-3)),IF(RIGHT(E299,2)="M)",-1000000*VALUE(MID(E299,2,LEN(E299)-3)),IF(RIGHT(E299,2)="B)",-1000000000*VALUE(MID(E299,2,LEN(E299)-3)),IF(RIGHT(E299,2)="k)",-1000*VALUE(MID(E299,2,LEN(E299)-3)),VALUE(SUBSTITUTE(E299,",","")))))),IF(RIGHT(E299,1)="T",1000000000000*VALUE(LEFT(E299,LEN(E299)-1)),IF(RIGHT(E299,1)="M",1000000*VALUE(LEFT(E299,LEN(E299)-1)),IF(RIGHT(E299,1)="B",1000000000*VALUE(LEFT(E299,LEN(E299)-1)),IF(RIGHT(E299,1)="%",0.01*VALUE(LEFT(E299,LEN(E299)-1)),IF(RIGHT(E299,1)="k",1000*VALUE(LEFT(E299,LEN(E299)-1)),VALUE(SUBSTITUTE(E299,",",""))))))))),"N/A")</f>
        <v/>
      </c>
      <c r="M299">
        <f>IFERROR(IF(TRIM(F299)="-", "N/A", IF(RIGHT(F299,1)=")",IF(RIGHT(F299,2)="T)",-1000000000000*VALUE(MID(F299,2,LEN(F299)-3)),IF(RIGHT(F299,2)="M)",-1000000*VALUE(MID(F299,2,LEN(F299)-3)),IF(RIGHT(F299,2)="B)",-1000000000*VALUE(MID(F299,2,LEN(F299)-3)),IF(RIGHT(F299,2)="k)",-1000*VALUE(MID(F299,2,LEN(F299)-3)),VALUE(SUBSTITUTE(F299,",","")))))),IF(RIGHT(F299,1)="T",1000000000000*VALUE(LEFT(F299,LEN(F299)-1)),IF(RIGHT(F299,1)="M",1000000*VALUE(LEFT(F299,LEN(F299)-1)),IF(RIGHT(F299,1)="B",1000000000*VALUE(LEFT(F299,LEN(F299)-1)),IF(RIGHT(F299,1)="%",0.01*VALUE(LEFT(F299,LEN(F299)-1)),IF(RIGHT(F299,1)="k",1000*VALUE(LEFT(F299,LEN(F299)-1)),VALUE(SUBSTITUTE(F299,",",""))))))))),"N/A")</f>
        <v/>
      </c>
      <c r="N299">
        <f>IFERROR(IF(TRIM(G299)="-", "N/A", IF(RIGHT(G299,1)=")",IF(RIGHT(G299,2)="T)",-1000000000000*VALUE(MID(G299,2,LEN(G299)-3)),IF(RIGHT(G299,2)="M)",-1000000*VALUE(MID(G299,2,LEN(G299)-3)),IF(RIGHT(G299,2)="B)",-1000000000*VALUE(MID(G299,2,LEN(G299)-3)),IF(RIGHT(G299,2)="k)",-1000*VALUE(MID(G299,2,LEN(G299)-3)),VALUE(SUBSTITUTE(G299,",","")))))),IF(RIGHT(G299,1)="T",1000000000000*VALUE(LEFT(G299,LEN(G299)-1)),IF(RIGHT(G299,1)="M",1000000*VALUE(LEFT(G299,LEN(G299)-1)),IF(RIGHT(G299,1)="B",1000000000*VALUE(LEFT(G299,LEN(G299)-1)),IF(RIGHT(G299,1)="%",0.01*VALUE(LEFT(G299,LEN(G299)-1)),IF(RIGHT(G299,1)="k",1000*VALUE(LEFT(G299,LEN(G299)-1)),VALUE(SUBSTITUTE(G299,",",""))))))))),"N/A")</f>
        <v/>
      </c>
      <c r="P299">
        <f>MAX(J299:N299)</f>
        <v/>
      </c>
      <c r="Q299">
        <f>IFERROR(J144+MATCH(P299,J299:N299,0)-1,"")</f>
        <v/>
      </c>
      <c r="R299">
        <f>IF(Q299="","",MIN(J299:N299))</f>
        <v/>
      </c>
      <c r="S299">
        <f>IFERROR(J144+MATCH(R299,J299:N299,0)-1,"")</f>
        <v/>
      </c>
      <c r="T299">
        <f>IFERROR(AVERAGE(J299:N299),"")</f>
        <v/>
      </c>
      <c r="U299">
        <f>IFERROR(STDEV(J299:N299),"")</f>
        <v/>
      </c>
      <c r="V299">
        <f>IFERROR(IF(C299="-","",IF(ISBLANK(B299),"",IF(OR(ISNUMBER(FIND("Growth",B299)),ISNUMBER(FIND("Margin",B299))),"",(J299-T299)/U299))),"")</f>
        <v/>
      </c>
      <c r="W299">
        <f>IFERROR(IF(OR(D299="-",ISBLANK(D299)),"",(K299-T299)/U299),"")</f>
        <v/>
      </c>
      <c r="X299">
        <f>IFERROR(IF(OR(E299="-",ISBLANK(E299)),"",(L299-T299)/U299),"")</f>
        <v/>
      </c>
      <c r="Y299">
        <f>IFERROR(IF(OR(F299="-",ISBLANK(F299)),"",(M299-T299)/U299),"")</f>
        <v/>
      </c>
      <c r="Z299">
        <f>IFERROR(IF(OR(G299="-",ISBLANK(G299)),"",(N299-T299)/U299),"")</f>
        <v/>
      </c>
      <c r="AA299">
        <f>IF(MAX(MAX(V299:Z299),ABS(MIN(V299:Z299)))=ABS(MIN(V299:Z299)),MIN(V299:Z299),MAX(V299:Z299))</f>
        <v/>
      </c>
      <c r="AB299">
        <f>IFERROR(V144+MATCH(AA299,V299:Z299,0)-1,"")</f>
        <v/>
      </c>
      <c r="AC299">
        <f>IF(AB299&lt;&gt;"",IF(S299=AB299,"Low",IF(AB299=Q299,"High","")),"")</f>
        <v/>
      </c>
      <c r="AE299">
        <f>IF(ISNUMBER(MATCH("N/A",J299:N299,0)),"",IFERROR((5 * SUMPRODUCT(J144:N144,J299:N299) - PRODUCT(SUM(J144:N144),SUM(J299:N299))) / ((5 * SUM((J144^2)+(K144^2)+(L144^2)+(M144^2)+(N144^2))) - SUM(J144:N144)^2),""))</f>
        <v/>
      </c>
      <c r="AF299">
        <f>IFERROR(CORREL(J144:N144,J299:N299),"")</f>
        <v/>
      </c>
      <c r="AZ299">
        <f>IF(Q299=S299,0,1)</f>
        <v/>
      </c>
      <c r="BA299">
        <f>IF(AZ299=1,IF(Q299="","",IF(Q299=N144,"Yes","No")),"")</f>
        <v/>
      </c>
      <c r="BB299">
        <f>IF(BA299="Yes",P299,"")</f>
        <v/>
      </c>
      <c r="BC299">
        <f>IF(AZ299=1,IF(S299="","",IF(S299=N144,"Yes","No")),"")</f>
        <v/>
      </c>
      <c r="BD299">
        <f>IF(BC299="Yes",R299,"")</f>
        <v/>
      </c>
      <c r="BE299">
        <f>IFERROR(IF(SIGN(AE299)=1,"Increasing",IF(SIGN(AE299)=-1,"Decreasing","")),"")</f>
        <v/>
      </c>
      <c r="BF299">
        <f>IF(OR(AND(BE299="Increasing",BA299="Yes"),AND(BE299="Decreasing",BC299="Yes")),"Yes","No")</f>
        <v/>
      </c>
      <c r="BG299">
        <f>IF(I299="pos_trend","Yes","No")</f>
        <v/>
      </c>
      <c r="BH299">
        <f>IF(AF299&lt;&gt;"",IF(ABS(AF299)&gt;0.8,"Yes","No"),"")</f>
        <v/>
      </c>
    </row>
    <row r="300" spans="1:60">
      <c s="1" r="A300" t="n">
        <v>8</v>
      </c>
      <c r="B300" t="s">
        <v>757</v>
      </c>
      <c r="C300" t="s">
        <v>758</v>
      </c>
      <c r="D300" t="s">
        <v>759</v>
      </c>
      <c r="E300" t="s">
        <v>760</v>
      </c>
      <c r="F300" t="s">
        <v>761</v>
      </c>
      <c r="G300" t="s">
        <v>762</v>
      </c>
      <c r="H300" t="s"/>
      <c r="I300">
        <f>IF(AND(K300&gt; J300, L300&gt; K300, M300&gt; L300, N300&gt; M300), "pos_trend", IF(AND(K300&lt; J300, L300&lt; K300, M300&lt; L300, N300&lt; M300), "neg_trend", "N/A"))</f>
        <v/>
      </c>
      <c r="J300">
        <f>IFERROR(IF(TRIM(C300)="-", "N/A", IF(RIGHT(C300,1)=")",IF(RIGHT(C300,2)="T)",-1000000000000*VALUE(MID(C300,2,LEN(C300)-3)),IF(RIGHT(C300,2)="M)",-1000000*VALUE(MID(C300,2,LEN(C300)-3)),IF(RIGHT(C300,2)="B)",-1000000000*VALUE(MID(C300,2,LEN(C300)-3)),IF(RIGHT(C300,2)="k)",-1000*VALUE(MID(C300,2,LEN(C300)-3)),VALUE(SUBSTITUTE(C300,",","")))))),IF(RIGHT(C300,1)="T",1000000000000*VALUE(LEFT(C300,LEN(C300)-1)),IF(RIGHT(C300,1)="M",1000000*VALUE(LEFT(C300,LEN(C300)-1)),IF(RIGHT(C300,1)="B",1000000000*VALUE(LEFT(C300,LEN(C300)-1)),IF(RIGHT(C300,1)="%",0.01*VALUE(LEFT(C300,LEN(C300)-1)),IF(RIGHT(C300,1)="k",1000*VALUE(LEFT(C300,LEN(C300)-1)),VALUE(SUBSTITUTE(C300,",",""))))))))),"N/A")</f>
        <v/>
      </c>
      <c r="K300">
        <f>IFERROR(IF(TRIM(D300)="-", "N/A", IF(RIGHT(D300,1)=")",IF(RIGHT(D300,2)="T)",-1000000000000*VALUE(MID(D300,2,LEN(D300)-3)),IF(RIGHT(D300,2)="M)",-1000000*VALUE(MID(D300,2,LEN(D300)-3)),IF(RIGHT(D300,2)="B)",-1000000000*VALUE(MID(D300,2,LEN(D300)-3)),IF(RIGHT(D300,2)="k)",-1000*VALUE(MID(D300,2,LEN(D300)-3)),VALUE(SUBSTITUTE(D300,",","")))))),IF(RIGHT(D300,1)="T",1000000000000*VALUE(LEFT(D300,LEN(D300)-1)),IF(RIGHT(D300,1)="M",1000000*VALUE(LEFT(D300,LEN(D300)-1)),IF(RIGHT(D300,1)="B",1000000000*VALUE(LEFT(D300,LEN(D300)-1)),IF(RIGHT(D300,1)="%",0.01*VALUE(LEFT(D300,LEN(D300)-1)),IF(RIGHT(D300,1)="k",1000*VALUE(LEFT(D300,LEN(D300)-1)),VALUE(SUBSTITUTE(D300,",",""))))))))),"N/A")</f>
        <v/>
      </c>
      <c r="L300">
        <f>IFERROR(IF(TRIM(E300)="-", "N/A", IF(RIGHT(E300,1)=")",IF(RIGHT(E300,2)="T)",-1000000000000*VALUE(MID(E300,2,LEN(E300)-3)),IF(RIGHT(E300,2)="M)",-1000000*VALUE(MID(E300,2,LEN(E300)-3)),IF(RIGHT(E300,2)="B)",-1000000000*VALUE(MID(E300,2,LEN(E300)-3)),IF(RIGHT(E300,2)="k)",-1000*VALUE(MID(E300,2,LEN(E300)-3)),VALUE(SUBSTITUTE(E300,",","")))))),IF(RIGHT(E300,1)="T",1000000000000*VALUE(LEFT(E300,LEN(E300)-1)),IF(RIGHT(E300,1)="M",1000000*VALUE(LEFT(E300,LEN(E300)-1)),IF(RIGHT(E300,1)="B",1000000000*VALUE(LEFT(E300,LEN(E300)-1)),IF(RIGHT(E300,1)="%",0.01*VALUE(LEFT(E300,LEN(E300)-1)),IF(RIGHT(E300,1)="k",1000*VALUE(LEFT(E300,LEN(E300)-1)),VALUE(SUBSTITUTE(E300,",",""))))))))),"N/A")</f>
        <v/>
      </c>
      <c r="M300">
        <f>IFERROR(IF(TRIM(F300)="-", "N/A", IF(RIGHT(F300,1)=")",IF(RIGHT(F300,2)="T)",-1000000000000*VALUE(MID(F300,2,LEN(F300)-3)),IF(RIGHT(F300,2)="M)",-1000000*VALUE(MID(F300,2,LEN(F300)-3)),IF(RIGHT(F300,2)="B)",-1000000000*VALUE(MID(F300,2,LEN(F300)-3)),IF(RIGHT(F300,2)="k)",-1000*VALUE(MID(F300,2,LEN(F300)-3)),VALUE(SUBSTITUTE(F300,",","")))))),IF(RIGHT(F300,1)="T",1000000000000*VALUE(LEFT(F300,LEN(F300)-1)),IF(RIGHT(F300,1)="M",1000000*VALUE(LEFT(F300,LEN(F300)-1)),IF(RIGHT(F300,1)="B",1000000000*VALUE(LEFT(F300,LEN(F300)-1)),IF(RIGHT(F300,1)="%",0.01*VALUE(LEFT(F300,LEN(F300)-1)),IF(RIGHT(F300,1)="k",1000*VALUE(LEFT(F300,LEN(F300)-1)),VALUE(SUBSTITUTE(F300,",",""))))))))),"N/A")</f>
        <v/>
      </c>
      <c r="N300">
        <f>IFERROR(IF(TRIM(G300)="-", "N/A", IF(RIGHT(G300,1)=")",IF(RIGHT(G300,2)="T)",-1000000000000*VALUE(MID(G300,2,LEN(G300)-3)),IF(RIGHT(G300,2)="M)",-1000000*VALUE(MID(G300,2,LEN(G300)-3)),IF(RIGHT(G300,2)="B)",-1000000000*VALUE(MID(G300,2,LEN(G300)-3)),IF(RIGHT(G300,2)="k)",-1000*VALUE(MID(G300,2,LEN(G300)-3)),VALUE(SUBSTITUTE(G300,",","")))))),IF(RIGHT(G300,1)="T",1000000000000*VALUE(LEFT(G300,LEN(G300)-1)),IF(RIGHT(G300,1)="M",1000000*VALUE(LEFT(G300,LEN(G300)-1)),IF(RIGHT(G300,1)="B",1000000000*VALUE(LEFT(G300,LEN(G300)-1)),IF(RIGHT(G300,1)="%",0.01*VALUE(LEFT(G300,LEN(G300)-1)),IF(RIGHT(G300,1)="k",1000*VALUE(LEFT(G300,LEN(G300)-1)),VALUE(SUBSTITUTE(G300,",",""))))))))),"N/A")</f>
        <v/>
      </c>
      <c r="P300">
        <f>MAX(J300:N300)</f>
        <v/>
      </c>
      <c r="Q300">
        <f>IFERROR(J144+MATCH(P300,J300:N300,0)-1,"")</f>
        <v/>
      </c>
      <c r="R300">
        <f>IF(Q300="","",MIN(J300:N300))</f>
        <v/>
      </c>
      <c r="S300">
        <f>IFERROR(J144+MATCH(R300,J300:N300,0)-1,"")</f>
        <v/>
      </c>
      <c r="T300">
        <f>IFERROR(AVERAGE(J300:N300),"")</f>
        <v/>
      </c>
      <c r="U300">
        <f>IFERROR(STDEV(J300:N300),"")</f>
        <v/>
      </c>
      <c r="V300">
        <f>IFERROR(IF(C300="-","",IF(ISBLANK(B300),"",IF(OR(ISNUMBER(FIND("Growth",B300)),ISNUMBER(FIND("Margin",B300))),"",(J300-T300)/U300))),"")</f>
        <v/>
      </c>
      <c r="W300">
        <f>IFERROR(IF(OR(D300="-",ISBLANK(D300)),"",(K300-T300)/U300),"")</f>
        <v/>
      </c>
      <c r="X300">
        <f>IFERROR(IF(OR(E300="-",ISBLANK(E300)),"",(L300-T300)/U300),"")</f>
        <v/>
      </c>
      <c r="Y300">
        <f>IFERROR(IF(OR(F300="-",ISBLANK(F300)),"",(M300-T300)/U300),"")</f>
        <v/>
      </c>
      <c r="Z300">
        <f>IFERROR(IF(OR(G300="-",ISBLANK(G300)),"",(N300-T300)/U300),"")</f>
        <v/>
      </c>
      <c r="AA300">
        <f>IF(MAX(MAX(V300:Z300),ABS(MIN(V300:Z300)))=ABS(MIN(V300:Z300)),MIN(V300:Z300),MAX(V300:Z300))</f>
        <v/>
      </c>
      <c r="AB300">
        <f>IFERROR(V144+MATCH(AA300,V300:Z300,0)-1,"")</f>
        <v/>
      </c>
      <c r="AC300">
        <f>IF(AB300&lt;&gt;"",IF(S300=AB300,"Low",IF(AB300=Q300,"High","")),"")</f>
        <v/>
      </c>
      <c r="AE300">
        <f>IF(ISNUMBER(MATCH("N/A",J300:N300,0)),"",IFERROR((5 * SUMPRODUCT(J144:N144,J300:N300) - PRODUCT(SUM(J144:N144),SUM(J300:N300))) / ((5 * SUM((J144^2)+(K144^2)+(L144^2)+(M144^2)+(N144^2))) - SUM(J144:N144)^2),""))</f>
        <v/>
      </c>
      <c r="AF300">
        <f>IFERROR(CORREL(J144:N144,J300:N300),"")</f>
        <v/>
      </c>
      <c r="AZ300">
        <f>IF(Q300=S300,0,1)</f>
        <v/>
      </c>
      <c r="BA300">
        <f>IF(AZ300=1,IF(Q300="","",IF(Q300=N144,"Yes","No")),"")</f>
        <v/>
      </c>
      <c r="BB300">
        <f>IF(BA300="Yes",P300,"")</f>
        <v/>
      </c>
      <c r="BC300">
        <f>IF(AZ300=1,IF(S300="","",IF(S300=N144,"Yes","No")),"")</f>
        <v/>
      </c>
      <c r="BD300">
        <f>IF(BC300="Yes",R300,"")</f>
        <v/>
      </c>
      <c r="BE300">
        <f>IFERROR(IF(SIGN(AE300)=1,"Increasing",IF(SIGN(AE300)=-1,"Decreasing","")),"")</f>
        <v/>
      </c>
      <c r="BF300">
        <f>IF(OR(AND(BE300="Increasing",BA300="Yes"),AND(BE300="Decreasing",BC300="Yes")),"Yes","No")</f>
        <v/>
      </c>
      <c r="BG300">
        <f>IF(I300="pos_trend","Yes","No")</f>
        <v/>
      </c>
      <c r="BH300">
        <f>IF(AF300&lt;&gt;"",IF(ABS(AF300)&gt;0.8,"Yes","No"),"")</f>
        <v/>
      </c>
    </row>
    <row r="301" spans="1:60">
      <c s="1" r="A301" t="n">
        <v>9</v>
      </c>
      <c r="B301" t="s">
        <v>763</v>
      </c>
      <c r="C301" t="s">
        <v>764</v>
      </c>
      <c r="D301" t="s">
        <v>765</v>
      </c>
      <c r="E301" t="s">
        <v>721</v>
      </c>
      <c r="F301" t="s">
        <v>766</v>
      </c>
      <c r="G301" t="s">
        <v>178</v>
      </c>
      <c r="H301" t="s"/>
      <c r="I301">
        <f>IF(AND(K301&gt; J301, L301&gt; K301, M301&gt; L301, N301&gt; M301), "pos_trend", IF(AND(K301&lt; J301, L301&lt; K301, M301&lt; L301, N301&lt; M301), "neg_trend", "N/A"))</f>
        <v/>
      </c>
      <c r="J301">
        <f>IFERROR(IF(TRIM(C301)="-", "N/A", IF(RIGHT(C301,1)=")",IF(RIGHT(C301,2)="T)",-1000000000000*VALUE(MID(C301,2,LEN(C301)-3)),IF(RIGHT(C301,2)="M)",-1000000*VALUE(MID(C301,2,LEN(C301)-3)),IF(RIGHT(C301,2)="B)",-1000000000*VALUE(MID(C301,2,LEN(C301)-3)),IF(RIGHT(C301,2)="k)",-1000*VALUE(MID(C301,2,LEN(C301)-3)),VALUE(SUBSTITUTE(C301,",","")))))),IF(RIGHT(C301,1)="T",1000000000000*VALUE(LEFT(C301,LEN(C301)-1)),IF(RIGHT(C301,1)="M",1000000*VALUE(LEFT(C301,LEN(C301)-1)),IF(RIGHT(C301,1)="B",1000000000*VALUE(LEFT(C301,LEN(C301)-1)),IF(RIGHT(C301,1)="%",0.01*VALUE(LEFT(C301,LEN(C301)-1)),IF(RIGHT(C301,1)="k",1000*VALUE(LEFT(C301,LEN(C301)-1)),VALUE(SUBSTITUTE(C301,",",""))))))))),"N/A")</f>
        <v/>
      </c>
      <c r="K301">
        <f>IFERROR(IF(TRIM(D301)="-", "N/A", IF(RIGHT(D301,1)=")",IF(RIGHT(D301,2)="T)",-1000000000000*VALUE(MID(D301,2,LEN(D301)-3)),IF(RIGHT(D301,2)="M)",-1000000*VALUE(MID(D301,2,LEN(D301)-3)),IF(RIGHT(D301,2)="B)",-1000000000*VALUE(MID(D301,2,LEN(D301)-3)),IF(RIGHT(D301,2)="k)",-1000*VALUE(MID(D301,2,LEN(D301)-3)),VALUE(SUBSTITUTE(D301,",","")))))),IF(RIGHT(D301,1)="T",1000000000000*VALUE(LEFT(D301,LEN(D301)-1)),IF(RIGHT(D301,1)="M",1000000*VALUE(LEFT(D301,LEN(D301)-1)),IF(RIGHT(D301,1)="B",1000000000*VALUE(LEFT(D301,LEN(D301)-1)),IF(RIGHT(D301,1)="%",0.01*VALUE(LEFT(D301,LEN(D301)-1)),IF(RIGHT(D301,1)="k",1000*VALUE(LEFT(D301,LEN(D301)-1)),VALUE(SUBSTITUTE(D301,",",""))))))))),"N/A")</f>
        <v/>
      </c>
      <c r="L301">
        <f>IFERROR(IF(TRIM(E301)="-", "N/A", IF(RIGHT(E301,1)=")",IF(RIGHT(E301,2)="T)",-1000000000000*VALUE(MID(E301,2,LEN(E301)-3)),IF(RIGHT(E301,2)="M)",-1000000*VALUE(MID(E301,2,LEN(E301)-3)),IF(RIGHT(E301,2)="B)",-1000000000*VALUE(MID(E301,2,LEN(E301)-3)),IF(RIGHT(E301,2)="k)",-1000*VALUE(MID(E301,2,LEN(E301)-3)),VALUE(SUBSTITUTE(E301,",","")))))),IF(RIGHT(E301,1)="T",1000000000000*VALUE(LEFT(E301,LEN(E301)-1)),IF(RIGHT(E301,1)="M",1000000*VALUE(LEFT(E301,LEN(E301)-1)),IF(RIGHT(E301,1)="B",1000000000*VALUE(LEFT(E301,LEN(E301)-1)),IF(RIGHT(E301,1)="%",0.01*VALUE(LEFT(E301,LEN(E301)-1)),IF(RIGHT(E301,1)="k",1000*VALUE(LEFT(E301,LEN(E301)-1)),VALUE(SUBSTITUTE(E301,",",""))))))))),"N/A")</f>
        <v/>
      </c>
      <c r="M301">
        <f>IFERROR(IF(TRIM(F301)="-", "N/A", IF(RIGHT(F301,1)=")",IF(RIGHT(F301,2)="T)",-1000000000000*VALUE(MID(F301,2,LEN(F301)-3)),IF(RIGHT(F301,2)="M)",-1000000*VALUE(MID(F301,2,LEN(F301)-3)),IF(RIGHT(F301,2)="B)",-1000000000*VALUE(MID(F301,2,LEN(F301)-3)),IF(RIGHT(F301,2)="k)",-1000*VALUE(MID(F301,2,LEN(F301)-3)),VALUE(SUBSTITUTE(F301,",","")))))),IF(RIGHT(F301,1)="T",1000000000000*VALUE(LEFT(F301,LEN(F301)-1)),IF(RIGHT(F301,1)="M",1000000*VALUE(LEFT(F301,LEN(F301)-1)),IF(RIGHT(F301,1)="B",1000000000*VALUE(LEFT(F301,LEN(F301)-1)),IF(RIGHT(F301,1)="%",0.01*VALUE(LEFT(F301,LEN(F301)-1)),IF(RIGHT(F301,1)="k",1000*VALUE(LEFT(F301,LEN(F301)-1)),VALUE(SUBSTITUTE(F301,",",""))))))))),"N/A")</f>
        <v/>
      </c>
      <c r="N301">
        <f>IFERROR(IF(TRIM(G301)="-", "N/A", IF(RIGHT(G301,1)=")",IF(RIGHT(G301,2)="T)",-1000000000000*VALUE(MID(G301,2,LEN(G301)-3)),IF(RIGHT(G301,2)="M)",-1000000*VALUE(MID(G301,2,LEN(G301)-3)),IF(RIGHT(G301,2)="B)",-1000000000*VALUE(MID(G301,2,LEN(G301)-3)),IF(RIGHT(G301,2)="k)",-1000*VALUE(MID(G301,2,LEN(G301)-3)),VALUE(SUBSTITUTE(G301,",","")))))),IF(RIGHT(G301,1)="T",1000000000000*VALUE(LEFT(G301,LEN(G301)-1)),IF(RIGHT(G301,1)="M",1000000*VALUE(LEFT(G301,LEN(G301)-1)),IF(RIGHT(G301,1)="B",1000000000*VALUE(LEFT(G301,LEN(G301)-1)),IF(RIGHT(G301,1)="%",0.01*VALUE(LEFT(G301,LEN(G301)-1)),IF(RIGHT(G301,1)="k",1000*VALUE(LEFT(G301,LEN(G301)-1)),VALUE(SUBSTITUTE(G301,",",""))))))))),"N/A")</f>
        <v/>
      </c>
      <c r="P301">
        <f>MAX(J301:N301)</f>
        <v/>
      </c>
      <c r="Q301">
        <f>IFERROR(J144+MATCH(P301,J301:N301,0)-1,"")</f>
        <v/>
      </c>
      <c r="R301">
        <f>IF(Q301="","",MIN(J301:N301))</f>
        <v/>
      </c>
      <c r="S301">
        <f>IFERROR(J144+MATCH(R301,J301:N301,0)-1,"")</f>
        <v/>
      </c>
      <c r="T301">
        <f>IFERROR(AVERAGE(J301:N301),"")</f>
        <v/>
      </c>
      <c r="U301">
        <f>IFERROR(STDEV(J301:N301),"")</f>
        <v/>
      </c>
      <c r="V301">
        <f>IFERROR(IF(C301="-","",IF(ISBLANK(B301),"",IF(OR(ISNUMBER(FIND("Growth",B301)),ISNUMBER(FIND("Margin",B301))),"",(J301-T301)/U301))),"")</f>
        <v/>
      </c>
      <c r="W301">
        <f>IFERROR(IF(OR(D301="-",ISBLANK(D301)),"",(K301-T301)/U301),"")</f>
        <v/>
      </c>
      <c r="X301">
        <f>IFERROR(IF(OR(E301="-",ISBLANK(E301)),"",(L301-T301)/U301),"")</f>
        <v/>
      </c>
      <c r="Y301">
        <f>IFERROR(IF(OR(F301="-",ISBLANK(F301)),"",(M301-T301)/U301),"")</f>
        <v/>
      </c>
      <c r="Z301">
        <f>IFERROR(IF(OR(G301="-",ISBLANK(G301)),"",(N301-T301)/U301),"")</f>
        <v/>
      </c>
      <c r="AA301">
        <f>IF(MAX(MAX(V301:Z301),ABS(MIN(V301:Z301)))=ABS(MIN(V301:Z301)),MIN(V301:Z301),MAX(V301:Z301))</f>
        <v/>
      </c>
      <c r="AB301">
        <f>IFERROR(V144+MATCH(AA301,V301:Z301,0)-1,"")</f>
        <v/>
      </c>
      <c r="AC301">
        <f>IF(AB301&lt;&gt;"",IF(S301=AB301,"Low",IF(AB301=Q301,"High","")),"")</f>
        <v/>
      </c>
      <c r="AE301">
        <f>IF(ISNUMBER(MATCH("N/A",J301:N301,0)),"",IFERROR((5 * SUMPRODUCT(J144:N144,J301:N301) - PRODUCT(SUM(J144:N144),SUM(J301:N301))) / ((5 * SUM((J144^2)+(K144^2)+(L144^2)+(M144^2)+(N144^2))) - SUM(J144:N144)^2),""))</f>
        <v/>
      </c>
      <c r="AF301">
        <f>IFERROR(CORREL(J144:N144,J301:N301),"")</f>
        <v/>
      </c>
      <c r="AZ301">
        <f>IF(Q301=S301,0,1)</f>
        <v/>
      </c>
      <c r="BA301">
        <f>IF(AZ301=1,IF(Q301="","",IF(Q301=N144,"Yes","No")),"")</f>
        <v/>
      </c>
      <c r="BB301">
        <f>IF(BA301="Yes",P301,"")</f>
        <v/>
      </c>
      <c r="BC301">
        <f>IF(AZ301=1,IF(S301="","",IF(S301=N144,"Yes","No")),"")</f>
        <v/>
      </c>
      <c r="BD301">
        <f>IF(BC301="Yes",R301,"")</f>
        <v/>
      </c>
      <c r="BE301">
        <f>IFERROR(IF(SIGN(AE301)=1,"Increasing",IF(SIGN(AE301)=-1,"Decreasing","")),"")</f>
        <v/>
      </c>
      <c r="BF301">
        <f>IF(OR(AND(BE301="Increasing",BA301="Yes"),AND(BE301="Decreasing",BC301="Yes")),"Yes","No")</f>
        <v/>
      </c>
      <c r="BG301">
        <f>IF(I301="pos_trend","Yes","No")</f>
        <v/>
      </c>
      <c r="BH301">
        <f>IF(AF301&lt;&gt;"",IF(ABS(AF301)&gt;0.8,"Yes","No"),"")</f>
        <v/>
      </c>
    </row>
    <row r="302" spans="1:60">
      <c s="1" r="A302" t="n">
        <v>10</v>
      </c>
      <c r="B302" t="s">
        <v>767</v>
      </c>
      <c r="C302" t="s">
        <v>264</v>
      </c>
      <c r="D302" t="s">
        <v>264</v>
      </c>
      <c r="E302" t="s">
        <v>264</v>
      </c>
      <c r="F302" t="s">
        <v>264</v>
      </c>
      <c r="G302" t="s">
        <v>264</v>
      </c>
      <c r="H302" t="s"/>
      <c r="I302">
        <f>IF(AND(K302&gt; J302, L302&gt; K302, M302&gt; L302, N302&gt; M302), "pos_trend", IF(AND(K302&lt; J302, L302&lt; K302, M302&lt; L302, N302&lt; M302), "neg_trend", "N/A"))</f>
        <v/>
      </c>
      <c r="J302">
        <f>IFERROR(IF(TRIM(C302)="-", "N/A", IF(RIGHT(C302,1)=")",IF(RIGHT(C302,2)="T)",-1000000000000*VALUE(MID(C302,2,LEN(C302)-3)),IF(RIGHT(C302,2)="M)",-1000000*VALUE(MID(C302,2,LEN(C302)-3)),IF(RIGHT(C302,2)="B)",-1000000000*VALUE(MID(C302,2,LEN(C302)-3)),IF(RIGHT(C302,2)="k)",-1000*VALUE(MID(C302,2,LEN(C302)-3)),VALUE(SUBSTITUTE(C302,",","")))))),IF(RIGHT(C302,1)="T",1000000000000*VALUE(LEFT(C302,LEN(C302)-1)),IF(RIGHT(C302,1)="M",1000000*VALUE(LEFT(C302,LEN(C302)-1)),IF(RIGHT(C302,1)="B",1000000000*VALUE(LEFT(C302,LEN(C302)-1)),IF(RIGHT(C302,1)="%",0.01*VALUE(LEFT(C302,LEN(C302)-1)),IF(RIGHT(C302,1)="k",1000*VALUE(LEFT(C302,LEN(C302)-1)),VALUE(SUBSTITUTE(C302,",",""))))))))),"N/A")</f>
        <v/>
      </c>
      <c r="K302">
        <f>IFERROR(IF(TRIM(D302)="-", "N/A", IF(RIGHT(D302,1)=")",IF(RIGHT(D302,2)="T)",-1000000000000*VALUE(MID(D302,2,LEN(D302)-3)),IF(RIGHT(D302,2)="M)",-1000000*VALUE(MID(D302,2,LEN(D302)-3)),IF(RIGHT(D302,2)="B)",-1000000000*VALUE(MID(D302,2,LEN(D302)-3)),IF(RIGHT(D302,2)="k)",-1000*VALUE(MID(D302,2,LEN(D302)-3)),VALUE(SUBSTITUTE(D302,",","")))))),IF(RIGHT(D302,1)="T",1000000000000*VALUE(LEFT(D302,LEN(D302)-1)),IF(RIGHT(D302,1)="M",1000000*VALUE(LEFT(D302,LEN(D302)-1)),IF(RIGHT(D302,1)="B",1000000000*VALUE(LEFT(D302,LEN(D302)-1)),IF(RIGHT(D302,1)="%",0.01*VALUE(LEFT(D302,LEN(D302)-1)),IF(RIGHT(D302,1)="k",1000*VALUE(LEFT(D302,LEN(D302)-1)),VALUE(SUBSTITUTE(D302,",",""))))))))),"N/A")</f>
        <v/>
      </c>
      <c r="L302">
        <f>IFERROR(IF(TRIM(E302)="-", "N/A", IF(RIGHT(E302,1)=")",IF(RIGHT(E302,2)="T)",-1000000000000*VALUE(MID(E302,2,LEN(E302)-3)),IF(RIGHT(E302,2)="M)",-1000000*VALUE(MID(E302,2,LEN(E302)-3)),IF(RIGHT(E302,2)="B)",-1000000000*VALUE(MID(E302,2,LEN(E302)-3)),IF(RIGHT(E302,2)="k)",-1000*VALUE(MID(E302,2,LEN(E302)-3)),VALUE(SUBSTITUTE(E302,",","")))))),IF(RIGHT(E302,1)="T",1000000000000*VALUE(LEFT(E302,LEN(E302)-1)),IF(RIGHT(E302,1)="M",1000000*VALUE(LEFT(E302,LEN(E302)-1)),IF(RIGHT(E302,1)="B",1000000000*VALUE(LEFT(E302,LEN(E302)-1)),IF(RIGHT(E302,1)="%",0.01*VALUE(LEFT(E302,LEN(E302)-1)),IF(RIGHT(E302,1)="k",1000*VALUE(LEFT(E302,LEN(E302)-1)),VALUE(SUBSTITUTE(E302,",",""))))))))),"N/A")</f>
        <v/>
      </c>
      <c r="M302">
        <f>IFERROR(IF(TRIM(F302)="-", "N/A", IF(RIGHT(F302,1)=")",IF(RIGHT(F302,2)="T)",-1000000000000*VALUE(MID(F302,2,LEN(F302)-3)),IF(RIGHT(F302,2)="M)",-1000000*VALUE(MID(F302,2,LEN(F302)-3)),IF(RIGHT(F302,2)="B)",-1000000000*VALUE(MID(F302,2,LEN(F302)-3)),IF(RIGHT(F302,2)="k)",-1000*VALUE(MID(F302,2,LEN(F302)-3)),VALUE(SUBSTITUTE(F302,",","")))))),IF(RIGHT(F302,1)="T",1000000000000*VALUE(LEFT(F302,LEN(F302)-1)),IF(RIGHT(F302,1)="M",1000000*VALUE(LEFT(F302,LEN(F302)-1)),IF(RIGHT(F302,1)="B",1000000000*VALUE(LEFT(F302,LEN(F302)-1)),IF(RIGHT(F302,1)="%",0.01*VALUE(LEFT(F302,LEN(F302)-1)),IF(RIGHT(F302,1)="k",1000*VALUE(LEFT(F302,LEN(F302)-1)),VALUE(SUBSTITUTE(F302,",",""))))))))),"N/A")</f>
        <v/>
      </c>
      <c r="N302">
        <f>IFERROR(IF(TRIM(G302)="-", "N/A", IF(RIGHT(G302,1)=")",IF(RIGHT(G302,2)="T)",-1000000000000*VALUE(MID(G302,2,LEN(G302)-3)),IF(RIGHT(G302,2)="M)",-1000000*VALUE(MID(G302,2,LEN(G302)-3)),IF(RIGHT(G302,2)="B)",-1000000000*VALUE(MID(G302,2,LEN(G302)-3)),IF(RIGHT(G302,2)="k)",-1000*VALUE(MID(G302,2,LEN(G302)-3)),VALUE(SUBSTITUTE(G302,",","")))))),IF(RIGHT(G302,1)="T",1000000000000*VALUE(LEFT(G302,LEN(G302)-1)),IF(RIGHT(G302,1)="M",1000000*VALUE(LEFT(G302,LEN(G302)-1)),IF(RIGHT(G302,1)="B",1000000000*VALUE(LEFT(G302,LEN(G302)-1)),IF(RIGHT(G302,1)="%",0.01*VALUE(LEFT(G302,LEN(G302)-1)),IF(RIGHT(G302,1)="k",1000*VALUE(LEFT(G302,LEN(G302)-1)),VALUE(SUBSTITUTE(G302,",",""))))))))),"N/A")</f>
        <v/>
      </c>
      <c r="P302">
        <f>MAX(J302:N302)</f>
        <v/>
      </c>
      <c r="Q302">
        <f>IFERROR(J144+MATCH(P302,J302:N302,0)-1,"")</f>
        <v/>
      </c>
      <c r="R302">
        <f>IF(Q302="","",MIN(J302:N302))</f>
        <v/>
      </c>
      <c r="S302">
        <f>IFERROR(J144+MATCH(R302,J302:N302,0)-1,"")</f>
        <v/>
      </c>
      <c r="T302">
        <f>IFERROR(AVERAGE(J302:N302),"")</f>
        <v/>
      </c>
      <c r="U302">
        <f>IFERROR(STDEV(J302:N302),"")</f>
        <v/>
      </c>
      <c r="V302">
        <f>IFERROR(IF(C302="-","",IF(ISBLANK(B302),"",IF(OR(ISNUMBER(FIND("Growth",B302)),ISNUMBER(FIND("Margin",B302))),"",(J302-T302)/U302))),"")</f>
        <v/>
      </c>
      <c r="W302">
        <f>IFERROR(IF(OR(D302="-",ISBLANK(D302)),"",(K302-T302)/U302),"")</f>
        <v/>
      </c>
      <c r="X302">
        <f>IFERROR(IF(OR(E302="-",ISBLANK(E302)),"",(L302-T302)/U302),"")</f>
        <v/>
      </c>
      <c r="Y302">
        <f>IFERROR(IF(OR(F302="-",ISBLANK(F302)),"",(M302-T302)/U302),"")</f>
        <v/>
      </c>
      <c r="Z302">
        <f>IFERROR(IF(OR(G302="-",ISBLANK(G302)),"",(N302-T302)/U302),"")</f>
        <v/>
      </c>
      <c r="AA302">
        <f>IF(MAX(MAX(V302:Z302),ABS(MIN(V302:Z302)))=ABS(MIN(V302:Z302)),MIN(V302:Z302),MAX(V302:Z302))</f>
        <v/>
      </c>
      <c r="AB302">
        <f>IFERROR(V144+MATCH(AA302,V302:Z302,0)-1,"")</f>
        <v/>
      </c>
      <c r="AC302">
        <f>IF(AB302&lt;&gt;"",IF(S302=AB302,"Low",IF(AB302=Q302,"High","")),"")</f>
        <v/>
      </c>
      <c r="AE302">
        <f>IF(ISNUMBER(MATCH("N/A",J302:N302,0)),"",IFERROR((5 * SUMPRODUCT(J144:N144,J302:N302) - PRODUCT(SUM(J144:N144),SUM(J302:N302))) / ((5 * SUM((J144^2)+(K144^2)+(L144^2)+(M144^2)+(N144^2))) - SUM(J144:N144)^2),""))</f>
        <v/>
      </c>
      <c r="AF302">
        <f>IFERROR(CORREL(J144:N144,J302:N302),"")</f>
        <v/>
      </c>
      <c r="AZ302">
        <f>IF(Q302=S302,0,1)</f>
        <v/>
      </c>
      <c r="BA302">
        <f>IF(AZ302=1,IF(Q302="","",IF(Q302=N144,"Yes","No")),"")</f>
        <v/>
      </c>
      <c r="BB302">
        <f>IF(BA302="Yes",P302,"")</f>
        <v/>
      </c>
      <c r="BC302">
        <f>IF(AZ302=1,IF(S302="","",IF(S302=N144,"Yes","No")),"")</f>
        <v/>
      </c>
      <c r="BD302">
        <f>IF(BC302="Yes",R302,"")</f>
        <v/>
      </c>
      <c r="BE302">
        <f>IFERROR(IF(SIGN(AE302)=1,"Increasing",IF(SIGN(AE302)=-1,"Decreasing","")),"")</f>
        <v/>
      </c>
      <c r="BF302">
        <f>IF(OR(AND(BE302="Increasing",BA302="Yes"),AND(BE302="Decreasing",BC302="Yes")),"Yes","No")</f>
        <v/>
      </c>
      <c r="BG302">
        <f>IF(I302="pos_trend","Yes","No")</f>
        <v/>
      </c>
      <c r="BH302">
        <f>IF(AF302&lt;&gt;"",IF(ABS(AF302)&gt;0.8,"Yes","No"),"")</f>
        <v/>
      </c>
    </row>
    <row r="303" spans="1:60">
      <c s="1" r="A303" t="n">
        <v>11</v>
      </c>
      <c r="B303" t="s">
        <v>768</v>
      </c>
      <c r="C303" t="s">
        <v>769</v>
      </c>
      <c r="D303" t="s">
        <v>770</v>
      </c>
      <c r="E303" t="s">
        <v>771</v>
      </c>
      <c r="F303" t="s">
        <v>772</v>
      </c>
      <c r="G303" t="s">
        <v>773</v>
      </c>
      <c r="H303" t="s"/>
      <c r="I303">
        <f>IF(AND(K303&gt; J303, L303&gt; K303, M303&gt; L303, N303&gt; M303), "pos_trend", IF(AND(K303&lt; J303, L303&lt; K303, M303&lt; L303, N303&lt; M303), "neg_trend", "N/A"))</f>
        <v/>
      </c>
      <c r="J303">
        <f>IFERROR(IF(TRIM(C303)="-", "N/A", IF(RIGHT(C303,1)=")",IF(RIGHT(C303,2)="T)",-1000000000000*VALUE(MID(C303,2,LEN(C303)-3)),IF(RIGHT(C303,2)="M)",-1000000*VALUE(MID(C303,2,LEN(C303)-3)),IF(RIGHT(C303,2)="B)",-1000000000*VALUE(MID(C303,2,LEN(C303)-3)),IF(RIGHT(C303,2)="k)",-1000*VALUE(MID(C303,2,LEN(C303)-3)),VALUE(SUBSTITUTE(C303,",","")))))),IF(RIGHT(C303,1)="T",1000000000000*VALUE(LEFT(C303,LEN(C303)-1)),IF(RIGHT(C303,1)="M",1000000*VALUE(LEFT(C303,LEN(C303)-1)),IF(RIGHT(C303,1)="B",1000000000*VALUE(LEFT(C303,LEN(C303)-1)),IF(RIGHT(C303,1)="%",0.01*VALUE(LEFT(C303,LEN(C303)-1)),IF(RIGHT(C303,1)="k",1000*VALUE(LEFT(C303,LEN(C303)-1)),VALUE(SUBSTITUTE(C303,",",""))))))))),"N/A")</f>
        <v/>
      </c>
      <c r="K303">
        <f>IFERROR(IF(TRIM(D303)="-", "N/A", IF(RIGHT(D303,1)=")",IF(RIGHT(D303,2)="T)",-1000000000000*VALUE(MID(D303,2,LEN(D303)-3)),IF(RIGHT(D303,2)="M)",-1000000*VALUE(MID(D303,2,LEN(D303)-3)),IF(RIGHT(D303,2)="B)",-1000000000*VALUE(MID(D303,2,LEN(D303)-3)),IF(RIGHT(D303,2)="k)",-1000*VALUE(MID(D303,2,LEN(D303)-3)),VALUE(SUBSTITUTE(D303,",","")))))),IF(RIGHT(D303,1)="T",1000000000000*VALUE(LEFT(D303,LEN(D303)-1)),IF(RIGHT(D303,1)="M",1000000*VALUE(LEFT(D303,LEN(D303)-1)),IF(RIGHT(D303,1)="B",1000000000*VALUE(LEFT(D303,LEN(D303)-1)),IF(RIGHT(D303,1)="%",0.01*VALUE(LEFT(D303,LEN(D303)-1)),IF(RIGHT(D303,1)="k",1000*VALUE(LEFT(D303,LEN(D303)-1)),VALUE(SUBSTITUTE(D303,",",""))))))))),"N/A")</f>
        <v/>
      </c>
      <c r="L303">
        <f>IFERROR(IF(TRIM(E303)="-", "N/A", IF(RIGHT(E303,1)=")",IF(RIGHT(E303,2)="T)",-1000000000000*VALUE(MID(E303,2,LEN(E303)-3)),IF(RIGHT(E303,2)="M)",-1000000*VALUE(MID(E303,2,LEN(E303)-3)),IF(RIGHT(E303,2)="B)",-1000000000*VALUE(MID(E303,2,LEN(E303)-3)),IF(RIGHT(E303,2)="k)",-1000*VALUE(MID(E303,2,LEN(E303)-3)),VALUE(SUBSTITUTE(E303,",","")))))),IF(RIGHT(E303,1)="T",1000000000000*VALUE(LEFT(E303,LEN(E303)-1)),IF(RIGHT(E303,1)="M",1000000*VALUE(LEFT(E303,LEN(E303)-1)),IF(RIGHT(E303,1)="B",1000000000*VALUE(LEFT(E303,LEN(E303)-1)),IF(RIGHT(E303,1)="%",0.01*VALUE(LEFT(E303,LEN(E303)-1)),IF(RIGHT(E303,1)="k",1000*VALUE(LEFT(E303,LEN(E303)-1)),VALUE(SUBSTITUTE(E303,",",""))))))))),"N/A")</f>
        <v/>
      </c>
      <c r="M303">
        <f>IFERROR(IF(TRIM(F303)="-", "N/A", IF(RIGHT(F303,1)=")",IF(RIGHT(F303,2)="T)",-1000000000000*VALUE(MID(F303,2,LEN(F303)-3)),IF(RIGHT(F303,2)="M)",-1000000*VALUE(MID(F303,2,LEN(F303)-3)),IF(RIGHT(F303,2)="B)",-1000000000*VALUE(MID(F303,2,LEN(F303)-3)),IF(RIGHT(F303,2)="k)",-1000*VALUE(MID(F303,2,LEN(F303)-3)),VALUE(SUBSTITUTE(F303,",","")))))),IF(RIGHT(F303,1)="T",1000000000000*VALUE(LEFT(F303,LEN(F303)-1)),IF(RIGHT(F303,1)="M",1000000*VALUE(LEFT(F303,LEN(F303)-1)),IF(RIGHT(F303,1)="B",1000000000*VALUE(LEFT(F303,LEN(F303)-1)),IF(RIGHT(F303,1)="%",0.01*VALUE(LEFT(F303,LEN(F303)-1)),IF(RIGHT(F303,1)="k",1000*VALUE(LEFT(F303,LEN(F303)-1)),VALUE(SUBSTITUTE(F303,",",""))))))))),"N/A")</f>
        <v/>
      </c>
      <c r="N303">
        <f>IFERROR(IF(TRIM(G303)="-", "N/A", IF(RIGHT(G303,1)=")",IF(RIGHT(G303,2)="T)",-1000000000000*VALUE(MID(G303,2,LEN(G303)-3)),IF(RIGHT(G303,2)="M)",-1000000*VALUE(MID(G303,2,LEN(G303)-3)),IF(RIGHT(G303,2)="B)",-1000000000*VALUE(MID(G303,2,LEN(G303)-3)),IF(RIGHT(G303,2)="k)",-1000*VALUE(MID(G303,2,LEN(G303)-3)),VALUE(SUBSTITUTE(G303,",","")))))),IF(RIGHT(G303,1)="T",1000000000000*VALUE(LEFT(G303,LEN(G303)-1)),IF(RIGHT(G303,1)="M",1000000*VALUE(LEFT(G303,LEN(G303)-1)),IF(RIGHT(G303,1)="B",1000000000*VALUE(LEFT(G303,LEN(G303)-1)),IF(RIGHT(G303,1)="%",0.01*VALUE(LEFT(G303,LEN(G303)-1)),IF(RIGHT(G303,1)="k",1000*VALUE(LEFT(G303,LEN(G303)-1)),VALUE(SUBSTITUTE(G303,",",""))))))))),"N/A")</f>
        <v/>
      </c>
      <c r="P303">
        <f>MAX(J303:N303)</f>
        <v/>
      </c>
      <c r="Q303">
        <f>IFERROR(J144+MATCH(P303,J303:N303,0)-1,"")</f>
        <v/>
      </c>
      <c r="R303">
        <f>IF(Q303="","",MIN(J303:N303))</f>
        <v/>
      </c>
      <c r="S303">
        <f>IFERROR(J144+MATCH(R303,J303:N303,0)-1,"")</f>
        <v/>
      </c>
      <c r="T303">
        <f>IFERROR(AVERAGE(J303:N303),"")</f>
        <v/>
      </c>
      <c r="U303">
        <f>IFERROR(STDEV(J303:N303),"")</f>
        <v/>
      </c>
      <c r="V303">
        <f>IFERROR(IF(C303="-","",IF(ISBLANK(B303),"",IF(OR(ISNUMBER(FIND("Growth",B303)),ISNUMBER(FIND("Margin",B303))),"",(J303-T303)/U303))),"")</f>
        <v/>
      </c>
      <c r="W303">
        <f>IFERROR(IF(OR(D303="-",ISBLANK(D303)),"",(K303-T303)/U303),"")</f>
        <v/>
      </c>
      <c r="X303">
        <f>IFERROR(IF(OR(E303="-",ISBLANK(E303)),"",(L303-T303)/U303),"")</f>
        <v/>
      </c>
      <c r="Y303">
        <f>IFERROR(IF(OR(F303="-",ISBLANK(F303)),"",(M303-T303)/U303),"")</f>
        <v/>
      </c>
      <c r="Z303">
        <f>IFERROR(IF(OR(G303="-",ISBLANK(G303)),"",(N303-T303)/U303),"")</f>
        <v/>
      </c>
      <c r="AA303">
        <f>IF(MAX(MAX(V303:Z303),ABS(MIN(V303:Z303)))=ABS(MIN(V303:Z303)),MIN(V303:Z303),MAX(V303:Z303))</f>
        <v/>
      </c>
      <c r="AB303">
        <f>IFERROR(V144+MATCH(AA303,V303:Z303,0)-1,"")</f>
        <v/>
      </c>
      <c r="AC303">
        <f>IF(AB303&lt;&gt;"",IF(S303=AB303,"Low",IF(AB303=Q303,"High","")),"")</f>
        <v/>
      </c>
      <c r="AE303">
        <f>IF(ISNUMBER(MATCH("N/A",J303:N303,0)),"",IFERROR((5 * SUMPRODUCT(J144:N144,J303:N303) - PRODUCT(SUM(J144:N144),SUM(J303:N303))) / ((5 * SUM((J144^2)+(K144^2)+(L144^2)+(M144^2)+(N144^2))) - SUM(J144:N144)^2),""))</f>
        <v/>
      </c>
      <c r="AF303">
        <f>IFERROR(CORREL(J144:N144,J303:N303),"")</f>
        <v/>
      </c>
      <c r="AZ303">
        <f>IF(Q303=S303,0,1)</f>
        <v/>
      </c>
      <c r="BA303">
        <f>IF(AZ303=1,IF(Q303="","",IF(Q303=N144,"Yes","No")),"")</f>
        <v/>
      </c>
      <c r="BB303">
        <f>IF(BA303="Yes",P303,"")</f>
        <v/>
      </c>
      <c r="BC303">
        <f>IF(AZ303=1,IF(S303="","",IF(S303=N144,"Yes","No")),"")</f>
        <v/>
      </c>
      <c r="BD303">
        <f>IF(BC303="Yes",R303,"")</f>
        <v/>
      </c>
      <c r="BE303">
        <f>IFERROR(IF(SIGN(AE303)=1,"Increasing",IF(SIGN(AE303)=-1,"Decreasing","")),"")</f>
        <v/>
      </c>
      <c r="BF303">
        <f>IF(OR(AND(BE303="Increasing",BA303="Yes"),AND(BE303="Decreasing",BC303="Yes")),"Yes","No")</f>
        <v/>
      </c>
      <c r="BG303">
        <f>IF(I303="pos_trend","Yes","No")</f>
        <v/>
      </c>
      <c r="BH303">
        <f>IF(AF303&lt;&gt;"",IF(ABS(AF303)&gt;0.8,"Yes","No"),"")</f>
        <v/>
      </c>
    </row>
    <row r="304" spans="1:60">
      <c s="1" r="A304" t="n">
        <v>12</v>
      </c>
      <c r="B304" t="s">
        <v>774</v>
      </c>
      <c r="C304" t="s">
        <v>775</v>
      </c>
      <c r="D304" t="s">
        <v>776</v>
      </c>
      <c r="E304" t="s">
        <v>777</v>
      </c>
      <c r="F304" t="s">
        <v>778</v>
      </c>
      <c r="G304" t="s">
        <v>779</v>
      </c>
      <c r="H304" t="s"/>
      <c r="I304">
        <f>IF(AND(K304&gt; J304, L304&gt; K304, M304&gt; L304, N304&gt; M304), "pos_trend", IF(AND(K304&lt; J304, L304&lt; K304, M304&lt; L304, N304&lt; M304), "neg_trend", "N/A"))</f>
        <v/>
      </c>
      <c r="J304">
        <f>IFERROR(IF(TRIM(C304)="-", "N/A", IF(RIGHT(C304,1)=")",IF(RIGHT(C304,2)="T)",-1000000000000*VALUE(MID(C304,2,LEN(C304)-3)),IF(RIGHT(C304,2)="M)",-1000000*VALUE(MID(C304,2,LEN(C304)-3)),IF(RIGHT(C304,2)="B)",-1000000000*VALUE(MID(C304,2,LEN(C304)-3)),IF(RIGHT(C304,2)="k)",-1000*VALUE(MID(C304,2,LEN(C304)-3)),VALUE(SUBSTITUTE(C304,",","")))))),IF(RIGHT(C304,1)="T",1000000000000*VALUE(LEFT(C304,LEN(C304)-1)),IF(RIGHT(C304,1)="M",1000000*VALUE(LEFT(C304,LEN(C304)-1)),IF(RIGHT(C304,1)="B",1000000000*VALUE(LEFT(C304,LEN(C304)-1)),IF(RIGHT(C304,1)="%",0.01*VALUE(LEFT(C304,LEN(C304)-1)),IF(RIGHT(C304,1)="k",1000*VALUE(LEFT(C304,LEN(C304)-1)),VALUE(SUBSTITUTE(C304,",",""))))))))),"N/A")</f>
        <v/>
      </c>
      <c r="K304">
        <f>IFERROR(IF(TRIM(D304)="-", "N/A", IF(RIGHT(D304,1)=")",IF(RIGHT(D304,2)="T)",-1000000000000*VALUE(MID(D304,2,LEN(D304)-3)),IF(RIGHT(D304,2)="M)",-1000000*VALUE(MID(D304,2,LEN(D304)-3)),IF(RIGHT(D304,2)="B)",-1000000000*VALUE(MID(D304,2,LEN(D304)-3)),IF(RIGHT(D304,2)="k)",-1000*VALUE(MID(D304,2,LEN(D304)-3)),VALUE(SUBSTITUTE(D304,",","")))))),IF(RIGHT(D304,1)="T",1000000000000*VALUE(LEFT(D304,LEN(D304)-1)),IF(RIGHT(D304,1)="M",1000000*VALUE(LEFT(D304,LEN(D304)-1)),IF(RIGHT(D304,1)="B",1000000000*VALUE(LEFT(D304,LEN(D304)-1)),IF(RIGHT(D304,1)="%",0.01*VALUE(LEFT(D304,LEN(D304)-1)),IF(RIGHT(D304,1)="k",1000*VALUE(LEFT(D304,LEN(D304)-1)),VALUE(SUBSTITUTE(D304,",",""))))))))),"N/A")</f>
        <v/>
      </c>
      <c r="L304">
        <f>IFERROR(IF(TRIM(E304)="-", "N/A", IF(RIGHT(E304,1)=")",IF(RIGHT(E304,2)="T)",-1000000000000*VALUE(MID(E304,2,LEN(E304)-3)),IF(RIGHT(E304,2)="M)",-1000000*VALUE(MID(E304,2,LEN(E304)-3)),IF(RIGHT(E304,2)="B)",-1000000000*VALUE(MID(E304,2,LEN(E304)-3)),IF(RIGHT(E304,2)="k)",-1000*VALUE(MID(E304,2,LEN(E304)-3)),VALUE(SUBSTITUTE(E304,",","")))))),IF(RIGHT(E304,1)="T",1000000000000*VALUE(LEFT(E304,LEN(E304)-1)),IF(RIGHT(E304,1)="M",1000000*VALUE(LEFT(E304,LEN(E304)-1)),IF(RIGHT(E304,1)="B",1000000000*VALUE(LEFT(E304,LEN(E304)-1)),IF(RIGHT(E304,1)="%",0.01*VALUE(LEFT(E304,LEN(E304)-1)),IF(RIGHT(E304,1)="k",1000*VALUE(LEFT(E304,LEN(E304)-1)),VALUE(SUBSTITUTE(E304,",",""))))))))),"N/A")</f>
        <v/>
      </c>
      <c r="M304">
        <f>IFERROR(IF(TRIM(F304)="-", "N/A", IF(RIGHT(F304,1)=")",IF(RIGHT(F304,2)="T)",-1000000000000*VALUE(MID(F304,2,LEN(F304)-3)),IF(RIGHT(F304,2)="M)",-1000000*VALUE(MID(F304,2,LEN(F304)-3)),IF(RIGHT(F304,2)="B)",-1000000000*VALUE(MID(F304,2,LEN(F304)-3)),IF(RIGHT(F304,2)="k)",-1000*VALUE(MID(F304,2,LEN(F304)-3)),VALUE(SUBSTITUTE(F304,",","")))))),IF(RIGHT(F304,1)="T",1000000000000*VALUE(LEFT(F304,LEN(F304)-1)),IF(RIGHT(F304,1)="M",1000000*VALUE(LEFT(F304,LEN(F304)-1)),IF(RIGHT(F304,1)="B",1000000000*VALUE(LEFT(F304,LEN(F304)-1)),IF(RIGHT(F304,1)="%",0.01*VALUE(LEFT(F304,LEN(F304)-1)),IF(RIGHT(F304,1)="k",1000*VALUE(LEFT(F304,LEN(F304)-1)),VALUE(SUBSTITUTE(F304,",",""))))))))),"N/A")</f>
        <v/>
      </c>
      <c r="N304">
        <f>IFERROR(IF(TRIM(G304)="-", "N/A", IF(RIGHT(G304,1)=")",IF(RIGHT(G304,2)="T)",-1000000000000*VALUE(MID(G304,2,LEN(G304)-3)),IF(RIGHT(G304,2)="M)",-1000000*VALUE(MID(G304,2,LEN(G304)-3)),IF(RIGHT(G304,2)="B)",-1000000000*VALUE(MID(G304,2,LEN(G304)-3)),IF(RIGHT(G304,2)="k)",-1000*VALUE(MID(G304,2,LEN(G304)-3)),VALUE(SUBSTITUTE(G304,",","")))))),IF(RIGHT(G304,1)="T",1000000000000*VALUE(LEFT(G304,LEN(G304)-1)),IF(RIGHT(G304,1)="M",1000000*VALUE(LEFT(G304,LEN(G304)-1)),IF(RIGHT(G304,1)="B",1000000000*VALUE(LEFT(G304,LEN(G304)-1)),IF(RIGHT(G304,1)="%",0.01*VALUE(LEFT(G304,LEN(G304)-1)),IF(RIGHT(G304,1)="k",1000*VALUE(LEFT(G304,LEN(G304)-1)),VALUE(SUBSTITUTE(G304,",",""))))))))),"N/A")</f>
        <v/>
      </c>
      <c r="P304">
        <f>MAX(J304:N304)</f>
        <v/>
      </c>
      <c r="Q304">
        <f>IFERROR(J144+MATCH(P304,J304:N304,0)-1,"")</f>
        <v/>
      </c>
      <c r="R304">
        <f>IF(Q304="","",MIN(J304:N304))</f>
        <v/>
      </c>
      <c r="S304">
        <f>IFERROR(J144+MATCH(R304,J304:N304,0)-1,"")</f>
        <v/>
      </c>
      <c r="T304">
        <f>IFERROR(AVERAGE(J304:N304),"")</f>
        <v/>
      </c>
      <c r="U304">
        <f>IFERROR(STDEV(J304:N304),"")</f>
        <v/>
      </c>
      <c r="V304">
        <f>IFERROR(IF(C304="-","",IF(ISBLANK(B304),"",IF(OR(ISNUMBER(FIND("Growth",B304)),ISNUMBER(FIND("Margin",B304))),"",(J304-T304)/U304))),"")</f>
        <v/>
      </c>
      <c r="W304">
        <f>IFERROR(IF(OR(D304="-",ISBLANK(D304)),"",(K304-T304)/U304),"")</f>
        <v/>
      </c>
      <c r="X304">
        <f>IFERROR(IF(OR(E304="-",ISBLANK(E304)),"",(L304-T304)/U304),"")</f>
        <v/>
      </c>
      <c r="Y304">
        <f>IFERROR(IF(OR(F304="-",ISBLANK(F304)),"",(M304-T304)/U304),"")</f>
        <v/>
      </c>
      <c r="Z304">
        <f>IFERROR(IF(OR(G304="-",ISBLANK(G304)),"",(N304-T304)/U304),"")</f>
        <v/>
      </c>
      <c r="AA304">
        <f>IF(MAX(MAX(V304:Z304),ABS(MIN(V304:Z304)))=ABS(MIN(V304:Z304)),MIN(V304:Z304),MAX(V304:Z304))</f>
        <v/>
      </c>
      <c r="AB304">
        <f>IFERROR(V144+MATCH(AA304,V304:Z304,0)-1,"")</f>
        <v/>
      </c>
      <c r="AC304">
        <f>IF(AB304&lt;&gt;"",IF(S304=AB304,"Low",IF(AB304=Q304,"High","")),"")</f>
        <v/>
      </c>
      <c r="AE304">
        <f>IF(ISNUMBER(MATCH("N/A",J304:N304,0)),"",IFERROR((5 * SUMPRODUCT(J144:N144,J304:N304) - PRODUCT(SUM(J144:N144),SUM(J304:N304))) / ((5 * SUM((J144^2)+(K144^2)+(L144^2)+(M144^2)+(N144^2))) - SUM(J144:N144)^2),""))</f>
        <v/>
      </c>
      <c r="AF304">
        <f>IFERROR(CORREL(J144:N144,J304:N304),"")</f>
        <v/>
      </c>
      <c r="AZ304">
        <f>IF(Q304=S304,0,1)</f>
        <v/>
      </c>
      <c r="BA304">
        <f>IF(AZ304=1,IF(Q304="","",IF(Q304=N144,"Yes","No")),"")</f>
        <v/>
      </c>
      <c r="BB304">
        <f>IF(BA304="Yes",P304,"")</f>
        <v/>
      </c>
      <c r="BC304">
        <f>IF(AZ304=1,IF(S304="","",IF(S304=N144,"Yes","No")),"")</f>
        <v/>
      </c>
      <c r="BD304">
        <f>IF(BC304="Yes",R304,"")</f>
        <v/>
      </c>
      <c r="BE304">
        <f>IFERROR(IF(SIGN(AE304)=1,"Increasing",IF(SIGN(AE304)=-1,"Decreasing","")),"")</f>
        <v/>
      </c>
      <c r="BF304">
        <f>IF(OR(AND(BE304="Increasing",BA304="Yes"),AND(BE304="Decreasing",BC304="Yes")),"Yes","No")</f>
        <v/>
      </c>
      <c r="BG304">
        <f>IF(I304="pos_trend","Yes","No")</f>
        <v/>
      </c>
      <c r="BH304">
        <f>IF(AF304&lt;&gt;"",IF(ABS(AF304)&gt;0.8,"Yes","No"),"")</f>
        <v/>
      </c>
    </row>
    <row r="305" spans="1:60">
      <c s="1" r="A305" t="n">
        <v>13</v>
      </c>
      <c r="B305" t="s">
        <v>630</v>
      </c>
      <c r="C305" t="s">
        <v>264</v>
      </c>
      <c r="D305" t="s">
        <v>780</v>
      </c>
      <c r="E305" t="s">
        <v>781</v>
      </c>
      <c r="F305" t="s">
        <v>782</v>
      </c>
      <c r="G305" t="s">
        <v>783</v>
      </c>
      <c r="H305" t="s"/>
      <c r="I305">
        <f>IF(AND(K305&gt; J305, L305&gt; K305, M305&gt; L305, N305&gt; M305), "pos_trend", IF(AND(K305&lt; J305, L305&lt; K305, M305&lt; L305, N305&lt; M305), "neg_trend", "N/A"))</f>
        <v/>
      </c>
      <c r="J305">
        <f>IFERROR(IF(TRIM(C305)="-", "N/A", IF(RIGHT(C305,1)=")",IF(RIGHT(C305,2)="T)",-1000000000000*VALUE(MID(C305,2,LEN(C305)-3)),IF(RIGHT(C305,2)="M)",-1000000*VALUE(MID(C305,2,LEN(C305)-3)),IF(RIGHT(C305,2)="B)",-1000000000*VALUE(MID(C305,2,LEN(C305)-3)),IF(RIGHT(C305,2)="k)",-1000*VALUE(MID(C305,2,LEN(C305)-3)),VALUE(SUBSTITUTE(C305,",","")))))),IF(RIGHT(C305,1)="T",1000000000000*VALUE(LEFT(C305,LEN(C305)-1)),IF(RIGHT(C305,1)="M",1000000*VALUE(LEFT(C305,LEN(C305)-1)),IF(RIGHT(C305,1)="B",1000000000*VALUE(LEFT(C305,LEN(C305)-1)),IF(RIGHT(C305,1)="%",0.01*VALUE(LEFT(C305,LEN(C305)-1)),IF(RIGHT(C305,1)="k",1000*VALUE(LEFT(C305,LEN(C305)-1)),VALUE(SUBSTITUTE(C305,",",""))))))))),"N/A")</f>
        <v/>
      </c>
      <c r="K305">
        <f>IFERROR(IF(TRIM(D305)="-", "N/A", IF(RIGHT(D305,1)=")",IF(RIGHT(D305,2)="T)",-1000000000000*VALUE(MID(D305,2,LEN(D305)-3)),IF(RIGHT(D305,2)="M)",-1000000*VALUE(MID(D305,2,LEN(D305)-3)),IF(RIGHT(D305,2)="B)",-1000000000*VALUE(MID(D305,2,LEN(D305)-3)),IF(RIGHT(D305,2)="k)",-1000*VALUE(MID(D305,2,LEN(D305)-3)),VALUE(SUBSTITUTE(D305,",","")))))),IF(RIGHT(D305,1)="T",1000000000000*VALUE(LEFT(D305,LEN(D305)-1)),IF(RIGHT(D305,1)="M",1000000*VALUE(LEFT(D305,LEN(D305)-1)),IF(RIGHT(D305,1)="B",1000000000*VALUE(LEFT(D305,LEN(D305)-1)),IF(RIGHT(D305,1)="%",0.01*VALUE(LEFT(D305,LEN(D305)-1)),IF(RIGHT(D305,1)="k",1000*VALUE(LEFT(D305,LEN(D305)-1)),VALUE(SUBSTITUTE(D305,",",""))))))))),"N/A")</f>
        <v/>
      </c>
      <c r="L305">
        <f>IFERROR(IF(TRIM(E305)="-", "N/A", IF(RIGHT(E305,1)=")",IF(RIGHT(E305,2)="T)",-1000000000000*VALUE(MID(E305,2,LEN(E305)-3)),IF(RIGHT(E305,2)="M)",-1000000*VALUE(MID(E305,2,LEN(E305)-3)),IF(RIGHT(E305,2)="B)",-1000000000*VALUE(MID(E305,2,LEN(E305)-3)),IF(RIGHT(E305,2)="k)",-1000*VALUE(MID(E305,2,LEN(E305)-3)),VALUE(SUBSTITUTE(E305,",","")))))),IF(RIGHT(E305,1)="T",1000000000000*VALUE(LEFT(E305,LEN(E305)-1)),IF(RIGHT(E305,1)="M",1000000*VALUE(LEFT(E305,LEN(E305)-1)),IF(RIGHT(E305,1)="B",1000000000*VALUE(LEFT(E305,LEN(E305)-1)),IF(RIGHT(E305,1)="%",0.01*VALUE(LEFT(E305,LEN(E305)-1)),IF(RIGHT(E305,1)="k",1000*VALUE(LEFT(E305,LEN(E305)-1)),VALUE(SUBSTITUTE(E305,",",""))))))))),"N/A")</f>
        <v/>
      </c>
      <c r="M305">
        <f>IFERROR(IF(TRIM(F305)="-", "N/A", IF(RIGHT(F305,1)=")",IF(RIGHT(F305,2)="T)",-1000000000000*VALUE(MID(F305,2,LEN(F305)-3)),IF(RIGHT(F305,2)="M)",-1000000*VALUE(MID(F305,2,LEN(F305)-3)),IF(RIGHT(F305,2)="B)",-1000000000*VALUE(MID(F305,2,LEN(F305)-3)),IF(RIGHT(F305,2)="k)",-1000*VALUE(MID(F305,2,LEN(F305)-3)),VALUE(SUBSTITUTE(F305,",","")))))),IF(RIGHT(F305,1)="T",1000000000000*VALUE(LEFT(F305,LEN(F305)-1)),IF(RIGHT(F305,1)="M",1000000*VALUE(LEFT(F305,LEN(F305)-1)),IF(RIGHT(F305,1)="B",1000000000*VALUE(LEFT(F305,LEN(F305)-1)),IF(RIGHT(F305,1)="%",0.01*VALUE(LEFT(F305,LEN(F305)-1)),IF(RIGHT(F305,1)="k",1000*VALUE(LEFT(F305,LEN(F305)-1)),VALUE(SUBSTITUTE(F305,",",""))))))))),"N/A")</f>
        <v/>
      </c>
      <c r="N305">
        <f>IFERROR(IF(TRIM(G305)="-", "N/A", IF(RIGHT(G305,1)=")",IF(RIGHT(G305,2)="T)",-1000000000000*VALUE(MID(G305,2,LEN(G305)-3)),IF(RIGHT(G305,2)="M)",-1000000*VALUE(MID(G305,2,LEN(G305)-3)),IF(RIGHT(G305,2)="B)",-1000000000*VALUE(MID(G305,2,LEN(G305)-3)),IF(RIGHT(G305,2)="k)",-1000*VALUE(MID(G305,2,LEN(G305)-3)),VALUE(SUBSTITUTE(G305,",","")))))),IF(RIGHT(G305,1)="T",1000000000000*VALUE(LEFT(G305,LEN(G305)-1)),IF(RIGHT(G305,1)="M",1000000*VALUE(LEFT(G305,LEN(G305)-1)),IF(RIGHT(G305,1)="B",1000000000*VALUE(LEFT(G305,LEN(G305)-1)),IF(RIGHT(G305,1)="%",0.01*VALUE(LEFT(G305,LEN(G305)-1)),IF(RIGHT(G305,1)="k",1000*VALUE(LEFT(G305,LEN(G305)-1)),VALUE(SUBSTITUTE(G305,",",""))))))))),"N/A")</f>
        <v/>
      </c>
      <c r="P305">
        <f>MAX(J305:N305)</f>
        <v/>
      </c>
      <c r="Q305">
        <f>IFERROR(J144+MATCH(P305,J305:N305,0)-1,"")</f>
        <v/>
      </c>
      <c r="R305">
        <f>IF(Q305="","",MIN(J305:N305))</f>
        <v/>
      </c>
      <c r="S305">
        <f>IFERROR(J144+MATCH(R305,J305:N305,0)-1,"")</f>
        <v/>
      </c>
      <c r="T305">
        <f>IFERROR(AVERAGE(J305:N305),"")</f>
        <v/>
      </c>
      <c r="U305">
        <f>IFERROR(STDEV(J305:N305),"")</f>
        <v/>
      </c>
      <c r="V305">
        <f>IFERROR(IF(C305="-","",IF(ISBLANK(B305),"",IF(OR(ISNUMBER(FIND("Growth",B305)),ISNUMBER(FIND("Margin",B305))),"",(J305-T305)/U305))),"")</f>
        <v/>
      </c>
      <c r="W305">
        <f>IFERROR(IF(OR(D305="-",ISBLANK(D305)),"",(K305-T305)/U305),"")</f>
        <v/>
      </c>
      <c r="X305">
        <f>IFERROR(IF(OR(E305="-",ISBLANK(E305)),"",(L305-T305)/U305),"")</f>
        <v/>
      </c>
      <c r="Y305">
        <f>IFERROR(IF(OR(F305="-",ISBLANK(F305)),"",(M305-T305)/U305),"")</f>
        <v/>
      </c>
      <c r="Z305">
        <f>IFERROR(IF(OR(G305="-",ISBLANK(G305)),"",(N305-T305)/U305),"")</f>
        <v/>
      </c>
      <c r="AA305">
        <f>IF(MAX(MAX(V305:Z305),ABS(MIN(V305:Z305)))=ABS(MIN(V305:Z305)),MIN(V305:Z305),MAX(V305:Z305))</f>
        <v/>
      </c>
      <c r="AB305">
        <f>IFERROR(V144+MATCH(AA305,V305:Z305,0)-1,"")</f>
        <v/>
      </c>
      <c r="AC305">
        <f>IF(AB305&lt;&gt;"",IF(S305=AB305,"Low",IF(AB305=Q305,"High","")),"")</f>
        <v/>
      </c>
      <c r="AE305">
        <f>IF(ISNUMBER(MATCH("N/A",J305:N305,0)),"",IFERROR((5 * SUMPRODUCT(J144:N144,J305:N305) - PRODUCT(SUM(J144:N144),SUM(J305:N305))) / ((5 * SUM((J144^2)+(K144^2)+(L144^2)+(M144^2)+(N144^2))) - SUM(J144:N144)^2),""))</f>
        <v/>
      </c>
      <c r="AF305">
        <f>IFERROR(CORREL(J144:N144,J305:N305),"")</f>
        <v/>
      </c>
      <c r="AZ305">
        <f>IF(Q305=S305,0,1)</f>
        <v/>
      </c>
      <c r="BA305">
        <f>IF(AZ305=1,IF(Q305="","",IF(Q305=N144,"Yes","No")),"")</f>
        <v/>
      </c>
      <c r="BB305">
        <f>IF(BA305="Yes",P305,"")</f>
        <v/>
      </c>
      <c r="BC305">
        <f>IF(AZ305=1,IF(S305="","",IF(S305=N144,"Yes","No")),"")</f>
        <v/>
      </c>
      <c r="BD305">
        <f>IF(BC305="Yes",R305,"")</f>
        <v/>
      </c>
      <c r="BE305">
        <f>IFERROR(IF(SIGN(AE305)=1,"Increasing",IF(SIGN(AE305)=-1,"Decreasing","")),"")</f>
        <v/>
      </c>
      <c r="BF305">
        <f>IF(OR(AND(BE305="Increasing",BA305="Yes"),AND(BE305="Decreasing",BC305="Yes")),"Yes","No")</f>
        <v/>
      </c>
      <c r="BG305">
        <f>IF(I305="pos_trend","Yes","No")</f>
        <v/>
      </c>
      <c r="BH305">
        <f>IF(AF305&lt;&gt;"",IF(ABS(AF305)&gt;0.8,"Yes","No"),"")</f>
        <v/>
      </c>
    </row>
    <row r="306" spans="1:60">
      <c s="1" r="A306" t="n">
        <v>14</v>
      </c>
      <c r="B306" t="s">
        <v>784</v>
      </c>
      <c r="C306" t="s">
        <v>785</v>
      </c>
      <c r="D306" t="s">
        <v>786</v>
      </c>
      <c r="E306" t="s">
        <v>787</v>
      </c>
      <c r="F306" t="s">
        <v>788</v>
      </c>
      <c r="G306" t="s">
        <v>789</v>
      </c>
      <c r="H306" t="s"/>
      <c r="I306">
        <f>IF(AND(K306&gt; J306, L306&gt; K306, M306&gt; L306, N306&gt; M306), "pos_trend", IF(AND(K306&lt; J306, L306&lt; K306, M306&lt; L306, N306&lt; M306), "neg_trend", "N/A"))</f>
        <v/>
      </c>
      <c r="J306">
        <f>IFERROR(IF(TRIM(C306)="-", "N/A", IF(RIGHT(C306,1)=")",IF(RIGHT(C306,2)="T)",-1000000000000*VALUE(MID(C306,2,LEN(C306)-3)),IF(RIGHT(C306,2)="M)",-1000000*VALUE(MID(C306,2,LEN(C306)-3)),IF(RIGHT(C306,2)="B)",-1000000000*VALUE(MID(C306,2,LEN(C306)-3)),IF(RIGHT(C306,2)="k)",-1000*VALUE(MID(C306,2,LEN(C306)-3)),VALUE(SUBSTITUTE(C306,",","")))))),IF(RIGHT(C306,1)="T",1000000000000*VALUE(LEFT(C306,LEN(C306)-1)),IF(RIGHT(C306,1)="M",1000000*VALUE(LEFT(C306,LEN(C306)-1)),IF(RIGHT(C306,1)="B",1000000000*VALUE(LEFT(C306,LEN(C306)-1)),IF(RIGHT(C306,1)="%",0.01*VALUE(LEFT(C306,LEN(C306)-1)),IF(RIGHT(C306,1)="k",1000*VALUE(LEFT(C306,LEN(C306)-1)),VALUE(SUBSTITUTE(C306,",",""))))))))),"N/A")</f>
        <v/>
      </c>
      <c r="K306">
        <f>IFERROR(IF(TRIM(D306)="-", "N/A", IF(RIGHT(D306,1)=")",IF(RIGHT(D306,2)="T)",-1000000000000*VALUE(MID(D306,2,LEN(D306)-3)),IF(RIGHT(D306,2)="M)",-1000000*VALUE(MID(D306,2,LEN(D306)-3)),IF(RIGHT(D306,2)="B)",-1000000000*VALUE(MID(D306,2,LEN(D306)-3)),IF(RIGHT(D306,2)="k)",-1000*VALUE(MID(D306,2,LEN(D306)-3)),VALUE(SUBSTITUTE(D306,",","")))))),IF(RIGHT(D306,1)="T",1000000000000*VALUE(LEFT(D306,LEN(D306)-1)),IF(RIGHT(D306,1)="M",1000000*VALUE(LEFT(D306,LEN(D306)-1)),IF(RIGHT(D306,1)="B",1000000000*VALUE(LEFT(D306,LEN(D306)-1)),IF(RIGHT(D306,1)="%",0.01*VALUE(LEFT(D306,LEN(D306)-1)),IF(RIGHT(D306,1)="k",1000*VALUE(LEFT(D306,LEN(D306)-1)),VALUE(SUBSTITUTE(D306,",",""))))))))),"N/A")</f>
        <v/>
      </c>
      <c r="L306">
        <f>IFERROR(IF(TRIM(E306)="-", "N/A", IF(RIGHT(E306,1)=")",IF(RIGHT(E306,2)="T)",-1000000000000*VALUE(MID(E306,2,LEN(E306)-3)),IF(RIGHT(E306,2)="M)",-1000000*VALUE(MID(E306,2,LEN(E306)-3)),IF(RIGHT(E306,2)="B)",-1000000000*VALUE(MID(E306,2,LEN(E306)-3)),IF(RIGHT(E306,2)="k)",-1000*VALUE(MID(E306,2,LEN(E306)-3)),VALUE(SUBSTITUTE(E306,",","")))))),IF(RIGHT(E306,1)="T",1000000000000*VALUE(LEFT(E306,LEN(E306)-1)),IF(RIGHT(E306,1)="M",1000000*VALUE(LEFT(E306,LEN(E306)-1)),IF(RIGHT(E306,1)="B",1000000000*VALUE(LEFT(E306,LEN(E306)-1)),IF(RIGHT(E306,1)="%",0.01*VALUE(LEFT(E306,LEN(E306)-1)),IF(RIGHT(E306,1)="k",1000*VALUE(LEFT(E306,LEN(E306)-1)),VALUE(SUBSTITUTE(E306,",",""))))))))),"N/A")</f>
        <v/>
      </c>
      <c r="M306">
        <f>IFERROR(IF(TRIM(F306)="-", "N/A", IF(RIGHT(F306,1)=")",IF(RIGHT(F306,2)="T)",-1000000000000*VALUE(MID(F306,2,LEN(F306)-3)),IF(RIGHT(F306,2)="M)",-1000000*VALUE(MID(F306,2,LEN(F306)-3)),IF(RIGHT(F306,2)="B)",-1000000000*VALUE(MID(F306,2,LEN(F306)-3)),IF(RIGHT(F306,2)="k)",-1000*VALUE(MID(F306,2,LEN(F306)-3)),VALUE(SUBSTITUTE(F306,",","")))))),IF(RIGHT(F306,1)="T",1000000000000*VALUE(LEFT(F306,LEN(F306)-1)),IF(RIGHT(F306,1)="M",1000000*VALUE(LEFT(F306,LEN(F306)-1)),IF(RIGHT(F306,1)="B",1000000000*VALUE(LEFT(F306,LEN(F306)-1)),IF(RIGHT(F306,1)="%",0.01*VALUE(LEFT(F306,LEN(F306)-1)),IF(RIGHT(F306,1)="k",1000*VALUE(LEFT(F306,LEN(F306)-1)),VALUE(SUBSTITUTE(F306,",",""))))))))),"N/A")</f>
        <v/>
      </c>
      <c r="N306">
        <f>IFERROR(IF(TRIM(G306)="-", "N/A", IF(RIGHT(G306,1)=")",IF(RIGHT(G306,2)="T)",-1000000000000*VALUE(MID(G306,2,LEN(G306)-3)),IF(RIGHT(G306,2)="M)",-1000000*VALUE(MID(G306,2,LEN(G306)-3)),IF(RIGHT(G306,2)="B)",-1000000000*VALUE(MID(G306,2,LEN(G306)-3)),IF(RIGHT(G306,2)="k)",-1000*VALUE(MID(G306,2,LEN(G306)-3)),VALUE(SUBSTITUTE(G306,",","")))))),IF(RIGHT(G306,1)="T",1000000000000*VALUE(LEFT(G306,LEN(G306)-1)),IF(RIGHT(G306,1)="M",1000000*VALUE(LEFT(G306,LEN(G306)-1)),IF(RIGHT(G306,1)="B",1000000000*VALUE(LEFT(G306,LEN(G306)-1)),IF(RIGHT(G306,1)="%",0.01*VALUE(LEFT(G306,LEN(G306)-1)),IF(RIGHT(G306,1)="k",1000*VALUE(LEFT(G306,LEN(G306)-1)),VALUE(SUBSTITUTE(G306,",",""))))))))),"N/A")</f>
        <v/>
      </c>
      <c r="P306">
        <f>MAX(J306:N306)</f>
        <v/>
      </c>
      <c r="Q306">
        <f>IFERROR(J144+MATCH(P306,J306:N306,0)-1,"")</f>
        <v/>
      </c>
      <c r="R306">
        <f>IF(Q306="","",MIN(J306:N306))</f>
        <v/>
      </c>
      <c r="S306">
        <f>IFERROR(J144+MATCH(R306,J306:N306,0)-1,"")</f>
        <v/>
      </c>
      <c r="T306">
        <f>IFERROR(AVERAGE(J306:N306),"")</f>
        <v/>
      </c>
      <c r="U306">
        <f>IFERROR(STDEV(J306:N306),"")</f>
        <v/>
      </c>
      <c r="V306">
        <f>IFERROR(IF(C306="-","",IF(ISBLANK(B306),"",IF(OR(ISNUMBER(FIND("Growth",B306)),ISNUMBER(FIND("Margin",B306))),"",(J306-T306)/U306))),"")</f>
        <v/>
      </c>
      <c r="W306">
        <f>IFERROR(IF(OR(D306="-",ISBLANK(D306)),"",(K306-T306)/U306),"")</f>
        <v/>
      </c>
      <c r="X306">
        <f>IFERROR(IF(OR(E306="-",ISBLANK(E306)),"",(L306-T306)/U306),"")</f>
        <v/>
      </c>
      <c r="Y306">
        <f>IFERROR(IF(OR(F306="-",ISBLANK(F306)),"",(M306-T306)/U306),"")</f>
        <v/>
      </c>
      <c r="Z306">
        <f>IFERROR(IF(OR(G306="-",ISBLANK(G306)),"",(N306-T306)/U306),"")</f>
        <v/>
      </c>
      <c r="AA306">
        <f>IF(MAX(MAX(V306:Z306),ABS(MIN(V306:Z306)))=ABS(MIN(V306:Z306)),MIN(V306:Z306),MAX(V306:Z306))</f>
        <v/>
      </c>
      <c r="AB306">
        <f>IFERROR(V144+MATCH(AA306,V306:Z306,0)-1,"")</f>
        <v/>
      </c>
      <c r="AC306">
        <f>IF(AB306&lt;&gt;"",IF(S306=AB306,"Low",IF(AB306=Q306,"High","")),"")</f>
        <v/>
      </c>
      <c r="AE306">
        <f>IF(ISNUMBER(MATCH("N/A",J306:N306,0)),"",IFERROR((5 * SUMPRODUCT(J144:N144,J306:N306) - PRODUCT(SUM(J144:N144),SUM(J306:N306))) / ((5 * SUM((J144^2)+(K144^2)+(L144^2)+(M144^2)+(N144^2))) - SUM(J144:N144)^2),""))</f>
        <v/>
      </c>
      <c r="AF306">
        <f>IFERROR(CORREL(J144:N144,J306:N306),"")</f>
        <v/>
      </c>
      <c r="AZ306">
        <f>IF(Q306=S306,0,1)</f>
        <v/>
      </c>
      <c r="BA306">
        <f>IF(AZ306=1,IF(Q306="","",IF(Q306=N144,"Yes","No")),"")</f>
        <v/>
      </c>
      <c r="BB306">
        <f>IF(BA306="Yes",P306,"")</f>
        <v/>
      </c>
      <c r="BC306">
        <f>IF(AZ306=1,IF(S306="","",IF(S306=N144,"Yes","No")),"")</f>
        <v/>
      </c>
      <c r="BD306">
        <f>IF(BC306="Yes",R306,"")</f>
        <v/>
      </c>
      <c r="BE306">
        <f>IFERROR(IF(SIGN(AE306)=1,"Increasing",IF(SIGN(AE306)=-1,"Decreasing","")),"")</f>
        <v/>
      </c>
      <c r="BF306">
        <f>IF(OR(AND(BE306="Increasing",BA306="Yes"),AND(BE306="Decreasing",BC306="Yes")),"Yes","No")</f>
        <v/>
      </c>
      <c r="BG306">
        <f>IF(I306="pos_trend","Yes","No")</f>
        <v/>
      </c>
      <c r="BH306">
        <f>IF(AF306&lt;&gt;"",IF(ABS(AF306)&gt;0.8,"Yes","No"),"")</f>
        <v/>
      </c>
    </row>
    <row r="307" spans="1:60">
      <c s="1" r="A307" t="n">
        <v>15</v>
      </c>
      <c r="B307" t="s">
        <v>790</v>
      </c>
      <c r="C307" t="s">
        <v>791</v>
      </c>
      <c r="D307" t="s">
        <v>792</v>
      </c>
      <c r="E307" t="s">
        <v>793</v>
      </c>
      <c r="F307" t="s">
        <v>794</v>
      </c>
      <c r="G307" t="s">
        <v>795</v>
      </c>
      <c r="H307" t="s"/>
      <c r="I307">
        <f>IF(AND(K307&gt; J307, L307&gt; K307, M307&gt; L307, N307&gt; M307), "pos_trend", IF(AND(K307&lt; J307, L307&lt; K307, M307&lt; L307, N307&lt; M307), "neg_trend", "N/A"))</f>
        <v/>
      </c>
      <c r="J307">
        <f>IFERROR(IF(TRIM(C307)="-", "N/A", IF(RIGHT(C307,1)=")",IF(RIGHT(C307,2)="T)",-1000000000000*VALUE(MID(C307,2,LEN(C307)-3)),IF(RIGHT(C307,2)="M)",-1000000*VALUE(MID(C307,2,LEN(C307)-3)),IF(RIGHT(C307,2)="B)",-1000000000*VALUE(MID(C307,2,LEN(C307)-3)),IF(RIGHT(C307,2)="k)",-1000*VALUE(MID(C307,2,LEN(C307)-3)),VALUE(SUBSTITUTE(C307,",","")))))),IF(RIGHT(C307,1)="T",1000000000000*VALUE(LEFT(C307,LEN(C307)-1)),IF(RIGHT(C307,1)="M",1000000*VALUE(LEFT(C307,LEN(C307)-1)),IF(RIGHT(C307,1)="B",1000000000*VALUE(LEFT(C307,LEN(C307)-1)),IF(RIGHT(C307,1)="%",0.01*VALUE(LEFT(C307,LEN(C307)-1)),IF(RIGHT(C307,1)="k",1000*VALUE(LEFT(C307,LEN(C307)-1)),VALUE(SUBSTITUTE(C307,",",""))))))))),"N/A")</f>
        <v/>
      </c>
      <c r="K307">
        <f>IFERROR(IF(TRIM(D307)="-", "N/A", IF(RIGHT(D307,1)=")",IF(RIGHT(D307,2)="T)",-1000000000000*VALUE(MID(D307,2,LEN(D307)-3)),IF(RIGHT(D307,2)="M)",-1000000*VALUE(MID(D307,2,LEN(D307)-3)),IF(RIGHT(D307,2)="B)",-1000000000*VALUE(MID(D307,2,LEN(D307)-3)),IF(RIGHT(D307,2)="k)",-1000*VALUE(MID(D307,2,LEN(D307)-3)),VALUE(SUBSTITUTE(D307,",","")))))),IF(RIGHT(D307,1)="T",1000000000000*VALUE(LEFT(D307,LEN(D307)-1)),IF(RIGHT(D307,1)="M",1000000*VALUE(LEFT(D307,LEN(D307)-1)),IF(RIGHT(D307,1)="B",1000000000*VALUE(LEFT(D307,LEN(D307)-1)),IF(RIGHT(D307,1)="%",0.01*VALUE(LEFT(D307,LEN(D307)-1)),IF(RIGHT(D307,1)="k",1000*VALUE(LEFT(D307,LEN(D307)-1)),VALUE(SUBSTITUTE(D307,",",""))))))))),"N/A")</f>
        <v/>
      </c>
      <c r="L307">
        <f>IFERROR(IF(TRIM(E307)="-", "N/A", IF(RIGHT(E307,1)=")",IF(RIGHT(E307,2)="T)",-1000000000000*VALUE(MID(E307,2,LEN(E307)-3)),IF(RIGHT(E307,2)="M)",-1000000*VALUE(MID(E307,2,LEN(E307)-3)),IF(RIGHT(E307,2)="B)",-1000000000*VALUE(MID(E307,2,LEN(E307)-3)),IF(RIGHT(E307,2)="k)",-1000*VALUE(MID(E307,2,LEN(E307)-3)),VALUE(SUBSTITUTE(E307,",","")))))),IF(RIGHT(E307,1)="T",1000000000000*VALUE(LEFT(E307,LEN(E307)-1)),IF(RIGHT(E307,1)="M",1000000*VALUE(LEFT(E307,LEN(E307)-1)),IF(RIGHT(E307,1)="B",1000000000*VALUE(LEFT(E307,LEN(E307)-1)),IF(RIGHT(E307,1)="%",0.01*VALUE(LEFT(E307,LEN(E307)-1)),IF(RIGHT(E307,1)="k",1000*VALUE(LEFT(E307,LEN(E307)-1)),VALUE(SUBSTITUTE(E307,",",""))))))))),"N/A")</f>
        <v/>
      </c>
      <c r="M307">
        <f>IFERROR(IF(TRIM(F307)="-", "N/A", IF(RIGHT(F307,1)=")",IF(RIGHT(F307,2)="T)",-1000000000000*VALUE(MID(F307,2,LEN(F307)-3)),IF(RIGHT(F307,2)="M)",-1000000*VALUE(MID(F307,2,LEN(F307)-3)),IF(RIGHT(F307,2)="B)",-1000000000*VALUE(MID(F307,2,LEN(F307)-3)),IF(RIGHT(F307,2)="k)",-1000*VALUE(MID(F307,2,LEN(F307)-3)),VALUE(SUBSTITUTE(F307,",","")))))),IF(RIGHT(F307,1)="T",1000000000000*VALUE(LEFT(F307,LEN(F307)-1)),IF(RIGHT(F307,1)="M",1000000*VALUE(LEFT(F307,LEN(F307)-1)),IF(RIGHT(F307,1)="B",1000000000*VALUE(LEFT(F307,LEN(F307)-1)),IF(RIGHT(F307,1)="%",0.01*VALUE(LEFT(F307,LEN(F307)-1)),IF(RIGHT(F307,1)="k",1000*VALUE(LEFT(F307,LEN(F307)-1)),VALUE(SUBSTITUTE(F307,",",""))))))))),"N/A")</f>
        <v/>
      </c>
      <c r="N307">
        <f>IFERROR(IF(TRIM(G307)="-", "N/A", IF(RIGHT(G307,1)=")",IF(RIGHT(G307,2)="T)",-1000000000000*VALUE(MID(G307,2,LEN(G307)-3)),IF(RIGHT(G307,2)="M)",-1000000*VALUE(MID(G307,2,LEN(G307)-3)),IF(RIGHT(G307,2)="B)",-1000000000*VALUE(MID(G307,2,LEN(G307)-3)),IF(RIGHT(G307,2)="k)",-1000*VALUE(MID(G307,2,LEN(G307)-3)),VALUE(SUBSTITUTE(G307,",","")))))),IF(RIGHT(G307,1)="T",1000000000000*VALUE(LEFT(G307,LEN(G307)-1)),IF(RIGHT(G307,1)="M",1000000*VALUE(LEFT(G307,LEN(G307)-1)),IF(RIGHT(G307,1)="B",1000000000*VALUE(LEFT(G307,LEN(G307)-1)),IF(RIGHT(G307,1)="%",0.01*VALUE(LEFT(G307,LEN(G307)-1)),IF(RIGHT(G307,1)="k",1000*VALUE(LEFT(G307,LEN(G307)-1)),VALUE(SUBSTITUTE(G307,",",""))))))))),"N/A")</f>
        <v/>
      </c>
      <c r="P307">
        <f>MAX(J307:N307)</f>
        <v/>
      </c>
      <c r="Q307">
        <f>IFERROR(J144+MATCH(P307,J307:N307,0)-1,"")</f>
        <v/>
      </c>
      <c r="R307">
        <f>IF(Q307="","",MIN(J307:N307))</f>
        <v/>
      </c>
      <c r="S307">
        <f>IFERROR(J144+MATCH(R307,J307:N307,0)-1,"")</f>
        <v/>
      </c>
      <c r="T307">
        <f>IFERROR(AVERAGE(J307:N307),"")</f>
        <v/>
      </c>
      <c r="U307">
        <f>IFERROR(STDEV(J307:N307),"")</f>
        <v/>
      </c>
      <c r="V307">
        <f>IFERROR(IF(C307="-","",IF(ISBLANK(B307),"",IF(OR(ISNUMBER(FIND("Growth",B307)),ISNUMBER(FIND("Margin",B307))),"",(J307-T307)/U307))),"")</f>
        <v/>
      </c>
      <c r="W307">
        <f>IFERROR(IF(OR(D307="-",ISBLANK(D307)),"",(K307-T307)/U307),"")</f>
        <v/>
      </c>
      <c r="X307">
        <f>IFERROR(IF(OR(E307="-",ISBLANK(E307)),"",(L307-T307)/U307),"")</f>
        <v/>
      </c>
      <c r="Y307">
        <f>IFERROR(IF(OR(F307="-",ISBLANK(F307)),"",(M307-T307)/U307),"")</f>
        <v/>
      </c>
      <c r="Z307">
        <f>IFERROR(IF(OR(G307="-",ISBLANK(G307)),"",(N307-T307)/U307),"")</f>
        <v/>
      </c>
      <c r="AA307">
        <f>IF(MAX(MAX(V307:Z307),ABS(MIN(V307:Z307)))=ABS(MIN(V307:Z307)),MIN(V307:Z307),MAX(V307:Z307))</f>
        <v/>
      </c>
      <c r="AB307">
        <f>IFERROR(V144+MATCH(AA307,V307:Z307,0)-1,"")</f>
        <v/>
      </c>
      <c r="AC307">
        <f>IF(AB307&lt;&gt;"",IF(S307=AB307,"Low",IF(AB307=Q307,"High","")),"")</f>
        <v/>
      </c>
      <c r="AE307">
        <f>IF(ISNUMBER(MATCH("N/A",J307:N307,0)),"",IFERROR((5 * SUMPRODUCT(J144:N144,J307:N307) - PRODUCT(SUM(J144:N144),SUM(J307:N307))) / ((5 * SUM((J144^2)+(K144^2)+(L144^2)+(M144^2)+(N144^2))) - SUM(J144:N144)^2),""))</f>
        <v/>
      </c>
      <c r="AF307">
        <f>IFERROR(CORREL(J144:N144,J307:N307),"")</f>
        <v/>
      </c>
      <c r="AZ307">
        <f>IF(Q307=S307,0,1)</f>
        <v/>
      </c>
      <c r="BA307">
        <f>IF(AZ307=1,IF(Q307="","",IF(Q307=N144,"Yes","No")),"")</f>
        <v/>
      </c>
      <c r="BB307">
        <f>IF(BA307="Yes",P307,"")</f>
        <v/>
      </c>
      <c r="BC307">
        <f>IF(AZ307=1,IF(S307="","",IF(S307=N144,"Yes","No")),"")</f>
        <v/>
      </c>
      <c r="BD307">
        <f>IF(BC307="Yes",R307,"")</f>
        <v/>
      </c>
      <c r="BE307">
        <f>IFERROR(IF(SIGN(AE307)=1,"Increasing",IF(SIGN(AE307)=-1,"Decreasing","")),"")</f>
        <v/>
      </c>
      <c r="BF307">
        <f>IF(OR(AND(BE307="Increasing",BA307="Yes"),AND(BE307="Decreasing",BC307="Yes")),"Yes","No")</f>
        <v/>
      </c>
      <c r="BG307">
        <f>IF(I307="pos_trend","Yes","No")</f>
        <v/>
      </c>
      <c r="BH307">
        <f>IF(AF307&lt;&gt;"",IF(ABS(AF307)&gt;0.8,"Yes","No"),"")</f>
        <v/>
      </c>
    </row>
    <row r="308" spans="1:60">
      <c s="1" r="A308" t="n">
        <v>16</v>
      </c>
      <c r="B308" t="s">
        <v>796</v>
      </c>
      <c r="C308" t="s">
        <v>264</v>
      </c>
      <c r="D308" t="s">
        <v>797</v>
      </c>
      <c r="E308" t="s">
        <v>798</v>
      </c>
      <c r="F308" t="s">
        <v>799</v>
      </c>
      <c r="G308" t="s">
        <v>800</v>
      </c>
      <c r="H308" t="s"/>
      <c r="I308">
        <f>IF(AND(K308&gt; J308, L308&gt; K308, M308&gt; L308, N308&gt; M308), "pos_trend", IF(AND(K308&lt; J308, L308&lt; K308, M308&lt; L308, N308&lt; M308), "neg_trend", "N/A"))</f>
        <v/>
      </c>
      <c r="J308">
        <f>IFERROR(IF(TRIM(C308)="-", "N/A", IF(RIGHT(C308,1)=")",IF(RIGHT(C308,2)="T)",-1000000000000*VALUE(MID(C308,2,LEN(C308)-3)),IF(RIGHT(C308,2)="M)",-1000000*VALUE(MID(C308,2,LEN(C308)-3)),IF(RIGHT(C308,2)="B)",-1000000000*VALUE(MID(C308,2,LEN(C308)-3)),IF(RIGHT(C308,2)="k)",-1000*VALUE(MID(C308,2,LEN(C308)-3)),VALUE(SUBSTITUTE(C308,",","")))))),IF(RIGHT(C308,1)="T",1000000000000*VALUE(LEFT(C308,LEN(C308)-1)),IF(RIGHT(C308,1)="M",1000000*VALUE(LEFT(C308,LEN(C308)-1)),IF(RIGHT(C308,1)="B",1000000000*VALUE(LEFT(C308,LEN(C308)-1)),IF(RIGHT(C308,1)="%",0.01*VALUE(LEFT(C308,LEN(C308)-1)),IF(RIGHT(C308,1)="k",1000*VALUE(LEFT(C308,LEN(C308)-1)),VALUE(SUBSTITUTE(C308,",",""))))))))),"N/A")</f>
        <v/>
      </c>
      <c r="K308">
        <f>IFERROR(IF(TRIM(D308)="-", "N/A", IF(RIGHT(D308,1)=")",IF(RIGHT(D308,2)="T)",-1000000000000*VALUE(MID(D308,2,LEN(D308)-3)),IF(RIGHT(D308,2)="M)",-1000000*VALUE(MID(D308,2,LEN(D308)-3)),IF(RIGHT(D308,2)="B)",-1000000000*VALUE(MID(D308,2,LEN(D308)-3)),IF(RIGHT(D308,2)="k)",-1000*VALUE(MID(D308,2,LEN(D308)-3)),VALUE(SUBSTITUTE(D308,",","")))))),IF(RIGHT(D308,1)="T",1000000000000*VALUE(LEFT(D308,LEN(D308)-1)),IF(RIGHT(D308,1)="M",1000000*VALUE(LEFT(D308,LEN(D308)-1)),IF(RIGHT(D308,1)="B",1000000000*VALUE(LEFT(D308,LEN(D308)-1)),IF(RIGHT(D308,1)="%",0.01*VALUE(LEFT(D308,LEN(D308)-1)),IF(RIGHT(D308,1)="k",1000*VALUE(LEFT(D308,LEN(D308)-1)),VALUE(SUBSTITUTE(D308,",",""))))))))),"N/A")</f>
        <v/>
      </c>
      <c r="L308">
        <f>IFERROR(IF(TRIM(E308)="-", "N/A", IF(RIGHT(E308,1)=")",IF(RIGHT(E308,2)="T)",-1000000000000*VALUE(MID(E308,2,LEN(E308)-3)),IF(RIGHT(E308,2)="M)",-1000000*VALUE(MID(E308,2,LEN(E308)-3)),IF(RIGHT(E308,2)="B)",-1000000000*VALUE(MID(E308,2,LEN(E308)-3)),IF(RIGHT(E308,2)="k)",-1000*VALUE(MID(E308,2,LEN(E308)-3)),VALUE(SUBSTITUTE(E308,",","")))))),IF(RIGHT(E308,1)="T",1000000000000*VALUE(LEFT(E308,LEN(E308)-1)),IF(RIGHT(E308,1)="M",1000000*VALUE(LEFT(E308,LEN(E308)-1)),IF(RIGHT(E308,1)="B",1000000000*VALUE(LEFT(E308,LEN(E308)-1)),IF(RIGHT(E308,1)="%",0.01*VALUE(LEFT(E308,LEN(E308)-1)),IF(RIGHT(E308,1)="k",1000*VALUE(LEFT(E308,LEN(E308)-1)),VALUE(SUBSTITUTE(E308,",",""))))))))),"N/A")</f>
        <v/>
      </c>
      <c r="M308">
        <f>IFERROR(IF(TRIM(F308)="-", "N/A", IF(RIGHT(F308,1)=")",IF(RIGHT(F308,2)="T)",-1000000000000*VALUE(MID(F308,2,LEN(F308)-3)),IF(RIGHT(F308,2)="M)",-1000000*VALUE(MID(F308,2,LEN(F308)-3)),IF(RIGHT(F308,2)="B)",-1000000000*VALUE(MID(F308,2,LEN(F308)-3)),IF(RIGHT(F308,2)="k)",-1000*VALUE(MID(F308,2,LEN(F308)-3)),VALUE(SUBSTITUTE(F308,",","")))))),IF(RIGHT(F308,1)="T",1000000000000*VALUE(LEFT(F308,LEN(F308)-1)),IF(RIGHT(F308,1)="M",1000000*VALUE(LEFT(F308,LEN(F308)-1)),IF(RIGHT(F308,1)="B",1000000000*VALUE(LEFT(F308,LEN(F308)-1)),IF(RIGHT(F308,1)="%",0.01*VALUE(LEFT(F308,LEN(F308)-1)),IF(RIGHT(F308,1)="k",1000*VALUE(LEFT(F308,LEN(F308)-1)),VALUE(SUBSTITUTE(F308,",",""))))))))),"N/A")</f>
        <v/>
      </c>
      <c r="N308">
        <f>IFERROR(IF(TRIM(G308)="-", "N/A", IF(RIGHT(G308,1)=")",IF(RIGHT(G308,2)="T)",-1000000000000*VALUE(MID(G308,2,LEN(G308)-3)),IF(RIGHT(G308,2)="M)",-1000000*VALUE(MID(G308,2,LEN(G308)-3)),IF(RIGHT(G308,2)="B)",-1000000000*VALUE(MID(G308,2,LEN(G308)-3)),IF(RIGHT(G308,2)="k)",-1000*VALUE(MID(G308,2,LEN(G308)-3)),VALUE(SUBSTITUTE(G308,",","")))))),IF(RIGHT(G308,1)="T",1000000000000*VALUE(LEFT(G308,LEN(G308)-1)),IF(RIGHT(G308,1)="M",1000000*VALUE(LEFT(G308,LEN(G308)-1)),IF(RIGHT(G308,1)="B",1000000000*VALUE(LEFT(G308,LEN(G308)-1)),IF(RIGHT(G308,1)="%",0.01*VALUE(LEFT(G308,LEN(G308)-1)),IF(RIGHT(G308,1)="k",1000*VALUE(LEFT(G308,LEN(G308)-1)),VALUE(SUBSTITUTE(G308,",",""))))))))),"N/A")</f>
        <v/>
      </c>
      <c r="P308">
        <f>MAX(J308:N308)</f>
        <v/>
      </c>
      <c r="Q308">
        <f>IFERROR(J144+MATCH(P308,J308:N308,0)-1,"")</f>
        <v/>
      </c>
      <c r="R308">
        <f>IF(Q308="","",MIN(J308:N308))</f>
        <v/>
      </c>
      <c r="S308">
        <f>IFERROR(J144+MATCH(R308,J308:N308,0)-1,"")</f>
        <v/>
      </c>
      <c r="T308">
        <f>IFERROR(AVERAGE(J308:N308),"")</f>
        <v/>
      </c>
      <c r="U308">
        <f>IFERROR(STDEV(J308:N308),"")</f>
        <v/>
      </c>
      <c r="V308">
        <f>IFERROR(IF(C308="-","",IF(ISBLANK(B308),"",IF(OR(ISNUMBER(FIND("Growth",B308)),ISNUMBER(FIND("Margin",B308))),"",(J308-T308)/U308))),"")</f>
        <v/>
      </c>
      <c r="W308">
        <f>IFERROR(IF(OR(D308="-",ISBLANK(D308)),"",(K308-T308)/U308),"")</f>
        <v/>
      </c>
      <c r="X308">
        <f>IFERROR(IF(OR(E308="-",ISBLANK(E308)),"",(L308-T308)/U308),"")</f>
        <v/>
      </c>
      <c r="Y308">
        <f>IFERROR(IF(OR(F308="-",ISBLANK(F308)),"",(M308-T308)/U308),"")</f>
        <v/>
      </c>
      <c r="Z308">
        <f>IFERROR(IF(OR(G308="-",ISBLANK(G308)),"",(N308-T308)/U308),"")</f>
        <v/>
      </c>
      <c r="AA308">
        <f>IF(MAX(MAX(V308:Z308),ABS(MIN(V308:Z308)))=ABS(MIN(V308:Z308)),MIN(V308:Z308),MAX(V308:Z308))</f>
        <v/>
      </c>
      <c r="AB308">
        <f>IFERROR(V144+MATCH(AA308,V308:Z308,0)-1,"")</f>
        <v/>
      </c>
      <c r="AC308">
        <f>IF(AB308&lt;&gt;"",IF(S308=AB308,"Low",IF(AB308=Q308,"High","")),"")</f>
        <v/>
      </c>
      <c r="AE308">
        <f>IF(ISNUMBER(MATCH("N/A",J308:N308,0)),"",IFERROR((5 * SUMPRODUCT(J144:N144,J308:N308) - PRODUCT(SUM(J144:N144),SUM(J308:N308))) / ((5 * SUM((J144^2)+(K144^2)+(L144^2)+(M144^2)+(N144^2))) - SUM(J144:N144)^2),""))</f>
        <v/>
      </c>
      <c r="AF308">
        <f>IFERROR(CORREL(J144:N144,J308:N308),"")</f>
        <v/>
      </c>
      <c r="AZ308">
        <f>IF(Q308=S308,0,1)</f>
        <v/>
      </c>
      <c r="BA308">
        <f>IF(AZ308=1,IF(Q308="","",IF(Q308=N144,"Yes","No")),"")</f>
        <v/>
      </c>
      <c r="BB308">
        <f>IF(BA308="Yes",P308,"")</f>
        <v/>
      </c>
      <c r="BC308">
        <f>IF(AZ308=1,IF(S308="","",IF(S308=N144,"Yes","No")),"")</f>
        <v/>
      </c>
      <c r="BD308">
        <f>IF(BC308="Yes",R308,"")</f>
        <v/>
      </c>
      <c r="BE308">
        <f>IFERROR(IF(SIGN(AE308)=1,"Increasing",IF(SIGN(AE308)=-1,"Decreasing","")),"")</f>
        <v/>
      </c>
      <c r="BF308">
        <f>IF(OR(AND(BE308="Increasing",BA308="Yes"),AND(BE308="Decreasing",BC308="Yes")),"Yes","No")</f>
        <v/>
      </c>
      <c r="BG308">
        <f>IF(I308="pos_trend","Yes","No")</f>
        <v/>
      </c>
      <c r="BH308">
        <f>IF(AF308&lt;&gt;"",IF(ABS(AF308)&gt;0.8,"Yes","No"),"")</f>
        <v/>
      </c>
    </row>
    <row r="309" spans="1:60">
      <c s="1" r="A309" t="n">
        <v>17</v>
      </c>
      <c r="B309" t="s">
        <v>801</v>
      </c>
      <c r="C309" t="s">
        <v>448</v>
      </c>
      <c r="D309" t="s">
        <v>802</v>
      </c>
      <c r="E309" t="s">
        <v>803</v>
      </c>
      <c r="F309" t="s">
        <v>804</v>
      </c>
      <c r="G309" t="s">
        <v>312</v>
      </c>
      <c r="H309" t="s"/>
      <c r="I309">
        <f>IF(AND(K309&gt; J309, L309&gt; K309, M309&gt; L309, N309&gt; M309), "pos_trend", IF(AND(K309&lt; J309, L309&lt; K309, M309&lt; L309, N309&lt; M309), "neg_trend", "N/A"))</f>
        <v/>
      </c>
      <c r="J309">
        <f>IFERROR(IF(TRIM(C309)="-", "N/A", IF(RIGHT(C309,1)=")",IF(RIGHT(C309,2)="T)",-1000000000000*VALUE(MID(C309,2,LEN(C309)-3)),IF(RIGHT(C309,2)="M)",-1000000*VALUE(MID(C309,2,LEN(C309)-3)),IF(RIGHT(C309,2)="B)",-1000000000*VALUE(MID(C309,2,LEN(C309)-3)),IF(RIGHT(C309,2)="k)",-1000*VALUE(MID(C309,2,LEN(C309)-3)),VALUE(SUBSTITUTE(C309,",","")))))),IF(RIGHT(C309,1)="T",1000000000000*VALUE(LEFT(C309,LEN(C309)-1)),IF(RIGHT(C309,1)="M",1000000*VALUE(LEFT(C309,LEN(C309)-1)),IF(RIGHT(C309,1)="B",1000000000*VALUE(LEFT(C309,LEN(C309)-1)),IF(RIGHT(C309,1)="%",0.01*VALUE(LEFT(C309,LEN(C309)-1)),IF(RIGHT(C309,1)="k",1000*VALUE(LEFT(C309,LEN(C309)-1)),VALUE(SUBSTITUTE(C309,",",""))))))))),"N/A")</f>
        <v/>
      </c>
      <c r="K309">
        <f>IFERROR(IF(TRIM(D309)="-", "N/A", IF(RIGHT(D309,1)=")",IF(RIGHT(D309,2)="T)",-1000000000000*VALUE(MID(D309,2,LEN(D309)-3)),IF(RIGHT(D309,2)="M)",-1000000*VALUE(MID(D309,2,LEN(D309)-3)),IF(RIGHT(D309,2)="B)",-1000000000*VALUE(MID(D309,2,LEN(D309)-3)),IF(RIGHT(D309,2)="k)",-1000*VALUE(MID(D309,2,LEN(D309)-3)),VALUE(SUBSTITUTE(D309,",","")))))),IF(RIGHT(D309,1)="T",1000000000000*VALUE(LEFT(D309,LEN(D309)-1)),IF(RIGHT(D309,1)="M",1000000*VALUE(LEFT(D309,LEN(D309)-1)),IF(RIGHT(D309,1)="B",1000000000*VALUE(LEFT(D309,LEN(D309)-1)),IF(RIGHT(D309,1)="%",0.01*VALUE(LEFT(D309,LEN(D309)-1)),IF(RIGHT(D309,1)="k",1000*VALUE(LEFT(D309,LEN(D309)-1)),VALUE(SUBSTITUTE(D309,",",""))))))))),"N/A")</f>
        <v/>
      </c>
      <c r="L309">
        <f>IFERROR(IF(TRIM(E309)="-", "N/A", IF(RIGHT(E309,1)=")",IF(RIGHT(E309,2)="T)",-1000000000000*VALUE(MID(E309,2,LEN(E309)-3)),IF(RIGHT(E309,2)="M)",-1000000*VALUE(MID(E309,2,LEN(E309)-3)),IF(RIGHT(E309,2)="B)",-1000000000*VALUE(MID(E309,2,LEN(E309)-3)),IF(RIGHT(E309,2)="k)",-1000*VALUE(MID(E309,2,LEN(E309)-3)),VALUE(SUBSTITUTE(E309,",","")))))),IF(RIGHT(E309,1)="T",1000000000000*VALUE(LEFT(E309,LEN(E309)-1)),IF(RIGHT(E309,1)="M",1000000*VALUE(LEFT(E309,LEN(E309)-1)),IF(RIGHT(E309,1)="B",1000000000*VALUE(LEFT(E309,LEN(E309)-1)),IF(RIGHT(E309,1)="%",0.01*VALUE(LEFT(E309,LEN(E309)-1)),IF(RIGHT(E309,1)="k",1000*VALUE(LEFT(E309,LEN(E309)-1)),VALUE(SUBSTITUTE(E309,",",""))))))))),"N/A")</f>
        <v/>
      </c>
      <c r="M309">
        <f>IFERROR(IF(TRIM(F309)="-", "N/A", IF(RIGHT(F309,1)=")",IF(RIGHT(F309,2)="T)",-1000000000000*VALUE(MID(F309,2,LEN(F309)-3)),IF(RIGHT(F309,2)="M)",-1000000*VALUE(MID(F309,2,LEN(F309)-3)),IF(RIGHT(F309,2)="B)",-1000000000*VALUE(MID(F309,2,LEN(F309)-3)),IF(RIGHT(F309,2)="k)",-1000*VALUE(MID(F309,2,LEN(F309)-3)),VALUE(SUBSTITUTE(F309,",","")))))),IF(RIGHT(F309,1)="T",1000000000000*VALUE(LEFT(F309,LEN(F309)-1)),IF(RIGHT(F309,1)="M",1000000*VALUE(LEFT(F309,LEN(F309)-1)),IF(RIGHT(F309,1)="B",1000000000*VALUE(LEFT(F309,LEN(F309)-1)),IF(RIGHT(F309,1)="%",0.01*VALUE(LEFT(F309,LEN(F309)-1)),IF(RIGHT(F309,1)="k",1000*VALUE(LEFT(F309,LEN(F309)-1)),VALUE(SUBSTITUTE(F309,",",""))))))))),"N/A")</f>
        <v/>
      </c>
      <c r="N309">
        <f>IFERROR(IF(TRIM(G309)="-", "N/A", IF(RIGHT(G309,1)=")",IF(RIGHT(G309,2)="T)",-1000000000000*VALUE(MID(G309,2,LEN(G309)-3)),IF(RIGHT(G309,2)="M)",-1000000*VALUE(MID(G309,2,LEN(G309)-3)),IF(RIGHT(G309,2)="B)",-1000000000*VALUE(MID(G309,2,LEN(G309)-3)),IF(RIGHT(G309,2)="k)",-1000*VALUE(MID(G309,2,LEN(G309)-3)),VALUE(SUBSTITUTE(G309,",","")))))),IF(RIGHT(G309,1)="T",1000000000000*VALUE(LEFT(G309,LEN(G309)-1)),IF(RIGHT(G309,1)="M",1000000*VALUE(LEFT(G309,LEN(G309)-1)),IF(RIGHT(G309,1)="B",1000000000*VALUE(LEFT(G309,LEN(G309)-1)),IF(RIGHT(G309,1)="%",0.01*VALUE(LEFT(G309,LEN(G309)-1)),IF(RIGHT(G309,1)="k",1000*VALUE(LEFT(G309,LEN(G309)-1)),VALUE(SUBSTITUTE(G309,",",""))))))))),"N/A")</f>
        <v/>
      </c>
      <c r="P309">
        <f>MAX(J309:N309)</f>
        <v/>
      </c>
      <c r="Q309">
        <f>IFERROR(J144+MATCH(P309,J309:N309,0)-1,"")</f>
        <v/>
      </c>
      <c r="R309">
        <f>IF(Q309="","",MIN(J309:N309))</f>
        <v/>
      </c>
      <c r="S309">
        <f>IFERROR(J144+MATCH(R309,J309:N309,0)-1,"")</f>
        <v/>
      </c>
      <c r="T309">
        <f>IFERROR(AVERAGE(J309:N309),"")</f>
        <v/>
      </c>
      <c r="U309">
        <f>IFERROR(STDEV(J309:N309),"")</f>
        <v/>
      </c>
      <c r="V309">
        <f>IFERROR(IF(C309="-","",IF(ISBLANK(B309),"",IF(OR(ISNUMBER(FIND("Growth",B309)),ISNUMBER(FIND("Margin",B309))),"",(J309-T309)/U309))),"")</f>
        <v/>
      </c>
      <c r="W309">
        <f>IFERROR(IF(OR(D309="-",ISBLANK(D309)),"",(K309-T309)/U309),"")</f>
        <v/>
      </c>
      <c r="X309">
        <f>IFERROR(IF(OR(E309="-",ISBLANK(E309)),"",(L309-T309)/U309),"")</f>
        <v/>
      </c>
      <c r="Y309">
        <f>IFERROR(IF(OR(F309="-",ISBLANK(F309)),"",(M309-T309)/U309),"")</f>
        <v/>
      </c>
      <c r="Z309">
        <f>IFERROR(IF(OR(G309="-",ISBLANK(G309)),"",(N309-T309)/U309),"")</f>
        <v/>
      </c>
      <c r="AA309">
        <f>IF(MAX(MAX(V309:Z309),ABS(MIN(V309:Z309)))=ABS(MIN(V309:Z309)),MIN(V309:Z309),MAX(V309:Z309))</f>
        <v/>
      </c>
      <c r="AB309">
        <f>IFERROR(V144+MATCH(AA309,V309:Z309,0)-1,"")</f>
        <v/>
      </c>
      <c r="AC309">
        <f>IF(AB309&lt;&gt;"",IF(S309=AB309,"Low",IF(AB309=Q309,"High","")),"")</f>
        <v/>
      </c>
      <c r="AE309">
        <f>IF(ISNUMBER(MATCH("N/A",J309:N309,0)),"",IFERROR((5 * SUMPRODUCT(J144:N144,J309:N309) - PRODUCT(SUM(J144:N144),SUM(J309:N309))) / ((5 * SUM((J144^2)+(K144^2)+(L144^2)+(M144^2)+(N144^2))) - SUM(J144:N144)^2),""))</f>
        <v/>
      </c>
      <c r="AF309">
        <f>IFERROR(CORREL(J144:N144,J309:N309),"")</f>
        <v/>
      </c>
      <c r="AZ309">
        <f>IF(Q309=S309,0,1)</f>
        <v/>
      </c>
      <c r="BA309">
        <f>IF(AZ309=1,IF(Q309="","",IF(Q309=N144,"Yes","No")),"")</f>
        <v/>
      </c>
      <c r="BB309">
        <f>IF(BA309="Yes",P309,"")</f>
        <v/>
      </c>
      <c r="BC309">
        <f>IF(AZ309=1,IF(S309="","",IF(S309=N144,"Yes","No")),"")</f>
        <v/>
      </c>
      <c r="BD309">
        <f>IF(BC309="Yes",R309,"")</f>
        <v/>
      </c>
      <c r="BE309">
        <f>IFERROR(IF(SIGN(AE309)=1,"Increasing",IF(SIGN(AE309)=-1,"Decreasing","")),"")</f>
        <v/>
      </c>
      <c r="BF309">
        <f>IF(OR(AND(BE309="Increasing",BA309="Yes"),AND(BE309="Decreasing",BC309="Yes")),"Yes","No")</f>
        <v/>
      </c>
      <c r="BG309">
        <f>IF(I309="pos_trend","Yes","No")</f>
        <v/>
      </c>
      <c r="BH309">
        <f>IF(AF309&lt;&gt;"",IF(ABS(AF309)&gt;0.8,"Yes","No"),"")</f>
        <v/>
      </c>
    </row>
    <row r="310" spans="1:60">
      <c r="I310">
        <f>IF(AND(K310&gt; J310, L310&gt; K310, M310&gt; L310, N310&gt; M310), "pos_trend", IF(AND(K310&lt; J310, L310&lt; K310, M310&lt; L310, N310&lt; M310), "neg_trend", "N/A"))</f>
        <v/>
      </c>
      <c r="J310">
        <f>IFERROR(IF(TRIM(C310)="-", "N/A", IF(RIGHT(C310,1)=")",IF(RIGHT(C310,2)="T)",-1000000000000*VALUE(MID(C310,2,LEN(C310)-3)),IF(RIGHT(C310,2)="M)",-1000000*VALUE(MID(C310,2,LEN(C310)-3)),IF(RIGHT(C310,2)="B)",-1000000000*VALUE(MID(C310,2,LEN(C310)-3)),IF(RIGHT(C310,2)="k)",-1000*VALUE(MID(C310,2,LEN(C310)-3)),VALUE(SUBSTITUTE(C310,",","")))))),IF(RIGHT(C310,1)="T",1000000000000*VALUE(LEFT(C310,LEN(C310)-1)),IF(RIGHT(C310,1)="M",1000000*VALUE(LEFT(C310,LEN(C310)-1)),IF(RIGHT(C310,1)="B",1000000000*VALUE(LEFT(C310,LEN(C310)-1)),IF(RIGHT(C310,1)="%",0.01*VALUE(LEFT(C310,LEN(C310)-1)),IF(RIGHT(C310,1)="k",1000*VALUE(LEFT(C310,LEN(C310)-1)),VALUE(SUBSTITUTE(C310,",",""))))))))),"N/A")</f>
        <v/>
      </c>
      <c r="K310">
        <f>IFERROR(IF(TRIM(D310)="-", "N/A", IF(RIGHT(D310,1)=")",IF(RIGHT(D310,2)="T)",-1000000000000*VALUE(MID(D310,2,LEN(D310)-3)),IF(RIGHT(D310,2)="M)",-1000000*VALUE(MID(D310,2,LEN(D310)-3)),IF(RIGHT(D310,2)="B)",-1000000000*VALUE(MID(D310,2,LEN(D310)-3)),IF(RIGHT(D310,2)="k)",-1000*VALUE(MID(D310,2,LEN(D310)-3)),VALUE(SUBSTITUTE(D310,",","")))))),IF(RIGHT(D310,1)="T",1000000000000*VALUE(LEFT(D310,LEN(D310)-1)),IF(RIGHT(D310,1)="M",1000000*VALUE(LEFT(D310,LEN(D310)-1)),IF(RIGHT(D310,1)="B",1000000000*VALUE(LEFT(D310,LEN(D310)-1)),IF(RIGHT(D310,1)="%",0.01*VALUE(LEFT(D310,LEN(D310)-1)),IF(RIGHT(D310,1)="k",1000*VALUE(LEFT(D310,LEN(D310)-1)),VALUE(SUBSTITUTE(D310,",",""))))))))),"N/A")</f>
        <v/>
      </c>
      <c r="L310">
        <f>IFERROR(IF(TRIM(E310)="-", "N/A", IF(RIGHT(E310,1)=")",IF(RIGHT(E310,2)="T)",-1000000000000*VALUE(MID(E310,2,LEN(E310)-3)),IF(RIGHT(E310,2)="M)",-1000000*VALUE(MID(E310,2,LEN(E310)-3)),IF(RIGHT(E310,2)="B)",-1000000000*VALUE(MID(E310,2,LEN(E310)-3)),IF(RIGHT(E310,2)="k)",-1000*VALUE(MID(E310,2,LEN(E310)-3)),VALUE(SUBSTITUTE(E310,",","")))))),IF(RIGHT(E310,1)="T",1000000000000*VALUE(LEFT(E310,LEN(E310)-1)),IF(RIGHT(E310,1)="M",1000000*VALUE(LEFT(E310,LEN(E310)-1)),IF(RIGHT(E310,1)="B",1000000000*VALUE(LEFT(E310,LEN(E310)-1)),IF(RIGHT(E310,1)="%",0.01*VALUE(LEFT(E310,LEN(E310)-1)),IF(RIGHT(E310,1)="k",1000*VALUE(LEFT(E310,LEN(E310)-1)),VALUE(SUBSTITUTE(E310,",",""))))))))),"N/A")</f>
        <v/>
      </c>
      <c r="M310">
        <f>IFERROR(IF(TRIM(F310)="-", "N/A", IF(RIGHT(F310,1)=")",IF(RIGHT(F310,2)="T)",-1000000000000*VALUE(MID(F310,2,LEN(F310)-3)),IF(RIGHT(F310,2)="M)",-1000000*VALUE(MID(F310,2,LEN(F310)-3)),IF(RIGHT(F310,2)="B)",-1000000000*VALUE(MID(F310,2,LEN(F310)-3)),IF(RIGHT(F310,2)="k)",-1000*VALUE(MID(F310,2,LEN(F310)-3)),VALUE(SUBSTITUTE(F310,",","")))))),IF(RIGHT(F310,1)="T",1000000000000*VALUE(LEFT(F310,LEN(F310)-1)),IF(RIGHT(F310,1)="M",1000000*VALUE(LEFT(F310,LEN(F310)-1)),IF(RIGHT(F310,1)="B",1000000000*VALUE(LEFT(F310,LEN(F310)-1)),IF(RIGHT(F310,1)="%",0.01*VALUE(LEFT(F310,LEN(F310)-1)),IF(RIGHT(F310,1)="k",1000*VALUE(LEFT(F310,LEN(F310)-1)),VALUE(SUBSTITUTE(F310,",",""))))))))),"N/A")</f>
        <v/>
      </c>
      <c r="N310">
        <f>IFERROR(IF(TRIM(G310)="-", "N/A", IF(RIGHT(G310,1)=")",IF(RIGHT(G310,2)="T)",-1000000000000*VALUE(MID(G310,2,LEN(G310)-3)),IF(RIGHT(G310,2)="M)",-1000000*VALUE(MID(G310,2,LEN(G310)-3)),IF(RIGHT(G310,2)="B)",-1000000000*VALUE(MID(G310,2,LEN(G310)-3)),IF(RIGHT(G310,2)="k)",-1000*VALUE(MID(G310,2,LEN(G310)-3)),VALUE(SUBSTITUTE(G310,",","")))))),IF(RIGHT(G310,1)="T",1000000000000*VALUE(LEFT(G310,LEN(G310)-1)),IF(RIGHT(G310,1)="M",1000000*VALUE(LEFT(G310,LEN(G310)-1)),IF(RIGHT(G310,1)="B",1000000000*VALUE(LEFT(G310,LEN(G310)-1)),IF(RIGHT(G310,1)="%",0.01*VALUE(LEFT(G310,LEN(G310)-1)),IF(RIGHT(G310,1)="k",1000*VALUE(LEFT(G310,LEN(G310)-1)),VALUE(SUBSTITUTE(G310,",",""))))))))),"N/A")</f>
        <v/>
      </c>
      <c r="P310">
        <f>MAX(J310:N310)</f>
        <v/>
      </c>
      <c r="Q310">
        <f>IFERROR(J144+MATCH(P310,J310:N310,0)-1,"")</f>
        <v/>
      </c>
      <c r="R310">
        <f>IF(Q310="","",MIN(J310:N310))</f>
        <v/>
      </c>
      <c r="S310">
        <f>IFERROR(J144+MATCH(R310,J310:N310,0)-1,"")</f>
        <v/>
      </c>
      <c r="T310">
        <f>IFERROR(AVERAGE(J310:N310),"")</f>
        <v/>
      </c>
      <c r="U310">
        <f>IFERROR(STDEV(J310:N310),"")</f>
        <v/>
      </c>
      <c r="V310">
        <f>IFERROR(IF(C310="-","",IF(ISBLANK(B310),"",IF(OR(ISNUMBER(FIND("Growth",B310)),ISNUMBER(FIND("Margin",B310))),"",(J310-T310)/U310))),"")</f>
        <v/>
      </c>
      <c r="W310">
        <f>IFERROR(IF(OR(D310="-",ISBLANK(D310)),"",(K310-T310)/U310),"")</f>
        <v/>
      </c>
      <c r="X310">
        <f>IFERROR(IF(OR(E310="-",ISBLANK(E310)),"",(L310-T310)/U310),"")</f>
        <v/>
      </c>
      <c r="Y310">
        <f>IFERROR(IF(OR(F310="-",ISBLANK(F310)),"",(M310-T310)/U310),"")</f>
        <v/>
      </c>
      <c r="Z310">
        <f>IFERROR(IF(OR(G310="-",ISBLANK(G310)),"",(N310-T310)/U310),"")</f>
        <v/>
      </c>
      <c r="AA310">
        <f>IF(MAX(MAX(V310:Z310),ABS(MIN(V310:Z310)))=ABS(MIN(V310:Z310)),MIN(V310:Z310),MAX(V310:Z310))</f>
        <v/>
      </c>
      <c r="AB310">
        <f>IFERROR(V144+MATCH(AA310,V310:Z310,0)-1,"")</f>
        <v/>
      </c>
      <c r="AC310">
        <f>IF(AB310&lt;&gt;"",IF(S310=AB310,"Low",IF(AB310=Q310,"High","")),"")</f>
        <v/>
      </c>
      <c r="AE310">
        <f>IF(ISNUMBER(MATCH("N/A",J310:N310,0)),"",IFERROR((5 * SUMPRODUCT(J144:N144,J310:N310) - PRODUCT(SUM(J144:N144),SUM(J310:N310))) / ((5 * SUM((J144^2)+(K144^2)+(L144^2)+(M144^2)+(N144^2))) - SUM(J144:N144)^2),""))</f>
        <v/>
      </c>
      <c r="AF310">
        <f>IFERROR(CORREL(J144:N144,J310:N310),"")</f>
        <v/>
      </c>
      <c r="AZ310">
        <f>IF(Q310=S310,0,1)</f>
        <v/>
      </c>
      <c r="BA310">
        <f>IF(AZ310=1,IF(Q310="","",IF(Q310=N144,"Yes","No")),"")</f>
        <v/>
      </c>
      <c r="BB310">
        <f>IF(BA310="Yes",P310,"")</f>
        <v/>
      </c>
      <c r="BC310">
        <f>IF(AZ310=1,IF(S310="","",IF(S310=N144,"Yes","No")),"")</f>
        <v/>
      </c>
      <c r="BD310">
        <f>IF(BC310="Yes",R310,"")</f>
        <v/>
      </c>
      <c r="BE310">
        <f>IFERROR(IF(SIGN(AE310)=1,"Increasing",IF(SIGN(AE310)=-1,"Decreasing","")),"")</f>
        <v/>
      </c>
      <c r="BF310">
        <f>IF(OR(AND(BE310="Increasing",BA310="Yes"),AND(BE310="Decreasing",BC310="Yes")),"Yes","No")</f>
        <v/>
      </c>
      <c r="BG310">
        <f>IF(I310="pos_trend","Yes","No")</f>
        <v/>
      </c>
      <c r="BH310">
        <f>IF(AF310&lt;&gt;"",IF(ABS(AF310)&gt;0.8,"Yes","No"),"")</f>
        <v/>
      </c>
    </row>
    <row r="311" spans="1:60">
      <c s="1" r="B311" t="s">
        <v>316</v>
      </c>
      <c s="1" r="C311" t="s">
        <v>252</v>
      </c>
      <c s="1" r="D311" t="s">
        <v>253</v>
      </c>
      <c s="1" r="E311" t="s">
        <v>254</v>
      </c>
      <c s="1" r="F311" t="s">
        <v>255</v>
      </c>
      <c s="1" r="G311" t="s">
        <v>256</v>
      </c>
      <c s="1" r="H311" t="s">
        <v>257</v>
      </c>
      <c r="P311">
        <f>MAX(J311:N311)</f>
        <v/>
      </c>
      <c r="Q311">
        <f>IFERROR(J144+MATCH(P311,J311:N311,0)-1,"")</f>
        <v/>
      </c>
      <c r="R311">
        <f>IF(Q311="","",MIN(J311:N311))</f>
        <v/>
      </c>
      <c r="S311">
        <f>IFERROR(J144+MATCH(R311,J311:N311,0)-1,"")</f>
        <v/>
      </c>
      <c r="T311">
        <f>IFERROR(AVERAGE(J311:N311),"")</f>
        <v/>
      </c>
      <c r="U311">
        <f>IFERROR(STDEV(J311:N311),"")</f>
        <v/>
      </c>
      <c r="V311">
        <f>IFERROR(IF(C311="-","",IF(ISBLANK(B311),"",IF(OR(ISNUMBER(FIND("Growth",B311)),ISNUMBER(FIND("Margin",B311))),"",(J311-T311)/U311))),"")</f>
        <v/>
      </c>
      <c r="W311">
        <f>IFERROR(IF(OR(D311="-",ISBLANK(D311)),"",(K311-T311)/U311),"")</f>
        <v/>
      </c>
      <c r="X311">
        <f>IFERROR(IF(OR(E311="-",ISBLANK(E311)),"",(L311-T311)/U311),"")</f>
        <v/>
      </c>
      <c r="Y311">
        <f>IFERROR(IF(OR(F311="-",ISBLANK(F311)),"",(M311-T311)/U311),"")</f>
        <v/>
      </c>
      <c r="Z311">
        <f>IFERROR(IF(OR(G311="-",ISBLANK(G311)),"",(N311-T311)/U311),"")</f>
        <v/>
      </c>
      <c r="AA311">
        <f>IF(MAX(MAX(V311:Z311),ABS(MIN(V311:Z311)))=ABS(MIN(V311:Z311)),MIN(V311:Z311),MAX(V311:Z311))</f>
        <v/>
      </c>
      <c r="AB311">
        <f>IFERROR(V144+MATCH(AA311,V311:Z311,0)-1,"")</f>
        <v/>
      </c>
      <c r="AC311">
        <f>IF(AB311&lt;&gt;"",IF(S311=AB311,"Low",IF(AB311=Q311,"High","")),"")</f>
        <v/>
      </c>
      <c r="AE311">
        <f>IF(ISNUMBER(MATCH("N/A",J311:N311,0)),"",IFERROR((5 * SUMPRODUCT(J144:N144,J311:N311) - PRODUCT(SUM(J144:N144),SUM(J311:N311))) / ((5 * SUM((J144^2)+(K144^2)+(L144^2)+(M144^2)+(N144^2))) - SUM(J144:N144)^2),""))</f>
        <v/>
      </c>
      <c r="AF311">
        <f>IFERROR(CORREL(J144:N144,J311:N311),"")</f>
        <v/>
      </c>
      <c r="AZ311">
        <f>IF(Q311=S311,0,1)</f>
        <v/>
      </c>
      <c r="BA311">
        <f>IF(AZ311=1,IF(Q311="","",IF(Q311=N144,"Yes","No")),"")</f>
        <v/>
      </c>
      <c r="BB311">
        <f>IF(BA311="Yes",P311,"")</f>
        <v/>
      </c>
      <c r="BC311">
        <f>IF(AZ311=1,IF(S311="","",IF(S311=N144,"Yes","No")),"")</f>
        <v/>
      </c>
      <c r="BD311">
        <f>IF(BC311="Yes",R311,"")</f>
        <v/>
      </c>
      <c r="BE311">
        <f>IFERROR(IF(SIGN(AE311)=1,"Increasing",IF(SIGN(AE311)=-1,"Decreasing","")),"")</f>
        <v/>
      </c>
      <c r="BF311">
        <f>IF(OR(AND(BE311="Increasing",BA311="Yes"),AND(BE311="Decreasing",BC311="Yes")),"Yes","No")</f>
        <v/>
      </c>
      <c r="BG311">
        <f>IF(I311="pos_trend","Yes","No")</f>
        <v/>
      </c>
      <c r="BH311">
        <f>IF(AF311&lt;&gt;"",IF(ABS(AF311)&gt;0.8,"Yes","No"),"")</f>
        <v/>
      </c>
    </row>
    <row r="312" spans="1:60">
      <c s="1" r="A312" t="n">
        <v>0</v>
      </c>
      <c r="B312" t="s">
        <v>805</v>
      </c>
      <c r="C312" t="s">
        <v>806</v>
      </c>
      <c r="D312" t="s">
        <v>807</v>
      </c>
      <c r="E312" t="s">
        <v>808</v>
      </c>
      <c r="F312" t="s">
        <v>809</v>
      </c>
      <c r="G312" t="s">
        <v>810</v>
      </c>
      <c r="H312" t="s"/>
      <c r="I312">
        <f>IF(AND(K312&gt; J312, L312&gt; K312, M312&gt; L312, N312&gt; M312), "pos_trend", IF(AND(K312&lt; J312, L312&lt; K312, M312&lt; L312, N312&lt; M312), "neg_trend", "N/A"))</f>
        <v/>
      </c>
      <c r="J312">
        <f>IFERROR(IF(TRIM(C312)="-", "N/A", IF(RIGHT(C312,1)=")",IF(RIGHT(C312,2)="T)",-1000000000000*VALUE(MID(C312,2,LEN(C312)-3)),IF(RIGHT(C312,2)="M)",-1000000*VALUE(MID(C312,2,LEN(C312)-3)),IF(RIGHT(C312,2)="B)",-1000000000*VALUE(MID(C312,2,LEN(C312)-3)),IF(RIGHT(C312,2)="k)",-1000*VALUE(MID(C312,2,LEN(C312)-3)),VALUE(SUBSTITUTE(C312,",","")))))),IF(RIGHT(C312,1)="T",1000000000000*VALUE(LEFT(C312,LEN(C312)-1)),IF(RIGHT(C312,1)="M",1000000*VALUE(LEFT(C312,LEN(C312)-1)),IF(RIGHT(C312,1)="B",1000000000*VALUE(LEFT(C312,LEN(C312)-1)),IF(RIGHT(C312,1)="%",0.01*VALUE(LEFT(C312,LEN(C312)-1)),IF(RIGHT(C312,1)="k",1000*VALUE(LEFT(C312,LEN(C312)-1)),VALUE(SUBSTITUTE(C312,",",""))))))))),"N/A")</f>
        <v/>
      </c>
      <c r="K312">
        <f>IFERROR(IF(TRIM(D312)="-", "N/A", IF(RIGHT(D312,1)=")",IF(RIGHT(D312,2)="T)",-1000000000000*VALUE(MID(D312,2,LEN(D312)-3)),IF(RIGHT(D312,2)="M)",-1000000*VALUE(MID(D312,2,LEN(D312)-3)),IF(RIGHT(D312,2)="B)",-1000000000*VALUE(MID(D312,2,LEN(D312)-3)),IF(RIGHT(D312,2)="k)",-1000*VALUE(MID(D312,2,LEN(D312)-3)),VALUE(SUBSTITUTE(D312,",","")))))),IF(RIGHT(D312,1)="T",1000000000000*VALUE(LEFT(D312,LEN(D312)-1)),IF(RIGHT(D312,1)="M",1000000*VALUE(LEFT(D312,LEN(D312)-1)),IF(RIGHT(D312,1)="B",1000000000*VALUE(LEFT(D312,LEN(D312)-1)),IF(RIGHT(D312,1)="%",0.01*VALUE(LEFT(D312,LEN(D312)-1)),IF(RIGHT(D312,1)="k",1000*VALUE(LEFT(D312,LEN(D312)-1)),VALUE(SUBSTITUTE(D312,",",""))))))))),"N/A")</f>
        <v/>
      </c>
      <c r="L312">
        <f>IFERROR(IF(TRIM(E312)="-", "N/A", IF(RIGHT(E312,1)=")",IF(RIGHT(E312,2)="T)",-1000000000000*VALUE(MID(E312,2,LEN(E312)-3)),IF(RIGHT(E312,2)="M)",-1000000*VALUE(MID(E312,2,LEN(E312)-3)),IF(RIGHT(E312,2)="B)",-1000000000*VALUE(MID(E312,2,LEN(E312)-3)),IF(RIGHT(E312,2)="k)",-1000*VALUE(MID(E312,2,LEN(E312)-3)),VALUE(SUBSTITUTE(E312,",","")))))),IF(RIGHT(E312,1)="T",1000000000000*VALUE(LEFT(E312,LEN(E312)-1)),IF(RIGHT(E312,1)="M",1000000*VALUE(LEFT(E312,LEN(E312)-1)),IF(RIGHT(E312,1)="B",1000000000*VALUE(LEFT(E312,LEN(E312)-1)),IF(RIGHT(E312,1)="%",0.01*VALUE(LEFT(E312,LEN(E312)-1)),IF(RIGHT(E312,1)="k",1000*VALUE(LEFT(E312,LEN(E312)-1)),VALUE(SUBSTITUTE(E312,",",""))))))))),"N/A")</f>
        <v/>
      </c>
      <c r="M312">
        <f>IFERROR(IF(TRIM(F312)="-", "N/A", IF(RIGHT(F312,1)=")",IF(RIGHT(F312,2)="T)",-1000000000000*VALUE(MID(F312,2,LEN(F312)-3)),IF(RIGHT(F312,2)="M)",-1000000*VALUE(MID(F312,2,LEN(F312)-3)),IF(RIGHT(F312,2)="B)",-1000000000*VALUE(MID(F312,2,LEN(F312)-3)),IF(RIGHT(F312,2)="k)",-1000*VALUE(MID(F312,2,LEN(F312)-3)),VALUE(SUBSTITUTE(F312,",","")))))),IF(RIGHT(F312,1)="T",1000000000000*VALUE(LEFT(F312,LEN(F312)-1)),IF(RIGHT(F312,1)="M",1000000*VALUE(LEFT(F312,LEN(F312)-1)),IF(RIGHT(F312,1)="B",1000000000*VALUE(LEFT(F312,LEN(F312)-1)),IF(RIGHT(F312,1)="%",0.01*VALUE(LEFT(F312,LEN(F312)-1)),IF(RIGHT(F312,1)="k",1000*VALUE(LEFT(F312,LEN(F312)-1)),VALUE(SUBSTITUTE(F312,",",""))))))))),"N/A")</f>
        <v/>
      </c>
      <c r="N312">
        <f>IFERROR(IF(TRIM(G312)="-", "N/A", IF(RIGHT(G312,1)=")",IF(RIGHT(G312,2)="T)",-1000000000000*VALUE(MID(G312,2,LEN(G312)-3)),IF(RIGHT(G312,2)="M)",-1000000*VALUE(MID(G312,2,LEN(G312)-3)),IF(RIGHT(G312,2)="B)",-1000000000*VALUE(MID(G312,2,LEN(G312)-3)),IF(RIGHT(G312,2)="k)",-1000*VALUE(MID(G312,2,LEN(G312)-3)),VALUE(SUBSTITUTE(G312,",","")))))),IF(RIGHT(G312,1)="T",1000000000000*VALUE(LEFT(G312,LEN(G312)-1)),IF(RIGHT(G312,1)="M",1000000*VALUE(LEFT(G312,LEN(G312)-1)),IF(RIGHT(G312,1)="B",1000000000*VALUE(LEFT(G312,LEN(G312)-1)),IF(RIGHT(G312,1)="%",0.01*VALUE(LEFT(G312,LEN(G312)-1)),IF(RIGHT(G312,1)="k",1000*VALUE(LEFT(G312,LEN(G312)-1)),VALUE(SUBSTITUTE(G312,",",""))))))))),"N/A")</f>
        <v/>
      </c>
      <c r="P312">
        <f>MAX(J312:N312)</f>
        <v/>
      </c>
      <c r="Q312">
        <f>IFERROR(J144+MATCH(P312,J312:N312,0)-1,"")</f>
        <v/>
      </c>
      <c r="R312">
        <f>IF(Q312="","",MIN(J312:N312))</f>
        <v/>
      </c>
      <c r="S312">
        <f>IFERROR(J144+MATCH(R312,J312:N312,0)-1,"")</f>
        <v/>
      </c>
      <c r="T312">
        <f>IFERROR(AVERAGE(J312:N312),"")</f>
        <v/>
      </c>
      <c r="U312">
        <f>IFERROR(STDEV(J312:N312),"")</f>
        <v/>
      </c>
      <c r="V312">
        <f>IFERROR(IF(C312="-","",IF(ISBLANK(B312),"",IF(OR(ISNUMBER(FIND("Growth",B312)),ISNUMBER(FIND("Margin",B312))),"",(J312-T312)/U312))),"")</f>
        <v/>
      </c>
      <c r="W312">
        <f>IFERROR(IF(OR(D312="-",ISBLANK(D312)),"",(K312-T312)/U312),"")</f>
        <v/>
      </c>
      <c r="X312">
        <f>IFERROR(IF(OR(E312="-",ISBLANK(E312)),"",(L312-T312)/U312),"")</f>
        <v/>
      </c>
      <c r="Y312">
        <f>IFERROR(IF(OR(F312="-",ISBLANK(F312)),"",(M312-T312)/U312),"")</f>
        <v/>
      </c>
      <c r="Z312">
        <f>IFERROR(IF(OR(G312="-",ISBLANK(G312)),"",(N312-T312)/U312),"")</f>
        <v/>
      </c>
      <c r="AA312">
        <f>IF(MAX(MAX(V312:Z312),ABS(MIN(V312:Z312)))=ABS(MIN(V312:Z312)),MIN(V312:Z312),MAX(V312:Z312))</f>
        <v/>
      </c>
      <c r="AB312">
        <f>IFERROR(V144+MATCH(AA312,V312:Z312,0)-1,"")</f>
        <v/>
      </c>
      <c r="AC312">
        <f>IF(AB312&lt;&gt;"",IF(S312=AB312,"Low",IF(AB312=Q312,"High","")),"")</f>
        <v/>
      </c>
      <c r="AE312">
        <f>IF(ISNUMBER(MATCH("N/A",J312:N312,0)),"",IFERROR((5 * SUMPRODUCT(J144:N144,J312:N312) - PRODUCT(SUM(J144:N144),SUM(J312:N312))) / ((5 * SUM((J144^2)+(K144^2)+(L144^2)+(M144^2)+(N144^2))) - SUM(J144:N144)^2),""))</f>
        <v/>
      </c>
      <c r="AF312">
        <f>IFERROR(CORREL(J144:N144,J312:N312),"")</f>
        <v/>
      </c>
      <c r="AZ312">
        <f>IF(Q312=S312,0,1)</f>
        <v/>
      </c>
      <c r="BA312">
        <f>IF(AZ312=1,IF(Q312="","",IF(Q312=N144,"Yes","No")),"")</f>
        <v/>
      </c>
      <c r="BB312">
        <f>IF(BA312="Yes",P312,"")</f>
        <v/>
      </c>
      <c r="BC312">
        <f>IF(AZ312=1,IF(S312="","",IF(S312=N144,"Yes","No")),"")</f>
        <v/>
      </c>
      <c r="BD312">
        <f>IF(BC312="Yes",R312,"")</f>
        <v/>
      </c>
      <c r="BE312">
        <f>IFERROR(IF(SIGN(AE312)=1,"Increasing",IF(SIGN(AE312)=-1,"Decreasing","")),"")</f>
        <v/>
      </c>
      <c r="BF312">
        <f>IF(OR(AND(BE312="Increasing",BA312="Yes"),AND(BE312="Decreasing",BC312="Yes")),"Yes","No")</f>
        <v/>
      </c>
      <c r="BG312">
        <f>IF(I312="pos_trend","Yes","No")</f>
        <v/>
      </c>
      <c r="BH312">
        <f>IF(AF312&lt;&gt;"",IF(ABS(AF312)&gt;0.8,"Yes","No"),"")</f>
        <v/>
      </c>
    </row>
    <row r="313" spans="1:60">
      <c s="1" r="A313" t="n">
        <v>1</v>
      </c>
      <c r="B313" t="s">
        <v>811</v>
      </c>
      <c r="C313" t="s">
        <v>806</v>
      </c>
      <c r="D313" t="s">
        <v>807</v>
      </c>
      <c r="E313" t="s">
        <v>808</v>
      </c>
      <c r="F313" t="s">
        <v>809</v>
      </c>
      <c r="G313" t="s">
        <v>810</v>
      </c>
      <c r="H313" t="s"/>
      <c r="I313">
        <f>IF(AND(K313&gt; J313, L313&gt; K313, M313&gt; L313, N313&gt; M313), "pos_trend", IF(AND(K313&lt; J313, L313&lt; K313, M313&lt; L313, N313&lt; M313), "neg_trend", "N/A"))</f>
        <v/>
      </c>
      <c r="J313">
        <f>IFERROR(IF(TRIM(C313)="-", "N/A", IF(RIGHT(C313,1)=")",IF(RIGHT(C313,2)="T)",-1000000000000*VALUE(MID(C313,2,LEN(C313)-3)),IF(RIGHT(C313,2)="M)",-1000000*VALUE(MID(C313,2,LEN(C313)-3)),IF(RIGHT(C313,2)="B)",-1000000000*VALUE(MID(C313,2,LEN(C313)-3)),IF(RIGHT(C313,2)="k)",-1000*VALUE(MID(C313,2,LEN(C313)-3)),VALUE(SUBSTITUTE(C313,",","")))))),IF(RIGHT(C313,1)="T",1000000000000*VALUE(LEFT(C313,LEN(C313)-1)),IF(RIGHT(C313,1)="M",1000000*VALUE(LEFT(C313,LEN(C313)-1)),IF(RIGHT(C313,1)="B",1000000000*VALUE(LEFT(C313,LEN(C313)-1)),IF(RIGHT(C313,1)="%",0.01*VALUE(LEFT(C313,LEN(C313)-1)),IF(RIGHT(C313,1)="k",1000*VALUE(LEFT(C313,LEN(C313)-1)),VALUE(SUBSTITUTE(C313,",",""))))))))),"N/A")</f>
        <v/>
      </c>
      <c r="K313">
        <f>IFERROR(IF(TRIM(D313)="-", "N/A", IF(RIGHT(D313,1)=")",IF(RIGHT(D313,2)="T)",-1000000000000*VALUE(MID(D313,2,LEN(D313)-3)),IF(RIGHT(D313,2)="M)",-1000000*VALUE(MID(D313,2,LEN(D313)-3)),IF(RIGHT(D313,2)="B)",-1000000000*VALUE(MID(D313,2,LEN(D313)-3)),IF(RIGHT(D313,2)="k)",-1000*VALUE(MID(D313,2,LEN(D313)-3)),VALUE(SUBSTITUTE(D313,",","")))))),IF(RIGHT(D313,1)="T",1000000000000*VALUE(LEFT(D313,LEN(D313)-1)),IF(RIGHT(D313,1)="M",1000000*VALUE(LEFT(D313,LEN(D313)-1)),IF(RIGHT(D313,1)="B",1000000000*VALUE(LEFT(D313,LEN(D313)-1)),IF(RIGHT(D313,1)="%",0.01*VALUE(LEFT(D313,LEN(D313)-1)),IF(RIGHT(D313,1)="k",1000*VALUE(LEFT(D313,LEN(D313)-1)),VALUE(SUBSTITUTE(D313,",",""))))))))),"N/A")</f>
        <v/>
      </c>
      <c r="L313">
        <f>IFERROR(IF(TRIM(E313)="-", "N/A", IF(RIGHT(E313,1)=")",IF(RIGHT(E313,2)="T)",-1000000000000*VALUE(MID(E313,2,LEN(E313)-3)),IF(RIGHT(E313,2)="M)",-1000000*VALUE(MID(E313,2,LEN(E313)-3)),IF(RIGHT(E313,2)="B)",-1000000000*VALUE(MID(E313,2,LEN(E313)-3)),IF(RIGHT(E313,2)="k)",-1000*VALUE(MID(E313,2,LEN(E313)-3)),VALUE(SUBSTITUTE(E313,",","")))))),IF(RIGHT(E313,1)="T",1000000000000*VALUE(LEFT(E313,LEN(E313)-1)),IF(RIGHT(E313,1)="M",1000000*VALUE(LEFT(E313,LEN(E313)-1)),IF(RIGHT(E313,1)="B",1000000000*VALUE(LEFT(E313,LEN(E313)-1)),IF(RIGHT(E313,1)="%",0.01*VALUE(LEFT(E313,LEN(E313)-1)),IF(RIGHT(E313,1)="k",1000*VALUE(LEFT(E313,LEN(E313)-1)),VALUE(SUBSTITUTE(E313,",",""))))))))),"N/A")</f>
        <v/>
      </c>
      <c r="M313">
        <f>IFERROR(IF(TRIM(F313)="-", "N/A", IF(RIGHT(F313,1)=")",IF(RIGHT(F313,2)="T)",-1000000000000*VALUE(MID(F313,2,LEN(F313)-3)),IF(RIGHT(F313,2)="M)",-1000000*VALUE(MID(F313,2,LEN(F313)-3)),IF(RIGHT(F313,2)="B)",-1000000000*VALUE(MID(F313,2,LEN(F313)-3)),IF(RIGHT(F313,2)="k)",-1000*VALUE(MID(F313,2,LEN(F313)-3)),VALUE(SUBSTITUTE(F313,",","")))))),IF(RIGHT(F313,1)="T",1000000000000*VALUE(LEFT(F313,LEN(F313)-1)),IF(RIGHT(F313,1)="M",1000000*VALUE(LEFT(F313,LEN(F313)-1)),IF(RIGHT(F313,1)="B",1000000000*VALUE(LEFT(F313,LEN(F313)-1)),IF(RIGHT(F313,1)="%",0.01*VALUE(LEFT(F313,LEN(F313)-1)),IF(RIGHT(F313,1)="k",1000*VALUE(LEFT(F313,LEN(F313)-1)),VALUE(SUBSTITUTE(F313,",",""))))))))),"N/A")</f>
        <v/>
      </c>
      <c r="N313">
        <f>IFERROR(IF(TRIM(G313)="-", "N/A", IF(RIGHT(G313,1)=")",IF(RIGHT(G313,2)="T)",-1000000000000*VALUE(MID(G313,2,LEN(G313)-3)),IF(RIGHT(G313,2)="M)",-1000000*VALUE(MID(G313,2,LEN(G313)-3)),IF(RIGHT(G313,2)="B)",-1000000000*VALUE(MID(G313,2,LEN(G313)-3)),IF(RIGHT(G313,2)="k)",-1000*VALUE(MID(G313,2,LEN(G313)-3)),VALUE(SUBSTITUTE(G313,",","")))))),IF(RIGHT(G313,1)="T",1000000000000*VALUE(LEFT(G313,LEN(G313)-1)),IF(RIGHT(G313,1)="M",1000000*VALUE(LEFT(G313,LEN(G313)-1)),IF(RIGHT(G313,1)="B",1000000000*VALUE(LEFT(G313,LEN(G313)-1)),IF(RIGHT(G313,1)="%",0.01*VALUE(LEFT(G313,LEN(G313)-1)),IF(RIGHT(G313,1)="k",1000*VALUE(LEFT(G313,LEN(G313)-1)),VALUE(SUBSTITUTE(G313,",",""))))))))),"N/A")</f>
        <v/>
      </c>
      <c r="P313">
        <f>MAX(J313:N313)</f>
        <v/>
      </c>
      <c r="Q313">
        <f>IFERROR(J144+MATCH(P313,J313:N313,0)-1,"")</f>
        <v/>
      </c>
      <c r="R313">
        <f>IF(Q313="","",MIN(J313:N313))</f>
        <v/>
      </c>
      <c r="S313">
        <f>IFERROR(J144+MATCH(R313,J313:N313,0)-1,"")</f>
        <v/>
      </c>
      <c r="T313">
        <f>IFERROR(AVERAGE(J313:N313),"")</f>
        <v/>
      </c>
      <c r="U313">
        <f>IFERROR(STDEV(J313:N313),"")</f>
        <v/>
      </c>
      <c r="V313">
        <f>IFERROR(IF(C313="-","",IF(ISBLANK(B313),"",IF(OR(ISNUMBER(FIND("Growth",B313)),ISNUMBER(FIND("Margin",B313))),"",(J313-T313)/U313))),"")</f>
        <v/>
      </c>
      <c r="W313">
        <f>IFERROR(IF(OR(D313="-",ISBLANK(D313)),"",(K313-T313)/U313),"")</f>
        <v/>
      </c>
      <c r="X313">
        <f>IFERROR(IF(OR(E313="-",ISBLANK(E313)),"",(L313-T313)/U313),"")</f>
        <v/>
      </c>
      <c r="Y313">
        <f>IFERROR(IF(OR(F313="-",ISBLANK(F313)),"",(M313-T313)/U313),"")</f>
        <v/>
      </c>
      <c r="Z313">
        <f>IFERROR(IF(OR(G313="-",ISBLANK(G313)),"",(N313-T313)/U313),"")</f>
        <v/>
      </c>
      <c r="AA313">
        <f>IF(MAX(MAX(V313:Z313),ABS(MIN(V313:Z313)))=ABS(MIN(V313:Z313)),MIN(V313:Z313),MAX(V313:Z313))</f>
        <v/>
      </c>
      <c r="AB313">
        <f>IFERROR(V144+MATCH(AA313,V313:Z313,0)-1,"")</f>
        <v/>
      </c>
      <c r="AC313">
        <f>IF(AB313&lt;&gt;"",IF(S313=AB313,"Low",IF(AB313=Q313,"High","")),"")</f>
        <v/>
      </c>
      <c r="AE313">
        <f>IF(ISNUMBER(MATCH("N/A",J313:N313,0)),"",IFERROR((5 * SUMPRODUCT(J144:N144,J313:N313) - PRODUCT(SUM(J144:N144),SUM(J313:N313))) / ((5 * SUM((J144^2)+(K144^2)+(L144^2)+(M144^2)+(N144^2))) - SUM(J144:N144)^2),""))</f>
        <v/>
      </c>
      <c r="AF313">
        <f>IFERROR(CORREL(J144:N144,J313:N313),"")</f>
        <v/>
      </c>
      <c r="AZ313">
        <f>IF(Q313=S313,0,1)</f>
        <v/>
      </c>
      <c r="BA313">
        <f>IF(AZ313=1,IF(Q313="","",IF(Q313=N144,"Yes","No")),"")</f>
        <v/>
      </c>
      <c r="BB313">
        <f>IF(BA313="Yes",P313,"")</f>
        <v/>
      </c>
      <c r="BC313">
        <f>IF(AZ313=1,IF(S313="","",IF(S313=N144,"Yes","No")),"")</f>
        <v/>
      </c>
      <c r="BD313">
        <f>IF(BC313="Yes",R313,"")</f>
        <v/>
      </c>
      <c r="BE313">
        <f>IFERROR(IF(SIGN(AE313)=1,"Increasing",IF(SIGN(AE313)=-1,"Decreasing","")),"")</f>
        <v/>
      </c>
      <c r="BF313">
        <f>IF(OR(AND(BE313="Increasing",BA313="Yes"),AND(BE313="Decreasing",BC313="Yes")),"Yes","No")</f>
        <v/>
      </c>
      <c r="BG313">
        <f>IF(I313="pos_trend","Yes","No")</f>
        <v/>
      </c>
      <c r="BH313">
        <f>IF(AF313&lt;&gt;"",IF(ABS(AF313)&gt;0.8,"Yes","No"),"")</f>
        <v/>
      </c>
    </row>
    <row r="314" spans="1:60">
      <c s="1" r="A314" t="n">
        <v>2</v>
      </c>
      <c r="B314" t="s">
        <v>812</v>
      </c>
      <c r="C314" t="s">
        <v>264</v>
      </c>
      <c r="D314" t="s">
        <v>264</v>
      </c>
      <c r="E314" t="s">
        <v>264</v>
      </c>
      <c r="F314" t="s">
        <v>264</v>
      </c>
      <c r="G314" t="s">
        <v>264</v>
      </c>
      <c r="H314" t="s"/>
      <c r="I314">
        <f>IF(AND(K314&gt; J314, L314&gt; K314, M314&gt; L314, N314&gt; M314), "pos_trend", IF(AND(K314&lt; J314, L314&lt; K314, M314&lt; L314, N314&lt; M314), "neg_trend", "N/A"))</f>
        <v/>
      </c>
      <c r="J314">
        <f>IFERROR(IF(TRIM(C314)="-", "N/A", IF(RIGHT(C314,1)=")",IF(RIGHT(C314,2)="T)",-1000000000000*VALUE(MID(C314,2,LEN(C314)-3)),IF(RIGHT(C314,2)="M)",-1000000*VALUE(MID(C314,2,LEN(C314)-3)),IF(RIGHT(C314,2)="B)",-1000000000*VALUE(MID(C314,2,LEN(C314)-3)),IF(RIGHT(C314,2)="k)",-1000*VALUE(MID(C314,2,LEN(C314)-3)),VALUE(SUBSTITUTE(C314,",","")))))),IF(RIGHT(C314,1)="T",1000000000000*VALUE(LEFT(C314,LEN(C314)-1)),IF(RIGHT(C314,1)="M",1000000*VALUE(LEFT(C314,LEN(C314)-1)),IF(RIGHT(C314,1)="B",1000000000*VALUE(LEFT(C314,LEN(C314)-1)),IF(RIGHT(C314,1)="%",0.01*VALUE(LEFT(C314,LEN(C314)-1)),IF(RIGHT(C314,1)="k",1000*VALUE(LEFT(C314,LEN(C314)-1)),VALUE(SUBSTITUTE(C314,",",""))))))))),"N/A")</f>
        <v/>
      </c>
      <c r="K314">
        <f>IFERROR(IF(TRIM(D314)="-", "N/A", IF(RIGHT(D314,1)=")",IF(RIGHT(D314,2)="T)",-1000000000000*VALUE(MID(D314,2,LEN(D314)-3)),IF(RIGHT(D314,2)="M)",-1000000*VALUE(MID(D314,2,LEN(D314)-3)),IF(RIGHT(D314,2)="B)",-1000000000*VALUE(MID(D314,2,LEN(D314)-3)),IF(RIGHT(D314,2)="k)",-1000*VALUE(MID(D314,2,LEN(D314)-3)),VALUE(SUBSTITUTE(D314,",","")))))),IF(RIGHT(D314,1)="T",1000000000000*VALUE(LEFT(D314,LEN(D314)-1)),IF(RIGHT(D314,1)="M",1000000*VALUE(LEFT(D314,LEN(D314)-1)),IF(RIGHT(D314,1)="B",1000000000*VALUE(LEFT(D314,LEN(D314)-1)),IF(RIGHT(D314,1)="%",0.01*VALUE(LEFT(D314,LEN(D314)-1)),IF(RIGHT(D314,1)="k",1000*VALUE(LEFT(D314,LEN(D314)-1)),VALUE(SUBSTITUTE(D314,",",""))))))))),"N/A")</f>
        <v/>
      </c>
      <c r="L314">
        <f>IFERROR(IF(TRIM(E314)="-", "N/A", IF(RIGHT(E314,1)=")",IF(RIGHT(E314,2)="T)",-1000000000000*VALUE(MID(E314,2,LEN(E314)-3)),IF(RIGHT(E314,2)="M)",-1000000*VALUE(MID(E314,2,LEN(E314)-3)),IF(RIGHT(E314,2)="B)",-1000000000*VALUE(MID(E314,2,LEN(E314)-3)),IF(RIGHT(E314,2)="k)",-1000*VALUE(MID(E314,2,LEN(E314)-3)),VALUE(SUBSTITUTE(E314,",","")))))),IF(RIGHT(E314,1)="T",1000000000000*VALUE(LEFT(E314,LEN(E314)-1)),IF(RIGHT(E314,1)="M",1000000*VALUE(LEFT(E314,LEN(E314)-1)),IF(RIGHT(E314,1)="B",1000000000*VALUE(LEFT(E314,LEN(E314)-1)),IF(RIGHT(E314,1)="%",0.01*VALUE(LEFT(E314,LEN(E314)-1)),IF(RIGHT(E314,1)="k",1000*VALUE(LEFT(E314,LEN(E314)-1)),VALUE(SUBSTITUTE(E314,",",""))))))))),"N/A")</f>
        <v/>
      </c>
      <c r="M314">
        <f>IFERROR(IF(TRIM(F314)="-", "N/A", IF(RIGHT(F314,1)=")",IF(RIGHT(F314,2)="T)",-1000000000000*VALUE(MID(F314,2,LEN(F314)-3)),IF(RIGHT(F314,2)="M)",-1000000*VALUE(MID(F314,2,LEN(F314)-3)),IF(RIGHT(F314,2)="B)",-1000000000*VALUE(MID(F314,2,LEN(F314)-3)),IF(RIGHT(F314,2)="k)",-1000*VALUE(MID(F314,2,LEN(F314)-3)),VALUE(SUBSTITUTE(F314,",","")))))),IF(RIGHT(F314,1)="T",1000000000000*VALUE(LEFT(F314,LEN(F314)-1)),IF(RIGHT(F314,1)="M",1000000*VALUE(LEFT(F314,LEN(F314)-1)),IF(RIGHT(F314,1)="B",1000000000*VALUE(LEFT(F314,LEN(F314)-1)),IF(RIGHT(F314,1)="%",0.01*VALUE(LEFT(F314,LEN(F314)-1)),IF(RIGHT(F314,1)="k",1000*VALUE(LEFT(F314,LEN(F314)-1)),VALUE(SUBSTITUTE(F314,",",""))))))))),"N/A")</f>
        <v/>
      </c>
      <c r="N314">
        <f>IFERROR(IF(TRIM(G314)="-", "N/A", IF(RIGHT(G314,1)=")",IF(RIGHT(G314,2)="T)",-1000000000000*VALUE(MID(G314,2,LEN(G314)-3)),IF(RIGHT(G314,2)="M)",-1000000*VALUE(MID(G314,2,LEN(G314)-3)),IF(RIGHT(G314,2)="B)",-1000000000*VALUE(MID(G314,2,LEN(G314)-3)),IF(RIGHT(G314,2)="k)",-1000*VALUE(MID(G314,2,LEN(G314)-3)),VALUE(SUBSTITUTE(G314,",","")))))),IF(RIGHT(G314,1)="T",1000000000000*VALUE(LEFT(G314,LEN(G314)-1)),IF(RIGHT(G314,1)="M",1000000*VALUE(LEFT(G314,LEN(G314)-1)),IF(RIGHT(G314,1)="B",1000000000*VALUE(LEFT(G314,LEN(G314)-1)),IF(RIGHT(G314,1)="%",0.01*VALUE(LEFT(G314,LEN(G314)-1)),IF(RIGHT(G314,1)="k",1000*VALUE(LEFT(G314,LEN(G314)-1)),VALUE(SUBSTITUTE(G314,",",""))))))))),"N/A")</f>
        <v/>
      </c>
      <c r="P314">
        <f>MAX(J314:N314)</f>
        <v/>
      </c>
      <c r="Q314">
        <f>IFERROR(J144+MATCH(P314,J314:N314,0)-1,"")</f>
        <v/>
      </c>
      <c r="R314">
        <f>IF(Q314="","",MIN(J314:N314))</f>
        <v/>
      </c>
      <c r="S314">
        <f>IFERROR(J144+MATCH(R314,J314:N314,0)-1,"")</f>
        <v/>
      </c>
      <c r="T314">
        <f>IFERROR(AVERAGE(J314:N314),"")</f>
        <v/>
      </c>
      <c r="U314">
        <f>IFERROR(STDEV(J314:N314),"")</f>
        <v/>
      </c>
      <c r="V314">
        <f>IFERROR(IF(C314="-","",IF(ISBLANK(B314),"",IF(OR(ISNUMBER(FIND("Growth",B314)),ISNUMBER(FIND("Margin",B314))),"",(J314-T314)/U314))),"")</f>
        <v/>
      </c>
      <c r="W314">
        <f>IFERROR(IF(OR(D314="-",ISBLANK(D314)),"",(K314-T314)/U314),"")</f>
        <v/>
      </c>
      <c r="X314">
        <f>IFERROR(IF(OR(E314="-",ISBLANK(E314)),"",(L314-T314)/U314),"")</f>
        <v/>
      </c>
      <c r="Y314">
        <f>IFERROR(IF(OR(F314="-",ISBLANK(F314)),"",(M314-T314)/U314),"")</f>
        <v/>
      </c>
      <c r="Z314">
        <f>IFERROR(IF(OR(G314="-",ISBLANK(G314)),"",(N314-T314)/U314),"")</f>
        <v/>
      </c>
      <c r="AA314">
        <f>IF(MAX(MAX(V314:Z314),ABS(MIN(V314:Z314)))=ABS(MIN(V314:Z314)),MIN(V314:Z314),MAX(V314:Z314))</f>
        <v/>
      </c>
      <c r="AB314">
        <f>IFERROR(V144+MATCH(AA314,V314:Z314,0)-1,"")</f>
        <v/>
      </c>
      <c r="AC314">
        <f>IF(AB314&lt;&gt;"",IF(S314=AB314,"Low",IF(AB314=Q314,"High","")),"")</f>
        <v/>
      </c>
      <c r="AE314">
        <f>IF(ISNUMBER(MATCH("N/A",J314:N314,0)),"",IFERROR((5 * SUMPRODUCT(J144:N144,J314:N314) - PRODUCT(SUM(J144:N144),SUM(J314:N314))) / ((5 * SUM((J144^2)+(K144^2)+(L144^2)+(M144^2)+(N144^2))) - SUM(J144:N144)^2),""))</f>
        <v/>
      </c>
      <c r="AF314">
        <f>IFERROR(CORREL(J144:N144,J314:N314),"")</f>
        <v/>
      </c>
      <c r="AZ314">
        <f>IF(Q314=S314,0,1)</f>
        <v/>
      </c>
      <c r="BA314">
        <f>IF(AZ314=1,IF(Q314="","",IF(Q314=N144,"Yes","No")),"")</f>
        <v/>
      </c>
      <c r="BB314">
        <f>IF(BA314="Yes",P314,"")</f>
        <v/>
      </c>
      <c r="BC314">
        <f>IF(AZ314=1,IF(S314="","",IF(S314=N144,"Yes","No")),"")</f>
        <v/>
      </c>
      <c r="BD314">
        <f>IF(BC314="Yes",R314,"")</f>
        <v/>
      </c>
      <c r="BE314">
        <f>IFERROR(IF(SIGN(AE314)=1,"Increasing",IF(SIGN(AE314)=-1,"Decreasing","")),"")</f>
        <v/>
      </c>
      <c r="BF314">
        <f>IF(OR(AND(BE314="Increasing",BA314="Yes"),AND(BE314="Decreasing",BC314="Yes")),"Yes","No")</f>
        <v/>
      </c>
      <c r="BG314">
        <f>IF(I314="pos_trend","Yes","No")</f>
        <v/>
      </c>
      <c r="BH314">
        <f>IF(AF314&lt;&gt;"",IF(ABS(AF314)&gt;0.8,"Yes","No"),"")</f>
        <v/>
      </c>
    </row>
    <row r="315" spans="1:60">
      <c s="1" r="A315" t="n">
        <v>3</v>
      </c>
      <c r="B315" t="s">
        <v>813</v>
      </c>
      <c r="C315" t="s">
        <v>264</v>
      </c>
      <c r="D315" t="s">
        <v>814</v>
      </c>
      <c r="E315" t="s">
        <v>815</v>
      </c>
      <c r="F315" t="s">
        <v>816</v>
      </c>
      <c r="G315" t="s">
        <v>817</v>
      </c>
      <c r="H315" t="s"/>
      <c r="I315">
        <f>IF(AND(K315&gt; J315, L315&gt; K315, M315&gt; L315, N315&gt; M315), "pos_trend", IF(AND(K315&lt; J315, L315&lt; K315, M315&lt; L315, N315&lt; M315), "neg_trend", "N/A"))</f>
        <v/>
      </c>
      <c r="J315">
        <f>IFERROR(IF(TRIM(C315)="-", "N/A", IF(RIGHT(C315,1)=")",IF(RIGHT(C315,2)="T)",-1000000000000*VALUE(MID(C315,2,LEN(C315)-3)),IF(RIGHT(C315,2)="M)",-1000000*VALUE(MID(C315,2,LEN(C315)-3)),IF(RIGHT(C315,2)="B)",-1000000000*VALUE(MID(C315,2,LEN(C315)-3)),IF(RIGHT(C315,2)="k)",-1000*VALUE(MID(C315,2,LEN(C315)-3)),VALUE(SUBSTITUTE(C315,",","")))))),IF(RIGHT(C315,1)="T",1000000000000*VALUE(LEFT(C315,LEN(C315)-1)),IF(RIGHT(C315,1)="M",1000000*VALUE(LEFT(C315,LEN(C315)-1)),IF(RIGHT(C315,1)="B",1000000000*VALUE(LEFT(C315,LEN(C315)-1)),IF(RIGHT(C315,1)="%",0.01*VALUE(LEFT(C315,LEN(C315)-1)),IF(RIGHT(C315,1)="k",1000*VALUE(LEFT(C315,LEN(C315)-1)),VALUE(SUBSTITUTE(C315,",",""))))))))),"N/A")</f>
        <v/>
      </c>
      <c r="K315">
        <f>IFERROR(IF(TRIM(D315)="-", "N/A", IF(RIGHT(D315,1)=")",IF(RIGHT(D315,2)="T)",-1000000000000*VALUE(MID(D315,2,LEN(D315)-3)),IF(RIGHT(D315,2)="M)",-1000000*VALUE(MID(D315,2,LEN(D315)-3)),IF(RIGHT(D315,2)="B)",-1000000000*VALUE(MID(D315,2,LEN(D315)-3)),IF(RIGHT(D315,2)="k)",-1000*VALUE(MID(D315,2,LEN(D315)-3)),VALUE(SUBSTITUTE(D315,",","")))))),IF(RIGHT(D315,1)="T",1000000000000*VALUE(LEFT(D315,LEN(D315)-1)),IF(RIGHT(D315,1)="M",1000000*VALUE(LEFT(D315,LEN(D315)-1)),IF(RIGHT(D315,1)="B",1000000000*VALUE(LEFT(D315,LEN(D315)-1)),IF(RIGHT(D315,1)="%",0.01*VALUE(LEFT(D315,LEN(D315)-1)),IF(RIGHT(D315,1)="k",1000*VALUE(LEFT(D315,LEN(D315)-1)),VALUE(SUBSTITUTE(D315,",",""))))))))),"N/A")</f>
        <v/>
      </c>
      <c r="L315">
        <f>IFERROR(IF(TRIM(E315)="-", "N/A", IF(RIGHT(E315,1)=")",IF(RIGHT(E315,2)="T)",-1000000000000*VALUE(MID(E315,2,LEN(E315)-3)),IF(RIGHT(E315,2)="M)",-1000000*VALUE(MID(E315,2,LEN(E315)-3)),IF(RIGHT(E315,2)="B)",-1000000000*VALUE(MID(E315,2,LEN(E315)-3)),IF(RIGHT(E315,2)="k)",-1000*VALUE(MID(E315,2,LEN(E315)-3)),VALUE(SUBSTITUTE(E315,",","")))))),IF(RIGHT(E315,1)="T",1000000000000*VALUE(LEFT(E315,LEN(E315)-1)),IF(RIGHT(E315,1)="M",1000000*VALUE(LEFT(E315,LEN(E315)-1)),IF(RIGHT(E315,1)="B",1000000000*VALUE(LEFT(E315,LEN(E315)-1)),IF(RIGHT(E315,1)="%",0.01*VALUE(LEFT(E315,LEN(E315)-1)),IF(RIGHT(E315,1)="k",1000*VALUE(LEFT(E315,LEN(E315)-1)),VALUE(SUBSTITUTE(E315,",",""))))))))),"N/A")</f>
        <v/>
      </c>
      <c r="M315">
        <f>IFERROR(IF(TRIM(F315)="-", "N/A", IF(RIGHT(F315,1)=")",IF(RIGHT(F315,2)="T)",-1000000000000*VALUE(MID(F315,2,LEN(F315)-3)),IF(RIGHT(F315,2)="M)",-1000000*VALUE(MID(F315,2,LEN(F315)-3)),IF(RIGHT(F315,2)="B)",-1000000000*VALUE(MID(F315,2,LEN(F315)-3)),IF(RIGHT(F315,2)="k)",-1000*VALUE(MID(F315,2,LEN(F315)-3)),VALUE(SUBSTITUTE(F315,",","")))))),IF(RIGHT(F315,1)="T",1000000000000*VALUE(LEFT(F315,LEN(F315)-1)),IF(RIGHT(F315,1)="M",1000000*VALUE(LEFT(F315,LEN(F315)-1)),IF(RIGHT(F315,1)="B",1000000000*VALUE(LEFT(F315,LEN(F315)-1)),IF(RIGHT(F315,1)="%",0.01*VALUE(LEFT(F315,LEN(F315)-1)),IF(RIGHT(F315,1)="k",1000*VALUE(LEFT(F315,LEN(F315)-1)),VALUE(SUBSTITUTE(F315,",",""))))))))),"N/A")</f>
        <v/>
      </c>
      <c r="N315">
        <f>IFERROR(IF(TRIM(G315)="-", "N/A", IF(RIGHT(G315,1)=")",IF(RIGHT(G315,2)="T)",-1000000000000*VALUE(MID(G315,2,LEN(G315)-3)),IF(RIGHT(G315,2)="M)",-1000000*VALUE(MID(G315,2,LEN(G315)-3)),IF(RIGHT(G315,2)="B)",-1000000000*VALUE(MID(G315,2,LEN(G315)-3)),IF(RIGHT(G315,2)="k)",-1000*VALUE(MID(G315,2,LEN(G315)-3)),VALUE(SUBSTITUTE(G315,",","")))))),IF(RIGHT(G315,1)="T",1000000000000*VALUE(LEFT(G315,LEN(G315)-1)),IF(RIGHT(G315,1)="M",1000000*VALUE(LEFT(G315,LEN(G315)-1)),IF(RIGHT(G315,1)="B",1000000000*VALUE(LEFT(G315,LEN(G315)-1)),IF(RIGHT(G315,1)="%",0.01*VALUE(LEFT(G315,LEN(G315)-1)),IF(RIGHT(G315,1)="k",1000*VALUE(LEFT(G315,LEN(G315)-1)),VALUE(SUBSTITUTE(G315,",",""))))))))),"N/A")</f>
        <v/>
      </c>
      <c r="P315">
        <f>MAX(J315:N315)</f>
        <v/>
      </c>
      <c r="Q315">
        <f>IFERROR(J144+MATCH(P315,J315:N315,0)-1,"")</f>
        <v/>
      </c>
      <c r="R315">
        <f>IF(Q315="","",MIN(J315:N315))</f>
        <v/>
      </c>
      <c r="S315">
        <f>IFERROR(J144+MATCH(R315,J315:N315,0)-1,"")</f>
        <v/>
      </c>
      <c r="T315">
        <f>IFERROR(AVERAGE(J315:N315),"")</f>
        <v/>
      </c>
      <c r="U315">
        <f>IFERROR(STDEV(J315:N315),"")</f>
        <v/>
      </c>
      <c r="V315">
        <f>IFERROR(IF(C315="-","",IF(ISBLANK(B315),"",IF(OR(ISNUMBER(FIND("Growth",B315)),ISNUMBER(FIND("Margin",B315))),"",(J315-T315)/U315))),"")</f>
        <v/>
      </c>
      <c r="W315">
        <f>IFERROR(IF(OR(D315="-",ISBLANK(D315)),"",(K315-T315)/U315),"")</f>
        <v/>
      </c>
      <c r="X315">
        <f>IFERROR(IF(OR(E315="-",ISBLANK(E315)),"",(L315-T315)/U315),"")</f>
        <v/>
      </c>
      <c r="Y315">
        <f>IFERROR(IF(OR(F315="-",ISBLANK(F315)),"",(M315-T315)/U315),"")</f>
        <v/>
      </c>
      <c r="Z315">
        <f>IFERROR(IF(OR(G315="-",ISBLANK(G315)),"",(N315-T315)/U315),"")</f>
        <v/>
      </c>
      <c r="AA315">
        <f>IF(MAX(MAX(V315:Z315),ABS(MIN(V315:Z315)))=ABS(MIN(V315:Z315)),MIN(V315:Z315),MAX(V315:Z315))</f>
        <v/>
      </c>
      <c r="AB315">
        <f>IFERROR(V144+MATCH(AA315,V315:Z315,0)-1,"")</f>
        <v/>
      </c>
      <c r="AC315">
        <f>IF(AB315&lt;&gt;"",IF(S315=AB315,"Low",IF(AB315=Q315,"High","")),"")</f>
        <v/>
      </c>
      <c r="AE315">
        <f>IF(ISNUMBER(MATCH("N/A",J315:N315,0)),"",IFERROR((5 * SUMPRODUCT(J144:N144,J315:N315) - PRODUCT(SUM(J144:N144),SUM(J315:N315))) / ((5 * SUM((J144^2)+(K144^2)+(L144^2)+(M144^2)+(N144^2))) - SUM(J144:N144)^2),""))</f>
        <v/>
      </c>
      <c r="AF315">
        <f>IFERROR(CORREL(J144:N144,J315:N315),"")</f>
        <v/>
      </c>
      <c r="AZ315">
        <f>IF(Q315=S315,0,1)</f>
        <v/>
      </c>
      <c r="BA315">
        <f>IF(AZ315=1,IF(Q315="","",IF(Q315=N144,"Yes","No")),"")</f>
        <v/>
      </c>
      <c r="BB315">
        <f>IF(BA315="Yes",P315,"")</f>
        <v/>
      </c>
      <c r="BC315">
        <f>IF(AZ315=1,IF(S315="","",IF(S315=N144,"Yes","No")),"")</f>
        <v/>
      </c>
      <c r="BD315">
        <f>IF(BC315="Yes",R315,"")</f>
        <v/>
      </c>
      <c r="BE315">
        <f>IFERROR(IF(SIGN(AE315)=1,"Increasing",IF(SIGN(AE315)=-1,"Decreasing","")),"")</f>
        <v/>
      </c>
      <c r="BF315">
        <f>IF(OR(AND(BE315="Increasing",BA315="Yes"),AND(BE315="Decreasing",BC315="Yes")),"Yes","No")</f>
        <v/>
      </c>
      <c r="BG315">
        <f>IF(I315="pos_trend","Yes","No")</f>
        <v/>
      </c>
      <c r="BH315">
        <f>IF(AF315&lt;&gt;"",IF(ABS(AF315)&gt;0.8,"Yes","No"),"")</f>
        <v/>
      </c>
    </row>
    <row r="316" spans="1:60">
      <c s="1" r="A316" t="n">
        <v>4</v>
      </c>
      <c r="B316" t="s">
        <v>818</v>
      </c>
      <c r="C316" t="s">
        <v>819</v>
      </c>
      <c r="D316" t="s">
        <v>820</v>
      </c>
      <c r="E316" t="s">
        <v>821</v>
      </c>
      <c r="F316" t="s">
        <v>822</v>
      </c>
      <c r="G316" t="s">
        <v>823</v>
      </c>
      <c r="H316" t="s"/>
      <c r="I316">
        <f>IF(AND(K316&gt; J316, L316&gt; K316, M316&gt; L316, N316&gt; M316), "pos_trend", IF(AND(K316&lt; J316, L316&lt; K316, M316&lt; L316, N316&lt; M316), "neg_trend", "N/A"))</f>
        <v/>
      </c>
      <c r="J316">
        <f>IFERROR(IF(TRIM(C316)="-", "N/A", IF(RIGHT(C316,1)=")",IF(RIGHT(C316,2)="T)",-1000000000000*VALUE(MID(C316,2,LEN(C316)-3)),IF(RIGHT(C316,2)="M)",-1000000*VALUE(MID(C316,2,LEN(C316)-3)),IF(RIGHT(C316,2)="B)",-1000000000*VALUE(MID(C316,2,LEN(C316)-3)),IF(RIGHT(C316,2)="k)",-1000*VALUE(MID(C316,2,LEN(C316)-3)),VALUE(SUBSTITUTE(C316,",","")))))),IF(RIGHT(C316,1)="T",1000000000000*VALUE(LEFT(C316,LEN(C316)-1)),IF(RIGHT(C316,1)="M",1000000*VALUE(LEFT(C316,LEN(C316)-1)),IF(RIGHT(C316,1)="B",1000000000*VALUE(LEFT(C316,LEN(C316)-1)),IF(RIGHT(C316,1)="%",0.01*VALUE(LEFT(C316,LEN(C316)-1)),IF(RIGHT(C316,1)="k",1000*VALUE(LEFT(C316,LEN(C316)-1)),VALUE(SUBSTITUTE(C316,",",""))))))))),"N/A")</f>
        <v/>
      </c>
      <c r="K316">
        <f>IFERROR(IF(TRIM(D316)="-", "N/A", IF(RIGHT(D316,1)=")",IF(RIGHT(D316,2)="T)",-1000000000000*VALUE(MID(D316,2,LEN(D316)-3)),IF(RIGHT(D316,2)="M)",-1000000*VALUE(MID(D316,2,LEN(D316)-3)),IF(RIGHT(D316,2)="B)",-1000000000*VALUE(MID(D316,2,LEN(D316)-3)),IF(RIGHT(D316,2)="k)",-1000*VALUE(MID(D316,2,LEN(D316)-3)),VALUE(SUBSTITUTE(D316,",","")))))),IF(RIGHT(D316,1)="T",1000000000000*VALUE(LEFT(D316,LEN(D316)-1)),IF(RIGHT(D316,1)="M",1000000*VALUE(LEFT(D316,LEN(D316)-1)),IF(RIGHT(D316,1)="B",1000000000*VALUE(LEFT(D316,LEN(D316)-1)),IF(RIGHT(D316,1)="%",0.01*VALUE(LEFT(D316,LEN(D316)-1)),IF(RIGHT(D316,1)="k",1000*VALUE(LEFT(D316,LEN(D316)-1)),VALUE(SUBSTITUTE(D316,",",""))))))))),"N/A")</f>
        <v/>
      </c>
      <c r="L316">
        <f>IFERROR(IF(TRIM(E316)="-", "N/A", IF(RIGHT(E316,1)=")",IF(RIGHT(E316,2)="T)",-1000000000000*VALUE(MID(E316,2,LEN(E316)-3)),IF(RIGHT(E316,2)="M)",-1000000*VALUE(MID(E316,2,LEN(E316)-3)),IF(RIGHT(E316,2)="B)",-1000000000*VALUE(MID(E316,2,LEN(E316)-3)),IF(RIGHT(E316,2)="k)",-1000*VALUE(MID(E316,2,LEN(E316)-3)),VALUE(SUBSTITUTE(E316,",","")))))),IF(RIGHT(E316,1)="T",1000000000000*VALUE(LEFT(E316,LEN(E316)-1)),IF(RIGHT(E316,1)="M",1000000*VALUE(LEFT(E316,LEN(E316)-1)),IF(RIGHT(E316,1)="B",1000000000*VALUE(LEFT(E316,LEN(E316)-1)),IF(RIGHT(E316,1)="%",0.01*VALUE(LEFT(E316,LEN(E316)-1)),IF(RIGHT(E316,1)="k",1000*VALUE(LEFT(E316,LEN(E316)-1)),VALUE(SUBSTITUTE(E316,",",""))))))))),"N/A")</f>
        <v/>
      </c>
      <c r="M316">
        <f>IFERROR(IF(TRIM(F316)="-", "N/A", IF(RIGHT(F316,1)=")",IF(RIGHT(F316,2)="T)",-1000000000000*VALUE(MID(F316,2,LEN(F316)-3)),IF(RIGHT(F316,2)="M)",-1000000*VALUE(MID(F316,2,LEN(F316)-3)),IF(RIGHT(F316,2)="B)",-1000000000*VALUE(MID(F316,2,LEN(F316)-3)),IF(RIGHT(F316,2)="k)",-1000*VALUE(MID(F316,2,LEN(F316)-3)),VALUE(SUBSTITUTE(F316,",","")))))),IF(RIGHT(F316,1)="T",1000000000000*VALUE(LEFT(F316,LEN(F316)-1)),IF(RIGHT(F316,1)="M",1000000*VALUE(LEFT(F316,LEN(F316)-1)),IF(RIGHT(F316,1)="B",1000000000*VALUE(LEFT(F316,LEN(F316)-1)),IF(RIGHT(F316,1)="%",0.01*VALUE(LEFT(F316,LEN(F316)-1)),IF(RIGHT(F316,1)="k",1000*VALUE(LEFT(F316,LEN(F316)-1)),VALUE(SUBSTITUTE(F316,",",""))))))))),"N/A")</f>
        <v/>
      </c>
      <c r="N316">
        <f>IFERROR(IF(TRIM(G316)="-", "N/A", IF(RIGHT(G316,1)=")",IF(RIGHT(G316,2)="T)",-1000000000000*VALUE(MID(G316,2,LEN(G316)-3)),IF(RIGHT(G316,2)="M)",-1000000*VALUE(MID(G316,2,LEN(G316)-3)),IF(RIGHT(G316,2)="B)",-1000000000*VALUE(MID(G316,2,LEN(G316)-3)),IF(RIGHT(G316,2)="k)",-1000*VALUE(MID(G316,2,LEN(G316)-3)),VALUE(SUBSTITUTE(G316,",","")))))),IF(RIGHT(G316,1)="T",1000000000000*VALUE(LEFT(G316,LEN(G316)-1)),IF(RIGHT(G316,1)="M",1000000*VALUE(LEFT(G316,LEN(G316)-1)),IF(RIGHT(G316,1)="B",1000000000*VALUE(LEFT(G316,LEN(G316)-1)),IF(RIGHT(G316,1)="%",0.01*VALUE(LEFT(G316,LEN(G316)-1)),IF(RIGHT(G316,1)="k",1000*VALUE(LEFT(G316,LEN(G316)-1)),VALUE(SUBSTITUTE(G316,",",""))))))))),"N/A")</f>
        <v/>
      </c>
      <c r="P316">
        <f>MAX(J316:N316)</f>
        <v/>
      </c>
      <c r="Q316">
        <f>IFERROR(J144+MATCH(P316,J316:N316,0)-1,"")</f>
        <v/>
      </c>
      <c r="R316">
        <f>IF(Q316="","",MIN(J316:N316))</f>
        <v/>
      </c>
      <c r="S316">
        <f>IFERROR(J144+MATCH(R316,J316:N316,0)-1,"")</f>
        <v/>
      </c>
      <c r="T316">
        <f>IFERROR(AVERAGE(J316:N316),"")</f>
        <v/>
      </c>
      <c r="U316">
        <f>IFERROR(STDEV(J316:N316),"")</f>
        <v/>
      </c>
      <c r="V316">
        <f>IFERROR(IF(C316="-","",IF(ISBLANK(B316),"",IF(OR(ISNUMBER(FIND("Growth",B316)),ISNUMBER(FIND("Margin",B316))),"",(J316-T316)/U316))),"")</f>
        <v/>
      </c>
      <c r="W316">
        <f>IFERROR(IF(OR(D316="-",ISBLANK(D316)),"",(K316-T316)/U316),"")</f>
        <v/>
      </c>
      <c r="X316">
        <f>IFERROR(IF(OR(E316="-",ISBLANK(E316)),"",(L316-T316)/U316),"")</f>
        <v/>
      </c>
      <c r="Y316">
        <f>IFERROR(IF(OR(F316="-",ISBLANK(F316)),"",(M316-T316)/U316),"")</f>
        <v/>
      </c>
      <c r="Z316">
        <f>IFERROR(IF(OR(G316="-",ISBLANK(G316)),"",(N316-T316)/U316),"")</f>
        <v/>
      </c>
      <c r="AA316">
        <f>IF(MAX(MAX(V316:Z316),ABS(MIN(V316:Z316)))=ABS(MIN(V316:Z316)),MIN(V316:Z316),MAX(V316:Z316))</f>
        <v/>
      </c>
      <c r="AB316">
        <f>IFERROR(V144+MATCH(AA316,V316:Z316,0)-1,"")</f>
        <v/>
      </c>
      <c r="AC316">
        <f>IF(AB316&lt;&gt;"",IF(S316=AB316,"Low",IF(AB316=Q316,"High","")),"")</f>
        <v/>
      </c>
      <c r="AE316">
        <f>IF(ISNUMBER(MATCH("N/A",J316:N316,0)),"",IFERROR((5 * SUMPRODUCT(J144:N144,J316:N316) - PRODUCT(SUM(J144:N144),SUM(J316:N316))) / ((5 * SUM((J144^2)+(K144^2)+(L144^2)+(M144^2)+(N144^2))) - SUM(J144:N144)^2),""))</f>
        <v/>
      </c>
      <c r="AF316">
        <f>IFERROR(CORREL(J144:N144,J316:N316),"")</f>
        <v/>
      </c>
      <c r="AZ316">
        <f>IF(Q316=S316,0,1)</f>
        <v/>
      </c>
      <c r="BA316">
        <f>IF(AZ316=1,IF(Q316="","",IF(Q316=N144,"Yes","No")),"")</f>
        <v/>
      </c>
      <c r="BB316">
        <f>IF(BA316="Yes",P316,"")</f>
        <v/>
      </c>
      <c r="BC316">
        <f>IF(AZ316=1,IF(S316="","",IF(S316=N144,"Yes","No")),"")</f>
        <v/>
      </c>
      <c r="BD316">
        <f>IF(BC316="Yes",R316,"")</f>
        <v/>
      </c>
      <c r="BE316">
        <f>IFERROR(IF(SIGN(AE316)=1,"Increasing",IF(SIGN(AE316)=-1,"Decreasing","")),"")</f>
        <v/>
      </c>
      <c r="BF316">
        <f>IF(OR(AND(BE316="Increasing",BA316="Yes"),AND(BE316="Decreasing",BC316="Yes")),"Yes","No")</f>
        <v/>
      </c>
      <c r="BG316">
        <f>IF(I316="pos_trend","Yes","No")</f>
        <v/>
      </c>
      <c r="BH316">
        <f>IF(AF316&lt;&gt;"",IF(ABS(AF316)&gt;0.8,"Yes","No"),"")</f>
        <v/>
      </c>
    </row>
    <row r="317" spans="1:60">
      <c s="1" r="A317" t="n">
        <v>5</v>
      </c>
      <c r="B317" t="s">
        <v>824</v>
      </c>
      <c r="C317" t="s">
        <v>825</v>
      </c>
      <c r="D317" t="s">
        <v>826</v>
      </c>
      <c r="E317" t="s">
        <v>827</v>
      </c>
      <c r="F317" t="s">
        <v>828</v>
      </c>
      <c r="G317" t="s">
        <v>829</v>
      </c>
      <c r="H317" t="s"/>
      <c r="I317">
        <f>IF(AND(K317&gt; J317, L317&gt; K317, M317&gt; L317, N317&gt; M317), "pos_trend", IF(AND(K317&lt; J317, L317&lt; K317, M317&lt; L317, N317&lt; M317), "neg_trend", "N/A"))</f>
        <v/>
      </c>
      <c r="J317">
        <f>IFERROR(IF(TRIM(C317)="-", "N/A", IF(RIGHT(C317,1)=")",IF(RIGHT(C317,2)="T)",-1000000000000*VALUE(MID(C317,2,LEN(C317)-3)),IF(RIGHT(C317,2)="M)",-1000000*VALUE(MID(C317,2,LEN(C317)-3)),IF(RIGHT(C317,2)="B)",-1000000000*VALUE(MID(C317,2,LEN(C317)-3)),IF(RIGHT(C317,2)="k)",-1000*VALUE(MID(C317,2,LEN(C317)-3)),VALUE(SUBSTITUTE(C317,",","")))))),IF(RIGHT(C317,1)="T",1000000000000*VALUE(LEFT(C317,LEN(C317)-1)),IF(RIGHT(C317,1)="M",1000000*VALUE(LEFT(C317,LEN(C317)-1)),IF(RIGHT(C317,1)="B",1000000000*VALUE(LEFT(C317,LEN(C317)-1)),IF(RIGHT(C317,1)="%",0.01*VALUE(LEFT(C317,LEN(C317)-1)),IF(RIGHT(C317,1)="k",1000*VALUE(LEFT(C317,LEN(C317)-1)),VALUE(SUBSTITUTE(C317,",",""))))))))),"N/A")</f>
        <v/>
      </c>
      <c r="K317">
        <f>IFERROR(IF(TRIM(D317)="-", "N/A", IF(RIGHT(D317,1)=")",IF(RIGHT(D317,2)="T)",-1000000000000*VALUE(MID(D317,2,LEN(D317)-3)),IF(RIGHT(D317,2)="M)",-1000000*VALUE(MID(D317,2,LEN(D317)-3)),IF(RIGHT(D317,2)="B)",-1000000000*VALUE(MID(D317,2,LEN(D317)-3)),IF(RIGHT(D317,2)="k)",-1000*VALUE(MID(D317,2,LEN(D317)-3)),VALUE(SUBSTITUTE(D317,",","")))))),IF(RIGHT(D317,1)="T",1000000000000*VALUE(LEFT(D317,LEN(D317)-1)),IF(RIGHT(D317,1)="M",1000000*VALUE(LEFT(D317,LEN(D317)-1)),IF(RIGHT(D317,1)="B",1000000000*VALUE(LEFT(D317,LEN(D317)-1)),IF(RIGHT(D317,1)="%",0.01*VALUE(LEFT(D317,LEN(D317)-1)),IF(RIGHT(D317,1)="k",1000*VALUE(LEFT(D317,LEN(D317)-1)),VALUE(SUBSTITUTE(D317,",",""))))))))),"N/A")</f>
        <v/>
      </c>
      <c r="L317">
        <f>IFERROR(IF(TRIM(E317)="-", "N/A", IF(RIGHT(E317,1)=")",IF(RIGHT(E317,2)="T)",-1000000000000*VALUE(MID(E317,2,LEN(E317)-3)),IF(RIGHT(E317,2)="M)",-1000000*VALUE(MID(E317,2,LEN(E317)-3)),IF(RIGHT(E317,2)="B)",-1000000000*VALUE(MID(E317,2,LEN(E317)-3)),IF(RIGHT(E317,2)="k)",-1000*VALUE(MID(E317,2,LEN(E317)-3)),VALUE(SUBSTITUTE(E317,",","")))))),IF(RIGHT(E317,1)="T",1000000000000*VALUE(LEFT(E317,LEN(E317)-1)),IF(RIGHT(E317,1)="M",1000000*VALUE(LEFT(E317,LEN(E317)-1)),IF(RIGHT(E317,1)="B",1000000000*VALUE(LEFT(E317,LEN(E317)-1)),IF(RIGHT(E317,1)="%",0.01*VALUE(LEFT(E317,LEN(E317)-1)),IF(RIGHT(E317,1)="k",1000*VALUE(LEFT(E317,LEN(E317)-1)),VALUE(SUBSTITUTE(E317,",",""))))))))),"N/A")</f>
        <v/>
      </c>
      <c r="M317">
        <f>IFERROR(IF(TRIM(F317)="-", "N/A", IF(RIGHT(F317,1)=")",IF(RIGHT(F317,2)="T)",-1000000000000*VALUE(MID(F317,2,LEN(F317)-3)),IF(RIGHT(F317,2)="M)",-1000000*VALUE(MID(F317,2,LEN(F317)-3)),IF(RIGHT(F317,2)="B)",-1000000000*VALUE(MID(F317,2,LEN(F317)-3)),IF(RIGHT(F317,2)="k)",-1000*VALUE(MID(F317,2,LEN(F317)-3)),VALUE(SUBSTITUTE(F317,",","")))))),IF(RIGHT(F317,1)="T",1000000000000*VALUE(LEFT(F317,LEN(F317)-1)),IF(RIGHT(F317,1)="M",1000000*VALUE(LEFT(F317,LEN(F317)-1)),IF(RIGHT(F317,1)="B",1000000000*VALUE(LEFT(F317,LEN(F317)-1)),IF(RIGHT(F317,1)="%",0.01*VALUE(LEFT(F317,LEN(F317)-1)),IF(RIGHT(F317,1)="k",1000*VALUE(LEFT(F317,LEN(F317)-1)),VALUE(SUBSTITUTE(F317,",",""))))))))),"N/A")</f>
        <v/>
      </c>
      <c r="N317">
        <f>IFERROR(IF(TRIM(G317)="-", "N/A", IF(RIGHT(G317,1)=")",IF(RIGHT(G317,2)="T)",-1000000000000*VALUE(MID(G317,2,LEN(G317)-3)),IF(RIGHT(G317,2)="M)",-1000000*VALUE(MID(G317,2,LEN(G317)-3)),IF(RIGHT(G317,2)="B)",-1000000000*VALUE(MID(G317,2,LEN(G317)-3)),IF(RIGHT(G317,2)="k)",-1000*VALUE(MID(G317,2,LEN(G317)-3)),VALUE(SUBSTITUTE(G317,",","")))))),IF(RIGHT(G317,1)="T",1000000000000*VALUE(LEFT(G317,LEN(G317)-1)),IF(RIGHT(G317,1)="M",1000000*VALUE(LEFT(G317,LEN(G317)-1)),IF(RIGHT(G317,1)="B",1000000000*VALUE(LEFT(G317,LEN(G317)-1)),IF(RIGHT(G317,1)="%",0.01*VALUE(LEFT(G317,LEN(G317)-1)),IF(RIGHT(G317,1)="k",1000*VALUE(LEFT(G317,LEN(G317)-1)),VALUE(SUBSTITUTE(G317,",",""))))))))),"N/A")</f>
        <v/>
      </c>
      <c r="P317">
        <f>MAX(J317:N317)</f>
        <v/>
      </c>
      <c r="Q317">
        <f>IFERROR(J144+MATCH(P317,J317:N317,0)-1,"")</f>
        <v/>
      </c>
      <c r="R317">
        <f>IF(Q317="","",MIN(J317:N317))</f>
        <v/>
      </c>
      <c r="S317">
        <f>IFERROR(J144+MATCH(R317,J317:N317,0)-1,"")</f>
        <v/>
      </c>
      <c r="T317">
        <f>IFERROR(AVERAGE(J317:N317),"")</f>
        <v/>
      </c>
      <c r="U317">
        <f>IFERROR(STDEV(J317:N317),"")</f>
        <v/>
      </c>
      <c r="V317">
        <f>IFERROR(IF(C317="-","",IF(ISBLANK(B317),"",IF(OR(ISNUMBER(FIND("Growth",B317)),ISNUMBER(FIND("Margin",B317))),"",(J317-T317)/U317))),"")</f>
        <v/>
      </c>
      <c r="W317">
        <f>IFERROR(IF(OR(D317="-",ISBLANK(D317)),"",(K317-T317)/U317),"")</f>
        <v/>
      </c>
      <c r="X317">
        <f>IFERROR(IF(OR(E317="-",ISBLANK(E317)),"",(L317-T317)/U317),"")</f>
        <v/>
      </c>
      <c r="Y317">
        <f>IFERROR(IF(OR(F317="-",ISBLANK(F317)),"",(M317-T317)/U317),"")</f>
        <v/>
      </c>
      <c r="Z317">
        <f>IFERROR(IF(OR(G317="-",ISBLANK(G317)),"",(N317-T317)/U317),"")</f>
        <v/>
      </c>
      <c r="AA317">
        <f>IF(MAX(MAX(V317:Z317),ABS(MIN(V317:Z317)))=ABS(MIN(V317:Z317)),MIN(V317:Z317),MAX(V317:Z317))</f>
        <v/>
      </c>
      <c r="AB317">
        <f>IFERROR(V144+MATCH(AA317,V317:Z317,0)-1,"")</f>
        <v/>
      </c>
      <c r="AC317">
        <f>IF(AB317&lt;&gt;"",IF(S317=AB317,"Low",IF(AB317=Q317,"High","")),"")</f>
        <v/>
      </c>
      <c r="AE317">
        <f>IF(ISNUMBER(MATCH("N/A",J317:N317,0)),"",IFERROR((5 * SUMPRODUCT(J144:N144,J317:N317) - PRODUCT(SUM(J144:N144),SUM(J317:N317))) / ((5 * SUM((J144^2)+(K144^2)+(L144^2)+(M144^2)+(N144^2))) - SUM(J144:N144)^2),""))</f>
        <v/>
      </c>
      <c r="AF317">
        <f>IFERROR(CORREL(J144:N144,J317:N317),"")</f>
        <v/>
      </c>
      <c r="AZ317">
        <f>IF(Q317=S317,0,1)</f>
        <v/>
      </c>
      <c r="BA317">
        <f>IF(AZ317=1,IF(Q317="","",IF(Q317=N144,"Yes","No")),"")</f>
        <v/>
      </c>
      <c r="BB317">
        <f>IF(BA317="Yes",P317,"")</f>
        <v/>
      </c>
      <c r="BC317">
        <f>IF(AZ317=1,IF(S317="","",IF(S317=N144,"Yes","No")),"")</f>
        <v/>
      </c>
      <c r="BD317">
        <f>IF(BC317="Yes",R317,"")</f>
        <v/>
      </c>
      <c r="BE317">
        <f>IFERROR(IF(SIGN(AE317)=1,"Increasing",IF(SIGN(AE317)=-1,"Decreasing","")),"")</f>
        <v/>
      </c>
      <c r="BF317">
        <f>IF(OR(AND(BE317="Increasing",BA317="Yes"),AND(BE317="Decreasing",BC317="Yes")),"Yes","No")</f>
        <v/>
      </c>
      <c r="BG317">
        <f>IF(I317="pos_trend","Yes","No")</f>
        <v/>
      </c>
      <c r="BH317">
        <f>IF(AF317&lt;&gt;"",IF(ABS(AF317)&gt;0.8,"Yes","No"),"")</f>
        <v/>
      </c>
    </row>
    <row r="318" spans="1:60">
      <c s="1" r="A318" t="n">
        <v>6</v>
      </c>
      <c r="B318" t="s">
        <v>830</v>
      </c>
      <c r="C318" t="s">
        <v>831</v>
      </c>
      <c r="D318" t="s">
        <v>832</v>
      </c>
      <c r="E318" t="s">
        <v>833</v>
      </c>
      <c r="F318" t="s">
        <v>834</v>
      </c>
      <c r="G318" t="s">
        <v>835</v>
      </c>
      <c r="H318" t="s"/>
      <c r="I318">
        <f>IF(AND(K318&gt; J318, L318&gt; K318, M318&gt; L318, N318&gt; M318), "pos_trend", IF(AND(K318&lt; J318, L318&lt; K318, M318&lt; L318, N318&lt; M318), "neg_trend", "N/A"))</f>
        <v/>
      </c>
      <c r="J318">
        <f>IFERROR(IF(TRIM(C318)="-", "N/A", IF(RIGHT(C318,1)=")",IF(RIGHT(C318,2)="T)",-1000000000000*VALUE(MID(C318,2,LEN(C318)-3)),IF(RIGHT(C318,2)="M)",-1000000*VALUE(MID(C318,2,LEN(C318)-3)),IF(RIGHT(C318,2)="B)",-1000000000*VALUE(MID(C318,2,LEN(C318)-3)),IF(RIGHT(C318,2)="k)",-1000*VALUE(MID(C318,2,LEN(C318)-3)),VALUE(SUBSTITUTE(C318,",","")))))),IF(RIGHT(C318,1)="T",1000000000000*VALUE(LEFT(C318,LEN(C318)-1)),IF(RIGHT(C318,1)="M",1000000*VALUE(LEFT(C318,LEN(C318)-1)),IF(RIGHT(C318,1)="B",1000000000*VALUE(LEFT(C318,LEN(C318)-1)),IF(RIGHT(C318,1)="%",0.01*VALUE(LEFT(C318,LEN(C318)-1)),IF(RIGHT(C318,1)="k",1000*VALUE(LEFT(C318,LEN(C318)-1)),VALUE(SUBSTITUTE(C318,",",""))))))))),"N/A")</f>
        <v/>
      </c>
      <c r="K318">
        <f>IFERROR(IF(TRIM(D318)="-", "N/A", IF(RIGHT(D318,1)=")",IF(RIGHT(D318,2)="T)",-1000000000000*VALUE(MID(D318,2,LEN(D318)-3)),IF(RIGHT(D318,2)="M)",-1000000*VALUE(MID(D318,2,LEN(D318)-3)),IF(RIGHT(D318,2)="B)",-1000000000*VALUE(MID(D318,2,LEN(D318)-3)),IF(RIGHT(D318,2)="k)",-1000*VALUE(MID(D318,2,LEN(D318)-3)),VALUE(SUBSTITUTE(D318,",","")))))),IF(RIGHT(D318,1)="T",1000000000000*VALUE(LEFT(D318,LEN(D318)-1)),IF(RIGHT(D318,1)="M",1000000*VALUE(LEFT(D318,LEN(D318)-1)),IF(RIGHT(D318,1)="B",1000000000*VALUE(LEFT(D318,LEN(D318)-1)),IF(RIGHT(D318,1)="%",0.01*VALUE(LEFT(D318,LEN(D318)-1)),IF(RIGHT(D318,1)="k",1000*VALUE(LEFT(D318,LEN(D318)-1)),VALUE(SUBSTITUTE(D318,",",""))))))))),"N/A")</f>
        <v/>
      </c>
      <c r="L318">
        <f>IFERROR(IF(TRIM(E318)="-", "N/A", IF(RIGHT(E318,1)=")",IF(RIGHT(E318,2)="T)",-1000000000000*VALUE(MID(E318,2,LEN(E318)-3)),IF(RIGHT(E318,2)="M)",-1000000*VALUE(MID(E318,2,LEN(E318)-3)),IF(RIGHT(E318,2)="B)",-1000000000*VALUE(MID(E318,2,LEN(E318)-3)),IF(RIGHT(E318,2)="k)",-1000*VALUE(MID(E318,2,LEN(E318)-3)),VALUE(SUBSTITUTE(E318,",","")))))),IF(RIGHT(E318,1)="T",1000000000000*VALUE(LEFT(E318,LEN(E318)-1)),IF(RIGHT(E318,1)="M",1000000*VALUE(LEFT(E318,LEN(E318)-1)),IF(RIGHT(E318,1)="B",1000000000*VALUE(LEFT(E318,LEN(E318)-1)),IF(RIGHT(E318,1)="%",0.01*VALUE(LEFT(E318,LEN(E318)-1)),IF(RIGHT(E318,1)="k",1000*VALUE(LEFT(E318,LEN(E318)-1)),VALUE(SUBSTITUTE(E318,",",""))))))))),"N/A")</f>
        <v/>
      </c>
      <c r="M318">
        <f>IFERROR(IF(TRIM(F318)="-", "N/A", IF(RIGHT(F318,1)=")",IF(RIGHT(F318,2)="T)",-1000000000000*VALUE(MID(F318,2,LEN(F318)-3)),IF(RIGHT(F318,2)="M)",-1000000*VALUE(MID(F318,2,LEN(F318)-3)),IF(RIGHT(F318,2)="B)",-1000000000*VALUE(MID(F318,2,LEN(F318)-3)),IF(RIGHT(F318,2)="k)",-1000*VALUE(MID(F318,2,LEN(F318)-3)),VALUE(SUBSTITUTE(F318,",","")))))),IF(RIGHT(F318,1)="T",1000000000000*VALUE(LEFT(F318,LEN(F318)-1)),IF(RIGHT(F318,1)="M",1000000*VALUE(LEFT(F318,LEN(F318)-1)),IF(RIGHT(F318,1)="B",1000000000*VALUE(LEFT(F318,LEN(F318)-1)),IF(RIGHT(F318,1)="%",0.01*VALUE(LEFT(F318,LEN(F318)-1)),IF(RIGHT(F318,1)="k",1000*VALUE(LEFT(F318,LEN(F318)-1)),VALUE(SUBSTITUTE(F318,",",""))))))))),"N/A")</f>
        <v/>
      </c>
      <c r="N318">
        <f>IFERROR(IF(TRIM(G318)="-", "N/A", IF(RIGHT(G318,1)=")",IF(RIGHT(G318,2)="T)",-1000000000000*VALUE(MID(G318,2,LEN(G318)-3)),IF(RIGHT(G318,2)="M)",-1000000*VALUE(MID(G318,2,LEN(G318)-3)),IF(RIGHT(G318,2)="B)",-1000000000*VALUE(MID(G318,2,LEN(G318)-3)),IF(RIGHT(G318,2)="k)",-1000*VALUE(MID(G318,2,LEN(G318)-3)),VALUE(SUBSTITUTE(G318,",","")))))),IF(RIGHT(G318,1)="T",1000000000000*VALUE(LEFT(G318,LEN(G318)-1)),IF(RIGHT(G318,1)="M",1000000*VALUE(LEFT(G318,LEN(G318)-1)),IF(RIGHT(G318,1)="B",1000000000*VALUE(LEFT(G318,LEN(G318)-1)),IF(RIGHT(G318,1)="%",0.01*VALUE(LEFT(G318,LEN(G318)-1)),IF(RIGHT(G318,1)="k",1000*VALUE(LEFT(G318,LEN(G318)-1)),VALUE(SUBSTITUTE(G318,",",""))))))))),"N/A")</f>
        <v/>
      </c>
      <c r="P318">
        <f>MAX(J318:N318)</f>
        <v/>
      </c>
      <c r="Q318">
        <f>IFERROR(J144+MATCH(P318,J318:N318,0)-1,"")</f>
        <v/>
      </c>
      <c r="R318">
        <f>IF(Q318="","",MIN(J318:N318))</f>
        <v/>
      </c>
      <c r="S318">
        <f>IFERROR(J144+MATCH(R318,J318:N318,0)-1,"")</f>
        <v/>
      </c>
      <c r="T318">
        <f>IFERROR(AVERAGE(J318:N318),"")</f>
        <v/>
      </c>
      <c r="U318">
        <f>IFERROR(STDEV(J318:N318),"")</f>
        <v/>
      </c>
      <c r="V318">
        <f>IFERROR(IF(C318="-","",IF(ISBLANK(B318),"",IF(OR(ISNUMBER(FIND("Growth",B318)),ISNUMBER(FIND("Margin",B318))),"",(J318-T318)/U318))),"")</f>
        <v/>
      </c>
      <c r="W318">
        <f>IFERROR(IF(OR(D318="-",ISBLANK(D318)),"",(K318-T318)/U318),"")</f>
        <v/>
      </c>
      <c r="X318">
        <f>IFERROR(IF(OR(E318="-",ISBLANK(E318)),"",(L318-T318)/U318),"")</f>
        <v/>
      </c>
      <c r="Y318">
        <f>IFERROR(IF(OR(F318="-",ISBLANK(F318)),"",(M318-T318)/U318),"")</f>
        <v/>
      </c>
      <c r="Z318">
        <f>IFERROR(IF(OR(G318="-",ISBLANK(G318)),"",(N318-T318)/U318),"")</f>
        <v/>
      </c>
      <c r="AA318">
        <f>IF(MAX(MAX(V318:Z318),ABS(MIN(V318:Z318)))=ABS(MIN(V318:Z318)),MIN(V318:Z318),MAX(V318:Z318))</f>
        <v/>
      </c>
      <c r="AB318">
        <f>IFERROR(V144+MATCH(AA318,V318:Z318,0)-1,"")</f>
        <v/>
      </c>
      <c r="AC318">
        <f>IF(AB318&lt;&gt;"",IF(S318=AB318,"Low",IF(AB318=Q318,"High","")),"")</f>
        <v/>
      </c>
      <c r="AE318">
        <f>IF(ISNUMBER(MATCH("N/A",J318:N318,0)),"",IFERROR((5 * SUMPRODUCT(J144:N144,J318:N318) - PRODUCT(SUM(J144:N144),SUM(J318:N318))) / ((5 * SUM((J144^2)+(K144^2)+(L144^2)+(M144^2)+(N144^2))) - SUM(J144:N144)^2),""))</f>
        <v/>
      </c>
      <c r="AF318">
        <f>IFERROR(CORREL(J144:N144,J318:N318),"")</f>
        <v/>
      </c>
      <c r="AZ318">
        <f>IF(Q318=S318,0,1)</f>
        <v/>
      </c>
      <c r="BA318">
        <f>IF(AZ318=1,IF(Q318="","",IF(Q318=N144,"Yes","No")),"")</f>
        <v/>
      </c>
      <c r="BB318">
        <f>IF(BA318="Yes",P318,"")</f>
        <v/>
      </c>
      <c r="BC318">
        <f>IF(AZ318=1,IF(S318="","",IF(S318=N144,"Yes","No")),"")</f>
        <v/>
      </c>
      <c r="BD318">
        <f>IF(BC318="Yes",R318,"")</f>
        <v/>
      </c>
      <c r="BE318">
        <f>IFERROR(IF(SIGN(AE318)=1,"Increasing",IF(SIGN(AE318)=-1,"Decreasing","")),"")</f>
        <v/>
      </c>
      <c r="BF318">
        <f>IF(OR(AND(BE318="Increasing",BA318="Yes"),AND(BE318="Decreasing",BC318="Yes")),"Yes","No")</f>
        <v/>
      </c>
      <c r="BG318">
        <f>IF(I318="pos_trend","Yes","No")</f>
        <v/>
      </c>
      <c r="BH318">
        <f>IF(AF318&lt;&gt;"",IF(ABS(AF318)&gt;0.8,"Yes","No"),"")</f>
        <v/>
      </c>
    </row>
    <row r="319" spans="1:60">
      <c s="1" r="A319" t="n">
        <v>7</v>
      </c>
      <c r="B319" t="s">
        <v>836</v>
      </c>
      <c r="C319" t="s">
        <v>837</v>
      </c>
      <c r="D319" t="s">
        <v>838</v>
      </c>
      <c r="E319" t="s">
        <v>839</v>
      </c>
      <c r="F319" t="s">
        <v>264</v>
      </c>
      <c r="G319" t="s">
        <v>264</v>
      </c>
      <c r="H319" t="s"/>
      <c r="I319">
        <f>IF(AND(K319&gt; J319, L319&gt; K319, M319&gt; L319, N319&gt; M319), "pos_trend", IF(AND(K319&lt; J319, L319&lt; K319, M319&lt; L319, N319&lt; M319), "neg_trend", "N/A"))</f>
        <v/>
      </c>
      <c r="J319">
        <f>IFERROR(IF(TRIM(C319)="-", "N/A", IF(RIGHT(C319,1)=")",IF(RIGHT(C319,2)="T)",-1000000000000*VALUE(MID(C319,2,LEN(C319)-3)),IF(RIGHT(C319,2)="M)",-1000000*VALUE(MID(C319,2,LEN(C319)-3)),IF(RIGHT(C319,2)="B)",-1000000000*VALUE(MID(C319,2,LEN(C319)-3)),IF(RIGHT(C319,2)="k)",-1000*VALUE(MID(C319,2,LEN(C319)-3)),VALUE(SUBSTITUTE(C319,",","")))))),IF(RIGHT(C319,1)="T",1000000000000*VALUE(LEFT(C319,LEN(C319)-1)),IF(RIGHT(C319,1)="M",1000000*VALUE(LEFT(C319,LEN(C319)-1)),IF(RIGHT(C319,1)="B",1000000000*VALUE(LEFT(C319,LEN(C319)-1)),IF(RIGHT(C319,1)="%",0.01*VALUE(LEFT(C319,LEN(C319)-1)),IF(RIGHT(C319,1)="k",1000*VALUE(LEFT(C319,LEN(C319)-1)),VALUE(SUBSTITUTE(C319,",",""))))))))),"N/A")</f>
        <v/>
      </c>
      <c r="K319">
        <f>IFERROR(IF(TRIM(D319)="-", "N/A", IF(RIGHT(D319,1)=")",IF(RIGHT(D319,2)="T)",-1000000000000*VALUE(MID(D319,2,LEN(D319)-3)),IF(RIGHT(D319,2)="M)",-1000000*VALUE(MID(D319,2,LEN(D319)-3)),IF(RIGHT(D319,2)="B)",-1000000000*VALUE(MID(D319,2,LEN(D319)-3)),IF(RIGHT(D319,2)="k)",-1000*VALUE(MID(D319,2,LEN(D319)-3)),VALUE(SUBSTITUTE(D319,",","")))))),IF(RIGHT(D319,1)="T",1000000000000*VALUE(LEFT(D319,LEN(D319)-1)),IF(RIGHT(D319,1)="M",1000000*VALUE(LEFT(D319,LEN(D319)-1)),IF(RIGHT(D319,1)="B",1000000000*VALUE(LEFT(D319,LEN(D319)-1)),IF(RIGHT(D319,1)="%",0.01*VALUE(LEFT(D319,LEN(D319)-1)),IF(RIGHT(D319,1)="k",1000*VALUE(LEFT(D319,LEN(D319)-1)),VALUE(SUBSTITUTE(D319,",",""))))))))),"N/A")</f>
        <v/>
      </c>
      <c r="L319">
        <f>IFERROR(IF(TRIM(E319)="-", "N/A", IF(RIGHT(E319,1)=")",IF(RIGHT(E319,2)="T)",-1000000000000*VALUE(MID(E319,2,LEN(E319)-3)),IF(RIGHT(E319,2)="M)",-1000000*VALUE(MID(E319,2,LEN(E319)-3)),IF(RIGHT(E319,2)="B)",-1000000000*VALUE(MID(E319,2,LEN(E319)-3)),IF(RIGHT(E319,2)="k)",-1000*VALUE(MID(E319,2,LEN(E319)-3)),VALUE(SUBSTITUTE(E319,",","")))))),IF(RIGHT(E319,1)="T",1000000000000*VALUE(LEFT(E319,LEN(E319)-1)),IF(RIGHT(E319,1)="M",1000000*VALUE(LEFT(E319,LEN(E319)-1)),IF(RIGHT(E319,1)="B",1000000000*VALUE(LEFT(E319,LEN(E319)-1)),IF(RIGHT(E319,1)="%",0.01*VALUE(LEFT(E319,LEN(E319)-1)),IF(RIGHT(E319,1)="k",1000*VALUE(LEFT(E319,LEN(E319)-1)),VALUE(SUBSTITUTE(E319,",",""))))))))),"N/A")</f>
        <v/>
      </c>
      <c r="M319">
        <f>IFERROR(IF(TRIM(F319)="-", "N/A", IF(RIGHT(F319,1)=")",IF(RIGHT(F319,2)="T)",-1000000000000*VALUE(MID(F319,2,LEN(F319)-3)),IF(RIGHT(F319,2)="M)",-1000000*VALUE(MID(F319,2,LEN(F319)-3)),IF(RIGHT(F319,2)="B)",-1000000000*VALUE(MID(F319,2,LEN(F319)-3)),IF(RIGHT(F319,2)="k)",-1000*VALUE(MID(F319,2,LEN(F319)-3)),VALUE(SUBSTITUTE(F319,",","")))))),IF(RIGHT(F319,1)="T",1000000000000*VALUE(LEFT(F319,LEN(F319)-1)),IF(RIGHT(F319,1)="M",1000000*VALUE(LEFT(F319,LEN(F319)-1)),IF(RIGHT(F319,1)="B",1000000000*VALUE(LEFT(F319,LEN(F319)-1)),IF(RIGHT(F319,1)="%",0.01*VALUE(LEFT(F319,LEN(F319)-1)),IF(RIGHT(F319,1)="k",1000*VALUE(LEFT(F319,LEN(F319)-1)),VALUE(SUBSTITUTE(F319,",",""))))))))),"N/A")</f>
        <v/>
      </c>
      <c r="N319">
        <f>IFERROR(IF(TRIM(G319)="-", "N/A", IF(RIGHT(G319,1)=")",IF(RIGHT(G319,2)="T)",-1000000000000*VALUE(MID(G319,2,LEN(G319)-3)),IF(RIGHT(G319,2)="M)",-1000000*VALUE(MID(G319,2,LEN(G319)-3)),IF(RIGHT(G319,2)="B)",-1000000000*VALUE(MID(G319,2,LEN(G319)-3)),IF(RIGHT(G319,2)="k)",-1000*VALUE(MID(G319,2,LEN(G319)-3)),VALUE(SUBSTITUTE(G319,",","")))))),IF(RIGHT(G319,1)="T",1000000000000*VALUE(LEFT(G319,LEN(G319)-1)),IF(RIGHT(G319,1)="M",1000000*VALUE(LEFT(G319,LEN(G319)-1)),IF(RIGHT(G319,1)="B",1000000000*VALUE(LEFT(G319,LEN(G319)-1)),IF(RIGHT(G319,1)="%",0.01*VALUE(LEFT(G319,LEN(G319)-1)),IF(RIGHT(G319,1)="k",1000*VALUE(LEFT(G319,LEN(G319)-1)),VALUE(SUBSTITUTE(G319,",",""))))))))),"N/A")</f>
        <v/>
      </c>
      <c r="P319">
        <f>MAX(J319:N319)</f>
        <v/>
      </c>
      <c r="Q319">
        <f>IFERROR(J144+MATCH(P319,J319:N319,0)-1,"")</f>
        <v/>
      </c>
      <c r="R319">
        <f>IF(Q319="","",MIN(J319:N319))</f>
        <v/>
      </c>
      <c r="S319">
        <f>IFERROR(J144+MATCH(R319,J319:N319,0)-1,"")</f>
        <v/>
      </c>
      <c r="T319">
        <f>IFERROR(AVERAGE(J319:N319),"")</f>
        <v/>
      </c>
      <c r="U319">
        <f>IFERROR(STDEV(J319:N319),"")</f>
        <v/>
      </c>
      <c r="V319">
        <f>IFERROR(IF(C319="-","",IF(ISBLANK(B319),"",IF(OR(ISNUMBER(FIND("Growth",B319)),ISNUMBER(FIND("Margin",B319))),"",(J319-T319)/U319))),"")</f>
        <v/>
      </c>
      <c r="W319">
        <f>IFERROR(IF(OR(D319="-",ISBLANK(D319)),"",(K319-T319)/U319),"")</f>
        <v/>
      </c>
      <c r="X319">
        <f>IFERROR(IF(OR(E319="-",ISBLANK(E319)),"",(L319-T319)/U319),"")</f>
        <v/>
      </c>
      <c r="Y319">
        <f>IFERROR(IF(OR(F319="-",ISBLANK(F319)),"",(M319-T319)/U319),"")</f>
        <v/>
      </c>
      <c r="Z319">
        <f>IFERROR(IF(OR(G319="-",ISBLANK(G319)),"",(N319-T319)/U319),"")</f>
        <v/>
      </c>
      <c r="AA319">
        <f>IF(MAX(MAX(V319:Z319),ABS(MIN(V319:Z319)))=ABS(MIN(V319:Z319)),MIN(V319:Z319),MAX(V319:Z319))</f>
        <v/>
      </c>
      <c r="AB319">
        <f>IFERROR(V144+MATCH(AA319,V319:Z319,0)-1,"")</f>
        <v/>
      </c>
      <c r="AC319">
        <f>IF(AB319&lt;&gt;"",IF(S319=AB319,"Low",IF(AB319=Q319,"High","")),"")</f>
        <v/>
      </c>
      <c r="AE319">
        <f>IF(ISNUMBER(MATCH("N/A",J319:N319,0)),"",IFERROR((5 * SUMPRODUCT(J144:N144,J319:N319) - PRODUCT(SUM(J144:N144),SUM(J319:N319))) / ((5 * SUM((J144^2)+(K144^2)+(L144^2)+(M144^2)+(N144^2))) - SUM(J144:N144)^2),""))</f>
        <v/>
      </c>
      <c r="AF319">
        <f>IFERROR(CORREL(J144:N144,J319:N319),"")</f>
        <v/>
      </c>
      <c r="AZ319">
        <f>IF(Q319=S319,0,1)</f>
        <v/>
      </c>
      <c r="BA319">
        <f>IF(AZ319=1,IF(Q319="","",IF(Q319=N144,"Yes","No")),"")</f>
        <v/>
      </c>
      <c r="BB319">
        <f>IF(BA319="Yes",P319,"")</f>
        <v/>
      </c>
      <c r="BC319">
        <f>IF(AZ319=1,IF(S319="","",IF(S319=N144,"Yes","No")),"")</f>
        <v/>
      </c>
      <c r="BD319">
        <f>IF(BC319="Yes",R319,"")</f>
        <v/>
      </c>
      <c r="BE319">
        <f>IFERROR(IF(SIGN(AE319)=1,"Increasing",IF(SIGN(AE319)=-1,"Decreasing","")),"")</f>
        <v/>
      </c>
      <c r="BF319">
        <f>IF(OR(AND(BE319="Increasing",BA319="Yes"),AND(BE319="Decreasing",BC319="Yes")),"Yes","No")</f>
        <v/>
      </c>
      <c r="BG319">
        <f>IF(I319="pos_trend","Yes","No")</f>
        <v/>
      </c>
      <c r="BH319">
        <f>IF(AF319&lt;&gt;"",IF(ABS(AF319)&gt;0.8,"Yes","No"),"")</f>
        <v/>
      </c>
    </row>
    <row r="320" spans="1:60">
      <c s="1" r="A320" t="n">
        <v>8</v>
      </c>
      <c r="B320" t="s">
        <v>840</v>
      </c>
      <c r="C320" t="s">
        <v>841</v>
      </c>
      <c r="D320" t="s">
        <v>842</v>
      </c>
      <c r="E320" t="s">
        <v>264</v>
      </c>
      <c r="F320" t="s">
        <v>264</v>
      </c>
      <c r="G320" t="s">
        <v>264</v>
      </c>
      <c r="H320" t="s"/>
      <c r="I320">
        <f>IF(AND(K320&gt; J320, L320&gt; K320, M320&gt; L320, N320&gt; M320), "pos_trend", IF(AND(K320&lt; J320, L320&lt; K320, M320&lt; L320, N320&lt; M320), "neg_trend", "N/A"))</f>
        <v/>
      </c>
      <c r="J320">
        <f>IFERROR(IF(TRIM(C320)="-", "N/A", IF(RIGHT(C320,1)=")",IF(RIGHT(C320,2)="T)",-1000000000000*VALUE(MID(C320,2,LEN(C320)-3)),IF(RIGHT(C320,2)="M)",-1000000*VALUE(MID(C320,2,LEN(C320)-3)),IF(RIGHT(C320,2)="B)",-1000000000*VALUE(MID(C320,2,LEN(C320)-3)),IF(RIGHT(C320,2)="k)",-1000*VALUE(MID(C320,2,LEN(C320)-3)),VALUE(SUBSTITUTE(C320,",","")))))),IF(RIGHT(C320,1)="T",1000000000000*VALUE(LEFT(C320,LEN(C320)-1)),IF(RIGHT(C320,1)="M",1000000*VALUE(LEFT(C320,LEN(C320)-1)),IF(RIGHT(C320,1)="B",1000000000*VALUE(LEFT(C320,LEN(C320)-1)),IF(RIGHT(C320,1)="%",0.01*VALUE(LEFT(C320,LEN(C320)-1)),IF(RIGHT(C320,1)="k",1000*VALUE(LEFT(C320,LEN(C320)-1)),VALUE(SUBSTITUTE(C320,",",""))))))))),"N/A")</f>
        <v/>
      </c>
      <c r="K320">
        <f>IFERROR(IF(TRIM(D320)="-", "N/A", IF(RIGHT(D320,1)=")",IF(RIGHT(D320,2)="T)",-1000000000000*VALUE(MID(D320,2,LEN(D320)-3)),IF(RIGHT(D320,2)="M)",-1000000*VALUE(MID(D320,2,LEN(D320)-3)),IF(RIGHT(D320,2)="B)",-1000000000*VALUE(MID(D320,2,LEN(D320)-3)),IF(RIGHT(D320,2)="k)",-1000*VALUE(MID(D320,2,LEN(D320)-3)),VALUE(SUBSTITUTE(D320,",","")))))),IF(RIGHT(D320,1)="T",1000000000000*VALUE(LEFT(D320,LEN(D320)-1)),IF(RIGHT(D320,1)="M",1000000*VALUE(LEFT(D320,LEN(D320)-1)),IF(RIGHT(D320,1)="B",1000000000*VALUE(LEFT(D320,LEN(D320)-1)),IF(RIGHT(D320,1)="%",0.01*VALUE(LEFT(D320,LEN(D320)-1)),IF(RIGHT(D320,1)="k",1000*VALUE(LEFT(D320,LEN(D320)-1)),VALUE(SUBSTITUTE(D320,",",""))))))))),"N/A")</f>
        <v/>
      </c>
      <c r="L320">
        <f>IFERROR(IF(TRIM(E320)="-", "N/A", IF(RIGHT(E320,1)=")",IF(RIGHT(E320,2)="T)",-1000000000000*VALUE(MID(E320,2,LEN(E320)-3)),IF(RIGHT(E320,2)="M)",-1000000*VALUE(MID(E320,2,LEN(E320)-3)),IF(RIGHT(E320,2)="B)",-1000000000*VALUE(MID(E320,2,LEN(E320)-3)),IF(RIGHT(E320,2)="k)",-1000*VALUE(MID(E320,2,LEN(E320)-3)),VALUE(SUBSTITUTE(E320,",","")))))),IF(RIGHT(E320,1)="T",1000000000000*VALUE(LEFT(E320,LEN(E320)-1)),IF(RIGHT(E320,1)="M",1000000*VALUE(LEFT(E320,LEN(E320)-1)),IF(RIGHT(E320,1)="B",1000000000*VALUE(LEFT(E320,LEN(E320)-1)),IF(RIGHT(E320,1)="%",0.01*VALUE(LEFT(E320,LEN(E320)-1)),IF(RIGHT(E320,1)="k",1000*VALUE(LEFT(E320,LEN(E320)-1)),VALUE(SUBSTITUTE(E320,",",""))))))))),"N/A")</f>
        <v/>
      </c>
      <c r="M320">
        <f>IFERROR(IF(TRIM(F320)="-", "N/A", IF(RIGHT(F320,1)=")",IF(RIGHT(F320,2)="T)",-1000000000000*VALUE(MID(F320,2,LEN(F320)-3)),IF(RIGHT(F320,2)="M)",-1000000*VALUE(MID(F320,2,LEN(F320)-3)),IF(RIGHT(F320,2)="B)",-1000000000*VALUE(MID(F320,2,LEN(F320)-3)),IF(RIGHT(F320,2)="k)",-1000*VALUE(MID(F320,2,LEN(F320)-3)),VALUE(SUBSTITUTE(F320,",","")))))),IF(RIGHT(F320,1)="T",1000000000000*VALUE(LEFT(F320,LEN(F320)-1)),IF(RIGHT(F320,1)="M",1000000*VALUE(LEFT(F320,LEN(F320)-1)),IF(RIGHT(F320,1)="B",1000000000*VALUE(LEFT(F320,LEN(F320)-1)),IF(RIGHT(F320,1)="%",0.01*VALUE(LEFT(F320,LEN(F320)-1)),IF(RIGHT(F320,1)="k",1000*VALUE(LEFT(F320,LEN(F320)-1)),VALUE(SUBSTITUTE(F320,",",""))))))))),"N/A")</f>
        <v/>
      </c>
      <c r="N320">
        <f>IFERROR(IF(TRIM(G320)="-", "N/A", IF(RIGHT(G320,1)=")",IF(RIGHT(G320,2)="T)",-1000000000000*VALUE(MID(G320,2,LEN(G320)-3)),IF(RIGHT(G320,2)="M)",-1000000*VALUE(MID(G320,2,LEN(G320)-3)),IF(RIGHT(G320,2)="B)",-1000000000*VALUE(MID(G320,2,LEN(G320)-3)),IF(RIGHT(G320,2)="k)",-1000*VALUE(MID(G320,2,LEN(G320)-3)),VALUE(SUBSTITUTE(G320,",","")))))),IF(RIGHT(G320,1)="T",1000000000000*VALUE(LEFT(G320,LEN(G320)-1)),IF(RIGHT(G320,1)="M",1000000*VALUE(LEFT(G320,LEN(G320)-1)),IF(RIGHT(G320,1)="B",1000000000*VALUE(LEFT(G320,LEN(G320)-1)),IF(RIGHT(G320,1)="%",0.01*VALUE(LEFT(G320,LEN(G320)-1)),IF(RIGHT(G320,1)="k",1000*VALUE(LEFT(G320,LEN(G320)-1)),VALUE(SUBSTITUTE(G320,",",""))))))))),"N/A")</f>
        <v/>
      </c>
      <c r="P320">
        <f>MAX(J320:N320)</f>
        <v/>
      </c>
      <c r="Q320">
        <f>IFERROR(J144+MATCH(P320,J320:N320,0)-1,"")</f>
        <v/>
      </c>
      <c r="R320">
        <f>IF(Q320="","",MIN(J320:N320))</f>
        <v/>
      </c>
      <c r="S320">
        <f>IFERROR(J144+MATCH(R320,J320:N320,0)-1,"")</f>
        <v/>
      </c>
      <c r="T320">
        <f>IFERROR(AVERAGE(J320:N320),"")</f>
        <v/>
      </c>
      <c r="U320">
        <f>IFERROR(STDEV(J320:N320),"")</f>
        <v/>
      </c>
      <c r="V320">
        <f>IFERROR(IF(C320="-","",IF(ISBLANK(B320),"",IF(OR(ISNUMBER(FIND("Growth",B320)),ISNUMBER(FIND("Margin",B320))),"",(J320-T320)/U320))),"")</f>
        <v/>
      </c>
      <c r="W320">
        <f>IFERROR(IF(OR(D320="-",ISBLANK(D320)),"",(K320-T320)/U320),"")</f>
        <v/>
      </c>
      <c r="X320">
        <f>IFERROR(IF(OR(E320="-",ISBLANK(E320)),"",(L320-T320)/U320),"")</f>
        <v/>
      </c>
      <c r="Y320">
        <f>IFERROR(IF(OR(F320="-",ISBLANK(F320)),"",(M320-T320)/U320),"")</f>
        <v/>
      </c>
      <c r="Z320">
        <f>IFERROR(IF(OR(G320="-",ISBLANK(G320)),"",(N320-T320)/U320),"")</f>
        <v/>
      </c>
      <c r="AA320">
        <f>IF(MAX(MAX(V320:Z320),ABS(MIN(V320:Z320)))=ABS(MIN(V320:Z320)),MIN(V320:Z320),MAX(V320:Z320))</f>
        <v/>
      </c>
      <c r="AB320">
        <f>IFERROR(V144+MATCH(AA320,V320:Z320,0)-1,"")</f>
        <v/>
      </c>
      <c r="AC320">
        <f>IF(AB320&lt;&gt;"",IF(S320=AB320,"Low",IF(AB320=Q320,"High","")),"")</f>
        <v/>
      </c>
      <c r="AE320">
        <f>IF(ISNUMBER(MATCH("N/A",J320:N320,0)),"",IFERROR((5 * SUMPRODUCT(J144:N144,J320:N320) - PRODUCT(SUM(J144:N144),SUM(J320:N320))) / ((5 * SUM((J144^2)+(K144^2)+(L144^2)+(M144^2)+(N144^2))) - SUM(J144:N144)^2),""))</f>
        <v/>
      </c>
      <c r="AF320">
        <f>IFERROR(CORREL(J144:N144,J320:N320),"")</f>
        <v/>
      </c>
      <c r="AZ320">
        <f>IF(Q320=S320,0,1)</f>
        <v/>
      </c>
      <c r="BA320">
        <f>IF(AZ320=1,IF(Q320="","",IF(Q320=N144,"Yes","No")),"")</f>
        <v/>
      </c>
      <c r="BB320">
        <f>IF(BA320="Yes",P320,"")</f>
        <v/>
      </c>
      <c r="BC320">
        <f>IF(AZ320=1,IF(S320="","",IF(S320=N144,"Yes","No")),"")</f>
        <v/>
      </c>
      <c r="BD320">
        <f>IF(BC320="Yes",R320,"")</f>
        <v/>
      </c>
      <c r="BE320">
        <f>IFERROR(IF(SIGN(AE320)=1,"Increasing",IF(SIGN(AE320)=-1,"Decreasing","")),"")</f>
        <v/>
      </c>
      <c r="BF320">
        <f>IF(OR(AND(BE320="Increasing",BA320="Yes"),AND(BE320="Decreasing",BC320="Yes")),"Yes","No")</f>
        <v/>
      </c>
      <c r="BG320">
        <f>IF(I320="pos_trend","Yes","No")</f>
        <v/>
      </c>
      <c r="BH320">
        <f>IF(AF320&lt;&gt;"",IF(ABS(AF320)&gt;0.8,"Yes","No"),"")</f>
        <v/>
      </c>
    </row>
    <row r="321" spans="1:60">
      <c s="1" r="A321" t="n">
        <v>9</v>
      </c>
      <c r="B321" t="s">
        <v>843</v>
      </c>
      <c r="C321" t="s">
        <v>844</v>
      </c>
      <c r="D321" t="s">
        <v>845</v>
      </c>
      <c r="E321" t="s">
        <v>839</v>
      </c>
      <c r="F321" t="s">
        <v>264</v>
      </c>
      <c r="G321" t="s">
        <v>264</v>
      </c>
      <c r="H321" t="s"/>
      <c r="I321">
        <f>IF(AND(K321&gt; J321, L321&gt; K321, M321&gt; L321, N321&gt; M321), "pos_trend", IF(AND(K321&lt; J321, L321&lt; K321, M321&lt; L321, N321&lt; M321), "neg_trend", "N/A"))</f>
        <v/>
      </c>
      <c r="J321">
        <f>IFERROR(IF(TRIM(C321)="-", "N/A", IF(RIGHT(C321,1)=")",IF(RIGHT(C321,2)="T)",-1000000000000*VALUE(MID(C321,2,LEN(C321)-3)),IF(RIGHT(C321,2)="M)",-1000000*VALUE(MID(C321,2,LEN(C321)-3)),IF(RIGHT(C321,2)="B)",-1000000000*VALUE(MID(C321,2,LEN(C321)-3)),IF(RIGHT(C321,2)="k)",-1000*VALUE(MID(C321,2,LEN(C321)-3)),VALUE(SUBSTITUTE(C321,",","")))))),IF(RIGHT(C321,1)="T",1000000000000*VALUE(LEFT(C321,LEN(C321)-1)),IF(RIGHT(C321,1)="M",1000000*VALUE(LEFT(C321,LEN(C321)-1)),IF(RIGHT(C321,1)="B",1000000000*VALUE(LEFT(C321,LEN(C321)-1)),IF(RIGHT(C321,1)="%",0.01*VALUE(LEFT(C321,LEN(C321)-1)),IF(RIGHT(C321,1)="k",1000*VALUE(LEFT(C321,LEN(C321)-1)),VALUE(SUBSTITUTE(C321,",",""))))))))),"N/A")</f>
        <v/>
      </c>
      <c r="K321">
        <f>IFERROR(IF(TRIM(D321)="-", "N/A", IF(RIGHT(D321,1)=")",IF(RIGHT(D321,2)="T)",-1000000000000*VALUE(MID(D321,2,LEN(D321)-3)),IF(RIGHT(D321,2)="M)",-1000000*VALUE(MID(D321,2,LEN(D321)-3)),IF(RIGHT(D321,2)="B)",-1000000000*VALUE(MID(D321,2,LEN(D321)-3)),IF(RIGHT(D321,2)="k)",-1000*VALUE(MID(D321,2,LEN(D321)-3)),VALUE(SUBSTITUTE(D321,",","")))))),IF(RIGHT(D321,1)="T",1000000000000*VALUE(LEFT(D321,LEN(D321)-1)),IF(RIGHT(D321,1)="M",1000000*VALUE(LEFT(D321,LEN(D321)-1)),IF(RIGHT(D321,1)="B",1000000000*VALUE(LEFT(D321,LEN(D321)-1)),IF(RIGHT(D321,1)="%",0.01*VALUE(LEFT(D321,LEN(D321)-1)),IF(RIGHT(D321,1)="k",1000*VALUE(LEFT(D321,LEN(D321)-1)),VALUE(SUBSTITUTE(D321,",",""))))))))),"N/A")</f>
        <v/>
      </c>
      <c r="L321">
        <f>IFERROR(IF(TRIM(E321)="-", "N/A", IF(RIGHT(E321,1)=")",IF(RIGHT(E321,2)="T)",-1000000000000*VALUE(MID(E321,2,LEN(E321)-3)),IF(RIGHT(E321,2)="M)",-1000000*VALUE(MID(E321,2,LEN(E321)-3)),IF(RIGHT(E321,2)="B)",-1000000000*VALUE(MID(E321,2,LEN(E321)-3)),IF(RIGHT(E321,2)="k)",-1000*VALUE(MID(E321,2,LEN(E321)-3)),VALUE(SUBSTITUTE(E321,",","")))))),IF(RIGHT(E321,1)="T",1000000000000*VALUE(LEFT(E321,LEN(E321)-1)),IF(RIGHT(E321,1)="M",1000000*VALUE(LEFT(E321,LEN(E321)-1)),IF(RIGHT(E321,1)="B",1000000000*VALUE(LEFT(E321,LEN(E321)-1)),IF(RIGHT(E321,1)="%",0.01*VALUE(LEFT(E321,LEN(E321)-1)),IF(RIGHT(E321,1)="k",1000*VALUE(LEFT(E321,LEN(E321)-1)),VALUE(SUBSTITUTE(E321,",",""))))))))),"N/A")</f>
        <v/>
      </c>
      <c r="M321">
        <f>IFERROR(IF(TRIM(F321)="-", "N/A", IF(RIGHT(F321,1)=")",IF(RIGHT(F321,2)="T)",-1000000000000*VALUE(MID(F321,2,LEN(F321)-3)),IF(RIGHT(F321,2)="M)",-1000000*VALUE(MID(F321,2,LEN(F321)-3)),IF(RIGHT(F321,2)="B)",-1000000000*VALUE(MID(F321,2,LEN(F321)-3)),IF(RIGHT(F321,2)="k)",-1000*VALUE(MID(F321,2,LEN(F321)-3)),VALUE(SUBSTITUTE(F321,",","")))))),IF(RIGHT(F321,1)="T",1000000000000*VALUE(LEFT(F321,LEN(F321)-1)),IF(RIGHT(F321,1)="M",1000000*VALUE(LEFT(F321,LEN(F321)-1)),IF(RIGHT(F321,1)="B",1000000000*VALUE(LEFT(F321,LEN(F321)-1)),IF(RIGHT(F321,1)="%",0.01*VALUE(LEFT(F321,LEN(F321)-1)),IF(RIGHT(F321,1)="k",1000*VALUE(LEFT(F321,LEN(F321)-1)),VALUE(SUBSTITUTE(F321,",",""))))))))),"N/A")</f>
        <v/>
      </c>
      <c r="N321">
        <f>IFERROR(IF(TRIM(G321)="-", "N/A", IF(RIGHT(G321,1)=")",IF(RIGHT(G321,2)="T)",-1000000000000*VALUE(MID(G321,2,LEN(G321)-3)),IF(RIGHT(G321,2)="M)",-1000000*VALUE(MID(G321,2,LEN(G321)-3)),IF(RIGHT(G321,2)="B)",-1000000000*VALUE(MID(G321,2,LEN(G321)-3)),IF(RIGHT(G321,2)="k)",-1000*VALUE(MID(G321,2,LEN(G321)-3)),VALUE(SUBSTITUTE(G321,",","")))))),IF(RIGHT(G321,1)="T",1000000000000*VALUE(LEFT(G321,LEN(G321)-1)),IF(RIGHT(G321,1)="M",1000000*VALUE(LEFT(G321,LEN(G321)-1)),IF(RIGHT(G321,1)="B",1000000000*VALUE(LEFT(G321,LEN(G321)-1)),IF(RIGHT(G321,1)="%",0.01*VALUE(LEFT(G321,LEN(G321)-1)),IF(RIGHT(G321,1)="k",1000*VALUE(LEFT(G321,LEN(G321)-1)),VALUE(SUBSTITUTE(G321,",",""))))))))),"N/A")</f>
        <v/>
      </c>
      <c r="P321">
        <f>MAX(J321:N321)</f>
        <v/>
      </c>
      <c r="Q321">
        <f>IFERROR(J144+MATCH(P321,J321:N321,0)-1,"")</f>
        <v/>
      </c>
      <c r="R321">
        <f>IF(Q321="","",MIN(J321:N321))</f>
        <v/>
      </c>
      <c r="S321">
        <f>IFERROR(J144+MATCH(R321,J321:N321,0)-1,"")</f>
        <v/>
      </c>
      <c r="T321">
        <f>IFERROR(AVERAGE(J321:N321),"")</f>
        <v/>
      </c>
      <c r="U321">
        <f>IFERROR(STDEV(J321:N321),"")</f>
        <v/>
      </c>
      <c r="V321">
        <f>IFERROR(IF(C321="-","",IF(ISBLANK(B321),"",IF(OR(ISNUMBER(FIND("Growth",B321)),ISNUMBER(FIND("Margin",B321))),"",(J321-T321)/U321))),"")</f>
        <v/>
      </c>
      <c r="W321">
        <f>IFERROR(IF(OR(D321="-",ISBLANK(D321)),"",(K321-T321)/U321),"")</f>
        <v/>
      </c>
      <c r="X321">
        <f>IFERROR(IF(OR(E321="-",ISBLANK(E321)),"",(L321-T321)/U321),"")</f>
        <v/>
      </c>
      <c r="Y321">
        <f>IFERROR(IF(OR(F321="-",ISBLANK(F321)),"",(M321-T321)/U321),"")</f>
        <v/>
      </c>
      <c r="Z321">
        <f>IFERROR(IF(OR(G321="-",ISBLANK(G321)),"",(N321-T321)/U321),"")</f>
        <v/>
      </c>
      <c r="AA321">
        <f>IF(MAX(MAX(V321:Z321),ABS(MIN(V321:Z321)))=ABS(MIN(V321:Z321)),MIN(V321:Z321),MAX(V321:Z321))</f>
        <v/>
      </c>
      <c r="AB321">
        <f>IFERROR(V144+MATCH(AA321,V321:Z321,0)-1,"")</f>
        <v/>
      </c>
      <c r="AC321">
        <f>IF(AB321&lt;&gt;"",IF(S321=AB321,"Low",IF(AB321=Q321,"High","")),"")</f>
        <v/>
      </c>
      <c r="AE321">
        <f>IF(ISNUMBER(MATCH("N/A",J321:N321,0)),"",IFERROR((5 * SUMPRODUCT(J144:N144,J321:N321) - PRODUCT(SUM(J144:N144),SUM(J321:N321))) / ((5 * SUM((J144^2)+(K144^2)+(L144^2)+(M144^2)+(N144^2))) - SUM(J144:N144)^2),""))</f>
        <v/>
      </c>
      <c r="AF321">
        <f>IFERROR(CORREL(J144:N144,J321:N321),"")</f>
        <v/>
      </c>
      <c r="AZ321">
        <f>IF(Q321=S321,0,1)</f>
        <v/>
      </c>
      <c r="BA321">
        <f>IF(AZ321=1,IF(Q321="","",IF(Q321=N144,"Yes","No")),"")</f>
        <v/>
      </c>
      <c r="BB321">
        <f>IF(BA321="Yes",P321,"")</f>
        <v/>
      </c>
      <c r="BC321">
        <f>IF(AZ321=1,IF(S321="","",IF(S321=N144,"Yes","No")),"")</f>
        <v/>
      </c>
      <c r="BD321">
        <f>IF(BC321="Yes",R321,"")</f>
        <v/>
      </c>
      <c r="BE321">
        <f>IFERROR(IF(SIGN(AE321)=1,"Increasing",IF(SIGN(AE321)=-1,"Decreasing","")),"")</f>
        <v/>
      </c>
      <c r="BF321">
        <f>IF(OR(AND(BE321="Increasing",BA321="Yes"),AND(BE321="Decreasing",BC321="Yes")),"Yes","No")</f>
        <v/>
      </c>
      <c r="BG321">
        <f>IF(I321="pos_trend","Yes","No")</f>
        <v/>
      </c>
      <c r="BH321">
        <f>IF(AF321&lt;&gt;"",IF(ABS(AF321)&gt;0.8,"Yes","No"),"")</f>
        <v/>
      </c>
    </row>
    <row r="322" spans="1:60">
      <c s="1" r="A322" t="n">
        <v>10</v>
      </c>
      <c r="B322" t="s">
        <v>846</v>
      </c>
      <c r="C322" t="s">
        <v>264</v>
      </c>
      <c r="D322" t="s">
        <v>264</v>
      </c>
      <c r="E322" t="s">
        <v>264</v>
      </c>
      <c r="F322" t="s">
        <v>847</v>
      </c>
      <c r="G322" t="s">
        <v>848</v>
      </c>
      <c r="H322" t="s"/>
      <c r="I322">
        <f>IF(AND(K322&gt; J322, L322&gt; K322, M322&gt; L322, N322&gt; M322), "pos_trend", IF(AND(K322&lt; J322, L322&lt; K322, M322&lt; L322, N322&lt; M322), "neg_trend", "N/A"))</f>
        <v/>
      </c>
      <c r="J322">
        <f>IFERROR(IF(TRIM(C322)="-", "N/A", IF(RIGHT(C322,1)=")",IF(RIGHT(C322,2)="T)",-1000000000000*VALUE(MID(C322,2,LEN(C322)-3)),IF(RIGHT(C322,2)="M)",-1000000*VALUE(MID(C322,2,LEN(C322)-3)),IF(RIGHT(C322,2)="B)",-1000000000*VALUE(MID(C322,2,LEN(C322)-3)),IF(RIGHT(C322,2)="k)",-1000*VALUE(MID(C322,2,LEN(C322)-3)),VALUE(SUBSTITUTE(C322,",","")))))),IF(RIGHT(C322,1)="T",1000000000000*VALUE(LEFT(C322,LEN(C322)-1)),IF(RIGHT(C322,1)="M",1000000*VALUE(LEFT(C322,LEN(C322)-1)),IF(RIGHT(C322,1)="B",1000000000*VALUE(LEFT(C322,LEN(C322)-1)),IF(RIGHT(C322,1)="%",0.01*VALUE(LEFT(C322,LEN(C322)-1)),IF(RIGHT(C322,1)="k",1000*VALUE(LEFT(C322,LEN(C322)-1)),VALUE(SUBSTITUTE(C322,",",""))))))))),"N/A")</f>
        <v/>
      </c>
      <c r="K322">
        <f>IFERROR(IF(TRIM(D322)="-", "N/A", IF(RIGHT(D322,1)=")",IF(RIGHT(D322,2)="T)",-1000000000000*VALUE(MID(D322,2,LEN(D322)-3)),IF(RIGHT(D322,2)="M)",-1000000*VALUE(MID(D322,2,LEN(D322)-3)),IF(RIGHT(D322,2)="B)",-1000000000*VALUE(MID(D322,2,LEN(D322)-3)),IF(RIGHT(D322,2)="k)",-1000*VALUE(MID(D322,2,LEN(D322)-3)),VALUE(SUBSTITUTE(D322,",","")))))),IF(RIGHT(D322,1)="T",1000000000000*VALUE(LEFT(D322,LEN(D322)-1)),IF(RIGHT(D322,1)="M",1000000*VALUE(LEFT(D322,LEN(D322)-1)),IF(RIGHT(D322,1)="B",1000000000*VALUE(LEFT(D322,LEN(D322)-1)),IF(RIGHT(D322,1)="%",0.01*VALUE(LEFT(D322,LEN(D322)-1)),IF(RIGHT(D322,1)="k",1000*VALUE(LEFT(D322,LEN(D322)-1)),VALUE(SUBSTITUTE(D322,",",""))))))))),"N/A")</f>
        <v/>
      </c>
      <c r="L322">
        <f>IFERROR(IF(TRIM(E322)="-", "N/A", IF(RIGHT(E322,1)=")",IF(RIGHT(E322,2)="T)",-1000000000000*VALUE(MID(E322,2,LEN(E322)-3)),IF(RIGHT(E322,2)="M)",-1000000*VALUE(MID(E322,2,LEN(E322)-3)),IF(RIGHT(E322,2)="B)",-1000000000*VALUE(MID(E322,2,LEN(E322)-3)),IF(RIGHT(E322,2)="k)",-1000*VALUE(MID(E322,2,LEN(E322)-3)),VALUE(SUBSTITUTE(E322,",","")))))),IF(RIGHT(E322,1)="T",1000000000000*VALUE(LEFT(E322,LEN(E322)-1)),IF(RIGHT(E322,1)="M",1000000*VALUE(LEFT(E322,LEN(E322)-1)),IF(RIGHT(E322,1)="B",1000000000*VALUE(LEFT(E322,LEN(E322)-1)),IF(RIGHT(E322,1)="%",0.01*VALUE(LEFT(E322,LEN(E322)-1)),IF(RIGHT(E322,1)="k",1000*VALUE(LEFT(E322,LEN(E322)-1)),VALUE(SUBSTITUTE(E322,",",""))))))))),"N/A")</f>
        <v/>
      </c>
      <c r="M322">
        <f>IFERROR(IF(TRIM(F322)="-", "N/A", IF(RIGHT(F322,1)=")",IF(RIGHT(F322,2)="T)",-1000000000000*VALUE(MID(F322,2,LEN(F322)-3)),IF(RIGHT(F322,2)="M)",-1000000*VALUE(MID(F322,2,LEN(F322)-3)),IF(RIGHT(F322,2)="B)",-1000000000*VALUE(MID(F322,2,LEN(F322)-3)),IF(RIGHT(F322,2)="k)",-1000*VALUE(MID(F322,2,LEN(F322)-3)),VALUE(SUBSTITUTE(F322,",","")))))),IF(RIGHT(F322,1)="T",1000000000000*VALUE(LEFT(F322,LEN(F322)-1)),IF(RIGHT(F322,1)="M",1000000*VALUE(LEFT(F322,LEN(F322)-1)),IF(RIGHT(F322,1)="B",1000000000*VALUE(LEFT(F322,LEN(F322)-1)),IF(RIGHT(F322,1)="%",0.01*VALUE(LEFT(F322,LEN(F322)-1)),IF(RIGHT(F322,1)="k",1000*VALUE(LEFT(F322,LEN(F322)-1)),VALUE(SUBSTITUTE(F322,",",""))))))))),"N/A")</f>
        <v/>
      </c>
      <c r="N322">
        <f>IFERROR(IF(TRIM(G322)="-", "N/A", IF(RIGHT(G322,1)=")",IF(RIGHT(G322,2)="T)",-1000000000000*VALUE(MID(G322,2,LEN(G322)-3)),IF(RIGHT(G322,2)="M)",-1000000*VALUE(MID(G322,2,LEN(G322)-3)),IF(RIGHT(G322,2)="B)",-1000000000*VALUE(MID(G322,2,LEN(G322)-3)),IF(RIGHT(G322,2)="k)",-1000*VALUE(MID(G322,2,LEN(G322)-3)),VALUE(SUBSTITUTE(G322,",","")))))),IF(RIGHT(G322,1)="T",1000000000000*VALUE(LEFT(G322,LEN(G322)-1)),IF(RIGHT(G322,1)="M",1000000*VALUE(LEFT(G322,LEN(G322)-1)),IF(RIGHT(G322,1)="B",1000000000*VALUE(LEFT(G322,LEN(G322)-1)),IF(RIGHT(G322,1)="%",0.01*VALUE(LEFT(G322,LEN(G322)-1)),IF(RIGHT(G322,1)="k",1000*VALUE(LEFT(G322,LEN(G322)-1)),VALUE(SUBSTITUTE(G322,",",""))))))))),"N/A")</f>
        <v/>
      </c>
      <c r="P322">
        <f>MAX(J322:N322)</f>
        <v/>
      </c>
      <c r="Q322">
        <f>IFERROR(J144+MATCH(P322,J322:N322,0)-1,"")</f>
        <v/>
      </c>
      <c r="R322">
        <f>IF(Q322="","",MIN(J322:N322))</f>
        <v/>
      </c>
      <c r="S322">
        <f>IFERROR(J144+MATCH(R322,J322:N322,0)-1,"")</f>
        <v/>
      </c>
      <c r="T322">
        <f>IFERROR(AVERAGE(J322:N322),"")</f>
        <v/>
      </c>
      <c r="U322">
        <f>IFERROR(STDEV(J322:N322),"")</f>
        <v/>
      </c>
      <c r="V322">
        <f>IFERROR(IF(C322="-","",IF(ISBLANK(B322),"",IF(OR(ISNUMBER(FIND("Growth",B322)),ISNUMBER(FIND("Margin",B322))),"",(J322-T322)/U322))),"")</f>
        <v/>
      </c>
      <c r="W322">
        <f>IFERROR(IF(OR(D322="-",ISBLANK(D322)),"",(K322-T322)/U322),"")</f>
        <v/>
      </c>
      <c r="X322">
        <f>IFERROR(IF(OR(E322="-",ISBLANK(E322)),"",(L322-T322)/U322),"")</f>
        <v/>
      </c>
      <c r="Y322">
        <f>IFERROR(IF(OR(F322="-",ISBLANK(F322)),"",(M322-T322)/U322),"")</f>
        <v/>
      </c>
      <c r="Z322">
        <f>IFERROR(IF(OR(G322="-",ISBLANK(G322)),"",(N322-T322)/U322),"")</f>
        <v/>
      </c>
      <c r="AA322">
        <f>IF(MAX(MAX(V322:Z322),ABS(MIN(V322:Z322)))=ABS(MIN(V322:Z322)),MIN(V322:Z322),MAX(V322:Z322))</f>
        <v/>
      </c>
      <c r="AB322">
        <f>IFERROR(V144+MATCH(AA322,V322:Z322,0)-1,"")</f>
        <v/>
      </c>
      <c r="AC322">
        <f>IF(AB322&lt;&gt;"",IF(S322=AB322,"Low",IF(AB322=Q322,"High","")),"")</f>
        <v/>
      </c>
      <c r="AE322">
        <f>IF(ISNUMBER(MATCH("N/A",J322:N322,0)),"",IFERROR((5 * SUMPRODUCT(J144:N144,J322:N322) - PRODUCT(SUM(J144:N144),SUM(J322:N322))) / ((5 * SUM((J144^2)+(K144^2)+(L144^2)+(M144^2)+(N144^2))) - SUM(J144:N144)^2),""))</f>
        <v/>
      </c>
      <c r="AF322">
        <f>IFERROR(CORREL(J144:N144,J322:N322),"")</f>
        <v/>
      </c>
      <c r="AZ322">
        <f>IF(Q322=S322,0,1)</f>
        <v/>
      </c>
      <c r="BA322">
        <f>IF(AZ322=1,IF(Q322="","",IF(Q322=N144,"Yes","No")),"")</f>
        <v/>
      </c>
      <c r="BB322">
        <f>IF(BA322="Yes",P322,"")</f>
        <v/>
      </c>
      <c r="BC322">
        <f>IF(AZ322=1,IF(S322="","",IF(S322=N144,"Yes","No")),"")</f>
        <v/>
      </c>
      <c r="BD322">
        <f>IF(BC322="Yes",R322,"")</f>
        <v/>
      </c>
      <c r="BE322">
        <f>IFERROR(IF(SIGN(AE322)=1,"Increasing",IF(SIGN(AE322)=-1,"Decreasing","")),"")</f>
        <v/>
      </c>
      <c r="BF322">
        <f>IF(OR(AND(BE322="Increasing",BA322="Yes"),AND(BE322="Decreasing",BC322="Yes")),"Yes","No")</f>
        <v/>
      </c>
      <c r="BG322">
        <f>IF(I322="pos_trend","Yes","No")</f>
        <v/>
      </c>
      <c r="BH322">
        <f>IF(AF322&lt;&gt;"",IF(ABS(AF322)&gt;0.8,"Yes","No"),"")</f>
        <v/>
      </c>
    </row>
    <row r="323" spans="1:60">
      <c s="1" r="A323" t="n">
        <v>11</v>
      </c>
      <c r="B323" t="s">
        <v>849</v>
      </c>
      <c r="C323" t="s">
        <v>264</v>
      </c>
      <c r="D323" t="s">
        <v>264</v>
      </c>
      <c r="E323" t="s">
        <v>264</v>
      </c>
      <c r="F323" t="s">
        <v>850</v>
      </c>
      <c r="G323" t="s">
        <v>851</v>
      </c>
      <c r="H323" t="s"/>
      <c r="I323">
        <f>IF(AND(K323&gt; J323, L323&gt; K323, M323&gt; L323, N323&gt; M323), "pos_trend", IF(AND(K323&lt; J323, L323&lt; K323, M323&lt; L323, N323&lt; M323), "neg_trend", "N/A"))</f>
        <v/>
      </c>
      <c r="J323">
        <f>IFERROR(IF(TRIM(C323)="-", "N/A", IF(RIGHT(C323,1)=")",IF(RIGHT(C323,2)="T)",-1000000000000*VALUE(MID(C323,2,LEN(C323)-3)),IF(RIGHT(C323,2)="M)",-1000000*VALUE(MID(C323,2,LEN(C323)-3)),IF(RIGHT(C323,2)="B)",-1000000000*VALUE(MID(C323,2,LEN(C323)-3)),IF(RIGHT(C323,2)="k)",-1000*VALUE(MID(C323,2,LEN(C323)-3)),VALUE(SUBSTITUTE(C323,",","")))))),IF(RIGHT(C323,1)="T",1000000000000*VALUE(LEFT(C323,LEN(C323)-1)),IF(RIGHT(C323,1)="M",1000000*VALUE(LEFT(C323,LEN(C323)-1)),IF(RIGHT(C323,1)="B",1000000000*VALUE(LEFT(C323,LEN(C323)-1)),IF(RIGHT(C323,1)="%",0.01*VALUE(LEFT(C323,LEN(C323)-1)),IF(RIGHT(C323,1)="k",1000*VALUE(LEFT(C323,LEN(C323)-1)),VALUE(SUBSTITUTE(C323,",",""))))))))),"N/A")</f>
        <v/>
      </c>
      <c r="K323">
        <f>IFERROR(IF(TRIM(D323)="-", "N/A", IF(RIGHT(D323,1)=")",IF(RIGHT(D323,2)="T)",-1000000000000*VALUE(MID(D323,2,LEN(D323)-3)),IF(RIGHT(D323,2)="M)",-1000000*VALUE(MID(D323,2,LEN(D323)-3)),IF(RIGHT(D323,2)="B)",-1000000000*VALUE(MID(D323,2,LEN(D323)-3)),IF(RIGHT(D323,2)="k)",-1000*VALUE(MID(D323,2,LEN(D323)-3)),VALUE(SUBSTITUTE(D323,",","")))))),IF(RIGHT(D323,1)="T",1000000000000*VALUE(LEFT(D323,LEN(D323)-1)),IF(RIGHT(D323,1)="M",1000000*VALUE(LEFT(D323,LEN(D323)-1)),IF(RIGHT(D323,1)="B",1000000000*VALUE(LEFT(D323,LEN(D323)-1)),IF(RIGHT(D323,1)="%",0.01*VALUE(LEFT(D323,LEN(D323)-1)),IF(RIGHT(D323,1)="k",1000*VALUE(LEFT(D323,LEN(D323)-1)),VALUE(SUBSTITUTE(D323,",",""))))))))),"N/A")</f>
        <v/>
      </c>
      <c r="L323">
        <f>IFERROR(IF(TRIM(E323)="-", "N/A", IF(RIGHT(E323,1)=")",IF(RIGHT(E323,2)="T)",-1000000000000*VALUE(MID(E323,2,LEN(E323)-3)),IF(RIGHT(E323,2)="M)",-1000000*VALUE(MID(E323,2,LEN(E323)-3)),IF(RIGHT(E323,2)="B)",-1000000000*VALUE(MID(E323,2,LEN(E323)-3)),IF(RIGHT(E323,2)="k)",-1000*VALUE(MID(E323,2,LEN(E323)-3)),VALUE(SUBSTITUTE(E323,",","")))))),IF(RIGHT(E323,1)="T",1000000000000*VALUE(LEFT(E323,LEN(E323)-1)),IF(RIGHT(E323,1)="M",1000000*VALUE(LEFT(E323,LEN(E323)-1)),IF(RIGHT(E323,1)="B",1000000000*VALUE(LEFT(E323,LEN(E323)-1)),IF(RIGHT(E323,1)="%",0.01*VALUE(LEFT(E323,LEN(E323)-1)),IF(RIGHT(E323,1)="k",1000*VALUE(LEFT(E323,LEN(E323)-1)),VALUE(SUBSTITUTE(E323,",",""))))))))),"N/A")</f>
        <v/>
      </c>
      <c r="M323">
        <f>IFERROR(IF(TRIM(F323)="-", "N/A", IF(RIGHT(F323,1)=")",IF(RIGHT(F323,2)="T)",-1000000000000*VALUE(MID(F323,2,LEN(F323)-3)),IF(RIGHT(F323,2)="M)",-1000000*VALUE(MID(F323,2,LEN(F323)-3)),IF(RIGHT(F323,2)="B)",-1000000000*VALUE(MID(F323,2,LEN(F323)-3)),IF(RIGHT(F323,2)="k)",-1000*VALUE(MID(F323,2,LEN(F323)-3)),VALUE(SUBSTITUTE(F323,",","")))))),IF(RIGHT(F323,1)="T",1000000000000*VALUE(LEFT(F323,LEN(F323)-1)),IF(RIGHT(F323,1)="M",1000000*VALUE(LEFT(F323,LEN(F323)-1)),IF(RIGHT(F323,1)="B",1000000000*VALUE(LEFT(F323,LEN(F323)-1)),IF(RIGHT(F323,1)="%",0.01*VALUE(LEFT(F323,LEN(F323)-1)),IF(RIGHT(F323,1)="k",1000*VALUE(LEFT(F323,LEN(F323)-1)),VALUE(SUBSTITUTE(F323,",",""))))))))),"N/A")</f>
        <v/>
      </c>
      <c r="N323">
        <f>IFERROR(IF(TRIM(G323)="-", "N/A", IF(RIGHT(G323,1)=")",IF(RIGHT(G323,2)="T)",-1000000000000*VALUE(MID(G323,2,LEN(G323)-3)),IF(RIGHT(G323,2)="M)",-1000000*VALUE(MID(G323,2,LEN(G323)-3)),IF(RIGHT(G323,2)="B)",-1000000000*VALUE(MID(G323,2,LEN(G323)-3)),IF(RIGHT(G323,2)="k)",-1000*VALUE(MID(G323,2,LEN(G323)-3)),VALUE(SUBSTITUTE(G323,",","")))))),IF(RIGHT(G323,1)="T",1000000000000*VALUE(LEFT(G323,LEN(G323)-1)),IF(RIGHT(G323,1)="M",1000000*VALUE(LEFT(G323,LEN(G323)-1)),IF(RIGHT(G323,1)="B",1000000000*VALUE(LEFT(G323,LEN(G323)-1)),IF(RIGHT(G323,1)="%",0.01*VALUE(LEFT(G323,LEN(G323)-1)),IF(RIGHT(G323,1)="k",1000*VALUE(LEFT(G323,LEN(G323)-1)),VALUE(SUBSTITUTE(G323,",",""))))))))),"N/A")</f>
        <v/>
      </c>
      <c r="P323">
        <f>MAX(J323:N323)</f>
        <v/>
      </c>
      <c r="Q323">
        <f>IFERROR(J144+MATCH(P323,J323:N323,0)-1,"")</f>
        <v/>
      </c>
      <c r="R323">
        <f>IF(Q323="","",MIN(J323:N323))</f>
        <v/>
      </c>
      <c r="S323">
        <f>IFERROR(J144+MATCH(R323,J323:N323,0)-1,"")</f>
        <v/>
      </c>
      <c r="T323">
        <f>IFERROR(AVERAGE(J323:N323),"")</f>
        <v/>
      </c>
      <c r="U323">
        <f>IFERROR(STDEV(J323:N323),"")</f>
        <v/>
      </c>
      <c r="V323">
        <f>IFERROR(IF(C323="-","",IF(ISBLANK(B323),"",IF(OR(ISNUMBER(FIND("Growth",B323)),ISNUMBER(FIND("Margin",B323))),"",(J323-T323)/U323))),"")</f>
        <v/>
      </c>
      <c r="W323">
        <f>IFERROR(IF(OR(D323="-",ISBLANK(D323)),"",(K323-T323)/U323),"")</f>
        <v/>
      </c>
      <c r="X323">
        <f>IFERROR(IF(OR(E323="-",ISBLANK(E323)),"",(L323-T323)/U323),"")</f>
        <v/>
      </c>
      <c r="Y323">
        <f>IFERROR(IF(OR(F323="-",ISBLANK(F323)),"",(M323-T323)/U323),"")</f>
        <v/>
      </c>
      <c r="Z323">
        <f>IFERROR(IF(OR(G323="-",ISBLANK(G323)),"",(N323-T323)/U323),"")</f>
        <v/>
      </c>
      <c r="AA323">
        <f>IF(MAX(MAX(V323:Z323),ABS(MIN(V323:Z323)))=ABS(MIN(V323:Z323)),MIN(V323:Z323),MAX(V323:Z323))</f>
        <v/>
      </c>
      <c r="AB323">
        <f>IFERROR(V144+MATCH(AA323,V323:Z323,0)-1,"")</f>
        <v/>
      </c>
      <c r="AC323">
        <f>IF(AB323&lt;&gt;"",IF(S323=AB323,"Low",IF(AB323=Q323,"High","")),"")</f>
        <v/>
      </c>
      <c r="AE323">
        <f>IF(ISNUMBER(MATCH("N/A",J323:N323,0)),"",IFERROR((5 * SUMPRODUCT(J144:N144,J323:N323) - PRODUCT(SUM(J144:N144),SUM(J323:N323))) / ((5 * SUM((J144^2)+(K144^2)+(L144^2)+(M144^2)+(N144^2))) - SUM(J144:N144)^2),""))</f>
        <v/>
      </c>
      <c r="AF323">
        <f>IFERROR(CORREL(J144:N144,J323:N323),"")</f>
        <v/>
      </c>
      <c r="AZ323">
        <f>IF(Q323=S323,0,1)</f>
        <v/>
      </c>
      <c r="BA323">
        <f>IF(AZ323=1,IF(Q323="","",IF(Q323=N144,"Yes","No")),"")</f>
        <v/>
      </c>
      <c r="BB323">
        <f>IF(BA323="Yes",P323,"")</f>
        <v/>
      </c>
      <c r="BC323">
        <f>IF(AZ323=1,IF(S323="","",IF(S323=N144,"Yes","No")),"")</f>
        <v/>
      </c>
      <c r="BD323">
        <f>IF(BC323="Yes",R323,"")</f>
        <v/>
      </c>
      <c r="BE323">
        <f>IFERROR(IF(SIGN(AE323)=1,"Increasing",IF(SIGN(AE323)=-1,"Decreasing","")),"")</f>
        <v/>
      </c>
      <c r="BF323">
        <f>IF(OR(AND(BE323="Increasing",BA323="Yes"),AND(BE323="Decreasing",BC323="Yes")),"Yes","No")</f>
        <v/>
      </c>
      <c r="BG323">
        <f>IF(I323="pos_trend","Yes","No")</f>
        <v/>
      </c>
      <c r="BH323">
        <f>IF(AF323&lt;&gt;"",IF(ABS(AF323)&gt;0.8,"Yes","No"),"")</f>
        <v/>
      </c>
    </row>
    <row r="324" spans="1:60">
      <c s="1" r="A324" t="n">
        <v>12</v>
      </c>
      <c r="B324" t="s">
        <v>852</v>
      </c>
      <c r="C324" t="s">
        <v>853</v>
      </c>
      <c r="D324" t="s">
        <v>854</v>
      </c>
      <c r="E324" t="s">
        <v>855</v>
      </c>
      <c r="F324" t="s">
        <v>856</v>
      </c>
      <c r="G324" t="s">
        <v>857</v>
      </c>
      <c r="H324" t="s"/>
      <c r="I324">
        <f>IF(AND(K324&gt; J324, L324&gt; K324, M324&gt; L324, N324&gt; M324), "pos_trend", IF(AND(K324&lt; J324, L324&lt; K324, M324&lt; L324, N324&lt; M324), "neg_trend", "N/A"))</f>
        <v/>
      </c>
      <c r="J324">
        <f>IFERROR(IF(TRIM(C324)="-", "N/A", IF(RIGHT(C324,1)=")",IF(RIGHT(C324,2)="T)",-1000000000000*VALUE(MID(C324,2,LEN(C324)-3)),IF(RIGHT(C324,2)="M)",-1000000*VALUE(MID(C324,2,LEN(C324)-3)),IF(RIGHT(C324,2)="B)",-1000000000*VALUE(MID(C324,2,LEN(C324)-3)),IF(RIGHT(C324,2)="k)",-1000*VALUE(MID(C324,2,LEN(C324)-3)),VALUE(SUBSTITUTE(C324,",","")))))),IF(RIGHT(C324,1)="T",1000000000000*VALUE(LEFT(C324,LEN(C324)-1)),IF(RIGHT(C324,1)="M",1000000*VALUE(LEFT(C324,LEN(C324)-1)),IF(RIGHT(C324,1)="B",1000000000*VALUE(LEFT(C324,LEN(C324)-1)),IF(RIGHT(C324,1)="%",0.01*VALUE(LEFT(C324,LEN(C324)-1)),IF(RIGHT(C324,1)="k",1000*VALUE(LEFT(C324,LEN(C324)-1)),VALUE(SUBSTITUTE(C324,",",""))))))))),"N/A")</f>
        <v/>
      </c>
      <c r="K324">
        <f>IFERROR(IF(TRIM(D324)="-", "N/A", IF(RIGHT(D324,1)=")",IF(RIGHT(D324,2)="T)",-1000000000000*VALUE(MID(D324,2,LEN(D324)-3)),IF(RIGHT(D324,2)="M)",-1000000*VALUE(MID(D324,2,LEN(D324)-3)),IF(RIGHT(D324,2)="B)",-1000000000*VALUE(MID(D324,2,LEN(D324)-3)),IF(RIGHT(D324,2)="k)",-1000*VALUE(MID(D324,2,LEN(D324)-3)),VALUE(SUBSTITUTE(D324,",","")))))),IF(RIGHT(D324,1)="T",1000000000000*VALUE(LEFT(D324,LEN(D324)-1)),IF(RIGHT(D324,1)="M",1000000*VALUE(LEFT(D324,LEN(D324)-1)),IF(RIGHT(D324,1)="B",1000000000*VALUE(LEFT(D324,LEN(D324)-1)),IF(RIGHT(D324,1)="%",0.01*VALUE(LEFT(D324,LEN(D324)-1)),IF(RIGHT(D324,1)="k",1000*VALUE(LEFT(D324,LEN(D324)-1)),VALUE(SUBSTITUTE(D324,",",""))))))))),"N/A")</f>
        <v/>
      </c>
      <c r="L324">
        <f>IFERROR(IF(TRIM(E324)="-", "N/A", IF(RIGHT(E324,1)=")",IF(RIGHT(E324,2)="T)",-1000000000000*VALUE(MID(E324,2,LEN(E324)-3)),IF(RIGHT(E324,2)="M)",-1000000*VALUE(MID(E324,2,LEN(E324)-3)),IF(RIGHT(E324,2)="B)",-1000000000*VALUE(MID(E324,2,LEN(E324)-3)),IF(RIGHT(E324,2)="k)",-1000*VALUE(MID(E324,2,LEN(E324)-3)),VALUE(SUBSTITUTE(E324,",","")))))),IF(RIGHT(E324,1)="T",1000000000000*VALUE(LEFT(E324,LEN(E324)-1)),IF(RIGHT(E324,1)="M",1000000*VALUE(LEFT(E324,LEN(E324)-1)),IF(RIGHT(E324,1)="B",1000000000*VALUE(LEFT(E324,LEN(E324)-1)),IF(RIGHT(E324,1)="%",0.01*VALUE(LEFT(E324,LEN(E324)-1)),IF(RIGHT(E324,1)="k",1000*VALUE(LEFT(E324,LEN(E324)-1)),VALUE(SUBSTITUTE(E324,",",""))))))))),"N/A")</f>
        <v/>
      </c>
      <c r="M324">
        <f>IFERROR(IF(TRIM(F324)="-", "N/A", IF(RIGHT(F324,1)=")",IF(RIGHT(F324,2)="T)",-1000000000000*VALUE(MID(F324,2,LEN(F324)-3)),IF(RIGHT(F324,2)="M)",-1000000*VALUE(MID(F324,2,LEN(F324)-3)),IF(RIGHT(F324,2)="B)",-1000000000*VALUE(MID(F324,2,LEN(F324)-3)),IF(RIGHT(F324,2)="k)",-1000*VALUE(MID(F324,2,LEN(F324)-3)),VALUE(SUBSTITUTE(F324,",","")))))),IF(RIGHT(F324,1)="T",1000000000000*VALUE(LEFT(F324,LEN(F324)-1)),IF(RIGHT(F324,1)="M",1000000*VALUE(LEFT(F324,LEN(F324)-1)),IF(RIGHT(F324,1)="B",1000000000*VALUE(LEFT(F324,LEN(F324)-1)),IF(RIGHT(F324,1)="%",0.01*VALUE(LEFT(F324,LEN(F324)-1)),IF(RIGHT(F324,1)="k",1000*VALUE(LEFT(F324,LEN(F324)-1)),VALUE(SUBSTITUTE(F324,",",""))))))))),"N/A")</f>
        <v/>
      </c>
      <c r="N324">
        <f>IFERROR(IF(TRIM(G324)="-", "N/A", IF(RIGHT(G324,1)=")",IF(RIGHT(G324,2)="T)",-1000000000000*VALUE(MID(G324,2,LEN(G324)-3)),IF(RIGHT(G324,2)="M)",-1000000*VALUE(MID(G324,2,LEN(G324)-3)),IF(RIGHT(G324,2)="B)",-1000000000*VALUE(MID(G324,2,LEN(G324)-3)),IF(RIGHT(G324,2)="k)",-1000*VALUE(MID(G324,2,LEN(G324)-3)),VALUE(SUBSTITUTE(G324,",","")))))),IF(RIGHT(G324,1)="T",1000000000000*VALUE(LEFT(G324,LEN(G324)-1)),IF(RIGHT(G324,1)="M",1000000*VALUE(LEFT(G324,LEN(G324)-1)),IF(RIGHT(G324,1)="B",1000000000*VALUE(LEFT(G324,LEN(G324)-1)),IF(RIGHT(G324,1)="%",0.01*VALUE(LEFT(G324,LEN(G324)-1)),IF(RIGHT(G324,1)="k",1000*VALUE(LEFT(G324,LEN(G324)-1)),VALUE(SUBSTITUTE(G324,",",""))))))))),"N/A")</f>
        <v/>
      </c>
      <c r="P324">
        <f>MAX(J324:N324)</f>
        <v/>
      </c>
      <c r="Q324">
        <f>IFERROR(J144+MATCH(P324,J324:N324,0)-1,"")</f>
        <v/>
      </c>
      <c r="R324">
        <f>IF(Q324="","",MIN(J324:N324))</f>
        <v/>
      </c>
      <c r="S324">
        <f>IFERROR(J144+MATCH(R324,J324:N324,0)-1,"")</f>
        <v/>
      </c>
      <c r="T324">
        <f>IFERROR(AVERAGE(J324:N324),"")</f>
        <v/>
      </c>
      <c r="U324">
        <f>IFERROR(STDEV(J324:N324),"")</f>
        <v/>
      </c>
      <c r="V324">
        <f>IFERROR(IF(C324="-","",IF(ISBLANK(B324),"",IF(OR(ISNUMBER(FIND("Growth",B324)),ISNUMBER(FIND("Margin",B324))),"",(J324-T324)/U324))),"")</f>
        <v/>
      </c>
      <c r="W324">
        <f>IFERROR(IF(OR(D324="-",ISBLANK(D324)),"",(K324-T324)/U324),"")</f>
        <v/>
      </c>
      <c r="X324">
        <f>IFERROR(IF(OR(E324="-",ISBLANK(E324)),"",(L324-T324)/U324),"")</f>
        <v/>
      </c>
      <c r="Y324">
        <f>IFERROR(IF(OR(F324="-",ISBLANK(F324)),"",(M324-T324)/U324),"")</f>
        <v/>
      </c>
      <c r="Z324">
        <f>IFERROR(IF(OR(G324="-",ISBLANK(G324)),"",(N324-T324)/U324),"")</f>
        <v/>
      </c>
      <c r="AA324">
        <f>IF(MAX(MAX(V324:Z324),ABS(MIN(V324:Z324)))=ABS(MIN(V324:Z324)),MIN(V324:Z324),MAX(V324:Z324))</f>
        <v/>
      </c>
      <c r="AB324">
        <f>IFERROR(V144+MATCH(AA324,V324:Z324,0)-1,"")</f>
        <v/>
      </c>
      <c r="AC324">
        <f>IF(AB324&lt;&gt;"",IF(S324=AB324,"Low",IF(AB324=Q324,"High","")),"")</f>
        <v/>
      </c>
      <c r="AE324">
        <f>IF(ISNUMBER(MATCH("N/A",J324:N324,0)),"",IFERROR((5 * SUMPRODUCT(J144:N144,J324:N324) - PRODUCT(SUM(J144:N144),SUM(J324:N324))) / ((5 * SUM((J144^2)+(K144^2)+(L144^2)+(M144^2)+(N144^2))) - SUM(J144:N144)^2),""))</f>
        <v/>
      </c>
      <c r="AF324">
        <f>IFERROR(CORREL(J144:N144,J324:N324),"")</f>
        <v/>
      </c>
      <c r="AZ324">
        <f>IF(Q324=S324,0,1)</f>
        <v/>
      </c>
      <c r="BA324">
        <f>IF(AZ324=1,IF(Q324="","",IF(Q324=N144,"Yes","No")),"")</f>
        <v/>
      </c>
      <c r="BB324">
        <f>IF(BA324="Yes",P324,"")</f>
        <v/>
      </c>
      <c r="BC324">
        <f>IF(AZ324=1,IF(S324="","",IF(S324=N144,"Yes","No")),"")</f>
        <v/>
      </c>
      <c r="BD324">
        <f>IF(BC324="Yes",R324,"")</f>
        <v/>
      </c>
      <c r="BE324">
        <f>IFERROR(IF(SIGN(AE324)=1,"Increasing",IF(SIGN(AE324)=-1,"Decreasing","")),"")</f>
        <v/>
      </c>
      <c r="BF324">
        <f>IF(OR(AND(BE324="Increasing",BA324="Yes"),AND(BE324="Decreasing",BC324="Yes")),"Yes","No")</f>
        <v/>
      </c>
      <c r="BG324">
        <f>IF(I324="pos_trend","Yes","No")</f>
        <v/>
      </c>
      <c r="BH324">
        <f>IF(AF324&lt;&gt;"",IF(ABS(AF324)&gt;0.8,"Yes","No"),"")</f>
        <v/>
      </c>
    </row>
    <row r="325" spans="1:60">
      <c s="1" r="A325" t="n">
        <v>13</v>
      </c>
      <c r="B325" t="s">
        <v>858</v>
      </c>
      <c r="C325" t="s">
        <v>264</v>
      </c>
      <c r="D325" t="s">
        <v>859</v>
      </c>
      <c r="E325" t="s">
        <v>860</v>
      </c>
      <c r="F325" t="s">
        <v>861</v>
      </c>
      <c r="G325" t="s">
        <v>862</v>
      </c>
      <c r="H325" t="s"/>
      <c r="I325">
        <f>IF(AND(K325&gt; J325, L325&gt; K325, M325&gt; L325, N325&gt; M325), "pos_trend", IF(AND(K325&lt; J325, L325&lt; K325, M325&lt; L325, N325&lt; M325), "neg_trend", "N/A"))</f>
        <v/>
      </c>
      <c r="J325">
        <f>IFERROR(IF(TRIM(C325)="-", "N/A", IF(RIGHT(C325,1)=")",IF(RIGHT(C325,2)="T)",-1000000000000*VALUE(MID(C325,2,LEN(C325)-3)),IF(RIGHT(C325,2)="M)",-1000000*VALUE(MID(C325,2,LEN(C325)-3)),IF(RIGHT(C325,2)="B)",-1000000000*VALUE(MID(C325,2,LEN(C325)-3)),IF(RIGHT(C325,2)="k)",-1000*VALUE(MID(C325,2,LEN(C325)-3)),VALUE(SUBSTITUTE(C325,",","")))))),IF(RIGHT(C325,1)="T",1000000000000*VALUE(LEFT(C325,LEN(C325)-1)),IF(RIGHT(C325,1)="M",1000000*VALUE(LEFT(C325,LEN(C325)-1)),IF(RIGHT(C325,1)="B",1000000000*VALUE(LEFT(C325,LEN(C325)-1)),IF(RIGHT(C325,1)="%",0.01*VALUE(LEFT(C325,LEN(C325)-1)),IF(RIGHT(C325,1)="k",1000*VALUE(LEFT(C325,LEN(C325)-1)),VALUE(SUBSTITUTE(C325,",",""))))))))),"N/A")</f>
        <v/>
      </c>
      <c r="K325">
        <f>IFERROR(IF(TRIM(D325)="-", "N/A", IF(RIGHT(D325,1)=")",IF(RIGHT(D325,2)="T)",-1000000000000*VALUE(MID(D325,2,LEN(D325)-3)),IF(RIGHT(D325,2)="M)",-1000000*VALUE(MID(D325,2,LEN(D325)-3)),IF(RIGHT(D325,2)="B)",-1000000000*VALUE(MID(D325,2,LEN(D325)-3)),IF(RIGHT(D325,2)="k)",-1000*VALUE(MID(D325,2,LEN(D325)-3)),VALUE(SUBSTITUTE(D325,",","")))))),IF(RIGHT(D325,1)="T",1000000000000*VALUE(LEFT(D325,LEN(D325)-1)),IF(RIGHT(D325,1)="M",1000000*VALUE(LEFT(D325,LEN(D325)-1)),IF(RIGHT(D325,1)="B",1000000000*VALUE(LEFT(D325,LEN(D325)-1)),IF(RIGHT(D325,1)="%",0.01*VALUE(LEFT(D325,LEN(D325)-1)),IF(RIGHT(D325,1)="k",1000*VALUE(LEFT(D325,LEN(D325)-1)),VALUE(SUBSTITUTE(D325,",",""))))))))),"N/A")</f>
        <v/>
      </c>
      <c r="L325">
        <f>IFERROR(IF(TRIM(E325)="-", "N/A", IF(RIGHT(E325,1)=")",IF(RIGHT(E325,2)="T)",-1000000000000*VALUE(MID(E325,2,LEN(E325)-3)),IF(RIGHT(E325,2)="M)",-1000000*VALUE(MID(E325,2,LEN(E325)-3)),IF(RIGHT(E325,2)="B)",-1000000000*VALUE(MID(E325,2,LEN(E325)-3)),IF(RIGHT(E325,2)="k)",-1000*VALUE(MID(E325,2,LEN(E325)-3)),VALUE(SUBSTITUTE(E325,",","")))))),IF(RIGHT(E325,1)="T",1000000000000*VALUE(LEFT(E325,LEN(E325)-1)),IF(RIGHT(E325,1)="M",1000000*VALUE(LEFT(E325,LEN(E325)-1)),IF(RIGHT(E325,1)="B",1000000000*VALUE(LEFT(E325,LEN(E325)-1)),IF(RIGHT(E325,1)="%",0.01*VALUE(LEFT(E325,LEN(E325)-1)),IF(RIGHT(E325,1)="k",1000*VALUE(LEFT(E325,LEN(E325)-1)),VALUE(SUBSTITUTE(E325,",",""))))))))),"N/A")</f>
        <v/>
      </c>
      <c r="M325">
        <f>IFERROR(IF(TRIM(F325)="-", "N/A", IF(RIGHT(F325,1)=")",IF(RIGHT(F325,2)="T)",-1000000000000*VALUE(MID(F325,2,LEN(F325)-3)),IF(RIGHT(F325,2)="M)",-1000000*VALUE(MID(F325,2,LEN(F325)-3)),IF(RIGHT(F325,2)="B)",-1000000000*VALUE(MID(F325,2,LEN(F325)-3)),IF(RIGHT(F325,2)="k)",-1000*VALUE(MID(F325,2,LEN(F325)-3)),VALUE(SUBSTITUTE(F325,",","")))))),IF(RIGHT(F325,1)="T",1000000000000*VALUE(LEFT(F325,LEN(F325)-1)),IF(RIGHT(F325,1)="M",1000000*VALUE(LEFT(F325,LEN(F325)-1)),IF(RIGHT(F325,1)="B",1000000000*VALUE(LEFT(F325,LEN(F325)-1)),IF(RIGHT(F325,1)="%",0.01*VALUE(LEFT(F325,LEN(F325)-1)),IF(RIGHT(F325,1)="k",1000*VALUE(LEFT(F325,LEN(F325)-1)),VALUE(SUBSTITUTE(F325,",",""))))))))),"N/A")</f>
        <v/>
      </c>
      <c r="N325">
        <f>IFERROR(IF(TRIM(G325)="-", "N/A", IF(RIGHT(G325,1)=")",IF(RIGHT(G325,2)="T)",-1000000000000*VALUE(MID(G325,2,LEN(G325)-3)),IF(RIGHT(G325,2)="M)",-1000000*VALUE(MID(G325,2,LEN(G325)-3)),IF(RIGHT(G325,2)="B)",-1000000000*VALUE(MID(G325,2,LEN(G325)-3)),IF(RIGHT(G325,2)="k)",-1000*VALUE(MID(G325,2,LEN(G325)-3)),VALUE(SUBSTITUTE(G325,",","")))))),IF(RIGHT(G325,1)="T",1000000000000*VALUE(LEFT(G325,LEN(G325)-1)),IF(RIGHT(G325,1)="M",1000000*VALUE(LEFT(G325,LEN(G325)-1)),IF(RIGHT(G325,1)="B",1000000000*VALUE(LEFT(G325,LEN(G325)-1)),IF(RIGHT(G325,1)="%",0.01*VALUE(LEFT(G325,LEN(G325)-1)),IF(RIGHT(G325,1)="k",1000*VALUE(LEFT(G325,LEN(G325)-1)),VALUE(SUBSTITUTE(G325,",",""))))))))),"N/A")</f>
        <v/>
      </c>
      <c r="P325">
        <f>MAX(J325:N325)</f>
        <v/>
      </c>
      <c r="Q325">
        <f>IFERROR(J144+MATCH(P325,J325:N325,0)-1,"")</f>
        <v/>
      </c>
      <c r="R325">
        <f>IF(Q325="","",MIN(J325:N325))</f>
        <v/>
      </c>
      <c r="S325">
        <f>IFERROR(J144+MATCH(R325,J325:N325,0)-1,"")</f>
        <v/>
      </c>
      <c r="T325">
        <f>IFERROR(AVERAGE(J325:N325),"")</f>
        <v/>
      </c>
      <c r="U325">
        <f>IFERROR(STDEV(J325:N325),"")</f>
        <v/>
      </c>
      <c r="V325">
        <f>IFERROR(IF(C325="-","",IF(ISBLANK(B325),"",IF(OR(ISNUMBER(FIND("Growth",B325)),ISNUMBER(FIND("Margin",B325))),"",(J325-T325)/U325))),"")</f>
        <v/>
      </c>
      <c r="W325">
        <f>IFERROR(IF(OR(D325="-",ISBLANK(D325)),"",(K325-T325)/U325),"")</f>
        <v/>
      </c>
      <c r="X325">
        <f>IFERROR(IF(OR(E325="-",ISBLANK(E325)),"",(L325-T325)/U325),"")</f>
        <v/>
      </c>
      <c r="Y325">
        <f>IFERROR(IF(OR(F325="-",ISBLANK(F325)),"",(M325-T325)/U325),"")</f>
        <v/>
      </c>
      <c r="Z325">
        <f>IFERROR(IF(OR(G325="-",ISBLANK(G325)),"",(N325-T325)/U325),"")</f>
        <v/>
      </c>
      <c r="AA325">
        <f>IF(MAX(MAX(V325:Z325),ABS(MIN(V325:Z325)))=ABS(MIN(V325:Z325)),MIN(V325:Z325),MAX(V325:Z325))</f>
        <v/>
      </c>
      <c r="AB325">
        <f>IFERROR(V144+MATCH(AA325,V325:Z325,0)-1,"")</f>
        <v/>
      </c>
      <c r="AC325">
        <f>IF(AB325&lt;&gt;"",IF(S325=AB325,"Low",IF(AB325=Q325,"High","")),"")</f>
        <v/>
      </c>
      <c r="AE325">
        <f>IF(ISNUMBER(MATCH("N/A",J325:N325,0)),"",IFERROR((5 * SUMPRODUCT(J144:N144,J325:N325) - PRODUCT(SUM(J144:N144),SUM(J325:N325))) / ((5 * SUM((J144^2)+(K144^2)+(L144^2)+(M144^2)+(N144^2))) - SUM(J144:N144)^2),""))</f>
        <v/>
      </c>
      <c r="AF325">
        <f>IFERROR(CORREL(J144:N144,J325:N325),"")</f>
        <v/>
      </c>
      <c r="AZ325">
        <f>IF(Q325=S325,0,1)</f>
        <v/>
      </c>
      <c r="BA325">
        <f>IF(AZ325=1,IF(Q325="","",IF(Q325=N144,"Yes","No")),"")</f>
        <v/>
      </c>
      <c r="BB325">
        <f>IF(BA325="Yes",P325,"")</f>
        <v/>
      </c>
      <c r="BC325">
        <f>IF(AZ325=1,IF(S325="","",IF(S325=N144,"Yes","No")),"")</f>
        <v/>
      </c>
      <c r="BD325">
        <f>IF(BC325="Yes",R325,"")</f>
        <v/>
      </c>
      <c r="BE325">
        <f>IFERROR(IF(SIGN(AE325)=1,"Increasing",IF(SIGN(AE325)=-1,"Decreasing","")),"")</f>
        <v/>
      </c>
      <c r="BF325">
        <f>IF(OR(AND(BE325="Increasing",BA325="Yes"),AND(BE325="Decreasing",BC325="Yes")),"Yes","No")</f>
        <v/>
      </c>
      <c r="BG325">
        <f>IF(I325="pos_trend","Yes","No")</f>
        <v/>
      </c>
      <c r="BH325">
        <f>IF(AF325&lt;&gt;"",IF(ABS(AF325)&gt;0.8,"Yes","No"),"")</f>
        <v/>
      </c>
    </row>
    <row r="326" spans="1:60">
      <c s="1" r="A326" t="n">
        <v>14</v>
      </c>
      <c r="B326" t="s">
        <v>863</v>
      </c>
      <c r="C326" t="s">
        <v>864</v>
      </c>
      <c r="D326" t="s">
        <v>865</v>
      </c>
      <c r="E326" t="s">
        <v>866</v>
      </c>
      <c r="F326" t="s">
        <v>864</v>
      </c>
      <c r="G326" t="s">
        <v>867</v>
      </c>
      <c r="H326" t="s"/>
      <c r="I326">
        <f>IF(AND(K326&gt; J326, L326&gt; K326, M326&gt; L326, N326&gt; M326), "pos_trend", IF(AND(K326&lt; J326, L326&lt; K326, M326&lt; L326, N326&lt; M326), "neg_trend", "N/A"))</f>
        <v/>
      </c>
      <c r="J326">
        <f>IFERROR(IF(TRIM(C326)="-", "N/A", IF(RIGHT(C326,1)=")",IF(RIGHT(C326,2)="T)",-1000000000000*VALUE(MID(C326,2,LEN(C326)-3)),IF(RIGHT(C326,2)="M)",-1000000*VALUE(MID(C326,2,LEN(C326)-3)),IF(RIGHT(C326,2)="B)",-1000000000*VALUE(MID(C326,2,LEN(C326)-3)),IF(RIGHT(C326,2)="k)",-1000*VALUE(MID(C326,2,LEN(C326)-3)),VALUE(SUBSTITUTE(C326,",","")))))),IF(RIGHT(C326,1)="T",1000000000000*VALUE(LEFT(C326,LEN(C326)-1)),IF(RIGHT(C326,1)="M",1000000*VALUE(LEFT(C326,LEN(C326)-1)),IF(RIGHT(C326,1)="B",1000000000*VALUE(LEFT(C326,LEN(C326)-1)),IF(RIGHT(C326,1)="%",0.01*VALUE(LEFT(C326,LEN(C326)-1)),IF(RIGHT(C326,1)="k",1000*VALUE(LEFT(C326,LEN(C326)-1)),VALUE(SUBSTITUTE(C326,",",""))))))))),"N/A")</f>
        <v/>
      </c>
      <c r="K326">
        <f>IFERROR(IF(TRIM(D326)="-", "N/A", IF(RIGHT(D326,1)=")",IF(RIGHT(D326,2)="T)",-1000000000000*VALUE(MID(D326,2,LEN(D326)-3)),IF(RIGHT(D326,2)="M)",-1000000*VALUE(MID(D326,2,LEN(D326)-3)),IF(RIGHT(D326,2)="B)",-1000000000*VALUE(MID(D326,2,LEN(D326)-3)),IF(RIGHT(D326,2)="k)",-1000*VALUE(MID(D326,2,LEN(D326)-3)),VALUE(SUBSTITUTE(D326,",","")))))),IF(RIGHT(D326,1)="T",1000000000000*VALUE(LEFT(D326,LEN(D326)-1)),IF(RIGHT(D326,1)="M",1000000*VALUE(LEFT(D326,LEN(D326)-1)),IF(RIGHT(D326,1)="B",1000000000*VALUE(LEFT(D326,LEN(D326)-1)),IF(RIGHT(D326,1)="%",0.01*VALUE(LEFT(D326,LEN(D326)-1)),IF(RIGHT(D326,1)="k",1000*VALUE(LEFT(D326,LEN(D326)-1)),VALUE(SUBSTITUTE(D326,",",""))))))))),"N/A")</f>
        <v/>
      </c>
      <c r="L326">
        <f>IFERROR(IF(TRIM(E326)="-", "N/A", IF(RIGHT(E326,1)=")",IF(RIGHT(E326,2)="T)",-1000000000000*VALUE(MID(E326,2,LEN(E326)-3)),IF(RIGHT(E326,2)="M)",-1000000*VALUE(MID(E326,2,LEN(E326)-3)),IF(RIGHT(E326,2)="B)",-1000000000*VALUE(MID(E326,2,LEN(E326)-3)),IF(RIGHT(E326,2)="k)",-1000*VALUE(MID(E326,2,LEN(E326)-3)),VALUE(SUBSTITUTE(E326,",","")))))),IF(RIGHT(E326,1)="T",1000000000000*VALUE(LEFT(E326,LEN(E326)-1)),IF(RIGHT(E326,1)="M",1000000*VALUE(LEFT(E326,LEN(E326)-1)),IF(RIGHT(E326,1)="B",1000000000*VALUE(LEFT(E326,LEN(E326)-1)),IF(RIGHT(E326,1)="%",0.01*VALUE(LEFT(E326,LEN(E326)-1)),IF(RIGHT(E326,1)="k",1000*VALUE(LEFT(E326,LEN(E326)-1)),VALUE(SUBSTITUTE(E326,",",""))))))))),"N/A")</f>
        <v/>
      </c>
      <c r="M326">
        <f>IFERROR(IF(TRIM(F326)="-", "N/A", IF(RIGHT(F326,1)=")",IF(RIGHT(F326,2)="T)",-1000000000000*VALUE(MID(F326,2,LEN(F326)-3)),IF(RIGHT(F326,2)="M)",-1000000*VALUE(MID(F326,2,LEN(F326)-3)),IF(RIGHT(F326,2)="B)",-1000000000*VALUE(MID(F326,2,LEN(F326)-3)),IF(RIGHT(F326,2)="k)",-1000*VALUE(MID(F326,2,LEN(F326)-3)),VALUE(SUBSTITUTE(F326,",","")))))),IF(RIGHT(F326,1)="T",1000000000000*VALUE(LEFT(F326,LEN(F326)-1)),IF(RIGHT(F326,1)="M",1000000*VALUE(LEFT(F326,LEN(F326)-1)),IF(RIGHT(F326,1)="B",1000000000*VALUE(LEFT(F326,LEN(F326)-1)),IF(RIGHT(F326,1)="%",0.01*VALUE(LEFT(F326,LEN(F326)-1)),IF(RIGHT(F326,1)="k",1000*VALUE(LEFT(F326,LEN(F326)-1)),VALUE(SUBSTITUTE(F326,",",""))))))))),"N/A")</f>
        <v/>
      </c>
      <c r="N326">
        <f>IFERROR(IF(TRIM(G326)="-", "N/A", IF(RIGHT(G326,1)=")",IF(RIGHT(G326,2)="T)",-1000000000000*VALUE(MID(G326,2,LEN(G326)-3)),IF(RIGHT(G326,2)="M)",-1000000*VALUE(MID(G326,2,LEN(G326)-3)),IF(RIGHT(G326,2)="B)",-1000000000*VALUE(MID(G326,2,LEN(G326)-3)),IF(RIGHT(G326,2)="k)",-1000*VALUE(MID(G326,2,LEN(G326)-3)),VALUE(SUBSTITUTE(G326,",","")))))),IF(RIGHT(G326,1)="T",1000000000000*VALUE(LEFT(G326,LEN(G326)-1)),IF(RIGHT(G326,1)="M",1000000*VALUE(LEFT(G326,LEN(G326)-1)),IF(RIGHT(G326,1)="B",1000000000*VALUE(LEFT(G326,LEN(G326)-1)),IF(RIGHT(G326,1)="%",0.01*VALUE(LEFT(G326,LEN(G326)-1)),IF(RIGHT(G326,1)="k",1000*VALUE(LEFT(G326,LEN(G326)-1)),VALUE(SUBSTITUTE(G326,",",""))))))))),"N/A")</f>
        <v/>
      </c>
      <c r="P326">
        <f>MAX(J326:N326)</f>
        <v/>
      </c>
      <c r="Q326">
        <f>IFERROR(J144+MATCH(P326,J326:N326,0)-1,"")</f>
        <v/>
      </c>
      <c r="R326">
        <f>IF(Q326="","",MIN(J326:N326))</f>
        <v/>
      </c>
      <c r="S326">
        <f>IFERROR(J144+MATCH(R326,J326:N326,0)-1,"")</f>
        <v/>
      </c>
      <c r="T326">
        <f>IFERROR(AVERAGE(J326:N326),"")</f>
        <v/>
      </c>
      <c r="U326">
        <f>IFERROR(STDEV(J326:N326),"")</f>
        <v/>
      </c>
      <c r="V326">
        <f>IFERROR(IF(C326="-","",IF(ISBLANK(B326),"",IF(OR(ISNUMBER(FIND("Growth",B326)),ISNUMBER(FIND("Margin",B326))),"",(J326-T326)/U326))),"")</f>
        <v/>
      </c>
      <c r="W326">
        <f>IFERROR(IF(OR(D326="-",ISBLANK(D326)),"",(K326-T326)/U326),"")</f>
        <v/>
      </c>
      <c r="X326">
        <f>IFERROR(IF(OR(E326="-",ISBLANK(E326)),"",(L326-T326)/U326),"")</f>
        <v/>
      </c>
      <c r="Y326">
        <f>IFERROR(IF(OR(F326="-",ISBLANK(F326)),"",(M326-T326)/U326),"")</f>
        <v/>
      </c>
      <c r="Z326">
        <f>IFERROR(IF(OR(G326="-",ISBLANK(G326)),"",(N326-T326)/U326),"")</f>
        <v/>
      </c>
      <c r="AA326">
        <f>IF(MAX(MAX(V326:Z326),ABS(MIN(V326:Z326)))=ABS(MIN(V326:Z326)),MIN(V326:Z326),MAX(V326:Z326))</f>
        <v/>
      </c>
      <c r="AB326">
        <f>IFERROR(V144+MATCH(AA326,V326:Z326,0)-1,"")</f>
        <v/>
      </c>
      <c r="AC326">
        <f>IF(AB326&lt;&gt;"",IF(S326=AB326,"Low",IF(AB326=Q326,"High","")),"")</f>
        <v/>
      </c>
      <c r="AE326">
        <f>IF(ISNUMBER(MATCH("N/A",J326:N326,0)),"",IFERROR((5 * SUMPRODUCT(J144:N144,J326:N326) - PRODUCT(SUM(J144:N144),SUM(J326:N326))) / ((5 * SUM((J144^2)+(K144^2)+(L144^2)+(M144^2)+(N144^2))) - SUM(J144:N144)^2),""))</f>
        <v/>
      </c>
      <c r="AF326">
        <f>IFERROR(CORREL(J144:N144,J326:N326),"")</f>
        <v/>
      </c>
      <c r="AZ326">
        <f>IF(Q326=S326,0,1)</f>
        <v/>
      </c>
      <c r="BA326">
        <f>IF(AZ326=1,IF(Q326="","",IF(Q326=N144,"Yes","No")),"")</f>
        <v/>
      </c>
      <c r="BB326">
        <f>IF(BA326="Yes",P326,"")</f>
        <v/>
      </c>
      <c r="BC326">
        <f>IF(AZ326=1,IF(S326="","",IF(S326=N144,"Yes","No")),"")</f>
        <v/>
      </c>
      <c r="BD326">
        <f>IF(BC326="Yes",R326,"")</f>
        <v/>
      </c>
      <c r="BE326">
        <f>IFERROR(IF(SIGN(AE326)=1,"Increasing",IF(SIGN(AE326)=-1,"Decreasing","")),"")</f>
        <v/>
      </c>
      <c r="BF326">
        <f>IF(OR(AND(BE326="Increasing",BA326="Yes"),AND(BE326="Decreasing",BC326="Yes")),"Yes","No")</f>
        <v/>
      </c>
      <c r="BG326">
        <f>IF(I326="pos_trend","Yes","No")</f>
        <v/>
      </c>
      <c r="BH326">
        <f>IF(AF326&lt;&gt;"",IF(ABS(AF326)&gt;0.8,"Yes","No"),"")</f>
        <v/>
      </c>
    </row>
    <row r="327" spans="1:60">
      <c r="I327">
        <f>IF(AND(K327&gt; J327, L327&gt; K327, M327&gt; L327, N327&gt; M327), "pos_trend", IF(AND(K327&lt; J327, L327&lt; K327, M327&lt; L327, N327&lt; M327), "neg_trend", "N/A"))</f>
        <v/>
      </c>
      <c r="J327">
        <f>IFERROR(IF(TRIM(C327)="-", "N/A", IF(RIGHT(C327,1)=")",IF(RIGHT(C327,2)="T)",-1000000000000*VALUE(MID(C327,2,LEN(C327)-3)),IF(RIGHT(C327,2)="M)",-1000000*VALUE(MID(C327,2,LEN(C327)-3)),IF(RIGHT(C327,2)="B)",-1000000000*VALUE(MID(C327,2,LEN(C327)-3)),IF(RIGHT(C327,2)="k)",-1000*VALUE(MID(C327,2,LEN(C327)-3)),VALUE(SUBSTITUTE(C327,",","")))))),IF(RIGHT(C327,1)="T",1000000000000*VALUE(LEFT(C327,LEN(C327)-1)),IF(RIGHT(C327,1)="M",1000000*VALUE(LEFT(C327,LEN(C327)-1)),IF(RIGHT(C327,1)="B",1000000000*VALUE(LEFT(C327,LEN(C327)-1)),IF(RIGHT(C327,1)="%",0.01*VALUE(LEFT(C327,LEN(C327)-1)),IF(RIGHT(C327,1)="k",1000*VALUE(LEFT(C327,LEN(C327)-1)),VALUE(SUBSTITUTE(C327,",",""))))))))),"N/A")</f>
        <v/>
      </c>
      <c r="K327">
        <f>IFERROR(IF(TRIM(D327)="-", "N/A", IF(RIGHT(D327,1)=")",IF(RIGHT(D327,2)="T)",-1000000000000*VALUE(MID(D327,2,LEN(D327)-3)),IF(RIGHT(D327,2)="M)",-1000000*VALUE(MID(D327,2,LEN(D327)-3)),IF(RIGHT(D327,2)="B)",-1000000000*VALUE(MID(D327,2,LEN(D327)-3)),IF(RIGHT(D327,2)="k)",-1000*VALUE(MID(D327,2,LEN(D327)-3)),VALUE(SUBSTITUTE(D327,",","")))))),IF(RIGHT(D327,1)="T",1000000000000*VALUE(LEFT(D327,LEN(D327)-1)),IF(RIGHT(D327,1)="M",1000000*VALUE(LEFT(D327,LEN(D327)-1)),IF(RIGHT(D327,1)="B",1000000000*VALUE(LEFT(D327,LEN(D327)-1)),IF(RIGHT(D327,1)="%",0.01*VALUE(LEFT(D327,LEN(D327)-1)),IF(RIGHT(D327,1)="k",1000*VALUE(LEFT(D327,LEN(D327)-1)),VALUE(SUBSTITUTE(D327,",",""))))))))),"N/A")</f>
        <v/>
      </c>
      <c r="L327">
        <f>IFERROR(IF(TRIM(E327)="-", "N/A", IF(RIGHT(E327,1)=")",IF(RIGHT(E327,2)="T)",-1000000000000*VALUE(MID(E327,2,LEN(E327)-3)),IF(RIGHT(E327,2)="M)",-1000000*VALUE(MID(E327,2,LEN(E327)-3)),IF(RIGHT(E327,2)="B)",-1000000000*VALUE(MID(E327,2,LEN(E327)-3)),IF(RIGHT(E327,2)="k)",-1000*VALUE(MID(E327,2,LEN(E327)-3)),VALUE(SUBSTITUTE(E327,",","")))))),IF(RIGHT(E327,1)="T",1000000000000*VALUE(LEFT(E327,LEN(E327)-1)),IF(RIGHT(E327,1)="M",1000000*VALUE(LEFT(E327,LEN(E327)-1)),IF(RIGHT(E327,1)="B",1000000000*VALUE(LEFT(E327,LEN(E327)-1)),IF(RIGHT(E327,1)="%",0.01*VALUE(LEFT(E327,LEN(E327)-1)),IF(RIGHT(E327,1)="k",1000*VALUE(LEFT(E327,LEN(E327)-1)),VALUE(SUBSTITUTE(E327,",",""))))))))),"N/A")</f>
        <v/>
      </c>
      <c r="M327">
        <f>IFERROR(IF(TRIM(F327)="-", "N/A", IF(RIGHT(F327,1)=")",IF(RIGHT(F327,2)="T)",-1000000000000*VALUE(MID(F327,2,LEN(F327)-3)),IF(RIGHT(F327,2)="M)",-1000000*VALUE(MID(F327,2,LEN(F327)-3)),IF(RIGHT(F327,2)="B)",-1000000000*VALUE(MID(F327,2,LEN(F327)-3)),IF(RIGHT(F327,2)="k)",-1000*VALUE(MID(F327,2,LEN(F327)-3)),VALUE(SUBSTITUTE(F327,",","")))))),IF(RIGHT(F327,1)="T",1000000000000*VALUE(LEFT(F327,LEN(F327)-1)),IF(RIGHT(F327,1)="M",1000000*VALUE(LEFT(F327,LEN(F327)-1)),IF(RIGHT(F327,1)="B",1000000000*VALUE(LEFT(F327,LEN(F327)-1)),IF(RIGHT(F327,1)="%",0.01*VALUE(LEFT(F327,LEN(F327)-1)),IF(RIGHT(F327,1)="k",1000*VALUE(LEFT(F327,LEN(F327)-1)),VALUE(SUBSTITUTE(F327,",",""))))))))),"N/A")</f>
        <v/>
      </c>
      <c r="N327">
        <f>IFERROR(IF(TRIM(G327)="-", "N/A", IF(RIGHT(G327,1)=")",IF(RIGHT(G327,2)="T)",-1000000000000*VALUE(MID(G327,2,LEN(G327)-3)),IF(RIGHT(G327,2)="M)",-1000000*VALUE(MID(G327,2,LEN(G327)-3)),IF(RIGHT(G327,2)="B)",-1000000000*VALUE(MID(G327,2,LEN(G327)-3)),IF(RIGHT(G327,2)="k)",-1000*VALUE(MID(G327,2,LEN(G327)-3)),VALUE(SUBSTITUTE(G327,",","")))))),IF(RIGHT(G327,1)="T",1000000000000*VALUE(LEFT(G327,LEN(G327)-1)),IF(RIGHT(G327,1)="M",1000000*VALUE(LEFT(G327,LEN(G327)-1)),IF(RIGHT(G327,1)="B",1000000000*VALUE(LEFT(G327,LEN(G327)-1)),IF(RIGHT(G327,1)="%",0.01*VALUE(LEFT(G327,LEN(G327)-1)),IF(RIGHT(G327,1)="k",1000*VALUE(LEFT(G327,LEN(G327)-1)),VALUE(SUBSTITUTE(G327,",",""))))))))),"N/A")</f>
        <v/>
      </c>
      <c r="P327">
        <f>MAX(J327:N327)</f>
        <v/>
      </c>
      <c r="Q327">
        <f>IFERROR(J144+MATCH(P327,J327:N327,0)-1,"")</f>
        <v/>
      </c>
      <c r="R327">
        <f>IF(Q327="","",MIN(J327:N327))</f>
        <v/>
      </c>
      <c r="S327">
        <f>IFERROR(J144+MATCH(R327,J327:N327,0)-1,"")</f>
        <v/>
      </c>
      <c r="T327">
        <f>IFERROR(AVERAGE(J327:N327),"")</f>
        <v/>
      </c>
      <c r="U327">
        <f>IFERROR(STDEV(J327:N327),"")</f>
        <v/>
      </c>
      <c r="V327">
        <f>IFERROR(IF(C327="-","",IF(ISBLANK(B327),"",IF(OR(ISNUMBER(FIND("Growth",B327)),ISNUMBER(FIND("Margin",B327))),"",(J327-T327)/U327))),"")</f>
        <v/>
      </c>
      <c r="W327">
        <f>IFERROR(IF(OR(D327="-",ISBLANK(D327)),"",(K327-T327)/U327),"")</f>
        <v/>
      </c>
      <c r="X327">
        <f>IFERROR(IF(OR(E327="-",ISBLANK(E327)),"",(L327-T327)/U327),"")</f>
        <v/>
      </c>
      <c r="Y327">
        <f>IFERROR(IF(OR(F327="-",ISBLANK(F327)),"",(M327-T327)/U327),"")</f>
        <v/>
      </c>
      <c r="Z327">
        <f>IFERROR(IF(OR(G327="-",ISBLANK(G327)),"",(N327-T327)/U327),"")</f>
        <v/>
      </c>
      <c r="AA327">
        <f>IF(MAX(MAX(V327:Z327),ABS(MIN(V327:Z327)))=ABS(MIN(V327:Z327)),MIN(V327:Z327),MAX(V327:Z327))</f>
        <v/>
      </c>
      <c r="AB327">
        <f>IFERROR(V144+MATCH(AA327,V327:Z327,0)-1,"")</f>
        <v/>
      </c>
      <c r="AC327">
        <f>IF(AB327&lt;&gt;"",IF(S327=AB327,"Low",IF(AB327=Q327,"High","")),"")</f>
        <v/>
      </c>
      <c r="AE327">
        <f>IF(ISNUMBER(MATCH("N/A",J327:N327,0)),"",IFERROR((5 * SUMPRODUCT(J144:N144,J327:N327) - PRODUCT(SUM(J144:N144),SUM(J327:N327))) / ((5 * SUM((J144^2)+(K144^2)+(L144^2)+(M144^2)+(N144^2))) - SUM(J144:N144)^2),""))</f>
        <v/>
      </c>
      <c r="AF327">
        <f>IFERROR(CORREL(J144:N144,J327:N327),"")</f>
        <v/>
      </c>
      <c r="AZ327">
        <f>IF(Q327=S327,0,1)</f>
        <v/>
      </c>
      <c r="BA327">
        <f>IF(AZ327=1,IF(Q327="","",IF(Q327=N144,"Yes","No")),"")</f>
        <v/>
      </c>
      <c r="BB327">
        <f>IF(BA327="Yes",P327,"")</f>
        <v/>
      </c>
      <c r="BC327">
        <f>IF(AZ327=1,IF(S327="","",IF(S327=N144,"Yes","No")),"")</f>
        <v/>
      </c>
      <c r="BD327">
        <f>IF(BC327="Yes",R327,"")</f>
        <v/>
      </c>
      <c r="BE327">
        <f>IFERROR(IF(SIGN(AE327)=1,"Increasing",IF(SIGN(AE327)=-1,"Decreasing","")),"")</f>
        <v/>
      </c>
      <c r="BF327">
        <f>IF(OR(AND(BE327="Increasing",BA327="Yes"),AND(BE327="Decreasing",BC327="Yes")),"Yes","No")</f>
        <v/>
      </c>
      <c r="BG327">
        <f>IF(I327="pos_trend","Yes","No")</f>
        <v/>
      </c>
      <c r="BH327">
        <f>IF(AF327&lt;&gt;"",IF(ABS(AF327)&gt;0.8,"Yes","No"),"")</f>
        <v/>
      </c>
    </row>
    <row r="328" spans="1:60">
      <c s="1" r="B328" t="s">
        <v>316</v>
      </c>
      <c s="1" r="C328" t="s">
        <v>252</v>
      </c>
      <c s="1" r="D328" t="s">
        <v>253</v>
      </c>
      <c s="1" r="E328" t="s">
        <v>254</v>
      </c>
      <c s="1" r="F328" t="s">
        <v>255</v>
      </c>
      <c s="1" r="G328" t="s">
        <v>256</v>
      </c>
      <c s="1" r="H328" t="s">
        <v>257</v>
      </c>
      <c r="P328">
        <f>MAX(J328:N328)</f>
        <v/>
      </c>
      <c r="Q328">
        <f>IFERROR(J144+MATCH(P328,J328:N328,0)-1,"")</f>
        <v/>
      </c>
      <c r="R328">
        <f>IF(Q328="","",MIN(J328:N328))</f>
        <v/>
      </c>
      <c r="S328">
        <f>IFERROR(J144+MATCH(R328,J328:N328,0)-1,"")</f>
        <v/>
      </c>
      <c r="T328">
        <f>IFERROR(AVERAGE(J328:N328),"")</f>
        <v/>
      </c>
      <c r="U328">
        <f>IFERROR(STDEV(J328:N328),"")</f>
        <v/>
      </c>
      <c r="V328">
        <f>IFERROR(IF(C328="-","",IF(ISBLANK(B328),"",IF(OR(ISNUMBER(FIND("Growth",B328)),ISNUMBER(FIND("Margin",B328))),"",(J328-T328)/U328))),"")</f>
        <v/>
      </c>
      <c r="W328">
        <f>IFERROR(IF(OR(D328="-",ISBLANK(D328)),"",(K328-T328)/U328),"")</f>
        <v/>
      </c>
      <c r="X328">
        <f>IFERROR(IF(OR(E328="-",ISBLANK(E328)),"",(L328-T328)/U328),"")</f>
        <v/>
      </c>
      <c r="Y328">
        <f>IFERROR(IF(OR(F328="-",ISBLANK(F328)),"",(M328-T328)/U328),"")</f>
        <v/>
      </c>
      <c r="Z328">
        <f>IFERROR(IF(OR(G328="-",ISBLANK(G328)),"",(N328-T328)/U328),"")</f>
        <v/>
      </c>
      <c r="AA328">
        <f>IF(MAX(MAX(V328:Z328),ABS(MIN(V328:Z328)))=ABS(MIN(V328:Z328)),MIN(V328:Z328),MAX(V328:Z328))</f>
        <v/>
      </c>
      <c r="AB328">
        <f>IFERROR(V144+MATCH(AA328,V328:Z328,0)-1,"")</f>
        <v/>
      </c>
      <c r="AC328">
        <f>IF(AB328&lt;&gt;"",IF(S328=AB328,"Low",IF(AB328=Q328,"High","")),"")</f>
        <v/>
      </c>
      <c r="AE328">
        <f>IF(ISNUMBER(MATCH("N/A",J328:N328,0)),"",IFERROR((5 * SUMPRODUCT(J144:N144,J328:N328) - PRODUCT(SUM(J144:N144),SUM(J328:N328))) / ((5 * SUM((J144^2)+(K144^2)+(L144^2)+(M144^2)+(N144^2))) - SUM(J144:N144)^2),""))</f>
        <v/>
      </c>
      <c r="AF328">
        <f>IFERROR(CORREL(J144:N144,J328:N328),"")</f>
        <v/>
      </c>
      <c r="AZ328">
        <f>IF(Q328=S328,0,1)</f>
        <v/>
      </c>
      <c r="BA328">
        <f>IF(AZ328=1,IF(Q328="","",IF(Q328=N144,"Yes","No")),"")</f>
        <v/>
      </c>
      <c r="BB328">
        <f>IF(BA328="Yes",P328,"")</f>
        <v/>
      </c>
      <c r="BC328">
        <f>IF(AZ328=1,IF(S328="","",IF(S328=N144,"Yes","No")),"")</f>
        <v/>
      </c>
      <c r="BD328">
        <f>IF(BC328="Yes",R328,"")</f>
        <v/>
      </c>
      <c r="BE328">
        <f>IFERROR(IF(SIGN(AE328)=1,"Increasing",IF(SIGN(AE328)=-1,"Decreasing","")),"")</f>
        <v/>
      </c>
      <c r="BF328">
        <f>IF(OR(AND(BE328="Increasing",BA328="Yes"),AND(BE328="Decreasing",BC328="Yes")),"Yes","No")</f>
        <v/>
      </c>
      <c r="BG328">
        <f>IF(I328="pos_trend","Yes","No")</f>
        <v/>
      </c>
      <c r="BH328">
        <f>IF(AF328&lt;&gt;"",IF(ABS(AF328)&gt;0.8,"Yes","No"),"")</f>
        <v/>
      </c>
    </row>
    <row r="329" spans="1:60">
      <c s="1" r="A329" t="n">
        <v>0</v>
      </c>
      <c r="B329" t="s">
        <v>868</v>
      </c>
      <c r="C329" t="s">
        <v>869</v>
      </c>
      <c r="D329" t="s">
        <v>870</v>
      </c>
      <c r="E329" t="s">
        <v>871</v>
      </c>
      <c r="F329" t="s">
        <v>872</v>
      </c>
      <c r="G329" t="s">
        <v>873</v>
      </c>
      <c r="H329" t="s"/>
      <c r="I329">
        <f>IF(AND(K329&gt; J329, L329&gt; K329, M329&gt; L329, N329&gt; M329), "pos_trend", IF(AND(K329&lt; J329, L329&lt; K329, M329&lt; L329, N329&lt; M329), "neg_trend", "N/A"))</f>
        <v/>
      </c>
      <c r="J329">
        <f>IFERROR(IF(TRIM(C329)="-", "N/A", IF(RIGHT(C329,1)=")",IF(RIGHT(C329,2)="T)",-1000000000000*VALUE(MID(C329,2,LEN(C329)-3)),IF(RIGHT(C329,2)="M)",-1000000*VALUE(MID(C329,2,LEN(C329)-3)),IF(RIGHT(C329,2)="B)",-1000000000*VALUE(MID(C329,2,LEN(C329)-3)),IF(RIGHT(C329,2)="k)",-1000*VALUE(MID(C329,2,LEN(C329)-3)),VALUE(SUBSTITUTE(C329,",","")))))),IF(RIGHT(C329,1)="T",1000000000000*VALUE(LEFT(C329,LEN(C329)-1)),IF(RIGHT(C329,1)="M",1000000*VALUE(LEFT(C329,LEN(C329)-1)),IF(RIGHT(C329,1)="B",1000000000*VALUE(LEFT(C329,LEN(C329)-1)),IF(RIGHT(C329,1)="%",0.01*VALUE(LEFT(C329,LEN(C329)-1)),IF(RIGHT(C329,1)="k",1000*VALUE(LEFT(C329,LEN(C329)-1)),VALUE(SUBSTITUTE(C329,",",""))))))))),"N/A")</f>
        <v/>
      </c>
      <c r="K329">
        <f>IFERROR(IF(TRIM(D329)="-", "N/A", IF(RIGHT(D329,1)=")",IF(RIGHT(D329,2)="T)",-1000000000000*VALUE(MID(D329,2,LEN(D329)-3)),IF(RIGHT(D329,2)="M)",-1000000*VALUE(MID(D329,2,LEN(D329)-3)),IF(RIGHT(D329,2)="B)",-1000000000*VALUE(MID(D329,2,LEN(D329)-3)),IF(RIGHT(D329,2)="k)",-1000*VALUE(MID(D329,2,LEN(D329)-3)),VALUE(SUBSTITUTE(D329,",","")))))),IF(RIGHT(D329,1)="T",1000000000000*VALUE(LEFT(D329,LEN(D329)-1)),IF(RIGHT(D329,1)="M",1000000*VALUE(LEFT(D329,LEN(D329)-1)),IF(RIGHT(D329,1)="B",1000000000*VALUE(LEFT(D329,LEN(D329)-1)),IF(RIGHT(D329,1)="%",0.01*VALUE(LEFT(D329,LEN(D329)-1)),IF(RIGHT(D329,1)="k",1000*VALUE(LEFT(D329,LEN(D329)-1)),VALUE(SUBSTITUTE(D329,",",""))))))))),"N/A")</f>
        <v/>
      </c>
      <c r="L329">
        <f>IFERROR(IF(TRIM(E329)="-", "N/A", IF(RIGHT(E329,1)=")",IF(RIGHT(E329,2)="T)",-1000000000000*VALUE(MID(E329,2,LEN(E329)-3)),IF(RIGHT(E329,2)="M)",-1000000*VALUE(MID(E329,2,LEN(E329)-3)),IF(RIGHT(E329,2)="B)",-1000000000*VALUE(MID(E329,2,LEN(E329)-3)),IF(RIGHT(E329,2)="k)",-1000*VALUE(MID(E329,2,LEN(E329)-3)),VALUE(SUBSTITUTE(E329,",","")))))),IF(RIGHT(E329,1)="T",1000000000000*VALUE(LEFT(E329,LEN(E329)-1)),IF(RIGHT(E329,1)="M",1000000*VALUE(LEFT(E329,LEN(E329)-1)),IF(RIGHT(E329,1)="B",1000000000*VALUE(LEFT(E329,LEN(E329)-1)),IF(RIGHT(E329,1)="%",0.01*VALUE(LEFT(E329,LEN(E329)-1)),IF(RIGHT(E329,1)="k",1000*VALUE(LEFT(E329,LEN(E329)-1)),VALUE(SUBSTITUTE(E329,",",""))))))))),"N/A")</f>
        <v/>
      </c>
      <c r="M329">
        <f>IFERROR(IF(TRIM(F329)="-", "N/A", IF(RIGHT(F329,1)=")",IF(RIGHT(F329,2)="T)",-1000000000000*VALUE(MID(F329,2,LEN(F329)-3)),IF(RIGHT(F329,2)="M)",-1000000*VALUE(MID(F329,2,LEN(F329)-3)),IF(RIGHT(F329,2)="B)",-1000000000*VALUE(MID(F329,2,LEN(F329)-3)),IF(RIGHT(F329,2)="k)",-1000*VALUE(MID(F329,2,LEN(F329)-3)),VALUE(SUBSTITUTE(F329,",","")))))),IF(RIGHT(F329,1)="T",1000000000000*VALUE(LEFT(F329,LEN(F329)-1)),IF(RIGHT(F329,1)="M",1000000*VALUE(LEFT(F329,LEN(F329)-1)),IF(RIGHT(F329,1)="B",1000000000*VALUE(LEFT(F329,LEN(F329)-1)),IF(RIGHT(F329,1)="%",0.01*VALUE(LEFT(F329,LEN(F329)-1)),IF(RIGHT(F329,1)="k",1000*VALUE(LEFT(F329,LEN(F329)-1)),VALUE(SUBSTITUTE(F329,",",""))))))))),"N/A")</f>
        <v/>
      </c>
      <c r="N329">
        <f>IFERROR(IF(TRIM(G329)="-", "N/A", IF(RIGHT(G329,1)=")",IF(RIGHT(G329,2)="T)",-1000000000000*VALUE(MID(G329,2,LEN(G329)-3)),IF(RIGHT(G329,2)="M)",-1000000*VALUE(MID(G329,2,LEN(G329)-3)),IF(RIGHT(G329,2)="B)",-1000000000*VALUE(MID(G329,2,LEN(G329)-3)),IF(RIGHT(G329,2)="k)",-1000*VALUE(MID(G329,2,LEN(G329)-3)),VALUE(SUBSTITUTE(G329,",","")))))),IF(RIGHT(G329,1)="T",1000000000000*VALUE(LEFT(G329,LEN(G329)-1)),IF(RIGHT(G329,1)="M",1000000*VALUE(LEFT(G329,LEN(G329)-1)),IF(RIGHT(G329,1)="B",1000000000*VALUE(LEFT(G329,LEN(G329)-1)),IF(RIGHT(G329,1)="%",0.01*VALUE(LEFT(G329,LEN(G329)-1)),IF(RIGHT(G329,1)="k",1000*VALUE(LEFT(G329,LEN(G329)-1)),VALUE(SUBSTITUTE(G329,",",""))))))))),"N/A")</f>
        <v/>
      </c>
      <c r="P329">
        <f>MAX(J329:N329)</f>
        <v/>
      </c>
      <c r="Q329">
        <f>IFERROR(J144+MATCH(P329,J329:N329,0)-1,"")</f>
        <v/>
      </c>
      <c r="R329">
        <f>IF(Q329="","",MIN(J329:N329))</f>
        <v/>
      </c>
      <c r="S329">
        <f>IFERROR(J144+MATCH(R329,J329:N329,0)-1,"")</f>
        <v/>
      </c>
      <c r="T329">
        <f>IFERROR(AVERAGE(J329:N329),"")</f>
        <v/>
      </c>
      <c r="U329">
        <f>IFERROR(STDEV(J329:N329),"")</f>
        <v/>
      </c>
      <c r="V329">
        <f>IFERROR(IF(C329="-","",IF(ISBLANK(B329),"",IF(OR(ISNUMBER(FIND("Growth",B329)),ISNUMBER(FIND("Margin",B329))),"",(J329-T329)/U329))),"")</f>
        <v/>
      </c>
      <c r="W329">
        <f>IFERROR(IF(OR(D329="-",ISBLANK(D329)),"",(K329-T329)/U329),"")</f>
        <v/>
      </c>
      <c r="X329">
        <f>IFERROR(IF(OR(E329="-",ISBLANK(E329)),"",(L329-T329)/U329),"")</f>
        <v/>
      </c>
      <c r="Y329">
        <f>IFERROR(IF(OR(F329="-",ISBLANK(F329)),"",(M329-T329)/U329),"")</f>
        <v/>
      </c>
      <c r="Z329">
        <f>IFERROR(IF(OR(G329="-",ISBLANK(G329)),"",(N329-T329)/U329),"")</f>
        <v/>
      </c>
      <c r="AA329">
        <f>IF(MAX(MAX(V329:Z329),ABS(MIN(V329:Z329)))=ABS(MIN(V329:Z329)),MIN(V329:Z329),MAX(V329:Z329))</f>
        <v/>
      </c>
      <c r="AB329">
        <f>IFERROR(V144+MATCH(AA329,V329:Z329,0)-1,"")</f>
        <v/>
      </c>
      <c r="AC329">
        <f>IF(AB329&lt;&gt;"",IF(S329=AB329,"Low",IF(AB329=Q329,"High","")),"")</f>
        <v/>
      </c>
      <c r="AE329">
        <f>IF(ISNUMBER(MATCH("N/A",J329:N329,0)),"",IFERROR((5 * SUMPRODUCT(J144:N144,J329:N329) - PRODUCT(SUM(J144:N144),SUM(J329:N329))) / ((5 * SUM((J144^2)+(K144^2)+(L144^2)+(M144^2)+(N144^2))) - SUM(J144:N144)^2),""))</f>
        <v/>
      </c>
      <c r="AF329">
        <f>IFERROR(CORREL(J144:N144,J329:N329),"")</f>
        <v/>
      </c>
      <c r="AZ329">
        <f>IF(Q329=S329,0,1)</f>
        <v/>
      </c>
      <c r="BA329">
        <f>IF(AZ329=1,IF(Q329="","",IF(Q329=N144,"Yes","No")),"")</f>
        <v/>
      </c>
      <c r="BB329">
        <f>IF(BA329="Yes",P329,"")</f>
        <v/>
      </c>
      <c r="BC329">
        <f>IF(AZ329=1,IF(S329="","",IF(S329=N144,"Yes","No")),"")</f>
        <v/>
      </c>
      <c r="BD329">
        <f>IF(BC329="Yes",R329,"")</f>
        <v/>
      </c>
      <c r="BE329">
        <f>IFERROR(IF(SIGN(AE329)=1,"Increasing",IF(SIGN(AE329)=-1,"Decreasing","")),"")</f>
        <v/>
      </c>
      <c r="BF329">
        <f>IF(OR(AND(BE329="Increasing",BA329="Yes"),AND(BE329="Decreasing",BC329="Yes")),"Yes","No")</f>
        <v/>
      </c>
      <c r="BG329">
        <f>IF(I329="pos_trend","Yes","No")</f>
        <v/>
      </c>
      <c r="BH329">
        <f>IF(AF329&lt;&gt;"",IF(ABS(AF329)&gt;0.8,"Yes","No"),"")</f>
        <v/>
      </c>
    </row>
    <row r="330" spans="1:60">
      <c s="1" r="A330" t="n">
        <v>1</v>
      </c>
      <c r="B330" t="s">
        <v>874</v>
      </c>
      <c r="C330" t="s">
        <v>869</v>
      </c>
      <c r="D330" t="s">
        <v>870</v>
      </c>
      <c r="E330" t="s">
        <v>871</v>
      </c>
      <c r="F330" t="s">
        <v>872</v>
      </c>
      <c r="G330" t="s">
        <v>873</v>
      </c>
      <c r="H330" t="s"/>
      <c r="I330">
        <f>IF(AND(K330&gt; J330, L330&gt; K330, M330&gt; L330, N330&gt; M330), "pos_trend", IF(AND(K330&lt; J330, L330&lt; K330, M330&lt; L330, N330&lt; M330), "neg_trend", "N/A"))</f>
        <v/>
      </c>
      <c r="J330">
        <f>IFERROR(IF(TRIM(C330)="-", "N/A", IF(RIGHT(C330,1)=")",IF(RIGHT(C330,2)="T)",-1000000000000*VALUE(MID(C330,2,LEN(C330)-3)),IF(RIGHT(C330,2)="M)",-1000000*VALUE(MID(C330,2,LEN(C330)-3)),IF(RIGHT(C330,2)="B)",-1000000000*VALUE(MID(C330,2,LEN(C330)-3)),IF(RIGHT(C330,2)="k)",-1000*VALUE(MID(C330,2,LEN(C330)-3)),VALUE(SUBSTITUTE(C330,",","")))))),IF(RIGHT(C330,1)="T",1000000000000*VALUE(LEFT(C330,LEN(C330)-1)),IF(RIGHT(C330,1)="M",1000000*VALUE(LEFT(C330,LEN(C330)-1)),IF(RIGHT(C330,1)="B",1000000000*VALUE(LEFT(C330,LEN(C330)-1)),IF(RIGHT(C330,1)="%",0.01*VALUE(LEFT(C330,LEN(C330)-1)),IF(RIGHT(C330,1)="k",1000*VALUE(LEFT(C330,LEN(C330)-1)),VALUE(SUBSTITUTE(C330,",",""))))))))),"N/A")</f>
        <v/>
      </c>
      <c r="K330">
        <f>IFERROR(IF(TRIM(D330)="-", "N/A", IF(RIGHT(D330,1)=")",IF(RIGHT(D330,2)="T)",-1000000000000*VALUE(MID(D330,2,LEN(D330)-3)),IF(RIGHT(D330,2)="M)",-1000000*VALUE(MID(D330,2,LEN(D330)-3)),IF(RIGHT(D330,2)="B)",-1000000000*VALUE(MID(D330,2,LEN(D330)-3)),IF(RIGHT(D330,2)="k)",-1000*VALUE(MID(D330,2,LEN(D330)-3)),VALUE(SUBSTITUTE(D330,",","")))))),IF(RIGHT(D330,1)="T",1000000000000*VALUE(LEFT(D330,LEN(D330)-1)),IF(RIGHT(D330,1)="M",1000000*VALUE(LEFT(D330,LEN(D330)-1)),IF(RIGHT(D330,1)="B",1000000000*VALUE(LEFT(D330,LEN(D330)-1)),IF(RIGHT(D330,1)="%",0.01*VALUE(LEFT(D330,LEN(D330)-1)),IF(RIGHT(D330,1)="k",1000*VALUE(LEFT(D330,LEN(D330)-1)),VALUE(SUBSTITUTE(D330,",",""))))))))),"N/A")</f>
        <v/>
      </c>
      <c r="L330">
        <f>IFERROR(IF(TRIM(E330)="-", "N/A", IF(RIGHT(E330,1)=")",IF(RIGHT(E330,2)="T)",-1000000000000*VALUE(MID(E330,2,LEN(E330)-3)),IF(RIGHT(E330,2)="M)",-1000000*VALUE(MID(E330,2,LEN(E330)-3)),IF(RIGHT(E330,2)="B)",-1000000000*VALUE(MID(E330,2,LEN(E330)-3)),IF(RIGHT(E330,2)="k)",-1000*VALUE(MID(E330,2,LEN(E330)-3)),VALUE(SUBSTITUTE(E330,",","")))))),IF(RIGHT(E330,1)="T",1000000000000*VALUE(LEFT(E330,LEN(E330)-1)),IF(RIGHT(E330,1)="M",1000000*VALUE(LEFT(E330,LEN(E330)-1)),IF(RIGHT(E330,1)="B",1000000000*VALUE(LEFT(E330,LEN(E330)-1)),IF(RIGHT(E330,1)="%",0.01*VALUE(LEFT(E330,LEN(E330)-1)),IF(RIGHT(E330,1)="k",1000*VALUE(LEFT(E330,LEN(E330)-1)),VALUE(SUBSTITUTE(E330,",",""))))))))),"N/A")</f>
        <v/>
      </c>
      <c r="M330">
        <f>IFERROR(IF(TRIM(F330)="-", "N/A", IF(RIGHT(F330,1)=")",IF(RIGHT(F330,2)="T)",-1000000000000*VALUE(MID(F330,2,LEN(F330)-3)),IF(RIGHT(F330,2)="M)",-1000000*VALUE(MID(F330,2,LEN(F330)-3)),IF(RIGHT(F330,2)="B)",-1000000000*VALUE(MID(F330,2,LEN(F330)-3)),IF(RIGHT(F330,2)="k)",-1000*VALUE(MID(F330,2,LEN(F330)-3)),VALUE(SUBSTITUTE(F330,",","")))))),IF(RIGHT(F330,1)="T",1000000000000*VALUE(LEFT(F330,LEN(F330)-1)),IF(RIGHT(F330,1)="M",1000000*VALUE(LEFT(F330,LEN(F330)-1)),IF(RIGHT(F330,1)="B",1000000000*VALUE(LEFT(F330,LEN(F330)-1)),IF(RIGHT(F330,1)="%",0.01*VALUE(LEFT(F330,LEN(F330)-1)),IF(RIGHT(F330,1)="k",1000*VALUE(LEFT(F330,LEN(F330)-1)),VALUE(SUBSTITUTE(F330,",",""))))))))),"N/A")</f>
        <v/>
      </c>
      <c r="N330">
        <f>IFERROR(IF(TRIM(G330)="-", "N/A", IF(RIGHT(G330,1)=")",IF(RIGHT(G330,2)="T)",-1000000000000*VALUE(MID(G330,2,LEN(G330)-3)),IF(RIGHT(G330,2)="M)",-1000000*VALUE(MID(G330,2,LEN(G330)-3)),IF(RIGHT(G330,2)="B)",-1000000000*VALUE(MID(G330,2,LEN(G330)-3)),IF(RIGHT(G330,2)="k)",-1000*VALUE(MID(G330,2,LEN(G330)-3)),VALUE(SUBSTITUTE(G330,",","")))))),IF(RIGHT(G330,1)="T",1000000000000*VALUE(LEFT(G330,LEN(G330)-1)),IF(RIGHT(G330,1)="M",1000000*VALUE(LEFT(G330,LEN(G330)-1)),IF(RIGHT(G330,1)="B",1000000000*VALUE(LEFT(G330,LEN(G330)-1)),IF(RIGHT(G330,1)="%",0.01*VALUE(LEFT(G330,LEN(G330)-1)),IF(RIGHT(G330,1)="k",1000*VALUE(LEFT(G330,LEN(G330)-1)),VALUE(SUBSTITUTE(G330,",",""))))))))),"N/A")</f>
        <v/>
      </c>
      <c r="P330">
        <f>MAX(J330:N330)</f>
        <v/>
      </c>
      <c r="Q330">
        <f>IFERROR(J144+MATCH(P330,J330:N330,0)-1,"")</f>
        <v/>
      </c>
      <c r="R330">
        <f>IF(Q330="","",MIN(J330:N330))</f>
        <v/>
      </c>
      <c r="S330">
        <f>IFERROR(J144+MATCH(R330,J330:N330,0)-1,"")</f>
        <v/>
      </c>
      <c r="T330">
        <f>IFERROR(AVERAGE(J330:N330),"")</f>
        <v/>
      </c>
      <c r="U330">
        <f>IFERROR(STDEV(J330:N330),"")</f>
        <v/>
      </c>
      <c r="V330">
        <f>IFERROR(IF(C330="-","",IF(ISBLANK(B330),"",IF(OR(ISNUMBER(FIND("Growth",B330)),ISNUMBER(FIND("Margin",B330))),"",(J330-T330)/U330))),"")</f>
        <v/>
      </c>
      <c r="W330">
        <f>IFERROR(IF(OR(D330="-",ISBLANK(D330)),"",(K330-T330)/U330),"")</f>
        <v/>
      </c>
      <c r="X330">
        <f>IFERROR(IF(OR(E330="-",ISBLANK(E330)),"",(L330-T330)/U330),"")</f>
        <v/>
      </c>
      <c r="Y330">
        <f>IFERROR(IF(OR(F330="-",ISBLANK(F330)),"",(M330-T330)/U330),"")</f>
        <v/>
      </c>
      <c r="Z330">
        <f>IFERROR(IF(OR(G330="-",ISBLANK(G330)),"",(N330-T330)/U330),"")</f>
        <v/>
      </c>
      <c r="AA330">
        <f>IF(MAX(MAX(V330:Z330),ABS(MIN(V330:Z330)))=ABS(MIN(V330:Z330)),MIN(V330:Z330),MAX(V330:Z330))</f>
        <v/>
      </c>
      <c r="AB330">
        <f>IFERROR(V144+MATCH(AA330,V330:Z330,0)-1,"")</f>
        <v/>
      </c>
      <c r="AC330">
        <f>IF(AB330&lt;&gt;"",IF(S330=AB330,"Low",IF(AB330=Q330,"High","")),"")</f>
        <v/>
      </c>
      <c r="AE330">
        <f>IF(ISNUMBER(MATCH("N/A",J330:N330,0)),"",IFERROR((5 * SUMPRODUCT(J144:N144,J330:N330) - PRODUCT(SUM(J144:N144),SUM(J330:N330))) / ((5 * SUM((J144^2)+(K144^2)+(L144^2)+(M144^2)+(N144^2))) - SUM(J144:N144)^2),""))</f>
        <v/>
      </c>
      <c r="AF330">
        <f>IFERROR(CORREL(J144:N144,J330:N330),"")</f>
        <v/>
      </c>
      <c r="AZ330">
        <f>IF(Q330=S330,0,1)</f>
        <v/>
      </c>
      <c r="BA330">
        <f>IF(AZ330=1,IF(Q330="","",IF(Q330=N144,"Yes","No")),"")</f>
        <v/>
      </c>
      <c r="BB330">
        <f>IF(BA330="Yes",P330,"")</f>
        <v/>
      </c>
      <c r="BC330">
        <f>IF(AZ330=1,IF(S330="","",IF(S330=N144,"Yes","No")),"")</f>
        <v/>
      </c>
      <c r="BD330">
        <f>IF(BC330="Yes",R330,"")</f>
        <v/>
      </c>
      <c r="BE330">
        <f>IFERROR(IF(SIGN(AE330)=1,"Increasing",IF(SIGN(AE330)=-1,"Decreasing","")),"")</f>
        <v/>
      </c>
      <c r="BF330">
        <f>IF(OR(AND(BE330="Increasing",BA330="Yes"),AND(BE330="Decreasing",BC330="Yes")),"Yes","No")</f>
        <v/>
      </c>
      <c r="BG330">
        <f>IF(I330="pos_trend","Yes","No")</f>
        <v/>
      </c>
      <c r="BH330">
        <f>IF(AF330&lt;&gt;"",IF(ABS(AF330)&gt;0.8,"Yes","No"),"")</f>
        <v/>
      </c>
    </row>
    <row r="331" spans="1:60">
      <c s="1" r="A331" t="n">
        <v>2</v>
      </c>
      <c r="B331" t="s">
        <v>421</v>
      </c>
      <c r="C331" t="s">
        <v>264</v>
      </c>
      <c r="D331" t="s">
        <v>264</v>
      </c>
      <c r="E331" t="s">
        <v>264</v>
      </c>
      <c r="F331" t="s">
        <v>264</v>
      </c>
      <c r="G331" t="s">
        <v>264</v>
      </c>
      <c r="H331" t="s"/>
      <c r="I331">
        <f>IF(AND(K331&gt; J331, L331&gt; K331, M331&gt; L331, N331&gt; M331), "pos_trend", IF(AND(K331&lt; J331, L331&lt; K331, M331&lt; L331, N331&lt; M331), "neg_trend", "N/A"))</f>
        <v/>
      </c>
      <c r="J331">
        <f>IFERROR(IF(TRIM(C331)="-", "N/A", IF(RIGHT(C331,1)=")",IF(RIGHT(C331,2)="T)",-1000000000000*VALUE(MID(C331,2,LEN(C331)-3)),IF(RIGHT(C331,2)="M)",-1000000*VALUE(MID(C331,2,LEN(C331)-3)),IF(RIGHT(C331,2)="B)",-1000000000*VALUE(MID(C331,2,LEN(C331)-3)),IF(RIGHT(C331,2)="k)",-1000*VALUE(MID(C331,2,LEN(C331)-3)),VALUE(SUBSTITUTE(C331,",","")))))),IF(RIGHT(C331,1)="T",1000000000000*VALUE(LEFT(C331,LEN(C331)-1)),IF(RIGHT(C331,1)="M",1000000*VALUE(LEFT(C331,LEN(C331)-1)),IF(RIGHT(C331,1)="B",1000000000*VALUE(LEFT(C331,LEN(C331)-1)),IF(RIGHT(C331,1)="%",0.01*VALUE(LEFT(C331,LEN(C331)-1)),IF(RIGHT(C331,1)="k",1000*VALUE(LEFT(C331,LEN(C331)-1)),VALUE(SUBSTITUTE(C331,",",""))))))))),"N/A")</f>
        <v/>
      </c>
      <c r="K331">
        <f>IFERROR(IF(TRIM(D331)="-", "N/A", IF(RIGHT(D331,1)=")",IF(RIGHT(D331,2)="T)",-1000000000000*VALUE(MID(D331,2,LEN(D331)-3)),IF(RIGHT(D331,2)="M)",-1000000*VALUE(MID(D331,2,LEN(D331)-3)),IF(RIGHT(D331,2)="B)",-1000000000*VALUE(MID(D331,2,LEN(D331)-3)),IF(RIGHT(D331,2)="k)",-1000*VALUE(MID(D331,2,LEN(D331)-3)),VALUE(SUBSTITUTE(D331,",","")))))),IF(RIGHT(D331,1)="T",1000000000000*VALUE(LEFT(D331,LEN(D331)-1)),IF(RIGHT(D331,1)="M",1000000*VALUE(LEFT(D331,LEN(D331)-1)),IF(RIGHT(D331,1)="B",1000000000*VALUE(LEFT(D331,LEN(D331)-1)),IF(RIGHT(D331,1)="%",0.01*VALUE(LEFT(D331,LEN(D331)-1)),IF(RIGHT(D331,1)="k",1000*VALUE(LEFT(D331,LEN(D331)-1)),VALUE(SUBSTITUTE(D331,",",""))))))))),"N/A")</f>
        <v/>
      </c>
      <c r="L331">
        <f>IFERROR(IF(TRIM(E331)="-", "N/A", IF(RIGHT(E331,1)=")",IF(RIGHT(E331,2)="T)",-1000000000000*VALUE(MID(E331,2,LEN(E331)-3)),IF(RIGHT(E331,2)="M)",-1000000*VALUE(MID(E331,2,LEN(E331)-3)),IF(RIGHT(E331,2)="B)",-1000000000*VALUE(MID(E331,2,LEN(E331)-3)),IF(RIGHT(E331,2)="k)",-1000*VALUE(MID(E331,2,LEN(E331)-3)),VALUE(SUBSTITUTE(E331,",","")))))),IF(RIGHT(E331,1)="T",1000000000000*VALUE(LEFT(E331,LEN(E331)-1)),IF(RIGHT(E331,1)="M",1000000*VALUE(LEFT(E331,LEN(E331)-1)),IF(RIGHT(E331,1)="B",1000000000*VALUE(LEFT(E331,LEN(E331)-1)),IF(RIGHT(E331,1)="%",0.01*VALUE(LEFT(E331,LEN(E331)-1)),IF(RIGHT(E331,1)="k",1000*VALUE(LEFT(E331,LEN(E331)-1)),VALUE(SUBSTITUTE(E331,",",""))))))))),"N/A")</f>
        <v/>
      </c>
      <c r="M331">
        <f>IFERROR(IF(TRIM(F331)="-", "N/A", IF(RIGHT(F331,1)=")",IF(RIGHT(F331,2)="T)",-1000000000000*VALUE(MID(F331,2,LEN(F331)-3)),IF(RIGHT(F331,2)="M)",-1000000*VALUE(MID(F331,2,LEN(F331)-3)),IF(RIGHT(F331,2)="B)",-1000000000*VALUE(MID(F331,2,LEN(F331)-3)),IF(RIGHT(F331,2)="k)",-1000*VALUE(MID(F331,2,LEN(F331)-3)),VALUE(SUBSTITUTE(F331,",","")))))),IF(RIGHT(F331,1)="T",1000000000000*VALUE(LEFT(F331,LEN(F331)-1)),IF(RIGHT(F331,1)="M",1000000*VALUE(LEFT(F331,LEN(F331)-1)),IF(RIGHT(F331,1)="B",1000000000*VALUE(LEFT(F331,LEN(F331)-1)),IF(RIGHT(F331,1)="%",0.01*VALUE(LEFT(F331,LEN(F331)-1)),IF(RIGHT(F331,1)="k",1000*VALUE(LEFT(F331,LEN(F331)-1)),VALUE(SUBSTITUTE(F331,",",""))))))))),"N/A")</f>
        <v/>
      </c>
      <c r="N331">
        <f>IFERROR(IF(TRIM(G331)="-", "N/A", IF(RIGHT(G331,1)=")",IF(RIGHT(G331,2)="T)",-1000000000000*VALUE(MID(G331,2,LEN(G331)-3)),IF(RIGHT(G331,2)="M)",-1000000*VALUE(MID(G331,2,LEN(G331)-3)),IF(RIGHT(G331,2)="B)",-1000000000*VALUE(MID(G331,2,LEN(G331)-3)),IF(RIGHT(G331,2)="k)",-1000*VALUE(MID(G331,2,LEN(G331)-3)),VALUE(SUBSTITUTE(G331,",","")))))),IF(RIGHT(G331,1)="T",1000000000000*VALUE(LEFT(G331,LEN(G331)-1)),IF(RIGHT(G331,1)="M",1000000*VALUE(LEFT(G331,LEN(G331)-1)),IF(RIGHT(G331,1)="B",1000000000*VALUE(LEFT(G331,LEN(G331)-1)),IF(RIGHT(G331,1)="%",0.01*VALUE(LEFT(G331,LEN(G331)-1)),IF(RIGHT(G331,1)="k",1000*VALUE(LEFT(G331,LEN(G331)-1)),VALUE(SUBSTITUTE(G331,",",""))))))))),"N/A")</f>
        <v/>
      </c>
      <c r="P331">
        <f>MAX(J331:N331)</f>
        <v/>
      </c>
      <c r="Q331">
        <f>IFERROR(J144+MATCH(P331,J331:N331,0)-1,"")</f>
        <v/>
      </c>
      <c r="R331">
        <f>IF(Q331="","",MIN(J331:N331))</f>
        <v/>
      </c>
      <c r="S331">
        <f>IFERROR(J144+MATCH(R331,J331:N331,0)-1,"")</f>
        <v/>
      </c>
      <c r="T331">
        <f>IFERROR(AVERAGE(J331:N331),"")</f>
        <v/>
      </c>
      <c r="U331">
        <f>IFERROR(STDEV(J331:N331),"")</f>
        <v/>
      </c>
      <c r="V331">
        <f>IFERROR(IF(C331="-","",IF(ISBLANK(B331),"",IF(OR(ISNUMBER(FIND("Growth",B331)),ISNUMBER(FIND("Margin",B331))),"",(J331-T331)/U331))),"")</f>
        <v/>
      </c>
      <c r="W331">
        <f>IFERROR(IF(OR(D331="-",ISBLANK(D331)),"",(K331-T331)/U331),"")</f>
        <v/>
      </c>
      <c r="X331">
        <f>IFERROR(IF(OR(E331="-",ISBLANK(E331)),"",(L331-T331)/U331),"")</f>
        <v/>
      </c>
      <c r="Y331">
        <f>IFERROR(IF(OR(F331="-",ISBLANK(F331)),"",(M331-T331)/U331),"")</f>
        <v/>
      </c>
      <c r="Z331">
        <f>IFERROR(IF(OR(G331="-",ISBLANK(G331)),"",(N331-T331)/U331),"")</f>
        <v/>
      </c>
      <c r="AA331">
        <f>IF(MAX(MAX(V331:Z331),ABS(MIN(V331:Z331)))=ABS(MIN(V331:Z331)),MIN(V331:Z331),MAX(V331:Z331))</f>
        <v/>
      </c>
      <c r="AB331">
        <f>IFERROR(V144+MATCH(AA331,V331:Z331,0)-1,"")</f>
        <v/>
      </c>
      <c r="AC331">
        <f>IF(AB331&lt;&gt;"",IF(S331=AB331,"Low",IF(AB331=Q331,"High","")),"")</f>
        <v/>
      </c>
      <c r="AE331">
        <f>IF(ISNUMBER(MATCH("N/A",J331:N331,0)),"",IFERROR((5 * SUMPRODUCT(J144:N144,J331:N331) - PRODUCT(SUM(J144:N144),SUM(J331:N331))) / ((5 * SUM((J144^2)+(K144^2)+(L144^2)+(M144^2)+(N144^2))) - SUM(J144:N144)^2),""))</f>
        <v/>
      </c>
      <c r="AF331">
        <f>IFERROR(CORREL(J144:N144,J331:N331),"")</f>
        <v/>
      </c>
      <c r="AZ331">
        <f>IF(Q331=S331,0,1)</f>
        <v/>
      </c>
      <c r="BA331">
        <f>IF(AZ331=1,IF(Q331="","",IF(Q331=N144,"Yes","No")),"")</f>
        <v/>
      </c>
      <c r="BB331">
        <f>IF(BA331="Yes",P331,"")</f>
        <v/>
      </c>
      <c r="BC331">
        <f>IF(AZ331=1,IF(S331="","",IF(S331=N144,"Yes","No")),"")</f>
        <v/>
      </c>
      <c r="BD331">
        <f>IF(BC331="Yes",R331,"")</f>
        <v/>
      </c>
      <c r="BE331">
        <f>IFERROR(IF(SIGN(AE331)=1,"Increasing",IF(SIGN(AE331)=-1,"Decreasing","")),"")</f>
        <v/>
      </c>
      <c r="BF331">
        <f>IF(OR(AND(BE331="Increasing",BA331="Yes"),AND(BE331="Decreasing",BC331="Yes")),"Yes","No")</f>
        <v/>
      </c>
      <c r="BG331">
        <f>IF(I331="pos_trend","Yes","No")</f>
        <v/>
      </c>
      <c r="BH331">
        <f>IF(AF331&lt;&gt;"",IF(ABS(AF331)&gt;0.8,"Yes","No"),"")</f>
        <v/>
      </c>
    </row>
    <row r="332" spans="1:60">
      <c s="1" r="A332" t="n">
        <v>3</v>
      </c>
      <c r="B332" t="s">
        <v>875</v>
      </c>
      <c r="C332" t="s">
        <v>876</v>
      </c>
      <c r="D332" t="s">
        <v>877</v>
      </c>
      <c r="E332" t="s">
        <v>878</v>
      </c>
      <c r="F332" t="s">
        <v>879</v>
      </c>
      <c r="G332" t="s">
        <v>880</v>
      </c>
      <c r="H332" t="s"/>
      <c r="I332">
        <f>IF(AND(K332&gt; J332, L332&gt; K332, M332&gt; L332, N332&gt; M332), "pos_trend", IF(AND(K332&lt; J332, L332&lt; K332, M332&lt; L332, N332&lt; M332), "neg_trend", "N/A"))</f>
        <v/>
      </c>
      <c r="J332">
        <f>IFERROR(IF(TRIM(C332)="-", "N/A", IF(RIGHT(C332,1)=")",IF(RIGHT(C332,2)="T)",-1000000000000*VALUE(MID(C332,2,LEN(C332)-3)),IF(RIGHT(C332,2)="M)",-1000000*VALUE(MID(C332,2,LEN(C332)-3)),IF(RIGHT(C332,2)="B)",-1000000000*VALUE(MID(C332,2,LEN(C332)-3)),IF(RIGHT(C332,2)="k)",-1000*VALUE(MID(C332,2,LEN(C332)-3)),VALUE(SUBSTITUTE(C332,",","")))))),IF(RIGHT(C332,1)="T",1000000000000*VALUE(LEFT(C332,LEN(C332)-1)),IF(RIGHT(C332,1)="M",1000000*VALUE(LEFT(C332,LEN(C332)-1)),IF(RIGHT(C332,1)="B",1000000000*VALUE(LEFT(C332,LEN(C332)-1)),IF(RIGHT(C332,1)="%",0.01*VALUE(LEFT(C332,LEN(C332)-1)),IF(RIGHT(C332,1)="k",1000*VALUE(LEFT(C332,LEN(C332)-1)),VALUE(SUBSTITUTE(C332,",",""))))))))),"N/A")</f>
        <v/>
      </c>
      <c r="K332">
        <f>IFERROR(IF(TRIM(D332)="-", "N/A", IF(RIGHT(D332,1)=")",IF(RIGHT(D332,2)="T)",-1000000000000*VALUE(MID(D332,2,LEN(D332)-3)),IF(RIGHT(D332,2)="M)",-1000000*VALUE(MID(D332,2,LEN(D332)-3)),IF(RIGHT(D332,2)="B)",-1000000000*VALUE(MID(D332,2,LEN(D332)-3)),IF(RIGHT(D332,2)="k)",-1000*VALUE(MID(D332,2,LEN(D332)-3)),VALUE(SUBSTITUTE(D332,",","")))))),IF(RIGHT(D332,1)="T",1000000000000*VALUE(LEFT(D332,LEN(D332)-1)),IF(RIGHT(D332,1)="M",1000000*VALUE(LEFT(D332,LEN(D332)-1)),IF(RIGHT(D332,1)="B",1000000000*VALUE(LEFT(D332,LEN(D332)-1)),IF(RIGHT(D332,1)="%",0.01*VALUE(LEFT(D332,LEN(D332)-1)),IF(RIGHT(D332,1)="k",1000*VALUE(LEFT(D332,LEN(D332)-1)),VALUE(SUBSTITUTE(D332,",",""))))))))),"N/A")</f>
        <v/>
      </c>
      <c r="L332">
        <f>IFERROR(IF(TRIM(E332)="-", "N/A", IF(RIGHT(E332,1)=")",IF(RIGHT(E332,2)="T)",-1000000000000*VALUE(MID(E332,2,LEN(E332)-3)),IF(RIGHT(E332,2)="M)",-1000000*VALUE(MID(E332,2,LEN(E332)-3)),IF(RIGHT(E332,2)="B)",-1000000000*VALUE(MID(E332,2,LEN(E332)-3)),IF(RIGHT(E332,2)="k)",-1000*VALUE(MID(E332,2,LEN(E332)-3)),VALUE(SUBSTITUTE(E332,",","")))))),IF(RIGHT(E332,1)="T",1000000000000*VALUE(LEFT(E332,LEN(E332)-1)),IF(RIGHT(E332,1)="M",1000000*VALUE(LEFT(E332,LEN(E332)-1)),IF(RIGHT(E332,1)="B",1000000000*VALUE(LEFT(E332,LEN(E332)-1)),IF(RIGHT(E332,1)="%",0.01*VALUE(LEFT(E332,LEN(E332)-1)),IF(RIGHT(E332,1)="k",1000*VALUE(LEFT(E332,LEN(E332)-1)),VALUE(SUBSTITUTE(E332,",",""))))))))),"N/A")</f>
        <v/>
      </c>
      <c r="M332">
        <f>IFERROR(IF(TRIM(F332)="-", "N/A", IF(RIGHT(F332,1)=")",IF(RIGHT(F332,2)="T)",-1000000000000*VALUE(MID(F332,2,LEN(F332)-3)),IF(RIGHT(F332,2)="M)",-1000000*VALUE(MID(F332,2,LEN(F332)-3)),IF(RIGHT(F332,2)="B)",-1000000000*VALUE(MID(F332,2,LEN(F332)-3)),IF(RIGHT(F332,2)="k)",-1000*VALUE(MID(F332,2,LEN(F332)-3)),VALUE(SUBSTITUTE(F332,",","")))))),IF(RIGHT(F332,1)="T",1000000000000*VALUE(LEFT(F332,LEN(F332)-1)),IF(RIGHT(F332,1)="M",1000000*VALUE(LEFT(F332,LEN(F332)-1)),IF(RIGHT(F332,1)="B",1000000000*VALUE(LEFT(F332,LEN(F332)-1)),IF(RIGHT(F332,1)="%",0.01*VALUE(LEFT(F332,LEN(F332)-1)),IF(RIGHT(F332,1)="k",1000*VALUE(LEFT(F332,LEN(F332)-1)),VALUE(SUBSTITUTE(F332,",",""))))))))),"N/A")</f>
        <v/>
      </c>
      <c r="N332">
        <f>IFERROR(IF(TRIM(G332)="-", "N/A", IF(RIGHT(G332,1)=")",IF(RIGHT(G332,2)="T)",-1000000000000*VALUE(MID(G332,2,LEN(G332)-3)),IF(RIGHT(G332,2)="M)",-1000000*VALUE(MID(G332,2,LEN(G332)-3)),IF(RIGHT(G332,2)="B)",-1000000000*VALUE(MID(G332,2,LEN(G332)-3)),IF(RIGHT(G332,2)="k)",-1000*VALUE(MID(G332,2,LEN(G332)-3)),VALUE(SUBSTITUTE(G332,",","")))))),IF(RIGHT(G332,1)="T",1000000000000*VALUE(LEFT(G332,LEN(G332)-1)),IF(RIGHT(G332,1)="M",1000000*VALUE(LEFT(G332,LEN(G332)-1)),IF(RIGHT(G332,1)="B",1000000000*VALUE(LEFT(G332,LEN(G332)-1)),IF(RIGHT(G332,1)="%",0.01*VALUE(LEFT(G332,LEN(G332)-1)),IF(RIGHT(G332,1)="k",1000*VALUE(LEFT(G332,LEN(G332)-1)),VALUE(SUBSTITUTE(G332,",",""))))))))),"N/A")</f>
        <v/>
      </c>
      <c r="P332">
        <f>MAX(J332:N332)</f>
        <v/>
      </c>
      <c r="Q332">
        <f>IFERROR(J144+MATCH(P332,J332:N332,0)-1,"")</f>
        <v/>
      </c>
      <c r="R332">
        <f>IF(Q332="","",MIN(J332:N332))</f>
        <v/>
      </c>
      <c r="S332">
        <f>IFERROR(J144+MATCH(R332,J332:N332,0)-1,"")</f>
        <v/>
      </c>
      <c r="T332">
        <f>IFERROR(AVERAGE(J332:N332),"")</f>
        <v/>
      </c>
      <c r="U332">
        <f>IFERROR(STDEV(J332:N332),"")</f>
        <v/>
      </c>
      <c r="V332">
        <f>IFERROR(IF(C332="-","",IF(ISBLANK(B332),"",IF(OR(ISNUMBER(FIND("Growth",B332)),ISNUMBER(FIND("Margin",B332))),"",(J332-T332)/U332))),"")</f>
        <v/>
      </c>
      <c r="W332">
        <f>IFERROR(IF(OR(D332="-",ISBLANK(D332)),"",(K332-T332)/U332),"")</f>
        <v/>
      </c>
      <c r="X332">
        <f>IFERROR(IF(OR(E332="-",ISBLANK(E332)),"",(L332-T332)/U332),"")</f>
        <v/>
      </c>
      <c r="Y332">
        <f>IFERROR(IF(OR(F332="-",ISBLANK(F332)),"",(M332-T332)/U332),"")</f>
        <v/>
      </c>
      <c r="Z332">
        <f>IFERROR(IF(OR(G332="-",ISBLANK(G332)),"",(N332-T332)/U332),"")</f>
        <v/>
      </c>
      <c r="AA332">
        <f>IF(MAX(MAX(V332:Z332),ABS(MIN(V332:Z332)))=ABS(MIN(V332:Z332)),MIN(V332:Z332),MAX(V332:Z332))</f>
        <v/>
      </c>
      <c r="AB332">
        <f>IFERROR(V144+MATCH(AA332,V332:Z332,0)-1,"")</f>
        <v/>
      </c>
      <c r="AC332">
        <f>IF(AB332&lt;&gt;"",IF(S332=AB332,"Low",IF(AB332=Q332,"High","")),"")</f>
        <v/>
      </c>
      <c r="AE332">
        <f>IF(ISNUMBER(MATCH("N/A",J332:N332,0)),"",IFERROR((5 * SUMPRODUCT(J144:N144,J332:N332) - PRODUCT(SUM(J144:N144),SUM(J332:N332))) / ((5 * SUM((J144^2)+(K144^2)+(L144^2)+(M144^2)+(N144^2))) - SUM(J144:N144)^2),""))</f>
        <v/>
      </c>
      <c r="AF332">
        <f>IFERROR(CORREL(J144:N144,J332:N332),"")</f>
        <v/>
      </c>
      <c r="AZ332">
        <f>IF(Q332=S332,0,1)</f>
        <v/>
      </c>
      <c r="BA332">
        <f>IF(AZ332=1,IF(Q332="","",IF(Q332=N144,"Yes","No")),"")</f>
        <v/>
      </c>
      <c r="BB332">
        <f>IF(BA332="Yes",P332,"")</f>
        <v/>
      </c>
      <c r="BC332">
        <f>IF(AZ332=1,IF(S332="","",IF(S332=N144,"Yes","No")),"")</f>
        <v/>
      </c>
      <c r="BD332">
        <f>IF(BC332="Yes",R332,"")</f>
        <v/>
      </c>
      <c r="BE332">
        <f>IFERROR(IF(SIGN(AE332)=1,"Increasing",IF(SIGN(AE332)=-1,"Decreasing","")),"")</f>
        <v/>
      </c>
      <c r="BF332">
        <f>IF(OR(AND(BE332="Increasing",BA332="Yes"),AND(BE332="Decreasing",BC332="Yes")),"Yes","No")</f>
        <v/>
      </c>
      <c r="BG332">
        <f>IF(I332="pos_trend","Yes","No")</f>
        <v/>
      </c>
      <c r="BH332">
        <f>IF(AF332&lt;&gt;"",IF(ABS(AF332)&gt;0.8,"Yes","No"),"")</f>
        <v/>
      </c>
    </row>
    <row r="333" spans="1:60">
      <c s="1" r="A333" t="n">
        <v>4</v>
      </c>
      <c r="B333" t="s">
        <v>881</v>
      </c>
      <c r="C333" t="s">
        <v>882</v>
      </c>
      <c r="D333" t="s">
        <v>883</v>
      </c>
      <c r="E333" t="s">
        <v>264</v>
      </c>
      <c r="F333" t="s">
        <v>264</v>
      </c>
      <c r="G333" t="s">
        <v>884</v>
      </c>
      <c r="H333" t="s"/>
      <c r="I333">
        <f>IF(AND(K333&gt; J333, L333&gt; K333, M333&gt; L333, N333&gt; M333), "pos_trend", IF(AND(K333&lt; J333, L333&lt; K333, M333&lt; L333, N333&lt; M333), "neg_trend", "N/A"))</f>
        <v/>
      </c>
      <c r="J333">
        <f>IFERROR(IF(TRIM(C333)="-", "N/A", IF(RIGHT(C333,1)=")",IF(RIGHT(C333,2)="T)",-1000000000000*VALUE(MID(C333,2,LEN(C333)-3)),IF(RIGHT(C333,2)="M)",-1000000*VALUE(MID(C333,2,LEN(C333)-3)),IF(RIGHT(C333,2)="B)",-1000000000*VALUE(MID(C333,2,LEN(C333)-3)),IF(RIGHT(C333,2)="k)",-1000*VALUE(MID(C333,2,LEN(C333)-3)),VALUE(SUBSTITUTE(C333,",","")))))),IF(RIGHT(C333,1)="T",1000000000000*VALUE(LEFT(C333,LEN(C333)-1)),IF(RIGHT(C333,1)="M",1000000*VALUE(LEFT(C333,LEN(C333)-1)),IF(RIGHT(C333,1)="B",1000000000*VALUE(LEFT(C333,LEN(C333)-1)),IF(RIGHT(C333,1)="%",0.01*VALUE(LEFT(C333,LEN(C333)-1)),IF(RIGHT(C333,1)="k",1000*VALUE(LEFT(C333,LEN(C333)-1)),VALUE(SUBSTITUTE(C333,",",""))))))))),"N/A")</f>
        <v/>
      </c>
      <c r="K333">
        <f>IFERROR(IF(TRIM(D333)="-", "N/A", IF(RIGHT(D333,1)=")",IF(RIGHT(D333,2)="T)",-1000000000000*VALUE(MID(D333,2,LEN(D333)-3)),IF(RIGHT(D333,2)="M)",-1000000*VALUE(MID(D333,2,LEN(D333)-3)),IF(RIGHT(D333,2)="B)",-1000000000*VALUE(MID(D333,2,LEN(D333)-3)),IF(RIGHT(D333,2)="k)",-1000*VALUE(MID(D333,2,LEN(D333)-3)),VALUE(SUBSTITUTE(D333,",","")))))),IF(RIGHT(D333,1)="T",1000000000000*VALUE(LEFT(D333,LEN(D333)-1)),IF(RIGHT(D333,1)="M",1000000*VALUE(LEFT(D333,LEN(D333)-1)),IF(RIGHT(D333,1)="B",1000000000*VALUE(LEFT(D333,LEN(D333)-1)),IF(RIGHT(D333,1)="%",0.01*VALUE(LEFT(D333,LEN(D333)-1)),IF(RIGHT(D333,1)="k",1000*VALUE(LEFT(D333,LEN(D333)-1)),VALUE(SUBSTITUTE(D333,",",""))))))))),"N/A")</f>
        <v/>
      </c>
      <c r="L333">
        <f>IFERROR(IF(TRIM(E333)="-", "N/A", IF(RIGHT(E333,1)=")",IF(RIGHT(E333,2)="T)",-1000000000000*VALUE(MID(E333,2,LEN(E333)-3)),IF(RIGHT(E333,2)="M)",-1000000*VALUE(MID(E333,2,LEN(E333)-3)),IF(RIGHT(E333,2)="B)",-1000000000*VALUE(MID(E333,2,LEN(E333)-3)),IF(RIGHT(E333,2)="k)",-1000*VALUE(MID(E333,2,LEN(E333)-3)),VALUE(SUBSTITUTE(E333,",","")))))),IF(RIGHT(E333,1)="T",1000000000000*VALUE(LEFT(E333,LEN(E333)-1)),IF(RIGHT(E333,1)="M",1000000*VALUE(LEFT(E333,LEN(E333)-1)),IF(RIGHT(E333,1)="B",1000000000*VALUE(LEFT(E333,LEN(E333)-1)),IF(RIGHT(E333,1)="%",0.01*VALUE(LEFT(E333,LEN(E333)-1)),IF(RIGHT(E333,1)="k",1000*VALUE(LEFT(E333,LEN(E333)-1)),VALUE(SUBSTITUTE(E333,",",""))))))))),"N/A")</f>
        <v/>
      </c>
      <c r="M333">
        <f>IFERROR(IF(TRIM(F333)="-", "N/A", IF(RIGHT(F333,1)=")",IF(RIGHT(F333,2)="T)",-1000000000000*VALUE(MID(F333,2,LEN(F333)-3)),IF(RIGHT(F333,2)="M)",-1000000*VALUE(MID(F333,2,LEN(F333)-3)),IF(RIGHT(F333,2)="B)",-1000000000*VALUE(MID(F333,2,LEN(F333)-3)),IF(RIGHT(F333,2)="k)",-1000*VALUE(MID(F333,2,LEN(F333)-3)),VALUE(SUBSTITUTE(F333,",","")))))),IF(RIGHT(F333,1)="T",1000000000000*VALUE(LEFT(F333,LEN(F333)-1)),IF(RIGHT(F333,1)="M",1000000*VALUE(LEFT(F333,LEN(F333)-1)),IF(RIGHT(F333,1)="B",1000000000*VALUE(LEFT(F333,LEN(F333)-1)),IF(RIGHT(F333,1)="%",0.01*VALUE(LEFT(F333,LEN(F333)-1)),IF(RIGHT(F333,1)="k",1000*VALUE(LEFT(F333,LEN(F333)-1)),VALUE(SUBSTITUTE(F333,",",""))))))))),"N/A")</f>
        <v/>
      </c>
      <c r="N333">
        <f>IFERROR(IF(TRIM(G333)="-", "N/A", IF(RIGHT(G333,1)=")",IF(RIGHT(G333,2)="T)",-1000000000000*VALUE(MID(G333,2,LEN(G333)-3)),IF(RIGHT(G333,2)="M)",-1000000*VALUE(MID(G333,2,LEN(G333)-3)),IF(RIGHT(G333,2)="B)",-1000000000*VALUE(MID(G333,2,LEN(G333)-3)),IF(RIGHT(G333,2)="k)",-1000*VALUE(MID(G333,2,LEN(G333)-3)),VALUE(SUBSTITUTE(G333,",","")))))),IF(RIGHT(G333,1)="T",1000000000000*VALUE(LEFT(G333,LEN(G333)-1)),IF(RIGHT(G333,1)="M",1000000*VALUE(LEFT(G333,LEN(G333)-1)),IF(RIGHT(G333,1)="B",1000000000*VALUE(LEFT(G333,LEN(G333)-1)),IF(RIGHT(G333,1)="%",0.01*VALUE(LEFT(G333,LEN(G333)-1)),IF(RIGHT(G333,1)="k",1000*VALUE(LEFT(G333,LEN(G333)-1)),VALUE(SUBSTITUTE(G333,",",""))))))))),"N/A")</f>
        <v/>
      </c>
      <c r="P333">
        <f>MAX(J333:N333)</f>
        <v/>
      </c>
      <c r="Q333">
        <f>IFERROR(J144+MATCH(P333,J333:N333,0)-1,"")</f>
        <v/>
      </c>
      <c r="R333">
        <f>IF(Q333="","",MIN(J333:N333))</f>
        <v/>
      </c>
      <c r="S333">
        <f>IFERROR(J144+MATCH(R333,J333:N333,0)-1,"")</f>
        <v/>
      </c>
      <c r="T333">
        <f>IFERROR(AVERAGE(J333:N333),"")</f>
        <v/>
      </c>
      <c r="U333">
        <f>IFERROR(STDEV(J333:N333),"")</f>
        <v/>
      </c>
      <c r="V333">
        <f>IFERROR(IF(C333="-","",IF(ISBLANK(B333),"",IF(OR(ISNUMBER(FIND("Growth",B333)),ISNUMBER(FIND("Margin",B333))),"",(J333-T333)/U333))),"")</f>
        <v/>
      </c>
      <c r="W333">
        <f>IFERROR(IF(OR(D333="-",ISBLANK(D333)),"",(K333-T333)/U333),"")</f>
        <v/>
      </c>
      <c r="X333">
        <f>IFERROR(IF(OR(E333="-",ISBLANK(E333)),"",(L333-T333)/U333),"")</f>
        <v/>
      </c>
      <c r="Y333">
        <f>IFERROR(IF(OR(F333="-",ISBLANK(F333)),"",(M333-T333)/U333),"")</f>
        <v/>
      </c>
      <c r="Z333">
        <f>IFERROR(IF(OR(G333="-",ISBLANK(G333)),"",(N333-T333)/U333),"")</f>
        <v/>
      </c>
      <c r="AA333">
        <f>IF(MAX(MAX(V333:Z333),ABS(MIN(V333:Z333)))=ABS(MIN(V333:Z333)),MIN(V333:Z333),MAX(V333:Z333))</f>
        <v/>
      </c>
      <c r="AB333">
        <f>IFERROR(V144+MATCH(AA333,V333:Z333,0)-1,"")</f>
        <v/>
      </c>
      <c r="AC333">
        <f>IF(AB333&lt;&gt;"",IF(S333=AB333,"Low",IF(AB333=Q333,"High","")),"")</f>
        <v/>
      </c>
      <c r="AE333">
        <f>IF(ISNUMBER(MATCH("N/A",J333:N333,0)),"",IFERROR((5 * SUMPRODUCT(J144:N144,J333:N333) - PRODUCT(SUM(J144:N144),SUM(J333:N333))) / ((5 * SUM((J144^2)+(K144^2)+(L144^2)+(M144^2)+(N144^2))) - SUM(J144:N144)^2),""))</f>
        <v/>
      </c>
      <c r="AF333">
        <f>IFERROR(CORREL(J144:N144,J333:N333),"")</f>
        <v/>
      </c>
      <c r="AZ333">
        <f>IF(Q333=S333,0,1)</f>
        <v/>
      </c>
      <c r="BA333">
        <f>IF(AZ333=1,IF(Q333="","",IF(Q333=N144,"Yes","No")),"")</f>
        <v/>
      </c>
      <c r="BB333">
        <f>IF(BA333="Yes",P333,"")</f>
        <v/>
      </c>
      <c r="BC333">
        <f>IF(AZ333=1,IF(S333="","",IF(S333=N144,"Yes","No")),"")</f>
        <v/>
      </c>
      <c r="BD333">
        <f>IF(BC333="Yes",R333,"")</f>
        <v/>
      </c>
      <c r="BE333">
        <f>IFERROR(IF(SIGN(AE333)=1,"Increasing",IF(SIGN(AE333)=-1,"Decreasing","")),"")</f>
        <v/>
      </c>
      <c r="BF333">
        <f>IF(OR(AND(BE333="Increasing",BA333="Yes"),AND(BE333="Decreasing",BC333="Yes")),"Yes","No")</f>
        <v/>
      </c>
      <c r="BG333">
        <f>IF(I333="pos_trend","Yes","No")</f>
        <v/>
      </c>
      <c r="BH333">
        <f>IF(AF333&lt;&gt;"",IF(ABS(AF333)&gt;0.8,"Yes","No"),"")</f>
        <v/>
      </c>
    </row>
    <row r="334" spans="1:60">
      <c s="1" r="A334" t="n">
        <v>5</v>
      </c>
      <c r="B334" t="s">
        <v>885</v>
      </c>
      <c r="C334" t="s">
        <v>886</v>
      </c>
      <c r="D334" t="s">
        <v>887</v>
      </c>
      <c r="E334" t="s">
        <v>878</v>
      </c>
      <c r="F334" t="s">
        <v>879</v>
      </c>
      <c r="G334" t="s">
        <v>888</v>
      </c>
      <c r="H334" t="s"/>
      <c r="I334">
        <f>IF(AND(K334&gt; J334, L334&gt; K334, M334&gt; L334, N334&gt; M334), "pos_trend", IF(AND(K334&lt; J334, L334&lt; K334, M334&lt; L334, N334&lt; M334), "neg_trend", "N/A"))</f>
        <v/>
      </c>
      <c r="J334">
        <f>IFERROR(IF(TRIM(C334)="-", "N/A", IF(RIGHT(C334,1)=")",IF(RIGHT(C334,2)="T)",-1000000000000*VALUE(MID(C334,2,LEN(C334)-3)),IF(RIGHT(C334,2)="M)",-1000000*VALUE(MID(C334,2,LEN(C334)-3)),IF(RIGHT(C334,2)="B)",-1000000000*VALUE(MID(C334,2,LEN(C334)-3)),IF(RIGHT(C334,2)="k)",-1000*VALUE(MID(C334,2,LEN(C334)-3)),VALUE(SUBSTITUTE(C334,",","")))))),IF(RIGHT(C334,1)="T",1000000000000*VALUE(LEFT(C334,LEN(C334)-1)),IF(RIGHT(C334,1)="M",1000000*VALUE(LEFT(C334,LEN(C334)-1)),IF(RIGHT(C334,1)="B",1000000000*VALUE(LEFT(C334,LEN(C334)-1)),IF(RIGHT(C334,1)="%",0.01*VALUE(LEFT(C334,LEN(C334)-1)),IF(RIGHT(C334,1)="k",1000*VALUE(LEFT(C334,LEN(C334)-1)),VALUE(SUBSTITUTE(C334,",",""))))))))),"N/A")</f>
        <v/>
      </c>
      <c r="K334">
        <f>IFERROR(IF(TRIM(D334)="-", "N/A", IF(RIGHT(D334,1)=")",IF(RIGHT(D334,2)="T)",-1000000000000*VALUE(MID(D334,2,LEN(D334)-3)),IF(RIGHT(D334,2)="M)",-1000000*VALUE(MID(D334,2,LEN(D334)-3)),IF(RIGHT(D334,2)="B)",-1000000000*VALUE(MID(D334,2,LEN(D334)-3)),IF(RIGHT(D334,2)="k)",-1000*VALUE(MID(D334,2,LEN(D334)-3)),VALUE(SUBSTITUTE(D334,",","")))))),IF(RIGHT(D334,1)="T",1000000000000*VALUE(LEFT(D334,LEN(D334)-1)),IF(RIGHT(D334,1)="M",1000000*VALUE(LEFT(D334,LEN(D334)-1)),IF(RIGHT(D334,1)="B",1000000000*VALUE(LEFT(D334,LEN(D334)-1)),IF(RIGHT(D334,1)="%",0.01*VALUE(LEFT(D334,LEN(D334)-1)),IF(RIGHT(D334,1)="k",1000*VALUE(LEFT(D334,LEN(D334)-1)),VALUE(SUBSTITUTE(D334,",",""))))))))),"N/A")</f>
        <v/>
      </c>
      <c r="L334">
        <f>IFERROR(IF(TRIM(E334)="-", "N/A", IF(RIGHT(E334,1)=")",IF(RIGHT(E334,2)="T)",-1000000000000*VALUE(MID(E334,2,LEN(E334)-3)),IF(RIGHT(E334,2)="M)",-1000000*VALUE(MID(E334,2,LEN(E334)-3)),IF(RIGHT(E334,2)="B)",-1000000000*VALUE(MID(E334,2,LEN(E334)-3)),IF(RIGHT(E334,2)="k)",-1000*VALUE(MID(E334,2,LEN(E334)-3)),VALUE(SUBSTITUTE(E334,",","")))))),IF(RIGHT(E334,1)="T",1000000000000*VALUE(LEFT(E334,LEN(E334)-1)),IF(RIGHT(E334,1)="M",1000000*VALUE(LEFT(E334,LEN(E334)-1)),IF(RIGHT(E334,1)="B",1000000000*VALUE(LEFT(E334,LEN(E334)-1)),IF(RIGHT(E334,1)="%",0.01*VALUE(LEFT(E334,LEN(E334)-1)),IF(RIGHT(E334,1)="k",1000*VALUE(LEFT(E334,LEN(E334)-1)),VALUE(SUBSTITUTE(E334,",",""))))))))),"N/A")</f>
        <v/>
      </c>
      <c r="M334">
        <f>IFERROR(IF(TRIM(F334)="-", "N/A", IF(RIGHT(F334,1)=")",IF(RIGHT(F334,2)="T)",-1000000000000*VALUE(MID(F334,2,LEN(F334)-3)),IF(RIGHT(F334,2)="M)",-1000000*VALUE(MID(F334,2,LEN(F334)-3)),IF(RIGHT(F334,2)="B)",-1000000000*VALUE(MID(F334,2,LEN(F334)-3)),IF(RIGHT(F334,2)="k)",-1000*VALUE(MID(F334,2,LEN(F334)-3)),VALUE(SUBSTITUTE(F334,",","")))))),IF(RIGHT(F334,1)="T",1000000000000*VALUE(LEFT(F334,LEN(F334)-1)),IF(RIGHT(F334,1)="M",1000000*VALUE(LEFT(F334,LEN(F334)-1)),IF(RIGHT(F334,1)="B",1000000000*VALUE(LEFT(F334,LEN(F334)-1)),IF(RIGHT(F334,1)="%",0.01*VALUE(LEFT(F334,LEN(F334)-1)),IF(RIGHT(F334,1)="k",1000*VALUE(LEFT(F334,LEN(F334)-1)),VALUE(SUBSTITUTE(F334,",",""))))))))),"N/A")</f>
        <v/>
      </c>
      <c r="N334">
        <f>IFERROR(IF(TRIM(G334)="-", "N/A", IF(RIGHT(G334,1)=")",IF(RIGHT(G334,2)="T)",-1000000000000*VALUE(MID(G334,2,LEN(G334)-3)),IF(RIGHT(G334,2)="M)",-1000000*VALUE(MID(G334,2,LEN(G334)-3)),IF(RIGHT(G334,2)="B)",-1000000000*VALUE(MID(G334,2,LEN(G334)-3)),IF(RIGHT(G334,2)="k)",-1000*VALUE(MID(G334,2,LEN(G334)-3)),VALUE(SUBSTITUTE(G334,",","")))))),IF(RIGHT(G334,1)="T",1000000000000*VALUE(LEFT(G334,LEN(G334)-1)),IF(RIGHT(G334,1)="M",1000000*VALUE(LEFT(G334,LEN(G334)-1)),IF(RIGHT(G334,1)="B",1000000000*VALUE(LEFT(G334,LEN(G334)-1)),IF(RIGHT(G334,1)="%",0.01*VALUE(LEFT(G334,LEN(G334)-1)),IF(RIGHT(G334,1)="k",1000*VALUE(LEFT(G334,LEN(G334)-1)),VALUE(SUBSTITUTE(G334,",",""))))))))),"N/A")</f>
        <v/>
      </c>
      <c r="P334">
        <f>MAX(J334:N334)</f>
        <v/>
      </c>
      <c r="Q334">
        <f>IFERROR(J144+MATCH(P334,J334:N334,0)-1,"")</f>
        <v/>
      </c>
      <c r="R334">
        <f>IF(Q334="","",MIN(J334:N334))</f>
        <v/>
      </c>
      <c r="S334">
        <f>IFERROR(J144+MATCH(R334,J334:N334,0)-1,"")</f>
        <v/>
      </c>
      <c r="T334">
        <f>IFERROR(AVERAGE(J334:N334),"")</f>
        <v/>
      </c>
      <c r="U334">
        <f>IFERROR(STDEV(J334:N334),"")</f>
        <v/>
      </c>
      <c r="V334">
        <f>IFERROR(IF(C334="-","",IF(ISBLANK(B334),"",IF(OR(ISNUMBER(FIND("Growth",B334)),ISNUMBER(FIND("Margin",B334))),"",(J334-T334)/U334))),"")</f>
        <v/>
      </c>
      <c r="W334">
        <f>IFERROR(IF(OR(D334="-",ISBLANK(D334)),"",(K334-T334)/U334),"")</f>
        <v/>
      </c>
      <c r="X334">
        <f>IFERROR(IF(OR(E334="-",ISBLANK(E334)),"",(L334-T334)/U334),"")</f>
        <v/>
      </c>
      <c r="Y334">
        <f>IFERROR(IF(OR(F334="-",ISBLANK(F334)),"",(M334-T334)/U334),"")</f>
        <v/>
      </c>
      <c r="Z334">
        <f>IFERROR(IF(OR(G334="-",ISBLANK(G334)),"",(N334-T334)/U334),"")</f>
        <v/>
      </c>
      <c r="AA334">
        <f>IF(MAX(MAX(V334:Z334),ABS(MIN(V334:Z334)))=ABS(MIN(V334:Z334)),MIN(V334:Z334),MAX(V334:Z334))</f>
        <v/>
      </c>
      <c r="AB334">
        <f>IFERROR(V144+MATCH(AA334,V334:Z334,0)-1,"")</f>
        <v/>
      </c>
      <c r="AC334">
        <f>IF(AB334&lt;&gt;"",IF(S334=AB334,"Low",IF(AB334=Q334,"High","")),"")</f>
        <v/>
      </c>
      <c r="AE334">
        <f>IF(ISNUMBER(MATCH("N/A",J334:N334,0)),"",IFERROR((5 * SUMPRODUCT(J144:N144,J334:N334) - PRODUCT(SUM(J144:N144),SUM(J334:N334))) / ((5 * SUM((J144^2)+(K144^2)+(L144^2)+(M144^2)+(N144^2))) - SUM(J144:N144)^2),""))</f>
        <v/>
      </c>
      <c r="AF334">
        <f>IFERROR(CORREL(J144:N144,J334:N334),"")</f>
        <v/>
      </c>
      <c r="AZ334">
        <f>IF(Q334=S334,0,1)</f>
        <v/>
      </c>
      <c r="BA334">
        <f>IF(AZ334=1,IF(Q334="","",IF(Q334=N144,"Yes","No")),"")</f>
        <v/>
      </c>
      <c r="BB334">
        <f>IF(BA334="Yes",P334,"")</f>
        <v/>
      </c>
      <c r="BC334">
        <f>IF(AZ334=1,IF(S334="","",IF(S334=N144,"Yes","No")),"")</f>
        <v/>
      </c>
      <c r="BD334">
        <f>IF(BC334="Yes",R334,"")</f>
        <v/>
      </c>
      <c r="BE334">
        <f>IFERROR(IF(SIGN(AE334)=1,"Increasing",IF(SIGN(AE334)=-1,"Decreasing","")),"")</f>
        <v/>
      </c>
      <c r="BF334">
        <f>IF(OR(AND(BE334="Increasing",BA334="Yes"),AND(BE334="Decreasing",BC334="Yes")),"Yes","No")</f>
        <v/>
      </c>
      <c r="BG334">
        <f>IF(I334="pos_trend","Yes","No")</f>
        <v/>
      </c>
      <c r="BH334">
        <f>IF(AF334&lt;&gt;"",IF(ABS(AF334)&gt;0.8,"Yes","No"),"")</f>
        <v/>
      </c>
    </row>
    <row r="335" spans="1:60">
      <c s="1" r="A335" t="n">
        <v>6</v>
      </c>
      <c r="B335" t="s">
        <v>889</v>
      </c>
      <c r="C335" t="s">
        <v>264</v>
      </c>
      <c r="D335" t="s">
        <v>264</v>
      </c>
      <c r="E335" t="s">
        <v>878</v>
      </c>
      <c r="F335" t="s">
        <v>264</v>
      </c>
      <c r="G335" t="s">
        <v>264</v>
      </c>
      <c r="H335" t="s"/>
      <c r="I335">
        <f>IF(AND(K335&gt; J335, L335&gt; K335, M335&gt; L335, N335&gt; M335), "pos_trend", IF(AND(K335&lt; J335, L335&lt; K335, M335&lt; L335, N335&lt; M335), "neg_trend", "N/A"))</f>
        <v/>
      </c>
      <c r="J335">
        <f>IFERROR(IF(TRIM(C335)="-", "N/A", IF(RIGHT(C335,1)=")",IF(RIGHT(C335,2)="T)",-1000000000000*VALUE(MID(C335,2,LEN(C335)-3)),IF(RIGHT(C335,2)="M)",-1000000*VALUE(MID(C335,2,LEN(C335)-3)),IF(RIGHT(C335,2)="B)",-1000000000*VALUE(MID(C335,2,LEN(C335)-3)),IF(RIGHT(C335,2)="k)",-1000*VALUE(MID(C335,2,LEN(C335)-3)),VALUE(SUBSTITUTE(C335,",","")))))),IF(RIGHT(C335,1)="T",1000000000000*VALUE(LEFT(C335,LEN(C335)-1)),IF(RIGHT(C335,1)="M",1000000*VALUE(LEFT(C335,LEN(C335)-1)),IF(RIGHT(C335,1)="B",1000000000*VALUE(LEFT(C335,LEN(C335)-1)),IF(RIGHT(C335,1)="%",0.01*VALUE(LEFT(C335,LEN(C335)-1)),IF(RIGHT(C335,1)="k",1000*VALUE(LEFT(C335,LEN(C335)-1)),VALUE(SUBSTITUTE(C335,",",""))))))))),"N/A")</f>
        <v/>
      </c>
      <c r="K335">
        <f>IFERROR(IF(TRIM(D335)="-", "N/A", IF(RIGHT(D335,1)=")",IF(RIGHT(D335,2)="T)",-1000000000000*VALUE(MID(D335,2,LEN(D335)-3)),IF(RIGHT(D335,2)="M)",-1000000*VALUE(MID(D335,2,LEN(D335)-3)),IF(RIGHT(D335,2)="B)",-1000000000*VALUE(MID(D335,2,LEN(D335)-3)),IF(RIGHT(D335,2)="k)",-1000*VALUE(MID(D335,2,LEN(D335)-3)),VALUE(SUBSTITUTE(D335,",","")))))),IF(RIGHT(D335,1)="T",1000000000000*VALUE(LEFT(D335,LEN(D335)-1)),IF(RIGHT(D335,1)="M",1000000*VALUE(LEFT(D335,LEN(D335)-1)),IF(RIGHT(D335,1)="B",1000000000*VALUE(LEFT(D335,LEN(D335)-1)),IF(RIGHT(D335,1)="%",0.01*VALUE(LEFT(D335,LEN(D335)-1)),IF(RIGHT(D335,1)="k",1000*VALUE(LEFT(D335,LEN(D335)-1)),VALUE(SUBSTITUTE(D335,",",""))))))))),"N/A")</f>
        <v/>
      </c>
      <c r="L335">
        <f>IFERROR(IF(TRIM(E335)="-", "N/A", IF(RIGHT(E335,1)=")",IF(RIGHT(E335,2)="T)",-1000000000000*VALUE(MID(E335,2,LEN(E335)-3)),IF(RIGHT(E335,2)="M)",-1000000*VALUE(MID(E335,2,LEN(E335)-3)),IF(RIGHT(E335,2)="B)",-1000000000*VALUE(MID(E335,2,LEN(E335)-3)),IF(RIGHT(E335,2)="k)",-1000*VALUE(MID(E335,2,LEN(E335)-3)),VALUE(SUBSTITUTE(E335,",","")))))),IF(RIGHT(E335,1)="T",1000000000000*VALUE(LEFT(E335,LEN(E335)-1)),IF(RIGHT(E335,1)="M",1000000*VALUE(LEFT(E335,LEN(E335)-1)),IF(RIGHT(E335,1)="B",1000000000*VALUE(LEFT(E335,LEN(E335)-1)),IF(RIGHT(E335,1)="%",0.01*VALUE(LEFT(E335,LEN(E335)-1)),IF(RIGHT(E335,1)="k",1000*VALUE(LEFT(E335,LEN(E335)-1)),VALUE(SUBSTITUTE(E335,",",""))))))))),"N/A")</f>
        <v/>
      </c>
      <c r="M335">
        <f>IFERROR(IF(TRIM(F335)="-", "N/A", IF(RIGHT(F335,1)=")",IF(RIGHT(F335,2)="T)",-1000000000000*VALUE(MID(F335,2,LEN(F335)-3)),IF(RIGHT(F335,2)="M)",-1000000*VALUE(MID(F335,2,LEN(F335)-3)),IF(RIGHT(F335,2)="B)",-1000000000*VALUE(MID(F335,2,LEN(F335)-3)),IF(RIGHT(F335,2)="k)",-1000*VALUE(MID(F335,2,LEN(F335)-3)),VALUE(SUBSTITUTE(F335,",","")))))),IF(RIGHT(F335,1)="T",1000000000000*VALUE(LEFT(F335,LEN(F335)-1)),IF(RIGHT(F335,1)="M",1000000*VALUE(LEFT(F335,LEN(F335)-1)),IF(RIGHT(F335,1)="B",1000000000*VALUE(LEFT(F335,LEN(F335)-1)),IF(RIGHT(F335,1)="%",0.01*VALUE(LEFT(F335,LEN(F335)-1)),IF(RIGHT(F335,1)="k",1000*VALUE(LEFT(F335,LEN(F335)-1)),VALUE(SUBSTITUTE(F335,",",""))))))))),"N/A")</f>
        <v/>
      </c>
      <c r="N335">
        <f>IFERROR(IF(TRIM(G335)="-", "N/A", IF(RIGHT(G335,1)=")",IF(RIGHT(G335,2)="T)",-1000000000000*VALUE(MID(G335,2,LEN(G335)-3)),IF(RIGHT(G335,2)="M)",-1000000*VALUE(MID(G335,2,LEN(G335)-3)),IF(RIGHT(G335,2)="B)",-1000000000*VALUE(MID(G335,2,LEN(G335)-3)),IF(RIGHT(G335,2)="k)",-1000*VALUE(MID(G335,2,LEN(G335)-3)),VALUE(SUBSTITUTE(G335,",","")))))),IF(RIGHT(G335,1)="T",1000000000000*VALUE(LEFT(G335,LEN(G335)-1)),IF(RIGHT(G335,1)="M",1000000*VALUE(LEFT(G335,LEN(G335)-1)),IF(RIGHT(G335,1)="B",1000000000*VALUE(LEFT(G335,LEN(G335)-1)),IF(RIGHT(G335,1)="%",0.01*VALUE(LEFT(G335,LEN(G335)-1)),IF(RIGHT(G335,1)="k",1000*VALUE(LEFT(G335,LEN(G335)-1)),VALUE(SUBSTITUTE(G335,",",""))))))))),"N/A")</f>
        <v/>
      </c>
      <c r="P335">
        <f>MAX(J335:N335)</f>
        <v/>
      </c>
      <c r="Q335">
        <f>IFERROR(J144+MATCH(P335,J335:N335,0)-1,"")</f>
        <v/>
      </c>
      <c r="R335">
        <f>IF(Q335="","",MIN(J335:N335))</f>
        <v/>
      </c>
      <c r="S335">
        <f>IFERROR(J144+MATCH(R335,J335:N335,0)-1,"")</f>
        <v/>
      </c>
      <c r="T335">
        <f>IFERROR(AVERAGE(J335:N335),"")</f>
        <v/>
      </c>
      <c r="U335">
        <f>IFERROR(STDEV(J335:N335),"")</f>
        <v/>
      </c>
      <c r="V335">
        <f>IFERROR(IF(C335="-","",IF(ISBLANK(B335),"",IF(OR(ISNUMBER(FIND("Growth",B335)),ISNUMBER(FIND("Margin",B335))),"",(J335-T335)/U335))),"")</f>
        <v/>
      </c>
      <c r="W335">
        <f>IFERROR(IF(OR(D335="-",ISBLANK(D335)),"",(K335-T335)/U335),"")</f>
        <v/>
      </c>
      <c r="X335">
        <f>IFERROR(IF(OR(E335="-",ISBLANK(E335)),"",(L335-T335)/U335),"")</f>
        <v/>
      </c>
      <c r="Y335">
        <f>IFERROR(IF(OR(F335="-",ISBLANK(F335)),"",(M335-T335)/U335),"")</f>
        <v/>
      </c>
      <c r="Z335">
        <f>IFERROR(IF(OR(G335="-",ISBLANK(G335)),"",(N335-T335)/U335),"")</f>
        <v/>
      </c>
      <c r="AA335">
        <f>IF(MAX(MAX(V335:Z335),ABS(MIN(V335:Z335)))=ABS(MIN(V335:Z335)),MIN(V335:Z335),MAX(V335:Z335))</f>
        <v/>
      </c>
      <c r="AB335">
        <f>IFERROR(V144+MATCH(AA335,V335:Z335,0)-1,"")</f>
        <v/>
      </c>
      <c r="AC335">
        <f>IF(AB335&lt;&gt;"",IF(S335=AB335,"Low",IF(AB335=Q335,"High","")),"")</f>
        <v/>
      </c>
      <c r="AE335">
        <f>IF(ISNUMBER(MATCH("N/A",J335:N335,0)),"",IFERROR((5 * SUMPRODUCT(J144:N144,J335:N335) - PRODUCT(SUM(J144:N144),SUM(J335:N335))) / ((5 * SUM((J144^2)+(K144^2)+(L144^2)+(M144^2)+(N144^2))) - SUM(J144:N144)^2),""))</f>
        <v/>
      </c>
      <c r="AF335">
        <f>IFERROR(CORREL(J144:N144,J335:N335),"")</f>
        <v/>
      </c>
      <c r="AZ335">
        <f>IF(Q335=S335,0,1)</f>
        <v/>
      </c>
      <c r="BA335">
        <f>IF(AZ335=1,IF(Q335="","",IF(Q335=N144,"Yes","No")),"")</f>
        <v/>
      </c>
      <c r="BB335">
        <f>IF(BA335="Yes",P335,"")</f>
        <v/>
      </c>
      <c r="BC335">
        <f>IF(AZ335=1,IF(S335="","",IF(S335=N144,"Yes","No")),"")</f>
        <v/>
      </c>
      <c r="BD335">
        <f>IF(BC335="Yes",R335,"")</f>
        <v/>
      </c>
      <c r="BE335">
        <f>IFERROR(IF(SIGN(AE335)=1,"Increasing",IF(SIGN(AE335)=-1,"Decreasing","")),"")</f>
        <v/>
      </c>
      <c r="BF335">
        <f>IF(OR(AND(BE335="Increasing",BA335="Yes"),AND(BE335="Decreasing",BC335="Yes")),"Yes","No")</f>
        <v/>
      </c>
      <c r="BG335">
        <f>IF(I335="pos_trend","Yes","No")</f>
        <v/>
      </c>
      <c r="BH335">
        <f>IF(AF335&lt;&gt;"",IF(ABS(AF335)&gt;0.8,"Yes","No"),"")</f>
        <v/>
      </c>
    </row>
    <row r="336" spans="1:60">
      <c s="1" r="A336" t="n">
        <v>7</v>
      </c>
      <c r="B336" t="s">
        <v>890</v>
      </c>
      <c r="C336" t="s">
        <v>886</v>
      </c>
      <c r="D336" t="s">
        <v>887</v>
      </c>
      <c r="E336" t="s">
        <v>264</v>
      </c>
      <c r="F336" t="s">
        <v>879</v>
      </c>
      <c r="G336" t="s">
        <v>888</v>
      </c>
      <c r="H336" t="s"/>
      <c r="I336">
        <f>IF(AND(K336&gt; J336, L336&gt; K336, M336&gt; L336, N336&gt; M336), "pos_trend", IF(AND(K336&lt; J336, L336&lt; K336, M336&lt; L336, N336&lt; M336), "neg_trend", "N/A"))</f>
        <v/>
      </c>
      <c r="J336">
        <f>IFERROR(IF(TRIM(C336)="-", "N/A", IF(RIGHT(C336,1)=")",IF(RIGHT(C336,2)="T)",-1000000000000*VALUE(MID(C336,2,LEN(C336)-3)),IF(RIGHT(C336,2)="M)",-1000000*VALUE(MID(C336,2,LEN(C336)-3)),IF(RIGHT(C336,2)="B)",-1000000000*VALUE(MID(C336,2,LEN(C336)-3)),IF(RIGHT(C336,2)="k)",-1000*VALUE(MID(C336,2,LEN(C336)-3)),VALUE(SUBSTITUTE(C336,",","")))))),IF(RIGHT(C336,1)="T",1000000000000*VALUE(LEFT(C336,LEN(C336)-1)),IF(RIGHT(C336,1)="M",1000000*VALUE(LEFT(C336,LEN(C336)-1)),IF(RIGHT(C336,1)="B",1000000000*VALUE(LEFT(C336,LEN(C336)-1)),IF(RIGHT(C336,1)="%",0.01*VALUE(LEFT(C336,LEN(C336)-1)),IF(RIGHT(C336,1)="k",1000*VALUE(LEFT(C336,LEN(C336)-1)),VALUE(SUBSTITUTE(C336,",",""))))))))),"N/A")</f>
        <v/>
      </c>
      <c r="K336">
        <f>IFERROR(IF(TRIM(D336)="-", "N/A", IF(RIGHT(D336,1)=")",IF(RIGHT(D336,2)="T)",-1000000000000*VALUE(MID(D336,2,LEN(D336)-3)),IF(RIGHT(D336,2)="M)",-1000000*VALUE(MID(D336,2,LEN(D336)-3)),IF(RIGHT(D336,2)="B)",-1000000000*VALUE(MID(D336,2,LEN(D336)-3)),IF(RIGHT(D336,2)="k)",-1000*VALUE(MID(D336,2,LEN(D336)-3)),VALUE(SUBSTITUTE(D336,",","")))))),IF(RIGHT(D336,1)="T",1000000000000*VALUE(LEFT(D336,LEN(D336)-1)),IF(RIGHT(D336,1)="M",1000000*VALUE(LEFT(D336,LEN(D336)-1)),IF(RIGHT(D336,1)="B",1000000000*VALUE(LEFT(D336,LEN(D336)-1)),IF(RIGHT(D336,1)="%",0.01*VALUE(LEFT(D336,LEN(D336)-1)),IF(RIGHT(D336,1)="k",1000*VALUE(LEFT(D336,LEN(D336)-1)),VALUE(SUBSTITUTE(D336,",",""))))))))),"N/A")</f>
        <v/>
      </c>
      <c r="L336">
        <f>IFERROR(IF(TRIM(E336)="-", "N/A", IF(RIGHT(E336,1)=")",IF(RIGHT(E336,2)="T)",-1000000000000*VALUE(MID(E336,2,LEN(E336)-3)),IF(RIGHT(E336,2)="M)",-1000000*VALUE(MID(E336,2,LEN(E336)-3)),IF(RIGHT(E336,2)="B)",-1000000000*VALUE(MID(E336,2,LEN(E336)-3)),IF(RIGHT(E336,2)="k)",-1000*VALUE(MID(E336,2,LEN(E336)-3)),VALUE(SUBSTITUTE(E336,",","")))))),IF(RIGHT(E336,1)="T",1000000000000*VALUE(LEFT(E336,LEN(E336)-1)),IF(RIGHT(E336,1)="M",1000000*VALUE(LEFT(E336,LEN(E336)-1)),IF(RIGHT(E336,1)="B",1000000000*VALUE(LEFT(E336,LEN(E336)-1)),IF(RIGHT(E336,1)="%",0.01*VALUE(LEFT(E336,LEN(E336)-1)),IF(RIGHT(E336,1)="k",1000*VALUE(LEFT(E336,LEN(E336)-1)),VALUE(SUBSTITUTE(E336,",",""))))))))),"N/A")</f>
        <v/>
      </c>
      <c r="M336">
        <f>IFERROR(IF(TRIM(F336)="-", "N/A", IF(RIGHT(F336,1)=")",IF(RIGHT(F336,2)="T)",-1000000000000*VALUE(MID(F336,2,LEN(F336)-3)),IF(RIGHT(F336,2)="M)",-1000000*VALUE(MID(F336,2,LEN(F336)-3)),IF(RIGHT(F336,2)="B)",-1000000000*VALUE(MID(F336,2,LEN(F336)-3)),IF(RIGHT(F336,2)="k)",-1000*VALUE(MID(F336,2,LEN(F336)-3)),VALUE(SUBSTITUTE(F336,",","")))))),IF(RIGHT(F336,1)="T",1000000000000*VALUE(LEFT(F336,LEN(F336)-1)),IF(RIGHT(F336,1)="M",1000000*VALUE(LEFT(F336,LEN(F336)-1)),IF(RIGHT(F336,1)="B",1000000000*VALUE(LEFT(F336,LEN(F336)-1)),IF(RIGHT(F336,1)="%",0.01*VALUE(LEFT(F336,LEN(F336)-1)),IF(RIGHT(F336,1)="k",1000*VALUE(LEFT(F336,LEN(F336)-1)),VALUE(SUBSTITUTE(F336,",",""))))))))),"N/A")</f>
        <v/>
      </c>
      <c r="N336">
        <f>IFERROR(IF(TRIM(G336)="-", "N/A", IF(RIGHT(G336,1)=")",IF(RIGHT(G336,2)="T)",-1000000000000*VALUE(MID(G336,2,LEN(G336)-3)),IF(RIGHT(G336,2)="M)",-1000000*VALUE(MID(G336,2,LEN(G336)-3)),IF(RIGHT(G336,2)="B)",-1000000000*VALUE(MID(G336,2,LEN(G336)-3)),IF(RIGHT(G336,2)="k)",-1000*VALUE(MID(G336,2,LEN(G336)-3)),VALUE(SUBSTITUTE(G336,",","")))))),IF(RIGHT(G336,1)="T",1000000000000*VALUE(LEFT(G336,LEN(G336)-1)),IF(RIGHT(G336,1)="M",1000000*VALUE(LEFT(G336,LEN(G336)-1)),IF(RIGHT(G336,1)="B",1000000000*VALUE(LEFT(G336,LEN(G336)-1)),IF(RIGHT(G336,1)="%",0.01*VALUE(LEFT(G336,LEN(G336)-1)),IF(RIGHT(G336,1)="k",1000*VALUE(LEFT(G336,LEN(G336)-1)),VALUE(SUBSTITUTE(G336,",",""))))))))),"N/A")</f>
        <v/>
      </c>
      <c r="P336">
        <f>MAX(J336:N336)</f>
        <v/>
      </c>
      <c r="Q336">
        <f>IFERROR(J144+MATCH(P336,J336:N336,0)-1,"")</f>
        <v/>
      </c>
      <c r="R336">
        <f>IF(Q336="","",MIN(J336:N336))</f>
        <v/>
      </c>
      <c r="S336">
        <f>IFERROR(J144+MATCH(R336,J336:N336,0)-1,"")</f>
        <v/>
      </c>
      <c r="T336">
        <f>IFERROR(AVERAGE(J336:N336),"")</f>
        <v/>
      </c>
      <c r="U336">
        <f>IFERROR(STDEV(J336:N336),"")</f>
        <v/>
      </c>
      <c r="V336">
        <f>IFERROR(IF(C336="-","",IF(ISBLANK(B336),"",IF(OR(ISNUMBER(FIND("Growth",B336)),ISNUMBER(FIND("Margin",B336))),"",(J336-T336)/U336))),"")</f>
        <v/>
      </c>
      <c r="W336">
        <f>IFERROR(IF(OR(D336="-",ISBLANK(D336)),"",(K336-T336)/U336),"")</f>
        <v/>
      </c>
      <c r="X336">
        <f>IFERROR(IF(OR(E336="-",ISBLANK(E336)),"",(L336-T336)/U336),"")</f>
        <v/>
      </c>
      <c r="Y336">
        <f>IFERROR(IF(OR(F336="-",ISBLANK(F336)),"",(M336-T336)/U336),"")</f>
        <v/>
      </c>
      <c r="Z336">
        <f>IFERROR(IF(OR(G336="-",ISBLANK(G336)),"",(N336-T336)/U336),"")</f>
        <v/>
      </c>
      <c r="AA336">
        <f>IF(MAX(MAX(V336:Z336),ABS(MIN(V336:Z336)))=ABS(MIN(V336:Z336)),MIN(V336:Z336),MAX(V336:Z336))</f>
        <v/>
      </c>
      <c r="AB336">
        <f>IFERROR(V144+MATCH(AA336,V336:Z336,0)-1,"")</f>
        <v/>
      </c>
      <c r="AC336">
        <f>IF(AB336&lt;&gt;"",IF(S336=AB336,"Low",IF(AB336=Q336,"High","")),"")</f>
        <v/>
      </c>
      <c r="AE336">
        <f>IF(ISNUMBER(MATCH("N/A",J336:N336,0)),"",IFERROR((5 * SUMPRODUCT(J144:N144,J336:N336) - PRODUCT(SUM(J144:N144),SUM(J336:N336))) / ((5 * SUM((J144^2)+(K144^2)+(L144^2)+(M144^2)+(N144^2))) - SUM(J144:N144)^2),""))</f>
        <v/>
      </c>
      <c r="AF336">
        <f>IFERROR(CORREL(J144:N144,J336:N336),"")</f>
        <v/>
      </c>
      <c r="AZ336">
        <f>IF(Q336=S336,0,1)</f>
        <v/>
      </c>
      <c r="BA336">
        <f>IF(AZ336=1,IF(Q336="","",IF(Q336=N144,"Yes","No")),"")</f>
        <v/>
      </c>
      <c r="BB336">
        <f>IF(BA336="Yes",P336,"")</f>
        <v/>
      </c>
      <c r="BC336">
        <f>IF(AZ336=1,IF(S336="","",IF(S336=N144,"Yes","No")),"")</f>
        <v/>
      </c>
      <c r="BD336">
        <f>IF(BC336="Yes",R336,"")</f>
        <v/>
      </c>
      <c r="BE336">
        <f>IFERROR(IF(SIGN(AE336)=1,"Increasing",IF(SIGN(AE336)=-1,"Decreasing","")),"")</f>
        <v/>
      </c>
      <c r="BF336">
        <f>IF(OR(AND(BE336="Increasing",BA336="Yes"),AND(BE336="Decreasing",BC336="Yes")),"Yes","No")</f>
        <v/>
      </c>
      <c r="BG336">
        <f>IF(I336="pos_trend","Yes","No")</f>
        <v/>
      </c>
      <c r="BH336">
        <f>IF(AF336&lt;&gt;"",IF(ABS(AF336)&gt;0.8,"Yes","No"),"")</f>
        <v/>
      </c>
    </row>
    <row r="337" spans="1:60">
      <c s="1" r="A337" t="n">
        <v>8</v>
      </c>
      <c r="B337" t="s">
        <v>891</v>
      </c>
      <c r="C337" t="s">
        <v>892</v>
      </c>
      <c r="D337" t="s">
        <v>893</v>
      </c>
      <c r="E337" t="s">
        <v>894</v>
      </c>
      <c r="F337" t="s">
        <v>895</v>
      </c>
      <c r="G337" t="s">
        <v>896</v>
      </c>
      <c r="H337" t="s"/>
      <c r="I337">
        <f>IF(AND(K337&gt; J337, L337&gt; K337, M337&gt; L337, N337&gt; M337), "pos_trend", IF(AND(K337&lt; J337, L337&lt; K337, M337&lt; L337, N337&lt; M337), "neg_trend", "N/A"))</f>
        <v/>
      </c>
      <c r="J337">
        <f>IFERROR(IF(TRIM(C337)="-", "N/A", IF(RIGHT(C337,1)=")",IF(RIGHT(C337,2)="T)",-1000000000000*VALUE(MID(C337,2,LEN(C337)-3)),IF(RIGHT(C337,2)="M)",-1000000*VALUE(MID(C337,2,LEN(C337)-3)),IF(RIGHT(C337,2)="B)",-1000000000*VALUE(MID(C337,2,LEN(C337)-3)),IF(RIGHT(C337,2)="k)",-1000*VALUE(MID(C337,2,LEN(C337)-3)),VALUE(SUBSTITUTE(C337,",","")))))),IF(RIGHT(C337,1)="T",1000000000000*VALUE(LEFT(C337,LEN(C337)-1)),IF(RIGHT(C337,1)="M",1000000*VALUE(LEFT(C337,LEN(C337)-1)),IF(RIGHT(C337,1)="B",1000000000*VALUE(LEFT(C337,LEN(C337)-1)),IF(RIGHT(C337,1)="%",0.01*VALUE(LEFT(C337,LEN(C337)-1)),IF(RIGHT(C337,1)="k",1000*VALUE(LEFT(C337,LEN(C337)-1)),VALUE(SUBSTITUTE(C337,",",""))))))))),"N/A")</f>
        <v/>
      </c>
      <c r="K337">
        <f>IFERROR(IF(TRIM(D337)="-", "N/A", IF(RIGHT(D337,1)=")",IF(RIGHT(D337,2)="T)",-1000000000000*VALUE(MID(D337,2,LEN(D337)-3)),IF(RIGHT(D337,2)="M)",-1000000*VALUE(MID(D337,2,LEN(D337)-3)),IF(RIGHT(D337,2)="B)",-1000000000*VALUE(MID(D337,2,LEN(D337)-3)),IF(RIGHT(D337,2)="k)",-1000*VALUE(MID(D337,2,LEN(D337)-3)),VALUE(SUBSTITUTE(D337,",","")))))),IF(RIGHT(D337,1)="T",1000000000000*VALUE(LEFT(D337,LEN(D337)-1)),IF(RIGHT(D337,1)="M",1000000*VALUE(LEFT(D337,LEN(D337)-1)),IF(RIGHT(D337,1)="B",1000000000*VALUE(LEFT(D337,LEN(D337)-1)),IF(RIGHT(D337,1)="%",0.01*VALUE(LEFT(D337,LEN(D337)-1)),IF(RIGHT(D337,1)="k",1000*VALUE(LEFT(D337,LEN(D337)-1)),VALUE(SUBSTITUTE(D337,",",""))))))))),"N/A")</f>
        <v/>
      </c>
      <c r="L337">
        <f>IFERROR(IF(TRIM(E337)="-", "N/A", IF(RIGHT(E337,1)=")",IF(RIGHT(E337,2)="T)",-1000000000000*VALUE(MID(E337,2,LEN(E337)-3)),IF(RIGHT(E337,2)="M)",-1000000*VALUE(MID(E337,2,LEN(E337)-3)),IF(RIGHT(E337,2)="B)",-1000000000*VALUE(MID(E337,2,LEN(E337)-3)),IF(RIGHT(E337,2)="k)",-1000*VALUE(MID(E337,2,LEN(E337)-3)),VALUE(SUBSTITUTE(E337,",","")))))),IF(RIGHT(E337,1)="T",1000000000000*VALUE(LEFT(E337,LEN(E337)-1)),IF(RIGHT(E337,1)="M",1000000*VALUE(LEFT(E337,LEN(E337)-1)),IF(RIGHT(E337,1)="B",1000000000*VALUE(LEFT(E337,LEN(E337)-1)),IF(RIGHT(E337,1)="%",0.01*VALUE(LEFT(E337,LEN(E337)-1)),IF(RIGHT(E337,1)="k",1000*VALUE(LEFT(E337,LEN(E337)-1)),VALUE(SUBSTITUTE(E337,",",""))))))))),"N/A")</f>
        <v/>
      </c>
      <c r="M337">
        <f>IFERROR(IF(TRIM(F337)="-", "N/A", IF(RIGHT(F337,1)=")",IF(RIGHT(F337,2)="T)",-1000000000000*VALUE(MID(F337,2,LEN(F337)-3)),IF(RIGHT(F337,2)="M)",-1000000*VALUE(MID(F337,2,LEN(F337)-3)),IF(RIGHT(F337,2)="B)",-1000000000*VALUE(MID(F337,2,LEN(F337)-3)),IF(RIGHT(F337,2)="k)",-1000*VALUE(MID(F337,2,LEN(F337)-3)),VALUE(SUBSTITUTE(F337,",","")))))),IF(RIGHT(F337,1)="T",1000000000000*VALUE(LEFT(F337,LEN(F337)-1)),IF(RIGHT(F337,1)="M",1000000*VALUE(LEFT(F337,LEN(F337)-1)),IF(RIGHT(F337,1)="B",1000000000*VALUE(LEFT(F337,LEN(F337)-1)),IF(RIGHT(F337,1)="%",0.01*VALUE(LEFT(F337,LEN(F337)-1)),IF(RIGHT(F337,1)="k",1000*VALUE(LEFT(F337,LEN(F337)-1)),VALUE(SUBSTITUTE(F337,",",""))))))))),"N/A")</f>
        <v/>
      </c>
      <c r="N337">
        <f>IFERROR(IF(TRIM(G337)="-", "N/A", IF(RIGHT(G337,1)=")",IF(RIGHT(G337,2)="T)",-1000000000000*VALUE(MID(G337,2,LEN(G337)-3)),IF(RIGHT(G337,2)="M)",-1000000*VALUE(MID(G337,2,LEN(G337)-3)),IF(RIGHT(G337,2)="B)",-1000000000*VALUE(MID(G337,2,LEN(G337)-3)),IF(RIGHT(G337,2)="k)",-1000*VALUE(MID(G337,2,LEN(G337)-3)),VALUE(SUBSTITUTE(G337,",","")))))),IF(RIGHT(G337,1)="T",1000000000000*VALUE(LEFT(G337,LEN(G337)-1)),IF(RIGHT(G337,1)="M",1000000*VALUE(LEFT(G337,LEN(G337)-1)),IF(RIGHT(G337,1)="B",1000000000*VALUE(LEFT(G337,LEN(G337)-1)),IF(RIGHT(G337,1)="%",0.01*VALUE(LEFT(G337,LEN(G337)-1)),IF(RIGHT(G337,1)="k",1000*VALUE(LEFT(G337,LEN(G337)-1)),VALUE(SUBSTITUTE(G337,",",""))))))))),"N/A")</f>
        <v/>
      </c>
      <c r="P337">
        <f>MAX(J337:N337)</f>
        <v/>
      </c>
      <c r="Q337">
        <f>IFERROR(J144+MATCH(P337,J337:N337,0)-1,"")</f>
        <v/>
      </c>
      <c r="R337">
        <f>IF(Q337="","",MIN(J337:N337))</f>
        <v/>
      </c>
      <c r="S337">
        <f>IFERROR(J144+MATCH(R337,J337:N337,0)-1,"")</f>
        <v/>
      </c>
      <c r="T337">
        <f>IFERROR(AVERAGE(J337:N337),"")</f>
        <v/>
      </c>
      <c r="U337">
        <f>IFERROR(STDEV(J337:N337),"")</f>
        <v/>
      </c>
      <c r="V337">
        <f>IFERROR(IF(C337="-","",IF(ISBLANK(B337),"",IF(OR(ISNUMBER(FIND("Growth",B337)),ISNUMBER(FIND("Margin",B337))),"",(J337-T337)/U337))),"")</f>
        <v/>
      </c>
      <c r="W337">
        <f>IFERROR(IF(OR(D337="-",ISBLANK(D337)),"",(K337-T337)/U337),"")</f>
        <v/>
      </c>
      <c r="X337">
        <f>IFERROR(IF(OR(E337="-",ISBLANK(E337)),"",(L337-T337)/U337),"")</f>
        <v/>
      </c>
      <c r="Y337">
        <f>IFERROR(IF(OR(F337="-",ISBLANK(F337)),"",(M337-T337)/U337),"")</f>
        <v/>
      </c>
      <c r="Z337">
        <f>IFERROR(IF(OR(G337="-",ISBLANK(G337)),"",(N337-T337)/U337),"")</f>
        <v/>
      </c>
      <c r="AA337">
        <f>IF(MAX(MAX(V337:Z337),ABS(MIN(V337:Z337)))=ABS(MIN(V337:Z337)),MIN(V337:Z337),MAX(V337:Z337))</f>
        <v/>
      </c>
      <c r="AB337">
        <f>IFERROR(V144+MATCH(AA337,V337:Z337,0)-1,"")</f>
        <v/>
      </c>
      <c r="AC337">
        <f>IF(AB337&lt;&gt;"",IF(S337=AB337,"Low",IF(AB337=Q337,"High","")),"")</f>
        <v/>
      </c>
      <c r="AE337">
        <f>IF(ISNUMBER(MATCH("N/A",J337:N337,0)),"",IFERROR((5 * SUMPRODUCT(J144:N144,J337:N337) - PRODUCT(SUM(J144:N144),SUM(J337:N337))) / ((5 * SUM((J144^2)+(K144^2)+(L144^2)+(M144^2)+(N144^2))) - SUM(J144:N144)^2),""))</f>
        <v/>
      </c>
      <c r="AF337">
        <f>IFERROR(CORREL(J144:N144,J337:N337),"")</f>
        <v/>
      </c>
      <c r="AZ337">
        <f>IF(Q337=S337,0,1)</f>
        <v/>
      </c>
      <c r="BA337">
        <f>IF(AZ337=1,IF(Q337="","",IF(Q337=N144,"Yes","No")),"")</f>
        <v/>
      </c>
      <c r="BB337">
        <f>IF(BA337="Yes",P337,"")</f>
        <v/>
      </c>
      <c r="BC337">
        <f>IF(AZ337=1,IF(S337="","",IF(S337=N144,"Yes","No")),"")</f>
        <v/>
      </c>
      <c r="BD337">
        <f>IF(BC337="Yes",R337,"")</f>
        <v/>
      </c>
      <c r="BE337">
        <f>IFERROR(IF(SIGN(AE337)=1,"Increasing",IF(SIGN(AE337)=-1,"Decreasing","")),"")</f>
        <v/>
      </c>
      <c r="BF337">
        <f>IF(OR(AND(BE337="Increasing",BA337="Yes"),AND(BE337="Decreasing",BC337="Yes")),"Yes","No")</f>
        <v/>
      </c>
      <c r="BG337">
        <f>IF(I337="pos_trend","Yes","No")</f>
        <v/>
      </c>
      <c r="BH337">
        <f>IF(AF337&lt;&gt;"",IF(ABS(AF337)&gt;0.8,"Yes","No"),"")</f>
        <v/>
      </c>
    </row>
    <row r="338" spans="1:60">
      <c s="1" r="A338" t="n">
        <v>9</v>
      </c>
      <c r="B338" t="s">
        <v>897</v>
      </c>
      <c r="C338" t="s">
        <v>264</v>
      </c>
      <c r="D338" t="s">
        <v>264</v>
      </c>
      <c r="E338" t="s">
        <v>264</v>
      </c>
      <c r="F338" t="s">
        <v>264</v>
      </c>
      <c r="G338" t="s">
        <v>264</v>
      </c>
      <c r="H338" t="s"/>
      <c r="I338">
        <f>IF(AND(K338&gt; J338, L338&gt; K338, M338&gt; L338, N338&gt; M338), "pos_trend", IF(AND(K338&lt; J338, L338&lt; K338, M338&lt; L338, N338&lt; M338), "neg_trend", "N/A"))</f>
        <v/>
      </c>
      <c r="J338">
        <f>IFERROR(IF(TRIM(C338)="-", "N/A", IF(RIGHT(C338,1)=")",IF(RIGHT(C338,2)="T)",-1000000000000*VALUE(MID(C338,2,LEN(C338)-3)),IF(RIGHT(C338,2)="M)",-1000000*VALUE(MID(C338,2,LEN(C338)-3)),IF(RIGHT(C338,2)="B)",-1000000000*VALUE(MID(C338,2,LEN(C338)-3)),IF(RIGHT(C338,2)="k)",-1000*VALUE(MID(C338,2,LEN(C338)-3)),VALUE(SUBSTITUTE(C338,",","")))))),IF(RIGHT(C338,1)="T",1000000000000*VALUE(LEFT(C338,LEN(C338)-1)),IF(RIGHT(C338,1)="M",1000000*VALUE(LEFT(C338,LEN(C338)-1)),IF(RIGHT(C338,1)="B",1000000000*VALUE(LEFT(C338,LEN(C338)-1)),IF(RIGHT(C338,1)="%",0.01*VALUE(LEFT(C338,LEN(C338)-1)),IF(RIGHT(C338,1)="k",1000*VALUE(LEFT(C338,LEN(C338)-1)),VALUE(SUBSTITUTE(C338,",",""))))))))),"N/A")</f>
        <v/>
      </c>
      <c r="K338">
        <f>IFERROR(IF(TRIM(D338)="-", "N/A", IF(RIGHT(D338,1)=")",IF(RIGHT(D338,2)="T)",-1000000000000*VALUE(MID(D338,2,LEN(D338)-3)),IF(RIGHT(D338,2)="M)",-1000000*VALUE(MID(D338,2,LEN(D338)-3)),IF(RIGHT(D338,2)="B)",-1000000000*VALUE(MID(D338,2,LEN(D338)-3)),IF(RIGHT(D338,2)="k)",-1000*VALUE(MID(D338,2,LEN(D338)-3)),VALUE(SUBSTITUTE(D338,",","")))))),IF(RIGHT(D338,1)="T",1000000000000*VALUE(LEFT(D338,LEN(D338)-1)),IF(RIGHT(D338,1)="M",1000000*VALUE(LEFT(D338,LEN(D338)-1)),IF(RIGHT(D338,1)="B",1000000000*VALUE(LEFT(D338,LEN(D338)-1)),IF(RIGHT(D338,1)="%",0.01*VALUE(LEFT(D338,LEN(D338)-1)),IF(RIGHT(D338,1)="k",1000*VALUE(LEFT(D338,LEN(D338)-1)),VALUE(SUBSTITUTE(D338,",",""))))))))),"N/A")</f>
        <v/>
      </c>
      <c r="L338">
        <f>IFERROR(IF(TRIM(E338)="-", "N/A", IF(RIGHT(E338,1)=")",IF(RIGHT(E338,2)="T)",-1000000000000*VALUE(MID(E338,2,LEN(E338)-3)),IF(RIGHT(E338,2)="M)",-1000000*VALUE(MID(E338,2,LEN(E338)-3)),IF(RIGHT(E338,2)="B)",-1000000000*VALUE(MID(E338,2,LEN(E338)-3)),IF(RIGHT(E338,2)="k)",-1000*VALUE(MID(E338,2,LEN(E338)-3)),VALUE(SUBSTITUTE(E338,",","")))))),IF(RIGHT(E338,1)="T",1000000000000*VALUE(LEFT(E338,LEN(E338)-1)),IF(RIGHT(E338,1)="M",1000000*VALUE(LEFT(E338,LEN(E338)-1)),IF(RIGHT(E338,1)="B",1000000000*VALUE(LEFT(E338,LEN(E338)-1)),IF(RIGHT(E338,1)="%",0.01*VALUE(LEFT(E338,LEN(E338)-1)),IF(RIGHT(E338,1)="k",1000*VALUE(LEFT(E338,LEN(E338)-1)),VALUE(SUBSTITUTE(E338,",",""))))))))),"N/A")</f>
        <v/>
      </c>
      <c r="M338">
        <f>IFERROR(IF(TRIM(F338)="-", "N/A", IF(RIGHT(F338,1)=")",IF(RIGHT(F338,2)="T)",-1000000000000*VALUE(MID(F338,2,LEN(F338)-3)),IF(RIGHT(F338,2)="M)",-1000000*VALUE(MID(F338,2,LEN(F338)-3)),IF(RIGHT(F338,2)="B)",-1000000000*VALUE(MID(F338,2,LEN(F338)-3)),IF(RIGHT(F338,2)="k)",-1000*VALUE(MID(F338,2,LEN(F338)-3)),VALUE(SUBSTITUTE(F338,",","")))))),IF(RIGHT(F338,1)="T",1000000000000*VALUE(LEFT(F338,LEN(F338)-1)),IF(RIGHT(F338,1)="M",1000000*VALUE(LEFT(F338,LEN(F338)-1)),IF(RIGHT(F338,1)="B",1000000000*VALUE(LEFT(F338,LEN(F338)-1)),IF(RIGHT(F338,1)="%",0.01*VALUE(LEFT(F338,LEN(F338)-1)),IF(RIGHT(F338,1)="k",1000*VALUE(LEFT(F338,LEN(F338)-1)),VALUE(SUBSTITUTE(F338,",",""))))))))),"N/A")</f>
        <v/>
      </c>
      <c r="N338">
        <f>IFERROR(IF(TRIM(G338)="-", "N/A", IF(RIGHT(G338,1)=")",IF(RIGHT(G338,2)="T)",-1000000000000*VALUE(MID(G338,2,LEN(G338)-3)),IF(RIGHT(G338,2)="M)",-1000000*VALUE(MID(G338,2,LEN(G338)-3)),IF(RIGHT(G338,2)="B)",-1000000000*VALUE(MID(G338,2,LEN(G338)-3)),IF(RIGHT(G338,2)="k)",-1000*VALUE(MID(G338,2,LEN(G338)-3)),VALUE(SUBSTITUTE(G338,",","")))))),IF(RIGHT(G338,1)="T",1000000000000*VALUE(LEFT(G338,LEN(G338)-1)),IF(RIGHT(G338,1)="M",1000000*VALUE(LEFT(G338,LEN(G338)-1)),IF(RIGHT(G338,1)="B",1000000000*VALUE(LEFT(G338,LEN(G338)-1)),IF(RIGHT(G338,1)="%",0.01*VALUE(LEFT(G338,LEN(G338)-1)),IF(RIGHT(G338,1)="k",1000*VALUE(LEFT(G338,LEN(G338)-1)),VALUE(SUBSTITUTE(G338,",",""))))))))),"N/A")</f>
        <v/>
      </c>
      <c r="P338">
        <f>MAX(J338:N338)</f>
        <v/>
      </c>
      <c r="Q338">
        <f>IFERROR(J144+MATCH(P338,J338:N338,0)-1,"")</f>
        <v/>
      </c>
      <c r="R338">
        <f>IF(Q338="","",MIN(J338:N338))</f>
        <v/>
      </c>
      <c r="S338">
        <f>IFERROR(J144+MATCH(R338,J338:N338,0)-1,"")</f>
        <v/>
      </c>
      <c r="T338">
        <f>IFERROR(AVERAGE(J338:N338),"")</f>
        <v/>
      </c>
      <c r="U338">
        <f>IFERROR(STDEV(J338:N338),"")</f>
        <v/>
      </c>
      <c r="V338">
        <f>IFERROR(IF(C338="-","",IF(ISBLANK(B338),"",IF(OR(ISNUMBER(FIND("Growth",B338)),ISNUMBER(FIND("Margin",B338))),"",(J338-T338)/U338))),"")</f>
        <v/>
      </c>
      <c r="W338">
        <f>IFERROR(IF(OR(D338="-",ISBLANK(D338)),"",(K338-T338)/U338),"")</f>
        <v/>
      </c>
      <c r="X338">
        <f>IFERROR(IF(OR(E338="-",ISBLANK(E338)),"",(L338-T338)/U338),"")</f>
        <v/>
      </c>
      <c r="Y338">
        <f>IFERROR(IF(OR(F338="-",ISBLANK(F338)),"",(M338-T338)/U338),"")</f>
        <v/>
      </c>
      <c r="Z338">
        <f>IFERROR(IF(OR(G338="-",ISBLANK(G338)),"",(N338-T338)/U338),"")</f>
        <v/>
      </c>
      <c r="AA338">
        <f>IF(MAX(MAX(V338:Z338),ABS(MIN(V338:Z338)))=ABS(MIN(V338:Z338)),MIN(V338:Z338),MAX(V338:Z338))</f>
        <v/>
      </c>
      <c r="AB338">
        <f>IFERROR(V144+MATCH(AA338,V338:Z338,0)-1,"")</f>
        <v/>
      </c>
      <c r="AC338">
        <f>IF(AB338&lt;&gt;"",IF(S338=AB338,"Low",IF(AB338=Q338,"High","")),"")</f>
        <v/>
      </c>
      <c r="AE338">
        <f>IF(ISNUMBER(MATCH("N/A",J338:N338,0)),"",IFERROR((5 * SUMPRODUCT(J144:N144,J338:N338) - PRODUCT(SUM(J144:N144),SUM(J338:N338))) / ((5 * SUM((J144^2)+(K144^2)+(L144^2)+(M144^2)+(N144^2))) - SUM(J144:N144)^2),""))</f>
        <v/>
      </c>
      <c r="AF338">
        <f>IFERROR(CORREL(J144:N144,J338:N338),"")</f>
        <v/>
      </c>
      <c r="AZ338">
        <f>IF(Q338=S338,0,1)</f>
        <v/>
      </c>
      <c r="BA338">
        <f>IF(AZ338=1,IF(Q338="","",IF(Q338=N144,"Yes","No")),"")</f>
        <v/>
      </c>
      <c r="BB338">
        <f>IF(BA338="Yes",P338,"")</f>
        <v/>
      </c>
      <c r="BC338">
        <f>IF(AZ338=1,IF(S338="","",IF(S338=N144,"Yes","No")),"")</f>
        <v/>
      </c>
      <c r="BD338">
        <f>IF(BC338="Yes",R338,"")</f>
        <v/>
      </c>
      <c r="BE338">
        <f>IFERROR(IF(SIGN(AE338)=1,"Increasing",IF(SIGN(AE338)=-1,"Decreasing","")),"")</f>
        <v/>
      </c>
      <c r="BF338">
        <f>IF(OR(AND(BE338="Increasing",BA338="Yes"),AND(BE338="Decreasing",BC338="Yes")),"Yes","No")</f>
        <v/>
      </c>
      <c r="BG338">
        <f>IF(I338="pos_trend","Yes","No")</f>
        <v/>
      </c>
      <c r="BH338">
        <f>IF(AF338&lt;&gt;"",IF(ABS(AF338)&gt;0.8,"Yes","No"),"")</f>
        <v/>
      </c>
    </row>
    <row r="339" spans="1:60">
      <c s="1" r="A339" t="n">
        <v>10</v>
      </c>
      <c r="B339" t="s">
        <v>898</v>
      </c>
      <c r="C339" t="s">
        <v>892</v>
      </c>
      <c r="D339" t="s">
        <v>893</v>
      </c>
      <c r="E339" t="s">
        <v>894</v>
      </c>
      <c r="F339" t="s">
        <v>895</v>
      </c>
      <c r="G339" t="s">
        <v>896</v>
      </c>
      <c r="H339" t="s"/>
      <c r="I339">
        <f>IF(AND(K339&gt; J339, L339&gt; K339, M339&gt; L339, N339&gt; M339), "pos_trend", IF(AND(K339&lt; J339, L339&lt; K339, M339&lt; L339, N339&lt; M339), "neg_trend", "N/A"))</f>
        <v/>
      </c>
      <c r="J339">
        <f>IFERROR(IF(TRIM(C339)="-", "N/A", IF(RIGHT(C339,1)=")",IF(RIGHT(C339,2)="T)",-1000000000000*VALUE(MID(C339,2,LEN(C339)-3)),IF(RIGHT(C339,2)="M)",-1000000*VALUE(MID(C339,2,LEN(C339)-3)),IF(RIGHT(C339,2)="B)",-1000000000*VALUE(MID(C339,2,LEN(C339)-3)),IF(RIGHT(C339,2)="k)",-1000*VALUE(MID(C339,2,LEN(C339)-3)),VALUE(SUBSTITUTE(C339,",","")))))),IF(RIGHT(C339,1)="T",1000000000000*VALUE(LEFT(C339,LEN(C339)-1)),IF(RIGHT(C339,1)="M",1000000*VALUE(LEFT(C339,LEN(C339)-1)),IF(RIGHT(C339,1)="B",1000000000*VALUE(LEFT(C339,LEN(C339)-1)),IF(RIGHT(C339,1)="%",0.01*VALUE(LEFT(C339,LEN(C339)-1)),IF(RIGHT(C339,1)="k",1000*VALUE(LEFT(C339,LEN(C339)-1)),VALUE(SUBSTITUTE(C339,",",""))))))))),"N/A")</f>
        <v/>
      </c>
      <c r="K339">
        <f>IFERROR(IF(TRIM(D339)="-", "N/A", IF(RIGHT(D339,1)=")",IF(RIGHT(D339,2)="T)",-1000000000000*VALUE(MID(D339,2,LEN(D339)-3)),IF(RIGHT(D339,2)="M)",-1000000*VALUE(MID(D339,2,LEN(D339)-3)),IF(RIGHT(D339,2)="B)",-1000000000*VALUE(MID(D339,2,LEN(D339)-3)),IF(RIGHT(D339,2)="k)",-1000*VALUE(MID(D339,2,LEN(D339)-3)),VALUE(SUBSTITUTE(D339,",","")))))),IF(RIGHT(D339,1)="T",1000000000000*VALUE(LEFT(D339,LEN(D339)-1)),IF(RIGHT(D339,1)="M",1000000*VALUE(LEFT(D339,LEN(D339)-1)),IF(RIGHT(D339,1)="B",1000000000*VALUE(LEFT(D339,LEN(D339)-1)),IF(RIGHT(D339,1)="%",0.01*VALUE(LEFT(D339,LEN(D339)-1)),IF(RIGHT(D339,1)="k",1000*VALUE(LEFT(D339,LEN(D339)-1)),VALUE(SUBSTITUTE(D339,",",""))))))))),"N/A")</f>
        <v/>
      </c>
      <c r="L339">
        <f>IFERROR(IF(TRIM(E339)="-", "N/A", IF(RIGHT(E339,1)=")",IF(RIGHT(E339,2)="T)",-1000000000000*VALUE(MID(E339,2,LEN(E339)-3)),IF(RIGHT(E339,2)="M)",-1000000*VALUE(MID(E339,2,LEN(E339)-3)),IF(RIGHT(E339,2)="B)",-1000000000*VALUE(MID(E339,2,LEN(E339)-3)),IF(RIGHT(E339,2)="k)",-1000*VALUE(MID(E339,2,LEN(E339)-3)),VALUE(SUBSTITUTE(E339,",","")))))),IF(RIGHT(E339,1)="T",1000000000000*VALUE(LEFT(E339,LEN(E339)-1)),IF(RIGHT(E339,1)="M",1000000*VALUE(LEFT(E339,LEN(E339)-1)),IF(RIGHT(E339,1)="B",1000000000*VALUE(LEFT(E339,LEN(E339)-1)),IF(RIGHT(E339,1)="%",0.01*VALUE(LEFT(E339,LEN(E339)-1)),IF(RIGHT(E339,1)="k",1000*VALUE(LEFT(E339,LEN(E339)-1)),VALUE(SUBSTITUTE(E339,",",""))))))))),"N/A")</f>
        <v/>
      </c>
      <c r="M339">
        <f>IFERROR(IF(TRIM(F339)="-", "N/A", IF(RIGHT(F339,1)=")",IF(RIGHT(F339,2)="T)",-1000000000000*VALUE(MID(F339,2,LEN(F339)-3)),IF(RIGHT(F339,2)="M)",-1000000*VALUE(MID(F339,2,LEN(F339)-3)),IF(RIGHT(F339,2)="B)",-1000000000*VALUE(MID(F339,2,LEN(F339)-3)),IF(RIGHT(F339,2)="k)",-1000*VALUE(MID(F339,2,LEN(F339)-3)),VALUE(SUBSTITUTE(F339,",","")))))),IF(RIGHT(F339,1)="T",1000000000000*VALUE(LEFT(F339,LEN(F339)-1)),IF(RIGHT(F339,1)="M",1000000*VALUE(LEFT(F339,LEN(F339)-1)),IF(RIGHT(F339,1)="B",1000000000*VALUE(LEFT(F339,LEN(F339)-1)),IF(RIGHT(F339,1)="%",0.01*VALUE(LEFT(F339,LEN(F339)-1)),IF(RIGHT(F339,1)="k",1000*VALUE(LEFT(F339,LEN(F339)-1)),VALUE(SUBSTITUTE(F339,",",""))))))))),"N/A")</f>
        <v/>
      </c>
      <c r="N339">
        <f>IFERROR(IF(TRIM(G339)="-", "N/A", IF(RIGHT(G339,1)=")",IF(RIGHT(G339,2)="T)",-1000000000000*VALUE(MID(G339,2,LEN(G339)-3)),IF(RIGHT(G339,2)="M)",-1000000*VALUE(MID(G339,2,LEN(G339)-3)),IF(RIGHT(G339,2)="B)",-1000000000*VALUE(MID(G339,2,LEN(G339)-3)),IF(RIGHT(G339,2)="k)",-1000*VALUE(MID(G339,2,LEN(G339)-3)),VALUE(SUBSTITUTE(G339,",","")))))),IF(RIGHT(G339,1)="T",1000000000000*VALUE(LEFT(G339,LEN(G339)-1)),IF(RIGHT(G339,1)="M",1000000*VALUE(LEFT(G339,LEN(G339)-1)),IF(RIGHT(G339,1)="B",1000000000*VALUE(LEFT(G339,LEN(G339)-1)),IF(RIGHT(G339,1)="%",0.01*VALUE(LEFT(G339,LEN(G339)-1)),IF(RIGHT(G339,1)="k",1000*VALUE(LEFT(G339,LEN(G339)-1)),VALUE(SUBSTITUTE(G339,",",""))))))))),"N/A")</f>
        <v/>
      </c>
      <c r="P339">
        <f>MAX(J339:N339)</f>
        <v/>
      </c>
      <c r="Q339">
        <f>IFERROR(J144+MATCH(P339,J339:N339,0)-1,"")</f>
        <v/>
      </c>
      <c r="R339">
        <f>IF(Q339="","",MIN(J339:N339))</f>
        <v/>
      </c>
      <c r="S339">
        <f>IFERROR(J144+MATCH(R339,J339:N339,0)-1,"")</f>
        <v/>
      </c>
      <c r="T339">
        <f>IFERROR(AVERAGE(J339:N339),"")</f>
        <v/>
      </c>
      <c r="U339">
        <f>IFERROR(STDEV(J339:N339),"")</f>
        <v/>
      </c>
      <c r="V339">
        <f>IFERROR(IF(C339="-","",IF(ISBLANK(B339),"",IF(OR(ISNUMBER(FIND("Growth",B339)),ISNUMBER(FIND("Margin",B339))),"",(J339-T339)/U339))),"")</f>
        <v/>
      </c>
      <c r="W339">
        <f>IFERROR(IF(OR(D339="-",ISBLANK(D339)),"",(K339-T339)/U339),"")</f>
        <v/>
      </c>
      <c r="X339">
        <f>IFERROR(IF(OR(E339="-",ISBLANK(E339)),"",(L339-T339)/U339),"")</f>
        <v/>
      </c>
      <c r="Y339">
        <f>IFERROR(IF(OR(F339="-",ISBLANK(F339)),"",(M339-T339)/U339),"")</f>
        <v/>
      </c>
      <c r="Z339">
        <f>IFERROR(IF(OR(G339="-",ISBLANK(G339)),"",(N339-T339)/U339),"")</f>
        <v/>
      </c>
      <c r="AA339">
        <f>IF(MAX(MAX(V339:Z339),ABS(MIN(V339:Z339)))=ABS(MIN(V339:Z339)),MIN(V339:Z339),MAX(V339:Z339))</f>
        <v/>
      </c>
      <c r="AB339">
        <f>IFERROR(V144+MATCH(AA339,V339:Z339,0)-1,"")</f>
        <v/>
      </c>
      <c r="AC339">
        <f>IF(AB339&lt;&gt;"",IF(S339=AB339,"Low",IF(AB339=Q339,"High","")),"")</f>
        <v/>
      </c>
      <c r="AE339">
        <f>IF(ISNUMBER(MATCH("N/A",J339:N339,0)),"",IFERROR((5 * SUMPRODUCT(J144:N144,J339:N339) - PRODUCT(SUM(J144:N144),SUM(J339:N339))) / ((5 * SUM((J144^2)+(K144^2)+(L144^2)+(M144^2)+(N144^2))) - SUM(J144:N144)^2),""))</f>
        <v/>
      </c>
      <c r="AF339">
        <f>IFERROR(CORREL(J144:N144,J339:N339),"")</f>
        <v/>
      </c>
      <c r="AZ339">
        <f>IF(Q339=S339,0,1)</f>
        <v/>
      </c>
      <c r="BA339">
        <f>IF(AZ339=1,IF(Q339="","",IF(Q339=N144,"Yes","No")),"")</f>
        <v/>
      </c>
      <c r="BB339">
        <f>IF(BA339="Yes",P339,"")</f>
        <v/>
      </c>
      <c r="BC339">
        <f>IF(AZ339=1,IF(S339="","",IF(S339=N144,"Yes","No")),"")</f>
        <v/>
      </c>
      <c r="BD339">
        <f>IF(BC339="Yes",R339,"")</f>
        <v/>
      </c>
      <c r="BE339">
        <f>IFERROR(IF(SIGN(AE339)=1,"Increasing",IF(SIGN(AE339)=-1,"Decreasing","")),"")</f>
        <v/>
      </c>
      <c r="BF339">
        <f>IF(OR(AND(BE339="Increasing",BA339="Yes"),AND(BE339="Decreasing",BC339="Yes")),"Yes","No")</f>
        <v/>
      </c>
      <c r="BG339">
        <f>IF(I339="pos_trend","Yes","No")</f>
        <v/>
      </c>
      <c r="BH339">
        <f>IF(AF339&lt;&gt;"",IF(ABS(AF339)&gt;0.8,"Yes","No"),"")</f>
        <v/>
      </c>
    </row>
    <row r="340" spans="1:60">
      <c s="1" r="A340" t="n">
        <v>11</v>
      </c>
      <c r="B340" t="s">
        <v>899</v>
      </c>
      <c r="C340" t="s">
        <v>900</v>
      </c>
      <c r="D340" t="s">
        <v>901</v>
      </c>
      <c r="E340" t="s">
        <v>902</v>
      </c>
      <c r="F340" t="s">
        <v>903</v>
      </c>
      <c r="G340" t="s">
        <v>904</v>
      </c>
      <c r="H340" t="s"/>
      <c r="I340">
        <f>IF(AND(K340&gt; J340, L340&gt; K340, M340&gt; L340, N340&gt; M340), "pos_trend", IF(AND(K340&lt; J340, L340&lt; K340, M340&lt; L340, N340&lt; M340), "neg_trend", "N/A"))</f>
        <v/>
      </c>
      <c r="J340">
        <f>IFERROR(IF(TRIM(C340)="-", "N/A", IF(RIGHT(C340,1)=")",IF(RIGHT(C340,2)="T)",-1000000000000*VALUE(MID(C340,2,LEN(C340)-3)),IF(RIGHT(C340,2)="M)",-1000000*VALUE(MID(C340,2,LEN(C340)-3)),IF(RIGHT(C340,2)="B)",-1000000000*VALUE(MID(C340,2,LEN(C340)-3)),IF(RIGHT(C340,2)="k)",-1000*VALUE(MID(C340,2,LEN(C340)-3)),VALUE(SUBSTITUTE(C340,",","")))))),IF(RIGHT(C340,1)="T",1000000000000*VALUE(LEFT(C340,LEN(C340)-1)),IF(RIGHT(C340,1)="M",1000000*VALUE(LEFT(C340,LEN(C340)-1)),IF(RIGHT(C340,1)="B",1000000000*VALUE(LEFT(C340,LEN(C340)-1)),IF(RIGHT(C340,1)="%",0.01*VALUE(LEFT(C340,LEN(C340)-1)),IF(RIGHT(C340,1)="k",1000*VALUE(LEFT(C340,LEN(C340)-1)),VALUE(SUBSTITUTE(C340,",",""))))))))),"N/A")</f>
        <v/>
      </c>
      <c r="K340">
        <f>IFERROR(IF(TRIM(D340)="-", "N/A", IF(RIGHT(D340,1)=")",IF(RIGHT(D340,2)="T)",-1000000000000*VALUE(MID(D340,2,LEN(D340)-3)),IF(RIGHT(D340,2)="M)",-1000000*VALUE(MID(D340,2,LEN(D340)-3)),IF(RIGHT(D340,2)="B)",-1000000000*VALUE(MID(D340,2,LEN(D340)-3)),IF(RIGHT(D340,2)="k)",-1000*VALUE(MID(D340,2,LEN(D340)-3)),VALUE(SUBSTITUTE(D340,",","")))))),IF(RIGHT(D340,1)="T",1000000000000*VALUE(LEFT(D340,LEN(D340)-1)),IF(RIGHT(D340,1)="M",1000000*VALUE(LEFT(D340,LEN(D340)-1)),IF(RIGHT(D340,1)="B",1000000000*VALUE(LEFT(D340,LEN(D340)-1)),IF(RIGHT(D340,1)="%",0.01*VALUE(LEFT(D340,LEN(D340)-1)),IF(RIGHT(D340,1)="k",1000*VALUE(LEFT(D340,LEN(D340)-1)),VALUE(SUBSTITUTE(D340,",",""))))))))),"N/A")</f>
        <v/>
      </c>
      <c r="L340">
        <f>IFERROR(IF(TRIM(E340)="-", "N/A", IF(RIGHT(E340,1)=")",IF(RIGHT(E340,2)="T)",-1000000000000*VALUE(MID(E340,2,LEN(E340)-3)),IF(RIGHT(E340,2)="M)",-1000000*VALUE(MID(E340,2,LEN(E340)-3)),IF(RIGHT(E340,2)="B)",-1000000000*VALUE(MID(E340,2,LEN(E340)-3)),IF(RIGHT(E340,2)="k)",-1000*VALUE(MID(E340,2,LEN(E340)-3)),VALUE(SUBSTITUTE(E340,",","")))))),IF(RIGHT(E340,1)="T",1000000000000*VALUE(LEFT(E340,LEN(E340)-1)),IF(RIGHT(E340,1)="M",1000000*VALUE(LEFT(E340,LEN(E340)-1)),IF(RIGHT(E340,1)="B",1000000000*VALUE(LEFT(E340,LEN(E340)-1)),IF(RIGHT(E340,1)="%",0.01*VALUE(LEFT(E340,LEN(E340)-1)),IF(RIGHT(E340,1)="k",1000*VALUE(LEFT(E340,LEN(E340)-1)),VALUE(SUBSTITUTE(E340,",",""))))))))),"N/A")</f>
        <v/>
      </c>
      <c r="M340">
        <f>IFERROR(IF(TRIM(F340)="-", "N/A", IF(RIGHT(F340,1)=")",IF(RIGHT(F340,2)="T)",-1000000000000*VALUE(MID(F340,2,LEN(F340)-3)),IF(RIGHT(F340,2)="M)",-1000000*VALUE(MID(F340,2,LEN(F340)-3)),IF(RIGHT(F340,2)="B)",-1000000000*VALUE(MID(F340,2,LEN(F340)-3)),IF(RIGHT(F340,2)="k)",-1000*VALUE(MID(F340,2,LEN(F340)-3)),VALUE(SUBSTITUTE(F340,",","")))))),IF(RIGHT(F340,1)="T",1000000000000*VALUE(LEFT(F340,LEN(F340)-1)),IF(RIGHT(F340,1)="M",1000000*VALUE(LEFT(F340,LEN(F340)-1)),IF(RIGHT(F340,1)="B",1000000000*VALUE(LEFT(F340,LEN(F340)-1)),IF(RIGHT(F340,1)="%",0.01*VALUE(LEFT(F340,LEN(F340)-1)),IF(RIGHT(F340,1)="k",1000*VALUE(LEFT(F340,LEN(F340)-1)),VALUE(SUBSTITUTE(F340,",",""))))))))),"N/A")</f>
        <v/>
      </c>
      <c r="N340">
        <f>IFERROR(IF(TRIM(G340)="-", "N/A", IF(RIGHT(G340,1)=")",IF(RIGHT(G340,2)="T)",-1000000000000*VALUE(MID(G340,2,LEN(G340)-3)),IF(RIGHT(G340,2)="M)",-1000000*VALUE(MID(G340,2,LEN(G340)-3)),IF(RIGHT(G340,2)="B)",-1000000000*VALUE(MID(G340,2,LEN(G340)-3)),IF(RIGHT(G340,2)="k)",-1000*VALUE(MID(G340,2,LEN(G340)-3)),VALUE(SUBSTITUTE(G340,",","")))))),IF(RIGHT(G340,1)="T",1000000000000*VALUE(LEFT(G340,LEN(G340)-1)),IF(RIGHT(G340,1)="M",1000000*VALUE(LEFT(G340,LEN(G340)-1)),IF(RIGHT(G340,1)="B",1000000000*VALUE(LEFT(G340,LEN(G340)-1)),IF(RIGHT(G340,1)="%",0.01*VALUE(LEFT(G340,LEN(G340)-1)),IF(RIGHT(G340,1)="k",1000*VALUE(LEFT(G340,LEN(G340)-1)),VALUE(SUBSTITUTE(G340,",",""))))))))),"N/A")</f>
        <v/>
      </c>
      <c r="P340">
        <f>MAX(J340:N340)</f>
        <v/>
      </c>
      <c r="Q340">
        <f>IFERROR(J144+MATCH(P340,J340:N340,0)-1,"")</f>
        <v/>
      </c>
      <c r="R340">
        <f>IF(Q340="","",MIN(J340:N340))</f>
        <v/>
      </c>
      <c r="S340">
        <f>IFERROR(J144+MATCH(R340,J340:N340,0)-1,"")</f>
        <v/>
      </c>
      <c r="T340">
        <f>IFERROR(AVERAGE(J340:N340),"")</f>
        <v/>
      </c>
      <c r="U340">
        <f>IFERROR(STDEV(J340:N340),"")</f>
        <v/>
      </c>
      <c r="V340">
        <f>IFERROR(IF(C340="-","",IF(ISBLANK(B340),"",IF(OR(ISNUMBER(FIND("Growth",B340)),ISNUMBER(FIND("Margin",B340))),"",(J340-T340)/U340))),"")</f>
        <v/>
      </c>
      <c r="W340">
        <f>IFERROR(IF(OR(D340="-",ISBLANK(D340)),"",(K340-T340)/U340),"")</f>
        <v/>
      </c>
      <c r="X340">
        <f>IFERROR(IF(OR(E340="-",ISBLANK(E340)),"",(L340-T340)/U340),"")</f>
        <v/>
      </c>
      <c r="Y340">
        <f>IFERROR(IF(OR(F340="-",ISBLANK(F340)),"",(M340-T340)/U340),"")</f>
        <v/>
      </c>
      <c r="Z340">
        <f>IFERROR(IF(OR(G340="-",ISBLANK(G340)),"",(N340-T340)/U340),"")</f>
        <v/>
      </c>
      <c r="AA340">
        <f>IF(MAX(MAX(V340:Z340),ABS(MIN(V340:Z340)))=ABS(MIN(V340:Z340)),MIN(V340:Z340),MAX(V340:Z340))</f>
        <v/>
      </c>
      <c r="AB340">
        <f>IFERROR(V144+MATCH(AA340,V340:Z340,0)-1,"")</f>
        <v/>
      </c>
      <c r="AC340">
        <f>IF(AB340&lt;&gt;"",IF(S340=AB340,"Low",IF(AB340=Q340,"High","")),"")</f>
        <v/>
      </c>
      <c r="AE340">
        <f>IF(ISNUMBER(MATCH("N/A",J340:N340,0)),"",IFERROR((5 * SUMPRODUCT(J144:N144,J340:N340) - PRODUCT(SUM(J144:N144),SUM(J340:N340))) / ((5 * SUM((J144^2)+(K144^2)+(L144^2)+(M144^2)+(N144^2))) - SUM(J144:N144)^2),""))</f>
        <v/>
      </c>
      <c r="AF340">
        <f>IFERROR(CORREL(J144:N144,J340:N340),"")</f>
        <v/>
      </c>
      <c r="AZ340">
        <f>IF(Q340=S340,0,1)</f>
        <v/>
      </c>
      <c r="BA340">
        <f>IF(AZ340=1,IF(Q340="","",IF(Q340=N144,"Yes","No")),"")</f>
        <v/>
      </c>
      <c r="BB340">
        <f>IF(BA340="Yes",P340,"")</f>
        <v/>
      </c>
      <c r="BC340">
        <f>IF(AZ340=1,IF(S340="","",IF(S340=N144,"Yes","No")),"")</f>
        <v/>
      </c>
      <c r="BD340">
        <f>IF(BC340="Yes",R340,"")</f>
        <v/>
      </c>
      <c r="BE340">
        <f>IFERROR(IF(SIGN(AE340)=1,"Increasing",IF(SIGN(AE340)=-1,"Decreasing","")),"")</f>
        <v/>
      </c>
      <c r="BF340">
        <f>IF(OR(AND(BE340="Increasing",BA340="Yes"),AND(BE340="Decreasing",BC340="Yes")),"Yes","No")</f>
        <v/>
      </c>
      <c r="BG340">
        <f>IF(I340="pos_trend","Yes","No")</f>
        <v/>
      </c>
      <c r="BH340">
        <f>IF(AF340&lt;&gt;"",IF(ABS(AF340)&gt;0.8,"Yes","No"),"")</f>
        <v/>
      </c>
    </row>
    <row r="341" spans="1:60">
      <c s="1" r="A341" t="n">
        <v>12</v>
      </c>
      <c r="B341" t="s">
        <v>905</v>
      </c>
      <c r="C341" t="s">
        <v>906</v>
      </c>
      <c r="D341" t="s">
        <v>907</v>
      </c>
      <c r="E341" t="s">
        <v>908</v>
      </c>
      <c r="F341" t="s">
        <v>909</v>
      </c>
      <c r="G341" t="s">
        <v>910</v>
      </c>
      <c r="H341" t="s"/>
      <c r="I341">
        <f>IF(AND(K341&gt; J341, L341&gt; K341, M341&gt; L341, N341&gt; M341), "pos_trend", IF(AND(K341&lt; J341, L341&lt; K341, M341&lt; L341, N341&lt; M341), "neg_trend", "N/A"))</f>
        <v/>
      </c>
      <c r="J341">
        <f>IFERROR(IF(TRIM(C341)="-", "N/A", IF(RIGHT(C341,1)=")",IF(RIGHT(C341,2)="T)",-1000000000000*VALUE(MID(C341,2,LEN(C341)-3)),IF(RIGHT(C341,2)="M)",-1000000*VALUE(MID(C341,2,LEN(C341)-3)),IF(RIGHT(C341,2)="B)",-1000000000*VALUE(MID(C341,2,LEN(C341)-3)),IF(RIGHT(C341,2)="k)",-1000*VALUE(MID(C341,2,LEN(C341)-3)),VALUE(SUBSTITUTE(C341,",","")))))),IF(RIGHT(C341,1)="T",1000000000000*VALUE(LEFT(C341,LEN(C341)-1)),IF(RIGHT(C341,1)="M",1000000*VALUE(LEFT(C341,LEN(C341)-1)),IF(RIGHT(C341,1)="B",1000000000*VALUE(LEFT(C341,LEN(C341)-1)),IF(RIGHT(C341,1)="%",0.01*VALUE(LEFT(C341,LEN(C341)-1)),IF(RIGHT(C341,1)="k",1000*VALUE(LEFT(C341,LEN(C341)-1)),VALUE(SUBSTITUTE(C341,",",""))))))))),"N/A")</f>
        <v/>
      </c>
      <c r="K341">
        <f>IFERROR(IF(TRIM(D341)="-", "N/A", IF(RIGHT(D341,1)=")",IF(RIGHT(D341,2)="T)",-1000000000000*VALUE(MID(D341,2,LEN(D341)-3)),IF(RIGHT(D341,2)="M)",-1000000*VALUE(MID(D341,2,LEN(D341)-3)),IF(RIGHT(D341,2)="B)",-1000000000*VALUE(MID(D341,2,LEN(D341)-3)),IF(RIGHT(D341,2)="k)",-1000*VALUE(MID(D341,2,LEN(D341)-3)),VALUE(SUBSTITUTE(D341,",","")))))),IF(RIGHT(D341,1)="T",1000000000000*VALUE(LEFT(D341,LEN(D341)-1)),IF(RIGHT(D341,1)="M",1000000*VALUE(LEFT(D341,LEN(D341)-1)),IF(RIGHT(D341,1)="B",1000000000*VALUE(LEFT(D341,LEN(D341)-1)),IF(RIGHT(D341,1)="%",0.01*VALUE(LEFT(D341,LEN(D341)-1)),IF(RIGHT(D341,1)="k",1000*VALUE(LEFT(D341,LEN(D341)-1)),VALUE(SUBSTITUTE(D341,",",""))))))))),"N/A")</f>
        <v/>
      </c>
      <c r="L341">
        <f>IFERROR(IF(TRIM(E341)="-", "N/A", IF(RIGHT(E341,1)=")",IF(RIGHT(E341,2)="T)",-1000000000000*VALUE(MID(E341,2,LEN(E341)-3)),IF(RIGHT(E341,2)="M)",-1000000*VALUE(MID(E341,2,LEN(E341)-3)),IF(RIGHT(E341,2)="B)",-1000000000*VALUE(MID(E341,2,LEN(E341)-3)),IF(RIGHT(E341,2)="k)",-1000*VALUE(MID(E341,2,LEN(E341)-3)),VALUE(SUBSTITUTE(E341,",","")))))),IF(RIGHT(E341,1)="T",1000000000000*VALUE(LEFT(E341,LEN(E341)-1)),IF(RIGHT(E341,1)="M",1000000*VALUE(LEFT(E341,LEN(E341)-1)),IF(RIGHT(E341,1)="B",1000000000*VALUE(LEFT(E341,LEN(E341)-1)),IF(RIGHT(E341,1)="%",0.01*VALUE(LEFT(E341,LEN(E341)-1)),IF(RIGHT(E341,1)="k",1000*VALUE(LEFT(E341,LEN(E341)-1)),VALUE(SUBSTITUTE(E341,",",""))))))))),"N/A")</f>
        <v/>
      </c>
      <c r="M341">
        <f>IFERROR(IF(TRIM(F341)="-", "N/A", IF(RIGHT(F341,1)=")",IF(RIGHT(F341,2)="T)",-1000000000000*VALUE(MID(F341,2,LEN(F341)-3)),IF(RIGHT(F341,2)="M)",-1000000*VALUE(MID(F341,2,LEN(F341)-3)),IF(RIGHT(F341,2)="B)",-1000000000*VALUE(MID(F341,2,LEN(F341)-3)),IF(RIGHT(F341,2)="k)",-1000*VALUE(MID(F341,2,LEN(F341)-3)),VALUE(SUBSTITUTE(F341,",","")))))),IF(RIGHT(F341,1)="T",1000000000000*VALUE(LEFT(F341,LEN(F341)-1)),IF(RIGHT(F341,1)="M",1000000*VALUE(LEFT(F341,LEN(F341)-1)),IF(RIGHT(F341,1)="B",1000000000*VALUE(LEFT(F341,LEN(F341)-1)),IF(RIGHT(F341,1)="%",0.01*VALUE(LEFT(F341,LEN(F341)-1)),IF(RIGHT(F341,1)="k",1000*VALUE(LEFT(F341,LEN(F341)-1)),VALUE(SUBSTITUTE(F341,",",""))))))))),"N/A")</f>
        <v/>
      </c>
      <c r="N341">
        <f>IFERROR(IF(TRIM(G341)="-", "N/A", IF(RIGHT(G341,1)=")",IF(RIGHT(G341,2)="T)",-1000000000000*VALUE(MID(G341,2,LEN(G341)-3)),IF(RIGHT(G341,2)="M)",-1000000*VALUE(MID(G341,2,LEN(G341)-3)),IF(RIGHT(G341,2)="B)",-1000000000*VALUE(MID(G341,2,LEN(G341)-3)),IF(RIGHT(G341,2)="k)",-1000*VALUE(MID(G341,2,LEN(G341)-3)),VALUE(SUBSTITUTE(G341,",","")))))),IF(RIGHT(G341,1)="T",1000000000000*VALUE(LEFT(G341,LEN(G341)-1)),IF(RIGHT(G341,1)="M",1000000*VALUE(LEFT(G341,LEN(G341)-1)),IF(RIGHT(G341,1)="B",1000000000*VALUE(LEFT(G341,LEN(G341)-1)),IF(RIGHT(G341,1)="%",0.01*VALUE(LEFT(G341,LEN(G341)-1)),IF(RIGHT(G341,1)="k",1000*VALUE(LEFT(G341,LEN(G341)-1)),VALUE(SUBSTITUTE(G341,",",""))))))))),"N/A")</f>
        <v/>
      </c>
      <c r="P341">
        <f>MAX(J341:N341)</f>
        <v/>
      </c>
      <c r="Q341">
        <f>IFERROR(J144+MATCH(P341,J341:N341,0)-1,"")</f>
        <v/>
      </c>
      <c r="R341">
        <f>IF(Q341="","",MIN(J341:N341))</f>
        <v/>
      </c>
      <c r="S341">
        <f>IFERROR(J144+MATCH(R341,J341:N341,0)-1,"")</f>
        <v/>
      </c>
      <c r="T341">
        <f>IFERROR(AVERAGE(J341:N341),"")</f>
        <v/>
      </c>
      <c r="U341">
        <f>IFERROR(STDEV(J341:N341),"")</f>
        <v/>
      </c>
      <c r="V341">
        <f>IFERROR(IF(C341="-","",IF(ISBLANK(B341),"",IF(OR(ISNUMBER(FIND("Growth",B341)),ISNUMBER(FIND("Margin",B341))),"",(J341-T341)/U341))),"")</f>
        <v/>
      </c>
      <c r="W341">
        <f>IFERROR(IF(OR(D341="-",ISBLANK(D341)),"",(K341-T341)/U341),"")</f>
        <v/>
      </c>
      <c r="X341">
        <f>IFERROR(IF(OR(E341="-",ISBLANK(E341)),"",(L341-T341)/U341),"")</f>
        <v/>
      </c>
      <c r="Y341">
        <f>IFERROR(IF(OR(F341="-",ISBLANK(F341)),"",(M341-T341)/U341),"")</f>
        <v/>
      </c>
      <c r="Z341">
        <f>IFERROR(IF(OR(G341="-",ISBLANK(G341)),"",(N341-T341)/U341),"")</f>
        <v/>
      </c>
      <c r="AA341">
        <f>IF(MAX(MAX(V341:Z341),ABS(MIN(V341:Z341)))=ABS(MIN(V341:Z341)),MIN(V341:Z341),MAX(V341:Z341))</f>
        <v/>
      </c>
      <c r="AB341">
        <f>IFERROR(V144+MATCH(AA341,V341:Z341,0)-1,"")</f>
        <v/>
      </c>
      <c r="AC341">
        <f>IF(AB341&lt;&gt;"",IF(S341=AB341,"Low",IF(AB341=Q341,"High","")),"")</f>
        <v/>
      </c>
      <c r="AE341">
        <f>IF(ISNUMBER(MATCH("N/A",J341:N341,0)),"",IFERROR((5 * SUMPRODUCT(J144:N144,J341:N341) - PRODUCT(SUM(J144:N144),SUM(J341:N341))) / ((5 * SUM((J144^2)+(K144^2)+(L144^2)+(M144^2)+(N144^2))) - SUM(J144:N144)^2),""))</f>
        <v/>
      </c>
      <c r="AF341">
        <f>IFERROR(CORREL(J144:N144,J341:N341),"")</f>
        <v/>
      </c>
      <c r="AZ341">
        <f>IF(Q341=S341,0,1)</f>
        <v/>
      </c>
      <c r="BA341">
        <f>IF(AZ341=1,IF(Q341="","",IF(Q341=N144,"Yes","No")),"")</f>
        <v/>
      </c>
      <c r="BB341">
        <f>IF(BA341="Yes",P341,"")</f>
        <v/>
      </c>
      <c r="BC341">
        <f>IF(AZ341=1,IF(S341="","",IF(S341=N144,"Yes","No")),"")</f>
        <v/>
      </c>
      <c r="BD341">
        <f>IF(BC341="Yes",R341,"")</f>
        <v/>
      </c>
      <c r="BE341">
        <f>IFERROR(IF(SIGN(AE341)=1,"Increasing",IF(SIGN(AE341)=-1,"Decreasing","")),"")</f>
        <v/>
      </c>
      <c r="BF341">
        <f>IF(OR(AND(BE341="Increasing",BA341="Yes"),AND(BE341="Decreasing",BC341="Yes")),"Yes","No")</f>
        <v/>
      </c>
      <c r="BG341">
        <f>IF(I341="pos_trend","Yes","No")</f>
        <v/>
      </c>
      <c r="BH341">
        <f>IF(AF341&lt;&gt;"",IF(ABS(AF341)&gt;0.8,"Yes","No"),"")</f>
        <v/>
      </c>
    </row>
    <row r="342" spans="1:60">
      <c s="1" r="A342" t="n">
        <v>13</v>
      </c>
      <c r="B342" t="s">
        <v>757</v>
      </c>
      <c r="C342" t="s">
        <v>911</v>
      </c>
      <c r="D342" t="s">
        <v>912</v>
      </c>
      <c r="E342" t="s">
        <v>913</v>
      </c>
      <c r="F342" t="s">
        <v>914</v>
      </c>
      <c r="G342" t="s">
        <v>915</v>
      </c>
      <c r="H342" t="s"/>
      <c r="I342">
        <f>IF(AND(K342&gt; J342, L342&gt; K342, M342&gt; L342, N342&gt; M342), "pos_trend", IF(AND(K342&lt; J342, L342&lt; K342, M342&lt; L342, N342&lt; M342), "neg_trend", "N/A"))</f>
        <v/>
      </c>
      <c r="J342">
        <f>IFERROR(IF(TRIM(C342)="-", "N/A", IF(RIGHT(C342,1)=")",IF(RIGHT(C342,2)="T)",-1000000000000*VALUE(MID(C342,2,LEN(C342)-3)),IF(RIGHT(C342,2)="M)",-1000000*VALUE(MID(C342,2,LEN(C342)-3)),IF(RIGHT(C342,2)="B)",-1000000000*VALUE(MID(C342,2,LEN(C342)-3)),IF(RIGHT(C342,2)="k)",-1000*VALUE(MID(C342,2,LEN(C342)-3)),VALUE(SUBSTITUTE(C342,",","")))))),IF(RIGHT(C342,1)="T",1000000000000*VALUE(LEFT(C342,LEN(C342)-1)),IF(RIGHT(C342,1)="M",1000000*VALUE(LEFT(C342,LEN(C342)-1)),IF(RIGHT(C342,1)="B",1000000000*VALUE(LEFT(C342,LEN(C342)-1)),IF(RIGHT(C342,1)="%",0.01*VALUE(LEFT(C342,LEN(C342)-1)),IF(RIGHT(C342,1)="k",1000*VALUE(LEFT(C342,LEN(C342)-1)),VALUE(SUBSTITUTE(C342,",",""))))))))),"N/A")</f>
        <v/>
      </c>
      <c r="K342">
        <f>IFERROR(IF(TRIM(D342)="-", "N/A", IF(RIGHT(D342,1)=")",IF(RIGHT(D342,2)="T)",-1000000000000*VALUE(MID(D342,2,LEN(D342)-3)),IF(RIGHT(D342,2)="M)",-1000000*VALUE(MID(D342,2,LEN(D342)-3)),IF(RIGHT(D342,2)="B)",-1000000000*VALUE(MID(D342,2,LEN(D342)-3)),IF(RIGHT(D342,2)="k)",-1000*VALUE(MID(D342,2,LEN(D342)-3)),VALUE(SUBSTITUTE(D342,",","")))))),IF(RIGHT(D342,1)="T",1000000000000*VALUE(LEFT(D342,LEN(D342)-1)),IF(RIGHT(D342,1)="M",1000000*VALUE(LEFT(D342,LEN(D342)-1)),IF(RIGHT(D342,1)="B",1000000000*VALUE(LEFT(D342,LEN(D342)-1)),IF(RIGHT(D342,1)="%",0.01*VALUE(LEFT(D342,LEN(D342)-1)),IF(RIGHT(D342,1)="k",1000*VALUE(LEFT(D342,LEN(D342)-1)),VALUE(SUBSTITUTE(D342,",",""))))))))),"N/A")</f>
        <v/>
      </c>
      <c r="L342">
        <f>IFERROR(IF(TRIM(E342)="-", "N/A", IF(RIGHT(E342,1)=")",IF(RIGHT(E342,2)="T)",-1000000000000*VALUE(MID(E342,2,LEN(E342)-3)),IF(RIGHT(E342,2)="M)",-1000000*VALUE(MID(E342,2,LEN(E342)-3)),IF(RIGHT(E342,2)="B)",-1000000000*VALUE(MID(E342,2,LEN(E342)-3)),IF(RIGHT(E342,2)="k)",-1000*VALUE(MID(E342,2,LEN(E342)-3)),VALUE(SUBSTITUTE(E342,",","")))))),IF(RIGHT(E342,1)="T",1000000000000*VALUE(LEFT(E342,LEN(E342)-1)),IF(RIGHT(E342,1)="M",1000000*VALUE(LEFT(E342,LEN(E342)-1)),IF(RIGHT(E342,1)="B",1000000000*VALUE(LEFT(E342,LEN(E342)-1)),IF(RIGHT(E342,1)="%",0.01*VALUE(LEFT(E342,LEN(E342)-1)),IF(RIGHT(E342,1)="k",1000*VALUE(LEFT(E342,LEN(E342)-1)),VALUE(SUBSTITUTE(E342,",",""))))))))),"N/A")</f>
        <v/>
      </c>
      <c r="M342">
        <f>IFERROR(IF(TRIM(F342)="-", "N/A", IF(RIGHT(F342,1)=")",IF(RIGHT(F342,2)="T)",-1000000000000*VALUE(MID(F342,2,LEN(F342)-3)),IF(RIGHT(F342,2)="M)",-1000000*VALUE(MID(F342,2,LEN(F342)-3)),IF(RIGHT(F342,2)="B)",-1000000000*VALUE(MID(F342,2,LEN(F342)-3)),IF(RIGHT(F342,2)="k)",-1000*VALUE(MID(F342,2,LEN(F342)-3)),VALUE(SUBSTITUTE(F342,",","")))))),IF(RIGHT(F342,1)="T",1000000000000*VALUE(LEFT(F342,LEN(F342)-1)),IF(RIGHT(F342,1)="M",1000000*VALUE(LEFT(F342,LEN(F342)-1)),IF(RIGHT(F342,1)="B",1000000000*VALUE(LEFT(F342,LEN(F342)-1)),IF(RIGHT(F342,1)="%",0.01*VALUE(LEFT(F342,LEN(F342)-1)),IF(RIGHT(F342,1)="k",1000*VALUE(LEFT(F342,LEN(F342)-1)),VALUE(SUBSTITUTE(F342,",",""))))))))),"N/A")</f>
        <v/>
      </c>
      <c r="N342">
        <f>IFERROR(IF(TRIM(G342)="-", "N/A", IF(RIGHT(G342,1)=")",IF(RIGHT(G342,2)="T)",-1000000000000*VALUE(MID(G342,2,LEN(G342)-3)),IF(RIGHT(G342,2)="M)",-1000000*VALUE(MID(G342,2,LEN(G342)-3)),IF(RIGHT(G342,2)="B)",-1000000000*VALUE(MID(G342,2,LEN(G342)-3)),IF(RIGHT(G342,2)="k)",-1000*VALUE(MID(G342,2,LEN(G342)-3)),VALUE(SUBSTITUTE(G342,",","")))))),IF(RIGHT(G342,1)="T",1000000000000*VALUE(LEFT(G342,LEN(G342)-1)),IF(RIGHT(G342,1)="M",1000000*VALUE(LEFT(G342,LEN(G342)-1)),IF(RIGHT(G342,1)="B",1000000000*VALUE(LEFT(G342,LEN(G342)-1)),IF(RIGHT(G342,1)="%",0.01*VALUE(LEFT(G342,LEN(G342)-1)),IF(RIGHT(G342,1)="k",1000*VALUE(LEFT(G342,LEN(G342)-1)),VALUE(SUBSTITUTE(G342,",",""))))))))),"N/A")</f>
        <v/>
      </c>
      <c r="P342">
        <f>MAX(J342:N342)</f>
        <v/>
      </c>
      <c r="Q342">
        <f>IFERROR(J144+MATCH(P342,J342:N342,0)-1,"")</f>
        <v/>
      </c>
      <c r="R342">
        <f>IF(Q342="","",MIN(J342:N342))</f>
        <v/>
      </c>
      <c r="S342">
        <f>IFERROR(J144+MATCH(R342,J342:N342,0)-1,"")</f>
        <v/>
      </c>
      <c r="T342">
        <f>IFERROR(AVERAGE(J342:N342),"")</f>
        <v/>
      </c>
      <c r="U342">
        <f>IFERROR(STDEV(J342:N342),"")</f>
        <v/>
      </c>
      <c r="V342">
        <f>IFERROR(IF(C342="-","",IF(ISBLANK(B342),"",IF(OR(ISNUMBER(FIND("Growth",B342)),ISNUMBER(FIND("Margin",B342))),"",(J342-T342)/U342))),"")</f>
        <v/>
      </c>
      <c r="W342">
        <f>IFERROR(IF(OR(D342="-",ISBLANK(D342)),"",(K342-T342)/U342),"")</f>
        <v/>
      </c>
      <c r="X342">
        <f>IFERROR(IF(OR(E342="-",ISBLANK(E342)),"",(L342-T342)/U342),"")</f>
        <v/>
      </c>
      <c r="Y342">
        <f>IFERROR(IF(OR(F342="-",ISBLANK(F342)),"",(M342-T342)/U342),"")</f>
        <v/>
      </c>
      <c r="Z342">
        <f>IFERROR(IF(OR(G342="-",ISBLANK(G342)),"",(N342-T342)/U342),"")</f>
        <v/>
      </c>
      <c r="AA342">
        <f>IF(MAX(MAX(V342:Z342),ABS(MIN(V342:Z342)))=ABS(MIN(V342:Z342)),MIN(V342:Z342),MAX(V342:Z342))</f>
        <v/>
      </c>
      <c r="AB342">
        <f>IFERROR(V144+MATCH(AA342,V342:Z342,0)-1,"")</f>
        <v/>
      </c>
      <c r="AC342">
        <f>IF(AB342&lt;&gt;"",IF(S342=AB342,"Low",IF(AB342=Q342,"High","")),"")</f>
        <v/>
      </c>
      <c r="AE342">
        <f>IF(ISNUMBER(MATCH("N/A",J342:N342,0)),"",IFERROR((5 * SUMPRODUCT(J144:N144,J342:N342) - PRODUCT(SUM(J144:N144),SUM(J342:N342))) / ((5 * SUM((J144^2)+(K144^2)+(L144^2)+(M144^2)+(N144^2))) - SUM(J144:N144)^2),""))</f>
        <v/>
      </c>
      <c r="AF342">
        <f>IFERROR(CORREL(J144:N144,J342:N342),"")</f>
        <v/>
      </c>
      <c r="AZ342">
        <f>IF(Q342=S342,0,1)</f>
        <v/>
      </c>
      <c r="BA342">
        <f>IF(AZ342=1,IF(Q342="","",IF(Q342=N144,"Yes","No")),"")</f>
        <v/>
      </c>
      <c r="BB342">
        <f>IF(BA342="Yes",P342,"")</f>
        <v/>
      </c>
      <c r="BC342">
        <f>IF(AZ342=1,IF(S342="","",IF(S342=N144,"Yes","No")),"")</f>
        <v/>
      </c>
      <c r="BD342">
        <f>IF(BC342="Yes",R342,"")</f>
        <v/>
      </c>
      <c r="BE342">
        <f>IFERROR(IF(SIGN(AE342)=1,"Increasing",IF(SIGN(AE342)=-1,"Decreasing","")),"")</f>
        <v/>
      </c>
      <c r="BF342">
        <f>IF(OR(AND(BE342="Increasing",BA342="Yes"),AND(BE342="Decreasing",BC342="Yes")),"Yes","No")</f>
        <v/>
      </c>
      <c r="BG342">
        <f>IF(I342="pos_trend","Yes","No")</f>
        <v/>
      </c>
      <c r="BH342">
        <f>IF(AF342&lt;&gt;"",IF(ABS(AF342)&gt;0.8,"Yes","No"),"")</f>
        <v/>
      </c>
    </row>
    <row r="343" spans="1:60">
      <c s="1" r="A343" t="n">
        <v>14</v>
      </c>
      <c r="B343" t="s">
        <v>846</v>
      </c>
      <c r="C343" t="s">
        <v>264</v>
      </c>
      <c r="D343" t="s">
        <v>264</v>
      </c>
      <c r="E343" t="s">
        <v>916</v>
      </c>
      <c r="F343" t="s">
        <v>917</v>
      </c>
      <c r="G343" t="s">
        <v>915</v>
      </c>
      <c r="H343" t="s"/>
      <c r="I343">
        <f>IF(AND(K343&gt; J343, L343&gt; K343, M343&gt; L343, N343&gt; M343), "pos_trend", IF(AND(K343&lt; J343, L343&lt; K343, M343&lt; L343, N343&lt; M343), "neg_trend", "N/A"))</f>
        <v/>
      </c>
      <c r="J343">
        <f>IFERROR(IF(TRIM(C343)="-", "N/A", IF(RIGHT(C343,1)=")",IF(RIGHT(C343,2)="T)",-1000000000000*VALUE(MID(C343,2,LEN(C343)-3)),IF(RIGHT(C343,2)="M)",-1000000*VALUE(MID(C343,2,LEN(C343)-3)),IF(RIGHT(C343,2)="B)",-1000000000*VALUE(MID(C343,2,LEN(C343)-3)),IF(RIGHT(C343,2)="k)",-1000*VALUE(MID(C343,2,LEN(C343)-3)),VALUE(SUBSTITUTE(C343,",","")))))),IF(RIGHT(C343,1)="T",1000000000000*VALUE(LEFT(C343,LEN(C343)-1)),IF(RIGHT(C343,1)="M",1000000*VALUE(LEFT(C343,LEN(C343)-1)),IF(RIGHT(C343,1)="B",1000000000*VALUE(LEFT(C343,LEN(C343)-1)),IF(RIGHT(C343,1)="%",0.01*VALUE(LEFT(C343,LEN(C343)-1)),IF(RIGHT(C343,1)="k",1000*VALUE(LEFT(C343,LEN(C343)-1)),VALUE(SUBSTITUTE(C343,",",""))))))))),"N/A")</f>
        <v/>
      </c>
      <c r="K343">
        <f>IFERROR(IF(TRIM(D343)="-", "N/A", IF(RIGHT(D343,1)=")",IF(RIGHT(D343,2)="T)",-1000000000000*VALUE(MID(D343,2,LEN(D343)-3)),IF(RIGHT(D343,2)="M)",-1000000*VALUE(MID(D343,2,LEN(D343)-3)),IF(RIGHT(D343,2)="B)",-1000000000*VALUE(MID(D343,2,LEN(D343)-3)),IF(RIGHT(D343,2)="k)",-1000*VALUE(MID(D343,2,LEN(D343)-3)),VALUE(SUBSTITUTE(D343,",","")))))),IF(RIGHT(D343,1)="T",1000000000000*VALUE(LEFT(D343,LEN(D343)-1)),IF(RIGHT(D343,1)="M",1000000*VALUE(LEFT(D343,LEN(D343)-1)),IF(RIGHT(D343,1)="B",1000000000*VALUE(LEFT(D343,LEN(D343)-1)),IF(RIGHT(D343,1)="%",0.01*VALUE(LEFT(D343,LEN(D343)-1)),IF(RIGHT(D343,1)="k",1000*VALUE(LEFT(D343,LEN(D343)-1)),VALUE(SUBSTITUTE(D343,",",""))))))))),"N/A")</f>
        <v/>
      </c>
      <c r="L343">
        <f>IFERROR(IF(TRIM(E343)="-", "N/A", IF(RIGHT(E343,1)=")",IF(RIGHT(E343,2)="T)",-1000000000000*VALUE(MID(E343,2,LEN(E343)-3)),IF(RIGHT(E343,2)="M)",-1000000*VALUE(MID(E343,2,LEN(E343)-3)),IF(RIGHT(E343,2)="B)",-1000000000*VALUE(MID(E343,2,LEN(E343)-3)),IF(RIGHT(E343,2)="k)",-1000*VALUE(MID(E343,2,LEN(E343)-3)),VALUE(SUBSTITUTE(E343,",","")))))),IF(RIGHT(E343,1)="T",1000000000000*VALUE(LEFT(E343,LEN(E343)-1)),IF(RIGHT(E343,1)="M",1000000*VALUE(LEFT(E343,LEN(E343)-1)),IF(RIGHT(E343,1)="B",1000000000*VALUE(LEFT(E343,LEN(E343)-1)),IF(RIGHT(E343,1)="%",0.01*VALUE(LEFT(E343,LEN(E343)-1)),IF(RIGHT(E343,1)="k",1000*VALUE(LEFT(E343,LEN(E343)-1)),VALUE(SUBSTITUTE(E343,",",""))))))))),"N/A")</f>
        <v/>
      </c>
      <c r="M343">
        <f>IFERROR(IF(TRIM(F343)="-", "N/A", IF(RIGHT(F343,1)=")",IF(RIGHT(F343,2)="T)",-1000000000000*VALUE(MID(F343,2,LEN(F343)-3)),IF(RIGHT(F343,2)="M)",-1000000*VALUE(MID(F343,2,LEN(F343)-3)),IF(RIGHT(F343,2)="B)",-1000000000*VALUE(MID(F343,2,LEN(F343)-3)),IF(RIGHT(F343,2)="k)",-1000*VALUE(MID(F343,2,LEN(F343)-3)),VALUE(SUBSTITUTE(F343,",","")))))),IF(RIGHT(F343,1)="T",1000000000000*VALUE(LEFT(F343,LEN(F343)-1)),IF(RIGHT(F343,1)="M",1000000*VALUE(LEFT(F343,LEN(F343)-1)),IF(RIGHT(F343,1)="B",1000000000*VALUE(LEFT(F343,LEN(F343)-1)),IF(RIGHT(F343,1)="%",0.01*VALUE(LEFT(F343,LEN(F343)-1)),IF(RIGHT(F343,1)="k",1000*VALUE(LEFT(F343,LEN(F343)-1)),VALUE(SUBSTITUTE(F343,",",""))))))))),"N/A")</f>
        <v/>
      </c>
      <c r="N343">
        <f>IFERROR(IF(TRIM(G343)="-", "N/A", IF(RIGHT(G343,1)=")",IF(RIGHT(G343,2)="T)",-1000000000000*VALUE(MID(G343,2,LEN(G343)-3)),IF(RIGHT(G343,2)="M)",-1000000*VALUE(MID(G343,2,LEN(G343)-3)),IF(RIGHT(G343,2)="B)",-1000000000*VALUE(MID(G343,2,LEN(G343)-3)),IF(RIGHT(G343,2)="k)",-1000*VALUE(MID(G343,2,LEN(G343)-3)),VALUE(SUBSTITUTE(G343,",","")))))),IF(RIGHT(G343,1)="T",1000000000000*VALUE(LEFT(G343,LEN(G343)-1)),IF(RIGHT(G343,1)="M",1000000*VALUE(LEFT(G343,LEN(G343)-1)),IF(RIGHT(G343,1)="B",1000000000*VALUE(LEFT(G343,LEN(G343)-1)),IF(RIGHT(G343,1)="%",0.01*VALUE(LEFT(G343,LEN(G343)-1)),IF(RIGHT(G343,1)="k",1000*VALUE(LEFT(G343,LEN(G343)-1)),VALUE(SUBSTITUTE(G343,",",""))))))))),"N/A")</f>
        <v/>
      </c>
      <c r="P343">
        <f>MAX(J343:N343)</f>
        <v/>
      </c>
      <c r="Q343">
        <f>IFERROR(J144+MATCH(P343,J343:N343,0)-1,"")</f>
        <v/>
      </c>
      <c r="R343">
        <f>IF(Q343="","",MIN(J343:N343))</f>
        <v/>
      </c>
      <c r="S343">
        <f>IFERROR(J144+MATCH(R343,J343:N343,0)-1,"")</f>
        <v/>
      </c>
      <c r="T343">
        <f>IFERROR(AVERAGE(J343:N343),"")</f>
        <v/>
      </c>
      <c r="U343">
        <f>IFERROR(STDEV(J343:N343),"")</f>
        <v/>
      </c>
      <c r="V343">
        <f>IFERROR(IF(C343="-","",IF(ISBLANK(B343),"",IF(OR(ISNUMBER(FIND("Growth",B343)),ISNUMBER(FIND("Margin",B343))),"",(J343-T343)/U343))),"")</f>
        <v/>
      </c>
      <c r="W343">
        <f>IFERROR(IF(OR(D343="-",ISBLANK(D343)),"",(K343-T343)/U343),"")</f>
        <v/>
      </c>
      <c r="X343">
        <f>IFERROR(IF(OR(E343="-",ISBLANK(E343)),"",(L343-T343)/U343),"")</f>
        <v/>
      </c>
      <c r="Y343">
        <f>IFERROR(IF(OR(F343="-",ISBLANK(F343)),"",(M343-T343)/U343),"")</f>
        <v/>
      </c>
      <c r="Z343">
        <f>IFERROR(IF(OR(G343="-",ISBLANK(G343)),"",(N343-T343)/U343),"")</f>
        <v/>
      </c>
      <c r="AA343">
        <f>IF(MAX(MAX(V343:Z343),ABS(MIN(V343:Z343)))=ABS(MIN(V343:Z343)),MIN(V343:Z343),MAX(V343:Z343))</f>
        <v/>
      </c>
      <c r="AB343">
        <f>IFERROR(V144+MATCH(AA343,V343:Z343,0)-1,"")</f>
        <v/>
      </c>
      <c r="AC343">
        <f>IF(AB343&lt;&gt;"",IF(S343=AB343,"Low",IF(AB343=Q343,"High","")),"")</f>
        <v/>
      </c>
      <c r="AE343">
        <f>IF(ISNUMBER(MATCH("N/A",J343:N343,0)),"",IFERROR((5 * SUMPRODUCT(J144:N144,J343:N343) - PRODUCT(SUM(J144:N144),SUM(J343:N343))) / ((5 * SUM((J144^2)+(K144^2)+(L144^2)+(M144^2)+(N144^2))) - SUM(J144:N144)^2),""))</f>
        <v/>
      </c>
      <c r="AF343">
        <f>IFERROR(CORREL(J144:N144,J343:N343),"")</f>
        <v/>
      </c>
      <c r="AZ343">
        <f>IF(Q343=S343,0,1)</f>
        <v/>
      </c>
      <c r="BA343">
        <f>IF(AZ343=1,IF(Q343="","",IF(Q343=N144,"Yes","No")),"")</f>
        <v/>
      </c>
      <c r="BB343">
        <f>IF(BA343="Yes",P343,"")</f>
        <v/>
      </c>
      <c r="BC343">
        <f>IF(AZ343=1,IF(S343="","",IF(S343=N144,"Yes","No")),"")</f>
        <v/>
      </c>
      <c r="BD343">
        <f>IF(BC343="Yes",R343,"")</f>
        <v/>
      </c>
      <c r="BE343">
        <f>IFERROR(IF(SIGN(AE343)=1,"Increasing",IF(SIGN(AE343)=-1,"Decreasing","")),"")</f>
        <v/>
      </c>
      <c r="BF343">
        <f>IF(OR(AND(BE343="Increasing",BA343="Yes"),AND(BE343="Decreasing",BC343="Yes")),"Yes","No")</f>
        <v/>
      </c>
      <c r="BG343">
        <f>IF(I343="pos_trend","Yes","No")</f>
        <v/>
      </c>
      <c r="BH343">
        <f>IF(AF343&lt;&gt;"",IF(ABS(AF343)&gt;0.8,"Yes","No"),"")</f>
        <v/>
      </c>
    </row>
    <row r="344" spans="1:60">
      <c s="1" r="A344" t="n">
        <v>15</v>
      </c>
      <c r="B344" t="s">
        <v>849</v>
      </c>
      <c r="C344" t="s">
        <v>911</v>
      </c>
      <c r="D344" t="s">
        <v>912</v>
      </c>
      <c r="E344" t="s">
        <v>918</v>
      </c>
      <c r="F344" t="s">
        <v>919</v>
      </c>
      <c r="G344" t="s">
        <v>264</v>
      </c>
      <c r="H344" t="s"/>
      <c r="I344">
        <f>IF(AND(K344&gt; J344, L344&gt; K344, M344&gt; L344, N344&gt; M344), "pos_trend", IF(AND(K344&lt; J344, L344&lt; K344, M344&lt; L344, N344&lt; M344), "neg_trend", "N/A"))</f>
        <v/>
      </c>
      <c r="J344">
        <f>IFERROR(IF(TRIM(C344)="-", "N/A", IF(RIGHT(C344,1)=")",IF(RIGHT(C344,2)="T)",-1000000000000*VALUE(MID(C344,2,LEN(C344)-3)),IF(RIGHT(C344,2)="M)",-1000000*VALUE(MID(C344,2,LEN(C344)-3)),IF(RIGHT(C344,2)="B)",-1000000000*VALUE(MID(C344,2,LEN(C344)-3)),IF(RIGHT(C344,2)="k)",-1000*VALUE(MID(C344,2,LEN(C344)-3)),VALUE(SUBSTITUTE(C344,",","")))))),IF(RIGHT(C344,1)="T",1000000000000*VALUE(LEFT(C344,LEN(C344)-1)),IF(RIGHT(C344,1)="M",1000000*VALUE(LEFT(C344,LEN(C344)-1)),IF(RIGHT(C344,1)="B",1000000000*VALUE(LEFT(C344,LEN(C344)-1)),IF(RIGHT(C344,1)="%",0.01*VALUE(LEFT(C344,LEN(C344)-1)),IF(RIGHT(C344,1)="k",1000*VALUE(LEFT(C344,LEN(C344)-1)),VALUE(SUBSTITUTE(C344,",",""))))))))),"N/A")</f>
        <v/>
      </c>
      <c r="K344">
        <f>IFERROR(IF(TRIM(D344)="-", "N/A", IF(RIGHT(D344,1)=")",IF(RIGHT(D344,2)="T)",-1000000000000*VALUE(MID(D344,2,LEN(D344)-3)),IF(RIGHT(D344,2)="M)",-1000000*VALUE(MID(D344,2,LEN(D344)-3)),IF(RIGHT(D344,2)="B)",-1000000000*VALUE(MID(D344,2,LEN(D344)-3)),IF(RIGHT(D344,2)="k)",-1000*VALUE(MID(D344,2,LEN(D344)-3)),VALUE(SUBSTITUTE(D344,",","")))))),IF(RIGHT(D344,1)="T",1000000000000*VALUE(LEFT(D344,LEN(D344)-1)),IF(RIGHT(D344,1)="M",1000000*VALUE(LEFT(D344,LEN(D344)-1)),IF(RIGHT(D344,1)="B",1000000000*VALUE(LEFT(D344,LEN(D344)-1)),IF(RIGHT(D344,1)="%",0.01*VALUE(LEFT(D344,LEN(D344)-1)),IF(RIGHT(D344,1)="k",1000*VALUE(LEFT(D344,LEN(D344)-1)),VALUE(SUBSTITUTE(D344,",",""))))))))),"N/A")</f>
        <v/>
      </c>
      <c r="L344">
        <f>IFERROR(IF(TRIM(E344)="-", "N/A", IF(RIGHT(E344,1)=")",IF(RIGHT(E344,2)="T)",-1000000000000*VALUE(MID(E344,2,LEN(E344)-3)),IF(RIGHT(E344,2)="M)",-1000000*VALUE(MID(E344,2,LEN(E344)-3)),IF(RIGHT(E344,2)="B)",-1000000000*VALUE(MID(E344,2,LEN(E344)-3)),IF(RIGHT(E344,2)="k)",-1000*VALUE(MID(E344,2,LEN(E344)-3)),VALUE(SUBSTITUTE(E344,",","")))))),IF(RIGHT(E344,1)="T",1000000000000*VALUE(LEFT(E344,LEN(E344)-1)),IF(RIGHT(E344,1)="M",1000000*VALUE(LEFT(E344,LEN(E344)-1)),IF(RIGHT(E344,1)="B",1000000000*VALUE(LEFT(E344,LEN(E344)-1)),IF(RIGHT(E344,1)="%",0.01*VALUE(LEFT(E344,LEN(E344)-1)),IF(RIGHT(E344,1)="k",1000*VALUE(LEFT(E344,LEN(E344)-1)),VALUE(SUBSTITUTE(E344,",",""))))))))),"N/A")</f>
        <v/>
      </c>
      <c r="M344">
        <f>IFERROR(IF(TRIM(F344)="-", "N/A", IF(RIGHT(F344,1)=")",IF(RIGHT(F344,2)="T)",-1000000000000*VALUE(MID(F344,2,LEN(F344)-3)),IF(RIGHT(F344,2)="M)",-1000000*VALUE(MID(F344,2,LEN(F344)-3)),IF(RIGHT(F344,2)="B)",-1000000000*VALUE(MID(F344,2,LEN(F344)-3)),IF(RIGHT(F344,2)="k)",-1000*VALUE(MID(F344,2,LEN(F344)-3)),VALUE(SUBSTITUTE(F344,",","")))))),IF(RIGHT(F344,1)="T",1000000000000*VALUE(LEFT(F344,LEN(F344)-1)),IF(RIGHT(F344,1)="M",1000000*VALUE(LEFT(F344,LEN(F344)-1)),IF(RIGHT(F344,1)="B",1000000000*VALUE(LEFT(F344,LEN(F344)-1)),IF(RIGHT(F344,1)="%",0.01*VALUE(LEFT(F344,LEN(F344)-1)),IF(RIGHT(F344,1)="k",1000*VALUE(LEFT(F344,LEN(F344)-1)),VALUE(SUBSTITUTE(F344,",",""))))))))),"N/A")</f>
        <v/>
      </c>
      <c r="N344">
        <f>IFERROR(IF(TRIM(G344)="-", "N/A", IF(RIGHT(G344,1)=")",IF(RIGHT(G344,2)="T)",-1000000000000*VALUE(MID(G344,2,LEN(G344)-3)),IF(RIGHT(G344,2)="M)",-1000000*VALUE(MID(G344,2,LEN(G344)-3)),IF(RIGHT(G344,2)="B)",-1000000000*VALUE(MID(G344,2,LEN(G344)-3)),IF(RIGHT(G344,2)="k)",-1000*VALUE(MID(G344,2,LEN(G344)-3)),VALUE(SUBSTITUTE(G344,",","")))))),IF(RIGHT(G344,1)="T",1000000000000*VALUE(LEFT(G344,LEN(G344)-1)),IF(RIGHT(G344,1)="M",1000000*VALUE(LEFT(G344,LEN(G344)-1)),IF(RIGHT(G344,1)="B",1000000000*VALUE(LEFT(G344,LEN(G344)-1)),IF(RIGHT(G344,1)="%",0.01*VALUE(LEFT(G344,LEN(G344)-1)),IF(RIGHT(G344,1)="k",1000*VALUE(LEFT(G344,LEN(G344)-1)),VALUE(SUBSTITUTE(G344,",",""))))))))),"N/A")</f>
        <v/>
      </c>
      <c r="P344">
        <f>MAX(J344:N344)</f>
        <v/>
      </c>
      <c r="Q344">
        <f>IFERROR(J144+MATCH(P344,J344:N344,0)-1,"")</f>
        <v/>
      </c>
      <c r="R344">
        <f>IF(Q344="","",MIN(J344:N344))</f>
        <v/>
      </c>
      <c r="S344">
        <f>IFERROR(J144+MATCH(R344,J344:N344,0)-1,"")</f>
        <v/>
      </c>
      <c r="T344">
        <f>IFERROR(AVERAGE(J344:N344),"")</f>
        <v/>
      </c>
      <c r="U344">
        <f>IFERROR(STDEV(J344:N344),"")</f>
        <v/>
      </c>
      <c r="V344">
        <f>IFERROR(IF(C344="-","",IF(ISBLANK(B344),"",IF(OR(ISNUMBER(FIND("Growth",B344)),ISNUMBER(FIND("Margin",B344))),"",(J344-T344)/U344))),"")</f>
        <v/>
      </c>
      <c r="W344">
        <f>IFERROR(IF(OR(D344="-",ISBLANK(D344)),"",(K344-T344)/U344),"")</f>
        <v/>
      </c>
      <c r="X344">
        <f>IFERROR(IF(OR(E344="-",ISBLANK(E344)),"",(L344-T344)/U344),"")</f>
        <v/>
      </c>
      <c r="Y344">
        <f>IFERROR(IF(OR(F344="-",ISBLANK(F344)),"",(M344-T344)/U344),"")</f>
        <v/>
      </c>
      <c r="Z344">
        <f>IFERROR(IF(OR(G344="-",ISBLANK(G344)),"",(N344-T344)/U344),"")</f>
        <v/>
      </c>
      <c r="AA344">
        <f>IF(MAX(MAX(V344:Z344),ABS(MIN(V344:Z344)))=ABS(MIN(V344:Z344)),MIN(V344:Z344),MAX(V344:Z344))</f>
        <v/>
      </c>
      <c r="AB344">
        <f>IFERROR(V144+MATCH(AA344,V344:Z344,0)-1,"")</f>
        <v/>
      </c>
      <c r="AC344">
        <f>IF(AB344&lt;&gt;"",IF(S344=AB344,"Low",IF(AB344=Q344,"High","")),"")</f>
        <v/>
      </c>
      <c r="AE344">
        <f>IF(ISNUMBER(MATCH("N/A",J344:N344,0)),"",IFERROR((5 * SUMPRODUCT(J144:N144,J344:N344) - PRODUCT(SUM(J144:N144),SUM(J344:N344))) / ((5 * SUM((J144^2)+(K144^2)+(L144^2)+(M144^2)+(N144^2))) - SUM(J144:N144)^2),""))</f>
        <v/>
      </c>
      <c r="AF344">
        <f>IFERROR(CORREL(J144:N144,J344:N344),"")</f>
        <v/>
      </c>
      <c r="AZ344">
        <f>IF(Q344=S344,0,1)</f>
        <v/>
      </c>
      <c r="BA344">
        <f>IF(AZ344=1,IF(Q344="","",IF(Q344=N144,"Yes","No")),"")</f>
        <v/>
      </c>
      <c r="BB344">
        <f>IF(BA344="Yes",P344,"")</f>
        <v/>
      </c>
      <c r="BC344">
        <f>IF(AZ344=1,IF(S344="","",IF(S344=N144,"Yes","No")),"")</f>
        <v/>
      </c>
      <c r="BD344">
        <f>IF(BC344="Yes",R344,"")</f>
        <v/>
      </c>
      <c r="BE344">
        <f>IFERROR(IF(SIGN(AE344)=1,"Increasing",IF(SIGN(AE344)=-1,"Decreasing","")),"")</f>
        <v/>
      </c>
      <c r="BF344">
        <f>IF(OR(AND(BE344="Increasing",BA344="Yes"),AND(BE344="Decreasing",BC344="Yes")),"Yes","No")</f>
        <v/>
      </c>
      <c r="BG344">
        <f>IF(I344="pos_trend","Yes","No")</f>
        <v/>
      </c>
      <c r="BH344">
        <f>IF(AF344&lt;&gt;"",IF(ABS(AF344)&gt;0.8,"Yes","No"),"")</f>
        <v/>
      </c>
    </row>
    <row r="345" spans="1:60">
      <c s="1" r="A345" t="n">
        <v>16</v>
      </c>
      <c r="B345" t="s">
        <v>920</v>
      </c>
      <c r="C345" t="s">
        <v>921</v>
      </c>
      <c r="D345" t="s">
        <v>922</v>
      </c>
      <c r="E345" t="s">
        <v>923</v>
      </c>
      <c r="F345" t="s">
        <v>924</v>
      </c>
      <c r="G345" t="s">
        <v>925</v>
      </c>
      <c r="H345" t="s"/>
      <c r="I345">
        <f>IF(AND(K345&gt; J345, L345&gt; K345, M345&gt; L345, N345&gt; M345), "pos_trend", IF(AND(K345&lt; J345, L345&lt; K345, M345&lt; L345, N345&lt; M345), "neg_trend", "N/A"))</f>
        <v/>
      </c>
      <c r="J345">
        <f>IFERROR(IF(TRIM(C345)="-", "N/A", IF(RIGHT(C345,1)=")",IF(RIGHT(C345,2)="T)",-1000000000000*VALUE(MID(C345,2,LEN(C345)-3)),IF(RIGHT(C345,2)="M)",-1000000*VALUE(MID(C345,2,LEN(C345)-3)),IF(RIGHT(C345,2)="B)",-1000000000*VALUE(MID(C345,2,LEN(C345)-3)),IF(RIGHT(C345,2)="k)",-1000*VALUE(MID(C345,2,LEN(C345)-3)),VALUE(SUBSTITUTE(C345,",","")))))),IF(RIGHT(C345,1)="T",1000000000000*VALUE(LEFT(C345,LEN(C345)-1)),IF(RIGHT(C345,1)="M",1000000*VALUE(LEFT(C345,LEN(C345)-1)),IF(RIGHT(C345,1)="B",1000000000*VALUE(LEFT(C345,LEN(C345)-1)),IF(RIGHT(C345,1)="%",0.01*VALUE(LEFT(C345,LEN(C345)-1)),IF(RIGHT(C345,1)="k",1000*VALUE(LEFT(C345,LEN(C345)-1)),VALUE(SUBSTITUTE(C345,",",""))))))))),"N/A")</f>
        <v/>
      </c>
      <c r="K345">
        <f>IFERROR(IF(TRIM(D345)="-", "N/A", IF(RIGHT(D345,1)=")",IF(RIGHT(D345,2)="T)",-1000000000000*VALUE(MID(D345,2,LEN(D345)-3)),IF(RIGHT(D345,2)="M)",-1000000*VALUE(MID(D345,2,LEN(D345)-3)),IF(RIGHT(D345,2)="B)",-1000000000*VALUE(MID(D345,2,LEN(D345)-3)),IF(RIGHT(D345,2)="k)",-1000*VALUE(MID(D345,2,LEN(D345)-3)),VALUE(SUBSTITUTE(D345,",","")))))),IF(RIGHT(D345,1)="T",1000000000000*VALUE(LEFT(D345,LEN(D345)-1)),IF(RIGHT(D345,1)="M",1000000*VALUE(LEFT(D345,LEN(D345)-1)),IF(RIGHT(D345,1)="B",1000000000*VALUE(LEFT(D345,LEN(D345)-1)),IF(RIGHT(D345,1)="%",0.01*VALUE(LEFT(D345,LEN(D345)-1)),IF(RIGHT(D345,1)="k",1000*VALUE(LEFT(D345,LEN(D345)-1)),VALUE(SUBSTITUTE(D345,",",""))))))))),"N/A")</f>
        <v/>
      </c>
      <c r="L345">
        <f>IFERROR(IF(TRIM(E345)="-", "N/A", IF(RIGHT(E345,1)=")",IF(RIGHT(E345,2)="T)",-1000000000000*VALUE(MID(E345,2,LEN(E345)-3)),IF(RIGHT(E345,2)="M)",-1000000*VALUE(MID(E345,2,LEN(E345)-3)),IF(RIGHT(E345,2)="B)",-1000000000*VALUE(MID(E345,2,LEN(E345)-3)),IF(RIGHT(E345,2)="k)",-1000*VALUE(MID(E345,2,LEN(E345)-3)),VALUE(SUBSTITUTE(E345,",","")))))),IF(RIGHT(E345,1)="T",1000000000000*VALUE(LEFT(E345,LEN(E345)-1)),IF(RIGHT(E345,1)="M",1000000*VALUE(LEFT(E345,LEN(E345)-1)),IF(RIGHT(E345,1)="B",1000000000*VALUE(LEFT(E345,LEN(E345)-1)),IF(RIGHT(E345,1)="%",0.01*VALUE(LEFT(E345,LEN(E345)-1)),IF(RIGHT(E345,1)="k",1000*VALUE(LEFT(E345,LEN(E345)-1)),VALUE(SUBSTITUTE(E345,",",""))))))))),"N/A")</f>
        <v/>
      </c>
      <c r="M345">
        <f>IFERROR(IF(TRIM(F345)="-", "N/A", IF(RIGHT(F345,1)=")",IF(RIGHT(F345,2)="T)",-1000000000000*VALUE(MID(F345,2,LEN(F345)-3)),IF(RIGHT(F345,2)="M)",-1000000*VALUE(MID(F345,2,LEN(F345)-3)),IF(RIGHT(F345,2)="B)",-1000000000*VALUE(MID(F345,2,LEN(F345)-3)),IF(RIGHT(F345,2)="k)",-1000*VALUE(MID(F345,2,LEN(F345)-3)),VALUE(SUBSTITUTE(F345,",","")))))),IF(RIGHT(F345,1)="T",1000000000000*VALUE(LEFT(F345,LEN(F345)-1)),IF(RIGHT(F345,1)="M",1000000*VALUE(LEFT(F345,LEN(F345)-1)),IF(RIGHT(F345,1)="B",1000000000*VALUE(LEFT(F345,LEN(F345)-1)),IF(RIGHT(F345,1)="%",0.01*VALUE(LEFT(F345,LEN(F345)-1)),IF(RIGHT(F345,1)="k",1000*VALUE(LEFT(F345,LEN(F345)-1)),VALUE(SUBSTITUTE(F345,",",""))))))))),"N/A")</f>
        <v/>
      </c>
      <c r="N345">
        <f>IFERROR(IF(TRIM(G345)="-", "N/A", IF(RIGHT(G345,1)=")",IF(RIGHT(G345,2)="T)",-1000000000000*VALUE(MID(G345,2,LEN(G345)-3)),IF(RIGHT(G345,2)="M)",-1000000*VALUE(MID(G345,2,LEN(G345)-3)),IF(RIGHT(G345,2)="B)",-1000000000*VALUE(MID(G345,2,LEN(G345)-3)),IF(RIGHT(G345,2)="k)",-1000*VALUE(MID(G345,2,LEN(G345)-3)),VALUE(SUBSTITUTE(G345,",","")))))),IF(RIGHT(G345,1)="T",1000000000000*VALUE(LEFT(G345,LEN(G345)-1)),IF(RIGHT(G345,1)="M",1000000*VALUE(LEFT(G345,LEN(G345)-1)),IF(RIGHT(G345,1)="B",1000000000*VALUE(LEFT(G345,LEN(G345)-1)),IF(RIGHT(G345,1)="%",0.01*VALUE(LEFT(G345,LEN(G345)-1)),IF(RIGHT(G345,1)="k",1000*VALUE(LEFT(G345,LEN(G345)-1)),VALUE(SUBSTITUTE(G345,",",""))))))))),"N/A")</f>
        <v/>
      </c>
      <c r="P345">
        <f>MAX(J345:N345)</f>
        <v/>
      </c>
      <c r="Q345">
        <f>IFERROR(J144+MATCH(P345,J345:N345,0)-1,"")</f>
        <v/>
      </c>
      <c r="R345">
        <f>IF(Q345="","",MIN(J345:N345))</f>
        <v/>
      </c>
      <c r="S345">
        <f>IFERROR(J144+MATCH(R345,J345:N345,0)-1,"")</f>
        <v/>
      </c>
      <c r="T345">
        <f>IFERROR(AVERAGE(J345:N345),"")</f>
        <v/>
      </c>
      <c r="U345">
        <f>IFERROR(STDEV(J345:N345),"")</f>
        <v/>
      </c>
      <c r="V345">
        <f>IFERROR(IF(C345="-","",IF(ISBLANK(B345),"",IF(OR(ISNUMBER(FIND("Growth",B345)),ISNUMBER(FIND("Margin",B345))),"",(J345-T345)/U345))),"")</f>
        <v/>
      </c>
      <c r="W345">
        <f>IFERROR(IF(OR(D345="-",ISBLANK(D345)),"",(K345-T345)/U345),"")</f>
        <v/>
      </c>
      <c r="X345">
        <f>IFERROR(IF(OR(E345="-",ISBLANK(E345)),"",(L345-T345)/U345),"")</f>
        <v/>
      </c>
      <c r="Y345">
        <f>IFERROR(IF(OR(F345="-",ISBLANK(F345)),"",(M345-T345)/U345),"")</f>
        <v/>
      </c>
      <c r="Z345">
        <f>IFERROR(IF(OR(G345="-",ISBLANK(G345)),"",(N345-T345)/U345),"")</f>
        <v/>
      </c>
      <c r="AA345">
        <f>IF(MAX(MAX(V345:Z345),ABS(MIN(V345:Z345)))=ABS(MIN(V345:Z345)),MIN(V345:Z345),MAX(V345:Z345))</f>
        <v/>
      </c>
      <c r="AB345">
        <f>IFERROR(V144+MATCH(AA345,V345:Z345,0)-1,"")</f>
        <v/>
      </c>
      <c r="AC345">
        <f>IF(AB345&lt;&gt;"",IF(S345=AB345,"Low",IF(AB345=Q345,"High","")),"")</f>
        <v/>
      </c>
      <c r="AE345">
        <f>IF(ISNUMBER(MATCH("N/A",J345:N345,0)),"",IFERROR((5 * SUMPRODUCT(J144:N144,J345:N345) - PRODUCT(SUM(J144:N144),SUM(J345:N345))) / ((5 * SUM((J144^2)+(K144^2)+(L144^2)+(M144^2)+(N144^2))) - SUM(J144:N144)^2),""))</f>
        <v/>
      </c>
      <c r="AF345">
        <f>IFERROR(CORREL(J144:N144,J345:N345),"")</f>
        <v/>
      </c>
      <c r="AZ345">
        <f>IF(Q345=S345,0,1)</f>
        <v/>
      </c>
      <c r="BA345">
        <f>IF(AZ345=1,IF(Q345="","",IF(Q345=N144,"Yes","No")),"")</f>
        <v/>
      </c>
      <c r="BB345">
        <f>IF(BA345="Yes",P345,"")</f>
        <v/>
      </c>
      <c r="BC345">
        <f>IF(AZ345=1,IF(S345="","",IF(S345=N144,"Yes","No")),"")</f>
        <v/>
      </c>
      <c r="BD345">
        <f>IF(BC345="Yes",R345,"")</f>
        <v/>
      </c>
      <c r="BE345">
        <f>IFERROR(IF(SIGN(AE345)=1,"Increasing",IF(SIGN(AE345)=-1,"Decreasing","")),"")</f>
        <v/>
      </c>
      <c r="BF345">
        <f>IF(OR(AND(BE345="Increasing",BA345="Yes"),AND(BE345="Decreasing",BC345="Yes")),"Yes","No")</f>
        <v/>
      </c>
      <c r="BG345">
        <f>IF(I345="pos_trend","Yes","No")</f>
        <v/>
      </c>
      <c r="BH345">
        <f>IF(AF345&lt;&gt;"",IF(ABS(AF345)&gt;0.8,"Yes","No"),"")</f>
        <v/>
      </c>
    </row>
    <row r="346" spans="1:60">
      <c s="1" r="A346" t="n">
        <v>17</v>
      </c>
      <c r="B346" t="s">
        <v>926</v>
      </c>
      <c r="C346" t="s">
        <v>264</v>
      </c>
      <c r="D346" t="s">
        <v>927</v>
      </c>
      <c r="E346" t="s">
        <v>928</v>
      </c>
      <c r="F346" t="s">
        <v>929</v>
      </c>
      <c r="G346" t="s">
        <v>930</v>
      </c>
      <c r="H346" t="s"/>
      <c r="I346">
        <f>IF(AND(K346&gt; J346, L346&gt; K346, M346&gt; L346, N346&gt; M346), "pos_trend", IF(AND(K346&lt; J346, L346&lt; K346, M346&lt; L346, N346&lt; M346), "neg_trend", "N/A"))</f>
        <v/>
      </c>
      <c r="J346">
        <f>IFERROR(IF(TRIM(C346)="-", "N/A", IF(RIGHT(C346,1)=")",IF(RIGHT(C346,2)="T)",-1000000000000*VALUE(MID(C346,2,LEN(C346)-3)),IF(RIGHT(C346,2)="M)",-1000000*VALUE(MID(C346,2,LEN(C346)-3)),IF(RIGHT(C346,2)="B)",-1000000000*VALUE(MID(C346,2,LEN(C346)-3)),IF(RIGHT(C346,2)="k)",-1000*VALUE(MID(C346,2,LEN(C346)-3)),VALUE(SUBSTITUTE(C346,",","")))))),IF(RIGHT(C346,1)="T",1000000000000*VALUE(LEFT(C346,LEN(C346)-1)),IF(RIGHT(C346,1)="M",1000000*VALUE(LEFT(C346,LEN(C346)-1)),IF(RIGHT(C346,1)="B",1000000000*VALUE(LEFT(C346,LEN(C346)-1)),IF(RIGHT(C346,1)="%",0.01*VALUE(LEFT(C346,LEN(C346)-1)),IF(RIGHT(C346,1)="k",1000*VALUE(LEFT(C346,LEN(C346)-1)),VALUE(SUBSTITUTE(C346,",",""))))))))),"N/A")</f>
        <v/>
      </c>
      <c r="K346">
        <f>IFERROR(IF(TRIM(D346)="-", "N/A", IF(RIGHT(D346,1)=")",IF(RIGHT(D346,2)="T)",-1000000000000*VALUE(MID(D346,2,LEN(D346)-3)),IF(RIGHT(D346,2)="M)",-1000000*VALUE(MID(D346,2,LEN(D346)-3)),IF(RIGHT(D346,2)="B)",-1000000000*VALUE(MID(D346,2,LEN(D346)-3)),IF(RIGHT(D346,2)="k)",-1000*VALUE(MID(D346,2,LEN(D346)-3)),VALUE(SUBSTITUTE(D346,",","")))))),IF(RIGHT(D346,1)="T",1000000000000*VALUE(LEFT(D346,LEN(D346)-1)),IF(RIGHT(D346,1)="M",1000000*VALUE(LEFT(D346,LEN(D346)-1)),IF(RIGHT(D346,1)="B",1000000000*VALUE(LEFT(D346,LEN(D346)-1)),IF(RIGHT(D346,1)="%",0.01*VALUE(LEFT(D346,LEN(D346)-1)),IF(RIGHT(D346,1)="k",1000*VALUE(LEFT(D346,LEN(D346)-1)),VALUE(SUBSTITUTE(D346,",",""))))))))),"N/A")</f>
        <v/>
      </c>
      <c r="L346">
        <f>IFERROR(IF(TRIM(E346)="-", "N/A", IF(RIGHT(E346,1)=")",IF(RIGHT(E346,2)="T)",-1000000000000*VALUE(MID(E346,2,LEN(E346)-3)),IF(RIGHT(E346,2)="M)",-1000000*VALUE(MID(E346,2,LEN(E346)-3)),IF(RIGHT(E346,2)="B)",-1000000000*VALUE(MID(E346,2,LEN(E346)-3)),IF(RIGHT(E346,2)="k)",-1000*VALUE(MID(E346,2,LEN(E346)-3)),VALUE(SUBSTITUTE(E346,",","")))))),IF(RIGHT(E346,1)="T",1000000000000*VALUE(LEFT(E346,LEN(E346)-1)),IF(RIGHT(E346,1)="M",1000000*VALUE(LEFT(E346,LEN(E346)-1)),IF(RIGHT(E346,1)="B",1000000000*VALUE(LEFT(E346,LEN(E346)-1)),IF(RIGHT(E346,1)="%",0.01*VALUE(LEFT(E346,LEN(E346)-1)),IF(RIGHT(E346,1)="k",1000*VALUE(LEFT(E346,LEN(E346)-1)),VALUE(SUBSTITUTE(E346,",",""))))))))),"N/A")</f>
        <v/>
      </c>
      <c r="M346">
        <f>IFERROR(IF(TRIM(F346)="-", "N/A", IF(RIGHT(F346,1)=")",IF(RIGHT(F346,2)="T)",-1000000000000*VALUE(MID(F346,2,LEN(F346)-3)),IF(RIGHT(F346,2)="M)",-1000000*VALUE(MID(F346,2,LEN(F346)-3)),IF(RIGHT(F346,2)="B)",-1000000000*VALUE(MID(F346,2,LEN(F346)-3)),IF(RIGHT(F346,2)="k)",-1000*VALUE(MID(F346,2,LEN(F346)-3)),VALUE(SUBSTITUTE(F346,",","")))))),IF(RIGHT(F346,1)="T",1000000000000*VALUE(LEFT(F346,LEN(F346)-1)),IF(RIGHT(F346,1)="M",1000000*VALUE(LEFT(F346,LEN(F346)-1)),IF(RIGHT(F346,1)="B",1000000000*VALUE(LEFT(F346,LEN(F346)-1)),IF(RIGHT(F346,1)="%",0.01*VALUE(LEFT(F346,LEN(F346)-1)),IF(RIGHT(F346,1)="k",1000*VALUE(LEFT(F346,LEN(F346)-1)),VALUE(SUBSTITUTE(F346,",",""))))))))),"N/A")</f>
        <v/>
      </c>
      <c r="N346">
        <f>IFERROR(IF(TRIM(G346)="-", "N/A", IF(RIGHT(G346,1)=")",IF(RIGHT(G346,2)="T)",-1000000000000*VALUE(MID(G346,2,LEN(G346)-3)),IF(RIGHT(G346,2)="M)",-1000000*VALUE(MID(G346,2,LEN(G346)-3)),IF(RIGHT(G346,2)="B)",-1000000000*VALUE(MID(G346,2,LEN(G346)-3)),IF(RIGHT(G346,2)="k)",-1000*VALUE(MID(G346,2,LEN(G346)-3)),VALUE(SUBSTITUTE(G346,",","")))))),IF(RIGHT(G346,1)="T",1000000000000*VALUE(LEFT(G346,LEN(G346)-1)),IF(RIGHT(G346,1)="M",1000000*VALUE(LEFT(G346,LEN(G346)-1)),IF(RIGHT(G346,1)="B",1000000000*VALUE(LEFT(G346,LEN(G346)-1)),IF(RIGHT(G346,1)="%",0.01*VALUE(LEFT(G346,LEN(G346)-1)),IF(RIGHT(G346,1)="k",1000*VALUE(LEFT(G346,LEN(G346)-1)),VALUE(SUBSTITUTE(G346,",",""))))))))),"N/A")</f>
        <v/>
      </c>
      <c r="P346">
        <f>MAX(J346:N346)</f>
        <v/>
      </c>
      <c r="Q346">
        <f>IFERROR(J144+MATCH(P346,J346:N346,0)-1,"")</f>
        <v/>
      </c>
      <c r="R346">
        <f>IF(Q346="","",MIN(J346:N346))</f>
        <v/>
      </c>
      <c r="S346">
        <f>IFERROR(J144+MATCH(R346,J346:N346,0)-1,"")</f>
        <v/>
      </c>
      <c r="T346">
        <f>IFERROR(AVERAGE(J346:N346),"")</f>
        <v/>
      </c>
      <c r="U346">
        <f>IFERROR(STDEV(J346:N346),"")</f>
        <v/>
      </c>
      <c r="V346">
        <f>IFERROR(IF(C346="-","",IF(ISBLANK(B346),"",IF(OR(ISNUMBER(FIND("Growth",B346)),ISNUMBER(FIND("Margin",B346))),"",(J346-T346)/U346))),"")</f>
        <v/>
      </c>
      <c r="W346">
        <f>IFERROR(IF(OR(D346="-",ISBLANK(D346)),"",(K346-T346)/U346),"")</f>
        <v/>
      </c>
      <c r="X346">
        <f>IFERROR(IF(OR(E346="-",ISBLANK(E346)),"",(L346-T346)/U346),"")</f>
        <v/>
      </c>
      <c r="Y346">
        <f>IFERROR(IF(OR(F346="-",ISBLANK(F346)),"",(M346-T346)/U346),"")</f>
        <v/>
      </c>
      <c r="Z346">
        <f>IFERROR(IF(OR(G346="-",ISBLANK(G346)),"",(N346-T346)/U346),"")</f>
        <v/>
      </c>
      <c r="AA346">
        <f>IF(MAX(MAX(V346:Z346),ABS(MIN(V346:Z346)))=ABS(MIN(V346:Z346)),MIN(V346:Z346),MAX(V346:Z346))</f>
        <v/>
      </c>
      <c r="AB346">
        <f>IFERROR(V144+MATCH(AA346,V346:Z346,0)-1,"")</f>
        <v/>
      </c>
      <c r="AC346">
        <f>IF(AB346&lt;&gt;"",IF(S346=AB346,"Low",IF(AB346=Q346,"High","")),"")</f>
        <v/>
      </c>
      <c r="AE346">
        <f>IF(ISNUMBER(MATCH("N/A",J346:N346,0)),"",IFERROR((5 * SUMPRODUCT(J144:N144,J346:N346) - PRODUCT(SUM(J144:N144),SUM(J346:N346))) / ((5 * SUM((J144^2)+(K144^2)+(L144^2)+(M144^2)+(N144^2))) - SUM(J144:N144)^2),""))</f>
        <v/>
      </c>
      <c r="AF346">
        <f>IFERROR(CORREL(J144:N144,J346:N346),"")</f>
        <v/>
      </c>
      <c r="AZ346">
        <f>IF(Q346=S346,0,1)</f>
        <v/>
      </c>
      <c r="BA346">
        <f>IF(AZ346=1,IF(Q346="","",IF(Q346=N144,"Yes","No")),"")</f>
        <v/>
      </c>
      <c r="BB346">
        <f>IF(BA346="Yes",P346,"")</f>
        <v/>
      </c>
      <c r="BC346">
        <f>IF(AZ346=1,IF(S346="","",IF(S346=N144,"Yes","No")),"")</f>
        <v/>
      </c>
      <c r="BD346">
        <f>IF(BC346="Yes",R346,"")</f>
        <v/>
      </c>
      <c r="BE346">
        <f>IFERROR(IF(SIGN(AE346)=1,"Increasing",IF(SIGN(AE346)=-1,"Decreasing","")),"")</f>
        <v/>
      </c>
      <c r="BF346">
        <f>IF(OR(AND(BE346="Increasing",BA346="Yes"),AND(BE346="Decreasing",BC346="Yes")),"Yes","No")</f>
        <v/>
      </c>
      <c r="BG346">
        <f>IF(I346="pos_trend","Yes","No")</f>
        <v/>
      </c>
      <c r="BH346">
        <f>IF(AF346&lt;&gt;"",IF(ABS(AF346)&gt;0.8,"Yes","No"),"")</f>
        <v/>
      </c>
    </row>
    <row r="347" spans="1:60">
      <c s="1" r="A347" t="n">
        <v>18</v>
      </c>
      <c r="B347" t="s">
        <v>931</v>
      </c>
      <c r="C347" t="s">
        <v>932</v>
      </c>
      <c r="D347" t="s">
        <v>933</v>
      </c>
      <c r="E347" t="s">
        <v>934</v>
      </c>
      <c r="F347" t="s">
        <v>935</v>
      </c>
      <c r="G347" t="s">
        <v>936</v>
      </c>
      <c r="H347" t="s"/>
      <c r="I347">
        <f>IF(AND(K347&gt; J347, L347&gt; K347, M347&gt; L347, N347&gt; M347), "pos_trend", IF(AND(K347&lt; J347, L347&lt; K347, M347&lt; L347, N347&lt; M347), "neg_trend", "N/A"))</f>
        <v/>
      </c>
      <c r="J347">
        <f>IFERROR(IF(TRIM(C347)="-", "N/A", IF(RIGHT(C347,1)=")",IF(RIGHT(C347,2)="T)",-1000000000000*VALUE(MID(C347,2,LEN(C347)-3)),IF(RIGHT(C347,2)="M)",-1000000*VALUE(MID(C347,2,LEN(C347)-3)),IF(RIGHT(C347,2)="B)",-1000000000*VALUE(MID(C347,2,LEN(C347)-3)),IF(RIGHT(C347,2)="k)",-1000*VALUE(MID(C347,2,LEN(C347)-3)),VALUE(SUBSTITUTE(C347,",","")))))),IF(RIGHT(C347,1)="T",1000000000000*VALUE(LEFT(C347,LEN(C347)-1)),IF(RIGHT(C347,1)="M",1000000*VALUE(LEFT(C347,LEN(C347)-1)),IF(RIGHT(C347,1)="B",1000000000*VALUE(LEFT(C347,LEN(C347)-1)),IF(RIGHT(C347,1)="%",0.01*VALUE(LEFT(C347,LEN(C347)-1)),IF(RIGHT(C347,1)="k",1000*VALUE(LEFT(C347,LEN(C347)-1)),VALUE(SUBSTITUTE(C347,",",""))))))))),"N/A")</f>
        <v/>
      </c>
      <c r="K347">
        <f>IFERROR(IF(TRIM(D347)="-", "N/A", IF(RIGHT(D347,1)=")",IF(RIGHT(D347,2)="T)",-1000000000000*VALUE(MID(D347,2,LEN(D347)-3)),IF(RIGHT(D347,2)="M)",-1000000*VALUE(MID(D347,2,LEN(D347)-3)),IF(RIGHT(D347,2)="B)",-1000000000*VALUE(MID(D347,2,LEN(D347)-3)),IF(RIGHT(D347,2)="k)",-1000*VALUE(MID(D347,2,LEN(D347)-3)),VALUE(SUBSTITUTE(D347,",","")))))),IF(RIGHT(D347,1)="T",1000000000000*VALUE(LEFT(D347,LEN(D347)-1)),IF(RIGHT(D347,1)="M",1000000*VALUE(LEFT(D347,LEN(D347)-1)),IF(RIGHT(D347,1)="B",1000000000*VALUE(LEFT(D347,LEN(D347)-1)),IF(RIGHT(D347,1)="%",0.01*VALUE(LEFT(D347,LEN(D347)-1)),IF(RIGHT(D347,1)="k",1000*VALUE(LEFT(D347,LEN(D347)-1)),VALUE(SUBSTITUTE(D347,",",""))))))))),"N/A")</f>
        <v/>
      </c>
      <c r="L347">
        <f>IFERROR(IF(TRIM(E347)="-", "N/A", IF(RIGHT(E347,1)=")",IF(RIGHT(E347,2)="T)",-1000000000000*VALUE(MID(E347,2,LEN(E347)-3)),IF(RIGHT(E347,2)="M)",-1000000*VALUE(MID(E347,2,LEN(E347)-3)),IF(RIGHT(E347,2)="B)",-1000000000*VALUE(MID(E347,2,LEN(E347)-3)),IF(RIGHT(E347,2)="k)",-1000*VALUE(MID(E347,2,LEN(E347)-3)),VALUE(SUBSTITUTE(E347,",","")))))),IF(RIGHT(E347,1)="T",1000000000000*VALUE(LEFT(E347,LEN(E347)-1)),IF(RIGHT(E347,1)="M",1000000*VALUE(LEFT(E347,LEN(E347)-1)),IF(RIGHT(E347,1)="B",1000000000*VALUE(LEFT(E347,LEN(E347)-1)),IF(RIGHT(E347,1)="%",0.01*VALUE(LEFT(E347,LEN(E347)-1)),IF(RIGHT(E347,1)="k",1000*VALUE(LEFT(E347,LEN(E347)-1)),VALUE(SUBSTITUTE(E347,",",""))))))))),"N/A")</f>
        <v/>
      </c>
      <c r="M347">
        <f>IFERROR(IF(TRIM(F347)="-", "N/A", IF(RIGHT(F347,1)=")",IF(RIGHT(F347,2)="T)",-1000000000000*VALUE(MID(F347,2,LEN(F347)-3)),IF(RIGHT(F347,2)="M)",-1000000*VALUE(MID(F347,2,LEN(F347)-3)),IF(RIGHT(F347,2)="B)",-1000000000*VALUE(MID(F347,2,LEN(F347)-3)),IF(RIGHT(F347,2)="k)",-1000*VALUE(MID(F347,2,LEN(F347)-3)),VALUE(SUBSTITUTE(F347,",","")))))),IF(RIGHT(F347,1)="T",1000000000000*VALUE(LEFT(F347,LEN(F347)-1)),IF(RIGHT(F347,1)="M",1000000*VALUE(LEFT(F347,LEN(F347)-1)),IF(RIGHT(F347,1)="B",1000000000*VALUE(LEFT(F347,LEN(F347)-1)),IF(RIGHT(F347,1)="%",0.01*VALUE(LEFT(F347,LEN(F347)-1)),IF(RIGHT(F347,1)="k",1000*VALUE(LEFT(F347,LEN(F347)-1)),VALUE(SUBSTITUTE(F347,",",""))))))))),"N/A")</f>
        <v/>
      </c>
      <c r="N347">
        <f>IFERROR(IF(TRIM(G347)="-", "N/A", IF(RIGHT(G347,1)=")",IF(RIGHT(G347,2)="T)",-1000000000000*VALUE(MID(G347,2,LEN(G347)-3)),IF(RIGHT(G347,2)="M)",-1000000*VALUE(MID(G347,2,LEN(G347)-3)),IF(RIGHT(G347,2)="B)",-1000000000*VALUE(MID(G347,2,LEN(G347)-3)),IF(RIGHT(G347,2)="k)",-1000*VALUE(MID(G347,2,LEN(G347)-3)),VALUE(SUBSTITUTE(G347,",","")))))),IF(RIGHT(G347,1)="T",1000000000000*VALUE(LEFT(G347,LEN(G347)-1)),IF(RIGHT(G347,1)="M",1000000*VALUE(LEFT(G347,LEN(G347)-1)),IF(RIGHT(G347,1)="B",1000000000*VALUE(LEFT(G347,LEN(G347)-1)),IF(RIGHT(G347,1)="%",0.01*VALUE(LEFT(G347,LEN(G347)-1)),IF(RIGHT(G347,1)="k",1000*VALUE(LEFT(G347,LEN(G347)-1)),VALUE(SUBSTITUTE(G347,",",""))))))))),"N/A")</f>
        <v/>
      </c>
      <c r="P347">
        <f>MAX(J347:N347)</f>
        <v/>
      </c>
      <c r="Q347">
        <f>IFERROR(J144+MATCH(P347,J347:N347,0)-1,"")</f>
        <v/>
      </c>
      <c r="R347">
        <f>IF(Q347="","",MIN(J347:N347))</f>
        <v/>
      </c>
      <c r="S347">
        <f>IFERROR(J144+MATCH(R347,J347:N347,0)-1,"")</f>
        <v/>
      </c>
      <c r="T347">
        <f>IFERROR(AVERAGE(J347:N347),"")</f>
        <v/>
      </c>
      <c r="U347">
        <f>IFERROR(STDEV(J347:N347),"")</f>
        <v/>
      </c>
      <c r="V347">
        <f>IFERROR(IF(C347="-","",IF(ISBLANK(B347),"",IF(OR(ISNUMBER(FIND("Growth",B347)),ISNUMBER(FIND("Margin",B347))),"",(J347-T347)/U347))),"")</f>
        <v/>
      </c>
      <c r="W347">
        <f>IFERROR(IF(OR(D347="-",ISBLANK(D347)),"",(K347-T347)/U347),"")</f>
        <v/>
      </c>
      <c r="X347">
        <f>IFERROR(IF(OR(E347="-",ISBLANK(E347)),"",(L347-T347)/U347),"")</f>
        <v/>
      </c>
      <c r="Y347">
        <f>IFERROR(IF(OR(F347="-",ISBLANK(F347)),"",(M347-T347)/U347),"")</f>
        <v/>
      </c>
      <c r="Z347">
        <f>IFERROR(IF(OR(G347="-",ISBLANK(G347)),"",(N347-T347)/U347),"")</f>
        <v/>
      </c>
      <c r="AA347">
        <f>IF(MAX(MAX(V347:Z347),ABS(MIN(V347:Z347)))=ABS(MIN(V347:Z347)),MIN(V347:Z347),MAX(V347:Z347))</f>
        <v/>
      </c>
      <c r="AB347">
        <f>IFERROR(V144+MATCH(AA347,V347:Z347,0)-1,"")</f>
        <v/>
      </c>
      <c r="AC347">
        <f>IF(AB347&lt;&gt;"",IF(S347=AB347,"Low",IF(AB347=Q347,"High","")),"")</f>
        <v/>
      </c>
      <c r="AE347">
        <f>IF(ISNUMBER(MATCH("N/A",J347:N347,0)),"",IFERROR((5 * SUMPRODUCT(J144:N144,J347:N347) - PRODUCT(SUM(J144:N144),SUM(J347:N347))) / ((5 * SUM((J144^2)+(K144^2)+(L144^2)+(M144^2)+(N144^2))) - SUM(J144:N144)^2),""))</f>
        <v/>
      </c>
      <c r="AF347">
        <f>IFERROR(CORREL(J144:N144,J347:N347),"")</f>
        <v/>
      </c>
      <c r="AZ347">
        <f>IF(Q347=S347,0,1)</f>
        <v/>
      </c>
      <c r="BA347">
        <f>IF(AZ347=1,IF(Q347="","",IF(Q347=N144,"Yes","No")),"")</f>
        <v/>
      </c>
      <c r="BB347">
        <f>IF(BA347="Yes",P347,"")</f>
        <v/>
      </c>
      <c r="BC347">
        <f>IF(AZ347=1,IF(S347="","",IF(S347=N144,"Yes","No")),"")</f>
        <v/>
      </c>
      <c r="BD347">
        <f>IF(BC347="Yes",R347,"")</f>
        <v/>
      </c>
      <c r="BE347">
        <f>IFERROR(IF(SIGN(AE347)=1,"Increasing",IF(SIGN(AE347)=-1,"Decreasing","")),"")</f>
        <v/>
      </c>
      <c r="BF347">
        <f>IF(OR(AND(BE347="Increasing",BA347="Yes"),AND(BE347="Decreasing",BC347="Yes")),"Yes","No")</f>
        <v/>
      </c>
      <c r="BG347">
        <f>IF(I347="pos_trend","Yes","No")</f>
        <v/>
      </c>
      <c r="BH347">
        <f>IF(AF347&lt;&gt;"",IF(ABS(AF347)&gt;0.8,"Yes","No"),"")</f>
        <v/>
      </c>
    </row>
    <row r="348" spans="1:60">
      <c s="1" r="A348" t="n">
        <v>19</v>
      </c>
      <c r="B348" t="s">
        <v>937</v>
      </c>
      <c r="C348" t="s">
        <v>264</v>
      </c>
      <c r="D348" t="s">
        <v>264</v>
      </c>
      <c r="E348" t="s">
        <v>264</v>
      </c>
      <c r="F348" t="s">
        <v>264</v>
      </c>
      <c r="G348" t="s">
        <v>938</v>
      </c>
      <c r="H348" t="s"/>
      <c r="I348">
        <f>IF(AND(K348&gt; J348, L348&gt; K348, M348&gt; L348, N348&gt; M348), "pos_trend", IF(AND(K348&lt; J348, L348&lt; K348, M348&lt; L348, N348&lt; M348), "neg_trend", "N/A"))</f>
        <v/>
      </c>
      <c r="J348">
        <f>IFERROR(IF(TRIM(C348)="-", "N/A", IF(RIGHT(C348,1)=")",IF(RIGHT(C348,2)="T)",-1000000000000*VALUE(MID(C348,2,LEN(C348)-3)),IF(RIGHT(C348,2)="M)",-1000000*VALUE(MID(C348,2,LEN(C348)-3)),IF(RIGHT(C348,2)="B)",-1000000000*VALUE(MID(C348,2,LEN(C348)-3)),IF(RIGHT(C348,2)="k)",-1000*VALUE(MID(C348,2,LEN(C348)-3)),VALUE(SUBSTITUTE(C348,",","")))))),IF(RIGHT(C348,1)="T",1000000000000*VALUE(LEFT(C348,LEN(C348)-1)),IF(RIGHT(C348,1)="M",1000000*VALUE(LEFT(C348,LEN(C348)-1)),IF(RIGHT(C348,1)="B",1000000000*VALUE(LEFT(C348,LEN(C348)-1)),IF(RIGHT(C348,1)="%",0.01*VALUE(LEFT(C348,LEN(C348)-1)),IF(RIGHT(C348,1)="k",1000*VALUE(LEFT(C348,LEN(C348)-1)),VALUE(SUBSTITUTE(C348,",",""))))))))),"N/A")</f>
        <v/>
      </c>
      <c r="K348">
        <f>IFERROR(IF(TRIM(D348)="-", "N/A", IF(RIGHT(D348,1)=")",IF(RIGHT(D348,2)="T)",-1000000000000*VALUE(MID(D348,2,LEN(D348)-3)),IF(RIGHT(D348,2)="M)",-1000000*VALUE(MID(D348,2,LEN(D348)-3)),IF(RIGHT(D348,2)="B)",-1000000000*VALUE(MID(D348,2,LEN(D348)-3)),IF(RIGHT(D348,2)="k)",-1000*VALUE(MID(D348,2,LEN(D348)-3)),VALUE(SUBSTITUTE(D348,",","")))))),IF(RIGHT(D348,1)="T",1000000000000*VALUE(LEFT(D348,LEN(D348)-1)),IF(RIGHT(D348,1)="M",1000000*VALUE(LEFT(D348,LEN(D348)-1)),IF(RIGHT(D348,1)="B",1000000000*VALUE(LEFT(D348,LEN(D348)-1)),IF(RIGHT(D348,1)="%",0.01*VALUE(LEFT(D348,LEN(D348)-1)),IF(RIGHT(D348,1)="k",1000*VALUE(LEFT(D348,LEN(D348)-1)),VALUE(SUBSTITUTE(D348,",",""))))))))),"N/A")</f>
        <v/>
      </c>
      <c r="L348">
        <f>IFERROR(IF(TRIM(E348)="-", "N/A", IF(RIGHT(E348,1)=")",IF(RIGHT(E348,2)="T)",-1000000000000*VALUE(MID(E348,2,LEN(E348)-3)),IF(RIGHT(E348,2)="M)",-1000000*VALUE(MID(E348,2,LEN(E348)-3)),IF(RIGHT(E348,2)="B)",-1000000000*VALUE(MID(E348,2,LEN(E348)-3)),IF(RIGHT(E348,2)="k)",-1000*VALUE(MID(E348,2,LEN(E348)-3)),VALUE(SUBSTITUTE(E348,",","")))))),IF(RIGHT(E348,1)="T",1000000000000*VALUE(LEFT(E348,LEN(E348)-1)),IF(RIGHT(E348,1)="M",1000000*VALUE(LEFT(E348,LEN(E348)-1)),IF(RIGHT(E348,1)="B",1000000000*VALUE(LEFT(E348,LEN(E348)-1)),IF(RIGHT(E348,1)="%",0.01*VALUE(LEFT(E348,LEN(E348)-1)),IF(RIGHT(E348,1)="k",1000*VALUE(LEFT(E348,LEN(E348)-1)),VALUE(SUBSTITUTE(E348,",",""))))))))),"N/A")</f>
        <v/>
      </c>
      <c r="M348">
        <f>IFERROR(IF(TRIM(F348)="-", "N/A", IF(RIGHT(F348,1)=")",IF(RIGHT(F348,2)="T)",-1000000000000*VALUE(MID(F348,2,LEN(F348)-3)),IF(RIGHT(F348,2)="M)",-1000000*VALUE(MID(F348,2,LEN(F348)-3)),IF(RIGHT(F348,2)="B)",-1000000000*VALUE(MID(F348,2,LEN(F348)-3)),IF(RIGHT(F348,2)="k)",-1000*VALUE(MID(F348,2,LEN(F348)-3)),VALUE(SUBSTITUTE(F348,",","")))))),IF(RIGHT(F348,1)="T",1000000000000*VALUE(LEFT(F348,LEN(F348)-1)),IF(RIGHT(F348,1)="M",1000000*VALUE(LEFT(F348,LEN(F348)-1)),IF(RIGHT(F348,1)="B",1000000000*VALUE(LEFT(F348,LEN(F348)-1)),IF(RIGHT(F348,1)="%",0.01*VALUE(LEFT(F348,LEN(F348)-1)),IF(RIGHT(F348,1)="k",1000*VALUE(LEFT(F348,LEN(F348)-1)),VALUE(SUBSTITUTE(F348,",",""))))))))),"N/A")</f>
        <v/>
      </c>
      <c r="N348">
        <f>IFERROR(IF(TRIM(G348)="-", "N/A", IF(RIGHT(G348,1)=")",IF(RIGHT(G348,2)="T)",-1000000000000*VALUE(MID(G348,2,LEN(G348)-3)),IF(RIGHT(G348,2)="M)",-1000000*VALUE(MID(G348,2,LEN(G348)-3)),IF(RIGHT(G348,2)="B)",-1000000000*VALUE(MID(G348,2,LEN(G348)-3)),IF(RIGHT(G348,2)="k)",-1000*VALUE(MID(G348,2,LEN(G348)-3)),VALUE(SUBSTITUTE(G348,",","")))))),IF(RIGHT(G348,1)="T",1000000000000*VALUE(LEFT(G348,LEN(G348)-1)),IF(RIGHT(G348,1)="M",1000000*VALUE(LEFT(G348,LEN(G348)-1)),IF(RIGHT(G348,1)="B",1000000000*VALUE(LEFT(G348,LEN(G348)-1)),IF(RIGHT(G348,1)="%",0.01*VALUE(LEFT(G348,LEN(G348)-1)),IF(RIGHT(G348,1)="k",1000*VALUE(LEFT(G348,LEN(G348)-1)),VALUE(SUBSTITUTE(G348,",",""))))))))),"N/A")</f>
        <v/>
      </c>
      <c r="P348">
        <f>MAX(J348:N348)</f>
        <v/>
      </c>
      <c r="Q348">
        <f>IFERROR(J144+MATCH(P348,J348:N348,0)-1,"")</f>
        <v/>
      </c>
      <c r="R348">
        <f>IF(Q348="","",MIN(J348:N348))</f>
        <v/>
      </c>
      <c r="S348">
        <f>IFERROR(J144+MATCH(R348,J348:N348,0)-1,"")</f>
        <v/>
      </c>
      <c r="T348">
        <f>IFERROR(AVERAGE(J348:N348),"")</f>
        <v/>
      </c>
      <c r="U348">
        <f>IFERROR(STDEV(J348:N348),"")</f>
        <v/>
      </c>
      <c r="V348">
        <f>IFERROR(IF(C348="-","",IF(ISBLANK(B348),"",IF(OR(ISNUMBER(FIND("Growth",B348)),ISNUMBER(FIND("Margin",B348))),"",(J348-T348)/U348))),"")</f>
        <v/>
      </c>
      <c r="W348">
        <f>IFERROR(IF(OR(D348="-",ISBLANK(D348)),"",(K348-T348)/U348),"")</f>
        <v/>
      </c>
      <c r="X348">
        <f>IFERROR(IF(OR(E348="-",ISBLANK(E348)),"",(L348-T348)/U348),"")</f>
        <v/>
      </c>
      <c r="Y348">
        <f>IFERROR(IF(OR(F348="-",ISBLANK(F348)),"",(M348-T348)/U348),"")</f>
        <v/>
      </c>
      <c r="Z348">
        <f>IFERROR(IF(OR(G348="-",ISBLANK(G348)),"",(N348-T348)/U348),"")</f>
        <v/>
      </c>
      <c r="AA348">
        <f>IF(MAX(MAX(V348:Z348),ABS(MIN(V348:Z348)))=ABS(MIN(V348:Z348)),MIN(V348:Z348),MAX(V348:Z348))</f>
        <v/>
      </c>
      <c r="AB348">
        <f>IFERROR(V144+MATCH(AA348,V348:Z348,0)-1,"")</f>
        <v/>
      </c>
      <c r="AC348">
        <f>IF(AB348&lt;&gt;"",IF(S348=AB348,"Low",IF(AB348=Q348,"High","")),"")</f>
        <v/>
      </c>
      <c r="AE348">
        <f>IF(ISNUMBER(MATCH("N/A",J348:N348,0)),"",IFERROR((5 * SUMPRODUCT(J144:N144,J348:N348) - PRODUCT(SUM(J144:N144),SUM(J348:N348))) / ((5 * SUM((J144^2)+(K144^2)+(L144^2)+(M144^2)+(N144^2))) - SUM(J144:N144)^2),""))</f>
        <v/>
      </c>
      <c r="AF348">
        <f>IFERROR(CORREL(J144:N144,J348:N348),"")</f>
        <v/>
      </c>
      <c r="AZ348">
        <f>IF(Q348=S348,0,1)</f>
        <v/>
      </c>
      <c r="BA348">
        <f>IF(AZ348=1,IF(Q348="","",IF(Q348=N144,"Yes","No")),"")</f>
        <v/>
      </c>
      <c r="BB348">
        <f>IF(BA348="Yes",P348,"")</f>
        <v/>
      </c>
      <c r="BC348">
        <f>IF(AZ348=1,IF(S348="","",IF(S348=N144,"Yes","No")),"")</f>
        <v/>
      </c>
      <c r="BD348">
        <f>IF(BC348="Yes",R348,"")</f>
        <v/>
      </c>
      <c r="BE348">
        <f>IFERROR(IF(SIGN(AE348)=1,"Increasing",IF(SIGN(AE348)=-1,"Decreasing","")),"")</f>
        <v/>
      </c>
      <c r="BF348">
        <f>IF(OR(AND(BE348="Increasing",BA348="Yes"),AND(BE348="Decreasing",BC348="Yes")),"Yes","No")</f>
        <v/>
      </c>
      <c r="BG348">
        <f>IF(I348="pos_trend","Yes","No")</f>
        <v/>
      </c>
      <c r="BH348">
        <f>IF(AF348&lt;&gt;"",IF(ABS(AF348)&gt;0.8,"Yes","No"),"")</f>
        <v/>
      </c>
    </row>
    <row r="349" spans="1:60">
      <c s="1" r="A349" t="n">
        <v>20</v>
      </c>
      <c r="B349" t="s">
        <v>939</v>
      </c>
      <c r="C349" t="s">
        <v>698</v>
      </c>
      <c r="D349" t="s">
        <v>264</v>
      </c>
      <c r="E349" t="s">
        <v>698</v>
      </c>
      <c r="F349" t="s">
        <v>698</v>
      </c>
      <c r="G349" t="s">
        <v>698</v>
      </c>
      <c r="H349" t="s"/>
      <c r="I349">
        <f>IF(AND(K349&gt; J349, L349&gt; K349, M349&gt; L349, N349&gt; M349), "pos_trend", IF(AND(K349&lt; J349, L349&lt; K349, M349&lt; L349, N349&lt; M349), "neg_trend", "N/A"))</f>
        <v/>
      </c>
      <c r="J349">
        <f>IFERROR(IF(TRIM(C349)="-", "N/A", IF(RIGHT(C349,1)=")",IF(RIGHT(C349,2)="T)",-1000000000000*VALUE(MID(C349,2,LEN(C349)-3)),IF(RIGHT(C349,2)="M)",-1000000*VALUE(MID(C349,2,LEN(C349)-3)),IF(RIGHT(C349,2)="B)",-1000000000*VALUE(MID(C349,2,LEN(C349)-3)),IF(RIGHT(C349,2)="k)",-1000*VALUE(MID(C349,2,LEN(C349)-3)),VALUE(SUBSTITUTE(C349,",","")))))),IF(RIGHT(C349,1)="T",1000000000000*VALUE(LEFT(C349,LEN(C349)-1)),IF(RIGHT(C349,1)="M",1000000*VALUE(LEFT(C349,LEN(C349)-1)),IF(RIGHT(C349,1)="B",1000000000*VALUE(LEFT(C349,LEN(C349)-1)),IF(RIGHT(C349,1)="%",0.01*VALUE(LEFT(C349,LEN(C349)-1)),IF(RIGHT(C349,1)="k",1000*VALUE(LEFT(C349,LEN(C349)-1)),VALUE(SUBSTITUTE(C349,",",""))))))))),"N/A")</f>
        <v/>
      </c>
      <c r="K349">
        <f>IFERROR(IF(TRIM(D349)="-", "N/A", IF(RIGHT(D349,1)=")",IF(RIGHT(D349,2)="T)",-1000000000000*VALUE(MID(D349,2,LEN(D349)-3)),IF(RIGHT(D349,2)="M)",-1000000*VALUE(MID(D349,2,LEN(D349)-3)),IF(RIGHT(D349,2)="B)",-1000000000*VALUE(MID(D349,2,LEN(D349)-3)),IF(RIGHT(D349,2)="k)",-1000*VALUE(MID(D349,2,LEN(D349)-3)),VALUE(SUBSTITUTE(D349,",","")))))),IF(RIGHT(D349,1)="T",1000000000000*VALUE(LEFT(D349,LEN(D349)-1)),IF(RIGHT(D349,1)="M",1000000*VALUE(LEFT(D349,LEN(D349)-1)),IF(RIGHT(D349,1)="B",1000000000*VALUE(LEFT(D349,LEN(D349)-1)),IF(RIGHT(D349,1)="%",0.01*VALUE(LEFT(D349,LEN(D349)-1)),IF(RIGHT(D349,1)="k",1000*VALUE(LEFT(D349,LEN(D349)-1)),VALUE(SUBSTITUTE(D349,",",""))))))))),"N/A")</f>
        <v/>
      </c>
      <c r="L349">
        <f>IFERROR(IF(TRIM(E349)="-", "N/A", IF(RIGHT(E349,1)=")",IF(RIGHT(E349,2)="T)",-1000000000000*VALUE(MID(E349,2,LEN(E349)-3)),IF(RIGHT(E349,2)="M)",-1000000*VALUE(MID(E349,2,LEN(E349)-3)),IF(RIGHT(E349,2)="B)",-1000000000*VALUE(MID(E349,2,LEN(E349)-3)),IF(RIGHT(E349,2)="k)",-1000*VALUE(MID(E349,2,LEN(E349)-3)),VALUE(SUBSTITUTE(E349,",","")))))),IF(RIGHT(E349,1)="T",1000000000000*VALUE(LEFT(E349,LEN(E349)-1)),IF(RIGHT(E349,1)="M",1000000*VALUE(LEFT(E349,LEN(E349)-1)),IF(RIGHT(E349,1)="B",1000000000*VALUE(LEFT(E349,LEN(E349)-1)),IF(RIGHT(E349,1)="%",0.01*VALUE(LEFT(E349,LEN(E349)-1)),IF(RIGHT(E349,1)="k",1000*VALUE(LEFT(E349,LEN(E349)-1)),VALUE(SUBSTITUTE(E349,",",""))))))))),"N/A")</f>
        <v/>
      </c>
      <c r="M349">
        <f>IFERROR(IF(TRIM(F349)="-", "N/A", IF(RIGHT(F349,1)=")",IF(RIGHT(F349,2)="T)",-1000000000000*VALUE(MID(F349,2,LEN(F349)-3)),IF(RIGHT(F349,2)="M)",-1000000*VALUE(MID(F349,2,LEN(F349)-3)),IF(RIGHT(F349,2)="B)",-1000000000*VALUE(MID(F349,2,LEN(F349)-3)),IF(RIGHT(F349,2)="k)",-1000*VALUE(MID(F349,2,LEN(F349)-3)),VALUE(SUBSTITUTE(F349,",","")))))),IF(RIGHT(F349,1)="T",1000000000000*VALUE(LEFT(F349,LEN(F349)-1)),IF(RIGHT(F349,1)="M",1000000*VALUE(LEFT(F349,LEN(F349)-1)),IF(RIGHT(F349,1)="B",1000000000*VALUE(LEFT(F349,LEN(F349)-1)),IF(RIGHT(F349,1)="%",0.01*VALUE(LEFT(F349,LEN(F349)-1)),IF(RIGHT(F349,1)="k",1000*VALUE(LEFT(F349,LEN(F349)-1)),VALUE(SUBSTITUTE(F349,",",""))))))))),"N/A")</f>
        <v/>
      </c>
      <c r="N349">
        <f>IFERROR(IF(TRIM(G349)="-", "N/A", IF(RIGHT(G349,1)=")",IF(RIGHT(G349,2)="T)",-1000000000000*VALUE(MID(G349,2,LEN(G349)-3)),IF(RIGHT(G349,2)="M)",-1000000*VALUE(MID(G349,2,LEN(G349)-3)),IF(RIGHT(G349,2)="B)",-1000000000*VALUE(MID(G349,2,LEN(G349)-3)),IF(RIGHT(G349,2)="k)",-1000*VALUE(MID(G349,2,LEN(G349)-3)),VALUE(SUBSTITUTE(G349,",","")))))),IF(RIGHT(G349,1)="T",1000000000000*VALUE(LEFT(G349,LEN(G349)-1)),IF(RIGHT(G349,1)="M",1000000*VALUE(LEFT(G349,LEN(G349)-1)),IF(RIGHT(G349,1)="B",1000000000*VALUE(LEFT(G349,LEN(G349)-1)),IF(RIGHT(G349,1)="%",0.01*VALUE(LEFT(G349,LEN(G349)-1)),IF(RIGHT(G349,1)="k",1000*VALUE(LEFT(G349,LEN(G349)-1)),VALUE(SUBSTITUTE(G349,",",""))))))))),"N/A")</f>
        <v/>
      </c>
      <c r="P349">
        <f>MAX(J349:N349)</f>
        <v/>
      </c>
      <c r="Q349">
        <f>IFERROR(J144+MATCH(P349,J349:N349,0)-1,"")</f>
        <v/>
      </c>
      <c r="R349">
        <f>IF(Q349="","",MIN(J349:N349))</f>
        <v/>
      </c>
      <c r="S349">
        <f>IFERROR(J144+MATCH(R349,J349:N349,0)-1,"")</f>
        <v/>
      </c>
      <c r="T349">
        <f>IFERROR(AVERAGE(J349:N349),"")</f>
        <v/>
      </c>
      <c r="U349">
        <f>IFERROR(STDEV(J349:N349),"")</f>
        <v/>
      </c>
      <c r="V349">
        <f>IFERROR(IF(C349="-","",IF(ISBLANK(B349),"",IF(OR(ISNUMBER(FIND("Growth",B349)),ISNUMBER(FIND("Margin",B349))),"",(J349-T349)/U349))),"")</f>
        <v/>
      </c>
      <c r="W349">
        <f>IFERROR(IF(OR(D349="-",ISBLANK(D349)),"",(K349-T349)/U349),"")</f>
        <v/>
      </c>
      <c r="X349">
        <f>IFERROR(IF(OR(E349="-",ISBLANK(E349)),"",(L349-T349)/U349),"")</f>
        <v/>
      </c>
      <c r="Y349">
        <f>IFERROR(IF(OR(F349="-",ISBLANK(F349)),"",(M349-T349)/U349),"")</f>
        <v/>
      </c>
      <c r="Z349">
        <f>IFERROR(IF(OR(G349="-",ISBLANK(G349)),"",(N349-T349)/U349),"")</f>
        <v/>
      </c>
      <c r="AA349">
        <f>IF(MAX(MAX(V349:Z349),ABS(MIN(V349:Z349)))=ABS(MIN(V349:Z349)),MIN(V349:Z349),MAX(V349:Z349))</f>
        <v/>
      </c>
      <c r="AB349">
        <f>IFERROR(V144+MATCH(AA349,V349:Z349,0)-1,"")</f>
        <v/>
      </c>
      <c r="AC349">
        <f>IF(AB349&lt;&gt;"",IF(S349=AB349,"Low",IF(AB349=Q349,"High","")),"")</f>
        <v/>
      </c>
      <c r="AE349">
        <f>IF(ISNUMBER(MATCH("N/A",J349:N349,0)),"",IFERROR((5 * SUMPRODUCT(J144:N144,J349:N349) - PRODUCT(SUM(J144:N144),SUM(J349:N349))) / ((5 * SUM((J144^2)+(K144^2)+(L144^2)+(M144^2)+(N144^2))) - SUM(J144:N144)^2),""))</f>
        <v/>
      </c>
      <c r="AF349">
        <f>IFERROR(CORREL(J144:N144,J349:N349),"")</f>
        <v/>
      </c>
      <c r="AZ349">
        <f>IF(Q349=S349,0,1)</f>
        <v/>
      </c>
      <c r="BA349">
        <f>IF(AZ349=1,IF(Q349="","",IF(Q349=N144,"Yes","No")),"")</f>
        <v/>
      </c>
      <c r="BB349">
        <f>IF(BA349="Yes",P349,"")</f>
        <v/>
      </c>
      <c r="BC349">
        <f>IF(AZ349=1,IF(S349="","",IF(S349=N144,"Yes","No")),"")</f>
        <v/>
      </c>
      <c r="BD349">
        <f>IF(BC349="Yes",R349,"")</f>
        <v/>
      </c>
      <c r="BE349">
        <f>IFERROR(IF(SIGN(AE349)=1,"Increasing",IF(SIGN(AE349)=-1,"Decreasing","")),"")</f>
        <v/>
      </c>
      <c r="BF349">
        <f>IF(OR(AND(BE349="Increasing",BA349="Yes"),AND(BE349="Decreasing",BC349="Yes")),"Yes","No")</f>
        <v/>
      </c>
      <c r="BG349">
        <f>IF(I349="pos_trend","Yes","No")</f>
        <v/>
      </c>
      <c r="BH349">
        <f>IF(AF349&lt;&gt;"",IF(ABS(AF349)&gt;0.8,"Yes","No"),"")</f>
        <v/>
      </c>
    </row>
    <row r="350" spans="1:60">
      <c s="1" r="A350" t="n">
        <v>21</v>
      </c>
      <c r="B350" t="s">
        <v>940</v>
      </c>
      <c r="C350" t="s">
        <v>941</v>
      </c>
      <c r="D350" t="s">
        <v>942</v>
      </c>
      <c r="E350" t="s">
        <v>943</v>
      </c>
      <c r="F350" t="s">
        <v>944</v>
      </c>
      <c r="G350" t="s">
        <v>945</v>
      </c>
      <c r="H350" t="s"/>
      <c r="I350">
        <f>IF(AND(K350&gt; J350, L350&gt; K350, M350&gt; L350, N350&gt; M350), "pos_trend", IF(AND(K350&lt; J350, L350&lt; K350, M350&lt; L350, N350&lt; M350), "neg_trend", "N/A"))</f>
        <v/>
      </c>
      <c r="J350">
        <f>IFERROR(IF(TRIM(C350)="-", "N/A", IF(RIGHT(C350,1)=")",IF(RIGHT(C350,2)="T)",-1000000000000*VALUE(MID(C350,2,LEN(C350)-3)),IF(RIGHT(C350,2)="M)",-1000000*VALUE(MID(C350,2,LEN(C350)-3)),IF(RIGHT(C350,2)="B)",-1000000000*VALUE(MID(C350,2,LEN(C350)-3)),IF(RIGHT(C350,2)="k)",-1000*VALUE(MID(C350,2,LEN(C350)-3)),VALUE(SUBSTITUTE(C350,",","")))))),IF(RIGHT(C350,1)="T",1000000000000*VALUE(LEFT(C350,LEN(C350)-1)),IF(RIGHT(C350,1)="M",1000000*VALUE(LEFT(C350,LEN(C350)-1)),IF(RIGHT(C350,1)="B",1000000000*VALUE(LEFT(C350,LEN(C350)-1)),IF(RIGHT(C350,1)="%",0.01*VALUE(LEFT(C350,LEN(C350)-1)),IF(RIGHT(C350,1)="k",1000*VALUE(LEFT(C350,LEN(C350)-1)),VALUE(SUBSTITUTE(C350,",",""))))))))),"N/A")</f>
        <v/>
      </c>
      <c r="K350">
        <f>IFERROR(IF(TRIM(D350)="-", "N/A", IF(RIGHT(D350,1)=")",IF(RIGHT(D350,2)="T)",-1000000000000*VALUE(MID(D350,2,LEN(D350)-3)),IF(RIGHT(D350,2)="M)",-1000000*VALUE(MID(D350,2,LEN(D350)-3)),IF(RIGHT(D350,2)="B)",-1000000000*VALUE(MID(D350,2,LEN(D350)-3)),IF(RIGHT(D350,2)="k)",-1000*VALUE(MID(D350,2,LEN(D350)-3)),VALUE(SUBSTITUTE(D350,",","")))))),IF(RIGHT(D350,1)="T",1000000000000*VALUE(LEFT(D350,LEN(D350)-1)),IF(RIGHT(D350,1)="M",1000000*VALUE(LEFT(D350,LEN(D350)-1)),IF(RIGHT(D350,1)="B",1000000000*VALUE(LEFT(D350,LEN(D350)-1)),IF(RIGHT(D350,1)="%",0.01*VALUE(LEFT(D350,LEN(D350)-1)),IF(RIGHT(D350,1)="k",1000*VALUE(LEFT(D350,LEN(D350)-1)),VALUE(SUBSTITUTE(D350,",",""))))))))),"N/A")</f>
        <v/>
      </c>
      <c r="L350">
        <f>IFERROR(IF(TRIM(E350)="-", "N/A", IF(RIGHT(E350,1)=")",IF(RIGHT(E350,2)="T)",-1000000000000*VALUE(MID(E350,2,LEN(E350)-3)),IF(RIGHT(E350,2)="M)",-1000000*VALUE(MID(E350,2,LEN(E350)-3)),IF(RIGHT(E350,2)="B)",-1000000000*VALUE(MID(E350,2,LEN(E350)-3)),IF(RIGHT(E350,2)="k)",-1000*VALUE(MID(E350,2,LEN(E350)-3)),VALUE(SUBSTITUTE(E350,",","")))))),IF(RIGHT(E350,1)="T",1000000000000*VALUE(LEFT(E350,LEN(E350)-1)),IF(RIGHT(E350,1)="M",1000000*VALUE(LEFT(E350,LEN(E350)-1)),IF(RIGHT(E350,1)="B",1000000000*VALUE(LEFT(E350,LEN(E350)-1)),IF(RIGHT(E350,1)="%",0.01*VALUE(LEFT(E350,LEN(E350)-1)),IF(RIGHT(E350,1)="k",1000*VALUE(LEFT(E350,LEN(E350)-1)),VALUE(SUBSTITUTE(E350,",",""))))))))),"N/A")</f>
        <v/>
      </c>
      <c r="M350">
        <f>IFERROR(IF(TRIM(F350)="-", "N/A", IF(RIGHT(F350,1)=")",IF(RIGHT(F350,2)="T)",-1000000000000*VALUE(MID(F350,2,LEN(F350)-3)),IF(RIGHT(F350,2)="M)",-1000000*VALUE(MID(F350,2,LEN(F350)-3)),IF(RIGHT(F350,2)="B)",-1000000000*VALUE(MID(F350,2,LEN(F350)-3)),IF(RIGHT(F350,2)="k)",-1000*VALUE(MID(F350,2,LEN(F350)-3)),VALUE(SUBSTITUTE(F350,",","")))))),IF(RIGHT(F350,1)="T",1000000000000*VALUE(LEFT(F350,LEN(F350)-1)),IF(RIGHT(F350,1)="M",1000000*VALUE(LEFT(F350,LEN(F350)-1)),IF(RIGHT(F350,1)="B",1000000000*VALUE(LEFT(F350,LEN(F350)-1)),IF(RIGHT(F350,1)="%",0.01*VALUE(LEFT(F350,LEN(F350)-1)),IF(RIGHT(F350,1)="k",1000*VALUE(LEFT(F350,LEN(F350)-1)),VALUE(SUBSTITUTE(F350,",",""))))))))),"N/A")</f>
        <v/>
      </c>
      <c r="N350">
        <f>IFERROR(IF(TRIM(G350)="-", "N/A", IF(RIGHT(G350,1)=")",IF(RIGHT(G350,2)="T)",-1000000000000*VALUE(MID(G350,2,LEN(G350)-3)),IF(RIGHT(G350,2)="M)",-1000000*VALUE(MID(G350,2,LEN(G350)-3)),IF(RIGHT(G350,2)="B)",-1000000000*VALUE(MID(G350,2,LEN(G350)-3)),IF(RIGHT(G350,2)="k)",-1000*VALUE(MID(G350,2,LEN(G350)-3)),VALUE(SUBSTITUTE(G350,",","")))))),IF(RIGHT(G350,1)="T",1000000000000*VALUE(LEFT(G350,LEN(G350)-1)),IF(RIGHT(G350,1)="M",1000000*VALUE(LEFT(G350,LEN(G350)-1)),IF(RIGHT(G350,1)="B",1000000000*VALUE(LEFT(G350,LEN(G350)-1)),IF(RIGHT(G350,1)="%",0.01*VALUE(LEFT(G350,LEN(G350)-1)),IF(RIGHT(G350,1)="k",1000*VALUE(LEFT(G350,LEN(G350)-1)),VALUE(SUBSTITUTE(G350,",",""))))))))),"N/A")</f>
        <v/>
      </c>
      <c r="P350">
        <f>MAX(J350:N350)</f>
        <v/>
      </c>
      <c r="Q350">
        <f>IFERROR(J144+MATCH(P350,J350:N350,0)-1,"")</f>
        <v/>
      </c>
      <c r="R350">
        <f>IF(Q350="","",MIN(J350:N350))</f>
        <v/>
      </c>
      <c r="S350">
        <f>IFERROR(J144+MATCH(R350,J350:N350,0)-1,"")</f>
        <v/>
      </c>
      <c r="T350">
        <f>IFERROR(AVERAGE(J350:N350),"")</f>
        <v/>
      </c>
      <c r="U350">
        <f>IFERROR(STDEV(J350:N350),"")</f>
        <v/>
      </c>
      <c r="V350">
        <f>IFERROR(IF(C350="-","",IF(ISBLANK(B350),"",IF(OR(ISNUMBER(FIND("Growth",B350)),ISNUMBER(FIND("Margin",B350))),"",(J350-T350)/U350))),"")</f>
        <v/>
      </c>
      <c r="W350">
        <f>IFERROR(IF(OR(D350="-",ISBLANK(D350)),"",(K350-T350)/U350),"")</f>
        <v/>
      </c>
      <c r="X350">
        <f>IFERROR(IF(OR(E350="-",ISBLANK(E350)),"",(L350-T350)/U350),"")</f>
        <v/>
      </c>
      <c r="Y350">
        <f>IFERROR(IF(OR(F350="-",ISBLANK(F350)),"",(M350-T350)/U350),"")</f>
        <v/>
      </c>
      <c r="Z350">
        <f>IFERROR(IF(OR(G350="-",ISBLANK(G350)),"",(N350-T350)/U350),"")</f>
        <v/>
      </c>
      <c r="AA350">
        <f>IF(MAX(MAX(V350:Z350),ABS(MIN(V350:Z350)))=ABS(MIN(V350:Z350)),MIN(V350:Z350),MAX(V350:Z350))</f>
        <v/>
      </c>
      <c r="AB350">
        <f>IFERROR(V144+MATCH(AA350,V350:Z350,0)-1,"")</f>
        <v/>
      </c>
      <c r="AC350">
        <f>IF(AB350&lt;&gt;"",IF(S350=AB350,"Low",IF(AB350=Q350,"High","")),"")</f>
        <v/>
      </c>
      <c r="AE350">
        <f>IF(ISNUMBER(MATCH("N/A",J350:N350,0)),"",IFERROR((5 * SUMPRODUCT(J144:N144,J350:N350) - PRODUCT(SUM(J144:N144),SUM(J350:N350))) / ((5 * SUM((J144^2)+(K144^2)+(L144^2)+(M144^2)+(N144^2))) - SUM(J144:N144)^2),""))</f>
        <v/>
      </c>
      <c r="AF350">
        <f>IFERROR(CORREL(J144:N144,J350:N350),"")</f>
        <v/>
      </c>
      <c r="AZ350">
        <f>IF(Q350=S350,0,1)</f>
        <v/>
      </c>
      <c r="BA350">
        <f>IF(AZ350=1,IF(Q350="","",IF(Q350=N144,"Yes","No")),"")</f>
        <v/>
      </c>
      <c r="BB350">
        <f>IF(BA350="Yes",P350,"")</f>
        <v/>
      </c>
      <c r="BC350">
        <f>IF(AZ350=1,IF(S350="","",IF(S350=N144,"Yes","No")),"")</f>
        <v/>
      </c>
      <c r="BD350">
        <f>IF(BC350="Yes",R350,"")</f>
        <v/>
      </c>
      <c r="BE350">
        <f>IFERROR(IF(SIGN(AE350)=1,"Increasing",IF(SIGN(AE350)=-1,"Decreasing","")),"")</f>
        <v/>
      </c>
      <c r="BF350">
        <f>IF(OR(AND(BE350="Increasing",BA350="Yes"),AND(BE350="Decreasing",BC350="Yes")),"Yes","No")</f>
        <v/>
      </c>
      <c r="BG350">
        <f>IF(I350="pos_trend","Yes","No")</f>
        <v/>
      </c>
      <c r="BH350">
        <f>IF(AF350&lt;&gt;"",IF(ABS(AF350)&gt;0.8,"Yes","No"),"")</f>
        <v/>
      </c>
    </row>
    <row r="351" spans="1:60">
      <c s="1" r="A351" t="n">
        <v>22</v>
      </c>
      <c r="B351" t="s">
        <v>946</v>
      </c>
      <c r="C351" t="s">
        <v>947</v>
      </c>
      <c r="D351" t="s">
        <v>948</v>
      </c>
      <c r="E351" t="s">
        <v>949</v>
      </c>
      <c r="F351" t="s">
        <v>950</v>
      </c>
      <c r="G351" t="s">
        <v>951</v>
      </c>
      <c r="H351" t="s"/>
      <c r="I351">
        <f>IF(AND(K351&gt; J351, L351&gt; K351, M351&gt; L351, N351&gt; M351), "pos_trend", IF(AND(K351&lt; J351, L351&lt; K351, M351&lt; L351, N351&lt; M351), "neg_trend", "N/A"))</f>
        <v/>
      </c>
      <c r="J351">
        <f>IFERROR(IF(TRIM(C351)="-", "N/A", IF(RIGHT(C351,1)=")",IF(RIGHT(C351,2)="T)",-1000000000000*VALUE(MID(C351,2,LEN(C351)-3)),IF(RIGHT(C351,2)="M)",-1000000*VALUE(MID(C351,2,LEN(C351)-3)),IF(RIGHT(C351,2)="B)",-1000000000*VALUE(MID(C351,2,LEN(C351)-3)),IF(RIGHT(C351,2)="k)",-1000*VALUE(MID(C351,2,LEN(C351)-3)),VALUE(SUBSTITUTE(C351,",","")))))),IF(RIGHT(C351,1)="T",1000000000000*VALUE(LEFT(C351,LEN(C351)-1)),IF(RIGHT(C351,1)="M",1000000*VALUE(LEFT(C351,LEN(C351)-1)),IF(RIGHT(C351,1)="B",1000000000*VALUE(LEFT(C351,LEN(C351)-1)),IF(RIGHT(C351,1)="%",0.01*VALUE(LEFT(C351,LEN(C351)-1)),IF(RIGHT(C351,1)="k",1000*VALUE(LEFT(C351,LEN(C351)-1)),VALUE(SUBSTITUTE(C351,",",""))))))))),"N/A")</f>
        <v/>
      </c>
      <c r="K351">
        <f>IFERROR(IF(TRIM(D351)="-", "N/A", IF(RIGHT(D351,1)=")",IF(RIGHT(D351,2)="T)",-1000000000000*VALUE(MID(D351,2,LEN(D351)-3)),IF(RIGHT(D351,2)="M)",-1000000*VALUE(MID(D351,2,LEN(D351)-3)),IF(RIGHT(D351,2)="B)",-1000000000*VALUE(MID(D351,2,LEN(D351)-3)),IF(RIGHT(D351,2)="k)",-1000*VALUE(MID(D351,2,LEN(D351)-3)),VALUE(SUBSTITUTE(D351,",","")))))),IF(RIGHT(D351,1)="T",1000000000000*VALUE(LEFT(D351,LEN(D351)-1)),IF(RIGHT(D351,1)="M",1000000*VALUE(LEFT(D351,LEN(D351)-1)),IF(RIGHT(D351,1)="B",1000000000*VALUE(LEFT(D351,LEN(D351)-1)),IF(RIGHT(D351,1)="%",0.01*VALUE(LEFT(D351,LEN(D351)-1)),IF(RIGHT(D351,1)="k",1000*VALUE(LEFT(D351,LEN(D351)-1)),VALUE(SUBSTITUTE(D351,",",""))))))))),"N/A")</f>
        <v/>
      </c>
      <c r="L351">
        <f>IFERROR(IF(TRIM(E351)="-", "N/A", IF(RIGHT(E351,1)=")",IF(RIGHT(E351,2)="T)",-1000000000000*VALUE(MID(E351,2,LEN(E351)-3)),IF(RIGHT(E351,2)="M)",-1000000*VALUE(MID(E351,2,LEN(E351)-3)),IF(RIGHT(E351,2)="B)",-1000000000*VALUE(MID(E351,2,LEN(E351)-3)),IF(RIGHT(E351,2)="k)",-1000*VALUE(MID(E351,2,LEN(E351)-3)),VALUE(SUBSTITUTE(E351,",","")))))),IF(RIGHT(E351,1)="T",1000000000000*VALUE(LEFT(E351,LEN(E351)-1)),IF(RIGHT(E351,1)="M",1000000*VALUE(LEFT(E351,LEN(E351)-1)),IF(RIGHT(E351,1)="B",1000000000*VALUE(LEFT(E351,LEN(E351)-1)),IF(RIGHT(E351,1)="%",0.01*VALUE(LEFT(E351,LEN(E351)-1)),IF(RIGHT(E351,1)="k",1000*VALUE(LEFT(E351,LEN(E351)-1)),VALUE(SUBSTITUTE(E351,",",""))))))))),"N/A")</f>
        <v/>
      </c>
      <c r="M351">
        <f>IFERROR(IF(TRIM(F351)="-", "N/A", IF(RIGHT(F351,1)=")",IF(RIGHT(F351,2)="T)",-1000000000000*VALUE(MID(F351,2,LEN(F351)-3)),IF(RIGHT(F351,2)="M)",-1000000*VALUE(MID(F351,2,LEN(F351)-3)),IF(RIGHT(F351,2)="B)",-1000000000*VALUE(MID(F351,2,LEN(F351)-3)),IF(RIGHT(F351,2)="k)",-1000*VALUE(MID(F351,2,LEN(F351)-3)),VALUE(SUBSTITUTE(F351,",","")))))),IF(RIGHT(F351,1)="T",1000000000000*VALUE(LEFT(F351,LEN(F351)-1)),IF(RIGHT(F351,1)="M",1000000*VALUE(LEFT(F351,LEN(F351)-1)),IF(RIGHT(F351,1)="B",1000000000*VALUE(LEFT(F351,LEN(F351)-1)),IF(RIGHT(F351,1)="%",0.01*VALUE(LEFT(F351,LEN(F351)-1)),IF(RIGHT(F351,1)="k",1000*VALUE(LEFT(F351,LEN(F351)-1)),VALUE(SUBSTITUTE(F351,",",""))))))))),"N/A")</f>
        <v/>
      </c>
      <c r="N351">
        <f>IFERROR(IF(TRIM(G351)="-", "N/A", IF(RIGHT(G351,1)=")",IF(RIGHT(G351,2)="T)",-1000000000000*VALUE(MID(G351,2,LEN(G351)-3)),IF(RIGHT(G351,2)="M)",-1000000*VALUE(MID(G351,2,LEN(G351)-3)),IF(RIGHT(G351,2)="B)",-1000000000*VALUE(MID(G351,2,LEN(G351)-3)),IF(RIGHT(G351,2)="k)",-1000*VALUE(MID(G351,2,LEN(G351)-3)),VALUE(SUBSTITUTE(G351,",","")))))),IF(RIGHT(G351,1)="T",1000000000000*VALUE(LEFT(G351,LEN(G351)-1)),IF(RIGHT(G351,1)="M",1000000*VALUE(LEFT(G351,LEN(G351)-1)),IF(RIGHT(G351,1)="B",1000000000*VALUE(LEFT(G351,LEN(G351)-1)),IF(RIGHT(G351,1)="%",0.01*VALUE(LEFT(G351,LEN(G351)-1)),IF(RIGHT(G351,1)="k",1000*VALUE(LEFT(G351,LEN(G351)-1)),VALUE(SUBSTITUTE(G351,",",""))))))))),"N/A")</f>
        <v/>
      </c>
      <c r="P351">
        <f>MAX(J351:N351)</f>
        <v/>
      </c>
      <c r="Q351">
        <f>IFERROR(J144+MATCH(P351,J351:N351,0)-1,"")</f>
        <v/>
      </c>
      <c r="R351">
        <f>IF(Q351="","",MIN(J351:N351))</f>
        <v/>
      </c>
      <c r="S351">
        <f>IFERROR(J144+MATCH(R351,J351:N351,0)-1,"")</f>
        <v/>
      </c>
      <c r="T351">
        <f>IFERROR(AVERAGE(J351:N351),"")</f>
        <v/>
      </c>
      <c r="U351">
        <f>IFERROR(STDEV(J351:N351),"")</f>
        <v/>
      </c>
      <c r="V351">
        <f>IFERROR(IF(C351="-","",IF(ISBLANK(B351),"",IF(OR(ISNUMBER(FIND("Growth",B351)),ISNUMBER(FIND("Margin",B351))),"",(J351-T351)/U351))),"")</f>
        <v/>
      </c>
      <c r="W351">
        <f>IFERROR(IF(OR(D351="-",ISBLANK(D351)),"",(K351-T351)/U351),"")</f>
        <v/>
      </c>
      <c r="X351">
        <f>IFERROR(IF(OR(E351="-",ISBLANK(E351)),"",(L351-T351)/U351),"")</f>
        <v/>
      </c>
      <c r="Y351">
        <f>IFERROR(IF(OR(F351="-",ISBLANK(F351)),"",(M351-T351)/U351),"")</f>
        <v/>
      </c>
      <c r="Z351">
        <f>IFERROR(IF(OR(G351="-",ISBLANK(G351)),"",(N351-T351)/U351),"")</f>
        <v/>
      </c>
      <c r="AA351">
        <f>IF(MAX(MAX(V351:Z351),ABS(MIN(V351:Z351)))=ABS(MIN(V351:Z351)),MIN(V351:Z351),MAX(V351:Z351))</f>
        <v/>
      </c>
      <c r="AB351">
        <f>IFERROR(V144+MATCH(AA351,V351:Z351,0)-1,"")</f>
        <v/>
      </c>
      <c r="AC351">
        <f>IF(AB351&lt;&gt;"",IF(S351=AB351,"Low",IF(AB351=Q351,"High","")),"")</f>
        <v/>
      </c>
      <c r="AE351">
        <f>IF(ISNUMBER(MATCH("N/A",J351:N351,0)),"",IFERROR((5 * SUMPRODUCT(J144:N144,J351:N351) - PRODUCT(SUM(J144:N144),SUM(J351:N351))) / ((5 * SUM((J144^2)+(K144^2)+(L144^2)+(M144^2)+(N144^2))) - SUM(J144:N144)^2),""))</f>
        <v/>
      </c>
      <c r="AF351">
        <f>IFERROR(CORREL(J144:N144,J351:N351),"")</f>
        <v/>
      </c>
      <c r="AZ351">
        <f>IF(Q351=S351,0,1)</f>
        <v/>
      </c>
      <c r="BA351">
        <f>IF(AZ351=1,IF(Q351="","",IF(Q351=N144,"Yes","No")),"")</f>
        <v/>
      </c>
      <c r="BB351">
        <f>IF(BA351="Yes",P351,"")</f>
        <v/>
      </c>
      <c r="BC351">
        <f>IF(AZ351=1,IF(S351="","",IF(S351=N144,"Yes","No")),"")</f>
        <v/>
      </c>
      <c r="BD351">
        <f>IF(BC351="Yes",R351,"")</f>
        <v/>
      </c>
      <c r="BE351">
        <f>IFERROR(IF(SIGN(AE351)=1,"Increasing",IF(SIGN(AE351)=-1,"Decreasing","")),"")</f>
        <v/>
      </c>
      <c r="BF351">
        <f>IF(OR(AND(BE351="Increasing",BA351="Yes"),AND(BE351="Decreasing",BC351="Yes")),"Yes","No")</f>
        <v/>
      </c>
      <c r="BG351">
        <f>IF(I351="pos_trend","Yes","No")</f>
        <v/>
      </c>
      <c r="BH351">
        <f>IF(AF351&lt;&gt;"",IF(ABS(AF351)&gt;0.8,"Yes","No"),"")</f>
        <v/>
      </c>
    </row>
    <row r="352" spans="1:60">
      <c s="1" r="A352" t="n">
        <v>23</v>
      </c>
      <c r="B352" t="s">
        <v>952</v>
      </c>
      <c r="C352" t="s">
        <v>264</v>
      </c>
      <c r="D352" t="s">
        <v>953</v>
      </c>
      <c r="E352" t="s">
        <v>954</v>
      </c>
      <c r="F352" t="s">
        <v>955</v>
      </c>
      <c r="G352" t="s">
        <v>956</v>
      </c>
      <c r="H352" t="s"/>
      <c r="I352">
        <f>IF(AND(K352&gt; J352, L352&gt; K352, M352&gt; L352, N352&gt; M352), "pos_trend", IF(AND(K352&lt; J352, L352&lt; K352, M352&lt; L352, N352&lt; M352), "neg_trend", "N/A"))</f>
        <v/>
      </c>
      <c r="J352">
        <f>IFERROR(IF(TRIM(C352)="-", "N/A", IF(RIGHT(C352,1)=")",IF(RIGHT(C352,2)="T)",-1000000000000*VALUE(MID(C352,2,LEN(C352)-3)),IF(RIGHT(C352,2)="M)",-1000000*VALUE(MID(C352,2,LEN(C352)-3)),IF(RIGHT(C352,2)="B)",-1000000000*VALUE(MID(C352,2,LEN(C352)-3)),IF(RIGHT(C352,2)="k)",-1000*VALUE(MID(C352,2,LEN(C352)-3)),VALUE(SUBSTITUTE(C352,",","")))))),IF(RIGHT(C352,1)="T",1000000000000*VALUE(LEFT(C352,LEN(C352)-1)),IF(RIGHT(C352,1)="M",1000000*VALUE(LEFT(C352,LEN(C352)-1)),IF(RIGHT(C352,1)="B",1000000000*VALUE(LEFT(C352,LEN(C352)-1)),IF(RIGHT(C352,1)="%",0.01*VALUE(LEFT(C352,LEN(C352)-1)),IF(RIGHT(C352,1)="k",1000*VALUE(LEFT(C352,LEN(C352)-1)),VALUE(SUBSTITUTE(C352,",",""))))))))),"N/A")</f>
        <v/>
      </c>
      <c r="K352">
        <f>IFERROR(IF(TRIM(D352)="-", "N/A", IF(RIGHT(D352,1)=")",IF(RIGHT(D352,2)="T)",-1000000000000*VALUE(MID(D352,2,LEN(D352)-3)),IF(RIGHT(D352,2)="M)",-1000000*VALUE(MID(D352,2,LEN(D352)-3)),IF(RIGHT(D352,2)="B)",-1000000000*VALUE(MID(D352,2,LEN(D352)-3)),IF(RIGHT(D352,2)="k)",-1000*VALUE(MID(D352,2,LEN(D352)-3)),VALUE(SUBSTITUTE(D352,",","")))))),IF(RIGHT(D352,1)="T",1000000000000*VALUE(LEFT(D352,LEN(D352)-1)),IF(RIGHT(D352,1)="M",1000000*VALUE(LEFT(D352,LEN(D352)-1)),IF(RIGHT(D352,1)="B",1000000000*VALUE(LEFT(D352,LEN(D352)-1)),IF(RIGHT(D352,1)="%",0.01*VALUE(LEFT(D352,LEN(D352)-1)),IF(RIGHT(D352,1)="k",1000*VALUE(LEFT(D352,LEN(D352)-1)),VALUE(SUBSTITUTE(D352,",",""))))))))),"N/A")</f>
        <v/>
      </c>
      <c r="L352">
        <f>IFERROR(IF(TRIM(E352)="-", "N/A", IF(RIGHT(E352,1)=")",IF(RIGHT(E352,2)="T)",-1000000000000*VALUE(MID(E352,2,LEN(E352)-3)),IF(RIGHT(E352,2)="M)",-1000000*VALUE(MID(E352,2,LEN(E352)-3)),IF(RIGHT(E352,2)="B)",-1000000000*VALUE(MID(E352,2,LEN(E352)-3)),IF(RIGHT(E352,2)="k)",-1000*VALUE(MID(E352,2,LEN(E352)-3)),VALUE(SUBSTITUTE(E352,",","")))))),IF(RIGHT(E352,1)="T",1000000000000*VALUE(LEFT(E352,LEN(E352)-1)),IF(RIGHT(E352,1)="M",1000000*VALUE(LEFT(E352,LEN(E352)-1)),IF(RIGHT(E352,1)="B",1000000000*VALUE(LEFT(E352,LEN(E352)-1)),IF(RIGHT(E352,1)="%",0.01*VALUE(LEFT(E352,LEN(E352)-1)),IF(RIGHT(E352,1)="k",1000*VALUE(LEFT(E352,LEN(E352)-1)),VALUE(SUBSTITUTE(E352,",",""))))))))),"N/A")</f>
        <v/>
      </c>
      <c r="M352">
        <f>IFERROR(IF(TRIM(F352)="-", "N/A", IF(RIGHT(F352,1)=")",IF(RIGHT(F352,2)="T)",-1000000000000*VALUE(MID(F352,2,LEN(F352)-3)),IF(RIGHT(F352,2)="M)",-1000000*VALUE(MID(F352,2,LEN(F352)-3)),IF(RIGHT(F352,2)="B)",-1000000000*VALUE(MID(F352,2,LEN(F352)-3)),IF(RIGHT(F352,2)="k)",-1000*VALUE(MID(F352,2,LEN(F352)-3)),VALUE(SUBSTITUTE(F352,",","")))))),IF(RIGHT(F352,1)="T",1000000000000*VALUE(LEFT(F352,LEN(F352)-1)),IF(RIGHT(F352,1)="M",1000000*VALUE(LEFT(F352,LEN(F352)-1)),IF(RIGHT(F352,1)="B",1000000000*VALUE(LEFT(F352,LEN(F352)-1)),IF(RIGHT(F352,1)="%",0.01*VALUE(LEFT(F352,LEN(F352)-1)),IF(RIGHT(F352,1)="k",1000*VALUE(LEFT(F352,LEN(F352)-1)),VALUE(SUBSTITUTE(F352,",",""))))))))),"N/A")</f>
        <v/>
      </c>
      <c r="N352">
        <f>IFERROR(IF(TRIM(G352)="-", "N/A", IF(RIGHT(G352,1)=")",IF(RIGHT(G352,2)="T)",-1000000000000*VALUE(MID(G352,2,LEN(G352)-3)),IF(RIGHT(G352,2)="M)",-1000000*VALUE(MID(G352,2,LEN(G352)-3)),IF(RIGHT(G352,2)="B)",-1000000000*VALUE(MID(G352,2,LEN(G352)-3)),IF(RIGHT(G352,2)="k)",-1000*VALUE(MID(G352,2,LEN(G352)-3)),VALUE(SUBSTITUTE(G352,",","")))))),IF(RIGHT(G352,1)="T",1000000000000*VALUE(LEFT(G352,LEN(G352)-1)),IF(RIGHT(G352,1)="M",1000000*VALUE(LEFT(G352,LEN(G352)-1)),IF(RIGHT(G352,1)="B",1000000000*VALUE(LEFT(G352,LEN(G352)-1)),IF(RIGHT(G352,1)="%",0.01*VALUE(LEFT(G352,LEN(G352)-1)),IF(RIGHT(G352,1)="k",1000*VALUE(LEFT(G352,LEN(G352)-1)),VALUE(SUBSTITUTE(G352,",",""))))))))),"N/A")</f>
        <v/>
      </c>
      <c r="P352">
        <f>MAX(J352:N352)</f>
        <v/>
      </c>
      <c r="Q352">
        <f>IFERROR(J144+MATCH(P352,J352:N352,0)-1,"")</f>
        <v/>
      </c>
      <c r="R352">
        <f>IF(Q352="","",MIN(J352:N352))</f>
        <v/>
      </c>
      <c r="S352">
        <f>IFERROR(J144+MATCH(R352,J352:N352,0)-1,"")</f>
        <v/>
      </c>
      <c r="T352">
        <f>IFERROR(AVERAGE(J352:N352),"")</f>
        <v/>
      </c>
      <c r="U352">
        <f>IFERROR(STDEV(J352:N352),"")</f>
        <v/>
      </c>
      <c r="V352">
        <f>IFERROR(IF(C352="-","",IF(ISBLANK(B352),"",IF(OR(ISNUMBER(FIND("Growth",B352)),ISNUMBER(FIND("Margin",B352))),"",(J352-T352)/U352))),"")</f>
        <v/>
      </c>
      <c r="W352">
        <f>IFERROR(IF(OR(D352="-",ISBLANK(D352)),"",(K352-T352)/U352),"")</f>
        <v/>
      </c>
      <c r="X352">
        <f>IFERROR(IF(OR(E352="-",ISBLANK(E352)),"",(L352-T352)/U352),"")</f>
        <v/>
      </c>
      <c r="Y352">
        <f>IFERROR(IF(OR(F352="-",ISBLANK(F352)),"",(M352-T352)/U352),"")</f>
        <v/>
      </c>
      <c r="Z352">
        <f>IFERROR(IF(OR(G352="-",ISBLANK(G352)),"",(N352-T352)/U352),"")</f>
        <v/>
      </c>
      <c r="AA352">
        <f>IF(MAX(MAX(V352:Z352),ABS(MIN(V352:Z352)))=ABS(MIN(V352:Z352)),MIN(V352:Z352),MAX(V352:Z352))</f>
        <v/>
      </c>
      <c r="AB352">
        <f>IFERROR(V144+MATCH(AA352,V352:Z352,0)-1,"")</f>
        <v/>
      </c>
      <c r="AC352">
        <f>IF(AB352&lt;&gt;"",IF(S352=AB352,"Low",IF(AB352=Q352,"High","")),"")</f>
        <v/>
      </c>
      <c r="AE352">
        <f>IF(ISNUMBER(MATCH("N/A",J352:N352,0)),"",IFERROR((5 * SUMPRODUCT(J144:N144,J352:N352) - PRODUCT(SUM(J144:N144),SUM(J352:N352))) / ((5 * SUM((J144^2)+(K144^2)+(L144^2)+(M144^2)+(N144^2))) - SUM(J144:N144)^2),""))</f>
        <v/>
      </c>
      <c r="AF352">
        <f>IFERROR(CORREL(J144:N144,J352:N352),"")</f>
        <v/>
      </c>
      <c r="AZ352">
        <f>IF(Q352=S352,0,1)</f>
        <v/>
      </c>
      <c r="BA352">
        <f>IF(AZ352=1,IF(Q352="","",IF(Q352=N144,"Yes","No")),"")</f>
        <v/>
      </c>
      <c r="BB352">
        <f>IF(BA352="Yes",P352,"")</f>
        <v/>
      </c>
      <c r="BC352">
        <f>IF(AZ352=1,IF(S352="","",IF(S352=N144,"Yes","No")),"")</f>
        <v/>
      </c>
      <c r="BD352">
        <f>IF(BC352="Yes",R352,"")</f>
        <v/>
      </c>
      <c r="BE352">
        <f>IFERROR(IF(SIGN(AE352)=1,"Increasing",IF(SIGN(AE352)=-1,"Decreasing","")),"")</f>
        <v/>
      </c>
      <c r="BF352">
        <f>IF(OR(AND(BE352="Increasing",BA352="Yes"),AND(BE352="Decreasing",BC352="Yes")),"Yes","No")</f>
        <v/>
      </c>
      <c r="BG352">
        <f>IF(I352="pos_trend","Yes","No")</f>
        <v/>
      </c>
      <c r="BH352">
        <f>IF(AF352&lt;&gt;"",IF(ABS(AF352)&gt;0.8,"Yes","No"),"")</f>
        <v/>
      </c>
    </row>
    <row r="353" spans="1:60">
      <c s="1" r="A353" t="n">
        <v>24</v>
      </c>
      <c r="B353" t="s">
        <v>957</v>
      </c>
      <c r="C353" t="s">
        <v>264</v>
      </c>
      <c r="D353" t="s">
        <v>264</v>
      </c>
      <c r="E353" t="s">
        <v>264</v>
      </c>
      <c r="F353" t="s">
        <v>264</v>
      </c>
      <c r="G353" t="s">
        <v>958</v>
      </c>
      <c r="H353" t="s"/>
      <c r="I353">
        <f>IF(AND(K353&gt; J353, L353&gt; K353, M353&gt; L353, N353&gt; M353), "pos_trend", IF(AND(K353&lt; J353, L353&lt; K353, M353&lt; L353, N353&lt; M353), "neg_trend", "N/A"))</f>
        <v/>
      </c>
      <c r="J353">
        <f>IFERROR(IF(TRIM(C353)="-", "N/A", IF(RIGHT(C353,1)=")",IF(RIGHT(C353,2)="T)",-1000000000000*VALUE(MID(C353,2,LEN(C353)-3)),IF(RIGHT(C353,2)="M)",-1000000*VALUE(MID(C353,2,LEN(C353)-3)),IF(RIGHT(C353,2)="B)",-1000000000*VALUE(MID(C353,2,LEN(C353)-3)),IF(RIGHT(C353,2)="k)",-1000*VALUE(MID(C353,2,LEN(C353)-3)),VALUE(SUBSTITUTE(C353,",","")))))),IF(RIGHT(C353,1)="T",1000000000000*VALUE(LEFT(C353,LEN(C353)-1)),IF(RIGHT(C353,1)="M",1000000*VALUE(LEFT(C353,LEN(C353)-1)),IF(RIGHT(C353,1)="B",1000000000*VALUE(LEFT(C353,LEN(C353)-1)),IF(RIGHT(C353,1)="%",0.01*VALUE(LEFT(C353,LEN(C353)-1)),IF(RIGHT(C353,1)="k",1000*VALUE(LEFT(C353,LEN(C353)-1)),VALUE(SUBSTITUTE(C353,",",""))))))))),"N/A")</f>
        <v/>
      </c>
      <c r="K353">
        <f>IFERROR(IF(TRIM(D353)="-", "N/A", IF(RIGHT(D353,1)=")",IF(RIGHT(D353,2)="T)",-1000000000000*VALUE(MID(D353,2,LEN(D353)-3)),IF(RIGHT(D353,2)="M)",-1000000*VALUE(MID(D353,2,LEN(D353)-3)),IF(RIGHT(D353,2)="B)",-1000000000*VALUE(MID(D353,2,LEN(D353)-3)),IF(RIGHT(D353,2)="k)",-1000*VALUE(MID(D353,2,LEN(D353)-3)),VALUE(SUBSTITUTE(D353,",","")))))),IF(RIGHT(D353,1)="T",1000000000000*VALUE(LEFT(D353,LEN(D353)-1)),IF(RIGHT(D353,1)="M",1000000*VALUE(LEFT(D353,LEN(D353)-1)),IF(RIGHT(D353,1)="B",1000000000*VALUE(LEFT(D353,LEN(D353)-1)),IF(RIGHT(D353,1)="%",0.01*VALUE(LEFT(D353,LEN(D353)-1)),IF(RIGHT(D353,1)="k",1000*VALUE(LEFT(D353,LEN(D353)-1)),VALUE(SUBSTITUTE(D353,",",""))))))))),"N/A")</f>
        <v/>
      </c>
      <c r="L353">
        <f>IFERROR(IF(TRIM(E353)="-", "N/A", IF(RIGHT(E353,1)=")",IF(RIGHT(E353,2)="T)",-1000000000000*VALUE(MID(E353,2,LEN(E353)-3)),IF(RIGHT(E353,2)="M)",-1000000*VALUE(MID(E353,2,LEN(E353)-3)),IF(RIGHT(E353,2)="B)",-1000000000*VALUE(MID(E353,2,LEN(E353)-3)),IF(RIGHT(E353,2)="k)",-1000*VALUE(MID(E353,2,LEN(E353)-3)),VALUE(SUBSTITUTE(E353,",","")))))),IF(RIGHT(E353,1)="T",1000000000000*VALUE(LEFT(E353,LEN(E353)-1)),IF(RIGHT(E353,1)="M",1000000*VALUE(LEFT(E353,LEN(E353)-1)),IF(RIGHT(E353,1)="B",1000000000*VALUE(LEFT(E353,LEN(E353)-1)),IF(RIGHT(E353,1)="%",0.01*VALUE(LEFT(E353,LEN(E353)-1)),IF(RIGHT(E353,1)="k",1000*VALUE(LEFT(E353,LEN(E353)-1)),VALUE(SUBSTITUTE(E353,",",""))))))))),"N/A")</f>
        <v/>
      </c>
      <c r="M353">
        <f>IFERROR(IF(TRIM(F353)="-", "N/A", IF(RIGHT(F353,1)=")",IF(RIGHT(F353,2)="T)",-1000000000000*VALUE(MID(F353,2,LEN(F353)-3)),IF(RIGHT(F353,2)="M)",-1000000*VALUE(MID(F353,2,LEN(F353)-3)),IF(RIGHT(F353,2)="B)",-1000000000*VALUE(MID(F353,2,LEN(F353)-3)),IF(RIGHT(F353,2)="k)",-1000*VALUE(MID(F353,2,LEN(F353)-3)),VALUE(SUBSTITUTE(F353,",","")))))),IF(RIGHT(F353,1)="T",1000000000000*VALUE(LEFT(F353,LEN(F353)-1)),IF(RIGHT(F353,1)="M",1000000*VALUE(LEFT(F353,LEN(F353)-1)),IF(RIGHT(F353,1)="B",1000000000*VALUE(LEFT(F353,LEN(F353)-1)),IF(RIGHT(F353,1)="%",0.01*VALUE(LEFT(F353,LEN(F353)-1)),IF(RIGHT(F353,1)="k",1000*VALUE(LEFT(F353,LEN(F353)-1)),VALUE(SUBSTITUTE(F353,",",""))))))))),"N/A")</f>
        <v/>
      </c>
      <c r="N353">
        <f>IFERROR(IF(TRIM(G353)="-", "N/A", IF(RIGHT(G353,1)=")",IF(RIGHT(G353,2)="T)",-1000000000000*VALUE(MID(G353,2,LEN(G353)-3)),IF(RIGHT(G353,2)="M)",-1000000*VALUE(MID(G353,2,LEN(G353)-3)),IF(RIGHT(G353,2)="B)",-1000000000*VALUE(MID(G353,2,LEN(G353)-3)),IF(RIGHT(G353,2)="k)",-1000*VALUE(MID(G353,2,LEN(G353)-3)),VALUE(SUBSTITUTE(G353,",","")))))),IF(RIGHT(G353,1)="T",1000000000000*VALUE(LEFT(G353,LEN(G353)-1)),IF(RIGHT(G353,1)="M",1000000*VALUE(LEFT(G353,LEN(G353)-1)),IF(RIGHT(G353,1)="B",1000000000*VALUE(LEFT(G353,LEN(G353)-1)),IF(RIGHT(G353,1)="%",0.01*VALUE(LEFT(G353,LEN(G353)-1)),IF(RIGHT(G353,1)="k",1000*VALUE(LEFT(G353,LEN(G353)-1)),VALUE(SUBSTITUTE(G353,",",""))))))))),"N/A")</f>
        <v/>
      </c>
      <c r="P353">
        <f>MAX(J353:N353)</f>
        <v/>
      </c>
      <c r="Q353">
        <f>IFERROR(J144+MATCH(P353,J353:N353,0)-1,"")</f>
        <v/>
      </c>
      <c r="R353">
        <f>IF(Q353="","",MIN(J353:N353))</f>
        <v/>
      </c>
      <c r="T353">
        <f>IFERROR(AVERAGE(J353:N353),"")</f>
        <v/>
      </c>
      <c r="U353">
        <f>IFERROR(STDEV(J353:N353),"")</f>
        <v/>
      </c>
      <c r="V353">
        <f>IFERROR(IF(C353="-","",IF(ISBLANK(B353),"",IF(OR(ISNUMBER(FIND("Growth",B353)),ISNUMBER(FIND("Margin",B353))),"",(J353-T353)/U353))),"")</f>
        <v/>
      </c>
      <c r="W353">
        <f>IFERROR(IF(OR(D353="-",ISBLANK(D353)),"",(K353-T353)/U353),"")</f>
        <v/>
      </c>
      <c r="X353">
        <f>IFERROR(IF(OR(E353="-",ISBLANK(E353)),"",(L353-T353)/U353),"")</f>
        <v/>
      </c>
      <c r="Y353">
        <f>IFERROR(IF(OR(F353="-",ISBLANK(F353)),"",(M353-T353)/U353),"")</f>
        <v/>
      </c>
      <c r="Z353">
        <f>IFERROR(IF(OR(G353="-",ISBLANK(G353)),"",(N353-T353)/U353),"")</f>
        <v/>
      </c>
      <c r="AA353">
        <f>IF(MAX(MAX(V353:Z353),ABS(MIN(V353:Z353)))=ABS(MIN(V353:Z353)),MIN(V353:Z353),MAX(V353:Z353))</f>
        <v/>
      </c>
      <c r="AB353">
        <f>IFERROR(V144+MATCH(AA353,V353:Z353,0)-1,"")</f>
        <v/>
      </c>
      <c r="AC353">
        <f>IF(S353=AB353,"Low",IF(AB353=Q353,"High",""))</f>
        <v/>
      </c>
    </row>
    <row r="354" spans="1:60">
      <c r="I354">
        <f>IF(AND(K354&gt; J354, L354&gt; K354, M354&gt; L354, N354&gt; M354), "pos_trend", IF(AND(K354&lt; J354, L354&lt; K354, M354&lt; L354, N354&lt; M354), "neg_trend", "N/A"))</f>
        <v/>
      </c>
      <c r="J354">
        <f>IFERROR(IF(TRIM(C354)="-", "N/A", IF(RIGHT(C354,1)=")",IF(RIGHT(C354,2)="T)",-1000000000000*VALUE(MID(C354,2,LEN(C354)-3)),IF(RIGHT(C354,2)="M)",-1000000*VALUE(MID(C354,2,LEN(C354)-3)),IF(RIGHT(C354,2)="B)",-1000000000*VALUE(MID(C354,2,LEN(C354)-3)),IF(RIGHT(C354,2)="k)",-1000*VALUE(MID(C354,2,LEN(C354)-3)),VALUE(SUBSTITUTE(C354,",","")))))),IF(RIGHT(C354,1)="T",1000000000000*VALUE(LEFT(C354,LEN(C354)-1)),IF(RIGHT(C354,1)="M",1000000*VALUE(LEFT(C354,LEN(C354)-1)),IF(RIGHT(C354,1)="B",1000000000*VALUE(LEFT(C354,LEN(C354)-1)),IF(RIGHT(C354,1)="%",0.01*VALUE(LEFT(C354,LEN(C354)-1)),IF(RIGHT(C354,1)="k",1000*VALUE(LEFT(C354,LEN(C354)-1)),VALUE(SUBSTITUTE(C354,",",""))))))))),"N/A")</f>
        <v/>
      </c>
      <c r="K354">
        <f>IFERROR(IF(TRIM(D354)="-", "N/A", IF(RIGHT(D354,1)=")",IF(RIGHT(D354,2)="T)",-1000000000000*VALUE(MID(D354,2,LEN(D354)-3)),IF(RIGHT(D354,2)="M)",-1000000*VALUE(MID(D354,2,LEN(D354)-3)),IF(RIGHT(D354,2)="B)",-1000000000*VALUE(MID(D354,2,LEN(D354)-3)),IF(RIGHT(D354,2)="k)",-1000*VALUE(MID(D354,2,LEN(D354)-3)),VALUE(SUBSTITUTE(D354,",","")))))),IF(RIGHT(D354,1)="T",1000000000000*VALUE(LEFT(D354,LEN(D354)-1)),IF(RIGHT(D354,1)="M",1000000*VALUE(LEFT(D354,LEN(D354)-1)),IF(RIGHT(D354,1)="B",1000000000*VALUE(LEFT(D354,LEN(D354)-1)),IF(RIGHT(D354,1)="%",0.01*VALUE(LEFT(D354,LEN(D354)-1)),IF(RIGHT(D354,1)="k",1000*VALUE(LEFT(D354,LEN(D354)-1)),VALUE(SUBSTITUTE(D354,",",""))))))))),"N/A")</f>
        <v/>
      </c>
      <c r="L354">
        <f>IFERROR(IF(TRIM(E354)="-", "N/A", IF(RIGHT(E354,1)=")",IF(RIGHT(E354,2)="T)",-1000000000000*VALUE(MID(E354,2,LEN(E354)-3)),IF(RIGHT(E354,2)="M)",-1000000*VALUE(MID(E354,2,LEN(E354)-3)),IF(RIGHT(E354,2)="B)",-1000000000*VALUE(MID(E354,2,LEN(E354)-3)),IF(RIGHT(E354,2)="k)",-1000*VALUE(MID(E354,2,LEN(E354)-3)),VALUE(SUBSTITUTE(E354,",","")))))),IF(RIGHT(E354,1)="T",1000000000000*VALUE(LEFT(E354,LEN(E354)-1)),IF(RIGHT(E354,1)="M",1000000*VALUE(LEFT(E354,LEN(E354)-1)),IF(RIGHT(E354,1)="B",1000000000*VALUE(LEFT(E354,LEN(E354)-1)),IF(RIGHT(E354,1)="%",0.01*VALUE(LEFT(E354,LEN(E354)-1)),IF(RIGHT(E354,1)="k",1000*VALUE(LEFT(E354,LEN(E354)-1)),VALUE(SUBSTITUTE(E354,",",""))))))))),"N/A")</f>
        <v/>
      </c>
      <c r="M354">
        <f>IFERROR(IF(TRIM(F354)="-", "N/A", IF(RIGHT(F354,1)=")",IF(RIGHT(F354,2)="T)",-1000000000000*VALUE(MID(F354,2,LEN(F354)-3)),IF(RIGHT(F354,2)="M)",-1000000*VALUE(MID(F354,2,LEN(F354)-3)),IF(RIGHT(F354,2)="B)",-1000000000*VALUE(MID(F354,2,LEN(F354)-3)),IF(RIGHT(F354,2)="k)",-1000*VALUE(MID(F354,2,LEN(F354)-3)),VALUE(SUBSTITUTE(F354,",","")))))),IF(RIGHT(F354,1)="T",1000000000000*VALUE(LEFT(F354,LEN(F354)-1)),IF(RIGHT(F354,1)="M",1000000*VALUE(LEFT(F354,LEN(F354)-1)),IF(RIGHT(F354,1)="B",1000000000*VALUE(LEFT(F354,LEN(F354)-1)),IF(RIGHT(F354,1)="%",0.01*VALUE(LEFT(F354,LEN(F354)-1)),IF(RIGHT(F354,1)="k",1000*VALUE(LEFT(F354,LEN(F354)-1)),VALUE(SUBSTITUTE(F354,",",""))))))))),"N/A")</f>
        <v/>
      </c>
      <c r="N354">
        <f>IFERROR(IF(TRIM(G354)="-", "N/A", IF(RIGHT(G354,1)=")",IF(RIGHT(G354,2)="T)",-1000000000000*VALUE(MID(G354,2,LEN(G354)-3)),IF(RIGHT(G354,2)="M)",-1000000*VALUE(MID(G354,2,LEN(G354)-3)),IF(RIGHT(G354,2)="B)",-1000000000*VALUE(MID(G354,2,LEN(G354)-3)),IF(RIGHT(G354,2)="k)",-1000*VALUE(MID(G354,2,LEN(G354)-3)),VALUE(SUBSTITUTE(G354,",","")))))),IF(RIGHT(G354,1)="T",1000000000000*VALUE(LEFT(G354,LEN(G354)-1)),IF(RIGHT(G354,1)="M",1000000*VALUE(LEFT(G354,LEN(G354)-1)),IF(RIGHT(G354,1)="B",1000000000*VALUE(LEFT(G354,LEN(G354)-1)),IF(RIGHT(G354,1)="%",0.01*VALUE(LEFT(G354,LEN(G354)-1)),IF(RIGHT(G354,1)="k",1000*VALUE(LEFT(G354,LEN(G354)-1)),VALUE(SUBSTITUTE(G354,",",""))))))))),"N/A")</f>
        <v/>
      </c>
      <c r="V354">
        <f>MAX(V145:V353)</f>
        <v/>
      </c>
      <c r="W354">
        <f>MAX(W145:W353)</f>
        <v/>
      </c>
      <c r="X354">
        <f>MAX(X145:X353)</f>
        <v/>
      </c>
      <c r="Y354">
        <f>MAX(Y145:Y353)</f>
        <v/>
      </c>
      <c r="Z354">
        <f>MAX(Z145:Z353)</f>
        <v/>
      </c>
    </row>
    <row r="355" spans="1:60">
      <c s="1" r="A355" t="n">
        <v>0</v>
      </c>
      <c r="B355" t="s">
        <v>959</v>
      </c>
      <c r="C355" t="s">
        <v>960</v>
      </c>
      <c r="I355">
        <f>IF(AND(K355&gt; J355, L355&gt; K355, M355&gt; L355, N355&gt; M355), "pos_trend", IF(AND(K355&lt; J355, L355&lt; K355, M355&lt; L355, N355&lt; M355), "neg_trend", "N/A"))</f>
        <v/>
      </c>
      <c r="J355">
        <f>IFERROR(IF(TRIM(C355)="-", "N/A", IF(RIGHT(C355,1)=")",IF(RIGHT(C355,2)="T)",-1000000000000*VALUE(MID(C355,2,LEN(C355)-3)),IF(RIGHT(C355,2)="M)",-1000000*VALUE(MID(C355,2,LEN(C355)-3)),IF(RIGHT(C355,2)="B)",-1000000000*VALUE(MID(C355,2,LEN(C355)-3)),IF(RIGHT(C355,2)="k)",-1000*VALUE(MID(C355,2,LEN(C355)-3)),VALUE(SUBSTITUTE(C355,",","")))))),IF(RIGHT(C355,1)="T",1000000000000*VALUE(LEFT(C355,LEN(C355)-1)),IF(RIGHT(C355,1)="M",1000000*VALUE(LEFT(C355,LEN(C355)-1)),IF(RIGHT(C355,1)="B",1000000000*VALUE(LEFT(C355,LEN(C355)-1)),IF(RIGHT(C355,1)="%",0.01*VALUE(LEFT(C355,LEN(C355)-1)),IF(RIGHT(C355,1)="k",1000*VALUE(LEFT(C355,LEN(C355)-1)),VALUE(SUBSTITUTE(C355,",",""))))))))),"N/A")</f>
        <v/>
      </c>
      <c r="K355">
        <f>IFERROR(IF(TRIM(D355)="-", "N/A", IF(RIGHT(D355,1)=")",IF(RIGHT(D355,2)="T)",-1000000000000*VALUE(MID(D355,2,LEN(D355)-3)),IF(RIGHT(D355,2)="M)",-1000000*VALUE(MID(D355,2,LEN(D355)-3)),IF(RIGHT(D355,2)="B)",-1000000000*VALUE(MID(D355,2,LEN(D355)-3)),IF(RIGHT(D355,2)="k)",-1000*VALUE(MID(D355,2,LEN(D355)-3)),VALUE(SUBSTITUTE(D355,",","")))))),IF(RIGHT(D355,1)="T",1000000000000*VALUE(LEFT(D355,LEN(D355)-1)),IF(RIGHT(D355,1)="M",1000000*VALUE(LEFT(D355,LEN(D355)-1)),IF(RIGHT(D355,1)="B",1000000000*VALUE(LEFT(D355,LEN(D355)-1)),IF(RIGHT(D355,1)="%",0.01*VALUE(LEFT(D355,LEN(D355)-1)),IF(RIGHT(D355,1)="k",1000*VALUE(LEFT(D355,LEN(D355)-1)),VALUE(SUBSTITUTE(D355,",",""))))))))),"N/A")</f>
        <v/>
      </c>
      <c r="L355">
        <f>IFERROR(IF(TRIM(E355)="-", "N/A", IF(RIGHT(E355,1)=")",IF(RIGHT(E355,2)="T)",-1000000000000*VALUE(MID(E355,2,LEN(E355)-3)),IF(RIGHT(E355,2)="M)",-1000000*VALUE(MID(E355,2,LEN(E355)-3)),IF(RIGHT(E355,2)="B)",-1000000000*VALUE(MID(E355,2,LEN(E355)-3)),IF(RIGHT(E355,2)="k)",-1000*VALUE(MID(E355,2,LEN(E355)-3)),VALUE(SUBSTITUTE(E355,",","")))))),IF(RIGHT(E355,1)="T",1000000000000*VALUE(LEFT(E355,LEN(E355)-1)),IF(RIGHT(E355,1)="M",1000000*VALUE(LEFT(E355,LEN(E355)-1)),IF(RIGHT(E355,1)="B",1000000000*VALUE(LEFT(E355,LEN(E355)-1)),IF(RIGHT(E355,1)="%",0.01*VALUE(LEFT(E355,LEN(E355)-1)),IF(RIGHT(E355,1)="k",1000*VALUE(LEFT(E355,LEN(E355)-1)),VALUE(SUBSTITUTE(E355,",",""))))))))),"N/A")</f>
        <v/>
      </c>
      <c r="M355">
        <f>IFERROR(IF(TRIM(F355)="-", "N/A", IF(RIGHT(F355,1)=")",IF(RIGHT(F355,2)="T)",-1000000000000*VALUE(MID(F355,2,LEN(F355)-3)),IF(RIGHT(F355,2)="M)",-1000000*VALUE(MID(F355,2,LEN(F355)-3)),IF(RIGHT(F355,2)="B)",-1000000000*VALUE(MID(F355,2,LEN(F355)-3)),IF(RIGHT(F355,2)="k)",-1000*VALUE(MID(F355,2,LEN(F355)-3)),VALUE(SUBSTITUTE(F355,",","")))))),IF(RIGHT(F355,1)="T",1000000000000*VALUE(LEFT(F355,LEN(F355)-1)),IF(RIGHT(F355,1)="M",1000000*VALUE(LEFT(F355,LEN(F355)-1)),IF(RIGHT(F355,1)="B",1000000000*VALUE(LEFT(F355,LEN(F355)-1)),IF(RIGHT(F355,1)="%",0.01*VALUE(LEFT(F355,LEN(F355)-1)),IF(RIGHT(F355,1)="k",1000*VALUE(LEFT(F355,LEN(F355)-1)),VALUE(SUBSTITUTE(F355,",",""))))))))),"N/A")</f>
        <v/>
      </c>
      <c r="N355">
        <f>IFERROR(IF(TRIM(G355)="-", "N/A", IF(RIGHT(G355,1)=")",IF(RIGHT(G355,2)="T)",-1000000000000*VALUE(MID(G355,2,LEN(G355)-3)),IF(RIGHT(G355,2)="M)",-1000000*VALUE(MID(G355,2,LEN(G355)-3)),IF(RIGHT(G355,2)="B)",-1000000000*VALUE(MID(G355,2,LEN(G355)-3)),IF(RIGHT(G355,2)="k)",-1000*VALUE(MID(G355,2,LEN(G355)-3)),VALUE(SUBSTITUTE(G355,",","")))))),IF(RIGHT(G355,1)="T",1000000000000*VALUE(LEFT(G355,LEN(G355)-1)),IF(RIGHT(G355,1)="M",1000000*VALUE(LEFT(G355,LEN(G355)-1)),IF(RIGHT(G355,1)="B",1000000000*VALUE(LEFT(G355,LEN(G355)-1)),IF(RIGHT(G355,1)="%",0.01*VALUE(LEFT(G355,LEN(G355)-1)),IF(RIGHT(G355,1)="k",1000*VALUE(LEFT(G355,LEN(G355)-1)),VALUE(SUBSTITUTE(G355,",",""))))))))),"N/A")</f>
        <v/>
      </c>
      <c r="V355">
        <f>MIN(V145:V353)</f>
        <v/>
      </c>
      <c r="W355">
        <f>MIN(W145:W353)</f>
        <v/>
      </c>
      <c r="X355">
        <f>MIN(X145:X353)</f>
        <v/>
      </c>
      <c r="Y355">
        <f>MIN(Y145:Y353)</f>
        <v/>
      </c>
      <c r="Z355">
        <f>MIN(Z145:Z353)</f>
        <v/>
      </c>
    </row>
    <row r="356" spans="1:60">
      <c s="1" r="A356" t="n">
        <v>1</v>
      </c>
      <c r="B356" t="s">
        <v>961</v>
      </c>
      <c r="C356" t="s">
        <v>962</v>
      </c>
      <c r="I356">
        <f>IF(AND(K356&gt; J356, L356&gt; K356, M356&gt; L356, N356&gt; M356), "pos_trend", IF(AND(K356&lt; J356, L356&lt; K356, M356&lt; L356, N356&lt; M356), "neg_trend", "N/A"))</f>
        <v/>
      </c>
      <c r="J356">
        <f>IFERROR(IF(TRIM(C356)="-", "N/A", IF(RIGHT(C356,1)=")",IF(RIGHT(C356,2)="T)",-1000000000000*VALUE(MID(C356,2,LEN(C356)-3)),IF(RIGHT(C356,2)="M)",-1000000*VALUE(MID(C356,2,LEN(C356)-3)),IF(RIGHT(C356,2)="B)",-1000000000*VALUE(MID(C356,2,LEN(C356)-3)),IF(RIGHT(C356,2)="k)",-1000*VALUE(MID(C356,2,LEN(C356)-3)),VALUE(SUBSTITUTE(C356,",","")))))),IF(RIGHT(C356,1)="T",1000000000000*VALUE(LEFT(C356,LEN(C356)-1)),IF(RIGHT(C356,1)="M",1000000*VALUE(LEFT(C356,LEN(C356)-1)),IF(RIGHT(C356,1)="B",1000000000*VALUE(LEFT(C356,LEN(C356)-1)),IF(RIGHT(C356,1)="%",0.01*VALUE(LEFT(C356,LEN(C356)-1)),IF(RIGHT(C356,1)="k",1000*VALUE(LEFT(C356,LEN(C356)-1)),VALUE(SUBSTITUTE(C356,",",""))))))))),"N/A")</f>
        <v/>
      </c>
      <c r="K356">
        <f>IFERROR(IF(TRIM(D356)="-", "N/A", IF(RIGHT(D356,1)=")",IF(RIGHT(D356,2)="T)",-1000000000000*VALUE(MID(D356,2,LEN(D356)-3)),IF(RIGHT(D356,2)="M)",-1000000*VALUE(MID(D356,2,LEN(D356)-3)),IF(RIGHT(D356,2)="B)",-1000000000*VALUE(MID(D356,2,LEN(D356)-3)),IF(RIGHT(D356,2)="k)",-1000*VALUE(MID(D356,2,LEN(D356)-3)),VALUE(SUBSTITUTE(D356,",","")))))),IF(RIGHT(D356,1)="T",1000000000000*VALUE(LEFT(D356,LEN(D356)-1)),IF(RIGHT(D356,1)="M",1000000*VALUE(LEFT(D356,LEN(D356)-1)),IF(RIGHT(D356,1)="B",1000000000*VALUE(LEFT(D356,LEN(D356)-1)),IF(RIGHT(D356,1)="%",0.01*VALUE(LEFT(D356,LEN(D356)-1)),IF(RIGHT(D356,1)="k",1000*VALUE(LEFT(D356,LEN(D356)-1)),VALUE(SUBSTITUTE(D356,",",""))))))))),"N/A")</f>
        <v/>
      </c>
      <c r="L356">
        <f>IFERROR(IF(TRIM(E356)="-", "N/A", IF(RIGHT(E356,1)=")",IF(RIGHT(E356,2)="T)",-1000000000000*VALUE(MID(E356,2,LEN(E356)-3)),IF(RIGHT(E356,2)="M)",-1000000*VALUE(MID(E356,2,LEN(E356)-3)),IF(RIGHT(E356,2)="B)",-1000000000*VALUE(MID(E356,2,LEN(E356)-3)),IF(RIGHT(E356,2)="k)",-1000*VALUE(MID(E356,2,LEN(E356)-3)),VALUE(SUBSTITUTE(E356,",","")))))),IF(RIGHT(E356,1)="T",1000000000000*VALUE(LEFT(E356,LEN(E356)-1)),IF(RIGHT(E356,1)="M",1000000*VALUE(LEFT(E356,LEN(E356)-1)),IF(RIGHT(E356,1)="B",1000000000*VALUE(LEFT(E356,LEN(E356)-1)),IF(RIGHT(E356,1)="%",0.01*VALUE(LEFT(E356,LEN(E356)-1)),IF(RIGHT(E356,1)="k",1000*VALUE(LEFT(E356,LEN(E356)-1)),VALUE(SUBSTITUTE(E356,",",""))))))))),"N/A")</f>
        <v/>
      </c>
      <c r="M356">
        <f>IFERROR(IF(TRIM(F356)="-", "N/A", IF(RIGHT(F356,1)=")",IF(RIGHT(F356,2)="T)",-1000000000000*VALUE(MID(F356,2,LEN(F356)-3)),IF(RIGHT(F356,2)="M)",-1000000*VALUE(MID(F356,2,LEN(F356)-3)),IF(RIGHT(F356,2)="B)",-1000000000*VALUE(MID(F356,2,LEN(F356)-3)),IF(RIGHT(F356,2)="k)",-1000*VALUE(MID(F356,2,LEN(F356)-3)),VALUE(SUBSTITUTE(F356,",","")))))),IF(RIGHT(F356,1)="T",1000000000000*VALUE(LEFT(F356,LEN(F356)-1)),IF(RIGHT(F356,1)="M",1000000*VALUE(LEFT(F356,LEN(F356)-1)),IF(RIGHT(F356,1)="B",1000000000*VALUE(LEFT(F356,LEN(F356)-1)),IF(RIGHT(F356,1)="%",0.01*VALUE(LEFT(F356,LEN(F356)-1)),IF(RIGHT(F356,1)="k",1000*VALUE(LEFT(F356,LEN(F356)-1)),VALUE(SUBSTITUTE(F356,",",""))))))))),"N/A")</f>
        <v/>
      </c>
      <c r="N356">
        <f>IFERROR(IF(TRIM(G356)="-", "N/A", IF(RIGHT(G356,1)=")",IF(RIGHT(G356,2)="T)",-1000000000000*VALUE(MID(G356,2,LEN(G356)-3)),IF(RIGHT(G356,2)="M)",-1000000*VALUE(MID(G356,2,LEN(G356)-3)),IF(RIGHT(G356,2)="B)",-1000000000*VALUE(MID(G356,2,LEN(G356)-3)),IF(RIGHT(G356,2)="k)",-1000*VALUE(MID(G356,2,LEN(G356)-3)),VALUE(SUBSTITUTE(G356,",","")))))),IF(RIGHT(G356,1)="T",1000000000000*VALUE(LEFT(G356,LEN(G356)-1)),IF(RIGHT(G356,1)="M",1000000*VALUE(LEFT(G356,LEN(G356)-1)),IF(RIGHT(G356,1)="B",1000000000*VALUE(LEFT(G356,LEN(G356)-1)),IF(RIGHT(G356,1)="%",0.01*VALUE(LEFT(G356,LEN(G356)-1)),IF(RIGHT(G356,1)="k",1000*VALUE(LEFT(G356,LEN(G356)-1)),VALUE(SUBSTITUTE(G356,",",""))))))))),"N/A")</f>
        <v/>
      </c>
      <c r="V356">
        <f>COUNTIF(V145:V353,"&gt;1.5")</f>
        <v/>
      </c>
      <c r="W356">
        <f>COUNTIF(W145:W353,"&gt;1.5")</f>
        <v/>
      </c>
      <c r="X356">
        <f>COUNTIF(X145:X353,"&gt;1.5")</f>
        <v/>
      </c>
      <c r="Y356">
        <f>COUNTIF(Y145:Y353,"&gt;1.5")</f>
        <v/>
      </c>
      <c r="Z356">
        <f>COUNTIF(Z145:Z353,"&gt;1.5")</f>
        <v/>
      </c>
    </row>
    <row r="357" spans="1:60">
      <c s="1" r="A357" t="n">
        <v>2</v>
      </c>
      <c r="B357" t="s">
        <v>963</v>
      </c>
      <c r="C357" t="s">
        <v>963</v>
      </c>
      <c r="I357">
        <f>IF(AND(K357&gt; J357, L357&gt; K357, M357&gt; L357, N357&gt; M357), "pos_trend", IF(AND(K357&lt; J357, L357&lt; K357, M357&lt; L357, N357&lt; M357), "neg_trend", "N/A"))</f>
        <v/>
      </c>
      <c r="J357">
        <f>IFERROR(IF(TRIM(C357)="-", "N/A", IF(RIGHT(C357,1)=")",IF(RIGHT(C357,2)="T)",-1000000000000*VALUE(MID(C357,2,LEN(C357)-3)),IF(RIGHT(C357,2)="M)",-1000000*VALUE(MID(C357,2,LEN(C357)-3)),IF(RIGHT(C357,2)="B)",-1000000000*VALUE(MID(C357,2,LEN(C357)-3)),IF(RIGHT(C357,2)="k)",-1000*VALUE(MID(C357,2,LEN(C357)-3)),VALUE(SUBSTITUTE(C357,",","")))))),IF(RIGHT(C357,1)="T",1000000000000*VALUE(LEFT(C357,LEN(C357)-1)),IF(RIGHT(C357,1)="M",1000000*VALUE(LEFT(C357,LEN(C357)-1)),IF(RIGHT(C357,1)="B",1000000000*VALUE(LEFT(C357,LEN(C357)-1)),IF(RIGHT(C357,1)="%",0.01*VALUE(LEFT(C357,LEN(C357)-1)),IF(RIGHT(C357,1)="k",1000*VALUE(LEFT(C357,LEN(C357)-1)),VALUE(SUBSTITUTE(C357,",",""))))))))),"N/A")</f>
        <v/>
      </c>
      <c r="K357">
        <f>IFERROR(IF(TRIM(D357)="-", "N/A", IF(RIGHT(D357,1)=")",IF(RIGHT(D357,2)="T)",-1000000000000*VALUE(MID(D357,2,LEN(D357)-3)),IF(RIGHT(D357,2)="M)",-1000000*VALUE(MID(D357,2,LEN(D357)-3)),IF(RIGHT(D357,2)="B)",-1000000000*VALUE(MID(D357,2,LEN(D357)-3)),IF(RIGHT(D357,2)="k)",-1000*VALUE(MID(D357,2,LEN(D357)-3)),VALUE(SUBSTITUTE(D357,",","")))))),IF(RIGHT(D357,1)="T",1000000000000*VALUE(LEFT(D357,LEN(D357)-1)),IF(RIGHT(D357,1)="M",1000000*VALUE(LEFT(D357,LEN(D357)-1)),IF(RIGHT(D357,1)="B",1000000000*VALUE(LEFT(D357,LEN(D357)-1)),IF(RIGHT(D357,1)="%",0.01*VALUE(LEFT(D357,LEN(D357)-1)),IF(RIGHT(D357,1)="k",1000*VALUE(LEFT(D357,LEN(D357)-1)),VALUE(SUBSTITUTE(D357,",",""))))))))),"N/A")</f>
        <v/>
      </c>
      <c r="L357">
        <f>IFERROR(IF(TRIM(E357)="-", "N/A", IF(RIGHT(E357,1)=")",IF(RIGHT(E357,2)="T)",-1000000000000*VALUE(MID(E357,2,LEN(E357)-3)),IF(RIGHT(E357,2)="M)",-1000000*VALUE(MID(E357,2,LEN(E357)-3)),IF(RIGHT(E357,2)="B)",-1000000000*VALUE(MID(E357,2,LEN(E357)-3)),IF(RIGHT(E357,2)="k)",-1000*VALUE(MID(E357,2,LEN(E357)-3)),VALUE(SUBSTITUTE(E357,",","")))))),IF(RIGHT(E357,1)="T",1000000000000*VALUE(LEFT(E357,LEN(E357)-1)),IF(RIGHT(E357,1)="M",1000000*VALUE(LEFT(E357,LEN(E357)-1)),IF(RIGHT(E357,1)="B",1000000000*VALUE(LEFT(E357,LEN(E357)-1)),IF(RIGHT(E357,1)="%",0.01*VALUE(LEFT(E357,LEN(E357)-1)),IF(RIGHT(E357,1)="k",1000*VALUE(LEFT(E357,LEN(E357)-1)),VALUE(SUBSTITUTE(E357,",",""))))))))),"N/A")</f>
        <v/>
      </c>
      <c r="M357">
        <f>IFERROR(IF(TRIM(F357)="-", "N/A", IF(RIGHT(F357,1)=")",IF(RIGHT(F357,2)="T)",-1000000000000*VALUE(MID(F357,2,LEN(F357)-3)),IF(RIGHT(F357,2)="M)",-1000000*VALUE(MID(F357,2,LEN(F357)-3)),IF(RIGHT(F357,2)="B)",-1000000000*VALUE(MID(F357,2,LEN(F357)-3)),IF(RIGHT(F357,2)="k)",-1000*VALUE(MID(F357,2,LEN(F357)-3)),VALUE(SUBSTITUTE(F357,",","")))))),IF(RIGHT(F357,1)="T",1000000000000*VALUE(LEFT(F357,LEN(F357)-1)),IF(RIGHT(F357,1)="M",1000000*VALUE(LEFT(F357,LEN(F357)-1)),IF(RIGHT(F357,1)="B",1000000000*VALUE(LEFT(F357,LEN(F357)-1)),IF(RIGHT(F357,1)="%",0.01*VALUE(LEFT(F357,LEN(F357)-1)),IF(RIGHT(F357,1)="k",1000*VALUE(LEFT(F357,LEN(F357)-1)),VALUE(SUBSTITUTE(F357,",",""))))))))),"N/A")</f>
        <v/>
      </c>
      <c r="N357">
        <f>IFERROR(IF(TRIM(G357)="-", "N/A", IF(RIGHT(G357,1)=")",IF(RIGHT(G357,2)="T)",-1000000000000*VALUE(MID(G357,2,LEN(G357)-3)),IF(RIGHT(G357,2)="M)",-1000000*VALUE(MID(G357,2,LEN(G357)-3)),IF(RIGHT(G357,2)="B)",-1000000000*VALUE(MID(G357,2,LEN(G357)-3)),IF(RIGHT(G357,2)="k)",-1000*VALUE(MID(G357,2,LEN(G357)-3)),VALUE(SUBSTITUTE(G357,",","")))))),IF(RIGHT(G357,1)="T",1000000000000*VALUE(LEFT(G357,LEN(G357)-1)),IF(RIGHT(G357,1)="M",1000000*VALUE(LEFT(G357,LEN(G357)-1)),IF(RIGHT(G357,1)="B",1000000000*VALUE(LEFT(G357,LEN(G357)-1)),IF(RIGHT(G357,1)="%",0.01*VALUE(LEFT(G357,LEN(G357)-1)),IF(RIGHT(G357,1)="k",1000*VALUE(LEFT(G357,LEN(G357)-1)),VALUE(SUBSTITUTE(G357,",",""))))))))),"N/A")</f>
        <v/>
      </c>
      <c r="V357">
        <f>COUNTIF(V145:V353,"&lt;-1.5")</f>
        <v/>
      </c>
      <c r="W357">
        <f>COUNTIF(W145:W353,"&lt;-1.5")</f>
        <v/>
      </c>
      <c r="X357">
        <f>COUNTIF(X145:X353,"&lt;-1.5")</f>
        <v/>
      </c>
      <c r="Y357">
        <f>COUNTIF(Y145:Y353,"&lt;-1.5")</f>
        <v/>
      </c>
      <c r="Z357">
        <f>COUNTIF(Z145:Z353,"&lt;-1.5")</f>
        <v/>
      </c>
    </row>
    <row r="358" spans="1:60">
      <c s="1" r="A358" t="n">
        <v>3</v>
      </c>
      <c r="B358" t="s">
        <v>964</v>
      </c>
      <c r="C358" t="s">
        <v>965</v>
      </c>
      <c r="I358">
        <f>IF(AND(K358&gt; J358, L358&gt; K358, M358&gt; L358, N358&gt; M358), "pos_trend", IF(AND(K358&lt; J358, L358&lt; K358, M358&lt; L358, N358&lt; M358), "neg_trend", "N/A"))</f>
        <v/>
      </c>
      <c r="J358">
        <f>IFERROR(IF(TRIM(C358)="-", "N/A", IF(RIGHT(C358,1)=")",IF(RIGHT(C358,2)="T)",-1000000000000*VALUE(MID(C358,2,LEN(C358)-3)),IF(RIGHT(C358,2)="M)",-1000000*VALUE(MID(C358,2,LEN(C358)-3)),IF(RIGHT(C358,2)="B)",-1000000000*VALUE(MID(C358,2,LEN(C358)-3)),IF(RIGHT(C358,2)="k)",-1000*VALUE(MID(C358,2,LEN(C358)-3)),VALUE(SUBSTITUTE(C358,",","")))))),IF(RIGHT(C358,1)="T",1000000000000*VALUE(LEFT(C358,LEN(C358)-1)),IF(RIGHT(C358,1)="M",1000000*VALUE(LEFT(C358,LEN(C358)-1)),IF(RIGHT(C358,1)="B",1000000000*VALUE(LEFT(C358,LEN(C358)-1)),IF(RIGHT(C358,1)="%",0.01*VALUE(LEFT(C358,LEN(C358)-1)),IF(RIGHT(C358,1)="k",1000*VALUE(LEFT(C358,LEN(C358)-1)),VALUE(SUBSTITUTE(C358,",",""))))))))),"N/A")</f>
        <v/>
      </c>
      <c r="K358">
        <f>IFERROR(IF(TRIM(D358)="-", "N/A", IF(RIGHT(D358,1)=")",IF(RIGHT(D358,2)="T)",-1000000000000*VALUE(MID(D358,2,LEN(D358)-3)),IF(RIGHT(D358,2)="M)",-1000000*VALUE(MID(D358,2,LEN(D358)-3)),IF(RIGHT(D358,2)="B)",-1000000000*VALUE(MID(D358,2,LEN(D358)-3)),IF(RIGHT(D358,2)="k)",-1000*VALUE(MID(D358,2,LEN(D358)-3)),VALUE(SUBSTITUTE(D358,",","")))))),IF(RIGHT(D358,1)="T",1000000000000*VALUE(LEFT(D358,LEN(D358)-1)),IF(RIGHT(D358,1)="M",1000000*VALUE(LEFT(D358,LEN(D358)-1)),IF(RIGHT(D358,1)="B",1000000000*VALUE(LEFT(D358,LEN(D358)-1)),IF(RIGHT(D358,1)="%",0.01*VALUE(LEFT(D358,LEN(D358)-1)),IF(RIGHT(D358,1)="k",1000*VALUE(LEFT(D358,LEN(D358)-1)),VALUE(SUBSTITUTE(D358,",",""))))))))),"N/A")</f>
        <v/>
      </c>
      <c r="L358">
        <f>IFERROR(IF(TRIM(E358)="-", "N/A", IF(RIGHT(E358,1)=")",IF(RIGHT(E358,2)="T)",-1000000000000*VALUE(MID(E358,2,LEN(E358)-3)),IF(RIGHT(E358,2)="M)",-1000000*VALUE(MID(E358,2,LEN(E358)-3)),IF(RIGHT(E358,2)="B)",-1000000000*VALUE(MID(E358,2,LEN(E358)-3)),IF(RIGHT(E358,2)="k)",-1000*VALUE(MID(E358,2,LEN(E358)-3)),VALUE(SUBSTITUTE(E358,",","")))))),IF(RIGHT(E358,1)="T",1000000000000*VALUE(LEFT(E358,LEN(E358)-1)),IF(RIGHT(E358,1)="M",1000000*VALUE(LEFT(E358,LEN(E358)-1)),IF(RIGHT(E358,1)="B",1000000000*VALUE(LEFT(E358,LEN(E358)-1)),IF(RIGHT(E358,1)="%",0.01*VALUE(LEFT(E358,LEN(E358)-1)),IF(RIGHT(E358,1)="k",1000*VALUE(LEFT(E358,LEN(E358)-1)),VALUE(SUBSTITUTE(E358,",",""))))))))),"N/A")</f>
        <v/>
      </c>
      <c r="M358">
        <f>IFERROR(IF(TRIM(F358)="-", "N/A", IF(RIGHT(F358,1)=")",IF(RIGHT(F358,2)="T)",-1000000000000*VALUE(MID(F358,2,LEN(F358)-3)),IF(RIGHT(F358,2)="M)",-1000000*VALUE(MID(F358,2,LEN(F358)-3)),IF(RIGHT(F358,2)="B)",-1000000000*VALUE(MID(F358,2,LEN(F358)-3)),IF(RIGHT(F358,2)="k)",-1000*VALUE(MID(F358,2,LEN(F358)-3)),VALUE(SUBSTITUTE(F358,",","")))))),IF(RIGHT(F358,1)="T",1000000000000*VALUE(LEFT(F358,LEN(F358)-1)),IF(RIGHT(F358,1)="M",1000000*VALUE(LEFT(F358,LEN(F358)-1)),IF(RIGHT(F358,1)="B",1000000000*VALUE(LEFT(F358,LEN(F358)-1)),IF(RIGHT(F358,1)="%",0.01*VALUE(LEFT(F358,LEN(F358)-1)),IF(RIGHT(F358,1)="k",1000*VALUE(LEFT(F358,LEN(F358)-1)),VALUE(SUBSTITUTE(F358,",",""))))))))),"N/A")</f>
        <v/>
      </c>
      <c r="N358">
        <f>IFERROR(IF(TRIM(G358)="-", "N/A", IF(RIGHT(G358,1)=")",IF(RIGHT(G358,2)="T)",-1000000000000*VALUE(MID(G358,2,LEN(G358)-3)),IF(RIGHT(G358,2)="M)",-1000000*VALUE(MID(G358,2,LEN(G358)-3)),IF(RIGHT(G358,2)="B)",-1000000000*VALUE(MID(G358,2,LEN(G358)-3)),IF(RIGHT(G358,2)="k)",-1000*VALUE(MID(G358,2,LEN(G358)-3)),VALUE(SUBSTITUTE(G358,",","")))))),IF(RIGHT(G358,1)="T",1000000000000*VALUE(LEFT(G358,LEN(G358)-1)),IF(RIGHT(G358,1)="M",1000000*VALUE(LEFT(G358,LEN(G358)-1)),IF(RIGHT(G358,1)="B",1000000000*VALUE(LEFT(G358,LEN(G358)-1)),IF(RIGHT(G358,1)="%",0.01*VALUE(LEFT(G358,LEN(G358)-1)),IF(RIGHT(G358,1)="k",1000*VALUE(LEFT(G358,LEN(G358)-1)),VALUE(SUBSTITUTE(G358,",",""))))))))),"N/A")</f>
        <v/>
      </c>
      <c r="V358">
        <f>SUM(V356:V357)</f>
        <v/>
      </c>
      <c r="W358">
        <f>SUM(W356:W357)</f>
        <v/>
      </c>
      <c r="X358">
        <f>SUM(X356:X357)</f>
        <v/>
      </c>
      <c r="Y358">
        <f>SUM(Y356:Y357)</f>
        <v/>
      </c>
      <c r="Z358">
        <f>SUM(Z356:Z357)</f>
        <v/>
      </c>
    </row>
    <row r="359" spans="1:60">
      <c s="1" r="A359" t="n">
        <v>4</v>
      </c>
      <c r="B359" t="s">
        <v>966</v>
      </c>
      <c r="C359" t="s">
        <v>967</v>
      </c>
      <c r="I359">
        <f>IF(AND(K359&gt; J359, L359&gt; K359, M359&gt; L359, N359&gt; M359), "pos_trend", IF(AND(K359&lt; J359, L359&lt; K359, M359&lt; L359, N359&lt; M359), "neg_trend", "N/A"))</f>
        <v/>
      </c>
      <c r="J359">
        <f>IFERROR(IF(TRIM(C359)="-", "N/A", IF(RIGHT(C359,1)=")",IF(RIGHT(C359,2)="T)",-1000000000000*VALUE(MID(C359,2,LEN(C359)-3)),IF(RIGHT(C359,2)="M)",-1000000*VALUE(MID(C359,2,LEN(C359)-3)),IF(RIGHT(C359,2)="B)",-1000000000*VALUE(MID(C359,2,LEN(C359)-3)),IF(RIGHT(C359,2)="k)",-1000*VALUE(MID(C359,2,LEN(C359)-3)),VALUE(SUBSTITUTE(C359,",","")))))),IF(RIGHT(C359,1)="T",1000000000000*VALUE(LEFT(C359,LEN(C359)-1)),IF(RIGHT(C359,1)="M",1000000*VALUE(LEFT(C359,LEN(C359)-1)),IF(RIGHT(C359,1)="B",1000000000*VALUE(LEFT(C359,LEN(C359)-1)),IF(RIGHT(C359,1)="%",0.01*VALUE(LEFT(C359,LEN(C359)-1)),IF(RIGHT(C359,1)="k",1000*VALUE(LEFT(C359,LEN(C359)-1)),VALUE(SUBSTITUTE(C359,",",""))))))))),"N/A")</f>
        <v/>
      </c>
      <c r="K359">
        <f>IFERROR(IF(TRIM(D359)="-", "N/A", IF(RIGHT(D359,1)=")",IF(RIGHT(D359,2)="T)",-1000000000000*VALUE(MID(D359,2,LEN(D359)-3)),IF(RIGHT(D359,2)="M)",-1000000*VALUE(MID(D359,2,LEN(D359)-3)),IF(RIGHT(D359,2)="B)",-1000000000*VALUE(MID(D359,2,LEN(D359)-3)),IF(RIGHT(D359,2)="k)",-1000*VALUE(MID(D359,2,LEN(D359)-3)),VALUE(SUBSTITUTE(D359,",","")))))),IF(RIGHT(D359,1)="T",1000000000000*VALUE(LEFT(D359,LEN(D359)-1)),IF(RIGHT(D359,1)="M",1000000*VALUE(LEFT(D359,LEN(D359)-1)),IF(RIGHT(D359,1)="B",1000000000*VALUE(LEFT(D359,LEN(D359)-1)),IF(RIGHT(D359,1)="%",0.01*VALUE(LEFT(D359,LEN(D359)-1)),IF(RIGHT(D359,1)="k",1000*VALUE(LEFT(D359,LEN(D359)-1)),VALUE(SUBSTITUTE(D359,",",""))))))))),"N/A")</f>
        <v/>
      </c>
      <c r="L359">
        <f>IFERROR(IF(TRIM(E359)="-", "N/A", IF(RIGHT(E359,1)=")",IF(RIGHT(E359,2)="T)",-1000000000000*VALUE(MID(E359,2,LEN(E359)-3)),IF(RIGHT(E359,2)="M)",-1000000*VALUE(MID(E359,2,LEN(E359)-3)),IF(RIGHT(E359,2)="B)",-1000000000*VALUE(MID(E359,2,LEN(E359)-3)),IF(RIGHT(E359,2)="k)",-1000*VALUE(MID(E359,2,LEN(E359)-3)),VALUE(SUBSTITUTE(E359,",","")))))),IF(RIGHT(E359,1)="T",1000000000000*VALUE(LEFT(E359,LEN(E359)-1)),IF(RIGHT(E359,1)="M",1000000*VALUE(LEFT(E359,LEN(E359)-1)),IF(RIGHT(E359,1)="B",1000000000*VALUE(LEFT(E359,LEN(E359)-1)),IF(RIGHT(E359,1)="%",0.01*VALUE(LEFT(E359,LEN(E359)-1)),IF(RIGHT(E359,1)="k",1000*VALUE(LEFT(E359,LEN(E359)-1)),VALUE(SUBSTITUTE(E359,",",""))))))))),"N/A")</f>
        <v/>
      </c>
      <c r="M359">
        <f>IFERROR(IF(TRIM(F359)="-", "N/A", IF(RIGHT(F359,1)=")",IF(RIGHT(F359,2)="T)",-1000000000000*VALUE(MID(F359,2,LEN(F359)-3)),IF(RIGHT(F359,2)="M)",-1000000*VALUE(MID(F359,2,LEN(F359)-3)),IF(RIGHT(F359,2)="B)",-1000000000*VALUE(MID(F359,2,LEN(F359)-3)),IF(RIGHT(F359,2)="k)",-1000*VALUE(MID(F359,2,LEN(F359)-3)),VALUE(SUBSTITUTE(F359,",","")))))),IF(RIGHT(F359,1)="T",1000000000000*VALUE(LEFT(F359,LEN(F359)-1)),IF(RIGHT(F359,1)="M",1000000*VALUE(LEFT(F359,LEN(F359)-1)),IF(RIGHT(F359,1)="B",1000000000*VALUE(LEFT(F359,LEN(F359)-1)),IF(RIGHT(F359,1)="%",0.01*VALUE(LEFT(F359,LEN(F359)-1)),IF(RIGHT(F359,1)="k",1000*VALUE(LEFT(F359,LEN(F359)-1)),VALUE(SUBSTITUTE(F359,",",""))))))))),"N/A")</f>
        <v/>
      </c>
      <c r="N359">
        <f>IFERROR(IF(TRIM(G359)="-", "N/A", IF(RIGHT(G359,1)=")",IF(RIGHT(G359,2)="T)",-1000000000000*VALUE(MID(G359,2,LEN(G359)-3)),IF(RIGHT(G359,2)="M)",-1000000*VALUE(MID(G359,2,LEN(G359)-3)),IF(RIGHT(G359,2)="B)",-1000000000*VALUE(MID(G359,2,LEN(G359)-3)),IF(RIGHT(G359,2)="k)",-1000*VALUE(MID(G359,2,LEN(G359)-3)),VALUE(SUBSTITUTE(G359,",","")))))),IF(RIGHT(G359,1)="T",1000000000000*VALUE(LEFT(G359,LEN(G359)-1)),IF(RIGHT(G359,1)="M",1000000*VALUE(LEFT(G359,LEN(G359)-1)),IF(RIGHT(G359,1)="B",1000000000*VALUE(LEFT(G359,LEN(G359)-1)),IF(RIGHT(G359,1)="%",0.01*VALUE(LEFT(G359,LEN(G359)-1)),IF(RIGHT(G359,1)="k",1000*VALUE(LEFT(G359,LEN(G359)-1)),VALUE(SUBSTITUTE(G359,",",""))))))))),"N/A")</f>
        <v/>
      </c>
    </row>
    <row r="360" spans="1:60">
      <c s="1" r="A360" t="n">
        <v>5</v>
      </c>
      <c r="B360" t="s">
        <v>968</v>
      </c>
      <c r="C360" t="s">
        <v>969</v>
      </c>
      <c r="I360">
        <f>IF(AND(K360&gt; J360, L360&gt; K360, M360&gt; L360, N360&gt; M360), "pos_trend", IF(AND(K360&lt; J360, L360&lt; K360, M360&lt; L360, N360&lt; M360), "neg_trend", "N/A"))</f>
        <v/>
      </c>
      <c r="J360">
        <f>IFERROR(IF(TRIM(C360)="-", "N/A", IF(RIGHT(C360,1)=")",IF(RIGHT(C360,2)="T)",-1000000000000*VALUE(MID(C360,2,LEN(C360)-3)),IF(RIGHT(C360,2)="M)",-1000000*VALUE(MID(C360,2,LEN(C360)-3)),IF(RIGHT(C360,2)="B)",-1000000000*VALUE(MID(C360,2,LEN(C360)-3)),IF(RIGHT(C360,2)="k)",-1000*VALUE(MID(C360,2,LEN(C360)-3)),VALUE(SUBSTITUTE(C360,",","")))))),IF(RIGHT(C360,1)="T",1000000000000*VALUE(LEFT(C360,LEN(C360)-1)),IF(RIGHT(C360,1)="M",1000000*VALUE(LEFT(C360,LEN(C360)-1)),IF(RIGHT(C360,1)="B",1000000000*VALUE(LEFT(C360,LEN(C360)-1)),IF(RIGHT(C360,1)="%",0.01*VALUE(LEFT(C360,LEN(C360)-1)),IF(RIGHT(C360,1)="k",1000*VALUE(LEFT(C360,LEN(C360)-1)),VALUE(SUBSTITUTE(C360,",",""))))))))),"N/A")</f>
        <v/>
      </c>
      <c r="K360">
        <f>IFERROR(IF(TRIM(D360)="-", "N/A", IF(RIGHT(D360,1)=")",IF(RIGHT(D360,2)="T)",-1000000000000*VALUE(MID(D360,2,LEN(D360)-3)),IF(RIGHT(D360,2)="M)",-1000000*VALUE(MID(D360,2,LEN(D360)-3)),IF(RIGHT(D360,2)="B)",-1000000000*VALUE(MID(D360,2,LEN(D360)-3)),IF(RIGHT(D360,2)="k)",-1000*VALUE(MID(D360,2,LEN(D360)-3)),VALUE(SUBSTITUTE(D360,",","")))))),IF(RIGHT(D360,1)="T",1000000000000*VALUE(LEFT(D360,LEN(D360)-1)),IF(RIGHT(D360,1)="M",1000000*VALUE(LEFT(D360,LEN(D360)-1)),IF(RIGHT(D360,1)="B",1000000000*VALUE(LEFT(D360,LEN(D360)-1)),IF(RIGHT(D360,1)="%",0.01*VALUE(LEFT(D360,LEN(D360)-1)),IF(RIGHT(D360,1)="k",1000*VALUE(LEFT(D360,LEN(D360)-1)),VALUE(SUBSTITUTE(D360,",",""))))))))),"N/A")</f>
        <v/>
      </c>
      <c r="L360">
        <f>IFERROR(IF(TRIM(E360)="-", "N/A", IF(RIGHT(E360,1)=")",IF(RIGHT(E360,2)="T)",-1000000000000*VALUE(MID(E360,2,LEN(E360)-3)),IF(RIGHT(E360,2)="M)",-1000000*VALUE(MID(E360,2,LEN(E360)-3)),IF(RIGHT(E360,2)="B)",-1000000000*VALUE(MID(E360,2,LEN(E360)-3)),IF(RIGHT(E360,2)="k)",-1000*VALUE(MID(E360,2,LEN(E360)-3)),VALUE(SUBSTITUTE(E360,",","")))))),IF(RIGHT(E360,1)="T",1000000000000*VALUE(LEFT(E360,LEN(E360)-1)),IF(RIGHT(E360,1)="M",1000000*VALUE(LEFT(E360,LEN(E360)-1)),IF(RIGHT(E360,1)="B",1000000000*VALUE(LEFT(E360,LEN(E360)-1)),IF(RIGHT(E360,1)="%",0.01*VALUE(LEFT(E360,LEN(E360)-1)),IF(RIGHT(E360,1)="k",1000*VALUE(LEFT(E360,LEN(E360)-1)),VALUE(SUBSTITUTE(E360,",",""))))))))),"N/A")</f>
        <v/>
      </c>
      <c r="M360">
        <f>IFERROR(IF(TRIM(F360)="-", "N/A", IF(RIGHT(F360,1)=")",IF(RIGHT(F360,2)="T)",-1000000000000*VALUE(MID(F360,2,LEN(F360)-3)),IF(RIGHT(F360,2)="M)",-1000000*VALUE(MID(F360,2,LEN(F360)-3)),IF(RIGHT(F360,2)="B)",-1000000000*VALUE(MID(F360,2,LEN(F360)-3)),IF(RIGHT(F360,2)="k)",-1000*VALUE(MID(F360,2,LEN(F360)-3)),VALUE(SUBSTITUTE(F360,",","")))))),IF(RIGHT(F360,1)="T",1000000000000*VALUE(LEFT(F360,LEN(F360)-1)),IF(RIGHT(F360,1)="M",1000000*VALUE(LEFT(F360,LEN(F360)-1)),IF(RIGHT(F360,1)="B",1000000000*VALUE(LEFT(F360,LEN(F360)-1)),IF(RIGHT(F360,1)="%",0.01*VALUE(LEFT(F360,LEN(F360)-1)),IF(RIGHT(F360,1)="k",1000*VALUE(LEFT(F360,LEN(F360)-1)),VALUE(SUBSTITUTE(F360,",",""))))))))),"N/A")</f>
        <v/>
      </c>
      <c r="N360">
        <f>IFERROR(IF(TRIM(G360)="-", "N/A", IF(RIGHT(G360,1)=")",IF(RIGHT(G360,2)="T)",-1000000000000*VALUE(MID(G360,2,LEN(G360)-3)),IF(RIGHT(G360,2)="M)",-1000000*VALUE(MID(G360,2,LEN(G360)-3)),IF(RIGHT(G360,2)="B)",-1000000000*VALUE(MID(G360,2,LEN(G360)-3)),IF(RIGHT(G360,2)="k)",-1000*VALUE(MID(G360,2,LEN(G360)-3)),VALUE(SUBSTITUTE(G360,",","")))))),IF(RIGHT(G360,1)="T",1000000000000*VALUE(LEFT(G360,LEN(G360)-1)),IF(RIGHT(G360,1)="M",1000000*VALUE(LEFT(G360,LEN(G360)-1)),IF(RIGHT(G360,1)="B",1000000000*VALUE(LEFT(G360,LEN(G360)-1)),IF(RIGHT(G360,1)="%",0.01*VALUE(LEFT(G360,LEN(G360)-1)),IF(RIGHT(G360,1)="k",1000*VALUE(LEFT(G360,LEN(G360)-1)),VALUE(SUBSTITUTE(G360,",",""))))))))),"N/A")</f>
        <v/>
      </c>
      <c r="V360">
        <f>"Most Variable Year"</f>
        <v/>
      </c>
      <c r="X360">
        <f>V144+MATCH(MAX(V358:Z358),V358:Z358,0)-1</f>
        <v/>
      </c>
    </row>
    <row r="361" spans="1:60">
      <c r="I361">
        <f>IF(AND(K361&gt; J361, L361&gt; K361, M361&gt; L361, N361&gt; M361), "pos_trend", IF(AND(K361&lt; J361, L361&lt; K361, M361&lt; L361, N361&lt; M361), "neg_trend", "N/A"))</f>
        <v/>
      </c>
      <c r="J361">
        <f>IFERROR(IF(TRIM(C361)="-", "N/A", IF(RIGHT(C361,1)=")",IF(RIGHT(C361,2)="T)",-1000000000000*VALUE(MID(C361,2,LEN(C361)-3)),IF(RIGHT(C361,2)="M)",-1000000*VALUE(MID(C361,2,LEN(C361)-3)),IF(RIGHT(C361,2)="B)",-1000000000*VALUE(MID(C361,2,LEN(C361)-3)),IF(RIGHT(C361,2)="k)",-1000*VALUE(MID(C361,2,LEN(C361)-3)),VALUE(SUBSTITUTE(C361,",","")))))),IF(RIGHT(C361,1)="T",1000000000000*VALUE(LEFT(C361,LEN(C361)-1)),IF(RIGHT(C361,1)="M",1000000*VALUE(LEFT(C361,LEN(C361)-1)),IF(RIGHT(C361,1)="B",1000000000*VALUE(LEFT(C361,LEN(C361)-1)),IF(RIGHT(C361,1)="%",0.01*VALUE(LEFT(C361,LEN(C361)-1)),IF(RIGHT(C361,1)="k",1000*VALUE(LEFT(C361,LEN(C361)-1)),VALUE(SUBSTITUTE(C361,",",""))))))))),"N/A")</f>
        <v/>
      </c>
      <c r="K361">
        <f>IFERROR(IF(TRIM(D361)="-", "N/A", IF(RIGHT(D361,1)=")",IF(RIGHT(D361,2)="T)",-1000000000000*VALUE(MID(D361,2,LEN(D361)-3)),IF(RIGHT(D361,2)="M)",-1000000*VALUE(MID(D361,2,LEN(D361)-3)),IF(RIGHT(D361,2)="B)",-1000000000*VALUE(MID(D361,2,LEN(D361)-3)),IF(RIGHT(D361,2)="k)",-1000*VALUE(MID(D361,2,LEN(D361)-3)),VALUE(SUBSTITUTE(D361,",","")))))),IF(RIGHT(D361,1)="T",1000000000000*VALUE(LEFT(D361,LEN(D361)-1)),IF(RIGHT(D361,1)="M",1000000*VALUE(LEFT(D361,LEN(D361)-1)),IF(RIGHT(D361,1)="B",1000000000*VALUE(LEFT(D361,LEN(D361)-1)),IF(RIGHT(D361,1)="%",0.01*VALUE(LEFT(D361,LEN(D361)-1)),IF(RIGHT(D361,1)="k",1000*VALUE(LEFT(D361,LEN(D361)-1)),VALUE(SUBSTITUTE(D361,",",""))))))))),"N/A")</f>
        <v/>
      </c>
      <c r="L361">
        <f>IFERROR(IF(TRIM(E361)="-", "N/A", IF(RIGHT(E361,1)=")",IF(RIGHT(E361,2)="T)",-1000000000000*VALUE(MID(E361,2,LEN(E361)-3)),IF(RIGHT(E361,2)="M)",-1000000*VALUE(MID(E361,2,LEN(E361)-3)),IF(RIGHT(E361,2)="B)",-1000000000*VALUE(MID(E361,2,LEN(E361)-3)),IF(RIGHT(E361,2)="k)",-1000*VALUE(MID(E361,2,LEN(E361)-3)),VALUE(SUBSTITUTE(E361,",","")))))),IF(RIGHT(E361,1)="T",1000000000000*VALUE(LEFT(E361,LEN(E361)-1)),IF(RIGHT(E361,1)="M",1000000*VALUE(LEFT(E361,LEN(E361)-1)),IF(RIGHT(E361,1)="B",1000000000*VALUE(LEFT(E361,LEN(E361)-1)),IF(RIGHT(E361,1)="%",0.01*VALUE(LEFT(E361,LEN(E361)-1)),IF(RIGHT(E361,1)="k",1000*VALUE(LEFT(E361,LEN(E361)-1)),VALUE(SUBSTITUTE(E361,",",""))))))))),"N/A")</f>
        <v/>
      </c>
      <c r="M361">
        <f>IFERROR(IF(TRIM(F361)="-", "N/A", IF(RIGHT(F361,1)=")",IF(RIGHT(F361,2)="T)",-1000000000000*VALUE(MID(F361,2,LEN(F361)-3)),IF(RIGHT(F361,2)="M)",-1000000*VALUE(MID(F361,2,LEN(F361)-3)),IF(RIGHT(F361,2)="B)",-1000000000*VALUE(MID(F361,2,LEN(F361)-3)),IF(RIGHT(F361,2)="k)",-1000*VALUE(MID(F361,2,LEN(F361)-3)),VALUE(SUBSTITUTE(F361,",","")))))),IF(RIGHT(F361,1)="T",1000000000000*VALUE(LEFT(F361,LEN(F361)-1)),IF(RIGHT(F361,1)="M",1000000*VALUE(LEFT(F361,LEN(F361)-1)),IF(RIGHT(F361,1)="B",1000000000*VALUE(LEFT(F361,LEN(F361)-1)),IF(RIGHT(F361,1)="%",0.01*VALUE(LEFT(F361,LEN(F361)-1)),IF(RIGHT(F361,1)="k",1000*VALUE(LEFT(F361,LEN(F361)-1)),VALUE(SUBSTITUTE(F361,",",""))))))))),"N/A")</f>
        <v/>
      </c>
      <c r="N361">
        <f>IFERROR(IF(TRIM(G361)="-", "N/A", IF(RIGHT(G361,1)=")",IF(RIGHT(G361,2)="T)",-1000000000000*VALUE(MID(G361,2,LEN(G361)-3)),IF(RIGHT(G361,2)="M)",-1000000*VALUE(MID(G361,2,LEN(G361)-3)),IF(RIGHT(G361,2)="B)",-1000000000*VALUE(MID(G361,2,LEN(G361)-3)),IF(RIGHT(G361,2)="k)",-1000*VALUE(MID(G361,2,LEN(G361)-3)),VALUE(SUBSTITUTE(G361,",","")))))),IF(RIGHT(G361,1)="T",1000000000000*VALUE(LEFT(G361,LEN(G361)-1)),IF(RIGHT(G361,1)="M",1000000*VALUE(LEFT(G361,LEN(G361)-1)),IF(RIGHT(G361,1)="B",1000000000*VALUE(LEFT(G361,LEN(G361)-1)),IF(RIGHT(G361,1)="%",0.01*VALUE(LEFT(G361,LEN(G361)-1)),IF(RIGHT(G361,1)="k",1000*VALUE(LEFT(G361,LEN(G361)-1)),VALUE(SUBSTITUTE(G361,",",""))))))))),"N/A")</f>
        <v/>
      </c>
    </row>
    <row r="362" spans="1:60">
      <c r="I362">
        <f>IF(AND(K362&gt; J362, L362&gt; K362, M362&gt; L362, N362&gt; M362), "pos_trend", IF(AND(K362&lt; J362, L362&lt; K362, M362&lt; L362, N362&lt; M362), "neg_trend", "N/A"))</f>
        <v/>
      </c>
      <c r="J362">
        <f>IFERROR(IF(TRIM(C362)="-", "N/A", IF(RIGHT(C362,1)=")",IF(RIGHT(C362,2)="T)",-1000000000000*VALUE(MID(C362,2,LEN(C362)-3)),IF(RIGHT(C362,2)="M)",-1000000*VALUE(MID(C362,2,LEN(C362)-3)),IF(RIGHT(C362,2)="B)",-1000000000*VALUE(MID(C362,2,LEN(C362)-3)),IF(RIGHT(C362,2)="k)",-1000*VALUE(MID(C362,2,LEN(C362)-3)),VALUE(SUBSTITUTE(C362,",","")))))),IF(RIGHT(C362,1)="T",1000000000000*VALUE(LEFT(C362,LEN(C362)-1)),IF(RIGHT(C362,1)="M",1000000*VALUE(LEFT(C362,LEN(C362)-1)),IF(RIGHT(C362,1)="B",1000000000*VALUE(LEFT(C362,LEN(C362)-1)),IF(RIGHT(C362,1)="%",0.01*VALUE(LEFT(C362,LEN(C362)-1)),IF(RIGHT(C362,1)="k",1000*VALUE(LEFT(C362,LEN(C362)-1)),VALUE(SUBSTITUTE(C362,",",""))))))))),"N/A")</f>
        <v/>
      </c>
      <c r="K362">
        <f>IFERROR(IF(TRIM(D362)="-", "N/A", IF(RIGHT(D362,1)=")",IF(RIGHT(D362,2)="T)",-1000000000000*VALUE(MID(D362,2,LEN(D362)-3)),IF(RIGHT(D362,2)="M)",-1000000*VALUE(MID(D362,2,LEN(D362)-3)),IF(RIGHT(D362,2)="B)",-1000000000*VALUE(MID(D362,2,LEN(D362)-3)),IF(RIGHT(D362,2)="k)",-1000*VALUE(MID(D362,2,LEN(D362)-3)),VALUE(SUBSTITUTE(D362,",","")))))),IF(RIGHT(D362,1)="T",1000000000000*VALUE(LEFT(D362,LEN(D362)-1)),IF(RIGHT(D362,1)="M",1000000*VALUE(LEFT(D362,LEN(D362)-1)),IF(RIGHT(D362,1)="B",1000000000*VALUE(LEFT(D362,LEN(D362)-1)),IF(RIGHT(D362,1)="%",0.01*VALUE(LEFT(D362,LEN(D362)-1)),IF(RIGHT(D362,1)="k",1000*VALUE(LEFT(D362,LEN(D362)-1)),VALUE(SUBSTITUTE(D362,",",""))))))))),"N/A")</f>
        <v/>
      </c>
      <c r="L362">
        <f>IFERROR(IF(TRIM(E362)="-", "N/A", IF(RIGHT(E362,1)=")",IF(RIGHT(E362,2)="T)",-1000000000000*VALUE(MID(E362,2,LEN(E362)-3)),IF(RIGHT(E362,2)="M)",-1000000*VALUE(MID(E362,2,LEN(E362)-3)),IF(RIGHT(E362,2)="B)",-1000000000*VALUE(MID(E362,2,LEN(E362)-3)),IF(RIGHT(E362,2)="k)",-1000*VALUE(MID(E362,2,LEN(E362)-3)),VALUE(SUBSTITUTE(E362,",","")))))),IF(RIGHT(E362,1)="T",1000000000000*VALUE(LEFT(E362,LEN(E362)-1)),IF(RIGHT(E362,1)="M",1000000*VALUE(LEFT(E362,LEN(E362)-1)),IF(RIGHT(E362,1)="B",1000000000*VALUE(LEFT(E362,LEN(E362)-1)),IF(RIGHT(E362,1)="%",0.01*VALUE(LEFT(E362,LEN(E362)-1)),IF(RIGHT(E362,1)="k",1000*VALUE(LEFT(E362,LEN(E362)-1)),VALUE(SUBSTITUTE(E362,",",""))))))))),"N/A")</f>
        <v/>
      </c>
      <c r="M362">
        <f>IFERROR(IF(TRIM(F362)="-", "N/A", IF(RIGHT(F362,1)=")",IF(RIGHT(F362,2)="T)",-1000000000000*VALUE(MID(F362,2,LEN(F362)-3)),IF(RIGHT(F362,2)="M)",-1000000*VALUE(MID(F362,2,LEN(F362)-3)),IF(RIGHT(F362,2)="B)",-1000000000*VALUE(MID(F362,2,LEN(F362)-3)),IF(RIGHT(F362,2)="k)",-1000*VALUE(MID(F362,2,LEN(F362)-3)),VALUE(SUBSTITUTE(F362,",","")))))),IF(RIGHT(F362,1)="T",1000000000000*VALUE(LEFT(F362,LEN(F362)-1)),IF(RIGHT(F362,1)="M",1000000*VALUE(LEFT(F362,LEN(F362)-1)),IF(RIGHT(F362,1)="B",1000000000*VALUE(LEFT(F362,LEN(F362)-1)),IF(RIGHT(F362,1)="%",0.01*VALUE(LEFT(F362,LEN(F362)-1)),IF(RIGHT(F362,1)="k",1000*VALUE(LEFT(F362,LEN(F362)-1)),VALUE(SUBSTITUTE(F362,",",""))))))))),"N/A")</f>
        <v/>
      </c>
      <c r="N362">
        <f>IFERROR(IF(TRIM(G362)="-", "N/A", IF(RIGHT(G362,1)=")",IF(RIGHT(G362,2)="T)",-1000000000000*VALUE(MID(G362,2,LEN(G362)-3)),IF(RIGHT(G362,2)="M)",-1000000*VALUE(MID(G362,2,LEN(G362)-3)),IF(RIGHT(G362,2)="B)",-1000000000*VALUE(MID(G362,2,LEN(G362)-3)),IF(RIGHT(G362,2)="k)",-1000*VALUE(MID(G362,2,LEN(G362)-3)),VALUE(SUBSTITUTE(G362,",","")))))),IF(RIGHT(G362,1)="T",1000000000000*VALUE(LEFT(G362,LEN(G362)-1)),IF(RIGHT(G362,1)="M",1000000*VALUE(LEFT(G362,LEN(G362)-1)),IF(RIGHT(G362,1)="B",1000000000*VALUE(LEFT(G362,LEN(G362)-1)),IF(RIGHT(G362,1)="%",0.01*VALUE(LEFT(G362,LEN(G362)-1)),IF(RIGHT(G362,1)="k",1000*VALUE(LEFT(G362,LEN(G362)-1)),VALUE(SUBSTITUTE(G362,",",""))))))))),"N/A")</f>
        <v/>
      </c>
    </row>
    <row r="363" spans="1:60">
      <c s="1" r="A363" t="n">
        <v>0</v>
      </c>
      <c r="B363" t="s">
        <v>123</v>
      </c>
      <c r="C363" t="s">
        <v>970</v>
      </c>
      <c r="I363">
        <f>IF(AND(K363&gt; J363, L363&gt; K363, M363&gt; L363, N363&gt; M363), "pos_trend", IF(AND(K363&lt; J363, L363&lt; K363, M363&lt; L363, N363&lt; M363), "neg_trend", "N/A"))</f>
        <v/>
      </c>
      <c r="J363">
        <f>IFERROR(IF(TRIM(C363)="-", "N/A", IF(RIGHT(C363,1)=")",IF(RIGHT(C363,2)="T)",-1000000000000*VALUE(MID(C363,2,LEN(C363)-3)),IF(RIGHT(C363,2)="M)",-1000000*VALUE(MID(C363,2,LEN(C363)-3)),IF(RIGHT(C363,2)="B)",-1000000000*VALUE(MID(C363,2,LEN(C363)-3)),IF(RIGHT(C363,2)="k)",-1000*VALUE(MID(C363,2,LEN(C363)-3)),VALUE(SUBSTITUTE(C363,",","")))))),IF(RIGHT(C363,1)="T",1000000000000*VALUE(LEFT(C363,LEN(C363)-1)),IF(RIGHT(C363,1)="M",1000000*VALUE(LEFT(C363,LEN(C363)-1)),IF(RIGHT(C363,1)="B",1000000000*VALUE(LEFT(C363,LEN(C363)-1)),IF(RIGHT(C363,1)="%",0.01*VALUE(LEFT(C363,LEN(C363)-1)),IF(RIGHT(C363,1)="k",1000*VALUE(LEFT(C363,LEN(C363)-1)),VALUE(SUBSTITUTE(C363,",",""))))))))),"N/A")</f>
        <v/>
      </c>
      <c r="K363">
        <f>IFERROR(IF(TRIM(D363)="-", "N/A", IF(RIGHT(D363,1)=")",IF(RIGHT(D363,2)="T)",-1000000000000*VALUE(MID(D363,2,LEN(D363)-3)),IF(RIGHT(D363,2)="M)",-1000000*VALUE(MID(D363,2,LEN(D363)-3)),IF(RIGHT(D363,2)="B)",-1000000000*VALUE(MID(D363,2,LEN(D363)-3)),IF(RIGHT(D363,2)="k)",-1000*VALUE(MID(D363,2,LEN(D363)-3)),VALUE(SUBSTITUTE(D363,",","")))))),IF(RIGHT(D363,1)="T",1000000000000*VALUE(LEFT(D363,LEN(D363)-1)),IF(RIGHT(D363,1)="M",1000000*VALUE(LEFT(D363,LEN(D363)-1)),IF(RIGHT(D363,1)="B",1000000000*VALUE(LEFT(D363,LEN(D363)-1)),IF(RIGHT(D363,1)="%",0.01*VALUE(LEFT(D363,LEN(D363)-1)),IF(RIGHT(D363,1)="k",1000*VALUE(LEFT(D363,LEN(D363)-1)),VALUE(SUBSTITUTE(D363,",",""))))))))),"N/A")</f>
        <v/>
      </c>
      <c r="L363">
        <f>IFERROR(IF(TRIM(E363)="-", "N/A", IF(RIGHT(E363,1)=")",IF(RIGHT(E363,2)="T)",-1000000000000*VALUE(MID(E363,2,LEN(E363)-3)),IF(RIGHT(E363,2)="M)",-1000000*VALUE(MID(E363,2,LEN(E363)-3)),IF(RIGHT(E363,2)="B)",-1000000000*VALUE(MID(E363,2,LEN(E363)-3)),IF(RIGHT(E363,2)="k)",-1000*VALUE(MID(E363,2,LEN(E363)-3)),VALUE(SUBSTITUTE(E363,",","")))))),IF(RIGHT(E363,1)="T",1000000000000*VALUE(LEFT(E363,LEN(E363)-1)),IF(RIGHT(E363,1)="M",1000000*VALUE(LEFT(E363,LEN(E363)-1)),IF(RIGHT(E363,1)="B",1000000000*VALUE(LEFT(E363,LEN(E363)-1)),IF(RIGHT(E363,1)="%",0.01*VALUE(LEFT(E363,LEN(E363)-1)),IF(RIGHT(E363,1)="k",1000*VALUE(LEFT(E363,LEN(E363)-1)),VALUE(SUBSTITUTE(E363,",",""))))))))),"N/A")</f>
        <v/>
      </c>
      <c r="M363">
        <f>IFERROR(IF(TRIM(F363)="-", "N/A", IF(RIGHT(F363,1)=")",IF(RIGHT(F363,2)="T)",-1000000000000*VALUE(MID(F363,2,LEN(F363)-3)),IF(RIGHT(F363,2)="M)",-1000000*VALUE(MID(F363,2,LEN(F363)-3)),IF(RIGHT(F363,2)="B)",-1000000000*VALUE(MID(F363,2,LEN(F363)-3)),IF(RIGHT(F363,2)="k)",-1000*VALUE(MID(F363,2,LEN(F363)-3)),VALUE(SUBSTITUTE(F363,",","")))))),IF(RIGHT(F363,1)="T",1000000000000*VALUE(LEFT(F363,LEN(F363)-1)),IF(RIGHT(F363,1)="M",1000000*VALUE(LEFT(F363,LEN(F363)-1)),IF(RIGHT(F363,1)="B",1000000000*VALUE(LEFT(F363,LEN(F363)-1)),IF(RIGHT(F363,1)="%",0.01*VALUE(LEFT(F363,LEN(F363)-1)),IF(RIGHT(F363,1)="k",1000*VALUE(LEFT(F363,LEN(F363)-1)),VALUE(SUBSTITUTE(F363,",",""))))))))),"N/A")</f>
        <v/>
      </c>
      <c r="N363">
        <f>IFERROR(IF(TRIM(G363)="-", "N/A", IF(RIGHT(G363,1)=")",IF(RIGHT(G363,2)="T)",-1000000000000*VALUE(MID(G363,2,LEN(G363)-3)),IF(RIGHT(G363,2)="M)",-1000000*VALUE(MID(G363,2,LEN(G363)-3)),IF(RIGHT(G363,2)="B)",-1000000000*VALUE(MID(G363,2,LEN(G363)-3)),IF(RIGHT(G363,2)="k)",-1000*VALUE(MID(G363,2,LEN(G363)-3)),VALUE(SUBSTITUTE(G363,",","")))))),IF(RIGHT(G363,1)="T",1000000000000*VALUE(LEFT(G363,LEN(G363)-1)),IF(RIGHT(G363,1)="M",1000000*VALUE(LEFT(G363,LEN(G363)-1)),IF(RIGHT(G363,1)="B",1000000000*VALUE(LEFT(G363,LEN(G363)-1)),IF(RIGHT(G363,1)="%",0.01*VALUE(LEFT(G363,LEN(G363)-1)),IF(RIGHT(G363,1)="k",1000*VALUE(LEFT(G363,LEN(G363)-1)),VALUE(SUBSTITUTE(G363,",",""))))))))),"N/A")</f>
        <v/>
      </c>
    </row>
    <row r="364" spans="1:60">
      <c s="1" r="A364" t="n">
        <v>1</v>
      </c>
      <c r="B364" t="s">
        <v>124</v>
      </c>
      <c r="C364" t="s"/>
      <c r="I364">
        <f>IF(AND(K364&gt; J364, L364&gt; K364, M364&gt; L364, N364&gt; M364), "pos_trend", IF(AND(K364&lt; J364, L364&lt; K364, M364&lt; L364, N364&lt; M364), "neg_trend", "N/A"))</f>
        <v/>
      </c>
      <c r="J364">
        <f>IFERROR(IF(TRIM(C364)="-", "N/A", IF(RIGHT(C364,1)=")",IF(RIGHT(C364,2)="T)",-1000000000000*VALUE(MID(C364,2,LEN(C364)-3)),IF(RIGHT(C364,2)="M)",-1000000*VALUE(MID(C364,2,LEN(C364)-3)),IF(RIGHT(C364,2)="B)",-1000000000*VALUE(MID(C364,2,LEN(C364)-3)),IF(RIGHT(C364,2)="k)",-1000*VALUE(MID(C364,2,LEN(C364)-3)),VALUE(SUBSTITUTE(C364,",","")))))),IF(RIGHT(C364,1)="T",1000000000000*VALUE(LEFT(C364,LEN(C364)-1)),IF(RIGHT(C364,1)="M",1000000*VALUE(LEFT(C364,LEN(C364)-1)),IF(RIGHT(C364,1)="B",1000000000*VALUE(LEFT(C364,LEN(C364)-1)),IF(RIGHT(C364,1)="%",0.01*VALUE(LEFT(C364,LEN(C364)-1)),IF(RIGHT(C364,1)="k",1000*VALUE(LEFT(C364,LEN(C364)-1)),VALUE(SUBSTITUTE(C364,",",""))))))))),"N/A")</f>
        <v/>
      </c>
      <c r="K364">
        <f>IFERROR(IF(TRIM(D364)="-", "N/A", IF(RIGHT(D364,1)=")",IF(RIGHT(D364,2)="T)",-1000000000000*VALUE(MID(D364,2,LEN(D364)-3)),IF(RIGHT(D364,2)="M)",-1000000*VALUE(MID(D364,2,LEN(D364)-3)),IF(RIGHT(D364,2)="B)",-1000000000*VALUE(MID(D364,2,LEN(D364)-3)),IF(RIGHT(D364,2)="k)",-1000*VALUE(MID(D364,2,LEN(D364)-3)),VALUE(SUBSTITUTE(D364,",","")))))),IF(RIGHT(D364,1)="T",1000000000000*VALUE(LEFT(D364,LEN(D364)-1)),IF(RIGHT(D364,1)="M",1000000*VALUE(LEFT(D364,LEN(D364)-1)),IF(RIGHT(D364,1)="B",1000000000*VALUE(LEFT(D364,LEN(D364)-1)),IF(RIGHT(D364,1)="%",0.01*VALUE(LEFT(D364,LEN(D364)-1)),IF(RIGHT(D364,1)="k",1000*VALUE(LEFT(D364,LEN(D364)-1)),VALUE(SUBSTITUTE(D364,",",""))))))))),"N/A")</f>
        <v/>
      </c>
      <c r="L364">
        <f>IFERROR(IF(TRIM(E364)="-", "N/A", IF(RIGHT(E364,1)=")",IF(RIGHT(E364,2)="T)",-1000000000000*VALUE(MID(E364,2,LEN(E364)-3)),IF(RIGHT(E364,2)="M)",-1000000*VALUE(MID(E364,2,LEN(E364)-3)),IF(RIGHT(E364,2)="B)",-1000000000*VALUE(MID(E364,2,LEN(E364)-3)),IF(RIGHT(E364,2)="k)",-1000*VALUE(MID(E364,2,LEN(E364)-3)),VALUE(SUBSTITUTE(E364,",","")))))),IF(RIGHT(E364,1)="T",1000000000000*VALUE(LEFT(E364,LEN(E364)-1)),IF(RIGHT(E364,1)="M",1000000*VALUE(LEFT(E364,LEN(E364)-1)),IF(RIGHT(E364,1)="B",1000000000*VALUE(LEFT(E364,LEN(E364)-1)),IF(RIGHT(E364,1)="%",0.01*VALUE(LEFT(E364,LEN(E364)-1)),IF(RIGHT(E364,1)="k",1000*VALUE(LEFT(E364,LEN(E364)-1)),VALUE(SUBSTITUTE(E364,",",""))))))))),"N/A")</f>
        <v/>
      </c>
      <c r="M364">
        <f>IFERROR(IF(TRIM(F364)="-", "N/A", IF(RIGHT(F364,1)=")",IF(RIGHT(F364,2)="T)",-1000000000000*VALUE(MID(F364,2,LEN(F364)-3)),IF(RIGHT(F364,2)="M)",-1000000*VALUE(MID(F364,2,LEN(F364)-3)),IF(RIGHT(F364,2)="B)",-1000000000*VALUE(MID(F364,2,LEN(F364)-3)),IF(RIGHT(F364,2)="k)",-1000*VALUE(MID(F364,2,LEN(F364)-3)),VALUE(SUBSTITUTE(F364,",","")))))),IF(RIGHT(F364,1)="T",1000000000000*VALUE(LEFT(F364,LEN(F364)-1)),IF(RIGHT(F364,1)="M",1000000*VALUE(LEFT(F364,LEN(F364)-1)),IF(RIGHT(F364,1)="B",1000000000*VALUE(LEFT(F364,LEN(F364)-1)),IF(RIGHT(F364,1)="%",0.01*VALUE(LEFT(F364,LEN(F364)-1)),IF(RIGHT(F364,1)="k",1000*VALUE(LEFT(F364,LEN(F364)-1)),VALUE(SUBSTITUTE(F364,",",""))))))))),"N/A")</f>
        <v/>
      </c>
      <c r="N364">
        <f>IFERROR(IF(TRIM(G364)="-", "N/A", IF(RIGHT(G364,1)=")",IF(RIGHT(G364,2)="T)",-1000000000000*VALUE(MID(G364,2,LEN(G364)-3)),IF(RIGHT(G364,2)="M)",-1000000*VALUE(MID(G364,2,LEN(G364)-3)),IF(RIGHT(G364,2)="B)",-1000000000*VALUE(MID(G364,2,LEN(G364)-3)),IF(RIGHT(G364,2)="k)",-1000*VALUE(MID(G364,2,LEN(G364)-3)),VALUE(SUBSTITUTE(G364,",","")))))),IF(RIGHT(G364,1)="T",1000000000000*VALUE(LEFT(G364,LEN(G364)-1)),IF(RIGHT(G364,1)="M",1000000*VALUE(LEFT(G364,LEN(G364)-1)),IF(RIGHT(G364,1)="B",1000000000*VALUE(LEFT(G364,LEN(G364)-1)),IF(RIGHT(G364,1)="%",0.01*VALUE(LEFT(G364,LEN(G364)-1)),IF(RIGHT(G364,1)="k",1000*VALUE(LEFT(G364,LEN(G364)-1)),VALUE(SUBSTITUTE(G364,",",""))))))))),"N/A")</f>
        <v/>
      </c>
    </row>
    <row r="365" spans="1:60">
      <c s="1" r="A365" t="n">
        <v>2</v>
      </c>
      <c r="B365" t="s">
        <v>125</v>
      </c>
      <c r="C365" t="s">
        <v>971</v>
      </c>
      <c r="I365">
        <f>IF(AND(K365&gt; J365, L365&gt; K365, M365&gt; L365, N365&gt; M365), "pos_trend", IF(AND(K365&lt; J365, L365&lt; K365, M365&lt; L365, N365&lt; M365), "neg_trend", "N/A"))</f>
        <v/>
      </c>
      <c r="J365">
        <f>IFERROR(IF(TRIM(C365)="-", "N/A", IF(RIGHT(C365,1)=")",IF(RIGHT(C365,2)="T)",-1000000000000*VALUE(MID(C365,2,LEN(C365)-3)),IF(RIGHT(C365,2)="M)",-1000000*VALUE(MID(C365,2,LEN(C365)-3)),IF(RIGHT(C365,2)="B)",-1000000000*VALUE(MID(C365,2,LEN(C365)-3)),IF(RIGHT(C365,2)="k)",-1000*VALUE(MID(C365,2,LEN(C365)-3)),VALUE(SUBSTITUTE(C365,",","")))))),IF(RIGHT(C365,1)="T",1000000000000*VALUE(LEFT(C365,LEN(C365)-1)),IF(RIGHT(C365,1)="M",1000000*VALUE(LEFT(C365,LEN(C365)-1)),IF(RIGHT(C365,1)="B",1000000000*VALUE(LEFT(C365,LEN(C365)-1)),IF(RIGHT(C365,1)="%",0.01*VALUE(LEFT(C365,LEN(C365)-1)),IF(RIGHT(C365,1)="k",1000*VALUE(LEFT(C365,LEN(C365)-1)),VALUE(SUBSTITUTE(C365,",",""))))))))),"N/A")</f>
        <v/>
      </c>
      <c r="K365">
        <f>IFERROR(IF(TRIM(D365)="-", "N/A", IF(RIGHT(D365,1)=")",IF(RIGHT(D365,2)="T)",-1000000000000*VALUE(MID(D365,2,LEN(D365)-3)),IF(RIGHT(D365,2)="M)",-1000000*VALUE(MID(D365,2,LEN(D365)-3)),IF(RIGHT(D365,2)="B)",-1000000000*VALUE(MID(D365,2,LEN(D365)-3)),IF(RIGHT(D365,2)="k)",-1000*VALUE(MID(D365,2,LEN(D365)-3)),VALUE(SUBSTITUTE(D365,",","")))))),IF(RIGHT(D365,1)="T",1000000000000*VALUE(LEFT(D365,LEN(D365)-1)),IF(RIGHT(D365,1)="M",1000000*VALUE(LEFT(D365,LEN(D365)-1)),IF(RIGHT(D365,1)="B",1000000000*VALUE(LEFT(D365,LEN(D365)-1)),IF(RIGHT(D365,1)="%",0.01*VALUE(LEFT(D365,LEN(D365)-1)),IF(RIGHT(D365,1)="k",1000*VALUE(LEFT(D365,LEN(D365)-1)),VALUE(SUBSTITUTE(D365,",",""))))))))),"N/A")</f>
        <v/>
      </c>
      <c r="L365">
        <f>IFERROR(IF(TRIM(E365)="-", "N/A", IF(RIGHT(E365,1)=")",IF(RIGHT(E365,2)="T)",-1000000000000*VALUE(MID(E365,2,LEN(E365)-3)),IF(RIGHT(E365,2)="M)",-1000000*VALUE(MID(E365,2,LEN(E365)-3)),IF(RIGHT(E365,2)="B)",-1000000000*VALUE(MID(E365,2,LEN(E365)-3)),IF(RIGHT(E365,2)="k)",-1000*VALUE(MID(E365,2,LEN(E365)-3)),VALUE(SUBSTITUTE(E365,",","")))))),IF(RIGHT(E365,1)="T",1000000000000*VALUE(LEFT(E365,LEN(E365)-1)),IF(RIGHT(E365,1)="M",1000000*VALUE(LEFT(E365,LEN(E365)-1)),IF(RIGHT(E365,1)="B",1000000000*VALUE(LEFT(E365,LEN(E365)-1)),IF(RIGHT(E365,1)="%",0.01*VALUE(LEFT(E365,LEN(E365)-1)),IF(RIGHT(E365,1)="k",1000*VALUE(LEFT(E365,LEN(E365)-1)),VALUE(SUBSTITUTE(E365,",",""))))))))),"N/A")</f>
        <v/>
      </c>
      <c r="M365">
        <f>IFERROR(IF(TRIM(F365)="-", "N/A", IF(RIGHT(F365,1)=")",IF(RIGHT(F365,2)="T)",-1000000000000*VALUE(MID(F365,2,LEN(F365)-3)),IF(RIGHT(F365,2)="M)",-1000000*VALUE(MID(F365,2,LEN(F365)-3)),IF(RIGHT(F365,2)="B)",-1000000000*VALUE(MID(F365,2,LEN(F365)-3)),IF(RIGHT(F365,2)="k)",-1000*VALUE(MID(F365,2,LEN(F365)-3)),VALUE(SUBSTITUTE(F365,",","")))))),IF(RIGHT(F365,1)="T",1000000000000*VALUE(LEFT(F365,LEN(F365)-1)),IF(RIGHT(F365,1)="M",1000000*VALUE(LEFT(F365,LEN(F365)-1)),IF(RIGHT(F365,1)="B",1000000000*VALUE(LEFT(F365,LEN(F365)-1)),IF(RIGHT(F365,1)="%",0.01*VALUE(LEFT(F365,LEN(F365)-1)),IF(RIGHT(F365,1)="k",1000*VALUE(LEFT(F365,LEN(F365)-1)),VALUE(SUBSTITUTE(F365,",",""))))))))),"N/A")</f>
        <v/>
      </c>
      <c r="N365">
        <f>IFERROR(IF(TRIM(G365)="-", "N/A", IF(RIGHT(G365,1)=")",IF(RIGHT(G365,2)="T)",-1000000000000*VALUE(MID(G365,2,LEN(G365)-3)),IF(RIGHT(G365,2)="M)",-1000000*VALUE(MID(G365,2,LEN(G365)-3)),IF(RIGHT(G365,2)="B)",-1000000000*VALUE(MID(G365,2,LEN(G365)-3)),IF(RIGHT(G365,2)="k)",-1000*VALUE(MID(G365,2,LEN(G365)-3)),VALUE(SUBSTITUTE(G365,",","")))))),IF(RIGHT(G365,1)="T",1000000000000*VALUE(LEFT(G365,LEN(G365)-1)),IF(RIGHT(G365,1)="M",1000000*VALUE(LEFT(G365,LEN(G365)-1)),IF(RIGHT(G365,1)="B",1000000000*VALUE(LEFT(G365,LEN(G365)-1)),IF(RIGHT(G365,1)="%",0.01*VALUE(LEFT(G365,LEN(G365)-1)),IF(RIGHT(G365,1)="k",1000*VALUE(LEFT(G365,LEN(G365)-1)),VALUE(SUBSTITUTE(G365,",",""))))))))),"N/A")</f>
        <v/>
      </c>
    </row>
    <row r="366" spans="1:60">
      <c s="1" r="A366" t="n">
        <v>3</v>
      </c>
      <c r="B366" t="s">
        <v>126</v>
      </c>
      <c r="C366" t="s">
        <v>972</v>
      </c>
      <c r="I366">
        <f>IF(AND(K366&gt; J366, L366&gt; K366, M366&gt; L366, N366&gt; M366), "pos_trend", IF(AND(K366&lt; J366, L366&lt; K366, M366&lt; L366, N366&lt; M366), "neg_trend", "N/A"))</f>
        <v/>
      </c>
      <c r="J366">
        <f>IFERROR(IF(TRIM(C366)="-", "N/A", IF(RIGHT(C366,1)=")",IF(RIGHT(C366,2)="T)",-1000000000000*VALUE(MID(C366,2,LEN(C366)-3)),IF(RIGHT(C366,2)="M)",-1000000*VALUE(MID(C366,2,LEN(C366)-3)),IF(RIGHT(C366,2)="B)",-1000000000*VALUE(MID(C366,2,LEN(C366)-3)),IF(RIGHT(C366,2)="k)",-1000*VALUE(MID(C366,2,LEN(C366)-3)),VALUE(SUBSTITUTE(C366,",","")))))),IF(RIGHT(C366,1)="T",1000000000000*VALUE(LEFT(C366,LEN(C366)-1)),IF(RIGHT(C366,1)="M",1000000*VALUE(LEFT(C366,LEN(C366)-1)),IF(RIGHT(C366,1)="B",1000000000*VALUE(LEFT(C366,LEN(C366)-1)),IF(RIGHT(C366,1)="%",0.01*VALUE(LEFT(C366,LEN(C366)-1)),IF(RIGHT(C366,1)="k",1000*VALUE(LEFT(C366,LEN(C366)-1)),VALUE(SUBSTITUTE(C366,",",""))))))))),"N/A")</f>
        <v/>
      </c>
      <c r="K366">
        <f>IFERROR(IF(TRIM(D366)="-", "N/A", IF(RIGHT(D366,1)=")",IF(RIGHT(D366,2)="T)",-1000000000000*VALUE(MID(D366,2,LEN(D366)-3)),IF(RIGHT(D366,2)="M)",-1000000*VALUE(MID(D366,2,LEN(D366)-3)),IF(RIGHT(D366,2)="B)",-1000000000*VALUE(MID(D366,2,LEN(D366)-3)),IF(RIGHT(D366,2)="k)",-1000*VALUE(MID(D366,2,LEN(D366)-3)),VALUE(SUBSTITUTE(D366,",","")))))),IF(RIGHT(D366,1)="T",1000000000000*VALUE(LEFT(D366,LEN(D366)-1)),IF(RIGHT(D366,1)="M",1000000*VALUE(LEFT(D366,LEN(D366)-1)),IF(RIGHT(D366,1)="B",1000000000*VALUE(LEFT(D366,LEN(D366)-1)),IF(RIGHT(D366,1)="%",0.01*VALUE(LEFT(D366,LEN(D366)-1)),IF(RIGHT(D366,1)="k",1000*VALUE(LEFT(D366,LEN(D366)-1)),VALUE(SUBSTITUTE(D366,",",""))))))))),"N/A")</f>
        <v/>
      </c>
      <c r="L366">
        <f>IFERROR(IF(TRIM(E366)="-", "N/A", IF(RIGHT(E366,1)=")",IF(RIGHT(E366,2)="T)",-1000000000000*VALUE(MID(E366,2,LEN(E366)-3)),IF(RIGHT(E366,2)="M)",-1000000*VALUE(MID(E366,2,LEN(E366)-3)),IF(RIGHT(E366,2)="B)",-1000000000*VALUE(MID(E366,2,LEN(E366)-3)),IF(RIGHT(E366,2)="k)",-1000*VALUE(MID(E366,2,LEN(E366)-3)),VALUE(SUBSTITUTE(E366,",","")))))),IF(RIGHT(E366,1)="T",1000000000000*VALUE(LEFT(E366,LEN(E366)-1)),IF(RIGHT(E366,1)="M",1000000*VALUE(LEFT(E366,LEN(E366)-1)),IF(RIGHT(E366,1)="B",1000000000*VALUE(LEFT(E366,LEN(E366)-1)),IF(RIGHT(E366,1)="%",0.01*VALUE(LEFT(E366,LEN(E366)-1)),IF(RIGHT(E366,1)="k",1000*VALUE(LEFT(E366,LEN(E366)-1)),VALUE(SUBSTITUTE(E366,",",""))))))))),"N/A")</f>
        <v/>
      </c>
      <c r="M366">
        <f>IFERROR(IF(TRIM(F366)="-", "N/A", IF(RIGHT(F366,1)=")",IF(RIGHT(F366,2)="T)",-1000000000000*VALUE(MID(F366,2,LEN(F366)-3)),IF(RIGHT(F366,2)="M)",-1000000*VALUE(MID(F366,2,LEN(F366)-3)),IF(RIGHT(F366,2)="B)",-1000000000*VALUE(MID(F366,2,LEN(F366)-3)),IF(RIGHT(F366,2)="k)",-1000*VALUE(MID(F366,2,LEN(F366)-3)),VALUE(SUBSTITUTE(F366,",","")))))),IF(RIGHT(F366,1)="T",1000000000000*VALUE(LEFT(F366,LEN(F366)-1)),IF(RIGHT(F366,1)="M",1000000*VALUE(LEFT(F366,LEN(F366)-1)),IF(RIGHT(F366,1)="B",1000000000*VALUE(LEFT(F366,LEN(F366)-1)),IF(RIGHT(F366,1)="%",0.01*VALUE(LEFT(F366,LEN(F366)-1)),IF(RIGHT(F366,1)="k",1000*VALUE(LEFT(F366,LEN(F366)-1)),VALUE(SUBSTITUTE(F366,",",""))))))))),"N/A")</f>
        <v/>
      </c>
      <c r="N366">
        <f>IFERROR(IF(TRIM(G366)="-", "N/A", IF(RIGHT(G366,1)=")",IF(RIGHT(G366,2)="T)",-1000000000000*VALUE(MID(G366,2,LEN(G366)-3)),IF(RIGHT(G366,2)="M)",-1000000*VALUE(MID(G366,2,LEN(G366)-3)),IF(RIGHT(G366,2)="B)",-1000000000*VALUE(MID(G366,2,LEN(G366)-3)),IF(RIGHT(G366,2)="k)",-1000*VALUE(MID(G366,2,LEN(G366)-3)),VALUE(SUBSTITUTE(G366,",","")))))),IF(RIGHT(G366,1)="T",1000000000000*VALUE(LEFT(G366,LEN(G366)-1)),IF(RIGHT(G366,1)="M",1000000*VALUE(LEFT(G366,LEN(G366)-1)),IF(RIGHT(G366,1)="B",1000000000*VALUE(LEFT(G366,LEN(G366)-1)),IF(RIGHT(G366,1)="%",0.01*VALUE(LEFT(G366,LEN(G366)-1)),IF(RIGHT(G366,1)="k",1000*VALUE(LEFT(G366,LEN(G366)-1)),VALUE(SUBSTITUTE(G366,",",""))))))))),"N/A")</f>
        <v/>
      </c>
    </row>
    <row r="367" spans="1:60">
      <c s="1" r="A367" t="n">
        <v>4</v>
      </c>
      <c r="B367" t="s">
        <v>128</v>
      </c>
      <c r="C367" t="s">
        <v>973</v>
      </c>
      <c r="I367">
        <f>IF(AND(K367&gt; J367, L367&gt; K367, M367&gt; L367, N367&gt; M367), "pos_trend", IF(AND(K367&lt; J367, L367&lt; K367, M367&lt; L367, N367&lt; M367), "neg_trend", "N/A"))</f>
        <v/>
      </c>
      <c r="J367">
        <f>IFERROR(IF(TRIM(C367)="-", "N/A", IF(RIGHT(C367,1)=")",IF(RIGHT(C367,2)="T)",-1000000000000*VALUE(MID(C367,2,LEN(C367)-3)),IF(RIGHT(C367,2)="M)",-1000000*VALUE(MID(C367,2,LEN(C367)-3)),IF(RIGHT(C367,2)="B)",-1000000000*VALUE(MID(C367,2,LEN(C367)-3)),IF(RIGHT(C367,2)="k)",-1000*VALUE(MID(C367,2,LEN(C367)-3)),VALUE(SUBSTITUTE(C367,",","")))))),IF(RIGHT(C367,1)="T",1000000000000*VALUE(LEFT(C367,LEN(C367)-1)),IF(RIGHT(C367,1)="M",1000000*VALUE(LEFT(C367,LEN(C367)-1)),IF(RIGHT(C367,1)="B",1000000000*VALUE(LEFT(C367,LEN(C367)-1)),IF(RIGHT(C367,1)="%",0.01*VALUE(LEFT(C367,LEN(C367)-1)),IF(RIGHT(C367,1)="k",1000*VALUE(LEFT(C367,LEN(C367)-1)),VALUE(SUBSTITUTE(C367,",",""))))))))),"N/A")</f>
        <v/>
      </c>
      <c r="K367">
        <f>IFERROR(IF(TRIM(D367)="-", "N/A", IF(RIGHT(D367,1)=")",IF(RIGHT(D367,2)="T)",-1000000000000*VALUE(MID(D367,2,LEN(D367)-3)),IF(RIGHT(D367,2)="M)",-1000000*VALUE(MID(D367,2,LEN(D367)-3)),IF(RIGHT(D367,2)="B)",-1000000000*VALUE(MID(D367,2,LEN(D367)-3)),IF(RIGHT(D367,2)="k)",-1000*VALUE(MID(D367,2,LEN(D367)-3)),VALUE(SUBSTITUTE(D367,",","")))))),IF(RIGHT(D367,1)="T",1000000000000*VALUE(LEFT(D367,LEN(D367)-1)),IF(RIGHT(D367,1)="M",1000000*VALUE(LEFT(D367,LEN(D367)-1)),IF(RIGHT(D367,1)="B",1000000000*VALUE(LEFT(D367,LEN(D367)-1)),IF(RIGHT(D367,1)="%",0.01*VALUE(LEFT(D367,LEN(D367)-1)),IF(RIGHT(D367,1)="k",1000*VALUE(LEFT(D367,LEN(D367)-1)),VALUE(SUBSTITUTE(D367,",",""))))))))),"N/A")</f>
        <v/>
      </c>
      <c r="L367">
        <f>IFERROR(IF(TRIM(E367)="-", "N/A", IF(RIGHT(E367,1)=")",IF(RIGHT(E367,2)="T)",-1000000000000*VALUE(MID(E367,2,LEN(E367)-3)),IF(RIGHT(E367,2)="M)",-1000000*VALUE(MID(E367,2,LEN(E367)-3)),IF(RIGHT(E367,2)="B)",-1000000000*VALUE(MID(E367,2,LEN(E367)-3)),IF(RIGHT(E367,2)="k)",-1000*VALUE(MID(E367,2,LEN(E367)-3)),VALUE(SUBSTITUTE(E367,",","")))))),IF(RIGHT(E367,1)="T",1000000000000*VALUE(LEFT(E367,LEN(E367)-1)),IF(RIGHT(E367,1)="M",1000000*VALUE(LEFT(E367,LEN(E367)-1)),IF(RIGHT(E367,1)="B",1000000000*VALUE(LEFT(E367,LEN(E367)-1)),IF(RIGHT(E367,1)="%",0.01*VALUE(LEFT(E367,LEN(E367)-1)),IF(RIGHT(E367,1)="k",1000*VALUE(LEFT(E367,LEN(E367)-1)),VALUE(SUBSTITUTE(E367,",",""))))))))),"N/A")</f>
        <v/>
      </c>
      <c r="M367">
        <f>IFERROR(IF(TRIM(F367)="-", "N/A", IF(RIGHT(F367,1)=")",IF(RIGHT(F367,2)="T)",-1000000000000*VALUE(MID(F367,2,LEN(F367)-3)),IF(RIGHT(F367,2)="M)",-1000000*VALUE(MID(F367,2,LEN(F367)-3)),IF(RIGHT(F367,2)="B)",-1000000000*VALUE(MID(F367,2,LEN(F367)-3)),IF(RIGHT(F367,2)="k)",-1000*VALUE(MID(F367,2,LEN(F367)-3)),VALUE(SUBSTITUTE(F367,",","")))))),IF(RIGHT(F367,1)="T",1000000000000*VALUE(LEFT(F367,LEN(F367)-1)),IF(RIGHT(F367,1)="M",1000000*VALUE(LEFT(F367,LEN(F367)-1)),IF(RIGHT(F367,1)="B",1000000000*VALUE(LEFT(F367,LEN(F367)-1)),IF(RIGHT(F367,1)="%",0.01*VALUE(LEFT(F367,LEN(F367)-1)),IF(RIGHT(F367,1)="k",1000*VALUE(LEFT(F367,LEN(F367)-1)),VALUE(SUBSTITUTE(F367,",",""))))))))),"N/A")</f>
        <v/>
      </c>
      <c r="N367">
        <f>IFERROR(IF(TRIM(G367)="-", "N/A", IF(RIGHT(G367,1)=")",IF(RIGHT(G367,2)="T)",-1000000000000*VALUE(MID(G367,2,LEN(G367)-3)),IF(RIGHT(G367,2)="M)",-1000000*VALUE(MID(G367,2,LEN(G367)-3)),IF(RIGHT(G367,2)="B)",-1000000000*VALUE(MID(G367,2,LEN(G367)-3)),IF(RIGHT(G367,2)="k)",-1000*VALUE(MID(G367,2,LEN(G367)-3)),VALUE(SUBSTITUTE(G367,",","")))))),IF(RIGHT(G367,1)="T",1000000000000*VALUE(LEFT(G367,LEN(G367)-1)),IF(RIGHT(G367,1)="M",1000000*VALUE(LEFT(G367,LEN(G367)-1)),IF(RIGHT(G367,1)="B",1000000000*VALUE(LEFT(G367,LEN(G367)-1)),IF(RIGHT(G367,1)="%",0.01*VALUE(LEFT(G367,LEN(G367)-1)),IF(RIGHT(G367,1)="k",1000*VALUE(LEFT(G367,LEN(G367)-1)),VALUE(SUBSTITUTE(G367,",",""))))))))),"N/A")</f>
        <v/>
      </c>
    </row>
    <row r="368" spans="1:60">
      <c s="1" r="A368" t="n">
        <v>5</v>
      </c>
      <c r="B368" t="s">
        <v>130</v>
      </c>
      <c r="C368" t="s">
        <v>974</v>
      </c>
      <c r="I368">
        <f>IF(AND(K368&gt; J368, L368&gt; K368, M368&gt; L368, N368&gt; M368), "pos_trend", IF(AND(K368&lt; J368, L368&lt; K368, M368&lt; L368, N368&lt; M368), "neg_trend", "N/A"))</f>
        <v/>
      </c>
      <c r="J368">
        <f>IFERROR(IF(TRIM(C368)="-", "N/A", IF(RIGHT(C368,1)=")",IF(RIGHT(C368,2)="T)",-1000000000000*VALUE(MID(C368,2,LEN(C368)-3)),IF(RIGHT(C368,2)="M)",-1000000*VALUE(MID(C368,2,LEN(C368)-3)),IF(RIGHT(C368,2)="B)",-1000000000*VALUE(MID(C368,2,LEN(C368)-3)),IF(RIGHT(C368,2)="k)",-1000*VALUE(MID(C368,2,LEN(C368)-3)),VALUE(SUBSTITUTE(C368,",","")))))),IF(RIGHT(C368,1)="T",1000000000000*VALUE(LEFT(C368,LEN(C368)-1)),IF(RIGHT(C368,1)="M",1000000*VALUE(LEFT(C368,LEN(C368)-1)),IF(RIGHT(C368,1)="B",1000000000*VALUE(LEFT(C368,LEN(C368)-1)),IF(RIGHT(C368,1)="%",0.01*VALUE(LEFT(C368,LEN(C368)-1)),IF(RIGHT(C368,1)="k",1000*VALUE(LEFT(C368,LEN(C368)-1)),VALUE(SUBSTITUTE(C368,",",""))))))))),"N/A")</f>
        <v/>
      </c>
      <c r="K368">
        <f>IFERROR(IF(TRIM(D368)="-", "N/A", IF(RIGHT(D368,1)=")",IF(RIGHT(D368,2)="T)",-1000000000000*VALUE(MID(D368,2,LEN(D368)-3)),IF(RIGHT(D368,2)="M)",-1000000*VALUE(MID(D368,2,LEN(D368)-3)),IF(RIGHT(D368,2)="B)",-1000000000*VALUE(MID(D368,2,LEN(D368)-3)),IF(RIGHT(D368,2)="k)",-1000*VALUE(MID(D368,2,LEN(D368)-3)),VALUE(SUBSTITUTE(D368,",","")))))),IF(RIGHT(D368,1)="T",1000000000000*VALUE(LEFT(D368,LEN(D368)-1)),IF(RIGHT(D368,1)="M",1000000*VALUE(LEFT(D368,LEN(D368)-1)),IF(RIGHT(D368,1)="B",1000000000*VALUE(LEFT(D368,LEN(D368)-1)),IF(RIGHT(D368,1)="%",0.01*VALUE(LEFT(D368,LEN(D368)-1)),IF(RIGHT(D368,1)="k",1000*VALUE(LEFT(D368,LEN(D368)-1)),VALUE(SUBSTITUTE(D368,",",""))))))))),"N/A")</f>
        <v/>
      </c>
      <c r="L368">
        <f>IFERROR(IF(TRIM(E368)="-", "N/A", IF(RIGHT(E368,1)=")",IF(RIGHT(E368,2)="T)",-1000000000000*VALUE(MID(E368,2,LEN(E368)-3)),IF(RIGHT(E368,2)="M)",-1000000*VALUE(MID(E368,2,LEN(E368)-3)),IF(RIGHT(E368,2)="B)",-1000000000*VALUE(MID(E368,2,LEN(E368)-3)),IF(RIGHT(E368,2)="k)",-1000*VALUE(MID(E368,2,LEN(E368)-3)),VALUE(SUBSTITUTE(E368,",","")))))),IF(RIGHT(E368,1)="T",1000000000000*VALUE(LEFT(E368,LEN(E368)-1)),IF(RIGHT(E368,1)="M",1000000*VALUE(LEFT(E368,LEN(E368)-1)),IF(RIGHT(E368,1)="B",1000000000*VALUE(LEFT(E368,LEN(E368)-1)),IF(RIGHT(E368,1)="%",0.01*VALUE(LEFT(E368,LEN(E368)-1)),IF(RIGHT(E368,1)="k",1000*VALUE(LEFT(E368,LEN(E368)-1)),VALUE(SUBSTITUTE(E368,",",""))))))))),"N/A")</f>
        <v/>
      </c>
      <c r="M368">
        <f>IFERROR(IF(TRIM(F368)="-", "N/A", IF(RIGHT(F368,1)=")",IF(RIGHT(F368,2)="T)",-1000000000000*VALUE(MID(F368,2,LEN(F368)-3)),IF(RIGHT(F368,2)="M)",-1000000*VALUE(MID(F368,2,LEN(F368)-3)),IF(RIGHT(F368,2)="B)",-1000000000*VALUE(MID(F368,2,LEN(F368)-3)),IF(RIGHT(F368,2)="k)",-1000*VALUE(MID(F368,2,LEN(F368)-3)),VALUE(SUBSTITUTE(F368,",","")))))),IF(RIGHT(F368,1)="T",1000000000000*VALUE(LEFT(F368,LEN(F368)-1)),IF(RIGHT(F368,1)="M",1000000*VALUE(LEFT(F368,LEN(F368)-1)),IF(RIGHT(F368,1)="B",1000000000*VALUE(LEFT(F368,LEN(F368)-1)),IF(RIGHT(F368,1)="%",0.01*VALUE(LEFT(F368,LEN(F368)-1)),IF(RIGHT(F368,1)="k",1000*VALUE(LEFT(F368,LEN(F368)-1)),VALUE(SUBSTITUTE(F368,",",""))))))))),"N/A")</f>
        <v/>
      </c>
      <c r="N368">
        <f>IFERROR(IF(TRIM(G368)="-", "N/A", IF(RIGHT(G368,1)=")",IF(RIGHT(G368,2)="T)",-1000000000000*VALUE(MID(G368,2,LEN(G368)-3)),IF(RIGHT(G368,2)="M)",-1000000*VALUE(MID(G368,2,LEN(G368)-3)),IF(RIGHT(G368,2)="B)",-1000000000*VALUE(MID(G368,2,LEN(G368)-3)),IF(RIGHT(G368,2)="k)",-1000*VALUE(MID(G368,2,LEN(G368)-3)),VALUE(SUBSTITUTE(G368,",","")))))),IF(RIGHT(G368,1)="T",1000000000000*VALUE(LEFT(G368,LEN(G368)-1)),IF(RIGHT(G368,1)="M",1000000*VALUE(LEFT(G368,LEN(G368)-1)),IF(RIGHT(G368,1)="B",1000000000*VALUE(LEFT(G368,LEN(G368)-1)),IF(RIGHT(G368,1)="%",0.01*VALUE(LEFT(G368,LEN(G368)-1)),IF(RIGHT(G368,1)="k",1000*VALUE(LEFT(G368,LEN(G368)-1)),VALUE(SUBSTITUTE(G368,",",""))))))))),"N/A")</f>
        <v/>
      </c>
    </row>
    <row r="369" spans="1:60">
      <c s="1" r="A369" t="n">
        <v>6</v>
      </c>
      <c r="B369" t="s">
        <v>132</v>
      </c>
      <c r="C369" t="s">
        <v>975</v>
      </c>
      <c r="I369">
        <f>IF(AND(K369&gt; J369, L369&gt; K369, M369&gt; L369, N369&gt; M369), "pos_trend", IF(AND(K369&lt; J369, L369&lt; K369, M369&lt; L369, N369&lt; M369), "neg_trend", "N/A"))</f>
        <v/>
      </c>
      <c r="J369">
        <f>IFERROR(IF(TRIM(C369)="-", "N/A", IF(RIGHT(C369,1)=")",IF(RIGHT(C369,2)="T)",-1000000000000*VALUE(MID(C369,2,LEN(C369)-3)),IF(RIGHT(C369,2)="M)",-1000000*VALUE(MID(C369,2,LEN(C369)-3)),IF(RIGHT(C369,2)="B)",-1000000000*VALUE(MID(C369,2,LEN(C369)-3)),IF(RIGHT(C369,2)="k)",-1000*VALUE(MID(C369,2,LEN(C369)-3)),VALUE(SUBSTITUTE(C369,",","")))))),IF(RIGHT(C369,1)="T",1000000000000*VALUE(LEFT(C369,LEN(C369)-1)),IF(RIGHT(C369,1)="M",1000000*VALUE(LEFT(C369,LEN(C369)-1)),IF(RIGHT(C369,1)="B",1000000000*VALUE(LEFT(C369,LEN(C369)-1)),IF(RIGHT(C369,1)="%",0.01*VALUE(LEFT(C369,LEN(C369)-1)),IF(RIGHT(C369,1)="k",1000*VALUE(LEFT(C369,LEN(C369)-1)),VALUE(SUBSTITUTE(C369,",",""))))))))),"N/A")</f>
        <v/>
      </c>
      <c r="K369">
        <f>IFERROR(IF(TRIM(D369)="-", "N/A", IF(RIGHT(D369,1)=")",IF(RIGHT(D369,2)="T)",-1000000000000*VALUE(MID(D369,2,LEN(D369)-3)),IF(RIGHT(D369,2)="M)",-1000000*VALUE(MID(D369,2,LEN(D369)-3)),IF(RIGHT(D369,2)="B)",-1000000000*VALUE(MID(D369,2,LEN(D369)-3)),IF(RIGHT(D369,2)="k)",-1000*VALUE(MID(D369,2,LEN(D369)-3)),VALUE(SUBSTITUTE(D369,",","")))))),IF(RIGHT(D369,1)="T",1000000000000*VALUE(LEFT(D369,LEN(D369)-1)),IF(RIGHT(D369,1)="M",1000000*VALUE(LEFT(D369,LEN(D369)-1)),IF(RIGHT(D369,1)="B",1000000000*VALUE(LEFT(D369,LEN(D369)-1)),IF(RIGHT(D369,1)="%",0.01*VALUE(LEFT(D369,LEN(D369)-1)),IF(RIGHT(D369,1)="k",1000*VALUE(LEFT(D369,LEN(D369)-1)),VALUE(SUBSTITUTE(D369,",",""))))))))),"N/A")</f>
        <v/>
      </c>
      <c r="L369">
        <f>IFERROR(IF(TRIM(E369)="-", "N/A", IF(RIGHT(E369,1)=")",IF(RIGHT(E369,2)="T)",-1000000000000*VALUE(MID(E369,2,LEN(E369)-3)),IF(RIGHT(E369,2)="M)",-1000000*VALUE(MID(E369,2,LEN(E369)-3)),IF(RIGHT(E369,2)="B)",-1000000000*VALUE(MID(E369,2,LEN(E369)-3)),IF(RIGHT(E369,2)="k)",-1000*VALUE(MID(E369,2,LEN(E369)-3)),VALUE(SUBSTITUTE(E369,",","")))))),IF(RIGHT(E369,1)="T",1000000000000*VALUE(LEFT(E369,LEN(E369)-1)),IF(RIGHT(E369,1)="M",1000000*VALUE(LEFT(E369,LEN(E369)-1)),IF(RIGHT(E369,1)="B",1000000000*VALUE(LEFT(E369,LEN(E369)-1)),IF(RIGHT(E369,1)="%",0.01*VALUE(LEFT(E369,LEN(E369)-1)),IF(RIGHT(E369,1)="k",1000*VALUE(LEFT(E369,LEN(E369)-1)),VALUE(SUBSTITUTE(E369,",",""))))))))),"N/A")</f>
        <v/>
      </c>
      <c r="M369">
        <f>IFERROR(IF(TRIM(F369)="-", "N/A", IF(RIGHT(F369,1)=")",IF(RIGHT(F369,2)="T)",-1000000000000*VALUE(MID(F369,2,LEN(F369)-3)),IF(RIGHT(F369,2)="M)",-1000000*VALUE(MID(F369,2,LEN(F369)-3)),IF(RIGHT(F369,2)="B)",-1000000000*VALUE(MID(F369,2,LEN(F369)-3)),IF(RIGHT(F369,2)="k)",-1000*VALUE(MID(F369,2,LEN(F369)-3)),VALUE(SUBSTITUTE(F369,",","")))))),IF(RIGHT(F369,1)="T",1000000000000*VALUE(LEFT(F369,LEN(F369)-1)),IF(RIGHT(F369,1)="M",1000000*VALUE(LEFT(F369,LEN(F369)-1)),IF(RIGHT(F369,1)="B",1000000000*VALUE(LEFT(F369,LEN(F369)-1)),IF(RIGHT(F369,1)="%",0.01*VALUE(LEFT(F369,LEN(F369)-1)),IF(RIGHT(F369,1)="k",1000*VALUE(LEFT(F369,LEN(F369)-1)),VALUE(SUBSTITUTE(F369,",",""))))))))),"N/A")</f>
        <v/>
      </c>
      <c r="N369">
        <f>IFERROR(IF(TRIM(G369)="-", "N/A", IF(RIGHT(G369,1)=")",IF(RIGHT(G369,2)="T)",-1000000000000*VALUE(MID(G369,2,LEN(G369)-3)),IF(RIGHT(G369,2)="M)",-1000000*VALUE(MID(G369,2,LEN(G369)-3)),IF(RIGHT(G369,2)="B)",-1000000000*VALUE(MID(G369,2,LEN(G369)-3)),IF(RIGHT(G369,2)="k)",-1000*VALUE(MID(G369,2,LEN(G369)-3)),VALUE(SUBSTITUTE(G369,",","")))))),IF(RIGHT(G369,1)="T",1000000000000*VALUE(LEFT(G369,LEN(G369)-1)),IF(RIGHT(G369,1)="M",1000000*VALUE(LEFT(G369,LEN(G369)-1)),IF(RIGHT(G369,1)="B",1000000000*VALUE(LEFT(G369,LEN(G369)-1)),IF(RIGHT(G369,1)="%",0.01*VALUE(LEFT(G369,LEN(G369)-1)),IF(RIGHT(G369,1)="k",1000*VALUE(LEFT(G369,LEN(G369)-1)),VALUE(SUBSTITUTE(G369,",",""))))))))),"N/A")</f>
        <v/>
      </c>
    </row>
    <row r="370" spans="1:60">
      <c s="1" r="A370" t="n">
        <v>7</v>
      </c>
      <c r="B370" t="s">
        <v>134</v>
      </c>
      <c r="C370" t="s"/>
      <c r="I370">
        <f>IF(AND(K370&gt; J370, L370&gt; K370, M370&gt; L370, N370&gt; M370), "pos_trend", IF(AND(K370&lt; J370, L370&lt; K370, M370&lt; L370, N370&lt; M370), "neg_trend", "N/A"))</f>
        <v/>
      </c>
      <c r="J370">
        <f>IFERROR(IF(TRIM(C370)="-", "N/A", IF(RIGHT(C370,1)=")",IF(RIGHT(C370,2)="T)",-1000000000000*VALUE(MID(C370,2,LEN(C370)-3)),IF(RIGHT(C370,2)="M)",-1000000*VALUE(MID(C370,2,LEN(C370)-3)),IF(RIGHT(C370,2)="B)",-1000000000*VALUE(MID(C370,2,LEN(C370)-3)),IF(RIGHT(C370,2)="k)",-1000*VALUE(MID(C370,2,LEN(C370)-3)),VALUE(SUBSTITUTE(C370,",","")))))),IF(RIGHT(C370,1)="T",1000000000000*VALUE(LEFT(C370,LEN(C370)-1)),IF(RIGHT(C370,1)="M",1000000*VALUE(LEFT(C370,LEN(C370)-1)),IF(RIGHT(C370,1)="B",1000000000*VALUE(LEFT(C370,LEN(C370)-1)),IF(RIGHT(C370,1)="%",0.01*VALUE(LEFT(C370,LEN(C370)-1)),IF(RIGHT(C370,1)="k",1000*VALUE(LEFT(C370,LEN(C370)-1)),VALUE(SUBSTITUTE(C370,",",""))))))))),"N/A")</f>
        <v/>
      </c>
      <c r="K370">
        <f>IFERROR(IF(TRIM(D370)="-", "N/A", IF(RIGHT(D370,1)=")",IF(RIGHT(D370,2)="T)",-1000000000000*VALUE(MID(D370,2,LEN(D370)-3)),IF(RIGHT(D370,2)="M)",-1000000*VALUE(MID(D370,2,LEN(D370)-3)),IF(RIGHT(D370,2)="B)",-1000000000*VALUE(MID(D370,2,LEN(D370)-3)),IF(RIGHT(D370,2)="k)",-1000*VALUE(MID(D370,2,LEN(D370)-3)),VALUE(SUBSTITUTE(D370,",","")))))),IF(RIGHT(D370,1)="T",1000000000000*VALUE(LEFT(D370,LEN(D370)-1)),IF(RIGHT(D370,1)="M",1000000*VALUE(LEFT(D370,LEN(D370)-1)),IF(RIGHT(D370,1)="B",1000000000*VALUE(LEFT(D370,LEN(D370)-1)),IF(RIGHT(D370,1)="%",0.01*VALUE(LEFT(D370,LEN(D370)-1)),IF(RIGHT(D370,1)="k",1000*VALUE(LEFT(D370,LEN(D370)-1)),VALUE(SUBSTITUTE(D370,",",""))))))))),"N/A")</f>
        <v/>
      </c>
      <c r="L370">
        <f>IFERROR(IF(TRIM(E370)="-", "N/A", IF(RIGHT(E370,1)=")",IF(RIGHT(E370,2)="T)",-1000000000000*VALUE(MID(E370,2,LEN(E370)-3)),IF(RIGHT(E370,2)="M)",-1000000*VALUE(MID(E370,2,LEN(E370)-3)),IF(RIGHT(E370,2)="B)",-1000000000*VALUE(MID(E370,2,LEN(E370)-3)),IF(RIGHT(E370,2)="k)",-1000*VALUE(MID(E370,2,LEN(E370)-3)),VALUE(SUBSTITUTE(E370,",","")))))),IF(RIGHT(E370,1)="T",1000000000000*VALUE(LEFT(E370,LEN(E370)-1)),IF(RIGHT(E370,1)="M",1000000*VALUE(LEFT(E370,LEN(E370)-1)),IF(RIGHT(E370,1)="B",1000000000*VALUE(LEFT(E370,LEN(E370)-1)),IF(RIGHT(E370,1)="%",0.01*VALUE(LEFT(E370,LEN(E370)-1)),IF(RIGHT(E370,1)="k",1000*VALUE(LEFT(E370,LEN(E370)-1)),VALUE(SUBSTITUTE(E370,",",""))))))))),"N/A")</f>
        <v/>
      </c>
      <c r="M370">
        <f>IFERROR(IF(TRIM(F370)="-", "N/A", IF(RIGHT(F370,1)=")",IF(RIGHT(F370,2)="T)",-1000000000000*VALUE(MID(F370,2,LEN(F370)-3)),IF(RIGHT(F370,2)="M)",-1000000*VALUE(MID(F370,2,LEN(F370)-3)),IF(RIGHT(F370,2)="B)",-1000000000*VALUE(MID(F370,2,LEN(F370)-3)),IF(RIGHT(F370,2)="k)",-1000*VALUE(MID(F370,2,LEN(F370)-3)),VALUE(SUBSTITUTE(F370,",","")))))),IF(RIGHT(F370,1)="T",1000000000000*VALUE(LEFT(F370,LEN(F370)-1)),IF(RIGHT(F370,1)="M",1000000*VALUE(LEFT(F370,LEN(F370)-1)),IF(RIGHT(F370,1)="B",1000000000*VALUE(LEFT(F370,LEN(F370)-1)),IF(RIGHT(F370,1)="%",0.01*VALUE(LEFT(F370,LEN(F370)-1)),IF(RIGHT(F370,1)="k",1000*VALUE(LEFT(F370,LEN(F370)-1)),VALUE(SUBSTITUTE(F370,",",""))))))))),"N/A")</f>
        <v/>
      </c>
      <c r="N370">
        <f>IFERROR(IF(TRIM(G370)="-", "N/A", IF(RIGHT(G370,1)=")",IF(RIGHT(G370,2)="T)",-1000000000000*VALUE(MID(G370,2,LEN(G370)-3)),IF(RIGHT(G370,2)="M)",-1000000*VALUE(MID(G370,2,LEN(G370)-3)),IF(RIGHT(G370,2)="B)",-1000000000*VALUE(MID(G370,2,LEN(G370)-3)),IF(RIGHT(G370,2)="k)",-1000*VALUE(MID(G370,2,LEN(G370)-3)),VALUE(SUBSTITUTE(G370,",","")))))),IF(RIGHT(G370,1)="T",1000000000000*VALUE(LEFT(G370,LEN(G370)-1)),IF(RIGHT(G370,1)="M",1000000*VALUE(LEFT(G370,LEN(G370)-1)),IF(RIGHT(G370,1)="B",1000000000*VALUE(LEFT(G370,LEN(G370)-1)),IF(RIGHT(G370,1)="%",0.01*VALUE(LEFT(G370,LEN(G370)-1)),IF(RIGHT(G370,1)="k",1000*VALUE(LEFT(G370,LEN(G370)-1)),VALUE(SUBSTITUTE(G370,",",""))))))))),"N/A")</f>
        <v/>
      </c>
    </row>
    <row r="371" spans="1:60">
      <c s="1" r="A371" t="n">
        <v>8</v>
      </c>
      <c r="B371" t="s">
        <v>135</v>
      </c>
      <c r="C371" t="s"/>
      <c r="I371">
        <f>IF(AND(K371&gt; J371, L371&gt; K371, M371&gt; L371, N371&gt; M371), "pos_trend", IF(AND(K371&lt; J371, L371&lt; K371, M371&lt; L371, N371&lt; M371), "neg_trend", "N/A"))</f>
        <v/>
      </c>
      <c r="J371">
        <f>IFERROR(IF(TRIM(C371)="-", "N/A", IF(RIGHT(C371,1)=")",IF(RIGHT(C371,2)="T)",-1000000000000*VALUE(MID(C371,2,LEN(C371)-3)),IF(RIGHT(C371,2)="M)",-1000000*VALUE(MID(C371,2,LEN(C371)-3)),IF(RIGHT(C371,2)="B)",-1000000000*VALUE(MID(C371,2,LEN(C371)-3)),IF(RIGHT(C371,2)="k)",-1000*VALUE(MID(C371,2,LEN(C371)-3)),VALUE(SUBSTITUTE(C371,",","")))))),IF(RIGHT(C371,1)="T",1000000000000*VALUE(LEFT(C371,LEN(C371)-1)),IF(RIGHT(C371,1)="M",1000000*VALUE(LEFT(C371,LEN(C371)-1)),IF(RIGHT(C371,1)="B",1000000000*VALUE(LEFT(C371,LEN(C371)-1)),IF(RIGHT(C371,1)="%",0.01*VALUE(LEFT(C371,LEN(C371)-1)),IF(RIGHT(C371,1)="k",1000*VALUE(LEFT(C371,LEN(C371)-1)),VALUE(SUBSTITUTE(C371,",",""))))))))),"N/A")</f>
        <v/>
      </c>
      <c r="K371">
        <f>IFERROR(IF(TRIM(D371)="-", "N/A", IF(RIGHT(D371,1)=")",IF(RIGHT(D371,2)="T)",-1000000000000*VALUE(MID(D371,2,LEN(D371)-3)),IF(RIGHT(D371,2)="M)",-1000000*VALUE(MID(D371,2,LEN(D371)-3)),IF(RIGHT(D371,2)="B)",-1000000000*VALUE(MID(D371,2,LEN(D371)-3)),IF(RIGHT(D371,2)="k)",-1000*VALUE(MID(D371,2,LEN(D371)-3)),VALUE(SUBSTITUTE(D371,",","")))))),IF(RIGHT(D371,1)="T",1000000000000*VALUE(LEFT(D371,LEN(D371)-1)),IF(RIGHT(D371,1)="M",1000000*VALUE(LEFT(D371,LEN(D371)-1)),IF(RIGHT(D371,1)="B",1000000000*VALUE(LEFT(D371,LEN(D371)-1)),IF(RIGHT(D371,1)="%",0.01*VALUE(LEFT(D371,LEN(D371)-1)),IF(RIGHT(D371,1)="k",1000*VALUE(LEFT(D371,LEN(D371)-1)),VALUE(SUBSTITUTE(D371,",",""))))))))),"N/A")</f>
        <v/>
      </c>
      <c r="L371">
        <f>IFERROR(IF(TRIM(E371)="-", "N/A", IF(RIGHT(E371,1)=")",IF(RIGHT(E371,2)="T)",-1000000000000*VALUE(MID(E371,2,LEN(E371)-3)),IF(RIGHT(E371,2)="M)",-1000000*VALUE(MID(E371,2,LEN(E371)-3)),IF(RIGHT(E371,2)="B)",-1000000000*VALUE(MID(E371,2,LEN(E371)-3)),IF(RIGHT(E371,2)="k)",-1000*VALUE(MID(E371,2,LEN(E371)-3)),VALUE(SUBSTITUTE(E371,",","")))))),IF(RIGHT(E371,1)="T",1000000000000*VALUE(LEFT(E371,LEN(E371)-1)),IF(RIGHT(E371,1)="M",1000000*VALUE(LEFT(E371,LEN(E371)-1)),IF(RIGHT(E371,1)="B",1000000000*VALUE(LEFT(E371,LEN(E371)-1)),IF(RIGHT(E371,1)="%",0.01*VALUE(LEFT(E371,LEN(E371)-1)),IF(RIGHT(E371,1)="k",1000*VALUE(LEFT(E371,LEN(E371)-1)),VALUE(SUBSTITUTE(E371,",",""))))))))),"N/A")</f>
        <v/>
      </c>
      <c r="M371">
        <f>IFERROR(IF(TRIM(F371)="-", "N/A", IF(RIGHT(F371,1)=")",IF(RIGHT(F371,2)="T)",-1000000000000*VALUE(MID(F371,2,LEN(F371)-3)),IF(RIGHT(F371,2)="M)",-1000000*VALUE(MID(F371,2,LEN(F371)-3)),IF(RIGHT(F371,2)="B)",-1000000000*VALUE(MID(F371,2,LEN(F371)-3)),IF(RIGHT(F371,2)="k)",-1000*VALUE(MID(F371,2,LEN(F371)-3)),VALUE(SUBSTITUTE(F371,",","")))))),IF(RIGHT(F371,1)="T",1000000000000*VALUE(LEFT(F371,LEN(F371)-1)),IF(RIGHT(F371,1)="M",1000000*VALUE(LEFT(F371,LEN(F371)-1)),IF(RIGHT(F371,1)="B",1000000000*VALUE(LEFT(F371,LEN(F371)-1)),IF(RIGHT(F371,1)="%",0.01*VALUE(LEFT(F371,LEN(F371)-1)),IF(RIGHT(F371,1)="k",1000*VALUE(LEFT(F371,LEN(F371)-1)),VALUE(SUBSTITUTE(F371,",",""))))))))),"N/A")</f>
        <v/>
      </c>
      <c r="N371">
        <f>IFERROR(IF(TRIM(G371)="-", "N/A", IF(RIGHT(G371,1)=")",IF(RIGHT(G371,2)="T)",-1000000000000*VALUE(MID(G371,2,LEN(G371)-3)),IF(RIGHT(G371,2)="M)",-1000000*VALUE(MID(G371,2,LEN(G371)-3)),IF(RIGHT(G371,2)="B)",-1000000000*VALUE(MID(G371,2,LEN(G371)-3)),IF(RIGHT(G371,2)="k)",-1000*VALUE(MID(G371,2,LEN(G371)-3)),VALUE(SUBSTITUTE(G371,",","")))))),IF(RIGHT(G371,1)="T",1000000000000*VALUE(LEFT(G371,LEN(G371)-1)),IF(RIGHT(G371,1)="M",1000000*VALUE(LEFT(G371,LEN(G371)-1)),IF(RIGHT(G371,1)="B",1000000000*VALUE(LEFT(G371,LEN(G371)-1)),IF(RIGHT(G371,1)="%",0.01*VALUE(LEFT(G371,LEN(G371)-1)),IF(RIGHT(G371,1)="k",1000*VALUE(LEFT(G371,LEN(G371)-1)),VALUE(SUBSTITUTE(G371,",",""))))))))),"N/A")</f>
        <v/>
      </c>
    </row>
    <row r="372" spans="1:60">
      <c r="I372">
        <f>IF(AND(K372&gt; J372, L372&gt; K372, M372&gt; L372, N372&gt; M372), "pos_trend", IF(AND(K372&lt; J372, L372&lt; K372, M372&lt; L372, N372&lt; M372), "neg_trend", "N/A"))</f>
        <v/>
      </c>
      <c r="J372">
        <f>IFERROR(IF(TRIM(C372)="-", "N/A", IF(RIGHT(C372,1)=")",IF(RIGHT(C372,2)="T)",-1000000000000*VALUE(MID(C372,2,LEN(C372)-3)),IF(RIGHT(C372,2)="M)",-1000000*VALUE(MID(C372,2,LEN(C372)-3)),IF(RIGHT(C372,2)="B)",-1000000000*VALUE(MID(C372,2,LEN(C372)-3)),IF(RIGHT(C372,2)="k)",-1000*VALUE(MID(C372,2,LEN(C372)-3)),VALUE(SUBSTITUTE(C372,",","")))))),IF(RIGHT(C372,1)="T",1000000000000*VALUE(LEFT(C372,LEN(C372)-1)),IF(RIGHT(C372,1)="M",1000000*VALUE(LEFT(C372,LEN(C372)-1)),IF(RIGHT(C372,1)="B",1000000000*VALUE(LEFT(C372,LEN(C372)-1)),IF(RIGHT(C372,1)="%",0.01*VALUE(LEFT(C372,LEN(C372)-1)),IF(RIGHT(C372,1)="k",1000*VALUE(LEFT(C372,LEN(C372)-1)),VALUE(SUBSTITUTE(C372,",",""))))))))),"N/A")</f>
        <v/>
      </c>
      <c r="K372">
        <f>IFERROR(IF(TRIM(D372)="-", "N/A", IF(RIGHT(D372,1)=")",IF(RIGHT(D372,2)="T)",-1000000000000*VALUE(MID(D372,2,LEN(D372)-3)),IF(RIGHT(D372,2)="M)",-1000000*VALUE(MID(D372,2,LEN(D372)-3)),IF(RIGHT(D372,2)="B)",-1000000000*VALUE(MID(D372,2,LEN(D372)-3)),IF(RIGHT(D372,2)="k)",-1000*VALUE(MID(D372,2,LEN(D372)-3)),VALUE(SUBSTITUTE(D372,",","")))))),IF(RIGHT(D372,1)="T",1000000000000*VALUE(LEFT(D372,LEN(D372)-1)),IF(RIGHT(D372,1)="M",1000000*VALUE(LEFT(D372,LEN(D372)-1)),IF(RIGHT(D372,1)="B",1000000000*VALUE(LEFT(D372,LEN(D372)-1)),IF(RIGHT(D372,1)="%",0.01*VALUE(LEFT(D372,LEN(D372)-1)),IF(RIGHT(D372,1)="k",1000*VALUE(LEFT(D372,LEN(D372)-1)),VALUE(SUBSTITUTE(D372,",",""))))))))),"N/A")</f>
        <v/>
      </c>
      <c r="L372">
        <f>IFERROR(IF(TRIM(E372)="-", "N/A", IF(RIGHT(E372,1)=")",IF(RIGHT(E372,2)="T)",-1000000000000*VALUE(MID(E372,2,LEN(E372)-3)),IF(RIGHT(E372,2)="M)",-1000000*VALUE(MID(E372,2,LEN(E372)-3)),IF(RIGHT(E372,2)="B)",-1000000000*VALUE(MID(E372,2,LEN(E372)-3)),IF(RIGHT(E372,2)="k)",-1000*VALUE(MID(E372,2,LEN(E372)-3)),VALUE(SUBSTITUTE(E372,",","")))))),IF(RIGHT(E372,1)="T",1000000000000*VALUE(LEFT(E372,LEN(E372)-1)),IF(RIGHT(E372,1)="M",1000000*VALUE(LEFT(E372,LEN(E372)-1)),IF(RIGHT(E372,1)="B",1000000000*VALUE(LEFT(E372,LEN(E372)-1)),IF(RIGHT(E372,1)="%",0.01*VALUE(LEFT(E372,LEN(E372)-1)),IF(RIGHT(E372,1)="k",1000*VALUE(LEFT(E372,LEN(E372)-1)),VALUE(SUBSTITUTE(E372,",",""))))))))),"N/A")</f>
        <v/>
      </c>
      <c r="M372">
        <f>IFERROR(IF(TRIM(F372)="-", "N/A", IF(RIGHT(F372,1)=")",IF(RIGHT(F372,2)="T)",-1000000000000*VALUE(MID(F372,2,LEN(F372)-3)),IF(RIGHT(F372,2)="M)",-1000000*VALUE(MID(F372,2,LEN(F372)-3)),IF(RIGHT(F372,2)="B)",-1000000000*VALUE(MID(F372,2,LEN(F372)-3)),IF(RIGHT(F372,2)="k)",-1000*VALUE(MID(F372,2,LEN(F372)-3)),VALUE(SUBSTITUTE(F372,",","")))))),IF(RIGHT(F372,1)="T",1000000000000*VALUE(LEFT(F372,LEN(F372)-1)),IF(RIGHT(F372,1)="M",1000000*VALUE(LEFT(F372,LEN(F372)-1)),IF(RIGHT(F372,1)="B",1000000000*VALUE(LEFT(F372,LEN(F372)-1)),IF(RIGHT(F372,1)="%",0.01*VALUE(LEFT(F372,LEN(F372)-1)),IF(RIGHT(F372,1)="k",1000*VALUE(LEFT(F372,LEN(F372)-1)),VALUE(SUBSTITUTE(F372,",",""))))))))),"N/A")</f>
        <v/>
      </c>
      <c r="N372">
        <f>IFERROR(IF(TRIM(G372)="-", "N/A", IF(RIGHT(G372,1)=")",IF(RIGHT(G372,2)="T)",-1000000000000*VALUE(MID(G372,2,LEN(G372)-3)),IF(RIGHT(G372,2)="M)",-1000000*VALUE(MID(G372,2,LEN(G372)-3)),IF(RIGHT(G372,2)="B)",-1000000000*VALUE(MID(G372,2,LEN(G372)-3)),IF(RIGHT(G372,2)="k)",-1000*VALUE(MID(G372,2,LEN(G372)-3)),VALUE(SUBSTITUTE(G372,",","")))))),IF(RIGHT(G372,1)="T",1000000000000*VALUE(LEFT(G372,LEN(G372)-1)),IF(RIGHT(G372,1)="M",1000000*VALUE(LEFT(G372,LEN(G372)-1)),IF(RIGHT(G372,1)="B",1000000000*VALUE(LEFT(G372,LEN(G372)-1)),IF(RIGHT(G372,1)="%",0.01*VALUE(LEFT(G372,LEN(G372)-1)),IF(RIGHT(G372,1)="k",1000*VALUE(LEFT(G372,LEN(G372)-1)),VALUE(SUBSTITUTE(G372,",",""))))))))),"N/A")</f>
        <v/>
      </c>
    </row>
    <row r="373" spans="1:60">
      <c r="I373">
        <f>IF(AND(K373&gt; J373, L373&gt; K373, M373&gt; L373, N373&gt; M373), "pos_trend", IF(AND(K373&lt; J373, L373&lt; K373, M373&lt; L373, N373&lt; M373), "neg_trend", "N/A"))</f>
        <v/>
      </c>
      <c r="J373">
        <f>IFERROR(IF(TRIM(C373)="-", "N/A", IF(RIGHT(C373,1)=")",IF(RIGHT(C373,2)="T)",-1000000000000*VALUE(MID(C373,2,LEN(C373)-3)),IF(RIGHT(C373,2)="M)",-1000000*VALUE(MID(C373,2,LEN(C373)-3)),IF(RIGHT(C373,2)="B)",-1000000000*VALUE(MID(C373,2,LEN(C373)-3)),IF(RIGHT(C373,2)="k)",-1000*VALUE(MID(C373,2,LEN(C373)-3)),VALUE(SUBSTITUTE(C373,",","")))))),IF(RIGHT(C373,1)="T",1000000000000*VALUE(LEFT(C373,LEN(C373)-1)),IF(RIGHT(C373,1)="M",1000000*VALUE(LEFT(C373,LEN(C373)-1)),IF(RIGHT(C373,1)="B",1000000000*VALUE(LEFT(C373,LEN(C373)-1)),IF(RIGHT(C373,1)="%",0.01*VALUE(LEFT(C373,LEN(C373)-1)),IF(RIGHT(C373,1)="k",1000*VALUE(LEFT(C373,LEN(C373)-1)),VALUE(SUBSTITUTE(C373,",",""))))))))),"N/A")</f>
        <v/>
      </c>
      <c r="K373">
        <f>IFERROR(IF(TRIM(D373)="-", "N/A", IF(RIGHT(D373,1)=")",IF(RIGHT(D373,2)="T)",-1000000000000*VALUE(MID(D373,2,LEN(D373)-3)),IF(RIGHT(D373,2)="M)",-1000000*VALUE(MID(D373,2,LEN(D373)-3)),IF(RIGHT(D373,2)="B)",-1000000000*VALUE(MID(D373,2,LEN(D373)-3)),IF(RIGHT(D373,2)="k)",-1000*VALUE(MID(D373,2,LEN(D373)-3)),VALUE(SUBSTITUTE(D373,",","")))))),IF(RIGHT(D373,1)="T",1000000000000*VALUE(LEFT(D373,LEN(D373)-1)),IF(RIGHT(D373,1)="M",1000000*VALUE(LEFT(D373,LEN(D373)-1)),IF(RIGHT(D373,1)="B",1000000000*VALUE(LEFT(D373,LEN(D373)-1)),IF(RIGHT(D373,1)="%",0.01*VALUE(LEFT(D373,LEN(D373)-1)),IF(RIGHT(D373,1)="k",1000*VALUE(LEFT(D373,LEN(D373)-1)),VALUE(SUBSTITUTE(D373,",",""))))))))),"N/A")</f>
        <v/>
      </c>
      <c r="L373">
        <f>IFERROR(IF(TRIM(E373)="-", "N/A", IF(RIGHT(E373,1)=")",IF(RIGHT(E373,2)="T)",-1000000000000*VALUE(MID(E373,2,LEN(E373)-3)),IF(RIGHT(E373,2)="M)",-1000000*VALUE(MID(E373,2,LEN(E373)-3)),IF(RIGHT(E373,2)="B)",-1000000000*VALUE(MID(E373,2,LEN(E373)-3)),IF(RIGHT(E373,2)="k)",-1000*VALUE(MID(E373,2,LEN(E373)-3)),VALUE(SUBSTITUTE(E373,",","")))))),IF(RIGHT(E373,1)="T",1000000000000*VALUE(LEFT(E373,LEN(E373)-1)),IF(RIGHT(E373,1)="M",1000000*VALUE(LEFT(E373,LEN(E373)-1)),IF(RIGHT(E373,1)="B",1000000000*VALUE(LEFT(E373,LEN(E373)-1)),IF(RIGHT(E373,1)="%",0.01*VALUE(LEFT(E373,LEN(E373)-1)),IF(RIGHT(E373,1)="k",1000*VALUE(LEFT(E373,LEN(E373)-1)),VALUE(SUBSTITUTE(E373,",",""))))))))),"N/A")</f>
        <v/>
      </c>
      <c r="M373">
        <f>IFERROR(IF(TRIM(F373)="-", "N/A", IF(RIGHT(F373,1)=")",IF(RIGHT(F373,2)="T)",-1000000000000*VALUE(MID(F373,2,LEN(F373)-3)),IF(RIGHT(F373,2)="M)",-1000000*VALUE(MID(F373,2,LEN(F373)-3)),IF(RIGHT(F373,2)="B)",-1000000000*VALUE(MID(F373,2,LEN(F373)-3)),IF(RIGHT(F373,2)="k)",-1000*VALUE(MID(F373,2,LEN(F373)-3)),VALUE(SUBSTITUTE(F373,",","")))))),IF(RIGHT(F373,1)="T",1000000000000*VALUE(LEFT(F373,LEN(F373)-1)),IF(RIGHT(F373,1)="M",1000000*VALUE(LEFT(F373,LEN(F373)-1)),IF(RIGHT(F373,1)="B",1000000000*VALUE(LEFT(F373,LEN(F373)-1)),IF(RIGHT(F373,1)="%",0.01*VALUE(LEFT(F373,LEN(F373)-1)),IF(RIGHT(F373,1)="k",1000*VALUE(LEFT(F373,LEN(F373)-1)),VALUE(SUBSTITUTE(F373,",",""))))))))),"N/A")</f>
        <v/>
      </c>
      <c r="N373">
        <f>IFERROR(IF(TRIM(G373)="-", "N/A", IF(RIGHT(G373,1)=")",IF(RIGHT(G373,2)="T)",-1000000000000*VALUE(MID(G373,2,LEN(G373)-3)),IF(RIGHT(G373,2)="M)",-1000000*VALUE(MID(G373,2,LEN(G373)-3)),IF(RIGHT(G373,2)="B)",-1000000000*VALUE(MID(G373,2,LEN(G373)-3)),IF(RIGHT(G373,2)="k)",-1000*VALUE(MID(G373,2,LEN(G373)-3)),VALUE(SUBSTITUTE(G373,",","")))))),IF(RIGHT(G373,1)="T",1000000000000*VALUE(LEFT(G373,LEN(G373)-1)),IF(RIGHT(G373,1)="M",1000000*VALUE(LEFT(G373,LEN(G373)-1)),IF(RIGHT(G373,1)="B",1000000000*VALUE(LEFT(G373,LEN(G373)-1)),IF(RIGHT(G373,1)="%",0.01*VALUE(LEFT(G373,LEN(G373)-1)),IF(RIGHT(G373,1)="k",1000*VALUE(LEFT(G373,LEN(G373)-1)),VALUE(SUBSTITUTE(G373,",",""))))))))),"N/A")</f>
        <v/>
      </c>
    </row>
    <row r="374" spans="1:60">
      <c s="1" r="A374" t="n">
        <v>0</v>
      </c>
      <c r="B374" t="s">
        <v>123</v>
      </c>
      <c r="C374" t="s">
        <v>976</v>
      </c>
      <c r="I374">
        <f>IF(AND(K374&gt; J374, L374&gt; K374, M374&gt; L374, N374&gt; M374), "pos_trend", IF(AND(K374&lt; J374, L374&lt; K374, M374&lt; L374, N374&lt; M374), "neg_trend", "N/A"))</f>
        <v/>
      </c>
      <c r="J374">
        <f>IFERROR(IF(TRIM(C374)="-", "N/A", IF(RIGHT(C374,1)=")",IF(RIGHT(C374,2)="T)",-1000000000000*VALUE(MID(C374,2,LEN(C374)-3)),IF(RIGHT(C374,2)="M)",-1000000*VALUE(MID(C374,2,LEN(C374)-3)),IF(RIGHT(C374,2)="B)",-1000000000*VALUE(MID(C374,2,LEN(C374)-3)),IF(RIGHT(C374,2)="k)",-1000*VALUE(MID(C374,2,LEN(C374)-3)),VALUE(SUBSTITUTE(C374,",","")))))),IF(RIGHT(C374,1)="T",1000000000000*VALUE(LEFT(C374,LEN(C374)-1)),IF(RIGHT(C374,1)="M",1000000*VALUE(LEFT(C374,LEN(C374)-1)),IF(RIGHT(C374,1)="B",1000000000*VALUE(LEFT(C374,LEN(C374)-1)),IF(RIGHT(C374,1)="%",0.01*VALUE(LEFT(C374,LEN(C374)-1)),IF(RIGHT(C374,1)="k",1000*VALUE(LEFT(C374,LEN(C374)-1)),VALUE(SUBSTITUTE(C374,",",""))))))))),"N/A")</f>
        <v/>
      </c>
      <c r="K374">
        <f>IFERROR(IF(TRIM(D374)="-", "N/A", IF(RIGHT(D374,1)=")",IF(RIGHT(D374,2)="T)",-1000000000000*VALUE(MID(D374,2,LEN(D374)-3)),IF(RIGHT(D374,2)="M)",-1000000*VALUE(MID(D374,2,LEN(D374)-3)),IF(RIGHT(D374,2)="B)",-1000000000*VALUE(MID(D374,2,LEN(D374)-3)),IF(RIGHT(D374,2)="k)",-1000*VALUE(MID(D374,2,LEN(D374)-3)),VALUE(SUBSTITUTE(D374,",","")))))),IF(RIGHT(D374,1)="T",1000000000000*VALUE(LEFT(D374,LEN(D374)-1)),IF(RIGHT(D374,1)="M",1000000*VALUE(LEFT(D374,LEN(D374)-1)),IF(RIGHT(D374,1)="B",1000000000*VALUE(LEFT(D374,LEN(D374)-1)),IF(RIGHT(D374,1)="%",0.01*VALUE(LEFT(D374,LEN(D374)-1)),IF(RIGHT(D374,1)="k",1000*VALUE(LEFT(D374,LEN(D374)-1)),VALUE(SUBSTITUTE(D374,",",""))))))))),"N/A")</f>
        <v/>
      </c>
      <c r="L374">
        <f>IFERROR(IF(TRIM(E374)="-", "N/A", IF(RIGHT(E374,1)=")",IF(RIGHT(E374,2)="T)",-1000000000000*VALUE(MID(E374,2,LEN(E374)-3)),IF(RIGHT(E374,2)="M)",-1000000*VALUE(MID(E374,2,LEN(E374)-3)),IF(RIGHT(E374,2)="B)",-1000000000*VALUE(MID(E374,2,LEN(E374)-3)),IF(RIGHT(E374,2)="k)",-1000*VALUE(MID(E374,2,LEN(E374)-3)),VALUE(SUBSTITUTE(E374,",","")))))),IF(RIGHT(E374,1)="T",1000000000000*VALUE(LEFT(E374,LEN(E374)-1)),IF(RIGHT(E374,1)="M",1000000*VALUE(LEFT(E374,LEN(E374)-1)),IF(RIGHT(E374,1)="B",1000000000*VALUE(LEFT(E374,LEN(E374)-1)),IF(RIGHT(E374,1)="%",0.01*VALUE(LEFT(E374,LEN(E374)-1)),IF(RIGHT(E374,1)="k",1000*VALUE(LEFT(E374,LEN(E374)-1)),VALUE(SUBSTITUTE(E374,",",""))))))))),"N/A")</f>
        <v/>
      </c>
      <c r="M374">
        <f>IFERROR(IF(TRIM(F374)="-", "N/A", IF(RIGHT(F374,1)=")",IF(RIGHT(F374,2)="T)",-1000000000000*VALUE(MID(F374,2,LEN(F374)-3)),IF(RIGHT(F374,2)="M)",-1000000*VALUE(MID(F374,2,LEN(F374)-3)),IF(RIGHT(F374,2)="B)",-1000000000*VALUE(MID(F374,2,LEN(F374)-3)),IF(RIGHT(F374,2)="k)",-1000*VALUE(MID(F374,2,LEN(F374)-3)),VALUE(SUBSTITUTE(F374,",","")))))),IF(RIGHT(F374,1)="T",1000000000000*VALUE(LEFT(F374,LEN(F374)-1)),IF(RIGHT(F374,1)="M",1000000*VALUE(LEFT(F374,LEN(F374)-1)),IF(RIGHT(F374,1)="B",1000000000*VALUE(LEFT(F374,LEN(F374)-1)),IF(RIGHT(F374,1)="%",0.01*VALUE(LEFT(F374,LEN(F374)-1)),IF(RIGHT(F374,1)="k",1000*VALUE(LEFT(F374,LEN(F374)-1)),VALUE(SUBSTITUTE(F374,",",""))))))))),"N/A")</f>
        <v/>
      </c>
      <c r="N374">
        <f>IFERROR(IF(TRIM(G374)="-", "N/A", IF(RIGHT(G374,1)=")",IF(RIGHT(G374,2)="T)",-1000000000000*VALUE(MID(G374,2,LEN(G374)-3)),IF(RIGHT(G374,2)="M)",-1000000*VALUE(MID(G374,2,LEN(G374)-3)),IF(RIGHT(G374,2)="B)",-1000000000*VALUE(MID(G374,2,LEN(G374)-3)),IF(RIGHT(G374,2)="k)",-1000*VALUE(MID(G374,2,LEN(G374)-3)),VALUE(SUBSTITUTE(G374,",","")))))),IF(RIGHT(G374,1)="T",1000000000000*VALUE(LEFT(G374,LEN(G374)-1)),IF(RIGHT(G374,1)="M",1000000*VALUE(LEFT(G374,LEN(G374)-1)),IF(RIGHT(G374,1)="B",1000000000*VALUE(LEFT(G374,LEN(G374)-1)),IF(RIGHT(G374,1)="%",0.01*VALUE(LEFT(G374,LEN(G374)-1)),IF(RIGHT(G374,1)="k",1000*VALUE(LEFT(G374,LEN(G374)-1)),VALUE(SUBSTITUTE(G374,",",""))))))))),"N/A")</f>
        <v/>
      </c>
    </row>
    <row r="375" spans="1:60">
      <c s="1" r="A375" t="n">
        <v>1</v>
      </c>
      <c r="B375" t="s">
        <v>124</v>
      </c>
      <c r="C375" t="s"/>
      <c r="I375">
        <f>IF(AND(K375&gt; J375, L375&gt; K375, M375&gt; L375, N375&gt; M375), "pos_trend", IF(AND(K375&lt; J375, L375&lt; K375, M375&lt; L375, N375&lt; M375), "neg_trend", "N/A"))</f>
        <v/>
      </c>
      <c r="J375">
        <f>IFERROR(IF(TRIM(C375)="-", "N/A", IF(RIGHT(C375,1)=")",IF(RIGHT(C375,2)="T)",-1000000000000*VALUE(MID(C375,2,LEN(C375)-3)),IF(RIGHT(C375,2)="M)",-1000000*VALUE(MID(C375,2,LEN(C375)-3)),IF(RIGHT(C375,2)="B)",-1000000000*VALUE(MID(C375,2,LEN(C375)-3)),IF(RIGHT(C375,2)="k)",-1000*VALUE(MID(C375,2,LEN(C375)-3)),VALUE(SUBSTITUTE(C375,",","")))))),IF(RIGHT(C375,1)="T",1000000000000*VALUE(LEFT(C375,LEN(C375)-1)),IF(RIGHT(C375,1)="M",1000000*VALUE(LEFT(C375,LEN(C375)-1)),IF(RIGHT(C375,1)="B",1000000000*VALUE(LEFT(C375,LEN(C375)-1)),IF(RIGHT(C375,1)="%",0.01*VALUE(LEFT(C375,LEN(C375)-1)),IF(RIGHT(C375,1)="k",1000*VALUE(LEFT(C375,LEN(C375)-1)),VALUE(SUBSTITUTE(C375,",",""))))))))),"N/A")</f>
        <v/>
      </c>
      <c r="K375">
        <f>IFERROR(IF(TRIM(D375)="-", "N/A", IF(RIGHT(D375,1)=")",IF(RIGHT(D375,2)="T)",-1000000000000*VALUE(MID(D375,2,LEN(D375)-3)),IF(RIGHT(D375,2)="M)",-1000000*VALUE(MID(D375,2,LEN(D375)-3)),IF(RIGHT(D375,2)="B)",-1000000000*VALUE(MID(D375,2,LEN(D375)-3)),IF(RIGHT(D375,2)="k)",-1000*VALUE(MID(D375,2,LEN(D375)-3)),VALUE(SUBSTITUTE(D375,",","")))))),IF(RIGHT(D375,1)="T",1000000000000*VALUE(LEFT(D375,LEN(D375)-1)),IF(RIGHT(D375,1)="M",1000000*VALUE(LEFT(D375,LEN(D375)-1)),IF(RIGHT(D375,1)="B",1000000000*VALUE(LEFT(D375,LEN(D375)-1)),IF(RIGHT(D375,1)="%",0.01*VALUE(LEFT(D375,LEN(D375)-1)),IF(RIGHT(D375,1)="k",1000*VALUE(LEFT(D375,LEN(D375)-1)),VALUE(SUBSTITUTE(D375,",",""))))))))),"N/A")</f>
        <v/>
      </c>
      <c r="L375">
        <f>IFERROR(IF(TRIM(E375)="-", "N/A", IF(RIGHT(E375,1)=")",IF(RIGHT(E375,2)="T)",-1000000000000*VALUE(MID(E375,2,LEN(E375)-3)),IF(RIGHT(E375,2)="M)",-1000000*VALUE(MID(E375,2,LEN(E375)-3)),IF(RIGHT(E375,2)="B)",-1000000000*VALUE(MID(E375,2,LEN(E375)-3)),IF(RIGHT(E375,2)="k)",-1000*VALUE(MID(E375,2,LEN(E375)-3)),VALUE(SUBSTITUTE(E375,",","")))))),IF(RIGHT(E375,1)="T",1000000000000*VALUE(LEFT(E375,LEN(E375)-1)),IF(RIGHT(E375,1)="M",1000000*VALUE(LEFT(E375,LEN(E375)-1)),IF(RIGHT(E375,1)="B",1000000000*VALUE(LEFT(E375,LEN(E375)-1)),IF(RIGHT(E375,1)="%",0.01*VALUE(LEFT(E375,LEN(E375)-1)),IF(RIGHT(E375,1)="k",1000*VALUE(LEFT(E375,LEN(E375)-1)),VALUE(SUBSTITUTE(E375,",",""))))))))),"N/A")</f>
        <v/>
      </c>
      <c r="M375">
        <f>IFERROR(IF(TRIM(F375)="-", "N/A", IF(RIGHT(F375,1)=")",IF(RIGHT(F375,2)="T)",-1000000000000*VALUE(MID(F375,2,LEN(F375)-3)),IF(RIGHT(F375,2)="M)",-1000000*VALUE(MID(F375,2,LEN(F375)-3)),IF(RIGHT(F375,2)="B)",-1000000000*VALUE(MID(F375,2,LEN(F375)-3)),IF(RIGHT(F375,2)="k)",-1000*VALUE(MID(F375,2,LEN(F375)-3)),VALUE(SUBSTITUTE(F375,",","")))))),IF(RIGHT(F375,1)="T",1000000000000*VALUE(LEFT(F375,LEN(F375)-1)),IF(RIGHT(F375,1)="M",1000000*VALUE(LEFT(F375,LEN(F375)-1)),IF(RIGHT(F375,1)="B",1000000000*VALUE(LEFT(F375,LEN(F375)-1)),IF(RIGHT(F375,1)="%",0.01*VALUE(LEFT(F375,LEN(F375)-1)),IF(RIGHT(F375,1)="k",1000*VALUE(LEFT(F375,LEN(F375)-1)),VALUE(SUBSTITUTE(F375,",",""))))))))),"N/A")</f>
        <v/>
      </c>
      <c r="N375">
        <f>IFERROR(IF(TRIM(G375)="-", "N/A", IF(RIGHT(G375,1)=")",IF(RIGHT(G375,2)="T)",-1000000000000*VALUE(MID(G375,2,LEN(G375)-3)),IF(RIGHT(G375,2)="M)",-1000000*VALUE(MID(G375,2,LEN(G375)-3)),IF(RIGHT(G375,2)="B)",-1000000000*VALUE(MID(G375,2,LEN(G375)-3)),IF(RIGHT(G375,2)="k)",-1000*VALUE(MID(G375,2,LEN(G375)-3)),VALUE(SUBSTITUTE(G375,",","")))))),IF(RIGHT(G375,1)="T",1000000000000*VALUE(LEFT(G375,LEN(G375)-1)),IF(RIGHT(G375,1)="M",1000000*VALUE(LEFT(G375,LEN(G375)-1)),IF(RIGHT(G375,1)="B",1000000000*VALUE(LEFT(G375,LEN(G375)-1)),IF(RIGHT(G375,1)="%",0.01*VALUE(LEFT(G375,LEN(G375)-1)),IF(RIGHT(G375,1)="k",1000*VALUE(LEFT(G375,LEN(G375)-1)),VALUE(SUBSTITUTE(G375,",",""))))))))),"N/A")</f>
        <v/>
      </c>
    </row>
    <row r="376" spans="1:60">
      <c s="1" r="A376" t="n">
        <v>2</v>
      </c>
      <c r="B376" t="s">
        <v>125</v>
      </c>
      <c r="C376" t="s">
        <v>977</v>
      </c>
      <c r="I376">
        <f>IF(AND(K376&gt; J376, L376&gt; K376, M376&gt; L376, N376&gt; M376), "pos_trend", IF(AND(K376&lt; J376, L376&lt; K376, M376&lt; L376, N376&lt; M376), "neg_trend", "N/A"))</f>
        <v/>
      </c>
      <c r="J376">
        <f>IFERROR(IF(TRIM(C376)="-", "N/A", IF(RIGHT(C376,1)=")",IF(RIGHT(C376,2)="T)",-1000000000000*VALUE(MID(C376,2,LEN(C376)-3)),IF(RIGHT(C376,2)="M)",-1000000*VALUE(MID(C376,2,LEN(C376)-3)),IF(RIGHT(C376,2)="B)",-1000000000*VALUE(MID(C376,2,LEN(C376)-3)),IF(RIGHT(C376,2)="k)",-1000*VALUE(MID(C376,2,LEN(C376)-3)),VALUE(SUBSTITUTE(C376,",","")))))),IF(RIGHT(C376,1)="T",1000000000000*VALUE(LEFT(C376,LEN(C376)-1)),IF(RIGHT(C376,1)="M",1000000*VALUE(LEFT(C376,LEN(C376)-1)),IF(RIGHT(C376,1)="B",1000000000*VALUE(LEFT(C376,LEN(C376)-1)),IF(RIGHT(C376,1)="%",0.01*VALUE(LEFT(C376,LEN(C376)-1)),IF(RIGHT(C376,1)="k",1000*VALUE(LEFT(C376,LEN(C376)-1)),VALUE(SUBSTITUTE(C376,",",""))))))))),"N/A")</f>
        <v/>
      </c>
      <c r="K376">
        <f>IFERROR(IF(TRIM(D376)="-", "N/A", IF(RIGHT(D376,1)=")",IF(RIGHT(D376,2)="T)",-1000000000000*VALUE(MID(D376,2,LEN(D376)-3)),IF(RIGHT(D376,2)="M)",-1000000*VALUE(MID(D376,2,LEN(D376)-3)),IF(RIGHT(D376,2)="B)",-1000000000*VALUE(MID(D376,2,LEN(D376)-3)),IF(RIGHT(D376,2)="k)",-1000*VALUE(MID(D376,2,LEN(D376)-3)),VALUE(SUBSTITUTE(D376,",","")))))),IF(RIGHT(D376,1)="T",1000000000000*VALUE(LEFT(D376,LEN(D376)-1)),IF(RIGHT(D376,1)="M",1000000*VALUE(LEFT(D376,LEN(D376)-1)),IF(RIGHT(D376,1)="B",1000000000*VALUE(LEFT(D376,LEN(D376)-1)),IF(RIGHT(D376,1)="%",0.01*VALUE(LEFT(D376,LEN(D376)-1)),IF(RIGHT(D376,1)="k",1000*VALUE(LEFT(D376,LEN(D376)-1)),VALUE(SUBSTITUTE(D376,",",""))))))))),"N/A")</f>
        <v/>
      </c>
      <c r="L376">
        <f>IFERROR(IF(TRIM(E376)="-", "N/A", IF(RIGHT(E376,1)=")",IF(RIGHT(E376,2)="T)",-1000000000000*VALUE(MID(E376,2,LEN(E376)-3)),IF(RIGHT(E376,2)="M)",-1000000*VALUE(MID(E376,2,LEN(E376)-3)),IF(RIGHT(E376,2)="B)",-1000000000*VALUE(MID(E376,2,LEN(E376)-3)),IF(RIGHT(E376,2)="k)",-1000*VALUE(MID(E376,2,LEN(E376)-3)),VALUE(SUBSTITUTE(E376,",","")))))),IF(RIGHT(E376,1)="T",1000000000000*VALUE(LEFT(E376,LEN(E376)-1)),IF(RIGHT(E376,1)="M",1000000*VALUE(LEFT(E376,LEN(E376)-1)),IF(RIGHT(E376,1)="B",1000000000*VALUE(LEFT(E376,LEN(E376)-1)),IF(RIGHT(E376,1)="%",0.01*VALUE(LEFT(E376,LEN(E376)-1)),IF(RIGHT(E376,1)="k",1000*VALUE(LEFT(E376,LEN(E376)-1)),VALUE(SUBSTITUTE(E376,",",""))))))))),"N/A")</f>
        <v/>
      </c>
      <c r="M376">
        <f>IFERROR(IF(TRIM(F376)="-", "N/A", IF(RIGHT(F376,1)=")",IF(RIGHT(F376,2)="T)",-1000000000000*VALUE(MID(F376,2,LEN(F376)-3)),IF(RIGHT(F376,2)="M)",-1000000*VALUE(MID(F376,2,LEN(F376)-3)),IF(RIGHT(F376,2)="B)",-1000000000*VALUE(MID(F376,2,LEN(F376)-3)),IF(RIGHT(F376,2)="k)",-1000*VALUE(MID(F376,2,LEN(F376)-3)),VALUE(SUBSTITUTE(F376,",","")))))),IF(RIGHT(F376,1)="T",1000000000000*VALUE(LEFT(F376,LEN(F376)-1)),IF(RIGHT(F376,1)="M",1000000*VALUE(LEFT(F376,LEN(F376)-1)),IF(RIGHT(F376,1)="B",1000000000*VALUE(LEFT(F376,LEN(F376)-1)),IF(RIGHT(F376,1)="%",0.01*VALUE(LEFT(F376,LEN(F376)-1)),IF(RIGHT(F376,1)="k",1000*VALUE(LEFT(F376,LEN(F376)-1)),VALUE(SUBSTITUTE(F376,",",""))))))))),"N/A")</f>
        <v/>
      </c>
      <c r="N376">
        <f>IFERROR(IF(TRIM(G376)="-", "N/A", IF(RIGHT(G376,1)=")",IF(RIGHT(G376,2)="T)",-1000000000000*VALUE(MID(G376,2,LEN(G376)-3)),IF(RIGHT(G376,2)="M)",-1000000*VALUE(MID(G376,2,LEN(G376)-3)),IF(RIGHT(G376,2)="B)",-1000000000*VALUE(MID(G376,2,LEN(G376)-3)),IF(RIGHT(G376,2)="k)",-1000*VALUE(MID(G376,2,LEN(G376)-3)),VALUE(SUBSTITUTE(G376,",","")))))),IF(RIGHT(G376,1)="T",1000000000000*VALUE(LEFT(G376,LEN(G376)-1)),IF(RIGHT(G376,1)="M",1000000*VALUE(LEFT(G376,LEN(G376)-1)),IF(RIGHT(G376,1)="B",1000000000*VALUE(LEFT(G376,LEN(G376)-1)),IF(RIGHT(G376,1)="%",0.01*VALUE(LEFT(G376,LEN(G376)-1)),IF(RIGHT(G376,1)="k",1000*VALUE(LEFT(G376,LEN(G376)-1)),VALUE(SUBSTITUTE(G376,",",""))))))))),"N/A")</f>
        <v/>
      </c>
    </row>
    <row r="377" spans="1:60">
      <c s="1" r="A377" t="n">
        <v>3</v>
      </c>
      <c r="B377" t="s">
        <v>126</v>
      </c>
      <c r="C377" t="s">
        <v>978</v>
      </c>
      <c r="I377">
        <f>IF(AND(K377&gt; J377, L377&gt; K377, M377&gt; L377, N377&gt; M377), "pos_trend", IF(AND(K377&lt; J377, L377&lt; K377, M377&lt; L377, N377&lt; M377), "neg_trend", "N/A"))</f>
        <v/>
      </c>
      <c r="J377">
        <f>IFERROR(IF(TRIM(C377)="-", "N/A", IF(RIGHT(C377,1)=")",IF(RIGHT(C377,2)="T)",-1000000000000*VALUE(MID(C377,2,LEN(C377)-3)),IF(RIGHT(C377,2)="M)",-1000000*VALUE(MID(C377,2,LEN(C377)-3)),IF(RIGHT(C377,2)="B)",-1000000000*VALUE(MID(C377,2,LEN(C377)-3)),IF(RIGHT(C377,2)="k)",-1000*VALUE(MID(C377,2,LEN(C377)-3)),VALUE(SUBSTITUTE(C377,",","")))))),IF(RIGHT(C377,1)="T",1000000000000*VALUE(LEFT(C377,LEN(C377)-1)),IF(RIGHT(C377,1)="M",1000000*VALUE(LEFT(C377,LEN(C377)-1)),IF(RIGHT(C377,1)="B",1000000000*VALUE(LEFT(C377,LEN(C377)-1)),IF(RIGHT(C377,1)="%",0.01*VALUE(LEFT(C377,LEN(C377)-1)),IF(RIGHT(C377,1)="k",1000*VALUE(LEFT(C377,LEN(C377)-1)),VALUE(SUBSTITUTE(C377,",",""))))))))),"N/A")</f>
        <v/>
      </c>
      <c r="K377">
        <f>IFERROR(IF(TRIM(D377)="-", "N/A", IF(RIGHT(D377,1)=")",IF(RIGHT(D377,2)="T)",-1000000000000*VALUE(MID(D377,2,LEN(D377)-3)),IF(RIGHT(D377,2)="M)",-1000000*VALUE(MID(D377,2,LEN(D377)-3)),IF(RIGHT(D377,2)="B)",-1000000000*VALUE(MID(D377,2,LEN(D377)-3)),IF(RIGHT(D377,2)="k)",-1000*VALUE(MID(D377,2,LEN(D377)-3)),VALUE(SUBSTITUTE(D377,",","")))))),IF(RIGHT(D377,1)="T",1000000000000*VALUE(LEFT(D377,LEN(D377)-1)),IF(RIGHT(D377,1)="M",1000000*VALUE(LEFT(D377,LEN(D377)-1)),IF(RIGHT(D377,1)="B",1000000000*VALUE(LEFT(D377,LEN(D377)-1)),IF(RIGHT(D377,1)="%",0.01*VALUE(LEFT(D377,LEN(D377)-1)),IF(RIGHT(D377,1)="k",1000*VALUE(LEFT(D377,LEN(D377)-1)),VALUE(SUBSTITUTE(D377,",",""))))))))),"N/A")</f>
        <v/>
      </c>
      <c r="L377">
        <f>IFERROR(IF(TRIM(E377)="-", "N/A", IF(RIGHT(E377,1)=")",IF(RIGHT(E377,2)="T)",-1000000000000*VALUE(MID(E377,2,LEN(E377)-3)),IF(RIGHT(E377,2)="M)",-1000000*VALUE(MID(E377,2,LEN(E377)-3)),IF(RIGHT(E377,2)="B)",-1000000000*VALUE(MID(E377,2,LEN(E377)-3)),IF(RIGHT(E377,2)="k)",-1000*VALUE(MID(E377,2,LEN(E377)-3)),VALUE(SUBSTITUTE(E377,",","")))))),IF(RIGHT(E377,1)="T",1000000000000*VALUE(LEFT(E377,LEN(E377)-1)),IF(RIGHT(E377,1)="M",1000000*VALUE(LEFT(E377,LEN(E377)-1)),IF(RIGHT(E377,1)="B",1000000000*VALUE(LEFT(E377,LEN(E377)-1)),IF(RIGHT(E377,1)="%",0.01*VALUE(LEFT(E377,LEN(E377)-1)),IF(RIGHT(E377,1)="k",1000*VALUE(LEFT(E377,LEN(E377)-1)),VALUE(SUBSTITUTE(E377,",",""))))))))),"N/A")</f>
        <v/>
      </c>
      <c r="M377">
        <f>IFERROR(IF(TRIM(F377)="-", "N/A", IF(RIGHT(F377,1)=")",IF(RIGHT(F377,2)="T)",-1000000000000*VALUE(MID(F377,2,LEN(F377)-3)),IF(RIGHT(F377,2)="M)",-1000000*VALUE(MID(F377,2,LEN(F377)-3)),IF(RIGHT(F377,2)="B)",-1000000000*VALUE(MID(F377,2,LEN(F377)-3)),IF(RIGHT(F377,2)="k)",-1000*VALUE(MID(F377,2,LEN(F377)-3)),VALUE(SUBSTITUTE(F377,",","")))))),IF(RIGHT(F377,1)="T",1000000000000*VALUE(LEFT(F377,LEN(F377)-1)),IF(RIGHT(F377,1)="M",1000000*VALUE(LEFT(F377,LEN(F377)-1)),IF(RIGHT(F377,1)="B",1000000000*VALUE(LEFT(F377,LEN(F377)-1)),IF(RIGHT(F377,1)="%",0.01*VALUE(LEFT(F377,LEN(F377)-1)),IF(RIGHT(F377,1)="k",1000*VALUE(LEFT(F377,LEN(F377)-1)),VALUE(SUBSTITUTE(F377,",",""))))))))),"N/A")</f>
        <v/>
      </c>
      <c r="N377">
        <f>IFERROR(IF(TRIM(G377)="-", "N/A", IF(RIGHT(G377,1)=")",IF(RIGHT(G377,2)="T)",-1000000000000*VALUE(MID(G377,2,LEN(G377)-3)),IF(RIGHT(G377,2)="M)",-1000000*VALUE(MID(G377,2,LEN(G377)-3)),IF(RIGHT(G377,2)="B)",-1000000000*VALUE(MID(G377,2,LEN(G377)-3)),IF(RIGHT(G377,2)="k)",-1000*VALUE(MID(G377,2,LEN(G377)-3)),VALUE(SUBSTITUTE(G377,",","")))))),IF(RIGHT(G377,1)="T",1000000000000*VALUE(LEFT(G377,LEN(G377)-1)),IF(RIGHT(G377,1)="M",1000000*VALUE(LEFT(G377,LEN(G377)-1)),IF(RIGHT(G377,1)="B",1000000000*VALUE(LEFT(G377,LEN(G377)-1)),IF(RIGHT(G377,1)="%",0.01*VALUE(LEFT(G377,LEN(G377)-1)),IF(RIGHT(G377,1)="k",1000*VALUE(LEFT(G377,LEN(G377)-1)),VALUE(SUBSTITUTE(G377,",",""))))))))),"N/A")</f>
        <v/>
      </c>
    </row>
    <row r="378" spans="1:60">
      <c s="1" r="A378" t="n">
        <v>4</v>
      </c>
      <c r="B378" t="s">
        <v>128</v>
      </c>
      <c r="C378" t="s">
        <v>172</v>
      </c>
      <c r="I378">
        <f>IF(AND(K378&gt; J378, L378&gt; K378, M378&gt; L378, N378&gt; M378), "pos_trend", IF(AND(K378&lt; J378, L378&lt; K378, M378&lt; L378, N378&lt; M378), "neg_trend", "N/A"))</f>
        <v/>
      </c>
      <c r="J378">
        <f>IFERROR(IF(TRIM(C378)="-", "N/A", IF(RIGHT(C378,1)=")",IF(RIGHT(C378,2)="T)",-1000000000000*VALUE(MID(C378,2,LEN(C378)-3)),IF(RIGHT(C378,2)="M)",-1000000*VALUE(MID(C378,2,LEN(C378)-3)),IF(RIGHT(C378,2)="B)",-1000000000*VALUE(MID(C378,2,LEN(C378)-3)),IF(RIGHT(C378,2)="k)",-1000*VALUE(MID(C378,2,LEN(C378)-3)),VALUE(SUBSTITUTE(C378,",","")))))),IF(RIGHT(C378,1)="T",1000000000000*VALUE(LEFT(C378,LEN(C378)-1)),IF(RIGHT(C378,1)="M",1000000*VALUE(LEFT(C378,LEN(C378)-1)),IF(RIGHT(C378,1)="B",1000000000*VALUE(LEFT(C378,LEN(C378)-1)),IF(RIGHT(C378,1)="%",0.01*VALUE(LEFT(C378,LEN(C378)-1)),IF(RIGHT(C378,1)="k",1000*VALUE(LEFT(C378,LEN(C378)-1)),VALUE(SUBSTITUTE(C378,",",""))))))))),"N/A")</f>
        <v/>
      </c>
      <c r="K378">
        <f>IFERROR(IF(TRIM(D378)="-", "N/A", IF(RIGHT(D378,1)=")",IF(RIGHT(D378,2)="T)",-1000000000000*VALUE(MID(D378,2,LEN(D378)-3)),IF(RIGHT(D378,2)="M)",-1000000*VALUE(MID(D378,2,LEN(D378)-3)),IF(RIGHT(D378,2)="B)",-1000000000*VALUE(MID(D378,2,LEN(D378)-3)),IF(RIGHT(D378,2)="k)",-1000*VALUE(MID(D378,2,LEN(D378)-3)),VALUE(SUBSTITUTE(D378,",","")))))),IF(RIGHT(D378,1)="T",1000000000000*VALUE(LEFT(D378,LEN(D378)-1)),IF(RIGHT(D378,1)="M",1000000*VALUE(LEFT(D378,LEN(D378)-1)),IF(RIGHT(D378,1)="B",1000000000*VALUE(LEFT(D378,LEN(D378)-1)),IF(RIGHT(D378,1)="%",0.01*VALUE(LEFT(D378,LEN(D378)-1)),IF(RIGHT(D378,1)="k",1000*VALUE(LEFT(D378,LEN(D378)-1)),VALUE(SUBSTITUTE(D378,",",""))))))))),"N/A")</f>
        <v/>
      </c>
      <c r="L378">
        <f>IFERROR(IF(TRIM(E378)="-", "N/A", IF(RIGHT(E378,1)=")",IF(RIGHT(E378,2)="T)",-1000000000000*VALUE(MID(E378,2,LEN(E378)-3)),IF(RIGHT(E378,2)="M)",-1000000*VALUE(MID(E378,2,LEN(E378)-3)),IF(RIGHT(E378,2)="B)",-1000000000*VALUE(MID(E378,2,LEN(E378)-3)),IF(RIGHT(E378,2)="k)",-1000*VALUE(MID(E378,2,LEN(E378)-3)),VALUE(SUBSTITUTE(E378,",","")))))),IF(RIGHT(E378,1)="T",1000000000000*VALUE(LEFT(E378,LEN(E378)-1)),IF(RIGHT(E378,1)="M",1000000*VALUE(LEFT(E378,LEN(E378)-1)),IF(RIGHT(E378,1)="B",1000000000*VALUE(LEFT(E378,LEN(E378)-1)),IF(RIGHT(E378,1)="%",0.01*VALUE(LEFT(E378,LEN(E378)-1)),IF(RIGHT(E378,1)="k",1000*VALUE(LEFT(E378,LEN(E378)-1)),VALUE(SUBSTITUTE(E378,",",""))))))))),"N/A")</f>
        <v/>
      </c>
      <c r="M378">
        <f>IFERROR(IF(TRIM(F378)="-", "N/A", IF(RIGHT(F378,1)=")",IF(RIGHT(F378,2)="T)",-1000000000000*VALUE(MID(F378,2,LEN(F378)-3)),IF(RIGHT(F378,2)="M)",-1000000*VALUE(MID(F378,2,LEN(F378)-3)),IF(RIGHT(F378,2)="B)",-1000000000*VALUE(MID(F378,2,LEN(F378)-3)),IF(RIGHT(F378,2)="k)",-1000*VALUE(MID(F378,2,LEN(F378)-3)),VALUE(SUBSTITUTE(F378,",","")))))),IF(RIGHT(F378,1)="T",1000000000000*VALUE(LEFT(F378,LEN(F378)-1)),IF(RIGHT(F378,1)="M",1000000*VALUE(LEFT(F378,LEN(F378)-1)),IF(RIGHT(F378,1)="B",1000000000*VALUE(LEFT(F378,LEN(F378)-1)),IF(RIGHT(F378,1)="%",0.01*VALUE(LEFT(F378,LEN(F378)-1)),IF(RIGHT(F378,1)="k",1000*VALUE(LEFT(F378,LEN(F378)-1)),VALUE(SUBSTITUTE(F378,",",""))))))))),"N/A")</f>
        <v/>
      </c>
      <c r="N378">
        <f>IFERROR(IF(TRIM(G378)="-", "N/A", IF(RIGHT(G378,1)=")",IF(RIGHT(G378,2)="T)",-1000000000000*VALUE(MID(G378,2,LEN(G378)-3)),IF(RIGHT(G378,2)="M)",-1000000*VALUE(MID(G378,2,LEN(G378)-3)),IF(RIGHT(G378,2)="B)",-1000000000*VALUE(MID(G378,2,LEN(G378)-3)),IF(RIGHT(G378,2)="k)",-1000*VALUE(MID(G378,2,LEN(G378)-3)),VALUE(SUBSTITUTE(G378,",","")))))),IF(RIGHT(G378,1)="T",1000000000000*VALUE(LEFT(G378,LEN(G378)-1)),IF(RIGHT(G378,1)="M",1000000*VALUE(LEFT(G378,LEN(G378)-1)),IF(RIGHT(G378,1)="B",1000000000*VALUE(LEFT(G378,LEN(G378)-1)),IF(RIGHT(G378,1)="%",0.01*VALUE(LEFT(G378,LEN(G378)-1)),IF(RIGHT(G378,1)="k",1000*VALUE(LEFT(G378,LEN(G378)-1)),VALUE(SUBSTITUTE(G378,",",""))))))))),"N/A")</f>
        <v/>
      </c>
    </row>
    <row r="379" spans="1:60">
      <c s="1" r="A379" t="n">
        <v>5</v>
      </c>
      <c r="B379" t="s">
        <v>130</v>
      </c>
      <c r="C379" t="s">
        <v>979</v>
      </c>
      <c r="I379">
        <f>IF(AND(K379&gt; J379, L379&gt; K379, M379&gt; L379, N379&gt; M379), "pos_trend", IF(AND(K379&lt; J379, L379&lt; K379, M379&lt; L379, N379&lt; M379), "neg_trend", "N/A"))</f>
        <v/>
      </c>
      <c r="J379">
        <f>IFERROR(IF(TRIM(C379)="-", "N/A", IF(RIGHT(C379,1)=")",IF(RIGHT(C379,2)="T)",-1000000000000*VALUE(MID(C379,2,LEN(C379)-3)),IF(RIGHT(C379,2)="M)",-1000000*VALUE(MID(C379,2,LEN(C379)-3)),IF(RIGHT(C379,2)="B)",-1000000000*VALUE(MID(C379,2,LEN(C379)-3)),IF(RIGHT(C379,2)="k)",-1000*VALUE(MID(C379,2,LEN(C379)-3)),VALUE(SUBSTITUTE(C379,",","")))))),IF(RIGHT(C379,1)="T",1000000000000*VALUE(LEFT(C379,LEN(C379)-1)),IF(RIGHT(C379,1)="M",1000000*VALUE(LEFT(C379,LEN(C379)-1)),IF(RIGHT(C379,1)="B",1000000000*VALUE(LEFT(C379,LEN(C379)-1)),IF(RIGHT(C379,1)="%",0.01*VALUE(LEFT(C379,LEN(C379)-1)),IF(RIGHT(C379,1)="k",1000*VALUE(LEFT(C379,LEN(C379)-1)),VALUE(SUBSTITUTE(C379,",",""))))))))),"N/A")</f>
        <v/>
      </c>
      <c r="K379">
        <f>IFERROR(IF(TRIM(D379)="-", "N/A", IF(RIGHT(D379,1)=")",IF(RIGHT(D379,2)="T)",-1000000000000*VALUE(MID(D379,2,LEN(D379)-3)),IF(RIGHT(D379,2)="M)",-1000000*VALUE(MID(D379,2,LEN(D379)-3)),IF(RIGHT(D379,2)="B)",-1000000000*VALUE(MID(D379,2,LEN(D379)-3)),IF(RIGHT(D379,2)="k)",-1000*VALUE(MID(D379,2,LEN(D379)-3)),VALUE(SUBSTITUTE(D379,",","")))))),IF(RIGHT(D379,1)="T",1000000000000*VALUE(LEFT(D379,LEN(D379)-1)),IF(RIGHT(D379,1)="M",1000000*VALUE(LEFT(D379,LEN(D379)-1)),IF(RIGHT(D379,1)="B",1000000000*VALUE(LEFT(D379,LEN(D379)-1)),IF(RIGHT(D379,1)="%",0.01*VALUE(LEFT(D379,LEN(D379)-1)),IF(RIGHT(D379,1)="k",1000*VALUE(LEFT(D379,LEN(D379)-1)),VALUE(SUBSTITUTE(D379,",",""))))))))),"N/A")</f>
        <v/>
      </c>
      <c r="L379">
        <f>IFERROR(IF(TRIM(E379)="-", "N/A", IF(RIGHT(E379,1)=")",IF(RIGHT(E379,2)="T)",-1000000000000*VALUE(MID(E379,2,LEN(E379)-3)),IF(RIGHT(E379,2)="M)",-1000000*VALUE(MID(E379,2,LEN(E379)-3)),IF(RIGHT(E379,2)="B)",-1000000000*VALUE(MID(E379,2,LEN(E379)-3)),IF(RIGHT(E379,2)="k)",-1000*VALUE(MID(E379,2,LEN(E379)-3)),VALUE(SUBSTITUTE(E379,",","")))))),IF(RIGHT(E379,1)="T",1000000000000*VALUE(LEFT(E379,LEN(E379)-1)),IF(RIGHT(E379,1)="M",1000000*VALUE(LEFT(E379,LEN(E379)-1)),IF(RIGHT(E379,1)="B",1000000000*VALUE(LEFT(E379,LEN(E379)-1)),IF(RIGHT(E379,1)="%",0.01*VALUE(LEFT(E379,LEN(E379)-1)),IF(RIGHT(E379,1)="k",1000*VALUE(LEFT(E379,LEN(E379)-1)),VALUE(SUBSTITUTE(E379,",",""))))))))),"N/A")</f>
        <v/>
      </c>
      <c r="M379">
        <f>IFERROR(IF(TRIM(F379)="-", "N/A", IF(RIGHT(F379,1)=")",IF(RIGHT(F379,2)="T)",-1000000000000*VALUE(MID(F379,2,LEN(F379)-3)),IF(RIGHT(F379,2)="M)",-1000000*VALUE(MID(F379,2,LEN(F379)-3)),IF(RIGHT(F379,2)="B)",-1000000000*VALUE(MID(F379,2,LEN(F379)-3)),IF(RIGHT(F379,2)="k)",-1000*VALUE(MID(F379,2,LEN(F379)-3)),VALUE(SUBSTITUTE(F379,",","")))))),IF(RIGHT(F379,1)="T",1000000000000*VALUE(LEFT(F379,LEN(F379)-1)),IF(RIGHT(F379,1)="M",1000000*VALUE(LEFT(F379,LEN(F379)-1)),IF(RIGHT(F379,1)="B",1000000000*VALUE(LEFT(F379,LEN(F379)-1)),IF(RIGHT(F379,1)="%",0.01*VALUE(LEFT(F379,LEN(F379)-1)),IF(RIGHT(F379,1)="k",1000*VALUE(LEFT(F379,LEN(F379)-1)),VALUE(SUBSTITUTE(F379,",",""))))))))),"N/A")</f>
        <v/>
      </c>
      <c r="N379">
        <f>IFERROR(IF(TRIM(G379)="-", "N/A", IF(RIGHT(G379,1)=")",IF(RIGHT(G379,2)="T)",-1000000000000*VALUE(MID(G379,2,LEN(G379)-3)),IF(RIGHT(G379,2)="M)",-1000000*VALUE(MID(G379,2,LEN(G379)-3)),IF(RIGHT(G379,2)="B)",-1000000000*VALUE(MID(G379,2,LEN(G379)-3)),IF(RIGHT(G379,2)="k)",-1000*VALUE(MID(G379,2,LEN(G379)-3)),VALUE(SUBSTITUTE(G379,",","")))))),IF(RIGHT(G379,1)="T",1000000000000*VALUE(LEFT(G379,LEN(G379)-1)),IF(RIGHT(G379,1)="M",1000000*VALUE(LEFT(G379,LEN(G379)-1)),IF(RIGHT(G379,1)="B",1000000000*VALUE(LEFT(G379,LEN(G379)-1)),IF(RIGHT(G379,1)="%",0.01*VALUE(LEFT(G379,LEN(G379)-1)),IF(RIGHT(G379,1)="k",1000*VALUE(LEFT(G379,LEN(G379)-1)),VALUE(SUBSTITUTE(G379,",",""))))))))),"N/A")</f>
        <v/>
      </c>
    </row>
    <row r="380" spans="1:60">
      <c s="1" r="A380" t="n">
        <v>6</v>
      </c>
      <c r="B380" t="s">
        <v>132</v>
      </c>
      <c r="C380" t="s">
        <v>980</v>
      </c>
      <c r="I380">
        <f>IF(AND(K380&gt; J380, L380&gt; K380, M380&gt; L380, N380&gt; M380), "pos_trend", IF(AND(K380&lt; J380, L380&lt; K380, M380&lt; L380, N380&lt; M380), "neg_trend", "N/A"))</f>
        <v/>
      </c>
      <c r="J380">
        <f>IFERROR(IF(TRIM(C380)="-", "N/A", IF(RIGHT(C380,1)=")",IF(RIGHT(C380,2)="T)",-1000000000000*VALUE(MID(C380,2,LEN(C380)-3)),IF(RIGHT(C380,2)="M)",-1000000*VALUE(MID(C380,2,LEN(C380)-3)),IF(RIGHT(C380,2)="B)",-1000000000*VALUE(MID(C380,2,LEN(C380)-3)),IF(RIGHT(C380,2)="k)",-1000*VALUE(MID(C380,2,LEN(C380)-3)),VALUE(SUBSTITUTE(C380,",","")))))),IF(RIGHT(C380,1)="T",1000000000000*VALUE(LEFT(C380,LEN(C380)-1)),IF(RIGHT(C380,1)="M",1000000*VALUE(LEFT(C380,LEN(C380)-1)),IF(RIGHT(C380,1)="B",1000000000*VALUE(LEFT(C380,LEN(C380)-1)),IF(RIGHT(C380,1)="%",0.01*VALUE(LEFT(C380,LEN(C380)-1)),IF(RIGHT(C380,1)="k",1000*VALUE(LEFT(C380,LEN(C380)-1)),VALUE(SUBSTITUTE(C380,",",""))))))))),"N/A")</f>
        <v/>
      </c>
      <c r="K380">
        <f>IFERROR(IF(TRIM(D380)="-", "N/A", IF(RIGHT(D380,1)=")",IF(RIGHT(D380,2)="T)",-1000000000000*VALUE(MID(D380,2,LEN(D380)-3)),IF(RIGHT(D380,2)="M)",-1000000*VALUE(MID(D380,2,LEN(D380)-3)),IF(RIGHT(D380,2)="B)",-1000000000*VALUE(MID(D380,2,LEN(D380)-3)),IF(RIGHT(D380,2)="k)",-1000*VALUE(MID(D380,2,LEN(D380)-3)),VALUE(SUBSTITUTE(D380,",","")))))),IF(RIGHT(D380,1)="T",1000000000000*VALUE(LEFT(D380,LEN(D380)-1)),IF(RIGHT(D380,1)="M",1000000*VALUE(LEFT(D380,LEN(D380)-1)),IF(RIGHT(D380,1)="B",1000000000*VALUE(LEFT(D380,LEN(D380)-1)),IF(RIGHT(D380,1)="%",0.01*VALUE(LEFT(D380,LEN(D380)-1)),IF(RIGHT(D380,1)="k",1000*VALUE(LEFT(D380,LEN(D380)-1)),VALUE(SUBSTITUTE(D380,",",""))))))))),"N/A")</f>
        <v/>
      </c>
      <c r="L380">
        <f>IFERROR(IF(TRIM(E380)="-", "N/A", IF(RIGHT(E380,1)=")",IF(RIGHT(E380,2)="T)",-1000000000000*VALUE(MID(E380,2,LEN(E380)-3)),IF(RIGHT(E380,2)="M)",-1000000*VALUE(MID(E380,2,LEN(E380)-3)),IF(RIGHT(E380,2)="B)",-1000000000*VALUE(MID(E380,2,LEN(E380)-3)),IF(RIGHT(E380,2)="k)",-1000*VALUE(MID(E380,2,LEN(E380)-3)),VALUE(SUBSTITUTE(E380,",","")))))),IF(RIGHT(E380,1)="T",1000000000000*VALUE(LEFT(E380,LEN(E380)-1)),IF(RIGHT(E380,1)="M",1000000*VALUE(LEFT(E380,LEN(E380)-1)),IF(RIGHT(E380,1)="B",1000000000*VALUE(LEFT(E380,LEN(E380)-1)),IF(RIGHT(E380,1)="%",0.01*VALUE(LEFT(E380,LEN(E380)-1)),IF(RIGHT(E380,1)="k",1000*VALUE(LEFT(E380,LEN(E380)-1)),VALUE(SUBSTITUTE(E380,",",""))))))))),"N/A")</f>
        <v/>
      </c>
      <c r="M380">
        <f>IFERROR(IF(TRIM(F380)="-", "N/A", IF(RIGHT(F380,1)=")",IF(RIGHT(F380,2)="T)",-1000000000000*VALUE(MID(F380,2,LEN(F380)-3)),IF(RIGHT(F380,2)="M)",-1000000*VALUE(MID(F380,2,LEN(F380)-3)),IF(RIGHT(F380,2)="B)",-1000000000*VALUE(MID(F380,2,LEN(F380)-3)),IF(RIGHT(F380,2)="k)",-1000*VALUE(MID(F380,2,LEN(F380)-3)),VALUE(SUBSTITUTE(F380,",","")))))),IF(RIGHT(F380,1)="T",1000000000000*VALUE(LEFT(F380,LEN(F380)-1)),IF(RIGHT(F380,1)="M",1000000*VALUE(LEFT(F380,LEN(F380)-1)),IF(RIGHT(F380,1)="B",1000000000*VALUE(LEFT(F380,LEN(F380)-1)),IF(RIGHT(F380,1)="%",0.01*VALUE(LEFT(F380,LEN(F380)-1)),IF(RIGHT(F380,1)="k",1000*VALUE(LEFT(F380,LEN(F380)-1)),VALUE(SUBSTITUTE(F380,",",""))))))))),"N/A")</f>
        <v/>
      </c>
      <c r="N380">
        <f>IFERROR(IF(TRIM(G380)="-", "N/A", IF(RIGHT(G380,1)=")",IF(RIGHT(G380,2)="T)",-1000000000000*VALUE(MID(G380,2,LEN(G380)-3)),IF(RIGHT(G380,2)="M)",-1000000*VALUE(MID(G380,2,LEN(G380)-3)),IF(RIGHT(G380,2)="B)",-1000000000*VALUE(MID(G380,2,LEN(G380)-3)),IF(RIGHT(G380,2)="k)",-1000*VALUE(MID(G380,2,LEN(G380)-3)),VALUE(SUBSTITUTE(G380,",","")))))),IF(RIGHT(G380,1)="T",1000000000000*VALUE(LEFT(G380,LEN(G380)-1)),IF(RIGHT(G380,1)="M",1000000*VALUE(LEFT(G380,LEN(G380)-1)),IF(RIGHT(G380,1)="B",1000000000*VALUE(LEFT(G380,LEN(G380)-1)),IF(RIGHT(G380,1)="%",0.01*VALUE(LEFT(G380,LEN(G380)-1)),IF(RIGHT(G380,1)="k",1000*VALUE(LEFT(G380,LEN(G380)-1)),VALUE(SUBSTITUTE(G380,",",""))))))))),"N/A")</f>
        <v/>
      </c>
    </row>
    <row r="381" spans="1:60">
      <c s="1" r="A381" t="n">
        <v>7</v>
      </c>
      <c r="B381" t="s">
        <v>134</v>
      </c>
      <c r="C381" t="s"/>
      <c r="I381">
        <f>IF(AND(K381&gt; J381, L381&gt; K381, M381&gt; L381, N381&gt; M381), "pos_trend", IF(AND(K381&lt; J381, L381&lt; K381, M381&lt; L381, N381&lt; M381), "neg_trend", "N/A"))</f>
        <v/>
      </c>
      <c r="J381">
        <f>IFERROR(IF(TRIM(C381)="-", "N/A", IF(RIGHT(C381,1)=")",IF(RIGHT(C381,2)="T)",-1000000000000*VALUE(MID(C381,2,LEN(C381)-3)),IF(RIGHT(C381,2)="M)",-1000000*VALUE(MID(C381,2,LEN(C381)-3)),IF(RIGHT(C381,2)="B)",-1000000000*VALUE(MID(C381,2,LEN(C381)-3)),IF(RIGHT(C381,2)="k)",-1000*VALUE(MID(C381,2,LEN(C381)-3)),VALUE(SUBSTITUTE(C381,",","")))))),IF(RIGHT(C381,1)="T",1000000000000*VALUE(LEFT(C381,LEN(C381)-1)),IF(RIGHT(C381,1)="M",1000000*VALUE(LEFT(C381,LEN(C381)-1)),IF(RIGHT(C381,1)="B",1000000000*VALUE(LEFT(C381,LEN(C381)-1)),IF(RIGHT(C381,1)="%",0.01*VALUE(LEFT(C381,LEN(C381)-1)),IF(RIGHT(C381,1)="k",1000*VALUE(LEFT(C381,LEN(C381)-1)),VALUE(SUBSTITUTE(C381,",",""))))))))),"N/A")</f>
        <v/>
      </c>
      <c r="K381">
        <f>IFERROR(IF(TRIM(D381)="-", "N/A", IF(RIGHT(D381,1)=")",IF(RIGHT(D381,2)="T)",-1000000000000*VALUE(MID(D381,2,LEN(D381)-3)),IF(RIGHT(D381,2)="M)",-1000000*VALUE(MID(D381,2,LEN(D381)-3)),IF(RIGHT(D381,2)="B)",-1000000000*VALUE(MID(D381,2,LEN(D381)-3)),IF(RIGHT(D381,2)="k)",-1000*VALUE(MID(D381,2,LEN(D381)-3)),VALUE(SUBSTITUTE(D381,",","")))))),IF(RIGHT(D381,1)="T",1000000000000*VALUE(LEFT(D381,LEN(D381)-1)),IF(RIGHT(D381,1)="M",1000000*VALUE(LEFT(D381,LEN(D381)-1)),IF(RIGHT(D381,1)="B",1000000000*VALUE(LEFT(D381,LEN(D381)-1)),IF(RIGHT(D381,1)="%",0.01*VALUE(LEFT(D381,LEN(D381)-1)),IF(RIGHT(D381,1)="k",1000*VALUE(LEFT(D381,LEN(D381)-1)),VALUE(SUBSTITUTE(D381,",",""))))))))),"N/A")</f>
        <v/>
      </c>
      <c r="L381">
        <f>IFERROR(IF(TRIM(E381)="-", "N/A", IF(RIGHT(E381,1)=")",IF(RIGHT(E381,2)="T)",-1000000000000*VALUE(MID(E381,2,LEN(E381)-3)),IF(RIGHT(E381,2)="M)",-1000000*VALUE(MID(E381,2,LEN(E381)-3)),IF(RIGHT(E381,2)="B)",-1000000000*VALUE(MID(E381,2,LEN(E381)-3)),IF(RIGHT(E381,2)="k)",-1000*VALUE(MID(E381,2,LEN(E381)-3)),VALUE(SUBSTITUTE(E381,",","")))))),IF(RIGHT(E381,1)="T",1000000000000*VALUE(LEFT(E381,LEN(E381)-1)),IF(RIGHT(E381,1)="M",1000000*VALUE(LEFT(E381,LEN(E381)-1)),IF(RIGHT(E381,1)="B",1000000000*VALUE(LEFT(E381,LEN(E381)-1)),IF(RIGHT(E381,1)="%",0.01*VALUE(LEFT(E381,LEN(E381)-1)),IF(RIGHT(E381,1)="k",1000*VALUE(LEFT(E381,LEN(E381)-1)),VALUE(SUBSTITUTE(E381,",",""))))))))),"N/A")</f>
        <v/>
      </c>
      <c r="M381">
        <f>IFERROR(IF(TRIM(F381)="-", "N/A", IF(RIGHT(F381,1)=")",IF(RIGHT(F381,2)="T)",-1000000000000*VALUE(MID(F381,2,LEN(F381)-3)),IF(RIGHT(F381,2)="M)",-1000000*VALUE(MID(F381,2,LEN(F381)-3)),IF(RIGHT(F381,2)="B)",-1000000000*VALUE(MID(F381,2,LEN(F381)-3)),IF(RIGHT(F381,2)="k)",-1000*VALUE(MID(F381,2,LEN(F381)-3)),VALUE(SUBSTITUTE(F381,",","")))))),IF(RIGHT(F381,1)="T",1000000000000*VALUE(LEFT(F381,LEN(F381)-1)),IF(RIGHT(F381,1)="M",1000000*VALUE(LEFT(F381,LEN(F381)-1)),IF(RIGHT(F381,1)="B",1000000000*VALUE(LEFT(F381,LEN(F381)-1)),IF(RIGHT(F381,1)="%",0.01*VALUE(LEFT(F381,LEN(F381)-1)),IF(RIGHT(F381,1)="k",1000*VALUE(LEFT(F381,LEN(F381)-1)),VALUE(SUBSTITUTE(F381,",",""))))))))),"N/A")</f>
        <v/>
      </c>
      <c r="N381">
        <f>IFERROR(IF(TRIM(G381)="-", "N/A", IF(RIGHT(G381,1)=")",IF(RIGHT(G381,2)="T)",-1000000000000*VALUE(MID(G381,2,LEN(G381)-3)),IF(RIGHT(G381,2)="M)",-1000000*VALUE(MID(G381,2,LEN(G381)-3)),IF(RIGHT(G381,2)="B)",-1000000000*VALUE(MID(G381,2,LEN(G381)-3)),IF(RIGHT(G381,2)="k)",-1000*VALUE(MID(G381,2,LEN(G381)-3)),VALUE(SUBSTITUTE(G381,",","")))))),IF(RIGHT(G381,1)="T",1000000000000*VALUE(LEFT(G381,LEN(G381)-1)),IF(RIGHT(G381,1)="M",1000000*VALUE(LEFT(G381,LEN(G381)-1)),IF(RIGHT(G381,1)="B",1000000000*VALUE(LEFT(G381,LEN(G381)-1)),IF(RIGHT(G381,1)="%",0.01*VALUE(LEFT(G381,LEN(G381)-1)),IF(RIGHT(G381,1)="k",1000*VALUE(LEFT(G381,LEN(G381)-1)),VALUE(SUBSTITUTE(G381,",",""))))))))),"N/A")</f>
        <v/>
      </c>
    </row>
    <row r="382" spans="1:60">
      <c s="1" r="A382" t="n">
        <v>8</v>
      </c>
      <c r="B382" t="s">
        <v>135</v>
      </c>
      <c r="C382" t="s"/>
      <c r="I382">
        <f>IF(AND(K382&gt; J382, L382&gt; K382, M382&gt; L382, N382&gt; M382), "pos_trend", IF(AND(K382&lt; J382, L382&lt; K382, M382&lt; L382, N382&lt; M382), "neg_trend", "N/A"))</f>
        <v/>
      </c>
      <c r="J382">
        <f>IFERROR(IF(TRIM(C382)="-", "N/A", IF(RIGHT(C382,1)=")",IF(RIGHT(C382,2)="T)",-1000000000000*VALUE(MID(C382,2,LEN(C382)-3)),IF(RIGHT(C382,2)="M)",-1000000*VALUE(MID(C382,2,LEN(C382)-3)),IF(RIGHT(C382,2)="B)",-1000000000*VALUE(MID(C382,2,LEN(C382)-3)),IF(RIGHT(C382,2)="k)",-1000*VALUE(MID(C382,2,LEN(C382)-3)),VALUE(SUBSTITUTE(C382,",","")))))),IF(RIGHT(C382,1)="T",1000000000000*VALUE(LEFT(C382,LEN(C382)-1)),IF(RIGHT(C382,1)="M",1000000*VALUE(LEFT(C382,LEN(C382)-1)),IF(RIGHT(C382,1)="B",1000000000*VALUE(LEFT(C382,LEN(C382)-1)),IF(RIGHT(C382,1)="%",0.01*VALUE(LEFT(C382,LEN(C382)-1)),IF(RIGHT(C382,1)="k",1000*VALUE(LEFT(C382,LEN(C382)-1)),VALUE(SUBSTITUTE(C382,",",""))))))))),"N/A")</f>
        <v/>
      </c>
      <c r="K382">
        <f>IFERROR(IF(TRIM(D382)="-", "N/A", IF(RIGHT(D382,1)=")",IF(RIGHT(D382,2)="T)",-1000000000000*VALUE(MID(D382,2,LEN(D382)-3)),IF(RIGHT(D382,2)="M)",-1000000*VALUE(MID(D382,2,LEN(D382)-3)),IF(RIGHT(D382,2)="B)",-1000000000*VALUE(MID(D382,2,LEN(D382)-3)),IF(RIGHT(D382,2)="k)",-1000*VALUE(MID(D382,2,LEN(D382)-3)),VALUE(SUBSTITUTE(D382,",","")))))),IF(RIGHT(D382,1)="T",1000000000000*VALUE(LEFT(D382,LEN(D382)-1)),IF(RIGHT(D382,1)="M",1000000*VALUE(LEFT(D382,LEN(D382)-1)),IF(RIGHT(D382,1)="B",1000000000*VALUE(LEFT(D382,LEN(D382)-1)),IF(RIGHT(D382,1)="%",0.01*VALUE(LEFT(D382,LEN(D382)-1)),IF(RIGHT(D382,1)="k",1000*VALUE(LEFT(D382,LEN(D382)-1)),VALUE(SUBSTITUTE(D382,",",""))))))))),"N/A")</f>
        <v/>
      </c>
      <c r="L382">
        <f>IFERROR(IF(TRIM(E382)="-", "N/A", IF(RIGHT(E382,1)=")",IF(RIGHT(E382,2)="T)",-1000000000000*VALUE(MID(E382,2,LEN(E382)-3)),IF(RIGHT(E382,2)="M)",-1000000*VALUE(MID(E382,2,LEN(E382)-3)),IF(RIGHT(E382,2)="B)",-1000000000*VALUE(MID(E382,2,LEN(E382)-3)),IF(RIGHT(E382,2)="k)",-1000*VALUE(MID(E382,2,LEN(E382)-3)),VALUE(SUBSTITUTE(E382,",","")))))),IF(RIGHT(E382,1)="T",1000000000000*VALUE(LEFT(E382,LEN(E382)-1)),IF(RIGHT(E382,1)="M",1000000*VALUE(LEFT(E382,LEN(E382)-1)),IF(RIGHT(E382,1)="B",1000000000*VALUE(LEFT(E382,LEN(E382)-1)),IF(RIGHT(E382,1)="%",0.01*VALUE(LEFT(E382,LEN(E382)-1)),IF(RIGHT(E382,1)="k",1000*VALUE(LEFT(E382,LEN(E382)-1)),VALUE(SUBSTITUTE(E382,",",""))))))))),"N/A")</f>
        <v/>
      </c>
      <c r="M382">
        <f>IFERROR(IF(TRIM(F382)="-", "N/A", IF(RIGHT(F382,1)=")",IF(RIGHT(F382,2)="T)",-1000000000000*VALUE(MID(F382,2,LEN(F382)-3)),IF(RIGHT(F382,2)="M)",-1000000*VALUE(MID(F382,2,LEN(F382)-3)),IF(RIGHT(F382,2)="B)",-1000000000*VALUE(MID(F382,2,LEN(F382)-3)),IF(RIGHT(F382,2)="k)",-1000*VALUE(MID(F382,2,LEN(F382)-3)),VALUE(SUBSTITUTE(F382,",","")))))),IF(RIGHT(F382,1)="T",1000000000000*VALUE(LEFT(F382,LEN(F382)-1)),IF(RIGHT(F382,1)="M",1000000*VALUE(LEFT(F382,LEN(F382)-1)),IF(RIGHT(F382,1)="B",1000000000*VALUE(LEFT(F382,LEN(F382)-1)),IF(RIGHT(F382,1)="%",0.01*VALUE(LEFT(F382,LEN(F382)-1)),IF(RIGHT(F382,1)="k",1000*VALUE(LEFT(F382,LEN(F382)-1)),VALUE(SUBSTITUTE(F382,",",""))))))))),"N/A")</f>
        <v/>
      </c>
      <c r="N382">
        <f>IFERROR(IF(TRIM(G382)="-", "N/A", IF(RIGHT(G382,1)=")",IF(RIGHT(G382,2)="T)",-1000000000000*VALUE(MID(G382,2,LEN(G382)-3)),IF(RIGHT(G382,2)="M)",-1000000*VALUE(MID(G382,2,LEN(G382)-3)),IF(RIGHT(G382,2)="B)",-1000000000*VALUE(MID(G382,2,LEN(G382)-3)),IF(RIGHT(G382,2)="k)",-1000*VALUE(MID(G382,2,LEN(G382)-3)),VALUE(SUBSTITUTE(G382,",","")))))),IF(RIGHT(G382,1)="T",1000000000000*VALUE(LEFT(G382,LEN(G382)-1)),IF(RIGHT(G382,1)="M",1000000*VALUE(LEFT(G382,LEN(G382)-1)),IF(RIGHT(G382,1)="B",1000000000*VALUE(LEFT(G382,LEN(G382)-1)),IF(RIGHT(G382,1)="%",0.01*VALUE(LEFT(G382,LEN(G382)-1)),IF(RIGHT(G382,1)="k",1000*VALUE(LEFT(G382,LEN(G382)-1)),VALUE(SUBSTITUTE(G382,",",""))))))))),"N/A")</f>
        <v/>
      </c>
    </row>
    <row r="383" spans="1:60">
      <c r="I383">
        <f>IF(AND(K383&gt; J383, L383&gt; K383, M383&gt; L383, N383&gt; M383), "pos_trend", IF(AND(K383&lt; J383, L383&lt; K383, M383&lt; L383, N383&lt; M383), "neg_trend", "N/A"))</f>
        <v/>
      </c>
      <c r="J383">
        <f>IFERROR(IF(TRIM(C383)="-", "N/A", IF(RIGHT(C383,1)=")",IF(RIGHT(C383,2)="T)",-1000000000000*VALUE(MID(C383,2,LEN(C383)-3)),IF(RIGHT(C383,2)="M)",-1000000*VALUE(MID(C383,2,LEN(C383)-3)),IF(RIGHT(C383,2)="B)",-1000000000*VALUE(MID(C383,2,LEN(C383)-3)),IF(RIGHT(C383,2)="k)",-1000*VALUE(MID(C383,2,LEN(C383)-3)),VALUE(SUBSTITUTE(C383,",","")))))),IF(RIGHT(C383,1)="T",1000000000000*VALUE(LEFT(C383,LEN(C383)-1)),IF(RIGHT(C383,1)="M",1000000*VALUE(LEFT(C383,LEN(C383)-1)),IF(RIGHT(C383,1)="B",1000000000*VALUE(LEFT(C383,LEN(C383)-1)),IF(RIGHT(C383,1)="%",0.01*VALUE(LEFT(C383,LEN(C383)-1)),IF(RIGHT(C383,1)="k",1000*VALUE(LEFT(C383,LEN(C383)-1)),VALUE(SUBSTITUTE(C383,",",""))))))))),"N/A")</f>
        <v/>
      </c>
      <c r="K383">
        <f>IFERROR(IF(TRIM(D383)="-", "N/A", IF(RIGHT(D383,1)=")",IF(RIGHT(D383,2)="T)",-1000000000000*VALUE(MID(D383,2,LEN(D383)-3)),IF(RIGHT(D383,2)="M)",-1000000*VALUE(MID(D383,2,LEN(D383)-3)),IF(RIGHT(D383,2)="B)",-1000000000*VALUE(MID(D383,2,LEN(D383)-3)),IF(RIGHT(D383,2)="k)",-1000*VALUE(MID(D383,2,LEN(D383)-3)),VALUE(SUBSTITUTE(D383,",","")))))),IF(RIGHT(D383,1)="T",1000000000000*VALUE(LEFT(D383,LEN(D383)-1)),IF(RIGHT(D383,1)="M",1000000*VALUE(LEFT(D383,LEN(D383)-1)),IF(RIGHT(D383,1)="B",1000000000*VALUE(LEFT(D383,LEN(D383)-1)),IF(RIGHT(D383,1)="%",0.01*VALUE(LEFT(D383,LEN(D383)-1)),IF(RIGHT(D383,1)="k",1000*VALUE(LEFT(D383,LEN(D383)-1)),VALUE(SUBSTITUTE(D383,",",""))))))))),"N/A")</f>
        <v/>
      </c>
      <c r="L383">
        <f>IFERROR(IF(TRIM(E383)="-", "N/A", IF(RIGHT(E383,1)=")",IF(RIGHT(E383,2)="T)",-1000000000000*VALUE(MID(E383,2,LEN(E383)-3)),IF(RIGHT(E383,2)="M)",-1000000*VALUE(MID(E383,2,LEN(E383)-3)),IF(RIGHT(E383,2)="B)",-1000000000*VALUE(MID(E383,2,LEN(E383)-3)),IF(RIGHT(E383,2)="k)",-1000*VALUE(MID(E383,2,LEN(E383)-3)),VALUE(SUBSTITUTE(E383,",","")))))),IF(RIGHT(E383,1)="T",1000000000000*VALUE(LEFT(E383,LEN(E383)-1)),IF(RIGHT(E383,1)="M",1000000*VALUE(LEFT(E383,LEN(E383)-1)),IF(RIGHT(E383,1)="B",1000000000*VALUE(LEFT(E383,LEN(E383)-1)),IF(RIGHT(E383,1)="%",0.01*VALUE(LEFT(E383,LEN(E383)-1)),IF(RIGHT(E383,1)="k",1000*VALUE(LEFT(E383,LEN(E383)-1)),VALUE(SUBSTITUTE(E383,",",""))))))))),"N/A")</f>
        <v/>
      </c>
      <c r="M383">
        <f>IFERROR(IF(TRIM(F383)="-", "N/A", IF(RIGHT(F383,1)=")",IF(RIGHT(F383,2)="T)",-1000000000000*VALUE(MID(F383,2,LEN(F383)-3)),IF(RIGHT(F383,2)="M)",-1000000*VALUE(MID(F383,2,LEN(F383)-3)),IF(RIGHT(F383,2)="B)",-1000000000*VALUE(MID(F383,2,LEN(F383)-3)),IF(RIGHT(F383,2)="k)",-1000*VALUE(MID(F383,2,LEN(F383)-3)),VALUE(SUBSTITUTE(F383,",","")))))),IF(RIGHT(F383,1)="T",1000000000000*VALUE(LEFT(F383,LEN(F383)-1)),IF(RIGHT(F383,1)="M",1000000*VALUE(LEFT(F383,LEN(F383)-1)),IF(RIGHT(F383,1)="B",1000000000*VALUE(LEFT(F383,LEN(F383)-1)),IF(RIGHT(F383,1)="%",0.01*VALUE(LEFT(F383,LEN(F383)-1)),IF(RIGHT(F383,1)="k",1000*VALUE(LEFT(F383,LEN(F383)-1)),VALUE(SUBSTITUTE(F383,",",""))))))))),"N/A")</f>
        <v/>
      </c>
      <c r="N383">
        <f>IFERROR(IF(TRIM(G383)="-", "N/A", IF(RIGHT(G383,1)=")",IF(RIGHT(G383,2)="T)",-1000000000000*VALUE(MID(G383,2,LEN(G383)-3)),IF(RIGHT(G383,2)="M)",-1000000*VALUE(MID(G383,2,LEN(G383)-3)),IF(RIGHT(G383,2)="B)",-1000000000*VALUE(MID(G383,2,LEN(G383)-3)),IF(RIGHT(G383,2)="k)",-1000*VALUE(MID(G383,2,LEN(G383)-3)),VALUE(SUBSTITUTE(G383,",","")))))),IF(RIGHT(G383,1)="T",1000000000000*VALUE(LEFT(G383,LEN(G383)-1)),IF(RIGHT(G383,1)="M",1000000*VALUE(LEFT(G383,LEN(G383)-1)),IF(RIGHT(G383,1)="B",1000000000*VALUE(LEFT(G383,LEN(G383)-1)),IF(RIGHT(G383,1)="%",0.01*VALUE(LEFT(G383,LEN(G383)-1)),IF(RIGHT(G383,1)="k",1000*VALUE(LEFT(G383,LEN(G383)-1)),VALUE(SUBSTITUTE(G383,",",""))))))))),"N/A")</f>
        <v/>
      </c>
    </row>
    <row r="384" spans="1:60">
      <c r="I384">
        <f>IF(AND(K384&gt; J384, L384&gt; K384, M384&gt; L384, N384&gt; M384), "pos_trend", IF(AND(K384&lt; J384, L384&lt; K384, M384&lt; L384, N384&lt; M384), "neg_trend", "N/A"))</f>
        <v/>
      </c>
      <c r="J384">
        <f>IFERROR(IF(TRIM(C384)="-", "N/A", IF(RIGHT(C384,1)=")",IF(RIGHT(C384,2)="T)",-1000000000000*VALUE(MID(C384,2,LEN(C384)-3)),IF(RIGHT(C384,2)="M)",-1000000*VALUE(MID(C384,2,LEN(C384)-3)),IF(RIGHT(C384,2)="B)",-1000000000*VALUE(MID(C384,2,LEN(C384)-3)),IF(RIGHT(C384,2)="k)",-1000*VALUE(MID(C384,2,LEN(C384)-3)),VALUE(SUBSTITUTE(C384,",","")))))),IF(RIGHT(C384,1)="T",1000000000000*VALUE(LEFT(C384,LEN(C384)-1)),IF(RIGHT(C384,1)="M",1000000*VALUE(LEFT(C384,LEN(C384)-1)),IF(RIGHT(C384,1)="B",1000000000*VALUE(LEFT(C384,LEN(C384)-1)),IF(RIGHT(C384,1)="%",0.01*VALUE(LEFT(C384,LEN(C384)-1)),IF(RIGHT(C384,1)="k",1000*VALUE(LEFT(C384,LEN(C384)-1)),VALUE(SUBSTITUTE(C384,",",""))))))))),"N/A")</f>
        <v/>
      </c>
      <c r="K384">
        <f>IFERROR(IF(TRIM(D384)="-", "N/A", IF(RIGHT(D384,1)=")",IF(RIGHT(D384,2)="T)",-1000000000000*VALUE(MID(D384,2,LEN(D384)-3)),IF(RIGHT(D384,2)="M)",-1000000*VALUE(MID(D384,2,LEN(D384)-3)),IF(RIGHT(D384,2)="B)",-1000000000*VALUE(MID(D384,2,LEN(D384)-3)),IF(RIGHT(D384,2)="k)",-1000*VALUE(MID(D384,2,LEN(D384)-3)),VALUE(SUBSTITUTE(D384,",","")))))),IF(RIGHT(D384,1)="T",1000000000000*VALUE(LEFT(D384,LEN(D384)-1)),IF(RIGHT(D384,1)="M",1000000*VALUE(LEFT(D384,LEN(D384)-1)),IF(RIGHT(D384,1)="B",1000000000*VALUE(LEFT(D384,LEN(D384)-1)),IF(RIGHT(D384,1)="%",0.01*VALUE(LEFT(D384,LEN(D384)-1)),IF(RIGHT(D384,1)="k",1000*VALUE(LEFT(D384,LEN(D384)-1)),VALUE(SUBSTITUTE(D384,",",""))))))))),"N/A")</f>
        <v/>
      </c>
      <c r="L384">
        <f>IFERROR(IF(TRIM(E384)="-", "N/A", IF(RIGHT(E384,1)=")",IF(RIGHT(E384,2)="T)",-1000000000000*VALUE(MID(E384,2,LEN(E384)-3)),IF(RIGHT(E384,2)="M)",-1000000*VALUE(MID(E384,2,LEN(E384)-3)),IF(RIGHT(E384,2)="B)",-1000000000*VALUE(MID(E384,2,LEN(E384)-3)),IF(RIGHT(E384,2)="k)",-1000*VALUE(MID(E384,2,LEN(E384)-3)),VALUE(SUBSTITUTE(E384,",","")))))),IF(RIGHT(E384,1)="T",1000000000000*VALUE(LEFT(E384,LEN(E384)-1)),IF(RIGHT(E384,1)="M",1000000*VALUE(LEFT(E384,LEN(E384)-1)),IF(RIGHT(E384,1)="B",1000000000*VALUE(LEFT(E384,LEN(E384)-1)),IF(RIGHT(E384,1)="%",0.01*VALUE(LEFT(E384,LEN(E384)-1)),IF(RIGHT(E384,1)="k",1000*VALUE(LEFT(E384,LEN(E384)-1)),VALUE(SUBSTITUTE(E384,",",""))))))))),"N/A")</f>
        <v/>
      </c>
      <c r="M384">
        <f>IFERROR(IF(TRIM(F384)="-", "N/A", IF(RIGHT(F384,1)=")",IF(RIGHT(F384,2)="T)",-1000000000000*VALUE(MID(F384,2,LEN(F384)-3)),IF(RIGHT(F384,2)="M)",-1000000*VALUE(MID(F384,2,LEN(F384)-3)),IF(RIGHT(F384,2)="B)",-1000000000*VALUE(MID(F384,2,LEN(F384)-3)),IF(RIGHT(F384,2)="k)",-1000*VALUE(MID(F384,2,LEN(F384)-3)),VALUE(SUBSTITUTE(F384,",","")))))),IF(RIGHT(F384,1)="T",1000000000000*VALUE(LEFT(F384,LEN(F384)-1)),IF(RIGHT(F384,1)="M",1000000*VALUE(LEFT(F384,LEN(F384)-1)),IF(RIGHT(F384,1)="B",1000000000*VALUE(LEFT(F384,LEN(F384)-1)),IF(RIGHT(F384,1)="%",0.01*VALUE(LEFT(F384,LEN(F384)-1)),IF(RIGHT(F384,1)="k",1000*VALUE(LEFT(F384,LEN(F384)-1)),VALUE(SUBSTITUTE(F384,",",""))))))))),"N/A")</f>
        <v/>
      </c>
      <c r="N384">
        <f>IFERROR(IF(TRIM(G384)="-", "N/A", IF(RIGHT(G384,1)=")",IF(RIGHT(G384,2)="T)",-1000000000000*VALUE(MID(G384,2,LEN(G384)-3)),IF(RIGHT(G384,2)="M)",-1000000*VALUE(MID(G384,2,LEN(G384)-3)),IF(RIGHT(G384,2)="B)",-1000000000*VALUE(MID(G384,2,LEN(G384)-3)),IF(RIGHT(G384,2)="k)",-1000*VALUE(MID(G384,2,LEN(G384)-3)),VALUE(SUBSTITUTE(G384,",","")))))),IF(RIGHT(G384,1)="T",1000000000000*VALUE(LEFT(G384,LEN(G384)-1)),IF(RIGHT(G384,1)="M",1000000*VALUE(LEFT(G384,LEN(G384)-1)),IF(RIGHT(G384,1)="B",1000000000*VALUE(LEFT(G384,LEN(G384)-1)),IF(RIGHT(G384,1)="%",0.01*VALUE(LEFT(G384,LEN(G384)-1)),IF(RIGHT(G384,1)="k",1000*VALUE(LEFT(G384,LEN(G384)-1)),VALUE(SUBSTITUTE(G384,",",""))))))))),"N/A")</f>
        <v/>
      </c>
    </row>
    <row r="385" spans="1:60">
      <c s="1" r="A385" t="n">
        <v>0</v>
      </c>
      <c r="B385" t="s">
        <v>123</v>
      </c>
      <c r="C385" t="s">
        <v>981</v>
      </c>
      <c r="I385">
        <f>IF(AND(K385&gt; J385, L385&gt; K385, M385&gt; L385, N385&gt; M385), "pos_trend", IF(AND(K385&lt; J385, L385&lt; K385, M385&lt; L385, N385&lt; M385), "neg_trend", "N/A"))</f>
        <v/>
      </c>
      <c r="J385">
        <f>IFERROR(IF(TRIM(C385)="-", "N/A", IF(RIGHT(C385,1)=")",IF(RIGHT(C385,2)="T)",-1000000000000*VALUE(MID(C385,2,LEN(C385)-3)),IF(RIGHT(C385,2)="M)",-1000000*VALUE(MID(C385,2,LEN(C385)-3)),IF(RIGHT(C385,2)="B)",-1000000000*VALUE(MID(C385,2,LEN(C385)-3)),IF(RIGHT(C385,2)="k)",-1000*VALUE(MID(C385,2,LEN(C385)-3)),VALUE(SUBSTITUTE(C385,",","")))))),IF(RIGHT(C385,1)="T",1000000000000*VALUE(LEFT(C385,LEN(C385)-1)),IF(RIGHT(C385,1)="M",1000000*VALUE(LEFT(C385,LEN(C385)-1)),IF(RIGHT(C385,1)="B",1000000000*VALUE(LEFT(C385,LEN(C385)-1)),IF(RIGHT(C385,1)="%",0.01*VALUE(LEFT(C385,LEN(C385)-1)),IF(RIGHT(C385,1)="k",1000*VALUE(LEFT(C385,LEN(C385)-1)),VALUE(SUBSTITUTE(C385,",",""))))))))),"N/A")</f>
        <v/>
      </c>
      <c r="K385">
        <f>IFERROR(IF(TRIM(D385)="-", "N/A", IF(RIGHT(D385,1)=")",IF(RIGHT(D385,2)="T)",-1000000000000*VALUE(MID(D385,2,LEN(D385)-3)),IF(RIGHT(D385,2)="M)",-1000000*VALUE(MID(D385,2,LEN(D385)-3)),IF(RIGHT(D385,2)="B)",-1000000000*VALUE(MID(D385,2,LEN(D385)-3)),IF(RIGHT(D385,2)="k)",-1000*VALUE(MID(D385,2,LEN(D385)-3)),VALUE(SUBSTITUTE(D385,",","")))))),IF(RIGHT(D385,1)="T",1000000000000*VALUE(LEFT(D385,LEN(D385)-1)),IF(RIGHT(D385,1)="M",1000000*VALUE(LEFT(D385,LEN(D385)-1)),IF(RIGHT(D385,1)="B",1000000000*VALUE(LEFT(D385,LEN(D385)-1)),IF(RIGHT(D385,1)="%",0.01*VALUE(LEFT(D385,LEN(D385)-1)),IF(RIGHT(D385,1)="k",1000*VALUE(LEFT(D385,LEN(D385)-1)),VALUE(SUBSTITUTE(D385,",",""))))))))),"N/A")</f>
        <v/>
      </c>
      <c r="L385">
        <f>IFERROR(IF(TRIM(E385)="-", "N/A", IF(RIGHT(E385,1)=")",IF(RIGHT(E385,2)="T)",-1000000000000*VALUE(MID(E385,2,LEN(E385)-3)),IF(RIGHT(E385,2)="M)",-1000000*VALUE(MID(E385,2,LEN(E385)-3)),IF(RIGHT(E385,2)="B)",-1000000000*VALUE(MID(E385,2,LEN(E385)-3)),IF(RIGHT(E385,2)="k)",-1000*VALUE(MID(E385,2,LEN(E385)-3)),VALUE(SUBSTITUTE(E385,",","")))))),IF(RIGHT(E385,1)="T",1000000000000*VALUE(LEFT(E385,LEN(E385)-1)),IF(RIGHT(E385,1)="M",1000000*VALUE(LEFT(E385,LEN(E385)-1)),IF(RIGHT(E385,1)="B",1000000000*VALUE(LEFT(E385,LEN(E385)-1)),IF(RIGHT(E385,1)="%",0.01*VALUE(LEFT(E385,LEN(E385)-1)),IF(RIGHT(E385,1)="k",1000*VALUE(LEFT(E385,LEN(E385)-1)),VALUE(SUBSTITUTE(E385,",",""))))))))),"N/A")</f>
        <v/>
      </c>
      <c r="M385">
        <f>IFERROR(IF(TRIM(F385)="-", "N/A", IF(RIGHT(F385,1)=")",IF(RIGHT(F385,2)="T)",-1000000000000*VALUE(MID(F385,2,LEN(F385)-3)),IF(RIGHT(F385,2)="M)",-1000000*VALUE(MID(F385,2,LEN(F385)-3)),IF(RIGHT(F385,2)="B)",-1000000000*VALUE(MID(F385,2,LEN(F385)-3)),IF(RIGHT(F385,2)="k)",-1000*VALUE(MID(F385,2,LEN(F385)-3)),VALUE(SUBSTITUTE(F385,",","")))))),IF(RIGHT(F385,1)="T",1000000000000*VALUE(LEFT(F385,LEN(F385)-1)),IF(RIGHT(F385,1)="M",1000000*VALUE(LEFT(F385,LEN(F385)-1)),IF(RIGHT(F385,1)="B",1000000000*VALUE(LEFT(F385,LEN(F385)-1)),IF(RIGHT(F385,1)="%",0.01*VALUE(LEFT(F385,LEN(F385)-1)),IF(RIGHT(F385,1)="k",1000*VALUE(LEFT(F385,LEN(F385)-1)),VALUE(SUBSTITUTE(F385,",",""))))))))),"N/A")</f>
        <v/>
      </c>
      <c r="N385">
        <f>IFERROR(IF(TRIM(G385)="-", "N/A", IF(RIGHT(G385,1)=")",IF(RIGHT(G385,2)="T)",-1000000000000*VALUE(MID(G385,2,LEN(G385)-3)),IF(RIGHT(G385,2)="M)",-1000000*VALUE(MID(G385,2,LEN(G385)-3)),IF(RIGHT(G385,2)="B)",-1000000000*VALUE(MID(G385,2,LEN(G385)-3)),IF(RIGHT(G385,2)="k)",-1000*VALUE(MID(G385,2,LEN(G385)-3)),VALUE(SUBSTITUTE(G385,",","")))))),IF(RIGHT(G385,1)="T",1000000000000*VALUE(LEFT(G385,LEN(G385)-1)),IF(RIGHT(G385,1)="M",1000000*VALUE(LEFT(G385,LEN(G385)-1)),IF(RIGHT(G385,1)="B",1000000000*VALUE(LEFT(G385,LEN(G385)-1)),IF(RIGHT(G385,1)="%",0.01*VALUE(LEFT(G385,LEN(G385)-1)),IF(RIGHT(G385,1)="k",1000*VALUE(LEFT(G385,LEN(G385)-1)),VALUE(SUBSTITUTE(G385,",",""))))))))),"N/A")</f>
        <v/>
      </c>
    </row>
    <row r="386" spans="1:60">
      <c s="1" r="A386" t="n">
        <v>1</v>
      </c>
      <c r="B386" t="s">
        <v>124</v>
      </c>
      <c r="C386" t="s"/>
      <c r="I386">
        <f>IF(AND(K386&gt; J386, L386&gt; K386, M386&gt; L386, N386&gt; M386), "pos_trend", IF(AND(K386&lt; J386, L386&lt; K386, M386&lt; L386, N386&lt; M386), "neg_trend", "N/A"))</f>
        <v/>
      </c>
      <c r="J386">
        <f>IFERROR(IF(TRIM(C386)="-", "N/A", IF(RIGHT(C386,1)=")",IF(RIGHT(C386,2)="T)",-1000000000000*VALUE(MID(C386,2,LEN(C386)-3)),IF(RIGHT(C386,2)="M)",-1000000*VALUE(MID(C386,2,LEN(C386)-3)),IF(RIGHT(C386,2)="B)",-1000000000*VALUE(MID(C386,2,LEN(C386)-3)),IF(RIGHT(C386,2)="k)",-1000*VALUE(MID(C386,2,LEN(C386)-3)),VALUE(SUBSTITUTE(C386,",","")))))),IF(RIGHT(C386,1)="T",1000000000000*VALUE(LEFT(C386,LEN(C386)-1)),IF(RIGHT(C386,1)="M",1000000*VALUE(LEFT(C386,LEN(C386)-1)),IF(RIGHT(C386,1)="B",1000000000*VALUE(LEFT(C386,LEN(C386)-1)),IF(RIGHT(C386,1)="%",0.01*VALUE(LEFT(C386,LEN(C386)-1)),IF(RIGHT(C386,1)="k",1000*VALUE(LEFT(C386,LEN(C386)-1)),VALUE(SUBSTITUTE(C386,",",""))))))))),"N/A")</f>
        <v/>
      </c>
      <c r="K386">
        <f>IFERROR(IF(TRIM(D386)="-", "N/A", IF(RIGHT(D386,1)=")",IF(RIGHT(D386,2)="T)",-1000000000000*VALUE(MID(D386,2,LEN(D386)-3)),IF(RIGHT(D386,2)="M)",-1000000*VALUE(MID(D386,2,LEN(D386)-3)),IF(RIGHT(D386,2)="B)",-1000000000*VALUE(MID(D386,2,LEN(D386)-3)),IF(RIGHT(D386,2)="k)",-1000*VALUE(MID(D386,2,LEN(D386)-3)),VALUE(SUBSTITUTE(D386,",","")))))),IF(RIGHT(D386,1)="T",1000000000000*VALUE(LEFT(D386,LEN(D386)-1)),IF(RIGHT(D386,1)="M",1000000*VALUE(LEFT(D386,LEN(D386)-1)),IF(RIGHT(D386,1)="B",1000000000*VALUE(LEFT(D386,LEN(D386)-1)),IF(RIGHT(D386,1)="%",0.01*VALUE(LEFT(D386,LEN(D386)-1)),IF(RIGHT(D386,1)="k",1000*VALUE(LEFT(D386,LEN(D386)-1)),VALUE(SUBSTITUTE(D386,",",""))))))))),"N/A")</f>
        <v/>
      </c>
      <c r="L386">
        <f>IFERROR(IF(TRIM(E386)="-", "N/A", IF(RIGHT(E386,1)=")",IF(RIGHT(E386,2)="T)",-1000000000000*VALUE(MID(E386,2,LEN(E386)-3)),IF(RIGHT(E386,2)="M)",-1000000*VALUE(MID(E386,2,LEN(E386)-3)),IF(RIGHT(E386,2)="B)",-1000000000*VALUE(MID(E386,2,LEN(E386)-3)),IF(RIGHT(E386,2)="k)",-1000*VALUE(MID(E386,2,LEN(E386)-3)),VALUE(SUBSTITUTE(E386,",","")))))),IF(RIGHT(E386,1)="T",1000000000000*VALUE(LEFT(E386,LEN(E386)-1)),IF(RIGHT(E386,1)="M",1000000*VALUE(LEFT(E386,LEN(E386)-1)),IF(RIGHT(E386,1)="B",1000000000*VALUE(LEFT(E386,LEN(E386)-1)),IF(RIGHT(E386,1)="%",0.01*VALUE(LEFT(E386,LEN(E386)-1)),IF(RIGHT(E386,1)="k",1000*VALUE(LEFT(E386,LEN(E386)-1)),VALUE(SUBSTITUTE(E386,",",""))))))))),"N/A")</f>
        <v/>
      </c>
      <c r="M386">
        <f>IFERROR(IF(TRIM(F386)="-", "N/A", IF(RIGHT(F386,1)=")",IF(RIGHT(F386,2)="T)",-1000000000000*VALUE(MID(F386,2,LEN(F386)-3)),IF(RIGHT(F386,2)="M)",-1000000*VALUE(MID(F386,2,LEN(F386)-3)),IF(RIGHT(F386,2)="B)",-1000000000*VALUE(MID(F386,2,LEN(F386)-3)),IF(RIGHT(F386,2)="k)",-1000*VALUE(MID(F386,2,LEN(F386)-3)),VALUE(SUBSTITUTE(F386,",","")))))),IF(RIGHT(F386,1)="T",1000000000000*VALUE(LEFT(F386,LEN(F386)-1)),IF(RIGHT(F386,1)="M",1000000*VALUE(LEFT(F386,LEN(F386)-1)),IF(RIGHT(F386,1)="B",1000000000*VALUE(LEFT(F386,LEN(F386)-1)),IF(RIGHT(F386,1)="%",0.01*VALUE(LEFT(F386,LEN(F386)-1)),IF(RIGHT(F386,1)="k",1000*VALUE(LEFT(F386,LEN(F386)-1)),VALUE(SUBSTITUTE(F386,",",""))))))))),"N/A")</f>
        <v/>
      </c>
      <c r="N386">
        <f>IFERROR(IF(TRIM(G386)="-", "N/A", IF(RIGHT(G386,1)=")",IF(RIGHT(G386,2)="T)",-1000000000000*VALUE(MID(G386,2,LEN(G386)-3)),IF(RIGHT(G386,2)="M)",-1000000*VALUE(MID(G386,2,LEN(G386)-3)),IF(RIGHT(G386,2)="B)",-1000000000*VALUE(MID(G386,2,LEN(G386)-3)),IF(RIGHT(G386,2)="k)",-1000*VALUE(MID(G386,2,LEN(G386)-3)),VALUE(SUBSTITUTE(G386,",","")))))),IF(RIGHT(G386,1)="T",1000000000000*VALUE(LEFT(G386,LEN(G386)-1)),IF(RIGHT(G386,1)="M",1000000*VALUE(LEFT(G386,LEN(G386)-1)),IF(RIGHT(G386,1)="B",1000000000*VALUE(LEFT(G386,LEN(G386)-1)),IF(RIGHT(G386,1)="%",0.01*VALUE(LEFT(G386,LEN(G386)-1)),IF(RIGHT(G386,1)="k",1000*VALUE(LEFT(G386,LEN(G386)-1)),VALUE(SUBSTITUTE(G386,",",""))))))))),"N/A")</f>
        <v/>
      </c>
    </row>
    <row r="387" spans="1:60">
      <c s="1" r="A387" t="n">
        <v>2</v>
      </c>
      <c r="B387" t="s">
        <v>125</v>
      </c>
      <c r="C387" t="s">
        <v>982</v>
      </c>
      <c r="I387">
        <f>IF(AND(K387&gt; J387, L387&gt; K387, M387&gt; L387, N387&gt; M387), "pos_trend", IF(AND(K387&lt; J387, L387&lt; K387, M387&lt; L387, N387&lt; M387), "neg_trend", "N/A"))</f>
        <v/>
      </c>
      <c r="J387">
        <f>IFERROR(IF(TRIM(C387)="-", "N/A", IF(RIGHT(C387,1)=")",IF(RIGHT(C387,2)="T)",-1000000000000*VALUE(MID(C387,2,LEN(C387)-3)),IF(RIGHT(C387,2)="M)",-1000000*VALUE(MID(C387,2,LEN(C387)-3)),IF(RIGHT(C387,2)="B)",-1000000000*VALUE(MID(C387,2,LEN(C387)-3)),IF(RIGHT(C387,2)="k)",-1000*VALUE(MID(C387,2,LEN(C387)-3)),VALUE(SUBSTITUTE(C387,",","")))))),IF(RIGHT(C387,1)="T",1000000000000*VALUE(LEFT(C387,LEN(C387)-1)),IF(RIGHT(C387,1)="M",1000000*VALUE(LEFT(C387,LEN(C387)-1)),IF(RIGHT(C387,1)="B",1000000000*VALUE(LEFT(C387,LEN(C387)-1)),IF(RIGHT(C387,1)="%",0.01*VALUE(LEFT(C387,LEN(C387)-1)),IF(RIGHT(C387,1)="k",1000*VALUE(LEFT(C387,LEN(C387)-1)),VALUE(SUBSTITUTE(C387,",",""))))))))),"N/A")</f>
        <v/>
      </c>
      <c r="K387">
        <f>IFERROR(IF(TRIM(D387)="-", "N/A", IF(RIGHT(D387,1)=")",IF(RIGHT(D387,2)="T)",-1000000000000*VALUE(MID(D387,2,LEN(D387)-3)),IF(RIGHT(D387,2)="M)",-1000000*VALUE(MID(D387,2,LEN(D387)-3)),IF(RIGHT(D387,2)="B)",-1000000000*VALUE(MID(D387,2,LEN(D387)-3)),IF(RIGHT(D387,2)="k)",-1000*VALUE(MID(D387,2,LEN(D387)-3)),VALUE(SUBSTITUTE(D387,",","")))))),IF(RIGHT(D387,1)="T",1000000000000*VALUE(LEFT(D387,LEN(D387)-1)),IF(RIGHT(D387,1)="M",1000000*VALUE(LEFT(D387,LEN(D387)-1)),IF(RIGHT(D387,1)="B",1000000000*VALUE(LEFT(D387,LEN(D387)-1)),IF(RIGHT(D387,1)="%",0.01*VALUE(LEFT(D387,LEN(D387)-1)),IF(RIGHT(D387,1)="k",1000*VALUE(LEFT(D387,LEN(D387)-1)),VALUE(SUBSTITUTE(D387,",",""))))))))),"N/A")</f>
        <v/>
      </c>
      <c r="L387">
        <f>IFERROR(IF(TRIM(E387)="-", "N/A", IF(RIGHT(E387,1)=")",IF(RIGHT(E387,2)="T)",-1000000000000*VALUE(MID(E387,2,LEN(E387)-3)),IF(RIGHT(E387,2)="M)",-1000000*VALUE(MID(E387,2,LEN(E387)-3)),IF(RIGHT(E387,2)="B)",-1000000000*VALUE(MID(E387,2,LEN(E387)-3)),IF(RIGHT(E387,2)="k)",-1000*VALUE(MID(E387,2,LEN(E387)-3)),VALUE(SUBSTITUTE(E387,",","")))))),IF(RIGHT(E387,1)="T",1000000000000*VALUE(LEFT(E387,LEN(E387)-1)),IF(RIGHT(E387,1)="M",1000000*VALUE(LEFT(E387,LEN(E387)-1)),IF(RIGHT(E387,1)="B",1000000000*VALUE(LEFT(E387,LEN(E387)-1)),IF(RIGHT(E387,1)="%",0.01*VALUE(LEFT(E387,LEN(E387)-1)),IF(RIGHT(E387,1)="k",1000*VALUE(LEFT(E387,LEN(E387)-1)),VALUE(SUBSTITUTE(E387,",",""))))))))),"N/A")</f>
        <v/>
      </c>
      <c r="M387">
        <f>IFERROR(IF(TRIM(F387)="-", "N/A", IF(RIGHT(F387,1)=")",IF(RIGHT(F387,2)="T)",-1000000000000*VALUE(MID(F387,2,LEN(F387)-3)),IF(RIGHT(F387,2)="M)",-1000000*VALUE(MID(F387,2,LEN(F387)-3)),IF(RIGHT(F387,2)="B)",-1000000000*VALUE(MID(F387,2,LEN(F387)-3)),IF(RIGHT(F387,2)="k)",-1000*VALUE(MID(F387,2,LEN(F387)-3)),VALUE(SUBSTITUTE(F387,",","")))))),IF(RIGHT(F387,1)="T",1000000000000*VALUE(LEFT(F387,LEN(F387)-1)),IF(RIGHT(F387,1)="M",1000000*VALUE(LEFT(F387,LEN(F387)-1)),IF(RIGHT(F387,1)="B",1000000000*VALUE(LEFT(F387,LEN(F387)-1)),IF(RIGHT(F387,1)="%",0.01*VALUE(LEFT(F387,LEN(F387)-1)),IF(RIGHT(F387,1)="k",1000*VALUE(LEFT(F387,LEN(F387)-1)),VALUE(SUBSTITUTE(F387,",",""))))))))),"N/A")</f>
        <v/>
      </c>
      <c r="N387">
        <f>IFERROR(IF(TRIM(G387)="-", "N/A", IF(RIGHT(G387,1)=")",IF(RIGHT(G387,2)="T)",-1000000000000*VALUE(MID(G387,2,LEN(G387)-3)),IF(RIGHT(G387,2)="M)",-1000000*VALUE(MID(G387,2,LEN(G387)-3)),IF(RIGHT(G387,2)="B)",-1000000000*VALUE(MID(G387,2,LEN(G387)-3)),IF(RIGHT(G387,2)="k)",-1000*VALUE(MID(G387,2,LEN(G387)-3)),VALUE(SUBSTITUTE(G387,",","")))))),IF(RIGHT(G387,1)="T",1000000000000*VALUE(LEFT(G387,LEN(G387)-1)),IF(RIGHT(G387,1)="M",1000000*VALUE(LEFT(G387,LEN(G387)-1)),IF(RIGHT(G387,1)="B",1000000000*VALUE(LEFT(G387,LEN(G387)-1)),IF(RIGHT(G387,1)="%",0.01*VALUE(LEFT(G387,LEN(G387)-1)),IF(RIGHT(G387,1)="k",1000*VALUE(LEFT(G387,LEN(G387)-1)),VALUE(SUBSTITUTE(G387,",",""))))))))),"N/A")</f>
        <v/>
      </c>
    </row>
    <row r="388" spans="1:60">
      <c s="1" r="A388" t="n">
        <v>3</v>
      </c>
      <c r="B388" t="s">
        <v>126</v>
      </c>
      <c r="C388" t="s">
        <v>983</v>
      </c>
      <c r="I388">
        <f>IF(AND(K388&gt; J388, L388&gt; K388, M388&gt; L388, N388&gt; M388), "pos_trend", IF(AND(K388&lt; J388, L388&lt; K388, M388&lt; L388, N388&lt; M388), "neg_trend", "N/A"))</f>
        <v/>
      </c>
      <c r="J388">
        <f>IFERROR(IF(TRIM(C388)="-", "N/A", IF(RIGHT(C388,1)=")",IF(RIGHT(C388,2)="T)",-1000000000000*VALUE(MID(C388,2,LEN(C388)-3)),IF(RIGHT(C388,2)="M)",-1000000*VALUE(MID(C388,2,LEN(C388)-3)),IF(RIGHT(C388,2)="B)",-1000000000*VALUE(MID(C388,2,LEN(C388)-3)),IF(RIGHT(C388,2)="k)",-1000*VALUE(MID(C388,2,LEN(C388)-3)),VALUE(SUBSTITUTE(C388,",","")))))),IF(RIGHT(C388,1)="T",1000000000000*VALUE(LEFT(C388,LEN(C388)-1)),IF(RIGHT(C388,1)="M",1000000*VALUE(LEFT(C388,LEN(C388)-1)),IF(RIGHT(C388,1)="B",1000000000*VALUE(LEFT(C388,LEN(C388)-1)),IF(RIGHT(C388,1)="%",0.01*VALUE(LEFT(C388,LEN(C388)-1)),IF(RIGHT(C388,1)="k",1000*VALUE(LEFT(C388,LEN(C388)-1)),VALUE(SUBSTITUTE(C388,",",""))))))))),"N/A")</f>
        <v/>
      </c>
      <c r="K388">
        <f>IFERROR(IF(TRIM(D388)="-", "N/A", IF(RIGHT(D388,1)=")",IF(RIGHT(D388,2)="T)",-1000000000000*VALUE(MID(D388,2,LEN(D388)-3)),IF(RIGHT(D388,2)="M)",-1000000*VALUE(MID(D388,2,LEN(D388)-3)),IF(RIGHT(D388,2)="B)",-1000000000*VALUE(MID(D388,2,LEN(D388)-3)),IF(RIGHT(D388,2)="k)",-1000*VALUE(MID(D388,2,LEN(D388)-3)),VALUE(SUBSTITUTE(D388,",","")))))),IF(RIGHT(D388,1)="T",1000000000000*VALUE(LEFT(D388,LEN(D388)-1)),IF(RIGHT(D388,1)="M",1000000*VALUE(LEFT(D388,LEN(D388)-1)),IF(RIGHT(D388,1)="B",1000000000*VALUE(LEFT(D388,LEN(D388)-1)),IF(RIGHT(D388,1)="%",0.01*VALUE(LEFT(D388,LEN(D388)-1)),IF(RIGHT(D388,1)="k",1000*VALUE(LEFT(D388,LEN(D388)-1)),VALUE(SUBSTITUTE(D388,",",""))))))))),"N/A")</f>
        <v/>
      </c>
      <c r="L388">
        <f>IFERROR(IF(TRIM(E388)="-", "N/A", IF(RIGHT(E388,1)=")",IF(RIGHT(E388,2)="T)",-1000000000000*VALUE(MID(E388,2,LEN(E388)-3)),IF(RIGHT(E388,2)="M)",-1000000*VALUE(MID(E388,2,LEN(E388)-3)),IF(RIGHT(E388,2)="B)",-1000000000*VALUE(MID(E388,2,LEN(E388)-3)),IF(RIGHT(E388,2)="k)",-1000*VALUE(MID(E388,2,LEN(E388)-3)),VALUE(SUBSTITUTE(E388,",","")))))),IF(RIGHT(E388,1)="T",1000000000000*VALUE(LEFT(E388,LEN(E388)-1)),IF(RIGHT(E388,1)="M",1000000*VALUE(LEFT(E388,LEN(E388)-1)),IF(RIGHT(E388,1)="B",1000000000*VALUE(LEFT(E388,LEN(E388)-1)),IF(RIGHT(E388,1)="%",0.01*VALUE(LEFT(E388,LEN(E388)-1)),IF(RIGHT(E388,1)="k",1000*VALUE(LEFT(E388,LEN(E388)-1)),VALUE(SUBSTITUTE(E388,",",""))))))))),"N/A")</f>
        <v/>
      </c>
      <c r="M388">
        <f>IFERROR(IF(TRIM(F388)="-", "N/A", IF(RIGHT(F388,1)=")",IF(RIGHT(F388,2)="T)",-1000000000000*VALUE(MID(F388,2,LEN(F388)-3)),IF(RIGHT(F388,2)="M)",-1000000*VALUE(MID(F388,2,LEN(F388)-3)),IF(RIGHT(F388,2)="B)",-1000000000*VALUE(MID(F388,2,LEN(F388)-3)),IF(RIGHT(F388,2)="k)",-1000*VALUE(MID(F388,2,LEN(F388)-3)),VALUE(SUBSTITUTE(F388,",","")))))),IF(RIGHT(F388,1)="T",1000000000000*VALUE(LEFT(F388,LEN(F388)-1)),IF(RIGHT(F388,1)="M",1000000*VALUE(LEFT(F388,LEN(F388)-1)),IF(RIGHT(F388,1)="B",1000000000*VALUE(LEFT(F388,LEN(F388)-1)),IF(RIGHT(F388,1)="%",0.01*VALUE(LEFT(F388,LEN(F388)-1)),IF(RIGHT(F388,1)="k",1000*VALUE(LEFT(F388,LEN(F388)-1)),VALUE(SUBSTITUTE(F388,",",""))))))))),"N/A")</f>
        <v/>
      </c>
      <c r="N388">
        <f>IFERROR(IF(TRIM(G388)="-", "N/A", IF(RIGHT(G388,1)=")",IF(RIGHT(G388,2)="T)",-1000000000000*VALUE(MID(G388,2,LEN(G388)-3)),IF(RIGHT(G388,2)="M)",-1000000*VALUE(MID(G388,2,LEN(G388)-3)),IF(RIGHT(G388,2)="B)",-1000000000*VALUE(MID(G388,2,LEN(G388)-3)),IF(RIGHT(G388,2)="k)",-1000*VALUE(MID(G388,2,LEN(G388)-3)),VALUE(SUBSTITUTE(G388,",","")))))),IF(RIGHT(G388,1)="T",1000000000000*VALUE(LEFT(G388,LEN(G388)-1)),IF(RIGHT(G388,1)="M",1000000*VALUE(LEFT(G388,LEN(G388)-1)),IF(RIGHT(G388,1)="B",1000000000*VALUE(LEFT(G388,LEN(G388)-1)),IF(RIGHT(G388,1)="%",0.01*VALUE(LEFT(G388,LEN(G388)-1)),IF(RIGHT(G388,1)="k",1000*VALUE(LEFT(G388,LEN(G388)-1)),VALUE(SUBSTITUTE(G388,",",""))))))))),"N/A")</f>
        <v/>
      </c>
    </row>
    <row r="389" spans="1:60">
      <c s="1" r="A389" t="n">
        <v>4</v>
      </c>
      <c r="B389" t="s">
        <v>128</v>
      </c>
      <c r="C389" t="s">
        <v>984</v>
      </c>
      <c r="I389">
        <f>IF(AND(K389&gt; J389, L389&gt; K389, M389&gt; L389, N389&gt; M389), "pos_trend", IF(AND(K389&lt; J389, L389&lt; K389, M389&lt; L389, N389&lt; M389), "neg_trend", "N/A"))</f>
        <v/>
      </c>
      <c r="J389">
        <f>IFERROR(IF(TRIM(C389)="-", "N/A", IF(RIGHT(C389,1)=")",IF(RIGHT(C389,2)="T)",-1000000000000*VALUE(MID(C389,2,LEN(C389)-3)),IF(RIGHT(C389,2)="M)",-1000000*VALUE(MID(C389,2,LEN(C389)-3)),IF(RIGHT(C389,2)="B)",-1000000000*VALUE(MID(C389,2,LEN(C389)-3)),IF(RIGHT(C389,2)="k)",-1000*VALUE(MID(C389,2,LEN(C389)-3)),VALUE(SUBSTITUTE(C389,",","")))))),IF(RIGHT(C389,1)="T",1000000000000*VALUE(LEFT(C389,LEN(C389)-1)),IF(RIGHT(C389,1)="M",1000000*VALUE(LEFT(C389,LEN(C389)-1)),IF(RIGHT(C389,1)="B",1000000000*VALUE(LEFT(C389,LEN(C389)-1)),IF(RIGHT(C389,1)="%",0.01*VALUE(LEFT(C389,LEN(C389)-1)),IF(RIGHT(C389,1)="k",1000*VALUE(LEFT(C389,LEN(C389)-1)),VALUE(SUBSTITUTE(C389,",",""))))))))),"N/A")</f>
        <v/>
      </c>
      <c r="K389">
        <f>IFERROR(IF(TRIM(D389)="-", "N/A", IF(RIGHT(D389,1)=")",IF(RIGHT(D389,2)="T)",-1000000000000*VALUE(MID(D389,2,LEN(D389)-3)),IF(RIGHT(D389,2)="M)",-1000000*VALUE(MID(D389,2,LEN(D389)-3)),IF(RIGHT(D389,2)="B)",-1000000000*VALUE(MID(D389,2,LEN(D389)-3)),IF(RIGHT(D389,2)="k)",-1000*VALUE(MID(D389,2,LEN(D389)-3)),VALUE(SUBSTITUTE(D389,",","")))))),IF(RIGHT(D389,1)="T",1000000000000*VALUE(LEFT(D389,LEN(D389)-1)),IF(RIGHT(D389,1)="M",1000000*VALUE(LEFT(D389,LEN(D389)-1)),IF(RIGHT(D389,1)="B",1000000000*VALUE(LEFT(D389,LEN(D389)-1)),IF(RIGHT(D389,1)="%",0.01*VALUE(LEFT(D389,LEN(D389)-1)),IF(RIGHT(D389,1)="k",1000*VALUE(LEFT(D389,LEN(D389)-1)),VALUE(SUBSTITUTE(D389,",",""))))))))),"N/A")</f>
        <v/>
      </c>
      <c r="L389">
        <f>IFERROR(IF(TRIM(E389)="-", "N/A", IF(RIGHT(E389,1)=")",IF(RIGHT(E389,2)="T)",-1000000000000*VALUE(MID(E389,2,LEN(E389)-3)),IF(RIGHT(E389,2)="M)",-1000000*VALUE(MID(E389,2,LEN(E389)-3)),IF(RIGHT(E389,2)="B)",-1000000000*VALUE(MID(E389,2,LEN(E389)-3)),IF(RIGHT(E389,2)="k)",-1000*VALUE(MID(E389,2,LEN(E389)-3)),VALUE(SUBSTITUTE(E389,",","")))))),IF(RIGHT(E389,1)="T",1000000000000*VALUE(LEFT(E389,LEN(E389)-1)),IF(RIGHT(E389,1)="M",1000000*VALUE(LEFT(E389,LEN(E389)-1)),IF(RIGHT(E389,1)="B",1000000000*VALUE(LEFT(E389,LEN(E389)-1)),IF(RIGHT(E389,1)="%",0.01*VALUE(LEFT(E389,LEN(E389)-1)),IF(RIGHT(E389,1)="k",1000*VALUE(LEFT(E389,LEN(E389)-1)),VALUE(SUBSTITUTE(E389,",",""))))))))),"N/A")</f>
        <v/>
      </c>
      <c r="M389">
        <f>IFERROR(IF(TRIM(F389)="-", "N/A", IF(RIGHT(F389,1)=")",IF(RIGHT(F389,2)="T)",-1000000000000*VALUE(MID(F389,2,LEN(F389)-3)),IF(RIGHT(F389,2)="M)",-1000000*VALUE(MID(F389,2,LEN(F389)-3)),IF(RIGHT(F389,2)="B)",-1000000000*VALUE(MID(F389,2,LEN(F389)-3)),IF(RIGHT(F389,2)="k)",-1000*VALUE(MID(F389,2,LEN(F389)-3)),VALUE(SUBSTITUTE(F389,",","")))))),IF(RIGHT(F389,1)="T",1000000000000*VALUE(LEFT(F389,LEN(F389)-1)),IF(RIGHT(F389,1)="M",1000000*VALUE(LEFT(F389,LEN(F389)-1)),IF(RIGHT(F389,1)="B",1000000000*VALUE(LEFT(F389,LEN(F389)-1)),IF(RIGHT(F389,1)="%",0.01*VALUE(LEFT(F389,LEN(F389)-1)),IF(RIGHT(F389,1)="k",1000*VALUE(LEFT(F389,LEN(F389)-1)),VALUE(SUBSTITUTE(F389,",",""))))))))),"N/A")</f>
        <v/>
      </c>
      <c r="N389">
        <f>IFERROR(IF(TRIM(G389)="-", "N/A", IF(RIGHT(G389,1)=")",IF(RIGHT(G389,2)="T)",-1000000000000*VALUE(MID(G389,2,LEN(G389)-3)),IF(RIGHT(G389,2)="M)",-1000000*VALUE(MID(G389,2,LEN(G389)-3)),IF(RIGHT(G389,2)="B)",-1000000000*VALUE(MID(G389,2,LEN(G389)-3)),IF(RIGHT(G389,2)="k)",-1000*VALUE(MID(G389,2,LEN(G389)-3)),VALUE(SUBSTITUTE(G389,",","")))))),IF(RIGHT(G389,1)="T",1000000000000*VALUE(LEFT(G389,LEN(G389)-1)),IF(RIGHT(G389,1)="M",1000000*VALUE(LEFT(G389,LEN(G389)-1)),IF(RIGHT(G389,1)="B",1000000000*VALUE(LEFT(G389,LEN(G389)-1)),IF(RIGHT(G389,1)="%",0.01*VALUE(LEFT(G389,LEN(G389)-1)),IF(RIGHT(G389,1)="k",1000*VALUE(LEFT(G389,LEN(G389)-1)),VALUE(SUBSTITUTE(G389,",",""))))))))),"N/A")</f>
        <v/>
      </c>
    </row>
    <row r="390" spans="1:60">
      <c s="1" r="A390" t="n">
        <v>5</v>
      </c>
      <c r="B390" t="s">
        <v>130</v>
      </c>
      <c r="C390" t="s">
        <v>985</v>
      </c>
      <c r="I390">
        <f>IF(AND(K390&gt; J390, L390&gt; K390, M390&gt; L390, N390&gt; M390), "pos_trend", IF(AND(K390&lt; J390, L390&lt; K390, M390&lt; L390, N390&lt; M390), "neg_trend", "N/A"))</f>
        <v/>
      </c>
      <c r="J390">
        <f>IFERROR(IF(TRIM(C390)="-", "N/A", IF(RIGHT(C390,1)=")",IF(RIGHT(C390,2)="T)",-1000000000000*VALUE(MID(C390,2,LEN(C390)-3)),IF(RIGHT(C390,2)="M)",-1000000*VALUE(MID(C390,2,LEN(C390)-3)),IF(RIGHT(C390,2)="B)",-1000000000*VALUE(MID(C390,2,LEN(C390)-3)),IF(RIGHT(C390,2)="k)",-1000*VALUE(MID(C390,2,LEN(C390)-3)),VALUE(SUBSTITUTE(C390,",","")))))),IF(RIGHT(C390,1)="T",1000000000000*VALUE(LEFT(C390,LEN(C390)-1)),IF(RIGHT(C390,1)="M",1000000*VALUE(LEFT(C390,LEN(C390)-1)),IF(RIGHT(C390,1)="B",1000000000*VALUE(LEFT(C390,LEN(C390)-1)),IF(RIGHT(C390,1)="%",0.01*VALUE(LEFT(C390,LEN(C390)-1)),IF(RIGHT(C390,1)="k",1000*VALUE(LEFT(C390,LEN(C390)-1)),VALUE(SUBSTITUTE(C390,",",""))))))))),"N/A")</f>
        <v/>
      </c>
      <c r="K390">
        <f>IFERROR(IF(TRIM(D390)="-", "N/A", IF(RIGHT(D390,1)=")",IF(RIGHT(D390,2)="T)",-1000000000000*VALUE(MID(D390,2,LEN(D390)-3)),IF(RIGHT(D390,2)="M)",-1000000*VALUE(MID(D390,2,LEN(D390)-3)),IF(RIGHT(D390,2)="B)",-1000000000*VALUE(MID(D390,2,LEN(D390)-3)),IF(RIGHT(D390,2)="k)",-1000*VALUE(MID(D390,2,LEN(D390)-3)),VALUE(SUBSTITUTE(D390,",","")))))),IF(RIGHT(D390,1)="T",1000000000000*VALUE(LEFT(D390,LEN(D390)-1)),IF(RIGHT(D390,1)="M",1000000*VALUE(LEFT(D390,LEN(D390)-1)),IF(RIGHT(D390,1)="B",1000000000*VALUE(LEFT(D390,LEN(D390)-1)),IF(RIGHT(D390,1)="%",0.01*VALUE(LEFT(D390,LEN(D390)-1)),IF(RIGHT(D390,1)="k",1000*VALUE(LEFT(D390,LEN(D390)-1)),VALUE(SUBSTITUTE(D390,",",""))))))))),"N/A")</f>
        <v/>
      </c>
      <c r="L390">
        <f>IFERROR(IF(TRIM(E390)="-", "N/A", IF(RIGHT(E390,1)=")",IF(RIGHT(E390,2)="T)",-1000000000000*VALUE(MID(E390,2,LEN(E390)-3)),IF(RIGHT(E390,2)="M)",-1000000*VALUE(MID(E390,2,LEN(E390)-3)),IF(RIGHT(E390,2)="B)",-1000000000*VALUE(MID(E390,2,LEN(E390)-3)),IF(RIGHT(E390,2)="k)",-1000*VALUE(MID(E390,2,LEN(E390)-3)),VALUE(SUBSTITUTE(E390,",","")))))),IF(RIGHT(E390,1)="T",1000000000000*VALUE(LEFT(E390,LEN(E390)-1)),IF(RIGHT(E390,1)="M",1000000*VALUE(LEFT(E390,LEN(E390)-1)),IF(RIGHT(E390,1)="B",1000000000*VALUE(LEFT(E390,LEN(E390)-1)),IF(RIGHT(E390,1)="%",0.01*VALUE(LEFT(E390,LEN(E390)-1)),IF(RIGHT(E390,1)="k",1000*VALUE(LEFT(E390,LEN(E390)-1)),VALUE(SUBSTITUTE(E390,",",""))))))))),"N/A")</f>
        <v/>
      </c>
      <c r="M390">
        <f>IFERROR(IF(TRIM(F390)="-", "N/A", IF(RIGHT(F390,1)=")",IF(RIGHT(F390,2)="T)",-1000000000000*VALUE(MID(F390,2,LEN(F390)-3)),IF(RIGHT(F390,2)="M)",-1000000*VALUE(MID(F390,2,LEN(F390)-3)),IF(RIGHT(F390,2)="B)",-1000000000*VALUE(MID(F390,2,LEN(F390)-3)),IF(RIGHT(F390,2)="k)",-1000*VALUE(MID(F390,2,LEN(F390)-3)),VALUE(SUBSTITUTE(F390,",","")))))),IF(RIGHT(F390,1)="T",1000000000000*VALUE(LEFT(F390,LEN(F390)-1)),IF(RIGHT(F390,1)="M",1000000*VALUE(LEFT(F390,LEN(F390)-1)),IF(RIGHT(F390,1)="B",1000000000*VALUE(LEFT(F390,LEN(F390)-1)),IF(RIGHT(F390,1)="%",0.01*VALUE(LEFT(F390,LEN(F390)-1)),IF(RIGHT(F390,1)="k",1000*VALUE(LEFT(F390,LEN(F390)-1)),VALUE(SUBSTITUTE(F390,",",""))))))))),"N/A")</f>
        <v/>
      </c>
      <c r="N390">
        <f>IFERROR(IF(TRIM(G390)="-", "N/A", IF(RIGHT(G390,1)=")",IF(RIGHT(G390,2)="T)",-1000000000000*VALUE(MID(G390,2,LEN(G390)-3)),IF(RIGHT(G390,2)="M)",-1000000*VALUE(MID(G390,2,LEN(G390)-3)),IF(RIGHT(G390,2)="B)",-1000000000*VALUE(MID(G390,2,LEN(G390)-3)),IF(RIGHT(G390,2)="k)",-1000*VALUE(MID(G390,2,LEN(G390)-3)),VALUE(SUBSTITUTE(G390,",","")))))),IF(RIGHT(G390,1)="T",1000000000000*VALUE(LEFT(G390,LEN(G390)-1)),IF(RIGHT(G390,1)="M",1000000*VALUE(LEFT(G390,LEN(G390)-1)),IF(RIGHT(G390,1)="B",1000000000*VALUE(LEFT(G390,LEN(G390)-1)),IF(RIGHT(G390,1)="%",0.01*VALUE(LEFT(G390,LEN(G390)-1)),IF(RIGHT(G390,1)="k",1000*VALUE(LEFT(G390,LEN(G390)-1)),VALUE(SUBSTITUTE(G390,",",""))))))))),"N/A")</f>
        <v/>
      </c>
    </row>
    <row r="391" spans="1:60">
      <c s="1" r="A391" t="n">
        <v>6</v>
      </c>
      <c r="B391" t="s">
        <v>132</v>
      </c>
      <c r="C391" t="s">
        <v>985</v>
      </c>
      <c r="I391">
        <f>IF(AND(K391&gt; J391, L391&gt; K391, M391&gt; L391, N391&gt; M391), "pos_trend", IF(AND(K391&lt; J391, L391&lt; K391, M391&lt; L391, N391&lt; M391), "neg_trend", "N/A"))</f>
        <v/>
      </c>
      <c r="J391">
        <f>IFERROR(IF(TRIM(C391)="-", "N/A", IF(RIGHT(C391,1)=")",IF(RIGHT(C391,2)="T)",-1000000000000*VALUE(MID(C391,2,LEN(C391)-3)),IF(RIGHT(C391,2)="M)",-1000000*VALUE(MID(C391,2,LEN(C391)-3)),IF(RIGHT(C391,2)="B)",-1000000000*VALUE(MID(C391,2,LEN(C391)-3)),IF(RIGHT(C391,2)="k)",-1000*VALUE(MID(C391,2,LEN(C391)-3)),VALUE(SUBSTITUTE(C391,",","")))))),IF(RIGHT(C391,1)="T",1000000000000*VALUE(LEFT(C391,LEN(C391)-1)),IF(RIGHT(C391,1)="M",1000000*VALUE(LEFT(C391,LEN(C391)-1)),IF(RIGHT(C391,1)="B",1000000000*VALUE(LEFT(C391,LEN(C391)-1)),IF(RIGHT(C391,1)="%",0.01*VALUE(LEFT(C391,LEN(C391)-1)),IF(RIGHT(C391,1)="k",1000*VALUE(LEFT(C391,LEN(C391)-1)),VALUE(SUBSTITUTE(C391,",",""))))))))),"N/A")</f>
        <v/>
      </c>
      <c r="K391">
        <f>IFERROR(IF(TRIM(D391)="-", "N/A", IF(RIGHT(D391,1)=")",IF(RIGHT(D391,2)="T)",-1000000000000*VALUE(MID(D391,2,LEN(D391)-3)),IF(RIGHT(D391,2)="M)",-1000000*VALUE(MID(D391,2,LEN(D391)-3)),IF(RIGHT(D391,2)="B)",-1000000000*VALUE(MID(D391,2,LEN(D391)-3)),IF(RIGHT(D391,2)="k)",-1000*VALUE(MID(D391,2,LEN(D391)-3)),VALUE(SUBSTITUTE(D391,",","")))))),IF(RIGHT(D391,1)="T",1000000000000*VALUE(LEFT(D391,LEN(D391)-1)),IF(RIGHT(D391,1)="M",1000000*VALUE(LEFT(D391,LEN(D391)-1)),IF(RIGHT(D391,1)="B",1000000000*VALUE(LEFT(D391,LEN(D391)-1)),IF(RIGHT(D391,1)="%",0.01*VALUE(LEFT(D391,LEN(D391)-1)),IF(RIGHT(D391,1)="k",1000*VALUE(LEFT(D391,LEN(D391)-1)),VALUE(SUBSTITUTE(D391,",",""))))))))),"N/A")</f>
        <v/>
      </c>
      <c r="L391">
        <f>IFERROR(IF(TRIM(E391)="-", "N/A", IF(RIGHT(E391,1)=")",IF(RIGHT(E391,2)="T)",-1000000000000*VALUE(MID(E391,2,LEN(E391)-3)),IF(RIGHT(E391,2)="M)",-1000000*VALUE(MID(E391,2,LEN(E391)-3)),IF(RIGHT(E391,2)="B)",-1000000000*VALUE(MID(E391,2,LEN(E391)-3)),IF(RIGHT(E391,2)="k)",-1000*VALUE(MID(E391,2,LEN(E391)-3)),VALUE(SUBSTITUTE(E391,",","")))))),IF(RIGHT(E391,1)="T",1000000000000*VALUE(LEFT(E391,LEN(E391)-1)),IF(RIGHT(E391,1)="M",1000000*VALUE(LEFT(E391,LEN(E391)-1)),IF(RIGHT(E391,1)="B",1000000000*VALUE(LEFT(E391,LEN(E391)-1)),IF(RIGHT(E391,1)="%",0.01*VALUE(LEFT(E391,LEN(E391)-1)),IF(RIGHT(E391,1)="k",1000*VALUE(LEFT(E391,LEN(E391)-1)),VALUE(SUBSTITUTE(E391,",",""))))))))),"N/A")</f>
        <v/>
      </c>
      <c r="M391">
        <f>IFERROR(IF(TRIM(F391)="-", "N/A", IF(RIGHT(F391,1)=")",IF(RIGHT(F391,2)="T)",-1000000000000*VALUE(MID(F391,2,LEN(F391)-3)),IF(RIGHT(F391,2)="M)",-1000000*VALUE(MID(F391,2,LEN(F391)-3)),IF(RIGHT(F391,2)="B)",-1000000000*VALUE(MID(F391,2,LEN(F391)-3)),IF(RIGHT(F391,2)="k)",-1000*VALUE(MID(F391,2,LEN(F391)-3)),VALUE(SUBSTITUTE(F391,",","")))))),IF(RIGHT(F391,1)="T",1000000000000*VALUE(LEFT(F391,LEN(F391)-1)),IF(RIGHT(F391,1)="M",1000000*VALUE(LEFT(F391,LEN(F391)-1)),IF(RIGHT(F391,1)="B",1000000000*VALUE(LEFT(F391,LEN(F391)-1)),IF(RIGHT(F391,1)="%",0.01*VALUE(LEFT(F391,LEN(F391)-1)),IF(RIGHT(F391,1)="k",1000*VALUE(LEFT(F391,LEN(F391)-1)),VALUE(SUBSTITUTE(F391,",",""))))))))),"N/A")</f>
        <v/>
      </c>
      <c r="N391">
        <f>IFERROR(IF(TRIM(G391)="-", "N/A", IF(RIGHT(G391,1)=")",IF(RIGHT(G391,2)="T)",-1000000000000*VALUE(MID(G391,2,LEN(G391)-3)),IF(RIGHT(G391,2)="M)",-1000000*VALUE(MID(G391,2,LEN(G391)-3)),IF(RIGHT(G391,2)="B)",-1000000000*VALUE(MID(G391,2,LEN(G391)-3)),IF(RIGHT(G391,2)="k)",-1000*VALUE(MID(G391,2,LEN(G391)-3)),VALUE(SUBSTITUTE(G391,",","")))))),IF(RIGHT(G391,1)="T",1000000000000*VALUE(LEFT(G391,LEN(G391)-1)),IF(RIGHT(G391,1)="M",1000000*VALUE(LEFT(G391,LEN(G391)-1)),IF(RIGHT(G391,1)="B",1000000000*VALUE(LEFT(G391,LEN(G391)-1)),IF(RIGHT(G391,1)="%",0.01*VALUE(LEFT(G391,LEN(G391)-1)),IF(RIGHT(G391,1)="k",1000*VALUE(LEFT(G391,LEN(G391)-1)),VALUE(SUBSTITUTE(G391,",",""))))))))),"N/A")</f>
        <v/>
      </c>
    </row>
    <row r="392" spans="1:60">
      <c s="1" r="A392" t="n">
        <v>7</v>
      </c>
      <c r="B392" t="s">
        <v>134</v>
      </c>
      <c r="C392" t="s"/>
      <c r="I392">
        <f>IF(AND(K392&gt; J392, L392&gt; K392, M392&gt; L392, N392&gt; M392), "pos_trend", IF(AND(K392&lt; J392, L392&lt; K392, M392&lt; L392, N392&lt; M392), "neg_trend", "N/A"))</f>
        <v/>
      </c>
      <c r="J392">
        <f>IFERROR(IF(TRIM(C392)="-", "N/A", IF(RIGHT(C392,1)=")",IF(RIGHT(C392,2)="T)",-1000000000000*VALUE(MID(C392,2,LEN(C392)-3)),IF(RIGHT(C392,2)="M)",-1000000*VALUE(MID(C392,2,LEN(C392)-3)),IF(RIGHT(C392,2)="B)",-1000000000*VALUE(MID(C392,2,LEN(C392)-3)),IF(RIGHT(C392,2)="k)",-1000*VALUE(MID(C392,2,LEN(C392)-3)),VALUE(SUBSTITUTE(C392,",","")))))),IF(RIGHT(C392,1)="T",1000000000000*VALUE(LEFT(C392,LEN(C392)-1)),IF(RIGHT(C392,1)="M",1000000*VALUE(LEFT(C392,LEN(C392)-1)),IF(RIGHT(C392,1)="B",1000000000*VALUE(LEFT(C392,LEN(C392)-1)),IF(RIGHT(C392,1)="%",0.01*VALUE(LEFT(C392,LEN(C392)-1)),IF(RIGHT(C392,1)="k",1000*VALUE(LEFT(C392,LEN(C392)-1)),VALUE(SUBSTITUTE(C392,",",""))))))))),"N/A")</f>
        <v/>
      </c>
      <c r="K392">
        <f>IFERROR(IF(TRIM(D392)="-", "N/A", IF(RIGHT(D392,1)=")",IF(RIGHT(D392,2)="T)",-1000000000000*VALUE(MID(D392,2,LEN(D392)-3)),IF(RIGHT(D392,2)="M)",-1000000*VALUE(MID(D392,2,LEN(D392)-3)),IF(RIGHT(D392,2)="B)",-1000000000*VALUE(MID(D392,2,LEN(D392)-3)),IF(RIGHT(D392,2)="k)",-1000*VALUE(MID(D392,2,LEN(D392)-3)),VALUE(SUBSTITUTE(D392,",","")))))),IF(RIGHT(D392,1)="T",1000000000000*VALUE(LEFT(D392,LEN(D392)-1)),IF(RIGHT(D392,1)="M",1000000*VALUE(LEFT(D392,LEN(D392)-1)),IF(RIGHT(D392,1)="B",1000000000*VALUE(LEFT(D392,LEN(D392)-1)),IF(RIGHT(D392,1)="%",0.01*VALUE(LEFT(D392,LEN(D392)-1)),IF(RIGHT(D392,1)="k",1000*VALUE(LEFT(D392,LEN(D392)-1)),VALUE(SUBSTITUTE(D392,",",""))))))))),"N/A")</f>
        <v/>
      </c>
      <c r="L392">
        <f>IFERROR(IF(TRIM(E392)="-", "N/A", IF(RIGHT(E392,1)=")",IF(RIGHT(E392,2)="T)",-1000000000000*VALUE(MID(E392,2,LEN(E392)-3)),IF(RIGHT(E392,2)="M)",-1000000*VALUE(MID(E392,2,LEN(E392)-3)),IF(RIGHT(E392,2)="B)",-1000000000*VALUE(MID(E392,2,LEN(E392)-3)),IF(RIGHT(E392,2)="k)",-1000*VALUE(MID(E392,2,LEN(E392)-3)),VALUE(SUBSTITUTE(E392,",","")))))),IF(RIGHT(E392,1)="T",1000000000000*VALUE(LEFT(E392,LEN(E392)-1)),IF(RIGHT(E392,1)="M",1000000*VALUE(LEFT(E392,LEN(E392)-1)),IF(RIGHT(E392,1)="B",1000000000*VALUE(LEFT(E392,LEN(E392)-1)),IF(RIGHT(E392,1)="%",0.01*VALUE(LEFT(E392,LEN(E392)-1)),IF(RIGHT(E392,1)="k",1000*VALUE(LEFT(E392,LEN(E392)-1)),VALUE(SUBSTITUTE(E392,",",""))))))))),"N/A")</f>
        <v/>
      </c>
      <c r="M392">
        <f>IFERROR(IF(TRIM(F392)="-", "N/A", IF(RIGHT(F392,1)=")",IF(RIGHT(F392,2)="T)",-1000000000000*VALUE(MID(F392,2,LEN(F392)-3)),IF(RIGHT(F392,2)="M)",-1000000*VALUE(MID(F392,2,LEN(F392)-3)),IF(RIGHT(F392,2)="B)",-1000000000*VALUE(MID(F392,2,LEN(F392)-3)),IF(RIGHT(F392,2)="k)",-1000*VALUE(MID(F392,2,LEN(F392)-3)),VALUE(SUBSTITUTE(F392,",","")))))),IF(RIGHT(F392,1)="T",1000000000000*VALUE(LEFT(F392,LEN(F392)-1)),IF(RIGHT(F392,1)="M",1000000*VALUE(LEFT(F392,LEN(F392)-1)),IF(RIGHT(F392,1)="B",1000000000*VALUE(LEFT(F392,LEN(F392)-1)),IF(RIGHT(F392,1)="%",0.01*VALUE(LEFT(F392,LEN(F392)-1)),IF(RIGHT(F392,1)="k",1000*VALUE(LEFT(F392,LEN(F392)-1)),VALUE(SUBSTITUTE(F392,",",""))))))))),"N/A")</f>
        <v/>
      </c>
      <c r="N392">
        <f>IFERROR(IF(TRIM(G392)="-", "N/A", IF(RIGHT(G392,1)=")",IF(RIGHT(G392,2)="T)",-1000000000000*VALUE(MID(G392,2,LEN(G392)-3)),IF(RIGHT(G392,2)="M)",-1000000*VALUE(MID(G392,2,LEN(G392)-3)),IF(RIGHT(G392,2)="B)",-1000000000*VALUE(MID(G392,2,LEN(G392)-3)),IF(RIGHT(G392,2)="k)",-1000*VALUE(MID(G392,2,LEN(G392)-3)),VALUE(SUBSTITUTE(G392,",","")))))),IF(RIGHT(G392,1)="T",1000000000000*VALUE(LEFT(G392,LEN(G392)-1)),IF(RIGHT(G392,1)="M",1000000*VALUE(LEFT(G392,LEN(G392)-1)),IF(RIGHT(G392,1)="B",1000000000*VALUE(LEFT(G392,LEN(G392)-1)),IF(RIGHT(G392,1)="%",0.01*VALUE(LEFT(G392,LEN(G392)-1)),IF(RIGHT(G392,1)="k",1000*VALUE(LEFT(G392,LEN(G392)-1)),VALUE(SUBSTITUTE(G392,",",""))))))))),"N/A")</f>
        <v/>
      </c>
    </row>
    <row r="393" spans="1:60">
      <c s="1" r="A393" t="n">
        <v>8</v>
      </c>
      <c r="B393" t="s">
        <v>135</v>
      </c>
      <c r="C393" t="s"/>
      <c r="I393">
        <f>IF(AND(K393&gt; J393, L393&gt; K393, M393&gt; L393, N393&gt; M393), "pos_trend", IF(AND(K393&lt; J393, L393&lt; K393, M393&lt; L393, N393&lt; M393), "neg_trend", "N/A"))</f>
        <v/>
      </c>
      <c r="J393">
        <f>IFERROR(IF(TRIM(C393)="-", "N/A", IF(RIGHT(C393,1)=")",IF(RIGHT(C393,2)="T)",-1000000000000*VALUE(MID(C393,2,LEN(C393)-3)),IF(RIGHT(C393,2)="M)",-1000000*VALUE(MID(C393,2,LEN(C393)-3)),IF(RIGHT(C393,2)="B)",-1000000000*VALUE(MID(C393,2,LEN(C393)-3)),IF(RIGHT(C393,2)="k)",-1000*VALUE(MID(C393,2,LEN(C393)-3)),VALUE(SUBSTITUTE(C393,",","")))))),IF(RIGHT(C393,1)="T",1000000000000*VALUE(LEFT(C393,LEN(C393)-1)),IF(RIGHT(C393,1)="M",1000000*VALUE(LEFT(C393,LEN(C393)-1)),IF(RIGHT(C393,1)="B",1000000000*VALUE(LEFT(C393,LEN(C393)-1)),IF(RIGHT(C393,1)="%",0.01*VALUE(LEFT(C393,LEN(C393)-1)),IF(RIGHT(C393,1)="k",1000*VALUE(LEFT(C393,LEN(C393)-1)),VALUE(SUBSTITUTE(C393,",",""))))))))),"N/A")</f>
        <v/>
      </c>
      <c r="K393">
        <f>IFERROR(IF(TRIM(D393)="-", "N/A", IF(RIGHT(D393,1)=")",IF(RIGHT(D393,2)="T)",-1000000000000*VALUE(MID(D393,2,LEN(D393)-3)),IF(RIGHT(D393,2)="M)",-1000000*VALUE(MID(D393,2,LEN(D393)-3)),IF(RIGHT(D393,2)="B)",-1000000000*VALUE(MID(D393,2,LEN(D393)-3)),IF(RIGHT(D393,2)="k)",-1000*VALUE(MID(D393,2,LEN(D393)-3)),VALUE(SUBSTITUTE(D393,",","")))))),IF(RIGHT(D393,1)="T",1000000000000*VALUE(LEFT(D393,LEN(D393)-1)),IF(RIGHT(D393,1)="M",1000000*VALUE(LEFT(D393,LEN(D393)-1)),IF(RIGHT(D393,1)="B",1000000000*VALUE(LEFT(D393,LEN(D393)-1)),IF(RIGHT(D393,1)="%",0.01*VALUE(LEFT(D393,LEN(D393)-1)),IF(RIGHT(D393,1)="k",1000*VALUE(LEFT(D393,LEN(D393)-1)),VALUE(SUBSTITUTE(D393,",",""))))))))),"N/A")</f>
        <v/>
      </c>
      <c r="L393">
        <f>IFERROR(IF(TRIM(E393)="-", "N/A", IF(RIGHT(E393,1)=")",IF(RIGHT(E393,2)="T)",-1000000000000*VALUE(MID(E393,2,LEN(E393)-3)),IF(RIGHT(E393,2)="M)",-1000000*VALUE(MID(E393,2,LEN(E393)-3)),IF(RIGHT(E393,2)="B)",-1000000000*VALUE(MID(E393,2,LEN(E393)-3)),IF(RIGHT(E393,2)="k)",-1000*VALUE(MID(E393,2,LEN(E393)-3)),VALUE(SUBSTITUTE(E393,",","")))))),IF(RIGHT(E393,1)="T",1000000000000*VALUE(LEFT(E393,LEN(E393)-1)),IF(RIGHT(E393,1)="M",1000000*VALUE(LEFT(E393,LEN(E393)-1)),IF(RIGHT(E393,1)="B",1000000000*VALUE(LEFT(E393,LEN(E393)-1)),IF(RIGHT(E393,1)="%",0.01*VALUE(LEFT(E393,LEN(E393)-1)),IF(RIGHT(E393,1)="k",1000*VALUE(LEFT(E393,LEN(E393)-1)),VALUE(SUBSTITUTE(E393,",",""))))))))),"N/A")</f>
        <v/>
      </c>
      <c r="M393">
        <f>IFERROR(IF(TRIM(F393)="-", "N/A", IF(RIGHT(F393,1)=")",IF(RIGHT(F393,2)="T)",-1000000000000*VALUE(MID(F393,2,LEN(F393)-3)),IF(RIGHT(F393,2)="M)",-1000000*VALUE(MID(F393,2,LEN(F393)-3)),IF(RIGHT(F393,2)="B)",-1000000000*VALUE(MID(F393,2,LEN(F393)-3)),IF(RIGHT(F393,2)="k)",-1000*VALUE(MID(F393,2,LEN(F393)-3)),VALUE(SUBSTITUTE(F393,",","")))))),IF(RIGHT(F393,1)="T",1000000000000*VALUE(LEFT(F393,LEN(F393)-1)),IF(RIGHT(F393,1)="M",1000000*VALUE(LEFT(F393,LEN(F393)-1)),IF(RIGHT(F393,1)="B",1000000000*VALUE(LEFT(F393,LEN(F393)-1)),IF(RIGHT(F393,1)="%",0.01*VALUE(LEFT(F393,LEN(F393)-1)),IF(RIGHT(F393,1)="k",1000*VALUE(LEFT(F393,LEN(F393)-1)),VALUE(SUBSTITUTE(F393,",",""))))))))),"N/A")</f>
        <v/>
      </c>
      <c r="N393">
        <f>IFERROR(IF(TRIM(G393)="-", "N/A", IF(RIGHT(G393,1)=")",IF(RIGHT(G393,2)="T)",-1000000000000*VALUE(MID(G393,2,LEN(G393)-3)),IF(RIGHT(G393,2)="M)",-1000000*VALUE(MID(G393,2,LEN(G393)-3)),IF(RIGHT(G393,2)="B)",-1000000000*VALUE(MID(G393,2,LEN(G393)-3)),IF(RIGHT(G393,2)="k)",-1000*VALUE(MID(G393,2,LEN(G393)-3)),VALUE(SUBSTITUTE(G393,",","")))))),IF(RIGHT(G393,1)="T",1000000000000*VALUE(LEFT(G393,LEN(G393)-1)),IF(RIGHT(G393,1)="M",1000000*VALUE(LEFT(G393,LEN(G393)-1)),IF(RIGHT(G393,1)="B",1000000000*VALUE(LEFT(G393,LEN(G393)-1)),IF(RIGHT(G393,1)="%",0.01*VALUE(LEFT(G393,LEN(G393)-1)),IF(RIGHT(G393,1)="k",1000*VALUE(LEFT(G393,LEN(G393)-1)),VALUE(SUBSTITUTE(G393,",",""))))))))),"N/A")</f>
        <v/>
      </c>
    </row>
    <row r="394" spans="1:60">
      <c r="I394">
        <f>IF(AND(K394&gt; J394, L394&gt; K394, M394&gt; L394, N394&gt; M394), "pos_trend", IF(AND(K394&lt; J394, L394&lt; K394, M394&lt; L394, N394&lt; M394), "neg_trend", "N/A"))</f>
        <v/>
      </c>
      <c r="J394">
        <f>IFERROR(IF(TRIM(C394)="-", "N/A", IF(RIGHT(C394,1)=")",IF(RIGHT(C394,2)="T)",-1000000000000*VALUE(MID(C394,2,LEN(C394)-3)),IF(RIGHT(C394,2)="M)",-1000000*VALUE(MID(C394,2,LEN(C394)-3)),IF(RIGHT(C394,2)="B)",-1000000000*VALUE(MID(C394,2,LEN(C394)-3)),IF(RIGHT(C394,2)="k)",-1000*VALUE(MID(C394,2,LEN(C394)-3)),VALUE(SUBSTITUTE(C394,",","")))))),IF(RIGHT(C394,1)="T",1000000000000*VALUE(LEFT(C394,LEN(C394)-1)),IF(RIGHT(C394,1)="M",1000000*VALUE(LEFT(C394,LEN(C394)-1)),IF(RIGHT(C394,1)="B",1000000000*VALUE(LEFT(C394,LEN(C394)-1)),IF(RIGHT(C394,1)="%",0.01*VALUE(LEFT(C394,LEN(C394)-1)),IF(RIGHT(C394,1)="k",1000*VALUE(LEFT(C394,LEN(C394)-1)),VALUE(SUBSTITUTE(C394,",",""))))))))),"N/A")</f>
        <v/>
      </c>
      <c r="K394">
        <f>IFERROR(IF(TRIM(D394)="-", "N/A", IF(RIGHT(D394,1)=")",IF(RIGHT(D394,2)="T)",-1000000000000*VALUE(MID(D394,2,LEN(D394)-3)),IF(RIGHT(D394,2)="M)",-1000000*VALUE(MID(D394,2,LEN(D394)-3)),IF(RIGHT(D394,2)="B)",-1000000000*VALUE(MID(D394,2,LEN(D394)-3)),IF(RIGHT(D394,2)="k)",-1000*VALUE(MID(D394,2,LEN(D394)-3)),VALUE(SUBSTITUTE(D394,",","")))))),IF(RIGHT(D394,1)="T",1000000000000*VALUE(LEFT(D394,LEN(D394)-1)),IF(RIGHT(D394,1)="M",1000000*VALUE(LEFT(D394,LEN(D394)-1)),IF(RIGHT(D394,1)="B",1000000000*VALUE(LEFT(D394,LEN(D394)-1)),IF(RIGHT(D394,1)="%",0.01*VALUE(LEFT(D394,LEN(D394)-1)),IF(RIGHT(D394,1)="k",1000*VALUE(LEFT(D394,LEN(D394)-1)),VALUE(SUBSTITUTE(D394,",",""))))))))),"N/A")</f>
        <v/>
      </c>
      <c r="L394">
        <f>IFERROR(IF(TRIM(E394)="-", "N/A", IF(RIGHT(E394,1)=")",IF(RIGHT(E394,2)="T)",-1000000000000*VALUE(MID(E394,2,LEN(E394)-3)),IF(RIGHT(E394,2)="M)",-1000000*VALUE(MID(E394,2,LEN(E394)-3)),IF(RIGHT(E394,2)="B)",-1000000000*VALUE(MID(E394,2,LEN(E394)-3)),IF(RIGHT(E394,2)="k)",-1000*VALUE(MID(E394,2,LEN(E394)-3)),VALUE(SUBSTITUTE(E394,",","")))))),IF(RIGHT(E394,1)="T",1000000000000*VALUE(LEFT(E394,LEN(E394)-1)),IF(RIGHT(E394,1)="M",1000000*VALUE(LEFT(E394,LEN(E394)-1)),IF(RIGHT(E394,1)="B",1000000000*VALUE(LEFT(E394,LEN(E394)-1)),IF(RIGHT(E394,1)="%",0.01*VALUE(LEFT(E394,LEN(E394)-1)),IF(RIGHT(E394,1)="k",1000*VALUE(LEFT(E394,LEN(E394)-1)),VALUE(SUBSTITUTE(E394,",",""))))))))),"N/A")</f>
        <v/>
      </c>
      <c r="M394">
        <f>IFERROR(IF(TRIM(F394)="-", "N/A", IF(RIGHT(F394,1)=")",IF(RIGHT(F394,2)="T)",-1000000000000*VALUE(MID(F394,2,LEN(F394)-3)),IF(RIGHT(F394,2)="M)",-1000000*VALUE(MID(F394,2,LEN(F394)-3)),IF(RIGHT(F394,2)="B)",-1000000000*VALUE(MID(F394,2,LEN(F394)-3)),IF(RIGHT(F394,2)="k)",-1000*VALUE(MID(F394,2,LEN(F394)-3)),VALUE(SUBSTITUTE(F394,",","")))))),IF(RIGHT(F394,1)="T",1000000000000*VALUE(LEFT(F394,LEN(F394)-1)),IF(RIGHT(F394,1)="M",1000000*VALUE(LEFT(F394,LEN(F394)-1)),IF(RIGHT(F394,1)="B",1000000000*VALUE(LEFT(F394,LEN(F394)-1)),IF(RIGHT(F394,1)="%",0.01*VALUE(LEFT(F394,LEN(F394)-1)),IF(RIGHT(F394,1)="k",1000*VALUE(LEFT(F394,LEN(F394)-1)),VALUE(SUBSTITUTE(F394,",",""))))))))),"N/A")</f>
        <v/>
      </c>
      <c r="N394">
        <f>IFERROR(IF(TRIM(G394)="-", "N/A", IF(RIGHT(G394,1)=")",IF(RIGHT(G394,2)="T)",-1000000000000*VALUE(MID(G394,2,LEN(G394)-3)),IF(RIGHT(G394,2)="M)",-1000000*VALUE(MID(G394,2,LEN(G394)-3)),IF(RIGHT(G394,2)="B)",-1000000000*VALUE(MID(G394,2,LEN(G394)-3)),IF(RIGHT(G394,2)="k)",-1000*VALUE(MID(G394,2,LEN(G394)-3)),VALUE(SUBSTITUTE(G394,",","")))))),IF(RIGHT(G394,1)="T",1000000000000*VALUE(LEFT(G394,LEN(G394)-1)),IF(RIGHT(G394,1)="M",1000000*VALUE(LEFT(G394,LEN(G394)-1)),IF(RIGHT(G394,1)="B",1000000000*VALUE(LEFT(G394,LEN(G394)-1)),IF(RIGHT(G394,1)="%",0.01*VALUE(LEFT(G394,LEN(G394)-1)),IF(RIGHT(G394,1)="k",1000*VALUE(LEFT(G394,LEN(G394)-1)),VALUE(SUBSTITUTE(G394,",",""))))))))),"N/A")</f>
        <v/>
      </c>
    </row>
    <row r="395" spans="1:60">
      <c r="I395">
        <f>IF(AND(K395&gt; J395, L395&gt; K395, M395&gt; L395, N395&gt; M395), "pos_trend", IF(AND(K395&lt; J395, L395&lt; K395, M395&lt; L395, N395&lt; M395), "neg_trend", "N/A"))</f>
        <v/>
      </c>
      <c r="J395">
        <f>IFERROR(IF(TRIM(C395)="-", "N/A", IF(RIGHT(C395,1)=")",IF(RIGHT(C395,2)="T)",-1000000000000*VALUE(MID(C395,2,LEN(C395)-3)),IF(RIGHT(C395,2)="M)",-1000000*VALUE(MID(C395,2,LEN(C395)-3)),IF(RIGHT(C395,2)="B)",-1000000000*VALUE(MID(C395,2,LEN(C395)-3)),IF(RIGHT(C395,2)="k)",-1000*VALUE(MID(C395,2,LEN(C395)-3)),VALUE(SUBSTITUTE(C395,",","")))))),IF(RIGHT(C395,1)="T",1000000000000*VALUE(LEFT(C395,LEN(C395)-1)),IF(RIGHT(C395,1)="M",1000000*VALUE(LEFT(C395,LEN(C395)-1)),IF(RIGHT(C395,1)="B",1000000000*VALUE(LEFT(C395,LEN(C395)-1)),IF(RIGHT(C395,1)="%",0.01*VALUE(LEFT(C395,LEN(C395)-1)),IF(RIGHT(C395,1)="k",1000*VALUE(LEFT(C395,LEN(C395)-1)),VALUE(SUBSTITUTE(C395,",",""))))))))),"N/A")</f>
        <v/>
      </c>
      <c r="K395">
        <f>IFERROR(IF(TRIM(D395)="-", "N/A", IF(RIGHT(D395,1)=")",IF(RIGHT(D395,2)="T)",-1000000000000*VALUE(MID(D395,2,LEN(D395)-3)),IF(RIGHT(D395,2)="M)",-1000000*VALUE(MID(D395,2,LEN(D395)-3)),IF(RIGHT(D395,2)="B)",-1000000000*VALUE(MID(D395,2,LEN(D395)-3)),IF(RIGHT(D395,2)="k)",-1000*VALUE(MID(D395,2,LEN(D395)-3)),VALUE(SUBSTITUTE(D395,",","")))))),IF(RIGHT(D395,1)="T",1000000000000*VALUE(LEFT(D395,LEN(D395)-1)),IF(RIGHT(D395,1)="M",1000000*VALUE(LEFT(D395,LEN(D395)-1)),IF(RIGHT(D395,1)="B",1000000000*VALUE(LEFT(D395,LEN(D395)-1)),IF(RIGHT(D395,1)="%",0.01*VALUE(LEFT(D395,LEN(D395)-1)),IF(RIGHT(D395,1)="k",1000*VALUE(LEFT(D395,LEN(D395)-1)),VALUE(SUBSTITUTE(D395,",",""))))))))),"N/A")</f>
        <v/>
      </c>
      <c r="L395">
        <f>IFERROR(IF(TRIM(E395)="-", "N/A", IF(RIGHT(E395,1)=")",IF(RIGHT(E395,2)="T)",-1000000000000*VALUE(MID(E395,2,LEN(E395)-3)),IF(RIGHT(E395,2)="M)",-1000000*VALUE(MID(E395,2,LEN(E395)-3)),IF(RIGHT(E395,2)="B)",-1000000000*VALUE(MID(E395,2,LEN(E395)-3)),IF(RIGHT(E395,2)="k)",-1000*VALUE(MID(E395,2,LEN(E395)-3)),VALUE(SUBSTITUTE(E395,",","")))))),IF(RIGHT(E395,1)="T",1000000000000*VALUE(LEFT(E395,LEN(E395)-1)),IF(RIGHT(E395,1)="M",1000000*VALUE(LEFT(E395,LEN(E395)-1)),IF(RIGHT(E395,1)="B",1000000000*VALUE(LEFT(E395,LEN(E395)-1)),IF(RIGHT(E395,1)="%",0.01*VALUE(LEFT(E395,LEN(E395)-1)),IF(RIGHT(E395,1)="k",1000*VALUE(LEFT(E395,LEN(E395)-1)),VALUE(SUBSTITUTE(E395,",",""))))))))),"N/A")</f>
        <v/>
      </c>
      <c r="M395">
        <f>IFERROR(IF(TRIM(F395)="-", "N/A", IF(RIGHT(F395,1)=")",IF(RIGHT(F395,2)="T)",-1000000000000*VALUE(MID(F395,2,LEN(F395)-3)),IF(RIGHT(F395,2)="M)",-1000000*VALUE(MID(F395,2,LEN(F395)-3)),IF(RIGHT(F395,2)="B)",-1000000000*VALUE(MID(F395,2,LEN(F395)-3)),IF(RIGHT(F395,2)="k)",-1000*VALUE(MID(F395,2,LEN(F395)-3)),VALUE(SUBSTITUTE(F395,",","")))))),IF(RIGHT(F395,1)="T",1000000000000*VALUE(LEFT(F395,LEN(F395)-1)),IF(RIGHT(F395,1)="M",1000000*VALUE(LEFT(F395,LEN(F395)-1)),IF(RIGHT(F395,1)="B",1000000000*VALUE(LEFT(F395,LEN(F395)-1)),IF(RIGHT(F395,1)="%",0.01*VALUE(LEFT(F395,LEN(F395)-1)),IF(RIGHT(F395,1)="k",1000*VALUE(LEFT(F395,LEN(F395)-1)),VALUE(SUBSTITUTE(F395,",",""))))))))),"N/A")</f>
        <v/>
      </c>
      <c r="N395">
        <f>IFERROR(IF(TRIM(G395)="-", "N/A", IF(RIGHT(G395,1)=")",IF(RIGHT(G395,2)="T)",-1000000000000*VALUE(MID(G395,2,LEN(G395)-3)),IF(RIGHT(G395,2)="M)",-1000000*VALUE(MID(G395,2,LEN(G395)-3)),IF(RIGHT(G395,2)="B)",-1000000000*VALUE(MID(G395,2,LEN(G395)-3)),IF(RIGHT(G395,2)="k)",-1000*VALUE(MID(G395,2,LEN(G395)-3)),VALUE(SUBSTITUTE(G395,",","")))))),IF(RIGHT(G395,1)="T",1000000000000*VALUE(LEFT(G395,LEN(G395)-1)),IF(RIGHT(G395,1)="M",1000000*VALUE(LEFT(G395,LEN(G395)-1)),IF(RIGHT(G395,1)="B",1000000000*VALUE(LEFT(G395,LEN(G395)-1)),IF(RIGHT(G395,1)="%",0.01*VALUE(LEFT(G395,LEN(G395)-1)),IF(RIGHT(G395,1)="k",1000*VALUE(LEFT(G395,LEN(G395)-1)),VALUE(SUBSTITUTE(G395,",",""))))))))),"N/A")</f>
        <v/>
      </c>
    </row>
    <row r="396" spans="1:60">
      <c s="1" r="A396" t="n">
        <v>0</v>
      </c>
      <c r="B396" t="s">
        <v>123</v>
      </c>
      <c r="C396" t="s">
        <v>986</v>
      </c>
      <c r="I396">
        <f>IF(AND(K396&gt; J396, L396&gt; K396, M396&gt; L396, N396&gt; M396), "pos_trend", IF(AND(K396&lt; J396, L396&lt; K396, M396&lt; L396, N396&lt; M396), "neg_trend", "N/A"))</f>
        <v/>
      </c>
      <c r="J396">
        <f>IFERROR(IF(TRIM(C396)="-", "N/A", IF(RIGHT(C396,1)=")",IF(RIGHT(C396,2)="T)",-1000000000000*VALUE(MID(C396,2,LEN(C396)-3)),IF(RIGHT(C396,2)="M)",-1000000*VALUE(MID(C396,2,LEN(C396)-3)),IF(RIGHT(C396,2)="B)",-1000000000*VALUE(MID(C396,2,LEN(C396)-3)),IF(RIGHT(C396,2)="k)",-1000*VALUE(MID(C396,2,LEN(C396)-3)),VALUE(SUBSTITUTE(C396,",","")))))),IF(RIGHT(C396,1)="T",1000000000000*VALUE(LEFT(C396,LEN(C396)-1)),IF(RIGHT(C396,1)="M",1000000*VALUE(LEFT(C396,LEN(C396)-1)),IF(RIGHT(C396,1)="B",1000000000*VALUE(LEFT(C396,LEN(C396)-1)),IF(RIGHT(C396,1)="%",0.01*VALUE(LEFT(C396,LEN(C396)-1)),IF(RIGHT(C396,1)="k",1000*VALUE(LEFT(C396,LEN(C396)-1)),VALUE(SUBSTITUTE(C396,",",""))))))))),"N/A")</f>
        <v/>
      </c>
      <c r="K396">
        <f>IFERROR(IF(TRIM(D396)="-", "N/A", IF(RIGHT(D396,1)=")",IF(RIGHT(D396,2)="T)",-1000000000000*VALUE(MID(D396,2,LEN(D396)-3)),IF(RIGHT(D396,2)="M)",-1000000*VALUE(MID(D396,2,LEN(D396)-3)),IF(RIGHT(D396,2)="B)",-1000000000*VALUE(MID(D396,2,LEN(D396)-3)),IF(RIGHT(D396,2)="k)",-1000*VALUE(MID(D396,2,LEN(D396)-3)),VALUE(SUBSTITUTE(D396,",","")))))),IF(RIGHT(D396,1)="T",1000000000000*VALUE(LEFT(D396,LEN(D396)-1)),IF(RIGHT(D396,1)="M",1000000*VALUE(LEFT(D396,LEN(D396)-1)),IF(RIGHT(D396,1)="B",1000000000*VALUE(LEFT(D396,LEN(D396)-1)),IF(RIGHT(D396,1)="%",0.01*VALUE(LEFT(D396,LEN(D396)-1)),IF(RIGHT(D396,1)="k",1000*VALUE(LEFT(D396,LEN(D396)-1)),VALUE(SUBSTITUTE(D396,",",""))))))))),"N/A")</f>
        <v/>
      </c>
      <c r="L396">
        <f>IFERROR(IF(TRIM(E396)="-", "N/A", IF(RIGHT(E396,1)=")",IF(RIGHT(E396,2)="T)",-1000000000000*VALUE(MID(E396,2,LEN(E396)-3)),IF(RIGHT(E396,2)="M)",-1000000*VALUE(MID(E396,2,LEN(E396)-3)),IF(RIGHT(E396,2)="B)",-1000000000*VALUE(MID(E396,2,LEN(E396)-3)),IF(RIGHT(E396,2)="k)",-1000*VALUE(MID(E396,2,LEN(E396)-3)),VALUE(SUBSTITUTE(E396,",","")))))),IF(RIGHT(E396,1)="T",1000000000000*VALUE(LEFT(E396,LEN(E396)-1)),IF(RIGHT(E396,1)="M",1000000*VALUE(LEFT(E396,LEN(E396)-1)),IF(RIGHT(E396,1)="B",1000000000*VALUE(LEFT(E396,LEN(E396)-1)),IF(RIGHT(E396,1)="%",0.01*VALUE(LEFT(E396,LEN(E396)-1)),IF(RIGHT(E396,1)="k",1000*VALUE(LEFT(E396,LEN(E396)-1)),VALUE(SUBSTITUTE(E396,",",""))))))))),"N/A")</f>
        <v/>
      </c>
      <c r="M396">
        <f>IFERROR(IF(TRIM(F396)="-", "N/A", IF(RIGHT(F396,1)=")",IF(RIGHT(F396,2)="T)",-1000000000000*VALUE(MID(F396,2,LEN(F396)-3)),IF(RIGHT(F396,2)="M)",-1000000*VALUE(MID(F396,2,LEN(F396)-3)),IF(RIGHT(F396,2)="B)",-1000000000*VALUE(MID(F396,2,LEN(F396)-3)),IF(RIGHT(F396,2)="k)",-1000*VALUE(MID(F396,2,LEN(F396)-3)),VALUE(SUBSTITUTE(F396,",","")))))),IF(RIGHT(F396,1)="T",1000000000000*VALUE(LEFT(F396,LEN(F396)-1)),IF(RIGHT(F396,1)="M",1000000*VALUE(LEFT(F396,LEN(F396)-1)),IF(RIGHT(F396,1)="B",1000000000*VALUE(LEFT(F396,LEN(F396)-1)),IF(RIGHT(F396,1)="%",0.01*VALUE(LEFT(F396,LEN(F396)-1)),IF(RIGHT(F396,1)="k",1000*VALUE(LEFT(F396,LEN(F396)-1)),VALUE(SUBSTITUTE(F396,",",""))))))))),"N/A")</f>
        <v/>
      </c>
      <c r="N396">
        <f>IFERROR(IF(TRIM(G396)="-", "N/A", IF(RIGHT(G396,1)=")",IF(RIGHT(G396,2)="T)",-1000000000000*VALUE(MID(G396,2,LEN(G396)-3)),IF(RIGHT(G396,2)="M)",-1000000*VALUE(MID(G396,2,LEN(G396)-3)),IF(RIGHT(G396,2)="B)",-1000000000*VALUE(MID(G396,2,LEN(G396)-3)),IF(RIGHT(G396,2)="k)",-1000*VALUE(MID(G396,2,LEN(G396)-3)),VALUE(SUBSTITUTE(G396,",","")))))),IF(RIGHT(G396,1)="T",1000000000000*VALUE(LEFT(G396,LEN(G396)-1)),IF(RIGHT(G396,1)="M",1000000*VALUE(LEFT(G396,LEN(G396)-1)),IF(RIGHT(G396,1)="B",1000000000*VALUE(LEFT(G396,LEN(G396)-1)),IF(RIGHT(G396,1)="%",0.01*VALUE(LEFT(G396,LEN(G396)-1)),IF(RIGHT(G396,1)="k",1000*VALUE(LEFT(G396,LEN(G396)-1)),VALUE(SUBSTITUTE(G396,",",""))))))))),"N/A")</f>
        <v/>
      </c>
    </row>
    <row r="397" spans="1:60">
      <c s="1" r="A397" t="n">
        <v>1</v>
      </c>
      <c r="B397" t="s">
        <v>124</v>
      </c>
      <c r="C397" t="s"/>
      <c r="I397">
        <f>IF(AND(K397&gt; J397, L397&gt; K397, M397&gt; L397, N397&gt; M397), "pos_trend", IF(AND(K397&lt; J397, L397&lt; K397, M397&lt; L397, N397&lt; M397), "neg_trend", "N/A"))</f>
        <v/>
      </c>
      <c r="J397">
        <f>IFERROR(IF(TRIM(C397)="-", "N/A", IF(RIGHT(C397,1)=")",IF(RIGHT(C397,2)="T)",-1000000000000*VALUE(MID(C397,2,LEN(C397)-3)),IF(RIGHT(C397,2)="M)",-1000000*VALUE(MID(C397,2,LEN(C397)-3)),IF(RIGHT(C397,2)="B)",-1000000000*VALUE(MID(C397,2,LEN(C397)-3)),IF(RIGHT(C397,2)="k)",-1000*VALUE(MID(C397,2,LEN(C397)-3)),VALUE(SUBSTITUTE(C397,",","")))))),IF(RIGHT(C397,1)="T",1000000000000*VALUE(LEFT(C397,LEN(C397)-1)),IF(RIGHT(C397,1)="M",1000000*VALUE(LEFT(C397,LEN(C397)-1)),IF(RIGHT(C397,1)="B",1000000000*VALUE(LEFT(C397,LEN(C397)-1)),IF(RIGHT(C397,1)="%",0.01*VALUE(LEFT(C397,LEN(C397)-1)),IF(RIGHT(C397,1)="k",1000*VALUE(LEFT(C397,LEN(C397)-1)),VALUE(SUBSTITUTE(C397,",",""))))))))),"N/A")</f>
        <v/>
      </c>
      <c r="K397">
        <f>IFERROR(IF(TRIM(D397)="-", "N/A", IF(RIGHT(D397,1)=")",IF(RIGHT(D397,2)="T)",-1000000000000*VALUE(MID(D397,2,LEN(D397)-3)),IF(RIGHT(D397,2)="M)",-1000000*VALUE(MID(D397,2,LEN(D397)-3)),IF(RIGHT(D397,2)="B)",-1000000000*VALUE(MID(D397,2,LEN(D397)-3)),IF(RIGHT(D397,2)="k)",-1000*VALUE(MID(D397,2,LEN(D397)-3)),VALUE(SUBSTITUTE(D397,",","")))))),IF(RIGHT(D397,1)="T",1000000000000*VALUE(LEFT(D397,LEN(D397)-1)),IF(RIGHT(D397,1)="M",1000000*VALUE(LEFT(D397,LEN(D397)-1)),IF(RIGHT(D397,1)="B",1000000000*VALUE(LEFT(D397,LEN(D397)-1)),IF(RIGHT(D397,1)="%",0.01*VALUE(LEFT(D397,LEN(D397)-1)),IF(RIGHT(D397,1)="k",1000*VALUE(LEFT(D397,LEN(D397)-1)),VALUE(SUBSTITUTE(D397,",",""))))))))),"N/A")</f>
        <v/>
      </c>
      <c r="L397">
        <f>IFERROR(IF(TRIM(E397)="-", "N/A", IF(RIGHT(E397,1)=")",IF(RIGHT(E397,2)="T)",-1000000000000*VALUE(MID(E397,2,LEN(E397)-3)),IF(RIGHT(E397,2)="M)",-1000000*VALUE(MID(E397,2,LEN(E397)-3)),IF(RIGHT(E397,2)="B)",-1000000000*VALUE(MID(E397,2,LEN(E397)-3)),IF(RIGHT(E397,2)="k)",-1000*VALUE(MID(E397,2,LEN(E397)-3)),VALUE(SUBSTITUTE(E397,",","")))))),IF(RIGHT(E397,1)="T",1000000000000*VALUE(LEFT(E397,LEN(E397)-1)),IF(RIGHT(E397,1)="M",1000000*VALUE(LEFT(E397,LEN(E397)-1)),IF(RIGHT(E397,1)="B",1000000000*VALUE(LEFT(E397,LEN(E397)-1)),IF(RIGHT(E397,1)="%",0.01*VALUE(LEFT(E397,LEN(E397)-1)),IF(RIGHT(E397,1)="k",1000*VALUE(LEFT(E397,LEN(E397)-1)),VALUE(SUBSTITUTE(E397,",",""))))))))),"N/A")</f>
        <v/>
      </c>
      <c r="M397">
        <f>IFERROR(IF(TRIM(F397)="-", "N/A", IF(RIGHT(F397,1)=")",IF(RIGHT(F397,2)="T)",-1000000000000*VALUE(MID(F397,2,LEN(F397)-3)),IF(RIGHT(F397,2)="M)",-1000000*VALUE(MID(F397,2,LEN(F397)-3)),IF(RIGHT(F397,2)="B)",-1000000000*VALUE(MID(F397,2,LEN(F397)-3)),IF(RIGHT(F397,2)="k)",-1000*VALUE(MID(F397,2,LEN(F397)-3)),VALUE(SUBSTITUTE(F397,",","")))))),IF(RIGHT(F397,1)="T",1000000000000*VALUE(LEFT(F397,LEN(F397)-1)),IF(RIGHT(F397,1)="M",1000000*VALUE(LEFT(F397,LEN(F397)-1)),IF(RIGHT(F397,1)="B",1000000000*VALUE(LEFT(F397,LEN(F397)-1)),IF(RIGHT(F397,1)="%",0.01*VALUE(LEFT(F397,LEN(F397)-1)),IF(RIGHT(F397,1)="k",1000*VALUE(LEFT(F397,LEN(F397)-1)),VALUE(SUBSTITUTE(F397,",",""))))))))),"N/A")</f>
        <v/>
      </c>
      <c r="N397">
        <f>IFERROR(IF(TRIM(G397)="-", "N/A", IF(RIGHT(G397,1)=")",IF(RIGHT(G397,2)="T)",-1000000000000*VALUE(MID(G397,2,LEN(G397)-3)),IF(RIGHT(G397,2)="M)",-1000000*VALUE(MID(G397,2,LEN(G397)-3)),IF(RIGHT(G397,2)="B)",-1000000000*VALUE(MID(G397,2,LEN(G397)-3)),IF(RIGHT(G397,2)="k)",-1000*VALUE(MID(G397,2,LEN(G397)-3)),VALUE(SUBSTITUTE(G397,",","")))))),IF(RIGHT(G397,1)="T",1000000000000*VALUE(LEFT(G397,LEN(G397)-1)),IF(RIGHT(G397,1)="M",1000000*VALUE(LEFT(G397,LEN(G397)-1)),IF(RIGHT(G397,1)="B",1000000000*VALUE(LEFT(G397,LEN(G397)-1)),IF(RIGHT(G397,1)="%",0.01*VALUE(LEFT(G397,LEN(G397)-1)),IF(RIGHT(G397,1)="k",1000*VALUE(LEFT(G397,LEN(G397)-1)),VALUE(SUBSTITUTE(G397,",",""))))))))),"N/A")</f>
        <v/>
      </c>
    </row>
    <row r="398" spans="1:60">
      <c s="1" r="A398" t="n">
        <v>2</v>
      </c>
      <c r="B398" t="s">
        <v>125</v>
      </c>
      <c r="C398" t="s">
        <v>987</v>
      </c>
      <c r="I398">
        <f>IF(AND(K398&gt; J398, L398&gt; K398, M398&gt; L398, N398&gt; M398), "pos_trend", IF(AND(K398&lt; J398, L398&lt; K398, M398&lt; L398, N398&lt; M398), "neg_trend", "N/A"))</f>
        <v/>
      </c>
      <c r="J398">
        <f>IFERROR(IF(TRIM(C398)="-", "N/A", IF(RIGHT(C398,1)=")",IF(RIGHT(C398,2)="T)",-1000000000000*VALUE(MID(C398,2,LEN(C398)-3)),IF(RIGHT(C398,2)="M)",-1000000*VALUE(MID(C398,2,LEN(C398)-3)),IF(RIGHT(C398,2)="B)",-1000000000*VALUE(MID(C398,2,LEN(C398)-3)),IF(RIGHT(C398,2)="k)",-1000*VALUE(MID(C398,2,LEN(C398)-3)),VALUE(SUBSTITUTE(C398,",","")))))),IF(RIGHT(C398,1)="T",1000000000000*VALUE(LEFT(C398,LEN(C398)-1)),IF(RIGHT(C398,1)="M",1000000*VALUE(LEFT(C398,LEN(C398)-1)),IF(RIGHT(C398,1)="B",1000000000*VALUE(LEFT(C398,LEN(C398)-1)),IF(RIGHT(C398,1)="%",0.01*VALUE(LEFT(C398,LEN(C398)-1)),IF(RIGHT(C398,1)="k",1000*VALUE(LEFT(C398,LEN(C398)-1)),VALUE(SUBSTITUTE(C398,",",""))))))))),"N/A")</f>
        <v/>
      </c>
      <c r="K398">
        <f>IFERROR(IF(TRIM(D398)="-", "N/A", IF(RIGHT(D398,1)=")",IF(RIGHT(D398,2)="T)",-1000000000000*VALUE(MID(D398,2,LEN(D398)-3)),IF(RIGHT(D398,2)="M)",-1000000*VALUE(MID(D398,2,LEN(D398)-3)),IF(RIGHT(D398,2)="B)",-1000000000*VALUE(MID(D398,2,LEN(D398)-3)),IF(RIGHT(D398,2)="k)",-1000*VALUE(MID(D398,2,LEN(D398)-3)),VALUE(SUBSTITUTE(D398,",","")))))),IF(RIGHT(D398,1)="T",1000000000000*VALUE(LEFT(D398,LEN(D398)-1)),IF(RIGHT(D398,1)="M",1000000*VALUE(LEFT(D398,LEN(D398)-1)),IF(RIGHT(D398,1)="B",1000000000*VALUE(LEFT(D398,LEN(D398)-1)),IF(RIGHT(D398,1)="%",0.01*VALUE(LEFT(D398,LEN(D398)-1)),IF(RIGHT(D398,1)="k",1000*VALUE(LEFT(D398,LEN(D398)-1)),VALUE(SUBSTITUTE(D398,",",""))))))))),"N/A")</f>
        <v/>
      </c>
      <c r="L398">
        <f>IFERROR(IF(TRIM(E398)="-", "N/A", IF(RIGHT(E398,1)=")",IF(RIGHT(E398,2)="T)",-1000000000000*VALUE(MID(E398,2,LEN(E398)-3)),IF(RIGHT(E398,2)="M)",-1000000*VALUE(MID(E398,2,LEN(E398)-3)),IF(RIGHT(E398,2)="B)",-1000000000*VALUE(MID(E398,2,LEN(E398)-3)),IF(RIGHT(E398,2)="k)",-1000*VALUE(MID(E398,2,LEN(E398)-3)),VALUE(SUBSTITUTE(E398,",","")))))),IF(RIGHT(E398,1)="T",1000000000000*VALUE(LEFT(E398,LEN(E398)-1)),IF(RIGHT(E398,1)="M",1000000*VALUE(LEFT(E398,LEN(E398)-1)),IF(RIGHT(E398,1)="B",1000000000*VALUE(LEFT(E398,LEN(E398)-1)),IF(RIGHT(E398,1)="%",0.01*VALUE(LEFT(E398,LEN(E398)-1)),IF(RIGHT(E398,1)="k",1000*VALUE(LEFT(E398,LEN(E398)-1)),VALUE(SUBSTITUTE(E398,",",""))))))))),"N/A")</f>
        <v/>
      </c>
      <c r="M398">
        <f>IFERROR(IF(TRIM(F398)="-", "N/A", IF(RIGHT(F398,1)=")",IF(RIGHT(F398,2)="T)",-1000000000000*VALUE(MID(F398,2,LEN(F398)-3)),IF(RIGHT(F398,2)="M)",-1000000*VALUE(MID(F398,2,LEN(F398)-3)),IF(RIGHT(F398,2)="B)",-1000000000*VALUE(MID(F398,2,LEN(F398)-3)),IF(RIGHT(F398,2)="k)",-1000*VALUE(MID(F398,2,LEN(F398)-3)),VALUE(SUBSTITUTE(F398,",","")))))),IF(RIGHT(F398,1)="T",1000000000000*VALUE(LEFT(F398,LEN(F398)-1)),IF(RIGHT(F398,1)="M",1000000*VALUE(LEFT(F398,LEN(F398)-1)),IF(RIGHT(F398,1)="B",1000000000*VALUE(LEFT(F398,LEN(F398)-1)),IF(RIGHT(F398,1)="%",0.01*VALUE(LEFT(F398,LEN(F398)-1)),IF(RIGHT(F398,1)="k",1000*VALUE(LEFT(F398,LEN(F398)-1)),VALUE(SUBSTITUTE(F398,",",""))))))))),"N/A")</f>
        <v/>
      </c>
      <c r="N398">
        <f>IFERROR(IF(TRIM(G398)="-", "N/A", IF(RIGHT(G398,1)=")",IF(RIGHT(G398,2)="T)",-1000000000000*VALUE(MID(G398,2,LEN(G398)-3)),IF(RIGHT(G398,2)="M)",-1000000*VALUE(MID(G398,2,LEN(G398)-3)),IF(RIGHT(G398,2)="B)",-1000000000*VALUE(MID(G398,2,LEN(G398)-3)),IF(RIGHT(G398,2)="k)",-1000*VALUE(MID(G398,2,LEN(G398)-3)),VALUE(SUBSTITUTE(G398,",","")))))),IF(RIGHT(G398,1)="T",1000000000000*VALUE(LEFT(G398,LEN(G398)-1)),IF(RIGHT(G398,1)="M",1000000*VALUE(LEFT(G398,LEN(G398)-1)),IF(RIGHT(G398,1)="B",1000000000*VALUE(LEFT(G398,LEN(G398)-1)),IF(RIGHT(G398,1)="%",0.01*VALUE(LEFT(G398,LEN(G398)-1)),IF(RIGHT(G398,1)="k",1000*VALUE(LEFT(G398,LEN(G398)-1)),VALUE(SUBSTITUTE(G398,",",""))))))))),"N/A")</f>
        <v/>
      </c>
    </row>
    <row r="399" spans="1:60">
      <c s="1" r="A399" t="n">
        <v>3</v>
      </c>
      <c r="B399" t="s">
        <v>126</v>
      </c>
      <c r="C399" t="s">
        <v>988</v>
      </c>
      <c r="I399">
        <f>IF(AND(K399&gt; J399, L399&gt; K399, M399&gt; L399, N399&gt; M399), "pos_trend", IF(AND(K399&lt; J399, L399&lt; K399, M399&lt; L399, N399&lt; M399), "neg_trend", "N/A"))</f>
        <v/>
      </c>
      <c r="J399">
        <f>IFERROR(IF(TRIM(C399)="-", "N/A", IF(RIGHT(C399,1)=")",IF(RIGHT(C399,2)="T)",-1000000000000*VALUE(MID(C399,2,LEN(C399)-3)),IF(RIGHT(C399,2)="M)",-1000000*VALUE(MID(C399,2,LEN(C399)-3)),IF(RIGHT(C399,2)="B)",-1000000000*VALUE(MID(C399,2,LEN(C399)-3)),IF(RIGHT(C399,2)="k)",-1000*VALUE(MID(C399,2,LEN(C399)-3)),VALUE(SUBSTITUTE(C399,",","")))))),IF(RIGHT(C399,1)="T",1000000000000*VALUE(LEFT(C399,LEN(C399)-1)),IF(RIGHT(C399,1)="M",1000000*VALUE(LEFT(C399,LEN(C399)-1)),IF(RIGHT(C399,1)="B",1000000000*VALUE(LEFT(C399,LEN(C399)-1)),IF(RIGHT(C399,1)="%",0.01*VALUE(LEFT(C399,LEN(C399)-1)),IF(RIGHT(C399,1)="k",1000*VALUE(LEFT(C399,LEN(C399)-1)),VALUE(SUBSTITUTE(C399,",",""))))))))),"N/A")</f>
        <v/>
      </c>
      <c r="K399">
        <f>IFERROR(IF(TRIM(D399)="-", "N/A", IF(RIGHT(D399,1)=")",IF(RIGHT(D399,2)="T)",-1000000000000*VALUE(MID(D399,2,LEN(D399)-3)),IF(RIGHT(D399,2)="M)",-1000000*VALUE(MID(D399,2,LEN(D399)-3)),IF(RIGHT(D399,2)="B)",-1000000000*VALUE(MID(D399,2,LEN(D399)-3)),IF(RIGHT(D399,2)="k)",-1000*VALUE(MID(D399,2,LEN(D399)-3)),VALUE(SUBSTITUTE(D399,",","")))))),IF(RIGHT(D399,1)="T",1000000000000*VALUE(LEFT(D399,LEN(D399)-1)),IF(RIGHT(D399,1)="M",1000000*VALUE(LEFT(D399,LEN(D399)-1)),IF(RIGHT(D399,1)="B",1000000000*VALUE(LEFT(D399,LEN(D399)-1)),IF(RIGHT(D399,1)="%",0.01*VALUE(LEFT(D399,LEN(D399)-1)),IF(RIGHT(D399,1)="k",1000*VALUE(LEFT(D399,LEN(D399)-1)),VALUE(SUBSTITUTE(D399,",",""))))))))),"N/A")</f>
        <v/>
      </c>
      <c r="L399">
        <f>IFERROR(IF(TRIM(E399)="-", "N/A", IF(RIGHT(E399,1)=")",IF(RIGHT(E399,2)="T)",-1000000000000*VALUE(MID(E399,2,LEN(E399)-3)),IF(RIGHT(E399,2)="M)",-1000000*VALUE(MID(E399,2,LEN(E399)-3)),IF(RIGHT(E399,2)="B)",-1000000000*VALUE(MID(E399,2,LEN(E399)-3)),IF(RIGHT(E399,2)="k)",-1000*VALUE(MID(E399,2,LEN(E399)-3)),VALUE(SUBSTITUTE(E399,",","")))))),IF(RIGHT(E399,1)="T",1000000000000*VALUE(LEFT(E399,LEN(E399)-1)),IF(RIGHT(E399,1)="M",1000000*VALUE(LEFT(E399,LEN(E399)-1)),IF(RIGHT(E399,1)="B",1000000000*VALUE(LEFT(E399,LEN(E399)-1)),IF(RIGHT(E399,1)="%",0.01*VALUE(LEFT(E399,LEN(E399)-1)),IF(RIGHT(E399,1)="k",1000*VALUE(LEFT(E399,LEN(E399)-1)),VALUE(SUBSTITUTE(E399,",",""))))))))),"N/A")</f>
        <v/>
      </c>
      <c r="M399">
        <f>IFERROR(IF(TRIM(F399)="-", "N/A", IF(RIGHT(F399,1)=")",IF(RIGHT(F399,2)="T)",-1000000000000*VALUE(MID(F399,2,LEN(F399)-3)),IF(RIGHT(F399,2)="M)",-1000000*VALUE(MID(F399,2,LEN(F399)-3)),IF(RIGHT(F399,2)="B)",-1000000000*VALUE(MID(F399,2,LEN(F399)-3)),IF(RIGHT(F399,2)="k)",-1000*VALUE(MID(F399,2,LEN(F399)-3)),VALUE(SUBSTITUTE(F399,",","")))))),IF(RIGHT(F399,1)="T",1000000000000*VALUE(LEFT(F399,LEN(F399)-1)),IF(RIGHT(F399,1)="M",1000000*VALUE(LEFT(F399,LEN(F399)-1)),IF(RIGHT(F399,1)="B",1000000000*VALUE(LEFT(F399,LEN(F399)-1)),IF(RIGHT(F399,1)="%",0.01*VALUE(LEFT(F399,LEN(F399)-1)),IF(RIGHT(F399,1)="k",1000*VALUE(LEFT(F399,LEN(F399)-1)),VALUE(SUBSTITUTE(F399,",",""))))))))),"N/A")</f>
        <v/>
      </c>
      <c r="N399">
        <f>IFERROR(IF(TRIM(G399)="-", "N/A", IF(RIGHT(G399,1)=")",IF(RIGHT(G399,2)="T)",-1000000000000*VALUE(MID(G399,2,LEN(G399)-3)),IF(RIGHT(G399,2)="M)",-1000000*VALUE(MID(G399,2,LEN(G399)-3)),IF(RIGHT(G399,2)="B)",-1000000000*VALUE(MID(G399,2,LEN(G399)-3)),IF(RIGHT(G399,2)="k)",-1000*VALUE(MID(G399,2,LEN(G399)-3)),VALUE(SUBSTITUTE(G399,",","")))))),IF(RIGHT(G399,1)="T",1000000000000*VALUE(LEFT(G399,LEN(G399)-1)),IF(RIGHT(G399,1)="M",1000000*VALUE(LEFT(G399,LEN(G399)-1)),IF(RIGHT(G399,1)="B",1000000000*VALUE(LEFT(G399,LEN(G399)-1)),IF(RIGHT(G399,1)="%",0.01*VALUE(LEFT(G399,LEN(G399)-1)),IF(RIGHT(G399,1)="k",1000*VALUE(LEFT(G399,LEN(G399)-1)),VALUE(SUBSTITUTE(G399,",",""))))))))),"N/A")</f>
        <v/>
      </c>
    </row>
    <row r="400" spans="1:60">
      <c s="1" r="A400" t="n">
        <v>4</v>
      </c>
      <c r="B400" t="s">
        <v>128</v>
      </c>
      <c r="C400" t="s">
        <v>989</v>
      </c>
    </row>
    <row r="401" spans="1:60">
      <c s="1" r="A401" t="n">
        <v>5</v>
      </c>
      <c r="B401" t="s">
        <v>130</v>
      </c>
      <c r="C401" t="s"/>
    </row>
    <row r="402" spans="1:60">
      <c s="1" r="A402" t="n">
        <v>6</v>
      </c>
      <c r="B402" t="s">
        <v>132</v>
      </c>
      <c r="C402" t="s">
        <v>990</v>
      </c>
    </row>
    <row r="403" spans="1:60">
      <c s="1" r="A403" t="n">
        <v>7</v>
      </c>
      <c r="B403" t="s">
        <v>134</v>
      </c>
      <c r="C403" t="s"/>
    </row>
    <row r="404" spans="1:60">
      <c s="1" r="A404" t="n">
        <v>8</v>
      </c>
      <c r="B404" t="s">
        <v>135</v>
      </c>
      <c r="C404" t="s"/>
    </row>
    <row r="448" spans="1:60">
      <c r="AZ448">
        <f>"Compile Facts"</f>
        <v/>
      </c>
    </row>
    <row r="450" spans="1:60">
      <c r="B450">
        <f>"ROIC Super Tree"</f>
        <v/>
      </c>
      <c r="AZ450">
        <f>I519</f>
        <v/>
      </c>
      <c r="BA450">
        <f>J519</f>
        <v/>
      </c>
    </row>
    <row r="451" spans="1:60">
      <c r="AZ451">
        <f>I520</f>
        <v/>
      </c>
      <c r="BA451">
        <f>J520</f>
        <v/>
      </c>
    </row>
    <row r="452" spans="1:60">
      <c r="AK452">
        <f>"Change in Gross Margin / Sales"</f>
        <v/>
      </c>
      <c r="AZ452">
        <f>I521</f>
        <v/>
      </c>
      <c r="BA452">
        <f>J521</f>
        <v/>
      </c>
    </row>
    <row r="453" spans="1:60">
      <c r="X453">
        <f>"Gross Margin"</f>
        <v/>
      </c>
      <c r="AK453">
        <f>K476</f>
        <v/>
      </c>
      <c r="AL453">
        <f>L476</f>
        <v/>
      </c>
      <c r="AM453">
        <f>M476</f>
        <v/>
      </c>
      <c r="AN453">
        <f>N476</f>
        <v/>
      </c>
      <c r="AZ453">
        <f>I522</f>
        <v/>
      </c>
      <c r="BA453">
        <f>J522</f>
        <v/>
      </c>
    </row>
    <row r="454" spans="1:60">
      <c r="X454">
        <f>D476</f>
        <v/>
      </c>
      <c r="Y454">
        <f>E476</f>
        <v/>
      </c>
      <c r="Z454">
        <f>F476</f>
        <v/>
      </c>
      <c r="AA454">
        <f>G476</f>
        <v/>
      </c>
      <c r="AB454">
        <f>H476</f>
        <v/>
      </c>
      <c r="AK454">
        <f>Y455-X455</f>
        <v/>
      </c>
      <c r="AL454">
        <f>Z455-Y455</f>
        <v/>
      </c>
      <c r="AM454">
        <f>AA455-Z455</f>
        <v/>
      </c>
      <c r="AN454">
        <f>AB455-AA455</f>
        <v/>
      </c>
    </row>
    <row r="455" spans="1:60">
      <c r="X455">
        <f>IFERROR((INDIRECT("J" &amp; MATCH("Gross Income",B145:B403,0) +144))/(INDIRECT("J" &amp; MATCH("Sales/Revenue",B145:B403,0) +144)), IFERROR((1 - (INDIRECT("J" &amp; MATCH("Cost of Goods Sold*",B145:B403,0) +144))/(INDIRECT("J" &amp; MATCH("Sales/Revenue",B145:B403,0) +144))),(INDIRECT("J" &amp; MATCH("Operating Income",B145:B403,0) +144))/(INDIRECT("J" &amp; MATCH("Sales/Revenue",B145:B403,0) +144))))</f>
        <v/>
      </c>
      <c r="Y455">
        <f>IFERROR((INDIRECT("K" &amp; MATCH("Gross Income",B145:B403,0) +144))/(INDIRECT("K" &amp; MATCH("Sales/Revenue",B145:B403,0) +144)), IFERROR((1 - (INDIRECT("K" &amp; MATCH("Cost of Goods Sold*",B145:B403,0) +144))/(INDIRECT("K" &amp; MATCH("Sales/Revenue",B145:B403,0) +144))),(INDIRECT("K" &amp; MATCH("Operating Income",B145:B403,0) +144))/(INDIRECT("K" &amp; MATCH("Sales/Revenue",B145:B403,0) +144))))</f>
        <v/>
      </c>
      <c r="Z455">
        <f>IFERROR((INDIRECT("L" &amp; MATCH("Gross Income",B145:B403,0) +144))/(INDIRECT("L" &amp; MATCH("Sales/Revenue",B145:B403,0) +144)), IFERROR((1 - (INDIRECT("L" &amp; MATCH("Cost of Goods Sold*",B145:B403,0) +144))/(INDIRECT("L" &amp; MATCH("Sales/Revenue",B145:B403,0) +144))),(INDIRECT("L" &amp; MATCH("Operating Income",B145:B403,0) +144))/(INDIRECT("L" &amp; MATCH("Sales/Revenue",B145:B403,0) +144))))</f>
        <v/>
      </c>
      <c r="AA455">
        <f>IFERROR((INDIRECT("M" &amp; MATCH("Gross Income",B145:B403,0) +144))/(INDIRECT("M" &amp; MATCH("Sales/Revenue",B145:B403,0) +144)), IFERROR((1 - (INDIRECT("M" &amp; MATCH("Cost of Goods Sold*",B145:B403,0) +144))/(INDIRECT("M" &amp; MATCH("Sales/Revenue",B145:B403,0) +144))),(INDIRECT("M" &amp; MATCH("Operating Income",B145:B403,0) +144))/(INDIRECT("M" &amp; MATCH("Sales/Revenue",B145:B403,0) +144))))</f>
        <v/>
      </c>
      <c r="AB455">
        <f>IFERROR((INDIRECT("N" &amp; MATCH("Gross Income",B145:B403,0) +144))/(INDIRECT("N" &amp; MATCH("Sales/Revenue",B145:B403,0) +144)), IFERROR((1 - (INDIRECT("N" &amp; MATCH("Cost of Goods Sold*",B145:B403,0) +144))/(INDIRECT("N" &amp; MATCH("Sales/Revenue",B145:B403,0) +144))),(INDIRECT("N" &amp; MATCH("Operating Income",B145:B403,0) +144))/(INDIRECT("N" &amp; MATCH("Sales/Revenue",B145:B403,0) +144))))</f>
        <v/>
      </c>
      <c r="AK455">
        <f>"Max " &amp; AK452</f>
        <v/>
      </c>
      <c r="AL455">
        <f>MAX(AK454:AN454)</f>
        <v/>
      </c>
      <c r="AZ455">
        <f>"Item"</f>
        <v/>
      </c>
      <c r="BA455">
        <f>"Key Driver"</f>
        <v/>
      </c>
    </row>
    <row r="456" spans="1:60">
      <c r="X456">
        <f>"Max " &amp; X453</f>
        <v/>
      </c>
      <c r="Y456">
        <f>MAX(X455:AB455)</f>
        <v/>
      </c>
      <c r="AK456">
        <f>AK455 &amp; " Year"</f>
        <v/>
      </c>
      <c r="AL456">
        <f>IF(MATCH(AL455,AK454:AN454,0)=1,AK453,IF(MATCH(AL455,AK454:AN454,0)=2,AL453,IF(MATCH(AL455,AK454:AN454,0)=3,AM453,AN453)))</f>
        <v/>
      </c>
      <c r="AZ456">
        <f>C528</f>
        <v/>
      </c>
      <c r="BA456">
        <f>L528</f>
        <v/>
      </c>
    </row>
    <row r="457" spans="1:60">
      <c r="X457">
        <f>X456 &amp; " Year"</f>
        <v/>
      </c>
      <c r="Y457">
        <f>VALUE(X454)+MATCH(Y456,X455:AB455,0)-1</f>
        <v/>
      </c>
      <c r="AK457">
        <f>"Min " &amp; AK452</f>
        <v/>
      </c>
      <c r="AL457">
        <f>MIN(AK454:AN454)</f>
        <v/>
      </c>
      <c r="AZ457">
        <f>C529</f>
        <v/>
      </c>
      <c r="BA457">
        <f>L529</f>
        <v/>
      </c>
    </row>
    <row r="458" spans="1:60">
      <c r="X458">
        <f>"Min " &amp; X453</f>
        <v/>
      </c>
      <c r="Y458">
        <f>MIN(X455:AB455)</f>
        <v/>
      </c>
      <c r="AK458">
        <f>AK457 &amp; " Year"</f>
        <v/>
      </c>
      <c r="AL458">
        <f>IF(MATCH(AL457,AK454:AN454,0)=1,AK453,IF(MATCH(AL457,AK454:AN454,0)=2,AL453,IF(MATCH(AL457,AK454:AN454,0)=3,AM453,AN453)))</f>
        <v/>
      </c>
    </row>
    <row r="459" spans="1:60">
      <c r="X459">
        <f>X458 &amp; " Year"</f>
        <v/>
      </c>
      <c r="Y459">
        <f>VALUE(X454)+MATCH(Y458,X455:AB455,0)-1</f>
        <v/>
      </c>
      <c r="AZ459">
        <f>C540</f>
        <v/>
      </c>
    </row>
    <row r="460" spans="1:60">
      <c r="Q460">
        <f>"Operating Margin"</f>
        <v/>
      </c>
    </row>
    <row r="461" spans="1:60">
      <c r="Q461">
        <f>D476</f>
        <v/>
      </c>
      <c r="R461">
        <f>E476</f>
        <v/>
      </c>
      <c r="S461">
        <f>F476</f>
        <v/>
      </c>
      <c r="T461">
        <f>G476</f>
        <v/>
      </c>
      <c r="U461">
        <f>H476</f>
        <v/>
      </c>
      <c r="X461">
        <f>"SGA / Sales"</f>
        <v/>
      </c>
      <c r="AE461">
        <f>"Change in Operating Margin"</f>
        <v/>
      </c>
      <c r="AK461">
        <f>"Change in SGA / Sales"</f>
        <v/>
      </c>
    </row>
    <row r="462" spans="1:60">
      <c r="Q462">
        <f>X455-X463-X471</f>
        <v/>
      </c>
      <c r="R462">
        <f>Y455-Y463-Y471</f>
        <v/>
      </c>
      <c r="S462">
        <f>Z455-Z463-Z471</f>
        <v/>
      </c>
      <c r="T462">
        <f>AA455-AA463-AA471</f>
        <v/>
      </c>
      <c r="U462">
        <f>AB455-AB463-AB471</f>
        <v/>
      </c>
      <c r="X462">
        <f>D476</f>
        <v/>
      </c>
      <c r="Y462">
        <f>E476</f>
        <v/>
      </c>
      <c r="Z462">
        <f>F476</f>
        <v/>
      </c>
      <c r="AA462">
        <f>G476</f>
        <v/>
      </c>
      <c r="AB462">
        <f>H476</f>
        <v/>
      </c>
      <c r="AE462">
        <f>K476</f>
        <v/>
      </c>
      <c r="AF462">
        <f>L476</f>
        <v/>
      </c>
      <c r="AG462">
        <f>M476</f>
        <v/>
      </c>
      <c r="AH462">
        <f>N476</f>
        <v/>
      </c>
      <c r="AK462">
        <f>K476</f>
        <v/>
      </c>
      <c r="AL462">
        <f>L476</f>
        <v/>
      </c>
      <c r="AM462">
        <f>M476</f>
        <v/>
      </c>
      <c r="AN462">
        <f>N476</f>
        <v/>
      </c>
    </row>
    <row r="463" spans="1:60">
      <c r="Q463">
        <f>"Max " &amp; Q460</f>
        <v/>
      </c>
      <c r="R463">
        <f>MAX(Q462:U462)</f>
        <v/>
      </c>
      <c r="S463">
        <f>"GM Effect on Max"</f>
        <v/>
      </c>
      <c r="T463">
        <f>IF(R464=Y457,"Max OM in same year as Max GM","Inconclusive Effect")</f>
        <v/>
      </c>
      <c r="U463">
        <f>"Correlation with GM"</f>
        <v/>
      </c>
      <c r="V463">
        <f>CORREL(Q462:U462,X455:AB455)</f>
        <v/>
      </c>
      <c r="X463">
        <f>(INDIRECT("J" &amp; MATCH("SG&amp;A Expense",B145:B403,0) +144))/(INDIRECT("J" &amp; MATCH("Sales/Revenue",B145:B403,0) +144))</f>
        <v/>
      </c>
      <c r="Y463">
        <f>(INDIRECT("K" &amp; MATCH("SG&amp;A Expense",B145:B403,0) +144))/(INDIRECT("K" &amp; MATCH("Sales/Revenue",B145:B403,0) +144))</f>
        <v/>
      </c>
      <c r="Z463">
        <f>(INDIRECT("L" &amp; MATCH("SG&amp;A Expense",B145:B403,0) +144))/(INDIRECT("L" &amp; MATCH("Sales/Revenue",B145:B403,0) +144))</f>
        <v/>
      </c>
      <c r="AA463">
        <f>(INDIRECT("M" &amp; MATCH("SG&amp;A Expense",B145:B403,0) +144))/(INDIRECT("M" &amp; MATCH("Sales/Revenue",B145:B403,0) +144))</f>
        <v/>
      </c>
      <c r="AB463">
        <f>(INDIRECT("N" &amp; MATCH("SG&amp;A Expense",B145:B403,0) +144))/(INDIRECT("N" &amp; MATCH("Sales/Revenue",B145:B403,0) +144))</f>
        <v/>
      </c>
      <c r="AE463">
        <f>R462-Q462</f>
        <v/>
      </c>
      <c r="AF463">
        <f>S462-R462</f>
        <v/>
      </c>
      <c r="AG463">
        <f>T462-S462</f>
        <v/>
      </c>
      <c r="AH463">
        <f>U462-T462</f>
        <v/>
      </c>
      <c r="AK463">
        <f>Y463-X463</f>
        <v/>
      </c>
      <c r="AL463">
        <f>Z463-Y463</f>
        <v/>
      </c>
      <c r="AM463">
        <f>AA463-Z463</f>
        <v/>
      </c>
      <c r="AN463">
        <f>AB463-AA463</f>
        <v/>
      </c>
    </row>
    <row r="464" spans="1:60">
      <c r="Q464">
        <f>Q463 &amp; " Year"</f>
        <v/>
      </c>
      <c r="R464">
        <f>VALUE(Q461)+MATCH(R463,Q462:U462,0)-1</f>
        <v/>
      </c>
      <c r="S464">
        <f>"SGA Effect on Max"</f>
        <v/>
      </c>
      <c r="T464">
        <f>IF(R464=Y467,"Max OM in same year as Min SGA","Inconclusive Effect")</f>
        <v/>
      </c>
      <c r="U464">
        <f>"Correlation with SGA"</f>
        <v/>
      </c>
      <c r="V464">
        <f>CORREL(Q462:U462,X463:AB463)</f>
        <v/>
      </c>
      <c r="X464">
        <f>"Max " &amp; X461</f>
        <v/>
      </c>
      <c r="Y464">
        <f>MAX(X463:AB463)</f>
        <v/>
      </c>
      <c r="AE464">
        <f>"Max " &amp; AE461</f>
        <v/>
      </c>
      <c r="AF464">
        <f>MAX(AE463:AH463)</f>
        <v/>
      </c>
      <c r="AK464">
        <f>"Max " &amp; AK461</f>
        <v/>
      </c>
      <c r="AL464">
        <f>MAX(AK463:AN463)</f>
        <v/>
      </c>
    </row>
    <row r="465" spans="1:60">
      <c r="J465">
        <f>"EOY Pretax ROIC"</f>
        <v/>
      </c>
      <c r="Q465">
        <f>"Min " &amp; Q460</f>
        <v/>
      </c>
      <c r="R465">
        <f>MIN(Q462:U462)</f>
        <v/>
      </c>
      <c r="S465">
        <f>"Dep Effect on Max"</f>
        <v/>
      </c>
      <c r="T465">
        <f>IF(R464=Y475,"Max OM in same year as Min Depr","Inconclusive Effect")</f>
        <v/>
      </c>
      <c r="U465">
        <f>"Correlation with Dep"</f>
        <v/>
      </c>
      <c r="V465">
        <f>CORREL(Q462:U462,X471:AB471)</f>
        <v/>
      </c>
      <c r="X465">
        <f>X464 &amp; " Year"</f>
        <v/>
      </c>
      <c r="Y465">
        <f>VALUE(X462)+MATCH(Y464,X463:AB463,0)-1</f>
        <v/>
      </c>
      <c r="AE465">
        <f>AE464 &amp; " Year"</f>
        <v/>
      </c>
      <c r="AF465">
        <f>IF(MATCH(AF464,AE463:AH463,0)=1,AE462,IF(MATCH(AF464,AE463:AH463,0)=2,AF462,IF(MATCH(AF464,AE463:AH463,0)=3,AG462,AH462)))</f>
        <v/>
      </c>
      <c r="AK465">
        <f>AK464 &amp; " Year"</f>
        <v/>
      </c>
      <c r="AL465">
        <f>IF(MATCH(AL464,AK463:AN463,0)=1,AK462,IF(MATCH(AL464,AK463:AN463,0)=2,AL462,IF(MATCH(AL464,AK463:AN463,0)=3,AM462,AN462)))</f>
        <v/>
      </c>
    </row>
    <row r="466" spans="1:60">
      <c r="J466">
        <f>D476</f>
        <v/>
      </c>
      <c r="K466">
        <f>E476</f>
        <v/>
      </c>
      <c r="L466">
        <f>F476</f>
        <v/>
      </c>
      <c r="M466">
        <f>G476</f>
        <v/>
      </c>
      <c r="N466">
        <f>H476</f>
        <v/>
      </c>
      <c r="Q466">
        <f>Q465 &amp; " Year"</f>
        <v/>
      </c>
      <c r="R466">
        <f>VALUE(Q461)+MATCH(R465,Q462:U462,0)-1</f>
        <v/>
      </c>
      <c r="S466">
        <f>"GM Effect on Min"</f>
        <v/>
      </c>
      <c r="T466">
        <f>IF(R466=Y459,"Min OM in same year as Min GM","Inconclusive Effect")</f>
        <v/>
      </c>
      <c r="X466">
        <f>"Min " &amp; X461</f>
        <v/>
      </c>
      <c r="Y466">
        <f>MIN(X463:AB463)</f>
        <v/>
      </c>
      <c r="AE466">
        <f>"Min " &amp; AE461</f>
        <v/>
      </c>
      <c r="AF466">
        <f>MIN(AE463:AH463)</f>
        <v/>
      </c>
      <c r="AK466">
        <f>"Min " &amp; AK461</f>
        <v/>
      </c>
      <c r="AL466">
        <f>MIN(AK463:AN463)</f>
        <v/>
      </c>
    </row>
    <row r="467" spans="1:60">
      <c r="J467">
        <f>Q462*(1/Q490)</f>
        <v/>
      </c>
      <c r="K467">
        <f>R462*(1/R490)</f>
        <v/>
      </c>
      <c r="L467">
        <f>S462*(1/S490)</f>
        <v/>
      </c>
      <c r="M467">
        <f>T462*(1/T490)</f>
        <v/>
      </c>
      <c r="N467">
        <f>U462*(1/U490)</f>
        <v/>
      </c>
      <c r="S467">
        <f>"SGA Effect on Min"</f>
        <v/>
      </c>
      <c r="T467">
        <f>IF(R466=Y465,"Min OM in same year as Max SGA","Inconclusive Effect")</f>
        <v/>
      </c>
      <c r="X467">
        <f>X466 &amp; " Year"</f>
        <v/>
      </c>
      <c r="Y467">
        <f>VALUE(X462)+MATCH(Y466,X463:AB463,0)-1</f>
        <v/>
      </c>
      <c r="AE467">
        <f>AE466 &amp; " Year"</f>
        <v/>
      </c>
      <c r="AF467">
        <f>IF(MATCH(AF466,AE463:AH463,0)=1,AE462,IF(MATCH(AF466,AE463:AH463,0)=2,AF462,IF(MATCH(AF466,AE463:AH463,0)=3,AG462,AH462)))</f>
        <v/>
      </c>
      <c r="AK467">
        <f>AK466 &amp; " Year"</f>
        <v/>
      </c>
      <c r="AL467">
        <f>IF(MATCH(AL466,AK463:AN463,0)=1,AK462,IF(MATCH(AL466,AK463:AN463,0)=2,AL462,IF(MATCH(AL466,AK463:AN463,0)=3,AM462,AN462)))</f>
        <v/>
      </c>
    </row>
    <row r="468" spans="1:60">
      <c r="J468">
        <f>"Max " &amp; J465</f>
        <v/>
      </c>
      <c r="K468">
        <f>MAX(J467:N467)</f>
        <v/>
      </c>
      <c r="L468">
        <f>"OM Effect on Max"</f>
        <v/>
      </c>
      <c r="M468">
        <f>IF(K469=R464,"Max ROIC in same year as Max OM","Inconclusive Effect")</f>
        <v/>
      </c>
      <c r="N468">
        <f>"Correlation with OM"</f>
        <v/>
      </c>
      <c r="O468">
        <f>CORREL(J467:N467,Q462:U462)</f>
        <v/>
      </c>
      <c r="S468">
        <f>"Dep Effect on Min"</f>
        <v/>
      </c>
      <c r="T468">
        <f>IF(R466=Y473,"Min OM in same year as Max Dep","Inconclusive Effect")</f>
        <v/>
      </c>
    </row>
    <row r="469" spans="1:60">
      <c r="J469">
        <f>J468 &amp; " Year"</f>
        <v/>
      </c>
      <c r="K469">
        <f>VALUE(J466)+MATCH(K468,J467:N467,0)-1</f>
        <v/>
      </c>
      <c r="L469">
        <f>"IC Effect on Max"</f>
        <v/>
      </c>
      <c r="M469">
        <f>IF(K469=R494,"Max ROIC in same year as Min IC","Inconclusive Effect")</f>
        <v/>
      </c>
      <c r="N469">
        <f>"Correlation with IC"</f>
        <v/>
      </c>
      <c r="O469">
        <f>CORREL(J467:N467,Q490:U490)</f>
        <v/>
      </c>
      <c r="X469">
        <f>"Depreciation / Sales"</f>
        <v/>
      </c>
    </row>
    <row r="470" spans="1:60">
      <c r="J470">
        <f>"Min " &amp; J465</f>
        <v/>
      </c>
      <c r="K470">
        <f>MIN(J467:N467)</f>
        <v/>
      </c>
      <c r="L470">
        <f>"OM Effect on Min"</f>
        <v/>
      </c>
      <c r="M470">
        <f>IF(K471=R466,"Min ROIC in same year as Min OM","Inconclusive Effect")</f>
        <v/>
      </c>
      <c r="Q470">
        <f>"Change in EOY Pretax ROIC"</f>
        <v/>
      </c>
      <c r="X470">
        <f>D476</f>
        <v/>
      </c>
      <c r="Y470">
        <f>E476</f>
        <v/>
      </c>
      <c r="Z470">
        <f>F476</f>
        <v/>
      </c>
      <c r="AA470">
        <f>G476</f>
        <v/>
      </c>
      <c r="AB470">
        <f>H476</f>
        <v/>
      </c>
    </row>
    <row r="471" spans="1:60">
      <c r="J471">
        <f>J470 &amp; " Year"</f>
        <v/>
      </c>
      <c r="K471">
        <f>VALUE(J466)+MATCH(K470,J467:N467,0)-1</f>
        <v/>
      </c>
      <c r="L471">
        <f>"IC Effect on Min"</f>
        <v/>
      </c>
      <c r="M471">
        <f>IF(K471=R492,"Min ROIC in same year as Max IC","Inconclusive Effect")</f>
        <v/>
      </c>
      <c r="Q471">
        <f>K476</f>
        <v/>
      </c>
      <c r="R471">
        <f>L476</f>
        <v/>
      </c>
      <c r="S471">
        <f>M476</f>
        <v/>
      </c>
      <c r="T471">
        <f>N476</f>
        <v/>
      </c>
      <c r="X471">
        <f>(INDIRECT("J" &amp; MATCH("Depreciation &amp; Amortization Expense",B145:B403,0) +144))/(INDIRECT("J" &amp; MATCH("Sales/Revenue",B145:B403,0) +144))</f>
        <v/>
      </c>
      <c r="Y471">
        <f>(INDIRECT("K" &amp; MATCH("Depreciation &amp; Amortization Expense",B145:B403,0) +144))/(INDIRECT("K" &amp; MATCH("Sales/Revenue",B145:B403,0) +144))</f>
        <v/>
      </c>
      <c r="Z471">
        <f>(INDIRECT("L" &amp; MATCH("Depreciation &amp; Amortization Expense",B145:B403,0) +144))/(INDIRECT("L" &amp; MATCH("Sales/Revenue",B145:B403,0) +144))</f>
        <v/>
      </c>
      <c r="AA471">
        <f>(INDIRECT("M" &amp; MATCH("Depreciation &amp; Amortization Expense",B145:B403,0) +144))/(INDIRECT("M" &amp; MATCH("Sales/Revenue",B145:B403,0) +144))</f>
        <v/>
      </c>
      <c r="AB471">
        <f>(INDIRECT("N" &amp; MATCH("Depreciation &amp; Amortization Expense",B145:B403,0) +144))/(INDIRECT("N" &amp; MATCH("Sales/Revenue",B145:B403,0) +144))</f>
        <v/>
      </c>
    </row>
    <row r="472" spans="1:60">
      <c r="Q472">
        <f>K467-J467</f>
        <v/>
      </c>
      <c r="R472">
        <f>L467-K467</f>
        <v/>
      </c>
      <c r="S472">
        <f>M467-L467</f>
        <v/>
      </c>
      <c r="T472">
        <f>N467-M467</f>
        <v/>
      </c>
      <c r="X472">
        <f>"Max " &amp; X469</f>
        <v/>
      </c>
      <c r="Y472">
        <f>MAX(X471:AB471)</f>
        <v/>
      </c>
      <c r="AK472">
        <f>"Change in Depreciation / Sales"</f>
        <v/>
      </c>
    </row>
    <row r="473" spans="1:60">
      <c r="Q473">
        <f>"Max " &amp; Q470</f>
        <v/>
      </c>
      <c r="R473">
        <f>MAX(Q472:T472)</f>
        <v/>
      </c>
      <c r="X473">
        <f>X472 &amp; " Year"</f>
        <v/>
      </c>
      <c r="Y473">
        <f>VALUE(X470)+MATCH(Y472,X471:AB471,0)-1</f>
        <v/>
      </c>
      <c r="AK473">
        <f>K476</f>
        <v/>
      </c>
      <c r="AL473">
        <f>L476</f>
        <v/>
      </c>
      <c r="AM473">
        <f>M476</f>
        <v/>
      </c>
      <c r="AN473">
        <f>N476</f>
        <v/>
      </c>
    </row>
    <row r="474" spans="1:60">
      <c r="Q474">
        <f>Q473 &amp; " Year"</f>
        <v/>
      </c>
      <c r="R474">
        <f>IF(MATCH(R473,Q472:T472,0)=1,Q471,IF(MATCH(R473,Q472:T472,0)=2,R471,IF(MATCH(R473,Q472:T472,0)=3,S471,T471)))</f>
        <v/>
      </c>
      <c r="X474">
        <f>"Min " &amp; X469</f>
        <v/>
      </c>
      <c r="Y474">
        <f>MIN(X471:AB471)</f>
        <v/>
      </c>
      <c r="AK474">
        <f>Y471-X471</f>
        <v/>
      </c>
      <c r="AL474">
        <f>Z471-Y471</f>
        <v/>
      </c>
      <c r="AM474">
        <f>AA471-Z471</f>
        <v/>
      </c>
      <c r="AN474">
        <f>AB471-AA471</f>
        <v/>
      </c>
    </row>
    <row r="475" spans="1:60">
      <c r="D475">
        <f>"EOY ROIC"</f>
        <v/>
      </c>
      <c r="K475">
        <f>"Change in EOY ROIC"</f>
        <v/>
      </c>
      <c r="Q475">
        <f>"Min " &amp; Q470</f>
        <v/>
      </c>
      <c r="R475">
        <f>MIN(Q472:T472)</f>
        <v/>
      </c>
      <c r="X475">
        <f>X474 &amp; " Year"</f>
        <v/>
      </c>
      <c r="Y475">
        <f>VALUE(X470)+MATCH(Y474,X471:AB471,0)-1</f>
        <v/>
      </c>
      <c r="AK475">
        <f>"Max " &amp; AK472</f>
        <v/>
      </c>
      <c r="AL475">
        <f>MAX(AK474:AN474)</f>
        <v/>
      </c>
    </row>
    <row r="476" spans="1:60">
      <c r="D476">
        <f>C144</f>
        <v/>
      </c>
      <c r="E476">
        <f>D144</f>
        <v/>
      </c>
      <c r="F476">
        <f>E144</f>
        <v/>
      </c>
      <c r="G476">
        <f>F144</f>
        <v/>
      </c>
      <c r="H476">
        <f>G144</f>
        <v/>
      </c>
      <c r="K476">
        <f>RIGHT(D476,2) &amp; "-" &amp; RIGHT(E476,2)</f>
        <v/>
      </c>
      <c r="L476">
        <f>RIGHT(E476,2) &amp; "-" &amp; RIGHT(F476,2)</f>
        <v/>
      </c>
      <c r="M476">
        <f>RIGHT(F476,2) &amp; "-" &amp; RIGHT(G476,2)</f>
        <v/>
      </c>
      <c r="N476">
        <f>RIGHT(G476,2) &amp; "-" &amp; RIGHT(H476,2)</f>
        <v/>
      </c>
      <c r="Q476">
        <f>Q475 &amp; " Year"</f>
        <v/>
      </c>
      <c r="R476">
        <f>IF(MATCH(R475,Q472:T472,0)=1,Q471,IF(MATCH(R475,Q472:T472,0)=2,R471,IF(MATCH(R475,Q472:T472,0)=3,S471,T471)))</f>
        <v/>
      </c>
      <c r="AK476">
        <f>AK475 &amp; " Year"</f>
        <v/>
      </c>
      <c r="AL476">
        <f>IF(MATCH(AL475,AK474:AN474,0)=1,AK473,IF(MATCH(AL475,AK474:AN474,0)=2,AL473,IF(MATCH(AL475,AK474:AN474,0)=3,AM473,AN473)))</f>
        <v/>
      </c>
    </row>
    <row r="477" spans="1:60">
      <c r="D477">
        <f>J467*(1-J487)</f>
        <v/>
      </c>
      <c r="E477">
        <f>K467*(1-K487)</f>
        <v/>
      </c>
      <c r="F477">
        <f>L467*(1-L487)</f>
        <v/>
      </c>
      <c r="G477">
        <f>M467*(1-M487)</f>
        <v/>
      </c>
      <c r="H477">
        <f>N467*(1-N487)</f>
        <v/>
      </c>
      <c r="K477">
        <f>E477-D477</f>
        <v/>
      </c>
      <c r="L477">
        <f>F477-E477</f>
        <v/>
      </c>
      <c r="M477">
        <f>G477-F477</f>
        <v/>
      </c>
      <c r="N477">
        <f>H477-G477</f>
        <v/>
      </c>
      <c r="AK477">
        <f>"Min " &amp; AK472</f>
        <v/>
      </c>
      <c r="AL477">
        <f>MIN(AK474:AN474)</f>
        <v/>
      </c>
    </row>
    <row r="478" spans="1:60">
      <c r="D478">
        <f>"Max " &amp; D475</f>
        <v/>
      </c>
      <c r="E478">
        <f>MAX(D477:H477)</f>
        <v/>
      </c>
      <c r="F478">
        <f>"Cash Tax  Effect on Max"</f>
        <v/>
      </c>
      <c r="G478">
        <f>IF(E479=K491,"Max ROIC in same year as Min Cash Tax","Inconclusive Effect")</f>
        <v/>
      </c>
      <c r="K478">
        <f>"Max " &amp; K475</f>
        <v/>
      </c>
      <c r="L478">
        <f>MAX(K477:N477)</f>
        <v/>
      </c>
      <c r="AK478">
        <f>AK477 &amp; " Year"</f>
        <v/>
      </c>
      <c r="AL478">
        <f>IF(MATCH(AL477,AK474:AN474,0)=1,AK473,IF(MATCH(AL477,AK474:AN474,0)=2,AL473,IF(MATCH(AL477,AK474:AN474,0)=3,AM473,AN473)))</f>
        <v/>
      </c>
    </row>
    <row r="479" spans="1:60">
      <c r="D479">
        <f>D478 &amp; " Year"</f>
        <v/>
      </c>
      <c r="E479">
        <f>VALUE(D476)+MATCH(E478,D477:H477,0)-1</f>
        <v/>
      </c>
      <c r="K479">
        <f>K478 &amp; " Year"</f>
        <v/>
      </c>
      <c r="L479">
        <f>IF(MATCH(L478,K477:N477,0)=1,K476,IF(MATCH(L478,K477:N477,0)=2,L476,IF(MATCH(L478,K477:N477,0)=3,M476,N476)))</f>
        <v/>
      </c>
      <c r="Q479">
        <f>"Change in Cash Tax Rate"</f>
        <v/>
      </c>
    </row>
    <row r="480" spans="1:60">
      <c r="D480">
        <f>"Min " &amp; D475</f>
        <v/>
      </c>
      <c r="E480">
        <f>MIN(D477:H477)</f>
        <v/>
      </c>
      <c r="F480">
        <f>"Cash Tax  Effect on Min"</f>
        <v/>
      </c>
      <c r="G480">
        <f>IF(E481=K489,"Min ROIC in same year as Max Cash Tax","Inconclusive Effect")</f>
        <v/>
      </c>
      <c r="K480">
        <f>"Min " &amp; K475</f>
        <v/>
      </c>
      <c r="L480">
        <f>MIN(K477:N477)</f>
        <v/>
      </c>
      <c r="Q480">
        <f>K476</f>
        <v/>
      </c>
      <c r="R480">
        <f>L476</f>
        <v/>
      </c>
      <c r="S480">
        <f>M476</f>
        <v/>
      </c>
      <c r="T480">
        <f>N476</f>
        <v/>
      </c>
    </row>
    <row r="481" spans="1:60">
      <c r="D481">
        <f>D480 &amp; " Year"</f>
        <v/>
      </c>
      <c r="E481">
        <f>VALUE(D476)+MATCH(E480,D477:H477,0)-1</f>
        <v/>
      </c>
      <c r="K481">
        <f>K480 &amp; " Year"</f>
        <v/>
      </c>
      <c r="L481">
        <f>IF(MATCH(L480,K477:N477,0)=1,K476,IF(MATCH(L480,K477:N477,0)=2,L476,IF(MATCH(L480,K477:N477,0)=3,M476,N476)))</f>
        <v/>
      </c>
      <c r="Q481">
        <f>K487-J487</f>
        <v/>
      </c>
      <c r="R481">
        <f>L487-K487</f>
        <v/>
      </c>
      <c r="S481">
        <f>M487-L487</f>
        <v/>
      </c>
      <c r="T481">
        <f>N487-M487</f>
        <v/>
      </c>
      <c r="X481">
        <f>"Op WC / Sales"</f>
        <v/>
      </c>
    </row>
    <row r="482" spans="1:60">
      <c r="D482">
        <f>"Correlation with OM"</f>
        <v/>
      </c>
      <c r="E482">
        <f>CORREL(D477:H477,Q462:U462)</f>
        <v/>
      </c>
      <c r="Q482">
        <f>"Max " &amp; Q479</f>
        <v/>
      </c>
      <c r="R482">
        <f>MAX(Q481:T481)</f>
        <v/>
      </c>
      <c r="X482">
        <f>D476</f>
        <v/>
      </c>
      <c r="Y482">
        <f>E476</f>
        <v/>
      </c>
      <c r="Z482">
        <f>F476</f>
        <v/>
      </c>
      <c r="AA482">
        <f>G476</f>
        <v/>
      </c>
      <c r="AB482">
        <f>H476</f>
        <v/>
      </c>
      <c r="AK482">
        <f>"Change in Op WC / Sales"</f>
        <v/>
      </c>
    </row>
    <row r="483" spans="1:60">
      <c r="D483">
        <f>"Correlation with IC"</f>
        <v/>
      </c>
      <c r="E483">
        <f>CORREL(D477:H477,Q490:U490)</f>
        <v/>
      </c>
      <c r="Q483">
        <f>Q482 &amp; " Year"</f>
        <v/>
      </c>
      <c r="R483">
        <f>IF(MATCH(R482,Q481:T481,0)=1,Q480,IF(MATCH(R482,Q481:T481,0)=2,R480,IF(MATCH(R482,Q481:T481,0)=3,S480,T480)))</f>
        <v/>
      </c>
      <c r="X483">
        <f>(INDIRECT("J" &amp; MATCH("Total Current Assets",B145:B403,0) +144) - INDIRECT("J" &amp; MATCH("Total Current Liabilities",B145:B403,0) +144))/(INDIRECT("J" &amp; MATCH("Sales/Revenue",B145:B403,0) +144))</f>
        <v/>
      </c>
      <c r="Y483">
        <f>(INDIRECT("K" &amp; MATCH("Total Current Assets",B145:B403,0) +144) - INDIRECT("K" &amp; MATCH("Total Current Liabilities",B145:B403,0) +144))/(INDIRECT("K" &amp; MATCH("Sales/Revenue",B145:B403,0) +144))</f>
        <v/>
      </c>
      <c r="Z483">
        <f>(INDIRECT("L" &amp; MATCH("Total Current Assets",B145:B403,0) +144) - INDIRECT("L" &amp; MATCH("Total Current Liabilities",B145:B403,0) +144))/(INDIRECT("L" &amp; MATCH("Sales/Revenue",B145:B403,0) +144))</f>
        <v/>
      </c>
      <c r="AA483">
        <f>(INDIRECT("M" &amp; MATCH("Total Current Assets",B145:B403,0) +144) - INDIRECT("M" &amp; MATCH("Total Current Liabilities",B145:B403,0) +144))/(INDIRECT("M" &amp; MATCH("Sales/Revenue",B145:B403,0) +144))</f>
        <v/>
      </c>
      <c r="AB483">
        <f>(INDIRECT("N" &amp; MATCH("Total Current Assets",B145:B403,0) +144) - INDIRECT("N" &amp; MATCH("Total Current Liabilities",B145:B403,0) +144))/(INDIRECT("N" &amp; MATCH("Sales/Revenue",B145:B403,0) +144))</f>
        <v/>
      </c>
      <c r="AK483">
        <f>K476</f>
        <v/>
      </c>
      <c r="AL483">
        <f>L476</f>
        <v/>
      </c>
      <c r="AM483">
        <f>M476</f>
        <v/>
      </c>
      <c r="AN483">
        <f>N476</f>
        <v/>
      </c>
    </row>
    <row r="484" spans="1:60">
      <c r="D484">
        <f>"Correlation with GM"</f>
        <v/>
      </c>
      <c r="E484">
        <f>CORREL(D477:H477,X455:AB455)</f>
        <v/>
      </c>
      <c r="Q484">
        <f>"Min " &amp; Q479</f>
        <v/>
      </c>
      <c r="R484">
        <f>MIN(Q481:T481)</f>
        <v/>
      </c>
      <c r="X484">
        <f>"Max " &amp; X481</f>
        <v/>
      </c>
      <c r="Y484">
        <f>MAX(X483:AB483)</f>
        <v/>
      </c>
      <c r="AK484">
        <f>Y483-X483</f>
        <v/>
      </c>
      <c r="AL484">
        <f>Z483-Y483</f>
        <v/>
      </c>
      <c r="AM484">
        <f>AA483-Z483</f>
        <v/>
      </c>
      <c r="AN484">
        <f>AB483-AA483</f>
        <v/>
      </c>
    </row>
    <row r="485" spans="1:60">
      <c r="D485">
        <f>"Correlation with SGA"</f>
        <v/>
      </c>
      <c r="E485">
        <f>CORREL(D477:H477,X463:AB463)</f>
        <v/>
      </c>
      <c r="J485">
        <f>"Cash Tax Rate"</f>
        <v/>
      </c>
      <c r="Q485">
        <f>Q484 &amp; " Year"</f>
        <v/>
      </c>
      <c r="R485">
        <f>IF(MATCH(R484,Q481:T481,0)=1,Q480,IF(MATCH(R484,Q481:T481,0)=2,R480,IF(MATCH(R484,Q481:T481,0)=3,S480,T480)))</f>
        <v/>
      </c>
      <c r="X485">
        <f>X484 &amp; " Year"</f>
        <v/>
      </c>
      <c r="Y485">
        <f>VALUE(X482)+MATCH(Y484,X483:AB483,0)-1</f>
        <v/>
      </c>
      <c r="AK485">
        <f>"Max " &amp; AK482</f>
        <v/>
      </c>
      <c r="AL485">
        <f>MAX(AK484:AN484)</f>
        <v/>
      </c>
    </row>
    <row r="486" spans="1:60">
      <c r="D486">
        <f>"Correlation with Dep"</f>
        <v/>
      </c>
      <c r="E486">
        <f>CORREL(D477:H477,X471:AB471)</f>
        <v/>
      </c>
      <c r="J486">
        <f>D476</f>
        <v/>
      </c>
      <c r="K486">
        <f>E476</f>
        <v/>
      </c>
      <c r="L486">
        <f>F476</f>
        <v/>
      </c>
      <c r="M486">
        <f>G476</f>
        <v/>
      </c>
      <c r="N486">
        <f>H476</f>
        <v/>
      </c>
      <c r="X486">
        <f>"Min " &amp; X481</f>
        <v/>
      </c>
      <c r="Y486">
        <f>MIN(X483:AB483)</f>
        <v/>
      </c>
      <c r="AK486">
        <f>AK485 &amp; " Year"</f>
        <v/>
      </c>
      <c r="AL486">
        <f>IF(MATCH(AL485,AK484:AN484,0)=1,AK483,IF(MATCH(AL485,AK484:AN484,0)=2,AL483,IF(MATCH(AL485,AK484:AN484,0)=3,AM483,AN483)))</f>
        <v/>
      </c>
    </row>
    <row r="487" spans="1:60">
      <c r="D487">
        <f>"Correlation with Op WC"</f>
        <v/>
      </c>
      <c r="E487">
        <f>CORREL(D477:H477,X483:AB483)</f>
        <v/>
      </c>
      <c r="J487">
        <f>(INDIRECT("J" &amp; MATCH("Income Tax",B145:B403,0) +144))/(INDIRECT("J" &amp; MATCH("Pretax Income",B145:B403,0) +144))</f>
        <v/>
      </c>
      <c r="K487">
        <f>(INDIRECT("K" &amp; MATCH("Income Tax",B145:B403,0) +144))/(INDIRECT("K" &amp; MATCH("Pretax Income",B145:B403,0) +144))</f>
        <v/>
      </c>
      <c r="L487">
        <f>(INDIRECT("L" &amp; MATCH("Income Tax",B145:B403,0) +144))/(INDIRECT("L" &amp; MATCH("Pretax Income",B145:B403,0) +144))</f>
        <v/>
      </c>
      <c r="M487">
        <f>(INDIRECT("M" &amp; MATCH("Income Tax",B145:B403,0) +144))/(INDIRECT("M" &amp; MATCH("Pretax Income",B145:B403,0) +144))</f>
        <v/>
      </c>
      <c r="N487">
        <f>(INDIRECT("N" &amp; MATCH("Income Tax",B145:B403,0) +144))/(INDIRECT("N" &amp; MATCH("Pretax Income",B145:B403,0) +144))</f>
        <v/>
      </c>
      <c r="X487">
        <f>X486 &amp; " Year"</f>
        <v/>
      </c>
      <c r="Y487">
        <f>VALUE(X482)+MATCH(Y486,X483:AB483,0)-1</f>
        <v/>
      </c>
      <c r="AK487">
        <f>"Min " &amp; AK482</f>
        <v/>
      </c>
      <c r="AL487">
        <f>MIN(AK484:AN484)</f>
        <v/>
      </c>
    </row>
    <row r="488" spans="1:60">
      <c r="D488">
        <f>"Correlation with PPE"</f>
        <v/>
      </c>
      <c r="E488">
        <f>CORREL(D477:H477,X491:AB491)</f>
        <v/>
      </c>
      <c r="J488">
        <f>"Max " &amp; J485</f>
        <v/>
      </c>
      <c r="K488">
        <f>MAX(J487:N487)</f>
        <v/>
      </c>
      <c r="Q488">
        <f>"Invested Capital / Sales"</f>
        <v/>
      </c>
      <c r="AK488">
        <f>AK487 &amp; " Year"</f>
        <v/>
      </c>
      <c r="AL488">
        <f>IF(MATCH(AL487,AK484:AN484,0)=1,AK483,IF(MATCH(AL487,AK484:AN484,0)=2,AL483,IF(MATCH(AL487,AK484:AN484,0)=3,AM483,AN483)))</f>
        <v/>
      </c>
    </row>
    <row r="489" spans="1:60">
      <c r="D489">
        <f>"Correlation with Intangibles"</f>
        <v/>
      </c>
      <c r="E489">
        <f>CORREL(D477:H477,X499:AB499)</f>
        <v/>
      </c>
      <c r="J489">
        <f>J488 &amp; " Year"</f>
        <v/>
      </c>
      <c r="K489">
        <f>VALUE(J486)+MATCH(K488,J487:N487,0)-1</f>
        <v/>
      </c>
      <c r="Q489">
        <f>D476</f>
        <v/>
      </c>
      <c r="R489">
        <f>E476</f>
        <v/>
      </c>
      <c r="S489">
        <f>F476</f>
        <v/>
      </c>
      <c r="T489">
        <f>G476</f>
        <v/>
      </c>
      <c r="U489">
        <f>H476</f>
        <v/>
      </c>
      <c r="X489">
        <f>"PPE / Sales"</f>
        <v/>
      </c>
    </row>
    <row r="490" spans="1:60">
      <c r="J490">
        <f>"Min " &amp; J485</f>
        <v/>
      </c>
      <c r="K490">
        <f>MIN(J487:N487)</f>
        <v/>
      </c>
      <c r="Q490">
        <f>SUM(X483,X491,X499)</f>
        <v/>
      </c>
      <c r="R490">
        <f>SUM(Y483,Y491,Y499)</f>
        <v/>
      </c>
      <c r="S490">
        <f>SUM(Z483,Z491,Z499)</f>
        <v/>
      </c>
      <c r="T490">
        <f>SUM(AA483,AA491,AA499)</f>
        <v/>
      </c>
      <c r="U490">
        <f>SUM(AB483,AB491,AB499)</f>
        <v/>
      </c>
      <c r="X490">
        <f>D476</f>
        <v/>
      </c>
      <c r="Y490">
        <f>E476</f>
        <v/>
      </c>
      <c r="Z490">
        <f>F476</f>
        <v/>
      </c>
      <c r="AA490">
        <f>G476</f>
        <v/>
      </c>
      <c r="AB490">
        <f>H476</f>
        <v/>
      </c>
      <c r="AE490">
        <f>"Change in Invested Capital / Sales"</f>
        <v/>
      </c>
      <c r="AK490">
        <f>"Change in PPE / Sales"</f>
        <v/>
      </c>
    </row>
    <row r="491" spans="1:60">
      <c r="J491">
        <f>J490 &amp; " Year"</f>
        <v/>
      </c>
      <c r="K491">
        <f>VALUE(J486)+MATCH(K490,J487:N487,0)-1</f>
        <v/>
      </c>
      <c r="Q491">
        <f>"Max " &amp; Q488</f>
        <v/>
      </c>
      <c r="R491">
        <f>MAX(Q490:U490)</f>
        <v/>
      </c>
      <c r="S491">
        <f>"Op WC Effect on Max"</f>
        <v/>
      </c>
      <c r="T491">
        <f>IF(R492=Y485,"Max IC in same year as Max Op WC","Inconclusive Effect")</f>
        <v/>
      </c>
      <c r="U491">
        <f>"Correlation with Op WC"</f>
        <v/>
      </c>
      <c r="V491">
        <f>CORREL(Q490:U490,X483:AB483)</f>
        <v/>
      </c>
      <c r="X491">
        <f>(INDIRECT("J" &amp; MATCH("Net Property, Plant &amp; Equipment",B145:B403,0) +144))/(INDIRECT("J" &amp; MATCH("Sales/Revenue",B145:B403,0) +144))</f>
        <v/>
      </c>
      <c r="Y491">
        <f>(INDIRECT("K" &amp; MATCH("Net Property, Plant &amp; Equipment",B145:B403,0) +144))/(INDIRECT("K" &amp; MATCH("Sales/Revenue",B145:B403,0) +144))</f>
        <v/>
      </c>
      <c r="Z491">
        <f>(INDIRECT("L" &amp; MATCH("Net Property, Plant &amp; Equipment",B145:B403,0) +144))/(INDIRECT("L" &amp; MATCH("Sales/Revenue",B145:B403,0) +144))</f>
        <v/>
      </c>
      <c r="AA491">
        <f>(INDIRECT("M" &amp; MATCH("Net Property, Plant &amp; Equipment",B145:B403,0) +144))/(INDIRECT("M" &amp; MATCH("Sales/Revenue",B145:B403,0) +144))</f>
        <v/>
      </c>
      <c r="AB491">
        <f>(INDIRECT("N" &amp; MATCH("Net Property, Plant &amp; Equipment",B145:B403,0) +144))/(INDIRECT("N" &amp; MATCH("Sales/Revenue",B145:B403,0) +144))</f>
        <v/>
      </c>
      <c r="AE491">
        <f>K476</f>
        <v/>
      </c>
      <c r="AF491">
        <f>L476</f>
        <v/>
      </c>
      <c r="AG491">
        <f>M476</f>
        <v/>
      </c>
      <c r="AH491">
        <f>N476</f>
        <v/>
      </c>
      <c r="AK491">
        <f>K476</f>
        <v/>
      </c>
      <c r="AL491">
        <f>L476</f>
        <v/>
      </c>
      <c r="AM491">
        <f>M476</f>
        <v/>
      </c>
      <c r="AN491">
        <f>N476</f>
        <v/>
      </c>
    </row>
    <row r="492" spans="1:60">
      <c r="Q492">
        <f>Q491 &amp; " Year"</f>
        <v/>
      </c>
      <c r="R492">
        <f>VALUE(Q489)+MATCH(R491,Q490:U490,0)-1</f>
        <v/>
      </c>
      <c r="S492">
        <f>"PPE Effect on Max"</f>
        <v/>
      </c>
      <c r="T492">
        <f>IF(R492=Y493,"Max IC in same year as Max PPE","Inconclusive Effect")</f>
        <v/>
      </c>
      <c r="U492">
        <f>"Correlation with PPE"</f>
        <v/>
      </c>
      <c r="V492">
        <f>CORREL(Q490:U490,X491:AB491)</f>
        <v/>
      </c>
      <c r="X492">
        <f>"Max " &amp; X489</f>
        <v/>
      </c>
      <c r="Y492">
        <f>MAX(X491:AB491)</f>
        <v/>
      </c>
      <c r="AE492">
        <f>R490-Q490</f>
        <v/>
      </c>
      <c r="AF492">
        <f>S490-R490</f>
        <v/>
      </c>
      <c r="AG492">
        <f>T490-S490</f>
        <v/>
      </c>
      <c r="AH492">
        <f>U490-T490</f>
        <v/>
      </c>
      <c r="AK492">
        <f>Y491-X491</f>
        <v/>
      </c>
      <c r="AL492">
        <f>Z491-Y491</f>
        <v/>
      </c>
      <c r="AM492">
        <f>AA491-Z491</f>
        <v/>
      </c>
      <c r="AN492">
        <f>AB491-AA491</f>
        <v/>
      </c>
    </row>
    <row r="493" spans="1:60">
      <c r="Q493">
        <f>"Min " &amp; Q488</f>
        <v/>
      </c>
      <c r="R493">
        <f>MIN(Q490:U490)</f>
        <v/>
      </c>
      <c r="S493">
        <f>"Intangibles Effect on Max"</f>
        <v/>
      </c>
      <c r="T493">
        <f>IF(R492=Y501,"Max IC in same year as Max Intangibles","Inconclusive Effect")</f>
        <v/>
      </c>
      <c r="U493">
        <f>"Correlation with Intangibles"</f>
        <v/>
      </c>
      <c r="V493">
        <f>CORREL(Q490:U490,X499:AB499)</f>
        <v/>
      </c>
      <c r="X493">
        <f>X492 &amp; " Year"</f>
        <v/>
      </c>
      <c r="Y493">
        <f>VALUE(X490)+MATCH(Y492,X491:AB491,0)-1</f>
        <v/>
      </c>
      <c r="AE493">
        <f>"Max " &amp; AE490</f>
        <v/>
      </c>
      <c r="AF493">
        <f>MAX(AE492:AH492)</f>
        <v/>
      </c>
      <c r="AK493">
        <f>"Max " &amp; AK490</f>
        <v/>
      </c>
      <c r="AL493">
        <f>MAX(AK492:AN492)</f>
        <v/>
      </c>
    </row>
    <row r="494" spans="1:60">
      <c r="Q494">
        <f>Q493 &amp; " Year"</f>
        <v/>
      </c>
      <c r="R494">
        <f>VALUE(Q489)+MATCH(R493,Q490:U490,0)-1</f>
        <v/>
      </c>
      <c r="S494">
        <f>"Op WC Effect on Min"</f>
        <v/>
      </c>
      <c r="T494">
        <f>IF(R494=Y487,"Min IC in same year as Min Op WC","Inconclusive Effect")</f>
        <v/>
      </c>
      <c r="X494">
        <f>"Min " &amp; X489</f>
        <v/>
      </c>
      <c r="Y494">
        <f>MIN(X491:AB491)</f>
        <v/>
      </c>
      <c r="AE494">
        <f>AE493 &amp; " Year"</f>
        <v/>
      </c>
      <c r="AF494">
        <f>IF(MATCH(AF493,AE492:AH492,0)=1,AE491,IF(MATCH(AF493,AE492:AH492,0)=2,AF491,IF(MATCH(AF493,AE492:AH492,0)=3,AG491,AH491)))</f>
        <v/>
      </c>
      <c r="AK494">
        <f>AK493 &amp; " Year"</f>
        <v/>
      </c>
      <c r="AL494">
        <f>IF(MATCH(AL493,AK492:AN492,0)=1,AK491,IF(MATCH(AL493,AK492:AN492,0)=2,AL491,IF(MATCH(AL493,AK492:AN492,0)=3,AM491,AN491)))</f>
        <v/>
      </c>
    </row>
    <row r="495" spans="1:60">
      <c r="S495">
        <f>"PPE Effect on Min"</f>
        <v/>
      </c>
      <c r="T495">
        <f>IF(R494=Y495,"Min IC in same year as Min PPE","Inconclusive Effect")</f>
        <v/>
      </c>
      <c r="X495">
        <f>X494 &amp; " Year"</f>
        <v/>
      </c>
      <c r="Y495">
        <f>VALUE(X490)+MATCH(Y494,X491:AB491,0)-1</f>
        <v/>
      </c>
      <c r="AE495">
        <f>"Min " &amp; AE490</f>
        <v/>
      </c>
      <c r="AF495">
        <f>MIN(AE492:AH492)</f>
        <v/>
      </c>
      <c r="AK495">
        <f>"Min " &amp; AK490</f>
        <v/>
      </c>
      <c r="AL495">
        <f>MIN(AK492:AN492)</f>
        <v/>
      </c>
    </row>
    <row r="496" spans="1:60">
      <c r="S496">
        <f>"Intangibles Effect on Min"</f>
        <v/>
      </c>
      <c r="T496">
        <f>IF(R494=Y503,"Min IC in same year as Min Intangibles","Inconclusive Effect")</f>
        <v/>
      </c>
      <c r="AE496">
        <f>AE495 &amp; " Year"</f>
        <v/>
      </c>
      <c r="AF496">
        <f>IF(MATCH(AF495,AE492:AH492,0)=1,AE491,IF(MATCH(AF495,AE492:AH492,0)=2,AF491,IF(MATCH(AF495,AE492:AH492,0)=3,AG491,AH491)))</f>
        <v/>
      </c>
      <c r="AK496">
        <f>AK495 &amp; " Year"</f>
        <v/>
      </c>
      <c r="AL496">
        <f>IF(MATCH(AL495,AK492:AN492,0)=1,AK491,IF(MATCH(AL495,AK492:AN492,0)=2,AL491,IF(MATCH(AL495,AK492:AN492,0)=3,AM491,AN491)))</f>
        <v/>
      </c>
    </row>
    <row r="497" spans="1:60">
      <c r="X497">
        <f>"Intangibles / Sales"</f>
        <v/>
      </c>
    </row>
    <row r="498" spans="1:60">
      <c r="X498">
        <f>D476</f>
        <v/>
      </c>
      <c r="Y498">
        <f>E476</f>
        <v/>
      </c>
      <c r="Z498">
        <f>F476</f>
        <v/>
      </c>
      <c r="AA498">
        <f>G476</f>
        <v/>
      </c>
      <c r="AB498">
        <f>H476</f>
        <v/>
      </c>
      <c r="AK498">
        <f>"Change in Intagibles / Sales"</f>
        <v/>
      </c>
    </row>
    <row r="499" spans="1:60">
      <c r="X499">
        <f>(INDIRECT("J" &amp; MATCH("Intangible Assets",B145:B403,0) +144))/(INDIRECT("J" &amp; MATCH("Sales/Revenue",B145:B403,0) +144))</f>
        <v/>
      </c>
      <c r="Y499">
        <f>(INDIRECT("K" &amp; MATCH("Intangible Assets",B145:B403,0) +144))/(INDIRECT("K" &amp; MATCH("Sales/Revenue",B145:B403,0) +144))</f>
        <v/>
      </c>
      <c r="Z499">
        <f>(INDIRECT("L" &amp; MATCH("Intangible Assets",B145:B403,0) +144))/(INDIRECT("L" &amp; MATCH("Sales/Revenue",B145:B403,0) +144))</f>
        <v/>
      </c>
      <c r="AA499">
        <f>(INDIRECT("M" &amp; MATCH("Intangible Assets",B145:B403,0) +144))/(INDIRECT("M" &amp; MATCH("Sales/Revenue",B145:B403,0) +144))</f>
        <v/>
      </c>
      <c r="AB499">
        <f>(INDIRECT("N" &amp; MATCH("Intangible Assets",B145:B403,0) +144))/(INDIRECT("N" &amp; MATCH("Sales/Revenue",B145:B403,0) +144))</f>
        <v/>
      </c>
      <c r="AK499">
        <f>K476</f>
        <v/>
      </c>
      <c r="AL499">
        <f>L476</f>
        <v/>
      </c>
      <c r="AM499">
        <f>M476</f>
        <v/>
      </c>
      <c r="AN499">
        <f>N476</f>
        <v/>
      </c>
    </row>
    <row r="500" spans="1:60">
      <c r="X500">
        <f>"Max " &amp; X497</f>
        <v/>
      </c>
      <c r="Y500">
        <f>MAX(X499:AB499)</f>
        <v/>
      </c>
      <c r="AK500">
        <f>Y499-X499</f>
        <v/>
      </c>
      <c r="AL500">
        <f>Z499-Y499</f>
        <v/>
      </c>
      <c r="AM500">
        <f>AA499-Z499</f>
        <v/>
      </c>
      <c r="AN500">
        <f>AB499-AA499</f>
        <v/>
      </c>
    </row>
    <row r="501" spans="1:60">
      <c r="X501">
        <f>X500 &amp; " Year"</f>
        <v/>
      </c>
      <c r="Y501">
        <f>VALUE(X498)+MATCH(Y500,X499:AB499,0)-1</f>
        <v/>
      </c>
      <c r="AK501">
        <f>"Max " &amp; AK498</f>
        <v/>
      </c>
      <c r="AL501">
        <f>MAX(AK500:AN500)</f>
        <v/>
      </c>
    </row>
    <row r="502" spans="1:60">
      <c r="X502">
        <f>"Min " &amp; X497</f>
        <v/>
      </c>
      <c r="Y502">
        <f>MIN(X499:AB499)</f>
        <v/>
      </c>
      <c r="AK502">
        <f>AK501 &amp; " Year"</f>
        <v/>
      </c>
      <c r="AL502">
        <f>IF(MATCH(AL501,AK500:AN500,0)=1,AK499,IF(MATCH(AL501,AK500:AN500,0)=2,AL499,IF(MATCH(AL501,AK500:AN500,0)=3,AM499,AN499)))</f>
        <v/>
      </c>
    </row>
    <row r="503" spans="1:60">
      <c r="X503">
        <f>X502 &amp; " Year"</f>
        <v/>
      </c>
      <c r="Y503">
        <f>VALUE(X498)+MATCH(Y502,X499:AB499,0)-1</f>
        <v/>
      </c>
      <c r="AK503">
        <f>"Min " &amp; AK498</f>
        <v/>
      </c>
      <c r="AL503">
        <f>MIN(AK500:AN500)</f>
        <v/>
      </c>
    </row>
    <row r="504" spans="1:60">
      <c r="AK504">
        <f>AK503 &amp; " Year"</f>
        <v/>
      </c>
      <c r="AL504">
        <f>IF(MATCH(AL503,AK500:AN500,0)=1,AK499,IF(MATCH(AL503,AK500:AN500,0)=2,AL499,IF(MATCH(AL503,AK500:AN500,0)=3,AM499,AN499)))</f>
        <v/>
      </c>
    </row>
    <row r="507" spans="1:60">
      <c r="D507">
        <f>D476</f>
        <v/>
      </c>
      <c r="E507">
        <f>E476</f>
        <v/>
      </c>
      <c r="F507">
        <f>F476</f>
        <v/>
      </c>
      <c r="G507">
        <f>G476</f>
        <v/>
      </c>
      <c r="H507">
        <f>H476</f>
        <v/>
      </c>
      <c r="I507">
        <f>"Average"</f>
        <v/>
      </c>
      <c r="J507">
        <f>"SD"</f>
        <v/>
      </c>
      <c r="K507">
        <f>D507</f>
        <v/>
      </c>
      <c r="L507">
        <f>E507</f>
        <v/>
      </c>
      <c r="M507">
        <f>F507</f>
        <v/>
      </c>
      <c r="N507">
        <f>G507</f>
        <v/>
      </c>
      <c r="O507">
        <f>H507</f>
        <v/>
      </c>
      <c r="P507">
        <f>"Max z Year"</f>
        <v/>
      </c>
    </row>
    <row r="508" spans="1:60">
      <c r="C508">
        <f>D475</f>
        <v/>
      </c>
      <c r="D508">
        <f>D477</f>
        <v/>
      </c>
      <c r="E508">
        <f>E477</f>
        <v/>
      </c>
      <c r="F508">
        <f>F477</f>
        <v/>
      </c>
      <c r="G508">
        <f>G477</f>
        <v/>
      </c>
      <c r="H508">
        <f>H477</f>
        <v/>
      </c>
      <c r="I508">
        <f>AVERAGE(D508:H508)</f>
        <v/>
      </c>
      <c r="J508">
        <f>STDEV(D508:H508)</f>
        <v/>
      </c>
      <c r="K508">
        <f>(D508-I508)/J508</f>
        <v/>
      </c>
      <c r="L508">
        <f>(E508-I508)/J508</f>
        <v/>
      </c>
      <c r="M508">
        <f>(F508-I508)/J508</f>
        <v/>
      </c>
      <c r="N508">
        <f>(G508-I508)/J508</f>
        <v/>
      </c>
      <c r="O508">
        <f>(H508-I508)/J508</f>
        <v/>
      </c>
      <c r="P508">
        <f>K507 + MATCH(IF(MAX(MAX(K508:O508),ABS(MIN(K508:O508)))=ABS(MIN(K508:O508)), MIN(K508:O508),MAX(K508:O508)),K508:O508,0) - 1</f>
        <v/>
      </c>
    </row>
    <row r="509" spans="1:60">
      <c r="C509">
        <f>J465</f>
        <v/>
      </c>
      <c r="D509">
        <f>J467</f>
        <v/>
      </c>
      <c r="E509">
        <f>K467</f>
        <v/>
      </c>
      <c r="F509">
        <f>L467</f>
        <v/>
      </c>
      <c r="G509">
        <f>M467</f>
        <v/>
      </c>
      <c r="H509">
        <f>N467</f>
        <v/>
      </c>
      <c r="I509">
        <f>AVERAGE(D509:H509)</f>
        <v/>
      </c>
      <c r="J509">
        <f>STDEV(D509:H509)</f>
        <v/>
      </c>
      <c r="K509">
        <f>(D509-I509)/J509</f>
        <v/>
      </c>
      <c r="L509">
        <f>(E509-I509)/J509</f>
        <v/>
      </c>
      <c r="M509">
        <f>(F509-I509)/J509</f>
        <v/>
      </c>
      <c r="N509">
        <f>(G509-I509)/J509</f>
        <v/>
      </c>
      <c r="O509">
        <f>(H509-I509)/J509</f>
        <v/>
      </c>
      <c r="P509">
        <f>K507 + MATCH(IF(MAX(MAX(K509:O509),ABS(MIN(K509:O509)))=ABS(MIN(K509:O509)), MIN(K509:O509),MAX(K509:O509)),K509:O509,0) - 1</f>
        <v/>
      </c>
    </row>
    <row r="510" spans="1:60">
      <c r="C510">
        <f>J485</f>
        <v/>
      </c>
      <c r="D510">
        <f>J487</f>
        <v/>
      </c>
      <c r="E510">
        <f>K487</f>
        <v/>
      </c>
      <c r="F510">
        <f>L487</f>
        <v/>
      </c>
      <c r="G510">
        <f>M487</f>
        <v/>
      </c>
      <c r="H510">
        <f>N487</f>
        <v/>
      </c>
      <c r="I510">
        <f>AVERAGE(D510:H510)</f>
        <v/>
      </c>
      <c r="J510">
        <f>STDEV(D510:H510)</f>
        <v/>
      </c>
      <c r="K510">
        <f>(D510-I510)/J510</f>
        <v/>
      </c>
      <c r="L510">
        <f>(E510-I510)/J510</f>
        <v/>
      </c>
      <c r="M510">
        <f>(F510-I510)/J510</f>
        <v/>
      </c>
      <c r="N510">
        <f>(G510-I510)/J510</f>
        <v/>
      </c>
      <c r="O510">
        <f>(H510-I510)/J510</f>
        <v/>
      </c>
      <c r="P510">
        <f>K507 + MATCH(IF(MAX(MAX(K510:O510),ABS(MIN(K510:O510)))=ABS(MIN(K510:O510)), MIN(K510:O510),MAX(K510:O510)),K510:O510,0) - 1</f>
        <v/>
      </c>
    </row>
    <row r="511" spans="1:60">
      <c r="C511">
        <f>Q460</f>
        <v/>
      </c>
      <c r="D511">
        <f>Q462</f>
        <v/>
      </c>
      <c r="E511">
        <f>R462</f>
        <v/>
      </c>
      <c r="F511">
        <f>S462</f>
        <v/>
      </c>
      <c r="G511">
        <f>T462</f>
        <v/>
      </c>
      <c r="H511">
        <f>U462</f>
        <v/>
      </c>
      <c r="I511">
        <f>AVERAGE(D511:H511)</f>
        <v/>
      </c>
      <c r="J511">
        <f>STDEV(D511:H511)</f>
        <v/>
      </c>
      <c r="K511">
        <f>(D511-I511)/J511</f>
        <v/>
      </c>
      <c r="L511">
        <f>(E511-I511)/J511</f>
        <v/>
      </c>
      <c r="M511">
        <f>(F511-I511)/J511</f>
        <v/>
      </c>
      <c r="N511">
        <f>(G511-I511)/J511</f>
        <v/>
      </c>
      <c r="O511">
        <f>(H511-I511)/J511</f>
        <v/>
      </c>
      <c r="P511">
        <f>K507 + MATCH(IF(MAX(MAX(K511:O511),ABS(MIN(K511:O511)))=ABS(MIN(K511:O511)), MIN(K511:O511),MAX(K511:O511)),K511:O511,0) - 1</f>
        <v/>
      </c>
    </row>
    <row r="512" spans="1:60">
      <c r="C512">
        <f>Q488</f>
        <v/>
      </c>
      <c r="D512">
        <f>Q490</f>
        <v/>
      </c>
      <c r="E512">
        <f>R490</f>
        <v/>
      </c>
      <c r="F512">
        <f>S490</f>
        <v/>
      </c>
      <c r="G512">
        <f>T490</f>
        <v/>
      </c>
      <c r="H512">
        <f>U490</f>
        <v/>
      </c>
      <c r="I512">
        <f>AVERAGE(D512:H512)</f>
        <v/>
      </c>
      <c r="J512">
        <f>STDEV(D512:H512)</f>
        <v/>
      </c>
      <c r="K512">
        <f>(D512-I512)/J512</f>
        <v/>
      </c>
      <c r="L512">
        <f>(E512-I512)/J512</f>
        <v/>
      </c>
      <c r="M512">
        <f>(F512-I512)/J512</f>
        <v/>
      </c>
      <c r="N512">
        <f>(G512-I512)/J512</f>
        <v/>
      </c>
      <c r="O512">
        <f>(H512-I512)/J512</f>
        <v/>
      </c>
      <c r="P512">
        <f>K507 + MATCH(IF(MAX(MAX(K512:O512),ABS(MIN(K512:O512)))=ABS(MIN(K512:O512)), MIN(K512:O512),MAX(K512:O512)),K512:O512,0) - 1</f>
        <v/>
      </c>
    </row>
    <row r="513" spans="1:60">
      <c r="C513">
        <f>X453</f>
        <v/>
      </c>
      <c r="D513">
        <f>X455</f>
        <v/>
      </c>
      <c r="E513">
        <f>Y455</f>
        <v/>
      </c>
      <c r="F513">
        <f>Z455</f>
        <v/>
      </c>
      <c r="G513">
        <f>AA455</f>
        <v/>
      </c>
      <c r="H513">
        <f>AB455</f>
        <v/>
      </c>
      <c r="I513">
        <f>AVERAGE(D513:H513)</f>
        <v/>
      </c>
      <c r="J513">
        <f>STDEV(D513:H513)</f>
        <v/>
      </c>
      <c r="K513">
        <f>(D513-I513)/J513</f>
        <v/>
      </c>
      <c r="L513">
        <f>(E513-I513)/J513</f>
        <v/>
      </c>
      <c r="M513">
        <f>(F513-I513)/J513</f>
        <v/>
      </c>
      <c r="N513">
        <f>(G513-I513)/J513</f>
        <v/>
      </c>
      <c r="O513">
        <f>(H513-I513)/J513</f>
        <v/>
      </c>
      <c r="P513">
        <f>K507 + MATCH(IF(MAX(MAX(K513:O513),ABS(MIN(K513:O513)))=ABS(MIN(K513:O513)), MIN(K513:O513),MAX(K513:O513)),K513:O513,0) - 1</f>
        <v/>
      </c>
    </row>
    <row r="514" spans="1:60">
      <c r="C514">
        <f>X461</f>
        <v/>
      </c>
      <c r="D514">
        <f>X463</f>
        <v/>
      </c>
      <c r="E514">
        <f>Y463</f>
        <v/>
      </c>
      <c r="F514">
        <f>Z463</f>
        <v/>
      </c>
      <c r="G514">
        <f>AA463</f>
        <v/>
      </c>
      <c r="H514">
        <f>AB463</f>
        <v/>
      </c>
      <c r="I514">
        <f>AVERAGE(D514:H514)</f>
        <v/>
      </c>
      <c r="J514">
        <f>STDEV(D514:H514)</f>
        <v/>
      </c>
      <c r="K514">
        <f>(D514-I514)/J514</f>
        <v/>
      </c>
      <c r="L514">
        <f>(E514-I514)/J514</f>
        <v/>
      </c>
      <c r="M514">
        <f>(F514-I514)/J514</f>
        <v/>
      </c>
      <c r="N514">
        <f>(G514-I514)/J514</f>
        <v/>
      </c>
      <c r="O514">
        <f>(H514-I514)/J514</f>
        <v/>
      </c>
      <c r="P514">
        <f>K507 + MATCH(IF(MAX(MAX(K514:O514),ABS(MIN(K514:O514)))=ABS(MIN(K514:O514)), MIN(K514:O514),MAX(K514:O514)),K514:O514,0) - 1</f>
        <v/>
      </c>
    </row>
    <row r="515" spans="1:60">
      <c r="C515">
        <f>X469</f>
        <v/>
      </c>
      <c r="D515">
        <f>X471</f>
        <v/>
      </c>
      <c r="E515">
        <f>Y471</f>
        <v/>
      </c>
      <c r="F515">
        <f>Z471</f>
        <v/>
      </c>
      <c r="G515">
        <f>AA471</f>
        <v/>
      </c>
      <c r="H515">
        <f>AB471</f>
        <v/>
      </c>
      <c r="I515">
        <f>AVERAGE(D515:H515)</f>
        <v/>
      </c>
      <c r="J515">
        <f>STDEV(D515:H515)</f>
        <v/>
      </c>
      <c r="K515">
        <f>(D515-I515)/J515</f>
        <v/>
      </c>
      <c r="L515">
        <f>(E515-I515)/J515</f>
        <v/>
      </c>
      <c r="M515">
        <f>(F515-I515)/J515</f>
        <v/>
      </c>
      <c r="N515">
        <f>(G515-I515)/J515</f>
        <v/>
      </c>
      <c r="O515">
        <f>(H515-I515)/J515</f>
        <v/>
      </c>
      <c r="P515">
        <f>K507 + MATCH(IF(MAX(MAX(K515:O515),ABS(MIN(K515:O515)))=ABS(MIN(K515:O515)), MIN(K515:O515),MAX(K515:O515)),K515:O515,0) - 1</f>
        <v/>
      </c>
    </row>
    <row r="516" spans="1:60">
      <c r="C516">
        <f>X481</f>
        <v/>
      </c>
      <c r="D516">
        <f>X483</f>
        <v/>
      </c>
      <c r="E516">
        <f>Y483</f>
        <v/>
      </c>
      <c r="F516">
        <f>Z483</f>
        <v/>
      </c>
      <c r="G516">
        <f>AA483</f>
        <v/>
      </c>
      <c r="H516">
        <f>AB483</f>
        <v/>
      </c>
      <c r="I516">
        <f>AVERAGE(D516:H516)</f>
        <v/>
      </c>
      <c r="J516">
        <f>STDEV(D516:H516)</f>
        <v/>
      </c>
      <c r="K516">
        <f>(D516-I516)/J516</f>
        <v/>
      </c>
      <c r="L516">
        <f>(E516-I516)/J516</f>
        <v/>
      </c>
      <c r="M516">
        <f>(F516-I516)/J516</f>
        <v/>
      </c>
      <c r="N516">
        <f>(G516-I516)/J516</f>
        <v/>
      </c>
      <c r="O516">
        <f>(H516-I516)/J516</f>
        <v/>
      </c>
      <c r="P516">
        <f>K507 + MATCH(IF(MAX(MAX(K516:O516),ABS(MIN(K516:O516)))=ABS(MIN(K516:O516)), MIN(K516:O516),MAX(K516:O516)),K516:O516,0) - 1</f>
        <v/>
      </c>
    </row>
    <row r="517" spans="1:60">
      <c r="C517">
        <f>X489</f>
        <v/>
      </c>
      <c r="D517">
        <f>X491</f>
        <v/>
      </c>
      <c r="E517">
        <f>Y491</f>
        <v/>
      </c>
      <c r="F517">
        <f>Z491</f>
        <v/>
      </c>
      <c r="G517">
        <f>AA491</f>
        <v/>
      </c>
      <c r="H517">
        <f>AB491</f>
        <v/>
      </c>
      <c r="I517">
        <f>AVERAGE(D517:H517)</f>
        <v/>
      </c>
      <c r="J517">
        <f>STDEV(D517:H517)</f>
        <v/>
      </c>
      <c r="K517">
        <f>(D517-I517)/J517</f>
        <v/>
      </c>
      <c r="L517">
        <f>(E517-I517)/J517</f>
        <v/>
      </c>
      <c r="M517">
        <f>(F517-I517)/J517</f>
        <v/>
      </c>
      <c r="N517">
        <f>(G517-I517)/J517</f>
        <v/>
      </c>
      <c r="O517">
        <f>(H517-I517)/J517</f>
        <v/>
      </c>
      <c r="P517">
        <f>K507 + MATCH(IF(MAX(MAX(K517:O517),ABS(MIN(K517:O517)))=ABS(MIN(K517:O517)), MIN(K517:O517),MAX(K517:O517)),K517:O517,0) - 1</f>
        <v/>
      </c>
    </row>
    <row r="518" spans="1:60">
      <c r="C518">
        <f>X497</f>
        <v/>
      </c>
      <c r="D518">
        <f>X499</f>
        <v/>
      </c>
      <c r="E518">
        <f>Y499</f>
        <v/>
      </c>
      <c r="F518">
        <f>Z499</f>
        <v/>
      </c>
      <c r="G518">
        <f>AA499</f>
        <v/>
      </c>
      <c r="H518">
        <f>AB499</f>
        <v/>
      </c>
      <c r="I518">
        <f>AVERAGE(D518:H518)</f>
        <v/>
      </c>
      <c r="J518">
        <f>STDEV(D518:H518)</f>
        <v/>
      </c>
      <c r="K518">
        <f>(D518-I518)/J518</f>
        <v/>
      </c>
      <c r="L518">
        <f>(E518-I518)/J518</f>
        <v/>
      </c>
      <c r="M518">
        <f>(F518-I518)/J518</f>
        <v/>
      </c>
      <c r="N518">
        <f>(G518-I518)/J518</f>
        <v/>
      </c>
      <c r="O518">
        <f>(H518-I518)/J518</f>
        <v/>
      </c>
      <c r="P518">
        <f>K507 + MATCH(IF(MAX(MAX(K518:O518),ABS(MIN(K518:O518)))=ABS(MIN(K518:O518)), MIN(K518:O518),MAX(K518:O518)),K518:O518,0) - 1</f>
        <v/>
      </c>
    </row>
    <row r="519" spans="1:60">
      <c r="I519">
        <f>"Max SD"</f>
        <v/>
      </c>
      <c r="J519">
        <f>MAX(J508:J518)</f>
        <v/>
      </c>
    </row>
    <row r="520" spans="1:60">
      <c r="I520">
        <f>"Max SD Item"</f>
        <v/>
      </c>
      <c r="J520">
        <f>INDIRECT("C" &amp; 507 + MATCH(J519,J508:J518,0))</f>
        <v/>
      </c>
    </row>
    <row r="521" spans="1:60">
      <c r="I521">
        <f>"Min SD"</f>
        <v/>
      </c>
      <c r="J521">
        <f>MIN(J508:J518)</f>
        <v/>
      </c>
    </row>
    <row r="522" spans="1:60">
      <c r="I522">
        <f>"Min SD Item"</f>
        <v/>
      </c>
      <c r="J522">
        <f>INDIRECT("C" &amp; 507 + MATCH(J521,J508:J518,0))</f>
        <v/>
      </c>
    </row>
    <row r="523" spans="1:60">
      <c r="C523">
        <f>"Correlation Analysis"</f>
        <v/>
      </c>
    </row>
    <row r="524" spans="1:60">
      <c r="D524">
        <f>C528</f>
        <v/>
      </c>
      <c r="E524">
        <f>C529</f>
        <v/>
      </c>
      <c r="F524">
        <f>X453</f>
        <v/>
      </c>
      <c r="G524">
        <f>X461</f>
        <v/>
      </c>
      <c r="H524">
        <f>X469</f>
        <v/>
      </c>
      <c r="I524">
        <f>X481</f>
        <v/>
      </c>
      <c r="J524">
        <f>X489</f>
        <v/>
      </c>
      <c r="K524">
        <f>X497</f>
        <v/>
      </c>
      <c r="L524">
        <f>"Key Driver on correlation basis"</f>
        <v/>
      </c>
    </row>
    <row r="525" spans="1:60">
      <c r="C525">
        <f>C508</f>
        <v/>
      </c>
      <c r="D525">
        <f>E482</f>
        <v/>
      </c>
      <c r="E525">
        <f>E483</f>
        <v/>
      </c>
      <c r="F525">
        <f>E484</f>
        <v/>
      </c>
      <c r="G525">
        <f>E485</f>
        <v/>
      </c>
      <c r="H525">
        <f>E486</f>
        <v/>
      </c>
      <c r="I525">
        <f>E487</f>
        <v/>
      </c>
      <c r="J525">
        <f>E488</f>
        <v/>
      </c>
      <c r="K525">
        <f>E489</f>
        <v/>
      </c>
    </row>
    <row r="526" spans="1:60">
      <c r="C526">
        <f>C509</f>
        <v/>
      </c>
      <c r="D526">
        <f>O468</f>
        <v/>
      </c>
      <c r="E526">
        <f>O469</f>
        <v/>
      </c>
    </row>
    <row r="527" spans="1:60">
      <c r="C527">
        <f>C510</f>
        <v/>
      </c>
    </row>
    <row r="528" spans="1:60">
      <c r="C528">
        <f>C511</f>
        <v/>
      </c>
      <c r="F528">
        <f>V463</f>
        <v/>
      </c>
      <c r="G528">
        <f>V464</f>
        <v/>
      </c>
      <c r="H528">
        <f>V465</f>
        <v/>
      </c>
      <c r="L528">
        <f>INDIRECT(ADDRESS(524,5+MATCH(IF(ABS(MAX(F528:H528))&gt;ABS(MIN(F528:H528)),MAX(F528:H528),MIN(F528:H528)),F528:H528,0)))</f>
        <v/>
      </c>
    </row>
    <row r="529" spans="1:60">
      <c r="C529">
        <f>C512</f>
        <v/>
      </c>
      <c r="I529">
        <f>V491</f>
        <v/>
      </c>
      <c r="J529">
        <f>V492</f>
        <v/>
      </c>
      <c r="K529">
        <f>V493</f>
        <v/>
      </c>
      <c r="L529">
        <f>INDIRECT(ADDRESS(524,8+MATCH(IF(ABS(MAX(I529:K529))&gt;ABS(MIN(I529:K529)),MAX(I529:K529),MIN(I529:K529)),I529:K529,0)))</f>
        <v/>
      </c>
    </row>
    <row r="532" spans="1:60">
      <c r="C532">
        <f>"Causation Analysis"</f>
        <v/>
      </c>
    </row>
    <row r="533" spans="1:60">
      <c r="D533">
        <f>C527</f>
        <v/>
      </c>
      <c r="E533">
        <f>C536</f>
        <v/>
      </c>
      <c r="F533">
        <f>C537</f>
        <v/>
      </c>
      <c r="G533">
        <f>F524</f>
        <v/>
      </c>
      <c r="H533">
        <f>G524</f>
        <v/>
      </c>
      <c r="I533">
        <f>H524</f>
        <v/>
      </c>
      <c r="J533">
        <f>I524</f>
        <v/>
      </c>
      <c r="K533">
        <f>J524</f>
        <v/>
      </c>
      <c r="L533">
        <f>K524</f>
        <v/>
      </c>
    </row>
    <row r="534" spans="1:60">
      <c r="C534">
        <f>C508</f>
        <v/>
      </c>
      <c r="D534">
        <f>IF(AND(G478&lt;&gt;"Inconclusive Effect",G480&lt;&gt;"Inconclusive Effect"),G478 &amp; CHAR(10) &amp; ". " &amp;G480,IF(G478&lt;&gt;"Inconclusive Effect",G478,IF(G480&lt;&gt;"Inconclusive Effect",G480,"Inconclusive Effect")))</f>
        <v/>
      </c>
    </row>
    <row r="535" spans="1:60">
      <c r="C535">
        <f>C509</f>
        <v/>
      </c>
      <c r="E535">
        <f>IF(AND(M468&lt;&gt;"Inconclusive Effect",M470&lt;&gt;"Inconclusive Effect"),M468 &amp; CHAR(10) &amp; ". " &amp;M470,IF(M468&lt;&gt;"Inconclusive Effect",M468,IF(M470&lt;&gt;"Inconclusive Effect",M470,"Inconclusive Effect")))</f>
        <v/>
      </c>
      <c r="F535">
        <f>IF(AND(M469&lt;&gt;"Inconclusive Effect",M471&lt;&gt;"Inconclusive Effect"),M469 &amp; CHAR(10) &amp; ". " &amp;M471,IF(M469&lt;&gt;"Inconclusive Effect",M469,IF(M471&lt;&gt;"Inconclusive Effect",M471,"Inconclusive Effect")))</f>
        <v/>
      </c>
    </row>
    <row r="536" spans="1:60">
      <c r="C536">
        <f>C511</f>
        <v/>
      </c>
      <c r="G536">
        <f>IF(AND(T463&lt;&gt;"Inconclusive Effect",T466&lt;&gt;"Inconclusive Effect"),T463 &amp; CHAR(10) &amp; ". " &amp;T466,IF(T463&lt;&gt;"Inconclusive Effect",T463,IF(T466&lt;&gt;"Inconclusive Effect",T466,"Inconclusive Effect")))</f>
        <v/>
      </c>
      <c r="H536">
        <f>IF(AND(T464&lt;&gt;"Inconclusive Effect",T467&lt;&gt;"Inconclusive Effect"),T464 &amp; CHAR(10) &amp; ". " &amp;T467,IF(T464&lt;&gt;"Inconclusive Effect",T464,IF(T467&lt;&gt;"Inconclusive Effect",T467,"Inconclusive Effect")))</f>
        <v/>
      </c>
      <c r="I536">
        <f>IF(AND(T465&lt;&gt;"Inconclusive Effect",T468&lt;&gt;"Inconclusive Effect"),T465 &amp; CHAR(10) &amp; ". " &amp;T468,IF(T465&lt;&gt;"Inconclusive Effect",T465,IF(T468&lt;&gt;"Inconclusive Effect",T468,"Inconclusive Effect")))</f>
        <v/>
      </c>
    </row>
    <row r="537" spans="1:60">
      <c r="C537">
        <f>C512</f>
        <v/>
      </c>
      <c r="J537">
        <f>IF(AND(T491&lt;&gt;"Inconclusive Effect",T494&lt;&gt;"Inconclusive Effect"),T491 &amp; CHAR(10) &amp; ". " &amp;T494,IF(T491&lt;&gt;"Inconclusive Effect",T491,IF(T494&lt;&gt;"Inconclusive Effect",T494,"Inconclusive Effect")))</f>
        <v/>
      </c>
      <c r="K537">
        <f>IF(AND(T492&lt;&gt;"Inconclusive Effect",T495&lt;&gt;"Inconclusive Effect"),T492 &amp; CHAR(10) &amp; ". " &amp;T495,IF(T492&lt;&gt;"Inconclusive Effect",T492,IF(T495&lt;&gt;"Inconclusive Effect",T495,"Inconclusive Effect")))</f>
        <v/>
      </c>
      <c r="L537">
        <f>IF(AND(T493&lt;&gt;"Inconclusive Effect",T496&lt;&gt;"Inconclusive Effect"),T493 &amp; CHAR(10) &amp; ". " &amp;T496,IF(T493&lt;&gt;"Inconclusive Effect",T493,IF(T496&lt;&gt;"Inconclusive Effect",T496,"Inconclusive Effect")))</f>
        <v/>
      </c>
    </row>
    <row r="538" spans="1:60">
      <c r="C538">
        <f>"Summary"</f>
        <v/>
      </c>
      <c r="D538">
        <f>IF(D534&lt;&gt;"Inconclusive Effect",D534,"")</f>
        <v/>
      </c>
      <c r="E538">
        <f>IF(E535&lt;&gt;"Inconclusive Effect",E535,"")</f>
        <v/>
      </c>
      <c r="F538">
        <f>IF(F535&lt;&gt;"Inconclusive Effect",F535,"")</f>
        <v/>
      </c>
      <c r="G538">
        <f>IF(G536&lt;&gt;"Inconclusive Effect",G536,"")</f>
        <v/>
      </c>
      <c r="H538">
        <f>IF(H536&lt;&gt;"Inconclusive Effect",H536,"")</f>
        <v/>
      </c>
      <c r="I538">
        <f>IF(I536&lt;&gt;"Inconclusive Effect",I536,"")</f>
        <v/>
      </c>
      <c r="J538">
        <f>IF(J537&lt;&gt;"Inconclusive Effect",J537,"")</f>
        <v/>
      </c>
      <c r="K538">
        <f>IF(K537&lt;&gt;"Inconclusive Effect",K537,"")</f>
        <v/>
      </c>
      <c r="L538">
        <f>IF(L537&lt;&gt;"Inconclusive Effect",L537,"")</f>
        <v/>
      </c>
    </row>
    <row r="540" spans="1:60">
      <c r="C540">
        <f>TEXTJOIN(". ",TRUE,D538:L538)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H540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60">
      <c r="B1" t="s">
        <v>0</v>
      </c>
      <c r="C1" t="s">
        <v>991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60">
      <c r="B2" t="s">
        <v>2</v>
      </c>
      <c r="C2" t="s">
        <v>186</v>
      </c>
      <c r="K2">
        <f>LEFT(C1,FIND("(",C1) - 2)</f>
        <v/>
      </c>
    </row>
    <row r="3" spans="1:60">
      <c r="J3">
        <f>RANDBETWEEN(1,6)</f>
        <v/>
      </c>
      <c r="K3">
        <f>" is scheduled to report earnings "&amp;IFERROR("between "&amp;LEFT(C20,FIND("-",C20)-2)&amp;" and "&amp;RIGHT(C20,FIND("-",C20)-2),"on "&amp;C20)</f>
        <v/>
      </c>
      <c r="L3">
        <f>" is slated to report earnings "&amp;IFERROR("between "&amp;LEFT(C20,FIND("-",C20)-2)&amp;" and "&amp;RIGHT(C20,FIND("-",C20)-2),"on "&amp;C20)</f>
        <v/>
      </c>
      <c r="M3">
        <f>" will report earnings "&amp;IFERROR("between "&amp;LEFT(C20,FIND("-",C20)-2)&amp;" and "&amp;RIGHT(C20,FIND("-",C20)-2),"on "&amp;C20)</f>
        <v/>
      </c>
      <c r="N3">
        <f>" reports earnings "&amp;IFERROR("between "&amp;LEFT(C20,FIND("-",C20)-2)&amp;" and "&amp;RIGHT(C20,FIND("-",C20)-2),"on "&amp;C20)</f>
        <v/>
      </c>
      <c r="O3">
        <f>" plans to report earnings "&amp;IFERROR("between "&amp;LEFT(C20,FIND("-",C20)-2)&amp;" and "&amp;RIGHT(C20,FIND("-",C20)-2),"on "&amp;C20)</f>
        <v/>
      </c>
      <c r="P3">
        <f>" is going to report earnings "&amp;IFERROR("between "&amp;LEFT(C20,FIND("-",C20)-2)&amp;" and "&amp;RIGHT(C20,FIND("-",C20)-2),"on "&amp;C20)</f>
        <v/>
      </c>
    </row>
    <row r="4" spans="1:60">
      <c r="B4" t="s">
        <v>4</v>
      </c>
      <c r="J4">
        <f>RANDBETWEEN(1,2)</f>
        <v/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 ))</f>
        <v/>
      </c>
      <c r="L4">
        <f>"The current stock price is " &amp; TEXT(C2,"$####.00") &amp; ", " &amp; IF(C2-C7=0, "at the same price" &amp; " after opening " &amp; IF(C8-C7=0, "at the same price as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IF(C2-C7&gt;0, "up " &amp; TEXT((C7-C2)/C7*-1,"##.##%")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"down " &amp; TEXT((C7-C2)/C7*1,"##.##%")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 ))</f>
        <v/>
      </c>
    </row>
    <row r="5" spans="1:60">
      <c r="J5">
        <f>RANDBETWEEN(1,2)</f>
        <v/>
      </c>
      <c r="K5">
        <f>"The one year target estimate for " &amp; D1 &amp; " is " &amp; TEXT(C23,"$####.00")</f>
        <v/>
      </c>
      <c r="L5">
        <f>D1 &amp; " is expected to be trading at " &amp; TEXT(C23, "$####.00") &amp; ", based on target estimates"</f>
        <v/>
      </c>
    </row>
    <row r="6" spans="1:60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60">
      <c s="1" r="A7" t="n">
        <v>0</v>
      </c>
      <c r="B7" t="s">
        <v>5</v>
      </c>
      <c r="C7" t="s">
        <v>992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60">
      <c s="1" r="A8" t="n">
        <v>1</v>
      </c>
      <c r="B8" t="s">
        <v>7</v>
      </c>
      <c r="C8" t="s">
        <v>993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60">
      <c s="1" r="A9" t="n">
        <v>2</v>
      </c>
      <c r="B9" t="s">
        <v>9</v>
      </c>
      <c r="C9" t="s">
        <v>994</v>
      </c>
      <c r="K9">
        <f>"Over the last 4 quarters, there" &amp; IF(4 - COUNTIF(C45:F45,"-*")=1, " has"," have") &amp; " been" &amp; IF(4 - COUNTIF(C45:F45,"-*")=1, " a,","") &amp; " positive earnings surprise" &amp; IF(4 - COUNTIF(C45:F45,"-*")=1, " ","s ") &amp; 4 -COUNTIF(C45:F45,"-*") &amp; IF(4 - COUNTIF(C45:F45,"-*")=1, " time,"," times,") &amp; " and a negative earnings surprise " &amp; COUNTIF(C45:F45,"-*") &amp; IF(COUNTIF(C45:F45,"-*")=1, " time", " times")</f>
        <v/>
      </c>
    </row>
    <row r="10" spans="1:60">
      <c s="1" r="A10" t="n">
        <v>3</v>
      </c>
      <c r="B10" t="s">
        <v>11</v>
      </c>
      <c r="C10" t="s">
        <v>995</v>
      </c>
      <c r="K10">
        <f>IF(F48=F52,"",IF(F48&gt;F52, "EPS estimates have increased by " &amp; TEXT(F48-F52,"$0.00") &amp; " in the 2 months leading up to the earnings report", "EPS estimates have decreased by " &amp; TEXT(ABS(F48-F52),"$0.00") &amp; " in the 2 months leading up to the earnings report"))</f>
        <v/>
      </c>
    </row>
    <row r="11" spans="1:60">
      <c s="1" r="A11" t="n">
        <v>4</v>
      </c>
      <c r="B11" t="s">
        <v>12</v>
      </c>
      <c r="C11" t="s">
        <v>996</v>
      </c>
      <c r="K11">
        <f>IF(B145="Interest Income",U42, K42)</f>
        <v/>
      </c>
    </row>
    <row r="12" spans="1:60">
      <c s="1" r="A12" t="n">
        <v>5</v>
      </c>
      <c r="B12" t="s">
        <v>14</v>
      </c>
      <c r="C12" t="s">
        <v>997</v>
      </c>
      <c r="D12">
        <f>LEFT(C12,FIND("-",C12)-2)</f>
        <v/>
      </c>
      <c r="E12">
        <f>TRIM(RIGHT(C12,FIND("-",C12)-1))</f>
        <v/>
      </c>
      <c r="K12">
        <f>D78</f>
        <v/>
      </c>
    </row>
    <row r="13" spans="1:60">
      <c s="1" r="A13" t="n">
        <v>6</v>
      </c>
      <c r="B13" t="s">
        <v>16</v>
      </c>
      <c r="C13" t="s">
        <v>998</v>
      </c>
      <c r="K13">
        <f>D89</f>
        <v/>
      </c>
    </row>
    <row r="14" spans="1:60">
      <c s="1" r="A14" t="n">
        <v>7</v>
      </c>
      <c r="B14" t="s">
        <v>18</v>
      </c>
      <c r="C14" t="s">
        <v>999</v>
      </c>
    </row>
    <row r="16" spans="1:60">
      <c s="1" r="A16" t="n">
        <v>0</v>
      </c>
      <c r="B16" t="s">
        <v>20</v>
      </c>
      <c r="C16" t="s">
        <v>1000</v>
      </c>
    </row>
    <row r="17" spans="1:60">
      <c s="1" r="A17" t="n">
        <v>1</v>
      </c>
      <c r="B17" t="s">
        <v>22</v>
      </c>
      <c r="C17" t="s">
        <v>1001</v>
      </c>
      <c r="K17">
        <f>K2 &amp; IF(J3=1, K3,IF(J3=2,L3,IF(J3=3,M3,IF(J3=4,N3,IF(J3=5,O3,IF(J3=6,P3)))))) &amp; ". " &amp; IF(J4=1,K4,IF(J4=2,L4)) &amp; ". " &amp; IF(J5=1,K5,IF(J5=2,L5)) &amp; K6 &amp; ". " &amp; K7 &amp; ". " &amp; K8 &amp; ". " &amp; K9 &amp; "."</f>
        <v/>
      </c>
    </row>
    <row r="18" spans="1:60">
      <c s="1" r="A18" t="n">
        <v>2</v>
      </c>
      <c r="B18" t="s">
        <v>24</v>
      </c>
      <c r="C18" t="s">
        <v>1002</v>
      </c>
    </row>
    <row r="19" spans="1:60">
      <c s="1" r="A19" t="n">
        <v>3</v>
      </c>
      <c r="B19" t="s">
        <v>26</v>
      </c>
      <c r="C19" t="s">
        <v>79</v>
      </c>
    </row>
    <row r="20" spans="1:60">
      <c s="1" r="A20" t="n">
        <v>4</v>
      </c>
      <c r="B20" t="s">
        <v>28</v>
      </c>
      <c r="C20" t="s">
        <v>29</v>
      </c>
    </row>
    <row r="21" spans="1:60">
      <c s="1" r="A21" t="n">
        <v>5</v>
      </c>
      <c r="B21" t="s">
        <v>30</v>
      </c>
      <c r="C21" t="s">
        <v>1003</v>
      </c>
    </row>
    <row r="22" spans="1:60">
      <c s="1" r="A22" t="n">
        <v>6</v>
      </c>
      <c r="B22" t="s">
        <v>32</v>
      </c>
      <c r="C22" t="s">
        <v>1004</v>
      </c>
      <c r="J22">
        <f>IF(K22 &lt;&gt; "",1, 0)</f>
        <v/>
      </c>
      <c r="K22">
        <f>IF(I145="pos_trend","Revenue","")</f>
        <v/>
      </c>
      <c r="L22">
        <f>IF(EXACT(K22,UPPER(K22)),K22,LOWER(K22))</f>
        <v/>
      </c>
      <c r="M22">
        <f>L22</f>
        <v/>
      </c>
      <c r="T22">
        <f>IF(U22 &lt;&gt; "",1, 0)</f>
        <v/>
      </c>
      <c r="U22">
        <f>IF(AND(B145 = "Interest Income",I145="pos_trend"), "Interest Income","")</f>
        <v/>
      </c>
      <c r="V22">
        <f>IF(EXACT(U22,UPPER(U22)),U22,LOWER(U22))</f>
        <v/>
      </c>
      <c r="W22">
        <f>V22</f>
        <v/>
      </c>
    </row>
    <row r="23" spans="1:60">
      <c s="1" r="A23" t="n">
        <v>7</v>
      </c>
      <c r="B23" t="s">
        <v>34</v>
      </c>
      <c r="C23" t="s">
        <v>1005</v>
      </c>
      <c r="J23">
        <f>IF(K23 &lt;&gt; "",2, 0)</f>
        <v/>
      </c>
      <c r="K23">
        <f>IF(I146="pos_trend",B146,"")</f>
        <v/>
      </c>
      <c r="L23">
        <f>IF(EXACT(K23,UPPER(K23)),K23,LOWER(K23))</f>
        <v/>
      </c>
      <c r="M23">
        <f>IF(L23&lt;&gt;"", M22 &amp; ", " &amp; L23,M22)</f>
        <v/>
      </c>
      <c r="T23">
        <f>IF(U23 &lt;&gt; "",2, 0)</f>
        <v/>
      </c>
      <c r="U23">
        <f>IF(I151="pos_trend",B151,"")</f>
        <v/>
      </c>
      <c r="V23">
        <f>IF(EXACT(U23,UPPER(U23)),U23,LOWER(U23))</f>
        <v/>
      </c>
      <c r="W23">
        <f>IF(V23&lt;&gt;"", W22 &amp; ", " &amp; V23,W22)</f>
        <v/>
      </c>
    </row>
    <row r="24" spans="1:60">
      <c r="J24">
        <f>IF(K24 &lt;&gt; "",3, 0)</f>
        <v/>
      </c>
      <c r="K24">
        <f>IF(I153="pos_trend",B153,"")</f>
        <v/>
      </c>
      <c r="L24">
        <f>IF(EXACT(K24,UPPER(K24)),K24,LOWER(K24))</f>
        <v/>
      </c>
      <c r="M24">
        <f>IF(L24&lt;&gt;"", M23 &amp; ", " &amp; L24,M23)</f>
        <v/>
      </c>
      <c r="T24">
        <f>IF(U24 &lt;&gt; "",3, 0)</f>
        <v/>
      </c>
      <c r="U24">
        <f>IF(I161="pos_trend",B161,"")</f>
        <v/>
      </c>
      <c r="V24">
        <f>IF(EXACT(U24,UPPER(U24)),U24,LOWER(U24))</f>
        <v/>
      </c>
      <c r="W24">
        <f>IF(V24&lt;&gt;"", W23 &amp; ", " &amp; V24,W23)</f>
        <v/>
      </c>
    </row>
    <row r="25" spans="1:60">
      <c r="J25">
        <f>IF(K25 &lt;&gt; "",4, 0)</f>
        <v/>
      </c>
      <c r="K25">
        <f>IF(I154="pos_trend",B154,"")</f>
        <v/>
      </c>
      <c r="L25">
        <f>IF(EXACT(K25,UPPER(K25)),K25,LOWER(K25))</f>
        <v/>
      </c>
      <c r="M25">
        <f>IF(L25&lt;&gt;"", M24 &amp; ", " &amp; L25,M24)</f>
        <v/>
      </c>
      <c r="T25">
        <f>IF(U25 &lt;&gt; "",4, 0)</f>
        <v/>
      </c>
      <c r="U25">
        <f>IF(I162="pos_trend",B162,"")</f>
        <v/>
      </c>
      <c r="V25">
        <f>IF(EXACT(U25,UPPER(U25)),U25,LOWER(U25))</f>
        <v/>
      </c>
      <c r="W25">
        <f>IF(V25&lt;&gt;"", W24 &amp; ", " &amp; V25,W24)</f>
        <v/>
      </c>
    </row>
    <row r="26" spans="1:60">
      <c s="1" r="B26" t="s">
        <v>36</v>
      </c>
      <c s="1" r="C26" t="s">
        <v>37</v>
      </c>
      <c s="1" r="D26" t="s">
        <v>38</v>
      </c>
      <c s="1" r="E26" t="s">
        <v>39</v>
      </c>
      <c s="1" r="F26" t="s">
        <v>40</v>
      </c>
      <c r="J26">
        <f>IF(K26 &lt;&gt; "",5, 0)</f>
        <v/>
      </c>
      <c r="K26">
        <f>IF(I155="pos_trend",B155,"")</f>
        <v/>
      </c>
      <c r="L26">
        <f>IF(EXACT(K26,UPPER(K26)),K26,LOWER(K26))</f>
        <v/>
      </c>
      <c r="M26">
        <f>IF(L26&lt;&gt;"", M25 &amp; ", " &amp; L26,M25)</f>
        <v/>
      </c>
      <c r="T26">
        <f>IF(U26 &lt;&gt; "",5, 0)</f>
        <v/>
      </c>
      <c r="U26">
        <f>IF(I167="pos_trend",B167,"")</f>
        <v/>
      </c>
      <c r="V26">
        <f>IF(EXACT(U26,UPPER(U26)),U26,LOWER(U26))</f>
        <v/>
      </c>
      <c r="W26">
        <f>IF(V26&lt;&gt;"", W25 &amp; ", " &amp; V26,W25)</f>
        <v/>
      </c>
    </row>
    <row r="27" spans="1:60">
      <c s="1" r="A27" t="n">
        <v>0</v>
      </c>
      <c r="B27" t="s">
        <v>41</v>
      </c>
      <c r="C27" t="n">
        <v>9</v>
      </c>
      <c r="D27" t="n">
        <v>10</v>
      </c>
      <c r="E27" t="n">
        <v>11</v>
      </c>
      <c r="F27" t="n">
        <v>11</v>
      </c>
      <c r="J27">
        <f>IF(K27 &lt;&gt; "",6, 0)</f>
        <v/>
      </c>
      <c r="K27">
        <f>IF(I172="pos_trend",B172,"")</f>
        <v/>
      </c>
      <c r="L27">
        <f>IF(EXACT(K27,UPPER(K27)),K27,LOWER(K27))</f>
        <v/>
      </c>
      <c r="M27">
        <f>IF(L27&lt;&gt;"", M26 &amp; ", " &amp; L27,M26)</f>
        <v/>
      </c>
      <c r="T27">
        <f>IF(U27 &lt;&gt; "",6, 0)</f>
        <v/>
      </c>
      <c r="U27">
        <f>IF(I170="pos_trend",B170,"")</f>
        <v/>
      </c>
      <c r="V27">
        <f>IF(EXACT(U27,UPPER(U27)),U27,LOWER(U27))</f>
        <v/>
      </c>
      <c r="W27">
        <f>IF(V27&lt;&gt;"", W26 &amp; ", " &amp; V27,W26)</f>
        <v/>
      </c>
    </row>
    <row r="28" spans="1:60">
      <c s="1" r="A28" t="n">
        <v>1</v>
      </c>
      <c r="B28" t="s">
        <v>42</v>
      </c>
      <c r="C28" t="n">
        <v>0.48</v>
      </c>
      <c r="D28" t="n">
        <v>0.61</v>
      </c>
      <c r="E28" t="n">
        <v>1.19</v>
      </c>
      <c r="F28" t="n">
        <v>1.59</v>
      </c>
      <c r="J28">
        <f>IF(K28 &lt;&gt; "",7, 0)</f>
        <v/>
      </c>
      <c r="K28">
        <f>IF(I173="pos_trend",B173,"")</f>
        <v/>
      </c>
      <c r="L28">
        <f>IF(EXACT(K28,UPPER(K28)),K28,LOWER(K28))</f>
        <v/>
      </c>
      <c r="M28">
        <f>IF(L28&lt;&gt;"", M27 &amp; ", " &amp; L28,M27)</f>
        <v/>
      </c>
      <c r="T28">
        <f>IF(U28 &lt;&gt; "",7, 0)</f>
        <v/>
      </c>
      <c r="U28">
        <f>IF(I171="pos_trend",B171,"")</f>
        <v/>
      </c>
      <c r="V28">
        <f>IF(EXACT(U28,UPPER(U28)),U28,LOWER(U28))</f>
        <v/>
      </c>
      <c r="W28">
        <f>IF(V28&lt;&gt;"", W27 &amp; ", " &amp; V28,W27)</f>
        <v/>
      </c>
    </row>
    <row r="29" spans="1:60">
      <c s="1" r="A29" t="n">
        <v>2</v>
      </c>
      <c r="B29" t="s">
        <v>43</v>
      </c>
      <c r="C29" t="n">
        <v>0.45</v>
      </c>
      <c r="D29" t="n">
        <v>0.51</v>
      </c>
      <c r="E29" t="n">
        <v>1.1</v>
      </c>
      <c r="F29" t="n">
        <v>1.25</v>
      </c>
      <c r="J29">
        <f>IF(K29 &lt;&gt; "",8, 0)</f>
        <v/>
      </c>
      <c r="K29">
        <f>IF(I174="pos_trend",B174,"")</f>
        <v/>
      </c>
      <c r="L29">
        <f>IF(EXACT(K29,UPPER(K29)),K29,LOWER(K29))</f>
        <v/>
      </c>
      <c r="M29">
        <f>IF(L29&lt;&gt;"", M28 &amp; ", " &amp; L29,M28)</f>
        <v/>
      </c>
      <c r="T29">
        <f>IF(U29 &lt;&gt; "",8, 0)</f>
        <v/>
      </c>
      <c r="U29">
        <f>IF(I172="pos_trend",B172,"")</f>
        <v/>
      </c>
      <c r="V29">
        <f>IF(EXACT(U29,UPPER(U29)),U29,LOWER(U29))</f>
        <v/>
      </c>
      <c r="W29">
        <f>IF(V29&lt;&gt;"", W28 &amp; ", " &amp; V29,W28)</f>
        <v/>
      </c>
    </row>
    <row r="30" spans="1:60">
      <c s="1" r="A30" t="n">
        <v>3</v>
      </c>
      <c r="B30" t="s">
        <v>44</v>
      </c>
      <c r="C30" t="n">
        <v>0.51</v>
      </c>
      <c r="D30" t="n">
        <v>0.6899999999999999</v>
      </c>
      <c r="E30" t="n">
        <v>1.28</v>
      </c>
      <c r="F30" t="n">
        <v>1.8</v>
      </c>
      <c r="J30">
        <f>IF(K30 &lt;&gt; "",9, 0)</f>
        <v/>
      </c>
      <c r="K30">
        <f>IF(I185="pos_trend",B185,"")</f>
        <v/>
      </c>
      <c r="L30">
        <f>IF(EXACT(K30,UPPER(K30)),K30,LOWER(K30))</f>
        <v/>
      </c>
      <c r="M30">
        <f>IF(L30&lt;&gt;"", M29 &amp; ", " &amp; L30,M29)</f>
        <v/>
      </c>
      <c r="T30">
        <f>IF(U30 &lt;&gt; "",9, 0)</f>
        <v/>
      </c>
      <c r="U30">
        <f>IF(I178="pos_trend",B178,"")</f>
        <v/>
      </c>
      <c r="V30">
        <f>IF(EXACT(U30,UPPER(U30)),U30,LOWER(U30))</f>
        <v/>
      </c>
      <c r="W30">
        <f>IF(V30&lt;&gt;"", W29 &amp; ", " &amp; V30,W29)</f>
        <v/>
      </c>
    </row>
    <row r="31" spans="1:60">
      <c s="1" r="A31" t="n">
        <v>4</v>
      </c>
      <c r="B31" t="s">
        <v>45</v>
      </c>
      <c r="C31" t="n">
        <v>0.38</v>
      </c>
      <c r="D31" t="n">
        <v>0.48</v>
      </c>
      <c r="E31" t="n">
        <v>0.93</v>
      </c>
      <c r="F31" t="n">
        <v>1.19</v>
      </c>
      <c r="J31">
        <f>IF(K31 &lt;&gt; "",10, 0)</f>
        <v/>
      </c>
      <c r="K31">
        <f>IF(I186="pos_trend",B186,"")</f>
        <v/>
      </c>
      <c r="L31">
        <f>IF(EXACT(K31,UPPER(K31)),K31,LOWER(K31))</f>
        <v/>
      </c>
      <c r="M31">
        <f>IF(L31&lt;&gt;"", M30 &amp; ", " &amp; L31,M30)</f>
        <v/>
      </c>
      <c r="T31">
        <f>IF(U31 &lt;&gt; "",10, 0)</f>
        <v/>
      </c>
      <c r="U31">
        <f>IF(I199="pos_trend",B199,"")</f>
        <v/>
      </c>
      <c r="V31">
        <f>IF(EXACT(U31,UPPER(U31)),U31,LOWER(U31))</f>
        <v/>
      </c>
      <c r="W31">
        <f>IF(V31&lt;&gt;"", W30 &amp; ", " &amp; V31,W30)</f>
        <v/>
      </c>
    </row>
    <row r="32" spans="1:60">
      <c r="J32">
        <f>IF(K32 &lt;&gt; "",11, 0)</f>
        <v/>
      </c>
      <c r="K32">
        <f>IF(I187="pos_trend",B187,"")</f>
        <v/>
      </c>
      <c r="L32">
        <f>IF(EXACT(K32,UPPER(K32)),K32,LOWER(K32))</f>
        <v/>
      </c>
      <c r="M32">
        <f>IF(L32&lt;&gt;"", M31 &amp; ", " &amp; L32,M31)</f>
        <v/>
      </c>
      <c r="T32">
        <f>IF(U32 &lt;&gt; "",11, 0)</f>
        <v/>
      </c>
      <c r="U32">
        <f>IF(I209="pos_trend",B209,"")</f>
        <v/>
      </c>
      <c r="V32">
        <f>IF(EXACT(U32,UPPER(U32)),U32,LOWER(U32))</f>
        <v/>
      </c>
      <c r="W32">
        <f>IF(V32&lt;&gt;"", W31 &amp; ", " &amp; V32,W31)</f>
        <v/>
      </c>
    </row>
    <row r="33" spans="1:60">
      <c s="1" r="B33" t="s">
        <v>46</v>
      </c>
      <c s="1" r="C33" t="s">
        <v>37</v>
      </c>
      <c s="1" r="D33" t="s">
        <v>38</v>
      </c>
      <c s="1" r="E33" t="s">
        <v>39</v>
      </c>
      <c s="1" r="F33" t="s">
        <v>40</v>
      </c>
      <c r="J33">
        <f>IF(K33 &lt;&gt; "",12, 0)</f>
        <v/>
      </c>
      <c r="K33">
        <f>IF(I195="pos_trend",B195,"")</f>
        <v/>
      </c>
      <c r="L33">
        <f>IF(EXACT(K33,UPPER(K33)),K33,LOWER(K33))</f>
        <v/>
      </c>
      <c r="M33">
        <f>IF(L33&lt;&gt;"", M32 &amp; ", " &amp; L33,M32)</f>
        <v/>
      </c>
      <c r="T33">
        <f>IF(U33 &lt;&gt; "",12, 0)</f>
        <v/>
      </c>
      <c r="U33">
        <f>IF(I231="pos_trend",B231,"")</f>
        <v/>
      </c>
      <c r="V33">
        <f>IF(EXACT(U33,UPPER(U33)),U33,LOWER(U33))</f>
        <v/>
      </c>
      <c r="W33">
        <f>IF(V33&lt;&gt;"", W32 &amp; ", " &amp; V33,W32)</f>
        <v/>
      </c>
    </row>
    <row r="34" spans="1:60">
      <c s="1" r="A34" t="n">
        <v>0</v>
      </c>
      <c r="B34" t="s">
        <v>41</v>
      </c>
      <c r="C34" t="s">
        <v>1006</v>
      </c>
      <c r="D34" t="s">
        <v>1006</v>
      </c>
      <c r="E34" t="s">
        <v>48</v>
      </c>
      <c r="F34" t="s">
        <v>48</v>
      </c>
      <c r="J34">
        <f>IF(K34 &lt;&gt; "",13, 0)</f>
        <v/>
      </c>
      <c r="K34">
        <f>IF(I196="pos_trend",B196,"")</f>
        <v/>
      </c>
      <c r="L34">
        <f>IF(EXACT(K34,UPPER(K34)),K34,LOWER(K34))</f>
        <v/>
      </c>
      <c r="M34">
        <f>IF(L34&lt;&gt;"", M33 &amp; ", " &amp; L34,M33)</f>
        <v/>
      </c>
      <c r="T34">
        <f>IF(U34 &lt;&gt; "",13, 0)</f>
        <v/>
      </c>
      <c r="U34">
        <f>IF(I251="pos_trend",B251,"")</f>
        <v/>
      </c>
      <c r="V34">
        <f>IF(EXACT(U34,UPPER(U34)),U34,LOWER(U34))</f>
        <v/>
      </c>
      <c r="W34">
        <f>IF(V34&lt;&gt;"", W33 &amp; ", " &amp; V34,W33)</f>
        <v/>
      </c>
    </row>
    <row r="35" spans="1:60">
      <c s="1" r="A35" t="n">
        <v>1</v>
      </c>
      <c r="B35" t="s">
        <v>42</v>
      </c>
      <c r="C35" t="s">
        <v>1007</v>
      </c>
      <c r="D35" t="s">
        <v>1008</v>
      </c>
      <c r="E35" t="s">
        <v>1009</v>
      </c>
      <c r="F35" t="s">
        <v>1010</v>
      </c>
      <c r="J35">
        <f>IF(K35 &lt;&gt; "",14, 0)</f>
        <v/>
      </c>
      <c r="K35">
        <f>IF(I201="pos_trend",B201,"")</f>
        <v/>
      </c>
      <c r="L35">
        <f>IF(EXACT(K35,UPPER(K35)),K35,LOWER(K35))</f>
        <v/>
      </c>
      <c r="M35">
        <f>IF(L35&lt;&gt;"", M34 &amp; ", " &amp; L35,M34)</f>
        <v/>
      </c>
      <c r="T35">
        <f>IF(U35 &lt;&gt; "",14, 0)</f>
        <v/>
      </c>
      <c r="U35">
        <f>IF(I279="pos_trend",B279,"")</f>
        <v/>
      </c>
      <c r="V35">
        <f>IF(EXACT(U35,UPPER(U35)),U35,LOWER(U35))</f>
        <v/>
      </c>
      <c r="W35">
        <f>IF(V35&lt;&gt;"", W34 &amp; ", " &amp; V35,W34)</f>
        <v/>
      </c>
    </row>
    <row r="36" spans="1:60">
      <c s="1" r="A36" t="n">
        <v>2</v>
      </c>
      <c r="B36" t="s">
        <v>43</v>
      </c>
      <c r="C36" t="s">
        <v>1011</v>
      </c>
      <c r="D36" t="s">
        <v>1012</v>
      </c>
      <c r="E36" t="s">
        <v>1013</v>
      </c>
      <c r="F36" t="s">
        <v>1014</v>
      </c>
      <c r="J36">
        <f>IF(K36 &lt;&gt; "",15, 0)</f>
        <v/>
      </c>
      <c r="K36">
        <f>IF(I202="pos_trend",B202,"")</f>
        <v/>
      </c>
      <c r="L36">
        <f>IF(EXACT(K36,UPPER(K36)),K36,LOWER(K36))</f>
        <v/>
      </c>
      <c r="M36">
        <f>IF(L36&lt;&gt;"", M35 &amp; ", " &amp; L36,M35)</f>
        <v/>
      </c>
      <c r="T36">
        <f>IF(U36 &lt;&gt; "",15, 0)</f>
        <v/>
      </c>
      <c r="U36">
        <f>IF(I336="pos_trend",B336,"")</f>
        <v/>
      </c>
      <c r="V36">
        <f>IF(EXACT(U36,UPPER(U36)),U36,LOWER(U36))</f>
        <v/>
      </c>
      <c r="W36">
        <f>IF(V36&lt;&gt;"", W35 &amp; ", " &amp; V36,W35)</f>
        <v/>
      </c>
    </row>
    <row r="37" spans="1:60">
      <c s="1" r="A37" t="n">
        <v>3</v>
      </c>
      <c r="B37" t="s">
        <v>44</v>
      </c>
      <c r="C37" t="s">
        <v>1015</v>
      </c>
      <c r="D37" t="s">
        <v>1016</v>
      </c>
      <c r="E37" t="s">
        <v>21</v>
      </c>
      <c r="F37" t="s">
        <v>1017</v>
      </c>
      <c r="J37">
        <f>IF(K37 &lt;&gt; "",16, 0)</f>
        <v/>
      </c>
      <c r="K37">
        <f>IF(I203="pos_trend",B203,"")</f>
        <v/>
      </c>
      <c r="L37">
        <f>IF(EXACT(K37,UPPER(K37)),K37,LOWER(K37))</f>
        <v/>
      </c>
      <c r="M37">
        <f>IF(L37&lt;&gt;"", M36 &amp; ", " &amp; L37,M36)</f>
        <v/>
      </c>
      <c r="T37">
        <f>IF(U37 &lt;&gt; "",16, 0)</f>
        <v/>
      </c>
      <c r="U37">
        <f>IF(I235="pos_trend",B235,"")</f>
        <v/>
      </c>
      <c r="V37">
        <f>IF(EXACT(U37,UPPER(U37)),U37,LOWER(U37))</f>
        <v/>
      </c>
      <c r="W37">
        <f>IF(V37&lt;&gt;"", W36 &amp; ", " &amp; V37,W36)</f>
        <v/>
      </c>
    </row>
    <row r="38" spans="1:60">
      <c s="1" r="A38" t="n">
        <v>4</v>
      </c>
      <c r="B38" t="s">
        <v>61</v>
      </c>
      <c r="C38" t="s">
        <v>1018</v>
      </c>
      <c r="D38" t="s">
        <v>1019</v>
      </c>
      <c r="E38" t="s">
        <v>261</v>
      </c>
      <c r="F38" t="s">
        <v>1009</v>
      </c>
      <c r="J38">
        <f>IF(K38 &lt;&gt; "",17, 0)</f>
        <v/>
      </c>
      <c r="K38">
        <f>IF(I351="pos_trend",B351,"")</f>
        <v/>
      </c>
      <c r="L38">
        <f>IF(EXACT(K38,UPPER(K38)),K38,LOWER(K38))</f>
        <v/>
      </c>
      <c r="M38">
        <f>IF(L38&lt;&gt;"", M37 &amp; ", " &amp; L38,M37)</f>
        <v/>
      </c>
      <c r="T38">
        <f>IF(U38 &lt;&gt; "",17, 0)</f>
        <v/>
      </c>
      <c r="U38">
        <f>IF(I236="pos_trend",B236,"")</f>
        <v/>
      </c>
      <c r="V38">
        <f>IF(EXACT(U38,UPPER(U38)),U38,LOWER(U38))</f>
        <v/>
      </c>
      <c r="W38">
        <f>IF(V38&lt;&gt;"", W37 &amp; ", " &amp; V38,W37)</f>
        <v/>
      </c>
    </row>
    <row r="39" spans="1:60">
      <c s="1" r="A39" t="n">
        <v>5</v>
      </c>
      <c r="B39" t="s">
        <v>65</v>
      </c>
      <c r="C39" t="s">
        <v>1020</v>
      </c>
      <c r="D39" t="s">
        <v>1021</v>
      </c>
      <c r="E39" t="s">
        <v>1022</v>
      </c>
      <c r="F39" t="s">
        <v>1023</v>
      </c>
      <c r="K39">
        <f>IF(I352="pos_trend",B352,"")</f>
        <v/>
      </c>
      <c r="M39">
        <f>IF(L39&lt;&gt;"", M38 &amp; ", " &amp; L39,M38)</f>
        <v/>
      </c>
      <c r="W39">
        <f>IF(V39&lt;&gt;"", W38 &amp; ", " &amp; V39,W38)</f>
        <v/>
      </c>
    </row>
    <row r="40" spans="1:60">
      <c r="J40">
        <f>MAX(J22:J39)</f>
        <v/>
      </c>
      <c r="K40">
        <f>VLOOKUP(J40,J22:K39,2,FALSE)</f>
        <v/>
      </c>
      <c r="M40">
        <f>IF(IFERROR(FIND(",",M39),TRUE)=TRUE,M39,IF(NOT(EXACT(K40,UPPER(K40))),SUBSTITUTE(M39,LOWER(K40),"and "&amp;LOWER(K40)),SUBSTITUTE(M39,K40,"and "&amp;K40)))</f>
        <v/>
      </c>
      <c r="T40">
        <f>MAX(T22:T39)</f>
        <v/>
      </c>
      <c r="U40">
        <f>VLOOKUP(T40,T22:U39,2,FALSE)</f>
        <v/>
      </c>
      <c r="W40">
        <f>IF(IFERROR(FIND(",",W39),TRUE)=TRUE,W39,IF(NOT(EXACT(U40,UPPER(U40))),SUBSTITUTE(W39,LOWER(U40),"and "&amp;LOWER(U40)),SUBSTITUTE(W39,U40,"and "&amp;U40)))</f>
        <v/>
      </c>
    </row>
    <row r="41" spans="1:60">
      <c s="1" r="B41" t="s">
        <v>70</v>
      </c>
      <c s="1" r="C41" t="s">
        <v>71</v>
      </c>
      <c s="1" r="D41" t="s">
        <v>72</v>
      </c>
      <c s="1" r="E41" t="s">
        <v>73</v>
      </c>
      <c s="1" r="F41" t="s">
        <v>74</v>
      </c>
    </row>
    <row r="42" spans="1:60">
      <c s="1" r="A42" t="n">
        <v>0</v>
      </c>
      <c r="B42" t="s">
        <v>75</v>
      </c>
      <c r="C42" t="s">
        <v>1024</v>
      </c>
      <c r="D42" t="s">
        <v>1025</v>
      </c>
      <c r="E42" t="s">
        <v>1026</v>
      </c>
      <c r="F42" t="s">
        <v>1027</v>
      </c>
      <c r="K42">
        <f>SUBSTITUTE(IF(M40&lt;&gt;"", D1 &amp; " has managed to increase " &amp; M40 &amp; " each year since " &amp; C144, "No positive trends")," , "," ")</f>
        <v/>
      </c>
      <c r="U42">
        <f>SUBSTITUTE(IF(W40&lt;&gt;"", D1 &amp; " has managed to increase " &amp; W40 &amp; " each year since " &amp; C144, "No positive trends")," , "," ")</f>
        <v/>
      </c>
    </row>
    <row r="43" spans="1:60">
      <c s="1" r="A43" t="n">
        <v>1</v>
      </c>
      <c r="B43" t="s">
        <v>80</v>
      </c>
      <c r="C43" t="s">
        <v>1028</v>
      </c>
      <c r="D43" t="s">
        <v>1029</v>
      </c>
      <c r="E43" t="s">
        <v>220</v>
      </c>
      <c r="F43" t="s">
        <v>1030</v>
      </c>
    </row>
    <row r="44" spans="1:60">
      <c s="1" r="A44" t="n">
        <v>2</v>
      </c>
      <c r="B44" t="s">
        <v>84</v>
      </c>
      <c r="C44" t="s">
        <v>1031</v>
      </c>
      <c r="D44" t="s">
        <v>1032</v>
      </c>
      <c r="E44" t="s">
        <v>86</v>
      </c>
      <c r="F44" t="s">
        <v>1033</v>
      </c>
    </row>
    <row r="45" spans="1:60">
      <c s="1" r="A45" t="n">
        <v>3</v>
      </c>
      <c r="B45" t="s">
        <v>89</v>
      </c>
      <c r="C45" t="s">
        <v>1034</v>
      </c>
      <c r="D45" t="s">
        <v>1035</v>
      </c>
      <c r="E45" t="s">
        <v>1036</v>
      </c>
      <c r="F45" t="s">
        <v>1037</v>
      </c>
    </row>
    <row r="47" spans="1:60">
      <c s="1" r="B47" t="s">
        <v>94</v>
      </c>
      <c s="1" r="C47" t="s">
        <v>37</v>
      </c>
      <c s="1" r="D47" t="s">
        <v>38</v>
      </c>
      <c s="1" r="E47" t="s">
        <v>39</v>
      </c>
      <c s="1" r="F47" t="s">
        <v>40</v>
      </c>
    </row>
    <row r="48" spans="1:60">
      <c s="1" r="A48" t="n">
        <v>0</v>
      </c>
      <c r="B48" t="s">
        <v>95</v>
      </c>
      <c r="C48" t="n">
        <v>0.48</v>
      </c>
      <c r="D48" t="n">
        <v>0.61</v>
      </c>
      <c r="E48" t="n">
        <v>1.19</v>
      </c>
      <c r="F48" t="n">
        <v>1.59</v>
      </c>
    </row>
    <row r="49" spans="1:60">
      <c s="1" r="A49" t="n">
        <v>1</v>
      </c>
      <c r="B49" t="s">
        <v>96</v>
      </c>
      <c r="C49" t="n">
        <v>0.48</v>
      </c>
      <c r="D49" t="n">
        <v>0.61</v>
      </c>
      <c r="E49" t="n">
        <v>1.19</v>
      </c>
      <c r="F49" t="n">
        <v>1.59</v>
      </c>
    </row>
    <row r="50" spans="1:60">
      <c s="1" r="A50" t="n">
        <v>2</v>
      </c>
      <c r="B50" t="s">
        <v>97</v>
      </c>
      <c r="C50" t="n">
        <v>0.48</v>
      </c>
      <c r="D50" t="n">
        <v>0.62</v>
      </c>
      <c r="E50" t="n">
        <v>1.22</v>
      </c>
      <c r="F50" t="n">
        <v>1.61</v>
      </c>
    </row>
    <row r="51" spans="1:60">
      <c s="1" r="A51" t="n">
        <v>3</v>
      </c>
      <c r="B51" t="s">
        <v>98</v>
      </c>
      <c r="C51" t="n">
        <v>0.47</v>
      </c>
      <c r="D51" t="n">
        <v>0.61</v>
      </c>
      <c r="E51" t="n">
        <v>1.2</v>
      </c>
      <c r="F51" t="n">
        <v>1.61</v>
      </c>
    </row>
    <row r="52" spans="1:60">
      <c s="1" r="A52" t="n">
        <v>4</v>
      </c>
      <c r="B52" t="s">
        <v>99</v>
      </c>
      <c r="C52" t="n">
        <v>0.58</v>
      </c>
      <c r="D52" t="n">
        <v>0.6899999999999999</v>
      </c>
      <c r="E52" t="n">
        <v>1.52</v>
      </c>
      <c r="F52" t="n">
        <v>1.91</v>
      </c>
    </row>
    <row r="54" spans="1:60">
      <c s="1" r="B54" t="s">
        <v>100</v>
      </c>
      <c s="1" r="C54" t="s">
        <v>37</v>
      </c>
      <c s="1" r="D54" t="s">
        <v>38</v>
      </c>
      <c s="1" r="E54" t="s">
        <v>39</v>
      </c>
      <c s="1" r="F54" t="s">
        <v>40</v>
      </c>
    </row>
    <row r="55" spans="1:60">
      <c s="1" r="A55" t="n">
        <v>0</v>
      </c>
      <c r="B55" t="s">
        <v>101</v>
      </c>
      <c r="C55" t="s"/>
      <c r="D55" t="s"/>
      <c r="E55" t="s"/>
      <c r="F55" t="s"/>
    </row>
    <row r="56" spans="1:60">
      <c s="1" r="A56" t="n">
        <v>1</v>
      </c>
      <c r="B56" t="s">
        <v>102</v>
      </c>
      <c r="C56" t="n">
        <v>2</v>
      </c>
      <c r="D56" t="n">
        <v>3</v>
      </c>
      <c r="E56" t="n">
        <v>3</v>
      </c>
      <c r="F56" t="s"/>
    </row>
    <row r="57" spans="1:60">
      <c s="1" r="A57" t="n">
        <v>2</v>
      </c>
      <c r="B57" t="s">
        <v>103</v>
      </c>
      <c r="C57" t="s"/>
      <c r="D57" t="s"/>
      <c r="E57" t="s"/>
      <c r="F57" t="s"/>
    </row>
    <row r="58" spans="1:60">
      <c s="1" r="A58" t="n">
        <v>3</v>
      </c>
      <c r="B58" t="s">
        <v>104</v>
      </c>
      <c r="C58" t="s"/>
      <c r="D58" t="s"/>
      <c r="E58" t="s"/>
      <c r="F58" t="s"/>
    </row>
    <row r="60" spans="1:60">
      <c s="1" r="B60" t="s">
        <v>105</v>
      </c>
      <c s="1" r="C60" t="s">
        <v>1038</v>
      </c>
      <c s="1" r="D60" t="s">
        <v>107</v>
      </c>
      <c s="1" r="E60" t="s">
        <v>108</v>
      </c>
      <c s="1" r="F60" t="s">
        <v>109</v>
      </c>
      <c r="I60">
        <f>IF(AND(K60&gt; J60, L60&gt; K60, M60&gt; L60, N60&gt; M60), "pos_trend", IF(AND(K60&lt; J60, L60&lt; K60, M60&lt; L60, N60&lt; M60), "neg_trend", "N/A"))</f>
        <v/>
      </c>
      <c r="J60">
        <f>IFERROR(IF(TRIM(C60)="-", "N/A", IF(RIGHT(C60,1)=")",IF(RIGHT(C60,2)="T)",-1000000000000*VALUE(MID(C60,2,LEN(C60)-3)),IF(RIGHT(C60,2)="M)",-1000000*VALUE(MID(C60,2,LEN(C60)-3)),IF(RIGHT(C60,2)="B)",-1000000000*VALUE(MID(C60,2,LEN(C60)-3)),IF(RIGHT(C60,2)="k)",-1000*VALUE(MID(C60,2,LEN(C60)-3)),VALUE(SUBSTITUTE(C60,",","")))))),IF(RIGHT(C60,1)="T",1000000000000*VALUE(LEFT(C60,LEN(C60)-1)),IF(RIGHT(C60,1)="M",1000000*VALUE(LEFT(C60,LEN(C60)-1)),IF(RIGHT(C60,1)="B",1000000000*VALUE(LEFT(C60,LEN(C60)-1)),IF(RIGHT(C60,1)="%",0.01*VALUE(LEFT(C60,LEN(C60)-1)),IF(RIGHT(C60,1)="k",1000*VALUE(LEFT(C60,LEN(C60)-1)),VALUE(SUBSTITUTE(C60,",",""))))))))),"N/A")</f>
        <v/>
      </c>
      <c r="K60">
        <f>IFERROR(IF(TRIM(D60)="-", "N/A", IF(RIGHT(D60,1)=")",IF(RIGHT(D60,2)="T)",-1000000000000*VALUE(MID(D60,2,LEN(D60)-3)),IF(RIGHT(D60,2)="M)",-1000000*VALUE(MID(D60,2,LEN(D60)-3)),IF(RIGHT(D60,2)="B)",-1000000000*VALUE(MID(D60,2,LEN(D60)-3)),IF(RIGHT(D60,2)="k)",-1000*VALUE(MID(D60,2,LEN(D60)-3)),VALUE(SUBSTITUTE(D60,",","")))))),IF(RIGHT(D60,1)="T",1000000000000*VALUE(LEFT(D60,LEN(D60)-1)),IF(RIGHT(D60,1)="M",1000000*VALUE(LEFT(D60,LEN(D60)-1)),IF(RIGHT(D60,1)="B",1000000000*VALUE(LEFT(D60,LEN(D60)-1)),IF(RIGHT(D60,1)="%",0.01*VALUE(LEFT(D60,LEN(D60)-1)),IF(RIGHT(D60,1)="k",1000*VALUE(LEFT(D60,LEN(D60)-1)),VALUE(SUBSTITUTE(D60,",",""))))))))),"N/A")</f>
        <v/>
      </c>
      <c r="L60">
        <f>IFERROR(IF(TRIM(E60)="-", "N/A", IF(RIGHT(E60,1)=")",IF(RIGHT(E60,2)="T)",-1000000000000*VALUE(MID(E60,2,LEN(E60)-3)),IF(RIGHT(E60,2)="M)",-1000000*VALUE(MID(E60,2,LEN(E60)-3)),IF(RIGHT(E60,2)="B)",-1000000000*VALUE(MID(E60,2,LEN(E60)-3)),IF(RIGHT(E60,2)="k)",-1000*VALUE(MID(E60,2,LEN(E60)-3)),VALUE(SUBSTITUTE(E60,",","")))))),IF(RIGHT(E60,1)="T",1000000000000*VALUE(LEFT(E60,LEN(E60)-1)),IF(RIGHT(E60,1)="M",1000000*VALUE(LEFT(E60,LEN(E60)-1)),IF(RIGHT(E60,1)="B",1000000000*VALUE(LEFT(E60,LEN(E60)-1)),IF(RIGHT(E60,1)="%",0.01*VALUE(LEFT(E60,LEN(E60)-1)),IF(RIGHT(E60,1)="k",1000*VALUE(LEFT(E60,LEN(E60)-1)),VALUE(SUBSTITUTE(E60,",",""))))))))),"N/A")</f>
        <v/>
      </c>
      <c r="M60">
        <f>IFERROR(IF(TRIM(F60)="-", "N/A", IF(RIGHT(F60,1)=")",IF(RIGHT(F60,2)="T)",-1000000000000*VALUE(MID(F60,2,LEN(F60)-3)),IF(RIGHT(F60,2)="M)",-1000000*VALUE(MID(F60,2,LEN(F60)-3)),IF(RIGHT(F60,2)="B)",-1000000000*VALUE(MID(F60,2,LEN(F60)-3)),IF(RIGHT(F60,2)="k)",-1000*VALUE(MID(F60,2,LEN(F60)-3)),VALUE(SUBSTITUTE(F60,",","")))))),IF(RIGHT(F60,1)="T",1000000000000*VALUE(LEFT(F60,LEN(F60)-1)),IF(RIGHT(F60,1)="M",1000000*VALUE(LEFT(F60,LEN(F60)-1)),IF(RIGHT(F60,1)="B",1000000000*VALUE(LEFT(F60,LEN(F60)-1)),IF(RIGHT(F60,1)="%",0.01*VALUE(LEFT(F60,LEN(F60)-1)),IF(RIGHT(F60,1)="k",1000*VALUE(LEFT(F60,LEN(F60)-1)),VALUE(SUBSTITUTE(F60,",",""))))))))),"N/A")</f>
        <v/>
      </c>
      <c r="N60">
        <f>IFERROR(IF(TRIM(G60)="-", "N/A", IF(RIGHT(G60,1)=")",IF(RIGHT(G60,2)="T)",-1000000000000*VALUE(MID(G60,2,LEN(G60)-3)),IF(RIGHT(G60,2)="M)",-1000000*VALUE(MID(G60,2,LEN(G60)-3)),IF(RIGHT(G60,2)="B)",-1000000000*VALUE(MID(G60,2,LEN(G60)-3)),IF(RIGHT(G60,2)="k)",-1000*VALUE(MID(G60,2,LEN(G60)-3)),VALUE(SUBSTITUTE(G60,",","")))))),IF(RIGHT(G60,1)="T",1000000000000*VALUE(LEFT(G60,LEN(G60)-1)),IF(RIGHT(G60,1)="M",1000000*VALUE(LEFT(G60,LEN(G60)-1)),IF(RIGHT(G60,1)="B",1000000000*VALUE(LEFT(G60,LEN(G60)-1)),IF(RIGHT(G60,1)="%",0.01*VALUE(LEFT(G60,LEN(G60)-1)),IF(RIGHT(G60,1)="k",1000*VALUE(LEFT(G60,LEN(G60)-1)),VALUE(SUBSTITUTE(G60,",",""))))))))),"N/A")</f>
        <v/>
      </c>
    </row>
    <row r="61" spans="1:60">
      <c s="1" r="A61" t="n">
        <v>0</v>
      </c>
      <c r="B61" t="s">
        <v>110</v>
      </c>
      <c r="C61" t="s">
        <v>1039</v>
      </c>
      <c r="D61" t="s"/>
      <c r="E61" t="s"/>
      <c r="F61" t="n">
        <v>0.18</v>
      </c>
      <c r="I61">
        <f>IF(AND(K61&gt; J61, L61&gt; K61, M61&gt; L61, N61&gt; M61), "pos_trend", IF(AND(K61&lt; J61, L61&lt; K61, M61&lt; L61, N61&lt; M61), "neg_trend", "N/A"))</f>
        <v/>
      </c>
      <c r="J61">
        <f>IFERROR(IF(TRIM(C61)="-", "N/A", IF(RIGHT(C61,1)=")",IF(RIGHT(C61,2)="T)",-1000000000000*VALUE(MID(C61,2,LEN(C61)-3)),IF(RIGHT(C61,2)="M)",-1000000*VALUE(MID(C61,2,LEN(C61)-3)),IF(RIGHT(C61,2)="B)",-1000000000*VALUE(MID(C61,2,LEN(C61)-3)),IF(RIGHT(C61,2)="k)",-1000*VALUE(MID(C61,2,LEN(C61)-3)),VALUE(SUBSTITUTE(C61,",","")))))),IF(RIGHT(C61,1)="T",1000000000000*VALUE(LEFT(C61,LEN(C61)-1)),IF(RIGHT(C61,1)="M",1000000*VALUE(LEFT(C61,LEN(C61)-1)),IF(RIGHT(C61,1)="B",1000000000*VALUE(LEFT(C61,LEN(C61)-1)),IF(RIGHT(C61,1)="%",0.01*VALUE(LEFT(C61,LEN(C61)-1)),IF(RIGHT(C61,1)="k",1000*VALUE(LEFT(C61,LEN(C61)-1)),VALUE(SUBSTITUTE(C61,",",""))))))))),"N/A")</f>
        <v/>
      </c>
      <c r="K61">
        <f>IFERROR(IF(TRIM(D61)="-", "N/A", IF(RIGHT(D61,1)=")",IF(RIGHT(D61,2)="T)",-1000000000000*VALUE(MID(D61,2,LEN(D61)-3)),IF(RIGHT(D61,2)="M)",-1000000*VALUE(MID(D61,2,LEN(D61)-3)),IF(RIGHT(D61,2)="B)",-1000000000*VALUE(MID(D61,2,LEN(D61)-3)),IF(RIGHT(D61,2)="k)",-1000*VALUE(MID(D61,2,LEN(D61)-3)),VALUE(SUBSTITUTE(D61,",","")))))),IF(RIGHT(D61,1)="T",1000000000000*VALUE(LEFT(D61,LEN(D61)-1)),IF(RIGHT(D61,1)="M",1000000*VALUE(LEFT(D61,LEN(D61)-1)),IF(RIGHT(D61,1)="B",1000000000*VALUE(LEFT(D61,LEN(D61)-1)),IF(RIGHT(D61,1)="%",0.01*VALUE(LEFT(D61,LEN(D61)-1)),IF(RIGHT(D61,1)="k",1000*VALUE(LEFT(D61,LEN(D61)-1)),VALUE(SUBSTITUTE(D61,",",""))))))))),"N/A")</f>
        <v/>
      </c>
      <c r="L61">
        <f>IFERROR(IF(TRIM(E61)="-", "N/A", IF(RIGHT(E61,1)=")",IF(RIGHT(E61,2)="T)",-1000000000000*VALUE(MID(E61,2,LEN(E61)-3)),IF(RIGHT(E61,2)="M)",-1000000*VALUE(MID(E61,2,LEN(E61)-3)),IF(RIGHT(E61,2)="B)",-1000000000*VALUE(MID(E61,2,LEN(E61)-3)),IF(RIGHT(E61,2)="k)",-1000*VALUE(MID(E61,2,LEN(E61)-3)),VALUE(SUBSTITUTE(E61,",","")))))),IF(RIGHT(E61,1)="T",1000000000000*VALUE(LEFT(E61,LEN(E61)-1)),IF(RIGHT(E61,1)="M",1000000*VALUE(LEFT(E61,LEN(E61)-1)),IF(RIGHT(E61,1)="B",1000000000*VALUE(LEFT(E61,LEN(E61)-1)),IF(RIGHT(E61,1)="%",0.01*VALUE(LEFT(E61,LEN(E61)-1)),IF(RIGHT(E61,1)="k",1000*VALUE(LEFT(E61,LEN(E61)-1)),VALUE(SUBSTITUTE(E61,",",""))))))))),"N/A")</f>
        <v/>
      </c>
      <c r="M61">
        <f>IFERROR(IF(TRIM(F61)="-", "N/A", IF(RIGHT(F61,1)=")",IF(RIGHT(F61,2)="T)",-1000000000000*VALUE(MID(F61,2,LEN(F61)-3)),IF(RIGHT(F61,2)="M)",-1000000*VALUE(MID(F61,2,LEN(F61)-3)),IF(RIGHT(F61,2)="B)",-1000000000*VALUE(MID(F61,2,LEN(F61)-3)),IF(RIGHT(F61,2)="k)",-1000*VALUE(MID(F61,2,LEN(F61)-3)),VALUE(SUBSTITUTE(F61,",","")))))),IF(RIGHT(F61,1)="T",1000000000000*VALUE(LEFT(F61,LEN(F61)-1)),IF(RIGHT(F61,1)="M",1000000*VALUE(LEFT(F61,LEN(F61)-1)),IF(RIGHT(F61,1)="B",1000000000*VALUE(LEFT(F61,LEN(F61)-1)),IF(RIGHT(F61,1)="%",0.01*VALUE(LEFT(F61,LEN(F61)-1)),IF(RIGHT(F61,1)="k",1000*VALUE(LEFT(F61,LEN(F61)-1)),VALUE(SUBSTITUTE(F61,",",""))))))))),"N/A")</f>
        <v/>
      </c>
      <c r="N61">
        <f>IFERROR(IF(TRIM(G61)="-", "N/A", IF(RIGHT(G61,1)=")",IF(RIGHT(G61,2)="T)",-1000000000000*VALUE(MID(G61,2,LEN(G61)-3)),IF(RIGHT(G61,2)="M)",-1000000*VALUE(MID(G61,2,LEN(G61)-3)),IF(RIGHT(G61,2)="B)",-1000000000*VALUE(MID(G61,2,LEN(G61)-3)),IF(RIGHT(G61,2)="k)",-1000*VALUE(MID(G61,2,LEN(G61)-3)),VALUE(SUBSTITUTE(G61,",","")))))),IF(RIGHT(G61,1)="T",1000000000000*VALUE(LEFT(G61,LEN(G61)-1)),IF(RIGHT(G61,1)="M",1000000*VALUE(LEFT(G61,LEN(G61)-1)),IF(RIGHT(G61,1)="B",1000000000*VALUE(LEFT(G61,LEN(G61)-1)),IF(RIGHT(G61,1)="%",0.01*VALUE(LEFT(G61,LEN(G61)-1)),IF(RIGHT(G61,1)="k",1000*VALUE(LEFT(G61,LEN(G61)-1)),VALUE(SUBSTITUTE(G61,",",""))))))))),"N/A")</f>
        <v/>
      </c>
    </row>
    <row r="62" spans="1:60">
      <c s="1" r="A62" t="n">
        <v>1</v>
      </c>
      <c r="B62" t="s">
        <v>112</v>
      </c>
      <c r="C62" t="s">
        <v>1040</v>
      </c>
      <c r="D62" t="s"/>
      <c r="E62" t="s"/>
      <c r="F62" t="n">
        <v>0.24</v>
      </c>
      <c r="I62">
        <f>IF(AND(K62&gt; J62, L62&gt; K62, M62&gt; L62, N62&gt; M62), "pos_trend", IF(AND(K62&lt; J62, L62&lt; K62, M62&lt; L62, N62&lt; M62), "neg_trend", "N/A"))</f>
        <v/>
      </c>
      <c r="J62">
        <f>IFERROR(IF(TRIM(C62)="-", "N/A", IF(RIGHT(C62,1)=")",IF(RIGHT(C62,2)="T)",-1000000000000*VALUE(MID(C62,2,LEN(C62)-3)),IF(RIGHT(C62,2)="M)",-1000000*VALUE(MID(C62,2,LEN(C62)-3)),IF(RIGHT(C62,2)="B)",-1000000000*VALUE(MID(C62,2,LEN(C62)-3)),IF(RIGHT(C62,2)="k)",-1000*VALUE(MID(C62,2,LEN(C62)-3)),VALUE(SUBSTITUTE(C62,",","")))))),IF(RIGHT(C62,1)="T",1000000000000*VALUE(LEFT(C62,LEN(C62)-1)),IF(RIGHT(C62,1)="M",1000000*VALUE(LEFT(C62,LEN(C62)-1)),IF(RIGHT(C62,1)="B",1000000000*VALUE(LEFT(C62,LEN(C62)-1)),IF(RIGHT(C62,1)="%",0.01*VALUE(LEFT(C62,LEN(C62)-1)),IF(RIGHT(C62,1)="k",1000*VALUE(LEFT(C62,LEN(C62)-1)),VALUE(SUBSTITUTE(C62,",",""))))))))),"N/A")</f>
        <v/>
      </c>
      <c r="K62">
        <f>IFERROR(IF(TRIM(D62)="-", "N/A", IF(RIGHT(D62,1)=")",IF(RIGHT(D62,2)="T)",-1000000000000*VALUE(MID(D62,2,LEN(D62)-3)),IF(RIGHT(D62,2)="M)",-1000000*VALUE(MID(D62,2,LEN(D62)-3)),IF(RIGHT(D62,2)="B)",-1000000000*VALUE(MID(D62,2,LEN(D62)-3)),IF(RIGHT(D62,2)="k)",-1000*VALUE(MID(D62,2,LEN(D62)-3)),VALUE(SUBSTITUTE(D62,",","")))))),IF(RIGHT(D62,1)="T",1000000000000*VALUE(LEFT(D62,LEN(D62)-1)),IF(RIGHT(D62,1)="M",1000000*VALUE(LEFT(D62,LEN(D62)-1)),IF(RIGHT(D62,1)="B",1000000000*VALUE(LEFT(D62,LEN(D62)-1)),IF(RIGHT(D62,1)="%",0.01*VALUE(LEFT(D62,LEN(D62)-1)),IF(RIGHT(D62,1)="k",1000*VALUE(LEFT(D62,LEN(D62)-1)),VALUE(SUBSTITUTE(D62,",",""))))))))),"N/A")</f>
        <v/>
      </c>
      <c r="L62">
        <f>IFERROR(IF(TRIM(E62)="-", "N/A", IF(RIGHT(E62,1)=")",IF(RIGHT(E62,2)="T)",-1000000000000*VALUE(MID(E62,2,LEN(E62)-3)),IF(RIGHT(E62,2)="M)",-1000000*VALUE(MID(E62,2,LEN(E62)-3)),IF(RIGHT(E62,2)="B)",-1000000000*VALUE(MID(E62,2,LEN(E62)-3)),IF(RIGHT(E62,2)="k)",-1000*VALUE(MID(E62,2,LEN(E62)-3)),VALUE(SUBSTITUTE(E62,",","")))))),IF(RIGHT(E62,1)="T",1000000000000*VALUE(LEFT(E62,LEN(E62)-1)),IF(RIGHT(E62,1)="M",1000000*VALUE(LEFT(E62,LEN(E62)-1)),IF(RIGHT(E62,1)="B",1000000000*VALUE(LEFT(E62,LEN(E62)-1)),IF(RIGHT(E62,1)="%",0.01*VALUE(LEFT(E62,LEN(E62)-1)),IF(RIGHT(E62,1)="k",1000*VALUE(LEFT(E62,LEN(E62)-1)),VALUE(SUBSTITUTE(E62,",",""))))))))),"N/A")</f>
        <v/>
      </c>
      <c r="M62">
        <f>IFERROR(IF(TRIM(F62)="-", "N/A", IF(RIGHT(F62,1)=")",IF(RIGHT(F62,2)="T)",-1000000000000*VALUE(MID(F62,2,LEN(F62)-3)),IF(RIGHT(F62,2)="M)",-1000000*VALUE(MID(F62,2,LEN(F62)-3)),IF(RIGHT(F62,2)="B)",-1000000000*VALUE(MID(F62,2,LEN(F62)-3)),IF(RIGHT(F62,2)="k)",-1000*VALUE(MID(F62,2,LEN(F62)-3)),VALUE(SUBSTITUTE(F62,",","")))))),IF(RIGHT(F62,1)="T",1000000000000*VALUE(LEFT(F62,LEN(F62)-1)),IF(RIGHT(F62,1)="M",1000000*VALUE(LEFT(F62,LEN(F62)-1)),IF(RIGHT(F62,1)="B",1000000000*VALUE(LEFT(F62,LEN(F62)-1)),IF(RIGHT(F62,1)="%",0.01*VALUE(LEFT(F62,LEN(F62)-1)),IF(RIGHT(F62,1)="k",1000*VALUE(LEFT(F62,LEN(F62)-1)),VALUE(SUBSTITUTE(F62,",",""))))))))),"N/A")</f>
        <v/>
      </c>
      <c r="N62">
        <f>IFERROR(IF(TRIM(G62)="-", "N/A", IF(RIGHT(G62,1)=")",IF(RIGHT(G62,2)="T)",-1000000000000*VALUE(MID(G62,2,LEN(G62)-3)),IF(RIGHT(G62,2)="M)",-1000000*VALUE(MID(G62,2,LEN(G62)-3)),IF(RIGHT(G62,2)="B)",-1000000000*VALUE(MID(G62,2,LEN(G62)-3)),IF(RIGHT(G62,2)="k)",-1000*VALUE(MID(G62,2,LEN(G62)-3)),VALUE(SUBSTITUTE(G62,",","")))))),IF(RIGHT(G62,1)="T",1000000000000*VALUE(LEFT(G62,LEN(G62)-1)),IF(RIGHT(G62,1)="M",1000000*VALUE(LEFT(G62,LEN(G62)-1)),IF(RIGHT(G62,1)="B",1000000000*VALUE(LEFT(G62,LEN(G62)-1)),IF(RIGHT(G62,1)="%",0.01*VALUE(LEFT(G62,LEN(G62)-1)),IF(RIGHT(G62,1)="k",1000*VALUE(LEFT(G62,LEN(G62)-1)),VALUE(SUBSTITUTE(G62,",",""))))))))),"N/A")</f>
        <v/>
      </c>
    </row>
    <row r="63" spans="1:60">
      <c s="1" r="A63" t="n">
        <v>2</v>
      </c>
      <c r="B63" t="s">
        <v>114</v>
      </c>
      <c r="C63" t="s">
        <v>1041</v>
      </c>
      <c r="D63" t="s"/>
      <c r="E63" t="s"/>
      <c r="F63" t="n">
        <v>0.08</v>
      </c>
      <c r="I63">
        <f>IF(AND(K63&gt; J63, L63&gt; K63, M63&gt; L63, N63&gt; M63), "pos_trend", IF(AND(K63&lt; J63, L63&lt; K63, M63&lt; L63, N63&lt; M63), "neg_trend", "N/A"))</f>
        <v/>
      </c>
      <c r="J63">
        <f>IFERROR(IF(TRIM(C63)="-", "N/A", IF(RIGHT(C63,1)=")",IF(RIGHT(C63,2)="T)",-1000000000000*VALUE(MID(C63,2,LEN(C63)-3)),IF(RIGHT(C63,2)="M)",-1000000*VALUE(MID(C63,2,LEN(C63)-3)),IF(RIGHT(C63,2)="B)",-1000000000*VALUE(MID(C63,2,LEN(C63)-3)),IF(RIGHT(C63,2)="k)",-1000*VALUE(MID(C63,2,LEN(C63)-3)),VALUE(SUBSTITUTE(C63,",","")))))),IF(RIGHT(C63,1)="T",1000000000000*VALUE(LEFT(C63,LEN(C63)-1)),IF(RIGHT(C63,1)="M",1000000*VALUE(LEFT(C63,LEN(C63)-1)),IF(RIGHT(C63,1)="B",1000000000*VALUE(LEFT(C63,LEN(C63)-1)),IF(RIGHT(C63,1)="%",0.01*VALUE(LEFT(C63,LEN(C63)-1)),IF(RIGHT(C63,1)="k",1000*VALUE(LEFT(C63,LEN(C63)-1)),VALUE(SUBSTITUTE(C63,",",""))))))))),"N/A")</f>
        <v/>
      </c>
      <c r="K63">
        <f>IFERROR(IF(TRIM(D63)="-", "N/A", IF(RIGHT(D63,1)=")",IF(RIGHT(D63,2)="T)",-1000000000000*VALUE(MID(D63,2,LEN(D63)-3)),IF(RIGHT(D63,2)="M)",-1000000*VALUE(MID(D63,2,LEN(D63)-3)),IF(RIGHT(D63,2)="B)",-1000000000*VALUE(MID(D63,2,LEN(D63)-3)),IF(RIGHT(D63,2)="k)",-1000*VALUE(MID(D63,2,LEN(D63)-3)),VALUE(SUBSTITUTE(D63,",","")))))),IF(RIGHT(D63,1)="T",1000000000000*VALUE(LEFT(D63,LEN(D63)-1)),IF(RIGHT(D63,1)="M",1000000*VALUE(LEFT(D63,LEN(D63)-1)),IF(RIGHT(D63,1)="B",1000000000*VALUE(LEFT(D63,LEN(D63)-1)),IF(RIGHT(D63,1)="%",0.01*VALUE(LEFT(D63,LEN(D63)-1)),IF(RIGHT(D63,1)="k",1000*VALUE(LEFT(D63,LEN(D63)-1)),VALUE(SUBSTITUTE(D63,",",""))))))))),"N/A")</f>
        <v/>
      </c>
      <c r="L63">
        <f>IFERROR(IF(TRIM(E63)="-", "N/A", IF(RIGHT(E63,1)=")",IF(RIGHT(E63,2)="T)",-1000000000000*VALUE(MID(E63,2,LEN(E63)-3)),IF(RIGHT(E63,2)="M)",-1000000*VALUE(MID(E63,2,LEN(E63)-3)),IF(RIGHT(E63,2)="B)",-1000000000*VALUE(MID(E63,2,LEN(E63)-3)),IF(RIGHT(E63,2)="k)",-1000*VALUE(MID(E63,2,LEN(E63)-3)),VALUE(SUBSTITUTE(E63,",","")))))),IF(RIGHT(E63,1)="T",1000000000000*VALUE(LEFT(E63,LEN(E63)-1)),IF(RIGHT(E63,1)="M",1000000*VALUE(LEFT(E63,LEN(E63)-1)),IF(RIGHT(E63,1)="B",1000000000*VALUE(LEFT(E63,LEN(E63)-1)),IF(RIGHT(E63,1)="%",0.01*VALUE(LEFT(E63,LEN(E63)-1)),IF(RIGHT(E63,1)="k",1000*VALUE(LEFT(E63,LEN(E63)-1)),VALUE(SUBSTITUTE(E63,",",""))))))))),"N/A")</f>
        <v/>
      </c>
      <c r="M63">
        <f>IFERROR(IF(TRIM(F63)="-", "N/A", IF(RIGHT(F63,1)=")",IF(RIGHT(F63,2)="T)",-1000000000000*VALUE(MID(F63,2,LEN(F63)-3)),IF(RIGHT(F63,2)="M)",-1000000*VALUE(MID(F63,2,LEN(F63)-3)),IF(RIGHT(F63,2)="B)",-1000000000*VALUE(MID(F63,2,LEN(F63)-3)),IF(RIGHT(F63,2)="k)",-1000*VALUE(MID(F63,2,LEN(F63)-3)),VALUE(SUBSTITUTE(F63,",","")))))),IF(RIGHT(F63,1)="T",1000000000000*VALUE(LEFT(F63,LEN(F63)-1)),IF(RIGHT(F63,1)="M",1000000*VALUE(LEFT(F63,LEN(F63)-1)),IF(RIGHT(F63,1)="B",1000000000*VALUE(LEFT(F63,LEN(F63)-1)),IF(RIGHT(F63,1)="%",0.01*VALUE(LEFT(F63,LEN(F63)-1)),IF(RIGHT(F63,1)="k",1000*VALUE(LEFT(F63,LEN(F63)-1)),VALUE(SUBSTITUTE(F63,",",""))))))))),"N/A")</f>
        <v/>
      </c>
      <c r="N63">
        <f>IFERROR(IF(TRIM(G63)="-", "N/A", IF(RIGHT(G63,1)=")",IF(RIGHT(G63,2)="T)",-1000000000000*VALUE(MID(G63,2,LEN(G63)-3)),IF(RIGHT(G63,2)="M)",-1000000*VALUE(MID(G63,2,LEN(G63)-3)),IF(RIGHT(G63,2)="B)",-1000000000*VALUE(MID(G63,2,LEN(G63)-3)),IF(RIGHT(G63,2)="k)",-1000*VALUE(MID(G63,2,LEN(G63)-3)),VALUE(SUBSTITUTE(G63,",","")))))),IF(RIGHT(G63,1)="T",1000000000000*VALUE(LEFT(G63,LEN(G63)-1)),IF(RIGHT(G63,1)="M",1000000*VALUE(LEFT(G63,LEN(G63)-1)),IF(RIGHT(G63,1)="B",1000000000*VALUE(LEFT(G63,LEN(G63)-1)),IF(RIGHT(G63,1)="%",0.01*VALUE(LEFT(G63,LEN(G63)-1)),IF(RIGHT(G63,1)="k",1000*VALUE(LEFT(G63,LEN(G63)-1)),VALUE(SUBSTITUTE(G63,",",""))))))))),"N/A")</f>
        <v/>
      </c>
    </row>
    <row r="64" spans="1:60">
      <c s="1" r="A64" t="n">
        <v>3</v>
      </c>
      <c r="B64" t="s">
        <v>116</v>
      </c>
      <c r="C64" t="s">
        <v>1042</v>
      </c>
      <c r="D64" t="s"/>
      <c r="E64" t="s"/>
      <c r="F64" t="n">
        <v>0.12</v>
      </c>
      <c r="I64">
        <f>IF(AND(K64&gt; J64, L64&gt; K64, M64&gt; L64, N64&gt; M64), "pos_trend", IF(AND(K64&lt; J64, L64&lt; K64, M64&lt; L64, N64&lt; M64), "neg_trend", "N/A"))</f>
        <v/>
      </c>
      <c r="J64">
        <f>IFERROR(IF(TRIM(C64)="-", "N/A", IF(RIGHT(C64,1)=")",IF(RIGHT(C64,2)="T)",-1000000000000*VALUE(MID(C64,2,LEN(C64)-3)),IF(RIGHT(C64,2)="M)",-1000000*VALUE(MID(C64,2,LEN(C64)-3)),IF(RIGHT(C64,2)="B)",-1000000000*VALUE(MID(C64,2,LEN(C64)-3)),IF(RIGHT(C64,2)="k)",-1000*VALUE(MID(C64,2,LEN(C64)-3)),VALUE(SUBSTITUTE(C64,",","")))))),IF(RIGHT(C64,1)="T",1000000000000*VALUE(LEFT(C64,LEN(C64)-1)),IF(RIGHT(C64,1)="M",1000000*VALUE(LEFT(C64,LEN(C64)-1)),IF(RIGHT(C64,1)="B",1000000000*VALUE(LEFT(C64,LEN(C64)-1)),IF(RIGHT(C64,1)="%",0.01*VALUE(LEFT(C64,LEN(C64)-1)),IF(RIGHT(C64,1)="k",1000*VALUE(LEFT(C64,LEN(C64)-1)),VALUE(SUBSTITUTE(C64,",",""))))))))),"N/A")</f>
        <v/>
      </c>
      <c r="K64">
        <f>IFERROR(IF(TRIM(D64)="-", "N/A", IF(RIGHT(D64,1)=")",IF(RIGHT(D64,2)="T)",-1000000000000*VALUE(MID(D64,2,LEN(D64)-3)),IF(RIGHT(D64,2)="M)",-1000000*VALUE(MID(D64,2,LEN(D64)-3)),IF(RIGHT(D64,2)="B)",-1000000000*VALUE(MID(D64,2,LEN(D64)-3)),IF(RIGHT(D64,2)="k)",-1000*VALUE(MID(D64,2,LEN(D64)-3)),VALUE(SUBSTITUTE(D64,",","")))))),IF(RIGHT(D64,1)="T",1000000000000*VALUE(LEFT(D64,LEN(D64)-1)),IF(RIGHT(D64,1)="M",1000000*VALUE(LEFT(D64,LEN(D64)-1)),IF(RIGHT(D64,1)="B",1000000000*VALUE(LEFT(D64,LEN(D64)-1)),IF(RIGHT(D64,1)="%",0.01*VALUE(LEFT(D64,LEN(D64)-1)),IF(RIGHT(D64,1)="k",1000*VALUE(LEFT(D64,LEN(D64)-1)),VALUE(SUBSTITUTE(D64,",",""))))))))),"N/A")</f>
        <v/>
      </c>
      <c r="L64">
        <f>IFERROR(IF(TRIM(E64)="-", "N/A", IF(RIGHT(E64,1)=")",IF(RIGHT(E64,2)="T)",-1000000000000*VALUE(MID(E64,2,LEN(E64)-3)),IF(RIGHT(E64,2)="M)",-1000000*VALUE(MID(E64,2,LEN(E64)-3)),IF(RIGHT(E64,2)="B)",-1000000000*VALUE(MID(E64,2,LEN(E64)-3)),IF(RIGHT(E64,2)="k)",-1000*VALUE(MID(E64,2,LEN(E64)-3)),VALUE(SUBSTITUTE(E64,",","")))))),IF(RIGHT(E64,1)="T",1000000000000*VALUE(LEFT(E64,LEN(E64)-1)),IF(RIGHT(E64,1)="M",1000000*VALUE(LEFT(E64,LEN(E64)-1)),IF(RIGHT(E64,1)="B",1000000000*VALUE(LEFT(E64,LEN(E64)-1)),IF(RIGHT(E64,1)="%",0.01*VALUE(LEFT(E64,LEN(E64)-1)),IF(RIGHT(E64,1)="k",1000*VALUE(LEFT(E64,LEN(E64)-1)),VALUE(SUBSTITUTE(E64,",",""))))))))),"N/A")</f>
        <v/>
      </c>
      <c r="M64">
        <f>IFERROR(IF(TRIM(F64)="-", "N/A", IF(RIGHT(F64,1)=")",IF(RIGHT(F64,2)="T)",-1000000000000*VALUE(MID(F64,2,LEN(F64)-3)),IF(RIGHT(F64,2)="M)",-1000000*VALUE(MID(F64,2,LEN(F64)-3)),IF(RIGHT(F64,2)="B)",-1000000000*VALUE(MID(F64,2,LEN(F64)-3)),IF(RIGHT(F64,2)="k)",-1000*VALUE(MID(F64,2,LEN(F64)-3)),VALUE(SUBSTITUTE(F64,",","")))))),IF(RIGHT(F64,1)="T",1000000000000*VALUE(LEFT(F64,LEN(F64)-1)),IF(RIGHT(F64,1)="M",1000000*VALUE(LEFT(F64,LEN(F64)-1)),IF(RIGHT(F64,1)="B",1000000000*VALUE(LEFT(F64,LEN(F64)-1)),IF(RIGHT(F64,1)="%",0.01*VALUE(LEFT(F64,LEN(F64)-1)),IF(RIGHT(F64,1)="k",1000*VALUE(LEFT(F64,LEN(F64)-1)),VALUE(SUBSTITUTE(F64,",",""))))))))),"N/A")</f>
        <v/>
      </c>
      <c r="N64">
        <f>IFERROR(IF(TRIM(G64)="-", "N/A", IF(RIGHT(G64,1)=")",IF(RIGHT(G64,2)="T)",-1000000000000*VALUE(MID(G64,2,LEN(G64)-3)),IF(RIGHT(G64,2)="M)",-1000000*VALUE(MID(G64,2,LEN(G64)-3)),IF(RIGHT(G64,2)="B)",-1000000000*VALUE(MID(G64,2,LEN(G64)-3)),IF(RIGHT(G64,2)="k)",-1000*VALUE(MID(G64,2,LEN(G64)-3)),VALUE(SUBSTITUTE(G64,",","")))))),IF(RIGHT(G64,1)="T",1000000000000*VALUE(LEFT(G64,LEN(G64)-1)),IF(RIGHT(G64,1)="M",1000000*VALUE(LEFT(G64,LEN(G64)-1)),IF(RIGHT(G64,1)="B",1000000000*VALUE(LEFT(G64,LEN(G64)-1)),IF(RIGHT(G64,1)="%",0.01*VALUE(LEFT(G64,LEN(G64)-1)),IF(RIGHT(G64,1)="k",1000*VALUE(LEFT(G64,LEN(G64)-1)),VALUE(SUBSTITUTE(G64,",",""))))))))),"N/A")</f>
        <v/>
      </c>
    </row>
    <row r="65" spans="1:60">
      <c s="1" r="A65" t="n">
        <v>4</v>
      </c>
      <c r="B65" t="s">
        <v>118</v>
      </c>
      <c r="C65" t="s">
        <v>1043</v>
      </c>
      <c r="D65" t="s"/>
      <c r="E65" t="s"/>
      <c r="F65" t="n">
        <v>0.1</v>
      </c>
      <c r="I65">
        <f>IF(AND(K65&gt; J65, L65&gt; K65, M65&gt; L65, N65&gt; M65), "pos_trend", IF(AND(K65&lt; J65, L65&lt; K65, M65&lt; L65, N65&lt; M65), "neg_trend", "N/A"))</f>
        <v/>
      </c>
      <c r="J65">
        <f>IFERROR(IF(TRIM(C65)="-", "N/A", IF(RIGHT(C65,1)=")",IF(RIGHT(C65,2)="T)",-1000000000000*VALUE(MID(C65,2,LEN(C65)-3)),IF(RIGHT(C65,2)="M)",-1000000*VALUE(MID(C65,2,LEN(C65)-3)),IF(RIGHT(C65,2)="B)",-1000000000*VALUE(MID(C65,2,LEN(C65)-3)),IF(RIGHT(C65,2)="k)",-1000*VALUE(MID(C65,2,LEN(C65)-3)),VALUE(SUBSTITUTE(C65,",","")))))),IF(RIGHT(C65,1)="T",1000000000000*VALUE(LEFT(C65,LEN(C65)-1)),IF(RIGHT(C65,1)="M",1000000*VALUE(LEFT(C65,LEN(C65)-1)),IF(RIGHT(C65,1)="B",1000000000*VALUE(LEFT(C65,LEN(C65)-1)),IF(RIGHT(C65,1)="%",0.01*VALUE(LEFT(C65,LEN(C65)-1)),IF(RIGHT(C65,1)="k",1000*VALUE(LEFT(C65,LEN(C65)-1)),VALUE(SUBSTITUTE(C65,",",""))))))))),"N/A")</f>
        <v/>
      </c>
      <c r="K65">
        <f>IFERROR(IF(TRIM(D65)="-", "N/A", IF(RIGHT(D65,1)=")",IF(RIGHT(D65,2)="T)",-1000000000000*VALUE(MID(D65,2,LEN(D65)-3)),IF(RIGHT(D65,2)="M)",-1000000*VALUE(MID(D65,2,LEN(D65)-3)),IF(RIGHT(D65,2)="B)",-1000000000*VALUE(MID(D65,2,LEN(D65)-3)),IF(RIGHT(D65,2)="k)",-1000*VALUE(MID(D65,2,LEN(D65)-3)),VALUE(SUBSTITUTE(D65,",","")))))),IF(RIGHT(D65,1)="T",1000000000000*VALUE(LEFT(D65,LEN(D65)-1)),IF(RIGHT(D65,1)="M",1000000*VALUE(LEFT(D65,LEN(D65)-1)),IF(RIGHT(D65,1)="B",1000000000*VALUE(LEFT(D65,LEN(D65)-1)),IF(RIGHT(D65,1)="%",0.01*VALUE(LEFT(D65,LEN(D65)-1)),IF(RIGHT(D65,1)="k",1000*VALUE(LEFT(D65,LEN(D65)-1)),VALUE(SUBSTITUTE(D65,",",""))))))))),"N/A")</f>
        <v/>
      </c>
      <c r="L65">
        <f>IFERROR(IF(TRIM(E65)="-", "N/A", IF(RIGHT(E65,1)=")",IF(RIGHT(E65,2)="T)",-1000000000000*VALUE(MID(E65,2,LEN(E65)-3)),IF(RIGHT(E65,2)="M)",-1000000*VALUE(MID(E65,2,LEN(E65)-3)),IF(RIGHT(E65,2)="B)",-1000000000*VALUE(MID(E65,2,LEN(E65)-3)),IF(RIGHT(E65,2)="k)",-1000*VALUE(MID(E65,2,LEN(E65)-3)),VALUE(SUBSTITUTE(E65,",","")))))),IF(RIGHT(E65,1)="T",1000000000000*VALUE(LEFT(E65,LEN(E65)-1)),IF(RIGHT(E65,1)="M",1000000*VALUE(LEFT(E65,LEN(E65)-1)),IF(RIGHT(E65,1)="B",1000000000*VALUE(LEFT(E65,LEN(E65)-1)),IF(RIGHT(E65,1)="%",0.01*VALUE(LEFT(E65,LEN(E65)-1)),IF(RIGHT(E65,1)="k",1000*VALUE(LEFT(E65,LEN(E65)-1)),VALUE(SUBSTITUTE(E65,",",""))))))))),"N/A")</f>
        <v/>
      </c>
      <c r="M65">
        <f>IFERROR(IF(TRIM(F65)="-", "N/A", IF(RIGHT(F65,1)=")",IF(RIGHT(F65,2)="T)",-1000000000000*VALUE(MID(F65,2,LEN(F65)-3)),IF(RIGHT(F65,2)="M)",-1000000*VALUE(MID(F65,2,LEN(F65)-3)),IF(RIGHT(F65,2)="B)",-1000000000*VALUE(MID(F65,2,LEN(F65)-3)),IF(RIGHT(F65,2)="k)",-1000*VALUE(MID(F65,2,LEN(F65)-3)),VALUE(SUBSTITUTE(F65,",","")))))),IF(RIGHT(F65,1)="T",1000000000000*VALUE(LEFT(F65,LEN(F65)-1)),IF(RIGHT(F65,1)="M",1000000*VALUE(LEFT(F65,LEN(F65)-1)),IF(RIGHT(F65,1)="B",1000000000*VALUE(LEFT(F65,LEN(F65)-1)),IF(RIGHT(F65,1)="%",0.01*VALUE(LEFT(F65,LEN(F65)-1)),IF(RIGHT(F65,1)="k",1000*VALUE(LEFT(F65,LEN(F65)-1)),VALUE(SUBSTITUTE(F65,",",""))))))))),"N/A")</f>
        <v/>
      </c>
      <c r="N65">
        <f>IFERROR(IF(TRIM(G65)="-", "N/A", IF(RIGHT(G65,1)=")",IF(RIGHT(G65,2)="T)",-1000000000000*VALUE(MID(G65,2,LEN(G65)-3)),IF(RIGHT(G65,2)="M)",-1000000*VALUE(MID(G65,2,LEN(G65)-3)),IF(RIGHT(G65,2)="B)",-1000000000*VALUE(MID(G65,2,LEN(G65)-3)),IF(RIGHT(G65,2)="k)",-1000*VALUE(MID(G65,2,LEN(G65)-3)),VALUE(SUBSTITUTE(G65,",","")))))),IF(RIGHT(G65,1)="T",1000000000000*VALUE(LEFT(G65,LEN(G65)-1)),IF(RIGHT(G65,1)="M",1000000*VALUE(LEFT(G65,LEN(G65)-1)),IF(RIGHT(G65,1)="B",1000000000*VALUE(LEFT(G65,LEN(G65)-1)),IF(RIGHT(G65,1)="%",0.01*VALUE(LEFT(G65,LEN(G65)-1)),IF(RIGHT(G65,1)="k",1000*VALUE(LEFT(G65,LEN(G65)-1)),VALUE(SUBSTITUTE(G65,",",""))))))))),"N/A")</f>
        <v/>
      </c>
    </row>
    <row r="66" spans="1:60">
      <c s="1" r="A66" t="n">
        <v>5</v>
      </c>
      <c r="B66" t="s">
        <v>120</v>
      </c>
      <c r="C66" t="s">
        <v>1044</v>
      </c>
      <c r="D66" t="s"/>
      <c r="E66" t="s"/>
      <c r="F66" t="s"/>
      <c r="I66">
        <f>IF(AND(K66&gt; J66, L66&gt; K66, M66&gt; L66, N66&gt; M66), "pos_trend", IF(AND(K66&lt; J66, L66&lt; K66, M66&lt; L66, N66&lt; M66), "neg_trend", "N/A"))</f>
        <v/>
      </c>
      <c r="J66">
        <f>IFERROR(IF(TRIM(C66)="-", "N/A", IF(RIGHT(C66,1)=")",IF(RIGHT(C66,2)="T)",-1000000000000*VALUE(MID(C66,2,LEN(C66)-3)),IF(RIGHT(C66,2)="M)",-1000000*VALUE(MID(C66,2,LEN(C66)-3)),IF(RIGHT(C66,2)="B)",-1000000000*VALUE(MID(C66,2,LEN(C66)-3)),IF(RIGHT(C66,2)="k)",-1000*VALUE(MID(C66,2,LEN(C66)-3)),VALUE(SUBSTITUTE(C66,",","")))))),IF(RIGHT(C66,1)="T",1000000000000*VALUE(LEFT(C66,LEN(C66)-1)),IF(RIGHT(C66,1)="M",1000000*VALUE(LEFT(C66,LEN(C66)-1)),IF(RIGHT(C66,1)="B",1000000000*VALUE(LEFT(C66,LEN(C66)-1)),IF(RIGHT(C66,1)="%",0.01*VALUE(LEFT(C66,LEN(C66)-1)),IF(RIGHT(C66,1)="k",1000*VALUE(LEFT(C66,LEN(C66)-1)),VALUE(SUBSTITUTE(C66,",",""))))))))),"N/A")</f>
        <v/>
      </c>
      <c r="K66">
        <f>IFERROR(IF(TRIM(D66)="-", "N/A", IF(RIGHT(D66,1)=")",IF(RIGHT(D66,2)="T)",-1000000000000*VALUE(MID(D66,2,LEN(D66)-3)),IF(RIGHT(D66,2)="M)",-1000000*VALUE(MID(D66,2,LEN(D66)-3)),IF(RIGHT(D66,2)="B)",-1000000000*VALUE(MID(D66,2,LEN(D66)-3)),IF(RIGHT(D66,2)="k)",-1000*VALUE(MID(D66,2,LEN(D66)-3)),VALUE(SUBSTITUTE(D66,",","")))))),IF(RIGHT(D66,1)="T",1000000000000*VALUE(LEFT(D66,LEN(D66)-1)),IF(RIGHT(D66,1)="M",1000000*VALUE(LEFT(D66,LEN(D66)-1)),IF(RIGHT(D66,1)="B",1000000000*VALUE(LEFT(D66,LEN(D66)-1)),IF(RIGHT(D66,1)="%",0.01*VALUE(LEFT(D66,LEN(D66)-1)),IF(RIGHT(D66,1)="k",1000*VALUE(LEFT(D66,LEN(D66)-1)),VALUE(SUBSTITUTE(D66,",",""))))))))),"N/A")</f>
        <v/>
      </c>
      <c r="L66">
        <f>IFERROR(IF(TRIM(E66)="-", "N/A", IF(RIGHT(E66,1)=")",IF(RIGHT(E66,2)="T)",-1000000000000*VALUE(MID(E66,2,LEN(E66)-3)),IF(RIGHT(E66,2)="M)",-1000000*VALUE(MID(E66,2,LEN(E66)-3)),IF(RIGHT(E66,2)="B)",-1000000000*VALUE(MID(E66,2,LEN(E66)-3)),IF(RIGHT(E66,2)="k)",-1000*VALUE(MID(E66,2,LEN(E66)-3)),VALUE(SUBSTITUTE(E66,",","")))))),IF(RIGHT(E66,1)="T",1000000000000*VALUE(LEFT(E66,LEN(E66)-1)),IF(RIGHT(E66,1)="M",1000000*VALUE(LEFT(E66,LEN(E66)-1)),IF(RIGHT(E66,1)="B",1000000000*VALUE(LEFT(E66,LEN(E66)-1)),IF(RIGHT(E66,1)="%",0.01*VALUE(LEFT(E66,LEN(E66)-1)),IF(RIGHT(E66,1)="k",1000*VALUE(LEFT(E66,LEN(E66)-1)),VALUE(SUBSTITUTE(E66,",",""))))))))),"N/A")</f>
        <v/>
      </c>
      <c r="M66">
        <f>IFERROR(IF(TRIM(F66)="-", "N/A", IF(RIGHT(F66,1)=")",IF(RIGHT(F66,2)="T)",-1000000000000*VALUE(MID(F66,2,LEN(F66)-3)),IF(RIGHT(F66,2)="M)",-1000000*VALUE(MID(F66,2,LEN(F66)-3)),IF(RIGHT(F66,2)="B)",-1000000000*VALUE(MID(F66,2,LEN(F66)-3)),IF(RIGHT(F66,2)="k)",-1000*VALUE(MID(F66,2,LEN(F66)-3)),VALUE(SUBSTITUTE(F66,",","")))))),IF(RIGHT(F66,1)="T",1000000000000*VALUE(LEFT(F66,LEN(F66)-1)),IF(RIGHT(F66,1)="M",1000000*VALUE(LEFT(F66,LEN(F66)-1)),IF(RIGHT(F66,1)="B",1000000000*VALUE(LEFT(F66,LEN(F66)-1)),IF(RIGHT(F66,1)="%",0.01*VALUE(LEFT(F66,LEN(F66)-1)),IF(RIGHT(F66,1)="k",1000*VALUE(LEFT(F66,LEN(F66)-1)),VALUE(SUBSTITUTE(F66,",",""))))))))),"N/A")</f>
        <v/>
      </c>
      <c r="N66">
        <f>IFERROR(IF(TRIM(G66)="-", "N/A", IF(RIGHT(G66,1)=")",IF(RIGHT(G66,2)="T)",-1000000000000*VALUE(MID(G66,2,LEN(G66)-3)),IF(RIGHT(G66,2)="M)",-1000000*VALUE(MID(G66,2,LEN(G66)-3)),IF(RIGHT(G66,2)="B)",-1000000000*VALUE(MID(G66,2,LEN(G66)-3)),IF(RIGHT(G66,2)="k)",-1000*VALUE(MID(G66,2,LEN(G66)-3)),VALUE(SUBSTITUTE(G66,",","")))))),IF(RIGHT(G66,1)="T",1000000000000*VALUE(LEFT(G66,LEN(G66)-1)),IF(RIGHT(G66,1)="M",1000000*VALUE(LEFT(G66,LEN(G66)-1)),IF(RIGHT(G66,1)="B",1000000000*VALUE(LEFT(G66,LEN(G66)-1)),IF(RIGHT(G66,1)="%",0.01*VALUE(LEFT(G66,LEN(G66)-1)),IF(RIGHT(G66,1)="k",1000*VALUE(LEFT(G66,LEN(G66)-1)),VALUE(SUBSTITUTE(G66,",",""))))))))),"N/A")</f>
        <v/>
      </c>
    </row>
    <row r="67" spans="1:60">
      <c r="D67" t="s">
        <v>122</v>
      </c>
      <c r="E67">
        <f>C1</f>
        <v/>
      </c>
      <c r="I67">
        <f>IF(AND(K67&gt; J67, L67&gt; K67, M67&gt; L67, N67&gt; M67), "pos_trend", IF(AND(K67&lt; J67, L67&lt; K67, M67&lt; L67, N67&lt; M67), "neg_trend", "N/A"))</f>
        <v/>
      </c>
      <c r="J67">
        <f>IFERROR(IF(TRIM(C67)="-", "N/A", IF(RIGHT(C67,1)=")",IF(RIGHT(C67,2)="T)",-1000000000000*VALUE(MID(C67,2,LEN(C67)-3)),IF(RIGHT(C67,2)="M)",-1000000*VALUE(MID(C67,2,LEN(C67)-3)),IF(RIGHT(C67,2)="B)",-1000000000*VALUE(MID(C67,2,LEN(C67)-3)),IF(RIGHT(C67,2)="k)",-1000*VALUE(MID(C67,2,LEN(C67)-3)),VALUE(SUBSTITUTE(C67,",","")))))),IF(RIGHT(C67,1)="T",1000000000000*VALUE(LEFT(C67,LEN(C67)-1)),IF(RIGHT(C67,1)="M",1000000*VALUE(LEFT(C67,LEN(C67)-1)),IF(RIGHT(C67,1)="B",1000000000*VALUE(LEFT(C67,LEN(C67)-1)),IF(RIGHT(C67,1)="%",0.01*VALUE(LEFT(C67,LEN(C67)-1)),IF(RIGHT(C67,1)="k",1000*VALUE(LEFT(C67,LEN(C67)-1)),VALUE(SUBSTITUTE(C67,",",""))))))))),"N/A")</f>
        <v/>
      </c>
      <c r="K67">
        <f>IFERROR(IF(TRIM(D67)="-", "N/A", IF(RIGHT(D67,1)=")",IF(RIGHT(D67,2)="T)",-1000000000000*VALUE(MID(D67,2,LEN(D67)-3)),IF(RIGHT(D67,2)="M)",-1000000*VALUE(MID(D67,2,LEN(D67)-3)),IF(RIGHT(D67,2)="B)",-1000000000*VALUE(MID(D67,2,LEN(D67)-3)),IF(RIGHT(D67,2)="k)",-1000*VALUE(MID(D67,2,LEN(D67)-3)),VALUE(SUBSTITUTE(D67,",","")))))),IF(RIGHT(D67,1)="T",1000000000000*VALUE(LEFT(D67,LEN(D67)-1)),IF(RIGHT(D67,1)="M",1000000*VALUE(LEFT(D67,LEN(D67)-1)),IF(RIGHT(D67,1)="B",1000000000*VALUE(LEFT(D67,LEN(D67)-1)),IF(RIGHT(D67,1)="%",0.01*VALUE(LEFT(D67,LEN(D67)-1)),IF(RIGHT(D67,1)="k",1000*VALUE(LEFT(D67,LEN(D67)-1)),VALUE(SUBSTITUTE(D67,",",""))))))))),"N/A")</f>
        <v/>
      </c>
      <c r="L67">
        <f>IFERROR(IF(TRIM(E67)="-", "N/A", IF(RIGHT(E67,1)=")",IF(RIGHT(E67,2)="T)",-1000000000000*VALUE(MID(E67,2,LEN(E67)-3)),IF(RIGHT(E67,2)="M)",-1000000*VALUE(MID(E67,2,LEN(E67)-3)),IF(RIGHT(E67,2)="B)",-1000000000*VALUE(MID(E67,2,LEN(E67)-3)),IF(RIGHT(E67,2)="k)",-1000*VALUE(MID(E67,2,LEN(E67)-3)),VALUE(SUBSTITUTE(E67,",","")))))),IF(RIGHT(E67,1)="T",1000000000000*VALUE(LEFT(E67,LEN(E67)-1)),IF(RIGHT(E67,1)="M",1000000*VALUE(LEFT(E67,LEN(E67)-1)),IF(RIGHT(E67,1)="B",1000000000*VALUE(LEFT(E67,LEN(E67)-1)),IF(RIGHT(E67,1)="%",0.01*VALUE(LEFT(E67,LEN(E67)-1)),IF(RIGHT(E67,1)="k",1000*VALUE(LEFT(E67,LEN(E67)-1)),VALUE(SUBSTITUTE(E67,",",""))))))))),"N/A")</f>
        <v/>
      </c>
      <c r="M67">
        <f>IFERROR(IF(TRIM(F67)="-", "N/A", IF(RIGHT(F67,1)=")",IF(RIGHT(F67,2)="T)",-1000000000000*VALUE(MID(F67,2,LEN(F67)-3)),IF(RIGHT(F67,2)="M)",-1000000*VALUE(MID(F67,2,LEN(F67)-3)),IF(RIGHT(F67,2)="B)",-1000000000*VALUE(MID(F67,2,LEN(F67)-3)),IF(RIGHT(F67,2)="k)",-1000*VALUE(MID(F67,2,LEN(F67)-3)),VALUE(SUBSTITUTE(F67,",","")))))),IF(RIGHT(F67,1)="T",1000000000000*VALUE(LEFT(F67,LEN(F67)-1)),IF(RIGHT(F67,1)="M",1000000*VALUE(LEFT(F67,LEN(F67)-1)),IF(RIGHT(F67,1)="B",1000000000*VALUE(LEFT(F67,LEN(F67)-1)),IF(RIGHT(F67,1)="%",0.01*VALUE(LEFT(F67,LEN(F67)-1)),IF(RIGHT(F67,1)="k",1000*VALUE(LEFT(F67,LEN(F67)-1)),VALUE(SUBSTITUTE(F67,",",""))))))))),"N/A")</f>
        <v/>
      </c>
      <c r="N67">
        <f>IFERROR(IF(TRIM(G67)="-", "N/A", IF(RIGHT(G67,1)=")",IF(RIGHT(G67,2)="T)",-1000000000000*VALUE(MID(G67,2,LEN(G67)-3)),IF(RIGHT(G67,2)="M)",-1000000*VALUE(MID(G67,2,LEN(G67)-3)),IF(RIGHT(G67,2)="B)",-1000000000*VALUE(MID(G67,2,LEN(G67)-3)),IF(RIGHT(G67,2)="k)",-1000*VALUE(MID(G67,2,LEN(G67)-3)),VALUE(SUBSTITUTE(G67,",","")))))),IF(RIGHT(G67,1)="T",1000000000000*VALUE(LEFT(G67,LEN(G67)-1)),IF(RIGHT(G67,1)="M",1000000*VALUE(LEFT(G67,LEN(G67)-1)),IF(RIGHT(G67,1)="B",1000000000*VALUE(LEFT(G67,LEN(G67)-1)),IF(RIGHT(G67,1)="%",0.01*VALUE(LEFT(G67,LEN(G67)-1)),IF(RIGHT(G67,1)="k",1000*VALUE(LEFT(G67,LEN(G67)-1)),VALUE(SUBSTITUTE(G67,",",""))))))))),"N/A")</f>
        <v/>
      </c>
    </row>
    <row r="68" spans="1:60">
      <c s="1" r="A68" t="n">
        <v>0</v>
      </c>
      <c r="B68" t="s">
        <v>123</v>
      </c>
      <c r="C68" t="s">
        <v>1000</v>
      </c>
      <c r="D68">
        <f>IFERROR(AVERAGE(VALUE(INDIRECT("J"&amp;(MATCH(B68,B69:B500,0)+68))),VALUE(INDIRECT("J"&amp;(MATCH(B68,B69:B500,0)+79))),VALUE(INDIRECT("J"&amp;(MATCH(B68,B69:B500,0)+90))),VALUE(INDIRECT("J"&amp;(MATCH(B68,B69:B500,0)+101)))),"")</f>
        <v/>
      </c>
      <c r="E68">
        <f>IFERROR(IF(AND(C68&lt;&gt;"",D68&lt;&gt;0),IF(VALUE(J68)&gt;VALUE(K68),"above average","below average"),"no data"),"no data")</f>
        <v/>
      </c>
      <c r="I68">
        <f>IF(AND(K68&gt; J68, L68&gt; K68, M68&gt; L68, N68&gt; M68), "pos_trend", IF(AND(K68&lt; J68, L68&lt; K68, M68&lt; L68, N68&lt; M68), "neg_trend", "N/A"))</f>
        <v/>
      </c>
      <c r="J68">
        <f>IFERROR(IF(TRIM(C68)="-", "N/A", IF(RIGHT(C68,1)=")",IF(RIGHT(C68,2)="T)",-1000000000000*VALUE(MID(C68,2,LEN(C68)-3)),IF(RIGHT(C68,2)="M)",-1000000*VALUE(MID(C68,2,LEN(C68)-3)),IF(RIGHT(C68,2)="B)",-1000000000*VALUE(MID(C68,2,LEN(C68)-3)),IF(RIGHT(C68,2)="k)",-1000*VALUE(MID(C68,2,LEN(C68)-3)),VALUE(SUBSTITUTE(C68,",","")))))),IF(RIGHT(C68,1)="T",1000000000000*VALUE(LEFT(C68,LEN(C68)-1)),IF(RIGHT(C68,1)="M",1000000*VALUE(LEFT(C68,LEN(C68)-1)),IF(RIGHT(C68,1)="B",1000000000*VALUE(LEFT(C68,LEN(C68)-1)),IF(RIGHT(C68,1)="%",0.01*VALUE(LEFT(C68,LEN(C68)-1)),IF(RIGHT(C68,1)="k",1000*VALUE(LEFT(C68,LEN(C68)-1)),VALUE(SUBSTITUTE(C68,",",""))))))))),"N/A")</f>
        <v/>
      </c>
      <c r="K68">
        <f>IFERROR(IF(TRIM(D68)="-", "N/A", IF(RIGHT(D68,1)=")",IF(RIGHT(D68,2)="T)",-1000000000000*VALUE(MID(D68,2,LEN(D68)-3)),IF(RIGHT(D68,2)="M)",-1000000*VALUE(MID(D68,2,LEN(D68)-3)),IF(RIGHT(D68,2)="B)",-1000000000*VALUE(MID(D68,2,LEN(D68)-3)),IF(RIGHT(D68,2)="k)",-1000*VALUE(MID(D68,2,LEN(D68)-3)),VALUE(SUBSTITUTE(D68,",","")))))),IF(RIGHT(D68,1)="T",1000000000000*VALUE(LEFT(D68,LEN(D68)-1)),IF(RIGHT(D68,1)="M",1000000*VALUE(LEFT(D68,LEN(D68)-1)),IF(RIGHT(D68,1)="B",1000000000*VALUE(LEFT(D68,LEN(D68)-1)),IF(RIGHT(D68,1)="%",0.01*VALUE(LEFT(D68,LEN(D68)-1)),IF(RIGHT(D68,1)="k",1000*VALUE(LEFT(D68,LEN(D68)-1)),VALUE(SUBSTITUTE(D68,",",""))))))))),"N/A")</f>
        <v/>
      </c>
      <c r="L68">
        <f>IFERROR(IF(TRIM(E68)="-", "N/A", IF(RIGHT(E68,1)=")",IF(RIGHT(E68,2)="T)",-1000000000000*VALUE(MID(E68,2,LEN(E68)-3)),IF(RIGHT(E68,2)="M)",-1000000*VALUE(MID(E68,2,LEN(E68)-3)),IF(RIGHT(E68,2)="B)",-1000000000*VALUE(MID(E68,2,LEN(E68)-3)),IF(RIGHT(E68,2)="k)",-1000*VALUE(MID(E68,2,LEN(E68)-3)),VALUE(SUBSTITUTE(E68,",","")))))),IF(RIGHT(E68,1)="T",1000000000000*VALUE(LEFT(E68,LEN(E68)-1)),IF(RIGHT(E68,1)="M",1000000*VALUE(LEFT(E68,LEN(E68)-1)),IF(RIGHT(E68,1)="B",1000000000*VALUE(LEFT(E68,LEN(E68)-1)),IF(RIGHT(E68,1)="%",0.01*VALUE(LEFT(E68,LEN(E68)-1)),IF(RIGHT(E68,1)="k",1000*VALUE(LEFT(E68,LEN(E68)-1)),VALUE(SUBSTITUTE(E68,",",""))))))))),"N/A")</f>
        <v/>
      </c>
      <c r="M68">
        <f>IFERROR(IF(TRIM(F68)="-", "N/A", IF(RIGHT(F68,1)=")",IF(RIGHT(F68,2)="T)",-1000000000000*VALUE(MID(F68,2,LEN(F68)-3)),IF(RIGHT(F68,2)="M)",-1000000*VALUE(MID(F68,2,LEN(F68)-3)),IF(RIGHT(F68,2)="B)",-1000000000*VALUE(MID(F68,2,LEN(F68)-3)),IF(RIGHT(F68,2)="k)",-1000*VALUE(MID(F68,2,LEN(F68)-3)),VALUE(SUBSTITUTE(F68,",","")))))),IF(RIGHT(F68,1)="T",1000000000000*VALUE(LEFT(F68,LEN(F68)-1)),IF(RIGHT(F68,1)="M",1000000*VALUE(LEFT(F68,LEN(F68)-1)),IF(RIGHT(F68,1)="B",1000000000*VALUE(LEFT(F68,LEN(F68)-1)),IF(RIGHT(F68,1)="%",0.01*VALUE(LEFT(F68,LEN(F68)-1)),IF(RIGHT(F68,1)="k",1000*VALUE(LEFT(F68,LEN(F68)-1)),VALUE(SUBSTITUTE(F68,",",""))))))))),"N/A")</f>
        <v/>
      </c>
      <c r="N68">
        <f>IFERROR(IF(TRIM(G68)="-", "N/A", IF(RIGHT(G68,1)=")",IF(RIGHT(G68,2)="T)",-1000000000000*VALUE(MID(G68,2,LEN(G68)-3)),IF(RIGHT(G68,2)="M)",-1000000*VALUE(MID(G68,2,LEN(G68)-3)),IF(RIGHT(G68,2)="B)",-1000000000*VALUE(MID(G68,2,LEN(G68)-3)),IF(RIGHT(G68,2)="k)",-1000*VALUE(MID(G68,2,LEN(G68)-3)),VALUE(SUBSTITUTE(G68,",","")))))),IF(RIGHT(G68,1)="T",1000000000000*VALUE(LEFT(G68,LEN(G68)-1)),IF(RIGHT(G68,1)="M",1000000*VALUE(LEFT(G68,LEN(G68)-1)),IF(RIGHT(G68,1)="B",1000000000*VALUE(LEFT(G68,LEN(G68)-1)),IF(RIGHT(G68,1)="%",0.01*VALUE(LEFT(G68,LEN(G68)-1)),IF(RIGHT(G68,1)="k",1000*VALUE(LEFT(G68,LEN(G68)-1)),VALUE(SUBSTITUTE(G68,",",""))))))))),"N/A")</f>
        <v/>
      </c>
    </row>
    <row r="69" spans="1:60">
      <c s="1" r="A69" t="n">
        <v>1</v>
      </c>
      <c r="B69" t="s">
        <v>124</v>
      </c>
      <c r="C69" t="s"/>
      <c r="D69">
        <f>IFERROR(AVERAGE(VALUE(INDIRECT("J"&amp;(MATCH(B69,B70:B501,0)+69))),VALUE(INDIRECT("J"&amp;(MATCH(B69,B70:B501,0)+80))),VALUE(INDIRECT("J"&amp;(MATCH(B69,B70:B501,0)+91))),VALUE(INDIRECT("J"&amp;(MATCH(B69,B70:B501,0)+102)))),"")</f>
        <v/>
      </c>
      <c r="E69">
        <f>IFERROR(IF(AND(C69&lt;&gt;"",D69&lt;&gt;0),IF(VALUE(J69)&gt;VALUE(K69),"above average","below average"),"no data"),"no data")</f>
        <v/>
      </c>
      <c r="I69">
        <f>IF(AND(K69&gt; J69, L69&gt; K69, M69&gt; L69, N69&gt; M69), "pos_trend", IF(AND(K69&lt; J69, L69&lt; K69, M69&lt; L69, N69&lt; M69), "neg_trend", "N/A"))</f>
        <v/>
      </c>
      <c r="J69">
        <f>IFERROR(IF(TRIM(C69)="-", "N/A", IF(RIGHT(C69,1)=")",IF(RIGHT(C69,2)="T)",-1000000000000*VALUE(MID(C69,2,LEN(C69)-3)),IF(RIGHT(C69,2)="M)",-1000000*VALUE(MID(C69,2,LEN(C69)-3)),IF(RIGHT(C69,2)="B)",-1000000000*VALUE(MID(C69,2,LEN(C69)-3)),IF(RIGHT(C69,2)="k)",-1000*VALUE(MID(C69,2,LEN(C69)-3)),VALUE(SUBSTITUTE(C69,",","")))))),IF(RIGHT(C69,1)="T",1000000000000*VALUE(LEFT(C69,LEN(C69)-1)),IF(RIGHT(C69,1)="M",1000000*VALUE(LEFT(C69,LEN(C69)-1)),IF(RIGHT(C69,1)="B",1000000000*VALUE(LEFT(C69,LEN(C69)-1)),IF(RIGHT(C69,1)="%",0.01*VALUE(LEFT(C69,LEN(C69)-1)),IF(RIGHT(C69,1)="k",1000*VALUE(LEFT(C69,LEN(C69)-1)),VALUE(SUBSTITUTE(C69,",",""))))))))),"N/A")</f>
        <v/>
      </c>
      <c r="K69">
        <f>IFERROR(IF(TRIM(D69)="-", "N/A", IF(RIGHT(D69,1)=")",IF(RIGHT(D69,2)="T)",-1000000000000*VALUE(MID(D69,2,LEN(D69)-3)),IF(RIGHT(D69,2)="M)",-1000000*VALUE(MID(D69,2,LEN(D69)-3)),IF(RIGHT(D69,2)="B)",-1000000000*VALUE(MID(D69,2,LEN(D69)-3)),IF(RIGHT(D69,2)="k)",-1000*VALUE(MID(D69,2,LEN(D69)-3)),VALUE(SUBSTITUTE(D69,",","")))))),IF(RIGHT(D69,1)="T",1000000000000*VALUE(LEFT(D69,LEN(D69)-1)),IF(RIGHT(D69,1)="M",1000000*VALUE(LEFT(D69,LEN(D69)-1)),IF(RIGHT(D69,1)="B",1000000000*VALUE(LEFT(D69,LEN(D69)-1)),IF(RIGHT(D69,1)="%",0.01*VALUE(LEFT(D69,LEN(D69)-1)),IF(RIGHT(D69,1)="k",1000*VALUE(LEFT(D69,LEN(D69)-1)),VALUE(SUBSTITUTE(D69,",",""))))))))),"N/A")</f>
        <v/>
      </c>
      <c r="L69">
        <f>IFERROR(IF(TRIM(E69)="-", "N/A", IF(RIGHT(E69,1)=")",IF(RIGHT(E69,2)="T)",-1000000000000*VALUE(MID(E69,2,LEN(E69)-3)),IF(RIGHT(E69,2)="M)",-1000000*VALUE(MID(E69,2,LEN(E69)-3)),IF(RIGHT(E69,2)="B)",-1000000000*VALUE(MID(E69,2,LEN(E69)-3)),IF(RIGHT(E69,2)="k)",-1000*VALUE(MID(E69,2,LEN(E69)-3)),VALUE(SUBSTITUTE(E69,",","")))))),IF(RIGHT(E69,1)="T",1000000000000*VALUE(LEFT(E69,LEN(E69)-1)),IF(RIGHT(E69,1)="M",1000000*VALUE(LEFT(E69,LEN(E69)-1)),IF(RIGHT(E69,1)="B",1000000000*VALUE(LEFT(E69,LEN(E69)-1)),IF(RIGHT(E69,1)="%",0.01*VALUE(LEFT(E69,LEN(E69)-1)),IF(RIGHT(E69,1)="k",1000*VALUE(LEFT(E69,LEN(E69)-1)),VALUE(SUBSTITUTE(E69,",",""))))))))),"N/A")</f>
        <v/>
      </c>
      <c r="M69">
        <f>IFERROR(IF(TRIM(F69)="-", "N/A", IF(RIGHT(F69,1)=")",IF(RIGHT(F69,2)="T)",-1000000000000*VALUE(MID(F69,2,LEN(F69)-3)),IF(RIGHT(F69,2)="M)",-1000000*VALUE(MID(F69,2,LEN(F69)-3)),IF(RIGHT(F69,2)="B)",-1000000000*VALUE(MID(F69,2,LEN(F69)-3)),IF(RIGHT(F69,2)="k)",-1000*VALUE(MID(F69,2,LEN(F69)-3)),VALUE(SUBSTITUTE(F69,",","")))))),IF(RIGHT(F69,1)="T",1000000000000*VALUE(LEFT(F69,LEN(F69)-1)),IF(RIGHT(F69,1)="M",1000000*VALUE(LEFT(F69,LEN(F69)-1)),IF(RIGHT(F69,1)="B",1000000000*VALUE(LEFT(F69,LEN(F69)-1)),IF(RIGHT(F69,1)="%",0.01*VALUE(LEFT(F69,LEN(F69)-1)),IF(RIGHT(F69,1)="k",1000*VALUE(LEFT(F69,LEN(F69)-1)),VALUE(SUBSTITUTE(F69,",",""))))))))),"N/A")</f>
        <v/>
      </c>
      <c r="N69">
        <f>IFERROR(IF(TRIM(G69)="-", "N/A", IF(RIGHT(G69,1)=")",IF(RIGHT(G69,2)="T)",-1000000000000*VALUE(MID(G69,2,LEN(G69)-3)),IF(RIGHT(G69,2)="M)",-1000000*VALUE(MID(G69,2,LEN(G69)-3)),IF(RIGHT(G69,2)="B)",-1000000000*VALUE(MID(G69,2,LEN(G69)-3)),IF(RIGHT(G69,2)="k)",-1000*VALUE(MID(G69,2,LEN(G69)-3)),VALUE(SUBSTITUTE(G69,",","")))))),IF(RIGHT(G69,1)="T",1000000000000*VALUE(LEFT(G69,LEN(G69)-1)),IF(RIGHT(G69,1)="M",1000000*VALUE(LEFT(G69,LEN(G69)-1)),IF(RIGHT(G69,1)="B",1000000000*VALUE(LEFT(G69,LEN(G69)-1)),IF(RIGHT(G69,1)="%",0.01*VALUE(LEFT(G69,LEN(G69)-1)),IF(RIGHT(G69,1)="k",1000*VALUE(LEFT(G69,LEN(G69)-1)),VALUE(SUBSTITUTE(G69,",",""))))))))),"N/A")</f>
        <v/>
      </c>
    </row>
    <row r="70" spans="1:60">
      <c s="1" r="A70" t="n">
        <v>2</v>
      </c>
      <c r="B70" t="s">
        <v>125</v>
      </c>
      <c r="C70" t="s">
        <v>1002</v>
      </c>
      <c r="D70">
        <f>IFERROR(AVERAGE(VALUE(INDIRECT("J"&amp;(MATCH(B70,B71:B502,0)+70))),VALUE(INDIRECT("J"&amp;(MATCH(B70,B71:B502,0)+81))),VALUE(INDIRECT("J"&amp;(MATCH(B70,B71:B502,0)+92))),VALUE(INDIRECT("J"&amp;(MATCH(B70,B71:B502,0)+103)))),"")</f>
        <v/>
      </c>
      <c r="E70">
        <f>IFERROR(IF(AND(C70&lt;&gt;"",D70&lt;&gt;0),IF(VALUE(J70)&gt;VALUE(K70),"above average","below average"),"no data"),"no data")</f>
        <v/>
      </c>
      <c r="F70">
        <f>IF(E70="above average",LOWER(TRIM(IF(ISNUMBER(VALUE(RIGHT(B70,1))),REPLACE(B70,LEN(B70),1,""),B70))),"")</f>
        <v/>
      </c>
      <c r="G70">
        <f>IFERROR(LEFT(F70,FIND("(",F70) - 2),F70)</f>
        <v/>
      </c>
      <c r="I70">
        <f>IF(AND(K70&gt; J70, L70&gt; K70, M70&gt; L70, N70&gt; M70), "pos_trend", IF(AND(K70&lt; J70, L70&lt; K70, M70&lt; L70, N70&lt; M70), "neg_trend", "N/A"))</f>
        <v/>
      </c>
      <c r="J70">
        <f>IFERROR(IF(TRIM(C70)="-", "N/A", IF(RIGHT(C70,1)=")",IF(RIGHT(C70,2)="T)",-1000000000000*VALUE(MID(C70,2,LEN(C70)-3)),IF(RIGHT(C70,2)="M)",-1000000*VALUE(MID(C70,2,LEN(C70)-3)),IF(RIGHT(C70,2)="B)",-1000000000*VALUE(MID(C70,2,LEN(C70)-3)),IF(RIGHT(C70,2)="k)",-1000*VALUE(MID(C70,2,LEN(C70)-3)),VALUE(SUBSTITUTE(C70,",","")))))),IF(RIGHT(C70,1)="T",1000000000000*VALUE(LEFT(C70,LEN(C70)-1)),IF(RIGHT(C70,1)="M",1000000*VALUE(LEFT(C70,LEN(C70)-1)),IF(RIGHT(C70,1)="B",1000000000*VALUE(LEFT(C70,LEN(C70)-1)),IF(RIGHT(C70,1)="%",0.01*VALUE(LEFT(C70,LEN(C70)-1)),IF(RIGHT(C70,1)="k",1000*VALUE(LEFT(C70,LEN(C70)-1)),VALUE(SUBSTITUTE(C70,",",""))))))))),"N/A")</f>
        <v/>
      </c>
      <c r="K70">
        <f>IFERROR(IF(TRIM(D70)="-", "N/A", IF(RIGHT(D70,1)=")",IF(RIGHT(D70,2)="T)",-1000000000000*VALUE(MID(D70,2,LEN(D70)-3)),IF(RIGHT(D70,2)="M)",-1000000*VALUE(MID(D70,2,LEN(D70)-3)),IF(RIGHT(D70,2)="B)",-1000000000*VALUE(MID(D70,2,LEN(D70)-3)),IF(RIGHT(D70,2)="k)",-1000*VALUE(MID(D70,2,LEN(D70)-3)),VALUE(SUBSTITUTE(D70,",","")))))),IF(RIGHT(D70,1)="T",1000000000000*VALUE(LEFT(D70,LEN(D70)-1)),IF(RIGHT(D70,1)="M",1000000*VALUE(LEFT(D70,LEN(D70)-1)),IF(RIGHT(D70,1)="B",1000000000*VALUE(LEFT(D70,LEN(D70)-1)),IF(RIGHT(D70,1)="%",0.01*VALUE(LEFT(D70,LEN(D70)-1)),IF(RIGHT(D70,1)="k",1000*VALUE(LEFT(D70,LEN(D70)-1)),VALUE(SUBSTITUTE(D70,",",""))))))))),"N/A")</f>
        <v/>
      </c>
      <c r="L70">
        <f>IFERROR(IF(TRIM(E70)="-", "N/A", IF(RIGHT(E70,1)=")",IF(RIGHT(E70,2)="T)",-1000000000000*VALUE(MID(E70,2,LEN(E70)-3)),IF(RIGHT(E70,2)="M)",-1000000*VALUE(MID(E70,2,LEN(E70)-3)),IF(RIGHT(E70,2)="B)",-1000000000*VALUE(MID(E70,2,LEN(E70)-3)),IF(RIGHT(E70,2)="k)",-1000*VALUE(MID(E70,2,LEN(E70)-3)),VALUE(SUBSTITUTE(E70,",","")))))),IF(RIGHT(E70,1)="T",1000000000000*VALUE(LEFT(E70,LEN(E70)-1)),IF(RIGHT(E70,1)="M",1000000*VALUE(LEFT(E70,LEN(E70)-1)),IF(RIGHT(E70,1)="B",1000000000*VALUE(LEFT(E70,LEN(E70)-1)),IF(RIGHT(E70,1)="%",0.01*VALUE(LEFT(E70,LEN(E70)-1)),IF(RIGHT(E70,1)="k",1000*VALUE(LEFT(E70,LEN(E70)-1)),VALUE(SUBSTITUTE(E70,",",""))))))))),"N/A")</f>
        <v/>
      </c>
      <c r="M70">
        <f>IFERROR(IF(TRIM(F70)="-", "N/A", IF(RIGHT(F70,1)=")",IF(RIGHT(F70,2)="T)",-1000000000000*VALUE(MID(F70,2,LEN(F70)-3)),IF(RIGHT(F70,2)="M)",-1000000*VALUE(MID(F70,2,LEN(F70)-3)),IF(RIGHT(F70,2)="B)",-1000000000*VALUE(MID(F70,2,LEN(F70)-3)),IF(RIGHT(F70,2)="k)",-1000*VALUE(MID(F70,2,LEN(F70)-3)),VALUE(SUBSTITUTE(F70,",","")))))),IF(RIGHT(F70,1)="T",1000000000000*VALUE(LEFT(F70,LEN(F70)-1)),IF(RIGHT(F70,1)="M",1000000*VALUE(LEFT(F70,LEN(F70)-1)),IF(RIGHT(F70,1)="B",1000000000*VALUE(LEFT(F70,LEN(F70)-1)),IF(RIGHT(F70,1)="%",0.01*VALUE(LEFT(F70,LEN(F70)-1)),IF(RIGHT(F70,1)="k",1000*VALUE(LEFT(F70,LEN(F70)-1)),VALUE(SUBSTITUTE(F70,",",""))))))))),"N/A")</f>
        <v/>
      </c>
      <c r="N70">
        <f>IFERROR(IF(TRIM(G70)="-", "N/A", IF(RIGHT(G70,1)=")",IF(RIGHT(G70,2)="T)",-1000000000000*VALUE(MID(G70,2,LEN(G70)-3)),IF(RIGHT(G70,2)="M)",-1000000*VALUE(MID(G70,2,LEN(G70)-3)),IF(RIGHT(G70,2)="B)",-1000000000*VALUE(MID(G70,2,LEN(G70)-3)),IF(RIGHT(G70,2)="k)",-1000*VALUE(MID(G70,2,LEN(G70)-3)),VALUE(SUBSTITUTE(G70,",","")))))),IF(RIGHT(G70,1)="T",1000000000000*VALUE(LEFT(G70,LEN(G70)-1)),IF(RIGHT(G70,1)="M",1000000*VALUE(LEFT(G70,LEN(G70)-1)),IF(RIGHT(G70,1)="B",1000000000*VALUE(LEFT(G70,LEN(G70)-1)),IF(RIGHT(G70,1)="%",0.01*VALUE(LEFT(G70,LEN(G70)-1)),IF(RIGHT(G70,1)="k",1000*VALUE(LEFT(G70,LEN(G70)-1)),VALUE(SUBSTITUTE(G70,",",""))))))))),"N/A")</f>
        <v/>
      </c>
    </row>
    <row r="71" spans="1:60">
      <c s="1" r="A71" t="n">
        <v>3</v>
      </c>
      <c r="B71" t="s">
        <v>126</v>
      </c>
      <c r="C71" t="s">
        <v>1045</v>
      </c>
      <c r="D71">
        <f>IFERROR(AVERAGE(VALUE(INDIRECT("J"&amp;(MATCH(B71,B72:B503,0)+71))),VALUE(INDIRECT("J"&amp;(MATCH(B71,B72:B503,0)+82))),VALUE(INDIRECT("J"&amp;(MATCH(B71,B72:B503,0)+93))),VALUE(INDIRECT("J"&amp;(MATCH(B71,B72:B503,0)+104)))),"")</f>
        <v/>
      </c>
      <c r="E71">
        <f>IFERROR(IF(AND(C71&lt;&gt;"",D71&lt;&gt;0),IF(VALUE(J71)&gt;VALUE(K71),"above average","below average"),"no data"),"no data")</f>
        <v/>
      </c>
      <c r="F71">
        <f>IF(E71="above average",LOWER(TRIM(IF(ISNUMBER(VALUE(RIGHT(B71,1))),REPLACE(B71,LEN(B71),1,""),B71))),"")</f>
        <v/>
      </c>
      <c r="G71">
        <f>IF(F71&lt;&gt;"", G70 &amp; ", " &amp; IFERROR(LEFT(F71,FIND("(",F71) - 2),F71),G70)</f>
        <v/>
      </c>
      <c r="I71">
        <f>IF(AND(K71&gt; J71, L71&gt; K71, M71&gt; L71, N71&gt; M71), "pos_trend", IF(AND(K71&lt; J71, L71&lt; K71, M71&lt; L71, N71&lt; M71), "neg_trend", "N/A"))</f>
        <v/>
      </c>
      <c r="J71">
        <f>IFERROR(IF(TRIM(C71)="-", "N/A", IF(RIGHT(C71,1)=")",IF(RIGHT(C71,2)="T)",-1000000000000*VALUE(MID(C71,2,LEN(C71)-3)),IF(RIGHT(C71,2)="M)",-1000000*VALUE(MID(C71,2,LEN(C71)-3)),IF(RIGHT(C71,2)="B)",-1000000000*VALUE(MID(C71,2,LEN(C71)-3)),IF(RIGHT(C71,2)="k)",-1000*VALUE(MID(C71,2,LEN(C71)-3)),VALUE(SUBSTITUTE(C71,",","")))))),IF(RIGHT(C71,1)="T",1000000000000*VALUE(LEFT(C71,LEN(C71)-1)),IF(RIGHT(C71,1)="M",1000000*VALUE(LEFT(C71,LEN(C71)-1)),IF(RIGHT(C71,1)="B",1000000000*VALUE(LEFT(C71,LEN(C71)-1)),IF(RIGHT(C71,1)="%",0.01*VALUE(LEFT(C71,LEN(C71)-1)),IF(RIGHT(C71,1)="k",1000*VALUE(LEFT(C71,LEN(C71)-1)),VALUE(SUBSTITUTE(C71,",",""))))))))),"N/A")</f>
        <v/>
      </c>
      <c r="K71">
        <f>IFERROR(IF(TRIM(D71)="-", "N/A", IF(RIGHT(D71,1)=")",IF(RIGHT(D71,2)="T)",-1000000000000*VALUE(MID(D71,2,LEN(D71)-3)),IF(RIGHT(D71,2)="M)",-1000000*VALUE(MID(D71,2,LEN(D71)-3)),IF(RIGHT(D71,2)="B)",-1000000000*VALUE(MID(D71,2,LEN(D71)-3)),IF(RIGHT(D71,2)="k)",-1000*VALUE(MID(D71,2,LEN(D71)-3)),VALUE(SUBSTITUTE(D71,",","")))))),IF(RIGHT(D71,1)="T",1000000000000*VALUE(LEFT(D71,LEN(D71)-1)),IF(RIGHT(D71,1)="M",1000000*VALUE(LEFT(D71,LEN(D71)-1)),IF(RIGHT(D71,1)="B",1000000000*VALUE(LEFT(D71,LEN(D71)-1)),IF(RIGHT(D71,1)="%",0.01*VALUE(LEFT(D71,LEN(D71)-1)),IF(RIGHT(D71,1)="k",1000*VALUE(LEFT(D71,LEN(D71)-1)),VALUE(SUBSTITUTE(D71,",",""))))))))),"N/A")</f>
        <v/>
      </c>
      <c r="L71">
        <f>IFERROR(IF(TRIM(E71)="-", "N/A", IF(RIGHT(E71,1)=")",IF(RIGHT(E71,2)="T)",-1000000000000*VALUE(MID(E71,2,LEN(E71)-3)),IF(RIGHT(E71,2)="M)",-1000000*VALUE(MID(E71,2,LEN(E71)-3)),IF(RIGHT(E71,2)="B)",-1000000000*VALUE(MID(E71,2,LEN(E71)-3)),IF(RIGHT(E71,2)="k)",-1000*VALUE(MID(E71,2,LEN(E71)-3)),VALUE(SUBSTITUTE(E71,",","")))))),IF(RIGHT(E71,1)="T",1000000000000*VALUE(LEFT(E71,LEN(E71)-1)),IF(RIGHT(E71,1)="M",1000000*VALUE(LEFT(E71,LEN(E71)-1)),IF(RIGHT(E71,1)="B",1000000000*VALUE(LEFT(E71,LEN(E71)-1)),IF(RIGHT(E71,1)="%",0.01*VALUE(LEFT(E71,LEN(E71)-1)),IF(RIGHT(E71,1)="k",1000*VALUE(LEFT(E71,LEN(E71)-1)),VALUE(SUBSTITUTE(E71,",",""))))))))),"N/A")</f>
        <v/>
      </c>
      <c r="M71">
        <f>IFERROR(IF(TRIM(F71)="-", "N/A", IF(RIGHT(F71,1)=")",IF(RIGHT(F71,2)="T)",-1000000000000*VALUE(MID(F71,2,LEN(F71)-3)),IF(RIGHT(F71,2)="M)",-1000000*VALUE(MID(F71,2,LEN(F71)-3)),IF(RIGHT(F71,2)="B)",-1000000000*VALUE(MID(F71,2,LEN(F71)-3)),IF(RIGHT(F71,2)="k)",-1000*VALUE(MID(F71,2,LEN(F71)-3)),VALUE(SUBSTITUTE(F71,",","")))))),IF(RIGHT(F71,1)="T",1000000000000*VALUE(LEFT(F71,LEN(F71)-1)),IF(RIGHT(F71,1)="M",1000000*VALUE(LEFT(F71,LEN(F71)-1)),IF(RIGHT(F71,1)="B",1000000000*VALUE(LEFT(F71,LEN(F71)-1)),IF(RIGHT(F71,1)="%",0.01*VALUE(LEFT(F71,LEN(F71)-1)),IF(RIGHT(F71,1)="k",1000*VALUE(LEFT(F71,LEN(F71)-1)),VALUE(SUBSTITUTE(F71,",",""))))))))),"N/A")</f>
        <v/>
      </c>
      <c r="N71">
        <f>IFERROR(IF(TRIM(G71)="-", "N/A", IF(RIGHT(G71,1)=")",IF(RIGHT(G71,2)="T)",-1000000000000*VALUE(MID(G71,2,LEN(G71)-3)),IF(RIGHT(G71,2)="M)",-1000000*VALUE(MID(G71,2,LEN(G71)-3)),IF(RIGHT(G71,2)="B)",-1000000000*VALUE(MID(G71,2,LEN(G71)-3)),IF(RIGHT(G71,2)="k)",-1000*VALUE(MID(G71,2,LEN(G71)-3)),VALUE(SUBSTITUTE(G71,",","")))))),IF(RIGHT(G71,1)="T",1000000000000*VALUE(LEFT(G71,LEN(G71)-1)),IF(RIGHT(G71,1)="M",1000000*VALUE(LEFT(G71,LEN(G71)-1)),IF(RIGHT(G71,1)="B",1000000000*VALUE(LEFT(G71,LEN(G71)-1)),IF(RIGHT(G71,1)="%",0.01*VALUE(LEFT(G71,LEN(G71)-1)),IF(RIGHT(G71,1)="k",1000*VALUE(LEFT(G71,LEN(G71)-1)),VALUE(SUBSTITUTE(G71,",",""))))))))),"N/A")</f>
        <v/>
      </c>
    </row>
    <row r="72" spans="1:60">
      <c s="1" r="A72" t="n">
        <v>4</v>
      </c>
      <c r="B72" t="s">
        <v>128</v>
      </c>
      <c r="C72" t="s">
        <v>1046</v>
      </c>
      <c r="D72">
        <f>IFERROR(AVERAGE(VALUE(INDIRECT("J"&amp;(MATCH(B72,B73:B504,0)+72))),VALUE(INDIRECT("J"&amp;(MATCH(B72,B73:B504,0)+83))),VALUE(INDIRECT("J"&amp;(MATCH(B72,B73:B504,0)+94))),VALUE(INDIRECT("J"&amp;(MATCH(B72,B73:B504,0)+105)))),"")</f>
        <v/>
      </c>
      <c r="E72">
        <f>IFERROR(IF(AND(C72&lt;&gt;"",D72&lt;&gt;0),IF(VALUE(J72)&gt;VALUE(K72),"above average","below average"),"no data"),"no data")</f>
        <v/>
      </c>
      <c r="F72">
        <f>IF(E72="above average",LOWER(TRIM(IF(ISNUMBER(VALUE(RIGHT(B72,1))),REPLACE(B72,LEN(B72),1,""),B72))),"")</f>
        <v/>
      </c>
      <c r="G72">
        <f>IF(F72&lt;&gt;"", G71 &amp; ", " &amp; IFERROR(LEFT(F72,FIND("(",F72) - 2),F72),G71)</f>
        <v/>
      </c>
      <c r="I72">
        <f>IF(AND(K72&gt; J72, L72&gt; K72, M72&gt; L72, N72&gt; M72), "pos_trend", IF(AND(K72&lt; J72, L72&lt; K72, M72&lt; L72, N72&lt; M72), "neg_trend", "N/A"))</f>
        <v/>
      </c>
      <c r="J72">
        <f>IFERROR(IF(TRIM(C72)="-", "N/A", IF(RIGHT(C72,1)=")",IF(RIGHT(C72,2)="T)",-1000000000000*VALUE(MID(C72,2,LEN(C72)-3)),IF(RIGHT(C72,2)="M)",-1000000*VALUE(MID(C72,2,LEN(C72)-3)),IF(RIGHT(C72,2)="B)",-1000000000*VALUE(MID(C72,2,LEN(C72)-3)),IF(RIGHT(C72,2)="k)",-1000*VALUE(MID(C72,2,LEN(C72)-3)),VALUE(SUBSTITUTE(C72,",","")))))),IF(RIGHT(C72,1)="T",1000000000000*VALUE(LEFT(C72,LEN(C72)-1)),IF(RIGHT(C72,1)="M",1000000*VALUE(LEFT(C72,LEN(C72)-1)),IF(RIGHT(C72,1)="B",1000000000*VALUE(LEFT(C72,LEN(C72)-1)),IF(RIGHT(C72,1)="%",0.01*VALUE(LEFT(C72,LEN(C72)-1)),IF(RIGHT(C72,1)="k",1000*VALUE(LEFT(C72,LEN(C72)-1)),VALUE(SUBSTITUTE(C72,",",""))))))))),"N/A")</f>
        <v/>
      </c>
      <c r="K72">
        <f>IFERROR(IF(TRIM(D72)="-", "N/A", IF(RIGHT(D72,1)=")",IF(RIGHT(D72,2)="T)",-1000000000000*VALUE(MID(D72,2,LEN(D72)-3)),IF(RIGHT(D72,2)="M)",-1000000*VALUE(MID(D72,2,LEN(D72)-3)),IF(RIGHT(D72,2)="B)",-1000000000*VALUE(MID(D72,2,LEN(D72)-3)),IF(RIGHT(D72,2)="k)",-1000*VALUE(MID(D72,2,LEN(D72)-3)),VALUE(SUBSTITUTE(D72,",","")))))),IF(RIGHT(D72,1)="T",1000000000000*VALUE(LEFT(D72,LEN(D72)-1)),IF(RIGHT(D72,1)="M",1000000*VALUE(LEFT(D72,LEN(D72)-1)),IF(RIGHT(D72,1)="B",1000000000*VALUE(LEFT(D72,LEN(D72)-1)),IF(RIGHT(D72,1)="%",0.01*VALUE(LEFT(D72,LEN(D72)-1)),IF(RIGHT(D72,1)="k",1000*VALUE(LEFT(D72,LEN(D72)-1)),VALUE(SUBSTITUTE(D72,",",""))))))))),"N/A")</f>
        <v/>
      </c>
      <c r="L72">
        <f>IFERROR(IF(TRIM(E72)="-", "N/A", IF(RIGHT(E72,1)=")",IF(RIGHT(E72,2)="T)",-1000000000000*VALUE(MID(E72,2,LEN(E72)-3)),IF(RIGHT(E72,2)="M)",-1000000*VALUE(MID(E72,2,LEN(E72)-3)),IF(RIGHT(E72,2)="B)",-1000000000*VALUE(MID(E72,2,LEN(E72)-3)),IF(RIGHT(E72,2)="k)",-1000*VALUE(MID(E72,2,LEN(E72)-3)),VALUE(SUBSTITUTE(E72,",","")))))),IF(RIGHT(E72,1)="T",1000000000000*VALUE(LEFT(E72,LEN(E72)-1)),IF(RIGHT(E72,1)="M",1000000*VALUE(LEFT(E72,LEN(E72)-1)),IF(RIGHT(E72,1)="B",1000000000*VALUE(LEFT(E72,LEN(E72)-1)),IF(RIGHT(E72,1)="%",0.01*VALUE(LEFT(E72,LEN(E72)-1)),IF(RIGHT(E72,1)="k",1000*VALUE(LEFT(E72,LEN(E72)-1)),VALUE(SUBSTITUTE(E72,",",""))))))))),"N/A")</f>
        <v/>
      </c>
      <c r="M72">
        <f>IFERROR(IF(TRIM(F72)="-", "N/A", IF(RIGHT(F72,1)=")",IF(RIGHT(F72,2)="T)",-1000000000000*VALUE(MID(F72,2,LEN(F72)-3)),IF(RIGHT(F72,2)="M)",-1000000*VALUE(MID(F72,2,LEN(F72)-3)),IF(RIGHT(F72,2)="B)",-1000000000*VALUE(MID(F72,2,LEN(F72)-3)),IF(RIGHT(F72,2)="k)",-1000*VALUE(MID(F72,2,LEN(F72)-3)),VALUE(SUBSTITUTE(F72,",","")))))),IF(RIGHT(F72,1)="T",1000000000000*VALUE(LEFT(F72,LEN(F72)-1)),IF(RIGHT(F72,1)="M",1000000*VALUE(LEFT(F72,LEN(F72)-1)),IF(RIGHT(F72,1)="B",1000000000*VALUE(LEFT(F72,LEN(F72)-1)),IF(RIGHT(F72,1)="%",0.01*VALUE(LEFT(F72,LEN(F72)-1)),IF(RIGHT(F72,1)="k",1000*VALUE(LEFT(F72,LEN(F72)-1)),VALUE(SUBSTITUTE(F72,",",""))))))))),"N/A")</f>
        <v/>
      </c>
      <c r="N72">
        <f>IFERROR(IF(TRIM(G72)="-", "N/A", IF(RIGHT(G72,1)=")",IF(RIGHT(G72,2)="T)",-1000000000000*VALUE(MID(G72,2,LEN(G72)-3)),IF(RIGHT(G72,2)="M)",-1000000*VALUE(MID(G72,2,LEN(G72)-3)),IF(RIGHT(G72,2)="B)",-1000000000*VALUE(MID(G72,2,LEN(G72)-3)),IF(RIGHT(G72,2)="k)",-1000*VALUE(MID(G72,2,LEN(G72)-3)),VALUE(SUBSTITUTE(G72,",","")))))),IF(RIGHT(G72,1)="T",1000000000000*VALUE(LEFT(G72,LEN(G72)-1)),IF(RIGHT(G72,1)="M",1000000*VALUE(LEFT(G72,LEN(G72)-1)),IF(RIGHT(G72,1)="B",1000000000*VALUE(LEFT(G72,LEN(G72)-1)),IF(RIGHT(G72,1)="%",0.01*VALUE(LEFT(G72,LEN(G72)-1)),IF(RIGHT(G72,1)="k",1000*VALUE(LEFT(G72,LEN(G72)-1)),VALUE(SUBSTITUTE(G72,",",""))))))))),"N/A")</f>
        <v/>
      </c>
    </row>
    <row r="73" spans="1:60">
      <c s="1" r="A73" t="n">
        <v>5</v>
      </c>
      <c r="B73" t="s">
        <v>130</v>
      </c>
      <c r="C73" t="s">
        <v>1047</v>
      </c>
      <c r="D73">
        <f>IFERROR(AVERAGE(VALUE(INDIRECT("J"&amp;(MATCH(B73,B74:B505,0)+73))),VALUE(INDIRECT("J"&amp;(MATCH(B73,B74:B505,0)+84))),VALUE(INDIRECT("J"&amp;(MATCH(B73,B74:B505,0)+95))),VALUE(INDIRECT("J"&amp;(MATCH(B73,B74:B505,0)+106)))),"")</f>
        <v/>
      </c>
      <c r="E73">
        <f>IFERROR(IF(AND(C73&lt;&gt;"",D73&lt;&gt;0),IF(VALUE(J73)&gt;VALUE(K73),"above average","below average"),"no data"),"no data")</f>
        <v/>
      </c>
      <c r="F73">
        <f>IF(E73="above average",LOWER(TRIM(IF(ISNUMBER(VALUE(RIGHT(B73,1))),REPLACE(B73,LEN(B73),1,""),B73))),"")</f>
        <v/>
      </c>
      <c r="G73">
        <f>IF(F73&lt;&gt;"", G72 &amp; ", " &amp; IFERROR(LEFT(F73,FIND("(",F73) - 2),F73),G72)</f>
        <v/>
      </c>
      <c r="I73">
        <f>IF(AND(K73&gt; J73, L73&gt; K73, M73&gt; L73, N73&gt; M73), "pos_trend", IF(AND(K73&lt; J73, L73&lt; K73, M73&lt; L73, N73&lt; M73), "neg_trend", "N/A"))</f>
        <v/>
      </c>
      <c r="J73">
        <f>IFERROR(IF(TRIM(C73)="-", "N/A", IF(RIGHT(C73,1)=")",IF(RIGHT(C73,2)="T)",-1000000000000*VALUE(MID(C73,2,LEN(C73)-3)),IF(RIGHT(C73,2)="M)",-1000000*VALUE(MID(C73,2,LEN(C73)-3)),IF(RIGHT(C73,2)="B)",-1000000000*VALUE(MID(C73,2,LEN(C73)-3)),IF(RIGHT(C73,2)="k)",-1000*VALUE(MID(C73,2,LEN(C73)-3)),VALUE(SUBSTITUTE(C73,",","")))))),IF(RIGHT(C73,1)="T",1000000000000*VALUE(LEFT(C73,LEN(C73)-1)),IF(RIGHT(C73,1)="M",1000000*VALUE(LEFT(C73,LEN(C73)-1)),IF(RIGHT(C73,1)="B",1000000000*VALUE(LEFT(C73,LEN(C73)-1)),IF(RIGHT(C73,1)="%",0.01*VALUE(LEFT(C73,LEN(C73)-1)),IF(RIGHT(C73,1)="k",1000*VALUE(LEFT(C73,LEN(C73)-1)),VALUE(SUBSTITUTE(C73,",",""))))))))),"N/A")</f>
        <v/>
      </c>
      <c r="K73">
        <f>IFERROR(IF(TRIM(D73)="-", "N/A", IF(RIGHT(D73,1)=")",IF(RIGHT(D73,2)="T)",-1000000000000*VALUE(MID(D73,2,LEN(D73)-3)),IF(RIGHT(D73,2)="M)",-1000000*VALUE(MID(D73,2,LEN(D73)-3)),IF(RIGHT(D73,2)="B)",-1000000000*VALUE(MID(D73,2,LEN(D73)-3)),IF(RIGHT(D73,2)="k)",-1000*VALUE(MID(D73,2,LEN(D73)-3)),VALUE(SUBSTITUTE(D73,",","")))))),IF(RIGHT(D73,1)="T",1000000000000*VALUE(LEFT(D73,LEN(D73)-1)),IF(RIGHT(D73,1)="M",1000000*VALUE(LEFT(D73,LEN(D73)-1)),IF(RIGHT(D73,1)="B",1000000000*VALUE(LEFT(D73,LEN(D73)-1)),IF(RIGHT(D73,1)="%",0.01*VALUE(LEFT(D73,LEN(D73)-1)),IF(RIGHT(D73,1)="k",1000*VALUE(LEFT(D73,LEN(D73)-1)),VALUE(SUBSTITUTE(D73,",",""))))))))),"N/A")</f>
        <v/>
      </c>
      <c r="L73">
        <f>IFERROR(IF(TRIM(E73)="-", "N/A", IF(RIGHT(E73,1)=")",IF(RIGHT(E73,2)="T)",-1000000000000*VALUE(MID(E73,2,LEN(E73)-3)),IF(RIGHT(E73,2)="M)",-1000000*VALUE(MID(E73,2,LEN(E73)-3)),IF(RIGHT(E73,2)="B)",-1000000000*VALUE(MID(E73,2,LEN(E73)-3)),IF(RIGHT(E73,2)="k)",-1000*VALUE(MID(E73,2,LEN(E73)-3)),VALUE(SUBSTITUTE(E73,",","")))))),IF(RIGHT(E73,1)="T",1000000000000*VALUE(LEFT(E73,LEN(E73)-1)),IF(RIGHT(E73,1)="M",1000000*VALUE(LEFT(E73,LEN(E73)-1)),IF(RIGHT(E73,1)="B",1000000000*VALUE(LEFT(E73,LEN(E73)-1)),IF(RIGHT(E73,1)="%",0.01*VALUE(LEFT(E73,LEN(E73)-1)),IF(RIGHT(E73,1)="k",1000*VALUE(LEFT(E73,LEN(E73)-1)),VALUE(SUBSTITUTE(E73,",",""))))))))),"N/A")</f>
        <v/>
      </c>
      <c r="M73">
        <f>IFERROR(IF(TRIM(F73)="-", "N/A", IF(RIGHT(F73,1)=")",IF(RIGHT(F73,2)="T)",-1000000000000*VALUE(MID(F73,2,LEN(F73)-3)),IF(RIGHT(F73,2)="M)",-1000000*VALUE(MID(F73,2,LEN(F73)-3)),IF(RIGHT(F73,2)="B)",-1000000000*VALUE(MID(F73,2,LEN(F73)-3)),IF(RIGHT(F73,2)="k)",-1000*VALUE(MID(F73,2,LEN(F73)-3)),VALUE(SUBSTITUTE(F73,",","")))))),IF(RIGHT(F73,1)="T",1000000000000*VALUE(LEFT(F73,LEN(F73)-1)),IF(RIGHT(F73,1)="M",1000000*VALUE(LEFT(F73,LEN(F73)-1)),IF(RIGHT(F73,1)="B",1000000000*VALUE(LEFT(F73,LEN(F73)-1)),IF(RIGHT(F73,1)="%",0.01*VALUE(LEFT(F73,LEN(F73)-1)),IF(RIGHT(F73,1)="k",1000*VALUE(LEFT(F73,LEN(F73)-1)),VALUE(SUBSTITUTE(F73,",",""))))))))),"N/A")</f>
        <v/>
      </c>
      <c r="N73">
        <f>IFERROR(IF(TRIM(G73)="-", "N/A", IF(RIGHT(G73,1)=")",IF(RIGHT(G73,2)="T)",-1000000000000*VALUE(MID(G73,2,LEN(G73)-3)),IF(RIGHT(G73,2)="M)",-1000000*VALUE(MID(G73,2,LEN(G73)-3)),IF(RIGHT(G73,2)="B)",-1000000000*VALUE(MID(G73,2,LEN(G73)-3)),IF(RIGHT(G73,2)="k)",-1000*VALUE(MID(G73,2,LEN(G73)-3)),VALUE(SUBSTITUTE(G73,",","")))))),IF(RIGHT(G73,1)="T",1000000000000*VALUE(LEFT(G73,LEN(G73)-1)),IF(RIGHT(G73,1)="M",1000000*VALUE(LEFT(G73,LEN(G73)-1)),IF(RIGHT(G73,1)="B",1000000000*VALUE(LEFT(G73,LEN(G73)-1)),IF(RIGHT(G73,1)="%",0.01*VALUE(LEFT(G73,LEN(G73)-1)),IF(RIGHT(G73,1)="k",1000*VALUE(LEFT(G73,LEN(G73)-1)),VALUE(SUBSTITUTE(G73,",",""))))))))),"N/A")</f>
        <v/>
      </c>
    </row>
    <row r="74" spans="1:60">
      <c s="1" r="A74" t="n">
        <v>6</v>
      </c>
      <c r="B74" t="s">
        <v>132</v>
      </c>
      <c r="C74" t="s">
        <v>1048</v>
      </c>
      <c r="D74">
        <f>IFERROR(AVERAGE(VALUE(INDIRECT("J"&amp;(MATCH(B74,B75:B506,0)+74))),VALUE(INDIRECT("J"&amp;(MATCH(B74,B75:B506,0)+85))),VALUE(INDIRECT("J"&amp;(MATCH(B74,B75:B506,0)+96))),VALUE(INDIRECT("J"&amp;(MATCH(B74,B75:B506,0)+107)))),"")</f>
        <v/>
      </c>
      <c r="E74">
        <f>IFERROR(IF(AND(C74&lt;&gt;"",D74&lt;&gt;0),IF(VALUE(J74)&gt;VALUE(K74),"above average","below average"),"no data"),"no data")</f>
        <v/>
      </c>
      <c r="F74">
        <f>IF(E74="above average",LOWER(TRIM(IF(ISNUMBER(VALUE(RIGHT(B74,1))),REPLACE(B74,LEN(B74),1,""),B74))),"")</f>
        <v/>
      </c>
      <c r="G74">
        <f>IF(F74&lt;&gt;"", G73 &amp; ", " &amp; IFERROR(LEFT(F74,FIND("(",F74) - 2),F74),G73)</f>
        <v/>
      </c>
      <c r="I74">
        <f>IF(AND(K74&gt; J74, L74&gt; K74, M74&gt; L74, N74&gt; M74), "pos_trend", IF(AND(K74&lt; J74, L74&lt; K74, M74&lt; L74, N74&lt; M74), "neg_trend", "N/A"))</f>
        <v/>
      </c>
      <c r="J74">
        <f>IFERROR(IF(TRIM(C74)="-", "N/A", IF(RIGHT(C74,1)=")",IF(RIGHT(C74,2)="T)",-1000000000000*VALUE(MID(C74,2,LEN(C74)-3)),IF(RIGHT(C74,2)="M)",-1000000*VALUE(MID(C74,2,LEN(C74)-3)),IF(RIGHT(C74,2)="B)",-1000000000*VALUE(MID(C74,2,LEN(C74)-3)),IF(RIGHT(C74,2)="k)",-1000*VALUE(MID(C74,2,LEN(C74)-3)),VALUE(SUBSTITUTE(C74,",","")))))),IF(RIGHT(C74,1)="T",1000000000000*VALUE(LEFT(C74,LEN(C74)-1)),IF(RIGHT(C74,1)="M",1000000*VALUE(LEFT(C74,LEN(C74)-1)),IF(RIGHT(C74,1)="B",1000000000*VALUE(LEFT(C74,LEN(C74)-1)),IF(RIGHT(C74,1)="%",0.01*VALUE(LEFT(C74,LEN(C74)-1)),IF(RIGHT(C74,1)="k",1000*VALUE(LEFT(C74,LEN(C74)-1)),VALUE(SUBSTITUTE(C74,",",""))))))))),"N/A")</f>
        <v/>
      </c>
      <c r="K74">
        <f>IFERROR(IF(TRIM(D74)="-", "N/A", IF(RIGHT(D74,1)=")",IF(RIGHT(D74,2)="T)",-1000000000000*VALUE(MID(D74,2,LEN(D74)-3)),IF(RIGHT(D74,2)="M)",-1000000*VALUE(MID(D74,2,LEN(D74)-3)),IF(RIGHT(D74,2)="B)",-1000000000*VALUE(MID(D74,2,LEN(D74)-3)),IF(RIGHT(D74,2)="k)",-1000*VALUE(MID(D74,2,LEN(D74)-3)),VALUE(SUBSTITUTE(D74,",","")))))),IF(RIGHT(D74,1)="T",1000000000000*VALUE(LEFT(D74,LEN(D74)-1)),IF(RIGHT(D74,1)="M",1000000*VALUE(LEFT(D74,LEN(D74)-1)),IF(RIGHT(D74,1)="B",1000000000*VALUE(LEFT(D74,LEN(D74)-1)),IF(RIGHT(D74,1)="%",0.01*VALUE(LEFT(D74,LEN(D74)-1)),IF(RIGHT(D74,1)="k",1000*VALUE(LEFT(D74,LEN(D74)-1)),VALUE(SUBSTITUTE(D74,",",""))))))))),"N/A")</f>
        <v/>
      </c>
      <c r="L74">
        <f>IFERROR(IF(TRIM(E74)="-", "N/A", IF(RIGHT(E74,1)=")",IF(RIGHT(E74,2)="T)",-1000000000000*VALUE(MID(E74,2,LEN(E74)-3)),IF(RIGHT(E74,2)="M)",-1000000*VALUE(MID(E74,2,LEN(E74)-3)),IF(RIGHT(E74,2)="B)",-1000000000*VALUE(MID(E74,2,LEN(E74)-3)),IF(RIGHT(E74,2)="k)",-1000*VALUE(MID(E74,2,LEN(E74)-3)),VALUE(SUBSTITUTE(E74,",","")))))),IF(RIGHT(E74,1)="T",1000000000000*VALUE(LEFT(E74,LEN(E74)-1)),IF(RIGHT(E74,1)="M",1000000*VALUE(LEFT(E74,LEN(E74)-1)),IF(RIGHT(E74,1)="B",1000000000*VALUE(LEFT(E74,LEN(E74)-1)),IF(RIGHT(E74,1)="%",0.01*VALUE(LEFT(E74,LEN(E74)-1)),IF(RIGHT(E74,1)="k",1000*VALUE(LEFT(E74,LEN(E74)-1)),VALUE(SUBSTITUTE(E74,",",""))))))))),"N/A")</f>
        <v/>
      </c>
      <c r="M74">
        <f>IFERROR(IF(TRIM(F74)="-", "N/A", IF(RIGHT(F74,1)=")",IF(RIGHT(F74,2)="T)",-1000000000000*VALUE(MID(F74,2,LEN(F74)-3)),IF(RIGHT(F74,2)="M)",-1000000*VALUE(MID(F74,2,LEN(F74)-3)),IF(RIGHT(F74,2)="B)",-1000000000*VALUE(MID(F74,2,LEN(F74)-3)),IF(RIGHT(F74,2)="k)",-1000*VALUE(MID(F74,2,LEN(F74)-3)),VALUE(SUBSTITUTE(F74,",","")))))),IF(RIGHT(F74,1)="T",1000000000000*VALUE(LEFT(F74,LEN(F74)-1)),IF(RIGHT(F74,1)="M",1000000*VALUE(LEFT(F74,LEN(F74)-1)),IF(RIGHT(F74,1)="B",1000000000*VALUE(LEFT(F74,LEN(F74)-1)),IF(RIGHT(F74,1)="%",0.01*VALUE(LEFT(F74,LEN(F74)-1)),IF(RIGHT(F74,1)="k",1000*VALUE(LEFT(F74,LEN(F74)-1)),VALUE(SUBSTITUTE(F74,",",""))))))))),"N/A")</f>
        <v/>
      </c>
      <c r="N74">
        <f>IFERROR(IF(TRIM(G74)="-", "N/A", IF(RIGHT(G74,1)=")",IF(RIGHT(G74,2)="T)",-1000000000000*VALUE(MID(G74,2,LEN(G74)-3)),IF(RIGHT(G74,2)="M)",-1000000*VALUE(MID(G74,2,LEN(G74)-3)),IF(RIGHT(G74,2)="B)",-1000000000*VALUE(MID(G74,2,LEN(G74)-3)),IF(RIGHT(G74,2)="k)",-1000*VALUE(MID(G74,2,LEN(G74)-3)),VALUE(SUBSTITUTE(G74,",","")))))),IF(RIGHT(G74,1)="T",1000000000000*VALUE(LEFT(G74,LEN(G74)-1)),IF(RIGHT(G74,1)="M",1000000*VALUE(LEFT(G74,LEN(G74)-1)),IF(RIGHT(G74,1)="B",1000000000*VALUE(LEFT(G74,LEN(G74)-1)),IF(RIGHT(G74,1)="%",0.01*VALUE(LEFT(G74,LEN(G74)-1)),IF(RIGHT(G74,1)="k",1000*VALUE(LEFT(G74,LEN(G74)-1)),VALUE(SUBSTITUTE(G74,",",""))))))))),"N/A")</f>
        <v/>
      </c>
    </row>
    <row r="75" spans="1:60">
      <c s="1" r="A75" t="n">
        <v>7</v>
      </c>
      <c r="B75" t="s">
        <v>134</v>
      </c>
      <c r="C75" t="s"/>
      <c r="D75">
        <f>IFERROR(AVERAGE(VALUE(INDIRECT("J"&amp;(MATCH(B75,B76:B507,0)+75))),VALUE(INDIRECT("J"&amp;(MATCH(B75,B76:B507,0)+86))),VALUE(INDIRECT("J"&amp;(MATCH(B75,B76:B507,0)+97))),VALUE(INDIRECT("J"&amp;(MATCH(B75,B76:B507,0)+108)))),"")</f>
        <v/>
      </c>
      <c r="E75">
        <f>IFERROR(IF(AND(C75&lt;&gt;"",D75&lt;&gt;0),IF(VALUE(J75)&gt;VALUE(K75),"above average","below average"),"no data"),"no data")</f>
        <v/>
      </c>
      <c r="F75">
        <f>IF(E75="above average",LOWER(TRIM(IF(ISNUMBER(VALUE(RIGHT(B75,1))),REPLACE(B75,LEN(B75),1,""),B75))),"")</f>
        <v/>
      </c>
      <c r="G75">
        <f>IF(F75&lt;&gt;"", G74 &amp; ", " &amp; IFERROR(LEFT(F75,FIND("(",F75) - 2),F75),G74)</f>
        <v/>
      </c>
      <c r="I75">
        <f>IF(AND(K75&gt; J75, L75&gt; K75, M75&gt; L75, N75&gt; M75), "pos_trend", IF(AND(K75&lt; J75, L75&lt; K75, M75&lt; L75, N75&lt; M75), "neg_trend", "N/A"))</f>
        <v/>
      </c>
      <c r="J75">
        <f>IFERROR(IF(TRIM(C75)="-", "N/A", IF(RIGHT(C75,1)=")",IF(RIGHT(C75,2)="T)",-1000000000000*VALUE(MID(C75,2,LEN(C75)-3)),IF(RIGHT(C75,2)="M)",-1000000*VALUE(MID(C75,2,LEN(C75)-3)),IF(RIGHT(C75,2)="B)",-1000000000*VALUE(MID(C75,2,LEN(C75)-3)),IF(RIGHT(C75,2)="k)",-1000*VALUE(MID(C75,2,LEN(C75)-3)),VALUE(SUBSTITUTE(C75,",","")))))),IF(RIGHT(C75,1)="T",1000000000000*VALUE(LEFT(C75,LEN(C75)-1)),IF(RIGHT(C75,1)="M",1000000*VALUE(LEFT(C75,LEN(C75)-1)),IF(RIGHT(C75,1)="B",1000000000*VALUE(LEFT(C75,LEN(C75)-1)),IF(RIGHT(C75,1)="%",0.01*VALUE(LEFT(C75,LEN(C75)-1)),IF(RIGHT(C75,1)="k",1000*VALUE(LEFT(C75,LEN(C75)-1)),VALUE(SUBSTITUTE(C75,",",""))))))))),"N/A")</f>
        <v/>
      </c>
      <c r="K75">
        <f>IFERROR(IF(TRIM(D75)="-", "N/A", IF(RIGHT(D75,1)=")",IF(RIGHT(D75,2)="T)",-1000000000000*VALUE(MID(D75,2,LEN(D75)-3)),IF(RIGHT(D75,2)="M)",-1000000*VALUE(MID(D75,2,LEN(D75)-3)),IF(RIGHT(D75,2)="B)",-1000000000*VALUE(MID(D75,2,LEN(D75)-3)),IF(RIGHT(D75,2)="k)",-1000*VALUE(MID(D75,2,LEN(D75)-3)),VALUE(SUBSTITUTE(D75,",","")))))),IF(RIGHT(D75,1)="T",1000000000000*VALUE(LEFT(D75,LEN(D75)-1)),IF(RIGHT(D75,1)="M",1000000*VALUE(LEFT(D75,LEN(D75)-1)),IF(RIGHT(D75,1)="B",1000000000*VALUE(LEFT(D75,LEN(D75)-1)),IF(RIGHT(D75,1)="%",0.01*VALUE(LEFT(D75,LEN(D75)-1)),IF(RIGHT(D75,1)="k",1000*VALUE(LEFT(D75,LEN(D75)-1)),VALUE(SUBSTITUTE(D75,",",""))))))))),"N/A")</f>
        <v/>
      </c>
      <c r="L75">
        <f>IFERROR(IF(TRIM(E75)="-", "N/A", IF(RIGHT(E75,1)=")",IF(RIGHT(E75,2)="T)",-1000000000000*VALUE(MID(E75,2,LEN(E75)-3)),IF(RIGHT(E75,2)="M)",-1000000*VALUE(MID(E75,2,LEN(E75)-3)),IF(RIGHT(E75,2)="B)",-1000000000*VALUE(MID(E75,2,LEN(E75)-3)),IF(RIGHT(E75,2)="k)",-1000*VALUE(MID(E75,2,LEN(E75)-3)),VALUE(SUBSTITUTE(E75,",","")))))),IF(RIGHT(E75,1)="T",1000000000000*VALUE(LEFT(E75,LEN(E75)-1)),IF(RIGHT(E75,1)="M",1000000*VALUE(LEFT(E75,LEN(E75)-1)),IF(RIGHT(E75,1)="B",1000000000*VALUE(LEFT(E75,LEN(E75)-1)),IF(RIGHT(E75,1)="%",0.01*VALUE(LEFT(E75,LEN(E75)-1)),IF(RIGHT(E75,1)="k",1000*VALUE(LEFT(E75,LEN(E75)-1)),VALUE(SUBSTITUTE(E75,",",""))))))))),"N/A")</f>
        <v/>
      </c>
      <c r="M75">
        <f>IFERROR(IF(TRIM(F75)="-", "N/A", IF(RIGHT(F75,1)=")",IF(RIGHT(F75,2)="T)",-1000000000000*VALUE(MID(F75,2,LEN(F75)-3)),IF(RIGHT(F75,2)="M)",-1000000*VALUE(MID(F75,2,LEN(F75)-3)),IF(RIGHT(F75,2)="B)",-1000000000*VALUE(MID(F75,2,LEN(F75)-3)),IF(RIGHT(F75,2)="k)",-1000*VALUE(MID(F75,2,LEN(F75)-3)),VALUE(SUBSTITUTE(F75,",","")))))),IF(RIGHT(F75,1)="T",1000000000000*VALUE(LEFT(F75,LEN(F75)-1)),IF(RIGHT(F75,1)="M",1000000*VALUE(LEFT(F75,LEN(F75)-1)),IF(RIGHT(F75,1)="B",1000000000*VALUE(LEFT(F75,LEN(F75)-1)),IF(RIGHT(F75,1)="%",0.01*VALUE(LEFT(F75,LEN(F75)-1)),IF(RIGHT(F75,1)="k",1000*VALUE(LEFT(F75,LEN(F75)-1)),VALUE(SUBSTITUTE(F75,",",""))))))))),"N/A")</f>
        <v/>
      </c>
      <c r="N75">
        <f>IFERROR(IF(TRIM(G75)="-", "N/A", IF(RIGHT(G75,1)=")",IF(RIGHT(G75,2)="T)",-1000000000000*VALUE(MID(G75,2,LEN(G75)-3)),IF(RIGHT(G75,2)="M)",-1000000*VALUE(MID(G75,2,LEN(G75)-3)),IF(RIGHT(G75,2)="B)",-1000000000*VALUE(MID(G75,2,LEN(G75)-3)),IF(RIGHT(G75,2)="k)",-1000*VALUE(MID(G75,2,LEN(G75)-3)),VALUE(SUBSTITUTE(G75,",","")))))),IF(RIGHT(G75,1)="T",1000000000000*VALUE(LEFT(G75,LEN(G75)-1)),IF(RIGHT(G75,1)="M",1000000*VALUE(LEFT(G75,LEN(G75)-1)),IF(RIGHT(G75,1)="B",1000000000*VALUE(LEFT(G75,LEN(G75)-1)),IF(RIGHT(G75,1)="%",0.01*VALUE(LEFT(G75,LEN(G75)-1)),IF(RIGHT(G75,1)="k",1000*VALUE(LEFT(G75,LEN(G75)-1)),VALUE(SUBSTITUTE(G75,",",""))))))))),"N/A")</f>
        <v/>
      </c>
    </row>
    <row r="76" spans="1:60">
      <c s="1" r="A76" t="n">
        <v>8</v>
      </c>
      <c r="B76" t="s">
        <v>135</v>
      </c>
      <c r="C76" t="s"/>
      <c r="D76">
        <f>IFERROR(AVERAGE(VALUE(INDIRECT("J"&amp;(MATCH(B76,B77:B508,0)+76))),VALUE(INDIRECT("J"&amp;(MATCH(B76,B77:B508,0)+87))),VALUE(INDIRECT("J"&amp;(MATCH(B76,B77:B508,0)+98))),VALUE(INDIRECT("J"&amp;(MATCH(B76,B77:B508,0)+109)))),"")</f>
        <v/>
      </c>
      <c r="E76">
        <f>IFERROR(IF(AND(C76&lt;&gt;"",D76&lt;&gt;0),IF(VALUE(J76)&gt;VALUE(K76),"above average","below average"),"no data"),"no data")</f>
        <v/>
      </c>
      <c r="F76">
        <f>IF(E76="above average",LOWER(TRIM(IF(ISNUMBER(VALUE(RIGHT(B76,1))),REPLACE(B76,LEN(B76),1,""),B76))),"")</f>
        <v/>
      </c>
      <c r="G76">
        <f>IF(F76&lt;&gt;"", G75 &amp; ", " &amp; IFERROR(LEFT(F76,FIND("(",F76) - 2),F76),G75)</f>
        <v/>
      </c>
      <c r="I76">
        <f>IF(AND(K76&gt; J76, L76&gt; K76, M76&gt; L76, N76&gt; M76), "pos_trend", IF(AND(K76&lt; J76, L76&lt; K76, M76&lt; L76, N76&lt; M76), "neg_trend", "N/A"))</f>
        <v/>
      </c>
      <c r="J76">
        <f>IFERROR(IF(TRIM(C76)="-", "N/A", IF(RIGHT(C76,1)=")",IF(RIGHT(C76,2)="T)",-1000000000000*VALUE(MID(C76,2,LEN(C76)-3)),IF(RIGHT(C76,2)="M)",-1000000*VALUE(MID(C76,2,LEN(C76)-3)),IF(RIGHT(C76,2)="B)",-1000000000*VALUE(MID(C76,2,LEN(C76)-3)),IF(RIGHT(C76,2)="k)",-1000*VALUE(MID(C76,2,LEN(C76)-3)),VALUE(SUBSTITUTE(C76,",","")))))),IF(RIGHT(C76,1)="T",1000000000000*VALUE(LEFT(C76,LEN(C76)-1)),IF(RIGHT(C76,1)="M",1000000*VALUE(LEFT(C76,LEN(C76)-1)),IF(RIGHT(C76,1)="B",1000000000*VALUE(LEFT(C76,LEN(C76)-1)),IF(RIGHT(C76,1)="%",0.01*VALUE(LEFT(C76,LEN(C76)-1)),IF(RIGHT(C76,1)="k",1000*VALUE(LEFT(C76,LEN(C76)-1)),VALUE(SUBSTITUTE(C76,",",""))))))))),"N/A")</f>
        <v/>
      </c>
      <c r="K76">
        <f>IFERROR(IF(TRIM(D76)="-", "N/A", IF(RIGHT(D76,1)=")",IF(RIGHT(D76,2)="T)",-1000000000000*VALUE(MID(D76,2,LEN(D76)-3)),IF(RIGHT(D76,2)="M)",-1000000*VALUE(MID(D76,2,LEN(D76)-3)),IF(RIGHT(D76,2)="B)",-1000000000*VALUE(MID(D76,2,LEN(D76)-3)),IF(RIGHT(D76,2)="k)",-1000*VALUE(MID(D76,2,LEN(D76)-3)),VALUE(SUBSTITUTE(D76,",","")))))),IF(RIGHT(D76,1)="T",1000000000000*VALUE(LEFT(D76,LEN(D76)-1)),IF(RIGHT(D76,1)="M",1000000*VALUE(LEFT(D76,LEN(D76)-1)),IF(RIGHT(D76,1)="B",1000000000*VALUE(LEFT(D76,LEN(D76)-1)),IF(RIGHT(D76,1)="%",0.01*VALUE(LEFT(D76,LEN(D76)-1)),IF(RIGHT(D76,1)="k",1000*VALUE(LEFT(D76,LEN(D76)-1)),VALUE(SUBSTITUTE(D76,",",""))))))))),"N/A")</f>
        <v/>
      </c>
      <c r="L76">
        <f>IFERROR(IF(TRIM(E76)="-", "N/A", IF(RIGHT(E76,1)=")",IF(RIGHT(E76,2)="T)",-1000000000000*VALUE(MID(E76,2,LEN(E76)-3)),IF(RIGHT(E76,2)="M)",-1000000*VALUE(MID(E76,2,LEN(E76)-3)),IF(RIGHT(E76,2)="B)",-1000000000*VALUE(MID(E76,2,LEN(E76)-3)),IF(RIGHT(E76,2)="k)",-1000*VALUE(MID(E76,2,LEN(E76)-3)),VALUE(SUBSTITUTE(E76,",","")))))),IF(RIGHT(E76,1)="T",1000000000000*VALUE(LEFT(E76,LEN(E76)-1)),IF(RIGHT(E76,1)="M",1000000*VALUE(LEFT(E76,LEN(E76)-1)),IF(RIGHT(E76,1)="B",1000000000*VALUE(LEFT(E76,LEN(E76)-1)),IF(RIGHT(E76,1)="%",0.01*VALUE(LEFT(E76,LEN(E76)-1)),IF(RIGHT(E76,1)="k",1000*VALUE(LEFT(E76,LEN(E76)-1)),VALUE(SUBSTITUTE(E76,",",""))))))))),"N/A")</f>
        <v/>
      </c>
      <c r="M76">
        <f>IFERROR(IF(TRIM(F76)="-", "N/A", IF(RIGHT(F76,1)=")",IF(RIGHT(F76,2)="T)",-1000000000000*VALUE(MID(F76,2,LEN(F76)-3)),IF(RIGHT(F76,2)="M)",-1000000*VALUE(MID(F76,2,LEN(F76)-3)),IF(RIGHT(F76,2)="B)",-1000000000*VALUE(MID(F76,2,LEN(F76)-3)),IF(RIGHT(F76,2)="k)",-1000*VALUE(MID(F76,2,LEN(F76)-3)),VALUE(SUBSTITUTE(F76,",","")))))),IF(RIGHT(F76,1)="T",1000000000000*VALUE(LEFT(F76,LEN(F76)-1)),IF(RIGHT(F76,1)="M",1000000*VALUE(LEFT(F76,LEN(F76)-1)),IF(RIGHT(F76,1)="B",1000000000*VALUE(LEFT(F76,LEN(F76)-1)),IF(RIGHT(F76,1)="%",0.01*VALUE(LEFT(F76,LEN(F76)-1)),IF(RIGHT(F76,1)="k",1000*VALUE(LEFT(F76,LEN(F76)-1)),VALUE(SUBSTITUTE(F76,",",""))))))))),"N/A")</f>
        <v/>
      </c>
      <c r="N76">
        <f>IFERROR(IF(TRIM(G76)="-", "N/A", IF(RIGHT(G76,1)=")",IF(RIGHT(G76,2)="T)",-1000000000000*VALUE(MID(G76,2,LEN(G76)-3)),IF(RIGHT(G76,2)="M)",-1000000*VALUE(MID(G76,2,LEN(G76)-3)),IF(RIGHT(G76,2)="B)",-1000000000*VALUE(MID(G76,2,LEN(G76)-3)),IF(RIGHT(G76,2)="k)",-1000*VALUE(MID(G76,2,LEN(G76)-3)),VALUE(SUBSTITUTE(G76,",","")))))),IF(RIGHT(G76,1)="T",1000000000000*VALUE(LEFT(G76,LEN(G76)-1)),IF(RIGHT(G76,1)="M",1000000*VALUE(LEFT(G76,LEN(G76)-1)),IF(RIGHT(G76,1)="B",1000000000*VALUE(LEFT(G76,LEN(G76)-1)),IF(RIGHT(G76,1)="%",0.01*VALUE(LEFT(G76,LEN(G76)-1)),IF(RIGHT(G76,1)="k",1000*VALUE(LEFT(G76,LEN(G76)-1)),VALUE(SUBSTITUTE(G76,",",""))))))))),"N/A")</f>
        <v/>
      </c>
    </row>
    <row r="77" spans="1:60">
      <c r="F77">
        <f>IF(F76="",IF(F75="",IF(F74="",IF(F73="",IF(F72="",IF(F71="",IFERROR(LEFT(F70,FIND("(",F70) - 2),F70),IFERROR(LEFT(F71,FIND("(",F71) - 2),F71)),IFERROR(LEFT(F72,FIND("(",F72) - 2),F72)),IFERROR(LEFT(F73,FIND("(",F73) - 2),F73)),IFERROR(LEFT(F74,FIND("(",F74) - 2),F74)),IFERROR(LEFT(F75,FIND("(",F75) - 2),F75)),IFERROR(LEFT(F76,FIND("(",F76) - 2),F76))</f>
        <v/>
      </c>
      <c r="G77">
        <f>TRIM(IF(LEFT(G76,1)=",",REPLACE(G76,1,1,""),SUBSTITUTE(G76,F77, "and " &amp; F77)))</f>
        <v/>
      </c>
      <c r="I77">
        <f>IF(AND(K77&gt; J77, L77&gt; K77, M77&gt; L77, N77&gt; M77), "pos_trend", IF(AND(K77&lt; J77, L77&lt; K77, M77&lt; L77, N77&lt; M77), "neg_trend", "N/A"))</f>
        <v/>
      </c>
      <c r="J77">
        <f>IFERROR(IF(TRIM(C77)="-", "N/A", IF(RIGHT(C77,1)=")",IF(RIGHT(C77,2)="T)",-1000000000000*VALUE(MID(C77,2,LEN(C77)-3)),IF(RIGHT(C77,2)="M)",-1000000*VALUE(MID(C77,2,LEN(C77)-3)),IF(RIGHT(C77,2)="B)",-1000000000*VALUE(MID(C77,2,LEN(C77)-3)),IF(RIGHT(C77,2)="k)",-1000*VALUE(MID(C77,2,LEN(C77)-3)),VALUE(SUBSTITUTE(C77,",","")))))),IF(RIGHT(C77,1)="T",1000000000000*VALUE(LEFT(C77,LEN(C77)-1)),IF(RIGHT(C77,1)="M",1000000*VALUE(LEFT(C77,LEN(C77)-1)),IF(RIGHT(C77,1)="B",1000000000*VALUE(LEFT(C77,LEN(C77)-1)),IF(RIGHT(C77,1)="%",0.01*VALUE(LEFT(C77,LEN(C77)-1)),IF(RIGHT(C77,1)="k",1000*VALUE(LEFT(C77,LEN(C77)-1)),VALUE(SUBSTITUTE(C77,",",""))))))))),"N/A")</f>
        <v/>
      </c>
      <c r="K77">
        <f>IFERROR(IF(TRIM(D77)="-", "N/A", IF(RIGHT(D77,1)=")",IF(RIGHT(D77,2)="T)",-1000000000000*VALUE(MID(D77,2,LEN(D77)-3)),IF(RIGHT(D77,2)="M)",-1000000*VALUE(MID(D77,2,LEN(D77)-3)),IF(RIGHT(D77,2)="B)",-1000000000*VALUE(MID(D77,2,LEN(D77)-3)),IF(RIGHT(D77,2)="k)",-1000*VALUE(MID(D77,2,LEN(D77)-3)),VALUE(SUBSTITUTE(D77,",","")))))),IF(RIGHT(D77,1)="T",1000000000000*VALUE(LEFT(D77,LEN(D77)-1)),IF(RIGHT(D77,1)="M",1000000*VALUE(LEFT(D77,LEN(D77)-1)),IF(RIGHT(D77,1)="B",1000000000*VALUE(LEFT(D77,LEN(D77)-1)),IF(RIGHT(D77,1)="%",0.01*VALUE(LEFT(D77,LEN(D77)-1)),IF(RIGHT(D77,1)="k",1000*VALUE(LEFT(D77,LEN(D77)-1)),VALUE(SUBSTITUTE(D77,",",""))))))))),"N/A")</f>
        <v/>
      </c>
      <c r="L77">
        <f>IFERROR(IF(TRIM(E77)="-", "N/A", IF(RIGHT(E77,1)=")",IF(RIGHT(E77,2)="T)",-1000000000000*VALUE(MID(E77,2,LEN(E77)-3)),IF(RIGHT(E77,2)="M)",-1000000*VALUE(MID(E77,2,LEN(E77)-3)),IF(RIGHT(E77,2)="B)",-1000000000*VALUE(MID(E77,2,LEN(E77)-3)),IF(RIGHT(E77,2)="k)",-1000*VALUE(MID(E77,2,LEN(E77)-3)),VALUE(SUBSTITUTE(E77,",","")))))),IF(RIGHT(E77,1)="T",1000000000000*VALUE(LEFT(E77,LEN(E77)-1)),IF(RIGHT(E77,1)="M",1000000*VALUE(LEFT(E77,LEN(E77)-1)),IF(RIGHT(E77,1)="B",1000000000*VALUE(LEFT(E77,LEN(E77)-1)),IF(RIGHT(E77,1)="%",0.01*VALUE(LEFT(E77,LEN(E77)-1)),IF(RIGHT(E77,1)="k",1000*VALUE(LEFT(E77,LEN(E77)-1)),VALUE(SUBSTITUTE(E77,",",""))))))))),"N/A")</f>
        <v/>
      </c>
      <c r="M77">
        <f>IFERROR(IF(TRIM(F77)="-", "N/A", IF(RIGHT(F77,1)=")",IF(RIGHT(F77,2)="T)",-1000000000000*VALUE(MID(F77,2,LEN(F77)-3)),IF(RIGHT(F77,2)="M)",-1000000*VALUE(MID(F77,2,LEN(F77)-3)),IF(RIGHT(F77,2)="B)",-1000000000*VALUE(MID(F77,2,LEN(F77)-3)),IF(RIGHT(F77,2)="k)",-1000*VALUE(MID(F77,2,LEN(F77)-3)),VALUE(SUBSTITUTE(F77,",","")))))),IF(RIGHT(F77,1)="T",1000000000000*VALUE(LEFT(F77,LEN(F77)-1)),IF(RIGHT(F77,1)="M",1000000*VALUE(LEFT(F77,LEN(F77)-1)),IF(RIGHT(F77,1)="B",1000000000*VALUE(LEFT(F77,LEN(F77)-1)),IF(RIGHT(F77,1)="%",0.01*VALUE(LEFT(F77,LEN(F77)-1)),IF(RIGHT(F77,1)="k",1000*VALUE(LEFT(F77,LEN(F77)-1)),VALUE(SUBSTITUTE(F77,",",""))))))))),"N/A")</f>
        <v/>
      </c>
      <c r="N77">
        <f>IFERROR(IF(TRIM(G77)="-", "N/A", IF(RIGHT(G77,1)=")",IF(RIGHT(G77,2)="T)",-1000000000000*VALUE(MID(G77,2,LEN(G77)-3)),IF(RIGHT(G77,2)="M)",-1000000*VALUE(MID(G77,2,LEN(G77)-3)),IF(RIGHT(G77,2)="B)",-1000000000*VALUE(MID(G77,2,LEN(G77)-3)),IF(RIGHT(G77,2)="k)",-1000*VALUE(MID(G77,2,LEN(G77)-3)),VALUE(SUBSTITUTE(G77,",","")))))),IF(RIGHT(G77,1)="T",1000000000000*VALUE(LEFT(G77,LEN(G77)-1)),IF(RIGHT(G77,1)="M",1000000*VALUE(LEFT(G77,LEN(G77)-1)),IF(RIGHT(G77,1)="B",1000000000*VALUE(LEFT(G77,LEN(G77)-1)),IF(RIGHT(G77,1)="%",0.01*VALUE(LEFT(G77,LEN(G77)-1)),IF(RIGHT(G77,1)="k",1000*VALUE(LEFT(G77,LEN(G77)-1)),VALUE(SUBSTITUTE(G77,",",""))))))))),"N/A")</f>
        <v/>
      </c>
    </row>
    <row r="78" spans="1:60">
      <c s="1" r="A78" t="n">
        <v>0</v>
      </c>
      <c r="B78" t="s">
        <v>136</v>
      </c>
      <c r="C78" t="s">
        <v>137</v>
      </c>
      <c r="D78">
        <f>IF(COUNTIF(E70:E76,"=above average")&gt;0,"There are some indications that "&amp;D1&amp;" may be overvalued. The company has a higher " &amp; G77 &amp; " than the comparable average", "Inconclusive")</f>
        <v/>
      </c>
      <c r="I78">
        <f>IF(AND(K78&gt; J78, L78&gt; K78, M78&gt; L78, N78&gt; M78), "pos_trend", IF(AND(K78&lt; J78, L78&lt; K78, M78&lt; L78, N78&lt; M78), "neg_trend", "N/A"))</f>
        <v/>
      </c>
      <c r="J78">
        <f>IFERROR(IF(TRIM(C78)="-", "N/A", IF(RIGHT(C78,1)=")",IF(RIGHT(C78,2)="T)",-1000000000000*VALUE(MID(C78,2,LEN(C78)-3)),IF(RIGHT(C78,2)="M)",-1000000*VALUE(MID(C78,2,LEN(C78)-3)),IF(RIGHT(C78,2)="B)",-1000000000*VALUE(MID(C78,2,LEN(C78)-3)),IF(RIGHT(C78,2)="k)",-1000*VALUE(MID(C78,2,LEN(C78)-3)),VALUE(SUBSTITUTE(C78,",","")))))),IF(RIGHT(C78,1)="T",1000000000000*VALUE(LEFT(C78,LEN(C78)-1)),IF(RIGHT(C78,1)="M",1000000*VALUE(LEFT(C78,LEN(C78)-1)),IF(RIGHT(C78,1)="B",1000000000*VALUE(LEFT(C78,LEN(C78)-1)),IF(RIGHT(C78,1)="%",0.01*VALUE(LEFT(C78,LEN(C78)-1)),IF(RIGHT(C78,1)="k",1000*VALUE(LEFT(C78,LEN(C78)-1)),VALUE(SUBSTITUTE(C78,",",""))))))))),"N/A")</f>
        <v/>
      </c>
      <c r="K78">
        <f>IFERROR(IF(TRIM(D78)="-", "N/A", IF(RIGHT(D78,1)=")",IF(RIGHT(D78,2)="T)",-1000000000000*VALUE(MID(D78,2,LEN(D78)-3)),IF(RIGHT(D78,2)="M)",-1000000*VALUE(MID(D78,2,LEN(D78)-3)),IF(RIGHT(D78,2)="B)",-1000000000*VALUE(MID(D78,2,LEN(D78)-3)),IF(RIGHT(D78,2)="k)",-1000*VALUE(MID(D78,2,LEN(D78)-3)),VALUE(SUBSTITUTE(D78,",","")))))),IF(RIGHT(D78,1)="T",1000000000000*VALUE(LEFT(D78,LEN(D78)-1)),IF(RIGHT(D78,1)="M",1000000*VALUE(LEFT(D78,LEN(D78)-1)),IF(RIGHT(D78,1)="B",1000000000*VALUE(LEFT(D78,LEN(D78)-1)),IF(RIGHT(D78,1)="%",0.01*VALUE(LEFT(D78,LEN(D78)-1)),IF(RIGHT(D78,1)="k",1000*VALUE(LEFT(D78,LEN(D78)-1)),VALUE(SUBSTITUTE(D78,",",""))))))))),"N/A")</f>
        <v/>
      </c>
      <c r="L78">
        <f>IFERROR(IF(TRIM(E78)="-", "N/A", IF(RIGHT(E78,1)=")",IF(RIGHT(E78,2)="T)",-1000000000000*VALUE(MID(E78,2,LEN(E78)-3)),IF(RIGHT(E78,2)="M)",-1000000*VALUE(MID(E78,2,LEN(E78)-3)),IF(RIGHT(E78,2)="B)",-1000000000*VALUE(MID(E78,2,LEN(E78)-3)),IF(RIGHT(E78,2)="k)",-1000*VALUE(MID(E78,2,LEN(E78)-3)),VALUE(SUBSTITUTE(E78,",","")))))),IF(RIGHT(E78,1)="T",1000000000000*VALUE(LEFT(E78,LEN(E78)-1)),IF(RIGHT(E78,1)="M",1000000*VALUE(LEFT(E78,LEN(E78)-1)),IF(RIGHT(E78,1)="B",1000000000*VALUE(LEFT(E78,LEN(E78)-1)),IF(RIGHT(E78,1)="%",0.01*VALUE(LEFT(E78,LEN(E78)-1)),IF(RIGHT(E78,1)="k",1000*VALUE(LEFT(E78,LEN(E78)-1)),VALUE(SUBSTITUTE(E78,",",""))))))))),"N/A")</f>
        <v/>
      </c>
      <c r="M78">
        <f>IFERROR(IF(TRIM(F78)="-", "N/A", IF(RIGHT(F78,1)=")",IF(RIGHT(F78,2)="T)",-1000000000000*VALUE(MID(F78,2,LEN(F78)-3)),IF(RIGHT(F78,2)="M)",-1000000*VALUE(MID(F78,2,LEN(F78)-3)),IF(RIGHT(F78,2)="B)",-1000000000*VALUE(MID(F78,2,LEN(F78)-3)),IF(RIGHT(F78,2)="k)",-1000*VALUE(MID(F78,2,LEN(F78)-3)),VALUE(SUBSTITUTE(F78,",","")))))),IF(RIGHT(F78,1)="T",1000000000000*VALUE(LEFT(F78,LEN(F78)-1)),IF(RIGHT(F78,1)="M",1000000*VALUE(LEFT(F78,LEN(F78)-1)),IF(RIGHT(F78,1)="B",1000000000*VALUE(LEFT(F78,LEN(F78)-1)),IF(RIGHT(F78,1)="%",0.01*VALUE(LEFT(F78,LEN(F78)-1)),IF(RIGHT(F78,1)="k",1000*VALUE(LEFT(F78,LEN(F78)-1)),VALUE(SUBSTITUTE(F78,",",""))))))))),"N/A")</f>
        <v/>
      </c>
      <c r="N78">
        <f>IFERROR(IF(TRIM(G78)="-", "N/A", IF(RIGHT(G78,1)=")",IF(RIGHT(G78,2)="T)",-1000000000000*VALUE(MID(G78,2,LEN(G78)-3)),IF(RIGHT(G78,2)="M)",-1000000*VALUE(MID(G78,2,LEN(G78)-3)),IF(RIGHT(G78,2)="B)",-1000000000*VALUE(MID(G78,2,LEN(G78)-3)),IF(RIGHT(G78,2)="k)",-1000*VALUE(MID(G78,2,LEN(G78)-3)),VALUE(SUBSTITUTE(G78,",","")))))),IF(RIGHT(G78,1)="T",1000000000000*VALUE(LEFT(G78,LEN(G78)-1)),IF(RIGHT(G78,1)="M",1000000*VALUE(LEFT(G78,LEN(G78)-1)),IF(RIGHT(G78,1)="B",1000000000*VALUE(LEFT(G78,LEN(G78)-1)),IF(RIGHT(G78,1)="%",0.01*VALUE(LEFT(G78,LEN(G78)-1)),IF(RIGHT(G78,1)="k",1000*VALUE(LEFT(G78,LEN(G78)-1)),VALUE(SUBSTITUTE(G78,",",""))))))))),"N/A")</f>
        <v/>
      </c>
    </row>
    <row r="79" spans="1:60">
      <c s="1" r="A79" t="n">
        <v>1</v>
      </c>
      <c r="B79" t="s">
        <v>138</v>
      </c>
      <c r="C79" t="s">
        <v>139</v>
      </c>
      <c r="I79">
        <f>IF(AND(K79&gt; J79, L79&gt; K79, M79&gt; L79, N79&gt; M79), "pos_trend", IF(AND(K79&lt; J79, L79&lt; K79, M79&lt; L79, N79&lt; M79), "neg_trend", "N/A"))</f>
        <v/>
      </c>
      <c r="J79">
        <f>IFERROR(IF(TRIM(C79)="-", "N/A", IF(RIGHT(C79,1)=")",IF(RIGHT(C79,2)="T)",-1000000000000*VALUE(MID(C79,2,LEN(C79)-3)),IF(RIGHT(C79,2)="M)",-1000000*VALUE(MID(C79,2,LEN(C79)-3)),IF(RIGHT(C79,2)="B)",-1000000000*VALUE(MID(C79,2,LEN(C79)-3)),IF(RIGHT(C79,2)="k)",-1000*VALUE(MID(C79,2,LEN(C79)-3)),VALUE(SUBSTITUTE(C79,",","")))))),IF(RIGHT(C79,1)="T",1000000000000*VALUE(LEFT(C79,LEN(C79)-1)),IF(RIGHT(C79,1)="M",1000000*VALUE(LEFT(C79,LEN(C79)-1)),IF(RIGHT(C79,1)="B",1000000000*VALUE(LEFT(C79,LEN(C79)-1)),IF(RIGHT(C79,1)="%",0.01*VALUE(LEFT(C79,LEN(C79)-1)),IF(RIGHT(C79,1)="k",1000*VALUE(LEFT(C79,LEN(C79)-1)),VALUE(SUBSTITUTE(C79,",",""))))))))),"N/A")</f>
        <v/>
      </c>
      <c r="K79">
        <f>IFERROR(IF(TRIM(D79)="-", "N/A", IF(RIGHT(D79,1)=")",IF(RIGHT(D79,2)="T)",-1000000000000*VALUE(MID(D79,2,LEN(D79)-3)),IF(RIGHT(D79,2)="M)",-1000000*VALUE(MID(D79,2,LEN(D79)-3)),IF(RIGHT(D79,2)="B)",-1000000000*VALUE(MID(D79,2,LEN(D79)-3)),IF(RIGHT(D79,2)="k)",-1000*VALUE(MID(D79,2,LEN(D79)-3)),VALUE(SUBSTITUTE(D79,",","")))))),IF(RIGHT(D79,1)="T",1000000000000*VALUE(LEFT(D79,LEN(D79)-1)),IF(RIGHT(D79,1)="M",1000000*VALUE(LEFT(D79,LEN(D79)-1)),IF(RIGHT(D79,1)="B",1000000000*VALUE(LEFT(D79,LEN(D79)-1)),IF(RIGHT(D79,1)="%",0.01*VALUE(LEFT(D79,LEN(D79)-1)),IF(RIGHT(D79,1)="k",1000*VALUE(LEFT(D79,LEN(D79)-1)),VALUE(SUBSTITUTE(D79,",",""))))))))),"N/A")</f>
        <v/>
      </c>
      <c r="L79">
        <f>IFERROR(IF(TRIM(E79)="-", "N/A", IF(RIGHT(E79,1)=")",IF(RIGHT(E79,2)="T)",-1000000000000*VALUE(MID(E79,2,LEN(E79)-3)),IF(RIGHT(E79,2)="M)",-1000000*VALUE(MID(E79,2,LEN(E79)-3)),IF(RIGHT(E79,2)="B)",-1000000000*VALUE(MID(E79,2,LEN(E79)-3)),IF(RIGHT(E79,2)="k)",-1000*VALUE(MID(E79,2,LEN(E79)-3)),VALUE(SUBSTITUTE(E79,",","")))))),IF(RIGHT(E79,1)="T",1000000000000*VALUE(LEFT(E79,LEN(E79)-1)),IF(RIGHT(E79,1)="M",1000000*VALUE(LEFT(E79,LEN(E79)-1)),IF(RIGHT(E79,1)="B",1000000000*VALUE(LEFT(E79,LEN(E79)-1)),IF(RIGHT(E79,1)="%",0.01*VALUE(LEFT(E79,LEN(E79)-1)),IF(RIGHT(E79,1)="k",1000*VALUE(LEFT(E79,LEN(E79)-1)),VALUE(SUBSTITUTE(E79,",",""))))))))),"N/A")</f>
        <v/>
      </c>
      <c r="M79">
        <f>IFERROR(IF(TRIM(F79)="-", "N/A", IF(RIGHT(F79,1)=")",IF(RIGHT(F79,2)="T)",-1000000000000*VALUE(MID(F79,2,LEN(F79)-3)),IF(RIGHT(F79,2)="M)",-1000000*VALUE(MID(F79,2,LEN(F79)-3)),IF(RIGHT(F79,2)="B)",-1000000000*VALUE(MID(F79,2,LEN(F79)-3)),IF(RIGHT(F79,2)="k)",-1000*VALUE(MID(F79,2,LEN(F79)-3)),VALUE(SUBSTITUTE(F79,",","")))))),IF(RIGHT(F79,1)="T",1000000000000*VALUE(LEFT(F79,LEN(F79)-1)),IF(RIGHT(F79,1)="M",1000000*VALUE(LEFT(F79,LEN(F79)-1)),IF(RIGHT(F79,1)="B",1000000000*VALUE(LEFT(F79,LEN(F79)-1)),IF(RIGHT(F79,1)="%",0.01*VALUE(LEFT(F79,LEN(F79)-1)),IF(RIGHT(F79,1)="k",1000*VALUE(LEFT(F79,LEN(F79)-1)),VALUE(SUBSTITUTE(F79,",",""))))))))),"N/A")</f>
        <v/>
      </c>
      <c r="N79">
        <f>IFERROR(IF(TRIM(G79)="-", "N/A", IF(RIGHT(G79,1)=")",IF(RIGHT(G79,2)="T)",-1000000000000*VALUE(MID(G79,2,LEN(G79)-3)),IF(RIGHT(G79,2)="M)",-1000000*VALUE(MID(G79,2,LEN(G79)-3)),IF(RIGHT(G79,2)="B)",-1000000000*VALUE(MID(G79,2,LEN(G79)-3)),IF(RIGHT(G79,2)="k)",-1000*VALUE(MID(G79,2,LEN(G79)-3)),VALUE(SUBSTITUTE(G79,",","")))))),IF(RIGHT(G79,1)="T",1000000000000*VALUE(LEFT(G79,LEN(G79)-1)),IF(RIGHT(G79,1)="M",1000000*VALUE(LEFT(G79,LEN(G79)-1)),IF(RIGHT(G79,1)="B",1000000000*VALUE(LEFT(G79,LEN(G79)-1)),IF(RIGHT(G79,1)="%",0.01*VALUE(LEFT(G79,LEN(G79)-1)),IF(RIGHT(G79,1)="k",1000*VALUE(LEFT(G79,LEN(G79)-1)),VALUE(SUBSTITUTE(G79,",",""))))))))),"N/A")</f>
        <v/>
      </c>
    </row>
    <row r="80" spans="1:60">
      <c r="I80">
        <f>IF(AND(K80&gt; J80, L80&gt; K80, M80&gt; L80, N80&gt; M80), "pos_trend", IF(AND(K80&lt; J80, L80&lt; K80, M80&lt; L80, N80&lt; M80), "neg_trend", "N/A"))</f>
        <v/>
      </c>
      <c r="J80">
        <f>IFERROR(IF(TRIM(C80)="-", "N/A", IF(RIGHT(C80,1)=")",IF(RIGHT(C80,2)="T)",-1000000000000*VALUE(MID(C80,2,LEN(C80)-3)),IF(RIGHT(C80,2)="M)",-1000000*VALUE(MID(C80,2,LEN(C80)-3)),IF(RIGHT(C80,2)="B)",-1000000000*VALUE(MID(C80,2,LEN(C80)-3)),IF(RIGHT(C80,2)="k)",-1000*VALUE(MID(C80,2,LEN(C80)-3)),VALUE(SUBSTITUTE(C80,",","")))))),IF(RIGHT(C80,1)="T",1000000000000*VALUE(LEFT(C80,LEN(C80)-1)),IF(RIGHT(C80,1)="M",1000000*VALUE(LEFT(C80,LEN(C80)-1)),IF(RIGHT(C80,1)="B",1000000000*VALUE(LEFT(C80,LEN(C80)-1)),IF(RIGHT(C80,1)="%",0.01*VALUE(LEFT(C80,LEN(C80)-1)),IF(RIGHT(C80,1)="k",1000*VALUE(LEFT(C80,LEN(C80)-1)),VALUE(SUBSTITUTE(C80,",",""))))))))),"N/A")</f>
        <v/>
      </c>
      <c r="K80">
        <f>IFERROR(IF(TRIM(D80)="-", "N/A", IF(RIGHT(D80,1)=")",IF(RIGHT(D80,2)="T)",-1000000000000*VALUE(MID(D80,2,LEN(D80)-3)),IF(RIGHT(D80,2)="M)",-1000000*VALUE(MID(D80,2,LEN(D80)-3)),IF(RIGHT(D80,2)="B)",-1000000000*VALUE(MID(D80,2,LEN(D80)-3)),IF(RIGHT(D80,2)="k)",-1000*VALUE(MID(D80,2,LEN(D80)-3)),VALUE(SUBSTITUTE(D80,",","")))))),IF(RIGHT(D80,1)="T",1000000000000*VALUE(LEFT(D80,LEN(D80)-1)),IF(RIGHT(D80,1)="M",1000000*VALUE(LEFT(D80,LEN(D80)-1)),IF(RIGHT(D80,1)="B",1000000000*VALUE(LEFT(D80,LEN(D80)-1)),IF(RIGHT(D80,1)="%",0.01*VALUE(LEFT(D80,LEN(D80)-1)),IF(RIGHT(D80,1)="k",1000*VALUE(LEFT(D80,LEN(D80)-1)),VALUE(SUBSTITUTE(D80,",",""))))))))),"N/A")</f>
        <v/>
      </c>
      <c r="L80">
        <f>IFERROR(IF(TRIM(E80)="-", "N/A", IF(RIGHT(E80,1)=")",IF(RIGHT(E80,2)="T)",-1000000000000*VALUE(MID(E80,2,LEN(E80)-3)),IF(RIGHT(E80,2)="M)",-1000000*VALUE(MID(E80,2,LEN(E80)-3)),IF(RIGHT(E80,2)="B)",-1000000000*VALUE(MID(E80,2,LEN(E80)-3)),IF(RIGHT(E80,2)="k)",-1000*VALUE(MID(E80,2,LEN(E80)-3)),VALUE(SUBSTITUTE(E80,",","")))))),IF(RIGHT(E80,1)="T",1000000000000*VALUE(LEFT(E80,LEN(E80)-1)),IF(RIGHT(E80,1)="M",1000000*VALUE(LEFT(E80,LEN(E80)-1)),IF(RIGHT(E80,1)="B",1000000000*VALUE(LEFT(E80,LEN(E80)-1)),IF(RIGHT(E80,1)="%",0.01*VALUE(LEFT(E80,LEN(E80)-1)),IF(RIGHT(E80,1)="k",1000*VALUE(LEFT(E80,LEN(E80)-1)),VALUE(SUBSTITUTE(E80,",",""))))))))),"N/A")</f>
        <v/>
      </c>
      <c r="M80">
        <f>IFERROR(IF(TRIM(F80)="-", "N/A", IF(RIGHT(F80,1)=")",IF(RIGHT(F80,2)="T)",-1000000000000*VALUE(MID(F80,2,LEN(F80)-3)),IF(RIGHT(F80,2)="M)",-1000000*VALUE(MID(F80,2,LEN(F80)-3)),IF(RIGHT(F80,2)="B)",-1000000000*VALUE(MID(F80,2,LEN(F80)-3)),IF(RIGHT(F80,2)="k)",-1000*VALUE(MID(F80,2,LEN(F80)-3)),VALUE(SUBSTITUTE(F80,",","")))))),IF(RIGHT(F80,1)="T",1000000000000*VALUE(LEFT(F80,LEN(F80)-1)),IF(RIGHT(F80,1)="M",1000000*VALUE(LEFT(F80,LEN(F80)-1)),IF(RIGHT(F80,1)="B",1000000000*VALUE(LEFT(F80,LEN(F80)-1)),IF(RIGHT(F80,1)="%",0.01*VALUE(LEFT(F80,LEN(F80)-1)),IF(RIGHT(F80,1)="k",1000*VALUE(LEFT(F80,LEN(F80)-1)),VALUE(SUBSTITUTE(F80,",",""))))))))),"N/A")</f>
        <v/>
      </c>
      <c r="N80">
        <f>IFERROR(IF(TRIM(G80)="-", "N/A", IF(RIGHT(G80,1)=")",IF(RIGHT(G80,2)="T)",-1000000000000*VALUE(MID(G80,2,LEN(G80)-3)),IF(RIGHT(G80,2)="M)",-1000000*VALUE(MID(G80,2,LEN(G80)-3)),IF(RIGHT(G80,2)="B)",-1000000000*VALUE(MID(G80,2,LEN(G80)-3)),IF(RIGHT(G80,2)="k)",-1000*VALUE(MID(G80,2,LEN(G80)-3)),VALUE(SUBSTITUTE(G80,",","")))))),IF(RIGHT(G80,1)="T",1000000000000*VALUE(LEFT(G80,LEN(G80)-1)),IF(RIGHT(G80,1)="M",1000000*VALUE(LEFT(G80,LEN(G80)-1)),IF(RIGHT(G80,1)="B",1000000000*VALUE(LEFT(G80,LEN(G80)-1)),IF(RIGHT(G80,1)="%",0.01*VALUE(LEFT(G80,LEN(G80)-1)),IF(RIGHT(G80,1)="k",1000*VALUE(LEFT(G80,LEN(G80)-1)),VALUE(SUBSTITUTE(G80,",",""))))))))),"N/A")</f>
        <v/>
      </c>
    </row>
    <row r="81" spans="1:60">
      <c s="1" r="A81" t="n">
        <v>0</v>
      </c>
      <c r="B81" t="s">
        <v>140</v>
      </c>
      <c r="C81" t="s">
        <v>1049</v>
      </c>
      <c r="F81">
        <f>IF(E70="below average",LOWER(TRIM(IF(ISNUMBER(VALUE(RIGHT(B70,1))),REPLACE(B70,LEN(B70),1,""),B70))),"")</f>
        <v/>
      </c>
      <c r="G81">
        <f>IFERROR(LEFT(F81,FIND("(",F81) - 2),F81)</f>
        <v/>
      </c>
      <c r="I81">
        <f>IF(AND(K81&gt; J81, L81&gt; K81, M81&gt; L81, N81&gt; M81), "pos_trend", IF(AND(K81&lt; J81, L81&lt; K81, M81&lt; L81, N81&lt; M81), "neg_trend", "N/A"))</f>
        <v/>
      </c>
      <c r="J81">
        <f>IFERROR(IF(TRIM(C81)="-", "N/A", IF(RIGHT(C81,1)=")",IF(RIGHT(C81,2)="T)",-1000000000000*VALUE(MID(C81,2,LEN(C81)-3)),IF(RIGHT(C81,2)="M)",-1000000*VALUE(MID(C81,2,LEN(C81)-3)),IF(RIGHT(C81,2)="B)",-1000000000*VALUE(MID(C81,2,LEN(C81)-3)),IF(RIGHT(C81,2)="k)",-1000*VALUE(MID(C81,2,LEN(C81)-3)),VALUE(SUBSTITUTE(C81,",","")))))),IF(RIGHT(C81,1)="T",1000000000000*VALUE(LEFT(C81,LEN(C81)-1)),IF(RIGHT(C81,1)="M",1000000*VALUE(LEFT(C81,LEN(C81)-1)),IF(RIGHT(C81,1)="B",1000000000*VALUE(LEFT(C81,LEN(C81)-1)),IF(RIGHT(C81,1)="%",0.01*VALUE(LEFT(C81,LEN(C81)-1)),IF(RIGHT(C81,1)="k",1000*VALUE(LEFT(C81,LEN(C81)-1)),VALUE(SUBSTITUTE(C81,",",""))))))))),"N/A")</f>
        <v/>
      </c>
      <c r="K81">
        <f>IFERROR(IF(TRIM(D81)="-", "N/A", IF(RIGHT(D81,1)=")",IF(RIGHT(D81,2)="T)",-1000000000000*VALUE(MID(D81,2,LEN(D81)-3)),IF(RIGHT(D81,2)="M)",-1000000*VALUE(MID(D81,2,LEN(D81)-3)),IF(RIGHT(D81,2)="B)",-1000000000*VALUE(MID(D81,2,LEN(D81)-3)),IF(RIGHT(D81,2)="k)",-1000*VALUE(MID(D81,2,LEN(D81)-3)),VALUE(SUBSTITUTE(D81,",","")))))),IF(RIGHT(D81,1)="T",1000000000000*VALUE(LEFT(D81,LEN(D81)-1)),IF(RIGHT(D81,1)="M",1000000*VALUE(LEFT(D81,LEN(D81)-1)),IF(RIGHT(D81,1)="B",1000000000*VALUE(LEFT(D81,LEN(D81)-1)),IF(RIGHT(D81,1)="%",0.01*VALUE(LEFT(D81,LEN(D81)-1)),IF(RIGHT(D81,1)="k",1000*VALUE(LEFT(D81,LEN(D81)-1)),VALUE(SUBSTITUTE(D81,",",""))))))))),"N/A")</f>
        <v/>
      </c>
      <c r="L81">
        <f>IFERROR(IF(TRIM(E81)="-", "N/A", IF(RIGHT(E81,1)=")",IF(RIGHT(E81,2)="T)",-1000000000000*VALUE(MID(E81,2,LEN(E81)-3)),IF(RIGHT(E81,2)="M)",-1000000*VALUE(MID(E81,2,LEN(E81)-3)),IF(RIGHT(E81,2)="B)",-1000000000*VALUE(MID(E81,2,LEN(E81)-3)),IF(RIGHT(E81,2)="k)",-1000*VALUE(MID(E81,2,LEN(E81)-3)),VALUE(SUBSTITUTE(E81,",","")))))),IF(RIGHT(E81,1)="T",1000000000000*VALUE(LEFT(E81,LEN(E81)-1)),IF(RIGHT(E81,1)="M",1000000*VALUE(LEFT(E81,LEN(E81)-1)),IF(RIGHT(E81,1)="B",1000000000*VALUE(LEFT(E81,LEN(E81)-1)),IF(RIGHT(E81,1)="%",0.01*VALUE(LEFT(E81,LEN(E81)-1)),IF(RIGHT(E81,1)="k",1000*VALUE(LEFT(E81,LEN(E81)-1)),VALUE(SUBSTITUTE(E81,",",""))))))))),"N/A")</f>
        <v/>
      </c>
      <c r="M81">
        <f>IFERROR(IF(TRIM(F81)="-", "N/A", IF(RIGHT(F81,1)=")",IF(RIGHT(F81,2)="T)",-1000000000000*VALUE(MID(F81,2,LEN(F81)-3)),IF(RIGHT(F81,2)="M)",-1000000*VALUE(MID(F81,2,LEN(F81)-3)),IF(RIGHT(F81,2)="B)",-1000000000*VALUE(MID(F81,2,LEN(F81)-3)),IF(RIGHT(F81,2)="k)",-1000*VALUE(MID(F81,2,LEN(F81)-3)),VALUE(SUBSTITUTE(F81,",","")))))),IF(RIGHT(F81,1)="T",1000000000000*VALUE(LEFT(F81,LEN(F81)-1)),IF(RIGHT(F81,1)="M",1000000*VALUE(LEFT(F81,LEN(F81)-1)),IF(RIGHT(F81,1)="B",1000000000*VALUE(LEFT(F81,LEN(F81)-1)),IF(RIGHT(F81,1)="%",0.01*VALUE(LEFT(F81,LEN(F81)-1)),IF(RIGHT(F81,1)="k",1000*VALUE(LEFT(F81,LEN(F81)-1)),VALUE(SUBSTITUTE(F81,",",""))))))))),"N/A")</f>
        <v/>
      </c>
      <c r="N81">
        <f>IFERROR(IF(TRIM(G81)="-", "N/A", IF(RIGHT(G81,1)=")",IF(RIGHT(G81,2)="T)",-1000000000000*VALUE(MID(G81,2,LEN(G81)-3)),IF(RIGHT(G81,2)="M)",-1000000*VALUE(MID(G81,2,LEN(G81)-3)),IF(RIGHT(G81,2)="B)",-1000000000*VALUE(MID(G81,2,LEN(G81)-3)),IF(RIGHT(G81,2)="k)",-1000*VALUE(MID(G81,2,LEN(G81)-3)),VALUE(SUBSTITUTE(G81,",","")))))),IF(RIGHT(G81,1)="T",1000000000000*VALUE(LEFT(G81,LEN(G81)-1)),IF(RIGHT(G81,1)="M",1000000*VALUE(LEFT(G81,LEN(G81)-1)),IF(RIGHT(G81,1)="B",1000000000*VALUE(LEFT(G81,LEN(G81)-1)),IF(RIGHT(G81,1)="%",0.01*VALUE(LEFT(G81,LEN(G81)-1)),IF(RIGHT(G81,1)="k",1000*VALUE(LEFT(G81,LEN(G81)-1)),VALUE(SUBSTITUTE(G81,",",""))))))))),"N/A")</f>
        <v/>
      </c>
    </row>
    <row r="82" spans="1:60">
      <c s="1" r="A82" t="n">
        <v>1</v>
      </c>
      <c r="B82" t="s">
        <v>142</v>
      </c>
      <c r="C82" t="s">
        <v>1050</v>
      </c>
      <c r="F82">
        <f>IF(E71="below average",LOWER(TRIM(IF(ISNUMBER(VALUE(RIGHT(B71,1))),REPLACE(B71,LEN(B71),1,""),B71))),"")</f>
        <v/>
      </c>
      <c r="G82">
        <f>IF(F82&lt;&gt;"", G81 &amp; ", " &amp; IFERROR(LEFT(F82,FIND("(",F82) - 2),F82),G81)</f>
        <v/>
      </c>
      <c r="I82">
        <f>IF(AND(K82&gt; J82, L82&gt; K82, M82&gt; L82, N82&gt; M82), "pos_trend", IF(AND(K82&lt; J82, L82&lt; K82, M82&lt; L82, N82&lt; M82), "neg_trend", "N/A"))</f>
        <v/>
      </c>
      <c r="J82">
        <f>IFERROR(IF(TRIM(C82)="-", "N/A", IF(RIGHT(C82,1)=")",IF(RIGHT(C82,2)="T)",-1000000000000*VALUE(MID(C82,2,LEN(C82)-3)),IF(RIGHT(C82,2)="M)",-1000000*VALUE(MID(C82,2,LEN(C82)-3)),IF(RIGHT(C82,2)="B)",-1000000000*VALUE(MID(C82,2,LEN(C82)-3)),IF(RIGHT(C82,2)="k)",-1000*VALUE(MID(C82,2,LEN(C82)-3)),VALUE(SUBSTITUTE(C82,",","")))))),IF(RIGHT(C82,1)="T",1000000000000*VALUE(LEFT(C82,LEN(C82)-1)),IF(RIGHT(C82,1)="M",1000000*VALUE(LEFT(C82,LEN(C82)-1)),IF(RIGHT(C82,1)="B",1000000000*VALUE(LEFT(C82,LEN(C82)-1)),IF(RIGHT(C82,1)="%",0.01*VALUE(LEFT(C82,LEN(C82)-1)),IF(RIGHT(C82,1)="k",1000*VALUE(LEFT(C82,LEN(C82)-1)),VALUE(SUBSTITUTE(C82,",",""))))))))),"N/A")</f>
        <v/>
      </c>
      <c r="K82">
        <f>IFERROR(IF(TRIM(D82)="-", "N/A", IF(RIGHT(D82,1)=")",IF(RIGHT(D82,2)="T)",-1000000000000*VALUE(MID(D82,2,LEN(D82)-3)),IF(RIGHT(D82,2)="M)",-1000000*VALUE(MID(D82,2,LEN(D82)-3)),IF(RIGHT(D82,2)="B)",-1000000000*VALUE(MID(D82,2,LEN(D82)-3)),IF(RIGHT(D82,2)="k)",-1000*VALUE(MID(D82,2,LEN(D82)-3)),VALUE(SUBSTITUTE(D82,",","")))))),IF(RIGHT(D82,1)="T",1000000000000*VALUE(LEFT(D82,LEN(D82)-1)),IF(RIGHT(D82,1)="M",1000000*VALUE(LEFT(D82,LEN(D82)-1)),IF(RIGHT(D82,1)="B",1000000000*VALUE(LEFT(D82,LEN(D82)-1)),IF(RIGHT(D82,1)="%",0.01*VALUE(LEFT(D82,LEN(D82)-1)),IF(RIGHT(D82,1)="k",1000*VALUE(LEFT(D82,LEN(D82)-1)),VALUE(SUBSTITUTE(D82,",",""))))))))),"N/A")</f>
        <v/>
      </c>
      <c r="L82">
        <f>IFERROR(IF(TRIM(E82)="-", "N/A", IF(RIGHT(E82,1)=")",IF(RIGHT(E82,2)="T)",-1000000000000*VALUE(MID(E82,2,LEN(E82)-3)),IF(RIGHT(E82,2)="M)",-1000000*VALUE(MID(E82,2,LEN(E82)-3)),IF(RIGHT(E82,2)="B)",-1000000000*VALUE(MID(E82,2,LEN(E82)-3)),IF(RIGHT(E82,2)="k)",-1000*VALUE(MID(E82,2,LEN(E82)-3)),VALUE(SUBSTITUTE(E82,",","")))))),IF(RIGHT(E82,1)="T",1000000000000*VALUE(LEFT(E82,LEN(E82)-1)),IF(RIGHT(E82,1)="M",1000000*VALUE(LEFT(E82,LEN(E82)-1)),IF(RIGHT(E82,1)="B",1000000000*VALUE(LEFT(E82,LEN(E82)-1)),IF(RIGHT(E82,1)="%",0.01*VALUE(LEFT(E82,LEN(E82)-1)),IF(RIGHT(E82,1)="k",1000*VALUE(LEFT(E82,LEN(E82)-1)),VALUE(SUBSTITUTE(E82,",",""))))))))),"N/A")</f>
        <v/>
      </c>
      <c r="M82">
        <f>IFERROR(IF(TRIM(F82)="-", "N/A", IF(RIGHT(F82,1)=")",IF(RIGHT(F82,2)="T)",-1000000000000*VALUE(MID(F82,2,LEN(F82)-3)),IF(RIGHT(F82,2)="M)",-1000000*VALUE(MID(F82,2,LEN(F82)-3)),IF(RIGHT(F82,2)="B)",-1000000000*VALUE(MID(F82,2,LEN(F82)-3)),IF(RIGHT(F82,2)="k)",-1000*VALUE(MID(F82,2,LEN(F82)-3)),VALUE(SUBSTITUTE(F82,",","")))))),IF(RIGHT(F82,1)="T",1000000000000*VALUE(LEFT(F82,LEN(F82)-1)),IF(RIGHT(F82,1)="M",1000000*VALUE(LEFT(F82,LEN(F82)-1)),IF(RIGHT(F82,1)="B",1000000000*VALUE(LEFT(F82,LEN(F82)-1)),IF(RIGHT(F82,1)="%",0.01*VALUE(LEFT(F82,LEN(F82)-1)),IF(RIGHT(F82,1)="k",1000*VALUE(LEFT(F82,LEN(F82)-1)),VALUE(SUBSTITUTE(F82,",",""))))))))),"N/A")</f>
        <v/>
      </c>
      <c r="N82">
        <f>IFERROR(IF(TRIM(G82)="-", "N/A", IF(RIGHT(G82,1)=")",IF(RIGHT(G82,2)="T)",-1000000000000*VALUE(MID(G82,2,LEN(G82)-3)),IF(RIGHT(G82,2)="M)",-1000000*VALUE(MID(G82,2,LEN(G82)-3)),IF(RIGHT(G82,2)="B)",-1000000000*VALUE(MID(G82,2,LEN(G82)-3)),IF(RIGHT(G82,2)="k)",-1000*VALUE(MID(G82,2,LEN(G82)-3)),VALUE(SUBSTITUTE(G82,",","")))))),IF(RIGHT(G82,1)="T",1000000000000*VALUE(LEFT(G82,LEN(G82)-1)),IF(RIGHT(G82,1)="M",1000000*VALUE(LEFT(G82,LEN(G82)-1)),IF(RIGHT(G82,1)="B",1000000000*VALUE(LEFT(G82,LEN(G82)-1)),IF(RIGHT(G82,1)="%",0.01*VALUE(LEFT(G82,LEN(G82)-1)),IF(RIGHT(G82,1)="k",1000*VALUE(LEFT(G82,LEN(G82)-1)),VALUE(SUBSTITUTE(G82,",",""))))))))),"N/A")</f>
        <v/>
      </c>
    </row>
    <row r="83" spans="1:60">
      <c r="F83">
        <f>IF(E72="below average",LOWER(TRIM(IF(ISNUMBER(VALUE(RIGHT(B72,1))),REPLACE(B72,LEN(B72),1,""),B72))),"")</f>
        <v/>
      </c>
      <c r="G83">
        <f>IF(F83&lt;&gt;"", G82 &amp; ", " &amp; IFERROR(LEFT(F83,FIND("(",F83) - 2),F83),G82)</f>
        <v/>
      </c>
      <c r="I83">
        <f>IF(AND(K83&gt; J83, L83&gt; K83, M83&gt; L83, N83&gt; M83), "pos_trend", IF(AND(K83&lt; J83, L83&lt; K83, M83&lt; L83, N83&lt; M83), "neg_trend", "N/A"))</f>
        <v/>
      </c>
      <c r="J83">
        <f>IFERROR(IF(TRIM(C83)="-", "N/A", IF(RIGHT(C83,1)=")",IF(RIGHT(C83,2)="T)",-1000000000000*VALUE(MID(C83,2,LEN(C83)-3)),IF(RIGHT(C83,2)="M)",-1000000*VALUE(MID(C83,2,LEN(C83)-3)),IF(RIGHT(C83,2)="B)",-1000000000*VALUE(MID(C83,2,LEN(C83)-3)),IF(RIGHT(C83,2)="k)",-1000*VALUE(MID(C83,2,LEN(C83)-3)),VALUE(SUBSTITUTE(C83,",","")))))),IF(RIGHT(C83,1)="T",1000000000000*VALUE(LEFT(C83,LEN(C83)-1)),IF(RIGHT(C83,1)="M",1000000*VALUE(LEFT(C83,LEN(C83)-1)),IF(RIGHT(C83,1)="B",1000000000*VALUE(LEFT(C83,LEN(C83)-1)),IF(RIGHT(C83,1)="%",0.01*VALUE(LEFT(C83,LEN(C83)-1)),IF(RIGHT(C83,1)="k",1000*VALUE(LEFT(C83,LEN(C83)-1)),VALUE(SUBSTITUTE(C83,",",""))))))))),"N/A")</f>
        <v/>
      </c>
      <c r="K83">
        <f>IFERROR(IF(TRIM(D83)="-", "N/A", IF(RIGHT(D83,1)=")",IF(RIGHT(D83,2)="T)",-1000000000000*VALUE(MID(D83,2,LEN(D83)-3)),IF(RIGHT(D83,2)="M)",-1000000*VALUE(MID(D83,2,LEN(D83)-3)),IF(RIGHT(D83,2)="B)",-1000000000*VALUE(MID(D83,2,LEN(D83)-3)),IF(RIGHT(D83,2)="k)",-1000*VALUE(MID(D83,2,LEN(D83)-3)),VALUE(SUBSTITUTE(D83,",","")))))),IF(RIGHT(D83,1)="T",1000000000000*VALUE(LEFT(D83,LEN(D83)-1)),IF(RIGHT(D83,1)="M",1000000*VALUE(LEFT(D83,LEN(D83)-1)),IF(RIGHT(D83,1)="B",1000000000*VALUE(LEFT(D83,LEN(D83)-1)),IF(RIGHT(D83,1)="%",0.01*VALUE(LEFT(D83,LEN(D83)-1)),IF(RIGHT(D83,1)="k",1000*VALUE(LEFT(D83,LEN(D83)-1)),VALUE(SUBSTITUTE(D83,",",""))))))))),"N/A")</f>
        <v/>
      </c>
      <c r="L83">
        <f>IFERROR(IF(TRIM(E83)="-", "N/A", IF(RIGHT(E83,1)=")",IF(RIGHT(E83,2)="T)",-1000000000000*VALUE(MID(E83,2,LEN(E83)-3)),IF(RIGHT(E83,2)="M)",-1000000*VALUE(MID(E83,2,LEN(E83)-3)),IF(RIGHT(E83,2)="B)",-1000000000*VALUE(MID(E83,2,LEN(E83)-3)),IF(RIGHT(E83,2)="k)",-1000*VALUE(MID(E83,2,LEN(E83)-3)),VALUE(SUBSTITUTE(E83,",","")))))),IF(RIGHT(E83,1)="T",1000000000000*VALUE(LEFT(E83,LEN(E83)-1)),IF(RIGHT(E83,1)="M",1000000*VALUE(LEFT(E83,LEN(E83)-1)),IF(RIGHT(E83,1)="B",1000000000*VALUE(LEFT(E83,LEN(E83)-1)),IF(RIGHT(E83,1)="%",0.01*VALUE(LEFT(E83,LEN(E83)-1)),IF(RIGHT(E83,1)="k",1000*VALUE(LEFT(E83,LEN(E83)-1)),VALUE(SUBSTITUTE(E83,",",""))))))))),"N/A")</f>
        <v/>
      </c>
      <c r="M83">
        <f>IFERROR(IF(TRIM(F83)="-", "N/A", IF(RIGHT(F83,1)=")",IF(RIGHT(F83,2)="T)",-1000000000000*VALUE(MID(F83,2,LEN(F83)-3)),IF(RIGHT(F83,2)="M)",-1000000*VALUE(MID(F83,2,LEN(F83)-3)),IF(RIGHT(F83,2)="B)",-1000000000*VALUE(MID(F83,2,LEN(F83)-3)),IF(RIGHT(F83,2)="k)",-1000*VALUE(MID(F83,2,LEN(F83)-3)),VALUE(SUBSTITUTE(F83,",","")))))),IF(RIGHT(F83,1)="T",1000000000000*VALUE(LEFT(F83,LEN(F83)-1)),IF(RIGHT(F83,1)="M",1000000*VALUE(LEFT(F83,LEN(F83)-1)),IF(RIGHT(F83,1)="B",1000000000*VALUE(LEFT(F83,LEN(F83)-1)),IF(RIGHT(F83,1)="%",0.01*VALUE(LEFT(F83,LEN(F83)-1)),IF(RIGHT(F83,1)="k",1000*VALUE(LEFT(F83,LEN(F83)-1)),VALUE(SUBSTITUTE(F83,",",""))))))))),"N/A")</f>
        <v/>
      </c>
      <c r="N83">
        <f>IFERROR(IF(TRIM(G83)="-", "N/A", IF(RIGHT(G83,1)=")",IF(RIGHT(G83,2)="T)",-1000000000000*VALUE(MID(G83,2,LEN(G83)-3)),IF(RIGHT(G83,2)="M)",-1000000*VALUE(MID(G83,2,LEN(G83)-3)),IF(RIGHT(G83,2)="B)",-1000000000*VALUE(MID(G83,2,LEN(G83)-3)),IF(RIGHT(G83,2)="k)",-1000*VALUE(MID(G83,2,LEN(G83)-3)),VALUE(SUBSTITUTE(G83,",","")))))),IF(RIGHT(G83,1)="T",1000000000000*VALUE(LEFT(G83,LEN(G83)-1)),IF(RIGHT(G83,1)="M",1000000*VALUE(LEFT(G83,LEN(G83)-1)),IF(RIGHT(G83,1)="B",1000000000*VALUE(LEFT(G83,LEN(G83)-1)),IF(RIGHT(G83,1)="%",0.01*VALUE(LEFT(G83,LEN(G83)-1)),IF(RIGHT(G83,1)="k",1000*VALUE(LEFT(G83,LEN(G83)-1)),VALUE(SUBSTITUTE(G83,",",""))))))))),"N/A")</f>
        <v/>
      </c>
    </row>
    <row r="84" spans="1:60">
      <c s="1" r="A84" t="n">
        <v>0</v>
      </c>
      <c r="B84" t="s">
        <v>144</v>
      </c>
      <c r="C84" t="s">
        <v>1051</v>
      </c>
      <c r="F84">
        <f>IF(E73="below average",LOWER(TRIM(IF(ISNUMBER(VALUE(RIGHT(B73,1))),REPLACE(B73,LEN(B73),1,""),B73))),"")</f>
        <v/>
      </c>
      <c r="G84">
        <f>IF(F84&lt;&gt;"", G83 &amp; ", " &amp; IFERROR(LEFT(F84,FIND("(",F84) - 2),F84),G83)</f>
        <v/>
      </c>
      <c r="I84">
        <f>IF(AND(K84&gt; J84, L84&gt; K84, M84&gt; L84, N84&gt; M84), "pos_trend", IF(AND(K84&lt; J84, L84&lt; K84, M84&lt; L84, N84&lt; M84), "neg_trend", "N/A"))</f>
        <v/>
      </c>
      <c r="J84">
        <f>IFERROR(IF(TRIM(C84)="-", "N/A", IF(RIGHT(C84,1)=")",IF(RIGHT(C84,2)="T)",-1000000000000*VALUE(MID(C84,2,LEN(C84)-3)),IF(RIGHT(C84,2)="M)",-1000000*VALUE(MID(C84,2,LEN(C84)-3)),IF(RIGHT(C84,2)="B)",-1000000000*VALUE(MID(C84,2,LEN(C84)-3)),IF(RIGHT(C84,2)="k)",-1000*VALUE(MID(C84,2,LEN(C84)-3)),VALUE(SUBSTITUTE(C84,",","")))))),IF(RIGHT(C84,1)="T",1000000000000*VALUE(LEFT(C84,LEN(C84)-1)),IF(RIGHT(C84,1)="M",1000000*VALUE(LEFT(C84,LEN(C84)-1)),IF(RIGHT(C84,1)="B",1000000000*VALUE(LEFT(C84,LEN(C84)-1)),IF(RIGHT(C84,1)="%",0.01*VALUE(LEFT(C84,LEN(C84)-1)),IF(RIGHT(C84,1)="k",1000*VALUE(LEFT(C84,LEN(C84)-1)),VALUE(SUBSTITUTE(C84,",",""))))))))),"N/A")</f>
        <v/>
      </c>
      <c r="K84">
        <f>IFERROR(IF(TRIM(D84)="-", "N/A", IF(RIGHT(D84,1)=")",IF(RIGHT(D84,2)="T)",-1000000000000*VALUE(MID(D84,2,LEN(D84)-3)),IF(RIGHT(D84,2)="M)",-1000000*VALUE(MID(D84,2,LEN(D84)-3)),IF(RIGHT(D84,2)="B)",-1000000000*VALUE(MID(D84,2,LEN(D84)-3)),IF(RIGHT(D84,2)="k)",-1000*VALUE(MID(D84,2,LEN(D84)-3)),VALUE(SUBSTITUTE(D84,",","")))))),IF(RIGHT(D84,1)="T",1000000000000*VALUE(LEFT(D84,LEN(D84)-1)),IF(RIGHT(D84,1)="M",1000000*VALUE(LEFT(D84,LEN(D84)-1)),IF(RIGHT(D84,1)="B",1000000000*VALUE(LEFT(D84,LEN(D84)-1)),IF(RIGHT(D84,1)="%",0.01*VALUE(LEFT(D84,LEN(D84)-1)),IF(RIGHT(D84,1)="k",1000*VALUE(LEFT(D84,LEN(D84)-1)),VALUE(SUBSTITUTE(D84,",",""))))))))),"N/A")</f>
        <v/>
      </c>
      <c r="L84">
        <f>IFERROR(IF(TRIM(E84)="-", "N/A", IF(RIGHT(E84,1)=")",IF(RIGHT(E84,2)="T)",-1000000000000*VALUE(MID(E84,2,LEN(E84)-3)),IF(RIGHT(E84,2)="M)",-1000000*VALUE(MID(E84,2,LEN(E84)-3)),IF(RIGHT(E84,2)="B)",-1000000000*VALUE(MID(E84,2,LEN(E84)-3)),IF(RIGHT(E84,2)="k)",-1000*VALUE(MID(E84,2,LEN(E84)-3)),VALUE(SUBSTITUTE(E84,",","")))))),IF(RIGHT(E84,1)="T",1000000000000*VALUE(LEFT(E84,LEN(E84)-1)),IF(RIGHT(E84,1)="M",1000000*VALUE(LEFT(E84,LEN(E84)-1)),IF(RIGHT(E84,1)="B",1000000000*VALUE(LEFT(E84,LEN(E84)-1)),IF(RIGHT(E84,1)="%",0.01*VALUE(LEFT(E84,LEN(E84)-1)),IF(RIGHT(E84,1)="k",1000*VALUE(LEFT(E84,LEN(E84)-1)),VALUE(SUBSTITUTE(E84,",",""))))))))),"N/A")</f>
        <v/>
      </c>
      <c r="M84">
        <f>IFERROR(IF(TRIM(F84)="-", "N/A", IF(RIGHT(F84,1)=")",IF(RIGHT(F84,2)="T)",-1000000000000*VALUE(MID(F84,2,LEN(F84)-3)),IF(RIGHT(F84,2)="M)",-1000000*VALUE(MID(F84,2,LEN(F84)-3)),IF(RIGHT(F84,2)="B)",-1000000000*VALUE(MID(F84,2,LEN(F84)-3)),IF(RIGHT(F84,2)="k)",-1000*VALUE(MID(F84,2,LEN(F84)-3)),VALUE(SUBSTITUTE(F84,",","")))))),IF(RIGHT(F84,1)="T",1000000000000*VALUE(LEFT(F84,LEN(F84)-1)),IF(RIGHT(F84,1)="M",1000000*VALUE(LEFT(F84,LEN(F84)-1)),IF(RIGHT(F84,1)="B",1000000000*VALUE(LEFT(F84,LEN(F84)-1)),IF(RIGHT(F84,1)="%",0.01*VALUE(LEFT(F84,LEN(F84)-1)),IF(RIGHT(F84,1)="k",1000*VALUE(LEFT(F84,LEN(F84)-1)),VALUE(SUBSTITUTE(F84,",",""))))))))),"N/A")</f>
        <v/>
      </c>
      <c r="N84">
        <f>IFERROR(IF(TRIM(G84)="-", "N/A", IF(RIGHT(G84,1)=")",IF(RIGHT(G84,2)="T)",-1000000000000*VALUE(MID(G84,2,LEN(G84)-3)),IF(RIGHT(G84,2)="M)",-1000000*VALUE(MID(G84,2,LEN(G84)-3)),IF(RIGHT(G84,2)="B)",-1000000000*VALUE(MID(G84,2,LEN(G84)-3)),IF(RIGHT(G84,2)="k)",-1000*VALUE(MID(G84,2,LEN(G84)-3)),VALUE(SUBSTITUTE(G84,",","")))))),IF(RIGHT(G84,1)="T",1000000000000*VALUE(LEFT(G84,LEN(G84)-1)),IF(RIGHT(G84,1)="M",1000000*VALUE(LEFT(G84,LEN(G84)-1)),IF(RIGHT(G84,1)="B",1000000000*VALUE(LEFT(G84,LEN(G84)-1)),IF(RIGHT(G84,1)="%",0.01*VALUE(LEFT(G84,LEN(G84)-1)),IF(RIGHT(G84,1)="k",1000*VALUE(LEFT(G84,LEN(G84)-1)),VALUE(SUBSTITUTE(G84,",",""))))))))),"N/A")</f>
        <v/>
      </c>
    </row>
    <row r="85" spans="1:60">
      <c s="1" r="A85" t="n">
        <v>1</v>
      </c>
      <c r="B85" t="s">
        <v>146</v>
      </c>
      <c r="C85" t="s">
        <v>1052</v>
      </c>
      <c r="F85">
        <f>IF(E74="below average",LOWER(TRIM(IF(ISNUMBER(VALUE(RIGHT(B74,1))),REPLACE(B74,LEN(B74),1,""),B74))),"")</f>
        <v/>
      </c>
      <c r="G85">
        <f>IF(F85&lt;&gt;"", G84 &amp; ", " &amp; IFERROR(LEFT(F85,FIND("(",F85) - 2),F85),G84)</f>
        <v/>
      </c>
      <c r="I85">
        <f>IF(AND(K85&gt; J85, L85&gt; K85, M85&gt; L85, N85&gt; M85), "pos_trend", IF(AND(K85&lt; J85, L85&lt; K85, M85&lt; L85, N85&lt; M85), "neg_trend", "N/A"))</f>
        <v/>
      </c>
      <c r="J85">
        <f>IFERROR(IF(TRIM(C85)="-", "N/A", IF(RIGHT(C85,1)=")",IF(RIGHT(C85,2)="T)",-1000000000000*VALUE(MID(C85,2,LEN(C85)-3)),IF(RIGHT(C85,2)="M)",-1000000*VALUE(MID(C85,2,LEN(C85)-3)),IF(RIGHT(C85,2)="B)",-1000000000*VALUE(MID(C85,2,LEN(C85)-3)),IF(RIGHT(C85,2)="k)",-1000*VALUE(MID(C85,2,LEN(C85)-3)),VALUE(SUBSTITUTE(C85,",","")))))),IF(RIGHT(C85,1)="T",1000000000000*VALUE(LEFT(C85,LEN(C85)-1)),IF(RIGHT(C85,1)="M",1000000*VALUE(LEFT(C85,LEN(C85)-1)),IF(RIGHT(C85,1)="B",1000000000*VALUE(LEFT(C85,LEN(C85)-1)),IF(RIGHT(C85,1)="%",0.01*VALUE(LEFT(C85,LEN(C85)-1)),IF(RIGHT(C85,1)="k",1000*VALUE(LEFT(C85,LEN(C85)-1)),VALUE(SUBSTITUTE(C85,",",""))))))))),"N/A")</f>
        <v/>
      </c>
      <c r="K85">
        <f>IFERROR(IF(TRIM(D85)="-", "N/A", IF(RIGHT(D85,1)=")",IF(RIGHT(D85,2)="T)",-1000000000000*VALUE(MID(D85,2,LEN(D85)-3)),IF(RIGHT(D85,2)="M)",-1000000*VALUE(MID(D85,2,LEN(D85)-3)),IF(RIGHT(D85,2)="B)",-1000000000*VALUE(MID(D85,2,LEN(D85)-3)),IF(RIGHT(D85,2)="k)",-1000*VALUE(MID(D85,2,LEN(D85)-3)),VALUE(SUBSTITUTE(D85,",","")))))),IF(RIGHT(D85,1)="T",1000000000000*VALUE(LEFT(D85,LEN(D85)-1)),IF(RIGHT(D85,1)="M",1000000*VALUE(LEFT(D85,LEN(D85)-1)),IF(RIGHT(D85,1)="B",1000000000*VALUE(LEFT(D85,LEN(D85)-1)),IF(RIGHT(D85,1)="%",0.01*VALUE(LEFT(D85,LEN(D85)-1)),IF(RIGHT(D85,1)="k",1000*VALUE(LEFT(D85,LEN(D85)-1)),VALUE(SUBSTITUTE(D85,",",""))))))))),"N/A")</f>
        <v/>
      </c>
      <c r="L85">
        <f>IFERROR(IF(TRIM(E85)="-", "N/A", IF(RIGHT(E85,1)=")",IF(RIGHT(E85,2)="T)",-1000000000000*VALUE(MID(E85,2,LEN(E85)-3)),IF(RIGHT(E85,2)="M)",-1000000*VALUE(MID(E85,2,LEN(E85)-3)),IF(RIGHT(E85,2)="B)",-1000000000*VALUE(MID(E85,2,LEN(E85)-3)),IF(RIGHT(E85,2)="k)",-1000*VALUE(MID(E85,2,LEN(E85)-3)),VALUE(SUBSTITUTE(E85,",","")))))),IF(RIGHT(E85,1)="T",1000000000000*VALUE(LEFT(E85,LEN(E85)-1)),IF(RIGHT(E85,1)="M",1000000*VALUE(LEFT(E85,LEN(E85)-1)),IF(RIGHT(E85,1)="B",1000000000*VALUE(LEFT(E85,LEN(E85)-1)),IF(RIGHT(E85,1)="%",0.01*VALUE(LEFT(E85,LEN(E85)-1)),IF(RIGHT(E85,1)="k",1000*VALUE(LEFT(E85,LEN(E85)-1)),VALUE(SUBSTITUTE(E85,",",""))))))))),"N/A")</f>
        <v/>
      </c>
      <c r="M85">
        <f>IFERROR(IF(TRIM(F85)="-", "N/A", IF(RIGHT(F85,1)=")",IF(RIGHT(F85,2)="T)",-1000000000000*VALUE(MID(F85,2,LEN(F85)-3)),IF(RIGHT(F85,2)="M)",-1000000*VALUE(MID(F85,2,LEN(F85)-3)),IF(RIGHT(F85,2)="B)",-1000000000*VALUE(MID(F85,2,LEN(F85)-3)),IF(RIGHT(F85,2)="k)",-1000*VALUE(MID(F85,2,LEN(F85)-3)),VALUE(SUBSTITUTE(F85,",","")))))),IF(RIGHT(F85,1)="T",1000000000000*VALUE(LEFT(F85,LEN(F85)-1)),IF(RIGHT(F85,1)="M",1000000*VALUE(LEFT(F85,LEN(F85)-1)),IF(RIGHT(F85,1)="B",1000000000*VALUE(LEFT(F85,LEN(F85)-1)),IF(RIGHT(F85,1)="%",0.01*VALUE(LEFT(F85,LEN(F85)-1)),IF(RIGHT(F85,1)="k",1000*VALUE(LEFT(F85,LEN(F85)-1)),VALUE(SUBSTITUTE(F85,",",""))))))))),"N/A")</f>
        <v/>
      </c>
      <c r="N85">
        <f>IFERROR(IF(TRIM(G85)="-", "N/A", IF(RIGHT(G85,1)=")",IF(RIGHT(G85,2)="T)",-1000000000000*VALUE(MID(G85,2,LEN(G85)-3)),IF(RIGHT(G85,2)="M)",-1000000*VALUE(MID(G85,2,LEN(G85)-3)),IF(RIGHT(G85,2)="B)",-1000000000*VALUE(MID(G85,2,LEN(G85)-3)),IF(RIGHT(G85,2)="k)",-1000*VALUE(MID(G85,2,LEN(G85)-3)),VALUE(SUBSTITUTE(G85,",","")))))),IF(RIGHT(G85,1)="T",1000000000000*VALUE(LEFT(G85,LEN(G85)-1)),IF(RIGHT(G85,1)="M",1000000*VALUE(LEFT(G85,LEN(G85)-1)),IF(RIGHT(G85,1)="B",1000000000*VALUE(LEFT(G85,LEN(G85)-1)),IF(RIGHT(G85,1)="%",0.01*VALUE(LEFT(G85,LEN(G85)-1)),IF(RIGHT(G85,1)="k",1000*VALUE(LEFT(G85,LEN(G85)-1)),VALUE(SUBSTITUTE(G85,",",""))))))))),"N/A")</f>
        <v/>
      </c>
    </row>
    <row r="86" spans="1:60">
      <c r="F86">
        <f>IF(E75="below average",LOWER(TRIM(IF(ISNUMBER(VALUE(RIGHT(B75,1))),REPLACE(B75,LEN(B75),1,""),B75))),"")</f>
        <v/>
      </c>
      <c r="G86">
        <f>IF(F86&lt;&gt;"", G85 &amp; ", " &amp; IFERROR(LEFT(F86,FIND("(",F86) - 2),F86),G85)</f>
        <v/>
      </c>
      <c r="I86">
        <f>IF(AND(K86&gt; J86, L86&gt; K86, M86&gt; L86, N86&gt; M86), "pos_trend", IF(AND(K86&lt; J86, L86&lt; K86, M86&lt; L86, N86&lt; M86), "neg_trend", "N/A"))</f>
        <v/>
      </c>
      <c r="J86">
        <f>IFERROR(IF(TRIM(C86)="-", "N/A", IF(RIGHT(C86,1)=")",IF(RIGHT(C86,2)="T)",-1000000000000*VALUE(MID(C86,2,LEN(C86)-3)),IF(RIGHT(C86,2)="M)",-1000000*VALUE(MID(C86,2,LEN(C86)-3)),IF(RIGHT(C86,2)="B)",-1000000000*VALUE(MID(C86,2,LEN(C86)-3)),IF(RIGHT(C86,2)="k)",-1000*VALUE(MID(C86,2,LEN(C86)-3)),VALUE(SUBSTITUTE(C86,",","")))))),IF(RIGHT(C86,1)="T",1000000000000*VALUE(LEFT(C86,LEN(C86)-1)),IF(RIGHT(C86,1)="M",1000000*VALUE(LEFT(C86,LEN(C86)-1)),IF(RIGHT(C86,1)="B",1000000000*VALUE(LEFT(C86,LEN(C86)-1)),IF(RIGHT(C86,1)="%",0.01*VALUE(LEFT(C86,LEN(C86)-1)),IF(RIGHT(C86,1)="k",1000*VALUE(LEFT(C86,LEN(C86)-1)),VALUE(SUBSTITUTE(C86,",",""))))))))),"N/A")</f>
        <v/>
      </c>
      <c r="K86">
        <f>IFERROR(IF(TRIM(D86)="-", "N/A", IF(RIGHT(D86,1)=")",IF(RIGHT(D86,2)="T)",-1000000000000*VALUE(MID(D86,2,LEN(D86)-3)),IF(RIGHT(D86,2)="M)",-1000000*VALUE(MID(D86,2,LEN(D86)-3)),IF(RIGHT(D86,2)="B)",-1000000000*VALUE(MID(D86,2,LEN(D86)-3)),IF(RIGHT(D86,2)="k)",-1000*VALUE(MID(D86,2,LEN(D86)-3)),VALUE(SUBSTITUTE(D86,",","")))))),IF(RIGHT(D86,1)="T",1000000000000*VALUE(LEFT(D86,LEN(D86)-1)),IF(RIGHT(D86,1)="M",1000000*VALUE(LEFT(D86,LEN(D86)-1)),IF(RIGHT(D86,1)="B",1000000000*VALUE(LEFT(D86,LEN(D86)-1)),IF(RIGHT(D86,1)="%",0.01*VALUE(LEFT(D86,LEN(D86)-1)),IF(RIGHT(D86,1)="k",1000*VALUE(LEFT(D86,LEN(D86)-1)),VALUE(SUBSTITUTE(D86,",",""))))))))),"N/A")</f>
        <v/>
      </c>
      <c r="L86">
        <f>IFERROR(IF(TRIM(E86)="-", "N/A", IF(RIGHT(E86,1)=")",IF(RIGHT(E86,2)="T)",-1000000000000*VALUE(MID(E86,2,LEN(E86)-3)),IF(RIGHT(E86,2)="M)",-1000000*VALUE(MID(E86,2,LEN(E86)-3)),IF(RIGHT(E86,2)="B)",-1000000000*VALUE(MID(E86,2,LEN(E86)-3)),IF(RIGHT(E86,2)="k)",-1000*VALUE(MID(E86,2,LEN(E86)-3)),VALUE(SUBSTITUTE(E86,",","")))))),IF(RIGHT(E86,1)="T",1000000000000*VALUE(LEFT(E86,LEN(E86)-1)),IF(RIGHT(E86,1)="M",1000000*VALUE(LEFT(E86,LEN(E86)-1)),IF(RIGHT(E86,1)="B",1000000000*VALUE(LEFT(E86,LEN(E86)-1)),IF(RIGHT(E86,1)="%",0.01*VALUE(LEFT(E86,LEN(E86)-1)),IF(RIGHT(E86,1)="k",1000*VALUE(LEFT(E86,LEN(E86)-1)),VALUE(SUBSTITUTE(E86,",",""))))))))),"N/A")</f>
        <v/>
      </c>
      <c r="M86">
        <f>IFERROR(IF(TRIM(F86)="-", "N/A", IF(RIGHT(F86,1)=")",IF(RIGHT(F86,2)="T)",-1000000000000*VALUE(MID(F86,2,LEN(F86)-3)),IF(RIGHT(F86,2)="M)",-1000000*VALUE(MID(F86,2,LEN(F86)-3)),IF(RIGHT(F86,2)="B)",-1000000000*VALUE(MID(F86,2,LEN(F86)-3)),IF(RIGHT(F86,2)="k)",-1000*VALUE(MID(F86,2,LEN(F86)-3)),VALUE(SUBSTITUTE(F86,",","")))))),IF(RIGHT(F86,1)="T",1000000000000*VALUE(LEFT(F86,LEN(F86)-1)),IF(RIGHT(F86,1)="M",1000000*VALUE(LEFT(F86,LEN(F86)-1)),IF(RIGHT(F86,1)="B",1000000000*VALUE(LEFT(F86,LEN(F86)-1)),IF(RIGHT(F86,1)="%",0.01*VALUE(LEFT(F86,LEN(F86)-1)),IF(RIGHT(F86,1)="k",1000*VALUE(LEFT(F86,LEN(F86)-1)),VALUE(SUBSTITUTE(F86,",",""))))))))),"N/A")</f>
        <v/>
      </c>
      <c r="N86">
        <f>IFERROR(IF(TRIM(G86)="-", "N/A", IF(RIGHT(G86,1)=")",IF(RIGHT(G86,2)="T)",-1000000000000*VALUE(MID(G86,2,LEN(G86)-3)),IF(RIGHT(G86,2)="M)",-1000000*VALUE(MID(G86,2,LEN(G86)-3)),IF(RIGHT(G86,2)="B)",-1000000000*VALUE(MID(G86,2,LEN(G86)-3)),IF(RIGHT(G86,2)="k)",-1000*VALUE(MID(G86,2,LEN(G86)-3)),VALUE(SUBSTITUTE(G86,",","")))))),IF(RIGHT(G86,1)="T",1000000000000*VALUE(LEFT(G86,LEN(G86)-1)),IF(RIGHT(G86,1)="M",1000000*VALUE(LEFT(G86,LEN(G86)-1)),IF(RIGHT(G86,1)="B",1000000000*VALUE(LEFT(G86,LEN(G86)-1)),IF(RIGHT(G86,1)="%",0.01*VALUE(LEFT(G86,LEN(G86)-1)),IF(RIGHT(G86,1)="k",1000*VALUE(LEFT(G86,LEN(G86)-1)),VALUE(SUBSTITUTE(G86,",",""))))))))),"N/A")</f>
        <v/>
      </c>
    </row>
    <row r="87" spans="1:60">
      <c s="1" r="A87" t="n">
        <v>0</v>
      </c>
      <c r="B87" t="s">
        <v>148</v>
      </c>
      <c r="C87" t="s">
        <v>1053</v>
      </c>
      <c r="F87">
        <f>IF(E76="below average",LOWER(TRIM(IF(ISNUMBER(VALUE(RIGHT(B76,1))),REPLACE(B76,LEN(B76),1,""),B76))),"")</f>
        <v/>
      </c>
      <c r="G87">
        <f>IF(F87&lt;&gt;"", G86 &amp; ", " &amp; IFERROR(LEFT(F87,FIND("(",F87) - 2),F87),G86)</f>
        <v/>
      </c>
      <c r="I87">
        <f>IF(AND(K87&gt; J87, L87&gt; K87, M87&gt; L87, N87&gt; M87), "pos_trend", IF(AND(K87&lt; J87, L87&lt; K87, M87&lt; L87, N87&lt; M87), "neg_trend", "N/A"))</f>
        <v/>
      </c>
      <c r="J87">
        <f>IFERROR(IF(TRIM(C87)="-", "N/A", IF(RIGHT(C87,1)=")",IF(RIGHT(C87,2)="T)",-1000000000000*VALUE(MID(C87,2,LEN(C87)-3)),IF(RIGHT(C87,2)="M)",-1000000*VALUE(MID(C87,2,LEN(C87)-3)),IF(RIGHT(C87,2)="B)",-1000000000*VALUE(MID(C87,2,LEN(C87)-3)),IF(RIGHT(C87,2)="k)",-1000*VALUE(MID(C87,2,LEN(C87)-3)),VALUE(SUBSTITUTE(C87,",","")))))),IF(RIGHT(C87,1)="T",1000000000000*VALUE(LEFT(C87,LEN(C87)-1)),IF(RIGHT(C87,1)="M",1000000*VALUE(LEFT(C87,LEN(C87)-1)),IF(RIGHT(C87,1)="B",1000000000*VALUE(LEFT(C87,LEN(C87)-1)),IF(RIGHT(C87,1)="%",0.01*VALUE(LEFT(C87,LEN(C87)-1)),IF(RIGHT(C87,1)="k",1000*VALUE(LEFT(C87,LEN(C87)-1)),VALUE(SUBSTITUTE(C87,",",""))))))))),"N/A")</f>
        <v/>
      </c>
      <c r="K87">
        <f>IFERROR(IF(TRIM(D87)="-", "N/A", IF(RIGHT(D87,1)=")",IF(RIGHT(D87,2)="T)",-1000000000000*VALUE(MID(D87,2,LEN(D87)-3)),IF(RIGHT(D87,2)="M)",-1000000*VALUE(MID(D87,2,LEN(D87)-3)),IF(RIGHT(D87,2)="B)",-1000000000*VALUE(MID(D87,2,LEN(D87)-3)),IF(RIGHT(D87,2)="k)",-1000*VALUE(MID(D87,2,LEN(D87)-3)),VALUE(SUBSTITUTE(D87,",","")))))),IF(RIGHT(D87,1)="T",1000000000000*VALUE(LEFT(D87,LEN(D87)-1)),IF(RIGHT(D87,1)="M",1000000*VALUE(LEFT(D87,LEN(D87)-1)),IF(RIGHT(D87,1)="B",1000000000*VALUE(LEFT(D87,LEN(D87)-1)),IF(RIGHT(D87,1)="%",0.01*VALUE(LEFT(D87,LEN(D87)-1)),IF(RIGHT(D87,1)="k",1000*VALUE(LEFT(D87,LEN(D87)-1)),VALUE(SUBSTITUTE(D87,",",""))))))))),"N/A")</f>
        <v/>
      </c>
      <c r="L87">
        <f>IFERROR(IF(TRIM(E87)="-", "N/A", IF(RIGHT(E87,1)=")",IF(RIGHT(E87,2)="T)",-1000000000000*VALUE(MID(E87,2,LEN(E87)-3)),IF(RIGHT(E87,2)="M)",-1000000*VALUE(MID(E87,2,LEN(E87)-3)),IF(RIGHT(E87,2)="B)",-1000000000*VALUE(MID(E87,2,LEN(E87)-3)),IF(RIGHT(E87,2)="k)",-1000*VALUE(MID(E87,2,LEN(E87)-3)),VALUE(SUBSTITUTE(E87,",","")))))),IF(RIGHT(E87,1)="T",1000000000000*VALUE(LEFT(E87,LEN(E87)-1)),IF(RIGHT(E87,1)="M",1000000*VALUE(LEFT(E87,LEN(E87)-1)),IF(RIGHT(E87,1)="B",1000000000*VALUE(LEFT(E87,LEN(E87)-1)),IF(RIGHT(E87,1)="%",0.01*VALUE(LEFT(E87,LEN(E87)-1)),IF(RIGHT(E87,1)="k",1000*VALUE(LEFT(E87,LEN(E87)-1)),VALUE(SUBSTITUTE(E87,",",""))))))))),"N/A")</f>
        <v/>
      </c>
      <c r="M87">
        <f>IFERROR(IF(TRIM(F87)="-", "N/A", IF(RIGHT(F87,1)=")",IF(RIGHT(F87,2)="T)",-1000000000000*VALUE(MID(F87,2,LEN(F87)-3)),IF(RIGHT(F87,2)="M)",-1000000*VALUE(MID(F87,2,LEN(F87)-3)),IF(RIGHT(F87,2)="B)",-1000000000*VALUE(MID(F87,2,LEN(F87)-3)),IF(RIGHT(F87,2)="k)",-1000*VALUE(MID(F87,2,LEN(F87)-3)),VALUE(SUBSTITUTE(F87,",","")))))),IF(RIGHT(F87,1)="T",1000000000000*VALUE(LEFT(F87,LEN(F87)-1)),IF(RIGHT(F87,1)="M",1000000*VALUE(LEFT(F87,LEN(F87)-1)),IF(RIGHT(F87,1)="B",1000000000*VALUE(LEFT(F87,LEN(F87)-1)),IF(RIGHT(F87,1)="%",0.01*VALUE(LEFT(F87,LEN(F87)-1)),IF(RIGHT(F87,1)="k",1000*VALUE(LEFT(F87,LEN(F87)-1)),VALUE(SUBSTITUTE(F87,",",""))))))))),"N/A")</f>
        <v/>
      </c>
      <c r="N87">
        <f>IFERROR(IF(TRIM(G87)="-", "N/A", IF(RIGHT(G87,1)=")",IF(RIGHT(G87,2)="T)",-1000000000000*VALUE(MID(G87,2,LEN(G87)-3)),IF(RIGHT(G87,2)="M)",-1000000*VALUE(MID(G87,2,LEN(G87)-3)),IF(RIGHT(G87,2)="B)",-1000000000*VALUE(MID(G87,2,LEN(G87)-3)),IF(RIGHT(G87,2)="k)",-1000*VALUE(MID(G87,2,LEN(G87)-3)),VALUE(SUBSTITUTE(G87,",","")))))),IF(RIGHT(G87,1)="T",1000000000000*VALUE(LEFT(G87,LEN(G87)-1)),IF(RIGHT(G87,1)="M",1000000*VALUE(LEFT(G87,LEN(G87)-1)),IF(RIGHT(G87,1)="B",1000000000*VALUE(LEFT(G87,LEN(G87)-1)),IF(RIGHT(G87,1)="%",0.01*VALUE(LEFT(G87,LEN(G87)-1)),IF(RIGHT(G87,1)="k",1000*VALUE(LEFT(G87,LEN(G87)-1)),VALUE(SUBSTITUTE(G87,",",""))))))))),"N/A")</f>
        <v/>
      </c>
    </row>
    <row r="88" spans="1:60">
      <c s="1" r="A88" t="n">
        <v>1</v>
      </c>
      <c r="B88" t="s">
        <v>150</v>
      </c>
      <c r="C88" t="s">
        <v>1054</v>
      </c>
      <c r="F88">
        <f>IF(F87="",IF(F86="",IF(F85="",IF(F84="",IF(F83="",IF(F82="",IFERROR(LEFT(F81,FIND("(",F81) - 2),F81),IFERROR(LEFT(F82,FIND("(",F82) - 2),F82)),IFERROR(LEFT(F83,FIND("(",F83) - 2),F83)),IFERROR(LEFT(F84,FIND("(",F84) - 2),F84)),IFERROR(LEFT(F85,FIND("(",F85) - 2),F85)),IFERROR(LEFT(F86,FIND("(",F86) - 2),F86)),IFERROR(LEFT(F87,FIND("(",F87) - 2),F87))</f>
        <v/>
      </c>
      <c r="G88">
        <f>TRIM(IF(LEFT(G87,1)=",",REPLACE(G87,1,1,""),SUBSTITUTE(G87,F88, "and " &amp; F88)))</f>
        <v/>
      </c>
      <c r="I88">
        <f>IF(AND(K88&gt; J88, L88&gt; K88, M88&gt; L88, N88&gt; M88), "pos_trend", IF(AND(K88&lt; J88, L88&lt; K88, M88&lt; L88, N88&lt; M88), "neg_trend", "N/A"))</f>
        <v/>
      </c>
      <c r="J88">
        <f>IFERROR(IF(TRIM(C88)="-", "N/A", IF(RIGHT(C88,1)=")",IF(RIGHT(C88,2)="T)",-1000000000000*VALUE(MID(C88,2,LEN(C88)-3)),IF(RIGHT(C88,2)="M)",-1000000*VALUE(MID(C88,2,LEN(C88)-3)),IF(RIGHT(C88,2)="B)",-1000000000*VALUE(MID(C88,2,LEN(C88)-3)),IF(RIGHT(C88,2)="k)",-1000*VALUE(MID(C88,2,LEN(C88)-3)),VALUE(SUBSTITUTE(C88,",","")))))),IF(RIGHT(C88,1)="T",1000000000000*VALUE(LEFT(C88,LEN(C88)-1)),IF(RIGHT(C88,1)="M",1000000*VALUE(LEFT(C88,LEN(C88)-1)),IF(RIGHT(C88,1)="B",1000000000*VALUE(LEFT(C88,LEN(C88)-1)),IF(RIGHT(C88,1)="%",0.01*VALUE(LEFT(C88,LEN(C88)-1)),IF(RIGHT(C88,1)="k",1000*VALUE(LEFT(C88,LEN(C88)-1)),VALUE(SUBSTITUTE(C88,",",""))))))))),"N/A")</f>
        <v/>
      </c>
      <c r="K88">
        <f>IFERROR(IF(TRIM(D88)="-", "N/A", IF(RIGHT(D88,1)=")",IF(RIGHT(D88,2)="T)",-1000000000000*VALUE(MID(D88,2,LEN(D88)-3)),IF(RIGHT(D88,2)="M)",-1000000*VALUE(MID(D88,2,LEN(D88)-3)),IF(RIGHT(D88,2)="B)",-1000000000*VALUE(MID(D88,2,LEN(D88)-3)),IF(RIGHT(D88,2)="k)",-1000*VALUE(MID(D88,2,LEN(D88)-3)),VALUE(SUBSTITUTE(D88,",","")))))),IF(RIGHT(D88,1)="T",1000000000000*VALUE(LEFT(D88,LEN(D88)-1)),IF(RIGHT(D88,1)="M",1000000*VALUE(LEFT(D88,LEN(D88)-1)),IF(RIGHT(D88,1)="B",1000000000*VALUE(LEFT(D88,LEN(D88)-1)),IF(RIGHT(D88,1)="%",0.01*VALUE(LEFT(D88,LEN(D88)-1)),IF(RIGHT(D88,1)="k",1000*VALUE(LEFT(D88,LEN(D88)-1)),VALUE(SUBSTITUTE(D88,",",""))))))))),"N/A")</f>
        <v/>
      </c>
      <c r="L88">
        <f>IFERROR(IF(TRIM(E88)="-", "N/A", IF(RIGHT(E88,1)=")",IF(RIGHT(E88,2)="T)",-1000000000000*VALUE(MID(E88,2,LEN(E88)-3)),IF(RIGHT(E88,2)="M)",-1000000*VALUE(MID(E88,2,LEN(E88)-3)),IF(RIGHT(E88,2)="B)",-1000000000*VALUE(MID(E88,2,LEN(E88)-3)),IF(RIGHT(E88,2)="k)",-1000*VALUE(MID(E88,2,LEN(E88)-3)),VALUE(SUBSTITUTE(E88,",","")))))),IF(RIGHT(E88,1)="T",1000000000000*VALUE(LEFT(E88,LEN(E88)-1)),IF(RIGHT(E88,1)="M",1000000*VALUE(LEFT(E88,LEN(E88)-1)),IF(RIGHT(E88,1)="B",1000000000*VALUE(LEFT(E88,LEN(E88)-1)),IF(RIGHT(E88,1)="%",0.01*VALUE(LEFT(E88,LEN(E88)-1)),IF(RIGHT(E88,1)="k",1000*VALUE(LEFT(E88,LEN(E88)-1)),VALUE(SUBSTITUTE(E88,",",""))))))))),"N/A")</f>
        <v/>
      </c>
      <c r="M88">
        <f>IFERROR(IF(TRIM(F88)="-", "N/A", IF(RIGHT(F88,1)=")",IF(RIGHT(F88,2)="T)",-1000000000000*VALUE(MID(F88,2,LEN(F88)-3)),IF(RIGHT(F88,2)="M)",-1000000*VALUE(MID(F88,2,LEN(F88)-3)),IF(RIGHT(F88,2)="B)",-1000000000*VALUE(MID(F88,2,LEN(F88)-3)),IF(RIGHT(F88,2)="k)",-1000*VALUE(MID(F88,2,LEN(F88)-3)),VALUE(SUBSTITUTE(F88,",","")))))),IF(RIGHT(F88,1)="T",1000000000000*VALUE(LEFT(F88,LEN(F88)-1)),IF(RIGHT(F88,1)="M",1000000*VALUE(LEFT(F88,LEN(F88)-1)),IF(RIGHT(F88,1)="B",1000000000*VALUE(LEFT(F88,LEN(F88)-1)),IF(RIGHT(F88,1)="%",0.01*VALUE(LEFT(F88,LEN(F88)-1)),IF(RIGHT(F88,1)="k",1000*VALUE(LEFT(F88,LEN(F88)-1)),VALUE(SUBSTITUTE(F88,",",""))))))))),"N/A")</f>
        <v/>
      </c>
      <c r="N88">
        <f>IFERROR(IF(TRIM(G88)="-", "N/A", IF(RIGHT(G88,1)=")",IF(RIGHT(G88,2)="T)",-1000000000000*VALUE(MID(G88,2,LEN(G88)-3)),IF(RIGHT(G88,2)="M)",-1000000*VALUE(MID(G88,2,LEN(G88)-3)),IF(RIGHT(G88,2)="B)",-1000000000*VALUE(MID(G88,2,LEN(G88)-3)),IF(RIGHT(G88,2)="k)",-1000*VALUE(MID(G88,2,LEN(G88)-3)),VALUE(SUBSTITUTE(G88,",","")))))),IF(RIGHT(G88,1)="T",1000000000000*VALUE(LEFT(G88,LEN(G88)-1)),IF(RIGHT(G88,1)="M",1000000*VALUE(LEFT(G88,LEN(G88)-1)),IF(RIGHT(G88,1)="B",1000000000*VALUE(LEFT(G88,LEN(G88)-1)),IF(RIGHT(G88,1)="%",0.01*VALUE(LEFT(G88,LEN(G88)-1)),IF(RIGHT(G88,1)="k",1000*VALUE(LEFT(G88,LEN(G88)-1)),VALUE(SUBSTITUTE(G88,",",""))))))))),"N/A")</f>
        <v/>
      </c>
    </row>
    <row r="89" spans="1:60">
      <c s="1" r="A89" t="n">
        <v>2</v>
      </c>
      <c r="B89" t="s">
        <v>152</v>
      </c>
      <c r="C89" t="s">
        <v>1055</v>
      </c>
      <c r="D89">
        <f>IF(COUNTIF(E70:E76,"=below average")&gt;0,"There are some indications that "&amp;D1&amp;" may be undervalued. The company has a lower " &amp; G88 &amp; " than the comparable average", "Inconclusive")</f>
        <v/>
      </c>
      <c r="I89">
        <f>IF(AND(K89&gt; J89, L89&gt; K89, M89&gt; L89, N89&gt; M89), "pos_trend", IF(AND(K89&lt; J89, L89&lt; K89, M89&lt; L89, N89&lt; M89), "neg_trend", "N/A"))</f>
        <v/>
      </c>
      <c r="J89">
        <f>IFERROR(IF(TRIM(C89)="-", "N/A", IF(RIGHT(C89,1)=")",IF(RIGHT(C89,2)="T)",-1000000000000*VALUE(MID(C89,2,LEN(C89)-3)),IF(RIGHT(C89,2)="M)",-1000000*VALUE(MID(C89,2,LEN(C89)-3)),IF(RIGHT(C89,2)="B)",-1000000000*VALUE(MID(C89,2,LEN(C89)-3)),IF(RIGHT(C89,2)="k)",-1000*VALUE(MID(C89,2,LEN(C89)-3)),VALUE(SUBSTITUTE(C89,",","")))))),IF(RIGHT(C89,1)="T",1000000000000*VALUE(LEFT(C89,LEN(C89)-1)),IF(RIGHT(C89,1)="M",1000000*VALUE(LEFT(C89,LEN(C89)-1)),IF(RIGHT(C89,1)="B",1000000000*VALUE(LEFT(C89,LEN(C89)-1)),IF(RIGHT(C89,1)="%",0.01*VALUE(LEFT(C89,LEN(C89)-1)),IF(RIGHT(C89,1)="k",1000*VALUE(LEFT(C89,LEN(C89)-1)),VALUE(SUBSTITUTE(C89,",",""))))))))),"N/A")</f>
        <v/>
      </c>
      <c r="K89">
        <f>IFERROR(IF(TRIM(D89)="-", "N/A", IF(RIGHT(D89,1)=")",IF(RIGHT(D89,2)="T)",-1000000000000*VALUE(MID(D89,2,LEN(D89)-3)),IF(RIGHT(D89,2)="M)",-1000000*VALUE(MID(D89,2,LEN(D89)-3)),IF(RIGHT(D89,2)="B)",-1000000000*VALUE(MID(D89,2,LEN(D89)-3)),IF(RIGHT(D89,2)="k)",-1000*VALUE(MID(D89,2,LEN(D89)-3)),VALUE(SUBSTITUTE(D89,",","")))))),IF(RIGHT(D89,1)="T",1000000000000*VALUE(LEFT(D89,LEN(D89)-1)),IF(RIGHT(D89,1)="M",1000000*VALUE(LEFT(D89,LEN(D89)-1)),IF(RIGHT(D89,1)="B",1000000000*VALUE(LEFT(D89,LEN(D89)-1)),IF(RIGHT(D89,1)="%",0.01*VALUE(LEFT(D89,LEN(D89)-1)),IF(RIGHT(D89,1)="k",1000*VALUE(LEFT(D89,LEN(D89)-1)),VALUE(SUBSTITUTE(D89,",",""))))))))),"N/A")</f>
        <v/>
      </c>
      <c r="L89">
        <f>IFERROR(IF(TRIM(E89)="-", "N/A", IF(RIGHT(E89,1)=")",IF(RIGHT(E89,2)="T)",-1000000000000*VALUE(MID(E89,2,LEN(E89)-3)),IF(RIGHT(E89,2)="M)",-1000000*VALUE(MID(E89,2,LEN(E89)-3)),IF(RIGHT(E89,2)="B)",-1000000000*VALUE(MID(E89,2,LEN(E89)-3)),IF(RIGHT(E89,2)="k)",-1000*VALUE(MID(E89,2,LEN(E89)-3)),VALUE(SUBSTITUTE(E89,",","")))))),IF(RIGHT(E89,1)="T",1000000000000*VALUE(LEFT(E89,LEN(E89)-1)),IF(RIGHT(E89,1)="M",1000000*VALUE(LEFT(E89,LEN(E89)-1)),IF(RIGHT(E89,1)="B",1000000000*VALUE(LEFT(E89,LEN(E89)-1)),IF(RIGHT(E89,1)="%",0.01*VALUE(LEFT(E89,LEN(E89)-1)),IF(RIGHT(E89,1)="k",1000*VALUE(LEFT(E89,LEN(E89)-1)),VALUE(SUBSTITUTE(E89,",",""))))))))),"N/A")</f>
        <v/>
      </c>
      <c r="M89">
        <f>IFERROR(IF(TRIM(F89)="-", "N/A", IF(RIGHT(F89,1)=")",IF(RIGHT(F89,2)="T)",-1000000000000*VALUE(MID(F89,2,LEN(F89)-3)),IF(RIGHT(F89,2)="M)",-1000000*VALUE(MID(F89,2,LEN(F89)-3)),IF(RIGHT(F89,2)="B)",-1000000000*VALUE(MID(F89,2,LEN(F89)-3)),IF(RIGHT(F89,2)="k)",-1000*VALUE(MID(F89,2,LEN(F89)-3)),VALUE(SUBSTITUTE(F89,",","")))))),IF(RIGHT(F89,1)="T",1000000000000*VALUE(LEFT(F89,LEN(F89)-1)),IF(RIGHT(F89,1)="M",1000000*VALUE(LEFT(F89,LEN(F89)-1)),IF(RIGHT(F89,1)="B",1000000000*VALUE(LEFT(F89,LEN(F89)-1)),IF(RIGHT(F89,1)="%",0.01*VALUE(LEFT(F89,LEN(F89)-1)),IF(RIGHT(F89,1)="k",1000*VALUE(LEFT(F89,LEN(F89)-1)),VALUE(SUBSTITUTE(F89,",",""))))))))),"N/A")</f>
        <v/>
      </c>
      <c r="N89">
        <f>IFERROR(IF(TRIM(G89)="-", "N/A", IF(RIGHT(G89,1)=")",IF(RIGHT(G89,2)="T)",-1000000000000*VALUE(MID(G89,2,LEN(G89)-3)),IF(RIGHT(G89,2)="M)",-1000000*VALUE(MID(G89,2,LEN(G89)-3)),IF(RIGHT(G89,2)="B)",-1000000000*VALUE(MID(G89,2,LEN(G89)-3)),IF(RIGHT(G89,2)="k)",-1000*VALUE(MID(G89,2,LEN(G89)-3)),VALUE(SUBSTITUTE(G89,",","")))))),IF(RIGHT(G89,1)="T",1000000000000*VALUE(LEFT(G89,LEN(G89)-1)),IF(RIGHT(G89,1)="M",1000000*VALUE(LEFT(G89,LEN(G89)-1)),IF(RIGHT(G89,1)="B",1000000000*VALUE(LEFT(G89,LEN(G89)-1)),IF(RIGHT(G89,1)="%",0.01*VALUE(LEFT(G89,LEN(G89)-1)),IF(RIGHT(G89,1)="k",1000*VALUE(LEFT(G89,LEN(G89)-1)),VALUE(SUBSTITUTE(G89,",",""))))))))),"N/A")</f>
        <v/>
      </c>
    </row>
    <row r="90" spans="1:60">
      <c s="1" r="A90" t="n">
        <v>3</v>
      </c>
      <c r="B90" t="s">
        <v>154</v>
      </c>
      <c r="C90" t="s">
        <v>261</v>
      </c>
      <c r="I90">
        <f>IF(AND(K90&gt; J90, L90&gt; K90, M90&gt; L90, N90&gt; M90), "pos_trend", IF(AND(K90&lt; J90, L90&lt; K90, M90&lt; L90, N90&lt; M90), "neg_trend", "N/A"))</f>
        <v/>
      </c>
      <c r="J90">
        <f>IFERROR(IF(TRIM(C90)="-", "N/A", IF(RIGHT(C90,1)=")",IF(RIGHT(C90,2)="T)",-1000000000000*VALUE(MID(C90,2,LEN(C90)-3)),IF(RIGHT(C90,2)="M)",-1000000*VALUE(MID(C90,2,LEN(C90)-3)),IF(RIGHT(C90,2)="B)",-1000000000*VALUE(MID(C90,2,LEN(C90)-3)),IF(RIGHT(C90,2)="k)",-1000*VALUE(MID(C90,2,LEN(C90)-3)),VALUE(SUBSTITUTE(C90,",","")))))),IF(RIGHT(C90,1)="T",1000000000000*VALUE(LEFT(C90,LEN(C90)-1)),IF(RIGHT(C90,1)="M",1000000*VALUE(LEFT(C90,LEN(C90)-1)),IF(RIGHT(C90,1)="B",1000000000*VALUE(LEFT(C90,LEN(C90)-1)),IF(RIGHT(C90,1)="%",0.01*VALUE(LEFT(C90,LEN(C90)-1)),IF(RIGHT(C90,1)="k",1000*VALUE(LEFT(C90,LEN(C90)-1)),VALUE(SUBSTITUTE(C90,",",""))))))))),"N/A")</f>
        <v/>
      </c>
      <c r="K90">
        <f>IFERROR(IF(TRIM(D90)="-", "N/A", IF(RIGHT(D90,1)=")",IF(RIGHT(D90,2)="T)",-1000000000000*VALUE(MID(D90,2,LEN(D90)-3)),IF(RIGHT(D90,2)="M)",-1000000*VALUE(MID(D90,2,LEN(D90)-3)),IF(RIGHT(D90,2)="B)",-1000000000*VALUE(MID(D90,2,LEN(D90)-3)),IF(RIGHT(D90,2)="k)",-1000*VALUE(MID(D90,2,LEN(D90)-3)),VALUE(SUBSTITUTE(D90,",","")))))),IF(RIGHT(D90,1)="T",1000000000000*VALUE(LEFT(D90,LEN(D90)-1)),IF(RIGHT(D90,1)="M",1000000*VALUE(LEFT(D90,LEN(D90)-1)),IF(RIGHT(D90,1)="B",1000000000*VALUE(LEFT(D90,LEN(D90)-1)),IF(RIGHT(D90,1)="%",0.01*VALUE(LEFT(D90,LEN(D90)-1)),IF(RIGHT(D90,1)="k",1000*VALUE(LEFT(D90,LEN(D90)-1)),VALUE(SUBSTITUTE(D90,",",""))))))))),"N/A")</f>
        <v/>
      </c>
      <c r="L90">
        <f>IFERROR(IF(TRIM(E90)="-", "N/A", IF(RIGHT(E90,1)=")",IF(RIGHT(E90,2)="T)",-1000000000000*VALUE(MID(E90,2,LEN(E90)-3)),IF(RIGHT(E90,2)="M)",-1000000*VALUE(MID(E90,2,LEN(E90)-3)),IF(RIGHT(E90,2)="B)",-1000000000*VALUE(MID(E90,2,LEN(E90)-3)),IF(RIGHT(E90,2)="k)",-1000*VALUE(MID(E90,2,LEN(E90)-3)),VALUE(SUBSTITUTE(E90,",","")))))),IF(RIGHT(E90,1)="T",1000000000000*VALUE(LEFT(E90,LEN(E90)-1)),IF(RIGHT(E90,1)="M",1000000*VALUE(LEFT(E90,LEN(E90)-1)),IF(RIGHT(E90,1)="B",1000000000*VALUE(LEFT(E90,LEN(E90)-1)),IF(RIGHT(E90,1)="%",0.01*VALUE(LEFT(E90,LEN(E90)-1)),IF(RIGHT(E90,1)="k",1000*VALUE(LEFT(E90,LEN(E90)-1)),VALUE(SUBSTITUTE(E90,",",""))))))))),"N/A")</f>
        <v/>
      </c>
      <c r="M90">
        <f>IFERROR(IF(TRIM(F90)="-", "N/A", IF(RIGHT(F90,1)=")",IF(RIGHT(F90,2)="T)",-1000000000000*VALUE(MID(F90,2,LEN(F90)-3)),IF(RIGHT(F90,2)="M)",-1000000*VALUE(MID(F90,2,LEN(F90)-3)),IF(RIGHT(F90,2)="B)",-1000000000*VALUE(MID(F90,2,LEN(F90)-3)),IF(RIGHT(F90,2)="k)",-1000*VALUE(MID(F90,2,LEN(F90)-3)),VALUE(SUBSTITUTE(F90,",","")))))),IF(RIGHT(F90,1)="T",1000000000000*VALUE(LEFT(F90,LEN(F90)-1)),IF(RIGHT(F90,1)="M",1000000*VALUE(LEFT(F90,LEN(F90)-1)),IF(RIGHT(F90,1)="B",1000000000*VALUE(LEFT(F90,LEN(F90)-1)),IF(RIGHT(F90,1)="%",0.01*VALUE(LEFT(F90,LEN(F90)-1)),IF(RIGHT(F90,1)="k",1000*VALUE(LEFT(F90,LEN(F90)-1)),VALUE(SUBSTITUTE(F90,",",""))))))))),"N/A")</f>
        <v/>
      </c>
      <c r="N90">
        <f>IFERROR(IF(TRIM(G90)="-", "N/A", IF(RIGHT(G90,1)=")",IF(RIGHT(G90,2)="T)",-1000000000000*VALUE(MID(G90,2,LEN(G90)-3)),IF(RIGHT(G90,2)="M)",-1000000*VALUE(MID(G90,2,LEN(G90)-3)),IF(RIGHT(G90,2)="B)",-1000000000*VALUE(MID(G90,2,LEN(G90)-3)),IF(RIGHT(G90,2)="k)",-1000*VALUE(MID(G90,2,LEN(G90)-3)),VALUE(SUBSTITUTE(G90,",","")))))),IF(RIGHT(G90,1)="T",1000000000000*VALUE(LEFT(G90,LEN(G90)-1)),IF(RIGHT(G90,1)="M",1000000*VALUE(LEFT(G90,LEN(G90)-1)),IF(RIGHT(G90,1)="B",1000000000*VALUE(LEFT(G90,LEN(G90)-1)),IF(RIGHT(G90,1)="%",0.01*VALUE(LEFT(G90,LEN(G90)-1)),IF(RIGHT(G90,1)="k",1000*VALUE(LEFT(G90,LEN(G90)-1)),VALUE(SUBSTITUTE(G90,",",""))))))))),"N/A")</f>
        <v/>
      </c>
    </row>
    <row r="91" spans="1:60">
      <c s="1" r="A91" t="n">
        <v>4</v>
      </c>
      <c r="B91" t="s">
        <v>156</v>
      </c>
      <c r="C91" t="s">
        <v>1056</v>
      </c>
      <c r="I91">
        <f>IF(AND(K91&gt; J91, L91&gt; K91, M91&gt; L91, N91&gt; M91), "pos_trend", IF(AND(K91&lt; J91, L91&lt; K91, M91&lt; L91, N91&lt; M91), "neg_trend", "N/A"))</f>
        <v/>
      </c>
      <c r="J91">
        <f>IFERROR(IF(TRIM(C91)="-", "N/A", IF(RIGHT(C91,1)=")",IF(RIGHT(C91,2)="T)",-1000000000000*VALUE(MID(C91,2,LEN(C91)-3)),IF(RIGHT(C91,2)="M)",-1000000*VALUE(MID(C91,2,LEN(C91)-3)),IF(RIGHT(C91,2)="B)",-1000000000*VALUE(MID(C91,2,LEN(C91)-3)),IF(RIGHT(C91,2)="k)",-1000*VALUE(MID(C91,2,LEN(C91)-3)),VALUE(SUBSTITUTE(C91,",","")))))),IF(RIGHT(C91,1)="T",1000000000000*VALUE(LEFT(C91,LEN(C91)-1)),IF(RIGHT(C91,1)="M",1000000*VALUE(LEFT(C91,LEN(C91)-1)),IF(RIGHT(C91,1)="B",1000000000*VALUE(LEFT(C91,LEN(C91)-1)),IF(RIGHT(C91,1)="%",0.01*VALUE(LEFT(C91,LEN(C91)-1)),IF(RIGHT(C91,1)="k",1000*VALUE(LEFT(C91,LEN(C91)-1)),VALUE(SUBSTITUTE(C91,",",""))))))))),"N/A")</f>
        <v/>
      </c>
      <c r="K91">
        <f>IFERROR(IF(TRIM(D91)="-", "N/A", IF(RIGHT(D91,1)=")",IF(RIGHT(D91,2)="T)",-1000000000000*VALUE(MID(D91,2,LEN(D91)-3)),IF(RIGHT(D91,2)="M)",-1000000*VALUE(MID(D91,2,LEN(D91)-3)),IF(RIGHT(D91,2)="B)",-1000000000*VALUE(MID(D91,2,LEN(D91)-3)),IF(RIGHT(D91,2)="k)",-1000*VALUE(MID(D91,2,LEN(D91)-3)),VALUE(SUBSTITUTE(D91,",","")))))),IF(RIGHT(D91,1)="T",1000000000000*VALUE(LEFT(D91,LEN(D91)-1)),IF(RIGHT(D91,1)="M",1000000*VALUE(LEFT(D91,LEN(D91)-1)),IF(RIGHT(D91,1)="B",1000000000*VALUE(LEFT(D91,LEN(D91)-1)),IF(RIGHT(D91,1)="%",0.01*VALUE(LEFT(D91,LEN(D91)-1)),IF(RIGHT(D91,1)="k",1000*VALUE(LEFT(D91,LEN(D91)-1)),VALUE(SUBSTITUTE(D91,",",""))))))))),"N/A")</f>
        <v/>
      </c>
      <c r="L91">
        <f>IFERROR(IF(TRIM(E91)="-", "N/A", IF(RIGHT(E91,1)=")",IF(RIGHT(E91,2)="T)",-1000000000000*VALUE(MID(E91,2,LEN(E91)-3)),IF(RIGHT(E91,2)="M)",-1000000*VALUE(MID(E91,2,LEN(E91)-3)),IF(RIGHT(E91,2)="B)",-1000000000*VALUE(MID(E91,2,LEN(E91)-3)),IF(RIGHT(E91,2)="k)",-1000*VALUE(MID(E91,2,LEN(E91)-3)),VALUE(SUBSTITUTE(E91,",","")))))),IF(RIGHT(E91,1)="T",1000000000000*VALUE(LEFT(E91,LEN(E91)-1)),IF(RIGHT(E91,1)="M",1000000*VALUE(LEFT(E91,LEN(E91)-1)),IF(RIGHT(E91,1)="B",1000000000*VALUE(LEFT(E91,LEN(E91)-1)),IF(RIGHT(E91,1)="%",0.01*VALUE(LEFT(E91,LEN(E91)-1)),IF(RIGHT(E91,1)="k",1000*VALUE(LEFT(E91,LEN(E91)-1)),VALUE(SUBSTITUTE(E91,",",""))))))))),"N/A")</f>
        <v/>
      </c>
      <c r="M91">
        <f>IFERROR(IF(TRIM(F91)="-", "N/A", IF(RIGHT(F91,1)=")",IF(RIGHT(F91,2)="T)",-1000000000000*VALUE(MID(F91,2,LEN(F91)-3)),IF(RIGHT(F91,2)="M)",-1000000*VALUE(MID(F91,2,LEN(F91)-3)),IF(RIGHT(F91,2)="B)",-1000000000*VALUE(MID(F91,2,LEN(F91)-3)),IF(RIGHT(F91,2)="k)",-1000*VALUE(MID(F91,2,LEN(F91)-3)),VALUE(SUBSTITUTE(F91,",","")))))),IF(RIGHT(F91,1)="T",1000000000000*VALUE(LEFT(F91,LEN(F91)-1)),IF(RIGHT(F91,1)="M",1000000*VALUE(LEFT(F91,LEN(F91)-1)),IF(RIGHT(F91,1)="B",1000000000*VALUE(LEFT(F91,LEN(F91)-1)),IF(RIGHT(F91,1)="%",0.01*VALUE(LEFT(F91,LEN(F91)-1)),IF(RIGHT(F91,1)="k",1000*VALUE(LEFT(F91,LEN(F91)-1)),VALUE(SUBSTITUTE(F91,",",""))))))))),"N/A")</f>
        <v/>
      </c>
      <c r="N91">
        <f>IFERROR(IF(TRIM(G91)="-", "N/A", IF(RIGHT(G91,1)=")",IF(RIGHT(G91,2)="T)",-1000000000000*VALUE(MID(G91,2,LEN(G91)-3)),IF(RIGHT(G91,2)="M)",-1000000*VALUE(MID(G91,2,LEN(G91)-3)),IF(RIGHT(G91,2)="B)",-1000000000*VALUE(MID(G91,2,LEN(G91)-3)),IF(RIGHT(G91,2)="k)",-1000*VALUE(MID(G91,2,LEN(G91)-3)),VALUE(SUBSTITUTE(G91,",","")))))),IF(RIGHT(G91,1)="T",1000000000000*VALUE(LEFT(G91,LEN(G91)-1)),IF(RIGHT(G91,1)="M",1000000*VALUE(LEFT(G91,LEN(G91)-1)),IF(RIGHT(G91,1)="B",1000000000*VALUE(LEFT(G91,LEN(G91)-1)),IF(RIGHT(G91,1)="%",0.01*VALUE(LEFT(G91,LEN(G91)-1)),IF(RIGHT(G91,1)="k",1000*VALUE(LEFT(G91,LEN(G91)-1)),VALUE(SUBSTITUTE(G91,",",""))))))))),"N/A")</f>
        <v/>
      </c>
    </row>
    <row r="92" spans="1:60">
      <c s="1" r="A92" t="n">
        <v>5</v>
      </c>
      <c r="B92" t="s">
        <v>158</v>
      </c>
      <c r="C92" t="s">
        <v>1057</v>
      </c>
      <c r="I92">
        <f>IF(AND(K92&gt; J92, L92&gt; K92, M92&gt; L92, N92&gt; M92), "pos_trend", IF(AND(K92&lt; J92, L92&lt; K92, M92&lt; L92, N92&lt; M92), "neg_trend", "N/A"))</f>
        <v/>
      </c>
      <c r="J92">
        <f>IFERROR(IF(TRIM(C92)="-", "N/A", IF(RIGHT(C92,1)=")",IF(RIGHT(C92,2)="T)",-1000000000000*VALUE(MID(C92,2,LEN(C92)-3)),IF(RIGHT(C92,2)="M)",-1000000*VALUE(MID(C92,2,LEN(C92)-3)),IF(RIGHT(C92,2)="B)",-1000000000*VALUE(MID(C92,2,LEN(C92)-3)),IF(RIGHT(C92,2)="k)",-1000*VALUE(MID(C92,2,LEN(C92)-3)),VALUE(SUBSTITUTE(C92,",","")))))),IF(RIGHT(C92,1)="T",1000000000000*VALUE(LEFT(C92,LEN(C92)-1)),IF(RIGHT(C92,1)="M",1000000*VALUE(LEFT(C92,LEN(C92)-1)),IF(RIGHT(C92,1)="B",1000000000*VALUE(LEFT(C92,LEN(C92)-1)),IF(RIGHT(C92,1)="%",0.01*VALUE(LEFT(C92,LEN(C92)-1)),IF(RIGHT(C92,1)="k",1000*VALUE(LEFT(C92,LEN(C92)-1)),VALUE(SUBSTITUTE(C92,",",""))))))))),"N/A")</f>
        <v/>
      </c>
      <c r="K92">
        <f>IFERROR(IF(TRIM(D92)="-", "N/A", IF(RIGHT(D92,1)=")",IF(RIGHT(D92,2)="T)",-1000000000000*VALUE(MID(D92,2,LEN(D92)-3)),IF(RIGHT(D92,2)="M)",-1000000*VALUE(MID(D92,2,LEN(D92)-3)),IF(RIGHT(D92,2)="B)",-1000000000*VALUE(MID(D92,2,LEN(D92)-3)),IF(RIGHT(D92,2)="k)",-1000*VALUE(MID(D92,2,LEN(D92)-3)),VALUE(SUBSTITUTE(D92,",","")))))),IF(RIGHT(D92,1)="T",1000000000000*VALUE(LEFT(D92,LEN(D92)-1)),IF(RIGHT(D92,1)="M",1000000*VALUE(LEFT(D92,LEN(D92)-1)),IF(RIGHT(D92,1)="B",1000000000*VALUE(LEFT(D92,LEN(D92)-1)),IF(RIGHT(D92,1)="%",0.01*VALUE(LEFT(D92,LEN(D92)-1)),IF(RIGHT(D92,1)="k",1000*VALUE(LEFT(D92,LEN(D92)-1)),VALUE(SUBSTITUTE(D92,",",""))))))))),"N/A")</f>
        <v/>
      </c>
      <c r="L92">
        <f>IFERROR(IF(TRIM(E92)="-", "N/A", IF(RIGHT(E92,1)=")",IF(RIGHT(E92,2)="T)",-1000000000000*VALUE(MID(E92,2,LEN(E92)-3)),IF(RIGHT(E92,2)="M)",-1000000*VALUE(MID(E92,2,LEN(E92)-3)),IF(RIGHT(E92,2)="B)",-1000000000*VALUE(MID(E92,2,LEN(E92)-3)),IF(RIGHT(E92,2)="k)",-1000*VALUE(MID(E92,2,LEN(E92)-3)),VALUE(SUBSTITUTE(E92,",","")))))),IF(RIGHT(E92,1)="T",1000000000000*VALUE(LEFT(E92,LEN(E92)-1)),IF(RIGHT(E92,1)="M",1000000*VALUE(LEFT(E92,LEN(E92)-1)),IF(RIGHT(E92,1)="B",1000000000*VALUE(LEFT(E92,LEN(E92)-1)),IF(RIGHT(E92,1)="%",0.01*VALUE(LEFT(E92,LEN(E92)-1)),IF(RIGHT(E92,1)="k",1000*VALUE(LEFT(E92,LEN(E92)-1)),VALUE(SUBSTITUTE(E92,",",""))))))))),"N/A")</f>
        <v/>
      </c>
      <c r="M92">
        <f>IFERROR(IF(TRIM(F92)="-", "N/A", IF(RIGHT(F92,1)=")",IF(RIGHT(F92,2)="T)",-1000000000000*VALUE(MID(F92,2,LEN(F92)-3)),IF(RIGHT(F92,2)="M)",-1000000*VALUE(MID(F92,2,LEN(F92)-3)),IF(RIGHT(F92,2)="B)",-1000000000*VALUE(MID(F92,2,LEN(F92)-3)),IF(RIGHT(F92,2)="k)",-1000*VALUE(MID(F92,2,LEN(F92)-3)),VALUE(SUBSTITUTE(F92,",","")))))),IF(RIGHT(F92,1)="T",1000000000000*VALUE(LEFT(F92,LEN(F92)-1)),IF(RIGHT(F92,1)="M",1000000*VALUE(LEFT(F92,LEN(F92)-1)),IF(RIGHT(F92,1)="B",1000000000*VALUE(LEFT(F92,LEN(F92)-1)),IF(RIGHT(F92,1)="%",0.01*VALUE(LEFT(F92,LEN(F92)-1)),IF(RIGHT(F92,1)="k",1000*VALUE(LEFT(F92,LEN(F92)-1)),VALUE(SUBSTITUTE(F92,",",""))))))))),"N/A")</f>
        <v/>
      </c>
      <c r="N92">
        <f>IFERROR(IF(TRIM(G92)="-", "N/A", IF(RIGHT(G92,1)=")",IF(RIGHT(G92,2)="T)",-1000000000000*VALUE(MID(G92,2,LEN(G92)-3)),IF(RIGHT(G92,2)="M)",-1000000*VALUE(MID(G92,2,LEN(G92)-3)),IF(RIGHT(G92,2)="B)",-1000000000*VALUE(MID(G92,2,LEN(G92)-3)),IF(RIGHT(G92,2)="k)",-1000*VALUE(MID(G92,2,LEN(G92)-3)),VALUE(SUBSTITUTE(G92,",","")))))),IF(RIGHT(G92,1)="T",1000000000000*VALUE(LEFT(G92,LEN(G92)-1)),IF(RIGHT(G92,1)="M",1000000*VALUE(LEFT(G92,LEN(G92)-1)),IF(RIGHT(G92,1)="B",1000000000*VALUE(LEFT(G92,LEN(G92)-1)),IF(RIGHT(G92,1)="%",0.01*VALUE(LEFT(G92,LEN(G92)-1)),IF(RIGHT(G92,1)="k",1000*VALUE(LEFT(G92,LEN(G92)-1)),VALUE(SUBSTITUTE(G92,",",""))))))))),"N/A")</f>
        <v/>
      </c>
    </row>
    <row r="93" spans="1:60">
      <c s="1" r="A93" t="n">
        <v>6</v>
      </c>
      <c r="B93" t="s">
        <v>160</v>
      </c>
      <c r="C93" t="s">
        <v>79</v>
      </c>
      <c r="I93">
        <f>IF(AND(K93&gt; J93, L93&gt; K93, M93&gt; L93, N93&gt; M93), "pos_trend", IF(AND(K93&lt; J93, L93&lt; K93, M93&lt; L93, N93&lt; M93), "neg_trend", "N/A"))</f>
        <v/>
      </c>
      <c r="J93">
        <f>IFERROR(IF(TRIM(C93)="-", "N/A", IF(RIGHT(C93,1)=")",IF(RIGHT(C93,2)="T)",-1000000000000*VALUE(MID(C93,2,LEN(C93)-3)),IF(RIGHT(C93,2)="M)",-1000000*VALUE(MID(C93,2,LEN(C93)-3)),IF(RIGHT(C93,2)="B)",-1000000000*VALUE(MID(C93,2,LEN(C93)-3)),IF(RIGHT(C93,2)="k)",-1000*VALUE(MID(C93,2,LEN(C93)-3)),VALUE(SUBSTITUTE(C93,",","")))))),IF(RIGHT(C93,1)="T",1000000000000*VALUE(LEFT(C93,LEN(C93)-1)),IF(RIGHT(C93,1)="M",1000000*VALUE(LEFT(C93,LEN(C93)-1)),IF(RIGHT(C93,1)="B",1000000000*VALUE(LEFT(C93,LEN(C93)-1)),IF(RIGHT(C93,1)="%",0.01*VALUE(LEFT(C93,LEN(C93)-1)),IF(RIGHT(C93,1)="k",1000*VALUE(LEFT(C93,LEN(C93)-1)),VALUE(SUBSTITUTE(C93,",",""))))))))),"N/A")</f>
        <v/>
      </c>
      <c r="K93">
        <f>IFERROR(IF(TRIM(D93)="-", "N/A", IF(RIGHT(D93,1)=")",IF(RIGHT(D93,2)="T)",-1000000000000*VALUE(MID(D93,2,LEN(D93)-3)),IF(RIGHT(D93,2)="M)",-1000000*VALUE(MID(D93,2,LEN(D93)-3)),IF(RIGHT(D93,2)="B)",-1000000000*VALUE(MID(D93,2,LEN(D93)-3)),IF(RIGHT(D93,2)="k)",-1000*VALUE(MID(D93,2,LEN(D93)-3)),VALUE(SUBSTITUTE(D93,",","")))))),IF(RIGHT(D93,1)="T",1000000000000*VALUE(LEFT(D93,LEN(D93)-1)),IF(RIGHT(D93,1)="M",1000000*VALUE(LEFT(D93,LEN(D93)-1)),IF(RIGHT(D93,1)="B",1000000000*VALUE(LEFT(D93,LEN(D93)-1)),IF(RIGHT(D93,1)="%",0.01*VALUE(LEFT(D93,LEN(D93)-1)),IF(RIGHT(D93,1)="k",1000*VALUE(LEFT(D93,LEN(D93)-1)),VALUE(SUBSTITUTE(D93,",",""))))))))),"N/A")</f>
        <v/>
      </c>
      <c r="L93">
        <f>IFERROR(IF(TRIM(E93)="-", "N/A", IF(RIGHT(E93,1)=")",IF(RIGHT(E93,2)="T)",-1000000000000*VALUE(MID(E93,2,LEN(E93)-3)),IF(RIGHT(E93,2)="M)",-1000000*VALUE(MID(E93,2,LEN(E93)-3)),IF(RIGHT(E93,2)="B)",-1000000000*VALUE(MID(E93,2,LEN(E93)-3)),IF(RIGHT(E93,2)="k)",-1000*VALUE(MID(E93,2,LEN(E93)-3)),VALUE(SUBSTITUTE(E93,",","")))))),IF(RIGHT(E93,1)="T",1000000000000*VALUE(LEFT(E93,LEN(E93)-1)),IF(RIGHT(E93,1)="M",1000000*VALUE(LEFT(E93,LEN(E93)-1)),IF(RIGHT(E93,1)="B",1000000000*VALUE(LEFT(E93,LEN(E93)-1)),IF(RIGHT(E93,1)="%",0.01*VALUE(LEFT(E93,LEN(E93)-1)),IF(RIGHT(E93,1)="k",1000*VALUE(LEFT(E93,LEN(E93)-1)),VALUE(SUBSTITUTE(E93,",",""))))))))),"N/A")</f>
        <v/>
      </c>
      <c r="M93">
        <f>IFERROR(IF(TRIM(F93)="-", "N/A", IF(RIGHT(F93,1)=")",IF(RIGHT(F93,2)="T)",-1000000000000*VALUE(MID(F93,2,LEN(F93)-3)),IF(RIGHT(F93,2)="M)",-1000000*VALUE(MID(F93,2,LEN(F93)-3)),IF(RIGHT(F93,2)="B)",-1000000000*VALUE(MID(F93,2,LEN(F93)-3)),IF(RIGHT(F93,2)="k)",-1000*VALUE(MID(F93,2,LEN(F93)-3)),VALUE(SUBSTITUTE(F93,",","")))))),IF(RIGHT(F93,1)="T",1000000000000*VALUE(LEFT(F93,LEN(F93)-1)),IF(RIGHT(F93,1)="M",1000000*VALUE(LEFT(F93,LEN(F93)-1)),IF(RIGHT(F93,1)="B",1000000000*VALUE(LEFT(F93,LEN(F93)-1)),IF(RIGHT(F93,1)="%",0.01*VALUE(LEFT(F93,LEN(F93)-1)),IF(RIGHT(F93,1)="k",1000*VALUE(LEFT(F93,LEN(F93)-1)),VALUE(SUBSTITUTE(F93,",",""))))))))),"N/A")</f>
        <v/>
      </c>
      <c r="N93">
        <f>IFERROR(IF(TRIM(G93)="-", "N/A", IF(RIGHT(G93,1)=")",IF(RIGHT(G93,2)="T)",-1000000000000*VALUE(MID(G93,2,LEN(G93)-3)),IF(RIGHT(G93,2)="M)",-1000000*VALUE(MID(G93,2,LEN(G93)-3)),IF(RIGHT(G93,2)="B)",-1000000000*VALUE(MID(G93,2,LEN(G93)-3)),IF(RIGHT(G93,2)="k)",-1000*VALUE(MID(G93,2,LEN(G93)-3)),VALUE(SUBSTITUTE(G93,",","")))))),IF(RIGHT(G93,1)="T",1000000000000*VALUE(LEFT(G93,LEN(G93)-1)),IF(RIGHT(G93,1)="M",1000000*VALUE(LEFT(G93,LEN(G93)-1)),IF(RIGHT(G93,1)="B",1000000000*VALUE(LEFT(G93,LEN(G93)-1)),IF(RIGHT(G93,1)="%",0.01*VALUE(LEFT(G93,LEN(G93)-1)),IF(RIGHT(G93,1)="k",1000*VALUE(LEFT(G93,LEN(G93)-1)),VALUE(SUBSTITUTE(G93,",",""))))))))),"N/A")</f>
        <v/>
      </c>
    </row>
    <row r="94" spans="1:60">
      <c s="1" r="A94" t="n">
        <v>7</v>
      </c>
      <c r="B94" t="s">
        <v>161</v>
      </c>
      <c r="C94" t="s"/>
      <c r="I94">
        <f>IF(AND(K94&gt; J94, L94&gt; K94, M94&gt; L94, N94&gt; M94), "pos_trend", IF(AND(K94&lt; J94, L94&lt; K94, M94&lt; L94, N94&lt; M94), "neg_trend", "N/A"))</f>
        <v/>
      </c>
      <c r="J94">
        <f>IFERROR(IF(TRIM(C94)="-", "N/A", IF(RIGHT(C94,1)=")",IF(RIGHT(C94,2)="T)",-1000000000000*VALUE(MID(C94,2,LEN(C94)-3)),IF(RIGHT(C94,2)="M)",-1000000*VALUE(MID(C94,2,LEN(C94)-3)),IF(RIGHT(C94,2)="B)",-1000000000*VALUE(MID(C94,2,LEN(C94)-3)),IF(RIGHT(C94,2)="k)",-1000*VALUE(MID(C94,2,LEN(C94)-3)),VALUE(SUBSTITUTE(C94,",","")))))),IF(RIGHT(C94,1)="T",1000000000000*VALUE(LEFT(C94,LEN(C94)-1)),IF(RIGHT(C94,1)="M",1000000*VALUE(LEFT(C94,LEN(C94)-1)),IF(RIGHT(C94,1)="B",1000000000*VALUE(LEFT(C94,LEN(C94)-1)),IF(RIGHT(C94,1)="%",0.01*VALUE(LEFT(C94,LEN(C94)-1)),IF(RIGHT(C94,1)="k",1000*VALUE(LEFT(C94,LEN(C94)-1)),VALUE(SUBSTITUTE(C94,",",""))))))))),"N/A")</f>
        <v/>
      </c>
      <c r="K94">
        <f>IFERROR(IF(TRIM(D94)="-", "N/A", IF(RIGHT(D94,1)=")",IF(RIGHT(D94,2)="T)",-1000000000000*VALUE(MID(D94,2,LEN(D94)-3)),IF(RIGHT(D94,2)="M)",-1000000*VALUE(MID(D94,2,LEN(D94)-3)),IF(RIGHT(D94,2)="B)",-1000000000*VALUE(MID(D94,2,LEN(D94)-3)),IF(RIGHT(D94,2)="k)",-1000*VALUE(MID(D94,2,LEN(D94)-3)),VALUE(SUBSTITUTE(D94,",","")))))),IF(RIGHT(D94,1)="T",1000000000000*VALUE(LEFT(D94,LEN(D94)-1)),IF(RIGHT(D94,1)="M",1000000*VALUE(LEFT(D94,LEN(D94)-1)),IF(RIGHT(D94,1)="B",1000000000*VALUE(LEFT(D94,LEN(D94)-1)),IF(RIGHT(D94,1)="%",0.01*VALUE(LEFT(D94,LEN(D94)-1)),IF(RIGHT(D94,1)="k",1000*VALUE(LEFT(D94,LEN(D94)-1)),VALUE(SUBSTITUTE(D94,",",""))))))))),"N/A")</f>
        <v/>
      </c>
      <c r="L94">
        <f>IFERROR(IF(TRIM(E94)="-", "N/A", IF(RIGHT(E94,1)=")",IF(RIGHT(E94,2)="T)",-1000000000000*VALUE(MID(E94,2,LEN(E94)-3)),IF(RIGHT(E94,2)="M)",-1000000*VALUE(MID(E94,2,LEN(E94)-3)),IF(RIGHT(E94,2)="B)",-1000000000*VALUE(MID(E94,2,LEN(E94)-3)),IF(RIGHT(E94,2)="k)",-1000*VALUE(MID(E94,2,LEN(E94)-3)),VALUE(SUBSTITUTE(E94,",","")))))),IF(RIGHT(E94,1)="T",1000000000000*VALUE(LEFT(E94,LEN(E94)-1)),IF(RIGHT(E94,1)="M",1000000*VALUE(LEFT(E94,LEN(E94)-1)),IF(RIGHT(E94,1)="B",1000000000*VALUE(LEFT(E94,LEN(E94)-1)),IF(RIGHT(E94,1)="%",0.01*VALUE(LEFT(E94,LEN(E94)-1)),IF(RIGHT(E94,1)="k",1000*VALUE(LEFT(E94,LEN(E94)-1)),VALUE(SUBSTITUTE(E94,",",""))))))))),"N/A")</f>
        <v/>
      </c>
      <c r="M94">
        <f>IFERROR(IF(TRIM(F94)="-", "N/A", IF(RIGHT(F94,1)=")",IF(RIGHT(F94,2)="T)",-1000000000000*VALUE(MID(F94,2,LEN(F94)-3)),IF(RIGHT(F94,2)="M)",-1000000*VALUE(MID(F94,2,LEN(F94)-3)),IF(RIGHT(F94,2)="B)",-1000000000*VALUE(MID(F94,2,LEN(F94)-3)),IF(RIGHT(F94,2)="k)",-1000*VALUE(MID(F94,2,LEN(F94)-3)),VALUE(SUBSTITUTE(F94,",","")))))),IF(RIGHT(F94,1)="T",1000000000000*VALUE(LEFT(F94,LEN(F94)-1)),IF(RIGHT(F94,1)="M",1000000*VALUE(LEFT(F94,LEN(F94)-1)),IF(RIGHT(F94,1)="B",1000000000*VALUE(LEFT(F94,LEN(F94)-1)),IF(RIGHT(F94,1)="%",0.01*VALUE(LEFT(F94,LEN(F94)-1)),IF(RIGHT(F94,1)="k",1000*VALUE(LEFT(F94,LEN(F94)-1)),VALUE(SUBSTITUTE(F94,",",""))))))))),"N/A")</f>
        <v/>
      </c>
      <c r="N94">
        <f>IFERROR(IF(TRIM(G94)="-", "N/A", IF(RIGHT(G94,1)=")",IF(RIGHT(G94,2)="T)",-1000000000000*VALUE(MID(G94,2,LEN(G94)-3)),IF(RIGHT(G94,2)="M)",-1000000*VALUE(MID(G94,2,LEN(G94)-3)),IF(RIGHT(G94,2)="B)",-1000000000*VALUE(MID(G94,2,LEN(G94)-3)),IF(RIGHT(G94,2)="k)",-1000*VALUE(MID(G94,2,LEN(G94)-3)),VALUE(SUBSTITUTE(G94,",","")))))),IF(RIGHT(G94,1)="T",1000000000000*VALUE(LEFT(G94,LEN(G94)-1)),IF(RIGHT(G94,1)="M",1000000*VALUE(LEFT(G94,LEN(G94)-1)),IF(RIGHT(G94,1)="B",1000000000*VALUE(LEFT(G94,LEN(G94)-1)),IF(RIGHT(G94,1)="%",0.01*VALUE(LEFT(G94,LEN(G94)-1)),IF(RIGHT(G94,1)="k",1000*VALUE(LEFT(G94,LEN(G94)-1)),VALUE(SUBSTITUTE(G94,",",""))))))))),"N/A")</f>
        <v/>
      </c>
    </row>
    <row r="95" spans="1:60">
      <c r="I95">
        <f>IF(AND(K95&gt; J95, L95&gt; K95, M95&gt; L95, N95&gt; M95), "pos_trend", IF(AND(K95&lt; J95, L95&lt; K95, M95&lt; L95, N95&lt; M95), "neg_trend", "N/A"))</f>
        <v/>
      </c>
      <c r="J95">
        <f>IFERROR(IF(TRIM(C95)="-", "N/A", IF(RIGHT(C95,1)=")",IF(RIGHT(C95,2)="T)",-1000000000000*VALUE(MID(C95,2,LEN(C95)-3)),IF(RIGHT(C95,2)="M)",-1000000*VALUE(MID(C95,2,LEN(C95)-3)),IF(RIGHT(C95,2)="B)",-1000000000*VALUE(MID(C95,2,LEN(C95)-3)),IF(RIGHT(C95,2)="k)",-1000*VALUE(MID(C95,2,LEN(C95)-3)),VALUE(SUBSTITUTE(C95,",","")))))),IF(RIGHT(C95,1)="T",1000000000000*VALUE(LEFT(C95,LEN(C95)-1)),IF(RIGHT(C95,1)="M",1000000*VALUE(LEFT(C95,LEN(C95)-1)),IF(RIGHT(C95,1)="B",1000000000*VALUE(LEFT(C95,LEN(C95)-1)),IF(RIGHT(C95,1)="%",0.01*VALUE(LEFT(C95,LEN(C95)-1)),IF(RIGHT(C95,1)="k",1000*VALUE(LEFT(C95,LEN(C95)-1)),VALUE(SUBSTITUTE(C95,",",""))))))))),"N/A")</f>
        <v/>
      </c>
      <c r="K95">
        <f>IFERROR(IF(TRIM(D95)="-", "N/A", IF(RIGHT(D95,1)=")",IF(RIGHT(D95,2)="T)",-1000000000000*VALUE(MID(D95,2,LEN(D95)-3)),IF(RIGHT(D95,2)="M)",-1000000*VALUE(MID(D95,2,LEN(D95)-3)),IF(RIGHT(D95,2)="B)",-1000000000*VALUE(MID(D95,2,LEN(D95)-3)),IF(RIGHT(D95,2)="k)",-1000*VALUE(MID(D95,2,LEN(D95)-3)),VALUE(SUBSTITUTE(D95,",","")))))),IF(RIGHT(D95,1)="T",1000000000000*VALUE(LEFT(D95,LEN(D95)-1)),IF(RIGHT(D95,1)="M",1000000*VALUE(LEFT(D95,LEN(D95)-1)),IF(RIGHT(D95,1)="B",1000000000*VALUE(LEFT(D95,LEN(D95)-1)),IF(RIGHT(D95,1)="%",0.01*VALUE(LEFT(D95,LEN(D95)-1)),IF(RIGHT(D95,1)="k",1000*VALUE(LEFT(D95,LEN(D95)-1)),VALUE(SUBSTITUTE(D95,",",""))))))))),"N/A")</f>
        <v/>
      </c>
      <c r="L95">
        <f>IFERROR(IF(TRIM(E95)="-", "N/A", IF(RIGHT(E95,1)=")",IF(RIGHT(E95,2)="T)",-1000000000000*VALUE(MID(E95,2,LEN(E95)-3)),IF(RIGHT(E95,2)="M)",-1000000*VALUE(MID(E95,2,LEN(E95)-3)),IF(RIGHT(E95,2)="B)",-1000000000*VALUE(MID(E95,2,LEN(E95)-3)),IF(RIGHT(E95,2)="k)",-1000*VALUE(MID(E95,2,LEN(E95)-3)),VALUE(SUBSTITUTE(E95,",","")))))),IF(RIGHT(E95,1)="T",1000000000000*VALUE(LEFT(E95,LEN(E95)-1)),IF(RIGHT(E95,1)="M",1000000*VALUE(LEFT(E95,LEN(E95)-1)),IF(RIGHT(E95,1)="B",1000000000*VALUE(LEFT(E95,LEN(E95)-1)),IF(RIGHT(E95,1)="%",0.01*VALUE(LEFT(E95,LEN(E95)-1)),IF(RIGHT(E95,1)="k",1000*VALUE(LEFT(E95,LEN(E95)-1)),VALUE(SUBSTITUTE(E95,",",""))))))))),"N/A")</f>
        <v/>
      </c>
      <c r="M95">
        <f>IFERROR(IF(TRIM(F95)="-", "N/A", IF(RIGHT(F95,1)=")",IF(RIGHT(F95,2)="T)",-1000000000000*VALUE(MID(F95,2,LEN(F95)-3)),IF(RIGHT(F95,2)="M)",-1000000*VALUE(MID(F95,2,LEN(F95)-3)),IF(RIGHT(F95,2)="B)",-1000000000*VALUE(MID(F95,2,LEN(F95)-3)),IF(RIGHT(F95,2)="k)",-1000*VALUE(MID(F95,2,LEN(F95)-3)),VALUE(SUBSTITUTE(F95,",","")))))),IF(RIGHT(F95,1)="T",1000000000000*VALUE(LEFT(F95,LEN(F95)-1)),IF(RIGHT(F95,1)="M",1000000*VALUE(LEFT(F95,LEN(F95)-1)),IF(RIGHT(F95,1)="B",1000000000*VALUE(LEFT(F95,LEN(F95)-1)),IF(RIGHT(F95,1)="%",0.01*VALUE(LEFT(F95,LEN(F95)-1)),IF(RIGHT(F95,1)="k",1000*VALUE(LEFT(F95,LEN(F95)-1)),VALUE(SUBSTITUTE(F95,",",""))))))))),"N/A")</f>
        <v/>
      </c>
      <c r="N95">
        <f>IFERROR(IF(TRIM(G95)="-", "N/A", IF(RIGHT(G95,1)=")",IF(RIGHT(G95,2)="T)",-1000000000000*VALUE(MID(G95,2,LEN(G95)-3)),IF(RIGHT(G95,2)="M)",-1000000*VALUE(MID(G95,2,LEN(G95)-3)),IF(RIGHT(G95,2)="B)",-1000000000*VALUE(MID(G95,2,LEN(G95)-3)),IF(RIGHT(G95,2)="k)",-1000*VALUE(MID(G95,2,LEN(G95)-3)),VALUE(SUBSTITUTE(G95,",","")))))),IF(RIGHT(G95,1)="T",1000000000000*VALUE(LEFT(G95,LEN(G95)-1)),IF(RIGHT(G95,1)="M",1000000*VALUE(LEFT(G95,LEN(G95)-1)),IF(RIGHT(G95,1)="B",1000000000*VALUE(LEFT(G95,LEN(G95)-1)),IF(RIGHT(G95,1)="%",0.01*VALUE(LEFT(G95,LEN(G95)-1)),IF(RIGHT(G95,1)="k",1000*VALUE(LEFT(G95,LEN(G95)-1)),VALUE(SUBSTITUTE(G95,",",""))))))))),"N/A")</f>
        <v/>
      </c>
    </row>
    <row r="96" spans="1:60">
      <c s="1" r="A96" t="n">
        <v>0</v>
      </c>
      <c r="B96" t="s">
        <v>163</v>
      </c>
      <c r="C96" t="s">
        <v>1058</v>
      </c>
      <c r="I96">
        <f>IF(AND(K96&gt; J96, L96&gt; K96, M96&gt; L96, N96&gt; M96), "pos_trend", IF(AND(K96&lt; J96, L96&lt; K96, M96&lt; L96, N96&lt; M96), "neg_trend", "N/A"))</f>
        <v/>
      </c>
      <c r="J96">
        <f>IFERROR(IF(TRIM(C96)="-", "N/A", IF(RIGHT(C96,1)=")",IF(RIGHT(C96,2)="T)",-1000000000000*VALUE(MID(C96,2,LEN(C96)-3)),IF(RIGHT(C96,2)="M)",-1000000*VALUE(MID(C96,2,LEN(C96)-3)),IF(RIGHT(C96,2)="B)",-1000000000*VALUE(MID(C96,2,LEN(C96)-3)),IF(RIGHT(C96,2)="k)",-1000*VALUE(MID(C96,2,LEN(C96)-3)),VALUE(SUBSTITUTE(C96,",","")))))),IF(RIGHT(C96,1)="T",1000000000000*VALUE(LEFT(C96,LEN(C96)-1)),IF(RIGHT(C96,1)="M",1000000*VALUE(LEFT(C96,LEN(C96)-1)),IF(RIGHT(C96,1)="B",1000000000*VALUE(LEFT(C96,LEN(C96)-1)),IF(RIGHT(C96,1)="%",0.01*VALUE(LEFT(C96,LEN(C96)-1)),IF(RIGHT(C96,1)="k",1000*VALUE(LEFT(C96,LEN(C96)-1)),VALUE(SUBSTITUTE(C96,",",""))))))))),"N/A")</f>
        <v/>
      </c>
      <c r="K96">
        <f>IFERROR(IF(TRIM(D96)="-", "N/A", IF(RIGHT(D96,1)=")",IF(RIGHT(D96,2)="T)",-1000000000000*VALUE(MID(D96,2,LEN(D96)-3)),IF(RIGHT(D96,2)="M)",-1000000*VALUE(MID(D96,2,LEN(D96)-3)),IF(RIGHT(D96,2)="B)",-1000000000*VALUE(MID(D96,2,LEN(D96)-3)),IF(RIGHT(D96,2)="k)",-1000*VALUE(MID(D96,2,LEN(D96)-3)),VALUE(SUBSTITUTE(D96,",","")))))),IF(RIGHT(D96,1)="T",1000000000000*VALUE(LEFT(D96,LEN(D96)-1)),IF(RIGHT(D96,1)="M",1000000*VALUE(LEFT(D96,LEN(D96)-1)),IF(RIGHT(D96,1)="B",1000000000*VALUE(LEFT(D96,LEN(D96)-1)),IF(RIGHT(D96,1)="%",0.01*VALUE(LEFT(D96,LEN(D96)-1)),IF(RIGHT(D96,1)="k",1000*VALUE(LEFT(D96,LEN(D96)-1)),VALUE(SUBSTITUTE(D96,",",""))))))))),"N/A")</f>
        <v/>
      </c>
      <c r="L96">
        <f>IFERROR(IF(TRIM(E96)="-", "N/A", IF(RIGHT(E96,1)=")",IF(RIGHT(E96,2)="T)",-1000000000000*VALUE(MID(E96,2,LEN(E96)-3)),IF(RIGHT(E96,2)="M)",-1000000*VALUE(MID(E96,2,LEN(E96)-3)),IF(RIGHT(E96,2)="B)",-1000000000*VALUE(MID(E96,2,LEN(E96)-3)),IF(RIGHT(E96,2)="k)",-1000*VALUE(MID(E96,2,LEN(E96)-3)),VALUE(SUBSTITUTE(E96,",","")))))),IF(RIGHT(E96,1)="T",1000000000000*VALUE(LEFT(E96,LEN(E96)-1)),IF(RIGHT(E96,1)="M",1000000*VALUE(LEFT(E96,LEN(E96)-1)),IF(RIGHT(E96,1)="B",1000000000*VALUE(LEFT(E96,LEN(E96)-1)),IF(RIGHT(E96,1)="%",0.01*VALUE(LEFT(E96,LEN(E96)-1)),IF(RIGHT(E96,1)="k",1000*VALUE(LEFT(E96,LEN(E96)-1)),VALUE(SUBSTITUTE(E96,",",""))))))))),"N/A")</f>
        <v/>
      </c>
      <c r="M96">
        <f>IFERROR(IF(TRIM(F96)="-", "N/A", IF(RIGHT(F96,1)=")",IF(RIGHT(F96,2)="T)",-1000000000000*VALUE(MID(F96,2,LEN(F96)-3)),IF(RIGHT(F96,2)="M)",-1000000*VALUE(MID(F96,2,LEN(F96)-3)),IF(RIGHT(F96,2)="B)",-1000000000*VALUE(MID(F96,2,LEN(F96)-3)),IF(RIGHT(F96,2)="k)",-1000*VALUE(MID(F96,2,LEN(F96)-3)),VALUE(SUBSTITUTE(F96,",","")))))),IF(RIGHT(F96,1)="T",1000000000000*VALUE(LEFT(F96,LEN(F96)-1)),IF(RIGHT(F96,1)="M",1000000*VALUE(LEFT(F96,LEN(F96)-1)),IF(RIGHT(F96,1)="B",1000000000*VALUE(LEFT(F96,LEN(F96)-1)),IF(RIGHT(F96,1)="%",0.01*VALUE(LEFT(F96,LEN(F96)-1)),IF(RIGHT(F96,1)="k",1000*VALUE(LEFT(F96,LEN(F96)-1)),VALUE(SUBSTITUTE(F96,",",""))))))))),"N/A")</f>
        <v/>
      </c>
      <c r="N96">
        <f>IFERROR(IF(TRIM(G96)="-", "N/A", IF(RIGHT(G96,1)=")",IF(RIGHT(G96,2)="T)",-1000000000000*VALUE(MID(G96,2,LEN(G96)-3)),IF(RIGHT(G96,2)="M)",-1000000*VALUE(MID(G96,2,LEN(G96)-3)),IF(RIGHT(G96,2)="B)",-1000000000*VALUE(MID(G96,2,LEN(G96)-3)),IF(RIGHT(G96,2)="k)",-1000*VALUE(MID(G96,2,LEN(G96)-3)),VALUE(SUBSTITUTE(G96,",","")))))),IF(RIGHT(G96,1)="T",1000000000000*VALUE(LEFT(G96,LEN(G96)-1)),IF(RIGHT(G96,1)="M",1000000*VALUE(LEFT(G96,LEN(G96)-1)),IF(RIGHT(G96,1)="B",1000000000*VALUE(LEFT(G96,LEN(G96)-1)),IF(RIGHT(G96,1)="%",0.01*VALUE(LEFT(G96,LEN(G96)-1)),IF(RIGHT(G96,1)="k",1000*VALUE(LEFT(G96,LEN(G96)-1)),VALUE(SUBSTITUTE(G96,",",""))))))))),"N/A")</f>
        <v/>
      </c>
    </row>
    <row r="97" spans="1:60">
      <c s="1" r="A97" t="n">
        <v>1</v>
      </c>
      <c r="B97" t="s">
        <v>165</v>
      </c>
      <c r="C97" t="s">
        <v>1059</v>
      </c>
      <c r="I97">
        <f>IF(AND(K97&gt; J97, L97&gt; K97, M97&gt; L97, N97&gt; M97), "pos_trend", IF(AND(K97&lt; J97, L97&lt; K97, M97&lt; L97, N97&lt; M97), "neg_trend", "N/A"))</f>
        <v/>
      </c>
      <c r="J97">
        <f>IFERROR(IF(TRIM(C97)="-", "N/A", IF(RIGHT(C97,1)=")",IF(RIGHT(C97,2)="T)",-1000000000000*VALUE(MID(C97,2,LEN(C97)-3)),IF(RIGHT(C97,2)="M)",-1000000*VALUE(MID(C97,2,LEN(C97)-3)),IF(RIGHT(C97,2)="B)",-1000000000*VALUE(MID(C97,2,LEN(C97)-3)),IF(RIGHT(C97,2)="k)",-1000*VALUE(MID(C97,2,LEN(C97)-3)),VALUE(SUBSTITUTE(C97,",","")))))),IF(RIGHT(C97,1)="T",1000000000000*VALUE(LEFT(C97,LEN(C97)-1)),IF(RIGHT(C97,1)="M",1000000*VALUE(LEFT(C97,LEN(C97)-1)),IF(RIGHT(C97,1)="B",1000000000*VALUE(LEFT(C97,LEN(C97)-1)),IF(RIGHT(C97,1)="%",0.01*VALUE(LEFT(C97,LEN(C97)-1)),IF(RIGHT(C97,1)="k",1000*VALUE(LEFT(C97,LEN(C97)-1)),VALUE(SUBSTITUTE(C97,",",""))))))))),"N/A")</f>
        <v/>
      </c>
      <c r="K97">
        <f>IFERROR(IF(TRIM(D97)="-", "N/A", IF(RIGHT(D97,1)=")",IF(RIGHT(D97,2)="T)",-1000000000000*VALUE(MID(D97,2,LEN(D97)-3)),IF(RIGHT(D97,2)="M)",-1000000*VALUE(MID(D97,2,LEN(D97)-3)),IF(RIGHT(D97,2)="B)",-1000000000*VALUE(MID(D97,2,LEN(D97)-3)),IF(RIGHT(D97,2)="k)",-1000*VALUE(MID(D97,2,LEN(D97)-3)),VALUE(SUBSTITUTE(D97,",","")))))),IF(RIGHT(D97,1)="T",1000000000000*VALUE(LEFT(D97,LEN(D97)-1)),IF(RIGHT(D97,1)="M",1000000*VALUE(LEFT(D97,LEN(D97)-1)),IF(RIGHT(D97,1)="B",1000000000*VALUE(LEFT(D97,LEN(D97)-1)),IF(RIGHT(D97,1)="%",0.01*VALUE(LEFT(D97,LEN(D97)-1)),IF(RIGHT(D97,1)="k",1000*VALUE(LEFT(D97,LEN(D97)-1)),VALUE(SUBSTITUTE(D97,",",""))))))))),"N/A")</f>
        <v/>
      </c>
      <c r="L97">
        <f>IFERROR(IF(TRIM(E97)="-", "N/A", IF(RIGHT(E97,1)=")",IF(RIGHT(E97,2)="T)",-1000000000000*VALUE(MID(E97,2,LEN(E97)-3)),IF(RIGHT(E97,2)="M)",-1000000*VALUE(MID(E97,2,LEN(E97)-3)),IF(RIGHT(E97,2)="B)",-1000000000*VALUE(MID(E97,2,LEN(E97)-3)),IF(RIGHT(E97,2)="k)",-1000*VALUE(MID(E97,2,LEN(E97)-3)),VALUE(SUBSTITUTE(E97,",","")))))),IF(RIGHT(E97,1)="T",1000000000000*VALUE(LEFT(E97,LEN(E97)-1)),IF(RIGHT(E97,1)="M",1000000*VALUE(LEFT(E97,LEN(E97)-1)),IF(RIGHT(E97,1)="B",1000000000*VALUE(LEFT(E97,LEN(E97)-1)),IF(RIGHT(E97,1)="%",0.01*VALUE(LEFT(E97,LEN(E97)-1)),IF(RIGHT(E97,1)="k",1000*VALUE(LEFT(E97,LEN(E97)-1)),VALUE(SUBSTITUTE(E97,",",""))))))))),"N/A")</f>
        <v/>
      </c>
      <c r="M97">
        <f>IFERROR(IF(TRIM(F97)="-", "N/A", IF(RIGHT(F97,1)=")",IF(RIGHT(F97,2)="T)",-1000000000000*VALUE(MID(F97,2,LEN(F97)-3)),IF(RIGHT(F97,2)="M)",-1000000*VALUE(MID(F97,2,LEN(F97)-3)),IF(RIGHT(F97,2)="B)",-1000000000*VALUE(MID(F97,2,LEN(F97)-3)),IF(RIGHT(F97,2)="k)",-1000*VALUE(MID(F97,2,LEN(F97)-3)),VALUE(SUBSTITUTE(F97,",","")))))),IF(RIGHT(F97,1)="T",1000000000000*VALUE(LEFT(F97,LEN(F97)-1)),IF(RIGHT(F97,1)="M",1000000*VALUE(LEFT(F97,LEN(F97)-1)),IF(RIGHT(F97,1)="B",1000000000*VALUE(LEFT(F97,LEN(F97)-1)),IF(RIGHT(F97,1)="%",0.01*VALUE(LEFT(F97,LEN(F97)-1)),IF(RIGHT(F97,1)="k",1000*VALUE(LEFT(F97,LEN(F97)-1)),VALUE(SUBSTITUTE(F97,",",""))))))))),"N/A")</f>
        <v/>
      </c>
      <c r="N97">
        <f>IFERROR(IF(TRIM(G97)="-", "N/A", IF(RIGHT(G97,1)=")",IF(RIGHT(G97,2)="T)",-1000000000000*VALUE(MID(G97,2,LEN(G97)-3)),IF(RIGHT(G97,2)="M)",-1000000*VALUE(MID(G97,2,LEN(G97)-3)),IF(RIGHT(G97,2)="B)",-1000000000*VALUE(MID(G97,2,LEN(G97)-3)),IF(RIGHT(G97,2)="k)",-1000*VALUE(MID(G97,2,LEN(G97)-3)),VALUE(SUBSTITUTE(G97,",","")))))),IF(RIGHT(G97,1)="T",1000000000000*VALUE(LEFT(G97,LEN(G97)-1)),IF(RIGHT(G97,1)="M",1000000*VALUE(LEFT(G97,LEN(G97)-1)),IF(RIGHT(G97,1)="B",1000000000*VALUE(LEFT(G97,LEN(G97)-1)),IF(RIGHT(G97,1)="%",0.01*VALUE(LEFT(G97,LEN(G97)-1)),IF(RIGHT(G97,1)="k",1000*VALUE(LEFT(G97,LEN(G97)-1)),VALUE(SUBSTITUTE(G97,",",""))))))))),"N/A")</f>
        <v/>
      </c>
    </row>
    <row r="98" spans="1:60">
      <c s="1" r="A98" t="n">
        <v>2</v>
      </c>
      <c r="B98" t="s">
        <v>167</v>
      </c>
      <c r="C98" t="s">
        <v>1060</v>
      </c>
      <c r="I98">
        <f>IF(AND(K98&gt; J98, L98&gt; K98, M98&gt; L98, N98&gt; M98), "pos_trend", IF(AND(K98&lt; J98, L98&lt; K98, M98&lt; L98, N98&lt; M98), "neg_trend", "N/A"))</f>
        <v/>
      </c>
      <c r="J98">
        <f>IFERROR(IF(TRIM(C98)="-", "N/A", IF(RIGHT(C98,1)=")",IF(RIGHT(C98,2)="T)",-1000000000000*VALUE(MID(C98,2,LEN(C98)-3)),IF(RIGHT(C98,2)="M)",-1000000*VALUE(MID(C98,2,LEN(C98)-3)),IF(RIGHT(C98,2)="B)",-1000000000*VALUE(MID(C98,2,LEN(C98)-3)),IF(RIGHT(C98,2)="k)",-1000*VALUE(MID(C98,2,LEN(C98)-3)),VALUE(SUBSTITUTE(C98,",","")))))),IF(RIGHT(C98,1)="T",1000000000000*VALUE(LEFT(C98,LEN(C98)-1)),IF(RIGHT(C98,1)="M",1000000*VALUE(LEFT(C98,LEN(C98)-1)),IF(RIGHT(C98,1)="B",1000000000*VALUE(LEFT(C98,LEN(C98)-1)),IF(RIGHT(C98,1)="%",0.01*VALUE(LEFT(C98,LEN(C98)-1)),IF(RIGHT(C98,1)="k",1000*VALUE(LEFT(C98,LEN(C98)-1)),VALUE(SUBSTITUTE(C98,",",""))))))))),"N/A")</f>
        <v/>
      </c>
      <c r="K98">
        <f>IFERROR(IF(TRIM(D98)="-", "N/A", IF(RIGHT(D98,1)=")",IF(RIGHT(D98,2)="T)",-1000000000000*VALUE(MID(D98,2,LEN(D98)-3)),IF(RIGHT(D98,2)="M)",-1000000*VALUE(MID(D98,2,LEN(D98)-3)),IF(RIGHT(D98,2)="B)",-1000000000*VALUE(MID(D98,2,LEN(D98)-3)),IF(RIGHT(D98,2)="k)",-1000*VALUE(MID(D98,2,LEN(D98)-3)),VALUE(SUBSTITUTE(D98,",","")))))),IF(RIGHT(D98,1)="T",1000000000000*VALUE(LEFT(D98,LEN(D98)-1)),IF(RIGHT(D98,1)="M",1000000*VALUE(LEFT(D98,LEN(D98)-1)),IF(RIGHT(D98,1)="B",1000000000*VALUE(LEFT(D98,LEN(D98)-1)),IF(RIGHT(D98,1)="%",0.01*VALUE(LEFT(D98,LEN(D98)-1)),IF(RIGHT(D98,1)="k",1000*VALUE(LEFT(D98,LEN(D98)-1)),VALUE(SUBSTITUTE(D98,",",""))))))))),"N/A")</f>
        <v/>
      </c>
      <c r="L98">
        <f>IFERROR(IF(TRIM(E98)="-", "N/A", IF(RIGHT(E98,1)=")",IF(RIGHT(E98,2)="T)",-1000000000000*VALUE(MID(E98,2,LEN(E98)-3)),IF(RIGHT(E98,2)="M)",-1000000*VALUE(MID(E98,2,LEN(E98)-3)),IF(RIGHT(E98,2)="B)",-1000000000*VALUE(MID(E98,2,LEN(E98)-3)),IF(RIGHT(E98,2)="k)",-1000*VALUE(MID(E98,2,LEN(E98)-3)),VALUE(SUBSTITUTE(E98,",","")))))),IF(RIGHT(E98,1)="T",1000000000000*VALUE(LEFT(E98,LEN(E98)-1)),IF(RIGHT(E98,1)="M",1000000*VALUE(LEFT(E98,LEN(E98)-1)),IF(RIGHT(E98,1)="B",1000000000*VALUE(LEFT(E98,LEN(E98)-1)),IF(RIGHT(E98,1)="%",0.01*VALUE(LEFT(E98,LEN(E98)-1)),IF(RIGHT(E98,1)="k",1000*VALUE(LEFT(E98,LEN(E98)-1)),VALUE(SUBSTITUTE(E98,",",""))))))))),"N/A")</f>
        <v/>
      </c>
      <c r="M98">
        <f>IFERROR(IF(TRIM(F98)="-", "N/A", IF(RIGHT(F98,1)=")",IF(RIGHT(F98,2)="T)",-1000000000000*VALUE(MID(F98,2,LEN(F98)-3)),IF(RIGHT(F98,2)="M)",-1000000*VALUE(MID(F98,2,LEN(F98)-3)),IF(RIGHT(F98,2)="B)",-1000000000*VALUE(MID(F98,2,LEN(F98)-3)),IF(RIGHT(F98,2)="k)",-1000*VALUE(MID(F98,2,LEN(F98)-3)),VALUE(SUBSTITUTE(F98,",","")))))),IF(RIGHT(F98,1)="T",1000000000000*VALUE(LEFT(F98,LEN(F98)-1)),IF(RIGHT(F98,1)="M",1000000*VALUE(LEFT(F98,LEN(F98)-1)),IF(RIGHT(F98,1)="B",1000000000*VALUE(LEFT(F98,LEN(F98)-1)),IF(RIGHT(F98,1)="%",0.01*VALUE(LEFT(F98,LEN(F98)-1)),IF(RIGHT(F98,1)="k",1000*VALUE(LEFT(F98,LEN(F98)-1)),VALUE(SUBSTITUTE(F98,",",""))))))))),"N/A")</f>
        <v/>
      </c>
      <c r="N98">
        <f>IFERROR(IF(TRIM(G98)="-", "N/A", IF(RIGHT(G98,1)=")",IF(RIGHT(G98,2)="T)",-1000000000000*VALUE(MID(G98,2,LEN(G98)-3)),IF(RIGHT(G98,2)="M)",-1000000*VALUE(MID(G98,2,LEN(G98)-3)),IF(RIGHT(G98,2)="B)",-1000000000*VALUE(MID(G98,2,LEN(G98)-3)),IF(RIGHT(G98,2)="k)",-1000*VALUE(MID(G98,2,LEN(G98)-3)),VALUE(SUBSTITUTE(G98,",","")))))),IF(RIGHT(G98,1)="T",1000000000000*VALUE(LEFT(G98,LEN(G98)-1)),IF(RIGHT(G98,1)="M",1000000*VALUE(LEFT(G98,LEN(G98)-1)),IF(RIGHT(G98,1)="B",1000000000*VALUE(LEFT(G98,LEN(G98)-1)),IF(RIGHT(G98,1)="%",0.01*VALUE(LEFT(G98,LEN(G98)-1)),IF(RIGHT(G98,1)="k",1000*VALUE(LEFT(G98,LEN(G98)-1)),VALUE(SUBSTITUTE(G98,",",""))))))))),"N/A")</f>
        <v/>
      </c>
    </row>
    <row r="99" spans="1:60">
      <c s="1" r="A99" t="n">
        <v>3</v>
      </c>
      <c r="B99" t="s">
        <v>169</v>
      </c>
      <c r="C99" t="s">
        <v>1061</v>
      </c>
      <c r="I99">
        <f>IF(AND(K99&gt; J99, L99&gt; K99, M99&gt; L99, N99&gt; M99), "pos_trend", IF(AND(K99&lt; J99, L99&lt; K99, M99&lt; L99, N99&lt; M99), "neg_trend", "N/A"))</f>
        <v/>
      </c>
      <c r="J99">
        <f>IFERROR(IF(TRIM(C99)="-", "N/A", IF(RIGHT(C99,1)=")",IF(RIGHT(C99,2)="T)",-1000000000000*VALUE(MID(C99,2,LEN(C99)-3)),IF(RIGHT(C99,2)="M)",-1000000*VALUE(MID(C99,2,LEN(C99)-3)),IF(RIGHT(C99,2)="B)",-1000000000*VALUE(MID(C99,2,LEN(C99)-3)),IF(RIGHT(C99,2)="k)",-1000*VALUE(MID(C99,2,LEN(C99)-3)),VALUE(SUBSTITUTE(C99,",","")))))),IF(RIGHT(C99,1)="T",1000000000000*VALUE(LEFT(C99,LEN(C99)-1)),IF(RIGHT(C99,1)="M",1000000*VALUE(LEFT(C99,LEN(C99)-1)),IF(RIGHT(C99,1)="B",1000000000*VALUE(LEFT(C99,LEN(C99)-1)),IF(RIGHT(C99,1)="%",0.01*VALUE(LEFT(C99,LEN(C99)-1)),IF(RIGHT(C99,1)="k",1000*VALUE(LEFT(C99,LEN(C99)-1)),VALUE(SUBSTITUTE(C99,",",""))))))))),"N/A")</f>
        <v/>
      </c>
      <c r="K99">
        <f>IFERROR(IF(TRIM(D99)="-", "N/A", IF(RIGHT(D99,1)=")",IF(RIGHT(D99,2)="T)",-1000000000000*VALUE(MID(D99,2,LEN(D99)-3)),IF(RIGHT(D99,2)="M)",-1000000*VALUE(MID(D99,2,LEN(D99)-3)),IF(RIGHT(D99,2)="B)",-1000000000*VALUE(MID(D99,2,LEN(D99)-3)),IF(RIGHT(D99,2)="k)",-1000*VALUE(MID(D99,2,LEN(D99)-3)),VALUE(SUBSTITUTE(D99,",","")))))),IF(RIGHT(D99,1)="T",1000000000000*VALUE(LEFT(D99,LEN(D99)-1)),IF(RIGHT(D99,1)="M",1000000*VALUE(LEFT(D99,LEN(D99)-1)),IF(RIGHT(D99,1)="B",1000000000*VALUE(LEFT(D99,LEN(D99)-1)),IF(RIGHT(D99,1)="%",0.01*VALUE(LEFT(D99,LEN(D99)-1)),IF(RIGHT(D99,1)="k",1000*VALUE(LEFT(D99,LEN(D99)-1)),VALUE(SUBSTITUTE(D99,",",""))))))))),"N/A")</f>
        <v/>
      </c>
      <c r="L99">
        <f>IFERROR(IF(TRIM(E99)="-", "N/A", IF(RIGHT(E99,1)=")",IF(RIGHT(E99,2)="T)",-1000000000000*VALUE(MID(E99,2,LEN(E99)-3)),IF(RIGHT(E99,2)="M)",-1000000*VALUE(MID(E99,2,LEN(E99)-3)),IF(RIGHT(E99,2)="B)",-1000000000*VALUE(MID(E99,2,LEN(E99)-3)),IF(RIGHT(E99,2)="k)",-1000*VALUE(MID(E99,2,LEN(E99)-3)),VALUE(SUBSTITUTE(E99,",","")))))),IF(RIGHT(E99,1)="T",1000000000000*VALUE(LEFT(E99,LEN(E99)-1)),IF(RIGHT(E99,1)="M",1000000*VALUE(LEFT(E99,LEN(E99)-1)),IF(RIGHT(E99,1)="B",1000000000*VALUE(LEFT(E99,LEN(E99)-1)),IF(RIGHT(E99,1)="%",0.01*VALUE(LEFT(E99,LEN(E99)-1)),IF(RIGHT(E99,1)="k",1000*VALUE(LEFT(E99,LEN(E99)-1)),VALUE(SUBSTITUTE(E99,",",""))))))))),"N/A")</f>
        <v/>
      </c>
      <c r="M99">
        <f>IFERROR(IF(TRIM(F99)="-", "N/A", IF(RIGHT(F99,1)=")",IF(RIGHT(F99,2)="T)",-1000000000000*VALUE(MID(F99,2,LEN(F99)-3)),IF(RIGHT(F99,2)="M)",-1000000*VALUE(MID(F99,2,LEN(F99)-3)),IF(RIGHT(F99,2)="B)",-1000000000*VALUE(MID(F99,2,LEN(F99)-3)),IF(RIGHT(F99,2)="k)",-1000*VALUE(MID(F99,2,LEN(F99)-3)),VALUE(SUBSTITUTE(F99,",","")))))),IF(RIGHT(F99,1)="T",1000000000000*VALUE(LEFT(F99,LEN(F99)-1)),IF(RIGHT(F99,1)="M",1000000*VALUE(LEFT(F99,LEN(F99)-1)),IF(RIGHT(F99,1)="B",1000000000*VALUE(LEFT(F99,LEN(F99)-1)),IF(RIGHT(F99,1)="%",0.01*VALUE(LEFT(F99,LEN(F99)-1)),IF(RIGHT(F99,1)="k",1000*VALUE(LEFT(F99,LEN(F99)-1)),VALUE(SUBSTITUTE(F99,",",""))))))))),"N/A")</f>
        <v/>
      </c>
      <c r="N99">
        <f>IFERROR(IF(TRIM(G99)="-", "N/A", IF(RIGHT(G99,1)=")",IF(RIGHT(G99,2)="T)",-1000000000000*VALUE(MID(G99,2,LEN(G99)-3)),IF(RIGHT(G99,2)="M)",-1000000*VALUE(MID(G99,2,LEN(G99)-3)),IF(RIGHT(G99,2)="B)",-1000000000*VALUE(MID(G99,2,LEN(G99)-3)),IF(RIGHT(G99,2)="k)",-1000*VALUE(MID(G99,2,LEN(G99)-3)),VALUE(SUBSTITUTE(G99,",","")))))),IF(RIGHT(G99,1)="T",1000000000000*VALUE(LEFT(G99,LEN(G99)-1)),IF(RIGHT(G99,1)="M",1000000*VALUE(LEFT(G99,LEN(G99)-1)),IF(RIGHT(G99,1)="B",1000000000*VALUE(LEFT(G99,LEN(G99)-1)),IF(RIGHT(G99,1)="%",0.01*VALUE(LEFT(G99,LEN(G99)-1)),IF(RIGHT(G99,1)="k",1000*VALUE(LEFT(G99,LEN(G99)-1)),VALUE(SUBSTITUTE(G99,",",""))))))))),"N/A")</f>
        <v/>
      </c>
    </row>
    <row r="100" spans="1:60">
      <c s="1" r="A100" t="n">
        <v>4</v>
      </c>
      <c r="B100" t="s">
        <v>171</v>
      </c>
      <c r="C100" t="s">
        <v>1062</v>
      </c>
      <c r="I100">
        <f>IF(AND(K100&gt; J100, L100&gt; K100, M100&gt; L100, N100&gt; M100), "pos_trend", IF(AND(K100&lt; J100, L100&lt; K100, M100&lt; L100, N100&lt; M100), "neg_trend", "N/A"))</f>
        <v/>
      </c>
      <c r="J100">
        <f>IFERROR(IF(TRIM(C100)="-", "N/A", IF(RIGHT(C100,1)=")",IF(RIGHT(C100,2)="T)",-1000000000000*VALUE(MID(C100,2,LEN(C100)-3)),IF(RIGHT(C100,2)="M)",-1000000*VALUE(MID(C100,2,LEN(C100)-3)),IF(RIGHT(C100,2)="B)",-1000000000*VALUE(MID(C100,2,LEN(C100)-3)),IF(RIGHT(C100,2)="k)",-1000*VALUE(MID(C100,2,LEN(C100)-3)),VALUE(SUBSTITUTE(C100,",","")))))),IF(RIGHT(C100,1)="T",1000000000000*VALUE(LEFT(C100,LEN(C100)-1)),IF(RIGHT(C100,1)="M",1000000*VALUE(LEFT(C100,LEN(C100)-1)),IF(RIGHT(C100,1)="B",1000000000*VALUE(LEFT(C100,LEN(C100)-1)),IF(RIGHT(C100,1)="%",0.01*VALUE(LEFT(C100,LEN(C100)-1)),IF(RIGHT(C100,1)="k",1000*VALUE(LEFT(C100,LEN(C100)-1)),VALUE(SUBSTITUTE(C100,",",""))))))))),"N/A")</f>
        <v/>
      </c>
      <c r="K100">
        <f>IFERROR(IF(TRIM(D100)="-", "N/A", IF(RIGHT(D100,1)=")",IF(RIGHT(D100,2)="T)",-1000000000000*VALUE(MID(D100,2,LEN(D100)-3)),IF(RIGHT(D100,2)="M)",-1000000*VALUE(MID(D100,2,LEN(D100)-3)),IF(RIGHT(D100,2)="B)",-1000000000*VALUE(MID(D100,2,LEN(D100)-3)),IF(RIGHT(D100,2)="k)",-1000*VALUE(MID(D100,2,LEN(D100)-3)),VALUE(SUBSTITUTE(D100,",","")))))),IF(RIGHT(D100,1)="T",1000000000000*VALUE(LEFT(D100,LEN(D100)-1)),IF(RIGHT(D100,1)="M",1000000*VALUE(LEFT(D100,LEN(D100)-1)),IF(RIGHT(D100,1)="B",1000000000*VALUE(LEFT(D100,LEN(D100)-1)),IF(RIGHT(D100,1)="%",0.01*VALUE(LEFT(D100,LEN(D100)-1)),IF(RIGHT(D100,1)="k",1000*VALUE(LEFT(D100,LEN(D100)-1)),VALUE(SUBSTITUTE(D100,",",""))))))))),"N/A")</f>
        <v/>
      </c>
      <c r="L100">
        <f>IFERROR(IF(TRIM(E100)="-", "N/A", IF(RIGHT(E100,1)=")",IF(RIGHT(E100,2)="T)",-1000000000000*VALUE(MID(E100,2,LEN(E100)-3)),IF(RIGHT(E100,2)="M)",-1000000*VALUE(MID(E100,2,LEN(E100)-3)),IF(RIGHT(E100,2)="B)",-1000000000*VALUE(MID(E100,2,LEN(E100)-3)),IF(RIGHT(E100,2)="k)",-1000*VALUE(MID(E100,2,LEN(E100)-3)),VALUE(SUBSTITUTE(E100,",","")))))),IF(RIGHT(E100,1)="T",1000000000000*VALUE(LEFT(E100,LEN(E100)-1)),IF(RIGHT(E100,1)="M",1000000*VALUE(LEFT(E100,LEN(E100)-1)),IF(RIGHT(E100,1)="B",1000000000*VALUE(LEFT(E100,LEN(E100)-1)),IF(RIGHT(E100,1)="%",0.01*VALUE(LEFT(E100,LEN(E100)-1)),IF(RIGHT(E100,1)="k",1000*VALUE(LEFT(E100,LEN(E100)-1)),VALUE(SUBSTITUTE(E100,",",""))))))))),"N/A")</f>
        <v/>
      </c>
      <c r="M100">
        <f>IFERROR(IF(TRIM(F100)="-", "N/A", IF(RIGHT(F100,1)=")",IF(RIGHT(F100,2)="T)",-1000000000000*VALUE(MID(F100,2,LEN(F100)-3)),IF(RIGHT(F100,2)="M)",-1000000*VALUE(MID(F100,2,LEN(F100)-3)),IF(RIGHT(F100,2)="B)",-1000000000*VALUE(MID(F100,2,LEN(F100)-3)),IF(RIGHT(F100,2)="k)",-1000*VALUE(MID(F100,2,LEN(F100)-3)),VALUE(SUBSTITUTE(F100,",","")))))),IF(RIGHT(F100,1)="T",1000000000000*VALUE(LEFT(F100,LEN(F100)-1)),IF(RIGHT(F100,1)="M",1000000*VALUE(LEFT(F100,LEN(F100)-1)),IF(RIGHT(F100,1)="B",1000000000*VALUE(LEFT(F100,LEN(F100)-1)),IF(RIGHT(F100,1)="%",0.01*VALUE(LEFT(F100,LEN(F100)-1)),IF(RIGHT(F100,1)="k",1000*VALUE(LEFT(F100,LEN(F100)-1)),VALUE(SUBSTITUTE(F100,",",""))))))))),"N/A")</f>
        <v/>
      </c>
      <c r="N100">
        <f>IFERROR(IF(TRIM(G100)="-", "N/A", IF(RIGHT(G100,1)=")",IF(RIGHT(G100,2)="T)",-1000000000000*VALUE(MID(G100,2,LEN(G100)-3)),IF(RIGHT(G100,2)="M)",-1000000*VALUE(MID(G100,2,LEN(G100)-3)),IF(RIGHT(G100,2)="B)",-1000000000*VALUE(MID(G100,2,LEN(G100)-3)),IF(RIGHT(G100,2)="k)",-1000*VALUE(MID(G100,2,LEN(G100)-3)),VALUE(SUBSTITUTE(G100,",","")))))),IF(RIGHT(G100,1)="T",1000000000000*VALUE(LEFT(G100,LEN(G100)-1)),IF(RIGHT(G100,1)="M",1000000*VALUE(LEFT(G100,LEN(G100)-1)),IF(RIGHT(G100,1)="B",1000000000*VALUE(LEFT(G100,LEN(G100)-1)),IF(RIGHT(G100,1)="%",0.01*VALUE(LEFT(G100,LEN(G100)-1)),IF(RIGHT(G100,1)="k",1000*VALUE(LEFT(G100,LEN(G100)-1)),VALUE(SUBSTITUTE(G100,",",""))))))))),"N/A")</f>
        <v/>
      </c>
    </row>
    <row r="101" spans="1:60">
      <c s="1" r="A101" t="n">
        <v>5</v>
      </c>
      <c r="B101" t="s">
        <v>173</v>
      </c>
      <c r="C101" t="s">
        <v>1063</v>
      </c>
      <c r="I101">
        <f>IF(AND(K101&gt; J101, L101&gt; K101, M101&gt; L101, N101&gt; M101), "pos_trend", IF(AND(K101&lt; J101, L101&lt; K101, M101&lt; L101, N101&lt; M101), "neg_trend", "N/A"))</f>
        <v/>
      </c>
      <c r="J101">
        <f>IFERROR(IF(TRIM(C101)="-", "N/A", IF(RIGHT(C101,1)=")",IF(RIGHT(C101,2)="T)",-1000000000000*VALUE(MID(C101,2,LEN(C101)-3)),IF(RIGHT(C101,2)="M)",-1000000*VALUE(MID(C101,2,LEN(C101)-3)),IF(RIGHT(C101,2)="B)",-1000000000*VALUE(MID(C101,2,LEN(C101)-3)),IF(RIGHT(C101,2)="k)",-1000*VALUE(MID(C101,2,LEN(C101)-3)),VALUE(SUBSTITUTE(C101,",","")))))),IF(RIGHT(C101,1)="T",1000000000000*VALUE(LEFT(C101,LEN(C101)-1)),IF(RIGHT(C101,1)="M",1000000*VALUE(LEFT(C101,LEN(C101)-1)),IF(RIGHT(C101,1)="B",1000000000*VALUE(LEFT(C101,LEN(C101)-1)),IF(RIGHT(C101,1)="%",0.01*VALUE(LEFT(C101,LEN(C101)-1)),IF(RIGHT(C101,1)="k",1000*VALUE(LEFT(C101,LEN(C101)-1)),VALUE(SUBSTITUTE(C101,",",""))))))))),"N/A")</f>
        <v/>
      </c>
      <c r="K101">
        <f>IFERROR(IF(TRIM(D101)="-", "N/A", IF(RIGHT(D101,1)=")",IF(RIGHT(D101,2)="T)",-1000000000000*VALUE(MID(D101,2,LEN(D101)-3)),IF(RIGHT(D101,2)="M)",-1000000*VALUE(MID(D101,2,LEN(D101)-3)),IF(RIGHT(D101,2)="B)",-1000000000*VALUE(MID(D101,2,LEN(D101)-3)),IF(RIGHT(D101,2)="k)",-1000*VALUE(MID(D101,2,LEN(D101)-3)),VALUE(SUBSTITUTE(D101,",","")))))),IF(RIGHT(D101,1)="T",1000000000000*VALUE(LEFT(D101,LEN(D101)-1)),IF(RIGHT(D101,1)="M",1000000*VALUE(LEFT(D101,LEN(D101)-1)),IF(RIGHT(D101,1)="B",1000000000*VALUE(LEFT(D101,LEN(D101)-1)),IF(RIGHT(D101,1)="%",0.01*VALUE(LEFT(D101,LEN(D101)-1)),IF(RIGHT(D101,1)="k",1000*VALUE(LEFT(D101,LEN(D101)-1)),VALUE(SUBSTITUTE(D101,",",""))))))))),"N/A")</f>
        <v/>
      </c>
      <c r="L101">
        <f>IFERROR(IF(TRIM(E101)="-", "N/A", IF(RIGHT(E101,1)=")",IF(RIGHT(E101,2)="T)",-1000000000000*VALUE(MID(E101,2,LEN(E101)-3)),IF(RIGHT(E101,2)="M)",-1000000*VALUE(MID(E101,2,LEN(E101)-3)),IF(RIGHT(E101,2)="B)",-1000000000*VALUE(MID(E101,2,LEN(E101)-3)),IF(RIGHT(E101,2)="k)",-1000*VALUE(MID(E101,2,LEN(E101)-3)),VALUE(SUBSTITUTE(E101,",","")))))),IF(RIGHT(E101,1)="T",1000000000000*VALUE(LEFT(E101,LEN(E101)-1)),IF(RIGHT(E101,1)="M",1000000*VALUE(LEFT(E101,LEN(E101)-1)),IF(RIGHT(E101,1)="B",1000000000*VALUE(LEFT(E101,LEN(E101)-1)),IF(RIGHT(E101,1)="%",0.01*VALUE(LEFT(E101,LEN(E101)-1)),IF(RIGHT(E101,1)="k",1000*VALUE(LEFT(E101,LEN(E101)-1)),VALUE(SUBSTITUTE(E101,",",""))))))))),"N/A")</f>
        <v/>
      </c>
      <c r="M101">
        <f>IFERROR(IF(TRIM(F101)="-", "N/A", IF(RIGHT(F101,1)=")",IF(RIGHT(F101,2)="T)",-1000000000000*VALUE(MID(F101,2,LEN(F101)-3)),IF(RIGHT(F101,2)="M)",-1000000*VALUE(MID(F101,2,LEN(F101)-3)),IF(RIGHT(F101,2)="B)",-1000000000*VALUE(MID(F101,2,LEN(F101)-3)),IF(RIGHT(F101,2)="k)",-1000*VALUE(MID(F101,2,LEN(F101)-3)),VALUE(SUBSTITUTE(F101,",","")))))),IF(RIGHT(F101,1)="T",1000000000000*VALUE(LEFT(F101,LEN(F101)-1)),IF(RIGHT(F101,1)="M",1000000*VALUE(LEFT(F101,LEN(F101)-1)),IF(RIGHT(F101,1)="B",1000000000*VALUE(LEFT(F101,LEN(F101)-1)),IF(RIGHT(F101,1)="%",0.01*VALUE(LEFT(F101,LEN(F101)-1)),IF(RIGHT(F101,1)="k",1000*VALUE(LEFT(F101,LEN(F101)-1)),VALUE(SUBSTITUTE(F101,",",""))))))))),"N/A")</f>
        <v/>
      </c>
      <c r="N101">
        <f>IFERROR(IF(TRIM(G101)="-", "N/A", IF(RIGHT(G101,1)=")",IF(RIGHT(G101,2)="T)",-1000000000000*VALUE(MID(G101,2,LEN(G101)-3)),IF(RIGHT(G101,2)="M)",-1000000*VALUE(MID(G101,2,LEN(G101)-3)),IF(RIGHT(G101,2)="B)",-1000000000*VALUE(MID(G101,2,LEN(G101)-3)),IF(RIGHT(G101,2)="k)",-1000*VALUE(MID(G101,2,LEN(G101)-3)),VALUE(SUBSTITUTE(G101,",","")))))),IF(RIGHT(G101,1)="T",1000000000000*VALUE(LEFT(G101,LEN(G101)-1)),IF(RIGHT(G101,1)="M",1000000*VALUE(LEFT(G101,LEN(G101)-1)),IF(RIGHT(G101,1)="B",1000000000*VALUE(LEFT(G101,LEN(G101)-1)),IF(RIGHT(G101,1)="%",0.01*VALUE(LEFT(G101,LEN(G101)-1)),IF(RIGHT(G101,1)="k",1000*VALUE(LEFT(G101,LEN(G101)-1)),VALUE(SUBSTITUTE(G101,",",""))))))))),"N/A")</f>
        <v/>
      </c>
    </row>
    <row r="102" spans="1:60">
      <c r="I102">
        <f>IF(AND(K102&gt; J102, L102&gt; K102, M102&gt; L102, N102&gt; M102), "pos_trend", IF(AND(K102&lt; J102, L102&lt; K102, M102&lt; L102, N102&lt; M102), "neg_trend", "N/A"))</f>
        <v/>
      </c>
      <c r="J102">
        <f>IFERROR(IF(TRIM(C102)="-", "N/A", IF(RIGHT(C102,1)=")",IF(RIGHT(C102,2)="T)",-1000000000000*VALUE(MID(C102,2,LEN(C102)-3)),IF(RIGHT(C102,2)="M)",-1000000*VALUE(MID(C102,2,LEN(C102)-3)),IF(RIGHT(C102,2)="B)",-1000000000*VALUE(MID(C102,2,LEN(C102)-3)),IF(RIGHT(C102,2)="k)",-1000*VALUE(MID(C102,2,LEN(C102)-3)),VALUE(SUBSTITUTE(C102,",","")))))),IF(RIGHT(C102,1)="T",1000000000000*VALUE(LEFT(C102,LEN(C102)-1)),IF(RIGHT(C102,1)="M",1000000*VALUE(LEFT(C102,LEN(C102)-1)),IF(RIGHT(C102,1)="B",1000000000*VALUE(LEFT(C102,LEN(C102)-1)),IF(RIGHT(C102,1)="%",0.01*VALUE(LEFT(C102,LEN(C102)-1)),IF(RIGHT(C102,1)="k",1000*VALUE(LEFT(C102,LEN(C102)-1)),VALUE(SUBSTITUTE(C102,",",""))))))))),"N/A")</f>
        <v/>
      </c>
      <c r="K102">
        <f>IFERROR(IF(TRIM(D102)="-", "N/A", IF(RIGHT(D102,1)=")",IF(RIGHT(D102,2)="T)",-1000000000000*VALUE(MID(D102,2,LEN(D102)-3)),IF(RIGHT(D102,2)="M)",-1000000*VALUE(MID(D102,2,LEN(D102)-3)),IF(RIGHT(D102,2)="B)",-1000000000*VALUE(MID(D102,2,LEN(D102)-3)),IF(RIGHT(D102,2)="k)",-1000*VALUE(MID(D102,2,LEN(D102)-3)),VALUE(SUBSTITUTE(D102,",","")))))),IF(RIGHT(D102,1)="T",1000000000000*VALUE(LEFT(D102,LEN(D102)-1)),IF(RIGHT(D102,1)="M",1000000*VALUE(LEFT(D102,LEN(D102)-1)),IF(RIGHT(D102,1)="B",1000000000*VALUE(LEFT(D102,LEN(D102)-1)),IF(RIGHT(D102,1)="%",0.01*VALUE(LEFT(D102,LEN(D102)-1)),IF(RIGHT(D102,1)="k",1000*VALUE(LEFT(D102,LEN(D102)-1)),VALUE(SUBSTITUTE(D102,",",""))))))))),"N/A")</f>
        <v/>
      </c>
      <c r="L102">
        <f>IFERROR(IF(TRIM(E102)="-", "N/A", IF(RIGHT(E102,1)=")",IF(RIGHT(E102,2)="T)",-1000000000000*VALUE(MID(E102,2,LEN(E102)-3)),IF(RIGHT(E102,2)="M)",-1000000*VALUE(MID(E102,2,LEN(E102)-3)),IF(RIGHT(E102,2)="B)",-1000000000*VALUE(MID(E102,2,LEN(E102)-3)),IF(RIGHT(E102,2)="k)",-1000*VALUE(MID(E102,2,LEN(E102)-3)),VALUE(SUBSTITUTE(E102,",","")))))),IF(RIGHT(E102,1)="T",1000000000000*VALUE(LEFT(E102,LEN(E102)-1)),IF(RIGHT(E102,1)="M",1000000*VALUE(LEFT(E102,LEN(E102)-1)),IF(RIGHT(E102,1)="B",1000000000*VALUE(LEFT(E102,LEN(E102)-1)),IF(RIGHT(E102,1)="%",0.01*VALUE(LEFT(E102,LEN(E102)-1)),IF(RIGHT(E102,1)="k",1000*VALUE(LEFT(E102,LEN(E102)-1)),VALUE(SUBSTITUTE(E102,",",""))))))))),"N/A")</f>
        <v/>
      </c>
      <c r="M102">
        <f>IFERROR(IF(TRIM(F102)="-", "N/A", IF(RIGHT(F102,1)=")",IF(RIGHT(F102,2)="T)",-1000000000000*VALUE(MID(F102,2,LEN(F102)-3)),IF(RIGHT(F102,2)="M)",-1000000*VALUE(MID(F102,2,LEN(F102)-3)),IF(RIGHT(F102,2)="B)",-1000000000*VALUE(MID(F102,2,LEN(F102)-3)),IF(RIGHT(F102,2)="k)",-1000*VALUE(MID(F102,2,LEN(F102)-3)),VALUE(SUBSTITUTE(F102,",","")))))),IF(RIGHT(F102,1)="T",1000000000000*VALUE(LEFT(F102,LEN(F102)-1)),IF(RIGHT(F102,1)="M",1000000*VALUE(LEFT(F102,LEN(F102)-1)),IF(RIGHT(F102,1)="B",1000000000*VALUE(LEFT(F102,LEN(F102)-1)),IF(RIGHT(F102,1)="%",0.01*VALUE(LEFT(F102,LEN(F102)-1)),IF(RIGHT(F102,1)="k",1000*VALUE(LEFT(F102,LEN(F102)-1)),VALUE(SUBSTITUTE(F102,",",""))))))))),"N/A")</f>
        <v/>
      </c>
      <c r="N102">
        <f>IFERROR(IF(TRIM(G102)="-", "N/A", IF(RIGHT(G102,1)=")",IF(RIGHT(G102,2)="T)",-1000000000000*VALUE(MID(G102,2,LEN(G102)-3)),IF(RIGHT(G102,2)="M)",-1000000*VALUE(MID(G102,2,LEN(G102)-3)),IF(RIGHT(G102,2)="B)",-1000000000*VALUE(MID(G102,2,LEN(G102)-3)),IF(RIGHT(G102,2)="k)",-1000*VALUE(MID(G102,2,LEN(G102)-3)),VALUE(SUBSTITUTE(G102,",","")))))),IF(RIGHT(G102,1)="T",1000000000000*VALUE(LEFT(G102,LEN(G102)-1)),IF(RIGHT(G102,1)="M",1000000*VALUE(LEFT(G102,LEN(G102)-1)),IF(RIGHT(G102,1)="B",1000000000*VALUE(LEFT(G102,LEN(G102)-1)),IF(RIGHT(G102,1)="%",0.01*VALUE(LEFT(G102,LEN(G102)-1)),IF(RIGHT(G102,1)="k",1000*VALUE(LEFT(G102,LEN(G102)-1)),VALUE(SUBSTITUTE(G102,",",""))))))))),"N/A")</f>
        <v/>
      </c>
    </row>
    <row r="103" spans="1:60">
      <c s="1" r="A103" t="n">
        <v>0</v>
      </c>
      <c r="B103" t="s">
        <v>175</v>
      </c>
      <c r="C103" t="s">
        <v>1064</v>
      </c>
      <c r="I103">
        <f>IF(AND(K103&gt; J103, L103&gt; K103, M103&gt; L103, N103&gt; M103), "pos_trend", IF(AND(K103&lt; J103, L103&lt; K103, M103&lt; L103, N103&lt; M103), "neg_trend", "N/A"))</f>
        <v/>
      </c>
      <c r="J103">
        <f>IFERROR(IF(TRIM(C103)="-", "N/A", IF(RIGHT(C103,1)=")",IF(RIGHT(C103,2)="T)",-1000000000000*VALUE(MID(C103,2,LEN(C103)-3)),IF(RIGHT(C103,2)="M)",-1000000*VALUE(MID(C103,2,LEN(C103)-3)),IF(RIGHT(C103,2)="B)",-1000000000*VALUE(MID(C103,2,LEN(C103)-3)),IF(RIGHT(C103,2)="k)",-1000*VALUE(MID(C103,2,LEN(C103)-3)),VALUE(SUBSTITUTE(C103,",","")))))),IF(RIGHT(C103,1)="T",1000000000000*VALUE(LEFT(C103,LEN(C103)-1)),IF(RIGHT(C103,1)="M",1000000*VALUE(LEFT(C103,LEN(C103)-1)),IF(RIGHT(C103,1)="B",1000000000*VALUE(LEFT(C103,LEN(C103)-1)),IF(RIGHT(C103,1)="%",0.01*VALUE(LEFT(C103,LEN(C103)-1)),IF(RIGHT(C103,1)="k",1000*VALUE(LEFT(C103,LEN(C103)-1)),VALUE(SUBSTITUTE(C103,",",""))))))))),"N/A")</f>
        <v/>
      </c>
      <c r="K103">
        <f>IFERROR(IF(TRIM(D103)="-", "N/A", IF(RIGHT(D103,1)=")",IF(RIGHT(D103,2)="T)",-1000000000000*VALUE(MID(D103,2,LEN(D103)-3)),IF(RIGHT(D103,2)="M)",-1000000*VALUE(MID(D103,2,LEN(D103)-3)),IF(RIGHT(D103,2)="B)",-1000000000*VALUE(MID(D103,2,LEN(D103)-3)),IF(RIGHT(D103,2)="k)",-1000*VALUE(MID(D103,2,LEN(D103)-3)),VALUE(SUBSTITUTE(D103,",","")))))),IF(RIGHT(D103,1)="T",1000000000000*VALUE(LEFT(D103,LEN(D103)-1)),IF(RIGHT(D103,1)="M",1000000*VALUE(LEFT(D103,LEN(D103)-1)),IF(RIGHT(D103,1)="B",1000000000*VALUE(LEFT(D103,LEN(D103)-1)),IF(RIGHT(D103,1)="%",0.01*VALUE(LEFT(D103,LEN(D103)-1)),IF(RIGHT(D103,1)="k",1000*VALUE(LEFT(D103,LEN(D103)-1)),VALUE(SUBSTITUTE(D103,",",""))))))))),"N/A")</f>
        <v/>
      </c>
      <c r="L103">
        <f>IFERROR(IF(TRIM(E103)="-", "N/A", IF(RIGHT(E103,1)=")",IF(RIGHT(E103,2)="T)",-1000000000000*VALUE(MID(E103,2,LEN(E103)-3)),IF(RIGHT(E103,2)="M)",-1000000*VALUE(MID(E103,2,LEN(E103)-3)),IF(RIGHT(E103,2)="B)",-1000000000*VALUE(MID(E103,2,LEN(E103)-3)),IF(RIGHT(E103,2)="k)",-1000*VALUE(MID(E103,2,LEN(E103)-3)),VALUE(SUBSTITUTE(E103,",","")))))),IF(RIGHT(E103,1)="T",1000000000000*VALUE(LEFT(E103,LEN(E103)-1)),IF(RIGHT(E103,1)="M",1000000*VALUE(LEFT(E103,LEN(E103)-1)),IF(RIGHT(E103,1)="B",1000000000*VALUE(LEFT(E103,LEN(E103)-1)),IF(RIGHT(E103,1)="%",0.01*VALUE(LEFT(E103,LEN(E103)-1)),IF(RIGHT(E103,1)="k",1000*VALUE(LEFT(E103,LEN(E103)-1)),VALUE(SUBSTITUTE(E103,",",""))))))))),"N/A")</f>
        <v/>
      </c>
      <c r="M103">
        <f>IFERROR(IF(TRIM(F103)="-", "N/A", IF(RIGHT(F103,1)=")",IF(RIGHT(F103,2)="T)",-1000000000000*VALUE(MID(F103,2,LEN(F103)-3)),IF(RIGHT(F103,2)="M)",-1000000*VALUE(MID(F103,2,LEN(F103)-3)),IF(RIGHT(F103,2)="B)",-1000000000*VALUE(MID(F103,2,LEN(F103)-3)),IF(RIGHT(F103,2)="k)",-1000*VALUE(MID(F103,2,LEN(F103)-3)),VALUE(SUBSTITUTE(F103,",","")))))),IF(RIGHT(F103,1)="T",1000000000000*VALUE(LEFT(F103,LEN(F103)-1)),IF(RIGHT(F103,1)="M",1000000*VALUE(LEFT(F103,LEN(F103)-1)),IF(RIGHT(F103,1)="B",1000000000*VALUE(LEFT(F103,LEN(F103)-1)),IF(RIGHT(F103,1)="%",0.01*VALUE(LEFT(F103,LEN(F103)-1)),IF(RIGHT(F103,1)="k",1000*VALUE(LEFT(F103,LEN(F103)-1)),VALUE(SUBSTITUTE(F103,",",""))))))))),"N/A")</f>
        <v/>
      </c>
      <c r="N103">
        <f>IFERROR(IF(TRIM(G103)="-", "N/A", IF(RIGHT(G103,1)=")",IF(RIGHT(G103,2)="T)",-1000000000000*VALUE(MID(G103,2,LEN(G103)-3)),IF(RIGHT(G103,2)="M)",-1000000*VALUE(MID(G103,2,LEN(G103)-3)),IF(RIGHT(G103,2)="B)",-1000000000*VALUE(MID(G103,2,LEN(G103)-3)),IF(RIGHT(G103,2)="k)",-1000*VALUE(MID(G103,2,LEN(G103)-3)),VALUE(SUBSTITUTE(G103,",","")))))),IF(RIGHT(G103,1)="T",1000000000000*VALUE(LEFT(G103,LEN(G103)-1)),IF(RIGHT(G103,1)="M",1000000*VALUE(LEFT(G103,LEN(G103)-1)),IF(RIGHT(G103,1)="B",1000000000*VALUE(LEFT(G103,LEN(G103)-1)),IF(RIGHT(G103,1)="%",0.01*VALUE(LEFT(G103,LEN(G103)-1)),IF(RIGHT(G103,1)="k",1000*VALUE(LEFT(G103,LEN(G103)-1)),VALUE(SUBSTITUTE(G103,",",""))))))))),"N/A")</f>
        <v/>
      </c>
    </row>
    <row r="104" spans="1:60">
      <c s="1" r="A104" t="n">
        <v>1</v>
      </c>
      <c r="B104" t="s">
        <v>177</v>
      </c>
      <c r="C104" t="s">
        <v>1065</v>
      </c>
      <c r="I104">
        <f>IF(AND(K104&gt; J104, L104&gt; K104, M104&gt; L104, N104&gt; M104), "pos_trend", IF(AND(K104&lt; J104, L104&lt; K104, M104&lt; L104, N104&lt; M104), "neg_trend", "N/A"))</f>
        <v/>
      </c>
      <c r="J104">
        <f>IFERROR(IF(TRIM(C104)="-", "N/A", IF(RIGHT(C104,1)=")",IF(RIGHT(C104,2)="T)",-1000000000000*VALUE(MID(C104,2,LEN(C104)-3)),IF(RIGHT(C104,2)="M)",-1000000*VALUE(MID(C104,2,LEN(C104)-3)),IF(RIGHT(C104,2)="B)",-1000000000*VALUE(MID(C104,2,LEN(C104)-3)),IF(RIGHT(C104,2)="k)",-1000*VALUE(MID(C104,2,LEN(C104)-3)),VALUE(SUBSTITUTE(C104,",","")))))),IF(RIGHT(C104,1)="T",1000000000000*VALUE(LEFT(C104,LEN(C104)-1)),IF(RIGHT(C104,1)="M",1000000*VALUE(LEFT(C104,LEN(C104)-1)),IF(RIGHT(C104,1)="B",1000000000*VALUE(LEFT(C104,LEN(C104)-1)),IF(RIGHT(C104,1)="%",0.01*VALUE(LEFT(C104,LEN(C104)-1)),IF(RIGHT(C104,1)="k",1000*VALUE(LEFT(C104,LEN(C104)-1)),VALUE(SUBSTITUTE(C104,",",""))))))))),"N/A")</f>
        <v/>
      </c>
      <c r="K104">
        <f>IFERROR(IF(TRIM(D104)="-", "N/A", IF(RIGHT(D104,1)=")",IF(RIGHT(D104,2)="T)",-1000000000000*VALUE(MID(D104,2,LEN(D104)-3)),IF(RIGHT(D104,2)="M)",-1000000*VALUE(MID(D104,2,LEN(D104)-3)),IF(RIGHT(D104,2)="B)",-1000000000*VALUE(MID(D104,2,LEN(D104)-3)),IF(RIGHT(D104,2)="k)",-1000*VALUE(MID(D104,2,LEN(D104)-3)),VALUE(SUBSTITUTE(D104,",","")))))),IF(RIGHT(D104,1)="T",1000000000000*VALUE(LEFT(D104,LEN(D104)-1)),IF(RIGHT(D104,1)="M",1000000*VALUE(LEFT(D104,LEN(D104)-1)),IF(RIGHT(D104,1)="B",1000000000*VALUE(LEFT(D104,LEN(D104)-1)),IF(RIGHT(D104,1)="%",0.01*VALUE(LEFT(D104,LEN(D104)-1)),IF(RIGHT(D104,1)="k",1000*VALUE(LEFT(D104,LEN(D104)-1)),VALUE(SUBSTITUTE(D104,",",""))))))))),"N/A")</f>
        <v/>
      </c>
      <c r="L104">
        <f>IFERROR(IF(TRIM(E104)="-", "N/A", IF(RIGHT(E104,1)=")",IF(RIGHT(E104,2)="T)",-1000000000000*VALUE(MID(E104,2,LEN(E104)-3)),IF(RIGHT(E104,2)="M)",-1000000*VALUE(MID(E104,2,LEN(E104)-3)),IF(RIGHT(E104,2)="B)",-1000000000*VALUE(MID(E104,2,LEN(E104)-3)),IF(RIGHT(E104,2)="k)",-1000*VALUE(MID(E104,2,LEN(E104)-3)),VALUE(SUBSTITUTE(E104,",","")))))),IF(RIGHT(E104,1)="T",1000000000000*VALUE(LEFT(E104,LEN(E104)-1)),IF(RIGHT(E104,1)="M",1000000*VALUE(LEFT(E104,LEN(E104)-1)),IF(RIGHT(E104,1)="B",1000000000*VALUE(LEFT(E104,LEN(E104)-1)),IF(RIGHT(E104,1)="%",0.01*VALUE(LEFT(E104,LEN(E104)-1)),IF(RIGHT(E104,1)="k",1000*VALUE(LEFT(E104,LEN(E104)-1)),VALUE(SUBSTITUTE(E104,",",""))))))))),"N/A")</f>
        <v/>
      </c>
      <c r="M104">
        <f>IFERROR(IF(TRIM(F104)="-", "N/A", IF(RIGHT(F104,1)=")",IF(RIGHT(F104,2)="T)",-1000000000000*VALUE(MID(F104,2,LEN(F104)-3)),IF(RIGHT(F104,2)="M)",-1000000*VALUE(MID(F104,2,LEN(F104)-3)),IF(RIGHT(F104,2)="B)",-1000000000*VALUE(MID(F104,2,LEN(F104)-3)),IF(RIGHT(F104,2)="k)",-1000*VALUE(MID(F104,2,LEN(F104)-3)),VALUE(SUBSTITUTE(F104,",","")))))),IF(RIGHT(F104,1)="T",1000000000000*VALUE(LEFT(F104,LEN(F104)-1)),IF(RIGHT(F104,1)="M",1000000*VALUE(LEFT(F104,LEN(F104)-1)),IF(RIGHT(F104,1)="B",1000000000*VALUE(LEFT(F104,LEN(F104)-1)),IF(RIGHT(F104,1)="%",0.01*VALUE(LEFT(F104,LEN(F104)-1)),IF(RIGHT(F104,1)="k",1000*VALUE(LEFT(F104,LEN(F104)-1)),VALUE(SUBSTITUTE(F104,",",""))))))))),"N/A")</f>
        <v/>
      </c>
      <c r="N104">
        <f>IFERROR(IF(TRIM(G104)="-", "N/A", IF(RIGHT(G104,1)=")",IF(RIGHT(G104,2)="T)",-1000000000000*VALUE(MID(G104,2,LEN(G104)-3)),IF(RIGHT(G104,2)="M)",-1000000*VALUE(MID(G104,2,LEN(G104)-3)),IF(RIGHT(G104,2)="B)",-1000000000*VALUE(MID(G104,2,LEN(G104)-3)),IF(RIGHT(G104,2)="k)",-1000*VALUE(MID(G104,2,LEN(G104)-3)),VALUE(SUBSTITUTE(G104,",","")))))),IF(RIGHT(G104,1)="T",1000000000000*VALUE(LEFT(G104,LEN(G104)-1)),IF(RIGHT(G104,1)="M",1000000*VALUE(LEFT(G104,LEN(G104)-1)),IF(RIGHT(G104,1)="B",1000000000*VALUE(LEFT(G104,LEN(G104)-1)),IF(RIGHT(G104,1)="%",0.01*VALUE(LEFT(G104,LEN(G104)-1)),IF(RIGHT(G104,1)="k",1000*VALUE(LEFT(G104,LEN(G104)-1)),VALUE(SUBSTITUTE(G104,",",""))))))))),"N/A")</f>
        <v/>
      </c>
    </row>
    <row r="105" spans="1:60">
      <c r="I105">
        <f>IF(AND(K105&gt; J105, L105&gt; K105, M105&gt; L105, N105&gt; M105), "pos_trend", IF(AND(K105&lt; J105, L105&lt; K105, M105&lt; L105, N105&lt; M105), "neg_trend", "N/A"))</f>
        <v/>
      </c>
      <c r="J105">
        <f>IFERROR(IF(TRIM(C105)="-", "N/A", IF(RIGHT(C105,1)=")",IF(RIGHT(C105,2)="T)",-1000000000000*VALUE(MID(C105,2,LEN(C105)-3)),IF(RIGHT(C105,2)="M)",-1000000*VALUE(MID(C105,2,LEN(C105)-3)),IF(RIGHT(C105,2)="B)",-1000000000*VALUE(MID(C105,2,LEN(C105)-3)),IF(RIGHT(C105,2)="k)",-1000*VALUE(MID(C105,2,LEN(C105)-3)),VALUE(SUBSTITUTE(C105,",","")))))),IF(RIGHT(C105,1)="T",1000000000000*VALUE(LEFT(C105,LEN(C105)-1)),IF(RIGHT(C105,1)="M",1000000*VALUE(LEFT(C105,LEN(C105)-1)),IF(RIGHT(C105,1)="B",1000000000*VALUE(LEFT(C105,LEN(C105)-1)),IF(RIGHT(C105,1)="%",0.01*VALUE(LEFT(C105,LEN(C105)-1)),IF(RIGHT(C105,1)="k",1000*VALUE(LEFT(C105,LEN(C105)-1)),VALUE(SUBSTITUTE(C105,",",""))))))))),"N/A")</f>
        <v/>
      </c>
      <c r="K105">
        <f>IFERROR(IF(TRIM(D105)="-", "N/A", IF(RIGHT(D105,1)=")",IF(RIGHT(D105,2)="T)",-1000000000000*VALUE(MID(D105,2,LEN(D105)-3)),IF(RIGHT(D105,2)="M)",-1000000*VALUE(MID(D105,2,LEN(D105)-3)),IF(RIGHT(D105,2)="B)",-1000000000*VALUE(MID(D105,2,LEN(D105)-3)),IF(RIGHT(D105,2)="k)",-1000*VALUE(MID(D105,2,LEN(D105)-3)),VALUE(SUBSTITUTE(D105,",","")))))),IF(RIGHT(D105,1)="T",1000000000000*VALUE(LEFT(D105,LEN(D105)-1)),IF(RIGHT(D105,1)="M",1000000*VALUE(LEFT(D105,LEN(D105)-1)),IF(RIGHT(D105,1)="B",1000000000*VALUE(LEFT(D105,LEN(D105)-1)),IF(RIGHT(D105,1)="%",0.01*VALUE(LEFT(D105,LEN(D105)-1)),IF(RIGHT(D105,1)="k",1000*VALUE(LEFT(D105,LEN(D105)-1)),VALUE(SUBSTITUTE(D105,",",""))))))))),"N/A")</f>
        <v/>
      </c>
      <c r="L105">
        <f>IFERROR(IF(TRIM(E105)="-", "N/A", IF(RIGHT(E105,1)=")",IF(RIGHT(E105,2)="T)",-1000000000000*VALUE(MID(E105,2,LEN(E105)-3)),IF(RIGHT(E105,2)="M)",-1000000*VALUE(MID(E105,2,LEN(E105)-3)),IF(RIGHT(E105,2)="B)",-1000000000*VALUE(MID(E105,2,LEN(E105)-3)),IF(RIGHT(E105,2)="k)",-1000*VALUE(MID(E105,2,LEN(E105)-3)),VALUE(SUBSTITUTE(E105,",","")))))),IF(RIGHT(E105,1)="T",1000000000000*VALUE(LEFT(E105,LEN(E105)-1)),IF(RIGHT(E105,1)="M",1000000*VALUE(LEFT(E105,LEN(E105)-1)),IF(RIGHT(E105,1)="B",1000000000*VALUE(LEFT(E105,LEN(E105)-1)),IF(RIGHT(E105,1)="%",0.01*VALUE(LEFT(E105,LEN(E105)-1)),IF(RIGHT(E105,1)="k",1000*VALUE(LEFT(E105,LEN(E105)-1)),VALUE(SUBSTITUTE(E105,",",""))))))))),"N/A")</f>
        <v/>
      </c>
      <c r="M105">
        <f>IFERROR(IF(TRIM(F105)="-", "N/A", IF(RIGHT(F105,1)=")",IF(RIGHT(F105,2)="T)",-1000000000000*VALUE(MID(F105,2,LEN(F105)-3)),IF(RIGHT(F105,2)="M)",-1000000*VALUE(MID(F105,2,LEN(F105)-3)),IF(RIGHT(F105,2)="B)",-1000000000*VALUE(MID(F105,2,LEN(F105)-3)),IF(RIGHT(F105,2)="k)",-1000*VALUE(MID(F105,2,LEN(F105)-3)),VALUE(SUBSTITUTE(F105,",","")))))),IF(RIGHT(F105,1)="T",1000000000000*VALUE(LEFT(F105,LEN(F105)-1)),IF(RIGHT(F105,1)="M",1000000*VALUE(LEFT(F105,LEN(F105)-1)),IF(RIGHT(F105,1)="B",1000000000*VALUE(LEFT(F105,LEN(F105)-1)),IF(RIGHT(F105,1)="%",0.01*VALUE(LEFT(F105,LEN(F105)-1)),IF(RIGHT(F105,1)="k",1000*VALUE(LEFT(F105,LEN(F105)-1)),VALUE(SUBSTITUTE(F105,",",""))))))))),"N/A")</f>
        <v/>
      </c>
      <c r="N105">
        <f>IFERROR(IF(TRIM(G105)="-", "N/A", IF(RIGHT(G105,1)=")",IF(RIGHT(G105,2)="T)",-1000000000000*VALUE(MID(G105,2,LEN(G105)-3)),IF(RIGHT(G105,2)="M)",-1000000*VALUE(MID(G105,2,LEN(G105)-3)),IF(RIGHT(G105,2)="B)",-1000000000*VALUE(MID(G105,2,LEN(G105)-3)),IF(RIGHT(G105,2)="k)",-1000*VALUE(MID(G105,2,LEN(G105)-3)),VALUE(SUBSTITUTE(G105,",","")))))),IF(RIGHT(G105,1)="T",1000000000000*VALUE(LEFT(G105,LEN(G105)-1)),IF(RIGHT(G105,1)="M",1000000*VALUE(LEFT(G105,LEN(G105)-1)),IF(RIGHT(G105,1)="B",1000000000*VALUE(LEFT(G105,LEN(G105)-1)),IF(RIGHT(G105,1)="%",0.01*VALUE(LEFT(G105,LEN(G105)-1)),IF(RIGHT(G105,1)="k",1000*VALUE(LEFT(G105,LEN(G105)-1)),VALUE(SUBSTITUTE(G105,",",""))))))))),"N/A")</f>
        <v/>
      </c>
    </row>
    <row r="106" spans="1:60">
      <c s="1" r="A106" t="n">
        <v>0</v>
      </c>
      <c r="B106" t="s">
        <v>22</v>
      </c>
      <c r="C106" t="s">
        <v>1001</v>
      </c>
      <c r="I106">
        <f>IF(AND(K106&gt; J106, L106&gt; K106, M106&gt; L106, N106&gt; M106), "pos_trend", IF(AND(K106&lt; J106, L106&lt; K106, M106&lt; L106, N106&lt; M106), "neg_trend", "N/A"))</f>
        <v/>
      </c>
      <c r="J106">
        <f>IFERROR(IF(TRIM(C106)="-", "N/A", IF(RIGHT(C106,1)=")",IF(RIGHT(C106,2)="T)",-1000000000000*VALUE(MID(C106,2,LEN(C106)-3)),IF(RIGHT(C106,2)="M)",-1000000*VALUE(MID(C106,2,LEN(C106)-3)),IF(RIGHT(C106,2)="B)",-1000000000*VALUE(MID(C106,2,LEN(C106)-3)),IF(RIGHT(C106,2)="k)",-1000*VALUE(MID(C106,2,LEN(C106)-3)),VALUE(SUBSTITUTE(C106,",","")))))),IF(RIGHT(C106,1)="T",1000000000000*VALUE(LEFT(C106,LEN(C106)-1)),IF(RIGHT(C106,1)="M",1000000*VALUE(LEFT(C106,LEN(C106)-1)),IF(RIGHT(C106,1)="B",1000000000*VALUE(LEFT(C106,LEN(C106)-1)),IF(RIGHT(C106,1)="%",0.01*VALUE(LEFT(C106,LEN(C106)-1)),IF(RIGHT(C106,1)="k",1000*VALUE(LEFT(C106,LEN(C106)-1)),VALUE(SUBSTITUTE(C106,",",""))))))))),"N/A")</f>
        <v/>
      </c>
      <c r="K106">
        <f>IFERROR(IF(TRIM(D106)="-", "N/A", IF(RIGHT(D106,1)=")",IF(RIGHT(D106,2)="T)",-1000000000000*VALUE(MID(D106,2,LEN(D106)-3)),IF(RIGHT(D106,2)="M)",-1000000*VALUE(MID(D106,2,LEN(D106)-3)),IF(RIGHT(D106,2)="B)",-1000000000*VALUE(MID(D106,2,LEN(D106)-3)),IF(RIGHT(D106,2)="k)",-1000*VALUE(MID(D106,2,LEN(D106)-3)),VALUE(SUBSTITUTE(D106,",","")))))),IF(RIGHT(D106,1)="T",1000000000000*VALUE(LEFT(D106,LEN(D106)-1)),IF(RIGHT(D106,1)="M",1000000*VALUE(LEFT(D106,LEN(D106)-1)),IF(RIGHT(D106,1)="B",1000000000*VALUE(LEFT(D106,LEN(D106)-1)),IF(RIGHT(D106,1)="%",0.01*VALUE(LEFT(D106,LEN(D106)-1)),IF(RIGHT(D106,1)="k",1000*VALUE(LEFT(D106,LEN(D106)-1)),VALUE(SUBSTITUTE(D106,",",""))))))))),"N/A")</f>
        <v/>
      </c>
      <c r="L106">
        <f>IFERROR(IF(TRIM(E106)="-", "N/A", IF(RIGHT(E106,1)=")",IF(RIGHT(E106,2)="T)",-1000000000000*VALUE(MID(E106,2,LEN(E106)-3)),IF(RIGHT(E106,2)="M)",-1000000*VALUE(MID(E106,2,LEN(E106)-3)),IF(RIGHT(E106,2)="B)",-1000000000*VALUE(MID(E106,2,LEN(E106)-3)),IF(RIGHT(E106,2)="k)",-1000*VALUE(MID(E106,2,LEN(E106)-3)),VALUE(SUBSTITUTE(E106,",","")))))),IF(RIGHT(E106,1)="T",1000000000000*VALUE(LEFT(E106,LEN(E106)-1)),IF(RIGHT(E106,1)="M",1000000*VALUE(LEFT(E106,LEN(E106)-1)),IF(RIGHT(E106,1)="B",1000000000*VALUE(LEFT(E106,LEN(E106)-1)),IF(RIGHT(E106,1)="%",0.01*VALUE(LEFT(E106,LEN(E106)-1)),IF(RIGHT(E106,1)="k",1000*VALUE(LEFT(E106,LEN(E106)-1)),VALUE(SUBSTITUTE(E106,",",""))))))))),"N/A")</f>
        <v/>
      </c>
      <c r="M106">
        <f>IFERROR(IF(TRIM(F106)="-", "N/A", IF(RIGHT(F106,1)=")",IF(RIGHT(F106,2)="T)",-1000000000000*VALUE(MID(F106,2,LEN(F106)-3)),IF(RIGHT(F106,2)="M)",-1000000*VALUE(MID(F106,2,LEN(F106)-3)),IF(RIGHT(F106,2)="B)",-1000000000*VALUE(MID(F106,2,LEN(F106)-3)),IF(RIGHT(F106,2)="k)",-1000*VALUE(MID(F106,2,LEN(F106)-3)),VALUE(SUBSTITUTE(F106,",","")))))),IF(RIGHT(F106,1)="T",1000000000000*VALUE(LEFT(F106,LEN(F106)-1)),IF(RIGHT(F106,1)="M",1000000*VALUE(LEFT(F106,LEN(F106)-1)),IF(RIGHT(F106,1)="B",1000000000*VALUE(LEFT(F106,LEN(F106)-1)),IF(RIGHT(F106,1)="%",0.01*VALUE(LEFT(F106,LEN(F106)-1)),IF(RIGHT(F106,1)="k",1000*VALUE(LEFT(F106,LEN(F106)-1)),VALUE(SUBSTITUTE(F106,",",""))))))))),"N/A")</f>
        <v/>
      </c>
      <c r="N106">
        <f>IFERROR(IF(TRIM(G106)="-", "N/A", IF(RIGHT(G106,1)=")",IF(RIGHT(G106,2)="T)",-1000000000000*VALUE(MID(G106,2,LEN(G106)-3)),IF(RIGHT(G106,2)="M)",-1000000*VALUE(MID(G106,2,LEN(G106)-3)),IF(RIGHT(G106,2)="B)",-1000000000*VALUE(MID(G106,2,LEN(G106)-3)),IF(RIGHT(G106,2)="k)",-1000*VALUE(MID(G106,2,LEN(G106)-3)),VALUE(SUBSTITUTE(G106,",","")))))),IF(RIGHT(G106,1)="T",1000000000000*VALUE(LEFT(G106,LEN(G106)-1)),IF(RIGHT(G106,1)="M",1000000*VALUE(LEFT(G106,LEN(G106)-1)),IF(RIGHT(G106,1)="B",1000000000*VALUE(LEFT(G106,LEN(G106)-1)),IF(RIGHT(G106,1)="%",0.01*VALUE(LEFT(G106,LEN(G106)-1)),IF(RIGHT(G106,1)="k",1000*VALUE(LEFT(G106,LEN(G106)-1)),VALUE(SUBSTITUTE(G106,",",""))))))))),"N/A")</f>
        <v/>
      </c>
    </row>
    <row r="107" spans="1:60">
      <c s="1" r="A107" t="n">
        <v>1</v>
      </c>
      <c r="B107" t="s">
        <v>179</v>
      </c>
      <c r="C107" t="s">
        <v>1066</v>
      </c>
      <c r="I107">
        <f>IF(AND(K107&gt; J107, L107&gt; K107, M107&gt; L107, N107&gt; M107), "pos_trend", IF(AND(K107&lt; J107, L107&lt; K107, M107&lt; L107, N107&lt; M107), "neg_trend", "N/A"))</f>
        <v/>
      </c>
      <c r="J107">
        <f>IFERROR(IF(TRIM(C107)="-", "N/A", IF(RIGHT(C107,1)=")",IF(RIGHT(C107,2)="T)",-1000000000000*VALUE(MID(C107,2,LEN(C107)-3)),IF(RIGHT(C107,2)="M)",-1000000*VALUE(MID(C107,2,LEN(C107)-3)),IF(RIGHT(C107,2)="B)",-1000000000*VALUE(MID(C107,2,LEN(C107)-3)),IF(RIGHT(C107,2)="k)",-1000*VALUE(MID(C107,2,LEN(C107)-3)),VALUE(SUBSTITUTE(C107,",","")))))),IF(RIGHT(C107,1)="T",1000000000000*VALUE(LEFT(C107,LEN(C107)-1)),IF(RIGHT(C107,1)="M",1000000*VALUE(LEFT(C107,LEN(C107)-1)),IF(RIGHT(C107,1)="B",1000000000*VALUE(LEFT(C107,LEN(C107)-1)),IF(RIGHT(C107,1)="%",0.01*VALUE(LEFT(C107,LEN(C107)-1)),IF(RIGHT(C107,1)="k",1000*VALUE(LEFT(C107,LEN(C107)-1)),VALUE(SUBSTITUTE(C107,",",""))))))))),"N/A")</f>
        <v/>
      </c>
      <c r="K107">
        <f>IFERROR(IF(TRIM(D107)="-", "N/A", IF(RIGHT(D107,1)=")",IF(RIGHT(D107,2)="T)",-1000000000000*VALUE(MID(D107,2,LEN(D107)-3)),IF(RIGHT(D107,2)="M)",-1000000*VALUE(MID(D107,2,LEN(D107)-3)),IF(RIGHT(D107,2)="B)",-1000000000*VALUE(MID(D107,2,LEN(D107)-3)),IF(RIGHT(D107,2)="k)",-1000*VALUE(MID(D107,2,LEN(D107)-3)),VALUE(SUBSTITUTE(D107,",","")))))),IF(RIGHT(D107,1)="T",1000000000000*VALUE(LEFT(D107,LEN(D107)-1)),IF(RIGHT(D107,1)="M",1000000*VALUE(LEFT(D107,LEN(D107)-1)),IF(RIGHT(D107,1)="B",1000000000*VALUE(LEFT(D107,LEN(D107)-1)),IF(RIGHT(D107,1)="%",0.01*VALUE(LEFT(D107,LEN(D107)-1)),IF(RIGHT(D107,1)="k",1000*VALUE(LEFT(D107,LEN(D107)-1)),VALUE(SUBSTITUTE(D107,",",""))))))))),"N/A")</f>
        <v/>
      </c>
      <c r="L107">
        <f>IFERROR(IF(TRIM(E107)="-", "N/A", IF(RIGHT(E107,1)=")",IF(RIGHT(E107,2)="T)",-1000000000000*VALUE(MID(E107,2,LEN(E107)-3)),IF(RIGHT(E107,2)="M)",-1000000*VALUE(MID(E107,2,LEN(E107)-3)),IF(RIGHT(E107,2)="B)",-1000000000*VALUE(MID(E107,2,LEN(E107)-3)),IF(RIGHT(E107,2)="k)",-1000*VALUE(MID(E107,2,LEN(E107)-3)),VALUE(SUBSTITUTE(E107,",","")))))),IF(RIGHT(E107,1)="T",1000000000000*VALUE(LEFT(E107,LEN(E107)-1)),IF(RIGHT(E107,1)="M",1000000*VALUE(LEFT(E107,LEN(E107)-1)),IF(RIGHT(E107,1)="B",1000000000*VALUE(LEFT(E107,LEN(E107)-1)),IF(RIGHT(E107,1)="%",0.01*VALUE(LEFT(E107,LEN(E107)-1)),IF(RIGHT(E107,1)="k",1000*VALUE(LEFT(E107,LEN(E107)-1)),VALUE(SUBSTITUTE(E107,",",""))))))))),"N/A")</f>
        <v/>
      </c>
      <c r="M107">
        <f>IFERROR(IF(TRIM(F107)="-", "N/A", IF(RIGHT(F107,1)=")",IF(RIGHT(F107,2)="T)",-1000000000000*VALUE(MID(F107,2,LEN(F107)-3)),IF(RIGHT(F107,2)="M)",-1000000*VALUE(MID(F107,2,LEN(F107)-3)),IF(RIGHT(F107,2)="B)",-1000000000*VALUE(MID(F107,2,LEN(F107)-3)),IF(RIGHT(F107,2)="k)",-1000*VALUE(MID(F107,2,LEN(F107)-3)),VALUE(SUBSTITUTE(F107,",","")))))),IF(RIGHT(F107,1)="T",1000000000000*VALUE(LEFT(F107,LEN(F107)-1)),IF(RIGHT(F107,1)="M",1000000*VALUE(LEFT(F107,LEN(F107)-1)),IF(RIGHT(F107,1)="B",1000000000*VALUE(LEFT(F107,LEN(F107)-1)),IF(RIGHT(F107,1)="%",0.01*VALUE(LEFT(F107,LEN(F107)-1)),IF(RIGHT(F107,1)="k",1000*VALUE(LEFT(F107,LEN(F107)-1)),VALUE(SUBSTITUTE(F107,",",""))))))))),"N/A")</f>
        <v/>
      </c>
      <c r="N107">
        <f>IFERROR(IF(TRIM(G107)="-", "N/A", IF(RIGHT(G107,1)=")",IF(RIGHT(G107,2)="T)",-1000000000000*VALUE(MID(G107,2,LEN(G107)-3)),IF(RIGHT(G107,2)="M)",-1000000*VALUE(MID(G107,2,LEN(G107)-3)),IF(RIGHT(G107,2)="B)",-1000000000*VALUE(MID(G107,2,LEN(G107)-3)),IF(RIGHT(G107,2)="k)",-1000*VALUE(MID(G107,2,LEN(G107)-3)),VALUE(SUBSTITUTE(G107,",","")))))),IF(RIGHT(G107,1)="T",1000000000000*VALUE(LEFT(G107,LEN(G107)-1)),IF(RIGHT(G107,1)="M",1000000*VALUE(LEFT(G107,LEN(G107)-1)),IF(RIGHT(G107,1)="B",1000000000*VALUE(LEFT(G107,LEN(G107)-1)),IF(RIGHT(G107,1)="%",0.01*VALUE(LEFT(G107,LEN(G107)-1)),IF(RIGHT(G107,1)="k",1000*VALUE(LEFT(G107,LEN(G107)-1)),VALUE(SUBSTITUTE(G107,",",""))))))))),"N/A")</f>
        <v/>
      </c>
    </row>
    <row r="108" spans="1:60">
      <c s="1" r="A108" t="n">
        <v>2</v>
      </c>
      <c r="B108" t="s">
        <v>181</v>
      </c>
      <c r="C108" t="s">
        <v>182</v>
      </c>
      <c r="I108">
        <f>IF(AND(K108&gt; J108, L108&gt; K108, M108&gt; L108, N108&gt; M108), "pos_trend", IF(AND(K108&lt; J108, L108&lt; K108, M108&lt; L108, N108&lt; M108), "neg_trend", "N/A"))</f>
        <v/>
      </c>
      <c r="J108">
        <f>IFERROR(IF(TRIM(C108)="-", "N/A", IF(RIGHT(C108,1)=")",IF(RIGHT(C108,2)="T)",-1000000000000*VALUE(MID(C108,2,LEN(C108)-3)),IF(RIGHT(C108,2)="M)",-1000000*VALUE(MID(C108,2,LEN(C108)-3)),IF(RIGHT(C108,2)="B)",-1000000000*VALUE(MID(C108,2,LEN(C108)-3)),IF(RIGHT(C108,2)="k)",-1000*VALUE(MID(C108,2,LEN(C108)-3)),VALUE(SUBSTITUTE(C108,",","")))))),IF(RIGHT(C108,1)="T",1000000000000*VALUE(LEFT(C108,LEN(C108)-1)),IF(RIGHT(C108,1)="M",1000000*VALUE(LEFT(C108,LEN(C108)-1)),IF(RIGHT(C108,1)="B",1000000000*VALUE(LEFT(C108,LEN(C108)-1)),IF(RIGHT(C108,1)="%",0.01*VALUE(LEFT(C108,LEN(C108)-1)),IF(RIGHT(C108,1)="k",1000*VALUE(LEFT(C108,LEN(C108)-1)),VALUE(SUBSTITUTE(C108,",",""))))))))),"N/A")</f>
        <v/>
      </c>
      <c r="K108">
        <f>IFERROR(IF(TRIM(D108)="-", "N/A", IF(RIGHT(D108,1)=")",IF(RIGHT(D108,2)="T)",-1000000000000*VALUE(MID(D108,2,LEN(D108)-3)),IF(RIGHT(D108,2)="M)",-1000000*VALUE(MID(D108,2,LEN(D108)-3)),IF(RIGHT(D108,2)="B)",-1000000000*VALUE(MID(D108,2,LEN(D108)-3)),IF(RIGHT(D108,2)="k)",-1000*VALUE(MID(D108,2,LEN(D108)-3)),VALUE(SUBSTITUTE(D108,",","")))))),IF(RIGHT(D108,1)="T",1000000000000*VALUE(LEFT(D108,LEN(D108)-1)),IF(RIGHT(D108,1)="M",1000000*VALUE(LEFT(D108,LEN(D108)-1)),IF(RIGHT(D108,1)="B",1000000000*VALUE(LEFT(D108,LEN(D108)-1)),IF(RIGHT(D108,1)="%",0.01*VALUE(LEFT(D108,LEN(D108)-1)),IF(RIGHT(D108,1)="k",1000*VALUE(LEFT(D108,LEN(D108)-1)),VALUE(SUBSTITUTE(D108,",",""))))))))),"N/A")</f>
        <v/>
      </c>
      <c r="L108">
        <f>IFERROR(IF(TRIM(E108)="-", "N/A", IF(RIGHT(E108,1)=")",IF(RIGHT(E108,2)="T)",-1000000000000*VALUE(MID(E108,2,LEN(E108)-3)),IF(RIGHT(E108,2)="M)",-1000000*VALUE(MID(E108,2,LEN(E108)-3)),IF(RIGHT(E108,2)="B)",-1000000000*VALUE(MID(E108,2,LEN(E108)-3)),IF(RIGHT(E108,2)="k)",-1000*VALUE(MID(E108,2,LEN(E108)-3)),VALUE(SUBSTITUTE(E108,",","")))))),IF(RIGHT(E108,1)="T",1000000000000*VALUE(LEFT(E108,LEN(E108)-1)),IF(RIGHT(E108,1)="M",1000000*VALUE(LEFT(E108,LEN(E108)-1)),IF(RIGHT(E108,1)="B",1000000000*VALUE(LEFT(E108,LEN(E108)-1)),IF(RIGHT(E108,1)="%",0.01*VALUE(LEFT(E108,LEN(E108)-1)),IF(RIGHT(E108,1)="k",1000*VALUE(LEFT(E108,LEN(E108)-1)),VALUE(SUBSTITUTE(E108,",",""))))))))),"N/A")</f>
        <v/>
      </c>
      <c r="M108">
        <f>IFERROR(IF(TRIM(F108)="-", "N/A", IF(RIGHT(F108,1)=")",IF(RIGHT(F108,2)="T)",-1000000000000*VALUE(MID(F108,2,LEN(F108)-3)),IF(RIGHT(F108,2)="M)",-1000000*VALUE(MID(F108,2,LEN(F108)-3)),IF(RIGHT(F108,2)="B)",-1000000000*VALUE(MID(F108,2,LEN(F108)-3)),IF(RIGHT(F108,2)="k)",-1000*VALUE(MID(F108,2,LEN(F108)-3)),VALUE(SUBSTITUTE(F108,",","")))))),IF(RIGHT(F108,1)="T",1000000000000*VALUE(LEFT(F108,LEN(F108)-1)),IF(RIGHT(F108,1)="M",1000000*VALUE(LEFT(F108,LEN(F108)-1)),IF(RIGHT(F108,1)="B",1000000000*VALUE(LEFT(F108,LEN(F108)-1)),IF(RIGHT(F108,1)="%",0.01*VALUE(LEFT(F108,LEN(F108)-1)),IF(RIGHT(F108,1)="k",1000*VALUE(LEFT(F108,LEN(F108)-1)),VALUE(SUBSTITUTE(F108,",",""))))))))),"N/A")</f>
        <v/>
      </c>
      <c r="N108">
        <f>IFERROR(IF(TRIM(G108)="-", "N/A", IF(RIGHT(G108,1)=")",IF(RIGHT(G108,2)="T)",-1000000000000*VALUE(MID(G108,2,LEN(G108)-3)),IF(RIGHT(G108,2)="M)",-1000000*VALUE(MID(G108,2,LEN(G108)-3)),IF(RIGHT(G108,2)="B)",-1000000000*VALUE(MID(G108,2,LEN(G108)-3)),IF(RIGHT(G108,2)="k)",-1000*VALUE(MID(G108,2,LEN(G108)-3)),VALUE(SUBSTITUTE(G108,",","")))))),IF(RIGHT(G108,1)="T",1000000000000*VALUE(LEFT(G108,LEN(G108)-1)),IF(RIGHT(G108,1)="M",1000000*VALUE(LEFT(G108,LEN(G108)-1)),IF(RIGHT(G108,1)="B",1000000000*VALUE(LEFT(G108,LEN(G108)-1)),IF(RIGHT(G108,1)="%",0.01*VALUE(LEFT(G108,LEN(G108)-1)),IF(RIGHT(G108,1)="k",1000*VALUE(LEFT(G108,LEN(G108)-1)),VALUE(SUBSTITUTE(G108,",",""))))))))),"N/A")</f>
        <v/>
      </c>
    </row>
    <row r="109" spans="1:60">
      <c s="1" r="A109" t="n">
        <v>3</v>
      </c>
      <c r="B109" t="s">
        <v>183</v>
      </c>
      <c r="C109" t="s">
        <v>1067</v>
      </c>
      <c r="I109">
        <f>IF(AND(K109&gt; J109, L109&gt; K109, M109&gt; L109, N109&gt; M109), "pos_trend", IF(AND(K109&lt; J109, L109&lt; K109, M109&lt; L109, N109&lt; M109), "neg_trend", "N/A"))</f>
        <v/>
      </c>
      <c r="J109">
        <f>IFERROR(IF(TRIM(C109)="-", "N/A", IF(RIGHT(C109,1)=")",IF(RIGHT(C109,2)="T)",-1000000000000*VALUE(MID(C109,2,LEN(C109)-3)),IF(RIGHT(C109,2)="M)",-1000000*VALUE(MID(C109,2,LEN(C109)-3)),IF(RIGHT(C109,2)="B)",-1000000000*VALUE(MID(C109,2,LEN(C109)-3)),IF(RIGHT(C109,2)="k)",-1000*VALUE(MID(C109,2,LEN(C109)-3)),VALUE(SUBSTITUTE(C109,",","")))))),IF(RIGHT(C109,1)="T",1000000000000*VALUE(LEFT(C109,LEN(C109)-1)),IF(RIGHT(C109,1)="M",1000000*VALUE(LEFT(C109,LEN(C109)-1)),IF(RIGHT(C109,1)="B",1000000000*VALUE(LEFT(C109,LEN(C109)-1)),IF(RIGHT(C109,1)="%",0.01*VALUE(LEFT(C109,LEN(C109)-1)),IF(RIGHT(C109,1)="k",1000*VALUE(LEFT(C109,LEN(C109)-1)),VALUE(SUBSTITUTE(C109,",",""))))))))),"N/A")</f>
        <v/>
      </c>
      <c r="K109">
        <f>IFERROR(IF(TRIM(D109)="-", "N/A", IF(RIGHT(D109,1)=")",IF(RIGHT(D109,2)="T)",-1000000000000*VALUE(MID(D109,2,LEN(D109)-3)),IF(RIGHT(D109,2)="M)",-1000000*VALUE(MID(D109,2,LEN(D109)-3)),IF(RIGHT(D109,2)="B)",-1000000000*VALUE(MID(D109,2,LEN(D109)-3)),IF(RIGHT(D109,2)="k)",-1000*VALUE(MID(D109,2,LEN(D109)-3)),VALUE(SUBSTITUTE(D109,",","")))))),IF(RIGHT(D109,1)="T",1000000000000*VALUE(LEFT(D109,LEN(D109)-1)),IF(RIGHT(D109,1)="M",1000000*VALUE(LEFT(D109,LEN(D109)-1)),IF(RIGHT(D109,1)="B",1000000000*VALUE(LEFT(D109,LEN(D109)-1)),IF(RIGHT(D109,1)="%",0.01*VALUE(LEFT(D109,LEN(D109)-1)),IF(RIGHT(D109,1)="k",1000*VALUE(LEFT(D109,LEN(D109)-1)),VALUE(SUBSTITUTE(D109,",",""))))))))),"N/A")</f>
        <v/>
      </c>
      <c r="L109">
        <f>IFERROR(IF(TRIM(E109)="-", "N/A", IF(RIGHT(E109,1)=")",IF(RIGHT(E109,2)="T)",-1000000000000*VALUE(MID(E109,2,LEN(E109)-3)),IF(RIGHT(E109,2)="M)",-1000000*VALUE(MID(E109,2,LEN(E109)-3)),IF(RIGHT(E109,2)="B)",-1000000000*VALUE(MID(E109,2,LEN(E109)-3)),IF(RIGHT(E109,2)="k)",-1000*VALUE(MID(E109,2,LEN(E109)-3)),VALUE(SUBSTITUTE(E109,",","")))))),IF(RIGHT(E109,1)="T",1000000000000*VALUE(LEFT(E109,LEN(E109)-1)),IF(RIGHT(E109,1)="M",1000000*VALUE(LEFT(E109,LEN(E109)-1)),IF(RIGHT(E109,1)="B",1000000000*VALUE(LEFT(E109,LEN(E109)-1)),IF(RIGHT(E109,1)="%",0.01*VALUE(LEFT(E109,LEN(E109)-1)),IF(RIGHT(E109,1)="k",1000*VALUE(LEFT(E109,LEN(E109)-1)),VALUE(SUBSTITUTE(E109,",",""))))))))),"N/A")</f>
        <v/>
      </c>
      <c r="M109">
        <f>IFERROR(IF(TRIM(F109)="-", "N/A", IF(RIGHT(F109,1)=")",IF(RIGHT(F109,2)="T)",-1000000000000*VALUE(MID(F109,2,LEN(F109)-3)),IF(RIGHT(F109,2)="M)",-1000000*VALUE(MID(F109,2,LEN(F109)-3)),IF(RIGHT(F109,2)="B)",-1000000000*VALUE(MID(F109,2,LEN(F109)-3)),IF(RIGHT(F109,2)="k)",-1000*VALUE(MID(F109,2,LEN(F109)-3)),VALUE(SUBSTITUTE(F109,",","")))))),IF(RIGHT(F109,1)="T",1000000000000*VALUE(LEFT(F109,LEN(F109)-1)),IF(RIGHT(F109,1)="M",1000000*VALUE(LEFT(F109,LEN(F109)-1)),IF(RIGHT(F109,1)="B",1000000000*VALUE(LEFT(F109,LEN(F109)-1)),IF(RIGHT(F109,1)="%",0.01*VALUE(LEFT(F109,LEN(F109)-1)),IF(RIGHT(F109,1)="k",1000*VALUE(LEFT(F109,LEN(F109)-1)),VALUE(SUBSTITUTE(F109,",",""))))))))),"N/A")</f>
        <v/>
      </c>
      <c r="N109">
        <f>IFERROR(IF(TRIM(G109)="-", "N/A", IF(RIGHT(G109,1)=")",IF(RIGHT(G109,2)="T)",-1000000000000*VALUE(MID(G109,2,LEN(G109)-3)),IF(RIGHT(G109,2)="M)",-1000000*VALUE(MID(G109,2,LEN(G109)-3)),IF(RIGHT(G109,2)="B)",-1000000000*VALUE(MID(G109,2,LEN(G109)-3)),IF(RIGHT(G109,2)="k)",-1000*VALUE(MID(G109,2,LEN(G109)-3)),VALUE(SUBSTITUTE(G109,",","")))))),IF(RIGHT(G109,1)="T",1000000000000*VALUE(LEFT(G109,LEN(G109)-1)),IF(RIGHT(G109,1)="M",1000000*VALUE(LEFT(G109,LEN(G109)-1)),IF(RIGHT(G109,1)="B",1000000000*VALUE(LEFT(G109,LEN(G109)-1)),IF(RIGHT(G109,1)="%",0.01*VALUE(LEFT(G109,LEN(G109)-1)),IF(RIGHT(G109,1)="k",1000*VALUE(LEFT(G109,LEN(G109)-1)),VALUE(SUBSTITUTE(G109,",",""))))))))),"N/A")</f>
        <v/>
      </c>
    </row>
    <row r="110" spans="1:60">
      <c s="1" r="A110" t="n">
        <v>4</v>
      </c>
      <c r="B110" t="s">
        <v>185</v>
      </c>
      <c r="C110" t="s">
        <v>1068</v>
      </c>
      <c r="I110">
        <f>IF(AND(K110&gt; J110, L110&gt; K110, M110&gt; L110, N110&gt; M110), "pos_trend", IF(AND(K110&lt; J110, L110&lt; K110, M110&lt; L110, N110&lt; M110), "neg_trend", "N/A"))</f>
        <v/>
      </c>
      <c r="J110">
        <f>IFERROR(IF(TRIM(C110)="-", "N/A", IF(RIGHT(C110,1)=")",IF(RIGHT(C110,2)="T)",-1000000000000*VALUE(MID(C110,2,LEN(C110)-3)),IF(RIGHT(C110,2)="M)",-1000000*VALUE(MID(C110,2,LEN(C110)-3)),IF(RIGHT(C110,2)="B)",-1000000000*VALUE(MID(C110,2,LEN(C110)-3)),IF(RIGHT(C110,2)="k)",-1000*VALUE(MID(C110,2,LEN(C110)-3)),VALUE(SUBSTITUTE(C110,",","")))))),IF(RIGHT(C110,1)="T",1000000000000*VALUE(LEFT(C110,LEN(C110)-1)),IF(RIGHT(C110,1)="M",1000000*VALUE(LEFT(C110,LEN(C110)-1)),IF(RIGHT(C110,1)="B",1000000000*VALUE(LEFT(C110,LEN(C110)-1)),IF(RIGHT(C110,1)="%",0.01*VALUE(LEFT(C110,LEN(C110)-1)),IF(RIGHT(C110,1)="k",1000*VALUE(LEFT(C110,LEN(C110)-1)),VALUE(SUBSTITUTE(C110,",",""))))))))),"N/A")</f>
        <v/>
      </c>
      <c r="K110">
        <f>IFERROR(IF(TRIM(D110)="-", "N/A", IF(RIGHT(D110,1)=")",IF(RIGHT(D110,2)="T)",-1000000000000*VALUE(MID(D110,2,LEN(D110)-3)),IF(RIGHT(D110,2)="M)",-1000000*VALUE(MID(D110,2,LEN(D110)-3)),IF(RIGHT(D110,2)="B)",-1000000000*VALUE(MID(D110,2,LEN(D110)-3)),IF(RIGHT(D110,2)="k)",-1000*VALUE(MID(D110,2,LEN(D110)-3)),VALUE(SUBSTITUTE(D110,",","")))))),IF(RIGHT(D110,1)="T",1000000000000*VALUE(LEFT(D110,LEN(D110)-1)),IF(RIGHT(D110,1)="M",1000000*VALUE(LEFT(D110,LEN(D110)-1)),IF(RIGHT(D110,1)="B",1000000000*VALUE(LEFT(D110,LEN(D110)-1)),IF(RIGHT(D110,1)="%",0.01*VALUE(LEFT(D110,LEN(D110)-1)),IF(RIGHT(D110,1)="k",1000*VALUE(LEFT(D110,LEN(D110)-1)),VALUE(SUBSTITUTE(D110,",",""))))))))),"N/A")</f>
        <v/>
      </c>
      <c r="L110">
        <f>IFERROR(IF(TRIM(E110)="-", "N/A", IF(RIGHT(E110,1)=")",IF(RIGHT(E110,2)="T)",-1000000000000*VALUE(MID(E110,2,LEN(E110)-3)),IF(RIGHT(E110,2)="M)",-1000000*VALUE(MID(E110,2,LEN(E110)-3)),IF(RIGHT(E110,2)="B)",-1000000000*VALUE(MID(E110,2,LEN(E110)-3)),IF(RIGHT(E110,2)="k)",-1000*VALUE(MID(E110,2,LEN(E110)-3)),VALUE(SUBSTITUTE(E110,",","")))))),IF(RIGHT(E110,1)="T",1000000000000*VALUE(LEFT(E110,LEN(E110)-1)),IF(RIGHT(E110,1)="M",1000000*VALUE(LEFT(E110,LEN(E110)-1)),IF(RIGHT(E110,1)="B",1000000000*VALUE(LEFT(E110,LEN(E110)-1)),IF(RIGHT(E110,1)="%",0.01*VALUE(LEFT(E110,LEN(E110)-1)),IF(RIGHT(E110,1)="k",1000*VALUE(LEFT(E110,LEN(E110)-1)),VALUE(SUBSTITUTE(E110,",",""))))))))),"N/A")</f>
        <v/>
      </c>
      <c r="M110">
        <f>IFERROR(IF(TRIM(F110)="-", "N/A", IF(RIGHT(F110,1)=")",IF(RIGHT(F110,2)="T)",-1000000000000*VALUE(MID(F110,2,LEN(F110)-3)),IF(RIGHT(F110,2)="M)",-1000000*VALUE(MID(F110,2,LEN(F110)-3)),IF(RIGHT(F110,2)="B)",-1000000000*VALUE(MID(F110,2,LEN(F110)-3)),IF(RIGHT(F110,2)="k)",-1000*VALUE(MID(F110,2,LEN(F110)-3)),VALUE(SUBSTITUTE(F110,",","")))))),IF(RIGHT(F110,1)="T",1000000000000*VALUE(LEFT(F110,LEN(F110)-1)),IF(RIGHT(F110,1)="M",1000000*VALUE(LEFT(F110,LEN(F110)-1)),IF(RIGHT(F110,1)="B",1000000000*VALUE(LEFT(F110,LEN(F110)-1)),IF(RIGHT(F110,1)="%",0.01*VALUE(LEFT(F110,LEN(F110)-1)),IF(RIGHT(F110,1)="k",1000*VALUE(LEFT(F110,LEN(F110)-1)),VALUE(SUBSTITUTE(F110,",",""))))))))),"N/A")</f>
        <v/>
      </c>
      <c r="N110">
        <f>IFERROR(IF(TRIM(G110)="-", "N/A", IF(RIGHT(G110,1)=")",IF(RIGHT(G110,2)="T)",-1000000000000*VALUE(MID(G110,2,LEN(G110)-3)),IF(RIGHT(G110,2)="M)",-1000000*VALUE(MID(G110,2,LEN(G110)-3)),IF(RIGHT(G110,2)="B)",-1000000000*VALUE(MID(G110,2,LEN(G110)-3)),IF(RIGHT(G110,2)="k)",-1000*VALUE(MID(G110,2,LEN(G110)-3)),VALUE(SUBSTITUTE(G110,",","")))))),IF(RIGHT(G110,1)="T",1000000000000*VALUE(LEFT(G110,LEN(G110)-1)),IF(RIGHT(G110,1)="M",1000000*VALUE(LEFT(G110,LEN(G110)-1)),IF(RIGHT(G110,1)="B",1000000000*VALUE(LEFT(G110,LEN(G110)-1)),IF(RIGHT(G110,1)="%",0.01*VALUE(LEFT(G110,LEN(G110)-1)),IF(RIGHT(G110,1)="k",1000*VALUE(LEFT(G110,LEN(G110)-1)),VALUE(SUBSTITUTE(G110,",",""))))))))),"N/A")</f>
        <v/>
      </c>
    </row>
    <row r="111" spans="1:60">
      <c s="1" r="A111" t="n">
        <v>5</v>
      </c>
      <c r="B111" t="s">
        <v>187</v>
      </c>
      <c r="C111" t="s">
        <v>1069</v>
      </c>
      <c r="I111">
        <f>IF(AND(K111&gt; J111, L111&gt; K111, M111&gt; L111, N111&gt; M111), "pos_trend", IF(AND(K111&lt; J111, L111&lt; K111, M111&lt; L111, N111&lt; M111), "neg_trend", "N/A"))</f>
        <v/>
      </c>
      <c r="J111">
        <f>IFERROR(IF(TRIM(C111)="-", "N/A", IF(RIGHT(C111,1)=")",IF(RIGHT(C111,2)="T)",-1000000000000*VALUE(MID(C111,2,LEN(C111)-3)),IF(RIGHT(C111,2)="M)",-1000000*VALUE(MID(C111,2,LEN(C111)-3)),IF(RIGHT(C111,2)="B)",-1000000000*VALUE(MID(C111,2,LEN(C111)-3)),IF(RIGHT(C111,2)="k)",-1000*VALUE(MID(C111,2,LEN(C111)-3)),VALUE(SUBSTITUTE(C111,",","")))))),IF(RIGHT(C111,1)="T",1000000000000*VALUE(LEFT(C111,LEN(C111)-1)),IF(RIGHT(C111,1)="M",1000000*VALUE(LEFT(C111,LEN(C111)-1)),IF(RIGHT(C111,1)="B",1000000000*VALUE(LEFT(C111,LEN(C111)-1)),IF(RIGHT(C111,1)="%",0.01*VALUE(LEFT(C111,LEN(C111)-1)),IF(RIGHT(C111,1)="k",1000*VALUE(LEFT(C111,LEN(C111)-1)),VALUE(SUBSTITUTE(C111,",",""))))))))),"N/A")</f>
        <v/>
      </c>
      <c r="K111">
        <f>IFERROR(IF(TRIM(D111)="-", "N/A", IF(RIGHT(D111,1)=")",IF(RIGHT(D111,2)="T)",-1000000000000*VALUE(MID(D111,2,LEN(D111)-3)),IF(RIGHT(D111,2)="M)",-1000000*VALUE(MID(D111,2,LEN(D111)-3)),IF(RIGHT(D111,2)="B)",-1000000000*VALUE(MID(D111,2,LEN(D111)-3)),IF(RIGHT(D111,2)="k)",-1000*VALUE(MID(D111,2,LEN(D111)-3)),VALUE(SUBSTITUTE(D111,",","")))))),IF(RIGHT(D111,1)="T",1000000000000*VALUE(LEFT(D111,LEN(D111)-1)),IF(RIGHT(D111,1)="M",1000000*VALUE(LEFT(D111,LEN(D111)-1)),IF(RIGHT(D111,1)="B",1000000000*VALUE(LEFT(D111,LEN(D111)-1)),IF(RIGHT(D111,1)="%",0.01*VALUE(LEFT(D111,LEN(D111)-1)),IF(RIGHT(D111,1)="k",1000*VALUE(LEFT(D111,LEN(D111)-1)),VALUE(SUBSTITUTE(D111,",",""))))))))),"N/A")</f>
        <v/>
      </c>
      <c r="L111">
        <f>IFERROR(IF(TRIM(E111)="-", "N/A", IF(RIGHT(E111,1)=")",IF(RIGHT(E111,2)="T)",-1000000000000*VALUE(MID(E111,2,LEN(E111)-3)),IF(RIGHT(E111,2)="M)",-1000000*VALUE(MID(E111,2,LEN(E111)-3)),IF(RIGHT(E111,2)="B)",-1000000000*VALUE(MID(E111,2,LEN(E111)-3)),IF(RIGHT(E111,2)="k)",-1000*VALUE(MID(E111,2,LEN(E111)-3)),VALUE(SUBSTITUTE(E111,",","")))))),IF(RIGHT(E111,1)="T",1000000000000*VALUE(LEFT(E111,LEN(E111)-1)),IF(RIGHT(E111,1)="M",1000000*VALUE(LEFT(E111,LEN(E111)-1)),IF(RIGHT(E111,1)="B",1000000000*VALUE(LEFT(E111,LEN(E111)-1)),IF(RIGHT(E111,1)="%",0.01*VALUE(LEFT(E111,LEN(E111)-1)),IF(RIGHT(E111,1)="k",1000*VALUE(LEFT(E111,LEN(E111)-1)),VALUE(SUBSTITUTE(E111,",",""))))))))),"N/A")</f>
        <v/>
      </c>
      <c r="M111">
        <f>IFERROR(IF(TRIM(F111)="-", "N/A", IF(RIGHT(F111,1)=")",IF(RIGHT(F111,2)="T)",-1000000000000*VALUE(MID(F111,2,LEN(F111)-3)),IF(RIGHT(F111,2)="M)",-1000000*VALUE(MID(F111,2,LEN(F111)-3)),IF(RIGHT(F111,2)="B)",-1000000000*VALUE(MID(F111,2,LEN(F111)-3)),IF(RIGHT(F111,2)="k)",-1000*VALUE(MID(F111,2,LEN(F111)-3)),VALUE(SUBSTITUTE(F111,",","")))))),IF(RIGHT(F111,1)="T",1000000000000*VALUE(LEFT(F111,LEN(F111)-1)),IF(RIGHT(F111,1)="M",1000000*VALUE(LEFT(F111,LEN(F111)-1)),IF(RIGHT(F111,1)="B",1000000000*VALUE(LEFT(F111,LEN(F111)-1)),IF(RIGHT(F111,1)="%",0.01*VALUE(LEFT(F111,LEN(F111)-1)),IF(RIGHT(F111,1)="k",1000*VALUE(LEFT(F111,LEN(F111)-1)),VALUE(SUBSTITUTE(F111,",",""))))))))),"N/A")</f>
        <v/>
      </c>
      <c r="N111">
        <f>IFERROR(IF(TRIM(G111)="-", "N/A", IF(RIGHT(G111,1)=")",IF(RIGHT(G111,2)="T)",-1000000000000*VALUE(MID(G111,2,LEN(G111)-3)),IF(RIGHT(G111,2)="M)",-1000000*VALUE(MID(G111,2,LEN(G111)-3)),IF(RIGHT(G111,2)="B)",-1000000000*VALUE(MID(G111,2,LEN(G111)-3)),IF(RIGHT(G111,2)="k)",-1000*VALUE(MID(G111,2,LEN(G111)-3)),VALUE(SUBSTITUTE(G111,",","")))))),IF(RIGHT(G111,1)="T",1000000000000*VALUE(LEFT(G111,LEN(G111)-1)),IF(RIGHT(G111,1)="M",1000000*VALUE(LEFT(G111,LEN(G111)-1)),IF(RIGHT(G111,1)="B",1000000000*VALUE(LEFT(G111,LEN(G111)-1)),IF(RIGHT(G111,1)="%",0.01*VALUE(LEFT(G111,LEN(G111)-1)),IF(RIGHT(G111,1)="k",1000*VALUE(LEFT(G111,LEN(G111)-1)),VALUE(SUBSTITUTE(G111,",",""))))))))),"N/A")</f>
        <v/>
      </c>
    </row>
    <row r="112" spans="1:60">
      <c s="1" r="A112" t="n">
        <v>6</v>
      </c>
      <c r="B112" t="s">
        <v>189</v>
      </c>
      <c r="C112" t="s">
        <v>1070</v>
      </c>
      <c r="I112">
        <f>IF(AND(K112&gt; J112, L112&gt; K112, M112&gt; L112, N112&gt; M112), "pos_trend", IF(AND(K112&lt; J112, L112&lt; K112, M112&lt; L112, N112&lt; M112), "neg_trend", "N/A"))</f>
        <v/>
      </c>
      <c r="J112">
        <f>IFERROR(IF(TRIM(C112)="-", "N/A", IF(RIGHT(C112,1)=")",IF(RIGHT(C112,2)="T)",-1000000000000*VALUE(MID(C112,2,LEN(C112)-3)),IF(RIGHT(C112,2)="M)",-1000000*VALUE(MID(C112,2,LEN(C112)-3)),IF(RIGHT(C112,2)="B)",-1000000000*VALUE(MID(C112,2,LEN(C112)-3)),IF(RIGHT(C112,2)="k)",-1000*VALUE(MID(C112,2,LEN(C112)-3)),VALUE(SUBSTITUTE(C112,",","")))))),IF(RIGHT(C112,1)="T",1000000000000*VALUE(LEFT(C112,LEN(C112)-1)),IF(RIGHT(C112,1)="M",1000000*VALUE(LEFT(C112,LEN(C112)-1)),IF(RIGHT(C112,1)="B",1000000000*VALUE(LEFT(C112,LEN(C112)-1)),IF(RIGHT(C112,1)="%",0.01*VALUE(LEFT(C112,LEN(C112)-1)),IF(RIGHT(C112,1)="k",1000*VALUE(LEFT(C112,LEN(C112)-1)),VALUE(SUBSTITUTE(C112,",",""))))))))),"N/A")</f>
        <v/>
      </c>
      <c r="K112">
        <f>IFERROR(IF(TRIM(D112)="-", "N/A", IF(RIGHT(D112,1)=")",IF(RIGHT(D112,2)="T)",-1000000000000*VALUE(MID(D112,2,LEN(D112)-3)),IF(RIGHT(D112,2)="M)",-1000000*VALUE(MID(D112,2,LEN(D112)-3)),IF(RIGHT(D112,2)="B)",-1000000000*VALUE(MID(D112,2,LEN(D112)-3)),IF(RIGHT(D112,2)="k)",-1000*VALUE(MID(D112,2,LEN(D112)-3)),VALUE(SUBSTITUTE(D112,",","")))))),IF(RIGHT(D112,1)="T",1000000000000*VALUE(LEFT(D112,LEN(D112)-1)),IF(RIGHT(D112,1)="M",1000000*VALUE(LEFT(D112,LEN(D112)-1)),IF(RIGHT(D112,1)="B",1000000000*VALUE(LEFT(D112,LEN(D112)-1)),IF(RIGHT(D112,1)="%",0.01*VALUE(LEFT(D112,LEN(D112)-1)),IF(RIGHT(D112,1)="k",1000*VALUE(LEFT(D112,LEN(D112)-1)),VALUE(SUBSTITUTE(D112,",",""))))))))),"N/A")</f>
        <v/>
      </c>
      <c r="L112">
        <f>IFERROR(IF(TRIM(E112)="-", "N/A", IF(RIGHT(E112,1)=")",IF(RIGHT(E112,2)="T)",-1000000000000*VALUE(MID(E112,2,LEN(E112)-3)),IF(RIGHT(E112,2)="M)",-1000000*VALUE(MID(E112,2,LEN(E112)-3)),IF(RIGHT(E112,2)="B)",-1000000000*VALUE(MID(E112,2,LEN(E112)-3)),IF(RIGHT(E112,2)="k)",-1000*VALUE(MID(E112,2,LEN(E112)-3)),VALUE(SUBSTITUTE(E112,",","")))))),IF(RIGHT(E112,1)="T",1000000000000*VALUE(LEFT(E112,LEN(E112)-1)),IF(RIGHT(E112,1)="M",1000000*VALUE(LEFT(E112,LEN(E112)-1)),IF(RIGHT(E112,1)="B",1000000000*VALUE(LEFT(E112,LEN(E112)-1)),IF(RIGHT(E112,1)="%",0.01*VALUE(LEFT(E112,LEN(E112)-1)),IF(RIGHT(E112,1)="k",1000*VALUE(LEFT(E112,LEN(E112)-1)),VALUE(SUBSTITUTE(E112,",",""))))))))),"N/A")</f>
        <v/>
      </c>
      <c r="M112">
        <f>IFERROR(IF(TRIM(F112)="-", "N/A", IF(RIGHT(F112,1)=")",IF(RIGHT(F112,2)="T)",-1000000000000*VALUE(MID(F112,2,LEN(F112)-3)),IF(RIGHT(F112,2)="M)",-1000000*VALUE(MID(F112,2,LEN(F112)-3)),IF(RIGHT(F112,2)="B)",-1000000000*VALUE(MID(F112,2,LEN(F112)-3)),IF(RIGHT(F112,2)="k)",-1000*VALUE(MID(F112,2,LEN(F112)-3)),VALUE(SUBSTITUTE(F112,",","")))))),IF(RIGHT(F112,1)="T",1000000000000*VALUE(LEFT(F112,LEN(F112)-1)),IF(RIGHT(F112,1)="M",1000000*VALUE(LEFT(F112,LEN(F112)-1)),IF(RIGHT(F112,1)="B",1000000000*VALUE(LEFT(F112,LEN(F112)-1)),IF(RIGHT(F112,1)="%",0.01*VALUE(LEFT(F112,LEN(F112)-1)),IF(RIGHT(F112,1)="k",1000*VALUE(LEFT(F112,LEN(F112)-1)),VALUE(SUBSTITUTE(F112,",",""))))))))),"N/A")</f>
        <v/>
      </c>
      <c r="N112">
        <f>IFERROR(IF(TRIM(G112)="-", "N/A", IF(RIGHT(G112,1)=")",IF(RIGHT(G112,2)="T)",-1000000000000*VALUE(MID(G112,2,LEN(G112)-3)),IF(RIGHT(G112,2)="M)",-1000000*VALUE(MID(G112,2,LEN(G112)-3)),IF(RIGHT(G112,2)="B)",-1000000000*VALUE(MID(G112,2,LEN(G112)-3)),IF(RIGHT(G112,2)="k)",-1000*VALUE(MID(G112,2,LEN(G112)-3)),VALUE(SUBSTITUTE(G112,",","")))))),IF(RIGHT(G112,1)="T",1000000000000*VALUE(LEFT(G112,LEN(G112)-1)),IF(RIGHT(G112,1)="M",1000000*VALUE(LEFT(G112,LEN(G112)-1)),IF(RIGHT(G112,1)="B",1000000000*VALUE(LEFT(G112,LEN(G112)-1)),IF(RIGHT(G112,1)="%",0.01*VALUE(LEFT(G112,LEN(G112)-1)),IF(RIGHT(G112,1)="k",1000*VALUE(LEFT(G112,LEN(G112)-1)),VALUE(SUBSTITUTE(G112,",",""))))))))),"N/A")</f>
        <v/>
      </c>
    </row>
    <row r="113" spans="1:60">
      <c r="I113">
        <f>IF(AND(K113&gt; J113, L113&gt; K113, M113&gt; L113, N113&gt; M113), "pos_trend", IF(AND(K113&lt; J113, L113&lt; K113, M113&lt; L113, N113&lt; M113), "neg_trend", "N/A"))</f>
        <v/>
      </c>
      <c r="J113">
        <f>IFERROR(IF(TRIM(C113)="-", "N/A", IF(RIGHT(C113,1)=")",IF(RIGHT(C113,2)="T)",-1000000000000*VALUE(MID(C113,2,LEN(C113)-3)),IF(RIGHT(C113,2)="M)",-1000000*VALUE(MID(C113,2,LEN(C113)-3)),IF(RIGHT(C113,2)="B)",-1000000000*VALUE(MID(C113,2,LEN(C113)-3)),IF(RIGHT(C113,2)="k)",-1000*VALUE(MID(C113,2,LEN(C113)-3)),VALUE(SUBSTITUTE(C113,",","")))))),IF(RIGHT(C113,1)="T",1000000000000*VALUE(LEFT(C113,LEN(C113)-1)),IF(RIGHT(C113,1)="M",1000000*VALUE(LEFT(C113,LEN(C113)-1)),IF(RIGHT(C113,1)="B",1000000000*VALUE(LEFT(C113,LEN(C113)-1)),IF(RIGHT(C113,1)="%",0.01*VALUE(LEFT(C113,LEN(C113)-1)),IF(RIGHT(C113,1)="k",1000*VALUE(LEFT(C113,LEN(C113)-1)),VALUE(SUBSTITUTE(C113,",",""))))))))),"N/A")</f>
        <v/>
      </c>
      <c r="K113">
        <f>IFERROR(IF(TRIM(D113)="-", "N/A", IF(RIGHT(D113,1)=")",IF(RIGHT(D113,2)="T)",-1000000000000*VALUE(MID(D113,2,LEN(D113)-3)),IF(RIGHT(D113,2)="M)",-1000000*VALUE(MID(D113,2,LEN(D113)-3)),IF(RIGHT(D113,2)="B)",-1000000000*VALUE(MID(D113,2,LEN(D113)-3)),IF(RIGHT(D113,2)="k)",-1000*VALUE(MID(D113,2,LEN(D113)-3)),VALUE(SUBSTITUTE(D113,",","")))))),IF(RIGHT(D113,1)="T",1000000000000*VALUE(LEFT(D113,LEN(D113)-1)),IF(RIGHT(D113,1)="M",1000000*VALUE(LEFT(D113,LEN(D113)-1)),IF(RIGHT(D113,1)="B",1000000000*VALUE(LEFT(D113,LEN(D113)-1)),IF(RIGHT(D113,1)="%",0.01*VALUE(LEFT(D113,LEN(D113)-1)),IF(RIGHT(D113,1)="k",1000*VALUE(LEFT(D113,LEN(D113)-1)),VALUE(SUBSTITUTE(D113,",",""))))))))),"N/A")</f>
        <v/>
      </c>
      <c r="L113">
        <f>IFERROR(IF(TRIM(E113)="-", "N/A", IF(RIGHT(E113,1)=")",IF(RIGHT(E113,2)="T)",-1000000000000*VALUE(MID(E113,2,LEN(E113)-3)),IF(RIGHT(E113,2)="M)",-1000000*VALUE(MID(E113,2,LEN(E113)-3)),IF(RIGHT(E113,2)="B)",-1000000000*VALUE(MID(E113,2,LEN(E113)-3)),IF(RIGHT(E113,2)="k)",-1000*VALUE(MID(E113,2,LEN(E113)-3)),VALUE(SUBSTITUTE(E113,",","")))))),IF(RIGHT(E113,1)="T",1000000000000*VALUE(LEFT(E113,LEN(E113)-1)),IF(RIGHT(E113,1)="M",1000000*VALUE(LEFT(E113,LEN(E113)-1)),IF(RIGHT(E113,1)="B",1000000000*VALUE(LEFT(E113,LEN(E113)-1)),IF(RIGHT(E113,1)="%",0.01*VALUE(LEFT(E113,LEN(E113)-1)),IF(RIGHT(E113,1)="k",1000*VALUE(LEFT(E113,LEN(E113)-1)),VALUE(SUBSTITUTE(E113,",",""))))))))),"N/A")</f>
        <v/>
      </c>
      <c r="M113">
        <f>IFERROR(IF(TRIM(F113)="-", "N/A", IF(RIGHT(F113,1)=")",IF(RIGHT(F113,2)="T)",-1000000000000*VALUE(MID(F113,2,LEN(F113)-3)),IF(RIGHT(F113,2)="M)",-1000000*VALUE(MID(F113,2,LEN(F113)-3)),IF(RIGHT(F113,2)="B)",-1000000000*VALUE(MID(F113,2,LEN(F113)-3)),IF(RIGHT(F113,2)="k)",-1000*VALUE(MID(F113,2,LEN(F113)-3)),VALUE(SUBSTITUTE(F113,",","")))))),IF(RIGHT(F113,1)="T",1000000000000*VALUE(LEFT(F113,LEN(F113)-1)),IF(RIGHT(F113,1)="M",1000000*VALUE(LEFT(F113,LEN(F113)-1)),IF(RIGHT(F113,1)="B",1000000000*VALUE(LEFT(F113,LEN(F113)-1)),IF(RIGHT(F113,1)="%",0.01*VALUE(LEFT(F113,LEN(F113)-1)),IF(RIGHT(F113,1)="k",1000*VALUE(LEFT(F113,LEN(F113)-1)),VALUE(SUBSTITUTE(F113,",",""))))))))),"N/A")</f>
        <v/>
      </c>
      <c r="N113">
        <f>IFERROR(IF(TRIM(G113)="-", "N/A", IF(RIGHT(G113,1)=")",IF(RIGHT(G113,2)="T)",-1000000000000*VALUE(MID(G113,2,LEN(G113)-3)),IF(RIGHT(G113,2)="M)",-1000000*VALUE(MID(G113,2,LEN(G113)-3)),IF(RIGHT(G113,2)="B)",-1000000000*VALUE(MID(G113,2,LEN(G113)-3)),IF(RIGHT(G113,2)="k)",-1000*VALUE(MID(G113,2,LEN(G113)-3)),VALUE(SUBSTITUTE(G113,",","")))))),IF(RIGHT(G113,1)="T",1000000000000*VALUE(LEFT(G113,LEN(G113)-1)),IF(RIGHT(G113,1)="M",1000000*VALUE(LEFT(G113,LEN(G113)-1)),IF(RIGHT(G113,1)="B",1000000000*VALUE(LEFT(G113,LEN(G113)-1)),IF(RIGHT(G113,1)="%",0.01*VALUE(LEFT(G113,LEN(G113)-1)),IF(RIGHT(G113,1)="k",1000*VALUE(LEFT(G113,LEN(G113)-1)),VALUE(SUBSTITUTE(G113,",",""))))))))),"N/A")</f>
        <v/>
      </c>
    </row>
    <row r="114" spans="1:60">
      <c s="1" r="A114" t="n">
        <v>0</v>
      </c>
      <c r="B114" t="s">
        <v>191</v>
      </c>
      <c r="C114" t="s">
        <v>1071</v>
      </c>
      <c r="I114">
        <f>IF(AND(K114&gt; J114, L114&gt; K114, M114&gt; L114, N114&gt; M114), "pos_trend", IF(AND(K114&lt; J114, L114&lt; K114, M114&lt; L114, N114&lt; M114), "neg_trend", "N/A"))</f>
        <v/>
      </c>
      <c r="J114">
        <f>IFERROR(IF(TRIM(C114)="-", "N/A", IF(RIGHT(C114,1)=")",IF(RIGHT(C114,2)="T)",-1000000000000*VALUE(MID(C114,2,LEN(C114)-3)),IF(RIGHT(C114,2)="M)",-1000000*VALUE(MID(C114,2,LEN(C114)-3)),IF(RIGHT(C114,2)="B)",-1000000000*VALUE(MID(C114,2,LEN(C114)-3)),IF(RIGHT(C114,2)="k)",-1000*VALUE(MID(C114,2,LEN(C114)-3)),VALUE(SUBSTITUTE(C114,",","")))))),IF(RIGHT(C114,1)="T",1000000000000*VALUE(LEFT(C114,LEN(C114)-1)),IF(RIGHT(C114,1)="M",1000000*VALUE(LEFT(C114,LEN(C114)-1)),IF(RIGHT(C114,1)="B",1000000000*VALUE(LEFT(C114,LEN(C114)-1)),IF(RIGHT(C114,1)="%",0.01*VALUE(LEFT(C114,LEN(C114)-1)),IF(RIGHT(C114,1)="k",1000*VALUE(LEFT(C114,LEN(C114)-1)),VALUE(SUBSTITUTE(C114,",",""))))))))),"N/A")</f>
        <v/>
      </c>
      <c r="K114">
        <f>IFERROR(IF(TRIM(D114)="-", "N/A", IF(RIGHT(D114,1)=")",IF(RIGHT(D114,2)="T)",-1000000000000*VALUE(MID(D114,2,LEN(D114)-3)),IF(RIGHT(D114,2)="M)",-1000000*VALUE(MID(D114,2,LEN(D114)-3)),IF(RIGHT(D114,2)="B)",-1000000000*VALUE(MID(D114,2,LEN(D114)-3)),IF(RIGHT(D114,2)="k)",-1000*VALUE(MID(D114,2,LEN(D114)-3)),VALUE(SUBSTITUTE(D114,",","")))))),IF(RIGHT(D114,1)="T",1000000000000*VALUE(LEFT(D114,LEN(D114)-1)),IF(RIGHT(D114,1)="M",1000000*VALUE(LEFT(D114,LEN(D114)-1)),IF(RIGHT(D114,1)="B",1000000000*VALUE(LEFT(D114,LEN(D114)-1)),IF(RIGHT(D114,1)="%",0.01*VALUE(LEFT(D114,LEN(D114)-1)),IF(RIGHT(D114,1)="k",1000*VALUE(LEFT(D114,LEN(D114)-1)),VALUE(SUBSTITUTE(D114,",",""))))))))),"N/A")</f>
        <v/>
      </c>
      <c r="L114">
        <f>IFERROR(IF(TRIM(E114)="-", "N/A", IF(RIGHT(E114,1)=")",IF(RIGHT(E114,2)="T)",-1000000000000*VALUE(MID(E114,2,LEN(E114)-3)),IF(RIGHT(E114,2)="M)",-1000000*VALUE(MID(E114,2,LEN(E114)-3)),IF(RIGHT(E114,2)="B)",-1000000000*VALUE(MID(E114,2,LEN(E114)-3)),IF(RIGHT(E114,2)="k)",-1000*VALUE(MID(E114,2,LEN(E114)-3)),VALUE(SUBSTITUTE(E114,",","")))))),IF(RIGHT(E114,1)="T",1000000000000*VALUE(LEFT(E114,LEN(E114)-1)),IF(RIGHT(E114,1)="M",1000000*VALUE(LEFT(E114,LEN(E114)-1)),IF(RIGHT(E114,1)="B",1000000000*VALUE(LEFT(E114,LEN(E114)-1)),IF(RIGHT(E114,1)="%",0.01*VALUE(LEFT(E114,LEN(E114)-1)),IF(RIGHT(E114,1)="k",1000*VALUE(LEFT(E114,LEN(E114)-1)),VALUE(SUBSTITUTE(E114,",",""))))))))),"N/A")</f>
        <v/>
      </c>
      <c r="M114">
        <f>IFERROR(IF(TRIM(F114)="-", "N/A", IF(RIGHT(F114,1)=")",IF(RIGHT(F114,2)="T)",-1000000000000*VALUE(MID(F114,2,LEN(F114)-3)),IF(RIGHT(F114,2)="M)",-1000000*VALUE(MID(F114,2,LEN(F114)-3)),IF(RIGHT(F114,2)="B)",-1000000000*VALUE(MID(F114,2,LEN(F114)-3)),IF(RIGHT(F114,2)="k)",-1000*VALUE(MID(F114,2,LEN(F114)-3)),VALUE(SUBSTITUTE(F114,",","")))))),IF(RIGHT(F114,1)="T",1000000000000*VALUE(LEFT(F114,LEN(F114)-1)),IF(RIGHT(F114,1)="M",1000000*VALUE(LEFT(F114,LEN(F114)-1)),IF(RIGHT(F114,1)="B",1000000000*VALUE(LEFT(F114,LEN(F114)-1)),IF(RIGHT(F114,1)="%",0.01*VALUE(LEFT(F114,LEN(F114)-1)),IF(RIGHT(F114,1)="k",1000*VALUE(LEFT(F114,LEN(F114)-1)),VALUE(SUBSTITUTE(F114,",",""))))))))),"N/A")</f>
        <v/>
      </c>
      <c r="N114">
        <f>IFERROR(IF(TRIM(G114)="-", "N/A", IF(RIGHT(G114,1)=")",IF(RIGHT(G114,2)="T)",-1000000000000*VALUE(MID(G114,2,LEN(G114)-3)),IF(RIGHT(G114,2)="M)",-1000000*VALUE(MID(G114,2,LEN(G114)-3)),IF(RIGHT(G114,2)="B)",-1000000000*VALUE(MID(G114,2,LEN(G114)-3)),IF(RIGHT(G114,2)="k)",-1000*VALUE(MID(G114,2,LEN(G114)-3)),VALUE(SUBSTITUTE(G114,",","")))))),IF(RIGHT(G114,1)="T",1000000000000*VALUE(LEFT(G114,LEN(G114)-1)),IF(RIGHT(G114,1)="M",1000000*VALUE(LEFT(G114,LEN(G114)-1)),IF(RIGHT(G114,1)="B",1000000000*VALUE(LEFT(G114,LEN(G114)-1)),IF(RIGHT(G114,1)="%",0.01*VALUE(LEFT(G114,LEN(G114)-1)),IF(RIGHT(G114,1)="k",1000*VALUE(LEFT(G114,LEN(G114)-1)),VALUE(SUBSTITUTE(G114,",",""))))))))),"N/A")</f>
        <v/>
      </c>
    </row>
    <row r="115" spans="1:60">
      <c s="1" r="A115" t="n">
        <v>1</v>
      </c>
      <c r="B115" t="s">
        <v>193</v>
      </c>
      <c r="C115" t="s">
        <v>1072</v>
      </c>
      <c r="I115">
        <f>IF(AND(K115&gt; J115, L115&gt; K115, M115&gt; L115, N115&gt; M115), "pos_trend", IF(AND(K115&lt; J115, L115&lt; K115, M115&lt; L115, N115&lt; M115), "neg_trend", "N/A"))</f>
        <v/>
      </c>
      <c r="J115">
        <f>IFERROR(IF(TRIM(C115)="-", "N/A", IF(RIGHT(C115,1)=")",IF(RIGHT(C115,2)="T)",-1000000000000*VALUE(MID(C115,2,LEN(C115)-3)),IF(RIGHT(C115,2)="M)",-1000000*VALUE(MID(C115,2,LEN(C115)-3)),IF(RIGHT(C115,2)="B)",-1000000000*VALUE(MID(C115,2,LEN(C115)-3)),IF(RIGHT(C115,2)="k)",-1000*VALUE(MID(C115,2,LEN(C115)-3)),VALUE(SUBSTITUTE(C115,",","")))))),IF(RIGHT(C115,1)="T",1000000000000*VALUE(LEFT(C115,LEN(C115)-1)),IF(RIGHT(C115,1)="M",1000000*VALUE(LEFT(C115,LEN(C115)-1)),IF(RIGHT(C115,1)="B",1000000000*VALUE(LEFT(C115,LEN(C115)-1)),IF(RIGHT(C115,1)="%",0.01*VALUE(LEFT(C115,LEN(C115)-1)),IF(RIGHT(C115,1)="k",1000*VALUE(LEFT(C115,LEN(C115)-1)),VALUE(SUBSTITUTE(C115,",",""))))))))),"N/A")</f>
        <v/>
      </c>
      <c r="K115">
        <f>IFERROR(IF(TRIM(D115)="-", "N/A", IF(RIGHT(D115,1)=")",IF(RIGHT(D115,2)="T)",-1000000000000*VALUE(MID(D115,2,LEN(D115)-3)),IF(RIGHT(D115,2)="M)",-1000000*VALUE(MID(D115,2,LEN(D115)-3)),IF(RIGHT(D115,2)="B)",-1000000000*VALUE(MID(D115,2,LEN(D115)-3)),IF(RIGHT(D115,2)="k)",-1000*VALUE(MID(D115,2,LEN(D115)-3)),VALUE(SUBSTITUTE(D115,",","")))))),IF(RIGHT(D115,1)="T",1000000000000*VALUE(LEFT(D115,LEN(D115)-1)),IF(RIGHT(D115,1)="M",1000000*VALUE(LEFT(D115,LEN(D115)-1)),IF(RIGHT(D115,1)="B",1000000000*VALUE(LEFT(D115,LEN(D115)-1)),IF(RIGHT(D115,1)="%",0.01*VALUE(LEFT(D115,LEN(D115)-1)),IF(RIGHT(D115,1)="k",1000*VALUE(LEFT(D115,LEN(D115)-1)),VALUE(SUBSTITUTE(D115,",",""))))))))),"N/A")</f>
        <v/>
      </c>
      <c r="L115">
        <f>IFERROR(IF(TRIM(E115)="-", "N/A", IF(RIGHT(E115,1)=")",IF(RIGHT(E115,2)="T)",-1000000000000*VALUE(MID(E115,2,LEN(E115)-3)),IF(RIGHT(E115,2)="M)",-1000000*VALUE(MID(E115,2,LEN(E115)-3)),IF(RIGHT(E115,2)="B)",-1000000000*VALUE(MID(E115,2,LEN(E115)-3)),IF(RIGHT(E115,2)="k)",-1000*VALUE(MID(E115,2,LEN(E115)-3)),VALUE(SUBSTITUTE(E115,",","")))))),IF(RIGHT(E115,1)="T",1000000000000*VALUE(LEFT(E115,LEN(E115)-1)),IF(RIGHT(E115,1)="M",1000000*VALUE(LEFT(E115,LEN(E115)-1)),IF(RIGHT(E115,1)="B",1000000000*VALUE(LEFT(E115,LEN(E115)-1)),IF(RIGHT(E115,1)="%",0.01*VALUE(LEFT(E115,LEN(E115)-1)),IF(RIGHT(E115,1)="k",1000*VALUE(LEFT(E115,LEN(E115)-1)),VALUE(SUBSTITUTE(E115,",",""))))))))),"N/A")</f>
        <v/>
      </c>
      <c r="M115">
        <f>IFERROR(IF(TRIM(F115)="-", "N/A", IF(RIGHT(F115,1)=")",IF(RIGHT(F115,2)="T)",-1000000000000*VALUE(MID(F115,2,LEN(F115)-3)),IF(RIGHT(F115,2)="M)",-1000000*VALUE(MID(F115,2,LEN(F115)-3)),IF(RIGHT(F115,2)="B)",-1000000000*VALUE(MID(F115,2,LEN(F115)-3)),IF(RIGHT(F115,2)="k)",-1000*VALUE(MID(F115,2,LEN(F115)-3)),VALUE(SUBSTITUTE(F115,",","")))))),IF(RIGHT(F115,1)="T",1000000000000*VALUE(LEFT(F115,LEN(F115)-1)),IF(RIGHT(F115,1)="M",1000000*VALUE(LEFT(F115,LEN(F115)-1)),IF(RIGHT(F115,1)="B",1000000000*VALUE(LEFT(F115,LEN(F115)-1)),IF(RIGHT(F115,1)="%",0.01*VALUE(LEFT(F115,LEN(F115)-1)),IF(RIGHT(F115,1)="k",1000*VALUE(LEFT(F115,LEN(F115)-1)),VALUE(SUBSTITUTE(F115,",",""))))))))),"N/A")</f>
        <v/>
      </c>
      <c r="N115">
        <f>IFERROR(IF(TRIM(G115)="-", "N/A", IF(RIGHT(G115,1)=")",IF(RIGHT(G115,2)="T)",-1000000000000*VALUE(MID(G115,2,LEN(G115)-3)),IF(RIGHT(G115,2)="M)",-1000000*VALUE(MID(G115,2,LEN(G115)-3)),IF(RIGHT(G115,2)="B)",-1000000000*VALUE(MID(G115,2,LEN(G115)-3)),IF(RIGHT(G115,2)="k)",-1000*VALUE(MID(G115,2,LEN(G115)-3)),VALUE(SUBSTITUTE(G115,",","")))))),IF(RIGHT(G115,1)="T",1000000000000*VALUE(LEFT(G115,LEN(G115)-1)),IF(RIGHT(G115,1)="M",1000000*VALUE(LEFT(G115,LEN(G115)-1)),IF(RIGHT(G115,1)="B",1000000000*VALUE(LEFT(G115,LEN(G115)-1)),IF(RIGHT(G115,1)="%",0.01*VALUE(LEFT(G115,LEN(G115)-1)),IF(RIGHT(G115,1)="k",1000*VALUE(LEFT(G115,LEN(G115)-1)),VALUE(SUBSTITUTE(G115,",",""))))))))),"N/A")</f>
        <v/>
      </c>
    </row>
    <row r="116" spans="1:60">
      <c s="1" r="A116" t="n">
        <v>2</v>
      </c>
      <c r="B116" t="s">
        <v>195</v>
      </c>
      <c r="C116" t="s">
        <v>1073</v>
      </c>
      <c r="I116">
        <f>IF(AND(K116&gt; J116, L116&gt; K116, M116&gt; L116, N116&gt; M116), "pos_trend", IF(AND(K116&lt; J116, L116&lt; K116, M116&lt; L116, N116&lt; M116), "neg_trend", "N/A"))</f>
        <v/>
      </c>
      <c r="J116">
        <f>IFERROR(IF(TRIM(C116)="-", "N/A", IF(RIGHT(C116,1)=")",IF(RIGHT(C116,2)="T)",-1000000000000*VALUE(MID(C116,2,LEN(C116)-3)),IF(RIGHT(C116,2)="M)",-1000000*VALUE(MID(C116,2,LEN(C116)-3)),IF(RIGHT(C116,2)="B)",-1000000000*VALUE(MID(C116,2,LEN(C116)-3)),IF(RIGHT(C116,2)="k)",-1000*VALUE(MID(C116,2,LEN(C116)-3)),VALUE(SUBSTITUTE(C116,",","")))))),IF(RIGHT(C116,1)="T",1000000000000*VALUE(LEFT(C116,LEN(C116)-1)),IF(RIGHT(C116,1)="M",1000000*VALUE(LEFT(C116,LEN(C116)-1)),IF(RIGHT(C116,1)="B",1000000000*VALUE(LEFT(C116,LEN(C116)-1)),IF(RIGHT(C116,1)="%",0.01*VALUE(LEFT(C116,LEN(C116)-1)),IF(RIGHT(C116,1)="k",1000*VALUE(LEFT(C116,LEN(C116)-1)),VALUE(SUBSTITUTE(C116,",",""))))))))),"N/A")</f>
        <v/>
      </c>
      <c r="K116">
        <f>IFERROR(IF(TRIM(D116)="-", "N/A", IF(RIGHT(D116,1)=")",IF(RIGHT(D116,2)="T)",-1000000000000*VALUE(MID(D116,2,LEN(D116)-3)),IF(RIGHT(D116,2)="M)",-1000000*VALUE(MID(D116,2,LEN(D116)-3)),IF(RIGHT(D116,2)="B)",-1000000000*VALUE(MID(D116,2,LEN(D116)-3)),IF(RIGHT(D116,2)="k)",-1000*VALUE(MID(D116,2,LEN(D116)-3)),VALUE(SUBSTITUTE(D116,",","")))))),IF(RIGHT(D116,1)="T",1000000000000*VALUE(LEFT(D116,LEN(D116)-1)),IF(RIGHT(D116,1)="M",1000000*VALUE(LEFT(D116,LEN(D116)-1)),IF(RIGHT(D116,1)="B",1000000000*VALUE(LEFT(D116,LEN(D116)-1)),IF(RIGHT(D116,1)="%",0.01*VALUE(LEFT(D116,LEN(D116)-1)),IF(RIGHT(D116,1)="k",1000*VALUE(LEFT(D116,LEN(D116)-1)),VALUE(SUBSTITUTE(D116,",",""))))))))),"N/A")</f>
        <v/>
      </c>
      <c r="L116">
        <f>IFERROR(IF(TRIM(E116)="-", "N/A", IF(RIGHT(E116,1)=")",IF(RIGHT(E116,2)="T)",-1000000000000*VALUE(MID(E116,2,LEN(E116)-3)),IF(RIGHT(E116,2)="M)",-1000000*VALUE(MID(E116,2,LEN(E116)-3)),IF(RIGHT(E116,2)="B)",-1000000000*VALUE(MID(E116,2,LEN(E116)-3)),IF(RIGHT(E116,2)="k)",-1000*VALUE(MID(E116,2,LEN(E116)-3)),VALUE(SUBSTITUTE(E116,",","")))))),IF(RIGHT(E116,1)="T",1000000000000*VALUE(LEFT(E116,LEN(E116)-1)),IF(RIGHT(E116,1)="M",1000000*VALUE(LEFT(E116,LEN(E116)-1)),IF(RIGHT(E116,1)="B",1000000000*VALUE(LEFT(E116,LEN(E116)-1)),IF(RIGHT(E116,1)="%",0.01*VALUE(LEFT(E116,LEN(E116)-1)),IF(RIGHT(E116,1)="k",1000*VALUE(LEFT(E116,LEN(E116)-1)),VALUE(SUBSTITUTE(E116,",",""))))))))),"N/A")</f>
        <v/>
      </c>
      <c r="M116">
        <f>IFERROR(IF(TRIM(F116)="-", "N/A", IF(RIGHT(F116,1)=")",IF(RIGHT(F116,2)="T)",-1000000000000*VALUE(MID(F116,2,LEN(F116)-3)),IF(RIGHT(F116,2)="M)",-1000000*VALUE(MID(F116,2,LEN(F116)-3)),IF(RIGHT(F116,2)="B)",-1000000000*VALUE(MID(F116,2,LEN(F116)-3)),IF(RIGHT(F116,2)="k)",-1000*VALUE(MID(F116,2,LEN(F116)-3)),VALUE(SUBSTITUTE(F116,",","")))))),IF(RIGHT(F116,1)="T",1000000000000*VALUE(LEFT(F116,LEN(F116)-1)),IF(RIGHT(F116,1)="M",1000000*VALUE(LEFT(F116,LEN(F116)-1)),IF(RIGHT(F116,1)="B",1000000000*VALUE(LEFT(F116,LEN(F116)-1)),IF(RIGHT(F116,1)="%",0.01*VALUE(LEFT(F116,LEN(F116)-1)),IF(RIGHT(F116,1)="k",1000*VALUE(LEFT(F116,LEN(F116)-1)),VALUE(SUBSTITUTE(F116,",",""))))))))),"N/A")</f>
        <v/>
      </c>
      <c r="N116">
        <f>IFERROR(IF(TRIM(G116)="-", "N/A", IF(RIGHT(G116,1)=")",IF(RIGHT(G116,2)="T)",-1000000000000*VALUE(MID(G116,2,LEN(G116)-3)),IF(RIGHT(G116,2)="M)",-1000000*VALUE(MID(G116,2,LEN(G116)-3)),IF(RIGHT(G116,2)="B)",-1000000000*VALUE(MID(G116,2,LEN(G116)-3)),IF(RIGHT(G116,2)="k)",-1000*VALUE(MID(G116,2,LEN(G116)-3)),VALUE(SUBSTITUTE(G116,",","")))))),IF(RIGHT(G116,1)="T",1000000000000*VALUE(LEFT(G116,LEN(G116)-1)),IF(RIGHT(G116,1)="M",1000000*VALUE(LEFT(G116,LEN(G116)-1)),IF(RIGHT(G116,1)="B",1000000000*VALUE(LEFT(G116,LEN(G116)-1)),IF(RIGHT(G116,1)="%",0.01*VALUE(LEFT(G116,LEN(G116)-1)),IF(RIGHT(G116,1)="k",1000*VALUE(LEFT(G116,LEN(G116)-1)),VALUE(SUBSTITUTE(G116,",",""))))))))),"N/A")</f>
        <v/>
      </c>
    </row>
    <row r="117" spans="1:60">
      <c s="1" r="A117" t="n">
        <v>3</v>
      </c>
      <c r="B117" t="s">
        <v>197</v>
      </c>
      <c r="C117" t="s">
        <v>1074</v>
      </c>
      <c r="I117">
        <f>IF(AND(K117&gt; J117, L117&gt; K117, M117&gt; L117, N117&gt; M117), "pos_trend", IF(AND(K117&lt; J117, L117&lt; K117, M117&lt; L117, N117&lt; M117), "neg_trend", "N/A"))</f>
        <v/>
      </c>
      <c r="J117">
        <f>IFERROR(IF(TRIM(C117)="-", "N/A", IF(RIGHT(C117,1)=")",IF(RIGHT(C117,2)="T)",-1000000000000*VALUE(MID(C117,2,LEN(C117)-3)),IF(RIGHT(C117,2)="M)",-1000000*VALUE(MID(C117,2,LEN(C117)-3)),IF(RIGHT(C117,2)="B)",-1000000000*VALUE(MID(C117,2,LEN(C117)-3)),IF(RIGHT(C117,2)="k)",-1000*VALUE(MID(C117,2,LEN(C117)-3)),VALUE(SUBSTITUTE(C117,",","")))))),IF(RIGHT(C117,1)="T",1000000000000*VALUE(LEFT(C117,LEN(C117)-1)),IF(RIGHT(C117,1)="M",1000000*VALUE(LEFT(C117,LEN(C117)-1)),IF(RIGHT(C117,1)="B",1000000000*VALUE(LEFT(C117,LEN(C117)-1)),IF(RIGHT(C117,1)="%",0.01*VALUE(LEFT(C117,LEN(C117)-1)),IF(RIGHT(C117,1)="k",1000*VALUE(LEFT(C117,LEN(C117)-1)),VALUE(SUBSTITUTE(C117,",",""))))))))),"N/A")</f>
        <v/>
      </c>
      <c r="K117">
        <f>IFERROR(IF(TRIM(D117)="-", "N/A", IF(RIGHT(D117,1)=")",IF(RIGHT(D117,2)="T)",-1000000000000*VALUE(MID(D117,2,LEN(D117)-3)),IF(RIGHT(D117,2)="M)",-1000000*VALUE(MID(D117,2,LEN(D117)-3)),IF(RIGHT(D117,2)="B)",-1000000000*VALUE(MID(D117,2,LEN(D117)-3)),IF(RIGHT(D117,2)="k)",-1000*VALUE(MID(D117,2,LEN(D117)-3)),VALUE(SUBSTITUTE(D117,",","")))))),IF(RIGHT(D117,1)="T",1000000000000*VALUE(LEFT(D117,LEN(D117)-1)),IF(RIGHT(D117,1)="M",1000000*VALUE(LEFT(D117,LEN(D117)-1)),IF(RIGHT(D117,1)="B",1000000000*VALUE(LEFT(D117,LEN(D117)-1)),IF(RIGHT(D117,1)="%",0.01*VALUE(LEFT(D117,LEN(D117)-1)),IF(RIGHT(D117,1)="k",1000*VALUE(LEFT(D117,LEN(D117)-1)),VALUE(SUBSTITUTE(D117,",",""))))))))),"N/A")</f>
        <v/>
      </c>
      <c r="L117">
        <f>IFERROR(IF(TRIM(E117)="-", "N/A", IF(RIGHT(E117,1)=")",IF(RIGHT(E117,2)="T)",-1000000000000*VALUE(MID(E117,2,LEN(E117)-3)),IF(RIGHT(E117,2)="M)",-1000000*VALUE(MID(E117,2,LEN(E117)-3)),IF(RIGHT(E117,2)="B)",-1000000000*VALUE(MID(E117,2,LEN(E117)-3)),IF(RIGHT(E117,2)="k)",-1000*VALUE(MID(E117,2,LEN(E117)-3)),VALUE(SUBSTITUTE(E117,",","")))))),IF(RIGHT(E117,1)="T",1000000000000*VALUE(LEFT(E117,LEN(E117)-1)),IF(RIGHT(E117,1)="M",1000000*VALUE(LEFT(E117,LEN(E117)-1)),IF(RIGHT(E117,1)="B",1000000000*VALUE(LEFT(E117,LEN(E117)-1)),IF(RIGHT(E117,1)="%",0.01*VALUE(LEFT(E117,LEN(E117)-1)),IF(RIGHT(E117,1)="k",1000*VALUE(LEFT(E117,LEN(E117)-1)),VALUE(SUBSTITUTE(E117,",",""))))))))),"N/A")</f>
        <v/>
      </c>
      <c r="M117">
        <f>IFERROR(IF(TRIM(F117)="-", "N/A", IF(RIGHT(F117,1)=")",IF(RIGHT(F117,2)="T)",-1000000000000*VALUE(MID(F117,2,LEN(F117)-3)),IF(RIGHT(F117,2)="M)",-1000000*VALUE(MID(F117,2,LEN(F117)-3)),IF(RIGHT(F117,2)="B)",-1000000000*VALUE(MID(F117,2,LEN(F117)-3)),IF(RIGHT(F117,2)="k)",-1000*VALUE(MID(F117,2,LEN(F117)-3)),VALUE(SUBSTITUTE(F117,",","")))))),IF(RIGHT(F117,1)="T",1000000000000*VALUE(LEFT(F117,LEN(F117)-1)),IF(RIGHT(F117,1)="M",1000000*VALUE(LEFT(F117,LEN(F117)-1)),IF(RIGHT(F117,1)="B",1000000000*VALUE(LEFT(F117,LEN(F117)-1)),IF(RIGHT(F117,1)="%",0.01*VALUE(LEFT(F117,LEN(F117)-1)),IF(RIGHT(F117,1)="k",1000*VALUE(LEFT(F117,LEN(F117)-1)),VALUE(SUBSTITUTE(F117,",",""))))))))),"N/A")</f>
        <v/>
      </c>
      <c r="N117">
        <f>IFERROR(IF(TRIM(G117)="-", "N/A", IF(RIGHT(G117,1)=")",IF(RIGHT(G117,2)="T)",-1000000000000*VALUE(MID(G117,2,LEN(G117)-3)),IF(RIGHT(G117,2)="M)",-1000000*VALUE(MID(G117,2,LEN(G117)-3)),IF(RIGHT(G117,2)="B)",-1000000000*VALUE(MID(G117,2,LEN(G117)-3)),IF(RIGHT(G117,2)="k)",-1000*VALUE(MID(G117,2,LEN(G117)-3)),VALUE(SUBSTITUTE(G117,",","")))))),IF(RIGHT(G117,1)="T",1000000000000*VALUE(LEFT(G117,LEN(G117)-1)),IF(RIGHT(G117,1)="M",1000000*VALUE(LEFT(G117,LEN(G117)-1)),IF(RIGHT(G117,1)="B",1000000000*VALUE(LEFT(G117,LEN(G117)-1)),IF(RIGHT(G117,1)="%",0.01*VALUE(LEFT(G117,LEN(G117)-1)),IF(RIGHT(G117,1)="k",1000*VALUE(LEFT(G117,LEN(G117)-1)),VALUE(SUBSTITUTE(G117,",",""))))))))),"N/A")</f>
        <v/>
      </c>
    </row>
    <row r="118" spans="1:60">
      <c s="1" r="A118" t="n">
        <v>4</v>
      </c>
      <c r="B118" t="s">
        <v>199</v>
      </c>
      <c r="C118" t="s">
        <v>1023</v>
      </c>
      <c r="I118">
        <f>IF(AND(K118&gt; J118, L118&gt; K118, M118&gt; L118, N118&gt; M118), "pos_trend", IF(AND(K118&lt; J118, L118&lt; K118, M118&lt; L118, N118&lt; M118), "neg_trend", "N/A"))</f>
        <v/>
      </c>
      <c r="J118">
        <f>IFERROR(IF(TRIM(C118)="-", "N/A", IF(RIGHT(C118,1)=")",IF(RIGHT(C118,2)="T)",-1000000000000*VALUE(MID(C118,2,LEN(C118)-3)),IF(RIGHT(C118,2)="M)",-1000000*VALUE(MID(C118,2,LEN(C118)-3)),IF(RIGHT(C118,2)="B)",-1000000000*VALUE(MID(C118,2,LEN(C118)-3)),IF(RIGHT(C118,2)="k)",-1000*VALUE(MID(C118,2,LEN(C118)-3)),VALUE(SUBSTITUTE(C118,",","")))))),IF(RIGHT(C118,1)="T",1000000000000*VALUE(LEFT(C118,LEN(C118)-1)),IF(RIGHT(C118,1)="M",1000000*VALUE(LEFT(C118,LEN(C118)-1)),IF(RIGHT(C118,1)="B",1000000000*VALUE(LEFT(C118,LEN(C118)-1)),IF(RIGHT(C118,1)="%",0.01*VALUE(LEFT(C118,LEN(C118)-1)),IF(RIGHT(C118,1)="k",1000*VALUE(LEFT(C118,LEN(C118)-1)),VALUE(SUBSTITUTE(C118,",",""))))))))),"N/A")</f>
        <v/>
      </c>
      <c r="K118">
        <f>IFERROR(IF(TRIM(D118)="-", "N/A", IF(RIGHT(D118,1)=")",IF(RIGHT(D118,2)="T)",-1000000000000*VALUE(MID(D118,2,LEN(D118)-3)),IF(RIGHT(D118,2)="M)",-1000000*VALUE(MID(D118,2,LEN(D118)-3)),IF(RIGHT(D118,2)="B)",-1000000000*VALUE(MID(D118,2,LEN(D118)-3)),IF(RIGHT(D118,2)="k)",-1000*VALUE(MID(D118,2,LEN(D118)-3)),VALUE(SUBSTITUTE(D118,",","")))))),IF(RIGHT(D118,1)="T",1000000000000*VALUE(LEFT(D118,LEN(D118)-1)),IF(RIGHT(D118,1)="M",1000000*VALUE(LEFT(D118,LEN(D118)-1)),IF(RIGHT(D118,1)="B",1000000000*VALUE(LEFT(D118,LEN(D118)-1)),IF(RIGHT(D118,1)="%",0.01*VALUE(LEFT(D118,LEN(D118)-1)),IF(RIGHT(D118,1)="k",1000*VALUE(LEFT(D118,LEN(D118)-1)),VALUE(SUBSTITUTE(D118,",",""))))))))),"N/A")</f>
        <v/>
      </c>
      <c r="L118">
        <f>IFERROR(IF(TRIM(E118)="-", "N/A", IF(RIGHT(E118,1)=")",IF(RIGHT(E118,2)="T)",-1000000000000*VALUE(MID(E118,2,LEN(E118)-3)),IF(RIGHT(E118,2)="M)",-1000000*VALUE(MID(E118,2,LEN(E118)-3)),IF(RIGHT(E118,2)="B)",-1000000000*VALUE(MID(E118,2,LEN(E118)-3)),IF(RIGHT(E118,2)="k)",-1000*VALUE(MID(E118,2,LEN(E118)-3)),VALUE(SUBSTITUTE(E118,",","")))))),IF(RIGHT(E118,1)="T",1000000000000*VALUE(LEFT(E118,LEN(E118)-1)),IF(RIGHT(E118,1)="M",1000000*VALUE(LEFT(E118,LEN(E118)-1)),IF(RIGHT(E118,1)="B",1000000000*VALUE(LEFT(E118,LEN(E118)-1)),IF(RIGHT(E118,1)="%",0.01*VALUE(LEFT(E118,LEN(E118)-1)),IF(RIGHT(E118,1)="k",1000*VALUE(LEFT(E118,LEN(E118)-1)),VALUE(SUBSTITUTE(E118,",",""))))))))),"N/A")</f>
        <v/>
      </c>
      <c r="M118">
        <f>IFERROR(IF(TRIM(F118)="-", "N/A", IF(RIGHT(F118,1)=")",IF(RIGHT(F118,2)="T)",-1000000000000*VALUE(MID(F118,2,LEN(F118)-3)),IF(RIGHT(F118,2)="M)",-1000000*VALUE(MID(F118,2,LEN(F118)-3)),IF(RIGHT(F118,2)="B)",-1000000000*VALUE(MID(F118,2,LEN(F118)-3)),IF(RIGHT(F118,2)="k)",-1000*VALUE(MID(F118,2,LEN(F118)-3)),VALUE(SUBSTITUTE(F118,",","")))))),IF(RIGHT(F118,1)="T",1000000000000*VALUE(LEFT(F118,LEN(F118)-1)),IF(RIGHT(F118,1)="M",1000000*VALUE(LEFT(F118,LEN(F118)-1)),IF(RIGHT(F118,1)="B",1000000000*VALUE(LEFT(F118,LEN(F118)-1)),IF(RIGHT(F118,1)="%",0.01*VALUE(LEFT(F118,LEN(F118)-1)),IF(RIGHT(F118,1)="k",1000*VALUE(LEFT(F118,LEN(F118)-1)),VALUE(SUBSTITUTE(F118,",",""))))))))),"N/A")</f>
        <v/>
      </c>
      <c r="N118">
        <f>IFERROR(IF(TRIM(G118)="-", "N/A", IF(RIGHT(G118,1)=")",IF(RIGHT(G118,2)="T)",-1000000000000*VALUE(MID(G118,2,LEN(G118)-3)),IF(RIGHT(G118,2)="M)",-1000000*VALUE(MID(G118,2,LEN(G118)-3)),IF(RIGHT(G118,2)="B)",-1000000000*VALUE(MID(G118,2,LEN(G118)-3)),IF(RIGHT(G118,2)="k)",-1000*VALUE(MID(G118,2,LEN(G118)-3)),VALUE(SUBSTITUTE(G118,",","")))))),IF(RIGHT(G118,1)="T",1000000000000*VALUE(LEFT(G118,LEN(G118)-1)),IF(RIGHT(G118,1)="M",1000000*VALUE(LEFT(G118,LEN(G118)-1)),IF(RIGHT(G118,1)="B",1000000000*VALUE(LEFT(G118,LEN(G118)-1)),IF(RIGHT(G118,1)="%",0.01*VALUE(LEFT(G118,LEN(G118)-1)),IF(RIGHT(G118,1)="k",1000*VALUE(LEFT(G118,LEN(G118)-1)),VALUE(SUBSTITUTE(G118,",",""))))))))),"N/A")</f>
        <v/>
      </c>
    </row>
    <row r="119" spans="1:60">
      <c s="1" r="A119" t="n">
        <v>5</v>
      </c>
      <c r="B119" t="s">
        <v>201</v>
      </c>
      <c r="C119" t="s">
        <v>1075</v>
      </c>
      <c r="I119">
        <f>IF(AND(K119&gt; J119, L119&gt; K119, M119&gt; L119, N119&gt; M119), "pos_trend", IF(AND(K119&lt; J119, L119&lt; K119, M119&lt; L119, N119&lt; M119), "neg_trend", "N/A"))</f>
        <v/>
      </c>
      <c r="J119">
        <f>IFERROR(IF(TRIM(C119)="-", "N/A", IF(RIGHT(C119,1)=")",IF(RIGHT(C119,2)="T)",-1000000000000*VALUE(MID(C119,2,LEN(C119)-3)),IF(RIGHT(C119,2)="M)",-1000000*VALUE(MID(C119,2,LEN(C119)-3)),IF(RIGHT(C119,2)="B)",-1000000000*VALUE(MID(C119,2,LEN(C119)-3)),IF(RIGHT(C119,2)="k)",-1000*VALUE(MID(C119,2,LEN(C119)-3)),VALUE(SUBSTITUTE(C119,",","")))))),IF(RIGHT(C119,1)="T",1000000000000*VALUE(LEFT(C119,LEN(C119)-1)),IF(RIGHT(C119,1)="M",1000000*VALUE(LEFT(C119,LEN(C119)-1)),IF(RIGHT(C119,1)="B",1000000000*VALUE(LEFT(C119,LEN(C119)-1)),IF(RIGHT(C119,1)="%",0.01*VALUE(LEFT(C119,LEN(C119)-1)),IF(RIGHT(C119,1)="k",1000*VALUE(LEFT(C119,LEN(C119)-1)),VALUE(SUBSTITUTE(C119,",",""))))))))),"N/A")</f>
        <v/>
      </c>
      <c r="K119">
        <f>IFERROR(IF(TRIM(D119)="-", "N/A", IF(RIGHT(D119,1)=")",IF(RIGHT(D119,2)="T)",-1000000000000*VALUE(MID(D119,2,LEN(D119)-3)),IF(RIGHT(D119,2)="M)",-1000000*VALUE(MID(D119,2,LEN(D119)-3)),IF(RIGHT(D119,2)="B)",-1000000000*VALUE(MID(D119,2,LEN(D119)-3)),IF(RIGHT(D119,2)="k)",-1000*VALUE(MID(D119,2,LEN(D119)-3)),VALUE(SUBSTITUTE(D119,",","")))))),IF(RIGHT(D119,1)="T",1000000000000*VALUE(LEFT(D119,LEN(D119)-1)),IF(RIGHT(D119,1)="M",1000000*VALUE(LEFT(D119,LEN(D119)-1)),IF(RIGHT(D119,1)="B",1000000000*VALUE(LEFT(D119,LEN(D119)-1)),IF(RIGHT(D119,1)="%",0.01*VALUE(LEFT(D119,LEN(D119)-1)),IF(RIGHT(D119,1)="k",1000*VALUE(LEFT(D119,LEN(D119)-1)),VALUE(SUBSTITUTE(D119,",",""))))))))),"N/A")</f>
        <v/>
      </c>
      <c r="L119">
        <f>IFERROR(IF(TRIM(E119)="-", "N/A", IF(RIGHT(E119,1)=")",IF(RIGHT(E119,2)="T)",-1000000000000*VALUE(MID(E119,2,LEN(E119)-3)),IF(RIGHT(E119,2)="M)",-1000000*VALUE(MID(E119,2,LEN(E119)-3)),IF(RIGHT(E119,2)="B)",-1000000000*VALUE(MID(E119,2,LEN(E119)-3)),IF(RIGHT(E119,2)="k)",-1000*VALUE(MID(E119,2,LEN(E119)-3)),VALUE(SUBSTITUTE(E119,",","")))))),IF(RIGHT(E119,1)="T",1000000000000*VALUE(LEFT(E119,LEN(E119)-1)),IF(RIGHT(E119,1)="M",1000000*VALUE(LEFT(E119,LEN(E119)-1)),IF(RIGHT(E119,1)="B",1000000000*VALUE(LEFT(E119,LEN(E119)-1)),IF(RIGHT(E119,1)="%",0.01*VALUE(LEFT(E119,LEN(E119)-1)),IF(RIGHT(E119,1)="k",1000*VALUE(LEFT(E119,LEN(E119)-1)),VALUE(SUBSTITUTE(E119,",",""))))))))),"N/A")</f>
        <v/>
      </c>
      <c r="M119">
        <f>IFERROR(IF(TRIM(F119)="-", "N/A", IF(RIGHT(F119,1)=")",IF(RIGHT(F119,2)="T)",-1000000000000*VALUE(MID(F119,2,LEN(F119)-3)),IF(RIGHT(F119,2)="M)",-1000000*VALUE(MID(F119,2,LEN(F119)-3)),IF(RIGHT(F119,2)="B)",-1000000000*VALUE(MID(F119,2,LEN(F119)-3)),IF(RIGHT(F119,2)="k)",-1000*VALUE(MID(F119,2,LEN(F119)-3)),VALUE(SUBSTITUTE(F119,",","")))))),IF(RIGHT(F119,1)="T",1000000000000*VALUE(LEFT(F119,LEN(F119)-1)),IF(RIGHT(F119,1)="M",1000000*VALUE(LEFT(F119,LEN(F119)-1)),IF(RIGHT(F119,1)="B",1000000000*VALUE(LEFT(F119,LEN(F119)-1)),IF(RIGHT(F119,1)="%",0.01*VALUE(LEFT(F119,LEN(F119)-1)),IF(RIGHT(F119,1)="k",1000*VALUE(LEFT(F119,LEN(F119)-1)),VALUE(SUBSTITUTE(F119,",",""))))))))),"N/A")</f>
        <v/>
      </c>
      <c r="N119">
        <f>IFERROR(IF(TRIM(G119)="-", "N/A", IF(RIGHT(G119,1)=")",IF(RIGHT(G119,2)="T)",-1000000000000*VALUE(MID(G119,2,LEN(G119)-3)),IF(RIGHT(G119,2)="M)",-1000000*VALUE(MID(G119,2,LEN(G119)-3)),IF(RIGHT(G119,2)="B)",-1000000000*VALUE(MID(G119,2,LEN(G119)-3)),IF(RIGHT(G119,2)="k)",-1000*VALUE(MID(G119,2,LEN(G119)-3)),VALUE(SUBSTITUTE(G119,",","")))))),IF(RIGHT(G119,1)="T",1000000000000*VALUE(LEFT(G119,LEN(G119)-1)),IF(RIGHT(G119,1)="M",1000000*VALUE(LEFT(G119,LEN(G119)-1)),IF(RIGHT(G119,1)="B",1000000000*VALUE(LEFT(G119,LEN(G119)-1)),IF(RIGHT(G119,1)="%",0.01*VALUE(LEFT(G119,LEN(G119)-1)),IF(RIGHT(G119,1)="k",1000*VALUE(LEFT(G119,LEN(G119)-1)),VALUE(SUBSTITUTE(G119,",",""))))))))),"N/A")</f>
        <v/>
      </c>
    </row>
    <row r="120" spans="1:60">
      <c s="1" r="A120" t="n">
        <v>6</v>
      </c>
      <c r="B120" t="s">
        <v>203</v>
      </c>
      <c r="C120" t="s">
        <v>1076</v>
      </c>
      <c r="I120">
        <f>IF(AND(K120&gt; J120, L120&gt; K120, M120&gt; L120, N120&gt; M120), "pos_trend", IF(AND(K120&lt; J120, L120&lt; K120, M120&lt; L120, N120&lt; M120), "neg_trend", "N/A"))</f>
        <v/>
      </c>
      <c r="J120">
        <f>IFERROR(IF(TRIM(C120)="-", "N/A", IF(RIGHT(C120,1)=")",IF(RIGHT(C120,2)="T)",-1000000000000*VALUE(MID(C120,2,LEN(C120)-3)),IF(RIGHT(C120,2)="M)",-1000000*VALUE(MID(C120,2,LEN(C120)-3)),IF(RIGHT(C120,2)="B)",-1000000000*VALUE(MID(C120,2,LEN(C120)-3)),IF(RIGHT(C120,2)="k)",-1000*VALUE(MID(C120,2,LEN(C120)-3)),VALUE(SUBSTITUTE(C120,",","")))))),IF(RIGHT(C120,1)="T",1000000000000*VALUE(LEFT(C120,LEN(C120)-1)),IF(RIGHT(C120,1)="M",1000000*VALUE(LEFT(C120,LEN(C120)-1)),IF(RIGHT(C120,1)="B",1000000000*VALUE(LEFT(C120,LEN(C120)-1)),IF(RIGHT(C120,1)="%",0.01*VALUE(LEFT(C120,LEN(C120)-1)),IF(RIGHT(C120,1)="k",1000*VALUE(LEFT(C120,LEN(C120)-1)),VALUE(SUBSTITUTE(C120,",",""))))))))),"N/A")</f>
        <v/>
      </c>
      <c r="K120">
        <f>IFERROR(IF(TRIM(D120)="-", "N/A", IF(RIGHT(D120,1)=")",IF(RIGHT(D120,2)="T)",-1000000000000*VALUE(MID(D120,2,LEN(D120)-3)),IF(RIGHT(D120,2)="M)",-1000000*VALUE(MID(D120,2,LEN(D120)-3)),IF(RIGHT(D120,2)="B)",-1000000000*VALUE(MID(D120,2,LEN(D120)-3)),IF(RIGHT(D120,2)="k)",-1000*VALUE(MID(D120,2,LEN(D120)-3)),VALUE(SUBSTITUTE(D120,",","")))))),IF(RIGHT(D120,1)="T",1000000000000*VALUE(LEFT(D120,LEN(D120)-1)),IF(RIGHT(D120,1)="M",1000000*VALUE(LEFT(D120,LEN(D120)-1)),IF(RIGHT(D120,1)="B",1000000000*VALUE(LEFT(D120,LEN(D120)-1)),IF(RIGHT(D120,1)="%",0.01*VALUE(LEFT(D120,LEN(D120)-1)),IF(RIGHT(D120,1)="k",1000*VALUE(LEFT(D120,LEN(D120)-1)),VALUE(SUBSTITUTE(D120,",",""))))))))),"N/A")</f>
        <v/>
      </c>
      <c r="L120">
        <f>IFERROR(IF(TRIM(E120)="-", "N/A", IF(RIGHT(E120,1)=")",IF(RIGHT(E120,2)="T)",-1000000000000*VALUE(MID(E120,2,LEN(E120)-3)),IF(RIGHT(E120,2)="M)",-1000000*VALUE(MID(E120,2,LEN(E120)-3)),IF(RIGHT(E120,2)="B)",-1000000000*VALUE(MID(E120,2,LEN(E120)-3)),IF(RIGHT(E120,2)="k)",-1000*VALUE(MID(E120,2,LEN(E120)-3)),VALUE(SUBSTITUTE(E120,",","")))))),IF(RIGHT(E120,1)="T",1000000000000*VALUE(LEFT(E120,LEN(E120)-1)),IF(RIGHT(E120,1)="M",1000000*VALUE(LEFT(E120,LEN(E120)-1)),IF(RIGHT(E120,1)="B",1000000000*VALUE(LEFT(E120,LEN(E120)-1)),IF(RIGHT(E120,1)="%",0.01*VALUE(LEFT(E120,LEN(E120)-1)),IF(RIGHT(E120,1)="k",1000*VALUE(LEFT(E120,LEN(E120)-1)),VALUE(SUBSTITUTE(E120,",",""))))))))),"N/A")</f>
        <v/>
      </c>
      <c r="M120">
        <f>IFERROR(IF(TRIM(F120)="-", "N/A", IF(RIGHT(F120,1)=")",IF(RIGHT(F120,2)="T)",-1000000000000*VALUE(MID(F120,2,LEN(F120)-3)),IF(RIGHT(F120,2)="M)",-1000000*VALUE(MID(F120,2,LEN(F120)-3)),IF(RIGHT(F120,2)="B)",-1000000000*VALUE(MID(F120,2,LEN(F120)-3)),IF(RIGHT(F120,2)="k)",-1000*VALUE(MID(F120,2,LEN(F120)-3)),VALUE(SUBSTITUTE(F120,",","")))))),IF(RIGHT(F120,1)="T",1000000000000*VALUE(LEFT(F120,LEN(F120)-1)),IF(RIGHT(F120,1)="M",1000000*VALUE(LEFT(F120,LEN(F120)-1)),IF(RIGHT(F120,1)="B",1000000000*VALUE(LEFT(F120,LEN(F120)-1)),IF(RIGHT(F120,1)="%",0.01*VALUE(LEFT(F120,LEN(F120)-1)),IF(RIGHT(F120,1)="k",1000*VALUE(LEFT(F120,LEN(F120)-1)),VALUE(SUBSTITUTE(F120,",",""))))))))),"N/A")</f>
        <v/>
      </c>
      <c r="N120">
        <f>IFERROR(IF(TRIM(G120)="-", "N/A", IF(RIGHT(G120,1)=")",IF(RIGHT(G120,2)="T)",-1000000000000*VALUE(MID(G120,2,LEN(G120)-3)),IF(RIGHT(G120,2)="M)",-1000000*VALUE(MID(G120,2,LEN(G120)-3)),IF(RIGHT(G120,2)="B)",-1000000000*VALUE(MID(G120,2,LEN(G120)-3)),IF(RIGHT(G120,2)="k)",-1000*VALUE(MID(G120,2,LEN(G120)-3)),VALUE(SUBSTITUTE(G120,",","")))))),IF(RIGHT(G120,1)="T",1000000000000*VALUE(LEFT(G120,LEN(G120)-1)),IF(RIGHT(G120,1)="M",1000000*VALUE(LEFT(G120,LEN(G120)-1)),IF(RIGHT(G120,1)="B",1000000000*VALUE(LEFT(G120,LEN(G120)-1)),IF(RIGHT(G120,1)="%",0.01*VALUE(LEFT(G120,LEN(G120)-1)),IF(RIGHT(G120,1)="k",1000*VALUE(LEFT(G120,LEN(G120)-1)),VALUE(SUBSTITUTE(G120,",",""))))))))),"N/A")</f>
        <v/>
      </c>
    </row>
    <row r="121" spans="1:60">
      <c s="1" r="A121" t="n">
        <v>7</v>
      </c>
      <c r="B121" t="s">
        <v>205</v>
      </c>
      <c r="C121" t="s">
        <v>1077</v>
      </c>
      <c r="I121">
        <f>IF(AND(K121&gt; J121, L121&gt; K121, M121&gt; L121, N121&gt; M121), "pos_trend", IF(AND(K121&lt; J121, L121&lt; K121, M121&lt; L121, N121&lt; M121), "neg_trend", "N/A"))</f>
        <v/>
      </c>
      <c r="J121">
        <f>IFERROR(IF(TRIM(C121)="-", "N/A", IF(RIGHT(C121,1)=")",IF(RIGHT(C121,2)="T)",-1000000000000*VALUE(MID(C121,2,LEN(C121)-3)),IF(RIGHT(C121,2)="M)",-1000000*VALUE(MID(C121,2,LEN(C121)-3)),IF(RIGHT(C121,2)="B)",-1000000000*VALUE(MID(C121,2,LEN(C121)-3)),IF(RIGHT(C121,2)="k)",-1000*VALUE(MID(C121,2,LEN(C121)-3)),VALUE(SUBSTITUTE(C121,",","")))))),IF(RIGHT(C121,1)="T",1000000000000*VALUE(LEFT(C121,LEN(C121)-1)),IF(RIGHT(C121,1)="M",1000000*VALUE(LEFT(C121,LEN(C121)-1)),IF(RIGHT(C121,1)="B",1000000000*VALUE(LEFT(C121,LEN(C121)-1)),IF(RIGHT(C121,1)="%",0.01*VALUE(LEFT(C121,LEN(C121)-1)),IF(RIGHT(C121,1)="k",1000*VALUE(LEFT(C121,LEN(C121)-1)),VALUE(SUBSTITUTE(C121,",",""))))))))),"N/A")</f>
        <v/>
      </c>
      <c r="K121">
        <f>IFERROR(IF(TRIM(D121)="-", "N/A", IF(RIGHT(D121,1)=")",IF(RIGHT(D121,2)="T)",-1000000000000*VALUE(MID(D121,2,LEN(D121)-3)),IF(RIGHT(D121,2)="M)",-1000000*VALUE(MID(D121,2,LEN(D121)-3)),IF(RIGHT(D121,2)="B)",-1000000000*VALUE(MID(D121,2,LEN(D121)-3)),IF(RIGHT(D121,2)="k)",-1000*VALUE(MID(D121,2,LEN(D121)-3)),VALUE(SUBSTITUTE(D121,",","")))))),IF(RIGHT(D121,1)="T",1000000000000*VALUE(LEFT(D121,LEN(D121)-1)),IF(RIGHT(D121,1)="M",1000000*VALUE(LEFT(D121,LEN(D121)-1)),IF(RIGHT(D121,1)="B",1000000000*VALUE(LEFT(D121,LEN(D121)-1)),IF(RIGHT(D121,1)="%",0.01*VALUE(LEFT(D121,LEN(D121)-1)),IF(RIGHT(D121,1)="k",1000*VALUE(LEFT(D121,LEN(D121)-1)),VALUE(SUBSTITUTE(D121,",",""))))))))),"N/A")</f>
        <v/>
      </c>
      <c r="L121">
        <f>IFERROR(IF(TRIM(E121)="-", "N/A", IF(RIGHT(E121,1)=")",IF(RIGHT(E121,2)="T)",-1000000000000*VALUE(MID(E121,2,LEN(E121)-3)),IF(RIGHT(E121,2)="M)",-1000000*VALUE(MID(E121,2,LEN(E121)-3)),IF(RIGHT(E121,2)="B)",-1000000000*VALUE(MID(E121,2,LEN(E121)-3)),IF(RIGHT(E121,2)="k)",-1000*VALUE(MID(E121,2,LEN(E121)-3)),VALUE(SUBSTITUTE(E121,",","")))))),IF(RIGHT(E121,1)="T",1000000000000*VALUE(LEFT(E121,LEN(E121)-1)),IF(RIGHT(E121,1)="M",1000000*VALUE(LEFT(E121,LEN(E121)-1)),IF(RIGHT(E121,1)="B",1000000000*VALUE(LEFT(E121,LEN(E121)-1)),IF(RIGHT(E121,1)="%",0.01*VALUE(LEFT(E121,LEN(E121)-1)),IF(RIGHT(E121,1)="k",1000*VALUE(LEFT(E121,LEN(E121)-1)),VALUE(SUBSTITUTE(E121,",",""))))))))),"N/A")</f>
        <v/>
      </c>
      <c r="M121">
        <f>IFERROR(IF(TRIM(F121)="-", "N/A", IF(RIGHT(F121,1)=")",IF(RIGHT(F121,2)="T)",-1000000000000*VALUE(MID(F121,2,LEN(F121)-3)),IF(RIGHT(F121,2)="M)",-1000000*VALUE(MID(F121,2,LEN(F121)-3)),IF(RIGHT(F121,2)="B)",-1000000000*VALUE(MID(F121,2,LEN(F121)-3)),IF(RIGHT(F121,2)="k)",-1000*VALUE(MID(F121,2,LEN(F121)-3)),VALUE(SUBSTITUTE(F121,",","")))))),IF(RIGHT(F121,1)="T",1000000000000*VALUE(LEFT(F121,LEN(F121)-1)),IF(RIGHT(F121,1)="M",1000000*VALUE(LEFT(F121,LEN(F121)-1)),IF(RIGHT(F121,1)="B",1000000000*VALUE(LEFT(F121,LEN(F121)-1)),IF(RIGHT(F121,1)="%",0.01*VALUE(LEFT(F121,LEN(F121)-1)),IF(RIGHT(F121,1)="k",1000*VALUE(LEFT(F121,LEN(F121)-1)),VALUE(SUBSTITUTE(F121,",",""))))))))),"N/A")</f>
        <v/>
      </c>
      <c r="N121">
        <f>IFERROR(IF(TRIM(G121)="-", "N/A", IF(RIGHT(G121,1)=")",IF(RIGHT(G121,2)="T)",-1000000000000*VALUE(MID(G121,2,LEN(G121)-3)),IF(RIGHT(G121,2)="M)",-1000000*VALUE(MID(G121,2,LEN(G121)-3)),IF(RIGHT(G121,2)="B)",-1000000000*VALUE(MID(G121,2,LEN(G121)-3)),IF(RIGHT(G121,2)="k)",-1000*VALUE(MID(G121,2,LEN(G121)-3)),VALUE(SUBSTITUTE(G121,",","")))))),IF(RIGHT(G121,1)="T",1000000000000*VALUE(LEFT(G121,LEN(G121)-1)),IF(RIGHT(G121,1)="M",1000000*VALUE(LEFT(G121,LEN(G121)-1)),IF(RIGHT(G121,1)="B",1000000000*VALUE(LEFT(G121,LEN(G121)-1)),IF(RIGHT(G121,1)="%",0.01*VALUE(LEFT(G121,LEN(G121)-1)),IF(RIGHT(G121,1)="k",1000*VALUE(LEFT(G121,LEN(G121)-1)),VALUE(SUBSTITUTE(G121,",",""))))))))),"N/A")</f>
        <v/>
      </c>
    </row>
    <row r="122" spans="1:60">
      <c s="1" r="A122" t="n">
        <v>8</v>
      </c>
      <c r="B122" t="s">
        <v>207</v>
      </c>
      <c r="C122" t="s">
        <v>1078</v>
      </c>
      <c r="I122">
        <f>IF(AND(K122&gt; J122, L122&gt; K122, M122&gt; L122, N122&gt; M122), "pos_trend", IF(AND(K122&lt; J122, L122&lt; K122, M122&lt; L122, N122&lt; M122), "neg_trend", "N/A"))</f>
        <v/>
      </c>
      <c r="J122">
        <f>IFERROR(IF(TRIM(C122)="-", "N/A", IF(RIGHT(C122,1)=")",IF(RIGHT(C122,2)="T)",-1000000000000*VALUE(MID(C122,2,LEN(C122)-3)),IF(RIGHT(C122,2)="M)",-1000000*VALUE(MID(C122,2,LEN(C122)-3)),IF(RIGHT(C122,2)="B)",-1000000000*VALUE(MID(C122,2,LEN(C122)-3)),IF(RIGHT(C122,2)="k)",-1000*VALUE(MID(C122,2,LEN(C122)-3)),VALUE(SUBSTITUTE(C122,",","")))))),IF(RIGHT(C122,1)="T",1000000000000*VALUE(LEFT(C122,LEN(C122)-1)),IF(RIGHT(C122,1)="M",1000000*VALUE(LEFT(C122,LEN(C122)-1)),IF(RIGHT(C122,1)="B",1000000000*VALUE(LEFT(C122,LEN(C122)-1)),IF(RIGHT(C122,1)="%",0.01*VALUE(LEFT(C122,LEN(C122)-1)),IF(RIGHT(C122,1)="k",1000*VALUE(LEFT(C122,LEN(C122)-1)),VALUE(SUBSTITUTE(C122,",",""))))))))),"N/A")</f>
        <v/>
      </c>
      <c r="K122">
        <f>IFERROR(IF(TRIM(D122)="-", "N/A", IF(RIGHT(D122,1)=")",IF(RIGHT(D122,2)="T)",-1000000000000*VALUE(MID(D122,2,LEN(D122)-3)),IF(RIGHT(D122,2)="M)",-1000000*VALUE(MID(D122,2,LEN(D122)-3)),IF(RIGHT(D122,2)="B)",-1000000000*VALUE(MID(D122,2,LEN(D122)-3)),IF(RIGHT(D122,2)="k)",-1000*VALUE(MID(D122,2,LEN(D122)-3)),VALUE(SUBSTITUTE(D122,",","")))))),IF(RIGHT(D122,1)="T",1000000000000*VALUE(LEFT(D122,LEN(D122)-1)),IF(RIGHT(D122,1)="M",1000000*VALUE(LEFT(D122,LEN(D122)-1)),IF(RIGHT(D122,1)="B",1000000000*VALUE(LEFT(D122,LEN(D122)-1)),IF(RIGHT(D122,1)="%",0.01*VALUE(LEFT(D122,LEN(D122)-1)),IF(RIGHT(D122,1)="k",1000*VALUE(LEFT(D122,LEN(D122)-1)),VALUE(SUBSTITUTE(D122,",",""))))))))),"N/A")</f>
        <v/>
      </c>
      <c r="L122">
        <f>IFERROR(IF(TRIM(E122)="-", "N/A", IF(RIGHT(E122,1)=")",IF(RIGHT(E122,2)="T)",-1000000000000*VALUE(MID(E122,2,LEN(E122)-3)),IF(RIGHT(E122,2)="M)",-1000000*VALUE(MID(E122,2,LEN(E122)-3)),IF(RIGHT(E122,2)="B)",-1000000000*VALUE(MID(E122,2,LEN(E122)-3)),IF(RIGHT(E122,2)="k)",-1000*VALUE(MID(E122,2,LEN(E122)-3)),VALUE(SUBSTITUTE(E122,",","")))))),IF(RIGHT(E122,1)="T",1000000000000*VALUE(LEFT(E122,LEN(E122)-1)),IF(RIGHT(E122,1)="M",1000000*VALUE(LEFT(E122,LEN(E122)-1)),IF(RIGHT(E122,1)="B",1000000000*VALUE(LEFT(E122,LEN(E122)-1)),IF(RIGHT(E122,1)="%",0.01*VALUE(LEFT(E122,LEN(E122)-1)),IF(RIGHT(E122,1)="k",1000*VALUE(LEFT(E122,LEN(E122)-1)),VALUE(SUBSTITUTE(E122,",",""))))))))),"N/A")</f>
        <v/>
      </c>
      <c r="M122">
        <f>IFERROR(IF(TRIM(F122)="-", "N/A", IF(RIGHT(F122,1)=")",IF(RIGHT(F122,2)="T)",-1000000000000*VALUE(MID(F122,2,LEN(F122)-3)),IF(RIGHT(F122,2)="M)",-1000000*VALUE(MID(F122,2,LEN(F122)-3)),IF(RIGHT(F122,2)="B)",-1000000000*VALUE(MID(F122,2,LEN(F122)-3)),IF(RIGHT(F122,2)="k)",-1000*VALUE(MID(F122,2,LEN(F122)-3)),VALUE(SUBSTITUTE(F122,",","")))))),IF(RIGHT(F122,1)="T",1000000000000*VALUE(LEFT(F122,LEN(F122)-1)),IF(RIGHT(F122,1)="M",1000000*VALUE(LEFT(F122,LEN(F122)-1)),IF(RIGHT(F122,1)="B",1000000000*VALUE(LEFT(F122,LEN(F122)-1)),IF(RIGHT(F122,1)="%",0.01*VALUE(LEFT(F122,LEN(F122)-1)),IF(RIGHT(F122,1)="k",1000*VALUE(LEFT(F122,LEN(F122)-1)),VALUE(SUBSTITUTE(F122,",",""))))))))),"N/A")</f>
        <v/>
      </c>
      <c r="N122">
        <f>IFERROR(IF(TRIM(G122)="-", "N/A", IF(RIGHT(G122,1)=")",IF(RIGHT(G122,2)="T)",-1000000000000*VALUE(MID(G122,2,LEN(G122)-3)),IF(RIGHT(G122,2)="M)",-1000000*VALUE(MID(G122,2,LEN(G122)-3)),IF(RIGHT(G122,2)="B)",-1000000000*VALUE(MID(G122,2,LEN(G122)-3)),IF(RIGHT(G122,2)="k)",-1000*VALUE(MID(G122,2,LEN(G122)-3)),VALUE(SUBSTITUTE(G122,",","")))))),IF(RIGHT(G122,1)="T",1000000000000*VALUE(LEFT(G122,LEN(G122)-1)),IF(RIGHT(G122,1)="M",1000000*VALUE(LEFT(G122,LEN(G122)-1)),IF(RIGHT(G122,1)="B",1000000000*VALUE(LEFT(G122,LEN(G122)-1)),IF(RIGHT(G122,1)="%",0.01*VALUE(LEFT(G122,LEN(G122)-1)),IF(RIGHT(G122,1)="k",1000*VALUE(LEFT(G122,LEN(G122)-1)),VALUE(SUBSTITUTE(G122,",",""))))))))),"N/A")</f>
        <v/>
      </c>
    </row>
    <row r="123" spans="1:60">
      <c s="1" r="A123" t="n">
        <v>9</v>
      </c>
      <c r="B123" t="s">
        <v>209</v>
      </c>
      <c r="C123" t="s">
        <v>1079</v>
      </c>
      <c r="I123">
        <f>IF(AND(K123&gt; J123, L123&gt; K123, M123&gt; L123, N123&gt; M123), "pos_trend", IF(AND(K123&lt; J123, L123&lt; K123, M123&lt; L123, N123&lt; M123), "neg_trend", "N/A"))</f>
        <v/>
      </c>
      <c r="J123">
        <f>IFERROR(IF(TRIM(C123)="-", "N/A", IF(RIGHT(C123,1)=")",IF(RIGHT(C123,2)="T)",-1000000000000*VALUE(MID(C123,2,LEN(C123)-3)),IF(RIGHT(C123,2)="M)",-1000000*VALUE(MID(C123,2,LEN(C123)-3)),IF(RIGHT(C123,2)="B)",-1000000000*VALUE(MID(C123,2,LEN(C123)-3)),IF(RIGHT(C123,2)="k)",-1000*VALUE(MID(C123,2,LEN(C123)-3)),VALUE(SUBSTITUTE(C123,",","")))))),IF(RIGHT(C123,1)="T",1000000000000*VALUE(LEFT(C123,LEN(C123)-1)),IF(RIGHT(C123,1)="M",1000000*VALUE(LEFT(C123,LEN(C123)-1)),IF(RIGHT(C123,1)="B",1000000000*VALUE(LEFT(C123,LEN(C123)-1)),IF(RIGHT(C123,1)="%",0.01*VALUE(LEFT(C123,LEN(C123)-1)),IF(RIGHT(C123,1)="k",1000*VALUE(LEFT(C123,LEN(C123)-1)),VALUE(SUBSTITUTE(C123,",",""))))))))),"N/A")</f>
        <v/>
      </c>
      <c r="K123">
        <f>IFERROR(IF(TRIM(D123)="-", "N/A", IF(RIGHT(D123,1)=")",IF(RIGHT(D123,2)="T)",-1000000000000*VALUE(MID(D123,2,LEN(D123)-3)),IF(RIGHT(D123,2)="M)",-1000000*VALUE(MID(D123,2,LEN(D123)-3)),IF(RIGHT(D123,2)="B)",-1000000000*VALUE(MID(D123,2,LEN(D123)-3)),IF(RIGHT(D123,2)="k)",-1000*VALUE(MID(D123,2,LEN(D123)-3)),VALUE(SUBSTITUTE(D123,",","")))))),IF(RIGHT(D123,1)="T",1000000000000*VALUE(LEFT(D123,LEN(D123)-1)),IF(RIGHT(D123,1)="M",1000000*VALUE(LEFT(D123,LEN(D123)-1)),IF(RIGHT(D123,1)="B",1000000000*VALUE(LEFT(D123,LEN(D123)-1)),IF(RIGHT(D123,1)="%",0.01*VALUE(LEFT(D123,LEN(D123)-1)),IF(RIGHT(D123,1)="k",1000*VALUE(LEFT(D123,LEN(D123)-1)),VALUE(SUBSTITUTE(D123,",",""))))))))),"N/A")</f>
        <v/>
      </c>
      <c r="L123">
        <f>IFERROR(IF(TRIM(E123)="-", "N/A", IF(RIGHT(E123,1)=")",IF(RIGHT(E123,2)="T)",-1000000000000*VALUE(MID(E123,2,LEN(E123)-3)),IF(RIGHT(E123,2)="M)",-1000000*VALUE(MID(E123,2,LEN(E123)-3)),IF(RIGHT(E123,2)="B)",-1000000000*VALUE(MID(E123,2,LEN(E123)-3)),IF(RIGHT(E123,2)="k)",-1000*VALUE(MID(E123,2,LEN(E123)-3)),VALUE(SUBSTITUTE(E123,",","")))))),IF(RIGHT(E123,1)="T",1000000000000*VALUE(LEFT(E123,LEN(E123)-1)),IF(RIGHT(E123,1)="M",1000000*VALUE(LEFT(E123,LEN(E123)-1)),IF(RIGHT(E123,1)="B",1000000000*VALUE(LEFT(E123,LEN(E123)-1)),IF(RIGHT(E123,1)="%",0.01*VALUE(LEFT(E123,LEN(E123)-1)),IF(RIGHT(E123,1)="k",1000*VALUE(LEFT(E123,LEN(E123)-1)),VALUE(SUBSTITUTE(E123,",",""))))))))),"N/A")</f>
        <v/>
      </c>
      <c r="M123">
        <f>IFERROR(IF(TRIM(F123)="-", "N/A", IF(RIGHT(F123,1)=")",IF(RIGHT(F123,2)="T)",-1000000000000*VALUE(MID(F123,2,LEN(F123)-3)),IF(RIGHT(F123,2)="M)",-1000000*VALUE(MID(F123,2,LEN(F123)-3)),IF(RIGHT(F123,2)="B)",-1000000000*VALUE(MID(F123,2,LEN(F123)-3)),IF(RIGHT(F123,2)="k)",-1000*VALUE(MID(F123,2,LEN(F123)-3)),VALUE(SUBSTITUTE(F123,",","")))))),IF(RIGHT(F123,1)="T",1000000000000*VALUE(LEFT(F123,LEN(F123)-1)),IF(RIGHT(F123,1)="M",1000000*VALUE(LEFT(F123,LEN(F123)-1)),IF(RIGHT(F123,1)="B",1000000000*VALUE(LEFT(F123,LEN(F123)-1)),IF(RIGHT(F123,1)="%",0.01*VALUE(LEFT(F123,LEN(F123)-1)),IF(RIGHT(F123,1)="k",1000*VALUE(LEFT(F123,LEN(F123)-1)),VALUE(SUBSTITUTE(F123,",",""))))))))),"N/A")</f>
        <v/>
      </c>
      <c r="N123">
        <f>IFERROR(IF(TRIM(G123)="-", "N/A", IF(RIGHT(G123,1)=")",IF(RIGHT(G123,2)="T)",-1000000000000*VALUE(MID(G123,2,LEN(G123)-3)),IF(RIGHT(G123,2)="M)",-1000000*VALUE(MID(G123,2,LEN(G123)-3)),IF(RIGHT(G123,2)="B)",-1000000000*VALUE(MID(G123,2,LEN(G123)-3)),IF(RIGHT(G123,2)="k)",-1000*VALUE(MID(G123,2,LEN(G123)-3)),VALUE(SUBSTITUTE(G123,",","")))))),IF(RIGHT(G123,1)="T",1000000000000*VALUE(LEFT(G123,LEN(G123)-1)),IF(RIGHT(G123,1)="M",1000000*VALUE(LEFT(G123,LEN(G123)-1)),IF(RIGHT(G123,1)="B",1000000000*VALUE(LEFT(G123,LEN(G123)-1)),IF(RIGHT(G123,1)="%",0.01*VALUE(LEFT(G123,LEN(G123)-1)),IF(RIGHT(G123,1)="k",1000*VALUE(LEFT(G123,LEN(G123)-1)),VALUE(SUBSTITUTE(G123,",",""))))))))),"N/A")</f>
        <v/>
      </c>
    </row>
    <row r="124" spans="1:60">
      <c r="I124">
        <f>IF(AND(K124&gt; J124, L124&gt; K124, M124&gt; L124, N124&gt; M124), "pos_trend", IF(AND(K124&lt; J124, L124&lt; K124, M124&lt; L124, N124&lt; M124), "neg_trend", "N/A"))</f>
        <v/>
      </c>
      <c r="J124">
        <f>IFERROR(IF(TRIM(C124)="-", "N/A", IF(RIGHT(C124,1)=")",IF(RIGHT(C124,2)="T)",-1000000000000*VALUE(MID(C124,2,LEN(C124)-3)),IF(RIGHT(C124,2)="M)",-1000000*VALUE(MID(C124,2,LEN(C124)-3)),IF(RIGHT(C124,2)="B)",-1000000000*VALUE(MID(C124,2,LEN(C124)-3)),IF(RIGHT(C124,2)="k)",-1000*VALUE(MID(C124,2,LEN(C124)-3)),VALUE(SUBSTITUTE(C124,",","")))))),IF(RIGHT(C124,1)="T",1000000000000*VALUE(LEFT(C124,LEN(C124)-1)),IF(RIGHT(C124,1)="M",1000000*VALUE(LEFT(C124,LEN(C124)-1)),IF(RIGHT(C124,1)="B",1000000000*VALUE(LEFT(C124,LEN(C124)-1)),IF(RIGHT(C124,1)="%",0.01*VALUE(LEFT(C124,LEN(C124)-1)),IF(RIGHT(C124,1)="k",1000*VALUE(LEFT(C124,LEN(C124)-1)),VALUE(SUBSTITUTE(C124,",",""))))))))),"N/A")</f>
        <v/>
      </c>
      <c r="K124">
        <f>IFERROR(IF(TRIM(D124)="-", "N/A", IF(RIGHT(D124,1)=")",IF(RIGHT(D124,2)="T)",-1000000000000*VALUE(MID(D124,2,LEN(D124)-3)),IF(RIGHT(D124,2)="M)",-1000000*VALUE(MID(D124,2,LEN(D124)-3)),IF(RIGHT(D124,2)="B)",-1000000000*VALUE(MID(D124,2,LEN(D124)-3)),IF(RIGHT(D124,2)="k)",-1000*VALUE(MID(D124,2,LEN(D124)-3)),VALUE(SUBSTITUTE(D124,",","")))))),IF(RIGHT(D124,1)="T",1000000000000*VALUE(LEFT(D124,LEN(D124)-1)),IF(RIGHT(D124,1)="M",1000000*VALUE(LEFT(D124,LEN(D124)-1)),IF(RIGHT(D124,1)="B",1000000000*VALUE(LEFT(D124,LEN(D124)-1)),IF(RIGHT(D124,1)="%",0.01*VALUE(LEFT(D124,LEN(D124)-1)),IF(RIGHT(D124,1)="k",1000*VALUE(LEFT(D124,LEN(D124)-1)),VALUE(SUBSTITUTE(D124,",",""))))))))),"N/A")</f>
        <v/>
      </c>
      <c r="L124">
        <f>IFERROR(IF(TRIM(E124)="-", "N/A", IF(RIGHT(E124,1)=")",IF(RIGHT(E124,2)="T)",-1000000000000*VALUE(MID(E124,2,LEN(E124)-3)),IF(RIGHT(E124,2)="M)",-1000000*VALUE(MID(E124,2,LEN(E124)-3)),IF(RIGHT(E124,2)="B)",-1000000000*VALUE(MID(E124,2,LEN(E124)-3)),IF(RIGHT(E124,2)="k)",-1000*VALUE(MID(E124,2,LEN(E124)-3)),VALUE(SUBSTITUTE(E124,",","")))))),IF(RIGHT(E124,1)="T",1000000000000*VALUE(LEFT(E124,LEN(E124)-1)),IF(RIGHT(E124,1)="M",1000000*VALUE(LEFT(E124,LEN(E124)-1)),IF(RIGHT(E124,1)="B",1000000000*VALUE(LEFT(E124,LEN(E124)-1)),IF(RIGHT(E124,1)="%",0.01*VALUE(LEFT(E124,LEN(E124)-1)),IF(RIGHT(E124,1)="k",1000*VALUE(LEFT(E124,LEN(E124)-1)),VALUE(SUBSTITUTE(E124,",",""))))))))),"N/A")</f>
        <v/>
      </c>
      <c r="M124">
        <f>IFERROR(IF(TRIM(F124)="-", "N/A", IF(RIGHT(F124,1)=")",IF(RIGHT(F124,2)="T)",-1000000000000*VALUE(MID(F124,2,LEN(F124)-3)),IF(RIGHT(F124,2)="M)",-1000000*VALUE(MID(F124,2,LEN(F124)-3)),IF(RIGHT(F124,2)="B)",-1000000000*VALUE(MID(F124,2,LEN(F124)-3)),IF(RIGHT(F124,2)="k)",-1000*VALUE(MID(F124,2,LEN(F124)-3)),VALUE(SUBSTITUTE(F124,",","")))))),IF(RIGHT(F124,1)="T",1000000000000*VALUE(LEFT(F124,LEN(F124)-1)),IF(RIGHT(F124,1)="M",1000000*VALUE(LEFT(F124,LEN(F124)-1)),IF(RIGHT(F124,1)="B",1000000000*VALUE(LEFT(F124,LEN(F124)-1)),IF(RIGHT(F124,1)="%",0.01*VALUE(LEFT(F124,LEN(F124)-1)),IF(RIGHT(F124,1)="k",1000*VALUE(LEFT(F124,LEN(F124)-1)),VALUE(SUBSTITUTE(F124,",",""))))))))),"N/A")</f>
        <v/>
      </c>
      <c r="N124">
        <f>IFERROR(IF(TRIM(G124)="-", "N/A", IF(RIGHT(G124,1)=")",IF(RIGHT(G124,2)="T)",-1000000000000*VALUE(MID(G124,2,LEN(G124)-3)),IF(RIGHT(G124,2)="M)",-1000000*VALUE(MID(G124,2,LEN(G124)-3)),IF(RIGHT(G124,2)="B)",-1000000000*VALUE(MID(G124,2,LEN(G124)-3)),IF(RIGHT(G124,2)="k)",-1000*VALUE(MID(G124,2,LEN(G124)-3)),VALUE(SUBSTITUTE(G124,",","")))))),IF(RIGHT(G124,1)="T",1000000000000*VALUE(LEFT(G124,LEN(G124)-1)),IF(RIGHT(G124,1)="M",1000000*VALUE(LEFT(G124,LEN(G124)-1)),IF(RIGHT(G124,1)="B",1000000000*VALUE(LEFT(G124,LEN(G124)-1)),IF(RIGHT(G124,1)="%",0.01*VALUE(LEFT(G124,LEN(G124)-1)),IF(RIGHT(G124,1)="k",1000*VALUE(LEFT(G124,LEN(G124)-1)),VALUE(SUBSTITUTE(G124,",",""))))))))),"N/A")</f>
        <v/>
      </c>
    </row>
    <row r="125" spans="1:60">
      <c s="1" r="A125" t="n">
        <v>0</v>
      </c>
      <c r="B125" t="s">
        <v>211</v>
      </c>
      <c r="C125" t="s">
        <v>1080</v>
      </c>
      <c r="I125">
        <f>IF(AND(K125&gt; J125, L125&gt; K125, M125&gt; L125, N125&gt; M125), "pos_trend", IF(AND(K125&lt; J125, L125&lt; K125, M125&lt; L125, N125&lt; M125), "neg_trend", "N/A"))</f>
        <v/>
      </c>
      <c r="J125">
        <f>IFERROR(IF(TRIM(C125)="-", "N/A", IF(RIGHT(C125,1)=")",IF(RIGHT(C125,2)="T)",-1000000000000*VALUE(MID(C125,2,LEN(C125)-3)),IF(RIGHT(C125,2)="M)",-1000000*VALUE(MID(C125,2,LEN(C125)-3)),IF(RIGHT(C125,2)="B)",-1000000000*VALUE(MID(C125,2,LEN(C125)-3)),IF(RIGHT(C125,2)="k)",-1000*VALUE(MID(C125,2,LEN(C125)-3)),VALUE(SUBSTITUTE(C125,",","")))))),IF(RIGHT(C125,1)="T",1000000000000*VALUE(LEFT(C125,LEN(C125)-1)),IF(RIGHT(C125,1)="M",1000000*VALUE(LEFT(C125,LEN(C125)-1)),IF(RIGHT(C125,1)="B",1000000000*VALUE(LEFT(C125,LEN(C125)-1)),IF(RIGHT(C125,1)="%",0.01*VALUE(LEFT(C125,LEN(C125)-1)),IF(RIGHT(C125,1)="k",1000*VALUE(LEFT(C125,LEN(C125)-1)),VALUE(SUBSTITUTE(C125,",",""))))))))),"N/A")</f>
        <v/>
      </c>
      <c r="K125">
        <f>IFERROR(IF(TRIM(D125)="-", "N/A", IF(RIGHT(D125,1)=")",IF(RIGHT(D125,2)="T)",-1000000000000*VALUE(MID(D125,2,LEN(D125)-3)),IF(RIGHT(D125,2)="M)",-1000000*VALUE(MID(D125,2,LEN(D125)-3)),IF(RIGHT(D125,2)="B)",-1000000000*VALUE(MID(D125,2,LEN(D125)-3)),IF(RIGHT(D125,2)="k)",-1000*VALUE(MID(D125,2,LEN(D125)-3)),VALUE(SUBSTITUTE(D125,",","")))))),IF(RIGHT(D125,1)="T",1000000000000*VALUE(LEFT(D125,LEN(D125)-1)),IF(RIGHT(D125,1)="M",1000000*VALUE(LEFT(D125,LEN(D125)-1)),IF(RIGHT(D125,1)="B",1000000000*VALUE(LEFT(D125,LEN(D125)-1)),IF(RIGHT(D125,1)="%",0.01*VALUE(LEFT(D125,LEN(D125)-1)),IF(RIGHT(D125,1)="k",1000*VALUE(LEFT(D125,LEN(D125)-1)),VALUE(SUBSTITUTE(D125,",",""))))))))),"N/A")</f>
        <v/>
      </c>
      <c r="L125">
        <f>IFERROR(IF(TRIM(E125)="-", "N/A", IF(RIGHT(E125,1)=")",IF(RIGHT(E125,2)="T)",-1000000000000*VALUE(MID(E125,2,LEN(E125)-3)),IF(RIGHT(E125,2)="M)",-1000000*VALUE(MID(E125,2,LEN(E125)-3)),IF(RIGHT(E125,2)="B)",-1000000000*VALUE(MID(E125,2,LEN(E125)-3)),IF(RIGHT(E125,2)="k)",-1000*VALUE(MID(E125,2,LEN(E125)-3)),VALUE(SUBSTITUTE(E125,",","")))))),IF(RIGHT(E125,1)="T",1000000000000*VALUE(LEFT(E125,LEN(E125)-1)),IF(RIGHT(E125,1)="M",1000000*VALUE(LEFT(E125,LEN(E125)-1)),IF(RIGHT(E125,1)="B",1000000000*VALUE(LEFT(E125,LEN(E125)-1)),IF(RIGHT(E125,1)="%",0.01*VALUE(LEFT(E125,LEN(E125)-1)),IF(RIGHT(E125,1)="k",1000*VALUE(LEFT(E125,LEN(E125)-1)),VALUE(SUBSTITUTE(E125,",",""))))))))),"N/A")</f>
        <v/>
      </c>
      <c r="M125">
        <f>IFERROR(IF(TRIM(F125)="-", "N/A", IF(RIGHT(F125,1)=")",IF(RIGHT(F125,2)="T)",-1000000000000*VALUE(MID(F125,2,LEN(F125)-3)),IF(RIGHT(F125,2)="M)",-1000000*VALUE(MID(F125,2,LEN(F125)-3)),IF(RIGHT(F125,2)="B)",-1000000000*VALUE(MID(F125,2,LEN(F125)-3)),IF(RIGHT(F125,2)="k)",-1000*VALUE(MID(F125,2,LEN(F125)-3)),VALUE(SUBSTITUTE(F125,",","")))))),IF(RIGHT(F125,1)="T",1000000000000*VALUE(LEFT(F125,LEN(F125)-1)),IF(RIGHT(F125,1)="M",1000000*VALUE(LEFT(F125,LEN(F125)-1)),IF(RIGHT(F125,1)="B",1000000000*VALUE(LEFT(F125,LEN(F125)-1)),IF(RIGHT(F125,1)="%",0.01*VALUE(LEFT(F125,LEN(F125)-1)),IF(RIGHT(F125,1)="k",1000*VALUE(LEFT(F125,LEN(F125)-1)),VALUE(SUBSTITUTE(F125,",",""))))))))),"N/A")</f>
        <v/>
      </c>
      <c r="N125">
        <f>IFERROR(IF(TRIM(G125)="-", "N/A", IF(RIGHT(G125,1)=")",IF(RIGHT(G125,2)="T)",-1000000000000*VALUE(MID(G125,2,LEN(G125)-3)),IF(RIGHT(G125,2)="M)",-1000000*VALUE(MID(G125,2,LEN(G125)-3)),IF(RIGHT(G125,2)="B)",-1000000000*VALUE(MID(G125,2,LEN(G125)-3)),IF(RIGHT(G125,2)="k)",-1000*VALUE(MID(G125,2,LEN(G125)-3)),VALUE(SUBSTITUTE(G125,",","")))))),IF(RIGHT(G125,1)="T",1000000000000*VALUE(LEFT(G125,LEN(G125)-1)),IF(RIGHT(G125,1)="M",1000000*VALUE(LEFT(G125,LEN(G125)-1)),IF(RIGHT(G125,1)="B",1000000000*VALUE(LEFT(G125,LEN(G125)-1)),IF(RIGHT(G125,1)="%",0.01*VALUE(LEFT(G125,LEN(G125)-1)),IF(RIGHT(G125,1)="k",1000*VALUE(LEFT(G125,LEN(G125)-1)),VALUE(SUBSTITUTE(G125,",",""))))))))),"N/A")</f>
        <v/>
      </c>
    </row>
    <row r="126" spans="1:60">
      <c s="1" r="A126" t="n">
        <v>1</v>
      </c>
      <c r="B126" t="s">
        <v>213</v>
      </c>
      <c r="C126" t="s">
        <v>1081</v>
      </c>
      <c r="I126">
        <f>IF(AND(K126&gt; J126, L126&gt; K126, M126&gt; L126, N126&gt; M126), "pos_trend", IF(AND(K126&lt; J126, L126&lt; K126, M126&lt; L126, N126&lt; M126), "neg_trend", "N/A"))</f>
        <v/>
      </c>
      <c r="J126">
        <f>IFERROR(IF(TRIM(C126)="-", "N/A", IF(RIGHT(C126,1)=")",IF(RIGHT(C126,2)="T)",-1000000000000*VALUE(MID(C126,2,LEN(C126)-3)),IF(RIGHT(C126,2)="M)",-1000000*VALUE(MID(C126,2,LEN(C126)-3)),IF(RIGHT(C126,2)="B)",-1000000000*VALUE(MID(C126,2,LEN(C126)-3)),IF(RIGHT(C126,2)="k)",-1000*VALUE(MID(C126,2,LEN(C126)-3)),VALUE(SUBSTITUTE(C126,",","")))))),IF(RIGHT(C126,1)="T",1000000000000*VALUE(LEFT(C126,LEN(C126)-1)),IF(RIGHT(C126,1)="M",1000000*VALUE(LEFT(C126,LEN(C126)-1)),IF(RIGHT(C126,1)="B",1000000000*VALUE(LEFT(C126,LEN(C126)-1)),IF(RIGHT(C126,1)="%",0.01*VALUE(LEFT(C126,LEN(C126)-1)),IF(RIGHT(C126,1)="k",1000*VALUE(LEFT(C126,LEN(C126)-1)),VALUE(SUBSTITUTE(C126,",",""))))))))),"N/A")</f>
        <v/>
      </c>
      <c r="K126">
        <f>IFERROR(IF(TRIM(D126)="-", "N/A", IF(RIGHT(D126,1)=")",IF(RIGHT(D126,2)="T)",-1000000000000*VALUE(MID(D126,2,LEN(D126)-3)),IF(RIGHT(D126,2)="M)",-1000000*VALUE(MID(D126,2,LEN(D126)-3)),IF(RIGHT(D126,2)="B)",-1000000000*VALUE(MID(D126,2,LEN(D126)-3)),IF(RIGHT(D126,2)="k)",-1000*VALUE(MID(D126,2,LEN(D126)-3)),VALUE(SUBSTITUTE(D126,",","")))))),IF(RIGHT(D126,1)="T",1000000000000*VALUE(LEFT(D126,LEN(D126)-1)),IF(RIGHT(D126,1)="M",1000000*VALUE(LEFT(D126,LEN(D126)-1)),IF(RIGHT(D126,1)="B",1000000000*VALUE(LEFT(D126,LEN(D126)-1)),IF(RIGHT(D126,1)="%",0.01*VALUE(LEFT(D126,LEN(D126)-1)),IF(RIGHT(D126,1)="k",1000*VALUE(LEFT(D126,LEN(D126)-1)),VALUE(SUBSTITUTE(D126,",",""))))))))),"N/A")</f>
        <v/>
      </c>
      <c r="L126">
        <f>IFERROR(IF(TRIM(E126)="-", "N/A", IF(RIGHT(E126,1)=")",IF(RIGHT(E126,2)="T)",-1000000000000*VALUE(MID(E126,2,LEN(E126)-3)),IF(RIGHT(E126,2)="M)",-1000000*VALUE(MID(E126,2,LEN(E126)-3)),IF(RIGHT(E126,2)="B)",-1000000000*VALUE(MID(E126,2,LEN(E126)-3)),IF(RIGHT(E126,2)="k)",-1000*VALUE(MID(E126,2,LEN(E126)-3)),VALUE(SUBSTITUTE(E126,",","")))))),IF(RIGHT(E126,1)="T",1000000000000*VALUE(LEFT(E126,LEN(E126)-1)),IF(RIGHT(E126,1)="M",1000000*VALUE(LEFT(E126,LEN(E126)-1)),IF(RIGHT(E126,1)="B",1000000000*VALUE(LEFT(E126,LEN(E126)-1)),IF(RIGHT(E126,1)="%",0.01*VALUE(LEFT(E126,LEN(E126)-1)),IF(RIGHT(E126,1)="k",1000*VALUE(LEFT(E126,LEN(E126)-1)),VALUE(SUBSTITUTE(E126,",",""))))))))),"N/A")</f>
        <v/>
      </c>
      <c r="M126">
        <f>IFERROR(IF(TRIM(F126)="-", "N/A", IF(RIGHT(F126,1)=")",IF(RIGHT(F126,2)="T)",-1000000000000*VALUE(MID(F126,2,LEN(F126)-3)),IF(RIGHT(F126,2)="M)",-1000000*VALUE(MID(F126,2,LEN(F126)-3)),IF(RIGHT(F126,2)="B)",-1000000000*VALUE(MID(F126,2,LEN(F126)-3)),IF(RIGHT(F126,2)="k)",-1000*VALUE(MID(F126,2,LEN(F126)-3)),VALUE(SUBSTITUTE(F126,",","")))))),IF(RIGHT(F126,1)="T",1000000000000*VALUE(LEFT(F126,LEN(F126)-1)),IF(RIGHT(F126,1)="M",1000000*VALUE(LEFT(F126,LEN(F126)-1)),IF(RIGHT(F126,1)="B",1000000000*VALUE(LEFT(F126,LEN(F126)-1)),IF(RIGHT(F126,1)="%",0.01*VALUE(LEFT(F126,LEN(F126)-1)),IF(RIGHT(F126,1)="k",1000*VALUE(LEFT(F126,LEN(F126)-1)),VALUE(SUBSTITUTE(F126,",",""))))))))),"N/A")</f>
        <v/>
      </c>
      <c r="N126">
        <f>IFERROR(IF(TRIM(G126)="-", "N/A", IF(RIGHT(G126,1)=")",IF(RIGHT(G126,2)="T)",-1000000000000*VALUE(MID(G126,2,LEN(G126)-3)),IF(RIGHT(G126,2)="M)",-1000000*VALUE(MID(G126,2,LEN(G126)-3)),IF(RIGHT(G126,2)="B)",-1000000000*VALUE(MID(G126,2,LEN(G126)-3)),IF(RIGHT(G126,2)="k)",-1000*VALUE(MID(G126,2,LEN(G126)-3)),VALUE(SUBSTITUTE(G126,",","")))))),IF(RIGHT(G126,1)="T",1000000000000*VALUE(LEFT(G126,LEN(G126)-1)),IF(RIGHT(G126,1)="M",1000000*VALUE(LEFT(G126,LEN(G126)-1)),IF(RIGHT(G126,1)="B",1000000000*VALUE(LEFT(G126,LEN(G126)-1)),IF(RIGHT(G126,1)="%",0.01*VALUE(LEFT(G126,LEN(G126)-1)),IF(RIGHT(G126,1)="k",1000*VALUE(LEFT(G126,LEN(G126)-1)),VALUE(SUBSTITUTE(G126,",",""))))))))),"N/A")</f>
        <v/>
      </c>
    </row>
    <row r="127" spans="1:60">
      <c s="1" r="A127" t="n">
        <v>2</v>
      </c>
      <c r="B127" t="s">
        <v>215</v>
      </c>
      <c r="C127" t="s">
        <v>1080</v>
      </c>
      <c r="I127">
        <f>IF(AND(K127&gt; J127, L127&gt; K127, M127&gt; L127, N127&gt; M127), "pos_trend", IF(AND(K127&lt; J127, L127&lt; K127, M127&lt; L127, N127&lt; M127), "neg_trend", "N/A"))</f>
        <v/>
      </c>
      <c r="J127">
        <f>IFERROR(IF(TRIM(C127)="-", "N/A", IF(RIGHT(C127,1)=")",IF(RIGHT(C127,2)="T)",-1000000000000*VALUE(MID(C127,2,LEN(C127)-3)),IF(RIGHT(C127,2)="M)",-1000000*VALUE(MID(C127,2,LEN(C127)-3)),IF(RIGHT(C127,2)="B)",-1000000000*VALUE(MID(C127,2,LEN(C127)-3)),IF(RIGHT(C127,2)="k)",-1000*VALUE(MID(C127,2,LEN(C127)-3)),VALUE(SUBSTITUTE(C127,",","")))))),IF(RIGHT(C127,1)="T",1000000000000*VALUE(LEFT(C127,LEN(C127)-1)),IF(RIGHT(C127,1)="M",1000000*VALUE(LEFT(C127,LEN(C127)-1)),IF(RIGHT(C127,1)="B",1000000000*VALUE(LEFT(C127,LEN(C127)-1)),IF(RIGHT(C127,1)="%",0.01*VALUE(LEFT(C127,LEN(C127)-1)),IF(RIGHT(C127,1)="k",1000*VALUE(LEFT(C127,LEN(C127)-1)),VALUE(SUBSTITUTE(C127,",",""))))))))),"N/A")</f>
        <v/>
      </c>
      <c r="K127">
        <f>IFERROR(IF(TRIM(D127)="-", "N/A", IF(RIGHT(D127,1)=")",IF(RIGHT(D127,2)="T)",-1000000000000*VALUE(MID(D127,2,LEN(D127)-3)),IF(RIGHT(D127,2)="M)",-1000000*VALUE(MID(D127,2,LEN(D127)-3)),IF(RIGHT(D127,2)="B)",-1000000000*VALUE(MID(D127,2,LEN(D127)-3)),IF(RIGHT(D127,2)="k)",-1000*VALUE(MID(D127,2,LEN(D127)-3)),VALUE(SUBSTITUTE(D127,",","")))))),IF(RIGHT(D127,1)="T",1000000000000*VALUE(LEFT(D127,LEN(D127)-1)),IF(RIGHT(D127,1)="M",1000000*VALUE(LEFT(D127,LEN(D127)-1)),IF(RIGHT(D127,1)="B",1000000000*VALUE(LEFT(D127,LEN(D127)-1)),IF(RIGHT(D127,1)="%",0.01*VALUE(LEFT(D127,LEN(D127)-1)),IF(RIGHT(D127,1)="k",1000*VALUE(LEFT(D127,LEN(D127)-1)),VALUE(SUBSTITUTE(D127,",",""))))))))),"N/A")</f>
        <v/>
      </c>
      <c r="L127">
        <f>IFERROR(IF(TRIM(E127)="-", "N/A", IF(RIGHT(E127,1)=")",IF(RIGHT(E127,2)="T)",-1000000000000*VALUE(MID(E127,2,LEN(E127)-3)),IF(RIGHT(E127,2)="M)",-1000000*VALUE(MID(E127,2,LEN(E127)-3)),IF(RIGHT(E127,2)="B)",-1000000000*VALUE(MID(E127,2,LEN(E127)-3)),IF(RIGHT(E127,2)="k)",-1000*VALUE(MID(E127,2,LEN(E127)-3)),VALUE(SUBSTITUTE(E127,",","")))))),IF(RIGHT(E127,1)="T",1000000000000*VALUE(LEFT(E127,LEN(E127)-1)),IF(RIGHT(E127,1)="M",1000000*VALUE(LEFT(E127,LEN(E127)-1)),IF(RIGHT(E127,1)="B",1000000000*VALUE(LEFT(E127,LEN(E127)-1)),IF(RIGHT(E127,1)="%",0.01*VALUE(LEFT(E127,LEN(E127)-1)),IF(RIGHT(E127,1)="k",1000*VALUE(LEFT(E127,LEN(E127)-1)),VALUE(SUBSTITUTE(E127,",",""))))))))),"N/A")</f>
        <v/>
      </c>
      <c r="M127">
        <f>IFERROR(IF(TRIM(F127)="-", "N/A", IF(RIGHT(F127,1)=")",IF(RIGHT(F127,2)="T)",-1000000000000*VALUE(MID(F127,2,LEN(F127)-3)),IF(RIGHT(F127,2)="M)",-1000000*VALUE(MID(F127,2,LEN(F127)-3)),IF(RIGHT(F127,2)="B)",-1000000000*VALUE(MID(F127,2,LEN(F127)-3)),IF(RIGHT(F127,2)="k)",-1000*VALUE(MID(F127,2,LEN(F127)-3)),VALUE(SUBSTITUTE(F127,",","")))))),IF(RIGHT(F127,1)="T",1000000000000*VALUE(LEFT(F127,LEN(F127)-1)),IF(RIGHT(F127,1)="M",1000000*VALUE(LEFT(F127,LEN(F127)-1)),IF(RIGHT(F127,1)="B",1000000000*VALUE(LEFT(F127,LEN(F127)-1)),IF(RIGHT(F127,1)="%",0.01*VALUE(LEFT(F127,LEN(F127)-1)),IF(RIGHT(F127,1)="k",1000*VALUE(LEFT(F127,LEN(F127)-1)),VALUE(SUBSTITUTE(F127,",",""))))))))),"N/A")</f>
        <v/>
      </c>
      <c r="N127">
        <f>IFERROR(IF(TRIM(G127)="-", "N/A", IF(RIGHT(G127,1)=")",IF(RIGHT(G127,2)="T)",-1000000000000*VALUE(MID(G127,2,LEN(G127)-3)),IF(RIGHT(G127,2)="M)",-1000000*VALUE(MID(G127,2,LEN(G127)-3)),IF(RIGHT(G127,2)="B)",-1000000000*VALUE(MID(G127,2,LEN(G127)-3)),IF(RIGHT(G127,2)="k)",-1000*VALUE(MID(G127,2,LEN(G127)-3)),VALUE(SUBSTITUTE(G127,",","")))))),IF(RIGHT(G127,1)="T",1000000000000*VALUE(LEFT(G127,LEN(G127)-1)),IF(RIGHT(G127,1)="M",1000000*VALUE(LEFT(G127,LEN(G127)-1)),IF(RIGHT(G127,1)="B",1000000000*VALUE(LEFT(G127,LEN(G127)-1)),IF(RIGHT(G127,1)="%",0.01*VALUE(LEFT(G127,LEN(G127)-1)),IF(RIGHT(G127,1)="k",1000*VALUE(LEFT(G127,LEN(G127)-1)),VALUE(SUBSTITUTE(G127,",",""))))))))),"N/A")</f>
        <v/>
      </c>
    </row>
    <row r="128" spans="1:60">
      <c s="1" r="A128" t="n">
        <v>3</v>
      </c>
      <c r="B128" t="s">
        <v>217</v>
      </c>
      <c r="C128" t="s">
        <v>1082</v>
      </c>
      <c r="I128">
        <f>IF(AND(K128&gt; J128, L128&gt; K128, M128&gt; L128, N128&gt; M128), "pos_trend", IF(AND(K128&lt; J128, L128&lt; K128, M128&lt; L128, N128&lt; M128), "neg_trend", "N/A"))</f>
        <v/>
      </c>
      <c r="J128">
        <f>IFERROR(IF(TRIM(C128)="-", "N/A", IF(RIGHT(C128,1)=")",IF(RIGHT(C128,2)="T)",-1000000000000*VALUE(MID(C128,2,LEN(C128)-3)),IF(RIGHT(C128,2)="M)",-1000000*VALUE(MID(C128,2,LEN(C128)-3)),IF(RIGHT(C128,2)="B)",-1000000000*VALUE(MID(C128,2,LEN(C128)-3)),IF(RIGHT(C128,2)="k)",-1000*VALUE(MID(C128,2,LEN(C128)-3)),VALUE(SUBSTITUTE(C128,",","")))))),IF(RIGHT(C128,1)="T",1000000000000*VALUE(LEFT(C128,LEN(C128)-1)),IF(RIGHT(C128,1)="M",1000000*VALUE(LEFT(C128,LEN(C128)-1)),IF(RIGHT(C128,1)="B",1000000000*VALUE(LEFT(C128,LEN(C128)-1)),IF(RIGHT(C128,1)="%",0.01*VALUE(LEFT(C128,LEN(C128)-1)),IF(RIGHT(C128,1)="k",1000*VALUE(LEFT(C128,LEN(C128)-1)),VALUE(SUBSTITUTE(C128,",",""))))))))),"N/A")</f>
        <v/>
      </c>
      <c r="K128">
        <f>IFERROR(IF(TRIM(D128)="-", "N/A", IF(RIGHT(D128,1)=")",IF(RIGHT(D128,2)="T)",-1000000000000*VALUE(MID(D128,2,LEN(D128)-3)),IF(RIGHT(D128,2)="M)",-1000000*VALUE(MID(D128,2,LEN(D128)-3)),IF(RIGHT(D128,2)="B)",-1000000000*VALUE(MID(D128,2,LEN(D128)-3)),IF(RIGHT(D128,2)="k)",-1000*VALUE(MID(D128,2,LEN(D128)-3)),VALUE(SUBSTITUTE(D128,",","")))))),IF(RIGHT(D128,1)="T",1000000000000*VALUE(LEFT(D128,LEN(D128)-1)),IF(RIGHT(D128,1)="M",1000000*VALUE(LEFT(D128,LEN(D128)-1)),IF(RIGHT(D128,1)="B",1000000000*VALUE(LEFT(D128,LEN(D128)-1)),IF(RIGHT(D128,1)="%",0.01*VALUE(LEFT(D128,LEN(D128)-1)),IF(RIGHT(D128,1)="k",1000*VALUE(LEFT(D128,LEN(D128)-1)),VALUE(SUBSTITUTE(D128,",",""))))))))),"N/A")</f>
        <v/>
      </c>
      <c r="L128">
        <f>IFERROR(IF(TRIM(E128)="-", "N/A", IF(RIGHT(E128,1)=")",IF(RIGHT(E128,2)="T)",-1000000000000*VALUE(MID(E128,2,LEN(E128)-3)),IF(RIGHT(E128,2)="M)",-1000000*VALUE(MID(E128,2,LEN(E128)-3)),IF(RIGHT(E128,2)="B)",-1000000000*VALUE(MID(E128,2,LEN(E128)-3)),IF(RIGHT(E128,2)="k)",-1000*VALUE(MID(E128,2,LEN(E128)-3)),VALUE(SUBSTITUTE(E128,",","")))))),IF(RIGHT(E128,1)="T",1000000000000*VALUE(LEFT(E128,LEN(E128)-1)),IF(RIGHT(E128,1)="M",1000000*VALUE(LEFT(E128,LEN(E128)-1)),IF(RIGHT(E128,1)="B",1000000000*VALUE(LEFT(E128,LEN(E128)-1)),IF(RIGHT(E128,1)="%",0.01*VALUE(LEFT(E128,LEN(E128)-1)),IF(RIGHT(E128,1)="k",1000*VALUE(LEFT(E128,LEN(E128)-1)),VALUE(SUBSTITUTE(E128,",",""))))))))),"N/A")</f>
        <v/>
      </c>
      <c r="M128">
        <f>IFERROR(IF(TRIM(F128)="-", "N/A", IF(RIGHT(F128,1)=")",IF(RIGHT(F128,2)="T)",-1000000000000*VALUE(MID(F128,2,LEN(F128)-3)),IF(RIGHT(F128,2)="M)",-1000000*VALUE(MID(F128,2,LEN(F128)-3)),IF(RIGHT(F128,2)="B)",-1000000000*VALUE(MID(F128,2,LEN(F128)-3)),IF(RIGHT(F128,2)="k)",-1000*VALUE(MID(F128,2,LEN(F128)-3)),VALUE(SUBSTITUTE(F128,",","")))))),IF(RIGHT(F128,1)="T",1000000000000*VALUE(LEFT(F128,LEN(F128)-1)),IF(RIGHT(F128,1)="M",1000000*VALUE(LEFT(F128,LEN(F128)-1)),IF(RIGHT(F128,1)="B",1000000000*VALUE(LEFT(F128,LEN(F128)-1)),IF(RIGHT(F128,1)="%",0.01*VALUE(LEFT(F128,LEN(F128)-1)),IF(RIGHT(F128,1)="k",1000*VALUE(LEFT(F128,LEN(F128)-1)),VALUE(SUBSTITUTE(F128,",",""))))))))),"N/A")</f>
        <v/>
      </c>
      <c r="N128">
        <f>IFERROR(IF(TRIM(G128)="-", "N/A", IF(RIGHT(G128,1)=")",IF(RIGHT(G128,2)="T)",-1000000000000*VALUE(MID(G128,2,LEN(G128)-3)),IF(RIGHT(G128,2)="M)",-1000000*VALUE(MID(G128,2,LEN(G128)-3)),IF(RIGHT(G128,2)="B)",-1000000000*VALUE(MID(G128,2,LEN(G128)-3)),IF(RIGHT(G128,2)="k)",-1000*VALUE(MID(G128,2,LEN(G128)-3)),VALUE(SUBSTITUTE(G128,",","")))))),IF(RIGHT(G128,1)="T",1000000000000*VALUE(LEFT(G128,LEN(G128)-1)),IF(RIGHT(G128,1)="M",1000000*VALUE(LEFT(G128,LEN(G128)-1)),IF(RIGHT(G128,1)="B",1000000000*VALUE(LEFT(G128,LEN(G128)-1)),IF(RIGHT(G128,1)="%",0.01*VALUE(LEFT(G128,LEN(G128)-1)),IF(RIGHT(G128,1)="k",1000*VALUE(LEFT(G128,LEN(G128)-1)),VALUE(SUBSTITUTE(G128,",",""))))))))),"N/A")</f>
        <v/>
      </c>
    </row>
    <row r="129" spans="1:60">
      <c s="1" r="A129" t="n">
        <v>4</v>
      </c>
      <c r="B129" t="s">
        <v>219</v>
      </c>
      <c r="C129" t="s">
        <v>984</v>
      </c>
      <c r="I129">
        <f>IF(AND(K129&gt; J129, L129&gt; K129, M129&gt; L129, N129&gt; M129), "pos_trend", IF(AND(K129&lt; J129, L129&lt; K129, M129&lt; L129, N129&lt; M129), "neg_trend", "N/A"))</f>
        <v/>
      </c>
      <c r="J129">
        <f>IFERROR(IF(TRIM(C129)="-", "N/A", IF(RIGHT(C129,1)=")",IF(RIGHT(C129,2)="T)",-1000000000000*VALUE(MID(C129,2,LEN(C129)-3)),IF(RIGHT(C129,2)="M)",-1000000*VALUE(MID(C129,2,LEN(C129)-3)),IF(RIGHT(C129,2)="B)",-1000000000*VALUE(MID(C129,2,LEN(C129)-3)),IF(RIGHT(C129,2)="k)",-1000*VALUE(MID(C129,2,LEN(C129)-3)),VALUE(SUBSTITUTE(C129,",","")))))),IF(RIGHT(C129,1)="T",1000000000000*VALUE(LEFT(C129,LEN(C129)-1)),IF(RIGHT(C129,1)="M",1000000*VALUE(LEFT(C129,LEN(C129)-1)),IF(RIGHT(C129,1)="B",1000000000*VALUE(LEFT(C129,LEN(C129)-1)),IF(RIGHT(C129,1)="%",0.01*VALUE(LEFT(C129,LEN(C129)-1)),IF(RIGHT(C129,1)="k",1000*VALUE(LEFT(C129,LEN(C129)-1)),VALUE(SUBSTITUTE(C129,",",""))))))))),"N/A")</f>
        <v/>
      </c>
      <c r="K129">
        <f>IFERROR(IF(TRIM(D129)="-", "N/A", IF(RIGHT(D129,1)=")",IF(RIGHT(D129,2)="T)",-1000000000000*VALUE(MID(D129,2,LEN(D129)-3)),IF(RIGHT(D129,2)="M)",-1000000*VALUE(MID(D129,2,LEN(D129)-3)),IF(RIGHT(D129,2)="B)",-1000000000*VALUE(MID(D129,2,LEN(D129)-3)),IF(RIGHT(D129,2)="k)",-1000*VALUE(MID(D129,2,LEN(D129)-3)),VALUE(SUBSTITUTE(D129,",","")))))),IF(RIGHT(D129,1)="T",1000000000000*VALUE(LEFT(D129,LEN(D129)-1)),IF(RIGHT(D129,1)="M",1000000*VALUE(LEFT(D129,LEN(D129)-1)),IF(RIGHT(D129,1)="B",1000000000*VALUE(LEFT(D129,LEN(D129)-1)),IF(RIGHT(D129,1)="%",0.01*VALUE(LEFT(D129,LEN(D129)-1)),IF(RIGHT(D129,1)="k",1000*VALUE(LEFT(D129,LEN(D129)-1)),VALUE(SUBSTITUTE(D129,",",""))))))))),"N/A")</f>
        <v/>
      </c>
      <c r="L129">
        <f>IFERROR(IF(TRIM(E129)="-", "N/A", IF(RIGHT(E129,1)=")",IF(RIGHT(E129,2)="T)",-1000000000000*VALUE(MID(E129,2,LEN(E129)-3)),IF(RIGHT(E129,2)="M)",-1000000*VALUE(MID(E129,2,LEN(E129)-3)),IF(RIGHT(E129,2)="B)",-1000000000*VALUE(MID(E129,2,LEN(E129)-3)),IF(RIGHT(E129,2)="k)",-1000*VALUE(MID(E129,2,LEN(E129)-3)),VALUE(SUBSTITUTE(E129,",","")))))),IF(RIGHT(E129,1)="T",1000000000000*VALUE(LEFT(E129,LEN(E129)-1)),IF(RIGHT(E129,1)="M",1000000*VALUE(LEFT(E129,LEN(E129)-1)),IF(RIGHT(E129,1)="B",1000000000*VALUE(LEFT(E129,LEN(E129)-1)),IF(RIGHT(E129,1)="%",0.01*VALUE(LEFT(E129,LEN(E129)-1)),IF(RIGHT(E129,1)="k",1000*VALUE(LEFT(E129,LEN(E129)-1)),VALUE(SUBSTITUTE(E129,",",""))))))))),"N/A")</f>
        <v/>
      </c>
      <c r="M129">
        <f>IFERROR(IF(TRIM(F129)="-", "N/A", IF(RIGHT(F129,1)=")",IF(RIGHT(F129,2)="T)",-1000000000000*VALUE(MID(F129,2,LEN(F129)-3)),IF(RIGHT(F129,2)="M)",-1000000*VALUE(MID(F129,2,LEN(F129)-3)),IF(RIGHT(F129,2)="B)",-1000000000*VALUE(MID(F129,2,LEN(F129)-3)),IF(RIGHT(F129,2)="k)",-1000*VALUE(MID(F129,2,LEN(F129)-3)),VALUE(SUBSTITUTE(F129,",","")))))),IF(RIGHT(F129,1)="T",1000000000000*VALUE(LEFT(F129,LEN(F129)-1)),IF(RIGHT(F129,1)="M",1000000*VALUE(LEFT(F129,LEN(F129)-1)),IF(RIGHT(F129,1)="B",1000000000*VALUE(LEFT(F129,LEN(F129)-1)),IF(RIGHT(F129,1)="%",0.01*VALUE(LEFT(F129,LEN(F129)-1)),IF(RIGHT(F129,1)="k",1000*VALUE(LEFT(F129,LEN(F129)-1)),VALUE(SUBSTITUTE(F129,",",""))))))))),"N/A")</f>
        <v/>
      </c>
      <c r="N129">
        <f>IFERROR(IF(TRIM(G129)="-", "N/A", IF(RIGHT(G129,1)=")",IF(RIGHT(G129,2)="T)",-1000000000000*VALUE(MID(G129,2,LEN(G129)-3)),IF(RIGHT(G129,2)="M)",-1000000*VALUE(MID(G129,2,LEN(G129)-3)),IF(RIGHT(G129,2)="B)",-1000000000*VALUE(MID(G129,2,LEN(G129)-3)),IF(RIGHT(G129,2)="k)",-1000*VALUE(MID(G129,2,LEN(G129)-3)),VALUE(SUBSTITUTE(G129,",","")))))),IF(RIGHT(G129,1)="T",1000000000000*VALUE(LEFT(G129,LEN(G129)-1)),IF(RIGHT(G129,1)="M",1000000*VALUE(LEFT(G129,LEN(G129)-1)),IF(RIGHT(G129,1)="B",1000000000*VALUE(LEFT(G129,LEN(G129)-1)),IF(RIGHT(G129,1)="%",0.01*VALUE(LEFT(G129,LEN(G129)-1)),IF(RIGHT(G129,1)="k",1000*VALUE(LEFT(G129,LEN(G129)-1)),VALUE(SUBSTITUTE(G129,",",""))))))))),"N/A")</f>
        <v/>
      </c>
    </row>
    <row r="130" spans="1:60">
      <c s="1" r="A130" t="n">
        <v>5</v>
      </c>
      <c r="B130" t="s">
        <v>221</v>
      </c>
      <c r="C130" t="s">
        <v>1083</v>
      </c>
      <c r="I130">
        <f>IF(AND(K130&gt; J130, L130&gt; K130, M130&gt; L130, N130&gt; M130), "pos_trend", IF(AND(K130&lt; J130, L130&lt; K130, M130&lt; L130, N130&lt; M130), "neg_trend", "N/A"))</f>
        <v/>
      </c>
      <c r="J130">
        <f>IFERROR(IF(TRIM(C130)="-", "N/A", IF(RIGHT(C130,1)=")",IF(RIGHT(C130,2)="T)",-1000000000000*VALUE(MID(C130,2,LEN(C130)-3)),IF(RIGHT(C130,2)="M)",-1000000*VALUE(MID(C130,2,LEN(C130)-3)),IF(RIGHT(C130,2)="B)",-1000000000*VALUE(MID(C130,2,LEN(C130)-3)),IF(RIGHT(C130,2)="k)",-1000*VALUE(MID(C130,2,LEN(C130)-3)),VALUE(SUBSTITUTE(C130,",","")))))),IF(RIGHT(C130,1)="T",1000000000000*VALUE(LEFT(C130,LEN(C130)-1)),IF(RIGHT(C130,1)="M",1000000*VALUE(LEFT(C130,LEN(C130)-1)),IF(RIGHT(C130,1)="B",1000000000*VALUE(LEFT(C130,LEN(C130)-1)),IF(RIGHT(C130,1)="%",0.01*VALUE(LEFT(C130,LEN(C130)-1)),IF(RIGHT(C130,1)="k",1000*VALUE(LEFT(C130,LEN(C130)-1)),VALUE(SUBSTITUTE(C130,",",""))))))))),"N/A")</f>
        <v/>
      </c>
      <c r="K130">
        <f>IFERROR(IF(TRIM(D130)="-", "N/A", IF(RIGHT(D130,1)=")",IF(RIGHT(D130,2)="T)",-1000000000000*VALUE(MID(D130,2,LEN(D130)-3)),IF(RIGHT(D130,2)="M)",-1000000*VALUE(MID(D130,2,LEN(D130)-3)),IF(RIGHT(D130,2)="B)",-1000000000*VALUE(MID(D130,2,LEN(D130)-3)),IF(RIGHT(D130,2)="k)",-1000*VALUE(MID(D130,2,LEN(D130)-3)),VALUE(SUBSTITUTE(D130,",","")))))),IF(RIGHT(D130,1)="T",1000000000000*VALUE(LEFT(D130,LEN(D130)-1)),IF(RIGHT(D130,1)="M",1000000*VALUE(LEFT(D130,LEN(D130)-1)),IF(RIGHT(D130,1)="B",1000000000*VALUE(LEFT(D130,LEN(D130)-1)),IF(RIGHT(D130,1)="%",0.01*VALUE(LEFT(D130,LEN(D130)-1)),IF(RIGHT(D130,1)="k",1000*VALUE(LEFT(D130,LEN(D130)-1)),VALUE(SUBSTITUTE(D130,",",""))))))))),"N/A")</f>
        <v/>
      </c>
      <c r="L130">
        <f>IFERROR(IF(TRIM(E130)="-", "N/A", IF(RIGHT(E130,1)=")",IF(RIGHT(E130,2)="T)",-1000000000000*VALUE(MID(E130,2,LEN(E130)-3)),IF(RIGHT(E130,2)="M)",-1000000*VALUE(MID(E130,2,LEN(E130)-3)),IF(RIGHT(E130,2)="B)",-1000000000*VALUE(MID(E130,2,LEN(E130)-3)),IF(RIGHT(E130,2)="k)",-1000*VALUE(MID(E130,2,LEN(E130)-3)),VALUE(SUBSTITUTE(E130,",","")))))),IF(RIGHT(E130,1)="T",1000000000000*VALUE(LEFT(E130,LEN(E130)-1)),IF(RIGHT(E130,1)="M",1000000*VALUE(LEFT(E130,LEN(E130)-1)),IF(RIGHT(E130,1)="B",1000000000*VALUE(LEFT(E130,LEN(E130)-1)),IF(RIGHT(E130,1)="%",0.01*VALUE(LEFT(E130,LEN(E130)-1)),IF(RIGHT(E130,1)="k",1000*VALUE(LEFT(E130,LEN(E130)-1)),VALUE(SUBSTITUTE(E130,",",""))))))))),"N/A")</f>
        <v/>
      </c>
      <c r="M130">
        <f>IFERROR(IF(TRIM(F130)="-", "N/A", IF(RIGHT(F130,1)=")",IF(RIGHT(F130,2)="T)",-1000000000000*VALUE(MID(F130,2,LEN(F130)-3)),IF(RIGHT(F130,2)="M)",-1000000*VALUE(MID(F130,2,LEN(F130)-3)),IF(RIGHT(F130,2)="B)",-1000000000*VALUE(MID(F130,2,LEN(F130)-3)),IF(RIGHT(F130,2)="k)",-1000*VALUE(MID(F130,2,LEN(F130)-3)),VALUE(SUBSTITUTE(F130,",","")))))),IF(RIGHT(F130,1)="T",1000000000000*VALUE(LEFT(F130,LEN(F130)-1)),IF(RIGHT(F130,1)="M",1000000*VALUE(LEFT(F130,LEN(F130)-1)),IF(RIGHT(F130,1)="B",1000000000*VALUE(LEFT(F130,LEN(F130)-1)),IF(RIGHT(F130,1)="%",0.01*VALUE(LEFT(F130,LEN(F130)-1)),IF(RIGHT(F130,1)="k",1000*VALUE(LEFT(F130,LEN(F130)-1)),VALUE(SUBSTITUTE(F130,",",""))))))))),"N/A")</f>
        <v/>
      </c>
      <c r="N130">
        <f>IFERROR(IF(TRIM(G130)="-", "N/A", IF(RIGHT(G130,1)=")",IF(RIGHT(G130,2)="T)",-1000000000000*VALUE(MID(G130,2,LEN(G130)-3)),IF(RIGHT(G130,2)="M)",-1000000*VALUE(MID(G130,2,LEN(G130)-3)),IF(RIGHT(G130,2)="B)",-1000000000*VALUE(MID(G130,2,LEN(G130)-3)),IF(RIGHT(G130,2)="k)",-1000*VALUE(MID(G130,2,LEN(G130)-3)),VALUE(SUBSTITUTE(G130,",","")))))),IF(RIGHT(G130,1)="T",1000000000000*VALUE(LEFT(G130,LEN(G130)-1)),IF(RIGHT(G130,1)="M",1000000*VALUE(LEFT(G130,LEN(G130)-1)),IF(RIGHT(G130,1)="B",1000000000*VALUE(LEFT(G130,LEN(G130)-1)),IF(RIGHT(G130,1)="%",0.01*VALUE(LEFT(G130,LEN(G130)-1)),IF(RIGHT(G130,1)="k",1000*VALUE(LEFT(G130,LEN(G130)-1)),VALUE(SUBSTITUTE(G130,",",""))))))))),"N/A")</f>
        <v/>
      </c>
    </row>
    <row r="131" spans="1:60">
      <c s="1" r="A131" t="n">
        <v>6</v>
      </c>
      <c r="B131" t="s">
        <v>223</v>
      </c>
      <c r="C131" t="s">
        <v>1084</v>
      </c>
      <c r="I131">
        <f>IF(AND(K131&gt; J131, L131&gt; K131, M131&gt; L131, N131&gt; M131), "pos_trend", IF(AND(K131&lt; J131, L131&lt; K131, M131&lt; L131, N131&lt; M131), "neg_trend", "N/A"))</f>
        <v/>
      </c>
      <c r="J131">
        <f>IFERROR(IF(TRIM(C131)="-", "N/A", IF(RIGHT(C131,1)=")",IF(RIGHT(C131,2)="T)",-1000000000000*VALUE(MID(C131,2,LEN(C131)-3)),IF(RIGHT(C131,2)="M)",-1000000*VALUE(MID(C131,2,LEN(C131)-3)),IF(RIGHT(C131,2)="B)",-1000000000*VALUE(MID(C131,2,LEN(C131)-3)),IF(RIGHT(C131,2)="k)",-1000*VALUE(MID(C131,2,LEN(C131)-3)),VALUE(SUBSTITUTE(C131,",","")))))),IF(RIGHT(C131,1)="T",1000000000000*VALUE(LEFT(C131,LEN(C131)-1)),IF(RIGHT(C131,1)="M",1000000*VALUE(LEFT(C131,LEN(C131)-1)),IF(RIGHT(C131,1)="B",1000000000*VALUE(LEFT(C131,LEN(C131)-1)),IF(RIGHT(C131,1)="%",0.01*VALUE(LEFT(C131,LEN(C131)-1)),IF(RIGHT(C131,1)="k",1000*VALUE(LEFT(C131,LEN(C131)-1)),VALUE(SUBSTITUTE(C131,",",""))))))))),"N/A")</f>
        <v/>
      </c>
      <c r="K131">
        <f>IFERROR(IF(TRIM(D131)="-", "N/A", IF(RIGHT(D131,1)=")",IF(RIGHT(D131,2)="T)",-1000000000000*VALUE(MID(D131,2,LEN(D131)-3)),IF(RIGHT(D131,2)="M)",-1000000*VALUE(MID(D131,2,LEN(D131)-3)),IF(RIGHT(D131,2)="B)",-1000000000*VALUE(MID(D131,2,LEN(D131)-3)),IF(RIGHT(D131,2)="k)",-1000*VALUE(MID(D131,2,LEN(D131)-3)),VALUE(SUBSTITUTE(D131,",","")))))),IF(RIGHT(D131,1)="T",1000000000000*VALUE(LEFT(D131,LEN(D131)-1)),IF(RIGHT(D131,1)="M",1000000*VALUE(LEFT(D131,LEN(D131)-1)),IF(RIGHT(D131,1)="B",1000000000*VALUE(LEFT(D131,LEN(D131)-1)),IF(RIGHT(D131,1)="%",0.01*VALUE(LEFT(D131,LEN(D131)-1)),IF(RIGHT(D131,1)="k",1000*VALUE(LEFT(D131,LEN(D131)-1)),VALUE(SUBSTITUTE(D131,",",""))))))))),"N/A")</f>
        <v/>
      </c>
      <c r="L131">
        <f>IFERROR(IF(TRIM(E131)="-", "N/A", IF(RIGHT(E131,1)=")",IF(RIGHT(E131,2)="T)",-1000000000000*VALUE(MID(E131,2,LEN(E131)-3)),IF(RIGHT(E131,2)="M)",-1000000*VALUE(MID(E131,2,LEN(E131)-3)),IF(RIGHT(E131,2)="B)",-1000000000*VALUE(MID(E131,2,LEN(E131)-3)),IF(RIGHT(E131,2)="k)",-1000*VALUE(MID(E131,2,LEN(E131)-3)),VALUE(SUBSTITUTE(E131,",","")))))),IF(RIGHT(E131,1)="T",1000000000000*VALUE(LEFT(E131,LEN(E131)-1)),IF(RIGHT(E131,1)="M",1000000*VALUE(LEFT(E131,LEN(E131)-1)),IF(RIGHT(E131,1)="B",1000000000*VALUE(LEFT(E131,LEN(E131)-1)),IF(RIGHT(E131,1)="%",0.01*VALUE(LEFT(E131,LEN(E131)-1)),IF(RIGHT(E131,1)="k",1000*VALUE(LEFT(E131,LEN(E131)-1)),VALUE(SUBSTITUTE(E131,",",""))))))))),"N/A")</f>
        <v/>
      </c>
      <c r="M131">
        <f>IFERROR(IF(TRIM(F131)="-", "N/A", IF(RIGHT(F131,1)=")",IF(RIGHT(F131,2)="T)",-1000000000000*VALUE(MID(F131,2,LEN(F131)-3)),IF(RIGHT(F131,2)="M)",-1000000*VALUE(MID(F131,2,LEN(F131)-3)),IF(RIGHT(F131,2)="B)",-1000000000*VALUE(MID(F131,2,LEN(F131)-3)),IF(RIGHT(F131,2)="k)",-1000*VALUE(MID(F131,2,LEN(F131)-3)),VALUE(SUBSTITUTE(F131,",","")))))),IF(RIGHT(F131,1)="T",1000000000000*VALUE(LEFT(F131,LEN(F131)-1)),IF(RIGHT(F131,1)="M",1000000*VALUE(LEFT(F131,LEN(F131)-1)),IF(RIGHT(F131,1)="B",1000000000*VALUE(LEFT(F131,LEN(F131)-1)),IF(RIGHT(F131,1)="%",0.01*VALUE(LEFT(F131,LEN(F131)-1)),IF(RIGHT(F131,1)="k",1000*VALUE(LEFT(F131,LEN(F131)-1)),VALUE(SUBSTITUTE(F131,",",""))))))))),"N/A")</f>
        <v/>
      </c>
      <c r="N131">
        <f>IFERROR(IF(TRIM(G131)="-", "N/A", IF(RIGHT(G131,1)=")",IF(RIGHT(G131,2)="T)",-1000000000000*VALUE(MID(G131,2,LEN(G131)-3)),IF(RIGHT(G131,2)="M)",-1000000*VALUE(MID(G131,2,LEN(G131)-3)),IF(RIGHT(G131,2)="B)",-1000000000*VALUE(MID(G131,2,LEN(G131)-3)),IF(RIGHT(G131,2)="k)",-1000*VALUE(MID(G131,2,LEN(G131)-3)),VALUE(SUBSTITUTE(G131,",","")))))),IF(RIGHT(G131,1)="T",1000000000000*VALUE(LEFT(G131,LEN(G131)-1)),IF(RIGHT(G131,1)="M",1000000*VALUE(LEFT(G131,LEN(G131)-1)),IF(RIGHT(G131,1)="B",1000000000*VALUE(LEFT(G131,LEN(G131)-1)),IF(RIGHT(G131,1)="%",0.01*VALUE(LEFT(G131,LEN(G131)-1)),IF(RIGHT(G131,1)="k",1000*VALUE(LEFT(G131,LEN(G131)-1)),VALUE(SUBSTITUTE(G131,",",""))))))))),"N/A")</f>
        <v/>
      </c>
    </row>
    <row r="132" spans="1:60">
      <c s="1" r="A132" t="n">
        <v>7</v>
      </c>
      <c r="B132" t="s">
        <v>225</v>
      </c>
      <c r="C132" t="s">
        <v>1085</v>
      </c>
      <c r="I132">
        <f>IF(AND(K132&gt; J132, L132&gt; K132, M132&gt; L132, N132&gt; M132), "pos_trend", IF(AND(K132&lt; J132, L132&lt; K132, M132&lt; L132, N132&lt; M132), "neg_trend", "N/A"))</f>
        <v/>
      </c>
      <c r="J132">
        <f>IFERROR(IF(TRIM(C132)="-", "N/A", IF(RIGHT(C132,1)=")",IF(RIGHT(C132,2)="T)",-1000000000000*VALUE(MID(C132,2,LEN(C132)-3)),IF(RIGHT(C132,2)="M)",-1000000*VALUE(MID(C132,2,LEN(C132)-3)),IF(RIGHT(C132,2)="B)",-1000000000*VALUE(MID(C132,2,LEN(C132)-3)),IF(RIGHT(C132,2)="k)",-1000*VALUE(MID(C132,2,LEN(C132)-3)),VALUE(SUBSTITUTE(C132,",","")))))),IF(RIGHT(C132,1)="T",1000000000000*VALUE(LEFT(C132,LEN(C132)-1)),IF(RIGHT(C132,1)="M",1000000*VALUE(LEFT(C132,LEN(C132)-1)),IF(RIGHT(C132,1)="B",1000000000*VALUE(LEFT(C132,LEN(C132)-1)),IF(RIGHT(C132,1)="%",0.01*VALUE(LEFT(C132,LEN(C132)-1)),IF(RIGHT(C132,1)="k",1000*VALUE(LEFT(C132,LEN(C132)-1)),VALUE(SUBSTITUTE(C132,",",""))))))))),"N/A")</f>
        <v/>
      </c>
      <c r="K132">
        <f>IFERROR(IF(TRIM(D132)="-", "N/A", IF(RIGHT(D132,1)=")",IF(RIGHT(D132,2)="T)",-1000000000000*VALUE(MID(D132,2,LEN(D132)-3)),IF(RIGHT(D132,2)="M)",-1000000*VALUE(MID(D132,2,LEN(D132)-3)),IF(RIGHT(D132,2)="B)",-1000000000*VALUE(MID(D132,2,LEN(D132)-3)),IF(RIGHT(D132,2)="k)",-1000*VALUE(MID(D132,2,LEN(D132)-3)),VALUE(SUBSTITUTE(D132,",","")))))),IF(RIGHT(D132,1)="T",1000000000000*VALUE(LEFT(D132,LEN(D132)-1)),IF(RIGHT(D132,1)="M",1000000*VALUE(LEFT(D132,LEN(D132)-1)),IF(RIGHT(D132,1)="B",1000000000*VALUE(LEFT(D132,LEN(D132)-1)),IF(RIGHT(D132,1)="%",0.01*VALUE(LEFT(D132,LEN(D132)-1)),IF(RIGHT(D132,1)="k",1000*VALUE(LEFT(D132,LEN(D132)-1)),VALUE(SUBSTITUTE(D132,",",""))))))))),"N/A")</f>
        <v/>
      </c>
      <c r="L132">
        <f>IFERROR(IF(TRIM(E132)="-", "N/A", IF(RIGHT(E132,1)=")",IF(RIGHT(E132,2)="T)",-1000000000000*VALUE(MID(E132,2,LEN(E132)-3)),IF(RIGHT(E132,2)="M)",-1000000*VALUE(MID(E132,2,LEN(E132)-3)),IF(RIGHT(E132,2)="B)",-1000000000*VALUE(MID(E132,2,LEN(E132)-3)),IF(RIGHT(E132,2)="k)",-1000*VALUE(MID(E132,2,LEN(E132)-3)),VALUE(SUBSTITUTE(E132,",","")))))),IF(RIGHT(E132,1)="T",1000000000000*VALUE(LEFT(E132,LEN(E132)-1)),IF(RIGHT(E132,1)="M",1000000*VALUE(LEFT(E132,LEN(E132)-1)),IF(RIGHT(E132,1)="B",1000000000*VALUE(LEFT(E132,LEN(E132)-1)),IF(RIGHT(E132,1)="%",0.01*VALUE(LEFT(E132,LEN(E132)-1)),IF(RIGHT(E132,1)="k",1000*VALUE(LEFT(E132,LEN(E132)-1)),VALUE(SUBSTITUTE(E132,",",""))))))))),"N/A")</f>
        <v/>
      </c>
      <c r="M132">
        <f>IFERROR(IF(TRIM(F132)="-", "N/A", IF(RIGHT(F132,1)=")",IF(RIGHT(F132,2)="T)",-1000000000000*VALUE(MID(F132,2,LEN(F132)-3)),IF(RIGHT(F132,2)="M)",-1000000*VALUE(MID(F132,2,LEN(F132)-3)),IF(RIGHT(F132,2)="B)",-1000000000*VALUE(MID(F132,2,LEN(F132)-3)),IF(RIGHT(F132,2)="k)",-1000*VALUE(MID(F132,2,LEN(F132)-3)),VALUE(SUBSTITUTE(F132,",","")))))),IF(RIGHT(F132,1)="T",1000000000000*VALUE(LEFT(F132,LEN(F132)-1)),IF(RIGHT(F132,1)="M",1000000*VALUE(LEFT(F132,LEN(F132)-1)),IF(RIGHT(F132,1)="B",1000000000*VALUE(LEFT(F132,LEN(F132)-1)),IF(RIGHT(F132,1)="%",0.01*VALUE(LEFT(F132,LEN(F132)-1)),IF(RIGHT(F132,1)="k",1000*VALUE(LEFT(F132,LEN(F132)-1)),VALUE(SUBSTITUTE(F132,",",""))))))))),"N/A")</f>
        <v/>
      </c>
      <c r="N132">
        <f>IFERROR(IF(TRIM(G132)="-", "N/A", IF(RIGHT(G132,1)=")",IF(RIGHT(G132,2)="T)",-1000000000000*VALUE(MID(G132,2,LEN(G132)-3)),IF(RIGHT(G132,2)="M)",-1000000*VALUE(MID(G132,2,LEN(G132)-3)),IF(RIGHT(G132,2)="B)",-1000000000*VALUE(MID(G132,2,LEN(G132)-3)),IF(RIGHT(G132,2)="k)",-1000*VALUE(MID(G132,2,LEN(G132)-3)),VALUE(SUBSTITUTE(G132,",","")))))),IF(RIGHT(G132,1)="T",1000000000000*VALUE(LEFT(G132,LEN(G132)-1)),IF(RIGHT(G132,1)="M",1000000*VALUE(LEFT(G132,LEN(G132)-1)),IF(RIGHT(G132,1)="B",1000000000*VALUE(LEFT(G132,LEN(G132)-1)),IF(RIGHT(G132,1)="%",0.01*VALUE(LEFT(G132,LEN(G132)-1)),IF(RIGHT(G132,1)="k",1000*VALUE(LEFT(G132,LEN(G132)-1)),VALUE(SUBSTITUTE(G132,",",""))))))))),"N/A")</f>
        <v/>
      </c>
    </row>
    <row r="133" spans="1:60">
      <c s="1" r="A133" t="n">
        <v>8</v>
      </c>
      <c r="B133" t="s">
        <v>227</v>
      </c>
      <c r="C133" t="s"/>
      <c r="I133">
        <f>IF(AND(K133&gt; J133, L133&gt; K133, M133&gt; L133, N133&gt; M133), "pos_trend", IF(AND(K133&lt; J133, L133&lt; K133, M133&lt; L133, N133&lt; M133), "neg_trend", "N/A"))</f>
        <v/>
      </c>
      <c r="J133">
        <f>IFERROR(IF(TRIM(C133)="-", "N/A", IF(RIGHT(C133,1)=")",IF(RIGHT(C133,2)="T)",-1000000000000*VALUE(MID(C133,2,LEN(C133)-3)),IF(RIGHT(C133,2)="M)",-1000000*VALUE(MID(C133,2,LEN(C133)-3)),IF(RIGHT(C133,2)="B)",-1000000000*VALUE(MID(C133,2,LEN(C133)-3)),IF(RIGHT(C133,2)="k)",-1000*VALUE(MID(C133,2,LEN(C133)-3)),VALUE(SUBSTITUTE(C133,",","")))))),IF(RIGHT(C133,1)="T",1000000000000*VALUE(LEFT(C133,LEN(C133)-1)),IF(RIGHT(C133,1)="M",1000000*VALUE(LEFT(C133,LEN(C133)-1)),IF(RIGHT(C133,1)="B",1000000000*VALUE(LEFT(C133,LEN(C133)-1)),IF(RIGHT(C133,1)="%",0.01*VALUE(LEFT(C133,LEN(C133)-1)),IF(RIGHT(C133,1)="k",1000*VALUE(LEFT(C133,LEN(C133)-1)),VALUE(SUBSTITUTE(C133,",",""))))))))),"N/A")</f>
        <v/>
      </c>
      <c r="K133">
        <f>IFERROR(IF(TRIM(D133)="-", "N/A", IF(RIGHT(D133,1)=")",IF(RIGHT(D133,2)="T)",-1000000000000*VALUE(MID(D133,2,LEN(D133)-3)),IF(RIGHT(D133,2)="M)",-1000000*VALUE(MID(D133,2,LEN(D133)-3)),IF(RIGHT(D133,2)="B)",-1000000000*VALUE(MID(D133,2,LEN(D133)-3)),IF(RIGHT(D133,2)="k)",-1000*VALUE(MID(D133,2,LEN(D133)-3)),VALUE(SUBSTITUTE(D133,",","")))))),IF(RIGHT(D133,1)="T",1000000000000*VALUE(LEFT(D133,LEN(D133)-1)),IF(RIGHT(D133,1)="M",1000000*VALUE(LEFT(D133,LEN(D133)-1)),IF(RIGHT(D133,1)="B",1000000000*VALUE(LEFT(D133,LEN(D133)-1)),IF(RIGHT(D133,1)="%",0.01*VALUE(LEFT(D133,LEN(D133)-1)),IF(RIGHT(D133,1)="k",1000*VALUE(LEFT(D133,LEN(D133)-1)),VALUE(SUBSTITUTE(D133,",",""))))))))),"N/A")</f>
        <v/>
      </c>
      <c r="L133">
        <f>IFERROR(IF(TRIM(E133)="-", "N/A", IF(RIGHT(E133,1)=")",IF(RIGHT(E133,2)="T)",-1000000000000*VALUE(MID(E133,2,LEN(E133)-3)),IF(RIGHT(E133,2)="M)",-1000000*VALUE(MID(E133,2,LEN(E133)-3)),IF(RIGHT(E133,2)="B)",-1000000000*VALUE(MID(E133,2,LEN(E133)-3)),IF(RIGHT(E133,2)="k)",-1000*VALUE(MID(E133,2,LEN(E133)-3)),VALUE(SUBSTITUTE(E133,",","")))))),IF(RIGHT(E133,1)="T",1000000000000*VALUE(LEFT(E133,LEN(E133)-1)),IF(RIGHT(E133,1)="M",1000000*VALUE(LEFT(E133,LEN(E133)-1)),IF(RIGHT(E133,1)="B",1000000000*VALUE(LEFT(E133,LEN(E133)-1)),IF(RIGHT(E133,1)="%",0.01*VALUE(LEFT(E133,LEN(E133)-1)),IF(RIGHT(E133,1)="k",1000*VALUE(LEFT(E133,LEN(E133)-1)),VALUE(SUBSTITUTE(E133,",",""))))))))),"N/A")</f>
        <v/>
      </c>
      <c r="M133">
        <f>IFERROR(IF(TRIM(F133)="-", "N/A", IF(RIGHT(F133,1)=")",IF(RIGHT(F133,2)="T)",-1000000000000*VALUE(MID(F133,2,LEN(F133)-3)),IF(RIGHT(F133,2)="M)",-1000000*VALUE(MID(F133,2,LEN(F133)-3)),IF(RIGHT(F133,2)="B)",-1000000000*VALUE(MID(F133,2,LEN(F133)-3)),IF(RIGHT(F133,2)="k)",-1000*VALUE(MID(F133,2,LEN(F133)-3)),VALUE(SUBSTITUTE(F133,",","")))))),IF(RIGHT(F133,1)="T",1000000000000*VALUE(LEFT(F133,LEN(F133)-1)),IF(RIGHT(F133,1)="M",1000000*VALUE(LEFT(F133,LEN(F133)-1)),IF(RIGHT(F133,1)="B",1000000000*VALUE(LEFT(F133,LEN(F133)-1)),IF(RIGHT(F133,1)="%",0.01*VALUE(LEFT(F133,LEN(F133)-1)),IF(RIGHT(F133,1)="k",1000*VALUE(LEFT(F133,LEN(F133)-1)),VALUE(SUBSTITUTE(F133,",",""))))))))),"N/A")</f>
        <v/>
      </c>
      <c r="N133">
        <f>IFERROR(IF(TRIM(G133)="-", "N/A", IF(RIGHT(G133,1)=")",IF(RIGHT(G133,2)="T)",-1000000000000*VALUE(MID(G133,2,LEN(G133)-3)),IF(RIGHT(G133,2)="M)",-1000000*VALUE(MID(G133,2,LEN(G133)-3)),IF(RIGHT(G133,2)="B)",-1000000000*VALUE(MID(G133,2,LEN(G133)-3)),IF(RIGHT(G133,2)="k)",-1000*VALUE(MID(G133,2,LEN(G133)-3)),VALUE(SUBSTITUTE(G133,",","")))))),IF(RIGHT(G133,1)="T",1000000000000*VALUE(LEFT(G133,LEN(G133)-1)),IF(RIGHT(G133,1)="M",1000000*VALUE(LEFT(G133,LEN(G133)-1)),IF(RIGHT(G133,1)="B",1000000000*VALUE(LEFT(G133,LEN(G133)-1)),IF(RIGHT(G133,1)="%",0.01*VALUE(LEFT(G133,LEN(G133)-1)),IF(RIGHT(G133,1)="k",1000*VALUE(LEFT(G133,LEN(G133)-1)),VALUE(SUBSTITUTE(G133,",",""))))))))),"N/A")</f>
        <v/>
      </c>
    </row>
    <row r="134" spans="1:60">
      <c s="1" r="A134" t="n">
        <v>9</v>
      </c>
      <c r="B134" t="s">
        <v>229</v>
      </c>
      <c r="C134" t="s"/>
      <c r="I134">
        <f>IF(AND(K134&gt; J134, L134&gt; K134, M134&gt; L134, N134&gt; M134), "pos_trend", IF(AND(K134&lt; J134, L134&lt; K134, M134&lt; L134, N134&lt; M134), "neg_trend", "N/A"))</f>
        <v/>
      </c>
      <c r="J134">
        <f>IFERROR(IF(TRIM(C134)="-", "N/A", IF(RIGHT(C134,1)=")",IF(RIGHT(C134,2)="T)",-1000000000000*VALUE(MID(C134,2,LEN(C134)-3)),IF(RIGHT(C134,2)="M)",-1000000*VALUE(MID(C134,2,LEN(C134)-3)),IF(RIGHT(C134,2)="B)",-1000000000*VALUE(MID(C134,2,LEN(C134)-3)),IF(RIGHT(C134,2)="k)",-1000*VALUE(MID(C134,2,LEN(C134)-3)),VALUE(SUBSTITUTE(C134,",","")))))),IF(RIGHT(C134,1)="T",1000000000000*VALUE(LEFT(C134,LEN(C134)-1)),IF(RIGHT(C134,1)="M",1000000*VALUE(LEFT(C134,LEN(C134)-1)),IF(RIGHT(C134,1)="B",1000000000*VALUE(LEFT(C134,LEN(C134)-1)),IF(RIGHT(C134,1)="%",0.01*VALUE(LEFT(C134,LEN(C134)-1)),IF(RIGHT(C134,1)="k",1000*VALUE(LEFT(C134,LEN(C134)-1)),VALUE(SUBSTITUTE(C134,",",""))))))))),"N/A")</f>
        <v/>
      </c>
      <c r="K134">
        <f>IFERROR(IF(TRIM(D134)="-", "N/A", IF(RIGHT(D134,1)=")",IF(RIGHT(D134,2)="T)",-1000000000000*VALUE(MID(D134,2,LEN(D134)-3)),IF(RIGHT(D134,2)="M)",-1000000*VALUE(MID(D134,2,LEN(D134)-3)),IF(RIGHT(D134,2)="B)",-1000000000*VALUE(MID(D134,2,LEN(D134)-3)),IF(RIGHT(D134,2)="k)",-1000*VALUE(MID(D134,2,LEN(D134)-3)),VALUE(SUBSTITUTE(D134,",","")))))),IF(RIGHT(D134,1)="T",1000000000000*VALUE(LEFT(D134,LEN(D134)-1)),IF(RIGHT(D134,1)="M",1000000*VALUE(LEFT(D134,LEN(D134)-1)),IF(RIGHT(D134,1)="B",1000000000*VALUE(LEFT(D134,LEN(D134)-1)),IF(RIGHT(D134,1)="%",0.01*VALUE(LEFT(D134,LEN(D134)-1)),IF(RIGHT(D134,1)="k",1000*VALUE(LEFT(D134,LEN(D134)-1)),VALUE(SUBSTITUTE(D134,",",""))))))))),"N/A")</f>
        <v/>
      </c>
      <c r="L134">
        <f>IFERROR(IF(TRIM(E134)="-", "N/A", IF(RIGHT(E134,1)=")",IF(RIGHT(E134,2)="T)",-1000000000000*VALUE(MID(E134,2,LEN(E134)-3)),IF(RIGHT(E134,2)="M)",-1000000*VALUE(MID(E134,2,LEN(E134)-3)),IF(RIGHT(E134,2)="B)",-1000000000*VALUE(MID(E134,2,LEN(E134)-3)),IF(RIGHT(E134,2)="k)",-1000*VALUE(MID(E134,2,LEN(E134)-3)),VALUE(SUBSTITUTE(E134,",","")))))),IF(RIGHT(E134,1)="T",1000000000000*VALUE(LEFT(E134,LEN(E134)-1)),IF(RIGHT(E134,1)="M",1000000*VALUE(LEFT(E134,LEN(E134)-1)),IF(RIGHT(E134,1)="B",1000000000*VALUE(LEFT(E134,LEN(E134)-1)),IF(RIGHT(E134,1)="%",0.01*VALUE(LEFT(E134,LEN(E134)-1)),IF(RIGHT(E134,1)="k",1000*VALUE(LEFT(E134,LEN(E134)-1)),VALUE(SUBSTITUTE(E134,",",""))))))))),"N/A")</f>
        <v/>
      </c>
      <c r="M134">
        <f>IFERROR(IF(TRIM(F134)="-", "N/A", IF(RIGHT(F134,1)=")",IF(RIGHT(F134,2)="T)",-1000000000000*VALUE(MID(F134,2,LEN(F134)-3)),IF(RIGHT(F134,2)="M)",-1000000*VALUE(MID(F134,2,LEN(F134)-3)),IF(RIGHT(F134,2)="B)",-1000000000*VALUE(MID(F134,2,LEN(F134)-3)),IF(RIGHT(F134,2)="k)",-1000*VALUE(MID(F134,2,LEN(F134)-3)),VALUE(SUBSTITUTE(F134,",","")))))),IF(RIGHT(F134,1)="T",1000000000000*VALUE(LEFT(F134,LEN(F134)-1)),IF(RIGHT(F134,1)="M",1000000*VALUE(LEFT(F134,LEN(F134)-1)),IF(RIGHT(F134,1)="B",1000000000*VALUE(LEFT(F134,LEN(F134)-1)),IF(RIGHT(F134,1)="%",0.01*VALUE(LEFT(F134,LEN(F134)-1)),IF(RIGHT(F134,1)="k",1000*VALUE(LEFT(F134,LEN(F134)-1)),VALUE(SUBSTITUTE(F134,",",""))))))))),"N/A")</f>
        <v/>
      </c>
      <c r="N134">
        <f>IFERROR(IF(TRIM(G134)="-", "N/A", IF(RIGHT(G134,1)=")",IF(RIGHT(G134,2)="T)",-1000000000000*VALUE(MID(G134,2,LEN(G134)-3)),IF(RIGHT(G134,2)="M)",-1000000*VALUE(MID(G134,2,LEN(G134)-3)),IF(RIGHT(G134,2)="B)",-1000000000*VALUE(MID(G134,2,LEN(G134)-3)),IF(RIGHT(G134,2)="k)",-1000*VALUE(MID(G134,2,LEN(G134)-3)),VALUE(SUBSTITUTE(G134,",","")))))),IF(RIGHT(G134,1)="T",1000000000000*VALUE(LEFT(G134,LEN(G134)-1)),IF(RIGHT(G134,1)="M",1000000*VALUE(LEFT(G134,LEN(G134)-1)),IF(RIGHT(G134,1)="B",1000000000*VALUE(LEFT(G134,LEN(G134)-1)),IF(RIGHT(G134,1)="%",0.01*VALUE(LEFT(G134,LEN(G134)-1)),IF(RIGHT(G134,1)="k",1000*VALUE(LEFT(G134,LEN(G134)-1)),VALUE(SUBSTITUTE(G134,",",""))))))))),"N/A")</f>
        <v/>
      </c>
    </row>
    <row r="135" spans="1:60">
      <c r="I135">
        <f>IF(AND(K135&gt; J135, L135&gt; K135, M135&gt; L135, N135&gt; M135), "pos_trend", IF(AND(K135&lt; J135, L135&lt; K135, M135&lt; L135, N135&lt; M135), "neg_trend", "N/A"))</f>
        <v/>
      </c>
      <c r="J135">
        <f>IFERROR(IF(TRIM(C135)="-", "N/A", IF(RIGHT(C135,1)=")",IF(RIGHT(C135,2)="T)",-1000000000000*VALUE(MID(C135,2,LEN(C135)-3)),IF(RIGHT(C135,2)="M)",-1000000*VALUE(MID(C135,2,LEN(C135)-3)),IF(RIGHT(C135,2)="B)",-1000000000*VALUE(MID(C135,2,LEN(C135)-3)),IF(RIGHT(C135,2)="k)",-1000*VALUE(MID(C135,2,LEN(C135)-3)),VALUE(SUBSTITUTE(C135,",","")))))),IF(RIGHT(C135,1)="T",1000000000000*VALUE(LEFT(C135,LEN(C135)-1)),IF(RIGHT(C135,1)="M",1000000*VALUE(LEFT(C135,LEN(C135)-1)),IF(RIGHT(C135,1)="B",1000000000*VALUE(LEFT(C135,LEN(C135)-1)),IF(RIGHT(C135,1)="%",0.01*VALUE(LEFT(C135,LEN(C135)-1)),IF(RIGHT(C135,1)="k",1000*VALUE(LEFT(C135,LEN(C135)-1)),VALUE(SUBSTITUTE(C135,",",""))))))))),"N/A")</f>
        <v/>
      </c>
      <c r="K135">
        <f>IFERROR(IF(TRIM(D135)="-", "N/A", IF(RIGHT(D135,1)=")",IF(RIGHT(D135,2)="T)",-1000000000000*VALUE(MID(D135,2,LEN(D135)-3)),IF(RIGHT(D135,2)="M)",-1000000*VALUE(MID(D135,2,LEN(D135)-3)),IF(RIGHT(D135,2)="B)",-1000000000*VALUE(MID(D135,2,LEN(D135)-3)),IF(RIGHT(D135,2)="k)",-1000*VALUE(MID(D135,2,LEN(D135)-3)),VALUE(SUBSTITUTE(D135,",","")))))),IF(RIGHT(D135,1)="T",1000000000000*VALUE(LEFT(D135,LEN(D135)-1)),IF(RIGHT(D135,1)="M",1000000*VALUE(LEFT(D135,LEN(D135)-1)),IF(RIGHT(D135,1)="B",1000000000*VALUE(LEFT(D135,LEN(D135)-1)),IF(RIGHT(D135,1)="%",0.01*VALUE(LEFT(D135,LEN(D135)-1)),IF(RIGHT(D135,1)="k",1000*VALUE(LEFT(D135,LEN(D135)-1)),VALUE(SUBSTITUTE(D135,",",""))))))))),"N/A")</f>
        <v/>
      </c>
      <c r="L135">
        <f>IFERROR(IF(TRIM(E135)="-", "N/A", IF(RIGHT(E135,1)=")",IF(RIGHT(E135,2)="T)",-1000000000000*VALUE(MID(E135,2,LEN(E135)-3)),IF(RIGHT(E135,2)="M)",-1000000*VALUE(MID(E135,2,LEN(E135)-3)),IF(RIGHT(E135,2)="B)",-1000000000*VALUE(MID(E135,2,LEN(E135)-3)),IF(RIGHT(E135,2)="k)",-1000*VALUE(MID(E135,2,LEN(E135)-3)),VALUE(SUBSTITUTE(E135,",","")))))),IF(RIGHT(E135,1)="T",1000000000000*VALUE(LEFT(E135,LEN(E135)-1)),IF(RIGHT(E135,1)="M",1000000*VALUE(LEFT(E135,LEN(E135)-1)),IF(RIGHT(E135,1)="B",1000000000*VALUE(LEFT(E135,LEN(E135)-1)),IF(RIGHT(E135,1)="%",0.01*VALUE(LEFT(E135,LEN(E135)-1)),IF(RIGHT(E135,1)="k",1000*VALUE(LEFT(E135,LEN(E135)-1)),VALUE(SUBSTITUTE(E135,",",""))))))))),"N/A")</f>
        <v/>
      </c>
      <c r="M135">
        <f>IFERROR(IF(TRIM(F135)="-", "N/A", IF(RIGHT(F135,1)=")",IF(RIGHT(F135,2)="T)",-1000000000000*VALUE(MID(F135,2,LEN(F135)-3)),IF(RIGHT(F135,2)="M)",-1000000*VALUE(MID(F135,2,LEN(F135)-3)),IF(RIGHT(F135,2)="B)",-1000000000*VALUE(MID(F135,2,LEN(F135)-3)),IF(RIGHT(F135,2)="k)",-1000*VALUE(MID(F135,2,LEN(F135)-3)),VALUE(SUBSTITUTE(F135,",","")))))),IF(RIGHT(F135,1)="T",1000000000000*VALUE(LEFT(F135,LEN(F135)-1)),IF(RIGHT(F135,1)="M",1000000*VALUE(LEFT(F135,LEN(F135)-1)),IF(RIGHT(F135,1)="B",1000000000*VALUE(LEFT(F135,LEN(F135)-1)),IF(RIGHT(F135,1)="%",0.01*VALUE(LEFT(F135,LEN(F135)-1)),IF(RIGHT(F135,1)="k",1000*VALUE(LEFT(F135,LEN(F135)-1)),VALUE(SUBSTITUTE(F135,",",""))))))))),"N/A")</f>
        <v/>
      </c>
      <c r="N135">
        <f>IFERROR(IF(TRIM(G135)="-", "N/A", IF(RIGHT(G135,1)=")",IF(RIGHT(G135,2)="T)",-1000000000000*VALUE(MID(G135,2,LEN(G135)-3)),IF(RIGHT(G135,2)="M)",-1000000*VALUE(MID(G135,2,LEN(G135)-3)),IF(RIGHT(G135,2)="B)",-1000000000*VALUE(MID(G135,2,LEN(G135)-3)),IF(RIGHT(G135,2)="k)",-1000*VALUE(MID(G135,2,LEN(G135)-3)),VALUE(SUBSTITUTE(G135,",","")))))),IF(RIGHT(G135,1)="T",1000000000000*VALUE(LEFT(G135,LEN(G135)-1)),IF(RIGHT(G135,1)="M",1000000*VALUE(LEFT(G135,LEN(G135)-1)),IF(RIGHT(G135,1)="B",1000000000*VALUE(LEFT(G135,LEN(G135)-1)),IF(RIGHT(G135,1)="%",0.01*VALUE(LEFT(G135,LEN(G135)-1)),IF(RIGHT(G135,1)="k",1000*VALUE(LEFT(G135,LEN(G135)-1)),VALUE(SUBSTITUTE(G135,",",""))))))))),"N/A")</f>
        <v/>
      </c>
    </row>
    <row r="136" spans="1:60">
      <c r="I136">
        <f>IF(AND(K136&gt; J136, L136&gt; K136, M136&gt; L136, N136&gt; M136), "pos_trend", IF(AND(K136&lt; J136, L136&lt; K136, M136&lt; L136, N136&lt; M136), "neg_trend", "N/A"))</f>
        <v/>
      </c>
      <c r="J136">
        <f>IFERROR(IF(TRIM(C136)="-", "N/A", IF(RIGHT(C136,1)=")",IF(RIGHT(C136,2)="T)",-1000000000000*VALUE(MID(C136,2,LEN(C136)-3)),IF(RIGHT(C136,2)="M)",-1000000*VALUE(MID(C136,2,LEN(C136)-3)),IF(RIGHT(C136,2)="B)",-1000000000*VALUE(MID(C136,2,LEN(C136)-3)),IF(RIGHT(C136,2)="k)",-1000*VALUE(MID(C136,2,LEN(C136)-3)),VALUE(SUBSTITUTE(C136,",","")))))),IF(RIGHT(C136,1)="T",1000000000000*VALUE(LEFT(C136,LEN(C136)-1)),IF(RIGHT(C136,1)="M",1000000*VALUE(LEFT(C136,LEN(C136)-1)),IF(RIGHT(C136,1)="B",1000000000*VALUE(LEFT(C136,LEN(C136)-1)),IF(RIGHT(C136,1)="%",0.01*VALUE(LEFT(C136,LEN(C136)-1)),IF(RIGHT(C136,1)="k",1000*VALUE(LEFT(C136,LEN(C136)-1)),VALUE(SUBSTITUTE(C136,",",""))))))))),"N/A")</f>
        <v/>
      </c>
      <c r="K136">
        <f>IFERROR(IF(TRIM(D136)="-", "N/A", IF(RIGHT(D136,1)=")",IF(RIGHT(D136,2)="T)",-1000000000000*VALUE(MID(D136,2,LEN(D136)-3)),IF(RIGHT(D136,2)="M)",-1000000*VALUE(MID(D136,2,LEN(D136)-3)),IF(RIGHT(D136,2)="B)",-1000000000*VALUE(MID(D136,2,LEN(D136)-3)),IF(RIGHT(D136,2)="k)",-1000*VALUE(MID(D136,2,LEN(D136)-3)),VALUE(SUBSTITUTE(D136,",","")))))),IF(RIGHT(D136,1)="T",1000000000000*VALUE(LEFT(D136,LEN(D136)-1)),IF(RIGHT(D136,1)="M",1000000*VALUE(LEFT(D136,LEN(D136)-1)),IF(RIGHT(D136,1)="B",1000000000*VALUE(LEFT(D136,LEN(D136)-1)),IF(RIGHT(D136,1)="%",0.01*VALUE(LEFT(D136,LEN(D136)-1)),IF(RIGHT(D136,1)="k",1000*VALUE(LEFT(D136,LEN(D136)-1)),VALUE(SUBSTITUTE(D136,",",""))))))))),"N/A")</f>
        <v/>
      </c>
      <c r="L136">
        <f>IFERROR(IF(TRIM(E136)="-", "N/A", IF(RIGHT(E136,1)=")",IF(RIGHT(E136,2)="T)",-1000000000000*VALUE(MID(E136,2,LEN(E136)-3)),IF(RIGHT(E136,2)="M)",-1000000*VALUE(MID(E136,2,LEN(E136)-3)),IF(RIGHT(E136,2)="B)",-1000000000*VALUE(MID(E136,2,LEN(E136)-3)),IF(RIGHT(E136,2)="k)",-1000*VALUE(MID(E136,2,LEN(E136)-3)),VALUE(SUBSTITUTE(E136,",","")))))),IF(RIGHT(E136,1)="T",1000000000000*VALUE(LEFT(E136,LEN(E136)-1)),IF(RIGHT(E136,1)="M",1000000*VALUE(LEFT(E136,LEN(E136)-1)),IF(RIGHT(E136,1)="B",1000000000*VALUE(LEFT(E136,LEN(E136)-1)),IF(RIGHT(E136,1)="%",0.01*VALUE(LEFT(E136,LEN(E136)-1)),IF(RIGHT(E136,1)="k",1000*VALUE(LEFT(E136,LEN(E136)-1)),VALUE(SUBSTITUTE(E136,",",""))))))))),"N/A")</f>
        <v/>
      </c>
      <c r="M136">
        <f>IFERROR(IF(TRIM(F136)="-", "N/A", IF(RIGHT(F136,1)=")",IF(RIGHT(F136,2)="T)",-1000000000000*VALUE(MID(F136,2,LEN(F136)-3)),IF(RIGHT(F136,2)="M)",-1000000*VALUE(MID(F136,2,LEN(F136)-3)),IF(RIGHT(F136,2)="B)",-1000000000*VALUE(MID(F136,2,LEN(F136)-3)),IF(RIGHT(F136,2)="k)",-1000*VALUE(MID(F136,2,LEN(F136)-3)),VALUE(SUBSTITUTE(F136,",","")))))),IF(RIGHT(F136,1)="T",1000000000000*VALUE(LEFT(F136,LEN(F136)-1)),IF(RIGHT(F136,1)="M",1000000*VALUE(LEFT(F136,LEN(F136)-1)),IF(RIGHT(F136,1)="B",1000000000*VALUE(LEFT(F136,LEN(F136)-1)),IF(RIGHT(F136,1)="%",0.01*VALUE(LEFT(F136,LEN(F136)-1)),IF(RIGHT(F136,1)="k",1000*VALUE(LEFT(F136,LEN(F136)-1)),VALUE(SUBSTITUTE(F136,",",""))))))))),"N/A")</f>
        <v/>
      </c>
      <c r="N136">
        <f>IFERROR(IF(TRIM(G136)="-", "N/A", IF(RIGHT(G136,1)=")",IF(RIGHT(G136,2)="T)",-1000000000000*VALUE(MID(G136,2,LEN(G136)-3)),IF(RIGHT(G136,2)="M)",-1000000*VALUE(MID(G136,2,LEN(G136)-3)),IF(RIGHT(G136,2)="B)",-1000000000*VALUE(MID(G136,2,LEN(G136)-3)),IF(RIGHT(G136,2)="k)",-1000*VALUE(MID(G136,2,LEN(G136)-3)),VALUE(SUBSTITUTE(G136,",","")))))),IF(RIGHT(G136,1)="T",1000000000000*VALUE(LEFT(G136,LEN(G136)-1)),IF(RIGHT(G136,1)="M",1000000*VALUE(LEFT(G136,LEN(G136)-1)),IF(RIGHT(G136,1)="B",1000000000*VALUE(LEFT(G136,LEN(G136)-1)),IF(RIGHT(G136,1)="%",0.01*VALUE(LEFT(G136,LEN(G136)-1)),IF(RIGHT(G136,1)="k",1000*VALUE(LEFT(G136,LEN(G136)-1)),VALUE(SUBSTITUTE(G136,",",""))))))))),"N/A")</f>
        <v/>
      </c>
    </row>
    <row r="137" spans="1:60">
      <c s="1" r="B137" t="s">
        <v>231</v>
      </c>
      <c s="1" r="C137" t="s">
        <v>232</v>
      </c>
      <c s="1" r="D137" t="s">
        <v>233</v>
      </c>
      <c s="1" r="E137" t="s">
        <v>234</v>
      </c>
      <c s="1" r="F137" t="s">
        <v>235</v>
      </c>
      <c r="I137">
        <f>IF(AND(K137&gt; J137, L137&gt; K137, M137&gt; L137, N137&gt; M137), "pos_trend", IF(AND(K137&lt; J137, L137&lt; K137, M137&lt; L137, N137&lt; M137), "neg_trend", "N/A"))</f>
        <v/>
      </c>
      <c r="J137">
        <f>IFERROR(IF(TRIM(C137)="-", "N/A", IF(RIGHT(C137,1)=")",IF(RIGHT(C137,2)="T)",-1000000000000*VALUE(MID(C137,2,LEN(C137)-3)),IF(RIGHT(C137,2)="M)",-1000000*VALUE(MID(C137,2,LEN(C137)-3)),IF(RIGHT(C137,2)="B)",-1000000000*VALUE(MID(C137,2,LEN(C137)-3)),IF(RIGHT(C137,2)="k)",-1000*VALUE(MID(C137,2,LEN(C137)-3)),VALUE(SUBSTITUTE(C137,",","")))))),IF(RIGHT(C137,1)="T",1000000000000*VALUE(LEFT(C137,LEN(C137)-1)),IF(RIGHT(C137,1)="M",1000000*VALUE(LEFT(C137,LEN(C137)-1)),IF(RIGHT(C137,1)="B",1000000000*VALUE(LEFT(C137,LEN(C137)-1)),IF(RIGHT(C137,1)="%",0.01*VALUE(LEFT(C137,LEN(C137)-1)),IF(RIGHT(C137,1)="k",1000*VALUE(LEFT(C137,LEN(C137)-1)),VALUE(SUBSTITUTE(C137,",",""))))))))),"N/A")</f>
        <v/>
      </c>
      <c r="K137">
        <f>IFERROR(IF(TRIM(D137)="-", "N/A", IF(RIGHT(D137,1)=")",IF(RIGHT(D137,2)="T)",-1000000000000*VALUE(MID(D137,2,LEN(D137)-3)),IF(RIGHT(D137,2)="M)",-1000000*VALUE(MID(D137,2,LEN(D137)-3)),IF(RIGHT(D137,2)="B)",-1000000000*VALUE(MID(D137,2,LEN(D137)-3)),IF(RIGHT(D137,2)="k)",-1000*VALUE(MID(D137,2,LEN(D137)-3)),VALUE(SUBSTITUTE(D137,",","")))))),IF(RIGHT(D137,1)="T",1000000000000*VALUE(LEFT(D137,LEN(D137)-1)),IF(RIGHT(D137,1)="M",1000000*VALUE(LEFT(D137,LEN(D137)-1)),IF(RIGHT(D137,1)="B",1000000000*VALUE(LEFT(D137,LEN(D137)-1)),IF(RIGHT(D137,1)="%",0.01*VALUE(LEFT(D137,LEN(D137)-1)),IF(RIGHT(D137,1)="k",1000*VALUE(LEFT(D137,LEN(D137)-1)),VALUE(SUBSTITUTE(D137,",",""))))))))),"N/A")</f>
        <v/>
      </c>
      <c r="L137">
        <f>IFERROR(IF(TRIM(E137)="-", "N/A", IF(RIGHT(E137,1)=")",IF(RIGHT(E137,2)="T)",-1000000000000*VALUE(MID(E137,2,LEN(E137)-3)),IF(RIGHT(E137,2)="M)",-1000000*VALUE(MID(E137,2,LEN(E137)-3)),IF(RIGHT(E137,2)="B)",-1000000000*VALUE(MID(E137,2,LEN(E137)-3)),IF(RIGHT(E137,2)="k)",-1000*VALUE(MID(E137,2,LEN(E137)-3)),VALUE(SUBSTITUTE(E137,",","")))))),IF(RIGHT(E137,1)="T",1000000000000*VALUE(LEFT(E137,LEN(E137)-1)),IF(RIGHT(E137,1)="M",1000000*VALUE(LEFT(E137,LEN(E137)-1)),IF(RIGHT(E137,1)="B",1000000000*VALUE(LEFT(E137,LEN(E137)-1)),IF(RIGHT(E137,1)="%",0.01*VALUE(LEFT(E137,LEN(E137)-1)),IF(RIGHT(E137,1)="k",1000*VALUE(LEFT(E137,LEN(E137)-1)),VALUE(SUBSTITUTE(E137,",",""))))))))),"N/A")</f>
        <v/>
      </c>
      <c r="M137">
        <f>IFERROR(IF(TRIM(F137)="-", "N/A", IF(RIGHT(F137,1)=")",IF(RIGHT(F137,2)="T)",-1000000000000*VALUE(MID(F137,2,LEN(F137)-3)),IF(RIGHT(F137,2)="M)",-1000000*VALUE(MID(F137,2,LEN(F137)-3)),IF(RIGHT(F137,2)="B)",-1000000000*VALUE(MID(F137,2,LEN(F137)-3)),IF(RIGHT(F137,2)="k)",-1000*VALUE(MID(F137,2,LEN(F137)-3)),VALUE(SUBSTITUTE(F137,",","")))))),IF(RIGHT(F137,1)="T",1000000000000*VALUE(LEFT(F137,LEN(F137)-1)),IF(RIGHT(F137,1)="M",1000000*VALUE(LEFT(F137,LEN(F137)-1)),IF(RIGHT(F137,1)="B",1000000000*VALUE(LEFT(F137,LEN(F137)-1)),IF(RIGHT(F137,1)="%",0.01*VALUE(LEFT(F137,LEN(F137)-1)),IF(RIGHT(F137,1)="k",1000*VALUE(LEFT(F137,LEN(F137)-1)),VALUE(SUBSTITUTE(F137,",",""))))))))),"N/A")</f>
        <v/>
      </c>
      <c r="N137">
        <f>IFERROR(IF(TRIM(G137)="-", "N/A", IF(RIGHT(G137,1)=")",IF(RIGHT(G137,2)="T)",-1000000000000*VALUE(MID(G137,2,LEN(G137)-3)),IF(RIGHT(G137,2)="M)",-1000000*VALUE(MID(G137,2,LEN(G137)-3)),IF(RIGHT(G137,2)="B)",-1000000000*VALUE(MID(G137,2,LEN(G137)-3)),IF(RIGHT(G137,2)="k)",-1000*VALUE(MID(G137,2,LEN(G137)-3)),VALUE(SUBSTITUTE(G137,",","")))))),IF(RIGHT(G137,1)="T",1000000000000*VALUE(LEFT(G137,LEN(G137)-1)),IF(RIGHT(G137,1)="M",1000000*VALUE(LEFT(G137,LEN(G137)-1)),IF(RIGHT(G137,1)="B",1000000000*VALUE(LEFT(G137,LEN(G137)-1)),IF(RIGHT(G137,1)="%",0.01*VALUE(LEFT(G137,LEN(G137)-1)),IF(RIGHT(G137,1)="k",1000*VALUE(LEFT(G137,LEN(G137)-1)),VALUE(SUBSTITUTE(G137,",",""))))))))),"N/A")</f>
        <v/>
      </c>
    </row>
    <row r="138" spans="1:60">
      <c s="1" r="A138" t="n">
        <v>0</v>
      </c>
      <c r="B138" t="s">
        <v>1086</v>
      </c>
      <c r="C138" t="s">
        <v>1087</v>
      </c>
      <c r="D138" t="s">
        <v>1088</v>
      </c>
      <c r="E138" t="s"/>
      <c r="F138" t="n">
        <v>54</v>
      </c>
      <c r="I138">
        <f>IF(AND(K138&gt; J138, L138&gt; K138, M138&gt; L138, N138&gt; M138), "pos_trend", IF(AND(K138&lt; J138, L138&lt; K138, M138&lt; L138, N138&lt; M138), "neg_trend", "N/A"))</f>
        <v/>
      </c>
      <c r="J138">
        <f>IFERROR(IF(TRIM(C138)="-", "N/A", IF(RIGHT(C138,1)=")",IF(RIGHT(C138,2)="T)",-1000000000000*VALUE(MID(C138,2,LEN(C138)-3)),IF(RIGHT(C138,2)="M)",-1000000*VALUE(MID(C138,2,LEN(C138)-3)),IF(RIGHT(C138,2)="B)",-1000000000*VALUE(MID(C138,2,LEN(C138)-3)),IF(RIGHT(C138,2)="k)",-1000*VALUE(MID(C138,2,LEN(C138)-3)),VALUE(SUBSTITUTE(C138,",","")))))),IF(RIGHT(C138,1)="T",1000000000000*VALUE(LEFT(C138,LEN(C138)-1)),IF(RIGHT(C138,1)="M",1000000*VALUE(LEFT(C138,LEN(C138)-1)),IF(RIGHT(C138,1)="B",1000000000*VALUE(LEFT(C138,LEN(C138)-1)),IF(RIGHT(C138,1)="%",0.01*VALUE(LEFT(C138,LEN(C138)-1)),IF(RIGHT(C138,1)="k",1000*VALUE(LEFT(C138,LEN(C138)-1)),VALUE(SUBSTITUTE(C138,",",""))))))))),"N/A")</f>
        <v/>
      </c>
      <c r="K138">
        <f>IFERROR(IF(TRIM(D138)="-", "N/A", IF(RIGHT(D138,1)=")",IF(RIGHT(D138,2)="T)",-1000000000000*VALUE(MID(D138,2,LEN(D138)-3)),IF(RIGHT(D138,2)="M)",-1000000*VALUE(MID(D138,2,LEN(D138)-3)),IF(RIGHT(D138,2)="B)",-1000000000*VALUE(MID(D138,2,LEN(D138)-3)),IF(RIGHT(D138,2)="k)",-1000*VALUE(MID(D138,2,LEN(D138)-3)),VALUE(SUBSTITUTE(D138,",","")))))),IF(RIGHT(D138,1)="T",1000000000000*VALUE(LEFT(D138,LEN(D138)-1)),IF(RIGHT(D138,1)="M",1000000*VALUE(LEFT(D138,LEN(D138)-1)),IF(RIGHT(D138,1)="B",1000000000*VALUE(LEFT(D138,LEN(D138)-1)),IF(RIGHT(D138,1)="%",0.01*VALUE(LEFT(D138,LEN(D138)-1)),IF(RIGHT(D138,1)="k",1000*VALUE(LEFT(D138,LEN(D138)-1)),VALUE(SUBSTITUTE(D138,",",""))))))))),"N/A")</f>
        <v/>
      </c>
      <c r="L138">
        <f>IFERROR(IF(TRIM(E138)="-", "N/A", IF(RIGHT(E138,1)=")",IF(RIGHT(E138,2)="T)",-1000000000000*VALUE(MID(E138,2,LEN(E138)-3)),IF(RIGHT(E138,2)="M)",-1000000*VALUE(MID(E138,2,LEN(E138)-3)),IF(RIGHT(E138,2)="B)",-1000000000*VALUE(MID(E138,2,LEN(E138)-3)),IF(RIGHT(E138,2)="k)",-1000*VALUE(MID(E138,2,LEN(E138)-3)),VALUE(SUBSTITUTE(E138,",","")))))),IF(RIGHT(E138,1)="T",1000000000000*VALUE(LEFT(E138,LEN(E138)-1)),IF(RIGHT(E138,1)="M",1000000*VALUE(LEFT(E138,LEN(E138)-1)),IF(RIGHT(E138,1)="B",1000000000*VALUE(LEFT(E138,LEN(E138)-1)),IF(RIGHT(E138,1)="%",0.01*VALUE(LEFT(E138,LEN(E138)-1)),IF(RIGHT(E138,1)="k",1000*VALUE(LEFT(E138,LEN(E138)-1)),VALUE(SUBSTITUTE(E138,",",""))))))))),"N/A")</f>
        <v/>
      </c>
      <c r="M138">
        <f>IFERROR(IF(TRIM(F138)="-", "N/A", IF(RIGHT(F138,1)=")",IF(RIGHT(F138,2)="T)",-1000000000000*VALUE(MID(F138,2,LEN(F138)-3)),IF(RIGHT(F138,2)="M)",-1000000*VALUE(MID(F138,2,LEN(F138)-3)),IF(RIGHT(F138,2)="B)",-1000000000*VALUE(MID(F138,2,LEN(F138)-3)),IF(RIGHT(F138,2)="k)",-1000*VALUE(MID(F138,2,LEN(F138)-3)),VALUE(SUBSTITUTE(F138,",","")))))),IF(RIGHT(F138,1)="T",1000000000000*VALUE(LEFT(F138,LEN(F138)-1)),IF(RIGHT(F138,1)="M",1000000*VALUE(LEFT(F138,LEN(F138)-1)),IF(RIGHT(F138,1)="B",1000000000*VALUE(LEFT(F138,LEN(F138)-1)),IF(RIGHT(F138,1)="%",0.01*VALUE(LEFT(F138,LEN(F138)-1)),IF(RIGHT(F138,1)="k",1000*VALUE(LEFT(F138,LEN(F138)-1)),VALUE(SUBSTITUTE(F138,",",""))))))))),"N/A")</f>
        <v/>
      </c>
      <c r="N138">
        <f>IFERROR(IF(TRIM(G138)="-", "N/A", IF(RIGHT(G138,1)=")",IF(RIGHT(G138,2)="T)",-1000000000000*VALUE(MID(G138,2,LEN(G138)-3)),IF(RIGHT(G138,2)="M)",-1000000*VALUE(MID(G138,2,LEN(G138)-3)),IF(RIGHT(G138,2)="B)",-1000000000*VALUE(MID(G138,2,LEN(G138)-3)),IF(RIGHT(G138,2)="k)",-1000*VALUE(MID(G138,2,LEN(G138)-3)),VALUE(SUBSTITUTE(G138,",","")))))),IF(RIGHT(G138,1)="T",1000000000000*VALUE(LEFT(G138,LEN(G138)-1)),IF(RIGHT(G138,1)="M",1000000*VALUE(LEFT(G138,LEN(G138)-1)),IF(RIGHT(G138,1)="B",1000000000*VALUE(LEFT(G138,LEN(G138)-1)),IF(RIGHT(G138,1)="%",0.01*VALUE(LEFT(G138,LEN(G138)-1)),IF(RIGHT(G138,1)="k",1000*VALUE(LEFT(G138,LEN(G138)-1)),VALUE(SUBSTITUTE(G138,",",""))))))))),"N/A")</f>
        <v/>
      </c>
    </row>
    <row r="139" spans="1:60">
      <c s="1" r="A139" t="n">
        <v>1</v>
      </c>
      <c r="B139" t="s">
        <v>1089</v>
      </c>
      <c r="C139" t="s">
        <v>1090</v>
      </c>
      <c r="D139" t="s">
        <v>1091</v>
      </c>
      <c r="E139" t="s"/>
      <c r="F139" t="n">
        <v>51</v>
      </c>
      <c r="I139">
        <f>IF(AND(K139&gt; J139, L139&gt; K139, M139&gt; L139, N139&gt; M139), "pos_trend", IF(AND(K139&lt; J139, L139&lt; K139, M139&lt; L139, N139&lt; M139), "neg_trend", "N/A"))</f>
        <v/>
      </c>
      <c r="J139">
        <f>IFERROR(IF(TRIM(C139)="-", "N/A", IF(RIGHT(C139,1)=")",IF(RIGHT(C139,2)="T)",-1000000000000*VALUE(MID(C139,2,LEN(C139)-3)),IF(RIGHT(C139,2)="M)",-1000000*VALUE(MID(C139,2,LEN(C139)-3)),IF(RIGHT(C139,2)="B)",-1000000000*VALUE(MID(C139,2,LEN(C139)-3)),IF(RIGHT(C139,2)="k)",-1000*VALUE(MID(C139,2,LEN(C139)-3)),VALUE(SUBSTITUTE(C139,",","")))))),IF(RIGHT(C139,1)="T",1000000000000*VALUE(LEFT(C139,LEN(C139)-1)),IF(RIGHT(C139,1)="M",1000000*VALUE(LEFT(C139,LEN(C139)-1)),IF(RIGHT(C139,1)="B",1000000000*VALUE(LEFT(C139,LEN(C139)-1)),IF(RIGHT(C139,1)="%",0.01*VALUE(LEFT(C139,LEN(C139)-1)),IF(RIGHT(C139,1)="k",1000*VALUE(LEFT(C139,LEN(C139)-1)),VALUE(SUBSTITUTE(C139,",",""))))))))),"N/A")</f>
        <v/>
      </c>
      <c r="K139">
        <f>IFERROR(IF(TRIM(D139)="-", "N/A", IF(RIGHT(D139,1)=")",IF(RIGHT(D139,2)="T)",-1000000000000*VALUE(MID(D139,2,LEN(D139)-3)),IF(RIGHT(D139,2)="M)",-1000000*VALUE(MID(D139,2,LEN(D139)-3)),IF(RIGHT(D139,2)="B)",-1000000000*VALUE(MID(D139,2,LEN(D139)-3)),IF(RIGHT(D139,2)="k)",-1000*VALUE(MID(D139,2,LEN(D139)-3)),VALUE(SUBSTITUTE(D139,",","")))))),IF(RIGHT(D139,1)="T",1000000000000*VALUE(LEFT(D139,LEN(D139)-1)),IF(RIGHT(D139,1)="M",1000000*VALUE(LEFT(D139,LEN(D139)-1)),IF(RIGHT(D139,1)="B",1000000000*VALUE(LEFT(D139,LEN(D139)-1)),IF(RIGHT(D139,1)="%",0.01*VALUE(LEFT(D139,LEN(D139)-1)),IF(RIGHT(D139,1)="k",1000*VALUE(LEFT(D139,LEN(D139)-1)),VALUE(SUBSTITUTE(D139,",",""))))))))),"N/A")</f>
        <v/>
      </c>
      <c r="L139">
        <f>IFERROR(IF(TRIM(E139)="-", "N/A", IF(RIGHT(E139,1)=")",IF(RIGHT(E139,2)="T)",-1000000000000*VALUE(MID(E139,2,LEN(E139)-3)),IF(RIGHT(E139,2)="M)",-1000000*VALUE(MID(E139,2,LEN(E139)-3)),IF(RIGHT(E139,2)="B)",-1000000000*VALUE(MID(E139,2,LEN(E139)-3)),IF(RIGHT(E139,2)="k)",-1000*VALUE(MID(E139,2,LEN(E139)-3)),VALUE(SUBSTITUTE(E139,",","")))))),IF(RIGHT(E139,1)="T",1000000000000*VALUE(LEFT(E139,LEN(E139)-1)),IF(RIGHT(E139,1)="M",1000000*VALUE(LEFT(E139,LEN(E139)-1)),IF(RIGHT(E139,1)="B",1000000000*VALUE(LEFT(E139,LEN(E139)-1)),IF(RIGHT(E139,1)="%",0.01*VALUE(LEFT(E139,LEN(E139)-1)),IF(RIGHT(E139,1)="k",1000*VALUE(LEFT(E139,LEN(E139)-1)),VALUE(SUBSTITUTE(E139,",",""))))))))),"N/A")</f>
        <v/>
      </c>
      <c r="M139">
        <f>IFERROR(IF(TRIM(F139)="-", "N/A", IF(RIGHT(F139,1)=")",IF(RIGHT(F139,2)="T)",-1000000000000*VALUE(MID(F139,2,LEN(F139)-3)),IF(RIGHT(F139,2)="M)",-1000000*VALUE(MID(F139,2,LEN(F139)-3)),IF(RIGHT(F139,2)="B)",-1000000000*VALUE(MID(F139,2,LEN(F139)-3)),IF(RIGHT(F139,2)="k)",-1000*VALUE(MID(F139,2,LEN(F139)-3)),VALUE(SUBSTITUTE(F139,",","")))))),IF(RIGHT(F139,1)="T",1000000000000*VALUE(LEFT(F139,LEN(F139)-1)),IF(RIGHT(F139,1)="M",1000000*VALUE(LEFT(F139,LEN(F139)-1)),IF(RIGHT(F139,1)="B",1000000000*VALUE(LEFT(F139,LEN(F139)-1)),IF(RIGHT(F139,1)="%",0.01*VALUE(LEFT(F139,LEN(F139)-1)),IF(RIGHT(F139,1)="k",1000*VALUE(LEFT(F139,LEN(F139)-1)),VALUE(SUBSTITUTE(F139,",",""))))))))),"N/A")</f>
        <v/>
      </c>
      <c r="N139">
        <f>IFERROR(IF(TRIM(G139)="-", "N/A", IF(RIGHT(G139,1)=")",IF(RIGHT(G139,2)="T)",-1000000000000*VALUE(MID(G139,2,LEN(G139)-3)),IF(RIGHT(G139,2)="M)",-1000000*VALUE(MID(G139,2,LEN(G139)-3)),IF(RIGHT(G139,2)="B)",-1000000000*VALUE(MID(G139,2,LEN(G139)-3)),IF(RIGHT(G139,2)="k)",-1000*VALUE(MID(G139,2,LEN(G139)-3)),VALUE(SUBSTITUTE(G139,",","")))))),IF(RIGHT(G139,1)="T",1000000000000*VALUE(LEFT(G139,LEN(G139)-1)),IF(RIGHT(G139,1)="M",1000000*VALUE(LEFT(G139,LEN(G139)-1)),IF(RIGHT(G139,1)="B",1000000000*VALUE(LEFT(G139,LEN(G139)-1)),IF(RIGHT(G139,1)="%",0.01*VALUE(LEFT(G139,LEN(G139)-1)),IF(RIGHT(G139,1)="k",1000*VALUE(LEFT(G139,LEN(G139)-1)),VALUE(SUBSTITUTE(G139,",",""))))))))),"N/A")</f>
        <v/>
      </c>
    </row>
    <row r="140" spans="1:60">
      <c s="1" r="A140" t="n">
        <v>2</v>
      </c>
      <c r="B140" t="s">
        <v>1092</v>
      </c>
      <c r="C140" t="s">
        <v>1093</v>
      </c>
      <c r="D140" t="s">
        <v>1094</v>
      </c>
      <c r="E140" t="s"/>
      <c r="F140" t="n">
        <v>55</v>
      </c>
      <c r="I140">
        <f>IF(AND(K140&gt; J140, L140&gt; K140, M140&gt; L140, N140&gt; M140), "pos_trend", IF(AND(K140&lt; J140, L140&lt; K140, M140&lt; L140, N140&lt; M140), "neg_trend", "N/A"))</f>
        <v/>
      </c>
      <c r="J140">
        <f>IFERROR(IF(TRIM(C140)="-", "N/A", IF(RIGHT(C140,1)=")",IF(RIGHT(C140,2)="T)",-1000000000000*VALUE(MID(C140,2,LEN(C140)-3)),IF(RIGHT(C140,2)="M)",-1000000*VALUE(MID(C140,2,LEN(C140)-3)),IF(RIGHT(C140,2)="B)",-1000000000*VALUE(MID(C140,2,LEN(C140)-3)),IF(RIGHT(C140,2)="k)",-1000*VALUE(MID(C140,2,LEN(C140)-3)),VALUE(SUBSTITUTE(C140,",","")))))),IF(RIGHT(C140,1)="T",1000000000000*VALUE(LEFT(C140,LEN(C140)-1)),IF(RIGHT(C140,1)="M",1000000*VALUE(LEFT(C140,LEN(C140)-1)),IF(RIGHT(C140,1)="B",1000000000*VALUE(LEFT(C140,LEN(C140)-1)),IF(RIGHT(C140,1)="%",0.01*VALUE(LEFT(C140,LEN(C140)-1)),IF(RIGHT(C140,1)="k",1000*VALUE(LEFT(C140,LEN(C140)-1)),VALUE(SUBSTITUTE(C140,",",""))))))))),"N/A")</f>
        <v/>
      </c>
      <c r="K140">
        <f>IFERROR(IF(TRIM(D140)="-", "N/A", IF(RIGHT(D140,1)=")",IF(RIGHT(D140,2)="T)",-1000000000000*VALUE(MID(D140,2,LEN(D140)-3)),IF(RIGHT(D140,2)="M)",-1000000*VALUE(MID(D140,2,LEN(D140)-3)),IF(RIGHT(D140,2)="B)",-1000000000*VALUE(MID(D140,2,LEN(D140)-3)),IF(RIGHT(D140,2)="k)",-1000*VALUE(MID(D140,2,LEN(D140)-3)),VALUE(SUBSTITUTE(D140,",","")))))),IF(RIGHT(D140,1)="T",1000000000000*VALUE(LEFT(D140,LEN(D140)-1)),IF(RIGHT(D140,1)="M",1000000*VALUE(LEFT(D140,LEN(D140)-1)),IF(RIGHT(D140,1)="B",1000000000*VALUE(LEFT(D140,LEN(D140)-1)),IF(RIGHT(D140,1)="%",0.01*VALUE(LEFT(D140,LEN(D140)-1)),IF(RIGHT(D140,1)="k",1000*VALUE(LEFT(D140,LEN(D140)-1)),VALUE(SUBSTITUTE(D140,",",""))))))))),"N/A")</f>
        <v/>
      </c>
      <c r="L140">
        <f>IFERROR(IF(TRIM(E140)="-", "N/A", IF(RIGHT(E140,1)=")",IF(RIGHT(E140,2)="T)",-1000000000000*VALUE(MID(E140,2,LEN(E140)-3)),IF(RIGHT(E140,2)="M)",-1000000*VALUE(MID(E140,2,LEN(E140)-3)),IF(RIGHT(E140,2)="B)",-1000000000*VALUE(MID(E140,2,LEN(E140)-3)),IF(RIGHT(E140,2)="k)",-1000*VALUE(MID(E140,2,LEN(E140)-3)),VALUE(SUBSTITUTE(E140,",","")))))),IF(RIGHT(E140,1)="T",1000000000000*VALUE(LEFT(E140,LEN(E140)-1)),IF(RIGHT(E140,1)="M",1000000*VALUE(LEFT(E140,LEN(E140)-1)),IF(RIGHT(E140,1)="B",1000000000*VALUE(LEFT(E140,LEN(E140)-1)),IF(RIGHT(E140,1)="%",0.01*VALUE(LEFT(E140,LEN(E140)-1)),IF(RIGHT(E140,1)="k",1000*VALUE(LEFT(E140,LEN(E140)-1)),VALUE(SUBSTITUTE(E140,",",""))))))))),"N/A")</f>
        <v/>
      </c>
      <c r="M140">
        <f>IFERROR(IF(TRIM(F140)="-", "N/A", IF(RIGHT(F140,1)=")",IF(RIGHT(F140,2)="T)",-1000000000000*VALUE(MID(F140,2,LEN(F140)-3)),IF(RIGHT(F140,2)="M)",-1000000*VALUE(MID(F140,2,LEN(F140)-3)),IF(RIGHT(F140,2)="B)",-1000000000*VALUE(MID(F140,2,LEN(F140)-3)),IF(RIGHT(F140,2)="k)",-1000*VALUE(MID(F140,2,LEN(F140)-3)),VALUE(SUBSTITUTE(F140,",","")))))),IF(RIGHT(F140,1)="T",1000000000000*VALUE(LEFT(F140,LEN(F140)-1)),IF(RIGHT(F140,1)="M",1000000*VALUE(LEFT(F140,LEN(F140)-1)),IF(RIGHT(F140,1)="B",1000000000*VALUE(LEFT(F140,LEN(F140)-1)),IF(RIGHT(F140,1)="%",0.01*VALUE(LEFT(F140,LEN(F140)-1)),IF(RIGHT(F140,1)="k",1000*VALUE(LEFT(F140,LEN(F140)-1)),VALUE(SUBSTITUTE(F140,",",""))))))))),"N/A")</f>
        <v/>
      </c>
      <c r="N140">
        <f>IFERROR(IF(TRIM(G140)="-", "N/A", IF(RIGHT(G140,1)=")",IF(RIGHT(G140,2)="T)",-1000000000000*VALUE(MID(G140,2,LEN(G140)-3)),IF(RIGHT(G140,2)="M)",-1000000*VALUE(MID(G140,2,LEN(G140)-3)),IF(RIGHT(G140,2)="B)",-1000000000*VALUE(MID(G140,2,LEN(G140)-3)),IF(RIGHT(G140,2)="k)",-1000*VALUE(MID(G140,2,LEN(G140)-3)),VALUE(SUBSTITUTE(G140,",","")))))),IF(RIGHT(G140,1)="T",1000000000000*VALUE(LEFT(G140,LEN(G140)-1)),IF(RIGHT(G140,1)="M",1000000*VALUE(LEFT(G140,LEN(G140)-1)),IF(RIGHT(G140,1)="B",1000000000*VALUE(LEFT(G140,LEN(G140)-1)),IF(RIGHT(G140,1)="%",0.01*VALUE(LEFT(G140,LEN(G140)-1)),IF(RIGHT(G140,1)="k",1000*VALUE(LEFT(G140,LEN(G140)-1)),VALUE(SUBSTITUTE(G140,",",""))))))))),"N/A")</f>
        <v/>
      </c>
    </row>
    <row r="141" spans="1:60">
      <c s="1" r="A141" t="n">
        <v>3</v>
      </c>
      <c r="B141" t="s">
        <v>1095</v>
      </c>
      <c r="C141" t="s">
        <v>1096</v>
      </c>
      <c r="D141" t="s">
        <v>1097</v>
      </c>
      <c r="E141" t="s"/>
      <c r="F141" t="n">
        <v>50</v>
      </c>
      <c r="I141">
        <f>IF(AND(K141&gt; J141, L141&gt; K141, M141&gt; L141, N141&gt; M141), "pos_trend", IF(AND(K141&lt; J141, L141&lt; K141, M141&lt; L141, N141&lt; M141), "neg_trend", "N/A"))</f>
        <v/>
      </c>
      <c r="J141">
        <f>IFERROR(IF(TRIM(C141)="-", "N/A", IF(RIGHT(C141,1)=")",IF(RIGHT(C141,2)="T)",-1000000000000*VALUE(MID(C141,2,LEN(C141)-3)),IF(RIGHT(C141,2)="M)",-1000000*VALUE(MID(C141,2,LEN(C141)-3)),IF(RIGHT(C141,2)="B)",-1000000000*VALUE(MID(C141,2,LEN(C141)-3)),IF(RIGHT(C141,2)="k)",-1000*VALUE(MID(C141,2,LEN(C141)-3)),VALUE(SUBSTITUTE(C141,",","")))))),IF(RIGHT(C141,1)="T",1000000000000*VALUE(LEFT(C141,LEN(C141)-1)),IF(RIGHT(C141,1)="M",1000000*VALUE(LEFT(C141,LEN(C141)-1)),IF(RIGHT(C141,1)="B",1000000000*VALUE(LEFT(C141,LEN(C141)-1)),IF(RIGHT(C141,1)="%",0.01*VALUE(LEFT(C141,LEN(C141)-1)),IF(RIGHT(C141,1)="k",1000*VALUE(LEFT(C141,LEN(C141)-1)),VALUE(SUBSTITUTE(C141,",",""))))))))),"N/A")</f>
        <v/>
      </c>
      <c r="K141">
        <f>IFERROR(IF(TRIM(D141)="-", "N/A", IF(RIGHT(D141,1)=")",IF(RIGHT(D141,2)="T)",-1000000000000*VALUE(MID(D141,2,LEN(D141)-3)),IF(RIGHT(D141,2)="M)",-1000000*VALUE(MID(D141,2,LEN(D141)-3)),IF(RIGHT(D141,2)="B)",-1000000000*VALUE(MID(D141,2,LEN(D141)-3)),IF(RIGHT(D141,2)="k)",-1000*VALUE(MID(D141,2,LEN(D141)-3)),VALUE(SUBSTITUTE(D141,",","")))))),IF(RIGHT(D141,1)="T",1000000000000*VALUE(LEFT(D141,LEN(D141)-1)),IF(RIGHT(D141,1)="M",1000000*VALUE(LEFT(D141,LEN(D141)-1)),IF(RIGHT(D141,1)="B",1000000000*VALUE(LEFT(D141,LEN(D141)-1)),IF(RIGHT(D141,1)="%",0.01*VALUE(LEFT(D141,LEN(D141)-1)),IF(RIGHT(D141,1)="k",1000*VALUE(LEFT(D141,LEN(D141)-1)),VALUE(SUBSTITUTE(D141,",",""))))))))),"N/A")</f>
        <v/>
      </c>
      <c r="L141">
        <f>IFERROR(IF(TRIM(E141)="-", "N/A", IF(RIGHT(E141,1)=")",IF(RIGHT(E141,2)="T)",-1000000000000*VALUE(MID(E141,2,LEN(E141)-3)),IF(RIGHT(E141,2)="M)",-1000000*VALUE(MID(E141,2,LEN(E141)-3)),IF(RIGHT(E141,2)="B)",-1000000000*VALUE(MID(E141,2,LEN(E141)-3)),IF(RIGHT(E141,2)="k)",-1000*VALUE(MID(E141,2,LEN(E141)-3)),VALUE(SUBSTITUTE(E141,",","")))))),IF(RIGHT(E141,1)="T",1000000000000*VALUE(LEFT(E141,LEN(E141)-1)),IF(RIGHT(E141,1)="M",1000000*VALUE(LEFT(E141,LEN(E141)-1)),IF(RIGHT(E141,1)="B",1000000000*VALUE(LEFT(E141,LEN(E141)-1)),IF(RIGHT(E141,1)="%",0.01*VALUE(LEFT(E141,LEN(E141)-1)),IF(RIGHT(E141,1)="k",1000*VALUE(LEFT(E141,LEN(E141)-1)),VALUE(SUBSTITUTE(E141,",",""))))))))),"N/A")</f>
        <v/>
      </c>
      <c r="M141">
        <f>IFERROR(IF(TRIM(F141)="-", "N/A", IF(RIGHT(F141,1)=")",IF(RIGHT(F141,2)="T)",-1000000000000*VALUE(MID(F141,2,LEN(F141)-3)),IF(RIGHT(F141,2)="M)",-1000000*VALUE(MID(F141,2,LEN(F141)-3)),IF(RIGHT(F141,2)="B)",-1000000000*VALUE(MID(F141,2,LEN(F141)-3)),IF(RIGHT(F141,2)="k)",-1000*VALUE(MID(F141,2,LEN(F141)-3)),VALUE(SUBSTITUTE(F141,",","")))))),IF(RIGHT(F141,1)="T",1000000000000*VALUE(LEFT(F141,LEN(F141)-1)),IF(RIGHT(F141,1)="M",1000000*VALUE(LEFT(F141,LEN(F141)-1)),IF(RIGHT(F141,1)="B",1000000000*VALUE(LEFT(F141,LEN(F141)-1)),IF(RIGHT(F141,1)="%",0.01*VALUE(LEFT(F141,LEN(F141)-1)),IF(RIGHT(F141,1)="k",1000*VALUE(LEFT(F141,LEN(F141)-1)),VALUE(SUBSTITUTE(F141,",",""))))))))),"N/A")</f>
        <v/>
      </c>
      <c r="N141">
        <f>IFERROR(IF(TRIM(G141)="-", "N/A", IF(RIGHT(G141,1)=")",IF(RIGHT(G141,2)="T)",-1000000000000*VALUE(MID(G141,2,LEN(G141)-3)),IF(RIGHT(G141,2)="M)",-1000000*VALUE(MID(G141,2,LEN(G141)-3)),IF(RIGHT(G141,2)="B)",-1000000000*VALUE(MID(G141,2,LEN(G141)-3)),IF(RIGHT(G141,2)="k)",-1000*VALUE(MID(G141,2,LEN(G141)-3)),VALUE(SUBSTITUTE(G141,",","")))))),IF(RIGHT(G141,1)="T",1000000000000*VALUE(LEFT(G141,LEN(G141)-1)),IF(RIGHT(G141,1)="M",1000000*VALUE(LEFT(G141,LEN(G141)-1)),IF(RIGHT(G141,1)="B",1000000000*VALUE(LEFT(G141,LEN(G141)-1)),IF(RIGHT(G141,1)="%",0.01*VALUE(LEFT(G141,LEN(G141)-1)),IF(RIGHT(G141,1)="k",1000*VALUE(LEFT(G141,LEN(G141)-1)),VALUE(SUBSTITUTE(G141,",",""))))))))),"N/A")</f>
        <v/>
      </c>
    </row>
    <row r="142" spans="1:60">
      <c s="1" r="A142" t="n">
        <v>4</v>
      </c>
      <c r="B142" t="s">
        <v>1098</v>
      </c>
      <c r="C142" t="s">
        <v>1099</v>
      </c>
      <c r="D142" t="s"/>
      <c r="E142" t="s"/>
      <c r="F142" t="n">
        <v>47</v>
      </c>
      <c r="I142">
        <f>IF(AND(K142&gt; J142, L142&gt; K142, M142&gt; L142, N142&gt; M142), "pos_trend", IF(AND(K142&lt; J142, L142&lt; K142, M142&lt; L142, N142&lt; M142), "neg_trend", "N/A"))</f>
        <v/>
      </c>
      <c r="J142">
        <f>IFERROR(IF(TRIM(C142)="-", "N/A", IF(RIGHT(C142,1)=")",IF(RIGHT(C142,2)="T)",-1000000000000*VALUE(MID(C142,2,LEN(C142)-3)),IF(RIGHT(C142,2)="M)",-1000000*VALUE(MID(C142,2,LEN(C142)-3)),IF(RIGHT(C142,2)="B)",-1000000000*VALUE(MID(C142,2,LEN(C142)-3)),IF(RIGHT(C142,2)="k)",-1000*VALUE(MID(C142,2,LEN(C142)-3)),VALUE(SUBSTITUTE(C142,",","")))))),IF(RIGHT(C142,1)="T",1000000000000*VALUE(LEFT(C142,LEN(C142)-1)),IF(RIGHT(C142,1)="M",1000000*VALUE(LEFT(C142,LEN(C142)-1)),IF(RIGHT(C142,1)="B",1000000000*VALUE(LEFT(C142,LEN(C142)-1)),IF(RIGHT(C142,1)="%",0.01*VALUE(LEFT(C142,LEN(C142)-1)),IF(RIGHT(C142,1)="k",1000*VALUE(LEFT(C142,LEN(C142)-1)),VALUE(SUBSTITUTE(C142,",",""))))))))),"N/A")</f>
        <v/>
      </c>
      <c r="K142">
        <f>IFERROR(IF(TRIM(D142)="-", "N/A", IF(RIGHT(D142,1)=")",IF(RIGHT(D142,2)="T)",-1000000000000*VALUE(MID(D142,2,LEN(D142)-3)),IF(RIGHT(D142,2)="M)",-1000000*VALUE(MID(D142,2,LEN(D142)-3)),IF(RIGHT(D142,2)="B)",-1000000000*VALUE(MID(D142,2,LEN(D142)-3)),IF(RIGHT(D142,2)="k)",-1000*VALUE(MID(D142,2,LEN(D142)-3)),VALUE(SUBSTITUTE(D142,",","")))))),IF(RIGHT(D142,1)="T",1000000000000*VALUE(LEFT(D142,LEN(D142)-1)),IF(RIGHT(D142,1)="M",1000000*VALUE(LEFT(D142,LEN(D142)-1)),IF(RIGHT(D142,1)="B",1000000000*VALUE(LEFT(D142,LEN(D142)-1)),IF(RIGHT(D142,1)="%",0.01*VALUE(LEFT(D142,LEN(D142)-1)),IF(RIGHT(D142,1)="k",1000*VALUE(LEFT(D142,LEN(D142)-1)),VALUE(SUBSTITUTE(D142,",",""))))))))),"N/A")</f>
        <v/>
      </c>
      <c r="L142">
        <f>IFERROR(IF(TRIM(E142)="-", "N/A", IF(RIGHT(E142,1)=")",IF(RIGHT(E142,2)="T)",-1000000000000*VALUE(MID(E142,2,LEN(E142)-3)),IF(RIGHT(E142,2)="M)",-1000000*VALUE(MID(E142,2,LEN(E142)-3)),IF(RIGHT(E142,2)="B)",-1000000000*VALUE(MID(E142,2,LEN(E142)-3)),IF(RIGHT(E142,2)="k)",-1000*VALUE(MID(E142,2,LEN(E142)-3)),VALUE(SUBSTITUTE(E142,",","")))))),IF(RIGHT(E142,1)="T",1000000000000*VALUE(LEFT(E142,LEN(E142)-1)),IF(RIGHT(E142,1)="M",1000000*VALUE(LEFT(E142,LEN(E142)-1)),IF(RIGHT(E142,1)="B",1000000000*VALUE(LEFT(E142,LEN(E142)-1)),IF(RIGHT(E142,1)="%",0.01*VALUE(LEFT(E142,LEN(E142)-1)),IF(RIGHT(E142,1)="k",1000*VALUE(LEFT(E142,LEN(E142)-1)),VALUE(SUBSTITUTE(E142,",",""))))))))),"N/A")</f>
        <v/>
      </c>
      <c r="M142">
        <f>IFERROR(IF(TRIM(F142)="-", "N/A", IF(RIGHT(F142,1)=")",IF(RIGHT(F142,2)="T)",-1000000000000*VALUE(MID(F142,2,LEN(F142)-3)),IF(RIGHT(F142,2)="M)",-1000000*VALUE(MID(F142,2,LEN(F142)-3)),IF(RIGHT(F142,2)="B)",-1000000000*VALUE(MID(F142,2,LEN(F142)-3)),IF(RIGHT(F142,2)="k)",-1000*VALUE(MID(F142,2,LEN(F142)-3)),VALUE(SUBSTITUTE(F142,",","")))))),IF(RIGHT(F142,1)="T",1000000000000*VALUE(LEFT(F142,LEN(F142)-1)),IF(RIGHT(F142,1)="M",1000000*VALUE(LEFT(F142,LEN(F142)-1)),IF(RIGHT(F142,1)="B",1000000000*VALUE(LEFT(F142,LEN(F142)-1)),IF(RIGHT(F142,1)="%",0.01*VALUE(LEFT(F142,LEN(F142)-1)),IF(RIGHT(F142,1)="k",1000*VALUE(LEFT(F142,LEN(F142)-1)),VALUE(SUBSTITUTE(F142,",",""))))))))),"N/A")</f>
        <v/>
      </c>
      <c r="N142">
        <f>IFERROR(IF(TRIM(G142)="-", "N/A", IF(RIGHT(G142,1)=")",IF(RIGHT(G142,2)="T)",-1000000000000*VALUE(MID(G142,2,LEN(G142)-3)),IF(RIGHT(G142,2)="M)",-1000000*VALUE(MID(G142,2,LEN(G142)-3)),IF(RIGHT(G142,2)="B)",-1000000000*VALUE(MID(G142,2,LEN(G142)-3)),IF(RIGHT(G142,2)="k)",-1000*VALUE(MID(G142,2,LEN(G142)-3)),VALUE(SUBSTITUTE(G142,",","")))))),IF(RIGHT(G142,1)="T",1000000000000*VALUE(LEFT(G142,LEN(G142)-1)),IF(RIGHT(G142,1)="M",1000000*VALUE(LEFT(G142,LEN(G142)-1)),IF(RIGHT(G142,1)="B",1000000000*VALUE(LEFT(G142,LEN(G142)-1)),IF(RIGHT(G142,1)="%",0.01*VALUE(LEFT(G142,LEN(G142)-1)),IF(RIGHT(G142,1)="k",1000*VALUE(LEFT(G142,LEN(G142)-1)),VALUE(SUBSTITUTE(G142,",",""))))))))),"N/A")</f>
        <v/>
      </c>
    </row>
    <row r="143" spans="1:60">
      <c r="I143">
        <f>IF(AND(K143&gt; J143, L143&gt; K143, M143&gt; L143, N143&gt; M143), "pos_trend", IF(AND(K143&lt; J143, L143&lt; K143, M143&lt; L143, N143&lt; M143), "neg_trend", "N/A"))</f>
        <v/>
      </c>
      <c r="J143">
        <f>IFERROR(IF(TRIM(C143)="-", "N/A", IF(RIGHT(C143,1)=")",IF(RIGHT(C143,2)="T)",-1000000000000*VALUE(MID(C143,2,LEN(C143)-3)),IF(RIGHT(C143,2)="M)",-1000000*VALUE(MID(C143,2,LEN(C143)-3)),IF(RIGHT(C143,2)="B)",-1000000000*VALUE(MID(C143,2,LEN(C143)-3)),IF(RIGHT(C143,2)="k)",-1000*VALUE(MID(C143,2,LEN(C143)-3)),VALUE(SUBSTITUTE(C143,",","")))))),IF(RIGHT(C143,1)="T",1000000000000*VALUE(LEFT(C143,LEN(C143)-1)),IF(RIGHT(C143,1)="M",1000000*VALUE(LEFT(C143,LEN(C143)-1)),IF(RIGHT(C143,1)="B",1000000000*VALUE(LEFT(C143,LEN(C143)-1)),IF(RIGHT(C143,1)="%",0.01*VALUE(LEFT(C143,LEN(C143)-1)),IF(RIGHT(C143,1)="k",1000*VALUE(LEFT(C143,LEN(C143)-1)),VALUE(SUBSTITUTE(C143,",",""))))))))),"N/A")</f>
        <v/>
      </c>
      <c r="K143">
        <f>IFERROR(IF(TRIM(D143)="-", "N/A", IF(RIGHT(D143,1)=")",IF(RIGHT(D143,2)="T)",-1000000000000*VALUE(MID(D143,2,LEN(D143)-3)),IF(RIGHT(D143,2)="M)",-1000000*VALUE(MID(D143,2,LEN(D143)-3)),IF(RIGHT(D143,2)="B)",-1000000000*VALUE(MID(D143,2,LEN(D143)-3)),IF(RIGHT(D143,2)="k)",-1000*VALUE(MID(D143,2,LEN(D143)-3)),VALUE(SUBSTITUTE(D143,",","")))))),IF(RIGHT(D143,1)="T",1000000000000*VALUE(LEFT(D143,LEN(D143)-1)),IF(RIGHT(D143,1)="M",1000000*VALUE(LEFT(D143,LEN(D143)-1)),IF(RIGHT(D143,1)="B",1000000000*VALUE(LEFT(D143,LEN(D143)-1)),IF(RIGHT(D143,1)="%",0.01*VALUE(LEFT(D143,LEN(D143)-1)),IF(RIGHT(D143,1)="k",1000*VALUE(LEFT(D143,LEN(D143)-1)),VALUE(SUBSTITUTE(D143,",",""))))))))),"N/A")</f>
        <v/>
      </c>
      <c r="L143">
        <f>IFERROR(IF(TRIM(E143)="-", "N/A", IF(RIGHT(E143,1)=")",IF(RIGHT(E143,2)="T)",-1000000000000*VALUE(MID(E143,2,LEN(E143)-3)),IF(RIGHT(E143,2)="M)",-1000000*VALUE(MID(E143,2,LEN(E143)-3)),IF(RIGHT(E143,2)="B)",-1000000000*VALUE(MID(E143,2,LEN(E143)-3)),IF(RIGHT(E143,2)="k)",-1000*VALUE(MID(E143,2,LEN(E143)-3)),VALUE(SUBSTITUTE(E143,",","")))))),IF(RIGHT(E143,1)="T",1000000000000*VALUE(LEFT(E143,LEN(E143)-1)),IF(RIGHT(E143,1)="M",1000000*VALUE(LEFT(E143,LEN(E143)-1)),IF(RIGHT(E143,1)="B",1000000000*VALUE(LEFT(E143,LEN(E143)-1)),IF(RIGHT(E143,1)="%",0.01*VALUE(LEFT(E143,LEN(E143)-1)),IF(RIGHT(E143,1)="k",1000*VALUE(LEFT(E143,LEN(E143)-1)),VALUE(SUBSTITUTE(E143,",",""))))))))),"N/A")</f>
        <v/>
      </c>
      <c r="M143">
        <f>IFERROR(IF(TRIM(F143)="-", "N/A", IF(RIGHT(F143,1)=")",IF(RIGHT(F143,2)="T)",-1000000000000*VALUE(MID(F143,2,LEN(F143)-3)),IF(RIGHT(F143,2)="M)",-1000000*VALUE(MID(F143,2,LEN(F143)-3)),IF(RIGHT(F143,2)="B)",-1000000000*VALUE(MID(F143,2,LEN(F143)-3)),IF(RIGHT(F143,2)="k)",-1000*VALUE(MID(F143,2,LEN(F143)-3)),VALUE(SUBSTITUTE(F143,",","")))))),IF(RIGHT(F143,1)="T",1000000000000*VALUE(LEFT(F143,LEN(F143)-1)),IF(RIGHT(F143,1)="M",1000000*VALUE(LEFT(F143,LEN(F143)-1)),IF(RIGHT(F143,1)="B",1000000000*VALUE(LEFT(F143,LEN(F143)-1)),IF(RIGHT(F143,1)="%",0.01*VALUE(LEFT(F143,LEN(F143)-1)),IF(RIGHT(F143,1)="k",1000*VALUE(LEFT(F143,LEN(F143)-1)),VALUE(SUBSTITUTE(F143,",",""))))))))),"N/A")</f>
        <v/>
      </c>
      <c r="N143">
        <f>IFERROR(IF(TRIM(G143)="-", "N/A", IF(RIGHT(G143,1)=")",IF(RIGHT(G143,2)="T)",-1000000000000*VALUE(MID(G143,2,LEN(G143)-3)),IF(RIGHT(G143,2)="M)",-1000000*VALUE(MID(G143,2,LEN(G143)-3)),IF(RIGHT(G143,2)="B)",-1000000000*VALUE(MID(G143,2,LEN(G143)-3)),IF(RIGHT(G143,2)="k)",-1000*VALUE(MID(G143,2,LEN(G143)-3)),VALUE(SUBSTITUTE(G143,",","")))))),IF(RIGHT(G143,1)="T",1000000000000*VALUE(LEFT(G143,LEN(G143)-1)),IF(RIGHT(G143,1)="M",1000000*VALUE(LEFT(G143,LEN(G143)-1)),IF(RIGHT(G143,1)="B",1000000000*VALUE(LEFT(G143,LEN(G143)-1)),IF(RIGHT(G143,1)="%",0.01*VALUE(LEFT(G143,LEN(G143)-1)),IF(RIGHT(G143,1)="k",1000*VALUE(LEFT(G143,LEN(G143)-1)),VALUE(SUBSTITUTE(G143,",",""))))))))),"N/A")</f>
        <v/>
      </c>
      <c r="V143">
        <f>"z-score"</f>
        <v/>
      </c>
    </row>
    <row r="144" spans="1:60">
      <c s="1" r="B144" t="s">
        <v>251</v>
      </c>
      <c s="1" r="C144" t="s">
        <v>252</v>
      </c>
      <c s="1" r="D144" t="s">
        <v>253</v>
      </c>
      <c s="1" r="E144" t="s">
        <v>254</v>
      </c>
      <c s="1" r="F144" t="s">
        <v>255</v>
      </c>
      <c s="1" r="G144" t="s">
        <v>256</v>
      </c>
      <c s="1" r="H144" t="s">
        <v>257</v>
      </c>
      <c r="I144">
        <f>IF(AND(K144&gt; J144, L144&gt; K144, M144&gt; L144, N144&gt; M144), "pos_trend", IF(AND(K144&lt; J144, L144&lt; K144, M144&lt; L144, N144&lt; M144), "neg_trend", "N/A"))</f>
        <v/>
      </c>
      <c r="J144">
        <f>IFERROR(IF(TRIM(C144)="-", "N/A", IF(RIGHT(C144,1)=")",IF(RIGHT(C144,2)="T)",-1000000000000*VALUE(MID(C144,2,LEN(C144)-3)),IF(RIGHT(C144,2)="M)",-1000000*VALUE(MID(C144,2,LEN(C144)-3)),IF(RIGHT(C144,2)="B)",-1000000000*VALUE(MID(C144,2,LEN(C144)-3)),IF(RIGHT(C144,2)="k)",-1000*VALUE(MID(C144,2,LEN(C144)-3)),VALUE(SUBSTITUTE(C144,",","")))))),IF(RIGHT(C144,1)="T",1000000000000*VALUE(LEFT(C144,LEN(C144)-1)),IF(RIGHT(C144,1)="M",1000000*VALUE(LEFT(C144,LEN(C144)-1)),IF(RIGHT(C144,1)="B",1000000000*VALUE(LEFT(C144,LEN(C144)-1)),IF(RIGHT(C144,1)="%",0.01*VALUE(LEFT(C144,LEN(C144)-1)),IF(RIGHT(C144,1)="k",1000*VALUE(LEFT(C144,LEN(C144)-1)),VALUE(SUBSTITUTE(C144,",",""))))))))),"N/A")</f>
        <v/>
      </c>
      <c r="K144">
        <f>IFERROR(IF(TRIM(D144)="-", "N/A", IF(RIGHT(D144,1)=")",IF(RIGHT(D144,2)="T)",-1000000000000*VALUE(MID(D144,2,LEN(D144)-3)),IF(RIGHT(D144,2)="M)",-1000000*VALUE(MID(D144,2,LEN(D144)-3)),IF(RIGHT(D144,2)="B)",-1000000000*VALUE(MID(D144,2,LEN(D144)-3)),IF(RIGHT(D144,2)="k)",-1000*VALUE(MID(D144,2,LEN(D144)-3)),VALUE(SUBSTITUTE(D144,",","")))))),IF(RIGHT(D144,1)="T",1000000000000*VALUE(LEFT(D144,LEN(D144)-1)),IF(RIGHT(D144,1)="M",1000000*VALUE(LEFT(D144,LEN(D144)-1)),IF(RIGHT(D144,1)="B",1000000000*VALUE(LEFT(D144,LEN(D144)-1)),IF(RIGHT(D144,1)="%",0.01*VALUE(LEFT(D144,LEN(D144)-1)),IF(RIGHT(D144,1)="k",1000*VALUE(LEFT(D144,LEN(D144)-1)),VALUE(SUBSTITUTE(D144,",",""))))))))),"N/A")</f>
        <v/>
      </c>
      <c r="L144">
        <f>IFERROR(IF(TRIM(E144)="-", "N/A", IF(RIGHT(E144,1)=")",IF(RIGHT(E144,2)="T)",-1000000000000*VALUE(MID(E144,2,LEN(E144)-3)),IF(RIGHT(E144,2)="M)",-1000000*VALUE(MID(E144,2,LEN(E144)-3)),IF(RIGHT(E144,2)="B)",-1000000000*VALUE(MID(E144,2,LEN(E144)-3)),IF(RIGHT(E144,2)="k)",-1000*VALUE(MID(E144,2,LEN(E144)-3)),VALUE(SUBSTITUTE(E144,",","")))))),IF(RIGHT(E144,1)="T",1000000000000*VALUE(LEFT(E144,LEN(E144)-1)),IF(RIGHT(E144,1)="M",1000000*VALUE(LEFT(E144,LEN(E144)-1)),IF(RIGHT(E144,1)="B",1000000000*VALUE(LEFT(E144,LEN(E144)-1)),IF(RIGHT(E144,1)="%",0.01*VALUE(LEFT(E144,LEN(E144)-1)),IF(RIGHT(E144,1)="k",1000*VALUE(LEFT(E144,LEN(E144)-1)),VALUE(SUBSTITUTE(E144,",",""))))))))),"N/A")</f>
        <v/>
      </c>
      <c r="M144">
        <f>IFERROR(IF(TRIM(F144)="-", "N/A", IF(RIGHT(F144,1)=")",IF(RIGHT(F144,2)="T)",-1000000000000*VALUE(MID(F144,2,LEN(F144)-3)),IF(RIGHT(F144,2)="M)",-1000000*VALUE(MID(F144,2,LEN(F144)-3)),IF(RIGHT(F144,2)="B)",-1000000000*VALUE(MID(F144,2,LEN(F144)-3)),IF(RIGHT(F144,2)="k)",-1000*VALUE(MID(F144,2,LEN(F144)-3)),VALUE(SUBSTITUTE(F144,",","")))))),IF(RIGHT(F144,1)="T",1000000000000*VALUE(LEFT(F144,LEN(F144)-1)),IF(RIGHT(F144,1)="M",1000000*VALUE(LEFT(F144,LEN(F144)-1)),IF(RIGHT(F144,1)="B",1000000000*VALUE(LEFT(F144,LEN(F144)-1)),IF(RIGHT(F144,1)="%",0.01*VALUE(LEFT(F144,LEN(F144)-1)),IF(RIGHT(F144,1)="k",1000*VALUE(LEFT(F144,LEN(F144)-1)),VALUE(SUBSTITUTE(F144,",",""))))))))),"N/A")</f>
        <v/>
      </c>
      <c r="N144">
        <f>IFERROR(IF(TRIM(G144)="-", "N/A", IF(RIGHT(G144,1)=")",IF(RIGHT(G144,2)="T)",-1000000000000*VALUE(MID(G144,2,LEN(G144)-3)),IF(RIGHT(G144,2)="M)",-1000000*VALUE(MID(G144,2,LEN(G144)-3)),IF(RIGHT(G144,2)="B)",-1000000000*VALUE(MID(G144,2,LEN(G144)-3)),IF(RIGHT(G144,2)="k)",-1000*VALUE(MID(G144,2,LEN(G144)-3)),VALUE(SUBSTITUTE(G144,",","")))))),IF(RIGHT(G144,1)="T",1000000000000*VALUE(LEFT(G144,LEN(G144)-1)),IF(RIGHT(G144,1)="M",1000000*VALUE(LEFT(G144,LEN(G144)-1)),IF(RIGHT(G144,1)="B",1000000000*VALUE(LEFT(G144,LEN(G144)-1)),IF(RIGHT(G144,1)="%",0.01*VALUE(LEFT(G144,LEN(G144)-1)),IF(RIGHT(G144,1)="k",1000*VALUE(LEFT(G144,LEN(G144)-1)),VALUE(SUBSTITUTE(G144,",",""))))))))),"N/A")</f>
        <v/>
      </c>
      <c r="P144">
        <f>"Max"</f>
        <v/>
      </c>
      <c r="Q144">
        <f>"Max Year"</f>
        <v/>
      </c>
      <c r="R144">
        <f>"Min"</f>
        <v/>
      </c>
      <c r="S144">
        <f>"Min Year"</f>
        <v/>
      </c>
      <c r="T144">
        <f>"Average"</f>
        <v/>
      </c>
      <c r="U144">
        <f>"SD"</f>
        <v/>
      </c>
      <c r="V144">
        <f>J144</f>
        <v/>
      </c>
      <c r="W144">
        <f>K144</f>
        <v/>
      </c>
      <c r="X144">
        <f>L144</f>
        <v/>
      </c>
      <c r="Y144">
        <f>M144</f>
        <v/>
      </c>
      <c r="Z144">
        <f>N144</f>
        <v/>
      </c>
      <c r="AA144">
        <f>"Max z"</f>
        <v/>
      </c>
      <c r="AB144">
        <f>"Max z Year"</f>
        <v/>
      </c>
      <c r="AC144">
        <f>"Direction"</f>
        <v/>
      </c>
      <c r="AE144">
        <f>"Trendline"</f>
        <v/>
      </c>
      <c r="AF144">
        <f>"Correlation"</f>
        <v/>
      </c>
      <c r="AZ144">
        <f>"Max/Min inequality check"</f>
        <v/>
      </c>
      <c r="BA144">
        <f>"If most recent year is max"</f>
        <v/>
      </c>
      <c r="BC144">
        <f>"If most recent year is min"</f>
        <v/>
      </c>
      <c r="BE144">
        <f>"Trend direction"</f>
        <v/>
      </c>
      <c r="BF144">
        <f>"If trend matched by max or min in most recent year"</f>
        <v/>
      </c>
      <c r="BG144">
        <f>"If 5 years of increasing"</f>
        <v/>
      </c>
      <c r="BH144">
        <f>"If correlation &gt; .8"</f>
        <v/>
      </c>
    </row>
    <row r="145" spans="1:60">
      <c s="1" r="A145" t="n">
        <v>0</v>
      </c>
      <c r="B145" t="s">
        <v>258</v>
      </c>
      <c r="C145" t="s">
        <v>1100</v>
      </c>
      <c r="D145" t="s">
        <v>1101</v>
      </c>
      <c r="E145" t="s">
        <v>1102</v>
      </c>
      <c r="F145" t="s">
        <v>1103</v>
      </c>
      <c r="G145" t="s">
        <v>261</v>
      </c>
      <c r="H145" t="s"/>
      <c r="I145">
        <f>IF(AND(K145&gt; J145, L145&gt; K145, M145&gt; L145, N145&gt; M145), "pos_trend", IF(AND(K145&lt; J145, L145&lt; K145, M145&lt; L145, N145&lt; M145), "neg_trend", "N/A"))</f>
        <v/>
      </c>
      <c r="J145">
        <f>IFERROR(IF(TRIM(C145)="-", "N/A", IF(RIGHT(C145,1)=")",IF(RIGHT(C145,2)="T)",-1000000000000*VALUE(MID(C145,2,LEN(C145)-3)),IF(RIGHT(C145,2)="M)",-1000000*VALUE(MID(C145,2,LEN(C145)-3)),IF(RIGHT(C145,2)="B)",-1000000000*VALUE(MID(C145,2,LEN(C145)-3)),IF(RIGHT(C145,2)="k)",-1000*VALUE(MID(C145,2,LEN(C145)-3)),VALUE(SUBSTITUTE(C145,",","")))))),IF(RIGHT(C145,1)="T",1000000000000*VALUE(LEFT(C145,LEN(C145)-1)),IF(RIGHT(C145,1)="M",1000000*VALUE(LEFT(C145,LEN(C145)-1)),IF(RIGHT(C145,1)="B",1000000000*VALUE(LEFT(C145,LEN(C145)-1)),IF(RIGHT(C145,1)="%",0.01*VALUE(LEFT(C145,LEN(C145)-1)),IF(RIGHT(C145,1)="k",1000*VALUE(LEFT(C145,LEN(C145)-1)),VALUE(SUBSTITUTE(C145,",",""))))))))),"N/A")</f>
        <v/>
      </c>
      <c r="K145">
        <f>IFERROR(IF(TRIM(D145)="-", "N/A", IF(RIGHT(D145,1)=")",IF(RIGHT(D145,2)="T)",-1000000000000*VALUE(MID(D145,2,LEN(D145)-3)),IF(RIGHT(D145,2)="M)",-1000000*VALUE(MID(D145,2,LEN(D145)-3)),IF(RIGHT(D145,2)="B)",-1000000000*VALUE(MID(D145,2,LEN(D145)-3)),IF(RIGHT(D145,2)="k)",-1000*VALUE(MID(D145,2,LEN(D145)-3)),VALUE(SUBSTITUTE(D145,",","")))))),IF(RIGHT(D145,1)="T",1000000000000*VALUE(LEFT(D145,LEN(D145)-1)),IF(RIGHT(D145,1)="M",1000000*VALUE(LEFT(D145,LEN(D145)-1)),IF(RIGHT(D145,1)="B",1000000000*VALUE(LEFT(D145,LEN(D145)-1)),IF(RIGHT(D145,1)="%",0.01*VALUE(LEFT(D145,LEN(D145)-1)),IF(RIGHT(D145,1)="k",1000*VALUE(LEFT(D145,LEN(D145)-1)),VALUE(SUBSTITUTE(D145,",",""))))))))),"N/A")</f>
        <v/>
      </c>
      <c r="L145">
        <f>IFERROR(IF(TRIM(E145)="-", "N/A", IF(RIGHT(E145,1)=")",IF(RIGHT(E145,2)="T)",-1000000000000*VALUE(MID(E145,2,LEN(E145)-3)),IF(RIGHT(E145,2)="M)",-1000000*VALUE(MID(E145,2,LEN(E145)-3)),IF(RIGHT(E145,2)="B)",-1000000000*VALUE(MID(E145,2,LEN(E145)-3)),IF(RIGHT(E145,2)="k)",-1000*VALUE(MID(E145,2,LEN(E145)-3)),VALUE(SUBSTITUTE(E145,",","")))))),IF(RIGHT(E145,1)="T",1000000000000*VALUE(LEFT(E145,LEN(E145)-1)),IF(RIGHT(E145,1)="M",1000000*VALUE(LEFT(E145,LEN(E145)-1)),IF(RIGHT(E145,1)="B",1000000000*VALUE(LEFT(E145,LEN(E145)-1)),IF(RIGHT(E145,1)="%",0.01*VALUE(LEFT(E145,LEN(E145)-1)),IF(RIGHT(E145,1)="k",1000*VALUE(LEFT(E145,LEN(E145)-1)),VALUE(SUBSTITUTE(E145,",",""))))))))),"N/A")</f>
        <v/>
      </c>
      <c r="M145">
        <f>IFERROR(IF(TRIM(F145)="-", "N/A", IF(RIGHT(F145,1)=")",IF(RIGHT(F145,2)="T)",-1000000000000*VALUE(MID(F145,2,LEN(F145)-3)),IF(RIGHT(F145,2)="M)",-1000000*VALUE(MID(F145,2,LEN(F145)-3)),IF(RIGHT(F145,2)="B)",-1000000000*VALUE(MID(F145,2,LEN(F145)-3)),IF(RIGHT(F145,2)="k)",-1000*VALUE(MID(F145,2,LEN(F145)-3)),VALUE(SUBSTITUTE(F145,",","")))))),IF(RIGHT(F145,1)="T",1000000000000*VALUE(LEFT(F145,LEN(F145)-1)),IF(RIGHT(F145,1)="M",1000000*VALUE(LEFT(F145,LEN(F145)-1)),IF(RIGHT(F145,1)="B",1000000000*VALUE(LEFT(F145,LEN(F145)-1)),IF(RIGHT(F145,1)="%",0.01*VALUE(LEFT(F145,LEN(F145)-1)),IF(RIGHT(F145,1)="k",1000*VALUE(LEFT(F145,LEN(F145)-1)),VALUE(SUBSTITUTE(F145,",",""))))))))),"N/A")</f>
        <v/>
      </c>
      <c r="N145">
        <f>IFERROR(IF(TRIM(G145)="-", "N/A", IF(RIGHT(G145,1)=")",IF(RIGHT(G145,2)="T)",-1000000000000*VALUE(MID(G145,2,LEN(G145)-3)),IF(RIGHT(G145,2)="M)",-1000000*VALUE(MID(G145,2,LEN(G145)-3)),IF(RIGHT(G145,2)="B)",-1000000000*VALUE(MID(G145,2,LEN(G145)-3)),IF(RIGHT(G145,2)="k)",-1000*VALUE(MID(G145,2,LEN(G145)-3)),VALUE(SUBSTITUTE(G145,",","")))))),IF(RIGHT(G145,1)="T",1000000000000*VALUE(LEFT(G145,LEN(G145)-1)),IF(RIGHT(G145,1)="M",1000000*VALUE(LEFT(G145,LEN(G145)-1)),IF(RIGHT(G145,1)="B",1000000000*VALUE(LEFT(G145,LEN(G145)-1)),IF(RIGHT(G145,1)="%",0.01*VALUE(LEFT(G145,LEN(G145)-1)),IF(RIGHT(G145,1)="k",1000*VALUE(LEFT(G145,LEN(G145)-1)),VALUE(SUBSTITUTE(G145,",",""))))))))),"N/A")</f>
        <v/>
      </c>
      <c r="P145">
        <f>MAX(J145:N145)</f>
        <v/>
      </c>
      <c r="Q145">
        <f>IFERROR(J144+MATCH(P145,J145:N145,0)-1,"")</f>
        <v/>
      </c>
      <c r="R145">
        <f>IF(Q145="","",MIN(J145:N145))</f>
        <v/>
      </c>
      <c r="S145">
        <f>IFERROR(J144+MATCH(R145,J145:N145,0)-1,"")</f>
        <v/>
      </c>
      <c r="T145">
        <f>IFERROR(AVERAGE(J145:N145),"")</f>
        <v/>
      </c>
      <c r="U145">
        <f>IFERROR(STDEV(J145:N145),"")</f>
        <v/>
      </c>
      <c r="V145">
        <f>IFERROR(IF(C145="-","",IF(ISBLANK(B145),"",IF(OR(ISNUMBER(FIND("Growth",B145)),ISNUMBER(FIND("Margin",B145))),"",(J145-T145)/U145))),"")</f>
        <v/>
      </c>
      <c r="W145">
        <f>IFERROR(IF(OR(D145="-",ISBLANK(D145)),"",(K145-T145)/U145),"")</f>
        <v/>
      </c>
      <c r="X145">
        <f>IFERROR(IF(OR(E145="-",ISBLANK(E145)),"",(L145-T145)/U145),"")</f>
        <v/>
      </c>
      <c r="Y145">
        <f>IFERROR(IF(OR(F145="-",ISBLANK(F145)),"",(M145-T145)/U145),"")</f>
        <v/>
      </c>
      <c r="Z145">
        <f>IFERROR(IF(OR(G145="-",ISBLANK(G145)),"",(N145-T145)/U145),"")</f>
        <v/>
      </c>
      <c r="AA145">
        <f>IF(MAX(MAX(V145:Z145),ABS(MIN(V145:Z145)))=ABS(MIN(V145:Z145)),MIN(V145:Z145),MAX(V145:Z145))</f>
        <v/>
      </c>
      <c r="AB145">
        <f>IFERROR(V144+MATCH(AA145,V145:Z145,0)-1,"")</f>
        <v/>
      </c>
      <c r="AC145">
        <f>IF(AB145&lt;&gt;"",IF(S145=AB145,"Low",IF(AB145=Q145,"High","")),"")</f>
        <v/>
      </c>
      <c r="AE145">
        <f>IF(ISNUMBER(MATCH("N/A",J145:N145,0)),"",IFERROR((5 * SUMPRODUCT(J144:N144,J145:N145) - PRODUCT(SUM(J144:N144),SUM(J145:N145))) / ((5 * SUM((J144^2)+(K144^2)+(L144^2)+(M144^2)+(N144^2))) - SUM(J144:N144)^2),""))</f>
        <v/>
      </c>
      <c r="AF145">
        <f>IFERROR(CORREL(J144:N144,J145:N145),"")</f>
        <v/>
      </c>
      <c r="AZ145">
        <f>IF(Q145=S145,0,1)</f>
        <v/>
      </c>
      <c r="BA145">
        <f>IF(AZ145=1,IF(Q145="","",IF(Q145=N144,"Yes","No")),"")</f>
        <v/>
      </c>
      <c r="BB145">
        <f>IF(BA145="Yes",P145,"")</f>
        <v/>
      </c>
      <c r="BC145">
        <f>IF(AZ145=1,IF(S145="","",IF(S145=N144,"Yes","No")),"")</f>
        <v/>
      </c>
      <c r="BD145">
        <f>IF(BC145="Yes",R145,"")</f>
        <v/>
      </c>
      <c r="BE145">
        <f>IFERROR(IF(SIGN(AE145)=1,"Increasing",IF(SIGN(AE145)=-1,"Decreasing","")),"")</f>
        <v/>
      </c>
      <c r="BF145">
        <f>IF(OR(AND(BE145="Increasing",BA145="Yes"),AND(BE145="Decreasing",BC145="Yes")),"Yes","No")</f>
        <v/>
      </c>
      <c r="BG145">
        <f>IF(I145="pos_trend","Yes","No")</f>
        <v/>
      </c>
      <c r="BH145">
        <f>IF(AF145&lt;&gt;"",IF(ABS(AF145)&gt;0.8,"Yes","No"),"")</f>
        <v/>
      </c>
    </row>
    <row r="146" spans="1:60">
      <c s="1" r="A146" t="n">
        <v>1</v>
      </c>
      <c r="B146" t="s">
        <v>263</v>
      </c>
      <c r="C146" t="s">
        <v>264</v>
      </c>
      <c r="D146" t="s">
        <v>1104</v>
      </c>
      <c r="E146" t="s">
        <v>1105</v>
      </c>
      <c r="F146" t="s">
        <v>1106</v>
      </c>
      <c r="G146" t="s">
        <v>1107</v>
      </c>
      <c r="H146" t="s"/>
      <c r="I146">
        <f>IF(AND(K146&gt; J146, L146&gt; K146, M146&gt; L146, N146&gt; M146), "pos_trend", IF(AND(K146&lt; J146, L146&lt; K146, M146&lt; L146, N146&lt; M146), "neg_trend", "N/A"))</f>
        <v/>
      </c>
      <c r="J146">
        <f>IFERROR(IF(TRIM(C146)="-", "N/A", IF(RIGHT(C146,1)=")",IF(RIGHT(C146,2)="T)",-1000000000000*VALUE(MID(C146,2,LEN(C146)-3)),IF(RIGHT(C146,2)="M)",-1000000*VALUE(MID(C146,2,LEN(C146)-3)),IF(RIGHT(C146,2)="B)",-1000000000*VALUE(MID(C146,2,LEN(C146)-3)),IF(RIGHT(C146,2)="k)",-1000*VALUE(MID(C146,2,LEN(C146)-3)),VALUE(SUBSTITUTE(C146,",","")))))),IF(RIGHT(C146,1)="T",1000000000000*VALUE(LEFT(C146,LEN(C146)-1)),IF(RIGHT(C146,1)="M",1000000*VALUE(LEFT(C146,LEN(C146)-1)),IF(RIGHT(C146,1)="B",1000000000*VALUE(LEFT(C146,LEN(C146)-1)),IF(RIGHT(C146,1)="%",0.01*VALUE(LEFT(C146,LEN(C146)-1)),IF(RIGHT(C146,1)="k",1000*VALUE(LEFT(C146,LEN(C146)-1)),VALUE(SUBSTITUTE(C146,",",""))))))))),"N/A")</f>
        <v/>
      </c>
      <c r="K146">
        <f>IFERROR(IF(TRIM(D146)="-", "N/A", IF(RIGHT(D146,1)=")",IF(RIGHT(D146,2)="T)",-1000000000000*VALUE(MID(D146,2,LEN(D146)-3)),IF(RIGHT(D146,2)="M)",-1000000*VALUE(MID(D146,2,LEN(D146)-3)),IF(RIGHT(D146,2)="B)",-1000000000*VALUE(MID(D146,2,LEN(D146)-3)),IF(RIGHT(D146,2)="k)",-1000*VALUE(MID(D146,2,LEN(D146)-3)),VALUE(SUBSTITUTE(D146,",","")))))),IF(RIGHT(D146,1)="T",1000000000000*VALUE(LEFT(D146,LEN(D146)-1)),IF(RIGHT(D146,1)="M",1000000*VALUE(LEFT(D146,LEN(D146)-1)),IF(RIGHT(D146,1)="B",1000000000*VALUE(LEFT(D146,LEN(D146)-1)),IF(RIGHT(D146,1)="%",0.01*VALUE(LEFT(D146,LEN(D146)-1)),IF(RIGHT(D146,1)="k",1000*VALUE(LEFT(D146,LEN(D146)-1)),VALUE(SUBSTITUTE(D146,",",""))))))))),"N/A")</f>
        <v/>
      </c>
      <c r="L146">
        <f>IFERROR(IF(TRIM(E146)="-", "N/A", IF(RIGHT(E146,1)=")",IF(RIGHT(E146,2)="T)",-1000000000000*VALUE(MID(E146,2,LEN(E146)-3)),IF(RIGHT(E146,2)="M)",-1000000*VALUE(MID(E146,2,LEN(E146)-3)),IF(RIGHT(E146,2)="B)",-1000000000*VALUE(MID(E146,2,LEN(E146)-3)),IF(RIGHT(E146,2)="k)",-1000*VALUE(MID(E146,2,LEN(E146)-3)),VALUE(SUBSTITUTE(E146,",","")))))),IF(RIGHT(E146,1)="T",1000000000000*VALUE(LEFT(E146,LEN(E146)-1)),IF(RIGHT(E146,1)="M",1000000*VALUE(LEFT(E146,LEN(E146)-1)),IF(RIGHT(E146,1)="B",1000000000*VALUE(LEFT(E146,LEN(E146)-1)),IF(RIGHT(E146,1)="%",0.01*VALUE(LEFT(E146,LEN(E146)-1)),IF(RIGHT(E146,1)="k",1000*VALUE(LEFT(E146,LEN(E146)-1)),VALUE(SUBSTITUTE(E146,",",""))))))))),"N/A")</f>
        <v/>
      </c>
      <c r="M146">
        <f>IFERROR(IF(TRIM(F146)="-", "N/A", IF(RIGHT(F146,1)=")",IF(RIGHT(F146,2)="T)",-1000000000000*VALUE(MID(F146,2,LEN(F146)-3)),IF(RIGHT(F146,2)="M)",-1000000*VALUE(MID(F146,2,LEN(F146)-3)),IF(RIGHT(F146,2)="B)",-1000000000*VALUE(MID(F146,2,LEN(F146)-3)),IF(RIGHT(F146,2)="k)",-1000*VALUE(MID(F146,2,LEN(F146)-3)),VALUE(SUBSTITUTE(F146,",","")))))),IF(RIGHT(F146,1)="T",1000000000000*VALUE(LEFT(F146,LEN(F146)-1)),IF(RIGHT(F146,1)="M",1000000*VALUE(LEFT(F146,LEN(F146)-1)),IF(RIGHT(F146,1)="B",1000000000*VALUE(LEFT(F146,LEN(F146)-1)),IF(RIGHT(F146,1)="%",0.01*VALUE(LEFT(F146,LEN(F146)-1)),IF(RIGHT(F146,1)="k",1000*VALUE(LEFT(F146,LEN(F146)-1)),VALUE(SUBSTITUTE(F146,",",""))))))))),"N/A")</f>
        <v/>
      </c>
      <c r="N146">
        <f>IFERROR(IF(TRIM(G146)="-", "N/A", IF(RIGHT(G146,1)=")",IF(RIGHT(G146,2)="T)",-1000000000000*VALUE(MID(G146,2,LEN(G146)-3)),IF(RIGHT(G146,2)="M)",-1000000*VALUE(MID(G146,2,LEN(G146)-3)),IF(RIGHT(G146,2)="B)",-1000000000*VALUE(MID(G146,2,LEN(G146)-3)),IF(RIGHT(G146,2)="k)",-1000*VALUE(MID(G146,2,LEN(G146)-3)),VALUE(SUBSTITUTE(G146,",","")))))),IF(RIGHT(G146,1)="T",1000000000000*VALUE(LEFT(G146,LEN(G146)-1)),IF(RIGHT(G146,1)="M",1000000*VALUE(LEFT(G146,LEN(G146)-1)),IF(RIGHT(G146,1)="B",1000000000*VALUE(LEFT(G146,LEN(G146)-1)),IF(RIGHT(G146,1)="%",0.01*VALUE(LEFT(G146,LEN(G146)-1)),IF(RIGHT(G146,1)="k",1000*VALUE(LEFT(G146,LEN(G146)-1)),VALUE(SUBSTITUTE(G146,",",""))))))))),"N/A")</f>
        <v/>
      </c>
      <c r="P146">
        <f>MAX(J146:N146)</f>
        <v/>
      </c>
      <c r="Q146">
        <f>IFERROR(J144+MATCH(P146,J146:N146,0)-1,"")</f>
        <v/>
      </c>
      <c r="R146">
        <f>IF(Q146="","",MIN(J146:N146))</f>
        <v/>
      </c>
      <c r="S146">
        <f>IFERROR(J144+MATCH(R146,J146:N146,0)-1,"")</f>
        <v/>
      </c>
      <c r="T146">
        <f>IFERROR(AVERAGE(J146:N146),"")</f>
        <v/>
      </c>
      <c r="U146">
        <f>IFERROR(STDEV(J146:N146),"")</f>
        <v/>
      </c>
      <c r="V146">
        <f>IFERROR(IF(C146="-","",IF(ISBLANK(B146),"",IF(OR(ISNUMBER(FIND("Growth",B146)),ISNUMBER(FIND("Margin",B146))),"",(J146-T146)/U146))),"")</f>
        <v/>
      </c>
      <c r="W146">
        <f>IFERROR(IF(OR(D146="-",ISBLANK(D146)),"",(K146-T146)/U146),"")</f>
        <v/>
      </c>
      <c r="X146">
        <f>IFERROR(IF(OR(E146="-",ISBLANK(E146)),"",(L146-T146)/U146),"")</f>
        <v/>
      </c>
      <c r="Y146">
        <f>IFERROR(IF(OR(F146="-",ISBLANK(F146)),"",(M146-T146)/U146),"")</f>
        <v/>
      </c>
      <c r="Z146">
        <f>IFERROR(IF(OR(G146="-",ISBLANK(G146)),"",(N146-T146)/U146),"")</f>
        <v/>
      </c>
      <c r="AA146">
        <f>IF(MAX(MAX(V146:Z146),ABS(MIN(V146:Z146)))=ABS(MIN(V146:Z146)),MIN(V146:Z146),MAX(V146:Z146))</f>
        <v/>
      </c>
      <c r="AB146">
        <f>IFERROR(V144+MATCH(AA146,V146:Z146,0)-1,"")</f>
        <v/>
      </c>
      <c r="AC146">
        <f>IF(AB146&lt;&gt;"",IF(S146=AB146,"Low",IF(AB146=Q146,"High","")),"")</f>
        <v/>
      </c>
      <c r="AE146">
        <f>IF(ISNUMBER(MATCH("N/A",J146:N146,0)),"",IFERROR((5 * SUMPRODUCT(J144:N144,J146:N146) - PRODUCT(SUM(J144:N144),SUM(J146:N146))) / ((5 * SUM((J144^2)+(K144^2)+(L144^2)+(M144^2)+(N144^2))) - SUM(J144:N144)^2),""))</f>
        <v/>
      </c>
      <c r="AF146">
        <f>IFERROR(CORREL(J144:N144,J146:N146),"")</f>
        <v/>
      </c>
      <c r="AZ146">
        <f>IF(Q146=S146,0,1)</f>
        <v/>
      </c>
      <c r="BA146">
        <f>IF(AZ146=1,IF(Q146="","",IF(Q146=N144,"Yes","No")),"")</f>
        <v/>
      </c>
      <c r="BB146">
        <f>IF(BA146="Yes",P146,"")</f>
        <v/>
      </c>
      <c r="BC146">
        <f>IF(AZ146=1,IF(S146="","",IF(S146=N144,"Yes","No")),"")</f>
        <v/>
      </c>
      <c r="BD146">
        <f>IF(BC146="Yes",R146,"")</f>
        <v/>
      </c>
      <c r="BE146">
        <f>IFERROR(IF(SIGN(AE146)=1,"Increasing",IF(SIGN(AE146)=-1,"Decreasing","")),"")</f>
        <v/>
      </c>
      <c r="BF146">
        <f>IF(OR(AND(BE146="Increasing",BA146="Yes"),AND(BE146="Decreasing",BC146="Yes")),"Yes","No")</f>
        <v/>
      </c>
      <c r="BG146">
        <f>IF(I146="pos_trend","Yes","No")</f>
        <v/>
      </c>
      <c r="BH146">
        <f>IF(AF146&lt;&gt;"",IF(ABS(AF146)&gt;0.8,"Yes","No"),"")</f>
        <v/>
      </c>
    </row>
    <row r="147" spans="1:60">
      <c s="1" r="A147" t="n">
        <v>2</v>
      </c>
      <c r="B147" t="s">
        <v>269</v>
      </c>
      <c r="C147" t="s">
        <v>1108</v>
      </c>
      <c r="D147" t="s">
        <v>1109</v>
      </c>
      <c r="E147" t="s">
        <v>1110</v>
      </c>
      <c r="F147" t="s">
        <v>1111</v>
      </c>
      <c r="G147" t="s">
        <v>1112</v>
      </c>
      <c r="H147" t="s"/>
      <c r="I147">
        <f>IF(AND(K147&gt; J147, L147&gt; K147, M147&gt; L147, N147&gt; M147), "pos_trend", IF(AND(K147&lt; J147, L147&lt; K147, M147&lt; L147, N147&lt; M147), "neg_trend", "N/A"))</f>
        <v/>
      </c>
      <c r="J147">
        <f>IFERROR(IF(TRIM(C147)="-", "N/A", IF(RIGHT(C147,1)=")",IF(RIGHT(C147,2)="T)",-1000000000000*VALUE(MID(C147,2,LEN(C147)-3)),IF(RIGHT(C147,2)="M)",-1000000*VALUE(MID(C147,2,LEN(C147)-3)),IF(RIGHT(C147,2)="B)",-1000000000*VALUE(MID(C147,2,LEN(C147)-3)),IF(RIGHT(C147,2)="k)",-1000*VALUE(MID(C147,2,LEN(C147)-3)),VALUE(SUBSTITUTE(C147,",","")))))),IF(RIGHT(C147,1)="T",1000000000000*VALUE(LEFT(C147,LEN(C147)-1)),IF(RIGHT(C147,1)="M",1000000*VALUE(LEFT(C147,LEN(C147)-1)),IF(RIGHT(C147,1)="B",1000000000*VALUE(LEFT(C147,LEN(C147)-1)),IF(RIGHT(C147,1)="%",0.01*VALUE(LEFT(C147,LEN(C147)-1)),IF(RIGHT(C147,1)="k",1000*VALUE(LEFT(C147,LEN(C147)-1)),VALUE(SUBSTITUTE(C147,",",""))))))))),"N/A")</f>
        <v/>
      </c>
      <c r="K147">
        <f>IFERROR(IF(TRIM(D147)="-", "N/A", IF(RIGHT(D147,1)=")",IF(RIGHT(D147,2)="T)",-1000000000000*VALUE(MID(D147,2,LEN(D147)-3)),IF(RIGHT(D147,2)="M)",-1000000*VALUE(MID(D147,2,LEN(D147)-3)),IF(RIGHT(D147,2)="B)",-1000000000*VALUE(MID(D147,2,LEN(D147)-3)),IF(RIGHT(D147,2)="k)",-1000*VALUE(MID(D147,2,LEN(D147)-3)),VALUE(SUBSTITUTE(D147,",","")))))),IF(RIGHT(D147,1)="T",1000000000000*VALUE(LEFT(D147,LEN(D147)-1)),IF(RIGHT(D147,1)="M",1000000*VALUE(LEFT(D147,LEN(D147)-1)),IF(RIGHT(D147,1)="B",1000000000*VALUE(LEFT(D147,LEN(D147)-1)),IF(RIGHT(D147,1)="%",0.01*VALUE(LEFT(D147,LEN(D147)-1)),IF(RIGHT(D147,1)="k",1000*VALUE(LEFT(D147,LEN(D147)-1)),VALUE(SUBSTITUTE(D147,",",""))))))))),"N/A")</f>
        <v/>
      </c>
      <c r="L147">
        <f>IFERROR(IF(TRIM(E147)="-", "N/A", IF(RIGHT(E147,1)=")",IF(RIGHT(E147,2)="T)",-1000000000000*VALUE(MID(E147,2,LEN(E147)-3)),IF(RIGHT(E147,2)="M)",-1000000*VALUE(MID(E147,2,LEN(E147)-3)),IF(RIGHT(E147,2)="B)",-1000000000*VALUE(MID(E147,2,LEN(E147)-3)),IF(RIGHT(E147,2)="k)",-1000*VALUE(MID(E147,2,LEN(E147)-3)),VALUE(SUBSTITUTE(E147,",","")))))),IF(RIGHT(E147,1)="T",1000000000000*VALUE(LEFT(E147,LEN(E147)-1)),IF(RIGHT(E147,1)="M",1000000*VALUE(LEFT(E147,LEN(E147)-1)),IF(RIGHT(E147,1)="B",1000000000*VALUE(LEFT(E147,LEN(E147)-1)),IF(RIGHT(E147,1)="%",0.01*VALUE(LEFT(E147,LEN(E147)-1)),IF(RIGHT(E147,1)="k",1000*VALUE(LEFT(E147,LEN(E147)-1)),VALUE(SUBSTITUTE(E147,",",""))))))))),"N/A")</f>
        <v/>
      </c>
      <c r="M147">
        <f>IFERROR(IF(TRIM(F147)="-", "N/A", IF(RIGHT(F147,1)=")",IF(RIGHT(F147,2)="T)",-1000000000000*VALUE(MID(F147,2,LEN(F147)-3)),IF(RIGHT(F147,2)="M)",-1000000*VALUE(MID(F147,2,LEN(F147)-3)),IF(RIGHT(F147,2)="B)",-1000000000*VALUE(MID(F147,2,LEN(F147)-3)),IF(RIGHT(F147,2)="k)",-1000*VALUE(MID(F147,2,LEN(F147)-3)),VALUE(SUBSTITUTE(F147,",","")))))),IF(RIGHT(F147,1)="T",1000000000000*VALUE(LEFT(F147,LEN(F147)-1)),IF(RIGHT(F147,1)="M",1000000*VALUE(LEFT(F147,LEN(F147)-1)),IF(RIGHT(F147,1)="B",1000000000*VALUE(LEFT(F147,LEN(F147)-1)),IF(RIGHT(F147,1)="%",0.01*VALUE(LEFT(F147,LEN(F147)-1)),IF(RIGHT(F147,1)="k",1000*VALUE(LEFT(F147,LEN(F147)-1)),VALUE(SUBSTITUTE(F147,",",""))))))))),"N/A")</f>
        <v/>
      </c>
      <c r="N147">
        <f>IFERROR(IF(TRIM(G147)="-", "N/A", IF(RIGHT(G147,1)=")",IF(RIGHT(G147,2)="T)",-1000000000000*VALUE(MID(G147,2,LEN(G147)-3)),IF(RIGHT(G147,2)="M)",-1000000*VALUE(MID(G147,2,LEN(G147)-3)),IF(RIGHT(G147,2)="B)",-1000000000*VALUE(MID(G147,2,LEN(G147)-3)),IF(RIGHT(G147,2)="k)",-1000*VALUE(MID(G147,2,LEN(G147)-3)),VALUE(SUBSTITUTE(G147,",","")))))),IF(RIGHT(G147,1)="T",1000000000000*VALUE(LEFT(G147,LEN(G147)-1)),IF(RIGHT(G147,1)="M",1000000*VALUE(LEFT(G147,LEN(G147)-1)),IF(RIGHT(G147,1)="B",1000000000*VALUE(LEFT(G147,LEN(G147)-1)),IF(RIGHT(G147,1)="%",0.01*VALUE(LEFT(G147,LEN(G147)-1)),IF(RIGHT(G147,1)="k",1000*VALUE(LEFT(G147,LEN(G147)-1)),VALUE(SUBSTITUTE(G147,",",""))))))))),"N/A")</f>
        <v/>
      </c>
      <c r="P147">
        <f>MAX(J147:N147)</f>
        <v/>
      </c>
      <c r="Q147">
        <f>IFERROR(J144+MATCH(P147,J147:N147,0)-1,"")</f>
        <v/>
      </c>
      <c r="R147">
        <f>IF(Q147="","",MIN(J147:N147))</f>
        <v/>
      </c>
      <c r="S147">
        <f>IFERROR(J144+MATCH(R147,J147:N147,0)-1,"")</f>
        <v/>
      </c>
      <c r="T147">
        <f>IFERROR(AVERAGE(J147:N147),"")</f>
        <v/>
      </c>
      <c r="U147">
        <f>IFERROR(STDEV(J147:N147),"")</f>
        <v/>
      </c>
      <c r="V147">
        <f>IFERROR(IF(C147="-","",IF(ISBLANK(B147),"",IF(OR(ISNUMBER(FIND("Growth",B147)),ISNUMBER(FIND("Margin",B147))),"",(J147-T147)/U147))),"")</f>
        <v/>
      </c>
      <c r="W147">
        <f>IFERROR(IF(OR(D147="-",ISBLANK(D147)),"",(K147-T147)/U147),"")</f>
        <v/>
      </c>
      <c r="X147">
        <f>IFERROR(IF(OR(E147="-",ISBLANK(E147)),"",(L147-T147)/U147),"")</f>
        <v/>
      </c>
      <c r="Y147">
        <f>IFERROR(IF(OR(F147="-",ISBLANK(F147)),"",(M147-T147)/U147),"")</f>
        <v/>
      </c>
      <c r="Z147">
        <f>IFERROR(IF(OR(G147="-",ISBLANK(G147)),"",(N147-T147)/U147),"")</f>
        <v/>
      </c>
      <c r="AA147">
        <f>IF(MAX(MAX(V147:Z147),ABS(MIN(V147:Z147)))=ABS(MIN(V147:Z147)),MIN(V147:Z147),MAX(V147:Z147))</f>
        <v/>
      </c>
      <c r="AB147">
        <f>IFERROR(V144+MATCH(AA147,V147:Z147,0)-1,"")</f>
        <v/>
      </c>
      <c r="AC147">
        <f>IF(AB147&lt;&gt;"",IF(S147=AB147,"Low",IF(AB147=Q147,"High","")),"")</f>
        <v/>
      </c>
      <c r="AE147">
        <f>IF(ISNUMBER(MATCH("N/A",J147:N147,0)),"",IFERROR((5 * SUMPRODUCT(J144:N144,J147:N147) - PRODUCT(SUM(J144:N144),SUM(J147:N147))) / ((5 * SUM((J144^2)+(K144^2)+(L144^2)+(M144^2)+(N144^2))) - SUM(J144:N144)^2),""))</f>
        <v/>
      </c>
      <c r="AF147">
        <f>IFERROR(CORREL(J144:N144,J147:N147),"")</f>
        <v/>
      </c>
      <c r="AZ147">
        <f>IF(Q147=S147,0,1)</f>
        <v/>
      </c>
      <c r="BA147">
        <f>IF(AZ147=1,IF(Q147="","",IF(Q147=N144,"Yes","No")),"")</f>
        <v/>
      </c>
      <c r="BB147">
        <f>IF(BA147="Yes",P147,"")</f>
        <v/>
      </c>
      <c r="BC147">
        <f>IF(AZ147=1,IF(S147="","",IF(S147=N144,"Yes","No")),"")</f>
        <v/>
      </c>
      <c r="BD147">
        <f>IF(BC147="Yes",R147,"")</f>
        <v/>
      </c>
      <c r="BE147">
        <f>IFERROR(IF(SIGN(AE147)=1,"Increasing",IF(SIGN(AE147)=-1,"Decreasing","")),"")</f>
        <v/>
      </c>
      <c r="BF147">
        <f>IF(OR(AND(BE147="Increasing",BA147="Yes"),AND(BE147="Decreasing",BC147="Yes")),"Yes","No")</f>
        <v/>
      </c>
      <c r="BG147">
        <f>IF(I147="pos_trend","Yes","No")</f>
        <v/>
      </c>
      <c r="BH147">
        <f>IF(AF147&lt;&gt;"",IF(ABS(AF147)&gt;0.8,"Yes","No"),"")</f>
        <v/>
      </c>
    </row>
    <row r="148" spans="1:60">
      <c s="1" r="A148" t="n">
        <v>3</v>
      </c>
      <c r="B148" t="s">
        <v>275</v>
      </c>
      <c r="C148" t="s">
        <v>1113</v>
      </c>
      <c r="D148" t="s">
        <v>1114</v>
      </c>
      <c r="E148" t="s">
        <v>1115</v>
      </c>
      <c r="F148" t="s">
        <v>1116</v>
      </c>
      <c r="G148" t="s">
        <v>1117</v>
      </c>
      <c r="H148" t="s"/>
      <c r="I148">
        <f>IF(AND(K148&gt; J148, L148&gt; K148, M148&gt; L148, N148&gt; M148), "pos_trend", IF(AND(K148&lt; J148, L148&lt; K148, M148&lt; L148, N148&lt; M148), "neg_trend", "N/A"))</f>
        <v/>
      </c>
      <c r="J148">
        <f>IFERROR(IF(TRIM(C148)="-", "N/A", IF(RIGHT(C148,1)=")",IF(RIGHT(C148,2)="T)",-1000000000000*VALUE(MID(C148,2,LEN(C148)-3)),IF(RIGHT(C148,2)="M)",-1000000*VALUE(MID(C148,2,LEN(C148)-3)),IF(RIGHT(C148,2)="B)",-1000000000*VALUE(MID(C148,2,LEN(C148)-3)),IF(RIGHT(C148,2)="k)",-1000*VALUE(MID(C148,2,LEN(C148)-3)),VALUE(SUBSTITUTE(C148,",","")))))),IF(RIGHT(C148,1)="T",1000000000000*VALUE(LEFT(C148,LEN(C148)-1)),IF(RIGHT(C148,1)="M",1000000*VALUE(LEFT(C148,LEN(C148)-1)),IF(RIGHT(C148,1)="B",1000000000*VALUE(LEFT(C148,LEN(C148)-1)),IF(RIGHT(C148,1)="%",0.01*VALUE(LEFT(C148,LEN(C148)-1)),IF(RIGHT(C148,1)="k",1000*VALUE(LEFT(C148,LEN(C148)-1)),VALUE(SUBSTITUTE(C148,",",""))))))))),"N/A")</f>
        <v/>
      </c>
      <c r="K148">
        <f>IFERROR(IF(TRIM(D148)="-", "N/A", IF(RIGHT(D148,1)=")",IF(RIGHT(D148,2)="T)",-1000000000000*VALUE(MID(D148,2,LEN(D148)-3)),IF(RIGHT(D148,2)="M)",-1000000*VALUE(MID(D148,2,LEN(D148)-3)),IF(RIGHT(D148,2)="B)",-1000000000*VALUE(MID(D148,2,LEN(D148)-3)),IF(RIGHT(D148,2)="k)",-1000*VALUE(MID(D148,2,LEN(D148)-3)),VALUE(SUBSTITUTE(D148,",","")))))),IF(RIGHT(D148,1)="T",1000000000000*VALUE(LEFT(D148,LEN(D148)-1)),IF(RIGHT(D148,1)="M",1000000*VALUE(LEFT(D148,LEN(D148)-1)),IF(RIGHT(D148,1)="B",1000000000*VALUE(LEFT(D148,LEN(D148)-1)),IF(RIGHT(D148,1)="%",0.01*VALUE(LEFT(D148,LEN(D148)-1)),IF(RIGHT(D148,1)="k",1000*VALUE(LEFT(D148,LEN(D148)-1)),VALUE(SUBSTITUTE(D148,",",""))))))))),"N/A")</f>
        <v/>
      </c>
      <c r="L148">
        <f>IFERROR(IF(TRIM(E148)="-", "N/A", IF(RIGHT(E148,1)=")",IF(RIGHT(E148,2)="T)",-1000000000000*VALUE(MID(E148,2,LEN(E148)-3)),IF(RIGHT(E148,2)="M)",-1000000*VALUE(MID(E148,2,LEN(E148)-3)),IF(RIGHT(E148,2)="B)",-1000000000*VALUE(MID(E148,2,LEN(E148)-3)),IF(RIGHT(E148,2)="k)",-1000*VALUE(MID(E148,2,LEN(E148)-3)),VALUE(SUBSTITUTE(E148,",","")))))),IF(RIGHT(E148,1)="T",1000000000000*VALUE(LEFT(E148,LEN(E148)-1)),IF(RIGHT(E148,1)="M",1000000*VALUE(LEFT(E148,LEN(E148)-1)),IF(RIGHT(E148,1)="B",1000000000*VALUE(LEFT(E148,LEN(E148)-1)),IF(RIGHT(E148,1)="%",0.01*VALUE(LEFT(E148,LEN(E148)-1)),IF(RIGHT(E148,1)="k",1000*VALUE(LEFT(E148,LEN(E148)-1)),VALUE(SUBSTITUTE(E148,",",""))))))))),"N/A")</f>
        <v/>
      </c>
      <c r="M148">
        <f>IFERROR(IF(TRIM(F148)="-", "N/A", IF(RIGHT(F148,1)=")",IF(RIGHT(F148,2)="T)",-1000000000000*VALUE(MID(F148,2,LEN(F148)-3)),IF(RIGHT(F148,2)="M)",-1000000*VALUE(MID(F148,2,LEN(F148)-3)),IF(RIGHT(F148,2)="B)",-1000000000*VALUE(MID(F148,2,LEN(F148)-3)),IF(RIGHT(F148,2)="k)",-1000*VALUE(MID(F148,2,LEN(F148)-3)),VALUE(SUBSTITUTE(F148,",","")))))),IF(RIGHT(F148,1)="T",1000000000000*VALUE(LEFT(F148,LEN(F148)-1)),IF(RIGHT(F148,1)="M",1000000*VALUE(LEFT(F148,LEN(F148)-1)),IF(RIGHT(F148,1)="B",1000000000*VALUE(LEFT(F148,LEN(F148)-1)),IF(RIGHT(F148,1)="%",0.01*VALUE(LEFT(F148,LEN(F148)-1)),IF(RIGHT(F148,1)="k",1000*VALUE(LEFT(F148,LEN(F148)-1)),VALUE(SUBSTITUTE(F148,",",""))))))))),"N/A")</f>
        <v/>
      </c>
      <c r="N148">
        <f>IFERROR(IF(TRIM(G148)="-", "N/A", IF(RIGHT(G148,1)=")",IF(RIGHT(G148,2)="T)",-1000000000000*VALUE(MID(G148,2,LEN(G148)-3)),IF(RIGHT(G148,2)="M)",-1000000*VALUE(MID(G148,2,LEN(G148)-3)),IF(RIGHT(G148,2)="B)",-1000000000*VALUE(MID(G148,2,LEN(G148)-3)),IF(RIGHT(G148,2)="k)",-1000*VALUE(MID(G148,2,LEN(G148)-3)),VALUE(SUBSTITUTE(G148,",","")))))),IF(RIGHT(G148,1)="T",1000000000000*VALUE(LEFT(G148,LEN(G148)-1)),IF(RIGHT(G148,1)="M",1000000*VALUE(LEFT(G148,LEN(G148)-1)),IF(RIGHT(G148,1)="B",1000000000*VALUE(LEFT(G148,LEN(G148)-1)),IF(RIGHT(G148,1)="%",0.01*VALUE(LEFT(G148,LEN(G148)-1)),IF(RIGHT(G148,1)="k",1000*VALUE(LEFT(G148,LEN(G148)-1)),VALUE(SUBSTITUTE(G148,",",""))))))))),"N/A")</f>
        <v/>
      </c>
      <c r="P148">
        <f>MAX(J148:N148)</f>
        <v/>
      </c>
      <c r="Q148">
        <f>IFERROR(J144+MATCH(P148,J148:N148,0)-1,"")</f>
        <v/>
      </c>
      <c r="R148">
        <f>IF(Q148="","",MIN(J148:N148))</f>
        <v/>
      </c>
      <c r="S148">
        <f>IFERROR(J144+MATCH(R148,J148:N148,0)-1,"")</f>
        <v/>
      </c>
      <c r="T148">
        <f>IFERROR(AVERAGE(J148:N148),"")</f>
        <v/>
      </c>
      <c r="U148">
        <f>IFERROR(STDEV(J148:N148),"")</f>
        <v/>
      </c>
      <c r="V148">
        <f>IFERROR(IF(C148="-","",IF(ISBLANK(B148),"",IF(OR(ISNUMBER(FIND("Growth",B148)),ISNUMBER(FIND("Margin",B148))),"",(J148-T148)/U148))),"")</f>
        <v/>
      </c>
      <c r="W148">
        <f>IFERROR(IF(OR(D148="-",ISBLANK(D148)),"",(K148-T148)/U148),"")</f>
        <v/>
      </c>
      <c r="X148">
        <f>IFERROR(IF(OR(E148="-",ISBLANK(E148)),"",(L148-T148)/U148),"")</f>
        <v/>
      </c>
      <c r="Y148">
        <f>IFERROR(IF(OR(F148="-",ISBLANK(F148)),"",(M148-T148)/U148),"")</f>
        <v/>
      </c>
      <c r="Z148">
        <f>IFERROR(IF(OR(G148="-",ISBLANK(G148)),"",(N148-T148)/U148),"")</f>
        <v/>
      </c>
      <c r="AA148">
        <f>IF(MAX(MAX(V148:Z148),ABS(MIN(V148:Z148)))=ABS(MIN(V148:Z148)),MIN(V148:Z148),MAX(V148:Z148))</f>
        <v/>
      </c>
      <c r="AB148">
        <f>IFERROR(V144+MATCH(AA148,V148:Z148,0)-1,"")</f>
        <v/>
      </c>
      <c r="AC148">
        <f>IF(AB148&lt;&gt;"",IF(S148=AB148,"Low",IF(AB148=Q148,"High","")),"")</f>
        <v/>
      </c>
      <c r="AE148">
        <f>IF(ISNUMBER(MATCH("N/A",J148:N148,0)),"",IFERROR((5 * SUMPRODUCT(J144:N144,J148:N148) - PRODUCT(SUM(J144:N144),SUM(J148:N148))) / ((5 * SUM((J144^2)+(K144^2)+(L144^2)+(M144^2)+(N144^2))) - SUM(J144:N144)^2),""))</f>
        <v/>
      </c>
      <c r="AF148">
        <f>IFERROR(CORREL(J144:N144,J148:N148),"")</f>
        <v/>
      </c>
      <c r="AZ148">
        <f>IF(Q148=S148,0,1)</f>
        <v/>
      </c>
      <c r="BA148">
        <f>IF(AZ148=1,IF(Q148="","",IF(Q148=N144,"Yes","No")),"")</f>
        <v/>
      </c>
      <c r="BB148">
        <f>IF(BA148="Yes",P148,"")</f>
        <v/>
      </c>
      <c r="BC148">
        <f>IF(AZ148=1,IF(S148="","",IF(S148=N144,"Yes","No")),"")</f>
        <v/>
      </c>
      <c r="BD148">
        <f>IF(BC148="Yes",R148,"")</f>
        <v/>
      </c>
      <c r="BE148">
        <f>IFERROR(IF(SIGN(AE148)=1,"Increasing",IF(SIGN(AE148)=-1,"Decreasing","")),"")</f>
        <v/>
      </c>
      <c r="BF148">
        <f>IF(OR(AND(BE148="Increasing",BA148="Yes"),AND(BE148="Decreasing",BC148="Yes")),"Yes","No")</f>
        <v/>
      </c>
      <c r="BG148">
        <f>IF(I148="pos_trend","Yes","No")</f>
        <v/>
      </c>
      <c r="BH148">
        <f>IF(AF148&lt;&gt;"",IF(ABS(AF148)&gt;0.8,"Yes","No"),"")</f>
        <v/>
      </c>
    </row>
    <row r="149" spans="1:60">
      <c s="1" r="A149" t="n">
        <v>4</v>
      </c>
      <c r="B149" t="s">
        <v>281</v>
      </c>
      <c r="C149" t="s">
        <v>1118</v>
      </c>
      <c r="D149" t="s">
        <v>1119</v>
      </c>
      <c r="E149" t="s">
        <v>1120</v>
      </c>
      <c r="F149" t="s">
        <v>1121</v>
      </c>
      <c r="G149" t="s">
        <v>1122</v>
      </c>
      <c r="H149" t="s"/>
      <c r="I149">
        <f>IF(AND(K149&gt; J149, L149&gt; K149, M149&gt; L149, N149&gt; M149), "pos_trend", IF(AND(K149&lt; J149, L149&lt; K149, M149&lt; L149, N149&lt; M149), "neg_trend", "N/A"))</f>
        <v/>
      </c>
      <c r="J149">
        <f>IFERROR(IF(TRIM(C149)="-", "N/A", IF(RIGHT(C149,1)=")",IF(RIGHT(C149,2)="T)",-1000000000000*VALUE(MID(C149,2,LEN(C149)-3)),IF(RIGHT(C149,2)="M)",-1000000*VALUE(MID(C149,2,LEN(C149)-3)),IF(RIGHT(C149,2)="B)",-1000000000*VALUE(MID(C149,2,LEN(C149)-3)),IF(RIGHT(C149,2)="k)",-1000*VALUE(MID(C149,2,LEN(C149)-3)),VALUE(SUBSTITUTE(C149,",","")))))),IF(RIGHT(C149,1)="T",1000000000000*VALUE(LEFT(C149,LEN(C149)-1)),IF(RIGHT(C149,1)="M",1000000*VALUE(LEFT(C149,LEN(C149)-1)),IF(RIGHT(C149,1)="B",1000000000*VALUE(LEFT(C149,LEN(C149)-1)),IF(RIGHT(C149,1)="%",0.01*VALUE(LEFT(C149,LEN(C149)-1)),IF(RIGHT(C149,1)="k",1000*VALUE(LEFT(C149,LEN(C149)-1)),VALUE(SUBSTITUTE(C149,",",""))))))))),"N/A")</f>
        <v/>
      </c>
      <c r="K149">
        <f>IFERROR(IF(TRIM(D149)="-", "N/A", IF(RIGHT(D149,1)=")",IF(RIGHT(D149,2)="T)",-1000000000000*VALUE(MID(D149,2,LEN(D149)-3)),IF(RIGHT(D149,2)="M)",-1000000*VALUE(MID(D149,2,LEN(D149)-3)),IF(RIGHT(D149,2)="B)",-1000000000*VALUE(MID(D149,2,LEN(D149)-3)),IF(RIGHT(D149,2)="k)",-1000*VALUE(MID(D149,2,LEN(D149)-3)),VALUE(SUBSTITUTE(D149,",","")))))),IF(RIGHT(D149,1)="T",1000000000000*VALUE(LEFT(D149,LEN(D149)-1)),IF(RIGHT(D149,1)="M",1000000*VALUE(LEFT(D149,LEN(D149)-1)),IF(RIGHT(D149,1)="B",1000000000*VALUE(LEFT(D149,LEN(D149)-1)),IF(RIGHT(D149,1)="%",0.01*VALUE(LEFT(D149,LEN(D149)-1)),IF(RIGHT(D149,1)="k",1000*VALUE(LEFT(D149,LEN(D149)-1)),VALUE(SUBSTITUTE(D149,",",""))))))))),"N/A")</f>
        <v/>
      </c>
      <c r="L149">
        <f>IFERROR(IF(TRIM(E149)="-", "N/A", IF(RIGHT(E149,1)=")",IF(RIGHT(E149,2)="T)",-1000000000000*VALUE(MID(E149,2,LEN(E149)-3)),IF(RIGHT(E149,2)="M)",-1000000*VALUE(MID(E149,2,LEN(E149)-3)),IF(RIGHT(E149,2)="B)",-1000000000*VALUE(MID(E149,2,LEN(E149)-3)),IF(RIGHT(E149,2)="k)",-1000*VALUE(MID(E149,2,LEN(E149)-3)),VALUE(SUBSTITUTE(E149,",","")))))),IF(RIGHT(E149,1)="T",1000000000000*VALUE(LEFT(E149,LEN(E149)-1)),IF(RIGHT(E149,1)="M",1000000*VALUE(LEFT(E149,LEN(E149)-1)),IF(RIGHT(E149,1)="B",1000000000*VALUE(LEFT(E149,LEN(E149)-1)),IF(RIGHT(E149,1)="%",0.01*VALUE(LEFT(E149,LEN(E149)-1)),IF(RIGHT(E149,1)="k",1000*VALUE(LEFT(E149,LEN(E149)-1)),VALUE(SUBSTITUTE(E149,",",""))))))))),"N/A")</f>
        <v/>
      </c>
      <c r="M149">
        <f>IFERROR(IF(TRIM(F149)="-", "N/A", IF(RIGHT(F149,1)=")",IF(RIGHT(F149,2)="T)",-1000000000000*VALUE(MID(F149,2,LEN(F149)-3)),IF(RIGHT(F149,2)="M)",-1000000*VALUE(MID(F149,2,LEN(F149)-3)),IF(RIGHT(F149,2)="B)",-1000000000*VALUE(MID(F149,2,LEN(F149)-3)),IF(RIGHT(F149,2)="k)",-1000*VALUE(MID(F149,2,LEN(F149)-3)),VALUE(SUBSTITUTE(F149,",","")))))),IF(RIGHT(F149,1)="T",1000000000000*VALUE(LEFT(F149,LEN(F149)-1)),IF(RIGHT(F149,1)="M",1000000*VALUE(LEFT(F149,LEN(F149)-1)),IF(RIGHT(F149,1)="B",1000000000*VALUE(LEFT(F149,LEN(F149)-1)),IF(RIGHT(F149,1)="%",0.01*VALUE(LEFT(F149,LEN(F149)-1)),IF(RIGHT(F149,1)="k",1000*VALUE(LEFT(F149,LEN(F149)-1)),VALUE(SUBSTITUTE(F149,",",""))))))))),"N/A")</f>
        <v/>
      </c>
      <c r="N149">
        <f>IFERROR(IF(TRIM(G149)="-", "N/A", IF(RIGHT(G149,1)=")",IF(RIGHT(G149,2)="T)",-1000000000000*VALUE(MID(G149,2,LEN(G149)-3)),IF(RIGHT(G149,2)="M)",-1000000*VALUE(MID(G149,2,LEN(G149)-3)),IF(RIGHT(G149,2)="B)",-1000000000*VALUE(MID(G149,2,LEN(G149)-3)),IF(RIGHT(G149,2)="k)",-1000*VALUE(MID(G149,2,LEN(G149)-3)),VALUE(SUBSTITUTE(G149,",","")))))),IF(RIGHT(G149,1)="T",1000000000000*VALUE(LEFT(G149,LEN(G149)-1)),IF(RIGHT(G149,1)="M",1000000*VALUE(LEFT(G149,LEN(G149)-1)),IF(RIGHT(G149,1)="B",1000000000*VALUE(LEFT(G149,LEN(G149)-1)),IF(RIGHT(G149,1)="%",0.01*VALUE(LEFT(G149,LEN(G149)-1)),IF(RIGHT(G149,1)="k",1000*VALUE(LEFT(G149,LEN(G149)-1)),VALUE(SUBSTITUTE(G149,",",""))))))))),"N/A")</f>
        <v/>
      </c>
      <c r="P149">
        <f>MAX(J149:N149)</f>
        <v/>
      </c>
      <c r="Q149">
        <f>IFERROR(J144+MATCH(P149,J149:N149,0)-1,"")</f>
        <v/>
      </c>
      <c r="R149">
        <f>IF(Q149="","",MIN(J149:N149))</f>
        <v/>
      </c>
      <c r="S149">
        <f>IFERROR(J144+MATCH(R149,J149:N149,0)-1,"")</f>
        <v/>
      </c>
      <c r="T149">
        <f>IFERROR(AVERAGE(J149:N149),"")</f>
        <v/>
      </c>
      <c r="U149">
        <f>IFERROR(STDEV(J149:N149),"")</f>
        <v/>
      </c>
      <c r="V149">
        <f>IFERROR(IF(C149="-","",IF(ISBLANK(B149),"",IF(OR(ISNUMBER(FIND("Growth",B149)),ISNUMBER(FIND("Margin",B149))),"",(J149-T149)/U149))),"")</f>
        <v/>
      </c>
      <c r="W149">
        <f>IFERROR(IF(OR(D149="-",ISBLANK(D149)),"",(K149-T149)/U149),"")</f>
        <v/>
      </c>
      <c r="X149">
        <f>IFERROR(IF(OR(E149="-",ISBLANK(E149)),"",(L149-T149)/U149),"")</f>
        <v/>
      </c>
      <c r="Y149">
        <f>IFERROR(IF(OR(F149="-",ISBLANK(F149)),"",(M149-T149)/U149),"")</f>
        <v/>
      </c>
      <c r="Z149">
        <f>IFERROR(IF(OR(G149="-",ISBLANK(G149)),"",(N149-T149)/U149),"")</f>
        <v/>
      </c>
      <c r="AA149">
        <f>IF(MAX(MAX(V149:Z149),ABS(MIN(V149:Z149)))=ABS(MIN(V149:Z149)),MIN(V149:Z149),MAX(V149:Z149))</f>
        <v/>
      </c>
      <c r="AB149">
        <f>IFERROR(V144+MATCH(AA149,V149:Z149,0)-1,"")</f>
        <v/>
      </c>
      <c r="AC149">
        <f>IF(AB149&lt;&gt;"",IF(S149=AB149,"Low",IF(AB149=Q149,"High","")),"")</f>
        <v/>
      </c>
      <c r="AE149">
        <f>IF(ISNUMBER(MATCH("N/A",J149:N149,0)),"",IFERROR((5 * SUMPRODUCT(J144:N144,J149:N149) - PRODUCT(SUM(J144:N144),SUM(J149:N149))) / ((5 * SUM((J144^2)+(K144^2)+(L144^2)+(M144^2)+(N144^2))) - SUM(J144:N144)^2),""))</f>
        <v/>
      </c>
      <c r="AF149">
        <f>IFERROR(CORREL(J144:N144,J149:N149),"")</f>
        <v/>
      </c>
      <c r="AZ149">
        <f>IF(Q149=S149,0,1)</f>
        <v/>
      </c>
      <c r="BA149">
        <f>IF(AZ149=1,IF(Q149="","",IF(Q149=N144,"Yes","No")),"")</f>
        <v/>
      </c>
      <c r="BB149">
        <f>IF(BA149="Yes",P149,"")</f>
        <v/>
      </c>
      <c r="BC149">
        <f>IF(AZ149=1,IF(S149="","",IF(S149=N144,"Yes","No")),"")</f>
        <v/>
      </c>
      <c r="BD149">
        <f>IF(BC149="Yes",R149,"")</f>
        <v/>
      </c>
      <c r="BE149">
        <f>IFERROR(IF(SIGN(AE149)=1,"Increasing",IF(SIGN(AE149)=-1,"Decreasing","")),"")</f>
        <v/>
      </c>
      <c r="BF149">
        <f>IF(OR(AND(BE149="Increasing",BA149="Yes"),AND(BE149="Decreasing",BC149="Yes")),"Yes","No")</f>
        <v/>
      </c>
      <c r="BG149">
        <f>IF(I149="pos_trend","Yes","No")</f>
        <v/>
      </c>
      <c r="BH149">
        <f>IF(AF149&lt;&gt;"",IF(ABS(AF149)&gt;0.8,"Yes","No"),"")</f>
        <v/>
      </c>
    </row>
    <row r="150" spans="1:60">
      <c s="1" r="A150" t="n">
        <v>5</v>
      </c>
      <c r="B150" t="s">
        <v>287</v>
      </c>
      <c r="C150" t="s">
        <v>1123</v>
      </c>
      <c r="D150" t="s">
        <v>1124</v>
      </c>
      <c r="E150" t="s">
        <v>1125</v>
      </c>
      <c r="F150" t="s">
        <v>1126</v>
      </c>
      <c r="G150" t="s">
        <v>1127</v>
      </c>
      <c r="H150" t="s"/>
      <c r="I150">
        <f>IF(AND(K150&gt; J150, L150&gt; K150, M150&gt; L150, N150&gt; M150), "pos_trend", IF(AND(K150&lt; J150, L150&lt; K150, M150&lt; L150, N150&lt; M150), "neg_trend", "N/A"))</f>
        <v/>
      </c>
      <c r="J150">
        <f>IFERROR(IF(TRIM(C150)="-", "N/A", IF(RIGHT(C150,1)=")",IF(RIGHT(C150,2)="T)",-1000000000000*VALUE(MID(C150,2,LEN(C150)-3)),IF(RIGHT(C150,2)="M)",-1000000*VALUE(MID(C150,2,LEN(C150)-3)),IF(RIGHT(C150,2)="B)",-1000000000*VALUE(MID(C150,2,LEN(C150)-3)),IF(RIGHT(C150,2)="k)",-1000*VALUE(MID(C150,2,LEN(C150)-3)),VALUE(SUBSTITUTE(C150,",","")))))),IF(RIGHT(C150,1)="T",1000000000000*VALUE(LEFT(C150,LEN(C150)-1)),IF(RIGHT(C150,1)="M",1000000*VALUE(LEFT(C150,LEN(C150)-1)),IF(RIGHT(C150,1)="B",1000000000*VALUE(LEFT(C150,LEN(C150)-1)),IF(RIGHT(C150,1)="%",0.01*VALUE(LEFT(C150,LEN(C150)-1)),IF(RIGHT(C150,1)="k",1000*VALUE(LEFT(C150,LEN(C150)-1)),VALUE(SUBSTITUTE(C150,",",""))))))))),"N/A")</f>
        <v/>
      </c>
      <c r="K150">
        <f>IFERROR(IF(TRIM(D150)="-", "N/A", IF(RIGHT(D150,1)=")",IF(RIGHT(D150,2)="T)",-1000000000000*VALUE(MID(D150,2,LEN(D150)-3)),IF(RIGHT(D150,2)="M)",-1000000*VALUE(MID(D150,2,LEN(D150)-3)),IF(RIGHT(D150,2)="B)",-1000000000*VALUE(MID(D150,2,LEN(D150)-3)),IF(RIGHT(D150,2)="k)",-1000*VALUE(MID(D150,2,LEN(D150)-3)),VALUE(SUBSTITUTE(D150,",","")))))),IF(RIGHT(D150,1)="T",1000000000000*VALUE(LEFT(D150,LEN(D150)-1)),IF(RIGHT(D150,1)="M",1000000*VALUE(LEFT(D150,LEN(D150)-1)),IF(RIGHT(D150,1)="B",1000000000*VALUE(LEFT(D150,LEN(D150)-1)),IF(RIGHT(D150,1)="%",0.01*VALUE(LEFT(D150,LEN(D150)-1)),IF(RIGHT(D150,1)="k",1000*VALUE(LEFT(D150,LEN(D150)-1)),VALUE(SUBSTITUTE(D150,",",""))))))))),"N/A")</f>
        <v/>
      </c>
      <c r="L150">
        <f>IFERROR(IF(TRIM(E150)="-", "N/A", IF(RIGHT(E150,1)=")",IF(RIGHT(E150,2)="T)",-1000000000000*VALUE(MID(E150,2,LEN(E150)-3)),IF(RIGHT(E150,2)="M)",-1000000*VALUE(MID(E150,2,LEN(E150)-3)),IF(RIGHT(E150,2)="B)",-1000000000*VALUE(MID(E150,2,LEN(E150)-3)),IF(RIGHT(E150,2)="k)",-1000*VALUE(MID(E150,2,LEN(E150)-3)),VALUE(SUBSTITUTE(E150,",","")))))),IF(RIGHT(E150,1)="T",1000000000000*VALUE(LEFT(E150,LEN(E150)-1)),IF(RIGHT(E150,1)="M",1000000*VALUE(LEFT(E150,LEN(E150)-1)),IF(RIGHT(E150,1)="B",1000000000*VALUE(LEFT(E150,LEN(E150)-1)),IF(RIGHT(E150,1)="%",0.01*VALUE(LEFT(E150,LEN(E150)-1)),IF(RIGHT(E150,1)="k",1000*VALUE(LEFT(E150,LEN(E150)-1)),VALUE(SUBSTITUTE(E150,",",""))))))))),"N/A")</f>
        <v/>
      </c>
      <c r="M150">
        <f>IFERROR(IF(TRIM(F150)="-", "N/A", IF(RIGHT(F150,1)=")",IF(RIGHT(F150,2)="T)",-1000000000000*VALUE(MID(F150,2,LEN(F150)-3)),IF(RIGHT(F150,2)="M)",-1000000*VALUE(MID(F150,2,LEN(F150)-3)),IF(RIGHT(F150,2)="B)",-1000000000*VALUE(MID(F150,2,LEN(F150)-3)),IF(RIGHT(F150,2)="k)",-1000*VALUE(MID(F150,2,LEN(F150)-3)),VALUE(SUBSTITUTE(F150,",","")))))),IF(RIGHT(F150,1)="T",1000000000000*VALUE(LEFT(F150,LEN(F150)-1)),IF(RIGHT(F150,1)="M",1000000*VALUE(LEFT(F150,LEN(F150)-1)),IF(RIGHT(F150,1)="B",1000000000*VALUE(LEFT(F150,LEN(F150)-1)),IF(RIGHT(F150,1)="%",0.01*VALUE(LEFT(F150,LEN(F150)-1)),IF(RIGHT(F150,1)="k",1000*VALUE(LEFT(F150,LEN(F150)-1)),VALUE(SUBSTITUTE(F150,",",""))))))))),"N/A")</f>
        <v/>
      </c>
      <c r="N150">
        <f>IFERROR(IF(TRIM(G150)="-", "N/A", IF(RIGHT(G150,1)=")",IF(RIGHT(G150,2)="T)",-1000000000000*VALUE(MID(G150,2,LEN(G150)-3)),IF(RIGHT(G150,2)="M)",-1000000*VALUE(MID(G150,2,LEN(G150)-3)),IF(RIGHT(G150,2)="B)",-1000000000*VALUE(MID(G150,2,LEN(G150)-3)),IF(RIGHT(G150,2)="k)",-1000*VALUE(MID(G150,2,LEN(G150)-3)),VALUE(SUBSTITUTE(G150,",","")))))),IF(RIGHT(G150,1)="T",1000000000000*VALUE(LEFT(G150,LEN(G150)-1)),IF(RIGHT(G150,1)="M",1000000*VALUE(LEFT(G150,LEN(G150)-1)),IF(RIGHT(G150,1)="B",1000000000*VALUE(LEFT(G150,LEN(G150)-1)),IF(RIGHT(G150,1)="%",0.01*VALUE(LEFT(G150,LEN(G150)-1)),IF(RIGHT(G150,1)="k",1000*VALUE(LEFT(G150,LEN(G150)-1)),VALUE(SUBSTITUTE(G150,",",""))))))))),"N/A")</f>
        <v/>
      </c>
      <c r="P150">
        <f>MAX(J150:N150)</f>
        <v/>
      </c>
      <c r="Q150">
        <f>IFERROR(J144+MATCH(P150,J150:N150,0)-1,"")</f>
        <v/>
      </c>
      <c r="R150">
        <f>IF(Q150="","",MIN(J150:N150))</f>
        <v/>
      </c>
      <c r="S150">
        <f>IFERROR(J144+MATCH(R150,J150:N150,0)-1,"")</f>
        <v/>
      </c>
      <c r="T150">
        <f>IFERROR(AVERAGE(J150:N150),"")</f>
        <v/>
      </c>
      <c r="U150">
        <f>IFERROR(STDEV(J150:N150),"")</f>
        <v/>
      </c>
      <c r="V150">
        <f>IFERROR(IF(C150="-","",IF(ISBLANK(B150),"",IF(OR(ISNUMBER(FIND("Growth",B150)),ISNUMBER(FIND("Margin",B150))),"",(J150-T150)/U150))),"")</f>
        <v/>
      </c>
      <c r="W150">
        <f>IFERROR(IF(OR(D150="-",ISBLANK(D150)),"",(K150-T150)/U150),"")</f>
        <v/>
      </c>
      <c r="X150">
        <f>IFERROR(IF(OR(E150="-",ISBLANK(E150)),"",(L150-T150)/U150),"")</f>
        <v/>
      </c>
      <c r="Y150">
        <f>IFERROR(IF(OR(F150="-",ISBLANK(F150)),"",(M150-T150)/U150),"")</f>
        <v/>
      </c>
      <c r="Z150">
        <f>IFERROR(IF(OR(G150="-",ISBLANK(G150)),"",(N150-T150)/U150),"")</f>
        <v/>
      </c>
      <c r="AA150">
        <f>IF(MAX(MAX(V150:Z150),ABS(MIN(V150:Z150)))=ABS(MIN(V150:Z150)),MIN(V150:Z150),MAX(V150:Z150))</f>
        <v/>
      </c>
      <c r="AB150">
        <f>IFERROR(V144+MATCH(AA150,V150:Z150,0)-1,"")</f>
        <v/>
      </c>
      <c r="AC150">
        <f>IF(AB150&lt;&gt;"",IF(S150=AB150,"Low",IF(AB150=Q150,"High","")),"")</f>
        <v/>
      </c>
      <c r="AE150">
        <f>IF(ISNUMBER(MATCH("N/A",J150:N150,0)),"",IFERROR((5 * SUMPRODUCT(J144:N144,J150:N150) - PRODUCT(SUM(J144:N144),SUM(J150:N150))) / ((5 * SUM((J144^2)+(K144^2)+(L144^2)+(M144^2)+(N144^2))) - SUM(J144:N144)^2),""))</f>
        <v/>
      </c>
      <c r="AF150">
        <f>IFERROR(CORREL(J144:N144,J150:N150),"")</f>
        <v/>
      </c>
      <c r="AZ150">
        <f>IF(Q150=S150,0,1)</f>
        <v/>
      </c>
      <c r="BA150">
        <f>IF(AZ150=1,IF(Q150="","",IF(Q150=N144,"Yes","No")),"")</f>
        <v/>
      </c>
      <c r="BB150">
        <f>IF(BA150="Yes",P150,"")</f>
        <v/>
      </c>
      <c r="BC150">
        <f>IF(AZ150=1,IF(S150="","",IF(S150=N144,"Yes","No")),"")</f>
        <v/>
      </c>
      <c r="BD150">
        <f>IF(BC150="Yes",R150,"")</f>
        <v/>
      </c>
      <c r="BE150">
        <f>IFERROR(IF(SIGN(AE150)=1,"Increasing",IF(SIGN(AE150)=-1,"Decreasing","")),"")</f>
        <v/>
      </c>
      <c r="BF150">
        <f>IF(OR(AND(BE150="Increasing",BA150="Yes"),AND(BE150="Decreasing",BC150="Yes")),"Yes","No")</f>
        <v/>
      </c>
      <c r="BG150">
        <f>IF(I150="pos_trend","Yes","No")</f>
        <v/>
      </c>
      <c r="BH150">
        <f>IF(AF150&lt;&gt;"",IF(ABS(AF150)&gt;0.8,"Yes","No"),"")</f>
        <v/>
      </c>
    </row>
    <row r="151" spans="1:60">
      <c s="1" r="A151" t="n">
        <v>6</v>
      </c>
      <c r="B151" t="s">
        <v>293</v>
      </c>
      <c r="C151" t="s">
        <v>1128</v>
      </c>
      <c r="D151" t="s">
        <v>1129</v>
      </c>
      <c r="E151" t="s">
        <v>1130</v>
      </c>
      <c r="F151" t="s">
        <v>1131</v>
      </c>
      <c r="G151" t="s">
        <v>1132</v>
      </c>
      <c r="H151" t="s"/>
      <c r="I151">
        <f>IF(AND(K151&gt; J151, L151&gt; K151, M151&gt; L151, N151&gt; M151), "pos_trend", IF(AND(K151&lt; J151, L151&lt; K151, M151&lt; L151, N151&lt; M151), "neg_trend", "N/A"))</f>
        <v/>
      </c>
      <c r="J151">
        <f>IFERROR(IF(TRIM(C151)="-", "N/A", IF(RIGHT(C151,1)=")",IF(RIGHT(C151,2)="T)",-1000000000000*VALUE(MID(C151,2,LEN(C151)-3)),IF(RIGHT(C151,2)="M)",-1000000*VALUE(MID(C151,2,LEN(C151)-3)),IF(RIGHT(C151,2)="B)",-1000000000*VALUE(MID(C151,2,LEN(C151)-3)),IF(RIGHT(C151,2)="k)",-1000*VALUE(MID(C151,2,LEN(C151)-3)),VALUE(SUBSTITUTE(C151,",","")))))),IF(RIGHT(C151,1)="T",1000000000000*VALUE(LEFT(C151,LEN(C151)-1)),IF(RIGHT(C151,1)="M",1000000*VALUE(LEFT(C151,LEN(C151)-1)),IF(RIGHT(C151,1)="B",1000000000*VALUE(LEFT(C151,LEN(C151)-1)),IF(RIGHT(C151,1)="%",0.01*VALUE(LEFT(C151,LEN(C151)-1)),IF(RIGHT(C151,1)="k",1000*VALUE(LEFT(C151,LEN(C151)-1)),VALUE(SUBSTITUTE(C151,",",""))))))))),"N/A")</f>
        <v/>
      </c>
      <c r="K151">
        <f>IFERROR(IF(TRIM(D151)="-", "N/A", IF(RIGHT(D151,1)=")",IF(RIGHT(D151,2)="T)",-1000000000000*VALUE(MID(D151,2,LEN(D151)-3)),IF(RIGHT(D151,2)="M)",-1000000*VALUE(MID(D151,2,LEN(D151)-3)),IF(RIGHT(D151,2)="B)",-1000000000*VALUE(MID(D151,2,LEN(D151)-3)),IF(RIGHT(D151,2)="k)",-1000*VALUE(MID(D151,2,LEN(D151)-3)),VALUE(SUBSTITUTE(D151,",","")))))),IF(RIGHT(D151,1)="T",1000000000000*VALUE(LEFT(D151,LEN(D151)-1)),IF(RIGHT(D151,1)="M",1000000*VALUE(LEFT(D151,LEN(D151)-1)),IF(RIGHT(D151,1)="B",1000000000*VALUE(LEFT(D151,LEN(D151)-1)),IF(RIGHT(D151,1)="%",0.01*VALUE(LEFT(D151,LEN(D151)-1)),IF(RIGHT(D151,1)="k",1000*VALUE(LEFT(D151,LEN(D151)-1)),VALUE(SUBSTITUTE(D151,",",""))))))))),"N/A")</f>
        <v/>
      </c>
      <c r="L151">
        <f>IFERROR(IF(TRIM(E151)="-", "N/A", IF(RIGHT(E151,1)=")",IF(RIGHT(E151,2)="T)",-1000000000000*VALUE(MID(E151,2,LEN(E151)-3)),IF(RIGHT(E151,2)="M)",-1000000*VALUE(MID(E151,2,LEN(E151)-3)),IF(RIGHT(E151,2)="B)",-1000000000*VALUE(MID(E151,2,LEN(E151)-3)),IF(RIGHT(E151,2)="k)",-1000*VALUE(MID(E151,2,LEN(E151)-3)),VALUE(SUBSTITUTE(E151,",","")))))),IF(RIGHT(E151,1)="T",1000000000000*VALUE(LEFT(E151,LEN(E151)-1)),IF(RIGHT(E151,1)="M",1000000*VALUE(LEFT(E151,LEN(E151)-1)),IF(RIGHT(E151,1)="B",1000000000*VALUE(LEFT(E151,LEN(E151)-1)),IF(RIGHT(E151,1)="%",0.01*VALUE(LEFT(E151,LEN(E151)-1)),IF(RIGHT(E151,1)="k",1000*VALUE(LEFT(E151,LEN(E151)-1)),VALUE(SUBSTITUTE(E151,",",""))))))))),"N/A")</f>
        <v/>
      </c>
      <c r="M151">
        <f>IFERROR(IF(TRIM(F151)="-", "N/A", IF(RIGHT(F151,1)=")",IF(RIGHT(F151,2)="T)",-1000000000000*VALUE(MID(F151,2,LEN(F151)-3)),IF(RIGHT(F151,2)="M)",-1000000*VALUE(MID(F151,2,LEN(F151)-3)),IF(RIGHT(F151,2)="B)",-1000000000*VALUE(MID(F151,2,LEN(F151)-3)),IF(RIGHT(F151,2)="k)",-1000*VALUE(MID(F151,2,LEN(F151)-3)),VALUE(SUBSTITUTE(F151,",","")))))),IF(RIGHT(F151,1)="T",1000000000000*VALUE(LEFT(F151,LEN(F151)-1)),IF(RIGHT(F151,1)="M",1000000*VALUE(LEFT(F151,LEN(F151)-1)),IF(RIGHT(F151,1)="B",1000000000*VALUE(LEFT(F151,LEN(F151)-1)),IF(RIGHT(F151,1)="%",0.01*VALUE(LEFT(F151,LEN(F151)-1)),IF(RIGHT(F151,1)="k",1000*VALUE(LEFT(F151,LEN(F151)-1)),VALUE(SUBSTITUTE(F151,",",""))))))))),"N/A")</f>
        <v/>
      </c>
      <c r="N151">
        <f>IFERROR(IF(TRIM(G151)="-", "N/A", IF(RIGHT(G151,1)=")",IF(RIGHT(G151,2)="T)",-1000000000000*VALUE(MID(G151,2,LEN(G151)-3)),IF(RIGHT(G151,2)="M)",-1000000*VALUE(MID(G151,2,LEN(G151)-3)),IF(RIGHT(G151,2)="B)",-1000000000*VALUE(MID(G151,2,LEN(G151)-3)),IF(RIGHT(G151,2)="k)",-1000*VALUE(MID(G151,2,LEN(G151)-3)),VALUE(SUBSTITUTE(G151,",","")))))),IF(RIGHT(G151,1)="T",1000000000000*VALUE(LEFT(G151,LEN(G151)-1)),IF(RIGHT(G151,1)="M",1000000*VALUE(LEFT(G151,LEN(G151)-1)),IF(RIGHT(G151,1)="B",1000000000*VALUE(LEFT(G151,LEN(G151)-1)),IF(RIGHT(G151,1)="%",0.01*VALUE(LEFT(G151,LEN(G151)-1)),IF(RIGHT(G151,1)="k",1000*VALUE(LEFT(G151,LEN(G151)-1)),VALUE(SUBSTITUTE(G151,",",""))))))))),"N/A")</f>
        <v/>
      </c>
      <c r="P151">
        <f>MAX(J151:N151)</f>
        <v/>
      </c>
      <c r="Q151">
        <f>IFERROR(J144+MATCH(P151,J151:N151,0)-1,"")</f>
        <v/>
      </c>
      <c r="R151">
        <f>IF(Q151="","",MIN(J151:N151))</f>
        <v/>
      </c>
      <c r="S151">
        <f>IFERROR(J144+MATCH(R151,J151:N151,0)-1,"")</f>
        <v/>
      </c>
      <c r="T151">
        <f>IFERROR(AVERAGE(J151:N151),"")</f>
        <v/>
      </c>
      <c r="U151">
        <f>IFERROR(STDEV(J151:N151),"")</f>
        <v/>
      </c>
      <c r="V151">
        <f>IFERROR(IF(C151="-","",IF(ISBLANK(B151),"",IF(OR(ISNUMBER(FIND("Growth",B151)),ISNUMBER(FIND("Margin",B151))),"",(J151-T151)/U151))),"")</f>
        <v/>
      </c>
      <c r="W151">
        <f>IFERROR(IF(OR(D151="-",ISBLANK(D151)),"",(K151-T151)/U151),"")</f>
        <v/>
      </c>
      <c r="X151">
        <f>IFERROR(IF(OR(E151="-",ISBLANK(E151)),"",(L151-T151)/U151),"")</f>
        <v/>
      </c>
      <c r="Y151">
        <f>IFERROR(IF(OR(F151="-",ISBLANK(F151)),"",(M151-T151)/U151),"")</f>
        <v/>
      </c>
      <c r="Z151">
        <f>IFERROR(IF(OR(G151="-",ISBLANK(G151)),"",(N151-T151)/U151),"")</f>
        <v/>
      </c>
      <c r="AA151">
        <f>IF(MAX(MAX(V151:Z151),ABS(MIN(V151:Z151)))=ABS(MIN(V151:Z151)),MIN(V151:Z151),MAX(V151:Z151))</f>
        <v/>
      </c>
      <c r="AB151">
        <f>IFERROR(V144+MATCH(AA151,V151:Z151,0)-1,"")</f>
        <v/>
      </c>
      <c r="AC151">
        <f>IF(AB151&lt;&gt;"",IF(S151=AB151,"Low",IF(AB151=Q151,"High","")),"")</f>
        <v/>
      </c>
      <c r="AE151">
        <f>IF(ISNUMBER(MATCH("N/A",J151:N151,0)),"",IFERROR((5 * SUMPRODUCT(J144:N144,J151:N151) - PRODUCT(SUM(J144:N144),SUM(J151:N151))) / ((5 * SUM((J144^2)+(K144^2)+(L144^2)+(M144^2)+(N144^2))) - SUM(J144:N144)^2),""))</f>
        <v/>
      </c>
      <c r="AF151">
        <f>IFERROR(CORREL(J144:N144,J151:N151),"")</f>
        <v/>
      </c>
      <c r="AZ151">
        <f>IF(Q151=S151,0,1)</f>
        <v/>
      </c>
      <c r="BA151">
        <f>IF(AZ151=1,IF(Q151="","",IF(Q151=N144,"Yes","No")),"")</f>
        <v/>
      </c>
      <c r="BB151">
        <f>IF(BA151="Yes",P151,"")</f>
        <v/>
      </c>
      <c r="BC151">
        <f>IF(AZ151=1,IF(S151="","",IF(S151=N144,"Yes","No")),"")</f>
        <v/>
      </c>
      <c r="BD151">
        <f>IF(BC151="Yes",R151,"")</f>
        <v/>
      </c>
      <c r="BE151">
        <f>IFERROR(IF(SIGN(AE151)=1,"Increasing",IF(SIGN(AE151)=-1,"Decreasing","")),"")</f>
        <v/>
      </c>
      <c r="BF151">
        <f>IF(OR(AND(BE151="Increasing",BA151="Yes"),AND(BE151="Decreasing",BC151="Yes")),"Yes","No")</f>
        <v/>
      </c>
      <c r="BG151">
        <f>IF(I151="pos_trend","Yes","No")</f>
        <v/>
      </c>
      <c r="BH151">
        <f>IF(AF151&lt;&gt;"",IF(ABS(AF151)&gt;0.8,"Yes","No"),"")</f>
        <v/>
      </c>
    </row>
    <row r="152" spans="1:60">
      <c s="1" r="A152" t="n">
        <v>7</v>
      </c>
      <c r="B152" t="s">
        <v>298</v>
      </c>
      <c r="C152" t="s">
        <v>264</v>
      </c>
      <c r="D152" t="s">
        <v>1133</v>
      </c>
      <c r="E152" t="s">
        <v>1134</v>
      </c>
      <c r="F152" t="s">
        <v>1135</v>
      </c>
      <c r="G152" t="s">
        <v>1136</v>
      </c>
      <c r="H152" t="s"/>
      <c r="I152">
        <f>IF(AND(K152&gt; J152, L152&gt; K152, M152&gt; L152, N152&gt; M152), "pos_trend", IF(AND(K152&lt; J152, L152&lt; K152, M152&lt; L152, N152&lt; M152), "neg_trend", "N/A"))</f>
        <v/>
      </c>
      <c r="J152">
        <f>IFERROR(IF(TRIM(C152)="-", "N/A", IF(RIGHT(C152,1)=")",IF(RIGHT(C152,2)="T)",-1000000000000*VALUE(MID(C152,2,LEN(C152)-3)),IF(RIGHT(C152,2)="M)",-1000000*VALUE(MID(C152,2,LEN(C152)-3)),IF(RIGHT(C152,2)="B)",-1000000000*VALUE(MID(C152,2,LEN(C152)-3)),IF(RIGHT(C152,2)="k)",-1000*VALUE(MID(C152,2,LEN(C152)-3)),VALUE(SUBSTITUTE(C152,",","")))))),IF(RIGHT(C152,1)="T",1000000000000*VALUE(LEFT(C152,LEN(C152)-1)),IF(RIGHT(C152,1)="M",1000000*VALUE(LEFT(C152,LEN(C152)-1)),IF(RIGHT(C152,1)="B",1000000000*VALUE(LEFT(C152,LEN(C152)-1)),IF(RIGHT(C152,1)="%",0.01*VALUE(LEFT(C152,LEN(C152)-1)),IF(RIGHT(C152,1)="k",1000*VALUE(LEFT(C152,LEN(C152)-1)),VALUE(SUBSTITUTE(C152,",",""))))))))),"N/A")</f>
        <v/>
      </c>
      <c r="K152">
        <f>IFERROR(IF(TRIM(D152)="-", "N/A", IF(RIGHT(D152,1)=")",IF(RIGHT(D152,2)="T)",-1000000000000*VALUE(MID(D152,2,LEN(D152)-3)),IF(RIGHT(D152,2)="M)",-1000000*VALUE(MID(D152,2,LEN(D152)-3)),IF(RIGHT(D152,2)="B)",-1000000000*VALUE(MID(D152,2,LEN(D152)-3)),IF(RIGHT(D152,2)="k)",-1000*VALUE(MID(D152,2,LEN(D152)-3)),VALUE(SUBSTITUTE(D152,",","")))))),IF(RIGHT(D152,1)="T",1000000000000*VALUE(LEFT(D152,LEN(D152)-1)),IF(RIGHT(D152,1)="M",1000000*VALUE(LEFT(D152,LEN(D152)-1)),IF(RIGHT(D152,1)="B",1000000000*VALUE(LEFT(D152,LEN(D152)-1)),IF(RIGHT(D152,1)="%",0.01*VALUE(LEFT(D152,LEN(D152)-1)),IF(RIGHT(D152,1)="k",1000*VALUE(LEFT(D152,LEN(D152)-1)),VALUE(SUBSTITUTE(D152,",",""))))))))),"N/A")</f>
        <v/>
      </c>
      <c r="L152">
        <f>IFERROR(IF(TRIM(E152)="-", "N/A", IF(RIGHT(E152,1)=")",IF(RIGHT(E152,2)="T)",-1000000000000*VALUE(MID(E152,2,LEN(E152)-3)),IF(RIGHT(E152,2)="M)",-1000000*VALUE(MID(E152,2,LEN(E152)-3)),IF(RIGHT(E152,2)="B)",-1000000000*VALUE(MID(E152,2,LEN(E152)-3)),IF(RIGHT(E152,2)="k)",-1000*VALUE(MID(E152,2,LEN(E152)-3)),VALUE(SUBSTITUTE(E152,",","")))))),IF(RIGHT(E152,1)="T",1000000000000*VALUE(LEFT(E152,LEN(E152)-1)),IF(RIGHT(E152,1)="M",1000000*VALUE(LEFT(E152,LEN(E152)-1)),IF(RIGHT(E152,1)="B",1000000000*VALUE(LEFT(E152,LEN(E152)-1)),IF(RIGHT(E152,1)="%",0.01*VALUE(LEFT(E152,LEN(E152)-1)),IF(RIGHT(E152,1)="k",1000*VALUE(LEFT(E152,LEN(E152)-1)),VALUE(SUBSTITUTE(E152,",",""))))))))),"N/A")</f>
        <v/>
      </c>
      <c r="M152">
        <f>IFERROR(IF(TRIM(F152)="-", "N/A", IF(RIGHT(F152,1)=")",IF(RIGHT(F152,2)="T)",-1000000000000*VALUE(MID(F152,2,LEN(F152)-3)),IF(RIGHT(F152,2)="M)",-1000000*VALUE(MID(F152,2,LEN(F152)-3)),IF(RIGHT(F152,2)="B)",-1000000000*VALUE(MID(F152,2,LEN(F152)-3)),IF(RIGHT(F152,2)="k)",-1000*VALUE(MID(F152,2,LEN(F152)-3)),VALUE(SUBSTITUTE(F152,",","")))))),IF(RIGHT(F152,1)="T",1000000000000*VALUE(LEFT(F152,LEN(F152)-1)),IF(RIGHT(F152,1)="M",1000000*VALUE(LEFT(F152,LEN(F152)-1)),IF(RIGHT(F152,1)="B",1000000000*VALUE(LEFT(F152,LEN(F152)-1)),IF(RIGHT(F152,1)="%",0.01*VALUE(LEFT(F152,LEN(F152)-1)),IF(RIGHT(F152,1)="k",1000*VALUE(LEFT(F152,LEN(F152)-1)),VALUE(SUBSTITUTE(F152,",",""))))))))),"N/A")</f>
        <v/>
      </c>
      <c r="N152">
        <f>IFERROR(IF(TRIM(G152)="-", "N/A", IF(RIGHT(G152,1)=")",IF(RIGHT(G152,2)="T)",-1000000000000*VALUE(MID(G152,2,LEN(G152)-3)),IF(RIGHT(G152,2)="M)",-1000000*VALUE(MID(G152,2,LEN(G152)-3)),IF(RIGHT(G152,2)="B)",-1000000000*VALUE(MID(G152,2,LEN(G152)-3)),IF(RIGHT(G152,2)="k)",-1000*VALUE(MID(G152,2,LEN(G152)-3)),VALUE(SUBSTITUTE(G152,",","")))))),IF(RIGHT(G152,1)="T",1000000000000*VALUE(LEFT(G152,LEN(G152)-1)),IF(RIGHT(G152,1)="M",1000000*VALUE(LEFT(G152,LEN(G152)-1)),IF(RIGHT(G152,1)="B",1000000000*VALUE(LEFT(G152,LEN(G152)-1)),IF(RIGHT(G152,1)="%",0.01*VALUE(LEFT(G152,LEN(G152)-1)),IF(RIGHT(G152,1)="k",1000*VALUE(LEFT(G152,LEN(G152)-1)),VALUE(SUBSTITUTE(G152,",",""))))))))),"N/A")</f>
        <v/>
      </c>
      <c r="P152">
        <f>MAX(J152:N152)</f>
        <v/>
      </c>
      <c r="Q152">
        <f>IFERROR(J144+MATCH(P152,J152:N152,0)-1,"")</f>
        <v/>
      </c>
      <c r="R152">
        <f>IF(Q152="","",MIN(J152:N152))</f>
        <v/>
      </c>
      <c r="S152">
        <f>IFERROR(J144+MATCH(R152,J152:N152,0)-1,"")</f>
        <v/>
      </c>
      <c r="T152">
        <f>IFERROR(AVERAGE(J152:N152),"")</f>
        <v/>
      </c>
      <c r="U152">
        <f>IFERROR(STDEV(J152:N152),"")</f>
        <v/>
      </c>
      <c r="V152">
        <f>IFERROR(IF(C152="-","",IF(ISBLANK(B152),"",IF(OR(ISNUMBER(FIND("Growth",B152)),ISNUMBER(FIND("Margin",B152))),"",(J152-T152)/U152))),"")</f>
        <v/>
      </c>
      <c r="W152">
        <f>IFERROR(IF(OR(D152="-",ISBLANK(D152)),"",(K152-T152)/U152),"")</f>
        <v/>
      </c>
      <c r="X152">
        <f>IFERROR(IF(OR(E152="-",ISBLANK(E152)),"",(L152-T152)/U152),"")</f>
        <v/>
      </c>
      <c r="Y152">
        <f>IFERROR(IF(OR(F152="-",ISBLANK(F152)),"",(M152-T152)/U152),"")</f>
        <v/>
      </c>
      <c r="Z152">
        <f>IFERROR(IF(OR(G152="-",ISBLANK(G152)),"",(N152-T152)/U152),"")</f>
        <v/>
      </c>
      <c r="AA152">
        <f>IF(MAX(MAX(V152:Z152),ABS(MIN(V152:Z152)))=ABS(MIN(V152:Z152)),MIN(V152:Z152),MAX(V152:Z152))</f>
        <v/>
      </c>
      <c r="AB152">
        <f>IFERROR(V144+MATCH(AA152,V152:Z152,0)-1,"")</f>
        <v/>
      </c>
      <c r="AC152">
        <f>IF(AB152&lt;&gt;"",IF(S152=AB152,"Low",IF(AB152=Q152,"High","")),"")</f>
        <v/>
      </c>
      <c r="AE152">
        <f>IF(ISNUMBER(MATCH("N/A",J152:N152,0)),"",IFERROR((5 * SUMPRODUCT(J144:N144,J152:N152) - PRODUCT(SUM(J144:N144),SUM(J152:N152))) / ((5 * SUM((J144^2)+(K144^2)+(L144^2)+(M144^2)+(N144^2))) - SUM(J144:N144)^2),""))</f>
        <v/>
      </c>
      <c r="AF152">
        <f>IFERROR(CORREL(J144:N144,J152:N152),"")</f>
        <v/>
      </c>
      <c r="AZ152">
        <f>IF(Q152=S152,0,1)</f>
        <v/>
      </c>
      <c r="BA152">
        <f>IF(AZ152=1,IF(Q152="","",IF(Q152=N144,"Yes","No")),"")</f>
        <v/>
      </c>
      <c r="BB152">
        <f>IF(BA152="Yes",P152,"")</f>
        <v/>
      </c>
      <c r="BC152">
        <f>IF(AZ152=1,IF(S152="","",IF(S152=N144,"Yes","No")),"")</f>
        <v/>
      </c>
      <c r="BD152">
        <f>IF(BC152="Yes",R152,"")</f>
        <v/>
      </c>
      <c r="BE152">
        <f>IFERROR(IF(SIGN(AE152)=1,"Increasing",IF(SIGN(AE152)=-1,"Decreasing","")),"")</f>
        <v/>
      </c>
      <c r="BF152">
        <f>IF(OR(AND(BE152="Increasing",BA152="Yes"),AND(BE152="Decreasing",BC152="Yes")),"Yes","No")</f>
        <v/>
      </c>
      <c r="BG152">
        <f>IF(I152="pos_trend","Yes","No")</f>
        <v/>
      </c>
      <c r="BH152">
        <f>IF(AF152&lt;&gt;"",IF(ABS(AF152)&gt;0.8,"Yes","No"),"")</f>
        <v/>
      </c>
    </row>
    <row r="153" spans="1:60">
      <c s="1" r="A153" t="n">
        <v>8</v>
      </c>
      <c r="B153" t="s">
        <v>303</v>
      </c>
      <c r="C153" t="s">
        <v>1137</v>
      </c>
      <c r="D153" t="s">
        <v>1138</v>
      </c>
      <c r="E153" t="s">
        <v>1139</v>
      </c>
      <c r="F153" t="s">
        <v>1140</v>
      </c>
      <c r="G153" t="s">
        <v>1141</v>
      </c>
      <c r="H153" t="s"/>
      <c r="I153">
        <f>IF(AND(K153&gt; J153, L153&gt; K153, M153&gt; L153, N153&gt; M153), "pos_trend", IF(AND(K153&lt; J153, L153&lt; K153, M153&lt; L153, N153&lt; M153), "neg_trend", "N/A"))</f>
        <v/>
      </c>
      <c r="J153">
        <f>IFERROR(IF(TRIM(C153)="-", "N/A", IF(RIGHT(C153,1)=")",IF(RIGHT(C153,2)="T)",-1000000000000*VALUE(MID(C153,2,LEN(C153)-3)),IF(RIGHT(C153,2)="M)",-1000000*VALUE(MID(C153,2,LEN(C153)-3)),IF(RIGHT(C153,2)="B)",-1000000000*VALUE(MID(C153,2,LEN(C153)-3)),IF(RIGHT(C153,2)="k)",-1000*VALUE(MID(C153,2,LEN(C153)-3)),VALUE(SUBSTITUTE(C153,",","")))))),IF(RIGHT(C153,1)="T",1000000000000*VALUE(LEFT(C153,LEN(C153)-1)),IF(RIGHT(C153,1)="M",1000000*VALUE(LEFT(C153,LEN(C153)-1)),IF(RIGHT(C153,1)="B",1000000000*VALUE(LEFT(C153,LEN(C153)-1)),IF(RIGHT(C153,1)="%",0.01*VALUE(LEFT(C153,LEN(C153)-1)),IF(RIGHT(C153,1)="k",1000*VALUE(LEFT(C153,LEN(C153)-1)),VALUE(SUBSTITUTE(C153,",",""))))))))),"N/A")</f>
        <v/>
      </c>
      <c r="K153">
        <f>IFERROR(IF(TRIM(D153)="-", "N/A", IF(RIGHT(D153,1)=")",IF(RIGHT(D153,2)="T)",-1000000000000*VALUE(MID(D153,2,LEN(D153)-3)),IF(RIGHT(D153,2)="M)",-1000000*VALUE(MID(D153,2,LEN(D153)-3)),IF(RIGHT(D153,2)="B)",-1000000000*VALUE(MID(D153,2,LEN(D153)-3)),IF(RIGHT(D153,2)="k)",-1000*VALUE(MID(D153,2,LEN(D153)-3)),VALUE(SUBSTITUTE(D153,",","")))))),IF(RIGHT(D153,1)="T",1000000000000*VALUE(LEFT(D153,LEN(D153)-1)),IF(RIGHT(D153,1)="M",1000000*VALUE(LEFT(D153,LEN(D153)-1)),IF(RIGHT(D153,1)="B",1000000000*VALUE(LEFT(D153,LEN(D153)-1)),IF(RIGHT(D153,1)="%",0.01*VALUE(LEFT(D153,LEN(D153)-1)),IF(RIGHT(D153,1)="k",1000*VALUE(LEFT(D153,LEN(D153)-1)),VALUE(SUBSTITUTE(D153,",",""))))))))),"N/A")</f>
        <v/>
      </c>
      <c r="L153">
        <f>IFERROR(IF(TRIM(E153)="-", "N/A", IF(RIGHT(E153,1)=")",IF(RIGHT(E153,2)="T)",-1000000000000*VALUE(MID(E153,2,LEN(E153)-3)),IF(RIGHT(E153,2)="M)",-1000000*VALUE(MID(E153,2,LEN(E153)-3)),IF(RIGHT(E153,2)="B)",-1000000000*VALUE(MID(E153,2,LEN(E153)-3)),IF(RIGHT(E153,2)="k)",-1000*VALUE(MID(E153,2,LEN(E153)-3)),VALUE(SUBSTITUTE(E153,",","")))))),IF(RIGHT(E153,1)="T",1000000000000*VALUE(LEFT(E153,LEN(E153)-1)),IF(RIGHT(E153,1)="M",1000000*VALUE(LEFT(E153,LEN(E153)-1)),IF(RIGHT(E153,1)="B",1000000000*VALUE(LEFT(E153,LEN(E153)-1)),IF(RIGHT(E153,1)="%",0.01*VALUE(LEFT(E153,LEN(E153)-1)),IF(RIGHT(E153,1)="k",1000*VALUE(LEFT(E153,LEN(E153)-1)),VALUE(SUBSTITUTE(E153,",",""))))))))),"N/A")</f>
        <v/>
      </c>
      <c r="M153">
        <f>IFERROR(IF(TRIM(F153)="-", "N/A", IF(RIGHT(F153,1)=")",IF(RIGHT(F153,2)="T)",-1000000000000*VALUE(MID(F153,2,LEN(F153)-3)),IF(RIGHT(F153,2)="M)",-1000000*VALUE(MID(F153,2,LEN(F153)-3)),IF(RIGHT(F153,2)="B)",-1000000000*VALUE(MID(F153,2,LEN(F153)-3)),IF(RIGHT(F153,2)="k)",-1000*VALUE(MID(F153,2,LEN(F153)-3)),VALUE(SUBSTITUTE(F153,",","")))))),IF(RIGHT(F153,1)="T",1000000000000*VALUE(LEFT(F153,LEN(F153)-1)),IF(RIGHT(F153,1)="M",1000000*VALUE(LEFT(F153,LEN(F153)-1)),IF(RIGHT(F153,1)="B",1000000000*VALUE(LEFT(F153,LEN(F153)-1)),IF(RIGHT(F153,1)="%",0.01*VALUE(LEFT(F153,LEN(F153)-1)),IF(RIGHT(F153,1)="k",1000*VALUE(LEFT(F153,LEN(F153)-1)),VALUE(SUBSTITUTE(F153,",",""))))))))),"N/A")</f>
        <v/>
      </c>
      <c r="N153">
        <f>IFERROR(IF(TRIM(G153)="-", "N/A", IF(RIGHT(G153,1)=")",IF(RIGHT(G153,2)="T)",-1000000000000*VALUE(MID(G153,2,LEN(G153)-3)),IF(RIGHT(G153,2)="M)",-1000000*VALUE(MID(G153,2,LEN(G153)-3)),IF(RIGHT(G153,2)="B)",-1000000000*VALUE(MID(G153,2,LEN(G153)-3)),IF(RIGHT(G153,2)="k)",-1000*VALUE(MID(G153,2,LEN(G153)-3)),VALUE(SUBSTITUTE(G153,",","")))))),IF(RIGHT(G153,1)="T",1000000000000*VALUE(LEFT(G153,LEN(G153)-1)),IF(RIGHT(G153,1)="M",1000000*VALUE(LEFT(G153,LEN(G153)-1)),IF(RIGHT(G153,1)="B",1000000000*VALUE(LEFT(G153,LEN(G153)-1)),IF(RIGHT(G153,1)="%",0.01*VALUE(LEFT(G153,LEN(G153)-1)),IF(RIGHT(G153,1)="k",1000*VALUE(LEFT(G153,LEN(G153)-1)),VALUE(SUBSTITUTE(G153,",",""))))))))),"N/A")</f>
        <v/>
      </c>
      <c r="P153">
        <f>MAX(J153:N153)</f>
        <v/>
      </c>
      <c r="Q153">
        <f>IFERROR(J144+MATCH(P153,J153:N153,0)-1,"")</f>
        <v/>
      </c>
      <c r="R153">
        <f>IF(Q153="","",MIN(J153:N153))</f>
        <v/>
      </c>
      <c r="S153">
        <f>IFERROR(J144+MATCH(R153,J153:N153,0)-1,"")</f>
        <v/>
      </c>
      <c r="T153">
        <f>IFERROR(AVERAGE(J153:N153),"")</f>
        <v/>
      </c>
      <c r="U153">
        <f>IFERROR(STDEV(J153:N153),"")</f>
        <v/>
      </c>
      <c r="V153">
        <f>IFERROR(IF(C153="-","",IF(ISBLANK(B153),"",IF(OR(ISNUMBER(FIND("Growth",B153)),ISNUMBER(FIND("Margin",B153))),"",(J153-T153)/U153))),"")</f>
        <v/>
      </c>
      <c r="W153">
        <f>IFERROR(IF(OR(D153="-",ISBLANK(D153)),"",(K153-T153)/U153),"")</f>
        <v/>
      </c>
      <c r="X153">
        <f>IFERROR(IF(OR(E153="-",ISBLANK(E153)),"",(L153-T153)/U153),"")</f>
        <v/>
      </c>
      <c r="Y153">
        <f>IFERROR(IF(OR(F153="-",ISBLANK(F153)),"",(M153-T153)/U153),"")</f>
        <v/>
      </c>
      <c r="Z153">
        <f>IFERROR(IF(OR(G153="-",ISBLANK(G153)),"",(N153-T153)/U153),"")</f>
        <v/>
      </c>
      <c r="AA153">
        <f>IF(MAX(MAX(V153:Z153),ABS(MIN(V153:Z153)))=ABS(MIN(V153:Z153)),MIN(V153:Z153),MAX(V153:Z153))</f>
        <v/>
      </c>
      <c r="AB153">
        <f>IFERROR(V144+MATCH(AA153,V153:Z153,0)-1,"")</f>
        <v/>
      </c>
      <c r="AC153">
        <f>IF(AB153&lt;&gt;"",IF(S153=AB153,"Low",IF(AB153=Q153,"High","")),"")</f>
        <v/>
      </c>
      <c r="AE153">
        <f>IF(ISNUMBER(MATCH("N/A",J153:N153,0)),"",IFERROR((5 * SUMPRODUCT(J144:N144,J153:N153) - PRODUCT(SUM(J144:N144),SUM(J153:N153))) / ((5 * SUM((J144^2)+(K144^2)+(L144^2)+(M144^2)+(N144^2))) - SUM(J144:N144)^2),""))</f>
        <v/>
      </c>
      <c r="AF153">
        <f>IFERROR(CORREL(J144:N144,J153:N153),"")</f>
        <v/>
      </c>
      <c r="AZ153">
        <f>IF(Q153=S153,0,1)</f>
        <v/>
      </c>
      <c r="BA153">
        <f>IF(AZ153=1,IF(Q153="","",IF(Q153=N144,"Yes","No")),"")</f>
        <v/>
      </c>
      <c r="BB153">
        <f>IF(BA153="Yes",P153,"")</f>
        <v/>
      </c>
      <c r="BC153">
        <f>IF(AZ153=1,IF(S153="","",IF(S153=N144,"Yes","No")),"")</f>
        <v/>
      </c>
      <c r="BD153">
        <f>IF(BC153="Yes",R153,"")</f>
        <v/>
      </c>
      <c r="BE153">
        <f>IFERROR(IF(SIGN(AE153)=1,"Increasing",IF(SIGN(AE153)=-1,"Decreasing","")),"")</f>
        <v/>
      </c>
      <c r="BF153">
        <f>IF(OR(AND(BE153="Increasing",BA153="Yes"),AND(BE153="Decreasing",BC153="Yes")),"Yes","No")</f>
        <v/>
      </c>
      <c r="BG153">
        <f>IF(I153="pos_trend","Yes","No")</f>
        <v/>
      </c>
      <c r="BH153">
        <f>IF(AF153&lt;&gt;"",IF(ABS(AF153)&gt;0.8,"Yes","No"),"")</f>
        <v/>
      </c>
    </row>
    <row r="154" spans="1:60">
      <c s="1" r="A154" t="n">
        <v>9</v>
      </c>
      <c r="B154" t="s">
        <v>309</v>
      </c>
      <c r="C154" t="s">
        <v>264</v>
      </c>
      <c r="D154" t="s">
        <v>1142</v>
      </c>
      <c r="E154" t="s">
        <v>1143</v>
      </c>
      <c r="F154" t="s">
        <v>1144</v>
      </c>
      <c r="G154" t="s">
        <v>1145</v>
      </c>
      <c r="H154" t="s"/>
      <c r="I154">
        <f>IF(AND(K154&gt; J154, L154&gt; K154, M154&gt; L154, N154&gt; M154), "pos_trend", IF(AND(K154&lt; J154, L154&lt; K154, M154&lt; L154, N154&lt; M154), "neg_trend", "N/A"))</f>
        <v/>
      </c>
      <c r="J154">
        <f>IFERROR(IF(TRIM(C154)="-", "N/A", IF(RIGHT(C154,1)=")",IF(RIGHT(C154,2)="T)",-1000000000000*VALUE(MID(C154,2,LEN(C154)-3)),IF(RIGHT(C154,2)="M)",-1000000*VALUE(MID(C154,2,LEN(C154)-3)),IF(RIGHT(C154,2)="B)",-1000000000*VALUE(MID(C154,2,LEN(C154)-3)),IF(RIGHT(C154,2)="k)",-1000*VALUE(MID(C154,2,LEN(C154)-3)),VALUE(SUBSTITUTE(C154,",","")))))),IF(RIGHT(C154,1)="T",1000000000000*VALUE(LEFT(C154,LEN(C154)-1)),IF(RIGHT(C154,1)="M",1000000*VALUE(LEFT(C154,LEN(C154)-1)),IF(RIGHT(C154,1)="B",1000000000*VALUE(LEFT(C154,LEN(C154)-1)),IF(RIGHT(C154,1)="%",0.01*VALUE(LEFT(C154,LEN(C154)-1)),IF(RIGHT(C154,1)="k",1000*VALUE(LEFT(C154,LEN(C154)-1)),VALUE(SUBSTITUTE(C154,",",""))))))))),"N/A")</f>
        <v/>
      </c>
      <c r="K154">
        <f>IFERROR(IF(TRIM(D154)="-", "N/A", IF(RIGHT(D154,1)=")",IF(RIGHT(D154,2)="T)",-1000000000000*VALUE(MID(D154,2,LEN(D154)-3)),IF(RIGHT(D154,2)="M)",-1000000*VALUE(MID(D154,2,LEN(D154)-3)),IF(RIGHT(D154,2)="B)",-1000000000*VALUE(MID(D154,2,LEN(D154)-3)),IF(RIGHT(D154,2)="k)",-1000*VALUE(MID(D154,2,LEN(D154)-3)),VALUE(SUBSTITUTE(D154,",","")))))),IF(RIGHT(D154,1)="T",1000000000000*VALUE(LEFT(D154,LEN(D154)-1)),IF(RIGHT(D154,1)="M",1000000*VALUE(LEFT(D154,LEN(D154)-1)),IF(RIGHT(D154,1)="B",1000000000*VALUE(LEFT(D154,LEN(D154)-1)),IF(RIGHT(D154,1)="%",0.01*VALUE(LEFT(D154,LEN(D154)-1)),IF(RIGHT(D154,1)="k",1000*VALUE(LEFT(D154,LEN(D154)-1)),VALUE(SUBSTITUTE(D154,",",""))))))))),"N/A")</f>
        <v/>
      </c>
      <c r="L154">
        <f>IFERROR(IF(TRIM(E154)="-", "N/A", IF(RIGHT(E154,1)=")",IF(RIGHT(E154,2)="T)",-1000000000000*VALUE(MID(E154,2,LEN(E154)-3)),IF(RIGHT(E154,2)="M)",-1000000*VALUE(MID(E154,2,LEN(E154)-3)),IF(RIGHT(E154,2)="B)",-1000000000*VALUE(MID(E154,2,LEN(E154)-3)),IF(RIGHT(E154,2)="k)",-1000*VALUE(MID(E154,2,LEN(E154)-3)),VALUE(SUBSTITUTE(E154,",","")))))),IF(RIGHT(E154,1)="T",1000000000000*VALUE(LEFT(E154,LEN(E154)-1)),IF(RIGHT(E154,1)="M",1000000*VALUE(LEFT(E154,LEN(E154)-1)),IF(RIGHT(E154,1)="B",1000000000*VALUE(LEFT(E154,LEN(E154)-1)),IF(RIGHT(E154,1)="%",0.01*VALUE(LEFT(E154,LEN(E154)-1)),IF(RIGHT(E154,1)="k",1000*VALUE(LEFT(E154,LEN(E154)-1)),VALUE(SUBSTITUTE(E154,",",""))))))))),"N/A")</f>
        <v/>
      </c>
      <c r="M154">
        <f>IFERROR(IF(TRIM(F154)="-", "N/A", IF(RIGHT(F154,1)=")",IF(RIGHT(F154,2)="T)",-1000000000000*VALUE(MID(F154,2,LEN(F154)-3)),IF(RIGHT(F154,2)="M)",-1000000*VALUE(MID(F154,2,LEN(F154)-3)),IF(RIGHT(F154,2)="B)",-1000000000*VALUE(MID(F154,2,LEN(F154)-3)),IF(RIGHT(F154,2)="k)",-1000*VALUE(MID(F154,2,LEN(F154)-3)),VALUE(SUBSTITUTE(F154,",","")))))),IF(RIGHT(F154,1)="T",1000000000000*VALUE(LEFT(F154,LEN(F154)-1)),IF(RIGHT(F154,1)="M",1000000*VALUE(LEFT(F154,LEN(F154)-1)),IF(RIGHT(F154,1)="B",1000000000*VALUE(LEFT(F154,LEN(F154)-1)),IF(RIGHT(F154,1)="%",0.01*VALUE(LEFT(F154,LEN(F154)-1)),IF(RIGHT(F154,1)="k",1000*VALUE(LEFT(F154,LEN(F154)-1)),VALUE(SUBSTITUTE(F154,",",""))))))))),"N/A")</f>
        <v/>
      </c>
      <c r="N154">
        <f>IFERROR(IF(TRIM(G154)="-", "N/A", IF(RIGHT(G154,1)=")",IF(RIGHT(G154,2)="T)",-1000000000000*VALUE(MID(G154,2,LEN(G154)-3)),IF(RIGHT(G154,2)="M)",-1000000*VALUE(MID(G154,2,LEN(G154)-3)),IF(RIGHT(G154,2)="B)",-1000000000*VALUE(MID(G154,2,LEN(G154)-3)),IF(RIGHT(G154,2)="k)",-1000*VALUE(MID(G154,2,LEN(G154)-3)),VALUE(SUBSTITUTE(G154,",","")))))),IF(RIGHT(G154,1)="T",1000000000000*VALUE(LEFT(G154,LEN(G154)-1)),IF(RIGHT(G154,1)="M",1000000*VALUE(LEFT(G154,LEN(G154)-1)),IF(RIGHT(G154,1)="B",1000000000*VALUE(LEFT(G154,LEN(G154)-1)),IF(RIGHT(G154,1)="%",0.01*VALUE(LEFT(G154,LEN(G154)-1)),IF(RIGHT(G154,1)="k",1000*VALUE(LEFT(G154,LEN(G154)-1)),VALUE(SUBSTITUTE(G154,",",""))))))))),"N/A")</f>
        <v/>
      </c>
      <c r="P154">
        <f>MAX(J154:N154)</f>
        <v/>
      </c>
      <c r="Q154">
        <f>IFERROR(J144+MATCH(P154,J154:N154,0)-1,"")</f>
        <v/>
      </c>
      <c r="R154">
        <f>IF(Q154="","",MIN(J154:N154))</f>
        <v/>
      </c>
      <c r="S154">
        <f>IFERROR(J144+MATCH(R154,J154:N154,0)-1,"")</f>
        <v/>
      </c>
      <c r="T154">
        <f>IFERROR(AVERAGE(J154:N154),"")</f>
        <v/>
      </c>
      <c r="U154">
        <f>IFERROR(STDEV(J154:N154),"")</f>
        <v/>
      </c>
      <c r="V154">
        <f>IFERROR(IF(C154="-","",IF(ISBLANK(B154),"",IF(OR(ISNUMBER(FIND("Growth",B154)),ISNUMBER(FIND("Margin",B154))),"",(J154-T154)/U154))),"")</f>
        <v/>
      </c>
      <c r="W154">
        <f>IFERROR(IF(OR(D154="-",ISBLANK(D154)),"",(K154-T154)/U154),"")</f>
        <v/>
      </c>
      <c r="X154">
        <f>IFERROR(IF(OR(E154="-",ISBLANK(E154)),"",(L154-T154)/U154),"")</f>
        <v/>
      </c>
      <c r="Y154">
        <f>IFERROR(IF(OR(F154="-",ISBLANK(F154)),"",(M154-T154)/U154),"")</f>
        <v/>
      </c>
      <c r="Z154">
        <f>IFERROR(IF(OR(G154="-",ISBLANK(G154)),"",(N154-T154)/U154),"")</f>
        <v/>
      </c>
      <c r="AA154">
        <f>IF(MAX(MAX(V154:Z154),ABS(MIN(V154:Z154)))=ABS(MIN(V154:Z154)),MIN(V154:Z154),MAX(V154:Z154))</f>
        <v/>
      </c>
      <c r="AB154">
        <f>IFERROR(V144+MATCH(AA154,V154:Z154,0)-1,"")</f>
        <v/>
      </c>
      <c r="AC154">
        <f>IF(AB154&lt;&gt;"",IF(S154=AB154,"Low",IF(AB154=Q154,"High","")),"")</f>
        <v/>
      </c>
      <c r="AE154">
        <f>IF(ISNUMBER(MATCH("N/A",J154:N154,0)),"",IFERROR((5 * SUMPRODUCT(J144:N144,J154:N154) - PRODUCT(SUM(J144:N144),SUM(J154:N154))) / ((5 * SUM((J144^2)+(K144^2)+(L144^2)+(M144^2)+(N144^2))) - SUM(J144:N144)^2),""))</f>
        <v/>
      </c>
      <c r="AF154">
        <f>IFERROR(CORREL(J144:N144,J154:N154),"")</f>
        <v/>
      </c>
      <c r="AZ154">
        <f>IF(Q154=S154,0,1)</f>
        <v/>
      </c>
      <c r="BA154">
        <f>IF(AZ154=1,IF(Q154="","",IF(Q154=N144,"Yes","No")),"")</f>
        <v/>
      </c>
      <c r="BB154">
        <f>IF(BA154="Yes",P154,"")</f>
        <v/>
      </c>
      <c r="BC154">
        <f>IF(AZ154=1,IF(S154="","",IF(S154=N144,"Yes","No")),"")</f>
        <v/>
      </c>
      <c r="BD154">
        <f>IF(BC154="Yes",R154,"")</f>
        <v/>
      </c>
      <c r="BE154">
        <f>IFERROR(IF(SIGN(AE154)=1,"Increasing",IF(SIGN(AE154)=-1,"Decreasing","")),"")</f>
        <v/>
      </c>
      <c r="BF154">
        <f>IF(OR(AND(BE154="Increasing",BA154="Yes"),AND(BE154="Decreasing",BC154="Yes")),"Yes","No")</f>
        <v/>
      </c>
      <c r="BG154">
        <f>IF(I154="pos_trend","Yes","No")</f>
        <v/>
      </c>
      <c r="BH154">
        <f>IF(AF154&lt;&gt;"",IF(ABS(AF154)&gt;0.8,"Yes","No"),"")</f>
        <v/>
      </c>
    </row>
    <row r="155" spans="1:60">
      <c s="1" r="A155" t="n">
        <v>10</v>
      </c>
      <c r="B155" t="s">
        <v>314</v>
      </c>
      <c r="C155" t="s">
        <v>264</v>
      </c>
      <c r="D155" t="s">
        <v>264</v>
      </c>
      <c r="E155" t="s">
        <v>264</v>
      </c>
      <c r="F155" t="s">
        <v>264</v>
      </c>
      <c r="G155" t="s">
        <v>1146</v>
      </c>
      <c r="H155" t="s"/>
      <c r="I155">
        <f>IF(AND(K155&gt; J155, L155&gt; K155, M155&gt; L155, N155&gt; M155), "pos_trend", IF(AND(K155&lt; J155, L155&lt; K155, M155&lt; L155, N155&lt; M155), "neg_trend", "N/A"))</f>
        <v/>
      </c>
      <c r="J155">
        <f>IFERROR(IF(TRIM(C155)="-", "N/A", IF(RIGHT(C155,1)=")",IF(RIGHT(C155,2)="T)",-1000000000000*VALUE(MID(C155,2,LEN(C155)-3)),IF(RIGHT(C155,2)="M)",-1000000*VALUE(MID(C155,2,LEN(C155)-3)),IF(RIGHT(C155,2)="B)",-1000000000*VALUE(MID(C155,2,LEN(C155)-3)),IF(RIGHT(C155,2)="k)",-1000*VALUE(MID(C155,2,LEN(C155)-3)),VALUE(SUBSTITUTE(C155,",","")))))),IF(RIGHT(C155,1)="T",1000000000000*VALUE(LEFT(C155,LEN(C155)-1)),IF(RIGHT(C155,1)="M",1000000*VALUE(LEFT(C155,LEN(C155)-1)),IF(RIGHT(C155,1)="B",1000000000*VALUE(LEFT(C155,LEN(C155)-1)),IF(RIGHT(C155,1)="%",0.01*VALUE(LEFT(C155,LEN(C155)-1)),IF(RIGHT(C155,1)="k",1000*VALUE(LEFT(C155,LEN(C155)-1)),VALUE(SUBSTITUTE(C155,",",""))))))))),"N/A")</f>
        <v/>
      </c>
      <c r="K155">
        <f>IFERROR(IF(TRIM(D155)="-", "N/A", IF(RIGHT(D155,1)=")",IF(RIGHT(D155,2)="T)",-1000000000000*VALUE(MID(D155,2,LEN(D155)-3)),IF(RIGHT(D155,2)="M)",-1000000*VALUE(MID(D155,2,LEN(D155)-3)),IF(RIGHT(D155,2)="B)",-1000000000*VALUE(MID(D155,2,LEN(D155)-3)),IF(RIGHT(D155,2)="k)",-1000*VALUE(MID(D155,2,LEN(D155)-3)),VALUE(SUBSTITUTE(D155,",","")))))),IF(RIGHT(D155,1)="T",1000000000000*VALUE(LEFT(D155,LEN(D155)-1)),IF(RIGHT(D155,1)="M",1000000*VALUE(LEFT(D155,LEN(D155)-1)),IF(RIGHT(D155,1)="B",1000000000*VALUE(LEFT(D155,LEN(D155)-1)),IF(RIGHT(D155,1)="%",0.01*VALUE(LEFT(D155,LEN(D155)-1)),IF(RIGHT(D155,1)="k",1000*VALUE(LEFT(D155,LEN(D155)-1)),VALUE(SUBSTITUTE(D155,",",""))))))))),"N/A")</f>
        <v/>
      </c>
      <c r="L155">
        <f>IFERROR(IF(TRIM(E155)="-", "N/A", IF(RIGHT(E155,1)=")",IF(RIGHT(E155,2)="T)",-1000000000000*VALUE(MID(E155,2,LEN(E155)-3)),IF(RIGHT(E155,2)="M)",-1000000*VALUE(MID(E155,2,LEN(E155)-3)),IF(RIGHT(E155,2)="B)",-1000000000*VALUE(MID(E155,2,LEN(E155)-3)),IF(RIGHT(E155,2)="k)",-1000*VALUE(MID(E155,2,LEN(E155)-3)),VALUE(SUBSTITUTE(E155,",","")))))),IF(RIGHT(E155,1)="T",1000000000000*VALUE(LEFT(E155,LEN(E155)-1)),IF(RIGHT(E155,1)="M",1000000*VALUE(LEFT(E155,LEN(E155)-1)),IF(RIGHT(E155,1)="B",1000000000*VALUE(LEFT(E155,LEN(E155)-1)),IF(RIGHT(E155,1)="%",0.01*VALUE(LEFT(E155,LEN(E155)-1)),IF(RIGHT(E155,1)="k",1000*VALUE(LEFT(E155,LEN(E155)-1)),VALUE(SUBSTITUTE(E155,",",""))))))))),"N/A")</f>
        <v/>
      </c>
      <c r="M155">
        <f>IFERROR(IF(TRIM(F155)="-", "N/A", IF(RIGHT(F155,1)=")",IF(RIGHT(F155,2)="T)",-1000000000000*VALUE(MID(F155,2,LEN(F155)-3)),IF(RIGHT(F155,2)="M)",-1000000*VALUE(MID(F155,2,LEN(F155)-3)),IF(RIGHT(F155,2)="B)",-1000000000*VALUE(MID(F155,2,LEN(F155)-3)),IF(RIGHT(F155,2)="k)",-1000*VALUE(MID(F155,2,LEN(F155)-3)),VALUE(SUBSTITUTE(F155,",","")))))),IF(RIGHT(F155,1)="T",1000000000000*VALUE(LEFT(F155,LEN(F155)-1)),IF(RIGHT(F155,1)="M",1000000*VALUE(LEFT(F155,LEN(F155)-1)),IF(RIGHT(F155,1)="B",1000000000*VALUE(LEFT(F155,LEN(F155)-1)),IF(RIGHT(F155,1)="%",0.01*VALUE(LEFT(F155,LEN(F155)-1)),IF(RIGHT(F155,1)="k",1000*VALUE(LEFT(F155,LEN(F155)-1)),VALUE(SUBSTITUTE(F155,",",""))))))))),"N/A")</f>
        <v/>
      </c>
      <c r="N155">
        <f>IFERROR(IF(TRIM(G155)="-", "N/A", IF(RIGHT(G155,1)=")",IF(RIGHT(G155,2)="T)",-1000000000000*VALUE(MID(G155,2,LEN(G155)-3)),IF(RIGHT(G155,2)="M)",-1000000*VALUE(MID(G155,2,LEN(G155)-3)),IF(RIGHT(G155,2)="B)",-1000000000*VALUE(MID(G155,2,LEN(G155)-3)),IF(RIGHT(G155,2)="k)",-1000*VALUE(MID(G155,2,LEN(G155)-3)),VALUE(SUBSTITUTE(G155,",","")))))),IF(RIGHT(G155,1)="T",1000000000000*VALUE(LEFT(G155,LEN(G155)-1)),IF(RIGHT(G155,1)="M",1000000*VALUE(LEFT(G155,LEN(G155)-1)),IF(RIGHT(G155,1)="B",1000000000*VALUE(LEFT(G155,LEN(G155)-1)),IF(RIGHT(G155,1)="%",0.01*VALUE(LEFT(G155,LEN(G155)-1)),IF(RIGHT(G155,1)="k",1000*VALUE(LEFT(G155,LEN(G155)-1)),VALUE(SUBSTITUTE(G155,",",""))))))))),"N/A")</f>
        <v/>
      </c>
      <c r="P155">
        <f>MAX(J155:N155)</f>
        <v/>
      </c>
      <c r="Q155">
        <f>IFERROR(J144+MATCH(P155,J155:N155,0)-1,"")</f>
        <v/>
      </c>
      <c r="R155">
        <f>IF(Q155="","",MIN(J155:N155))</f>
        <v/>
      </c>
      <c r="S155">
        <f>IFERROR(J144+MATCH(R155,J155:N155,0)-1,"")</f>
        <v/>
      </c>
      <c r="T155">
        <f>IFERROR(AVERAGE(J155:N155),"")</f>
        <v/>
      </c>
      <c r="U155">
        <f>IFERROR(STDEV(J155:N155),"")</f>
        <v/>
      </c>
      <c r="V155">
        <f>IFERROR(IF(C155="-","",IF(ISBLANK(B155),"",IF(OR(ISNUMBER(FIND("Growth",B155)),ISNUMBER(FIND("Margin",B155))),"",(J155-T155)/U155))),"")</f>
        <v/>
      </c>
      <c r="W155">
        <f>IFERROR(IF(OR(D155="-",ISBLANK(D155)),"",(K155-T155)/U155),"")</f>
        <v/>
      </c>
      <c r="X155">
        <f>IFERROR(IF(OR(E155="-",ISBLANK(E155)),"",(L155-T155)/U155),"")</f>
        <v/>
      </c>
      <c r="Y155">
        <f>IFERROR(IF(OR(F155="-",ISBLANK(F155)),"",(M155-T155)/U155),"")</f>
        <v/>
      </c>
      <c r="Z155">
        <f>IFERROR(IF(OR(G155="-",ISBLANK(G155)),"",(N155-T155)/U155),"")</f>
        <v/>
      </c>
      <c r="AA155">
        <f>IF(MAX(MAX(V155:Z155),ABS(MIN(V155:Z155)))=ABS(MIN(V155:Z155)),MIN(V155:Z155),MAX(V155:Z155))</f>
        <v/>
      </c>
      <c r="AB155">
        <f>IFERROR(V144+MATCH(AA155,V155:Z155,0)-1,"")</f>
        <v/>
      </c>
      <c r="AC155">
        <f>IF(AB155&lt;&gt;"",IF(S155=AB155,"Low",IF(AB155=Q155,"High","")),"")</f>
        <v/>
      </c>
      <c r="AE155">
        <f>IF(ISNUMBER(MATCH("N/A",J155:N155,0)),"",IFERROR((5 * SUMPRODUCT(J144:N144,J155:N155) - PRODUCT(SUM(J144:N144),SUM(J155:N155))) / ((5 * SUM((J144^2)+(K144^2)+(L144^2)+(M144^2)+(N144^2))) - SUM(J144:N144)^2),""))</f>
        <v/>
      </c>
      <c r="AF155">
        <f>IFERROR(CORREL(J144:N144,J155:N155),"")</f>
        <v/>
      </c>
      <c r="AZ155">
        <f>IF(Q155=S155,0,1)</f>
        <v/>
      </c>
      <c r="BA155">
        <f>IF(AZ155=1,IF(Q155="","",IF(Q155=N144,"Yes","No")),"")</f>
        <v/>
      </c>
      <c r="BB155">
        <f>IF(BA155="Yes",P155,"")</f>
        <v/>
      </c>
      <c r="BC155">
        <f>IF(AZ155=1,IF(S155="","",IF(S155=N144,"Yes","No")),"")</f>
        <v/>
      </c>
      <c r="BD155">
        <f>IF(BC155="Yes",R155,"")</f>
        <v/>
      </c>
      <c r="BE155">
        <f>IFERROR(IF(SIGN(AE155)=1,"Increasing",IF(SIGN(AE155)=-1,"Decreasing","")),"")</f>
        <v/>
      </c>
      <c r="BF155">
        <f>IF(OR(AND(BE155="Increasing",BA155="Yes"),AND(BE155="Decreasing",BC155="Yes")),"Yes","No")</f>
        <v/>
      </c>
      <c r="BG155">
        <f>IF(I155="pos_trend","Yes","No")</f>
        <v/>
      </c>
      <c r="BH155">
        <f>IF(AF155&lt;&gt;"",IF(ABS(AF155)&gt;0.8,"Yes","No"),"")</f>
        <v/>
      </c>
    </row>
    <row r="156" spans="1:60">
      <c r="I156">
        <f>IF(AND(K156&gt; J156, L156&gt; K156, M156&gt; L156, N156&gt; M156), "pos_trend", IF(AND(K156&lt; J156, L156&lt; K156, M156&lt; L156, N156&lt; M156), "neg_trend", "N/A"))</f>
        <v/>
      </c>
      <c r="J156">
        <f>IFERROR(IF(TRIM(C156)="-", "N/A", IF(RIGHT(C156,1)=")",IF(RIGHT(C156,2)="T)",-1000000000000*VALUE(MID(C156,2,LEN(C156)-3)),IF(RIGHT(C156,2)="M)",-1000000*VALUE(MID(C156,2,LEN(C156)-3)),IF(RIGHT(C156,2)="B)",-1000000000*VALUE(MID(C156,2,LEN(C156)-3)),IF(RIGHT(C156,2)="k)",-1000*VALUE(MID(C156,2,LEN(C156)-3)),VALUE(SUBSTITUTE(C156,",","")))))),IF(RIGHT(C156,1)="T",1000000000000*VALUE(LEFT(C156,LEN(C156)-1)),IF(RIGHT(C156,1)="M",1000000*VALUE(LEFT(C156,LEN(C156)-1)),IF(RIGHT(C156,1)="B",1000000000*VALUE(LEFT(C156,LEN(C156)-1)),IF(RIGHT(C156,1)="%",0.01*VALUE(LEFT(C156,LEN(C156)-1)),IF(RIGHT(C156,1)="k",1000*VALUE(LEFT(C156,LEN(C156)-1)),VALUE(SUBSTITUTE(C156,",",""))))))))),"N/A")</f>
        <v/>
      </c>
      <c r="K156">
        <f>IFERROR(IF(TRIM(D156)="-", "N/A", IF(RIGHT(D156,1)=")",IF(RIGHT(D156,2)="T)",-1000000000000*VALUE(MID(D156,2,LEN(D156)-3)),IF(RIGHT(D156,2)="M)",-1000000*VALUE(MID(D156,2,LEN(D156)-3)),IF(RIGHT(D156,2)="B)",-1000000000*VALUE(MID(D156,2,LEN(D156)-3)),IF(RIGHT(D156,2)="k)",-1000*VALUE(MID(D156,2,LEN(D156)-3)),VALUE(SUBSTITUTE(D156,",","")))))),IF(RIGHT(D156,1)="T",1000000000000*VALUE(LEFT(D156,LEN(D156)-1)),IF(RIGHT(D156,1)="M",1000000*VALUE(LEFT(D156,LEN(D156)-1)),IF(RIGHT(D156,1)="B",1000000000*VALUE(LEFT(D156,LEN(D156)-1)),IF(RIGHT(D156,1)="%",0.01*VALUE(LEFT(D156,LEN(D156)-1)),IF(RIGHT(D156,1)="k",1000*VALUE(LEFT(D156,LEN(D156)-1)),VALUE(SUBSTITUTE(D156,",",""))))))))),"N/A")</f>
        <v/>
      </c>
      <c r="L156">
        <f>IFERROR(IF(TRIM(E156)="-", "N/A", IF(RIGHT(E156,1)=")",IF(RIGHT(E156,2)="T)",-1000000000000*VALUE(MID(E156,2,LEN(E156)-3)),IF(RIGHT(E156,2)="M)",-1000000*VALUE(MID(E156,2,LEN(E156)-3)),IF(RIGHT(E156,2)="B)",-1000000000*VALUE(MID(E156,2,LEN(E156)-3)),IF(RIGHT(E156,2)="k)",-1000*VALUE(MID(E156,2,LEN(E156)-3)),VALUE(SUBSTITUTE(E156,",","")))))),IF(RIGHT(E156,1)="T",1000000000000*VALUE(LEFT(E156,LEN(E156)-1)),IF(RIGHT(E156,1)="M",1000000*VALUE(LEFT(E156,LEN(E156)-1)),IF(RIGHT(E156,1)="B",1000000000*VALUE(LEFT(E156,LEN(E156)-1)),IF(RIGHT(E156,1)="%",0.01*VALUE(LEFT(E156,LEN(E156)-1)),IF(RIGHT(E156,1)="k",1000*VALUE(LEFT(E156,LEN(E156)-1)),VALUE(SUBSTITUTE(E156,",",""))))))))),"N/A")</f>
        <v/>
      </c>
      <c r="M156">
        <f>IFERROR(IF(TRIM(F156)="-", "N/A", IF(RIGHT(F156,1)=")",IF(RIGHT(F156,2)="T)",-1000000000000*VALUE(MID(F156,2,LEN(F156)-3)),IF(RIGHT(F156,2)="M)",-1000000*VALUE(MID(F156,2,LEN(F156)-3)),IF(RIGHT(F156,2)="B)",-1000000000*VALUE(MID(F156,2,LEN(F156)-3)),IF(RIGHT(F156,2)="k)",-1000*VALUE(MID(F156,2,LEN(F156)-3)),VALUE(SUBSTITUTE(F156,",","")))))),IF(RIGHT(F156,1)="T",1000000000000*VALUE(LEFT(F156,LEN(F156)-1)),IF(RIGHT(F156,1)="M",1000000*VALUE(LEFT(F156,LEN(F156)-1)),IF(RIGHT(F156,1)="B",1000000000*VALUE(LEFT(F156,LEN(F156)-1)),IF(RIGHT(F156,1)="%",0.01*VALUE(LEFT(F156,LEN(F156)-1)),IF(RIGHT(F156,1)="k",1000*VALUE(LEFT(F156,LEN(F156)-1)),VALUE(SUBSTITUTE(F156,",",""))))))))),"N/A")</f>
        <v/>
      </c>
      <c r="N156">
        <f>IFERROR(IF(TRIM(G156)="-", "N/A", IF(RIGHT(G156,1)=")",IF(RIGHT(G156,2)="T)",-1000000000000*VALUE(MID(G156,2,LEN(G156)-3)),IF(RIGHT(G156,2)="M)",-1000000*VALUE(MID(G156,2,LEN(G156)-3)),IF(RIGHT(G156,2)="B)",-1000000000*VALUE(MID(G156,2,LEN(G156)-3)),IF(RIGHT(G156,2)="k)",-1000*VALUE(MID(G156,2,LEN(G156)-3)),VALUE(SUBSTITUTE(G156,",","")))))),IF(RIGHT(G156,1)="T",1000000000000*VALUE(LEFT(G156,LEN(G156)-1)),IF(RIGHT(G156,1)="M",1000000*VALUE(LEFT(G156,LEN(G156)-1)),IF(RIGHT(G156,1)="B",1000000000*VALUE(LEFT(G156,LEN(G156)-1)),IF(RIGHT(G156,1)="%",0.01*VALUE(LEFT(G156,LEN(G156)-1)),IF(RIGHT(G156,1)="k",1000*VALUE(LEFT(G156,LEN(G156)-1)),VALUE(SUBSTITUTE(G156,",",""))))))))),"N/A")</f>
        <v/>
      </c>
      <c r="P156">
        <f>MAX(J156:N156)</f>
        <v/>
      </c>
      <c r="Q156">
        <f>IFERROR(J144+MATCH(P156,J156:N156,0)-1,"")</f>
        <v/>
      </c>
      <c r="R156">
        <f>IF(Q156="","",MIN(J156:N156))</f>
        <v/>
      </c>
      <c r="S156">
        <f>IFERROR(J144+MATCH(R156,J156:N156,0)-1,"")</f>
        <v/>
      </c>
      <c r="T156">
        <f>IFERROR(AVERAGE(J156:N156),"")</f>
        <v/>
      </c>
      <c r="U156">
        <f>IFERROR(STDEV(J156:N156),"")</f>
        <v/>
      </c>
      <c r="V156">
        <f>IFERROR(IF(C156="-","",IF(ISBLANK(B156),"",IF(OR(ISNUMBER(FIND("Growth",B156)),ISNUMBER(FIND("Margin",B156))),"",(J156-T156)/U156))),"")</f>
        <v/>
      </c>
      <c r="W156">
        <f>IFERROR(IF(OR(D156="-",ISBLANK(D156)),"",(K156-T156)/U156),"")</f>
        <v/>
      </c>
      <c r="X156">
        <f>IFERROR(IF(OR(E156="-",ISBLANK(E156)),"",(L156-T156)/U156),"")</f>
        <v/>
      </c>
      <c r="Y156">
        <f>IFERROR(IF(OR(F156="-",ISBLANK(F156)),"",(M156-T156)/U156),"")</f>
        <v/>
      </c>
      <c r="Z156">
        <f>IFERROR(IF(OR(G156="-",ISBLANK(G156)),"",(N156-T156)/U156),"")</f>
        <v/>
      </c>
      <c r="AA156">
        <f>IF(MAX(MAX(V156:Z156),ABS(MIN(V156:Z156)))=ABS(MIN(V156:Z156)),MIN(V156:Z156),MAX(V156:Z156))</f>
        <v/>
      </c>
      <c r="AB156">
        <f>IFERROR(V144+MATCH(AA156,V156:Z156,0)-1,"")</f>
        <v/>
      </c>
      <c r="AC156">
        <f>IF(AB156&lt;&gt;"",IF(S156=AB156,"Low",IF(AB156=Q156,"High","")),"")</f>
        <v/>
      </c>
      <c r="AE156">
        <f>IF(ISNUMBER(MATCH("N/A",J156:N156,0)),"",IFERROR((5 * SUMPRODUCT(J144:N144,J156:N156) - PRODUCT(SUM(J144:N144),SUM(J156:N156))) / ((5 * SUM((J144^2)+(K144^2)+(L144^2)+(M144^2)+(N144^2))) - SUM(J144:N144)^2),""))</f>
        <v/>
      </c>
      <c r="AF156">
        <f>IFERROR(CORREL(J144:N144,J156:N156),"")</f>
        <v/>
      </c>
      <c r="AZ156">
        <f>IF(Q156=S156,0,1)</f>
        <v/>
      </c>
      <c r="BA156">
        <f>IF(AZ156=1,IF(Q156="","",IF(Q156=N144,"Yes","No")),"")</f>
        <v/>
      </c>
      <c r="BB156">
        <f>IF(BA156="Yes",P156,"")</f>
        <v/>
      </c>
      <c r="BC156">
        <f>IF(AZ156=1,IF(S156="","",IF(S156=N144,"Yes","No")),"")</f>
        <v/>
      </c>
      <c r="BD156">
        <f>IF(BC156="Yes",R156,"")</f>
        <v/>
      </c>
      <c r="BE156">
        <f>IFERROR(IF(SIGN(AE156)=1,"Increasing",IF(SIGN(AE156)=-1,"Decreasing","")),"")</f>
        <v/>
      </c>
      <c r="BF156">
        <f>IF(OR(AND(BE156="Increasing",BA156="Yes"),AND(BE156="Decreasing",BC156="Yes")),"Yes","No")</f>
        <v/>
      </c>
      <c r="BG156">
        <f>IF(I156="pos_trend","Yes","No")</f>
        <v/>
      </c>
      <c r="BH156">
        <f>IF(AF156&lt;&gt;"",IF(ABS(AF156)&gt;0.8,"Yes","No"),"")</f>
        <v/>
      </c>
    </row>
    <row r="157" spans="1:60">
      <c s="1" r="B157" t="s">
        <v>316</v>
      </c>
      <c s="1" r="C157" t="s">
        <v>252</v>
      </c>
      <c s="1" r="D157" t="s">
        <v>253</v>
      </c>
      <c s="1" r="E157" t="s">
        <v>254</v>
      </c>
      <c s="1" r="F157" t="s">
        <v>255</v>
      </c>
      <c s="1" r="G157" t="s">
        <v>256</v>
      </c>
      <c s="1" r="H157" t="s">
        <v>257</v>
      </c>
      <c r="P157">
        <f>MAX(J157:N157)</f>
        <v/>
      </c>
      <c r="Q157">
        <f>IFERROR(J144+MATCH(P157,J157:N157,0)-1,"")</f>
        <v/>
      </c>
      <c r="R157">
        <f>IF(Q157="","",MIN(J157:N157))</f>
        <v/>
      </c>
      <c r="S157">
        <f>IFERROR(J144+MATCH(R157,J157:N157,0)-1,"")</f>
        <v/>
      </c>
      <c r="T157">
        <f>IFERROR(AVERAGE(J157:N157),"")</f>
        <v/>
      </c>
      <c r="U157">
        <f>IFERROR(STDEV(J157:N157),"")</f>
        <v/>
      </c>
      <c r="V157">
        <f>IFERROR(IF(C157="-","",IF(ISBLANK(B157),"",IF(OR(ISNUMBER(FIND("Growth",B157)),ISNUMBER(FIND("Margin",B157))),"",(J157-T157)/U157))),"")</f>
        <v/>
      </c>
      <c r="W157">
        <f>IFERROR(IF(OR(D157="-",ISBLANK(D157)),"",(K157-T157)/U157),"")</f>
        <v/>
      </c>
      <c r="X157">
        <f>IFERROR(IF(OR(E157="-",ISBLANK(E157)),"",(L157-T157)/U157),"")</f>
        <v/>
      </c>
      <c r="Y157">
        <f>IFERROR(IF(OR(F157="-",ISBLANK(F157)),"",(M157-T157)/U157),"")</f>
        <v/>
      </c>
      <c r="Z157">
        <f>IFERROR(IF(OR(G157="-",ISBLANK(G157)),"",(N157-T157)/U157),"")</f>
        <v/>
      </c>
      <c r="AA157">
        <f>IF(MAX(MAX(V157:Z157),ABS(MIN(V157:Z157)))=ABS(MIN(V157:Z157)),MIN(V157:Z157),MAX(V157:Z157))</f>
        <v/>
      </c>
      <c r="AB157">
        <f>IFERROR(V144+MATCH(AA157,V157:Z157,0)-1,"")</f>
        <v/>
      </c>
      <c r="AC157">
        <f>IF(AB157&lt;&gt;"",IF(S157=AB157,"Low",IF(AB157=Q157,"High","")),"")</f>
        <v/>
      </c>
      <c r="AE157">
        <f>IF(ISNUMBER(MATCH("N/A",J157:N157,0)),"",IFERROR((5 * SUMPRODUCT(J144:N144,J157:N157) - PRODUCT(SUM(J144:N144),SUM(J157:N157))) / ((5 * SUM((J144^2)+(K144^2)+(L144^2)+(M144^2)+(N144^2))) - SUM(J144:N144)^2),""))</f>
        <v/>
      </c>
      <c r="AF157">
        <f>IFERROR(CORREL(J144:N144,J157:N157),"")</f>
        <v/>
      </c>
      <c r="AZ157">
        <f>IF(Q157=S157,0,1)</f>
        <v/>
      </c>
      <c r="BA157">
        <f>IF(AZ157=1,IF(Q157="","",IF(Q157=N144,"Yes","No")),"")</f>
        <v/>
      </c>
      <c r="BB157">
        <f>IF(BA157="Yes",P157,"")</f>
        <v/>
      </c>
      <c r="BC157">
        <f>IF(AZ157=1,IF(S157="","",IF(S157=N144,"Yes","No")),"")</f>
        <v/>
      </c>
      <c r="BD157">
        <f>IF(BC157="Yes",R157,"")</f>
        <v/>
      </c>
      <c r="BE157">
        <f>IFERROR(IF(SIGN(AE157)=1,"Increasing",IF(SIGN(AE157)=-1,"Decreasing","")),"")</f>
        <v/>
      </c>
      <c r="BF157">
        <f>IF(OR(AND(BE157="Increasing",BA157="Yes"),AND(BE157="Decreasing",BC157="Yes")),"Yes","No")</f>
        <v/>
      </c>
      <c r="BG157">
        <f>IF(I157="pos_trend","Yes","No")</f>
        <v/>
      </c>
      <c r="BH157">
        <f>IF(AF157&lt;&gt;"",IF(ABS(AF157)&gt;0.8,"Yes","No"),"")</f>
        <v/>
      </c>
    </row>
    <row r="158" spans="1:60">
      <c s="1" r="A158" t="n">
        <v>0</v>
      </c>
      <c r="B158" t="s">
        <v>317</v>
      </c>
      <c r="C158" t="s">
        <v>264</v>
      </c>
      <c r="D158" t="s">
        <v>264</v>
      </c>
      <c r="E158" t="s">
        <v>264</v>
      </c>
      <c r="F158" t="s">
        <v>264</v>
      </c>
      <c r="G158" t="s">
        <v>264</v>
      </c>
      <c r="H158" t="s"/>
      <c r="I158">
        <f>IF(AND(K158&gt; J158, L158&gt; K158, M158&gt; L158, N158&gt; M158), "pos_trend", IF(AND(K158&lt; J158, L158&lt; K158, M158&lt; L158, N158&lt; M158), "neg_trend", "N/A"))</f>
        <v/>
      </c>
      <c r="J158">
        <f>IFERROR(IF(TRIM(C158)="-", "0", IF(RIGHT(C158,1)=")",IF(RIGHT(C158,2)="T)",-1000000000000*VALUE(MID(C158,2,LEN(C158)-3)),IF(RIGHT(C158,2)="M)",-1000000*VALUE(MID(C158,2,LEN(C158)-3)),IF(RIGHT(C158,2)="B)",-1000000000*VALUE(MID(C158,2,LEN(C158)-3)),IF(RIGHT(C158,2)="k)",-1000*VALUE(MID(C158,2,LEN(C158)-3)),VALUE(SUBSTITUTE(C158,",","")))))),IF(RIGHT(C158,1)="T",1000000000000*VALUE(LEFT(C158,LEN(C158)-1)),IF(RIGHT(C158,1)="M",1000000*VALUE(LEFT(C158,LEN(C158)-1)),IF(RIGHT(C158,1)="B",1000000000*VALUE(LEFT(C158,LEN(C158)-1)),IF(RIGHT(C158,1)="%",0.01*VALUE(LEFT(C158,LEN(C158)-1)),IF(RIGHT(C158,1)="k",1000*VALUE(LEFT(C158,LEN(C158)-1)),VALUE(SUBSTITUTE(C158,",",""))))))))),"N/A")</f>
        <v/>
      </c>
      <c r="K158">
        <f>IFERROR(IF(TRIM(D158)="-", "0", IF(RIGHT(D158,1)=")",IF(RIGHT(D158,2)="T)",-1000000000000*VALUE(MID(D158,2,LEN(D158)-3)),IF(RIGHT(D158,2)="M)",-1000000*VALUE(MID(D158,2,LEN(D158)-3)),IF(RIGHT(D158,2)="B)",-1000000000*VALUE(MID(D158,2,LEN(D158)-3)),IF(RIGHT(D158,2)="k)",-1000*VALUE(MID(D158,2,LEN(D158)-3)),VALUE(SUBSTITUTE(D158,",","")))))),IF(RIGHT(D158,1)="T",1000000000000*VALUE(LEFT(D158,LEN(D158)-1)),IF(RIGHT(D158,1)="M",1000000*VALUE(LEFT(D158,LEN(D158)-1)),IF(RIGHT(D158,1)="B",1000000000*VALUE(LEFT(D158,LEN(D158)-1)),IF(RIGHT(D158,1)="%",0.01*VALUE(LEFT(D158,LEN(D158)-1)),IF(RIGHT(D158,1)="k",1000*VALUE(LEFT(D158,LEN(D158)-1)),VALUE(SUBSTITUTE(D158,",",""))))))))),"N/A")</f>
        <v/>
      </c>
      <c r="L158">
        <f>IFERROR(IF(TRIM(E158)="-", "0", IF(RIGHT(E158,1)=")",IF(RIGHT(E158,2)="T)",-1000000000000*VALUE(MID(E158,2,LEN(E158)-3)),IF(RIGHT(E158,2)="M)",-1000000*VALUE(MID(E158,2,LEN(E158)-3)),IF(RIGHT(E158,2)="B)",-1000000000*VALUE(MID(E158,2,LEN(E158)-3)),IF(RIGHT(E158,2)="k)",-1000*VALUE(MID(E158,2,LEN(E158)-3)),VALUE(SUBSTITUTE(E158,",","")))))),IF(RIGHT(E158,1)="T",1000000000000*VALUE(LEFT(E158,LEN(E158)-1)),IF(RIGHT(E158,1)="M",1000000*VALUE(LEFT(E158,LEN(E158)-1)),IF(RIGHT(E158,1)="B",1000000000*VALUE(LEFT(E158,LEN(E158)-1)),IF(RIGHT(E158,1)="%",0.01*VALUE(LEFT(E158,LEN(E158)-1)),IF(RIGHT(E158,1)="k",1000*VALUE(LEFT(E158,LEN(E158)-1)),VALUE(SUBSTITUTE(E158,",",""))))))))),"N/A")</f>
        <v/>
      </c>
      <c r="M158">
        <f>IFERROR(IF(TRIM(F158)="-", "0", IF(RIGHT(F158,1)=")",IF(RIGHT(F158,2)="T)",-1000000000000*VALUE(MID(F158,2,LEN(F158)-3)),IF(RIGHT(F158,2)="M)",-1000000*VALUE(MID(F158,2,LEN(F158)-3)),IF(RIGHT(F158,2)="B)",-1000000000*VALUE(MID(F158,2,LEN(F158)-3)),IF(RIGHT(F158,2)="k)",-1000*VALUE(MID(F158,2,LEN(F158)-3)),VALUE(SUBSTITUTE(F158,",","")))))),IF(RIGHT(F158,1)="T",1000000000000*VALUE(LEFT(F158,LEN(F158)-1)),IF(RIGHT(F158,1)="M",1000000*VALUE(LEFT(F158,LEN(F158)-1)),IF(RIGHT(F158,1)="B",1000000000*VALUE(LEFT(F158,LEN(F158)-1)),IF(RIGHT(F158,1)="%",0.01*VALUE(LEFT(F158,LEN(F158)-1)),IF(RIGHT(F158,1)="k",1000*VALUE(LEFT(F158,LEN(F158)-1)),VALUE(SUBSTITUTE(F158,",",""))))))))),"N/A")</f>
        <v/>
      </c>
      <c r="N158">
        <f>IFERROR(IF(TRIM(G158)="-", "0", IF(RIGHT(G158,1)=")",IF(RIGHT(G158,2)="T)",-1000000000000*VALUE(MID(G158,2,LEN(G158)-3)),IF(RIGHT(G158,2)="M)",-1000000*VALUE(MID(G158,2,LEN(G158)-3)),IF(RIGHT(G158,2)="B)",-1000000000*VALUE(MID(G158,2,LEN(G158)-3)),IF(RIGHT(G158,2)="k)",-1000*VALUE(MID(G158,2,LEN(G158)-3)),VALUE(SUBSTITUTE(G158,",","")))))),IF(RIGHT(G158,1)="T",1000000000000*VALUE(LEFT(G158,LEN(G158)-1)),IF(RIGHT(G158,1)="M",1000000*VALUE(LEFT(G158,LEN(G158)-1)),IF(RIGHT(G158,1)="B",1000000000*VALUE(LEFT(G158,LEN(G158)-1)),IF(RIGHT(G158,1)="%",0.01*VALUE(LEFT(G158,LEN(G158)-1)),IF(RIGHT(G158,1)="k",1000*VALUE(LEFT(G158,LEN(G158)-1)),VALUE(SUBSTITUTE(G158,",",""))))))))),"N/A")</f>
        <v/>
      </c>
      <c r="P158">
        <f>MAX(J158:N158)</f>
        <v/>
      </c>
      <c r="Q158">
        <f>IFERROR(J144+MATCH(P158,J158:N158,0)-1,"")</f>
        <v/>
      </c>
      <c r="R158">
        <f>IF(Q158="","",MIN(J158:N158))</f>
        <v/>
      </c>
      <c r="S158">
        <f>IFERROR(J144+MATCH(R158,J158:N158,0)-1,"")</f>
        <v/>
      </c>
      <c r="T158">
        <f>IFERROR(AVERAGE(J158:N158),"")</f>
        <v/>
      </c>
      <c r="U158">
        <f>IFERROR(STDEV(J158:N158),"")</f>
        <v/>
      </c>
      <c r="V158">
        <f>IFERROR(IF(C158="-","",IF(ISBLANK(B158),"",IF(OR(ISNUMBER(FIND("Growth",B158)),ISNUMBER(FIND("Margin",B158))),"",(J158-T158)/U158))),"")</f>
        <v/>
      </c>
      <c r="W158">
        <f>IFERROR(IF(OR(D158="-",ISBLANK(D158)),"",(K158-T158)/U158),"")</f>
        <v/>
      </c>
      <c r="X158">
        <f>IFERROR(IF(OR(E158="-",ISBLANK(E158)),"",(L158-T158)/U158),"")</f>
        <v/>
      </c>
      <c r="Y158">
        <f>IFERROR(IF(OR(F158="-",ISBLANK(F158)),"",(M158-T158)/U158),"")</f>
        <v/>
      </c>
      <c r="Z158">
        <f>IFERROR(IF(OR(G158="-",ISBLANK(G158)),"",(N158-T158)/U158),"")</f>
        <v/>
      </c>
      <c r="AA158">
        <f>IF(MAX(MAX(V158:Z158),ABS(MIN(V158:Z158)))=ABS(MIN(V158:Z158)),MIN(V158:Z158),MAX(V158:Z158))</f>
        <v/>
      </c>
      <c r="AB158">
        <f>IFERROR(V144+MATCH(AA158,V158:Z158,0)-1,"")</f>
        <v/>
      </c>
      <c r="AC158">
        <f>IF(AB158&lt;&gt;"",IF(S158=AB158,"Low",IF(AB158=Q158,"High","")),"")</f>
        <v/>
      </c>
      <c r="AE158">
        <f>IF(ISNUMBER(MATCH("N/A",J158:N158,0)),"",IFERROR((5 * SUMPRODUCT(J144:N144,J158:N158) - PRODUCT(SUM(J144:N144),SUM(J158:N158))) / ((5 * SUM((J144^2)+(K144^2)+(L144^2)+(M144^2)+(N144^2))) - SUM(J144:N144)^2),""))</f>
        <v/>
      </c>
      <c r="AF158">
        <f>IFERROR(CORREL(J144:N144,J158:N158),"")</f>
        <v/>
      </c>
      <c r="AZ158">
        <f>IF(Q158=S158,0,1)</f>
        <v/>
      </c>
      <c r="BA158">
        <f>IF(AZ158=1,IF(Q158="","",IF(Q158=N144,"Yes","No")),"")</f>
        <v/>
      </c>
      <c r="BB158">
        <f>IF(BA158="Yes",P158,"")</f>
        <v/>
      </c>
      <c r="BC158">
        <f>IF(AZ158=1,IF(S158="","",IF(S158=N144,"Yes","No")),"")</f>
        <v/>
      </c>
      <c r="BD158">
        <f>IF(BC158="Yes",R158,"")</f>
        <v/>
      </c>
      <c r="BE158">
        <f>IFERROR(IF(SIGN(AE158)=1,"Increasing",IF(SIGN(AE158)=-1,"Decreasing","")),"")</f>
        <v/>
      </c>
      <c r="BF158">
        <f>IF(OR(AND(BE158="Increasing",BA158="Yes"),AND(BE158="Decreasing",BC158="Yes")),"Yes","No")</f>
        <v/>
      </c>
      <c r="BG158">
        <f>IF(I158="pos_trend","Yes","No")</f>
        <v/>
      </c>
      <c r="BH158">
        <f>IF(AF158&lt;&gt;"",IF(ABS(AF158)&gt;0.8,"Yes","No"),"")</f>
        <v/>
      </c>
    </row>
    <row r="159" spans="1:60">
      <c s="1" r="A159" t="n">
        <v>1</v>
      </c>
      <c r="B159" t="s">
        <v>321</v>
      </c>
      <c r="C159" t="s">
        <v>264</v>
      </c>
      <c r="D159" t="s">
        <v>264</v>
      </c>
      <c r="E159" t="s">
        <v>264</v>
      </c>
      <c r="F159" t="s">
        <v>264</v>
      </c>
      <c r="G159" t="s">
        <v>264</v>
      </c>
      <c r="H159" t="s"/>
      <c r="I159">
        <f>IF(AND(K159&gt; J159, L159&gt; K159, M159&gt; L159, N159&gt; M159), "pos_trend", IF(AND(K159&lt; J159, L159&lt; K159, M159&lt; L159, N159&lt; M159), "neg_trend", "N/A"))</f>
        <v/>
      </c>
      <c r="J159">
        <f>IFERROR(IF(TRIM(C159)="-", "N/A", IF(RIGHT(C159,1)=")",IF(RIGHT(C159,2)="T)",-1000000000000*VALUE(MID(C159,2,LEN(C159)-3)),IF(RIGHT(C159,2)="M)",-1000000*VALUE(MID(C159,2,LEN(C159)-3)),IF(RIGHT(C159,2)="B)",-1000000000*VALUE(MID(C159,2,LEN(C159)-3)),IF(RIGHT(C159,2)="k)",-1000*VALUE(MID(C159,2,LEN(C159)-3)),VALUE(SUBSTITUTE(C159,",","")))))),IF(RIGHT(C159,1)="T",1000000000000*VALUE(LEFT(C159,LEN(C159)-1)),IF(RIGHT(C159,1)="M",1000000*VALUE(LEFT(C159,LEN(C159)-1)),IF(RIGHT(C159,1)="B",1000000000*VALUE(LEFT(C159,LEN(C159)-1)),IF(RIGHT(C159,1)="%",0.01*VALUE(LEFT(C159,LEN(C159)-1)),IF(RIGHT(C159,1)="k",1000*VALUE(LEFT(C159,LEN(C159)-1)),VALUE(SUBSTITUTE(C159,",",""))))))))),"N/A")</f>
        <v/>
      </c>
      <c r="K159">
        <f>IFERROR(IF(TRIM(D159)="-", "N/A", IF(RIGHT(D159,1)=")",IF(RIGHT(D159,2)="T)",-1000000000000*VALUE(MID(D159,2,LEN(D159)-3)),IF(RIGHT(D159,2)="M)",-1000000*VALUE(MID(D159,2,LEN(D159)-3)),IF(RIGHT(D159,2)="B)",-1000000000*VALUE(MID(D159,2,LEN(D159)-3)),IF(RIGHT(D159,2)="k)",-1000*VALUE(MID(D159,2,LEN(D159)-3)),VALUE(SUBSTITUTE(D159,",","")))))),IF(RIGHT(D159,1)="T",1000000000000*VALUE(LEFT(D159,LEN(D159)-1)),IF(RIGHT(D159,1)="M",1000000*VALUE(LEFT(D159,LEN(D159)-1)),IF(RIGHT(D159,1)="B",1000000000*VALUE(LEFT(D159,LEN(D159)-1)),IF(RIGHT(D159,1)="%",0.01*VALUE(LEFT(D159,LEN(D159)-1)),IF(RIGHT(D159,1)="k",1000*VALUE(LEFT(D159,LEN(D159)-1)),VALUE(SUBSTITUTE(D159,",",""))))))))),"N/A")</f>
        <v/>
      </c>
      <c r="L159">
        <f>IFERROR(IF(TRIM(E159)="-", "N/A", IF(RIGHT(E159,1)=")",IF(RIGHT(E159,2)="T)",-1000000000000*VALUE(MID(E159,2,LEN(E159)-3)),IF(RIGHT(E159,2)="M)",-1000000*VALUE(MID(E159,2,LEN(E159)-3)),IF(RIGHT(E159,2)="B)",-1000000000*VALUE(MID(E159,2,LEN(E159)-3)),IF(RIGHT(E159,2)="k)",-1000*VALUE(MID(E159,2,LEN(E159)-3)),VALUE(SUBSTITUTE(E159,",","")))))),IF(RIGHT(E159,1)="T",1000000000000*VALUE(LEFT(E159,LEN(E159)-1)),IF(RIGHT(E159,1)="M",1000000*VALUE(LEFT(E159,LEN(E159)-1)),IF(RIGHT(E159,1)="B",1000000000*VALUE(LEFT(E159,LEN(E159)-1)),IF(RIGHT(E159,1)="%",0.01*VALUE(LEFT(E159,LEN(E159)-1)),IF(RIGHT(E159,1)="k",1000*VALUE(LEFT(E159,LEN(E159)-1)),VALUE(SUBSTITUTE(E159,",",""))))))))),"N/A")</f>
        <v/>
      </c>
      <c r="M159">
        <f>IFERROR(IF(TRIM(F159)="-", "N/A", IF(RIGHT(F159,1)=")",IF(RIGHT(F159,2)="T)",-1000000000000*VALUE(MID(F159,2,LEN(F159)-3)),IF(RIGHT(F159,2)="M)",-1000000*VALUE(MID(F159,2,LEN(F159)-3)),IF(RIGHT(F159,2)="B)",-1000000000*VALUE(MID(F159,2,LEN(F159)-3)),IF(RIGHT(F159,2)="k)",-1000*VALUE(MID(F159,2,LEN(F159)-3)),VALUE(SUBSTITUTE(F159,",","")))))),IF(RIGHT(F159,1)="T",1000000000000*VALUE(LEFT(F159,LEN(F159)-1)),IF(RIGHT(F159,1)="M",1000000*VALUE(LEFT(F159,LEN(F159)-1)),IF(RIGHT(F159,1)="B",1000000000*VALUE(LEFT(F159,LEN(F159)-1)),IF(RIGHT(F159,1)="%",0.01*VALUE(LEFT(F159,LEN(F159)-1)),IF(RIGHT(F159,1)="k",1000*VALUE(LEFT(F159,LEN(F159)-1)),VALUE(SUBSTITUTE(F159,",",""))))))))),"N/A")</f>
        <v/>
      </c>
      <c r="N159">
        <f>IFERROR(IF(TRIM(G159)="-", "N/A", IF(RIGHT(G159,1)=")",IF(RIGHT(G159,2)="T)",-1000000000000*VALUE(MID(G159,2,LEN(G159)-3)),IF(RIGHT(G159,2)="M)",-1000000*VALUE(MID(G159,2,LEN(G159)-3)),IF(RIGHT(G159,2)="B)",-1000000000*VALUE(MID(G159,2,LEN(G159)-3)),IF(RIGHT(G159,2)="k)",-1000*VALUE(MID(G159,2,LEN(G159)-3)),VALUE(SUBSTITUTE(G159,",","")))))),IF(RIGHT(G159,1)="T",1000000000000*VALUE(LEFT(G159,LEN(G159)-1)),IF(RIGHT(G159,1)="M",1000000*VALUE(LEFT(G159,LEN(G159)-1)),IF(RIGHT(G159,1)="B",1000000000*VALUE(LEFT(G159,LEN(G159)-1)),IF(RIGHT(G159,1)="%",0.01*VALUE(LEFT(G159,LEN(G159)-1)),IF(RIGHT(G159,1)="k",1000*VALUE(LEFT(G159,LEN(G159)-1)),VALUE(SUBSTITUTE(G159,",",""))))))))),"N/A")</f>
        <v/>
      </c>
      <c r="P159">
        <f>MAX(J159:N159)</f>
        <v/>
      </c>
      <c r="Q159">
        <f>IFERROR(J144+MATCH(P159,J159:N159,0)-1,"")</f>
        <v/>
      </c>
      <c r="R159">
        <f>IF(Q159="","",MIN(J159:N159))</f>
        <v/>
      </c>
      <c r="S159">
        <f>IFERROR(J144+MATCH(R159,J159:N159,0)-1,"")</f>
        <v/>
      </c>
      <c r="T159">
        <f>IFERROR(AVERAGE(J159:N159),"")</f>
        <v/>
      </c>
      <c r="U159">
        <f>IFERROR(STDEV(J159:N159),"")</f>
        <v/>
      </c>
      <c r="V159">
        <f>IFERROR(IF(C159="-","",IF(ISBLANK(B159),"",IF(OR(ISNUMBER(FIND("Growth",B159)),ISNUMBER(FIND("Margin",B159))),"",(J159-T159)/U159))),"")</f>
        <v/>
      </c>
      <c r="W159">
        <f>IFERROR(IF(OR(D159="-",ISBLANK(D159)),"",(K159-T159)/U159),"")</f>
        <v/>
      </c>
      <c r="X159">
        <f>IFERROR(IF(OR(E159="-",ISBLANK(E159)),"",(L159-T159)/U159),"")</f>
        <v/>
      </c>
      <c r="Y159">
        <f>IFERROR(IF(OR(F159="-",ISBLANK(F159)),"",(M159-T159)/U159),"")</f>
        <v/>
      </c>
      <c r="Z159">
        <f>IFERROR(IF(OR(G159="-",ISBLANK(G159)),"",(N159-T159)/U159),"")</f>
        <v/>
      </c>
      <c r="AA159">
        <f>IF(MAX(MAX(V159:Z159),ABS(MIN(V159:Z159)))=ABS(MIN(V159:Z159)),MIN(V159:Z159),MAX(V159:Z159))</f>
        <v/>
      </c>
      <c r="AB159">
        <f>IFERROR(V144+MATCH(AA159,V159:Z159,0)-1,"")</f>
        <v/>
      </c>
      <c r="AC159">
        <f>IF(AB159&lt;&gt;"",IF(S159=AB159,"Low",IF(AB159=Q159,"High","")),"")</f>
        <v/>
      </c>
      <c r="AE159">
        <f>IF(ISNUMBER(MATCH("N/A",J159:N159,0)),"",IFERROR((5 * SUMPRODUCT(J144:N144,J159:N159) - PRODUCT(SUM(J144:N144),SUM(J159:N159))) / ((5 * SUM((J144^2)+(K144^2)+(L144^2)+(M144^2)+(N144^2))) - SUM(J144:N144)^2),""))</f>
        <v/>
      </c>
      <c r="AF159">
        <f>IFERROR(CORREL(J144:N144,J159:N159),"")</f>
        <v/>
      </c>
      <c r="AZ159">
        <f>IF(Q159=S159,0,1)</f>
        <v/>
      </c>
      <c r="BA159">
        <f>IF(AZ159=1,IF(Q159="","",IF(Q159=N144,"Yes","No")),"")</f>
        <v/>
      </c>
      <c r="BB159">
        <f>IF(BA159="Yes",P159,"")</f>
        <v/>
      </c>
      <c r="BC159">
        <f>IF(AZ159=1,IF(S159="","",IF(S159=N144,"Yes","No")),"")</f>
        <v/>
      </c>
      <c r="BD159">
        <f>IF(BC159="Yes",R159,"")</f>
        <v/>
      </c>
      <c r="BE159">
        <f>IFERROR(IF(SIGN(AE159)=1,"Increasing",IF(SIGN(AE159)=-1,"Decreasing","")),"")</f>
        <v/>
      </c>
      <c r="BF159">
        <f>IF(OR(AND(BE159="Increasing",BA159="Yes"),AND(BE159="Decreasing",BC159="Yes")),"Yes","No")</f>
        <v/>
      </c>
      <c r="BG159">
        <f>IF(I159="pos_trend","Yes","No")</f>
        <v/>
      </c>
      <c r="BH159">
        <f>IF(AF159&lt;&gt;"",IF(ABS(AF159)&gt;0.8,"Yes","No"),"")</f>
        <v/>
      </c>
    </row>
    <row r="160" spans="1:60">
      <c s="1" r="A160" t="n">
        <v>2</v>
      </c>
      <c r="B160" t="s">
        <v>322</v>
      </c>
      <c r="C160" t="s">
        <v>264</v>
      </c>
      <c r="D160" t="s">
        <v>264</v>
      </c>
      <c r="E160" t="s">
        <v>264</v>
      </c>
      <c r="F160" t="s">
        <v>264</v>
      </c>
      <c r="G160" t="s">
        <v>264</v>
      </c>
      <c r="H160" t="s"/>
      <c r="I160">
        <f>IF(AND(K160&gt; J160, L160&gt; K160, M160&gt; L160, N160&gt; M160), "pos_trend", IF(AND(K160&lt; J160, L160&lt; K160, M160&lt; L160, N160&lt; M160), "neg_trend", "N/A"))</f>
        <v/>
      </c>
      <c r="J160">
        <f>IFERROR(IF(TRIM(C160)="-", "N/A", IF(RIGHT(C160,1)=")",IF(RIGHT(C160,2)="T)",-1000000000000*VALUE(MID(C160,2,LEN(C160)-3)),IF(RIGHT(C160,2)="M)",-1000000*VALUE(MID(C160,2,LEN(C160)-3)),IF(RIGHT(C160,2)="B)",-1000000000*VALUE(MID(C160,2,LEN(C160)-3)),IF(RIGHT(C160,2)="k)",-1000*VALUE(MID(C160,2,LEN(C160)-3)),VALUE(SUBSTITUTE(C160,",","")))))),IF(RIGHT(C160,1)="T",1000000000000*VALUE(LEFT(C160,LEN(C160)-1)),IF(RIGHT(C160,1)="M",1000000*VALUE(LEFT(C160,LEN(C160)-1)),IF(RIGHT(C160,1)="B",1000000000*VALUE(LEFT(C160,LEN(C160)-1)),IF(RIGHT(C160,1)="%",0.01*VALUE(LEFT(C160,LEN(C160)-1)),IF(RIGHT(C160,1)="k",1000*VALUE(LEFT(C160,LEN(C160)-1)),VALUE(SUBSTITUTE(C160,",",""))))))))),"N/A")</f>
        <v/>
      </c>
      <c r="K160">
        <f>IFERROR(IF(TRIM(D160)="-", "N/A", IF(RIGHT(D160,1)=")",IF(RIGHT(D160,2)="T)",-1000000000000*VALUE(MID(D160,2,LEN(D160)-3)),IF(RIGHT(D160,2)="M)",-1000000*VALUE(MID(D160,2,LEN(D160)-3)),IF(RIGHT(D160,2)="B)",-1000000000*VALUE(MID(D160,2,LEN(D160)-3)),IF(RIGHT(D160,2)="k)",-1000*VALUE(MID(D160,2,LEN(D160)-3)),VALUE(SUBSTITUTE(D160,",","")))))),IF(RIGHT(D160,1)="T",1000000000000*VALUE(LEFT(D160,LEN(D160)-1)),IF(RIGHT(D160,1)="M",1000000*VALUE(LEFT(D160,LEN(D160)-1)),IF(RIGHT(D160,1)="B",1000000000*VALUE(LEFT(D160,LEN(D160)-1)),IF(RIGHT(D160,1)="%",0.01*VALUE(LEFT(D160,LEN(D160)-1)),IF(RIGHT(D160,1)="k",1000*VALUE(LEFT(D160,LEN(D160)-1)),VALUE(SUBSTITUTE(D160,",",""))))))))),"N/A")</f>
        <v/>
      </c>
      <c r="L160">
        <f>IFERROR(IF(TRIM(E160)="-", "N/A", IF(RIGHT(E160,1)=")",IF(RIGHT(E160,2)="T)",-1000000000000*VALUE(MID(E160,2,LEN(E160)-3)),IF(RIGHT(E160,2)="M)",-1000000*VALUE(MID(E160,2,LEN(E160)-3)),IF(RIGHT(E160,2)="B)",-1000000000*VALUE(MID(E160,2,LEN(E160)-3)),IF(RIGHT(E160,2)="k)",-1000*VALUE(MID(E160,2,LEN(E160)-3)),VALUE(SUBSTITUTE(E160,",","")))))),IF(RIGHT(E160,1)="T",1000000000000*VALUE(LEFT(E160,LEN(E160)-1)),IF(RIGHT(E160,1)="M",1000000*VALUE(LEFT(E160,LEN(E160)-1)),IF(RIGHT(E160,1)="B",1000000000*VALUE(LEFT(E160,LEN(E160)-1)),IF(RIGHT(E160,1)="%",0.01*VALUE(LEFT(E160,LEN(E160)-1)),IF(RIGHT(E160,1)="k",1000*VALUE(LEFT(E160,LEN(E160)-1)),VALUE(SUBSTITUTE(E160,",",""))))))))),"N/A")</f>
        <v/>
      </c>
      <c r="M160">
        <f>IFERROR(IF(TRIM(F160)="-", "N/A", IF(RIGHT(F160,1)=")",IF(RIGHT(F160,2)="T)",-1000000000000*VALUE(MID(F160,2,LEN(F160)-3)),IF(RIGHT(F160,2)="M)",-1000000*VALUE(MID(F160,2,LEN(F160)-3)),IF(RIGHT(F160,2)="B)",-1000000000*VALUE(MID(F160,2,LEN(F160)-3)),IF(RIGHT(F160,2)="k)",-1000*VALUE(MID(F160,2,LEN(F160)-3)),VALUE(SUBSTITUTE(F160,",","")))))),IF(RIGHT(F160,1)="T",1000000000000*VALUE(LEFT(F160,LEN(F160)-1)),IF(RIGHT(F160,1)="M",1000000*VALUE(LEFT(F160,LEN(F160)-1)),IF(RIGHT(F160,1)="B",1000000000*VALUE(LEFT(F160,LEN(F160)-1)),IF(RIGHT(F160,1)="%",0.01*VALUE(LEFT(F160,LEN(F160)-1)),IF(RIGHT(F160,1)="k",1000*VALUE(LEFT(F160,LEN(F160)-1)),VALUE(SUBSTITUTE(F160,",",""))))))))),"N/A")</f>
        <v/>
      </c>
      <c r="N160">
        <f>IFERROR(IF(TRIM(G160)="-", "N/A", IF(RIGHT(G160,1)=")",IF(RIGHT(G160,2)="T)",-1000000000000*VALUE(MID(G160,2,LEN(G160)-3)),IF(RIGHT(G160,2)="M)",-1000000*VALUE(MID(G160,2,LEN(G160)-3)),IF(RIGHT(G160,2)="B)",-1000000000*VALUE(MID(G160,2,LEN(G160)-3)),IF(RIGHT(G160,2)="k)",-1000*VALUE(MID(G160,2,LEN(G160)-3)),VALUE(SUBSTITUTE(G160,",","")))))),IF(RIGHT(G160,1)="T",1000000000000*VALUE(LEFT(G160,LEN(G160)-1)),IF(RIGHT(G160,1)="M",1000000*VALUE(LEFT(G160,LEN(G160)-1)),IF(RIGHT(G160,1)="B",1000000000*VALUE(LEFT(G160,LEN(G160)-1)),IF(RIGHT(G160,1)="%",0.01*VALUE(LEFT(G160,LEN(G160)-1)),IF(RIGHT(G160,1)="k",1000*VALUE(LEFT(G160,LEN(G160)-1)),VALUE(SUBSTITUTE(G160,",",""))))))))),"N/A")</f>
        <v/>
      </c>
      <c r="P160">
        <f>MAX(J160:N160)</f>
        <v/>
      </c>
      <c r="Q160">
        <f>IFERROR(J144+MATCH(P160,J160:N160,0)-1,"")</f>
        <v/>
      </c>
      <c r="R160">
        <f>IF(Q160="","",MIN(J160:N160))</f>
        <v/>
      </c>
      <c r="S160">
        <f>IFERROR(J144+MATCH(R160,J160:N160,0)-1,"")</f>
        <v/>
      </c>
      <c r="T160">
        <f>IFERROR(AVERAGE(J160:N160),"")</f>
        <v/>
      </c>
      <c r="U160">
        <f>IFERROR(STDEV(J160:N160),"")</f>
        <v/>
      </c>
      <c r="V160">
        <f>IFERROR(IF(C160="-","",IF(ISBLANK(B160),"",IF(OR(ISNUMBER(FIND("Growth",B160)),ISNUMBER(FIND("Margin",B160))),"",(J160-T160)/U160))),"")</f>
        <v/>
      </c>
      <c r="W160">
        <f>IFERROR(IF(OR(D160="-",ISBLANK(D160)),"",(K160-T160)/U160),"")</f>
        <v/>
      </c>
      <c r="X160">
        <f>IFERROR(IF(OR(E160="-",ISBLANK(E160)),"",(L160-T160)/U160),"")</f>
        <v/>
      </c>
      <c r="Y160">
        <f>IFERROR(IF(OR(F160="-",ISBLANK(F160)),"",(M160-T160)/U160),"")</f>
        <v/>
      </c>
      <c r="Z160">
        <f>IFERROR(IF(OR(G160="-",ISBLANK(G160)),"",(N160-T160)/U160),"")</f>
        <v/>
      </c>
      <c r="AA160">
        <f>IF(MAX(MAX(V160:Z160),ABS(MIN(V160:Z160)))=ABS(MIN(V160:Z160)),MIN(V160:Z160),MAX(V160:Z160))</f>
        <v/>
      </c>
      <c r="AB160">
        <f>IFERROR(V144+MATCH(AA160,V160:Z160,0)-1,"")</f>
        <v/>
      </c>
      <c r="AC160">
        <f>IF(AB160&lt;&gt;"",IF(S160=AB160,"Low",IF(AB160=Q160,"High","")),"")</f>
        <v/>
      </c>
      <c r="AE160">
        <f>IF(ISNUMBER(MATCH("N/A",J160:N160,0)),"",IFERROR((5 * SUMPRODUCT(J144:N144,J160:N160) - PRODUCT(SUM(J144:N144),SUM(J160:N160))) / ((5 * SUM((J144^2)+(K144^2)+(L144^2)+(M144^2)+(N144^2))) - SUM(J144:N144)^2),""))</f>
        <v/>
      </c>
      <c r="AF160">
        <f>IFERROR(CORREL(J144:N144,J160:N160),"")</f>
        <v/>
      </c>
      <c r="AZ160">
        <f>IF(Q160=S160,0,1)</f>
        <v/>
      </c>
      <c r="BA160">
        <f>IF(AZ160=1,IF(Q160="","",IF(Q160=N144,"Yes","No")),"")</f>
        <v/>
      </c>
      <c r="BB160">
        <f>IF(BA160="Yes",P160,"")</f>
        <v/>
      </c>
      <c r="BC160">
        <f>IF(AZ160=1,IF(S160="","",IF(S160=N144,"Yes","No")),"")</f>
        <v/>
      </c>
      <c r="BD160">
        <f>IF(BC160="Yes",R160,"")</f>
        <v/>
      </c>
      <c r="BE160">
        <f>IFERROR(IF(SIGN(AE160)=1,"Increasing",IF(SIGN(AE160)=-1,"Decreasing","")),"")</f>
        <v/>
      </c>
      <c r="BF160">
        <f>IF(OR(AND(BE160="Increasing",BA160="Yes"),AND(BE160="Decreasing",BC160="Yes")),"Yes","No")</f>
        <v/>
      </c>
      <c r="BG160">
        <f>IF(I160="pos_trend","Yes","No")</f>
        <v/>
      </c>
      <c r="BH160">
        <f>IF(AF160&lt;&gt;"",IF(ABS(AF160)&gt;0.8,"Yes","No"),"")</f>
        <v/>
      </c>
    </row>
    <row r="161" spans="1:60">
      <c s="1" r="A161" t="n">
        <v>3</v>
      </c>
      <c r="B161" t="s">
        <v>323</v>
      </c>
      <c r="C161" t="s">
        <v>264</v>
      </c>
      <c r="D161" t="s">
        <v>264</v>
      </c>
      <c r="E161" t="s">
        <v>264</v>
      </c>
      <c r="F161" t="s">
        <v>264</v>
      </c>
      <c r="G161" t="s">
        <v>264</v>
      </c>
      <c r="H161" t="s"/>
      <c r="I161">
        <f>IF(AND(K161&gt; J161, L161&gt; K161, M161&gt; L161, N161&gt; M161), "pos_trend", IF(AND(K161&lt; J161, L161&lt; K161, M161&lt; L161, N161&lt; M161), "neg_trend", "N/A"))</f>
        <v/>
      </c>
      <c r="J161">
        <f>IFERROR(IF(TRIM(C161)="-", "N/A", IF(RIGHT(C161,1)=")",IF(RIGHT(C161,2)="T)",-1000000000000*VALUE(MID(C161,2,LEN(C161)-3)),IF(RIGHT(C161,2)="M)",-1000000*VALUE(MID(C161,2,LEN(C161)-3)),IF(RIGHT(C161,2)="B)",-1000000000*VALUE(MID(C161,2,LEN(C161)-3)),IF(RIGHT(C161,2)="k)",-1000*VALUE(MID(C161,2,LEN(C161)-3)),VALUE(SUBSTITUTE(C161,",","")))))),IF(RIGHT(C161,1)="T",1000000000000*VALUE(LEFT(C161,LEN(C161)-1)),IF(RIGHT(C161,1)="M",1000000*VALUE(LEFT(C161,LEN(C161)-1)),IF(RIGHT(C161,1)="B",1000000000*VALUE(LEFT(C161,LEN(C161)-1)),IF(RIGHT(C161,1)="%",0.01*VALUE(LEFT(C161,LEN(C161)-1)),IF(RIGHT(C161,1)="k",1000*VALUE(LEFT(C161,LEN(C161)-1)),VALUE(SUBSTITUTE(C161,",",""))))))))),"N/A")</f>
        <v/>
      </c>
      <c r="K161">
        <f>IFERROR(IF(TRIM(D161)="-", "N/A", IF(RIGHT(D161,1)=")",IF(RIGHT(D161,2)="T)",-1000000000000*VALUE(MID(D161,2,LEN(D161)-3)),IF(RIGHT(D161,2)="M)",-1000000*VALUE(MID(D161,2,LEN(D161)-3)),IF(RIGHT(D161,2)="B)",-1000000000*VALUE(MID(D161,2,LEN(D161)-3)),IF(RIGHT(D161,2)="k)",-1000*VALUE(MID(D161,2,LEN(D161)-3)),VALUE(SUBSTITUTE(D161,",","")))))),IF(RIGHT(D161,1)="T",1000000000000*VALUE(LEFT(D161,LEN(D161)-1)),IF(RIGHT(D161,1)="M",1000000*VALUE(LEFT(D161,LEN(D161)-1)),IF(RIGHT(D161,1)="B",1000000000*VALUE(LEFT(D161,LEN(D161)-1)),IF(RIGHT(D161,1)="%",0.01*VALUE(LEFT(D161,LEN(D161)-1)),IF(RIGHT(D161,1)="k",1000*VALUE(LEFT(D161,LEN(D161)-1)),VALUE(SUBSTITUTE(D161,",",""))))))))),"N/A")</f>
        <v/>
      </c>
      <c r="L161">
        <f>IFERROR(IF(TRIM(E161)="-", "N/A", IF(RIGHT(E161,1)=")",IF(RIGHT(E161,2)="T)",-1000000000000*VALUE(MID(E161,2,LEN(E161)-3)),IF(RIGHT(E161,2)="M)",-1000000*VALUE(MID(E161,2,LEN(E161)-3)),IF(RIGHT(E161,2)="B)",-1000000000*VALUE(MID(E161,2,LEN(E161)-3)),IF(RIGHT(E161,2)="k)",-1000*VALUE(MID(E161,2,LEN(E161)-3)),VALUE(SUBSTITUTE(E161,",","")))))),IF(RIGHT(E161,1)="T",1000000000000*VALUE(LEFT(E161,LEN(E161)-1)),IF(RIGHT(E161,1)="M",1000000*VALUE(LEFT(E161,LEN(E161)-1)),IF(RIGHT(E161,1)="B",1000000000*VALUE(LEFT(E161,LEN(E161)-1)),IF(RIGHT(E161,1)="%",0.01*VALUE(LEFT(E161,LEN(E161)-1)),IF(RIGHT(E161,1)="k",1000*VALUE(LEFT(E161,LEN(E161)-1)),VALUE(SUBSTITUTE(E161,",",""))))))))),"N/A")</f>
        <v/>
      </c>
      <c r="M161">
        <f>IFERROR(IF(TRIM(F161)="-", "N/A", IF(RIGHT(F161,1)=")",IF(RIGHT(F161,2)="T)",-1000000000000*VALUE(MID(F161,2,LEN(F161)-3)),IF(RIGHT(F161,2)="M)",-1000000*VALUE(MID(F161,2,LEN(F161)-3)),IF(RIGHT(F161,2)="B)",-1000000000*VALUE(MID(F161,2,LEN(F161)-3)),IF(RIGHT(F161,2)="k)",-1000*VALUE(MID(F161,2,LEN(F161)-3)),VALUE(SUBSTITUTE(F161,",","")))))),IF(RIGHT(F161,1)="T",1000000000000*VALUE(LEFT(F161,LEN(F161)-1)),IF(RIGHT(F161,1)="M",1000000*VALUE(LEFT(F161,LEN(F161)-1)),IF(RIGHT(F161,1)="B",1000000000*VALUE(LEFT(F161,LEN(F161)-1)),IF(RIGHT(F161,1)="%",0.01*VALUE(LEFT(F161,LEN(F161)-1)),IF(RIGHT(F161,1)="k",1000*VALUE(LEFT(F161,LEN(F161)-1)),VALUE(SUBSTITUTE(F161,",",""))))))))),"N/A")</f>
        <v/>
      </c>
      <c r="N161">
        <f>IFERROR(IF(TRIM(G161)="-", "N/A", IF(RIGHT(G161,1)=")",IF(RIGHT(G161,2)="T)",-1000000000000*VALUE(MID(G161,2,LEN(G161)-3)),IF(RIGHT(G161,2)="M)",-1000000*VALUE(MID(G161,2,LEN(G161)-3)),IF(RIGHT(G161,2)="B)",-1000000000*VALUE(MID(G161,2,LEN(G161)-3)),IF(RIGHT(G161,2)="k)",-1000*VALUE(MID(G161,2,LEN(G161)-3)),VALUE(SUBSTITUTE(G161,",","")))))),IF(RIGHT(G161,1)="T",1000000000000*VALUE(LEFT(G161,LEN(G161)-1)),IF(RIGHT(G161,1)="M",1000000*VALUE(LEFT(G161,LEN(G161)-1)),IF(RIGHT(G161,1)="B",1000000000*VALUE(LEFT(G161,LEN(G161)-1)),IF(RIGHT(G161,1)="%",0.01*VALUE(LEFT(G161,LEN(G161)-1)),IF(RIGHT(G161,1)="k",1000*VALUE(LEFT(G161,LEN(G161)-1)),VALUE(SUBSTITUTE(G161,",",""))))))))),"N/A")</f>
        <v/>
      </c>
      <c r="P161">
        <f>MAX(J161:N161)</f>
        <v/>
      </c>
      <c r="Q161">
        <f>IFERROR(J144+MATCH(P161,J161:N161,0)-1,"")</f>
        <v/>
      </c>
      <c r="R161">
        <f>IF(Q161="","",MIN(J161:N161))</f>
        <v/>
      </c>
      <c r="S161">
        <f>IFERROR(J144+MATCH(R161,J161:N161,0)-1,"")</f>
        <v/>
      </c>
      <c r="T161">
        <f>IFERROR(AVERAGE(J161:N161),"")</f>
        <v/>
      </c>
      <c r="U161">
        <f>IFERROR(STDEV(J161:N161),"")</f>
        <v/>
      </c>
      <c r="V161">
        <f>IFERROR(IF(C161="-","",IF(ISBLANK(B161),"",IF(OR(ISNUMBER(FIND("Growth",B161)),ISNUMBER(FIND("Margin",B161))),"",(J161-T161)/U161))),"")</f>
        <v/>
      </c>
      <c r="W161">
        <f>IFERROR(IF(OR(D161="-",ISBLANK(D161)),"",(K161-T161)/U161),"")</f>
        <v/>
      </c>
      <c r="X161">
        <f>IFERROR(IF(OR(E161="-",ISBLANK(E161)),"",(L161-T161)/U161),"")</f>
        <v/>
      </c>
      <c r="Y161">
        <f>IFERROR(IF(OR(F161="-",ISBLANK(F161)),"",(M161-T161)/U161),"")</f>
        <v/>
      </c>
      <c r="Z161">
        <f>IFERROR(IF(OR(G161="-",ISBLANK(G161)),"",(N161-T161)/U161),"")</f>
        <v/>
      </c>
      <c r="AA161">
        <f>IF(MAX(MAX(V161:Z161),ABS(MIN(V161:Z161)))=ABS(MIN(V161:Z161)),MIN(V161:Z161),MAX(V161:Z161))</f>
        <v/>
      </c>
      <c r="AB161">
        <f>IFERROR(V144+MATCH(AA161,V161:Z161,0)-1,"")</f>
        <v/>
      </c>
      <c r="AC161">
        <f>IF(AB161&lt;&gt;"",IF(S161=AB161,"Low",IF(AB161=Q161,"High","")),"")</f>
        <v/>
      </c>
      <c r="AE161">
        <f>IF(ISNUMBER(MATCH("N/A",J161:N161,0)),"",IFERROR((5 * SUMPRODUCT(J144:N144,J161:N161) - PRODUCT(SUM(J144:N144),SUM(J161:N161))) / ((5 * SUM((J144^2)+(K144^2)+(L144^2)+(M144^2)+(N144^2))) - SUM(J144:N144)^2),""))</f>
        <v/>
      </c>
      <c r="AF161">
        <f>IFERROR(CORREL(J144:N144,J161:N161),"")</f>
        <v/>
      </c>
      <c r="AZ161">
        <f>IF(Q161=S161,0,1)</f>
        <v/>
      </c>
      <c r="BA161">
        <f>IF(AZ161=1,IF(Q161="","",IF(Q161=N144,"Yes","No")),"")</f>
        <v/>
      </c>
      <c r="BB161">
        <f>IF(BA161="Yes",P161,"")</f>
        <v/>
      </c>
      <c r="BC161">
        <f>IF(AZ161=1,IF(S161="","",IF(S161=N144,"Yes","No")),"")</f>
        <v/>
      </c>
      <c r="BD161">
        <f>IF(BC161="Yes",R161,"")</f>
        <v/>
      </c>
      <c r="BE161">
        <f>IFERROR(IF(SIGN(AE161)=1,"Increasing",IF(SIGN(AE161)=-1,"Decreasing","")),"")</f>
        <v/>
      </c>
      <c r="BF161">
        <f>IF(OR(AND(BE161="Increasing",BA161="Yes"),AND(BE161="Decreasing",BC161="Yes")),"Yes","No")</f>
        <v/>
      </c>
      <c r="BG161">
        <f>IF(I161="pos_trend","Yes","No")</f>
        <v/>
      </c>
      <c r="BH161">
        <f>IF(AF161&lt;&gt;"",IF(ABS(AF161)&gt;0.8,"Yes","No"),"")</f>
        <v/>
      </c>
    </row>
    <row r="162" spans="1:60">
      <c s="1" r="A162" t="n">
        <v>4</v>
      </c>
      <c r="B162" t="s">
        <v>328</v>
      </c>
      <c r="C162" t="s">
        <v>264</v>
      </c>
      <c r="D162" t="s">
        <v>264</v>
      </c>
      <c r="E162" t="s">
        <v>264</v>
      </c>
      <c r="F162" t="s">
        <v>264</v>
      </c>
      <c r="G162" t="s">
        <v>264</v>
      </c>
      <c r="H162" t="s"/>
      <c r="I162">
        <f>IF(AND(K162&gt; J162, L162&gt; K162, M162&gt; L162, N162&gt; M162), "pos_trend", IF(AND(K162&lt; J162, L162&lt; K162, M162&lt; L162, N162&lt; M162), "neg_trend", "N/A"))</f>
        <v/>
      </c>
      <c r="J162">
        <f>IFERROR(IF(TRIM(C162)="-", "N/A", IF(RIGHT(C162,1)=")",IF(RIGHT(C162,2)="T)",-1000000000000*VALUE(MID(C162,2,LEN(C162)-3)),IF(RIGHT(C162,2)="M)",-1000000*VALUE(MID(C162,2,LEN(C162)-3)),IF(RIGHT(C162,2)="B)",-1000000000*VALUE(MID(C162,2,LEN(C162)-3)),IF(RIGHT(C162,2)="k)",-1000*VALUE(MID(C162,2,LEN(C162)-3)),VALUE(SUBSTITUTE(C162,",","")))))),IF(RIGHT(C162,1)="T",1000000000000*VALUE(LEFT(C162,LEN(C162)-1)),IF(RIGHT(C162,1)="M",1000000*VALUE(LEFT(C162,LEN(C162)-1)),IF(RIGHT(C162,1)="B",1000000000*VALUE(LEFT(C162,LEN(C162)-1)),IF(RIGHT(C162,1)="%",0.01*VALUE(LEFT(C162,LEN(C162)-1)),IF(RIGHT(C162,1)="k",1000*VALUE(LEFT(C162,LEN(C162)-1)),VALUE(SUBSTITUTE(C162,",",""))))))))),"N/A")</f>
        <v/>
      </c>
      <c r="K162">
        <f>IFERROR(IF(TRIM(D162)="-", "N/A", IF(RIGHT(D162,1)=")",IF(RIGHT(D162,2)="T)",-1000000000000*VALUE(MID(D162,2,LEN(D162)-3)),IF(RIGHT(D162,2)="M)",-1000000*VALUE(MID(D162,2,LEN(D162)-3)),IF(RIGHT(D162,2)="B)",-1000000000*VALUE(MID(D162,2,LEN(D162)-3)),IF(RIGHT(D162,2)="k)",-1000*VALUE(MID(D162,2,LEN(D162)-3)),VALUE(SUBSTITUTE(D162,",","")))))),IF(RIGHT(D162,1)="T",1000000000000*VALUE(LEFT(D162,LEN(D162)-1)),IF(RIGHT(D162,1)="M",1000000*VALUE(LEFT(D162,LEN(D162)-1)),IF(RIGHT(D162,1)="B",1000000000*VALUE(LEFT(D162,LEN(D162)-1)),IF(RIGHT(D162,1)="%",0.01*VALUE(LEFT(D162,LEN(D162)-1)),IF(RIGHT(D162,1)="k",1000*VALUE(LEFT(D162,LEN(D162)-1)),VALUE(SUBSTITUTE(D162,",",""))))))))),"N/A")</f>
        <v/>
      </c>
      <c r="L162">
        <f>IFERROR(IF(TRIM(E162)="-", "N/A", IF(RIGHT(E162,1)=")",IF(RIGHT(E162,2)="T)",-1000000000000*VALUE(MID(E162,2,LEN(E162)-3)),IF(RIGHT(E162,2)="M)",-1000000*VALUE(MID(E162,2,LEN(E162)-3)),IF(RIGHT(E162,2)="B)",-1000000000*VALUE(MID(E162,2,LEN(E162)-3)),IF(RIGHT(E162,2)="k)",-1000*VALUE(MID(E162,2,LEN(E162)-3)),VALUE(SUBSTITUTE(E162,",","")))))),IF(RIGHT(E162,1)="T",1000000000000*VALUE(LEFT(E162,LEN(E162)-1)),IF(RIGHT(E162,1)="M",1000000*VALUE(LEFT(E162,LEN(E162)-1)),IF(RIGHT(E162,1)="B",1000000000*VALUE(LEFT(E162,LEN(E162)-1)),IF(RIGHT(E162,1)="%",0.01*VALUE(LEFT(E162,LEN(E162)-1)),IF(RIGHT(E162,1)="k",1000*VALUE(LEFT(E162,LEN(E162)-1)),VALUE(SUBSTITUTE(E162,",",""))))))))),"N/A")</f>
        <v/>
      </c>
      <c r="M162">
        <f>IFERROR(IF(TRIM(F162)="-", "N/A", IF(RIGHT(F162,1)=")",IF(RIGHT(F162,2)="T)",-1000000000000*VALUE(MID(F162,2,LEN(F162)-3)),IF(RIGHT(F162,2)="M)",-1000000*VALUE(MID(F162,2,LEN(F162)-3)),IF(RIGHT(F162,2)="B)",-1000000000*VALUE(MID(F162,2,LEN(F162)-3)),IF(RIGHT(F162,2)="k)",-1000*VALUE(MID(F162,2,LEN(F162)-3)),VALUE(SUBSTITUTE(F162,",","")))))),IF(RIGHT(F162,1)="T",1000000000000*VALUE(LEFT(F162,LEN(F162)-1)),IF(RIGHT(F162,1)="M",1000000*VALUE(LEFT(F162,LEN(F162)-1)),IF(RIGHT(F162,1)="B",1000000000*VALUE(LEFT(F162,LEN(F162)-1)),IF(RIGHT(F162,1)="%",0.01*VALUE(LEFT(F162,LEN(F162)-1)),IF(RIGHT(F162,1)="k",1000*VALUE(LEFT(F162,LEN(F162)-1)),VALUE(SUBSTITUTE(F162,",",""))))))))),"N/A")</f>
        <v/>
      </c>
      <c r="N162">
        <f>IFERROR(IF(TRIM(G162)="-", "N/A", IF(RIGHT(G162,1)=")",IF(RIGHT(G162,2)="T)",-1000000000000*VALUE(MID(G162,2,LEN(G162)-3)),IF(RIGHT(G162,2)="M)",-1000000*VALUE(MID(G162,2,LEN(G162)-3)),IF(RIGHT(G162,2)="B)",-1000000000*VALUE(MID(G162,2,LEN(G162)-3)),IF(RIGHT(G162,2)="k)",-1000*VALUE(MID(G162,2,LEN(G162)-3)),VALUE(SUBSTITUTE(G162,",","")))))),IF(RIGHT(G162,1)="T",1000000000000*VALUE(LEFT(G162,LEN(G162)-1)),IF(RIGHT(G162,1)="M",1000000*VALUE(LEFT(G162,LEN(G162)-1)),IF(RIGHT(G162,1)="B",1000000000*VALUE(LEFT(G162,LEN(G162)-1)),IF(RIGHT(G162,1)="%",0.01*VALUE(LEFT(G162,LEN(G162)-1)),IF(RIGHT(G162,1)="k",1000*VALUE(LEFT(G162,LEN(G162)-1)),VALUE(SUBSTITUTE(G162,",",""))))))))),"N/A")</f>
        <v/>
      </c>
      <c r="P162">
        <f>MAX(J162:N162)</f>
        <v/>
      </c>
      <c r="Q162">
        <f>IFERROR(J144+MATCH(P162,J162:N162,0)-1,"")</f>
        <v/>
      </c>
      <c r="R162">
        <f>IF(Q162="","",MIN(J162:N162))</f>
        <v/>
      </c>
      <c r="S162">
        <f>IFERROR(J144+MATCH(R162,J162:N162,0)-1,"")</f>
        <v/>
      </c>
      <c r="T162">
        <f>IFERROR(AVERAGE(J162:N162),"")</f>
        <v/>
      </c>
      <c r="U162">
        <f>IFERROR(STDEV(J162:N162),"")</f>
        <v/>
      </c>
      <c r="V162">
        <f>IFERROR(IF(C162="-","",IF(ISBLANK(B162),"",IF(OR(ISNUMBER(FIND("Growth",B162)),ISNUMBER(FIND("Margin",B162))),"",(J162-T162)/U162))),"")</f>
        <v/>
      </c>
      <c r="W162">
        <f>IFERROR(IF(OR(D162="-",ISBLANK(D162)),"",(K162-T162)/U162),"")</f>
        <v/>
      </c>
      <c r="X162">
        <f>IFERROR(IF(OR(E162="-",ISBLANK(E162)),"",(L162-T162)/U162),"")</f>
        <v/>
      </c>
      <c r="Y162">
        <f>IFERROR(IF(OR(F162="-",ISBLANK(F162)),"",(M162-T162)/U162),"")</f>
        <v/>
      </c>
      <c r="Z162">
        <f>IFERROR(IF(OR(G162="-",ISBLANK(G162)),"",(N162-T162)/U162),"")</f>
        <v/>
      </c>
      <c r="AA162">
        <f>IF(MAX(MAX(V162:Z162),ABS(MIN(V162:Z162)))=ABS(MIN(V162:Z162)),MIN(V162:Z162),MAX(V162:Z162))</f>
        <v/>
      </c>
      <c r="AB162">
        <f>IFERROR(V144+MATCH(AA162,V162:Z162,0)-1,"")</f>
        <v/>
      </c>
      <c r="AC162">
        <f>IF(AB162&lt;&gt;"",IF(S162=AB162,"Low",IF(AB162=Q162,"High","")),"")</f>
        <v/>
      </c>
      <c r="AE162">
        <f>IF(ISNUMBER(MATCH("N/A",J162:N162,0)),"",IFERROR((5 * SUMPRODUCT(J144:N144,J162:N162) - PRODUCT(SUM(J144:N144),SUM(J162:N162))) / ((5 * SUM((J144^2)+(K144^2)+(L144^2)+(M144^2)+(N144^2))) - SUM(J144:N144)^2),""))</f>
        <v/>
      </c>
      <c r="AF162">
        <f>IFERROR(CORREL(J144:N144,J162:N162),"")</f>
        <v/>
      </c>
      <c r="AZ162">
        <f>IF(Q162=S162,0,1)</f>
        <v/>
      </c>
      <c r="BA162">
        <f>IF(AZ162=1,IF(Q162="","",IF(Q162=N144,"Yes","No")),"")</f>
        <v/>
      </c>
      <c r="BB162">
        <f>IF(BA162="Yes",P162,"")</f>
        <v/>
      </c>
      <c r="BC162">
        <f>IF(AZ162=1,IF(S162="","",IF(S162=N144,"Yes","No")),"")</f>
        <v/>
      </c>
      <c r="BD162">
        <f>IF(BC162="Yes",R162,"")</f>
        <v/>
      </c>
      <c r="BE162">
        <f>IFERROR(IF(SIGN(AE162)=1,"Increasing",IF(SIGN(AE162)=-1,"Decreasing","")),"")</f>
        <v/>
      </c>
      <c r="BF162">
        <f>IF(OR(AND(BE162="Increasing",BA162="Yes"),AND(BE162="Decreasing",BC162="Yes")),"Yes","No")</f>
        <v/>
      </c>
      <c r="BG162">
        <f>IF(I162="pos_trend","Yes","No")</f>
        <v/>
      </c>
      <c r="BH162">
        <f>IF(AF162&lt;&gt;"",IF(ABS(AF162)&gt;0.8,"Yes","No"),"")</f>
        <v/>
      </c>
    </row>
    <row r="163" spans="1:60">
      <c s="1" r="A163" t="n">
        <v>5</v>
      </c>
      <c r="B163" t="s">
        <v>331</v>
      </c>
      <c r="C163" t="s">
        <v>264</v>
      </c>
      <c r="D163" t="s">
        <v>264</v>
      </c>
      <c r="E163" t="s">
        <v>264</v>
      </c>
      <c r="F163" t="s">
        <v>264</v>
      </c>
      <c r="G163" t="s">
        <v>1147</v>
      </c>
      <c r="H163" t="s"/>
      <c r="I163">
        <f>IF(AND(K163&gt; J163, L163&gt; K163, M163&gt; L163, N163&gt; M163), "pos_trend", IF(AND(K163&lt; J163, L163&lt; K163, M163&lt; L163, N163&lt; M163), "neg_trend", "N/A"))</f>
        <v/>
      </c>
      <c r="J163">
        <f>IFERROR(IF(TRIM(C163)="-", "N/A", IF(RIGHT(C163,1)=")",IF(RIGHT(C163,2)="T)",-1000000000000*VALUE(MID(C163,2,LEN(C163)-3)),IF(RIGHT(C163,2)="M)",-1000000*VALUE(MID(C163,2,LEN(C163)-3)),IF(RIGHT(C163,2)="B)",-1000000000*VALUE(MID(C163,2,LEN(C163)-3)),IF(RIGHT(C163,2)="k)",-1000*VALUE(MID(C163,2,LEN(C163)-3)),VALUE(SUBSTITUTE(C163,",","")))))),IF(RIGHT(C163,1)="T",1000000000000*VALUE(LEFT(C163,LEN(C163)-1)),IF(RIGHT(C163,1)="M",1000000*VALUE(LEFT(C163,LEN(C163)-1)),IF(RIGHT(C163,1)="B",1000000000*VALUE(LEFT(C163,LEN(C163)-1)),IF(RIGHT(C163,1)="%",0.01*VALUE(LEFT(C163,LEN(C163)-1)),IF(RIGHT(C163,1)="k",1000*VALUE(LEFT(C163,LEN(C163)-1)),VALUE(SUBSTITUTE(C163,",",""))))))))),"N/A")</f>
        <v/>
      </c>
      <c r="K163">
        <f>IFERROR(IF(TRIM(D163)="-", "N/A", IF(RIGHT(D163,1)=")",IF(RIGHT(D163,2)="T)",-1000000000000*VALUE(MID(D163,2,LEN(D163)-3)),IF(RIGHT(D163,2)="M)",-1000000*VALUE(MID(D163,2,LEN(D163)-3)),IF(RIGHT(D163,2)="B)",-1000000000*VALUE(MID(D163,2,LEN(D163)-3)),IF(RIGHT(D163,2)="k)",-1000*VALUE(MID(D163,2,LEN(D163)-3)),VALUE(SUBSTITUTE(D163,",","")))))),IF(RIGHT(D163,1)="T",1000000000000*VALUE(LEFT(D163,LEN(D163)-1)),IF(RIGHT(D163,1)="M",1000000*VALUE(LEFT(D163,LEN(D163)-1)),IF(RIGHT(D163,1)="B",1000000000*VALUE(LEFT(D163,LEN(D163)-1)),IF(RIGHT(D163,1)="%",0.01*VALUE(LEFT(D163,LEN(D163)-1)),IF(RIGHT(D163,1)="k",1000*VALUE(LEFT(D163,LEN(D163)-1)),VALUE(SUBSTITUTE(D163,",",""))))))))),"N/A")</f>
        <v/>
      </c>
      <c r="L163">
        <f>IFERROR(IF(TRIM(E163)="-", "N/A", IF(RIGHT(E163,1)=")",IF(RIGHT(E163,2)="T)",-1000000000000*VALUE(MID(E163,2,LEN(E163)-3)),IF(RIGHT(E163,2)="M)",-1000000*VALUE(MID(E163,2,LEN(E163)-3)),IF(RIGHT(E163,2)="B)",-1000000000*VALUE(MID(E163,2,LEN(E163)-3)),IF(RIGHT(E163,2)="k)",-1000*VALUE(MID(E163,2,LEN(E163)-3)),VALUE(SUBSTITUTE(E163,",","")))))),IF(RIGHT(E163,1)="T",1000000000000*VALUE(LEFT(E163,LEN(E163)-1)),IF(RIGHT(E163,1)="M",1000000*VALUE(LEFT(E163,LEN(E163)-1)),IF(RIGHT(E163,1)="B",1000000000*VALUE(LEFT(E163,LEN(E163)-1)),IF(RIGHT(E163,1)="%",0.01*VALUE(LEFT(E163,LEN(E163)-1)),IF(RIGHT(E163,1)="k",1000*VALUE(LEFT(E163,LEN(E163)-1)),VALUE(SUBSTITUTE(E163,",",""))))))))),"N/A")</f>
        <v/>
      </c>
      <c r="M163">
        <f>IFERROR(IF(TRIM(F163)="-", "N/A", IF(RIGHT(F163,1)=")",IF(RIGHT(F163,2)="T)",-1000000000000*VALUE(MID(F163,2,LEN(F163)-3)),IF(RIGHT(F163,2)="M)",-1000000*VALUE(MID(F163,2,LEN(F163)-3)),IF(RIGHT(F163,2)="B)",-1000000000*VALUE(MID(F163,2,LEN(F163)-3)),IF(RIGHT(F163,2)="k)",-1000*VALUE(MID(F163,2,LEN(F163)-3)),VALUE(SUBSTITUTE(F163,",","")))))),IF(RIGHT(F163,1)="T",1000000000000*VALUE(LEFT(F163,LEN(F163)-1)),IF(RIGHT(F163,1)="M",1000000*VALUE(LEFT(F163,LEN(F163)-1)),IF(RIGHT(F163,1)="B",1000000000*VALUE(LEFT(F163,LEN(F163)-1)),IF(RIGHT(F163,1)="%",0.01*VALUE(LEFT(F163,LEN(F163)-1)),IF(RIGHT(F163,1)="k",1000*VALUE(LEFT(F163,LEN(F163)-1)),VALUE(SUBSTITUTE(F163,",",""))))))))),"N/A")</f>
        <v/>
      </c>
      <c r="N163">
        <f>IFERROR(IF(TRIM(G163)="-", "N/A", IF(RIGHT(G163,1)=")",IF(RIGHT(G163,2)="T)",-1000000000000*VALUE(MID(G163,2,LEN(G163)-3)),IF(RIGHT(G163,2)="M)",-1000000*VALUE(MID(G163,2,LEN(G163)-3)),IF(RIGHT(G163,2)="B)",-1000000000*VALUE(MID(G163,2,LEN(G163)-3)),IF(RIGHT(G163,2)="k)",-1000*VALUE(MID(G163,2,LEN(G163)-3)),VALUE(SUBSTITUTE(G163,",","")))))),IF(RIGHT(G163,1)="T",1000000000000*VALUE(LEFT(G163,LEN(G163)-1)),IF(RIGHT(G163,1)="M",1000000*VALUE(LEFT(G163,LEN(G163)-1)),IF(RIGHT(G163,1)="B",1000000000*VALUE(LEFT(G163,LEN(G163)-1)),IF(RIGHT(G163,1)="%",0.01*VALUE(LEFT(G163,LEN(G163)-1)),IF(RIGHT(G163,1)="k",1000*VALUE(LEFT(G163,LEN(G163)-1)),VALUE(SUBSTITUTE(G163,",",""))))))))),"N/A")</f>
        <v/>
      </c>
      <c r="P163">
        <f>MAX(J163:N163)</f>
        <v/>
      </c>
      <c r="Q163">
        <f>IFERROR(J144+MATCH(P163,J163:N163,0)-1,"")</f>
        <v/>
      </c>
      <c r="R163">
        <f>IF(Q163="","",MIN(J163:N163))</f>
        <v/>
      </c>
      <c r="S163">
        <f>IFERROR(J144+MATCH(R163,J163:N163,0)-1,"")</f>
        <v/>
      </c>
      <c r="T163">
        <f>IFERROR(AVERAGE(J163:N163),"")</f>
        <v/>
      </c>
      <c r="U163">
        <f>IFERROR(STDEV(J163:N163),"")</f>
        <v/>
      </c>
      <c r="V163">
        <f>IFERROR(IF(C163="-","",IF(ISBLANK(B163),"",IF(OR(ISNUMBER(FIND("Growth",B163)),ISNUMBER(FIND("Margin",B163))),"",(J163-T163)/U163))),"")</f>
        <v/>
      </c>
      <c r="W163">
        <f>IFERROR(IF(OR(D163="-",ISBLANK(D163)),"",(K163-T163)/U163),"")</f>
        <v/>
      </c>
      <c r="X163">
        <f>IFERROR(IF(OR(E163="-",ISBLANK(E163)),"",(L163-T163)/U163),"")</f>
        <v/>
      </c>
      <c r="Y163">
        <f>IFERROR(IF(OR(F163="-",ISBLANK(F163)),"",(M163-T163)/U163),"")</f>
        <v/>
      </c>
      <c r="Z163">
        <f>IFERROR(IF(OR(G163="-",ISBLANK(G163)),"",(N163-T163)/U163),"")</f>
        <v/>
      </c>
      <c r="AA163">
        <f>IF(MAX(MAX(V163:Z163),ABS(MIN(V163:Z163)))=ABS(MIN(V163:Z163)),MIN(V163:Z163),MAX(V163:Z163))</f>
        <v/>
      </c>
      <c r="AB163">
        <f>IFERROR(V144+MATCH(AA163,V163:Z163,0)-1,"")</f>
        <v/>
      </c>
      <c r="AC163">
        <f>IF(AB163&lt;&gt;"",IF(S163=AB163,"Low",IF(AB163=Q163,"High","")),"")</f>
        <v/>
      </c>
      <c r="AE163">
        <f>IF(ISNUMBER(MATCH("N/A",J163:N163,0)),"",IFERROR((5 * SUMPRODUCT(J144:N144,J163:N163) - PRODUCT(SUM(J144:N144),SUM(J163:N163))) / ((5 * SUM((J144^2)+(K144^2)+(L144^2)+(M144^2)+(N144^2))) - SUM(J144:N144)^2),""))</f>
        <v/>
      </c>
      <c r="AF163">
        <f>IFERROR(CORREL(J144:N144,J163:N163),"")</f>
        <v/>
      </c>
      <c r="AZ163">
        <f>IF(Q163=S163,0,1)</f>
        <v/>
      </c>
      <c r="BA163">
        <f>IF(AZ163=1,IF(Q163="","",IF(Q163=N144,"Yes","No")),"")</f>
        <v/>
      </c>
      <c r="BB163">
        <f>IF(BA163="Yes",P163,"")</f>
        <v/>
      </c>
      <c r="BC163">
        <f>IF(AZ163=1,IF(S163="","",IF(S163=N144,"Yes","No")),"")</f>
        <v/>
      </c>
      <c r="BD163">
        <f>IF(BC163="Yes",R163,"")</f>
        <v/>
      </c>
      <c r="BE163">
        <f>IFERROR(IF(SIGN(AE163)=1,"Increasing",IF(SIGN(AE163)=-1,"Decreasing","")),"")</f>
        <v/>
      </c>
      <c r="BF163">
        <f>IF(OR(AND(BE163="Increasing",BA163="Yes"),AND(BE163="Decreasing",BC163="Yes")),"Yes","No")</f>
        <v/>
      </c>
      <c r="BG163">
        <f>IF(I163="pos_trend","Yes","No")</f>
        <v/>
      </c>
      <c r="BH163">
        <f>IF(AF163&lt;&gt;"",IF(ABS(AF163)&gt;0.8,"Yes","No"),"")</f>
        <v/>
      </c>
    </row>
    <row r="164" spans="1:60">
      <c s="1" r="A164" t="n">
        <v>6</v>
      </c>
      <c r="B164" t="s">
        <v>336</v>
      </c>
      <c r="C164" t="s">
        <v>264</v>
      </c>
      <c r="D164" t="s">
        <v>264</v>
      </c>
      <c r="E164" t="s">
        <v>264</v>
      </c>
      <c r="F164" t="s">
        <v>264</v>
      </c>
      <c r="G164" t="s">
        <v>1148</v>
      </c>
      <c r="H164" t="s"/>
      <c r="I164">
        <f>IF(AND(K164&gt; J164, L164&gt; K164, M164&gt; L164, N164&gt; M164), "pos_trend", IF(AND(K164&lt; J164, L164&lt; K164, M164&lt; L164, N164&lt; M164), "neg_trend", "N/A"))</f>
        <v/>
      </c>
      <c r="J164">
        <f>IFERROR(IF(TRIM(C164)="-", "N/A", IF(RIGHT(C164,1)=")",IF(RIGHT(C164,2)="T)",-1000000000000*VALUE(MID(C164,2,LEN(C164)-3)),IF(RIGHT(C164,2)="M)",-1000000*VALUE(MID(C164,2,LEN(C164)-3)),IF(RIGHT(C164,2)="B)",-1000000000*VALUE(MID(C164,2,LEN(C164)-3)),IF(RIGHT(C164,2)="k)",-1000*VALUE(MID(C164,2,LEN(C164)-3)),VALUE(SUBSTITUTE(C164,",","")))))),IF(RIGHT(C164,1)="T",1000000000000*VALUE(LEFT(C164,LEN(C164)-1)),IF(RIGHT(C164,1)="M",1000000*VALUE(LEFT(C164,LEN(C164)-1)),IF(RIGHT(C164,1)="B",1000000000*VALUE(LEFT(C164,LEN(C164)-1)),IF(RIGHT(C164,1)="%",0.01*VALUE(LEFT(C164,LEN(C164)-1)),IF(RIGHT(C164,1)="k",1000*VALUE(LEFT(C164,LEN(C164)-1)),VALUE(SUBSTITUTE(C164,",",""))))))))),"N/A")</f>
        <v/>
      </c>
      <c r="K164">
        <f>IFERROR(IF(TRIM(D164)="-", "N/A", IF(RIGHT(D164,1)=")",IF(RIGHT(D164,2)="T)",-1000000000000*VALUE(MID(D164,2,LEN(D164)-3)),IF(RIGHT(D164,2)="M)",-1000000*VALUE(MID(D164,2,LEN(D164)-3)),IF(RIGHT(D164,2)="B)",-1000000000*VALUE(MID(D164,2,LEN(D164)-3)),IF(RIGHT(D164,2)="k)",-1000*VALUE(MID(D164,2,LEN(D164)-3)),VALUE(SUBSTITUTE(D164,",","")))))),IF(RIGHT(D164,1)="T",1000000000000*VALUE(LEFT(D164,LEN(D164)-1)),IF(RIGHT(D164,1)="M",1000000*VALUE(LEFT(D164,LEN(D164)-1)),IF(RIGHT(D164,1)="B",1000000000*VALUE(LEFT(D164,LEN(D164)-1)),IF(RIGHT(D164,1)="%",0.01*VALUE(LEFT(D164,LEN(D164)-1)),IF(RIGHT(D164,1)="k",1000*VALUE(LEFT(D164,LEN(D164)-1)),VALUE(SUBSTITUTE(D164,",",""))))))))),"N/A")</f>
        <v/>
      </c>
      <c r="L164">
        <f>IFERROR(IF(TRIM(E164)="-", "N/A", IF(RIGHT(E164,1)=")",IF(RIGHT(E164,2)="T)",-1000000000000*VALUE(MID(E164,2,LEN(E164)-3)),IF(RIGHT(E164,2)="M)",-1000000*VALUE(MID(E164,2,LEN(E164)-3)),IF(RIGHT(E164,2)="B)",-1000000000*VALUE(MID(E164,2,LEN(E164)-3)),IF(RIGHT(E164,2)="k)",-1000*VALUE(MID(E164,2,LEN(E164)-3)),VALUE(SUBSTITUTE(E164,",","")))))),IF(RIGHT(E164,1)="T",1000000000000*VALUE(LEFT(E164,LEN(E164)-1)),IF(RIGHT(E164,1)="M",1000000*VALUE(LEFT(E164,LEN(E164)-1)),IF(RIGHT(E164,1)="B",1000000000*VALUE(LEFT(E164,LEN(E164)-1)),IF(RIGHT(E164,1)="%",0.01*VALUE(LEFT(E164,LEN(E164)-1)),IF(RIGHT(E164,1)="k",1000*VALUE(LEFT(E164,LEN(E164)-1)),VALUE(SUBSTITUTE(E164,",",""))))))))),"N/A")</f>
        <v/>
      </c>
      <c r="M164">
        <f>IFERROR(IF(TRIM(F164)="-", "N/A", IF(RIGHT(F164,1)=")",IF(RIGHT(F164,2)="T)",-1000000000000*VALUE(MID(F164,2,LEN(F164)-3)),IF(RIGHT(F164,2)="M)",-1000000*VALUE(MID(F164,2,LEN(F164)-3)),IF(RIGHT(F164,2)="B)",-1000000000*VALUE(MID(F164,2,LEN(F164)-3)),IF(RIGHT(F164,2)="k)",-1000*VALUE(MID(F164,2,LEN(F164)-3)),VALUE(SUBSTITUTE(F164,",","")))))),IF(RIGHT(F164,1)="T",1000000000000*VALUE(LEFT(F164,LEN(F164)-1)),IF(RIGHT(F164,1)="M",1000000*VALUE(LEFT(F164,LEN(F164)-1)),IF(RIGHT(F164,1)="B",1000000000*VALUE(LEFT(F164,LEN(F164)-1)),IF(RIGHT(F164,1)="%",0.01*VALUE(LEFT(F164,LEN(F164)-1)),IF(RIGHT(F164,1)="k",1000*VALUE(LEFT(F164,LEN(F164)-1)),VALUE(SUBSTITUTE(F164,",",""))))))))),"N/A")</f>
        <v/>
      </c>
      <c r="N164">
        <f>IFERROR(IF(TRIM(G164)="-", "N/A", IF(RIGHT(G164,1)=")",IF(RIGHT(G164,2)="T)",-1000000000000*VALUE(MID(G164,2,LEN(G164)-3)),IF(RIGHT(G164,2)="M)",-1000000*VALUE(MID(G164,2,LEN(G164)-3)),IF(RIGHT(G164,2)="B)",-1000000000*VALUE(MID(G164,2,LEN(G164)-3)),IF(RIGHT(G164,2)="k)",-1000*VALUE(MID(G164,2,LEN(G164)-3)),VALUE(SUBSTITUTE(G164,",","")))))),IF(RIGHT(G164,1)="T",1000000000000*VALUE(LEFT(G164,LEN(G164)-1)),IF(RIGHT(G164,1)="M",1000000*VALUE(LEFT(G164,LEN(G164)-1)),IF(RIGHT(G164,1)="B",1000000000*VALUE(LEFT(G164,LEN(G164)-1)),IF(RIGHT(G164,1)="%",0.01*VALUE(LEFT(G164,LEN(G164)-1)),IF(RIGHT(G164,1)="k",1000*VALUE(LEFT(G164,LEN(G164)-1)),VALUE(SUBSTITUTE(G164,",",""))))))))),"N/A")</f>
        <v/>
      </c>
      <c r="P164">
        <f>MAX(J164:N164)</f>
        <v/>
      </c>
      <c r="Q164">
        <f>IFERROR(J144+MATCH(P164,J164:N164,0)-1,"")</f>
        <v/>
      </c>
      <c r="R164">
        <f>IF(Q164="","",MIN(J164:N164))</f>
        <v/>
      </c>
      <c r="S164">
        <f>IFERROR(J144+MATCH(R164,J164:N164,0)-1,"")</f>
        <v/>
      </c>
      <c r="T164">
        <f>IFERROR(AVERAGE(J164:N164),"")</f>
        <v/>
      </c>
      <c r="U164">
        <f>IFERROR(STDEV(J164:N164),"")</f>
        <v/>
      </c>
      <c r="V164">
        <f>IFERROR(IF(C164="-","",IF(ISBLANK(B164),"",IF(OR(ISNUMBER(FIND("Growth",B164)),ISNUMBER(FIND("Margin",B164))),"",(J164-T164)/U164))),"")</f>
        <v/>
      </c>
      <c r="W164">
        <f>IFERROR(IF(OR(D164="-",ISBLANK(D164)),"",(K164-T164)/U164),"")</f>
        <v/>
      </c>
      <c r="X164">
        <f>IFERROR(IF(OR(E164="-",ISBLANK(E164)),"",(L164-T164)/U164),"")</f>
        <v/>
      </c>
      <c r="Y164">
        <f>IFERROR(IF(OR(F164="-",ISBLANK(F164)),"",(M164-T164)/U164),"")</f>
        <v/>
      </c>
      <c r="Z164">
        <f>IFERROR(IF(OR(G164="-",ISBLANK(G164)),"",(N164-T164)/U164),"")</f>
        <v/>
      </c>
      <c r="AA164">
        <f>IF(MAX(MAX(V164:Z164),ABS(MIN(V164:Z164)))=ABS(MIN(V164:Z164)),MIN(V164:Z164),MAX(V164:Z164))</f>
        <v/>
      </c>
      <c r="AB164">
        <f>IFERROR(V144+MATCH(AA164,V164:Z164,0)-1,"")</f>
        <v/>
      </c>
      <c r="AC164">
        <f>IF(AB164&lt;&gt;"",IF(S164=AB164,"Low",IF(AB164=Q164,"High","")),"")</f>
        <v/>
      </c>
      <c r="AE164">
        <f>IF(ISNUMBER(MATCH("N/A",J164:N164,0)),"",IFERROR((5 * SUMPRODUCT(J144:N144,J164:N164) - PRODUCT(SUM(J144:N144),SUM(J164:N164))) / ((5 * SUM((J144^2)+(K144^2)+(L144^2)+(M144^2)+(N144^2))) - SUM(J144:N144)^2),""))</f>
        <v/>
      </c>
      <c r="AF164">
        <f>IFERROR(CORREL(J144:N144,J164:N164),"")</f>
        <v/>
      </c>
      <c r="AZ164">
        <f>IF(Q164=S164,0,1)</f>
        <v/>
      </c>
      <c r="BA164">
        <f>IF(AZ164=1,IF(Q164="","",IF(Q164=N144,"Yes","No")),"")</f>
        <v/>
      </c>
      <c r="BB164">
        <f>IF(BA164="Yes",P164,"")</f>
        <v/>
      </c>
      <c r="BC164">
        <f>IF(AZ164=1,IF(S164="","",IF(S164=N144,"Yes","No")),"")</f>
        <v/>
      </c>
      <c r="BD164">
        <f>IF(BC164="Yes",R164,"")</f>
        <v/>
      </c>
      <c r="BE164">
        <f>IFERROR(IF(SIGN(AE164)=1,"Increasing",IF(SIGN(AE164)=-1,"Decreasing","")),"")</f>
        <v/>
      </c>
      <c r="BF164">
        <f>IF(OR(AND(BE164="Increasing",BA164="Yes"),AND(BE164="Decreasing",BC164="Yes")),"Yes","No")</f>
        <v/>
      </c>
      <c r="BG164">
        <f>IF(I164="pos_trend","Yes","No")</f>
        <v/>
      </c>
      <c r="BH164">
        <f>IF(AF164&lt;&gt;"",IF(ABS(AF164)&gt;0.8,"Yes","No"),"")</f>
        <v/>
      </c>
    </row>
    <row r="165" spans="1:60">
      <c s="1" r="A165" t="n">
        <v>7</v>
      </c>
      <c r="B165" t="s">
        <v>341</v>
      </c>
      <c r="C165" t="s">
        <v>1149</v>
      </c>
      <c r="D165" t="s">
        <v>1150</v>
      </c>
      <c r="E165" t="s">
        <v>1151</v>
      </c>
      <c r="F165" t="s">
        <v>1152</v>
      </c>
      <c r="G165" t="s">
        <v>1153</v>
      </c>
      <c r="H165" t="s"/>
      <c r="I165">
        <f>IF(AND(K165&gt; J165, L165&gt; K165, M165&gt; L165, N165&gt; M165), "pos_trend", IF(AND(K165&lt; J165, L165&lt; K165, M165&lt; L165, N165&lt; M165), "neg_trend", "N/A"))</f>
        <v/>
      </c>
      <c r="J165">
        <f>IFERROR(IF(TRIM(C165)="-", "N/A", IF(RIGHT(C165,1)=")",IF(RIGHT(C165,2)="T)",-1000000000000*VALUE(MID(C165,2,LEN(C165)-3)),IF(RIGHT(C165,2)="M)",-1000000*VALUE(MID(C165,2,LEN(C165)-3)),IF(RIGHT(C165,2)="B)",-1000000000*VALUE(MID(C165,2,LEN(C165)-3)),IF(RIGHT(C165,2)="k)",-1000*VALUE(MID(C165,2,LEN(C165)-3)),VALUE(SUBSTITUTE(C165,",","")))))),IF(RIGHT(C165,1)="T",1000000000000*VALUE(LEFT(C165,LEN(C165)-1)),IF(RIGHT(C165,1)="M",1000000*VALUE(LEFT(C165,LEN(C165)-1)),IF(RIGHT(C165,1)="B",1000000000*VALUE(LEFT(C165,LEN(C165)-1)),IF(RIGHT(C165,1)="%",0.01*VALUE(LEFT(C165,LEN(C165)-1)),IF(RIGHT(C165,1)="k",1000*VALUE(LEFT(C165,LEN(C165)-1)),VALUE(SUBSTITUTE(C165,",",""))))))))),"N/A")</f>
        <v/>
      </c>
      <c r="K165">
        <f>IFERROR(IF(TRIM(D165)="-", "N/A", IF(RIGHT(D165,1)=")",IF(RIGHT(D165,2)="T)",-1000000000000*VALUE(MID(D165,2,LEN(D165)-3)),IF(RIGHT(D165,2)="M)",-1000000*VALUE(MID(D165,2,LEN(D165)-3)),IF(RIGHT(D165,2)="B)",-1000000000*VALUE(MID(D165,2,LEN(D165)-3)),IF(RIGHT(D165,2)="k)",-1000*VALUE(MID(D165,2,LEN(D165)-3)),VALUE(SUBSTITUTE(D165,",","")))))),IF(RIGHT(D165,1)="T",1000000000000*VALUE(LEFT(D165,LEN(D165)-1)),IF(RIGHT(D165,1)="M",1000000*VALUE(LEFT(D165,LEN(D165)-1)),IF(RIGHT(D165,1)="B",1000000000*VALUE(LEFT(D165,LEN(D165)-1)),IF(RIGHT(D165,1)="%",0.01*VALUE(LEFT(D165,LEN(D165)-1)),IF(RIGHT(D165,1)="k",1000*VALUE(LEFT(D165,LEN(D165)-1)),VALUE(SUBSTITUTE(D165,",",""))))))))),"N/A")</f>
        <v/>
      </c>
      <c r="L165">
        <f>IFERROR(IF(TRIM(E165)="-", "N/A", IF(RIGHT(E165,1)=")",IF(RIGHT(E165,2)="T)",-1000000000000*VALUE(MID(E165,2,LEN(E165)-3)),IF(RIGHT(E165,2)="M)",-1000000*VALUE(MID(E165,2,LEN(E165)-3)),IF(RIGHT(E165,2)="B)",-1000000000*VALUE(MID(E165,2,LEN(E165)-3)),IF(RIGHT(E165,2)="k)",-1000*VALUE(MID(E165,2,LEN(E165)-3)),VALUE(SUBSTITUTE(E165,",","")))))),IF(RIGHT(E165,1)="T",1000000000000*VALUE(LEFT(E165,LEN(E165)-1)),IF(RIGHT(E165,1)="M",1000000*VALUE(LEFT(E165,LEN(E165)-1)),IF(RIGHT(E165,1)="B",1000000000*VALUE(LEFT(E165,LEN(E165)-1)),IF(RIGHT(E165,1)="%",0.01*VALUE(LEFT(E165,LEN(E165)-1)),IF(RIGHT(E165,1)="k",1000*VALUE(LEFT(E165,LEN(E165)-1)),VALUE(SUBSTITUTE(E165,",",""))))))))),"N/A")</f>
        <v/>
      </c>
      <c r="M165">
        <f>IFERROR(IF(TRIM(F165)="-", "N/A", IF(RIGHT(F165,1)=")",IF(RIGHT(F165,2)="T)",-1000000000000*VALUE(MID(F165,2,LEN(F165)-3)),IF(RIGHT(F165,2)="M)",-1000000*VALUE(MID(F165,2,LEN(F165)-3)),IF(RIGHT(F165,2)="B)",-1000000000*VALUE(MID(F165,2,LEN(F165)-3)),IF(RIGHT(F165,2)="k)",-1000*VALUE(MID(F165,2,LEN(F165)-3)),VALUE(SUBSTITUTE(F165,",","")))))),IF(RIGHT(F165,1)="T",1000000000000*VALUE(LEFT(F165,LEN(F165)-1)),IF(RIGHT(F165,1)="M",1000000*VALUE(LEFT(F165,LEN(F165)-1)),IF(RIGHT(F165,1)="B",1000000000*VALUE(LEFT(F165,LEN(F165)-1)),IF(RIGHT(F165,1)="%",0.01*VALUE(LEFT(F165,LEN(F165)-1)),IF(RIGHT(F165,1)="k",1000*VALUE(LEFT(F165,LEN(F165)-1)),VALUE(SUBSTITUTE(F165,",",""))))))))),"N/A")</f>
        <v/>
      </c>
      <c r="N165">
        <f>IFERROR(IF(TRIM(G165)="-", "N/A", IF(RIGHT(G165,1)=")",IF(RIGHT(G165,2)="T)",-1000000000000*VALUE(MID(G165,2,LEN(G165)-3)),IF(RIGHT(G165,2)="M)",-1000000*VALUE(MID(G165,2,LEN(G165)-3)),IF(RIGHT(G165,2)="B)",-1000000000*VALUE(MID(G165,2,LEN(G165)-3)),IF(RIGHT(G165,2)="k)",-1000*VALUE(MID(G165,2,LEN(G165)-3)),VALUE(SUBSTITUTE(G165,",","")))))),IF(RIGHT(G165,1)="T",1000000000000*VALUE(LEFT(G165,LEN(G165)-1)),IF(RIGHT(G165,1)="M",1000000*VALUE(LEFT(G165,LEN(G165)-1)),IF(RIGHT(G165,1)="B",1000000000*VALUE(LEFT(G165,LEN(G165)-1)),IF(RIGHT(G165,1)="%",0.01*VALUE(LEFT(G165,LEN(G165)-1)),IF(RIGHT(G165,1)="k",1000*VALUE(LEFT(G165,LEN(G165)-1)),VALUE(SUBSTITUTE(G165,",",""))))))))),"N/A")</f>
        <v/>
      </c>
      <c r="P165">
        <f>MAX(J165:N165)</f>
        <v/>
      </c>
      <c r="Q165">
        <f>IFERROR(J144+MATCH(P165,J165:N165,0)-1,"")</f>
        <v/>
      </c>
      <c r="R165">
        <f>IF(Q165="","",MIN(J165:N165))</f>
        <v/>
      </c>
      <c r="S165">
        <f>IFERROR(J144+MATCH(R165,J165:N165,0)-1,"")</f>
        <v/>
      </c>
      <c r="T165">
        <f>IFERROR(AVERAGE(J165:N165),"")</f>
        <v/>
      </c>
      <c r="U165">
        <f>IFERROR(STDEV(J165:N165),"")</f>
        <v/>
      </c>
      <c r="V165">
        <f>IFERROR(IF(C165="-","",IF(ISBLANK(B165),"",IF(OR(ISNUMBER(FIND("Growth",B165)),ISNUMBER(FIND("Margin",B165))),"",(J165-T165)/U165))),"")</f>
        <v/>
      </c>
      <c r="W165">
        <f>IFERROR(IF(OR(D165="-",ISBLANK(D165)),"",(K165-T165)/U165),"")</f>
        <v/>
      </c>
      <c r="X165">
        <f>IFERROR(IF(OR(E165="-",ISBLANK(E165)),"",(L165-T165)/U165),"")</f>
        <v/>
      </c>
      <c r="Y165">
        <f>IFERROR(IF(OR(F165="-",ISBLANK(F165)),"",(M165-T165)/U165),"")</f>
        <v/>
      </c>
      <c r="Z165">
        <f>IFERROR(IF(OR(G165="-",ISBLANK(G165)),"",(N165-T165)/U165),"")</f>
        <v/>
      </c>
      <c r="AA165">
        <f>IF(MAX(MAX(V165:Z165),ABS(MIN(V165:Z165)))=ABS(MIN(V165:Z165)),MIN(V165:Z165),MAX(V165:Z165))</f>
        <v/>
      </c>
      <c r="AB165">
        <f>IFERROR(V144+MATCH(AA165,V165:Z165,0)-1,"")</f>
        <v/>
      </c>
      <c r="AC165">
        <f>IF(AB165&lt;&gt;"",IF(S165=AB165,"Low",IF(AB165=Q165,"High","")),"")</f>
        <v/>
      </c>
      <c r="AE165">
        <f>IF(ISNUMBER(MATCH("N/A",J165:N165,0)),"",IFERROR((5 * SUMPRODUCT(J144:N144,J165:N165) - PRODUCT(SUM(J144:N144),SUM(J165:N165))) / ((5 * SUM((J144^2)+(K144^2)+(L144^2)+(M144^2)+(N144^2))) - SUM(J144:N144)^2),""))</f>
        <v/>
      </c>
      <c r="AF165">
        <f>IFERROR(CORREL(J144:N144,J165:N165),"")</f>
        <v/>
      </c>
      <c r="AZ165">
        <f>IF(Q165=S165,0,1)</f>
        <v/>
      </c>
      <c r="BA165">
        <f>IF(AZ165=1,IF(Q165="","",IF(Q165=N144,"Yes","No")),"")</f>
        <v/>
      </c>
      <c r="BB165">
        <f>IF(BA165="Yes",P165,"")</f>
        <v/>
      </c>
      <c r="BC165">
        <f>IF(AZ165=1,IF(S165="","",IF(S165=N144,"Yes","No")),"")</f>
        <v/>
      </c>
      <c r="BD165">
        <f>IF(BC165="Yes",R165,"")</f>
        <v/>
      </c>
      <c r="BE165">
        <f>IFERROR(IF(SIGN(AE165)=1,"Increasing",IF(SIGN(AE165)=-1,"Decreasing","")),"")</f>
        <v/>
      </c>
      <c r="BF165">
        <f>IF(OR(AND(BE165="Increasing",BA165="Yes"),AND(BE165="Decreasing",BC165="Yes")),"Yes","No")</f>
        <v/>
      </c>
      <c r="BG165">
        <f>IF(I165="pos_trend","Yes","No")</f>
        <v/>
      </c>
      <c r="BH165">
        <f>IF(AF165&lt;&gt;"",IF(ABS(AF165)&gt;0.8,"Yes","No"),"")</f>
        <v/>
      </c>
    </row>
    <row r="166" spans="1:60">
      <c s="1" r="A166" t="n">
        <v>8</v>
      </c>
      <c r="B166" t="s">
        <v>347</v>
      </c>
      <c r="C166" t="s">
        <v>1154</v>
      </c>
      <c r="D166" t="s">
        <v>1155</v>
      </c>
      <c r="E166" t="s">
        <v>1156</v>
      </c>
      <c r="F166" t="s">
        <v>1157</v>
      </c>
      <c r="G166" t="s">
        <v>1158</v>
      </c>
      <c r="H166" t="s"/>
      <c r="I166">
        <f>IF(AND(K166&gt; J166, L166&gt; K166, M166&gt; L166, N166&gt; M166), "pos_trend", IF(AND(K166&lt; J166, L166&lt; K166, M166&lt; L166, N166&lt; M166), "neg_trend", "N/A"))</f>
        <v/>
      </c>
      <c r="J166">
        <f>IFERROR(IF(TRIM(C166)="-", "N/A", IF(RIGHT(C166,1)=")",IF(RIGHT(C166,2)="T)",-1000000000000*VALUE(MID(C166,2,LEN(C166)-3)),IF(RIGHT(C166,2)="M)",-1000000*VALUE(MID(C166,2,LEN(C166)-3)),IF(RIGHT(C166,2)="B)",-1000000000*VALUE(MID(C166,2,LEN(C166)-3)),IF(RIGHT(C166,2)="k)",-1000*VALUE(MID(C166,2,LEN(C166)-3)),VALUE(SUBSTITUTE(C166,",","")))))),IF(RIGHT(C166,1)="T",1000000000000*VALUE(LEFT(C166,LEN(C166)-1)),IF(RIGHT(C166,1)="M",1000000*VALUE(LEFT(C166,LEN(C166)-1)),IF(RIGHT(C166,1)="B",1000000000*VALUE(LEFT(C166,LEN(C166)-1)),IF(RIGHT(C166,1)="%",0.01*VALUE(LEFT(C166,LEN(C166)-1)),IF(RIGHT(C166,1)="k",1000*VALUE(LEFT(C166,LEN(C166)-1)),VALUE(SUBSTITUTE(C166,",",""))))))))),"N/A")</f>
        <v/>
      </c>
      <c r="K166">
        <f>IFERROR(IF(TRIM(D166)="-", "N/A", IF(RIGHT(D166,1)=")",IF(RIGHT(D166,2)="T)",-1000000000000*VALUE(MID(D166,2,LEN(D166)-3)),IF(RIGHT(D166,2)="M)",-1000000*VALUE(MID(D166,2,LEN(D166)-3)),IF(RIGHT(D166,2)="B)",-1000000000*VALUE(MID(D166,2,LEN(D166)-3)),IF(RIGHT(D166,2)="k)",-1000*VALUE(MID(D166,2,LEN(D166)-3)),VALUE(SUBSTITUTE(D166,",","")))))),IF(RIGHT(D166,1)="T",1000000000000*VALUE(LEFT(D166,LEN(D166)-1)),IF(RIGHT(D166,1)="M",1000000*VALUE(LEFT(D166,LEN(D166)-1)),IF(RIGHT(D166,1)="B",1000000000*VALUE(LEFT(D166,LEN(D166)-1)),IF(RIGHT(D166,1)="%",0.01*VALUE(LEFT(D166,LEN(D166)-1)),IF(RIGHT(D166,1)="k",1000*VALUE(LEFT(D166,LEN(D166)-1)),VALUE(SUBSTITUTE(D166,",",""))))))))),"N/A")</f>
        <v/>
      </c>
      <c r="L166">
        <f>IFERROR(IF(TRIM(E166)="-", "N/A", IF(RIGHT(E166,1)=")",IF(RIGHT(E166,2)="T)",-1000000000000*VALUE(MID(E166,2,LEN(E166)-3)),IF(RIGHT(E166,2)="M)",-1000000*VALUE(MID(E166,2,LEN(E166)-3)),IF(RIGHT(E166,2)="B)",-1000000000*VALUE(MID(E166,2,LEN(E166)-3)),IF(RIGHT(E166,2)="k)",-1000*VALUE(MID(E166,2,LEN(E166)-3)),VALUE(SUBSTITUTE(E166,",","")))))),IF(RIGHT(E166,1)="T",1000000000000*VALUE(LEFT(E166,LEN(E166)-1)),IF(RIGHT(E166,1)="M",1000000*VALUE(LEFT(E166,LEN(E166)-1)),IF(RIGHT(E166,1)="B",1000000000*VALUE(LEFT(E166,LEN(E166)-1)),IF(RIGHT(E166,1)="%",0.01*VALUE(LEFT(E166,LEN(E166)-1)),IF(RIGHT(E166,1)="k",1000*VALUE(LEFT(E166,LEN(E166)-1)),VALUE(SUBSTITUTE(E166,",",""))))))))),"N/A")</f>
        <v/>
      </c>
      <c r="M166">
        <f>IFERROR(IF(TRIM(F166)="-", "N/A", IF(RIGHT(F166,1)=")",IF(RIGHT(F166,2)="T)",-1000000000000*VALUE(MID(F166,2,LEN(F166)-3)),IF(RIGHT(F166,2)="M)",-1000000*VALUE(MID(F166,2,LEN(F166)-3)),IF(RIGHT(F166,2)="B)",-1000000000*VALUE(MID(F166,2,LEN(F166)-3)),IF(RIGHT(F166,2)="k)",-1000*VALUE(MID(F166,2,LEN(F166)-3)),VALUE(SUBSTITUTE(F166,",","")))))),IF(RIGHT(F166,1)="T",1000000000000*VALUE(LEFT(F166,LEN(F166)-1)),IF(RIGHT(F166,1)="M",1000000*VALUE(LEFT(F166,LEN(F166)-1)),IF(RIGHT(F166,1)="B",1000000000*VALUE(LEFT(F166,LEN(F166)-1)),IF(RIGHT(F166,1)="%",0.01*VALUE(LEFT(F166,LEN(F166)-1)),IF(RIGHT(F166,1)="k",1000*VALUE(LEFT(F166,LEN(F166)-1)),VALUE(SUBSTITUTE(F166,",",""))))))))),"N/A")</f>
        <v/>
      </c>
      <c r="N166">
        <f>IFERROR(IF(TRIM(G166)="-", "N/A", IF(RIGHT(G166,1)=")",IF(RIGHT(G166,2)="T)",-1000000000000*VALUE(MID(G166,2,LEN(G166)-3)),IF(RIGHT(G166,2)="M)",-1000000*VALUE(MID(G166,2,LEN(G166)-3)),IF(RIGHT(G166,2)="B)",-1000000000*VALUE(MID(G166,2,LEN(G166)-3)),IF(RIGHT(G166,2)="k)",-1000*VALUE(MID(G166,2,LEN(G166)-3)),VALUE(SUBSTITUTE(G166,",","")))))),IF(RIGHT(G166,1)="T",1000000000000*VALUE(LEFT(G166,LEN(G166)-1)),IF(RIGHT(G166,1)="M",1000000*VALUE(LEFT(G166,LEN(G166)-1)),IF(RIGHT(G166,1)="B",1000000000*VALUE(LEFT(G166,LEN(G166)-1)),IF(RIGHT(G166,1)="%",0.01*VALUE(LEFT(G166,LEN(G166)-1)),IF(RIGHT(G166,1)="k",1000*VALUE(LEFT(G166,LEN(G166)-1)),VALUE(SUBSTITUTE(G166,",",""))))))))),"N/A")</f>
        <v/>
      </c>
      <c r="P166">
        <f>MAX(J166:N166)</f>
        <v/>
      </c>
      <c r="Q166">
        <f>IFERROR(J144+MATCH(P166,J166:N166,0)-1,"")</f>
        <v/>
      </c>
      <c r="R166">
        <f>IF(Q166="","",MIN(J166:N166))</f>
        <v/>
      </c>
      <c r="S166">
        <f>IFERROR(J144+MATCH(R166,J166:N166,0)-1,"")</f>
        <v/>
      </c>
      <c r="T166">
        <f>IFERROR(AVERAGE(J166:N166),"")</f>
        <v/>
      </c>
      <c r="U166">
        <f>IFERROR(STDEV(J166:N166),"")</f>
        <v/>
      </c>
      <c r="V166">
        <f>IFERROR(IF(C166="-","",IF(ISBLANK(B166),"",IF(OR(ISNUMBER(FIND("Growth",B166)),ISNUMBER(FIND("Margin",B166))),"",(J166-T166)/U166))),"")</f>
        <v/>
      </c>
      <c r="W166">
        <f>IFERROR(IF(OR(D166="-",ISBLANK(D166)),"",(K166-T166)/U166),"")</f>
        <v/>
      </c>
      <c r="X166">
        <f>IFERROR(IF(OR(E166="-",ISBLANK(E166)),"",(L166-T166)/U166),"")</f>
        <v/>
      </c>
      <c r="Y166">
        <f>IFERROR(IF(OR(F166="-",ISBLANK(F166)),"",(M166-T166)/U166),"")</f>
        <v/>
      </c>
      <c r="Z166">
        <f>IFERROR(IF(OR(G166="-",ISBLANK(G166)),"",(N166-T166)/U166),"")</f>
        <v/>
      </c>
      <c r="AA166">
        <f>IF(MAX(MAX(V166:Z166),ABS(MIN(V166:Z166)))=ABS(MIN(V166:Z166)),MIN(V166:Z166),MAX(V166:Z166))</f>
        <v/>
      </c>
      <c r="AB166">
        <f>IFERROR(V144+MATCH(AA166,V166:Z166,0)-1,"")</f>
        <v/>
      </c>
      <c r="AC166">
        <f>IF(AB166&lt;&gt;"",IF(S166=AB166,"Low",IF(AB166=Q166,"High","")),"")</f>
        <v/>
      </c>
      <c r="AE166">
        <f>IF(ISNUMBER(MATCH("N/A",J166:N166,0)),"",IFERROR((5 * SUMPRODUCT(J144:N144,J166:N166) - PRODUCT(SUM(J144:N144),SUM(J166:N166))) / ((5 * SUM((J144^2)+(K144^2)+(L144^2)+(M144^2)+(N144^2))) - SUM(J144:N144)^2),""))</f>
        <v/>
      </c>
      <c r="AF166">
        <f>IFERROR(CORREL(J144:N144,J166:N166),"")</f>
        <v/>
      </c>
      <c r="AZ166">
        <f>IF(Q166=S166,0,1)</f>
        <v/>
      </c>
      <c r="BA166">
        <f>IF(AZ166=1,IF(Q166="","",IF(Q166=N144,"Yes","No")),"")</f>
        <v/>
      </c>
      <c r="BB166">
        <f>IF(BA166="Yes",P166,"")</f>
        <v/>
      </c>
      <c r="BC166">
        <f>IF(AZ166=1,IF(S166="","",IF(S166=N144,"Yes","No")),"")</f>
        <v/>
      </c>
      <c r="BD166">
        <f>IF(BC166="Yes",R166,"")</f>
        <v/>
      </c>
      <c r="BE166">
        <f>IFERROR(IF(SIGN(AE166)=1,"Increasing",IF(SIGN(AE166)=-1,"Decreasing","")),"")</f>
        <v/>
      </c>
      <c r="BF166">
        <f>IF(OR(AND(BE166="Increasing",BA166="Yes"),AND(BE166="Decreasing",BC166="Yes")),"Yes","No")</f>
        <v/>
      </c>
      <c r="BG166">
        <f>IF(I166="pos_trend","Yes","No")</f>
        <v/>
      </c>
      <c r="BH166">
        <f>IF(AF166&lt;&gt;"",IF(ABS(AF166)&gt;0.8,"Yes","No"),"")</f>
        <v/>
      </c>
    </row>
    <row r="167" spans="1:60">
      <c s="1" r="A167" t="n">
        <v>9</v>
      </c>
      <c r="B167" t="s">
        <v>353</v>
      </c>
      <c r="C167" t="s">
        <v>264</v>
      </c>
      <c r="D167" t="s">
        <v>264</v>
      </c>
      <c r="E167" t="s">
        <v>264</v>
      </c>
      <c r="F167" t="s">
        <v>264</v>
      </c>
      <c r="G167" t="s">
        <v>264</v>
      </c>
      <c r="H167" t="s"/>
      <c r="I167">
        <f>IF(AND(K167&gt; J167, L167&gt; K167, M167&gt; L167, N167&gt; M167), "pos_trend", IF(AND(K167&lt; J167, L167&lt; K167, M167&lt; L167, N167&lt; M167), "neg_trend", "N/A"))</f>
        <v/>
      </c>
      <c r="J167">
        <f>IFERROR(IF(TRIM(C167)="-", "N/A", IF(RIGHT(C167,1)=")",IF(RIGHT(C167,2)="T)",-1000000000000*VALUE(MID(C167,2,LEN(C167)-3)),IF(RIGHT(C167,2)="M)",-1000000*VALUE(MID(C167,2,LEN(C167)-3)),IF(RIGHT(C167,2)="B)",-1000000000*VALUE(MID(C167,2,LEN(C167)-3)),IF(RIGHT(C167,2)="k)",-1000*VALUE(MID(C167,2,LEN(C167)-3)),VALUE(SUBSTITUTE(C167,",","")))))),IF(RIGHT(C167,1)="T",1000000000000*VALUE(LEFT(C167,LEN(C167)-1)),IF(RIGHT(C167,1)="M",1000000*VALUE(LEFT(C167,LEN(C167)-1)),IF(RIGHT(C167,1)="B",1000000000*VALUE(LEFT(C167,LEN(C167)-1)),IF(RIGHT(C167,1)="%",0.01*VALUE(LEFT(C167,LEN(C167)-1)),IF(RIGHT(C167,1)="k",1000*VALUE(LEFT(C167,LEN(C167)-1)),VALUE(SUBSTITUTE(C167,",",""))))))))),"N/A")</f>
        <v/>
      </c>
      <c r="K167">
        <f>IFERROR(IF(TRIM(D167)="-", "N/A", IF(RIGHT(D167,1)=")",IF(RIGHT(D167,2)="T)",-1000000000000*VALUE(MID(D167,2,LEN(D167)-3)),IF(RIGHT(D167,2)="M)",-1000000*VALUE(MID(D167,2,LEN(D167)-3)),IF(RIGHT(D167,2)="B)",-1000000000*VALUE(MID(D167,2,LEN(D167)-3)),IF(RIGHT(D167,2)="k)",-1000*VALUE(MID(D167,2,LEN(D167)-3)),VALUE(SUBSTITUTE(D167,",","")))))),IF(RIGHT(D167,1)="T",1000000000000*VALUE(LEFT(D167,LEN(D167)-1)),IF(RIGHT(D167,1)="M",1000000*VALUE(LEFT(D167,LEN(D167)-1)),IF(RIGHT(D167,1)="B",1000000000*VALUE(LEFT(D167,LEN(D167)-1)),IF(RIGHT(D167,1)="%",0.01*VALUE(LEFT(D167,LEN(D167)-1)),IF(RIGHT(D167,1)="k",1000*VALUE(LEFT(D167,LEN(D167)-1)),VALUE(SUBSTITUTE(D167,",",""))))))))),"N/A")</f>
        <v/>
      </c>
      <c r="L167">
        <f>IFERROR(IF(TRIM(E167)="-", "N/A", IF(RIGHT(E167,1)=")",IF(RIGHT(E167,2)="T)",-1000000000000*VALUE(MID(E167,2,LEN(E167)-3)),IF(RIGHT(E167,2)="M)",-1000000*VALUE(MID(E167,2,LEN(E167)-3)),IF(RIGHT(E167,2)="B)",-1000000000*VALUE(MID(E167,2,LEN(E167)-3)),IF(RIGHT(E167,2)="k)",-1000*VALUE(MID(E167,2,LEN(E167)-3)),VALUE(SUBSTITUTE(E167,",","")))))),IF(RIGHT(E167,1)="T",1000000000000*VALUE(LEFT(E167,LEN(E167)-1)),IF(RIGHT(E167,1)="M",1000000*VALUE(LEFT(E167,LEN(E167)-1)),IF(RIGHT(E167,1)="B",1000000000*VALUE(LEFT(E167,LEN(E167)-1)),IF(RIGHT(E167,1)="%",0.01*VALUE(LEFT(E167,LEN(E167)-1)),IF(RIGHT(E167,1)="k",1000*VALUE(LEFT(E167,LEN(E167)-1)),VALUE(SUBSTITUTE(E167,",",""))))))))),"N/A")</f>
        <v/>
      </c>
      <c r="M167">
        <f>IFERROR(IF(TRIM(F167)="-", "N/A", IF(RIGHT(F167,1)=")",IF(RIGHT(F167,2)="T)",-1000000000000*VALUE(MID(F167,2,LEN(F167)-3)),IF(RIGHT(F167,2)="M)",-1000000*VALUE(MID(F167,2,LEN(F167)-3)),IF(RIGHT(F167,2)="B)",-1000000000*VALUE(MID(F167,2,LEN(F167)-3)),IF(RIGHT(F167,2)="k)",-1000*VALUE(MID(F167,2,LEN(F167)-3)),VALUE(SUBSTITUTE(F167,",","")))))),IF(RIGHT(F167,1)="T",1000000000000*VALUE(LEFT(F167,LEN(F167)-1)),IF(RIGHT(F167,1)="M",1000000*VALUE(LEFT(F167,LEN(F167)-1)),IF(RIGHT(F167,1)="B",1000000000*VALUE(LEFT(F167,LEN(F167)-1)),IF(RIGHT(F167,1)="%",0.01*VALUE(LEFT(F167,LEN(F167)-1)),IF(RIGHT(F167,1)="k",1000*VALUE(LEFT(F167,LEN(F167)-1)),VALUE(SUBSTITUTE(F167,",",""))))))))),"N/A")</f>
        <v/>
      </c>
      <c r="N167">
        <f>IFERROR(IF(TRIM(G167)="-", "N/A", IF(RIGHT(G167,1)=")",IF(RIGHT(G167,2)="T)",-1000000000000*VALUE(MID(G167,2,LEN(G167)-3)),IF(RIGHT(G167,2)="M)",-1000000*VALUE(MID(G167,2,LEN(G167)-3)),IF(RIGHT(G167,2)="B)",-1000000000*VALUE(MID(G167,2,LEN(G167)-3)),IF(RIGHT(G167,2)="k)",-1000*VALUE(MID(G167,2,LEN(G167)-3)),VALUE(SUBSTITUTE(G167,",","")))))),IF(RIGHT(G167,1)="T",1000000000000*VALUE(LEFT(G167,LEN(G167)-1)),IF(RIGHT(G167,1)="M",1000000*VALUE(LEFT(G167,LEN(G167)-1)),IF(RIGHT(G167,1)="B",1000000000*VALUE(LEFT(G167,LEN(G167)-1)),IF(RIGHT(G167,1)="%",0.01*VALUE(LEFT(G167,LEN(G167)-1)),IF(RIGHT(G167,1)="k",1000*VALUE(LEFT(G167,LEN(G167)-1)),VALUE(SUBSTITUTE(G167,",",""))))))))),"N/A")</f>
        <v/>
      </c>
      <c r="P167">
        <f>MAX(J167:N167)</f>
        <v/>
      </c>
      <c r="Q167">
        <f>IFERROR(J144+MATCH(P167,J167:N167,0)-1,"")</f>
        <v/>
      </c>
      <c r="R167">
        <f>IF(Q167="","",MIN(J167:N167))</f>
        <v/>
      </c>
      <c r="S167">
        <f>IFERROR(J144+MATCH(R167,J167:N167,0)-1,"")</f>
        <v/>
      </c>
      <c r="T167">
        <f>IFERROR(AVERAGE(J167:N167),"")</f>
        <v/>
      </c>
      <c r="U167">
        <f>IFERROR(STDEV(J167:N167),"")</f>
        <v/>
      </c>
      <c r="V167">
        <f>IFERROR(IF(C167="-","",IF(ISBLANK(B167),"",IF(OR(ISNUMBER(FIND("Growth",B167)),ISNUMBER(FIND("Margin",B167))),"",(J167-T167)/U167))),"")</f>
        <v/>
      </c>
      <c r="W167">
        <f>IFERROR(IF(OR(D167="-",ISBLANK(D167)),"",(K167-T167)/U167),"")</f>
        <v/>
      </c>
      <c r="X167">
        <f>IFERROR(IF(OR(E167="-",ISBLANK(E167)),"",(L167-T167)/U167),"")</f>
        <v/>
      </c>
      <c r="Y167">
        <f>IFERROR(IF(OR(F167="-",ISBLANK(F167)),"",(M167-T167)/U167),"")</f>
        <v/>
      </c>
      <c r="Z167">
        <f>IFERROR(IF(OR(G167="-",ISBLANK(G167)),"",(N167-T167)/U167),"")</f>
        <v/>
      </c>
      <c r="AA167">
        <f>IF(MAX(MAX(V167:Z167),ABS(MIN(V167:Z167)))=ABS(MIN(V167:Z167)),MIN(V167:Z167),MAX(V167:Z167))</f>
        <v/>
      </c>
      <c r="AB167">
        <f>IFERROR(V144+MATCH(AA167,V167:Z167,0)-1,"")</f>
        <v/>
      </c>
      <c r="AC167">
        <f>IF(AB167&lt;&gt;"",IF(S167=AB167,"Low",IF(AB167=Q167,"High","")),"")</f>
        <v/>
      </c>
      <c r="AE167">
        <f>IF(ISNUMBER(MATCH("N/A",J167:N167,0)),"",IFERROR((5 * SUMPRODUCT(J144:N144,J167:N167) - PRODUCT(SUM(J144:N144),SUM(J167:N167))) / ((5 * SUM((J144^2)+(K144^2)+(L144^2)+(M144^2)+(N144^2))) - SUM(J144:N144)^2),""))</f>
        <v/>
      </c>
      <c r="AF167">
        <f>IFERROR(CORREL(J144:N144,J167:N167),"")</f>
        <v/>
      </c>
      <c r="AZ167">
        <f>IF(Q167=S167,0,1)</f>
        <v/>
      </c>
      <c r="BA167">
        <f>IF(AZ167=1,IF(Q167="","",IF(Q167=N144,"Yes","No")),"")</f>
        <v/>
      </c>
      <c r="BB167">
        <f>IF(BA167="Yes",P167,"")</f>
        <v/>
      </c>
      <c r="BC167">
        <f>IF(AZ167=1,IF(S167="","",IF(S167=N144,"Yes","No")),"")</f>
        <v/>
      </c>
      <c r="BD167">
        <f>IF(BC167="Yes",R167,"")</f>
        <v/>
      </c>
      <c r="BE167">
        <f>IFERROR(IF(SIGN(AE167)=1,"Increasing",IF(SIGN(AE167)=-1,"Decreasing","")),"")</f>
        <v/>
      </c>
      <c r="BF167">
        <f>IF(OR(AND(BE167="Increasing",BA167="Yes"),AND(BE167="Decreasing",BC167="Yes")),"Yes","No")</f>
        <v/>
      </c>
      <c r="BG167">
        <f>IF(I167="pos_trend","Yes","No")</f>
        <v/>
      </c>
      <c r="BH167">
        <f>IF(AF167&lt;&gt;"",IF(ABS(AF167)&gt;0.8,"Yes","No"),"")</f>
        <v/>
      </c>
    </row>
    <row r="168" spans="1:60">
      <c s="1" r="A168" t="n">
        <v>10</v>
      </c>
      <c r="B168" t="s">
        <v>354</v>
      </c>
      <c r="C168" t="s">
        <v>1159</v>
      </c>
      <c r="D168" t="s">
        <v>1160</v>
      </c>
      <c r="E168" t="s">
        <v>1161</v>
      </c>
      <c r="F168" t="s">
        <v>1162</v>
      </c>
      <c r="G168" t="s">
        <v>1163</v>
      </c>
      <c r="H168" t="s"/>
      <c r="I168">
        <f>IF(AND(K168&gt; J168, L168&gt; K168, M168&gt; L168, N168&gt; M168), "pos_trend", IF(AND(K168&lt; J168, L168&lt; K168, M168&lt; L168, N168&lt; M168), "neg_trend", "N/A"))</f>
        <v/>
      </c>
      <c r="J168">
        <f>IFERROR(IF(TRIM(C168)="-", "N/A", IF(RIGHT(C168,1)=")",IF(RIGHT(C168,2)="T)",-1000000000000*VALUE(MID(C168,2,LEN(C168)-3)),IF(RIGHT(C168,2)="M)",-1000000*VALUE(MID(C168,2,LEN(C168)-3)),IF(RIGHT(C168,2)="B)",-1000000000*VALUE(MID(C168,2,LEN(C168)-3)),IF(RIGHT(C168,2)="k)",-1000*VALUE(MID(C168,2,LEN(C168)-3)),VALUE(SUBSTITUTE(C168,",","")))))),IF(RIGHT(C168,1)="T",1000000000000*VALUE(LEFT(C168,LEN(C168)-1)),IF(RIGHT(C168,1)="M",1000000*VALUE(LEFT(C168,LEN(C168)-1)),IF(RIGHT(C168,1)="B",1000000000*VALUE(LEFT(C168,LEN(C168)-1)),IF(RIGHT(C168,1)="%",0.01*VALUE(LEFT(C168,LEN(C168)-1)),IF(RIGHT(C168,1)="k",1000*VALUE(LEFT(C168,LEN(C168)-1)),VALUE(SUBSTITUTE(C168,",",""))))))))),"N/A")</f>
        <v/>
      </c>
      <c r="K168">
        <f>IFERROR(IF(TRIM(D168)="-", "N/A", IF(RIGHT(D168,1)=")",IF(RIGHT(D168,2)="T)",-1000000000000*VALUE(MID(D168,2,LEN(D168)-3)),IF(RIGHT(D168,2)="M)",-1000000*VALUE(MID(D168,2,LEN(D168)-3)),IF(RIGHT(D168,2)="B)",-1000000000*VALUE(MID(D168,2,LEN(D168)-3)),IF(RIGHT(D168,2)="k)",-1000*VALUE(MID(D168,2,LEN(D168)-3)),VALUE(SUBSTITUTE(D168,",","")))))),IF(RIGHT(D168,1)="T",1000000000000*VALUE(LEFT(D168,LEN(D168)-1)),IF(RIGHT(D168,1)="M",1000000*VALUE(LEFT(D168,LEN(D168)-1)),IF(RIGHT(D168,1)="B",1000000000*VALUE(LEFT(D168,LEN(D168)-1)),IF(RIGHT(D168,1)="%",0.01*VALUE(LEFT(D168,LEN(D168)-1)),IF(RIGHT(D168,1)="k",1000*VALUE(LEFT(D168,LEN(D168)-1)),VALUE(SUBSTITUTE(D168,",",""))))))))),"N/A")</f>
        <v/>
      </c>
      <c r="L168">
        <f>IFERROR(IF(TRIM(E168)="-", "N/A", IF(RIGHT(E168,1)=")",IF(RIGHT(E168,2)="T)",-1000000000000*VALUE(MID(E168,2,LEN(E168)-3)),IF(RIGHT(E168,2)="M)",-1000000*VALUE(MID(E168,2,LEN(E168)-3)),IF(RIGHT(E168,2)="B)",-1000000000*VALUE(MID(E168,2,LEN(E168)-3)),IF(RIGHT(E168,2)="k)",-1000*VALUE(MID(E168,2,LEN(E168)-3)),VALUE(SUBSTITUTE(E168,",","")))))),IF(RIGHT(E168,1)="T",1000000000000*VALUE(LEFT(E168,LEN(E168)-1)),IF(RIGHT(E168,1)="M",1000000*VALUE(LEFT(E168,LEN(E168)-1)),IF(RIGHT(E168,1)="B",1000000000*VALUE(LEFT(E168,LEN(E168)-1)),IF(RIGHT(E168,1)="%",0.01*VALUE(LEFT(E168,LEN(E168)-1)),IF(RIGHT(E168,1)="k",1000*VALUE(LEFT(E168,LEN(E168)-1)),VALUE(SUBSTITUTE(E168,",",""))))))))),"N/A")</f>
        <v/>
      </c>
      <c r="M168">
        <f>IFERROR(IF(TRIM(F168)="-", "N/A", IF(RIGHT(F168,1)=")",IF(RIGHT(F168,2)="T)",-1000000000000*VALUE(MID(F168,2,LEN(F168)-3)),IF(RIGHT(F168,2)="M)",-1000000*VALUE(MID(F168,2,LEN(F168)-3)),IF(RIGHT(F168,2)="B)",-1000000000*VALUE(MID(F168,2,LEN(F168)-3)),IF(RIGHT(F168,2)="k)",-1000*VALUE(MID(F168,2,LEN(F168)-3)),VALUE(SUBSTITUTE(F168,",","")))))),IF(RIGHT(F168,1)="T",1000000000000*VALUE(LEFT(F168,LEN(F168)-1)),IF(RIGHT(F168,1)="M",1000000*VALUE(LEFT(F168,LEN(F168)-1)),IF(RIGHT(F168,1)="B",1000000000*VALUE(LEFT(F168,LEN(F168)-1)),IF(RIGHT(F168,1)="%",0.01*VALUE(LEFT(F168,LEN(F168)-1)),IF(RIGHT(F168,1)="k",1000*VALUE(LEFT(F168,LEN(F168)-1)),VALUE(SUBSTITUTE(F168,",",""))))))))),"N/A")</f>
        <v/>
      </c>
      <c r="N168">
        <f>IFERROR(IF(TRIM(G168)="-", "N/A", IF(RIGHT(G168,1)=")",IF(RIGHT(G168,2)="T)",-1000000000000*VALUE(MID(G168,2,LEN(G168)-3)),IF(RIGHT(G168,2)="M)",-1000000*VALUE(MID(G168,2,LEN(G168)-3)),IF(RIGHT(G168,2)="B)",-1000000000*VALUE(MID(G168,2,LEN(G168)-3)),IF(RIGHT(G168,2)="k)",-1000*VALUE(MID(G168,2,LEN(G168)-3)),VALUE(SUBSTITUTE(G168,",","")))))),IF(RIGHT(G168,1)="T",1000000000000*VALUE(LEFT(G168,LEN(G168)-1)),IF(RIGHT(G168,1)="M",1000000*VALUE(LEFT(G168,LEN(G168)-1)),IF(RIGHT(G168,1)="B",1000000000*VALUE(LEFT(G168,LEN(G168)-1)),IF(RIGHT(G168,1)="%",0.01*VALUE(LEFT(G168,LEN(G168)-1)),IF(RIGHT(G168,1)="k",1000*VALUE(LEFT(G168,LEN(G168)-1)),VALUE(SUBSTITUTE(G168,",",""))))))))),"N/A")</f>
        <v/>
      </c>
      <c r="P168">
        <f>MAX(J168:N168)</f>
        <v/>
      </c>
      <c r="Q168">
        <f>IFERROR(J144+MATCH(P168,J168:N168,0)-1,"")</f>
        <v/>
      </c>
      <c r="R168">
        <f>IF(Q168="","",MIN(J168:N168))</f>
        <v/>
      </c>
      <c r="S168">
        <f>IFERROR(J144+MATCH(R168,J168:N168,0)-1,"")</f>
        <v/>
      </c>
      <c r="T168">
        <f>IFERROR(AVERAGE(J168:N168),"")</f>
        <v/>
      </c>
      <c r="U168">
        <f>IFERROR(STDEV(J168:N168),"")</f>
        <v/>
      </c>
      <c r="V168">
        <f>IFERROR(IF(C168="-","",IF(ISBLANK(B168),"",IF(OR(ISNUMBER(FIND("Growth",B168)),ISNUMBER(FIND("Margin",B168))),"",(J168-T168)/U168))),"")</f>
        <v/>
      </c>
      <c r="W168">
        <f>IFERROR(IF(OR(D168="-",ISBLANK(D168)),"",(K168-T168)/U168),"")</f>
        <v/>
      </c>
      <c r="X168">
        <f>IFERROR(IF(OR(E168="-",ISBLANK(E168)),"",(L168-T168)/U168),"")</f>
        <v/>
      </c>
      <c r="Y168">
        <f>IFERROR(IF(OR(F168="-",ISBLANK(F168)),"",(M168-T168)/U168),"")</f>
        <v/>
      </c>
      <c r="Z168">
        <f>IFERROR(IF(OR(G168="-",ISBLANK(G168)),"",(N168-T168)/U168),"")</f>
        <v/>
      </c>
      <c r="AA168">
        <f>IF(MAX(MAX(V168:Z168),ABS(MIN(V168:Z168)))=ABS(MIN(V168:Z168)),MIN(V168:Z168),MAX(V168:Z168))</f>
        <v/>
      </c>
      <c r="AB168">
        <f>IFERROR(V144+MATCH(AA168,V168:Z168,0)-1,"")</f>
        <v/>
      </c>
      <c r="AC168">
        <f>IF(AB168&lt;&gt;"",IF(S168=AB168,"Low",IF(AB168=Q168,"High","")),"")</f>
        <v/>
      </c>
      <c r="AE168">
        <f>IF(ISNUMBER(MATCH("N/A",J168:N168,0)),"",IFERROR((5 * SUMPRODUCT(J144:N144,J168:N168) - PRODUCT(SUM(J144:N144),SUM(J168:N168))) / ((5 * SUM((J144^2)+(K144^2)+(L144^2)+(M144^2)+(N144^2))) - SUM(J144:N144)^2),""))</f>
        <v/>
      </c>
      <c r="AF168">
        <f>IFERROR(CORREL(J144:N144,J168:N168),"")</f>
        <v/>
      </c>
      <c r="AZ168">
        <f>IF(Q168=S168,0,1)</f>
        <v/>
      </c>
      <c r="BA168">
        <f>IF(AZ168=1,IF(Q168="","",IF(Q168=N144,"Yes","No")),"")</f>
        <v/>
      </c>
      <c r="BB168">
        <f>IF(BA168="Yes",P168,"")</f>
        <v/>
      </c>
      <c r="BC168">
        <f>IF(AZ168=1,IF(S168="","",IF(S168=N144,"Yes","No")),"")</f>
        <v/>
      </c>
      <c r="BD168">
        <f>IF(BC168="Yes",R168,"")</f>
        <v/>
      </c>
      <c r="BE168">
        <f>IFERROR(IF(SIGN(AE168)=1,"Increasing",IF(SIGN(AE168)=-1,"Decreasing","")),"")</f>
        <v/>
      </c>
      <c r="BF168">
        <f>IF(OR(AND(BE168="Increasing",BA168="Yes"),AND(BE168="Decreasing",BC168="Yes")),"Yes","No")</f>
        <v/>
      </c>
      <c r="BG168">
        <f>IF(I168="pos_trend","Yes","No")</f>
        <v/>
      </c>
      <c r="BH168">
        <f>IF(AF168&lt;&gt;"",IF(ABS(AF168)&gt;0.8,"Yes","No"),"")</f>
        <v/>
      </c>
    </row>
    <row r="169" spans="1:60">
      <c s="1" r="A169" t="n">
        <v>11</v>
      </c>
      <c r="B169" t="s">
        <v>360</v>
      </c>
      <c r="C169" t="s">
        <v>264</v>
      </c>
      <c r="D169" t="s">
        <v>1164</v>
      </c>
      <c r="E169" t="s">
        <v>1165</v>
      </c>
      <c r="F169" t="s">
        <v>620</v>
      </c>
      <c r="G169" t="s">
        <v>1166</v>
      </c>
      <c r="H169" t="s"/>
      <c r="I169">
        <f>IF(AND(K169&gt; J169, L169&gt; K169, M169&gt; L169, N169&gt; M169), "pos_trend", IF(AND(K169&lt; J169, L169&lt; K169, M169&lt; L169, N169&lt; M169), "neg_trend", "N/A"))</f>
        <v/>
      </c>
      <c r="J169">
        <f>IFERROR(IF(TRIM(C169)="-", "N/A", IF(RIGHT(C169,1)=")",IF(RIGHT(C169,2)="T)",-1000000000000*VALUE(MID(C169,2,LEN(C169)-3)),IF(RIGHT(C169,2)="M)",-1000000*VALUE(MID(C169,2,LEN(C169)-3)),IF(RIGHT(C169,2)="B)",-1000000000*VALUE(MID(C169,2,LEN(C169)-3)),IF(RIGHT(C169,2)="k)",-1000*VALUE(MID(C169,2,LEN(C169)-3)),VALUE(SUBSTITUTE(C169,",","")))))),IF(RIGHT(C169,1)="T",1000000000000*VALUE(LEFT(C169,LEN(C169)-1)),IF(RIGHT(C169,1)="M",1000000*VALUE(LEFT(C169,LEN(C169)-1)),IF(RIGHT(C169,1)="B",1000000000*VALUE(LEFT(C169,LEN(C169)-1)),IF(RIGHT(C169,1)="%",0.01*VALUE(LEFT(C169,LEN(C169)-1)),IF(RIGHT(C169,1)="k",1000*VALUE(LEFT(C169,LEN(C169)-1)),VALUE(SUBSTITUTE(C169,",",""))))))))),"N/A")</f>
        <v/>
      </c>
      <c r="K169">
        <f>IFERROR(IF(TRIM(D169)="-", "N/A", IF(RIGHT(D169,1)=")",IF(RIGHT(D169,2)="T)",-1000000000000*VALUE(MID(D169,2,LEN(D169)-3)),IF(RIGHT(D169,2)="M)",-1000000*VALUE(MID(D169,2,LEN(D169)-3)),IF(RIGHT(D169,2)="B)",-1000000000*VALUE(MID(D169,2,LEN(D169)-3)),IF(RIGHT(D169,2)="k)",-1000*VALUE(MID(D169,2,LEN(D169)-3)),VALUE(SUBSTITUTE(D169,",","")))))),IF(RIGHT(D169,1)="T",1000000000000*VALUE(LEFT(D169,LEN(D169)-1)),IF(RIGHT(D169,1)="M",1000000*VALUE(LEFT(D169,LEN(D169)-1)),IF(RIGHT(D169,1)="B",1000000000*VALUE(LEFT(D169,LEN(D169)-1)),IF(RIGHT(D169,1)="%",0.01*VALUE(LEFT(D169,LEN(D169)-1)),IF(RIGHT(D169,1)="k",1000*VALUE(LEFT(D169,LEN(D169)-1)),VALUE(SUBSTITUTE(D169,",",""))))))))),"N/A")</f>
        <v/>
      </c>
      <c r="L169">
        <f>IFERROR(IF(TRIM(E169)="-", "N/A", IF(RIGHT(E169,1)=")",IF(RIGHT(E169,2)="T)",-1000000000000*VALUE(MID(E169,2,LEN(E169)-3)),IF(RIGHT(E169,2)="M)",-1000000*VALUE(MID(E169,2,LEN(E169)-3)),IF(RIGHT(E169,2)="B)",-1000000000*VALUE(MID(E169,2,LEN(E169)-3)),IF(RIGHT(E169,2)="k)",-1000*VALUE(MID(E169,2,LEN(E169)-3)),VALUE(SUBSTITUTE(E169,",","")))))),IF(RIGHT(E169,1)="T",1000000000000*VALUE(LEFT(E169,LEN(E169)-1)),IF(RIGHT(E169,1)="M",1000000*VALUE(LEFT(E169,LEN(E169)-1)),IF(RIGHT(E169,1)="B",1000000000*VALUE(LEFT(E169,LEN(E169)-1)),IF(RIGHT(E169,1)="%",0.01*VALUE(LEFT(E169,LEN(E169)-1)),IF(RIGHT(E169,1)="k",1000*VALUE(LEFT(E169,LEN(E169)-1)),VALUE(SUBSTITUTE(E169,",",""))))))))),"N/A")</f>
        <v/>
      </c>
      <c r="M169">
        <f>IFERROR(IF(TRIM(F169)="-", "N/A", IF(RIGHT(F169,1)=")",IF(RIGHT(F169,2)="T)",-1000000000000*VALUE(MID(F169,2,LEN(F169)-3)),IF(RIGHT(F169,2)="M)",-1000000*VALUE(MID(F169,2,LEN(F169)-3)),IF(RIGHT(F169,2)="B)",-1000000000*VALUE(MID(F169,2,LEN(F169)-3)),IF(RIGHT(F169,2)="k)",-1000*VALUE(MID(F169,2,LEN(F169)-3)),VALUE(SUBSTITUTE(F169,",","")))))),IF(RIGHT(F169,1)="T",1000000000000*VALUE(LEFT(F169,LEN(F169)-1)),IF(RIGHT(F169,1)="M",1000000*VALUE(LEFT(F169,LEN(F169)-1)),IF(RIGHT(F169,1)="B",1000000000*VALUE(LEFT(F169,LEN(F169)-1)),IF(RIGHT(F169,1)="%",0.01*VALUE(LEFT(F169,LEN(F169)-1)),IF(RIGHT(F169,1)="k",1000*VALUE(LEFT(F169,LEN(F169)-1)),VALUE(SUBSTITUTE(F169,",",""))))))))),"N/A")</f>
        <v/>
      </c>
      <c r="N169">
        <f>IFERROR(IF(TRIM(G169)="-", "N/A", IF(RIGHT(G169,1)=")",IF(RIGHT(G169,2)="T)",-1000000000000*VALUE(MID(G169,2,LEN(G169)-3)),IF(RIGHT(G169,2)="M)",-1000000*VALUE(MID(G169,2,LEN(G169)-3)),IF(RIGHT(G169,2)="B)",-1000000000*VALUE(MID(G169,2,LEN(G169)-3)),IF(RIGHT(G169,2)="k)",-1000*VALUE(MID(G169,2,LEN(G169)-3)),VALUE(SUBSTITUTE(G169,",","")))))),IF(RIGHT(G169,1)="T",1000000000000*VALUE(LEFT(G169,LEN(G169)-1)),IF(RIGHT(G169,1)="M",1000000*VALUE(LEFT(G169,LEN(G169)-1)),IF(RIGHT(G169,1)="B",1000000000*VALUE(LEFT(G169,LEN(G169)-1)),IF(RIGHT(G169,1)="%",0.01*VALUE(LEFT(G169,LEN(G169)-1)),IF(RIGHT(G169,1)="k",1000*VALUE(LEFT(G169,LEN(G169)-1)),VALUE(SUBSTITUTE(G169,",",""))))))))),"N/A")</f>
        <v/>
      </c>
      <c r="P169">
        <f>MAX(J169:N169)</f>
        <v/>
      </c>
      <c r="Q169">
        <f>IFERROR(J144+MATCH(P169,J169:N169,0)-1,"")</f>
        <v/>
      </c>
      <c r="R169">
        <f>IF(Q169="","",MIN(J169:N169))</f>
        <v/>
      </c>
      <c r="S169">
        <f>IFERROR(J144+MATCH(R169,J169:N169,0)-1,"")</f>
        <v/>
      </c>
      <c r="T169">
        <f>IFERROR(AVERAGE(J169:N169),"")</f>
        <v/>
      </c>
      <c r="U169">
        <f>IFERROR(STDEV(J169:N169),"")</f>
        <v/>
      </c>
      <c r="V169">
        <f>IFERROR(IF(C169="-","",IF(ISBLANK(B169),"",IF(OR(ISNUMBER(FIND("Growth",B169)),ISNUMBER(FIND("Margin",B169))),"",(J169-T169)/U169))),"")</f>
        <v/>
      </c>
      <c r="W169">
        <f>IFERROR(IF(OR(D169="-",ISBLANK(D169)),"",(K169-T169)/U169),"")</f>
        <v/>
      </c>
      <c r="X169">
        <f>IFERROR(IF(OR(E169="-",ISBLANK(E169)),"",(L169-T169)/U169),"")</f>
        <v/>
      </c>
      <c r="Y169">
        <f>IFERROR(IF(OR(F169="-",ISBLANK(F169)),"",(M169-T169)/U169),"")</f>
        <v/>
      </c>
      <c r="Z169">
        <f>IFERROR(IF(OR(G169="-",ISBLANK(G169)),"",(N169-T169)/U169),"")</f>
        <v/>
      </c>
      <c r="AA169">
        <f>IF(MAX(MAX(V169:Z169),ABS(MIN(V169:Z169)))=ABS(MIN(V169:Z169)),MIN(V169:Z169),MAX(V169:Z169))</f>
        <v/>
      </c>
      <c r="AB169">
        <f>IFERROR(V144+MATCH(AA169,V169:Z169,0)-1,"")</f>
        <v/>
      </c>
      <c r="AC169">
        <f>IF(AB169&lt;&gt;"",IF(S169=AB169,"Low",IF(AB169=Q169,"High","")),"")</f>
        <v/>
      </c>
      <c r="AE169">
        <f>IF(ISNUMBER(MATCH("N/A",J169:N169,0)),"",IFERROR((5 * SUMPRODUCT(J144:N144,J169:N169) - PRODUCT(SUM(J144:N144),SUM(J169:N169))) / ((5 * SUM((J144^2)+(K144^2)+(L144^2)+(M144^2)+(N144^2))) - SUM(J144:N144)^2),""))</f>
        <v/>
      </c>
      <c r="AF169">
        <f>IFERROR(CORREL(J144:N144,J169:N169),"")</f>
        <v/>
      </c>
      <c r="AZ169">
        <f>IF(Q169=S169,0,1)</f>
        <v/>
      </c>
      <c r="BA169">
        <f>IF(AZ169=1,IF(Q169="","",IF(Q169=N144,"Yes","No")),"")</f>
        <v/>
      </c>
      <c r="BB169">
        <f>IF(BA169="Yes",P169,"")</f>
        <v/>
      </c>
      <c r="BC169">
        <f>IF(AZ169=1,IF(S169="","",IF(S169=N144,"Yes","No")),"")</f>
        <v/>
      </c>
      <c r="BD169">
        <f>IF(BC169="Yes",R169,"")</f>
        <v/>
      </c>
      <c r="BE169">
        <f>IFERROR(IF(SIGN(AE169)=1,"Increasing",IF(SIGN(AE169)=-1,"Decreasing","")),"")</f>
        <v/>
      </c>
      <c r="BF169">
        <f>IF(OR(AND(BE169="Increasing",BA169="Yes"),AND(BE169="Decreasing",BC169="Yes")),"Yes","No")</f>
        <v/>
      </c>
      <c r="BG169">
        <f>IF(I169="pos_trend","Yes","No")</f>
        <v/>
      </c>
      <c r="BH169">
        <f>IF(AF169&lt;&gt;"",IF(ABS(AF169)&gt;0.8,"Yes","No"),"")</f>
        <v/>
      </c>
    </row>
    <row r="170" spans="1:60">
      <c s="1" r="A170" t="n">
        <v>12</v>
      </c>
      <c r="B170" t="s">
        <v>365</v>
      </c>
      <c r="C170" t="s">
        <v>1167</v>
      </c>
      <c r="D170" t="s">
        <v>1168</v>
      </c>
      <c r="E170" t="s">
        <v>1169</v>
      </c>
      <c r="F170" t="s">
        <v>1170</v>
      </c>
      <c r="G170" t="s">
        <v>1171</v>
      </c>
      <c r="H170" t="s"/>
      <c r="I170">
        <f>IF(AND(K170&gt; J170, L170&gt; K170, M170&gt; L170, N170&gt; M170), "pos_trend", IF(AND(K170&lt; J170, L170&lt; K170, M170&lt; L170, N170&lt; M170), "neg_trend", "N/A"))</f>
        <v/>
      </c>
      <c r="J170">
        <f>IFERROR(IF(TRIM(C170)="-", "N/A", IF(RIGHT(C170,1)=")",IF(RIGHT(C170,2)="T)",-1000000000000*VALUE(MID(C170,2,LEN(C170)-3)),IF(RIGHT(C170,2)="M)",-1000000*VALUE(MID(C170,2,LEN(C170)-3)),IF(RIGHT(C170,2)="B)",-1000000000*VALUE(MID(C170,2,LEN(C170)-3)),IF(RIGHT(C170,2)="k)",-1000*VALUE(MID(C170,2,LEN(C170)-3)),VALUE(SUBSTITUTE(C170,",","")))))),IF(RIGHT(C170,1)="T",1000000000000*VALUE(LEFT(C170,LEN(C170)-1)),IF(RIGHT(C170,1)="M",1000000*VALUE(LEFT(C170,LEN(C170)-1)),IF(RIGHT(C170,1)="B",1000000000*VALUE(LEFT(C170,LEN(C170)-1)),IF(RIGHT(C170,1)="%",0.01*VALUE(LEFT(C170,LEN(C170)-1)),IF(RIGHT(C170,1)="k",1000*VALUE(LEFT(C170,LEN(C170)-1)),VALUE(SUBSTITUTE(C170,",",""))))))))),"N/A")</f>
        <v/>
      </c>
      <c r="K170">
        <f>IFERROR(IF(TRIM(D170)="-", "N/A", IF(RIGHT(D170,1)=")",IF(RIGHT(D170,2)="T)",-1000000000000*VALUE(MID(D170,2,LEN(D170)-3)),IF(RIGHT(D170,2)="M)",-1000000*VALUE(MID(D170,2,LEN(D170)-3)),IF(RIGHT(D170,2)="B)",-1000000000*VALUE(MID(D170,2,LEN(D170)-3)),IF(RIGHT(D170,2)="k)",-1000*VALUE(MID(D170,2,LEN(D170)-3)),VALUE(SUBSTITUTE(D170,",","")))))),IF(RIGHT(D170,1)="T",1000000000000*VALUE(LEFT(D170,LEN(D170)-1)),IF(RIGHT(D170,1)="M",1000000*VALUE(LEFT(D170,LEN(D170)-1)),IF(RIGHT(D170,1)="B",1000000000*VALUE(LEFT(D170,LEN(D170)-1)),IF(RIGHT(D170,1)="%",0.01*VALUE(LEFT(D170,LEN(D170)-1)),IF(RIGHT(D170,1)="k",1000*VALUE(LEFT(D170,LEN(D170)-1)),VALUE(SUBSTITUTE(D170,",",""))))))))),"N/A")</f>
        <v/>
      </c>
      <c r="L170">
        <f>IFERROR(IF(TRIM(E170)="-", "N/A", IF(RIGHT(E170,1)=")",IF(RIGHT(E170,2)="T)",-1000000000000*VALUE(MID(E170,2,LEN(E170)-3)),IF(RIGHT(E170,2)="M)",-1000000*VALUE(MID(E170,2,LEN(E170)-3)),IF(RIGHT(E170,2)="B)",-1000000000*VALUE(MID(E170,2,LEN(E170)-3)),IF(RIGHT(E170,2)="k)",-1000*VALUE(MID(E170,2,LEN(E170)-3)),VALUE(SUBSTITUTE(E170,",","")))))),IF(RIGHT(E170,1)="T",1000000000000*VALUE(LEFT(E170,LEN(E170)-1)),IF(RIGHT(E170,1)="M",1000000*VALUE(LEFT(E170,LEN(E170)-1)),IF(RIGHT(E170,1)="B",1000000000*VALUE(LEFT(E170,LEN(E170)-1)),IF(RIGHT(E170,1)="%",0.01*VALUE(LEFT(E170,LEN(E170)-1)),IF(RIGHT(E170,1)="k",1000*VALUE(LEFT(E170,LEN(E170)-1)),VALUE(SUBSTITUTE(E170,",",""))))))))),"N/A")</f>
        <v/>
      </c>
      <c r="M170">
        <f>IFERROR(IF(TRIM(F170)="-", "N/A", IF(RIGHT(F170,1)=")",IF(RIGHT(F170,2)="T)",-1000000000000*VALUE(MID(F170,2,LEN(F170)-3)),IF(RIGHT(F170,2)="M)",-1000000*VALUE(MID(F170,2,LEN(F170)-3)),IF(RIGHT(F170,2)="B)",-1000000000*VALUE(MID(F170,2,LEN(F170)-3)),IF(RIGHT(F170,2)="k)",-1000*VALUE(MID(F170,2,LEN(F170)-3)),VALUE(SUBSTITUTE(F170,",","")))))),IF(RIGHT(F170,1)="T",1000000000000*VALUE(LEFT(F170,LEN(F170)-1)),IF(RIGHT(F170,1)="M",1000000*VALUE(LEFT(F170,LEN(F170)-1)),IF(RIGHT(F170,1)="B",1000000000*VALUE(LEFT(F170,LEN(F170)-1)),IF(RIGHT(F170,1)="%",0.01*VALUE(LEFT(F170,LEN(F170)-1)),IF(RIGHT(F170,1)="k",1000*VALUE(LEFT(F170,LEN(F170)-1)),VALUE(SUBSTITUTE(F170,",",""))))))))),"N/A")</f>
        <v/>
      </c>
      <c r="N170">
        <f>IFERROR(IF(TRIM(G170)="-", "N/A", IF(RIGHT(G170,1)=")",IF(RIGHT(G170,2)="T)",-1000000000000*VALUE(MID(G170,2,LEN(G170)-3)),IF(RIGHT(G170,2)="M)",-1000000*VALUE(MID(G170,2,LEN(G170)-3)),IF(RIGHT(G170,2)="B)",-1000000000*VALUE(MID(G170,2,LEN(G170)-3)),IF(RIGHT(G170,2)="k)",-1000*VALUE(MID(G170,2,LEN(G170)-3)),VALUE(SUBSTITUTE(G170,",","")))))),IF(RIGHT(G170,1)="T",1000000000000*VALUE(LEFT(G170,LEN(G170)-1)),IF(RIGHT(G170,1)="M",1000000*VALUE(LEFT(G170,LEN(G170)-1)),IF(RIGHT(G170,1)="B",1000000000*VALUE(LEFT(G170,LEN(G170)-1)),IF(RIGHT(G170,1)="%",0.01*VALUE(LEFT(G170,LEN(G170)-1)),IF(RIGHT(G170,1)="k",1000*VALUE(LEFT(G170,LEN(G170)-1)),VALUE(SUBSTITUTE(G170,",",""))))))))),"N/A")</f>
        <v/>
      </c>
      <c r="P170">
        <f>MAX(J170:N170)</f>
        <v/>
      </c>
      <c r="Q170">
        <f>IFERROR(J144+MATCH(P170,J170:N170,0)-1,"")</f>
        <v/>
      </c>
      <c r="R170">
        <f>IF(Q170="","",MIN(J170:N170))</f>
        <v/>
      </c>
      <c r="S170">
        <f>IFERROR(J144+MATCH(R170,J170:N170,0)-1,"")</f>
        <v/>
      </c>
      <c r="T170">
        <f>IFERROR(AVERAGE(J170:N170),"")</f>
        <v/>
      </c>
      <c r="U170">
        <f>IFERROR(STDEV(J170:N170),"")</f>
        <v/>
      </c>
      <c r="V170">
        <f>IFERROR(IF(C170="-","",IF(ISBLANK(B170),"",IF(OR(ISNUMBER(FIND("Growth",B170)),ISNUMBER(FIND("Margin",B170))),"",(J170-T170)/U170))),"")</f>
        <v/>
      </c>
      <c r="W170">
        <f>IFERROR(IF(OR(D170="-",ISBLANK(D170)),"",(K170-T170)/U170),"")</f>
        <v/>
      </c>
      <c r="X170">
        <f>IFERROR(IF(OR(E170="-",ISBLANK(E170)),"",(L170-T170)/U170),"")</f>
        <v/>
      </c>
      <c r="Y170">
        <f>IFERROR(IF(OR(F170="-",ISBLANK(F170)),"",(M170-T170)/U170),"")</f>
        <v/>
      </c>
      <c r="Z170">
        <f>IFERROR(IF(OR(G170="-",ISBLANK(G170)),"",(N170-T170)/U170),"")</f>
        <v/>
      </c>
      <c r="AA170">
        <f>IF(MAX(MAX(V170:Z170),ABS(MIN(V170:Z170)))=ABS(MIN(V170:Z170)),MIN(V170:Z170),MAX(V170:Z170))</f>
        <v/>
      </c>
      <c r="AB170">
        <f>IFERROR(V144+MATCH(AA170,V170:Z170,0)-1,"")</f>
        <v/>
      </c>
      <c r="AC170">
        <f>IF(AB170&lt;&gt;"",IF(S170=AB170,"Low",IF(AB170=Q170,"High","")),"")</f>
        <v/>
      </c>
      <c r="AE170">
        <f>IF(ISNUMBER(MATCH("N/A",J170:N170,0)),"",IFERROR((5 * SUMPRODUCT(J144:N144,J170:N170) - PRODUCT(SUM(J144:N144),SUM(J170:N170))) / ((5 * SUM((J144^2)+(K144^2)+(L144^2)+(M144^2)+(N144^2))) - SUM(J144:N144)^2),""))</f>
        <v/>
      </c>
      <c r="AF170">
        <f>IFERROR(CORREL(J144:N144,J170:N170),"")</f>
        <v/>
      </c>
      <c r="AZ170">
        <f>IF(Q170=S170,0,1)</f>
        <v/>
      </c>
      <c r="BA170">
        <f>IF(AZ170=1,IF(Q170="","",IF(Q170=N144,"Yes","No")),"")</f>
        <v/>
      </c>
      <c r="BB170">
        <f>IF(BA170="Yes",P170,"")</f>
        <v/>
      </c>
      <c r="BC170">
        <f>IF(AZ170=1,IF(S170="","",IF(S170=N144,"Yes","No")),"")</f>
        <v/>
      </c>
      <c r="BD170">
        <f>IF(BC170="Yes",R170,"")</f>
        <v/>
      </c>
      <c r="BE170">
        <f>IFERROR(IF(SIGN(AE170)=1,"Increasing",IF(SIGN(AE170)=-1,"Decreasing","")),"")</f>
        <v/>
      </c>
      <c r="BF170">
        <f>IF(OR(AND(BE170="Increasing",BA170="Yes"),AND(BE170="Decreasing",BC170="Yes")),"Yes","No")</f>
        <v/>
      </c>
      <c r="BG170">
        <f>IF(I170="pos_trend","Yes","No")</f>
        <v/>
      </c>
      <c r="BH170">
        <f>IF(AF170&lt;&gt;"",IF(ABS(AF170)&gt;0.8,"Yes","No"),"")</f>
        <v/>
      </c>
    </row>
    <row r="171" spans="1:60">
      <c s="1" r="A171" t="n">
        <v>13</v>
      </c>
      <c r="B171" t="s">
        <v>366</v>
      </c>
      <c r="C171" t="s">
        <v>1172</v>
      </c>
      <c r="D171" t="s">
        <v>1172</v>
      </c>
      <c r="E171" t="s">
        <v>1172</v>
      </c>
      <c r="F171" t="s">
        <v>1173</v>
      </c>
      <c r="G171" t="s">
        <v>1174</v>
      </c>
      <c r="H171" t="s"/>
      <c r="I171">
        <f>IF(AND(K171&gt; J171, L171&gt; K171, M171&gt; L171, N171&gt; M171), "pos_trend", IF(AND(K171&lt; J171, L171&lt; K171, M171&lt; L171, N171&lt; M171), "neg_trend", "N/A"))</f>
        <v/>
      </c>
      <c r="J171">
        <f>IFERROR(IF(TRIM(C171)="-", "N/A", IF(RIGHT(C171,1)=")",IF(RIGHT(C171,2)="T)",-1000000000000*VALUE(MID(C171,2,LEN(C171)-3)),IF(RIGHT(C171,2)="M)",-1000000*VALUE(MID(C171,2,LEN(C171)-3)),IF(RIGHT(C171,2)="B)",-1000000000*VALUE(MID(C171,2,LEN(C171)-3)),IF(RIGHT(C171,2)="k)",-1000*VALUE(MID(C171,2,LEN(C171)-3)),VALUE(SUBSTITUTE(C171,",","")))))),IF(RIGHT(C171,1)="T",1000000000000*VALUE(LEFT(C171,LEN(C171)-1)),IF(RIGHT(C171,1)="M",1000000*VALUE(LEFT(C171,LEN(C171)-1)),IF(RIGHT(C171,1)="B",1000000000*VALUE(LEFT(C171,LEN(C171)-1)),IF(RIGHT(C171,1)="%",0.01*VALUE(LEFT(C171,LEN(C171)-1)),IF(RIGHT(C171,1)="k",1000*VALUE(LEFT(C171,LEN(C171)-1)),VALUE(SUBSTITUTE(C171,",",""))))))))),"N/A")</f>
        <v/>
      </c>
      <c r="K171">
        <f>IFERROR(IF(TRIM(D171)="-", "N/A", IF(RIGHT(D171,1)=")",IF(RIGHT(D171,2)="T)",-1000000000000*VALUE(MID(D171,2,LEN(D171)-3)),IF(RIGHT(D171,2)="M)",-1000000*VALUE(MID(D171,2,LEN(D171)-3)),IF(RIGHT(D171,2)="B)",-1000000000*VALUE(MID(D171,2,LEN(D171)-3)),IF(RIGHT(D171,2)="k)",-1000*VALUE(MID(D171,2,LEN(D171)-3)),VALUE(SUBSTITUTE(D171,",","")))))),IF(RIGHT(D171,1)="T",1000000000000*VALUE(LEFT(D171,LEN(D171)-1)),IF(RIGHT(D171,1)="M",1000000*VALUE(LEFT(D171,LEN(D171)-1)),IF(RIGHT(D171,1)="B",1000000000*VALUE(LEFT(D171,LEN(D171)-1)),IF(RIGHT(D171,1)="%",0.01*VALUE(LEFT(D171,LEN(D171)-1)),IF(RIGHT(D171,1)="k",1000*VALUE(LEFT(D171,LEN(D171)-1)),VALUE(SUBSTITUTE(D171,",",""))))))))),"N/A")</f>
        <v/>
      </c>
      <c r="L171">
        <f>IFERROR(IF(TRIM(E171)="-", "N/A", IF(RIGHT(E171,1)=")",IF(RIGHT(E171,2)="T)",-1000000000000*VALUE(MID(E171,2,LEN(E171)-3)),IF(RIGHT(E171,2)="M)",-1000000*VALUE(MID(E171,2,LEN(E171)-3)),IF(RIGHT(E171,2)="B)",-1000000000*VALUE(MID(E171,2,LEN(E171)-3)),IF(RIGHT(E171,2)="k)",-1000*VALUE(MID(E171,2,LEN(E171)-3)),VALUE(SUBSTITUTE(E171,",","")))))),IF(RIGHT(E171,1)="T",1000000000000*VALUE(LEFT(E171,LEN(E171)-1)),IF(RIGHT(E171,1)="M",1000000*VALUE(LEFT(E171,LEN(E171)-1)),IF(RIGHT(E171,1)="B",1000000000*VALUE(LEFT(E171,LEN(E171)-1)),IF(RIGHT(E171,1)="%",0.01*VALUE(LEFT(E171,LEN(E171)-1)),IF(RIGHT(E171,1)="k",1000*VALUE(LEFT(E171,LEN(E171)-1)),VALUE(SUBSTITUTE(E171,",",""))))))))),"N/A")</f>
        <v/>
      </c>
      <c r="M171">
        <f>IFERROR(IF(TRIM(F171)="-", "N/A", IF(RIGHT(F171,1)=")",IF(RIGHT(F171,2)="T)",-1000000000000*VALUE(MID(F171,2,LEN(F171)-3)),IF(RIGHT(F171,2)="M)",-1000000*VALUE(MID(F171,2,LEN(F171)-3)),IF(RIGHT(F171,2)="B)",-1000000000*VALUE(MID(F171,2,LEN(F171)-3)),IF(RIGHT(F171,2)="k)",-1000*VALUE(MID(F171,2,LEN(F171)-3)),VALUE(SUBSTITUTE(F171,",","")))))),IF(RIGHT(F171,1)="T",1000000000000*VALUE(LEFT(F171,LEN(F171)-1)),IF(RIGHT(F171,1)="M",1000000*VALUE(LEFT(F171,LEN(F171)-1)),IF(RIGHT(F171,1)="B",1000000000*VALUE(LEFT(F171,LEN(F171)-1)),IF(RIGHT(F171,1)="%",0.01*VALUE(LEFT(F171,LEN(F171)-1)),IF(RIGHT(F171,1)="k",1000*VALUE(LEFT(F171,LEN(F171)-1)),VALUE(SUBSTITUTE(F171,",",""))))))))),"N/A")</f>
        <v/>
      </c>
      <c r="N171">
        <f>IFERROR(IF(TRIM(G171)="-", "N/A", IF(RIGHT(G171,1)=")",IF(RIGHT(G171,2)="T)",-1000000000000*VALUE(MID(G171,2,LEN(G171)-3)),IF(RIGHT(G171,2)="M)",-1000000*VALUE(MID(G171,2,LEN(G171)-3)),IF(RIGHT(G171,2)="B)",-1000000000*VALUE(MID(G171,2,LEN(G171)-3)),IF(RIGHT(G171,2)="k)",-1000*VALUE(MID(G171,2,LEN(G171)-3)),VALUE(SUBSTITUTE(G171,",","")))))),IF(RIGHT(G171,1)="T",1000000000000*VALUE(LEFT(G171,LEN(G171)-1)),IF(RIGHT(G171,1)="M",1000000*VALUE(LEFT(G171,LEN(G171)-1)),IF(RIGHT(G171,1)="B",1000000000*VALUE(LEFT(G171,LEN(G171)-1)),IF(RIGHT(G171,1)="%",0.01*VALUE(LEFT(G171,LEN(G171)-1)),IF(RIGHT(G171,1)="k",1000*VALUE(LEFT(G171,LEN(G171)-1)),VALUE(SUBSTITUTE(G171,",",""))))))))),"N/A")</f>
        <v/>
      </c>
      <c r="P171">
        <f>MAX(J171:N171)</f>
        <v/>
      </c>
      <c r="Q171">
        <f>IFERROR(J144+MATCH(P171,J171:N171,0)-1,"")</f>
        <v/>
      </c>
      <c r="R171">
        <f>IF(Q171="","",MIN(J171:N171))</f>
        <v/>
      </c>
      <c r="S171">
        <f>IFERROR(J144+MATCH(R171,J171:N171,0)-1,"")</f>
        <v/>
      </c>
      <c r="T171">
        <f>IFERROR(AVERAGE(J171:N171),"")</f>
        <v/>
      </c>
      <c r="U171">
        <f>IFERROR(STDEV(J171:N171),"")</f>
        <v/>
      </c>
      <c r="V171">
        <f>IFERROR(IF(C171="-","",IF(ISBLANK(B171),"",IF(OR(ISNUMBER(FIND("Growth",B171)),ISNUMBER(FIND("Margin",B171))),"",(J171-T171)/U171))),"")</f>
        <v/>
      </c>
      <c r="W171">
        <f>IFERROR(IF(OR(D171="-",ISBLANK(D171)),"",(K171-T171)/U171),"")</f>
        <v/>
      </c>
      <c r="X171">
        <f>IFERROR(IF(OR(E171="-",ISBLANK(E171)),"",(L171-T171)/U171),"")</f>
        <v/>
      </c>
      <c r="Y171">
        <f>IFERROR(IF(OR(F171="-",ISBLANK(F171)),"",(M171-T171)/U171),"")</f>
        <v/>
      </c>
      <c r="Z171">
        <f>IFERROR(IF(OR(G171="-",ISBLANK(G171)),"",(N171-T171)/U171),"")</f>
        <v/>
      </c>
      <c r="AA171">
        <f>IF(MAX(MAX(V171:Z171),ABS(MIN(V171:Z171)))=ABS(MIN(V171:Z171)),MIN(V171:Z171),MAX(V171:Z171))</f>
        <v/>
      </c>
      <c r="AB171">
        <f>IFERROR(V144+MATCH(AA171,V171:Z171,0)-1,"")</f>
        <v/>
      </c>
      <c r="AC171">
        <f>IF(AB171&lt;&gt;"",IF(S171=AB171,"Low",IF(AB171=Q171,"High","")),"")</f>
        <v/>
      </c>
      <c r="AE171">
        <f>IF(ISNUMBER(MATCH("N/A",J171:N171,0)),"",IFERROR((5 * SUMPRODUCT(J144:N144,J171:N171) - PRODUCT(SUM(J144:N144),SUM(J171:N171))) / ((5 * SUM((J144^2)+(K144^2)+(L144^2)+(M144^2)+(N144^2))) - SUM(J144:N144)^2),""))</f>
        <v/>
      </c>
      <c r="AF171">
        <f>IFERROR(CORREL(J144:N144,J171:N171),"")</f>
        <v/>
      </c>
      <c r="AZ171">
        <f>IF(Q171=S171,0,1)</f>
        <v/>
      </c>
      <c r="BA171">
        <f>IF(AZ171=1,IF(Q171="","",IF(Q171=N144,"Yes","No")),"")</f>
        <v/>
      </c>
      <c r="BB171">
        <f>IF(BA171="Yes",P171,"")</f>
        <v/>
      </c>
      <c r="BC171">
        <f>IF(AZ171=1,IF(S171="","",IF(S171=N144,"Yes","No")),"")</f>
        <v/>
      </c>
      <c r="BD171">
        <f>IF(BC171="Yes",R171,"")</f>
        <v/>
      </c>
      <c r="BE171">
        <f>IFERROR(IF(SIGN(AE171)=1,"Increasing",IF(SIGN(AE171)=-1,"Decreasing","")),"")</f>
        <v/>
      </c>
      <c r="BF171">
        <f>IF(OR(AND(BE171="Increasing",BA171="Yes"),AND(BE171="Decreasing",BC171="Yes")),"Yes","No")</f>
        <v/>
      </c>
      <c r="BG171">
        <f>IF(I171="pos_trend","Yes","No")</f>
        <v/>
      </c>
      <c r="BH171">
        <f>IF(AF171&lt;&gt;"",IF(ABS(AF171)&gt;0.8,"Yes","No"),"")</f>
        <v/>
      </c>
    </row>
    <row r="172" spans="1:60">
      <c s="1" r="A172" t="n">
        <v>14</v>
      </c>
      <c r="B172" t="s">
        <v>367</v>
      </c>
      <c r="C172" t="s">
        <v>1175</v>
      </c>
      <c r="D172" t="s">
        <v>1176</v>
      </c>
      <c r="E172" t="s">
        <v>1177</v>
      </c>
      <c r="F172" t="s">
        <v>1178</v>
      </c>
      <c r="G172" t="s">
        <v>1179</v>
      </c>
      <c r="H172" t="s"/>
      <c r="I172">
        <f>IF(AND(K172&gt; J172, L172&gt; K172, M172&gt; L172, N172&gt; M172), "pos_trend", IF(AND(K172&lt; J172, L172&lt; K172, M172&lt; L172, N172&lt; M172), "neg_trend", "N/A"))</f>
        <v/>
      </c>
      <c r="J172">
        <f>IFERROR(IF(TRIM(C172)="-", "N/A", IF(RIGHT(C172,1)=")",IF(RIGHT(C172,2)="T)",-1000000000000*VALUE(MID(C172,2,LEN(C172)-3)),IF(RIGHT(C172,2)="M)",-1000000*VALUE(MID(C172,2,LEN(C172)-3)),IF(RIGHT(C172,2)="B)",-1000000000*VALUE(MID(C172,2,LEN(C172)-3)),IF(RIGHT(C172,2)="k)",-1000*VALUE(MID(C172,2,LEN(C172)-3)),VALUE(SUBSTITUTE(C172,",","")))))),IF(RIGHT(C172,1)="T",1000000000000*VALUE(LEFT(C172,LEN(C172)-1)),IF(RIGHT(C172,1)="M",1000000*VALUE(LEFT(C172,LEN(C172)-1)),IF(RIGHT(C172,1)="B",1000000000*VALUE(LEFT(C172,LEN(C172)-1)),IF(RIGHT(C172,1)="%",0.01*VALUE(LEFT(C172,LEN(C172)-1)),IF(RIGHT(C172,1)="k",1000*VALUE(LEFT(C172,LEN(C172)-1)),VALUE(SUBSTITUTE(C172,",",""))))))))),"N/A")</f>
        <v/>
      </c>
      <c r="K172">
        <f>IFERROR(IF(TRIM(D172)="-", "N/A", IF(RIGHT(D172,1)=")",IF(RIGHT(D172,2)="T)",-1000000000000*VALUE(MID(D172,2,LEN(D172)-3)),IF(RIGHT(D172,2)="M)",-1000000*VALUE(MID(D172,2,LEN(D172)-3)),IF(RIGHT(D172,2)="B)",-1000000000*VALUE(MID(D172,2,LEN(D172)-3)),IF(RIGHT(D172,2)="k)",-1000*VALUE(MID(D172,2,LEN(D172)-3)),VALUE(SUBSTITUTE(D172,",","")))))),IF(RIGHT(D172,1)="T",1000000000000*VALUE(LEFT(D172,LEN(D172)-1)),IF(RIGHT(D172,1)="M",1000000*VALUE(LEFT(D172,LEN(D172)-1)),IF(RIGHT(D172,1)="B",1000000000*VALUE(LEFT(D172,LEN(D172)-1)),IF(RIGHT(D172,1)="%",0.01*VALUE(LEFT(D172,LEN(D172)-1)),IF(RIGHT(D172,1)="k",1000*VALUE(LEFT(D172,LEN(D172)-1)),VALUE(SUBSTITUTE(D172,",",""))))))))),"N/A")</f>
        <v/>
      </c>
      <c r="L172">
        <f>IFERROR(IF(TRIM(E172)="-", "N/A", IF(RIGHT(E172,1)=")",IF(RIGHT(E172,2)="T)",-1000000000000*VALUE(MID(E172,2,LEN(E172)-3)),IF(RIGHT(E172,2)="M)",-1000000*VALUE(MID(E172,2,LEN(E172)-3)),IF(RIGHT(E172,2)="B)",-1000000000*VALUE(MID(E172,2,LEN(E172)-3)),IF(RIGHT(E172,2)="k)",-1000*VALUE(MID(E172,2,LEN(E172)-3)),VALUE(SUBSTITUTE(E172,",","")))))),IF(RIGHT(E172,1)="T",1000000000000*VALUE(LEFT(E172,LEN(E172)-1)),IF(RIGHT(E172,1)="M",1000000*VALUE(LEFT(E172,LEN(E172)-1)),IF(RIGHT(E172,1)="B",1000000000*VALUE(LEFT(E172,LEN(E172)-1)),IF(RIGHT(E172,1)="%",0.01*VALUE(LEFT(E172,LEN(E172)-1)),IF(RIGHT(E172,1)="k",1000*VALUE(LEFT(E172,LEN(E172)-1)),VALUE(SUBSTITUTE(E172,",",""))))))))),"N/A")</f>
        <v/>
      </c>
      <c r="M172">
        <f>IFERROR(IF(TRIM(F172)="-", "N/A", IF(RIGHT(F172,1)=")",IF(RIGHT(F172,2)="T)",-1000000000000*VALUE(MID(F172,2,LEN(F172)-3)),IF(RIGHT(F172,2)="M)",-1000000*VALUE(MID(F172,2,LEN(F172)-3)),IF(RIGHT(F172,2)="B)",-1000000000*VALUE(MID(F172,2,LEN(F172)-3)),IF(RIGHT(F172,2)="k)",-1000*VALUE(MID(F172,2,LEN(F172)-3)),VALUE(SUBSTITUTE(F172,",","")))))),IF(RIGHT(F172,1)="T",1000000000000*VALUE(LEFT(F172,LEN(F172)-1)),IF(RIGHT(F172,1)="M",1000000*VALUE(LEFT(F172,LEN(F172)-1)),IF(RIGHT(F172,1)="B",1000000000*VALUE(LEFT(F172,LEN(F172)-1)),IF(RIGHT(F172,1)="%",0.01*VALUE(LEFT(F172,LEN(F172)-1)),IF(RIGHT(F172,1)="k",1000*VALUE(LEFT(F172,LEN(F172)-1)),VALUE(SUBSTITUTE(F172,",",""))))))))),"N/A")</f>
        <v/>
      </c>
      <c r="N172">
        <f>IFERROR(IF(TRIM(G172)="-", "N/A", IF(RIGHT(G172,1)=")",IF(RIGHT(G172,2)="T)",-1000000000000*VALUE(MID(G172,2,LEN(G172)-3)),IF(RIGHT(G172,2)="M)",-1000000*VALUE(MID(G172,2,LEN(G172)-3)),IF(RIGHT(G172,2)="B)",-1000000000*VALUE(MID(G172,2,LEN(G172)-3)),IF(RIGHT(G172,2)="k)",-1000*VALUE(MID(G172,2,LEN(G172)-3)),VALUE(SUBSTITUTE(G172,",","")))))),IF(RIGHT(G172,1)="T",1000000000000*VALUE(LEFT(G172,LEN(G172)-1)),IF(RIGHT(G172,1)="M",1000000*VALUE(LEFT(G172,LEN(G172)-1)),IF(RIGHT(G172,1)="B",1000000000*VALUE(LEFT(G172,LEN(G172)-1)),IF(RIGHT(G172,1)="%",0.01*VALUE(LEFT(G172,LEN(G172)-1)),IF(RIGHT(G172,1)="k",1000*VALUE(LEFT(G172,LEN(G172)-1)),VALUE(SUBSTITUTE(G172,",",""))))))))),"N/A")</f>
        <v/>
      </c>
      <c r="P172">
        <f>MAX(J172:N172)</f>
        <v/>
      </c>
      <c r="Q172">
        <f>IFERROR(J144+MATCH(P172,J172:N172,0)-1,"")</f>
        <v/>
      </c>
      <c r="R172">
        <f>IF(Q172="","",MIN(J172:N172))</f>
        <v/>
      </c>
      <c r="S172">
        <f>IFERROR(J144+MATCH(R172,J172:N172,0)-1,"")</f>
        <v/>
      </c>
      <c r="T172">
        <f>IFERROR(AVERAGE(J172:N172),"")</f>
        <v/>
      </c>
      <c r="U172">
        <f>IFERROR(STDEV(J172:N172),"")</f>
        <v/>
      </c>
      <c r="V172">
        <f>IFERROR(IF(C172="-","",IF(ISBLANK(B172),"",IF(OR(ISNUMBER(FIND("Growth",B172)),ISNUMBER(FIND("Margin",B172))),"",(J172-T172)/U172))),"")</f>
        <v/>
      </c>
      <c r="W172">
        <f>IFERROR(IF(OR(D172="-",ISBLANK(D172)),"",(K172-T172)/U172),"")</f>
        <v/>
      </c>
      <c r="X172">
        <f>IFERROR(IF(OR(E172="-",ISBLANK(E172)),"",(L172-T172)/U172),"")</f>
        <v/>
      </c>
      <c r="Y172">
        <f>IFERROR(IF(OR(F172="-",ISBLANK(F172)),"",(M172-T172)/U172),"")</f>
        <v/>
      </c>
      <c r="Z172">
        <f>IFERROR(IF(OR(G172="-",ISBLANK(G172)),"",(N172-T172)/U172),"")</f>
        <v/>
      </c>
      <c r="AA172">
        <f>IF(MAX(MAX(V172:Z172),ABS(MIN(V172:Z172)))=ABS(MIN(V172:Z172)),MIN(V172:Z172),MAX(V172:Z172))</f>
        <v/>
      </c>
      <c r="AB172">
        <f>IFERROR(V144+MATCH(AA172,V172:Z172,0)-1,"")</f>
        <v/>
      </c>
      <c r="AC172">
        <f>IF(AB172&lt;&gt;"",IF(S172=AB172,"Low",IF(AB172=Q172,"High","")),"")</f>
        <v/>
      </c>
      <c r="AE172">
        <f>IF(ISNUMBER(MATCH("N/A",J172:N172,0)),"",IFERROR((5 * SUMPRODUCT(J144:N144,J172:N172) - PRODUCT(SUM(J144:N144),SUM(J172:N172))) / ((5 * SUM((J144^2)+(K144^2)+(L144^2)+(M144^2)+(N144^2))) - SUM(J144:N144)^2),""))</f>
        <v/>
      </c>
      <c r="AF172">
        <f>IFERROR(CORREL(J144:N144,J172:N172),"")</f>
        <v/>
      </c>
      <c r="AZ172">
        <f>IF(Q172=S172,0,1)</f>
        <v/>
      </c>
      <c r="BA172">
        <f>IF(AZ172=1,IF(Q172="","",IF(Q172=N144,"Yes","No")),"")</f>
        <v/>
      </c>
      <c r="BB172">
        <f>IF(BA172="Yes",P172,"")</f>
        <v/>
      </c>
      <c r="BC172">
        <f>IF(AZ172=1,IF(S172="","",IF(S172=N144,"Yes","No")),"")</f>
        <v/>
      </c>
      <c r="BD172">
        <f>IF(BC172="Yes",R172,"")</f>
        <v/>
      </c>
      <c r="BE172">
        <f>IFERROR(IF(SIGN(AE172)=1,"Increasing",IF(SIGN(AE172)=-1,"Decreasing","")),"")</f>
        <v/>
      </c>
      <c r="BF172">
        <f>IF(OR(AND(BE172="Increasing",BA172="Yes"),AND(BE172="Decreasing",BC172="Yes")),"Yes","No")</f>
        <v/>
      </c>
      <c r="BG172">
        <f>IF(I172="pos_trend","Yes","No")</f>
        <v/>
      </c>
      <c r="BH172">
        <f>IF(AF172&lt;&gt;"",IF(ABS(AF172)&gt;0.8,"Yes","No"),"")</f>
        <v/>
      </c>
    </row>
    <row r="173" spans="1:60">
      <c s="1" r="A173" t="n">
        <v>15</v>
      </c>
      <c r="B173" t="s">
        <v>373</v>
      </c>
      <c r="C173" t="s">
        <v>264</v>
      </c>
      <c r="D173" t="s">
        <v>1180</v>
      </c>
      <c r="E173" t="s">
        <v>1181</v>
      </c>
      <c r="F173" t="s">
        <v>1182</v>
      </c>
      <c r="G173" t="s">
        <v>1183</v>
      </c>
      <c r="H173" t="s"/>
      <c r="I173">
        <f>IF(AND(K173&gt; J173, L173&gt; K173, M173&gt; L173, N173&gt; M173), "pos_trend", IF(AND(K173&lt; J173, L173&lt; K173, M173&lt; L173, N173&lt; M173), "neg_trend", "N/A"))</f>
        <v/>
      </c>
      <c r="J173">
        <f>IFERROR(IF(TRIM(C173)="-", "N/A", IF(RIGHT(C173,1)=")",IF(RIGHT(C173,2)="T)",-1000000000000*VALUE(MID(C173,2,LEN(C173)-3)),IF(RIGHT(C173,2)="M)",-1000000*VALUE(MID(C173,2,LEN(C173)-3)),IF(RIGHT(C173,2)="B)",-1000000000*VALUE(MID(C173,2,LEN(C173)-3)),IF(RIGHT(C173,2)="k)",-1000*VALUE(MID(C173,2,LEN(C173)-3)),VALUE(SUBSTITUTE(C173,",","")))))),IF(RIGHT(C173,1)="T",1000000000000*VALUE(LEFT(C173,LEN(C173)-1)),IF(RIGHT(C173,1)="M",1000000*VALUE(LEFT(C173,LEN(C173)-1)),IF(RIGHT(C173,1)="B",1000000000*VALUE(LEFT(C173,LEN(C173)-1)),IF(RIGHT(C173,1)="%",0.01*VALUE(LEFT(C173,LEN(C173)-1)),IF(RIGHT(C173,1)="k",1000*VALUE(LEFT(C173,LEN(C173)-1)),VALUE(SUBSTITUTE(C173,",",""))))))))),"N/A")</f>
        <v/>
      </c>
      <c r="K173">
        <f>IFERROR(IF(TRIM(D173)="-", "N/A", IF(RIGHT(D173,1)=")",IF(RIGHT(D173,2)="T)",-1000000000000*VALUE(MID(D173,2,LEN(D173)-3)),IF(RIGHT(D173,2)="M)",-1000000*VALUE(MID(D173,2,LEN(D173)-3)),IF(RIGHT(D173,2)="B)",-1000000000*VALUE(MID(D173,2,LEN(D173)-3)),IF(RIGHT(D173,2)="k)",-1000*VALUE(MID(D173,2,LEN(D173)-3)),VALUE(SUBSTITUTE(D173,",","")))))),IF(RIGHT(D173,1)="T",1000000000000*VALUE(LEFT(D173,LEN(D173)-1)),IF(RIGHT(D173,1)="M",1000000*VALUE(LEFT(D173,LEN(D173)-1)),IF(RIGHT(D173,1)="B",1000000000*VALUE(LEFT(D173,LEN(D173)-1)),IF(RIGHT(D173,1)="%",0.01*VALUE(LEFT(D173,LEN(D173)-1)),IF(RIGHT(D173,1)="k",1000*VALUE(LEFT(D173,LEN(D173)-1)),VALUE(SUBSTITUTE(D173,",",""))))))))),"N/A")</f>
        <v/>
      </c>
      <c r="L173">
        <f>IFERROR(IF(TRIM(E173)="-", "N/A", IF(RIGHT(E173,1)=")",IF(RIGHT(E173,2)="T)",-1000000000000*VALUE(MID(E173,2,LEN(E173)-3)),IF(RIGHT(E173,2)="M)",-1000000*VALUE(MID(E173,2,LEN(E173)-3)),IF(RIGHT(E173,2)="B)",-1000000000*VALUE(MID(E173,2,LEN(E173)-3)),IF(RIGHT(E173,2)="k)",-1000*VALUE(MID(E173,2,LEN(E173)-3)),VALUE(SUBSTITUTE(E173,",","")))))),IF(RIGHT(E173,1)="T",1000000000000*VALUE(LEFT(E173,LEN(E173)-1)),IF(RIGHT(E173,1)="M",1000000*VALUE(LEFT(E173,LEN(E173)-1)),IF(RIGHT(E173,1)="B",1000000000*VALUE(LEFT(E173,LEN(E173)-1)),IF(RIGHT(E173,1)="%",0.01*VALUE(LEFT(E173,LEN(E173)-1)),IF(RIGHT(E173,1)="k",1000*VALUE(LEFT(E173,LEN(E173)-1)),VALUE(SUBSTITUTE(E173,",",""))))))))),"N/A")</f>
        <v/>
      </c>
      <c r="M173">
        <f>IFERROR(IF(TRIM(F173)="-", "N/A", IF(RIGHT(F173,1)=")",IF(RIGHT(F173,2)="T)",-1000000000000*VALUE(MID(F173,2,LEN(F173)-3)),IF(RIGHT(F173,2)="M)",-1000000*VALUE(MID(F173,2,LEN(F173)-3)),IF(RIGHT(F173,2)="B)",-1000000000*VALUE(MID(F173,2,LEN(F173)-3)),IF(RIGHT(F173,2)="k)",-1000*VALUE(MID(F173,2,LEN(F173)-3)),VALUE(SUBSTITUTE(F173,",","")))))),IF(RIGHT(F173,1)="T",1000000000000*VALUE(LEFT(F173,LEN(F173)-1)),IF(RIGHT(F173,1)="M",1000000*VALUE(LEFT(F173,LEN(F173)-1)),IF(RIGHT(F173,1)="B",1000000000*VALUE(LEFT(F173,LEN(F173)-1)),IF(RIGHT(F173,1)="%",0.01*VALUE(LEFT(F173,LEN(F173)-1)),IF(RIGHT(F173,1)="k",1000*VALUE(LEFT(F173,LEN(F173)-1)),VALUE(SUBSTITUTE(F173,",",""))))))))),"N/A")</f>
        <v/>
      </c>
      <c r="N173">
        <f>IFERROR(IF(TRIM(G173)="-", "N/A", IF(RIGHT(G173,1)=")",IF(RIGHT(G173,2)="T)",-1000000000000*VALUE(MID(G173,2,LEN(G173)-3)),IF(RIGHT(G173,2)="M)",-1000000*VALUE(MID(G173,2,LEN(G173)-3)),IF(RIGHT(G173,2)="B)",-1000000000*VALUE(MID(G173,2,LEN(G173)-3)),IF(RIGHT(G173,2)="k)",-1000*VALUE(MID(G173,2,LEN(G173)-3)),VALUE(SUBSTITUTE(G173,",","")))))),IF(RIGHT(G173,1)="T",1000000000000*VALUE(LEFT(G173,LEN(G173)-1)),IF(RIGHT(G173,1)="M",1000000*VALUE(LEFT(G173,LEN(G173)-1)),IF(RIGHT(G173,1)="B",1000000000*VALUE(LEFT(G173,LEN(G173)-1)),IF(RIGHT(G173,1)="%",0.01*VALUE(LEFT(G173,LEN(G173)-1)),IF(RIGHT(G173,1)="k",1000*VALUE(LEFT(G173,LEN(G173)-1)),VALUE(SUBSTITUTE(G173,",",""))))))))),"N/A")</f>
        <v/>
      </c>
      <c r="P173">
        <f>MAX(J173:N173)</f>
        <v/>
      </c>
      <c r="Q173">
        <f>IFERROR(J144+MATCH(P173,J173:N173,0)-1,"")</f>
        <v/>
      </c>
      <c r="R173">
        <f>IF(Q173="","",MIN(J173:N173))</f>
        <v/>
      </c>
      <c r="S173">
        <f>IFERROR(J144+MATCH(R173,J173:N173,0)-1,"")</f>
        <v/>
      </c>
      <c r="T173">
        <f>IFERROR(AVERAGE(J173:N173),"")</f>
        <v/>
      </c>
      <c r="U173">
        <f>IFERROR(STDEV(J173:N173),"")</f>
        <v/>
      </c>
      <c r="V173">
        <f>IFERROR(IF(C173="-","",IF(ISBLANK(B173),"",IF(OR(ISNUMBER(FIND("Growth",B173)),ISNUMBER(FIND("Margin",B173))),"",(J173-T173)/U173))),"")</f>
        <v/>
      </c>
      <c r="W173">
        <f>IFERROR(IF(OR(D173="-",ISBLANK(D173)),"",(K173-T173)/U173),"")</f>
        <v/>
      </c>
      <c r="X173">
        <f>IFERROR(IF(OR(E173="-",ISBLANK(E173)),"",(L173-T173)/U173),"")</f>
        <v/>
      </c>
      <c r="Y173">
        <f>IFERROR(IF(OR(F173="-",ISBLANK(F173)),"",(M173-T173)/U173),"")</f>
        <v/>
      </c>
      <c r="Z173">
        <f>IFERROR(IF(OR(G173="-",ISBLANK(G173)),"",(N173-T173)/U173),"")</f>
        <v/>
      </c>
      <c r="AA173">
        <f>IF(MAX(MAX(V173:Z173),ABS(MIN(V173:Z173)))=ABS(MIN(V173:Z173)),MIN(V173:Z173),MAX(V173:Z173))</f>
        <v/>
      </c>
      <c r="AB173">
        <f>IFERROR(V144+MATCH(AA173,V173:Z173,0)-1,"")</f>
        <v/>
      </c>
      <c r="AC173">
        <f>IF(AB173&lt;&gt;"",IF(S173=AB173,"Low",IF(AB173=Q173,"High","")),"")</f>
        <v/>
      </c>
      <c r="AE173">
        <f>IF(ISNUMBER(MATCH("N/A",J173:N173,0)),"",IFERROR((5 * SUMPRODUCT(J144:N144,J173:N173) - PRODUCT(SUM(J144:N144),SUM(J173:N173))) / ((5 * SUM((J144^2)+(K144^2)+(L144^2)+(M144^2)+(N144^2))) - SUM(J144:N144)^2),""))</f>
        <v/>
      </c>
      <c r="AF173">
        <f>IFERROR(CORREL(J144:N144,J173:N173),"")</f>
        <v/>
      </c>
      <c r="AZ173">
        <f>IF(Q173=S173,0,1)</f>
        <v/>
      </c>
      <c r="BA173">
        <f>IF(AZ173=1,IF(Q173="","",IF(Q173=N144,"Yes","No")),"")</f>
        <v/>
      </c>
      <c r="BB173">
        <f>IF(BA173="Yes",P173,"")</f>
        <v/>
      </c>
      <c r="BC173">
        <f>IF(AZ173=1,IF(S173="","",IF(S173=N144,"Yes","No")),"")</f>
        <v/>
      </c>
      <c r="BD173">
        <f>IF(BC173="Yes",R173,"")</f>
        <v/>
      </c>
      <c r="BE173">
        <f>IFERROR(IF(SIGN(AE173)=1,"Increasing",IF(SIGN(AE173)=-1,"Decreasing","")),"")</f>
        <v/>
      </c>
      <c r="BF173">
        <f>IF(OR(AND(BE173="Increasing",BA173="Yes"),AND(BE173="Decreasing",BC173="Yes")),"Yes","No")</f>
        <v/>
      </c>
      <c r="BG173">
        <f>IF(I173="pos_trend","Yes","No")</f>
        <v/>
      </c>
      <c r="BH173">
        <f>IF(AF173&lt;&gt;"",IF(ABS(AF173)&gt;0.8,"Yes","No"),"")</f>
        <v/>
      </c>
    </row>
    <row r="174" spans="1:60">
      <c s="1" r="A174" t="n">
        <v>16</v>
      </c>
      <c r="B174" t="s">
        <v>378</v>
      </c>
      <c r="C174" t="s">
        <v>264</v>
      </c>
      <c r="D174" t="s">
        <v>264</v>
      </c>
      <c r="E174" t="s">
        <v>264</v>
      </c>
      <c r="F174" t="s">
        <v>264</v>
      </c>
      <c r="G174" t="s">
        <v>1184</v>
      </c>
      <c r="H174" t="s"/>
      <c r="I174">
        <f>IF(AND(K174&gt; J174, L174&gt; K174, M174&gt; L174, N174&gt; M174), "pos_trend", IF(AND(K174&lt; J174, L174&lt; K174, M174&lt; L174, N174&lt; M174), "neg_trend", "N/A"))</f>
        <v/>
      </c>
      <c r="J174">
        <f>IFERROR(IF(TRIM(C174)="-", "N/A", IF(RIGHT(C174,1)=")",IF(RIGHT(C174,2)="T)",-1000000000000*VALUE(MID(C174,2,LEN(C174)-3)),IF(RIGHT(C174,2)="M)",-1000000*VALUE(MID(C174,2,LEN(C174)-3)),IF(RIGHT(C174,2)="B)",-1000000000*VALUE(MID(C174,2,LEN(C174)-3)),IF(RIGHT(C174,2)="k)",-1000*VALUE(MID(C174,2,LEN(C174)-3)),VALUE(SUBSTITUTE(C174,",","")))))),IF(RIGHT(C174,1)="T",1000000000000*VALUE(LEFT(C174,LEN(C174)-1)),IF(RIGHT(C174,1)="M",1000000*VALUE(LEFT(C174,LEN(C174)-1)),IF(RIGHT(C174,1)="B",1000000000*VALUE(LEFT(C174,LEN(C174)-1)),IF(RIGHT(C174,1)="%",0.01*VALUE(LEFT(C174,LEN(C174)-1)),IF(RIGHT(C174,1)="k",1000*VALUE(LEFT(C174,LEN(C174)-1)),VALUE(SUBSTITUTE(C174,",",""))))))))),"N/A")</f>
        <v/>
      </c>
      <c r="K174">
        <f>IFERROR(IF(TRIM(D174)="-", "N/A", IF(RIGHT(D174,1)=")",IF(RIGHT(D174,2)="T)",-1000000000000*VALUE(MID(D174,2,LEN(D174)-3)),IF(RIGHT(D174,2)="M)",-1000000*VALUE(MID(D174,2,LEN(D174)-3)),IF(RIGHT(D174,2)="B)",-1000000000*VALUE(MID(D174,2,LEN(D174)-3)),IF(RIGHT(D174,2)="k)",-1000*VALUE(MID(D174,2,LEN(D174)-3)),VALUE(SUBSTITUTE(D174,",","")))))),IF(RIGHT(D174,1)="T",1000000000000*VALUE(LEFT(D174,LEN(D174)-1)),IF(RIGHT(D174,1)="M",1000000*VALUE(LEFT(D174,LEN(D174)-1)),IF(RIGHT(D174,1)="B",1000000000*VALUE(LEFT(D174,LEN(D174)-1)),IF(RIGHT(D174,1)="%",0.01*VALUE(LEFT(D174,LEN(D174)-1)),IF(RIGHT(D174,1)="k",1000*VALUE(LEFT(D174,LEN(D174)-1)),VALUE(SUBSTITUTE(D174,",",""))))))))),"N/A")</f>
        <v/>
      </c>
      <c r="L174">
        <f>IFERROR(IF(TRIM(E174)="-", "N/A", IF(RIGHT(E174,1)=")",IF(RIGHT(E174,2)="T)",-1000000000000*VALUE(MID(E174,2,LEN(E174)-3)),IF(RIGHT(E174,2)="M)",-1000000*VALUE(MID(E174,2,LEN(E174)-3)),IF(RIGHT(E174,2)="B)",-1000000000*VALUE(MID(E174,2,LEN(E174)-3)),IF(RIGHT(E174,2)="k)",-1000*VALUE(MID(E174,2,LEN(E174)-3)),VALUE(SUBSTITUTE(E174,",","")))))),IF(RIGHT(E174,1)="T",1000000000000*VALUE(LEFT(E174,LEN(E174)-1)),IF(RIGHT(E174,1)="M",1000000*VALUE(LEFT(E174,LEN(E174)-1)),IF(RIGHT(E174,1)="B",1000000000*VALUE(LEFT(E174,LEN(E174)-1)),IF(RIGHT(E174,1)="%",0.01*VALUE(LEFT(E174,LEN(E174)-1)),IF(RIGHT(E174,1)="k",1000*VALUE(LEFT(E174,LEN(E174)-1)),VALUE(SUBSTITUTE(E174,",",""))))))))),"N/A")</f>
        <v/>
      </c>
      <c r="M174">
        <f>IFERROR(IF(TRIM(F174)="-", "N/A", IF(RIGHT(F174,1)=")",IF(RIGHT(F174,2)="T)",-1000000000000*VALUE(MID(F174,2,LEN(F174)-3)),IF(RIGHT(F174,2)="M)",-1000000*VALUE(MID(F174,2,LEN(F174)-3)),IF(RIGHT(F174,2)="B)",-1000000000*VALUE(MID(F174,2,LEN(F174)-3)),IF(RIGHT(F174,2)="k)",-1000*VALUE(MID(F174,2,LEN(F174)-3)),VALUE(SUBSTITUTE(F174,",","")))))),IF(RIGHT(F174,1)="T",1000000000000*VALUE(LEFT(F174,LEN(F174)-1)),IF(RIGHT(F174,1)="M",1000000*VALUE(LEFT(F174,LEN(F174)-1)),IF(RIGHT(F174,1)="B",1000000000*VALUE(LEFT(F174,LEN(F174)-1)),IF(RIGHT(F174,1)="%",0.01*VALUE(LEFT(F174,LEN(F174)-1)),IF(RIGHT(F174,1)="k",1000*VALUE(LEFT(F174,LEN(F174)-1)),VALUE(SUBSTITUTE(F174,",",""))))))))),"N/A")</f>
        <v/>
      </c>
      <c r="N174">
        <f>IFERROR(IF(TRIM(G174)="-", "N/A", IF(RIGHT(G174,1)=")",IF(RIGHT(G174,2)="T)",-1000000000000*VALUE(MID(G174,2,LEN(G174)-3)),IF(RIGHT(G174,2)="M)",-1000000*VALUE(MID(G174,2,LEN(G174)-3)),IF(RIGHT(G174,2)="B)",-1000000000*VALUE(MID(G174,2,LEN(G174)-3)),IF(RIGHT(G174,2)="k)",-1000*VALUE(MID(G174,2,LEN(G174)-3)),VALUE(SUBSTITUTE(G174,",","")))))),IF(RIGHT(G174,1)="T",1000000000000*VALUE(LEFT(G174,LEN(G174)-1)),IF(RIGHT(G174,1)="M",1000000*VALUE(LEFT(G174,LEN(G174)-1)),IF(RIGHT(G174,1)="B",1000000000*VALUE(LEFT(G174,LEN(G174)-1)),IF(RIGHT(G174,1)="%",0.01*VALUE(LEFT(G174,LEN(G174)-1)),IF(RIGHT(G174,1)="k",1000*VALUE(LEFT(G174,LEN(G174)-1)),VALUE(SUBSTITUTE(G174,",",""))))))))),"N/A")</f>
        <v/>
      </c>
      <c r="P174">
        <f>MAX(J174:N174)</f>
        <v/>
      </c>
      <c r="Q174">
        <f>IFERROR(J144+MATCH(P174,J174:N174,0)-1,"")</f>
        <v/>
      </c>
      <c r="R174">
        <f>IF(Q174="","",MIN(J174:N174))</f>
        <v/>
      </c>
      <c r="S174">
        <f>IFERROR(J144+MATCH(R174,J174:N174,0)-1,"")</f>
        <v/>
      </c>
      <c r="T174">
        <f>IFERROR(AVERAGE(J174:N174),"")</f>
        <v/>
      </c>
      <c r="U174">
        <f>IFERROR(STDEV(J174:N174),"")</f>
        <v/>
      </c>
      <c r="V174">
        <f>IFERROR(IF(C174="-","",IF(ISBLANK(B174),"",IF(OR(ISNUMBER(FIND("Growth",B174)),ISNUMBER(FIND("Margin",B174))),"",(J174-T174)/U174))),"")</f>
        <v/>
      </c>
      <c r="W174">
        <f>IFERROR(IF(OR(D174="-",ISBLANK(D174)),"",(K174-T174)/U174),"")</f>
        <v/>
      </c>
      <c r="X174">
        <f>IFERROR(IF(OR(E174="-",ISBLANK(E174)),"",(L174-T174)/U174),"")</f>
        <v/>
      </c>
      <c r="Y174">
        <f>IFERROR(IF(OR(F174="-",ISBLANK(F174)),"",(M174-T174)/U174),"")</f>
        <v/>
      </c>
      <c r="Z174">
        <f>IFERROR(IF(OR(G174="-",ISBLANK(G174)),"",(N174-T174)/U174),"")</f>
        <v/>
      </c>
      <c r="AA174">
        <f>IF(MAX(MAX(V174:Z174),ABS(MIN(V174:Z174)))=ABS(MIN(V174:Z174)),MIN(V174:Z174),MAX(V174:Z174))</f>
        <v/>
      </c>
      <c r="AB174">
        <f>IFERROR(V144+MATCH(AA174,V174:Z174,0)-1,"")</f>
        <v/>
      </c>
      <c r="AC174">
        <f>IF(AB174&lt;&gt;"",IF(S174=AB174,"Low",IF(AB174=Q174,"High","")),"")</f>
        <v/>
      </c>
      <c r="AE174">
        <f>IF(ISNUMBER(MATCH("N/A",J174:N174,0)),"",IFERROR((5 * SUMPRODUCT(J144:N144,J174:N174) - PRODUCT(SUM(J144:N144),SUM(J174:N174))) / ((5 * SUM((J144^2)+(K144^2)+(L144^2)+(M144^2)+(N144^2))) - SUM(J144:N144)^2),""))</f>
        <v/>
      </c>
      <c r="AF174">
        <f>IFERROR(CORREL(J144:N144,J174:N174),"")</f>
        <v/>
      </c>
      <c r="AZ174">
        <f>IF(Q174=S174,0,1)</f>
        <v/>
      </c>
      <c r="BA174">
        <f>IF(AZ174=1,IF(Q174="","",IF(Q174=N144,"Yes","No")),"")</f>
        <v/>
      </c>
      <c r="BB174">
        <f>IF(BA174="Yes",P174,"")</f>
        <v/>
      </c>
      <c r="BC174">
        <f>IF(AZ174=1,IF(S174="","",IF(S174=N144,"Yes","No")),"")</f>
        <v/>
      </c>
      <c r="BD174">
        <f>IF(BC174="Yes",R174,"")</f>
        <v/>
      </c>
      <c r="BE174">
        <f>IFERROR(IF(SIGN(AE174)=1,"Increasing",IF(SIGN(AE174)=-1,"Decreasing","")),"")</f>
        <v/>
      </c>
      <c r="BF174">
        <f>IF(OR(AND(BE174="Increasing",BA174="Yes"),AND(BE174="Decreasing",BC174="Yes")),"Yes","No")</f>
        <v/>
      </c>
      <c r="BG174">
        <f>IF(I174="pos_trend","Yes","No")</f>
        <v/>
      </c>
      <c r="BH174">
        <f>IF(AF174&lt;&gt;"",IF(ABS(AF174)&gt;0.8,"Yes","No"),"")</f>
        <v/>
      </c>
    </row>
    <row r="175" spans="1:60">
      <c s="1" r="A175" t="n">
        <v>17</v>
      </c>
      <c r="B175" t="s">
        <v>380</v>
      </c>
      <c r="C175" t="s">
        <v>1185</v>
      </c>
      <c r="D175" t="s">
        <v>1186</v>
      </c>
      <c r="E175" t="s">
        <v>1187</v>
      </c>
      <c r="F175" t="s">
        <v>1188</v>
      </c>
      <c r="G175" t="s">
        <v>1189</v>
      </c>
      <c r="H175" t="s"/>
      <c r="I175">
        <f>IF(AND(K175&gt; J175, L175&gt; K175, M175&gt; L175, N175&gt; M175), "pos_trend", IF(AND(K175&lt; J175, L175&lt; K175, M175&lt; L175, N175&lt; M175), "neg_trend", "N/A"))</f>
        <v/>
      </c>
      <c r="J175">
        <f>IFERROR(IF(TRIM(C175)="-", "N/A", IF(RIGHT(C175,1)=")",IF(RIGHT(C175,2)="T)",-1000000000000*VALUE(MID(C175,2,LEN(C175)-3)),IF(RIGHT(C175,2)="M)",-1000000*VALUE(MID(C175,2,LEN(C175)-3)),IF(RIGHT(C175,2)="B)",-1000000000*VALUE(MID(C175,2,LEN(C175)-3)),IF(RIGHT(C175,2)="k)",-1000*VALUE(MID(C175,2,LEN(C175)-3)),VALUE(SUBSTITUTE(C175,",","")))))),IF(RIGHT(C175,1)="T",1000000000000*VALUE(LEFT(C175,LEN(C175)-1)),IF(RIGHT(C175,1)="M",1000000*VALUE(LEFT(C175,LEN(C175)-1)),IF(RIGHT(C175,1)="B",1000000000*VALUE(LEFT(C175,LEN(C175)-1)),IF(RIGHT(C175,1)="%",0.01*VALUE(LEFT(C175,LEN(C175)-1)),IF(RIGHT(C175,1)="k",1000*VALUE(LEFT(C175,LEN(C175)-1)),VALUE(SUBSTITUTE(C175,",",""))))))))),"N/A")</f>
        <v/>
      </c>
      <c r="K175">
        <f>IFERROR(IF(TRIM(D175)="-", "N/A", IF(RIGHT(D175,1)=")",IF(RIGHT(D175,2)="T)",-1000000000000*VALUE(MID(D175,2,LEN(D175)-3)),IF(RIGHT(D175,2)="M)",-1000000*VALUE(MID(D175,2,LEN(D175)-3)),IF(RIGHT(D175,2)="B)",-1000000000*VALUE(MID(D175,2,LEN(D175)-3)),IF(RIGHT(D175,2)="k)",-1000*VALUE(MID(D175,2,LEN(D175)-3)),VALUE(SUBSTITUTE(D175,",","")))))),IF(RIGHT(D175,1)="T",1000000000000*VALUE(LEFT(D175,LEN(D175)-1)),IF(RIGHT(D175,1)="M",1000000*VALUE(LEFT(D175,LEN(D175)-1)),IF(RIGHT(D175,1)="B",1000000000*VALUE(LEFT(D175,LEN(D175)-1)),IF(RIGHT(D175,1)="%",0.01*VALUE(LEFT(D175,LEN(D175)-1)),IF(RIGHT(D175,1)="k",1000*VALUE(LEFT(D175,LEN(D175)-1)),VALUE(SUBSTITUTE(D175,",",""))))))))),"N/A")</f>
        <v/>
      </c>
      <c r="L175">
        <f>IFERROR(IF(TRIM(E175)="-", "N/A", IF(RIGHT(E175,1)=")",IF(RIGHT(E175,2)="T)",-1000000000000*VALUE(MID(E175,2,LEN(E175)-3)),IF(RIGHT(E175,2)="M)",-1000000*VALUE(MID(E175,2,LEN(E175)-3)),IF(RIGHT(E175,2)="B)",-1000000000*VALUE(MID(E175,2,LEN(E175)-3)),IF(RIGHT(E175,2)="k)",-1000*VALUE(MID(E175,2,LEN(E175)-3)),VALUE(SUBSTITUTE(E175,",","")))))),IF(RIGHT(E175,1)="T",1000000000000*VALUE(LEFT(E175,LEN(E175)-1)),IF(RIGHT(E175,1)="M",1000000*VALUE(LEFT(E175,LEN(E175)-1)),IF(RIGHT(E175,1)="B",1000000000*VALUE(LEFT(E175,LEN(E175)-1)),IF(RIGHT(E175,1)="%",0.01*VALUE(LEFT(E175,LEN(E175)-1)),IF(RIGHT(E175,1)="k",1000*VALUE(LEFT(E175,LEN(E175)-1)),VALUE(SUBSTITUTE(E175,",",""))))))))),"N/A")</f>
        <v/>
      </c>
      <c r="M175">
        <f>IFERROR(IF(TRIM(F175)="-", "N/A", IF(RIGHT(F175,1)=")",IF(RIGHT(F175,2)="T)",-1000000000000*VALUE(MID(F175,2,LEN(F175)-3)),IF(RIGHT(F175,2)="M)",-1000000*VALUE(MID(F175,2,LEN(F175)-3)),IF(RIGHT(F175,2)="B)",-1000000000*VALUE(MID(F175,2,LEN(F175)-3)),IF(RIGHT(F175,2)="k)",-1000*VALUE(MID(F175,2,LEN(F175)-3)),VALUE(SUBSTITUTE(F175,",","")))))),IF(RIGHT(F175,1)="T",1000000000000*VALUE(LEFT(F175,LEN(F175)-1)),IF(RIGHT(F175,1)="M",1000000*VALUE(LEFT(F175,LEN(F175)-1)),IF(RIGHT(F175,1)="B",1000000000*VALUE(LEFT(F175,LEN(F175)-1)),IF(RIGHT(F175,1)="%",0.01*VALUE(LEFT(F175,LEN(F175)-1)),IF(RIGHT(F175,1)="k",1000*VALUE(LEFT(F175,LEN(F175)-1)),VALUE(SUBSTITUTE(F175,",",""))))))))),"N/A")</f>
        <v/>
      </c>
      <c r="N175">
        <f>IFERROR(IF(TRIM(G175)="-", "N/A", IF(RIGHT(G175,1)=")",IF(RIGHT(G175,2)="T)",-1000000000000*VALUE(MID(G175,2,LEN(G175)-3)),IF(RIGHT(G175,2)="M)",-1000000*VALUE(MID(G175,2,LEN(G175)-3)),IF(RIGHT(G175,2)="B)",-1000000000*VALUE(MID(G175,2,LEN(G175)-3)),IF(RIGHT(G175,2)="k)",-1000*VALUE(MID(G175,2,LEN(G175)-3)),VALUE(SUBSTITUTE(G175,",","")))))),IF(RIGHT(G175,1)="T",1000000000000*VALUE(LEFT(G175,LEN(G175)-1)),IF(RIGHT(G175,1)="M",1000000*VALUE(LEFT(G175,LEN(G175)-1)),IF(RIGHT(G175,1)="B",1000000000*VALUE(LEFT(G175,LEN(G175)-1)),IF(RIGHT(G175,1)="%",0.01*VALUE(LEFT(G175,LEN(G175)-1)),IF(RIGHT(G175,1)="k",1000*VALUE(LEFT(G175,LEN(G175)-1)),VALUE(SUBSTITUTE(G175,",",""))))))))),"N/A")</f>
        <v/>
      </c>
      <c r="P175">
        <f>MAX(J175:N175)</f>
        <v/>
      </c>
      <c r="Q175">
        <f>IFERROR(J144+MATCH(P175,J175:N175,0)-1,"")</f>
        <v/>
      </c>
      <c r="R175">
        <f>IF(Q175="","",MIN(J175:N175))</f>
        <v/>
      </c>
      <c r="S175">
        <f>IFERROR(J144+MATCH(R175,J175:N175,0)-1,"")</f>
        <v/>
      </c>
      <c r="T175">
        <f>IFERROR(AVERAGE(J175:N175),"")</f>
        <v/>
      </c>
      <c r="U175">
        <f>IFERROR(STDEV(J175:N175),"")</f>
        <v/>
      </c>
      <c r="V175">
        <f>IFERROR(IF(C175="-","",IF(ISBLANK(B175),"",IF(OR(ISNUMBER(FIND("Growth",B175)),ISNUMBER(FIND("Margin",B175))),"",(J175-T175)/U175))),"")</f>
        <v/>
      </c>
      <c r="W175">
        <f>IFERROR(IF(OR(D175="-",ISBLANK(D175)),"",(K175-T175)/U175),"")</f>
        <v/>
      </c>
      <c r="X175">
        <f>IFERROR(IF(OR(E175="-",ISBLANK(E175)),"",(L175-T175)/U175),"")</f>
        <v/>
      </c>
      <c r="Y175">
        <f>IFERROR(IF(OR(F175="-",ISBLANK(F175)),"",(M175-T175)/U175),"")</f>
        <v/>
      </c>
      <c r="Z175">
        <f>IFERROR(IF(OR(G175="-",ISBLANK(G175)),"",(N175-T175)/U175),"")</f>
        <v/>
      </c>
      <c r="AA175">
        <f>IF(MAX(MAX(V175:Z175),ABS(MIN(V175:Z175)))=ABS(MIN(V175:Z175)),MIN(V175:Z175),MAX(V175:Z175))</f>
        <v/>
      </c>
      <c r="AB175">
        <f>IFERROR(V144+MATCH(AA175,V175:Z175,0)-1,"")</f>
        <v/>
      </c>
      <c r="AC175">
        <f>IF(AB175&lt;&gt;"",IF(S175=AB175,"Low",IF(AB175=Q175,"High","")),"")</f>
        <v/>
      </c>
      <c r="AE175">
        <f>IF(ISNUMBER(MATCH("N/A",J175:N175,0)),"",IFERROR((5 * SUMPRODUCT(J144:N144,J175:N175) - PRODUCT(SUM(J144:N144),SUM(J175:N175))) / ((5 * SUM((J144^2)+(K144^2)+(L144^2)+(M144^2)+(N144^2))) - SUM(J144:N144)^2),""))</f>
        <v/>
      </c>
      <c r="AF175">
        <f>IFERROR(CORREL(J144:N144,J175:N175),"")</f>
        <v/>
      </c>
      <c r="AZ175">
        <f>IF(Q175=S175,0,1)</f>
        <v/>
      </c>
      <c r="BA175">
        <f>IF(AZ175=1,IF(Q175="","",IF(Q175=N144,"Yes","No")),"")</f>
        <v/>
      </c>
      <c r="BB175">
        <f>IF(BA175="Yes",P175,"")</f>
        <v/>
      </c>
      <c r="BC175">
        <f>IF(AZ175=1,IF(S175="","",IF(S175=N144,"Yes","No")),"")</f>
        <v/>
      </c>
      <c r="BD175">
        <f>IF(BC175="Yes",R175,"")</f>
        <v/>
      </c>
      <c r="BE175">
        <f>IFERROR(IF(SIGN(AE175)=1,"Increasing",IF(SIGN(AE175)=-1,"Decreasing","")),"")</f>
        <v/>
      </c>
      <c r="BF175">
        <f>IF(OR(AND(BE175="Increasing",BA175="Yes"),AND(BE175="Decreasing",BC175="Yes")),"Yes","No")</f>
        <v/>
      </c>
      <c r="BG175">
        <f>IF(I175="pos_trend","Yes","No")</f>
        <v/>
      </c>
      <c r="BH175">
        <f>IF(AF175&lt;&gt;"",IF(ABS(AF175)&gt;0.8,"Yes","No"),"")</f>
        <v/>
      </c>
    </row>
    <row r="176" spans="1:60">
      <c s="1" r="A176" t="n">
        <v>18</v>
      </c>
      <c r="B176" t="s">
        <v>386</v>
      </c>
      <c r="C176" t="s">
        <v>1190</v>
      </c>
      <c r="D176" t="s">
        <v>1191</v>
      </c>
      <c r="E176" t="s">
        <v>1192</v>
      </c>
      <c r="F176" t="s">
        <v>1193</v>
      </c>
      <c r="G176" t="s">
        <v>1194</v>
      </c>
      <c r="H176" t="s"/>
      <c r="I176">
        <f>IF(AND(K176&gt; J176, L176&gt; K176, M176&gt; L176, N176&gt; M176), "pos_trend", IF(AND(K176&lt; J176, L176&lt; K176, M176&lt; L176, N176&lt; M176), "neg_trend", "N/A"))</f>
        <v/>
      </c>
      <c r="J176">
        <f>IFERROR(IF(TRIM(C176)="-", "N/A", IF(RIGHT(C176,1)=")",IF(RIGHT(C176,2)="T)",-1000000000000*VALUE(MID(C176,2,LEN(C176)-3)),IF(RIGHT(C176,2)="M)",-1000000*VALUE(MID(C176,2,LEN(C176)-3)),IF(RIGHT(C176,2)="B)",-1000000000*VALUE(MID(C176,2,LEN(C176)-3)),IF(RIGHT(C176,2)="k)",-1000*VALUE(MID(C176,2,LEN(C176)-3)),VALUE(SUBSTITUTE(C176,",","")))))),IF(RIGHT(C176,1)="T",1000000000000*VALUE(LEFT(C176,LEN(C176)-1)),IF(RIGHT(C176,1)="M",1000000*VALUE(LEFT(C176,LEN(C176)-1)),IF(RIGHT(C176,1)="B",1000000000*VALUE(LEFT(C176,LEN(C176)-1)),IF(RIGHT(C176,1)="%",0.01*VALUE(LEFT(C176,LEN(C176)-1)),IF(RIGHT(C176,1)="k",1000*VALUE(LEFT(C176,LEN(C176)-1)),VALUE(SUBSTITUTE(C176,",",""))))))))),"N/A")</f>
        <v/>
      </c>
      <c r="K176">
        <f>IFERROR(IF(TRIM(D176)="-", "N/A", IF(RIGHT(D176,1)=")",IF(RIGHT(D176,2)="T)",-1000000000000*VALUE(MID(D176,2,LEN(D176)-3)),IF(RIGHT(D176,2)="M)",-1000000*VALUE(MID(D176,2,LEN(D176)-3)),IF(RIGHT(D176,2)="B)",-1000000000*VALUE(MID(D176,2,LEN(D176)-3)),IF(RIGHT(D176,2)="k)",-1000*VALUE(MID(D176,2,LEN(D176)-3)),VALUE(SUBSTITUTE(D176,",","")))))),IF(RIGHT(D176,1)="T",1000000000000*VALUE(LEFT(D176,LEN(D176)-1)),IF(RIGHT(D176,1)="M",1000000*VALUE(LEFT(D176,LEN(D176)-1)),IF(RIGHT(D176,1)="B",1000000000*VALUE(LEFT(D176,LEN(D176)-1)),IF(RIGHT(D176,1)="%",0.01*VALUE(LEFT(D176,LEN(D176)-1)),IF(RIGHT(D176,1)="k",1000*VALUE(LEFT(D176,LEN(D176)-1)),VALUE(SUBSTITUTE(D176,",",""))))))))),"N/A")</f>
        <v/>
      </c>
      <c r="L176">
        <f>IFERROR(IF(TRIM(E176)="-", "N/A", IF(RIGHT(E176,1)=")",IF(RIGHT(E176,2)="T)",-1000000000000*VALUE(MID(E176,2,LEN(E176)-3)),IF(RIGHT(E176,2)="M)",-1000000*VALUE(MID(E176,2,LEN(E176)-3)),IF(RIGHT(E176,2)="B)",-1000000000*VALUE(MID(E176,2,LEN(E176)-3)),IF(RIGHT(E176,2)="k)",-1000*VALUE(MID(E176,2,LEN(E176)-3)),VALUE(SUBSTITUTE(E176,",","")))))),IF(RIGHT(E176,1)="T",1000000000000*VALUE(LEFT(E176,LEN(E176)-1)),IF(RIGHT(E176,1)="M",1000000*VALUE(LEFT(E176,LEN(E176)-1)),IF(RIGHT(E176,1)="B",1000000000*VALUE(LEFT(E176,LEN(E176)-1)),IF(RIGHT(E176,1)="%",0.01*VALUE(LEFT(E176,LEN(E176)-1)),IF(RIGHT(E176,1)="k",1000*VALUE(LEFT(E176,LEN(E176)-1)),VALUE(SUBSTITUTE(E176,",",""))))))))),"N/A")</f>
        <v/>
      </c>
      <c r="M176">
        <f>IFERROR(IF(TRIM(F176)="-", "N/A", IF(RIGHT(F176,1)=")",IF(RIGHT(F176,2)="T)",-1000000000000*VALUE(MID(F176,2,LEN(F176)-3)),IF(RIGHT(F176,2)="M)",-1000000*VALUE(MID(F176,2,LEN(F176)-3)),IF(RIGHT(F176,2)="B)",-1000000000*VALUE(MID(F176,2,LEN(F176)-3)),IF(RIGHT(F176,2)="k)",-1000*VALUE(MID(F176,2,LEN(F176)-3)),VALUE(SUBSTITUTE(F176,",","")))))),IF(RIGHT(F176,1)="T",1000000000000*VALUE(LEFT(F176,LEN(F176)-1)),IF(RIGHT(F176,1)="M",1000000*VALUE(LEFT(F176,LEN(F176)-1)),IF(RIGHT(F176,1)="B",1000000000*VALUE(LEFT(F176,LEN(F176)-1)),IF(RIGHT(F176,1)="%",0.01*VALUE(LEFT(F176,LEN(F176)-1)),IF(RIGHT(F176,1)="k",1000*VALUE(LEFT(F176,LEN(F176)-1)),VALUE(SUBSTITUTE(F176,",",""))))))))),"N/A")</f>
        <v/>
      </c>
      <c r="N176">
        <f>IFERROR(IF(TRIM(G176)="-", "N/A", IF(RIGHT(G176,1)=")",IF(RIGHT(G176,2)="T)",-1000000000000*VALUE(MID(G176,2,LEN(G176)-3)),IF(RIGHT(G176,2)="M)",-1000000*VALUE(MID(G176,2,LEN(G176)-3)),IF(RIGHT(G176,2)="B)",-1000000000*VALUE(MID(G176,2,LEN(G176)-3)),IF(RIGHT(G176,2)="k)",-1000*VALUE(MID(G176,2,LEN(G176)-3)),VALUE(SUBSTITUTE(G176,",","")))))),IF(RIGHT(G176,1)="T",1000000000000*VALUE(LEFT(G176,LEN(G176)-1)),IF(RIGHT(G176,1)="M",1000000*VALUE(LEFT(G176,LEN(G176)-1)),IF(RIGHT(G176,1)="B",1000000000*VALUE(LEFT(G176,LEN(G176)-1)),IF(RIGHT(G176,1)="%",0.01*VALUE(LEFT(G176,LEN(G176)-1)),IF(RIGHT(G176,1)="k",1000*VALUE(LEFT(G176,LEN(G176)-1)),VALUE(SUBSTITUTE(G176,",",""))))))))),"N/A")</f>
        <v/>
      </c>
      <c r="P176">
        <f>MAX(J176:N176)</f>
        <v/>
      </c>
      <c r="Q176">
        <f>IFERROR(J144+MATCH(P176,J176:N176,0)-1,"")</f>
        <v/>
      </c>
      <c r="R176">
        <f>IF(Q176="","",MIN(J176:N176))</f>
        <v/>
      </c>
      <c r="S176">
        <f>IFERROR(J144+MATCH(R176,J176:N176,0)-1,"")</f>
        <v/>
      </c>
      <c r="T176">
        <f>IFERROR(AVERAGE(J176:N176),"")</f>
        <v/>
      </c>
      <c r="U176">
        <f>IFERROR(STDEV(J176:N176),"")</f>
        <v/>
      </c>
      <c r="V176">
        <f>IFERROR(IF(C176="-","",IF(ISBLANK(B176),"",IF(OR(ISNUMBER(FIND("Growth",B176)),ISNUMBER(FIND("Margin",B176))),"",(J176-T176)/U176))),"")</f>
        <v/>
      </c>
      <c r="W176">
        <f>IFERROR(IF(OR(D176="-",ISBLANK(D176)),"",(K176-T176)/U176),"")</f>
        <v/>
      </c>
      <c r="X176">
        <f>IFERROR(IF(OR(E176="-",ISBLANK(E176)),"",(L176-T176)/U176),"")</f>
        <v/>
      </c>
      <c r="Y176">
        <f>IFERROR(IF(OR(F176="-",ISBLANK(F176)),"",(M176-T176)/U176),"")</f>
        <v/>
      </c>
      <c r="Z176">
        <f>IFERROR(IF(OR(G176="-",ISBLANK(G176)),"",(N176-T176)/U176),"")</f>
        <v/>
      </c>
      <c r="AA176">
        <f>IF(MAX(MAX(V176:Z176),ABS(MIN(V176:Z176)))=ABS(MIN(V176:Z176)),MIN(V176:Z176),MAX(V176:Z176))</f>
        <v/>
      </c>
      <c r="AB176">
        <f>IFERROR(V144+MATCH(AA176,V176:Z176,0)-1,"")</f>
        <v/>
      </c>
      <c r="AC176">
        <f>IF(AB176&lt;&gt;"",IF(S176=AB176,"Low",IF(AB176=Q176,"High","")),"")</f>
        <v/>
      </c>
      <c r="AE176">
        <f>IF(ISNUMBER(MATCH("N/A",J176:N176,0)),"",IFERROR((5 * SUMPRODUCT(J144:N144,J176:N176) - PRODUCT(SUM(J144:N144),SUM(J176:N176))) / ((5 * SUM((J144^2)+(K144^2)+(L144^2)+(M144^2)+(N144^2))) - SUM(J144:N144)^2),""))</f>
        <v/>
      </c>
      <c r="AF176">
        <f>IFERROR(CORREL(J144:N144,J176:N176),"")</f>
        <v/>
      </c>
      <c r="AZ176">
        <f>IF(Q176=S176,0,1)</f>
        <v/>
      </c>
      <c r="BA176">
        <f>IF(AZ176=1,IF(Q176="","",IF(Q176=N144,"Yes","No")),"")</f>
        <v/>
      </c>
      <c r="BB176">
        <f>IF(BA176="Yes",P176,"")</f>
        <v/>
      </c>
      <c r="BC176">
        <f>IF(AZ176=1,IF(S176="","",IF(S176=N144,"Yes","No")),"")</f>
        <v/>
      </c>
      <c r="BD176">
        <f>IF(BC176="Yes",R176,"")</f>
        <v/>
      </c>
      <c r="BE176">
        <f>IFERROR(IF(SIGN(AE176)=1,"Increasing",IF(SIGN(AE176)=-1,"Decreasing","")),"")</f>
        <v/>
      </c>
      <c r="BF176">
        <f>IF(OR(AND(BE176="Increasing",BA176="Yes"),AND(BE176="Decreasing",BC176="Yes")),"Yes","No")</f>
        <v/>
      </c>
      <c r="BG176">
        <f>IF(I176="pos_trend","Yes","No")</f>
        <v/>
      </c>
      <c r="BH176">
        <f>IF(AF176&lt;&gt;"",IF(ABS(AF176)&gt;0.8,"Yes","No"),"")</f>
        <v/>
      </c>
    </row>
    <row r="177" spans="1:60">
      <c s="1" r="A177" t="n">
        <v>19</v>
      </c>
      <c r="B177" t="s">
        <v>391</v>
      </c>
      <c r="C177" t="s">
        <v>1195</v>
      </c>
      <c r="D177" t="s">
        <v>1196</v>
      </c>
      <c r="E177" t="s">
        <v>1197</v>
      </c>
      <c r="F177" t="s">
        <v>1198</v>
      </c>
      <c r="G177" t="s">
        <v>1199</v>
      </c>
      <c r="H177" t="s"/>
      <c r="I177">
        <f>IF(AND(K177&gt; J177, L177&gt; K177, M177&gt; L177, N177&gt; M177), "pos_trend", IF(AND(K177&lt; J177, L177&lt; K177, M177&lt; L177, N177&lt; M177), "neg_trend", "N/A"))</f>
        <v/>
      </c>
      <c r="J177">
        <f>IFERROR(IF(TRIM(C177)="-", "N/A", IF(RIGHT(C177,1)=")",IF(RIGHT(C177,2)="T)",-1000000000000*VALUE(MID(C177,2,LEN(C177)-3)),IF(RIGHT(C177,2)="M)",-1000000*VALUE(MID(C177,2,LEN(C177)-3)),IF(RIGHT(C177,2)="B)",-1000000000*VALUE(MID(C177,2,LEN(C177)-3)),IF(RIGHT(C177,2)="k)",-1000*VALUE(MID(C177,2,LEN(C177)-3)),VALUE(SUBSTITUTE(C177,",","")))))),IF(RIGHT(C177,1)="T",1000000000000*VALUE(LEFT(C177,LEN(C177)-1)),IF(RIGHT(C177,1)="M",1000000*VALUE(LEFT(C177,LEN(C177)-1)),IF(RIGHT(C177,1)="B",1000000000*VALUE(LEFT(C177,LEN(C177)-1)),IF(RIGHT(C177,1)="%",0.01*VALUE(LEFT(C177,LEN(C177)-1)),IF(RIGHT(C177,1)="k",1000*VALUE(LEFT(C177,LEN(C177)-1)),VALUE(SUBSTITUTE(C177,",",""))))))))),"N/A")</f>
        <v/>
      </c>
      <c r="K177">
        <f>IFERROR(IF(TRIM(D177)="-", "N/A", IF(RIGHT(D177,1)=")",IF(RIGHT(D177,2)="T)",-1000000000000*VALUE(MID(D177,2,LEN(D177)-3)),IF(RIGHT(D177,2)="M)",-1000000*VALUE(MID(D177,2,LEN(D177)-3)),IF(RIGHT(D177,2)="B)",-1000000000*VALUE(MID(D177,2,LEN(D177)-3)),IF(RIGHT(D177,2)="k)",-1000*VALUE(MID(D177,2,LEN(D177)-3)),VALUE(SUBSTITUTE(D177,",","")))))),IF(RIGHT(D177,1)="T",1000000000000*VALUE(LEFT(D177,LEN(D177)-1)),IF(RIGHT(D177,1)="M",1000000*VALUE(LEFT(D177,LEN(D177)-1)),IF(RIGHT(D177,1)="B",1000000000*VALUE(LEFT(D177,LEN(D177)-1)),IF(RIGHT(D177,1)="%",0.01*VALUE(LEFT(D177,LEN(D177)-1)),IF(RIGHT(D177,1)="k",1000*VALUE(LEFT(D177,LEN(D177)-1)),VALUE(SUBSTITUTE(D177,",",""))))))))),"N/A")</f>
        <v/>
      </c>
      <c r="L177">
        <f>IFERROR(IF(TRIM(E177)="-", "N/A", IF(RIGHT(E177,1)=")",IF(RIGHT(E177,2)="T)",-1000000000000*VALUE(MID(E177,2,LEN(E177)-3)),IF(RIGHT(E177,2)="M)",-1000000*VALUE(MID(E177,2,LEN(E177)-3)),IF(RIGHT(E177,2)="B)",-1000000000*VALUE(MID(E177,2,LEN(E177)-3)),IF(RIGHT(E177,2)="k)",-1000*VALUE(MID(E177,2,LEN(E177)-3)),VALUE(SUBSTITUTE(E177,",","")))))),IF(RIGHT(E177,1)="T",1000000000000*VALUE(LEFT(E177,LEN(E177)-1)),IF(RIGHT(E177,1)="M",1000000*VALUE(LEFT(E177,LEN(E177)-1)),IF(RIGHT(E177,1)="B",1000000000*VALUE(LEFT(E177,LEN(E177)-1)),IF(RIGHT(E177,1)="%",0.01*VALUE(LEFT(E177,LEN(E177)-1)),IF(RIGHT(E177,1)="k",1000*VALUE(LEFT(E177,LEN(E177)-1)),VALUE(SUBSTITUTE(E177,",",""))))))))),"N/A")</f>
        <v/>
      </c>
      <c r="M177">
        <f>IFERROR(IF(TRIM(F177)="-", "N/A", IF(RIGHT(F177,1)=")",IF(RIGHT(F177,2)="T)",-1000000000000*VALUE(MID(F177,2,LEN(F177)-3)),IF(RIGHT(F177,2)="M)",-1000000*VALUE(MID(F177,2,LEN(F177)-3)),IF(RIGHT(F177,2)="B)",-1000000000*VALUE(MID(F177,2,LEN(F177)-3)),IF(RIGHT(F177,2)="k)",-1000*VALUE(MID(F177,2,LEN(F177)-3)),VALUE(SUBSTITUTE(F177,",","")))))),IF(RIGHT(F177,1)="T",1000000000000*VALUE(LEFT(F177,LEN(F177)-1)),IF(RIGHT(F177,1)="M",1000000*VALUE(LEFT(F177,LEN(F177)-1)),IF(RIGHT(F177,1)="B",1000000000*VALUE(LEFT(F177,LEN(F177)-1)),IF(RIGHT(F177,1)="%",0.01*VALUE(LEFT(F177,LEN(F177)-1)),IF(RIGHT(F177,1)="k",1000*VALUE(LEFT(F177,LEN(F177)-1)),VALUE(SUBSTITUTE(F177,",",""))))))))),"N/A")</f>
        <v/>
      </c>
      <c r="N177">
        <f>IFERROR(IF(TRIM(G177)="-", "N/A", IF(RIGHT(G177,1)=")",IF(RIGHT(G177,2)="T)",-1000000000000*VALUE(MID(G177,2,LEN(G177)-3)),IF(RIGHT(G177,2)="M)",-1000000*VALUE(MID(G177,2,LEN(G177)-3)),IF(RIGHT(G177,2)="B)",-1000000000*VALUE(MID(G177,2,LEN(G177)-3)),IF(RIGHT(G177,2)="k)",-1000*VALUE(MID(G177,2,LEN(G177)-3)),VALUE(SUBSTITUTE(G177,",","")))))),IF(RIGHT(G177,1)="T",1000000000000*VALUE(LEFT(G177,LEN(G177)-1)),IF(RIGHT(G177,1)="M",1000000*VALUE(LEFT(G177,LEN(G177)-1)),IF(RIGHT(G177,1)="B",1000000000*VALUE(LEFT(G177,LEN(G177)-1)),IF(RIGHT(G177,1)="%",0.01*VALUE(LEFT(G177,LEN(G177)-1)),IF(RIGHT(G177,1)="k",1000*VALUE(LEFT(G177,LEN(G177)-1)),VALUE(SUBSTITUTE(G177,",",""))))))))),"N/A")</f>
        <v/>
      </c>
      <c r="P177">
        <f>MAX(J177:N177)</f>
        <v/>
      </c>
      <c r="Q177">
        <f>IFERROR(J144+MATCH(P177,J177:N177,0)-1,"")</f>
        <v/>
      </c>
      <c r="R177">
        <f>IF(Q177="","",MIN(J177:N177))</f>
        <v/>
      </c>
      <c r="S177">
        <f>IFERROR(J144+MATCH(R177,J177:N177,0)-1,"")</f>
        <v/>
      </c>
      <c r="T177">
        <f>IFERROR(AVERAGE(J177:N177),"")</f>
        <v/>
      </c>
      <c r="U177">
        <f>IFERROR(STDEV(J177:N177),"")</f>
        <v/>
      </c>
      <c r="V177">
        <f>IFERROR(IF(C177="-","",IF(ISBLANK(B177),"",IF(OR(ISNUMBER(FIND("Growth",B177)),ISNUMBER(FIND("Margin",B177))),"",(J177-T177)/U177))),"")</f>
        <v/>
      </c>
      <c r="W177">
        <f>IFERROR(IF(OR(D177="-",ISBLANK(D177)),"",(K177-T177)/U177),"")</f>
        <v/>
      </c>
      <c r="X177">
        <f>IFERROR(IF(OR(E177="-",ISBLANK(E177)),"",(L177-T177)/U177),"")</f>
        <v/>
      </c>
      <c r="Y177">
        <f>IFERROR(IF(OR(F177="-",ISBLANK(F177)),"",(M177-T177)/U177),"")</f>
        <v/>
      </c>
      <c r="Z177">
        <f>IFERROR(IF(OR(G177="-",ISBLANK(G177)),"",(N177-T177)/U177),"")</f>
        <v/>
      </c>
      <c r="AA177">
        <f>IF(MAX(MAX(V177:Z177),ABS(MIN(V177:Z177)))=ABS(MIN(V177:Z177)),MIN(V177:Z177),MAX(V177:Z177))</f>
        <v/>
      </c>
      <c r="AB177">
        <f>IFERROR(V144+MATCH(AA177,V177:Z177,0)-1,"")</f>
        <v/>
      </c>
      <c r="AC177">
        <f>IF(AB177&lt;&gt;"",IF(S177=AB177,"Low",IF(AB177=Q177,"High","")),"")</f>
        <v/>
      </c>
      <c r="AE177">
        <f>IF(ISNUMBER(MATCH("N/A",J177:N177,0)),"",IFERROR((5 * SUMPRODUCT(J144:N144,J177:N177) - PRODUCT(SUM(J144:N144),SUM(J177:N177))) / ((5 * SUM((J144^2)+(K144^2)+(L144^2)+(M144^2)+(N144^2))) - SUM(J144:N144)^2),""))</f>
        <v/>
      </c>
      <c r="AF177">
        <f>IFERROR(CORREL(J144:N144,J177:N177),"")</f>
        <v/>
      </c>
      <c r="AZ177">
        <f>IF(Q177=S177,0,1)</f>
        <v/>
      </c>
      <c r="BA177">
        <f>IF(AZ177=1,IF(Q177="","",IF(Q177=N144,"Yes","No")),"")</f>
        <v/>
      </c>
      <c r="BB177">
        <f>IF(BA177="Yes",P177,"")</f>
        <v/>
      </c>
      <c r="BC177">
        <f>IF(AZ177=1,IF(S177="","",IF(S177=N144,"Yes","No")),"")</f>
        <v/>
      </c>
      <c r="BD177">
        <f>IF(BC177="Yes",R177,"")</f>
        <v/>
      </c>
      <c r="BE177">
        <f>IFERROR(IF(SIGN(AE177)=1,"Increasing",IF(SIGN(AE177)=-1,"Decreasing","")),"")</f>
        <v/>
      </c>
      <c r="BF177">
        <f>IF(OR(AND(BE177="Increasing",BA177="Yes"),AND(BE177="Decreasing",BC177="Yes")),"Yes","No")</f>
        <v/>
      </c>
      <c r="BG177">
        <f>IF(I177="pos_trend","Yes","No")</f>
        <v/>
      </c>
      <c r="BH177">
        <f>IF(AF177&lt;&gt;"",IF(ABS(AF177)&gt;0.8,"Yes","No"),"")</f>
        <v/>
      </c>
    </row>
    <row r="178" spans="1:60">
      <c s="1" r="A178" t="n">
        <v>20</v>
      </c>
      <c r="B178" t="s">
        <v>392</v>
      </c>
      <c r="C178" t="s">
        <v>1200</v>
      </c>
      <c r="D178" t="s">
        <v>1201</v>
      </c>
      <c r="E178" t="s">
        <v>1202</v>
      </c>
      <c r="F178" t="s">
        <v>1203</v>
      </c>
      <c r="G178" t="s">
        <v>1204</v>
      </c>
      <c r="H178" t="s"/>
      <c r="I178">
        <f>IF(AND(K178&gt; J178, L178&gt; K178, M178&gt; L178, N178&gt; M178), "pos_trend", IF(AND(K178&lt; J178, L178&lt; K178, M178&lt; L178, N178&lt; M178), "neg_trend", "N/A"))</f>
        <v/>
      </c>
      <c r="J178">
        <f>IFERROR(IF(TRIM(C178)="-", "N/A", IF(RIGHT(C178,1)=")",IF(RIGHT(C178,2)="T)",-1000000000000*VALUE(MID(C178,2,LEN(C178)-3)),IF(RIGHT(C178,2)="M)",-1000000*VALUE(MID(C178,2,LEN(C178)-3)),IF(RIGHT(C178,2)="B)",-1000000000*VALUE(MID(C178,2,LEN(C178)-3)),IF(RIGHT(C178,2)="k)",-1000*VALUE(MID(C178,2,LEN(C178)-3)),VALUE(SUBSTITUTE(C178,",","")))))),IF(RIGHT(C178,1)="T",1000000000000*VALUE(LEFT(C178,LEN(C178)-1)),IF(RIGHT(C178,1)="M",1000000*VALUE(LEFT(C178,LEN(C178)-1)),IF(RIGHT(C178,1)="B",1000000000*VALUE(LEFT(C178,LEN(C178)-1)),IF(RIGHT(C178,1)="%",0.01*VALUE(LEFT(C178,LEN(C178)-1)),IF(RIGHT(C178,1)="k",1000*VALUE(LEFT(C178,LEN(C178)-1)),VALUE(SUBSTITUTE(C178,",",""))))))))),"N/A")</f>
        <v/>
      </c>
      <c r="K178">
        <f>IFERROR(IF(TRIM(D178)="-", "N/A", IF(RIGHT(D178,1)=")",IF(RIGHT(D178,2)="T)",-1000000000000*VALUE(MID(D178,2,LEN(D178)-3)),IF(RIGHT(D178,2)="M)",-1000000*VALUE(MID(D178,2,LEN(D178)-3)),IF(RIGHT(D178,2)="B)",-1000000000*VALUE(MID(D178,2,LEN(D178)-3)),IF(RIGHT(D178,2)="k)",-1000*VALUE(MID(D178,2,LEN(D178)-3)),VALUE(SUBSTITUTE(D178,",","")))))),IF(RIGHT(D178,1)="T",1000000000000*VALUE(LEFT(D178,LEN(D178)-1)),IF(RIGHT(D178,1)="M",1000000*VALUE(LEFT(D178,LEN(D178)-1)),IF(RIGHT(D178,1)="B",1000000000*VALUE(LEFT(D178,LEN(D178)-1)),IF(RIGHT(D178,1)="%",0.01*VALUE(LEFT(D178,LEN(D178)-1)),IF(RIGHT(D178,1)="k",1000*VALUE(LEFT(D178,LEN(D178)-1)),VALUE(SUBSTITUTE(D178,",",""))))))))),"N/A")</f>
        <v/>
      </c>
      <c r="L178">
        <f>IFERROR(IF(TRIM(E178)="-", "N/A", IF(RIGHT(E178,1)=")",IF(RIGHT(E178,2)="T)",-1000000000000*VALUE(MID(E178,2,LEN(E178)-3)),IF(RIGHT(E178,2)="M)",-1000000*VALUE(MID(E178,2,LEN(E178)-3)),IF(RIGHT(E178,2)="B)",-1000000000*VALUE(MID(E178,2,LEN(E178)-3)),IF(RIGHT(E178,2)="k)",-1000*VALUE(MID(E178,2,LEN(E178)-3)),VALUE(SUBSTITUTE(E178,",","")))))),IF(RIGHT(E178,1)="T",1000000000000*VALUE(LEFT(E178,LEN(E178)-1)),IF(RIGHT(E178,1)="M",1000000*VALUE(LEFT(E178,LEN(E178)-1)),IF(RIGHT(E178,1)="B",1000000000*VALUE(LEFT(E178,LEN(E178)-1)),IF(RIGHT(E178,1)="%",0.01*VALUE(LEFT(E178,LEN(E178)-1)),IF(RIGHT(E178,1)="k",1000*VALUE(LEFT(E178,LEN(E178)-1)),VALUE(SUBSTITUTE(E178,",",""))))))))),"N/A")</f>
        <v/>
      </c>
      <c r="M178">
        <f>IFERROR(IF(TRIM(F178)="-", "N/A", IF(RIGHT(F178,1)=")",IF(RIGHT(F178,2)="T)",-1000000000000*VALUE(MID(F178,2,LEN(F178)-3)),IF(RIGHT(F178,2)="M)",-1000000*VALUE(MID(F178,2,LEN(F178)-3)),IF(RIGHT(F178,2)="B)",-1000000000*VALUE(MID(F178,2,LEN(F178)-3)),IF(RIGHT(F178,2)="k)",-1000*VALUE(MID(F178,2,LEN(F178)-3)),VALUE(SUBSTITUTE(F178,",","")))))),IF(RIGHT(F178,1)="T",1000000000000*VALUE(LEFT(F178,LEN(F178)-1)),IF(RIGHT(F178,1)="M",1000000*VALUE(LEFT(F178,LEN(F178)-1)),IF(RIGHT(F178,1)="B",1000000000*VALUE(LEFT(F178,LEN(F178)-1)),IF(RIGHT(F178,1)="%",0.01*VALUE(LEFT(F178,LEN(F178)-1)),IF(RIGHT(F178,1)="k",1000*VALUE(LEFT(F178,LEN(F178)-1)),VALUE(SUBSTITUTE(F178,",",""))))))))),"N/A")</f>
        <v/>
      </c>
      <c r="N178">
        <f>IFERROR(IF(TRIM(G178)="-", "N/A", IF(RIGHT(G178,1)=")",IF(RIGHT(G178,2)="T)",-1000000000000*VALUE(MID(G178,2,LEN(G178)-3)),IF(RIGHT(G178,2)="M)",-1000000*VALUE(MID(G178,2,LEN(G178)-3)),IF(RIGHT(G178,2)="B)",-1000000000*VALUE(MID(G178,2,LEN(G178)-3)),IF(RIGHT(G178,2)="k)",-1000*VALUE(MID(G178,2,LEN(G178)-3)),VALUE(SUBSTITUTE(G178,",","")))))),IF(RIGHT(G178,1)="T",1000000000000*VALUE(LEFT(G178,LEN(G178)-1)),IF(RIGHT(G178,1)="M",1000000*VALUE(LEFT(G178,LEN(G178)-1)),IF(RIGHT(G178,1)="B",1000000000*VALUE(LEFT(G178,LEN(G178)-1)),IF(RIGHT(G178,1)="%",0.01*VALUE(LEFT(G178,LEN(G178)-1)),IF(RIGHT(G178,1)="k",1000*VALUE(LEFT(G178,LEN(G178)-1)),VALUE(SUBSTITUTE(G178,",",""))))))))),"N/A")</f>
        <v/>
      </c>
      <c r="P178">
        <f>MAX(J178:N178)</f>
        <v/>
      </c>
      <c r="Q178">
        <f>IFERROR(J144+MATCH(P178,J178:N178,0)-1,"")</f>
        <v/>
      </c>
      <c r="R178">
        <f>IF(Q178="","",MIN(J178:N178))</f>
        <v/>
      </c>
      <c r="S178">
        <f>IFERROR(J144+MATCH(R178,J178:N178,0)-1,"")</f>
        <v/>
      </c>
      <c r="T178">
        <f>IFERROR(AVERAGE(J178:N178),"")</f>
        <v/>
      </c>
      <c r="U178">
        <f>IFERROR(STDEV(J178:N178),"")</f>
        <v/>
      </c>
      <c r="V178">
        <f>IFERROR(IF(C178="-","",IF(ISBLANK(B178),"",IF(OR(ISNUMBER(FIND("Growth",B178)),ISNUMBER(FIND("Margin",B178))),"",(J178-T178)/U178))),"")</f>
        <v/>
      </c>
      <c r="W178">
        <f>IFERROR(IF(OR(D178="-",ISBLANK(D178)),"",(K178-T178)/U178),"")</f>
        <v/>
      </c>
      <c r="X178">
        <f>IFERROR(IF(OR(E178="-",ISBLANK(E178)),"",(L178-T178)/U178),"")</f>
        <v/>
      </c>
      <c r="Y178">
        <f>IFERROR(IF(OR(F178="-",ISBLANK(F178)),"",(M178-T178)/U178),"")</f>
        <v/>
      </c>
      <c r="Z178">
        <f>IFERROR(IF(OR(G178="-",ISBLANK(G178)),"",(N178-T178)/U178),"")</f>
        <v/>
      </c>
      <c r="AA178">
        <f>IF(MAX(MAX(V178:Z178),ABS(MIN(V178:Z178)))=ABS(MIN(V178:Z178)),MIN(V178:Z178),MAX(V178:Z178))</f>
        <v/>
      </c>
      <c r="AB178">
        <f>IFERROR(V144+MATCH(AA178,V178:Z178,0)-1,"")</f>
        <v/>
      </c>
      <c r="AC178">
        <f>IF(AB178&lt;&gt;"",IF(S178=AB178,"Low",IF(AB178=Q178,"High","")),"")</f>
        <v/>
      </c>
      <c r="AE178">
        <f>IF(ISNUMBER(MATCH("N/A",J178:N178,0)),"",IFERROR((5 * SUMPRODUCT(J144:N144,J178:N178) - PRODUCT(SUM(J144:N144),SUM(J178:N178))) / ((5 * SUM((J144^2)+(K144^2)+(L144^2)+(M144^2)+(N144^2))) - SUM(J144:N144)^2),""))</f>
        <v/>
      </c>
      <c r="AF178">
        <f>IFERROR(CORREL(J144:N144,J178:N178),"")</f>
        <v/>
      </c>
      <c r="AZ178">
        <f>IF(Q178=S178,0,1)</f>
        <v/>
      </c>
      <c r="BA178">
        <f>IF(AZ178=1,IF(Q178="","",IF(Q178=N144,"Yes","No")),"")</f>
        <v/>
      </c>
      <c r="BB178">
        <f>IF(BA178="Yes",P178,"")</f>
        <v/>
      </c>
      <c r="BC178">
        <f>IF(AZ178=1,IF(S178="","",IF(S178=N144,"Yes","No")),"")</f>
        <v/>
      </c>
      <c r="BD178">
        <f>IF(BC178="Yes",R178,"")</f>
        <v/>
      </c>
      <c r="BE178">
        <f>IFERROR(IF(SIGN(AE178)=1,"Increasing",IF(SIGN(AE178)=-1,"Decreasing","")),"")</f>
        <v/>
      </c>
      <c r="BF178">
        <f>IF(OR(AND(BE178="Increasing",BA178="Yes"),AND(BE178="Decreasing",BC178="Yes")),"Yes","No")</f>
        <v/>
      </c>
      <c r="BG178">
        <f>IF(I178="pos_trend","Yes","No")</f>
        <v/>
      </c>
      <c r="BH178">
        <f>IF(AF178&lt;&gt;"",IF(ABS(AF178)&gt;0.8,"Yes","No"),"")</f>
        <v/>
      </c>
    </row>
    <row r="179" spans="1:60">
      <c s="1" r="A179" t="n">
        <v>21</v>
      </c>
      <c r="B179" t="s">
        <v>397</v>
      </c>
      <c r="C179" t="s">
        <v>1205</v>
      </c>
      <c r="D179" t="s">
        <v>1206</v>
      </c>
      <c r="E179" t="s">
        <v>1207</v>
      </c>
      <c r="F179" t="s">
        <v>1208</v>
      </c>
      <c r="G179" t="s">
        <v>1209</v>
      </c>
      <c r="H179" t="s"/>
      <c r="I179">
        <f>IF(AND(K179&gt; J179, L179&gt; K179, M179&gt; L179, N179&gt; M179), "pos_trend", IF(AND(K179&lt; J179, L179&lt; K179, M179&lt; L179, N179&lt; M179), "neg_trend", "N/A"))</f>
        <v/>
      </c>
      <c r="J179">
        <f>IFERROR(IF(TRIM(C179)="-", "N/A", IF(RIGHT(C179,1)=")",IF(RIGHT(C179,2)="T)",-1000000000000*VALUE(MID(C179,2,LEN(C179)-3)),IF(RIGHT(C179,2)="M)",-1000000*VALUE(MID(C179,2,LEN(C179)-3)),IF(RIGHT(C179,2)="B)",-1000000000*VALUE(MID(C179,2,LEN(C179)-3)),IF(RIGHT(C179,2)="k)",-1000*VALUE(MID(C179,2,LEN(C179)-3)),VALUE(SUBSTITUTE(C179,",","")))))),IF(RIGHT(C179,1)="T",1000000000000*VALUE(LEFT(C179,LEN(C179)-1)),IF(RIGHT(C179,1)="M",1000000*VALUE(LEFT(C179,LEN(C179)-1)),IF(RIGHT(C179,1)="B",1000000000*VALUE(LEFT(C179,LEN(C179)-1)),IF(RIGHT(C179,1)="%",0.01*VALUE(LEFT(C179,LEN(C179)-1)),IF(RIGHT(C179,1)="k",1000*VALUE(LEFT(C179,LEN(C179)-1)),VALUE(SUBSTITUTE(C179,",",""))))))))),"N/A")</f>
        <v/>
      </c>
      <c r="K179">
        <f>IFERROR(IF(TRIM(D179)="-", "N/A", IF(RIGHT(D179,1)=")",IF(RIGHT(D179,2)="T)",-1000000000000*VALUE(MID(D179,2,LEN(D179)-3)),IF(RIGHT(D179,2)="M)",-1000000*VALUE(MID(D179,2,LEN(D179)-3)),IF(RIGHT(D179,2)="B)",-1000000000*VALUE(MID(D179,2,LEN(D179)-3)),IF(RIGHT(D179,2)="k)",-1000*VALUE(MID(D179,2,LEN(D179)-3)),VALUE(SUBSTITUTE(D179,",","")))))),IF(RIGHT(D179,1)="T",1000000000000*VALUE(LEFT(D179,LEN(D179)-1)),IF(RIGHT(D179,1)="M",1000000*VALUE(LEFT(D179,LEN(D179)-1)),IF(RIGHT(D179,1)="B",1000000000*VALUE(LEFT(D179,LEN(D179)-1)),IF(RIGHT(D179,1)="%",0.01*VALUE(LEFT(D179,LEN(D179)-1)),IF(RIGHT(D179,1)="k",1000*VALUE(LEFT(D179,LEN(D179)-1)),VALUE(SUBSTITUTE(D179,",",""))))))))),"N/A")</f>
        <v/>
      </c>
      <c r="L179">
        <f>IFERROR(IF(TRIM(E179)="-", "N/A", IF(RIGHT(E179,1)=")",IF(RIGHT(E179,2)="T)",-1000000000000*VALUE(MID(E179,2,LEN(E179)-3)),IF(RIGHT(E179,2)="M)",-1000000*VALUE(MID(E179,2,LEN(E179)-3)),IF(RIGHT(E179,2)="B)",-1000000000*VALUE(MID(E179,2,LEN(E179)-3)),IF(RIGHT(E179,2)="k)",-1000*VALUE(MID(E179,2,LEN(E179)-3)),VALUE(SUBSTITUTE(E179,",","")))))),IF(RIGHT(E179,1)="T",1000000000000*VALUE(LEFT(E179,LEN(E179)-1)),IF(RIGHT(E179,1)="M",1000000*VALUE(LEFT(E179,LEN(E179)-1)),IF(RIGHT(E179,1)="B",1000000000*VALUE(LEFT(E179,LEN(E179)-1)),IF(RIGHT(E179,1)="%",0.01*VALUE(LEFT(E179,LEN(E179)-1)),IF(RIGHT(E179,1)="k",1000*VALUE(LEFT(E179,LEN(E179)-1)),VALUE(SUBSTITUTE(E179,",",""))))))))),"N/A")</f>
        <v/>
      </c>
      <c r="M179">
        <f>IFERROR(IF(TRIM(F179)="-", "N/A", IF(RIGHT(F179,1)=")",IF(RIGHT(F179,2)="T)",-1000000000000*VALUE(MID(F179,2,LEN(F179)-3)),IF(RIGHT(F179,2)="M)",-1000000*VALUE(MID(F179,2,LEN(F179)-3)),IF(RIGHT(F179,2)="B)",-1000000000*VALUE(MID(F179,2,LEN(F179)-3)),IF(RIGHT(F179,2)="k)",-1000*VALUE(MID(F179,2,LEN(F179)-3)),VALUE(SUBSTITUTE(F179,",","")))))),IF(RIGHT(F179,1)="T",1000000000000*VALUE(LEFT(F179,LEN(F179)-1)),IF(RIGHT(F179,1)="M",1000000*VALUE(LEFT(F179,LEN(F179)-1)),IF(RIGHT(F179,1)="B",1000000000*VALUE(LEFT(F179,LEN(F179)-1)),IF(RIGHT(F179,1)="%",0.01*VALUE(LEFT(F179,LEN(F179)-1)),IF(RIGHT(F179,1)="k",1000*VALUE(LEFT(F179,LEN(F179)-1)),VALUE(SUBSTITUTE(F179,",",""))))))))),"N/A")</f>
        <v/>
      </c>
      <c r="N179">
        <f>IFERROR(IF(TRIM(G179)="-", "N/A", IF(RIGHT(G179,1)=")",IF(RIGHT(G179,2)="T)",-1000000000000*VALUE(MID(G179,2,LEN(G179)-3)),IF(RIGHT(G179,2)="M)",-1000000*VALUE(MID(G179,2,LEN(G179)-3)),IF(RIGHT(G179,2)="B)",-1000000000*VALUE(MID(G179,2,LEN(G179)-3)),IF(RIGHT(G179,2)="k)",-1000*VALUE(MID(G179,2,LEN(G179)-3)),VALUE(SUBSTITUTE(G179,",","")))))),IF(RIGHT(G179,1)="T",1000000000000*VALUE(LEFT(G179,LEN(G179)-1)),IF(RIGHT(G179,1)="M",1000000*VALUE(LEFT(G179,LEN(G179)-1)),IF(RIGHT(G179,1)="B",1000000000*VALUE(LEFT(G179,LEN(G179)-1)),IF(RIGHT(G179,1)="%",0.01*VALUE(LEFT(G179,LEN(G179)-1)),IF(RIGHT(G179,1)="k",1000*VALUE(LEFT(G179,LEN(G179)-1)),VALUE(SUBSTITUTE(G179,",",""))))))))),"N/A")</f>
        <v/>
      </c>
      <c r="P179">
        <f>MAX(J179:N179)</f>
        <v/>
      </c>
      <c r="Q179">
        <f>IFERROR(J144+MATCH(P179,J179:N179,0)-1,"")</f>
        <v/>
      </c>
      <c r="R179">
        <f>IF(Q179="","",MIN(J179:N179))</f>
        <v/>
      </c>
      <c r="S179">
        <f>IFERROR(J144+MATCH(R179,J179:N179,0)-1,"")</f>
        <v/>
      </c>
      <c r="T179">
        <f>IFERROR(AVERAGE(J179:N179),"")</f>
        <v/>
      </c>
      <c r="U179">
        <f>IFERROR(STDEV(J179:N179),"")</f>
        <v/>
      </c>
      <c r="V179">
        <f>IFERROR(IF(C179="-","",IF(ISBLANK(B179),"",IF(OR(ISNUMBER(FIND("Growth",B179)),ISNUMBER(FIND("Margin",B179))),"",(J179-T179)/U179))),"")</f>
        <v/>
      </c>
      <c r="W179">
        <f>IFERROR(IF(OR(D179="-",ISBLANK(D179)),"",(K179-T179)/U179),"")</f>
        <v/>
      </c>
      <c r="X179">
        <f>IFERROR(IF(OR(E179="-",ISBLANK(E179)),"",(L179-T179)/U179),"")</f>
        <v/>
      </c>
      <c r="Y179">
        <f>IFERROR(IF(OR(F179="-",ISBLANK(F179)),"",(M179-T179)/U179),"")</f>
        <v/>
      </c>
      <c r="Z179">
        <f>IFERROR(IF(OR(G179="-",ISBLANK(G179)),"",(N179-T179)/U179),"")</f>
        <v/>
      </c>
      <c r="AA179">
        <f>IF(MAX(MAX(V179:Z179),ABS(MIN(V179:Z179)))=ABS(MIN(V179:Z179)),MIN(V179:Z179),MAX(V179:Z179))</f>
        <v/>
      </c>
      <c r="AB179">
        <f>IFERROR(V144+MATCH(AA179,V179:Z179,0)-1,"")</f>
        <v/>
      </c>
      <c r="AC179">
        <f>IF(AB179&lt;&gt;"",IF(S179=AB179,"Low",IF(AB179=Q179,"High","")),"")</f>
        <v/>
      </c>
      <c r="AE179">
        <f>IF(ISNUMBER(MATCH("N/A",J179:N179,0)),"",IFERROR((5 * SUMPRODUCT(J144:N144,J179:N179) - PRODUCT(SUM(J144:N144),SUM(J179:N179))) / ((5 * SUM((J144^2)+(K144^2)+(L144^2)+(M144^2)+(N144^2))) - SUM(J144:N144)^2),""))</f>
        <v/>
      </c>
      <c r="AF179">
        <f>IFERROR(CORREL(J144:N144,J179:N179),"")</f>
        <v/>
      </c>
      <c r="AZ179">
        <f>IF(Q179=S179,0,1)</f>
        <v/>
      </c>
      <c r="BA179">
        <f>IF(AZ179=1,IF(Q179="","",IF(Q179=N144,"Yes","No")),"")</f>
        <v/>
      </c>
      <c r="BB179">
        <f>IF(BA179="Yes",P179,"")</f>
        <v/>
      </c>
      <c r="BC179">
        <f>IF(AZ179=1,IF(S179="","",IF(S179=N144,"Yes","No")),"")</f>
        <v/>
      </c>
      <c r="BD179">
        <f>IF(BC179="Yes",R179,"")</f>
        <v/>
      </c>
      <c r="BE179">
        <f>IFERROR(IF(SIGN(AE179)=1,"Increasing",IF(SIGN(AE179)=-1,"Decreasing","")),"")</f>
        <v/>
      </c>
      <c r="BF179">
        <f>IF(OR(AND(BE179="Increasing",BA179="Yes"),AND(BE179="Decreasing",BC179="Yes")),"Yes","No")</f>
        <v/>
      </c>
      <c r="BG179">
        <f>IF(I179="pos_trend","Yes","No")</f>
        <v/>
      </c>
      <c r="BH179">
        <f>IF(AF179&lt;&gt;"",IF(ABS(AF179)&gt;0.8,"Yes","No"),"")</f>
        <v/>
      </c>
    </row>
    <row r="180" spans="1:60">
      <c s="1" r="A180" t="n">
        <v>22</v>
      </c>
      <c r="B180" t="s">
        <v>398</v>
      </c>
      <c r="C180" t="s">
        <v>264</v>
      </c>
      <c r="D180" t="s">
        <v>264</v>
      </c>
      <c r="E180" t="s">
        <v>264</v>
      </c>
      <c r="F180" t="s">
        <v>264</v>
      </c>
      <c r="G180" t="s">
        <v>264</v>
      </c>
      <c r="H180" t="s"/>
      <c r="I180">
        <f>IF(AND(K180&gt; J180, L180&gt; K180, M180&gt; L180, N180&gt; M180), "pos_trend", IF(AND(K180&lt; J180, L180&lt; K180, M180&lt; L180, N180&lt; M180), "neg_trend", "N/A"))</f>
        <v/>
      </c>
      <c r="J180">
        <f>IFERROR(IF(TRIM(C180)="-", "N/A", IF(RIGHT(C180,1)=")",IF(RIGHT(C180,2)="T)",-1000000000000*VALUE(MID(C180,2,LEN(C180)-3)),IF(RIGHT(C180,2)="M)",-1000000*VALUE(MID(C180,2,LEN(C180)-3)),IF(RIGHT(C180,2)="B)",-1000000000*VALUE(MID(C180,2,LEN(C180)-3)),IF(RIGHT(C180,2)="k)",-1000*VALUE(MID(C180,2,LEN(C180)-3)),VALUE(SUBSTITUTE(C180,",","")))))),IF(RIGHT(C180,1)="T",1000000000000*VALUE(LEFT(C180,LEN(C180)-1)),IF(RIGHT(C180,1)="M",1000000*VALUE(LEFT(C180,LEN(C180)-1)),IF(RIGHT(C180,1)="B",1000000000*VALUE(LEFT(C180,LEN(C180)-1)),IF(RIGHT(C180,1)="%",0.01*VALUE(LEFT(C180,LEN(C180)-1)),IF(RIGHT(C180,1)="k",1000*VALUE(LEFT(C180,LEN(C180)-1)),VALUE(SUBSTITUTE(C180,",",""))))))))),"N/A")</f>
        <v/>
      </c>
      <c r="K180">
        <f>IFERROR(IF(TRIM(D180)="-", "N/A", IF(RIGHT(D180,1)=")",IF(RIGHT(D180,2)="T)",-1000000000000*VALUE(MID(D180,2,LEN(D180)-3)),IF(RIGHT(D180,2)="M)",-1000000*VALUE(MID(D180,2,LEN(D180)-3)),IF(RIGHT(D180,2)="B)",-1000000000*VALUE(MID(D180,2,LEN(D180)-3)),IF(RIGHT(D180,2)="k)",-1000*VALUE(MID(D180,2,LEN(D180)-3)),VALUE(SUBSTITUTE(D180,",","")))))),IF(RIGHT(D180,1)="T",1000000000000*VALUE(LEFT(D180,LEN(D180)-1)),IF(RIGHT(D180,1)="M",1000000*VALUE(LEFT(D180,LEN(D180)-1)),IF(RIGHT(D180,1)="B",1000000000*VALUE(LEFT(D180,LEN(D180)-1)),IF(RIGHT(D180,1)="%",0.01*VALUE(LEFT(D180,LEN(D180)-1)),IF(RIGHT(D180,1)="k",1000*VALUE(LEFT(D180,LEN(D180)-1)),VALUE(SUBSTITUTE(D180,",",""))))))))),"N/A")</f>
        <v/>
      </c>
      <c r="L180">
        <f>IFERROR(IF(TRIM(E180)="-", "N/A", IF(RIGHT(E180,1)=")",IF(RIGHT(E180,2)="T)",-1000000000000*VALUE(MID(E180,2,LEN(E180)-3)),IF(RIGHT(E180,2)="M)",-1000000*VALUE(MID(E180,2,LEN(E180)-3)),IF(RIGHT(E180,2)="B)",-1000000000*VALUE(MID(E180,2,LEN(E180)-3)),IF(RIGHT(E180,2)="k)",-1000*VALUE(MID(E180,2,LEN(E180)-3)),VALUE(SUBSTITUTE(E180,",","")))))),IF(RIGHT(E180,1)="T",1000000000000*VALUE(LEFT(E180,LEN(E180)-1)),IF(RIGHT(E180,1)="M",1000000*VALUE(LEFT(E180,LEN(E180)-1)),IF(RIGHT(E180,1)="B",1000000000*VALUE(LEFT(E180,LEN(E180)-1)),IF(RIGHT(E180,1)="%",0.01*VALUE(LEFT(E180,LEN(E180)-1)),IF(RIGHT(E180,1)="k",1000*VALUE(LEFT(E180,LEN(E180)-1)),VALUE(SUBSTITUTE(E180,",",""))))))))),"N/A")</f>
        <v/>
      </c>
      <c r="M180">
        <f>IFERROR(IF(TRIM(F180)="-", "N/A", IF(RIGHT(F180,1)=")",IF(RIGHT(F180,2)="T)",-1000000000000*VALUE(MID(F180,2,LEN(F180)-3)),IF(RIGHT(F180,2)="M)",-1000000*VALUE(MID(F180,2,LEN(F180)-3)),IF(RIGHT(F180,2)="B)",-1000000000*VALUE(MID(F180,2,LEN(F180)-3)),IF(RIGHT(F180,2)="k)",-1000*VALUE(MID(F180,2,LEN(F180)-3)),VALUE(SUBSTITUTE(F180,",","")))))),IF(RIGHT(F180,1)="T",1000000000000*VALUE(LEFT(F180,LEN(F180)-1)),IF(RIGHT(F180,1)="M",1000000*VALUE(LEFT(F180,LEN(F180)-1)),IF(RIGHT(F180,1)="B",1000000000*VALUE(LEFT(F180,LEN(F180)-1)),IF(RIGHT(F180,1)="%",0.01*VALUE(LEFT(F180,LEN(F180)-1)),IF(RIGHT(F180,1)="k",1000*VALUE(LEFT(F180,LEN(F180)-1)),VALUE(SUBSTITUTE(F180,",",""))))))))),"N/A")</f>
        <v/>
      </c>
      <c r="N180">
        <f>IFERROR(IF(TRIM(G180)="-", "N/A", IF(RIGHT(G180,1)=")",IF(RIGHT(G180,2)="T)",-1000000000000*VALUE(MID(G180,2,LEN(G180)-3)),IF(RIGHT(G180,2)="M)",-1000000*VALUE(MID(G180,2,LEN(G180)-3)),IF(RIGHT(G180,2)="B)",-1000000000*VALUE(MID(G180,2,LEN(G180)-3)),IF(RIGHT(G180,2)="k)",-1000*VALUE(MID(G180,2,LEN(G180)-3)),VALUE(SUBSTITUTE(G180,",","")))))),IF(RIGHT(G180,1)="T",1000000000000*VALUE(LEFT(G180,LEN(G180)-1)),IF(RIGHT(G180,1)="M",1000000*VALUE(LEFT(G180,LEN(G180)-1)),IF(RIGHT(G180,1)="B",1000000000*VALUE(LEFT(G180,LEN(G180)-1)),IF(RIGHT(G180,1)="%",0.01*VALUE(LEFT(G180,LEN(G180)-1)),IF(RIGHT(G180,1)="k",1000*VALUE(LEFT(G180,LEN(G180)-1)),VALUE(SUBSTITUTE(G180,",",""))))))))),"N/A")</f>
        <v/>
      </c>
      <c r="P180">
        <f>MAX(J180:N180)</f>
        <v/>
      </c>
      <c r="Q180">
        <f>IFERROR(J144+MATCH(P180,J180:N180,0)-1,"")</f>
        <v/>
      </c>
      <c r="R180">
        <f>IF(Q180="","",MIN(J180:N180))</f>
        <v/>
      </c>
      <c r="S180">
        <f>IFERROR(J144+MATCH(R180,J180:N180,0)-1,"")</f>
        <v/>
      </c>
      <c r="T180">
        <f>IFERROR(AVERAGE(J180:N180),"")</f>
        <v/>
      </c>
      <c r="U180">
        <f>IFERROR(STDEV(J180:N180),"")</f>
        <v/>
      </c>
      <c r="V180">
        <f>IFERROR(IF(C180="-","",IF(ISBLANK(B180),"",IF(OR(ISNUMBER(FIND("Growth",B180)),ISNUMBER(FIND("Margin",B180))),"",(J180-T180)/U180))),"")</f>
        <v/>
      </c>
      <c r="W180">
        <f>IFERROR(IF(OR(D180="-",ISBLANK(D180)),"",(K180-T180)/U180),"")</f>
        <v/>
      </c>
      <c r="X180">
        <f>IFERROR(IF(OR(E180="-",ISBLANK(E180)),"",(L180-T180)/U180),"")</f>
        <v/>
      </c>
      <c r="Y180">
        <f>IFERROR(IF(OR(F180="-",ISBLANK(F180)),"",(M180-T180)/U180),"")</f>
        <v/>
      </c>
      <c r="Z180">
        <f>IFERROR(IF(OR(G180="-",ISBLANK(G180)),"",(N180-T180)/U180),"")</f>
        <v/>
      </c>
      <c r="AA180">
        <f>IF(MAX(MAX(V180:Z180),ABS(MIN(V180:Z180)))=ABS(MIN(V180:Z180)),MIN(V180:Z180),MAX(V180:Z180))</f>
        <v/>
      </c>
      <c r="AB180">
        <f>IFERROR(V144+MATCH(AA180,V180:Z180,0)-1,"")</f>
        <v/>
      </c>
      <c r="AC180">
        <f>IF(AB180&lt;&gt;"",IF(S180=AB180,"Low",IF(AB180=Q180,"High","")),"")</f>
        <v/>
      </c>
      <c r="AE180">
        <f>IF(ISNUMBER(MATCH("N/A",J180:N180,0)),"",IFERROR((5 * SUMPRODUCT(J144:N144,J180:N180) - PRODUCT(SUM(J144:N144),SUM(J180:N180))) / ((5 * SUM((J144^2)+(K144^2)+(L144^2)+(M144^2)+(N144^2))) - SUM(J144:N144)^2),""))</f>
        <v/>
      </c>
      <c r="AF180">
        <f>IFERROR(CORREL(J144:N144,J180:N180),"")</f>
        <v/>
      </c>
      <c r="AZ180">
        <f>IF(Q180=S180,0,1)</f>
        <v/>
      </c>
      <c r="BA180">
        <f>IF(AZ180=1,IF(Q180="","",IF(Q180=N144,"Yes","No")),"")</f>
        <v/>
      </c>
      <c r="BB180">
        <f>IF(BA180="Yes",P180,"")</f>
        <v/>
      </c>
      <c r="BC180">
        <f>IF(AZ180=1,IF(S180="","",IF(S180=N144,"Yes","No")),"")</f>
        <v/>
      </c>
      <c r="BD180">
        <f>IF(BC180="Yes",R180,"")</f>
        <v/>
      </c>
      <c r="BE180">
        <f>IFERROR(IF(SIGN(AE180)=1,"Increasing",IF(SIGN(AE180)=-1,"Decreasing","")),"")</f>
        <v/>
      </c>
      <c r="BF180">
        <f>IF(OR(AND(BE180="Increasing",BA180="Yes"),AND(BE180="Decreasing",BC180="Yes")),"Yes","No")</f>
        <v/>
      </c>
      <c r="BG180">
        <f>IF(I180="pos_trend","Yes","No")</f>
        <v/>
      </c>
      <c r="BH180">
        <f>IF(AF180&lt;&gt;"",IF(ABS(AF180)&gt;0.8,"Yes","No"),"")</f>
        <v/>
      </c>
    </row>
    <row r="181" spans="1:60">
      <c s="1" r="A181" t="n">
        <v>23</v>
      </c>
      <c r="B181" t="s">
        <v>399</v>
      </c>
      <c r="C181" t="s">
        <v>264</v>
      </c>
      <c r="D181" t="s">
        <v>264</v>
      </c>
      <c r="E181" t="s">
        <v>264</v>
      </c>
      <c r="F181" t="s">
        <v>264</v>
      </c>
      <c r="G181" t="s">
        <v>264</v>
      </c>
      <c r="H181" t="s"/>
      <c r="I181">
        <f>IF(AND(K181&gt; J181, L181&gt; K181, M181&gt; L181, N181&gt; M181), "pos_trend", IF(AND(K181&lt; J181, L181&lt; K181, M181&lt; L181, N181&lt; M181), "neg_trend", "N/A"))</f>
        <v/>
      </c>
      <c r="J181">
        <f>IFERROR(IF(TRIM(C181)="-", "N/A", IF(RIGHT(C181,1)=")",IF(RIGHT(C181,2)="T)",-1000000000000*VALUE(MID(C181,2,LEN(C181)-3)),IF(RIGHT(C181,2)="M)",-1000000*VALUE(MID(C181,2,LEN(C181)-3)),IF(RIGHT(C181,2)="B)",-1000000000*VALUE(MID(C181,2,LEN(C181)-3)),IF(RIGHT(C181,2)="k)",-1000*VALUE(MID(C181,2,LEN(C181)-3)),VALUE(SUBSTITUTE(C181,",","")))))),IF(RIGHT(C181,1)="T",1000000000000*VALUE(LEFT(C181,LEN(C181)-1)),IF(RIGHT(C181,1)="M",1000000*VALUE(LEFT(C181,LEN(C181)-1)),IF(RIGHT(C181,1)="B",1000000000*VALUE(LEFT(C181,LEN(C181)-1)),IF(RIGHT(C181,1)="%",0.01*VALUE(LEFT(C181,LEN(C181)-1)),IF(RIGHT(C181,1)="k",1000*VALUE(LEFT(C181,LEN(C181)-1)),VALUE(SUBSTITUTE(C181,",",""))))))))),"N/A")</f>
        <v/>
      </c>
      <c r="K181">
        <f>IFERROR(IF(TRIM(D181)="-", "N/A", IF(RIGHT(D181,1)=")",IF(RIGHT(D181,2)="T)",-1000000000000*VALUE(MID(D181,2,LEN(D181)-3)),IF(RIGHT(D181,2)="M)",-1000000*VALUE(MID(D181,2,LEN(D181)-3)),IF(RIGHT(D181,2)="B)",-1000000000*VALUE(MID(D181,2,LEN(D181)-3)),IF(RIGHT(D181,2)="k)",-1000*VALUE(MID(D181,2,LEN(D181)-3)),VALUE(SUBSTITUTE(D181,",","")))))),IF(RIGHT(D181,1)="T",1000000000000*VALUE(LEFT(D181,LEN(D181)-1)),IF(RIGHT(D181,1)="M",1000000*VALUE(LEFT(D181,LEN(D181)-1)),IF(RIGHT(D181,1)="B",1000000000*VALUE(LEFT(D181,LEN(D181)-1)),IF(RIGHT(D181,1)="%",0.01*VALUE(LEFT(D181,LEN(D181)-1)),IF(RIGHT(D181,1)="k",1000*VALUE(LEFT(D181,LEN(D181)-1)),VALUE(SUBSTITUTE(D181,",",""))))))))),"N/A")</f>
        <v/>
      </c>
      <c r="L181">
        <f>IFERROR(IF(TRIM(E181)="-", "N/A", IF(RIGHT(E181,1)=")",IF(RIGHT(E181,2)="T)",-1000000000000*VALUE(MID(E181,2,LEN(E181)-3)),IF(RIGHT(E181,2)="M)",-1000000*VALUE(MID(E181,2,LEN(E181)-3)),IF(RIGHT(E181,2)="B)",-1000000000*VALUE(MID(E181,2,LEN(E181)-3)),IF(RIGHT(E181,2)="k)",-1000*VALUE(MID(E181,2,LEN(E181)-3)),VALUE(SUBSTITUTE(E181,",","")))))),IF(RIGHT(E181,1)="T",1000000000000*VALUE(LEFT(E181,LEN(E181)-1)),IF(RIGHT(E181,1)="M",1000000*VALUE(LEFT(E181,LEN(E181)-1)),IF(RIGHT(E181,1)="B",1000000000*VALUE(LEFT(E181,LEN(E181)-1)),IF(RIGHT(E181,1)="%",0.01*VALUE(LEFT(E181,LEN(E181)-1)),IF(RIGHT(E181,1)="k",1000*VALUE(LEFT(E181,LEN(E181)-1)),VALUE(SUBSTITUTE(E181,",",""))))))))),"N/A")</f>
        <v/>
      </c>
      <c r="M181">
        <f>IFERROR(IF(TRIM(F181)="-", "N/A", IF(RIGHT(F181,1)=")",IF(RIGHT(F181,2)="T)",-1000000000000*VALUE(MID(F181,2,LEN(F181)-3)),IF(RIGHT(F181,2)="M)",-1000000*VALUE(MID(F181,2,LEN(F181)-3)),IF(RIGHT(F181,2)="B)",-1000000000*VALUE(MID(F181,2,LEN(F181)-3)),IF(RIGHT(F181,2)="k)",-1000*VALUE(MID(F181,2,LEN(F181)-3)),VALUE(SUBSTITUTE(F181,",","")))))),IF(RIGHT(F181,1)="T",1000000000000*VALUE(LEFT(F181,LEN(F181)-1)),IF(RIGHT(F181,1)="M",1000000*VALUE(LEFT(F181,LEN(F181)-1)),IF(RIGHT(F181,1)="B",1000000000*VALUE(LEFT(F181,LEN(F181)-1)),IF(RIGHT(F181,1)="%",0.01*VALUE(LEFT(F181,LEN(F181)-1)),IF(RIGHT(F181,1)="k",1000*VALUE(LEFT(F181,LEN(F181)-1)),VALUE(SUBSTITUTE(F181,",",""))))))))),"N/A")</f>
        <v/>
      </c>
      <c r="N181">
        <f>IFERROR(IF(TRIM(G181)="-", "N/A", IF(RIGHT(G181,1)=")",IF(RIGHT(G181,2)="T)",-1000000000000*VALUE(MID(G181,2,LEN(G181)-3)),IF(RIGHT(G181,2)="M)",-1000000*VALUE(MID(G181,2,LEN(G181)-3)),IF(RIGHT(G181,2)="B)",-1000000000*VALUE(MID(G181,2,LEN(G181)-3)),IF(RIGHT(G181,2)="k)",-1000*VALUE(MID(G181,2,LEN(G181)-3)),VALUE(SUBSTITUTE(G181,",","")))))),IF(RIGHT(G181,1)="T",1000000000000*VALUE(LEFT(G181,LEN(G181)-1)),IF(RIGHT(G181,1)="M",1000000*VALUE(LEFT(G181,LEN(G181)-1)),IF(RIGHT(G181,1)="B",1000000000*VALUE(LEFT(G181,LEN(G181)-1)),IF(RIGHT(G181,1)="%",0.01*VALUE(LEFT(G181,LEN(G181)-1)),IF(RIGHT(G181,1)="k",1000*VALUE(LEFT(G181,LEN(G181)-1)),VALUE(SUBSTITUTE(G181,",",""))))))))),"N/A")</f>
        <v/>
      </c>
      <c r="P181">
        <f>MAX(J181:N181)</f>
        <v/>
      </c>
      <c r="Q181">
        <f>IFERROR(J144+MATCH(P181,J181:N181,0)-1,"")</f>
        <v/>
      </c>
      <c r="R181">
        <f>IF(Q181="","",MIN(J181:N181))</f>
        <v/>
      </c>
      <c r="S181">
        <f>IFERROR(J144+MATCH(R181,J181:N181,0)-1,"")</f>
        <v/>
      </c>
      <c r="T181">
        <f>IFERROR(AVERAGE(J181:N181),"")</f>
        <v/>
      </c>
      <c r="U181">
        <f>IFERROR(STDEV(J181:N181),"")</f>
        <v/>
      </c>
      <c r="V181">
        <f>IFERROR(IF(C181="-","",IF(ISBLANK(B181),"",IF(OR(ISNUMBER(FIND("Growth",B181)),ISNUMBER(FIND("Margin",B181))),"",(J181-T181)/U181))),"")</f>
        <v/>
      </c>
      <c r="W181">
        <f>IFERROR(IF(OR(D181="-",ISBLANK(D181)),"",(K181-T181)/U181),"")</f>
        <v/>
      </c>
      <c r="X181">
        <f>IFERROR(IF(OR(E181="-",ISBLANK(E181)),"",(L181-T181)/U181),"")</f>
        <v/>
      </c>
      <c r="Y181">
        <f>IFERROR(IF(OR(F181="-",ISBLANK(F181)),"",(M181-T181)/U181),"")</f>
        <v/>
      </c>
      <c r="Z181">
        <f>IFERROR(IF(OR(G181="-",ISBLANK(G181)),"",(N181-T181)/U181),"")</f>
        <v/>
      </c>
      <c r="AA181">
        <f>IF(MAX(MAX(V181:Z181),ABS(MIN(V181:Z181)))=ABS(MIN(V181:Z181)),MIN(V181:Z181),MAX(V181:Z181))</f>
        <v/>
      </c>
      <c r="AB181">
        <f>IFERROR(V144+MATCH(AA181,V181:Z181,0)-1,"")</f>
        <v/>
      </c>
      <c r="AC181">
        <f>IF(AB181&lt;&gt;"",IF(S181=AB181,"Low",IF(AB181=Q181,"High","")),"")</f>
        <v/>
      </c>
      <c r="AE181">
        <f>IF(ISNUMBER(MATCH("N/A",J181:N181,0)),"",IFERROR((5 * SUMPRODUCT(J144:N144,J181:N181) - PRODUCT(SUM(J144:N144),SUM(J181:N181))) / ((5 * SUM((J144^2)+(K144^2)+(L144^2)+(M144^2)+(N144^2))) - SUM(J144:N144)^2),""))</f>
        <v/>
      </c>
      <c r="AF181">
        <f>IFERROR(CORREL(J144:N144,J181:N181),"")</f>
        <v/>
      </c>
      <c r="AZ181">
        <f>IF(Q181=S181,0,1)</f>
        <v/>
      </c>
      <c r="BA181">
        <f>IF(AZ181=1,IF(Q181="","",IF(Q181=N144,"Yes","No")),"")</f>
        <v/>
      </c>
      <c r="BB181">
        <f>IF(BA181="Yes",P181,"")</f>
        <v/>
      </c>
      <c r="BC181">
        <f>IF(AZ181=1,IF(S181="","",IF(S181=N144,"Yes","No")),"")</f>
        <v/>
      </c>
      <c r="BD181">
        <f>IF(BC181="Yes",R181,"")</f>
        <v/>
      </c>
      <c r="BE181">
        <f>IFERROR(IF(SIGN(AE181)=1,"Increasing",IF(SIGN(AE181)=-1,"Decreasing","")),"")</f>
        <v/>
      </c>
      <c r="BF181">
        <f>IF(OR(AND(BE181="Increasing",BA181="Yes"),AND(BE181="Decreasing",BC181="Yes")),"Yes","No")</f>
        <v/>
      </c>
      <c r="BG181">
        <f>IF(I181="pos_trend","Yes","No")</f>
        <v/>
      </c>
      <c r="BH181">
        <f>IF(AF181&lt;&gt;"",IF(ABS(AF181)&gt;0.8,"Yes","No"),"")</f>
        <v/>
      </c>
    </row>
    <row r="182" spans="1:60">
      <c s="1" r="A182" t="n">
        <v>24</v>
      </c>
      <c r="B182" t="s">
        <v>400</v>
      </c>
      <c r="C182" t="s">
        <v>264</v>
      </c>
      <c r="D182" t="s">
        <v>1210</v>
      </c>
      <c r="E182" t="s">
        <v>1211</v>
      </c>
      <c r="F182" t="s">
        <v>1212</v>
      </c>
      <c r="G182" t="s">
        <v>1213</v>
      </c>
      <c r="H182" t="s"/>
      <c r="I182">
        <f>IF(AND(K182&gt; J182, L182&gt; K182, M182&gt; L182, N182&gt; M182), "pos_trend", IF(AND(K182&lt; J182, L182&lt; K182, M182&lt; L182, N182&lt; M182), "neg_trend", "N/A"))</f>
        <v/>
      </c>
      <c r="J182">
        <f>IFERROR(IF(TRIM(C182)="-", "N/A", IF(RIGHT(C182,1)=")",IF(RIGHT(C182,2)="T)",-1000000000000*VALUE(MID(C182,2,LEN(C182)-3)),IF(RIGHT(C182,2)="M)",-1000000*VALUE(MID(C182,2,LEN(C182)-3)),IF(RIGHT(C182,2)="B)",-1000000000*VALUE(MID(C182,2,LEN(C182)-3)),IF(RIGHT(C182,2)="k)",-1000*VALUE(MID(C182,2,LEN(C182)-3)),VALUE(SUBSTITUTE(C182,",","")))))),IF(RIGHT(C182,1)="T",1000000000000*VALUE(LEFT(C182,LEN(C182)-1)),IF(RIGHT(C182,1)="M",1000000*VALUE(LEFT(C182,LEN(C182)-1)),IF(RIGHT(C182,1)="B",1000000000*VALUE(LEFT(C182,LEN(C182)-1)),IF(RIGHT(C182,1)="%",0.01*VALUE(LEFT(C182,LEN(C182)-1)),IF(RIGHT(C182,1)="k",1000*VALUE(LEFT(C182,LEN(C182)-1)),VALUE(SUBSTITUTE(C182,",",""))))))))),"N/A")</f>
        <v/>
      </c>
      <c r="K182">
        <f>IFERROR(IF(TRIM(D182)="-", "N/A", IF(RIGHT(D182,1)=")",IF(RIGHT(D182,2)="T)",-1000000000000*VALUE(MID(D182,2,LEN(D182)-3)),IF(RIGHT(D182,2)="M)",-1000000*VALUE(MID(D182,2,LEN(D182)-3)),IF(RIGHT(D182,2)="B)",-1000000000*VALUE(MID(D182,2,LEN(D182)-3)),IF(RIGHT(D182,2)="k)",-1000*VALUE(MID(D182,2,LEN(D182)-3)),VALUE(SUBSTITUTE(D182,",","")))))),IF(RIGHT(D182,1)="T",1000000000000*VALUE(LEFT(D182,LEN(D182)-1)),IF(RIGHT(D182,1)="M",1000000*VALUE(LEFT(D182,LEN(D182)-1)),IF(RIGHT(D182,1)="B",1000000000*VALUE(LEFT(D182,LEN(D182)-1)),IF(RIGHT(D182,1)="%",0.01*VALUE(LEFT(D182,LEN(D182)-1)),IF(RIGHT(D182,1)="k",1000*VALUE(LEFT(D182,LEN(D182)-1)),VALUE(SUBSTITUTE(D182,",",""))))))))),"N/A")</f>
        <v/>
      </c>
      <c r="L182">
        <f>IFERROR(IF(TRIM(E182)="-", "N/A", IF(RIGHT(E182,1)=")",IF(RIGHT(E182,2)="T)",-1000000000000*VALUE(MID(E182,2,LEN(E182)-3)),IF(RIGHT(E182,2)="M)",-1000000*VALUE(MID(E182,2,LEN(E182)-3)),IF(RIGHT(E182,2)="B)",-1000000000*VALUE(MID(E182,2,LEN(E182)-3)),IF(RIGHT(E182,2)="k)",-1000*VALUE(MID(E182,2,LEN(E182)-3)),VALUE(SUBSTITUTE(E182,",","")))))),IF(RIGHT(E182,1)="T",1000000000000*VALUE(LEFT(E182,LEN(E182)-1)),IF(RIGHT(E182,1)="M",1000000*VALUE(LEFT(E182,LEN(E182)-1)),IF(RIGHT(E182,1)="B",1000000000*VALUE(LEFT(E182,LEN(E182)-1)),IF(RIGHT(E182,1)="%",0.01*VALUE(LEFT(E182,LEN(E182)-1)),IF(RIGHT(E182,1)="k",1000*VALUE(LEFT(E182,LEN(E182)-1)),VALUE(SUBSTITUTE(E182,",",""))))))))),"N/A")</f>
        <v/>
      </c>
      <c r="M182">
        <f>IFERROR(IF(TRIM(F182)="-", "N/A", IF(RIGHT(F182,1)=")",IF(RIGHT(F182,2)="T)",-1000000000000*VALUE(MID(F182,2,LEN(F182)-3)),IF(RIGHT(F182,2)="M)",-1000000*VALUE(MID(F182,2,LEN(F182)-3)),IF(RIGHT(F182,2)="B)",-1000000000*VALUE(MID(F182,2,LEN(F182)-3)),IF(RIGHT(F182,2)="k)",-1000*VALUE(MID(F182,2,LEN(F182)-3)),VALUE(SUBSTITUTE(F182,",","")))))),IF(RIGHT(F182,1)="T",1000000000000*VALUE(LEFT(F182,LEN(F182)-1)),IF(RIGHT(F182,1)="M",1000000*VALUE(LEFT(F182,LEN(F182)-1)),IF(RIGHT(F182,1)="B",1000000000*VALUE(LEFT(F182,LEN(F182)-1)),IF(RIGHT(F182,1)="%",0.01*VALUE(LEFT(F182,LEN(F182)-1)),IF(RIGHT(F182,1)="k",1000*VALUE(LEFT(F182,LEN(F182)-1)),VALUE(SUBSTITUTE(F182,",",""))))))))),"N/A")</f>
        <v/>
      </c>
      <c r="N182">
        <f>IFERROR(IF(TRIM(G182)="-", "N/A", IF(RIGHT(G182,1)=")",IF(RIGHT(G182,2)="T)",-1000000000000*VALUE(MID(G182,2,LEN(G182)-3)),IF(RIGHT(G182,2)="M)",-1000000*VALUE(MID(G182,2,LEN(G182)-3)),IF(RIGHT(G182,2)="B)",-1000000000*VALUE(MID(G182,2,LEN(G182)-3)),IF(RIGHT(G182,2)="k)",-1000*VALUE(MID(G182,2,LEN(G182)-3)),VALUE(SUBSTITUTE(G182,",","")))))),IF(RIGHT(G182,1)="T",1000000000000*VALUE(LEFT(G182,LEN(G182)-1)),IF(RIGHT(G182,1)="M",1000000*VALUE(LEFT(G182,LEN(G182)-1)),IF(RIGHT(G182,1)="B",1000000000*VALUE(LEFT(G182,LEN(G182)-1)),IF(RIGHT(G182,1)="%",0.01*VALUE(LEFT(G182,LEN(G182)-1)),IF(RIGHT(G182,1)="k",1000*VALUE(LEFT(G182,LEN(G182)-1)),VALUE(SUBSTITUTE(G182,",",""))))))))),"N/A")</f>
        <v/>
      </c>
      <c r="P182">
        <f>MAX(J182:N182)</f>
        <v/>
      </c>
      <c r="Q182">
        <f>IFERROR(J144+MATCH(P182,J182:N182,0)-1,"")</f>
        <v/>
      </c>
      <c r="R182">
        <f>IF(Q182="","",MIN(J182:N182))</f>
        <v/>
      </c>
      <c r="S182">
        <f>IFERROR(J144+MATCH(R182,J182:N182,0)-1,"")</f>
        <v/>
      </c>
      <c r="T182">
        <f>IFERROR(AVERAGE(J182:N182),"")</f>
        <v/>
      </c>
      <c r="U182">
        <f>IFERROR(STDEV(J182:N182),"")</f>
        <v/>
      </c>
      <c r="V182">
        <f>IFERROR(IF(C182="-","",IF(ISBLANK(B182),"",IF(OR(ISNUMBER(FIND("Growth",B182)),ISNUMBER(FIND("Margin",B182))),"",(J182-T182)/U182))),"")</f>
        <v/>
      </c>
      <c r="W182">
        <f>IFERROR(IF(OR(D182="-",ISBLANK(D182)),"",(K182-T182)/U182),"")</f>
        <v/>
      </c>
      <c r="X182">
        <f>IFERROR(IF(OR(E182="-",ISBLANK(E182)),"",(L182-T182)/U182),"")</f>
        <v/>
      </c>
      <c r="Y182">
        <f>IFERROR(IF(OR(F182="-",ISBLANK(F182)),"",(M182-T182)/U182),"")</f>
        <v/>
      </c>
      <c r="Z182">
        <f>IFERROR(IF(OR(G182="-",ISBLANK(G182)),"",(N182-T182)/U182),"")</f>
        <v/>
      </c>
      <c r="AA182">
        <f>IF(MAX(MAX(V182:Z182),ABS(MIN(V182:Z182)))=ABS(MIN(V182:Z182)),MIN(V182:Z182),MAX(V182:Z182))</f>
        <v/>
      </c>
      <c r="AB182">
        <f>IFERROR(V144+MATCH(AA182,V182:Z182,0)-1,"")</f>
        <v/>
      </c>
      <c r="AC182">
        <f>IF(AB182&lt;&gt;"",IF(S182=AB182,"Low",IF(AB182=Q182,"High","")),"")</f>
        <v/>
      </c>
      <c r="AE182">
        <f>IF(ISNUMBER(MATCH("N/A",J182:N182,0)),"",IFERROR((5 * SUMPRODUCT(J144:N144,J182:N182) - PRODUCT(SUM(J144:N144),SUM(J182:N182))) / ((5 * SUM((J144^2)+(K144^2)+(L144^2)+(M144^2)+(N144^2))) - SUM(J144:N144)^2),""))</f>
        <v/>
      </c>
      <c r="AF182">
        <f>IFERROR(CORREL(J144:N144,J182:N182),"")</f>
        <v/>
      </c>
      <c r="AZ182">
        <f>IF(Q182=S182,0,1)</f>
        <v/>
      </c>
      <c r="BA182">
        <f>IF(AZ182=1,IF(Q182="","",IF(Q182=N144,"Yes","No")),"")</f>
        <v/>
      </c>
      <c r="BB182">
        <f>IF(BA182="Yes",P182,"")</f>
        <v/>
      </c>
      <c r="BC182">
        <f>IF(AZ182=1,IF(S182="","",IF(S182=N144,"Yes","No")),"")</f>
        <v/>
      </c>
      <c r="BD182">
        <f>IF(BC182="Yes",R182,"")</f>
        <v/>
      </c>
      <c r="BE182">
        <f>IFERROR(IF(SIGN(AE182)=1,"Increasing",IF(SIGN(AE182)=-1,"Decreasing","")),"")</f>
        <v/>
      </c>
      <c r="BF182">
        <f>IF(OR(AND(BE182="Increasing",BA182="Yes"),AND(BE182="Decreasing",BC182="Yes")),"Yes","No")</f>
        <v/>
      </c>
      <c r="BG182">
        <f>IF(I182="pos_trend","Yes","No")</f>
        <v/>
      </c>
      <c r="BH182">
        <f>IF(AF182&lt;&gt;"",IF(ABS(AF182)&gt;0.8,"Yes","No"),"")</f>
        <v/>
      </c>
    </row>
    <row r="183" spans="1:60">
      <c s="1" r="A183" t="n">
        <v>25</v>
      </c>
      <c r="B183" t="s">
        <v>401</v>
      </c>
      <c r="C183" t="s">
        <v>776</v>
      </c>
      <c r="D183" t="s">
        <v>1214</v>
      </c>
      <c r="E183" t="s">
        <v>1215</v>
      </c>
      <c r="F183" t="s">
        <v>1216</v>
      </c>
      <c r="G183" t="s">
        <v>1217</v>
      </c>
      <c r="H183" t="s"/>
      <c r="I183">
        <f>IF(AND(K183&gt; J183, L183&gt; K183, M183&gt; L183, N183&gt; M183), "pos_trend", IF(AND(K183&lt; J183, L183&lt; K183, M183&lt; L183, N183&lt; M183), "neg_trend", "N/A"))</f>
        <v/>
      </c>
      <c r="J183">
        <f>IFERROR(IF(TRIM(C183)="-", "N/A", IF(RIGHT(C183,1)=")",IF(RIGHT(C183,2)="T)",-1000000000000*VALUE(MID(C183,2,LEN(C183)-3)),IF(RIGHT(C183,2)="M)",-1000000*VALUE(MID(C183,2,LEN(C183)-3)),IF(RIGHT(C183,2)="B)",-1000000000*VALUE(MID(C183,2,LEN(C183)-3)),IF(RIGHT(C183,2)="k)",-1000*VALUE(MID(C183,2,LEN(C183)-3)),VALUE(SUBSTITUTE(C183,",","")))))),IF(RIGHT(C183,1)="T",1000000000000*VALUE(LEFT(C183,LEN(C183)-1)),IF(RIGHT(C183,1)="M",1000000*VALUE(LEFT(C183,LEN(C183)-1)),IF(RIGHT(C183,1)="B",1000000000*VALUE(LEFT(C183,LEN(C183)-1)),IF(RIGHT(C183,1)="%",0.01*VALUE(LEFT(C183,LEN(C183)-1)),IF(RIGHT(C183,1)="k",1000*VALUE(LEFT(C183,LEN(C183)-1)),VALUE(SUBSTITUTE(C183,",",""))))))))),"N/A")</f>
        <v/>
      </c>
      <c r="K183">
        <f>IFERROR(IF(TRIM(D183)="-", "N/A", IF(RIGHT(D183,1)=")",IF(RIGHT(D183,2)="T)",-1000000000000*VALUE(MID(D183,2,LEN(D183)-3)),IF(RIGHT(D183,2)="M)",-1000000*VALUE(MID(D183,2,LEN(D183)-3)),IF(RIGHT(D183,2)="B)",-1000000000*VALUE(MID(D183,2,LEN(D183)-3)),IF(RIGHT(D183,2)="k)",-1000*VALUE(MID(D183,2,LEN(D183)-3)),VALUE(SUBSTITUTE(D183,",","")))))),IF(RIGHT(D183,1)="T",1000000000000*VALUE(LEFT(D183,LEN(D183)-1)),IF(RIGHT(D183,1)="M",1000000*VALUE(LEFT(D183,LEN(D183)-1)),IF(RIGHT(D183,1)="B",1000000000*VALUE(LEFT(D183,LEN(D183)-1)),IF(RIGHT(D183,1)="%",0.01*VALUE(LEFT(D183,LEN(D183)-1)),IF(RIGHT(D183,1)="k",1000*VALUE(LEFT(D183,LEN(D183)-1)),VALUE(SUBSTITUTE(D183,",",""))))))))),"N/A")</f>
        <v/>
      </c>
      <c r="L183">
        <f>IFERROR(IF(TRIM(E183)="-", "N/A", IF(RIGHT(E183,1)=")",IF(RIGHT(E183,2)="T)",-1000000000000*VALUE(MID(E183,2,LEN(E183)-3)),IF(RIGHT(E183,2)="M)",-1000000*VALUE(MID(E183,2,LEN(E183)-3)),IF(RIGHT(E183,2)="B)",-1000000000*VALUE(MID(E183,2,LEN(E183)-3)),IF(RIGHT(E183,2)="k)",-1000*VALUE(MID(E183,2,LEN(E183)-3)),VALUE(SUBSTITUTE(E183,",","")))))),IF(RIGHT(E183,1)="T",1000000000000*VALUE(LEFT(E183,LEN(E183)-1)),IF(RIGHT(E183,1)="M",1000000*VALUE(LEFT(E183,LEN(E183)-1)),IF(RIGHT(E183,1)="B",1000000000*VALUE(LEFT(E183,LEN(E183)-1)),IF(RIGHT(E183,1)="%",0.01*VALUE(LEFT(E183,LEN(E183)-1)),IF(RIGHT(E183,1)="k",1000*VALUE(LEFT(E183,LEN(E183)-1)),VALUE(SUBSTITUTE(E183,",",""))))))))),"N/A")</f>
        <v/>
      </c>
      <c r="M183">
        <f>IFERROR(IF(TRIM(F183)="-", "N/A", IF(RIGHT(F183,1)=")",IF(RIGHT(F183,2)="T)",-1000000000000*VALUE(MID(F183,2,LEN(F183)-3)),IF(RIGHT(F183,2)="M)",-1000000*VALUE(MID(F183,2,LEN(F183)-3)),IF(RIGHT(F183,2)="B)",-1000000000*VALUE(MID(F183,2,LEN(F183)-3)),IF(RIGHT(F183,2)="k)",-1000*VALUE(MID(F183,2,LEN(F183)-3)),VALUE(SUBSTITUTE(F183,",","")))))),IF(RIGHT(F183,1)="T",1000000000000*VALUE(LEFT(F183,LEN(F183)-1)),IF(RIGHT(F183,1)="M",1000000*VALUE(LEFT(F183,LEN(F183)-1)),IF(RIGHT(F183,1)="B",1000000000*VALUE(LEFT(F183,LEN(F183)-1)),IF(RIGHT(F183,1)="%",0.01*VALUE(LEFT(F183,LEN(F183)-1)),IF(RIGHT(F183,1)="k",1000*VALUE(LEFT(F183,LEN(F183)-1)),VALUE(SUBSTITUTE(F183,",",""))))))))),"N/A")</f>
        <v/>
      </c>
      <c r="N183">
        <f>IFERROR(IF(TRIM(G183)="-", "N/A", IF(RIGHT(G183,1)=")",IF(RIGHT(G183,2)="T)",-1000000000000*VALUE(MID(G183,2,LEN(G183)-3)),IF(RIGHT(G183,2)="M)",-1000000*VALUE(MID(G183,2,LEN(G183)-3)),IF(RIGHT(G183,2)="B)",-1000000000*VALUE(MID(G183,2,LEN(G183)-3)),IF(RIGHT(G183,2)="k)",-1000*VALUE(MID(G183,2,LEN(G183)-3)),VALUE(SUBSTITUTE(G183,",","")))))),IF(RIGHT(G183,1)="T",1000000000000*VALUE(LEFT(G183,LEN(G183)-1)),IF(RIGHT(G183,1)="M",1000000*VALUE(LEFT(G183,LEN(G183)-1)),IF(RIGHT(G183,1)="B",1000000000*VALUE(LEFT(G183,LEN(G183)-1)),IF(RIGHT(G183,1)="%",0.01*VALUE(LEFT(G183,LEN(G183)-1)),IF(RIGHT(G183,1)="k",1000*VALUE(LEFT(G183,LEN(G183)-1)),VALUE(SUBSTITUTE(G183,",",""))))))))),"N/A")</f>
        <v/>
      </c>
      <c r="P183">
        <f>MAX(J183:N183)</f>
        <v/>
      </c>
      <c r="Q183">
        <f>IFERROR(J144+MATCH(P183,J183:N183,0)-1,"")</f>
        <v/>
      </c>
      <c r="R183">
        <f>IF(Q183="","",MIN(J183:N183))</f>
        <v/>
      </c>
      <c r="S183">
        <f>IFERROR(J144+MATCH(R183,J183:N183,0)-1,"")</f>
        <v/>
      </c>
      <c r="T183">
        <f>IFERROR(AVERAGE(J183:N183),"")</f>
        <v/>
      </c>
      <c r="U183">
        <f>IFERROR(STDEV(J183:N183),"")</f>
        <v/>
      </c>
      <c r="V183">
        <f>IFERROR(IF(C183="-","",IF(ISBLANK(B183),"",IF(OR(ISNUMBER(FIND("Growth",B183)),ISNUMBER(FIND("Margin",B183))),"",(J183-T183)/U183))),"")</f>
        <v/>
      </c>
      <c r="W183">
        <f>IFERROR(IF(OR(D183="-",ISBLANK(D183)),"",(K183-T183)/U183),"")</f>
        <v/>
      </c>
      <c r="X183">
        <f>IFERROR(IF(OR(E183="-",ISBLANK(E183)),"",(L183-T183)/U183),"")</f>
        <v/>
      </c>
      <c r="Y183">
        <f>IFERROR(IF(OR(F183="-",ISBLANK(F183)),"",(M183-T183)/U183),"")</f>
        <v/>
      </c>
      <c r="Z183">
        <f>IFERROR(IF(OR(G183="-",ISBLANK(G183)),"",(N183-T183)/U183),"")</f>
        <v/>
      </c>
      <c r="AA183">
        <f>IF(MAX(MAX(V183:Z183),ABS(MIN(V183:Z183)))=ABS(MIN(V183:Z183)),MIN(V183:Z183),MAX(V183:Z183))</f>
        <v/>
      </c>
      <c r="AB183">
        <f>IFERROR(V144+MATCH(AA183,V183:Z183,0)-1,"")</f>
        <v/>
      </c>
      <c r="AC183">
        <f>IF(AB183&lt;&gt;"",IF(S183=AB183,"Low",IF(AB183=Q183,"High","")),"")</f>
        <v/>
      </c>
      <c r="AE183">
        <f>IF(ISNUMBER(MATCH("N/A",J183:N183,0)),"",IFERROR((5 * SUMPRODUCT(J144:N144,J183:N183) - PRODUCT(SUM(J144:N144),SUM(J183:N183))) / ((5 * SUM((J144^2)+(K144^2)+(L144^2)+(M144^2)+(N144^2))) - SUM(J144:N144)^2),""))</f>
        <v/>
      </c>
      <c r="AF183">
        <f>IFERROR(CORREL(J144:N144,J183:N183),"")</f>
        <v/>
      </c>
      <c r="AZ183">
        <f>IF(Q183=S183,0,1)</f>
        <v/>
      </c>
      <c r="BA183">
        <f>IF(AZ183=1,IF(Q183="","",IF(Q183=N144,"Yes","No")),"")</f>
        <v/>
      </c>
      <c r="BB183">
        <f>IF(BA183="Yes",P183,"")</f>
        <v/>
      </c>
      <c r="BC183">
        <f>IF(AZ183=1,IF(S183="","",IF(S183=N144,"Yes","No")),"")</f>
        <v/>
      </c>
      <c r="BD183">
        <f>IF(BC183="Yes",R183,"")</f>
        <v/>
      </c>
      <c r="BE183">
        <f>IFERROR(IF(SIGN(AE183)=1,"Increasing",IF(SIGN(AE183)=-1,"Decreasing","")),"")</f>
        <v/>
      </c>
      <c r="BF183">
        <f>IF(OR(AND(BE183="Increasing",BA183="Yes"),AND(BE183="Decreasing",BC183="Yes")),"Yes","No")</f>
        <v/>
      </c>
      <c r="BG183">
        <f>IF(I183="pos_trend","Yes","No")</f>
        <v/>
      </c>
      <c r="BH183">
        <f>IF(AF183&lt;&gt;"",IF(ABS(AF183)&gt;0.8,"Yes","No"),"")</f>
        <v/>
      </c>
    </row>
    <row r="184" spans="1:60">
      <c s="1" r="A184" t="n">
        <v>26</v>
      </c>
      <c r="B184" t="s">
        <v>407</v>
      </c>
      <c r="C184" t="s">
        <v>264</v>
      </c>
      <c r="D184" t="s">
        <v>264</v>
      </c>
      <c r="E184" t="s">
        <v>264</v>
      </c>
      <c r="F184" t="s">
        <v>264</v>
      </c>
      <c r="G184" t="s">
        <v>264</v>
      </c>
      <c r="H184" t="s"/>
      <c r="I184">
        <f>IF(AND(K184&gt; J184, L184&gt; K184, M184&gt; L184, N184&gt; M184), "pos_trend", IF(AND(K184&lt; J184, L184&lt; K184, M184&lt; L184, N184&lt; M184), "neg_trend", "N/A"))</f>
        <v/>
      </c>
      <c r="J184">
        <f>IFERROR(IF(TRIM(C184)="-", "N/A", IF(RIGHT(C184,1)=")",IF(RIGHT(C184,2)="T)",-1000000000000*VALUE(MID(C184,2,LEN(C184)-3)),IF(RIGHT(C184,2)="M)",-1000000*VALUE(MID(C184,2,LEN(C184)-3)),IF(RIGHT(C184,2)="B)",-1000000000*VALUE(MID(C184,2,LEN(C184)-3)),IF(RIGHT(C184,2)="k)",-1000*VALUE(MID(C184,2,LEN(C184)-3)),VALUE(SUBSTITUTE(C184,",","")))))),IF(RIGHT(C184,1)="T",1000000000000*VALUE(LEFT(C184,LEN(C184)-1)),IF(RIGHT(C184,1)="M",1000000*VALUE(LEFT(C184,LEN(C184)-1)),IF(RIGHT(C184,1)="B",1000000000*VALUE(LEFT(C184,LEN(C184)-1)),IF(RIGHT(C184,1)="%",0.01*VALUE(LEFT(C184,LEN(C184)-1)),IF(RIGHT(C184,1)="k",1000*VALUE(LEFT(C184,LEN(C184)-1)),VALUE(SUBSTITUTE(C184,",",""))))))))),"N/A")</f>
        <v/>
      </c>
      <c r="K184">
        <f>IFERROR(IF(TRIM(D184)="-", "N/A", IF(RIGHT(D184,1)=")",IF(RIGHT(D184,2)="T)",-1000000000000*VALUE(MID(D184,2,LEN(D184)-3)),IF(RIGHT(D184,2)="M)",-1000000*VALUE(MID(D184,2,LEN(D184)-3)),IF(RIGHT(D184,2)="B)",-1000000000*VALUE(MID(D184,2,LEN(D184)-3)),IF(RIGHT(D184,2)="k)",-1000*VALUE(MID(D184,2,LEN(D184)-3)),VALUE(SUBSTITUTE(D184,",","")))))),IF(RIGHT(D184,1)="T",1000000000000*VALUE(LEFT(D184,LEN(D184)-1)),IF(RIGHT(D184,1)="M",1000000*VALUE(LEFT(D184,LEN(D184)-1)),IF(RIGHT(D184,1)="B",1000000000*VALUE(LEFT(D184,LEN(D184)-1)),IF(RIGHT(D184,1)="%",0.01*VALUE(LEFT(D184,LEN(D184)-1)),IF(RIGHT(D184,1)="k",1000*VALUE(LEFT(D184,LEN(D184)-1)),VALUE(SUBSTITUTE(D184,",",""))))))))),"N/A")</f>
        <v/>
      </c>
      <c r="L184">
        <f>IFERROR(IF(TRIM(E184)="-", "N/A", IF(RIGHT(E184,1)=")",IF(RIGHT(E184,2)="T)",-1000000000000*VALUE(MID(E184,2,LEN(E184)-3)),IF(RIGHT(E184,2)="M)",-1000000*VALUE(MID(E184,2,LEN(E184)-3)),IF(RIGHT(E184,2)="B)",-1000000000*VALUE(MID(E184,2,LEN(E184)-3)),IF(RIGHT(E184,2)="k)",-1000*VALUE(MID(E184,2,LEN(E184)-3)),VALUE(SUBSTITUTE(E184,",","")))))),IF(RIGHT(E184,1)="T",1000000000000*VALUE(LEFT(E184,LEN(E184)-1)),IF(RIGHT(E184,1)="M",1000000*VALUE(LEFT(E184,LEN(E184)-1)),IF(RIGHT(E184,1)="B",1000000000*VALUE(LEFT(E184,LEN(E184)-1)),IF(RIGHT(E184,1)="%",0.01*VALUE(LEFT(E184,LEN(E184)-1)),IF(RIGHT(E184,1)="k",1000*VALUE(LEFT(E184,LEN(E184)-1)),VALUE(SUBSTITUTE(E184,",",""))))))))),"N/A")</f>
        <v/>
      </c>
      <c r="M184">
        <f>IFERROR(IF(TRIM(F184)="-", "N/A", IF(RIGHT(F184,1)=")",IF(RIGHT(F184,2)="T)",-1000000000000*VALUE(MID(F184,2,LEN(F184)-3)),IF(RIGHT(F184,2)="M)",-1000000*VALUE(MID(F184,2,LEN(F184)-3)),IF(RIGHT(F184,2)="B)",-1000000000*VALUE(MID(F184,2,LEN(F184)-3)),IF(RIGHT(F184,2)="k)",-1000*VALUE(MID(F184,2,LEN(F184)-3)),VALUE(SUBSTITUTE(F184,",","")))))),IF(RIGHT(F184,1)="T",1000000000000*VALUE(LEFT(F184,LEN(F184)-1)),IF(RIGHT(F184,1)="M",1000000*VALUE(LEFT(F184,LEN(F184)-1)),IF(RIGHT(F184,1)="B",1000000000*VALUE(LEFT(F184,LEN(F184)-1)),IF(RIGHT(F184,1)="%",0.01*VALUE(LEFT(F184,LEN(F184)-1)),IF(RIGHT(F184,1)="k",1000*VALUE(LEFT(F184,LEN(F184)-1)),VALUE(SUBSTITUTE(F184,",",""))))))))),"N/A")</f>
        <v/>
      </c>
      <c r="N184">
        <f>IFERROR(IF(TRIM(G184)="-", "N/A", IF(RIGHT(G184,1)=")",IF(RIGHT(G184,2)="T)",-1000000000000*VALUE(MID(G184,2,LEN(G184)-3)),IF(RIGHT(G184,2)="M)",-1000000*VALUE(MID(G184,2,LEN(G184)-3)),IF(RIGHT(G184,2)="B)",-1000000000*VALUE(MID(G184,2,LEN(G184)-3)),IF(RIGHT(G184,2)="k)",-1000*VALUE(MID(G184,2,LEN(G184)-3)),VALUE(SUBSTITUTE(G184,",","")))))),IF(RIGHT(G184,1)="T",1000000000000*VALUE(LEFT(G184,LEN(G184)-1)),IF(RIGHT(G184,1)="M",1000000*VALUE(LEFT(G184,LEN(G184)-1)),IF(RIGHT(G184,1)="B",1000000000*VALUE(LEFT(G184,LEN(G184)-1)),IF(RIGHT(G184,1)="%",0.01*VALUE(LEFT(G184,LEN(G184)-1)),IF(RIGHT(G184,1)="k",1000*VALUE(LEFT(G184,LEN(G184)-1)),VALUE(SUBSTITUTE(G184,",",""))))))))),"N/A")</f>
        <v/>
      </c>
      <c r="P184">
        <f>MAX(J184:N184)</f>
        <v/>
      </c>
      <c r="Q184">
        <f>IFERROR(J144+MATCH(P184,J184:N184,0)-1,"")</f>
        <v/>
      </c>
      <c r="R184">
        <f>IF(Q184="","",MIN(J184:N184))</f>
        <v/>
      </c>
      <c r="S184">
        <f>IFERROR(J144+MATCH(R184,J184:N184,0)-1,"")</f>
        <v/>
      </c>
      <c r="T184">
        <f>IFERROR(AVERAGE(J184:N184),"")</f>
        <v/>
      </c>
      <c r="U184">
        <f>IFERROR(STDEV(J184:N184),"")</f>
        <v/>
      </c>
      <c r="V184">
        <f>IFERROR(IF(C184="-","",IF(ISBLANK(B184),"",IF(OR(ISNUMBER(FIND("Growth",B184)),ISNUMBER(FIND("Margin",B184))),"",(J184-T184)/U184))),"")</f>
        <v/>
      </c>
      <c r="W184">
        <f>IFERROR(IF(OR(D184="-",ISBLANK(D184)),"",(K184-T184)/U184),"")</f>
        <v/>
      </c>
      <c r="X184">
        <f>IFERROR(IF(OR(E184="-",ISBLANK(E184)),"",(L184-T184)/U184),"")</f>
        <v/>
      </c>
      <c r="Y184">
        <f>IFERROR(IF(OR(F184="-",ISBLANK(F184)),"",(M184-T184)/U184),"")</f>
        <v/>
      </c>
      <c r="Z184">
        <f>IFERROR(IF(OR(G184="-",ISBLANK(G184)),"",(N184-T184)/U184),"")</f>
        <v/>
      </c>
      <c r="AA184">
        <f>IF(MAX(MAX(V184:Z184),ABS(MIN(V184:Z184)))=ABS(MIN(V184:Z184)),MIN(V184:Z184),MAX(V184:Z184))</f>
        <v/>
      </c>
      <c r="AB184">
        <f>IFERROR(V144+MATCH(AA184,V184:Z184,0)-1,"")</f>
        <v/>
      </c>
      <c r="AC184">
        <f>IF(AB184&lt;&gt;"",IF(S184=AB184,"Low",IF(AB184=Q184,"High","")),"")</f>
        <v/>
      </c>
      <c r="AE184">
        <f>IF(ISNUMBER(MATCH("N/A",J184:N184,0)),"",IFERROR((5 * SUMPRODUCT(J144:N144,J184:N184) - PRODUCT(SUM(J144:N144),SUM(J184:N184))) / ((5 * SUM((J144^2)+(K144^2)+(L144^2)+(M144^2)+(N144^2))) - SUM(J144:N144)^2),""))</f>
        <v/>
      </c>
      <c r="AF184">
        <f>IFERROR(CORREL(J144:N144,J184:N184),"")</f>
        <v/>
      </c>
      <c r="AZ184">
        <f>IF(Q184=S184,0,1)</f>
        <v/>
      </c>
      <c r="BA184">
        <f>IF(AZ184=1,IF(Q184="","",IF(Q184=N144,"Yes","No")),"")</f>
        <v/>
      </c>
      <c r="BB184">
        <f>IF(BA184="Yes",P184,"")</f>
        <v/>
      </c>
      <c r="BC184">
        <f>IF(AZ184=1,IF(S184="","",IF(S184=N144,"Yes","No")),"")</f>
        <v/>
      </c>
      <c r="BD184">
        <f>IF(BC184="Yes",R184,"")</f>
        <v/>
      </c>
      <c r="BE184">
        <f>IFERROR(IF(SIGN(AE184)=1,"Increasing",IF(SIGN(AE184)=-1,"Decreasing","")),"")</f>
        <v/>
      </c>
      <c r="BF184">
        <f>IF(OR(AND(BE184="Increasing",BA184="Yes"),AND(BE184="Decreasing",BC184="Yes")),"Yes","No")</f>
        <v/>
      </c>
      <c r="BG184">
        <f>IF(I184="pos_trend","Yes","No")</f>
        <v/>
      </c>
      <c r="BH184">
        <f>IF(AF184&lt;&gt;"",IF(ABS(AF184)&gt;0.8,"Yes","No"),"")</f>
        <v/>
      </c>
    </row>
    <row r="185" spans="1:60">
      <c s="1" r="A185" t="n">
        <v>27</v>
      </c>
      <c r="B185" t="s">
        <v>408</v>
      </c>
      <c r="C185" t="s">
        <v>776</v>
      </c>
      <c r="D185" t="s">
        <v>1214</v>
      </c>
      <c r="E185" t="s">
        <v>1215</v>
      </c>
      <c r="F185" t="s">
        <v>1216</v>
      </c>
      <c r="G185" t="s">
        <v>1217</v>
      </c>
      <c r="H185" t="s"/>
      <c r="I185">
        <f>IF(AND(K185&gt; J185, L185&gt; K185, M185&gt; L185, N185&gt; M185), "pos_trend", IF(AND(K185&lt; J185, L185&lt; K185, M185&lt; L185, N185&lt; M185), "neg_trend", "N/A"))</f>
        <v/>
      </c>
      <c r="J185">
        <f>IFERROR(IF(TRIM(C185)="-", "N/A", IF(RIGHT(C185,1)=")",IF(RIGHT(C185,2)="T)",-1000000000000*VALUE(MID(C185,2,LEN(C185)-3)),IF(RIGHT(C185,2)="M)",-1000000*VALUE(MID(C185,2,LEN(C185)-3)),IF(RIGHT(C185,2)="B)",-1000000000*VALUE(MID(C185,2,LEN(C185)-3)),IF(RIGHT(C185,2)="k)",-1000*VALUE(MID(C185,2,LEN(C185)-3)),VALUE(SUBSTITUTE(C185,",","")))))),IF(RIGHT(C185,1)="T",1000000000000*VALUE(LEFT(C185,LEN(C185)-1)),IF(RIGHT(C185,1)="M",1000000*VALUE(LEFT(C185,LEN(C185)-1)),IF(RIGHT(C185,1)="B",1000000000*VALUE(LEFT(C185,LEN(C185)-1)),IF(RIGHT(C185,1)="%",0.01*VALUE(LEFT(C185,LEN(C185)-1)),IF(RIGHT(C185,1)="k",1000*VALUE(LEFT(C185,LEN(C185)-1)),VALUE(SUBSTITUTE(C185,",",""))))))))),"N/A")</f>
        <v/>
      </c>
      <c r="K185">
        <f>IFERROR(IF(TRIM(D185)="-", "N/A", IF(RIGHT(D185,1)=")",IF(RIGHT(D185,2)="T)",-1000000000000*VALUE(MID(D185,2,LEN(D185)-3)),IF(RIGHT(D185,2)="M)",-1000000*VALUE(MID(D185,2,LEN(D185)-3)),IF(RIGHT(D185,2)="B)",-1000000000*VALUE(MID(D185,2,LEN(D185)-3)),IF(RIGHT(D185,2)="k)",-1000*VALUE(MID(D185,2,LEN(D185)-3)),VALUE(SUBSTITUTE(D185,",","")))))),IF(RIGHT(D185,1)="T",1000000000000*VALUE(LEFT(D185,LEN(D185)-1)),IF(RIGHT(D185,1)="M",1000000*VALUE(LEFT(D185,LEN(D185)-1)),IF(RIGHT(D185,1)="B",1000000000*VALUE(LEFT(D185,LEN(D185)-1)),IF(RIGHT(D185,1)="%",0.01*VALUE(LEFT(D185,LEN(D185)-1)),IF(RIGHT(D185,1)="k",1000*VALUE(LEFT(D185,LEN(D185)-1)),VALUE(SUBSTITUTE(D185,",",""))))))))),"N/A")</f>
        <v/>
      </c>
      <c r="L185">
        <f>IFERROR(IF(TRIM(E185)="-", "N/A", IF(RIGHT(E185,1)=")",IF(RIGHT(E185,2)="T)",-1000000000000*VALUE(MID(E185,2,LEN(E185)-3)),IF(RIGHT(E185,2)="M)",-1000000*VALUE(MID(E185,2,LEN(E185)-3)),IF(RIGHT(E185,2)="B)",-1000000000*VALUE(MID(E185,2,LEN(E185)-3)),IF(RIGHT(E185,2)="k)",-1000*VALUE(MID(E185,2,LEN(E185)-3)),VALUE(SUBSTITUTE(E185,",","")))))),IF(RIGHT(E185,1)="T",1000000000000*VALUE(LEFT(E185,LEN(E185)-1)),IF(RIGHT(E185,1)="M",1000000*VALUE(LEFT(E185,LEN(E185)-1)),IF(RIGHT(E185,1)="B",1000000000*VALUE(LEFT(E185,LEN(E185)-1)),IF(RIGHT(E185,1)="%",0.01*VALUE(LEFT(E185,LEN(E185)-1)),IF(RIGHT(E185,1)="k",1000*VALUE(LEFT(E185,LEN(E185)-1)),VALUE(SUBSTITUTE(E185,",",""))))))))),"N/A")</f>
        <v/>
      </c>
      <c r="M185">
        <f>IFERROR(IF(TRIM(F185)="-", "N/A", IF(RIGHT(F185,1)=")",IF(RIGHT(F185,2)="T)",-1000000000000*VALUE(MID(F185,2,LEN(F185)-3)),IF(RIGHT(F185,2)="M)",-1000000*VALUE(MID(F185,2,LEN(F185)-3)),IF(RIGHT(F185,2)="B)",-1000000000*VALUE(MID(F185,2,LEN(F185)-3)),IF(RIGHT(F185,2)="k)",-1000*VALUE(MID(F185,2,LEN(F185)-3)),VALUE(SUBSTITUTE(F185,",","")))))),IF(RIGHT(F185,1)="T",1000000000000*VALUE(LEFT(F185,LEN(F185)-1)),IF(RIGHT(F185,1)="M",1000000*VALUE(LEFT(F185,LEN(F185)-1)),IF(RIGHT(F185,1)="B",1000000000*VALUE(LEFT(F185,LEN(F185)-1)),IF(RIGHT(F185,1)="%",0.01*VALUE(LEFT(F185,LEN(F185)-1)),IF(RIGHT(F185,1)="k",1000*VALUE(LEFT(F185,LEN(F185)-1)),VALUE(SUBSTITUTE(F185,",",""))))))))),"N/A")</f>
        <v/>
      </c>
      <c r="N185">
        <f>IFERROR(IF(TRIM(G185)="-", "N/A", IF(RIGHT(G185,1)=")",IF(RIGHT(G185,2)="T)",-1000000000000*VALUE(MID(G185,2,LEN(G185)-3)),IF(RIGHT(G185,2)="M)",-1000000*VALUE(MID(G185,2,LEN(G185)-3)),IF(RIGHT(G185,2)="B)",-1000000000*VALUE(MID(G185,2,LEN(G185)-3)),IF(RIGHT(G185,2)="k)",-1000*VALUE(MID(G185,2,LEN(G185)-3)),VALUE(SUBSTITUTE(G185,",","")))))),IF(RIGHT(G185,1)="T",1000000000000*VALUE(LEFT(G185,LEN(G185)-1)),IF(RIGHT(G185,1)="M",1000000*VALUE(LEFT(G185,LEN(G185)-1)),IF(RIGHT(G185,1)="B",1000000000*VALUE(LEFT(G185,LEN(G185)-1)),IF(RIGHT(G185,1)="%",0.01*VALUE(LEFT(G185,LEN(G185)-1)),IF(RIGHT(G185,1)="k",1000*VALUE(LEFT(G185,LEN(G185)-1)),VALUE(SUBSTITUTE(G185,",",""))))))))),"N/A")</f>
        <v/>
      </c>
      <c r="P185">
        <f>MAX(J185:N185)</f>
        <v/>
      </c>
      <c r="Q185">
        <f>IFERROR(J144+MATCH(P185,J185:N185,0)-1,"")</f>
        <v/>
      </c>
      <c r="R185">
        <f>IF(Q185="","",MIN(J185:N185))</f>
        <v/>
      </c>
      <c r="S185">
        <f>IFERROR(J144+MATCH(R185,J185:N185,0)-1,"")</f>
        <v/>
      </c>
      <c r="T185">
        <f>IFERROR(AVERAGE(J185:N185),"")</f>
        <v/>
      </c>
      <c r="U185">
        <f>IFERROR(STDEV(J185:N185),"")</f>
        <v/>
      </c>
      <c r="V185">
        <f>IFERROR(IF(C185="-","",IF(ISBLANK(B185),"",IF(OR(ISNUMBER(FIND("Growth",B185)),ISNUMBER(FIND("Margin",B185))),"",(J185-T185)/U185))),"")</f>
        <v/>
      </c>
      <c r="W185">
        <f>IFERROR(IF(OR(D185="-",ISBLANK(D185)),"",(K185-T185)/U185),"")</f>
        <v/>
      </c>
      <c r="X185">
        <f>IFERROR(IF(OR(E185="-",ISBLANK(E185)),"",(L185-T185)/U185),"")</f>
        <v/>
      </c>
      <c r="Y185">
        <f>IFERROR(IF(OR(F185="-",ISBLANK(F185)),"",(M185-T185)/U185),"")</f>
        <v/>
      </c>
      <c r="Z185">
        <f>IFERROR(IF(OR(G185="-",ISBLANK(G185)),"",(N185-T185)/U185),"")</f>
        <v/>
      </c>
      <c r="AA185">
        <f>IF(MAX(MAX(V185:Z185),ABS(MIN(V185:Z185)))=ABS(MIN(V185:Z185)),MIN(V185:Z185),MAX(V185:Z185))</f>
        <v/>
      </c>
      <c r="AB185">
        <f>IFERROR(V144+MATCH(AA185,V185:Z185,0)-1,"")</f>
        <v/>
      </c>
      <c r="AC185">
        <f>IF(AB185&lt;&gt;"",IF(S185=AB185,"Low",IF(AB185=Q185,"High","")),"")</f>
        <v/>
      </c>
      <c r="AE185">
        <f>IF(ISNUMBER(MATCH("N/A",J185:N185,0)),"",IFERROR((5 * SUMPRODUCT(J144:N144,J185:N185) - PRODUCT(SUM(J144:N144),SUM(J185:N185))) / ((5 * SUM((J144^2)+(K144^2)+(L144^2)+(M144^2)+(N144^2))) - SUM(J144:N144)^2),""))</f>
        <v/>
      </c>
      <c r="AF185">
        <f>IFERROR(CORREL(J144:N144,J185:N185),"")</f>
        <v/>
      </c>
      <c r="AZ185">
        <f>IF(Q185=S185,0,1)</f>
        <v/>
      </c>
      <c r="BA185">
        <f>IF(AZ185=1,IF(Q185="","",IF(Q185=N144,"Yes","No")),"")</f>
        <v/>
      </c>
      <c r="BB185">
        <f>IF(BA185="Yes",P185,"")</f>
        <v/>
      </c>
      <c r="BC185">
        <f>IF(AZ185=1,IF(S185="","",IF(S185=N144,"Yes","No")),"")</f>
        <v/>
      </c>
      <c r="BD185">
        <f>IF(BC185="Yes",R185,"")</f>
        <v/>
      </c>
      <c r="BE185">
        <f>IFERROR(IF(SIGN(AE185)=1,"Increasing",IF(SIGN(AE185)=-1,"Decreasing","")),"")</f>
        <v/>
      </c>
      <c r="BF185">
        <f>IF(OR(AND(BE185="Increasing",BA185="Yes"),AND(BE185="Decreasing",BC185="Yes")),"Yes","No")</f>
        <v/>
      </c>
      <c r="BG185">
        <f>IF(I185="pos_trend","Yes","No")</f>
        <v/>
      </c>
      <c r="BH185">
        <f>IF(AF185&lt;&gt;"",IF(ABS(AF185)&gt;0.8,"Yes","No"),"")</f>
        <v/>
      </c>
    </row>
    <row r="186" spans="1:60">
      <c s="1" r="A186" t="n">
        <v>28</v>
      </c>
      <c r="B186" t="s">
        <v>409</v>
      </c>
      <c r="C186" t="s">
        <v>264</v>
      </c>
      <c r="D186" t="s">
        <v>1218</v>
      </c>
      <c r="E186" t="s">
        <v>1219</v>
      </c>
      <c r="F186" t="s">
        <v>1220</v>
      </c>
      <c r="G186" t="s">
        <v>1221</v>
      </c>
      <c r="H186" t="s"/>
      <c r="I186">
        <f>IF(AND(K186&gt; J186, L186&gt; K186, M186&gt; L186, N186&gt; M186), "pos_trend", IF(AND(K186&lt; J186, L186&lt; K186, M186&lt; L186, N186&lt; M186), "neg_trend", "N/A"))</f>
        <v/>
      </c>
      <c r="J186">
        <f>IFERROR(IF(TRIM(C186)="-", "N/A", IF(RIGHT(C186,1)=")",IF(RIGHT(C186,2)="T)",-1000000000000*VALUE(MID(C186,2,LEN(C186)-3)),IF(RIGHT(C186,2)="M)",-1000000*VALUE(MID(C186,2,LEN(C186)-3)),IF(RIGHT(C186,2)="B)",-1000000000*VALUE(MID(C186,2,LEN(C186)-3)),IF(RIGHT(C186,2)="k)",-1000*VALUE(MID(C186,2,LEN(C186)-3)),VALUE(SUBSTITUTE(C186,",","")))))),IF(RIGHT(C186,1)="T",1000000000000*VALUE(LEFT(C186,LEN(C186)-1)),IF(RIGHT(C186,1)="M",1000000*VALUE(LEFT(C186,LEN(C186)-1)),IF(RIGHT(C186,1)="B",1000000000*VALUE(LEFT(C186,LEN(C186)-1)),IF(RIGHT(C186,1)="%",0.01*VALUE(LEFT(C186,LEN(C186)-1)),IF(RIGHT(C186,1)="k",1000*VALUE(LEFT(C186,LEN(C186)-1)),VALUE(SUBSTITUTE(C186,",",""))))))))),"N/A")</f>
        <v/>
      </c>
      <c r="K186">
        <f>IFERROR(IF(TRIM(D186)="-", "N/A", IF(RIGHT(D186,1)=")",IF(RIGHT(D186,2)="T)",-1000000000000*VALUE(MID(D186,2,LEN(D186)-3)),IF(RIGHT(D186,2)="M)",-1000000*VALUE(MID(D186,2,LEN(D186)-3)),IF(RIGHT(D186,2)="B)",-1000000000*VALUE(MID(D186,2,LEN(D186)-3)),IF(RIGHT(D186,2)="k)",-1000*VALUE(MID(D186,2,LEN(D186)-3)),VALUE(SUBSTITUTE(D186,",","")))))),IF(RIGHT(D186,1)="T",1000000000000*VALUE(LEFT(D186,LEN(D186)-1)),IF(RIGHT(D186,1)="M",1000000*VALUE(LEFT(D186,LEN(D186)-1)),IF(RIGHT(D186,1)="B",1000000000*VALUE(LEFT(D186,LEN(D186)-1)),IF(RIGHT(D186,1)="%",0.01*VALUE(LEFT(D186,LEN(D186)-1)),IF(RIGHT(D186,1)="k",1000*VALUE(LEFT(D186,LEN(D186)-1)),VALUE(SUBSTITUTE(D186,",",""))))))))),"N/A")</f>
        <v/>
      </c>
      <c r="L186">
        <f>IFERROR(IF(TRIM(E186)="-", "N/A", IF(RIGHT(E186,1)=")",IF(RIGHT(E186,2)="T)",-1000000000000*VALUE(MID(E186,2,LEN(E186)-3)),IF(RIGHT(E186,2)="M)",-1000000*VALUE(MID(E186,2,LEN(E186)-3)),IF(RIGHT(E186,2)="B)",-1000000000*VALUE(MID(E186,2,LEN(E186)-3)),IF(RIGHT(E186,2)="k)",-1000*VALUE(MID(E186,2,LEN(E186)-3)),VALUE(SUBSTITUTE(E186,",","")))))),IF(RIGHT(E186,1)="T",1000000000000*VALUE(LEFT(E186,LEN(E186)-1)),IF(RIGHT(E186,1)="M",1000000*VALUE(LEFT(E186,LEN(E186)-1)),IF(RIGHT(E186,1)="B",1000000000*VALUE(LEFT(E186,LEN(E186)-1)),IF(RIGHT(E186,1)="%",0.01*VALUE(LEFT(E186,LEN(E186)-1)),IF(RIGHT(E186,1)="k",1000*VALUE(LEFT(E186,LEN(E186)-1)),VALUE(SUBSTITUTE(E186,",",""))))))))),"N/A")</f>
        <v/>
      </c>
      <c r="M186">
        <f>IFERROR(IF(TRIM(F186)="-", "N/A", IF(RIGHT(F186,1)=")",IF(RIGHT(F186,2)="T)",-1000000000000*VALUE(MID(F186,2,LEN(F186)-3)),IF(RIGHT(F186,2)="M)",-1000000*VALUE(MID(F186,2,LEN(F186)-3)),IF(RIGHT(F186,2)="B)",-1000000000*VALUE(MID(F186,2,LEN(F186)-3)),IF(RIGHT(F186,2)="k)",-1000*VALUE(MID(F186,2,LEN(F186)-3)),VALUE(SUBSTITUTE(F186,",","")))))),IF(RIGHT(F186,1)="T",1000000000000*VALUE(LEFT(F186,LEN(F186)-1)),IF(RIGHT(F186,1)="M",1000000*VALUE(LEFT(F186,LEN(F186)-1)),IF(RIGHT(F186,1)="B",1000000000*VALUE(LEFT(F186,LEN(F186)-1)),IF(RIGHT(F186,1)="%",0.01*VALUE(LEFT(F186,LEN(F186)-1)),IF(RIGHT(F186,1)="k",1000*VALUE(LEFT(F186,LEN(F186)-1)),VALUE(SUBSTITUTE(F186,",",""))))))))),"N/A")</f>
        <v/>
      </c>
      <c r="N186">
        <f>IFERROR(IF(TRIM(G186)="-", "N/A", IF(RIGHT(G186,1)=")",IF(RIGHT(G186,2)="T)",-1000000000000*VALUE(MID(G186,2,LEN(G186)-3)),IF(RIGHT(G186,2)="M)",-1000000*VALUE(MID(G186,2,LEN(G186)-3)),IF(RIGHT(G186,2)="B)",-1000000000*VALUE(MID(G186,2,LEN(G186)-3)),IF(RIGHT(G186,2)="k)",-1000*VALUE(MID(G186,2,LEN(G186)-3)),VALUE(SUBSTITUTE(G186,",","")))))),IF(RIGHT(G186,1)="T",1000000000000*VALUE(LEFT(G186,LEN(G186)-1)),IF(RIGHT(G186,1)="M",1000000*VALUE(LEFT(G186,LEN(G186)-1)),IF(RIGHT(G186,1)="B",1000000000*VALUE(LEFT(G186,LEN(G186)-1)),IF(RIGHT(G186,1)="%",0.01*VALUE(LEFT(G186,LEN(G186)-1)),IF(RIGHT(G186,1)="k",1000*VALUE(LEFT(G186,LEN(G186)-1)),VALUE(SUBSTITUTE(G186,",",""))))))))),"N/A")</f>
        <v/>
      </c>
      <c r="P186">
        <f>MAX(J186:N186)</f>
        <v/>
      </c>
      <c r="Q186">
        <f>IFERROR(J144+MATCH(P186,J186:N186,0)-1,"")</f>
        <v/>
      </c>
      <c r="R186">
        <f>IF(Q186="","",MIN(J186:N186))</f>
        <v/>
      </c>
      <c r="S186">
        <f>IFERROR(J144+MATCH(R186,J186:N186,0)-1,"")</f>
        <v/>
      </c>
      <c r="T186">
        <f>IFERROR(AVERAGE(J186:N186),"")</f>
        <v/>
      </c>
      <c r="U186">
        <f>IFERROR(STDEV(J186:N186),"")</f>
        <v/>
      </c>
      <c r="V186">
        <f>IFERROR(IF(C186="-","",IF(ISBLANK(B186),"",IF(OR(ISNUMBER(FIND("Growth",B186)),ISNUMBER(FIND("Margin",B186))),"",(J186-T186)/U186))),"")</f>
        <v/>
      </c>
      <c r="W186">
        <f>IFERROR(IF(OR(D186="-",ISBLANK(D186)),"",(K186-T186)/U186),"")</f>
        <v/>
      </c>
      <c r="X186">
        <f>IFERROR(IF(OR(E186="-",ISBLANK(E186)),"",(L186-T186)/U186),"")</f>
        <v/>
      </c>
      <c r="Y186">
        <f>IFERROR(IF(OR(F186="-",ISBLANK(F186)),"",(M186-T186)/U186),"")</f>
        <v/>
      </c>
      <c r="Z186">
        <f>IFERROR(IF(OR(G186="-",ISBLANK(G186)),"",(N186-T186)/U186),"")</f>
        <v/>
      </c>
      <c r="AA186">
        <f>IF(MAX(MAX(V186:Z186),ABS(MIN(V186:Z186)))=ABS(MIN(V186:Z186)),MIN(V186:Z186),MAX(V186:Z186))</f>
        <v/>
      </c>
      <c r="AB186">
        <f>IFERROR(V144+MATCH(AA186,V186:Z186,0)-1,"")</f>
        <v/>
      </c>
      <c r="AC186">
        <f>IF(AB186&lt;&gt;"",IF(S186=AB186,"Low",IF(AB186=Q186,"High","")),"")</f>
        <v/>
      </c>
      <c r="AE186">
        <f>IF(ISNUMBER(MATCH("N/A",J186:N186,0)),"",IFERROR((5 * SUMPRODUCT(J144:N144,J186:N186) - PRODUCT(SUM(J144:N144),SUM(J186:N186))) / ((5 * SUM((J144^2)+(K144^2)+(L144^2)+(M144^2)+(N144^2))) - SUM(J144:N144)^2),""))</f>
        <v/>
      </c>
      <c r="AF186">
        <f>IFERROR(CORREL(J144:N144,J186:N186),"")</f>
        <v/>
      </c>
      <c r="AZ186">
        <f>IF(Q186=S186,0,1)</f>
        <v/>
      </c>
      <c r="BA186">
        <f>IF(AZ186=1,IF(Q186="","",IF(Q186=N144,"Yes","No")),"")</f>
        <v/>
      </c>
      <c r="BB186">
        <f>IF(BA186="Yes",P186,"")</f>
        <v/>
      </c>
      <c r="BC186">
        <f>IF(AZ186=1,IF(S186="","",IF(S186=N144,"Yes","No")),"")</f>
        <v/>
      </c>
      <c r="BD186">
        <f>IF(BC186="Yes",R186,"")</f>
        <v/>
      </c>
      <c r="BE186">
        <f>IFERROR(IF(SIGN(AE186)=1,"Increasing",IF(SIGN(AE186)=-1,"Decreasing","")),"")</f>
        <v/>
      </c>
      <c r="BF186">
        <f>IF(OR(AND(BE186="Increasing",BA186="Yes"),AND(BE186="Decreasing",BC186="Yes")),"Yes","No")</f>
        <v/>
      </c>
      <c r="BG186">
        <f>IF(I186="pos_trend","Yes","No")</f>
        <v/>
      </c>
      <c r="BH186">
        <f>IF(AF186&lt;&gt;"",IF(ABS(AF186)&gt;0.8,"Yes","No"),"")</f>
        <v/>
      </c>
    </row>
    <row r="187" spans="1:60">
      <c s="1" r="A187" t="n">
        <v>29</v>
      </c>
      <c r="B187" t="s">
        <v>414</v>
      </c>
      <c r="C187" t="s">
        <v>264</v>
      </c>
      <c r="D187" t="s">
        <v>264</v>
      </c>
      <c r="E187" t="s">
        <v>264</v>
      </c>
      <c r="F187" t="s">
        <v>264</v>
      </c>
      <c r="G187" t="s">
        <v>1222</v>
      </c>
      <c r="H187" t="s"/>
      <c r="I187">
        <f>IF(AND(K187&gt; J187, L187&gt; K187, M187&gt; L187, N187&gt; M187), "pos_trend", IF(AND(K187&lt; J187, L187&lt; K187, M187&lt; L187, N187&lt; M187), "neg_trend", "N/A"))</f>
        <v/>
      </c>
      <c r="J187">
        <f>IFERROR(IF(TRIM(C187)="-", "N/A", IF(RIGHT(C187,1)=")",IF(RIGHT(C187,2)="T)",-1000000000000*VALUE(MID(C187,2,LEN(C187)-3)),IF(RIGHT(C187,2)="M)",-1000000*VALUE(MID(C187,2,LEN(C187)-3)),IF(RIGHT(C187,2)="B)",-1000000000*VALUE(MID(C187,2,LEN(C187)-3)),IF(RIGHT(C187,2)="k)",-1000*VALUE(MID(C187,2,LEN(C187)-3)),VALUE(SUBSTITUTE(C187,",","")))))),IF(RIGHT(C187,1)="T",1000000000000*VALUE(LEFT(C187,LEN(C187)-1)),IF(RIGHT(C187,1)="M",1000000*VALUE(LEFT(C187,LEN(C187)-1)),IF(RIGHT(C187,1)="B",1000000000*VALUE(LEFT(C187,LEN(C187)-1)),IF(RIGHT(C187,1)="%",0.01*VALUE(LEFT(C187,LEN(C187)-1)),IF(RIGHT(C187,1)="k",1000*VALUE(LEFT(C187,LEN(C187)-1)),VALUE(SUBSTITUTE(C187,",",""))))))))),"N/A")</f>
        <v/>
      </c>
      <c r="K187">
        <f>IFERROR(IF(TRIM(D187)="-", "N/A", IF(RIGHT(D187,1)=")",IF(RIGHT(D187,2)="T)",-1000000000000*VALUE(MID(D187,2,LEN(D187)-3)),IF(RIGHT(D187,2)="M)",-1000000*VALUE(MID(D187,2,LEN(D187)-3)),IF(RIGHT(D187,2)="B)",-1000000000*VALUE(MID(D187,2,LEN(D187)-3)),IF(RIGHT(D187,2)="k)",-1000*VALUE(MID(D187,2,LEN(D187)-3)),VALUE(SUBSTITUTE(D187,",","")))))),IF(RIGHT(D187,1)="T",1000000000000*VALUE(LEFT(D187,LEN(D187)-1)),IF(RIGHT(D187,1)="M",1000000*VALUE(LEFT(D187,LEN(D187)-1)),IF(RIGHT(D187,1)="B",1000000000*VALUE(LEFT(D187,LEN(D187)-1)),IF(RIGHT(D187,1)="%",0.01*VALUE(LEFT(D187,LEN(D187)-1)),IF(RIGHT(D187,1)="k",1000*VALUE(LEFT(D187,LEN(D187)-1)),VALUE(SUBSTITUTE(D187,",",""))))))))),"N/A")</f>
        <v/>
      </c>
      <c r="L187">
        <f>IFERROR(IF(TRIM(E187)="-", "N/A", IF(RIGHT(E187,1)=")",IF(RIGHT(E187,2)="T)",-1000000000000*VALUE(MID(E187,2,LEN(E187)-3)),IF(RIGHT(E187,2)="M)",-1000000*VALUE(MID(E187,2,LEN(E187)-3)),IF(RIGHT(E187,2)="B)",-1000000000*VALUE(MID(E187,2,LEN(E187)-3)),IF(RIGHT(E187,2)="k)",-1000*VALUE(MID(E187,2,LEN(E187)-3)),VALUE(SUBSTITUTE(E187,",","")))))),IF(RIGHT(E187,1)="T",1000000000000*VALUE(LEFT(E187,LEN(E187)-1)),IF(RIGHT(E187,1)="M",1000000*VALUE(LEFT(E187,LEN(E187)-1)),IF(RIGHT(E187,1)="B",1000000000*VALUE(LEFT(E187,LEN(E187)-1)),IF(RIGHT(E187,1)="%",0.01*VALUE(LEFT(E187,LEN(E187)-1)),IF(RIGHT(E187,1)="k",1000*VALUE(LEFT(E187,LEN(E187)-1)),VALUE(SUBSTITUTE(E187,",",""))))))))),"N/A")</f>
        <v/>
      </c>
      <c r="M187">
        <f>IFERROR(IF(TRIM(F187)="-", "N/A", IF(RIGHT(F187,1)=")",IF(RIGHT(F187,2)="T)",-1000000000000*VALUE(MID(F187,2,LEN(F187)-3)),IF(RIGHT(F187,2)="M)",-1000000*VALUE(MID(F187,2,LEN(F187)-3)),IF(RIGHT(F187,2)="B)",-1000000000*VALUE(MID(F187,2,LEN(F187)-3)),IF(RIGHT(F187,2)="k)",-1000*VALUE(MID(F187,2,LEN(F187)-3)),VALUE(SUBSTITUTE(F187,",","")))))),IF(RIGHT(F187,1)="T",1000000000000*VALUE(LEFT(F187,LEN(F187)-1)),IF(RIGHT(F187,1)="M",1000000*VALUE(LEFT(F187,LEN(F187)-1)),IF(RIGHT(F187,1)="B",1000000000*VALUE(LEFT(F187,LEN(F187)-1)),IF(RIGHT(F187,1)="%",0.01*VALUE(LEFT(F187,LEN(F187)-1)),IF(RIGHT(F187,1)="k",1000*VALUE(LEFT(F187,LEN(F187)-1)),VALUE(SUBSTITUTE(F187,",",""))))))))),"N/A")</f>
        <v/>
      </c>
      <c r="N187">
        <f>IFERROR(IF(TRIM(G187)="-", "N/A", IF(RIGHT(G187,1)=")",IF(RIGHT(G187,2)="T)",-1000000000000*VALUE(MID(G187,2,LEN(G187)-3)),IF(RIGHT(G187,2)="M)",-1000000*VALUE(MID(G187,2,LEN(G187)-3)),IF(RIGHT(G187,2)="B)",-1000000000*VALUE(MID(G187,2,LEN(G187)-3)),IF(RIGHT(G187,2)="k)",-1000*VALUE(MID(G187,2,LEN(G187)-3)),VALUE(SUBSTITUTE(G187,",","")))))),IF(RIGHT(G187,1)="T",1000000000000*VALUE(LEFT(G187,LEN(G187)-1)),IF(RIGHT(G187,1)="M",1000000*VALUE(LEFT(G187,LEN(G187)-1)),IF(RIGHT(G187,1)="B",1000000000*VALUE(LEFT(G187,LEN(G187)-1)),IF(RIGHT(G187,1)="%",0.01*VALUE(LEFT(G187,LEN(G187)-1)),IF(RIGHT(G187,1)="k",1000*VALUE(LEFT(G187,LEN(G187)-1)),VALUE(SUBSTITUTE(G187,",",""))))))))),"N/A")</f>
        <v/>
      </c>
      <c r="P187">
        <f>MAX(J187:N187)</f>
        <v/>
      </c>
      <c r="Q187">
        <f>IFERROR(J144+MATCH(P187,J187:N187,0)-1,"")</f>
        <v/>
      </c>
      <c r="R187">
        <f>IF(Q187="","",MIN(J187:N187))</f>
        <v/>
      </c>
      <c r="S187">
        <f>IFERROR(J144+MATCH(R187,J187:N187,0)-1,"")</f>
        <v/>
      </c>
      <c r="T187">
        <f>IFERROR(AVERAGE(J187:N187),"")</f>
        <v/>
      </c>
      <c r="U187">
        <f>IFERROR(STDEV(J187:N187),"")</f>
        <v/>
      </c>
      <c r="V187">
        <f>IFERROR(IF(C187="-","",IF(ISBLANK(B187),"",IF(OR(ISNUMBER(FIND("Growth",B187)),ISNUMBER(FIND("Margin",B187))),"",(J187-T187)/U187))),"")</f>
        <v/>
      </c>
      <c r="W187">
        <f>IFERROR(IF(OR(D187="-",ISBLANK(D187)),"",(K187-T187)/U187),"")</f>
        <v/>
      </c>
      <c r="X187">
        <f>IFERROR(IF(OR(E187="-",ISBLANK(E187)),"",(L187-T187)/U187),"")</f>
        <v/>
      </c>
      <c r="Y187">
        <f>IFERROR(IF(OR(F187="-",ISBLANK(F187)),"",(M187-T187)/U187),"")</f>
        <v/>
      </c>
      <c r="Z187">
        <f>IFERROR(IF(OR(G187="-",ISBLANK(G187)),"",(N187-T187)/U187),"")</f>
        <v/>
      </c>
      <c r="AA187">
        <f>IF(MAX(MAX(V187:Z187),ABS(MIN(V187:Z187)))=ABS(MIN(V187:Z187)),MIN(V187:Z187),MAX(V187:Z187))</f>
        <v/>
      </c>
      <c r="AB187">
        <f>IFERROR(V144+MATCH(AA187,V187:Z187,0)-1,"")</f>
        <v/>
      </c>
      <c r="AC187">
        <f>IF(AB187&lt;&gt;"",IF(S187=AB187,"Low",IF(AB187=Q187,"High","")),"")</f>
        <v/>
      </c>
      <c r="AE187">
        <f>IF(ISNUMBER(MATCH("N/A",J187:N187,0)),"",IFERROR((5 * SUMPRODUCT(J144:N144,J187:N187) - PRODUCT(SUM(J144:N144),SUM(J187:N187))) / ((5 * SUM((J144^2)+(K144^2)+(L144^2)+(M144^2)+(N144^2))) - SUM(J144:N144)^2),""))</f>
        <v/>
      </c>
      <c r="AF187">
        <f>IFERROR(CORREL(J144:N144,J187:N187),"")</f>
        <v/>
      </c>
      <c r="AZ187">
        <f>IF(Q187=S187,0,1)</f>
        <v/>
      </c>
      <c r="BA187">
        <f>IF(AZ187=1,IF(Q187="","",IF(Q187=N144,"Yes","No")),"")</f>
        <v/>
      </c>
      <c r="BB187">
        <f>IF(BA187="Yes",P187,"")</f>
        <v/>
      </c>
      <c r="BC187">
        <f>IF(AZ187=1,IF(S187="","",IF(S187=N144,"Yes","No")),"")</f>
        <v/>
      </c>
      <c r="BD187">
        <f>IF(BC187="Yes",R187,"")</f>
        <v/>
      </c>
      <c r="BE187">
        <f>IFERROR(IF(SIGN(AE187)=1,"Increasing",IF(SIGN(AE187)=-1,"Decreasing","")),"")</f>
        <v/>
      </c>
      <c r="BF187">
        <f>IF(OR(AND(BE187="Increasing",BA187="Yes"),AND(BE187="Decreasing",BC187="Yes")),"Yes","No")</f>
        <v/>
      </c>
      <c r="BG187">
        <f>IF(I187="pos_trend","Yes","No")</f>
        <v/>
      </c>
      <c r="BH187">
        <f>IF(AF187&lt;&gt;"",IF(ABS(AF187)&gt;0.8,"Yes","No"),"")</f>
        <v/>
      </c>
    </row>
    <row r="188" spans="1:60">
      <c s="1" r="A188" t="n">
        <v>30</v>
      </c>
      <c r="B188" t="s">
        <v>416</v>
      </c>
      <c r="C188" t="s">
        <v>264</v>
      </c>
      <c r="D188" t="s">
        <v>264</v>
      </c>
      <c r="E188" t="s">
        <v>264</v>
      </c>
      <c r="F188" t="s">
        <v>264</v>
      </c>
      <c r="G188" t="s">
        <v>264</v>
      </c>
      <c r="H188" t="s"/>
      <c r="I188">
        <f>IF(AND(K188&gt; J188, L188&gt; K188, M188&gt; L188, N188&gt; M188), "pos_trend", IF(AND(K188&lt; J188, L188&lt; K188, M188&lt; L188, N188&lt; M188), "neg_trend", "N/A"))</f>
        <v/>
      </c>
      <c r="J188">
        <f>IFERROR(IF(TRIM(C188)="-", "N/A", IF(RIGHT(C188,1)=")",IF(RIGHT(C188,2)="T)",-1000000000000*VALUE(MID(C188,2,LEN(C188)-3)),IF(RIGHT(C188,2)="M)",-1000000*VALUE(MID(C188,2,LEN(C188)-3)),IF(RIGHT(C188,2)="B)",-1000000000*VALUE(MID(C188,2,LEN(C188)-3)),IF(RIGHT(C188,2)="k)",-1000*VALUE(MID(C188,2,LEN(C188)-3)),VALUE(SUBSTITUTE(C188,",","")))))),IF(RIGHT(C188,1)="T",1000000000000*VALUE(LEFT(C188,LEN(C188)-1)),IF(RIGHT(C188,1)="M",1000000*VALUE(LEFT(C188,LEN(C188)-1)),IF(RIGHT(C188,1)="B",1000000000*VALUE(LEFT(C188,LEN(C188)-1)),IF(RIGHT(C188,1)="%",0.01*VALUE(LEFT(C188,LEN(C188)-1)),IF(RIGHT(C188,1)="k",1000*VALUE(LEFT(C188,LEN(C188)-1)),VALUE(SUBSTITUTE(C188,",",""))))))))),"N/A")</f>
        <v/>
      </c>
      <c r="K188">
        <f>IFERROR(IF(TRIM(D188)="-", "N/A", IF(RIGHT(D188,1)=")",IF(RIGHT(D188,2)="T)",-1000000000000*VALUE(MID(D188,2,LEN(D188)-3)),IF(RIGHT(D188,2)="M)",-1000000*VALUE(MID(D188,2,LEN(D188)-3)),IF(RIGHT(D188,2)="B)",-1000000000*VALUE(MID(D188,2,LEN(D188)-3)),IF(RIGHT(D188,2)="k)",-1000*VALUE(MID(D188,2,LEN(D188)-3)),VALUE(SUBSTITUTE(D188,",","")))))),IF(RIGHT(D188,1)="T",1000000000000*VALUE(LEFT(D188,LEN(D188)-1)),IF(RIGHT(D188,1)="M",1000000*VALUE(LEFT(D188,LEN(D188)-1)),IF(RIGHT(D188,1)="B",1000000000*VALUE(LEFT(D188,LEN(D188)-1)),IF(RIGHT(D188,1)="%",0.01*VALUE(LEFT(D188,LEN(D188)-1)),IF(RIGHT(D188,1)="k",1000*VALUE(LEFT(D188,LEN(D188)-1)),VALUE(SUBSTITUTE(D188,",",""))))))))),"N/A")</f>
        <v/>
      </c>
      <c r="L188">
        <f>IFERROR(IF(TRIM(E188)="-", "N/A", IF(RIGHT(E188,1)=")",IF(RIGHT(E188,2)="T)",-1000000000000*VALUE(MID(E188,2,LEN(E188)-3)),IF(RIGHT(E188,2)="M)",-1000000*VALUE(MID(E188,2,LEN(E188)-3)),IF(RIGHT(E188,2)="B)",-1000000000*VALUE(MID(E188,2,LEN(E188)-3)),IF(RIGHT(E188,2)="k)",-1000*VALUE(MID(E188,2,LEN(E188)-3)),VALUE(SUBSTITUTE(E188,",","")))))),IF(RIGHT(E188,1)="T",1000000000000*VALUE(LEFT(E188,LEN(E188)-1)),IF(RIGHT(E188,1)="M",1000000*VALUE(LEFT(E188,LEN(E188)-1)),IF(RIGHT(E188,1)="B",1000000000*VALUE(LEFT(E188,LEN(E188)-1)),IF(RIGHT(E188,1)="%",0.01*VALUE(LEFT(E188,LEN(E188)-1)),IF(RIGHT(E188,1)="k",1000*VALUE(LEFT(E188,LEN(E188)-1)),VALUE(SUBSTITUTE(E188,",",""))))))))),"N/A")</f>
        <v/>
      </c>
      <c r="M188">
        <f>IFERROR(IF(TRIM(F188)="-", "N/A", IF(RIGHT(F188,1)=")",IF(RIGHT(F188,2)="T)",-1000000000000*VALUE(MID(F188,2,LEN(F188)-3)),IF(RIGHT(F188,2)="M)",-1000000*VALUE(MID(F188,2,LEN(F188)-3)),IF(RIGHT(F188,2)="B)",-1000000000*VALUE(MID(F188,2,LEN(F188)-3)),IF(RIGHT(F188,2)="k)",-1000*VALUE(MID(F188,2,LEN(F188)-3)),VALUE(SUBSTITUTE(F188,",","")))))),IF(RIGHT(F188,1)="T",1000000000000*VALUE(LEFT(F188,LEN(F188)-1)),IF(RIGHT(F188,1)="M",1000000*VALUE(LEFT(F188,LEN(F188)-1)),IF(RIGHT(F188,1)="B",1000000000*VALUE(LEFT(F188,LEN(F188)-1)),IF(RIGHT(F188,1)="%",0.01*VALUE(LEFT(F188,LEN(F188)-1)),IF(RIGHT(F188,1)="k",1000*VALUE(LEFT(F188,LEN(F188)-1)),VALUE(SUBSTITUTE(F188,",",""))))))))),"N/A")</f>
        <v/>
      </c>
      <c r="N188">
        <f>IFERROR(IF(TRIM(G188)="-", "N/A", IF(RIGHT(G188,1)=")",IF(RIGHT(G188,2)="T)",-1000000000000*VALUE(MID(G188,2,LEN(G188)-3)),IF(RIGHT(G188,2)="M)",-1000000*VALUE(MID(G188,2,LEN(G188)-3)),IF(RIGHT(G188,2)="B)",-1000000000*VALUE(MID(G188,2,LEN(G188)-3)),IF(RIGHT(G188,2)="k)",-1000*VALUE(MID(G188,2,LEN(G188)-3)),VALUE(SUBSTITUTE(G188,",","")))))),IF(RIGHT(G188,1)="T",1000000000000*VALUE(LEFT(G188,LEN(G188)-1)),IF(RIGHT(G188,1)="M",1000000*VALUE(LEFT(G188,LEN(G188)-1)),IF(RIGHT(G188,1)="B",1000000000*VALUE(LEFT(G188,LEN(G188)-1)),IF(RIGHT(G188,1)="%",0.01*VALUE(LEFT(G188,LEN(G188)-1)),IF(RIGHT(G188,1)="k",1000*VALUE(LEFT(G188,LEN(G188)-1)),VALUE(SUBSTITUTE(G188,",",""))))))))),"N/A")</f>
        <v/>
      </c>
      <c r="P188">
        <f>MAX(J188:N188)</f>
        <v/>
      </c>
      <c r="Q188">
        <f>IFERROR(J144+MATCH(P188,J188:N188,0)-1,"")</f>
        <v/>
      </c>
      <c r="R188">
        <f>IF(Q188="","",MIN(J188:N188))</f>
        <v/>
      </c>
      <c r="S188">
        <f>IFERROR(J144+MATCH(R188,J188:N188,0)-1,"")</f>
        <v/>
      </c>
      <c r="T188">
        <f>IFERROR(AVERAGE(J188:N188),"")</f>
        <v/>
      </c>
      <c r="U188">
        <f>IFERROR(STDEV(J188:N188),"")</f>
        <v/>
      </c>
      <c r="V188">
        <f>IFERROR(IF(C188="-","",IF(ISBLANK(B188),"",IF(OR(ISNUMBER(FIND("Growth",B188)),ISNUMBER(FIND("Margin",B188))),"",(J188-T188)/U188))),"")</f>
        <v/>
      </c>
      <c r="W188">
        <f>IFERROR(IF(OR(D188="-",ISBLANK(D188)),"",(K188-T188)/U188),"")</f>
        <v/>
      </c>
      <c r="X188">
        <f>IFERROR(IF(OR(E188="-",ISBLANK(E188)),"",(L188-T188)/U188),"")</f>
        <v/>
      </c>
      <c r="Y188">
        <f>IFERROR(IF(OR(F188="-",ISBLANK(F188)),"",(M188-T188)/U188),"")</f>
        <v/>
      </c>
      <c r="Z188">
        <f>IFERROR(IF(OR(G188="-",ISBLANK(G188)),"",(N188-T188)/U188),"")</f>
        <v/>
      </c>
      <c r="AA188">
        <f>IF(MAX(MAX(V188:Z188),ABS(MIN(V188:Z188)))=ABS(MIN(V188:Z188)),MIN(V188:Z188),MAX(V188:Z188))</f>
        <v/>
      </c>
      <c r="AB188">
        <f>IFERROR(V144+MATCH(AA188,V188:Z188,0)-1,"")</f>
        <v/>
      </c>
      <c r="AC188">
        <f>IF(AB188&lt;&gt;"",IF(S188=AB188,"Low",IF(AB188=Q188,"High","")),"")</f>
        <v/>
      </c>
      <c r="AE188">
        <f>IF(ISNUMBER(MATCH("N/A",J188:N188,0)),"",IFERROR((5 * SUMPRODUCT(J144:N144,J188:N188) - PRODUCT(SUM(J144:N144),SUM(J188:N188))) / ((5 * SUM((J144^2)+(K144^2)+(L144^2)+(M144^2)+(N144^2))) - SUM(J144:N144)^2),""))</f>
        <v/>
      </c>
      <c r="AF188">
        <f>IFERROR(CORREL(J144:N144,J188:N188),"")</f>
        <v/>
      </c>
      <c r="AZ188">
        <f>IF(Q188=S188,0,1)</f>
        <v/>
      </c>
      <c r="BA188">
        <f>IF(AZ188=1,IF(Q188="","",IF(Q188=N144,"Yes","No")),"")</f>
        <v/>
      </c>
      <c r="BB188">
        <f>IF(BA188="Yes",P188,"")</f>
        <v/>
      </c>
      <c r="BC188">
        <f>IF(AZ188=1,IF(S188="","",IF(S188=N144,"Yes","No")),"")</f>
        <v/>
      </c>
      <c r="BD188">
        <f>IF(BC188="Yes",R188,"")</f>
        <v/>
      </c>
      <c r="BE188">
        <f>IFERROR(IF(SIGN(AE188)=1,"Increasing",IF(SIGN(AE188)=-1,"Decreasing","")),"")</f>
        <v/>
      </c>
      <c r="BF188">
        <f>IF(OR(AND(BE188="Increasing",BA188="Yes"),AND(BE188="Decreasing",BC188="Yes")),"Yes","No")</f>
        <v/>
      </c>
      <c r="BG188">
        <f>IF(I188="pos_trend","Yes","No")</f>
        <v/>
      </c>
      <c r="BH188">
        <f>IF(AF188&lt;&gt;"",IF(ABS(AF188)&gt;0.8,"Yes","No"),"")</f>
        <v/>
      </c>
    </row>
    <row r="189" spans="1:60">
      <c s="1" r="A189" t="n">
        <v>31</v>
      </c>
      <c r="B189" t="s">
        <v>417</v>
      </c>
      <c r="C189" t="s">
        <v>264</v>
      </c>
      <c r="D189" t="s">
        <v>264</v>
      </c>
      <c r="E189" t="s">
        <v>264</v>
      </c>
      <c r="F189" t="s">
        <v>264</v>
      </c>
      <c r="G189" t="s">
        <v>264</v>
      </c>
      <c r="H189" t="s"/>
      <c r="I189">
        <f>IF(AND(K189&gt; J189, L189&gt; K189, M189&gt; L189, N189&gt; M189), "pos_trend", IF(AND(K189&lt; J189, L189&lt; K189, M189&lt; L189, N189&lt; M189), "neg_trend", "N/A"))</f>
        <v/>
      </c>
      <c r="J189">
        <f>IFERROR(IF(TRIM(C189)="-", "N/A", IF(RIGHT(C189,1)=")",IF(RIGHT(C189,2)="T)",-1000000000000*VALUE(MID(C189,2,LEN(C189)-3)),IF(RIGHT(C189,2)="M)",-1000000*VALUE(MID(C189,2,LEN(C189)-3)),IF(RIGHT(C189,2)="B)",-1000000000*VALUE(MID(C189,2,LEN(C189)-3)),IF(RIGHT(C189,2)="k)",-1000*VALUE(MID(C189,2,LEN(C189)-3)),VALUE(SUBSTITUTE(C189,",","")))))),IF(RIGHT(C189,1)="T",1000000000000*VALUE(LEFT(C189,LEN(C189)-1)),IF(RIGHT(C189,1)="M",1000000*VALUE(LEFT(C189,LEN(C189)-1)),IF(RIGHT(C189,1)="B",1000000000*VALUE(LEFT(C189,LEN(C189)-1)),IF(RIGHT(C189,1)="%",0.01*VALUE(LEFT(C189,LEN(C189)-1)),IF(RIGHT(C189,1)="k",1000*VALUE(LEFT(C189,LEN(C189)-1)),VALUE(SUBSTITUTE(C189,",",""))))))))),"N/A")</f>
        <v/>
      </c>
      <c r="K189">
        <f>IFERROR(IF(TRIM(D189)="-", "N/A", IF(RIGHT(D189,1)=")",IF(RIGHT(D189,2)="T)",-1000000000000*VALUE(MID(D189,2,LEN(D189)-3)),IF(RIGHT(D189,2)="M)",-1000000*VALUE(MID(D189,2,LEN(D189)-3)),IF(RIGHT(D189,2)="B)",-1000000000*VALUE(MID(D189,2,LEN(D189)-3)),IF(RIGHT(D189,2)="k)",-1000*VALUE(MID(D189,2,LEN(D189)-3)),VALUE(SUBSTITUTE(D189,",","")))))),IF(RIGHT(D189,1)="T",1000000000000*VALUE(LEFT(D189,LEN(D189)-1)),IF(RIGHT(D189,1)="M",1000000*VALUE(LEFT(D189,LEN(D189)-1)),IF(RIGHT(D189,1)="B",1000000000*VALUE(LEFT(D189,LEN(D189)-1)),IF(RIGHT(D189,1)="%",0.01*VALUE(LEFT(D189,LEN(D189)-1)),IF(RIGHT(D189,1)="k",1000*VALUE(LEFT(D189,LEN(D189)-1)),VALUE(SUBSTITUTE(D189,",",""))))))))),"N/A")</f>
        <v/>
      </c>
      <c r="L189">
        <f>IFERROR(IF(TRIM(E189)="-", "N/A", IF(RIGHT(E189,1)=")",IF(RIGHT(E189,2)="T)",-1000000000000*VALUE(MID(E189,2,LEN(E189)-3)),IF(RIGHT(E189,2)="M)",-1000000*VALUE(MID(E189,2,LEN(E189)-3)),IF(RIGHT(E189,2)="B)",-1000000000*VALUE(MID(E189,2,LEN(E189)-3)),IF(RIGHT(E189,2)="k)",-1000*VALUE(MID(E189,2,LEN(E189)-3)),VALUE(SUBSTITUTE(E189,",","")))))),IF(RIGHT(E189,1)="T",1000000000000*VALUE(LEFT(E189,LEN(E189)-1)),IF(RIGHT(E189,1)="M",1000000*VALUE(LEFT(E189,LEN(E189)-1)),IF(RIGHT(E189,1)="B",1000000000*VALUE(LEFT(E189,LEN(E189)-1)),IF(RIGHT(E189,1)="%",0.01*VALUE(LEFT(E189,LEN(E189)-1)),IF(RIGHT(E189,1)="k",1000*VALUE(LEFT(E189,LEN(E189)-1)),VALUE(SUBSTITUTE(E189,",",""))))))))),"N/A")</f>
        <v/>
      </c>
      <c r="M189">
        <f>IFERROR(IF(TRIM(F189)="-", "N/A", IF(RIGHT(F189,1)=")",IF(RIGHT(F189,2)="T)",-1000000000000*VALUE(MID(F189,2,LEN(F189)-3)),IF(RIGHT(F189,2)="M)",-1000000*VALUE(MID(F189,2,LEN(F189)-3)),IF(RIGHT(F189,2)="B)",-1000000000*VALUE(MID(F189,2,LEN(F189)-3)),IF(RIGHT(F189,2)="k)",-1000*VALUE(MID(F189,2,LEN(F189)-3)),VALUE(SUBSTITUTE(F189,",","")))))),IF(RIGHT(F189,1)="T",1000000000000*VALUE(LEFT(F189,LEN(F189)-1)),IF(RIGHT(F189,1)="M",1000000*VALUE(LEFT(F189,LEN(F189)-1)),IF(RIGHT(F189,1)="B",1000000000*VALUE(LEFT(F189,LEN(F189)-1)),IF(RIGHT(F189,1)="%",0.01*VALUE(LEFT(F189,LEN(F189)-1)),IF(RIGHT(F189,1)="k",1000*VALUE(LEFT(F189,LEN(F189)-1)),VALUE(SUBSTITUTE(F189,",",""))))))))),"N/A")</f>
        <v/>
      </c>
      <c r="N189">
        <f>IFERROR(IF(TRIM(G189)="-", "N/A", IF(RIGHT(G189,1)=")",IF(RIGHT(G189,2)="T)",-1000000000000*VALUE(MID(G189,2,LEN(G189)-3)),IF(RIGHT(G189,2)="M)",-1000000*VALUE(MID(G189,2,LEN(G189)-3)),IF(RIGHT(G189,2)="B)",-1000000000*VALUE(MID(G189,2,LEN(G189)-3)),IF(RIGHT(G189,2)="k)",-1000*VALUE(MID(G189,2,LEN(G189)-3)),VALUE(SUBSTITUTE(G189,",","")))))),IF(RIGHT(G189,1)="T",1000000000000*VALUE(LEFT(G189,LEN(G189)-1)),IF(RIGHT(G189,1)="M",1000000*VALUE(LEFT(G189,LEN(G189)-1)),IF(RIGHT(G189,1)="B",1000000000*VALUE(LEFT(G189,LEN(G189)-1)),IF(RIGHT(G189,1)="%",0.01*VALUE(LEFT(G189,LEN(G189)-1)),IF(RIGHT(G189,1)="k",1000*VALUE(LEFT(G189,LEN(G189)-1)),VALUE(SUBSTITUTE(G189,",",""))))))))),"N/A")</f>
        <v/>
      </c>
      <c r="P189">
        <f>MAX(J189:N189)</f>
        <v/>
      </c>
      <c r="Q189">
        <f>IFERROR(J144+MATCH(P189,J189:N189,0)-1,"")</f>
        <v/>
      </c>
      <c r="R189">
        <f>IF(Q189="","",MIN(J189:N189))</f>
        <v/>
      </c>
      <c r="S189">
        <f>IFERROR(J144+MATCH(R189,J189:N189,0)-1,"")</f>
        <v/>
      </c>
      <c r="T189">
        <f>IFERROR(AVERAGE(J189:N189),"")</f>
        <v/>
      </c>
      <c r="U189">
        <f>IFERROR(STDEV(J189:N189),"")</f>
        <v/>
      </c>
      <c r="V189">
        <f>IFERROR(IF(C189="-","",IF(ISBLANK(B189),"",IF(OR(ISNUMBER(FIND("Growth",B189)),ISNUMBER(FIND("Margin",B189))),"",(J189-T189)/U189))),"")</f>
        <v/>
      </c>
      <c r="W189">
        <f>IFERROR(IF(OR(D189="-",ISBLANK(D189)),"",(K189-T189)/U189),"")</f>
        <v/>
      </c>
      <c r="X189">
        <f>IFERROR(IF(OR(E189="-",ISBLANK(E189)),"",(L189-T189)/U189),"")</f>
        <v/>
      </c>
      <c r="Y189">
        <f>IFERROR(IF(OR(F189="-",ISBLANK(F189)),"",(M189-T189)/U189),"")</f>
        <v/>
      </c>
      <c r="Z189">
        <f>IFERROR(IF(OR(G189="-",ISBLANK(G189)),"",(N189-T189)/U189),"")</f>
        <v/>
      </c>
      <c r="AA189">
        <f>IF(MAX(MAX(V189:Z189),ABS(MIN(V189:Z189)))=ABS(MIN(V189:Z189)),MIN(V189:Z189),MAX(V189:Z189))</f>
        <v/>
      </c>
      <c r="AB189">
        <f>IFERROR(V144+MATCH(AA189,V189:Z189,0)-1,"")</f>
        <v/>
      </c>
      <c r="AC189">
        <f>IF(AB189&lt;&gt;"",IF(S189=AB189,"Low",IF(AB189=Q189,"High","")),"")</f>
        <v/>
      </c>
      <c r="AE189">
        <f>IF(ISNUMBER(MATCH("N/A",J189:N189,0)),"",IFERROR((5 * SUMPRODUCT(J144:N144,J189:N189) - PRODUCT(SUM(J144:N144),SUM(J189:N189))) / ((5 * SUM((J144^2)+(K144^2)+(L144^2)+(M144^2)+(N144^2))) - SUM(J144:N144)^2),""))</f>
        <v/>
      </c>
      <c r="AF189">
        <f>IFERROR(CORREL(J144:N144,J189:N189),"")</f>
        <v/>
      </c>
      <c r="AZ189">
        <f>IF(Q189=S189,0,1)</f>
        <v/>
      </c>
      <c r="BA189">
        <f>IF(AZ189=1,IF(Q189="","",IF(Q189=N144,"Yes","No")),"")</f>
        <v/>
      </c>
      <c r="BB189">
        <f>IF(BA189="Yes",P189,"")</f>
        <v/>
      </c>
      <c r="BC189">
        <f>IF(AZ189=1,IF(S189="","",IF(S189=N144,"Yes","No")),"")</f>
        <v/>
      </c>
      <c r="BD189">
        <f>IF(BC189="Yes",R189,"")</f>
        <v/>
      </c>
      <c r="BE189">
        <f>IFERROR(IF(SIGN(AE189)=1,"Increasing",IF(SIGN(AE189)=-1,"Decreasing","")),"")</f>
        <v/>
      </c>
      <c r="BF189">
        <f>IF(OR(AND(BE189="Increasing",BA189="Yes"),AND(BE189="Decreasing",BC189="Yes")),"Yes","No")</f>
        <v/>
      </c>
      <c r="BG189">
        <f>IF(I189="pos_trend","Yes","No")</f>
        <v/>
      </c>
      <c r="BH189">
        <f>IF(AF189&lt;&gt;"",IF(ABS(AF189)&gt;0.8,"Yes","No"),"")</f>
        <v/>
      </c>
    </row>
    <row r="190" spans="1:60">
      <c s="1" r="A190" t="n">
        <v>32</v>
      </c>
      <c r="B190" t="s">
        <v>418</v>
      </c>
      <c r="C190" t="s">
        <v>264</v>
      </c>
      <c r="D190" t="s">
        <v>264</v>
      </c>
      <c r="E190" t="s">
        <v>264</v>
      </c>
      <c r="F190" t="s">
        <v>264</v>
      </c>
      <c r="G190" t="s">
        <v>264</v>
      </c>
      <c r="H190" t="s"/>
      <c r="I190">
        <f>IF(AND(K190&gt; J190, L190&gt; K190, M190&gt; L190, N190&gt; M190), "pos_trend", IF(AND(K190&lt; J190, L190&lt; K190, M190&lt; L190, N190&lt; M190), "neg_trend", "N/A"))</f>
        <v/>
      </c>
      <c r="J190">
        <f>IFERROR(IF(TRIM(C190)="-", "N/A", IF(RIGHT(C190,1)=")",IF(RIGHT(C190,2)="T)",-1000000000000*VALUE(MID(C190,2,LEN(C190)-3)),IF(RIGHT(C190,2)="M)",-1000000*VALUE(MID(C190,2,LEN(C190)-3)),IF(RIGHT(C190,2)="B)",-1000000000*VALUE(MID(C190,2,LEN(C190)-3)),IF(RIGHT(C190,2)="k)",-1000*VALUE(MID(C190,2,LEN(C190)-3)),VALUE(SUBSTITUTE(C190,",","")))))),IF(RIGHT(C190,1)="T",1000000000000*VALUE(LEFT(C190,LEN(C190)-1)),IF(RIGHT(C190,1)="M",1000000*VALUE(LEFT(C190,LEN(C190)-1)),IF(RIGHT(C190,1)="B",1000000000*VALUE(LEFT(C190,LEN(C190)-1)),IF(RIGHT(C190,1)="%",0.01*VALUE(LEFT(C190,LEN(C190)-1)),IF(RIGHT(C190,1)="k",1000*VALUE(LEFT(C190,LEN(C190)-1)),VALUE(SUBSTITUTE(C190,",",""))))))))),"N/A")</f>
        <v/>
      </c>
      <c r="K190">
        <f>IFERROR(IF(TRIM(D190)="-", "N/A", IF(RIGHT(D190,1)=")",IF(RIGHT(D190,2)="T)",-1000000000000*VALUE(MID(D190,2,LEN(D190)-3)),IF(RIGHT(D190,2)="M)",-1000000*VALUE(MID(D190,2,LEN(D190)-3)),IF(RIGHT(D190,2)="B)",-1000000000*VALUE(MID(D190,2,LEN(D190)-3)),IF(RIGHT(D190,2)="k)",-1000*VALUE(MID(D190,2,LEN(D190)-3)),VALUE(SUBSTITUTE(D190,",","")))))),IF(RIGHT(D190,1)="T",1000000000000*VALUE(LEFT(D190,LEN(D190)-1)),IF(RIGHT(D190,1)="M",1000000*VALUE(LEFT(D190,LEN(D190)-1)),IF(RIGHT(D190,1)="B",1000000000*VALUE(LEFT(D190,LEN(D190)-1)),IF(RIGHT(D190,1)="%",0.01*VALUE(LEFT(D190,LEN(D190)-1)),IF(RIGHT(D190,1)="k",1000*VALUE(LEFT(D190,LEN(D190)-1)),VALUE(SUBSTITUTE(D190,",",""))))))))),"N/A")</f>
        <v/>
      </c>
      <c r="L190">
        <f>IFERROR(IF(TRIM(E190)="-", "N/A", IF(RIGHT(E190,1)=")",IF(RIGHT(E190,2)="T)",-1000000000000*VALUE(MID(E190,2,LEN(E190)-3)),IF(RIGHT(E190,2)="M)",-1000000*VALUE(MID(E190,2,LEN(E190)-3)),IF(RIGHT(E190,2)="B)",-1000000000*VALUE(MID(E190,2,LEN(E190)-3)),IF(RIGHT(E190,2)="k)",-1000*VALUE(MID(E190,2,LEN(E190)-3)),VALUE(SUBSTITUTE(E190,",","")))))),IF(RIGHT(E190,1)="T",1000000000000*VALUE(LEFT(E190,LEN(E190)-1)),IF(RIGHT(E190,1)="M",1000000*VALUE(LEFT(E190,LEN(E190)-1)),IF(RIGHT(E190,1)="B",1000000000*VALUE(LEFT(E190,LEN(E190)-1)),IF(RIGHT(E190,1)="%",0.01*VALUE(LEFT(E190,LEN(E190)-1)),IF(RIGHT(E190,1)="k",1000*VALUE(LEFT(E190,LEN(E190)-1)),VALUE(SUBSTITUTE(E190,",",""))))))))),"N/A")</f>
        <v/>
      </c>
      <c r="M190">
        <f>IFERROR(IF(TRIM(F190)="-", "N/A", IF(RIGHT(F190,1)=")",IF(RIGHT(F190,2)="T)",-1000000000000*VALUE(MID(F190,2,LEN(F190)-3)),IF(RIGHT(F190,2)="M)",-1000000*VALUE(MID(F190,2,LEN(F190)-3)),IF(RIGHT(F190,2)="B)",-1000000000*VALUE(MID(F190,2,LEN(F190)-3)),IF(RIGHT(F190,2)="k)",-1000*VALUE(MID(F190,2,LEN(F190)-3)),VALUE(SUBSTITUTE(F190,",","")))))),IF(RIGHT(F190,1)="T",1000000000000*VALUE(LEFT(F190,LEN(F190)-1)),IF(RIGHT(F190,1)="M",1000000*VALUE(LEFT(F190,LEN(F190)-1)),IF(RIGHT(F190,1)="B",1000000000*VALUE(LEFT(F190,LEN(F190)-1)),IF(RIGHT(F190,1)="%",0.01*VALUE(LEFT(F190,LEN(F190)-1)),IF(RIGHT(F190,1)="k",1000*VALUE(LEFT(F190,LEN(F190)-1)),VALUE(SUBSTITUTE(F190,",",""))))))))),"N/A")</f>
        <v/>
      </c>
      <c r="N190">
        <f>IFERROR(IF(TRIM(G190)="-", "N/A", IF(RIGHT(G190,1)=")",IF(RIGHT(G190,2)="T)",-1000000000000*VALUE(MID(G190,2,LEN(G190)-3)),IF(RIGHT(G190,2)="M)",-1000000*VALUE(MID(G190,2,LEN(G190)-3)),IF(RIGHT(G190,2)="B)",-1000000000*VALUE(MID(G190,2,LEN(G190)-3)),IF(RIGHT(G190,2)="k)",-1000*VALUE(MID(G190,2,LEN(G190)-3)),VALUE(SUBSTITUTE(G190,",","")))))),IF(RIGHT(G190,1)="T",1000000000000*VALUE(LEFT(G190,LEN(G190)-1)),IF(RIGHT(G190,1)="M",1000000*VALUE(LEFT(G190,LEN(G190)-1)),IF(RIGHT(G190,1)="B",1000000000*VALUE(LEFT(G190,LEN(G190)-1)),IF(RIGHT(G190,1)="%",0.01*VALUE(LEFT(G190,LEN(G190)-1)),IF(RIGHT(G190,1)="k",1000*VALUE(LEFT(G190,LEN(G190)-1)),VALUE(SUBSTITUTE(G190,",",""))))))))),"N/A")</f>
        <v/>
      </c>
      <c r="P190">
        <f>MAX(J190:N190)</f>
        <v/>
      </c>
      <c r="Q190">
        <f>IFERROR(J144+MATCH(P190,J190:N190,0)-1,"")</f>
        <v/>
      </c>
      <c r="R190">
        <f>IF(Q190="","",MIN(J190:N190))</f>
        <v/>
      </c>
      <c r="S190">
        <f>IFERROR(J144+MATCH(R190,J190:N190,0)-1,"")</f>
        <v/>
      </c>
      <c r="T190">
        <f>IFERROR(AVERAGE(J190:N190),"")</f>
        <v/>
      </c>
      <c r="U190">
        <f>IFERROR(STDEV(J190:N190),"")</f>
        <v/>
      </c>
      <c r="V190">
        <f>IFERROR(IF(C190="-","",IF(ISBLANK(B190),"",IF(OR(ISNUMBER(FIND("Growth",B190)),ISNUMBER(FIND("Margin",B190))),"",(J190-T190)/U190))),"")</f>
        <v/>
      </c>
      <c r="W190">
        <f>IFERROR(IF(OR(D190="-",ISBLANK(D190)),"",(K190-T190)/U190),"")</f>
        <v/>
      </c>
      <c r="X190">
        <f>IFERROR(IF(OR(E190="-",ISBLANK(E190)),"",(L190-T190)/U190),"")</f>
        <v/>
      </c>
      <c r="Y190">
        <f>IFERROR(IF(OR(F190="-",ISBLANK(F190)),"",(M190-T190)/U190),"")</f>
        <v/>
      </c>
      <c r="Z190">
        <f>IFERROR(IF(OR(G190="-",ISBLANK(G190)),"",(N190-T190)/U190),"")</f>
        <v/>
      </c>
      <c r="AA190">
        <f>IF(MAX(MAX(V190:Z190),ABS(MIN(V190:Z190)))=ABS(MIN(V190:Z190)),MIN(V190:Z190),MAX(V190:Z190))</f>
        <v/>
      </c>
      <c r="AB190">
        <f>IFERROR(V144+MATCH(AA190,V190:Z190,0)-1,"")</f>
        <v/>
      </c>
      <c r="AC190">
        <f>IF(AB190&lt;&gt;"",IF(S190=AB190,"Low",IF(AB190=Q190,"High","")),"")</f>
        <v/>
      </c>
      <c r="AE190">
        <f>IF(ISNUMBER(MATCH("N/A",J190:N190,0)),"",IFERROR((5 * SUMPRODUCT(J144:N144,J190:N190) - PRODUCT(SUM(J144:N144),SUM(J190:N190))) / ((5 * SUM((J144^2)+(K144^2)+(L144^2)+(M144^2)+(N144^2))) - SUM(J144:N144)^2),""))</f>
        <v/>
      </c>
      <c r="AF190">
        <f>IFERROR(CORREL(J144:N144,J190:N190),"")</f>
        <v/>
      </c>
      <c r="AZ190">
        <f>IF(Q190=S190,0,1)</f>
        <v/>
      </c>
      <c r="BA190">
        <f>IF(AZ190=1,IF(Q190="","",IF(Q190=N144,"Yes","No")),"")</f>
        <v/>
      </c>
      <c r="BB190">
        <f>IF(BA190="Yes",P190,"")</f>
        <v/>
      </c>
      <c r="BC190">
        <f>IF(AZ190=1,IF(S190="","",IF(S190=N144,"Yes","No")),"")</f>
        <v/>
      </c>
      <c r="BD190">
        <f>IF(BC190="Yes",R190,"")</f>
        <v/>
      </c>
      <c r="BE190">
        <f>IFERROR(IF(SIGN(AE190)=1,"Increasing",IF(SIGN(AE190)=-1,"Decreasing","")),"")</f>
        <v/>
      </c>
      <c r="BF190">
        <f>IF(OR(AND(BE190="Increasing",BA190="Yes"),AND(BE190="Decreasing",BC190="Yes")),"Yes","No")</f>
        <v/>
      </c>
      <c r="BG190">
        <f>IF(I190="pos_trend","Yes","No")</f>
        <v/>
      </c>
      <c r="BH190">
        <f>IF(AF190&lt;&gt;"",IF(ABS(AF190)&gt;0.8,"Yes","No"),"")</f>
        <v/>
      </c>
    </row>
    <row r="191" spans="1:60">
      <c s="1" r="A191" t="n">
        <v>33</v>
      </c>
      <c r="B191" t="s">
        <v>419</v>
      </c>
      <c r="C191" t="s">
        <v>264</v>
      </c>
      <c r="D191" t="s">
        <v>264</v>
      </c>
      <c r="E191" t="s">
        <v>264</v>
      </c>
      <c r="F191" t="s">
        <v>264</v>
      </c>
      <c r="G191" t="s">
        <v>264</v>
      </c>
      <c r="H191" t="s"/>
      <c r="I191">
        <f>IF(AND(K191&gt; J191, L191&gt; K191, M191&gt; L191, N191&gt; M191), "pos_trend", IF(AND(K191&lt; J191, L191&lt; K191, M191&lt; L191, N191&lt; M191), "neg_trend", "N/A"))</f>
        <v/>
      </c>
      <c r="J191">
        <f>IFERROR(IF(TRIM(C191)="-", "N/A", IF(RIGHT(C191,1)=")",IF(RIGHT(C191,2)="T)",-1000000000000*VALUE(MID(C191,2,LEN(C191)-3)),IF(RIGHT(C191,2)="M)",-1000000*VALUE(MID(C191,2,LEN(C191)-3)),IF(RIGHT(C191,2)="B)",-1000000000*VALUE(MID(C191,2,LEN(C191)-3)),IF(RIGHT(C191,2)="k)",-1000*VALUE(MID(C191,2,LEN(C191)-3)),VALUE(SUBSTITUTE(C191,",","")))))),IF(RIGHT(C191,1)="T",1000000000000*VALUE(LEFT(C191,LEN(C191)-1)),IF(RIGHT(C191,1)="M",1000000*VALUE(LEFT(C191,LEN(C191)-1)),IF(RIGHT(C191,1)="B",1000000000*VALUE(LEFT(C191,LEN(C191)-1)),IF(RIGHT(C191,1)="%",0.01*VALUE(LEFT(C191,LEN(C191)-1)),IF(RIGHT(C191,1)="k",1000*VALUE(LEFT(C191,LEN(C191)-1)),VALUE(SUBSTITUTE(C191,",",""))))))))),"N/A")</f>
        <v/>
      </c>
      <c r="K191">
        <f>IFERROR(IF(TRIM(D191)="-", "N/A", IF(RIGHT(D191,1)=")",IF(RIGHT(D191,2)="T)",-1000000000000*VALUE(MID(D191,2,LEN(D191)-3)),IF(RIGHT(D191,2)="M)",-1000000*VALUE(MID(D191,2,LEN(D191)-3)),IF(RIGHT(D191,2)="B)",-1000000000*VALUE(MID(D191,2,LEN(D191)-3)),IF(RIGHT(D191,2)="k)",-1000*VALUE(MID(D191,2,LEN(D191)-3)),VALUE(SUBSTITUTE(D191,",","")))))),IF(RIGHT(D191,1)="T",1000000000000*VALUE(LEFT(D191,LEN(D191)-1)),IF(RIGHT(D191,1)="M",1000000*VALUE(LEFT(D191,LEN(D191)-1)),IF(RIGHT(D191,1)="B",1000000000*VALUE(LEFT(D191,LEN(D191)-1)),IF(RIGHT(D191,1)="%",0.01*VALUE(LEFT(D191,LEN(D191)-1)),IF(RIGHT(D191,1)="k",1000*VALUE(LEFT(D191,LEN(D191)-1)),VALUE(SUBSTITUTE(D191,",",""))))))))),"N/A")</f>
        <v/>
      </c>
      <c r="L191">
        <f>IFERROR(IF(TRIM(E191)="-", "N/A", IF(RIGHT(E191,1)=")",IF(RIGHT(E191,2)="T)",-1000000000000*VALUE(MID(E191,2,LEN(E191)-3)),IF(RIGHT(E191,2)="M)",-1000000*VALUE(MID(E191,2,LEN(E191)-3)),IF(RIGHT(E191,2)="B)",-1000000000*VALUE(MID(E191,2,LEN(E191)-3)),IF(RIGHT(E191,2)="k)",-1000*VALUE(MID(E191,2,LEN(E191)-3)),VALUE(SUBSTITUTE(E191,",","")))))),IF(RIGHT(E191,1)="T",1000000000000*VALUE(LEFT(E191,LEN(E191)-1)),IF(RIGHT(E191,1)="M",1000000*VALUE(LEFT(E191,LEN(E191)-1)),IF(RIGHT(E191,1)="B",1000000000*VALUE(LEFT(E191,LEN(E191)-1)),IF(RIGHT(E191,1)="%",0.01*VALUE(LEFT(E191,LEN(E191)-1)),IF(RIGHT(E191,1)="k",1000*VALUE(LEFT(E191,LEN(E191)-1)),VALUE(SUBSTITUTE(E191,",",""))))))))),"N/A")</f>
        <v/>
      </c>
      <c r="M191">
        <f>IFERROR(IF(TRIM(F191)="-", "N/A", IF(RIGHT(F191,1)=")",IF(RIGHT(F191,2)="T)",-1000000000000*VALUE(MID(F191,2,LEN(F191)-3)),IF(RIGHT(F191,2)="M)",-1000000*VALUE(MID(F191,2,LEN(F191)-3)),IF(RIGHT(F191,2)="B)",-1000000000*VALUE(MID(F191,2,LEN(F191)-3)),IF(RIGHT(F191,2)="k)",-1000*VALUE(MID(F191,2,LEN(F191)-3)),VALUE(SUBSTITUTE(F191,",","")))))),IF(RIGHT(F191,1)="T",1000000000000*VALUE(LEFT(F191,LEN(F191)-1)),IF(RIGHT(F191,1)="M",1000000*VALUE(LEFT(F191,LEN(F191)-1)),IF(RIGHT(F191,1)="B",1000000000*VALUE(LEFT(F191,LEN(F191)-1)),IF(RIGHT(F191,1)="%",0.01*VALUE(LEFT(F191,LEN(F191)-1)),IF(RIGHT(F191,1)="k",1000*VALUE(LEFT(F191,LEN(F191)-1)),VALUE(SUBSTITUTE(F191,",",""))))))))),"N/A")</f>
        <v/>
      </c>
      <c r="N191">
        <f>IFERROR(IF(TRIM(G191)="-", "N/A", IF(RIGHT(G191,1)=")",IF(RIGHT(G191,2)="T)",-1000000000000*VALUE(MID(G191,2,LEN(G191)-3)),IF(RIGHT(G191,2)="M)",-1000000*VALUE(MID(G191,2,LEN(G191)-3)),IF(RIGHT(G191,2)="B)",-1000000000*VALUE(MID(G191,2,LEN(G191)-3)),IF(RIGHT(G191,2)="k)",-1000*VALUE(MID(G191,2,LEN(G191)-3)),VALUE(SUBSTITUTE(G191,",","")))))),IF(RIGHT(G191,1)="T",1000000000000*VALUE(LEFT(G191,LEN(G191)-1)),IF(RIGHT(G191,1)="M",1000000*VALUE(LEFT(G191,LEN(G191)-1)),IF(RIGHT(G191,1)="B",1000000000*VALUE(LEFT(G191,LEN(G191)-1)),IF(RIGHT(G191,1)="%",0.01*VALUE(LEFT(G191,LEN(G191)-1)),IF(RIGHT(G191,1)="k",1000*VALUE(LEFT(G191,LEN(G191)-1)),VALUE(SUBSTITUTE(G191,",",""))))))))),"N/A")</f>
        <v/>
      </c>
      <c r="P191">
        <f>MAX(J191:N191)</f>
        <v/>
      </c>
      <c r="Q191">
        <f>IFERROR(J144+MATCH(P191,J191:N191,0)-1,"")</f>
        <v/>
      </c>
      <c r="R191">
        <f>IF(Q191="","",MIN(J191:N191))</f>
        <v/>
      </c>
      <c r="S191">
        <f>IFERROR(J144+MATCH(R191,J191:N191,0)-1,"")</f>
        <v/>
      </c>
      <c r="T191">
        <f>IFERROR(AVERAGE(J191:N191),"")</f>
        <v/>
      </c>
      <c r="U191">
        <f>IFERROR(STDEV(J191:N191),"")</f>
        <v/>
      </c>
      <c r="V191">
        <f>IFERROR(IF(C191="-","",IF(ISBLANK(B191),"",IF(OR(ISNUMBER(FIND("Growth",B191)),ISNUMBER(FIND("Margin",B191))),"",(J191-T191)/U191))),"")</f>
        <v/>
      </c>
      <c r="W191">
        <f>IFERROR(IF(OR(D191="-",ISBLANK(D191)),"",(K191-T191)/U191),"")</f>
        <v/>
      </c>
      <c r="X191">
        <f>IFERROR(IF(OR(E191="-",ISBLANK(E191)),"",(L191-T191)/U191),"")</f>
        <v/>
      </c>
      <c r="Y191">
        <f>IFERROR(IF(OR(F191="-",ISBLANK(F191)),"",(M191-T191)/U191),"")</f>
        <v/>
      </c>
      <c r="Z191">
        <f>IFERROR(IF(OR(G191="-",ISBLANK(G191)),"",(N191-T191)/U191),"")</f>
        <v/>
      </c>
      <c r="AA191">
        <f>IF(MAX(MAX(V191:Z191),ABS(MIN(V191:Z191)))=ABS(MIN(V191:Z191)),MIN(V191:Z191),MAX(V191:Z191))</f>
        <v/>
      </c>
      <c r="AB191">
        <f>IFERROR(V144+MATCH(AA191,V191:Z191,0)-1,"")</f>
        <v/>
      </c>
      <c r="AC191">
        <f>IF(AB191&lt;&gt;"",IF(S191=AB191,"Low",IF(AB191=Q191,"High","")),"")</f>
        <v/>
      </c>
      <c r="AE191">
        <f>IF(ISNUMBER(MATCH("N/A",J191:N191,0)),"",IFERROR((5 * SUMPRODUCT(J144:N144,J191:N191) - PRODUCT(SUM(J144:N144),SUM(J191:N191))) / ((5 * SUM((J144^2)+(K144^2)+(L144^2)+(M144^2)+(N144^2))) - SUM(J144:N144)^2),""))</f>
        <v/>
      </c>
      <c r="AF191">
        <f>IFERROR(CORREL(J144:N144,J191:N191),"")</f>
        <v/>
      </c>
      <c r="AZ191">
        <f>IF(Q191=S191,0,1)</f>
        <v/>
      </c>
      <c r="BA191">
        <f>IF(AZ191=1,IF(Q191="","",IF(Q191=N144,"Yes","No")),"")</f>
        <v/>
      </c>
      <c r="BB191">
        <f>IF(BA191="Yes",P191,"")</f>
        <v/>
      </c>
      <c r="BC191">
        <f>IF(AZ191=1,IF(S191="","",IF(S191=N144,"Yes","No")),"")</f>
        <v/>
      </c>
      <c r="BD191">
        <f>IF(BC191="Yes",R191,"")</f>
        <v/>
      </c>
      <c r="BE191">
        <f>IFERROR(IF(SIGN(AE191)=1,"Increasing",IF(SIGN(AE191)=-1,"Decreasing","")),"")</f>
        <v/>
      </c>
      <c r="BF191">
        <f>IF(OR(AND(BE191="Increasing",BA191="Yes"),AND(BE191="Decreasing",BC191="Yes")),"Yes","No")</f>
        <v/>
      </c>
      <c r="BG191">
        <f>IF(I191="pos_trend","Yes","No")</f>
        <v/>
      </c>
      <c r="BH191">
        <f>IF(AF191&lt;&gt;"",IF(ABS(AF191)&gt;0.8,"Yes","No"),"")</f>
        <v/>
      </c>
    </row>
    <row r="192" spans="1:60">
      <c s="1" r="A192" t="n">
        <v>34</v>
      </c>
      <c r="B192" t="s">
        <v>420</v>
      </c>
      <c r="C192" t="s">
        <v>776</v>
      </c>
      <c r="D192" t="s">
        <v>1214</v>
      </c>
      <c r="E192" t="s">
        <v>1215</v>
      </c>
      <c r="F192" t="s">
        <v>1216</v>
      </c>
      <c r="G192" t="s">
        <v>1217</v>
      </c>
      <c r="H192" t="s"/>
      <c r="I192">
        <f>IF(AND(K192&gt; J192, L192&gt; K192, M192&gt; L192, N192&gt; M192), "pos_trend", IF(AND(K192&lt; J192, L192&lt; K192, M192&lt; L192, N192&lt; M192), "neg_trend", "N/A"))</f>
        <v/>
      </c>
      <c r="J192">
        <f>IFERROR(IF(TRIM(C192)="-", "N/A", IF(RIGHT(C192,1)=")",IF(RIGHT(C192,2)="T)",-1000000000000*VALUE(MID(C192,2,LEN(C192)-3)),IF(RIGHT(C192,2)="M)",-1000000*VALUE(MID(C192,2,LEN(C192)-3)),IF(RIGHT(C192,2)="B)",-1000000000*VALUE(MID(C192,2,LEN(C192)-3)),IF(RIGHT(C192,2)="k)",-1000*VALUE(MID(C192,2,LEN(C192)-3)),VALUE(SUBSTITUTE(C192,",","")))))),IF(RIGHT(C192,1)="T",1000000000000*VALUE(LEFT(C192,LEN(C192)-1)),IF(RIGHT(C192,1)="M",1000000*VALUE(LEFT(C192,LEN(C192)-1)),IF(RIGHT(C192,1)="B",1000000000*VALUE(LEFT(C192,LEN(C192)-1)),IF(RIGHT(C192,1)="%",0.01*VALUE(LEFT(C192,LEN(C192)-1)),IF(RIGHT(C192,1)="k",1000*VALUE(LEFT(C192,LEN(C192)-1)),VALUE(SUBSTITUTE(C192,",",""))))))))),"N/A")</f>
        <v/>
      </c>
      <c r="K192">
        <f>IFERROR(IF(TRIM(D192)="-", "N/A", IF(RIGHT(D192,1)=")",IF(RIGHT(D192,2)="T)",-1000000000000*VALUE(MID(D192,2,LEN(D192)-3)),IF(RIGHT(D192,2)="M)",-1000000*VALUE(MID(D192,2,LEN(D192)-3)),IF(RIGHT(D192,2)="B)",-1000000000*VALUE(MID(D192,2,LEN(D192)-3)),IF(RIGHT(D192,2)="k)",-1000*VALUE(MID(D192,2,LEN(D192)-3)),VALUE(SUBSTITUTE(D192,",","")))))),IF(RIGHT(D192,1)="T",1000000000000*VALUE(LEFT(D192,LEN(D192)-1)),IF(RIGHT(D192,1)="M",1000000*VALUE(LEFT(D192,LEN(D192)-1)),IF(RIGHT(D192,1)="B",1000000000*VALUE(LEFT(D192,LEN(D192)-1)),IF(RIGHT(D192,1)="%",0.01*VALUE(LEFT(D192,LEN(D192)-1)),IF(RIGHT(D192,1)="k",1000*VALUE(LEFT(D192,LEN(D192)-1)),VALUE(SUBSTITUTE(D192,",",""))))))))),"N/A")</f>
        <v/>
      </c>
      <c r="L192">
        <f>IFERROR(IF(TRIM(E192)="-", "N/A", IF(RIGHT(E192,1)=")",IF(RIGHT(E192,2)="T)",-1000000000000*VALUE(MID(E192,2,LEN(E192)-3)),IF(RIGHT(E192,2)="M)",-1000000*VALUE(MID(E192,2,LEN(E192)-3)),IF(RIGHT(E192,2)="B)",-1000000000*VALUE(MID(E192,2,LEN(E192)-3)),IF(RIGHT(E192,2)="k)",-1000*VALUE(MID(E192,2,LEN(E192)-3)),VALUE(SUBSTITUTE(E192,",","")))))),IF(RIGHT(E192,1)="T",1000000000000*VALUE(LEFT(E192,LEN(E192)-1)),IF(RIGHT(E192,1)="M",1000000*VALUE(LEFT(E192,LEN(E192)-1)),IF(RIGHT(E192,1)="B",1000000000*VALUE(LEFT(E192,LEN(E192)-1)),IF(RIGHT(E192,1)="%",0.01*VALUE(LEFT(E192,LEN(E192)-1)),IF(RIGHT(E192,1)="k",1000*VALUE(LEFT(E192,LEN(E192)-1)),VALUE(SUBSTITUTE(E192,",",""))))))))),"N/A")</f>
        <v/>
      </c>
      <c r="M192">
        <f>IFERROR(IF(TRIM(F192)="-", "N/A", IF(RIGHT(F192,1)=")",IF(RIGHT(F192,2)="T)",-1000000000000*VALUE(MID(F192,2,LEN(F192)-3)),IF(RIGHT(F192,2)="M)",-1000000*VALUE(MID(F192,2,LEN(F192)-3)),IF(RIGHT(F192,2)="B)",-1000000000*VALUE(MID(F192,2,LEN(F192)-3)),IF(RIGHT(F192,2)="k)",-1000*VALUE(MID(F192,2,LEN(F192)-3)),VALUE(SUBSTITUTE(F192,",","")))))),IF(RIGHT(F192,1)="T",1000000000000*VALUE(LEFT(F192,LEN(F192)-1)),IF(RIGHT(F192,1)="M",1000000*VALUE(LEFT(F192,LEN(F192)-1)),IF(RIGHT(F192,1)="B",1000000000*VALUE(LEFT(F192,LEN(F192)-1)),IF(RIGHT(F192,1)="%",0.01*VALUE(LEFT(F192,LEN(F192)-1)),IF(RIGHT(F192,1)="k",1000*VALUE(LEFT(F192,LEN(F192)-1)),VALUE(SUBSTITUTE(F192,",",""))))))))),"N/A")</f>
        <v/>
      </c>
      <c r="N192">
        <f>IFERROR(IF(TRIM(G192)="-", "N/A", IF(RIGHT(G192,1)=")",IF(RIGHT(G192,2)="T)",-1000000000000*VALUE(MID(G192,2,LEN(G192)-3)),IF(RIGHT(G192,2)="M)",-1000000*VALUE(MID(G192,2,LEN(G192)-3)),IF(RIGHT(G192,2)="B)",-1000000000*VALUE(MID(G192,2,LEN(G192)-3)),IF(RIGHT(G192,2)="k)",-1000*VALUE(MID(G192,2,LEN(G192)-3)),VALUE(SUBSTITUTE(G192,",","")))))),IF(RIGHT(G192,1)="T",1000000000000*VALUE(LEFT(G192,LEN(G192)-1)),IF(RIGHT(G192,1)="M",1000000*VALUE(LEFT(G192,LEN(G192)-1)),IF(RIGHT(G192,1)="B",1000000000*VALUE(LEFT(G192,LEN(G192)-1)),IF(RIGHT(G192,1)="%",0.01*VALUE(LEFT(G192,LEN(G192)-1)),IF(RIGHT(G192,1)="k",1000*VALUE(LEFT(G192,LEN(G192)-1)),VALUE(SUBSTITUTE(G192,",",""))))))))),"N/A")</f>
        <v/>
      </c>
      <c r="P192">
        <f>MAX(J192:N192)</f>
        <v/>
      </c>
      <c r="Q192">
        <f>IFERROR(J144+MATCH(P192,J192:N192,0)-1,"")</f>
        <v/>
      </c>
      <c r="R192">
        <f>IF(Q192="","",MIN(J192:N192))</f>
        <v/>
      </c>
      <c r="S192">
        <f>IFERROR(J144+MATCH(R192,J192:N192,0)-1,"")</f>
        <v/>
      </c>
      <c r="T192">
        <f>IFERROR(AVERAGE(J192:N192),"")</f>
        <v/>
      </c>
      <c r="U192">
        <f>IFERROR(STDEV(J192:N192),"")</f>
        <v/>
      </c>
      <c r="V192">
        <f>IFERROR(IF(C192="-","",IF(ISBLANK(B192),"",IF(OR(ISNUMBER(FIND("Growth",B192)),ISNUMBER(FIND("Margin",B192))),"",(J192-T192)/U192))),"")</f>
        <v/>
      </c>
      <c r="W192">
        <f>IFERROR(IF(OR(D192="-",ISBLANK(D192)),"",(K192-T192)/U192),"")</f>
        <v/>
      </c>
      <c r="X192">
        <f>IFERROR(IF(OR(E192="-",ISBLANK(E192)),"",(L192-T192)/U192),"")</f>
        <v/>
      </c>
      <c r="Y192">
        <f>IFERROR(IF(OR(F192="-",ISBLANK(F192)),"",(M192-T192)/U192),"")</f>
        <v/>
      </c>
      <c r="Z192">
        <f>IFERROR(IF(OR(G192="-",ISBLANK(G192)),"",(N192-T192)/U192),"")</f>
        <v/>
      </c>
      <c r="AA192">
        <f>IF(MAX(MAX(V192:Z192),ABS(MIN(V192:Z192)))=ABS(MIN(V192:Z192)),MIN(V192:Z192),MAX(V192:Z192))</f>
        <v/>
      </c>
      <c r="AB192">
        <f>IFERROR(V144+MATCH(AA192,V192:Z192,0)-1,"")</f>
        <v/>
      </c>
      <c r="AC192">
        <f>IF(AB192&lt;&gt;"",IF(S192=AB192,"Low",IF(AB192=Q192,"High","")),"")</f>
        <v/>
      </c>
      <c r="AE192">
        <f>IF(ISNUMBER(MATCH("N/A",J192:N192,0)),"",IFERROR((5 * SUMPRODUCT(J144:N144,J192:N192) - PRODUCT(SUM(J144:N144),SUM(J192:N192))) / ((5 * SUM((J144^2)+(K144^2)+(L144^2)+(M144^2)+(N144^2))) - SUM(J144:N144)^2),""))</f>
        <v/>
      </c>
      <c r="AF192">
        <f>IFERROR(CORREL(J144:N144,J192:N192),"")</f>
        <v/>
      </c>
      <c r="AZ192">
        <f>IF(Q192=S192,0,1)</f>
        <v/>
      </c>
      <c r="BA192">
        <f>IF(AZ192=1,IF(Q192="","",IF(Q192=N144,"Yes","No")),"")</f>
        <v/>
      </c>
      <c r="BB192">
        <f>IF(BA192="Yes",P192,"")</f>
        <v/>
      </c>
      <c r="BC192">
        <f>IF(AZ192=1,IF(S192="","",IF(S192=N144,"Yes","No")),"")</f>
        <v/>
      </c>
      <c r="BD192">
        <f>IF(BC192="Yes",R192,"")</f>
        <v/>
      </c>
      <c r="BE192">
        <f>IFERROR(IF(SIGN(AE192)=1,"Increasing",IF(SIGN(AE192)=-1,"Decreasing","")),"")</f>
        <v/>
      </c>
      <c r="BF192">
        <f>IF(OR(AND(BE192="Increasing",BA192="Yes"),AND(BE192="Decreasing",BC192="Yes")),"Yes","No")</f>
        <v/>
      </c>
      <c r="BG192">
        <f>IF(I192="pos_trend","Yes","No")</f>
        <v/>
      </c>
      <c r="BH192">
        <f>IF(AF192&lt;&gt;"",IF(ABS(AF192)&gt;0.8,"Yes","No"),"")</f>
        <v/>
      </c>
    </row>
    <row r="193" spans="1:60">
      <c s="1" r="A193" t="n">
        <v>35</v>
      </c>
      <c r="B193" t="s">
        <v>421</v>
      </c>
      <c r="C193" t="s">
        <v>264</v>
      </c>
      <c r="D193" t="s">
        <v>264</v>
      </c>
      <c r="E193" t="s">
        <v>264</v>
      </c>
      <c r="F193" t="s">
        <v>264</v>
      </c>
      <c r="G193" t="s">
        <v>264</v>
      </c>
      <c r="H193" t="s"/>
      <c r="I193">
        <f>IF(AND(K193&gt; J193, L193&gt; K193, M193&gt; L193, N193&gt; M193), "pos_trend", IF(AND(K193&lt; J193, L193&lt; K193, M193&lt; L193, N193&lt; M193), "neg_trend", "N/A"))</f>
        <v/>
      </c>
      <c r="J193">
        <f>IFERROR(IF(TRIM(C193)="-", "N/A", IF(RIGHT(C193,1)=")",IF(RIGHT(C193,2)="T)",-1000000000000*VALUE(MID(C193,2,LEN(C193)-3)),IF(RIGHT(C193,2)="M)",-1000000*VALUE(MID(C193,2,LEN(C193)-3)),IF(RIGHT(C193,2)="B)",-1000000000*VALUE(MID(C193,2,LEN(C193)-3)),IF(RIGHT(C193,2)="k)",-1000*VALUE(MID(C193,2,LEN(C193)-3)),VALUE(SUBSTITUTE(C193,",","")))))),IF(RIGHT(C193,1)="T",1000000000000*VALUE(LEFT(C193,LEN(C193)-1)),IF(RIGHT(C193,1)="M",1000000*VALUE(LEFT(C193,LEN(C193)-1)),IF(RIGHT(C193,1)="B",1000000000*VALUE(LEFT(C193,LEN(C193)-1)),IF(RIGHT(C193,1)="%",0.01*VALUE(LEFT(C193,LEN(C193)-1)),IF(RIGHT(C193,1)="k",1000*VALUE(LEFT(C193,LEN(C193)-1)),VALUE(SUBSTITUTE(C193,",",""))))))))),"N/A")</f>
        <v/>
      </c>
      <c r="K193">
        <f>IFERROR(IF(TRIM(D193)="-", "N/A", IF(RIGHT(D193,1)=")",IF(RIGHT(D193,2)="T)",-1000000000000*VALUE(MID(D193,2,LEN(D193)-3)),IF(RIGHT(D193,2)="M)",-1000000*VALUE(MID(D193,2,LEN(D193)-3)),IF(RIGHT(D193,2)="B)",-1000000000*VALUE(MID(D193,2,LEN(D193)-3)),IF(RIGHT(D193,2)="k)",-1000*VALUE(MID(D193,2,LEN(D193)-3)),VALUE(SUBSTITUTE(D193,",","")))))),IF(RIGHT(D193,1)="T",1000000000000*VALUE(LEFT(D193,LEN(D193)-1)),IF(RIGHT(D193,1)="M",1000000*VALUE(LEFT(D193,LEN(D193)-1)),IF(RIGHT(D193,1)="B",1000000000*VALUE(LEFT(D193,LEN(D193)-1)),IF(RIGHT(D193,1)="%",0.01*VALUE(LEFT(D193,LEN(D193)-1)),IF(RIGHT(D193,1)="k",1000*VALUE(LEFT(D193,LEN(D193)-1)),VALUE(SUBSTITUTE(D193,",",""))))))))),"N/A")</f>
        <v/>
      </c>
      <c r="L193">
        <f>IFERROR(IF(TRIM(E193)="-", "N/A", IF(RIGHT(E193,1)=")",IF(RIGHT(E193,2)="T)",-1000000000000*VALUE(MID(E193,2,LEN(E193)-3)),IF(RIGHT(E193,2)="M)",-1000000*VALUE(MID(E193,2,LEN(E193)-3)),IF(RIGHT(E193,2)="B)",-1000000000*VALUE(MID(E193,2,LEN(E193)-3)),IF(RIGHT(E193,2)="k)",-1000*VALUE(MID(E193,2,LEN(E193)-3)),VALUE(SUBSTITUTE(E193,",","")))))),IF(RIGHT(E193,1)="T",1000000000000*VALUE(LEFT(E193,LEN(E193)-1)),IF(RIGHT(E193,1)="M",1000000*VALUE(LEFT(E193,LEN(E193)-1)),IF(RIGHT(E193,1)="B",1000000000*VALUE(LEFT(E193,LEN(E193)-1)),IF(RIGHT(E193,1)="%",0.01*VALUE(LEFT(E193,LEN(E193)-1)),IF(RIGHT(E193,1)="k",1000*VALUE(LEFT(E193,LEN(E193)-1)),VALUE(SUBSTITUTE(E193,",",""))))))))),"N/A")</f>
        <v/>
      </c>
      <c r="M193">
        <f>IFERROR(IF(TRIM(F193)="-", "N/A", IF(RIGHT(F193,1)=")",IF(RIGHT(F193,2)="T)",-1000000000000*VALUE(MID(F193,2,LEN(F193)-3)),IF(RIGHT(F193,2)="M)",-1000000*VALUE(MID(F193,2,LEN(F193)-3)),IF(RIGHT(F193,2)="B)",-1000000000*VALUE(MID(F193,2,LEN(F193)-3)),IF(RIGHT(F193,2)="k)",-1000*VALUE(MID(F193,2,LEN(F193)-3)),VALUE(SUBSTITUTE(F193,",","")))))),IF(RIGHT(F193,1)="T",1000000000000*VALUE(LEFT(F193,LEN(F193)-1)),IF(RIGHT(F193,1)="M",1000000*VALUE(LEFT(F193,LEN(F193)-1)),IF(RIGHT(F193,1)="B",1000000000*VALUE(LEFT(F193,LEN(F193)-1)),IF(RIGHT(F193,1)="%",0.01*VALUE(LEFT(F193,LEN(F193)-1)),IF(RIGHT(F193,1)="k",1000*VALUE(LEFT(F193,LEN(F193)-1)),VALUE(SUBSTITUTE(F193,",",""))))))))),"N/A")</f>
        <v/>
      </c>
      <c r="N193">
        <f>IFERROR(IF(TRIM(G193)="-", "N/A", IF(RIGHT(G193,1)=")",IF(RIGHT(G193,2)="T)",-1000000000000*VALUE(MID(G193,2,LEN(G193)-3)),IF(RIGHT(G193,2)="M)",-1000000*VALUE(MID(G193,2,LEN(G193)-3)),IF(RIGHT(G193,2)="B)",-1000000000*VALUE(MID(G193,2,LEN(G193)-3)),IF(RIGHT(G193,2)="k)",-1000*VALUE(MID(G193,2,LEN(G193)-3)),VALUE(SUBSTITUTE(G193,",","")))))),IF(RIGHT(G193,1)="T",1000000000000*VALUE(LEFT(G193,LEN(G193)-1)),IF(RIGHT(G193,1)="M",1000000*VALUE(LEFT(G193,LEN(G193)-1)),IF(RIGHT(G193,1)="B",1000000000*VALUE(LEFT(G193,LEN(G193)-1)),IF(RIGHT(G193,1)="%",0.01*VALUE(LEFT(G193,LEN(G193)-1)),IF(RIGHT(G193,1)="k",1000*VALUE(LEFT(G193,LEN(G193)-1)),VALUE(SUBSTITUTE(G193,",",""))))))))),"N/A")</f>
        <v/>
      </c>
      <c r="P193">
        <f>MAX(J193:N193)</f>
        <v/>
      </c>
      <c r="Q193">
        <f>IFERROR(J144+MATCH(P193,J193:N193,0)-1,"")</f>
        <v/>
      </c>
      <c r="R193">
        <f>IF(Q193="","",MIN(J193:N193))</f>
        <v/>
      </c>
      <c r="S193">
        <f>IFERROR(J144+MATCH(R193,J193:N193,0)-1,"")</f>
        <v/>
      </c>
      <c r="T193">
        <f>IFERROR(AVERAGE(J193:N193),"")</f>
        <v/>
      </c>
      <c r="U193">
        <f>IFERROR(STDEV(J193:N193),"")</f>
        <v/>
      </c>
      <c r="V193">
        <f>IFERROR(IF(C193="-","",IF(ISBLANK(B193),"",IF(OR(ISNUMBER(FIND("Growth",B193)),ISNUMBER(FIND("Margin",B193))),"",(J193-T193)/U193))),"")</f>
        <v/>
      </c>
      <c r="W193">
        <f>IFERROR(IF(OR(D193="-",ISBLANK(D193)),"",(K193-T193)/U193),"")</f>
        <v/>
      </c>
      <c r="X193">
        <f>IFERROR(IF(OR(E193="-",ISBLANK(E193)),"",(L193-T193)/U193),"")</f>
        <v/>
      </c>
      <c r="Y193">
        <f>IFERROR(IF(OR(F193="-",ISBLANK(F193)),"",(M193-T193)/U193),"")</f>
        <v/>
      </c>
      <c r="Z193">
        <f>IFERROR(IF(OR(G193="-",ISBLANK(G193)),"",(N193-T193)/U193),"")</f>
        <v/>
      </c>
      <c r="AA193">
        <f>IF(MAX(MAX(V193:Z193),ABS(MIN(V193:Z193)))=ABS(MIN(V193:Z193)),MIN(V193:Z193),MAX(V193:Z193))</f>
        <v/>
      </c>
      <c r="AB193">
        <f>IFERROR(V144+MATCH(AA193,V193:Z193,0)-1,"")</f>
        <v/>
      </c>
      <c r="AC193">
        <f>IF(AB193&lt;&gt;"",IF(S193=AB193,"Low",IF(AB193=Q193,"High","")),"")</f>
        <v/>
      </c>
      <c r="AE193">
        <f>IF(ISNUMBER(MATCH("N/A",J193:N193,0)),"",IFERROR((5 * SUMPRODUCT(J144:N144,J193:N193) - PRODUCT(SUM(J144:N144),SUM(J193:N193))) / ((5 * SUM((J144^2)+(K144^2)+(L144^2)+(M144^2)+(N144^2))) - SUM(J144:N144)^2),""))</f>
        <v/>
      </c>
      <c r="AF193">
        <f>IFERROR(CORREL(J144:N144,J193:N193),"")</f>
        <v/>
      </c>
      <c r="AZ193">
        <f>IF(Q193=S193,0,1)</f>
        <v/>
      </c>
      <c r="BA193">
        <f>IF(AZ193=1,IF(Q193="","",IF(Q193=N144,"Yes","No")),"")</f>
        <v/>
      </c>
      <c r="BB193">
        <f>IF(BA193="Yes",P193,"")</f>
        <v/>
      </c>
      <c r="BC193">
        <f>IF(AZ193=1,IF(S193="","",IF(S193=N144,"Yes","No")),"")</f>
        <v/>
      </c>
      <c r="BD193">
        <f>IF(BC193="Yes",R193,"")</f>
        <v/>
      </c>
      <c r="BE193">
        <f>IFERROR(IF(SIGN(AE193)=1,"Increasing",IF(SIGN(AE193)=-1,"Decreasing","")),"")</f>
        <v/>
      </c>
      <c r="BF193">
        <f>IF(OR(AND(BE193="Increasing",BA193="Yes"),AND(BE193="Decreasing",BC193="Yes")),"Yes","No")</f>
        <v/>
      </c>
      <c r="BG193">
        <f>IF(I193="pos_trend","Yes","No")</f>
        <v/>
      </c>
      <c r="BH193">
        <f>IF(AF193&lt;&gt;"",IF(ABS(AF193)&gt;0.8,"Yes","No"),"")</f>
        <v/>
      </c>
    </row>
    <row r="194" spans="1:60">
      <c s="1" r="A194" t="n">
        <v>36</v>
      </c>
      <c r="B194" t="s">
        <v>422</v>
      </c>
      <c r="C194" t="s">
        <v>776</v>
      </c>
      <c r="D194" t="s">
        <v>1214</v>
      </c>
      <c r="E194" t="s">
        <v>1215</v>
      </c>
      <c r="F194" t="s">
        <v>1216</v>
      </c>
      <c r="G194" t="s">
        <v>1217</v>
      </c>
      <c r="H194" t="s"/>
      <c r="I194">
        <f>IF(AND(K194&gt; J194, L194&gt; K194, M194&gt; L194, N194&gt; M194), "pos_trend", IF(AND(K194&lt; J194, L194&lt; K194, M194&lt; L194, N194&lt; M194), "neg_trend", "N/A"))</f>
        <v/>
      </c>
      <c r="J194">
        <f>IFERROR(IF(TRIM(C194)="-", "N/A", IF(RIGHT(C194,1)=")",IF(RIGHT(C194,2)="T)",-1000000000000*VALUE(MID(C194,2,LEN(C194)-3)),IF(RIGHT(C194,2)="M)",-1000000*VALUE(MID(C194,2,LEN(C194)-3)),IF(RIGHT(C194,2)="B)",-1000000000*VALUE(MID(C194,2,LEN(C194)-3)),IF(RIGHT(C194,2)="k)",-1000*VALUE(MID(C194,2,LEN(C194)-3)),VALUE(SUBSTITUTE(C194,",","")))))),IF(RIGHT(C194,1)="T",1000000000000*VALUE(LEFT(C194,LEN(C194)-1)),IF(RIGHT(C194,1)="M",1000000*VALUE(LEFT(C194,LEN(C194)-1)),IF(RIGHT(C194,1)="B",1000000000*VALUE(LEFT(C194,LEN(C194)-1)),IF(RIGHT(C194,1)="%",0.01*VALUE(LEFT(C194,LEN(C194)-1)),IF(RIGHT(C194,1)="k",1000*VALUE(LEFT(C194,LEN(C194)-1)),VALUE(SUBSTITUTE(C194,",",""))))))))),"N/A")</f>
        <v/>
      </c>
      <c r="K194">
        <f>IFERROR(IF(TRIM(D194)="-", "N/A", IF(RIGHT(D194,1)=")",IF(RIGHT(D194,2)="T)",-1000000000000*VALUE(MID(D194,2,LEN(D194)-3)),IF(RIGHT(D194,2)="M)",-1000000*VALUE(MID(D194,2,LEN(D194)-3)),IF(RIGHT(D194,2)="B)",-1000000000*VALUE(MID(D194,2,LEN(D194)-3)),IF(RIGHT(D194,2)="k)",-1000*VALUE(MID(D194,2,LEN(D194)-3)),VALUE(SUBSTITUTE(D194,",","")))))),IF(RIGHT(D194,1)="T",1000000000000*VALUE(LEFT(D194,LEN(D194)-1)),IF(RIGHT(D194,1)="M",1000000*VALUE(LEFT(D194,LEN(D194)-1)),IF(RIGHT(D194,1)="B",1000000000*VALUE(LEFT(D194,LEN(D194)-1)),IF(RIGHT(D194,1)="%",0.01*VALUE(LEFT(D194,LEN(D194)-1)),IF(RIGHT(D194,1)="k",1000*VALUE(LEFT(D194,LEN(D194)-1)),VALUE(SUBSTITUTE(D194,",",""))))))))),"N/A")</f>
        <v/>
      </c>
      <c r="L194">
        <f>IFERROR(IF(TRIM(E194)="-", "N/A", IF(RIGHT(E194,1)=")",IF(RIGHT(E194,2)="T)",-1000000000000*VALUE(MID(E194,2,LEN(E194)-3)),IF(RIGHT(E194,2)="M)",-1000000*VALUE(MID(E194,2,LEN(E194)-3)),IF(RIGHT(E194,2)="B)",-1000000000*VALUE(MID(E194,2,LEN(E194)-3)),IF(RIGHT(E194,2)="k)",-1000*VALUE(MID(E194,2,LEN(E194)-3)),VALUE(SUBSTITUTE(E194,",","")))))),IF(RIGHT(E194,1)="T",1000000000000*VALUE(LEFT(E194,LEN(E194)-1)),IF(RIGHT(E194,1)="M",1000000*VALUE(LEFT(E194,LEN(E194)-1)),IF(RIGHT(E194,1)="B",1000000000*VALUE(LEFT(E194,LEN(E194)-1)),IF(RIGHT(E194,1)="%",0.01*VALUE(LEFT(E194,LEN(E194)-1)),IF(RIGHT(E194,1)="k",1000*VALUE(LEFT(E194,LEN(E194)-1)),VALUE(SUBSTITUTE(E194,",",""))))))))),"N/A")</f>
        <v/>
      </c>
      <c r="M194">
        <f>IFERROR(IF(TRIM(F194)="-", "N/A", IF(RIGHT(F194,1)=")",IF(RIGHT(F194,2)="T)",-1000000000000*VALUE(MID(F194,2,LEN(F194)-3)),IF(RIGHT(F194,2)="M)",-1000000*VALUE(MID(F194,2,LEN(F194)-3)),IF(RIGHT(F194,2)="B)",-1000000000*VALUE(MID(F194,2,LEN(F194)-3)),IF(RIGHT(F194,2)="k)",-1000*VALUE(MID(F194,2,LEN(F194)-3)),VALUE(SUBSTITUTE(F194,",","")))))),IF(RIGHT(F194,1)="T",1000000000000*VALUE(LEFT(F194,LEN(F194)-1)),IF(RIGHT(F194,1)="M",1000000*VALUE(LEFT(F194,LEN(F194)-1)),IF(RIGHT(F194,1)="B",1000000000*VALUE(LEFT(F194,LEN(F194)-1)),IF(RIGHT(F194,1)="%",0.01*VALUE(LEFT(F194,LEN(F194)-1)),IF(RIGHT(F194,1)="k",1000*VALUE(LEFT(F194,LEN(F194)-1)),VALUE(SUBSTITUTE(F194,",",""))))))))),"N/A")</f>
        <v/>
      </c>
      <c r="N194">
        <f>IFERROR(IF(TRIM(G194)="-", "N/A", IF(RIGHT(G194,1)=")",IF(RIGHT(G194,2)="T)",-1000000000000*VALUE(MID(G194,2,LEN(G194)-3)),IF(RIGHT(G194,2)="M)",-1000000*VALUE(MID(G194,2,LEN(G194)-3)),IF(RIGHT(G194,2)="B)",-1000000000*VALUE(MID(G194,2,LEN(G194)-3)),IF(RIGHT(G194,2)="k)",-1000*VALUE(MID(G194,2,LEN(G194)-3)),VALUE(SUBSTITUTE(G194,",","")))))),IF(RIGHT(G194,1)="T",1000000000000*VALUE(LEFT(G194,LEN(G194)-1)),IF(RIGHT(G194,1)="M",1000000*VALUE(LEFT(G194,LEN(G194)-1)),IF(RIGHT(G194,1)="B",1000000000*VALUE(LEFT(G194,LEN(G194)-1)),IF(RIGHT(G194,1)="%",0.01*VALUE(LEFT(G194,LEN(G194)-1)),IF(RIGHT(G194,1)="k",1000*VALUE(LEFT(G194,LEN(G194)-1)),VALUE(SUBSTITUTE(G194,",",""))))))))),"N/A")</f>
        <v/>
      </c>
      <c r="P194">
        <f>MAX(J194:N194)</f>
        <v/>
      </c>
      <c r="Q194">
        <f>IFERROR(J144+MATCH(P194,J194:N194,0)-1,"")</f>
        <v/>
      </c>
      <c r="R194">
        <f>IF(Q194="","",MIN(J194:N194))</f>
        <v/>
      </c>
      <c r="S194">
        <f>IFERROR(J144+MATCH(R194,J194:N194,0)-1,"")</f>
        <v/>
      </c>
      <c r="T194">
        <f>IFERROR(AVERAGE(J194:N194),"")</f>
        <v/>
      </c>
      <c r="U194">
        <f>IFERROR(STDEV(J194:N194),"")</f>
        <v/>
      </c>
      <c r="V194">
        <f>IFERROR(IF(C194="-","",IF(ISBLANK(B194),"",IF(OR(ISNUMBER(FIND("Growth",B194)),ISNUMBER(FIND("Margin",B194))),"",(J194-T194)/U194))),"")</f>
        <v/>
      </c>
      <c r="W194">
        <f>IFERROR(IF(OR(D194="-",ISBLANK(D194)),"",(K194-T194)/U194),"")</f>
        <v/>
      </c>
      <c r="X194">
        <f>IFERROR(IF(OR(E194="-",ISBLANK(E194)),"",(L194-T194)/U194),"")</f>
        <v/>
      </c>
      <c r="Y194">
        <f>IFERROR(IF(OR(F194="-",ISBLANK(F194)),"",(M194-T194)/U194),"")</f>
        <v/>
      </c>
      <c r="Z194">
        <f>IFERROR(IF(OR(G194="-",ISBLANK(G194)),"",(N194-T194)/U194),"")</f>
        <v/>
      </c>
      <c r="AA194">
        <f>IF(MAX(MAX(V194:Z194),ABS(MIN(V194:Z194)))=ABS(MIN(V194:Z194)),MIN(V194:Z194),MAX(V194:Z194))</f>
        <v/>
      </c>
      <c r="AB194">
        <f>IFERROR(V144+MATCH(AA194,V194:Z194,0)-1,"")</f>
        <v/>
      </c>
      <c r="AC194">
        <f>IF(AB194&lt;&gt;"",IF(S194=AB194,"Low",IF(AB194=Q194,"High","")),"")</f>
        <v/>
      </c>
      <c r="AE194">
        <f>IF(ISNUMBER(MATCH("N/A",J194:N194,0)),"",IFERROR((5 * SUMPRODUCT(J144:N144,J194:N194) - PRODUCT(SUM(J144:N144),SUM(J194:N194))) / ((5 * SUM((J144^2)+(K144^2)+(L144^2)+(M144^2)+(N144^2))) - SUM(J144:N144)^2),""))</f>
        <v/>
      </c>
      <c r="AF194">
        <f>IFERROR(CORREL(J144:N144,J194:N194),"")</f>
        <v/>
      </c>
      <c r="AZ194">
        <f>IF(Q194=S194,0,1)</f>
        <v/>
      </c>
      <c r="BA194">
        <f>IF(AZ194=1,IF(Q194="","",IF(Q194=N144,"Yes","No")),"")</f>
        <v/>
      </c>
      <c r="BB194">
        <f>IF(BA194="Yes",P194,"")</f>
        <v/>
      </c>
      <c r="BC194">
        <f>IF(AZ194=1,IF(S194="","",IF(S194=N144,"Yes","No")),"")</f>
        <v/>
      </c>
      <c r="BD194">
        <f>IF(BC194="Yes",R194,"")</f>
        <v/>
      </c>
      <c r="BE194">
        <f>IFERROR(IF(SIGN(AE194)=1,"Increasing",IF(SIGN(AE194)=-1,"Decreasing","")),"")</f>
        <v/>
      </c>
      <c r="BF194">
        <f>IF(OR(AND(BE194="Increasing",BA194="Yes"),AND(BE194="Decreasing",BC194="Yes")),"Yes","No")</f>
        <v/>
      </c>
      <c r="BG194">
        <f>IF(I194="pos_trend","Yes","No")</f>
        <v/>
      </c>
      <c r="BH194">
        <f>IF(AF194&lt;&gt;"",IF(ABS(AF194)&gt;0.8,"Yes","No"),"")</f>
        <v/>
      </c>
    </row>
    <row r="195" spans="1:60">
      <c s="1" r="A195" t="n">
        <v>37</v>
      </c>
      <c r="B195" t="s">
        <v>423</v>
      </c>
      <c r="C195" t="s">
        <v>1223</v>
      </c>
      <c r="D195" t="s">
        <v>81</v>
      </c>
      <c r="E195" t="s">
        <v>1224</v>
      </c>
      <c r="F195" t="s">
        <v>1225</v>
      </c>
      <c r="G195" t="s">
        <v>1226</v>
      </c>
      <c r="H195" t="s"/>
      <c r="I195">
        <f>IF(AND(K195&gt; J195, L195&gt; K195, M195&gt; L195, N195&gt; M195), "pos_trend", IF(AND(K195&lt; J195, L195&lt; K195, M195&lt; L195, N195&lt; M195), "neg_trend", "N/A"))</f>
        <v/>
      </c>
      <c r="J195">
        <f>IFERROR(IF(TRIM(C195)="-", "N/A", IF(RIGHT(C195,1)=")",IF(RIGHT(C195,2)="T)",-1000000000000*VALUE(MID(C195,2,LEN(C195)-3)),IF(RIGHT(C195,2)="M)",-1000000*VALUE(MID(C195,2,LEN(C195)-3)),IF(RIGHT(C195,2)="B)",-1000000000*VALUE(MID(C195,2,LEN(C195)-3)),IF(RIGHT(C195,2)="k)",-1000*VALUE(MID(C195,2,LEN(C195)-3)),VALUE(SUBSTITUTE(C195,",","")))))),IF(RIGHT(C195,1)="T",1000000000000*VALUE(LEFT(C195,LEN(C195)-1)),IF(RIGHT(C195,1)="M",1000000*VALUE(LEFT(C195,LEN(C195)-1)),IF(RIGHT(C195,1)="B",1000000000*VALUE(LEFT(C195,LEN(C195)-1)),IF(RIGHT(C195,1)="%",0.01*VALUE(LEFT(C195,LEN(C195)-1)),IF(RIGHT(C195,1)="k",1000*VALUE(LEFT(C195,LEN(C195)-1)),VALUE(SUBSTITUTE(C195,",",""))))))))),"N/A")</f>
        <v/>
      </c>
      <c r="K195">
        <f>IFERROR(IF(TRIM(D195)="-", "N/A", IF(RIGHT(D195,1)=")",IF(RIGHT(D195,2)="T)",-1000000000000*VALUE(MID(D195,2,LEN(D195)-3)),IF(RIGHT(D195,2)="M)",-1000000*VALUE(MID(D195,2,LEN(D195)-3)),IF(RIGHT(D195,2)="B)",-1000000000*VALUE(MID(D195,2,LEN(D195)-3)),IF(RIGHT(D195,2)="k)",-1000*VALUE(MID(D195,2,LEN(D195)-3)),VALUE(SUBSTITUTE(D195,",","")))))),IF(RIGHT(D195,1)="T",1000000000000*VALUE(LEFT(D195,LEN(D195)-1)),IF(RIGHT(D195,1)="M",1000000*VALUE(LEFT(D195,LEN(D195)-1)),IF(RIGHT(D195,1)="B",1000000000*VALUE(LEFT(D195,LEN(D195)-1)),IF(RIGHT(D195,1)="%",0.01*VALUE(LEFT(D195,LEN(D195)-1)),IF(RIGHT(D195,1)="k",1000*VALUE(LEFT(D195,LEN(D195)-1)),VALUE(SUBSTITUTE(D195,",",""))))))))),"N/A")</f>
        <v/>
      </c>
      <c r="L195">
        <f>IFERROR(IF(TRIM(E195)="-", "N/A", IF(RIGHT(E195,1)=")",IF(RIGHT(E195,2)="T)",-1000000000000*VALUE(MID(E195,2,LEN(E195)-3)),IF(RIGHT(E195,2)="M)",-1000000*VALUE(MID(E195,2,LEN(E195)-3)),IF(RIGHT(E195,2)="B)",-1000000000*VALUE(MID(E195,2,LEN(E195)-3)),IF(RIGHT(E195,2)="k)",-1000*VALUE(MID(E195,2,LEN(E195)-3)),VALUE(SUBSTITUTE(E195,",","")))))),IF(RIGHT(E195,1)="T",1000000000000*VALUE(LEFT(E195,LEN(E195)-1)),IF(RIGHT(E195,1)="M",1000000*VALUE(LEFT(E195,LEN(E195)-1)),IF(RIGHT(E195,1)="B",1000000000*VALUE(LEFT(E195,LEN(E195)-1)),IF(RIGHT(E195,1)="%",0.01*VALUE(LEFT(E195,LEN(E195)-1)),IF(RIGHT(E195,1)="k",1000*VALUE(LEFT(E195,LEN(E195)-1)),VALUE(SUBSTITUTE(E195,",",""))))))))),"N/A")</f>
        <v/>
      </c>
      <c r="M195">
        <f>IFERROR(IF(TRIM(F195)="-", "N/A", IF(RIGHT(F195,1)=")",IF(RIGHT(F195,2)="T)",-1000000000000*VALUE(MID(F195,2,LEN(F195)-3)),IF(RIGHT(F195,2)="M)",-1000000*VALUE(MID(F195,2,LEN(F195)-3)),IF(RIGHT(F195,2)="B)",-1000000000*VALUE(MID(F195,2,LEN(F195)-3)),IF(RIGHT(F195,2)="k)",-1000*VALUE(MID(F195,2,LEN(F195)-3)),VALUE(SUBSTITUTE(F195,",","")))))),IF(RIGHT(F195,1)="T",1000000000000*VALUE(LEFT(F195,LEN(F195)-1)),IF(RIGHT(F195,1)="M",1000000*VALUE(LEFT(F195,LEN(F195)-1)),IF(RIGHT(F195,1)="B",1000000000*VALUE(LEFT(F195,LEN(F195)-1)),IF(RIGHT(F195,1)="%",0.01*VALUE(LEFT(F195,LEN(F195)-1)),IF(RIGHT(F195,1)="k",1000*VALUE(LEFT(F195,LEN(F195)-1)),VALUE(SUBSTITUTE(F195,",",""))))))))),"N/A")</f>
        <v/>
      </c>
      <c r="N195">
        <f>IFERROR(IF(TRIM(G195)="-", "N/A", IF(RIGHT(G195,1)=")",IF(RIGHT(G195,2)="T)",-1000000000000*VALUE(MID(G195,2,LEN(G195)-3)),IF(RIGHT(G195,2)="M)",-1000000*VALUE(MID(G195,2,LEN(G195)-3)),IF(RIGHT(G195,2)="B)",-1000000000*VALUE(MID(G195,2,LEN(G195)-3)),IF(RIGHT(G195,2)="k)",-1000*VALUE(MID(G195,2,LEN(G195)-3)),VALUE(SUBSTITUTE(G195,",","")))))),IF(RIGHT(G195,1)="T",1000000000000*VALUE(LEFT(G195,LEN(G195)-1)),IF(RIGHT(G195,1)="M",1000000*VALUE(LEFT(G195,LEN(G195)-1)),IF(RIGHT(G195,1)="B",1000000000*VALUE(LEFT(G195,LEN(G195)-1)),IF(RIGHT(G195,1)="%",0.01*VALUE(LEFT(G195,LEN(G195)-1)),IF(RIGHT(G195,1)="k",1000*VALUE(LEFT(G195,LEN(G195)-1)),VALUE(SUBSTITUTE(G195,",",""))))))))),"N/A")</f>
        <v/>
      </c>
      <c r="P195">
        <f>MAX(J195:N195)</f>
        <v/>
      </c>
      <c r="Q195">
        <f>IFERROR(J144+MATCH(P195,J195:N195,0)-1,"")</f>
        <v/>
      </c>
      <c r="R195">
        <f>IF(Q195="","",MIN(J195:N195))</f>
        <v/>
      </c>
      <c r="S195">
        <f>IFERROR(J144+MATCH(R195,J195:N195,0)-1,"")</f>
        <v/>
      </c>
      <c r="T195">
        <f>IFERROR(AVERAGE(J195:N195),"")</f>
        <v/>
      </c>
      <c r="U195">
        <f>IFERROR(STDEV(J195:N195),"")</f>
        <v/>
      </c>
      <c r="V195">
        <f>IFERROR(IF(C195="-","",IF(ISBLANK(B195),"",IF(OR(ISNUMBER(FIND("Growth",B195)),ISNUMBER(FIND("Margin",B195))),"",(J195-T195)/U195))),"")</f>
        <v/>
      </c>
      <c r="W195">
        <f>IFERROR(IF(OR(D195="-",ISBLANK(D195)),"",(K195-T195)/U195),"")</f>
        <v/>
      </c>
      <c r="X195">
        <f>IFERROR(IF(OR(E195="-",ISBLANK(E195)),"",(L195-T195)/U195),"")</f>
        <v/>
      </c>
      <c r="Y195">
        <f>IFERROR(IF(OR(F195="-",ISBLANK(F195)),"",(M195-T195)/U195),"")</f>
        <v/>
      </c>
      <c r="Z195">
        <f>IFERROR(IF(OR(G195="-",ISBLANK(G195)),"",(N195-T195)/U195),"")</f>
        <v/>
      </c>
      <c r="AA195">
        <f>IF(MAX(MAX(V195:Z195),ABS(MIN(V195:Z195)))=ABS(MIN(V195:Z195)),MIN(V195:Z195),MAX(V195:Z195))</f>
        <v/>
      </c>
      <c r="AB195">
        <f>IFERROR(V144+MATCH(AA195,V195:Z195,0)-1,"")</f>
        <v/>
      </c>
      <c r="AC195">
        <f>IF(AB195&lt;&gt;"",IF(S195=AB195,"Low",IF(AB195=Q195,"High","")),"")</f>
        <v/>
      </c>
      <c r="AE195">
        <f>IF(ISNUMBER(MATCH("N/A",J195:N195,0)),"",IFERROR((5 * SUMPRODUCT(J144:N144,J195:N195) - PRODUCT(SUM(J144:N144),SUM(J195:N195))) / ((5 * SUM((J144^2)+(K144^2)+(L144^2)+(M144^2)+(N144^2))) - SUM(J144:N144)^2),""))</f>
        <v/>
      </c>
      <c r="AF195">
        <f>IFERROR(CORREL(J144:N144,J195:N195),"")</f>
        <v/>
      </c>
      <c r="AZ195">
        <f>IF(Q195=S195,0,1)</f>
        <v/>
      </c>
      <c r="BA195">
        <f>IF(AZ195=1,IF(Q195="","",IF(Q195=N144,"Yes","No")),"")</f>
        <v/>
      </c>
      <c r="BB195">
        <f>IF(BA195="Yes",P195,"")</f>
        <v/>
      </c>
      <c r="BC195">
        <f>IF(AZ195=1,IF(S195="","",IF(S195=N144,"Yes","No")),"")</f>
        <v/>
      </c>
      <c r="BD195">
        <f>IF(BC195="Yes",R195,"")</f>
        <v/>
      </c>
      <c r="BE195">
        <f>IFERROR(IF(SIGN(AE195)=1,"Increasing",IF(SIGN(AE195)=-1,"Decreasing","")),"")</f>
        <v/>
      </c>
      <c r="BF195">
        <f>IF(OR(AND(BE195="Increasing",BA195="Yes"),AND(BE195="Decreasing",BC195="Yes")),"Yes","No")</f>
        <v/>
      </c>
      <c r="BG195">
        <f>IF(I195="pos_trend","Yes","No")</f>
        <v/>
      </c>
      <c r="BH195">
        <f>IF(AF195&lt;&gt;"",IF(ABS(AF195)&gt;0.8,"Yes","No"),"")</f>
        <v/>
      </c>
    </row>
    <row r="196" spans="1:60">
      <c s="1" r="A196" t="n">
        <v>38</v>
      </c>
      <c r="B196" t="s">
        <v>429</v>
      </c>
      <c r="C196" t="s">
        <v>264</v>
      </c>
      <c r="D196" t="s">
        <v>1227</v>
      </c>
      <c r="E196" t="s">
        <v>1228</v>
      </c>
      <c r="F196" t="s">
        <v>1229</v>
      </c>
      <c r="G196" t="s">
        <v>1230</v>
      </c>
      <c r="H196" t="s"/>
      <c r="I196">
        <f>IF(AND(K196&gt; J196, L196&gt; K196, M196&gt; L196, N196&gt; M196), "pos_trend", IF(AND(K196&lt; J196, L196&lt; K196, M196&lt; L196, N196&lt; M196), "neg_trend", "N/A"))</f>
        <v/>
      </c>
      <c r="J196">
        <f>IFERROR(IF(TRIM(C196)="-", "N/A", IF(RIGHT(C196,1)=")",IF(RIGHT(C196,2)="T)",-1000000000000*VALUE(MID(C196,2,LEN(C196)-3)),IF(RIGHT(C196,2)="M)",-1000000*VALUE(MID(C196,2,LEN(C196)-3)),IF(RIGHT(C196,2)="B)",-1000000000*VALUE(MID(C196,2,LEN(C196)-3)),IF(RIGHT(C196,2)="k)",-1000*VALUE(MID(C196,2,LEN(C196)-3)),VALUE(SUBSTITUTE(C196,",","")))))),IF(RIGHT(C196,1)="T",1000000000000*VALUE(LEFT(C196,LEN(C196)-1)),IF(RIGHT(C196,1)="M",1000000*VALUE(LEFT(C196,LEN(C196)-1)),IF(RIGHT(C196,1)="B",1000000000*VALUE(LEFT(C196,LEN(C196)-1)),IF(RIGHT(C196,1)="%",0.01*VALUE(LEFT(C196,LEN(C196)-1)),IF(RIGHT(C196,1)="k",1000*VALUE(LEFT(C196,LEN(C196)-1)),VALUE(SUBSTITUTE(C196,",",""))))))))),"N/A")</f>
        <v/>
      </c>
      <c r="K196">
        <f>IFERROR(IF(TRIM(D196)="-", "N/A", IF(RIGHT(D196,1)=")",IF(RIGHT(D196,2)="T)",-1000000000000*VALUE(MID(D196,2,LEN(D196)-3)),IF(RIGHT(D196,2)="M)",-1000000*VALUE(MID(D196,2,LEN(D196)-3)),IF(RIGHT(D196,2)="B)",-1000000000*VALUE(MID(D196,2,LEN(D196)-3)),IF(RIGHT(D196,2)="k)",-1000*VALUE(MID(D196,2,LEN(D196)-3)),VALUE(SUBSTITUTE(D196,",","")))))),IF(RIGHT(D196,1)="T",1000000000000*VALUE(LEFT(D196,LEN(D196)-1)),IF(RIGHT(D196,1)="M",1000000*VALUE(LEFT(D196,LEN(D196)-1)),IF(RIGHT(D196,1)="B",1000000000*VALUE(LEFT(D196,LEN(D196)-1)),IF(RIGHT(D196,1)="%",0.01*VALUE(LEFT(D196,LEN(D196)-1)),IF(RIGHT(D196,1)="k",1000*VALUE(LEFT(D196,LEN(D196)-1)),VALUE(SUBSTITUTE(D196,",",""))))))))),"N/A")</f>
        <v/>
      </c>
      <c r="L196">
        <f>IFERROR(IF(TRIM(E196)="-", "N/A", IF(RIGHT(E196,1)=")",IF(RIGHT(E196,2)="T)",-1000000000000*VALUE(MID(E196,2,LEN(E196)-3)),IF(RIGHT(E196,2)="M)",-1000000*VALUE(MID(E196,2,LEN(E196)-3)),IF(RIGHT(E196,2)="B)",-1000000000*VALUE(MID(E196,2,LEN(E196)-3)),IF(RIGHT(E196,2)="k)",-1000*VALUE(MID(E196,2,LEN(E196)-3)),VALUE(SUBSTITUTE(E196,",","")))))),IF(RIGHT(E196,1)="T",1000000000000*VALUE(LEFT(E196,LEN(E196)-1)),IF(RIGHT(E196,1)="M",1000000*VALUE(LEFT(E196,LEN(E196)-1)),IF(RIGHT(E196,1)="B",1000000000*VALUE(LEFT(E196,LEN(E196)-1)),IF(RIGHT(E196,1)="%",0.01*VALUE(LEFT(E196,LEN(E196)-1)),IF(RIGHT(E196,1)="k",1000*VALUE(LEFT(E196,LEN(E196)-1)),VALUE(SUBSTITUTE(E196,",",""))))))))),"N/A")</f>
        <v/>
      </c>
      <c r="M196">
        <f>IFERROR(IF(TRIM(F196)="-", "N/A", IF(RIGHT(F196,1)=")",IF(RIGHT(F196,2)="T)",-1000000000000*VALUE(MID(F196,2,LEN(F196)-3)),IF(RIGHT(F196,2)="M)",-1000000*VALUE(MID(F196,2,LEN(F196)-3)),IF(RIGHT(F196,2)="B)",-1000000000*VALUE(MID(F196,2,LEN(F196)-3)),IF(RIGHT(F196,2)="k)",-1000*VALUE(MID(F196,2,LEN(F196)-3)),VALUE(SUBSTITUTE(F196,",","")))))),IF(RIGHT(F196,1)="T",1000000000000*VALUE(LEFT(F196,LEN(F196)-1)),IF(RIGHT(F196,1)="M",1000000*VALUE(LEFT(F196,LEN(F196)-1)),IF(RIGHT(F196,1)="B",1000000000*VALUE(LEFT(F196,LEN(F196)-1)),IF(RIGHT(F196,1)="%",0.01*VALUE(LEFT(F196,LEN(F196)-1)),IF(RIGHT(F196,1)="k",1000*VALUE(LEFT(F196,LEN(F196)-1)),VALUE(SUBSTITUTE(F196,",",""))))))))),"N/A")</f>
        <v/>
      </c>
      <c r="N196">
        <f>IFERROR(IF(TRIM(G196)="-", "N/A", IF(RIGHT(G196,1)=")",IF(RIGHT(G196,2)="T)",-1000000000000*VALUE(MID(G196,2,LEN(G196)-3)),IF(RIGHT(G196,2)="M)",-1000000*VALUE(MID(G196,2,LEN(G196)-3)),IF(RIGHT(G196,2)="B)",-1000000000*VALUE(MID(G196,2,LEN(G196)-3)),IF(RIGHT(G196,2)="k)",-1000*VALUE(MID(G196,2,LEN(G196)-3)),VALUE(SUBSTITUTE(G196,",","")))))),IF(RIGHT(G196,1)="T",1000000000000*VALUE(LEFT(G196,LEN(G196)-1)),IF(RIGHT(G196,1)="M",1000000*VALUE(LEFT(G196,LEN(G196)-1)),IF(RIGHT(G196,1)="B",1000000000*VALUE(LEFT(G196,LEN(G196)-1)),IF(RIGHT(G196,1)="%",0.01*VALUE(LEFT(G196,LEN(G196)-1)),IF(RIGHT(G196,1)="k",1000*VALUE(LEFT(G196,LEN(G196)-1)),VALUE(SUBSTITUTE(G196,",",""))))))))),"N/A")</f>
        <v/>
      </c>
      <c r="P196">
        <f>MAX(J196:N196)</f>
        <v/>
      </c>
      <c r="Q196">
        <f>IFERROR(J144+MATCH(P196,J196:N196,0)-1,"")</f>
        <v/>
      </c>
      <c r="R196">
        <f>IF(Q196="","",MIN(J196:N196))</f>
        <v/>
      </c>
      <c r="S196">
        <f>IFERROR(J144+MATCH(R196,J196:N196,0)-1,"")</f>
        <v/>
      </c>
      <c r="T196">
        <f>IFERROR(AVERAGE(J196:N196),"")</f>
        <v/>
      </c>
      <c r="U196">
        <f>IFERROR(STDEV(J196:N196),"")</f>
        <v/>
      </c>
      <c r="V196">
        <f>IFERROR(IF(C196="-","",IF(ISBLANK(B196),"",IF(OR(ISNUMBER(FIND("Growth",B196)),ISNUMBER(FIND("Margin",B196))),"",(J196-T196)/U196))),"")</f>
        <v/>
      </c>
      <c r="W196">
        <f>IFERROR(IF(OR(D196="-",ISBLANK(D196)),"",(K196-T196)/U196),"")</f>
        <v/>
      </c>
      <c r="X196">
        <f>IFERROR(IF(OR(E196="-",ISBLANK(E196)),"",(L196-T196)/U196),"")</f>
        <v/>
      </c>
      <c r="Y196">
        <f>IFERROR(IF(OR(F196="-",ISBLANK(F196)),"",(M196-T196)/U196),"")</f>
        <v/>
      </c>
      <c r="Z196">
        <f>IFERROR(IF(OR(G196="-",ISBLANK(G196)),"",(N196-T196)/U196),"")</f>
        <v/>
      </c>
      <c r="AA196">
        <f>IF(MAX(MAX(V196:Z196),ABS(MIN(V196:Z196)))=ABS(MIN(V196:Z196)),MIN(V196:Z196),MAX(V196:Z196))</f>
        <v/>
      </c>
      <c r="AB196">
        <f>IFERROR(V144+MATCH(AA196,V196:Z196,0)-1,"")</f>
        <v/>
      </c>
      <c r="AC196">
        <f>IF(AB196&lt;&gt;"",IF(S196=AB196,"Low",IF(AB196=Q196,"High","")),"")</f>
        <v/>
      </c>
      <c r="AE196">
        <f>IF(ISNUMBER(MATCH("N/A",J196:N196,0)),"",IFERROR((5 * SUMPRODUCT(J144:N144,J196:N196) - PRODUCT(SUM(J144:N144),SUM(J196:N196))) / ((5 * SUM((J144^2)+(K144^2)+(L144^2)+(M144^2)+(N144^2))) - SUM(J144:N144)^2),""))</f>
        <v/>
      </c>
      <c r="AF196">
        <f>IFERROR(CORREL(J144:N144,J196:N196),"")</f>
        <v/>
      </c>
      <c r="AZ196">
        <f>IF(Q196=S196,0,1)</f>
        <v/>
      </c>
      <c r="BA196">
        <f>IF(AZ196=1,IF(Q196="","",IF(Q196=N144,"Yes","No")),"")</f>
        <v/>
      </c>
      <c r="BB196">
        <f>IF(BA196="Yes",P196,"")</f>
        <v/>
      </c>
      <c r="BC196">
        <f>IF(AZ196=1,IF(S196="","",IF(S196=N144,"Yes","No")),"")</f>
        <v/>
      </c>
      <c r="BD196">
        <f>IF(BC196="Yes",R196,"")</f>
        <v/>
      </c>
      <c r="BE196">
        <f>IFERROR(IF(SIGN(AE196)=1,"Increasing",IF(SIGN(AE196)=-1,"Decreasing","")),"")</f>
        <v/>
      </c>
      <c r="BF196">
        <f>IF(OR(AND(BE196="Increasing",BA196="Yes"),AND(BE196="Decreasing",BC196="Yes")),"Yes","No")</f>
        <v/>
      </c>
      <c r="BG196">
        <f>IF(I196="pos_trend","Yes","No")</f>
        <v/>
      </c>
      <c r="BH196">
        <f>IF(AF196&lt;&gt;"",IF(ABS(AF196)&gt;0.8,"Yes","No"),"")</f>
        <v/>
      </c>
    </row>
    <row r="197" spans="1:60">
      <c s="1" r="A197" t="n">
        <v>39</v>
      </c>
      <c r="B197" t="s">
        <v>434</v>
      </c>
      <c r="C197" t="s">
        <v>1231</v>
      </c>
      <c r="D197" t="s">
        <v>1232</v>
      </c>
      <c r="E197" t="s">
        <v>1148</v>
      </c>
      <c r="F197" t="s">
        <v>1233</v>
      </c>
      <c r="G197" t="s">
        <v>1234</v>
      </c>
      <c r="H197" t="s"/>
      <c r="I197">
        <f>IF(AND(K197&gt; J197, L197&gt; K197, M197&gt; L197, N197&gt; M197), "pos_trend", IF(AND(K197&lt; J197, L197&lt; K197, M197&lt; L197, N197&lt; M197), "neg_trend", "N/A"))</f>
        <v/>
      </c>
      <c r="J197">
        <f>IFERROR(IF(TRIM(C197)="-", "N/A", IF(RIGHT(C197,1)=")",IF(RIGHT(C197,2)="T)",-1000000000000*VALUE(MID(C197,2,LEN(C197)-3)),IF(RIGHT(C197,2)="M)",-1000000*VALUE(MID(C197,2,LEN(C197)-3)),IF(RIGHT(C197,2)="B)",-1000000000*VALUE(MID(C197,2,LEN(C197)-3)),IF(RIGHT(C197,2)="k)",-1000*VALUE(MID(C197,2,LEN(C197)-3)),VALUE(SUBSTITUTE(C197,",","")))))),IF(RIGHT(C197,1)="T",1000000000000*VALUE(LEFT(C197,LEN(C197)-1)),IF(RIGHT(C197,1)="M",1000000*VALUE(LEFT(C197,LEN(C197)-1)),IF(RIGHT(C197,1)="B",1000000000*VALUE(LEFT(C197,LEN(C197)-1)),IF(RIGHT(C197,1)="%",0.01*VALUE(LEFT(C197,LEN(C197)-1)),IF(RIGHT(C197,1)="k",1000*VALUE(LEFT(C197,LEN(C197)-1)),VALUE(SUBSTITUTE(C197,",",""))))))))),"N/A")</f>
        <v/>
      </c>
      <c r="K197">
        <f>IFERROR(IF(TRIM(D197)="-", "N/A", IF(RIGHT(D197,1)=")",IF(RIGHT(D197,2)="T)",-1000000000000*VALUE(MID(D197,2,LEN(D197)-3)),IF(RIGHT(D197,2)="M)",-1000000*VALUE(MID(D197,2,LEN(D197)-3)),IF(RIGHT(D197,2)="B)",-1000000000*VALUE(MID(D197,2,LEN(D197)-3)),IF(RIGHT(D197,2)="k)",-1000*VALUE(MID(D197,2,LEN(D197)-3)),VALUE(SUBSTITUTE(D197,",","")))))),IF(RIGHT(D197,1)="T",1000000000000*VALUE(LEFT(D197,LEN(D197)-1)),IF(RIGHT(D197,1)="M",1000000*VALUE(LEFT(D197,LEN(D197)-1)),IF(RIGHT(D197,1)="B",1000000000*VALUE(LEFT(D197,LEN(D197)-1)),IF(RIGHT(D197,1)="%",0.01*VALUE(LEFT(D197,LEN(D197)-1)),IF(RIGHT(D197,1)="k",1000*VALUE(LEFT(D197,LEN(D197)-1)),VALUE(SUBSTITUTE(D197,",",""))))))))),"N/A")</f>
        <v/>
      </c>
      <c r="L197">
        <f>IFERROR(IF(TRIM(E197)="-", "N/A", IF(RIGHT(E197,1)=")",IF(RIGHT(E197,2)="T)",-1000000000000*VALUE(MID(E197,2,LEN(E197)-3)),IF(RIGHT(E197,2)="M)",-1000000*VALUE(MID(E197,2,LEN(E197)-3)),IF(RIGHT(E197,2)="B)",-1000000000*VALUE(MID(E197,2,LEN(E197)-3)),IF(RIGHT(E197,2)="k)",-1000*VALUE(MID(E197,2,LEN(E197)-3)),VALUE(SUBSTITUTE(E197,",","")))))),IF(RIGHT(E197,1)="T",1000000000000*VALUE(LEFT(E197,LEN(E197)-1)),IF(RIGHT(E197,1)="M",1000000*VALUE(LEFT(E197,LEN(E197)-1)),IF(RIGHT(E197,1)="B",1000000000*VALUE(LEFT(E197,LEN(E197)-1)),IF(RIGHT(E197,1)="%",0.01*VALUE(LEFT(E197,LEN(E197)-1)),IF(RIGHT(E197,1)="k",1000*VALUE(LEFT(E197,LEN(E197)-1)),VALUE(SUBSTITUTE(E197,",",""))))))))),"N/A")</f>
        <v/>
      </c>
      <c r="M197">
        <f>IFERROR(IF(TRIM(F197)="-", "N/A", IF(RIGHT(F197,1)=")",IF(RIGHT(F197,2)="T)",-1000000000000*VALUE(MID(F197,2,LEN(F197)-3)),IF(RIGHT(F197,2)="M)",-1000000*VALUE(MID(F197,2,LEN(F197)-3)),IF(RIGHT(F197,2)="B)",-1000000000*VALUE(MID(F197,2,LEN(F197)-3)),IF(RIGHT(F197,2)="k)",-1000*VALUE(MID(F197,2,LEN(F197)-3)),VALUE(SUBSTITUTE(F197,",","")))))),IF(RIGHT(F197,1)="T",1000000000000*VALUE(LEFT(F197,LEN(F197)-1)),IF(RIGHT(F197,1)="M",1000000*VALUE(LEFT(F197,LEN(F197)-1)),IF(RIGHT(F197,1)="B",1000000000*VALUE(LEFT(F197,LEN(F197)-1)),IF(RIGHT(F197,1)="%",0.01*VALUE(LEFT(F197,LEN(F197)-1)),IF(RIGHT(F197,1)="k",1000*VALUE(LEFT(F197,LEN(F197)-1)),VALUE(SUBSTITUTE(F197,",",""))))))))),"N/A")</f>
        <v/>
      </c>
      <c r="N197">
        <f>IFERROR(IF(TRIM(G197)="-", "N/A", IF(RIGHT(G197,1)=")",IF(RIGHT(G197,2)="T)",-1000000000000*VALUE(MID(G197,2,LEN(G197)-3)),IF(RIGHT(G197,2)="M)",-1000000*VALUE(MID(G197,2,LEN(G197)-3)),IF(RIGHT(G197,2)="B)",-1000000000*VALUE(MID(G197,2,LEN(G197)-3)),IF(RIGHT(G197,2)="k)",-1000*VALUE(MID(G197,2,LEN(G197)-3)),VALUE(SUBSTITUTE(G197,",","")))))),IF(RIGHT(G197,1)="T",1000000000000*VALUE(LEFT(G197,LEN(G197)-1)),IF(RIGHT(G197,1)="M",1000000*VALUE(LEFT(G197,LEN(G197)-1)),IF(RIGHT(G197,1)="B",1000000000*VALUE(LEFT(G197,LEN(G197)-1)),IF(RIGHT(G197,1)="%",0.01*VALUE(LEFT(G197,LEN(G197)-1)),IF(RIGHT(G197,1)="k",1000*VALUE(LEFT(G197,LEN(G197)-1)),VALUE(SUBSTITUTE(G197,",",""))))))))),"N/A")</f>
        <v/>
      </c>
      <c r="P197">
        <f>MAX(J197:N197)</f>
        <v/>
      </c>
      <c r="Q197">
        <f>IFERROR(J144+MATCH(P197,J197:N197,0)-1,"")</f>
        <v/>
      </c>
      <c r="R197">
        <f>IF(Q197="","",MIN(J197:N197))</f>
        <v/>
      </c>
      <c r="S197">
        <f>IFERROR(J144+MATCH(R197,J197:N197,0)-1,"")</f>
        <v/>
      </c>
      <c r="T197">
        <f>IFERROR(AVERAGE(J197:N197),"")</f>
        <v/>
      </c>
      <c r="U197">
        <f>IFERROR(STDEV(J197:N197),"")</f>
        <v/>
      </c>
      <c r="V197">
        <f>IFERROR(IF(C197="-","",IF(ISBLANK(B197),"",IF(OR(ISNUMBER(FIND("Growth",B197)),ISNUMBER(FIND("Margin",B197))),"",(J197-T197)/U197))),"")</f>
        <v/>
      </c>
      <c r="W197">
        <f>IFERROR(IF(OR(D197="-",ISBLANK(D197)),"",(K197-T197)/U197),"")</f>
        <v/>
      </c>
      <c r="X197">
        <f>IFERROR(IF(OR(E197="-",ISBLANK(E197)),"",(L197-T197)/U197),"")</f>
        <v/>
      </c>
      <c r="Y197">
        <f>IFERROR(IF(OR(F197="-",ISBLANK(F197)),"",(M197-T197)/U197),"")</f>
        <v/>
      </c>
      <c r="Z197">
        <f>IFERROR(IF(OR(G197="-",ISBLANK(G197)),"",(N197-T197)/U197),"")</f>
        <v/>
      </c>
      <c r="AA197">
        <f>IF(MAX(MAX(V197:Z197),ABS(MIN(V197:Z197)))=ABS(MIN(V197:Z197)),MIN(V197:Z197),MAX(V197:Z197))</f>
        <v/>
      </c>
      <c r="AB197">
        <f>IFERROR(V144+MATCH(AA197,V197:Z197,0)-1,"")</f>
        <v/>
      </c>
      <c r="AC197">
        <f>IF(AB197&lt;&gt;"",IF(S197=AB197,"Low",IF(AB197=Q197,"High","")),"")</f>
        <v/>
      </c>
      <c r="AE197">
        <f>IF(ISNUMBER(MATCH("N/A",J197:N197,0)),"",IFERROR((5 * SUMPRODUCT(J144:N144,J197:N197) - PRODUCT(SUM(J144:N144),SUM(J197:N197))) / ((5 * SUM((J144^2)+(K144^2)+(L144^2)+(M144^2)+(N144^2))) - SUM(J144:N144)^2),""))</f>
        <v/>
      </c>
      <c r="AF197">
        <f>IFERROR(CORREL(J144:N144,J197:N197),"")</f>
        <v/>
      </c>
      <c r="AZ197">
        <f>IF(Q197=S197,0,1)</f>
        <v/>
      </c>
      <c r="BA197">
        <f>IF(AZ197=1,IF(Q197="","",IF(Q197=N144,"Yes","No")),"")</f>
        <v/>
      </c>
      <c r="BB197">
        <f>IF(BA197="Yes",P197,"")</f>
        <v/>
      </c>
      <c r="BC197">
        <f>IF(AZ197=1,IF(S197="","",IF(S197=N144,"Yes","No")),"")</f>
        <v/>
      </c>
      <c r="BD197">
        <f>IF(BC197="Yes",R197,"")</f>
        <v/>
      </c>
      <c r="BE197">
        <f>IFERROR(IF(SIGN(AE197)=1,"Increasing",IF(SIGN(AE197)=-1,"Decreasing","")),"")</f>
        <v/>
      </c>
      <c r="BF197">
        <f>IF(OR(AND(BE197="Increasing",BA197="Yes"),AND(BE197="Decreasing",BC197="Yes")),"Yes","No")</f>
        <v/>
      </c>
      <c r="BG197">
        <f>IF(I197="pos_trend","Yes","No")</f>
        <v/>
      </c>
      <c r="BH197">
        <f>IF(AF197&lt;&gt;"",IF(ABS(AF197)&gt;0.8,"Yes","No"),"")</f>
        <v/>
      </c>
    </row>
    <row r="198" spans="1:60">
      <c s="1" r="A198" t="n">
        <v>40</v>
      </c>
      <c r="B198" t="s">
        <v>440</v>
      </c>
      <c r="C198" t="s">
        <v>1223</v>
      </c>
      <c r="D198" t="s">
        <v>81</v>
      </c>
      <c r="E198" t="s">
        <v>1224</v>
      </c>
      <c r="F198" t="s">
        <v>1235</v>
      </c>
      <c r="G198" t="s">
        <v>1236</v>
      </c>
      <c r="H198" t="s"/>
      <c r="I198">
        <f>IF(AND(K198&gt; J198, L198&gt; K198, M198&gt; L198, N198&gt; M198), "pos_trend", IF(AND(K198&lt; J198, L198&lt; K198, M198&lt; L198, N198&lt; M198), "neg_trend", "N/A"))</f>
        <v/>
      </c>
      <c r="J198">
        <f>IFERROR(IF(TRIM(C198)="-", "N/A", IF(RIGHT(C198,1)=")",IF(RIGHT(C198,2)="T)",-1000000000000*VALUE(MID(C198,2,LEN(C198)-3)),IF(RIGHT(C198,2)="M)",-1000000*VALUE(MID(C198,2,LEN(C198)-3)),IF(RIGHT(C198,2)="B)",-1000000000*VALUE(MID(C198,2,LEN(C198)-3)),IF(RIGHT(C198,2)="k)",-1000*VALUE(MID(C198,2,LEN(C198)-3)),VALUE(SUBSTITUTE(C198,",","")))))),IF(RIGHT(C198,1)="T",1000000000000*VALUE(LEFT(C198,LEN(C198)-1)),IF(RIGHT(C198,1)="M",1000000*VALUE(LEFT(C198,LEN(C198)-1)),IF(RIGHT(C198,1)="B",1000000000*VALUE(LEFT(C198,LEN(C198)-1)),IF(RIGHT(C198,1)="%",0.01*VALUE(LEFT(C198,LEN(C198)-1)),IF(RIGHT(C198,1)="k",1000*VALUE(LEFT(C198,LEN(C198)-1)),VALUE(SUBSTITUTE(C198,",",""))))))))),"N/A")</f>
        <v/>
      </c>
      <c r="K198">
        <f>IFERROR(IF(TRIM(D198)="-", "N/A", IF(RIGHT(D198,1)=")",IF(RIGHT(D198,2)="T)",-1000000000000*VALUE(MID(D198,2,LEN(D198)-3)),IF(RIGHT(D198,2)="M)",-1000000*VALUE(MID(D198,2,LEN(D198)-3)),IF(RIGHT(D198,2)="B)",-1000000000*VALUE(MID(D198,2,LEN(D198)-3)),IF(RIGHT(D198,2)="k)",-1000*VALUE(MID(D198,2,LEN(D198)-3)),VALUE(SUBSTITUTE(D198,",","")))))),IF(RIGHT(D198,1)="T",1000000000000*VALUE(LEFT(D198,LEN(D198)-1)),IF(RIGHT(D198,1)="M",1000000*VALUE(LEFT(D198,LEN(D198)-1)),IF(RIGHT(D198,1)="B",1000000000*VALUE(LEFT(D198,LEN(D198)-1)),IF(RIGHT(D198,1)="%",0.01*VALUE(LEFT(D198,LEN(D198)-1)),IF(RIGHT(D198,1)="k",1000*VALUE(LEFT(D198,LEN(D198)-1)),VALUE(SUBSTITUTE(D198,",",""))))))))),"N/A")</f>
        <v/>
      </c>
      <c r="L198">
        <f>IFERROR(IF(TRIM(E198)="-", "N/A", IF(RIGHT(E198,1)=")",IF(RIGHT(E198,2)="T)",-1000000000000*VALUE(MID(E198,2,LEN(E198)-3)),IF(RIGHT(E198,2)="M)",-1000000*VALUE(MID(E198,2,LEN(E198)-3)),IF(RIGHT(E198,2)="B)",-1000000000*VALUE(MID(E198,2,LEN(E198)-3)),IF(RIGHT(E198,2)="k)",-1000*VALUE(MID(E198,2,LEN(E198)-3)),VALUE(SUBSTITUTE(E198,",","")))))),IF(RIGHT(E198,1)="T",1000000000000*VALUE(LEFT(E198,LEN(E198)-1)),IF(RIGHT(E198,1)="M",1000000*VALUE(LEFT(E198,LEN(E198)-1)),IF(RIGHT(E198,1)="B",1000000000*VALUE(LEFT(E198,LEN(E198)-1)),IF(RIGHT(E198,1)="%",0.01*VALUE(LEFT(E198,LEN(E198)-1)),IF(RIGHT(E198,1)="k",1000*VALUE(LEFT(E198,LEN(E198)-1)),VALUE(SUBSTITUTE(E198,",",""))))))))),"N/A")</f>
        <v/>
      </c>
      <c r="M198">
        <f>IFERROR(IF(TRIM(F198)="-", "N/A", IF(RIGHT(F198,1)=")",IF(RIGHT(F198,2)="T)",-1000000000000*VALUE(MID(F198,2,LEN(F198)-3)),IF(RIGHT(F198,2)="M)",-1000000*VALUE(MID(F198,2,LEN(F198)-3)),IF(RIGHT(F198,2)="B)",-1000000000*VALUE(MID(F198,2,LEN(F198)-3)),IF(RIGHT(F198,2)="k)",-1000*VALUE(MID(F198,2,LEN(F198)-3)),VALUE(SUBSTITUTE(F198,",","")))))),IF(RIGHT(F198,1)="T",1000000000000*VALUE(LEFT(F198,LEN(F198)-1)),IF(RIGHT(F198,1)="M",1000000*VALUE(LEFT(F198,LEN(F198)-1)),IF(RIGHT(F198,1)="B",1000000000*VALUE(LEFT(F198,LEN(F198)-1)),IF(RIGHT(F198,1)="%",0.01*VALUE(LEFT(F198,LEN(F198)-1)),IF(RIGHT(F198,1)="k",1000*VALUE(LEFT(F198,LEN(F198)-1)),VALUE(SUBSTITUTE(F198,",",""))))))))),"N/A")</f>
        <v/>
      </c>
      <c r="N198">
        <f>IFERROR(IF(TRIM(G198)="-", "N/A", IF(RIGHT(G198,1)=")",IF(RIGHT(G198,2)="T)",-1000000000000*VALUE(MID(G198,2,LEN(G198)-3)),IF(RIGHT(G198,2)="M)",-1000000*VALUE(MID(G198,2,LEN(G198)-3)),IF(RIGHT(G198,2)="B)",-1000000000*VALUE(MID(G198,2,LEN(G198)-3)),IF(RIGHT(G198,2)="k)",-1000*VALUE(MID(G198,2,LEN(G198)-3)),VALUE(SUBSTITUTE(G198,",","")))))),IF(RIGHT(G198,1)="T",1000000000000*VALUE(LEFT(G198,LEN(G198)-1)),IF(RIGHT(G198,1)="M",1000000*VALUE(LEFT(G198,LEN(G198)-1)),IF(RIGHT(G198,1)="B",1000000000*VALUE(LEFT(G198,LEN(G198)-1)),IF(RIGHT(G198,1)="%",0.01*VALUE(LEFT(G198,LEN(G198)-1)),IF(RIGHT(G198,1)="k",1000*VALUE(LEFT(G198,LEN(G198)-1)),VALUE(SUBSTITUTE(G198,",",""))))))))),"N/A")</f>
        <v/>
      </c>
      <c r="P198">
        <f>MAX(J198:N198)</f>
        <v/>
      </c>
      <c r="Q198">
        <f>IFERROR(J144+MATCH(P198,J198:N198,0)-1,"")</f>
        <v/>
      </c>
      <c r="R198">
        <f>IF(Q198="","",MIN(J198:N198))</f>
        <v/>
      </c>
      <c r="S198">
        <f>IFERROR(J144+MATCH(R198,J198:N198,0)-1,"")</f>
        <v/>
      </c>
      <c r="T198">
        <f>IFERROR(AVERAGE(J198:N198),"")</f>
        <v/>
      </c>
      <c r="U198">
        <f>IFERROR(STDEV(J198:N198),"")</f>
        <v/>
      </c>
      <c r="V198">
        <f>IFERROR(IF(C198="-","",IF(ISBLANK(B198),"",IF(OR(ISNUMBER(FIND("Growth",B198)),ISNUMBER(FIND("Margin",B198))),"",(J198-T198)/U198))),"")</f>
        <v/>
      </c>
      <c r="W198">
        <f>IFERROR(IF(OR(D198="-",ISBLANK(D198)),"",(K198-T198)/U198),"")</f>
        <v/>
      </c>
      <c r="X198">
        <f>IFERROR(IF(OR(E198="-",ISBLANK(E198)),"",(L198-T198)/U198),"")</f>
        <v/>
      </c>
      <c r="Y198">
        <f>IFERROR(IF(OR(F198="-",ISBLANK(F198)),"",(M198-T198)/U198),"")</f>
        <v/>
      </c>
      <c r="Z198">
        <f>IFERROR(IF(OR(G198="-",ISBLANK(G198)),"",(N198-T198)/U198),"")</f>
        <v/>
      </c>
      <c r="AA198">
        <f>IF(MAX(MAX(V198:Z198),ABS(MIN(V198:Z198)))=ABS(MIN(V198:Z198)),MIN(V198:Z198),MAX(V198:Z198))</f>
        <v/>
      </c>
      <c r="AB198">
        <f>IFERROR(V144+MATCH(AA198,V198:Z198,0)-1,"")</f>
        <v/>
      </c>
      <c r="AC198">
        <f>IF(AB198&lt;&gt;"",IF(S198=AB198,"Low",IF(AB198=Q198,"High","")),"")</f>
        <v/>
      </c>
      <c r="AE198">
        <f>IF(ISNUMBER(MATCH("N/A",J198:N198,0)),"",IFERROR((5 * SUMPRODUCT(J144:N144,J198:N198) - PRODUCT(SUM(J144:N144),SUM(J198:N198))) / ((5 * SUM((J144^2)+(K144^2)+(L144^2)+(M144^2)+(N144^2))) - SUM(J144:N144)^2),""))</f>
        <v/>
      </c>
      <c r="AF198">
        <f>IFERROR(CORREL(J144:N144,J198:N198),"")</f>
        <v/>
      </c>
      <c r="AZ198">
        <f>IF(Q198=S198,0,1)</f>
        <v/>
      </c>
      <c r="BA198">
        <f>IF(AZ198=1,IF(Q198="","",IF(Q198=N144,"Yes","No")),"")</f>
        <v/>
      </c>
      <c r="BB198">
        <f>IF(BA198="Yes",P198,"")</f>
        <v/>
      </c>
      <c r="BC198">
        <f>IF(AZ198=1,IF(S198="","",IF(S198=N144,"Yes","No")),"")</f>
        <v/>
      </c>
      <c r="BD198">
        <f>IF(BC198="Yes",R198,"")</f>
        <v/>
      </c>
      <c r="BE198">
        <f>IFERROR(IF(SIGN(AE198)=1,"Increasing",IF(SIGN(AE198)=-1,"Decreasing","")),"")</f>
        <v/>
      </c>
      <c r="BF198">
        <f>IF(OR(AND(BE198="Increasing",BA198="Yes"),AND(BE198="Decreasing",BC198="Yes")),"Yes","No")</f>
        <v/>
      </c>
      <c r="BG198">
        <f>IF(I198="pos_trend","Yes","No")</f>
        <v/>
      </c>
      <c r="BH198">
        <f>IF(AF198&lt;&gt;"",IF(ABS(AF198)&gt;0.8,"Yes","No"),"")</f>
        <v/>
      </c>
    </row>
    <row r="199" spans="1:60">
      <c s="1" r="A199" t="n">
        <v>41</v>
      </c>
      <c r="B199" t="s">
        <v>444</v>
      </c>
      <c r="C199" t="s">
        <v>264</v>
      </c>
      <c r="D199" t="s">
        <v>1227</v>
      </c>
      <c r="E199" t="s">
        <v>1228</v>
      </c>
      <c r="F199" t="s">
        <v>1237</v>
      </c>
      <c r="G199" t="s">
        <v>1238</v>
      </c>
      <c r="H199" t="s"/>
      <c r="I199">
        <f>IF(AND(K199&gt; J199, L199&gt; K199, M199&gt; L199, N199&gt; M199), "pos_trend", IF(AND(K199&lt; J199, L199&lt; K199, M199&lt; L199, N199&lt; M199), "neg_trend", "N/A"))</f>
        <v/>
      </c>
      <c r="J199">
        <f>IFERROR(IF(TRIM(C199)="-", "N/A", IF(RIGHT(C199,1)=")",IF(RIGHT(C199,2)="T)",-1000000000000*VALUE(MID(C199,2,LEN(C199)-3)),IF(RIGHT(C199,2)="M)",-1000000*VALUE(MID(C199,2,LEN(C199)-3)),IF(RIGHT(C199,2)="B)",-1000000000*VALUE(MID(C199,2,LEN(C199)-3)),IF(RIGHT(C199,2)="k)",-1000*VALUE(MID(C199,2,LEN(C199)-3)),VALUE(SUBSTITUTE(C199,",","")))))),IF(RIGHT(C199,1)="T",1000000000000*VALUE(LEFT(C199,LEN(C199)-1)),IF(RIGHT(C199,1)="M",1000000*VALUE(LEFT(C199,LEN(C199)-1)),IF(RIGHT(C199,1)="B",1000000000*VALUE(LEFT(C199,LEN(C199)-1)),IF(RIGHT(C199,1)="%",0.01*VALUE(LEFT(C199,LEN(C199)-1)),IF(RIGHT(C199,1)="k",1000*VALUE(LEFT(C199,LEN(C199)-1)),VALUE(SUBSTITUTE(C199,",",""))))))))),"N/A")</f>
        <v/>
      </c>
      <c r="K199">
        <f>IFERROR(IF(TRIM(D199)="-", "N/A", IF(RIGHT(D199,1)=")",IF(RIGHT(D199,2)="T)",-1000000000000*VALUE(MID(D199,2,LEN(D199)-3)),IF(RIGHT(D199,2)="M)",-1000000*VALUE(MID(D199,2,LEN(D199)-3)),IF(RIGHT(D199,2)="B)",-1000000000*VALUE(MID(D199,2,LEN(D199)-3)),IF(RIGHT(D199,2)="k)",-1000*VALUE(MID(D199,2,LEN(D199)-3)),VALUE(SUBSTITUTE(D199,",","")))))),IF(RIGHT(D199,1)="T",1000000000000*VALUE(LEFT(D199,LEN(D199)-1)),IF(RIGHT(D199,1)="M",1000000*VALUE(LEFT(D199,LEN(D199)-1)),IF(RIGHT(D199,1)="B",1000000000*VALUE(LEFT(D199,LEN(D199)-1)),IF(RIGHT(D199,1)="%",0.01*VALUE(LEFT(D199,LEN(D199)-1)),IF(RIGHT(D199,1)="k",1000*VALUE(LEFT(D199,LEN(D199)-1)),VALUE(SUBSTITUTE(D199,",",""))))))))),"N/A")</f>
        <v/>
      </c>
      <c r="L199">
        <f>IFERROR(IF(TRIM(E199)="-", "N/A", IF(RIGHT(E199,1)=")",IF(RIGHT(E199,2)="T)",-1000000000000*VALUE(MID(E199,2,LEN(E199)-3)),IF(RIGHT(E199,2)="M)",-1000000*VALUE(MID(E199,2,LEN(E199)-3)),IF(RIGHT(E199,2)="B)",-1000000000*VALUE(MID(E199,2,LEN(E199)-3)),IF(RIGHT(E199,2)="k)",-1000*VALUE(MID(E199,2,LEN(E199)-3)),VALUE(SUBSTITUTE(E199,",","")))))),IF(RIGHT(E199,1)="T",1000000000000*VALUE(LEFT(E199,LEN(E199)-1)),IF(RIGHT(E199,1)="M",1000000*VALUE(LEFT(E199,LEN(E199)-1)),IF(RIGHT(E199,1)="B",1000000000*VALUE(LEFT(E199,LEN(E199)-1)),IF(RIGHT(E199,1)="%",0.01*VALUE(LEFT(E199,LEN(E199)-1)),IF(RIGHT(E199,1)="k",1000*VALUE(LEFT(E199,LEN(E199)-1)),VALUE(SUBSTITUTE(E199,",",""))))))))),"N/A")</f>
        <v/>
      </c>
      <c r="M199">
        <f>IFERROR(IF(TRIM(F199)="-", "N/A", IF(RIGHT(F199,1)=")",IF(RIGHT(F199,2)="T)",-1000000000000*VALUE(MID(F199,2,LEN(F199)-3)),IF(RIGHT(F199,2)="M)",-1000000*VALUE(MID(F199,2,LEN(F199)-3)),IF(RIGHT(F199,2)="B)",-1000000000*VALUE(MID(F199,2,LEN(F199)-3)),IF(RIGHT(F199,2)="k)",-1000*VALUE(MID(F199,2,LEN(F199)-3)),VALUE(SUBSTITUTE(F199,",","")))))),IF(RIGHT(F199,1)="T",1000000000000*VALUE(LEFT(F199,LEN(F199)-1)),IF(RIGHT(F199,1)="M",1000000*VALUE(LEFT(F199,LEN(F199)-1)),IF(RIGHT(F199,1)="B",1000000000*VALUE(LEFT(F199,LEN(F199)-1)),IF(RIGHT(F199,1)="%",0.01*VALUE(LEFT(F199,LEN(F199)-1)),IF(RIGHT(F199,1)="k",1000*VALUE(LEFT(F199,LEN(F199)-1)),VALUE(SUBSTITUTE(F199,",",""))))))))),"N/A")</f>
        <v/>
      </c>
      <c r="N199">
        <f>IFERROR(IF(TRIM(G199)="-", "N/A", IF(RIGHT(G199,1)=")",IF(RIGHT(G199,2)="T)",-1000000000000*VALUE(MID(G199,2,LEN(G199)-3)),IF(RIGHT(G199,2)="M)",-1000000*VALUE(MID(G199,2,LEN(G199)-3)),IF(RIGHT(G199,2)="B)",-1000000000*VALUE(MID(G199,2,LEN(G199)-3)),IF(RIGHT(G199,2)="k)",-1000*VALUE(MID(G199,2,LEN(G199)-3)),VALUE(SUBSTITUTE(G199,",","")))))),IF(RIGHT(G199,1)="T",1000000000000*VALUE(LEFT(G199,LEN(G199)-1)),IF(RIGHT(G199,1)="M",1000000*VALUE(LEFT(G199,LEN(G199)-1)),IF(RIGHT(G199,1)="B",1000000000*VALUE(LEFT(G199,LEN(G199)-1)),IF(RIGHT(G199,1)="%",0.01*VALUE(LEFT(G199,LEN(G199)-1)),IF(RIGHT(G199,1)="k",1000*VALUE(LEFT(G199,LEN(G199)-1)),VALUE(SUBSTITUTE(G199,",",""))))))))),"N/A")</f>
        <v/>
      </c>
      <c r="P199">
        <f>MAX(J199:N199)</f>
        <v/>
      </c>
      <c r="Q199">
        <f>IFERROR(J144+MATCH(P199,J199:N199,0)-1,"")</f>
        <v/>
      </c>
      <c r="R199">
        <f>IF(Q199="","",MIN(J199:N199))</f>
        <v/>
      </c>
      <c r="S199">
        <f>IFERROR(J144+MATCH(R199,J199:N199,0)-1,"")</f>
        <v/>
      </c>
      <c r="T199">
        <f>IFERROR(AVERAGE(J199:N199),"")</f>
        <v/>
      </c>
      <c r="U199">
        <f>IFERROR(STDEV(J199:N199),"")</f>
        <v/>
      </c>
      <c r="V199">
        <f>IFERROR(IF(C199="-","",IF(ISBLANK(B199),"",IF(OR(ISNUMBER(FIND("Growth",B199)),ISNUMBER(FIND("Margin",B199))),"",(J199-T199)/U199))),"")</f>
        <v/>
      </c>
      <c r="W199">
        <f>IFERROR(IF(OR(D199="-",ISBLANK(D199)),"",(K199-T199)/U199),"")</f>
        <v/>
      </c>
      <c r="X199">
        <f>IFERROR(IF(OR(E199="-",ISBLANK(E199)),"",(L199-T199)/U199),"")</f>
        <v/>
      </c>
      <c r="Y199">
        <f>IFERROR(IF(OR(F199="-",ISBLANK(F199)),"",(M199-T199)/U199),"")</f>
        <v/>
      </c>
      <c r="Z199">
        <f>IFERROR(IF(OR(G199="-",ISBLANK(G199)),"",(N199-T199)/U199),"")</f>
        <v/>
      </c>
      <c r="AA199">
        <f>IF(MAX(MAX(V199:Z199),ABS(MIN(V199:Z199)))=ABS(MIN(V199:Z199)),MIN(V199:Z199),MAX(V199:Z199))</f>
        <v/>
      </c>
      <c r="AB199">
        <f>IFERROR(V144+MATCH(AA199,V199:Z199,0)-1,"")</f>
        <v/>
      </c>
      <c r="AC199">
        <f>IF(AB199&lt;&gt;"",IF(S199=AB199,"Low",IF(AB199=Q199,"High","")),"")</f>
        <v/>
      </c>
      <c r="AE199">
        <f>IF(ISNUMBER(MATCH("N/A",J199:N199,0)),"",IFERROR((5 * SUMPRODUCT(J144:N144,J199:N199) - PRODUCT(SUM(J144:N144),SUM(J199:N199))) / ((5 * SUM((J144^2)+(K144^2)+(L144^2)+(M144^2)+(N144^2))) - SUM(J144:N144)^2),""))</f>
        <v/>
      </c>
      <c r="AF199">
        <f>IFERROR(CORREL(J144:N144,J199:N199),"")</f>
        <v/>
      </c>
      <c r="AZ199">
        <f>IF(Q199=S199,0,1)</f>
        <v/>
      </c>
      <c r="BA199">
        <f>IF(AZ199=1,IF(Q199="","",IF(Q199=N144,"Yes","No")),"")</f>
        <v/>
      </c>
      <c r="BB199">
        <f>IF(BA199="Yes",P199,"")</f>
        <v/>
      </c>
      <c r="BC199">
        <f>IF(AZ199=1,IF(S199="","",IF(S199=N144,"Yes","No")),"")</f>
        <v/>
      </c>
      <c r="BD199">
        <f>IF(BC199="Yes",R199,"")</f>
        <v/>
      </c>
      <c r="BE199">
        <f>IFERROR(IF(SIGN(AE199)=1,"Increasing",IF(SIGN(AE199)=-1,"Decreasing","")),"")</f>
        <v/>
      </c>
      <c r="BF199">
        <f>IF(OR(AND(BE199="Increasing",BA199="Yes"),AND(BE199="Decreasing",BC199="Yes")),"Yes","No")</f>
        <v/>
      </c>
      <c r="BG199">
        <f>IF(I199="pos_trend","Yes","No")</f>
        <v/>
      </c>
      <c r="BH199">
        <f>IF(AF199&lt;&gt;"",IF(ABS(AF199)&gt;0.8,"Yes","No"),"")</f>
        <v/>
      </c>
    </row>
    <row r="200" spans="1:60">
      <c s="1" r="A200" t="n">
        <v>42</v>
      </c>
      <c r="B200" t="s">
        <v>449</v>
      </c>
      <c r="C200" t="s">
        <v>1231</v>
      </c>
      <c r="D200" t="s">
        <v>1232</v>
      </c>
      <c r="E200" t="s">
        <v>1148</v>
      </c>
      <c r="F200" t="s">
        <v>1239</v>
      </c>
      <c r="G200" t="s">
        <v>1240</v>
      </c>
      <c r="H200" t="s"/>
      <c r="I200">
        <f>IF(AND(K200&gt; J200, L200&gt; K200, M200&gt; L200, N200&gt; M200), "pos_trend", IF(AND(K200&lt; J200, L200&lt; K200, M200&lt; L200, N200&lt; M200), "neg_trend", "N/A"))</f>
        <v/>
      </c>
      <c r="J200">
        <f>IFERROR(IF(TRIM(C200)="-", "N/A", IF(RIGHT(C200,1)=")",IF(RIGHT(C200,2)="T)",-1000000000000*VALUE(MID(C200,2,LEN(C200)-3)),IF(RIGHT(C200,2)="M)",-1000000*VALUE(MID(C200,2,LEN(C200)-3)),IF(RIGHT(C200,2)="B)",-1000000000*VALUE(MID(C200,2,LEN(C200)-3)),IF(RIGHT(C200,2)="k)",-1000*VALUE(MID(C200,2,LEN(C200)-3)),VALUE(SUBSTITUTE(C200,",","")))))),IF(RIGHT(C200,1)="T",1000000000000*VALUE(LEFT(C200,LEN(C200)-1)),IF(RIGHT(C200,1)="M",1000000*VALUE(LEFT(C200,LEN(C200)-1)),IF(RIGHT(C200,1)="B",1000000000*VALUE(LEFT(C200,LEN(C200)-1)),IF(RIGHT(C200,1)="%",0.01*VALUE(LEFT(C200,LEN(C200)-1)),IF(RIGHT(C200,1)="k",1000*VALUE(LEFT(C200,LEN(C200)-1)),VALUE(SUBSTITUTE(C200,",",""))))))))),"N/A")</f>
        <v/>
      </c>
      <c r="K200">
        <f>IFERROR(IF(TRIM(D200)="-", "N/A", IF(RIGHT(D200,1)=")",IF(RIGHT(D200,2)="T)",-1000000000000*VALUE(MID(D200,2,LEN(D200)-3)),IF(RIGHT(D200,2)="M)",-1000000*VALUE(MID(D200,2,LEN(D200)-3)),IF(RIGHT(D200,2)="B)",-1000000000*VALUE(MID(D200,2,LEN(D200)-3)),IF(RIGHT(D200,2)="k)",-1000*VALUE(MID(D200,2,LEN(D200)-3)),VALUE(SUBSTITUTE(D200,",","")))))),IF(RIGHT(D200,1)="T",1000000000000*VALUE(LEFT(D200,LEN(D200)-1)),IF(RIGHT(D200,1)="M",1000000*VALUE(LEFT(D200,LEN(D200)-1)),IF(RIGHT(D200,1)="B",1000000000*VALUE(LEFT(D200,LEN(D200)-1)),IF(RIGHT(D200,1)="%",0.01*VALUE(LEFT(D200,LEN(D200)-1)),IF(RIGHT(D200,1)="k",1000*VALUE(LEFT(D200,LEN(D200)-1)),VALUE(SUBSTITUTE(D200,",",""))))))))),"N/A")</f>
        <v/>
      </c>
      <c r="L200">
        <f>IFERROR(IF(TRIM(E200)="-", "N/A", IF(RIGHT(E200,1)=")",IF(RIGHT(E200,2)="T)",-1000000000000*VALUE(MID(E200,2,LEN(E200)-3)),IF(RIGHT(E200,2)="M)",-1000000*VALUE(MID(E200,2,LEN(E200)-3)),IF(RIGHT(E200,2)="B)",-1000000000*VALUE(MID(E200,2,LEN(E200)-3)),IF(RIGHT(E200,2)="k)",-1000*VALUE(MID(E200,2,LEN(E200)-3)),VALUE(SUBSTITUTE(E200,",","")))))),IF(RIGHT(E200,1)="T",1000000000000*VALUE(LEFT(E200,LEN(E200)-1)),IF(RIGHT(E200,1)="M",1000000*VALUE(LEFT(E200,LEN(E200)-1)),IF(RIGHT(E200,1)="B",1000000000*VALUE(LEFT(E200,LEN(E200)-1)),IF(RIGHT(E200,1)="%",0.01*VALUE(LEFT(E200,LEN(E200)-1)),IF(RIGHT(E200,1)="k",1000*VALUE(LEFT(E200,LEN(E200)-1)),VALUE(SUBSTITUTE(E200,",",""))))))))),"N/A")</f>
        <v/>
      </c>
      <c r="M200">
        <f>IFERROR(IF(TRIM(F200)="-", "N/A", IF(RIGHT(F200,1)=")",IF(RIGHT(F200,2)="T)",-1000000000000*VALUE(MID(F200,2,LEN(F200)-3)),IF(RIGHT(F200,2)="M)",-1000000*VALUE(MID(F200,2,LEN(F200)-3)),IF(RIGHT(F200,2)="B)",-1000000000*VALUE(MID(F200,2,LEN(F200)-3)),IF(RIGHT(F200,2)="k)",-1000*VALUE(MID(F200,2,LEN(F200)-3)),VALUE(SUBSTITUTE(F200,",","")))))),IF(RIGHT(F200,1)="T",1000000000000*VALUE(LEFT(F200,LEN(F200)-1)),IF(RIGHT(F200,1)="M",1000000*VALUE(LEFT(F200,LEN(F200)-1)),IF(RIGHT(F200,1)="B",1000000000*VALUE(LEFT(F200,LEN(F200)-1)),IF(RIGHT(F200,1)="%",0.01*VALUE(LEFT(F200,LEN(F200)-1)),IF(RIGHT(F200,1)="k",1000*VALUE(LEFT(F200,LEN(F200)-1)),VALUE(SUBSTITUTE(F200,",",""))))))))),"N/A")</f>
        <v/>
      </c>
      <c r="N200">
        <f>IFERROR(IF(TRIM(G200)="-", "N/A", IF(RIGHT(G200,1)=")",IF(RIGHT(G200,2)="T)",-1000000000000*VALUE(MID(G200,2,LEN(G200)-3)),IF(RIGHT(G200,2)="M)",-1000000*VALUE(MID(G200,2,LEN(G200)-3)),IF(RIGHT(G200,2)="B)",-1000000000*VALUE(MID(G200,2,LEN(G200)-3)),IF(RIGHT(G200,2)="k)",-1000*VALUE(MID(G200,2,LEN(G200)-3)),VALUE(SUBSTITUTE(G200,",","")))))),IF(RIGHT(G200,1)="T",1000000000000*VALUE(LEFT(G200,LEN(G200)-1)),IF(RIGHT(G200,1)="M",1000000*VALUE(LEFT(G200,LEN(G200)-1)),IF(RIGHT(G200,1)="B",1000000000*VALUE(LEFT(G200,LEN(G200)-1)),IF(RIGHT(G200,1)="%",0.01*VALUE(LEFT(G200,LEN(G200)-1)),IF(RIGHT(G200,1)="k",1000*VALUE(LEFT(G200,LEN(G200)-1)),VALUE(SUBSTITUTE(G200,",",""))))))))),"N/A")</f>
        <v/>
      </c>
      <c r="P200">
        <f>MAX(J200:N200)</f>
        <v/>
      </c>
      <c r="Q200">
        <f>IFERROR(J144+MATCH(P200,J200:N200,0)-1,"")</f>
        <v/>
      </c>
      <c r="R200">
        <f>IF(Q200="","",MIN(J200:N200))</f>
        <v/>
      </c>
      <c r="S200">
        <f>IFERROR(J144+MATCH(R200,J200:N200,0)-1,"")</f>
        <v/>
      </c>
      <c r="T200">
        <f>IFERROR(AVERAGE(J200:N200),"")</f>
        <v/>
      </c>
      <c r="U200">
        <f>IFERROR(STDEV(J200:N200),"")</f>
        <v/>
      </c>
      <c r="V200">
        <f>IFERROR(IF(C200="-","",IF(ISBLANK(B200),"",IF(OR(ISNUMBER(FIND("Growth",B200)),ISNUMBER(FIND("Margin",B200))),"",(J200-T200)/U200))),"")</f>
        <v/>
      </c>
      <c r="W200">
        <f>IFERROR(IF(OR(D200="-",ISBLANK(D200)),"",(K200-T200)/U200),"")</f>
        <v/>
      </c>
      <c r="X200">
        <f>IFERROR(IF(OR(E200="-",ISBLANK(E200)),"",(L200-T200)/U200),"")</f>
        <v/>
      </c>
      <c r="Y200">
        <f>IFERROR(IF(OR(F200="-",ISBLANK(F200)),"",(M200-T200)/U200),"")</f>
        <v/>
      </c>
      <c r="Z200">
        <f>IFERROR(IF(OR(G200="-",ISBLANK(G200)),"",(N200-T200)/U200),"")</f>
        <v/>
      </c>
      <c r="AA200">
        <f>IF(MAX(MAX(V200:Z200),ABS(MIN(V200:Z200)))=ABS(MIN(V200:Z200)),MIN(V200:Z200),MAX(V200:Z200))</f>
        <v/>
      </c>
      <c r="AB200">
        <f>IFERROR(V144+MATCH(AA200,V200:Z200,0)-1,"")</f>
        <v/>
      </c>
      <c r="AC200">
        <f>IF(AB200&lt;&gt;"",IF(S200=AB200,"Low",IF(AB200=Q200,"High","")),"")</f>
        <v/>
      </c>
      <c r="AE200">
        <f>IF(ISNUMBER(MATCH("N/A",J200:N200,0)),"",IFERROR((5 * SUMPRODUCT(J144:N144,J200:N200) - PRODUCT(SUM(J144:N144),SUM(J200:N200))) / ((5 * SUM((J144^2)+(K144^2)+(L144^2)+(M144^2)+(N144^2))) - SUM(J144:N144)^2),""))</f>
        <v/>
      </c>
      <c r="AF200">
        <f>IFERROR(CORREL(J144:N144,J200:N200),"")</f>
        <v/>
      </c>
      <c r="AZ200">
        <f>IF(Q200=S200,0,1)</f>
        <v/>
      </c>
      <c r="BA200">
        <f>IF(AZ200=1,IF(Q200="","",IF(Q200=N144,"Yes","No")),"")</f>
        <v/>
      </c>
      <c r="BB200">
        <f>IF(BA200="Yes",P200,"")</f>
        <v/>
      </c>
      <c r="BC200">
        <f>IF(AZ200=1,IF(S200="","",IF(S200=N144,"Yes","No")),"")</f>
        <v/>
      </c>
      <c r="BD200">
        <f>IF(BC200="Yes",R200,"")</f>
        <v/>
      </c>
      <c r="BE200">
        <f>IFERROR(IF(SIGN(AE200)=1,"Increasing",IF(SIGN(AE200)=-1,"Decreasing","")),"")</f>
        <v/>
      </c>
      <c r="BF200">
        <f>IF(OR(AND(BE200="Increasing",BA200="Yes"),AND(BE200="Decreasing",BC200="Yes")),"Yes","No")</f>
        <v/>
      </c>
      <c r="BG200">
        <f>IF(I200="pos_trend","Yes","No")</f>
        <v/>
      </c>
      <c r="BH200">
        <f>IF(AF200&lt;&gt;"",IF(ABS(AF200)&gt;0.8,"Yes","No"),"")</f>
        <v/>
      </c>
    </row>
    <row r="201" spans="1:60">
      <c s="1" r="A201" t="n">
        <v>43</v>
      </c>
      <c r="B201" t="s">
        <v>156</v>
      </c>
      <c r="C201" t="s">
        <v>1241</v>
      </c>
      <c r="D201" t="s">
        <v>1242</v>
      </c>
      <c r="E201" t="s">
        <v>1243</v>
      </c>
      <c r="F201" t="s">
        <v>1244</v>
      </c>
      <c r="G201" t="s">
        <v>1245</v>
      </c>
      <c r="H201" t="s"/>
      <c r="I201">
        <f>IF(AND(K201&gt; J201, L201&gt; K201, M201&gt; L201, N201&gt; M201), "pos_trend", IF(AND(K201&lt; J201, L201&lt; K201, M201&lt; L201, N201&lt; M201), "neg_trend", "N/A"))</f>
        <v/>
      </c>
      <c r="J201">
        <f>IFERROR(IF(TRIM(C201)="-", "N/A", IF(RIGHT(C201,1)=")",IF(RIGHT(C201,2)="T)",-1000000000000*VALUE(MID(C201,2,LEN(C201)-3)),IF(RIGHT(C201,2)="M)",-1000000*VALUE(MID(C201,2,LEN(C201)-3)),IF(RIGHT(C201,2)="B)",-1000000000*VALUE(MID(C201,2,LEN(C201)-3)),IF(RIGHT(C201,2)="k)",-1000*VALUE(MID(C201,2,LEN(C201)-3)),VALUE(SUBSTITUTE(C201,",","")))))),IF(RIGHT(C201,1)="T",1000000000000*VALUE(LEFT(C201,LEN(C201)-1)),IF(RIGHT(C201,1)="M",1000000*VALUE(LEFT(C201,LEN(C201)-1)),IF(RIGHT(C201,1)="B",1000000000*VALUE(LEFT(C201,LEN(C201)-1)),IF(RIGHT(C201,1)="%",0.01*VALUE(LEFT(C201,LEN(C201)-1)),IF(RIGHT(C201,1)="k",1000*VALUE(LEFT(C201,LEN(C201)-1)),VALUE(SUBSTITUTE(C201,",",""))))))))),"N/A")</f>
        <v/>
      </c>
      <c r="K201">
        <f>IFERROR(IF(TRIM(D201)="-", "N/A", IF(RIGHT(D201,1)=")",IF(RIGHT(D201,2)="T)",-1000000000000*VALUE(MID(D201,2,LEN(D201)-3)),IF(RIGHT(D201,2)="M)",-1000000*VALUE(MID(D201,2,LEN(D201)-3)),IF(RIGHT(D201,2)="B)",-1000000000*VALUE(MID(D201,2,LEN(D201)-3)),IF(RIGHT(D201,2)="k)",-1000*VALUE(MID(D201,2,LEN(D201)-3)),VALUE(SUBSTITUTE(D201,",","")))))),IF(RIGHT(D201,1)="T",1000000000000*VALUE(LEFT(D201,LEN(D201)-1)),IF(RIGHT(D201,1)="M",1000000*VALUE(LEFT(D201,LEN(D201)-1)),IF(RIGHT(D201,1)="B",1000000000*VALUE(LEFT(D201,LEN(D201)-1)),IF(RIGHT(D201,1)="%",0.01*VALUE(LEFT(D201,LEN(D201)-1)),IF(RIGHT(D201,1)="k",1000*VALUE(LEFT(D201,LEN(D201)-1)),VALUE(SUBSTITUTE(D201,",",""))))))))),"N/A")</f>
        <v/>
      </c>
      <c r="L201">
        <f>IFERROR(IF(TRIM(E201)="-", "N/A", IF(RIGHT(E201,1)=")",IF(RIGHT(E201,2)="T)",-1000000000000*VALUE(MID(E201,2,LEN(E201)-3)),IF(RIGHT(E201,2)="M)",-1000000*VALUE(MID(E201,2,LEN(E201)-3)),IF(RIGHT(E201,2)="B)",-1000000000*VALUE(MID(E201,2,LEN(E201)-3)),IF(RIGHT(E201,2)="k)",-1000*VALUE(MID(E201,2,LEN(E201)-3)),VALUE(SUBSTITUTE(E201,",","")))))),IF(RIGHT(E201,1)="T",1000000000000*VALUE(LEFT(E201,LEN(E201)-1)),IF(RIGHT(E201,1)="M",1000000*VALUE(LEFT(E201,LEN(E201)-1)),IF(RIGHT(E201,1)="B",1000000000*VALUE(LEFT(E201,LEN(E201)-1)),IF(RIGHT(E201,1)="%",0.01*VALUE(LEFT(E201,LEN(E201)-1)),IF(RIGHT(E201,1)="k",1000*VALUE(LEFT(E201,LEN(E201)-1)),VALUE(SUBSTITUTE(E201,",",""))))))))),"N/A")</f>
        <v/>
      </c>
      <c r="M201">
        <f>IFERROR(IF(TRIM(F201)="-", "N/A", IF(RIGHT(F201,1)=")",IF(RIGHT(F201,2)="T)",-1000000000000*VALUE(MID(F201,2,LEN(F201)-3)),IF(RIGHT(F201,2)="M)",-1000000*VALUE(MID(F201,2,LEN(F201)-3)),IF(RIGHT(F201,2)="B)",-1000000000*VALUE(MID(F201,2,LEN(F201)-3)),IF(RIGHT(F201,2)="k)",-1000*VALUE(MID(F201,2,LEN(F201)-3)),VALUE(SUBSTITUTE(F201,",","")))))),IF(RIGHT(F201,1)="T",1000000000000*VALUE(LEFT(F201,LEN(F201)-1)),IF(RIGHT(F201,1)="M",1000000*VALUE(LEFT(F201,LEN(F201)-1)),IF(RIGHT(F201,1)="B",1000000000*VALUE(LEFT(F201,LEN(F201)-1)),IF(RIGHT(F201,1)="%",0.01*VALUE(LEFT(F201,LEN(F201)-1)),IF(RIGHT(F201,1)="k",1000*VALUE(LEFT(F201,LEN(F201)-1)),VALUE(SUBSTITUTE(F201,",",""))))))))),"N/A")</f>
        <v/>
      </c>
      <c r="N201">
        <f>IFERROR(IF(TRIM(G201)="-", "N/A", IF(RIGHT(G201,1)=")",IF(RIGHT(G201,2)="T)",-1000000000000*VALUE(MID(G201,2,LEN(G201)-3)),IF(RIGHT(G201,2)="M)",-1000000*VALUE(MID(G201,2,LEN(G201)-3)),IF(RIGHT(G201,2)="B)",-1000000000*VALUE(MID(G201,2,LEN(G201)-3)),IF(RIGHT(G201,2)="k)",-1000*VALUE(MID(G201,2,LEN(G201)-3)),VALUE(SUBSTITUTE(G201,",","")))))),IF(RIGHT(G201,1)="T",1000000000000*VALUE(LEFT(G201,LEN(G201)-1)),IF(RIGHT(G201,1)="M",1000000*VALUE(LEFT(G201,LEN(G201)-1)),IF(RIGHT(G201,1)="B",1000000000*VALUE(LEFT(G201,LEN(G201)-1)),IF(RIGHT(G201,1)="%",0.01*VALUE(LEFT(G201,LEN(G201)-1)),IF(RIGHT(G201,1)="k",1000*VALUE(LEFT(G201,LEN(G201)-1)),VALUE(SUBSTITUTE(G201,",",""))))))))),"N/A")</f>
        <v/>
      </c>
      <c r="P201">
        <f>MAX(J201:N201)</f>
        <v/>
      </c>
      <c r="Q201">
        <f>IFERROR(J144+MATCH(P201,J201:N201,0)-1,"")</f>
        <v/>
      </c>
      <c r="R201">
        <f>IF(Q201="","",MIN(J201:N201))</f>
        <v/>
      </c>
      <c r="S201">
        <f>IFERROR(J144+MATCH(R201,J201:N201,0)-1,"")</f>
        <v/>
      </c>
      <c r="T201">
        <f>IFERROR(AVERAGE(J201:N201),"")</f>
        <v/>
      </c>
      <c r="U201">
        <f>IFERROR(STDEV(J201:N201),"")</f>
        <v/>
      </c>
      <c r="V201">
        <f>IFERROR(IF(C201="-","",IF(ISBLANK(B201),"",IF(OR(ISNUMBER(FIND("Growth",B201)),ISNUMBER(FIND("Margin",B201))),"",(J201-T201)/U201))),"")</f>
        <v/>
      </c>
      <c r="W201">
        <f>IFERROR(IF(OR(D201="-",ISBLANK(D201)),"",(K201-T201)/U201),"")</f>
        <v/>
      </c>
      <c r="X201">
        <f>IFERROR(IF(OR(E201="-",ISBLANK(E201)),"",(L201-T201)/U201),"")</f>
        <v/>
      </c>
      <c r="Y201">
        <f>IFERROR(IF(OR(F201="-",ISBLANK(F201)),"",(M201-T201)/U201),"")</f>
        <v/>
      </c>
      <c r="Z201">
        <f>IFERROR(IF(OR(G201="-",ISBLANK(G201)),"",(N201-T201)/U201),"")</f>
        <v/>
      </c>
      <c r="AA201">
        <f>IF(MAX(MAX(V201:Z201),ABS(MIN(V201:Z201)))=ABS(MIN(V201:Z201)),MIN(V201:Z201),MAX(V201:Z201))</f>
        <v/>
      </c>
      <c r="AB201">
        <f>IFERROR(V144+MATCH(AA201,V201:Z201,0)-1,"")</f>
        <v/>
      </c>
      <c r="AC201">
        <f>IF(AB201&lt;&gt;"",IF(S201=AB201,"Low",IF(AB201=Q201,"High","")),"")</f>
        <v/>
      </c>
      <c r="AE201">
        <f>IF(ISNUMBER(MATCH("N/A",J201:N201,0)),"",IFERROR((5 * SUMPRODUCT(J144:N144,J201:N201) - PRODUCT(SUM(J144:N144),SUM(J201:N201))) / ((5 * SUM((J144^2)+(K144^2)+(L144^2)+(M144^2)+(N144^2))) - SUM(J144:N144)^2),""))</f>
        <v/>
      </c>
      <c r="AF201">
        <f>IFERROR(CORREL(J144:N144,J201:N201),"")</f>
        <v/>
      </c>
      <c r="AZ201">
        <f>IF(Q201=S201,0,1)</f>
        <v/>
      </c>
      <c r="BA201">
        <f>IF(AZ201=1,IF(Q201="","",IF(Q201=N144,"Yes","No")),"")</f>
        <v/>
      </c>
      <c r="BB201">
        <f>IF(BA201="Yes",P201,"")</f>
        <v/>
      </c>
      <c r="BC201">
        <f>IF(AZ201=1,IF(S201="","",IF(S201=N144,"Yes","No")),"")</f>
        <v/>
      </c>
      <c r="BD201">
        <f>IF(BC201="Yes",R201,"")</f>
        <v/>
      </c>
      <c r="BE201">
        <f>IFERROR(IF(SIGN(AE201)=1,"Increasing",IF(SIGN(AE201)=-1,"Decreasing","")),"")</f>
        <v/>
      </c>
      <c r="BF201">
        <f>IF(OR(AND(BE201="Increasing",BA201="Yes"),AND(BE201="Decreasing",BC201="Yes")),"Yes","No")</f>
        <v/>
      </c>
      <c r="BG201">
        <f>IF(I201="pos_trend","Yes","No")</f>
        <v/>
      </c>
      <c r="BH201">
        <f>IF(AF201&lt;&gt;"",IF(ABS(AF201)&gt;0.8,"Yes","No"),"")</f>
        <v/>
      </c>
    </row>
    <row r="202" spans="1:60">
      <c s="1" r="A202" t="n">
        <v>44</v>
      </c>
      <c r="B202" t="s">
        <v>460</v>
      </c>
      <c r="C202" t="s">
        <v>264</v>
      </c>
      <c r="D202" t="s">
        <v>1246</v>
      </c>
      <c r="E202" t="s">
        <v>1247</v>
      </c>
      <c r="F202" t="s">
        <v>1248</v>
      </c>
      <c r="G202" t="s">
        <v>1249</v>
      </c>
      <c r="H202" t="s"/>
      <c r="I202">
        <f>IF(AND(K202&gt; J202, L202&gt; K202, M202&gt; L202, N202&gt; M202), "pos_trend", IF(AND(K202&lt; J202, L202&lt; K202, M202&lt; L202, N202&lt; M202), "neg_trend", "N/A"))</f>
        <v/>
      </c>
      <c r="J202">
        <f>IFERROR(IF(TRIM(C202)="-", "N/A", IF(RIGHT(C202,1)=")",IF(RIGHT(C202,2)="T)",-1000000000000*VALUE(MID(C202,2,LEN(C202)-3)),IF(RIGHT(C202,2)="M)",-1000000*VALUE(MID(C202,2,LEN(C202)-3)),IF(RIGHT(C202,2)="B)",-1000000000*VALUE(MID(C202,2,LEN(C202)-3)),IF(RIGHT(C202,2)="k)",-1000*VALUE(MID(C202,2,LEN(C202)-3)),VALUE(SUBSTITUTE(C202,",","")))))),IF(RIGHT(C202,1)="T",1000000000000*VALUE(LEFT(C202,LEN(C202)-1)),IF(RIGHT(C202,1)="M",1000000*VALUE(LEFT(C202,LEN(C202)-1)),IF(RIGHT(C202,1)="B",1000000000*VALUE(LEFT(C202,LEN(C202)-1)),IF(RIGHT(C202,1)="%",0.01*VALUE(LEFT(C202,LEN(C202)-1)),IF(RIGHT(C202,1)="k",1000*VALUE(LEFT(C202,LEN(C202)-1)),VALUE(SUBSTITUTE(C202,",",""))))))))),"N/A")</f>
        <v/>
      </c>
      <c r="K202">
        <f>IFERROR(IF(TRIM(D202)="-", "N/A", IF(RIGHT(D202,1)=")",IF(RIGHT(D202,2)="T)",-1000000000000*VALUE(MID(D202,2,LEN(D202)-3)),IF(RIGHT(D202,2)="M)",-1000000*VALUE(MID(D202,2,LEN(D202)-3)),IF(RIGHT(D202,2)="B)",-1000000000*VALUE(MID(D202,2,LEN(D202)-3)),IF(RIGHT(D202,2)="k)",-1000*VALUE(MID(D202,2,LEN(D202)-3)),VALUE(SUBSTITUTE(D202,",","")))))),IF(RIGHT(D202,1)="T",1000000000000*VALUE(LEFT(D202,LEN(D202)-1)),IF(RIGHT(D202,1)="M",1000000*VALUE(LEFT(D202,LEN(D202)-1)),IF(RIGHT(D202,1)="B",1000000000*VALUE(LEFT(D202,LEN(D202)-1)),IF(RIGHT(D202,1)="%",0.01*VALUE(LEFT(D202,LEN(D202)-1)),IF(RIGHT(D202,1)="k",1000*VALUE(LEFT(D202,LEN(D202)-1)),VALUE(SUBSTITUTE(D202,",",""))))))))),"N/A")</f>
        <v/>
      </c>
      <c r="L202">
        <f>IFERROR(IF(TRIM(E202)="-", "N/A", IF(RIGHT(E202,1)=")",IF(RIGHT(E202,2)="T)",-1000000000000*VALUE(MID(E202,2,LEN(E202)-3)),IF(RIGHT(E202,2)="M)",-1000000*VALUE(MID(E202,2,LEN(E202)-3)),IF(RIGHT(E202,2)="B)",-1000000000*VALUE(MID(E202,2,LEN(E202)-3)),IF(RIGHT(E202,2)="k)",-1000*VALUE(MID(E202,2,LEN(E202)-3)),VALUE(SUBSTITUTE(E202,",","")))))),IF(RIGHT(E202,1)="T",1000000000000*VALUE(LEFT(E202,LEN(E202)-1)),IF(RIGHT(E202,1)="M",1000000*VALUE(LEFT(E202,LEN(E202)-1)),IF(RIGHT(E202,1)="B",1000000000*VALUE(LEFT(E202,LEN(E202)-1)),IF(RIGHT(E202,1)="%",0.01*VALUE(LEFT(E202,LEN(E202)-1)),IF(RIGHT(E202,1)="k",1000*VALUE(LEFT(E202,LEN(E202)-1)),VALUE(SUBSTITUTE(E202,",",""))))))))),"N/A")</f>
        <v/>
      </c>
      <c r="M202">
        <f>IFERROR(IF(TRIM(F202)="-", "N/A", IF(RIGHT(F202,1)=")",IF(RIGHT(F202,2)="T)",-1000000000000*VALUE(MID(F202,2,LEN(F202)-3)),IF(RIGHT(F202,2)="M)",-1000000*VALUE(MID(F202,2,LEN(F202)-3)),IF(RIGHT(F202,2)="B)",-1000000000*VALUE(MID(F202,2,LEN(F202)-3)),IF(RIGHT(F202,2)="k)",-1000*VALUE(MID(F202,2,LEN(F202)-3)),VALUE(SUBSTITUTE(F202,",","")))))),IF(RIGHT(F202,1)="T",1000000000000*VALUE(LEFT(F202,LEN(F202)-1)),IF(RIGHT(F202,1)="M",1000000*VALUE(LEFT(F202,LEN(F202)-1)),IF(RIGHT(F202,1)="B",1000000000*VALUE(LEFT(F202,LEN(F202)-1)),IF(RIGHT(F202,1)="%",0.01*VALUE(LEFT(F202,LEN(F202)-1)),IF(RIGHT(F202,1)="k",1000*VALUE(LEFT(F202,LEN(F202)-1)),VALUE(SUBSTITUTE(F202,",",""))))))))),"N/A")</f>
        <v/>
      </c>
      <c r="N202">
        <f>IFERROR(IF(TRIM(G202)="-", "N/A", IF(RIGHT(G202,1)=")",IF(RIGHT(G202,2)="T)",-1000000000000*VALUE(MID(G202,2,LEN(G202)-3)),IF(RIGHT(G202,2)="M)",-1000000*VALUE(MID(G202,2,LEN(G202)-3)),IF(RIGHT(G202,2)="B)",-1000000000*VALUE(MID(G202,2,LEN(G202)-3)),IF(RIGHT(G202,2)="k)",-1000*VALUE(MID(G202,2,LEN(G202)-3)),VALUE(SUBSTITUTE(G202,",","")))))),IF(RIGHT(G202,1)="T",1000000000000*VALUE(LEFT(G202,LEN(G202)-1)),IF(RIGHT(G202,1)="M",1000000*VALUE(LEFT(G202,LEN(G202)-1)),IF(RIGHT(G202,1)="B",1000000000*VALUE(LEFT(G202,LEN(G202)-1)),IF(RIGHT(G202,1)="%",0.01*VALUE(LEFT(G202,LEN(G202)-1)),IF(RIGHT(G202,1)="k",1000*VALUE(LEFT(G202,LEN(G202)-1)),VALUE(SUBSTITUTE(G202,",",""))))))))),"N/A")</f>
        <v/>
      </c>
      <c r="P202">
        <f>MAX(J202:N202)</f>
        <v/>
      </c>
      <c r="Q202">
        <f>IFERROR(J144+MATCH(P202,J202:N202,0)-1,"")</f>
        <v/>
      </c>
      <c r="R202">
        <f>IF(Q202="","",MIN(J202:N202))</f>
        <v/>
      </c>
      <c r="S202">
        <f>IFERROR(J144+MATCH(R202,J202:N202,0)-1,"")</f>
        <v/>
      </c>
      <c r="T202">
        <f>IFERROR(AVERAGE(J202:N202),"")</f>
        <v/>
      </c>
      <c r="U202">
        <f>IFERROR(STDEV(J202:N202),"")</f>
        <v/>
      </c>
      <c r="V202">
        <f>IFERROR(IF(C202="-","",IF(ISBLANK(B202),"",IF(OR(ISNUMBER(FIND("Growth",B202)),ISNUMBER(FIND("Margin",B202))),"",(J202-T202)/U202))),"")</f>
        <v/>
      </c>
      <c r="W202">
        <f>IFERROR(IF(OR(D202="-",ISBLANK(D202)),"",(K202-T202)/U202),"")</f>
        <v/>
      </c>
      <c r="X202">
        <f>IFERROR(IF(OR(E202="-",ISBLANK(E202)),"",(L202-T202)/U202),"")</f>
        <v/>
      </c>
      <c r="Y202">
        <f>IFERROR(IF(OR(F202="-",ISBLANK(F202)),"",(M202-T202)/U202),"")</f>
        <v/>
      </c>
      <c r="Z202">
        <f>IFERROR(IF(OR(G202="-",ISBLANK(G202)),"",(N202-T202)/U202),"")</f>
        <v/>
      </c>
      <c r="AA202">
        <f>IF(MAX(MAX(V202:Z202),ABS(MIN(V202:Z202)))=ABS(MIN(V202:Z202)),MIN(V202:Z202),MAX(V202:Z202))</f>
        <v/>
      </c>
      <c r="AB202">
        <f>IFERROR(V144+MATCH(AA202,V202:Z202,0)-1,"")</f>
        <v/>
      </c>
      <c r="AC202">
        <f>IF(AB202&lt;&gt;"",IF(S202=AB202,"Low",IF(AB202=Q202,"High","")),"")</f>
        <v/>
      </c>
      <c r="AE202">
        <f>IF(ISNUMBER(MATCH("N/A",J202:N202,0)),"",IFERROR((5 * SUMPRODUCT(J144:N144,J202:N202) - PRODUCT(SUM(J144:N144),SUM(J202:N202))) / ((5 * SUM((J144^2)+(K144^2)+(L144^2)+(M144^2)+(N144^2))) - SUM(J144:N144)^2),""))</f>
        <v/>
      </c>
      <c r="AF202">
        <f>IFERROR(CORREL(J144:N144,J202:N202),"")</f>
        <v/>
      </c>
      <c r="AZ202">
        <f>IF(Q202=S202,0,1)</f>
        <v/>
      </c>
      <c r="BA202">
        <f>IF(AZ202=1,IF(Q202="","",IF(Q202=N144,"Yes","No")),"")</f>
        <v/>
      </c>
      <c r="BB202">
        <f>IF(BA202="Yes",P202,"")</f>
        <v/>
      </c>
      <c r="BC202">
        <f>IF(AZ202=1,IF(S202="","",IF(S202=N144,"Yes","No")),"")</f>
        <v/>
      </c>
      <c r="BD202">
        <f>IF(BC202="Yes",R202,"")</f>
        <v/>
      </c>
      <c r="BE202">
        <f>IFERROR(IF(SIGN(AE202)=1,"Increasing",IF(SIGN(AE202)=-1,"Decreasing","")),"")</f>
        <v/>
      </c>
      <c r="BF202">
        <f>IF(OR(AND(BE202="Increasing",BA202="Yes"),AND(BE202="Decreasing",BC202="Yes")),"Yes","No")</f>
        <v/>
      </c>
      <c r="BG202">
        <f>IF(I202="pos_trend","Yes","No")</f>
        <v/>
      </c>
      <c r="BH202">
        <f>IF(AF202&lt;&gt;"",IF(ABS(AF202)&gt;0.8,"Yes","No"),"")</f>
        <v/>
      </c>
    </row>
    <row r="203" spans="1:60">
      <c s="1" r="A203" t="n">
        <v>45</v>
      </c>
      <c r="B203" t="s">
        <v>464</v>
      </c>
      <c r="C203" t="s">
        <v>264</v>
      </c>
      <c r="D203" t="s">
        <v>264</v>
      </c>
      <c r="E203" t="s">
        <v>264</v>
      </c>
      <c r="F203" t="s">
        <v>264</v>
      </c>
      <c r="G203" t="s">
        <v>1250</v>
      </c>
      <c r="H203" t="s"/>
      <c r="I203">
        <f>IF(AND(K203&gt; J203, L203&gt; K203, M203&gt; L203, N203&gt; M203), "pos_trend", IF(AND(K203&lt; J203, L203&lt; K203, M203&lt; L203, N203&lt; M203), "neg_trend", "N/A"))</f>
        <v/>
      </c>
      <c r="J203">
        <f>IFERROR(IF(TRIM(C203)="-", "N/A", IF(RIGHT(C203,1)=")",IF(RIGHT(C203,2)="T)",-1000000000000*VALUE(MID(C203,2,LEN(C203)-3)),IF(RIGHT(C203,2)="M)",-1000000*VALUE(MID(C203,2,LEN(C203)-3)),IF(RIGHT(C203,2)="B)",-1000000000*VALUE(MID(C203,2,LEN(C203)-3)),IF(RIGHT(C203,2)="k)",-1000*VALUE(MID(C203,2,LEN(C203)-3)),VALUE(SUBSTITUTE(C203,",","")))))),IF(RIGHT(C203,1)="T",1000000000000*VALUE(LEFT(C203,LEN(C203)-1)),IF(RIGHT(C203,1)="M",1000000*VALUE(LEFT(C203,LEN(C203)-1)),IF(RIGHT(C203,1)="B",1000000000*VALUE(LEFT(C203,LEN(C203)-1)),IF(RIGHT(C203,1)="%",0.01*VALUE(LEFT(C203,LEN(C203)-1)),IF(RIGHT(C203,1)="k",1000*VALUE(LEFT(C203,LEN(C203)-1)),VALUE(SUBSTITUTE(C203,",",""))))))))),"N/A")</f>
        <v/>
      </c>
      <c r="K203">
        <f>IFERROR(IF(TRIM(D203)="-", "N/A", IF(RIGHT(D203,1)=")",IF(RIGHT(D203,2)="T)",-1000000000000*VALUE(MID(D203,2,LEN(D203)-3)),IF(RIGHT(D203,2)="M)",-1000000*VALUE(MID(D203,2,LEN(D203)-3)),IF(RIGHT(D203,2)="B)",-1000000000*VALUE(MID(D203,2,LEN(D203)-3)),IF(RIGHT(D203,2)="k)",-1000*VALUE(MID(D203,2,LEN(D203)-3)),VALUE(SUBSTITUTE(D203,",","")))))),IF(RIGHT(D203,1)="T",1000000000000*VALUE(LEFT(D203,LEN(D203)-1)),IF(RIGHT(D203,1)="M",1000000*VALUE(LEFT(D203,LEN(D203)-1)),IF(RIGHT(D203,1)="B",1000000000*VALUE(LEFT(D203,LEN(D203)-1)),IF(RIGHT(D203,1)="%",0.01*VALUE(LEFT(D203,LEN(D203)-1)),IF(RIGHT(D203,1)="k",1000*VALUE(LEFT(D203,LEN(D203)-1)),VALUE(SUBSTITUTE(D203,",",""))))))))),"N/A")</f>
        <v/>
      </c>
      <c r="L203">
        <f>IFERROR(IF(TRIM(E203)="-", "N/A", IF(RIGHT(E203,1)=")",IF(RIGHT(E203,2)="T)",-1000000000000*VALUE(MID(E203,2,LEN(E203)-3)),IF(RIGHT(E203,2)="M)",-1000000*VALUE(MID(E203,2,LEN(E203)-3)),IF(RIGHT(E203,2)="B)",-1000000000*VALUE(MID(E203,2,LEN(E203)-3)),IF(RIGHT(E203,2)="k)",-1000*VALUE(MID(E203,2,LEN(E203)-3)),VALUE(SUBSTITUTE(E203,",","")))))),IF(RIGHT(E203,1)="T",1000000000000*VALUE(LEFT(E203,LEN(E203)-1)),IF(RIGHT(E203,1)="M",1000000*VALUE(LEFT(E203,LEN(E203)-1)),IF(RIGHT(E203,1)="B",1000000000*VALUE(LEFT(E203,LEN(E203)-1)),IF(RIGHT(E203,1)="%",0.01*VALUE(LEFT(E203,LEN(E203)-1)),IF(RIGHT(E203,1)="k",1000*VALUE(LEFT(E203,LEN(E203)-1)),VALUE(SUBSTITUTE(E203,",",""))))))))),"N/A")</f>
        <v/>
      </c>
      <c r="M203">
        <f>IFERROR(IF(TRIM(F203)="-", "N/A", IF(RIGHT(F203,1)=")",IF(RIGHT(F203,2)="T)",-1000000000000*VALUE(MID(F203,2,LEN(F203)-3)),IF(RIGHT(F203,2)="M)",-1000000*VALUE(MID(F203,2,LEN(F203)-3)),IF(RIGHT(F203,2)="B)",-1000000000*VALUE(MID(F203,2,LEN(F203)-3)),IF(RIGHT(F203,2)="k)",-1000*VALUE(MID(F203,2,LEN(F203)-3)),VALUE(SUBSTITUTE(F203,",","")))))),IF(RIGHT(F203,1)="T",1000000000000*VALUE(LEFT(F203,LEN(F203)-1)),IF(RIGHT(F203,1)="M",1000000*VALUE(LEFT(F203,LEN(F203)-1)),IF(RIGHT(F203,1)="B",1000000000*VALUE(LEFT(F203,LEN(F203)-1)),IF(RIGHT(F203,1)="%",0.01*VALUE(LEFT(F203,LEN(F203)-1)),IF(RIGHT(F203,1)="k",1000*VALUE(LEFT(F203,LEN(F203)-1)),VALUE(SUBSTITUTE(F203,",",""))))))))),"N/A")</f>
        <v/>
      </c>
      <c r="N203">
        <f>IFERROR(IF(TRIM(G203)="-", "N/A", IF(RIGHT(G203,1)=")",IF(RIGHT(G203,2)="T)",-1000000000000*VALUE(MID(G203,2,LEN(G203)-3)),IF(RIGHT(G203,2)="M)",-1000000*VALUE(MID(G203,2,LEN(G203)-3)),IF(RIGHT(G203,2)="B)",-1000000000*VALUE(MID(G203,2,LEN(G203)-3)),IF(RIGHT(G203,2)="k)",-1000*VALUE(MID(G203,2,LEN(G203)-3)),VALUE(SUBSTITUTE(G203,",","")))))),IF(RIGHT(G203,1)="T",1000000000000*VALUE(LEFT(G203,LEN(G203)-1)),IF(RIGHT(G203,1)="M",1000000*VALUE(LEFT(G203,LEN(G203)-1)),IF(RIGHT(G203,1)="B",1000000000*VALUE(LEFT(G203,LEN(G203)-1)),IF(RIGHT(G203,1)="%",0.01*VALUE(LEFT(G203,LEN(G203)-1)),IF(RIGHT(G203,1)="k",1000*VALUE(LEFT(G203,LEN(G203)-1)),VALUE(SUBSTITUTE(G203,",",""))))))))),"N/A")</f>
        <v/>
      </c>
      <c r="P203">
        <f>MAX(J203:N203)</f>
        <v/>
      </c>
      <c r="Q203">
        <f>IFERROR(J144+MATCH(P203,J203:N203,0)-1,"")</f>
        <v/>
      </c>
      <c r="R203">
        <f>IF(Q203="","",MIN(J203:N203))</f>
        <v/>
      </c>
      <c r="S203">
        <f>IFERROR(J144+MATCH(R203,J203:N203,0)-1,"")</f>
        <v/>
      </c>
      <c r="T203">
        <f>IFERROR(AVERAGE(J203:N203),"")</f>
        <v/>
      </c>
      <c r="U203">
        <f>IFERROR(STDEV(J203:N203),"")</f>
        <v/>
      </c>
      <c r="V203">
        <f>IFERROR(IF(C203="-","",IF(ISBLANK(B203),"",IF(OR(ISNUMBER(FIND("Growth",B203)),ISNUMBER(FIND("Margin",B203))),"",(J203-T203)/U203))),"")</f>
        <v/>
      </c>
      <c r="W203">
        <f>IFERROR(IF(OR(D203="-",ISBLANK(D203)),"",(K203-T203)/U203),"")</f>
        <v/>
      </c>
      <c r="X203">
        <f>IFERROR(IF(OR(E203="-",ISBLANK(E203)),"",(L203-T203)/U203),"")</f>
        <v/>
      </c>
      <c r="Y203">
        <f>IFERROR(IF(OR(F203="-",ISBLANK(F203)),"",(M203-T203)/U203),"")</f>
        <v/>
      </c>
      <c r="Z203">
        <f>IFERROR(IF(OR(G203="-",ISBLANK(G203)),"",(N203-T203)/U203),"")</f>
        <v/>
      </c>
      <c r="AA203">
        <f>IF(MAX(MAX(V203:Z203),ABS(MIN(V203:Z203)))=ABS(MIN(V203:Z203)),MIN(V203:Z203),MAX(V203:Z203))</f>
        <v/>
      </c>
      <c r="AB203">
        <f>IFERROR(V144+MATCH(AA203,V203:Z203,0)-1,"")</f>
        <v/>
      </c>
      <c r="AC203">
        <f>IF(AB203&lt;&gt;"",IF(S203=AB203,"Low",IF(AB203=Q203,"High","")),"")</f>
        <v/>
      </c>
      <c r="AE203">
        <f>IF(ISNUMBER(MATCH("N/A",J203:N203,0)),"",IFERROR((5 * SUMPRODUCT(J144:N144,J203:N203) - PRODUCT(SUM(J144:N144),SUM(J203:N203))) / ((5 * SUM((J144^2)+(K144^2)+(L144^2)+(M144^2)+(N144^2))) - SUM(J144:N144)^2),""))</f>
        <v/>
      </c>
      <c r="AF203">
        <f>IFERROR(CORREL(J144:N144,J203:N203),"")</f>
        <v/>
      </c>
      <c r="AZ203">
        <f>IF(Q203=S203,0,1)</f>
        <v/>
      </c>
      <c r="BA203">
        <f>IF(AZ203=1,IF(Q203="","",IF(Q203=N144,"Yes","No")),"")</f>
        <v/>
      </c>
      <c r="BB203">
        <f>IF(BA203="Yes",P203,"")</f>
        <v/>
      </c>
      <c r="BC203">
        <f>IF(AZ203=1,IF(S203="","",IF(S203=N144,"Yes","No")),"")</f>
        <v/>
      </c>
      <c r="BD203">
        <f>IF(BC203="Yes",R203,"")</f>
        <v/>
      </c>
      <c r="BE203">
        <f>IFERROR(IF(SIGN(AE203)=1,"Increasing",IF(SIGN(AE203)=-1,"Decreasing","")),"")</f>
        <v/>
      </c>
      <c r="BF203">
        <f>IF(OR(AND(BE203="Increasing",BA203="Yes"),AND(BE203="Decreasing",BC203="Yes")),"Yes","No")</f>
        <v/>
      </c>
      <c r="BG203">
        <f>IF(I203="pos_trend","Yes","No")</f>
        <v/>
      </c>
      <c r="BH203">
        <f>IF(AF203&lt;&gt;"",IF(ABS(AF203)&gt;0.8,"Yes","No"),"")</f>
        <v/>
      </c>
    </row>
    <row r="204" spans="1:60">
      <c r="I204">
        <f>IF(AND(K204&gt; J204, L204&gt; K204, M204&gt; L204, N204&gt; M204), "pos_trend", IF(AND(K204&lt; J204, L204&lt; K204, M204&lt; L204, N204&lt; M204), "neg_trend", "N/A"))</f>
        <v/>
      </c>
      <c r="J204">
        <f>IFERROR(IF(TRIM(C204)="-", "N/A", IF(RIGHT(C204,1)=")",IF(RIGHT(C204,2)="T)",-1000000000000*VALUE(MID(C204,2,LEN(C204)-3)),IF(RIGHT(C204,2)="M)",-1000000*VALUE(MID(C204,2,LEN(C204)-3)),IF(RIGHT(C204,2)="B)",-1000000000*VALUE(MID(C204,2,LEN(C204)-3)),IF(RIGHT(C204,2)="k)",-1000*VALUE(MID(C204,2,LEN(C204)-3)),VALUE(SUBSTITUTE(C204,",","")))))),IF(RIGHT(C204,1)="T",1000000000000*VALUE(LEFT(C204,LEN(C204)-1)),IF(RIGHT(C204,1)="M",1000000*VALUE(LEFT(C204,LEN(C204)-1)),IF(RIGHT(C204,1)="B",1000000000*VALUE(LEFT(C204,LEN(C204)-1)),IF(RIGHT(C204,1)="%",0.01*VALUE(LEFT(C204,LEN(C204)-1)),IF(RIGHT(C204,1)="k",1000*VALUE(LEFT(C204,LEN(C204)-1)),VALUE(SUBSTITUTE(C204,",",""))))))))),"N/A")</f>
        <v/>
      </c>
      <c r="K204">
        <f>IFERROR(IF(TRIM(D204)="-", "N/A", IF(RIGHT(D204,1)=")",IF(RIGHT(D204,2)="T)",-1000000000000*VALUE(MID(D204,2,LEN(D204)-3)),IF(RIGHT(D204,2)="M)",-1000000*VALUE(MID(D204,2,LEN(D204)-3)),IF(RIGHT(D204,2)="B)",-1000000000*VALUE(MID(D204,2,LEN(D204)-3)),IF(RIGHT(D204,2)="k)",-1000*VALUE(MID(D204,2,LEN(D204)-3)),VALUE(SUBSTITUTE(D204,",","")))))),IF(RIGHT(D204,1)="T",1000000000000*VALUE(LEFT(D204,LEN(D204)-1)),IF(RIGHT(D204,1)="M",1000000*VALUE(LEFT(D204,LEN(D204)-1)),IF(RIGHT(D204,1)="B",1000000000*VALUE(LEFT(D204,LEN(D204)-1)),IF(RIGHT(D204,1)="%",0.01*VALUE(LEFT(D204,LEN(D204)-1)),IF(RIGHT(D204,1)="k",1000*VALUE(LEFT(D204,LEN(D204)-1)),VALUE(SUBSTITUTE(D204,",",""))))))))),"N/A")</f>
        <v/>
      </c>
      <c r="L204">
        <f>IFERROR(IF(TRIM(E204)="-", "N/A", IF(RIGHT(E204,1)=")",IF(RIGHT(E204,2)="T)",-1000000000000*VALUE(MID(E204,2,LEN(E204)-3)),IF(RIGHT(E204,2)="M)",-1000000*VALUE(MID(E204,2,LEN(E204)-3)),IF(RIGHT(E204,2)="B)",-1000000000*VALUE(MID(E204,2,LEN(E204)-3)),IF(RIGHT(E204,2)="k)",-1000*VALUE(MID(E204,2,LEN(E204)-3)),VALUE(SUBSTITUTE(E204,",","")))))),IF(RIGHT(E204,1)="T",1000000000000*VALUE(LEFT(E204,LEN(E204)-1)),IF(RIGHT(E204,1)="M",1000000*VALUE(LEFT(E204,LEN(E204)-1)),IF(RIGHT(E204,1)="B",1000000000*VALUE(LEFT(E204,LEN(E204)-1)),IF(RIGHT(E204,1)="%",0.01*VALUE(LEFT(E204,LEN(E204)-1)),IF(RIGHT(E204,1)="k",1000*VALUE(LEFT(E204,LEN(E204)-1)),VALUE(SUBSTITUTE(E204,",",""))))))))),"N/A")</f>
        <v/>
      </c>
      <c r="M204">
        <f>IFERROR(IF(TRIM(F204)="-", "N/A", IF(RIGHT(F204,1)=")",IF(RIGHT(F204,2)="T)",-1000000000000*VALUE(MID(F204,2,LEN(F204)-3)),IF(RIGHT(F204,2)="M)",-1000000*VALUE(MID(F204,2,LEN(F204)-3)),IF(RIGHT(F204,2)="B)",-1000000000*VALUE(MID(F204,2,LEN(F204)-3)),IF(RIGHT(F204,2)="k)",-1000*VALUE(MID(F204,2,LEN(F204)-3)),VALUE(SUBSTITUTE(F204,",","")))))),IF(RIGHT(F204,1)="T",1000000000000*VALUE(LEFT(F204,LEN(F204)-1)),IF(RIGHT(F204,1)="M",1000000*VALUE(LEFT(F204,LEN(F204)-1)),IF(RIGHT(F204,1)="B",1000000000*VALUE(LEFT(F204,LEN(F204)-1)),IF(RIGHT(F204,1)="%",0.01*VALUE(LEFT(F204,LEN(F204)-1)),IF(RIGHT(F204,1)="k",1000*VALUE(LEFT(F204,LEN(F204)-1)),VALUE(SUBSTITUTE(F204,",",""))))))))),"N/A")</f>
        <v/>
      </c>
      <c r="N204">
        <f>IFERROR(IF(TRIM(G204)="-", "N/A", IF(RIGHT(G204,1)=")",IF(RIGHT(G204,2)="T)",-1000000000000*VALUE(MID(G204,2,LEN(G204)-3)),IF(RIGHT(G204,2)="M)",-1000000*VALUE(MID(G204,2,LEN(G204)-3)),IF(RIGHT(G204,2)="B)",-1000000000*VALUE(MID(G204,2,LEN(G204)-3)),IF(RIGHT(G204,2)="k)",-1000*VALUE(MID(G204,2,LEN(G204)-3)),VALUE(SUBSTITUTE(G204,",","")))))),IF(RIGHT(G204,1)="T",1000000000000*VALUE(LEFT(G204,LEN(G204)-1)),IF(RIGHT(G204,1)="M",1000000*VALUE(LEFT(G204,LEN(G204)-1)),IF(RIGHT(G204,1)="B",1000000000*VALUE(LEFT(G204,LEN(G204)-1)),IF(RIGHT(G204,1)="%",0.01*VALUE(LEFT(G204,LEN(G204)-1)),IF(RIGHT(G204,1)="k",1000*VALUE(LEFT(G204,LEN(G204)-1)),VALUE(SUBSTITUTE(G204,",",""))))))))),"N/A")</f>
        <v/>
      </c>
      <c r="P204">
        <f>MAX(J204:N204)</f>
        <v/>
      </c>
      <c r="Q204">
        <f>IFERROR(J144+MATCH(P204,J204:N204,0)-1,"")</f>
        <v/>
      </c>
      <c r="R204">
        <f>IF(Q204="","",MIN(J204:N204))</f>
        <v/>
      </c>
      <c r="S204">
        <f>IFERROR(J144+MATCH(R204,J204:N204,0)-1,"")</f>
        <v/>
      </c>
      <c r="T204">
        <f>IFERROR(AVERAGE(J204:N204),"")</f>
        <v/>
      </c>
      <c r="U204">
        <f>IFERROR(STDEV(J204:N204),"")</f>
        <v/>
      </c>
      <c r="V204">
        <f>IFERROR(IF(C204="-","",IF(ISBLANK(B204),"",IF(OR(ISNUMBER(FIND("Growth",B204)),ISNUMBER(FIND("Margin",B204))),"",(J204-T204)/U204))),"")</f>
        <v/>
      </c>
      <c r="W204">
        <f>IFERROR(IF(OR(D204="-",ISBLANK(D204)),"",(K204-T204)/U204),"")</f>
        <v/>
      </c>
      <c r="X204">
        <f>IFERROR(IF(OR(E204="-",ISBLANK(E204)),"",(L204-T204)/U204),"")</f>
        <v/>
      </c>
      <c r="Y204">
        <f>IFERROR(IF(OR(F204="-",ISBLANK(F204)),"",(M204-T204)/U204),"")</f>
        <v/>
      </c>
      <c r="Z204">
        <f>IFERROR(IF(OR(G204="-",ISBLANK(G204)),"",(N204-T204)/U204),"")</f>
        <v/>
      </c>
      <c r="AA204">
        <f>IF(MAX(MAX(V204:Z204),ABS(MIN(V204:Z204)))=ABS(MIN(V204:Z204)),MIN(V204:Z204),MAX(V204:Z204))</f>
        <v/>
      </c>
      <c r="AB204">
        <f>IFERROR(V144+MATCH(AA204,V204:Z204,0)-1,"")</f>
        <v/>
      </c>
      <c r="AC204">
        <f>IF(AB204&lt;&gt;"",IF(S204=AB204,"Low",IF(AB204=Q204,"High","")),"")</f>
        <v/>
      </c>
      <c r="AE204">
        <f>IF(ISNUMBER(MATCH("N/A",J204:N204,0)),"",IFERROR((5 * SUMPRODUCT(J144:N144,J204:N204) - PRODUCT(SUM(J144:N144),SUM(J204:N204))) / ((5 * SUM((J144^2)+(K144^2)+(L144^2)+(M144^2)+(N144^2))) - SUM(J144:N144)^2),""))</f>
        <v/>
      </c>
      <c r="AF204">
        <f>IFERROR(CORREL(J144:N144,J204:N204),"")</f>
        <v/>
      </c>
      <c r="AZ204">
        <f>IF(Q204=S204,0,1)</f>
        <v/>
      </c>
      <c r="BA204">
        <f>IF(AZ204=1,IF(Q204="","",IF(Q204=N144,"Yes","No")),"")</f>
        <v/>
      </c>
      <c r="BB204">
        <f>IF(BA204="Yes",P204,"")</f>
        <v/>
      </c>
      <c r="BC204">
        <f>IF(AZ204=1,IF(S204="","",IF(S204=N144,"Yes","No")),"")</f>
        <v/>
      </c>
      <c r="BD204">
        <f>IF(BC204="Yes",R204,"")</f>
        <v/>
      </c>
      <c r="BE204">
        <f>IFERROR(IF(SIGN(AE204)=1,"Increasing",IF(SIGN(AE204)=-1,"Decreasing","")),"")</f>
        <v/>
      </c>
      <c r="BF204">
        <f>IF(OR(AND(BE204="Increasing",BA204="Yes"),AND(BE204="Decreasing",BC204="Yes")),"Yes","No")</f>
        <v/>
      </c>
      <c r="BG204">
        <f>IF(I204="pos_trend","Yes","No")</f>
        <v/>
      </c>
      <c r="BH204">
        <f>IF(AF204&lt;&gt;"",IF(ABS(AF204)&gt;0.8,"Yes","No"),"")</f>
        <v/>
      </c>
    </row>
    <row r="205" spans="1:60">
      <c s="1" r="B205" t="s">
        <v>251</v>
      </c>
      <c s="1" r="C205" t="s">
        <v>252</v>
      </c>
      <c s="1" r="D205" t="s">
        <v>253</v>
      </c>
      <c s="1" r="E205" t="s">
        <v>254</v>
      </c>
      <c s="1" r="F205" t="s">
        <v>255</v>
      </c>
      <c s="1" r="G205" t="s">
        <v>256</v>
      </c>
      <c s="1" r="H205" t="s">
        <v>257</v>
      </c>
      <c r="P205">
        <f>MAX(J205:N205)</f>
        <v/>
      </c>
      <c r="Q205">
        <f>IFERROR(J144+MATCH(P205,J205:N205,0)-1,"")</f>
        <v/>
      </c>
      <c r="R205">
        <f>IF(Q205="","",MIN(J205:N205))</f>
        <v/>
      </c>
      <c r="S205">
        <f>IFERROR(J144+MATCH(R205,J205:N205,0)-1,"")</f>
        <v/>
      </c>
      <c r="T205">
        <f>IFERROR(AVERAGE(J205:N205),"")</f>
        <v/>
      </c>
      <c r="U205">
        <f>IFERROR(STDEV(J205:N205),"")</f>
        <v/>
      </c>
      <c r="V205">
        <f>IFERROR(IF(C205="-","",IF(ISBLANK(B205),"",IF(OR(ISNUMBER(FIND("Growth",B205)),ISNUMBER(FIND("Margin",B205))),"",(J205-T205)/U205))),"")</f>
        <v/>
      </c>
      <c r="W205">
        <f>IFERROR(IF(OR(D205="-",ISBLANK(D205)),"",(K205-T205)/U205),"")</f>
        <v/>
      </c>
      <c r="X205">
        <f>IFERROR(IF(OR(E205="-",ISBLANK(E205)),"",(L205-T205)/U205),"")</f>
        <v/>
      </c>
      <c r="Y205">
        <f>IFERROR(IF(OR(F205="-",ISBLANK(F205)),"",(M205-T205)/U205),"")</f>
        <v/>
      </c>
      <c r="Z205">
        <f>IFERROR(IF(OR(G205="-",ISBLANK(G205)),"",(N205-T205)/U205),"")</f>
        <v/>
      </c>
      <c r="AA205">
        <f>IF(MAX(MAX(V205:Z205),ABS(MIN(V205:Z205)))=ABS(MIN(V205:Z205)),MIN(V205:Z205),MAX(V205:Z205))</f>
        <v/>
      </c>
      <c r="AB205">
        <f>IFERROR(V144+MATCH(AA205,V205:Z205,0)-1,"")</f>
        <v/>
      </c>
      <c r="AC205">
        <f>IF(AB205&lt;&gt;"",IF(S205=AB205,"Low",IF(AB205=Q205,"High","")),"")</f>
        <v/>
      </c>
      <c r="AE205">
        <f>IF(ISNUMBER(MATCH("N/A",J205:N205,0)),"",IFERROR((5 * SUMPRODUCT(J144:N144,J205:N205) - PRODUCT(SUM(J144:N144),SUM(J205:N205))) / ((5 * SUM((J144^2)+(K144^2)+(L144^2)+(M144^2)+(N144^2))) - SUM(J144:N144)^2),""))</f>
        <v/>
      </c>
      <c r="AF205">
        <f>IFERROR(CORREL(J144:N144,J205:N205),"")</f>
        <v/>
      </c>
      <c r="AZ205">
        <f>IF(Q205=S205,0,1)</f>
        <v/>
      </c>
      <c r="BA205">
        <f>IF(AZ205=1,IF(Q205="","",IF(Q205=N144,"Yes","No")),"")</f>
        <v/>
      </c>
      <c r="BB205">
        <f>IF(BA205="Yes",P205,"")</f>
        <v/>
      </c>
      <c r="BC205">
        <f>IF(AZ205=1,IF(S205="","",IF(S205=N144,"Yes","No")),"")</f>
        <v/>
      </c>
      <c r="BD205">
        <f>IF(BC205="Yes",R205,"")</f>
        <v/>
      </c>
      <c r="BE205">
        <f>IFERROR(IF(SIGN(AE205)=1,"Increasing",IF(SIGN(AE205)=-1,"Decreasing","")),"")</f>
        <v/>
      </c>
      <c r="BF205">
        <f>IF(OR(AND(BE205="Increasing",BA205="Yes"),AND(BE205="Decreasing",BC205="Yes")),"Yes","No")</f>
        <v/>
      </c>
      <c r="BG205">
        <f>IF(I205="pos_trend","Yes","No")</f>
        <v/>
      </c>
      <c r="BH205">
        <f>IF(AF205&lt;&gt;"",IF(ABS(AF205)&gt;0.8,"Yes","No"),"")</f>
        <v/>
      </c>
    </row>
    <row r="206" spans="1:60">
      <c s="1" r="A206" t="n">
        <v>0</v>
      </c>
      <c r="B206" t="s">
        <v>466</v>
      </c>
      <c r="C206" t="s">
        <v>1251</v>
      </c>
      <c r="D206" t="s">
        <v>1252</v>
      </c>
      <c r="E206" t="s">
        <v>1253</v>
      </c>
      <c r="F206" t="s">
        <v>1254</v>
      </c>
      <c r="G206" t="s">
        <v>1255</v>
      </c>
      <c r="H206" t="s"/>
      <c r="I206">
        <f>IF(AND(K206&gt; J206, L206&gt; K206, M206&gt; L206, N206&gt; M206), "pos_trend", IF(AND(K206&lt; J206, L206&lt; K206, M206&lt; L206, N206&lt; M206), "neg_trend", "N/A"))</f>
        <v/>
      </c>
      <c r="J206">
        <f>IFERROR(IF(TRIM(C206)="-", "N/A", IF(RIGHT(C206,1)=")",IF(RIGHT(C206,2)="T)",-1000000000000*VALUE(MID(C206,2,LEN(C206)-3)),IF(RIGHT(C206,2)="M)",-1000000*VALUE(MID(C206,2,LEN(C206)-3)),IF(RIGHT(C206,2)="B)",-1000000000*VALUE(MID(C206,2,LEN(C206)-3)),IF(RIGHT(C206,2)="k)",-1000*VALUE(MID(C206,2,LEN(C206)-3)),VALUE(SUBSTITUTE(C206,",","")))))),IF(RIGHT(C206,1)="T",1000000000000*VALUE(LEFT(C206,LEN(C206)-1)),IF(RIGHT(C206,1)="M",1000000*VALUE(LEFT(C206,LEN(C206)-1)),IF(RIGHT(C206,1)="B",1000000000*VALUE(LEFT(C206,LEN(C206)-1)),IF(RIGHT(C206,1)="%",0.01*VALUE(LEFT(C206,LEN(C206)-1)),IF(RIGHT(C206,1)="k",1000*VALUE(LEFT(C206,LEN(C206)-1)),VALUE(SUBSTITUTE(C206,",",""))))))))),"N/A")</f>
        <v/>
      </c>
      <c r="K206">
        <f>IFERROR(IF(TRIM(D206)="-", "N/A", IF(RIGHT(D206,1)=")",IF(RIGHT(D206,2)="T)",-1000000000000*VALUE(MID(D206,2,LEN(D206)-3)),IF(RIGHT(D206,2)="M)",-1000000*VALUE(MID(D206,2,LEN(D206)-3)),IF(RIGHT(D206,2)="B)",-1000000000*VALUE(MID(D206,2,LEN(D206)-3)),IF(RIGHT(D206,2)="k)",-1000*VALUE(MID(D206,2,LEN(D206)-3)),VALUE(SUBSTITUTE(D206,",","")))))),IF(RIGHT(D206,1)="T",1000000000000*VALUE(LEFT(D206,LEN(D206)-1)),IF(RIGHT(D206,1)="M",1000000*VALUE(LEFT(D206,LEN(D206)-1)),IF(RIGHT(D206,1)="B",1000000000*VALUE(LEFT(D206,LEN(D206)-1)),IF(RIGHT(D206,1)="%",0.01*VALUE(LEFT(D206,LEN(D206)-1)),IF(RIGHT(D206,1)="k",1000*VALUE(LEFT(D206,LEN(D206)-1)),VALUE(SUBSTITUTE(D206,",",""))))))))),"N/A")</f>
        <v/>
      </c>
      <c r="L206">
        <f>IFERROR(IF(TRIM(E206)="-", "N/A", IF(RIGHT(E206,1)=")",IF(RIGHT(E206,2)="T)",-1000000000000*VALUE(MID(E206,2,LEN(E206)-3)),IF(RIGHT(E206,2)="M)",-1000000*VALUE(MID(E206,2,LEN(E206)-3)),IF(RIGHT(E206,2)="B)",-1000000000*VALUE(MID(E206,2,LEN(E206)-3)),IF(RIGHT(E206,2)="k)",-1000*VALUE(MID(E206,2,LEN(E206)-3)),VALUE(SUBSTITUTE(E206,",","")))))),IF(RIGHT(E206,1)="T",1000000000000*VALUE(LEFT(E206,LEN(E206)-1)),IF(RIGHT(E206,1)="M",1000000*VALUE(LEFT(E206,LEN(E206)-1)),IF(RIGHT(E206,1)="B",1000000000*VALUE(LEFT(E206,LEN(E206)-1)),IF(RIGHT(E206,1)="%",0.01*VALUE(LEFT(E206,LEN(E206)-1)),IF(RIGHT(E206,1)="k",1000*VALUE(LEFT(E206,LEN(E206)-1)),VALUE(SUBSTITUTE(E206,",",""))))))))),"N/A")</f>
        <v/>
      </c>
      <c r="M206">
        <f>IFERROR(IF(TRIM(F206)="-", "N/A", IF(RIGHT(F206,1)=")",IF(RIGHT(F206,2)="T)",-1000000000000*VALUE(MID(F206,2,LEN(F206)-3)),IF(RIGHT(F206,2)="M)",-1000000*VALUE(MID(F206,2,LEN(F206)-3)),IF(RIGHT(F206,2)="B)",-1000000000*VALUE(MID(F206,2,LEN(F206)-3)),IF(RIGHT(F206,2)="k)",-1000*VALUE(MID(F206,2,LEN(F206)-3)),VALUE(SUBSTITUTE(F206,",","")))))),IF(RIGHT(F206,1)="T",1000000000000*VALUE(LEFT(F206,LEN(F206)-1)),IF(RIGHT(F206,1)="M",1000000*VALUE(LEFT(F206,LEN(F206)-1)),IF(RIGHT(F206,1)="B",1000000000*VALUE(LEFT(F206,LEN(F206)-1)),IF(RIGHT(F206,1)="%",0.01*VALUE(LEFT(F206,LEN(F206)-1)),IF(RIGHT(F206,1)="k",1000*VALUE(LEFT(F206,LEN(F206)-1)),VALUE(SUBSTITUTE(F206,",",""))))))))),"N/A")</f>
        <v/>
      </c>
      <c r="N206">
        <f>IFERROR(IF(TRIM(G206)="-", "N/A", IF(RIGHT(G206,1)=")",IF(RIGHT(G206,2)="T)",-1000000000000*VALUE(MID(G206,2,LEN(G206)-3)),IF(RIGHT(G206,2)="M)",-1000000*VALUE(MID(G206,2,LEN(G206)-3)),IF(RIGHT(G206,2)="B)",-1000000000*VALUE(MID(G206,2,LEN(G206)-3)),IF(RIGHT(G206,2)="k)",-1000*VALUE(MID(G206,2,LEN(G206)-3)),VALUE(SUBSTITUTE(G206,",","")))))),IF(RIGHT(G206,1)="T",1000000000000*VALUE(LEFT(G206,LEN(G206)-1)),IF(RIGHT(G206,1)="M",1000000*VALUE(LEFT(G206,LEN(G206)-1)),IF(RIGHT(G206,1)="B",1000000000*VALUE(LEFT(G206,LEN(G206)-1)),IF(RIGHT(G206,1)="%",0.01*VALUE(LEFT(G206,LEN(G206)-1)),IF(RIGHT(G206,1)="k",1000*VALUE(LEFT(G206,LEN(G206)-1)),VALUE(SUBSTITUTE(G206,",",""))))))))),"N/A")</f>
        <v/>
      </c>
      <c r="P206">
        <f>MAX(J206:N206)</f>
        <v/>
      </c>
      <c r="Q206">
        <f>IFERROR(J144+MATCH(P206,J206:N206,0)-1,"")</f>
        <v/>
      </c>
      <c r="R206">
        <f>IF(Q206="","",MIN(J206:N206))</f>
        <v/>
      </c>
      <c r="S206">
        <f>IFERROR(J144+MATCH(R206,J206:N206,0)-1,"")</f>
        <v/>
      </c>
      <c r="T206">
        <f>IFERROR(AVERAGE(J206:N206),"")</f>
        <v/>
      </c>
      <c r="U206">
        <f>IFERROR(STDEV(J206:N206),"")</f>
        <v/>
      </c>
      <c r="V206">
        <f>IFERROR(IF(C206="-","",IF(ISBLANK(B206),"",IF(OR(ISNUMBER(FIND("Growth",B206)),ISNUMBER(FIND("Margin",B206))),"",(J206-T206)/U206))),"")</f>
        <v/>
      </c>
      <c r="W206">
        <f>IFERROR(IF(OR(D206="-",ISBLANK(D206)),"",(K206-T206)/U206),"")</f>
        <v/>
      </c>
      <c r="X206">
        <f>IFERROR(IF(OR(E206="-",ISBLANK(E206)),"",(L206-T206)/U206),"")</f>
        <v/>
      </c>
      <c r="Y206">
        <f>IFERROR(IF(OR(F206="-",ISBLANK(F206)),"",(M206-T206)/U206),"")</f>
        <v/>
      </c>
      <c r="Z206">
        <f>IFERROR(IF(OR(G206="-",ISBLANK(G206)),"",(N206-T206)/U206),"")</f>
        <v/>
      </c>
      <c r="AA206">
        <f>IF(MAX(MAX(V206:Z206),ABS(MIN(V206:Z206)))=ABS(MIN(V206:Z206)),MIN(V206:Z206),MAX(V206:Z206))</f>
        <v/>
      </c>
      <c r="AB206">
        <f>IFERROR(V144+MATCH(AA206,V206:Z206,0)-1,"")</f>
        <v/>
      </c>
      <c r="AC206">
        <f>IF(AB206&lt;&gt;"",IF(S206=AB206,"Low",IF(AB206=Q206,"High","")),"")</f>
        <v/>
      </c>
      <c r="AE206">
        <f>IF(ISNUMBER(MATCH("N/A",J206:N206,0)),"",IFERROR((5 * SUMPRODUCT(J144:N144,J206:N206) - PRODUCT(SUM(J144:N144),SUM(J206:N206))) / ((5 * SUM((J144^2)+(K144^2)+(L144^2)+(M144^2)+(N144^2))) - SUM(J144:N144)^2),""))</f>
        <v/>
      </c>
      <c r="AF206">
        <f>IFERROR(CORREL(J144:N144,J206:N206),"")</f>
        <v/>
      </c>
      <c r="AZ206">
        <f>IF(Q206=S206,0,1)</f>
        <v/>
      </c>
      <c r="BA206">
        <f>IF(AZ206=1,IF(Q206="","",IF(Q206=N144,"Yes","No")),"")</f>
        <v/>
      </c>
      <c r="BB206">
        <f>IF(BA206="Yes",P206,"")</f>
        <v/>
      </c>
      <c r="BC206">
        <f>IF(AZ206=1,IF(S206="","",IF(S206=N144,"Yes","No")),"")</f>
        <v/>
      </c>
      <c r="BD206">
        <f>IF(BC206="Yes",R206,"")</f>
        <v/>
      </c>
      <c r="BE206">
        <f>IFERROR(IF(SIGN(AE206)=1,"Increasing",IF(SIGN(AE206)=-1,"Decreasing","")),"")</f>
        <v/>
      </c>
      <c r="BF206">
        <f>IF(OR(AND(BE206="Increasing",BA206="Yes"),AND(BE206="Decreasing",BC206="Yes")),"Yes","No")</f>
        <v/>
      </c>
      <c r="BG206">
        <f>IF(I206="pos_trend","Yes","No")</f>
        <v/>
      </c>
      <c r="BH206">
        <f>IF(AF206&lt;&gt;"",IF(ABS(AF206)&gt;0.8,"Yes","No"),"")</f>
        <v/>
      </c>
    </row>
    <row r="207" spans="1:60">
      <c s="1" r="A207" t="n">
        <v>1</v>
      </c>
      <c r="B207" t="s">
        <v>472</v>
      </c>
      <c r="C207" t="s">
        <v>1256</v>
      </c>
      <c r="D207" t="s">
        <v>1257</v>
      </c>
      <c r="E207" t="s">
        <v>1258</v>
      </c>
      <c r="F207" t="s">
        <v>1259</v>
      </c>
      <c r="G207" t="s">
        <v>1260</v>
      </c>
      <c r="H207" t="s"/>
      <c r="I207">
        <f>IF(AND(K207&gt; J207, L207&gt; K207, M207&gt; L207, N207&gt; M207), "pos_trend", IF(AND(K207&lt; J207, L207&lt; K207, M207&lt; L207, N207&lt; M207), "neg_trend", "N/A"))</f>
        <v/>
      </c>
      <c r="J207">
        <f>IFERROR(IF(TRIM(C207)="-", "N/A", IF(RIGHT(C207,1)=")",IF(RIGHT(C207,2)="T)",-1000000000000*VALUE(MID(C207,2,LEN(C207)-3)),IF(RIGHT(C207,2)="M)",-1000000*VALUE(MID(C207,2,LEN(C207)-3)),IF(RIGHT(C207,2)="B)",-1000000000*VALUE(MID(C207,2,LEN(C207)-3)),IF(RIGHT(C207,2)="k)",-1000*VALUE(MID(C207,2,LEN(C207)-3)),VALUE(SUBSTITUTE(C207,",","")))))),IF(RIGHT(C207,1)="T",1000000000000*VALUE(LEFT(C207,LEN(C207)-1)),IF(RIGHT(C207,1)="M",1000000*VALUE(LEFT(C207,LEN(C207)-1)),IF(RIGHT(C207,1)="B",1000000000*VALUE(LEFT(C207,LEN(C207)-1)),IF(RIGHT(C207,1)="%",0.01*VALUE(LEFT(C207,LEN(C207)-1)),IF(RIGHT(C207,1)="k",1000*VALUE(LEFT(C207,LEN(C207)-1)),VALUE(SUBSTITUTE(C207,",",""))))))))),"N/A")</f>
        <v/>
      </c>
      <c r="K207">
        <f>IFERROR(IF(TRIM(D207)="-", "N/A", IF(RIGHT(D207,1)=")",IF(RIGHT(D207,2)="T)",-1000000000000*VALUE(MID(D207,2,LEN(D207)-3)),IF(RIGHT(D207,2)="M)",-1000000*VALUE(MID(D207,2,LEN(D207)-3)),IF(RIGHT(D207,2)="B)",-1000000000*VALUE(MID(D207,2,LEN(D207)-3)),IF(RIGHT(D207,2)="k)",-1000*VALUE(MID(D207,2,LEN(D207)-3)),VALUE(SUBSTITUTE(D207,",","")))))),IF(RIGHT(D207,1)="T",1000000000000*VALUE(LEFT(D207,LEN(D207)-1)),IF(RIGHT(D207,1)="M",1000000*VALUE(LEFT(D207,LEN(D207)-1)),IF(RIGHT(D207,1)="B",1000000000*VALUE(LEFT(D207,LEN(D207)-1)),IF(RIGHT(D207,1)="%",0.01*VALUE(LEFT(D207,LEN(D207)-1)),IF(RIGHT(D207,1)="k",1000*VALUE(LEFT(D207,LEN(D207)-1)),VALUE(SUBSTITUTE(D207,",",""))))))))),"N/A")</f>
        <v/>
      </c>
      <c r="L207">
        <f>IFERROR(IF(TRIM(E207)="-", "N/A", IF(RIGHT(E207,1)=")",IF(RIGHT(E207,2)="T)",-1000000000000*VALUE(MID(E207,2,LEN(E207)-3)),IF(RIGHT(E207,2)="M)",-1000000*VALUE(MID(E207,2,LEN(E207)-3)),IF(RIGHT(E207,2)="B)",-1000000000*VALUE(MID(E207,2,LEN(E207)-3)),IF(RIGHT(E207,2)="k)",-1000*VALUE(MID(E207,2,LEN(E207)-3)),VALUE(SUBSTITUTE(E207,",","")))))),IF(RIGHT(E207,1)="T",1000000000000*VALUE(LEFT(E207,LEN(E207)-1)),IF(RIGHT(E207,1)="M",1000000*VALUE(LEFT(E207,LEN(E207)-1)),IF(RIGHT(E207,1)="B",1000000000*VALUE(LEFT(E207,LEN(E207)-1)),IF(RIGHT(E207,1)="%",0.01*VALUE(LEFT(E207,LEN(E207)-1)),IF(RIGHT(E207,1)="k",1000*VALUE(LEFT(E207,LEN(E207)-1)),VALUE(SUBSTITUTE(E207,",",""))))))))),"N/A")</f>
        <v/>
      </c>
      <c r="M207">
        <f>IFERROR(IF(TRIM(F207)="-", "N/A", IF(RIGHT(F207,1)=")",IF(RIGHT(F207,2)="T)",-1000000000000*VALUE(MID(F207,2,LEN(F207)-3)),IF(RIGHT(F207,2)="M)",-1000000*VALUE(MID(F207,2,LEN(F207)-3)),IF(RIGHT(F207,2)="B)",-1000000000*VALUE(MID(F207,2,LEN(F207)-3)),IF(RIGHT(F207,2)="k)",-1000*VALUE(MID(F207,2,LEN(F207)-3)),VALUE(SUBSTITUTE(F207,",","")))))),IF(RIGHT(F207,1)="T",1000000000000*VALUE(LEFT(F207,LEN(F207)-1)),IF(RIGHT(F207,1)="M",1000000*VALUE(LEFT(F207,LEN(F207)-1)),IF(RIGHT(F207,1)="B",1000000000*VALUE(LEFT(F207,LEN(F207)-1)),IF(RIGHT(F207,1)="%",0.01*VALUE(LEFT(F207,LEN(F207)-1)),IF(RIGHT(F207,1)="k",1000*VALUE(LEFT(F207,LEN(F207)-1)),VALUE(SUBSTITUTE(F207,",",""))))))))),"N/A")</f>
        <v/>
      </c>
      <c r="N207">
        <f>IFERROR(IF(TRIM(G207)="-", "N/A", IF(RIGHT(G207,1)=")",IF(RIGHT(G207,2)="T)",-1000000000000*VALUE(MID(G207,2,LEN(G207)-3)),IF(RIGHT(G207,2)="M)",-1000000*VALUE(MID(G207,2,LEN(G207)-3)),IF(RIGHT(G207,2)="B)",-1000000000*VALUE(MID(G207,2,LEN(G207)-3)),IF(RIGHT(G207,2)="k)",-1000*VALUE(MID(G207,2,LEN(G207)-3)),VALUE(SUBSTITUTE(G207,",","")))))),IF(RIGHT(G207,1)="T",1000000000000*VALUE(LEFT(G207,LEN(G207)-1)),IF(RIGHT(G207,1)="M",1000000*VALUE(LEFT(G207,LEN(G207)-1)),IF(RIGHT(G207,1)="B",1000000000*VALUE(LEFT(G207,LEN(G207)-1)),IF(RIGHT(G207,1)="%",0.01*VALUE(LEFT(G207,LEN(G207)-1)),IF(RIGHT(G207,1)="k",1000*VALUE(LEFT(G207,LEN(G207)-1)),VALUE(SUBSTITUTE(G207,",",""))))))))),"N/A")</f>
        <v/>
      </c>
      <c r="P207">
        <f>MAX(J207:N207)</f>
        <v/>
      </c>
      <c r="Q207">
        <f>IFERROR(J144+MATCH(P207,J207:N207,0)-1,"")</f>
        <v/>
      </c>
      <c r="R207">
        <f>IF(Q207="","",MIN(J207:N207))</f>
        <v/>
      </c>
      <c r="S207">
        <f>IFERROR(J144+MATCH(R207,J207:N207,0)-1,"")</f>
        <v/>
      </c>
      <c r="T207">
        <f>IFERROR(AVERAGE(J207:N207),"")</f>
        <v/>
      </c>
      <c r="U207">
        <f>IFERROR(STDEV(J207:N207),"")</f>
        <v/>
      </c>
      <c r="V207">
        <f>IFERROR(IF(C207="-","",IF(ISBLANK(B207),"",IF(OR(ISNUMBER(FIND("Growth",B207)),ISNUMBER(FIND("Margin",B207))),"",(J207-T207)/U207))),"")</f>
        <v/>
      </c>
      <c r="W207">
        <f>IFERROR(IF(OR(D207="-",ISBLANK(D207)),"",(K207-T207)/U207),"")</f>
        <v/>
      </c>
      <c r="X207">
        <f>IFERROR(IF(OR(E207="-",ISBLANK(E207)),"",(L207-T207)/U207),"")</f>
        <v/>
      </c>
      <c r="Y207">
        <f>IFERROR(IF(OR(F207="-",ISBLANK(F207)),"",(M207-T207)/U207),"")</f>
        <v/>
      </c>
      <c r="Z207">
        <f>IFERROR(IF(OR(G207="-",ISBLANK(G207)),"",(N207-T207)/U207),"")</f>
        <v/>
      </c>
      <c r="AA207">
        <f>IF(MAX(MAX(V207:Z207),ABS(MIN(V207:Z207)))=ABS(MIN(V207:Z207)),MIN(V207:Z207),MAX(V207:Z207))</f>
        <v/>
      </c>
      <c r="AB207">
        <f>IFERROR(V144+MATCH(AA207,V207:Z207,0)-1,"")</f>
        <v/>
      </c>
      <c r="AC207">
        <f>IF(AB207&lt;&gt;"",IF(S207=AB207,"Low",IF(AB207=Q207,"High","")),"")</f>
        <v/>
      </c>
      <c r="AE207">
        <f>IF(ISNUMBER(MATCH("N/A",J207:N207,0)),"",IFERROR((5 * SUMPRODUCT(J144:N144,J207:N207) - PRODUCT(SUM(J144:N144),SUM(J207:N207))) / ((5 * SUM((J144^2)+(K144^2)+(L144^2)+(M144^2)+(N144^2))) - SUM(J144:N144)^2),""))</f>
        <v/>
      </c>
      <c r="AF207">
        <f>IFERROR(CORREL(J144:N144,J207:N207),"")</f>
        <v/>
      </c>
      <c r="AZ207">
        <f>IF(Q207=S207,0,1)</f>
        <v/>
      </c>
      <c r="BA207">
        <f>IF(AZ207=1,IF(Q207="","",IF(Q207=N144,"Yes","No")),"")</f>
        <v/>
      </c>
      <c r="BB207">
        <f>IF(BA207="Yes",P207,"")</f>
        <v/>
      </c>
      <c r="BC207">
        <f>IF(AZ207=1,IF(S207="","",IF(S207=N144,"Yes","No")),"")</f>
        <v/>
      </c>
      <c r="BD207">
        <f>IF(BC207="Yes",R207,"")</f>
        <v/>
      </c>
      <c r="BE207">
        <f>IFERROR(IF(SIGN(AE207)=1,"Increasing",IF(SIGN(AE207)=-1,"Decreasing","")),"")</f>
        <v/>
      </c>
      <c r="BF207">
        <f>IF(OR(AND(BE207="Increasing",BA207="Yes"),AND(BE207="Decreasing",BC207="Yes")),"Yes","No")</f>
        <v/>
      </c>
      <c r="BG207">
        <f>IF(I207="pos_trend","Yes","No")</f>
        <v/>
      </c>
      <c r="BH207">
        <f>IF(AF207&lt;&gt;"",IF(ABS(AF207)&gt;0.8,"Yes","No"),"")</f>
        <v/>
      </c>
    </row>
    <row r="208" spans="1:60">
      <c s="1" r="A208" t="n">
        <v>2</v>
      </c>
      <c r="B208" t="s">
        <v>478</v>
      </c>
      <c r="C208" t="s">
        <v>1261</v>
      </c>
      <c r="D208" t="s">
        <v>1262</v>
      </c>
      <c r="E208" t="s">
        <v>1263</v>
      </c>
      <c r="F208" t="s">
        <v>1264</v>
      </c>
      <c r="G208" t="s">
        <v>1265</v>
      </c>
      <c r="H208" t="s"/>
      <c r="I208">
        <f>IF(AND(K208&gt; J208, L208&gt; K208, M208&gt; L208, N208&gt; M208), "pos_trend", IF(AND(K208&lt; J208, L208&lt; K208, M208&lt; L208, N208&lt; M208), "neg_trend", "N/A"))</f>
        <v/>
      </c>
      <c r="J208">
        <f>IFERROR(IF(TRIM(C208)="-", "N/A", IF(RIGHT(C208,1)=")",IF(RIGHT(C208,2)="T)",-1000000000000*VALUE(MID(C208,2,LEN(C208)-3)),IF(RIGHT(C208,2)="M)",-1000000*VALUE(MID(C208,2,LEN(C208)-3)),IF(RIGHT(C208,2)="B)",-1000000000*VALUE(MID(C208,2,LEN(C208)-3)),IF(RIGHT(C208,2)="k)",-1000*VALUE(MID(C208,2,LEN(C208)-3)),VALUE(SUBSTITUTE(C208,",","")))))),IF(RIGHT(C208,1)="T",1000000000000*VALUE(LEFT(C208,LEN(C208)-1)),IF(RIGHT(C208,1)="M",1000000*VALUE(LEFT(C208,LEN(C208)-1)),IF(RIGHT(C208,1)="B",1000000000*VALUE(LEFT(C208,LEN(C208)-1)),IF(RIGHT(C208,1)="%",0.01*VALUE(LEFT(C208,LEN(C208)-1)),IF(RIGHT(C208,1)="k",1000*VALUE(LEFT(C208,LEN(C208)-1)),VALUE(SUBSTITUTE(C208,",",""))))))))),"N/A")</f>
        <v/>
      </c>
      <c r="K208">
        <f>IFERROR(IF(TRIM(D208)="-", "N/A", IF(RIGHT(D208,1)=")",IF(RIGHT(D208,2)="T)",-1000000000000*VALUE(MID(D208,2,LEN(D208)-3)),IF(RIGHT(D208,2)="M)",-1000000*VALUE(MID(D208,2,LEN(D208)-3)),IF(RIGHT(D208,2)="B)",-1000000000*VALUE(MID(D208,2,LEN(D208)-3)),IF(RIGHT(D208,2)="k)",-1000*VALUE(MID(D208,2,LEN(D208)-3)),VALUE(SUBSTITUTE(D208,",","")))))),IF(RIGHT(D208,1)="T",1000000000000*VALUE(LEFT(D208,LEN(D208)-1)),IF(RIGHT(D208,1)="M",1000000*VALUE(LEFT(D208,LEN(D208)-1)),IF(RIGHT(D208,1)="B",1000000000*VALUE(LEFT(D208,LEN(D208)-1)),IF(RIGHT(D208,1)="%",0.01*VALUE(LEFT(D208,LEN(D208)-1)),IF(RIGHT(D208,1)="k",1000*VALUE(LEFT(D208,LEN(D208)-1)),VALUE(SUBSTITUTE(D208,",",""))))))))),"N/A")</f>
        <v/>
      </c>
      <c r="L208">
        <f>IFERROR(IF(TRIM(E208)="-", "N/A", IF(RIGHT(E208,1)=")",IF(RIGHT(E208,2)="T)",-1000000000000*VALUE(MID(E208,2,LEN(E208)-3)),IF(RIGHT(E208,2)="M)",-1000000*VALUE(MID(E208,2,LEN(E208)-3)),IF(RIGHT(E208,2)="B)",-1000000000*VALUE(MID(E208,2,LEN(E208)-3)),IF(RIGHT(E208,2)="k)",-1000*VALUE(MID(E208,2,LEN(E208)-3)),VALUE(SUBSTITUTE(E208,",","")))))),IF(RIGHT(E208,1)="T",1000000000000*VALUE(LEFT(E208,LEN(E208)-1)),IF(RIGHT(E208,1)="M",1000000*VALUE(LEFT(E208,LEN(E208)-1)),IF(RIGHT(E208,1)="B",1000000000*VALUE(LEFT(E208,LEN(E208)-1)),IF(RIGHT(E208,1)="%",0.01*VALUE(LEFT(E208,LEN(E208)-1)),IF(RIGHT(E208,1)="k",1000*VALUE(LEFT(E208,LEN(E208)-1)),VALUE(SUBSTITUTE(E208,",",""))))))))),"N/A")</f>
        <v/>
      </c>
      <c r="M208">
        <f>IFERROR(IF(TRIM(F208)="-", "N/A", IF(RIGHT(F208,1)=")",IF(RIGHT(F208,2)="T)",-1000000000000*VALUE(MID(F208,2,LEN(F208)-3)),IF(RIGHT(F208,2)="M)",-1000000*VALUE(MID(F208,2,LEN(F208)-3)),IF(RIGHT(F208,2)="B)",-1000000000*VALUE(MID(F208,2,LEN(F208)-3)),IF(RIGHT(F208,2)="k)",-1000*VALUE(MID(F208,2,LEN(F208)-3)),VALUE(SUBSTITUTE(F208,",","")))))),IF(RIGHT(F208,1)="T",1000000000000*VALUE(LEFT(F208,LEN(F208)-1)),IF(RIGHT(F208,1)="M",1000000*VALUE(LEFT(F208,LEN(F208)-1)),IF(RIGHT(F208,1)="B",1000000000*VALUE(LEFT(F208,LEN(F208)-1)),IF(RIGHT(F208,1)="%",0.01*VALUE(LEFT(F208,LEN(F208)-1)),IF(RIGHT(F208,1)="k",1000*VALUE(LEFT(F208,LEN(F208)-1)),VALUE(SUBSTITUTE(F208,",",""))))))))),"N/A")</f>
        <v/>
      </c>
      <c r="N208">
        <f>IFERROR(IF(TRIM(G208)="-", "N/A", IF(RIGHT(G208,1)=")",IF(RIGHT(G208,2)="T)",-1000000000000*VALUE(MID(G208,2,LEN(G208)-3)),IF(RIGHT(G208,2)="M)",-1000000*VALUE(MID(G208,2,LEN(G208)-3)),IF(RIGHT(G208,2)="B)",-1000000000*VALUE(MID(G208,2,LEN(G208)-3)),IF(RIGHT(G208,2)="k)",-1000*VALUE(MID(G208,2,LEN(G208)-3)),VALUE(SUBSTITUTE(G208,",","")))))),IF(RIGHT(G208,1)="T",1000000000000*VALUE(LEFT(G208,LEN(G208)-1)),IF(RIGHT(G208,1)="M",1000000*VALUE(LEFT(G208,LEN(G208)-1)),IF(RIGHT(G208,1)="B",1000000000*VALUE(LEFT(G208,LEN(G208)-1)),IF(RIGHT(G208,1)="%",0.01*VALUE(LEFT(G208,LEN(G208)-1)),IF(RIGHT(G208,1)="k",1000*VALUE(LEFT(G208,LEN(G208)-1)),VALUE(SUBSTITUTE(G208,",",""))))))))),"N/A")</f>
        <v/>
      </c>
      <c r="P208">
        <f>MAX(J208:N208)</f>
        <v/>
      </c>
      <c r="Q208">
        <f>IFERROR(J144+MATCH(P208,J208:N208,0)-1,"")</f>
        <v/>
      </c>
      <c r="R208">
        <f>IF(Q208="","",MIN(J208:N208))</f>
        <v/>
      </c>
      <c r="S208">
        <f>IFERROR(J144+MATCH(R208,J208:N208,0)-1,"")</f>
        <v/>
      </c>
      <c r="T208">
        <f>IFERROR(AVERAGE(J208:N208),"")</f>
        <v/>
      </c>
      <c r="U208">
        <f>IFERROR(STDEV(J208:N208),"")</f>
        <v/>
      </c>
      <c r="V208">
        <f>IFERROR(IF(C208="-","",IF(ISBLANK(B208),"",IF(OR(ISNUMBER(FIND("Growth",B208)),ISNUMBER(FIND("Margin",B208))),"",(J208-T208)/U208))),"")</f>
        <v/>
      </c>
      <c r="W208">
        <f>IFERROR(IF(OR(D208="-",ISBLANK(D208)),"",(K208-T208)/U208),"")</f>
        <v/>
      </c>
      <c r="X208">
        <f>IFERROR(IF(OR(E208="-",ISBLANK(E208)),"",(L208-T208)/U208),"")</f>
        <v/>
      </c>
      <c r="Y208">
        <f>IFERROR(IF(OR(F208="-",ISBLANK(F208)),"",(M208-T208)/U208),"")</f>
        <v/>
      </c>
      <c r="Z208">
        <f>IFERROR(IF(OR(G208="-",ISBLANK(G208)),"",(N208-T208)/U208),"")</f>
        <v/>
      </c>
      <c r="AA208">
        <f>IF(MAX(MAX(V208:Z208),ABS(MIN(V208:Z208)))=ABS(MIN(V208:Z208)),MIN(V208:Z208),MAX(V208:Z208))</f>
        <v/>
      </c>
      <c r="AB208">
        <f>IFERROR(V144+MATCH(AA208,V208:Z208,0)-1,"")</f>
        <v/>
      </c>
      <c r="AC208">
        <f>IF(AB208&lt;&gt;"",IF(S208=AB208,"Low",IF(AB208=Q208,"High","")),"")</f>
        <v/>
      </c>
      <c r="AE208">
        <f>IF(ISNUMBER(MATCH("N/A",J208:N208,0)),"",IFERROR((5 * SUMPRODUCT(J144:N144,J208:N208) - PRODUCT(SUM(J144:N144),SUM(J208:N208))) / ((5 * SUM((J144^2)+(K144^2)+(L144^2)+(M144^2)+(N144^2))) - SUM(J144:N144)^2),""))</f>
        <v/>
      </c>
      <c r="AF208">
        <f>IFERROR(CORREL(J144:N144,J208:N208),"")</f>
        <v/>
      </c>
      <c r="AZ208">
        <f>IF(Q208=S208,0,1)</f>
        <v/>
      </c>
      <c r="BA208">
        <f>IF(AZ208=1,IF(Q208="","",IF(Q208=N144,"Yes","No")),"")</f>
        <v/>
      </c>
      <c r="BB208">
        <f>IF(BA208="Yes",P208,"")</f>
        <v/>
      </c>
      <c r="BC208">
        <f>IF(AZ208=1,IF(S208="","",IF(S208=N144,"Yes","No")),"")</f>
        <v/>
      </c>
      <c r="BD208">
        <f>IF(BC208="Yes",R208,"")</f>
        <v/>
      </c>
      <c r="BE208">
        <f>IFERROR(IF(SIGN(AE208)=1,"Increasing",IF(SIGN(AE208)=-1,"Decreasing","")),"")</f>
        <v/>
      </c>
      <c r="BF208">
        <f>IF(OR(AND(BE208="Increasing",BA208="Yes"),AND(BE208="Decreasing",BC208="Yes")),"Yes","No")</f>
        <v/>
      </c>
      <c r="BG208">
        <f>IF(I208="pos_trend","Yes","No")</f>
        <v/>
      </c>
      <c r="BH208">
        <f>IF(AF208&lt;&gt;"",IF(ABS(AF208)&gt;0.8,"Yes","No"),"")</f>
        <v/>
      </c>
    </row>
    <row r="209" spans="1:60">
      <c s="1" r="A209" t="n">
        <v>3</v>
      </c>
      <c r="B209" t="s">
        <v>484</v>
      </c>
      <c r="C209" t="s">
        <v>264</v>
      </c>
      <c r="D209" t="s">
        <v>1266</v>
      </c>
      <c r="E209" t="s">
        <v>1267</v>
      </c>
      <c r="F209" t="s">
        <v>490</v>
      </c>
      <c r="G209" t="s">
        <v>1268</v>
      </c>
      <c r="H209" t="s"/>
      <c r="I209">
        <f>IF(AND(K209&gt; J209, L209&gt; K209, M209&gt; L209, N209&gt; M209), "pos_trend", IF(AND(K209&lt; J209, L209&lt; K209, M209&lt; L209, N209&lt; M209), "neg_trend", "N/A"))</f>
        <v/>
      </c>
      <c r="J209">
        <f>IFERROR(IF(TRIM(C209)="-", "N/A", IF(RIGHT(C209,1)=")",IF(RIGHT(C209,2)="T)",-1000000000000*VALUE(MID(C209,2,LEN(C209)-3)),IF(RIGHT(C209,2)="M)",-1000000*VALUE(MID(C209,2,LEN(C209)-3)),IF(RIGHT(C209,2)="B)",-1000000000*VALUE(MID(C209,2,LEN(C209)-3)),IF(RIGHT(C209,2)="k)",-1000*VALUE(MID(C209,2,LEN(C209)-3)),VALUE(SUBSTITUTE(C209,",","")))))),IF(RIGHT(C209,1)="T",1000000000000*VALUE(LEFT(C209,LEN(C209)-1)),IF(RIGHT(C209,1)="M",1000000*VALUE(LEFT(C209,LEN(C209)-1)),IF(RIGHT(C209,1)="B",1000000000*VALUE(LEFT(C209,LEN(C209)-1)),IF(RIGHT(C209,1)="%",0.01*VALUE(LEFT(C209,LEN(C209)-1)),IF(RIGHT(C209,1)="k",1000*VALUE(LEFT(C209,LEN(C209)-1)),VALUE(SUBSTITUTE(C209,",",""))))))))),"N/A")</f>
        <v/>
      </c>
      <c r="K209">
        <f>IFERROR(IF(TRIM(D209)="-", "N/A", IF(RIGHT(D209,1)=")",IF(RIGHT(D209,2)="T)",-1000000000000*VALUE(MID(D209,2,LEN(D209)-3)),IF(RIGHT(D209,2)="M)",-1000000*VALUE(MID(D209,2,LEN(D209)-3)),IF(RIGHT(D209,2)="B)",-1000000000*VALUE(MID(D209,2,LEN(D209)-3)),IF(RIGHT(D209,2)="k)",-1000*VALUE(MID(D209,2,LEN(D209)-3)),VALUE(SUBSTITUTE(D209,",","")))))),IF(RIGHT(D209,1)="T",1000000000000*VALUE(LEFT(D209,LEN(D209)-1)),IF(RIGHT(D209,1)="M",1000000*VALUE(LEFT(D209,LEN(D209)-1)),IF(RIGHT(D209,1)="B",1000000000*VALUE(LEFT(D209,LEN(D209)-1)),IF(RIGHT(D209,1)="%",0.01*VALUE(LEFT(D209,LEN(D209)-1)),IF(RIGHT(D209,1)="k",1000*VALUE(LEFT(D209,LEN(D209)-1)),VALUE(SUBSTITUTE(D209,",",""))))))))),"N/A")</f>
        <v/>
      </c>
      <c r="L209">
        <f>IFERROR(IF(TRIM(E209)="-", "N/A", IF(RIGHT(E209,1)=")",IF(RIGHT(E209,2)="T)",-1000000000000*VALUE(MID(E209,2,LEN(E209)-3)),IF(RIGHT(E209,2)="M)",-1000000*VALUE(MID(E209,2,LEN(E209)-3)),IF(RIGHT(E209,2)="B)",-1000000000*VALUE(MID(E209,2,LEN(E209)-3)),IF(RIGHT(E209,2)="k)",-1000*VALUE(MID(E209,2,LEN(E209)-3)),VALUE(SUBSTITUTE(E209,",","")))))),IF(RIGHT(E209,1)="T",1000000000000*VALUE(LEFT(E209,LEN(E209)-1)),IF(RIGHT(E209,1)="M",1000000*VALUE(LEFT(E209,LEN(E209)-1)),IF(RIGHT(E209,1)="B",1000000000*VALUE(LEFT(E209,LEN(E209)-1)),IF(RIGHT(E209,1)="%",0.01*VALUE(LEFT(E209,LEN(E209)-1)),IF(RIGHT(E209,1)="k",1000*VALUE(LEFT(E209,LEN(E209)-1)),VALUE(SUBSTITUTE(E209,",",""))))))))),"N/A")</f>
        <v/>
      </c>
      <c r="M209">
        <f>IFERROR(IF(TRIM(F209)="-", "N/A", IF(RIGHT(F209,1)=")",IF(RIGHT(F209,2)="T)",-1000000000000*VALUE(MID(F209,2,LEN(F209)-3)),IF(RIGHT(F209,2)="M)",-1000000*VALUE(MID(F209,2,LEN(F209)-3)),IF(RIGHT(F209,2)="B)",-1000000000*VALUE(MID(F209,2,LEN(F209)-3)),IF(RIGHT(F209,2)="k)",-1000*VALUE(MID(F209,2,LEN(F209)-3)),VALUE(SUBSTITUTE(F209,",","")))))),IF(RIGHT(F209,1)="T",1000000000000*VALUE(LEFT(F209,LEN(F209)-1)),IF(RIGHT(F209,1)="M",1000000*VALUE(LEFT(F209,LEN(F209)-1)),IF(RIGHT(F209,1)="B",1000000000*VALUE(LEFT(F209,LEN(F209)-1)),IF(RIGHT(F209,1)="%",0.01*VALUE(LEFT(F209,LEN(F209)-1)),IF(RIGHT(F209,1)="k",1000*VALUE(LEFT(F209,LEN(F209)-1)),VALUE(SUBSTITUTE(F209,",",""))))))))),"N/A")</f>
        <v/>
      </c>
      <c r="N209">
        <f>IFERROR(IF(TRIM(G209)="-", "N/A", IF(RIGHT(G209,1)=")",IF(RIGHT(G209,2)="T)",-1000000000000*VALUE(MID(G209,2,LEN(G209)-3)),IF(RIGHT(G209,2)="M)",-1000000*VALUE(MID(G209,2,LEN(G209)-3)),IF(RIGHT(G209,2)="B)",-1000000000*VALUE(MID(G209,2,LEN(G209)-3)),IF(RIGHT(G209,2)="k)",-1000*VALUE(MID(G209,2,LEN(G209)-3)),VALUE(SUBSTITUTE(G209,",","")))))),IF(RIGHT(G209,1)="T",1000000000000*VALUE(LEFT(G209,LEN(G209)-1)),IF(RIGHT(G209,1)="M",1000000*VALUE(LEFT(G209,LEN(G209)-1)),IF(RIGHT(G209,1)="B",1000000000*VALUE(LEFT(G209,LEN(G209)-1)),IF(RIGHT(G209,1)="%",0.01*VALUE(LEFT(G209,LEN(G209)-1)),IF(RIGHT(G209,1)="k",1000*VALUE(LEFT(G209,LEN(G209)-1)),VALUE(SUBSTITUTE(G209,",",""))))))))),"N/A")</f>
        <v/>
      </c>
      <c r="P209">
        <f>MAX(J209:N209)</f>
        <v/>
      </c>
      <c r="Q209">
        <f>IFERROR(J144+MATCH(P209,J209:N209,0)-1,"")</f>
        <v/>
      </c>
      <c r="R209">
        <f>IF(Q209="","",MIN(J209:N209))</f>
        <v/>
      </c>
      <c r="S209">
        <f>IFERROR(J144+MATCH(R209,J209:N209,0)-1,"")</f>
        <v/>
      </c>
      <c r="T209">
        <f>IFERROR(AVERAGE(J209:N209),"")</f>
        <v/>
      </c>
      <c r="U209">
        <f>IFERROR(STDEV(J209:N209),"")</f>
        <v/>
      </c>
      <c r="V209">
        <f>IFERROR(IF(C209="-","",IF(ISBLANK(B209),"",IF(OR(ISNUMBER(FIND("Growth",B209)),ISNUMBER(FIND("Margin",B209))),"",(J209-T209)/U209))),"")</f>
        <v/>
      </c>
      <c r="W209">
        <f>IFERROR(IF(OR(D209="-",ISBLANK(D209)),"",(K209-T209)/U209),"")</f>
        <v/>
      </c>
      <c r="X209">
        <f>IFERROR(IF(OR(E209="-",ISBLANK(E209)),"",(L209-T209)/U209),"")</f>
        <v/>
      </c>
      <c r="Y209">
        <f>IFERROR(IF(OR(F209="-",ISBLANK(F209)),"",(M209-T209)/U209),"")</f>
        <v/>
      </c>
      <c r="Z209">
        <f>IFERROR(IF(OR(G209="-",ISBLANK(G209)),"",(N209-T209)/U209),"")</f>
        <v/>
      </c>
      <c r="AA209">
        <f>IF(MAX(MAX(V209:Z209),ABS(MIN(V209:Z209)))=ABS(MIN(V209:Z209)),MIN(V209:Z209),MAX(V209:Z209))</f>
        <v/>
      </c>
      <c r="AB209">
        <f>IFERROR(V144+MATCH(AA209,V209:Z209,0)-1,"")</f>
        <v/>
      </c>
      <c r="AC209">
        <f>IF(AB209&lt;&gt;"",IF(S209=AB209,"Low",IF(AB209=Q209,"High","")),"")</f>
        <v/>
      </c>
      <c r="AE209">
        <f>IF(ISNUMBER(MATCH("N/A",J209:N209,0)),"",IFERROR((5 * SUMPRODUCT(J144:N144,J209:N209) - PRODUCT(SUM(J144:N144),SUM(J209:N209))) / ((5 * SUM((J144^2)+(K144^2)+(L144^2)+(M144^2)+(N144^2))) - SUM(J144:N144)^2),""))</f>
        <v/>
      </c>
      <c r="AF209">
        <f>IFERROR(CORREL(J144:N144,J209:N209),"")</f>
        <v/>
      </c>
      <c r="AZ209">
        <f>IF(Q209=S209,0,1)</f>
        <v/>
      </c>
      <c r="BA209">
        <f>IF(AZ209=1,IF(Q209="","",IF(Q209=N144,"Yes","No")),"")</f>
        <v/>
      </c>
      <c r="BB209">
        <f>IF(BA209="Yes",P209,"")</f>
        <v/>
      </c>
      <c r="BC209">
        <f>IF(AZ209=1,IF(S209="","",IF(S209=N144,"Yes","No")),"")</f>
        <v/>
      </c>
      <c r="BD209">
        <f>IF(BC209="Yes",R209,"")</f>
        <v/>
      </c>
      <c r="BE209">
        <f>IFERROR(IF(SIGN(AE209)=1,"Increasing",IF(SIGN(AE209)=-1,"Decreasing","")),"")</f>
        <v/>
      </c>
      <c r="BF209">
        <f>IF(OR(AND(BE209="Increasing",BA209="Yes"),AND(BE209="Decreasing",BC209="Yes")),"Yes","No")</f>
        <v/>
      </c>
      <c r="BG209">
        <f>IF(I209="pos_trend","Yes","No")</f>
        <v/>
      </c>
      <c r="BH209">
        <f>IF(AF209&lt;&gt;"",IF(ABS(AF209)&gt;0.8,"Yes","No"),"")</f>
        <v/>
      </c>
    </row>
    <row r="210" spans="1:60">
      <c s="1" r="A210" t="n">
        <v>4</v>
      </c>
      <c r="B210" t="s">
        <v>489</v>
      </c>
      <c r="C210" t="s">
        <v>1044</v>
      </c>
      <c r="D210" t="s">
        <v>1269</v>
      </c>
      <c r="E210" t="s">
        <v>1270</v>
      </c>
      <c r="F210" t="s">
        <v>1271</v>
      </c>
      <c r="G210" t="s">
        <v>1272</v>
      </c>
      <c r="H210" t="s"/>
      <c r="I210">
        <f>IF(AND(K210&gt; J210, L210&gt; K210, M210&gt; L210, N210&gt; M210), "pos_trend", IF(AND(K210&lt; J210, L210&lt; K210, M210&lt; L210, N210&lt; M210), "neg_trend", "N/A"))</f>
        <v/>
      </c>
      <c r="J210">
        <f>IFERROR(IF(TRIM(C210)="-", "N/A", IF(RIGHT(C210,1)=")",IF(RIGHT(C210,2)="T)",-1000000000000*VALUE(MID(C210,2,LEN(C210)-3)),IF(RIGHT(C210,2)="M)",-1000000*VALUE(MID(C210,2,LEN(C210)-3)),IF(RIGHT(C210,2)="B)",-1000000000*VALUE(MID(C210,2,LEN(C210)-3)),IF(RIGHT(C210,2)="k)",-1000*VALUE(MID(C210,2,LEN(C210)-3)),VALUE(SUBSTITUTE(C210,",","")))))),IF(RIGHT(C210,1)="T",1000000000000*VALUE(LEFT(C210,LEN(C210)-1)),IF(RIGHT(C210,1)="M",1000000*VALUE(LEFT(C210,LEN(C210)-1)),IF(RIGHT(C210,1)="B",1000000000*VALUE(LEFT(C210,LEN(C210)-1)),IF(RIGHT(C210,1)="%",0.01*VALUE(LEFT(C210,LEN(C210)-1)),IF(RIGHT(C210,1)="k",1000*VALUE(LEFT(C210,LEN(C210)-1)),VALUE(SUBSTITUTE(C210,",",""))))))))),"N/A")</f>
        <v/>
      </c>
      <c r="K210">
        <f>IFERROR(IF(TRIM(D210)="-", "N/A", IF(RIGHT(D210,1)=")",IF(RIGHT(D210,2)="T)",-1000000000000*VALUE(MID(D210,2,LEN(D210)-3)),IF(RIGHT(D210,2)="M)",-1000000*VALUE(MID(D210,2,LEN(D210)-3)),IF(RIGHT(D210,2)="B)",-1000000000*VALUE(MID(D210,2,LEN(D210)-3)),IF(RIGHT(D210,2)="k)",-1000*VALUE(MID(D210,2,LEN(D210)-3)),VALUE(SUBSTITUTE(D210,",","")))))),IF(RIGHT(D210,1)="T",1000000000000*VALUE(LEFT(D210,LEN(D210)-1)),IF(RIGHT(D210,1)="M",1000000*VALUE(LEFT(D210,LEN(D210)-1)),IF(RIGHT(D210,1)="B",1000000000*VALUE(LEFT(D210,LEN(D210)-1)),IF(RIGHT(D210,1)="%",0.01*VALUE(LEFT(D210,LEN(D210)-1)),IF(RIGHT(D210,1)="k",1000*VALUE(LEFT(D210,LEN(D210)-1)),VALUE(SUBSTITUTE(D210,",",""))))))))),"N/A")</f>
        <v/>
      </c>
      <c r="L210">
        <f>IFERROR(IF(TRIM(E210)="-", "N/A", IF(RIGHT(E210,1)=")",IF(RIGHT(E210,2)="T)",-1000000000000*VALUE(MID(E210,2,LEN(E210)-3)),IF(RIGHT(E210,2)="M)",-1000000*VALUE(MID(E210,2,LEN(E210)-3)),IF(RIGHT(E210,2)="B)",-1000000000*VALUE(MID(E210,2,LEN(E210)-3)),IF(RIGHT(E210,2)="k)",-1000*VALUE(MID(E210,2,LEN(E210)-3)),VALUE(SUBSTITUTE(E210,",","")))))),IF(RIGHT(E210,1)="T",1000000000000*VALUE(LEFT(E210,LEN(E210)-1)),IF(RIGHT(E210,1)="M",1000000*VALUE(LEFT(E210,LEN(E210)-1)),IF(RIGHT(E210,1)="B",1000000000*VALUE(LEFT(E210,LEN(E210)-1)),IF(RIGHT(E210,1)="%",0.01*VALUE(LEFT(E210,LEN(E210)-1)),IF(RIGHT(E210,1)="k",1000*VALUE(LEFT(E210,LEN(E210)-1)),VALUE(SUBSTITUTE(E210,",",""))))))))),"N/A")</f>
        <v/>
      </c>
      <c r="M210">
        <f>IFERROR(IF(TRIM(F210)="-", "N/A", IF(RIGHT(F210,1)=")",IF(RIGHT(F210,2)="T)",-1000000000000*VALUE(MID(F210,2,LEN(F210)-3)),IF(RIGHT(F210,2)="M)",-1000000*VALUE(MID(F210,2,LEN(F210)-3)),IF(RIGHT(F210,2)="B)",-1000000000*VALUE(MID(F210,2,LEN(F210)-3)),IF(RIGHT(F210,2)="k)",-1000*VALUE(MID(F210,2,LEN(F210)-3)),VALUE(SUBSTITUTE(F210,",","")))))),IF(RIGHT(F210,1)="T",1000000000000*VALUE(LEFT(F210,LEN(F210)-1)),IF(RIGHT(F210,1)="M",1000000*VALUE(LEFT(F210,LEN(F210)-1)),IF(RIGHT(F210,1)="B",1000000000*VALUE(LEFT(F210,LEN(F210)-1)),IF(RIGHT(F210,1)="%",0.01*VALUE(LEFT(F210,LEN(F210)-1)),IF(RIGHT(F210,1)="k",1000*VALUE(LEFT(F210,LEN(F210)-1)),VALUE(SUBSTITUTE(F210,",",""))))))))),"N/A")</f>
        <v/>
      </c>
      <c r="N210">
        <f>IFERROR(IF(TRIM(G210)="-", "N/A", IF(RIGHT(G210,1)=")",IF(RIGHT(G210,2)="T)",-1000000000000*VALUE(MID(G210,2,LEN(G210)-3)),IF(RIGHT(G210,2)="M)",-1000000*VALUE(MID(G210,2,LEN(G210)-3)),IF(RIGHT(G210,2)="B)",-1000000000*VALUE(MID(G210,2,LEN(G210)-3)),IF(RIGHT(G210,2)="k)",-1000*VALUE(MID(G210,2,LEN(G210)-3)),VALUE(SUBSTITUTE(G210,",","")))))),IF(RIGHT(G210,1)="T",1000000000000*VALUE(LEFT(G210,LEN(G210)-1)),IF(RIGHT(G210,1)="M",1000000*VALUE(LEFT(G210,LEN(G210)-1)),IF(RIGHT(G210,1)="B",1000000000*VALUE(LEFT(G210,LEN(G210)-1)),IF(RIGHT(G210,1)="%",0.01*VALUE(LEFT(G210,LEN(G210)-1)),IF(RIGHT(G210,1)="k",1000*VALUE(LEFT(G210,LEN(G210)-1)),VALUE(SUBSTITUTE(G210,",",""))))))))),"N/A")</f>
        <v/>
      </c>
      <c r="P210">
        <f>MAX(J210:N210)</f>
        <v/>
      </c>
      <c r="Q210">
        <f>IFERROR(J144+MATCH(P210,J210:N210,0)-1,"")</f>
        <v/>
      </c>
      <c r="R210">
        <f>IF(Q210="","",MIN(J210:N210))</f>
        <v/>
      </c>
      <c r="S210">
        <f>IFERROR(J144+MATCH(R210,J210:N210,0)-1,"")</f>
        <v/>
      </c>
      <c r="T210">
        <f>IFERROR(AVERAGE(J210:N210),"")</f>
        <v/>
      </c>
      <c r="U210">
        <f>IFERROR(STDEV(J210:N210),"")</f>
        <v/>
      </c>
      <c r="V210">
        <f>IFERROR(IF(C210="-","",IF(ISBLANK(B210),"",IF(OR(ISNUMBER(FIND("Growth",B210)),ISNUMBER(FIND("Margin",B210))),"",(J210-T210)/U210))),"")</f>
        <v/>
      </c>
      <c r="W210">
        <f>IFERROR(IF(OR(D210="-",ISBLANK(D210)),"",(K210-T210)/U210),"")</f>
        <v/>
      </c>
      <c r="X210">
        <f>IFERROR(IF(OR(E210="-",ISBLANK(E210)),"",(L210-T210)/U210),"")</f>
        <v/>
      </c>
      <c r="Y210">
        <f>IFERROR(IF(OR(F210="-",ISBLANK(F210)),"",(M210-T210)/U210),"")</f>
        <v/>
      </c>
      <c r="Z210">
        <f>IFERROR(IF(OR(G210="-",ISBLANK(G210)),"",(N210-T210)/U210),"")</f>
        <v/>
      </c>
      <c r="AA210">
        <f>IF(MAX(MAX(V210:Z210),ABS(MIN(V210:Z210)))=ABS(MIN(V210:Z210)),MIN(V210:Z210),MAX(V210:Z210))</f>
        <v/>
      </c>
      <c r="AB210">
        <f>IFERROR(V144+MATCH(AA210,V210:Z210,0)-1,"")</f>
        <v/>
      </c>
      <c r="AC210">
        <f>IF(AB210&lt;&gt;"",IF(S210=AB210,"Low",IF(AB210=Q210,"High","")),"")</f>
        <v/>
      </c>
      <c r="AE210">
        <f>IF(ISNUMBER(MATCH("N/A",J210:N210,0)),"",IFERROR((5 * SUMPRODUCT(J144:N144,J210:N210) - PRODUCT(SUM(J144:N144),SUM(J210:N210))) / ((5 * SUM((J144^2)+(K144^2)+(L144^2)+(M144^2)+(N144^2))) - SUM(J144:N144)^2),""))</f>
        <v/>
      </c>
      <c r="AF210">
        <f>IFERROR(CORREL(J144:N144,J210:N210),"")</f>
        <v/>
      </c>
      <c r="AZ210">
        <f>IF(Q210=S210,0,1)</f>
        <v/>
      </c>
      <c r="BA210">
        <f>IF(AZ210=1,IF(Q210="","",IF(Q210=N144,"Yes","No")),"")</f>
        <v/>
      </c>
      <c r="BB210">
        <f>IF(BA210="Yes",P210,"")</f>
        <v/>
      </c>
      <c r="BC210">
        <f>IF(AZ210=1,IF(S210="","",IF(S210=N144,"Yes","No")),"")</f>
        <v/>
      </c>
      <c r="BD210">
        <f>IF(BC210="Yes",R210,"")</f>
        <v/>
      </c>
      <c r="BE210">
        <f>IFERROR(IF(SIGN(AE210)=1,"Increasing",IF(SIGN(AE210)=-1,"Decreasing","")),"")</f>
        <v/>
      </c>
      <c r="BF210">
        <f>IF(OR(AND(BE210="Increasing",BA210="Yes"),AND(BE210="Decreasing",BC210="Yes")),"Yes","No")</f>
        <v/>
      </c>
      <c r="BG210">
        <f>IF(I210="pos_trend","Yes","No")</f>
        <v/>
      </c>
      <c r="BH210">
        <f>IF(AF210&lt;&gt;"",IF(ABS(AF210)&gt;0.8,"Yes","No"),"")</f>
        <v/>
      </c>
    </row>
    <row r="211" spans="1:60">
      <c s="1" r="A211" t="n">
        <v>5</v>
      </c>
      <c r="B211" t="s">
        <v>495</v>
      </c>
      <c r="C211" t="s">
        <v>1273</v>
      </c>
      <c r="D211" t="s">
        <v>1274</v>
      </c>
      <c r="E211" t="s">
        <v>1275</v>
      </c>
      <c r="F211" t="s">
        <v>1276</v>
      </c>
      <c r="G211" t="s">
        <v>1277</v>
      </c>
      <c r="H211" t="s"/>
      <c r="I211">
        <f>IF(AND(K211&gt; J211, L211&gt; K211, M211&gt; L211, N211&gt; M211), "pos_trend", IF(AND(K211&lt; J211, L211&lt; K211, M211&lt; L211, N211&lt; M211), "neg_trend", "N/A"))</f>
        <v/>
      </c>
      <c r="J211">
        <f>IFERROR(IF(TRIM(C211)="-", "N/A", IF(RIGHT(C211,1)=")",IF(RIGHT(C211,2)="T)",-1000000000000*VALUE(MID(C211,2,LEN(C211)-3)),IF(RIGHT(C211,2)="M)",-1000000*VALUE(MID(C211,2,LEN(C211)-3)),IF(RIGHT(C211,2)="B)",-1000000000*VALUE(MID(C211,2,LEN(C211)-3)),IF(RIGHT(C211,2)="k)",-1000*VALUE(MID(C211,2,LEN(C211)-3)),VALUE(SUBSTITUTE(C211,",","")))))),IF(RIGHT(C211,1)="T",1000000000000*VALUE(LEFT(C211,LEN(C211)-1)),IF(RIGHT(C211,1)="M",1000000*VALUE(LEFT(C211,LEN(C211)-1)),IF(RIGHT(C211,1)="B",1000000000*VALUE(LEFT(C211,LEN(C211)-1)),IF(RIGHT(C211,1)="%",0.01*VALUE(LEFT(C211,LEN(C211)-1)),IF(RIGHT(C211,1)="k",1000*VALUE(LEFT(C211,LEN(C211)-1)),VALUE(SUBSTITUTE(C211,",",""))))))))),"N/A")</f>
        <v/>
      </c>
      <c r="K211">
        <f>IFERROR(IF(TRIM(D211)="-", "N/A", IF(RIGHT(D211,1)=")",IF(RIGHT(D211,2)="T)",-1000000000000*VALUE(MID(D211,2,LEN(D211)-3)),IF(RIGHT(D211,2)="M)",-1000000*VALUE(MID(D211,2,LEN(D211)-3)),IF(RIGHT(D211,2)="B)",-1000000000*VALUE(MID(D211,2,LEN(D211)-3)),IF(RIGHT(D211,2)="k)",-1000*VALUE(MID(D211,2,LEN(D211)-3)),VALUE(SUBSTITUTE(D211,",","")))))),IF(RIGHT(D211,1)="T",1000000000000*VALUE(LEFT(D211,LEN(D211)-1)),IF(RIGHT(D211,1)="M",1000000*VALUE(LEFT(D211,LEN(D211)-1)),IF(RIGHT(D211,1)="B",1000000000*VALUE(LEFT(D211,LEN(D211)-1)),IF(RIGHT(D211,1)="%",0.01*VALUE(LEFT(D211,LEN(D211)-1)),IF(RIGHT(D211,1)="k",1000*VALUE(LEFT(D211,LEN(D211)-1)),VALUE(SUBSTITUTE(D211,",",""))))))))),"N/A")</f>
        <v/>
      </c>
      <c r="L211">
        <f>IFERROR(IF(TRIM(E211)="-", "N/A", IF(RIGHT(E211,1)=")",IF(RIGHT(E211,2)="T)",-1000000000000*VALUE(MID(E211,2,LEN(E211)-3)),IF(RIGHT(E211,2)="M)",-1000000*VALUE(MID(E211,2,LEN(E211)-3)),IF(RIGHT(E211,2)="B)",-1000000000*VALUE(MID(E211,2,LEN(E211)-3)),IF(RIGHT(E211,2)="k)",-1000*VALUE(MID(E211,2,LEN(E211)-3)),VALUE(SUBSTITUTE(E211,",","")))))),IF(RIGHT(E211,1)="T",1000000000000*VALUE(LEFT(E211,LEN(E211)-1)),IF(RIGHT(E211,1)="M",1000000*VALUE(LEFT(E211,LEN(E211)-1)),IF(RIGHT(E211,1)="B",1000000000*VALUE(LEFT(E211,LEN(E211)-1)),IF(RIGHT(E211,1)="%",0.01*VALUE(LEFT(E211,LEN(E211)-1)),IF(RIGHT(E211,1)="k",1000*VALUE(LEFT(E211,LEN(E211)-1)),VALUE(SUBSTITUTE(E211,",",""))))))))),"N/A")</f>
        <v/>
      </c>
      <c r="M211">
        <f>IFERROR(IF(TRIM(F211)="-", "N/A", IF(RIGHT(F211,1)=")",IF(RIGHT(F211,2)="T)",-1000000000000*VALUE(MID(F211,2,LEN(F211)-3)),IF(RIGHT(F211,2)="M)",-1000000*VALUE(MID(F211,2,LEN(F211)-3)),IF(RIGHT(F211,2)="B)",-1000000000*VALUE(MID(F211,2,LEN(F211)-3)),IF(RIGHT(F211,2)="k)",-1000*VALUE(MID(F211,2,LEN(F211)-3)),VALUE(SUBSTITUTE(F211,",","")))))),IF(RIGHT(F211,1)="T",1000000000000*VALUE(LEFT(F211,LEN(F211)-1)),IF(RIGHT(F211,1)="M",1000000*VALUE(LEFT(F211,LEN(F211)-1)),IF(RIGHT(F211,1)="B",1000000000*VALUE(LEFT(F211,LEN(F211)-1)),IF(RIGHT(F211,1)="%",0.01*VALUE(LEFT(F211,LEN(F211)-1)),IF(RIGHT(F211,1)="k",1000*VALUE(LEFT(F211,LEN(F211)-1)),VALUE(SUBSTITUTE(F211,",",""))))))))),"N/A")</f>
        <v/>
      </c>
      <c r="N211">
        <f>IFERROR(IF(TRIM(G211)="-", "N/A", IF(RIGHT(G211,1)=")",IF(RIGHT(G211,2)="T)",-1000000000000*VALUE(MID(G211,2,LEN(G211)-3)),IF(RIGHT(G211,2)="M)",-1000000*VALUE(MID(G211,2,LEN(G211)-3)),IF(RIGHT(G211,2)="B)",-1000000000*VALUE(MID(G211,2,LEN(G211)-3)),IF(RIGHT(G211,2)="k)",-1000*VALUE(MID(G211,2,LEN(G211)-3)),VALUE(SUBSTITUTE(G211,",","")))))),IF(RIGHT(G211,1)="T",1000000000000*VALUE(LEFT(G211,LEN(G211)-1)),IF(RIGHT(G211,1)="M",1000000*VALUE(LEFT(G211,LEN(G211)-1)),IF(RIGHT(G211,1)="B",1000000000*VALUE(LEFT(G211,LEN(G211)-1)),IF(RIGHT(G211,1)="%",0.01*VALUE(LEFT(G211,LEN(G211)-1)),IF(RIGHT(G211,1)="k",1000*VALUE(LEFT(G211,LEN(G211)-1)),VALUE(SUBSTITUTE(G211,",",""))))))))),"N/A")</f>
        <v/>
      </c>
      <c r="P211">
        <f>MAX(J211:N211)</f>
        <v/>
      </c>
      <c r="Q211">
        <f>IFERROR(J144+MATCH(P211,J211:N211,0)-1,"")</f>
        <v/>
      </c>
      <c r="R211">
        <f>IF(Q211="","",MIN(J211:N211))</f>
        <v/>
      </c>
      <c r="S211">
        <f>IFERROR(J144+MATCH(R211,J211:N211,0)-1,"")</f>
        <v/>
      </c>
      <c r="T211">
        <f>IFERROR(AVERAGE(J211:N211),"")</f>
        <v/>
      </c>
      <c r="U211">
        <f>IFERROR(STDEV(J211:N211),"")</f>
        <v/>
      </c>
      <c r="V211">
        <f>IFERROR(IF(C211="-","",IF(ISBLANK(B211),"",IF(OR(ISNUMBER(FIND("Growth",B211)),ISNUMBER(FIND("Margin",B211))),"",(J211-T211)/U211))),"")</f>
        <v/>
      </c>
      <c r="W211">
        <f>IFERROR(IF(OR(D211="-",ISBLANK(D211)),"",(K211-T211)/U211),"")</f>
        <v/>
      </c>
      <c r="X211">
        <f>IFERROR(IF(OR(E211="-",ISBLANK(E211)),"",(L211-T211)/U211),"")</f>
        <v/>
      </c>
      <c r="Y211">
        <f>IFERROR(IF(OR(F211="-",ISBLANK(F211)),"",(M211-T211)/U211),"")</f>
        <v/>
      </c>
      <c r="Z211">
        <f>IFERROR(IF(OR(G211="-",ISBLANK(G211)),"",(N211-T211)/U211),"")</f>
        <v/>
      </c>
      <c r="AA211">
        <f>IF(MAX(MAX(V211:Z211),ABS(MIN(V211:Z211)))=ABS(MIN(V211:Z211)),MIN(V211:Z211),MAX(V211:Z211))</f>
        <v/>
      </c>
      <c r="AB211">
        <f>IFERROR(V144+MATCH(AA211,V211:Z211,0)-1,"")</f>
        <v/>
      </c>
      <c r="AC211">
        <f>IF(AB211&lt;&gt;"",IF(S211=AB211,"Low",IF(AB211=Q211,"High","")),"")</f>
        <v/>
      </c>
      <c r="AE211">
        <f>IF(ISNUMBER(MATCH("N/A",J211:N211,0)),"",IFERROR((5 * SUMPRODUCT(J144:N144,J211:N211) - PRODUCT(SUM(J144:N144),SUM(J211:N211))) / ((5 * SUM((J144^2)+(K144^2)+(L144^2)+(M144^2)+(N144^2))) - SUM(J144:N144)^2),""))</f>
        <v/>
      </c>
      <c r="AF211">
        <f>IFERROR(CORREL(J144:N144,J211:N211),"")</f>
        <v/>
      </c>
      <c r="AZ211">
        <f>IF(Q211=S211,0,1)</f>
        <v/>
      </c>
      <c r="BA211">
        <f>IF(AZ211=1,IF(Q211="","",IF(Q211=N144,"Yes","No")),"")</f>
        <v/>
      </c>
      <c r="BB211">
        <f>IF(BA211="Yes",P211,"")</f>
        <v/>
      </c>
      <c r="BC211">
        <f>IF(AZ211=1,IF(S211="","",IF(S211=N144,"Yes","No")),"")</f>
        <v/>
      </c>
      <c r="BD211">
        <f>IF(BC211="Yes",R211,"")</f>
        <v/>
      </c>
      <c r="BE211">
        <f>IFERROR(IF(SIGN(AE211)=1,"Increasing",IF(SIGN(AE211)=-1,"Decreasing","")),"")</f>
        <v/>
      </c>
      <c r="BF211">
        <f>IF(OR(AND(BE211="Increasing",BA211="Yes"),AND(BE211="Decreasing",BC211="Yes")),"Yes","No")</f>
        <v/>
      </c>
      <c r="BG211">
        <f>IF(I211="pos_trend","Yes","No")</f>
        <v/>
      </c>
      <c r="BH211">
        <f>IF(AF211&lt;&gt;"",IF(ABS(AF211)&gt;0.8,"Yes","No"),"")</f>
        <v/>
      </c>
    </row>
    <row r="212" spans="1:60">
      <c s="1" r="A212" t="n">
        <v>6</v>
      </c>
      <c r="B212" t="s">
        <v>501</v>
      </c>
      <c r="C212" t="s">
        <v>1278</v>
      </c>
      <c r="D212" t="s">
        <v>1279</v>
      </c>
      <c r="E212" t="s">
        <v>1280</v>
      </c>
      <c r="F212" t="s">
        <v>1281</v>
      </c>
      <c r="G212" t="s">
        <v>1282</v>
      </c>
      <c r="H212" t="s"/>
      <c r="I212">
        <f>IF(AND(K212&gt; J212, L212&gt; K212, M212&gt; L212, N212&gt; M212), "pos_trend", IF(AND(K212&lt; J212, L212&lt; K212, M212&lt; L212, N212&lt; M212), "neg_trend", "N/A"))</f>
        <v/>
      </c>
      <c r="J212">
        <f>IFERROR(IF(TRIM(C212)="-", "N/A", IF(RIGHT(C212,1)=")",IF(RIGHT(C212,2)="T)",-1000000000000*VALUE(MID(C212,2,LEN(C212)-3)),IF(RIGHT(C212,2)="M)",-1000000*VALUE(MID(C212,2,LEN(C212)-3)),IF(RIGHT(C212,2)="B)",-1000000000*VALUE(MID(C212,2,LEN(C212)-3)),IF(RIGHT(C212,2)="k)",-1000*VALUE(MID(C212,2,LEN(C212)-3)),VALUE(SUBSTITUTE(C212,",","")))))),IF(RIGHT(C212,1)="T",1000000000000*VALUE(LEFT(C212,LEN(C212)-1)),IF(RIGHT(C212,1)="M",1000000*VALUE(LEFT(C212,LEN(C212)-1)),IF(RIGHT(C212,1)="B",1000000000*VALUE(LEFT(C212,LEN(C212)-1)),IF(RIGHT(C212,1)="%",0.01*VALUE(LEFT(C212,LEN(C212)-1)),IF(RIGHT(C212,1)="k",1000*VALUE(LEFT(C212,LEN(C212)-1)),VALUE(SUBSTITUTE(C212,",",""))))))))),"N/A")</f>
        <v/>
      </c>
      <c r="K212">
        <f>IFERROR(IF(TRIM(D212)="-", "N/A", IF(RIGHT(D212,1)=")",IF(RIGHT(D212,2)="T)",-1000000000000*VALUE(MID(D212,2,LEN(D212)-3)),IF(RIGHT(D212,2)="M)",-1000000*VALUE(MID(D212,2,LEN(D212)-3)),IF(RIGHT(D212,2)="B)",-1000000000*VALUE(MID(D212,2,LEN(D212)-3)),IF(RIGHT(D212,2)="k)",-1000*VALUE(MID(D212,2,LEN(D212)-3)),VALUE(SUBSTITUTE(D212,",","")))))),IF(RIGHT(D212,1)="T",1000000000000*VALUE(LEFT(D212,LEN(D212)-1)),IF(RIGHT(D212,1)="M",1000000*VALUE(LEFT(D212,LEN(D212)-1)),IF(RIGHT(D212,1)="B",1000000000*VALUE(LEFT(D212,LEN(D212)-1)),IF(RIGHT(D212,1)="%",0.01*VALUE(LEFT(D212,LEN(D212)-1)),IF(RIGHT(D212,1)="k",1000*VALUE(LEFT(D212,LEN(D212)-1)),VALUE(SUBSTITUTE(D212,",",""))))))))),"N/A")</f>
        <v/>
      </c>
      <c r="L212">
        <f>IFERROR(IF(TRIM(E212)="-", "N/A", IF(RIGHT(E212,1)=")",IF(RIGHT(E212,2)="T)",-1000000000000*VALUE(MID(E212,2,LEN(E212)-3)),IF(RIGHT(E212,2)="M)",-1000000*VALUE(MID(E212,2,LEN(E212)-3)),IF(RIGHT(E212,2)="B)",-1000000000*VALUE(MID(E212,2,LEN(E212)-3)),IF(RIGHT(E212,2)="k)",-1000*VALUE(MID(E212,2,LEN(E212)-3)),VALUE(SUBSTITUTE(E212,",","")))))),IF(RIGHT(E212,1)="T",1000000000000*VALUE(LEFT(E212,LEN(E212)-1)),IF(RIGHT(E212,1)="M",1000000*VALUE(LEFT(E212,LEN(E212)-1)),IF(RIGHT(E212,1)="B",1000000000*VALUE(LEFT(E212,LEN(E212)-1)),IF(RIGHT(E212,1)="%",0.01*VALUE(LEFT(E212,LEN(E212)-1)),IF(RIGHT(E212,1)="k",1000*VALUE(LEFT(E212,LEN(E212)-1)),VALUE(SUBSTITUTE(E212,",",""))))))))),"N/A")</f>
        <v/>
      </c>
      <c r="M212">
        <f>IFERROR(IF(TRIM(F212)="-", "N/A", IF(RIGHT(F212,1)=")",IF(RIGHT(F212,2)="T)",-1000000000000*VALUE(MID(F212,2,LEN(F212)-3)),IF(RIGHT(F212,2)="M)",-1000000*VALUE(MID(F212,2,LEN(F212)-3)),IF(RIGHT(F212,2)="B)",-1000000000*VALUE(MID(F212,2,LEN(F212)-3)),IF(RIGHT(F212,2)="k)",-1000*VALUE(MID(F212,2,LEN(F212)-3)),VALUE(SUBSTITUTE(F212,",","")))))),IF(RIGHT(F212,1)="T",1000000000000*VALUE(LEFT(F212,LEN(F212)-1)),IF(RIGHT(F212,1)="M",1000000*VALUE(LEFT(F212,LEN(F212)-1)),IF(RIGHT(F212,1)="B",1000000000*VALUE(LEFT(F212,LEN(F212)-1)),IF(RIGHT(F212,1)="%",0.01*VALUE(LEFT(F212,LEN(F212)-1)),IF(RIGHT(F212,1)="k",1000*VALUE(LEFT(F212,LEN(F212)-1)),VALUE(SUBSTITUTE(F212,",",""))))))))),"N/A")</f>
        <v/>
      </c>
      <c r="N212">
        <f>IFERROR(IF(TRIM(G212)="-", "N/A", IF(RIGHT(G212,1)=")",IF(RIGHT(G212,2)="T)",-1000000000000*VALUE(MID(G212,2,LEN(G212)-3)),IF(RIGHT(G212,2)="M)",-1000000*VALUE(MID(G212,2,LEN(G212)-3)),IF(RIGHT(G212,2)="B)",-1000000000*VALUE(MID(G212,2,LEN(G212)-3)),IF(RIGHT(G212,2)="k)",-1000*VALUE(MID(G212,2,LEN(G212)-3)),VALUE(SUBSTITUTE(G212,",","")))))),IF(RIGHT(G212,1)="T",1000000000000*VALUE(LEFT(G212,LEN(G212)-1)),IF(RIGHT(G212,1)="M",1000000*VALUE(LEFT(G212,LEN(G212)-1)),IF(RIGHT(G212,1)="B",1000000000*VALUE(LEFT(G212,LEN(G212)-1)),IF(RIGHT(G212,1)="%",0.01*VALUE(LEFT(G212,LEN(G212)-1)),IF(RIGHT(G212,1)="k",1000*VALUE(LEFT(G212,LEN(G212)-1)),VALUE(SUBSTITUTE(G212,",",""))))))))),"N/A")</f>
        <v/>
      </c>
      <c r="P212">
        <f>MAX(J212:N212)</f>
        <v/>
      </c>
      <c r="Q212">
        <f>IFERROR(J144+MATCH(P212,J212:N212,0)-1,"")</f>
        <v/>
      </c>
      <c r="R212">
        <f>IF(Q212="","",MIN(J212:N212))</f>
        <v/>
      </c>
      <c r="S212">
        <f>IFERROR(J144+MATCH(R212,J212:N212,0)-1,"")</f>
        <v/>
      </c>
      <c r="T212">
        <f>IFERROR(AVERAGE(J212:N212),"")</f>
        <v/>
      </c>
      <c r="U212">
        <f>IFERROR(STDEV(J212:N212),"")</f>
        <v/>
      </c>
      <c r="V212">
        <f>IFERROR(IF(C212="-","",IF(ISBLANK(B212),"",IF(OR(ISNUMBER(FIND("Growth",B212)),ISNUMBER(FIND("Margin",B212))),"",(J212-T212)/U212))),"")</f>
        <v/>
      </c>
      <c r="W212">
        <f>IFERROR(IF(OR(D212="-",ISBLANK(D212)),"",(K212-T212)/U212),"")</f>
        <v/>
      </c>
      <c r="X212">
        <f>IFERROR(IF(OR(E212="-",ISBLANK(E212)),"",(L212-T212)/U212),"")</f>
        <v/>
      </c>
      <c r="Y212">
        <f>IFERROR(IF(OR(F212="-",ISBLANK(F212)),"",(M212-T212)/U212),"")</f>
        <v/>
      </c>
      <c r="Z212">
        <f>IFERROR(IF(OR(G212="-",ISBLANK(G212)),"",(N212-T212)/U212),"")</f>
        <v/>
      </c>
      <c r="AA212">
        <f>IF(MAX(MAX(V212:Z212),ABS(MIN(V212:Z212)))=ABS(MIN(V212:Z212)),MIN(V212:Z212),MAX(V212:Z212))</f>
        <v/>
      </c>
      <c r="AB212">
        <f>IFERROR(V144+MATCH(AA212,V212:Z212,0)-1,"")</f>
        <v/>
      </c>
      <c r="AC212">
        <f>IF(AB212&lt;&gt;"",IF(S212=AB212,"Low",IF(AB212=Q212,"High","")),"")</f>
        <v/>
      </c>
      <c r="AE212">
        <f>IF(ISNUMBER(MATCH("N/A",J212:N212,0)),"",IFERROR((5 * SUMPRODUCT(J144:N144,J212:N212) - PRODUCT(SUM(J144:N144),SUM(J212:N212))) / ((5 * SUM((J144^2)+(K144^2)+(L144^2)+(M144^2)+(N144^2))) - SUM(J144:N144)^2),""))</f>
        <v/>
      </c>
      <c r="AF212">
        <f>IFERROR(CORREL(J144:N144,J212:N212),"")</f>
        <v/>
      </c>
      <c r="AZ212">
        <f>IF(Q212=S212,0,1)</f>
        <v/>
      </c>
      <c r="BA212">
        <f>IF(AZ212=1,IF(Q212="","",IF(Q212=N144,"Yes","No")),"")</f>
        <v/>
      </c>
      <c r="BB212">
        <f>IF(BA212="Yes",P212,"")</f>
        <v/>
      </c>
      <c r="BC212">
        <f>IF(AZ212=1,IF(S212="","",IF(S212=N144,"Yes","No")),"")</f>
        <v/>
      </c>
      <c r="BD212">
        <f>IF(BC212="Yes",R212,"")</f>
        <v/>
      </c>
      <c r="BE212">
        <f>IFERROR(IF(SIGN(AE212)=1,"Increasing",IF(SIGN(AE212)=-1,"Decreasing","")),"")</f>
        <v/>
      </c>
      <c r="BF212">
        <f>IF(OR(AND(BE212="Increasing",BA212="Yes"),AND(BE212="Decreasing",BC212="Yes")),"Yes","No")</f>
        <v/>
      </c>
      <c r="BG212">
        <f>IF(I212="pos_trend","Yes","No")</f>
        <v/>
      </c>
      <c r="BH212">
        <f>IF(AF212&lt;&gt;"",IF(ABS(AF212)&gt;0.8,"Yes","No"),"")</f>
        <v/>
      </c>
    </row>
    <row r="213" spans="1:60">
      <c s="1" r="A213" t="n">
        <v>7</v>
      </c>
      <c r="B213" t="s">
        <v>504</v>
      </c>
      <c r="C213" t="s">
        <v>1283</v>
      </c>
      <c r="D213" t="s">
        <v>1284</v>
      </c>
      <c r="E213" t="s">
        <v>1285</v>
      </c>
      <c r="F213" t="s">
        <v>1286</v>
      </c>
      <c r="G213" t="s">
        <v>1287</v>
      </c>
      <c r="H213" t="s"/>
      <c r="I213">
        <f>IF(AND(K213&gt; J213, L213&gt; K213, M213&gt; L213, N213&gt; M213), "pos_trend", IF(AND(K213&lt; J213, L213&lt; K213, M213&lt; L213, N213&lt; M213), "neg_trend", "N/A"))</f>
        <v/>
      </c>
      <c r="J213">
        <f>IFERROR(IF(TRIM(C213)="-", "N/A", IF(RIGHT(C213,1)=")",IF(RIGHT(C213,2)="T)",-1000000000000*VALUE(MID(C213,2,LEN(C213)-3)),IF(RIGHT(C213,2)="M)",-1000000*VALUE(MID(C213,2,LEN(C213)-3)),IF(RIGHT(C213,2)="B)",-1000000000*VALUE(MID(C213,2,LEN(C213)-3)),IF(RIGHT(C213,2)="k)",-1000*VALUE(MID(C213,2,LEN(C213)-3)),VALUE(SUBSTITUTE(C213,",","")))))),IF(RIGHT(C213,1)="T",1000000000000*VALUE(LEFT(C213,LEN(C213)-1)),IF(RIGHT(C213,1)="M",1000000*VALUE(LEFT(C213,LEN(C213)-1)),IF(RIGHT(C213,1)="B",1000000000*VALUE(LEFT(C213,LEN(C213)-1)),IF(RIGHT(C213,1)="%",0.01*VALUE(LEFT(C213,LEN(C213)-1)),IF(RIGHT(C213,1)="k",1000*VALUE(LEFT(C213,LEN(C213)-1)),VALUE(SUBSTITUTE(C213,",",""))))))))),"N/A")</f>
        <v/>
      </c>
      <c r="K213">
        <f>IFERROR(IF(TRIM(D213)="-", "N/A", IF(RIGHT(D213,1)=")",IF(RIGHT(D213,2)="T)",-1000000000000*VALUE(MID(D213,2,LEN(D213)-3)),IF(RIGHT(D213,2)="M)",-1000000*VALUE(MID(D213,2,LEN(D213)-3)),IF(RIGHT(D213,2)="B)",-1000000000*VALUE(MID(D213,2,LEN(D213)-3)),IF(RIGHT(D213,2)="k)",-1000*VALUE(MID(D213,2,LEN(D213)-3)),VALUE(SUBSTITUTE(D213,",","")))))),IF(RIGHT(D213,1)="T",1000000000000*VALUE(LEFT(D213,LEN(D213)-1)),IF(RIGHT(D213,1)="M",1000000*VALUE(LEFT(D213,LEN(D213)-1)),IF(RIGHT(D213,1)="B",1000000000*VALUE(LEFT(D213,LEN(D213)-1)),IF(RIGHT(D213,1)="%",0.01*VALUE(LEFT(D213,LEN(D213)-1)),IF(RIGHT(D213,1)="k",1000*VALUE(LEFT(D213,LEN(D213)-1)),VALUE(SUBSTITUTE(D213,",",""))))))))),"N/A")</f>
        <v/>
      </c>
      <c r="L213">
        <f>IFERROR(IF(TRIM(E213)="-", "N/A", IF(RIGHT(E213,1)=")",IF(RIGHT(E213,2)="T)",-1000000000000*VALUE(MID(E213,2,LEN(E213)-3)),IF(RIGHT(E213,2)="M)",-1000000*VALUE(MID(E213,2,LEN(E213)-3)),IF(RIGHT(E213,2)="B)",-1000000000*VALUE(MID(E213,2,LEN(E213)-3)),IF(RIGHT(E213,2)="k)",-1000*VALUE(MID(E213,2,LEN(E213)-3)),VALUE(SUBSTITUTE(E213,",","")))))),IF(RIGHT(E213,1)="T",1000000000000*VALUE(LEFT(E213,LEN(E213)-1)),IF(RIGHT(E213,1)="M",1000000*VALUE(LEFT(E213,LEN(E213)-1)),IF(RIGHT(E213,1)="B",1000000000*VALUE(LEFT(E213,LEN(E213)-1)),IF(RIGHT(E213,1)="%",0.01*VALUE(LEFT(E213,LEN(E213)-1)),IF(RIGHT(E213,1)="k",1000*VALUE(LEFT(E213,LEN(E213)-1)),VALUE(SUBSTITUTE(E213,",",""))))))))),"N/A")</f>
        <v/>
      </c>
      <c r="M213">
        <f>IFERROR(IF(TRIM(F213)="-", "N/A", IF(RIGHT(F213,1)=")",IF(RIGHT(F213,2)="T)",-1000000000000*VALUE(MID(F213,2,LEN(F213)-3)),IF(RIGHT(F213,2)="M)",-1000000*VALUE(MID(F213,2,LEN(F213)-3)),IF(RIGHT(F213,2)="B)",-1000000000*VALUE(MID(F213,2,LEN(F213)-3)),IF(RIGHT(F213,2)="k)",-1000*VALUE(MID(F213,2,LEN(F213)-3)),VALUE(SUBSTITUTE(F213,",","")))))),IF(RIGHT(F213,1)="T",1000000000000*VALUE(LEFT(F213,LEN(F213)-1)),IF(RIGHT(F213,1)="M",1000000*VALUE(LEFT(F213,LEN(F213)-1)),IF(RIGHT(F213,1)="B",1000000000*VALUE(LEFT(F213,LEN(F213)-1)),IF(RIGHT(F213,1)="%",0.01*VALUE(LEFT(F213,LEN(F213)-1)),IF(RIGHT(F213,1)="k",1000*VALUE(LEFT(F213,LEN(F213)-1)),VALUE(SUBSTITUTE(F213,",",""))))))))),"N/A")</f>
        <v/>
      </c>
      <c r="N213">
        <f>IFERROR(IF(TRIM(G213)="-", "N/A", IF(RIGHT(G213,1)=")",IF(RIGHT(G213,2)="T)",-1000000000000*VALUE(MID(G213,2,LEN(G213)-3)),IF(RIGHT(G213,2)="M)",-1000000*VALUE(MID(G213,2,LEN(G213)-3)),IF(RIGHT(G213,2)="B)",-1000000000*VALUE(MID(G213,2,LEN(G213)-3)),IF(RIGHT(G213,2)="k)",-1000*VALUE(MID(G213,2,LEN(G213)-3)),VALUE(SUBSTITUTE(G213,",","")))))),IF(RIGHT(G213,1)="T",1000000000000*VALUE(LEFT(G213,LEN(G213)-1)),IF(RIGHT(G213,1)="M",1000000*VALUE(LEFT(G213,LEN(G213)-1)),IF(RIGHT(G213,1)="B",1000000000*VALUE(LEFT(G213,LEN(G213)-1)),IF(RIGHT(G213,1)="%",0.01*VALUE(LEFT(G213,LEN(G213)-1)),IF(RIGHT(G213,1)="k",1000*VALUE(LEFT(G213,LEN(G213)-1)),VALUE(SUBSTITUTE(G213,",",""))))))))),"N/A")</f>
        <v/>
      </c>
      <c r="P213">
        <f>MAX(J213:N213)</f>
        <v/>
      </c>
      <c r="Q213">
        <f>IFERROR(J144+MATCH(P213,J213:N213,0)-1,"")</f>
        <v/>
      </c>
      <c r="R213">
        <f>IF(Q213="","",MIN(J213:N213))</f>
        <v/>
      </c>
      <c r="S213">
        <f>IFERROR(J144+MATCH(R213,J213:N213,0)-1,"")</f>
        <v/>
      </c>
      <c r="T213">
        <f>IFERROR(AVERAGE(J213:N213),"")</f>
        <v/>
      </c>
      <c r="U213">
        <f>IFERROR(STDEV(J213:N213),"")</f>
        <v/>
      </c>
      <c r="V213">
        <f>IFERROR(IF(C213="-","",IF(ISBLANK(B213),"",IF(OR(ISNUMBER(FIND("Growth",B213)),ISNUMBER(FIND("Margin",B213))),"",(J213-T213)/U213))),"")</f>
        <v/>
      </c>
      <c r="W213">
        <f>IFERROR(IF(OR(D213="-",ISBLANK(D213)),"",(K213-T213)/U213),"")</f>
        <v/>
      </c>
      <c r="X213">
        <f>IFERROR(IF(OR(E213="-",ISBLANK(E213)),"",(L213-T213)/U213),"")</f>
        <v/>
      </c>
      <c r="Y213">
        <f>IFERROR(IF(OR(F213="-",ISBLANK(F213)),"",(M213-T213)/U213),"")</f>
        <v/>
      </c>
      <c r="Z213">
        <f>IFERROR(IF(OR(G213="-",ISBLANK(G213)),"",(N213-T213)/U213),"")</f>
        <v/>
      </c>
      <c r="AA213">
        <f>IF(MAX(MAX(V213:Z213),ABS(MIN(V213:Z213)))=ABS(MIN(V213:Z213)),MIN(V213:Z213),MAX(V213:Z213))</f>
        <v/>
      </c>
      <c r="AB213">
        <f>IFERROR(V144+MATCH(AA213,V213:Z213,0)-1,"")</f>
        <v/>
      </c>
      <c r="AC213">
        <f>IF(AB213&lt;&gt;"",IF(S213=AB213,"Low",IF(AB213=Q213,"High","")),"")</f>
        <v/>
      </c>
      <c r="AE213">
        <f>IF(ISNUMBER(MATCH("N/A",J213:N213,0)),"",IFERROR((5 * SUMPRODUCT(J144:N144,J213:N213) - PRODUCT(SUM(J144:N144),SUM(J213:N213))) / ((5 * SUM((J144^2)+(K144^2)+(L144^2)+(M144^2)+(N144^2))) - SUM(J144:N144)^2),""))</f>
        <v/>
      </c>
      <c r="AF213">
        <f>IFERROR(CORREL(J144:N144,J213:N213),"")</f>
        <v/>
      </c>
      <c r="AZ213">
        <f>IF(Q213=S213,0,1)</f>
        <v/>
      </c>
      <c r="BA213">
        <f>IF(AZ213=1,IF(Q213="","",IF(Q213=N144,"Yes","No")),"")</f>
        <v/>
      </c>
      <c r="BB213">
        <f>IF(BA213="Yes",P213,"")</f>
        <v/>
      </c>
      <c r="BC213">
        <f>IF(AZ213=1,IF(S213="","",IF(S213=N144,"Yes","No")),"")</f>
        <v/>
      </c>
      <c r="BD213">
        <f>IF(BC213="Yes",R213,"")</f>
        <v/>
      </c>
      <c r="BE213">
        <f>IFERROR(IF(SIGN(AE213)=1,"Increasing",IF(SIGN(AE213)=-1,"Decreasing","")),"")</f>
        <v/>
      </c>
      <c r="BF213">
        <f>IF(OR(AND(BE213="Increasing",BA213="Yes"),AND(BE213="Decreasing",BC213="Yes")),"Yes","No")</f>
        <v/>
      </c>
      <c r="BG213">
        <f>IF(I213="pos_trend","Yes","No")</f>
        <v/>
      </c>
      <c r="BH213">
        <f>IF(AF213&lt;&gt;"",IF(ABS(AF213)&gt;0.8,"Yes","No"),"")</f>
        <v/>
      </c>
    </row>
    <row r="214" spans="1:60">
      <c s="1" r="A214" t="n">
        <v>8</v>
      </c>
      <c r="B214" t="s">
        <v>510</v>
      </c>
      <c r="C214" t="s">
        <v>1288</v>
      </c>
      <c r="D214" t="s">
        <v>1289</v>
      </c>
      <c r="E214" t="s">
        <v>1290</v>
      </c>
      <c r="F214" t="s">
        <v>1291</v>
      </c>
      <c r="G214" t="s">
        <v>1292</v>
      </c>
      <c r="H214" t="s"/>
      <c r="I214">
        <f>IF(AND(K214&gt; J214, L214&gt; K214, M214&gt; L214, N214&gt; M214), "pos_trend", IF(AND(K214&lt; J214, L214&lt; K214, M214&lt; L214, N214&lt; M214), "neg_trend", "N/A"))</f>
        <v/>
      </c>
      <c r="J214">
        <f>IFERROR(IF(TRIM(C214)="-", "N/A", IF(RIGHT(C214,1)=")",IF(RIGHT(C214,2)="T)",-1000000000000*VALUE(MID(C214,2,LEN(C214)-3)),IF(RIGHT(C214,2)="M)",-1000000*VALUE(MID(C214,2,LEN(C214)-3)),IF(RIGHT(C214,2)="B)",-1000000000*VALUE(MID(C214,2,LEN(C214)-3)),IF(RIGHT(C214,2)="k)",-1000*VALUE(MID(C214,2,LEN(C214)-3)),VALUE(SUBSTITUTE(C214,",","")))))),IF(RIGHT(C214,1)="T",1000000000000*VALUE(LEFT(C214,LEN(C214)-1)),IF(RIGHT(C214,1)="M",1000000*VALUE(LEFT(C214,LEN(C214)-1)),IF(RIGHT(C214,1)="B",1000000000*VALUE(LEFT(C214,LEN(C214)-1)),IF(RIGHT(C214,1)="%",0.01*VALUE(LEFT(C214,LEN(C214)-1)),IF(RIGHT(C214,1)="k",1000*VALUE(LEFT(C214,LEN(C214)-1)),VALUE(SUBSTITUTE(C214,",",""))))))))),"N/A")</f>
        <v/>
      </c>
      <c r="K214">
        <f>IFERROR(IF(TRIM(D214)="-", "N/A", IF(RIGHT(D214,1)=")",IF(RIGHT(D214,2)="T)",-1000000000000*VALUE(MID(D214,2,LEN(D214)-3)),IF(RIGHT(D214,2)="M)",-1000000*VALUE(MID(D214,2,LEN(D214)-3)),IF(RIGHT(D214,2)="B)",-1000000000*VALUE(MID(D214,2,LEN(D214)-3)),IF(RIGHT(D214,2)="k)",-1000*VALUE(MID(D214,2,LEN(D214)-3)),VALUE(SUBSTITUTE(D214,",","")))))),IF(RIGHT(D214,1)="T",1000000000000*VALUE(LEFT(D214,LEN(D214)-1)),IF(RIGHT(D214,1)="M",1000000*VALUE(LEFT(D214,LEN(D214)-1)),IF(RIGHT(D214,1)="B",1000000000*VALUE(LEFT(D214,LEN(D214)-1)),IF(RIGHT(D214,1)="%",0.01*VALUE(LEFT(D214,LEN(D214)-1)),IF(RIGHT(D214,1)="k",1000*VALUE(LEFT(D214,LEN(D214)-1)),VALUE(SUBSTITUTE(D214,",",""))))))))),"N/A")</f>
        <v/>
      </c>
      <c r="L214">
        <f>IFERROR(IF(TRIM(E214)="-", "N/A", IF(RIGHT(E214,1)=")",IF(RIGHT(E214,2)="T)",-1000000000000*VALUE(MID(E214,2,LEN(E214)-3)),IF(RIGHT(E214,2)="M)",-1000000*VALUE(MID(E214,2,LEN(E214)-3)),IF(RIGHT(E214,2)="B)",-1000000000*VALUE(MID(E214,2,LEN(E214)-3)),IF(RIGHT(E214,2)="k)",-1000*VALUE(MID(E214,2,LEN(E214)-3)),VALUE(SUBSTITUTE(E214,",","")))))),IF(RIGHT(E214,1)="T",1000000000000*VALUE(LEFT(E214,LEN(E214)-1)),IF(RIGHT(E214,1)="M",1000000*VALUE(LEFT(E214,LEN(E214)-1)),IF(RIGHT(E214,1)="B",1000000000*VALUE(LEFT(E214,LEN(E214)-1)),IF(RIGHT(E214,1)="%",0.01*VALUE(LEFT(E214,LEN(E214)-1)),IF(RIGHT(E214,1)="k",1000*VALUE(LEFT(E214,LEN(E214)-1)),VALUE(SUBSTITUTE(E214,",",""))))))))),"N/A")</f>
        <v/>
      </c>
      <c r="M214">
        <f>IFERROR(IF(TRIM(F214)="-", "N/A", IF(RIGHT(F214,1)=")",IF(RIGHT(F214,2)="T)",-1000000000000*VALUE(MID(F214,2,LEN(F214)-3)),IF(RIGHT(F214,2)="M)",-1000000*VALUE(MID(F214,2,LEN(F214)-3)),IF(RIGHT(F214,2)="B)",-1000000000*VALUE(MID(F214,2,LEN(F214)-3)),IF(RIGHT(F214,2)="k)",-1000*VALUE(MID(F214,2,LEN(F214)-3)),VALUE(SUBSTITUTE(F214,",","")))))),IF(RIGHT(F214,1)="T",1000000000000*VALUE(LEFT(F214,LEN(F214)-1)),IF(RIGHT(F214,1)="M",1000000*VALUE(LEFT(F214,LEN(F214)-1)),IF(RIGHT(F214,1)="B",1000000000*VALUE(LEFT(F214,LEN(F214)-1)),IF(RIGHT(F214,1)="%",0.01*VALUE(LEFT(F214,LEN(F214)-1)),IF(RIGHT(F214,1)="k",1000*VALUE(LEFT(F214,LEN(F214)-1)),VALUE(SUBSTITUTE(F214,",",""))))))))),"N/A")</f>
        <v/>
      </c>
      <c r="N214">
        <f>IFERROR(IF(TRIM(G214)="-", "N/A", IF(RIGHT(G214,1)=")",IF(RIGHT(G214,2)="T)",-1000000000000*VALUE(MID(G214,2,LEN(G214)-3)),IF(RIGHT(G214,2)="M)",-1000000*VALUE(MID(G214,2,LEN(G214)-3)),IF(RIGHT(G214,2)="B)",-1000000000*VALUE(MID(G214,2,LEN(G214)-3)),IF(RIGHT(G214,2)="k)",-1000*VALUE(MID(G214,2,LEN(G214)-3)),VALUE(SUBSTITUTE(G214,",","")))))),IF(RIGHT(G214,1)="T",1000000000000*VALUE(LEFT(G214,LEN(G214)-1)),IF(RIGHT(G214,1)="M",1000000*VALUE(LEFT(G214,LEN(G214)-1)),IF(RIGHT(G214,1)="B",1000000000*VALUE(LEFT(G214,LEN(G214)-1)),IF(RIGHT(G214,1)="%",0.01*VALUE(LEFT(G214,LEN(G214)-1)),IF(RIGHT(G214,1)="k",1000*VALUE(LEFT(G214,LEN(G214)-1)),VALUE(SUBSTITUTE(G214,",",""))))))))),"N/A")</f>
        <v/>
      </c>
      <c r="P214">
        <f>MAX(J214:N214)</f>
        <v/>
      </c>
      <c r="Q214">
        <f>IFERROR(J144+MATCH(P214,J214:N214,0)-1,"")</f>
        <v/>
      </c>
      <c r="R214">
        <f>IF(Q214="","",MIN(J214:N214))</f>
        <v/>
      </c>
      <c r="S214">
        <f>IFERROR(J144+MATCH(R214,J214:N214,0)-1,"")</f>
        <v/>
      </c>
      <c r="T214">
        <f>IFERROR(AVERAGE(J214:N214),"")</f>
        <v/>
      </c>
      <c r="U214">
        <f>IFERROR(STDEV(J214:N214),"")</f>
        <v/>
      </c>
      <c r="V214">
        <f>IFERROR(IF(C214="-","",IF(ISBLANK(B214),"",IF(OR(ISNUMBER(FIND("Growth",B214)),ISNUMBER(FIND("Margin",B214))),"",(J214-T214)/U214))),"")</f>
        <v/>
      </c>
      <c r="W214">
        <f>IFERROR(IF(OR(D214="-",ISBLANK(D214)),"",(K214-T214)/U214),"")</f>
        <v/>
      </c>
      <c r="X214">
        <f>IFERROR(IF(OR(E214="-",ISBLANK(E214)),"",(L214-T214)/U214),"")</f>
        <v/>
      </c>
      <c r="Y214">
        <f>IFERROR(IF(OR(F214="-",ISBLANK(F214)),"",(M214-T214)/U214),"")</f>
        <v/>
      </c>
      <c r="Z214">
        <f>IFERROR(IF(OR(G214="-",ISBLANK(G214)),"",(N214-T214)/U214),"")</f>
        <v/>
      </c>
      <c r="AA214">
        <f>IF(MAX(MAX(V214:Z214),ABS(MIN(V214:Z214)))=ABS(MIN(V214:Z214)),MIN(V214:Z214),MAX(V214:Z214))</f>
        <v/>
      </c>
      <c r="AB214">
        <f>IFERROR(V144+MATCH(AA214,V214:Z214,0)-1,"")</f>
        <v/>
      </c>
      <c r="AC214">
        <f>IF(AB214&lt;&gt;"",IF(S214=AB214,"Low",IF(AB214=Q214,"High","")),"")</f>
        <v/>
      </c>
      <c r="AE214">
        <f>IF(ISNUMBER(MATCH("N/A",J214:N214,0)),"",IFERROR((5 * SUMPRODUCT(J144:N144,J214:N214) - PRODUCT(SUM(J144:N144),SUM(J214:N214))) / ((5 * SUM((J144^2)+(K144^2)+(L144^2)+(M144^2)+(N144^2))) - SUM(J144:N144)^2),""))</f>
        <v/>
      </c>
      <c r="AF214">
        <f>IFERROR(CORREL(J144:N144,J214:N214),"")</f>
        <v/>
      </c>
      <c r="AZ214">
        <f>IF(Q214=S214,0,1)</f>
        <v/>
      </c>
      <c r="BA214">
        <f>IF(AZ214=1,IF(Q214="","",IF(Q214=N144,"Yes","No")),"")</f>
        <v/>
      </c>
      <c r="BB214">
        <f>IF(BA214="Yes",P214,"")</f>
        <v/>
      </c>
      <c r="BC214">
        <f>IF(AZ214=1,IF(S214="","",IF(S214=N144,"Yes","No")),"")</f>
        <v/>
      </c>
      <c r="BD214">
        <f>IF(BC214="Yes",R214,"")</f>
        <v/>
      </c>
      <c r="BE214">
        <f>IFERROR(IF(SIGN(AE214)=1,"Increasing",IF(SIGN(AE214)=-1,"Decreasing","")),"")</f>
        <v/>
      </c>
      <c r="BF214">
        <f>IF(OR(AND(BE214="Increasing",BA214="Yes"),AND(BE214="Decreasing",BC214="Yes")),"Yes","No")</f>
        <v/>
      </c>
      <c r="BG214">
        <f>IF(I214="pos_trend","Yes","No")</f>
        <v/>
      </c>
      <c r="BH214">
        <f>IF(AF214&lt;&gt;"",IF(ABS(AF214)&gt;0.8,"Yes","No"),"")</f>
        <v/>
      </c>
    </row>
    <row r="215" spans="1:60">
      <c s="1" r="A215" t="n">
        <v>9</v>
      </c>
      <c r="B215" t="s">
        <v>516</v>
      </c>
      <c r="C215" t="s">
        <v>1293</v>
      </c>
      <c r="D215" t="s">
        <v>1294</v>
      </c>
      <c r="E215" t="s">
        <v>1295</v>
      </c>
      <c r="F215" t="s">
        <v>1296</v>
      </c>
      <c r="G215" t="s">
        <v>1297</v>
      </c>
      <c r="H215" t="s"/>
      <c r="I215">
        <f>IF(AND(K215&gt; J215, L215&gt; K215, M215&gt; L215, N215&gt; M215), "pos_trend", IF(AND(K215&lt; J215, L215&lt; K215, M215&lt; L215, N215&lt; M215), "neg_trend", "N/A"))</f>
        <v/>
      </c>
      <c r="J215">
        <f>IFERROR(IF(TRIM(C215)="-", "N/A", IF(RIGHT(C215,1)=")",IF(RIGHT(C215,2)="T)",-1000000000000*VALUE(MID(C215,2,LEN(C215)-3)),IF(RIGHT(C215,2)="M)",-1000000*VALUE(MID(C215,2,LEN(C215)-3)),IF(RIGHT(C215,2)="B)",-1000000000*VALUE(MID(C215,2,LEN(C215)-3)),IF(RIGHT(C215,2)="k)",-1000*VALUE(MID(C215,2,LEN(C215)-3)),VALUE(SUBSTITUTE(C215,",","")))))),IF(RIGHT(C215,1)="T",1000000000000*VALUE(LEFT(C215,LEN(C215)-1)),IF(RIGHT(C215,1)="M",1000000*VALUE(LEFT(C215,LEN(C215)-1)),IF(RIGHT(C215,1)="B",1000000000*VALUE(LEFT(C215,LEN(C215)-1)),IF(RIGHT(C215,1)="%",0.01*VALUE(LEFT(C215,LEN(C215)-1)),IF(RIGHT(C215,1)="k",1000*VALUE(LEFT(C215,LEN(C215)-1)),VALUE(SUBSTITUTE(C215,",",""))))))))),"N/A")</f>
        <v/>
      </c>
      <c r="K215">
        <f>IFERROR(IF(TRIM(D215)="-", "N/A", IF(RIGHT(D215,1)=")",IF(RIGHT(D215,2)="T)",-1000000000000*VALUE(MID(D215,2,LEN(D215)-3)),IF(RIGHT(D215,2)="M)",-1000000*VALUE(MID(D215,2,LEN(D215)-3)),IF(RIGHT(D215,2)="B)",-1000000000*VALUE(MID(D215,2,LEN(D215)-3)),IF(RIGHT(D215,2)="k)",-1000*VALUE(MID(D215,2,LEN(D215)-3)),VALUE(SUBSTITUTE(D215,",","")))))),IF(RIGHT(D215,1)="T",1000000000000*VALUE(LEFT(D215,LEN(D215)-1)),IF(RIGHT(D215,1)="M",1000000*VALUE(LEFT(D215,LEN(D215)-1)),IF(RIGHT(D215,1)="B",1000000000*VALUE(LEFT(D215,LEN(D215)-1)),IF(RIGHT(D215,1)="%",0.01*VALUE(LEFT(D215,LEN(D215)-1)),IF(RIGHT(D215,1)="k",1000*VALUE(LEFT(D215,LEN(D215)-1)),VALUE(SUBSTITUTE(D215,",",""))))))))),"N/A")</f>
        <v/>
      </c>
      <c r="L215">
        <f>IFERROR(IF(TRIM(E215)="-", "N/A", IF(RIGHT(E215,1)=")",IF(RIGHT(E215,2)="T)",-1000000000000*VALUE(MID(E215,2,LEN(E215)-3)),IF(RIGHT(E215,2)="M)",-1000000*VALUE(MID(E215,2,LEN(E215)-3)),IF(RIGHT(E215,2)="B)",-1000000000*VALUE(MID(E215,2,LEN(E215)-3)),IF(RIGHT(E215,2)="k)",-1000*VALUE(MID(E215,2,LEN(E215)-3)),VALUE(SUBSTITUTE(E215,",","")))))),IF(RIGHT(E215,1)="T",1000000000000*VALUE(LEFT(E215,LEN(E215)-1)),IF(RIGHT(E215,1)="M",1000000*VALUE(LEFT(E215,LEN(E215)-1)),IF(RIGHT(E215,1)="B",1000000000*VALUE(LEFT(E215,LEN(E215)-1)),IF(RIGHT(E215,1)="%",0.01*VALUE(LEFT(E215,LEN(E215)-1)),IF(RIGHT(E215,1)="k",1000*VALUE(LEFT(E215,LEN(E215)-1)),VALUE(SUBSTITUTE(E215,",",""))))))))),"N/A")</f>
        <v/>
      </c>
      <c r="M215">
        <f>IFERROR(IF(TRIM(F215)="-", "N/A", IF(RIGHT(F215,1)=")",IF(RIGHT(F215,2)="T)",-1000000000000*VALUE(MID(F215,2,LEN(F215)-3)),IF(RIGHT(F215,2)="M)",-1000000*VALUE(MID(F215,2,LEN(F215)-3)),IF(RIGHT(F215,2)="B)",-1000000000*VALUE(MID(F215,2,LEN(F215)-3)),IF(RIGHT(F215,2)="k)",-1000*VALUE(MID(F215,2,LEN(F215)-3)),VALUE(SUBSTITUTE(F215,",","")))))),IF(RIGHT(F215,1)="T",1000000000000*VALUE(LEFT(F215,LEN(F215)-1)),IF(RIGHT(F215,1)="M",1000000*VALUE(LEFT(F215,LEN(F215)-1)),IF(RIGHT(F215,1)="B",1000000000*VALUE(LEFT(F215,LEN(F215)-1)),IF(RIGHT(F215,1)="%",0.01*VALUE(LEFT(F215,LEN(F215)-1)),IF(RIGHT(F215,1)="k",1000*VALUE(LEFT(F215,LEN(F215)-1)),VALUE(SUBSTITUTE(F215,",",""))))))))),"N/A")</f>
        <v/>
      </c>
      <c r="N215">
        <f>IFERROR(IF(TRIM(G215)="-", "N/A", IF(RIGHT(G215,1)=")",IF(RIGHT(G215,2)="T)",-1000000000000*VALUE(MID(G215,2,LEN(G215)-3)),IF(RIGHT(G215,2)="M)",-1000000*VALUE(MID(G215,2,LEN(G215)-3)),IF(RIGHT(G215,2)="B)",-1000000000*VALUE(MID(G215,2,LEN(G215)-3)),IF(RIGHT(G215,2)="k)",-1000*VALUE(MID(G215,2,LEN(G215)-3)),VALUE(SUBSTITUTE(G215,",","")))))),IF(RIGHT(G215,1)="T",1000000000000*VALUE(LEFT(G215,LEN(G215)-1)),IF(RIGHT(G215,1)="M",1000000*VALUE(LEFT(G215,LEN(G215)-1)),IF(RIGHT(G215,1)="B",1000000000*VALUE(LEFT(G215,LEN(G215)-1)),IF(RIGHT(G215,1)="%",0.01*VALUE(LEFT(G215,LEN(G215)-1)),IF(RIGHT(G215,1)="k",1000*VALUE(LEFT(G215,LEN(G215)-1)),VALUE(SUBSTITUTE(G215,",",""))))))))),"N/A")</f>
        <v/>
      </c>
      <c r="P215">
        <f>MAX(J215:N215)</f>
        <v/>
      </c>
      <c r="Q215">
        <f>IFERROR(J144+MATCH(P215,J215:N215,0)-1,"")</f>
        <v/>
      </c>
      <c r="R215">
        <f>IF(Q215="","",MIN(J215:N215))</f>
        <v/>
      </c>
      <c r="S215">
        <f>IFERROR(J144+MATCH(R215,J215:N215,0)-1,"")</f>
        <v/>
      </c>
      <c r="T215">
        <f>IFERROR(AVERAGE(J215:N215),"")</f>
        <v/>
      </c>
      <c r="U215">
        <f>IFERROR(STDEV(J215:N215),"")</f>
        <v/>
      </c>
      <c r="V215">
        <f>IFERROR(IF(C215="-","",IF(ISBLANK(B215),"",IF(OR(ISNUMBER(FIND("Growth",B215)),ISNUMBER(FIND("Margin",B215))),"",(J215-T215)/U215))),"")</f>
        <v/>
      </c>
      <c r="W215">
        <f>IFERROR(IF(OR(D215="-",ISBLANK(D215)),"",(K215-T215)/U215),"")</f>
        <v/>
      </c>
      <c r="X215">
        <f>IFERROR(IF(OR(E215="-",ISBLANK(E215)),"",(L215-T215)/U215),"")</f>
        <v/>
      </c>
      <c r="Y215">
        <f>IFERROR(IF(OR(F215="-",ISBLANK(F215)),"",(M215-T215)/U215),"")</f>
        <v/>
      </c>
      <c r="Z215">
        <f>IFERROR(IF(OR(G215="-",ISBLANK(G215)),"",(N215-T215)/U215),"")</f>
        <v/>
      </c>
      <c r="AA215">
        <f>IF(MAX(MAX(V215:Z215),ABS(MIN(V215:Z215)))=ABS(MIN(V215:Z215)),MIN(V215:Z215),MAX(V215:Z215))</f>
        <v/>
      </c>
      <c r="AB215">
        <f>IFERROR(V144+MATCH(AA215,V215:Z215,0)-1,"")</f>
        <v/>
      </c>
      <c r="AC215">
        <f>IF(AB215&lt;&gt;"",IF(S215=AB215,"Low",IF(AB215=Q215,"High","")),"")</f>
        <v/>
      </c>
      <c r="AE215">
        <f>IF(ISNUMBER(MATCH("N/A",J215:N215,0)),"",IFERROR((5 * SUMPRODUCT(J144:N144,J215:N215) - PRODUCT(SUM(J144:N144),SUM(J215:N215))) / ((5 * SUM((J144^2)+(K144^2)+(L144^2)+(M144^2)+(N144^2))) - SUM(J144:N144)^2),""))</f>
        <v/>
      </c>
      <c r="AF215">
        <f>IFERROR(CORREL(J144:N144,J215:N215),"")</f>
        <v/>
      </c>
      <c r="AZ215">
        <f>IF(Q215=S215,0,1)</f>
        <v/>
      </c>
      <c r="BA215">
        <f>IF(AZ215=1,IF(Q215="","",IF(Q215=N144,"Yes","No")),"")</f>
        <v/>
      </c>
      <c r="BB215">
        <f>IF(BA215="Yes",P215,"")</f>
        <v/>
      </c>
      <c r="BC215">
        <f>IF(AZ215=1,IF(S215="","",IF(S215=N144,"Yes","No")),"")</f>
        <v/>
      </c>
      <c r="BD215">
        <f>IF(BC215="Yes",R215,"")</f>
        <v/>
      </c>
      <c r="BE215">
        <f>IFERROR(IF(SIGN(AE215)=1,"Increasing",IF(SIGN(AE215)=-1,"Decreasing","")),"")</f>
        <v/>
      </c>
      <c r="BF215">
        <f>IF(OR(AND(BE215="Increasing",BA215="Yes"),AND(BE215="Decreasing",BC215="Yes")),"Yes","No")</f>
        <v/>
      </c>
      <c r="BG215">
        <f>IF(I215="pos_trend","Yes","No")</f>
        <v/>
      </c>
      <c r="BH215">
        <f>IF(AF215&lt;&gt;"",IF(ABS(AF215)&gt;0.8,"Yes","No"),"")</f>
        <v/>
      </c>
    </row>
    <row r="216" spans="1:60">
      <c s="1" r="A216" t="n">
        <v>10</v>
      </c>
      <c r="B216" t="s">
        <v>519</v>
      </c>
      <c r="C216" t="s">
        <v>264</v>
      </c>
      <c r="D216" t="s">
        <v>1298</v>
      </c>
      <c r="E216" t="s">
        <v>1299</v>
      </c>
      <c r="F216" t="s">
        <v>1300</v>
      </c>
      <c r="G216" t="s">
        <v>1301</v>
      </c>
      <c r="H216" t="s"/>
      <c r="I216">
        <f>IF(AND(K216&gt; J216, L216&gt; K216, M216&gt; L216, N216&gt; M216), "pos_trend", IF(AND(K216&lt; J216, L216&lt; K216, M216&lt; L216, N216&lt; M216), "neg_trend", "N/A"))</f>
        <v/>
      </c>
      <c r="J216">
        <f>IFERROR(IF(TRIM(C216)="-", "N/A", IF(RIGHT(C216,1)=")",IF(RIGHT(C216,2)="T)",-1000000000000*VALUE(MID(C216,2,LEN(C216)-3)),IF(RIGHT(C216,2)="M)",-1000000*VALUE(MID(C216,2,LEN(C216)-3)),IF(RIGHT(C216,2)="B)",-1000000000*VALUE(MID(C216,2,LEN(C216)-3)),IF(RIGHT(C216,2)="k)",-1000*VALUE(MID(C216,2,LEN(C216)-3)),VALUE(SUBSTITUTE(C216,",","")))))),IF(RIGHT(C216,1)="T",1000000000000*VALUE(LEFT(C216,LEN(C216)-1)),IF(RIGHT(C216,1)="M",1000000*VALUE(LEFT(C216,LEN(C216)-1)),IF(RIGHT(C216,1)="B",1000000000*VALUE(LEFT(C216,LEN(C216)-1)),IF(RIGHT(C216,1)="%",0.01*VALUE(LEFT(C216,LEN(C216)-1)),IF(RIGHT(C216,1)="k",1000*VALUE(LEFT(C216,LEN(C216)-1)),VALUE(SUBSTITUTE(C216,",",""))))))))),"N/A")</f>
        <v/>
      </c>
      <c r="K216">
        <f>IFERROR(IF(TRIM(D216)="-", "N/A", IF(RIGHT(D216,1)=")",IF(RIGHT(D216,2)="T)",-1000000000000*VALUE(MID(D216,2,LEN(D216)-3)),IF(RIGHT(D216,2)="M)",-1000000*VALUE(MID(D216,2,LEN(D216)-3)),IF(RIGHT(D216,2)="B)",-1000000000*VALUE(MID(D216,2,LEN(D216)-3)),IF(RIGHT(D216,2)="k)",-1000*VALUE(MID(D216,2,LEN(D216)-3)),VALUE(SUBSTITUTE(D216,",","")))))),IF(RIGHT(D216,1)="T",1000000000000*VALUE(LEFT(D216,LEN(D216)-1)),IF(RIGHT(D216,1)="M",1000000*VALUE(LEFT(D216,LEN(D216)-1)),IF(RIGHT(D216,1)="B",1000000000*VALUE(LEFT(D216,LEN(D216)-1)),IF(RIGHT(D216,1)="%",0.01*VALUE(LEFT(D216,LEN(D216)-1)),IF(RIGHT(D216,1)="k",1000*VALUE(LEFT(D216,LEN(D216)-1)),VALUE(SUBSTITUTE(D216,",",""))))))))),"N/A")</f>
        <v/>
      </c>
      <c r="L216">
        <f>IFERROR(IF(TRIM(E216)="-", "N/A", IF(RIGHT(E216,1)=")",IF(RIGHT(E216,2)="T)",-1000000000000*VALUE(MID(E216,2,LEN(E216)-3)),IF(RIGHT(E216,2)="M)",-1000000*VALUE(MID(E216,2,LEN(E216)-3)),IF(RIGHT(E216,2)="B)",-1000000000*VALUE(MID(E216,2,LEN(E216)-3)),IF(RIGHT(E216,2)="k)",-1000*VALUE(MID(E216,2,LEN(E216)-3)),VALUE(SUBSTITUTE(E216,",","")))))),IF(RIGHT(E216,1)="T",1000000000000*VALUE(LEFT(E216,LEN(E216)-1)),IF(RIGHT(E216,1)="M",1000000*VALUE(LEFT(E216,LEN(E216)-1)),IF(RIGHT(E216,1)="B",1000000000*VALUE(LEFT(E216,LEN(E216)-1)),IF(RIGHT(E216,1)="%",0.01*VALUE(LEFT(E216,LEN(E216)-1)),IF(RIGHT(E216,1)="k",1000*VALUE(LEFT(E216,LEN(E216)-1)),VALUE(SUBSTITUTE(E216,",",""))))))))),"N/A")</f>
        <v/>
      </c>
      <c r="M216">
        <f>IFERROR(IF(TRIM(F216)="-", "N/A", IF(RIGHT(F216,1)=")",IF(RIGHT(F216,2)="T)",-1000000000000*VALUE(MID(F216,2,LEN(F216)-3)),IF(RIGHT(F216,2)="M)",-1000000*VALUE(MID(F216,2,LEN(F216)-3)),IF(RIGHT(F216,2)="B)",-1000000000*VALUE(MID(F216,2,LEN(F216)-3)),IF(RIGHT(F216,2)="k)",-1000*VALUE(MID(F216,2,LEN(F216)-3)),VALUE(SUBSTITUTE(F216,",","")))))),IF(RIGHT(F216,1)="T",1000000000000*VALUE(LEFT(F216,LEN(F216)-1)),IF(RIGHT(F216,1)="M",1000000*VALUE(LEFT(F216,LEN(F216)-1)),IF(RIGHT(F216,1)="B",1000000000*VALUE(LEFT(F216,LEN(F216)-1)),IF(RIGHT(F216,1)="%",0.01*VALUE(LEFT(F216,LEN(F216)-1)),IF(RIGHT(F216,1)="k",1000*VALUE(LEFT(F216,LEN(F216)-1)),VALUE(SUBSTITUTE(F216,",",""))))))))),"N/A")</f>
        <v/>
      </c>
      <c r="N216">
        <f>IFERROR(IF(TRIM(G216)="-", "N/A", IF(RIGHT(G216,1)=")",IF(RIGHT(G216,2)="T)",-1000000000000*VALUE(MID(G216,2,LEN(G216)-3)),IF(RIGHT(G216,2)="M)",-1000000*VALUE(MID(G216,2,LEN(G216)-3)),IF(RIGHT(G216,2)="B)",-1000000000*VALUE(MID(G216,2,LEN(G216)-3)),IF(RIGHT(G216,2)="k)",-1000*VALUE(MID(G216,2,LEN(G216)-3)),VALUE(SUBSTITUTE(G216,",","")))))),IF(RIGHT(G216,1)="T",1000000000000*VALUE(LEFT(G216,LEN(G216)-1)),IF(RIGHT(G216,1)="M",1000000*VALUE(LEFT(G216,LEN(G216)-1)),IF(RIGHT(G216,1)="B",1000000000*VALUE(LEFT(G216,LEN(G216)-1)),IF(RIGHT(G216,1)="%",0.01*VALUE(LEFT(G216,LEN(G216)-1)),IF(RIGHT(G216,1)="k",1000*VALUE(LEFT(G216,LEN(G216)-1)),VALUE(SUBSTITUTE(G216,",",""))))))))),"N/A")</f>
        <v/>
      </c>
      <c r="P216">
        <f>MAX(J216:N216)</f>
        <v/>
      </c>
      <c r="Q216">
        <f>IFERROR(J144+MATCH(P216,J216:N216,0)-1,"")</f>
        <v/>
      </c>
      <c r="R216">
        <f>IF(Q216="","",MIN(J216:N216))</f>
        <v/>
      </c>
      <c r="S216">
        <f>IFERROR(J144+MATCH(R216,J216:N216,0)-1,"")</f>
        <v/>
      </c>
      <c r="T216">
        <f>IFERROR(AVERAGE(J216:N216),"")</f>
        <v/>
      </c>
      <c r="U216">
        <f>IFERROR(STDEV(J216:N216),"")</f>
        <v/>
      </c>
      <c r="V216">
        <f>IFERROR(IF(C216="-","",IF(ISBLANK(B216),"",IF(OR(ISNUMBER(FIND("Growth",B216)),ISNUMBER(FIND("Margin",B216))),"",(J216-T216)/U216))),"")</f>
        <v/>
      </c>
      <c r="W216">
        <f>IFERROR(IF(OR(D216="-",ISBLANK(D216)),"",(K216-T216)/U216),"")</f>
        <v/>
      </c>
      <c r="X216">
        <f>IFERROR(IF(OR(E216="-",ISBLANK(E216)),"",(L216-T216)/U216),"")</f>
        <v/>
      </c>
      <c r="Y216">
        <f>IFERROR(IF(OR(F216="-",ISBLANK(F216)),"",(M216-T216)/U216),"")</f>
        <v/>
      </c>
      <c r="Z216">
        <f>IFERROR(IF(OR(G216="-",ISBLANK(G216)),"",(N216-T216)/U216),"")</f>
        <v/>
      </c>
      <c r="AA216">
        <f>IF(MAX(MAX(V216:Z216),ABS(MIN(V216:Z216)))=ABS(MIN(V216:Z216)),MIN(V216:Z216),MAX(V216:Z216))</f>
        <v/>
      </c>
      <c r="AB216">
        <f>IFERROR(V144+MATCH(AA216,V216:Z216,0)-1,"")</f>
        <v/>
      </c>
      <c r="AC216">
        <f>IF(AB216&lt;&gt;"",IF(S216=AB216,"Low",IF(AB216=Q216,"High","")),"")</f>
        <v/>
      </c>
      <c r="AE216">
        <f>IF(ISNUMBER(MATCH("N/A",J216:N216,0)),"",IFERROR((5 * SUMPRODUCT(J144:N144,J216:N216) - PRODUCT(SUM(J144:N144),SUM(J216:N216))) / ((5 * SUM((J144^2)+(K144^2)+(L144^2)+(M144^2)+(N144^2))) - SUM(J144:N144)^2),""))</f>
        <v/>
      </c>
      <c r="AF216">
        <f>IFERROR(CORREL(J144:N144,J216:N216),"")</f>
        <v/>
      </c>
      <c r="AZ216">
        <f>IF(Q216=S216,0,1)</f>
        <v/>
      </c>
      <c r="BA216">
        <f>IF(AZ216=1,IF(Q216="","",IF(Q216=N144,"Yes","No")),"")</f>
        <v/>
      </c>
      <c r="BB216">
        <f>IF(BA216="Yes",P216,"")</f>
        <v/>
      </c>
      <c r="BC216">
        <f>IF(AZ216=1,IF(S216="","",IF(S216=N144,"Yes","No")),"")</f>
        <v/>
      </c>
      <c r="BD216">
        <f>IF(BC216="Yes",R216,"")</f>
        <v/>
      </c>
      <c r="BE216">
        <f>IFERROR(IF(SIGN(AE216)=1,"Increasing",IF(SIGN(AE216)=-1,"Decreasing","")),"")</f>
        <v/>
      </c>
      <c r="BF216">
        <f>IF(OR(AND(BE216="Increasing",BA216="Yes"),AND(BE216="Decreasing",BC216="Yes")),"Yes","No")</f>
        <v/>
      </c>
      <c r="BG216">
        <f>IF(I216="pos_trend","Yes","No")</f>
        <v/>
      </c>
      <c r="BH216">
        <f>IF(AF216&lt;&gt;"",IF(ABS(AF216)&gt;0.8,"Yes","No"),"")</f>
        <v/>
      </c>
    </row>
    <row r="217" spans="1:60">
      <c s="1" r="A217" t="n">
        <v>11</v>
      </c>
      <c r="B217" t="s">
        <v>524</v>
      </c>
      <c r="C217" t="s">
        <v>1302</v>
      </c>
      <c r="D217" t="s">
        <v>1303</v>
      </c>
      <c r="E217" t="s">
        <v>1304</v>
      </c>
      <c r="F217" t="s">
        <v>1305</v>
      </c>
      <c r="G217" t="s">
        <v>1306</v>
      </c>
      <c r="H217" t="s"/>
      <c r="I217">
        <f>IF(AND(K217&gt; J217, L217&gt; K217, M217&gt; L217, N217&gt; M217), "pos_trend", IF(AND(K217&lt; J217, L217&lt; K217, M217&lt; L217, N217&lt; M217), "neg_trend", "N/A"))</f>
        <v/>
      </c>
      <c r="J217">
        <f>IFERROR(IF(TRIM(C217)="-", "N/A", IF(RIGHT(C217,1)=")",IF(RIGHT(C217,2)="T)",-1000000000000*VALUE(MID(C217,2,LEN(C217)-3)),IF(RIGHT(C217,2)="M)",-1000000*VALUE(MID(C217,2,LEN(C217)-3)),IF(RIGHT(C217,2)="B)",-1000000000*VALUE(MID(C217,2,LEN(C217)-3)),IF(RIGHT(C217,2)="k)",-1000*VALUE(MID(C217,2,LEN(C217)-3)),VALUE(SUBSTITUTE(C217,",","")))))),IF(RIGHT(C217,1)="T",1000000000000*VALUE(LEFT(C217,LEN(C217)-1)),IF(RIGHT(C217,1)="M",1000000*VALUE(LEFT(C217,LEN(C217)-1)),IF(RIGHT(C217,1)="B",1000000000*VALUE(LEFT(C217,LEN(C217)-1)),IF(RIGHT(C217,1)="%",0.01*VALUE(LEFT(C217,LEN(C217)-1)),IF(RIGHT(C217,1)="k",1000*VALUE(LEFT(C217,LEN(C217)-1)),VALUE(SUBSTITUTE(C217,",",""))))))))),"N/A")</f>
        <v/>
      </c>
      <c r="K217">
        <f>IFERROR(IF(TRIM(D217)="-", "N/A", IF(RIGHT(D217,1)=")",IF(RIGHT(D217,2)="T)",-1000000000000*VALUE(MID(D217,2,LEN(D217)-3)),IF(RIGHT(D217,2)="M)",-1000000*VALUE(MID(D217,2,LEN(D217)-3)),IF(RIGHT(D217,2)="B)",-1000000000*VALUE(MID(D217,2,LEN(D217)-3)),IF(RIGHT(D217,2)="k)",-1000*VALUE(MID(D217,2,LEN(D217)-3)),VALUE(SUBSTITUTE(D217,",","")))))),IF(RIGHT(D217,1)="T",1000000000000*VALUE(LEFT(D217,LEN(D217)-1)),IF(RIGHT(D217,1)="M",1000000*VALUE(LEFT(D217,LEN(D217)-1)),IF(RIGHT(D217,1)="B",1000000000*VALUE(LEFT(D217,LEN(D217)-1)),IF(RIGHT(D217,1)="%",0.01*VALUE(LEFT(D217,LEN(D217)-1)),IF(RIGHT(D217,1)="k",1000*VALUE(LEFT(D217,LEN(D217)-1)),VALUE(SUBSTITUTE(D217,",",""))))))))),"N/A")</f>
        <v/>
      </c>
      <c r="L217">
        <f>IFERROR(IF(TRIM(E217)="-", "N/A", IF(RIGHT(E217,1)=")",IF(RIGHT(E217,2)="T)",-1000000000000*VALUE(MID(E217,2,LEN(E217)-3)),IF(RIGHT(E217,2)="M)",-1000000*VALUE(MID(E217,2,LEN(E217)-3)),IF(RIGHT(E217,2)="B)",-1000000000*VALUE(MID(E217,2,LEN(E217)-3)),IF(RIGHT(E217,2)="k)",-1000*VALUE(MID(E217,2,LEN(E217)-3)),VALUE(SUBSTITUTE(E217,",","")))))),IF(RIGHT(E217,1)="T",1000000000000*VALUE(LEFT(E217,LEN(E217)-1)),IF(RIGHT(E217,1)="M",1000000*VALUE(LEFT(E217,LEN(E217)-1)),IF(RIGHT(E217,1)="B",1000000000*VALUE(LEFT(E217,LEN(E217)-1)),IF(RIGHT(E217,1)="%",0.01*VALUE(LEFT(E217,LEN(E217)-1)),IF(RIGHT(E217,1)="k",1000*VALUE(LEFT(E217,LEN(E217)-1)),VALUE(SUBSTITUTE(E217,",",""))))))))),"N/A")</f>
        <v/>
      </c>
      <c r="M217">
        <f>IFERROR(IF(TRIM(F217)="-", "N/A", IF(RIGHT(F217,1)=")",IF(RIGHT(F217,2)="T)",-1000000000000*VALUE(MID(F217,2,LEN(F217)-3)),IF(RIGHT(F217,2)="M)",-1000000*VALUE(MID(F217,2,LEN(F217)-3)),IF(RIGHT(F217,2)="B)",-1000000000*VALUE(MID(F217,2,LEN(F217)-3)),IF(RIGHT(F217,2)="k)",-1000*VALUE(MID(F217,2,LEN(F217)-3)),VALUE(SUBSTITUTE(F217,",","")))))),IF(RIGHT(F217,1)="T",1000000000000*VALUE(LEFT(F217,LEN(F217)-1)),IF(RIGHT(F217,1)="M",1000000*VALUE(LEFT(F217,LEN(F217)-1)),IF(RIGHT(F217,1)="B",1000000000*VALUE(LEFT(F217,LEN(F217)-1)),IF(RIGHT(F217,1)="%",0.01*VALUE(LEFT(F217,LEN(F217)-1)),IF(RIGHT(F217,1)="k",1000*VALUE(LEFT(F217,LEN(F217)-1)),VALUE(SUBSTITUTE(F217,",",""))))))))),"N/A")</f>
        <v/>
      </c>
      <c r="N217">
        <f>IFERROR(IF(TRIM(G217)="-", "N/A", IF(RIGHT(G217,1)=")",IF(RIGHT(G217,2)="T)",-1000000000000*VALUE(MID(G217,2,LEN(G217)-3)),IF(RIGHT(G217,2)="M)",-1000000*VALUE(MID(G217,2,LEN(G217)-3)),IF(RIGHT(G217,2)="B)",-1000000000*VALUE(MID(G217,2,LEN(G217)-3)),IF(RIGHT(G217,2)="k)",-1000*VALUE(MID(G217,2,LEN(G217)-3)),VALUE(SUBSTITUTE(G217,",","")))))),IF(RIGHT(G217,1)="T",1000000000000*VALUE(LEFT(G217,LEN(G217)-1)),IF(RIGHT(G217,1)="M",1000000*VALUE(LEFT(G217,LEN(G217)-1)),IF(RIGHT(G217,1)="B",1000000000*VALUE(LEFT(G217,LEN(G217)-1)),IF(RIGHT(G217,1)="%",0.01*VALUE(LEFT(G217,LEN(G217)-1)),IF(RIGHT(G217,1)="k",1000*VALUE(LEFT(G217,LEN(G217)-1)),VALUE(SUBSTITUTE(G217,",",""))))))))),"N/A")</f>
        <v/>
      </c>
      <c r="P217">
        <f>MAX(J217:N217)</f>
        <v/>
      </c>
      <c r="Q217">
        <f>IFERROR(J144+MATCH(P217,J217:N217,0)-1,"")</f>
        <v/>
      </c>
      <c r="R217">
        <f>IF(Q217="","",MIN(J217:N217))</f>
        <v/>
      </c>
      <c r="S217">
        <f>IFERROR(J144+MATCH(R217,J217:N217,0)-1,"")</f>
        <v/>
      </c>
      <c r="T217">
        <f>IFERROR(AVERAGE(J217:N217),"")</f>
        <v/>
      </c>
      <c r="U217">
        <f>IFERROR(STDEV(J217:N217),"")</f>
        <v/>
      </c>
      <c r="V217">
        <f>IFERROR(IF(C217="-","",IF(ISBLANK(B217),"",IF(OR(ISNUMBER(FIND("Growth",B217)),ISNUMBER(FIND("Margin",B217))),"",(J217-T217)/U217))),"")</f>
        <v/>
      </c>
      <c r="W217">
        <f>IFERROR(IF(OR(D217="-",ISBLANK(D217)),"",(K217-T217)/U217),"")</f>
        <v/>
      </c>
      <c r="X217">
        <f>IFERROR(IF(OR(E217="-",ISBLANK(E217)),"",(L217-T217)/U217),"")</f>
        <v/>
      </c>
      <c r="Y217">
        <f>IFERROR(IF(OR(F217="-",ISBLANK(F217)),"",(M217-T217)/U217),"")</f>
        <v/>
      </c>
      <c r="Z217">
        <f>IFERROR(IF(OR(G217="-",ISBLANK(G217)),"",(N217-T217)/U217),"")</f>
        <v/>
      </c>
      <c r="AA217">
        <f>IF(MAX(MAX(V217:Z217),ABS(MIN(V217:Z217)))=ABS(MIN(V217:Z217)),MIN(V217:Z217),MAX(V217:Z217))</f>
        <v/>
      </c>
      <c r="AB217">
        <f>IFERROR(V144+MATCH(AA217,V217:Z217,0)-1,"")</f>
        <v/>
      </c>
      <c r="AC217">
        <f>IF(AB217&lt;&gt;"",IF(S217=AB217,"Low",IF(AB217=Q217,"High","")),"")</f>
        <v/>
      </c>
      <c r="AE217">
        <f>IF(ISNUMBER(MATCH("N/A",J217:N217,0)),"",IFERROR((5 * SUMPRODUCT(J144:N144,J217:N217) - PRODUCT(SUM(J144:N144),SUM(J217:N217))) / ((5 * SUM((J144^2)+(K144^2)+(L144^2)+(M144^2)+(N144^2))) - SUM(J144:N144)^2),""))</f>
        <v/>
      </c>
      <c r="AF217">
        <f>IFERROR(CORREL(J144:N144,J217:N217),"")</f>
        <v/>
      </c>
      <c r="AZ217">
        <f>IF(Q217=S217,0,1)</f>
        <v/>
      </c>
      <c r="BA217">
        <f>IF(AZ217=1,IF(Q217="","",IF(Q217=N144,"Yes","No")),"")</f>
        <v/>
      </c>
      <c r="BB217">
        <f>IF(BA217="Yes",P217,"")</f>
        <v/>
      </c>
      <c r="BC217">
        <f>IF(AZ217=1,IF(S217="","",IF(S217=N144,"Yes","No")),"")</f>
        <v/>
      </c>
      <c r="BD217">
        <f>IF(BC217="Yes",R217,"")</f>
        <v/>
      </c>
      <c r="BE217">
        <f>IFERROR(IF(SIGN(AE217)=1,"Increasing",IF(SIGN(AE217)=-1,"Decreasing","")),"")</f>
        <v/>
      </c>
      <c r="BF217">
        <f>IF(OR(AND(BE217="Increasing",BA217="Yes"),AND(BE217="Decreasing",BC217="Yes")),"Yes","No")</f>
        <v/>
      </c>
      <c r="BG217">
        <f>IF(I217="pos_trend","Yes","No")</f>
        <v/>
      </c>
      <c r="BH217">
        <f>IF(AF217&lt;&gt;"",IF(ABS(AF217)&gt;0.8,"Yes","No"),"")</f>
        <v/>
      </c>
    </row>
    <row r="218" spans="1:60">
      <c s="1" r="A218" t="n">
        <v>12</v>
      </c>
      <c r="B218" t="s">
        <v>530</v>
      </c>
      <c r="C218" t="s">
        <v>264</v>
      </c>
      <c r="D218" t="s">
        <v>264</v>
      </c>
      <c r="E218" t="s">
        <v>264</v>
      </c>
      <c r="F218" t="s">
        <v>264</v>
      </c>
      <c r="G218" t="s">
        <v>264</v>
      </c>
      <c r="H218" t="s"/>
      <c r="I218">
        <f>IF(AND(K218&gt; J218, L218&gt; K218, M218&gt; L218, N218&gt; M218), "pos_trend", IF(AND(K218&lt; J218, L218&lt; K218, M218&lt; L218, N218&lt; M218), "neg_trend", "N/A"))</f>
        <v/>
      </c>
      <c r="J218">
        <f>IFERROR(IF(TRIM(C218)="-", "N/A", IF(RIGHT(C218,1)=")",IF(RIGHT(C218,2)="T)",-1000000000000*VALUE(MID(C218,2,LEN(C218)-3)),IF(RIGHT(C218,2)="M)",-1000000*VALUE(MID(C218,2,LEN(C218)-3)),IF(RIGHT(C218,2)="B)",-1000000000*VALUE(MID(C218,2,LEN(C218)-3)),IF(RIGHT(C218,2)="k)",-1000*VALUE(MID(C218,2,LEN(C218)-3)),VALUE(SUBSTITUTE(C218,",","")))))),IF(RIGHT(C218,1)="T",1000000000000*VALUE(LEFT(C218,LEN(C218)-1)),IF(RIGHT(C218,1)="M",1000000*VALUE(LEFT(C218,LEN(C218)-1)),IF(RIGHT(C218,1)="B",1000000000*VALUE(LEFT(C218,LEN(C218)-1)),IF(RIGHT(C218,1)="%",0.01*VALUE(LEFT(C218,LEN(C218)-1)),IF(RIGHT(C218,1)="k",1000*VALUE(LEFT(C218,LEN(C218)-1)),VALUE(SUBSTITUTE(C218,",",""))))))))),"N/A")</f>
        <v/>
      </c>
      <c r="K218">
        <f>IFERROR(IF(TRIM(D218)="-", "N/A", IF(RIGHT(D218,1)=")",IF(RIGHT(D218,2)="T)",-1000000000000*VALUE(MID(D218,2,LEN(D218)-3)),IF(RIGHT(D218,2)="M)",-1000000*VALUE(MID(D218,2,LEN(D218)-3)),IF(RIGHT(D218,2)="B)",-1000000000*VALUE(MID(D218,2,LEN(D218)-3)),IF(RIGHT(D218,2)="k)",-1000*VALUE(MID(D218,2,LEN(D218)-3)),VALUE(SUBSTITUTE(D218,",","")))))),IF(RIGHT(D218,1)="T",1000000000000*VALUE(LEFT(D218,LEN(D218)-1)),IF(RIGHT(D218,1)="M",1000000*VALUE(LEFT(D218,LEN(D218)-1)),IF(RIGHT(D218,1)="B",1000000000*VALUE(LEFT(D218,LEN(D218)-1)),IF(RIGHT(D218,1)="%",0.01*VALUE(LEFT(D218,LEN(D218)-1)),IF(RIGHT(D218,1)="k",1000*VALUE(LEFT(D218,LEN(D218)-1)),VALUE(SUBSTITUTE(D218,",",""))))))))),"N/A")</f>
        <v/>
      </c>
      <c r="L218">
        <f>IFERROR(IF(TRIM(E218)="-", "N/A", IF(RIGHT(E218,1)=")",IF(RIGHT(E218,2)="T)",-1000000000000*VALUE(MID(E218,2,LEN(E218)-3)),IF(RIGHT(E218,2)="M)",-1000000*VALUE(MID(E218,2,LEN(E218)-3)),IF(RIGHT(E218,2)="B)",-1000000000*VALUE(MID(E218,2,LEN(E218)-3)),IF(RIGHT(E218,2)="k)",-1000*VALUE(MID(E218,2,LEN(E218)-3)),VALUE(SUBSTITUTE(E218,",","")))))),IF(RIGHT(E218,1)="T",1000000000000*VALUE(LEFT(E218,LEN(E218)-1)),IF(RIGHT(E218,1)="M",1000000*VALUE(LEFT(E218,LEN(E218)-1)),IF(RIGHT(E218,1)="B",1000000000*VALUE(LEFT(E218,LEN(E218)-1)),IF(RIGHT(E218,1)="%",0.01*VALUE(LEFT(E218,LEN(E218)-1)),IF(RIGHT(E218,1)="k",1000*VALUE(LEFT(E218,LEN(E218)-1)),VALUE(SUBSTITUTE(E218,",",""))))))))),"N/A")</f>
        <v/>
      </c>
      <c r="M218">
        <f>IFERROR(IF(TRIM(F218)="-", "N/A", IF(RIGHT(F218,1)=")",IF(RIGHT(F218,2)="T)",-1000000000000*VALUE(MID(F218,2,LEN(F218)-3)),IF(RIGHT(F218,2)="M)",-1000000*VALUE(MID(F218,2,LEN(F218)-3)),IF(RIGHT(F218,2)="B)",-1000000000*VALUE(MID(F218,2,LEN(F218)-3)),IF(RIGHT(F218,2)="k)",-1000*VALUE(MID(F218,2,LEN(F218)-3)),VALUE(SUBSTITUTE(F218,",","")))))),IF(RIGHT(F218,1)="T",1000000000000*VALUE(LEFT(F218,LEN(F218)-1)),IF(RIGHT(F218,1)="M",1000000*VALUE(LEFT(F218,LEN(F218)-1)),IF(RIGHT(F218,1)="B",1000000000*VALUE(LEFT(F218,LEN(F218)-1)),IF(RIGHT(F218,1)="%",0.01*VALUE(LEFT(F218,LEN(F218)-1)),IF(RIGHT(F218,1)="k",1000*VALUE(LEFT(F218,LEN(F218)-1)),VALUE(SUBSTITUTE(F218,",",""))))))))),"N/A")</f>
        <v/>
      </c>
      <c r="N218">
        <f>IFERROR(IF(TRIM(G218)="-", "N/A", IF(RIGHT(G218,1)=")",IF(RIGHT(G218,2)="T)",-1000000000000*VALUE(MID(G218,2,LEN(G218)-3)),IF(RIGHT(G218,2)="M)",-1000000*VALUE(MID(G218,2,LEN(G218)-3)),IF(RIGHT(G218,2)="B)",-1000000000*VALUE(MID(G218,2,LEN(G218)-3)),IF(RIGHT(G218,2)="k)",-1000*VALUE(MID(G218,2,LEN(G218)-3)),VALUE(SUBSTITUTE(G218,",","")))))),IF(RIGHT(G218,1)="T",1000000000000*VALUE(LEFT(G218,LEN(G218)-1)),IF(RIGHT(G218,1)="M",1000000*VALUE(LEFT(G218,LEN(G218)-1)),IF(RIGHT(G218,1)="B",1000000000*VALUE(LEFT(G218,LEN(G218)-1)),IF(RIGHT(G218,1)="%",0.01*VALUE(LEFT(G218,LEN(G218)-1)),IF(RIGHT(G218,1)="k",1000*VALUE(LEFT(G218,LEN(G218)-1)),VALUE(SUBSTITUTE(G218,",",""))))))))),"N/A")</f>
        <v/>
      </c>
      <c r="P218">
        <f>MAX(J218:N218)</f>
        <v/>
      </c>
      <c r="Q218">
        <f>IFERROR(J144+MATCH(P218,J218:N218,0)-1,"")</f>
        <v/>
      </c>
      <c r="R218">
        <f>IF(Q218="","",MIN(J218:N218))</f>
        <v/>
      </c>
      <c r="S218">
        <f>IFERROR(J144+MATCH(R218,J218:N218,0)-1,"")</f>
        <v/>
      </c>
      <c r="T218">
        <f>IFERROR(AVERAGE(J218:N218),"")</f>
        <v/>
      </c>
      <c r="U218">
        <f>IFERROR(STDEV(J218:N218),"")</f>
        <v/>
      </c>
      <c r="V218">
        <f>IFERROR(IF(C218="-","",IF(ISBLANK(B218),"",IF(OR(ISNUMBER(FIND("Growth",B218)),ISNUMBER(FIND("Margin",B218))),"",(J218-T218)/U218))),"")</f>
        <v/>
      </c>
      <c r="W218">
        <f>IFERROR(IF(OR(D218="-",ISBLANK(D218)),"",(K218-T218)/U218),"")</f>
        <v/>
      </c>
      <c r="X218">
        <f>IFERROR(IF(OR(E218="-",ISBLANK(E218)),"",(L218-T218)/U218),"")</f>
        <v/>
      </c>
      <c r="Y218">
        <f>IFERROR(IF(OR(F218="-",ISBLANK(F218)),"",(M218-T218)/U218),"")</f>
        <v/>
      </c>
      <c r="Z218">
        <f>IFERROR(IF(OR(G218="-",ISBLANK(G218)),"",(N218-T218)/U218),"")</f>
        <v/>
      </c>
      <c r="AA218">
        <f>IF(MAX(MAX(V218:Z218),ABS(MIN(V218:Z218)))=ABS(MIN(V218:Z218)),MIN(V218:Z218),MAX(V218:Z218))</f>
        <v/>
      </c>
      <c r="AB218">
        <f>IFERROR(V144+MATCH(AA218,V218:Z218,0)-1,"")</f>
        <v/>
      </c>
      <c r="AC218">
        <f>IF(AB218&lt;&gt;"",IF(S218=AB218,"Low",IF(AB218=Q218,"High","")),"")</f>
        <v/>
      </c>
      <c r="AE218">
        <f>IF(ISNUMBER(MATCH("N/A",J218:N218,0)),"",IFERROR((5 * SUMPRODUCT(J144:N144,J218:N218) - PRODUCT(SUM(J144:N144),SUM(J218:N218))) / ((5 * SUM((J144^2)+(K144^2)+(L144^2)+(M144^2)+(N144^2))) - SUM(J144:N144)^2),""))</f>
        <v/>
      </c>
      <c r="AF218">
        <f>IFERROR(CORREL(J144:N144,J218:N218),"")</f>
        <v/>
      </c>
      <c r="AZ218">
        <f>IF(Q218=S218,0,1)</f>
        <v/>
      </c>
      <c r="BA218">
        <f>IF(AZ218=1,IF(Q218="","",IF(Q218=N144,"Yes","No")),"")</f>
        <v/>
      </c>
      <c r="BB218">
        <f>IF(BA218="Yes",P218,"")</f>
        <v/>
      </c>
      <c r="BC218">
        <f>IF(AZ218=1,IF(S218="","",IF(S218=N144,"Yes","No")),"")</f>
        <v/>
      </c>
      <c r="BD218">
        <f>IF(BC218="Yes",R218,"")</f>
        <v/>
      </c>
      <c r="BE218">
        <f>IFERROR(IF(SIGN(AE218)=1,"Increasing",IF(SIGN(AE218)=-1,"Decreasing","")),"")</f>
        <v/>
      </c>
      <c r="BF218">
        <f>IF(OR(AND(BE218="Increasing",BA218="Yes"),AND(BE218="Decreasing",BC218="Yes")),"Yes","No")</f>
        <v/>
      </c>
      <c r="BG218">
        <f>IF(I218="pos_trend","Yes","No")</f>
        <v/>
      </c>
      <c r="BH218">
        <f>IF(AF218&lt;&gt;"",IF(ABS(AF218)&gt;0.8,"Yes","No"),"")</f>
        <v/>
      </c>
    </row>
    <row r="219" spans="1:60">
      <c s="1" r="A219" t="n">
        <v>13</v>
      </c>
      <c r="B219" t="s">
        <v>535</v>
      </c>
      <c r="C219" t="s">
        <v>264</v>
      </c>
      <c r="D219" t="s">
        <v>264</v>
      </c>
      <c r="E219" t="s">
        <v>264</v>
      </c>
      <c r="F219" t="s">
        <v>264</v>
      </c>
      <c r="G219" t="s">
        <v>264</v>
      </c>
      <c r="H219" t="s"/>
      <c r="I219">
        <f>IF(AND(K219&gt; J219, L219&gt; K219, M219&gt; L219, N219&gt; M219), "pos_trend", IF(AND(K219&lt; J219, L219&lt; K219, M219&lt; L219, N219&lt; M219), "neg_trend", "N/A"))</f>
        <v/>
      </c>
      <c r="J219">
        <f>IFERROR(IF(TRIM(C219)="-", "N/A", IF(RIGHT(C219,1)=")",IF(RIGHT(C219,2)="T)",-1000000000000*VALUE(MID(C219,2,LEN(C219)-3)),IF(RIGHT(C219,2)="M)",-1000000*VALUE(MID(C219,2,LEN(C219)-3)),IF(RIGHT(C219,2)="B)",-1000000000*VALUE(MID(C219,2,LEN(C219)-3)),IF(RIGHT(C219,2)="k)",-1000*VALUE(MID(C219,2,LEN(C219)-3)),VALUE(SUBSTITUTE(C219,",","")))))),IF(RIGHT(C219,1)="T",1000000000000*VALUE(LEFT(C219,LEN(C219)-1)),IF(RIGHT(C219,1)="M",1000000*VALUE(LEFT(C219,LEN(C219)-1)),IF(RIGHT(C219,1)="B",1000000000*VALUE(LEFT(C219,LEN(C219)-1)),IF(RIGHT(C219,1)="%",0.01*VALUE(LEFT(C219,LEN(C219)-1)),IF(RIGHT(C219,1)="k",1000*VALUE(LEFT(C219,LEN(C219)-1)),VALUE(SUBSTITUTE(C219,",",""))))))))),"N/A")</f>
        <v/>
      </c>
      <c r="K219">
        <f>IFERROR(IF(TRIM(D219)="-", "N/A", IF(RIGHT(D219,1)=")",IF(RIGHT(D219,2)="T)",-1000000000000*VALUE(MID(D219,2,LEN(D219)-3)),IF(RIGHT(D219,2)="M)",-1000000*VALUE(MID(D219,2,LEN(D219)-3)),IF(RIGHT(D219,2)="B)",-1000000000*VALUE(MID(D219,2,LEN(D219)-3)),IF(RIGHT(D219,2)="k)",-1000*VALUE(MID(D219,2,LEN(D219)-3)),VALUE(SUBSTITUTE(D219,",","")))))),IF(RIGHT(D219,1)="T",1000000000000*VALUE(LEFT(D219,LEN(D219)-1)),IF(RIGHT(D219,1)="M",1000000*VALUE(LEFT(D219,LEN(D219)-1)),IF(RIGHT(D219,1)="B",1000000000*VALUE(LEFT(D219,LEN(D219)-1)),IF(RIGHT(D219,1)="%",0.01*VALUE(LEFT(D219,LEN(D219)-1)),IF(RIGHT(D219,1)="k",1000*VALUE(LEFT(D219,LEN(D219)-1)),VALUE(SUBSTITUTE(D219,",",""))))))))),"N/A")</f>
        <v/>
      </c>
      <c r="L219">
        <f>IFERROR(IF(TRIM(E219)="-", "N/A", IF(RIGHT(E219,1)=")",IF(RIGHT(E219,2)="T)",-1000000000000*VALUE(MID(E219,2,LEN(E219)-3)),IF(RIGHT(E219,2)="M)",-1000000*VALUE(MID(E219,2,LEN(E219)-3)),IF(RIGHT(E219,2)="B)",-1000000000*VALUE(MID(E219,2,LEN(E219)-3)),IF(RIGHT(E219,2)="k)",-1000*VALUE(MID(E219,2,LEN(E219)-3)),VALUE(SUBSTITUTE(E219,",","")))))),IF(RIGHT(E219,1)="T",1000000000000*VALUE(LEFT(E219,LEN(E219)-1)),IF(RIGHT(E219,1)="M",1000000*VALUE(LEFT(E219,LEN(E219)-1)),IF(RIGHT(E219,1)="B",1000000000*VALUE(LEFT(E219,LEN(E219)-1)),IF(RIGHT(E219,1)="%",0.01*VALUE(LEFT(E219,LEN(E219)-1)),IF(RIGHT(E219,1)="k",1000*VALUE(LEFT(E219,LEN(E219)-1)),VALUE(SUBSTITUTE(E219,",",""))))))))),"N/A")</f>
        <v/>
      </c>
      <c r="M219">
        <f>IFERROR(IF(TRIM(F219)="-", "N/A", IF(RIGHT(F219,1)=")",IF(RIGHT(F219,2)="T)",-1000000000000*VALUE(MID(F219,2,LEN(F219)-3)),IF(RIGHT(F219,2)="M)",-1000000*VALUE(MID(F219,2,LEN(F219)-3)),IF(RIGHT(F219,2)="B)",-1000000000*VALUE(MID(F219,2,LEN(F219)-3)),IF(RIGHT(F219,2)="k)",-1000*VALUE(MID(F219,2,LEN(F219)-3)),VALUE(SUBSTITUTE(F219,",","")))))),IF(RIGHT(F219,1)="T",1000000000000*VALUE(LEFT(F219,LEN(F219)-1)),IF(RIGHT(F219,1)="M",1000000*VALUE(LEFT(F219,LEN(F219)-1)),IF(RIGHT(F219,1)="B",1000000000*VALUE(LEFT(F219,LEN(F219)-1)),IF(RIGHT(F219,1)="%",0.01*VALUE(LEFT(F219,LEN(F219)-1)),IF(RIGHT(F219,1)="k",1000*VALUE(LEFT(F219,LEN(F219)-1)),VALUE(SUBSTITUTE(F219,",",""))))))))),"N/A")</f>
        <v/>
      </c>
      <c r="N219">
        <f>IFERROR(IF(TRIM(G219)="-", "N/A", IF(RIGHT(G219,1)=")",IF(RIGHT(G219,2)="T)",-1000000000000*VALUE(MID(G219,2,LEN(G219)-3)),IF(RIGHT(G219,2)="M)",-1000000*VALUE(MID(G219,2,LEN(G219)-3)),IF(RIGHT(G219,2)="B)",-1000000000*VALUE(MID(G219,2,LEN(G219)-3)),IF(RIGHT(G219,2)="k)",-1000*VALUE(MID(G219,2,LEN(G219)-3)),VALUE(SUBSTITUTE(G219,",","")))))),IF(RIGHT(G219,1)="T",1000000000000*VALUE(LEFT(G219,LEN(G219)-1)),IF(RIGHT(G219,1)="M",1000000*VALUE(LEFT(G219,LEN(G219)-1)),IF(RIGHT(G219,1)="B",1000000000*VALUE(LEFT(G219,LEN(G219)-1)),IF(RIGHT(G219,1)="%",0.01*VALUE(LEFT(G219,LEN(G219)-1)),IF(RIGHT(G219,1)="k",1000*VALUE(LEFT(G219,LEN(G219)-1)),VALUE(SUBSTITUTE(G219,",",""))))))))),"N/A")</f>
        <v/>
      </c>
      <c r="P219">
        <f>MAX(J219:N219)</f>
        <v/>
      </c>
      <c r="Q219">
        <f>IFERROR(J144+MATCH(P219,J219:N219,0)-1,"")</f>
        <v/>
      </c>
      <c r="R219">
        <f>IF(Q219="","",MIN(J219:N219))</f>
        <v/>
      </c>
      <c r="S219">
        <f>IFERROR(J144+MATCH(R219,J219:N219,0)-1,"")</f>
        <v/>
      </c>
      <c r="T219">
        <f>IFERROR(AVERAGE(J219:N219),"")</f>
        <v/>
      </c>
      <c r="U219">
        <f>IFERROR(STDEV(J219:N219),"")</f>
        <v/>
      </c>
      <c r="V219">
        <f>IFERROR(IF(C219="-","",IF(ISBLANK(B219),"",IF(OR(ISNUMBER(FIND("Growth",B219)),ISNUMBER(FIND("Margin",B219))),"",(J219-T219)/U219))),"")</f>
        <v/>
      </c>
      <c r="W219">
        <f>IFERROR(IF(OR(D219="-",ISBLANK(D219)),"",(K219-T219)/U219),"")</f>
        <v/>
      </c>
      <c r="X219">
        <f>IFERROR(IF(OR(E219="-",ISBLANK(E219)),"",(L219-T219)/U219),"")</f>
        <v/>
      </c>
      <c r="Y219">
        <f>IFERROR(IF(OR(F219="-",ISBLANK(F219)),"",(M219-T219)/U219),"")</f>
        <v/>
      </c>
      <c r="Z219">
        <f>IFERROR(IF(OR(G219="-",ISBLANK(G219)),"",(N219-T219)/U219),"")</f>
        <v/>
      </c>
      <c r="AA219">
        <f>IF(MAX(MAX(V219:Z219),ABS(MIN(V219:Z219)))=ABS(MIN(V219:Z219)),MIN(V219:Z219),MAX(V219:Z219))</f>
        <v/>
      </c>
      <c r="AB219">
        <f>IFERROR(V144+MATCH(AA219,V219:Z219,0)-1,"")</f>
        <v/>
      </c>
      <c r="AC219">
        <f>IF(AB219&lt;&gt;"",IF(S219=AB219,"Low",IF(AB219=Q219,"High","")),"")</f>
        <v/>
      </c>
      <c r="AE219">
        <f>IF(ISNUMBER(MATCH("N/A",J219:N219,0)),"",IFERROR((5 * SUMPRODUCT(J144:N144,J219:N219) - PRODUCT(SUM(J144:N144),SUM(J219:N219))) / ((5 * SUM((J144^2)+(K144^2)+(L144^2)+(M144^2)+(N144^2))) - SUM(J144:N144)^2),""))</f>
        <v/>
      </c>
      <c r="AF219">
        <f>IFERROR(CORREL(J144:N144,J219:N219),"")</f>
        <v/>
      </c>
      <c r="AZ219">
        <f>IF(Q219=S219,0,1)</f>
        <v/>
      </c>
      <c r="BA219">
        <f>IF(AZ219=1,IF(Q219="","",IF(Q219=N144,"Yes","No")),"")</f>
        <v/>
      </c>
      <c r="BB219">
        <f>IF(BA219="Yes",P219,"")</f>
        <v/>
      </c>
      <c r="BC219">
        <f>IF(AZ219=1,IF(S219="","",IF(S219=N144,"Yes","No")),"")</f>
        <v/>
      </c>
      <c r="BD219">
        <f>IF(BC219="Yes",R219,"")</f>
        <v/>
      </c>
      <c r="BE219">
        <f>IFERROR(IF(SIGN(AE219)=1,"Increasing",IF(SIGN(AE219)=-1,"Decreasing","")),"")</f>
        <v/>
      </c>
      <c r="BF219">
        <f>IF(OR(AND(BE219="Increasing",BA219="Yes"),AND(BE219="Decreasing",BC219="Yes")),"Yes","No")</f>
        <v/>
      </c>
      <c r="BG219">
        <f>IF(I219="pos_trend","Yes","No")</f>
        <v/>
      </c>
      <c r="BH219">
        <f>IF(AF219&lt;&gt;"",IF(ABS(AF219)&gt;0.8,"Yes","No"),"")</f>
        <v/>
      </c>
    </row>
    <row r="220" spans="1:60">
      <c s="1" r="A220" t="n">
        <v>14</v>
      </c>
      <c r="B220" t="s">
        <v>536</v>
      </c>
      <c r="C220" t="s">
        <v>264</v>
      </c>
      <c r="D220" t="s">
        <v>264</v>
      </c>
      <c r="E220" t="s">
        <v>264</v>
      </c>
      <c r="F220" t="s">
        <v>264</v>
      </c>
      <c r="G220" t="s">
        <v>264</v>
      </c>
      <c r="H220" t="s"/>
      <c r="I220">
        <f>IF(AND(K220&gt; J220, L220&gt; K220, M220&gt; L220, N220&gt; M220), "pos_trend", IF(AND(K220&lt; J220, L220&lt; K220, M220&lt; L220, N220&lt; M220), "neg_trend", "N/A"))</f>
        <v/>
      </c>
      <c r="J220">
        <f>IFERROR(IF(TRIM(C220)="-", "N/A", IF(RIGHT(C220,1)=")",IF(RIGHT(C220,2)="T)",-1000000000000*VALUE(MID(C220,2,LEN(C220)-3)),IF(RIGHT(C220,2)="M)",-1000000*VALUE(MID(C220,2,LEN(C220)-3)),IF(RIGHT(C220,2)="B)",-1000000000*VALUE(MID(C220,2,LEN(C220)-3)),IF(RIGHT(C220,2)="k)",-1000*VALUE(MID(C220,2,LEN(C220)-3)),VALUE(SUBSTITUTE(C220,",","")))))),IF(RIGHT(C220,1)="T",1000000000000*VALUE(LEFT(C220,LEN(C220)-1)),IF(RIGHT(C220,1)="M",1000000*VALUE(LEFT(C220,LEN(C220)-1)),IF(RIGHT(C220,1)="B",1000000000*VALUE(LEFT(C220,LEN(C220)-1)),IF(RIGHT(C220,1)="%",0.01*VALUE(LEFT(C220,LEN(C220)-1)),IF(RIGHT(C220,1)="k",1000*VALUE(LEFT(C220,LEN(C220)-1)),VALUE(SUBSTITUTE(C220,",",""))))))))),"N/A")</f>
        <v/>
      </c>
      <c r="K220">
        <f>IFERROR(IF(TRIM(D220)="-", "N/A", IF(RIGHT(D220,1)=")",IF(RIGHT(D220,2)="T)",-1000000000000*VALUE(MID(D220,2,LEN(D220)-3)),IF(RIGHT(D220,2)="M)",-1000000*VALUE(MID(D220,2,LEN(D220)-3)),IF(RIGHT(D220,2)="B)",-1000000000*VALUE(MID(D220,2,LEN(D220)-3)),IF(RIGHT(D220,2)="k)",-1000*VALUE(MID(D220,2,LEN(D220)-3)),VALUE(SUBSTITUTE(D220,",","")))))),IF(RIGHT(D220,1)="T",1000000000000*VALUE(LEFT(D220,LEN(D220)-1)),IF(RIGHT(D220,1)="M",1000000*VALUE(LEFT(D220,LEN(D220)-1)),IF(RIGHT(D220,1)="B",1000000000*VALUE(LEFT(D220,LEN(D220)-1)),IF(RIGHT(D220,1)="%",0.01*VALUE(LEFT(D220,LEN(D220)-1)),IF(RIGHT(D220,1)="k",1000*VALUE(LEFT(D220,LEN(D220)-1)),VALUE(SUBSTITUTE(D220,",",""))))))))),"N/A")</f>
        <v/>
      </c>
      <c r="L220">
        <f>IFERROR(IF(TRIM(E220)="-", "N/A", IF(RIGHT(E220,1)=")",IF(RIGHT(E220,2)="T)",-1000000000000*VALUE(MID(E220,2,LEN(E220)-3)),IF(RIGHT(E220,2)="M)",-1000000*VALUE(MID(E220,2,LEN(E220)-3)),IF(RIGHT(E220,2)="B)",-1000000000*VALUE(MID(E220,2,LEN(E220)-3)),IF(RIGHT(E220,2)="k)",-1000*VALUE(MID(E220,2,LEN(E220)-3)),VALUE(SUBSTITUTE(E220,",","")))))),IF(RIGHT(E220,1)="T",1000000000000*VALUE(LEFT(E220,LEN(E220)-1)),IF(RIGHT(E220,1)="M",1000000*VALUE(LEFT(E220,LEN(E220)-1)),IF(RIGHT(E220,1)="B",1000000000*VALUE(LEFT(E220,LEN(E220)-1)),IF(RIGHT(E220,1)="%",0.01*VALUE(LEFT(E220,LEN(E220)-1)),IF(RIGHT(E220,1)="k",1000*VALUE(LEFT(E220,LEN(E220)-1)),VALUE(SUBSTITUTE(E220,",",""))))))))),"N/A")</f>
        <v/>
      </c>
      <c r="M220">
        <f>IFERROR(IF(TRIM(F220)="-", "N/A", IF(RIGHT(F220,1)=")",IF(RIGHT(F220,2)="T)",-1000000000000*VALUE(MID(F220,2,LEN(F220)-3)),IF(RIGHT(F220,2)="M)",-1000000*VALUE(MID(F220,2,LEN(F220)-3)),IF(RIGHT(F220,2)="B)",-1000000000*VALUE(MID(F220,2,LEN(F220)-3)),IF(RIGHT(F220,2)="k)",-1000*VALUE(MID(F220,2,LEN(F220)-3)),VALUE(SUBSTITUTE(F220,",","")))))),IF(RIGHT(F220,1)="T",1000000000000*VALUE(LEFT(F220,LEN(F220)-1)),IF(RIGHT(F220,1)="M",1000000*VALUE(LEFT(F220,LEN(F220)-1)),IF(RIGHT(F220,1)="B",1000000000*VALUE(LEFT(F220,LEN(F220)-1)),IF(RIGHT(F220,1)="%",0.01*VALUE(LEFT(F220,LEN(F220)-1)),IF(RIGHT(F220,1)="k",1000*VALUE(LEFT(F220,LEN(F220)-1)),VALUE(SUBSTITUTE(F220,",",""))))))))),"N/A")</f>
        <v/>
      </c>
      <c r="N220">
        <f>IFERROR(IF(TRIM(G220)="-", "N/A", IF(RIGHT(G220,1)=")",IF(RIGHT(G220,2)="T)",-1000000000000*VALUE(MID(G220,2,LEN(G220)-3)),IF(RIGHT(G220,2)="M)",-1000000*VALUE(MID(G220,2,LEN(G220)-3)),IF(RIGHT(G220,2)="B)",-1000000000*VALUE(MID(G220,2,LEN(G220)-3)),IF(RIGHT(G220,2)="k)",-1000*VALUE(MID(G220,2,LEN(G220)-3)),VALUE(SUBSTITUTE(G220,",","")))))),IF(RIGHT(G220,1)="T",1000000000000*VALUE(LEFT(G220,LEN(G220)-1)),IF(RIGHT(G220,1)="M",1000000*VALUE(LEFT(G220,LEN(G220)-1)),IF(RIGHT(G220,1)="B",1000000000*VALUE(LEFT(G220,LEN(G220)-1)),IF(RIGHT(G220,1)="%",0.01*VALUE(LEFT(G220,LEN(G220)-1)),IF(RIGHT(G220,1)="k",1000*VALUE(LEFT(G220,LEN(G220)-1)),VALUE(SUBSTITUTE(G220,",",""))))))))),"N/A")</f>
        <v/>
      </c>
      <c r="P220">
        <f>MAX(J220:N220)</f>
        <v/>
      </c>
      <c r="Q220">
        <f>IFERROR(J144+MATCH(P220,J220:N220,0)-1,"")</f>
        <v/>
      </c>
      <c r="R220">
        <f>IF(Q220="","",MIN(J220:N220))</f>
        <v/>
      </c>
      <c r="S220">
        <f>IFERROR(J144+MATCH(R220,J220:N220,0)-1,"")</f>
        <v/>
      </c>
      <c r="T220">
        <f>IFERROR(AVERAGE(J220:N220),"")</f>
        <v/>
      </c>
      <c r="U220">
        <f>IFERROR(STDEV(J220:N220),"")</f>
        <v/>
      </c>
      <c r="V220">
        <f>IFERROR(IF(C220="-","",IF(ISBLANK(B220),"",IF(OR(ISNUMBER(FIND("Growth",B220)),ISNUMBER(FIND("Margin",B220))),"",(J220-T220)/U220))),"")</f>
        <v/>
      </c>
      <c r="W220">
        <f>IFERROR(IF(OR(D220="-",ISBLANK(D220)),"",(K220-T220)/U220),"")</f>
        <v/>
      </c>
      <c r="X220">
        <f>IFERROR(IF(OR(E220="-",ISBLANK(E220)),"",(L220-T220)/U220),"")</f>
        <v/>
      </c>
      <c r="Y220">
        <f>IFERROR(IF(OR(F220="-",ISBLANK(F220)),"",(M220-T220)/U220),"")</f>
        <v/>
      </c>
      <c r="Z220">
        <f>IFERROR(IF(OR(G220="-",ISBLANK(G220)),"",(N220-T220)/U220),"")</f>
        <v/>
      </c>
      <c r="AA220">
        <f>IF(MAX(MAX(V220:Z220),ABS(MIN(V220:Z220)))=ABS(MIN(V220:Z220)),MIN(V220:Z220),MAX(V220:Z220))</f>
        <v/>
      </c>
      <c r="AB220">
        <f>IFERROR(V144+MATCH(AA220,V220:Z220,0)-1,"")</f>
        <v/>
      </c>
      <c r="AC220">
        <f>IF(AB220&lt;&gt;"",IF(S220=AB220,"Low",IF(AB220=Q220,"High","")),"")</f>
        <v/>
      </c>
      <c r="AE220">
        <f>IF(ISNUMBER(MATCH("N/A",J220:N220,0)),"",IFERROR((5 * SUMPRODUCT(J144:N144,J220:N220) - PRODUCT(SUM(J144:N144),SUM(J220:N220))) / ((5 * SUM((J144^2)+(K144^2)+(L144^2)+(M144^2)+(N144^2))) - SUM(J144:N144)^2),""))</f>
        <v/>
      </c>
      <c r="AF220">
        <f>IFERROR(CORREL(J144:N144,J220:N220),"")</f>
        <v/>
      </c>
      <c r="AZ220">
        <f>IF(Q220=S220,0,1)</f>
        <v/>
      </c>
      <c r="BA220">
        <f>IF(AZ220=1,IF(Q220="","",IF(Q220=N144,"Yes","No")),"")</f>
        <v/>
      </c>
      <c r="BB220">
        <f>IF(BA220="Yes",P220,"")</f>
        <v/>
      </c>
      <c r="BC220">
        <f>IF(AZ220=1,IF(S220="","",IF(S220=N144,"Yes","No")),"")</f>
        <v/>
      </c>
      <c r="BD220">
        <f>IF(BC220="Yes",R220,"")</f>
        <v/>
      </c>
      <c r="BE220">
        <f>IFERROR(IF(SIGN(AE220)=1,"Increasing",IF(SIGN(AE220)=-1,"Decreasing","")),"")</f>
        <v/>
      </c>
      <c r="BF220">
        <f>IF(OR(AND(BE220="Increasing",BA220="Yes"),AND(BE220="Decreasing",BC220="Yes")),"Yes","No")</f>
        <v/>
      </c>
      <c r="BG220">
        <f>IF(I220="pos_trend","Yes","No")</f>
        <v/>
      </c>
      <c r="BH220">
        <f>IF(AF220&lt;&gt;"",IF(ABS(AF220)&gt;0.8,"Yes","No"),"")</f>
        <v/>
      </c>
    </row>
    <row r="221" spans="1:60">
      <c s="1" r="A221" t="n">
        <v>15</v>
      </c>
      <c r="B221" t="s">
        <v>537</v>
      </c>
      <c r="C221" t="s">
        <v>264</v>
      </c>
      <c r="D221" t="s">
        <v>264</v>
      </c>
      <c r="E221" t="s">
        <v>264</v>
      </c>
      <c r="F221" t="s">
        <v>264</v>
      </c>
      <c r="G221" t="s">
        <v>264</v>
      </c>
      <c r="H221" t="s"/>
      <c r="I221">
        <f>IF(AND(K221&gt; J221, L221&gt; K221, M221&gt; L221, N221&gt; M221), "pos_trend", IF(AND(K221&lt; J221, L221&lt; K221, M221&lt; L221, N221&lt; M221), "neg_trend", "N/A"))</f>
        <v/>
      </c>
      <c r="J221">
        <f>IFERROR(IF(TRIM(C221)="-", "N/A", IF(RIGHT(C221,1)=")",IF(RIGHT(C221,2)="T)",-1000000000000*VALUE(MID(C221,2,LEN(C221)-3)),IF(RIGHT(C221,2)="M)",-1000000*VALUE(MID(C221,2,LEN(C221)-3)),IF(RIGHT(C221,2)="B)",-1000000000*VALUE(MID(C221,2,LEN(C221)-3)),IF(RIGHT(C221,2)="k)",-1000*VALUE(MID(C221,2,LEN(C221)-3)),VALUE(SUBSTITUTE(C221,",","")))))),IF(RIGHT(C221,1)="T",1000000000000*VALUE(LEFT(C221,LEN(C221)-1)),IF(RIGHT(C221,1)="M",1000000*VALUE(LEFT(C221,LEN(C221)-1)),IF(RIGHT(C221,1)="B",1000000000*VALUE(LEFT(C221,LEN(C221)-1)),IF(RIGHT(C221,1)="%",0.01*VALUE(LEFT(C221,LEN(C221)-1)),IF(RIGHT(C221,1)="k",1000*VALUE(LEFT(C221,LEN(C221)-1)),VALUE(SUBSTITUTE(C221,",",""))))))))),"N/A")</f>
        <v/>
      </c>
      <c r="K221">
        <f>IFERROR(IF(TRIM(D221)="-", "N/A", IF(RIGHT(D221,1)=")",IF(RIGHT(D221,2)="T)",-1000000000000*VALUE(MID(D221,2,LEN(D221)-3)),IF(RIGHT(D221,2)="M)",-1000000*VALUE(MID(D221,2,LEN(D221)-3)),IF(RIGHT(D221,2)="B)",-1000000000*VALUE(MID(D221,2,LEN(D221)-3)),IF(RIGHT(D221,2)="k)",-1000*VALUE(MID(D221,2,LEN(D221)-3)),VALUE(SUBSTITUTE(D221,",","")))))),IF(RIGHT(D221,1)="T",1000000000000*VALUE(LEFT(D221,LEN(D221)-1)),IF(RIGHT(D221,1)="M",1000000*VALUE(LEFT(D221,LEN(D221)-1)),IF(RIGHT(D221,1)="B",1000000000*VALUE(LEFT(D221,LEN(D221)-1)),IF(RIGHT(D221,1)="%",0.01*VALUE(LEFT(D221,LEN(D221)-1)),IF(RIGHT(D221,1)="k",1000*VALUE(LEFT(D221,LEN(D221)-1)),VALUE(SUBSTITUTE(D221,",",""))))))))),"N/A")</f>
        <v/>
      </c>
      <c r="L221">
        <f>IFERROR(IF(TRIM(E221)="-", "N/A", IF(RIGHT(E221,1)=")",IF(RIGHT(E221,2)="T)",-1000000000000*VALUE(MID(E221,2,LEN(E221)-3)),IF(RIGHT(E221,2)="M)",-1000000*VALUE(MID(E221,2,LEN(E221)-3)),IF(RIGHT(E221,2)="B)",-1000000000*VALUE(MID(E221,2,LEN(E221)-3)),IF(RIGHT(E221,2)="k)",-1000*VALUE(MID(E221,2,LEN(E221)-3)),VALUE(SUBSTITUTE(E221,",","")))))),IF(RIGHT(E221,1)="T",1000000000000*VALUE(LEFT(E221,LEN(E221)-1)),IF(RIGHT(E221,1)="M",1000000*VALUE(LEFT(E221,LEN(E221)-1)),IF(RIGHT(E221,1)="B",1000000000*VALUE(LEFT(E221,LEN(E221)-1)),IF(RIGHT(E221,1)="%",0.01*VALUE(LEFT(E221,LEN(E221)-1)),IF(RIGHT(E221,1)="k",1000*VALUE(LEFT(E221,LEN(E221)-1)),VALUE(SUBSTITUTE(E221,",",""))))))))),"N/A")</f>
        <v/>
      </c>
      <c r="M221">
        <f>IFERROR(IF(TRIM(F221)="-", "N/A", IF(RIGHT(F221,1)=")",IF(RIGHT(F221,2)="T)",-1000000000000*VALUE(MID(F221,2,LEN(F221)-3)),IF(RIGHT(F221,2)="M)",-1000000*VALUE(MID(F221,2,LEN(F221)-3)),IF(RIGHT(F221,2)="B)",-1000000000*VALUE(MID(F221,2,LEN(F221)-3)),IF(RIGHT(F221,2)="k)",-1000*VALUE(MID(F221,2,LEN(F221)-3)),VALUE(SUBSTITUTE(F221,",","")))))),IF(RIGHT(F221,1)="T",1000000000000*VALUE(LEFT(F221,LEN(F221)-1)),IF(RIGHT(F221,1)="M",1000000*VALUE(LEFT(F221,LEN(F221)-1)),IF(RIGHT(F221,1)="B",1000000000*VALUE(LEFT(F221,LEN(F221)-1)),IF(RIGHT(F221,1)="%",0.01*VALUE(LEFT(F221,LEN(F221)-1)),IF(RIGHT(F221,1)="k",1000*VALUE(LEFT(F221,LEN(F221)-1)),VALUE(SUBSTITUTE(F221,",",""))))))))),"N/A")</f>
        <v/>
      </c>
      <c r="N221">
        <f>IFERROR(IF(TRIM(G221)="-", "N/A", IF(RIGHT(G221,1)=")",IF(RIGHT(G221,2)="T)",-1000000000000*VALUE(MID(G221,2,LEN(G221)-3)),IF(RIGHT(G221,2)="M)",-1000000*VALUE(MID(G221,2,LEN(G221)-3)),IF(RIGHT(G221,2)="B)",-1000000000*VALUE(MID(G221,2,LEN(G221)-3)),IF(RIGHT(G221,2)="k)",-1000*VALUE(MID(G221,2,LEN(G221)-3)),VALUE(SUBSTITUTE(G221,",","")))))),IF(RIGHT(G221,1)="T",1000000000000*VALUE(LEFT(G221,LEN(G221)-1)),IF(RIGHT(G221,1)="M",1000000*VALUE(LEFT(G221,LEN(G221)-1)),IF(RIGHT(G221,1)="B",1000000000*VALUE(LEFT(G221,LEN(G221)-1)),IF(RIGHT(G221,1)="%",0.01*VALUE(LEFT(G221,LEN(G221)-1)),IF(RIGHT(G221,1)="k",1000*VALUE(LEFT(G221,LEN(G221)-1)),VALUE(SUBSTITUTE(G221,",",""))))))))),"N/A")</f>
        <v/>
      </c>
      <c r="P221">
        <f>MAX(J221:N221)</f>
        <v/>
      </c>
      <c r="Q221">
        <f>IFERROR(J144+MATCH(P221,J221:N221,0)-1,"")</f>
        <v/>
      </c>
      <c r="R221">
        <f>IF(Q221="","",MIN(J221:N221))</f>
        <v/>
      </c>
      <c r="S221">
        <f>IFERROR(J144+MATCH(R221,J221:N221,0)-1,"")</f>
        <v/>
      </c>
      <c r="T221">
        <f>IFERROR(AVERAGE(J221:N221),"")</f>
        <v/>
      </c>
      <c r="U221">
        <f>IFERROR(STDEV(J221:N221),"")</f>
        <v/>
      </c>
      <c r="V221">
        <f>IFERROR(IF(C221="-","",IF(ISBLANK(B221),"",IF(OR(ISNUMBER(FIND("Growth",B221)),ISNUMBER(FIND("Margin",B221))),"",(J221-T221)/U221))),"")</f>
        <v/>
      </c>
      <c r="W221">
        <f>IFERROR(IF(OR(D221="-",ISBLANK(D221)),"",(K221-T221)/U221),"")</f>
        <v/>
      </c>
      <c r="X221">
        <f>IFERROR(IF(OR(E221="-",ISBLANK(E221)),"",(L221-T221)/U221),"")</f>
        <v/>
      </c>
      <c r="Y221">
        <f>IFERROR(IF(OR(F221="-",ISBLANK(F221)),"",(M221-T221)/U221),"")</f>
        <v/>
      </c>
      <c r="Z221">
        <f>IFERROR(IF(OR(G221="-",ISBLANK(G221)),"",(N221-T221)/U221),"")</f>
        <v/>
      </c>
      <c r="AA221">
        <f>IF(MAX(MAX(V221:Z221),ABS(MIN(V221:Z221)))=ABS(MIN(V221:Z221)),MIN(V221:Z221),MAX(V221:Z221))</f>
        <v/>
      </c>
      <c r="AB221">
        <f>IFERROR(V144+MATCH(AA221,V221:Z221,0)-1,"")</f>
        <v/>
      </c>
      <c r="AC221">
        <f>IF(AB221&lt;&gt;"",IF(S221=AB221,"Low",IF(AB221=Q221,"High","")),"")</f>
        <v/>
      </c>
      <c r="AE221">
        <f>IF(ISNUMBER(MATCH("N/A",J221:N221,0)),"",IFERROR((5 * SUMPRODUCT(J144:N144,J221:N221) - PRODUCT(SUM(J144:N144),SUM(J221:N221))) / ((5 * SUM((J144^2)+(K144^2)+(L144^2)+(M144^2)+(N144^2))) - SUM(J144:N144)^2),""))</f>
        <v/>
      </c>
      <c r="AF221">
        <f>IFERROR(CORREL(J144:N144,J221:N221),"")</f>
        <v/>
      </c>
      <c r="AZ221">
        <f>IF(Q221=S221,0,1)</f>
        <v/>
      </c>
      <c r="BA221">
        <f>IF(AZ221=1,IF(Q221="","",IF(Q221=N144,"Yes","No")),"")</f>
        <v/>
      </c>
      <c r="BB221">
        <f>IF(BA221="Yes",P221,"")</f>
        <v/>
      </c>
      <c r="BC221">
        <f>IF(AZ221=1,IF(S221="","",IF(S221=N144,"Yes","No")),"")</f>
        <v/>
      </c>
      <c r="BD221">
        <f>IF(BC221="Yes",R221,"")</f>
        <v/>
      </c>
      <c r="BE221">
        <f>IFERROR(IF(SIGN(AE221)=1,"Increasing",IF(SIGN(AE221)=-1,"Decreasing","")),"")</f>
        <v/>
      </c>
      <c r="BF221">
        <f>IF(OR(AND(BE221="Increasing",BA221="Yes"),AND(BE221="Decreasing",BC221="Yes")),"Yes","No")</f>
        <v/>
      </c>
      <c r="BG221">
        <f>IF(I221="pos_trend","Yes","No")</f>
        <v/>
      </c>
      <c r="BH221">
        <f>IF(AF221&lt;&gt;"",IF(ABS(AF221)&gt;0.8,"Yes","No"),"")</f>
        <v/>
      </c>
    </row>
    <row r="222" spans="1:60">
      <c s="1" r="A222" t="n">
        <v>16</v>
      </c>
      <c r="B222" t="s">
        <v>538</v>
      </c>
      <c r="C222" t="s">
        <v>264</v>
      </c>
      <c r="D222" t="s">
        <v>264</v>
      </c>
      <c r="E222" t="s">
        <v>264</v>
      </c>
      <c r="F222" t="s">
        <v>264</v>
      </c>
      <c r="G222" t="s">
        <v>264</v>
      </c>
      <c r="H222" t="s"/>
      <c r="I222">
        <f>IF(AND(K222&gt; J222, L222&gt; K222, M222&gt; L222, N222&gt; M222), "pos_trend", IF(AND(K222&lt; J222, L222&lt; K222, M222&lt; L222, N222&lt; M222), "neg_trend", "N/A"))</f>
        <v/>
      </c>
      <c r="J222">
        <f>IFERROR(IF(TRIM(C222)="-", "N/A", IF(RIGHT(C222,1)=")",IF(RIGHT(C222,2)="T)",-1000000000000*VALUE(MID(C222,2,LEN(C222)-3)),IF(RIGHT(C222,2)="M)",-1000000*VALUE(MID(C222,2,LEN(C222)-3)),IF(RIGHT(C222,2)="B)",-1000000000*VALUE(MID(C222,2,LEN(C222)-3)),IF(RIGHT(C222,2)="k)",-1000*VALUE(MID(C222,2,LEN(C222)-3)),VALUE(SUBSTITUTE(C222,",","")))))),IF(RIGHT(C222,1)="T",1000000000000*VALUE(LEFT(C222,LEN(C222)-1)),IF(RIGHT(C222,1)="M",1000000*VALUE(LEFT(C222,LEN(C222)-1)),IF(RIGHT(C222,1)="B",1000000000*VALUE(LEFT(C222,LEN(C222)-1)),IF(RIGHT(C222,1)="%",0.01*VALUE(LEFT(C222,LEN(C222)-1)),IF(RIGHT(C222,1)="k",1000*VALUE(LEFT(C222,LEN(C222)-1)),VALUE(SUBSTITUTE(C222,",",""))))))))),"N/A")</f>
        <v/>
      </c>
      <c r="K222">
        <f>IFERROR(IF(TRIM(D222)="-", "N/A", IF(RIGHT(D222,1)=")",IF(RIGHT(D222,2)="T)",-1000000000000*VALUE(MID(D222,2,LEN(D222)-3)),IF(RIGHT(D222,2)="M)",-1000000*VALUE(MID(D222,2,LEN(D222)-3)),IF(RIGHT(D222,2)="B)",-1000000000*VALUE(MID(D222,2,LEN(D222)-3)),IF(RIGHT(D222,2)="k)",-1000*VALUE(MID(D222,2,LEN(D222)-3)),VALUE(SUBSTITUTE(D222,",","")))))),IF(RIGHT(D222,1)="T",1000000000000*VALUE(LEFT(D222,LEN(D222)-1)),IF(RIGHT(D222,1)="M",1000000*VALUE(LEFT(D222,LEN(D222)-1)),IF(RIGHT(D222,1)="B",1000000000*VALUE(LEFT(D222,LEN(D222)-1)),IF(RIGHT(D222,1)="%",0.01*VALUE(LEFT(D222,LEN(D222)-1)),IF(RIGHT(D222,1)="k",1000*VALUE(LEFT(D222,LEN(D222)-1)),VALUE(SUBSTITUTE(D222,",",""))))))))),"N/A")</f>
        <v/>
      </c>
      <c r="L222">
        <f>IFERROR(IF(TRIM(E222)="-", "N/A", IF(RIGHT(E222,1)=")",IF(RIGHT(E222,2)="T)",-1000000000000*VALUE(MID(E222,2,LEN(E222)-3)),IF(RIGHT(E222,2)="M)",-1000000*VALUE(MID(E222,2,LEN(E222)-3)),IF(RIGHT(E222,2)="B)",-1000000000*VALUE(MID(E222,2,LEN(E222)-3)),IF(RIGHT(E222,2)="k)",-1000*VALUE(MID(E222,2,LEN(E222)-3)),VALUE(SUBSTITUTE(E222,",","")))))),IF(RIGHT(E222,1)="T",1000000000000*VALUE(LEFT(E222,LEN(E222)-1)),IF(RIGHT(E222,1)="M",1000000*VALUE(LEFT(E222,LEN(E222)-1)),IF(RIGHT(E222,1)="B",1000000000*VALUE(LEFT(E222,LEN(E222)-1)),IF(RIGHT(E222,1)="%",0.01*VALUE(LEFT(E222,LEN(E222)-1)),IF(RIGHT(E222,1)="k",1000*VALUE(LEFT(E222,LEN(E222)-1)),VALUE(SUBSTITUTE(E222,",",""))))))))),"N/A")</f>
        <v/>
      </c>
      <c r="M222">
        <f>IFERROR(IF(TRIM(F222)="-", "N/A", IF(RIGHT(F222,1)=")",IF(RIGHT(F222,2)="T)",-1000000000000*VALUE(MID(F222,2,LEN(F222)-3)),IF(RIGHT(F222,2)="M)",-1000000*VALUE(MID(F222,2,LEN(F222)-3)),IF(RIGHT(F222,2)="B)",-1000000000*VALUE(MID(F222,2,LEN(F222)-3)),IF(RIGHT(F222,2)="k)",-1000*VALUE(MID(F222,2,LEN(F222)-3)),VALUE(SUBSTITUTE(F222,",","")))))),IF(RIGHT(F222,1)="T",1000000000000*VALUE(LEFT(F222,LEN(F222)-1)),IF(RIGHT(F222,1)="M",1000000*VALUE(LEFT(F222,LEN(F222)-1)),IF(RIGHT(F222,1)="B",1000000000*VALUE(LEFT(F222,LEN(F222)-1)),IF(RIGHT(F222,1)="%",0.01*VALUE(LEFT(F222,LEN(F222)-1)),IF(RIGHT(F222,1)="k",1000*VALUE(LEFT(F222,LEN(F222)-1)),VALUE(SUBSTITUTE(F222,",",""))))))))),"N/A")</f>
        <v/>
      </c>
      <c r="N222">
        <f>IFERROR(IF(TRIM(G222)="-", "N/A", IF(RIGHT(G222,1)=")",IF(RIGHT(G222,2)="T)",-1000000000000*VALUE(MID(G222,2,LEN(G222)-3)),IF(RIGHT(G222,2)="M)",-1000000*VALUE(MID(G222,2,LEN(G222)-3)),IF(RIGHT(G222,2)="B)",-1000000000*VALUE(MID(G222,2,LEN(G222)-3)),IF(RIGHT(G222,2)="k)",-1000*VALUE(MID(G222,2,LEN(G222)-3)),VALUE(SUBSTITUTE(G222,",","")))))),IF(RIGHT(G222,1)="T",1000000000000*VALUE(LEFT(G222,LEN(G222)-1)),IF(RIGHT(G222,1)="M",1000000*VALUE(LEFT(G222,LEN(G222)-1)),IF(RIGHT(G222,1)="B",1000000000*VALUE(LEFT(G222,LEN(G222)-1)),IF(RIGHT(G222,1)="%",0.01*VALUE(LEFT(G222,LEN(G222)-1)),IF(RIGHT(G222,1)="k",1000*VALUE(LEFT(G222,LEN(G222)-1)),VALUE(SUBSTITUTE(G222,",",""))))))))),"N/A")</f>
        <v/>
      </c>
      <c r="P222">
        <f>MAX(J222:N222)</f>
        <v/>
      </c>
      <c r="Q222">
        <f>IFERROR(J144+MATCH(P222,J222:N222,0)-1,"")</f>
        <v/>
      </c>
      <c r="R222">
        <f>IF(Q222="","",MIN(J222:N222))</f>
        <v/>
      </c>
      <c r="S222">
        <f>IFERROR(J144+MATCH(R222,J222:N222,0)-1,"")</f>
        <v/>
      </c>
      <c r="T222">
        <f>IFERROR(AVERAGE(J222:N222),"")</f>
        <v/>
      </c>
      <c r="U222">
        <f>IFERROR(STDEV(J222:N222),"")</f>
        <v/>
      </c>
      <c r="V222">
        <f>IFERROR(IF(C222="-","",IF(ISBLANK(B222),"",IF(OR(ISNUMBER(FIND("Growth",B222)),ISNUMBER(FIND("Margin",B222))),"",(J222-T222)/U222))),"")</f>
        <v/>
      </c>
      <c r="W222">
        <f>IFERROR(IF(OR(D222="-",ISBLANK(D222)),"",(K222-T222)/U222),"")</f>
        <v/>
      </c>
      <c r="X222">
        <f>IFERROR(IF(OR(E222="-",ISBLANK(E222)),"",(L222-T222)/U222),"")</f>
        <v/>
      </c>
      <c r="Y222">
        <f>IFERROR(IF(OR(F222="-",ISBLANK(F222)),"",(M222-T222)/U222),"")</f>
        <v/>
      </c>
      <c r="Z222">
        <f>IFERROR(IF(OR(G222="-",ISBLANK(G222)),"",(N222-T222)/U222),"")</f>
        <v/>
      </c>
      <c r="AA222">
        <f>IF(MAX(MAX(V222:Z222),ABS(MIN(V222:Z222)))=ABS(MIN(V222:Z222)),MIN(V222:Z222),MAX(V222:Z222))</f>
        <v/>
      </c>
      <c r="AB222">
        <f>IFERROR(V144+MATCH(AA222,V222:Z222,0)-1,"")</f>
        <v/>
      </c>
      <c r="AC222">
        <f>IF(AB222&lt;&gt;"",IF(S222=AB222,"Low",IF(AB222=Q222,"High","")),"")</f>
        <v/>
      </c>
      <c r="AE222">
        <f>IF(ISNUMBER(MATCH("N/A",J222:N222,0)),"",IFERROR((5 * SUMPRODUCT(J144:N144,J222:N222) - PRODUCT(SUM(J144:N144),SUM(J222:N222))) / ((5 * SUM((J144^2)+(K144^2)+(L144^2)+(M144^2)+(N144^2))) - SUM(J144:N144)^2),""))</f>
        <v/>
      </c>
      <c r="AF222">
        <f>IFERROR(CORREL(J144:N144,J222:N222),"")</f>
        <v/>
      </c>
      <c r="AZ222">
        <f>IF(Q222=S222,0,1)</f>
        <v/>
      </c>
      <c r="BA222">
        <f>IF(AZ222=1,IF(Q222="","",IF(Q222=N144,"Yes","No")),"")</f>
        <v/>
      </c>
      <c r="BB222">
        <f>IF(BA222="Yes",P222,"")</f>
        <v/>
      </c>
      <c r="BC222">
        <f>IF(AZ222=1,IF(S222="","",IF(S222=N144,"Yes","No")),"")</f>
        <v/>
      </c>
      <c r="BD222">
        <f>IF(BC222="Yes",R222,"")</f>
        <v/>
      </c>
      <c r="BE222">
        <f>IFERROR(IF(SIGN(AE222)=1,"Increasing",IF(SIGN(AE222)=-1,"Decreasing","")),"")</f>
        <v/>
      </c>
      <c r="BF222">
        <f>IF(OR(AND(BE222="Increasing",BA222="Yes"),AND(BE222="Decreasing",BC222="Yes")),"Yes","No")</f>
        <v/>
      </c>
      <c r="BG222">
        <f>IF(I222="pos_trend","Yes","No")</f>
        <v/>
      </c>
      <c r="BH222">
        <f>IF(AF222&lt;&gt;"",IF(ABS(AF222)&gt;0.8,"Yes","No"),"")</f>
        <v/>
      </c>
    </row>
    <row r="223" spans="1:60">
      <c s="1" r="A223" t="n">
        <v>17</v>
      </c>
      <c r="B223" t="s">
        <v>539</v>
      </c>
      <c r="C223" t="s">
        <v>1307</v>
      </c>
      <c r="D223" t="s">
        <v>1308</v>
      </c>
      <c r="E223" t="s">
        <v>1309</v>
      </c>
      <c r="F223" t="s">
        <v>1310</v>
      </c>
      <c r="G223" t="s">
        <v>1311</v>
      </c>
      <c r="H223" t="s"/>
      <c r="I223">
        <f>IF(AND(K223&gt; J223, L223&gt; K223, M223&gt; L223, N223&gt; M223), "pos_trend", IF(AND(K223&lt; J223, L223&lt; K223, M223&lt; L223, N223&lt; M223), "neg_trend", "N/A"))</f>
        <v/>
      </c>
      <c r="J223">
        <f>IFERROR(IF(TRIM(C223)="-", "N/A", IF(RIGHT(C223,1)=")",IF(RIGHT(C223,2)="T)",-1000000000000*VALUE(MID(C223,2,LEN(C223)-3)),IF(RIGHT(C223,2)="M)",-1000000*VALUE(MID(C223,2,LEN(C223)-3)),IF(RIGHT(C223,2)="B)",-1000000000*VALUE(MID(C223,2,LEN(C223)-3)),IF(RIGHT(C223,2)="k)",-1000*VALUE(MID(C223,2,LEN(C223)-3)),VALUE(SUBSTITUTE(C223,",","")))))),IF(RIGHT(C223,1)="T",1000000000000*VALUE(LEFT(C223,LEN(C223)-1)),IF(RIGHT(C223,1)="M",1000000*VALUE(LEFT(C223,LEN(C223)-1)),IF(RIGHT(C223,1)="B",1000000000*VALUE(LEFT(C223,LEN(C223)-1)),IF(RIGHT(C223,1)="%",0.01*VALUE(LEFT(C223,LEN(C223)-1)),IF(RIGHT(C223,1)="k",1000*VALUE(LEFT(C223,LEN(C223)-1)),VALUE(SUBSTITUTE(C223,",",""))))))))),"N/A")</f>
        <v/>
      </c>
      <c r="K223">
        <f>IFERROR(IF(TRIM(D223)="-", "N/A", IF(RIGHT(D223,1)=")",IF(RIGHT(D223,2)="T)",-1000000000000*VALUE(MID(D223,2,LEN(D223)-3)),IF(RIGHT(D223,2)="M)",-1000000*VALUE(MID(D223,2,LEN(D223)-3)),IF(RIGHT(D223,2)="B)",-1000000000*VALUE(MID(D223,2,LEN(D223)-3)),IF(RIGHT(D223,2)="k)",-1000*VALUE(MID(D223,2,LEN(D223)-3)),VALUE(SUBSTITUTE(D223,",","")))))),IF(RIGHT(D223,1)="T",1000000000000*VALUE(LEFT(D223,LEN(D223)-1)),IF(RIGHT(D223,1)="M",1000000*VALUE(LEFT(D223,LEN(D223)-1)),IF(RIGHT(D223,1)="B",1000000000*VALUE(LEFT(D223,LEN(D223)-1)),IF(RIGHT(D223,1)="%",0.01*VALUE(LEFT(D223,LEN(D223)-1)),IF(RIGHT(D223,1)="k",1000*VALUE(LEFT(D223,LEN(D223)-1)),VALUE(SUBSTITUTE(D223,",",""))))))))),"N/A")</f>
        <v/>
      </c>
      <c r="L223">
        <f>IFERROR(IF(TRIM(E223)="-", "N/A", IF(RIGHT(E223,1)=")",IF(RIGHT(E223,2)="T)",-1000000000000*VALUE(MID(E223,2,LEN(E223)-3)),IF(RIGHT(E223,2)="M)",-1000000*VALUE(MID(E223,2,LEN(E223)-3)),IF(RIGHT(E223,2)="B)",-1000000000*VALUE(MID(E223,2,LEN(E223)-3)),IF(RIGHT(E223,2)="k)",-1000*VALUE(MID(E223,2,LEN(E223)-3)),VALUE(SUBSTITUTE(E223,",","")))))),IF(RIGHT(E223,1)="T",1000000000000*VALUE(LEFT(E223,LEN(E223)-1)),IF(RIGHT(E223,1)="M",1000000*VALUE(LEFT(E223,LEN(E223)-1)),IF(RIGHT(E223,1)="B",1000000000*VALUE(LEFT(E223,LEN(E223)-1)),IF(RIGHT(E223,1)="%",0.01*VALUE(LEFT(E223,LEN(E223)-1)),IF(RIGHT(E223,1)="k",1000*VALUE(LEFT(E223,LEN(E223)-1)),VALUE(SUBSTITUTE(E223,",",""))))))))),"N/A")</f>
        <v/>
      </c>
      <c r="M223">
        <f>IFERROR(IF(TRIM(F223)="-", "N/A", IF(RIGHT(F223,1)=")",IF(RIGHT(F223,2)="T)",-1000000000000*VALUE(MID(F223,2,LEN(F223)-3)),IF(RIGHT(F223,2)="M)",-1000000*VALUE(MID(F223,2,LEN(F223)-3)),IF(RIGHT(F223,2)="B)",-1000000000*VALUE(MID(F223,2,LEN(F223)-3)),IF(RIGHT(F223,2)="k)",-1000*VALUE(MID(F223,2,LEN(F223)-3)),VALUE(SUBSTITUTE(F223,",","")))))),IF(RIGHT(F223,1)="T",1000000000000*VALUE(LEFT(F223,LEN(F223)-1)),IF(RIGHT(F223,1)="M",1000000*VALUE(LEFT(F223,LEN(F223)-1)),IF(RIGHT(F223,1)="B",1000000000*VALUE(LEFT(F223,LEN(F223)-1)),IF(RIGHT(F223,1)="%",0.01*VALUE(LEFT(F223,LEN(F223)-1)),IF(RIGHT(F223,1)="k",1000*VALUE(LEFT(F223,LEN(F223)-1)),VALUE(SUBSTITUTE(F223,",",""))))))))),"N/A")</f>
        <v/>
      </c>
      <c r="N223">
        <f>IFERROR(IF(TRIM(G223)="-", "N/A", IF(RIGHT(G223,1)=")",IF(RIGHT(G223,2)="T)",-1000000000000*VALUE(MID(G223,2,LEN(G223)-3)),IF(RIGHT(G223,2)="M)",-1000000*VALUE(MID(G223,2,LEN(G223)-3)),IF(RIGHT(G223,2)="B)",-1000000000*VALUE(MID(G223,2,LEN(G223)-3)),IF(RIGHT(G223,2)="k)",-1000*VALUE(MID(G223,2,LEN(G223)-3)),VALUE(SUBSTITUTE(G223,",","")))))),IF(RIGHT(G223,1)="T",1000000000000*VALUE(LEFT(G223,LEN(G223)-1)),IF(RIGHT(G223,1)="M",1000000*VALUE(LEFT(G223,LEN(G223)-1)),IF(RIGHT(G223,1)="B",1000000000*VALUE(LEFT(G223,LEN(G223)-1)),IF(RIGHT(G223,1)="%",0.01*VALUE(LEFT(G223,LEN(G223)-1)),IF(RIGHT(G223,1)="k",1000*VALUE(LEFT(G223,LEN(G223)-1)),VALUE(SUBSTITUTE(G223,",",""))))))))),"N/A")</f>
        <v/>
      </c>
      <c r="P223">
        <f>MAX(J223:N223)</f>
        <v/>
      </c>
      <c r="Q223">
        <f>IFERROR(J144+MATCH(P223,J223:N223,0)-1,"")</f>
        <v/>
      </c>
      <c r="R223">
        <f>IF(Q223="","",MIN(J223:N223))</f>
        <v/>
      </c>
      <c r="S223">
        <f>IFERROR(J144+MATCH(R223,J223:N223,0)-1,"")</f>
        <v/>
      </c>
      <c r="T223">
        <f>IFERROR(AVERAGE(J223:N223),"")</f>
        <v/>
      </c>
      <c r="U223">
        <f>IFERROR(STDEV(J223:N223),"")</f>
        <v/>
      </c>
      <c r="V223">
        <f>IFERROR(IF(C223="-","",IF(ISBLANK(B223),"",IF(OR(ISNUMBER(FIND("Growth",B223)),ISNUMBER(FIND("Margin",B223))),"",(J223-T223)/U223))),"")</f>
        <v/>
      </c>
      <c r="W223">
        <f>IFERROR(IF(OR(D223="-",ISBLANK(D223)),"",(K223-T223)/U223),"")</f>
        <v/>
      </c>
      <c r="X223">
        <f>IFERROR(IF(OR(E223="-",ISBLANK(E223)),"",(L223-T223)/U223),"")</f>
        <v/>
      </c>
      <c r="Y223">
        <f>IFERROR(IF(OR(F223="-",ISBLANK(F223)),"",(M223-T223)/U223),"")</f>
        <v/>
      </c>
      <c r="Z223">
        <f>IFERROR(IF(OR(G223="-",ISBLANK(G223)),"",(N223-T223)/U223),"")</f>
        <v/>
      </c>
      <c r="AA223">
        <f>IF(MAX(MAX(V223:Z223),ABS(MIN(V223:Z223)))=ABS(MIN(V223:Z223)),MIN(V223:Z223),MAX(V223:Z223))</f>
        <v/>
      </c>
      <c r="AB223">
        <f>IFERROR(V144+MATCH(AA223,V223:Z223,0)-1,"")</f>
        <v/>
      </c>
      <c r="AC223">
        <f>IF(AB223&lt;&gt;"",IF(S223=AB223,"Low",IF(AB223=Q223,"High","")),"")</f>
        <v/>
      </c>
      <c r="AE223">
        <f>IF(ISNUMBER(MATCH("N/A",J223:N223,0)),"",IFERROR((5 * SUMPRODUCT(J144:N144,J223:N223) - PRODUCT(SUM(J144:N144),SUM(J223:N223))) / ((5 * SUM((J144^2)+(K144^2)+(L144^2)+(M144^2)+(N144^2))) - SUM(J144:N144)^2),""))</f>
        <v/>
      </c>
      <c r="AF223">
        <f>IFERROR(CORREL(J144:N144,J223:N223),"")</f>
        <v/>
      </c>
      <c r="AZ223">
        <f>IF(Q223=S223,0,1)</f>
        <v/>
      </c>
      <c r="BA223">
        <f>IF(AZ223=1,IF(Q223="","",IF(Q223=N144,"Yes","No")),"")</f>
        <v/>
      </c>
      <c r="BB223">
        <f>IF(BA223="Yes",P223,"")</f>
        <v/>
      </c>
      <c r="BC223">
        <f>IF(AZ223=1,IF(S223="","",IF(S223=N144,"Yes","No")),"")</f>
        <v/>
      </c>
      <c r="BD223">
        <f>IF(BC223="Yes",R223,"")</f>
        <v/>
      </c>
      <c r="BE223">
        <f>IFERROR(IF(SIGN(AE223)=1,"Increasing",IF(SIGN(AE223)=-1,"Decreasing","")),"")</f>
        <v/>
      </c>
      <c r="BF223">
        <f>IF(OR(AND(BE223="Increasing",BA223="Yes"),AND(BE223="Decreasing",BC223="Yes")),"Yes","No")</f>
        <v/>
      </c>
      <c r="BG223">
        <f>IF(I223="pos_trend","Yes","No")</f>
        <v/>
      </c>
      <c r="BH223">
        <f>IF(AF223&lt;&gt;"",IF(ABS(AF223)&gt;0.8,"Yes","No"),"")</f>
        <v/>
      </c>
    </row>
    <row r="224" spans="1:60">
      <c s="1" r="A224" t="n">
        <v>18</v>
      </c>
      <c r="B224" t="s">
        <v>540</v>
      </c>
      <c r="C224" t="s">
        <v>1312</v>
      </c>
      <c r="D224" t="s">
        <v>1313</v>
      </c>
      <c r="E224" t="s">
        <v>1314</v>
      </c>
      <c r="F224" t="s">
        <v>1315</v>
      </c>
      <c r="G224" t="s">
        <v>1316</v>
      </c>
      <c r="H224" t="s"/>
      <c r="I224">
        <f>IF(AND(K224&gt; J224, L224&gt; K224, M224&gt; L224, N224&gt; M224), "pos_trend", IF(AND(K224&lt; J224, L224&lt; K224, M224&lt; L224, N224&lt; M224), "neg_trend", "N/A"))</f>
        <v/>
      </c>
      <c r="J224">
        <f>IFERROR(IF(TRIM(C224)="-", "N/A", IF(RIGHT(C224,1)=")",IF(RIGHT(C224,2)="T)",-1000000000000*VALUE(MID(C224,2,LEN(C224)-3)),IF(RIGHT(C224,2)="M)",-1000000*VALUE(MID(C224,2,LEN(C224)-3)),IF(RIGHT(C224,2)="B)",-1000000000*VALUE(MID(C224,2,LEN(C224)-3)),IF(RIGHT(C224,2)="k)",-1000*VALUE(MID(C224,2,LEN(C224)-3)),VALUE(SUBSTITUTE(C224,",","")))))),IF(RIGHT(C224,1)="T",1000000000000*VALUE(LEFT(C224,LEN(C224)-1)),IF(RIGHT(C224,1)="M",1000000*VALUE(LEFT(C224,LEN(C224)-1)),IF(RIGHT(C224,1)="B",1000000000*VALUE(LEFT(C224,LEN(C224)-1)),IF(RIGHT(C224,1)="%",0.01*VALUE(LEFT(C224,LEN(C224)-1)),IF(RIGHT(C224,1)="k",1000*VALUE(LEFT(C224,LEN(C224)-1)),VALUE(SUBSTITUTE(C224,",",""))))))))),"N/A")</f>
        <v/>
      </c>
      <c r="K224">
        <f>IFERROR(IF(TRIM(D224)="-", "N/A", IF(RIGHT(D224,1)=")",IF(RIGHT(D224,2)="T)",-1000000000000*VALUE(MID(D224,2,LEN(D224)-3)),IF(RIGHT(D224,2)="M)",-1000000*VALUE(MID(D224,2,LEN(D224)-3)),IF(RIGHT(D224,2)="B)",-1000000000*VALUE(MID(D224,2,LEN(D224)-3)),IF(RIGHT(D224,2)="k)",-1000*VALUE(MID(D224,2,LEN(D224)-3)),VALUE(SUBSTITUTE(D224,",","")))))),IF(RIGHT(D224,1)="T",1000000000000*VALUE(LEFT(D224,LEN(D224)-1)),IF(RIGHT(D224,1)="M",1000000*VALUE(LEFT(D224,LEN(D224)-1)),IF(RIGHT(D224,1)="B",1000000000*VALUE(LEFT(D224,LEN(D224)-1)),IF(RIGHT(D224,1)="%",0.01*VALUE(LEFT(D224,LEN(D224)-1)),IF(RIGHT(D224,1)="k",1000*VALUE(LEFT(D224,LEN(D224)-1)),VALUE(SUBSTITUTE(D224,",",""))))))))),"N/A")</f>
        <v/>
      </c>
      <c r="L224">
        <f>IFERROR(IF(TRIM(E224)="-", "N/A", IF(RIGHT(E224,1)=")",IF(RIGHT(E224,2)="T)",-1000000000000*VALUE(MID(E224,2,LEN(E224)-3)),IF(RIGHT(E224,2)="M)",-1000000*VALUE(MID(E224,2,LEN(E224)-3)),IF(RIGHT(E224,2)="B)",-1000000000*VALUE(MID(E224,2,LEN(E224)-3)),IF(RIGHT(E224,2)="k)",-1000*VALUE(MID(E224,2,LEN(E224)-3)),VALUE(SUBSTITUTE(E224,",","")))))),IF(RIGHT(E224,1)="T",1000000000000*VALUE(LEFT(E224,LEN(E224)-1)),IF(RIGHT(E224,1)="M",1000000*VALUE(LEFT(E224,LEN(E224)-1)),IF(RIGHT(E224,1)="B",1000000000*VALUE(LEFT(E224,LEN(E224)-1)),IF(RIGHT(E224,1)="%",0.01*VALUE(LEFT(E224,LEN(E224)-1)),IF(RIGHT(E224,1)="k",1000*VALUE(LEFT(E224,LEN(E224)-1)),VALUE(SUBSTITUTE(E224,",",""))))))))),"N/A")</f>
        <v/>
      </c>
      <c r="M224">
        <f>IFERROR(IF(TRIM(F224)="-", "N/A", IF(RIGHT(F224,1)=")",IF(RIGHT(F224,2)="T)",-1000000000000*VALUE(MID(F224,2,LEN(F224)-3)),IF(RIGHT(F224,2)="M)",-1000000*VALUE(MID(F224,2,LEN(F224)-3)),IF(RIGHT(F224,2)="B)",-1000000000*VALUE(MID(F224,2,LEN(F224)-3)),IF(RIGHT(F224,2)="k)",-1000*VALUE(MID(F224,2,LEN(F224)-3)),VALUE(SUBSTITUTE(F224,",","")))))),IF(RIGHT(F224,1)="T",1000000000000*VALUE(LEFT(F224,LEN(F224)-1)),IF(RIGHT(F224,1)="M",1000000*VALUE(LEFT(F224,LEN(F224)-1)),IF(RIGHT(F224,1)="B",1000000000*VALUE(LEFT(F224,LEN(F224)-1)),IF(RIGHT(F224,1)="%",0.01*VALUE(LEFT(F224,LEN(F224)-1)),IF(RIGHT(F224,1)="k",1000*VALUE(LEFT(F224,LEN(F224)-1)),VALUE(SUBSTITUTE(F224,",",""))))))))),"N/A")</f>
        <v/>
      </c>
      <c r="N224">
        <f>IFERROR(IF(TRIM(G224)="-", "N/A", IF(RIGHT(G224,1)=")",IF(RIGHT(G224,2)="T)",-1000000000000*VALUE(MID(G224,2,LEN(G224)-3)),IF(RIGHT(G224,2)="M)",-1000000*VALUE(MID(G224,2,LEN(G224)-3)),IF(RIGHT(G224,2)="B)",-1000000000*VALUE(MID(G224,2,LEN(G224)-3)),IF(RIGHT(G224,2)="k)",-1000*VALUE(MID(G224,2,LEN(G224)-3)),VALUE(SUBSTITUTE(G224,",","")))))),IF(RIGHT(G224,1)="T",1000000000000*VALUE(LEFT(G224,LEN(G224)-1)),IF(RIGHT(G224,1)="M",1000000*VALUE(LEFT(G224,LEN(G224)-1)),IF(RIGHT(G224,1)="B",1000000000*VALUE(LEFT(G224,LEN(G224)-1)),IF(RIGHT(G224,1)="%",0.01*VALUE(LEFT(G224,LEN(G224)-1)),IF(RIGHT(G224,1)="k",1000*VALUE(LEFT(G224,LEN(G224)-1)),VALUE(SUBSTITUTE(G224,",",""))))))))),"N/A")</f>
        <v/>
      </c>
      <c r="P224">
        <f>MAX(J224:N224)</f>
        <v/>
      </c>
      <c r="Q224">
        <f>IFERROR(J144+MATCH(P224,J224:N224,0)-1,"")</f>
        <v/>
      </c>
      <c r="R224">
        <f>IF(Q224="","",MIN(J224:N224))</f>
        <v/>
      </c>
      <c r="S224">
        <f>IFERROR(J144+MATCH(R224,J224:N224,0)-1,"")</f>
        <v/>
      </c>
      <c r="T224">
        <f>IFERROR(AVERAGE(J224:N224),"")</f>
        <v/>
      </c>
      <c r="U224">
        <f>IFERROR(STDEV(J224:N224),"")</f>
        <v/>
      </c>
      <c r="V224">
        <f>IFERROR(IF(C224="-","",IF(ISBLANK(B224),"",IF(OR(ISNUMBER(FIND("Growth",B224)),ISNUMBER(FIND("Margin",B224))),"",(J224-T224)/U224))),"")</f>
        <v/>
      </c>
      <c r="W224">
        <f>IFERROR(IF(OR(D224="-",ISBLANK(D224)),"",(K224-T224)/U224),"")</f>
        <v/>
      </c>
      <c r="X224">
        <f>IFERROR(IF(OR(E224="-",ISBLANK(E224)),"",(L224-T224)/U224),"")</f>
        <v/>
      </c>
      <c r="Y224">
        <f>IFERROR(IF(OR(F224="-",ISBLANK(F224)),"",(M224-T224)/U224),"")</f>
        <v/>
      </c>
      <c r="Z224">
        <f>IFERROR(IF(OR(G224="-",ISBLANK(G224)),"",(N224-T224)/U224),"")</f>
        <v/>
      </c>
      <c r="AA224">
        <f>IF(MAX(MAX(V224:Z224),ABS(MIN(V224:Z224)))=ABS(MIN(V224:Z224)),MIN(V224:Z224),MAX(V224:Z224))</f>
        <v/>
      </c>
      <c r="AB224">
        <f>IFERROR(V144+MATCH(AA224,V224:Z224,0)-1,"")</f>
        <v/>
      </c>
      <c r="AC224">
        <f>IF(AB224&lt;&gt;"",IF(S224=AB224,"Low",IF(AB224=Q224,"High","")),"")</f>
        <v/>
      </c>
      <c r="AE224">
        <f>IF(ISNUMBER(MATCH("N/A",J224:N224,0)),"",IFERROR((5 * SUMPRODUCT(J144:N144,J224:N224) - PRODUCT(SUM(J144:N144),SUM(J224:N224))) / ((5 * SUM((J144^2)+(K144^2)+(L144^2)+(M144^2)+(N144^2))) - SUM(J144:N144)^2),""))</f>
        <v/>
      </c>
      <c r="AF224">
        <f>IFERROR(CORREL(J144:N144,J224:N224),"")</f>
        <v/>
      </c>
      <c r="AZ224">
        <f>IF(Q224=S224,0,1)</f>
        <v/>
      </c>
      <c r="BA224">
        <f>IF(AZ224=1,IF(Q224="","",IF(Q224=N144,"Yes","No")),"")</f>
        <v/>
      </c>
      <c r="BB224">
        <f>IF(BA224="Yes",P224,"")</f>
        <v/>
      </c>
      <c r="BC224">
        <f>IF(AZ224=1,IF(S224="","",IF(S224=N144,"Yes","No")),"")</f>
        <v/>
      </c>
      <c r="BD224">
        <f>IF(BC224="Yes",R224,"")</f>
        <v/>
      </c>
      <c r="BE224">
        <f>IFERROR(IF(SIGN(AE224)=1,"Increasing",IF(SIGN(AE224)=-1,"Decreasing","")),"")</f>
        <v/>
      </c>
      <c r="BF224">
        <f>IF(OR(AND(BE224="Increasing",BA224="Yes"),AND(BE224="Decreasing",BC224="Yes")),"Yes","No")</f>
        <v/>
      </c>
      <c r="BG224">
        <f>IF(I224="pos_trend","Yes","No")</f>
        <v/>
      </c>
      <c r="BH224">
        <f>IF(AF224&lt;&gt;"",IF(ABS(AF224)&gt;0.8,"Yes","No"),"")</f>
        <v/>
      </c>
    </row>
    <row r="225" spans="1:60">
      <c s="1" r="A225" t="n">
        <v>19</v>
      </c>
      <c r="B225" t="s">
        <v>541</v>
      </c>
      <c r="C225" t="s">
        <v>1317</v>
      </c>
      <c r="D225" t="s">
        <v>1318</v>
      </c>
      <c r="E225" t="s">
        <v>1319</v>
      </c>
      <c r="F225" t="s">
        <v>1320</v>
      </c>
      <c r="G225" t="s">
        <v>1321</v>
      </c>
      <c r="H225" t="s"/>
      <c r="I225">
        <f>IF(AND(K225&gt; J225, L225&gt; K225, M225&gt; L225, N225&gt; M225), "pos_trend", IF(AND(K225&lt; J225, L225&lt; K225, M225&lt; L225, N225&lt; M225), "neg_trend", "N/A"))</f>
        <v/>
      </c>
      <c r="J225">
        <f>IFERROR(IF(TRIM(C225)="-", "N/A", IF(RIGHT(C225,1)=")",IF(RIGHT(C225,2)="T)",-1000000000000*VALUE(MID(C225,2,LEN(C225)-3)),IF(RIGHT(C225,2)="M)",-1000000*VALUE(MID(C225,2,LEN(C225)-3)),IF(RIGHT(C225,2)="B)",-1000000000*VALUE(MID(C225,2,LEN(C225)-3)),IF(RIGHT(C225,2)="k)",-1000*VALUE(MID(C225,2,LEN(C225)-3)),VALUE(SUBSTITUTE(C225,",","")))))),IF(RIGHT(C225,1)="T",1000000000000*VALUE(LEFT(C225,LEN(C225)-1)),IF(RIGHT(C225,1)="M",1000000*VALUE(LEFT(C225,LEN(C225)-1)),IF(RIGHT(C225,1)="B",1000000000*VALUE(LEFT(C225,LEN(C225)-1)),IF(RIGHT(C225,1)="%",0.01*VALUE(LEFT(C225,LEN(C225)-1)),IF(RIGHT(C225,1)="k",1000*VALUE(LEFT(C225,LEN(C225)-1)),VALUE(SUBSTITUTE(C225,",",""))))))))),"N/A")</f>
        <v/>
      </c>
      <c r="K225">
        <f>IFERROR(IF(TRIM(D225)="-", "N/A", IF(RIGHT(D225,1)=")",IF(RIGHT(D225,2)="T)",-1000000000000*VALUE(MID(D225,2,LEN(D225)-3)),IF(RIGHT(D225,2)="M)",-1000000*VALUE(MID(D225,2,LEN(D225)-3)),IF(RIGHT(D225,2)="B)",-1000000000*VALUE(MID(D225,2,LEN(D225)-3)),IF(RIGHT(D225,2)="k)",-1000*VALUE(MID(D225,2,LEN(D225)-3)),VALUE(SUBSTITUTE(D225,",","")))))),IF(RIGHT(D225,1)="T",1000000000000*VALUE(LEFT(D225,LEN(D225)-1)),IF(RIGHT(D225,1)="M",1000000*VALUE(LEFT(D225,LEN(D225)-1)),IF(RIGHT(D225,1)="B",1000000000*VALUE(LEFT(D225,LEN(D225)-1)),IF(RIGHT(D225,1)="%",0.01*VALUE(LEFT(D225,LEN(D225)-1)),IF(RIGHT(D225,1)="k",1000*VALUE(LEFT(D225,LEN(D225)-1)),VALUE(SUBSTITUTE(D225,",",""))))))))),"N/A")</f>
        <v/>
      </c>
      <c r="L225">
        <f>IFERROR(IF(TRIM(E225)="-", "N/A", IF(RIGHT(E225,1)=")",IF(RIGHT(E225,2)="T)",-1000000000000*VALUE(MID(E225,2,LEN(E225)-3)),IF(RIGHT(E225,2)="M)",-1000000*VALUE(MID(E225,2,LEN(E225)-3)),IF(RIGHT(E225,2)="B)",-1000000000*VALUE(MID(E225,2,LEN(E225)-3)),IF(RIGHT(E225,2)="k)",-1000*VALUE(MID(E225,2,LEN(E225)-3)),VALUE(SUBSTITUTE(E225,",","")))))),IF(RIGHT(E225,1)="T",1000000000000*VALUE(LEFT(E225,LEN(E225)-1)),IF(RIGHT(E225,1)="M",1000000*VALUE(LEFT(E225,LEN(E225)-1)),IF(RIGHT(E225,1)="B",1000000000*VALUE(LEFT(E225,LEN(E225)-1)),IF(RIGHT(E225,1)="%",0.01*VALUE(LEFT(E225,LEN(E225)-1)),IF(RIGHT(E225,1)="k",1000*VALUE(LEFT(E225,LEN(E225)-1)),VALUE(SUBSTITUTE(E225,",",""))))))))),"N/A")</f>
        <v/>
      </c>
      <c r="M225">
        <f>IFERROR(IF(TRIM(F225)="-", "N/A", IF(RIGHT(F225,1)=")",IF(RIGHT(F225,2)="T)",-1000000000000*VALUE(MID(F225,2,LEN(F225)-3)),IF(RIGHT(F225,2)="M)",-1000000*VALUE(MID(F225,2,LEN(F225)-3)),IF(RIGHT(F225,2)="B)",-1000000000*VALUE(MID(F225,2,LEN(F225)-3)),IF(RIGHT(F225,2)="k)",-1000*VALUE(MID(F225,2,LEN(F225)-3)),VALUE(SUBSTITUTE(F225,",","")))))),IF(RIGHT(F225,1)="T",1000000000000*VALUE(LEFT(F225,LEN(F225)-1)),IF(RIGHT(F225,1)="M",1000000*VALUE(LEFT(F225,LEN(F225)-1)),IF(RIGHT(F225,1)="B",1000000000*VALUE(LEFT(F225,LEN(F225)-1)),IF(RIGHT(F225,1)="%",0.01*VALUE(LEFT(F225,LEN(F225)-1)),IF(RIGHT(F225,1)="k",1000*VALUE(LEFT(F225,LEN(F225)-1)),VALUE(SUBSTITUTE(F225,",",""))))))))),"N/A")</f>
        <v/>
      </c>
      <c r="N225">
        <f>IFERROR(IF(TRIM(G225)="-", "N/A", IF(RIGHT(G225,1)=")",IF(RIGHT(G225,2)="T)",-1000000000000*VALUE(MID(G225,2,LEN(G225)-3)),IF(RIGHT(G225,2)="M)",-1000000*VALUE(MID(G225,2,LEN(G225)-3)),IF(RIGHT(G225,2)="B)",-1000000000*VALUE(MID(G225,2,LEN(G225)-3)),IF(RIGHT(G225,2)="k)",-1000*VALUE(MID(G225,2,LEN(G225)-3)),VALUE(SUBSTITUTE(G225,",","")))))),IF(RIGHT(G225,1)="T",1000000000000*VALUE(LEFT(G225,LEN(G225)-1)),IF(RIGHT(G225,1)="M",1000000*VALUE(LEFT(G225,LEN(G225)-1)),IF(RIGHT(G225,1)="B",1000000000*VALUE(LEFT(G225,LEN(G225)-1)),IF(RIGHT(G225,1)="%",0.01*VALUE(LEFT(G225,LEN(G225)-1)),IF(RIGHT(G225,1)="k",1000*VALUE(LEFT(G225,LEN(G225)-1)),VALUE(SUBSTITUTE(G225,",",""))))))))),"N/A")</f>
        <v/>
      </c>
      <c r="P225">
        <f>MAX(J225:N225)</f>
        <v/>
      </c>
      <c r="Q225">
        <f>IFERROR(J144+MATCH(P225,J225:N225,0)-1,"")</f>
        <v/>
      </c>
      <c r="R225">
        <f>IF(Q225="","",MIN(J225:N225))</f>
        <v/>
      </c>
      <c r="S225">
        <f>IFERROR(J144+MATCH(R225,J225:N225,0)-1,"")</f>
        <v/>
      </c>
      <c r="T225">
        <f>IFERROR(AVERAGE(J225:N225),"")</f>
        <v/>
      </c>
      <c r="U225">
        <f>IFERROR(STDEV(J225:N225),"")</f>
        <v/>
      </c>
      <c r="V225">
        <f>IFERROR(IF(C225="-","",IF(ISBLANK(B225),"",IF(OR(ISNUMBER(FIND("Growth",B225)),ISNUMBER(FIND("Margin",B225))),"",(J225-T225)/U225))),"")</f>
        <v/>
      </c>
      <c r="W225">
        <f>IFERROR(IF(OR(D225="-",ISBLANK(D225)),"",(K225-T225)/U225),"")</f>
        <v/>
      </c>
      <c r="X225">
        <f>IFERROR(IF(OR(E225="-",ISBLANK(E225)),"",(L225-T225)/U225),"")</f>
        <v/>
      </c>
      <c r="Y225">
        <f>IFERROR(IF(OR(F225="-",ISBLANK(F225)),"",(M225-T225)/U225),"")</f>
        <v/>
      </c>
      <c r="Z225">
        <f>IFERROR(IF(OR(G225="-",ISBLANK(G225)),"",(N225-T225)/U225),"")</f>
        <v/>
      </c>
      <c r="AA225">
        <f>IF(MAX(MAX(V225:Z225),ABS(MIN(V225:Z225)))=ABS(MIN(V225:Z225)),MIN(V225:Z225),MAX(V225:Z225))</f>
        <v/>
      </c>
      <c r="AB225">
        <f>IFERROR(V144+MATCH(AA225,V225:Z225,0)-1,"")</f>
        <v/>
      </c>
      <c r="AC225">
        <f>IF(AB225&lt;&gt;"",IF(S225=AB225,"Low",IF(AB225=Q225,"High","")),"")</f>
        <v/>
      </c>
      <c r="AE225">
        <f>IF(ISNUMBER(MATCH("N/A",J225:N225,0)),"",IFERROR((5 * SUMPRODUCT(J144:N144,J225:N225) - PRODUCT(SUM(J144:N144),SUM(J225:N225))) / ((5 * SUM((J144^2)+(K144^2)+(L144^2)+(M144^2)+(N144^2))) - SUM(J144:N144)^2),""))</f>
        <v/>
      </c>
      <c r="AF225">
        <f>IFERROR(CORREL(J144:N144,J225:N225),"")</f>
        <v/>
      </c>
      <c r="AZ225">
        <f>IF(Q225=S225,0,1)</f>
        <v/>
      </c>
      <c r="BA225">
        <f>IF(AZ225=1,IF(Q225="","",IF(Q225=N144,"Yes","No")),"")</f>
        <v/>
      </c>
      <c r="BB225">
        <f>IF(BA225="Yes",P225,"")</f>
        <v/>
      </c>
      <c r="BC225">
        <f>IF(AZ225=1,IF(S225="","",IF(S225=N144,"Yes","No")),"")</f>
        <v/>
      </c>
      <c r="BD225">
        <f>IF(BC225="Yes",R225,"")</f>
        <v/>
      </c>
      <c r="BE225">
        <f>IFERROR(IF(SIGN(AE225)=1,"Increasing",IF(SIGN(AE225)=-1,"Decreasing","")),"")</f>
        <v/>
      </c>
      <c r="BF225">
        <f>IF(OR(AND(BE225="Increasing",BA225="Yes"),AND(BE225="Decreasing",BC225="Yes")),"Yes","No")</f>
        <v/>
      </c>
      <c r="BG225">
        <f>IF(I225="pos_trend","Yes","No")</f>
        <v/>
      </c>
      <c r="BH225">
        <f>IF(AF225&lt;&gt;"",IF(ABS(AF225)&gt;0.8,"Yes","No"),"")</f>
        <v/>
      </c>
    </row>
    <row r="226" spans="1:60">
      <c r="I226">
        <f>IF(AND(K226&gt; J226, L226&gt; K226, M226&gt; L226, N226&gt; M226), "pos_trend", IF(AND(K226&lt; J226, L226&lt; K226, M226&lt; L226, N226&lt; M226), "neg_trend", "N/A"))</f>
        <v/>
      </c>
      <c r="J226">
        <f>IFERROR(IF(TRIM(C226)="-", "N/A", IF(RIGHT(C226,1)=")",IF(RIGHT(C226,2)="T)",-1000000000000*VALUE(MID(C226,2,LEN(C226)-3)),IF(RIGHT(C226,2)="M)",-1000000*VALUE(MID(C226,2,LEN(C226)-3)),IF(RIGHT(C226,2)="B)",-1000000000*VALUE(MID(C226,2,LEN(C226)-3)),IF(RIGHT(C226,2)="k)",-1000*VALUE(MID(C226,2,LEN(C226)-3)),VALUE(SUBSTITUTE(C226,",","")))))),IF(RIGHT(C226,1)="T",1000000000000*VALUE(LEFT(C226,LEN(C226)-1)),IF(RIGHT(C226,1)="M",1000000*VALUE(LEFT(C226,LEN(C226)-1)),IF(RIGHT(C226,1)="B",1000000000*VALUE(LEFT(C226,LEN(C226)-1)),IF(RIGHT(C226,1)="%",0.01*VALUE(LEFT(C226,LEN(C226)-1)),IF(RIGHT(C226,1)="k",1000*VALUE(LEFT(C226,LEN(C226)-1)),VALUE(SUBSTITUTE(C226,",",""))))))))),"N/A")</f>
        <v/>
      </c>
      <c r="K226">
        <f>IFERROR(IF(TRIM(D226)="-", "N/A", IF(RIGHT(D226,1)=")",IF(RIGHT(D226,2)="T)",-1000000000000*VALUE(MID(D226,2,LEN(D226)-3)),IF(RIGHT(D226,2)="M)",-1000000*VALUE(MID(D226,2,LEN(D226)-3)),IF(RIGHT(D226,2)="B)",-1000000000*VALUE(MID(D226,2,LEN(D226)-3)),IF(RIGHT(D226,2)="k)",-1000*VALUE(MID(D226,2,LEN(D226)-3)),VALUE(SUBSTITUTE(D226,",","")))))),IF(RIGHT(D226,1)="T",1000000000000*VALUE(LEFT(D226,LEN(D226)-1)),IF(RIGHT(D226,1)="M",1000000*VALUE(LEFT(D226,LEN(D226)-1)),IF(RIGHT(D226,1)="B",1000000000*VALUE(LEFT(D226,LEN(D226)-1)),IF(RIGHT(D226,1)="%",0.01*VALUE(LEFT(D226,LEN(D226)-1)),IF(RIGHT(D226,1)="k",1000*VALUE(LEFT(D226,LEN(D226)-1)),VALUE(SUBSTITUTE(D226,",",""))))))))),"N/A")</f>
        <v/>
      </c>
      <c r="L226">
        <f>IFERROR(IF(TRIM(E226)="-", "N/A", IF(RIGHT(E226,1)=")",IF(RIGHT(E226,2)="T)",-1000000000000*VALUE(MID(E226,2,LEN(E226)-3)),IF(RIGHT(E226,2)="M)",-1000000*VALUE(MID(E226,2,LEN(E226)-3)),IF(RIGHT(E226,2)="B)",-1000000000*VALUE(MID(E226,2,LEN(E226)-3)),IF(RIGHT(E226,2)="k)",-1000*VALUE(MID(E226,2,LEN(E226)-3)),VALUE(SUBSTITUTE(E226,",","")))))),IF(RIGHT(E226,1)="T",1000000000000*VALUE(LEFT(E226,LEN(E226)-1)),IF(RIGHT(E226,1)="M",1000000*VALUE(LEFT(E226,LEN(E226)-1)),IF(RIGHT(E226,1)="B",1000000000*VALUE(LEFT(E226,LEN(E226)-1)),IF(RIGHT(E226,1)="%",0.01*VALUE(LEFT(E226,LEN(E226)-1)),IF(RIGHT(E226,1)="k",1000*VALUE(LEFT(E226,LEN(E226)-1)),VALUE(SUBSTITUTE(E226,",",""))))))))),"N/A")</f>
        <v/>
      </c>
      <c r="M226">
        <f>IFERROR(IF(TRIM(F226)="-", "N/A", IF(RIGHT(F226,1)=")",IF(RIGHT(F226,2)="T)",-1000000000000*VALUE(MID(F226,2,LEN(F226)-3)),IF(RIGHT(F226,2)="M)",-1000000*VALUE(MID(F226,2,LEN(F226)-3)),IF(RIGHT(F226,2)="B)",-1000000000*VALUE(MID(F226,2,LEN(F226)-3)),IF(RIGHT(F226,2)="k)",-1000*VALUE(MID(F226,2,LEN(F226)-3)),VALUE(SUBSTITUTE(F226,",","")))))),IF(RIGHT(F226,1)="T",1000000000000*VALUE(LEFT(F226,LEN(F226)-1)),IF(RIGHT(F226,1)="M",1000000*VALUE(LEFT(F226,LEN(F226)-1)),IF(RIGHT(F226,1)="B",1000000000*VALUE(LEFT(F226,LEN(F226)-1)),IF(RIGHT(F226,1)="%",0.01*VALUE(LEFT(F226,LEN(F226)-1)),IF(RIGHT(F226,1)="k",1000*VALUE(LEFT(F226,LEN(F226)-1)),VALUE(SUBSTITUTE(F226,",",""))))))))),"N/A")</f>
        <v/>
      </c>
      <c r="N226">
        <f>IFERROR(IF(TRIM(G226)="-", "N/A", IF(RIGHT(G226,1)=")",IF(RIGHT(G226,2)="T)",-1000000000000*VALUE(MID(G226,2,LEN(G226)-3)),IF(RIGHT(G226,2)="M)",-1000000*VALUE(MID(G226,2,LEN(G226)-3)),IF(RIGHT(G226,2)="B)",-1000000000*VALUE(MID(G226,2,LEN(G226)-3)),IF(RIGHT(G226,2)="k)",-1000*VALUE(MID(G226,2,LEN(G226)-3)),VALUE(SUBSTITUTE(G226,",","")))))),IF(RIGHT(G226,1)="T",1000000000000*VALUE(LEFT(G226,LEN(G226)-1)),IF(RIGHT(G226,1)="M",1000000*VALUE(LEFT(G226,LEN(G226)-1)),IF(RIGHT(G226,1)="B",1000000000*VALUE(LEFT(G226,LEN(G226)-1)),IF(RIGHT(G226,1)="%",0.01*VALUE(LEFT(G226,LEN(G226)-1)),IF(RIGHT(G226,1)="k",1000*VALUE(LEFT(G226,LEN(G226)-1)),VALUE(SUBSTITUTE(G226,",",""))))))))),"N/A")</f>
        <v/>
      </c>
      <c r="P226">
        <f>MAX(J226:N226)</f>
        <v/>
      </c>
      <c r="Q226">
        <f>IFERROR(J144+MATCH(P226,J226:N226,0)-1,"")</f>
        <v/>
      </c>
      <c r="R226">
        <f>IF(Q226="","",MIN(J226:N226))</f>
        <v/>
      </c>
      <c r="S226">
        <f>IFERROR(J144+MATCH(R226,J226:N226,0)-1,"")</f>
        <v/>
      </c>
      <c r="T226">
        <f>IFERROR(AVERAGE(J226:N226),"")</f>
        <v/>
      </c>
      <c r="U226">
        <f>IFERROR(STDEV(J226:N226),"")</f>
        <v/>
      </c>
      <c r="V226">
        <f>IFERROR(IF(C226="-","",IF(ISBLANK(B226),"",IF(OR(ISNUMBER(FIND("Growth",B226)),ISNUMBER(FIND("Margin",B226))),"",(J226-T226)/U226))),"")</f>
        <v/>
      </c>
      <c r="W226">
        <f>IFERROR(IF(OR(D226="-",ISBLANK(D226)),"",(K226-T226)/U226),"")</f>
        <v/>
      </c>
      <c r="X226">
        <f>IFERROR(IF(OR(E226="-",ISBLANK(E226)),"",(L226-T226)/U226),"")</f>
        <v/>
      </c>
      <c r="Y226">
        <f>IFERROR(IF(OR(F226="-",ISBLANK(F226)),"",(M226-T226)/U226),"")</f>
        <v/>
      </c>
      <c r="Z226">
        <f>IFERROR(IF(OR(G226="-",ISBLANK(G226)),"",(N226-T226)/U226),"")</f>
        <v/>
      </c>
      <c r="AA226">
        <f>IF(MAX(MAX(V226:Z226),ABS(MIN(V226:Z226)))=ABS(MIN(V226:Z226)),MIN(V226:Z226),MAX(V226:Z226))</f>
        <v/>
      </c>
      <c r="AB226">
        <f>IFERROR(V144+MATCH(AA226,V226:Z226,0)-1,"")</f>
        <v/>
      </c>
      <c r="AC226">
        <f>IF(AB226&lt;&gt;"",IF(S226=AB226,"Low",IF(AB226=Q226,"High","")),"")</f>
        <v/>
      </c>
      <c r="AE226">
        <f>IF(ISNUMBER(MATCH("N/A",J226:N226,0)),"",IFERROR((5 * SUMPRODUCT(J144:N144,J226:N226) - PRODUCT(SUM(J144:N144),SUM(J226:N226))) / ((5 * SUM((J144^2)+(K144^2)+(L144^2)+(M144^2)+(N144^2))) - SUM(J144:N144)^2),""))</f>
        <v/>
      </c>
      <c r="AF226">
        <f>IFERROR(CORREL(J144:N144,J226:N226),"")</f>
        <v/>
      </c>
      <c r="AZ226">
        <f>IF(Q226=S226,0,1)</f>
        <v/>
      </c>
      <c r="BA226">
        <f>IF(AZ226=1,IF(Q226="","",IF(Q226=N144,"Yes","No")),"")</f>
        <v/>
      </c>
      <c r="BB226">
        <f>IF(BA226="Yes",P226,"")</f>
        <v/>
      </c>
      <c r="BC226">
        <f>IF(AZ226=1,IF(S226="","",IF(S226=N144,"Yes","No")),"")</f>
        <v/>
      </c>
      <c r="BD226">
        <f>IF(BC226="Yes",R226,"")</f>
        <v/>
      </c>
      <c r="BE226">
        <f>IFERROR(IF(SIGN(AE226)=1,"Increasing",IF(SIGN(AE226)=-1,"Decreasing","")),"")</f>
        <v/>
      </c>
      <c r="BF226">
        <f>IF(OR(AND(BE226="Increasing",BA226="Yes"),AND(BE226="Decreasing",BC226="Yes")),"Yes","No")</f>
        <v/>
      </c>
      <c r="BG226">
        <f>IF(I226="pos_trend","Yes","No")</f>
        <v/>
      </c>
      <c r="BH226">
        <f>IF(AF226&lt;&gt;"",IF(ABS(AF226)&gt;0.8,"Yes","No"),"")</f>
        <v/>
      </c>
    </row>
    <row r="227" spans="1:60">
      <c s="1" r="B227" t="s">
        <v>316</v>
      </c>
      <c s="1" r="C227" t="s">
        <v>252</v>
      </c>
      <c s="1" r="D227" t="s">
        <v>253</v>
      </c>
      <c s="1" r="E227" t="s">
        <v>254</v>
      </c>
      <c s="1" r="F227" t="s">
        <v>255</v>
      </c>
      <c s="1" r="G227" t="s">
        <v>256</v>
      </c>
      <c s="1" r="H227" t="s">
        <v>257</v>
      </c>
      <c r="P227">
        <f>MAX(J227:N227)</f>
        <v/>
      </c>
      <c r="Q227">
        <f>IFERROR(J144+MATCH(P227,J227:N227,0)-1,"")</f>
        <v/>
      </c>
      <c r="R227">
        <f>IF(Q227="","",MIN(J227:N227))</f>
        <v/>
      </c>
      <c r="S227">
        <f>IFERROR(J144+MATCH(R227,J227:N227,0)-1,"")</f>
        <v/>
      </c>
      <c r="T227">
        <f>IFERROR(AVERAGE(J227:N227),"")</f>
        <v/>
      </c>
      <c r="U227">
        <f>IFERROR(STDEV(J227:N227),"")</f>
        <v/>
      </c>
      <c r="V227">
        <f>IFERROR(IF(C227="-","",IF(ISBLANK(B227),"",IF(OR(ISNUMBER(FIND("Growth",B227)),ISNUMBER(FIND("Margin",B227))),"",(J227-T227)/U227))),"")</f>
        <v/>
      </c>
      <c r="W227">
        <f>IFERROR(IF(OR(D227="-",ISBLANK(D227)),"",(K227-T227)/U227),"")</f>
        <v/>
      </c>
      <c r="X227">
        <f>IFERROR(IF(OR(E227="-",ISBLANK(E227)),"",(L227-T227)/U227),"")</f>
        <v/>
      </c>
      <c r="Y227">
        <f>IFERROR(IF(OR(F227="-",ISBLANK(F227)),"",(M227-T227)/U227),"")</f>
        <v/>
      </c>
      <c r="Z227">
        <f>IFERROR(IF(OR(G227="-",ISBLANK(G227)),"",(N227-T227)/U227),"")</f>
        <v/>
      </c>
      <c r="AA227">
        <f>IF(MAX(MAX(V227:Z227),ABS(MIN(V227:Z227)))=ABS(MIN(V227:Z227)),MIN(V227:Z227),MAX(V227:Z227))</f>
        <v/>
      </c>
      <c r="AB227">
        <f>IFERROR(V144+MATCH(AA227,V227:Z227,0)-1,"")</f>
        <v/>
      </c>
      <c r="AC227">
        <f>IF(AB227&lt;&gt;"",IF(S227=AB227,"Low",IF(AB227=Q227,"High","")),"")</f>
        <v/>
      </c>
      <c r="AE227">
        <f>IF(ISNUMBER(MATCH("N/A",J227:N227,0)),"",IFERROR((5 * SUMPRODUCT(J144:N144,J227:N227) - PRODUCT(SUM(J144:N144),SUM(J227:N227))) / ((5 * SUM((J144^2)+(K144^2)+(L144^2)+(M144^2)+(N144^2))) - SUM(J144:N144)^2),""))</f>
        <v/>
      </c>
      <c r="AF227">
        <f>IFERROR(CORREL(J144:N144,J227:N227),"")</f>
        <v/>
      </c>
      <c r="AZ227">
        <f>IF(Q227=S227,0,1)</f>
        <v/>
      </c>
      <c r="BA227">
        <f>IF(AZ227=1,IF(Q227="","",IF(Q227=N144,"Yes","No")),"")</f>
        <v/>
      </c>
      <c r="BB227">
        <f>IF(BA227="Yes",P227,"")</f>
        <v/>
      </c>
      <c r="BC227">
        <f>IF(AZ227=1,IF(S227="","",IF(S227=N144,"Yes","No")),"")</f>
        <v/>
      </c>
      <c r="BD227">
        <f>IF(BC227="Yes",R227,"")</f>
        <v/>
      </c>
      <c r="BE227">
        <f>IFERROR(IF(SIGN(AE227)=1,"Increasing",IF(SIGN(AE227)=-1,"Decreasing","")),"")</f>
        <v/>
      </c>
      <c r="BF227">
        <f>IF(OR(AND(BE227="Increasing",BA227="Yes"),AND(BE227="Decreasing",BC227="Yes")),"Yes","No")</f>
        <v/>
      </c>
      <c r="BG227">
        <f>IF(I227="pos_trend","Yes","No")</f>
        <v/>
      </c>
      <c r="BH227">
        <f>IF(AF227&lt;&gt;"",IF(ABS(AF227)&gt;0.8,"Yes","No"),"")</f>
        <v/>
      </c>
    </row>
    <row r="228" spans="1:60">
      <c s="1" r="A228" t="n">
        <v>0</v>
      </c>
      <c r="B228" t="s">
        <v>546</v>
      </c>
      <c r="C228" t="s">
        <v>1322</v>
      </c>
      <c r="D228" t="s">
        <v>1323</v>
      </c>
      <c r="E228" t="s">
        <v>1324</v>
      </c>
      <c r="F228" t="s">
        <v>1325</v>
      </c>
      <c r="G228" t="s">
        <v>1326</v>
      </c>
      <c r="H228" t="s"/>
      <c r="I228">
        <f>IF(AND(K228&gt; J228, L228&gt; K228, M228&gt; L228, N228&gt; M228), "pos_trend", IF(AND(K228&lt; J228, L228&lt; K228, M228&lt; L228, N228&lt; M228), "neg_trend", "N/A"))</f>
        <v/>
      </c>
      <c r="J228">
        <f>IFERROR(IF(TRIM(C228)="-", "N/A", IF(RIGHT(C228,1)=")",IF(RIGHT(C228,2)="T)",-1000000000000*VALUE(MID(C228,2,LEN(C228)-3)),IF(RIGHT(C228,2)="M)",-1000000*VALUE(MID(C228,2,LEN(C228)-3)),IF(RIGHT(C228,2)="B)",-1000000000*VALUE(MID(C228,2,LEN(C228)-3)),IF(RIGHT(C228,2)="k)",-1000*VALUE(MID(C228,2,LEN(C228)-3)),VALUE(SUBSTITUTE(C228,",","")))))),IF(RIGHT(C228,1)="T",1000000000000*VALUE(LEFT(C228,LEN(C228)-1)),IF(RIGHT(C228,1)="M",1000000*VALUE(LEFT(C228,LEN(C228)-1)),IF(RIGHT(C228,1)="B",1000000000*VALUE(LEFT(C228,LEN(C228)-1)),IF(RIGHT(C228,1)="%",0.01*VALUE(LEFT(C228,LEN(C228)-1)),IF(RIGHT(C228,1)="k",1000*VALUE(LEFT(C228,LEN(C228)-1)),VALUE(SUBSTITUTE(C228,",",""))))))))),"N/A")</f>
        <v/>
      </c>
      <c r="K228">
        <f>IFERROR(IF(TRIM(D228)="-", "N/A", IF(RIGHT(D228,1)=")",IF(RIGHT(D228,2)="T)",-1000000000000*VALUE(MID(D228,2,LEN(D228)-3)),IF(RIGHT(D228,2)="M)",-1000000*VALUE(MID(D228,2,LEN(D228)-3)),IF(RIGHT(D228,2)="B)",-1000000000*VALUE(MID(D228,2,LEN(D228)-3)),IF(RIGHT(D228,2)="k)",-1000*VALUE(MID(D228,2,LEN(D228)-3)),VALUE(SUBSTITUTE(D228,",","")))))),IF(RIGHT(D228,1)="T",1000000000000*VALUE(LEFT(D228,LEN(D228)-1)),IF(RIGHT(D228,1)="M",1000000*VALUE(LEFT(D228,LEN(D228)-1)),IF(RIGHT(D228,1)="B",1000000000*VALUE(LEFT(D228,LEN(D228)-1)),IF(RIGHT(D228,1)="%",0.01*VALUE(LEFT(D228,LEN(D228)-1)),IF(RIGHT(D228,1)="k",1000*VALUE(LEFT(D228,LEN(D228)-1)),VALUE(SUBSTITUTE(D228,",",""))))))))),"N/A")</f>
        <v/>
      </c>
      <c r="L228">
        <f>IFERROR(IF(TRIM(E228)="-", "N/A", IF(RIGHT(E228,1)=")",IF(RIGHT(E228,2)="T)",-1000000000000*VALUE(MID(E228,2,LEN(E228)-3)),IF(RIGHT(E228,2)="M)",-1000000*VALUE(MID(E228,2,LEN(E228)-3)),IF(RIGHT(E228,2)="B)",-1000000000*VALUE(MID(E228,2,LEN(E228)-3)),IF(RIGHT(E228,2)="k)",-1000*VALUE(MID(E228,2,LEN(E228)-3)),VALUE(SUBSTITUTE(E228,",","")))))),IF(RIGHT(E228,1)="T",1000000000000*VALUE(LEFT(E228,LEN(E228)-1)),IF(RIGHT(E228,1)="M",1000000*VALUE(LEFT(E228,LEN(E228)-1)),IF(RIGHT(E228,1)="B",1000000000*VALUE(LEFT(E228,LEN(E228)-1)),IF(RIGHT(E228,1)="%",0.01*VALUE(LEFT(E228,LEN(E228)-1)),IF(RIGHT(E228,1)="k",1000*VALUE(LEFT(E228,LEN(E228)-1)),VALUE(SUBSTITUTE(E228,",",""))))))))),"N/A")</f>
        <v/>
      </c>
      <c r="M228">
        <f>IFERROR(IF(TRIM(F228)="-", "N/A", IF(RIGHT(F228,1)=")",IF(RIGHT(F228,2)="T)",-1000000000000*VALUE(MID(F228,2,LEN(F228)-3)),IF(RIGHT(F228,2)="M)",-1000000*VALUE(MID(F228,2,LEN(F228)-3)),IF(RIGHT(F228,2)="B)",-1000000000*VALUE(MID(F228,2,LEN(F228)-3)),IF(RIGHT(F228,2)="k)",-1000*VALUE(MID(F228,2,LEN(F228)-3)),VALUE(SUBSTITUTE(F228,",","")))))),IF(RIGHT(F228,1)="T",1000000000000*VALUE(LEFT(F228,LEN(F228)-1)),IF(RIGHT(F228,1)="M",1000000*VALUE(LEFT(F228,LEN(F228)-1)),IF(RIGHT(F228,1)="B",1000000000*VALUE(LEFT(F228,LEN(F228)-1)),IF(RIGHT(F228,1)="%",0.01*VALUE(LEFT(F228,LEN(F228)-1)),IF(RIGHT(F228,1)="k",1000*VALUE(LEFT(F228,LEN(F228)-1)),VALUE(SUBSTITUTE(F228,",",""))))))))),"N/A")</f>
        <v/>
      </c>
      <c r="N228">
        <f>IFERROR(IF(TRIM(G228)="-", "N/A", IF(RIGHT(G228,1)=")",IF(RIGHT(G228,2)="T)",-1000000000000*VALUE(MID(G228,2,LEN(G228)-3)),IF(RIGHT(G228,2)="M)",-1000000*VALUE(MID(G228,2,LEN(G228)-3)),IF(RIGHT(G228,2)="B)",-1000000000*VALUE(MID(G228,2,LEN(G228)-3)),IF(RIGHT(G228,2)="k)",-1000*VALUE(MID(G228,2,LEN(G228)-3)),VALUE(SUBSTITUTE(G228,",","")))))),IF(RIGHT(G228,1)="T",1000000000000*VALUE(LEFT(G228,LEN(G228)-1)),IF(RIGHT(G228,1)="M",1000000*VALUE(LEFT(G228,LEN(G228)-1)),IF(RIGHT(G228,1)="B",1000000000*VALUE(LEFT(G228,LEN(G228)-1)),IF(RIGHT(G228,1)="%",0.01*VALUE(LEFT(G228,LEN(G228)-1)),IF(RIGHT(G228,1)="k",1000*VALUE(LEFT(G228,LEN(G228)-1)),VALUE(SUBSTITUTE(G228,",",""))))))))),"N/A")</f>
        <v/>
      </c>
      <c r="P228">
        <f>MAX(J228:N228)</f>
        <v/>
      </c>
      <c r="Q228">
        <f>IFERROR(J144+MATCH(P228,J228:N228,0)-1,"")</f>
        <v/>
      </c>
      <c r="R228">
        <f>IF(Q228="","",MIN(J228:N228))</f>
        <v/>
      </c>
      <c r="S228">
        <f>IFERROR(J144+MATCH(R228,J228:N228,0)-1,"")</f>
        <v/>
      </c>
      <c r="T228">
        <f>IFERROR(AVERAGE(J228:N228),"")</f>
        <v/>
      </c>
      <c r="U228">
        <f>IFERROR(STDEV(J228:N228),"")</f>
        <v/>
      </c>
      <c r="V228">
        <f>IFERROR(IF(C228="-","",IF(ISBLANK(B228),"",IF(OR(ISNUMBER(FIND("Growth",B228)),ISNUMBER(FIND("Margin",B228))),"",(J228-T228)/U228))),"")</f>
        <v/>
      </c>
      <c r="W228">
        <f>IFERROR(IF(OR(D228="-",ISBLANK(D228)),"",(K228-T228)/U228),"")</f>
        <v/>
      </c>
      <c r="X228">
        <f>IFERROR(IF(OR(E228="-",ISBLANK(E228)),"",(L228-T228)/U228),"")</f>
        <v/>
      </c>
      <c r="Y228">
        <f>IFERROR(IF(OR(F228="-",ISBLANK(F228)),"",(M228-T228)/U228),"")</f>
        <v/>
      </c>
      <c r="Z228">
        <f>IFERROR(IF(OR(G228="-",ISBLANK(G228)),"",(N228-T228)/U228),"")</f>
        <v/>
      </c>
      <c r="AA228">
        <f>IF(MAX(MAX(V228:Z228),ABS(MIN(V228:Z228)))=ABS(MIN(V228:Z228)),MIN(V228:Z228),MAX(V228:Z228))</f>
        <v/>
      </c>
      <c r="AB228">
        <f>IFERROR(V144+MATCH(AA228,V228:Z228,0)-1,"")</f>
        <v/>
      </c>
      <c r="AC228">
        <f>IF(AB228&lt;&gt;"",IF(S228=AB228,"Low",IF(AB228=Q228,"High","")),"")</f>
        <v/>
      </c>
      <c r="AE228">
        <f>IF(ISNUMBER(MATCH("N/A",J228:N228,0)),"",IFERROR((5 * SUMPRODUCT(J144:N144,J228:N228) - PRODUCT(SUM(J144:N144),SUM(J228:N228))) / ((5 * SUM((J144^2)+(K144^2)+(L144^2)+(M144^2)+(N144^2))) - SUM(J144:N144)^2),""))</f>
        <v/>
      </c>
      <c r="AF228">
        <f>IFERROR(CORREL(J144:N144,J228:N228),"")</f>
        <v/>
      </c>
      <c r="AZ228">
        <f>IF(Q228=S228,0,1)</f>
        <v/>
      </c>
      <c r="BA228">
        <f>IF(AZ228=1,IF(Q228="","",IF(Q228=N144,"Yes","No")),"")</f>
        <v/>
      </c>
      <c r="BB228">
        <f>IF(BA228="Yes",P228,"")</f>
        <v/>
      </c>
      <c r="BC228">
        <f>IF(AZ228=1,IF(S228="","",IF(S228=N144,"Yes","No")),"")</f>
        <v/>
      </c>
      <c r="BD228">
        <f>IF(BC228="Yes",R228,"")</f>
        <v/>
      </c>
      <c r="BE228">
        <f>IFERROR(IF(SIGN(AE228)=1,"Increasing",IF(SIGN(AE228)=-1,"Decreasing","")),"")</f>
        <v/>
      </c>
      <c r="BF228">
        <f>IF(OR(AND(BE228="Increasing",BA228="Yes"),AND(BE228="Decreasing",BC228="Yes")),"Yes","No")</f>
        <v/>
      </c>
      <c r="BG228">
        <f>IF(I228="pos_trend","Yes","No")</f>
        <v/>
      </c>
      <c r="BH228">
        <f>IF(AF228&lt;&gt;"",IF(ABS(AF228)&gt;0.8,"Yes","No"),"")</f>
        <v/>
      </c>
    </row>
    <row r="229" spans="1:60">
      <c s="1" r="A229" t="n">
        <v>1</v>
      </c>
      <c r="B229" t="s">
        <v>552</v>
      </c>
      <c r="C229" t="s">
        <v>1327</v>
      </c>
      <c r="D229" t="s">
        <v>533</v>
      </c>
      <c r="E229" t="s">
        <v>1328</v>
      </c>
      <c r="F229" t="s">
        <v>722</v>
      </c>
      <c r="G229" t="s">
        <v>1329</v>
      </c>
      <c r="H229" t="s"/>
      <c r="I229">
        <f>IF(AND(K229&gt; J229, L229&gt; K229, M229&gt; L229, N229&gt; M229), "pos_trend", IF(AND(K229&lt; J229, L229&lt; K229, M229&lt; L229, N229&lt; M229), "neg_trend", "N/A"))</f>
        <v/>
      </c>
      <c r="J229">
        <f>IFERROR(IF(TRIM(C229)="-", "N/A", IF(RIGHT(C229,1)=")",IF(RIGHT(C229,2)="T)",-1000000000000*VALUE(MID(C229,2,LEN(C229)-3)),IF(RIGHT(C229,2)="M)",-1000000*VALUE(MID(C229,2,LEN(C229)-3)),IF(RIGHT(C229,2)="B)",-1000000000*VALUE(MID(C229,2,LEN(C229)-3)),IF(RIGHT(C229,2)="k)",-1000*VALUE(MID(C229,2,LEN(C229)-3)),VALUE(SUBSTITUTE(C229,",","")))))),IF(RIGHT(C229,1)="T",1000000000000*VALUE(LEFT(C229,LEN(C229)-1)),IF(RIGHT(C229,1)="M",1000000*VALUE(LEFT(C229,LEN(C229)-1)),IF(RIGHT(C229,1)="B",1000000000*VALUE(LEFT(C229,LEN(C229)-1)),IF(RIGHT(C229,1)="%",0.01*VALUE(LEFT(C229,LEN(C229)-1)),IF(RIGHT(C229,1)="k",1000*VALUE(LEFT(C229,LEN(C229)-1)),VALUE(SUBSTITUTE(C229,",",""))))))))),"N/A")</f>
        <v/>
      </c>
      <c r="K229">
        <f>IFERROR(IF(TRIM(D229)="-", "N/A", IF(RIGHT(D229,1)=")",IF(RIGHT(D229,2)="T)",-1000000000000*VALUE(MID(D229,2,LEN(D229)-3)),IF(RIGHT(D229,2)="M)",-1000000*VALUE(MID(D229,2,LEN(D229)-3)),IF(RIGHT(D229,2)="B)",-1000000000*VALUE(MID(D229,2,LEN(D229)-3)),IF(RIGHT(D229,2)="k)",-1000*VALUE(MID(D229,2,LEN(D229)-3)),VALUE(SUBSTITUTE(D229,",","")))))),IF(RIGHT(D229,1)="T",1000000000000*VALUE(LEFT(D229,LEN(D229)-1)),IF(RIGHT(D229,1)="M",1000000*VALUE(LEFT(D229,LEN(D229)-1)),IF(RIGHT(D229,1)="B",1000000000*VALUE(LEFT(D229,LEN(D229)-1)),IF(RIGHT(D229,1)="%",0.01*VALUE(LEFT(D229,LEN(D229)-1)),IF(RIGHT(D229,1)="k",1000*VALUE(LEFT(D229,LEN(D229)-1)),VALUE(SUBSTITUTE(D229,",",""))))))))),"N/A")</f>
        <v/>
      </c>
      <c r="L229">
        <f>IFERROR(IF(TRIM(E229)="-", "N/A", IF(RIGHT(E229,1)=")",IF(RIGHT(E229,2)="T)",-1000000000000*VALUE(MID(E229,2,LEN(E229)-3)),IF(RIGHT(E229,2)="M)",-1000000*VALUE(MID(E229,2,LEN(E229)-3)),IF(RIGHT(E229,2)="B)",-1000000000*VALUE(MID(E229,2,LEN(E229)-3)),IF(RIGHT(E229,2)="k)",-1000*VALUE(MID(E229,2,LEN(E229)-3)),VALUE(SUBSTITUTE(E229,",","")))))),IF(RIGHT(E229,1)="T",1000000000000*VALUE(LEFT(E229,LEN(E229)-1)),IF(RIGHT(E229,1)="M",1000000*VALUE(LEFT(E229,LEN(E229)-1)),IF(RIGHT(E229,1)="B",1000000000*VALUE(LEFT(E229,LEN(E229)-1)),IF(RIGHT(E229,1)="%",0.01*VALUE(LEFT(E229,LEN(E229)-1)),IF(RIGHT(E229,1)="k",1000*VALUE(LEFT(E229,LEN(E229)-1)),VALUE(SUBSTITUTE(E229,",",""))))))))),"N/A")</f>
        <v/>
      </c>
      <c r="M229">
        <f>IFERROR(IF(TRIM(F229)="-", "N/A", IF(RIGHT(F229,1)=")",IF(RIGHT(F229,2)="T)",-1000000000000*VALUE(MID(F229,2,LEN(F229)-3)),IF(RIGHT(F229,2)="M)",-1000000*VALUE(MID(F229,2,LEN(F229)-3)),IF(RIGHT(F229,2)="B)",-1000000000*VALUE(MID(F229,2,LEN(F229)-3)),IF(RIGHT(F229,2)="k)",-1000*VALUE(MID(F229,2,LEN(F229)-3)),VALUE(SUBSTITUTE(F229,",","")))))),IF(RIGHT(F229,1)="T",1000000000000*VALUE(LEFT(F229,LEN(F229)-1)),IF(RIGHT(F229,1)="M",1000000*VALUE(LEFT(F229,LEN(F229)-1)),IF(RIGHT(F229,1)="B",1000000000*VALUE(LEFT(F229,LEN(F229)-1)),IF(RIGHT(F229,1)="%",0.01*VALUE(LEFT(F229,LEN(F229)-1)),IF(RIGHT(F229,1)="k",1000*VALUE(LEFT(F229,LEN(F229)-1)),VALUE(SUBSTITUTE(F229,",",""))))))))),"N/A")</f>
        <v/>
      </c>
      <c r="N229">
        <f>IFERROR(IF(TRIM(G229)="-", "N/A", IF(RIGHT(G229,1)=")",IF(RIGHT(G229,2)="T)",-1000000000000*VALUE(MID(G229,2,LEN(G229)-3)),IF(RIGHT(G229,2)="M)",-1000000*VALUE(MID(G229,2,LEN(G229)-3)),IF(RIGHT(G229,2)="B)",-1000000000*VALUE(MID(G229,2,LEN(G229)-3)),IF(RIGHT(G229,2)="k)",-1000*VALUE(MID(G229,2,LEN(G229)-3)),VALUE(SUBSTITUTE(G229,",","")))))),IF(RIGHT(G229,1)="T",1000000000000*VALUE(LEFT(G229,LEN(G229)-1)),IF(RIGHT(G229,1)="M",1000000*VALUE(LEFT(G229,LEN(G229)-1)),IF(RIGHT(G229,1)="B",1000000000*VALUE(LEFT(G229,LEN(G229)-1)),IF(RIGHT(G229,1)="%",0.01*VALUE(LEFT(G229,LEN(G229)-1)),IF(RIGHT(G229,1)="k",1000*VALUE(LEFT(G229,LEN(G229)-1)),VALUE(SUBSTITUTE(G229,",",""))))))))),"N/A")</f>
        <v/>
      </c>
      <c r="P229">
        <f>MAX(J229:N229)</f>
        <v/>
      </c>
      <c r="Q229">
        <f>IFERROR(J144+MATCH(P229,J229:N229,0)-1,"")</f>
        <v/>
      </c>
      <c r="R229">
        <f>IF(Q229="","",MIN(J229:N229))</f>
        <v/>
      </c>
      <c r="S229">
        <f>IFERROR(J144+MATCH(R229,J229:N229,0)-1,"")</f>
        <v/>
      </c>
      <c r="T229">
        <f>IFERROR(AVERAGE(J229:N229),"")</f>
        <v/>
      </c>
      <c r="U229">
        <f>IFERROR(STDEV(J229:N229),"")</f>
        <v/>
      </c>
      <c r="V229">
        <f>IFERROR(IF(C229="-","",IF(ISBLANK(B229),"",IF(OR(ISNUMBER(FIND("Growth",B229)),ISNUMBER(FIND("Margin",B229))),"",(J229-T229)/U229))),"")</f>
        <v/>
      </c>
      <c r="W229">
        <f>IFERROR(IF(OR(D229="-",ISBLANK(D229)),"",(K229-T229)/U229),"")</f>
        <v/>
      </c>
      <c r="X229">
        <f>IFERROR(IF(OR(E229="-",ISBLANK(E229)),"",(L229-T229)/U229),"")</f>
        <v/>
      </c>
      <c r="Y229">
        <f>IFERROR(IF(OR(F229="-",ISBLANK(F229)),"",(M229-T229)/U229),"")</f>
        <v/>
      </c>
      <c r="Z229">
        <f>IFERROR(IF(OR(G229="-",ISBLANK(G229)),"",(N229-T229)/U229),"")</f>
        <v/>
      </c>
      <c r="AA229">
        <f>IF(MAX(MAX(V229:Z229),ABS(MIN(V229:Z229)))=ABS(MIN(V229:Z229)),MIN(V229:Z229),MAX(V229:Z229))</f>
        <v/>
      </c>
      <c r="AB229">
        <f>IFERROR(V144+MATCH(AA229,V229:Z229,0)-1,"")</f>
        <v/>
      </c>
      <c r="AC229">
        <f>IF(AB229&lt;&gt;"",IF(S229=AB229,"Low",IF(AB229=Q229,"High","")),"")</f>
        <v/>
      </c>
      <c r="AE229">
        <f>IF(ISNUMBER(MATCH("N/A",J229:N229,0)),"",IFERROR((5 * SUMPRODUCT(J144:N144,J229:N229) - PRODUCT(SUM(J144:N144),SUM(J229:N229))) / ((5 * SUM((J144^2)+(K144^2)+(L144^2)+(M144^2)+(N144^2))) - SUM(J144:N144)^2),""))</f>
        <v/>
      </c>
      <c r="AF229">
        <f>IFERROR(CORREL(J144:N144,J229:N229),"")</f>
        <v/>
      </c>
      <c r="AZ229">
        <f>IF(Q229=S229,0,1)</f>
        <v/>
      </c>
      <c r="BA229">
        <f>IF(AZ229=1,IF(Q229="","",IF(Q229=N144,"Yes","No")),"")</f>
        <v/>
      </c>
      <c r="BB229">
        <f>IF(BA229="Yes",P229,"")</f>
        <v/>
      </c>
      <c r="BC229">
        <f>IF(AZ229=1,IF(S229="","",IF(S229=N144,"Yes","No")),"")</f>
        <v/>
      </c>
      <c r="BD229">
        <f>IF(BC229="Yes",R229,"")</f>
        <v/>
      </c>
      <c r="BE229">
        <f>IFERROR(IF(SIGN(AE229)=1,"Increasing",IF(SIGN(AE229)=-1,"Decreasing","")),"")</f>
        <v/>
      </c>
      <c r="BF229">
        <f>IF(OR(AND(BE229="Increasing",BA229="Yes"),AND(BE229="Decreasing",BC229="Yes")),"Yes","No")</f>
        <v/>
      </c>
      <c r="BG229">
        <f>IF(I229="pos_trend","Yes","No")</f>
        <v/>
      </c>
      <c r="BH229">
        <f>IF(AF229&lt;&gt;"",IF(ABS(AF229)&gt;0.8,"Yes","No"),"")</f>
        <v/>
      </c>
    </row>
    <row r="230" spans="1:60">
      <c s="1" r="A230" t="n">
        <v>2</v>
      </c>
      <c r="B230" t="s">
        <v>558</v>
      </c>
      <c r="C230" t="s">
        <v>264</v>
      </c>
      <c r="D230" t="s">
        <v>264</v>
      </c>
      <c r="E230" t="s">
        <v>264</v>
      </c>
      <c r="F230" t="s">
        <v>264</v>
      </c>
      <c r="G230" t="s">
        <v>264</v>
      </c>
      <c r="H230" t="s"/>
      <c r="I230">
        <f>IF(AND(K230&gt; J230, L230&gt; K230, M230&gt; L230, N230&gt; M230), "pos_trend", IF(AND(K230&lt; J230, L230&lt; K230, M230&lt; L230, N230&lt; M230), "neg_trend", "N/A"))</f>
        <v/>
      </c>
      <c r="J230">
        <f>IFERROR(IF(TRIM(C230)="-", "N/A", IF(RIGHT(C230,1)=")",IF(RIGHT(C230,2)="T)",-1000000000000*VALUE(MID(C230,2,LEN(C230)-3)),IF(RIGHT(C230,2)="M)",-1000000*VALUE(MID(C230,2,LEN(C230)-3)),IF(RIGHT(C230,2)="B)",-1000000000*VALUE(MID(C230,2,LEN(C230)-3)),IF(RIGHT(C230,2)="k)",-1000*VALUE(MID(C230,2,LEN(C230)-3)),VALUE(SUBSTITUTE(C230,",","")))))),IF(RIGHT(C230,1)="T",1000000000000*VALUE(LEFT(C230,LEN(C230)-1)),IF(RIGHT(C230,1)="M",1000000*VALUE(LEFT(C230,LEN(C230)-1)),IF(RIGHT(C230,1)="B",1000000000*VALUE(LEFT(C230,LEN(C230)-1)),IF(RIGHT(C230,1)="%",0.01*VALUE(LEFT(C230,LEN(C230)-1)),IF(RIGHT(C230,1)="k",1000*VALUE(LEFT(C230,LEN(C230)-1)),VALUE(SUBSTITUTE(C230,",",""))))))))),"N/A")</f>
        <v/>
      </c>
      <c r="K230">
        <f>IFERROR(IF(TRIM(D230)="-", "N/A", IF(RIGHT(D230,1)=")",IF(RIGHT(D230,2)="T)",-1000000000000*VALUE(MID(D230,2,LEN(D230)-3)),IF(RIGHT(D230,2)="M)",-1000000*VALUE(MID(D230,2,LEN(D230)-3)),IF(RIGHT(D230,2)="B)",-1000000000*VALUE(MID(D230,2,LEN(D230)-3)),IF(RIGHT(D230,2)="k)",-1000*VALUE(MID(D230,2,LEN(D230)-3)),VALUE(SUBSTITUTE(D230,",","")))))),IF(RIGHT(D230,1)="T",1000000000000*VALUE(LEFT(D230,LEN(D230)-1)),IF(RIGHT(D230,1)="M",1000000*VALUE(LEFT(D230,LEN(D230)-1)),IF(RIGHT(D230,1)="B",1000000000*VALUE(LEFT(D230,LEN(D230)-1)),IF(RIGHT(D230,1)="%",0.01*VALUE(LEFT(D230,LEN(D230)-1)),IF(RIGHT(D230,1)="k",1000*VALUE(LEFT(D230,LEN(D230)-1)),VALUE(SUBSTITUTE(D230,",",""))))))))),"N/A")</f>
        <v/>
      </c>
      <c r="L230">
        <f>IFERROR(IF(TRIM(E230)="-", "N/A", IF(RIGHT(E230,1)=")",IF(RIGHT(E230,2)="T)",-1000000000000*VALUE(MID(E230,2,LEN(E230)-3)),IF(RIGHT(E230,2)="M)",-1000000*VALUE(MID(E230,2,LEN(E230)-3)),IF(RIGHT(E230,2)="B)",-1000000000*VALUE(MID(E230,2,LEN(E230)-3)),IF(RIGHT(E230,2)="k)",-1000*VALUE(MID(E230,2,LEN(E230)-3)),VALUE(SUBSTITUTE(E230,",","")))))),IF(RIGHT(E230,1)="T",1000000000000*VALUE(LEFT(E230,LEN(E230)-1)),IF(RIGHT(E230,1)="M",1000000*VALUE(LEFT(E230,LEN(E230)-1)),IF(RIGHT(E230,1)="B",1000000000*VALUE(LEFT(E230,LEN(E230)-1)),IF(RIGHT(E230,1)="%",0.01*VALUE(LEFT(E230,LEN(E230)-1)),IF(RIGHT(E230,1)="k",1000*VALUE(LEFT(E230,LEN(E230)-1)),VALUE(SUBSTITUTE(E230,",",""))))))))),"N/A")</f>
        <v/>
      </c>
      <c r="M230">
        <f>IFERROR(IF(TRIM(F230)="-", "N/A", IF(RIGHT(F230,1)=")",IF(RIGHT(F230,2)="T)",-1000000000000*VALUE(MID(F230,2,LEN(F230)-3)),IF(RIGHT(F230,2)="M)",-1000000*VALUE(MID(F230,2,LEN(F230)-3)),IF(RIGHT(F230,2)="B)",-1000000000*VALUE(MID(F230,2,LEN(F230)-3)),IF(RIGHT(F230,2)="k)",-1000*VALUE(MID(F230,2,LEN(F230)-3)),VALUE(SUBSTITUTE(F230,",","")))))),IF(RIGHT(F230,1)="T",1000000000000*VALUE(LEFT(F230,LEN(F230)-1)),IF(RIGHT(F230,1)="M",1000000*VALUE(LEFT(F230,LEN(F230)-1)),IF(RIGHT(F230,1)="B",1000000000*VALUE(LEFT(F230,LEN(F230)-1)),IF(RIGHT(F230,1)="%",0.01*VALUE(LEFT(F230,LEN(F230)-1)),IF(RIGHT(F230,1)="k",1000*VALUE(LEFT(F230,LEN(F230)-1)),VALUE(SUBSTITUTE(F230,",",""))))))))),"N/A")</f>
        <v/>
      </c>
      <c r="N230">
        <f>IFERROR(IF(TRIM(G230)="-", "N/A", IF(RIGHT(G230,1)=")",IF(RIGHT(G230,2)="T)",-1000000000000*VALUE(MID(G230,2,LEN(G230)-3)),IF(RIGHT(G230,2)="M)",-1000000*VALUE(MID(G230,2,LEN(G230)-3)),IF(RIGHT(G230,2)="B)",-1000000000*VALUE(MID(G230,2,LEN(G230)-3)),IF(RIGHT(G230,2)="k)",-1000*VALUE(MID(G230,2,LEN(G230)-3)),VALUE(SUBSTITUTE(G230,",","")))))),IF(RIGHT(G230,1)="T",1000000000000*VALUE(LEFT(G230,LEN(G230)-1)),IF(RIGHT(G230,1)="M",1000000*VALUE(LEFT(G230,LEN(G230)-1)),IF(RIGHT(G230,1)="B",1000000000*VALUE(LEFT(G230,LEN(G230)-1)),IF(RIGHT(G230,1)="%",0.01*VALUE(LEFT(G230,LEN(G230)-1)),IF(RIGHT(G230,1)="k",1000*VALUE(LEFT(G230,LEN(G230)-1)),VALUE(SUBSTITUTE(G230,",",""))))))))),"N/A")</f>
        <v/>
      </c>
      <c r="P230">
        <f>MAX(J230:N230)</f>
        <v/>
      </c>
      <c r="Q230">
        <f>IFERROR(J144+MATCH(P230,J230:N230,0)-1,"")</f>
        <v/>
      </c>
      <c r="R230">
        <f>IF(Q230="","",MIN(J230:N230))</f>
        <v/>
      </c>
      <c r="S230">
        <f>IFERROR(J144+MATCH(R230,J230:N230,0)-1,"")</f>
        <v/>
      </c>
      <c r="T230">
        <f>IFERROR(AVERAGE(J230:N230),"")</f>
        <v/>
      </c>
      <c r="U230">
        <f>IFERROR(STDEV(J230:N230),"")</f>
        <v/>
      </c>
      <c r="V230">
        <f>IFERROR(IF(C230="-","",IF(ISBLANK(B230),"",IF(OR(ISNUMBER(FIND("Growth",B230)),ISNUMBER(FIND("Margin",B230))),"",(J230-T230)/U230))),"")</f>
        <v/>
      </c>
      <c r="W230">
        <f>IFERROR(IF(OR(D230="-",ISBLANK(D230)),"",(K230-T230)/U230),"")</f>
        <v/>
      </c>
      <c r="X230">
        <f>IFERROR(IF(OR(E230="-",ISBLANK(E230)),"",(L230-T230)/U230),"")</f>
        <v/>
      </c>
      <c r="Y230">
        <f>IFERROR(IF(OR(F230="-",ISBLANK(F230)),"",(M230-T230)/U230),"")</f>
        <v/>
      </c>
      <c r="Z230">
        <f>IFERROR(IF(OR(G230="-",ISBLANK(G230)),"",(N230-T230)/U230),"")</f>
        <v/>
      </c>
      <c r="AA230">
        <f>IF(MAX(MAX(V230:Z230),ABS(MIN(V230:Z230)))=ABS(MIN(V230:Z230)),MIN(V230:Z230),MAX(V230:Z230))</f>
        <v/>
      </c>
      <c r="AB230">
        <f>IFERROR(V144+MATCH(AA230,V230:Z230,0)-1,"")</f>
        <v/>
      </c>
      <c r="AC230">
        <f>IF(AB230&lt;&gt;"",IF(S230=AB230,"Low",IF(AB230=Q230,"High","")),"")</f>
        <v/>
      </c>
      <c r="AE230">
        <f>IF(ISNUMBER(MATCH("N/A",J230:N230,0)),"",IFERROR((5 * SUMPRODUCT(J144:N144,J230:N230) - PRODUCT(SUM(J144:N144),SUM(J230:N230))) / ((5 * SUM((J144^2)+(K144^2)+(L144^2)+(M144^2)+(N144^2))) - SUM(J144:N144)^2),""))</f>
        <v/>
      </c>
      <c r="AF230">
        <f>IFERROR(CORREL(J144:N144,J230:N230),"")</f>
        <v/>
      </c>
      <c r="AZ230">
        <f>IF(Q230=S230,0,1)</f>
        <v/>
      </c>
      <c r="BA230">
        <f>IF(AZ230=1,IF(Q230="","",IF(Q230=N144,"Yes","No")),"")</f>
        <v/>
      </c>
      <c r="BB230">
        <f>IF(BA230="Yes",P230,"")</f>
        <v/>
      </c>
      <c r="BC230">
        <f>IF(AZ230=1,IF(S230="","",IF(S230=N144,"Yes","No")),"")</f>
        <v/>
      </c>
      <c r="BD230">
        <f>IF(BC230="Yes",R230,"")</f>
        <v/>
      </c>
      <c r="BE230">
        <f>IFERROR(IF(SIGN(AE230)=1,"Increasing",IF(SIGN(AE230)=-1,"Decreasing","")),"")</f>
        <v/>
      </c>
      <c r="BF230">
        <f>IF(OR(AND(BE230="Increasing",BA230="Yes"),AND(BE230="Decreasing",BC230="Yes")),"Yes","No")</f>
        <v/>
      </c>
      <c r="BG230">
        <f>IF(I230="pos_trend","Yes","No")</f>
        <v/>
      </c>
      <c r="BH230">
        <f>IF(AF230&lt;&gt;"",IF(ABS(AF230)&gt;0.8,"Yes","No"),"")</f>
        <v/>
      </c>
    </row>
    <row r="231" spans="1:60">
      <c s="1" r="A231" t="n">
        <v>3</v>
      </c>
      <c r="B231" t="s">
        <v>564</v>
      </c>
      <c r="C231" t="s">
        <v>1330</v>
      </c>
      <c r="D231" t="s">
        <v>1331</v>
      </c>
      <c r="E231" t="s">
        <v>1332</v>
      </c>
      <c r="F231" t="s">
        <v>1333</v>
      </c>
      <c r="G231" t="s">
        <v>1334</v>
      </c>
      <c r="H231" t="s"/>
      <c r="I231">
        <f>IF(AND(K231&gt; J231, L231&gt; K231, M231&gt; L231, N231&gt; M231), "pos_trend", IF(AND(K231&lt; J231, L231&lt; K231, M231&lt; L231, N231&lt; M231), "neg_trend", "N/A"))</f>
        <v/>
      </c>
      <c r="J231">
        <f>IFERROR(IF(TRIM(C231)="-", "N/A", IF(RIGHT(C231,1)=")",IF(RIGHT(C231,2)="T)",-1000000000000*VALUE(MID(C231,2,LEN(C231)-3)),IF(RIGHT(C231,2)="M)",-1000000*VALUE(MID(C231,2,LEN(C231)-3)),IF(RIGHT(C231,2)="B)",-1000000000*VALUE(MID(C231,2,LEN(C231)-3)),IF(RIGHT(C231,2)="k)",-1000*VALUE(MID(C231,2,LEN(C231)-3)),VALUE(SUBSTITUTE(C231,",","")))))),IF(RIGHT(C231,1)="T",1000000000000*VALUE(LEFT(C231,LEN(C231)-1)),IF(RIGHT(C231,1)="M",1000000*VALUE(LEFT(C231,LEN(C231)-1)),IF(RIGHT(C231,1)="B",1000000000*VALUE(LEFT(C231,LEN(C231)-1)),IF(RIGHT(C231,1)="%",0.01*VALUE(LEFT(C231,LEN(C231)-1)),IF(RIGHT(C231,1)="k",1000*VALUE(LEFT(C231,LEN(C231)-1)),VALUE(SUBSTITUTE(C231,",",""))))))))),"N/A")</f>
        <v/>
      </c>
      <c r="K231">
        <f>IFERROR(IF(TRIM(D231)="-", "N/A", IF(RIGHT(D231,1)=")",IF(RIGHT(D231,2)="T)",-1000000000000*VALUE(MID(D231,2,LEN(D231)-3)),IF(RIGHT(D231,2)="M)",-1000000*VALUE(MID(D231,2,LEN(D231)-3)),IF(RIGHT(D231,2)="B)",-1000000000*VALUE(MID(D231,2,LEN(D231)-3)),IF(RIGHT(D231,2)="k)",-1000*VALUE(MID(D231,2,LEN(D231)-3)),VALUE(SUBSTITUTE(D231,",","")))))),IF(RIGHT(D231,1)="T",1000000000000*VALUE(LEFT(D231,LEN(D231)-1)),IF(RIGHT(D231,1)="M",1000000*VALUE(LEFT(D231,LEN(D231)-1)),IF(RIGHT(D231,1)="B",1000000000*VALUE(LEFT(D231,LEN(D231)-1)),IF(RIGHT(D231,1)="%",0.01*VALUE(LEFT(D231,LEN(D231)-1)),IF(RIGHT(D231,1)="k",1000*VALUE(LEFT(D231,LEN(D231)-1)),VALUE(SUBSTITUTE(D231,",",""))))))))),"N/A")</f>
        <v/>
      </c>
      <c r="L231">
        <f>IFERROR(IF(TRIM(E231)="-", "N/A", IF(RIGHT(E231,1)=")",IF(RIGHT(E231,2)="T)",-1000000000000*VALUE(MID(E231,2,LEN(E231)-3)),IF(RIGHT(E231,2)="M)",-1000000*VALUE(MID(E231,2,LEN(E231)-3)),IF(RIGHT(E231,2)="B)",-1000000000*VALUE(MID(E231,2,LEN(E231)-3)),IF(RIGHT(E231,2)="k)",-1000*VALUE(MID(E231,2,LEN(E231)-3)),VALUE(SUBSTITUTE(E231,",","")))))),IF(RIGHT(E231,1)="T",1000000000000*VALUE(LEFT(E231,LEN(E231)-1)),IF(RIGHT(E231,1)="M",1000000*VALUE(LEFT(E231,LEN(E231)-1)),IF(RIGHT(E231,1)="B",1000000000*VALUE(LEFT(E231,LEN(E231)-1)),IF(RIGHT(E231,1)="%",0.01*VALUE(LEFT(E231,LEN(E231)-1)),IF(RIGHT(E231,1)="k",1000*VALUE(LEFT(E231,LEN(E231)-1)),VALUE(SUBSTITUTE(E231,",",""))))))))),"N/A")</f>
        <v/>
      </c>
      <c r="M231">
        <f>IFERROR(IF(TRIM(F231)="-", "N/A", IF(RIGHT(F231,1)=")",IF(RIGHT(F231,2)="T)",-1000000000000*VALUE(MID(F231,2,LEN(F231)-3)),IF(RIGHT(F231,2)="M)",-1000000*VALUE(MID(F231,2,LEN(F231)-3)),IF(RIGHT(F231,2)="B)",-1000000000*VALUE(MID(F231,2,LEN(F231)-3)),IF(RIGHT(F231,2)="k)",-1000*VALUE(MID(F231,2,LEN(F231)-3)),VALUE(SUBSTITUTE(F231,",","")))))),IF(RIGHT(F231,1)="T",1000000000000*VALUE(LEFT(F231,LEN(F231)-1)),IF(RIGHT(F231,1)="M",1000000*VALUE(LEFT(F231,LEN(F231)-1)),IF(RIGHT(F231,1)="B",1000000000*VALUE(LEFT(F231,LEN(F231)-1)),IF(RIGHT(F231,1)="%",0.01*VALUE(LEFT(F231,LEN(F231)-1)),IF(RIGHT(F231,1)="k",1000*VALUE(LEFT(F231,LEN(F231)-1)),VALUE(SUBSTITUTE(F231,",",""))))))))),"N/A")</f>
        <v/>
      </c>
      <c r="N231">
        <f>IFERROR(IF(TRIM(G231)="-", "N/A", IF(RIGHT(G231,1)=")",IF(RIGHT(G231,2)="T)",-1000000000000*VALUE(MID(G231,2,LEN(G231)-3)),IF(RIGHT(G231,2)="M)",-1000000*VALUE(MID(G231,2,LEN(G231)-3)),IF(RIGHT(G231,2)="B)",-1000000000*VALUE(MID(G231,2,LEN(G231)-3)),IF(RIGHT(G231,2)="k)",-1000*VALUE(MID(G231,2,LEN(G231)-3)),VALUE(SUBSTITUTE(G231,",","")))))),IF(RIGHT(G231,1)="T",1000000000000*VALUE(LEFT(G231,LEN(G231)-1)),IF(RIGHT(G231,1)="M",1000000*VALUE(LEFT(G231,LEN(G231)-1)),IF(RIGHT(G231,1)="B",1000000000*VALUE(LEFT(G231,LEN(G231)-1)),IF(RIGHT(G231,1)="%",0.01*VALUE(LEFT(G231,LEN(G231)-1)),IF(RIGHT(G231,1)="k",1000*VALUE(LEFT(G231,LEN(G231)-1)),VALUE(SUBSTITUTE(G231,",",""))))))))),"N/A")</f>
        <v/>
      </c>
      <c r="P231">
        <f>MAX(J231:N231)</f>
        <v/>
      </c>
      <c r="Q231">
        <f>IFERROR(J144+MATCH(P231,J231:N231,0)-1,"")</f>
        <v/>
      </c>
      <c r="R231">
        <f>IF(Q231="","",MIN(J231:N231))</f>
        <v/>
      </c>
      <c r="S231">
        <f>IFERROR(J144+MATCH(R231,J231:N231,0)-1,"")</f>
        <v/>
      </c>
      <c r="T231">
        <f>IFERROR(AVERAGE(J231:N231),"")</f>
        <v/>
      </c>
      <c r="U231">
        <f>IFERROR(STDEV(J231:N231),"")</f>
        <v/>
      </c>
      <c r="V231">
        <f>IFERROR(IF(C231="-","",IF(ISBLANK(B231),"",IF(OR(ISNUMBER(FIND("Growth",B231)),ISNUMBER(FIND("Margin",B231))),"",(J231-T231)/U231))),"")</f>
        <v/>
      </c>
      <c r="W231">
        <f>IFERROR(IF(OR(D231="-",ISBLANK(D231)),"",(K231-T231)/U231),"")</f>
        <v/>
      </c>
      <c r="X231">
        <f>IFERROR(IF(OR(E231="-",ISBLANK(E231)),"",(L231-T231)/U231),"")</f>
        <v/>
      </c>
      <c r="Y231">
        <f>IFERROR(IF(OR(F231="-",ISBLANK(F231)),"",(M231-T231)/U231),"")</f>
        <v/>
      </c>
      <c r="Z231">
        <f>IFERROR(IF(OR(G231="-",ISBLANK(G231)),"",(N231-T231)/U231),"")</f>
        <v/>
      </c>
      <c r="AA231">
        <f>IF(MAX(MAX(V231:Z231),ABS(MIN(V231:Z231)))=ABS(MIN(V231:Z231)),MIN(V231:Z231),MAX(V231:Z231))</f>
        <v/>
      </c>
      <c r="AB231">
        <f>IFERROR(V144+MATCH(AA231,V231:Z231,0)-1,"")</f>
        <v/>
      </c>
      <c r="AC231">
        <f>IF(AB231&lt;&gt;"",IF(S231=AB231,"Low",IF(AB231=Q231,"High","")),"")</f>
        <v/>
      </c>
      <c r="AE231">
        <f>IF(ISNUMBER(MATCH("N/A",J231:N231,0)),"",IFERROR((5 * SUMPRODUCT(J144:N144,J231:N231) - PRODUCT(SUM(J144:N144),SUM(J231:N231))) / ((5 * SUM((J144^2)+(K144^2)+(L144^2)+(M144^2)+(N144^2))) - SUM(J144:N144)^2),""))</f>
        <v/>
      </c>
      <c r="AF231">
        <f>IFERROR(CORREL(J144:N144,J231:N231),"")</f>
        <v/>
      </c>
      <c r="AZ231">
        <f>IF(Q231=S231,0,1)</f>
        <v/>
      </c>
      <c r="BA231">
        <f>IF(AZ231=1,IF(Q231="","",IF(Q231=N144,"Yes","No")),"")</f>
        <v/>
      </c>
      <c r="BB231">
        <f>IF(BA231="Yes",P231,"")</f>
        <v/>
      </c>
      <c r="BC231">
        <f>IF(AZ231=1,IF(S231="","",IF(S231=N144,"Yes","No")),"")</f>
        <v/>
      </c>
      <c r="BD231">
        <f>IF(BC231="Yes",R231,"")</f>
        <v/>
      </c>
      <c r="BE231">
        <f>IFERROR(IF(SIGN(AE231)=1,"Increasing",IF(SIGN(AE231)=-1,"Decreasing","")),"")</f>
        <v/>
      </c>
      <c r="BF231">
        <f>IF(OR(AND(BE231="Increasing",BA231="Yes"),AND(BE231="Decreasing",BC231="Yes")),"Yes","No")</f>
        <v/>
      </c>
      <c r="BG231">
        <f>IF(I231="pos_trend","Yes","No")</f>
        <v/>
      </c>
      <c r="BH231">
        <f>IF(AF231&lt;&gt;"",IF(ABS(AF231)&gt;0.8,"Yes","No"),"")</f>
        <v/>
      </c>
    </row>
    <row r="232" spans="1:60">
      <c s="1" r="A232" t="n">
        <v>4</v>
      </c>
      <c r="B232" t="s">
        <v>569</v>
      </c>
      <c r="C232" t="s">
        <v>1335</v>
      </c>
      <c r="D232" t="s">
        <v>1336</v>
      </c>
      <c r="E232" t="s">
        <v>1337</v>
      </c>
      <c r="F232" t="s">
        <v>1338</v>
      </c>
      <c r="G232" t="s">
        <v>1339</v>
      </c>
      <c r="H232" t="s"/>
      <c r="I232">
        <f>IF(AND(K232&gt; J232, L232&gt; K232, M232&gt; L232, N232&gt; M232), "pos_trend", IF(AND(K232&lt; J232, L232&lt; K232, M232&lt; L232, N232&lt; M232), "neg_trend", "N/A"))</f>
        <v/>
      </c>
      <c r="J232">
        <f>IFERROR(IF(TRIM(C232)="-", "N/A", IF(RIGHT(C232,1)=")",IF(RIGHT(C232,2)="T)",-1000000000000*VALUE(MID(C232,2,LEN(C232)-3)),IF(RIGHT(C232,2)="M)",-1000000*VALUE(MID(C232,2,LEN(C232)-3)),IF(RIGHT(C232,2)="B)",-1000000000*VALUE(MID(C232,2,LEN(C232)-3)),IF(RIGHT(C232,2)="k)",-1000*VALUE(MID(C232,2,LEN(C232)-3)),VALUE(SUBSTITUTE(C232,",","")))))),IF(RIGHT(C232,1)="T",1000000000000*VALUE(LEFT(C232,LEN(C232)-1)),IF(RIGHT(C232,1)="M",1000000*VALUE(LEFT(C232,LEN(C232)-1)),IF(RIGHT(C232,1)="B",1000000000*VALUE(LEFT(C232,LEN(C232)-1)),IF(RIGHT(C232,1)="%",0.01*VALUE(LEFT(C232,LEN(C232)-1)),IF(RIGHT(C232,1)="k",1000*VALUE(LEFT(C232,LEN(C232)-1)),VALUE(SUBSTITUTE(C232,",",""))))))))),"N/A")</f>
        <v/>
      </c>
      <c r="K232">
        <f>IFERROR(IF(TRIM(D232)="-", "N/A", IF(RIGHT(D232,1)=")",IF(RIGHT(D232,2)="T)",-1000000000000*VALUE(MID(D232,2,LEN(D232)-3)),IF(RIGHT(D232,2)="M)",-1000000*VALUE(MID(D232,2,LEN(D232)-3)),IF(RIGHT(D232,2)="B)",-1000000000*VALUE(MID(D232,2,LEN(D232)-3)),IF(RIGHT(D232,2)="k)",-1000*VALUE(MID(D232,2,LEN(D232)-3)),VALUE(SUBSTITUTE(D232,",","")))))),IF(RIGHT(D232,1)="T",1000000000000*VALUE(LEFT(D232,LEN(D232)-1)),IF(RIGHT(D232,1)="M",1000000*VALUE(LEFT(D232,LEN(D232)-1)),IF(RIGHT(D232,1)="B",1000000000*VALUE(LEFT(D232,LEN(D232)-1)),IF(RIGHT(D232,1)="%",0.01*VALUE(LEFT(D232,LEN(D232)-1)),IF(RIGHT(D232,1)="k",1000*VALUE(LEFT(D232,LEN(D232)-1)),VALUE(SUBSTITUTE(D232,",",""))))))))),"N/A")</f>
        <v/>
      </c>
      <c r="L232">
        <f>IFERROR(IF(TRIM(E232)="-", "N/A", IF(RIGHT(E232,1)=")",IF(RIGHT(E232,2)="T)",-1000000000000*VALUE(MID(E232,2,LEN(E232)-3)),IF(RIGHT(E232,2)="M)",-1000000*VALUE(MID(E232,2,LEN(E232)-3)),IF(RIGHT(E232,2)="B)",-1000000000*VALUE(MID(E232,2,LEN(E232)-3)),IF(RIGHT(E232,2)="k)",-1000*VALUE(MID(E232,2,LEN(E232)-3)),VALUE(SUBSTITUTE(E232,",","")))))),IF(RIGHT(E232,1)="T",1000000000000*VALUE(LEFT(E232,LEN(E232)-1)),IF(RIGHT(E232,1)="M",1000000*VALUE(LEFT(E232,LEN(E232)-1)),IF(RIGHT(E232,1)="B",1000000000*VALUE(LEFT(E232,LEN(E232)-1)),IF(RIGHT(E232,1)="%",0.01*VALUE(LEFT(E232,LEN(E232)-1)),IF(RIGHT(E232,1)="k",1000*VALUE(LEFT(E232,LEN(E232)-1)),VALUE(SUBSTITUTE(E232,",",""))))))))),"N/A")</f>
        <v/>
      </c>
      <c r="M232">
        <f>IFERROR(IF(TRIM(F232)="-", "N/A", IF(RIGHT(F232,1)=")",IF(RIGHT(F232,2)="T)",-1000000000000*VALUE(MID(F232,2,LEN(F232)-3)),IF(RIGHT(F232,2)="M)",-1000000*VALUE(MID(F232,2,LEN(F232)-3)),IF(RIGHT(F232,2)="B)",-1000000000*VALUE(MID(F232,2,LEN(F232)-3)),IF(RIGHT(F232,2)="k)",-1000*VALUE(MID(F232,2,LEN(F232)-3)),VALUE(SUBSTITUTE(F232,",","")))))),IF(RIGHT(F232,1)="T",1000000000000*VALUE(LEFT(F232,LEN(F232)-1)),IF(RIGHT(F232,1)="M",1000000*VALUE(LEFT(F232,LEN(F232)-1)),IF(RIGHT(F232,1)="B",1000000000*VALUE(LEFT(F232,LEN(F232)-1)),IF(RIGHT(F232,1)="%",0.01*VALUE(LEFT(F232,LEN(F232)-1)),IF(RIGHT(F232,1)="k",1000*VALUE(LEFT(F232,LEN(F232)-1)),VALUE(SUBSTITUTE(F232,",",""))))))))),"N/A")</f>
        <v/>
      </c>
      <c r="N232">
        <f>IFERROR(IF(TRIM(G232)="-", "N/A", IF(RIGHT(G232,1)=")",IF(RIGHT(G232,2)="T)",-1000000000000*VALUE(MID(G232,2,LEN(G232)-3)),IF(RIGHT(G232,2)="M)",-1000000*VALUE(MID(G232,2,LEN(G232)-3)),IF(RIGHT(G232,2)="B)",-1000000000*VALUE(MID(G232,2,LEN(G232)-3)),IF(RIGHT(G232,2)="k)",-1000*VALUE(MID(G232,2,LEN(G232)-3)),VALUE(SUBSTITUTE(G232,",","")))))),IF(RIGHT(G232,1)="T",1000000000000*VALUE(LEFT(G232,LEN(G232)-1)),IF(RIGHT(G232,1)="M",1000000*VALUE(LEFT(G232,LEN(G232)-1)),IF(RIGHT(G232,1)="B",1000000000*VALUE(LEFT(G232,LEN(G232)-1)),IF(RIGHT(G232,1)="%",0.01*VALUE(LEFT(G232,LEN(G232)-1)),IF(RIGHT(G232,1)="k",1000*VALUE(LEFT(G232,LEN(G232)-1)),VALUE(SUBSTITUTE(G232,",",""))))))))),"N/A")</f>
        <v/>
      </c>
      <c r="P232">
        <f>MAX(J232:N232)</f>
        <v/>
      </c>
      <c r="Q232">
        <f>IFERROR(J144+MATCH(P232,J232:N232,0)-1,"")</f>
        <v/>
      </c>
      <c r="R232">
        <f>IF(Q232="","",MIN(J232:N232))</f>
        <v/>
      </c>
      <c r="S232">
        <f>IFERROR(J144+MATCH(R232,J232:N232,0)-1,"")</f>
        <v/>
      </c>
      <c r="T232">
        <f>IFERROR(AVERAGE(J232:N232),"")</f>
        <v/>
      </c>
      <c r="U232">
        <f>IFERROR(STDEV(J232:N232),"")</f>
        <v/>
      </c>
      <c r="V232">
        <f>IFERROR(IF(C232="-","",IF(ISBLANK(B232),"",IF(OR(ISNUMBER(FIND("Growth",B232)),ISNUMBER(FIND("Margin",B232))),"",(J232-T232)/U232))),"")</f>
        <v/>
      </c>
      <c r="W232">
        <f>IFERROR(IF(OR(D232="-",ISBLANK(D232)),"",(K232-T232)/U232),"")</f>
        <v/>
      </c>
      <c r="X232">
        <f>IFERROR(IF(OR(E232="-",ISBLANK(E232)),"",(L232-T232)/U232),"")</f>
        <v/>
      </c>
      <c r="Y232">
        <f>IFERROR(IF(OR(F232="-",ISBLANK(F232)),"",(M232-T232)/U232),"")</f>
        <v/>
      </c>
      <c r="Z232">
        <f>IFERROR(IF(OR(G232="-",ISBLANK(G232)),"",(N232-T232)/U232),"")</f>
        <v/>
      </c>
      <c r="AA232">
        <f>IF(MAX(MAX(V232:Z232),ABS(MIN(V232:Z232)))=ABS(MIN(V232:Z232)),MIN(V232:Z232),MAX(V232:Z232))</f>
        <v/>
      </c>
      <c r="AB232">
        <f>IFERROR(V144+MATCH(AA232,V232:Z232,0)-1,"")</f>
        <v/>
      </c>
      <c r="AC232">
        <f>IF(AB232&lt;&gt;"",IF(S232=AB232,"Low",IF(AB232=Q232,"High","")),"")</f>
        <v/>
      </c>
      <c r="AE232">
        <f>IF(ISNUMBER(MATCH("N/A",J232:N232,0)),"",IFERROR((5 * SUMPRODUCT(J144:N144,J232:N232) - PRODUCT(SUM(J144:N144),SUM(J232:N232))) / ((5 * SUM((J144^2)+(K144^2)+(L144^2)+(M144^2)+(N144^2))) - SUM(J144:N144)^2),""))</f>
        <v/>
      </c>
      <c r="AF232">
        <f>IFERROR(CORREL(J144:N144,J232:N232),"")</f>
        <v/>
      </c>
      <c r="AZ232">
        <f>IF(Q232=S232,0,1)</f>
        <v/>
      </c>
      <c r="BA232">
        <f>IF(AZ232=1,IF(Q232="","",IF(Q232=N144,"Yes","No")),"")</f>
        <v/>
      </c>
      <c r="BB232">
        <f>IF(BA232="Yes",P232,"")</f>
        <v/>
      </c>
      <c r="BC232">
        <f>IF(AZ232=1,IF(S232="","",IF(S232=N144,"Yes","No")),"")</f>
        <v/>
      </c>
      <c r="BD232">
        <f>IF(BC232="Yes",R232,"")</f>
        <v/>
      </c>
      <c r="BE232">
        <f>IFERROR(IF(SIGN(AE232)=1,"Increasing",IF(SIGN(AE232)=-1,"Decreasing","")),"")</f>
        <v/>
      </c>
      <c r="BF232">
        <f>IF(OR(AND(BE232="Increasing",BA232="Yes"),AND(BE232="Decreasing",BC232="Yes")),"Yes","No")</f>
        <v/>
      </c>
      <c r="BG232">
        <f>IF(I232="pos_trend","Yes","No")</f>
        <v/>
      </c>
      <c r="BH232">
        <f>IF(AF232&lt;&gt;"",IF(ABS(AF232)&gt;0.8,"Yes","No"),"")</f>
        <v/>
      </c>
    </row>
    <row r="233" spans="1:60">
      <c s="1" r="A233" t="n">
        <v>5</v>
      </c>
      <c r="B233" t="s">
        <v>570</v>
      </c>
      <c r="C233" t="s">
        <v>1340</v>
      </c>
      <c r="D233" t="s">
        <v>1341</v>
      </c>
      <c r="E233" t="s">
        <v>1342</v>
      </c>
      <c r="F233" t="s">
        <v>1343</v>
      </c>
      <c r="G233" t="s">
        <v>1344</v>
      </c>
      <c r="H233" t="s"/>
      <c r="I233">
        <f>IF(AND(K233&gt; J233, L233&gt; K233, M233&gt; L233, N233&gt; M233), "pos_trend", IF(AND(K233&lt; J233, L233&lt; K233, M233&lt; L233, N233&lt; M233), "neg_trend", "N/A"))</f>
        <v/>
      </c>
      <c r="J233">
        <f>IFERROR(IF(TRIM(C233)="-", "N/A", IF(RIGHT(C233,1)=")",IF(RIGHT(C233,2)="T)",-1000000000000*VALUE(MID(C233,2,LEN(C233)-3)),IF(RIGHT(C233,2)="M)",-1000000*VALUE(MID(C233,2,LEN(C233)-3)),IF(RIGHT(C233,2)="B)",-1000000000*VALUE(MID(C233,2,LEN(C233)-3)),IF(RIGHT(C233,2)="k)",-1000*VALUE(MID(C233,2,LEN(C233)-3)),VALUE(SUBSTITUTE(C233,",","")))))),IF(RIGHT(C233,1)="T",1000000000000*VALUE(LEFT(C233,LEN(C233)-1)),IF(RIGHT(C233,1)="M",1000000*VALUE(LEFT(C233,LEN(C233)-1)),IF(RIGHT(C233,1)="B",1000000000*VALUE(LEFT(C233,LEN(C233)-1)),IF(RIGHT(C233,1)="%",0.01*VALUE(LEFT(C233,LEN(C233)-1)),IF(RIGHT(C233,1)="k",1000*VALUE(LEFT(C233,LEN(C233)-1)),VALUE(SUBSTITUTE(C233,",",""))))))))),"N/A")</f>
        <v/>
      </c>
      <c r="K233">
        <f>IFERROR(IF(TRIM(D233)="-", "N/A", IF(RIGHT(D233,1)=")",IF(RIGHT(D233,2)="T)",-1000000000000*VALUE(MID(D233,2,LEN(D233)-3)),IF(RIGHT(D233,2)="M)",-1000000*VALUE(MID(D233,2,LEN(D233)-3)),IF(RIGHT(D233,2)="B)",-1000000000*VALUE(MID(D233,2,LEN(D233)-3)),IF(RIGHT(D233,2)="k)",-1000*VALUE(MID(D233,2,LEN(D233)-3)),VALUE(SUBSTITUTE(D233,",","")))))),IF(RIGHT(D233,1)="T",1000000000000*VALUE(LEFT(D233,LEN(D233)-1)),IF(RIGHT(D233,1)="M",1000000*VALUE(LEFT(D233,LEN(D233)-1)),IF(RIGHT(D233,1)="B",1000000000*VALUE(LEFT(D233,LEN(D233)-1)),IF(RIGHT(D233,1)="%",0.01*VALUE(LEFT(D233,LEN(D233)-1)),IF(RIGHT(D233,1)="k",1000*VALUE(LEFT(D233,LEN(D233)-1)),VALUE(SUBSTITUTE(D233,",",""))))))))),"N/A")</f>
        <v/>
      </c>
      <c r="L233">
        <f>IFERROR(IF(TRIM(E233)="-", "N/A", IF(RIGHT(E233,1)=")",IF(RIGHT(E233,2)="T)",-1000000000000*VALUE(MID(E233,2,LEN(E233)-3)),IF(RIGHT(E233,2)="M)",-1000000*VALUE(MID(E233,2,LEN(E233)-3)),IF(RIGHT(E233,2)="B)",-1000000000*VALUE(MID(E233,2,LEN(E233)-3)),IF(RIGHT(E233,2)="k)",-1000*VALUE(MID(E233,2,LEN(E233)-3)),VALUE(SUBSTITUTE(E233,",","")))))),IF(RIGHT(E233,1)="T",1000000000000*VALUE(LEFT(E233,LEN(E233)-1)),IF(RIGHT(E233,1)="M",1000000*VALUE(LEFT(E233,LEN(E233)-1)),IF(RIGHT(E233,1)="B",1000000000*VALUE(LEFT(E233,LEN(E233)-1)),IF(RIGHT(E233,1)="%",0.01*VALUE(LEFT(E233,LEN(E233)-1)),IF(RIGHT(E233,1)="k",1000*VALUE(LEFT(E233,LEN(E233)-1)),VALUE(SUBSTITUTE(E233,",",""))))))))),"N/A")</f>
        <v/>
      </c>
      <c r="M233">
        <f>IFERROR(IF(TRIM(F233)="-", "N/A", IF(RIGHT(F233,1)=")",IF(RIGHT(F233,2)="T)",-1000000000000*VALUE(MID(F233,2,LEN(F233)-3)),IF(RIGHT(F233,2)="M)",-1000000*VALUE(MID(F233,2,LEN(F233)-3)),IF(RIGHT(F233,2)="B)",-1000000000*VALUE(MID(F233,2,LEN(F233)-3)),IF(RIGHT(F233,2)="k)",-1000*VALUE(MID(F233,2,LEN(F233)-3)),VALUE(SUBSTITUTE(F233,",","")))))),IF(RIGHT(F233,1)="T",1000000000000*VALUE(LEFT(F233,LEN(F233)-1)),IF(RIGHT(F233,1)="M",1000000*VALUE(LEFT(F233,LEN(F233)-1)),IF(RIGHT(F233,1)="B",1000000000*VALUE(LEFT(F233,LEN(F233)-1)),IF(RIGHT(F233,1)="%",0.01*VALUE(LEFT(F233,LEN(F233)-1)),IF(RIGHT(F233,1)="k",1000*VALUE(LEFT(F233,LEN(F233)-1)),VALUE(SUBSTITUTE(F233,",",""))))))))),"N/A")</f>
        <v/>
      </c>
      <c r="N233">
        <f>IFERROR(IF(TRIM(G233)="-", "N/A", IF(RIGHT(G233,1)=")",IF(RIGHT(G233,2)="T)",-1000000000000*VALUE(MID(G233,2,LEN(G233)-3)),IF(RIGHT(G233,2)="M)",-1000000*VALUE(MID(G233,2,LEN(G233)-3)),IF(RIGHT(G233,2)="B)",-1000000000*VALUE(MID(G233,2,LEN(G233)-3)),IF(RIGHT(G233,2)="k)",-1000*VALUE(MID(G233,2,LEN(G233)-3)),VALUE(SUBSTITUTE(G233,",","")))))),IF(RIGHT(G233,1)="T",1000000000000*VALUE(LEFT(G233,LEN(G233)-1)),IF(RIGHT(G233,1)="M",1000000*VALUE(LEFT(G233,LEN(G233)-1)),IF(RIGHT(G233,1)="B",1000000000*VALUE(LEFT(G233,LEN(G233)-1)),IF(RIGHT(G233,1)="%",0.01*VALUE(LEFT(G233,LEN(G233)-1)),IF(RIGHT(G233,1)="k",1000*VALUE(LEFT(G233,LEN(G233)-1)),VALUE(SUBSTITUTE(G233,",",""))))))))),"N/A")</f>
        <v/>
      </c>
      <c r="P233">
        <f>MAX(J233:N233)</f>
        <v/>
      </c>
      <c r="Q233">
        <f>IFERROR(J144+MATCH(P233,J233:N233,0)-1,"")</f>
        <v/>
      </c>
      <c r="R233">
        <f>IF(Q233="","",MIN(J233:N233))</f>
        <v/>
      </c>
      <c r="S233">
        <f>IFERROR(J144+MATCH(R233,J233:N233,0)-1,"")</f>
        <v/>
      </c>
      <c r="T233">
        <f>IFERROR(AVERAGE(J233:N233),"")</f>
        <v/>
      </c>
      <c r="U233">
        <f>IFERROR(STDEV(J233:N233),"")</f>
        <v/>
      </c>
      <c r="V233">
        <f>IFERROR(IF(C233="-","",IF(ISBLANK(B233),"",IF(OR(ISNUMBER(FIND("Growth",B233)),ISNUMBER(FIND("Margin",B233))),"",(J233-T233)/U233))),"")</f>
        <v/>
      </c>
      <c r="W233">
        <f>IFERROR(IF(OR(D233="-",ISBLANK(D233)),"",(K233-T233)/U233),"")</f>
        <v/>
      </c>
      <c r="X233">
        <f>IFERROR(IF(OR(E233="-",ISBLANK(E233)),"",(L233-T233)/U233),"")</f>
        <v/>
      </c>
      <c r="Y233">
        <f>IFERROR(IF(OR(F233="-",ISBLANK(F233)),"",(M233-T233)/U233),"")</f>
        <v/>
      </c>
      <c r="Z233">
        <f>IFERROR(IF(OR(G233="-",ISBLANK(G233)),"",(N233-T233)/U233),"")</f>
        <v/>
      </c>
      <c r="AA233">
        <f>IF(MAX(MAX(V233:Z233),ABS(MIN(V233:Z233)))=ABS(MIN(V233:Z233)),MIN(V233:Z233),MAX(V233:Z233))</f>
        <v/>
      </c>
      <c r="AB233">
        <f>IFERROR(V144+MATCH(AA233,V233:Z233,0)-1,"")</f>
        <v/>
      </c>
      <c r="AC233">
        <f>IF(AB233&lt;&gt;"",IF(S233=AB233,"Low",IF(AB233=Q233,"High","")),"")</f>
        <v/>
      </c>
      <c r="AE233">
        <f>IF(ISNUMBER(MATCH("N/A",J233:N233,0)),"",IFERROR((5 * SUMPRODUCT(J144:N144,J233:N233) - PRODUCT(SUM(J144:N144),SUM(J233:N233))) / ((5 * SUM((J144^2)+(K144^2)+(L144^2)+(M144^2)+(N144^2))) - SUM(J144:N144)^2),""))</f>
        <v/>
      </c>
      <c r="AF233">
        <f>IFERROR(CORREL(J144:N144,J233:N233),"")</f>
        <v/>
      </c>
      <c r="AZ233">
        <f>IF(Q233=S233,0,1)</f>
        <v/>
      </c>
      <c r="BA233">
        <f>IF(AZ233=1,IF(Q233="","",IF(Q233=N144,"Yes","No")),"")</f>
        <v/>
      </c>
      <c r="BB233">
        <f>IF(BA233="Yes",P233,"")</f>
        <v/>
      </c>
      <c r="BC233">
        <f>IF(AZ233=1,IF(S233="","",IF(S233=N144,"Yes","No")),"")</f>
        <v/>
      </c>
      <c r="BD233">
        <f>IF(BC233="Yes",R233,"")</f>
        <v/>
      </c>
      <c r="BE233">
        <f>IFERROR(IF(SIGN(AE233)=1,"Increasing",IF(SIGN(AE233)=-1,"Decreasing","")),"")</f>
        <v/>
      </c>
      <c r="BF233">
        <f>IF(OR(AND(BE233="Increasing",BA233="Yes"),AND(BE233="Decreasing",BC233="Yes")),"Yes","No")</f>
        <v/>
      </c>
      <c r="BG233">
        <f>IF(I233="pos_trend","Yes","No")</f>
        <v/>
      </c>
      <c r="BH233">
        <f>IF(AF233&lt;&gt;"",IF(ABS(AF233)&gt;0.8,"Yes","No"),"")</f>
        <v/>
      </c>
    </row>
    <row r="234" spans="1:60">
      <c s="1" r="A234" t="n">
        <v>6</v>
      </c>
      <c r="B234" t="s">
        <v>576</v>
      </c>
      <c r="C234" t="s">
        <v>1345</v>
      </c>
      <c r="D234" t="s">
        <v>1346</v>
      </c>
      <c r="E234" t="s">
        <v>1347</v>
      </c>
      <c r="F234" t="s">
        <v>1348</v>
      </c>
      <c r="G234" t="s">
        <v>1349</v>
      </c>
      <c r="H234" t="s"/>
      <c r="I234">
        <f>IF(AND(K234&gt; J234, L234&gt; K234, M234&gt; L234, N234&gt; M234), "pos_trend", IF(AND(K234&lt; J234, L234&lt; K234, M234&lt; L234, N234&lt; M234), "neg_trend", "N/A"))</f>
        <v/>
      </c>
      <c r="J234">
        <f>IFERROR(IF(TRIM(C234)="-", "N/A", IF(RIGHT(C234,1)=")",IF(RIGHT(C234,2)="T)",-1000000000000*VALUE(MID(C234,2,LEN(C234)-3)),IF(RIGHT(C234,2)="M)",-1000000*VALUE(MID(C234,2,LEN(C234)-3)),IF(RIGHT(C234,2)="B)",-1000000000*VALUE(MID(C234,2,LEN(C234)-3)),IF(RIGHT(C234,2)="k)",-1000*VALUE(MID(C234,2,LEN(C234)-3)),VALUE(SUBSTITUTE(C234,",","")))))),IF(RIGHT(C234,1)="T",1000000000000*VALUE(LEFT(C234,LEN(C234)-1)),IF(RIGHT(C234,1)="M",1000000*VALUE(LEFT(C234,LEN(C234)-1)),IF(RIGHT(C234,1)="B",1000000000*VALUE(LEFT(C234,LEN(C234)-1)),IF(RIGHT(C234,1)="%",0.01*VALUE(LEFT(C234,LEN(C234)-1)),IF(RIGHT(C234,1)="k",1000*VALUE(LEFT(C234,LEN(C234)-1)),VALUE(SUBSTITUTE(C234,",",""))))))))),"N/A")</f>
        <v/>
      </c>
      <c r="K234">
        <f>IFERROR(IF(TRIM(D234)="-", "N/A", IF(RIGHT(D234,1)=")",IF(RIGHT(D234,2)="T)",-1000000000000*VALUE(MID(D234,2,LEN(D234)-3)),IF(RIGHT(D234,2)="M)",-1000000*VALUE(MID(D234,2,LEN(D234)-3)),IF(RIGHT(D234,2)="B)",-1000000000*VALUE(MID(D234,2,LEN(D234)-3)),IF(RIGHT(D234,2)="k)",-1000*VALUE(MID(D234,2,LEN(D234)-3)),VALUE(SUBSTITUTE(D234,",","")))))),IF(RIGHT(D234,1)="T",1000000000000*VALUE(LEFT(D234,LEN(D234)-1)),IF(RIGHT(D234,1)="M",1000000*VALUE(LEFT(D234,LEN(D234)-1)),IF(RIGHT(D234,1)="B",1000000000*VALUE(LEFT(D234,LEN(D234)-1)),IF(RIGHT(D234,1)="%",0.01*VALUE(LEFT(D234,LEN(D234)-1)),IF(RIGHT(D234,1)="k",1000*VALUE(LEFT(D234,LEN(D234)-1)),VALUE(SUBSTITUTE(D234,",",""))))))))),"N/A")</f>
        <v/>
      </c>
      <c r="L234">
        <f>IFERROR(IF(TRIM(E234)="-", "N/A", IF(RIGHT(E234,1)=")",IF(RIGHT(E234,2)="T)",-1000000000000*VALUE(MID(E234,2,LEN(E234)-3)),IF(RIGHT(E234,2)="M)",-1000000*VALUE(MID(E234,2,LEN(E234)-3)),IF(RIGHT(E234,2)="B)",-1000000000*VALUE(MID(E234,2,LEN(E234)-3)),IF(RIGHT(E234,2)="k)",-1000*VALUE(MID(E234,2,LEN(E234)-3)),VALUE(SUBSTITUTE(E234,",","")))))),IF(RIGHT(E234,1)="T",1000000000000*VALUE(LEFT(E234,LEN(E234)-1)),IF(RIGHT(E234,1)="M",1000000*VALUE(LEFT(E234,LEN(E234)-1)),IF(RIGHT(E234,1)="B",1000000000*VALUE(LEFT(E234,LEN(E234)-1)),IF(RIGHT(E234,1)="%",0.01*VALUE(LEFT(E234,LEN(E234)-1)),IF(RIGHT(E234,1)="k",1000*VALUE(LEFT(E234,LEN(E234)-1)),VALUE(SUBSTITUTE(E234,",",""))))))))),"N/A")</f>
        <v/>
      </c>
      <c r="M234">
        <f>IFERROR(IF(TRIM(F234)="-", "N/A", IF(RIGHT(F234,1)=")",IF(RIGHT(F234,2)="T)",-1000000000000*VALUE(MID(F234,2,LEN(F234)-3)),IF(RIGHT(F234,2)="M)",-1000000*VALUE(MID(F234,2,LEN(F234)-3)),IF(RIGHT(F234,2)="B)",-1000000000*VALUE(MID(F234,2,LEN(F234)-3)),IF(RIGHT(F234,2)="k)",-1000*VALUE(MID(F234,2,LEN(F234)-3)),VALUE(SUBSTITUTE(F234,",","")))))),IF(RIGHT(F234,1)="T",1000000000000*VALUE(LEFT(F234,LEN(F234)-1)),IF(RIGHT(F234,1)="M",1000000*VALUE(LEFT(F234,LEN(F234)-1)),IF(RIGHT(F234,1)="B",1000000000*VALUE(LEFT(F234,LEN(F234)-1)),IF(RIGHT(F234,1)="%",0.01*VALUE(LEFT(F234,LEN(F234)-1)),IF(RIGHT(F234,1)="k",1000*VALUE(LEFT(F234,LEN(F234)-1)),VALUE(SUBSTITUTE(F234,",",""))))))))),"N/A")</f>
        <v/>
      </c>
      <c r="N234">
        <f>IFERROR(IF(TRIM(G234)="-", "N/A", IF(RIGHT(G234,1)=")",IF(RIGHT(G234,2)="T)",-1000000000000*VALUE(MID(G234,2,LEN(G234)-3)),IF(RIGHT(G234,2)="M)",-1000000*VALUE(MID(G234,2,LEN(G234)-3)),IF(RIGHT(G234,2)="B)",-1000000000*VALUE(MID(G234,2,LEN(G234)-3)),IF(RIGHT(G234,2)="k)",-1000*VALUE(MID(G234,2,LEN(G234)-3)),VALUE(SUBSTITUTE(G234,",","")))))),IF(RIGHT(G234,1)="T",1000000000000*VALUE(LEFT(G234,LEN(G234)-1)),IF(RIGHT(G234,1)="M",1000000*VALUE(LEFT(G234,LEN(G234)-1)),IF(RIGHT(G234,1)="B",1000000000*VALUE(LEFT(G234,LEN(G234)-1)),IF(RIGHT(G234,1)="%",0.01*VALUE(LEFT(G234,LEN(G234)-1)),IF(RIGHT(G234,1)="k",1000*VALUE(LEFT(G234,LEN(G234)-1)),VALUE(SUBSTITUTE(G234,",",""))))))))),"N/A")</f>
        <v/>
      </c>
      <c r="P234">
        <f>MAX(J234:N234)</f>
        <v/>
      </c>
      <c r="Q234">
        <f>IFERROR(J144+MATCH(P234,J234:N234,0)-1,"")</f>
        <v/>
      </c>
      <c r="R234">
        <f>IF(Q234="","",MIN(J234:N234))</f>
        <v/>
      </c>
      <c r="S234">
        <f>IFERROR(J144+MATCH(R234,J234:N234,0)-1,"")</f>
        <v/>
      </c>
      <c r="T234">
        <f>IFERROR(AVERAGE(J234:N234),"")</f>
        <v/>
      </c>
      <c r="U234">
        <f>IFERROR(STDEV(J234:N234),"")</f>
        <v/>
      </c>
      <c r="V234">
        <f>IFERROR(IF(C234="-","",IF(ISBLANK(B234),"",IF(OR(ISNUMBER(FIND("Growth",B234)),ISNUMBER(FIND("Margin",B234))),"",(J234-T234)/U234))),"")</f>
        <v/>
      </c>
      <c r="W234">
        <f>IFERROR(IF(OR(D234="-",ISBLANK(D234)),"",(K234-T234)/U234),"")</f>
        <v/>
      </c>
      <c r="X234">
        <f>IFERROR(IF(OR(E234="-",ISBLANK(E234)),"",(L234-T234)/U234),"")</f>
        <v/>
      </c>
      <c r="Y234">
        <f>IFERROR(IF(OR(F234="-",ISBLANK(F234)),"",(M234-T234)/U234),"")</f>
        <v/>
      </c>
      <c r="Z234">
        <f>IFERROR(IF(OR(G234="-",ISBLANK(G234)),"",(N234-T234)/U234),"")</f>
        <v/>
      </c>
      <c r="AA234">
        <f>IF(MAX(MAX(V234:Z234),ABS(MIN(V234:Z234)))=ABS(MIN(V234:Z234)),MIN(V234:Z234),MAX(V234:Z234))</f>
        <v/>
      </c>
      <c r="AB234">
        <f>IFERROR(V144+MATCH(AA234,V234:Z234,0)-1,"")</f>
        <v/>
      </c>
      <c r="AC234">
        <f>IF(AB234&lt;&gt;"",IF(S234=AB234,"Low",IF(AB234=Q234,"High","")),"")</f>
        <v/>
      </c>
      <c r="AE234">
        <f>IF(ISNUMBER(MATCH("N/A",J234:N234,0)),"",IFERROR((5 * SUMPRODUCT(J144:N144,J234:N234) - PRODUCT(SUM(J144:N144),SUM(J234:N234))) / ((5 * SUM((J144^2)+(K144^2)+(L144^2)+(M144^2)+(N144^2))) - SUM(J144:N144)^2),""))</f>
        <v/>
      </c>
      <c r="AF234">
        <f>IFERROR(CORREL(J144:N144,J234:N234),"")</f>
        <v/>
      </c>
      <c r="AZ234">
        <f>IF(Q234=S234,0,1)</f>
        <v/>
      </c>
      <c r="BA234">
        <f>IF(AZ234=1,IF(Q234="","",IF(Q234=N144,"Yes","No")),"")</f>
        <v/>
      </c>
      <c r="BB234">
        <f>IF(BA234="Yes",P234,"")</f>
        <v/>
      </c>
      <c r="BC234">
        <f>IF(AZ234=1,IF(S234="","",IF(S234=N144,"Yes","No")),"")</f>
        <v/>
      </c>
      <c r="BD234">
        <f>IF(BC234="Yes",R234,"")</f>
        <v/>
      </c>
      <c r="BE234">
        <f>IFERROR(IF(SIGN(AE234)=1,"Increasing",IF(SIGN(AE234)=-1,"Decreasing","")),"")</f>
        <v/>
      </c>
      <c r="BF234">
        <f>IF(OR(AND(BE234="Increasing",BA234="Yes"),AND(BE234="Decreasing",BC234="Yes")),"Yes","No")</f>
        <v/>
      </c>
      <c r="BG234">
        <f>IF(I234="pos_trend","Yes","No")</f>
        <v/>
      </c>
      <c r="BH234">
        <f>IF(AF234&lt;&gt;"",IF(ABS(AF234)&gt;0.8,"Yes","No"),"")</f>
        <v/>
      </c>
    </row>
    <row r="235" spans="1:60">
      <c s="1" r="A235" t="n">
        <v>7</v>
      </c>
      <c r="B235" t="s">
        <v>582</v>
      </c>
      <c r="C235" t="s">
        <v>264</v>
      </c>
      <c r="D235" t="s">
        <v>264</v>
      </c>
      <c r="E235" t="s">
        <v>1350</v>
      </c>
      <c r="F235" t="s">
        <v>264</v>
      </c>
      <c r="G235" t="s">
        <v>264</v>
      </c>
      <c r="H235" t="s"/>
      <c r="I235">
        <f>IF(AND(K235&gt; J235, L235&gt; K235, M235&gt; L235, N235&gt; M235), "pos_trend", IF(AND(K235&lt; J235, L235&lt; K235, M235&lt; L235, N235&lt; M235), "neg_trend", "N/A"))</f>
        <v/>
      </c>
      <c r="J235">
        <f>IFERROR(IF(TRIM(C235)="-", "N/A", IF(RIGHT(C235,1)=")",IF(RIGHT(C235,2)="T)",-1000000000000*VALUE(MID(C235,2,LEN(C235)-3)),IF(RIGHT(C235,2)="M)",-1000000*VALUE(MID(C235,2,LEN(C235)-3)),IF(RIGHT(C235,2)="B)",-1000000000*VALUE(MID(C235,2,LEN(C235)-3)),IF(RIGHT(C235,2)="k)",-1000*VALUE(MID(C235,2,LEN(C235)-3)),VALUE(SUBSTITUTE(C235,",","")))))),IF(RIGHT(C235,1)="T",1000000000000*VALUE(LEFT(C235,LEN(C235)-1)),IF(RIGHT(C235,1)="M",1000000*VALUE(LEFT(C235,LEN(C235)-1)),IF(RIGHT(C235,1)="B",1000000000*VALUE(LEFT(C235,LEN(C235)-1)),IF(RIGHT(C235,1)="%",0.01*VALUE(LEFT(C235,LEN(C235)-1)),IF(RIGHT(C235,1)="k",1000*VALUE(LEFT(C235,LEN(C235)-1)),VALUE(SUBSTITUTE(C235,",",""))))))))),"N/A")</f>
        <v/>
      </c>
      <c r="K235">
        <f>IFERROR(IF(TRIM(D235)="-", "N/A", IF(RIGHT(D235,1)=")",IF(RIGHT(D235,2)="T)",-1000000000000*VALUE(MID(D235,2,LEN(D235)-3)),IF(RIGHT(D235,2)="M)",-1000000*VALUE(MID(D235,2,LEN(D235)-3)),IF(RIGHT(D235,2)="B)",-1000000000*VALUE(MID(D235,2,LEN(D235)-3)),IF(RIGHT(D235,2)="k)",-1000*VALUE(MID(D235,2,LEN(D235)-3)),VALUE(SUBSTITUTE(D235,",","")))))),IF(RIGHT(D235,1)="T",1000000000000*VALUE(LEFT(D235,LEN(D235)-1)),IF(RIGHT(D235,1)="M",1000000*VALUE(LEFT(D235,LEN(D235)-1)),IF(RIGHT(D235,1)="B",1000000000*VALUE(LEFT(D235,LEN(D235)-1)),IF(RIGHT(D235,1)="%",0.01*VALUE(LEFT(D235,LEN(D235)-1)),IF(RIGHT(D235,1)="k",1000*VALUE(LEFT(D235,LEN(D235)-1)),VALUE(SUBSTITUTE(D235,",",""))))))))),"N/A")</f>
        <v/>
      </c>
      <c r="L235">
        <f>IFERROR(IF(TRIM(E235)="-", "N/A", IF(RIGHT(E235,1)=")",IF(RIGHT(E235,2)="T)",-1000000000000*VALUE(MID(E235,2,LEN(E235)-3)),IF(RIGHT(E235,2)="M)",-1000000*VALUE(MID(E235,2,LEN(E235)-3)),IF(RIGHT(E235,2)="B)",-1000000000*VALUE(MID(E235,2,LEN(E235)-3)),IF(RIGHT(E235,2)="k)",-1000*VALUE(MID(E235,2,LEN(E235)-3)),VALUE(SUBSTITUTE(E235,",","")))))),IF(RIGHT(E235,1)="T",1000000000000*VALUE(LEFT(E235,LEN(E235)-1)),IF(RIGHT(E235,1)="M",1000000*VALUE(LEFT(E235,LEN(E235)-1)),IF(RIGHT(E235,1)="B",1000000000*VALUE(LEFT(E235,LEN(E235)-1)),IF(RIGHT(E235,1)="%",0.01*VALUE(LEFT(E235,LEN(E235)-1)),IF(RIGHT(E235,1)="k",1000*VALUE(LEFT(E235,LEN(E235)-1)),VALUE(SUBSTITUTE(E235,",",""))))))))),"N/A")</f>
        <v/>
      </c>
      <c r="M235">
        <f>IFERROR(IF(TRIM(F235)="-", "N/A", IF(RIGHT(F235,1)=")",IF(RIGHT(F235,2)="T)",-1000000000000*VALUE(MID(F235,2,LEN(F235)-3)),IF(RIGHT(F235,2)="M)",-1000000*VALUE(MID(F235,2,LEN(F235)-3)),IF(RIGHT(F235,2)="B)",-1000000000*VALUE(MID(F235,2,LEN(F235)-3)),IF(RIGHT(F235,2)="k)",-1000*VALUE(MID(F235,2,LEN(F235)-3)),VALUE(SUBSTITUTE(F235,",","")))))),IF(RIGHT(F235,1)="T",1000000000000*VALUE(LEFT(F235,LEN(F235)-1)),IF(RIGHT(F235,1)="M",1000000*VALUE(LEFT(F235,LEN(F235)-1)),IF(RIGHT(F235,1)="B",1000000000*VALUE(LEFT(F235,LEN(F235)-1)),IF(RIGHT(F235,1)="%",0.01*VALUE(LEFT(F235,LEN(F235)-1)),IF(RIGHT(F235,1)="k",1000*VALUE(LEFT(F235,LEN(F235)-1)),VALUE(SUBSTITUTE(F235,",",""))))))))),"N/A")</f>
        <v/>
      </c>
      <c r="N235">
        <f>IFERROR(IF(TRIM(G235)="-", "N/A", IF(RIGHT(G235,1)=")",IF(RIGHT(G235,2)="T)",-1000000000000*VALUE(MID(G235,2,LEN(G235)-3)),IF(RIGHT(G235,2)="M)",-1000000*VALUE(MID(G235,2,LEN(G235)-3)),IF(RIGHT(G235,2)="B)",-1000000000*VALUE(MID(G235,2,LEN(G235)-3)),IF(RIGHT(G235,2)="k)",-1000*VALUE(MID(G235,2,LEN(G235)-3)),VALUE(SUBSTITUTE(G235,",","")))))),IF(RIGHT(G235,1)="T",1000000000000*VALUE(LEFT(G235,LEN(G235)-1)),IF(RIGHT(G235,1)="M",1000000*VALUE(LEFT(G235,LEN(G235)-1)),IF(RIGHT(G235,1)="B",1000000000*VALUE(LEFT(G235,LEN(G235)-1)),IF(RIGHT(G235,1)="%",0.01*VALUE(LEFT(G235,LEN(G235)-1)),IF(RIGHT(G235,1)="k",1000*VALUE(LEFT(G235,LEN(G235)-1)),VALUE(SUBSTITUTE(G235,",",""))))))))),"N/A")</f>
        <v/>
      </c>
      <c r="P235">
        <f>MAX(J235:N235)</f>
        <v/>
      </c>
      <c r="Q235">
        <f>IFERROR(J144+MATCH(P235,J235:N235,0)-1,"")</f>
        <v/>
      </c>
      <c r="R235">
        <f>IF(Q235="","",MIN(J235:N235))</f>
        <v/>
      </c>
      <c r="S235">
        <f>IFERROR(J144+MATCH(R235,J235:N235,0)-1,"")</f>
        <v/>
      </c>
      <c r="T235">
        <f>IFERROR(AVERAGE(J235:N235),"")</f>
        <v/>
      </c>
      <c r="U235">
        <f>IFERROR(STDEV(J235:N235),"")</f>
        <v/>
      </c>
      <c r="V235">
        <f>IFERROR(IF(C235="-","",IF(ISBLANK(B235),"",IF(OR(ISNUMBER(FIND("Growth",B235)),ISNUMBER(FIND("Margin",B235))),"",(J235-T235)/U235))),"")</f>
        <v/>
      </c>
      <c r="W235">
        <f>IFERROR(IF(OR(D235="-",ISBLANK(D235)),"",(K235-T235)/U235),"")</f>
        <v/>
      </c>
      <c r="X235">
        <f>IFERROR(IF(OR(E235="-",ISBLANK(E235)),"",(L235-T235)/U235),"")</f>
        <v/>
      </c>
      <c r="Y235">
        <f>IFERROR(IF(OR(F235="-",ISBLANK(F235)),"",(M235-T235)/U235),"")</f>
        <v/>
      </c>
      <c r="Z235">
        <f>IFERROR(IF(OR(G235="-",ISBLANK(G235)),"",(N235-T235)/U235),"")</f>
        <v/>
      </c>
      <c r="AA235">
        <f>IF(MAX(MAX(V235:Z235),ABS(MIN(V235:Z235)))=ABS(MIN(V235:Z235)),MIN(V235:Z235),MAX(V235:Z235))</f>
        <v/>
      </c>
      <c r="AB235">
        <f>IFERROR(V144+MATCH(AA235,V235:Z235,0)-1,"")</f>
        <v/>
      </c>
      <c r="AC235">
        <f>IF(AB235&lt;&gt;"",IF(S235=AB235,"Low",IF(AB235=Q235,"High","")),"")</f>
        <v/>
      </c>
      <c r="AE235">
        <f>IF(ISNUMBER(MATCH("N/A",J235:N235,0)),"",IFERROR((5 * SUMPRODUCT(J144:N144,J235:N235) - PRODUCT(SUM(J144:N144),SUM(J235:N235))) / ((5 * SUM((J144^2)+(K144^2)+(L144^2)+(M144^2)+(N144^2))) - SUM(J144:N144)^2),""))</f>
        <v/>
      </c>
      <c r="AF235">
        <f>IFERROR(CORREL(J144:N144,J235:N235),"")</f>
        <v/>
      </c>
      <c r="AZ235">
        <f>IF(Q235=S235,0,1)</f>
        <v/>
      </c>
      <c r="BA235">
        <f>IF(AZ235=1,IF(Q235="","",IF(Q235=N144,"Yes","No")),"")</f>
        <v/>
      </c>
      <c r="BB235">
        <f>IF(BA235="Yes",P235,"")</f>
        <v/>
      </c>
      <c r="BC235">
        <f>IF(AZ235=1,IF(S235="","",IF(S235=N144,"Yes","No")),"")</f>
        <v/>
      </c>
      <c r="BD235">
        <f>IF(BC235="Yes",R235,"")</f>
        <v/>
      </c>
      <c r="BE235">
        <f>IFERROR(IF(SIGN(AE235)=1,"Increasing",IF(SIGN(AE235)=-1,"Decreasing","")),"")</f>
        <v/>
      </c>
      <c r="BF235">
        <f>IF(OR(AND(BE235="Increasing",BA235="Yes"),AND(BE235="Decreasing",BC235="Yes")),"Yes","No")</f>
        <v/>
      </c>
      <c r="BG235">
        <f>IF(I235="pos_trend","Yes","No")</f>
        <v/>
      </c>
      <c r="BH235">
        <f>IF(AF235&lt;&gt;"",IF(ABS(AF235)&gt;0.8,"Yes","No"),"")</f>
        <v/>
      </c>
    </row>
    <row r="236" spans="1:60">
      <c s="1" r="A236" t="n">
        <v>8</v>
      </c>
      <c r="B236" t="s">
        <v>583</v>
      </c>
      <c r="C236" t="s">
        <v>264</v>
      </c>
      <c r="D236" t="s">
        <v>264</v>
      </c>
      <c r="E236" t="s">
        <v>1350</v>
      </c>
      <c r="F236" t="s">
        <v>264</v>
      </c>
      <c r="G236" t="s">
        <v>264</v>
      </c>
      <c r="H236" t="s"/>
      <c r="I236">
        <f>IF(AND(K236&gt; J236, L236&gt; K236, M236&gt; L236, N236&gt; M236), "pos_trend", IF(AND(K236&lt; J236, L236&lt; K236, M236&lt; L236, N236&lt; M236), "neg_trend", "N/A"))</f>
        <v/>
      </c>
      <c r="J236">
        <f>IFERROR(IF(TRIM(C236)="-", "N/A", IF(RIGHT(C236,1)=")",IF(RIGHT(C236,2)="T)",-1000000000000*VALUE(MID(C236,2,LEN(C236)-3)),IF(RIGHT(C236,2)="M)",-1000000*VALUE(MID(C236,2,LEN(C236)-3)),IF(RIGHT(C236,2)="B)",-1000000000*VALUE(MID(C236,2,LEN(C236)-3)),IF(RIGHT(C236,2)="k)",-1000*VALUE(MID(C236,2,LEN(C236)-3)),VALUE(SUBSTITUTE(C236,",","")))))),IF(RIGHT(C236,1)="T",1000000000000*VALUE(LEFT(C236,LEN(C236)-1)),IF(RIGHT(C236,1)="M",1000000*VALUE(LEFT(C236,LEN(C236)-1)),IF(RIGHT(C236,1)="B",1000000000*VALUE(LEFT(C236,LEN(C236)-1)),IF(RIGHT(C236,1)="%",0.01*VALUE(LEFT(C236,LEN(C236)-1)),IF(RIGHT(C236,1)="k",1000*VALUE(LEFT(C236,LEN(C236)-1)),VALUE(SUBSTITUTE(C236,",",""))))))))),"N/A")</f>
        <v/>
      </c>
      <c r="K236">
        <f>IFERROR(IF(TRIM(D236)="-", "N/A", IF(RIGHT(D236,1)=")",IF(RIGHT(D236,2)="T)",-1000000000000*VALUE(MID(D236,2,LEN(D236)-3)),IF(RIGHT(D236,2)="M)",-1000000*VALUE(MID(D236,2,LEN(D236)-3)),IF(RIGHT(D236,2)="B)",-1000000000*VALUE(MID(D236,2,LEN(D236)-3)),IF(RIGHT(D236,2)="k)",-1000*VALUE(MID(D236,2,LEN(D236)-3)),VALUE(SUBSTITUTE(D236,",","")))))),IF(RIGHT(D236,1)="T",1000000000000*VALUE(LEFT(D236,LEN(D236)-1)),IF(RIGHT(D236,1)="M",1000000*VALUE(LEFT(D236,LEN(D236)-1)),IF(RIGHT(D236,1)="B",1000000000*VALUE(LEFT(D236,LEN(D236)-1)),IF(RIGHT(D236,1)="%",0.01*VALUE(LEFT(D236,LEN(D236)-1)),IF(RIGHT(D236,1)="k",1000*VALUE(LEFT(D236,LEN(D236)-1)),VALUE(SUBSTITUTE(D236,",",""))))))))),"N/A")</f>
        <v/>
      </c>
      <c r="L236">
        <f>IFERROR(IF(TRIM(E236)="-", "N/A", IF(RIGHT(E236,1)=")",IF(RIGHT(E236,2)="T)",-1000000000000*VALUE(MID(E236,2,LEN(E236)-3)),IF(RIGHT(E236,2)="M)",-1000000*VALUE(MID(E236,2,LEN(E236)-3)),IF(RIGHT(E236,2)="B)",-1000000000*VALUE(MID(E236,2,LEN(E236)-3)),IF(RIGHT(E236,2)="k)",-1000*VALUE(MID(E236,2,LEN(E236)-3)),VALUE(SUBSTITUTE(E236,",","")))))),IF(RIGHT(E236,1)="T",1000000000000*VALUE(LEFT(E236,LEN(E236)-1)),IF(RIGHT(E236,1)="M",1000000*VALUE(LEFT(E236,LEN(E236)-1)),IF(RIGHT(E236,1)="B",1000000000*VALUE(LEFT(E236,LEN(E236)-1)),IF(RIGHT(E236,1)="%",0.01*VALUE(LEFT(E236,LEN(E236)-1)),IF(RIGHT(E236,1)="k",1000*VALUE(LEFT(E236,LEN(E236)-1)),VALUE(SUBSTITUTE(E236,",",""))))))))),"N/A")</f>
        <v/>
      </c>
      <c r="M236">
        <f>IFERROR(IF(TRIM(F236)="-", "N/A", IF(RIGHT(F236,1)=")",IF(RIGHT(F236,2)="T)",-1000000000000*VALUE(MID(F236,2,LEN(F236)-3)),IF(RIGHT(F236,2)="M)",-1000000*VALUE(MID(F236,2,LEN(F236)-3)),IF(RIGHT(F236,2)="B)",-1000000000*VALUE(MID(F236,2,LEN(F236)-3)),IF(RIGHT(F236,2)="k)",-1000*VALUE(MID(F236,2,LEN(F236)-3)),VALUE(SUBSTITUTE(F236,",","")))))),IF(RIGHT(F236,1)="T",1000000000000*VALUE(LEFT(F236,LEN(F236)-1)),IF(RIGHT(F236,1)="M",1000000*VALUE(LEFT(F236,LEN(F236)-1)),IF(RIGHT(F236,1)="B",1000000000*VALUE(LEFT(F236,LEN(F236)-1)),IF(RIGHT(F236,1)="%",0.01*VALUE(LEFT(F236,LEN(F236)-1)),IF(RIGHT(F236,1)="k",1000*VALUE(LEFT(F236,LEN(F236)-1)),VALUE(SUBSTITUTE(F236,",",""))))))))),"N/A")</f>
        <v/>
      </c>
      <c r="N236">
        <f>IFERROR(IF(TRIM(G236)="-", "N/A", IF(RIGHT(G236,1)=")",IF(RIGHT(G236,2)="T)",-1000000000000*VALUE(MID(G236,2,LEN(G236)-3)),IF(RIGHT(G236,2)="M)",-1000000*VALUE(MID(G236,2,LEN(G236)-3)),IF(RIGHT(G236,2)="B)",-1000000000*VALUE(MID(G236,2,LEN(G236)-3)),IF(RIGHT(G236,2)="k)",-1000*VALUE(MID(G236,2,LEN(G236)-3)),VALUE(SUBSTITUTE(G236,",","")))))),IF(RIGHT(G236,1)="T",1000000000000*VALUE(LEFT(G236,LEN(G236)-1)),IF(RIGHT(G236,1)="M",1000000*VALUE(LEFT(G236,LEN(G236)-1)),IF(RIGHT(G236,1)="B",1000000000*VALUE(LEFT(G236,LEN(G236)-1)),IF(RIGHT(G236,1)="%",0.01*VALUE(LEFT(G236,LEN(G236)-1)),IF(RIGHT(G236,1)="k",1000*VALUE(LEFT(G236,LEN(G236)-1)),VALUE(SUBSTITUTE(G236,",",""))))))))),"N/A")</f>
        <v/>
      </c>
      <c r="P236">
        <f>MAX(J236:N236)</f>
        <v/>
      </c>
      <c r="Q236">
        <f>IFERROR(J144+MATCH(P236,J236:N236,0)-1,"")</f>
        <v/>
      </c>
      <c r="R236">
        <f>IF(Q236="","",MIN(J236:N236))</f>
        <v/>
      </c>
      <c r="S236">
        <f>IFERROR(J144+MATCH(R236,J236:N236,0)-1,"")</f>
        <v/>
      </c>
      <c r="T236">
        <f>IFERROR(AVERAGE(J236:N236),"")</f>
        <v/>
      </c>
      <c r="U236">
        <f>IFERROR(STDEV(J236:N236),"")</f>
        <v/>
      </c>
      <c r="V236">
        <f>IFERROR(IF(C236="-","",IF(ISBLANK(B236),"",IF(OR(ISNUMBER(FIND("Growth",B236)),ISNUMBER(FIND("Margin",B236))),"",(J236-T236)/U236))),"")</f>
        <v/>
      </c>
      <c r="W236">
        <f>IFERROR(IF(OR(D236="-",ISBLANK(D236)),"",(K236-T236)/U236),"")</f>
        <v/>
      </c>
      <c r="X236">
        <f>IFERROR(IF(OR(E236="-",ISBLANK(E236)),"",(L236-T236)/U236),"")</f>
        <v/>
      </c>
      <c r="Y236">
        <f>IFERROR(IF(OR(F236="-",ISBLANK(F236)),"",(M236-T236)/U236),"")</f>
        <v/>
      </c>
      <c r="Z236">
        <f>IFERROR(IF(OR(G236="-",ISBLANK(G236)),"",(N236-T236)/U236),"")</f>
        <v/>
      </c>
      <c r="AA236">
        <f>IF(MAX(MAX(V236:Z236),ABS(MIN(V236:Z236)))=ABS(MIN(V236:Z236)),MIN(V236:Z236),MAX(V236:Z236))</f>
        <v/>
      </c>
      <c r="AB236">
        <f>IFERROR(V144+MATCH(AA236,V236:Z236,0)-1,"")</f>
        <v/>
      </c>
      <c r="AC236">
        <f>IF(AB236&lt;&gt;"",IF(S236=AB236,"Low",IF(AB236=Q236,"High","")),"")</f>
        <v/>
      </c>
      <c r="AE236">
        <f>IF(ISNUMBER(MATCH("N/A",J236:N236,0)),"",IFERROR((5 * SUMPRODUCT(J144:N144,J236:N236) - PRODUCT(SUM(J144:N144),SUM(J236:N236))) / ((5 * SUM((J144^2)+(K144^2)+(L144^2)+(M144^2)+(N144^2))) - SUM(J144:N144)^2),""))</f>
        <v/>
      </c>
      <c r="AF236">
        <f>IFERROR(CORREL(J144:N144,J236:N236),"")</f>
        <v/>
      </c>
      <c r="AZ236">
        <f>IF(Q236=S236,0,1)</f>
        <v/>
      </c>
      <c r="BA236">
        <f>IF(AZ236=1,IF(Q236="","",IF(Q236=N144,"Yes","No")),"")</f>
        <v/>
      </c>
      <c r="BB236">
        <f>IF(BA236="Yes",P236,"")</f>
        <v/>
      </c>
      <c r="BC236">
        <f>IF(AZ236=1,IF(S236="","",IF(S236=N144,"Yes","No")),"")</f>
        <v/>
      </c>
      <c r="BD236">
        <f>IF(BC236="Yes",R236,"")</f>
        <v/>
      </c>
      <c r="BE236">
        <f>IFERROR(IF(SIGN(AE236)=1,"Increasing",IF(SIGN(AE236)=-1,"Decreasing","")),"")</f>
        <v/>
      </c>
      <c r="BF236">
        <f>IF(OR(AND(BE236="Increasing",BA236="Yes"),AND(BE236="Decreasing",BC236="Yes")),"Yes","No")</f>
        <v/>
      </c>
      <c r="BG236">
        <f>IF(I236="pos_trend","Yes","No")</f>
        <v/>
      </c>
      <c r="BH236">
        <f>IF(AF236&lt;&gt;"",IF(ABS(AF236)&gt;0.8,"Yes","No"),"")</f>
        <v/>
      </c>
    </row>
    <row r="237" spans="1:60">
      <c s="1" r="A237" t="n">
        <v>9</v>
      </c>
      <c r="B237" t="s">
        <v>584</v>
      </c>
      <c r="C237" t="s">
        <v>264</v>
      </c>
      <c r="D237" t="s">
        <v>264</v>
      </c>
      <c r="E237" t="s">
        <v>264</v>
      </c>
      <c r="F237" t="s">
        <v>264</v>
      </c>
      <c r="G237" t="s">
        <v>264</v>
      </c>
      <c r="H237" t="s"/>
      <c r="I237">
        <f>IF(AND(K237&gt; J237, L237&gt; K237, M237&gt; L237, N237&gt; M237), "pos_trend", IF(AND(K237&lt; J237, L237&lt; K237, M237&lt; L237, N237&lt; M237), "neg_trend", "N/A"))</f>
        <v/>
      </c>
      <c r="J237">
        <f>IFERROR(IF(TRIM(C237)="-", "N/A", IF(RIGHT(C237,1)=")",IF(RIGHT(C237,2)="T)",-1000000000000*VALUE(MID(C237,2,LEN(C237)-3)),IF(RIGHT(C237,2)="M)",-1000000*VALUE(MID(C237,2,LEN(C237)-3)),IF(RIGHT(C237,2)="B)",-1000000000*VALUE(MID(C237,2,LEN(C237)-3)),IF(RIGHT(C237,2)="k)",-1000*VALUE(MID(C237,2,LEN(C237)-3)),VALUE(SUBSTITUTE(C237,",","")))))),IF(RIGHT(C237,1)="T",1000000000000*VALUE(LEFT(C237,LEN(C237)-1)),IF(RIGHT(C237,1)="M",1000000*VALUE(LEFT(C237,LEN(C237)-1)),IF(RIGHT(C237,1)="B",1000000000*VALUE(LEFT(C237,LEN(C237)-1)),IF(RIGHT(C237,1)="%",0.01*VALUE(LEFT(C237,LEN(C237)-1)),IF(RIGHT(C237,1)="k",1000*VALUE(LEFT(C237,LEN(C237)-1)),VALUE(SUBSTITUTE(C237,",",""))))))))),"N/A")</f>
        <v/>
      </c>
      <c r="K237">
        <f>IFERROR(IF(TRIM(D237)="-", "N/A", IF(RIGHT(D237,1)=")",IF(RIGHT(D237,2)="T)",-1000000000000*VALUE(MID(D237,2,LEN(D237)-3)),IF(RIGHT(D237,2)="M)",-1000000*VALUE(MID(D237,2,LEN(D237)-3)),IF(RIGHT(D237,2)="B)",-1000000000*VALUE(MID(D237,2,LEN(D237)-3)),IF(RIGHT(D237,2)="k)",-1000*VALUE(MID(D237,2,LEN(D237)-3)),VALUE(SUBSTITUTE(D237,",","")))))),IF(RIGHT(D237,1)="T",1000000000000*VALUE(LEFT(D237,LEN(D237)-1)),IF(RIGHT(D237,1)="M",1000000*VALUE(LEFT(D237,LEN(D237)-1)),IF(RIGHT(D237,1)="B",1000000000*VALUE(LEFT(D237,LEN(D237)-1)),IF(RIGHT(D237,1)="%",0.01*VALUE(LEFT(D237,LEN(D237)-1)),IF(RIGHT(D237,1)="k",1000*VALUE(LEFT(D237,LEN(D237)-1)),VALUE(SUBSTITUTE(D237,",",""))))))))),"N/A")</f>
        <v/>
      </c>
      <c r="L237">
        <f>IFERROR(IF(TRIM(E237)="-", "N/A", IF(RIGHT(E237,1)=")",IF(RIGHT(E237,2)="T)",-1000000000000*VALUE(MID(E237,2,LEN(E237)-3)),IF(RIGHT(E237,2)="M)",-1000000*VALUE(MID(E237,2,LEN(E237)-3)),IF(RIGHT(E237,2)="B)",-1000000000*VALUE(MID(E237,2,LEN(E237)-3)),IF(RIGHT(E237,2)="k)",-1000*VALUE(MID(E237,2,LEN(E237)-3)),VALUE(SUBSTITUTE(E237,",","")))))),IF(RIGHT(E237,1)="T",1000000000000*VALUE(LEFT(E237,LEN(E237)-1)),IF(RIGHT(E237,1)="M",1000000*VALUE(LEFT(E237,LEN(E237)-1)),IF(RIGHT(E237,1)="B",1000000000*VALUE(LEFT(E237,LEN(E237)-1)),IF(RIGHT(E237,1)="%",0.01*VALUE(LEFT(E237,LEN(E237)-1)),IF(RIGHT(E237,1)="k",1000*VALUE(LEFT(E237,LEN(E237)-1)),VALUE(SUBSTITUTE(E237,",",""))))))))),"N/A")</f>
        <v/>
      </c>
      <c r="M237">
        <f>IFERROR(IF(TRIM(F237)="-", "N/A", IF(RIGHT(F237,1)=")",IF(RIGHT(F237,2)="T)",-1000000000000*VALUE(MID(F237,2,LEN(F237)-3)),IF(RIGHT(F237,2)="M)",-1000000*VALUE(MID(F237,2,LEN(F237)-3)),IF(RIGHT(F237,2)="B)",-1000000000*VALUE(MID(F237,2,LEN(F237)-3)),IF(RIGHT(F237,2)="k)",-1000*VALUE(MID(F237,2,LEN(F237)-3)),VALUE(SUBSTITUTE(F237,",","")))))),IF(RIGHT(F237,1)="T",1000000000000*VALUE(LEFT(F237,LEN(F237)-1)),IF(RIGHT(F237,1)="M",1000000*VALUE(LEFT(F237,LEN(F237)-1)),IF(RIGHT(F237,1)="B",1000000000*VALUE(LEFT(F237,LEN(F237)-1)),IF(RIGHT(F237,1)="%",0.01*VALUE(LEFT(F237,LEN(F237)-1)),IF(RIGHT(F237,1)="k",1000*VALUE(LEFT(F237,LEN(F237)-1)),VALUE(SUBSTITUTE(F237,",",""))))))))),"N/A")</f>
        <v/>
      </c>
      <c r="N237">
        <f>IFERROR(IF(TRIM(G237)="-", "N/A", IF(RIGHT(G237,1)=")",IF(RIGHT(G237,2)="T)",-1000000000000*VALUE(MID(G237,2,LEN(G237)-3)),IF(RIGHT(G237,2)="M)",-1000000*VALUE(MID(G237,2,LEN(G237)-3)),IF(RIGHT(G237,2)="B)",-1000000000*VALUE(MID(G237,2,LEN(G237)-3)),IF(RIGHT(G237,2)="k)",-1000*VALUE(MID(G237,2,LEN(G237)-3)),VALUE(SUBSTITUTE(G237,",","")))))),IF(RIGHT(G237,1)="T",1000000000000*VALUE(LEFT(G237,LEN(G237)-1)),IF(RIGHT(G237,1)="M",1000000*VALUE(LEFT(G237,LEN(G237)-1)),IF(RIGHT(G237,1)="B",1000000000*VALUE(LEFT(G237,LEN(G237)-1)),IF(RIGHT(G237,1)="%",0.01*VALUE(LEFT(G237,LEN(G237)-1)),IF(RIGHT(G237,1)="k",1000*VALUE(LEFT(G237,LEN(G237)-1)),VALUE(SUBSTITUTE(G237,",",""))))))))),"N/A")</f>
        <v/>
      </c>
      <c r="P237">
        <f>MAX(J237:N237)</f>
        <v/>
      </c>
      <c r="Q237">
        <f>IFERROR(J144+MATCH(P237,J237:N237,0)-1,"")</f>
        <v/>
      </c>
      <c r="R237">
        <f>IF(Q237="","",MIN(J237:N237))</f>
        <v/>
      </c>
      <c r="S237">
        <f>IFERROR(J144+MATCH(R237,J237:N237,0)-1,"")</f>
        <v/>
      </c>
      <c r="T237">
        <f>IFERROR(AVERAGE(J237:N237),"")</f>
        <v/>
      </c>
      <c r="U237">
        <f>IFERROR(STDEV(J237:N237),"")</f>
        <v/>
      </c>
      <c r="V237">
        <f>IFERROR(IF(C237="-","",IF(ISBLANK(B237),"",IF(OR(ISNUMBER(FIND("Growth",B237)),ISNUMBER(FIND("Margin",B237))),"",(J237-T237)/U237))),"")</f>
        <v/>
      </c>
      <c r="W237">
        <f>IFERROR(IF(OR(D237="-",ISBLANK(D237)),"",(K237-T237)/U237),"")</f>
        <v/>
      </c>
      <c r="X237">
        <f>IFERROR(IF(OR(E237="-",ISBLANK(E237)),"",(L237-T237)/U237),"")</f>
        <v/>
      </c>
      <c r="Y237">
        <f>IFERROR(IF(OR(F237="-",ISBLANK(F237)),"",(M237-T237)/U237),"")</f>
        <v/>
      </c>
      <c r="Z237">
        <f>IFERROR(IF(OR(G237="-",ISBLANK(G237)),"",(N237-T237)/U237),"")</f>
        <v/>
      </c>
      <c r="AA237">
        <f>IF(MAX(MAX(V237:Z237),ABS(MIN(V237:Z237)))=ABS(MIN(V237:Z237)),MIN(V237:Z237),MAX(V237:Z237))</f>
        <v/>
      </c>
      <c r="AB237">
        <f>IFERROR(V144+MATCH(AA237,V237:Z237,0)-1,"")</f>
        <v/>
      </c>
      <c r="AC237">
        <f>IF(AB237&lt;&gt;"",IF(S237=AB237,"Low",IF(AB237=Q237,"High","")),"")</f>
        <v/>
      </c>
      <c r="AE237">
        <f>IF(ISNUMBER(MATCH("N/A",J237:N237,0)),"",IFERROR((5 * SUMPRODUCT(J144:N144,J237:N237) - PRODUCT(SUM(J144:N144),SUM(J237:N237))) / ((5 * SUM((J144^2)+(K144^2)+(L144^2)+(M144^2)+(N144^2))) - SUM(J144:N144)^2),""))</f>
        <v/>
      </c>
      <c r="AF237">
        <f>IFERROR(CORREL(J144:N144,J237:N237),"")</f>
        <v/>
      </c>
      <c r="AZ237">
        <f>IF(Q237=S237,0,1)</f>
        <v/>
      </c>
      <c r="BA237">
        <f>IF(AZ237=1,IF(Q237="","",IF(Q237=N144,"Yes","No")),"")</f>
        <v/>
      </c>
      <c r="BB237">
        <f>IF(BA237="Yes",P237,"")</f>
        <v/>
      </c>
      <c r="BC237">
        <f>IF(AZ237=1,IF(S237="","",IF(S237=N144,"Yes","No")),"")</f>
        <v/>
      </c>
      <c r="BD237">
        <f>IF(BC237="Yes",R237,"")</f>
        <v/>
      </c>
      <c r="BE237">
        <f>IFERROR(IF(SIGN(AE237)=1,"Increasing",IF(SIGN(AE237)=-1,"Decreasing","")),"")</f>
        <v/>
      </c>
      <c r="BF237">
        <f>IF(OR(AND(BE237="Increasing",BA237="Yes"),AND(BE237="Decreasing",BC237="Yes")),"Yes","No")</f>
        <v/>
      </c>
      <c r="BG237">
        <f>IF(I237="pos_trend","Yes","No")</f>
        <v/>
      </c>
      <c r="BH237">
        <f>IF(AF237&lt;&gt;"",IF(ABS(AF237)&gt;0.8,"Yes","No"),"")</f>
        <v/>
      </c>
    </row>
    <row r="238" spans="1:60">
      <c s="1" r="A238" t="n">
        <v>10</v>
      </c>
      <c r="B238" t="s">
        <v>587</v>
      </c>
      <c r="C238" t="s">
        <v>1351</v>
      </c>
      <c r="D238" t="s">
        <v>1352</v>
      </c>
      <c r="E238" t="s">
        <v>1353</v>
      </c>
      <c r="F238" t="s">
        <v>1354</v>
      </c>
      <c r="G238" t="s">
        <v>1355</v>
      </c>
      <c r="H238" t="s"/>
      <c r="I238">
        <f>IF(AND(K238&gt; J238, L238&gt; K238, M238&gt; L238, N238&gt; M238), "pos_trend", IF(AND(K238&lt; J238, L238&lt; K238, M238&lt; L238, N238&lt; M238), "neg_trend", "N/A"))</f>
        <v/>
      </c>
      <c r="J238">
        <f>IFERROR(IF(TRIM(C238)="-", "N/A", IF(RIGHT(C238,1)=")",IF(RIGHT(C238,2)="T)",-1000000000000*VALUE(MID(C238,2,LEN(C238)-3)),IF(RIGHT(C238,2)="M)",-1000000*VALUE(MID(C238,2,LEN(C238)-3)),IF(RIGHT(C238,2)="B)",-1000000000*VALUE(MID(C238,2,LEN(C238)-3)),IF(RIGHT(C238,2)="k)",-1000*VALUE(MID(C238,2,LEN(C238)-3)),VALUE(SUBSTITUTE(C238,",","")))))),IF(RIGHT(C238,1)="T",1000000000000*VALUE(LEFT(C238,LEN(C238)-1)),IF(RIGHT(C238,1)="M",1000000*VALUE(LEFT(C238,LEN(C238)-1)),IF(RIGHT(C238,1)="B",1000000000*VALUE(LEFT(C238,LEN(C238)-1)),IF(RIGHT(C238,1)="%",0.01*VALUE(LEFT(C238,LEN(C238)-1)),IF(RIGHT(C238,1)="k",1000*VALUE(LEFT(C238,LEN(C238)-1)),VALUE(SUBSTITUTE(C238,",",""))))))))),"N/A")</f>
        <v/>
      </c>
      <c r="K238">
        <f>IFERROR(IF(TRIM(D238)="-", "N/A", IF(RIGHT(D238,1)=")",IF(RIGHT(D238,2)="T)",-1000000000000*VALUE(MID(D238,2,LEN(D238)-3)),IF(RIGHT(D238,2)="M)",-1000000*VALUE(MID(D238,2,LEN(D238)-3)),IF(RIGHT(D238,2)="B)",-1000000000*VALUE(MID(D238,2,LEN(D238)-3)),IF(RIGHT(D238,2)="k)",-1000*VALUE(MID(D238,2,LEN(D238)-3)),VALUE(SUBSTITUTE(D238,",","")))))),IF(RIGHT(D238,1)="T",1000000000000*VALUE(LEFT(D238,LEN(D238)-1)),IF(RIGHT(D238,1)="M",1000000*VALUE(LEFT(D238,LEN(D238)-1)),IF(RIGHT(D238,1)="B",1000000000*VALUE(LEFT(D238,LEN(D238)-1)),IF(RIGHT(D238,1)="%",0.01*VALUE(LEFT(D238,LEN(D238)-1)),IF(RIGHT(D238,1)="k",1000*VALUE(LEFT(D238,LEN(D238)-1)),VALUE(SUBSTITUTE(D238,",",""))))))))),"N/A")</f>
        <v/>
      </c>
      <c r="L238">
        <f>IFERROR(IF(TRIM(E238)="-", "N/A", IF(RIGHT(E238,1)=")",IF(RIGHT(E238,2)="T)",-1000000000000*VALUE(MID(E238,2,LEN(E238)-3)),IF(RIGHT(E238,2)="M)",-1000000*VALUE(MID(E238,2,LEN(E238)-3)),IF(RIGHT(E238,2)="B)",-1000000000*VALUE(MID(E238,2,LEN(E238)-3)),IF(RIGHT(E238,2)="k)",-1000*VALUE(MID(E238,2,LEN(E238)-3)),VALUE(SUBSTITUTE(E238,",","")))))),IF(RIGHT(E238,1)="T",1000000000000*VALUE(LEFT(E238,LEN(E238)-1)),IF(RIGHT(E238,1)="M",1000000*VALUE(LEFT(E238,LEN(E238)-1)),IF(RIGHT(E238,1)="B",1000000000*VALUE(LEFT(E238,LEN(E238)-1)),IF(RIGHT(E238,1)="%",0.01*VALUE(LEFT(E238,LEN(E238)-1)),IF(RIGHT(E238,1)="k",1000*VALUE(LEFT(E238,LEN(E238)-1)),VALUE(SUBSTITUTE(E238,",",""))))))))),"N/A")</f>
        <v/>
      </c>
      <c r="M238">
        <f>IFERROR(IF(TRIM(F238)="-", "N/A", IF(RIGHT(F238,1)=")",IF(RIGHT(F238,2)="T)",-1000000000000*VALUE(MID(F238,2,LEN(F238)-3)),IF(RIGHT(F238,2)="M)",-1000000*VALUE(MID(F238,2,LEN(F238)-3)),IF(RIGHT(F238,2)="B)",-1000000000*VALUE(MID(F238,2,LEN(F238)-3)),IF(RIGHT(F238,2)="k)",-1000*VALUE(MID(F238,2,LEN(F238)-3)),VALUE(SUBSTITUTE(F238,",","")))))),IF(RIGHT(F238,1)="T",1000000000000*VALUE(LEFT(F238,LEN(F238)-1)),IF(RIGHT(F238,1)="M",1000000*VALUE(LEFT(F238,LEN(F238)-1)),IF(RIGHT(F238,1)="B",1000000000*VALUE(LEFT(F238,LEN(F238)-1)),IF(RIGHT(F238,1)="%",0.01*VALUE(LEFT(F238,LEN(F238)-1)),IF(RIGHT(F238,1)="k",1000*VALUE(LEFT(F238,LEN(F238)-1)),VALUE(SUBSTITUTE(F238,",",""))))))))),"N/A")</f>
        <v/>
      </c>
      <c r="N238">
        <f>IFERROR(IF(TRIM(G238)="-", "N/A", IF(RIGHT(G238,1)=")",IF(RIGHT(G238,2)="T)",-1000000000000*VALUE(MID(G238,2,LEN(G238)-3)),IF(RIGHT(G238,2)="M)",-1000000*VALUE(MID(G238,2,LEN(G238)-3)),IF(RIGHT(G238,2)="B)",-1000000000*VALUE(MID(G238,2,LEN(G238)-3)),IF(RIGHT(G238,2)="k)",-1000*VALUE(MID(G238,2,LEN(G238)-3)),VALUE(SUBSTITUTE(G238,",","")))))),IF(RIGHT(G238,1)="T",1000000000000*VALUE(LEFT(G238,LEN(G238)-1)),IF(RIGHT(G238,1)="M",1000000*VALUE(LEFT(G238,LEN(G238)-1)),IF(RIGHT(G238,1)="B",1000000000*VALUE(LEFT(G238,LEN(G238)-1)),IF(RIGHT(G238,1)="%",0.01*VALUE(LEFT(G238,LEN(G238)-1)),IF(RIGHT(G238,1)="k",1000*VALUE(LEFT(G238,LEN(G238)-1)),VALUE(SUBSTITUTE(G238,",",""))))))))),"N/A")</f>
        <v/>
      </c>
      <c r="P238">
        <f>MAX(J238:N238)</f>
        <v/>
      </c>
      <c r="Q238">
        <f>IFERROR(J144+MATCH(P238,J238:N238,0)-1,"")</f>
        <v/>
      </c>
      <c r="R238">
        <f>IF(Q238="","",MIN(J238:N238))</f>
        <v/>
      </c>
      <c r="S238">
        <f>IFERROR(J144+MATCH(R238,J238:N238,0)-1,"")</f>
        <v/>
      </c>
      <c r="T238">
        <f>IFERROR(AVERAGE(J238:N238),"")</f>
        <v/>
      </c>
      <c r="U238">
        <f>IFERROR(STDEV(J238:N238),"")</f>
        <v/>
      </c>
      <c r="V238">
        <f>IFERROR(IF(C238="-","",IF(ISBLANK(B238),"",IF(OR(ISNUMBER(FIND("Growth",B238)),ISNUMBER(FIND("Margin",B238))),"",(J238-T238)/U238))),"")</f>
        <v/>
      </c>
      <c r="W238">
        <f>IFERROR(IF(OR(D238="-",ISBLANK(D238)),"",(K238-T238)/U238),"")</f>
        <v/>
      </c>
      <c r="X238">
        <f>IFERROR(IF(OR(E238="-",ISBLANK(E238)),"",(L238-T238)/U238),"")</f>
        <v/>
      </c>
      <c r="Y238">
        <f>IFERROR(IF(OR(F238="-",ISBLANK(F238)),"",(M238-T238)/U238),"")</f>
        <v/>
      </c>
      <c r="Z238">
        <f>IFERROR(IF(OR(G238="-",ISBLANK(G238)),"",(N238-T238)/U238),"")</f>
        <v/>
      </c>
      <c r="AA238">
        <f>IF(MAX(MAX(V238:Z238),ABS(MIN(V238:Z238)))=ABS(MIN(V238:Z238)),MIN(V238:Z238),MAX(V238:Z238))</f>
        <v/>
      </c>
      <c r="AB238">
        <f>IFERROR(V144+MATCH(AA238,V238:Z238,0)-1,"")</f>
        <v/>
      </c>
      <c r="AC238">
        <f>IF(AB238&lt;&gt;"",IF(S238=AB238,"Low",IF(AB238=Q238,"High","")),"")</f>
        <v/>
      </c>
      <c r="AE238">
        <f>IF(ISNUMBER(MATCH("N/A",J238:N238,0)),"",IFERROR((5 * SUMPRODUCT(J144:N144,J238:N238) - PRODUCT(SUM(J144:N144),SUM(J238:N238))) / ((5 * SUM((J144^2)+(K144^2)+(L144^2)+(M144^2)+(N144^2))) - SUM(J144:N144)^2),""))</f>
        <v/>
      </c>
      <c r="AF238">
        <f>IFERROR(CORREL(J144:N144,J238:N238),"")</f>
        <v/>
      </c>
      <c r="AZ238">
        <f>IF(Q238=S238,0,1)</f>
        <v/>
      </c>
      <c r="BA238">
        <f>IF(AZ238=1,IF(Q238="","",IF(Q238=N144,"Yes","No")),"")</f>
        <v/>
      </c>
      <c r="BB238">
        <f>IF(BA238="Yes",P238,"")</f>
        <v/>
      </c>
      <c r="BC238">
        <f>IF(AZ238=1,IF(S238="","",IF(S238=N144,"Yes","No")),"")</f>
        <v/>
      </c>
      <c r="BD238">
        <f>IF(BC238="Yes",R238,"")</f>
        <v/>
      </c>
      <c r="BE238">
        <f>IFERROR(IF(SIGN(AE238)=1,"Increasing",IF(SIGN(AE238)=-1,"Decreasing","")),"")</f>
        <v/>
      </c>
      <c r="BF238">
        <f>IF(OR(AND(BE238="Increasing",BA238="Yes"),AND(BE238="Decreasing",BC238="Yes")),"Yes","No")</f>
        <v/>
      </c>
      <c r="BG238">
        <f>IF(I238="pos_trend","Yes","No")</f>
        <v/>
      </c>
      <c r="BH238">
        <f>IF(AF238&lt;&gt;"",IF(ABS(AF238)&gt;0.8,"Yes","No"),"")</f>
        <v/>
      </c>
    </row>
    <row r="239" spans="1:60">
      <c s="1" r="A239" t="n">
        <v>11</v>
      </c>
      <c r="B239" t="s">
        <v>593</v>
      </c>
      <c r="C239" t="s">
        <v>1356</v>
      </c>
      <c r="D239" t="s">
        <v>1357</v>
      </c>
      <c r="E239" t="s">
        <v>1358</v>
      </c>
      <c r="F239" t="s">
        <v>1359</v>
      </c>
      <c r="G239" t="s">
        <v>1360</v>
      </c>
      <c r="H239" t="s"/>
      <c r="I239">
        <f>IF(AND(K239&gt; J239, L239&gt; K239, M239&gt; L239, N239&gt; M239), "pos_trend", IF(AND(K239&lt; J239, L239&lt; K239, M239&lt; L239, N239&lt; M239), "neg_trend", "N/A"))</f>
        <v/>
      </c>
      <c r="J239">
        <f>IFERROR(IF(TRIM(C239)="-", "N/A", IF(RIGHT(C239,1)=")",IF(RIGHT(C239,2)="T)",-1000000000000*VALUE(MID(C239,2,LEN(C239)-3)),IF(RIGHT(C239,2)="M)",-1000000*VALUE(MID(C239,2,LEN(C239)-3)),IF(RIGHT(C239,2)="B)",-1000000000*VALUE(MID(C239,2,LEN(C239)-3)),IF(RIGHT(C239,2)="k)",-1000*VALUE(MID(C239,2,LEN(C239)-3)),VALUE(SUBSTITUTE(C239,",","")))))),IF(RIGHT(C239,1)="T",1000000000000*VALUE(LEFT(C239,LEN(C239)-1)),IF(RIGHT(C239,1)="M",1000000*VALUE(LEFT(C239,LEN(C239)-1)),IF(RIGHT(C239,1)="B",1000000000*VALUE(LEFT(C239,LEN(C239)-1)),IF(RIGHT(C239,1)="%",0.01*VALUE(LEFT(C239,LEN(C239)-1)),IF(RIGHT(C239,1)="k",1000*VALUE(LEFT(C239,LEN(C239)-1)),VALUE(SUBSTITUTE(C239,",",""))))))))),"N/A")</f>
        <v/>
      </c>
      <c r="K239">
        <f>IFERROR(IF(TRIM(D239)="-", "N/A", IF(RIGHT(D239,1)=")",IF(RIGHT(D239,2)="T)",-1000000000000*VALUE(MID(D239,2,LEN(D239)-3)),IF(RIGHT(D239,2)="M)",-1000000*VALUE(MID(D239,2,LEN(D239)-3)),IF(RIGHT(D239,2)="B)",-1000000000*VALUE(MID(D239,2,LEN(D239)-3)),IF(RIGHT(D239,2)="k)",-1000*VALUE(MID(D239,2,LEN(D239)-3)),VALUE(SUBSTITUTE(D239,",","")))))),IF(RIGHT(D239,1)="T",1000000000000*VALUE(LEFT(D239,LEN(D239)-1)),IF(RIGHT(D239,1)="M",1000000*VALUE(LEFT(D239,LEN(D239)-1)),IF(RIGHT(D239,1)="B",1000000000*VALUE(LEFT(D239,LEN(D239)-1)),IF(RIGHT(D239,1)="%",0.01*VALUE(LEFT(D239,LEN(D239)-1)),IF(RIGHT(D239,1)="k",1000*VALUE(LEFT(D239,LEN(D239)-1)),VALUE(SUBSTITUTE(D239,",",""))))))))),"N/A")</f>
        <v/>
      </c>
      <c r="L239">
        <f>IFERROR(IF(TRIM(E239)="-", "N/A", IF(RIGHT(E239,1)=")",IF(RIGHT(E239,2)="T)",-1000000000000*VALUE(MID(E239,2,LEN(E239)-3)),IF(RIGHT(E239,2)="M)",-1000000*VALUE(MID(E239,2,LEN(E239)-3)),IF(RIGHT(E239,2)="B)",-1000000000*VALUE(MID(E239,2,LEN(E239)-3)),IF(RIGHT(E239,2)="k)",-1000*VALUE(MID(E239,2,LEN(E239)-3)),VALUE(SUBSTITUTE(E239,",","")))))),IF(RIGHT(E239,1)="T",1000000000000*VALUE(LEFT(E239,LEN(E239)-1)),IF(RIGHT(E239,1)="M",1000000*VALUE(LEFT(E239,LEN(E239)-1)),IF(RIGHT(E239,1)="B",1000000000*VALUE(LEFT(E239,LEN(E239)-1)),IF(RIGHT(E239,1)="%",0.01*VALUE(LEFT(E239,LEN(E239)-1)),IF(RIGHT(E239,1)="k",1000*VALUE(LEFT(E239,LEN(E239)-1)),VALUE(SUBSTITUTE(E239,",",""))))))))),"N/A")</f>
        <v/>
      </c>
      <c r="M239">
        <f>IFERROR(IF(TRIM(F239)="-", "N/A", IF(RIGHT(F239,1)=")",IF(RIGHT(F239,2)="T)",-1000000000000*VALUE(MID(F239,2,LEN(F239)-3)),IF(RIGHT(F239,2)="M)",-1000000*VALUE(MID(F239,2,LEN(F239)-3)),IF(RIGHT(F239,2)="B)",-1000000000*VALUE(MID(F239,2,LEN(F239)-3)),IF(RIGHT(F239,2)="k)",-1000*VALUE(MID(F239,2,LEN(F239)-3)),VALUE(SUBSTITUTE(F239,",","")))))),IF(RIGHT(F239,1)="T",1000000000000*VALUE(LEFT(F239,LEN(F239)-1)),IF(RIGHT(F239,1)="M",1000000*VALUE(LEFT(F239,LEN(F239)-1)),IF(RIGHT(F239,1)="B",1000000000*VALUE(LEFT(F239,LEN(F239)-1)),IF(RIGHT(F239,1)="%",0.01*VALUE(LEFT(F239,LEN(F239)-1)),IF(RIGHT(F239,1)="k",1000*VALUE(LEFT(F239,LEN(F239)-1)),VALUE(SUBSTITUTE(F239,",",""))))))))),"N/A")</f>
        <v/>
      </c>
      <c r="N239">
        <f>IFERROR(IF(TRIM(G239)="-", "N/A", IF(RIGHT(G239,1)=")",IF(RIGHT(G239,2)="T)",-1000000000000*VALUE(MID(G239,2,LEN(G239)-3)),IF(RIGHT(G239,2)="M)",-1000000*VALUE(MID(G239,2,LEN(G239)-3)),IF(RIGHT(G239,2)="B)",-1000000000*VALUE(MID(G239,2,LEN(G239)-3)),IF(RIGHT(G239,2)="k)",-1000*VALUE(MID(G239,2,LEN(G239)-3)),VALUE(SUBSTITUTE(G239,",","")))))),IF(RIGHT(G239,1)="T",1000000000000*VALUE(LEFT(G239,LEN(G239)-1)),IF(RIGHT(G239,1)="M",1000000*VALUE(LEFT(G239,LEN(G239)-1)),IF(RIGHT(G239,1)="B",1000000000*VALUE(LEFT(G239,LEN(G239)-1)),IF(RIGHT(G239,1)="%",0.01*VALUE(LEFT(G239,LEN(G239)-1)),IF(RIGHT(G239,1)="k",1000*VALUE(LEFT(G239,LEN(G239)-1)),VALUE(SUBSTITUTE(G239,",",""))))))))),"N/A")</f>
        <v/>
      </c>
      <c r="P239">
        <f>MAX(J239:N239)</f>
        <v/>
      </c>
      <c r="Q239">
        <f>IFERROR(J144+MATCH(P239,J239:N239,0)-1,"")</f>
        <v/>
      </c>
      <c r="R239">
        <f>IF(Q239="","",MIN(J239:N239))</f>
        <v/>
      </c>
      <c r="S239">
        <f>IFERROR(J144+MATCH(R239,J239:N239,0)-1,"")</f>
        <v/>
      </c>
      <c r="T239">
        <f>IFERROR(AVERAGE(J239:N239),"")</f>
        <v/>
      </c>
      <c r="U239">
        <f>IFERROR(STDEV(J239:N239),"")</f>
        <v/>
      </c>
      <c r="V239">
        <f>IFERROR(IF(C239="-","",IF(ISBLANK(B239),"",IF(OR(ISNUMBER(FIND("Growth",B239)),ISNUMBER(FIND("Margin",B239))),"",(J239-T239)/U239))),"")</f>
        <v/>
      </c>
      <c r="W239">
        <f>IFERROR(IF(OR(D239="-",ISBLANK(D239)),"",(K239-T239)/U239),"")</f>
        <v/>
      </c>
      <c r="X239">
        <f>IFERROR(IF(OR(E239="-",ISBLANK(E239)),"",(L239-T239)/U239),"")</f>
        <v/>
      </c>
      <c r="Y239">
        <f>IFERROR(IF(OR(F239="-",ISBLANK(F239)),"",(M239-T239)/U239),"")</f>
        <v/>
      </c>
      <c r="Z239">
        <f>IFERROR(IF(OR(G239="-",ISBLANK(G239)),"",(N239-T239)/U239),"")</f>
        <v/>
      </c>
      <c r="AA239">
        <f>IF(MAX(MAX(V239:Z239),ABS(MIN(V239:Z239)))=ABS(MIN(V239:Z239)),MIN(V239:Z239),MAX(V239:Z239))</f>
        <v/>
      </c>
      <c r="AB239">
        <f>IFERROR(V144+MATCH(AA239,V239:Z239,0)-1,"")</f>
        <v/>
      </c>
      <c r="AC239">
        <f>IF(AB239&lt;&gt;"",IF(S239=AB239,"Low",IF(AB239=Q239,"High","")),"")</f>
        <v/>
      </c>
      <c r="AE239">
        <f>IF(ISNUMBER(MATCH("N/A",J239:N239,0)),"",IFERROR((5 * SUMPRODUCT(J144:N144,J239:N239) - PRODUCT(SUM(J144:N144),SUM(J239:N239))) / ((5 * SUM((J144^2)+(K144^2)+(L144^2)+(M144^2)+(N144^2))) - SUM(J144:N144)^2),""))</f>
        <v/>
      </c>
      <c r="AF239">
        <f>IFERROR(CORREL(J144:N144,J239:N239),"")</f>
        <v/>
      </c>
      <c r="AZ239">
        <f>IF(Q239=S239,0,1)</f>
        <v/>
      </c>
      <c r="BA239">
        <f>IF(AZ239=1,IF(Q239="","",IF(Q239=N144,"Yes","No")),"")</f>
        <v/>
      </c>
      <c r="BB239">
        <f>IF(BA239="Yes",P239,"")</f>
        <v/>
      </c>
      <c r="BC239">
        <f>IF(AZ239=1,IF(S239="","",IF(S239=N144,"Yes","No")),"")</f>
        <v/>
      </c>
      <c r="BD239">
        <f>IF(BC239="Yes",R239,"")</f>
        <v/>
      </c>
      <c r="BE239">
        <f>IFERROR(IF(SIGN(AE239)=1,"Increasing",IF(SIGN(AE239)=-1,"Decreasing","")),"")</f>
        <v/>
      </c>
      <c r="BF239">
        <f>IF(OR(AND(BE239="Increasing",BA239="Yes"),AND(BE239="Decreasing",BC239="Yes")),"Yes","No")</f>
        <v/>
      </c>
      <c r="BG239">
        <f>IF(I239="pos_trend","Yes","No")</f>
        <v/>
      </c>
      <c r="BH239">
        <f>IF(AF239&lt;&gt;"",IF(ABS(AF239)&gt;0.8,"Yes","No"),"")</f>
        <v/>
      </c>
    </row>
    <row r="240" spans="1:60">
      <c s="1" r="A240" t="n">
        <v>12</v>
      </c>
      <c r="B240" t="s">
        <v>599</v>
      </c>
      <c r="C240" t="s">
        <v>1361</v>
      </c>
      <c r="D240" t="s">
        <v>1362</v>
      </c>
      <c r="E240" t="s">
        <v>1363</v>
      </c>
      <c r="F240" t="s">
        <v>1364</v>
      </c>
      <c r="G240" t="s">
        <v>1365</v>
      </c>
      <c r="H240" t="s"/>
      <c r="I240">
        <f>IF(AND(K240&gt; J240, L240&gt; K240, M240&gt; L240, N240&gt; M240), "pos_trend", IF(AND(K240&lt; J240, L240&lt; K240, M240&lt; L240, N240&lt; M240), "neg_trend", "N/A"))</f>
        <v/>
      </c>
      <c r="J240">
        <f>IFERROR(IF(TRIM(C240)="-", "N/A", IF(RIGHT(C240,1)=")",IF(RIGHT(C240,2)="T)",-1000000000000*VALUE(MID(C240,2,LEN(C240)-3)),IF(RIGHT(C240,2)="M)",-1000000*VALUE(MID(C240,2,LEN(C240)-3)),IF(RIGHT(C240,2)="B)",-1000000000*VALUE(MID(C240,2,LEN(C240)-3)),IF(RIGHT(C240,2)="k)",-1000*VALUE(MID(C240,2,LEN(C240)-3)),VALUE(SUBSTITUTE(C240,",","")))))),IF(RIGHT(C240,1)="T",1000000000000*VALUE(LEFT(C240,LEN(C240)-1)),IF(RIGHT(C240,1)="M",1000000*VALUE(LEFT(C240,LEN(C240)-1)),IF(RIGHT(C240,1)="B",1000000000*VALUE(LEFT(C240,LEN(C240)-1)),IF(RIGHT(C240,1)="%",0.01*VALUE(LEFT(C240,LEN(C240)-1)),IF(RIGHT(C240,1)="k",1000*VALUE(LEFT(C240,LEN(C240)-1)),VALUE(SUBSTITUTE(C240,",",""))))))))),"N/A")</f>
        <v/>
      </c>
      <c r="K240">
        <f>IFERROR(IF(TRIM(D240)="-", "N/A", IF(RIGHT(D240,1)=")",IF(RIGHT(D240,2)="T)",-1000000000000*VALUE(MID(D240,2,LEN(D240)-3)),IF(RIGHT(D240,2)="M)",-1000000*VALUE(MID(D240,2,LEN(D240)-3)),IF(RIGHT(D240,2)="B)",-1000000000*VALUE(MID(D240,2,LEN(D240)-3)),IF(RIGHT(D240,2)="k)",-1000*VALUE(MID(D240,2,LEN(D240)-3)),VALUE(SUBSTITUTE(D240,",","")))))),IF(RIGHT(D240,1)="T",1000000000000*VALUE(LEFT(D240,LEN(D240)-1)),IF(RIGHT(D240,1)="M",1000000*VALUE(LEFT(D240,LEN(D240)-1)),IF(RIGHT(D240,1)="B",1000000000*VALUE(LEFT(D240,LEN(D240)-1)),IF(RIGHT(D240,1)="%",0.01*VALUE(LEFT(D240,LEN(D240)-1)),IF(RIGHT(D240,1)="k",1000*VALUE(LEFT(D240,LEN(D240)-1)),VALUE(SUBSTITUTE(D240,",",""))))))))),"N/A")</f>
        <v/>
      </c>
      <c r="L240">
        <f>IFERROR(IF(TRIM(E240)="-", "N/A", IF(RIGHT(E240,1)=")",IF(RIGHT(E240,2)="T)",-1000000000000*VALUE(MID(E240,2,LEN(E240)-3)),IF(RIGHT(E240,2)="M)",-1000000*VALUE(MID(E240,2,LEN(E240)-3)),IF(RIGHT(E240,2)="B)",-1000000000*VALUE(MID(E240,2,LEN(E240)-3)),IF(RIGHT(E240,2)="k)",-1000*VALUE(MID(E240,2,LEN(E240)-3)),VALUE(SUBSTITUTE(E240,",","")))))),IF(RIGHT(E240,1)="T",1000000000000*VALUE(LEFT(E240,LEN(E240)-1)),IF(RIGHT(E240,1)="M",1000000*VALUE(LEFT(E240,LEN(E240)-1)),IF(RIGHT(E240,1)="B",1000000000*VALUE(LEFT(E240,LEN(E240)-1)),IF(RIGHT(E240,1)="%",0.01*VALUE(LEFT(E240,LEN(E240)-1)),IF(RIGHT(E240,1)="k",1000*VALUE(LEFT(E240,LEN(E240)-1)),VALUE(SUBSTITUTE(E240,",",""))))))))),"N/A")</f>
        <v/>
      </c>
      <c r="M240">
        <f>IFERROR(IF(TRIM(F240)="-", "N/A", IF(RIGHT(F240,1)=")",IF(RIGHT(F240,2)="T)",-1000000000000*VALUE(MID(F240,2,LEN(F240)-3)),IF(RIGHT(F240,2)="M)",-1000000*VALUE(MID(F240,2,LEN(F240)-3)),IF(RIGHT(F240,2)="B)",-1000000000*VALUE(MID(F240,2,LEN(F240)-3)),IF(RIGHT(F240,2)="k)",-1000*VALUE(MID(F240,2,LEN(F240)-3)),VALUE(SUBSTITUTE(F240,",","")))))),IF(RIGHT(F240,1)="T",1000000000000*VALUE(LEFT(F240,LEN(F240)-1)),IF(RIGHT(F240,1)="M",1000000*VALUE(LEFT(F240,LEN(F240)-1)),IF(RIGHT(F240,1)="B",1000000000*VALUE(LEFT(F240,LEN(F240)-1)),IF(RIGHT(F240,1)="%",0.01*VALUE(LEFT(F240,LEN(F240)-1)),IF(RIGHT(F240,1)="k",1000*VALUE(LEFT(F240,LEN(F240)-1)),VALUE(SUBSTITUTE(F240,",",""))))))))),"N/A")</f>
        <v/>
      </c>
      <c r="N240">
        <f>IFERROR(IF(TRIM(G240)="-", "N/A", IF(RIGHT(G240,1)=")",IF(RIGHT(G240,2)="T)",-1000000000000*VALUE(MID(G240,2,LEN(G240)-3)),IF(RIGHT(G240,2)="M)",-1000000*VALUE(MID(G240,2,LEN(G240)-3)),IF(RIGHT(G240,2)="B)",-1000000000*VALUE(MID(G240,2,LEN(G240)-3)),IF(RIGHT(G240,2)="k)",-1000*VALUE(MID(G240,2,LEN(G240)-3)),VALUE(SUBSTITUTE(G240,",","")))))),IF(RIGHT(G240,1)="T",1000000000000*VALUE(LEFT(G240,LEN(G240)-1)),IF(RIGHT(G240,1)="M",1000000*VALUE(LEFT(G240,LEN(G240)-1)),IF(RIGHT(G240,1)="B",1000000000*VALUE(LEFT(G240,LEN(G240)-1)),IF(RIGHT(G240,1)="%",0.01*VALUE(LEFT(G240,LEN(G240)-1)),IF(RIGHT(G240,1)="k",1000*VALUE(LEFT(G240,LEN(G240)-1)),VALUE(SUBSTITUTE(G240,",",""))))))))),"N/A")</f>
        <v/>
      </c>
      <c r="P240">
        <f>MAX(J240:N240)</f>
        <v/>
      </c>
      <c r="Q240">
        <f>IFERROR(J144+MATCH(P240,J240:N240,0)-1,"")</f>
        <v/>
      </c>
      <c r="R240">
        <f>IF(Q240="","",MIN(J240:N240))</f>
        <v/>
      </c>
      <c r="S240">
        <f>IFERROR(J144+MATCH(R240,J240:N240,0)-1,"")</f>
        <v/>
      </c>
      <c r="T240">
        <f>IFERROR(AVERAGE(J240:N240),"")</f>
        <v/>
      </c>
      <c r="U240">
        <f>IFERROR(STDEV(J240:N240),"")</f>
        <v/>
      </c>
      <c r="V240">
        <f>IFERROR(IF(C240="-","",IF(ISBLANK(B240),"",IF(OR(ISNUMBER(FIND("Growth",B240)),ISNUMBER(FIND("Margin",B240))),"",(J240-T240)/U240))),"")</f>
        <v/>
      </c>
      <c r="W240">
        <f>IFERROR(IF(OR(D240="-",ISBLANK(D240)),"",(K240-T240)/U240),"")</f>
        <v/>
      </c>
      <c r="X240">
        <f>IFERROR(IF(OR(E240="-",ISBLANK(E240)),"",(L240-T240)/U240),"")</f>
        <v/>
      </c>
      <c r="Y240">
        <f>IFERROR(IF(OR(F240="-",ISBLANK(F240)),"",(M240-T240)/U240),"")</f>
        <v/>
      </c>
      <c r="Z240">
        <f>IFERROR(IF(OR(G240="-",ISBLANK(G240)),"",(N240-T240)/U240),"")</f>
        <v/>
      </c>
      <c r="AA240">
        <f>IF(MAX(MAX(V240:Z240),ABS(MIN(V240:Z240)))=ABS(MIN(V240:Z240)),MIN(V240:Z240),MAX(V240:Z240))</f>
        <v/>
      </c>
      <c r="AB240">
        <f>IFERROR(V144+MATCH(AA240,V240:Z240,0)-1,"")</f>
        <v/>
      </c>
      <c r="AC240">
        <f>IF(AB240&lt;&gt;"",IF(S240=AB240,"Low",IF(AB240=Q240,"High","")),"")</f>
        <v/>
      </c>
      <c r="AE240">
        <f>IF(ISNUMBER(MATCH("N/A",J240:N240,0)),"",IFERROR((5 * SUMPRODUCT(J144:N144,J240:N240) - PRODUCT(SUM(J144:N144),SUM(J240:N240))) / ((5 * SUM((J144^2)+(K144^2)+(L144^2)+(M144^2)+(N144^2))) - SUM(J144:N144)^2),""))</f>
        <v/>
      </c>
      <c r="AF240">
        <f>IFERROR(CORREL(J144:N144,J240:N240),"")</f>
        <v/>
      </c>
      <c r="AZ240">
        <f>IF(Q240=S240,0,1)</f>
        <v/>
      </c>
      <c r="BA240">
        <f>IF(AZ240=1,IF(Q240="","",IF(Q240=N144,"Yes","No")),"")</f>
        <v/>
      </c>
      <c r="BB240">
        <f>IF(BA240="Yes",P240,"")</f>
        <v/>
      </c>
      <c r="BC240">
        <f>IF(AZ240=1,IF(S240="","",IF(S240=N144,"Yes","No")),"")</f>
        <v/>
      </c>
      <c r="BD240">
        <f>IF(BC240="Yes",R240,"")</f>
        <v/>
      </c>
      <c r="BE240">
        <f>IFERROR(IF(SIGN(AE240)=1,"Increasing",IF(SIGN(AE240)=-1,"Decreasing","")),"")</f>
        <v/>
      </c>
      <c r="BF240">
        <f>IF(OR(AND(BE240="Increasing",BA240="Yes"),AND(BE240="Decreasing",BC240="Yes")),"Yes","No")</f>
        <v/>
      </c>
      <c r="BG240">
        <f>IF(I240="pos_trend","Yes","No")</f>
        <v/>
      </c>
      <c r="BH240">
        <f>IF(AF240&lt;&gt;"",IF(ABS(AF240)&gt;0.8,"Yes","No"),"")</f>
        <v/>
      </c>
    </row>
    <row r="241" spans="1:60">
      <c s="1" r="A241" t="n">
        <v>13</v>
      </c>
      <c r="B241" t="s">
        <v>604</v>
      </c>
      <c r="C241" t="s">
        <v>1366</v>
      </c>
      <c r="D241" t="s">
        <v>1367</v>
      </c>
      <c r="E241" t="s">
        <v>1368</v>
      </c>
      <c r="F241" t="s">
        <v>1369</v>
      </c>
      <c r="G241" t="s">
        <v>1370</v>
      </c>
      <c r="H241" t="s"/>
      <c r="I241">
        <f>IF(AND(K241&gt; J241, L241&gt; K241, M241&gt; L241, N241&gt; M241), "pos_trend", IF(AND(K241&lt; J241, L241&lt; K241, M241&lt; L241, N241&lt; M241), "neg_trend", "N/A"))</f>
        <v/>
      </c>
      <c r="J241">
        <f>IFERROR(IF(TRIM(C241)="-", "N/A", IF(RIGHT(C241,1)=")",IF(RIGHT(C241,2)="T)",-1000000000000*VALUE(MID(C241,2,LEN(C241)-3)),IF(RIGHT(C241,2)="M)",-1000000*VALUE(MID(C241,2,LEN(C241)-3)),IF(RIGHT(C241,2)="B)",-1000000000*VALUE(MID(C241,2,LEN(C241)-3)),IF(RIGHT(C241,2)="k)",-1000*VALUE(MID(C241,2,LEN(C241)-3)),VALUE(SUBSTITUTE(C241,",","")))))),IF(RIGHT(C241,1)="T",1000000000000*VALUE(LEFT(C241,LEN(C241)-1)),IF(RIGHT(C241,1)="M",1000000*VALUE(LEFT(C241,LEN(C241)-1)),IF(RIGHT(C241,1)="B",1000000000*VALUE(LEFT(C241,LEN(C241)-1)),IF(RIGHT(C241,1)="%",0.01*VALUE(LEFT(C241,LEN(C241)-1)),IF(RIGHT(C241,1)="k",1000*VALUE(LEFT(C241,LEN(C241)-1)),VALUE(SUBSTITUTE(C241,",",""))))))))),"N/A")</f>
        <v/>
      </c>
      <c r="K241">
        <f>IFERROR(IF(TRIM(D241)="-", "N/A", IF(RIGHT(D241,1)=")",IF(RIGHT(D241,2)="T)",-1000000000000*VALUE(MID(D241,2,LEN(D241)-3)),IF(RIGHT(D241,2)="M)",-1000000*VALUE(MID(D241,2,LEN(D241)-3)),IF(RIGHT(D241,2)="B)",-1000000000*VALUE(MID(D241,2,LEN(D241)-3)),IF(RIGHT(D241,2)="k)",-1000*VALUE(MID(D241,2,LEN(D241)-3)),VALUE(SUBSTITUTE(D241,",","")))))),IF(RIGHT(D241,1)="T",1000000000000*VALUE(LEFT(D241,LEN(D241)-1)),IF(RIGHT(D241,1)="M",1000000*VALUE(LEFT(D241,LEN(D241)-1)),IF(RIGHT(D241,1)="B",1000000000*VALUE(LEFT(D241,LEN(D241)-1)),IF(RIGHT(D241,1)="%",0.01*VALUE(LEFT(D241,LEN(D241)-1)),IF(RIGHT(D241,1)="k",1000*VALUE(LEFT(D241,LEN(D241)-1)),VALUE(SUBSTITUTE(D241,",",""))))))))),"N/A")</f>
        <v/>
      </c>
      <c r="L241">
        <f>IFERROR(IF(TRIM(E241)="-", "N/A", IF(RIGHT(E241,1)=")",IF(RIGHT(E241,2)="T)",-1000000000000*VALUE(MID(E241,2,LEN(E241)-3)),IF(RIGHT(E241,2)="M)",-1000000*VALUE(MID(E241,2,LEN(E241)-3)),IF(RIGHT(E241,2)="B)",-1000000000*VALUE(MID(E241,2,LEN(E241)-3)),IF(RIGHT(E241,2)="k)",-1000*VALUE(MID(E241,2,LEN(E241)-3)),VALUE(SUBSTITUTE(E241,",","")))))),IF(RIGHT(E241,1)="T",1000000000000*VALUE(LEFT(E241,LEN(E241)-1)),IF(RIGHT(E241,1)="M",1000000*VALUE(LEFT(E241,LEN(E241)-1)),IF(RIGHT(E241,1)="B",1000000000*VALUE(LEFT(E241,LEN(E241)-1)),IF(RIGHT(E241,1)="%",0.01*VALUE(LEFT(E241,LEN(E241)-1)),IF(RIGHT(E241,1)="k",1000*VALUE(LEFT(E241,LEN(E241)-1)),VALUE(SUBSTITUTE(E241,",",""))))))))),"N/A")</f>
        <v/>
      </c>
      <c r="M241">
        <f>IFERROR(IF(TRIM(F241)="-", "N/A", IF(RIGHT(F241,1)=")",IF(RIGHT(F241,2)="T)",-1000000000000*VALUE(MID(F241,2,LEN(F241)-3)),IF(RIGHT(F241,2)="M)",-1000000*VALUE(MID(F241,2,LEN(F241)-3)),IF(RIGHT(F241,2)="B)",-1000000000*VALUE(MID(F241,2,LEN(F241)-3)),IF(RIGHT(F241,2)="k)",-1000*VALUE(MID(F241,2,LEN(F241)-3)),VALUE(SUBSTITUTE(F241,",","")))))),IF(RIGHT(F241,1)="T",1000000000000*VALUE(LEFT(F241,LEN(F241)-1)),IF(RIGHT(F241,1)="M",1000000*VALUE(LEFT(F241,LEN(F241)-1)),IF(RIGHT(F241,1)="B",1000000000*VALUE(LEFT(F241,LEN(F241)-1)),IF(RIGHT(F241,1)="%",0.01*VALUE(LEFT(F241,LEN(F241)-1)),IF(RIGHT(F241,1)="k",1000*VALUE(LEFT(F241,LEN(F241)-1)),VALUE(SUBSTITUTE(F241,",",""))))))))),"N/A")</f>
        <v/>
      </c>
      <c r="N241">
        <f>IFERROR(IF(TRIM(G241)="-", "N/A", IF(RIGHT(G241,1)=")",IF(RIGHT(G241,2)="T)",-1000000000000*VALUE(MID(G241,2,LEN(G241)-3)),IF(RIGHT(G241,2)="M)",-1000000*VALUE(MID(G241,2,LEN(G241)-3)),IF(RIGHT(G241,2)="B)",-1000000000*VALUE(MID(G241,2,LEN(G241)-3)),IF(RIGHT(G241,2)="k)",-1000*VALUE(MID(G241,2,LEN(G241)-3)),VALUE(SUBSTITUTE(G241,",","")))))),IF(RIGHT(G241,1)="T",1000000000000*VALUE(LEFT(G241,LEN(G241)-1)),IF(RIGHT(G241,1)="M",1000000*VALUE(LEFT(G241,LEN(G241)-1)),IF(RIGHT(G241,1)="B",1000000000*VALUE(LEFT(G241,LEN(G241)-1)),IF(RIGHT(G241,1)="%",0.01*VALUE(LEFT(G241,LEN(G241)-1)),IF(RIGHT(G241,1)="k",1000*VALUE(LEFT(G241,LEN(G241)-1)),VALUE(SUBSTITUTE(G241,",",""))))))))),"N/A")</f>
        <v/>
      </c>
      <c r="P241">
        <f>MAX(J241:N241)</f>
        <v/>
      </c>
      <c r="Q241">
        <f>IFERROR(J144+MATCH(P241,J241:N241,0)-1,"")</f>
        <v/>
      </c>
      <c r="R241">
        <f>IF(Q241="","",MIN(J241:N241))</f>
        <v/>
      </c>
      <c r="S241">
        <f>IFERROR(J144+MATCH(R241,J241:N241,0)-1,"")</f>
        <v/>
      </c>
      <c r="T241">
        <f>IFERROR(AVERAGE(J241:N241),"")</f>
        <v/>
      </c>
      <c r="U241">
        <f>IFERROR(STDEV(J241:N241),"")</f>
        <v/>
      </c>
      <c r="V241">
        <f>IFERROR(IF(C241="-","",IF(ISBLANK(B241),"",IF(OR(ISNUMBER(FIND("Growth",B241)),ISNUMBER(FIND("Margin",B241))),"",(J241-T241)/U241))),"")</f>
        <v/>
      </c>
      <c r="W241">
        <f>IFERROR(IF(OR(D241="-",ISBLANK(D241)),"",(K241-T241)/U241),"")</f>
        <v/>
      </c>
      <c r="X241">
        <f>IFERROR(IF(OR(E241="-",ISBLANK(E241)),"",(L241-T241)/U241),"")</f>
        <v/>
      </c>
      <c r="Y241">
        <f>IFERROR(IF(OR(F241="-",ISBLANK(F241)),"",(M241-T241)/U241),"")</f>
        <v/>
      </c>
      <c r="Z241">
        <f>IFERROR(IF(OR(G241="-",ISBLANK(G241)),"",(N241-T241)/U241),"")</f>
        <v/>
      </c>
      <c r="AA241">
        <f>IF(MAX(MAX(V241:Z241),ABS(MIN(V241:Z241)))=ABS(MIN(V241:Z241)),MIN(V241:Z241),MAX(V241:Z241))</f>
        <v/>
      </c>
      <c r="AB241">
        <f>IFERROR(V144+MATCH(AA241,V241:Z241,0)-1,"")</f>
        <v/>
      </c>
      <c r="AC241">
        <f>IF(AB241&lt;&gt;"",IF(S241=AB241,"Low",IF(AB241=Q241,"High","")),"")</f>
        <v/>
      </c>
      <c r="AE241">
        <f>IF(ISNUMBER(MATCH("N/A",J241:N241,0)),"",IFERROR((5 * SUMPRODUCT(J144:N144,J241:N241) - PRODUCT(SUM(J144:N144),SUM(J241:N241))) / ((5 * SUM((J144^2)+(K144^2)+(L144^2)+(M144^2)+(N144^2))) - SUM(J144:N144)^2),""))</f>
        <v/>
      </c>
      <c r="AF241">
        <f>IFERROR(CORREL(J144:N144,J241:N241),"")</f>
        <v/>
      </c>
      <c r="AZ241">
        <f>IF(Q241=S241,0,1)</f>
        <v/>
      </c>
      <c r="BA241">
        <f>IF(AZ241=1,IF(Q241="","",IF(Q241=N144,"Yes","No")),"")</f>
        <v/>
      </c>
      <c r="BB241">
        <f>IF(BA241="Yes",P241,"")</f>
        <v/>
      </c>
      <c r="BC241">
        <f>IF(AZ241=1,IF(S241="","",IF(S241=N144,"Yes","No")),"")</f>
        <v/>
      </c>
      <c r="BD241">
        <f>IF(BC241="Yes",R241,"")</f>
        <v/>
      </c>
      <c r="BE241">
        <f>IFERROR(IF(SIGN(AE241)=1,"Increasing",IF(SIGN(AE241)=-1,"Decreasing","")),"")</f>
        <v/>
      </c>
      <c r="BF241">
        <f>IF(OR(AND(BE241="Increasing",BA241="Yes"),AND(BE241="Decreasing",BC241="Yes")),"Yes","No")</f>
        <v/>
      </c>
      <c r="BG241">
        <f>IF(I241="pos_trend","Yes","No")</f>
        <v/>
      </c>
      <c r="BH241">
        <f>IF(AF241&lt;&gt;"",IF(ABS(AF241)&gt;0.8,"Yes","No"),"")</f>
        <v/>
      </c>
    </row>
    <row r="242" spans="1:60">
      <c s="1" r="A242" t="n">
        <v>14</v>
      </c>
      <c r="B242" t="s">
        <v>610</v>
      </c>
      <c r="C242" t="s">
        <v>1371</v>
      </c>
      <c r="D242" t="s">
        <v>1372</v>
      </c>
      <c r="E242" t="s">
        <v>1373</v>
      </c>
      <c r="F242" t="s">
        <v>1369</v>
      </c>
      <c r="G242" t="s">
        <v>1370</v>
      </c>
      <c r="H242" t="s"/>
      <c r="I242">
        <f>IF(AND(K242&gt; J242, L242&gt; K242, M242&gt; L242, N242&gt; M242), "pos_trend", IF(AND(K242&lt; J242, L242&lt; K242, M242&lt; L242, N242&lt; M242), "neg_trend", "N/A"))</f>
        <v/>
      </c>
      <c r="J242">
        <f>IFERROR(IF(TRIM(C242)="-", "N/A", IF(RIGHT(C242,1)=")",IF(RIGHT(C242,2)="T)",-1000000000000*VALUE(MID(C242,2,LEN(C242)-3)),IF(RIGHT(C242,2)="M)",-1000000*VALUE(MID(C242,2,LEN(C242)-3)),IF(RIGHT(C242,2)="B)",-1000000000*VALUE(MID(C242,2,LEN(C242)-3)),IF(RIGHT(C242,2)="k)",-1000*VALUE(MID(C242,2,LEN(C242)-3)),VALUE(SUBSTITUTE(C242,",","")))))),IF(RIGHT(C242,1)="T",1000000000000*VALUE(LEFT(C242,LEN(C242)-1)),IF(RIGHT(C242,1)="M",1000000*VALUE(LEFT(C242,LEN(C242)-1)),IF(RIGHT(C242,1)="B",1000000000*VALUE(LEFT(C242,LEN(C242)-1)),IF(RIGHT(C242,1)="%",0.01*VALUE(LEFT(C242,LEN(C242)-1)),IF(RIGHT(C242,1)="k",1000*VALUE(LEFT(C242,LEN(C242)-1)),VALUE(SUBSTITUTE(C242,",",""))))))))),"N/A")</f>
        <v/>
      </c>
      <c r="K242">
        <f>IFERROR(IF(TRIM(D242)="-", "N/A", IF(RIGHT(D242,1)=")",IF(RIGHT(D242,2)="T)",-1000000000000*VALUE(MID(D242,2,LEN(D242)-3)),IF(RIGHT(D242,2)="M)",-1000000*VALUE(MID(D242,2,LEN(D242)-3)),IF(RIGHT(D242,2)="B)",-1000000000*VALUE(MID(D242,2,LEN(D242)-3)),IF(RIGHT(D242,2)="k)",-1000*VALUE(MID(D242,2,LEN(D242)-3)),VALUE(SUBSTITUTE(D242,",","")))))),IF(RIGHT(D242,1)="T",1000000000000*VALUE(LEFT(D242,LEN(D242)-1)),IF(RIGHT(D242,1)="M",1000000*VALUE(LEFT(D242,LEN(D242)-1)),IF(RIGHT(D242,1)="B",1000000000*VALUE(LEFT(D242,LEN(D242)-1)),IF(RIGHT(D242,1)="%",0.01*VALUE(LEFT(D242,LEN(D242)-1)),IF(RIGHT(D242,1)="k",1000*VALUE(LEFT(D242,LEN(D242)-1)),VALUE(SUBSTITUTE(D242,",",""))))))))),"N/A")</f>
        <v/>
      </c>
      <c r="L242">
        <f>IFERROR(IF(TRIM(E242)="-", "N/A", IF(RIGHT(E242,1)=")",IF(RIGHT(E242,2)="T)",-1000000000000*VALUE(MID(E242,2,LEN(E242)-3)),IF(RIGHT(E242,2)="M)",-1000000*VALUE(MID(E242,2,LEN(E242)-3)),IF(RIGHT(E242,2)="B)",-1000000000*VALUE(MID(E242,2,LEN(E242)-3)),IF(RIGHT(E242,2)="k)",-1000*VALUE(MID(E242,2,LEN(E242)-3)),VALUE(SUBSTITUTE(E242,",","")))))),IF(RIGHT(E242,1)="T",1000000000000*VALUE(LEFT(E242,LEN(E242)-1)),IF(RIGHT(E242,1)="M",1000000*VALUE(LEFT(E242,LEN(E242)-1)),IF(RIGHT(E242,1)="B",1000000000*VALUE(LEFT(E242,LEN(E242)-1)),IF(RIGHT(E242,1)="%",0.01*VALUE(LEFT(E242,LEN(E242)-1)),IF(RIGHT(E242,1)="k",1000*VALUE(LEFT(E242,LEN(E242)-1)),VALUE(SUBSTITUTE(E242,",",""))))))))),"N/A")</f>
        <v/>
      </c>
      <c r="M242">
        <f>IFERROR(IF(TRIM(F242)="-", "N/A", IF(RIGHT(F242,1)=")",IF(RIGHT(F242,2)="T)",-1000000000000*VALUE(MID(F242,2,LEN(F242)-3)),IF(RIGHT(F242,2)="M)",-1000000*VALUE(MID(F242,2,LEN(F242)-3)),IF(RIGHT(F242,2)="B)",-1000000000*VALUE(MID(F242,2,LEN(F242)-3)),IF(RIGHT(F242,2)="k)",-1000*VALUE(MID(F242,2,LEN(F242)-3)),VALUE(SUBSTITUTE(F242,",","")))))),IF(RIGHT(F242,1)="T",1000000000000*VALUE(LEFT(F242,LEN(F242)-1)),IF(RIGHT(F242,1)="M",1000000*VALUE(LEFT(F242,LEN(F242)-1)),IF(RIGHT(F242,1)="B",1000000000*VALUE(LEFT(F242,LEN(F242)-1)),IF(RIGHT(F242,1)="%",0.01*VALUE(LEFT(F242,LEN(F242)-1)),IF(RIGHT(F242,1)="k",1000*VALUE(LEFT(F242,LEN(F242)-1)),VALUE(SUBSTITUTE(F242,",",""))))))))),"N/A")</f>
        <v/>
      </c>
      <c r="N242">
        <f>IFERROR(IF(TRIM(G242)="-", "N/A", IF(RIGHT(G242,1)=")",IF(RIGHT(G242,2)="T)",-1000000000000*VALUE(MID(G242,2,LEN(G242)-3)),IF(RIGHT(G242,2)="M)",-1000000*VALUE(MID(G242,2,LEN(G242)-3)),IF(RIGHT(G242,2)="B)",-1000000000*VALUE(MID(G242,2,LEN(G242)-3)),IF(RIGHT(G242,2)="k)",-1000*VALUE(MID(G242,2,LEN(G242)-3)),VALUE(SUBSTITUTE(G242,",","")))))),IF(RIGHT(G242,1)="T",1000000000000*VALUE(LEFT(G242,LEN(G242)-1)),IF(RIGHT(G242,1)="M",1000000*VALUE(LEFT(G242,LEN(G242)-1)),IF(RIGHT(G242,1)="B",1000000000*VALUE(LEFT(G242,LEN(G242)-1)),IF(RIGHT(G242,1)="%",0.01*VALUE(LEFT(G242,LEN(G242)-1)),IF(RIGHT(G242,1)="k",1000*VALUE(LEFT(G242,LEN(G242)-1)),VALUE(SUBSTITUTE(G242,",",""))))))))),"N/A")</f>
        <v/>
      </c>
      <c r="P242">
        <f>MAX(J242:N242)</f>
        <v/>
      </c>
      <c r="Q242">
        <f>IFERROR(J144+MATCH(P242,J242:N242,0)-1,"")</f>
        <v/>
      </c>
      <c r="R242">
        <f>IF(Q242="","",MIN(J242:N242))</f>
        <v/>
      </c>
      <c r="S242">
        <f>IFERROR(J144+MATCH(R242,J242:N242,0)-1,"")</f>
        <v/>
      </c>
      <c r="T242">
        <f>IFERROR(AVERAGE(J242:N242),"")</f>
        <v/>
      </c>
      <c r="U242">
        <f>IFERROR(STDEV(J242:N242),"")</f>
        <v/>
      </c>
      <c r="V242">
        <f>IFERROR(IF(C242="-","",IF(ISBLANK(B242),"",IF(OR(ISNUMBER(FIND("Growth",B242)),ISNUMBER(FIND("Margin",B242))),"",(J242-T242)/U242))),"")</f>
        <v/>
      </c>
      <c r="W242">
        <f>IFERROR(IF(OR(D242="-",ISBLANK(D242)),"",(K242-T242)/U242),"")</f>
        <v/>
      </c>
      <c r="X242">
        <f>IFERROR(IF(OR(E242="-",ISBLANK(E242)),"",(L242-T242)/U242),"")</f>
        <v/>
      </c>
      <c r="Y242">
        <f>IFERROR(IF(OR(F242="-",ISBLANK(F242)),"",(M242-T242)/U242),"")</f>
        <v/>
      </c>
      <c r="Z242">
        <f>IFERROR(IF(OR(G242="-",ISBLANK(G242)),"",(N242-T242)/U242),"")</f>
        <v/>
      </c>
      <c r="AA242">
        <f>IF(MAX(MAX(V242:Z242),ABS(MIN(V242:Z242)))=ABS(MIN(V242:Z242)),MIN(V242:Z242),MAX(V242:Z242))</f>
        <v/>
      </c>
      <c r="AB242">
        <f>IFERROR(V144+MATCH(AA242,V242:Z242,0)-1,"")</f>
        <v/>
      </c>
      <c r="AC242">
        <f>IF(AB242&lt;&gt;"",IF(S242=AB242,"Low",IF(AB242=Q242,"High","")),"")</f>
        <v/>
      </c>
      <c r="AE242">
        <f>IF(ISNUMBER(MATCH("N/A",J242:N242,0)),"",IFERROR((5 * SUMPRODUCT(J144:N144,J242:N242) - PRODUCT(SUM(J144:N144),SUM(J242:N242))) / ((5 * SUM((J144^2)+(K144^2)+(L144^2)+(M144^2)+(N144^2))) - SUM(J144:N144)^2),""))</f>
        <v/>
      </c>
      <c r="AF242">
        <f>IFERROR(CORREL(J144:N144,J242:N242),"")</f>
        <v/>
      </c>
      <c r="AZ242">
        <f>IF(Q242=S242,0,1)</f>
        <v/>
      </c>
      <c r="BA242">
        <f>IF(AZ242=1,IF(Q242="","",IF(Q242=N144,"Yes","No")),"")</f>
        <v/>
      </c>
      <c r="BB242">
        <f>IF(BA242="Yes",P242,"")</f>
        <v/>
      </c>
      <c r="BC242">
        <f>IF(AZ242=1,IF(S242="","",IF(S242=N144,"Yes","No")),"")</f>
        <v/>
      </c>
      <c r="BD242">
        <f>IF(BC242="Yes",R242,"")</f>
        <v/>
      </c>
      <c r="BE242">
        <f>IFERROR(IF(SIGN(AE242)=1,"Increasing",IF(SIGN(AE242)=-1,"Decreasing","")),"")</f>
        <v/>
      </c>
      <c r="BF242">
        <f>IF(OR(AND(BE242="Increasing",BA242="Yes"),AND(BE242="Decreasing",BC242="Yes")),"Yes","No")</f>
        <v/>
      </c>
      <c r="BG242">
        <f>IF(I242="pos_trend","Yes","No")</f>
        <v/>
      </c>
      <c r="BH242">
        <f>IF(AF242&lt;&gt;"",IF(ABS(AF242)&gt;0.8,"Yes","No"),"")</f>
        <v/>
      </c>
    </row>
    <row r="243" spans="1:60">
      <c s="1" r="A243" t="n">
        <v>15</v>
      </c>
      <c r="B243" t="s">
        <v>613</v>
      </c>
      <c r="C243" t="s">
        <v>1374</v>
      </c>
      <c r="D243" t="s">
        <v>276</v>
      </c>
      <c r="E243" t="s">
        <v>705</v>
      </c>
      <c r="F243" t="s">
        <v>1375</v>
      </c>
      <c r="G243" t="s">
        <v>1376</v>
      </c>
      <c r="H243" t="s"/>
      <c r="I243">
        <f>IF(AND(K243&gt; J243, L243&gt; K243, M243&gt; L243, N243&gt; M243), "pos_trend", IF(AND(K243&lt; J243, L243&lt; K243, M243&lt; L243, N243&lt; M243), "neg_trend", "N/A"))</f>
        <v/>
      </c>
      <c r="J243">
        <f>IFERROR(IF(TRIM(C243)="-", "N/A", IF(RIGHT(C243,1)=")",IF(RIGHT(C243,2)="T)",-1000000000000*VALUE(MID(C243,2,LEN(C243)-3)),IF(RIGHT(C243,2)="M)",-1000000*VALUE(MID(C243,2,LEN(C243)-3)),IF(RIGHT(C243,2)="B)",-1000000000*VALUE(MID(C243,2,LEN(C243)-3)),IF(RIGHT(C243,2)="k)",-1000*VALUE(MID(C243,2,LEN(C243)-3)),VALUE(SUBSTITUTE(C243,",","")))))),IF(RIGHT(C243,1)="T",1000000000000*VALUE(LEFT(C243,LEN(C243)-1)),IF(RIGHT(C243,1)="M",1000000*VALUE(LEFT(C243,LEN(C243)-1)),IF(RIGHT(C243,1)="B",1000000000*VALUE(LEFT(C243,LEN(C243)-1)),IF(RIGHT(C243,1)="%",0.01*VALUE(LEFT(C243,LEN(C243)-1)),IF(RIGHT(C243,1)="k",1000*VALUE(LEFT(C243,LEN(C243)-1)),VALUE(SUBSTITUTE(C243,",",""))))))))),"N/A")</f>
        <v/>
      </c>
      <c r="K243">
        <f>IFERROR(IF(TRIM(D243)="-", "N/A", IF(RIGHT(D243,1)=")",IF(RIGHT(D243,2)="T)",-1000000000000*VALUE(MID(D243,2,LEN(D243)-3)),IF(RIGHT(D243,2)="M)",-1000000*VALUE(MID(D243,2,LEN(D243)-3)),IF(RIGHT(D243,2)="B)",-1000000000*VALUE(MID(D243,2,LEN(D243)-3)),IF(RIGHT(D243,2)="k)",-1000*VALUE(MID(D243,2,LEN(D243)-3)),VALUE(SUBSTITUTE(D243,",","")))))),IF(RIGHT(D243,1)="T",1000000000000*VALUE(LEFT(D243,LEN(D243)-1)),IF(RIGHT(D243,1)="M",1000000*VALUE(LEFT(D243,LEN(D243)-1)),IF(RIGHT(D243,1)="B",1000000000*VALUE(LEFT(D243,LEN(D243)-1)),IF(RIGHT(D243,1)="%",0.01*VALUE(LEFT(D243,LEN(D243)-1)),IF(RIGHT(D243,1)="k",1000*VALUE(LEFT(D243,LEN(D243)-1)),VALUE(SUBSTITUTE(D243,",",""))))))))),"N/A")</f>
        <v/>
      </c>
      <c r="L243">
        <f>IFERROR(IF(TRIM(E243)="-", "N/A", IF(RIGHT(E243,1)=")",IF(RIGHT(E243,2)="T)",-1000000000000*VALUE(MID(E243,2,LEN(E243)-3)),IF(RIGHT(E243,2)="M)",-1000000*VALUE(MID(E243,2,LEN(E243)-3)),IF(RIGHT(E243,2)="B)",-1000000000*VALUE(MID(E243,2,LEN(E243)-3)),IF(RIGHT(E243,2)="k)",-1000*VALUE(MID(E243,2,LEN(E243)-3)),VALUE(SUBSTITUTE(E243,",","")))))),IF(RIGHT(E243,1)="T",1000000000000*VALUE(LEFT(E243,LEN(E243)-1)),IF(RIGHT(E243,1)="M",1000000*VALUE(LEFT(E243,LEN(E243)-1)),IF(RIGHT(E243,1)="B",1000000000*VALUE(LEFT(E243,LEN(E243)-1)),IF(RIGHT(E243,1)="%",0.01*VALUE(LEFT(E243,LEN(E243)-1)),IF(RIGHT(E243,1)="k",1000*VALUE(LEFT(E243,LEN(E243)-1)),VALUE(SUBSTITUTE(E243,",",""))))))))),"N/A")</f>
        <v/>
      </c>
      <c r="M243">
        <f>IFERROR(IF(TRIM(F243)="-", "N/A", IF(RIGHT(F243,1)=")",IF(RIGHT(F243,2)="T)",-1000000000000*VALUE(MID(F243,2,LEN(F243)-3)),IF(RIGHT(F243,2)="M)",-1000000*VALUE(MID(F243,2,LEN(F243)-3)),IF(RIGHT(F243,2)="B)",-1000000000*VALUE(MID(F243,2,LEN(F243)-3)),IF(RIGHT(F243,2)="k)",-1000*VALUE(MID(F243,2,LEN(F243)-3)),VALUE(SUBSTITUTE(F243,",","")))))),IF(RIGHT(F243,1)="T",1000000000000*VALUE(LEFT(F243,LEN(F243)-1)),IF(RIGHT(F243,1)="M",1000000*VALUE(LEFT(F243,LEN(F243)-1)),IF(RIGHT(F243,1)="B",1000000000*VALUE(LEFT(F243,LEN(F243)-1)),IF(RIGHT(F243,1)="%",0.01*VALUE(LEFT(F243,LEN(F243)-1)),IF(RIGHT(F243,1)="k",1000*VALUE(LEFT(F243,LEN(F243)-1)),VALUE(SUBSTITUTE(F243,",",""))))))))),"N/A")</f>
        <v/>
      </c>
      <c r="N243">
        <f>IFERROR(IF(TRIM(G243)="-", "N/A", IF(RIGHT(G243,1)=")",IF(RIGHT(G243,2)="T)",-1000000000000*VALUE(MID(G243,2,LEN(G243)-3)),IF(RIGHT(G243,2)="M)",-1000000*VALUE(MID(G243,2,LEN(G243)-3)),IF(RIGHT(G243,2)="B)",-1000000000*VALUE(MID(G243,2,LEN(G243)-3)),IF(RIGHT(G243,2)="k)",-1000*VALUE(MID(G243,2,LEN(G243)-3)),VALUE(SUBSTITUTE(G243,",","")))))),IF(RIGHT(G243,1)="T",1000000000000*VALUE(LEFT(G243,LEN(G243)-1)),IF(RIGHT(G243,1)="M",1000000*VALUE(LEFT(G243,LEN(G243)-1)),IF(RIGHT(G243,1)="B",1000000000*VALUE(LEFT(G243,LEN(G243)-1)),IF(RIGHT(G243,1)="%",0.01*VALUE(LEFT(G243,LEN(G243)-1)),IF(RIGHT(G243,1)="k",1000*VALUE(LEFT(G243,LEN(G243)-1)),VALUE(SUBSTITUTE(G243,",",""))))))))),"N/A")</f>
        <v/>
      </c>
      <c r="P243">
        <f>MAX(J243:N243)</f>
        <v/>
      </c>
      <c r="Q243">
        <f>IFERROR(J144+MATCH(P243,J243:N243,0)-1,"")</f>
        <v/>
      </c>
      <c r="R243">
        <f>IF(Q243="","",MIN(J243:N243))</f>
        <v/>
      </c>
      <c r="S243">
        <f>IFERROR(J144+MATCH(R243,J243:N243,0)-1,"")</f>
        <v/>
      </c>
      <c r="T243">
        <f>IFERROR(AVERAGE(J243:N243),"")</f>
        <v/>
      </c>
      <c r="U243">
        <f>IFERROR(STDEV(J243:N243),"")</f>
        <v/>
      </c>
      <c r="V243">
        <f>IFERROR(IF(C243="-","",IF(ISBLANK(B243),"",IF(OR(ISNUMBER(FIND("Growth",B243)),ISNUMBER(FIND("Margin",B243))),"",(J243-T243)/U243))),"")</f>
        <v/>
      </c>
      <c r="W243">
        <f>IFERROR(IF(OR(D243="-",ISBLANK(D243)),"",(K243-T243)/U243),"")</f>
        <v/>
      </c>
      <c r="X243">
        <f>IFERROR(IF(OR(E243="-",ISBLANK(E243)),"",(L243-T243)/U243),"")</f>
        <v/>
      </c>
      <c r="Y243">
        <f>IFERROR(IF(OR(F243="-",ISBLANK(F243)),"",(M243-T243)/U243),"")</f>
        <v/>
      </c>
      <c r="Z243">
        <f>IFERROR(IF(OR(G243="-",ISBLANK(G243)),"",(N243-T243)/U243),"")</f>
        <v/>
      </c>
      <c r="AA243">
        <f>IF(MAX(MAX(V243:Z243),ABS(MIN(V243:Z243)))=ABS(MIN(V243:Z243)),MIN(V243:Z243),MAX(V243:Z243))</f>
        <v/>
      </c>
      <c r="AB243">
        <f>IFERROR(V144+MATCH(AA243,V243:Z243,0)-1,"")</f>
        <v/>
      </c>
      <c r="AC243">
        <f>IF(AB243&lt;&gt;"",IF(S243=AB243,"Low",IF(AB243=Q243,"High","")),"")</f>
        <v/>
      </c>
      <c r="AE243">
        <f>IF(ISNUMBER(MATCH("N/A",J243:N243,0)),"",IFERROR((5 * SUMPRODUCT(J144:N144,J243:N243) - PRODUCT(SUM(J144:N144),SUM(J243:N243))) / ((5 * SUM((J144^2)+(K144^2)+(L144^2)+(M144^2)+(N144^2))) - SUM(J144:N144)^2),""))</f>
        <v/>
      </c>
      <c r="AF243">
        <f>IFERROR(CORREL(J144:N144,J243:N243),"")</f>
        <v/>
      </c>
      <c r="AZ243">
        <f>IF(Q243=S243,0,1)</f>
        <v/>
      </c>
      <c r="BA243">
        <f>IF(AZ243=1,IF(Q243="","",IF(Q243=N144,"Yes","No")),"")</f>
        <v/>
      </c>
      <c r="BB243">
        <f>IF(BA243="Yes",P243,"")</f>
        <v/>
      </c>
      <c r="BC243">
        <f>IF(AZ243=1,IF(S243="","",IF(S243=N144,"Yes","No")),"")</f>
        <v/>
      </c>
      <c r="BD243">
        <f>IF(BC243="Yes",R243,"")</f>
        <v/>
      </c>
      <c r="BE243">
        <f>IFERROR(IF(SIGN(AE243)=1,"Increasing",IF(SIGN(AE243)=-1,"Decreasing","")),"")</f>
        <v/>
      </c>
      <c r="BF243">
        <f>IF(OR(AND(BE243="Increasing",BA243="Yes"),AND(BE243="Decreasing",BC243="Yes")),"Yes","No")</f>
        <v/>
      </c>
      <c r="BG243">
        <f>IF(I243="pos_trend","Yes","No")</f>
        <v/>
      </c>
      <c r="BH243">
        <f>IF(AF243&lt;&gt;"",IF(ABS(AF243)&gt;0.8,"Yes","No"),"")</f>
        <v/>
      </c>
    </row>
    <row r="244" spans="1:60">
      <c s="1" r="A244" t="n">
        <v>16</v>
      </c>
      <c r="B244" t="s">
        <v>618</v>
      </c>
      <c r="C244" t="s">
        <v>264</v>
      </c>
      <c r="D244" t="s">
        <v>1377</v>
      </c>
      <c r="E244" t="s">
        <v>1378</v>
      </c>
      <c r="F244" t="s">
        <v>119</v>
      </c>
      <c r="G244" t="s">
        <v>1379</v>
      </c>
      <c r="H244" t="s"/>
      <c r="I244">
        <f>IF(AND(K244&gt; J244, L244&gt; K244, M244&gt; L244, N244&gt; M244), "pos_trend", IF(AND(K244&lt; J244, L244&lt; K244, M244&lt; L244, N244&lt; M244), "neg_trend", "N/A"))</f>
        <v/>
      </c>
      <c r="J244">
        <f>IFERROR(IF(TRIM(C244)="-", "N/A", IF(RIGHT(C244,1)=")",IF(RIGHT(C244,2)="T)",-1000000000000*VALUE(MID(C244,2,LEN(C244)-3)),IF(RIGHT(C244,2)="M)",-1000000*VALUE(MID(C244,2,LEN(C244)-3)),IF(RIGHT(C244,2)="B)",-1000000000*VALUE(MID(C244,2,LEN(C244)-3)),IF(RIGHT(C244,2)="k)",-1000*VALUE(MID(C244,2,LEN(C244)-3)),VALUE(SUBSTITUTE(C244,",","")))))),IF(RIGHT(C244,1)="T",1000000000000*VALUE(LEFT(C244,LEN(C244)-1)),IF(RIGHT(C244,1)="M",1000000*VALUE(LEFT(C244,LEN(C244)-1)),IF(RIGHT(C244,1)="B",1000000000*VALUE(LEFT(C244,LEN(C244)-1)),IF(RIGHT(C244,1)="%",0.01*VALUE(LEFT(C244,LEN(C244)-1)),IF(RIGHT(C244,1)="k",1000*VALUE(LEFT(C244,LEN(C244)-1)),VALUE(SUBSTITUTE(C244,",",""))))))))),"N/A")</f>
        <v/>
      </c>
      <c r="K244">
        <f>IFERROR(IF(TRIM(D244)="-", "N/A", IF(RIGHT(D244,1)=")",IF(RIGHT(D244,2)="T)",-1000000000000*VALUE(MID(D244,2,LEN(D244)-3)),IF(RIGHT(D244,2)="M)",-1000000*VALUE(MID(D244,2,LEN(D244)-3)),IF(RIGHT(D244,2)="B)",-1000000000*VALUE(MID(D244,2,LEN(D244)-3)),IF(RIGHT(D244,2)="k)",-1000*VALUE(MID(D244,2,LEN(D244)-3)),VALUE(SUBSTITUTE(D244,",","")))))),IF(RIGHT(D244,1)="T",1000000000000*VALUE(LEFT(D244,LEN(D244)-1)),IF(RIGHT(D244,1)="M",1000000*VALUE(LEFT(D244,LEN(D244)-1)),IF(RIGHT(D244,1)="B",1000000000*VALUE(LEFT(D244,LEN(D244)-1)),IF(RIGHT(D244,1)="%",0.01*VALUE(LEFT(D244,LEN(D244)-1)),IF(RIGHT(D244,1)="k",1000*VALUE(LEFT(D244,LEN(D244)-1)),VALUE(SUBSTITUTE(D244,",",""))))))))),"N/A")</f>
        <v/>
      </c>
      <c r="L244">
        <f>IFERROR(IF(TRIM(E244)="-", "N/A", IF(RIGHT(E244,1)=")",IF(RIGHT(E244,2)="T)",-1000000000000*VALUE(MID(E244,2,LEN(E244)-3)),IF(RIGHT(E244,2)="M)",-1000000*VALUE(MID(E244,2,LEN(E244)-3)),IF(RIGHT(E244,2)="B)",-1000000000*VALUE(MID(E244,2,LEN(E244)-3)),IF(RIGHT(E244,2)="k)",-1000*VALUE(MID(E244,2,LEN(E244)-3)),VALUE(SUBSTITUTE(E244,",","")))))),IF(RIGHT(E244,1)="T",1000000000000*VALUE(LEFT(E244,LEN(E244)-1)),IF(RIGHT(E244,1)="M",1000000*VALUE(LEFT(E244,LEN(E244)-1)),IF(RIGHT(E244,1)="B",1000000000*VALUE(LEFT(E244,LEN(E244)-1)),IF(RIGHT(E244,1)="%",0.01*VALUE(LEFT(E244,LEN(E244)-1)),IF(RIGHT(E244,1)="k",1000*VALUE(LEFT(E244,LEN(E244)-1)),VALUE(SUBSTITUTE(E244,",",""))))))))),"N/A")</f>
        <v/>
      </c>
      <c r="M244">
        <f>IFERROR(IF(TRIM(F244)="-", "N/A", IF(RIGHT(F244,1)=")",IF(RIGHT(F244,2)="T)",-1000000000000*VALUE(MID(F244,2,LEN(F244)-3)),IF(RIGHT(F244,2)="M)",-1000000*VALUE(MID(F244,2,LEN(F244)-3)),IF(RIGHT(F244,2)="B)",-1000000000*VALUE(MID(F244,2,LEN(F244)-3)),IF(RIGHT(F244,2)="k)",-1000*VALUE(MID(F244,2,LEN(F244)-3)),VALUE(SUBSTITUTE(F244,",","")))))),IF(RIGHT(F244,1)="T",1000000000000*VALUE(LEFT(F244,LEN(F244)-1)),IF(RIGHT(F244,1)="M",1000000*VALUE(LEFT(F244,LEN(F244)-1)),IF(RIGHT(F244,1)="B",1000000000*VALUE(LEFT(F244,LEN(F244)-1)),IF(RIGHT(F244,1)="%",0.01*VALUE(LEFT(F244,LEN(F244)-1)),IF(RIGHT(F244,1)="k",1000*VALUE(LEFT(F244,LEN(F244)-1)),VALUE(SUBSTITUTE(F244,",",""))))))))),"N/A")</f>
        <v/>
      </c>
      <c r="N244">
        <f>IFERROR(IF(TRIM(G244)="-", "N/A", IF(RIGHT(G244,1)=")",IF(RIGHT(G244,2)="T)",-1000000000000*VALUE(MID(G244,2,LEN(G244)-3)),IF(RIGHT(G244,2)="M)",-1000000*VALUE(MID(G244,2,LEN(G244)-3)),IF(RIGHT(G244,2)="B)",-1000000000*VALUE(MID(G244,2,LEN(G244)-3)),IF(RIGHT(G244,2)="k)",-1000*VALUE(MID(G244,2,LEN(G244)-3)),VALUE(SUBSTITUTE(G244,",","")))))),IF(RIGHT(G244,1)="T",1000000000000*VALUE(LEFT(G244,LEN(G244)-1)),IF(RIGHT(G244,1)="M",1000000*VALUE(LEFT(G244,LEN(G244)-1)),IF(RIGHT(G244,1)="B",1000000000*VALUE(LEFT(G244,LEN(G244)-1)),IF(RIGHT(G244,1)="%",0.01*VALUE(LEFT(G244,LEN(G244)-1)),IF(RIGHT(G244,1)="k",1000*VALUE(LEFT(G244,LEN(G244)-1)),VALUE(SUBSTITUTE(G244,",",""))))))))),"N/A")</f>
        <v/>
      </c>
      <c r="P244">
        <f>MAX(J244:N244)</f>
        <v/>
      </c>
      <c r="Q244">
        <f>IFERROR(J144+MATCH(P244,J244:N244,0)-1,"")</f>
        <v/>
      </c>
      <c r="R244">
        <f>IF(Q244="","",MIN(J244:N244))</f>
        <v/>
      </c>
      <c r="S244">
        <f>IFERROR(J144+MATCH(R244,J244:N244,0)-1,"")</f>
        <v/>
      </c>
      <c r="T244">
        <f>IFERROR(AVERAGE(J244:N244),"")</f>
        <v/>
      </c>
      <c r="U244">
        <f>IFERROR(STDEV(J244:N244),"")</f>
        <v/>
      </c>
      <c r="V244">
        <f>IFERROR(IF(C244="-","",IF(ISBLANK(B244),"",IF(OR(ISNUMBER(FIND("Growth",B244)),ISNUMBER(FIND("Margin",B244))),"",(J244-T244)/U244))),"")</f>
        <v/>
      </c>
      <c r="W244">
        <f>IFERROR(IF(OR(D244="-",ISBLANK(D244)),"",(K244-T244)/U244),"")</f>
        <v/>
      </c>
      <c r="X244">
        <f>IFERROR(IF(OR(E244="-",ISBLANK(E244)),"",(L244-T244)/U244),"")</f>
        <v/>
      </c>
      <c r="Y244">
        <f>IFERROR(IF(OR(F244="-",ISBLANK(F244)),"",(M244-T244)/U244),"")</f>
        <v/>
      </c>
      <c r="Z244">
        <f>IFERROR(IF(OR(G244="-",ISBLANK(G244)),"",(N244-T244)/U244),"")</f>
        <v/>
      </c>
      <c r="AA244">
        <f>IF(MAX(MAX(V244:Z244),ABS(MIN(V244:Z244)))=ABS(MIN(V244:Z244)),MIN(V244:Z244),MAX(V244:Z244))</f>
        <v/>
      </c>
      <c r="AB244">
        <f>IFERROR(V144+MATCH(AA244,V244:Z244,0)-1,"")</f>
        <v/>
      </c>
      <c r="AC244">
        <f>IF(AB244&lt;&gt;"",IF(S244=AB244,"Low",IF(AB244=Q244,"High","")),"")</f>
        <v/>
      </c>
      <c r="AE244">
        <f>IF(ISNUMBER(MATCH("N/A",J244:N244,0)),"",IFERROR((5 * SUMPRODUCT(J144:N144,J244:N244) - PRODUCT(SUM(J144:N144),SUM(J244:N244))) / ((5 * SUM((J144^2)+(K144^2)+(L144^2)+(M144^2)+(N144^2))) - SUM(J144:N144)^2),""))</f>
        <v/>
      </c>
      <c r="AF244">
        <f>IFERROR(CORREL(J144:N144,J244:N244),"")</f>
        <v/>
      </c>
      <c r="AZ244">
        <f>IF(Q244=S244,0,1)</f>
        <v/>
      </c>
      <c r="BA244">
        <f>IF(AZ244=1,IF(Q244="","",IF(Q244=N144,"Yes","No")),"")</f>
        <v/>
      </c>
      <c r="BB244">
        <f>IF(BA244="Yes",P244,"")</f>
        <v/>
      </c>
      <c r="BC244">
        <f>IF(AZ244=1,IF(S244="","",IF(S244=N144,"Yes","No")),"")</f>
        <v/>
      </c>
      <c r="BD244">
        <f>IF(BC244="Yes",R244,"")</f>
        <v/>
      </c>
      <c r="BE244">
        <f>IFERROR(IF(SIGN(AE244)=1,"Increasing",IF(SIGN(AE244)=-1,"Decreasing","")),"")</f>
        <v/>
      </c>
      <c r="BF244">
        <f>IF(OR(AND(BE244="Increasing",BA244="Yes"),AND(BE244="Decreasing",BC244="Yes")),"Yes","No")</f>
        <v/>
      </c>
      <c r="BG244">
        <f>IF(I244="pos_trend","Yes","No")</f>
        <v/>
      </c>
      <c r="BH244">
        <f>IF(AF244&lt;&gt;"",IF(ABS(AF244)&gt;0.8,"Yes","No"),"")</f>
        <v/>
      </c>
    </row>
    <row r="245" spans="1:60">
      <c r="I245">
        <f>IF(AND(K245&gt; J245, L245&gt; K245, M245&gt; L245, N245&gt; M245), "pos_trend", IF(AND(K245&lt; J245, L245&lt; K245, M245&lt; L245, N245&lt; M245), "neg_trend", "N/A"))</f>
        <v/>
      </c>
      <c r="J245">
        <f>IFERROR(IF(TRIM(C245)="-", "N/A", IF(RIGHT(C245,1)=")",IF(RIGHT(C245,2)="T)",-1000000000000*VALUE(MID(C245,2,LEN(C245)-3)),IF(RIGHT(C245,2)="M)",-1000000*VALUE(MID(C245,2,LEN(C245)-3)),IF(RIGHT(C245,2)="B)",-1000000000*VALUE(MID(C245,2,LEN(C245)-3)),IF(RIGHT(C245,2)="k)",-1000*VALUE(MID(C245,2,LEN(C245)-3)),VALUE(SUBSTITUTE(C245,",","")))))),IF(RIGHT(C245,1)="T",1000000000000*VALUE(LEFT(C245,LEN(C245)-1)),IF(RIGHT(C245,1)="M",1000000*VALUE(LEFT(C245,LEN(C245)-1)),IF(RIGHT(C245,1)="B",1000000000*VALUE(LEFT(C245,LEN(C245)-1)),IF(RIGHT(C245,1)="%",0.01*VALUE(LEFT(C245,LEN(C245)-1)),IF(RIGHT(C245,1)="k",1000*VALUE(LEFT(C245,LEN(C245)-1)),VALUE(SUBSTITUTE(C245,",",""))))))))),"N/A")</f>
        <v/>
      </c>
      <c r="K245">
        <f>IFERROR(IF(TRIM(D245)="-", "N/A", IF(RIGHT(D245,1)=")",IF(RIGHT(D245,2)="T)",-1000000000000*VALUE(MID(D245,2,LEN(D245)-3)),IF(RIGHT(D245,2)="M)",-1000000*VALUE(MID(D245,2,LEN(D245)-3)),IF(RIGHT(D245,2)="B)",-1000000000*VALUE(MID(D245,2,LEN(D245)-3)),IF(RIGHT(D245,2)="k)",-1000*VALUE(MID(D245,2,LEN(D245)-3)),VALUE(SUBSTITUTE(D245,",","")))))),IF(RIGHT(D245,1)="T",1000000000000*VALUE(LEFT(D245,LEN(D245)-1)),IF(RIGHT(D245,1)="M",1000000*VALUE(LEFT(D245,LEN(D245)-1)),IF(RIGHT(D245,1)="B",1000000000*VALUE(LEFT(D245,LEN(D245)-1)),IF(RIGHT(D245,1)="%",0.01*VALUE(LEFT(D245,LEN(D245)-1)),IF(RIGHT(D245,1)="k",1000*VALUE(LEFT(D245,LEN(D245)-1)),VALUE(SUBSTITUTE(D245,",",""))))))))),"N/A")</f>
        <v/>
      </c>
      <c r="L245">
        <f>IFERROR(IF(TRIM(E245)="-", "N/A", IF(RIGHT(E245,1)=")",IF(RIGHT(E245,2)="T)",-1000000000000*VALUE(MID(E245,2,LEN(E245)-3)),IF(RIGHT(E245,2)="M)",-1000000*VALUE(MID(E245,2,LEN(E245)-3)),IF(RIGHT(E245,2)="B)",-1000000000*VALUE(MID(E245,2,LEN(E245)-3)),IF(RIGHT(E245,2)="k)",-1000*VALUE(MID(E245,2,LEN(E245)-3)),VALUE(SUBSTITUTE(E245,",","")))))),IF(RIGHT(E245,1)="T",1000000000000*VALUE(LEFT(E245,LEN(E245)-1)),IF(RIGHT(E245,1)="M",1000000*VALUE(LEFT(E245,LEN(E245)-1)),IF(RIGHT(E245,1)="B",1000000000*VALUE(LEFT(E245,LEN(E245)-1)),IF(RIGHT(E245,1)="%",0.01*VALUE(LEFT(E245,LEN(E245)-1)),IF(RIGHT(E245,1)="k",1000*VALUE(LEFT(E245,LEN(E245)-1)),VALUE(SUBSTITUTE(E245,",",""))))))))),"N/A")</f>
        <v/>
      </c>
      <c r="M245">
        <f>IFERROR(IF(TRIM(F245)="-", "N/A", IF(RIGHT(F245,1)=")",IF(RIGHT(F245,2)="T)",-1000000000000*VALUE(MID(F245,2,LEN(F245)-3)),IF(RIGHT(F245,2)="M)",-1000000*VALUE(MID(F245,2,LEN(F245)-3)),IF(RIGHT(F245,2)="B)",-1000000000*VALUE(MID(F245,2,LEN(F245)-3)),IF(RIGHT(F245,2)="k)",-1000*VALUE(MID(F245,2,LEN(F245)-3)),VALUE(SUBSTITUTE(F245,",","")))))),IF(RIGHT(F245,1)="T",1000000000000*VALUE(LEFT(F245,LEN(F245)-1)),IF(RIGHT(F245,1)="M",1000000*VALUE(LEFT(F245,LEN(F245)-1)),IF(RIGHT(F245,1)="B",1000000000*VALUE(LEFT(F245,LEN(F245)-1)),IF(RIGHT(F245,1)="%",0.01*VALUE(LEFT(F245,LEN(F245)-1)),IF(RIGHT(F245,1)="k",1000*VALUE(LEFT(F245,LEN(F245)-1)),VALUE(SUBSTITUTE(F245,",",""))))))))),"N/A")</f>
        <v/>
      </c>
      <c r="N245">
        <f>IFERROR(IF(TRIM(G245)="-", "N/A", IF(RIGHT(G245,1)=")",IF(RIGHT(G245,2)="T)",-1000000000000*VALUE(MID(G245,2,LEN(G245)-3)),IF(RIGHT(G245,2)="M)",-1000000*VALUE(MID(G245,2,LEN(G245)-3)),IF(RIGHT(G245,2)="B)",-1000000000*VALUE(MID(G245,2,LEN(G245)-3)),IF(RIGHT(G245,2)="k)",-1000*VALUE(MID(G245,2,LEN(G245)-3)),VALUE(SUBSTITUTE(G245,",","")))))),IF(RIGHT(G245,1)="T",1000000000000*VALUE(LEFT(G245,LEN(G245)-1)),IF(RIGHT(G245,1)="M",1000000*VALUE(LEFT(G245,LEN(G245)-1)),IF(RIGHT(G245,1)="B",1000000000*VALUE(LEFT(G245,LEN(G245)-1)),IF(RIGHT(G245,1)="%",0.01*VALUE(LEFT(G245,LEN(G245)-1)),IF(RIGHT(G245,1)="k",1000*VALUE(LEFT(G245,LEN(G245)-1)),VALUE(SUBSTITUTE(G245,",",""))))))))),"N/A")</f>
        <v/>
      </c>
      <c r="P245">
        <f>MAX(J245:N245)</f>
        <v/>
      </c>
      <c r="Q245">
        <f>IFERROR(J144+MATCH(P245,J245:N245,0)-1,"")</f>
        <v/>
      </c>
      <c r="R245">
        <f>IF(Q245="","",MIN(J245:N245))</f>
        <v/>
      </c>
      <c r="S245">
        <f>IFERROR(J144+MATCH(R245,J245:N245,0)-1,"")</f>
        <v/>
      </c>
      <c r="T245">
        <f>IFERROR(AVERAGE(J245:N245),"")</f>
        <v/>
      </c>
      <c r="U245">
        <f>IFERROR(STDEV(J245:N245),"")</f>
        <v/>
      </c>
      <c r="V245">
        <f>IFERROR(IF(C245="-","",IF(ISBLANK(B245),"",IF(OR(ISNUMBER(FIND("Growth",B245)),ISNUMBER(FIND("Margin",B245))),"",(J245-T245)/U245))),"")</f>
        <v/>
      </c>
      <c r="W245">
        <f>IFERROR(IF(OR(D245="-",ISBLANK(D245)),"",(K245-T245)/U245),"")</f>
        <v/>
      </c>
      <c r="X245">
        <f>IFERROR(IF(OR(E245="-",ISBLANK(E245)),"",(L245-T245)/U245),"")</f>
        <v/>
      </c>
      <c r="Y245">
        <f>IFERROR(IF(OR(F245="-",ISBLANK(F245)),"",(M245-T245)/U245),"")</f>
        <v/>
      </c>
      <c r="Z245">
        <f>IFERROR(IF(OR(G245="-",ISBLANK(G245)),"",(N245-T245)/U245),"")</f>
        <v/>
      </c>
      <c r="AA245">
        <f>IF(MAX(MAX(V245:Z245),ABS(MIN(V245:Z245)))=ABS(MIN(V245:Z245)),MIN(V245:Z245),MAX(V245:Z245))</f>
        <v/>
      </c>
      <c r="AB245">
        <f>IFERROR(V144+MATCH(AA245,V245:Z245,0)-1,"")</f>
        <v/>
      </c>
      <c r="AC245">
        <f>IF(AB245&lt;&gt;"",IF(S245=AB245,"Low",IF(AB245=Q245,"High","")),"")</f>
        <v/>
      </c>
      <c r="AE245">
        <f>IF(ISNUMBER(MATCH("N/A",J245:N245,0)),"",IFERROR((5 * SUMPRODUCT(J144:N144,J245:N245) - PRODUCT(SUM(J144:N144),SUM(J245:N245))) / ((5 * SUM((J144^2)+(K144^2)+(L144^2)+(M144^2)+(N144^2))) - SUM(J144:N144)^2),""))</f>
        <v/>
      </c>
      <c r="AF245">
        <f>IFERROR(CORREL(J144:N144,J245:N245),"")</f>
        <v/>
      </c>
      <c r="AZ245">
        <f>IF(Q245=S245,0,1)</f>
        <v/>
      </c>
      <c r="BA245">
        <f>IF(AZ245=1,IF(Q245="","",IF(Q245=N144,"Yes","No")),"")</f>
        <v/>
      </c>
      <c r="BB245">
        <f>IF(BA245="Yes",P245,"")</f>
        <v/>
      </c>
      <c r="BC245">
        <f>IF(AZ245=1,IF(S245="","",IF(S245=N144,"Yes","No")),"")</f>
        <v/>
      </c>
      <c r="BD245">
        <f>IF(BC245="Yes",R245,"")</f>
        <v/>
      </c>
      <c r="BE245">
        <f>IFERROR(IF(SIGN(AE245)=1,"Increasing",IF(SIGN(AE245)=-1,"Decreasing","")),"")</f>
        <v/>
      </c>
      <c r="BF245">
        <f>IF(OR(AND(BE245="Increasing",BA245="Yes"),AND(BE245="Decreasing",BC245="Yes")),"Yes","No")</f>
        <v/>
      </c>
      <c r="BG245">
        <f>IF(I245="pos_trend","Yes","No")</f>
        <v/>
      </c>
      <c r="BH245">
        <f>IF(AF245&lt;&gt;"",IF(ABS(AF245)&gt;0.8,"Yes","No"),"")</f>
        <v/>
      </c>
    </row>
    <row r="246" spans="1:60">
      <c s="1" r="B246" t="s">
        <v>316</v>
      </c>
      <c s="1" r="C246" t="s">
        <v>252</v>
      </c>
      <c s="1" r="D246" t="s">
        <v>253</v>
      </c>
      <c s="1" r="E246" t="s">
        <v>254</v>
      </c>
      <c s="1" r="F246" t="s">
        <v>255</v>
      </c>
      <c s="1" r="G246" t="s">
        <v>256</v>
      </c>
      <c s="1" r="H246" t="s">
        <v>257</v>
      </c>
      <c r="P246">
        <f>MAX(J246:N246)</f>
        <v/>
      </c>
      <c r="Q246">
        <f>IFERROR(J144+MATCH(P246,J246:N246,0)-1,"")</f>
        <v/>
      </c>
      <c r="R246">
        <f>IF(Q246="","",MIN(J246:N246))</f>
        <v/>
      </c>
      <c r="S246">
        <f>IFERROR(J144+MATCH(R246,J246:N246,0)-1,"")</f>
        <v/>
      </c>
      <c r="T246">
        <f>IFERROR(AVERAGE(J246:N246),"")</f>
        <v/>
      </c>
      <c r="U246">
        <f>IFERROR(STDEV(J246:N246),"")</f>
        <v/>
      </c>
      <c r="V246">
        <f>IFERROR(IF(C246="-","",IF(ISBLANK(B246),"",IF(OR(ISNUMBER(FIND("Growth",B246)),ISNUMBER(FIND("Margin",B246))),"",(J246-T246)/U246))),"")</f>
        <v/>
      </c>
      <c r="W246">
        <f>IFERROR(IF(OR(D246="-",ISBLANK(D246)),"",(K246-T246)/U246),"")</f>
        <v/>
      </c>
      <c r="X246">
        <f>IFERROR(IF(OR(E246="-",ISBLANK(E246)),"",(L246-T246)/U246),"")</f>
        <v/>
      </c>
      <c r="Y246">
        <f>IFERROR(IF(OR(F246="-",ISBLANK(F246)),"",(M246-T246)/U246),"")</f>
        <v/>
      </c>
      <c r="Z246">
        <f>IFERROR(IF(OR(G246="-",ISBLANK(G246)),"",(N246-T246)/U246),"")</f>
        <v/>
      </c>
      <c r="AA246">
        <f>IF(MAX(MAX(V246:Z246),ABS(MIN(V246:Z246)))=ABS(MIN(V246:Z246)),MIN(V246:Z246),MAX(V246:Z246))</f>
        <v/>
      </c>
      <c r="AB246">
        <f>IFERROR(V144+MATCH(AA246,V246:Z246,0)-1,"")</f>
        <v/>
      </c>
      <c r="AC246">
        <f>IF(AB246&lt;&gt;"",IF(S246=AB246,"Low",IF(AB246=Q246,"High","")),"")</f>
        <v/>
      </c>
      <c r="AE246">
        <f>IF(ISNUMBER(MATCH("N/A",J246:N246,0)),"",IFERROR((5 * SUMPRODUCT(J144:N144,J246:N246) - PRODUCT(SUM(J144:N144),SUM(J246:N246))) / ((5 * SUM((J144^2)+(K144^2)+(L144^2)+(M144^2)+(N144^2))) - SUM(J144:N144)^2),""))</f>
        <v/>
      </c>
      <c r="AF246">
        <f>IFERROR(CORREL(J144:N144,J246:N246),"")</f>
        <v/>
      </c>
      <c r="AZ246">
        <f>IF(Q246=S246,0,1)</f>
        <v/>
      </c>
      <c r="BA246">
        <f>IF(AZ246=1,IF(Q246="","",IF(Q246=N144,"Yes","No")),"")</f>
        <v/>
      </c>
      <c r="BB246">
        <f>IF(BA246="Yes",P246,"")</f>
        <v/>
      </c>
      <c r="BC246">
        <f>IF(AZ246=1,IF(S246="","",IF(S246=N144,"Yes","No")),"")</f>
        <v/>
      </c>
      <c r="BD246">
        <f>IF(BC246="Yes",R246,"")</f>
        <v/>
      </c>
      <c r="BE246">
        <f>IFERROR(IF(SIGN(AE246)=1,"Increasing",IF(SIGN(AE246)=-1,"Decreasing","")),"")</f>
        <v/>
      </c>
      <c r="BF246">
        <f>IF(OR(AND(BE246="Increasing",BA246="Yes"),AND(BE246="Decreasing",BC246="Yes")),"Yes","No")</f>
        <v/>
      </c>
      <c r="BG246">
        <f>IF(I246="pos_trend","Yes","No")</f>
        <v/>
      </c>
      <c r="BH246">
        <f>IF(AF246&lt;&gt;"",IF(ABS(AF246)&gt;0.8,"Yes","No"),"")</f>
        <v/>
      </c>
    </row>
    <row r="247" spans="1:60">
      <c s="1" r="A247" t="n">
        <v>0</v>
      </c>
      <c r="B247" t="s">
        <v>623</v>
      </c>
      <c r="C247" t="s">
        <v>1380</v>
      </c>
      <c r="D247" t="s">
        <v>1381</v>
      </c>
      <c r="E247" t="s">
        <v>1382</v>
      </c>
      <c r="F247" t="s">
        <v>1383</v>
      </c>
      <c r="G247" t="s">
        <v>1384</v>
      </c>
      <c r="H247" t="s"/>
      <c r="I247">
        <f>IF(AND(K247&gt; J247, L247&gt; K247, M247&gt; L247, N247&gt; M247), "pos_trend", IF(AND(K247&lt; J247, L247&lt; K247, M247&lt; L247, N247&lt; M247), "neg_trend", "N/A"))</f>
        <v/>
      </c>
      <c r="J247">
        <f>IFERROR(IF(TRIM(C247)="-", "N/A", IF(RIGHT(C247,1)=")",IF(RIGHT(C247,2)="T)",-1000000000000*VALUE(MID(C247,2,LEN(C247)-3)),IF(RIGHT(C247,2)="M)",-1000000*VALUE(MID(C247,2,LEN(C247)-3)),IF(RIGHT(C247,2)="B)",-1000000000*VALUE(MID(C247,2,LEN(C247)-3)),IF(RIGHT(C247,2)="k)",-1000*VALUE(MID(C247,2,LEN(C247)-3)),VALUE(SUBSTITUTE(C247,",","")))))),IF(RIGHT(C247,1)="T",1000000000000*VALUE(LEFT(C247,LEN(C247)-1)),IF(RIGHT(C247,1)="M",1000000*VALUE(LEFT(C247,LEN(C247)-1)),IF(RIGHT(C247,1)="B",1000000000*VALUE(LEFT(C247,LEN(C247)-1)),IF(RIGHT(C247,1)="%",0.01*VALUE(LEFT(C247,LEN(C247)-1)),IF(RIGHT(C247,1)="k",1000*VALUE(LEFT(C247,LEN(C247)-1)),VALUE(SUBSTITUTE(C247,",",""))))))))),"N/A")</f>
        <v/>
      </c>
      <c r="K247">
        <f>IFERROR(IF(TRIM(D247)="-", "N/A", IF(RIGHT(D247,1)=")",IF(RIGHT(D247,2)="T)",-1000000000000*VALUE(MID(D247,2,LEN(D247)-3)),IF(RIGHT(D247,2)="M)",-1000000*VALUE(MID(D247,2,LEN(D247)-3)),IF(RIGHT(D247,2)="B)",-1000000000*VALUE(MID(D247,2,LEN(D247)-3)),IF(RIGHT(D247,2)="k)",-1000*VALUE(MID(D247,2,LEN(D247)-3)),VALUE(SUBSTITUTE(D247,",","")))))),IF(RIGHT(D247,1)="T",1000000000000*VALUE(LEFT(D247,LEN(D247)-1)),IF(RIGHT(D247,1)="M",1000000*VALUE(LEFT(D247,LEN(D247)-1)),IF(RIGHT(D247,1)="B",1000000000*VALUE(LEFT(D247,LEN(D247)-1)),IF(RIGHT(D247,1)="%",0.01*VALUE(LEFT(D247,LEN(D247)-1)),IF(RIGHT(D247,1)="k",1000*VALUE(LEFT(D247,LEN(D247)-1)),VALUE(SUBSTITUTE(D247,",",""))))))))),"N/A")</f>
        <v/>
      </c>
      <c r="L247">
        <f>IFERROR(IF(TRIM(E247)="-", "N/A", IF(RIGHT(E247,1)=")",IF(RIGHT(E247,2)="T)",-1000000000000*VALUE(MID(E247,2,LEN(E247)-3)),IF(RIGHT(E247,2)="M)",-1000000*VALUE(MID(E247,2,LEN(E247)-3)),IF(RIGHT(E247,2)="B)",-1000000000*VALUE(MID(E247,2,LEN(E247)-3)),IF(RIGHT(E247,2)="k)",-1000*VALUE(MID(E247,2,LEN(E247)-3)),VALUE(SUBSTITUTE(E247,",","")))))),IF(RIGHT(E247,1)="T",1000000000000*VALUE(LEFT(E247,LEN(E247)-1)),IF(RIGHT(E247,1)="M",1000000*VALUE(LEFT(E247,LEN(E247)-1)),IF(RIGHT(E247,1)="B",1000000000*VALUE(LEFT(E247,LEN(E247)-1)),IF(RIGHT(E247,1)="%",0.01*VALUE(LEFT(E247,LEN(E247)-1)),IF(RIGHT(E247,1)="k",1000*VALUE(LEFT(E247,LEN(E247)-1)),VALUE(SUBSTITUTE(E247,",",""))))))))),"N/A")</f>
        <v/>
      </c>
      <c r="M247">
        <f>IFERROR(IF(TRIM(F247)="-", "N/A", IF(RIGHT(F247,1)=")",IF(RIGHT(F247,2)="T)",-1000000000000*VALUE(MID(F247,2,LEN(F247)-3)),IF(RIGHT(F247,2)="M)",-1000000*VALUE(MID(F247,2,LEN(F247)-3)),IF(RIGHT(F247,2)="B)",-1000000000*VALUE(MID(F247,2,LEN(F247)-3)),IF(RIGHT(F247,2)="k)",-1000*VALUE(MID(F247,2,LEN(F247)-3)),VALUE(SUBSTITUTE(F247,",","")))))),IF(RIGHT(F247,1)="T",1000000000000*VALUE(LEFT(F247,LEN(F247)-1)),IF(RIGHT(F247,1)="M",1000000*VALUE(LEFT(F247,LEN(F247)-1)),IF(RIGHT(F247,1)="B",1000000000*VALUE(LEFT(F247,LEN(F247)-1)),IF(RIGHT(F247,1)="%",0.01*VALUE(LEFT(F247,LEN(F247)-1)),IF(RIGHT(F247,1)="k",1000*VALUE(LEFT(F247,LEN(F247)-1)),VALUE(SUBSTITUTE(F247,",",""))))))))),"N/A")</f>
        <v/>
      </c>
      <c r="N247">
        <f>IFERROR(IF(TRIM(G247)="-", "N/A", IF(RIGHT(G247,1)=")",IF(RIGHT(G247,2)="T)",-1000000000000*VALUE(MID(G247,2,LEN(G247)-3)),IF(RIGHT(G247,2)="M)",-1000000*VALUE(MID(G247,2,LEN(G247)-3)),IF(RIGHT(G247,2)="B)",-1000000000*VALUE(MID(G247,2,LEN(G247)-3)),IF(RIGHT(G247,2)="k)",-1000*VALUE(MID(G247,2,LEN(G247)-3)),VALUE(SUBSTITUTE(G247,",","")))))),IF(RIGHT(G247,1)="T",1000000000000*VALUE(LEFT(G247,LEN(G247)-1)),IF(RIGHT(G247,1)="M",1000000*VALUE(LEFT(G247,LEN(G247)-1)),IF(RIGHT(G247,1)="B",1000000000*VALUE(LEFT(G247,LEN(G247)-1)),IF(RIGHT(G247,1)="%",0.01*VALUE(LEFT(G247,LEN(G247)-1)),IF(RIGHT(G247,1)="k",1000*VALUE(LEFT(G247,LEN(G247)-1)),VALUE(SUBSTITUTE(G247,",",""))))))))),"N/A")</f>
        <v/>
      </c>
      <c r="P247">
        <f>MAX(J247:N247)</f>
        <v/>
      </c>
      <c r="Q247">
        <f>IFERROR(J144+MATCH(P247,J247:N247,0)-1,"")</f>
        <v/>
      </c>
      <c r="R247">
        <f>IF(Q247="","",MIN(J247:N247))</f>
        <v/>
      </c>
      <c r="S247">
        <f>IFERROR(J144+MATCH(R247,J247:N247,0)-1,"")</f>
        <v/>
      </c>
      <c r="T247">
        <f>IFERROR(AVERAGE(J247:N247),"")</f>
        <v/>
      </c>
      <c r="U247">
        <f>IFERROR(STDEV(J247:N247),"")</f>
        <v/>
      </c>
      <c r="V247">
        <f>IFERROR(IF(C247="-","",IF(ISBLANK(B247),"",IF(OR(ISNUMBER(FIND("Growth",B247)),ISNUMBER(FIND("Margin",B247))),"",(J247-T247)/U247))),"")</f>
        <v/>
      </c>
      <c r="W247">
        <f>IFERROR(IF(OR(D247="-",ISBLANK(D247)),"",(K247-T247)/U247),"")</f>
        <v/>
      </c>
      <c r="X247">
        <f>IFERROR(IF(OR(E247="-",ISBLANK(E247)),"",(L247-T247)/U247),"")</f>
        <v/>
      </c>
      <c r="Y247">
        <f>IFERROR(IF(OR(F247="-",ISBLANK(F247)),"",(M247-T247)/U247),"")</f>
        <v/>
      </c>
      <c r="Z247">
        <f>IFERROR(IF(OR(G247="-",ISBLANK(G247)),"",(N247-T247)/U247),"")</f>
        <v/>
      </c>
      <c r="AA247">
        <f>IF(MAX(MAX(V247:Z247),ABS(MIN(V247:Z247)))=ABS(MIN(V247:Z247)),MIN(V247:Z247),MAX(V247:Z247))</f>
        <v/>
      </c>
      <c r="AB247">
        <f>IFERROR(V144+MATCH(AA247,V247:Z247,0)-1,"")</f>
        <v/>
      </c>
      <c r="AC247">
        <f>IF(AB247&lt;&gt;"",IF(S247=AB247,"Low",IF(AB247=Q247,"High","")),"")</f>
        <v/>
      </c>
      <c r="AE247">
        <f>IF(ISNUMBER(MATCH("N/A",J247:N247,0)),"",IFERROR((5 * SUMPRODUCT(J144:N144,J247:N247) - PRODUCT(SUM(J144:N144),SUM(J247:N247))) / ((5 * SUM((J144^2)+(K144^2)+(L144^2)+(M144^2)+(N144^2))) - SUM(J144:N144)^2),""))</f>
        <v/>
      </c>
      <c r="AF247">
        <f>IFERROR(CORREL(J144:N144,J247:N247),"")</f>
        <v/>
      </c>
      <c r="AZ247">
        <f>IF(Q247=S247,0,1)</f>
        <v/>
      </c>
      <c r="BA247">
        <f>IF(AZ247=1,IF(Q247="","",IF(Q247=N144,"Yes","No")),"")</f>
        <v/>
      </c>
      <c r="BB247">
        <f>IF(BA247="Yes",P247,"")</f>
        <v/>
      </c>
      <c r="BC247">
        <f>IF(AZ247=1,IF(S247="","",IF(S247=N144,"Yes","No")),"")</f>
        <v/>
      </c>
      <c r="BD247">
        <f>IF(BC247="Yes",R247,"")</f>
        <v/>
      </c>
      <c r="BE247">
        <f>IFERROR(IF(SIGN(AE247)=1,"Increasing",IF(SIGN(AE247)=-1,"Decreasing","")),"")</f>
        <v/>
      </c>
      <c r="BF247">
        <f>IF(OR(AND(BE247="Increasing",BA247="Yes"),AND(BE247="Decreasing",BC247="Yes")),"Yes","No")</f>
        <v/>
      </c>
      <c r="BG247">
        <f>IF(I247="pos_trend","Yes","No")</f>
        <v/>
      </c>
      <c r="BH247">
        <f>IF(AF247&lt;&gt;"",IF(ABS(AF247)&gt;0.8,"Yes","No"),"")</f>
        <v/>
      </c>
    </row>
    <row r="248" spans="1:60">
      <c s="1" r="A248" t="n">
        <v>1</v>
      </c>
      <c r="B248" t="s">
        <v>628</v>
      </c>
      <c r="C248" t="s">
        <v>1385</v>
      </c>
      <c r="D248" t="s">
        <v>1386</v>
      </c>
      <c r="E248" t="s">
        <v>1387</v>
      </c>
      <c r="F248" t="s">
        <v>264</v>
      </c>
      <c r="G248" t="s">
        <v>264</v>
      </c>
      <c r="H248" t="s"/>
      <c r="I248">
        <f>IF(AND(K248&gt; J248, L248&gt; K248, M248&gt; L248, N248&gt; M248), "pos_trend", IF(AND(K248&lt; J248, L248&lt; K248, M248&lt; L248, N248&lt; M248), "neg_trend", "N/A"))</f>
        <v/>
      </c>
      <c r="J248">
        <f>IFERROR(IF(TRIM(C248)="-", "N/A", IF(RIGHT(C248,1)=")",IF(RIGHT(C248,2)="T)",-1000000000000*VALUE(MID(C248,2,LEN(C248)-3)),IF(RIGHT(C248,2)="M)",-1000000*VALUE(MID(C248,2,LEN(C248)-3)),IF(RIGHT(C248,2)="B)",-1000000000*VALUE(MID(C248,2,LEN(C248)-3)),IF(RIGHT(C248,2)="k)",-1000*VALUE(MID(C248,2,LEN(C248)-3)),VALUE(SUBSTITUTE(C248,",","")))))),IF(RIGHT(C248,1)="T",1000000000000*VALUE(LEFT(C248,LEN(C248)-1)),IF(RIGHT(C248,1)="M",1000000*VALUE(LEFT(C248,LEN(C248)-1)),IF(RIGHT(C248,1)="B",1000000000*VALUE(LEFT(C248,LEN(C248)-1)),IF(RIGHT(C248,1)="%",0.01*VALUE(LEFT(C248,LEN(C248)-1)),IF(RIGHT(C248,1)="k",1000*VALUE(LEFT(C248,LEN(C248)-1)),VALUE(SUBSTITUTE(C248,",",""))))))))),"N/A")</f>
        <v/>
      </c>
      <c r="K248">
        <f>IFERROR(IF(TRIM(D248)="-", "N/A", IF(RIGHT(D248,1)=")",IF(RIGHT(D248,2)="T)",-1000000000000*VALUE(MID(D248,2,LEN(D248)-3)),IF(RIGHT(D248,2)="M)",-1000000*VALUE(MID(D248,2,LEN(D248)-3)),IF(RIGHT(D248,2)="B)",-1000000000*VALUE(MID(D248,2,LEN(D248)-3)),IF(RIGHT(D248,2)="k)",-1000*VALUE(MID(D248,2,LEN(D248)-3)),VALUE(SUBSTITUTE(D248,",","")))))),IF(RIGHT(D248,1)="T",1000000000000*VALUE(LEFT(D248,LEN(D248)-1)),IF(RIGHT(D248,1)="M",1000000*VALUE(LEFT(D248,LEN(D248)-1)),IF(RIGHT(D248,1)="B",1000000000*VALUE(LEFT(D248,LEN(D248)-1)),IF(RIGHT(D248,1)="%",0.01*VALUE(LEFT(D248,LEN(D248)-1)),IF(RIGHT(D248,1)="k",1000*VALUE(LEFT(D248,LEN(D248)-1)),VALUE(SUBSTITUTE(D248,",",""))))))))),"N/A")</f>
        <v/>
      </c>
      <c r="L248">
        <f>IFERROR(IF(TRIM(E248)="-", "N/A", IF(RIGHT(E248,1)=")",IF(RIGHT(E248,2)="T)",-1000000000000*VALUE(MID(E248,2,LEN(E248)-3)),IF(RIGHT(E248,2)="M)",-1000000*VALUE(MID(E248,2,LEN(E248)-3)),IF(RIGHT(E248,2)="B)",-1000000000*VALUE(MID(E248,2,LEN(E248)-3)),IF(RIGHT(E248,2)="k)",-1000*VALUE(MID(E248,2,LEN(E248)-3)),VALUE(SUBSTITUTE(E248,",","")))))),IF(RIGHT(E248,1)="T",1000000000000*VALUE(LEFT(E248,LEN(E248)-1)),IF(RIGHT(E248,1)="M",1000000*VALUE(LEFT(E248,LEN(E248)-1)),IF(RIGHT(E248,1)="B",1000000000*VALUE(LEFT(E248,LEN(E248)-1)),IF(RIGHT(E248,1)="%",0.01*VALUE(LEFT(E248,LEN(E248)-1)),IF(RIGHT(E248,1)="k",1000*VALUE(LEFT(E248,LEN(E248)-1)),VALUE(SUBSTITUTE(E248,",",""))))))))),"N/A")</f>
        <v/>
      </c>
      <c r="M248">
        <f>IFERROR(IF(TRIM(F248)="-", "N/A", IF(RIGHT(F248,1)=")",IF(RIGHT(F248,2)="T)",-1000000000000*VALUE(MID(F248,2,LEN(F248)-3)),IF(RIGHT(F248,2)="M)",-1000000*VALUE(MID(F248,2,LEN(F248)-3)),IF(RIGHT(F248,2)="B)",-1000000000*VALUE(MID(F248,2,LEN(F248)-3)),IF(RIGHT(F248,2)="k)",-1000*VALUE(MID(F248,2,LEN(F248)-3)),VALUE(SUBSTITUTE(F248,",","")))))),IF(RIGHT(F248,1)="T",1000000000000*VALUE(LEFT(F248,LEN(F248)-1)),IF(RIGHT(F248,1)="M",1000000*VALUE(LEFT(F248,LEN(F248)-1)),IF(RIGHT(F248,1)="B",1000000000*VALUE(LEFT(F248,LEN(F248)-1)),IF(RIGHT(F248,1)="%",0.01*VALUE(LEFT(F248,LEN(F248)-1)),IF(RIGHT(F248,1)="k",1000*VALUE(LEFT(F248,LEN(F248)-1)),VALUE(SUBSTITUTE(F248,",",""))))))))),"N/A")</f>
        <v/>
      </c>
      <c r="N248">
        <f>IFERROR(IF(TRIM(G248)="-", "N/A", IF(RIGHT(G248,1)=")",IF(RIGHT(G248,2)="T)",-1000000000000*VALUE(MID(G248,2,LEN(G248)-3)),IF(RIGHT(G248,2)="M)",-1000000*VALUE(MID(G248,2,LEN(G248)-3)),IF(RIGHT(G248,2)="B)",-1000000000*VALUE(MID(G248,2,LEN(G248)-3)),IF(RIGHT(G248,2)="k)",-1000*VALUE(MID(G248,2,LEN(G248)-3)),VALUE(SUBSTITUTE(G248,",","")))))),IF(RIGHT(G248,1)="T",1000000000000*VALUE(LEFT(G248,LEN(G248)-1)),IF(RIGHT(G248,1)="M",1000000*VALUE(LEFT(G248,LEN(G248)-1)),IF(RIGHT(G248,1)="B",1000000000*VALUE(LEFT(G248,LEN(G248)-1)),IF(RIGHT(G248,1)="%",0.01*VALUE(LEFT(G248,LEN(G248)-1)),IF(RIGHT(G248,1)="k",1000*VALUE(LEFT(G248,LEN(G248)-1)),VALUE(SUBSTITUTE(G248,",",""))))))))),"N/A")</f>
        <v/>
      </c>
      <c r="P248">
        <f>MAX(J248:N248)</f>
        <v/>
      </c>
      <c r="Q248">
        <f>IFERROR(J144+MATCH(P248,J248:N248,0)-1,"")</f>
        <v/>
      </c>
      <c r="R248">
        <f>IF(Q248="","",MIN(J248:N248))</f>
        <v/>
      </c>
      <c r="S248">
        <f>IFERROR(J144+MATCH(R248,J248:N248,0)-1,"")</f>
        <v/>
      </c>
      <c r="T248">
        <f>IFERROR(AVERAGE(J248:N248),"")</f>
        <v/>
      </c>
      <c r="U248">
        <f>IFERROR(STDEV(J248:N248),"")</f>
        <v/>
      </c>
      <c r="V248">
        <f>IFERROR(IF(C248="-","",IF(ISBLANK(B248),"",IF(OR(ISNUMBER(FIND("Growth",B248)),ISNUMBER(FIND("Margin",B248))),"",(J248-T248)/U248))),"")</f>
        <v/>
      </c>
      <c r="W248">
        <f>IFERROR(IF(OR(D248="-",ISBLANK(D248)),"",(K248-T248)/U248),"")</f>
        <v/>
      </c>
      <c r="X248">
        <f>IFERROR(IF(OR(E248="-",ISBLANK(E248)),"",(L248-T248)/U248),"")</f>
        <v/>
      </c>
      <c r="Y248">
        <f>IFERROR(IF(OR(F248="-",ISBLANK(F248)),"",(M248-T248)/U248),"")</f>
        <v/>
      </c>
      <c r="Z248">
        <f>IFERROR(IF(OR(G248="-",ISBLANK(G248)),"",(N248-T248)/U248),"")</f>
        <v/>
      </c>
      <c r="AA248">
        <f>IF(MAX(MAX(V248:Z248),ABS(MIN(V248:Z248)))=ABS(MIN(V248:Z248)),MIN(V248:Z248),MAX(V248:Z248))</f>
        <v/>
      </c>
      <c r="AB248">
        <f>IFERROR(V144+MATCH(AA248,V248:Z248,0)-1,"")</f>
        <v/>
      </c>
      <c r="AC248">
        <f>IF(AB248&lt;&gt;"",IF(S248=AB248,"Low",IF(AB248=Q248,"High","")),"")</f>
        <v/>
      </c>
      <c r="AE248">
        <f>IF(ISNUMBER(MATCH("N/A",J248:N248,0)),"",IFERROR((5 * SUMPRODUCT(J144:N144,J248:N248) - PRODUCT(SUM(J144:N144),SUM(J248:N248))) / ((5 * SUM((J144^2)+(K144^2)+(L144^2)+(M144^2)+(N144^2))) - SUM(J144:N144)^2),""))</f>
        <v/>
      </c>
      <c r="AF248">
        <f>IFERROR(CORREL(J144:N144,J248:N248),"")</f>
        <v/>
      </c>
      <c r="AZ248">
        <f>IF(Q248=S248,0,1)</f>
        <v/>
      </c>
      <c r="BA248">
        <f>IF(AZ248=1,IF(Q248="","",IF(Q248=N144,"Yes","No")),"")</f>
        <v/>
      </c>
      <c r="BB248">
        <f>IF(BA248="Yes",P248,"")</f>
        <v/>
      </c>
      <c r="BC248">
        <f>IF(AZ248=1,IF(S248="","",IF(S248=N144,"Yes","No")),"")</f>
        <v/>
      </c>
      <c r="BD248">
        <f>IF(BC248="Yes",R248,"")</f>
        <v/>
      </c>
      <c r="BE248">
        <f>IFERROR(IF(SIGN(AE248)=1,"Increasing",IF(SIGN(AE248)=-1,"Decreasing","")),"")</f>
        <v/>
      </c>
      <c r="BF248">
        <f>IF(OR(AND(BE248="Increasing",BA248="Yes"),AND(BE248="Decreasing",BC248="Yes")),"Yes","No")</f>
        <v/>
      </c>
      <c r="BG248">
        <f>IF(I248="pos_trend","Yes","No")</f>
        <v/>
      </c>
      <c r="BH248">
        <f>IF(AF248&lt;&gt;"",IF(ABS(AF248)&gt;0.8,"Yes","No"),"")</f>
        <v/>
      </c>
    </row>
    <row r="249" spans="1:60">
      <c s="1" r="A249" t="n">
        <v>2</v>
      </c>
      <c r="B249" t="s">
        <v>629</v>
      </c>
      <c r="C249" t="s">
        <v>1388</v>
      </c>
      <c r="D249" t="s">
        <v>1389</v>
      </c>
      <c r="E249" t="s">
        <v>1390</v>
      </c>
      <c r="F249" t="s">
        <v>1383</v>
      </c>
      <c r="G249" t="s">
        <v>1384</v>
      </c>
      <c r="H249" t="s"/>
      <c r="I249">
        <f>IF(AND(K249&gt; J249, L249&gt; K249, M249&gt; L249, N249&gt; M249), "pos_trend", IF(AND(K249&lt; J249, L249&lt; K249, M249&lt; L249, N249&lt; M249), "neg_trend", "N/A"))</f>
        <v/>
      </c>
      <c r="J249">
        <f>IFERROR(IF(TRIM(C249)="-", "N/A", IF(RIGHT(C249,1)=")",IF(RIGHT(C249,2)="T)",-1000000000000*VALUE(MID(C249,2,LEN(C249)-3)),IF(RIGHT(C249,2)="M)",-1000000*VALUE(MID(C249,2,LEN(C249)-3)),IF(RIGHT(C249,2)="B)",-1000000000*VALUE(MID(C249,2,LEN(C249)-3)),IF(RIGHT(C249,2)="k)",-1000*VALUE(MID(C249,2,LEN(C249)-3)),VALUE(SUBSTITUTE(C249,",","")))))),IF(RIGHT(C249,1)="T",1000000000000*VALUE(LEFT(C249,LEN(C249)-1)),IF(RIGHT(C249,1)="M",1000000*VALUE(LEFT(C249,LEN(C249)-1)),IF(RIGHT(C249,1)="B",1000000000*VALUE(LEFT(C249,LEN(C249)-1)),IF(RIGHT(C249,1)="%",0.01*VALUE(LEFT(C249,LEN(C249)-1)),IF(RIGHT(C249,1)="k",1000*VALUE(LEFT(C249,LEN(C249)-1)),VALUE(SUBSTITUTE(C249,",",""))))))))),"N/A")</f>
        <v/>
      </c>
      <c r="K249">
        <f>IFERROR(IF(TRIM(D249)="-", "N/A", IF(RIGHT(D249,1)=")",IF(RIGHT(D249,2)="T)",-1000000000000*VALUE(MID(D249,2,LEN(D249)-3)),IF(RIGHT(D249,2)="M)",-1000000*VALUE(MID(D249,2,LEN(D249)-3)),IF(RIGHT(D249,2)="B)",-1000000000*VALUE(MID(D249,2,LEN(D249)-3)),IF(RIGHT(D249,2)="k)",-1000*VALUE(MID(D249,2,LEN(D249)-3)),VALUE(SUBSTITUTE(D249,",","")))))),IF(RIGHT(D249,1)="T",1000000000000*VALUE(LEFT(D249,LEN(D249)-1)),IF(RIGHT(D249,1)="M",1000000*VALUE(LEFT(D249,LEN(D249)-1)),IF(RIGHT(D249,1)="B",1000000000*VALUE(LEFT(D249,LEN(D249)-1)),IF(RIGHT(D249,1)="%",0.01*VALUE(LEFT(D249,LEN(D249)-1)),IF(RIGHT(D249,1)="k",1000*VALUE(LEFT(D249,LEN(D249)-1)),VALUE(SUBSTITUTE(D249,",",""))))))))),"N/A")</f>
        <v/>
      </c>
      <c r="L249">
        <f>IFERROR(IF(TRIM(E249)="-", "N/A", IF(RIGHT(E249,1)=")",IF(RIGHT(E249,2)="T)",-1000000000000*VALUE(MID(E249,2,LEN(E249)-3)),IF(RIGHT(E249,2)="M)",-1000000*VALUE(MID(E249,2,LEN(E249)-3)),IF(RIGHT(E249,2)="B)",-1000000000*VALUE(MID(E249,2,LEN(E249)-3)),IF(RIGHT(E249,2)="k)",-1000*VALUE(MID(E249,2,LEN(E249)-3)),VALUE(SUBSTITUTE(E249,",","")))))),IF(RIGHT(E249,1)="T",1000000000000*VALUE(LEFT(E249,LEN(E249)-1)),IF(RIGHT(E249,1)="M",1000000*VALUE(LEFT(E249,LEN(E249)-1)),IF(RIGHT(E249,1)="B",1000000000*VALUE(LEFT(E249,LEN(E249)-1)),IF(RIGHT(E249,1)="%",0.01*VALUE(LEFT(E249,LEN(E249)-1)),IF(RIGHT(E249,1)="k",1000*VALUE(LEFT(E249,LEN(E249)-1)),VALUE(SUBSTITUTE(E249,",",""))))))))),"N/A")</f>
        <v/>
      </c>
      <c r="M249">
        <f>IFERROR(IF(TRIM(F249)="-", "N/A", IF(RIGHT(F249,1)=")",IF(RIGHT(F249,2)="T)",-1000000000000*VALUE(MID(F249,2,LEN(F249)-3)),IF(RIGHT(F249,2)="M)",-1000000*VALUE(MID(F249,2,LEN(F249)-3)),IF(RIGHT(F249,2)="B)",-1000000000*VALUE(MID(F249,2,LEN(F249)-3)),IF(RIGHT(F249,2)="k)",-1000*VALUE(MID(F249,2,LEN(F249)-3)),VALUE(SUBSTITUTE(F249,",","")))))),IF(RIGHT(F249,1)="T",1000000000000*VALUE(LEFT(F249,LEN(F249)-1)),IF(RIGHT(F249,1)="M",1000000*VALUE(LEFT(F249,LEN(F249)-1)),IF(RIGHT(F249,1)="B",1000000000*VALUE(LEFT(F249,LEN(F249)-1)),IF(RIGHT(F249,1)="%",0.01*VALUE(LEFT(F249,LEN(F249)-1)),IF(RIGHT(F249,1)="k",1000*VALUE(LEFT(F249,LEN(F249)-1)),VALUE(SUBSTITUTE(F249,",",""))))))))),"N/A")</f>
        <v/>
      </c>
      <c r="N249">
        <f>IFERROR(IF(TRIM(G249)="-", "N/A", IF(RIGHT(G249,1)=")",IF(RIGHT(G249,2)="T)",-1000000000000*VALUE(MID(G249,2,LEN(G249)-3)),IF(RIGHT(G249,2)="M)",-1000000*VALUE(MID(G249,2,LEN(G249)-3)),IF(RIGHT(G249,2)="B)",-1000000000*VALUE(MID(G249,2,LEN(G249)-3)),IF(RIGHT(G249,2)="k)",-1000*VALUE(MID(G249,2,LEN(G249)-3)),VALUE(SUBSTITUTE(G249,",","")))))),IF(RIGHT(G249,1)="T",1000000000000*VALUE(LEFT(G249,LEN(G249)-1)),IF(RIGHT(G249,1)="M",1000000*VALUE(LEFT(G249,LEN(G249)-1)),IF(RIGHT(G249,1)="B",1000000000*VALUE(LEFT(G249,LEN(G249)-1)),IF(RIGHT(G249,1)="%",0.01*VALUE(LEFT(G249,LEN(G249)-1)),IF(RIGHT(G249,1)="k",1000*VALUE(LEFT(G249,LEN(G249)-1)),VALUE(SUBSTITUTE(G249,",",""))))))))),"N/A")</f>
        <v/>
      </c>
      <c r="P249">
        <f>MAX(J249:N249)</f>
        <v/>
      </c>
      <c r="Q249">
        <f>IFERROR(J144+MATCH(P249,J249:N249,0)-1,"")</f>
        <v/>
      </c>
      <c r="R249">
        <f>IF(Q249="","",MIN(J249:N249))</f>
        <v/>
      </c>
      <c r="S249">
        <f>IFERROR(J144+MATCH(R249,J249:N249,0)-1,"")</f>
        <v/>
      </c>
      <c r="T249">
        <f>IFERROR(AVERAGE(J249:N249),"")</f>
        <v/>
      </c>
      <c r="U249">
        <f>IFERROR(STDEV(J249:N249),"")</f>
        <v/>
      </c>
      <c r="V249">
        <f>IFERROR(IF(C249="-","",IF(ISBLANK(B249),"",IF(OR(ISNUMBER(FIND("Growth",B249)),ISNUMBER(FIND("Margin",B249))),"",(J249-T249)/U249))),"")</f>
        <v/>
      </c>
      <c r="W249">
        <f>IFERROR(IF(OR(D249="-",ISBLANK(D249)),"",(K249-T249)/U249),"")</f>
        <v/>
      </c>
      <c r="X249">
        <f>IFERROR(IF(OR(E249="-",ISBLANK(E249)),"",(L249-T249)/U249),"")</f>
        <v/>
      </c>
      <c r="Y249">
        <f>IFERROR(IF(OR(F249="-",ISBLANK(F249)),"",(M249-T249)/U249),"")</f>
        <v/>
      </c>
      <c r="Z249">
        <f>IFERROR(IF(OR(G249="-",ISBLANK(G249)),"",(N249-T249)/U249),"")</f>
        <v/>
      </c>
      <c r="AA249">
        <f>IF(MAX(MAX(V249:Z249),ABS(MIN(V249:Z249)))=ABS(MIN(V249:Z249)),MIN(V249:Z249),MAX(V249:Z249))</f>
        <v/>
      </c>
      <c r="AB249">
        <f>IFERROR(V144+MATCH(AA249,V249:Z249,0)-1,"")</f>
        <v/>
      </c>
      <c r="AC249">
        <f>IF(AB249&lt;&gt;"",IF(S249=AB249,"Low",IF(AB249=Q249,"High","")),"")</f>
        <v/>
      </c>
      <c r="AE249">
        <f>IF(ISNUMBER(MATCH("N/A",J249:N249,0)),"",IFERROR((5 * SUMPRODUCT(J144:N144,J249:N249) - PRODUCT(SUM(J144:N144),SUM(J249:N249))) / ((5 * SUM((J144^2)+(K144^2)+(L144^2)+(M144^2)+(N144^2))) - SUM(J144:N144)^2),""))</f>
        <v/>
      </c>
      <c r="AF249">
        <f>IFERROR(CORREL(J144:N144,J249:N249),"")</f>
        <v/>
      </c>
      <c r="AZ249">
        <f>IF(Q249=S249,0,1)</f>
        <v/>
      </c>
      <c r="BA249">
        <f>IF(AZ249=1,IF(Q249="","",IF(Q249=N144,"Yes","No")),"")</f>
        <v/>
      </c>
      <c r="BB249">
        <f>IF(BA249="Yes",P249,"")</f>
        <v/>
      </c>
      <c r="BC249">
        <f>IF(AZ249=1,IF(S249="","",IF(S249=N144,"Yes","No")),"")</f>
        <v/>
      </c>
      <c r="BD249">
        <f>IF(BC249="Yes",R249,"")</f>
        <v/>
      </c>
      <c r="BE249">
        <f>IFERROR(IF(SIGN(AE249)=1,"Increasing",IF(SIGN(AE249)=-1,"Decreasing","")),"")</f>
        <v/>
      </c>
      <c r="BF249">
        <f>IF(OR(AND(BE249="Increasing",BA249="Yes"),AND(BE249="Decreasing",BC249="Yes")),"Yes","No")</f>
        <v/>
      </c>
      <c r="BG249">
        <f>IF(I249="pos_trend","Yes","No")</f>
        <v/>
      </c>
      <c r="BH249">
        <f>IF(AF249&lt;&gt;"",IF(ABS(AF249)&gt;0.8,"Yes","No"),"")</f>
        <v/>
      </c>
    </row>
    <row r="250" spans="1:60">
      <c s="1" r="A250" t="n">
        <v>3</v>
      </c>
      <c r="B250" t="s">
        <v>630</v>
      </c>
      <c r="C250" t="s">
        <v>1391</v>
      </c>
      <c r="D250" t="s">
        <v>1392</v>
      </c>
      <c r="E250" t="s">
        <v>1393</v>
      </c>
      <c r="F250" t="s">
        <v>1394</v>
      </c>
      <c r="G250" t="s">
        <v>1395</v>
      </c>
      <c r="H250" t="s"/>
      <c r="I250">
        <f>IF(AND(K250&gt; J250, L250&gt; K250, M250&gt; L250, N250&gt; M250), "pos_trend", IF(AND(K250&lt; J250, L250&lt; K250, M250&lt; L250, N250&lt; M250), "neg_trend", "N/A"))</f>
        <v/>
      </c>
      <c r="J250">
        <f>IFERROR(IF(TRIM(C250)="-", "N/A", IF(RIGHT(C250,1)=")",IF(RIGHT(C250,2)="T)",-1000000000000*VALUE(MID(C250,2,LEN(C250)-3)),IF(RIGHT(C250,2)="M)",-1000000*VALUE(MID(C250,2,LEN(C250)-3)),IF(RIGHT(C250,2)="B)",-1000000000*VALUE(MID(C250,2,LEN(C250)-3)),IF(RIGHT(C250,2)="k)",-1000*VALUE(MID(C250,2,LEN(C250)-3)),VALUE(SUBSTITUTE(C250,",","")))))),IF(RIGHT(C250,1)="T",1000000000000*VALUE(LEFT(C250,LEN(C250)-1)),IF(RIGHT(C250,1)="M",1000000*VALUE(LEFT(C250,LEN(C250)-1)),IF(RIGHT(C250,1)="B",1000000000*VALUE(LEFT(C250,LEN(C250)-1)),IF(RIGHT(C250,1)="%",0.01*VALUE(LEFT(C250,LEN(C250)-1)),IF(RIGHT(C250,1)="k",1000*VALUE(LEFT(C250,LEN(C250)-1)),VALUE(SUBSTITUTE(C250,",",""))))))))),"N/A")</f>
        <v/>
      </c>
      <c r="K250">
        <f>IFERROR(IF(TRIM(D250)="-", "N/A", IF(RIGHT(D250,1)=")",IF(RIGHT(D250,2)="T)",-1000000000000*VALUE(MID(D250,2,LEN(D250)-3)),IF(RIGHT(D250,2)="M)",-1000000*VALUE(MID(D250,2,LEN(D250)-3)),IF(RIGHT(D250,2)="B)",-1000000000*VALUE(MID(D250,2,LEN(D250)-3)),IF(RIGHT(D250,2)="k)",-1000*VALUE(MID(D250,2,LEN(D250)-3)),VALUE(SUBSTITUTE(D250,",","")))))),IF(RIGHT(D250,1)="T",1000000000000*VALUE(LEFT(D250,LEN(D250)-1)),IF(RIGHT(D250,1)="M",1000000*VALUE(LEFT(D250,LEN(D250)-1)),IF(RIGHT(D250,1)="B",1000000000*VALUE(LEFT(D250,LEN(D250)-1)),IF(RIGHT(D250,1)="%",0.01*VALUE(LEFT(D250,LEN(D250)-1)),IF(RIGHT(D250,1)="k",1000*VALUE(LEFT(D250,LEN(D250)-1)),VALUE(SUBSTITUTE(D250,",",""))))))))),"N/A")</f>
        <v/>
      </c>
      <c r="L250">
        <f>IFERROR(IF(TRIM(E250)="-", "N/A", IF(RIGHT(E250,1)=")",IF(RIGHT(E250,2)="T)",-1000000000000*VALUE(MID(E250,2,LEN(E250)-3)),IF(RIGHT(E250,2)="M)",-1000000*VALUE(MID(E250,2,LEN(E250)-3)),IF(RIGHT(E250,2)="B)",-1000000000*VALUE(MID(E250,2,LEN(E250)-3)),IF(RIGHT(E250,2)="k)",-1000*VALUE(MID(E250,2,LEN(E250)-3)),VALUE(SUBSTITUTE(E250,",","")))))),IF(RIGHT(E250,1)="T",1000000000000*VALUE(LEFT(E250,LEN(E250)-1)),IF(RIGHT(E250,1)="M",1000000*VALUE(LEFT(E250,LEN(E250)-1)),IF(RIGHT(E250,1)="B",1000000000*VALUE(LEFT(E250,LEN(E250)-1)),IF(RIGHT(E250,1)="%",0.01*VALUE(LEFT(E250,LEN(E250)-1)),IF(RIGHT(E250,1)="k",1000*VALUE(LEFT(E250,LEN(E250)-1)),VALUE(SUBSTITUTE(E250,",",""))))))))),"N/A")</f>
        <v/>
      </c>
      <c r="M250">
        <f>IFERROR(IF(TRIM(F250)="-", "N/A", IF(RIGHT(F250,1)=")",IF(RIGHT(F250,2)="T)",-1000000000000*VALUE(MID(F250,2,LEN(F250)-3)),IF(RIGHT(F250,2)="M)",-1000000*VALUE(MID(F250,2,LEN(F250)-3)),IF(RIGHT(F250,2)="B)",-1000000000*VALUE(MID(F250,2,LEN(F250)-3)),IF(RIGHT(F250,2)="k)",-1000*VALUE(MID(F250,2,LEN(F250)-3)),VALUE(SUBSTITUTE(F250,",","")))))),IF(RIGHT(F250,1)="T",1000000000000*VALUE(LEFT(F250,LEN(F250)-1)),IF(RIGHT(F250,1)="M",1000000*VALUE(LEFT(F250,LEN(F250)-1)),IF(RIGHT(F250,1)="B",1000000000*VALUE(LEFT(F250,LEN(F250)-1)),IF(RIGHT(F250,1)="%",0.01*VALUE(LEFT(F250,LEN(F250)-1)),IF(RIGHT(F250,1)="k",1000*VALUE(LEFT(F250,LEN(F250)-1)),VALUE(SUBSTITUTE(F250,",",""))))))))),"N/A")</f>
        <v/>
      </c>
      <c r="N250">
        <f>IFERROR(IF(TRIM(G250)="-", "N/A", IF(RIGHT(G250,1)=")",IF(RIGHT(G250,2)="T)",-1000000000000*VALUE(MID(G250,2,LEN(G250)-3)),IF(RIGHT(G250,2)="M)",-1000000*VALUE(MID(G250,2,LEN(G250)-3)),IF(RIGHT(G250,2)="B)",-1000000000*VALUE(MID(G250,2,LEN(G250)-3)),IF(RIGHT(G250,2)="k)",-1000*VALUE(MID(G250,2,LEN(G250)-3)),VALUE(SUBSTITUTE(G250,",","")))))),IF(RIGHT(G250,1)="T",1000000000000*VALUE(LEFT(G250,LEN(G250)-1)),IF(RIGHT(G250,1)="M",1000000*VALUE(LEFT(G250,LEN(G250)-1)),IF(RIGHT(G250,1)="B",1000000000*VALUE(LEFT(G250,LEN(G250)-1)),IF(RIGHT(G250,1)="%",0.01*VALUE(LEFT(G250,LEN(G250)-1)),IF(RIGHT(G250,1)="k",1000*VALUE(LEFT(G250,LEN(G250)-1)),VALUE(SUBSTITUTE(G250,",",""))))))))),"N/A")</f>
        <v/>
      </c>
      <c r="P250">
        <f>MAX(J250:N250)</f>
        <v/>
      </c>
      <c r="Q250">
        <f>IFERROR(J144+MATCH(P250,J250:N250,0)-1,"")</f>
        <v/>
      </c>
      <c r="R250">
        <f>IF(Q250="","",MIN(J250:N250))</f>
        <v/>
      </c>
      <c r="S250">
        <f>IFERROR(J144+MATCH(R250,J250:N250,0)-1,"")</f>
        <v/>
      </c>
      <c r="T250">
        <f>IFERROR(AVERAGE(J250:N250),"")</f>
        <v/>
      </c>
      <c r="U250">
        <f>IFERROR(STDEV(J250:N250),"")</f>
        <v/>
      </c>
      <c r="V250">
        <f>IFERROR(IF(C250="-","",IF(ISBLANK(B250),"",IF(OR(ISNUMBER(FIND("Growth",B250)),ISNUMBER(FIND("Margin",B250))),"",(J250-T250)/U250))),"")</f>
        <v/>
      </c>
      <c r="W250">
        <f>IFERROR(IF(OR(D250="-",ISBLANK(D250)),"",(K250-T250)/U250),"")</f>
        <v/>
      </c>
      <c r="X250">
        <f>IFERROR(IF(OR(E250="-",ISBLANK(E250)),"",(L250-T250)/U250),"")</f>
        <v/>
      </c>
      <c r="Y250">
        <f>IFERROR(IF(OR(F250="-",ISBLANK(F250)),"",(M250-T250)/U250),"")</f>
        <v/>
      </c>
      <c r="Z250">
        <f>IFERROR(IF(OR(G250="-",ISBLANK(G250)),"",(N250-T250)/U250),"")</f>
        <v/>
      </c>
      <c r="AA250">
        <f>IF(MAX(MAX(V250:Z250),ABS(MIN(V250:Z250)))=ABS(MIN(V250:Z250)),MIN(V250:Z250),MAX(V250:Z250))</f>
        <v/>
      </c>
      <c r="AB250">
        <f>IFERROR(V144+MATCH(AA250,V250:Z250,0)-1,"")</f>
        <v/>
      </c>
      <c r="AC250">
        <f>IF(AB250&lt;&gt;"",IF(S250=AB250,"Low",IF(AB250=Q250,"High","")),"")</f>
        <v/>
      </c>
      <c r="AE250">
        <f>IF(ISNUMBER(MATCH("N/A",J250:N250,0)),"",IFERROR((5 * SUMPRODUCT(J144:N144,J250:N250) - PRODUCT(SUM(J144:N144),SUM(J250:N250))) / ((5 * SUM((J144^2)+(K144^2)+(L144^2)+(M144^2)+(N144^2))) - SUM(J144:N144)^2),""))</f>
        <v/>
      </c>
      <c r="AF250">
        <f>IFERROR(CORREL(J144:N144,J250:N250),"")</f>
        <v/>
      </c>
      <c r="AZ250">
        <f>IF(Q250=S250,0,1)</f>
        <v/>
      </c>
      <c r="BA250">
        <f>IF(AZ250=1,IF(Q250="","",IF(Q250=N144,"Yes","No")),"")</f>
        <v/>
      </c>
      <c r="BB250">
        <f>IF(BA250="Yes",P250,"")</f>
        <v/>
      </c>
      <c r="BC250">
        <f>IF(AZ250=1,IF(S250="","",IF(S250=N144,"Yes","No")),"")</f>
        <v/>
      </c>
      <c r="BD250">
        <f>IF(BC250="Yes",R250,"")</f>
        <v/>
      </c>
      <c r="BE250">
        <f>IFERROR(IF(SIGN(AE250)=1,"Increasing",IF(SIGN(AE250)=-1,"Decreasing","")),"")</f>
        <v/>
      </c>
      <c r="BF250">
        <f>IF(OR(AND(BE250="Increasing",BA250="Yes"),AND(BE250="Decreasing",BC250="Yes")),"Yes","No")</f>
        <v/>
      </c>
      <c r="BG250">
        <f>IF(I250="pos_trend","Yes","No")</f>
        <v/>
      </c>
      <c r="BH250">
        <f>IF(AF250&lt;&gt;"",IF(ABS(AF250)&gt;0.8,"Yes","No"),"")</f>
        <v/>
      </c>
    </row>
    <row r="251" spans="1:60">
      <c s="1" r="A251" t="n">
        <v>4</v>
      </c>
      <c r="B251" t="s">
        <v>636</v>
      </c>
      <c r="C251" t="s">
        <v>264</v>
      </c>
      <c r="D251" t="s">
        <v>1396</v>
      </c>
      <c r="E251" t="s">
        <v>1397</v>
      </c>
      <c r="F251" t="s">
        <v>1398</v>
      </c>
      <c r="G251" t="s">
        <v>1051</v>
      </c>
      <c r="H251" t="s"/>
      <c r="I251">
        <f>IF(AND(K251&gt; J251, L251&gt; K251, M251&gt; L251, N251&gt; M251), "pos_trend", IF(AND(K251&lt; J251, L251&lt; K251, M251&lt; L251, N251&lt; M251), "neg_trend", "N/A"))</f>
        <v/>
      </c>
      <c r="J251">
        <f>IFERROR(IF(TRIM(C251)="-", "N/A", IF(RIGHT(C251,1)=")",IF(RIGHT(C251,2)="T)",-1000000000000*VALUE(MID(C251,2,LEN(C251)-3)),IF(RIGHT(C251,2)="M)",-1000000*VALUE(MID(C251,2,LEN(C251)-3)),IF(RIGHT(C251,2)="B)",-1000000000*VALUE(MID(C251,2,LEN(C251)-3)),IF(RIGHT(C251,2)="k)",-1000*VALUE(MID(C251,2,LEN(C251)-3)),VALUE(SUBSTITUTE(C251,",","")))))),IF(RIGHT(C251,1)="T",1000000000000*VALUE(LEFT(C251,LEN(C251)-1)),IF(RIGHT(C251,1)="M",1000000*VALUE(LEFT(C251,LEN(C251)-1)),IF(RIGHT(C251,1)="B",1000000000*VALUE(LEFT(C251,LEN(C251)-1)),IF(RIGHT(C251,1)="%",0.01*VALUE(LEFT(C251,LEN(C251)-1)),IF(RIGHT(C251,1)="k",1000*VALUE(LEFT(C251,LEN(C251)-1)),VALUE(SUBSTITUTE(C251,",",""))))))))),"N/A")</f>
        <v/>
      </c>
      <c r="K251">
        <f>IFERROR(IF(TRIM(D251)="-", "N/A", IF(RIGHT(D251,1)=")",IF(RIGHT(D251,2)="T)",-1000000000000*VALUE(MID(D251,2,LEN(D251)-3)),IF(RIGHT(D251,2)="M)",-1000000*VALUE(MID(D251,2,LEN(D251)-3)),IF(RIGHT(D251,2)="B)",-1000000000*VALUE(MID(D251,2,LEN(D251)-3)),IF(RIGHT(D251,2)="k)",-1000*VALUE(MID(D251,2,LEN(D251)-3)),VALUE(SUBSTITUTE(D251,",","")))))),IF(RIGHT(D251,1)="T",1000000000000*VALUE(LEFT(D251,LEN(D251)-1)),IF(RIGHT(D251,1)="M",1000000*VALUE(LEFT(D251,LEN(D251)-1)),IF(RIGHT(D251,1)="B",1000000000*VALUE(LEFT(D251,LEN(D251)-1)),IF(RIGHT(D251,1)="%",0.01*VALUE(LEFT(D251,LEN(D251)-1)),IF(RIGHT(D251,1)="k",1000*VALUE(LEFT(D251,LEN(D251)-1)),VALUE(SUBSTITUTE(D251,",",""))))))))),"N/A")</f>
        <v/>
      </c>
      <c r="L251">
        <f>IFERROR(IF(TRIM(E251)="-", "N/A", IF(RIGHT(E251,1)=")",IF(RIGHT(E251,2)="T)",-1000000000000*VALUE(MID(E251,2,LEN(E251)-3)),IF(RIGHT(E251,2)="M)",-1000000*VALUE(MID(E251,2,LEN(E251)-3)),IF(RIGHT(E251,2)="B)",-1000000000*VALUE(MID(E251,2,LEN(E251)-3)),IF(RIGHT(E251,2)="k)",-1000*VALUE(MID(E251,2,LEN(E251)-3)),VALUE(SUBSTITUTE(E251,",","")))))),IF(RIGHT(E251,1)="T",1000000000000*VALUE(LEFT(E251,LEN(E251)-1)),IF(RIGHT(E251,1)="M",1000000*VALUE(LEFT(E251,LEN(E251)-1)),IF(RIGHT(E251,1)="B",1000000000*VALUE(LEFT(E251,LEN(E251)-1)),IF(RIGHT(E251,1)="%",0.01*VALUE(LEFT(E251,LEN(E251)-1)),IF(RIGHT(E251,1)="k",1000*VALUE(LEFT(E251,LEN(E251)-1)),VALUE(SUBSTITUTE(E251,",",""))))))))),"N/A")</f>
        <v/>
      </c>
      <c r="M251">
        <f>IFERROR(IF(TRIM(F251)="-", "N/A", IF(RIGHT(F251,1)=")",IF(RIGHT(F251,2)="T)",-1000000000000*VALUE(MID(F251,2,LEN(F251)-3)),IF(RIGHT(F251,2)="M)",-1000000*VALUE(MID(F251,2,LEN(F251)-3)),IF(RIGHT(F251,2)="B)",-1000000000*VALUE(MID(F251,2,LEN(F251)-3)),IF(RIGHT(F251,2)="k)",-1000*VALUE(MID(F251,2,LEN(F251)-3)),VALUE(SUBSTITUTE(F251,",","")))))),IF(RIGHT(F251,1)="T",1000000000000*VALUE(LEFT(F251,LEN(F251)-1)),IF(RIGHT(F251,1)="M",1000000*VALUE(LEFT(F251,LEN(F251)-1)),IF(RIGHT(F251,1)="B",1000000000*VALUE(LEFT(F251,LEN(F251)-1)),IF(RIGHT(F251,1)="%",0.01*VALUE(LEFT(F251,LEN(F251)-1)),IF(RIGHT(F251,1)="k",1000*VALUE(LEFT(F251,LEN(F251)-1)),VALUE(SUBSTITUTE(F251,",",""))))))))),"N/A")</f>
        <v/>
      </c>
      <c r="N251">
        <f>IFERROR(IF(TRIM(G251)="-", "N/A", IF(RIGHT(G251,1)=")",IF(RIGHT(G251,2)="T)",-1000000000000*VALUE(MID(G251,2,LEN(G251)-3)),IF(RIGHT(G251,2)="M)",-1000000*VALUE(MID(G251,2,LEN(G251)-3)),IF(RIGHT(G251,2)="B)",-1000000000*VALUE(MID(G251,2,LEN(G251)-3)),IF(RIGHT(G251,2)="k)",-1000*VALUE(MID(G251,2,LEN(G251)-3)),VALUE(SUBSTITUTE(G251,",","")))))),IF(RIGHT(G251,1)="T",1000000000000*VALUE(LEFT(G251,LEN(G251)-1)),IF(RIGHT(G251,1)="M",1000000*VALUE(LEFT(G251,LEN(G251)-1)),IF(RIGHT(G251,1)="B",1000000000*VALUE(LEFT(G251,LEN(G251)-1)),IF(RIGHT(G251,1)="%",0.01*VALUE(LEFT(G251,LEN(G251)-1)),IF(RIGHT(G251,1)="k",1000*VALUE(LEFT(G251,LEN(G251)-1)),VALUE(SUBSTITUTE(G251,",",""))))))))),"N/A")</f>
        <v/>
      </c>
      <c r="P251">
        <f>MAX(J251:N251)</f>
        <v/>
      </c>
      <c r="Q251">
        <f>IFERROR(J144+MATCH(P251,J251:N251,0)-1,"")</f>
        <v/>
      </c>
      <c r="R251">
        <f>IF(Q251="","",MIN(J251:N251))</f>
        <v/>
      </c>
      <c r="S251">
        <f>IFERROR(J144+MATCH(R251,J251:N251,0)-1,"")</f>
        <v/>
      </c>
      <c r="T251">
        <f>IFERROR(AVERAGE(J251:N251),"")</f>
        <v/>
      </c>
      <c r="U251">
        <f>IFERROR(STDEV(J251:N251),"")</f>
        <v/>
      </c>
      <c r="V251">
        <f>IFERROR(IF(C251="-","",IF(ISBLANK(B251),"",IF(OR(ISNUMBER(FIND("Growth",B251)),ISNUMBER(FIND("Margin",B251))),"",(J251-T251)/U251))),"")</f>
        <v/>
      </c>
      <c r="W251">
        <f>IFERROR(IF(OR(D251="-",ISBLANK(D251)),"",(K251-T251)/U251),"")</f>
        <v/>
      </c>
      <c r="X251">
        <f>IFERROR(IF(OR(E251="-",ISBLANK(E251)),"",(L251-T251)/U251),"")</f>
        <v/>
      </c>
      <c r="Y251">
        <f>IFERROR(IF(OR(F251="-",ISBLANK(F251)),"",(M251-T251)/U251),"")</f>
        <v/>
      </c>
      <c r="Z251">
        <f>IFERROR(IF(OR(G251="-",ISBLANK(G251)),"",(N251-T251)/U251),"")</f>
        <v/>
      </c>
      <c r="AA251">
        <f>IF(MAX(MAX(V251:Z251),ABS(MIN(V251:Z251)))=ABS(MIN(V251:Z251)),MIN(V251:Z251),MAX(V251:Z251))</f>
        <v/>
      </c>
      <c r="AB251">
        <f>IFERROR(V144+MATCH(AA251,V251:Z251,0)-1,"")</f>
        <v/>
      </c>
      <c r="AC251">
        <f>IF(AB251&lt;&gt;"",IF(S251=AB251,"Low",IF(AB251=Q251,"High","")),"")</f>
        <v/>
      </c>
      <c r="AE251">
        <f>IF(ISNUMBER(MATCH("N/A",J251:N251,0)),"",IFERROR((5 * SUMPRODUCT(J144:N144,J251:N251) - PRODUCT(SUM(J144:N144),SUM(J251:N251))) / ((5 * SUM((J144^2)+(K144^2)+(L144^2)+(M144^2)+(N144^2))) - SUM(J144:N144)^2),""))</f>
        <v/>
      </c>
      <c r="AF251">
        <f>IFERROR(CORREL(J144:N144,J251:N251),"")</f>
        <v/>
      </c>
      <c r="AZ251">
        <f>IF(Q251=S251,0,1)</f>
        <v/>
      </c>
      <c r="BA251">
        <f>IF(AZ251=1,IF(Q251="","",IF(Q251=N144,"Yes","No")),"")</f>
        <v/>
      </c>
      <c r="BB251">
        <f>IF(BA251="Yes",P251,"")</f>
        <v/>
      </c>
      <c r="BC251">
        <f>IF(AZ251=1,IF(S251="","",IF(S251=N144,"Yes","No")),"")</f>
        <v/>
      </c>
      <c r="BD251">
        <f>IF(BC251="Yes",R251,"")</f>
        <v/>
      </c>
      <c r="BE251">
        <f>IFERROR(IF(SIGN(AE251)=1,"Increasing",IF(SIGN(AE251)=-1,"Decreasing","")),"")</f>
        <v/>
      </c>
      <c r="BF251">
        <f>IF(OR(AND(BE251="Increasing",BA251="Yes"),AND(BE251="Decreasing",BC251="Yes")),"Yes","No")</f>
        <v/>
      </c>
      <c r="BG251">
        <f>IF(I251="pos_trend","Yes","No")</f>
        <v/>
      </c>
      <c r="BH251">
        <f>IF(AF251&lt;&gt;"",IF(ABS(AF251)&gt;0.8,"Yes","No"),"")</f>
        <v/>
      </c>
    </row>
    <row r="252" spans="1:60">
      <c s="1" r="A252" t="n">
        <v>5</v>
      </c>
      <c r="B252" t="s">
        <v>641</v>
      </c>
      <c r="C252" t="s">
        <v>1399</v>
      </c>
      <c r="D252" t="s">
        <v>1400</v>
      </c>
      <c r="E252" t="s">
        <v>1401</v>
      </c>
      <c r="F252" t="s">
        <v>1402</v>
      </c>
      <c r="G252" t="s">
        <v>264</v>
      </c>
      <c r="H252" t="s"/>
      <c r="I252">
        <f>IF(AND(K252&gt; J252, L252&gt; K252, M252&gt; L252, N252&gt; M252), "pos_trend", IF(AND(K252&lt; J252, L252&lt; K252, M252&lt; L252, N252&lt; M252), "neg_trend", "N/A"))</f>
        <v/>
      </c>
      <c r="J252">
        <f>IFERROR(IF(TRIM(C252)="-", "N/A", IF(RIGHT(C252,1)=")",IF(RIGHT(C252,2)="T)",-1000000000000*VALUE(MID(C252,2,LEN(C252)-3)),IF(RIGHT(C252,2)="M)",-1000000*VALUE(MID(C252,2,LEN(C252)-3)),IF(RIGHT(C252,2)="B)",-1000000000*VALUE(MID(C252,2,LEN(C252)-3)),IF(RIGHT(C252,2)="k)",-1000*VALUE(MID(C252,2,LEN(C252)-3)),VALUE(SUBSTITUTE(C252,",","")))))),IF(RIGHT(C252,1)="T",1000000000000*VALUE(LEFT(C252,LEN(C252)-1)),IF(RIGHT(C252,1)="M",1000000*VALUE(LEFT(C252,LEN(C252)-1)),IF(RIGHT(C252,1)="B",1000000000*VALUE(LEFT(C252,LEN(C252)-1)),IF(RIGHT(C252,1)="%",0.01*VALUE(LEFT(C252,LEN(C252)-1)),IF(RIGHT(C252,1)="k",1000*VALUE(LEFT(C252,LEN(C252)-1)),VALUE(SUBSTITUTE(C252,",",""))))))))),"N/A")</f>
        <v/>
      </c>
      <c r="K252">
        <f>IFERROR(IF(TRIM(D252)="-", "N/A", IF(RIGHT(D252,1)=")",IF(RIGHT(D252,2)="T)",-1000000000000*VALUE(MID(D252,2,LEN(D252)-3)),IF(RIGHT(D252,2)="M)",-1000000*VALUE(MID(D252,2,LEN(D252)-3)),IF(RIGHT(D252,2)="B)",-1000000000*VALUE(MID(D252,2,LEN(D252)-3)),IF(RIGHT(D252,2)="k)",-1000*VALUE(MID(D252,2,LEN(D252)-3)),VALUE(SUBSTITUTE(D252,",","")))))),IF(RIGHT(D252,1)="T",1000000000000*VALUE(LEFT(D252,LEN(D252)-1)),IF(RIGHT(D252,1)="M",1000000*VALUE(LEFT(D252,LEN(D252)-1)),IF(RIGHT(D252,1)="B",1000000000*VALUE(LEFT(D252,LEN(D252)-1)),IF(RIGHT(D252,1)="%",0.01*VALUE(LEFT(D252,LEN(D252)-1)),IF(RIGHT(D252,1)="k",1000*VALUE(LEFT(D252,LEN(D252)-1)),VALUE(SUBSTITUTE(D252,",",""))))))))),"N/A")</f>
        <v/>
      </c>
      <c r="L252">
        <f>IFERROR(IF(TRIM(E252)="-", "N/A", IF(RIGHT(E252,1)=")",IF(RIGHT(E252,2)="T)",-1000000000000*VALUE(MID(E252,2,LEN(E252)-3)),IF(RIGHT(E252,2)="M)",-1000000*VALUE(MID(E252,2,LEN(E252)-3)),IF(RIGHT(E252,2)="B)",-1000000000*VALUE(MID(E252,2,LEN(E252)-3)),IF(RIGHT(E252,2)="k)",-1000*VALUE(MID(E252,2,LEN(E252)-3)),VALUE(SUBSTITUTE(E252,",","")))))),IF(RIGHT(E252,1)="T",1000000000000*VALUE(LEFT(E252,LEN(E252)-1)),IF(RIGHT(E252,1)="M",1000000*VALUE(LEFT(E252,LEN(E252)-1)),IF(RIGHT(E252,1)="B",1000000000*VALUE(LEFT(E252,LEN(E252)-1)),IF(RIGHT(E252,1)="%",0.01*VALUE(LEFT(E252,LEN(E252)-1)),IF(RIGHT(E252,1)="k",1000*VALUE(LEFT(E252,LEN(E252)-1)),VALUE(SUBSTITUTE(E252,",",""))))))))),"N/A")</f>
        <v/>
      </c>
      <c r="M252">
        <f>IFERROR(IF(TRIM(F252)="-", "N/A", IF(RIGHT(F252,1)=")",IF(RIGHT(F252,2)="T)",-1000000000000*VALUE(MID(F252,2,LEN(F252)-3)),IF(RIGHT(F252,2)="M)",-1000000*VALUE(MID(F252,2,LEN(F252)-3)),IF(RIGHT(F252,2)="B)",-1000000000*VALUE(MID(F252,2,LEN(F252)-3)),IF(RIGHT(F252,2)="k)",-1000*VALUE(MID(F252,2,LEN(F252)-3)),VALUE(SUBSTITUTE(F252,",","")))))),IF(RIGHT(F252,1)="T",1000000000000*VALUE(LEFT(F252,LEN(F252)-1)),IF(RIGHT(F252,1)="M",1000000*VALUE(LEFT(F252,LEN(F252)-1)),IF(RIGHT(F252,1)="B",1000000000*VALUE(LEFT(F252,LEN(F252)-1)),IF(RIGHT(F252,1)="%",0.01*VALUE(LEFT(F252,LEN(F252)-1)),IF(RIGHT(F252,1)="k",1000*VALUE(LEFT(F252,LEN(F252)-1)),VALUE(SUBSTITUTE(F252,",",""))))))))),"N/A")</f>
        <v/>
      </c>
      <c r="N252">
        <f>IFERROR(IF(TRIM(G252)="-", "N/A", IF(RIGHT(G252,1)=")",IF(RIGHT(G252,2)="T)",-1000000000000*VALUE(MID(G252,2,LEN(G252)-3)),IF(RIGHT(G252,2)="M)",-1000000*VALUE(MID(G252,2,LEN(G252)-3)),IF(RIGHT(G252,2)="B)",-1000000000*VALUE(MID(G252,2,LEN(G252)-3)),IF(RIGHT(G252,2)="k)",-1000*VALUE(MID(G252,2,LEN(G252)-3)),VALUE(SUBSTITUTE(G252,",","")))))),IF(RIGHT(G252,1)="T",1000000000000*VALUE(LEFT(G252,LEN(G252)-1)),IF(RIGHT(G252,1)="M",1000000*VALUE(LEFT(G252,LEN(G252)-1)),IF(RIGHT(G252,1)="B",1000000000*VALUE(LEFT(G252,LEN(G252)-1)),IF(RIGHT(G252,1)="%",0.01*VALUE(LEFT(G252,LEN(G252)-1)),IF(RIGHT(G252,1)="k",1000*VALUE(LEFT(G252,LEN(G252)-1)),VALUE(SUBSTITUTE(G252,",",""))))))))),"N/A")</f>
        <v/>
      </c>
      <c r="P252">
        <f>MAX(J252:N252)</f>
        <v/>
      </c>
      <c r="Q252">
        <f>IFERROR(J144+MATCH(P252,J252:N252,0)-1,"")</f>
        <v/>
      </c>
      <c r="R252">
        <f>IF(Q252="","",MIN(J252:N252))</f>
        <v/>
      </c>
      <c r="S252">
        <f>IFERROR(J144+MATCH(R252,J252:N252,0)-1,"")</f>
        <v/>
      </c>
      <c r="T252">
        <f>IFERROR(AVERAGE(J252:N252),"")</f>
        <v/>
      </c>
      <c r="U252">
        <f>IFERROR(STDEV(J252:N252),"")</f>
        <v/>
      </c>
      <c r="V252">
        <f>IFERROR(IF(C252="-","",IF(ISBLANK(B252),"",IF(OR(ISNUMBER(FIND("Growth",B252)),ISNUMBER(FIND("Margin",B252))),"",(J252-T252)/U252))),"")</f>
        <v/>
      </c>
      <c r="W252">
        <f>IFERROR(IF(OR(D252="-",ISBLANK(D252)),"",(K252-T252)/U252),"")</f>
        <v/>
      </c>
      <c r="X252">
        <f>IFERROR(IF(OR(E252="-",ISBLANK(E252)),"",(L252-T252)/U252),"")</f>
        <v/>
      </c>
      <c r="Y252">
        <f>IFERROR(IF(OR(F252="-",ISBLANK(F252)),"",(M252-T252)/U252),"")</f>
        <v/>
      </c>
      <c r="Z252">
        <f>IFERROR(IF(OR(G252="-",ISBLANK(G252)),"",(N252-T252)/U252),"")</f>
        <v/>
      </c>
      <c r="AA252">
        <f>IF(MAX(MAX(V252:Z252),ABS(MIN(V252:Z252)))=ABS(MIN(V252:Z252)),MIN(V252:Z252),MAX(V252:Z252))</f>
        <v/>
      </c>
      <c r="AB252">
        <f>IFERROR(V144+MATCH(AA252,V252:Z252,0)-1,"")</f>
        <v/>
      </c>
      <c r="AC252">
        <f>IF(AB252&lt;&gt;"",IF(S252=AB252,"Low",IF(AB252=Q252,"High","")),"")</f>
        <v/>
      </c>
      <c r="AE252">
        <f>IF(ISNUMBER(MATCH("N/A",J252:N252,0)),"",IFERROR((5 * SUMPRODUCT(J144:N144,J252:N252) - PRODUCT(SUM(J144:N144),SUM(J252:N252))) / ((5 * SUM((J144^2)+(K144^2)+(L144^2)+(M144^2)+(N144^2))) - SUM(J144:N144)^2),""))</f>
        <v/>
      </c>
      <c r="AF252">
        <f>IFERROR(CORREL(J144:N144,J252:N252),"")</f>
        <v/>
      </c>
      <c r="AZ252">
        <f>IF(Q252=S252,0,1)</f>
        <v/>
      </c>
      <c r="BA252">
        <f>IF(AZ252=1,IF(Q252="","",IF(Q252=N144,"Yes","No")),"")</f>
        <v/>
      </c>
      <c r="BB252">
        <f>IF(BA252="Yes",P252,"")</f>
        <v/>
      </c>
      <c r="BC252">
        <f>IF(AZ252=1,IF(S252="","",IF(S252=N144,"Yes","No")),"")</f>
        <v/>
      </c>
      <c r="BD252">
        <f>IF(BC252="Yes",R252,"")</f>
        <v/>
      </c>
      <c r="BE252">
        <f>IFERROR(IF(SIGN(AE252)=1,"Increasing",IF(SIGN(AE252)=-1,"Decreasing","")),"")</f>
        <v/>
      </c>
      <c r="BF252">
        <f>IF(OR(AND(BE252="Increasing",BA252="Yes"),AND(BE252="Decreasing",BC252="Yes")),"Yes","No")</f>
        <v/>
      </c>
      <c r="BG252">
        <f>IF(I252="pos_trend","Yes","No")</f>
        <v/>
      </c>
      <c r="BH252">
        <f>IF(AF252&lt;&gt;"",IF(ABS(AF252)&gt;0.8,"Yes","No"),"")</f>
        <v/>
      </c>
    </row>
    <row r="253" spans="1:60">
      <c s="1" r="A253" t="n">
        <v>6</v>
      </c>
      <c r="B253" t="s">
        <v>644</v>
      </c>
      <c r="C253" t="s">
        <v>1403</v>
      </c>
      <c r="D253" t="s">
        <v>1404</v>
      </c>
      <c r="E253" t="s">
        <v>1405</v>
      </c>
      <c r="F253" t="s">
        <v>1406</v>
      </c>
      <c r="G253" t="s">
        <v>1407</v>
      </c>
      <c r="H253" t="s"/>
      <c r="I253">
        <f>IF(AND(K253&gt; J253, L253&gt; K253, M253&gt; L253, N253&gt; M253), "pos_trend", IF(AND(K253&lt; J253, L253&lt; K253, M253&lt; L253, N253&lt; M253), "neg_trend", "N/A"))</f>
        <v/>
      </c>
      <c r="J253">
        <f>IFERROR(IF(TRIM(C253)="-", "N/A", IF(RIGHT(C253,1)=")",IF(RIGHT(C253,2)="T)",-1000000000000*VALUE(MID(C253,2,LEN(C253)-3)),IF(RIGHT(C253,2)="M)",-1000000*VALUE(MID(C253,2,LEN(C253)-3)),IF(RIGHT(C253,2)="B)",-1000000000*VALUE(MID(C253,2,LEN(C253)-3)),IF(RIGHT(C253,2)="k)",-1000*VALUE(MID(C253,2,LEN(C253)-3)),VALUE(SUBSTITUTE(C253,",","")))))),IF(RIGHT(C253,1)="T",1000000000000*VALUE(LEFT(C253,LEN(C253)-1)),IF(RIGHT(C253,1)="M",1000000*VALUE(LEFT(C253,LEN(C253)-1)),IF(RIGHT(C253,1)="B",1000000000*VALUE(LEFT(C253,LEN(C253)-1)),IF(RIGHT(C253,1)="%",0.01*VALUE(LEFT(C253,LEN(C253)-1)),IF(RIGHT(C253,1)="k",1000*VALUE(LEFT(C253,LEN(C253)-1)),VALUE(SUBSTITUTE(C253,",",""))))))))),"N/A")</f>
        <v/>
      </c>
      <c r="K253">
        <f>IFERROR(IF(TRIM(D253)="-", "N/A", IF(RIGHT(D253,1)=")",IF(RIGHT(D253,2)="T)",-1000000000000*VALUE(MID(D253,2,LEN(D253)-3)),IF(RIGHT(D253,2)="M)",-1000000*VALUE(MID(D253,2,LEN(D253)-3)),IF(RIGHT(D253,2)="B)",-1000000000*VALUE(MID(D253,2,LEN(D253)-3)),IF(RIGHT(D253,2)="k)",-1000*VALUE(MID(D253,2,LEN(D253)-3)),VALUE(SUBSTITUTE(D253,",","")))))),IF(RIGHT(D253,1)="T",1000000000000*VALUE(LEFT(D253,LEN(D253)-1)),IF(RIGHT(D253,1)="M",1000000*VALUE(LEFT(D253,LEN(D253)-1)),IF(RIGHT(D253,1)="B",1000000000*VALUE(LEFT(D253,LEN(D253)-1)),IF(RIGHT(D253,1)="%",0.01*VALUE(LEFT(D253,LEN(D253)-1)),IF(RIGHT(D253,1)="k",1000*VALUE(LEFT(D253,LEN(D253)-1)),VALUE(SUBSTITUTE(D253,",",""))))))))),"N/A")</f>
        <v/>
      </c>
      <c r="L253">
        <f>IFERROR(IF(TRIM(E253)="-", "N/A", IF(RIGHT(E253,1)=")",IF(RIGHT(E253,2)="T)",-1000000000000*VALUE(MID(E253,2,LEN(E253)-3)),IF(RIGHT(E253,2)="M)",-1000000*VALUE(MID(E253,2,LEN(E253)-3)),IF(RIGHT(E253,2)="B)",-1000000000*VALUE(MID(E253,2,LEN(E253)-3)),IF(RIGHT(E253,2)="k)",-1000*VALUE(MID(E253,2,LEN(E253)-3)),VALUE(SUBSTITUTE(E253,",","")))))),IF(RIGHT(E253,1)="T",1000000000000*VALUE(LEFT(E253,LEN(E253)-1)),IF(RIGHT(E253,1)="M",1000000*VALUE(LEFT(E253,LEN(E253)-1)),IF(RIGHT(E253,1)="B",1000000000*VALUE(LEFT(E253,LEN(E253)-1)),IF(RIGHT(E253,1)="%",0.01*VALUE(LEFT(E253,LEN(E253)-1)),IF(RIGHT(E253,1)="k",1000*VALUE(LEFT(E253,LEN(E253)-1)),VALUE(SUBSTITUTE(E253,",",""))))))))),"N/A")</f>
        <v/>
      </c>
      <c r="M253">
        <f>IFERROR(IF(TRIM(F253)="-", "N/A", IF(RIGHT(F253,1)=")",IF(RIGHT(F253,2)="T)",-1000000000000*VALUE(MID(F253,2,LEN(F253)-3)),IF(RIGHT(F253,2)="M)",-1000000*VALUE(MID(F253,2,LEN(F253)-3)),IF(RIGHT(F253,2)="B)",-1000000000*VALUE(MID(F253,2,LEN(F253)-3)),IF(RIGHT(F253,2)="k)",-1000*VALUE(MID(F253,2,LEN(F253)-3)),VALUE(SUBSTITUTE(F253,",","")))))),IF(RIGHT(F253,1)="T",1000000000000*VALUE(LEFT(F253,LEN(F253)-1)),IF(RIGHT(F253,1)="M",1000000*VALUE(LEFT(F253,LEN(F253)-1)),IF(RIGHT(F253,1)="B",1000000000*VALUE(LEFT(F253,LEN(F253)-1)),IF(RIGHT(F253,1)="%",0.01*VALUE(LEFT(F253,LEN(F253)-1)),IF(RIGHT(F253,1)="k",1000*VALUE(LEFT(F253,LEN(F253)-1)),VALUE(SUBSTITUTE(F253,",",""))))))))),"N/A")</f>
        <v/>
      </c>
      <c r="N253">
        <f>IFERROR(IF(TRIM(G253)="-", "N/A", IF(RIGHT(G253,1)=")",IF(RIGHT(G253,2)="T)",-1000000000000*VALUE(MID(G253,2,LEN(G253)-3)),IF(RIGHT(G253,2)="M)",-1000000*VALUE(MID(G253,2,LEN(G253)-3)),IF(RIGHT(G253,2)="B)",-1000000000*VALUE(MID(G253,2,LEN(G253)-3)),IF(RIGHT(G253,2)="k)",-1000*VALUE(MID(G253,2,LEN(G253)-3)),VALUE(SUBSTITUTE(G253,",","")))))),IF(RIGHT(G253,1)="T",1000000000000*VALUE(LEFT(G253,LEN(G253)-1)),IF(RIGHT(G253,1)="M",1000000*VALUE(LEFT(G253,LEN(G253)-1)),IF(RIGHT(G253,1)="B",1000000000*VALUE(LEFT(G253,LEN(G253)-1)),IF(RIGHT(G253,1)="%",0.01*VALUE(LEFT(G253,LEN(G253)-1)),IF(RIGHT(G253,1)="k",1000*VALUE(LEFT(G253,LEN(G253)-1)),VALUE(SUBSTITUTE(G253,",",""))))))))),"N/A")</f>
        <v/>
      </c>
      <c r="P253">
        <f>MAX(J253:N253)</f>
        <v/>
      </c>
      <c r="Q253">
        <f>IFERROR(J144+MATCH(P253,J253:N253,0)-1,"")</f>
        <v/>
      </c>
      <c r="R253">
        <f>IF(Q253="","",MIN(J253:N253))</f>
        <v/>
      </c>
      <c r="S253">
        <f>IFERROR(J144+MATCH(R253,J253:N253,0)-1,"")</f>
        <v/>
      </c>
      <c r="T253">
        <f>IFERROR(AVERAGE(J253:N253),"")</f>
        <v/>
      </c>
      <c r="U253">
        <f>IFERROR(STDEV(J253:N253),"")</f>
        <v/>
      </c>
      <c r="V253">
        <f>IFERROR(IF(C253="-","",IF(ISBLANK(B253),"",IF(OR(ISNUMBER(FIND("Growth",B253)),ISNUMBER(FIND("Margin",B253))),"",(J253-T253)/U253))),"")</f>
        <v/>
      </c>
      <c r="W253">
        <f>IFERROR(IF(OR(D253="-",ISBLANK(D253)),"",(K253-T253)/U253),"")</f>
        <v/>
      </c>
      <c r="X253">
        <f>IFERROR(IF(OR(E253="-",ISBLANK(E253)),"",(L253-T253)/U253),"")</f>
        <v/>
      </c>
      <c r="Y253">
        <f>IFERROR(IF(OR(F253="-",ISBLANK(F253)),"",(M253-T253)/U253),"")</f>
        <v/>
      </c>
      <c r="Z253">
        <f>IFERROR(IF(OR(G253="-",ISBLANK(G253)),"",(N253-T253)/U253),"")</f>
        <v/>
      </c>
      <c r="AA253">
        <f>IF(MAX(MAX(V253:Z253),ABS(MIN(V253:Z253)))=ABS(MIN(V253:Z253)),MIN(V253:Z253),MAX(V253:Z253))</f>
        <v/>
      </c>
      <c r="AB253">
        <f>IFERROR(V144+MATCH(AA253,V253:Z253,0)-1,"")</f>
        <v/>
      </c>
      <c r="AC253">
        <f>IF(AB253&lt;&gt;"",IF(S253=AB253,"Low",IF(AB253=Q253,"High","")),"")</f>
        <v/>
      </c>
      <c r="AE253">
        <f>IF(ISNUMBER(MATCH("N/A",J253:N253,0)),"",IFERROR((5 * SUMPRODUCT(J144:N144,J253:N253) - PRODUCT(SUM(J144:N144),SUM(J253:N253))) / ((5 * SUM((J144^2)+(K144^2)+(L144^2)+(M144^2)+(N144^2))) - SUM(J144:N144)^2),""))</f>
        <v/>
      </c>
      <c r="AF253">
        <f>IFERROR(CORREL(J144:N144,J253:N253),"")</f>
        <v/>
      </c>
      <c r="AZ253">
        <f>IF(Q253=S253,0,1)</f>
        <v/>
      </c>
      <c r="BA253">
        <f>IF(AZ253=1,IF(Q253="","",IF(Q253=N144,"Yes","No")),"")</f>
        <v/>
      </c>
      <c r="BB253">
        <f>IF(BA253="Yes",P253,"")</f>
        <v/>
      </c>
      <c r="BC253">
        <f>IF(AZ253=1,IF(S253="","",IF(S253=N144,"Yes","No")),"")</f>
        <v/>
      </c>
      <c r="BD253">
        <f>IF(BC253="Yes",R253,"")</f>
        <v/>
      </c>
      <c r="BE253">
        <f>IFERROR(IF(SIGN(AE253)=1,"Increasing",IF(SIGN(AE253)=-1,"Decreasing","")),"")</f>
        <v/>
      </c>
      <c r="BF253">
        <f>IF(OR(AND(BE253="Increasing",BA253="Yes"),AND(BE253="Decreasing",BC253="Yes")),"Yes","No")</f>
        <v/>
      </c>
      <c r="BG253">
        <f>IF(I253="pos_trend","Yes","No")</f>
        <v/>
      </c>
      <c r="BH253">
        <f>IF(AF253&lt;&gt;"",IF(ABS(AF253)&gt;0.8,"Yes","No"),"")</f>
        <v/>
      </c>
    </row>
    <row r="254" spans="1:60">
      <c s="1" r="A254" t="n">
        <v>7</v>
      </c>
      <c r="B254" t="s">
        <v>650</v>
      </c>
      <c r="C254" t="s">
        <v>264</v>
      </c>
      <c r="D254" t="s">
        <v>264</v>
      </c>
      <c r="E254" t="s">
        <v>264</v>
      </c>
      <c r="F254" t="s">
        <v>264</v>
      </c>
      <c r="G254" t="s">
        <v>264</v>
      </c>
      <c r="H254" t="s"/>
      <c r="I254">
        <f>IF(AND(K254&gt; J254, L254&gt; K254, M254&gt; L254, N254&gt; M254), "pos_trend", IF(AND(K254&lt; J254, L254&lt; K254, M254&lt; L254, N254&lt; M254), "neg_trend", "N/A"))</f>
        <v/>
      </c>
      <c r="J254">
        <f>IFERROR(IF(TRIM(C254)="-", "N/A", IF(RIGHT(C254,1)=")",IF(RIGHT(C254,2)="T)",-1000000000000*VALUE(MID(C254,2,LEN(C254)-3)),IF(RIGHT(C254,2)="M)",-1000000*VALUE(MID(C254,2,LEN(C254)-3)),IF(RIGHT(C254,2)="B)",-1000000000*VALUE(MID(C254,2,LEN(C254)-3)),IF(RIGHT(C254,2)="k)",-1000*VALUE(MID(C254,2,LEN(C254)-3)),VALUE(SUBSTITUTE(C254,",","")))))),IF(RIGHT(C254,1)="T",1000000000000*VALUE(LEFT(C254,LEN(C254)-1)),IF(RIGHT(C254,1)="M",1000000*VALUE(LEFT(C254,LEN(C254)-1)),IF(RIGHT(C254,1)="B",1000000000*VALUE(LEFT(C254,LEN(C254)-1)),IF(RIGHT(C254,1)="%",0.01*VALUE(LEFT(C254,LEN(C254)-1)),IF(RIGHT(C254,1)="k",1000*VALUE(LEFT(C254,LEN(C254)-1)),VALUE(SUBSTITUTE(C254,",",""))))))))),"N/A")</f>
        <v/>
      </c>
      <c r="K254">
        <f>IFERROR(IF(TRIM(D254)="-", "N/A", IF(RIGHT(D254,1)=")",IF(RIGHT(D254,2)="T)",-1000000000000*VALUE(MID(D254,2,LEN(D254)-3)),IF(RIGHT(D254,2)="M)",-1000000*VALUE(MID(D254,2,LEN(D254)-3)),IF(RIGHT(D254,2)="B)",-1000000000*VALUE(MID(D254,2,LEN(D254)-3)),IF(RIGHT(D254,2)="k)",-1000*VALUE(MID(D254,2,LEN(D254)-3)),VALUE(SUBSTITUTE(D254,",","")))))),IF(RIGHT(D254,1)="T",1000000000000*VALUE(LEFT(D254,LEN(D254)-1)),IF(RIGHT(D254,1)="M",1000000*VALUE(LEFT(D254,LEN(D254)-1)),IF(RIGHT(D254,1)="B",1000000000*VALUE(LEFT(D254,LEN(D254)-1)),IF(RIGHT(D254,1)="%",0.01*VALUE(LEFT(D254,LEN(D254)-1)),IF(RIGHT(D254,1)="k",1000*VALUE(LEFT(D254,LEN(D254)-1)),VALUE(SUBSTITUTE(D254,",",""))))))))),"N/A")</f>
        <v/>
      </c>
      <c r="L254">
        <f>IFERROR(IF(TRIM(E254)="-", "N/A", IF(RIGHT(E254,1)=")",IF(RIGHT(E254,2)="T)",-1000000000000*VALUE(MID(E254,2,LEN(E254)-3)),IF(RIGHT(E254,2)="M)",-1000000*VALUE(MID(E254,2,LEN(E254)-3)),IF(RIGHT(E254,2)="B)",-1000000000*VALUE(MID(E254,2,LEN(E254)-3)),IF(RIGHT(E254,2)="k)",-1000*VALUE(MID(E254,2,LEN(E254)-3)),VALUE(SUBSTITUTE(E254,",","")))))),IF(RIGHT(E254,1)="T",1000000000000*VALUE(LEFT(E254,LEN(E254)-1)),IF(RIGHT(E254,1)="M",1000000*VALUE(LEFT(E254,LEN(E254)-1)),IF(RIGHT(E254,1)="B",1000000000*VALUE(LEFT(E254,LEN(E254)-1)),IF(RIGHT(E254,1)="%",0.01*VALUE(LEFT(E254,LEN(E254)-1)),IF(RIGHT(E254,1)="k",1000*VALUE(LEFT(E254,LEN(E254)-1)),VALUE(SUBSTITUTE(E254,",",""))))))))),"N/A")</f>
        <v/>
      </c>
      <c r="M254">
        <f>IFERROR(IF(TRIM(F254)="-", "N/A", IF(RIGHT(F254,1)=")",IF(RIGHT(F254,2)="T)",-1000000000000*VALUE(MID(F254,2,LEN(F254)-3)),IF(RIGHT(F254,2)="M)",-1000000*VALUE(MID(F254,2,LEN(F254)-3)),IF(RIGHT(F254,2)="B)",-1000000000*VALUE(MID(F254,2,LEN(F254)-3)),IF(RIGHT(F254,2)="k)",-1000*VALUE(MID(F254,2,LEN(F254)-3)),VALUE(SUBSTITUTE(F254,",","")))))),IF(RIGHT(F254,1)="T",1000000000000*VALUE(LEFT(F254,LEN(F254)-1)),IF(RIGHT(F254,1)="M",1000000*VALUE(LEFT(F254,LEN(F254)-1)),IF(RIGHT(F254,1)="B",1000000000*VALUE(LEFT(F254,LEN(F254)-1)),IF(RIGHT(F254,1)="%",0.01*VALUE(LEFT(F254,LEN(F254)-1)),IF(RIGHT(F254,1)="k",1000*VALUE(LEFT(F254,LEN(F254)-1)),VALUE(SUBSTITUTE(F254,",",""))))))))),"N/A")</f>
        <v/>
      </c>
      <c r="N254">
        <f>IFERROR(IF(TRIM(G254)="-", "N/A", IF(RIGHT(G254,1)=")",IF(RIGHT(G254,2)="T)",-1000000000000*VALUE(MID(G254,2,LEN(G254)-3)),IF(RIGHT(G254,2)="M)",-1000000*VALUE(MID(G254,2,LEN(G254)-3)),IF(RIGHT(G254,2)="B)",-1000000000*VALUE(MID(G254,2,LEN(G254)-3)),IF(RIGHT(G254,2)="k)",-1000*VALUE(MID(G254,2,LEN(G254)-3)),VALUE(SUBSTITUTE(G254,",","")))))),IF(RIGHT(G254,1)="T",1000000000000*VALUE(LEFT(G254,LEN(G254)-1)),IF(RIGHT(G254,1)="M",1000000*VALUE(LEFT(G254,LEN(G254)-1)),IF(RIGHT(G254,1)="B",1000000000*VALUE(LEFT(G254,LEN(G254)-1)),IF(RIGHT(G254,1)="%",0.01*VALUE(LEFT(G254,LEN(G254)-1)),IF(RIGHT(G254,1)="k",1000*VALUE(LEFT(G254,LEN(G254)-1)),VALUE(SUBSTITUTE(G254,",",""))))))))),"N/A")</f>
        <v/>
      </c>
      <c r="P254">
        <f>MAX(J254:N254)</f>
        <v/>
      </c>
      <c r="Q254">
        <f>IFERROR(J144+MATCH(P254,J254:N254,0)-1,"")</f>
        <v/>
      </c>
      <c r="R254">
        <f>IF(Q254="","",MIN(J254:N254))</f>
        <v/>
      </c>
      <c r="S254">
        <f>IFERROR(J144+MATCH(R254,J254:N254,0)-1,"")</f>
        <v/>
      </c>
      <c r="T254">
        <f>IFERROR(AVERAGE(J254:N254),"")</f>
        <v/>
      </c>
      <c r="U254">
        <f>IFERROR(STDEV(J254:N254),"")</f>
        <v/>
      </c>
      <c r="V254">
        <f>IFERROR(IF(C254="-","",IF(ISBLANK(B254),"",IF(OR(ISNUMBER(FIND("Growth",B254)),ISNUMBER(FIND("Margin",B254))),"",(J254-T254)/U254))),"")</f>
        <v/>
      </c>
      <c r="W254">
        <f>IFERROR(IF(OR(D254="-",ISBLANK(D254)),"",(K254-T254)/U254),"")</f>
        <v/>
      </c>
      <c r="X254">
        <f>IFERROR(IF(OR(E254="-",ISBLANK(E254)),"",(L254-T254)/U254),"")</f>
        <v/>
      </c>
      <c r="Y254">
        <f>IFERROR(IF(OR(F254="-",ISBLANK(F254)),"",(M254-T254)/U254),"")</f>
        <v/>
      </c>
      <c r="Z254">
        <f>IFERROR(IF(OR(G254="-",ISBLANK(G254)),"",(N254-T254)/U254),"")</f>
        <v/>
      </c>
      <c r="AA254">
        <f>IF(MAX(MAX(V254:Z254),ABS(MIN(V254:Z254)))=ABS(MIN(V254:Z254)),MIN(V254:Z254),MAX(V254:Z254))</f>
        <v/>
      </c>
      <c r="AB254">
        <f>IFERROR(V144+MATCH(AA254,V254:Z254,0)-1,"")</f>
        <v/>
      </c>
      <c r="AC254">
        <f>IF(AB254&lt;&gt;"",IF(S254=AB254,"Low",IF(AB254=Q254,"High","")),"")</f>
        <v/>
      </c>
      <c r="AE254">
        <f>IF(ISNUMBER(MATCH("N/A",J254:N254,0)),"",IFERROR((5 * SUMPRODUCT(J144:N144,J254:N254) - PRODUCT(SUM(J144:N144),SUM(J254:N254))) / ((5 * SUM((J144^2)+(K144^2)+(L144^2)+(M144^2)+(N144^2))) - SUM(J144:N144)^2),""))</f>
        <v/>
      </c>
      <c r="AF254">
        <f>IFERROR(CORREL(J144:N144,J254:N254),"")</f>
        <v/>
      </c>
      <c r="AZ254">
        <f>IF(Q254=S254,0,1)</f>
        <v/>
      </c>
      <c r="BA254">
        <f>IF(AZ254=1,IF(Q254="","",IF(Q254=N144,"Yes","No")),"")</f>
        <v/>
      </c>
      <c r="BB254">
        <f>IF(BA254="Yes",P254,"")</f>
        <v/>
      </c>
      <c r="BC254">
        <f>IF(AZ254=1,IF(S254="","",IF(S254=N144,"Yes","No")),"")</f>
        <v/>
      </c>
      <c r="BD254">
        <f>IF(BC254="Yes",R254,"")</f>
        <v/>
      </c>
      <c r="BE254">
        <f>IFERROR(IF(SIGN(AE254)=1,"Increasing",IF(SIGN(AE254)=-1,"Decreasing","")),"")</f>
        <v/>
      </c>
      <c r="BF254">
        <f>IF(OR(AND(BE254="Increasing",BA254="Yes"),AND(BE254="Decreasing",BC254="Yes")),"Yes","No")</f>
        <v/>
      </c>
      <c r="BG254">
        <f>IF(I254="pos_trend","Yes","No")</f>
        <v/>
      </c>
      <c r="BH254">
        <f>IF(AF254&lt;&gt;"",IF(ABS(AF254)&gt;0.8,"Yes","No"),"")</f>
        <v/>
      </c>
    </row>
    <row r="255" spans="1:60">
      <c s="1" r="A255" t="n">
        <v>8</v>
      </c>
      <c r="B255" t="s">
        <v>651</v>
      </c>
      <c r="C255" t="s">
        <v>1408</v>
      </c>
      <c r="D255" t="s">
        <v>1409</v>
      </c>
      <c r="E255" t="s">
        <v>1410</v>
      </c>
      <c r="F255" t="s">
        <v>1411</v>
      </c>
      <c r="G255" t="s">
        <v>1412</v>
      </c>
      <c r="H255" t="s"/>
      <c r="I255">
        <f>IF(AND(K255&gt; J255, L255&gt; K255, M255&gt; L255, N255&gt; M255), "pos_trend", IF(AND(K255&lt; J255, L255&lt; K255, M255&lt; L255, N255&lt; M255), "neg_trend", "N/A"))</f>
        <v/>
      </c>
      <c r="J255">
        <f>IFERROR(IF(TRIM(C255)="-", "N/A", IF(RIGHT(C255,1)=")",IF(RIGHT(C255,2)="T)",-1000000000000*VALUE(MID(C255,2,LEN(C255)-3)),IF(RIGHT(C255,2)="M)",-1000000*VALUE(MID(C255,2,LEN(C255)-3)),IF(RIGHT(C255,2)="B)",-1000000000*VALUE(MID(C255,2,LEN(C255)-3)),IF(RIGHT(C255,2)="k)",-1000*VALUE(MID(C255,2,LEN(C255)-3)),VALUE(SUBSTITUTE(C255,",","")))))),IF(RIGHT(C255,1)="T",1000000000000*VALUE(LEFT(C255,LEN(C255)-1)),IF(RIGHT(C255,1)="M",1000000*VALUE(LEFT(C255,LEN(C255)-1)),IF(RIGHT(C255,1)="B",1000000000*VALUE(LEFT(C255,LEN(C255)-1)),IF(RIGHT(C255,1)="%",0.01*VALUE(LEFT(C255,LEN(C255)-1)),IF(RIGHT(C255,1)="k",1000*VALUE(LEFT(C255,LEN(C255)-1)),VALUE(SUBSTITUTE(C255,",",""))))))))),"N/A")</f>
        <v/>
      </c>
      <c r="K255">
        <f>IFERROR(IF(TRIM(D255)="-", "N/A", IF(RIGHT(D255,1)=")",IF(RIGHT(D255,2)="T)",-1000000000000*VALUE(MID(D255,2,LEN(D255)-3)),IF(RIGHT(D255,2)="M)",-1000000*VALUE(MID(D255,2,LEN(D255)-3)),IF(RIGHT(D255,2)="B)",-1000000000*VALUE(MID(D255,2,LEN(D255)-3)),IF(RIGHT(D255,2)="k)",-1000*VALUE(MID(D255,2,LEN(D255)-3)),VALUE(SUBSTITUTE(D255,",","")))))),IF(RIGHT(D255,1)="T",1000000000000*VALUE(LEFT(D255,LEN(D255)-1)),IF(RIGHT(D255,1)="M",1000000*VALUE(LEFT(D255,LEN(D255)-1)),IF(RIGHT(D255,1)="B",1000000000*VALUE(LEFT(D255,LEN(D255)-1)),IF(RIGHT(D255,1)="%",0.01*VALUE(LEFT(D255,LEN(D255)-1)),IF(RIGHT(D255,1)="k",1000*VALUE(LEFT(D255,LEN(D255)-1)),VALUE(SUBSTITUTE(D255,",",""))))))))),"N/A")</f>
        <v/>
      </c>
      <c r="L255">
        <f>IFERROR(IF(TRIM(E255)="-", "N/A", IF(RIGHT(E255,1)=")",IF(RIGHT(E255,2)="T)",-1000000000000*VALUE(MID(E255,2,LEN(E255)-3)),IF(RIGHT(E255,2)="M)",-1000000*VALUE(MID(E255,2,LEN(E255)-3)),IF(RIGHT(E255,2)="B)",-1000000000*VALUE(MID(E255,2,LEN(E255)-3)),IF(RIGHT(E255,2)="k)",-1000*VALUE(MID(E255,2,LEN(E255)-3)),VALUE(SUBSTITUTE(E255,",","")))))),IF(RIGHT(E255,1)="T",1000000000000*VALUE(LEFT(E255,LEN(E255)-1)),IF(RIGHT(E255,1)="M",1000000*VALUE(LEFT(E255,LEN(E255)-1)),IF(RIGHT(E255,1)="B",1000000000*VALUE(LEFT(E255,LEN(E255)-1)),IF(RIGHT(E255,1)="%",0.01*VALUE(LEFT(E255,LEN(E255)-1)),IF(RIGHT(E255,1)="k",1000*VALUE(LEFT(E255,LEN(E255)-1)),VALUE(SUBSTITUTE(E255,",",""))))))))),"N/A")</f>
        <v/>
      </c>
      <c r="M255">
        <f>IFERROR(IF(TRIM(F255)="-", "N/A", IF(RIGHT(F255,1)=")",IF(RIGHT(F255,2)="T)",-1000000000000*VALUE(MID(F255,2,LEN(F255)-3)),IF(RIGHT(F255,2)="M)",-1000000*VALUE(MID(F255,2,LEN(F255)-3)),IF(RIGHT(F255,2)="B)",-1000000000*VALUE(MID(F255,2,LEN(F255)-3)),IF(RIGHT(F255,2)="k)",-1000*VALUE(MID(F255,2,LEN(F255)-3)),VALUE(SUBSTITUTE(F255,",","")))))),IF(RIGHT(F255,1)="T",1000000000000*VALUE(LEFT(F255,LEN(F255)-1)),IF(RIGHT(F255,1)="M",1000000*VALUE(LEFT(F255,LEN(F255)-1)),IF(RIGHT(F255,1)="B",1000000000*VALUE(LEFT(F255,LEN(F255)-1)),IF(RIGHT(F255,1)="%",0.01*VALUE(LEFT(F255,LEN(F255)-1)),IF(RIGHT(F255,1)="k",1000*VALUE(LEFT(F255,LEN(F255)-1)),VALUE(SUBSTITUTE(F255,",",""))))))))),"N/A")</f>
        <v/>
      </c>
      <c r="N255">
        <f>IFERROR(IF(TRIM(G255)="-", "N/A", IF(RIGHT(G255,1)=")",IF(RIGHT(G255,2)="T)",-1000000000000*VALUE(MID(G255,2,LEN(G255)-3)),IF(RIGHT(G255,2)="M)",-1000000*VALUE(MID(G255,2,LEN(G255)-3)),IF(RIGHT(G255,2)="B)",-1000000000*VALUE(MID(G255,2,LEN(G255)-3)),IF(RIGHT(G255,2)="k)",-1000*VALUE(MID(G255,2,LEN(G255)-3)),VALUE(SUBSTITUTE(G255,",","")))))),IF(RIGHT(G255,1)="T",1000000000000*VALUE(LEFT(G255,LEN(G255)-1)),IF(RIGHT(G255,1)="M",1000000*VALUE(LEFT(G255,LEN(G255)-1)),IF(RIGHT(G255,1)="B",1000000000*VALUE(LEFT(G255,LEN(G255)-1)),IF(RIGHT(G255,1)="%",0.01*VALUE(LEFT(G255,LEN(G255)-1)),IF(RIGHT(G255,1)="k",1000*VALUE(LEFT(G255,LEN(G255)-1)),VALUE(SUBSTITUTE(G255,",",""))))))))),"N/A")</f>
        <v/>
      </c>
      <c r="P255">
        <f>MAX(J255:N255)</f>
        <v/>
      </c>
      <c r="Q255">
        <f>IFERROR(J144+MATCH(P255,J255:N255,0)-1,"")</f>
        <v/>
      </c>
      <c r="R255">
        <f>IF(Q255="","",MIN(J255:N255))</f>
        <v/>
      </c>
      <c r="S255">
        <f>IFERROR(J144+MATCH(R255,J255:N255,0)-1,"")</f>
        <v/>
      </c>
      <c r="T255">
        <f>IFERROR(AVERAGE(J255:N255),"")</f>
        <v/>
      </c>
      <c r="U255">
        <f>IFERROR(STDEV(J255:N255),"")</f>
        <v/>
      </c>
      <c r="V255">
        <f>IFERROR(IF(C255="-","",IF(ISBLANK(B255),"",IF(OR(ISNUMBER(FIND("Growth",B255)),ISNUMBER(FIND("Margin",B255))),"",(J255-T255)/U255))),"")</f>
        <v/>
      </c>
      <c r="W255">
        <f>IFERROR(IF(OR(D255="-",ISBLANK(D255)),"",(K255-T255)/U255),"")</f>
        <v/>
      </c>
      <c r="X255">
        <f>IFERROR(IF(OR(E255="-",ISBLANK(E255)),"",(L255-T255)/U255),"")</f>
        <v/>
      </c>
      <c r="Y255">
        <f>IFERROR(IF(OR(F255="-",ISBLANK(F255)),"",(M255-T255)/U255),"")</f>
        <v/>
      </c>
      <c r="Z255">
        <f>IFERROR(IF(OR(G255="-",ISBLANK(G255)),"",(N255-T255)/U255),"")</f>
        <v/>
      </c>
      <c r="AA255">
        <f>IF(MAX(MAX(V255:Z255),ABS(MIN(V255:Z255)))=ABS(MIN(V255:Z255)),MIN(V255:Z255),MAX(V255:Z255))</f>
        <v/>
      </c>
      <c r="AB255">
        <f>IFERROR(V144+MATCH(AA255,V255:Z255,0)-1,"")</f>
        <v/>
      </c>
      <c r="AC255">
        <f>IF(AB255&lt;&gt;"",IF(S255=AB255,"Low",IF(AB255=Q255,"High","")),"")</f>
        <v/>
      </c>
      <c r="AE255">
        <f>IF(ISNUMBER(MATCH("N/A",J255:N255,0)),"",IFERROR((5 * SUMPRODUCT(J144:N144,J255:N255) - PRODUCT(SUM(J144:N144),SUM(J255:N255))) / ((5 * SUM((J144^2)+(K144^2)+(L144^2)+(M144^2)+(N144^2))) - SUM(J144:N144)^2),""))</f>
        <v/>
      </c>
      <c r="AF255">
        <f>IFERROR(CORREL(J144:N144,J255:N255),"")</f>
        <v/>
      </c>
      <c r="AZ255">
        <f>IF(Q255=S255,0,1)</f>
        <v/>
      </c>
      <c r="BA255">
        <f>IF(AZ255=1,IF(Q255="","",IF(Q255=N144,"Yes","No")),"")</f>
        <v/>
      </c>
      <c r="BB255">
        <f>IF(BA255="Yes",P255,"")</f>
        <v/>
      </c>
      <c r="BC255">
        <f>IF(AZ255=1,IF(S255="","",IF(S255=N144,"Yes","No")),"")</f>
        <v/>
      </c>
      <c r="BD255">
        <f>IF(BC255="Yes",R255,"")</f>
        <v/>
      </c>
      <c r="BE255">
        <f>IFERROR(IF(SIGN(AE255)=1,"Increasing",IF(SIGN(AE255)=-1,"Decreasing","")),"")</f>
        <v/>
      </c>
      <c r="BF255">
        <f>IF(OR(AND(BE255="Increasing",BA255="Yes"),AND(BE255="Decreasing",BC255="Yes")),"Yes","No")</f>
        <v/>
      </c>
      <c r="BG255">
        <f>IF(I255="pos_trend","Yes","No")</f>
        <v/>
      </c>
      <c r="BH255">
        <f>IF(AF255&lt;&gt;"",IF(ABS(AF255)&gt;0.8,"Yes","No"),"")</f>
        <v/>
      </c>
    </row>
    <row r="256" spans="1:60">
      <c s="1" r="A256" t="n">
        <v>9</v>
      </c>
      <c r="B256" t="s">
        <v>654</v>
      </c>
      <c r="C256" t="s">
        <v>1413</v>
      </c>
      <c r="D256" t="s">
        <v>1414</v>
      </c>
      <c r="E256" t="s">
        <v>1415</v>
      </c>
      <c r="F256" t="s">
        <v>1416</v>
      </c>
      <c r="G256" t="s">
        <v>1417</v>
      </c>
      <c r="H256" t="s"/>
      <c r="I256">
        <f>IF(AND(K256&gt; J256, L256&gt; K256, M256&gt; L256, N256&gt; M256), "pos_trend", IF(AND(K256&lt; J256, L256&lt; K256, M256&lt; L256, N256&lt; M256), "neg_trend", "N/A"))</f>
        <v/>
      </c>
      <c r="J256">
        <f>IFERROR(IF(TRIM(C256)="-", "N/A", IF(RIGHT(C256,1)=")",IF(RIGHT(C256,2)="T)",-1000000000000*VALUE(MID(C256,2,LEN(C256)-3)),IF(RIGHT(C256,2)="M)",-1000000*VALUE(MID(C256,2,LEN(C256)-3)),IF(RIGHT(C256,2)="B)",-1000000000*VALUE(MID(C256,2,LEN(C256)-3)),IF(RIGHT(C256,2)="k)",-1000*VALUE(MID(C256,2,LEN(C256)-3)),VALUE(SUBSTITUTE(C256,",","")))))),IF(RIGHT(C256,1)="T",1000000000000*VALUE(LEFT(C256,LEN(C256)-1)),IF(RIGHT(C256,1)="M",1000000*VALUE(LEFT(C256,LEN(C256)-1)),IF(RIGHT(C256,1)="B",1000000000*VALUE(LEFT(C256,LEN(C256)-1)),IF(RIGHT(C256,1)="%",0.01*VALUE(LEFT(C256,LEN(C256)-1)),IF(RIGHT(C256,1)="k",1000*VALUE(LEFT(C256,LEN(C256)-1)),VALUE(SUBSTITUTE(C256,",",""))))))))),"N/A")</f>
        <v/>
      </c>
      <c r="K256">
        <f>IFERROR(IF(TRIM(D256)="-", "N/A", IF(RIGHT(D256,1)=")",IF(RIGHT(D256,2)="T)",-1000000000000*VALUE(MID(D256,2,LEN(D256)-3)),IF(RIGHT(D256,2)="M)",-1000000*VALUE(MID(D256,2,LEN(D256)-3)),IF(RIGHT(D256,2)="B)",-1000000000*VALUE(MID(D256,2,LEN(D256)-3)),IF(RIGHT(D256,2)="k)",-1000*VALUE(MID(D256,2,LEN(D256)-3)),VALUE(SUBSTITUTE(D256,",","")))))),IF(RIGHT(D256,1)="T",1000000000000*VALUE(LEFT(D256,LEN(D256)-1)),IF(RIGHT(D256,1)="M",1000000*VALUE(LEFT(D256,LEN(D256)-1)),IF(RIGHT(D256,1)="B",1000000000*VALUE(LEFT(D256,LEN(D256)-1)),IF(RIGHT(D256,1)="%",0.01*VALUE(LEFT(D256,LEN(D256)-1)),IF(RIGHT(D256,1)="k",1000*VALUE(LEFT(D256,LEN(D256)-1)),VALUE(SUBSTITUTE(D256,",",""))))))))),"N/A")</f>
        <v/>
      </c>
      <c r="L256">
        <f>IFERROR(IF(TRIM(E256)="-", "N/A", IF(RIGHT(E256,1)=")",IF(RIGHT(E256,2)="T)",-1000000000000*VALUE(MID(E256,2,LEN(E256)-3)),IF(RIGHT(E256,2)="M)",-1000000*VALUE(MID(E256,2,LEN(E256)-3)),IF(RIGHT(E256,2)="B)",-1000000000*VALUE(MID(E256,2,LEN(E256)-3)),IF(RIGHT(E256,2)="k)",-1000*VALUE(MID(E256,2,LEN(E256)-3)),VALUE(SUBSTITUTE(E256,",","")))))),IF(RIGHT(E256,1)="T",1000000000000*VALUE(LEFT(E256,LEN(E256)-1)),IF(RIGHT(E256,1)="M",1000000*VALUE(LEFT(E256,LEN(E256)-1)),IF(RIGHT(E256,1)="B",1000000000*VALUE(LEFT(E256,LEN(E256)-1)),IF(RIGHT(E256,1)="%",0.01*VALUE(LEFT(E256,LEN(E256)-1)),IF(RIGHT(E256,1)="k",1000*VALUE(LEFT(E256,LEN(E256)-1)),VALUE(SUBSTITUTE(E256,",",""))))))))),"N/A")</f>
        <v/>
      </c>
      <c r="M256">
        <f>IFERROR(IF(TRIM(F256)="-", "N/A", IF(RIGHT(F256,1)=")",IF(RIGHT(F256,2)="T)",-1000000000000*VALUE(MID(F256,2,LEN(F256)-3)),IF(RIGHT(F256,2)="M)",-1000000*VALUE(MID(F256,2,LEN(F256)-3)),IF(RIGHT(F256,2)="B)",-1000000000*VALUE(MID(F256,2,LEN(F256)-3)),IF(RIGHT(F256,2)="k)",-1000*VALUE(MID(F256,2,LEN(F256)-3)),VALUE(SUBSTITUTE(F256,",","")))))),IF(RIGHT(F256,1)="T",1000000000000*VALUE(LEFT(F256,LEN(F256)-1)),IF(RIGHT(F256,1)="M",1000000*VALUE(LEFT(F256,LEN(F256)-1)),IF(RIGHT(F256,1)="B",1000000000*VALUE(LEFT(F256,LEN(F256)-1)),IF(RIGHT(F256,1)="%",0.01*VALUE(LEFT(F256,LEN(F256)-1)),IF(RIGHT(F256,1)="k",1000*VALUE(LEFT(F256,LEN(F256)-1)),VALUE(SUBSTITUTE(F256,",",""))))))))),"N/A")</f>
        <v/>
      </c>
      <c r="N256">
        <f>IFERROR(IF(TRIM(G256)="-", "N/A", IF(RIGHT(G256,1)=")",IF(RIGHT(G256,2)="T)",-1000000000000*VALUE(MID(G256,2,LEN(G256)-3)),IF(RIGHT(G256,2)="M)",-1000000*VALUE(MID(G256,2,LEN(G256)-3)),IF(RIGHT(G256,2)="B)",-1000000000*VALUE(MID(G256,2,LEN(G256)-3)),IF(RIGHT(G256,2)="k)",-1000*VALUE(MID(G256,2,LEN(G256)-3)),VALUE(SUBSTITUTE(G256,",","")))))),IF(RIGHT(G256,1)="T",1000000000000*VALUE(LEFT(G256,LEN(G256)-1)),IF(RIGHT(G256,1)="M",1000000*VALUE(LEFT(G256,LEN(G256)-1)),IF(RIGHT(G256,1)="B",1000000000*VALUE(LEFT(G256,LEN(G256)-1)),IF(RIGHT(G256,1)="%",0.01*VALUE(LEFT(G256,LEN(G256)-1)),IF(RIGHT(G256,1)="k",1000*VALUE(LEFT(G256,LEN(G256)-1)),VALUE(SUBSTITUTE(G256,",",""))))))))),"N/A")</f>
        <v/>
      </c>
      <c r="P256">
        <f>MAX(J256:N256)</f>
        <v/>
      </c>
      <c r="Q256">
        <f>IFERROR(J144+MATCH(P256,J256:N256,0)-1,"")</f>
        <v/>
      </c>
      <c r="R256">
        <f>IF(Q256="","",MIN(J256:N256))</f>
        <v/>
      </c>
      <c r="S256">
        <f>IFERROR(J144+MATCH(R256,J256:N256,0)-1,"")</f>
        <v/>
      </c>
      <c r="T256">
        <f>IFERROR(AVERAGE(J256:N256),"")</f>
        <v/>
      </c>
      <c r="U256">
        <f>IFERROR(STDEV(J256:N256),"")</f>
        <v/>
      </c>
      <c r="V256">
        <f>IFERROR(IF(C256="-","",IF(ISBLANK(B256),"",IF(OR(ISNUMBER(FIND("Growth",B256)),ISNUMBER(FIND("Margin",B256))),"",(J256-T256)/U256))),"")</f>
        <v/>
      </c>
      <c r="W256">
        <f>IFERROR(IF(OR(D256="-",ISBLANK(D256)),"",(K256-T256)/U256),"")</f>
        <v/>
      </c>
      <c r="X256">
        <f>IFERROR(IF(OR(E256="-",ISBLANK(E256)),"",(L256-T256)/U256),"")</f>
        <v/>
      </c>
      <c r="Y256">
        <f>IFERROR(IF(OR(F256="-",ISBLANK(F256)),"",(M256-T256)/U256),"")</f>
        <v/>
      </c>
      <c r="Z256">
        <f>IFERROR(IF(OR(G256="-",ISBLANK(G256)),"",(N256-T256)/U256),"")</f>
        <v/>
      </c>
      <c r="AA256">
        <f>IF(MAX(MAX(V256:Z256),ABS(MIN(V256:Z256)))=ABS(MIN(V256:Z256)),MIN(V256:Z256),MAX(V256:Z256))</f>
        <v/>
      </c>
      <c r="AB256">
        <f>IFERROR(V144+MATCH(AA256,V256:Z256,0)-1,"")</f>
        <v/>
      </c>
      <c r="AC256">
        <f>IF(AB256&lt;&gt;"",IF(S256=AB256,"Low",IF(AB256=Q256,"High","")),"")</f>
        <v/>
      </c>
      <c r="AE256">
        <f>IF(ISNUMBER(MATCH("N/A",J256:N256,0)),"",IFERROR((5 * SUMPRODUCT(J144:N144,J256:N256) - PRODUCT(SUM(J144:N144),SUM(J256:N256))) / ((5 * SUM((J144^2)+(K144^2)+(L144^2)+(M144^2)+(N144^2))) - SUM(J144:N144)^2),""))</f>
        <v/>
      </c>
      <c r="AF256">
        <f>IFERROR(CORREL(J144:N144,J256:N256),"")</f>
        <v/>
      </c>
      <c r="AZ256">
        <f>IF(Q256=S256,0,1)</f>
        <v/>
      </c>
      <c r="BA256">
        <f>IF(AZ256=1,IF(Q256="","",IF(Q256=N144,"Yes","No")),"")</f>
        <v/>
      </c>
      <c r="BB256">
        <f>IF(BA256="Yes",P256,"")</f>
        <v/>
      </c>
      <c r="BC256">
        <f>IF(AZ256=1,IF(S256="","",IF(S256=N144,"Yes","No")),"")</f>
        <v/>
      </c>
      <c r="BD256">
        <f>IF(BC256="Yes",R256,"")</f>
        <v/>
      </c>
      <c r="BE256">
        <f>IFERROR(IF(SIGN(AE256)=1,"Increasing",IF(SIGN(AE256)=-1,"Decreasing","")),"")</f>
        <v/>
      </c>
      <c r="BF256">
        <f>IF(OR(AND(BE256="Increasing",BA256="Yes"),AND(BE256="Decreasing",BC256="Yes")),"Yes","No")</f>
        <v/>
      </c>
      <c r="BG256">
        <f>IF(I256="pos_trend","Yes","No")</f>
        <v/>
      </c>
      <c r="BH256">
        <f>IF(AF256&lt;&gt;"",IF(ABS(AF256)&gt;0.8,"Yes","No"),"")</f>
        <v/>
      </c>
    </row>
    <row r="257" spans="1:60">
      <c s="1" r="A257" t="n">
        <v>10</v>
      </c>
      <c r="B257" t="s">
        <v>657</v>
      </c>
      <c r="C257" t="s">
        <v>1418</v>
      </c>
      <c r="D257" t="s">
        <v>1419</v>
      </c>
      <c r="E257" t="s">
        <v>1420</v>
      </c>
      <c r="F257" t="s">
        <v>1421</v>
      </c>
      <c r="G257" t="s">
        <v>1422</v>
      </c>
      <c r="H257" t="s"/>
      <c r="I257">
        <f>IF(AND(K257&gt; J257, L257&gt; K257, M257&gt; L257, N257&gt; M257), "pos_trend", IF(AND(K257&lt; J257, L257&lt; K257, M257&lt; L257, N257&lt; M257), "neg_trend", "N/A"))</f>
        <v/>
      </c>
      <c r="J257">
        <f>IFERROR(IF(TRIM(C257)="-", "N/A", IF(RIGHT(C257,1)=")",IF(RIGHT(C257,2)="T)",-1000000000000*VALUE(MID(C257,2,LEN(C257)-3)),IF(RIGHT(C257,2)="M)",-1000000*VALUE(MID(C257,2,LEN(C257)-3)),IF(RIGHT(C257,2)="B)",-1000000000*VALUE(MID(C257,2,LEN(C257)-3)),IF(RIGHT(C257,2)="k)",-1000*VALUE(MID(C257,2,LEN(C257)-3)),VALUE(SUBSTITUTE(C257,",","")))))),IF(RIGHT(C257,1)="T",1000000000000*VALUE(LEFT(C257,LEN(C257)-1)),IF(RIGHT(C257,1)="M",1000000*VALUE(LEFT(C257,LEN(C257)-1)),IF(RIGHT(C257,1)="B",1000000000*VALUE(LEFT(C257,LEN(C257)-1)),IF(RIGHT(C257,1)="%",0.01*VALUE(LEFT(C257,LEN(C257)-1)),IF(RIGHT(C257,1)="k",1000*VALUE(LEFT(C257,LEN(C257)-1)),VALUE(SUBSTITUTE(C257,",",""))))))))),"N/A")</f>
        <v/>
      </c>
      <c r="K257">
        <f>IFERROR(IF(TRIM(D257)="-", "N/A", IF(RIGHT(D257,1)=")",IF(RIGHT(D257,2)="T)",-1000000000000*VALUE(MID(D257,2,LEN(D257)-3)),IF(RIGHT(D257,2)="M)",-1000000*VALUE(MID(D257,2,LEN(D257)-3)),IF(RIGHT(D257,2)="B)",-1000000000*VALUE(MID(D257,2,LEN(D257)-3)),IF(RIGHT(D257,2)="k)",-1000*VALUE(MID(D257,2,LEN(D257)-3)),VALUE(SUBSTITUTE(D257,",","")))))),IF(RIGHT(D257,1)="T",1000000000000*VALUE(LEFT(D257,LEN(D257)-1)),IF(RIGHT(D257,1)="M",1000000*VALUE(LEFT(D257,LEN(D257)-1)),IF(RIGHT(D257,1)="B",1000000000*VALUE(LEFT(D257,LEN(D257)-1)),IF(RIGHT(D257,1)="%",0.01*VALUE(LEFT(D257,LEN(D257)-1)),IF(RIGHT(D257,1)="k",1000*VALUE(LEFT(D257,LEN(D257)-1)),VALUE(SUBSTITUTE(D257,",",""))))))))),"N/A")</f>
        <v/>
      </c>
      <c r="L257">
        <f>IFERROR(IF(TRIM(E257)="-", "N/A", IF(RIGHT(E257,1)=")",IF(RIGHT(E257,2)="T)",-1000000000000*VALUE(MID(E257,2,LEN(E257)-3)),IF(RIGHT(E257,2)="M)",-1000000*VALUE(MID(E257,2,LEN(E257)-3)),IF(RIGHT(E257,2)="B)",-1000000000*VALUE(MID(E257,2,LEN(E257)-3)),IF(RIGHT(E257,2)="k)",-1000*VALUE(MID(E257,2,LEN(E257)-3)),VALUE(SUBSTITUTE(E257,",","")))))),IF(RIGHT(E257,1)="T",1000000000000*VALUE(LEFT(E257,LEN(E257)-1)),IF(RIGHT(E257,1)="M",1000000*VALUE(LEFT(E257,LEN(E257)-1)),IF(RIGHT(E257,1)="B",1000000000*VALUE(LEFT(E257,LEN(E257)-1)),IF(RIGHT(E257,1)="%",0.01*VALUE(LEFT(E257,LEN(E257)-1)),IF(RIGHT(E257,1)="k",1000*VALUE(LEFT(E257,LEN(E257)-1)),VALUE(SUBSTITUTE(E257,",",""))))))))),"N/A")</f>
        <v/>
      </c>
      <c r="M257">
        <f>IFERROR(IF(TRIM(F257)="-", "N/A", IF(RIGHT(F257,1)=")",IF(RIGHT(F257,2)="T)",-1000000000000*VALUE(MID(F257,2,LEN(F257)-3)),IF(RIGHT(F257,2)="M)",-1000000*VALUE(MID(F257,2,LEN(F257)-3)),IF(RIGHT(F257,2)="B)",-1000000000*VALUE(MID(F257,2,LEN(F257)-3)),IF(RIGHT(F257,2)="k)",-1000*VALUE(MID(F257,2,LEN(F257)-3)),VALUE(SUBSTITUTE(F257,",","")))))),IF(RIGHT(F257,1)="T",1000000000000*VALUE(LEFT(F257,LEN(F257)-1)),IF(RIGHT(F257,1)="M",1000000*VALUE(LEFT(F257,LEN(F257)-1)),IF(RIGHT(F257,1)="B",1000000000*VALUE(LEFT(F257,LEN(F257)-1)),IF(RIGHT(F257,1)="%",0.01*VALUE(LEFT(F257,LEN(F257)-1)),IF(RIGHT(F257,1)="k",1000*VALUE(LEFT(F257,LEN(F257)-1)),VALUE(SUBSTITUTE(F257,",",""))))))))),"N/A")</f>
        <v/>
      </c>
      <c r="N257">
        <f>IFERROR(IF(TRIM(G257)="-", "N/A", IF(RIGHT(G257,1)=")",IF(RIGHT(G257,2)="T)",-1000000000000*VALUE(MID(G257,2,LEN(G257)-3)),IF(RIGHT(G257,2)="M)",-1000000*VALUE(MID(G257,2,LEN(G257)-3)),IF(RIGHT(G257,2)="B)",-1000000000*VALUE(MID(G257,2,LEN(G257)-3)),IF(RIGHT(G257,2)="k)",-1000*VALUE(MID(G257,2,LEN(G257)-3)),VALUE(SUBSTITUTE(G257,",","")))))),IF(RIGHT(G257,1)="T",1000000000000*VALUE(LEFT(G257,LEN(G257)-1)),IF(RIGHT(G257,1)="M",1000000*VALUE(LEFT(G257,LEN(G257)-1)),IF(RIGHT(G257,1)="B",1000000000*VALUE(LEFT(G257,LEN(G257)-1)),IF(RIGHT(G257,1)="%",0.01*VALUE(LEFT(G257,LEN(G257)-1)),IF(RIGHT(G257,1)="k",1000*VALUE(LEFT(G257,LEN(G257)-1)),VALUE(SUBSTITUTE(G257,",",""))))))))),"N/A")</f>
        <v/>
      </c>
      <c r="P257">
        <f>MAX(J257:N257)</f>
        <v/>
      </c>
      <c r="Q257">
        <f>IFERROR(J144+MATCH(P257,J257:N257,0)-1,"")</f>
        <v/>
      </c>
      <c r="R257">
        <f>IF(Q257="","",MIN(J257:N257))</f>
        <v/>
      </c>
      <c r="S257">
        <f>IFERROR(J144+MATCH(R257,J257:N257,0)-1,"")</f>
        <v/>
      </c>
      <c r="T257">
        <f>IFERROR(AVERAGE(J257:N257),"")</f>
        <v/>
      </c>
      <c r="U257">
        <f>IFERROR(STDEV(J257:N257),"")</f>
        <v/>
      </c>
      <c r="V257">
        <f>IFERROR(IF(C257="-","",IF(ISBLANK(B257),"",IF(OR(ISNUMBER(FIND("Growth",B257)),ISNUMBER(FIND("Margin",B257))),"",(J257-T257)/U257))),"")</f>
        <v/>
      </c>
      <c r="W257">
        <f>IFERROR(IF(OR(D257="-",ISBLANK(D257)),"",(K257-T257)/U257),"")</f>
        <v/>
      </c>
      <c r="X257">
        <f>IFERROR(IF(OR(E257="-",ISBLANK(E257)),"",(L257-T257)/U257),"")</f>
        <v/>
      </c>
      <c r="Y257">
        <f>IFERROR(IF(OR(F257="-",ISBLANK(F257)),"",(M257-T257)/U257),"")</f>
        <v/>
      </c>
      <c r="Z257">
        <f>IFERROR(IF(OR(G257="-",ISBLANK(G257)),"",(N257-T257)/U257),"")</f>
        <v/>
      </c>
      <c r="AA257">
        <f>IF(MAX(MAX(V257:Z257),ABS(MIN(V257:Z257)))=ABS(MIN(V257:Z257)),MIN(V257:Z257),MAX(V257:Z257))</f>
        <v/>
      </c>
      <c r="AB257">
        <f>IFERROR(V144+MATCH(AA257,V257:Z257,0)-1,"")</f>
        <v/>
      </c>
      <c r="AC257">
        <f>IF(AB257&lt;&gt;"",IF(S257=AB257,"Low",IF(AB257=Q257,"High","")),"")</f>
        <v/>
      </c>
      <c r="AE257">
        <f>IF(ISNUMBER(MATCH("N/A",J257:N257,0)),"",IFERROR((5 * SUMPRODUCT(J144:N144,J257:N257) - PRODUCT(SUM(J144:N144),SUM(J257:N257))) / ((5 * SUM((J144^2)+(K144^2)+(L144^2)+(M144^2)+(N144^2))) - SUM(J144:N144)^2),""))</f>
        <v/>
      </c>
      <c r="AF257">
        <f>IFERROR(CORREL(J144:N144,J257:N257),"")</f>
        <v/>
      </c>
      <c r="AZ257">
        <f>IF(Q257=S257,0,1)</f>
        <v/>
      </c>
      <c r="BA257">
        <f>IF(AZ257=1,IF(Q257="","",IF(Q257=N144,"Yes","No")),"")</f>
        <v/>
      </c>
      <c r="BB257">
        <f>IF(BA257="Yes",P257,"")</f>
        <v/>
      </c>
      <c r="BC257">
        <f>IF(AZ257=1,IF(S257="","",IF(S257=N144,"Yes","No")),"")</f>
        <v/>
      </c>
      <c r="BD257">
        <f>IF(BC257="Yes",R257,"")</f>
        <v/>
      </c>
      <c r="BE257">
        <f>IFERROR(IF(SIGN(AE257)=1,"Increasing",IF(SIGN(AE257)=-1,"Decreasing","")),"")</f>
        <v/>
      </c>
      <c r="BF257">
        <f>IF(OR(AND(BE257="Increasing",BA257="Yes"),AND(BE257="Decreasing",BC257="Yes")),"Yes","No")</f>
        <v/>
      </c>
      <c r="BG257">
        <f>IF(I257="pos_trend","Yes","No")</f>
        <v/>
      </c>
      <c r="BH257">
        <f>IF(AF257&lt;&gt;"",IF(ABS(AF257)&gt;0.8,"Yes","No"),"")</f>
        <v/>
      </c>
    </row>
    <row r="258" spans="1:60">
      <c s="1" r="A258" t="n">
        <v>11</v>
      </c>
      <c r="B258" t="s">
        <v>663</v>
      </c>
      <c r="C258" t="s">
        <v>1423</v>
      </c>
      <c r="D258" t="s">
        <v>1424</v>
      </c>
      <c r="E258" t="s">
        <v>1425</v>
      </c>
      <c r="F258" t="s">
        <v>1426</v>
      </c>
      <c r="G258" t="s">
        <v>1427</v>
      </c>
      <c r="H258" t="s"/>
      <c r="I258">
        <f>IF(AND(K258&gt; J258, L258&gt; K258, M258&gt; L258, N258&gt; M258), "pos_trend", IF(AND(K258&lt; J258, L258&lt; K258, M258&lt; L258, N258&lt; M258), "neg_trend", "N/A"))</f>
        <v/>
      </c>
      <c r="J258">
        <f>IFERROR(IF(TRIM(C258)="-", "N/A", IF(RIGHT(C258,1)=")",IF(RIGHT(C258,2)="T)",-1000000000000*VALUE(MID(C258,2,LEN(C258)-3)),IF(RIGHT(C258,2)="M)",-1000000*VALUE(MID(C258,2,LEN(C258)-3)),IF(RIGHT(C258,2)="B)",-1000000000*VALUE(MID(C258,2,LEN(C258)-3)),IF(RIGHT(C258,2)="k)",-1000*VALUE(MID(C258,2,LEN(C258)-3)),VALUE(SUBSTITUTE(C258,",","")))))),IF(RIGHT(C258,1)="T",1000000000000*VALUE(LEFT(C258,LEN(C258)-1)),IF(RIGHT(C258,1)="M",1000000*VALUE(LEFT(C258,LEN(C258)-1)),IF(RIGHT(C258,1)="B",1000000000*VALUE(LEFT(C258,LEN(C258)-1)),IF(RIGHT(C258,1)="%",0.01*VALUE(LEFT(C258,LEN(C258)-1)),IF(RIGHT(C258,1)="k",1000*VALUE(LEFT(C258,LEN(C258)-1)),VALUE(SUBSTITUTE(C258,",",""))))))))),"N/A")</f>
        <v/>
      </c>
      <c r="K258">
        <f>IFERROR(IF(TRIM(D258)="-", "N/A", IF(RIGHT(D258,1)=")",IF(RIGHT(D258,2)="T)",-1000000000000*VALUE(MID(D258,2,LEN(D258)-3)),IF(RIGHT(D258,2)="M)",-1000000*VALUE(MID(D258,2,LEN(D258)-3)),IF(RIGHT(D258,2)="B)",-1000000000*VALUE(MID(D258,2,LEN(D258)-3)),IF(RIGHT(D258,2)="k)",-1000*VALUE(MID(D258,2,LEN(D258)-3)),VALUE(SUBSTITUTE(D258,",","")))))),IF(RIGHT(D258,1)="T",1000000000000*VALUE(LEFT(D258,LEN(D258)-1)),IF(RIGHT(D258,1)="M",1000000*VALUE(LEFT(D258,LEN(D258)-1)),IF(RIGHT(D258,1)="B",1000000000*VALUE(LEFT(D258,LEN(D258)-1)),IF(RIGHT(D258,1)="%",0.01*VALUE(LEFT(D258,LEN(D258)-1)),IF(RIGHT(D258,1)="k",1000*VALUE(LEFT(D258,LEN(D258)-1)),VALUE(SUBSTITUTE(D258,",",""))))))))),"N/A")</f>
        <v/>
      </c>
      <c r="L258">
        <f>IFERROR(IF(TRIM(E258)="-", "N/A", IF(RIGHT(E258,1)=")",IF(RIGHT(E258,2)="T)",-1000000000000*VALUE(MID(E258,2,LEN(E258)-3)),IF(RIGHT(E258,2)="M)",-1000000*VALUE(MID(E258,2,LEN(E258)-3)),IF(RIGHT(E258,2)="B)",-1000000000*VALUE(MID(E258,2,LEN(E258)-3)),IF(RIGHT(E258,2)="k)",-1000*VALUE(MID(E258,2,LEN(E258)-3)),VALUE(SUBSTITUTE(E258,",","")))))),IF(RIGHT(E258,1)="T",1000000000000*VALUE(LEFT(E258,LEN(E258)-1)),IF(RIGHT(E258,1)="M",1000000*VALUE(LEFT(E258,LEN(E258)-1)),IF(RIGHT(E258,1)="B",1000000000*VALUE(LEFT(E258,LEN(E258)-1)),IF(RIGHT(E258,1)="%",0.01*VALUE(LEFT(E258,LEN(E258)-1)),IF(RIGHT(E258,1)="k",1000*VALUE(LEFT(E258,LEN(E258)-1)),VALUE(SUBSTITUTE(E258,",",""))))))))),"N/A")</f>
        <v/>
      </c>
      <c r="M258">
        <f>IFERROR(IF(TRIM(F258)="-", "N/A", IF(RIGHT(F258,1)=")",IF(RIGHT(F258,2)="T)",-1000000000000*VALUE(MID(F258,2,LEN(F258)-3)),IF(RIGHT(F258,2)="M)",-1000000*VALUE(MID(F258,2,LEN(F258)-3)),IF(RIGHT(F258,2)="B)",-1000000000*VALUE(MID(F258,2,LEN(F258)-3)),IF(RIGHT(F258,2)="k)",-1000*VALUE(MID(F258,2,LEN(F258)-3)),VALUE(SUBSTITUTE(F258,",","")))))),IF(RIGHT(F258,1)="T",1000000000000*VALUE(LEFT(F258,LEN(F258)-1)),IF(RIGHT(F258,1)="M",1000000*VALUE(LEFT(F258,LEN(F258)-1)),IF(RIGHT(F258,1)="B",1000000000*VALUE(LEFT(F258,LEN(F258)-1)),IF(RIGHT(F258,1)="%",0.01*VALUE(LEFT(F258,LEN(F258)-1)),IF(RIGHT(F258,1)="k",1000*VALUE(LEFT(F258,LEN(F258)-1)),VALUE(SUBSTITUTE(F258,",",""))))))))),"N/A")</f>
        <v/>
      </c>
      <c r="N258">
        <f>IFERROR(IF(TRIM(G258)="-", "N/A", IF(RIGHT(G258,1)=")",IF(RIGHT(G258,2)="T)",-1000000000000*VALUE(MID(G258,2,LEN(G258)-3)),IF(RIGHT(G258,2)="M)",-1000000*VALUE(MID(G258,2,LEN(G258)-3)),IF(RIGHT(G258,2)="B)",-1000000000*VALUE(MID(G258,2,LEN(G258)-3)),IF(RIGHT(G258,2)="k)",-1000*VALUE(MID(G258,2,LEN(G258)-3)),VALUE(SUBSTITUTE(G258,",","")))))),IF(RIGHT(G258,1)="T",1000000000000*VALUE(LEFT(G258,LEN(G258)-1)),IF(RIGHT(G258,1)="M",1000000*VALUE(LEFT(G258,LEN(G258)-1)),IF(RIGHT(G258,1)="B",1000000000*VALUE(LEFT(G258,LEN(G258)-1)),IF(RIGHT(G258,1)="%",0.01*VALUE(LEFT(G258,LEN(G258)-1)),IF(RIGHT(G258,1)="k",1000*VALUE(LEFT(G258,LEN(G258)-1)),VALUE(SUBSTITUTE(G258,",",""))))))))),"N/A")</f>
        <v/>
      </c>
      <c r="P258">
        <f>MAX(J258:N258)</f>
        <v/>
      </c>
      <c r="Q258">
        <f>IFERROR(J144+MATCH(P258,J258:N258,0)-1,"")</f>
        <v/>
      </c>
      <c r="R258">
        <f>IF(Q258="","",MIN(J258:N258))</f>
        <v/>
      </c>
      <c r="S258">
        <f>IFERROR(J144+MATCH(R258,J258:N258,0)-1,"")</f>
        <v/>
      </c>
      <c r="T258">
        <f>IFERROR(AVERAGE(J258:N258),"")</f>
        <v/>
      </c>
      <c r="U258">
        <f>IFERROR(STDEV(J258:N258),"")</f>
        <v/>
      </c>
      <c r="V258">
        <f>IFERROR(IF(C258="-","",IF(ISBLANK(B258),"",IF(OR(ISNUMBER(FIND("Growth",B258)),ISNUMBER(FIND("Margin",B258))),"",(J258-T258)/U258))),"")</f>
        <v/>
      </c>
      <c r="W258">
        <f>IFERROR(IF(OR(D258="-",ISBLANK(D258)),"",(K258-T258)/U258),"")</f>
        <v/>
      </c>
      <c r="X258">
        <f>IFERROR(IF(OR(E258="-",ISBLANK(E258)),"",(L258-T258)/U258),"")</f>
        <v/>
      </c>
      <c r="Y258">
        <f>IFERROR(IF(OR(F258="-",ISBLANK(F258)),"",(M258-T258)/U258),"")</f>
        <v/>
      </c>
      <c r="Z258">
        <f>IFERROR(IF(OR(G258="-",ISBLANK(G258)),"",(N258-T258)/U258),"")</f>
        <v/>
      </c>
      <c r="AA258">
        <f>IF(MAX(MAX(V258:Z258),ABS(MIN(V258:Z258)))=ABS(MIN(V258:Z258)),MIN(V258:Z258),MAX(V258:Z258))</f>
        <v/>
      </c>
      <c r="AB258">
        <f>IFERROR(V144+MATCH(AA258,V258:Z258,0)-1,"")</f>
        <v/>
      </c>
      <c r="AC258">
        <f>IF(AB258&lt;&gt;"",IF(S258=AB258,"Low",IF(AB258=Q258,"High","")),"")</f>
        <v/>
      </c>
      <c r="AE258">
        <f>IF(ISNUMBER(MATCH("N/A",J258:N258,0)),"",IFERROR((5 * SUMPRODUCT(J144:N144,J258:N258) - PRODUCT(SUM(J144:N144),SUM(J258:N258))) / ((5 * SUM((J144^2)+(K144^2)+(L144^2)+(M144^2)+(N144^2))) - SUM(J144:N144)^2),""))</f>
        <v/>
      </c>
      <c r="AF258">
        <f>IFERROR(CORREL(J144:N144,J258:N258),"")</f>
        <v/>
      </c>
      <c r="AZ258">
        <f>IF(Q258=S258,0,1)</f>
        <v/>
      </c>
      <c r="BA258">
        <f>IF(AZ258=1,IF(Q258="","",IF(Q258=N144,"Yes","No")),"")</f>
        <v/>
      </c>
      <c r="BB258">
        <f>IF(BA258="Yes",P258,"")</f>
        <v/>
      </c>
      <c r="BC258">
        <f>IF(AZ258=1,IF(S258="","",IF(S258=N144,"Yes","No")),"")</f>
        <v/>
      </c>
      <c r="BD258">
        <f>IF(BC258="Yes",R258,"")</f>
        <v/>
      </c>
      <c r="BE258">
        <f>IFERROR(IF(SIGN(AE258)=1,"Increasing",IF(SIGN(AE258)=-1,"Decreasing","")),"")</f>
        <v/>
      </c>
      <c r="BF258">
        <f>IF(OR(AND(BE258="Increasing",BA258="Yes"),AND(BE258="Decreasing",BC258="Yes")),"Yes","No")</f>
        <v/>
      </c>
      <c r="BG258">
        <f>IF(I258="pos_trend","Yes","No")</f>
        <v/>
      </c>
      <c r="BH258">
        <f>IF(AF258&lt;&gt;"",IF(ABS(AF258)&gt;0.8,"Yes","No"),"")</f>
        <v/>
      </c>
    </row>
    <row r="259" spans="1:60">
      <c s="1" r="A259" t="n">
        <v>12</v>
      </c>
      <c r="B259" t="s">
        <v>669</v>
      </c>
      <c r="C259" t="s">
        <v>1423</v>
      </c>
      <c r="D259" t="s">
        <v>1428</v>
      </c>
      <c r="E259" t="s">
        <v>1429</v>
      </c>
      <c r="F259" t="s">
        <v>1426</v>
      </c>
      <c r="G259" t="s">
        <v>1427</v>
      </c>
      <c r="H259" t="s"/>
      <c r="I259">
        <f>IF(AND(K259&gt; J259, L259&gt; K259, M259&gt; L259, N259&gt; M259), "pos_trend", IF(AND(K259&lt; J259, L259&lt; K259, M259&lt; L259, N259&lt; M259), "neg_trend", "N/A"))</f>
        <v/>
      </c>
      <c r="J259">
        <f>IFERROR(IF(TRIM(C259)="-", "N/A", IF(RIGHT(C259,1)=")",IF(RIGHT(C259,2)="T)",-1000000000000*VALUE(MID(C259,2,LEN(C259)-3)),IF(RIGHT(C259,2)="M)",-1000000*VALUE(MID(C259,2,LEN(C259)-3)),IF(RIGHT(C259,2)="B)",-1000000000*VALUE(MID(C259,2,LEN(C259)-3)),IF(RIGHT(C259,2)="k)",-1000*VALUE(MID(C259,2,LEN(C259)-3)),VALUE(SUBSTITUTE(C259,",","")))))),IF(RIGHT(C259,1)="T",1000000000000*VALUE(LEFT(C259,LEN(C259)-1)),IF(RIGHT(C259,1)="M",1000000*VALUE(LEFT(C259,LEN(C259)-1)),IF(RIGHT(C259,1)="B",1000000000*VALUE(LEFT(C259,LEN(C259)-1)),IF(RIGHT(C259,1)="%",0.01*VALUE(LEFT(C259,LEN(C259)-1)),IF(RIGHT(C259,1)="k",1000*VALUE(LEFT(C259,LEN(C259)-1)),VALUE(SUBSTITUTE(C259,",",""))))))))),"N/A")</f>
        <v/>
      </c>
      <c r="K259">
        <f>IFERROR(IF(TRIM(D259)="-", "N/A", IF(RIGHT(D259,1)=")",IF(RIGHT(D259,2)="T)",-1000000000000*VALUE(MID(D259,2,LEN(D259)-3)),IF(RIGHT(D259,2)="M)",-1000000*VALUE(MID(D259,2,LEN(D259)-3)),IF(RIGHT(D259,2)="B)",-1000000000*VALUE(MID(D259,2,LEN(D259)-3)),IF(RIGHT(D259,2)="k)",-1000*VALUE(MID(D259,2,LEN(D259)-3)),VALUE(SUBSTITUTE(D259,",","")))))),IF(RIGHT(D259,1)="T",1000000000000*VALUE(LEFT(D259,LEN(D259)-1)),IF(RIGHT(D259,1)="M",1000000*VALUE(LEFT(D259,LEN(D259)-1)),IF(RIGHT(D259,1)="B",1000000000*VALUE(LEFT(D259,LEN(D259)-1)),IF(RIGHT(D259,1)="%",0.01*VALUE(LEFT(D259,LEN(D259)-1)),IF(RIGHT(D259,1)="k",1000*VALUE(LEFT(D259,LEN(D259)-1)),VALUE(SUBSTITUTE(D259,",",""))))))))),"N/A")</f>
        <v/>
      </c>
      <c r="L259">
        <f>IFERROR(IF(TRIM(E259)="-", "N/A", IF(RIGHT(E259,1)=")",IF(RIGHT(E259,2)="T)",-1000000000000*VALUE(MID(E259,2,LEN(E259)-3)),IF(RIGHT(E259,2)="M)",-1000000*VALUE(MID(E259,2,LEN(E259)-3)),IF(RIGHT(E259,2)="B)",-1000000000*VALUE(MID(E259,2,LEN(E259)-3)),IF(RIGHT(E259,2)="k)",-1000*VALUE(MID(E259,2,LEN(E259)-3)),VALUE(SUBSTITUTE(E259,",","")))))),IF(RIGHT(E259,1)="T",1000000000000*VALUE(LEFT(E259,LEN(E259)-1)),IF(RIGHT(E259,1)="M",1000000*VALUE(LEFT(E259,LEN(E259)-1)),IF(RIGHT(E259,1)="B",1000000000*VALUE(LEFT(E259,LEN(E259)-1)),IF(RIGHT(E259,1)="%",0.01*VALUE(LEFT(E259,LEN(E259)-1)),IF(RIGHT(E259,1)="k",1000*VALUE(LEFT(E259,LEN(E259)-1)),VALUE(SUBSTITUTE(E259,",",""))))))))),"N/A")</f>
        <v/>
      </c>
      <c r="M259">
        <f>IFERROR(IF(TRIM(F259)="-", "N/A", IF(RIGHT(F259,1)=")",IF(RIGHT(F259,2)="T)",-1000000000000*VALUE(MID(F259,2,LEN(F259)-3)),IF(RIGHT(F259,2)="M)",-1000000*VALUE(MID(F259,2,LEN(F259)-3)),IF(RIGHT(F259,2)="B)",-1000000000*VALUE(MID(F259,2,LEN(F259)-3)),IF(RIGHT(F259,2)="k)",-1000*VALUE(MID(F259,2,LEN(F259)-3)),VALUE(SUBSTITUTE(F259,",","")))))),IF(RIGHT(F259,1)="T",1000000000000*VALUE(LEFT(F259,LEN(F259)-1)),IF(RIGHT(F259,1)="M",1000000*VALUE(LEFT(F259,LEN(F259)-1)),IF(RIGHT(F259,1)="B",1000000000*VALUE(LEFT(F259,LEN(F259)-1)),IF(RIGHT(F259,1)="%",0.01*VALUE(LEFT(F259,LEN(F259)-1)),IF(RIGHT(F259,1)="k",1000*VALUE(LEFT(F259,LEN(F259)-1)),VALUE(SUBSTITUTE(F259,",",""))))))))),"N/A")</f>
        <v/>
      </c>
      <c r="N259">
        <f>IFERROR(IF(TRIM(G259)="-", "N/A", IF(RIGHT(G259,1)=")",IF(RIGHT(G259,2)="T)",-1000000000000*VALUE(MID(G259,2,LEN(G259)-3)),IF(RIGHT(G259,2)="M)",-1000000*VALUE(MID(G259,2,LEN(G259)-3)),IF(RIGHT(G259,2)="B)",-1000000000*VALUE(MID(G259,2,LEN(G259)-3)),IF(RIGHT(G259,2)="k)",-1000*VALUE(MID(G259,2,LEN(G259)-3)),VALUE(SUBSTITUTE(G259,",","")))))),IF(RIGHT(G259,1)="T",1000000000000*VALUE(LEFT(G259,LEN(G259)-1)),IF(RIGHT(G259,1)="M",1000000*VALUE(LEFT(G259,LEN(G259)-1)),IF(RIGHT(G259,1)="B",1000000000*VALUE(LEFT(G259,LEN(G259)-1)),IF(RIGHT(G259,1)="%",0.01*VALUE(LEFT(G259,LEN(G259)-1)),IF(RIGHT(G259,1)="k",1000*VALUE(LEFT(G259,LEN(G259)-1)),VALUE(SUBSTITUTE(G259,",",""))))))))),"N/A")</f>
        <v/>
      </c>
      <c r="P259">
        <f>MAX(J259:N259)</f>
        <v/>
      </c>
      <c r="Q259">
        <f>IFERROR(J144+MATCH(P259,J259:N259,0)-1,"")</f>
        <v/>
      </c>
      <c r="R259">
        <f>IF(Q259="","",MIN(J259:N259))</f>
        <v/>
      </c>
      <c r="S259">
        <f>IFERROR(J144+MATCH(R259,J259:N259,0)-1,"")</f>
        <v/>
      </c>
      <c r="T259">
        <f>IFERROR(AVERAGE(J259:N259),"")</f>
        <v/>
      </c>
      <c r="U259">
        <f>IFERROR(STDEV(J259:N259),"")</f>
        <v/>
      </c>
      <c r="V259">
        <f>IFERROR(IF(C259="-","",IF(ISBLANK(B259),"",IF(OR(ISNUMBER(FIND("Growth",B259)),ISNUMBER(FIND("Margin",B259))),"",(J259-T259)/U259))),"")</f>
        <v/>
      </c>
      <c r="W259">
        <f>IFERROR(IF(OR(D259="-",ISBLANK(D259)),"",(K259-T259)/U259),"")</f>
        <v/>
      </c>
      <c r="X259">
        <f>IFERROR(IF(OR(E259="-",ISBLANK(E259)),"",(L259-T259)/U259),"")</f>
        <v/>
      </c>
      <c r="Y259">
        <f>IFERROR(IF(OR(F259="-",ISBLANK(F259)),"",(M259-T259)/U259),"")</f>
        <v/>
      </c>
      <c r="Z259">
        <f>IFERROR(IF(OR(G259="-",ISBLANK(G259)),"",(N259-T259)/U259),"")</f>
        <v/>
      </c>
      <c r="AA259">
        <f>IF(MAX(MAX(V259:Z259),ABS(MIN(V259:Z259)))=ABS(MIN(V259:Z259)),MIN(V259:Z259),MAX(V259:Z259))</f>
        <v/>
      </c>
      <c r="AB259">
        <f>IFERROR(V144+MATCH(AA259,V259:Z259,0)-1,"")</f>
        <v/>
      </c>
      <c r="AC259">
        <f>IF(AB259&lt;&gt;"",IF(S259=AB259,"Low",IF(AB259=Q259,"High","")),"")</f>
        <v/>
      </c>
      <c r="AE259">
        <f>IF(ISNUMBER(MATCH("N/A",J259:N259,0)),"",IFERROR((5 * SUMPRODUCT(J144:N144,J259:N259) - PRODUCT(SUM(J144:N144),SUM(J259:N259))) / ((5 * SUM((J144^2)+(K144^2)+(L144^2)+(M144^2)+(N144^2))) - SUM(J144:N144)^2),""))</f>
        <v/>
      </c>
      <c r="AF259">
        <f>IFERROR(CORREL(J144:N144,J259:N259),"")</f>
        <v/>
      </c>
      <c r="AZ259">
        <f>IF(Q259=S259,0,1)</f>
        <v/>
      </c>
      <c r="BA259">
        <f>IF(AZ259=1,IF(Q259="","",IF(Q259=N144,"Yes","No")),"")</f>
        <v/>
      </c>
      <c r="BB259">
        <f>IF(BA259="Yes",P259,"")</f>
        <v/>
      </c>
      <c r="BC259">
        <f>IF(AZ259=1,IF(S259="","",IF(S259=N144,"Yes","No")),"")</f>
        <v/>
      </c>
      <c r="BD259">
        <f>IF(BC259="Yes",R259,"")</f>
        <v/>
      </c>
      <c r="BE259">
        <f>IFERROR(IF(SIGN(AE259)=1,"Increasing",IF(SIGN(AE259)=-1,"Decreasing","")),"")</f>
        <v/>
      </c>
      <c r="BF259">
        <f>IF(OR(AND(BE259="Increasing",BA259="Yes"),AND(BE259="Decreasing",BC259="Yes")),"Yes","No")</f>
        <v/>
      </c>
      <c r="BG259">
        <f>IF(I259="pos_trend","Yes","No")</f>
        <v/>
      </c>
      <c r="BH259">
        <f>IF(AF259&lt;&gt;"",IF(ABS(AF259)&gt;0.8,"Yes","No"),"")</f>
        <v/>
      </c>
    </row>
    <row r="260" spans="1:60">
      <c s="1" r="A260" t="n">
        <v>13</v>
      </c>
      <c r="B260" t="s">
        <v>673</v>
      </c>
      <c r="C260" t="s">
        <v>1423</v>
      </c>
      <c r="D260" t="s">
        <v>1428</v>
      </c>
      <c r="E260" t="s">
        <v>1429</v>
      </c>
      <c r="F260" t="s">
        <v>1426</v>
      </c>
      <c r="G260" t="s">
        <v>1427</v>
      </c>
      <c r="H260" t="s"/>
      <c r="I260">
        <f>IF(AND(K260&gt; J260, L260&gt; K260, M260&gt; L260, N260&gt; M260), "pos_trend", IF(AND(K260&lt; J260, L260&lt; K260, M260&lt; L260, N260&lt; M260), "neg_trend", "N/A"))</f>
        <v/>
      </c>
      <c r="J260">
        <f>IFERROR(IF(TRIM(C260)="-", "N/A", IF(RIGHT(C260,1)=")",IF(RIGHT(C260,2)="T)",-1000000000000*VALUE(MID(C260,2,LEN(C260)-3)),IF(RIGHT(C260,2)="M)",-1000000*VALUE(MID(C260,2,LEN(C260)-3)),IF(RIGHT(C260,2)="B)",-1000000000*VALUE(MID(C260,2,LEN(C260)-3)),IF(RIGHT(C260,2)="k)",-1000*VALUE(MID(C260,2,LEN(C260)-3)),VALUE(SUBSTITUTE(C260,",","")))))),IF(RIGHT(C260,1)="T",1000000000000*VALUE(LEFT(C260,LEN(C260)-1)),IF(RIGHT(C260,1)="M",1000000*VALUE(LEFT(C260,LEN(C260)-1)),IF(RIGHT(C260,1)="B",1000000000*VALUE(LEFT(C260,LEN(C260)-1)),IF(RIGHT(C260,1)="%",0.01*VALUE(LEFT(C260,LEN(C260)-1)),IF(RIGHT(C260,1)="k",1000*VALUE(LEFT(C260,LEN(C260)-1)),VALUE(SUBSTITUTE(C260,",",""))))))))),"N/A")</f>
        <v/>
      </c>
      <c r="K260">
        <f>IFERROR(IF(TRIM(D260)="-", "N/A", IF(RIGHT(D260,1)=")",IF(RIGHT(D260,2)="T)",-1000000000000*VALUE(MID(D260,2,LEN(D260)-3)),IF(RIGHT(D260,2)="M)",-1000000*VALUE(MID(D260,2,LEN(D260)-3)),IF(RIGHT(D260,2)="B)",-1000000000*VALUE(MID(D260,2,LEN(D260)-3)),IF(RIGHT(D260,2)="k)",-1000*VALUE(MID(D260,2,LEN(D260)-3)),VALUE(SUBSTITUTE(D260,",","")))))),IF(RIGHT(D260,1)="T",1000000000000*VALUE(LEFT(D260,LEN(D260)-1)),IF(RIGHT(D260,1)="M",1000000*VALUE(LEFT(D260,LEN(D260)-1)),IF(RIGHT(D260,1)="B",1000000000*VALUE(LEFT(D260,LEN(D260)-1)),IF(RIGHT(D260,1)="%",0.01*VALUE(LEFT(D260,LEN(D260)-1)),IF(RIGHT(D260,1)="k",1000*VALUE(LEFT(D260,LEN(D260)-1)),VALUE(SUBSTITUTE(D260,",",""))))))))),"N/A")</f>
        <v/>
      </c>
      <c r="L260">
        <f>IFERROR(IF(TRIM(E260)="-", "N/A", IF(RIGHT(E260,1)=")",IF(RIGHT(E260,2)="T)",-1000000000000*VALUE(MID(E260,2,LEN(E260)-3)),IF(RIGHT(E260,2)="M)",-1000000*VALUE(MID(E260,2,LEN(E260)-3)),IF(RIGHT(E260,2)="B)",-1000000000*VALUE(MID(E260,2,LEN(E260)-3)),IF(RIGHT(E260,2)="k)",-1000*VALUE(MID(E260,2,LEN(E260)-3)),VALUE(SUBSTITUTE(E260,",","")))))),IF(RIGHT(E260,1)="T",1000000000000*VALUE(LEFT(E260,LEN(E260)-1)),IF(RIGHT(E260,1)="M",1000000*VALUE(LEFT(E260,LEN(E260)-1)),IF(RIGHT(E260,1)="B",1000000000*VALUE(LEFT(E260,LEN(E260)-1)),IF(RIGHT(E260,1)="%",0.01*VALUE(LEFT(E260,LEN(E260)-1)),IF(RIGHT(E260,1)="k",1000*VALUE(LEFT(E260,LEN(E260)-1)),VALUE(SUBSTITUTE(E260,",",""))))))))),"N/A")</f>
        <v/>
      </c>
      <c r="M260">
        <f>IFERROR(IF(TRIM(F260)="-", "N/A", IF(RIGHT(F260,1)=")",IF(RIGHT(F260,2)="T)",-1000000000000*VALUE(MID(F260,2,LEN(F260)-3)),IF(RIGHT(F260,2)="M)",-1000000*VALUE(MID(F260,2,LEN(F260)-3)),IF(RIGHT(F260,2)="B)",-1000000000*VALUE(MID(F260,2,LEN(F260)-3)),IF(RIGHT(F260,2)="k)",-1000*VALUE(MID(F260,2,LEN(F260)-3)),VALUE(SUBSTITUTE(F260,",","")))))),IF(RIGHT(F260,1)="T",1000000000000*VALUE(LEFT(F260,LEN(F260)-1)),IF(RIGHT(F260,1)="M",1000000*VALUE(LEFT(F260,LEN(F260)-1)),IF(RIGHT(F260,1)="B",1000000000*VALUE(LEFT(F260,LEN(F260)-1)),IF(RIGHT(F260,1)="%",0.01*VALUE(LEFT(F260,LEN(F260)-1)),IF(RIGHT(F260,1)="k",1000*VALUE(LEFT(F260,LEN(F260)-1)),VALUE(SUBSTITUTE(F260,",",""))))))))),"N/A")</f>
        <v/>
      </c>
      <c r="N260">
        <f>IFERROR(IF(TRIM(G260)="-", "N/A", IF(RIGHT(G260,1)=")",IF(RIGHT(G260,2)="T)",-1000000000000*VALUE(MID(G260,2,LEN(G260)-3)),IF(RIGHT(G260,2)="M)",-1000000*VALUE(MID(G260,2,LEN(G260)-3)),IF(RIGHT(G260,2)="B)",-1000000000*VALUE(MID(G260,2,LEN(G260)-3)),IF(RIGHT(G260,2)="k)",-1000*VALUE(MID(G260,2,LEN(G260)-3)),VALUE(SUBSTITUTE(G260,",","")))))),IF(RIGHT(G260,1)="T",1000000000000*VALUE(LEFT(G260,LEN(G260)-1)),IF(RIGHT(G260,1)="M",1000000*VALUE(LEFT(G260,LEN(G260)-1)),IF(RIGHT(G260,1)="B",1000000000*VALUE(LEFT(G260,LEN(G260)-1)),IF(RIGHT(G260,1)="%",0.01*VALUE(LEFT(G260,LEN(G260)-1)),IF(RIGHT(G260,1)="k",1000*VALUE(LEFT(G260,LEN(G260)-1)),VALUE(SUBSTITUTE(G260,",",""))))))))),"N/A")</f>
        <v/>
      </c>
      <c r="P260">
        <f>MAX(J260:N260)</f>
        <v/>
      </c>
      <c r="Q260">
        <f>IFERROR(J144+MATCH(P260,J260:N260,0)-1,"")</f>
        <v/>
      </c>
      <c r="R260">
        <f>IF(Q260="","",MIN(J260:N260))</f>
        <v/>
      </c>
      <c r="S260">
        <f>IFERROR(J144+MATCH(R260,J260:N260,0)-1,"")</f>
        <v/>
      </c>
      <c r="T260">
        <f>IFERROR(AVERAGE(J260:N260),"")</f>
        <v/>
      </c>
      <c r="U260">
        <f>IFERROR(STDEV(J260:N260),"")</f>
        <v/>
      </c>
      <c r="V260">
        <f>IFERROR(IF(C260="-","",IF(ISBLANK(B260),"",IF(OR(ISNUMBER(FIND("Growth",B260)),ISNUMBER(FIND("Margin",B260))),"",(J260-T260)/U260))),"")</f>
        <v/>
      </c>
      <c r="W260">
        <f>IFERROR(IF(OR(D260="-",ISBLANK(D260)),"",(K260-T260)/U260),"")</f>
        <v/>
      </c>
      <c r="X260">
        <f>IFERROR(IF(OR(E260="-",ISBLANK(E260)),"",(L260-T260)/U260),"")</f>
        <v/>
      </c>
      <c r="Y260">
        <f>IFERROR(IF(OR(F260="-",ISBLANK(F260)),"",(M260-T260)/U260),"")</f>
        <v/>
      </c>
      <c r="Z260">
        <f>IFERROR(IF(OR(G260="-",ISBLANK(G260)),"",(N260-T260)/U260),"")</f>
        <v/>
      </c>
      <c r="AA260">
        <f>IF(MAX(MAX(V260:Z260),ABS(MIN(V260:Z260)))=ABS(MIN(V260:Z260)),MIN(V260:Z260),MAX(V260:Z260))</f>
        <v/>
      </c>
      <c r="AB260">
        <f>IFERROR(V144+MATCH(AA260,V260:Z260,0)-1,"")</f>
        <v/>
      </c>
      <c r="AC260">
        <f>IF(AB260&lt;&gt;"",IF(S260=AB260,"Low",IF(AB260=Q260,"High","")),"")</f>
        <v/>
      </c>
      <c r="AE260">
        <f>IF(ISNUMBER(MATCH("N/A",J260:N260,0)),"",IFERROR((5 * SUMPRODUCT(J144:N144,J260:N260) - PRODUCT(SUM(J144:N144),SUM(J260:N260))) / ((5 * SUM((J144^2)+(K144^2)+(L144^2)+(M144^2)+(N144^2))) - SUM(J144:N144)^2),""))</f>
        <v/>
      </c>
      <c r="AF260">
        <f>IFERROR(CORREL(J144:N144,J260:N260),"")</f>
        <v/>
      </c>
      <c r="AZ260">
        <f>IF(Q260=S260,0,1)</f>
        <v/>
      </c>
      <c r="BA260">
        <f>IF(AZ260=1,IF(Q260="","",IF(Q260=N144,"Yes","No")),"")</f>
        <v/>
      </c>
      <c r="BB260">
        <f>IF(BA260="Yes",P260,"")</f>
        <v/>
      </c>
      <c r="BC260">
        <f>IF(AZ260=1,IF(S260="","",IF(S260=N144,"Yes","No")),"")</f>
        <v/>
      </c>
      <c r="BD260">
        <f>IF(BC260="Yes",R260,"")</f>
        <v/>
      </c>
      <c r="BE260">
        <f>IFERROR(IF(SIGN(AE260)=1,"Increasing",IF(SIGN(AE260)=-1,"Decreasing","")),"")</f>
        <v/>
      </c>
      <c r="BF260">
        <f>IF(OR(AND(BE260="Increasing",BA260="Yes"),AND(BE260="Decreasing",BC260="Yes")),"Yes","No")</f>
        <v/>
      </c>
      <c r="BG260">
        <f>IF(I260="pos_trend","Yes","No")</f>
        <v/>
      </c>
      <c r="BH260">
        <f>IF(AF260&lt;&gt;"",IF(ABS(AF260)&gt;0.8,"Yes","No"),"")</f>
        <v/>
      </c>
    </row>
    <row r="261" spans="1:60">
      <c s="1" r="A261" t="n">
        <v>14</v>
      </c>
      <c r="B261" t="s">
        <v>674</v>
      </c>
      <c r="C261" t="s">
        <v>264</v>
      </c>
      <c r="D261" t="s">
        <v>264</v>
      </c>
      <c r="E261" t="s">
        <v>264</v>
      </c>
      <c r="F261" t="s">
        <v>264</v>
      </c>
      <c r="G261" t="s">
        <v>264</v>
      </c>
      <c r="H261" t="s"/>
      <c r="I261">
        <f>IF(AND(K261&gt; J261, L261&gt; K261, M261&gt; L261, N261&gt; M261), "pos_trend", IF(AND(K261&lt; J261, L261&lt; K261, M261&lt; L261, N261&lt; M261), "neg_trend", "N/A"))</f>
        <v/>
      </c>
      <c r="J261">
        <f>IFERROR(IF(TRIM(C261)="-", "N/A", IF(RIGHT(C261,1)=")",IF(RIGHT(C261,2)="T)",-1000000000000*VALUE(MID(C261,2,LEN(C261)-3)),IF(RIGHT(C261,2)="M)",-1000000*VALUE(MID(C261,2,LEN(C261)-3)),IF(RIGHT(C261,2)="B)",-1000000000*VALUE(MID(C261,2,LEN(C261)-3)),IF(RIGHT(C261,2)="k)",-1000*VALUE(MID(C261,2,LEN(C261)-3)),VALUE(SUBSTITUTE(C261,",","")))))),IF(RIGHT(C261,1)="T",1000000000000*VALUE(LEFT(C261,LEN(C261)-1)),IF(RIGHT(C261,1)="M",1000000*VALUE(LEFT(C261,LEN(C261)-1)),IF(RIGHT(C261,1)="B",1000000000*VALUE(LEFT(C261,LEN(C261)-1)),IF(RIGHT(C261,1)="%",0.01*VALUE(LEFT(C261,LEN(C261)-1)),IF(RIGHT(C261,1)="k",1000*VALUE(LEFT(C261,LEN(C261)-1)),VALUE(SUBSTITUTE(C261,",",""))))))))),"N/A")</f>
        <v/>
      </c>
      <c r="K261">
        <f>IFERROR(IF(TRIM(D261)="-", "N/A", IF(RIGHT(D261,1)=")",IF(RIGHT(D261,2)="T)",-1000000000000*VALUE(MID(D261,2,LEN(D261)-3)),IF(RIGHT(D261,2)="M)",-1000000*VALUE(MID(D261,2,LEN(D261)-3)),IF(RIGHT(D261,2)="B)",-1000000000*VALUE(MID(D261,2,LEN(D261)-3)),IF(RIGHT(D261,2)="k)",-1000*VALUE(MID(D261,2,LEN(D261)-3)),VALUE(SUBSTITUTE(D261,",","")))))),IF(RIGHT(D261,1)="T",1000000000000*VALUE(LEFT(D261,LEN(D261)-1)),IF(RIGHT(D261,1)="M",1000000*VALUE(LEFT(D261,LEN(D261)-1)),IF(RIGHT(D261,1)="B",1000000000*VALUE(LEFT(D261,LEN(D261)-1)),IF(RIGHT(D261,1)="%",0.01*VALUE(LEFT(D261,LEN(D261)-1)),IF(RIGHT(D261,1)="k",1000*VALUE(LEFT(D261,LEN(D261)-1)),VALUE(SUBSTITUTE(D261,",",""))))))))),"N/A")</f>
        <v/>
      </c>
      <c r="L261">
        <f>IFERROR(IF(TRIM(E261)="-", "N/A", IF(RIGHT(E261,1)=")",IF(RIGHT(E261,2)="T)",-1000000000000*VALUE(MID(E261,2,LEN(E261)-3)),IF(RIGHT(E261,2)="M)",-1000000*VALUE(MID(E261,2,LEN(E261)-3)),IF(RIGHT(E261,2)="B)",-1000000000*VALUE(MID(E261,2,LEN(E261)-3)),IF(RIGHT(E261,2)="k)",-1000*VALUE(MID(E261,2,LEN(E261)-3)),VALUE(SUBSTITUTE(E261,",","")))))),IF(RIGHT(E261,1)="T",1000000000000*VALUE(LEFT(E261,LEN(E261)-1)),IF(RIGHT(E261,1)="M",1000000*VALUE(LEFT(E261,LEN(E261)-1)),IF(RIGHT(E261,1)="B",1000000000*VALUE(LEFT(E261,LEN(E261)-1)),IF(RIGHT(E261,1)="%",0.01*VALUE(LEFT(E261,LEN(E261)-1)),IF(RIGHT(E261,1)="k",1000*VALUE(LEFT(E261,LEN(E261)-1)),VALUE(SUBSTITUTE(E261,",",""))))))))),"N/A")</f>
        <v/>
      </c>
      <c r="M261">
        <f>IFERROR(IF(TRIM(F261)="-", "N/A", IF(RIGHT(F261,1)=")",IF(RIGHT(F261,2)="T)",-1000000000000*VALUE(MID(F261,2,LEN(F261)-3)),IF(RIGHT(F261,2)="M)",-1000000*VALUE(MID(F261,2,LEN(F261)-3)),IF(RIGHT(F261,2)="B)",-1000000000*VALUE(MID(F261,2,LEN(F261)-3)),IF(RIGHT(F261,2)="k)",-1000*VALUE(MID(F261,2,LEN(F261)-3)),VALUE(SUBSTITUTE(F261,",","")))))),IF(RIGHT(F261,1)="T",1000000000000*VALUE(LEFT(F261,LEN(F261)-1)),IF(RIGHT(F261,1)="M",1000000*VALUE(LEFT(F261,LEN(F261)-1)),IF(RIGHT(F261,1)="B",1000000000*VALUE(LEFT(F261,LEN(F261)-1)),IF(RIGHT(F261,1)="%",0.01*VALUE(LEFT(F261,LEN(F261)-1)),IF(RIGHT(F261,1)="k",1000*VALUE(LEFT(F261,LEN(F261)-1)),VALUE(SUBSTITUTE(F261,",",""))))))))),"N/A")</f>
        <v/>
      </c>
      <c r="N261">
        <f>IFERROR(IF(TRIM(G261)="-", "N/A", IF(RIGHT(G261,1)=")",IF(RIGHT(G261,2)="T)",-1000000000000*VALUE(MID(G261,2,LEN(G261)-3)),IF(RIGHT(G261,2)="M)",-1000000*VALUE(MID(G261,2,LEN(G261)-3)),IF(RIGHT(G261,2)="B)",-1000000000*VALUE(MID(G261,2,LEN(G261)-3)),IF(RIGHT(G261,2)="k)",-1000*VALUE(MID(G261,2,LEN(G261)-3)),VALUE(SUBSTITUTE(G261,",","")))))),IF(RIGHT(G261,1)="T",1000000000000*VALUE(LEFT(G261,LEN(G261)-1)),IF(RIGHT(G261,1)="M",1000000*VALUE(LEFT(G261,LEN(G261)-1)),IF(RIGHT(G261,1)="B",1000000000*VALUE(LEFT(G261,LEN(G261)-1)),IF(RIGHT(G261,1)="%",0.01*VALUE(LEFT(G261,LEN(G261)-1)),IF(RIGHT(G261,1)="k",1000*VALUE(LEFT(G261,LEN(G261)-1)),VALUE(SUBSTITUTE(G261,",",""))))))))),"N/A")</f>
        <v/>
      </c>
      <c r="P261">
        <f>MAX(J261:N261)</f>
        <v/>
      </c>
      <c r="Q261">
        <f>IFERROR(J144+MATCH(P261,J261:N261,0)-1,"")</f>
        <v/>
      </c>
      <c r="R261">
        <f>IF(Q261="","",MIN(J261:N261))</f>
        <v/>
      </c>
      <c r="S261">
        <f>IFERROR(J144+MATCH(R261,J261:N261,0)-1,"")</f>
        <v/>
      </c>
      <c r="T261">
        <f>IFERROR(AVERAGE(J261:N261),"")</f>
        <v/>
      </c>
      <c r="U261">
        <f>IFERROR(STDEV(J261:N261),"")</f>
        <v/>
      </c>
      <c r="V261">
        <f>IFERROR(IF(C261="-","",IF(ISBLANK(B261),"",IF(OR(ISNUMBER(FIND("Growth",B261)),ISNUMBER(FIND("Margin",B261))),"",(J261-T261)/U261))),"")</f>
        <v/>
      </c>
      <c r="W261">
        <f>IFERROR(IF(OR(D261="-",ISBLANK(D261)),"",(K261-T261)/U261),"")</f>
        <v/>
      </c>
      <c r="X261">
        <f>IFERROR(IF(OR(E261="-",ISBLANK(E261)),"",(L261-T261)/U261),"")</f>
        <v/>
      </c>
      <c r="Y261">
        <f>IFERROR(IF(OR(F261="-",ISBLANK(F261)),"",(M261-T261)/U261),"")</f>
        <v/>
      </c>
      <c r="Z261">
        <f>IFERROR(IF(OR(G261="-",ISBLANK(G261)),"",(N261-T261)/U261),"")</f>
        <v/>
      </c>
      <c r="AA261">
        <f>IF(MAX(MAX(V261:Z261),ABS(MIN(V261:Z261)))=ABS(MIN(V261:Z261)),MIN(V261:Z261),MAX(V261:Z261))</f>
        <v/>
      </c>
      <c r="AB261">
        <f>IFERROR(V144+MATCH(AA261,V261:Z261,0)-1,"")</f>
        <v/>
      </c>
      <c r="AC261">
        <f>IF(AB261&lt;&gt;"",IF(S261=AB261,"Low",IF(AB261=Q261,"High","")),"")</f>
        <v/>
      </c>
      <c r="AE261">
        <f>IF(ISNUMBER(MATCH("N/A",J261:N261,0)),"",IFERROR((5 * SUMPRODUCT(J144:N144,J261:N261) - PRODUCT(SUM(J144:N144),SUM(J261:N261))) / ((5 * SUM((J144^2)+(K144^2)+(L144^2)+(M144^2)+(N144^2))) - SUM(J144:N144)^2),""))</f>
        <v/>
      </c>
      <c r="AF261">
        <f>IFERROR(CORREL(J144:N144,J261:N261),"")</f>
        <v/>
      </c>
      <c r="AZ261">
        <f>IF(Q261=S261,0,1)</f>
        <v/>
      </c>
      <c r="BA261">
        <f>IF(AZ261=1,IF(Q261="","",IF(Q261=N144,"Yes","No")),"")</f>
        <v/>
      </c>
      <c r="BB261">
        <f>IF(BA261="Yes",P261,"")</f>
        <v/>
      </c>
      <c r="BC261">
        <f>IF(AZ261=1,IF(S261="","",IF(S261=N144,"Yes","No")),"")</f>
        <v/>
      </c>
      <c r="BD261">
        <f>IF(BC261="Yes",R261,"")</f>
        <v/>
      </c>
      <c r="BE261">
        <f>IFERROR(IF(SIGN(AE261)=1,"Increasing",IF(SIGN(AE261)=-1,"Decreasing","")),"")</f>
        <v/>
      </c>
      <c r="BF261">
        <f>IF(OR(AND(BE261="Increasing",BA261="Yes"),AND(BE261="Decreasing",BC261="Yes")),"Yes","No")</f>
        <v/>
      </c>
      <c r="BG261">
        <f>IF(I261="pos_trend","Yes","No")</f>
        <v/>
      </c>
      <c r="BH261">
        <f>IF(AF261&lt;&gt;"",IF(ABS(AF261)&gt;0.8,"Yes","No"),"")</f>
        <v/>
      </c>
    </row>
    <row r="262" spans="1:60">
      <c s="1" r="A262" t="n">
        <v>15</v>
      </c>
      <c r="B262" t="s">
        <v>675</v>
      </c>
      <c r="C262" t="s">
        <v>264</v>
      </c>
      <c r="D262" t="s">
        <v>1430</v>
      </c>
      <c r="E262" t="s">
        <v>1431</v>
      </c>
      <c r="F262" t="s">
        <v>264</v>
      </c>
      <c r="G262" t="s">
        <v>264</v>
      </c>
      <c r="H262" t="s"/>
      <c r="I262">
        <f>IF(AND(K262&gt; J262, L262&gt; K262, M262&gt; L262, N262&gt; M262), "pos_trend", IF(AND(K262&lt; J262, L262&lt; K262, M262&lt; L262, N262&lt; M262), "neg_trend", "N/A"))</f>
        <v/>
      </c>
      <c r="J262">
        <f>IFERROR(IF(TRIM(C262)="-", "N/A", IF(RIGHT(C262,1)=")",IF(RIGHT(C262,2)="T)",-1000000000000*VALUE(MID(C262,2,LEN(C262)-3)),IF(RIGHT(C262,2)="M)",-1000000*VALUE(MID(C262,2,LEN(C262)-3)),IF(RIGHT(C262,2)="B)",-1000000000*VALUE(MID(C262,2,LEN(C262)-3)),IF(RIGHT(C262,2)="k)",-1000*VALUE(MID(C262,2,LEN(C262)-3)),VALUE(SUBSTITUTE(C262,",","")))))),IF(RIGHT(C262,1)="T",1000000000000*VALUE(LEFT(C262,LEN(C262)-1)),IF(RIGHT(C262,1)="M",1000000*VALUE(LEFT(C262,LEN(C262)-1)),IF(RIGHT(C262,1)="B",1000000000*VALUE(LEFT(C262,LEN(C262)-1)),IF(RIGHT(C262,1)="%",0.01*VALUE(LEFT(C262,LEN(C262)-1)),IF(RIGHT(C262,1)="k",1000*VALUE(LEFT(C262,LEN(C262)-1)),VALUE(SUBSTITUTE(C262,",",""))))))))),"N/A")</f>
        <v/>
      </c>
      <c r="K262">
        <f>IFERROR(IF(TRIM(D262)="-", "N/A", IF(RIGHT(D262,1)=")",IF(RIGHT(D262,2)="T)",-1000000000000*VALUE(MID(D262,2,LEN(D262)-3)),IF(RIGHT(D262,2)="M)",-1000000*VALUE(MID(D262,2,LEN(D262)-3)),IF(RIGHT(D262,2)="B)",-1000000000*VALUE(MID(D262,2,LEN(D262)-3)),IF(RIGHT(D262,2)="k)",-1000*VALUE(MID(D262,2,LEN(D262)-3)),VALUE(SUBSTITUTE(D262,",","")))))),IF(RIGHT(D262,1)="T",1000000000000*VALUE(LEFT(D262,LEN(D262)-1)),IF(RIGHT(D262,1)="M",1000000*VALUE(LEFT(D262,LEN(D262)-1)),IF(RIGHT(D262,1)="B",1000000000*VALUE(LEFT(D262,LEN(D262)-1)),IF(RIGHT(D262,1)="%",0.01*VALUE(LEFT(D262,LEN(D262)-1)),IF(RIGHT(D262,1)="k",1000*VALUE(LEFT(D262,LEN(D262)-1)),VALUE(SUBSTITUTE(D262,",",""))))))))),"N/A")</f>
        <v/>
      </c>
      <c r="L262">
        <f>IFERROR(IF(TRIM(E262)="-", "N/A", IF(RIGHT(E262,1)=")",IF(RIGHT(E262,2)="T)",-1000000000000*VALUE(MID(E262,2,LEN(E262)-3)),IF(RIGHT(E262,2)="M)",-1000000*VALUE(MID(E262,2,LEN(E262)-3)),IF(RIGHT(E262,2)="B)",-1000000000*VALUE(MID(E262,2,LEN(E262)-3)),IF(RIGHT(E262,2)="k)",-1000*VALUE(MID(E262,2,LEN(E262)-3)),VALUE(SUBSTITUTE(E262,",","")))))),IF(RIGHT(E262,1)="T",1000000000000*VALUE(LEFT(E262,LEN(E262)-1)),IF(RIGHT(E262,1)="M",1000000*VALUE(LEFT(E262,LEN(E262)-1)),IF(RIGHT(E262,1)="B",1000000000*VALUE(LEFT(E262,LEN(E262)-1)),IF(RIGHT(E262,1)="%",0.01*VALUE(LEFT(E262,LEN(E262)-1)),IF(RIGHT(E262,1)="k",1000*VALUE(LEFT(E262,LEN(E262)-1)),VALUE(SUBSTITUTE(E262,",",""))))))))),"N/A")</f>
        <v/>
      </c>
      <c r="M262">
        <f>IFERROR(IF(TRIM(F262)="-", "N/A", IF(RIGHT(F262,1)=")",IF(RIGHT(F262,2)="T)",-1000000000000*VALUE(MID(F262,2,LEN(F262)-3)),IF(RIGHT(F262,2)="M)",-1000000*VALUE(MID(F262,2,LEN(F262)-3)),IF(RIGHT(F262,2)="B)",-1000000000*VALUE(MID(F262,2,LEN(F262)-3)),IF(RIGHT(F262,2)="k)",-1000*VALUE(MID(F262,2,LEN(F262)-3)),VALUE(SUBSTITUTE(F262,",","")))))),IF(RIGHT(F262,1)="T",1000000000000*VALUE(LEFT(F262,LEN(F262)-1)),IF(RIGHT(F262,1)="M",1000000*VALUE(LEFT(F262,LEN(F262)-1)),IF(RIGHT(F262,1)="B",1000000000*VALUE(LEFT(F262,LEN(F262)-1)),IF(RIGHT(F262,1)="%",0.01*VALUE(LEFT(F262,LEN(F262)-1)),IF(RIGHT(F262,1)="k",1000*VALUE(LEFT(F262,LEN(F262)-1)),VALUE(SUBSTITUTE(F262,",",""))))))))),"N/A")</f>
        <v/>
      </c>
      <c r="N262">
        <f>IFERROR(IF(TRIM(G262)="-", "N/A", IF(RIGHT(G262,1)=")",IF(RIGHT(G262,2)="T)",-1000000000000*VALUE(MID(G262,2,LEN(G262)-3)),IF(RIGHT(G262,2)="M)",-1000000*VALUE(MID(G262,2,LEN(G262)-3)),IF(RIGHT(G262,2)="B)",-1000000000*VALUE(MID(G262,2,LEN(G262)-3)),IF(RIGHT(G262,2)="k)",-1000*VALUE(MID(G262,2,LEN(G262)-3)),VALUE(SUBSTITUTE(G262,",","")))))),IF(RIGHT(G262,1)="T",1000000000000*VALUE(LEFT(G262,LEN(G262)-1)),IF(RIGHT(G262,1)="M",1000000*VALUE(LEFT(G262,LEN(G262)-1)),IF(RIGHT(G262,1)="B",1000000000*VALUE(LEFT(G262,LEN(G262)-1)),IF(RIGHT(G262,1)="%",0.01*VALUE(LEFT(G262,LEN(G262)-1)),IF(RIGHT(G262,1)="k",1000*VALUE(LEFT(G262,LEN(G262)-1)),VALUE(SUBSTITUTE(G262,",",""))))))))),"N/A")</f>
        <v/>
      </c>
      <c r="P262">
        <f>MAX(J262:N262)</f>
        <v/>
      </c>
      <c r="Q262">
        <f>IFERROR(J144+MATCH(P262,J262:N262,0)-1,"")</f>
        <v/>
      </c>
      <c r="R262">
        <f>IF(Q262="","",MIN(J262:N262))</f>
        <v/>
      </c>
      <c r="S262">
        <f>IFERROR(J144+MATCH(R262,J262:N262,0)-1,"")</f>
        <v/>
      </c>
      <c r="T262">
        <f>IFERROR(AVERAGE(J262:N262),"")</f>
        <v/>
      </c>
      <c r="U262">
        <f>IFERROR(STDEV(J262:N262),"")</f>
        <v/>
      </c>
      <c r="V262">
        <f>IFERROR(IF(C262="-","",IF(ISBLANK(B262),"",IF(OR(ISNUMBER(FIND("Growth",B262)),ISNUMBER(FIND("Margin",B262))),"",(J262-T262)/U262))),"")</f>
        <v/>
      </c>
      <c r="W262">
        <f>IFERROR(IF(OR(D262="-",ISBLANK(D262)),"",(K262-T262)/U262),"")</f>
        <v/>
      </c>
      <c r="X262">
        <f>IFERROR(IF(OR(E262="-",ISBLANK(E262)),"",(L262-T262)/U262),"")</f>
        <v/>
      </c>
      <c r="Y262">
        <f>IFERROR(IF(OR(F262="-",ISBLANK(F262)),"",(M262-T262)/U262),"")</f>
        <v/>
      </c>
      <c r="Z262">
        <f>IFERROR(IF(OR(G262="-",ISBLANK(G262)),"",(N262-T262)/U262),"")</f>
        <v/>
      </c>
      <c r="AA262">
        <f>IF(MAX(MAX(V262:Z262),ABS(MIN(V262:Z262)))=ABS(MIN(V262:Z262)),MIN(V262:Z262),MAX(V262:Z262))</f>
        <v/>
      </c>
      <c r="AB262">
        <f>IFERROR(V144+MATCH(AA262,V262:Z262,0)-1,"")</f>
        <v/>
      </c>
      <c r="AC262">
        <f>IF(AB262&lt;&gt;"",IF(S262=AB262,"Low",IF(AB262=Q262,"High","")),"")</f>
        <v/>
      </c>
      <c r="AE262">
        <f>IF(ISNUMBER(MATCH("N/A",J262:N262,0)),"",IFERROR((5 * SUMPRODUCT(J144:N144,J262:N262) - PRODUCT(SUM(J144:N144),SUM(J262:N262))) / ((5 * SUM((J144^2)+(K144^2)+(L144^2)+(M144^2)+(N144^2))) - SUM(J144:N144)^2),""))</f>
        <v/>
      </c>
      <c r="AF262">
        <f>IFERROR(CORREL(J144:N144,J262:N262),"")</f>
        <v/>
      </c>
      <c r="AZ262">
        <f>IF(Q262=S262,0,1)</f>
        <v/>
      </c>
      <c r="BA262">
        <f>IF(AZ262=1,IF(Q262="","",IF(Q262=N144,"Yes","No")),"")</f>
        <v/>
      </c>
      <c r="BB262">
        <f>IF(BA262="Yes",P262,"")</f>
        <v/>
      </c>
      <c r="BC262">
        <f>IF(AZ262=1,IF(S262="","",IF(S262=N144,"Yes","No")),"")</f>
        <v/>
      </c>
      <c r="BD262">
        <f>IF(BC262="Yes",R262,"")</f>
        <v/>
      </c>
      <c r="BE262">
        <f>IFERROR(IF(SIGN(AE262)=1,"Increasing",IF(SIGN(AE262)=-1,"Decreasing","")),"")</f>
        <v/>
      </c>
      <c r="BF262">
        <f>IF(OR(AND(BE262="Increasing",BA262="Yes"),AND(BE262="Decreasing",BC262="Yes")),"Yes","No")</f>
        <v/>
      </c>
      <c r="BG262">
        <f>IF(I262="pos_trend","Yes","No")</f>
        <v/>
      </c>
      <c r="BH262">
        <f>IF(AF262&lt;&gt;"",IF(ABS(AF262)&gt;0.8,"Yes","No"),"")</f>
        <v/>
      </c>
    </row>
    <row r="263" spans="1:60">
      <c s="1" r="A263" t="n">
        <v>16</v>
      </c>
      <c r="B263" t="s">
        <v>679</v>
      </c>
      <c r="C263" t="s">
        <v>1432</v>
      </c>
      <c r="D263" t="s">
        <v>1433</v>
      </c>
      <c r="E263" t="s">
        <v>1434</v>
      </c>
      <c r="F263" t="s">
        <v>1435</v>
      </c>
      <c r="G263" t="s">
        <v>1436</v>
      </c>
      <c r="H263" t="s"/>
      <c r="I263">
        <f>IF(AND(K263&gt; J263, L263&gt; K263, M263&gt; L263, N263&gt; M263), "pos_trend", IF(AND(K263&lt; J263, L263&lt; K263, M263&lt; L263, N263&lt; M263), "neg_trend", "N/A"))</f>
        <v/>
      </c>
      <c r="J263">
        <f>IFERROR(IF(TRIM(C263)="-", "N/A", IF(RIGHT(C263,1)=")",IF(RIGHT(C263,2)="T)",-1000000000000*VALUE(MID(C263,2,LEN(C263)-3)),IF(RIGHT(C263,2)="M)",-1000000*VALUE(MID(C263,2,LEN(C263)-3)),IF(RIGHT(C263,2)="B)",-1000000000*VALUE(MID(C263,2,LEN(C263)-3)),IF(RIGHT(C263,2)="k)",-1000*VALUE(MID(C263,2,LEN(C263)-3)),VALUE(SUBSTITUTE(C263,",","")))))),IF(RIGHT(C263,1)="T",1000000000000*VALUE(LEFT(C263,LEN(C263)-1)),IF(RIGHT(C263,1)="M",1000000*VALUE(LEFT(C263,LEN(C263)-1)),IF(RIGHT(C263,1)="B",1000000000*VALUE(LEFT(C263,LEN(C263)-1)),IF(RIGHT(C263,1)="%",0.01*VALUE(LEFT(C263,LEN(C263)-1)),IF(RIGHT(C263,1)="k",1000*VALUE(LEFT(C263,LEN(C263)-1)),VALUE(SUBSTITUTE(C263,",",""))))))))),"N/A")</f>
        <v/>
      </c>
      <c r="K263">
        <f>IFERROR(IF(TRIM(D263)="-", "N/A", IF(RIGHT(D263,1)=")",IF(RIGHT(D263,2)="T)",-1000000000000*VALUE(MID(D263,2,LEN(D263)-3)),IF(RIGHT(D263,2)="M)",-1000000*VALUE(MID(D263,2,LEN(D263)-3)),IF(RIGHT(D263,2)="B)",-1000000000*VALUE(MID(D263,2,LEN(D263)-3)),IF(RIGHT(D263,2)="k)",-1000*VALUE(MID(D263,2,LEN(D263)-3)),VALUE(SUBSTITUTE(D263,",","")))))),IF(RIGHT(D263,1)="T",1000000000000*VALUE(LEFT(D263,LEN(D263)-1)),IF(RIGHT(D263,1)="M",1000000*VALUE(LEFT(D263,LEN(D263)-1)),IF(RIGHT(D263,1)="B",1000000000*VALUE(LEFT(D263,LEN(D263)-1)),IF(RIGHT(D263,1)="%",0.01*VALUE(LEFT(D263,LEN(D263)-1)),IF(RIGHT(D263,1)="k",1000*VALUE(LEFT(D263,LEN(D263)-1)),VALUE(SUBSTITUTE(D263,",",""))))))))),"N/A")</f>
        <v/>
      </c>
      <c r="L263">
        <f>IFERROR(IF(TRIM(E263)="-", "N/A", IF(RIGHT(E263,1)=")",IF(RIGHT(E263,2)="T)",-1000000000000*VALUE(MID(E263,2,LEN(E263)-3)),IF(RIGHT(E263,2)="M)",-1000000*VALUE(MID(E263,2,LEN(E263)-3)),IF(RIGHT(E263,2)="B)",-1000000000*VALUE(MID(E263,2,LEN(E263)-3)),IF(RIGHT(E263,2)="k)",-1000*VALUE(MID(E263,2,LEN(E263)-3)),VALUE(SUBSTITUTE(E263,",","")))))),IF(RIGHT(E263,1)="T",1000000000000*VALUE(LEFT(E263,LEN(E263)-1)),IF(RIGHT(E263,1)="M",1000000*VALUE(LEFT(E263,LEN(E263)-1)),IF(RIGHT(E263,1)="B",1000000000*VALUE(LEFT(E263,LEN(E263)-1)),IF(RIGHT(E263,1)="%",0.01*VALUE(LEFT(E263,LEN(E263)-1)),IF(RIGHT(E263,1)="k",1000*VALUE(LEFT(E263,LEN(E263)-1)),VALUE(SUBSTITUTE(E263,",",""))))))))),"N/A")</f>
        <v/>
      </c>
      <c r="M263">
        <f>IFERROR(IF(TRIM(F263)="-", "N/A", IF(RIGHT(F263,1)=")",IF(RIGHT(F263,2)="T)",-1000000000000*VALUE(MID(F263,2,LEN(F263)-3)),IF(RIGHT(F263,2)="M)",-1000000*VALUE(MID(F263,2,LEN(F263)-3)),IF(RIGHT(F263,2)="B)",-1000000000*VALUE(MID(F263,2,LEN(F263)-3)),IF(RIGHT(F263,2)="k)",-1000*VALUE(MID(F263,2,LEN(F263)-3)),VALUE(SUBSTITUTE(F263,",","")))))),IF(RIGHT(F263,1)="T",1000000000000*VALUE(LEFT(F263,LEN(F263)-1)),IF(RIGHT(F263,1)="M",1000000*VALUE(LEFT(F263,LEN(F263)-1)),IF(RIGHT(F263,1)="B",1000000000*VALUE(LEFT(F263,LEN(F263)-1)),IF(RIGHT(F263,1)="%",0.01*VALUE(LEFT(F263,LEN(F263)-1)),IF(RIGHT(F263,1)="k",1000*VALUE(LEFT(F263,LEN(F263)-1)),VALUE(SUBSTITUTE(F263,",",""))))))))),"N/A")</f>
        <v/>
      </c>
      <c r="N263">
        <f>IFERROR(IF(TRIM(G263)="-", "N/A", IF(RIGHT(G263,1)=")",IF(RIGHT(G263,2)="T)",-1000000000000*VALUE(MID(G263,2,LEN(G263)-3)),IF(RIGHT(G263,2)="M)",-1000000*VALUE(MID(G263,2,LEN(G263)-3)),IF(RIGHT(G263,2)="B)",-1000000000*VALUE(MID(G263,2,LEN(G263)-3)),IF(RIGHT(G263,2)="k)",-1000*VALUE(MID(G263,2,LEN(G263)-3)),VALUE(SUBSTITUTE(G263,",","")))))),IF(RIGHT(G263,1)="T",1000000000000*VALUE(LEFT(G263,LEN(G263)-1)),IF(RIGHT(G263,1)="M",1000000*VALUE(LEFT(G263,LEN(G263)-1)),IF(RIGHT(G263,1)="B",1000000000*VALUE(LEFT(G263,LEN(G263)-1)),IF(RIGHT(G263,1)="%",0.01*VALUE(LEFT(G263,LEN(G263)-1)),IF(RIGHT(G263,1)="k",1000*VALUE(LEFT(G263,LEN(G263)-1)),VALUE(SUBSTITUTE(G263,",",""))))))))),"N/A")</f>
        <v/>
      </c>
      <c r="P263">
        <f>MAX(J263:N263)</f>
        <v/>
      </c>
      <c r="Q263">
        <f>IFERROR(J144+MATCH(P263,J263:N263,0)-1,"")</f>
        <v/>
      </c>
      <c r="R263">
        <f>IF(Q263="","",MIN(J263:N263))</f>
        <v/>
      </c>
      <c r="S263">
        <f>IFERROR(J144+MATCH(R263,J263:N263,0)-1,"")</f>
        <v/>
      </c>
      <c r="T263">
        <f>IFERROR(AVERAGE(J263:N263),"")</f>
        <v/>
      </c>
      <c r="U263">
        <f>IFERROR(STDEV(J263:N263),"")</f>
        <v/>
      </c>
      <c r="V263">
        <f>IFERROR(IF(C263="-","",IF(ISBLANK(B263),"",IF(OR(ISNUMBER(FIND("Growth",B263)),ISNUMBER(FIND("Margin",B263))),"",(J263-T263)/U263))),"")</f>
        <v/>
      </c>
      <c r="W263">
        <f>IFERROR(IF(OR(D263="-",ISBLANK(D263)),"",(K263-T263)/U263),"")</f>
        <v/>
      </c>
      <c r="X263">
        <f>IFERROR(IF(OR(E263="-",ISBLANK(E263)),"",(L263-T263)/U263),"")</f>
        <v/>
      </c>
      <c r="Y263">
        <f>IFERROR(IF(OR(F263="-",ISBLANK(F263)),"",(M263-T263)/U263),"")</f>
        <v/>
      </c>
      <c r="Z263">
        <f>IFERROR(IF(OR(G263="-",ISBLANK(G263)),"",(N263-T263)/U263),"")</f>
        <v/>
      </c>
      <c r="AA263">
        <f>IF(MAX(MAX(V263:Z263),ABS(MIN(V263:Z263)))=ABS(MIN(V263:Z263)),MIN(V263:Z263),MAX(V263:Z263))</f>
        <v/>
      </c>
      <c r="AB263">
        <f>IFERROR(V144+MATCH(AA263,V263:Z263,0)-1,"")</f>
        <v/>
      </c>
      <c r="AC263">
        <f>IF(AB263&lt;&gt;"",IF(S263=AB263,"Low",IF(AB263=Q263,"High","")),"")</f>
        <v/>
      </c>
      <c r="AE263">
        <f>IF(ISNUMBER(MATCH("N/A",J263:N263,0)),"",IFERROR((5 * SUMPRODUCT(J144:N144,J263:N263) - PRODUCT(SUM(J144:N144),SUM(J263:N263))) / ((5 * SUM((J144^2)+(K144^2)+(L144^2)+(M144^2)+(N144^2))) - SUM(J144:N144)^2),""))</f>
        <v/>
      </c>
      <c r="AF263">
        <f>IFERROR(CORREL(J144:N144,J263:N263),"")</f>
        <v/>
      </c>
      <c r="AZ263">
        <f>IF(Q263=S263,0,1)</f>
        <v/>
      </c>
      <c r="BA263">
        <f>IF(AZ263=1,IF(Q263="","",IF(Q263=N144,"Yes","No")),"")</f>
        <v/>
      </c>
      <c r="BB263">
        <f>IF(BA263="Yes",P263,"")</f>
        <v/>
      </c>
      <c r="BC263">
        <f>IF(AZ263=1,IF(S263="","",IF(S263=N144,"Yes","No")),"")</f>
        <v/>
      </c>
      <c r="BD263">
        <f>IF(BC263="Yes",R263,"")</f>
        <v/>
      </c>
      <c r="BE263">
        <f>IFERROR(IF(SIGN(AE263)=1,"Increasing",IF(SIGN(AE263)=-1,"Decreasing","")),"")</f>
        <v/>
      </c>
      <c r="BF263">
        <f>IF(OR(AND(BE263="Increasing",BA263="Yes"),AND(BE263="Decreasing",BC263="Yes")),"Yes","No")</f>
        <v/>
      </c>
      <c r="BG263">
        <f>IF(I263="pos_trend","Yes","No")</f>
        <v/>
      </c>
      <c r="BH263">
        <f>IF(AF263&lt;&gt;"",IF(ABS(AF263)&gt;0.8,"Yes","No"),"")</f>
        <v/>
      </c>
    </row>
    <row r="264" spans="1:60">
      <c s="1" r="A264" t="n">
        <v>17</v>
      </c>
      <c r="B264" t="s">
        <v>680</v>
      </c>
      <c r="C264" t="s">
        <v>1437</v>
      </c>
      <c r="D264" t="s">
        <v>1438</v>
      </c>
      <c r="E264" t="s">
        <v>1439</v>
      </c>
      <c r="F264" t="s">
        <v>1440</v>
      </c>
      <c r="G264" t="s">
        <v>1441</v>
      </c>
      <c r="H264" t="s"/>
      <c r="I264">
        <f>IF(AND(K264&gt; J264, L264&gt; K264, M264&gt; L264, N264&gt; M264), "pos_trend", IF(AND(K264&lt; J264, L264&lt; K264, M264&lt; L264, N264&lt; M264), "neg_trend", "N/A"))</f>
        <v/>
      </c>
      <c r="J264">
        <f>IFERROR(IF(TRIM(C264)="-", "N/A", IF(RIGHT(C264,1)=")",IF(RIGHT(C264,2)="T)",-1000000000000*VALUE(MID(C264,2,LEN(C264)-3)),IF(RIGHT(C264,2)="M)",-1000000*VALUE(MID(C264,2,LEN(C264)-3)),IF(RIGHT(C264,2)="B)",-1000000000*VALUE(MID(C264,2,LEN(C264)-3)),IF(RIGHT(C264,2)="k)",-1000*VALUE(MID(C264,2,LEN(C264)-3)),VALUE(SUBSTITUTE(C264,",","")))))),IF(RIGHT(C264,1)="T",1000000000000*VALUE(LEFT(C264,LEN(C264)-1)),IF(RIGHT(C264,1)="M",1000000*VALUE(LEFT(C264,LEN(C264)-1)),IF(RIGHT(C264,1)="B",1000000000*VALUE(LEFT(C264,LEN(C264)-1)),IF(RIGHT(C264,1)="%",0.01*VALUE(LEFT(C264,LEN(C264)-1)),IF(RIGHT(C264,1)="k",1000*VALUE(LEFT(C264,LEN(C264)-1)),VALUE(SUBSTITUTE(C264,",",""))))))))),"N/A")</f>
        <v/>
      </c>
      <c r="K264">
        <f>IFERROR(IF(TRIM(D264)="-", "N/A", IF(RIGHT(D264,1)=")",IF(RIGHT(D264,2)="T)",-1000000000000*VALUE(MID(D264,2,LEN(D264)-3)),IF(RIGHT(D264,2)="M)",-1000000*VALUE(MID(D264,2,LEN(D264)-3)),IF(RIGHT(D264,2)="B)",-1000000000*VALUE(MID(D264,2,LEN(D264)-3)),IF(RIGHT(D264,2)="k)",-1000*VALUE(MID(D264,2,LEN(D264)-3)),VALUE(SUBSTITUTE(D264,",","")))))),IF(RIGHT(D264,1)="T",1000000000000*VALUE(LEFT(D264,LEN(D264)-1)),IF(RIGHT(D264,1)="M",1000000*VALUE(LEFT(D264,LEN(D264)-1)),IF(RIGHT(D264,1)="B",1000000000*VALUE(LEFT(D264,LEN(D264)-1)),IF(RIGHT(D264,1)="%",0.01*VALUE(LEFT(D264,LEN(D264)-1)),IF(RIGHT(D264,1)="k",1000*VALUE(LEFT(D264,LEN(D264)-1)),VALUE(SUBSTITUTE(D264,",",""))))))))),"N/A")</f>
        <v/>
      </c>
      <c r="L264">
        <f>IFERROR(IF(TRIM(E264)="-", "N/A", IF(RIGHT(E264,1)=")",IF(RIGHT(E264,2)="T)",-1000000000000*VALUE(MID(E264,2,LEN(E264)-3)),IF(RIGHT(E264,2)="M)",-1000000*VALUE(MID(E264,2,LEN(E264)-3)),IF(RIGHT(E264,2)="B)",-1000000000*VALUE(MID(E264,2,LEN(E264)-3)),IF(RIGHT(E264,2)="k)",-1000*VALUE(MID(E264,2,LEN(E264)-3)),VALUE(SUBSTITUTE(E264,",","")))))),IF(RIGHT(E264,1)="T",1000000000000*VALUE(LEFT(E264,LEN(E264)-1)),IF(RIGHT(E264,1)="M",1000000*VALUE(LEFT(E264,LEN(E264)-1)),IF(RIGHT(E264,1)="B",1000000000*VALUE(LEFT(E264,LEN(E264)-1)),IF(RIGHT(E264,1)="%",0.01*VALUE(LEFT(E264,LEN(E264)-1)),IF(RIGHT(E264,1)="k",1000*VALUE(LEFT(E264,LEN(E264)-1)),VALUE(SUBSTITUTE(E264,",",""))))))))),"N/A")</f>
        <v/>
      </c>
      <c r="M264">
        <f>IFERROR(IF(TRIM(F264)="-", "N/A", IF(RIGHT(F264,1)=")",IF(RIGHT(F264,2)="T)",-1000000000000*VALUE(MID(F264,2,LEN(F264)-3)),IF(RIGHT(F264,2)="M)",-1000000*VALUE(MID(F264,2,LEN(F264)-3)),IF(RIGHT(F264,2)="B)",-1000000000*VALUE(MID(F264,2,LEN(F264)-3)),IF(RIGHT(F264,2)="k)",-1000*VALUE(MID(F264,2,LEN(F264)-3)),VALUE(SUBSTITUTE(F264,",","")))))),IF(RIGHT(F264,1)="T",1000000000000*VALUE(LEFT(F264,LEN(F264)-1)),IF(RIGHT(F264,1)="M",1000000*VALUE(LEFT(F264,LEN(F264)-1)),IF(RIGHT(F264,1)="B",1000000000*VALUE(LEFT(F264,LEN(F264)-1)),IF(RIGHT(F264,1)="%",0.01*VALUE(LEFT(F264,LEN(F264)-1)),IF(RIGHT(F264,1)="k",1000*VALUE(LEFT(F264,LEN(F264)-1)),VALUE(SUBSTITUTE(F264,",",""))))))))),"N/A")</f>
        <v/>
      </c>
      <c r="N264">
        <f>IFERROR(IF(TRIM(G264)="-", "N/A", IF(RIGHT(G264,1)=")",IF(RIGHT(G264,2)="T)",-1000000000000*VALUE(MID(G264,2,LEN(G264)-3)),IF(RIGHT(G264,2)="M)",-1000000*VALUE(MID(G264,2,LEN(G264)-3)),IF(RIGHT(G264,2)="B)",-1000000000*VALUE(MID(G264,2,LEN(G264)-3)),IF(RIGHT(G264,2)="k)",-1000*VALUE(MID(G264,2,LEN(G264)-3)),VALUE(SUBSTITUTE(G264,",","")))))),IF(RIGHT(G264,1)="T",1000000000000*VALUE(LEFT(G264,LEN(G264)-1)),IF(RIGHT(G264,1)="M",1000000*VALUE(LEFT(G264,LEN(G264)-1)),IF(RIGHT(G264,1)="B",1000000000*VALUE(LEFT(G264,LEN(G264)-1)),IF(RIGHT(G264,1)="%",0.01*VALUE(LEFT(G264,LEN(G264)-1)),IF(RIGHT(G264,1)="k",1000*VALUE(LEFT(G264,LEN(G264)-1)),VALUE(SUBSTITUTE(G264,",",""))))))))),"N/A")</f>
        <v/>
      </c>
      <c r="P264">
        <f>MAX(J264:N264)</f>
        <v/>
      </c>
      <c r="Q264">
        <f>IFERROR(J144+MATCH(P264,J264:N264,0)-1,"")</f>
        <v/>
      </c>
      <c r="R264">
        <f>IF(Q264="","",MIN(J264:N264))</f>
        <v/>
      </c>
      <c r="S264">
        <f>IFERROR(J144+MATCH(R264,J264:N264,0)-1,"")</f>
        <v/>
      </c>
      <c r="T264">
        <f>IFERROR(AVERAGE(J264:N264),"")</f>
        <v/>
      </c>
      <c r="U264">
        <f>IFERROR(STDEV(J264:N264),"")</f>
        <v/>
      </c>
      <c r="V264">
        <f>IFERROR(IF(C264="-","",IF(ISBLANK(B264),"",IF(OR(ISNUMBER(FIND("Growth",B264)),ISNUMBER(FIND("Margin",B264))),"",(J264-T264)/U264))),"")</f>
        <v/>
      </c>
      <c r="W264">
        <f>IFERROR(IF(OR(D264="-",ISBLANK(D264)),"",(K264-T264)/U264),"")</f>
        <v/>
      </c>
      <c r="X264">
        <f>IFERROR(IF(OR(E264="-",ISBLANK(E264)),"",(L264-T264)/U264),"")</f>
        <v/>
      </c>
      <c r="Y264">
        <f>IFERROR(IF(OR(F264="-",ISBLANK(F264)),"",(M264-T264)/U264),"")</f>
        <v/>
      </c>
      <c r="Z264">
        <f>IFERROR(IF(OR(G264="-",ISBLANK(G264)),"",(N264-T264)/U264),"")</f>
        <v/>
      </c>
      <c r="AA264">
        <f>IF(MAX(MAX(V264:Z264),ABS(MIN(V264:Z264)))=ABS(MIN(V264:Z264)),MIN(V264:Z264),MAX(V264:Z264))</f>
        <v/>
      </c>
      <c r="AB264">
        <f>IFERROR(V144+MATCH(AA264,V264:Z264,0)-1,"")</f>
        <v/>
      </c>
      <c r="AC264">
        <f>IF(AB264&lt;&gt;"",IF(S264=AB264,"Low",IF(AB264=Q264,"High","")),"")</f>
        <v/>
      </c>
      <c r="AE264">
        <f>IF(ISNUMBER(MATCH("N/A",J264:N264,0)),"",IFERROR((5 * SUMPRODUCT(J144:N144,J264:N264) - PRODUCT(SUM(J144:N144),SUM(J264:N264))) / ((5 * SUM((J144^2)+(K144^2)+(L144^2)+(M144^2)+(N144^2))) - SUM(J144:N144)^2),""))</f>
        <v/>
      </c>
      <c r="AF264">
        <f>IFERROR(CORREL(J144:N144,J264:N264),"")</f>
        <v/>
      </c>
      <c r="AZ264">
        <f>IF(Q264=S264,0,1)</f>
        <v/>
      </c>
      <c r="BA264">
        <f>IF(AZ264=1,IF(Q264="","",IF(Q264=N144,"Yes","No")),"")</f>
        <v/>
      </c>
      <c r="BB264">
        <f>IF(BA264="Yes",P264,"")</f>
        <v/>
      </c>
      <c r="BC264">
        <f>IF(AZ264=1,IF(S264="","",IF(S264=N144,"Yes","No")),"")</f>
        <v/>
      </c>
      <c r="BD264">
        <f>IF(BC264="Yes",R264,"")</f>
        <v/>
      </c>
      <c r="BE264">
        <f>IFERROR(IF(SIGN(AE264)=1,"Increasing",IF(SIGN(AE264)=-1,"Decreasing","")),"")</f>
        <v/>
      </c>
      <c r="BF264">
        <f>IF(OR(AND(BE264="Increasing",BA264="Yes"),AND(BE264="Decreasing",BC264="Yes")),"Yes","No")</f>
        <v/>
      </c>
      <c r="BG264">
        <f>IF(I264="pos_trend","Yes","No")</f>
        <v/>
      </c>
      <c r="BH264">
        <f>IF(AF264&lt;&gt;"",IF(ABS(AF264)&gt;0.8,"Yes","No"),"")</f>
        <v/>
      </c>
    </row>
    <row r="265" spans="1:60">
      <c s="1" r="A265" t="n">
        <v>18</v>
      </c>
      <c r="B265" t="s">
        <v>686</v>
      </c>
      <c r="C265" t="s">
        <v>1437</v>
      </c>
      <c r="D265" t="s">
        <v>1438</v>
      </c>
      <c r="E265" t="s">
        <v>1439</v>
      </c>
      <c r="F265" t="s">
        <v>1440</v>
      </c>
      <c r="G265" t="s">
        <v>1441</v>
      </c>
      <c r="H265" t="s"/>
      <c r="I265">
        <f>IF(AND(K265&gt; J265, L265&gt; K265, M265&gt; L265, N265&gt; M265), "pos_trend", IF(AND(K265&lt; J265, L265&lt; K265, M265&lt; L265, N265&lt; M265), "neg_trend", "N/A"))</f>
        <v/>
      </c>
      <c r="J265">
        <f>IFERROR(IF(TRIM(C265)="-", "N/A", IF(RIGHT(C265,1)=")",IF(RIGHT(C265,2)="T)",-1000000000000*VALUE(MID(C265,2,LEN(C265)-3)),IF(RIGHT(C265,2)="M)",-1000000*VALUE(MID(C265,2,LEN(C265)-3)),IF(RIGHT(C265,2)="B)",-1000000000*VALUE(MID(C265,2,LEN(C265)-3)),IF(RIGHT(C265,2)="k)",-1000*VALUE(MID(C265,2,LEN(C265)-3)),VALUE(SUBSTITUTE(C265,",","")))))),IF(RIGHT(C265,1)="T",1000000000000*VALUE(LEFT(C265,LEN(C265)-1)),IF(RIGHT(C265,1)="M",1000000*VALUE(LEFT(C265,LEN(C265)-1)),IF(RIGHT(C265,1)="B",1000000000*VALUE(LEFT(C265,LEN(C265)-1)),IF(RIGHT(C265,1)="%",0.01*VALUE(LEFT(C265,LEN(C265)-1)),IF(RIGHT(C265,1)="k",1000*VALUE(LEFT(C265,LEN(C265)-1)),VALUE(SUBSTITUTE(C265,",",""))))))))),"N/A")</f>
        <v/>
      </c>
      <c r="K265">
        <f>IFERROR(IF(TRIM(D265)="-", "N/A", IF(RIGHT(D265,1)=")",IF(RIGHT(D265,2)="T)",-1000000000000*VALUE(MID(D265,2,LEN(D265)-3)),IF(RIGHT(D265,2)="M)",-1000000*VALUE(MID(D265,2,LEN(D265)-3)),IF(RIGHT(D265,2)="B)",-1000000000*VALUE(MID(D265,2,LEN(D265)-3)),IF(RIGHT(D265,2)="k)",-1000*VALUE(MID(D265,2,LEN(D265)-3)),VALUE(SUBSTITUTE(D265,",","")))))),IF(RIGHT(D265,1)="T",1000000000000*VALUE(LEFT(D265,LEN(D265)-1)),IF(RIGHT(D265,1)="M",1000000*VALUE(LEFT(D265,LEN(D265)-1)),IF(RIGHT(D265,1)="B",1000000000*VALUE(LEFT(D265,LEN(D265)-1)),IF(RIGHT(D265,1)="%",0.01*VALUE(LEFT(D265,LEN(D265)-1)),IF(RIGHT(D265,1)="k",1000*VALUE(LEFT(D265,LEN(D265)-1)),VALUE(SUBSTITUTE(D265,",",""))))))))),"N/A")</f>
        <v/>
      </c>
      <c r="L265">
        <f>IFERROR(IF(TRIM(E265)="-", "N/A", IF(RIGHT(E265,1)=")",IF(RIGHT(E265,2)="T)",-1000000000000*VALUE(MID(E265,2,LEN(E265)-3)),IF(RIGHT(E265,2)="M)",-1000000*VALUE(MID(E265,2,LEN(E265)-3)),IF(RIGHT(E265,2)="B)",-1000000000*VALUE(MID(E265,2,LEN(E265)-3)),IF(RIGHT(E265,2)="k)",-1000*VALUE(MID(E265,2,LEN(E265)-3)),VALUE(SUBSTITUTE(E265,",","")))))),IF(RIGHT(E265,1)="T",1000000000000*VALUE(LEFT(E265,LEN(E265)-1)),IF(RIGHT(E265,1)="M",1000000*VALUE(LEFT(E265,LEN(E265)-1)),IF(RIGHT(E265,1)="B",1000000000*VALUE(LEFT(E265,LEN(E265)-1)),IF(RIGHT(E265,1)="%",0.01*VALUE(LEFT(E265,LEN(E265)-1)),IF(RIGHT(E265,1)="k",1000*VALUE(LEFT(E265,LEN(E265)-1)),VALUE(SUBSTITUTE(E265,",",""))))))))),"N/A")</f>
        <v/>
      </c>
      <c r="M265">
        <f>IFERROR(IF(TRIM(F265)="-", "N/A", IF(RIGHT(F265,1)=")",IF(RIGHT(F265,2)="T)",-1000000000000*VALUE(MID(F265,2,LEN(F265)-3)),IF(RIGHT(F265,2)="M)",-1000000*VALUE(MID(F265,2,LEN(F265)-3)),IF(RIGHT(F265,2)="B)",-1000000000*VALUE(MID(F265,2,LEN(F265)-3)),IF(RIGHT(F265,2)="k)",-1000*VALUE(MID(F265,2,LEN(F265)-3)),VALUE(SUBSTITUTE(F265,",","")))))),IF(RIGHT(F265,1)="T",1000000000000*VALUE(LEFT(F265,LEN(F265)-1)),IF(RIGHT(F265,1)="M",1000000*VALUE(LEFT(F265,LEN(F265)-1)),IF(RIGHT(F265,1)="B",1000000000*VALUE(LEFT(F265,LEN(F265)-1)),IF(RIGHT(F265,1)="%",0.01*VALUE(LEFT(F265,LEN(F265)-1)),IF(RIGHT(F265,1)="k",1000*VALUE(LEFT(F265,LEN(F265)-1)),VALUE(SUBSTITUTE(F265,",",""))))))))),"N/A")</f>
        <v/>
      </c>
      <c r="N265">
        <f>IFERROR(IF(TRIM(G265)="-", "N/A", IF(RIGHT(G265,1)=")",IF(RIGHT(G265,2)="T)",-1000000000000*VALUE(MID(G265,2,LEN(G265)-3)),IF(RIGHT(G265,2)="M)",-1000000*VALUE(MID(G265,2,LEN(G265)-3)),IF(RIGHT(G265,2)="B)",-1000000000*VALUE(MID(G265,2,LEN(G265)-3)),IF(RIGHT(G265,2)="k)",-1000*VALUE(MID(G265,2,LEN(G265)-3)),VALUE(SUBSTITUTE(G265,",","")))))),IF(RIGHT(G265,1)="T",1000000000000*VALUE(LEFT(G265,LEN(G265)-1)),IF(RIGHT(G265,1)="M",1000000*VALUE(LEFT(G265,LEN(G265)-1)),IF(RIGHT(G265,1)="B",1000000000*VALUE(LEFT(G265,LEN(G265)-1)),IF(RIGHT(G265,1)="%",0.01*VALUE(LEFT(G265,LEN(G265)-1)),IF(RIGHT(G265,1)="k",1000*VALUE(LEFT(G265,LEN(G265)-1)),VALUE(SUBSTITUTE(G265,",",""))))))))),"N/A")</f>
        <v/>
      </c>
      <c r="P265">
        <f>MAX(J265:N265)</f>
        <v/>
      </c>
      <c r="Q265">
        <f>IFERROR(J144+MATCH(P265,J265:N265,0)-1,"")</f>
        <v/>
      </c>
      <c r="R265">
        <f>IF(Q265="","",MIN(J265:N265))</f>
        <v/>
      </c>
      <c r="S265">
        <f>IFERROR(J144+MATCH(R265,J265:N265,0)-1,"")</f>
        <v/>
      </c>
      <c r="T265">
        <f>IFERROR(AVERAGE(J265:N265),"")</f>
        <v/>
      </c>
      <c r="U265">
        <f>IFERROR(STDEV(J265:N265),"")</f>
        <v/>
      </c>
      <c r="V265">
        <f>IFERROR(IF(C265="-","",IF(ISBLANK(B265),"",IF(OR(ISNUMBER(FIND("Growth",B265)),ISNUMBER(FIND("Margin",B265))),"",(J265-T265)/U265))),"")</f>
        <v/>
      </c>
      <c r="W265">
        <f>IFERROR(IF(OR(D265="-",ISBLANK(D265)),"",(K265-T265)/U265),"")</f>
        <v/>
      </c>
      <c r="X265">
        <f>IFERROR(IF(OR(E265="-",ISBLANK(E265)),"",(L265-T265)/U265),"")</f>
        <v/>
      </c>
      <c r="Y265">
        <f>IFERROR(IF(OR(F265="-",ISBLANK(F265)),"",(M265-T265)/U265),"")</f>
        <v/>
      </c>
      <c r="Z265">
        <f>IFERROR(IF(OR(G265="-",ISBLANK(G265)),"",(N265-T265)/U265),"")</f>
        <v/>
      </c>
      <c r="AA265">
        <f>IF(MAX(MAX(V265:Z265),ABS(MIN(V265:Z265)))=ABS(MIN(V265:Z265)),MIN(V265:Z265),MAX(V265:Z265))</f>
        <v/>
      </c>
      <c r="AB265">
        <f>IFERROR(V144+MATCH(AA265,V265:Z265,0)-1,"")</f>
        <v/>
      </c>
      <c r="AC265">
        <f>IF(AB265&lt;&gt;"",IF(S265=AB265,"Low",IF(AB265=Q265,"High","")),"")</f>
        <v/>
      </c>
      <c r="AE265">
        <f>IF(ISNUMBER(MATCH("N/A",J265:N265,0)),"",IFERROR((5 * SUMPRODUCT(J144:N144,J265:N265) - PRODUCT(SUM(J144:N144),SUM(J265:N265))) / ((5 * SUM((J144^2)+(K144^2)+(L144^2)+(M144^2)+(N144^2))) - SUM(J144:N144)^2),""))</f>
        <v/>
      </c>
      <c r="AF265">
        <f>IFERROR(CORREL(J144:N144,J265:N265),"")</f>
        <v/>
      </c>
      <c r="AZ265">
        <f>IF(Q265=S265,0,1)</f>
        <v/>
      </c>
      <c r="BA265">
        <f>IF(AZ265=1,IF(Q265="","",IF(Q265=N144,"Yes","No")),"")</f>
        <v/>
      </c>
      <c r="BB265">
        <f>IF(BA265="Yes",P265,"")</f>
        <v/>
      </c>
      <c r="BC265">
        <f>IF(AZ265=1,IF(S265="","",IF(S265=N144,"Yes","No")),"")</f>
        <v/>
      </c>
      <c r="BD265">
        <f>IF(BC265="Yes",R265,"")</f>
        <v/>
      </c>
      <c r="BE265">
        <f>IFERROR(IF(SIGN(AE265)=1,"Increasing",IF(SIGN(AE265)=-1,"Decreasing","")),"")</f>
        <v/>
      </c>
      <c r="BF265">
        <f>IF(OR(AND(BE265="Increasing",BA265="Yes"),AND(BE265="Decreasing",BC265="Yes")),"Yes","No")</f>
        <v/>
      </c>
      <c r="BG265">
        <f>IF(I265="pos_trend","Yes","No")</f>
        <v/>
      </c>
      <c r="BH265">
        <f>IF(AF265&lt;&gt;"",IF(ABS(AF265)&gt;0.8,"Yes","No"),"")</f>
        <v/>
      </c>
    </row>
    <row r="266" spans="1:60">
      <c s="1" r="A266" t="n">
        <v>19</v>
      </c>
      <c r="B266" t="s">
        <v>690</v>
      </c>
      <c r="C266" t="s">
        <v>264</v>
      </c>
      <c r="D266" t="s">
        <v>264</v>
      </c>
      <c r="E266" t="s">
        <v>264</v>
      </c>
      <c r="F266" t="s">
        <v>264</v>
      </c>
      <c r="G266" t="s">
        <v>264</v>
      </c>
      <c r="H266" t="s"/>
      <c r="I266">
        <f>IF(AND(K266&gt; J266, L266&gt; K266, M266&gt; L266, N266&gt; M266), "pos_trend", IF(AND(K266&lt; J266, L266&lt; K266, M266&lt; L266, N266&lt; M266), "neg_trend", "N/A"))</f>
        <v/>
      </c>
      <c r="J266">
        <f>IFERROR(IF(TRIM(C266)="-", "N/A", IF(RIGHT(C266,1)=")",IF(RIGHT(C266,2)="T)",-1000000000000*VALUE(MID(C266,2,LEN(C266)-3)),IF(RIGHT(C266,2)="M)",-1000000*VALUE(MID(C266,2,LEN(C266)-3)),IF(RIGHT(C266,2)="B)",-1000000000*VALUE(MID(C266,2,LEN(C266)-3)),IF(RIGHT(C266,2)="k)",-1000*VALUE(MID(C266,2,LEN(C266)-3)),VALUE(SUBSTITUTE(C266,",","")))))),IF(RIGHT(C266,1)="T",1000000000000*VALUE(LEFT(C266,LEN(C266)-1)),IF(RIGHT(C266,1)="M",1000000*VALUE(LEFT(C266,LEN(C266)-1)),IF(RIGHT(C266,1)="B",1000000000*VALUE(LEFT(C266,LEN(C266)-1)),IF(RIGHT(C266,1)="%",0.01*VALUE(LEFT(C266,LEN(C266)-1)),IF(RIGHT(C266,1)="k",1000*VALUE(LEFT(C266,LEN(C266)-1)),VALUE(SUBSTITUTE(C266,",",""))))))))),"N/A")</f>
        <v/>
      </c>
      <c r="K266">
        <f>IFERROR(IF(TRIM(D266)="-", "N/A", IF(RIGHT(D266,1)=")",IF(RIGHT(D266,2)="T)",-1000000000000*VALUE(MID(D266,2,LEN(D266)-3)),IF(RIGHT(D266,2)="M)",-1000000*VALUE(MID(D266,2,LEN(D266)-3)),IF(RIGHT(D266,2)="B)",-1000000000*VALUE(MID(D266,2,LEN(D266)-3)),IF(RIGHT(D266,2)="k)",-1000*VALUE(MID(D266,2,LEN(D266)-3)),VALUE(SUBSTITUTE(D266,",","")))))),IF(RIGHT(D266,1)="T",1000000000000*VALUE(LEFT(D266,LEN(D266)-1)),IF(RIGHT(D266,1)="M",1000000*VALUE(LEFT(D266,LEN(D266)-1)),IF(RIGHT(D266,1)="B",1000000000*VALUE(LEFT(D266,LEN(D266)-1)),IF(RIGHT(D266,1)="%",0.01*VALUE(LEFT(D266,LEN(D266)-1)),IF(RIGHT(D266,1)="k",1000*VALUE(LEFT(D266,LEN(D266)-1)),VALUE(SUBSTITUTE(D266,",",""))))))))),"N/A")</f>
        <v/>
      </c>
      <c r="L266">
        <f>IFERROR(IF(TRIM(E266)="-", "N/A", IF(RIGHT(E266,1)=")",IF(RIGHT(E266,2)="T)",-1000000000000*VALUE(MID(E266,2,LEN(E266)-3)),IF(RIGHT(E266,2)="M)",-1000000*VALUE(MID(E266,2,LEN(E266)-3)),IF(RIGHT(E266,2)="B)",-1000000000*VALUE(MID(E266,2,LEN(E266)-3)),IF(RIGHT(E266,2)="k)",-1000*VALUE(MID(E266,2,LEN(E266)-3)),VALUE(SUBSTITUTE(E266,",","")))))),IF(RIGHT(E266,1)="T",1000000000000*VALUE(LEFT(E266,LEN(E266)-1)),IF(RIGHT(E266,1)="M",1000000*VALUE(LEFT(E266,LEN(E266)-1)),IF(RIGHT(E266,1)="B",1000000000*VALUE(LEFT(E266,LEN(E266)-1)),IF(RIGHT(E266,1)="%",0.01*VALUE(LEFT(E266,LEN(E266)-1)),IF(RIGHT(E266,1)="k",1000*VALUE(LEFT(E266,LEN(E266)-1)),VALUE(SUBSTITUTE(E266,",",""))))))))),"N/A")</f>
        <v/>
      </c>
      <c r="M266">
        <f>IFERROR(IF(TRIM(F266)="-", "N/A", IF(RIGHT(F266,1)=")",IF(RIGHT(F266,2)="T)",-1000000000000*VALUE(MID(F266,2,LEN(F266)-3)),IF(RIGHT(F266,2)="M)",-1000000*VALUE(MID(F266,2,LEN(F266)-3)),IF(RIGHT(F266,2)="B)",-1000000000*VALUE(MID(F266,2,LEN(F266)-3)),IF(RIGHT(F266,2)="k)",-1000*VALUE(MID(F266,2,LEN(F266)-3)),VALUE(SUBSTITUTE(F266,",","")))))),IF(RIGHT(F266,1)="T",1000000000000*VALUE(LEFT(F266,LEN(F266)-1)),IF(RIGHT(F266,1)="M",1000000*VALUE(LEFT(F266,LEN(F266)-1)),IF(RIGHT(F266,1)="B",1000000000*VALUE(LEFT(F266,LEN(F266)-1)),IF(RIGHT(F266,1)="%",0.01*VALUE(LEFT(F266,LEN(F266)-1)),IF(RIGHT(F266,1)="k",1000*VALUE(LEFT(F266,LEN(F266)-1)),VALUE(SUBSTITUTE(F266,",",""))))))))),"N/A")</f>
        <v/>
      </c>
      <c r="N266">
        <f>IFERROR(IF(TRIM(G266)="-", "N/A", IF(RIGHT(G266,1)=")",IF(RIGHT(G266,2)="T)",-1000000000000*VALUE(MID(G266,2,LEN(G266)-3)),IF(RIGHT(G266,2)="M)",-1000000*VALUE(MID(G266,2,LEN(G266)-3)),IF(RIGHT(G266,2)="B)",-1000000000*VALUE(MID(G266,2,LEN(G266)-3)),IF(RIGHT(G266,2)="k)",-1000*VALUE(MID(G266,2,LEN(G266)-3)),VALUE(SUBSTITUTE(G266,",","")))))),IF(RIGHT(G266,1)="T",1000000000000*VALUE(LEFT(G266,LEN(G266)-1)),IF(RIGHT(G266,1)="M",1000000*VALUE(LEFT(G266,LEN(G266)-1)),IF(RIGHT(G266,1)="B",1000000000*VALUE(LEFT(G266,LEN(G266)-1)),IF(RIGHT(G266,1)="%",0.01*VALUE(LEFT(G266,LEN(G266)-1)),IF(RIGHT(G266,1)="k",1000*VALUE(LEFT(G266,LEN(G266)-1)),VALUE(SUBSTITUTE(G266,",",""))))))))),"N/A")</f>
        <v/>
      </c>
      <c r="P266">
        <f>MAX(J266:N266)</f>
        <v/>
      </c>
      <c r="Q266">
        <f>IFERROR(J144+MATCH(P266,J266:N266,0)-1,"")</f>
        <v/>
      </c>
      <c r="R266">
        <f>IF(Q266="","",MIN(J266:N266))</f>
        <v/>
      </c>
      <c r="S266">
        <f>IFERROR(J144+MATCH(R266,J266:N266,0)-1,"")</f>
        <v/>
      </c>
      <c r="T266">
        <f>IFERROR(AVERAGE(J266:N266),"")</f>
        <v/>
      </c>
      <c r="U266">
        <f>IFERROR(STDEV(J266:N266),"")</f>
        <v/>
      </c>
      <c r="V266">
        <f>IFERROR(IF(C266="-","",IF(ISBLANK(B266),"",IF(OR(ISNUMBER(FIND("Growth",B266)),ISNUMBER(FIND("Margin",B266))),"",(J266-T266)/U266))),"")</f>
        <v/>
      </c>
      <c r="W266">
        <f>IFERROR(IF(OR(D266="-",ISBLANK(D266)),"",(K266-T266)/U266),"")</f>
        <v/>
      </c>
      <c r="X266">
        <f>IFERROR(IF(OR(E266="-",ISBLANK(E266)),"",(L266-T266)/U266),"")</f>
        <v/>
      </c>
      <c r="Y266">
        <f>IFERROR(IF(OR(F266="-",ISBLANK(F266)),"",(M266-T266)/U266),"")</f>
        <v/>
      </c>
      <c r="Z266">
        <f>IFERROR(IF(OR(G266="-",ISBLANK(G266)),"",(N266-T266)/U266),"")</f>
        <v/>
      </c>
      <c r="AA266">
        <f>IF(MAX(MAX(V266:Z266),ABS(MIN(V266:Z266)))=ABS(MIN(V266:Z266)),MIN(V266:Z266),MAX(V266:Z266))</f>
        <v/>
      </c>
      <c r="AB266">
        <f>IFERROR(V144+MATCH(AA266,V266:Z266,0)-1,"")</f>
        <v/>
      </c>
      <c r="AC266">
        <f>IF(AB266&lt;&gt;"",IF(S266=AB266,"Low",IF(AB266=Q266,"High","")),"")</f>
        <v/>
      </c>
      <c r="AE266">
        <f>IF(ISNUMBER(MATCH("N/A",J266:N266,0)),"",IFERROR((5 * SUMPRODUCT(J144:N144,J266:N266) - PRODUCT(SUM(J144:N144),SUM(J266:N266))) / ((5 * SUM((J144^2)+(K144^2)+(L144^2)+(M144^2)+(N144^2))) - SUM(J144:N144)^2),""))</f>
        <v/>
      </c>
      <c r="AF266">
        <f>IFERROR(CORREL(J144:N144,J266:N266),"")</f>
        <v/>
      </c>
      <c r="AZ266">
        <f>IF(Q266=S266,0,1)</f>
        <v/>
      </c>
      <c r="BA266">
        <f>IF(AZ266=1,IF(Q266="","",IF(Q266=N144,"Yes","No")),"")</f>
        <v/>
      </c>
      <c r="BB266">
        <f>IF(BA266="Yes",P266,"")</f>
        <v/>
      </c>
      <c r="BC266">
        <f>IF(AZ266=1,IF(S266="","",IF(S266=N144,"Yes","No")),"")</f>
        <v/>
      </c>
      <c r="BD266">
        <f>IF(BC266="Yes",R266,"")</f>
        <v/>
      </c>
      <c r="BE266">
        <f>IFERROR(IF(SIGN(AE266)=1,"Increasing",IF(SIGN(AE266)=-1,"Decreasing","")),"")</f>
        <v/>
      </c>
      <c r="BF266">
        <f>IF(OR(AND(BE266="Increasing",BA266="Yes"),AND(BE266="Decreasing",BC266="Yes")),"Yes","No")</f>
        <v/>
      </c>
      <c r="BG266">
        <f>IF(I266="pos_trend","Yes","No")</f>
        <v/>
      </c>
      <c r="BH266">
        <f>IF(AF266&lt;&gt;"",IF(ABS(AF266)&gt;0.8,"Yes","No"),"")</f>
        <v/>
      </c>
    </row>
    <row r="267" spans="1:60">
      <c s="1" r="A267" t="n">
        <v>20</v>
      </c>
      <c r="B267" t="s">
        <v>694</v>
      </c>
      <c r="C267" t="s">
        <v>1442</v>
      </c>
      <c r="D267" t="s">
        <v>1443</v>
      </c>
      <c r="E267" t="s">
        <v>1444</v>
      </c>
      <c r="F267" t="s">
        <v>1445</v>
      </c>
      <c r="G267" t="s">
        <v>1446</v>
      </c>
      <c r="H267" t="s"/>
      <c r="I267">
        <f>IF(AND(K267&gt; J267, L267&gt; K267, M267&gt; L267, N267&gt; M267), "pos_trend", IF(AND(K267&lt; J267, L267&lt; K267, M267&lt; L267, N267&lt; M267), "neg_trend", "N/A"))</f>
        <v/>
      </c>
      <c r="J267">
        <f>IFERROR(IF(TRIM(C267)="-", "N/A", IF(RIGHT(C267,1)=")",IF(RIGHT(C267,2)="T)",-1000000000000*VALUE(MID(C267,2,LEN(C267)-3)),IF(RIGHT(C267,2)="M)",-1000000*VALUE(MID(C267,2,LEN(C267)-3)),IF(RIGHT(C267,2)="B)",-1000000000*VALUE(MID(C267,2,LEN(C267)-3)),IF(RIGHT(C267,2)="k)",-1000*VALUE(MID(C267,2,LEN(C267)-3)),VALUE(SUBSTITUTE(C267,",","")))))),IF(RIGHT(C267,1)="T",1000000000000*VALUE(LEFT(C267,LEN(C267)-1)),IF(RIGHT(C267,1)="M",1000000*VALUE(LEFT(C267,LEN(C267)-1)),IF(RIGHT(C267,1)="B",1000000000*VALUE(LEFT(C267,LEN(C267)-1)),IF(RIGHT(C267,1)="%",0.01*VALUE(LEFT(C267,LEN(C267)-1)),IF(RIGHT(C267,1)="k",1000*VALUE(LEFT(C267,LEN(C267)-1)),VALUE(SUBSTITUTE(C267,",",""))))))))),"N/A")</f>
        <v/>
      </c>
      <c r="K267">
        <f>IFERROR(IF(TRIM(D267)="-", "N/A", IF(RIGHT(D267,1)=")",IF(RIGHT(D267,2)="T)",-1000000000000*VALUE(MID(D267,2,LEN(D267)-3)),IF(RIGHT(D267,2)="M)",-1000000*VALUE(MID(D267,2,LEN(D267)-3)),IF(RIGHT(D267,2)="B)",-1000000000*VALUE(MID(D267,2,LEN(D267)-3)),IF(RIGHT(D267,2)="k)",-1000*VALUE(MID(D267,2,LEN(D267)-3)),VALUE(SUBSTITUTE(D267,",","")))))),IF(RIGHT(D267,1)="T",1000000000000*VALUE(LEFT(D267,LEN(D267)-1)),IF(RIGHT(D267,1)="M",1000000*VALUE(LEFT(D267,LEN(D267)-1)),IF(RIGHT(D267,1)="B",1000000000*VALUE(LEFT(D267,LEN(D267)-1)),IF(RIGHT(D267,1)="%",0.01*VALUE(LEFT(D267,LEN(D267)-1)),IF(RIGHT(D267,1)="k",1000*VALUE(LEFT(D267,LEN(D267)-1)),VALUE(SUBSTITUTE(D267,",",""))))))))),"N/A")</f>
        <v/>
      </c>
      <c r="L267">
        <f>IFERROR(IF(TRIM(E267)="-", "N/A", IF(RIGHT(E267,1)=")",IF(RIGHT(E267,2)="T)",-1000000000000*VALUE(MID(E267,2,LEN(E267)-3)),IF(RIGHT(E267,2)="M)",-1000000*VALUE(MID(E267,2,LEN(E267)-3)),IF(RIGHT(E267,2)="B)",-1000000000*VALUE(MID(E267,2,LEN(E267)-3)),IF(RIGHT(E267,2)="k)",-1000*VALUE(MID(E267,2,LEN(E267)-3)),VALUE(SUBSTITUTE(E267,",","")))))),IF(RIGHT(E267,1)="T",1000000000000*VALUE(LEFT(E267,LEN(E267)-1)),IF(RIGHT(E267,1)="M",1000000*VALUE(LEFT(E267,LEN(E267)-1)),IF(RIGHT(E267,1)="B",1000000000*VALUE(LEFT(E267,LEN(E267)-1)),IF(RIGHT(E267,1)="%",0.01*VALUE(LEFT(E267,LEN(E267)-1)),IF(RIGHT(E267,1)="k",1000*VALUE(LEFT(E267,LEN(E267)-1)),VALUE(SUBSTITUTE(E267,",",""))))))))),"N/A")</f>
        <v/>
      </c>
      <c r="M267">
        <f>IFERROR(IF(TRIM(F267)="-", "N/A", IF(RIGHT(F267,1)=")",IF(RIGHT(F267,2)="T)",-1000000000000*VALUE(MID(F267,2,LEN(F267)-3)),IF(RIGHT(F267,2)="M)",-1000000*VALUE(MID(F267,2,LEN(F267)-3)),IF(RIGHT(F267,2)="B)",-1000000000*VALUE(MID(F267,2,LEN(F267)-3)),IF(RIGHT(F267,2)="k)",-1000*VALUE(MID(F267,2,LEN(F267)-3)),VALUE(SUBSTITUTE(F267,",","")))))),IF(RIGHT(F267,1)="T",1000000000000*VALUE(LEFT(F267,LEN(F267)-1)),IF(RIGHT(F267,1)="M",1000000*VALUE(LEFT(F267,LEN(F267)-1)),IF(RIGHT(F267,1)="B",1000000000*VALUE(LEFT(F267,LEN(F267)-1)),IF(RIGHT(F267,1)="%",0.01*VALUE(LEFT(F267,LEN(F267)-1)),IF(RIGHT(F267,1)="k",1000*VALUE(LEFT(F267,LEN(F267)-1)),VALUE(SUBSTITUTE(F267,",",""))))))))),"N/A")</f>
        <v/>
      </c>
      <c r="N267">
        <f>IFERROR(IF(TRIM(G267)="-", "N/A", IF(RIGHT(G267,1)=")",IF(RIGHT(G267,2)="T)",-1000000000000*VALUE(MID(G267,2,LEN(G267)-3)),IF(RIGHT(G267,2)="M)",-1000000*VALUE(MID(G267,2,LEN(G267)-3)),IF(RIGHT(G267,2)="B)",-1000000000*VALUE(MID(G267,2,LEN(G267)-3)),IF(RIGHT(G267,2)="k)",-1000*VALUE(MID(G267,2,LEN(G267)-3)),VALUE(SUBSTITUTE(G267,",","")))))),IF(RIGHT(G267,1)="T",1000000000000*VALUE(LEFT(G267,LEN(G267)-1)),IF(RIGHT(G267,1)="M",1000000*VALUE(LEFT(G267,LEN(G267)-1)),IF(RIGHT(G267,1)="B",1000000000*VALUE(LEFT(G267,LEN(G267)-1)),IF(RIGHT(G267,1)="%",0.01*VALUE(LEFT(G267,LEN(G267)-1)),IF(RIGHT(G267,1)="k",1000*VALUE(LEFT(G267,LEN(G267)-1)),VALUE(SUBSTITUTE(G267,",",""))))))))),"N/A")</f>
        <v/>
      </c>
      <c r="P267">
        <f>MAX(J267:N267)</f>
        <v/>
      </c>
      <c r="Q267">
        <f>IFERROR(J144+MATCH(P267,J267:N267,0)-1,"")</f>
        <v/>
      </c>
      <c r="R267">
        <f>IF(Q267="","",MIN(J267:N267))</f>
        <v/>
      </c>
      <c r="S267">
        <f>IFERROR(J144+MATCH(R267,J267:N267,0)-1,"")</f>
        <v/>
      </c>
      <c r="T267">
        <f>IFERROR(AVERAGE(J267:N267),"")</f>
        <v/>
      </c>
      <c r="U267">
        <f>IFERROR(STDEV(J267:N267),"")</f>
        <v/>
      </c>
      <c r="V267">
        <f>IFERROR(IF(C267="-","",IF(ISBLANK(B267),"",IF(OR(ISNUMBER(FIND("Growth",B267)),ISNUMBER(FIND("Margin",B267))),"",(J267-T267)/U267))),"")</f>
        <v/>
      </c>
      <c r="W267">
        <f>IFERROR(IF(OR(D267="-",ISBLANK(D267)),"",(K267-T267)/U267),"")</f>
        <v/>
      </c>
      <c r="X267">
        <f>IFERROR(IF(OR(E267="-",ISBLANK(E267)),"",(L267-T267)/U267),"")</f>
        <v/>
      </c>
      <c r="Y267">
        <f>IFERROR(IF(OR(F267="-",ISBLANK(F267)),"",(M267-T267)/U267),"")</f>
        <v/>
      </c>
      <c r="Z267">
        <f>IFERROR(IF(OR(G267="-",ISBLANK(G267)),"",(N267-T267)/U267),"")</f>
        <v/>
      </c>
      <c r="AA267">
        <f>IF(MAX(MAX(V267:Z267),ABS(MIN(V267:Z267)))=ABS(MIN(V267:Z267)),MIN(V267:Z267),MAX(V267:Z267))</f>
        <v/>
      </c>
      <c r="AB267">
        <f>IFERROR(V144+MATCH(AA267,V267:Z267,0)-1,"")</f>
        <v/>
      </c>
      <c r="AC267">
        <f>IF(AB267&lt;&gt;"",IF(S267=AB267,"Low",IF(AB267=Q267,"High","")),"")</f>
        <v/>
      </c>
      <c r="AE267">
        <f>IF(ISNUMBER(MATCH("N/A",J267:N267,0)),"",IFERROR((5 * SUMPRODUCT(J144:N144,J267:N267) - PRODUCT(SUM(J144:N144),SUM(J267:N267))) / ((5 * SUM((J144^2)+(K144^2)+(L144^2)+(M144^2)+(N144^2))) - SUM(J144:N144)^2),""))</f>
        <v/>
      </c>
      <c r="AF267">
        <f>IFERROR(CORREL(J144:N144,J267:N267),"")</f>
        <v/>
      </c>
      <c r="AZ267">
        <f>IF(Q267=S267,0,1)</f>
        <v/>
      </c>
      <c r="BA267">
        <f>IF(AZ267=1,IF(Q267="","",IF(Q267=N144,"Yes","No")),"")</f>
        <v/>
      </c>
      <c r="BB267">
        <f>IF(BA267="Yes",P267,"")</f>
        <v/>
      </c>
      <c r="BC267">
        <f>IF(AZ267=1,IF(S267="","",IF(S267=N144,"Yes","No")),"")</f>
        <v/>
      </c>
      <c r="BD267">
        <f>IF(BC267="Yes",R267,"")</f>
        <v/>
      </c>
      <c r="BE267">
        <f>IFERROR(IF(SIGN(AE267)=1,"Increasing",IF(SIGN(AE267)=-1,"Decreasing","")),"")</f>
        <v/>
      </c>
      <c r="BF267">
        <f>IF(OR(AND(BE267="Increasing",BA267="Yes"),AND(BE267="Decreasing",BC267="Yes")),"Yes","No")</f>
        <v/>
      </c>
      <c r="BG267">
        <f>IF(I267="pos_trend","Yes","No")</f>
        <v/>
      </c>
      <c r="BH267">
        <f>IF(AF267&lt;&gt;"",IF(ABS(AF267)&gt;0.8,"Yes","No"),"")</f>
        <v/>
      </c>
    </row>
    <row r="268" spans="1:60">
      <c s="1" r="A268" t="n">
        <v>21</v>
      </c>
      <c r="B268" t="s">
        <v>697</v>
      </c>
      <c r="C268" t="s">
        <v>1442</v>
      </c>
      <c r="D268" t="s">
        <v>1443</v>
      </c>
      <c r="E268" t="s">
        <v>1444</v>
      </c>
      <c r="F268" t="s">
        <v>1445</v>
      </c>
      <c r="G268" t="s">
        <v>1446</v>
      </c>
      <c r="H268" t="s"/>
      <c r="I268">
        <f>IF(AND(K268&gt; J268, L268&gt; K268, M268&gt; L268, N268&gt; M268), "pos_trend", IF(AND(K268&lt; J268, L268&lt; K268, M268&lt; L268, N268&lt; M268), "neg_trend", "N/A"))</f>
        <v/>
      </c>
      <c r="J268">
        <f>IFERROR(IF(TRIM(C268)="-", "N/A", IF(RIGHT(C268,1)=")",IF(RIGHT(C268,2)="T)",-1000000000000*VALUE(MID(C268,2,LEN(C268)-3)),IF(RIGHT(C268,2)="M)",-1000000*VALUE(MID(C268,2,LEN(C268)-3)),IF(RIGHT(C268,2)="B)",-1000000000*VALUE(MID(C268,2,LEN(C268)-3)),IF(RIGHT(C268,2)="k)",-1000*VALUE(MID(C268,2,LEN(C268)-3)),VALUE(SUBSTITUTE(C268,",","")))))),IF(RIGHT(C268,1)="T",1000000000000*VALUE(LEFT(C268,LEN(C268)-1)),IF(RIGHT(C268,1)="M",1000000*VALUE(LEFT(C268,LEN(C268)-1)),IF(RIGHT(C268,1)="B",1000000000*VALUE(LEFT(C268,LEN(C268)-1)),IF(RIGHT(C268,1)="%",0.01*VALUE(LEFT(C268,LEN(C268)-1)),IF(RIGHT(C268,1)="k",1000*VALUE(LEFT(C268,LEN(C268)-1)),VALUE(SUBSTITUTE(C268,",",""))))))))),"N/A")</f>
        <v/>
      </c>
      <c r="K268">
        <f>IFERROR(IF(TRIM(D268)="-", "N/A", IF(RIGHT(D268,1)=")",IF(RIGHT(D268,2)="T)",-1000000000000*VALUE(MID(D268,2,LEN(D268)-3)),IF(RIGHT(D268,2)="M)",-1000000*VALUE(MID(D268,2,LEN(D268)-3)),IF(RIGHT(D268,2)="B)",-1000000000*VALUE(MID(D268,2,LEN(D268)-3)),IF(RIGHT(D268,2)="k)",-1000*VALUE(MID(D268,2,LEN(D268)-3)),VALUE(SUBSTITUTE(D268,",","")))))),IF(RIGHT(D268,1)="T",1000000000000*VALUE(LEFT(D268,LEN(D268)-1)),IF(RIGHT(D268,1)="M",1000000*VALUE(LEFT(D268,LEN(D268)-1)),IF(RIGHT(D268,1)="B",1000000000*VALUE(LEFT(D268,LEN(D268)-1)),IF(RIGHT(D268,1)="%",0.01*VALUE(LEFT(D268,LEN(D268)-1)),IF(RIGHT(D268,1)="k",1000*VALUE(LEFT(D268,LEN(D268)-1)),VALUE(SUBSTITUTE(D268,",",""))))))))),"N/A")</f>
        <v/>
      </c>
      <c r="L268">
        <f>IFERROR(IF(TRIM(E268)="-", "N/A", IF(RIGHT(E268,1)=")",IF(RIGHT(E268,2)="T)",-1000000000000*VALUE(MID(E268,2,LEN(E268)-3)),IF(RIGHT(E268,2)="M)",-1000000*VALUE(MID(E268,2,LEN(E268)-3)),IF(RIGHT(E268,2)="B)",-1000000000*VALUE(MID(E268,2,LEN(E268)-3)),IF(RIGHT(E268,2)="k)",-1000*VALUE(MID(E268,2,LEN(E268)-3)),VALUE(SUBSTITUTE(E268,",","")))))),IF(RIGHT(E268,1)="T",1000000000000*VALUE(LEFT(E268,LEN(E268)-1)),IF(RIGHT(E268,1)="M",1000000*VALUE(LEFT(E268,LEN(E268)-1)),IF(RIGHT(E268,1)="B",1000000000*VALUE(LEFT(E268,LEN(E268)-1)),IF(RIGHT(E268,1)="%",0.01*VALUE(LEFT(E268,LEN(E268)-1)),IF(RIGHT(E268,1)="k",1000*VALUE(LEFT(E268,LEN(E268)-1)),VALUE(SUBSTITUTE(E268,",",""))))))))),"N/A")</f>
        <v/>
      </c>
      <c r="M268">
        <f>IFERROR(IF(TRIM(F268)="-", "N/A", IF(RIGHT(F268,1)=")",IF(RIGHT(F268,2)="T)",-1000000000000*VALUE(MID(F268,2,LEN(F268)-3)),IF(RIGHT(F268,2)="M)",-1000000*VALUE(MID(F268,2,LEN(F268)-3)),IF(RIGHT(F268,2)="B)",-1000000000*VALUE(MID(F268,2,LEN(F268)-3)),IF(RIGHT(F268,2)="k)",-1000*VALUE(MID(F268,2,LEN(F268)-3)),VALUE(SUBSTITUTE(F268,",","")))))),IF(RIGHT(F268,1)="T",1000000000000*VALUE(LEFT(F268,LEN(F268)-1)),IF(RIGHT(F268,1)="M",1000000*VALUE(LEFT(F268,LEN(F268)-1)),IF(RIGHT(F268,1)="B",1000000000*VALUE(LEFT(F268,LEN(F268)-1)),IF(RIGHT(F268,1)="%",0.01*VALUE(LEFT(F268,LEN(F268)-1)),IF(RIGHT(F268,1)="k",1000*VALUE(LEFT(F268,LEN(F268)-1)),VALUE(SUBSTITUTE(F268,",",""))))))))),"N/A")</f>
        <v/>
      </c>
      <c r="N268">
        <f>IFERROR(IF(TRIM(G268)="-", "N/A", IF(RIGHT(G268,1)=")",IF(RIGHT(G268,2)="T)",-1000000000000*VALUE(MID(G268,2,LEN(G268)-3)),IF(RIGHT(G268,2)="M)",-1000000*VALUE(MID(G268,2,LEN(G268)-3)),IF(RIGHT(G268,2)="B)",-1000000000*VALUE(MID(G268,2,LEN(G268)-3)),IF(RIGHT(G268,2)="k)",-1000*VALUE(MID(G268,2,LEN(G268)-3)),VALUE(SUBSTITUTE(G268,",","")))))),IF(RIGHT(G268,1)="T",1000000000000*VALUE(LEFT(G268,LEN(G268)-1)),IF(RIGHT(G268,1)="M",1000000*VALUE(LEFT(G268,LEN(G268)-1)),IF(RIGHT(G268,1)="B",1000000000*VALUE(LEFT(G268,LEN(G268)-1)),IF(RIGHT(G268,1)="%",0.01*VALUE(LEFT(G268,LEN(G268)-1)),IF(RIGHT(G268,1)="k",1000*VALUE(LEFT(G268,LEN(G268)-1)),VALUE(SUBSTITUTE(G268,",",""))))))))),"N/A")</f>
        <v/>
      </c>
      <c r="P268">
        <f>MAX(J268:N268)</f>
        <v/>
      </c>
      <c r="Q268">
        <f>IFERROR(J144+MATCH(P268,J268:N268,0)-1,"")</f>
        <v/>
      </c>
      <c r="R268">
        <f>IF(Q268="","",MIN(J268:N268))</f>
        <v/>
      </c>
      <c r="S268">
        <f>IFERROR(J144+MATCH(R268,J268:N268,0)-1,"")</f>
        <v/>
      </c>
      <c r="T268">
        <f>IFERROR(AVERAGE(J268:N268),"")</f>
        <v/>
      </c>
      <c r="U268">
        <f>IFERROR(STDEV(J268:N268),"")</f>
        <v/>
      </c>
      <c r="V268">
        <f>IFERROR(IF(C268="-","",IF(ISBLANK(B268),"",IF(OR(ISNUMBER(FIND("Growth",B268)),ISNUMBER(FIND("Margin",B268))),"",(J268-T268)/U268))),"")</f>
        <v/>
      </c>
      <c r="W268">
        <f>IFERROR(IF(OR(D268="-",ISBLANK(D268)),"",(K268-T268)/U268),"")</f>
        <v/>
      </c>
      <c r="X268">
        <f>IFERROR(IF(OR(E268="-",ISBLANK(E268)),"",(L268-T268)/U268),"")</f>
        <v/>
      </c>
      <c r="Y268">
        <f>IFERROR(IF(OR(F268="-",ISBLANK(F268)),"",(M268-T268)/U268),"")</f>
        <v/>
      </c>
      <c r="Z268">
        <f>IFERROR(IF(OR(G268="-",ISBLANK(G268)),"",(N268-T268)/U268),"")</f>
        <v/>
      </c>
      <c r="AA268">
        <f>IF(MAX(MAX(V268:Z268),ABS(MIN(V268:Z268)))=ABS(MIN(V268:Z268)),MIN(V268:Z268),MAX(V268:Z268))</f>
        <v/>
      </c>
      <c r="AB268">
        <f>IFERROR(V144+MATCH(AA268,V268:Z268,0)-1,"")</f>
        <v/>
      </c>
      <c r="AC268">
        <f>IF(AB268&lt;&gt;"",IF(S268=AB268,"Low",IF(AB268=Q268,"High","")),"")</f>
        <v/>
      </c>
      <c r="AE268">
        <f>IF(ISNUMBER(MATCH("N/A",J268:N268,0)),"",IFERROR((5 * SUMPRODUCT(J144:N144,J268:N268) - PRODUCT(SUM(J144:N144),SUM(J268:N268))) / ((5 * SUM((J144^2)+(K144^2)+(L144^2)+(M144^2)+(N144^2))) - SUM(J144:N144)^2),""))</f>
        <v/>
      </c>
      <c r="AF268">
        <f>IFERROR(CORREL(J144:N144,J268:N268),"")</f>
        <v/>
      </c>
      <c r="AZ268">
        <f>IF(Q268=S268,0,1)</f>
        <v/>
      </c>
      <c r="BA268">
        <f>IF(AZ268=1,IF(Q268="","",IF(Q268=N144,"Yes","No")),"")</f>
        <v/>
      </c>
      <c r="BB268">
        <f>IF(BA268="Yes",P268,"")</f>
        <v/>
      </c>
      <c r="BC268">
        <f>IF(AZ268=1,IF(S268="","",IF(S268=N144,"Yes","No")),"")</f>
        <v/>
      </c>
      <c r="BD268">
        <f>IF(BC268="Yes",R268,"")</f>
        <v/>
      </c>
      <c r="BE268">
        <f>IFERROR(IF(SIGN(AE268)=1,"Increasing",IF(SIGN(AE268)=-1,"Decreasing","")),"")</f>
        <v/>
      </c>
      <c r="BF268">
        <f>IF(OR(AND(BE268="Increasing",BA268="Yes"),AND(BE268="Decreasing",BC268="Yes")),"Yes","No")</f>
        <v/>
      </c>
      <c r="BG268">
        <f>IF(I268="pos_trend","Yes","No")</f>
        <v/>
      </c>
      <c r="BH268">
        <f>IF(AF268&lt;&gt;"",IF(ABS(AF268)&gt;0.8,"Yes","No"),"")</f>
        <v/>
      </c>
    </row>
    <row r="269" spans="1:60">
      <c s="1" r="A269" t="n">
        <v>22</v>
      </c>
      <c r="B269" t="s">
        <v>699</v>
      </c>
      <c r="C269" t="s">
        <v>264</v>
      </c>
      <c r="D269" t="s">
        <v>264</v>
      </c>
      <c r="E269" t="s">
        <v>264</v>
      </c>
      <c r="F269" t="s">
        <v>264</v>
      </c>
      <c r="G269" t="s">
        <v>264</v>
      </c>
      <c r="H269" t="s"/>
      <c r="I269">
        <f>IF(AND(K269&gt; J269, L269&gt; K269, M269&gt; L269, N269&gt; M269), "pos_trend", IF(AND(K269&lt; J269, L269&lt; K269, M269&lt; L269, N269&lt; M269), "neg_trend", "N/A"))</f>
        <v/>
      </c>
      <c r="J269">
        <f>IFERROR(IF(TRIM(C269)="-", "N/A", IF(RIGHT(C269,1)=")",IF(RIGHT(C269,2)="T)",-1000000000000*VALUE(MID(C269,2,LEN(C269)-3)),IF(RIGHT(C269,2)="M)",-1000000*VALUE(MID(C269,2,LEN(C269)-3)),IF(RIGHT(C269,2)="B)",-1000000000*VALUE(MID(C269,2,LEN(C269)-3)),IF(RIGHT(C269,2)="k)",-1000*VALUE(MID(C269,2,LEN(C269)-3)),VALUE(SUBSTITUTE(C269,",","")))))),IF(RIGHT(C269,1)="T",1000000000000*VALUE(LEFT(C269,LEN(C269)-1)),IF(RIGHT(C269,1)="M",1000000*VALUE(LEFT(C269,LEN(C269)-1)),IF(RIGHT(C269,1)="B",1000000000*VALUE(LEFT(C269,LEN(C269)-1)),IF(RIGHT(C269,1)="%",0.01*VALUE(LEFT(C269,LEN(C269)-1)),IF(RIGHT(C269,1)="k",1000*VALUE(LEFT(C269,LEN(C269)-1)),VALUE(SUBSTITUTE(C269,",",""))))))))),"N/A")</f>
        <v/>
      </c>
      <c r="K269">
        <f>IFERROR(IF(TRIM(D269)="-", "N/A", IF(RIGHT(D269,1)=")",IF(RIGHT(D269,2)="T)",-1000000000000*VALUE(MID(D269,2,LEN(D269)-3)),IF(RIGHT(D269,2)="M)",-1000000*VALUE(MID(D269,2,LEN(D269)-3)),IF(RIGHT(D269,2)="B)",-1000000000*VALUE(MID(D269,2,LEN(D269)-3)),IF(RIGHT(D269,2)="k)",-1000*VALUE(MID(D269,2,LEN(D269)-3)),VALUE(SUBSTITUTE(D269,",","")))))),IF(RIGHT(D269,1)="T",1000000000000*VALUE(LEFT(D269,LEN(D269)-1)),IF(RIGHT(D269,1)="M",1000000*VALUE(LEFT(D269,LEN(D269)-1)),IF(RIGHT(D269,1)="B",1000000000*VALUE(LEFT(D269,LEN(D269)-1)),IF(RIGHT(D269,1)="%",0.01*VALUE(LEFT(D269,LEN(D269)-1)),IF(RIGHT(D269,1)="k",1000*VALUE(LEFT(D269,LEN(D269)-1)),VALUE(SUBSTITUTE(D269,",",""))))))))),"N/A")</f>
        <v/>
      </c>
      <c r="L269">
        <f>IFERROR(IF(TRIM(E269)="-", "N/A", IF(RIGHT(E269,1)=")",IF(RIGHT(E269,2)="T)",-1000000000000*VALUE(MID(E269,2,LEN(E269)-3)),IF(RIGHT(E269,2)="M)",-1000000*VALUE(MID(E269,2,LEN(E269)-3)),IF(RIGHT(E269,2)="B)",-1000000000*VALUE(MID(E269,2,LEN(E269)-3)),IF(RIGHT(E269,2)="k)",-1000*VALUE(MID(E269,2,LEN(E269)-3)),VALUE(SUBSTITUTE(E269,",","")))))),IF(RIGHT(E269,1)="T",1000000000000*VALUE(LEFT(E269,LEN(E269)-1)),IF(RIGHT(E269,1)="M",1000000*VALUE(LEFT(E269,LEN(E269)-1)),IF(RIGHT(E269,1)="B",1000000000*VALUE(LEFT(E269,LEN(E269)-1)),IF(RIGHT(E269,1)="%",0.01*VALUE(LEFT(E269,LEN(E269)-1)),IF(RIGHT(E269,1)="k",1000*VALUE(LEFT(E269,LEN(E269)-1)),VALUE(SUBSTITUTE(E269,",",""))))))))),"N/A")</f>
        <v/>
      </c>
      <c r="M269">
        <f>IFERROR(IF(TRIM(F269)="-", "N/A", IF(RIGHT(F269,1)=")",IF(RIGHT(F269,2)="T)",-1000000000000*VALUE(MID(F269,2,LEN(F269)-3)),IF(RIGHT(F269,2)="M)",-1000000*VALUE(MID(F269,2,LEN(F269)-3)),IF(RIGHT(F269,2)="B)",-1000000000*VALUE(MID(F269,2,LEN(F269)-3)),IF(RIGHT(F269,2)="k)",-1000*VALUE(MID(F269,2,LEN(F269)-3)),VALUE(SUBSTITUTE(F269,",","")))))),IF(RIGHT(F269,1)="T",1000000000000*VALUE(LEFT(F269,LEN(F269)-1)),IF(RIGHT(F269,1)="M",1000000*VALUE(LEFT(F269,LEN(F269)-1)),IF(RIGHT(F269,1)="B",1000000000*VALUE(LEFT(F269,LEN(F269)-1)),IF(RIGHT(F269,1)="%",0.01*VALUE(LEFT(F269,LEN(F269)-1)),IF(RIGHT(F269,1)="k",1000*VALUE(LEFT(F269,LEN(F269)-1)),VALUE(SUBSTITUTE(F269,",",""))))))))),"N/A")</f>
        <v/>
      </c>
      <c r="N269">
        <f>IFERROR(IF(TRIM(G269)="-", "N/A", IF(RIGHT(G269,1)=")",IF(RIGHT(G269,2)="T)",-1000000000000*VALUE(MID(G269,2,LEN(G269)-3)),IF(RIGHT(G269,2)="M)",-1000000*VALUE(MID(G269,2,LEN(G269)-3)),IF(RIGHT(G269,2)="B)",-1000000000*VALUE(MID(G269,2,LEN(G269)-3)),IF(RIGHT(G269,2)="k)",-1000*VALUE(MID(G269,2,LEN(G269)-3)),VALUE(SUBSTITUTE(G269,",","")))))),IF(RIGHT(G269,1)="T",1000000000000*VALUE(LEFT(G269,LEN(G269)-1)),IF(RIGHT(G269,1)="M",1000000*VALUE(LEFT(G269,LEN(G269)-1)),IF(RIGHT(G269,1)="B",1000000000*VALUE(LEFT(G269,LEN(G269)-1)),IF(RIGHT(G269,1)="%",0.01*VALUE(LEFT(G269,LEN(G269)-1)),IF(RIGHT(G269,1)="k",1000*VALUE(LEFT(G269,LEN(G269)-1)),VALUE(SUBSTITUTE(G269,",",""))))))))),"N/A")</f>
        <v/>
      </c>
      <c r="P269">
        <f>MAX(J269:N269)</f>
        <v/>
      </c>
      <c r="Q269">
        <f>IFERROR(J144+MATCH(P269,J269:N269,0)-1,"")</f>
        <v/>
      </c>
      <c r="R269">
        <f>IF(Q269="","",MIN(J269:N269))</f>
        <v/>
      </c>
      <c r="S269">
        <f>IFERROR(J144+MATCH(R269,J269:N269,0)-1,"")</f>
        <v/>
      </c>
      <c r="T269">
        <f>IFERROR(AVERAGE(J269:N269),"")</f>
        <v/>
      </c>
      <c r="U269">
        <f>IFERROR(STDEV(J269:N269),"")</f>
        <v/>
      </c>
      <c r="V269">
        <f>IFERROR(IF(C269="-","",IF(ISBLANK(B269),"",IF(OR(ISNUMBER(FIND("Growth",B269)),ISNUMBER(FIND("Margin",B269))),"",(J269-T269)/U269))),"")</f>
        <v/>
      </c>
      <c r="W269">
        <f>IFERROR(IF(OR(D269="-",ISBLANK(D269)),"",(K269-T269)/U269),"")</f>
        <v/>
      </c>
      <c r="X269">
        <f>IFERROR(IF(OR(E269="-",ISBLANK(E269)),"",(L269-T269)/U269),"")</f>
        <v/>
      </c>
      <c r="Y269">
        <f>IFERROR(IF(OR(F269="-",ISBLANK(F269)),"",(M269-T269)/U269),"")</f>
        <v/>
      </c>
      <c r="Z269">
        <f>IFERROR(IF(OR(G269="-",ISBLANK(G269)),"",(N269-T269)/U269),"")</f>
        <v/>
      </c>
      <c r="AA269">
        <f>IF(MAX(MAX(V269:Z269),ABS(MIN(V269:Z269)))=ABS(MIN(V269:Z269)),MIN(V269:Z269),MAX(V269:Z269))</f>
        <v/>
      </c>
      <c r="AB269">
        <f>IFERROR(V144+MATCH(AA269,V269:Z269,0)-1,"")</f>
        <v/>
      </c>
      <c r="AC269">
        <f>IF(AB269&lt;&gt;"",IF(S269=AB269,"Low",IF(AB269=Q269,"High","")),"")</f>
        <v/>
      </c>
      <c r="AE269">
        <f>IF(ISNUMBER(MATCH("N/A",J269:N269,0)),"",IFERROR((5 * SUMPRODUCT(J144:N144,J269:N269) - PRODUCT(SUM(J144:N144),SUM(J269:N269))) / ((5 * SUM((J144^2)+(K144^2)+(L144^2)+(M144^2)+(N144^2))) - SUM(J144:N144)^2),""))</f>
        <v/>
      </c>
      <c r="AF269">
        <f>IFERROR(CORREL(J144:N144,J269:N269),"")</f>
        <v/>
      </c>
      <c r="AZ269">
        <f>IF(Q269=S269,0,1)</f>
        <v/>
      </c>
      <c r="BA269">
        <f>IF(AZ269=1,IF(Q269="","",IF(Q269=N144,"Yes","No")),"")</f>
        <v/>
      </c>
      <c r="BB269">
        <f>IF(BA269="Yes",P269,"")</f>
        <v/>
      </c>
      <c r="BC269">
        <f>IF(AZ269=1,IF(S269="","",IF(S269=N144,"Yes","No")),"")</f>
        <v/>
      </c>
      <c r="BD269">
        <f>IF(BC269="Yes",R269,"")</f>
        <v/>
      </c>
      <c r="BE269">
        <f>IFERROR(IF(SIGN(AE269)=1,"Increasing",IF(SIGN(AE269)=-1,"Decreasing","")),"")</f>
        <v/>
      </c>
      <c r="BF269">
        <f>IF(OR(AND(BE269="Increasing",BA269="Yes"),AND(BE269="Decreasing",BC269="Yes")),"Yes","No")</f>
        <v/>
      </c>
      <c r="BG269">
        <f>IF(I269="pos_trend","Yes","No")</f>
        <v/>
      </c>
      <c r="BH269">
        <f>IF(AF269&lt;&gt;"",IF(ABS(AF269)&gt;0.8,"Yes","No"),"")</f>
        <v/>
      </c>
    </row>
    <row r="270" spans="1:60">
      <c s="1" r="A270" t="n">
        <v>23</v>
      </c>
      <c r="B270" t="s">
        <v>700</v>
      </c>
      <c r="C270" t="s">
        <v>1447</v>
      </c>
      <c r="D270" t="s">
        <v>1448</v>
      </c>
      <c r="E270" t="s">
        <v>1449</v>
      </c>
      <c r="F270" t="s">
        <v>1450</v>
      </c>
      <c r="G270" t="s">
        <v>1451</v>
      </c>
      <c r="H270" t="s"/>
      <c r="I270">
        <f>IF(AND(K270&gt; J270, L270&gt; K270, M270&gt; L270, N270&gt; M270), "pos_trend", IF(AND(K270&lt; J270, L270&lt; K270, M270&lt; L270, N270&lt; M270), "neg_trend", "N/A"))</f>
        <v/>
      </c>
      <c r="J270">
        <f>IFERROR(IF(TRIM(C270)="-", "N/A", IF(RIGHT(C270,1)=")",IF(RIGHT(C270,2)="T)",-1000000000000*VALUE(MID(C270,2,LEN(C270)-3)),IF(RIGHT(C270,2)="M)",-1000000*VALUE(MID(C270,2,LEN(C270)-3)),IF(RIGHT(C270,2)="B)",-1000000000*VALUE(MID(C270,2,LEN(C270)-3)),IF(RIGHT(C270,2)="k)",-1000*VALUE(MID(C270,2,LEN(C270)-3)),VALUE(SUBSTITUTE(C270,",","")))))),IF(RIGHT(C270,1)="T",1000000000000*VALUE(LEFT(C270,LEN(C270)-1)),IF(RIGHT(C270,1)="M",1000000*VALUE(LEFT(C270,LEN(C270)-1)),IF(RIGHT(C270,1)="B",1000000000*VALUE(LEFT(C270,LEN(C270)-1)),IF(RIGHT(C270,1)="%",0.01*VALUE(LEFT(C270,LEN(C270)-1)),IF(RIGHT(C270,1)="k",1000*VALUE(LEFT(C270,LEN(C270)-1)),VALUE(SUBSTITUTE(C270,",",""))))))))),"N/A")</f>
        <v/>
      </c>
      <c r="K270">
        <f>IFERROR(IF(TRIM(D270)="-", "N/A", IF(RIGHT(D270,1)=")",IF(RIGHT(D270,2)="T)",-1000000000000*VALUE(MID(D270,2,LEN(D270)-3)),IF(RIGHT(D270,2)="M)",-1000000*VALUE(MID(D270,2,LEN(D270)-3)),IF(RIGHT(D270,2)="B)",-1000000000*VALUE(MID(D270,2,LEN(D270)-3)),IF(RIGHT(D270,2)="k)",-1000*VALUE(MID(D270,2,LEN(D270)-3)),VALUE(SUBSTITUTE(D270,",","")))))),IF(RIGHT(D270,1)="T",1000000000000*VALUE(LEFT(D270,LEN(D270)-1)),IF(RIGHT(D270,1)="M",1000000*VALUE(LEFT(D270,LEN(D270)-1)),IF(RIGHT(D270,1)="B",1000000000*VALUE(LEFT(D270,LEN(D270)-1)),IF(RIGHT(D270,1)="%",0.01*VALUE(LEFT(D270,LEN(D270)-1)),IF(RIGHT(D270,1)="k",1000*VALUE(LEFT(D270,LEN(D270)-1)),VALUE(SUBSTITUTE(D270,",",""))))))))),"N/A")</f>
        <v/>
      </c>
      <c r="L270">
        <f>IFERROR(IF(TRIM(E270)="-", "N/A", IF(RIGHT(E270,1)=")",IF(RIGHT(E270,2)="T)",-1000000000000*VALUE(MID(E270,2,LEN(E270)-3)),IF(RIGHT(E270,2)="M)",-1000000*VALUE(MID(E270,2,LEN(E270)-3)),IF(RIGHT(E270,2)="B)",-1000000000*VALUE(MID(E270,2,LEN(E270)-3)),IF(RIGHT(E270,2)="k)",-1000*VALUE(MID(E270,2,LEN(E270)-3)),VALUE(SUBSTITUTE(E270,",","")))))),IF(RIGHT(E270,1)="T",1000000000000*VALUE(LEFT(E270,LEN(E270)-1)),IF(RIGHT(E270,1)="M",1000000*VALUE(LEFT(E270,LEN(E270)-1)),IF(RIGHT(E270,1)="B",1000000000*VALUE(LEFT(E270,LEN(E270)-1)),IF(RIGHT(E270,1)="%",0.01*VALUE(LEFT(E270,LEN(E270)-1)),IF(RIGHT(E270,1)="k",1000*VALUE(LEFT(E270,LEN(E270)-1)),VALUE(SUBSTITUTE(E270,",",""))))))))),"N/A")</f>
        <v/>
      </c>
      <c r="M270">
        <f>IFERROR(IF(TRIM(F270)="-", "N/A", IF(RIGHT(F270,1)=")",IF(RIGHT(F270,2)="T)",-1000000000000*VALUE(MID(F270,2,LEN(F270)-3)),IF(RIGHT(F270,2)="M)",-1000000*VALUE(MID(F270,2,LEN(F270)-3)),IF(RIGHT(F270,2)="B)",-1000000000*VALUE(MID(F270,2,LEN(F270)-3)),IF(RIGHT(F270,2)="k)",-1000*VALUE(MID(F270,2,LEN(F270)-3)),VALUE(SUBSTITUTE(F270,",","")))))),IF(RIGHT(F270,1)="T",1000000000000*VALUE(LEFT(F270,LEN(F270)-1)),IF(RIGHT(F270,1)="M",1000000*VALUE(LEFT(F270,LEN(F270)-1)),IF(RIGHT(F270,1)="B",1000000000*VALUE(LEFT(F270,LEN(F270)-1)),IF(RIGHT(F270,1)="%",0.01*VALUE(LEFT(F270,LEN(F270)-1)),IF(RIGHT(F270,1)="k",1000*VALUE(LEFT(F270,LEN(F270)-1)),VALUE(SUBSTITUTE(F270,",",""))))))))),"N/A")</f>
        <v/>
      </c>
      <c r="N270">
        <f>IFERROR(IF(TRIM(G270)="-", "N/A", IF(RIGHT(G270,1)=")",IF(RIGHT(G270,2)="T)",-1000000000000*VALUE(MID(G270,2,LEN(G270)-3)),IF(RIGHT(G270,2)="M)",-1000000*VALUE(MID(G270,2,LEN(G270)-3)),IF(RIGHT(G270,2)="B)",-1000000000*VALUE(MID(G270,2,LEN(G270)-3)),IF(RIGHT(G270,2)="k)",-1000*VALUE(MID(G270,2,LEN(G270)-3)),VALUE(SUBSTITUTE(G270,",","")))))),IF(RIGHT(G270,1)="T",1000000000000*VALUE(LEFT(G270,LEN(G270)-1)),IF(RIGHT(G270,1)="M",1000000*VALUE(LEFT(G270,LEN(G270)-1)),IF(RIGHT(G270,1)="B",1000000000*VALUE(LEFT(G270,LEN(G270)-1)),IF(RIGHT(G270,1)="%",0.01*VALUE(LEFT(G270,LEN(G270)-1)),IF(RIGHT(G270,1)="k",1000*VALUE(LEFT(G270,LEN(G270)-1)),VALUE(SUBSTITUTE(G270,",",""))))))))),"N/A")</f>
        <v/>
      </c>
      <c r="P270">
        <f>MAX(J270:N270)</f>
        <v/>
      </c>
      <c r="Q270">
        <f>IFERROR(J144+MATCH(P270,J270:N270,0)-1,"")</f>
        <v/>
      </c>
      <c r="R270">
        <f>IF(Q270="","",MIN(J270:N270))</f>
        <v/>
      </c>
      <c r="S270">
        <f>IFERROR(J144+MATCH(R270,J270:N270,0)-1,"")</f>
        <v/>
      </c>
      <c r="T270">
        <f>IFERROR(AVERAGE(J270:N270),"")</f>
        <v/>
      </c>
      <c r="U270">
        <f>IFERROR(STDEV(J270:N270),"")</f>
        <v/>
      </c>
      <c r="V270">
        <f>IFERROR(IF(C270="-","",IF(ISBLANK(B270),"",IF(OR(ISNUMBER(FIND("Growth",B270)),ISNUMBER(FIND("Margin",B270))),"",(J270-T270)/U270))),"")</f>
        <v/>
      </c>
      <c r="W270">
        <f>IFERROR(IF(OR(D270="-",ISBLANK(D270)),"",(K270-T270)/U270),"")</f>
        <v/>
      </c>
      <c r="X270">
        <f>IFERROR(IF(OR(E270="-",ISBLANK(E270)),"",(L270-T270)/U270),"")</f>
        <v/>
      </c>
      <c r="Y270">
        <f>IFERROR(IF(OR(F270="-",ISBLANK(F270)),"",(M270-T270)/U270),"")</f>
        <v/>
      </c>
      <c r="Z270">
        <f>IFERROR(IF(OR(G270="-",ISBLANK(G270)),"",(N270-T270)/U270),"")</f>
        <v/>
      </c>
      <c r="AA270">
        <f>IF(MAX(MAX(V270:Z270),ABS(MIN(V270:Z270)))=ABS(MIN(V270:Z270)),MIN(V270:Z270),MAX(V270:Z270))</f>
        <v/>
      </c>
      <c r="AB270">
        <f>IFERROR(V144+MATCH(AA270,V270:Z270,0)-1,"")</f>
        <v/>
      </c>
      <c r="AC270">
        <f>IF(AB270&lt;&gt;"",IF(S270=AB270,"Low",IF(AB270=Q270,"High","")),"")</f>
        <v/>
      </c>
      <c r="AE270">
        <f>IF(ISNUMBER(MATCH("N/A",J270:N270,0)),"",IFERROR((5 * SUMPRODUCT(J144:N144,J270:N270) - PRODUCT(SUM(J144:N144),SUM(J270:N270))) / ((5 * SUM((J144^2)+(K144^2)+(L144^2)+(M144^2)+(N144^2))) - SUM(J144:N144)^2),""))</f>
        <v/>
      </c>
      <c r="AF270">
        <f>IFERROR(CORREL(J144:N144,J270:N270),"")</f>
        <v/>
      </c>
      <c r="AZ270">
        <f>IF(Q270=S270,0,1)</f>
        <v/>
      </c>
      <c r="BA270">
        <f>IF(AZ270=1,IF(Q270="","",IF(Q270=N144,"Yes","No")),"")</f>
        <v/>
      </c>
      <c r="BB270">
        <f>IF(BA270="Yes",P270,"")</f>
        <v/>
      </c>
      <c r="BC270">
        <f>IF(AZ270=1,IF(S270="","",IF(S270=N144,"Yes","No")),"")</f>
        <v/>
      </c>
      <c r="BD270">
        <f>IF(BC270="Yes",R270,"")</f>
        <v/>
      </c>
      <c r="BE270">
        <f>IFERROR(IF(SIGN(AE270)=1,"Increasing",IF(SIGN(AE270)=-1,"Decreasing","")),"")</f>
        <v/>
      </c>
      <c r="BF270">
        <f>IF(OR(AND(BE270="Increasing",BA270="Yes"),AND(BE270="Decreasing",BC270="Yes")),"Yes","No")</f>
        <v/>
      </c>
      <c r="BG270">
        <f>IF(I270="pos_trend","Yes","No")</f>
        <v/>
      </c>
      <c r="BH270">
        <f>IF(AF270&lt;&gt;"",IF(ABS(AF270)&gt;0.8,"Yes","No"),"")</f>
        <v/>
      </c>
    </row>
    <row r="271" spans="1:60">
      <c s="1" r="A271" t="n">
        <v>24</v>
      </c>
      <c r="B271" t="s">
        <v>706</v>
      </c>
      <c r="C271" t="s">
        <v>264</v>
      </c>
      <c r="D271" t="s">
        <v>264</v>
      </c>
      <c r="E271" t="s">
        <v>264</v>
      </c>
      <c r="F271" t="s">
        <v>264</v>
      </c>
      <c r="G271" t="s">
        <v>264</v>
      </c>
      <c r="H271" t="s"/>
      <c r="P271">
        <f>MAX(J271:N271)</f>
        <v/>
      </c>
      <c r="Q271">
        <f>IFERROR(J144+MATCH(P271,J271:N271,0)-1,"")</f>
        <v/>
      </c>
      <c r="R271">
        <f>IF(Q271="","",MIN(J271:N271))</f>
        <v/>
      </c>
      <c r="S271">
        <f>IFERROR(J144+MATCH(R271,J271:N271,0)-1,"")</f>
        <v/>
      </c>
      <c r="T271">
        <f>IFERROR(AVERAGE(J271:N271),"")</f>
        <v/>
      </c>
      <c r="U271">
        <f>IFERROR(STDEV(J271:N271),"")</f>
        <v/>
      </c>
      <c r="V271">
        <f>IFERROR(IF(C271="-","",IF(ISBLANK(B271),"",IF(OR(ISNUMBER(FIND("Growth",B271)),ISNUMBER(FIND("Margin",B271))),"",(J271-T271)/U271))),"")</f>
        <v/>
      </c>
      <c r="W271">
        <f>IFERROR(IF(OR(D271="-",ISBLANK(D271)),"",(K271-T271)/U271),"")</f>
        <v/>
      </c>
      <c r="X271">
        <f>IFERROR(IF(OR(E271="-",ISBLANK(E271)),"",(L271-T271)/U271),"")</f>
        <v/>
      </c>
      <c r="Y271">
        <f>IFERROR(IF(OR(F271="-",ISBLANK(F271)),"",(M271-T271)/U271),"")</f>
        <v/>
      </c>
      <c r="Z271">
        <f>IFERROR(IF(OR(G271="-",ISBLANK(G271)),"",(N271-T271)/U271),"")</f>
        <v/>
      </c>
      <c r="AA271">
        <f>IF(MAX(MAX(V271:Z271),ABS(MIN(V271:Z271)))=ABS(MIN(V271:Z271)),MIN(V271:Z271),MAX(V271:Z271))</f>
        <v/>
      </c>
      <c r="AB271">
        <f>IFERROR(V144+MATCH(AA271,V271:Z271,0)-1,"")</f>
        <v/>
      </c>
      <c r="AC271">
        <f>IF(AB271&lt;&gt;"",IF(S271=AB271,"Low",IF(AB271=Q271,"High","")),"")</f>
        <v/>
      </c>
      <c r="AE271">
        <f>IF(ISNUMBER(MATCH("N/A",J271:N271,0)),"",IFERROR((5 * SUMPRODUCT(J144:N144,J271:N271) - PRODUCT(SUM(J144:N144),SUM(J271:N271))) / ((5 * SUM((J144^2)+(K144^2)+(L144^2)+(M144^2)+(N144^2))) - SUM(J144:N144)^2),""))</f>
        <v/>
      </c>
      <c r="AF271">
        <f>IFERROR(CORREL(J144:N144,J271:N271),"")</f>
        <v/>
      </c>
      <c r="AZ271">
        <f>IF(Q271=S271,0,1)</f>
        <v/>
      </c>
      <c r="BA271">
        <f>IF(AZ271=1,IF(Q271="","",IF(Q271=N144,"Yes","No")),"")</f>
        <v/>
      </c>
      <c r="BB271">
        <f>IF(BA271="Yes",P271,"")</f>
        <v/>
      </c>
      <c r="BC271">
        <f>IF(AZ271=1,IF(S271="","",IF(S271=N144,"Yes","No")),"")</f>
        <v/>
      </c>
      <c r="BD271">
        <f>IF(BC271="Yes",R271,"")</f>
        <v/>
      </c>
      <c r="BE271">
        <f>IFERROR(IF(SIGN(AE271)=1,"Increasing",IF(SIGN(AE271)=-1,"Decreasing","")),"")</f>
        <v/>
      </c>
      <c r="BF271">
        <f>IF(OR(AND(BE271="Increasing",BA271="Yes"),AND(BE271="Decreasing",BC271="Yes")),"Yes","No")</f>
        <v/>
      </c>
      <c r="BG271">
        <f>IF(I271="pos_trend","Yes","No")</f>
        <v/>
      </c>
      <c r="BH271">
        <f>IF(AF271&lt;&gt;"",IF(ABS(AF271)&gt;0.8,"Yes","No"),"")</f>
        <v/>
      </c>
    </row>
    <row r="272" spans="1:60">
      <c s="1" r="A272" t="n">
        <v>25</v>
      </c>
      <c r="B272" t="s">
        <v>707</v>
      </c>
      <c r="C272" t="s">
        <v>1452</v>
      </c>
      <c r="D272" t="s">
        <v>1453</v>
      </c>
      <c r="E272" t="s">
        <v>1454</v>
      </c>
      <c r="F272" t="s">
        <v>1455</v>
      </c>
      <c r="G272" t="s">
        <v>1456</v>
      </c>
      <c r="H272" t="s"/>
      <c r="I272">
        <f>IF(AND(K272&gt; J272, L272&gt; K272, M272&gt; L272, N272&gt; M272), "pos_trend", IF(AND(K272&lt; J272, L272&lt; K272, M272&lt; L272, N272&lt; M272), "neg_trend", "N/A"))</f>
        <v/>
      </c>
      <c r="J272">
        <f>IFERROR(IF(TRIM(C272)="-", "N/A", IF(RIGHT(C272,1)=")",IF(RIGHT(C272,2)="T)",-1000000000000*VALUE(MID(C272,2,LEN(C272)-3)),IF(RIGHT(C272,2)="M)",-1000000*VALUE(MID(C272,2,LEN(C272)-3)),IF(RIGHT(C272,2)="B)",-1000000000*VALUE(MID(C272,2,LEN(C272)-3)),IF(RIGHT(C272,2)="k)",-1000*VALUE(MID(C272,2,LEN(C272)-3)),VALUE(SUBSTITUTE(C272,",","")))))),IF(RIGHT(C272,1)="T",1000000000000*VALUE(LEFT(C272,LEN(C272)-1)),IF(RIGHT(C272,1)="M",1000000*VALUE(LEFT(C272,LEN(C272)-1)),IF(RIGHT(C272,1)="B",1000000000*VALUE(LEFT(C272,LEN(C272)-1)),IF(RIGHT(C272,1)="%",0.01*VALUE(LEFT(C272,LEN(C272)-1)),IF(RIGHT(C272,1)="k",1000*VALUE(LEFT(C272,LEN(C272)-1)),VALUE(SUBSTITUTE(C272,",",""))))))))),"N/A")</f>
        <v/>
      </c>
      <c r="K272">
        <f>IFERROR(IF(TRIM(D272)="-", "N/A", IF(RIGHT(D272,1)=")",IF(RIGHT(D272,2)="T)",-1000000000000*VALUE(MID(D272,2,LEN(D272)-3)),IF(RIGHT(D272,2)="M)",-1000000*VALUE(MID(D272,2,LEN(D272)-3)),IF(RIGHT(D272,2)="B)",-1000000000*VALUE(MID(D272,2,LEN(D272)-3)),IF(RIGHT(D272,2)="k)",-1000*VALUE(MID(D272,2,LEN(D272)-3)),VALUE(SUBSTITUTE(D272,",","")))))),IF(RIGHT(D272,1)="T",1000000000000*VALUE(LEFT(D272,LEN(D272)-1)),IF(RIGHT(D272,1)="M",1000000*VALUE(LEFT(D272,LEN(D272)-1)),IF(RIGHT(D272,1)="B",1000000000*VALUE(LEFT(D272,LEN(D272)-1)),IF(RIGHT(D272,1)="%",0.01*VALUE(LEFT(D272,LEN(D272)-1)),IF(RIGHT(D272,1)="k",1000*VALUE(LEFT(D272,LEN(D272)-1)),VALUE(SUBSTITUTE(D272,",",""))))))))),"N/A")</f>
        <v/>
      </c>
      <c r="L272">
        <f>IFERROR(IF(TRIM(E272)="-", "N/A", IF(RIGHT(E272,1)=")",IF(RIGHT(E272,2)="T)",-1000000000000*VALUE(MID(E272,2,LEN(E272)-3)),IF(RIGHT(E272,2)="M)",-1000000*VALUE(MID(E272,2,LEN(E272)-3)),IF(RIGHT(E272,2)="B)",-1000000000*VALUE(MID(E272,2,LEN(E272)-3)),IF(RIGHT(E272,2)="k)",-1000*VALUE(MID(E272,2,LEN(E272)-3)),VALUE(SUBSTITUTE(E272,",","")))))),IF(RIGHT(E272,1)="T",1000000000000*VALUE(LEFT(E272,LEN(E272)-1)),IF(RIGHT(E272,1)="M",1000000*VALUE(LEFT(E272,LEN(E272)-1)),IF(RIGHT(E272,1)="B",1000000000*VALUE(LEFT(E272,LEN(E272)-1)),IF(RIGHT(E272,1)="%",0.01*VALUE(LEFT(E272,LEN(E272)-1)),IF(RIGHT(E272,1)="k",1000*VALUE(LEFT(E272,LEN(E272)-1)),VALUE(SUBSTITUTE(E272,",",""))))))))),"N/A")</f>
        <v/>
      </c>
      <c r="M272">
        <f>IFERROR(IF(TRIM(F272)="-", "N/A", IF(RIGHT(F272,1)=")",IF(RIGHT(F272,2)="T)",-1000000000000*VALUE(MID(F272,2,LEN(F272)-3)),IF(RIGHT(F272,2)="M)",-1000000*VALUE(MID(F272,2,LEN(F272)-3)),IF(RIGHT(F272,2)="B)",-1000000000*VALUE(MID(F272,2,LEN(F272)-3)),IF(RIGHT(F272,2)="k)",-1000*VALUE(MID(F272,2,LEN(F272)-3)),VALUE(SUBSTITUTE(F272,",","")))))),IF(RIGHT(F272,1)="T",1000000000000*VALUE(LEFT(F272,LEN(F272)-1)),IF(RIGHT(F272,1)="M",1000000*VALUE(LEFT(F272,LEN(F272)-1)),IF(RIGHT(F272,1)="B",1000000000*VALUE(LEFT(F272,LEN(F272)-1)),IF(RIGHT(F272,1)="%",0.01*VALUE(LEFT(F272,LEN(F272)-1)),IF(RIGHT(F272,1)="k",1000*VALUE(LEFT(F272,LEN(F272)-1)),VALUE(SUBSTITUTE(F272,",",""))))))))),"N/A")</f>
        <v/>
      </c>
      <c r="N272">
        <f>IFERROR(IF(TRIM(G272)="-", "N/A", IF(RIGHT(G272,1)=")",IF(RIGHT(G272,2)="T)",-1000000000000*VALUE(MID(G272,2,LEN(G272)-3)),IF(RIGHT(G272,2)="M)",-1000000*VALUE(MID(G272,2,LEN(G272)-3)),IF(RIGHT(G272,2)="B)",-1000000000*VALUE(MID(G272,2,LEN(G272)-3)),IF(RIGHT(G272,2)="k)",-1000*VALUE(MID(G272,2,LEN(G272)-3)),VALUE(SUBSTITUTE(G272,",","")))))),IF(RIGHT(G272,1)="T",1000000000000*VALUE(LEFT(G272,LEN(G272)-1)),IF(RIGHT(G272,1)="M",1000000*VALUE(LEFT(G272,LEN(G272)-1)),IF(RIGHT(G272,1)="B",1000000000*VALUE(LEFT(G272,LEN(G272)-1)),IF(RIGHT(G272,1)="%",0.01*VALUE(LEFT(G272,LEN(G272)-1)),IF(RIGHT(G272,1)="k",1000*VALUE(LEFT(G272,LEN(G272)-1)),VALUE(SUBSTITUTE(G272,",",""))))))))),"N/A")</f>
        <v/>
      </c>
      <c r="P272">
        <f>MAX(J272:N272)</f>
        <v/>
      </c>
      <c r="Q272">
        <f>IFERROR(J144+MATCH(P272,J272:N272,0)-1,"")</f>
        <v/>
      </c>
      <c r="R272">
        <f>IF(Q272="","",MIN(J272:N272))</f>
        <v/>
      </c>
      <c r="S272">
        <f>IFERROR(J144+MATCH(R272,J272:N272,0)-1,"")</f>
        <v/>
      </c>
      <c r="T272">
        <f>IFERROR(AVERAGE(J272:N272),"")</f>
        <v/>
      </c>
      <c r="U272">
        <f>IFERROR(STDEV(J272:N272),"")</f>
        <v/>
      </c>
      <c r="V272">
        <f>IFERROR(IF(C272="-","",IF(ISBLANK(B272),"",IF(OR(ISNUMBER(FIND("Growth",B272)),ISNUMBER(FIND("Margin",B272))),"",(J272-T272)/U272))),"")</f>
        <v/>
      </c>
      <c r="W272">
        <f>IFERROR(IF(OR(D272="-",ISBLANK(D272)),"",(K272-T272)/U272),"")</f>
        <v/>
      </c>
      <c r="X272">
        <f>IFERROR(IF(OR(E272="-",ISBLANK(E272)),"",(L272-T272)/U272),"")</f>
        <v/>
      </c>
      <c r="Y272">
        <f>IFERROR(IF(OR(F272="-",ISBLANK(F272)),"",(M272-T272)/U272),"")</f>
        <v/>
      </c>
      <c r="Z272">
        <f>IFERROR(IF(OR(G272="-",ISBLANK(G272)),"",(N272-T272)/U272),"")</f>
        <v/>
      </c>
      <c r="AA272">
        <f>IF(MAX(MAX(V272:Z272),ABS(MIN(V272:Z272)))=ABS(MIN(V272:Z272)),MIN(V272:Z272),MAX(V272:Z272))</f>
        <v/>
      </c>
      <c r="AB272">
        <f>IFERROR(V144+MATCH(AA272,V272:Z272,0)-1,"")</f>
        <v/>
      </c>
      <c r="AC272">
        <f>IF(AB272&lt;&gt;"",IF(S272=AB272,"Low",IF(AB272=Q272,"High","")),"")</f>
        <v/>
      </c>
      <c r="AE272">
        <f>IF(ISNUMBER(MATCH("N/A",J272:N272,0)),"",IFERROR((5 * SUMPRODUCT(J144:N144,J272:N272) - PRODUCT(SUM(J144:N144),SUM(J272:N272))) / ((5 * SUM((J144^2)+(K144^2)+(L144^2)+(M144^2)+(N144^2))) - SUM(J144:N144)^2),""))</f>
        <v/>
      </c>
      <c r="AF272">
        <f>IFERROR(CORREL(J144:N144,J272:N272),"")</f>
        <v/>
      </c>
      <c r="AZ272">
        <f>IF(Q272=S272,0,1)</f>
        <v/>
      </c>
      <c r="BA272">
        <f>IF(AZ272=1,IF(Q272="","",IF(Q272=N144,"Yes","No")),"")</f>
        <v/>
      </c>
      <c r="BB272">
        <f>IF(BA272="Yes",P272,"")</f>
        <v/>
      </c>
      <c r="BC272">
        <f>IF(AZ272=1,IF(S272="","",IF(S272=N144,"Yes","No")),"")</f>
        <v/>
      </c>
      <c r="BD272">
        <f>IF(BC272="Yes",R272,"")</f>
        <v/>
      </c>
      <c r="BE272">
        <f>IFERROR(IF(SIGN(AE272)=1,"Increasing",IF(SIGN(AE272)=-1,"Decreasing","")),"")</f>
        <v/>
      </c>
      <c r="BF272">
        <f>IF(OR(AND(BE272="Increasing",BA272="Yes"),AND(BE272="Decreasing",BC272="Yes")),"Yes","No")</f>
        <v/>
      </c>
      <c r="BG272">
        <f>IF(I272="pos_trend","Yes","No")</f>
        <v/>
      </c>
      <c r="BH272">
        <f>IF(AF272&lt;&gt;"",IF(ABS(AF272)&gt;0.8,"Yes","No"),"")</f>
        <v/>
      </c>
    </row>
    <row r="273" spans="1:60">
      <c s="1" r="A273" t="n">
        <v>26</v>
      </c>
      <c r="B273" t="s">
        <v>713</v>
      </c>
      <c r="C273" t="s">
        <v>264</v>
      </c>
      <c r="D273" t="s">
        <v>264</v>
      </c>
      <c r="E273" t="s">
        <v>264</v>
      </c>
      <c r="F273" t="s">
        <v>264</v>
      </c>
      <c r="G273" t="s">
        <v>264</v>
      </c>
      <c r="H273" t="s"/>
      <c r="I273">
        <f>IF(AND(K273&gt; J273, L273&gt; K273, M273&gt; L273, N273&gt; M273), "pos_trend", IF(AND(K273&lt; J273, L273&lt; K273, M273&lt; L273, N273&lt; M273), "neg_trend", "N/A"))</f>
        <v/>
      </c>
      <c r="J273">
        <f>IFERROR(IF(TRIM(C273)="-", "N/A", IF(RIGHT(C273,1)=")",IF(RIGHT(C273,2)="T)",-1000000000000*VALUE(MID(C273,2,LEN(C273)-3)),IF(RIGHT(C273,2)="M)",-1000000*VALUE(MID(C273,2,LEN(C273)-3)),IF(RIGHT(C273,2)="B)",-1000000000*VALUE(MID(C273,2,LEN(C273)-3)),IF(RIGHT(C273,2)="k)",-1000*VALUE(MID(C273,2,LEN(C273)-3)),VALUE(SUBSTITUTE(C273,",","")))))),IF(RIGHT(C273,1)="T",1000000000000*VALUE(LEFT(C273,LEN(C273)-1)),IF(RIGHT(C273,1)="M",1000000*VALUE(LEFT(C273,LEN(C273)-1)),IF(RIGHT(C273,1)="B",1000000000*VALUE(LEFT(C273,LEN(C273)-1)),IF(RIGHT(C273,1)="%",0.01*VALUE(LEFT(C273,LEN(C273)-1)),IF(RIGHT(C273,1)="k",1000*VALUE(LEFT(C273,LEN(C273)-1)),VALUE(SUBSTITUTE(C273,",",""))))))))),"N/A")</f>
        <v/>
      </c>
      <c r="K273">
        <f>IFERROR(IF(TRIM(D273)="-", "N/A", IF(RIGHT(D273,1)=")",IF(RIGHT(D273,2)="T)",-1000000000000*VALUE(MID(D273,2,LEN(D273)-3)),IF(RIGHT(D273,2)="M)",-1000000*VALUE(MID(D273,2,LEN(D273)-3)),IF(RIGHT(D273,2)="B)",-1000000000*VALUE(MID(D273,2,LEN(D273)-3)),IF(RIGHT(D273,2)="k)",-1000*VALUE(MID(D273,2,LEN(D273)-3)),VALUE(SUBSTITUTE(D273,",","")))))),IF(RIGHT(D273,1)="T",1000000000000*VALUE(LEFT(D273,LEN(D273)-1)),IF(RIGHT(D273,1)="M",1000000*VALUE(LEFT(D273,LEN(D273)-1)),IF(RIGHT(D273,1)="B",1000000000*VALUE(LEFT(D273,LEN(D273)-1)),IF(RIGHT(D273,1)="%",0.01*VALUE(LEFT(D273,LEN(D273)-1)),IF(RIGHT(D273,1)="k",1000*VALUE(LEFT(D273,LEN(D273)-1)),VALUE(SUBSTITUTE(D273,",",""))))))))),"N/A")</f>
        <v/>
      </c>
      <c r="L273">
        <f>IFERROR(IF(TRIM(E273)="-", "N/A", IF(RIGHT(E273,1)=")",IF(RIGHT(E273,2)="T)",-1000000000000*VALUE(MID(E273,2,LEN(E273)-3)),IF(RIGHT(E273,2)="M)",-1000000*VALUE(MID(E273,2,LEN(E273)-3)),IF(RIGHT(E273,2)="B)",-1000000000*VALUE(MID(E273,2,LEN(E273)-3)),IF(RIGHT(E273,2)="k)",-1000*VALUE(MID(E273,2,LEN(E273)-3)),VALUE(SUBSTITUTE(E273,",","")))))),IF(RIGHT(E273,1)="T",1000000000000*VALUE(LEFT(E273,LEN(E273)-1)),IF(RIGHT(E273,1)="M",1000000*VALUE(LEFT(E273,LEN(E273)-1)),IF(RIGHT(E273,1)="B",1000000000*VALUE(LEFT(E273,LEN(E273)-1)),IF(RIGHT(E273,1)="%",0.01*VALUE(LEFT(E273,LEN(E273)-1)),IF(RIGHT(E273,1)="k",1000*VALUE(LEFT(E273,LEN(E273)-1)),VALUE(SUBSTITUTE(E273,",",""))))))))),"N/A")</f>
        <v/>
      </c>
      <c r="M273">
        <f>IFERROR(IF(TRIM(F273)="-", "N/A", IF(RIGHT(F273,1)=")",IF(RIGHT(F273,2)="T)",-1000000000000*VALUE(MID(F273,2,LEN(F273)-3)),IF(RIGHT(F273,2)="M)",-1000000*VALUE(MID(F273,2,LEN(F273)-3)),IF(RIGHT(F273,2)="B)",-1000000000*VALUE(MID(F273,2,LEN(F273)-3)),IF(RIGHT(F273,2)="k)",-1000*VALUE(MID(F273,2,LEN(F273)-3)),VALUE(SUBSTITUTE(F273,",","")))))),IF(RIGHT(F273,1)="T",1000000000000*VALUE(LEFT(F273,LEN(F273)-1)),IF(RIGHT(F273,1)="M",1000000*VALUE(LEFT(F273,LEN(F273)-1)),IF(RIGHT(F273,1)="B",1000000000*VALUE(LEFT(F273,LEN(F273)-1)),IF(RIGHT(F273,1)="%",0.01*VALUE(LEFT(F273,LEN(F273)-1)),IF(RIGHT(F273,1)="k",1000*VALUE(LEFT(F273,LEN(F273)-1)),VALUE(SUBSTITUTE(F273,",",""))))))))),"N/A")</f>
        <v/>
      </c>
      <c r="N273">
        <f>IFERROR(IF(TRIM(G273)="-", "N/A", IF(RIGHT(G273,1)=")",IF(RIGHT(G273,2)="T)",-1000000000000*VALUE(MID(G273,2,LEN(G273)-3)),IF(RIGHT(G273,2)="M)",-1000000*VALUE(MID(G273,2,LEN(G273)-3)),IF(RIGHT(G273,2)="B)",-1000000000*VALUE(MID(G273,2,LEN(G273)-3)),IF(RIGHT(G273,2)="k)",-1000*VALUE(MID(G273,2,LEN(G273)-3)),VALUE(SUBSTITUTE(G273,",","")))))),IF(RIGHT(G273,1)="T",1000000000000*VALUE(LEFT(G273,LEN(G273)-1)),IF(RIGHT(G273,1)="M",1000000*VALUE(LEFT(G273,LEN(G273)-1)),IF(RIGHT(G273,1)="B",1000000000*VALUE(LEFT(G273,LEN(G273)-1)),IF(RIGHT(G273,1)="%",0.01*VALUE(LEFT(G273,LEN(G273)-1)),IF(RIGHT(G273,1)="k",1000*VALUE(LEFT(G273,LEN(G273)-1)),VALUE(SUBSTITUTE(G273,",",""))))))))),"N/A")</f>
        <v/>
      </c>
      <c r="P273">
        <f>MAX(J273:N273)</f>
        <v/>
      </c>
      <c r="Q273">
        <f>IFERROR(J144+MATCH(P273,J273:N273,0)-1,"")</f>
        <v/>
      </c>
      <c r="R273">
        <f>IF(Q273="","",MIN(J273:N273))</f>
        <v/>
      </c>
      <c r="S273">
        <f>IFERROR(J144+MATCH(R273,J273:N273,0)-1,"")</f>
        <v/>
      </c>
      <c r="T273">
        <f>IFERROR(AVERAGE(J273:N273),"")</f>
        <v/>
      </c>
      <c r="U273">
        <f>IFERROR(STDEV(J273:N273),"")</f>
        <v/>
      </c>
      <c r="V273">
        <f>IFERROR(IF(C273="-","",IF(ISBLANK(B273),"",IF(OR(ISNUMBER(FIND("Growth",B273)),ISNUMBER(FIND("Margin",B273))),"",(J273-T273)/U273))),"")</f>
        <v/>
      </c>
      <c r="W273">
        <f>IFERROR(IF(OR(D273="-",ISBLANK(D273)),"",(K273-T273)/U273),"")</f>
        <v/>
      </c>
      <c r="X273">
        <f>IFERROR(IF(OR(E273="-",ISBLANK(E273)),"",(L273-T273)/U273),"")</f>
        <v/>
      </c>
      <c r="Y273">
        <f>IFERROR(IF(OR(F273="-",ISBLANK(F273)),"",(M273-T273)/U273),"")</f>
        <v/>
      </c>
      <c r="Z273">
        <f>IFERROR(IF(OR(G273="-",ISBLANK(G273)),"",(N273-T273)/U273),"")</f>
        <v/>
      </c>
      <c r="AA273">
        <f>IF(MAX(MAX(V273:Z273),ABS(MIN(V273:Z273)))=ABS(MIN(V273:Z273)),MIN(V273:Z273),MAX(V273:Z273))</f>
        <v/>
      </c>
      <c r="AB273">
        <f>IFERROR(V144+MATCH(AA273,V273:Z273,0)-1,"")</f>
        <v/>
      </c>
      <c r="AC273">
        <f>IF(AB273&lt;&gt;"",IF(S273=AB273,"Low",IF(AB273=Q273,"High","")),"")</f>
        <v/>
      </c>
      <c r="AE273">
        <f>IF(ISNUMBER(MATCH("N/A",J273:N273,0)),"",IFERROR((5 * SUMPRODUCT(J144:N144,J273:N273) - PRODUCT(SUM(J144:N144),SUM(J273:N273))) / ((5 * SUM((J144^2)+(K144^2)+(L144^2)+(M144^2)+(N144^2))) - SUM(J144:N144)^2),""))</f>
        <v/>
      </c>
      <c r="AF273">
        <f>IFERROR(CORREL(J144:N144,J273:N273),"")</f>
        <v/>
      </c>
      <c r="AZ273">
        <f>IF(Q273=S273,0,1)</f>
        <v/>
      </c>
      <c r="BA273">
        <f>IF(AZ273=1,IF(Q273="","",IF(Q273=N144,"Yes","No")),"")</f>
        <v/>
      </c>
      <c r="BB273">
        <f>IF(BA273="Yes",P273,"")</f>
        <v/>
      </c>
      <c r="BC273">
        <f>IF(AZ273=1,IF(S273="","",IF(S273=N144,"Yes","No")),"")</f>
        <v/>
      </c>
      <c r="BD273">
        <f>IF(BC273="Yes",R273,"")</f>
        <v/>
      </c>
      <c r="BE273">
        <f>IFERROR(IF(SIGN(AE273)=1,"Increasing",IF(SIGN(AE273)=-1,"Decreasing","")),"")</f>
        <v/>
      </c>
      <c r="BF273">
        <f>IF(OR(AND(BE273="Increasing",BA273="Yes"),AND(BE273="Decreasing",BC273="Yes")),"Yes","No")</f>
        <v/>
      </c>
      <c r="BG273">
        <f>IF(I273="pos_trend","Yes","No")</f>
        <v/>
      </c>
      <c r="BH273">
        <f>IF(AF273&lt;&gt;"",IF(ABS(AF273)&gt;0.8,"Yes","No"),"")</f>
        <v/>
      </c>
    </row>
    <row r="274" spans="1:60">
      <c s="1" r="A274" t="n">
        <v>27</v>
      </c>
      <c r="B274" t="s">
        <v>714</v>
      </c>
      <c r="C274" t="s">
        <v>264</v>
      </c>
      <c r="D274" t="s">
        <v>264</v>
      </c>
      <c r="E274" t="s">
        <v>264</v>
      </c>
      <c r="F274" t="s">
        <v>264</v>
      </c>
      <c r="G274" t="s">
        <v>264</v>
      </c>
      <c r="H274" t="s"/>
      <c r="I274">
        <f>IF(AND(K274&gt; J274, L274&gt; K274, M274&gt; L274, N274&gt; M274), "pos_trend", IF(AND(K274&lt; J274, L274&lt; K274, M274&lt; L274, N274&lt; M274), "neg_trend", "N/A"))</f>
        <v/>
      </c>
      <c r="J274">
        <f>IFERROR(IF(TRIM(C274)="-", "N/A", IF(RIGHT(C274,1)=")",IF(RIGHT(C274,2)="T)",-1000000000000*VALUE(MID(C274,2,LEN(C274)-3)),IF(RIGHT(C274,2)="M)",-1000000*VALUE(MID(C274,2,LEN(C274)-3)),IF(RIGHT(C274,2)="B)",-1000000000*VALUE(MID(C274,2,LEN(C274)-3)),IF(RIGHT(C274,2)="k)",-1000*VALUE(MID(C274,2,LEN(C274)-3)),VALUE(SUBSTITUTE(C274,",","")))))),IF(RIGHT(C274,1)="T",1000000000000*VALUE(LEFT(C274,LEN(C274)-1)),IF(RIGHT(C274,1)="M",1000000*VALUE(LEFT(C274,LEN(C274)-1)),IF(RIGHT(C274,1)="B",1000000000*VALUE(LEFT(C274,LEN(C274)-1)),IF(RIGHT(C274,1)="%",0.01*VALUE(LEFT(C274,LEN(C274)-1)),IF(RIGHT(C274,1)="k",1000*VALUE(LEFT(C274,LEN(C274)-1)),VALUE(SUBSTITUTE(C274,",",""))))))))),"N/A")</f>
        <v/>
      </c>
      <c r="K274">
        <f>IFERROR(IF(TRIM(D274)="-", "N/A", IF(RIGHT(D274,1)=")",IF(RIGHT(D274,2)="T)",-1000000000000*VALUE(MID(D274,2,LEN(D274)-3)),IF(RIGHT(D274,2)="M)",-1000000*VALUE(MID(D274,2,LEN(D274)-3)),IF(RIGHT(D274,2)="B)",-1000000000*VALUE(MID(D274,2,LEN(D274)-3)),IF(RIGHT(D274,2)="k)",-1000*VALUE(MID(D274,2,LEN(D274)-3)),VALUE(SUBSTITUTE(D274,",","")))))),IF(RIGHT(D274,1)="T",1000000000000*VALUE(LEFT(D274,LEN(D274)-1)),IF(RIGHT(D274,1)="M",1000000*VALUE(LEFT(D274,LEN(D274)-1)),IF(RIGHT(D274,1)="B",1000000000*VALUE(LEFT(D274,LEN(D274)-1)),IF(RIGHT(D274,1)="%",0.01*VALUE(LEFT(D274,LEN(D274)-1)),IF(RIGHT(D274,1)="k",1000*VALUE(LEFT(D274,LEN(D274)-1)),VALUE(SUBSTITUTE(D274,",",""))))))))),"N/A")</f>
        <v/>
      </c>
      <c r="L274">
        <f>IFERROR(IF(TRIM(E274)="-", "N/A", IF(RIGHT(E274,1)=")",IF(RIGHT(E274,2)="T)",-1000000000000*VALUE(MID(E274,2,LEN(E274)-3)),IF(RIGHT(E274,2)="M)",-1000000*VALUE(MID(E274,2,LEN(E274)-3)),IF(RIGHT(E274,2)="B)",-1000000000*VALUE(MID(E274,2,LEN(E274)-3)),IF(RIGHT(E274,2)="k)",-1000*VALUE(MID(E274,2,LEN(E274)-3)),VALUE(SUBSTITUTE(E274,",","")))))),IF(RIGHT(E274,1)="T",1000000000000*VALUE(LEFT(E274,LEN(E274)-1)),IF(RIGHT(E274,1)="M",1000000*VALUE(LEFT(E274,LEN(E274)-1)),IF(RIGHT(E274,1)="B",1000000000*VALUE(LEFT(E274,LEN(E274)-1)),IF(RIGHT(E274,1)="%",0.01*VALUE(LEFT(E274,LEN(E274)-1)),IF(RIGHT(E274,1)="k",1000*VALUE(LEFT(E274,LEN(E274)-1)),VALUE(SUBSTITUTE(E274,",",""))))))))),"N/A")</f>
        <v/>
      </c>
      <c r="M274">
        <f>IFERROR(IF(TRIM(F274)="-", "N/A", IF(RIGHT(F274,1)=")",IF(RIGHT(F274,2)="T)",-1000000000000*VALUE(MID(F274,2,LEN(F274)-3)),IF(RIGHT(F274,2)="M)",-1000000*VALUE(MID(F274,2,LEN(F274)-3)),IF(RIGHT(F274,2)="B)",-1000000000*VALUE(MID(F274,2,LEN(F274)-3)),IF(RIGHT(F274,2)="k)",-1000*VALUE(MID(F274,2,LEN(F274)-3)),VALUE(SUBSTITUTE(F274,",","")))))),IF(RIGHT(F274,1)="T",1000000000000*VALUE(LEFT(F274,LEN(F274)-1)),IF(RIGHT(F274,1)="M",1000000*VALUE(LEFT(F274,LEN(F274)-1)),IF(RIGHT(F274,1)="B",1000000000*VALUE(LEFT(F274,LEN(F274)-1)),IF(RIGHT(F274,1)="%",0.01*VALUE(LEFT(F274,LEN(F274)-1)),IF(RIGHT(F274,1)="k",1000*VALUE(LEFT(F274,LEN(F274)-1)),VALUE(SUBSTITUTE(F274,",",""))))))))),"N/A")</f>
        <v/>
      </c>
      <c r="N274">
        <f>IFERROR(IF(TRIM(G274)="-", "N/A", IF(RIGHT(G274,1)=")",IF(RIGHT(G274,2)="T)",-1000000000000*VALUE(MID(G274,2,LEN(G274)-3)),IF(RIGHT(G274,2)="M)",-1000000*VALUE(MID(G274,2,LEN(G274)-3)),IF(RIGHT(G274,2)="B)",-1000000000*VALUE(MID(G274,2,LEN(G274)-3)),IF(RIGHT(G274,2)="k)",-1000*VALUE(MID(G274,2,LEN(G274)-3)),VALUE(SUBSTITUTE(G274,",","")))))),IF(RIGHT(G274,1)="T",1000000000000*VALUE(LEFT(G274,LEN(G274)-1)),IF(RIGHT(G274,1)="M",1000000*VALUE(LEFT(G274,LEN(G274)-1)),IF(RIGHT(G274,1)="B",1000000000*VALUE(LEFT(G274,LEN(G274)-1)),IF(RIGHT(G274,1)="%",0.01*VALUE(LEFT(G274,LEN(G274)-1)),IF(RIGHT(G274,1)="k",1000*VALUE(LEFT(G274,LEN(G274)-1)),VALUE(SUBSTITUTE(G274,",",""))))))))),"N/A")</f>
        <v/>
      </c>
      <c r="P274">
        <f>MAX(J274:N274)</f>
        <v/>
      </c>
      <c r="Q274">
        <f>IFERROR(J144+MATCH(P274,J274:N274,0)-1,"")</f>
        <v/>
      </c>
      <c r="R274">
        <f>IF(Q274="","",MIN(J274:N274))</f>
        <v/>
      </c>
      <c r="S274">
        <f>IFERROR(J144+MATCH(R274,J274:N274,0)-1,"")</f>
        <v/>
      </c>
      <c r="T274">
        <f>IFERROR(AVERAGE(J274:N274),"")</f>
        <v/>
      </c>
      <c r="U274">
        <f>IFERROR(STDEV(J274:N274),"")</f>
        <v/>
      </c>
      <c r="V274">
        <f>IFERROR(IF(C274="-","",IF(ISBLANK(B274),"",IF(OR(ISNUMBER(FIND("Growth",B274)),ISNUMBER(FIND("Margin",B274))),"",(J274-T274)/U274))),"")</f>
        <v/>
      </c>
      <c r="W274">
        <f>IFERROR(IF(OR(D274="-",ISBLANK(D274)),"",(K274-T274)/U274),"")</f>
        <v/>
      </c>
      <c r="X274">
        <f>IFERROR(IF(OR(E274="-",ISBLANK(E274)),"",(L274-T274)/U274),"")</f>
        <v/>
      </c>
      <c r="Y274">
        <f>IFERROR(IF(OR(F274="-",ISBLANK(F274)),"",(M274-T274)/U274),"")</f>
        <v/>
      </c>
      <c r="Z274">
        <f>IFERROR(IF(OR(G274="-",ISBLANK(G274)),"",(N274-T274)/U274),"")</f>
        <v/>
      </c>
      <c r="AA274">
        <f>IF(MAX(MAX(V274:Z274),ABS(MIN(V274:Z274)))=ABS(MIN(V274:Z274)),MIN(V274:Z274),MAX(V274:Z274))</f>
        <v/>
      </c>
      <c r="AB274">
        <f>IFERROR(V144+MATCH(AA274,V274:Z274,0)-1,"")</f>
        <v/>
      </c>
      <c r="AC274">
        <f>IF(AB274&lt;&gt;"",IF(S274=AB274,"Low",IF(AB274=Q274,"High","")),"")</f>
        <v/>
      </c>
      <c r="AE274">
        <f>IF(ISNUMBER(MATCH("N/A",J274:N274,0)),"",IFERROR((5 * SUMPRODUCT(J144:N144,J274:N274) - PRODUCT(SUM(J144:N144),SUM(J274:N274))) / ((5 * SUM((J144^2)+(K144^2)+(L144^2)+(M144^2)+(N144^2))) - SUM(J144:N144)^2),""))</f>
        <v/>
      </c>
      <c r="AF274">
        <f>IFERROR(CORREL(J144:N144,J274:N274),"")</f>
        <v/>
      </c>
      <c r="AZ274">
        <f>IF(Q274=S274,0,1)</f>
        <v/>
      </c>
      <c r="BA274">
        <f>IF(AZ274=1,IF(Q274="","",IF(Q274=N144,"Yes","No")),"")</f>
        <v/>
      </c>
      <c r="BB274">
        <f>IF(BA274="Yes",P274,"")</f>
        <v/>
      </c>
      <c r="BC274">
        <f>IF(AZ274=1,IF(S274="","",IF(S274=N144,"Yes","No")),"")</f>
        <v/>
      </c>
      <c r="BD274">
        <f>IF(BC274="Yes",R274,"")</f>
        <v/>
      </c>
      <c r="BE274">
        <f>IFERROR(IF(SIGN(AE274)=1,"Increasing",IF(SIGN(AE274)=-1,"Decreasing","")),"")</f>
        <v/>
      </c>
      <c r="BF274">
        <f>IF(OR(AND(BE274="Increasing",BA274="Yes"),AND(BE274="Decreasing",BC274="Yes")),"Yes","No")</f>
        <v/>
      </c>
      <c r="BG274">
        <f>IF(I274="pos_trend","Yes","No")</f>
        <v/>
      </c>
      <c r="BH274">
        <f>IF(AF274&lt;&gt;"",IF(ABS(AF274)&gt;0.8,"Yes","No"),"")</f>
        <v/>
      </c>
    </row>
    <row r="275" spans="1:60">
      <c s="1" r="A275" t="n">
        <v>28</v>
      </c>
      <c r="B275" t="s">
        <v>715</v>
      </c>
      <c r="C275" t="s">
        <v>264</v>
      </c>
      <c r="D275" t="s">
        <v>264</v>
      </c>
      <c r="E275" t="s">
        <v>264</v>
      </c>
      <c r="F275" t="s">
        <v>264</v>
      </c>
      <c r="G275" t="s">
        <v>264</v>
      </c>
      <c r="H275" t="s"/>
      <c r="I275">
        <f>IF(AND(K275&gt; J275, L275&gt; K275, M275&gt; L275, N275&gt; M275), "pos_trend", IF(AND(K275&lt; J275, L275&lt; K275, M275&lt; L275, N275&lt; M275), "neg_trend", "N/A"))</f>
        <v/>
      </c>
      <c r="J275">
        <f>IFERROR(IF(TRIM(C275)="-", "N/A", IF(RIGHT(C275,1)=")",IF(RIGHT(C275,2)="T)",-1000000000000*VALUE(MID(C275,2,LEN(C275)-3)),IF(RIGHT(C275,2)="M)",-1000000*VALUE(MID(C275,2,LEN(C275)-3)),IF(RIGHT(C275,2)="B)",-1000000000*VALUE(MID(C275,2,LEN(C275)-3)),IF(RIGHT(C275,2)="k)",-1000*VALUE(MID(C275,2,LEN(C275)-3)),VALUE(SUBSTITUTE(C275,",","")))))),IF(RIGHT(C275,1)="T",1000000000000*VALUE(LEFT(C275,LEN(C275)-1)),IF(RIGHT(C275,1)="M",1000000*VALUE(LEFT(C275,LEN(C275)-1)),IF(RIGHT(C275,1)="B",1000000000*VALUE(LEFT(C275,LEN(C275)-1)),IF(RIGHT(C275,1)="%",0.01*VALUE(LEFT(C275,LEN(C275)-1)),IF(RIGHT(C275,1)="k",1000*VALUE(LEFT(C275,LEN(C275)-1)),VALUE(SUBSTITUTE(C275,",",""))))))))),"N/A")</f>
        <v/>
      </c>
      <c r="K275">
        <f>IFERROR(IF(TRIM(D275)="-", "N/A", IF(RIGHT(D275,1)=")",IF(RIGHT(D275,2)="T)",-1000000000000*VALUE(MID(D275,2,LEN(D275)-3)),IF(RIGHT(D275,2)="M)",-1000000*VALUE(MID(D275,2,LEN(D275)-3)),IF(RIGHT(D275,2)="B)",-1000000000*VALUE(MID(D275,2,LEN(D275)-3)),IF(RIGHT(D275,2)="k)",-1000*VALUE(MID(D275,2,LEN(D275)-3)),VALUE(SUBSTITUTE(D275,",","")))))),IF(RIGHT(D275,1)="T",1000000000000*VALUE(LEFT(D275,LEN(D275)-1)),IF(RIGHT(D275,1)="M",1000000*VALUE(LEFT(D275,LEN(D275)-1)),IF(RIGHT(D275,1)="B",1000000000*VALUE(LEFT(D275,LEN(D275)-1)),IF(RIGHT(D275,1)="%",0.01*VALUE(LEFT(D275,LEN(D275)-1)),IF(RIGHT(D275,1)="k",1000*VALUE(LEFT(D275,LEN(D275)-1)),VALUE(SUBSTITUTE(D275,",",""))))))))),"N/A")</f>
        <v/>
      </c>
      <c r="L275">
        <f>IFERROR(IF(TRIM(E275)="-", "N/A", IF(RIGHT(E275,1)=")",IF(RIGHT(E275,2)="T)",-1000000000000*VALUE(MID(E275,2,LEN(E275)-3)),IF(RIGHT(E275,2)="M)",-1000000*VALUE(MID(E275,2,LEN(E275)-3)),IF(RIGHT(E275,2)="B)",-1000000000*VALUE(MID(E275,2,LEN(E275)-3)),IF(RIGHT(E275,2)="k)",-1000*VALUE(MID(E275,2,LEN(E275)-3)),VALUE(SUBSTITUTE(E275,",","")))))),IF(RIGHT(E275,1)="T",1000000000000*VALUE(LEFT(E275,LEN(E275)-1)),IF(RIGHT(E275,1)="M",1000000*VALUE(LEFT(E275,LEN(E275)-1)),IF(RIGHT(E275,1)="B",1000000000*VALUE(LEFT(E275,LEN(E275)-1)),IF(RIGHT(E275,1)="%",0.01*VALUE(LEFT(E275,LEN(E275)-1)),IF(RIGHT(E275,1)="k",1000*VALUE(LEFT(E275,LEN(E275)-1)),VALUE(SUBSTITUTE(E275,",",""))))))))),"N/A")</f>
        <v/>
      </c>
      <c r="M275">
        <f>IFERROR(IF(TRIM(F275)="-", "N/A", IF(RIGHT(F275,1)=")",IF(RIGHT(F275,2)="T)",-1000000000000*VALUE(MID(F275,2,LEN(F275)-3)),IF(RIGHT(F275,2)="M)",-1000000*VALUE(MID(F275,2,LEN(F275)-3)),IF(RIGHT(F275,2)="B)",-1000000000*VALUE(MID(F275,2,LEN(F275)-3)),IF(RIGHT(F275,2)="k)",-1000*VALUE(MID(F275,2,LEN(F275)-3)),VALUE(SUBSTITUTE(F275,",","")))))),IF(RIGHT(F275,1)="T",1000000000000*VALUE(LEFT(F275,LEN(F275)-1)),IF(RIGHT(F275,1)="M",1000000*VALUE(LEFT(F275,LEN(F275)-1)),IF(RIGHT(F275,1)="B",1000000000*VALUE(LEFT(F275,LEN(F275)-1)),IF(RIGHT(F275,1)="%",0.01*VALUE(LEFT(F275,LEN(F275)-1)),IF(RIGHT(F275,1)="k",1000*VALUE(LEFT(F275,LEN(F275)-1)),VALUE(SUBSTITUTE(F275,",",""))))))))),"N/A")</f>
        <v/>
      </c>
      <c r="N275">
        <f>IFERROR(IF(TRIM(G275)="-", "N/A", IF(RIGHT(G275,1)=")",IF(RIGHT(G275,2)="T)",-1000000000000*VALUE(MID(G275,2,LEN(G275)-3)),IF(RIGHT(G275,2)="M)",-1000000*VALUE(MID(G275,2,LEN(G275)-3)),IF(RIGHT(G275,2)="B)",-1000000000*VALUE(MID(G275,2,LEN(G275)-3)),IF(RIGHT(G275,2)="k)",-1000*VALUE(MID(G275,2,LEN(G275)-3)),VALUE(SUBSTITUTE(G275,",","")))))),IF(RIGHT(G275,1)="T",1000000000000*VALUE(LEFT(G275,LEN(G275)-1)),IF(RIGHT(G275,1)="M",1000000*VALUE(LEFT(G275,LEN(G275)-1)),IF(RIGHT(G275,1)="B",1000000000*VALUE(LEFT(G275,LEN(G275)-1)),IF(RIGHT(G275,1)="%",0.01*VALUE(LEFT(G275,LEN(G275)-1)),IF(RIGHT(G275,1)="k",1000*VALUE(LEFT(G275,LEN(G275)-1)),VALUE(SUBSTITUTE(G275,",",""))))))))),"N/A")</f>
        <v/>
      </c>
      <c r="P275">
        <f>MAX(J275:N275)</f>
        <v/>
      </c>
      <c r="Q275">
        <f>IFERROR(J144+MATCH(P275,J275:N275,0)-1,"")</f>
        <v/>
      </c>
      <c r="R275">
        <f>IF(Q275="","",MIN(J275:N275))</f>
        <v/>
      </c>
      <c r="S275">
        <f>IFERROR(J144+MATCH(R275,J275:N275,0)-1,"")</f>
        <v/>
      </c>
      <c r="T275">
        <f>IFERROR(AVERAGE(J275:N275),"")</f>
        <v/>
      </c>
      <c r="U275">
        <f>IFERROR(STDEV(J275:N275),"")</f>
        <v/>
      </c>
      <c r="V275">
        <f>IFERROR(IF(C275="-","",IF(ISBLANK(B275),"",IF(OR(ISNUMBER(FIND("Growth",B275)),ISNUMBER(FIND("Margin",B275))),"",(J275-T275)/U275))),"")</f>
        <v/>
      </c>
      <c r="W275">
        <f>IFERROR(IF(OR(D275="-",ISBLANK(D275)),"",(K275-T275)/U275),"")</f>
        <v/>
      </c>
      <c r="X275">
        <f>IFERROR(IF(OR(E275="-",ISBLANK(E275)),"",(L275-T275)/U275),"")</f>
        <v/>
      </c>
      <c r="Y275">
        <f>IFERROR(IF(OR(F275="-",ISBLANK(F275)),"",(M275-T275)/U275),"")</f>
        <v/>
      </c>
      <c r="Z275">
        <f>IFERROR(IF(OR(G275="-",ISBLANK(G275)),"",(N275-T275)/U275),"")</f>
        <v/>
      </c>
      <c r="AA275">
        <f>IF(MAX(MAX(V275:Z275),ABS(MIN(V275:Z275)))=ABS(MIN(V275:Z275)),MIN(V275:Z275),MAX(V275:Z275))</f>
        <v/>
      </c>
      <c r="AB275">
        <f>IFERROR(V144+MATCH(AA275,V275:Z275,0)-1,"")</f>
        <v/>
      </c>
      <c r="AC275">
        <f>IF(AB275&lt;&gt;"",IF(S275=AB275,"Low",IF(AB275=Q275,"High","")),"")</f>
        <v/>
      </c>
      <c r="AE275">
        <f>IF(ISNUMBER(MATCH("N/A",J275:N275,0)),"",IFERROR((5 * SUMPRODUCT(J144:N144,J275:N275) - PRODUCT(SUM(J144:N144),SUM(J275:N275))) / ((5 * SUM((J144^2)+(K144^2)+(L144^2)+(M144^2)+(N144^2))) - SUM(J144:N144)^2),""))</f>
        <v/>
      </c>
      <c r="AF275">
        <f>IFERROR(CORREL(J144:N144,J275:N275),"")</f>
        <v/>
      </c>
      <c r="AZ275">
        <f>IF(Q275=S275,0,1)</f>
        <v/>
      </c>
      <c r="BA275">
        <f>IF(AZ275=1,IF(Q275="","",IF(Q275=N144,"Yes","No")),"")</f>
        <v/>
      </c>
      <c r="BB275">
        <f>IF(BA275="Yes",P275,"")</f>
        <v/>
      </c>
      <c r="BC275">
        <f>IF(AZ275=1,IF(S275="","",IF(S275=N144,"Yes","No")),"")</f>
        <v/>
      </c>
      <c r="BD275">
        <f>IF(BC275="Yes",R275,"")</f>
        <v/>
      </c>
      <c r="BE275">
        <f>IFERROR(IF(SIGN(AE275)=1,"Increasing",IF(SIGN(AE275)=-1,"Decreasing","")),"")</f>
        <v/>
      </c>
      <c r="BF275">
        <f>IF(OR(AND(BE275="Increasing",BA275="Yes"),AND(BE275="Decreasing",BC275="Yes")),"Yes","No")</f>
        <v/>
      </c>
      <c r="BG275">
        <f>IF(I275="pos_trend","Yes","No")</f>
        <v/>
      </c>
      <c r="BH275">
        <f>IF(AF275&lt;&gt;"",IF(ABS(AF275)&gt;0.8,"Yes","No"),"")</f>
        <v/>
      </c>
    </row>
    <row r="276" spans="1:60">
      <c s="1" r="A276" t="n">
        <v>29</v>
      </c>
      <c r="B276" t="s">
        <v>716</v>
      </c>
      <c r="C276" t="s">
        <v>1457</v>
      </c>
      <c r="D276" t="s">
        <v>1458</v>
      </c>
      <c r="E276" t="s">
        <v>1459</v>
      </c>
      <c r="F276" t="s">
        <v>1460</v>
      </c>
      <c r="G276" t="s">
        <v>1461</v>
      </c>
      <c r="H276" t="s"/>
      <c r="I276">
        <f>IF(AND(K276&gt; J276, L276&gt; K276, M276&gt; L276, N276&gt; M276), "pos_trend", IF(AND(K276&lt; J276, L276&lt; K276, M276&lt; L276, N276&lt; M276), "neg_trend", "N/A"))</f>
        <v/>
      </c>
      <c r="J276">
        <f>IFERROR(IF(TRIM(C276)="-", "N/A", IF(RIGHT(C276,1)=")",IF(RIGHT(C276,2)="T)",-1000000000000*VALUE(MID(C276,2,LEN(C276)-3)),IF(RIGHT(C276,2)="M)",-1000000*VALUE(MID(C276,2,LEN(C276)-3)),IF(RIGHT(C276,2)="B)",-1000000000*VALUE(MID(C276,2,LEN(C276)-3)),IF(RIGHT(C276,2)="k)",-1000*VALUE(MID(C276,2,LEN(C276)-3)),VALUE(SUBSTITUTE(C276,",","")))))),IF(RIGHT(C276,1)="T",1000000000000*VALUE(LEFT(C276,LEN(C276)-1)),IF(RIGHT(C276,1)="M",1000000*VALUE(LEFT(C276,LEN(C276)-1)),IF(RIGHT(C276,1)="B",1000000000*VALUE(LEFT(C276,LEN(C276)-1)),IF(RIGHT(C276,1)="%",0.01*VALUE(LEFT(C276,LEN(C276)-1)),IF(RIGHT(C276,1)="k",1000*VALUE(LEFT(C276,LEN(C276)-1)),VALUE(SUBSTITUTE(C276,",",""))))))))),"N/A")</f>
        <v/>
      </c>
      <c r="K276">
        <f>IFERROR(IF(TRIM(D276)="-", "N/A", IF(RIGHT(D276,1)=")",IF(RIGHT(D276,2)="T)",-1000000000000*VALUE(MID(D276,2,LEN(D276)-3)),IF(RIGHT(D276,2)="M)",-1000000*VALUE(MID(D276,2,LEN(D276)-3)),IF(RIGHT(D276,2)="B)",-1000000000*VALUE(MID(D276,2,LEN(D276)-3)),IF(RIGHT(D276,2)="k)",-1000*VALUE(MID(D276,2,LEN(D276)-3)),VALUE(SUBSTITUTE(D276,",","")))))),IF(RIGHT(D276,1)="T",1000000000000*VALUE(LEFT(D276,LEN(D276)-1)),IF(RIGHT(D276,1)="M",1000000*VALUE(LEFT(D276,LEN(D276)-1)),IF(RIGHT(D276,1)="B",1000000000*VALUE(LEFT(D276,LEN(D276)-1)),IF(RIGHT(D276,1)="%",0.01*VALUE(LEFT(D276,LEN(D276)-1)),IF(RIGHT(D276,1)="k",1000*VALUE(LEFT(D276,LEN(D276)-1)),VALUE(SUBSTITUTE(D276,",",""))))))))),"N/A")</f>
        <v/>
      </c>
      <c r="L276">
        <f>IFERROR(IF(TRIM(E276)="-", "N/A", IF(RIGHT(E276,1)=")",IF(RIGHT(E276,2)="T)",-1000000000000*VALUE(MID(E276,2,LEN(E276)-3)),IF(RIGHT(E276,2)="M)",-1000000*VALUE(MID(E276,2,LEN(E276)-3)),IF(RIGHT(E276,2)="B)",-1000000000*VALUE(MID(E276,2,LEN(E276)-3)),IF(RIGHT(E276,2)="k)",-1000*VALUE(MID(E276,2,LEN(E276)-3)),VALUE(SUBSTITUTE(E276,",","")))))),IF(RIGHT(E276,1)="T",1000000000000*VALUE(LEFT(E276,LEN(E276)-1)),IF(RIGHT(E276,1)="M",1000000*VALUE(LEFT(E276,LEN(E276)-1)),IF(RIGHT(E276,1)="B",1000000000*VALUE(LEFT(E276,LEN(E276)-1)),IF(RIGHT(E276,1)="%",0.01*VALUE(LEFT(E276,LEN(E276)-1)),IF(RIGHT(E276,1)="k",1000*VALUE(LEFT(E276,LEN(E276)-1)),VALUE(SUBSTITUTE(E276,",",""))))))))),"N/A")</f>
        <v/>
      </c>
      <c r="M276">
        <f>IFERROR(IF(TRIM(F276)="-", "N/A", IF(RIGHT(F276,1)=")",IF(RIGHT(F276,2)="T)",-1000000000000*VALUE(MID(F276,2,LEN(F276)-3)),IF(RIGHT(F276,2)="M)",-1000000*VALUE(MID(F276,2,LEN(F276)-3)),IF(RIGHT(F276,2)="B)",-1000000000*VALUE(MID(F276,2,LEN(F276)-3)),IF(RIGHT(F276,2)="k)",-1000*VALUE(MID(F276,2,LEN(F276)-3)),VALUE(SUBSTITUTE(F276,",","")))))),IF(RIGHT(F276,1)="T",1000000000000*VALUE(LEFT(F276,LEN(F276)-1)),IF(RIGHT(F276,1)="M",1000000*VALUE(LEFT(F276,LEN(F276)-1)),IF(RIGHT(F276,1)="B",1000000000*VALUE(LEFT(F276,LEN(F276)-1)),IF(RIGHT(F276,1)="%",0.01*VALUE(LEFT(F276,LEN(F276)-1)),IF(RIGHT(F276,1)="k",1000*VALUE(LEFT(F276,LEN(F276)-1)),VALUE(SUBSTITUTE(F276,",",""))))))))),"N/A")</f>
        <v/>
      </c>
      <c r="N276">
        <f>IFERROR(IF(TRIM(G276)="-", "N/A", IF(RIGHT(G276,1)=")",IF(RIGHT(G276,2)="T)",-1000000000000*VALUE(MID(G276,2,LEN(G276)-3)),IF(RIGHT(G276,2)="M)",-1000000*VALUE(MID(G276,2,LEN(G276)-3)),IF(RIGHT(G276,2)="B)",-1000000000*VALUE(MID(G276,2,LEN(G276)-3)),IF(RIGHT(G276,2)="k)",-1000*VALUE(MID(G276,2,LEN(G276)-3)),VALUE(SUBSTITUTE(G276,",","")))))),IF(RIGHT(G276,1)="T",1000000000000*VALUE(LEFT(G276,LEN(G276)-1)),IF(RIGHT(G276,1)="M",1000000*VALUE(LEFT(G276,LEN(G276)-1)),IF(RIGHT(G276,1)="B",1000000000*VALUE(LEFT(G276,LEN(G276)-1)),IF(RIGHT(G276,1)="%",0.01*VALUE(LEFT(G276,LEN(G276)-1)),IF(RIGHT(G276,1)="k",1000*VALUE(LEFT(G276,LEN(G276)-1)),VALUE(SUBSTITUTE(G276,",",""))))))))),"N/A")</f>
        <v/>
      </c>
      <c r="P276">
        <f>MAX(J276:N276)</f>
        <v/>
      </c>
      <c r="Q276">
        <f>IFERROR(J144+MATCH(P276,J276:N276,0)-1,"")</f>
        <v/>
      </c>
      <c r="R276">
        <f>IF(Q276="","",MIN(J276:N276))</f>
        <v/>
      </c>
      <c r="S276">
        <f>IFERROR(J144+MATCH(R276,J276:N276,0)-1,"")</f>
        <v/>
      </c>
      <c r="T276">
        <f>IFERROR(AVERAGE(J276:N276),"")</f>
        <v/>
      </c>
      <c r="U276">
        <f>IFERROR(STDEV(J276:N276),"")</f>
        <v/>
      </c>
      <c r="V276">
        <f>IFERROR(IF(C276="-","",IF(ISBLANK(B276),"",IF(OR(ISNUMBER(FIND("Growth",B276)),ISNUMBER(FIND("Margin",B276))),"",(J276-T276)/U276))),"")</f>
        <v/>
      </c>
      <c r="W276">
        <f>IFERROR(IF(OR(D276="-",ISBLANK(D276)),"",(K276-T276)/U276),"")</f>
        <v/>
      </c>
      <c r="X276">
        <f>IFERROR(IF(OR(E276="-",ISBLANK(E276)),"",(L276-T276)/U276),"")</f>
        <v/>
      </c>
      <c r="Y276">
        <f>IFERROR(IF(OR(F276="-",ISBLANK(F276)),"",(M276-T276)/U276),"")</f>
        <v/>
      </c>
      <c r="Z276">
        <f>IFERROR(IF(OR(G276="-",ISBLANK(G276)),"",(N276-T276)/U276),"")</f>
        <v/>
      </c>
      <c r="AA276">
        <f>IF(MAX(MAX(V276:Z276),ABS(MIN(V276:Z276)))=ABS(MIN(V276:Z276)),MIN(V276:Z276),MAX(V276:Z276))</f>
        <v/>
      </c>
      <c r="AB276">
        <f>IFERROR(V144+MATCH(AA276,V276:Z276,0)-1,"")</f>
        <v/>
      </c>
      <c r="AC276">
        <f>IF(AB276&lt;&gt;"",IF(S276=AB276,"Low",IF(AB276=Q276,"High","")),"")</f>
        <v/>
      </c>
      <c r="AE276">
        <f>IF(ISNUMBER(MATCH("N/A",J276:N276,0)),"",IFERROR((5 * SUMPRODUCT(J144:N144,J276:N276) - PRODUCT(SUM(J144:N144),SUM(J276:N276))) / ((5 * SUM((J144^2)+(K144^2)+(L144^2)+(M144^2)+(N144^2))) - SUM(J144:N144)^2),""))</f>
        <v/>
      </c>
      <c r="AF276">
        <f>IFERROR(CORREL(J144:N144,J276:N276),"")</f>
        <v/>
      </c>
      <c r="AZ276">
        <f>IF(Q276=S276,0,1)</f>
        <v/>
      </c>
      <c r="BA276">
        <f>IF(AZ276=1,IF(Q276="","",IF(Q276=N144,"Yes","No")),"")</f>
        <v/>
      </c>
      <c r="BB276">
        <f>IF(BA276="Yes",P276,"")</f>
        <v/>
      </c>
      <c r="BC276">
        <f>IF(AZ276=1,IF(S276="","",IF(S276=N144,"Yes","No")),"")</f>
        <v/>
      </c>
      <c r="BD276">
        <f>IF(BC276="Yes",R276,"")</f>
        <v/>
      </c>
      <c r="BE276">
        <f>IFERROR(IF(SIGN(AE276)=1,"Increasing",IF(SIGN(AE276)=-1,"Decreasing","")),"")</f>
        <v/>
      </c>
      <c r="BF276">
        <f>IF(OR(AND(BE276="Increasing",BA276="Yes"),AND(BE276="Decreasing",BC276="Yes")),"Yes","No")</f>
        <v/>
      </c>
      <c r="BG276">
        <f>IF(I276="pos_trend","Yes","No")</f>
        <v/>
      </c>
      <c r="BH276">
        <f>IF(AF276&lt;&gt;"",IF(ABS(AF276)&gt;0.8,"Yes","No"),"")</f>
        <v/>
      </c>
    </row>
    <row r="277" spans="1:60">
      <c s="1" r="A277" t="n">
        <v>30</v>
      </c>
      <c r="B277" t="s">
        <v>718</v>
      </c>
      <c r="C277" t="s">
        <v>1462</v>
      </c>
      <c r="D277" t="s">
        <v>1463</v>
      </c>
      <c r="E277" t="s">
        <v>1464</v>
      </c>
      <c r="F277" t="s">
        <v>1465</v>
      </c>
      <c r="G277" t="s">
        <v>1466</v>
      </c>
      <c r="H277" t="s"/>
      <c r="I277">
        <f>IF(AND(K277&gt; J277, L277&gt; K277, M277&gt; L277, N277&gt; M277), "pos_trend", IF(AND(K277&lt; J277, L277&lt; K277, M277&lt; L277, N277&lt; M277), "neg_trend", "N/A"))</f>
        <v/>
      </c>
      <c r="J277">
        <f>IFERROR(IF(TRIM(C277)="-", "N/A", IF(RIGHT(C277,1)=")",IF(RIGHT(C277,2)="T)",-1000000000000*VALUE(MID(C277,2,LEN(C277)-3)),IF(RIGHT(C277,2)="M)",-1000000*VALUE(MID(C277,2,LEN(C277)-3)),IF(RIGHT(C277,2)="B)",-1000000000*VALUE(MID(C277,2,LEN(C277)-3)),IF(RIGHT(C277,2)="k)",-1000*VALUE(MID(C277,2,LEN(C277)-3)),VALUE(SUBSTITUTE(C277,",","")))))),IF(RIGHT(C277,1)="T",1000000000000*VALUE(LEFT(C277,LEN(C277)-1)),IF(RIGHT(C277,1)="M",1000000*VALUE(LEFT(C277,LEN(C277)-1)),IF(RIGHT(C277,1)="B",1000000000*VALUE(LEFT(C277,LEN(C277)-1)),IF(RIGHT(C277,1)="%",0.01*VALUE(LEFT(C277,LEN(C277)-1)),IF(RIGHT(C277,1)="k",1000*VALUE(LEFT(C277,LEN(C277)-1)),VALUE(SUBSTITUTE(C277,",",""))))))))),"N/A")</f>
        <v/>
      </c>
      <c r="K277">
        <f>IFERROR(IF(TRIM(D277)="-", "N/A", IF(RIGHT(D277,1)=")",IF(RIGHT(D277,2)="T)",-1000000000000*VALUE(MID(D277,2,LEN(D277)-3)),IF(RIGHT(D277,2)="M)",-1000000*VALUE(MID(D277,2,LEN(D277)-3)),IF(RIGHT(D277,2)="B)",-1000000000*VALUE(MID(D277,2,LEN(D277)-3)),IF(RIGHT(D277,2)="k)",-1000*VALUE(MID(D277,2,LEN(D277)-3)),VALUE(SUBSTITUTE(D277,",","")))))),IF(RIGHT(D277,1)="T",1000000000000*VALUE(LEFT(D277,LEN(D277)-1)),IF(RIGHT(D277,1)="M",1000000*VALUE(LEFT(D277,LEN(D277)-1)),IF(RIGHT(D277,1)="B",1000000000*VALUE(LEFT(D277,LEN(D277)-1)),IF(RIGHT(D277,1)="%",0.01*VALUE(LEFT(D277,LEN(D277)-1)),IF(RIGHT(D277,1)="k",1000*VALUE(LEFT(D277,LEN(D277)-1)),VALUE(SUBSTITUTE(D277,",",""))))))))),"N/A")</f>
        <v/>
      </c>
      <c r="L277">
        <f>IFERROR(IF(TRIM(E277)="-", "N/A", IF(RIGHT(E277,1)=")",IF(RIGHT(E277,2)="T)",-1000000000000*VALUE(MID(E277,2,LEN(E277)-3)),IF(RIGHT(E277,2)="M)",-1000000*VALUE(MID(E277,2,LEN(E277)-3)),IF(RIGHT(E277,2)="B)",-1000000000*VALUE(MID(E277,2,LEN(E277)-3)),IF(RIGHT(E277,2)="k)",-1000*VALUE(MID(E277,2,LEN(E277)-3)),VALUE(SUBSTITUTE(E277,",","")))))),IF(RIGHT(E277,1)="T",1000000000000*VALUE(LEFT(E277,LEN(E277)-1)),IF(RIGHT(E277,1)="M",1000000*VALUE(LEFT(E277,LEN(E277)-1)),IF(RIGHT(E277,1)="B",1000000000*VALUE(LEFT(E277,LEN(E277)-1)),IF(RIGHT(E277,1)="%",0.01*VALUE(LEFT(E277,LEN(E277)-1)),IF(RIGHT(E277,1)="k",1000*VALUE(LEFT(E277,LEN(E277)-1)),VALUE(SUBSTITUTE(E277,",",""))))))))),"N/A")</f>
        <v/>
      </c>
      <c r="M277">
        <f>IFERROR(IF(TRIM(F277)="-", "N/A", IF(RIGHT(F277,1)=")",IF(RIGHT(F277,2)="T)",-1000000000000*VALUE(MID(F277,2,LEN(F277)-3)),IF(RIGHT(F277,2)="M)",-1000000*VALUE(MID(F277,2,LEN(F277)-3)),IF(RIGHT(F277,2)="B)",-1000000000*VALUE(MID(F277,2,LEN(F277)-3)),IF(RIGHT(F277,2)="k)",-1000*VALUE(MID(F277,2,LEN(F277)-3)),VALUE(SUBSTITUTE(F277,",","")))))),IF(RIGHT(F277,1)="T",1000000000000*VALUE(LEFT(F277,LEN(F277)-1)),IF(RIGHT(F277,1)="M",1000000*VALUE(LEFT(F277,LEN(F277)-1)),IF(RIGHT(F277,1)="B",1000000000*VALUE(LEFT(F277,LEN(F277)-1)),IF(RIGHT(F277,1)="%",0.01*VALUE(LEFT(F277,LEN(F277)-1)),IF(RIGHT(F277,1)="k",1000*VALUE(LEFT(F277,LEN(F277)-1)),VALUE(SUBSTITUTE(F277,",",""))))))))),"N/A")</f>
        <v/>
      </c>
      <c r="N277">
        <f>IFERROR(IF(TRIM(G277)="-", "N/A", IF(RIGHT(G277,1)=")",IF(RIGHT(G277,2)="T)",-1000000000000*VALUE(MID(G277,2,LEN(G277)-3)),IF(RIGHT(G277,2)="M)",-1000000*VALUE(MID(G277,2,LEN(G277)-3)),IF(RIGHT(G277,2)="B)",-1000000000*VALUE(MID(G277,2,LEN(G277)-3)),IF(RIGHT(G277,2)="k)",-1000*VALUE(MID(G277,2,LEN(G277)-3)),VALUE(SUBSTITUTE(G277,",","")))))),IF(RIGHT(G277,1)="T",1000000000000*VALUE(LEFT(G277,LEN(G277)-1)),IF(RIGHT(G277,1)="M",1000000*VALUE(LEFT(G277,LEN(G277)-1)),IF(RIGHT(G277,1)="B",1000000000*VALUE(LEFT(G277,LEN(G277)-1)),IF(RIGHT(G277,1)="%",0.01*VALUE(LEFT(G277,LEN(G277)-1)),IF(RIGHT(G277,1)="k",1000*VALUE(LEFT(G277,LEN(G277)-1)),VALUE(SUBSTITUTE(G277,",",""))))))))),"N/A")</f>
        <v/>
      </c>
      <c r="P277">
        <f>MAX(J277:N277)</f>
        <v/>
      </c>
      <c r="Q277">
        <f>IFERROR(J144+MATCH(P277,J277:N277,0)-1,"")</f>
        <v/>
      </c>
      <c r="R277">
        <f>IF(Q277="","",MIN(J277:N277))</f>
        <v/>
      </c>
      <c r="S277">
        <f>IFERROR(J144+MATCH(R277,J277:N277,0)-1,"")</f>
        <v/>
      </c>
      <c r="T277">
        <f>IFERROR(AVERAGE(J277:N277),"")</f>
        <v/>
      </c>
      <c r="U277">
        <f>IFERROR(STDEV(J277:N277),"")</f>
        <v/>
      </c>
      <c r="V277">
        <f>IFERROR(IF(C277="-","",IF(ISBLANK(B277),"",IF(OR(ISNUMBER(FIND("Growth",B277)),ISNUMBER(FIND("Margin",B277))),"",(J277-T277)/U277))),"")</f>
        <v/>
      </c>
      <c r="W277">
        <f>IFERROR(IF(OR(D277="-",ISBLANK(D277)),"",(K277-T277)/U277),"")</f>
        <v/>
      </c>
      <c r="X277">
        <f>IFERROR(IF(OR(E277="-",ISBLANK(E277)),"",(L277-T277)/U277),"")</f>
        <v/>
      </c>
      <c r="Y277">
        <f>IFERROR(IF(OR(F277="-",ISBLANK(F277)),"",(M277-T277)/U277),"")</f>
        <v/>
      </c>
      <c r="Z277">
        <f>IFERROR(IF(OR(G277="-",ISBLANK(G277)),"",(N277-T277)/U277),"")</f>
        <v/>
      </c>
      <c r="AA277">
        <f>IF(MAX(MAX(V277:Z277),ABS(MIN(V277:Z277)))=ABS(MIN(V277:Z277)),MIN(V277:Z277),MAX(V277:Z277))</f>
        <v/>
      </c>
      <c r="AB277">
        <f>IFERROR(V144+MATCH(AA277,V277:Z277,0)-1,"")</f>
        <v/>
      </c>
      <c r="AC277">
        <f>IF(AB277&lt;&gt;"",IF(S277=AB277,"Low",IF(AB277=Q277,"High","")),"")</f>
        <v/>
      </c>
      <c r="AE277">
        <f>IF(ISNUMBER(MATCH("N/A",J277:N277,0)),"",IFERROR((5 * SUMPRODUCT(J144:N144,J277:N277) - PRODUCT(SUM(J144:N144),SUM(J277:N277))) / ((5 * SUM((J144^2)+(K144^2)+(L144^2)+(M144^2)+(N144^2))) - SUM(J144:N144)^2),""))</f>
        <v/>
      </c>
      <c r="AF277">
        <f>IFERROR(CORREL(J144:N144,J277:N277),"")</f>
        <v/>
      </c>
      <c r="AZ277">
        <f>IF(Q277=S277,0,1)</f>
        <v/>
      </c>
      <c r="BA277">
        <f>IF(AZ277=1,IF(Q277="","",IF(Q277=N144,"Yes","No")),"")</f>
        <v/>
      </c>
      <c r="BB277">
        <f>IF(BA277="Yes",P277,"")</f>
        <v/>
      </c>
      <c r="BC277">
        <f>IF(AZ277=1,IF(S277="","",IF(S277=N144,"Yes","No")),"")</f>
        <v/>
      </c>
      <c r="BD277">
        <f>IF(BC277="Yes",R277,"")</f>
        <v/>
      </c>
      <c r="BE277">
        <f>IFERROR(IF(SIGN(AE277)=1,"Increasing",IF(SIGN(AE277)=-1,"Decreasing","")),"")</f>
        <v/>
      </c>
      <c r="BF277">
        <f>IF(OR(AND(BE277="Increasing",BA277="Yes"),AND(BE277="Decreasing",BC277="Yes")),"Yes","No")</f>
        <v/>
      </c>
      <c r="BG277">
        <f>IF(I277="pos_trend","Yes","No")</f>
        <v/>
      </c>
      <c r="BH277">
        <f>IF(AF277&lt;&gt;"",IF(ABS(AF277)&gt;0.8,"Yes","No"),"")</f>
        <v/>
      </c>
    </row>
    <row r="278" spans="1:60">
      <c s="1" r="A278" t="n">
        <v>31</v>
      </c>
      <c r="B278" t="s">
        <v>720</v>
      </c>
      <c r="C278" t="s">
        <v>1467</v>
      </c>
      <c r="D278" t="s">
        <v>1468</v>
      </c>
      <c r="E278" t="s">
        <v>1469</v>
      </c>
      <c r="F278" t="s">
        <v>1470</v>
      </c>
      <c r="G278" t="s">
        <v>1471</v>
      </c>
      <c r="H278" t="s"/>
      <c r="I278">
        <f>IF(AND(K278&gt; J278, L278&gt; K278, M278&gt; L278, N278&gt; M278), "pos_trend", IF(AND(K278&lt; J278, L278&lt; K278, M278&lt; L278, N278&lt; M278), "neg_trend", "N/A"))</f>
        <v/>
      </c>
      <c r="J278">
        <f>IFERROR(IF(TRIM(C278)="-", "N/A", IF(RIGHT(C278,1)=")",IF(RIGHT(C278,2)="T)",-1000000000000*VALUE(MID(C278,2,LEN(C278)-3)),IF(RIGHT(C278,2)="M)",-1000000*VALUE(MID(C278,2,LEN(C278)-3)),IF(RIGHT(C278,2)="B)",-1000000000*VALUE(MID(C278,2,LEN(C278)-3)),IF(RIGHT(C278,2)="k)",-1000*VALUE(MID(C278,2,LEN(C278)-3)),VALUE(SUBSTITUTE(C278,",","")))))),IF(RIGHT(C278,1)="T",1000000000000*VALUE(LEFT(C278,LEN(C278)-1)),IF(RIGHT(C278,1)="M",1000000*VALUE(LEFT(C278,LEN(C278)-1)),IF(RIGHT(C278,1)="B",1000000000*VALUE(LEFT(C278,LEN(C278)-1)),IF(RIGHT(C278,1)="%",0.01*VALUE(LEFT(C278,LEN(C278)-1)),IF(RIGHT(C278,1)="k",1000*VALUE(LEFT(C278,LEN(C278)-1)),VALUE(SUBSTITUTE(C278,",",""))))))))),"N/A")</f>
        <v/>
      </c>
      <c r="K278">
        <f>IFERROR(IF(TRIM(D278)="-", "N/A", IF(RIGHT(D278,1)=")",IF(RIGHT(D278,2)="T)",-1000000000000*VALUE(MID(D278,2,LEN(D278)-3)),IF(RIGHT(D278,2)="M)",-1000000*VALUE(MID(D278,2,LEN(D278)-3)),IF(RIGHT(D278,2)="B)",-1000000000*VALUE(MID(D278,2,LEN(D278)-3)),IF(RIGHT(D278,2)="k)",-1000*VALUE(MID(D278,2,LEN(D278)-3)),VALUE(SUBSTITUTE(D278,",","")))))),IF(RIGHT(D278,1)="T",1000000000000*VALUE(LEFT(D278,LEN(D278)-1)),IF(RIGHT(D278,1)="M",1000000*VALUE(LEFT(D278,LEN(D278)-1)),IF(RIGHT(D278,1)="B",1000000000*VALUE(LEFT(D278,LEN(D278)-1)),IF(RIGHT(D278,1)="%",0.01*VALUE(LEFT(D278,LEN(D278)-1)),IF(RIGHT(D278,1)="k",1000*VALUE(LEFT(D278,LEN(D278)-1)),VALUE(SUBSTITUTE(D278,",",""))))))))),"N/A")</f>
        <v/>
      </c>
      <c r="L278">
        <f>IFERROR(IF(TRIM(E278)="-", "N/A", IF(RIGHT(E278,1)=")",IF(RIGHT(E278,2)="T)",-1000000000000*VALUE(MID(E278,2,LEN(E278)-3)),IF(RIGHT(E278,2)="M)",-1000000*VALUE(MID(E278,2,LEN(E278)-3)),IF(RIGHT(E278,2)="B)",-1000000000*VALUE(MID(E278,2,LEN(E278)-3)),IF(RIGHT(E278,2)="k)",-1000*VALUE(MID(E278,2,LEN(E278)-3)),VALUE(SUBSTITUTE(E278,",","")))))),IF(RIGHT(E278,1)="T",1000000000000*VALUE(LEFT(E278,LEN(E278)-1)),IF(RIGHT(E278,1)="M",1000000*VALUE(LEFT(E278,LEN(E278)-1)),IF(RIGHT(E278,1)="B",1000000000*VALUE(LEFT(E278,LEN(E278)-1)),IF(RIGHT(E278,1)="%",0.01*VALUE(LEFT(E278,LEN(E278)-1)),IF(RIGHT(E278,1)="k",1000*VALUE(LEFT(E278,LEN(E278)-1)),VALUE(SUBSTITUTE(E278,",",""))))))))),"N/A")</f>
        <v/>
      </c>
      <c r="M278">
        <f>IFERROR(IF(TRIM(F278)="-", "N/A", IF(RIGHT(F278,1)=")",IF(RIGHT(F278,2)="T)",-1000000000000*VALUE(MID(F278,2,LEN(F278)-3)),IF(RIGHT(F278,2)="M)",-1000000*VALUE(MID(F278,2,LEN(F278)-3)),IF(RIGHT(F278,2)="B)",-1000000000*VALUE(MID(F278,2,LEN(F278)-3)),IF(RIGHT(F278,2)="k)",-1000*VALUE(MID(F278,2,LEN(F278)-3)),VALUE(SUBSTITUTE(F278,",","")))))),IF(RIGHT(F278,1)="T",1000000000000*VALUE(LEFT(F278,LEN(F278)-1)),IF(RIGHT(F278,1)="M",1000000*VALUE(LEFT(F278,LEN(F278)-1)),IF(RIGHT(F278,1)="B",1000000000*VALUE(LEFT(F278,LEN(F278)-1)),IF(RIGHT(F278,1)="%",0.01*VALUE(LEFT(F278,LEN(F278)-1)),IF(RIGHT(F278,1)="k",1000*VALUE(LEFT(F278,LEN(F278)-1)),VALUE(SUBSTITUTE(F278,",",""))))))))),"N/A")</f>
        <v/>
      </c>
      <c r="N278">
        <f>IFERROR(IF(TRIM(G278)="-", "N/A", IF(RIGHT(G278,1)=")",IF(RIGHT(G278,2)="T)",-1000000000000*VALUE(MID(G278,2,LEN(G278)-3)),IF(RIGHT(G278,2)="M)",-1000000*VALUE(MID(G278,2,LEN(G278)-3)),IF(RIGHT(G278,2)="B)",-1000000000*VALUE(MID(G278,2,LEN(G278)-3)),IF(RIGHT(G278,2)="k)",-1000*VALUE(MID(G278,2,LEN(G278)-3)),VALUE(SUBSTITUTE(G278,",","")))))),IF(RIGHT(G278,1)="T",1000000000000*VALUE(LEFT(G278,LEN(G278)-1)),IF(RIGHT(G278,1)="M",1000000*VALUE(LEFT(G278,LEN(G278)-1)),IF(RIGHT(G278,1)="B",1000000000*VALUE(LEFT(G278,LEN(G278)-1)),IF(RIGHT(G278,1)="%",0.01*VALUE(LEFT(G278,LEN(G278)-1)),IF(RIGHT(G278,1)="k",1000*VALUE(LEFT(G278,LEN(G278)-1)),VALUE(SUBSTITUTE(G278,",",""))))))))),"N/A")</f>
        <v/>
      </c>
      <c r="P278">
        <f>MAX(J278:N278)</f>
        <v/>
      </c>
      <c r="Q278">
        <f>IFERROR(J144+MATCH(P278,J278:N278,0)-1,"")</f>
        <v/>
      </c>
      <c r="R278">
        <f>IF(Q278="","",MIN(J278:N278))</f>
        <v/>
      </c>
      <c r="S278">
        <f>IFERROR(J144+MATCH(R278,J278:N278,0)-1,"")</f>
        <v/>
      </c>
      <c r="T278">
        <f>IFERROR(AVERAGE(J278:N278),"")</f>
        <v/>
      </c>
      <c r="U278">
        <f>IFERROR(STDEV(J278:N278),"")</f>
        <v/>
      </c>
      <c r="V278">
        <f>IFERROR(IF(C278="-","",IF(ISBLANK(B278),"",IF(OR(ISNUMBER(FIND("Growth",B278)),ISNUMBER(FIND("Margin",B278))),"",(J278-T278)/U278))),"")</f>
        <v/>
      </c>
      <c r="W278">
        <f>IFERROR(IF(OR(D278="-",ISBLANK(D278)),"",(K278-T278)/U278),"")</f>
        <v/>
      </c>
      <c r="X278">
        <f>IFERROR(IF(OR(E278="-",ISBLANK(E278)),"",(L278-T278)/U278),"")</f>
        <v/>
      </c>
      <c r="Y278">
        <f>IFERROR(IF(OR(F278="-",ISBLANK(F278)),"",(M278-T278)/U278),"")</f>
        <v/>
      </c>
      <c r="Z278">
        <f>IFERROR(IF(OR(G278="-",ISBLANK(G278)),"",(N278-T278)/U278),"")</f>
        <v/>
      </c>
      <c r="AA278">
        <f>IF(MAX(MAX(V278:Z278),ABS(MIN(V278:Z278)))=ABS(MIN(V278:Z278)),MIN(V278:Z278),MAX(V278:Z278))</f>
        <v/>
      </c>
      <c r="AB278">
        <f>IFERROR(V144+MATCH(AA278,V278:Z278,0)-1,"")</f>
        <v/>
      </c>
      <c r="AC278">
        <f>IF(AB278&lt;&gt;"",IF(S278=AB278,"Low",IF(AB278=Q278,"High","")),"")</f>
        <v/>
      </c>
      <c r="AE278">
        <f>IF(ISNUMBER(MATCH("N/A",J278:N278,0)),"",IFERROR((5 * SUMPRODUCT(J144:N144,J278:N278) - PRODUCT(SUM(J144:N144),SUM(J278:N278))) / ((5 * SUM((J144^2)+(K144^2)+(L144^2)+(M144^2)+(N144^2))) - SUM(J144:N144)^2),""))</f>
        <v/>
      </c>
      <c r="AF278">
        <f>IFERROR(CORREL(J144:N144,J278:N278),"")</f>
        <v/>
      </c>
      <c r="AZ278">
        <f>IF(Q278=S278,0,1)</f>
        <v/>
      </c>
      <c r="BA278">
        <f>IF(AZ278=1,IF(Q278="","",IF(Q278=N144,"Yes","No")),"")</f>
        <v/>
      </c>
      <c r="BB278">
        <f>IF(BA278="Yes",P278,"")</f>
        <v/>
      </c>
      <c r="BC278">
        <f>IF(AZ278=1,IF(S278="","",IF(S278=N144,"Yes","No")),"")</f>
        <v/>
      </c>
      <c r="BD278">
        <f>IF(BC278="Yes",R278,"")</f>
        <v/>
      </c>
      <c r="BE278">
        <f>IFERROR(IF(SIGN(AE278)=1,"Increasing",IF(SIGN(AE278)=-1,"Decreasing","")),"")</f>
        <v/>
      </c>
      <c r="BF278">
        <f>IF(OR(AND(BE278="Increasing",BA278="Yes"),AND(BE278="Decreasing",BC278="Yes")),"Yes","No")</f>
        <v/>
      </c>
      <c r="BG278">
        <f>IF(I278="pos_trend","Yes","No")</f>
        <v/>
      </c>
      <c r="BH278">
        <f>IF(AF278&lt;&gt;"",IF(ABS(AF278)&gt;0.8,"Yes","No"),"")</f>
        <v/>
      </c>
    </row>
    <row r="279" spans="1:60">
      <c s="1" r="A279" t="n">
        <v>32</v>
      </c>
      <c r="B279" t="s">
        <v>724</v>
      </c>
      <c r="C279" t="s">
        <v>264</v>
      </c>
      <c r="D279" t="s">
        <v>264</v>
      </c>
      <c r="E279" t="s">
        <v>264</v>
      </c>
      <c r="F279" t="s">
        <v>264</v>
      </c>
      <c r="G279" t="s">
        <v>264</v>
      </c>
      <c r="H279" t="s"/>
      <c r="I279">
        <f>IF(AND(K279&gt; J279, L279&gt; K279, M279&gt; L279, N279&gt; M279), "pos_trend", IF(AND(K279&lt; J279, L279&lt; K279, M279&lt; L279, N279&lt; M279), "neg_trend", "N/A"))</f>
        <v/>
      </c>
      <c r="J279">
        <f>IFERROR(IF(TRIM(C279)="-", "N/A", IF(RIGHT(C279,1)=")",IF(RIGHT(C279,2)="T)",-1000000000000*VALUE(MID(C279,2,LEN(C279)-3)),IF(RIGHT(C279,2)="M)",-1000000*VALUE(MID(C279,2,LEN(C279)-3)),IF(RIGHT(C279,2)="B)",-1000000000*VALUE(MID(C279,2,LEN(C279)-3)),IF(RIGHT(C279,2)="k)",-1000*VALUE(MID(C279,2,LEN(C279)-3)),VALUE(SUBSTITUTE(C279,",","")))))),IF(RIGHT(C279,1)="T",1000000000000*VALUE(LEFT(C279,LEN(C279)-1)),IF(RIGHT(C279,1)="M",1000000*VALUE(LEFT(C279,LEN(C279)-1)),IF(RIGHT(C279,1)="B",1000000000*VALUE(LEFT(C279,LEN(C279)-1)),IF(RIGHT(C279,1)="%",0.01*VALUE(LEFT(C279,LEN(C279)-1)),IF(RIGHT(C279,1)="k",1000*VALUE(LEFT(C279,LEN(C279)-1)),VALUE(SUBSTITUTE(C279,",",""))))))))),"N/A")</f>
        <v/>
      </c>
      <c r="K279">
        <f>IFERROR(IF(TRIM(D279)="-", "N/A", IF(RIGHT(D279,1)=")",IF(RIGHT(D279,2)="T)",-1000000000000*VALUE(MID(D279,2,LEN(D279)-3)),IF(RIGHT(D279,2)="M)",-1000000*VALUE(MID(D279,2,LEN(D279)-3)),IF(RIGHT(D279,2)="B)",-1000000000*VALUE(MID(D279,2,LEN(D279)-3)),IF(RIGHT(D279,2)="k)",-1000*VALUE(MID(D279,2,LEN(D279)-3)),VALUE(SUBSTITUTE(D279,",","")))))),IF(RIGHT(D279,1)="T",1000000000000*VALUE(LEFT(D279,LEN(D279)-1)),IF(RIGHT(D279,1)="M",1000000*VALUE(LEFT(D279,LEN(D279)-1)),IF(RIGHT(D279,1)="B",1000000000*VALUE(LEFT(D279,LEN(D279)-1)),IF(RIGHT(D279,1)="%",0.01*VALUE(LEFT(D279,LEN(D279)-1)),IF(RIGHT(D279,1)="k",1000*VALUE(LEFT(D279,LEN(D279)-1)),VALUE(SUBSTITUTE(D279,",",""))))))))),"N/A")</f>
        <v/>
      </c>
      <c r="L279">
        <f>IFERROR(IF(TRIM(E279)="-", "N/A", IF(RIGHT(E279,1)=")",IF(RIGHT(E279,2)="T)",-1000000000000*VALUE(MID(E279,2,LEN(E279)-3)),IF(RIGHT(E279,2)="M)",-1000000*VALUE(MID(E279,2,LEN(E279)-3)),IF(RIGHT(E279,2)="B)",-1000000000*VALUE(MID(E279,2,LEN(E279)-3)),IF(RIGHT(E279,2)="k)",-1000*VALUE(MID(E279,2,LEN(E279)-3)),VALUE(SUBSTITUTE(E279,",","")))))),IF(RIGHT(E279,1)="T",1000000000000*VALUE(LEFT(E279,LEN(E279)-1)),IF(RIGHT(E279,1)="M",1000000*VALUE(LEFT(E279,LEN(E279)-1)),IF(RIGHT(E279,1)="B",1000000000*VALUE(LEFT(E279,LEN(E279)-1)),IF(RIGHT(E279,1)="%",0.01*VALUE(LEFT(E279,LEN(E279)-1)),IF(RIGHT(E279,1)="k",1000*VALUE(LEFT(E279,LEN(E279)-1)),VALUE(SUBSTITUTE(E279,",",""))))))))),"N/A")</f>
        <v/>
      </c>
      <c r="M279">
        <f>IFERROR(IF(TRIM(F279)="-", "N/A", IF(RIGHT(F279,1)=")",IF(RIGHT(F279,2)="T)",-1000000000000*VALUE(MID(F279,2,LEN(F279)-3)),IF(RIGHT(F279,2)="M)",-1000000*VALUE(MID(F279,2,LEN(F279)-3)),IF(RIGHT(F279,2)="B)",-1000000000*VALUE(MID(F279,2,LEN(F279)-3)),IF(RIGHT(F279,2)="k)",-1000*VALUE(MID(F279,2,LEN(F279)-3)),VALUE(SUBSTITUTE(F279,",","")))))),IF(RIGHT(F279,1)="T",1000000000000*VALUE(LEFT(F279,LEN(F279)-1)),IF(RIGHT(F279,1)="M",1000000*VALUE(LEFT(F279,LEN(F279)-1)),IF(RIGHT(F279,1)="B",1000000000*VALUE(LEFT(F279,LEN(F279)-1)),IF(RIGHT(F279,1)="%",0.01*VALUE(LEFT(F279,LEN(F279)-1)),IF(RIGHT(F279,1)="k",1000*VALUE(LEFT(F279,LEN(F279)-1)),VALUE(SUBSTITUTE(F279,",",""))))))))),"N/A")</f>
        <v/>
      </c>
      <c r="N279">
        <f>IFERROR(IF(TRIM(G279)="-", "N/A", IF(RIGHT(G279,1)=")",IF(RIGHT(G279,2)="T)",-1000000000000*VALUE(MID(G279,2,LEN(G279)-3)),IF(RIGHT(G279,2)="M)",-1000000*VALUE(MID(G279,2,LEN(G279)-3)),IF(RIGHT(G279,2)="B)",-1000000000*VALUE(MID(G279,2,LEN(G279)-3)),IF(RIGHT(G279,2)="k)",-1000*VALUE(MID(G279,2,LEN(G279)-3)),VALUE(SUBSTITUTE(G279,",","")))))),IF(RIGHT(G279,1)="T",1000000000000*VALUE(LEFT(G279,LEN(G279)-1)),IF(RIGHT(G279,1)="M",1000000*VALUE(LEFT(G279,LEN(G279)-1)),IF(RIGHT(G279,1)="B",1000000000*VALUE(LEFT(G279,LEN(G279)-1)),IF(RIGHT(G279,1)="%",0.01*VALUE(LEFT(G279,LEN(G279)-1)),IF(RIGHT(G279,1)="k",1000*VALUE(LEFT(G279,LEN(G279)-1)),VALUE(SUBSTITUTE(G279,",",""))))))))),"N/A")</f>
        <v/>
      </c>
      <c r="P279">
        <f>MAX(J279:N279)</f>
        <v/>
      </c>
      <c r="Q279">
        <f>IFERROR(J144+MATCH(P279,J279:N279,0)-1,"")</f>
        <v/>
      </c>
      <c r="R279">
        <f>IF(Q279="","",MIN(J279:N279))</f>
        <v/>
      </c>
      <c r="S279">
        <f>IFERROR(J144+MATCH(R279,J279:N279,0)-1,"")</f>
        <v/>
      </c>
      <c r="T279">
        <f>IFERROR(AVERAGE(J279:N279),"")</f>
        <v/>
      </c>
      <c r="U279">
        <f>IFERROR(STDEV(J279:N279),"")</f>
        <v/>
      </c>
      <c r="V279">
        <f>IFERROR(IF(C279="-","",IF(ISBLANK(B279),"",IF(OR(ISNUMBER(FIND("Growth",B279)),ISNUMBER(FIND("Margin",B279))),"",(J279-T279)/U279))),"")</f>
        <v/>
      </c>
      <c r="W279">
        <f>IFERROR(IF(OR(D279="-",ISBLANK(D279)),"",(K279-T279)/U279),"")</f>
        <v/>
      </c>
      <c r="X279">
        <f>IFERROR(IF(OR(E279="-",ISBLANK(E279)),"",(L279-T279)/U279),"")</f>
        <v/>
      </c>
      <c r="Y279">
        <f>IFERROR(IF(OR(F279="-",ISBLANK(F279)),"",(M279-T279)/U279),"")</f>
        <v/>
      </c>
      <c r="Z279">
        <f>IFERROR(IF(OR(G279="-",ISBLANK(G279)),"",(N279-T279)/U279),"")</f>
        <v/>
      </c>
      <c r="AA279">
        <f>IF(MAX(MAX(V279:Z279),ABS(MIN(V279:Z279)))=ABS(MIN(V279:Z279)),MIN(V279:Z279),MAX(V279:Z279))</f>
        <v/>
      </c>
      <c r="AB279">
        <f>IFERROR(V144+MATCH(AA279,V279:Z279,0)-1,"")</f>
        <v/>
      </c>
      <c r="AC279">
        <f>IF(AB279&lt;&gt;"",IF(S279=AB279,"Low",IF(AB279=Q279,"High","")),"")</f>
        <v/>
      </c>
      <c r="AE279">
        <f>IF(ISNUMBER(MATCH("N/A",J279:N279,0)),"",IFERROR((5 * SUMPRODUCT(J144:N144,J279:N279) - PRODUCT(SUM(J144:N144),SUM(J279:N279))) / ((5 * SUM((J144^2)+(K144^2)+(L144^2)+(M144^2)+(N144^2))) - SUM(J144:N144)^2),""))</f>
        <v/>
      </c>
      <c r="AF279">
        <f>IFERROR(CORREL(J144:N144,J279:N279),"")</f>
        <v/>
      </c>
      <c r="AZ279">
        <f>IF(Q279=S279,0,1)</f>
        <v/>
      </c>
      <c r="BA279">
        <f>IF(AZ279=1,IF(Q279="","",IF(Q279=N144,"Yes","No")),"")</f>
        <v/>
      </c>
      <c r="BB279">
        <f>IF(BA279="Yes",P279,"")</f>
        <v/>
      </c>
      <c r="BC279">
        <f>IF(AZ279=1,IF(S279="","",IF(S279=N144,"Yes","No")),"")</f>
        <v/>
      </c>
      <c r="BD279">
        <f>IF(BC279="Yes",R279,"")</f>
        <v/>
      </c>
      <c r="BE279">
        <f>IFERROR(IF(SIGN(AE279)=1,"Increasing",IF(SIGN(AE279)=-1,"Decreasing","")),"")</f>
        <v/>
      </c>
      <c r="BF279">
        <f>IF(OR(AND(BE279="Increasing",BA279="Yes"),AND(BE279="Decreasing",BC279="Yes")),"Yes","No")</f>
        <v/>
      </c>
      <c r="BG279">
        <f>IF(I279="pos_trend","Yes","No")</f>
        <v/>
      </c>
      <c r="BH279">
        <f>IF(AF279&lt;&gt;"",IF(ABS(AF279)&gt;0.8,"Yes","No"),"")</f>
        <v/>
      </c>
    </row>
    <row r="280" spans="1:60">
      <c s="1" r="A280" t="n">
        <v>33</v>
      </c>
      <c r="B280" t="s">
        <v>725</v>
      </c>
      <c r="C280" t="s">
        <v>1472</v>
      </c>
      <c r="D280" t="s">
        <v>1473</v>
      </c>
      <c r="E280" t="s">
        <v>1474</v>
      </c>
      <c r="F280" t="s">
        <v>1475</v>
      </c>
      <c r="G280" t="s">
        <v>1476</v>
      </c>
      <c r="H280" t="s"/>
      <c r="I280">
        <f>IF(AND(K280&gt; J280, L280&gt; K280, M280&gt; L280, N280&gt; M280), "pos_trend", IF(AND(K280&lt; J280, L280&lt; K280, M280&lt; L280, N280&lt; M280), "neg_trend", "N/A"))</f>
        <v/>
      </c>
      <c r="J280">
        <f>IFERROR(IF(TRIM(C280)="-", "N/A", IF(RIGHT(C280,1)=")",IF(RIGHT(C280,2)="T)",-1000000000000*VALUE(MID(C280,2,LEN(C280)-3)),IF(RIGHT(C280,2)="M)",-1000000*VALUE(MID(C280,2,LEN(C280)-3)),IF(RIGHT(C280,2)="B)",-1000000000*VALUE(MID(C280,2,LEN(C280)-3)),IF(RIGHT(C280,2)="k)",-1000*VALUE(MID(C280,2,LEN(C280)-3)),VALUE(SUBSTITUTE(C280,",","")))))),IF(RIGHT(C280,1)="T",1000000000000*VALUE(LEFT(C280,LEN(C280)-1)),IF(RIGHT(C280,1)="M",1000000*VALUE(LEFT(C280,LEN(C280)-1)),IF(RIGHT(C280,1)="B",1000000000*VALUE(LEFT(C280,LEN(C280)-1)),IF(RIGHT(C280,1)="%",0.01*VALUE(LEFT(C280,LEN(C280)-1)),IF(RIGHT(C280,1)="k",1000*VALUE(LEFT(C280,LEN(C280)-1)),VALUE(SUBSTITUTE(C280,",",""))))))))),"N/A")</f>
        <v/>
      </c>
      <c r="K280">
        <f>IFERROR(IF(TRIM(D280)="-", "N/A", IF(RIGHT(D280,1)=")",IF(RIGHT(D280,2)="T)",-1000000000000*VALUE(MID(D280,2,LEN(D280)-3)),IF(RIGHT(D280,2)="M)",-1000000*VALUE(MID(D280,2,LEN(D280)-3)),IF(RIGHT(D280,2)="B)",-1000000000*VALUE(MID(D280,2,LEN(D280)-3)),IF(RIGHT(D280,2)="k)",-1000*VALUE(MID(D280,2,LEN(D280)-3)),VALUE(SUBSTITUTE(D280,",","")))))),IF(RIGHT(D280,1)="T",1000000000000*VALUE(LEFT(D280,LEN(D280)-1)),IF(RIGHT(D280,1)="M",1000000*VALUE(LEFT(D280,LEN(D280)-1)),IF(RIGHT(D280,1)="B",1000000000*VALUE(LEFT(D280,LEN(D280)-1)),IF(RIGHT(D280,1)="%",0.01*VALUE(LEFT(D280,LEN(D280)-1)),IF(RIGHT(D280,1)="k",1000*VALUE(LEFT(D280,LEN(D280)-1)),VALUE(SUBSTITUTE(D280,",",""))))))))),"N/A")</f>
        <v/>
      </c>
      <c r="L280">
        <f>IFERROR(IF(TRIM(E280)="-", "N/A", IF(RIGHT(E280,1)=")",IF(RIGHT(E280,2)="T)",-1000000000000*VALUE(MID(E280,2,LEN(E280)-3)),IF(RIGHT(E280,2)="M)",-1000000*VALUE(MID(E280,2,LEN(E280)-3)),IF(RIGHT(E280,2)="B)",-1000000000*VALUE(MID(E280,2,LEN(E280)-3)),IF(RIGHT(E280,2)="k)",-1000*VALUE(MID(E280,2,LEN(E280)-3)),VALUE(SUBSTITUTE(E280,",","")))))),IF(RIGHT(E280,1)="T",1000000000000*VALUE(LEFT(E280,LEN(E280)-1)),IF(RIGHT(E280,1)="M",1000000*VALUE(LEFT(E280,LEN(E280)-1)),IF(RIGHT(E280,1)="B",1000000000*VALUE(LEFT(E280,LEN(E280)-1)),IF(RIGHT(E280,1)="%",0.01*VALUE(LEFT(E280,LEN(E280)-1)),IF(RIGHT(E280,1)="k",1000*VALUE(LEFT(E280,LEN(E280)-1)),VALUE(SUBSTITUTE(E280,",",""))))))))),"N/A")</f>
        <v/>
      </c>
      <c r="M280">
        <f>IFERROR(IF(TRIM(F280)="-", "N/A", IF(RIGHT(F280,1)=")",IF(RIGHT(F280,2)="T)",-1000000000000*VALUE(MID(F280,2,LEN(F280)-3)),IF(RIGHT(F280,2)="M)",-1000000*VALUE(MID(F280,2,LEN(F280)-3)),IF(RIGHT(F280,2)="B)",-1000000000*VALUE(MID(F280,2,LEN(F280)-3)),IF(RIGHT(F280,2)="k)",-1000*VALUE(MID(F280,2,LEN(F280)-3)),VALUE(SUBSTITUTE(F280,",","")))))),IF(RIGHT(F280,1)="T",1000000000000*VALUE(LEFT(F280,LEN(F280)-1)),IF(RIGHT(F280,1)="M",1000000*VALUE(LEFT(F280,LEN(F280)-1)),IF(RIGHT(F280,1)="B",1000000000*VALUE(LEFT(F280,LEN(F280)-1)),IF(RIGHT(F280,1)="%",0.01*VALUE(LEFT(F280,LEN(F280)-1)),IF(RIGHT(F280,1)="k",1000*VALUE(LEFT(F280,LEN(F280)-1)),VALUE(SUBSTITUTE(F280,",",""))))))))),"N/A")</f>
        <v/>
      </c>
      <c r="N280">
        <f>IFERROR(IF(TRIM(G280)="-", "N/A", IF(RIGHT(G280,1)=")",IF(RIGHT(G280,2)="T)",-1000000000000*VALUE(MID(G280,2,LEN(G280)-3)),IF(RIGHT(G280,2)="M)",-1000000*VALUE(MID(G280,2,LEN(G280)-3)),IF(RIGHT(G280,2)="B)",-1000000000*VALUE(MID(G280,2,LEN(G280)-3)),IF(RIGHT(G280,2)="k)",-1000*VALUE(MID(G280,2,LEN(G280)-3)),VALUE(SUBSTITUTE(G280,",","")))))),IF(RIGHT(G280,1)="T",1000000000000*VALUE(LEFT(G280,LEN(G280)-1)),IF(RIGHT(G280,1)="M",1000000*VALUE(LEFT(G280,LEN(G280)-1)),IF(RIGHT(G280,1)="B",1000000000*VALUE(LEFT(G280,LEN(G280)-1)),IF(RIGHT(G280,1)="%",0.01*VALUE(LEFT(G280,LEN(G280)-1)),IF(RIGHT(G280,1)="k",1000*VALUE(LEFT(G280,LEN(G280)-1)),VALUE(SUBSTITUTE(G280,",",""))))))))),"N/A")</f>
        <v/>
      </c>
      <c r="P280">
        <f>MAX(J280:N280)</f>
        <v/>
      </c>
      <c r="Q280">
        <f>IFERROR(J144+MATCH(P280,J280:N280,0)-1,"")</f>
        <v/>
      </c>
      <c r="R280">
        <f>IF(Q280="","",MIN(J280:N280))</f>
        <v/>
      </c>
      <c r="S280">
        <f>IFERROR(J144+MATCH(R280,J280:N280,0)-1,"")</f>
        <v/>
      </c>
      <c r="T280">
        <f>IFERROR(AVERAGE(J280:N280),"")</f>
        <v/>
      </c>
      <c r="U280">
        <f>IFERROR(STDEV(J280:N280),"")</f>
        <v/>
      </c>
      <c r="V280">
        <f>IFERROR(IF(C280="-","",IF(ISBLANK(B280),"",IF(OR(ISNUMBER(FIND("Growth",B280)),ISNUMBER(FIND("Margin",B280))),"",(J280-T280)/U280))),"")</f>
        <v/>
      </c>
      <c r="W280">
        <f>IFERROR(IF(OR(D280="-",ISBLANK(D280)),"",(K280-T280)/U280),"")</f>
        <v/>
      </c>
      <c r="X280">
        <f>IFERROR(IF(OR(E280="-",ISBLANK(E280)),"",(L280-T280)/U280),"")</f>
        <v/>
      </c>
      <c r="Y280">
        <f>IFERROR(IF(OR(F280="-",ISBLANK(F280)),"",(M280-T280)/U280),"")</f>
        <v/>
      </c>
      <c r="Z280">
        <f>IFERROR(IF(OR(G280="-",ISBLANK(G280)),"",(N280-T280)/U280),"")</f>
        <v/>
      </c>
      <c r="AA280">
        <f>IF(MAX(MAX(V280:Z280),ABS(MIN(V280:Z280)))=ABS(MIN(V280:Z280)),MIN(V280:Z280),MAX(V280:Z280))</f>
        <v/>
      </c>
      <c r="AB280">
        <f>IFERROR(V144+MATCH(AA280,V280:Z280,0)-1,"")</f>
        <v/>
      </c>
      <c r="AC280">
        <f>IF(AB280&lt;&gt;"",IF(S280=AB280,"Low",IF(AB280=Q280,"High","")),"")</f>
        <v/>
      </c>
      <c r="AE280">
        <f>IF(ISNUMBER(MATCH("N/A",J280:N280,0)),"",IFERROR((5 * SUMPRODUCT(J144:N144,J280:N280) - PRODUCT(SUM(J144:N144),SUM(J280:N280))) / ((5 * SUM((J144^2)+(K144^2)+(L144^2)+(M144^2)+(N144^2))) - SUM(J144:N144)^2),""))</f>
        <v/>
      </c>
      <c r="AF280">
        <f>IFERROR(CORREL(J144:N144,J280:N280),"")</f>
        <v/>
      </c>
      <c r="AZ280">
        <f>IF(Q280=S280,0,1)</f>
        <v/>
      </c>
      <c r="BA280">
        <f>IF(AZ280=1,IF(Q280="","",IF(Q280=N144,"Yes","No")),"")</f>
        <v/>
      </c>
      <c r="BB280">
        <f>IF(BA280="Yes",P280,"")</f>
        <v/>
      </c>
      <c r="BC280">
        <f>IF(AZ280=1,IF(S280="","",IF(S280=N144,"Yes","No")),"")</f>
        <v/>
      </c>
      <c r="BD280">
        <f>IF(BC280="Yes",R280,"")</f>
        <v/>
      </c>
      <c r="BE280">
        <f>IFERROR(IF(SIGN(AE280)=1,"Increasing",IF(SIGN(AE280)=-1,"Decreasing","")),"")</f>
        <v/>
      </c>
      <c r="BF280">
        <f>IF(OR(AND(BE280="Increasing",BA280="Yes"),AND(BE280="Decreasing",BC280="Yes")),"Yes","No")</f>
        <v/>
      </c>
      <c r="BG280">
        <f>IF(I280="pos_trend","Yes","No")</f>
        <v/>
      </c>
      <c r="BH280">
        <f>IF(AF280&lt;&gt;"",IF(ABS(AF280)&gt;0.8,"Yes","No"),"")</f>
        <v/>
      </c>
    </row>
    <row r="281" spans="1:60">
      <c s="1" r="A281" t="n">
        <v>34</v>
      </c>
      <c r="B281" t="s">
        <v>731</v>
      </c>
      <c r="C281" t="s">
        <v>264</v>
      </c>
      <c r="D281" t="s">
        <v>264</v>
      </c>
      <c r="E281" t="s">
        <v>1477</v>
      </c>
      <c r="F281" t="s">
        <v>264</v>
      </c>
      <c r="G281" t="s">
        <v>1478</v>
      </c>
      <c r="H281" t="s"/>
      <c r="I281">
        <f>IF(AND(K281&gt; J281, L281&gt; K281, M281&gt; L281, N281&gt; M281), "pos_trend", IF(AND(K281&lt; J281, L281&lt; K281, M281&lt; L281, N281&lt; M281), "neg_trend", "N/A"))</f>
        <v/>
      </c>
      <c r="J281">
        <f>IFERROR(IF(TRIM(C281)="-", "N/A", IF(RIGHT(C281,1)=")",IF(RIGHT(C281,2)="T)",-1000000000000*VALUE(MID(C281,2,LEN(C281)-3)),IF(RIGHT(C281,2)="M)",-1000000*VALUE(MID(C281,2,LEN(C281)-3)),IF(RIGHT(C281,2)="B)",-1000000000*VALUE(MID(C281,2,LEN(C281)-3)),IF(RIGHT(C281,2)="k)",-1000*VALUE(MID(C281,2,LEN(C281)-3)),VALUE(SUBSTITUTE(C281,",","")))))),IF(RIGHT(C281,1)="T",1000000000000*VALUE(LEFT(C281,LEN(C281)-1)),IF(RIGHT(C281,1)="M",1000000*VALUE(LEFT(C281,LEN(C281)-1)),IF(RIGHT(C281,1)="B",1000000000*VALUE(LEFT(C281,LEN(C281)-1)),IF(RIGHT(C281,1)="%",0.01*VALUE(LEFT(C281,LEN(C281)-1)),IF(RIGHT(C281,1)="k",1000*VALUE(LEFT(C281,LEN(C281)-1)),VALUE(SUBSTITUTE(C281,",",""))))))))),"N/A")</f>
        <v/>
      </c>
      <c r="K281">
        <f>IFERROR(IF(TRIM(D281)="-", "N/A", IF(RIGHT(D281,1)=")",IF(RIGHT(D281,2)="T)",-1000000000000*VALUE(MID(D281,2,LEN(D281)-3)),IF(RIGHT(D281,2)="M)",-1000000*VALUE(MID(D281,2,LEN(D281)-3)),IF(RIGHT(D281,2)="B)",-1000000000*VALUE(MID(D281,2,LEN(D281)-3)),IF(RIGHT(D281,2)="k)",-1000*VALUE(MID(D281,2,LEN(D281)-3)),VALUE(SUBSTITUTE(D281,",","")))))),IF(RIGHT(D281,1)="T",1000000000000*VALUE(LEFT(D281,LEN(D281)-1)),IF(RIGHT(D281,1)="M",1000000*VALUE(LEFT(D281,LEN(D281)-1)),IF(RIGHT(D281,1)="B",1000000000*VALUE(LEFT(D281,LEN(D281)-1)),IF(RIGHT(D281,1)="%",0.01*VALUE(LEFT(D281,LEN(D281)-1)),IF(RIGHT(D281,1)="k",1000*VALUE(LEFT(D281,LEN(D281)-1)),VALUE(SUBSTITUTE(D281,",",""))))))))),"N/A")</f>
        <v/>
      </c>
      <c r="L281">
        <f>IFERROR(IF(TRIM(E281)="-", "N/A", IF(RIGHT(E281,1)=")",IF(RIGHT(E281,2)="T)",-1000000000000*VALUE(MID(E281,2,LEN(E281)-3)),IF(RIGHT(E281,2)="M)",-1000000*VALUE(MID(E281,2,LEN(E281)-3)),IF(RIGHT(E281,2)="B)",-1000000000*VALUE(MID(E281,2,LEN(E281)-3)),IF(RIGHT(E281,2)="k)",-1000*VALUE(MID(E281,2,LEN(E281)-3)),VALUE(SUBSTITUTE(E281,",","")))))),IF(RIGHT(E281,1)="T",1000000000000*VALUE(LEFT(E281,LEN(E281)-1)),IF(RIGHT(E281,1)="M",1000000*VALUE(LEFT(E281,LEN(E281)-1)),IF(RIGHT(E281,1)="B",1000000000*VALUE(LEFT(E281,LEN(E281)-1)),IF(RIGHT(E281,1)="%",0.01*VALUE(LEFT(E281,LEN(E281)-1)),IF(RIGHT(E281,1)="k",1000*VALUE(LEFT(E281,LEN(E281)-1)),VALUE(SUBSTITUTE(E281,",",""))))))))),"N/A")</f>
        <v/>
      </c>
      <c r="M281">
        <f>IFERROR(IF(TRIM(F281)="-", "N/A", IF(RIGHT(F281,1)=")",IF(RIGHT(F281,2)="T)",-1000000000000*VALUE(MID(F281,2,LEN(F281)-3)),IF(RIGHT(F281,2)="M)",-1000000*VALUE(MID(F281,2,LEN(F281)-3)),IF(RIGHT(F281,2)="B)",-1000000000*VALUE(MID(F281,2,LEN(F281)-3)),IF(RIGHT(F281,2)="k)",-1000*VALUE(MID(F281,2,LEN(F281)-3)),VALUE(SUBSTITUTE(F281,",","")))))),IF(RIGHT(F281,1)="T",1000000000000*VALUE(LEFT(F281,LEN(F281)-1)),IF(RIGHT(F281,1)="M",1000000*VALUE(LEFT(F281,LEN(F281)-1)),IF(RIGHT(F281,1)="B",1000000000*VALUE(LEFT(F281,LEN(F281)-1)),IF(RIGHT(F281,1)="%",0.01*VALUE(LEFT(F281,LEN(F281)-1)),IF(RIGHT(F281,1)="k",1000*VALUE(LEFT(F281,LEN(F281)-1)),VALUE(SUBSTITUTE(F281,",",""))))))))),"N/A")</f>
        <v/>
      </c>
      <c r="N281">
        <f>IFERROR(IF(TRIM(G281)="-", "N/A", IF(RIGHT(G281,1)=")",IF(RIGHT(G281,2)="T)",-1000000000000*VALUE(MID(G281,2,LEN(G281)-3)),IF(RIGHT(G281,2)="M)",-1000000*VALUE(MID(G281,2,LEN(G281)-3)),IF(RIGHT(G281,2)="B)",-1000000000*VALUE(MID(G281,2,LEN(G281)-3)),IF(RIGHT(G281,2)="k)",-1000*VALUE(MID(G281,2,LEN(G281)-3)),VALUE(SUBSTITUTE(G281,",","")))))),IF(RIGHT(G281,1)="T",1000000000000*VALUE(LEFT(G281,LEN(G281)-1)),IF(RIGHT(G281,1)="M",1000000*VALUE(LEFT(G281,LEN(G281)-1)),IF(RIGHT(G281,1)="B",1000000000*VALUE(LEFT(G281,LEN(G281)-1)),IF(RIGHT(G281,1)="%",0.01*VALUE(LEFT(G281,LEN(G281)-1)),IF(RIGHT(G281,1)="k",1000*VALUE(LEFT(G281,LEN(G281)-1)),VALUE(SUBSTITUTE(G281,",",""))))))))),"N/A")</f>
        <v/>
      </c>
      <c r="P281">
        <f>MAX(J281:N281)</f>
        <v/>
      </c>
      <c r="Q281">
        <f>IFERROR(J144+MATCH(P281,J281:N281,0)-1,"")</f>
        <v/>
      </c>
      <c r="R281">
        <f>IF(Q281="","",MIN(J281:N281))</f>
        <v/>
      </c>
      <c r="S281">
        <f>IFERROR(J144+MATCH(R281,J281:N281,0)-1,"")</f>
        <v/>
      </c>
      <c r="T281">
        <f>IFERROR(AVERAGE(J281:N281),"")</f>
        <v/>
      </c>
      <c r="U281">
        <f>IFERROR(STDEV(J281:N281),"")</f>
        <v/>
      </c>
      <c r="V281">
        <f>IFERROR(IF(C281="-","",IF(ISBLANK(B281),"",IF(OR(ISNUMBER(FIND("Growth",B281)),ISNUMBER(FIND("Margin",B281))),"",(J281-T281)/U281))),"")</f>
        <v/>
      </c>
      <c r="W281">
        <f>IFERROR(IF(OR(D281="-",ISBLANK(D281)),"",(K281-T281)/U281),"")</f>
        <v/>
      </c>
      <c r="X281">
        <f>IFERROR(IF(OR(E281="-",ISBLANK(E281)),"",(L281-T281)/U281),"")</f>
        <v/>
      </c>
      <c r="Y281">
        <f>IFERROR(IF(OR(F281="-",ISBLANK(F281)),"",(M281-T281)/U281),"")</f>
        <v/>
      </c>
      <c r="Z281">
        <f>IFERROR(IF(OR(G281="-",ISBLANK(G281)),"",(N281-T281)/U281),"")</f>
        <v/>
      </c>
      <c r="AA281">
        <f>IF(MAX(MAX(V281:Z281),ABS(MIN(V281:Z281)))=ABS(MIN(V281:Z281)),MIN(V281:Z281),MAX(V281:Z281))</f>
        <v/>
      </c>
      <c r="AB281">
        <f>IFERROR(V144+MATCH(AA281,V281:Z281,0)-1,"")</f>
        <v/>
      </c>
      <c r="AC281">
        <f>IF(AB281&lt;&gt;"",IF(S281=AB281,"Low",IF(AB281=Q281,"High","")),"")</f>
        <v/>
      </c>
      <c r="AE281">
        <f>IF(ISNUMBER(MATCH("N/A",J281:N281,0)),"",IFERROR((5 * SUMPRODUCT(J144:N144,J281:N281) - PRODUCT(SUM(J144:N144),SUM(J281:N281))) / ((5 * SUM((J144^2)+(K144^2)+(L144^2)+(M144^2)+(N144^2))) - SUM(J144:N144)^2),""))</f>
        <v/>
      </c>
      <c r="AF281">
        <f>IFERROR(CORREL(J144:N144,J281:N281),"")</f>
        <v/>
      </c>
      <c r="AZ281">
        <f>IF(Q281=S281,0,1)</f>
        <v/>
      </c>
      <c r="BA281">
        <f>IF(AZ281=1,IF(Q281="","",IF(Q281=N144,"Yes","No")),"")</f>
        <v/>
      </c>
      <c r="BB281">
        <f>IF(BA281="Yes",P281,"")</f>
        <v/>
      </c>
      <c r="BC281">
        <f>IF(AZ281=1,IF(S281="","",IF(S281=N144,"Yes","No")),"")</f>
        <v/>
      </c>
      <c r="BD281">
        <f>IF(BC281="Yes",R281,"")</f>
        <v/>
      </c>
      <c r="BE281">
        <f>IFERROR(IF(SIGN(AE281)=1,"Increasing",IF(SIGN(AE281)=-1,"Decreasing","")),"")</f>
        <v/>
      </c>
      <c r="BF281">
        <f>IF(OR(AND(BE281="Increasing",BA281="Yes"),AND(BE281="Decreasing",BC281="Yes")),"Yes","No")</f>
        <v/>
      </c>
      <c r="BG281">
        <f>IF(I281="pos_trend","Yes","No")</f>
        <v/>
      </c>
      <c r="BH281">
        <f>IF(AF281&lt;&gt;"",IF(ABS(AF281)&gt;0.8,"Yes","No"),"")</f>
        <v/>
      </c>
    </row>
    <row r="282" spans="1:60">
      <c s="1" r="A282" t="n">
        <v>35</v>
      </c>
      <c r="B282" t="s">
        <v>732</v>
      </c>
      <c r="C282" t="s">
        <v>264</v>
      </c>
      <c r="D282" t="s">
        <v>264</v>
      </c>
      <c r="E282" t="s">
        <v>264</v>
      </c>
      <c r="F282" t="s">
        <v>264</v>
      </c>
      <c r="G282" t="s">
        <v>264</v>
      </c>
      <c r="H282" t="s"/>
      <c r="I282">
        <f>IF(AND(K282&gt; J282, L282&gt; K282, M282&gt; L282, N282&gt; M282), "pos_trend", IF(AND(K282&lt; J282, L282&lt; K282, M282&lt; L282, N282&lt; M282), "neg_trend", "N/A"))</f>
        <v/>
      </c>
      <c r="J282">
        <f>IFERROR(IF(TRIM(C282)="-", "N/A", IF(RIGHT(C282,1)=")",IF(RIGHT(C282,2)="T)",-1000000000000*VALUE(MID(C282,2,LEN(C282)-3)),IF(RIGHT(C282,2)="M)",-1000000*VALUE(MID(C282,2,LEN(C282)-3)),IF(RIGHT(C282,2)="B)",-1000000000*VALUE(MID(C282,2,LEN(C282)-3)),IF(RIGHT(C282,2)="k)",-1000*VALUE(MID(C282,2,LEN(C282)-3)),VALUE(SUBSTITUTE(C282,",","")))))),IF(RIGHT(C282,1)="T",1000000000000*VALUE(LEFT(C282,LEN(C282)-1)),IF(RIGHT(C282,1)="M",1000000*VALUE(LEFT(C282,LEN(C282)-1)),IF(RIGHT(C282,1)="B",1000000000*VALUE(LEFT(C282,LEN(C282)-1)),IF(RIGHT(C282,1)="%",0.01*VALUE(LEFT(C282,LEN(C282)-1)),IF(RIGHT(C282,1)="k",1000*VALUE(LEFT(C282,LEN(C282)-1)),VALUE(SUBSTITUTE(C282,",",""))))))))),"N/A")</f>
        <v/>
      </c>
      <c r="K282">
        <f>IFERROR(IF(TRIM(D282)="-", "N/A", IF(RIGHT(D282,1)=")",IF(RIGHT(D282,2)="T)",-1000000000000*VALUE(MID(D282,2,LEN(D282)-3)),IF(RIGHT(D282,2)="M)",-1000000*VALUE(MID(D282,2,LEN(D282)-3)),IF(RIGHT(D282,2)="B)",-1000000000*VALUE(MID(D282,2,LEN(D282)-3)),IF(RIGHT(D282,2)="k)",-1000*VALUE(MID(D282,2,LEN(D282)-3)),VALUE(SUBSTITUTE(D282,",","")))))),IF(RIGHT(D282,1)="T",1000000000000*VALUE(LEFT(D282,LEN(D282)-1)),IF(RIGHT(D282,1)="M",1000000*VALUE(LEFT(D282,LEN(D282)-1)),IF(RIGHT(D282,1)="B",1000000000*VALUE(LEFT(D282,LEN(D282)-1)),IF(RIGHT(D282,1)="%",0.01*VALUE(LEFT(D282,LEN(D282)-1)),IF(RIGHT(D282,1)="k",1000*VALUE(LEFT(D282,LEN(D282)-1)),VALUE(SUBSTITUTE(D282,",",""))))))))),"N/A")</f>
        <v/>
      </c>
      <c r="L282">
        <f>IFERROR(IF(TRIM(E282)="-", "N/A", IF(RIGHT(E282,1)=")",IF(RIGHT(E282,2)="T)",-1000000000000*VALUE(MID(E282,2,LEN(E282)-3)),IF(RIGHT(E282,2)="M)",-1000000*VALUE(MID(E282,2,LEN(E282)-3)),IF(RIGHT(E282,2)="B)",-1000000000*VALUE(MID(E282,2,LEN(E282)-3)),IF(RIGHT(E282,2)="k)",-1000*VALUE(MID(E282,2,LEN(E282)-3)),VALUE(SUBSTITUTE(E282,",","")))))),IF(RIGHT(E282,1)="T",1000000000000*VALUE(LEFT(E282,LEN(E282)-1)),IF(RIGHT(E282,1)="M",1000000*VALUE(LEFT(E282,LEN(E282)-1)),IF(RIGHT(E282,1)="B",1000000000*VALUE(LEFT(E282,LEN(E282)-1)),IF(RIGHT(E282,1)="%",0.01*VALUE(LEFT(E282,LEN(E282)-1)),IF(RIGHT(E282,1)="k",1000*VALUE(LEFT(E282,LEN(E282)-1)),VALUE(SUBSTITUTE(E282,",",""))))))))),"N/A")</f>
        <v/>
      </c>
      <c r="M282">
        <f>IFERROR(IF(TRIM(F282)="-", "N/A", IF(RIGHT(F282,1)=")",IF(RIGHT(F282,2)="T)",-1000000000000*VALUE(MID(F282,2,LEN(F282)-3)),IF(RIGHT(F282,2)="M)",-1000000*VALUE(MID(F282,2,LEN(F282)-3)),IF(RIGHT(F282,2)="B)",-1000000000*VALUE(MID(F282,2,LEN(F282)-3)),IF(RIGHT(F282,2)="k)",-1000*VALUE(MID(F282,2,LEN(F282)-3)),VALUE(SUBSTITUTE(F282,",","")))))),IF(RIGHT(F282,1)="T",1000000000000*VALUE(LEFT(F282,LEN(F282)-1)),IF(RIGHT(F282,1)="M",1000000*VALUE(LEFT(F282,LEN(F282)-1)),IF(RIGHT(F282,1)="B",1000000000*VALUE(LEFT(F282,LEN(F282)-1)),IF(RIGHT(F282,1)="%",0.01*VALUE(LEFT(F282,LEN(F282)-1)),IF(RIGHT(F282,1)="k",1000*VALUE(LEFT(F282,LEN(F282)-1)),VALUE(SUBSTITUTE(F282,",",""))))))))),"N/A")</f>
        <v/>
      </c>
      <c r="N282">
        <f>IFERROR(IF(TRIM(G282)="-", "N/A", IF(RIGHT(G282,1)=")",IF(RIGHT(G282,2)="T)",-1000000000000*VALUE(MID(G282,2,LEN(G282)-3)),IF(RIGHT(G282,2)="M)",-1000000*VALUE(MID(G282,2,LEN(G282)-3)),IF(RIGHT(G282,2)="B)",-1000000000*VALUE(MID(G282,2,LEN(G282)-3)),IF(RIGHT(G282,2)="k)",-1000*VALUE(MID(G282,2,LEN(G282)-3)),VALUE(SUBSTITUTE(G282,",","")))))),IF(RIGHT(G282,1)="T",1000000000000*VALUE(LEFT(G282,LEN(G282)-1)),IF(RIGHT(G282,1)="M",1000000*VALUE(LEFT(G282,LEN(G282)-1)),IF(RIGHT(G282,1)="B",1000000000*VALUE(LEFT(G282,LEN(G282)-1)),IF(RIGHT(G282,1)="%",0.01*VALUE(LEFT(G282,LEN(G282)-1)),IF(RIGHT(G282,1)="k",1000*VALUE(LEFT(G282,LEN(G282)-1)),VALUE(SUBSTITUTE(G282,",",""))))))))),"N/A")</f>
        <v/>
      </c>
      <c r="P282">
        <f>MAX(J282:N282)</f>
        <v/>
      </c>
      <c r="Q282">
        <f>IFERROR(J144+MATCH(P282,J282:N282,0)-1,"")</f>
        <v/>
      </c>
      <c r="R282">
        <f>IF(Q282="","",MIN(J282:N282))</f>
        <v/>
      </c>
      <c r="S282">
        <f>IFERROR(J144+MATCH(R282,J282:N282,0)-1,"")</f>
        <v/>
      </c>
      <c r="T282">
        <f>IFERROR(AVERAGE(J282:N282),"")</f>
        <v/>
      </c>
      <c r="U282">
        <f>IFERROR(STDEV(J282:N282),"")</f>
        <v/>
      </c>
      <c r="V282">
        <f>IFERROR(IF(C282="-","",IF(ISBLANK(B282),"",IF(OR(ISNUMBER(FIND("Growth",B282)),ISNUMBER(FIND("Margin",B282))),"",(J282-T282)/U282))),"")</f>
        <v/>
      </c>
      <c r="W282">
        <f>IFERROR(IF(OR(D282="-",ISBLANK(D282)),"",(K282-T282)/U282),"")</f>
        <v/>
      </c>
      <c r="X282">
        <f>IFERROR(IF(OR(E282="-",ISBLANK(E282)),"",(L282-T282)/U282),"")</f>
        <v/>
      </c>
      <c r="Y282">
        <f>IFERROR(IF(OR(F282="-",ISBLANK(F282)),"",(M282-T282)/U282),"")</f>
        <v/>
      </c>
      <c r="Z282">
        <f>IFERROR(IF(OR(G282="-",ISBLANK(G282)),"",(N282-T282)/U282),"")</f>
        <v/>
      </c>
      <c r="AA282">
        <f>IF(MAX(MAX(V282:Z282),ABS(MIN(V282:Z282)))=ABS(MIN(V282:Z282)),MIN(V282:Z282),MAX(V282:Z282))</f>
        <v/>
      </c>
      <c r="AB282">
        <f>IFERROR(V144+MATCH(AA282,V282:Z282,0)-1,"")</f>
        <v/>
      </c>
      <c r="AC282">
        <f>IF(AB282&lt;&gt;"",IF(S282=AB282,"Low",IF(AB282=Q282,"High","")),"")</f>
        <v/>
      </c>
      <c r="AE282">
        <f>IF(ISNUMBER(MATCH("N/A",J282:N282,0)),"",IFERROR((5 * SUMPRODUCT(J144:N144,J282:N282) - PRODUCT(SUM(J144:N144),SUM(J282:N282))) / ((5 * SUM((J144^2)+(K144^2)+(L144^2)+(M144^2)+(N144^2))) - SUM(J144:N144)^2),""))</f>
        <v/>
      </c>
      <c r="AF282">
        <f>IFERROR(CORREL(J144:N144,J282:N282),"")</f>
        <v/>
      </c>
      <c r="AZ282">
        <f>IF(Q282=S282,0,1)</f>
        <v/>
      </c>
      <c r="BA282">
        <f>IF(AZ282=1,IF(Q282="","",IF(Q282=N144,"Yes","No")),"")</f>
        <v/>
      </c>
      <c r="BB282">
        <f>IF(BA282="Yes",P282,"")</f>
        <v/>
      </c>
      <c r="BC282">
        <f>IF(AZ282=1,IF(S282="","",IF(S282=N144,"Yes","No")),"")</f>
        <v/>
      </c>
      <c r="BD282">
        <f>IF(BC282="Yes",R282,"")</f>
        <v/>
      </c>
      <c r="BE282">
        <f>IFERROR(IF(SIGN(AE282)=1,"Increasing",IF(SIGN(AE282)=-1,"Decreasing","")),"")</f>
        <v/>
      </c>
      <c r="BF282">
        <f>IF(OR(AND(BE282="Increasing",BA282="Yes"),AND(BE282="Decreasing",BC282="Yes")),"Yes","No")</f>
        <v/>
      </c>
      <c r="BG282">
        <f>IF(I282="pos_trend","Yes","No")</f>
        <v/>
      </c>
      <c r="BH282">
        <f>IF(AF282&lt;&gt;"",IF(ABS(AF282)&gt;0.8,"Yes","No"),"")</f>
        <v/>
      </c>
    </row>
    <row r="283" spans="1:60">
      <c s="1" r="A283" t="n">
        <v>36</v>
      </c>
      <c r="B283" t="s">
        <v>733</v>
      </c>
      <c r="C283" t="s">
        <v>1479</v>
      </c>
      <c r="D283" t="s">
        <v>1479</v>
      </c>
      <c r="E283" t="s">
        <v>1479</v>
      </c>
      <c r="F283" t="s">
        <v>1480</v>
      </c>
      <c r="G283" t="s">
        <v>1481</v>
      </c>
      <c r="H283" t="s"/>
      <c r="I283">
        <f>IF(AND(K283&gt; J283, L283&gt; K283, M283&gt; L283, N283&gt; M283), "pos_trend", IF(AND(K283&lt; J283, L283&lt; K283, M283&lt; L283, N283&lt; M283), "neg_trend", "N/A"))</f>
        <v/>
      </c>
      <c r="J283">
        <f>IFERROR(IF(TRIM(C283)="-", "N/A", IF(RIGHT(C283,1)=")",IF(RIGHT(C283,2)="T)",-1000000000000*VALUE(MID(C283,2,LEN(C283)-3)),IF(RIGHT(C283,2)="M)",-1000000*VALUE(MID(C283,2,LEN(C283)-3)),IF(RIGHT(C283,2)="B)",-1000000000*VALUE(MID(C283,2,LEN(C283)-3)),IF(RIGHT(C283,2)="k)",-1000*VALUE(MID(C283,2,LEN(C283)-3)),VALUE(SUBSTITUTE(C283,",","")))))),IF(RIGHT(C283,1)="T",1000000000000*VALUE(LEFT(C283,LEN(C283)-1)),IF(RIGHT(C283,1)="M",1000000*VALUE(LEFT(C283,LEN(C283)-1)),IF(RIGHT(C283,1)="B",1000000000*VALUE(LEFT(C283,LEN(C283)-1)),IF(RIGHT(C283,1)="%",0.01*VALUE(LEFT(C283,LEN(C283)-1)),IF(RIGHT(C283,1)="k",1000*VALUE(LEFT(C283,LEN(C283)-1)),VALUE(SUBSTITUTE(C283,",",""))))))))),"N/A")</f>
        <v/>
      </c>
      <c r="K283">
        <f>IFERROR(IF(TRIM(D283)="-", "N/A", IF(RIGHT(D283,1)=")",IF(RIGHT(D283,2)="T)",-1000000000000*VALUE(MID(D283,2,LEN(D283)-3)),IF(RIGHT(D283,2)="M)",-1000000*VALUE(MID(D283,2,LEN(D283)-3)),IF(RIGHT(D283,2)="B)",-1000000000*VALUE(MID(D283,2,LEN(D283)-3)),IF(RIGHT(D283,2)="k)",-1000*VALUE(MID(D283,2,LEN(D283)-3)),VALUE(SUBSTITUTE(D283,",","")))))),IF(RIGHT(D283,1)="T",1000000000000*VALUE(LEFT(D283,LEN(D283)-1)),IF(RIGHT(D283,1)="M",1000000*VALUE(LEFT(D283,LEN(D283)-1)),IF(RIGHT(D283,1)="B",1000000000*VALUE(LEFT(D283,LEN(D283)-1)),IF(RIGHT(D283,1)="%",0.01*VALUE(LEFT(D283,LEN(D283)-1)),IF(RIGHT(D283,1)="k",1000*VALUE(LEFT(D283,LEN(D283)-1)),VALUE(SUBSTITUTE(D283,",",""))))))))),"N/A")</f>
        <v/>
      </c>
      <c r="L283">
        <f>IFERROR(IF(TRIM(E283)="-", "N/A", IF(RIGHT(E283,1)=")",IF(RIGHT(E283,2)="T)",-1000000000000*VALUE(MID(E283,2,LEN(E283)-3)),IF(RIGHT(E283,2)="M)",-1000000*VALUE(MID(E283,2,LEN(E283)-3)),IF(RIGHT(E283,2)="B)",-1000000000*VALUE(MID(E283,2,LEN(E283)-3)),IF(RIGHT(E283,2)="k)",-1000*VALUE(MID(E283,2,LEN(E283)-3)),VALUE(SUBSTITUTE(E283,",","")))))),IF(RIGHT(E283,1)="T",1000000000000*VALUE(LEFT(E283,LEN(E283)-1)),IF(RIGHT(E283,1)="M",1000000*VALUE(LEFT(E283,LEN(E283)-1)),IF(RIGHT(E283,1)="B",1000000000*VALUE(LEFT(E283,LEN(E283)-1)),IF(RIGHT(E283,1)="%",0.01*VALUE(LEFT(E283,LEN(E283)-1)),IF(RIGHT(E283,1)="k",1000*VALUE(LEFT(E283,LEN(E283)-1)),VALUE(SUBSTITUTE(E283,",",""))))))))),"N/A")</f>
        <v/>
      </c>
      <c r="M283">
        <f>IFERROR(IF(TRIM(F283)="-", "N/A", IF(RIGHT(F283,1)=")",IF(RIGHT(F283,2)="T)",-1000000000000*VALUE(MID(F283,2,LEN(F283)-3)),IF(RIGHT(F283,2)="M)",-1000000*VALUE(MID(F283,2,LEN(F283)-3)),IF(RIGHT(F283,2)="B)",-1000000000*VALUE(MID(F283,2,LEN(F283)-3)),IF(RIGHT(F283,2)="k)",-1000*VALUE(MID(F283,2,LEN(F283)-3)),VALUE(SUBSTITUTE(F283,",","")))))),IF(RIGHT(F283,1)="T",1000000000000*VALUE(LEFT(F283,LEN(F283)-1)),IF(RIGHT(F283,1)="M",1000000*VALUE(LEFT(F283,LEN(F283)-1)),IF(RIGHT(F283,1)="B",1000000000*VALUE(LEFT(F283,LEN(F283)-1)),IF(RIGHT(F283,1)="%",0.01*VALUE(LEFT(F283,LEN(F283)-1)),IF(RIGHT(F283,1)="k",1000*VALUE(LEFT(F283,LEN(F283)-1)),VALUE(SUBSTITUTE(F283,",",""))))))))),"N/A")</f>
        <v/>
      </c>
      <c r="N283">
        <f>IFERROR(IF(TRIM(G283)="-", "N/A", IF(RIGHT(G283,1)=")",IF(RIGHT(G283,2)="T)",-1000000000000*VALUE(MID(G283,2,LEN(G283)-3)),IF(RIGHT(G283,2)="M)",-1000000*VALUE(MID(G283,2,LEN(G283)-3)),IF(RIGHT(G283,2)="B)",-1000000000*VALUE(MID(G283,2,LEN(G283)-3)),IF(RIGHT(G283,2)="k)",-1000*VALUE(MID(G283,2,LEN(G283)-3)),VALUE(SUBSTITUTE(G283,",","")))))),IF(RIGHT(G283,1)="T",1000000000000*VALUE(LEFT(G283,LEN(G283)-1)),IF(RIGHT(G283,1)="M",1000000*VALUE(LEFT(G283,LEN(G283)-1)),IF(RIGHT(G283,1)="B",1000000000*VALUE(LEFT(G283,LEN(G283)-1)),IF(RIGHT(G283,1)="%",0.01*VALUE(LEFT(G283,LEN(G283)-1)),IF(RIGHT(G283,1)="k",1000*VALUE(LEFT(G283,LEN(G283)-1)),VALUE(SUBSTITUTE(G283,",",""))))))))),"N/A")</f>
        <v/>
      </c>
      <c r="P283">
        <f>MAX(J283:N283)</f>
        <v/>
      </c>
      <c r="Q283">
        <f>IFERROR(J144+MATCH(P283,J283:N283,0)-1,"")</f>
        <v/>
      </c>
      <c r="R283">
        <f>IF(Q283="","",MIN(J283:N283))</f>
        <v/>
      </c>
      <c r="S283">
        <f>IFERROR(J144+MATCH(R283,J283:N283,0)-1,"")</f>
        <v/>
      </c>
      <c r="T283">
        <f>IFERROR(AVERAGE(J283:N283),"")</f>
        <v/>
      </c>
      <c r="U283">
        <f>IFERROR(STDEV(J283:N283),"")</f>
        <v/>
      </c>
      <c r="V283">
        <f>IFERROR(IF(C283="-","",IF(ISBLANK(B283),"",IF(OR(ISNUMBER(FIND("Growth",B283)),ISNUMBER(FIND("Margin",B283))),"",(J283-T283)/U283))),"")</f>
        <v/>
      </c>
      <c r="W283">
        <f>IFERROR(IF(OR(D283="-",ISBLANK(D283)),"",(K283-T283)/U283),"")</f>
        <v/>
      </c>
      <c r="X283">
        <f>IFERROR(IF(OR(E283="-",ISBLANK(E283)),"",(L283-T283)/U283),"")</f>
        <v/>
      </c>
      <c r="Y283">
        <f>IFERROR(IF(OR(F283="-",ISBLANK(F283)),"",(M283-T283)/U283),"")</f>
        <v/>
      </c>
      <c r="Z283">
        <f>IFERROR(IF(OR(G283="-",ISBLANK(G283)),"",(N283-T283)/U283),"")</f>
        <v/>
      </c>
      <c r="AA283">
        <f>IF(MAX(MAX(V283:Z283),ABS(MIN(V283:Z283)))=ABS(MIN(V283:Z283)),MIN(V283:Z283),MAX(V283:Z283))</f>
        <v/>
      </c>
      <c r="AB283">
        <f>IFERROR(V144+MATCH(AA283,V283:Z283,0)-1,"")</f>
        <v/>
      </c>
      <c r="AC283">
        <f>IF(AB283&lt;&gt;"",IF(S283=AB283,"Low",IF(AB283=Q283,"High","")),"")</f>
        <v/>
      </c>
      <c r="AE283">
        <f>IF(ISNUMBER(MATCH("N/A",J283:N283,0)),"",IFERROR((5 * SUMPRODUCT(J144:N144,J283:N283) - PRODUCT(SUM(J144:N144),SUM(J283:N283))) / ((5 * SUM((J144^2)+(K144^2)+(L144^2)+(M144^2)+(N144^2))) - SUM(J144:N144)^2),""))</f>
        <v/>
      </c>
      <c r="AF283">
        <f>IFERROR(CORREL(J144:N144,J283:N283),"")</f>
        <v/>
      </c>
      <c r="AZ283">
        <f>IF(Q283=S283,0,1)</f>
        <v/>
      </c>
      <c r="BA283">
        <f>IF(AZ283=1,IF(Q283="","",IF(Q283=N144,"Yes","No")),"")</f>
        <v/>
      </c>
      <c r="BB283">
        <f>IF(BA283="Yes",P283,"")</f>
        <v/>
      </c>
      <c r="BC283">
        <f>IF(AZ283=1,IF(S283="","",IF(S283=N144,"Yes","No")),"")</f>
        <v/>
      </c>
      <c r="BD283">
        <f>IF(BC283="Yes",R283,"")</f>
        <v/>
      </c>
      <c r="BE283">
        <f>IFERROR(IF(SIGN(AE283)=1,"Increasing",IF(SIGN(AE283)=-1,"Decreasing","")),"")</f>
        <v/>
      </c>
      <c r="BF283">
        <f>IF(OR(AND(BE283="Increasing",BA283="Yes"),AND(BE283="Decreasing",BC283="Yes")),"Yes","No")</f>
        <v/>
      </c>
      <c r="BG283">
        <f>IF(I283="pos_trend","Yes","No")</f>
        <v/>
      </c>
      <c r="BH283">
        <f>IF(AF283&lt;&gt;"",IF(ABS(AF283)&gt;0.8,"Yes","No"),"")</f>
        <v/>
      </c>
    </row>
    <row r="284" spans="1:60">
      <c s="1" r="A284" t="n">
        <v>37</v>
      </c>
      <c r="B284" t="s">
        <v>739</v>
      </c>
      <c r="C284" t="s">
        <v>1482</v>
      </c>
      <c r="D284" t="s">
        <v>1483</v>
      </c>
      <c r="E284" t="s">
        <v>1484</v>
      </c>
      <c r="F284" t="s">
        <v>1485</v>
      </c>
      <c r="G284" t="s">
        <v>1486</v>
      </c>
      <c r="H284" t="s"/>
      <c r="I284">
        <f>IF(AND(K284&gt; J284, L284&gt; K284, M284&gt; L284, N284&gt; M284), "pos_trend", IF(AND(K284&lt; J284, L284&lt; K284, M284&lt; L284, N284&lt; M284), "neg_trend", "N/A"))</f>
        <v/>
      </c>
      <c r="J284">
        <f>IFERROR(IF(TRIM(C284)="-", "N/A", IF(RIGHT(C284,1)=")",IF(RIGHT(C284,2)="T)",-1000000000000*VALUE(MID(C284,2,LEN(C284)-3)),IF(RIGHT(C284,2)="M)",-1000000*VALUE(MID(C284,2,LEN(C284)-3)),IF(RIGHT(C284,2)="B)",-1000000000*VALUE(MID(C284,2,LEN(C284)-3)),IF(RIGHT(C284,2)="k)",-1000*VALUE(MID(C284,2,LEN(C284)-3)),VALUE(SUBSTITUTE(C284,",","")))))),IF(RIGHT(C284,1)="T",1000000000000*VALUE(LEFT(C284,LEN(C284)-1)),IF(RIGHT(C284,1)="M",1000000*VALUE(LEFT(C284,LEN(C284)-1)),IF(RIGHT(C284,1)="B",1000000000*VALUE(LEFT(C284,LEN(C284)-1)),IF(RIGHT(C284,1)="%",0.01*VALUE(LEFT(C284,LEN(C284)-1)),IF(RIGHT(C284,1)="k",1000*VALUE(LEFT(C284,LEN(C284)-1)),VALUE(SUBSTITUTE(C284,",",""))))))))),"N/A")</f>
        <v/>
      </c>
      <c r="K284">
        <f>IFERROR(IF(TRIM(D284)="-", "N/A", IF(RIGHT(D284,1)=")",IF(RIGHT(D284,2)="T)",-1000000000000*VALUE(MID(D284,2,LEN(D284)-3)),IF(RIGHT(D284,2)="M)",-1000000*VALUE(MID(D284,2,LEN(D284)-3)),IF(RIGHT(D284,2)="B)",-1000000000*VALUE(MID(D284,2,LEN(D284)-3)),IF(RIGHT(D284,2)="k)",-1000*VALUE(MID(D284,2,LEN(D284)-3)),VALUE(SUBSTITUTE(D284,",","")))))),IF(RIGHT(D284,1)="T",1000000000000*VALUE(LEFT(D284,LEN(D284)-1)),IF(RIGHT(D284,1)="M",1000000*VALUE(LEFT(D284,LEN(D284)-1)),IF(RIGHT(D284,1)="B",1000000000*VALUE(LEFT(D284,LEN(D284)-1)),IF(RIGHT(D284,1)="%",0.01*VALUE(LEFT(D284,LEN(D284)-1)),IF(RIGHT(D284,1)="k",1000*VALUE(LEFT(D284,LEN(D284)-1)),VALUE(SUBSTITUTE(D284,",",""))))))))),"N/A")</f>
        <v/>
      </c>
      <c r="L284">
        <f>IFERROR(IF(TRIM(E284)="-", "N/A", IF(RIGHT(E284,1)=")",IF(RIGHT(E284,2)="T)",-1000000000000*VALUE(MID(E284,2,LEN(E284)-3)),IF(RIGHT(E284,2)="M)",-1000000*VALUE(MID(E284,2,LEN(E284)-3)),IF(RIGHT(E284,2)="B)",-1000000000*VALUE(MID(E284,2,LEN(E284)-3)),IF(RIGHT(E284,2)="k)",-1000*VALUE(MID(E284,2,LEN(E284)-3)),VALUE(SUBSTITUTE(E284,",","")))))),IF(RIGHT(E284,1)="T",1000000000000*VALUE(LEFT(E284,LEN(E284)-1)),IF(RIGHT(E284,1)="M",1000000*VALUE(LEFT(E284,LEN(E284)-1)),IF(RIGHT(E284,1)="B",1000000000*VALUE(LEFT(E284,LEN(E284)-1)),IF(RIGHT(E284,1)="%",0.01*VALUE(LEFT(E284,LEN(E284)-1)),IF(RIGHT(E284,1)="k",1000*VALUE(LEFT(E284,LEN(E284)-1)),VALUE(SUBSTITUTE(E284,",",""))))))))),"N/A")</f>
        <v/>
      </c>
      <c r="M284">
        <f>IFERROR(IF(TRIM(F284)="-", "N/A", IF(RIGHT(F284,1)=")",IF(RIGHT(F284,2)="T)",-1000000000000*VALUE(MID(F284,2,LEN(F284)-3)),IF(RIGHT(F284,2)="M)",-1000000*VALUE(MID(F284,2,LEN(F284)-3)),IF(RIGHT(F284,2)="B)",-1000000000*VALUE(MID(F284,2,LEN(F284)-3)),IF(RIGHT(F284,2)="k)",-1000*VALUE(MID(F284,2,LEN(F284)-3)),VALUE(SUBSTITUTE(F284,",","")))))),IF(RIGHT(F284,1)="T",1000000000000*VALUE(LEFT(F284,LEN(F284)-1)),IF(RIGHT(F284,1)="M",1000000*VALUE(LEFT(F284,LEN(F284)-1)),IF(RIGHT(F284,1)="B",1000000000*VALUE(LEFT(F284,LEN(F284)-1)),IF(RIGHT(F284,1)="%",0.01*VALUE(LEFT(F284,LEN(F284)-1)),IF(RIGHT(F284,1)="k",1000*VALUE(LEFT(F284,LEN(F284)-1)),VALUE(SUBSTITUTE(F284,",",""))))))))),"N/A")</f>
        <v/>
      </c>
      <c r="N284">
        <f>IFERROR(IF(TRIM(G284)="-", "N/A", IF(RIGHT(G284,1)=")",IF(RIGHT(G284,2)="T)",-1000000000000*VALUE(MID(G284,2,LEN(G284)-3)),IF(RIGHT(G284,2)="M)",-1000000*VALUE(MID(G284,2,LEN(G284)-3)),IF(RIGHT(G284,2)="B)",-1000000000*VALUE(MID(G284,2,LEN(G284)-3)),IF(RIGHT(G284,2)="k)",-1000*VALUE(MID(G284,2,LEN(G284)-3)),VALUE(SUBSTITUTE(G284,",","")))))),IF(RIGHT(G284,1)="T",1000000000000*VALUE(LEFT(G284,LEN(G284)-1)),IF(RIGHT(G284,1)="M",1000000*VALUE(LEFT(G284,LEN(G284)-1)),IF(RIGHT(G284,1)="B",1000000000*VALUE(LEFT(G284,LEN(G284)-1)),IF(RIGHT(G284,1)="%",0.01*VALUE(LEFT(G284,LEN(G284)-1)),IF(RIGHT(G284,1)="k",1000*VALUE(LEFT(G284,LEN(G284)-1)),VALUE(SUBSTITUTE(G284,",",""))))))))),"N/A")</f>
        <v/>
      </c>
      <c r="P284">
        <f>MAX(J284:N284)</f>
        <v/>
      </c>
      <c r="Q284">
        <f>IFERROR(J144+MATCH(P284,J284:N284,0)-1,"")</f>
        <v/>
      </c>
      <c r="R284">
        <f>IF(Q284="","",MIN(J284:N284))</f>
        <v/>
      </c>
      <c r="S284">
        <f>IFERROR(J144+MATCH(R284,J284:N284,0)-1,"")</f>
        <v/>
      </c>
      <c r="T284">
        <f>IFERROR(AVERAGE(J284:N284),"")</f>
        <v/>
      </c>
      <c r="U284">
        <f>IFERROR(STDEV(J284:N284),"")</f>
        <v/>
      </c>
      <c r="V284">
        <f>IFERROR(IF(C284="-","",IF(ISBLANK(B284),"",IF(OR(ISNUMBER(FIND("Growth",B284)),ISNUMBER(FIND("Margin",B284))),"",(J284-T284)/U284))),"")</f>
        <v/>
      </c>
      <c r="W284">
        <f>IFERROR(IF(OR(D284="-",ISBLANK(D284)),"",(K284-T284)/U284),"")</f>
        <v/>
      </c>
      <c r="X284">
        <f>IFERROR(IF(OR(E284="-",ISBLANK(E284)),"",(L284-T284)/U284),"")</f>
        <v/>
      </c>
      <c r="Y284">
        <f>IFERROR(IF(OR(F284="-",ISBLANK(F284)),"",(M284-T284)/U284),"")</f>
        <v/>
      </c>
      <c r="Z284">
        <f>IFERROR(IF(OR(G284="-",ISBLANK(G284)),"",(N284-T284)/U284),"")</f>
        <v/>
      </c>
      <c r="AA284">
        <f>IF(MAX(MAX(V284:Z284),ABS(MIN(V284:Z284)))=ABS(MIN(V284:Z284)),MIN(V284:Z284),MAX(V284:Z284))</f>
        <v/>
      </c>
      <c r="AB284">
        <f>IFERROR(V144+MATCH(AA284,V284:Z284,0)-1,"")</f>
        <v/>
      </c>
      <c r="AC284">
        <f>IF(AB284&lt;&gt;"",IF(S284=AB284,"Low",IF(AB284=Q284,"High","")),"")</f>
        <v/>
      </c>
      <c r="AE284">
        <f>IF(ISNUMBER(MATCH("N/A",J284:N284,0)),"",IFERROR((5 * SUMPRODUCT(J144:N144,J284:N284) - PRODUCT(SUM(J144:N144),SUM(J284:N284))) / ((5 * SUM((J144^2)+(K144^2)+(L144^2)+(M144^2)+(N144^2))) - SUM(J144:N144)^2),""))</f>
        <v/>
      </c>
      <c r="AF284">
        <f>IFERROR(CORREL(J144:N144,J284:N284),"")</f>
        <v/>
      </c>
      <c r="AZ284">
        <f>IF(Q284=S284,0,1)</f>
        <v/>
      </c>
      <c r="BA284">
        <f>IF(AZ284=1,IF(Q284="","",IF(Q284=N144,"Yes","No")),"")</f>
        <v/>
      </c>
      <c r="BB284">
        <f>IF(BA284="Yes",P284,"")</f>
        <v/>
      </c>
      <c r="BC284">
        <f>IF(AZ284=1,IF(S284="","",IF(S284=N144,"Yes","No")),"")</f>
        <v/>
      </c>
      <c r="BD284">
        <f>IF(BC284="Yes",R284,"")</f>
        <v/>
      </c>
      <c r="BE284">
        <f>IFERROR(IF(SIGN(AE284)=1,"Increasing",IF(SIGN(AE284)=-1,"Decreasing","")),"")</f>
        <v/>
      </c>
      <c r="BF284">
        <f>IF(OR(AND(BE284="Increasing",BA284="Yes"),AND(BE284="Decreasing",BC284="Yes")),"Yes","No")</f>
        <v/>
      </c>
      <c r="BG284">
        <f>IF(I284="pos_trend","Yes","No")</f>
        <v/>
      </c>
      <c r="BH284">
        <f>IF(AF284&lt;&gt;"",IF(ABS(AF284)&gt;0.8,"Yes","No"),"")</f>
        <v/>
      </c>
    </row>
    <row r="285" spans="1:60">
      <c s="1" r="A285" t="n">
        <v>38</v>
      </c>
      <c r="B285" t="s">
        <v>745</v>
      </c>
      <c r="C285" t="s">
        <v>1457</v>
      </c>
      <c r="D285" t="s">
        <v>1458</v>
      </c>
      <c r="E285" t="s">
        <v>1459</v>
      </c>
      <c r="F285" t="s">
        <v>1460</v>
      </c>
      <c r="G285" t="s">
        <v>1461</v>
      </c>
      <c r="H285" t="s"/>
      <c r="I285">
        <f>IF(AND(K285&gt; J285, L285&gt; K285, M285&gt; L285, N285&gt; M285), "pos_trend", IF(AND(K285&lt; J285, L285&lt; K285, M285&lt; L285, N285&lt; M285), "neg_trend", "N/A"))</f>
        <v/>
      </c>
      <c r="J285">
        <f>IFERROR(IF(TRIM(C285)="-", "N/A", IF(RIGHT(C285,1)=")",IF(RIGHT(C285,2)="T)",-1000000000000*VALUE(MID(C285,2,LEN(C285)-3)),IF(RIGHT(C285,2)="M)",-1000000*VALUE(MID(C285,2,LEN(C285)-3)),IF(RIGHT(C285,2)="B)",-1000000000*VALUE(MID(C285,2,LEN(C285)-3)),IF(RIGHT(C285,2)="k)",-1000*VALUE(MID(C285,2,LEN(C285)-3)),VALUE(SUBSTITUTE(C285,",","")))))),IF(RIGHT(C285,1)="T",1000000000000*VALUE(LEFT(C285,LEN(C285)-1)),IF(RIGHT(C285,1)="M",1000000*VALUE(LEFT(C285,LEN(C285)-1)),IF(RIGHT(C285,1)="B",1000000000*VALUE(LEFT(C285,LEN(C285)-1)),IF(RIGHT(C285,1)="%",0.01*VALUE(LEFT(C285,LEN(C285)-1)),IF(RIGHT(C285,1)="k",1000*VALUE(LEFT(C285,LEN(C285)-1)),VALUE(SUBSTITUTE(C285,",",""))))))))),"N/A")</f>
        <v/>
      </c>
      <c r="K285">
        <f>IFERROR(IF(TRIM(D285)="-", "N/A", IF(RIGHT(D285,1)=")",IF(RIGHT(D285,2)="T)",-1000000000000*VALUE(MID(D285,2,LEN(D285)-3)),IF(RIGHT(D285,2)="M)",-1000000*VALUE(MID(D285,2,LEN(D285)-3)),IF(RIGHT(D285,2)="B)",-1000000000*VALUE(MID(D285,2,LEN(D285)-3)),IF(RIGHT(D285,2)="k)",-1000*VALUE(MID(D285,2,LEN(D285)-3)),VALUE(SUBSTITUTE(D285,",","")))))),IF(RIGHT(D285,1)="T",1000000000000*VALUE(LEFT(D285,LEN(D285)-1)),IF(RIGHT(D285,1)="M",1000000*VALUE(LEFT(D285,LEN(D285)-1)),IF(RIGHT(D285,1)="B",1000000000*VALUE(LEFT(D285,LEN(D285)-1)),IF(RIGHT(D285,1)="%",0.01*VALUE(LEFT(D285,LEN(D285)-1)),IF(RIGHT(D285,1)="k",1000*VALUE(LEFT(D285,LEN(D285)-1)),VALUE(SUBSTITUTE(D285,",",""))))))))),"N/A")</f>
        <v/>
      </c>
      <c r="L285">
        <f>IFERROR(IF(TRIM(E285)="-", "N/A", IF(RIGHT(E285,1)=")",IF(RIGHT(E285,2)="T)",-1000000000000*VALUE(MID(E285,2,LEN(E285)-3)),IF(RIGHT(E285,2)="M)",-1000000*VALUE(MID(E285,2,LEN(E285)-3)),IF(RIGHT(E285,2)="B)",-1000000000*VALUE(MID(E285,2,LEN(E285)-3)),IF(RIGHT(E285,2)="k)",-1000*VALUE(MID(E285,2,LEN(E285)-3)),VALUE(SUBSTITUTE(E285,",","")))))),IF(RIGHT(E285,1)="T",1000000000000*VALUE(LEFT(E285,LEN(E285)-1)),IF(RIGHT(E285,1)="M",1000000*VALUE(LEFT(E285,LEN(E285)-1)),IF(RIGHT(E285,1)="B",1000000000*VALUE(LEFT(E285,LEN(E285)-1)),IF(RIGHT(E285,1)="%",0.01*VALUE(LEFT(E285,LEN(E285)-1)),IF(RIGHT(E285,1)="k",1000*VALUE(LEFT(E285,LEN(E285)-1)),VALUE(SUBSTITUTE(E285,",",""))))))))),"N/A")</f>
        <v/>
      </c>
      <c r="M285">
        <f>IFERROR(IF(TRIM(F285)="-", "N/A", IF(RIGHT(F285,1)=")",IF(RIGHT(F285,2)="T)",-1000000000000*VALUE(MID(F285,2,LEN(F285)-3)),IF(RIGHT(F285,2)="M)",-1000000*VALUE(MID(F285,2,LEN(F285)-3)),IF(RIGHT(F285,2)="B)",-1000000000*VALUE(MID(F285,2,LEN(F285)-3)),IF(RIGHT(F285,2)="k)",-1000*VALUE(MID(F285,2,LEN(F285)-3)),VALUE(SUBSTITUTE(F285,",","")))))),IF(RIGHT(F285,1)="T",1000000000000*VALUE(LEFT(F285,LEN(F285)-1)),IF(RIGHT(F285,1)="M",1000000*VALUE(LEFT(F285,LEN(F285)-1)),IF(RIGHT(F285,1)="B",1000000000*VALUE(LEFT(F285,LEN(F285)-1)),IF(RIGHT(F285,1)="%",0.01*VALUE(LEFT(F285,LEN(F285)-1)),IF(RIGHT(F285,1)="k",1000*VALUE(LEFT(F285,LEN(F285)-1)),VALUE(SUBSTITUTE(F285,",",""))))))))),"N/A")</f>
        <v/>
      </c>
      <c r="N285">
        <f>IFERROR(IF(TRIM(G285)="-", "N/A", IF(RIGHT(G285,1)=")",IF(RIGHT(G285,2)="T)",-1000000000000*VALUE(MID(G285,2,LEN(G285)-3)),IF(RIGHT(G285,2)="M)",-1000000*VALUE(MID(G285,2,LEN(G285)-3)),IF(RIGHT(G285,2)="B)",-1000000000*VALUE(MID(G285,2,LEN(G285)-3)),IF(RIGHT(G285,2)="k)",-1000*VALUE(MID(G285,2,LEN(G285)-3)),VALUE(SUBSTITUTE(G285,",","")))))),IF(RIGHT(G285,1)="T",1000000000000*VALUE(LEFT(G285,LEN(G285)-1)),IF(RIGHT(G285,1)="M",1000000*VALUE(LEFT(G285,LEN(G285)-1)),IF(RIGHT(G285,1)="B",1000000000*VALUE(LEFT(G285,LEN(G285)-1)),IF(RIGHT(G285,1)="%",0.01*VALUE(LEFT(G285,LEN(G285)-1)),IF(RIGHT(G285,1)="k",1000*VALUE(LEFT(G285,LEN(G285)-1)),VALUE(SUBSTITUTE(G285,",",""))))))))),"N/A")</f>
        <v/>
      </c>
      <c r="P285">
        <f>MAX(J285:N285)</f>
        <v/>
      </c>
      <c r="Q285">
        <f>IFERROR(J144+MATCH(P285,J285:N285,0)-1,"")</f>
        <v/>
      </c>
      <c r="R285">
        <f>IF(Q285="","",MIN(J285:N285))</f>
        <v/>
      </c>
      <c r="S285">
        <f>IFERROR(J144+MATCH(R285,J285:N285,0)-1,"")</f>
        <v/>
      </c>
      <c r="T285">
        <f>IFERROR(AVERAGE(J285:N285),"")</f>
        <v/>
      </c>
      <c r="U285">
        <f>IFERROR(STDEV(J285:N285),"")</f>
        <v/>
      </c>
      <c r="V285">
        <f>IFERROR(IF(C285="-","",IF(ISBLANK(B285),"",IF(OR(ISNUMBER(FIND("Growth",B285)),ISNUMBER(FIND("Margin",B285))),"",(J285-T285)/U285))),"")</f>
        <v/>
      </c>
      <c r="W285">
        <f>IFERROR(IF(OR(D285="-",ISBLANK(D285)),"",(K285-T285)/U285),"")</f>
        <v/>
      </c>
      <c r="X285">
        <f>IFERROR(IF(OR(E285="-",ISBLANK(E285)),"",(L285-T285)/U285),"")</f>
        <v/>
      </c>
      <c r="Y285">
        <f>IFERROR(IF(OR(F285="-",ISBLANK(F285)),"",(M285-T285)/U285),"")</f>
        <v/>
      </c>
      <c r="Z285">
        <f>IFERROR(IF(OR(G285="-",ISBLANK(G285)),"",(N285-T285)/U285),"")</f>
        <v/>
      </c>
      <c r="AA285">
        <f>IF(MAX(MAX(V285:Z285),ABS(MIN(V285:Z285)))=ABS(MIN(V285:Z285)),MIN(V285:Z285),MAX(V285:Z285))</f>
        <v/>
      </c>
      <c r="AB285">
        <f>IFERROR(V144+MATCH(AA285,V285:Z285,0)-1,"")</f>
        <v/>
      </c>
      <c r="AC285">
        <f>IF(AB285&lt;&gt;"",IF(S285=AB285,"Low",IF(AB285=Q285,"High","")),"")</f>
        <v/>
      </c>
      <c r="AE285">
        <f>IF(ISNUMBER(MATCH("N/A",J285:N285,0)),"",IFERROR((5 * SUMPRODUCT(J144:N144,J285:N285) - PRODUCT(SUM(J144:N144),SUM(J285:N285))) / ((5 * SUM((J144^2)+(K144^2)+(L144^2)+(M144^2)+(N144^2))) - SUM(J144:N144)^2),""))</f>
        <v/>
      </c>
      <c r="AF285">
        <f>IFERROR(CORREL(J144:N144,J285:N285),"")</f>
        <v/>
      </c>
      <c r="AZ285">
        <f>IF(Q285=S285,0,1)</f>
        <v/>
      </c>
      <c r="BA285">
        <f>IF(AZ285=1,IF(Q285="","",IF(Q285=N144,"Yes","No")),"")</f>
        <v/>
      </c>
      <c r="BB285">
        <f>IF(BA285="Yes",P285,"")</f>
        <v/>
      </c>
      <c r="BC285">
        <f>IF(AZ285=1,IF(S285="","",IF(S285=N144,"Yes","No")),"")</f>
        <v/>
      </c>
      <c r="BD285">
        <f>IF(BC285="Yes",R285,"")</f>
        <v/>
      </c>
      <c r="BE285">
        <f>IFERROR(IF(SIGN(AE285)=1,"Increasing",IF(SIGN(AE285)=-1,"Decreasing","")),"")</f>
        <v/>
      </c>
      <c r="BF285">
        <f>IF(OR(AND(BE285="Increasing",BA285="Yes"),AND(BE285="Decreasing",BC285="Yes")),"Yes","No")</f>
        <v/>
      </c>
      <c r="BG285">
        <f>IF(I285="pos_trend","Yes","No")</f>
        <v/>
      </c>
      <c r="BH285">
        <f>IF(AF285&lt;&gt;"",IF(ABS(AF285)&gt;0.8,"Yes","No"),"")</f>
        <v/>
      </c>
    </row>
    <row r="286" spans="1:60">
      <c s="1" r="A286" t="n">
        <v>39</v>
      </c>
      <c r="B286" t="s">
        <v>746</v>
      </c>
      <c r="C286" t="s">
        <v>1482</v>
      </c>
      <c r="D286" t="s">
        <v>1483</v>
      </c>
      <c r="E286" t="s">
        <v>1484</v>
      </c>
      <c r="F286" t="s">
        <v>1485</v>
      </c>
      <c r="G286" t="s">
        <v>1486</v>
      </c>
      <c r="H286" t="s"/>
      <c r="I286">
        <f>IF(AND(K286&gt; J286, L286&gt; K286, M286&gt; L286, N286&gt; M286), "pos_trend", IF(AND(K286&lt; J286, L286&lt; K286, M286&lt; L286, N286&lt; M286), "neg_trend", "N/A"))</f>
        <v/>
      </c>
      <c r="J286">
        <f>IFERROR(IF(TRIM(C286)="-", "N/A", IF(RIGHT(C286,1)=")",IF(RIGHT(C286,2)="T)",-1000000000000*VALUE(MID(C286,2,LEN(C286)-3)),IF(RIGHT(C286,2)="M)",-1000000*VALUE(MID(C286,2,LEN(C286)-3)),IF(RIGHT(C286,2)="B)",-1000000000*VALUE(MID(C286,2,LEN(C286)-3)),IF(RIGHT(C286,2)="k)",-1000*VALUE(MID(C286,2,LEN(C286)-3)),VALUE(SUBSTITUTE(C286,",","")))))),IF(RIGHT(C286,1)="T",1000000000000*VALUE(LEFT(C286,LEN(C286)-1)),IF(RIGHT(C286,1)="M",1000000*VALUE(LEFT(C286,LEN(C286)-1)),IF(RIGHT(C286,1)="B",1000000000*VALUE(LEFT(C286,LEN(C286)-1)),IF(RIGHT(C286,1)="%",0.01*VALUE(LEFT(C286,LEN(C286)-1)),IF(RIGHT(C286,1)="k",1000*VALUE(LEFT(C286,LEN(C286)-1)),VALUE(SUBSTITUTE(C286,",",""))))))))),"N/A")</f>
        <v/>
      </c>
      <c r="K286">
        <f>IFERROR(IF(TRIM(D286)="-", "N/A", IF(RIGHT(D286,1)=")",IF(RIGHT(D286,2)="T)",-1000000000000*VALUE(MID(D286,2,LEN(D286)-3)),IF(RIGHT(D286,2)="M)",-1000000*VALUE(MID(D286,2,LEN(D286)-3)),IF(RIGHT(D286,2)="B)",-1000000000*VALUE(MID(D286,2,LEN(D286)-3)),IF(RIGHT(D286,2)="k)",-1000*VALUE(MID(D286,2,LEN(D286)-3)),VALUE(SUBSTITUTE(D286,",","")))))),IF(RIGHT(D286,1)="T",1000000000000*VALUE(LEFT(D286,LEN(D286)-1)),IF(RIGHT(D286,1)="M",1000000*VALUE(LEFT(D286,LEN(D286)-1)),IF(RIGHT(D286,1)="B",1000000000*VALUE(LEFT(D286,LEN(D286)-1)),IF(RIGHT(D286,1)="%",0.01*VALUE(LEFT(D286,LEN(D286)-1)),IF(RIGHT(D286,1)="k",1000*VALUE(LEFT(D286,LEN(D286)-1)),VALUE(SUBSTITUTE(D286,",",""))))))))),"N/A")</f>
        <v/>
      </c>
      <c r="L286">
        <f>IFERROR(IF(TRIM(E286)="-", "N/A", IF(RIGHT(E286,1)=")",IF(RIGHT(E286,2)="T)",-1000000000000*VALUE(MID(E286,2,LEN(E286)-3)),IF(RIGHT(E286,2)="M)",-1000000*VALUE(MID(E286,2,LEN(E286)-3)),IF(RIGHT(E286,2)="B)",-1000000000*VALUE(MID(E286,2,LEN(E286)-3)),IF(RIGHT(E286,2)="k)",-1000*VALUE(MID(E286,2,LEN(E286)-3)),VALUE(SUBSTITUTE(E286,",","")))))),IF(RIGHT(E286,1)="T",1000000000000*VALUE(LEFT(E286,LEN(E286)-1)),IF(RIGHT(E286,1)="M",1000000*VALUE(LEFT(E286,LEN(E286)-1)),IF(RIGHT(E286,1)="B",1000000000*VALUE(LEFT(E286,LEN(E286)-1)),IF(RIGHT(E286,1)="%",0.01*VALUE(LEFT(E286,LEN(E286)-1)),IF(RIGHT(E286,1)="k",1000*VALUE(LEFT(E286,LEN(E286)-1)),VALUE(SUBSTITUTE(E286,",",""))))))))),"N/A")</f>
        <v/>
      </c>
      <c r="M286">
        <f>IFERROR(IF(TRIM(F286)="-", "N/A", IF(RIGHT(F286,1)=")",IF(RIGHT(F286,2)="T)",-1000000000000*VALUE(MID(F286,2,LEN(F286)-3)),IF(RIGHT(F286,2)="M)",-1000000*VALUE(MID(F286,2,LEN(F286)-3)),IF(RIGHT(F286,2)="B)",-1000000000*VALUE(MID(F286,2,LEN(F286)-3)),IF(RIGHT(F286,2)="k)",-1000*VALUE(MID(F286,2,LEN(F286)-3)),VALUE(SUBSTITUTE(F286,",","")))))),IF(RIGHT(F286,1)="T",1000000000000*VALUE(LEFT(F286,LEN(F286)-1)),IF(RIGHT(F286,1)="M",1000000*VALUE(LEFT(F286,LEN(F286)-1)),IF(RIGHT(F286,1)="B",1000000000*VALUE(LEFT(F286,LEN(F286)-1)),IF(RIGHT(F286,1)="%",0.01*VALUE(LEFT(F286,LEN(F286)-1)),IF(RIGHT(F286,1)="k",1000*VALUE(LEFT(F286,LEN(F286)-1)),VALUE(SUBSTITUTE(F286,",",""))))))))),"N/A")</f>
        <v/>
      </c>
      <c r="N286">
        <f>IFERROR(IF(TRIM(G286)="-", "N/A", IF(RIGHT(G286,1)=")",IF(RIGHT(G286,2)="T)",-1000000000000*VALUE(MID(G286,2,LEN(G286)-3)),IF(RIGHT(G286,2)="M)",-1000000*VALUE(MID(G286,2,LEN(G286)-3)),IF(RIGHT(G286,2)="B)",-1000000000*VALUE(MID(G286,2,LEN(G286)-3)),IF(RIGHT(G286,2)="k)",-1000*VALUE(MID(G286,2,LEN(G286)-3)),VALUE(SUBSTITUTE(G286,",","")))))),IF(RIGHT(G286,1)="T",1000000000000*VALUE(LEFT(G286,LEN(G286)-1)),IF(RIGHT(G286,1)="M",1000000*VALUE(LEFT(G286,LEN(G286)-1)),IF(RIGHT(G286,1)="B",1000000000*VALUE(LEFT(G286,LEN(G286)-1)),IF(RIGHT(G286,1)="%",0.01*VALUE(LEFT(G286,LEN(G286)-1)),IF(RIGHT(G286,1)="k",1000*VALUE(LEFT(G286,LEN(G286)-1)),VALUE(SUBSTITUTE(G286,",",""))))))))),"N/A")</f>
        <v/>
      </c>
      <c r="P286">
        <f>MAX(J286:N286)</f>
        <v/>
      </c>
      <c r="Q286">
        <f>IFERROR(J144+MATCH(P286,J286:N286,0)-1,"")</f>
        <v/>
      </c>
      <c r="R286">
        <f>IF(Q286="","",MIN(J286:N286))</f>
        <v/>
      </c>
      <c r="S286">
        <f>IFERROR(J144+MATCH(R286,J286:N286,0)-1,"")</f>
        <v/>
      </c>
      <c r="T286">
        <f>IFERROR(AVERAGE(J286:N286),"")</f>
        <v/>
      </c>
      <c r="U286">
        <f>IFERROR(STDEV(J286:N286),"")</f>
        <v/>
      </c>
      <c r="V286">
        <f>IFERROR(IF(C286="-","",IF(ISBLANK(B286),"",IF(OR(ISNUMBER(FIND("Growth",B286)),ISNUMBER(FIND("Margin",B286))),"",(J286-T286)/U286))),"")</f>
        <v/>
      </c>
      <c r="W286">
        <f>IFERROR(IF(OR(D286="-",ISBLANK(D286)),"",(K286-T286)/U286),"")</f>
        <v/>
      </c>
      <c r="X286">
        <f>IFERROR(IF(OR(E286="-",ISBLANK(E286)),"",(L286-T286)/U286),"")</f>
        <v/>
      </c>
      <c r="Y286">
        <f>IFERROR(IF(OR(F286="-",ISBLANK(F286)),"",(M286-T286)/U286),"")</f>
        <v/>
      </c>
      <c r="Z286">
        <f>IFERROR(IF(OR(G286="-",ISBLANK(G286)),"",(N286-T286)/U286),"")</f>
        <v/>
      </c>
      <c r="AA286">
        <f>IF(MAX(MAX(V286:Z286),ABS(MIN(V286:Z286)))=ABS(MIN(V286:Z286)),MIN(V286:Z286),MAX(V286:Z286))</f>
        <v/>
      </c>
      <c r="AB286">
        <f>IFERROR(V144+MATCH(AA286,V286:Z286,0)-1,"")</f>
        <v/>
      </c>
      <c r="AC286">
        <f>IF(AB286&lt;&gt;"",IF(S286=AB286,"Low",IF(AB286=Q286,"High","")),"")</f>
        <v/>
      </c>
      <c r="AE286">
        <f>IF(ISNUMBER(MATCH("N/A",J286:N286,0)),"",IFERROR((5 * SUMPRODUCT(J144:N144,J286:N286) - PRODUCT(SUM(J144:N144),SUM(J286:N286))) / ((5 * SUM((J144^2)+(K144^2)+(L144^2)+(M144^2)+(N144^2))) - SUM(J144:N144)^2),""))</f>
        <v/>
      </c>
      <c r="AF286">
        <f>IFERROR(CORREL(J144:N144,J286:N286),"")</f>
        <v/>
      </c>
      <c r="AZ286">
        <f>IF(Q286=S286,0,1)</f>
        <v/>
      </c>
      <c r="BA286">
        <f>IF(AZ286=1,IF(Q286="","",IF(Q286=N144,"Yes","No")),"")</f>
        <v/>
      </c>
      <c r="BB286">
        <f>IF(BA286="Yes",P286,"")</f>
        <v/>
      </c>
      <c r="BC286">
        <f>IF(AZ286=1,IF(S286="","",IF(S286=N144,"Yes","No")),"")</f>
        <v/>
      </c>
      <c r="BD286">
        <f>IF(BC286="Yes",R286,"")</f>
        <v/>
      </c>
      <c r="BE286">
        <f>IFERROR(IF(SIGN(AE286)=1,"Increasing",IF(SIGN(AE286)=-1,"Decreasing","")),"")</f>
        <v/>
      </c>
      <c r="BF286">
        <f>IF(OR(AND(BE286="Increasing",BA286="Yes"),AND(BE286="Decreasing",BC286="Yes")),"Yes","No")</f>
        <v/>
      </c>
      <c r="BG286">
        <f>IF(I286="pos_trend","Yes","No")</f>
        <v/>
      </c>
      <c r="BH286">
        <f>IF(AF286&lt;&gt;"",IF(ABS(AF286)&gt;0.8,"Yes","No"),"")</f>
        <v/>
      </c>
    </row>
    <row r="287" spans="1:60">
      <c s="1" r="A287" t="n">
        <v>40</v>
      </c>
      <c r="B287" t="s">
        <v>747</v>
      </c>
      <c r="C287" t="s">
        <v>264</v>
      </c>
      <c r="D287" t="s">
        <v>264</v>
      </c>
      <c r="E287" t="s">
        <v>264</v>
      </c>
      <c r="F287" t="s">
        <v>264</v>
      </c>
      <c r="G287" t="s">
        <v>264</v>
      </c>
      <c r="H287" t="s"/>
      <c r="I287">
        <f>IF(AND(K287&gt; J287, L287&gt; K287, M287&gt; L287, N287&gt; M287), "pos_trend", IF(AND(K287&lt; J287, L287&lt; K287, M287&lt; L287, N287&lt; M287), "neg_trend", "N/A"))</f>
        <v/>
      </c>
      <c r="J287">
        <f>IFERROR(IF(TRIM(C287)="-", "N/A", IF(RIGHT(C287,1)=")",IF(RIGHT(C287,2)="T)",-1000000000000*VALUE(MID(C287,2,LEN(C287)-3)),IF(RIGHT(C287,2)="M)",-1000000*VALUE(MID(C287,2,LEN(C287)-3)),IF(RIGHT(C287,2)="B)",-1000000000*VALUE(MID(C287,2,LEN(C287)-3)),IF(RIGHT(C287,2)="k)",-1000*VALUE(MID(C287,2,LEN(C287)-3)),VALUE(SUBSTITUTE(C287,",","")))))),IF(RIGHT(C287,1)="T",1000000000000*VALUE(LEFT(C287,LEN(C287)-1)),IF(RIGHT(C287,1)="M",1000000*VALUE(LEFT(C287,LEN(C287)-1)),IF(RIGHT(C287,1)="B",1000000000*VALUE(LEFT(C287,LEN(C287)-1)),IF(RIGHT(C287,1)="%",0.01*VALUE(LEFT(C287,LEN(C287)-1)),IF(RIGHT(C287,1)="k",1000*VALUE(LEFT(C287,LEN(C287)-1)),VALUE(SUBSTITUTE(C287,",",""))))))))),"N/A")</f>
        <v/>
      </c>
      <c r="K287">
        <f>IFERROR(IF(TRIM(D287)="-", "N/A", IF(RIGHT(D287,1)=")",IF(RIGHT(D287,2)="T)",-1000000000000*VALUE(MID(D287,2,LEN(D287)-3)),IF(RIGHT(D287,2)="M)",-1000000*VALUE(MID(D287,2,LEN(D287)-3)),IF(RIGHT(D287,2)="B)",-1000000000*VALUE(MID(D287,2,LEN(D287)-3)),IF(RIGHT(D287,2)="k)",-1000*VALUE(MID(D287,2,LEN(D287)-3)),VALUE(SUBSTITUTE(D287,",","")))))),IF(RIGHT(D287,1)="T",1000000000000*VALUE(LEFT(D287,LEN(D287)-1)),IF(RIGHT(D287,1)="M",1000000*VALUE(LEFT(D287,LEN(D287)-1)),IF(RIGHT(D287,1)="B",1000000000*VALUE(LEFT(D287,LEN(D287)-1)),IF(RIGHT(D287,1)="%",0.01*VALUE(LEFT(D287,LEN(D287)-1)),IF(RIGHT(D287,1)="k",1000*VALUE(LEFT(D287,LEN(D287)-1)),VALUE(SUBSTITUTE(D287,",",""))))))))),"N/A")</f>
        <v/>
      </c>
      <c r="L287">
        <f>IFERROR(IF(TRIM(E287)="-", "N/A", IF(RIGHT(E287,1)=")",IF(RIGHT(E287,2)="T)",-1000000000000*VALUE(MID(E287,2,LEN(E287)-3)),IF(RIGHT(E287,2)="M)",-1000000*VALUE(MID(E287,2,LEN(E287)-3)),IF(RIGHT(E287,2)="B)",-1000000000*VALUE(MID(E287,2,LEN(E287)-3)),IF(RIGHT(E287,2)="k)",-1000*VALUE(MID(E287,2,LEN(E287)-3)),VALUE(SUBSTITUTE(E287,",","")))))),IF(RIGHT(E287,1)="T",1000000000000*VALUE(LEFT(E287,LEN(E287)-1)),IF(RIGHT(E287,1)="M",1000000*VALUE(LEFT(E287,LEN(E287)-1)),IF(RIGHT(E287,1)="B",1000000000*VALUE(LEFT(E287,LEN(E287)-1)),IF(RIGHT(E287,1)="%",0.01*VALUE(LEFT(E287,LEN(E287)-1)),IF(RIGHT(E287,1)="k",1000*VALUE(LEFT(E287,LEN(E287)-1)),VALUE(SUBSTITUTE(E287,",",""))))))))),"N/A")</f>
        <v/>
      </c>
      <c r="M287">
        <f>IFERROR(IF(TRIM(F287)="-", "N/A", IF(RIGHT(F287,1)=")",IF(RIGHT(F287,2)="T)",-1000000000000*VALUE(MID(F287,2,LEN(F287)-3)),IF(RIGHT(F287,2)="M)",-1000000*VALUE(MID(F287,2,LEN(F287)-3)),IF(RIGHT(F287,2)="B)",-1000000000*VALUE(MID(F287,2,LEN(F287)-3)),IF(RIGHT(F287,2)="k)",-1000*VALUE(MID(F287,2,LEN(F287)-3)),VALUE(SUBSTITUTE(F287,",","")))))),IF(RIGHT(F287,1)="T",1000000000000*VALUE(LEFT(F287,LEN(F287)-1)),IF(RIGHT(F287,1)="M",1000000*VALUE(LEFT(F287,LEN(F287)-1)),IF(RIGHT(F287,1)="B",1000000000*VALUE(LEFT(F287,LEN(F287)-1)),IF(RIGHT(F287,1)="%",0.01*VALUE(LEFT(F287,LEN(F287)-1)),IF(RIGHT(F287,1)="k",1000*VALUE(LEFT(F287,LEN(F287)-1)),VALUE(SUBSTITUTE(F287,",",""))))))))),"N/A")</f>
        <v/>
      </c>
      <c r="N287">
        <f>IFERROR(IF(TRIM(G287)="-", "N/A", IF(RIGHT(G287,1)=")",IF(RIGHT(G287,2)="T)",-1000000000000*VALUE(MID(G287,2,LEN(G287)-3)),IF(RIGHT(G287,2)="M)",-1000000*VALUE(MID(G287,2,LEN(G287)-3)),IF(RIGHT(G287,2)="B)",-1000000000*VALUE(MID(G287,2,LEN(G287)-3)),IF(RIGHT(G287,2)="k)",-1000*VALUE(MID(G287,2,LEN(G287)-3)),VALUE(SUBSTITUTE(G287,",","")))))),IF(RIGHT(G287,1)="T",1000000000000*VALUE(LEFT(G287,LEN(G287)-1)),IF(RIGHT(G287,1)="M",1000000*VALUE(LEFT(G287,LEN(G287)-1)),IF(RIGHT(G287,1)="B",1000000000*VALUE(LEFT(G287,LEN(G287)-1)),IF(RIGHT(G287,1)="%",0.01*VALUE(LEFT(G287,LEN(G287)-1)),IF(RIGHT(G287,1)="k",1000*VALUE(LEFT(G287,LEN(G287)-1)),VALUE(SUBSTITUTE(G287,",",""))))))))),"N/A")</f>
        <v/>
      </c>
      <c r="P287">
        <f>MAX(J287:N287)</f>
        <v/>
      </c>
      <c r="Q287">
        <f>IFERROR(J144+MATCH(P287,J287:N287,0)-1,"")</f>
        <v/>
      </c>
      <c r="R287">
        <f>IF(Q287="","",MIN(J287:N287))</f>
        <v/>
      </c>
      <c r="S287">
        <f>IFERROR(J144+MATCH(R287,J287:N287,0)-1,"")</f>
        <v/>
      </c>
      <c r="T287">
        <f>IFERROR(AVERAGE(J287:N287),"")</f>
        <v/>
      </c>
      <c r="U287">
        <f>IFERROR(STDEV(J287:N287),"")</f>
        <v/>
      </c>
      <c r="V287">
        <f>IFERROR(IF(C287="-","",IF(ISBLANK(B287),"",IF(OR(ISNUMBER(FIND("Growth",B287)),ISNUMBER(FIND("Margin",B287))),"",(J287-T287)/U287))),"")</f>
        <v/>
      </c>
      <c r="W287">
        <f>IFERROR(IF(OR(D287="-",ISBLANK(D287)),"",(K287-T287)/U287),"")</f>
        <v/>
      </c>
      <c r="X287">
        <f>IFERROR(IF(OR(E287="-",ISBLANK(E287)),"",(L287-T287)/U287),"")</f>
        <v/>
      </c>
      <c r="Y287">
        <f>IFERROR(IF(OR(F287="-",ISBLANK(F287)),"",(M287-T287)/U287),"")</f>
        <v/>
      </c>
      <c r="Z287">
        <f>IFERROR(IF(OR(G287="-",ISBLANK(G287)),"",(N287-T287)/U287),"")</f>
        <v/>
      </c>
      <c r="AA287">
        <f>IF(MAX(MAX(V287:Z287),ABS(MIN(V287:Z287)))=ABS(MIN(V287:Z287)),MIN(V287:Z287),MAX(V287:Z287))</f>
        <v/>
      </c>
      <c r="AB287">
        <f>IFERROR(V144+MATCH(AA287,V287:Z287,0)-1,"")</f>
        <v/>
      </c>
      <c r="AC287">
        <f>IF(AB287&lt;&gt;"",IF(S287=AB287,"Low",IF(AB287=Q287,"High","")),"")</f>
        <v/>
      </c>
      <c r="AE287">
        <f>IF(ISNUMBER(MATCH("N/A",J287:N287,0)),"",IFERROR((5 * SUMPRODUCT(J144:N144,J287:N287) - PRODUCT(SUM(J144:N144),SUM(J287:N287))) / ((5 * SUM((J144^2)+(K144^2)+(L144^2)+(M144^2)+(N144^2))) - SUM(J144:N144)^2),""))</f>
        <v/>
      </c>
      <c r="AF287">
        <f>IFERROR(CORREL(J144:N144,J287:N287),"")</f>
        <v/>
      </c>
      <c r="AZ287">
        <f>IF(Q287=S287,0,1)</f>
        <v/>
      </c>
      <c r="BA287">
        <f>IF(AZ287=1,IF(Q287="","",IF(Q287=N144,"Yes","No")),"")</f>
        <v/>
      </c>
      <c r="BB287">
        <f>IF(BA287="Yes",P287,"")</f>
        <v/>
      </c>
      <c r="BC287">
        <f>IF(AZ287=1,IF(S287="","",IF(S287=N144,"Yes","No")),"")</f>
        <v/>
      </c>
      <c r="BD287">
        <f>IF(BC287="Yes",R287,"")</f>
        <v/>
      </c>
      <c r="BE287">
        <f>IFERROR(IF(SIGN(AE287)=1,"Increasing",IF(SIGN(AE287)=-1,"Decreasing","")),"")</f>
        <v/>
      </c>
      <c r="BF287">
        <f>IF(OR(AND(BE287="Increasing",BA287="Yes"),AND(BE287="Decreasing",BC287="Yes")),"Yes","No")</f>
        <v/>
      </c>
      <c r="BG287">
        <f>IF(I287="pos_trend","Yes","No")</f>
        <v/>
      </c>
      <c r="BH287">
        <f>IF(AF287&lt;&gt;"",IF(ABS(AF287)&gt;0.8,"Yes","No"),"")</f>
        <v/>
      </c>
    </row>
    <row r="288" spans="1:60">
      <c s="1" r="A288" t="n">
        <v>41</v>
      </c>
      <c r="B288" t="s">
        <v>748</v>
      </c>
      <c r="C288" t="s">
        <v>1457</v>
      </c>
      <c r="D288" t="s">
        <v>1458</v>
      </c>
      <c r="E288" t="s">
        <v>1459</v>
      </c>
      <c r="F288" t="s">
        <v>1460</v>
      </c>
      <c r="G288" t="s">
        <v>1461</v>
      </c>
      <c r="H288" t="s"/>
      <c r="I288">
        <f>IF(AND(K288&gt; J288, L288&gt; K288, M288&gt; L288, N288&gt; M288), "pos_trend", IF(AND(K288&lt; J288, L288&lt; K288, M288&lt; L288, N288&lt; M288), "neg_trend", "N/A"))</f>
        <v/>
      </c>
      <c r="J288">
        <f>IFERROR(IF(TRIM(C288)="-", "N/A", IF(RIGHT(C288,1)=")",IF(RIGHT(C288,2)="T)",-1000000000000*VALUE(MID(C288,2,LEN(C288)-3)),IF(RIGHT(C288,2)="M)",-1000000*VALUE(MID(C288,2,LEN(C288)-3)),IF(RIGHT(C288,2)="B)",-1000000000*VALUE(MID(C288,2,LEN(C288)-3)),IF(RIGHT(C288,2)="k)",-1000*VALUE(MID(C288,2,LEN(C288)-3)),VALUE(SUBSTITUTE(C288,",","")))))),IF(RIGHT(C288,1)="T",1000000000000*VALUE(LEFT(C288,LEN(C288)-1)),IF(RIGHT(C288,1)="M",1000000*VALUE(LEFT(C288,LEN(C288)-1)),IF(RIGHT(C288,1)="B",1000000000*VALUE(LEFT(C288,LEN(C288)-1)),IF(RIGHT(C288,1)="%",0.01*VALUE(LEFT(C288,LEN(C288)-1)),IF(RIGHT(C288,1)="k",1000*VALUE(LEFT(C288,LEN(C288)-1)),VALUE(SUBSTITUTE(C288,",",""))))))))),"N/A")</f>
        <v/>
      </c>
      <c r="K288">
        <f>IFERROR(IF(TRIM(D288)="-", "N/A", IF(RIGHT(D288,1)=")",IF(RIGHT(D288,2)="T)",-1000000000000*VALUE(MID(D288,2,LEN(D288)-3)),IF(RIGHT(D288,2)="M)",-1000000*VALUE(MID(D288,2,LEN(D288)-3)),IF(RIGHT(D288,2)="B)",-1000000000*VALUE(MID(D288,2,LEN(D288)-3)),IF(RIGHT(D288,2)="k)",-1000*VALUE(MID(D288,2,LEN(D288)-3)),VALUE(SUBSTITUTE(D288,",","")))))),IF(RIGHT(D288,1)="T",1000000000000*VALUE(LEFT(D288,LEN(D288)-1)),IF(RIGHT(D288,1)="M",1000000*VALUE(LEFT(D288,LEN(D288)-1)),IF(RIGHT(D288,1)="B",1000000000*VALUE(LEFT(D288,LEN(D288)-1)),IF(RIGHT(D288,1)="%",0.01*VALUE(LEFT(D288,LEN(D288)-1)),IF(RIGHT(D288,1)="k",1000*VALUE(LEFT(D288,LEN(D288)-1)),VALUE(SUBSTITUTE(D288,",",""))))))))),"N/A")</f>
        <v/>
      </c>
      <c r="L288">
        <f>IFERROR(IF(TRIM(E288)="-", "N/A", IF(RIGHT(E288,1)=")",IF(RIGHT(E288,2)="T)",-1000000000000*VALUE(MID(E288,2,LEN(E288)-3)),IF(RIGHT(E288,2)="M)",-1000000*VALUE(MID(E288,2,LEN(E288)-3)),IF(RIGHT(E288,2)="B)",-1000000000*VALUE(MID(E288,2,LEN(E288)-3)),IF(RIGHT(E288,2)="k)",-1000*VALUE(MID(E288,2,LEN(E288)-3)),VALUE(SUBSTITUTE(E288,",","")))))),IF(RIGHT(E288,1)="T",1000000000000*VALUE(LEFT(E288,LEN(E288)-1)),IF(RIGHT(E288,1)="M",1000000*VALUE(LEFT(E288,LEN(E288)-1)),IF(RIGHT(E288,1)="B",1000000000*VALUE(LEFT(E288,LEN(E288)-1)),IF(RIGHT(E288,1)="%",0.01*VALUE(LEFT(E288,LEN(E288)-1)),IF(RIGHT(E288,1)="k",1000*VALUE(LEFT(E288,LEN(E288)-1)),VALUE(SUBSTITUTE(E288,",",""))))))))),"N/A")</f>
        <v/>
      </c>
      <c r="M288">
        <f>IFERROR(IF(TRIM(F288)="-", "N/A", IF(RIGHT(F288,1)=")",IF(RIGHT(F288,2)="T)",-1000000000000*VALUE(MID(F288,2,LEN(F288)-3)),IF(RIGHT(F288,2)="M)",-1000000*VALUE(MID(F288,2,LEN(F288)-3)),IF(RIGHT(F288,2)="B)",-1000000000*VALUE(MID(F288,2,LEN(F288)-3)),IF(RIGHT(F288,2)="k)",-1000*VALUE(MID(F288,2,LEN(F288)-3)),VALUE(SUBSTITUTE(F288,",","")))))),IF(RIGHT(F288,1)="T",1000000000000*VALUE(LEFT(F288,LEN(F288)-1)),IF(RIGHT(F288,1)="M",1000000*VALUE(LEFT(F288,LEN(F288)-1)),IF(RIGHT(F288,1)="B",1000000000*VALUE(LEFT(F288,LEN(F288)-1)),IF(RIGHT(F288,1)="%",0.01*VALUE(LEFT(F288,LEN(F288)-1)),IF(RIGHT(F288,1)="k",1000*VALUE(LEFT(F288,LEN(F288)-1)),VALUE(SUBSTITUTE(F288,",",""))))))))),"N/A")</f>
        <v/>
      </c>
      <c r="N288">
        <f>IFERROR(IF(TRIM(G288)="-", "N/A", IF(RIGHT(G288,1)=")",IF(RIGHT(G288,2)="T)",-1000000000000*VALUE(MID(G288,2,LEN(G288)-3)),IF(RIGHT(G288,2)="M)",-1000000*VALUE(MID(G288,2,LEN(G288)-3)),IF(RIGHT(G288,2)="B)",-1000000000*VALUE(MID(G288,2,LEN(G288)-3)),IF(RIGHT(G288,2)="k)",-1000*VALUE(MID(G288,2,LEN(G288)-3)),VALUE(SUBSTITUTE(G288,",","")))))),IF(RIGHT(G288,1)="T",1000000000000*VALUE(LEFT(G288,LEN(G288)-1)),IF(RIGHT(G288,1)="M",1000000*VALUE(LEFT(G288,LEN(G288)-1)),IF(RIGHT(G288,1)="B",1000000000*VALUE(LEFT(G288,LEN(G288)-1)),IF(RIGHT(G288,1)="%",0.01*VALUE(LEFT(G288,LEN(G288)-1)),IF(RIGHT(G288,1)="k",1000*VALUE(LEFT(G288,LEN(G288)-1)),VALUE(SUBSTITUTE(G288,",",""))))))))),"N/A")</f>
        <v/>
      </c>
      <c r="P288">
        <f>MAX(J288:N288)</f>
        <v/>
      </c>
      <c r="Q288">
        <f>IFERROR(J144+MATCH(P288,J288:N288,0)-1,"")</f>
        <v/>
      </c>
      <c r="R288">
        <f>IF(Q288="","",MIN(J288:N288))</f>
        <v/>
      </c>
      <c r="S288">
        <f>IFERROR(J144+MATCH(R288,J288:N288,0)-1,"")</f>
        <v/>
      </c>
      <c r="T288">
        <f>IFERROR(AVERAGE(J288:N288),"")</f>
        <v/>
      </c>
      <c r="U288">
        <f>IFERROR(STDEV(J288:N288),"")</f>
        <v/>
      </c>
      <c r="V288">
        <f>IFERROR(IF(C288="-","",IF(ISBLANK(B288),"",IF(OR(ISNUMBER(FIND("Growth",B288)),ISNUMBER(FIND("Margin",B288))),"",(J288-T288)/U288))),"")</f>
        <v/>
      </c>
      <c r="W288">
        <f>IFERROR(IF(OR(D288="-",ISBLANK(D288)),"",(K288-T288)/U288),"")</f>
        <v/>
      </c>
      <c r="X288">
        <f>IFERROR(IF(OR(E288="-",ISBLANK(E288)),"",(L288-T288)/U288),"")</f>
        <v/>
      </c>
      <c r="Y288">
        <f>IFERROR(IF(OR(F288="-",ISBLANK(F288)),"",(M288-T288)/U288),"")</f>
        <v/>
      </c>
      <c r="Z288">
        <f>IFERROR(IF(OR(G288="-",ISBLANK(G288)),"",(N288-T288)/U288),"")</f>
        <v/>
      </c>
      <c r="AA288">
        <f>IF(MAX(MAX(V288:Z288),ABS(MIN(V288:Z288)))=ABS(MIN(V288:Z288)),MIN(V288:Z288),MAX(V288:Z288))</f>
        <v/>
      </c>
      <c r="AB288">
        <f>IFERROR(V144+MATCH(AA288,V288:Z288,0)-1,"")</f>
        <v/>
      </c>
      <c r="AC288">
        <f>IF(AB288&lt;&gt;"",IF(S288=AB288,"Low",IF(AB288=Q288,"High","")),"")</f>
        <v/>
      </c>
      <c r="AE288">
        <f>IF(ISNUMBER(MATCH("N/A",J288:N288,0)),"",IFERROR((5 * SUMPRODUCT(J144:N144,J288:N288) - PRODUCT(SUM(J144:N144),SUM(J288:N288))) / ((5 * SUM((J144^2)+(K144^2)+(L144^2)+(M144^2)+(N144^2))) - SUM(J144:N144)^2),""))</f>
        <v/>
      </c>
      <c r="AF288">
        <f>IFERROR(CORREL(J144:N144,J288:N288),"")</f>
        <v/>
      </c>
      <c r="AZ288">
        <f>IF(Q288=S288,0,1)</f>
        <v/>
      </c>
      <c r="BA288">
        <f>IF(AZ288=1,IF(Q288="","",IF(Q288=N144,"Yes","No")),"")</f>
        <v/>
      </c>
      <c r="BB288">
        <f>IF(BA288="Yes",P288,"")</f>
        <v/>
      </c>
      <c r="BC288">
        <f>IF(AZ288=1,IF(S288="","",IF(S288=N144,"Yes","No")),"")</f>
        <v/>
      </c>
      <c r="BD288">
        <f>IF(BC288="Yes",R288,"")</f>
        <v/>
      </c>
      <c r="BE288">
        <f>IFERROR(IF(SIGN(AE288)=1,"Increasing",IF(SIGN(AE288)=-1,"Decreasing","")),"")</f>
        <v/>
      </c>
      <c r="BF288">
        <f>IF(OR(AND(BE288="Increasing",BA288="Yes"),AND(BE288="Decreasing",BC288="Yes")),"Yes","No")</f>
        <v/>
      </c>
      <c r="BG288">
        <f>IF(I288="pos_trend","Yes","No")</f>
        <v/>
      </c>
      <c r="BH288">
        <f>IF(AF288&lt;&gt;"",IF(ABS(AF288)&gt;0.8,"Yes","No"),"")</f>
        <v/>
      </c>
    </row>
    <row r="289" spans="1:60">
      <c s="1" r="A289" t="n">
        <v>42</v>
      </c>
      <c r="B289" t="s">
        <v>749</v>
      </c>
      <c r="C289" t="s">
        <v>1374</v>
      </c>
      <c r="D289" t="s">
        <v>276</v>
      </c>
      <c r="E289" t="s">
        <v>705</v>
      </c>
      <c r="F289" t="s">
        <v>1375</v>
      </c>
      <c r="G289" t="s">
        <v>1376</v>
      </c>
      <c r="H289" t="s"/>
      <c r="I289">
        <f>IF(AND(K289&gt; J289, L289&gt; K289, M289&gt; L289, N289&gt; M289), "pos_trend", IF(AND(K289&lt; J289, L289&lt; K289, M289&lt; L289, N289&lt; M289), "neg_trend", "N/A"))</f>
        <v/>
      </c>
      <c r="J289">
        <f>IFERROR(IF(TRIM(C289)="-", "N/A", IF(RIGHT(C289,1)=")",IF(RIGHT(C289,2)="T)",-1000000000000*VALUE(MID(C289,2,LEN(C289)-3)),IF(RIGHT(C289,2)="M)",-1000000*VALUE(MID(C289,2,LEN(C289)-3)),IF(RIGHT(C289,2)="B)",-1000000000*VALUE(MID(C289,2,LEN(C289)-3)),IF(RIGHT(C289,2)="k)",-1000*VALUE(MID(C289,2,LEN(C289)-3)),VALUE(SUBSTITUTE(C289,",","")))))),IF(RIGHT(C289,1)="T",1000000000000*VALUE(LEFT(C289,LEN(C289)-1)),IF(RIGHT(C289,1)="M",1000000*VALUE(LEFT(C289,LEN(C289)-1)),IF(RIGHT(C289,1)="B",1000000000*VALUE(LEFT(C289,LEN(C289)-1)),IF(RIGHT(C289,1)="%",0.01*VALUE(LEFT(C289,LEN(C289)-1)),IF(RIGHT(C289,1)="k",1000*VALUE(LEFT(C289,LEN(C289)-1)),VALUE(SUBSTITUTE(C289,",",""))))))))),"N/A")</f>
        <v/>
      </c>
      <c r="K289">
        <f>IFERROR(IF(TRIM(D289)="-", "N/A", IF(RIGHT(D289,1)=")",IF(RIGHT(D289,2)="T)",-1000000000000*VALUE(MID(D289,2,LEN(D289)-3)),IF(RIGHT(D289,2)="M)",-1000000*VALUE(MID(D289,2,LEN(D289)-3)),IF(RIGHT(D289,2)="B)",-1000000000*VALUE(MID(D289,2,LEN(D289)-3)),IF(RIGHT(D289,2)="k)",-1000*VALUE(MID(D289,2,LEN(D289)-3)),VALUE(SUBSTITUTE(D289,",","")))))),IF(RIGHT(D289,1)="T",1000000000000*VALUE(LEFT(D289,LEN(D289)-1)),IF(RIGHT(D289,1)="M",1000000*VALUE(LEFT(D289,LEN(D289)-1)),IF(RIGHT(D289,1)="B",1000000000*VALUE(LEFT(D289,LEN(D289)-1)),IF(RIGHT(D289,1)="%",0.01*VALUE(LEFT(D289,LEN(D289)-1)),IF(RIGHT(D289,1)="k",1000*VALUE(LEFT(D289,LEN(D289)-1)),VALUE(SUBSTITUTE(D289,",",""))))))))),"N/A")</f>
        <v/>
      </c>
      <c r="L289">
        <f>IFERROR(IF(TRIM(E289)="-", "N/A", IF(RIGHT(E289,1)=")",IF(RIGHT(E289,2)="T)",-1000000000000*VALUE(MID(E289,2,LEN(E289)-3)),IF(RIGHT(E289,2)="M)",-1000000*VALUE(MID(E289,2,LEN(E289)-3)),IF(RIGHT(E289,2)="B)",-1000000000*VALUE(MID(E289,2,LEN(E289)-3)),IF(RIGHT(E289,2)="k)",-1000*VALUE(MID(E289,2,LEN(E289)-3)),VALUE(SUBSTITUTE(E289,",","")))))),IF(RIGHT(E289,1)="T",1000000000000*VALUE(LEFT(E289,LEN(E289)-1)),IF(RIGHT(E289,1)="M",1000000*VALUE(LEFT(E289,LEN(E289)-1)),IF(RIGHT(E289,1)="B",1000000000*VALUE(LEFT(E289,LEN(E289)-1)),IF(RIGHT(E289,1)="%",0.01*VALUE(LEFT(E289,LEN(E289)-1)),IF(RIGHT(E289,1)="k",1000*VALUE(LEFT(E289,LEN(E289)-1)),VALUE(SUBSTITUTE(E289,",",""))))))))),"N/A")</f>
        <v/>
      </c>
      <c r="M289">
        <f>IFERROR(IF(TRIM(F289)="-", "N/A", IF(RIGHT(F289,1)=")",IF(RIGHT(F289,2)="T)",-1000000000000*VALUE(MID(F289,2,LEN(F289)-3)),IF(RIGHT(F289,2)="M)",-1000000*VALUE(MID(F289,2,LEN(F289)-3)),IF(RIGHT(F289,2)="B)",-1000000000*VALUE(MID(F289,2,LEN(F289)-3)),IF(RIGHT(F289,2)="k)",-1000*VALUE(MID(F289,2,LEN(F289)-3)),VALUE(SUBSTITUTE(F289,",","")))))),IF(RIGHT(F289,1)="T",1000000000000*VALUE(LEFT(F289,LEN(F289)-1)),IF(RIGHT(F289,1)="M",1000000*VALUE(LEFT(F289,LEN(F289)-1)),IF(RIGHT(F289,1)="B",1000000000*VALUE(LEFT(F289,LEN(F289)-1)),IF(RIGHT(F289,1)="%",0.01*VALUE(LEFT(F289,LEN(F289)-1)),IF(RIGHT(F289,1)="k",1000*VALUE(LEFT(F289,LEN(F289)-1)),VALUE(SUBSTITUTE(F289,",",""))))))))),"N/A")</f>
        <v/>
      </c>
      <c r="N289">
        <f>IFERROR(IF(TRIM(G289)="-", "N/A", IF(RIGHT(G289,1)=")",IF(RIGHT(G289,2)="T)",-1000000000000*VALUE(MID(G289,2,LEN(G289)-3)),IF(RIGHT(G289,2)="M)",-1000000*VALUE(MID(G289,2,LEN(G289)-3)),IF(RIGHT(G289,2)="B)",-1000000000*VALUE(MID(G289,2,LEN(G289)-3)),IF(RIGHT(G289,2)="k)",-1000*VALUE(MID(G289,2,LEN(G289)-3)),VALUE(SUBSTITUTE(G289,",","")))))),IF(RIGHT(G289,1)="T",1000000000000*VALUE(LEFT(G289,LEN(G289)-1)),IF(RIGHT(G289,1)="M",1000000*VALUE(LEFT(G289,LEN(G289)-1)),IF(RIGHT(G289,1)="B",1000000000*VALUE(LEFT(G289,LEN(G289)-1)),IF(RIGHT(G289,1)="%",0.01*VALUE(LEFT(G289,LEN(G289)-1)),IF(RIGHT(G289,1)="k",1000*VALUE(LEFT(G289,LEN(G289)-1)),VALUE(SUBSTITUTE(G289,",",""))))))))),"N/A")</f>
        <v/>
      </c>
      <c r="P289">
        <f>MAX(J289:N289)</f>
        <v/>
      </c>
      <c r="Q289">
        <f>IFERROR(J144+MATCH(P289,J289:N289,0)-1,"")</f>
        <v/>
      </c>
      <c r="R289">
        <f>IF(Q289="","",MIN(J289:N289))</f>
        <v/>
      </c>
      <c r="S289">
        <f>IFERROR(J144+MATCH(R289,J289:N289,0)-1,"")</f>
        <v/>
      </c>
      <c r="T289">
        <f>IFERROR(AVERAGE(J289:N289),"")</f>
        <v/>
      </c>
      <c r="U289">
        <f>IFERROR(STDEV(J289:N289),"")</f>
        <v/>
      </c>
      <c r="V289">
        <f>IFERROR(IF(C289="-","",IF(ISBLANK(B289),"",IF(OR(ISNUMBER(FIND("Growth",B289)),ISNUMBER(FIND("Margin",B289))),"",(J289-T289)/U289))),"")</f>
        <v/>
      </c>
      <c r="W289">
        <f>IFERROR(IF(OR(D289="-",ISBLANK(D289)),"",(K289-T289)/U289),"")</f>
        <v/>
      </c>
      <c r="X289">
        <f>IFERROR(IF(OR(E289="-",ISBLANK(E289)),"",(L289-T289)/U289),"")</f>
        <v/>
      </c>
      <c r="Y289">
        <f>IFERROR(IF(OR(F289="-",ISBLANK(F289)),"",(M289-T289)/U289),"")</f>
        <v/>
      </c>
      <c r="Z289">
        <f>IFERROR(IF(OR(G289="-",ISBLANK(G289)),"",(N289-T289)/U289),"")</f>
        <v/>
      </c>
      <c r="AA289">
        <f>IF(MAX(MAX(V289:Z289),ABS(MIN(V289:Z289)))=ABS(MIN(V289:Z289)),MIN(V289:Z289),MAX(V289:Z289))</f>
        <v/>
      </c>
      <c r="AB289">
        <f>IFERROR(V144+MATCH(AA289,V289:Z289,0)-1,"")</f>
        <v/>
      </c>
      <c r="AC289">
        <f>IF(AB289&lt;&gt;"",IF(S289=AB289,"Low",IF(AB289=Q289,"High","")),"")</f>
        <v/>
      </c>
      <c r="AE289">
        <f>IF(ISNUMBER(MATCH("N/A",J289:N289,0)),"",IFERROR((5 * SUMPRODUCT(J144:N144,J289:N289) - PRODUCT(SUM(J144:N144),SUM(J289:N289))) / ((5 * SUM((J144^2)+(K144^2)+(L144^2)+(M144^2)+(N144^2))) - SUM(J144:N144)^2),""))</f>
        <v/>
      </c>
      <c r="AF289">
        <f>IFERROR(CORREL(J144:N144,J289:N289),"")</f>
        <v/>
      </c>
      <c r="AZ289">
        <f>IF(Q289=S289,0,1)</f>
        <v/>
      </c>
      <c r="BA289">
        <f>IF(AZ289=1,IF(Q289="","",IF(Q289=N144,"Yes","No")),"")</f>
        <v/>
      </c>
      <c r="BB289">
        <f>IF(BA289="Yes",P289,"")</f>
        <v/>
      </c>
      <c r="BC289">
        <f>IF(AZ289=1,IF(S289="","",IF(S289=N144,"Yes","No")),"")</f>
        <v/>
      </c>
      <c r="BD289">
        <f>IF(BC289="Yes",R289,"")</f>
        <v/>
      </c>
      <c r="BE289">
        <f>IFERROR(IF(SIGN(AE289)=1,"Increasing",IF(SIGN(AE289)=-1,"Decreasing","")),"")</f>
        <v/>
      </c>
      <c r="BF289">
        <f>IF(OR(AND(BE289="Increasing",BA289="Yes"),AND(BE289="Decreasing",BC289="Yes")),"Yes","No")</f>
        <v/>
      </c>
      <c r="BG289">
        <f>IF(I289="pos_trend","Yes","No")</f>
        <v/>
      </c>
      <c r="BH289">
        <f>IF(AF289&lt;&gt;"",IF(ABS(AF289)&gt;0.8,"Yes","No"),"")</f>
        <v/>
      </c>
    </row>
    <row r="290" spans="1:60">
      <c r="I290">
        <f>IF(AND(K290&gt; J290, L290&gt; K290, M290&gt; L290, N290&gt; M290), "pos_trend", IF(AND(K290&lt; J290, L290&lt; K290, M290&lt; L290, N290&lt; M290), "neg_trend", "N/A"))</f>
        <v/>
      </c>
      <c r="J290">
        <f>IFERROR(IF(TRIM(C290)="-", "N/A", IF(RIGHT(C290,1)=")",IF(RIGHT(C290,2)="T)",-1000000000000*VALUE(MID(C290,2,LEN(C290)-3)),IF(RIGHT(C290,2)="M)",-1000000*VALUE(MID(C290,2,LEN(C290)-3)),IF(RIGHT(C290,2)="B)",-1000000000*VALUE(MID(C290,2,LEN(C290)-3)),IF(RIGHT(C290,2)="k)",-1000*VALUE(MID(C290,2,LEN(C290)-3)),VALUE(SUBSTITUTE(C290,",","")))))),IF(RIGHT(C290,1)="T",1000000000000*VALUE(LEFT(C290,LEN(C290)-1)),IF(RIGHT(C290,1)="M",1000000*VALUE(LEFT(C290,LEN(C290)-1)),IF(RIGHT(C290,1)="B",1000000000*VALUE(LEFT(C290,LEN(C290)-1)),IF(RIGHT(C290,1)="%",0.01*VALUE(LEFT(C290,LEN(C290)-1)),IF(RIGHT(C290,1)="k",1000*VALUE(LEFT(C290,LEN(C290)-1)),VALUE(SUBSTITUTE(C290,",",""))))))))),"N/A")</f>
        <v/>
      </c>
      <c r="K290">
        <f>IFERROR(IF(TRIM(D290)="-", "N/A", IF(RIGHT(D290,1)=")",IF(RIGHT(D290,2)="T)",-1000000000000*VALUE(MID(D290,2,LEN(D290)-3)),IF(RIGHT(D290,2)="M)",-1000000*VALUE(MID(D290,2,LEN(D290)-3)),IF(RIGHT(D290,2)="B)",-1000000000*VALUE(MID(D290,2,LEN(D290)-3)),IF(RIGHT(D290,2)="k)",-1000*VALUE(MID(D290,2,LEN(D290)-3)),VALUE(SUBSTITUTE(D290,",","")))))),IF(RIGHT(D290,1)="T",1000000000000*VALUE(LEFT(D290,LEN(D290)-1)),IF(RIGHT(D290,1)="M",1000000*VALUE(LEFT(D290,LEN(D290)-1)),IF(RIGHT(D290,1)="B",1000000000*VALUE(LEFT(D290,LEN(D290)-1)),IF(RIGHT(D290,1)="%",0.01*VALUE(LEFT(D290,LEN(D290)-1)),IF(RIGHT(D290,1)="k",1000*VALUE(LEFT(D290,LEN(D290)-1)),VALUE(SUBSTITUTE(D290,",",""))))))))),"N/A")</f>
        <v/>
      </c>
      <c r="L290">
        <f>IFERROR(IF(TRIM(E290)="-", "N/A", IF(RIGHT(E290,1)=")",IF(RIGHT(E290,2)="T)",-1000000000000*VALUE(MID(E290,2,LEN(E290)-3)),IF(RIGHT(E290,2)="M)",-1000000*VALUE(MID(E290,2,LEN(E290)-3)),IF(RIGHT(E290,2)="B)",-1000000000*VALUE(MID(E290,2,LEN(E290)-3)),IF(RIGHT(E290,2)="k)",-1000*VALUE(MID(E290,2,LEN(E290)-3)),VALUE(SUBSTITUTE(E290,",","")))))),IF(RIGHT(E290,1)="T",1000000000000*VALUE(LEFT(E290,LEN(E290)-1)),IF(RIGHT(E290,1)="M",1000000*VALUE(LEFT(E290,LEN(E290)-1)),IF(RIGHT(E290,1)="B",1000000000*VALUE(LEFT(E290,LEN(E290)-1)),IF(RIGHT(E290,1)="%",0.01*VALUE(LEFT(E290,LEN(E290)-1)),IF(RIGHT(E290,1)="k",1000*VALUE(LEFT(E290,LEN(E290)-1)),VALUE(SUBSTITUTE(E290,",",""))))))))),"N/A")</f>
        <v/>
      </c>
      <c r="M290">
        <f>IFERROR(IF(TRIM(F290)="-", "N/A", IF(RIGHT(F290,1)=")",IF(RIGHT(F290,2)="T)",-1000000000000*VALUE(MID(F290,2,LEN(F290)-3)),IF(RIGHT(F290,2)="M)",-1000000*VALUE(MID(F290,2,LEN(F290)-3)),IF(RIGHT(F290,2)="B)",-1000000000*VALUE(MID(F290,2,LEN(F290)-3)),IF(RIGHT(F290,2)="k)",-1000*VALUE(MID(F290,2,LEN(F290)-3)),VALUE(SUBSTITUTE(F290,",","")))))),IF(RIGHT(F290,1)="T",1000000000000*VALUE(LEFT(F290,LEN(F290)-1)),IF(RIGHT(F290,1)="M",1000000*VALUE(LEFT(F290,LEN(F290)-1)),IF(RIGHT(F290,1)="B",1000000000*VALUE(LEFT(F290,LEN(F290)-1)),IF(RIGHT(F290,1)="%",0.01*VALUE(LEFT(F290,LEN(F290)-1)),IF(RIGHT(F290,1)="k",1000*VALUE(LEFT(F290,LEN(F290)-1)),VALUE(SUBSTITUTE(F290,",",""))))))))),"N/A")</f>
        <v/>
      </c>
      <c r="N290">
        <f>IFERROR(IF(TRIM(G290)="-", "N/A", IF(RIGHT(G290,1)=")",IF(RIGHT(G290,2)="T)",-1000000000000*VALUE(MID(G290,2,LEN(G290)-3)),IF(RIGHT(G290,2)="M)",-1000000*VALUE(MID(G290,2,LEN(G290)-3)),IF(RIGHT(G290,2)="B)",-1000000000*VALUE(MID(G290,2,LEN(G290)-3)),IF(RIGHT(G290,2)="k)",-1000*VALUE(MID(G290,2,LEN(G290)-3)),VALUE(SUBSTITUTE(G290,",","")))))),IF(RIGHT(G290,1)="T",1000000000000*VALUE(LEFT(G290,LEN(G290)-1)),IF(RIGHT(G290,1)="M",1000000*VALUE(LEFT(G290,LEN(G290)-1)),IF(RIGHT(G290,1)="B",1000000000*VALUE(LEFT(G290,LEN(G290)-1)),IF(RIGHT(G290,1)="%",0.01*VALUE(LEFT(G290,LEN(G290)-1)),IF(RIGHT(G290,1)="k",1000*VALUE(LEFT(G290,LEN(G290)-1)),VALUE(SUBSTITUTE(G290,",",""))))))))),"N/A")</f>
        <v/>
      </c>
      <c r="P290">
        <f>MAX(J290:N290)</f>
        <v/>
      </c>
      <c r="Q290">
        <f>IFERROR(J144+MATCH(P290,J290:N290,0)-1,"")</f>
        <v/>
      </c>
      <c r="R290">
        <f>IF(Q290="","",MIN(J290:N290))</f>
        <v/>
      </c>
      <c r="S290">
        <f>IFERROR(J144+MATCH(R290,J290:N290,0)-1,"")</f>
        <v/>
      </c>
      <c r="T290">
        <f>IFERROR(AVERAGE(J290:N290),"")</f>
        <v/>
      </c>
      <c r="U290">
        <f>IFERROR(STDEV(J290:N290),"")</f>
        <v/>
      </c>
      <c r="V290">
        <f>IFERROR(IF(C290="-","",IF(ISBLANK(B290),"",IF(OR(ISNUMBER(FIND("Growth",B290)),ISNUMBER(FIND("Margin",B290))),"",(J290-T290)/U290))),"")</f>
        <v/>
      </c>
      <c r="W290">
        <f>IFERROR(IF(OR(D290="-",ISBLANK(D290)),"",(K290-T290)/U290),"")</f>
        <v/>
      </c>
      <c r="X290">
        <f>IFERROR(IF(OR(E290="-",ISBLANK(E290)),"",(L290-T290)/U290),"")</f>
        <v/>
      </c>
      <c r="Y290">
        <f>IFERROR(IF(OR(F290="-",ISBLANK(F290)),"",(M290-T290)/U290),"")</f>
        <v/>
      </c>
      <c r="Z290">
        <f>IFERROR(IF(OR(G290="-",ISBLANK(G290)),"",(N290-T290)/U290),"")</f>
        <v/>
      </c>
      <c r="AA290">
        <f>IF(MAX(MAX(V290:Z290),ABS(MIN(V290:Z290)))=ABS(MIN(V290:Z290)),MIN(V290:Z290),MAX(V290:Z290))</f>
        <v/>
      </c>
      <c r="AB290">
        <f>IFERROR(V144+MATCH(AA290,V290:Z290,0)-1,"")</f>
        <v/>
      </c>
      <c r="AC290">
        <f>IF(AB290&lt;&gt;"",IF(S290=AB290,"Low",IF(AB290=Q290,"High","")),"")</f>
        <v/>
      </c>
      <c r="AE290">
        <f>IF(ISNUMBER(MATCH("N/A",J290:N290,0)),"",IFERROR((5 * SUMPRODUCT(J144:N144,J290:N290) - PRODUCT(SUM(J144:N144),SUM(J290:N290))) / ((5 * SUM((J144^2)+(K144^2)+(L144^2)+(M144^2)+(N144^2))) - SUM(J144:N144)^2),""))</f>
        <v/>
      </c>
      <c r="AF290">
        <f>IFERROR(CORREL(J144:N144,J290:N290),"")</f>
        <v/>
      </c>
      <c r="AZ290">
        <f>IF(Q290=S290,0,1)</f>
        <v/>
      </c>
      <c r="BA290">
        <f>IF(AZ290=1,IF(Q290="","",IF(Q290=N144,"Yes","No")),"")</f>
        <v/>
      </c>
      <c r="BB290">
        <f>IF(BA290="Yes",P290,"")</f>
        <v/>
      </c>
      <c r="BC290">
        <f>IF(AZ290=1,IF(S290="","",IF(S290=N144,"Yes","No")),"")</f>
        <v/>
      </c>
      <c r="BD290">
        <f>IF(BC290="Yes",R290,"")</f>
        <v/>
      </c>
      <c r="BE290">
        <f>IFERROR(IF(SIGN(AE290)=1,"Increasing",IF(SIGN(AE290)=-1,"Decreasing","")),"")</f>
        <v/>
      </c>
      <c r="BF290">
        <f>IF(OR(AND(BE290="Increasing",BA290="Yes"),AND(BE290="Decreasing",BC290="Yes")),"Yes","No")</f>
        <v/>
      </c>
      <c r="BG290">
        <f>IF(I290="pos_trend","Yes","No")</f>
        <v/>
      </c>
      <c r="BH290">
        <f>IF(AF290&lt;&gt;"",IF(ABS(AF290)&gt;0.8,"Yes","No"),"")</f>
        <v/>
      </c>
    </row>
    <row r="291" spans="1:60">
      <c s="1" r="B291" t="s">
        <v>251</v>
      </c>
      <c s="1" r="C291" t="s">
        <v>252</v>
      </c>
      <c s="1" r="D291" t="s">
        <v>253</v>
      </c>
      <c s="1" r="E291" t="s">
        <v>254</v>
      </c>
      <c s="1" r="F291" t="s">
        <v>255</v>
      </c>
      <c s="1" r="G291" t="s">
        <v>256</v>
      </c>
      <c s="1" r="H291" t="s">
        <v>257</v>
      </c>
      <c r="I291">
        <f>IF(AND(K291&gt; J291, L291&gt; K291, M291&gt; L291, N291&gt; M291), "pos_trend", IF(AND(K291&lt; J291, L291&lt; K291, M291&lt; L291, N291&lt; M291), "neg_trend", "N/A"))</f>
        <v/>
      </c>
      <c r="J291">
        <f>IFERROR(IF(TRIM(C291)="-", "N/A", IF(RIGHT(C291,1)=")",IF(RIGHT(C291,2)="T)",-1000000000000*VALUE(MID(C291,2,LEN(C291)-3)),IF(RIGHT(C291,2)="M)",-1000000*VALUE(MID(C291,2,LEN(C291)-3)),IF(RIGHT(C291,2)="B)",-1000000000*VALUE(MID(C291,2,LEN(C291)-3)),IF(RIGHT(C291,2)="k)",-1000*VALUE(MID(C291,2,LEN(C291)-3)),VALUE(SUBSTITUTE(C291,",","")))))),IF(RIGHT(C291,1)="T",1000000000000*VALUE(LEFT(C291,LEN(C291)-1)),IF(RIGHT(C291,1)="M",1000000*VALUE(LEFT(C291,LEN(C291)-1)),IF(RIGHT(C291,1)="B",1000000000*VALUE(LEFT(C291,LEN(C291)-1)),IF(RIGHT(C291,1)="%",0.01*VALUE(LEFT(C291,LEN(C291)-1)),IF(RIGHT(C291,1)="k",1000*VALUE(LEFT(C291,LEN(C291)-1)),VALUE(SUBSTITUTE(C291,",",""))))))))),"N/A")</f>
        <v/>
      </c>
      <c r="K291">
        <f>IFERROR(IF(TRIM(D291)="-", "N/A", IF(RIGHT(D291,1)=")",IF(RIGHT(D291,2)="T)",-1000000000000*VALUE(MID(D291,2,LEN(D291)-3)),IF(RIGHT(D291,2)="M)",-1000000*VALUE(MID(D291,2,LEN(D291)-3)),IF(RIGHT(D291,2)="B)",-1000000000*VALUE(MID(D291,2,LEN(D291)-3)),IF(RIGHT(D291,2)="k)",-1000*VALUE(MID(D291,2,LEN(D291)-3)),VALUE(SUBSTITUTE(D291,",","")))))),IF(RIGHT(D291,1)="T",1000000000000*VALUE(LEFT(D291,LEN(D291)-1)),IF(RIGHT(D291,1)="M",1000000*VALUE(LEFT(D291,LEN(D291)-1)),IF(RIGHT(D291,1)="B",1000000000*VALUE(LEFT(D291,LEN(D291)-1)),IF(RIGHT(D291,1)="%",0.01*VALUE(LEFT(D291,LEN(D291)-1)),IF(RIGHT(D291,1)="k",1000*VALUE(LEFT(D291,LEN(D291)-1)),VALUE(SUBSTITUTE(D291,",",""))))))))),"N/A")</f>
        <v/>
      </c>
      <c r="L291">
        <f>IFERROR(IF(TRIM(E291)="-", "N/A", IF(RIGHT(E291,1)=")",IF(RIGHT(E291,2)="T)",-1000000000000*VALUE(MID(E291,2,LEN(E291)-3)),IF(RIGHT(E291,2)="M)",-1000000*VALUE(MID(E291,2,LEN(E291)-3)),IF(RIGHT(E291,2)="B)",-1000000000*VALUE(MID(E291,2,LEN(E291)-3)),IF(RIGHT(E291,2)="k)",-1000*VALUE(MID(E291,2,LEN(E291)-3)),VALUE(SUBSTITUTE(E291,",","")))))),IF(RIGHT(E291,1)="T",1000000000000*VALUE(LEFT(E291,LEN(E291)-1)),IF(RIGHT(E291,1)="M",1000000*VALUE(LEFT(E291,LEN(E291)-1)),IF(RIGHT(E291,1)="B",1000000000*VALUE(LEFT(E291,LEN(E291)-1)),IF(RIGHT(E291,1)="%",0.01*VALUE(LEFT(E291,LEN(E291)-1)),IF(RIGHT(E291,1)="k",1000*VALUE(LEFT(E291,LEN(E291)-1)),VALUE(SUBSTITUTE(E291,",",""))))))))),"N/A")</f>
        <v/>
      </c>
      <c r="M291">
        <f>IFERROR(IF(TRIM(F291)="-", "N/A", IF(RIGHT(F291,1)=")",IF(RIGHT(F291,2)="T)",-1000000000000*VALUE(MID(F291,2,LEN(F291)-3)),IF(RIGHT(F291,2)="M)",-1000000*VALUE(MID(F291,2,LEN(F291)-3)),IF(RIGHT(F291,2)="B)",-1000000000*VALUE(MID(F291,2,LEN(F291)-3)),IF(RIGHT(F291,2)="k)",-1000*VALUE(MID(F291,2,LEN(F291)-3)),VALUE(SUBSTITUTE(F291,",","")))))),IF(RIGHT(F291,1)="T",1000000000000*VALUE(LEFT(F291,LEN(F291)-1)),IF(RIGHT(F291,1)="M",1000000*VALUE(LEFT(F291,LEN(F291)-1)),IF(RIGHT(F291,1)="B",1000000000*VALUE(LEFT(F291,LEN(F291)-1)),IF(RIGHT(F291,1)="%",0.01*VALUE(LEFT(F291,LEN(F291)-1)),IF(RIGHT(F291,1)="k",1000*VALUE(LEFT(F291,LEN(F291)-1)),VALUE(SUBSTITUTE(F291,",",""))))))))),"N/A")</f>
        <v/>
      </c>
      <c r="N291">
        <f>IFERROR(IF(TRIM(G291)="-", "N/A", IF(RIGHT(G291,1)=")",IF(RIGHT(G291,2)="T)",-1000000000000*VALUE(MID(G291,2,LEN(G291)-3)),IF(RIGHT(G291,2)="M)",-1000000*VALUE(MID(G291,2,LEN(G291)-3)),IF(RIGHT(G291,2)="B)",-1000000000*VALUE(MID(G291,2,LEN(G291)-3)),IF(RIGHT(G291,2)="k)",-1000*VALUE(MID(G291,2,LEN(G291)-3)),VALUE(SUBSTITUTE(G291,",","")))))),IF(RIGHT(G291,1)="T",1000000000000*VALUE(LEFT(G291,LEN(G291)-1)),IF(RIGHT(G291,1)="M",1000000*VALUE(LEFT(G291,LEN(G291)-1)),IF(RIGHT(G291,1)="B",1000000000*VALUE(LEFT(G291,LEN(G291)-1)),IF(RIGHT(G291,1)="%",0.01*VALUE(LEFT(G291,LEN(G291)-1)),IF(RIGHT(G291,1)="k",1000*VALUE(LEFT(G291,LEN(G291)-1)),VALUE(SUBSTITUTE(G291,",",""))))))))),"N/A")</f>
        <v/>
      </c>
      <c r="P291">
        <f>MAX(J291:N291)</f>
        <v/>
      </c>
      <c r="Q291">
        <f>IFERROR(J144+MATCH(P291,J291:N291,0)-1,"")</f>
        <v/>
      </c>
      <c r="R291">
        <f>IF(Q291="","",MIN(J291:N291))</f>
        <v/>
      </c>
      <c r="S291">
        <f>IFERROR(J144+MATCH(R291,J291:N291,0)-1,"")</f>
        <v/>
      </c>
      <c r="T291">
        <f>IFERROR(AVERAGE(J291:N291),"")</f>
        <v/>
      </c>
      <c r="U291">
        <f>IFERROR(STDEV(J291:N291),"")</f>
        <v/>
      </c>
      <c r="V291">
        <f>IFERROR(IF(C291="-","",IF(ISBLANK(B291),"",IF(OR(ISNUMBER(FIND("Growth",B291)),ISNUMBER(FIND("Margin",B291))),"",(J291-T291)/U291))),"")</f>
        <v/>
      </c>
      <c r="W291">
        <f>IFERROR(IF(OR(D291="-",ISBLANK(D291)),"",(K291-T291)/U291),"")</f>
        <v/>
      </c>
      <c r="X291">
        <f>IFERROR(IF(OR(E291="-",ISBLANK(E291)),"",(L291-T291)/U291),"")</f>
        <v/>
      </c>
      <c r="Y291">
        <f>IFERROR(IF(OR(F291="-",ISBLANK(F291)),"",(M291-T291)/U291),"")</f>
        <v/>
      </c>
      <c r="Z291">
        <f>IFERROR(IF(OR(G291="-",ISBLANK(G291)),"",(N291-T291)/U291),"")</f>
        <v/>
      </c>
      <c r="AA291">
        <f>IF(MAX(MAX(V291:Z291),ABS(MIN(V291:Z291)))=ABS(MIN(V291:Z291)),MIN(V291:Z291),MAX(V291:Z291))</f>
        <v/>
      </c>
      <c r="AB291">
        <f>IFERROR(V144+MATCH(AA291,V291:Z291,0)-1,"")</f>
        <v/>
      </c>
      <c r="AC291">
        <f>IF(AB291&lt;&gt;"",IF(S291=AB291,"Low",IF(AB291=Q291,"High","")),"")</f>
        <v/>
      </c>
      <c r="AE291">
        <f>IF(ISNUMBER(MATCH("N/A",J291:N291,0)),"",IFERROR((5 * SUMPRODUCT(J144:N144,J291:N291) - PRODUCT(SUM(J144:N144),SUM(J291:N291))) / ((5 * SUM((J144^2)+(K144^2)+(L144^2)+(M144^2)+(N144^2))) - SUM(J144:N144)^2),""))</f>
        <v/>
      </c>
      <c r="AF291">
        <f>IFERROR(CORREL(J144:N144,J291:N291),"")</f>
        <v/>
      </c>
      <c r="AZ291">
        <f>IF(Q291=S291,0,1)</f>
        <v/>
      </c>
      <c r="BA291">
        <f>IF(AZ291=1,IF(Q291="","",IF(Q291=N144,"Yes","No")),"")</f>
        <v/>
      </c>
      <c r="BB291">
        <f>IF(BA291="Yes",P291,"")</f>
        <v/>
      </c>
      <c r="BC291">
        <f>IF(AZ291=1,IF(S291="","",IF(S291=N144,"Yes","No")),"")</f>
        <v/>
      </c>
      <c r="BD291">
        <f>IF(BC291="Yes",R291,"")</f>
        <v/>
      </c>
      <c r="BE291">
        <f>IFERROR(IF(SIGN(AE291)=1,"Increasing",IF(SIGN(AE291)=-1,"Decreasing","")),"")</f>
        <v/>
      </c>
      <c r="BF291">
        <f>IF(OR(AND(BE291="Increasing",BA291="Yes"),AND(BE291="Decreasing",BC291="Yes")),"Yes","No")</f>
        <v/>
      </c>
      <c r="BG291">
        <f>IF(I291="pos_trend","Yes","No")</f>
        <v/>
      </c>
      <c r="BH291">
        <f>IF(AF291&lt;&gt;"",IF(ABS(AF291)&gt;0.8,"Yes","No"),"")</f>
        <v/>
      </c>
    </row>
    <row r="292" spans="1:60">
      <c s="1" r="A292" t="n">
        <v>0</v>
      </c>
      <c r="B292" t="s">
        <v>750</v>
      </c>
      <c r="C292" t="s">
        <v>776</v>
      </c>
      <c r="D292" t="s">
        <v>1487</v>
      </c>
      <c r="E292" t="s">
        <v>1488</v>
      </c>
      <c r="F292" t="s">
        <v>1489</v>
      </c>
      <c r="G292" t="s">
        <v>1490</v>
      </c>
      <c r="H292" t="s"/>
      <c r="I292">
        <f>IF(AND(K292&gt; J292, L292&gt; K292, M292&gt; L292, N292&gt; M292), "pos_trend", IF(AND(K292&lt; J292, L292&lt; K292, M292&lt; L292, N292&lt; M292), "neg_trend", "N/A"))</f>
        <v/>
      </c>
      <c r="J292">
        <f>IFERROR(IF(TRIM(C292)="-", "N/A", IF(RIGHT(C292,1)=")",IF(RIGHT(C292,2)="T)",-1000000000000*VALUE(MID(C292,2,LEN(C292)-3)),IF(RIGHT(C292,2)="M)",-1000000*VALUE(MID(C292,2,LEN(C292)-3)),IF(RIGHT(C292,2)="B)",-1000000000*VALUE(MID(C292,2,LEN(C292)-3)),IF(RIGHT(C292,2)="k)",-1000*VALUE(MID(C292,2,LEN(C292)-3)),VALUE(SUBSTITUTE(C292,",","")))))),IF(RIGHT(C292,1)="T",1000000000000*VALUE(LEFT(C292,LEN(C292)-1)),IF(RIGHT(C292,1)="M",1000000*VALUE(LEFT(C292,LEN(C292)-1)),IF(RIGHT(C292,1)="B",1000000000*VALUE(LEFT(C292,LEN(C292)-1)),IF(RIGHT(C292,1)="%",0.01*VALUE(LEFT(C292,LEN(C292)-1)),IF(RIGHT(C292,1)="k",1000*VALUE(LEFT(C292,LEN(C292)-1)),VALUE(SUBSTITUTE(C292,",",""))))))))),"N/A")</f>
        <v/>
      </c>
      <c r="K292">
        <f>IFERROR(IF(TRIM(D292)="-", "N/A", IF(RIGHT(D292,1)=")",IF(RIGHT(D292,2)="T)",-1000000000000*VALUE(MID(D292,2,LEN(D292)-3)),IF(RIGHT(D292,2)="M)",-1000000*VALUE(MID(D292,2,LEN(D292)-3)),IF(RIGHT(D292,2)="B)",-1000000000*VALUE(MID(D292,2,LEN(D292)-3)),IF(RIGHT(D292,2)="k)",-1000*VALUE(MID(D292,2,LEN(D292)-3)),VALUE(SUBSTITUTE(D292,",","")))))),IF(RIGHT(D292,1)="T",1000000000000*VALUE(LEFT(D292,LEN(D292)-1)),IF(RIGHT(D292,1)="M",1000000*VALUE(LEFT(D292,LEN(D292)-1)),IF(RIGHT(D292,1)="B",1000000000*VALUE(LEFT(D292,LEN(D292)-1)),IF(RIGHT(D292,1)="%",0.01*VALUE(LEFT(D292,LEN(D292)-1)),IF(RIGHT(D292,1)="k",1000*VALUE(LEFT(D292,LEN(D292)-1)),VALUE(SUBSTITUTE(D292,",",""))))))))),"N/A")</f>
        <v/>
      </c>
      <c r="L292">
        <f>IFERROR(IF(TRIM(E292)="-", "N/A", IF(RIGHT(E292,1)=")",IF(RIGHT(E292,2)="T)",-1000000000000*VALUE(MID(E292,2,LEN(E292)-3)),IF(RIGHT(E292,2)="M)",-1000000*VALUE(MID(E292,2,LEN(E292)-3)),IF(RIGHT(E292,2)="B)",-1000000000*VALUE(MID(E292,2,LEN(E292)-3)),IF(RIGHT(E292,2)="k)",-1000*VALUE(MID(E292,2,LEN(E292)-3)),VALUE(SUBSTITUTE(E292,",","")))))),IF(RIGHT(E292,1)="T",1000000000000*VALUE(LEFT(E292,LEN(E292)-1)),IF(RIGHT(E292,1)="M",1000000*VALUE(LEFT(E292,LEN(E292)-1)),IF(RIGHT(E292,1)="B",1000000000*VALUE(LEFT(E292,LEN(E292)-1)),IF(RIGHT(E292,1)="%",0.01*VALUE(LEFT(E292,LEN(E292)-1)),IF(RIGHT(E292,1)="k",1000*VALUE(LEFT(E292,LEN(E292)-1)),VALUE(SUBSTITUTE(E292,",",""))))))))),"N/A")</f>
        <v/>
      </c>
      <c r="M292">
        <f>IFERROR(IF(TRIM(F292)="-", "N/A", IF(RIGHT(F292,1)=")",IF(RIGHT(F292,2)="T)",-1000000000000*VALUE(MID(F292,2,LEN(F292)-3)),IF(RIGHT(F292,2)="M)",-1000000*VALUE(MID(F292,2,LEN(F292)-3)),IF(RIGHT(F292,2)="B)",-1000000000*VALUE(MID(F292,2,LEN(F292)-3)),IF(RIGHT(F292,2)="k)",-1000*VALUE(MID(F292,2,LEN(F292)-3)),VALUE(SUBSTITUTE(F292,",","")))))),IF(RIGHT(F292,1)="T",1000000000000*VALUE(LEFT(F292,LEN(F292)-1)),IF(RIGHT(F292,1)="M",1000000*VALUE(LEFT(F292,LEN(F292)-1)),IF(RIGHT(F292,1)="B",1000000000*VALUE(LEFT(F292,LEN(F292)-1)),IF(RIGHT(F292,1)="%",0.01*VALUE(LEFT(F292,LEN(F292)-1)),IF(RIGHT(F292,1)="k",1000*VALUE(LEFT(F292,LEN(F292)-1)),VALUE(SUBSTITUTE(F292,",",""))))))))),"N/A")</f>
        <v/>
      </c>
      <c r="N292">
        <f>IFERROR(IF(TRIM(G292)="-", "N/A", IF(RIGHT(G292,1)=")",IF(RIGHT(G292,2)="T)",-1000000000000*VALUE(MID(G292,2,LEN(G292)-3)),IF(RIGHT(G292,2)="M)",-1000000*VALUE(MID(G292,2,LEN(G292)-3)),IF(RIGHT(G292,2)="B)",-1000000000*VALUE(MID(G292,2,LEN(G292)-3)),IF(RIGHT(G292,2)="k)",-1000*VALUE(MID(G292,2,LEN(G292)-3)),VALUE(SUBSTITUTE(G292,",","")))))),IF(RIGHT(G292,1)="T",1000000000000*VALUE(LEFT(G292,LEN(G292)-1)),IF(RIGHT(G292,1)="M",1000000*VALUE(LEFT(G292,LEN(G292)-1)),IF(RIGHT(G292,1)="B",1000000000*VALUE(LEFT(G292,LEN(G292)-1)),IF(RIGHT(G292,1)="%",0.01*VALUE(LEFT(G292,LEN(G292)-1)),IF(RIGHT(G292,1)="k",1000*VALUE(LEFT(G292,LEN(G292)-1)),VALUE(SUBSTITUTE(G292,",",""))))))))),"N/A")</f>
        <v/>
      </c>
      <c r="P292">
        <f>MAX(J292:N292)</f>
        <v/>
      </c>
      <c r="Q292">
        <f>IFERROR(J144+MATCH(P292,J292:N292,0)-1,"")</f>
        <v/>
      </c>
      <c r="R292">
        <f>IF(Q292="","",MIN(J292:N292))</f>
        <v/>
      </c>
      <c r="S292">
        <f>IFERROR(J144+MATCH(R292,J292:N292,0)-1,"")</f>
        <v/>
      </c>
      <c r="T292">
        <f>IFERROR(AVERAGE(J292:N292),"")</f>
        <v/>
      </c>
      <c r="U292">
        <f>IFERROR(STDEV(J292:N292),"")</f>
        <v/>
      </c>
      <c r="V292">
        <f>IFERROR(IF(C292="-","",IF(ISBLANK(B292),"",IF(OR(ISNUMBER(FIND("Growth",B292)),ISNUMBER(FIND("Margin",B292))),"",(J292-T292)/U292))),"")</f>
        <v/>
      </c>
      <c r="W292">
        <f>IFERROR(IF(OR(D292="-",ISBLANK(D292)),"",(K292-T292)/U292),"")</f>
        <v/>
      </c>
      <c r="X292">
        <f>IFERROR(IF(OR(E292="-",ISBLANK(E292)),"",(L292-T292)/U292),"")</f>
        <v/>
      </c>
      <c r="Y292">
        <f>IFERROR(IF(OR(F292="-",ISBLANK(F292)),"",(M292-T292)/U292),"")</f>
        <v/>
      </c>
      <c r="Z292">
        <f>IFERROR(IF(OR(G292="-",ISBLANK(G292)),"",(N292-T292)/U292),"")</f>
        <v/>
      </c>
      <c r="AA292">
        <f>IF(MAX(MAX(V292:Z292),ABS(MIN(V292:Z292)))=ABS(MIN(V292:Z292)),MIN(V292:Z292),MAX(V292:Z292))</f>
        <v/>
      </c>
      <c r="AB292">
        <f>IFERROR(V144+MATCH(AA292,V292:Z292,0)-1,"")</f>
        <v/>
      </c>
      <c r="AC292">
        <f>IF(AB292&lt;&gt;"",IF(S292=AB292,"Low",IF(AB292=Q292,"High","")),"")</f>
        <v/>
      </c>
      <c r="AE292">
        <f>IF(ISNUMBER(MATCH("N/A",J292:N292,0)),"",IFERROR((5 * SUMPRODUCT(J144:N144,J292:N292) - PRODUCT(SUM(J144:N144),SUM(J292:N292))) / ((5 * SUM((J144^2)+(K144^2)+(L144^2)+(M144^2)+(N144^2))) - SUM(J144:N144)^2),""))</f>
        <v/>
      </c>
      <c r="AF292">
        <f>IFERROR(CORREL(J144:N144,J292:N292),"")</f>
        <v/>
      </c>
      <c r="AZ292">
        <f>IF(Q292=S292,0,1)</f>
        <v/>
      </c>
      <c r="BA292">
        <f>IF(AZ292=1,IF(Q292="","",IF(Q292=N144,"Yes","No")),"")</f>
        <v/>
      </c>
      <c r="BB292">
        <f>IF(BA292="Yes",P292,"")</f>
        <v/>
      </c>
      <c r="BC292">
        <f>IF(AZ292=1,IF(S292="","",IF(S292=N144,"Yes","No")),"")</f>
        <v/>
      </c>
      <c r="BD292">
        <f>IF(BC292="Yes",R292,"")</f>
        <v/>
      </c>
      <c r="BE292">
        <f>IFERROR(IF(SIGN(AE292)=1,"Increasing",IF(SIGN(AE292)=-1,"Decreasing","")),"")</f>
        <v/>
      </c>
      <c r="BF292">
        <f>IF(OR(AND(BE292="Increasing",BA292="Yes"),AND(BE292="Decreasing",BC292="Yes")),"Yes","No")</f>
        <v/>
      </c>
      <c r="BG292">
        <f>IF(I292="pos_trend","Yes","No")</f>
        <v/>
      </c>
      <c r="BH292">
        <f>IF(AF292&lt;&gt;"",IF(ABS(AF292)&gt;0.8,"Yes","No"),"")</f>
        <v/>
      </c>
    </row>
    <row r="293" spans="1:60">
      <c s="1" r="A293" t="n">
        <v>1</v>
      </c>
      <c r="B293" t="s">
        <v>409</v>
      </c>
      <c r="C293" t="s">
        <v>264</v>
      </c>
      <c r="D293" t="s">
        <v>1491</v>
      </c>
      <c r="E293" t="s">
        <v>1492</v>
      </c>
      <c r="F293" t="s">
        <v>1493</v>
      </c>
      <c r="G293" t="s">
        <v>1494</v>
      </c>
      <c r="H293" t="s"/>
      <c r="I293">
        <f>IF(AND(K293&gt; J293, L293&gt; K293, M293&gt; L293, N293&gt; M293), "pos_trend", IF(AND(K293&lt; J293, L293&lt; K293, M293&lt; L293, N293&lt; M293), "neg_trend", "N/A"))</f>
        <v/>
      </c>
      <c r="J293">
        <f>IFERROR(IF(TRIM(C293)="-", "N/A", IF(RIGHT(C293,1)=")",IF(RIGHT(C293,2)="T)",-1000000000000*VALUE(MID(C293,2,LEN(C293)-3)),IF(RIGHT(C293,2)="M)",-1000000*VALUE(MID(C293,2,LEN(C293)-3)),IF(RIGHT(C293,2)="B)",-1000000000*VALUE(MID(C293,2,LEN(C293)-3)),IF(RIGHT(C293,2)="k)",-1000*VALUE(MID(C293,2,LEN(C293)-3)),VALUE(SUBSTITUTE(C293,",","")))))),IF(RIGHT(C293,1)="T",1000000000000*VALUE(LEFT(C293,LEN(C293)-1)),IF(RIGHT(C293,1)="M",1000000*VALUE(LEFT(C293,LEN(C293)-1)),IF(RIGHT(C293,1)="B",1000000000*VALUE(LEFT(C293,LEN(C293)-1)),IF(RIGHT(C293,1)="%",0.01*VALUE(LEFT(C293,LEN(C293)-1)),IF(RIGHT(C293,1)="k",1000*VALUE(LEFT(C293,LEN(C293)-1)),VALUE(SUBSTITUTE(C293,",",""))))))))),"N/A")</f>
        <v/>
      </c>
      <c r="K293">
        <f>IFERROR(IF(TRIM(D293)="-", "N/A", IF(RIGHT(D293,1)=")",IF(RIGHT(D293,2)="T)",-1000000000000*VALUE(MID(D293,2,LEN(D293)-3)),IF(RIGHT(D293,2)="M)",-1000000*VALUE(MID(D293,2,LEN(D293)-3)),IF(RIGHT(D293,2)="B)",-1000000000*VALUE(MID(D293,2,LEN(D293)-3)),IF(RIGHT(D293,2)="k)",-1000*VALUE(MID(D293,2,LEN(D293)-3)),VALUE(SUBSTITUTE(D293,",","")))))),IF(RIGHT(D293,1)="T",1000000000000*VALUE(LEFT(D293,LEN(D293)-1)),IF(RIGHT(D293,1)="M",1000000*VALUE(LEFT(D293,LEN(D293)-1)),IF(RIGHT(D293,1)="B",1000000000*VALUE(LEFT(D293,LEN(D293)-1)),IF(RIGHT(D293,1)="%",0.01*VALUE(LEFT(D293,LEN(D293)-1)),IF(RIGHT(D293,1)="k",1000*VALUE(LEFT(D293,LEN(D293)-1)),VALUE(SUBSTITUTE(D293,",",""))))))))),"N/A")</f>
        <v/>
      </c>
      <c r="L293">
        <f>IFERROR(IF(TRIM(E293)="-", "N/A", IF(RIGHT(E293,1)=")",IF(RIGHT(E293,2)="T)",-1000000000000*VALUE(MID(E293,2,LEN(E293)-3)),IF(RIGHT(E293,2)="M)",-1000000*VALUE(MID(E293,2,LEN(E293)-3)),IF(RIGHT(E293,2)="B)",-1000000000*VALUE(MID(E293,2,LEN(E293)-3)),IF(RIGHT(E293,2)="k)",-1000*VALUE(MID(E293,2,LEN(E293)-3)),VALUE(SUBSTITUTE(E293,",","")))))),IF(RIGHT(E293,1)="T",1000000000000*VALUE(LEFT(E293,LEN(E293)-1)),IF(RIGHT(E293,1)="M",1000000*VALUE(LEFT(E293,LEN(E293)-1)),IF(RIGHT(E293,1)="B",1000000000*VALUE(LEFT(E293,LEN(E293)-1)),IF(RIGHT(E293,1)="%",0.01*VALUE(LEFT(E293,LEN(E293)-1)),IF(RIGHT(E293,1)="k",1000*VALUE(LEFT(E293,LEN(E293)-1)),VALUE(SUBSTITUTE(E293,",",""))))))))),"N/A")</f>
        <v/>
      </c>
      <c r="M293">
        <f>IFERROR(IF(TRIM(F293)="-", "N/A", IF(RIGHT(F293,1)=")",IF(RIGHT(F293,2)="T)",-1000000000000*VALUE(MID(F293,2,LEN(F293)-3)),IF(RIGHT(F293,2)="M)",-1000000*VALUE(MID(F293,2,LEN(F293)-3)),IF(RIGHT(F293,2)="B)",-1000000000*VALUE(MID(F293,2,LEN(F293)-3)),IF(RIGHT(F293,2)="k)",-1000*VALUE(MID(F293,2,LEN(F293)-3)),VALUE(SUBSTITUTE(F293,",","")))))),IF(RIGHT(F293,1)="T",1000000000000*VALUE(LEFT(F293,LEN(F293)-1)),IF(RIGHT(F293,1)="M",1000000*VALUE(LEFT(F293,LEN(F293)-1)),IF(RIGHT(F293,1)="B",1000000000*VALUE(LEFT(F293,LEN(F293)-1)),IF(RIGHT(F293,1)="%",0.01*VALUE(LEFT(F293,LEN(F293)-1)),IF(RIGHT(F293,1)="k",1000*VALUE(LEFT(F293,LEN(F293)-1)),VALUE(SUBSTITUTE(F293,",",""))))))))),"N/A")</f>
        <v/>
      </c>
      <c r="N293">
        <f>IFERROR(IF(TRIM(G293)="-", "N/A", IF(RIGHT(G293,1)=")",IF(RIGHT(G293,2)="T)",-1000000000000*VALUE(MID(G293,2,LEN(G293)-3)),IF(RIGHT(G293,2)="M)",-1000000*VALUE(MID(G293,2,LEN(G293)-3)),IF(RIGHT(G293,2)="B)",-1000000000*VALUE(MID(G293,2,LEN(G293)-3)),IF(RIGHT(G293,2)="k)",-1000*VALUE(MID(G293,2,LEN(G293)-3)),VALUE(SUBSTITUTE(G293,",","")))))),IF(RIGHT(G293,1)="T",1000000000000*VALUE(LEFT(G293,LEN(G293)-1)),IF(RIGHT(G293,1)="M",1000000*VALUE(LEFT(G293,LEN(G293)-1)),IF(RIGHT(G293,1)="B",1000000000*VALUE(LEFT(G293,LEN(G293)-1)),IF(RIGHT(G293,1)="%",0.01*VALUE(LEFT(G293,LEN(G293)-1)),IF(RIGHT(G293,1)="k",1000*VALUE(LEFT(G293,LEN(G293)-1)),VALUE(SUBSTITUTE(G293,",",""))))))))),"N/A")</f>
        <v/>
      </c>
      <c r="P293">
        <f>MAX(J293:N293)</f>
        <v/>
      </c>
      <c r="Q293">
        <f>IFERROR(J144+MATCH(P293,J293:N293,0)-1,"")</f>
        <v/>
      </c>
      <c r="R293">
        <f>IF(Q293="","",MIN(J293:N293))</f>
        <v/>
      </c>
      <c r="S293">
        <f>IFERROR(J144+MATCH(R293,J293:N293,0)-1,"")</f>
        <v/>
      </c>
      <c r="T293">
        <f>IFERROR(AVERAGE(J293:N293),"")</f>
        <v/>
      </c>
      <c r="U293">
        <f>IFERROR(STDEV(J293:N293),"")</f>
        <v/>
      </c>
      <c r="V293">
        <f>IFERROR(IF(C293="-","",IF(ISBLANK(B293),"",IF(OR(ISNUMBER(FIND("Growth",B293)),ISNUMBER(FIND("Margin",B293))),"",(J293-T293)/U293))),"")</f>
        <v/>
      </c>
      <c r="W293">
        <f>IFERROR(IF(OR(D293="-",ISBLANK(D293)),"",(K293-T293)/U293),"")</f>
        <v/>
      </c>
      <c r="X293">
        <f>IFERROR(IF(OR(E293="-",ISBLANK(E293)),"",(L293-T293)/U293),"")</f>
        <v/>
      </c>
      <c r="Y293">
        <f>IFERROR(IF(OR(F293="-",ISBLANK(F293)),"",(M293-T293)/U293),"")</f>
        <v/>
      </c>
      <c r="Z293">
        <f>IFERROR(IF(OR(G293="-",ISBLANK(G293)),"",(N293-T293)/U293),"")</f>
        <v/>
      </c>
      <c r="AA293">
        <f>IF(MAX(MAX(V293:Z293),ABS(MIN(V293:Z293)))=ABS(MIN(V293:Z293)),MIN(V293:Z293),MAX(V293:Z293))</f>
        <v/>
      </c>
      <c r="AB293">
        <f>IFERROR(V144+MATCH(AA293,V293:Z293,0)-1,"")</f>
        <v/>
      </c>
      <c r="AC293">
        <f>IF(AB293&lt;&gt;"",IF(S293=AB293,"Low",IF(AB293=Q293,"High","")),"")</f>
        <v/>
      </c>
      <c r="AE293">
        <f>IF(ISNUMBER(MATCH("N/A",J293:N293,0)),"",IFERROR((5 * SUMPRODUCT(J144:N144,J293:N293) - PRODUCT(SUM(J144:N144),SUM(J293:N293))) / ((5 * SUM((J144^2)+(K144^2)+(L144^2)+(M144^2)+(N144^2))) - SUM(J144:N144)^2),""))</f>
        <v/>
      </c>
      <c r="AF293">
        <f>IFERROR(CORREL(J144:N144,J293:N293),"")</f>
        <v/>
      </c>
      <c r="AZ293">
        <f>IF(Q293=S293,0,1)</f>
        <v/>
      </c>
      <c r="BA293">
        <f>IF(AZ293=1,IF(Q293="","",IF(Q293=N144,"Yes","No")),"")</f>
        <v/>
      </c>
      <c r="BB293">
        <f>IF(BA293="Yes",P293,"")</f>
        <v/>
      </c>
      <c r="BC293">
        <f>IF(AZ293=1,IF(S293="","",IF(S293=N144,"Yes","No")),"")</f>
        <v/>
      </c>
      <c r="BD293">
        <f>IF(BC293="Yes",R293,"")</f>
        <v/>
      </c>
      <c r="BE293">
        <f>IFERROR(IF(SIGN(AE293)=1,"Increasing",IF(SIGN(AE293)=-1,"Decreasing","")),"")</f>
        <v/>
      </c>
      <c r="BF293">
        <f>IF(OR(AND(BE293="Increasing",BA293="Yes"),AND(BE293="Decreasing",BC293="Yes")),"Yes","No")</f>
        <v/>
      </c>
      <c r="BG293">
        <f>IF(I293="pos_trend","Yes","No")</f>
        <v/>
      </c>
      <c r="BH293">
        <f>IF(AF293&lt;&gt;"",IF(ABS(AF293)&gt;0.8,"Yes","No"),"")</f>
        <v/>
      </c>
    </row>
    <row r="294" spans="1:60">
      <c s="1" r="A294" t="n">
        <v>2</v>
      </c>
      <c r="B294" t="s">
        <v>751</v>
      </c>
      <c r="C294" t="s">
        <v>1495</v>
      </c>
      <c r="D294" t="s">
        <v>1119</v>
      </c>
      <c r="E294" t="s">
        <v>1120</v>
      </c>
      <c r="F294" t="s">
        <v>1121</v>
      </c>
      <c r="G294" t="s">
        <v>1122</v>
      </c>
      <c r="H294" t="s"/>
      <c r="I294">
        <f>IF(AND(K294&gt; J294, L294&gt; K294, M294&gt; L294, N294&gt; M294), "pos_trend", IF(AND(K294&lt; J294, L294&lt; K294, M294&lt; L294, N294&lt; M294), "neg_trend", "N/A"))</f>
        <v/>
      </c>
      <c r="J294">
        <f>IFERROR(IF(TRIM(C294)="-", "N/A", IF(RIGHT(C294,1)=")",IF(RIGHT(C294,2)="T)",-1000000000000*VALUE(MID(C294,2,LEN(C294)-3)),IF(RIGHT(C294,2)="M)",-1000000*VALUE(MID(C294,2,LEN(C294)-3)),IF(RIGHT(C294,2)="B)",-1000000000*VALUE(MID(C294,2,LEN(C294)-3)),IF(RIGHT(C294,2)="k)",-1000*VALUE(MID(C294,2,LEN(C294)-3)),VALUE(SUBSTITUTE(C294,",","")))))),IF(RIGHT(C294,1)="T",1000000000000*VALUE(LEFT(C294,LEN(C294)-1)),IF(RIGHT(C294,1)="M",1000000*VALUE(LEFT(C294,LEN(C294)-1)),IF(RIGHT(C294,1)="B",1000000000*VALUE(LEFT(C294,LEN(C294)-1)),IF(RIGHT(C294,1)="%",0.01*VALUE(LEFT(C294,LEN(C294)-1)),IF(RIGHT(C294,1)="k",1000*VALUE(LEFT(C294,LEN(C294)-1)),VALUE(SUBSTITUTE(C294,",",""))))))))),"N/A")</f>
        <v/>
      </c>
      <c r="K294">
        <f>IFERROR(IF(TRIM(D294)="-", "N/A", IF(RIGHT(D294,1)=")",IF(RIGHT(D294,2)="T)",-1000000000000*VALUE(MID(D294,2,LEN(D294)-3)),IF(RIGHT(D294,2)="M)",-1000000*VALUE(MID(D294,2,LEN(D294)-3)),IF(RIGHT(D294,2)="B)",-1000000000*VALUE(MID(D294,2,LEN(D294)-3)),IF(RIGHT(D294,2)="k)",-1000*VALUE(MID(D294,2,LEN(D294)-3)),VALUE(SUBSTITUTE(D294,",","")))))),IF(RIGHT(D294,1)="T",1000000000000*VALUE(LEFT(D294,LEN(D294)-1)),IF(RIGHT(D294,1)="M",1000000*VALUE(LEFT(D294,LEN(D294)-1)),IF(RIGHT(D294,1)="B",1000000000*VALUE(LEFT(D294,LEN(D294)-1)),IF(RIGHT(D294,1)="%",0.01*VALUE(LEFT(D294,LEN(D294)-1)),IF(RIGHT(D294,1)="k",1000*VALUE(LEFT(D294,LEN(D294)-1)),VALUE(SUBSTITUTE(D294,",",""))))))))),"N/A")</f>
        <v/>
      </c>
      <c r="L294">
        <f>IFERROR(IF(TRIM(E294)="-", "N/A", IF(RIGHT(E294,1)=")",IF(RIGHT(E294,2)="T)",-1000000000000*VALUE(MID(E294,2,LEN(E294)-3)),IF(RIGHT(E294,2)="M)",-1000000*VALUE(MID(E294,2,LEN(E294)-3)),IF(RIGHT(E294,2)="B)",-1000000000*VALUE(MID(E294,2,LEN(E294)-3)),IF(RIGHT(E294,2)="k)",-1000*VALUE(MID(E294,2,LEN(E294)-3)),VALUE(SUBSTITUTE(E294,",","")))))),IF(RIGHT(E294,1)="T",1000000000000*VALUE(LEFT(E294,LEN(E294)-1)),IF(RIGHT(E294,1)="M",1000000*VALUE(LEFT(E294,LEN(E294)-1)),IF(RIGHT(E294,1)="B",1000000000*VALUE(LEFT(E294,LEN(E294)-1)),IF(RIGHT(E294,1)="%",0.01*VALUE(LEFT(E294,LEN(E294)-1)),IF(RIGHT(E294,1)="k",1000*VALUE(LEFT(E294,LEN(E294)-1)),VALUE(SUBSTITUTE(E294,",",""))))))))),"N/A")</f>
        <v/>
      </c>
      <c r="M294">
        <f>IFERROR(IF(TRIM(F294)="-", "N/A", IF(RIGHT(F294,1)=")",IF(RIGHT(F294,2)="T)",-1000000000000*VALUE(MID(F294,2,LEN(F294)-3)),IF(RIGHT(F294,2)="M)",-1000000*VALUE(MID(F294,2,LEN(F294)-3)),IF(RIGHT(F294,2)="B)",-1000000000*VALUE(MID(F294,2,LEN(F294)-3)),IF(RIGHT(F294,2)="k)",-1000*VALUE(MID(F294,2,LEN(F294)-3)),VALUE(SUBSTITUTE(F294,",","")))))),IF(RIGHT(F294,1)="T",1000000000000*VALUE(LEFT(F294,LEN(F294)-1)),IF(RIGHT(F294,1)="M",1000000*VALUE(LEFT(F294,LEN(F294)-1)),IF(RIGHT(F294,1)="B",1000000000*VALUE(LEFT(F294,LEN(F294)-1)),IF(RIGHT(F294,1)="%",0.01*VALUE(LEFT(F294,LEN(F294)-1)),IF(RIGHT(F294,1)="k",1000*VALUE(LEFT(F294,LEN(F294)-1)),VALUE(SUBSTITUTE(F294,",",""))))))))),"N/A")</f>
        <v/>
      </c>
      <c r="N294">
        <f>IFERROR(IF(TRIM(G294)="-", "N/A", IF(RIGHT(G294,1)=")",IF(RIGHT(G294,2)="T)",-1000000000000*VALUE(MID(G294,2,LEN(G294)-3)),IF(RIGHT(G294,2)="M)",-1000000*VALUE(MID(G294,2,LEN(G294)-3)),IF(RIGHT(G294,2)="B)",-1000000000*VALUE(MID(G294,2,LEN(G294)-3)),IF(RIGHT(G294,2)="k)",-1000*VALUE(MID(G294,2,LEN(G294)-3)),VALUE(SUBSTITUTE(G294,",","")))))),IF(RIGHT(G294,1)="T",1000000000000*VALUE(LEFT(G294,LEN(G294)-1)),IF(RIGHT(G294,1)="M",1000000*VALUE(LEFT(G294,LEN(G294)-1)),IF(RIGHT(G294,1)="B",1000000000*VALUE(LEFT(G294,LEN(G294)-1)),IF(RIGHT(G294,1)="%",0.01*VALUE(LEFT(G294,LEN(G294)-1)),IF(RIGHT(G294,1)="k",1000*VALUE(LEFT(G294,LEN(G294)-1)),VALUE(SUBSTITUTE(G294,",",""))))))))),"N/A")</f>
        <v/>
      </c>
      <c r="P294">
        <f>MAX(J294:N294)</f>
        <v/>
      </c>
      <c r="Q294">
        <f>IFERROR(J144+MATCH(P294,J294:N294,0)-1,"")</f>
        <v/>
      </c>
      <c r="R294">
        <f>IF(Q294="","",MIN(J294:N294))</f>
        <v/>
      </c>
      <c r="S294">
        <f>IFERROR(J144+MATCH(R294,J294:N294,0)-1,"")</f>
        <v/>
      </c>
      <c r="T294">
        <f>IFERROR(AVERAGE(J294:N294),"")</f>
        <v/>
      </c>
      <c r="U294">
        <f>IFERROR(STDEV(J294:N294),"")</f>
        <v/>
      </c>
      <c r="V294">
        <f>IFERROR(IF(C294="-","",IF(ISBLANK(B294),"",IF(OR(ISNUMBER(FIND("Growth",B294)),ISNUMBER(FIND("Margin",B294))),"",(J294-T294)/U294))),"")</f>
        <v/>
      </c>
      <c r="W294">
        <f>IFERROR(IF(OR(D294="-",ISBLANK(D294)),"",(K294-T294)/U294),"")</f>
        <v/>
      </c>
      <c r="X294">
        <f>IFERROR(IF(OR(E294="-",ISBLANK(E294)),"",(L294-T294)/U294),"")</f>
        <v/>
      </c>
      <c r="Y294">
        <f>IFERROR(IF(OR(F294="-",ISBLANK(F294)),"",(M294-T294)/U294),"")</f>
        <v/>
      </c>
      <c r="Z294">
        <f>IFERROR(IF(OR(G294="-",ISBLANK(G294)),"",(N294-T294)/U294),"")</f>
        <v/>
      </c>
      <c r="AA294">
        <f>IF(MAX(MAX(V294:Z294),ABS(MIN(V294:Z294)))=ABS(MIN(V294:Z294)),MIN(V294:Z294),MAX(V294:Z294))</f>
        <v/>
      </c>
      <c r="AB294">
        <f>IFERROR(V144+MATCH(AA294,V294:Z294,0)-1,"")</f>
        <v/>
      </c>
      <c r="AC294">
        <f>IF(AB294&lt;&gt;"",IF(S294=AB294,"Low",IF(AB294=Q294,"High","")),"")</f>
        <v/>
      </c>
      <c r="AE294">
        <f>IF(ISNUMBER(MATCH("N/A",J294:N294,0)),"",IFERROR((5 * SUMPRODUCT(J144:N144,J294:N294) - PRODUCT(SUM(J144:N144),SUM(J294:N294))) / ((5 * SUM((J144^2)+(K144^2)+(L144^2)+(M144^2)+(N144^2))) - SUM(J144:N144)^2),""))</f>
        <v/>
      </c>
      <c r="AF294">
        <f>IFERROR(CORREL(J144:N144,J294:N294),"")</f>
        <v/>
      </c>
      <c r="AZ294">
        <f>IF(Q294=S294,0,1)</f>
        <v/>
      </c>
      <c r="BA294">
        <f>IF(AZ294=1,IF(Q294="","",IF(Q294=N144,"Yes","No")),"")</f>
        <v/>
      </c>
      <c r="BB294">
        <f>IF(BA294="Yes",P294,"")</f>
        <v/>
      </c>
      <c r="BC294">
        <f>IF(AZ294=1,IF(S294="","",IF(S294=N144,"Yes","No")),"")</f>
        <v/>
      </c>
      <c r="BD294">
        <f>IF(BC294="Yes",R294,"")</f>
        <v/>
      </c>
      <c r="BE294">
        <f>IFERROR(IF(SIGN(AE294)=1,"Increasing",IF(SIGN(AE294)=-1,"Decreasing","")),"")</f>
        <v/>
      </c>
      <c r="BF294">
        <f>IF(OR(AND(BE294="Increasing",BA294="Yes"),AND(BE294="Decreasing",BC294="Yes")),"Yes","No")</f>
        <v/>
      </c>
      <c r="BG294">
        <f>IF(I294="pos_trend","Yes","No")</f>
        <v/>
      </c>
      <c r="BH294">
        <f>IF(AF294&lt;&gt;"",IF(ABS(AF294)&gt;0.8,"Yes","No"),"")</f>
        <v/>
      </c>
    </row>
    <row r="295" spans="1:60">
      <c s="1" r="A295" t="n">
        <v>3</v>
      </c>
      <c r="B295" t="s">
        <v>752</v>
      </c>
      <c r="C295" t="s">
        <v>1118</v>
      </c>
      <c r="D295" t="s">
        <v>1124</v>
      </c>
      <c r="E295" t="s">
        <v>1125</v>
      </c>
      <c r="F295" t="s">
        <v>1126</v>
      </c>
      <c r="G295" t="s">
        <v>1127</v>
      </c>
      <c r="H295" t="s"/>
      <c r="I295">
        <f>IF(AND(K295&gt; J295, L295&gt; K295, M295&gt; L295, N295&gt; M295), "pos_trend", IF(AND(K295&lt; J295, L295&lt; K295, M295&lt; L295, N295&lt; M295), "neg_trend", "N/A"))</f>
        <v/>
      </c>
      <c r="J295">
        <f>IFERROR(IF(TRIM(C295)="-", "N/A", IF(RIGHT(C295,1)=")",IF(RIGHT(C295,2)="T)",-1000000000000*VALUE(MID(C295,2,LEN(C295)-3)),IF(RIGHT(C295,2)="M)",-1000000*VALUE(MID(C295,2,LEN(C295)-3)),IF(RIGHT(C295,2)="B)",-1000000000*VALUE(MID(C295,2,LEN(C295)-3)),IF(RIGHT(C295,2)="k)",-1000*VALUE(MID(C295,2,LEN(C295)-3)),VALUE(SUBSTITUTE(C295,",","")))))),IF(RIGHT(C295,1)="T",1000000000000*VALUE(LEFT(C295,LEN(C295)-1)),IF(RIGHT(C295,1)="M",1000000*VALUE(LEFT(C295,LEN(C295)-1)),IF(RIGHT(C295,1)="B",1000000000*VALUE(LEFT(C295,LEN(C295)-1)),IF(RIGHT(C295,1)="%",0.01*VALUE(LEFT(C295,LEN(C295)-1)),IF(RIGHT(C295,1)="k",1000*VALUE(LEFT(C295,LEN(C295)-1)),VALUE(SUBSTITUTE(C295,",",""))))))))),"N/A")</f>
        <v/>
      </c>
      <c r="K295">
        <f>IFERROR(IF(TRIM(D295)="-", "N/A", IF(RIGHT(D295,1)=")",IF(RIGHT(D295,2)="T)",-1000000000000*VALUE(MID(D295,2,LEN(D295)-3)),IF(RIGHT(D295,2)="M)",-1000000*VALUE(MID(D295,2,LEN(D295)-3)),IF(RIGHT(D295,2)="B)",-1000000000*VALUE(MID(D295,2,LEN(D295)-3)),IF(RIGHT(D295,2)="k)",-1000*VALUE(MID(D295,2,LEN(D295)-3)),VALUE(SUBSTITUTE(D295,",","")))))),IF(RIGHT(D295,1)="T",1000000000000*VALUE(LEFT(D295,LEN(D295)-1)),IF(RIGHT(D295,1)="M",1000000*VALUE(LEFT(D295,LEN(D295)-1)),IF(RIGHT(D295,1)="B",1000000000*VALUE(LEFT(D295,LEN(D295)-1)),IF(RIGHT(D295,1)="%",0.01*VALUE(LEFT(D295,LEN(D295)-1)),IF(RIGHT(D295,1)="k",1000*VALUE(LEFT(D295,LEN(D295)-1)),VALUE(SUBSTITUTE(D295,",",""))))))))),"N/A")</f>
        <v/>
      </c>
      <c r="L295">
        <f>IFERROR(IF(TRIM(E295)="-", "N/A", IF(RIGHT(E295,1)=")",IF(RIGHT(E295,2)="T)",-1000000000000*VALUE(MID(E295,2,LEN(E295)-3)),IF(RIGHT(E295,2)="M)",-1000000*VALUE(MID(E295,2,LEN(E295)-3)),IF(RIGHT(E295,2)="B)",-1000000000*VALUE(MID(E295,2,LEN(E295)-3)),IF(RIGHT(E295,2)="k)",-1000*VALUE(MID(E295,2,LEN(E295)-3)),VALUE(SUBSTITUTE(E295,",","")))))),IF(RIGHT(E295,1)="T",1000000000000*VALUE(LEFT(E295,LEN(E295)-1)),IF(RIGHT(E295,1)="M",1000000*VALUE(LEFT(E295,LEN(E295)-1)),IF(RIGHT(E295,1)="B",1000000000*VALUE(LEFT(E295,LEN(E295)-1)),IF(RIGHT(E295,1)="%",0.01*VALUE(LEFT(E295,LEN(E295)-1)),IF(RIGHT(E295,1)="k",1000*VALUE(LEFT(E295,LEN(E295)-1)),VALUE(SUBSTITUTE(E295,",",""))))))))),"N/A")</f>
        <v/>
      </c>
      <c r="M295">
        <f>IFERROR(IF(TRIM(F295)="-", "N/A", IF(RIGHT(F295,1)=")",IF(RIGHT(F295,2)="T)",-1000000000000*VALUE(MID(F295,2,LEN(F295)-3)),IF(RIGHT(F295,2)="M)",-1000000*VALUE(MID(F295,2,LEN(F295)-3)),IF(RIGHT(F295,2)="B)",-1000000000*VALUE(MID(F295,2,LEN(F295)-3)),IF(RIGHT(F295,2)="k)",-1000*VALUE(MID(F295,2,LEN(F295)-3)),VALUE(SUBSTITUTE(F295,",","")))))),IF(RIGHT(F295,1)="T",1000000000000*VALUE(LEFT(F295,LEN(F295)-1)),IF(RIGHT(F295,1)="M",1000000*VALUE(LEFT(F295,LEN(F295)-1)),IF(RIGHT(F295,1)="B",1000000000*VALUE(LEFT(F295,LEN(F295)-1)),IF(RIGHT(F295,1)="%",0.01*VALUE(LEFT(F295,LEN(F295)-1)),IF(RIGHT(F295,1)="k",1000*VALUE(LEFT(F295,LEN(F295)-1)),VALUE(SUBSTITUTE(F295,",",""))))))))),"N/A")</f>
        <v/>
      </c>
      <c r="N295">
        <f>IFERROR(IF(TRIM(G295)="-", "N/A", IF(RIGHT(G295,1)=")",IF(RIGHT(G295,2)="T)",-1000000000000*VALUE(MID(G295,2,LEN(G295)-3)),IF(RIGHT(G295,2)="M)",-1000000*VALUE(MID(G295,2,LEN(G295)-3)),IF(RIGHT(G295,2)="B)",-1000000000*VALUE(MID(G295,2,LEN(G295)-3)),IF(RIGHT(G295,2)="k)",-1000*VALUE(MID(G295,2,LEN(G295)-3)),VALUE(SUBSTITUTE(G295,",","")))))),IF(RIGHT(G295,1)="T",1000000000000*VALUE(LEFT(G295,LEN(G295)-1)),IF(RIGHT(G295,1)="M",1000000*VALUE(LEFT(G295,LEN(G295)-1)),IF(RIGHT(G295,1)="B",1000000000*VALUE(LEFT(G295,LEN(G295)-1)),IF(RIGHT(G295,1)="%",0.01*VALUE(LEFT(G295,LEN(G295)-1)),IF(RIGHT(G295,1)="k",1000*VALUE(LEFT(G295,LEN(G295)-1)),VALUE(SUBSTITUTE(G295,",",""))))))))),"N/A")</f>
        <v/>
      </c>
      <c r="P295">
        <f>MAX(J295:N295)</f>
        <v/>
      </c>
      <c r="Q295">
        <f>IFERROR(J144+MATCH(P295,J295:N295,0)-1,"")</f>
        <v/>
      </c>
      <c r="R295">
        <f>IF(Q295="","",MIN(J295:N295))</f>
        <v/>
      </c>
      <c r="S295">
        <f>IFERROR(J144+MATCH(R295,J295:N295,0)-1,"")</f>
        <v/>
      </c>
      <c r="T295">
        <f>IFERROR(AVERAGE(J295:N295),"")</f>
        <v/>
      </c>
      <c r="U295">
        <f>IFERROR(STDEV(J295:N295),"")</f>
        <v/>
      </c>
      <c r="V295">
        <f>IFERROR(IF(C295="-","",IF(ISBLANK(B295),"",IF(OR(ISNUMBER(FIND("Growth",B295)),ISNUMBER(FIND("Margin",B295))),"",(J295-T295)/U295))),"")</f>
        <v/>
      </c>
      <c r="W295">
        <f>IFERROR(IF(OR(D295="-",ISBLANK(D295)),"",(K295-T295)/U295),"")</f>
        <v/>
      </c>
      <c r="X295">
        <f>IFERROR(IF(OR(E295="-",ISBLANK(E295)),"",(L295-T295)/U295),"")</f>
        <v/>
      </c>
      <c r="Y295">
        <f>IFERROR(IF(OR(F295="-",ISBLANK(F295)),"",(M295-T295)/U295),"")</f>
        <v/>
      </c>
      <c r="Z295">
        <f>IFERROR(IF(OR(G295="-",ISBLANK(G295)),"",(N295-T295)/U295),"")</f>
        <v/>
      </c>
      <c r="AA295">
        <f>IF(MAX(MAX(V295:Z295),ABS(MIN(V295:Z295)))=ABS(MIN(V295:Z295)),MIN(V295:Z295),MAX(V295:Z295))</f>
        <v/>
      </c>
      <c r="AB295">
        <f>IFERROR(V144+MATCH(AA295,V295:Z295,0)-1,"")</f>
        <v/>
      </c>
      <c r="AC295">
        <f>IF(AB295&lt;&gt;"",IF(S295=AB295,"Low",IF(AB295=Q295,"High","")),"")</f>
        <v/>
      </c>
      <c r="AE295">
        <f>IF(ISNUMBER(MATCH("N/A",J295:N295,0)),"",IFERROR((5 * SUMPRODUCT(J144:N144,J295:N295) - PRODUCT(SUM(J144:N144),SUM(J295:N295))) / ((5 * SUM((J144^2)+(K144^2)+(L144^2)+(M144^2)+(N144^2))) - SUM(J144:N144)^2),""))</f>
        <v/>
      </c>
      <c r="AF295">
        <f>IFERROR(CORREL(J144:N144,J295:N295),"")</f>
        <v/>
      </c>
      <c r="AZ295">
        <f>IF(Q295=S295,0,1)</f>
        <v/>
      </c>
      <c r="BA295">
        <f>IF(AZ295=1,IF(Q295="","",IF(Q295=N144,"Yes","No")),"")</f>
        <v/>
      </c>
      <c r="BB295">
        <f>IF(BA295="Yes",P295,"")</f>
        <v/>
      </c>
      <c r="BC295">
        <f>IF(AZ295=1,IF(S295="","",IF(S295=N144,"Yes","No")),"")</f>
        <v/>
      </c>
      <c r="BD295">
        <f>IF(BC295="Yes",R295,"")</f>
        <v/>
      </c>
      <c r="BE295">
        <f>IFERROR(IF(SIGN(AE295)=1,"Increasing",IF(SIGN(AE295)=-1,"Decreasing","")),"")</f>
        <v/>
      </c>
      <c r="BF295">
        <f>IF(OR(AND(BE295="Increasing",BA295="Yes"),AND(BE295="Decreasing",BC295="Yes")),"Yes","No")</f>
        <v/>
      </c>
      <c r="BG295">
        <f>IF(I295="pos_trend","Yes","No")</f>
        <v/>
      </c>
      <c r="BH295">
        <f>IF(AF295&lt;&gt;"",IF(ABS(AF295)&gt;0.8,"Yes","No"),"")</f>
        <v/>
      </c>
    </row>
    <row r="296" spans="1:60">
      <c s="1" r="A296" t="n">
        <v>4</v>
      </c>
      <c r="B296" t="s">
        <v>753</v>
      </c>
      <c r="C296" t="s">
        <v>1128</v>
      </c>
      <c r="D296" t="s">
        <v>1129</v>
      </c>
      <c r="E296" t="s">
        <v>1130</v>
      </c>
      <c r="F296" t="s">
        <v>1131</v>
      </c>
      <c r="G296" t="s">
        <v>1132</v>
      </c>
      <c r="H296" t="s"/>
      <c r="I296">
        <f>IF(AND(K296&gt; J296, L296&gt; K296, M296&gt; L296, N296&gt; M296), "pos_trend", IF(AND(K296&lt; J296, L296&lt; K296, M296&lt; L296, N296&lt; M296), "neg_trend", "N/A"))</f>
        <v/>
      </c>
      <c r="J296">
        <f>IFERROR(IF(TRIM(C296)="-", "N/A", IF(RIGHT(C296,1)=")",IF(RIGHT(C296,2)="T)",-1000000000000*VALUE(MID(C296,2,LEN(C296)-3)),IF(RIGHT(C296,2)="M)",-1000000*VALUE(MID(C296,2,LEN(C296)-3)),IF(RIGHT(C296,2)="B)",-1000000000*VALUE(MID(C296,2,LEN(C296)-3)),IF(RIGHT(C296,2)="k)",-1000*VALUE(MID(C296,2,LEN(C296)-3)),VALUE(SUBSTITUTE(C296,",","")))))),IF(RIGHT(C296,1)="T",1000000000000*VALUE(LEFT(C296,LEN(C296)-1)),IF(RIGHT(C296,1)="M",1000000*VALUE(LEFT(C296,LEN(C296)-1)),IF(RIGHT(C296,1)="B",1000000000*VALUE(LEFT(C296,LEN(C296)-1)),IF(RIGHT(C296,1)="%",0.01*VALUE(LEFT(C296,LEN(C296)-1)),IF(RIGHT(C296,1)="k",1000*VALUE(LEFT(C296,LEN(C296)-1)),VALUE(SUBSTITUTE(C296,",",""))))))))),"N/A")</f>
        <v/>
      </c>
      <c r="K296">
        <f>IFERROR(IF(TRIM(D296)="-", "N/A", IF(RIGHT(D296,1)=")",IF(RIGHT(D296,2)="T)",-1000000000000*VALUE(MID(D296,2,LEN(D296)-3)),IF(RIGHT(D296,2)="M)",-1000000*VALUE(MID(D296,2,LEN(D296)-3)),IF(RIGHT(D296,2)="B)",-1000000000*VALUE(MID(D296,2,LEN(D296)-3)),IF(RIGHT(D296,2)="k)",-1000*VALUE(MID(D296,2,LEN(D296)-3)),VALUE(SUBSTITUTE(D296,",","")))))),IF(RIGHT(D296,1)="T",1000000000000*VALUE(LEFT(D296,LEN(D296)-1)),IF(RIGHT(D296,1)="M",1000000*VALUE(LEFT(D296,LEN(D296)-1)),IF(RIGHT(D296,1)="B",1000000000*VALUE(LEFT(D296,LEN(D296)-1)),IF(RIGHT(D296,1)="%",0.01*VALUE(LEFT(D296,LEN(D296)-1)),IF(RIGHT(D296,1)="k",1000*VALUE(LEFT(D296,LEN(D296)-1)),VALUE(SUBSTITUTE(D296,",",""))))))))),"N/A")</f>
        <v/>
      </c>
      <c r="L296">
        <f>IFERROR(IF(TRIM(E296)="-", "N/A", IF(RIGHT(E296,1)=")",IF(RIGHT(E296,2)="T)",-1000000000000*VALUE(MID(E296,2,LEN(E296)-3)),IF(RIGHT(E296,2)="M)",-1000000*VALUE(MID(E296,2,LEN(E296)-3)),IF(RIGHT(E296,2)="B)",-1000000000*VALUE(MID(E296,2,LEN(E296)-3)),IF(RIGHT(E296,2)="k)",-1000*VALUE(MID(E296,2,LEN(E296)-3)),VALUE(SUBSTITUTE(E296,",","")))))),IF(RIGHT(E296,1)="T",1000000000000*VALUE(LEFT(E296,LEN(E296)-1)),IF(RIGHT(E296,1)="M",1000000*VALUE(LEFT(E296,LEN(E296)-1)),IF(RIGHT(E296,1)="B",1000000000*VALUE(LEFT(E296,LEN(E296)-1)),IF(RIGHT(E296,1)="%",0.01*VALUE(LEFT(E296,LEN(E296)-1)),IF(RIGHT(E296,1)="k",1000*VALUE(LEFT(E296,LEN(E296)-1)),VALUE(SUBSTITUTE(E296,",",""))))))))),"N/A")</f>
        <v/>
      </c>
      <c r="M296">
        <f>IFERROR(IF(TRIM(F296)="-", "N/A", IF(RIGHT(F296,1)=")",IF(RIGHT(F296,2)="T)",-1000000000000*VALUE(MID(F296,2,LEN(F296)-3)),IF(RIGHT(F296,2)="M)",-1000000*VALUE(MID(F296,2,LEN(F296)-3)),IF(RIGHT(F296,2)="B)",-1000000000*VALUE(MID(F296,2,LEN(F296)-3)),IF(RIGHT(F296,2)="k)",-1000*VALUE(MID(F296,2,LEN(F296)-3)),VALUE(SUBSTITUTE(F296,",","")))))),IF(RIGHT(F296,1)="T",1000000000000*VALUE(LEFT(F296,LEN(F296)-1)),IF(RIGHT(F296,1)="M",1000000*VALUE(LEFT(F296,LEN(F296)-1)),IF(RIGHT(F296,1)="B",1000000000*VALUE(LEFT(F296,LEN(F296)-1)),IF(RIGHT(F296,1)="%",0.01*VALUE(LEFT(F296,LEN(F296)-1)),IF(RIGHT(F296,1)="k",1000*VALUE(LEFT(F296,LEN(F296)-1)),VALUE(SUBSTITUTE(F296,",",""))))))))),"N/A")</f>
        <v/>
      </c>
      <c r="N296">
        <f>IFERROR(IF(TRIM(G296)="-", "N/A", IF(RIGHT(G296,1)=")",IF(RIGHT(G296,2)="T)",-1000000000000*VALUE(MID(G296,2,LEN(G296)-3)),IF(RIGHT(G296,2)="M)",-1000000*VALUE(MID(G296,2,LEN(G296)-3)),IF(RIGHT(G296,2)="B)",-1000000000*VALUE(MID(G296,2,LEN(G296)-3)),IF(RIGHT(G296,2)="k)",-1000*VALUE(MID(G296,2,LEN(G296)-3)),VALUE(SUBSTITUTE(G296,",","")))))),IF(RIGHT(G296,1)="T",1000000000000*VALUE(LEFT(G296,LEN(G296)-1)),IF(RIGHT(G296,1)="M",1000000*VALUE(LEFT(G296,LEN(G296)-1)),IF(RIGHT(G296,1)="B",1000000000*VALUE(LEFT(G296,LEN(G296)-1)),IF(RIGHT(G296,1)="%",0.01*VALUE(LEFT(G296,LEN(G296)-1)),IF(RIGHT(G296,1)="k",1000*VALUE(LEFT(G296,LEN(G296)-1)),VALUE(SUBSTITUTE(G296,",",""))))))))),"N/A")</f>
        <v/>
      </c>
      <c r="P296">
        <f>MAX(J296:N296)</f>
        <v/>
      </c>
      <c r="Q296">
        <f>IFERROR(J144+MATCH(P296,J296:N296,0)-1,"")</f>
        <v/>
      </c>
      <c r="R296">
        <f>IF(Q296="","",MIN(J296:N296))</f>
        <v/>
      </c>
      <c r="S296">
        <f>IFERROR(J144+MATCH(R296,J296:N296,0)-1,"")</f>
        <v/>
      </c>
      <c r="T296">
        <f>IFERROR(AVERAGE(J296:N296),"")</f>
        <v/>
      </c>
      <c r="U296">
        <f>IFERROR(STDEV(J296:N296),"")</f>
        <v/>
      </c>
      <c r="V296">
        <f>IFERROR(IF(C296="-","",IF(ISBLANK(B296),"",IF(OR(ISNUMBER(FIND("Growth",B296)),ISNUMBER(FIND("Margin",B296))),"",(J296-T296)/U296))),"")</f>
        <v/>
      </c>
      <c r="W296">
        <f>IFERROR(IF(OR(D296="-",ISBLANK(D296)),"",(K296-T296)/U296),"")</f>
        <v/>
      </c>
      <c r="X296">
        <f>IFERROR(IF(OR(E296="-",ISBLANK(E296)),"",(L296-T296)/U296),"")</f>
        <v/>
      </c>
      <c r="Y296">
        <f>IFERROR(IF(OR(F296="-",ISBLANK(F296)),"",(M296-T296)/U296),"")</f>
        <v/>
      </c>
      <c r="Z296">
        <f>IFERROR(IF(OR(G296="-",ISBLANK(G296)),"",(N296-T296)/U296),"")</f>
        <v/>
      </c>
      <c r="AA296">
        <f>IF(MAX(MAX(V296:Z296),ABS(MIN(V296:Z296)))=ABS(MIN(V296:Z296)),MIN(V296:Z296),MAX(V296:Z296))</f>
        <v/>
      </c>
      <c r="AB296">
        <f>IFERROR(V144+MATCH(AA296,V296:Z296,0)-1,"")</f>
        <v/>
      </c>
      <c r="AC296">
        <f>IF(AB296&lt;&gt;"",IF(S296=AB296,"Low",IF(AB296=Q296,"High","")),"")</f>
        <v/>
      </c>
      <c r="AE296">
        <f>IF(ISNUMBER(MATCH("N/A",J296:N296,0)),"",IFERROR((5 * SUMPRODUCT(J144:N144,J296:N296) - PRODUCT(SUM(J144:N144),SUM(J296:N296))) / ((5 * SUM((J144^2)+(K144^2)+(L144^2)+(M144^2)+(N144^2))) - SUM(J144:N144)^2),""))</f>
        <v/>
      </c>
      <c r="AF296">
        <f>IFERROR(CORREL(J144:N144,J296:N296),"")</f>
        <v/>
      </c>
      <c r="AZ296">
        <f>IF(Q296=S296,0,1)</f>
        <v/>
      </c>
      <c r="BA296">
        <f>IF(AZ296=1,IF(Q296="","",IF(Q296=N144,"Yes","No")),"")</f>
        <v/>
      </c>
      <c r="BB296">
        <f>IF(BA296="Yes",P296,"")</f>
        <v/>
      </c>
      <c r="BC296">
        <f>IF(AZ296=1,IF(S296="","",IF(S296=N144,"Yes","No")),"")</f>
        <v/>
      </c>
      <c r="BD296">
        <f>IF(BC296="Yes",R296,"")</f>
        <v/>
      </c>
      <c r="BE296">
        <f>IFERROR(IF(SIGN(AE296)=1,"Increasing",IF(SIGN(AE296)=-1,"Decreasing","")),"")</f>
        <v/>
      </c>
      <c r="BF296">
        <f>IF(OR(AND(BE296="Increasing",BA296="Yes"),AND(BE296="Decreasing",BC296="Yes")),"Yes","No")</f>
        <v/>
      </c>
      <c r="BG296">
        <f>IF(I296="pos_trend","Yes","No")</f>
        <v/>
      </c>
      <c r="BH296">
        <f>IF(AF296&lt;&gt;"",IF(ABS(AF296)&gt;0.8,"Yes","No"),"")</f>
        <v/>
      </c>
    </row>
    <row r="297" spans="1:60">
      <c s="1" r="A297" t="n">
        <v>5</v>
      </c>
      <c r="B297" t="s">
        <v>754</v>
      </c>
      <c r="C297" t="s">
        <v>1200</v>
      </c>
      <c r="D297" t="s">
        <v>1496</v>
      </c>
      <c r="E297" t="s">
        <v>1497</v>
      </c>
      <c r="F297" t="s">
        <v>1498</v>
      </c>
      <c r="G297" t="s">
        <v>1204</v>
      </c>
      <c r="H297" t="s"/>
      <c r="I297">
        <f>IF(AND(K297&gt; J297, L297&gt; K297, M297&gt; L297, N297&gt; M297), "pos_trend", IF(AND(K297&lt; J297, L297&lt; K297, M297&lt; L297, N297&lt; M297), "neg_trend", "N/A"))</f>
        <v/>
      </c>
      <c r="J297">
        <f>IFERROR(IF(TRIM(C297)="-", "N/A", IF(RIGHT(C297,1)=")",IF(RIGHT(C297,2)="T)",-1000000000000*VALUE(MID(C297,2,LEN(C297)-3)),IF(RIGHT(C297,2)="M)",-1000000*VALUE(MID(C297,2,LEN(C297)-3)),IF(RIGHT(C297,2)="B)",-1000000000*VALUE(MID(C297,2,LEN(C297)-3)),IF(RIGHT(C297,2)="k)",-1000*VALUE(MID(C297,2,LEN(C297)-3)),VALUE(SUBSTITUTE(C297,",","")))))),IF(RIGHT(C297,1)="T",1000000000000*VALUE(LEFT(C297,LEN(C297)-1)),IF(RIGHT(C297,1)="M",1000000*VALUE(LEFT(C297,LEN(C297)-1)),IF(RIGHT(C297,1)="B",1000000000*VALUE(LEFT(C297,LEN(C297)-1)),IF(RIGHT(C297,1)="%",0.01*VALUE(LEFT(C297,LEN(C297)-1)),IF(RIGHT(C297,1)="k",1000*VALUE(LEFT(C297,LEN(C297)-1)),VALUE(SUBSTITUTE(C297,",",""))))))))),"N/A")</f>
        <v/>
      </c>
      <c r="K297">
        <f>IFERROR(IF(TRIM(D297)="-", "N/A", IF(RIGHT(D297,1)=")",IF(RIGHT(D297,2)="T)",-1000000000000*VALUE(MID(D297,2,LEN(D297)-3)),IF(RIGHT(D297,2)="M)",-1000000*VALUE(MID(D297,2,LEN(D297)-3)),IF(RIGHT(D297,2)="B)",-1000000000*VALUE(MID(D297,2,LEN(D297)-3)),IF(RIGHT(D297,2)="k)",-1000*VALUE(MID(D297,2,LEN(D297)-3)),VALUE(SUBSTITUTE(D297,",","")))))),IF(RIGHT(D297,1)="T",1000000000000*VALUE(LEFT(D297,LEN(D297)-1)),IF(RIGHT(D297,1)="M",1000000*VALUE(LEFT(D297,LEN(D297)-1)),IF(RIGHT(D297,1)="B",1000000000*VALUE(LEFT(D297,LEN(D297)-1)),IF(RIGHT(D297,1)="%",0.01*VALUE(LEFT(D297,LEN(D297)-1)),IF(RIGHT(D297,1)="k",1000*VALUE(LEFT(D297,LEN(D297)-1)),VALUE(SUBSTITUTE(D297,",",""))))))))),"N/A")</f>
        <v/>
      </c>
      <c r="L297">
        <f>IFERROR(IF(TRIM(E297)="-", "N/A", IF(RIGHT(E297,1)=")",IF(RIGHT(E297,2)="T)",-1000000000000*VALUE(MID(E297,2,LEN(E297)-3)),IF(RIGHT(E297,2)="M)",-1000000*VALUE(MID(E297,2,LEN(E297)-3)),IF(RIGHT(E297,2)="B)",-1000000000*VALUE(MID(E297,2,LEN(E297)-3)),IF(RIGHT(E297,2)="k)",-1000*VALUE(MID(E297,2,LEN(E297)-3)),VALUE(SUBSTITUTE(E297,",","")))))),IF(RIGHT(E297,1)="T",1000000000000*VALUE(LEFT(E297,LEN(E297)-1)),IF(RIGHT(E297,1)="M",1000000*VALUE(LEFT(E297,LEN(E297)-1)),IF(RIGHT(E297,1)="B",1000000000*VALUE(LEFT(E297,LEN(E297)-1)),IF(RIGHT(E297,1)="%",0.01*VALUE(LEFT(E297,LEN(E297)-1)),IF(RIGHT(E297,1)="k",1000*VALUE(LEFT(E297,LEN(E297)-1)),VALUE(SUBSTITUTE(E297,",",""))))))))),"N/A")</f>
        <v/>
      </c>
      <c r="M297">
        <f>IFERROR(IF(TRIM(F297)="-", "N/A", IF(RIGHT(F297,1)=")",IF(RIGHT(F297,2)="T)",-1000000000000*VALUE(MID(F297,2,LEN(F297)-3)),IF(RIGHT(F297,2)="M)",-1000000*VALUE(MID(F297,2,LEN(F297)-3)),IF(RIGHT(F297,2)="B)",-1000000000*VALUE(MID(F297,2,LEN(F297)-3)),IF(RIGHT(F297,2)="k)",-1000*VALUE(MID(F297,2,LEN(F297)-3)),VALUE(SUBSTITUTE(F297,",","")))))),IF(RIGHT(F297,1)="T",1000000000000*VALUE(LEFT(F297,LEN(F297)-1)),IF(RIGHT(F297,1)="M",1000000*VALUE(LEFT(F297,LEN(F297)-1)),IF(RIGHT(F297,1)="B",1000000000*VALUE(LEFT(F297,LEN(F297)-1)),IF(RIGHT(F297,1)="%",0.01*VALUE(LEFT(F297,LEN(F297)-1)),IF(RIGHT(F297,1)="k",1000*VALUE(LEFT(F297,LEN(F297)-1)),VALUE(SUBSTITUTE(F297,",",""))))))))),"N/A")</f>
        <v/>
      </c>
      <c r="N297">
        <f>IFERROR(IF(TRIM(G297)="-", "N/A", IF(RIGHT(G297,1)=")",IF(RIGHT(G297,2)="T)",-1000000000000*VALUE(MID(G297,2,LEN(G297)-3)),IF(RIGHT(G297,2)="M)",-1000000*VALUE(MID(G297,2,LEN(G297)-3)),IF(RIGHT(G297,2)="B)",-1000000000*VALUE(MID(G297,2,LEN(G297)-3)),IF(RIGHT(G297,2)="k)",-1000*VALUE(MID(G297,2,LEN(G297)-3)),VALUE(SUBSTITUTE(G297,",","")))))),IF(RIGHT(G297,1)="T",1000000000000*VALUE(LEFT(G297,LEN(G297)-1)),IF(RIGHT(G297,1)="M",1000000*VALUE(LEFT(G297,LEN(G297)-1)),IF(RIGHT(G297,1)="B",1000000000*VALUE(LEFT(G297,LEN(G297)-1)),IF(RIGHT(G297,1)="%",0.01*VALUE(LEFT(G297,LEN(G297)-1)),IF(RIGHT(G297,1)="k",1000*VALUE(LEFT(G297,LEN(G297)-1)),VALUE(SUBSTITUTE(G297,",",""))))))))),"N/A")</f>
        <v/>
      </c>
      <c r="P297">
        <f>MAX(J297:N297)</f>
        <v/>
      </c>
      <c r="Q297">
        <f>IFERROR(J144+MATCH(P297,J297:N297,0)-1,"")</f>
        <v/>
      </c>
      <c r="R297">
        <f>IF(Q297="","",MIN(J297:N297))</f>
        <v/>
      </c>
      <c r="S297">
        <f>IFERROR(J144+MATCH(R297,J297:N297,0)-1,"")</f>
        <v/>
      </c>
      <c r="T297">
        <f>IFERROR(AVERAGE(J297:N297),"")</f>
        <v/>
      </c>
      <c r="U297">
        <f>IFERROR(STDEV(J297:N297),"")</f>
        <v/>
      </c>
      <c r="V297">
        <f>IFERROR(IF(C297="-","",IF(ISBLANK(B297),"",IF(OR(ISNUMBER(FIND("Growth",B297)),ISNUMBER(FIND("Margin",B297))),"",(J297-T297)/U297))),"")</f>
        <v/>
      </c>
      <c r="W297">
        <f>IFERROR(IF(OR(D297="-",ISBLANK(D297)),"",(K297-T297)/U297),"")</f>
        <v/>
      </c>
      <c r="X297">
        <f>IFERROR(IF(OR(E297="-",ISBLANK(E297)),"",(L297-T297)/U297),"")</f>
        <v/>
      </c>
      <c r="Y297">
        <f>IFERROR(IF(OR(F297="-",ISBLANK(F297)),"",(M297-T297)/U297),"")</f>
        <v/>
      </c>
      <c r="Z297">
        <f>IFERROR(IF(OR(G297="-",ISBLANK(G297)),"",(N297-T297)/U297),"")</f>
        <v/>
      </c>
      <c r="AA297">
        <f>IF(MAX(MAX(V297:Z297),ABS(MIN(V297:Z297)))=ABS(MIN(V297:Z297)),MIN(V297:Z297),MAX(V297:Z297))</f>
        <v/>
      </c>
      <c r="AB297">
        <f>IFERROR(V144+MATCH(AA297,V297:Z297,0)-1,"")</f>
        <v/>
      </c>
      <c r="AC297">
        <f>IF(AB297&lt;&gt;"",IF(S297=AB297,"Low",IF(AB297=Q297,"High","")),"")</f>
        <v/>
      </c>
      <c r="AE297">
        <f>IF(ISNUMBER(MATCH("N/A",J297:N297,0)),"",IFERROR((5 * SUMPRODUCT(J144:N144,J297:N297) - PRODUCT(SUM(J144:N144),SUM(J297:N297))) / ((5 * SUM((J144^2)+(K144^2)+(L144^2)+(M144^2)+(N144^2))) - SUM(J144:N144)^2),""))</f>
        <v/>
      </c>
      <c r="AF297">
        <f>IFERROR(CORREL(J144:N144,J297:N297),"")</f>
        <v/>
      </c>
      <c r="AZ297">
        <f>IF(Q297=S297,0,1)</f>
        <v/>
      </c>
      <c r="BA297">
        <f>IF(AZ297=1,IF(Q297="","",IF(Q297=N144,"Yes","No")),"")</f>
        <v/>
      </c>
      <c r="BB297">
        <f>IF(BA297="Yes",P297,"")</f>
        <v/>
      </c>
      <c r="BC297">
        <f>IF(AZ297=1,IF(S297="","",IF(S297=N144,"Yes","No")),"")</f>
        <v/>
      </c>
      <c r="BD297">
        <f>IF(BC297="Yes",R297,"")</f>
        <v/>
      </c>
      <c r="BE297">
        <f>IFERROR(IF(SIGN(AE297)=1,"Increasing",IF(SIGN(AE297)=-1,"Decreasing","")),"")</f>
        <v/>
      </c>
      <c r="BF297">
        <f>IF(OR(AND(BE297="Increasing",BA297="Yes"),AND(BE297="Decreasing",BC297="Yes")),"Yes","No")</f>
        <v/>
      </c>
      <c r="BG297">
        <f>IF(I297="pos_trend","Yes","No")</f>
        <v/>
      </c>
      <c r="BH297">
        <f>IF(AF297&lt;&gt;"",IF(ABS(AF297)&gt;0.8,"Yes","No"),"")</f>
        <v/>
      </c>
    </row>
    <row r="298" spans="1:60">
      <c s="1" r="A298" t="n">
        <v>6</v>
      </c>
      <c r="B298" t="s">
        <v>680</v>
      </c>
      <c r="C298" t="s">
        <v>1200</v>
      </c>
      <c r="D298" t="s">
        <v>1496</v>
      </c>
      <c r="E298" t="s">
        <v>1497</v>
      </c>
      <c r="F298" t="s">
        <v>1498</v>
      </c>
      <c r="G298" t="s">
        <v>1204</v>
      </c>
      <c r="H298" t="s"/>
      <c r="I298">
        <f>IF(AND(K298&gt; J298, L298&gt; K298, M298&gt; L298, N298&gt; M298), "pos_trend", IF(AND(K298&lt; J298, L298&lt; K298, M298&lt; L298, N298&lt; M298), "neg_trend", "N/A"))</f>
        <v/>
      </c>
      <c r="J298">
        <f>IFERROR(IF(TRIM(C298)="-", "N/A", IF(RIGHT(C298,1)=")",IF(RIGHT(C298,2)="T)",-1000000000000*VALUE(MID(C298,2,LEN(C298)-3)),IF(RIGHT(C298,2)="M)",-1000000*VALUE(MID(C298,2,LEN(C298)-3)),IF(RIGHT(C298,2)="B)",-1000000000*VALUE(MID(C298,2,LEN(C298)-3)),IF(RIGHT(C298,2)="k)",-1000*VALUE(MID(C298,2,LEN(C298)-3)),VALUE(SUBSTITUTE(C298,",","")))))),IF(RIGHT(C298,1)="T",1000000000000*VALUE(LEFT(C298,LEN(C298)-1)),IF(RIGHT(C298,1)="M",1000000*VALUE(LEFT(C298,LEN(C298)-1)),IF(RIGHT(C298,1)="B",1000000000*VALUE(LEFT(C298,LEN(C298)-1)),IF(RIGHT(C298,1)="%",0.01*VALUE(LEFT(C298,LEN(C298)-1)),IF(RIGHT(C298,1)="k",1000*VALUE(LEFT(C298,LEN(C298)-1)),VALUE(SUBSTITUTE(C298,",",""))))))))),"N/A")</f>
        <v/>
      </c>
      <c r="K298">
        <f>IFERROR(IF(TRIM(D298)="-", "N/A", IF(RIGHT(D298,1)=")",IF(RIGHT(D298,2)="T)",-1000000000000*VALUE(MID(D298,2,LEN(D298)-3)),IF(RIGHT(D298,2)="M)",-1000000*VALUE(MID(D298,2,LEN(D298)-3)),IF(RIGHT(D298,2)="B)",-1000000000*VALUE(MID(D298,2,LEN(D298)-3)),IF(RIGHT(D298,2)="k)",-1000*VALUE(MID(D298,2,LEN(D298)-3)),VALUE(SUBSTITUTE(D298,",","")))))),IF(RIGHT(D298,1)="T",1000000000000*VALUE(LEFT(D298,LEN(D298)-1)),IF(RIGHT(D298,1)="M",1000000*VALUE(LEFT(D298,LEN(D298)-1)),IF(RIGHT(D298,1)="B",1000000000*VALUE(LEFT(D298,LEN(D298)-1)),IF(RIGHT(D298,1)="%",0.01*VALUE(LEFT(D298,LEN(D298)-1)),IF(RIGHT(D298,1)="k",1000*VALUE(LEFT(D298,LEN(D298)-1)),VALUE(SUBSTITUTE(D298,",",""))))))))),"N/A")</f>
        <v/>
      </c>
      <c r="L298">
        <f>IFERROR(IF(TRIM(E298)="-", "N/A", IF(RIGHT(E298,1)=")",IF(RIGHT(E298,2)="T)",-1000000000000*VALUE(MID(E298,2,LEN(E298)-3)),IF(RIGHT(E298,2)="M)",-1000000*VALUE(MID(E298,2,LEN(E298)-3)),IF(RIGHT(E298,2)="B)",-1000000000*VALUE(MID(E298,2,LEN(E298)-3)),IF(RIGHT(E298,2)="k)",-1000*VALUE(MID(E298,2,LEN(E298)-3)),VALUE(SUBSTITUTE(E298,",","")))))),IF(RIGHT(E298,1)="T",1000000000000*VALUE(LEFT(E298,LEN(E298)-1)),IF(RIGHT(E298,1)="M",1000000*VALUE(LEFT(E298,LEN(E298)-1)),IF(RIGHT(E298,1)="B",1000000000*VALUE(LEFT(E298,LEN(E298)-1)),IF(RIGHT(E298,1)="%",0.01*VALUE(LEFT(E298,LEN(E298)-1)),IF(RIGHT(E298,1)="k",1000*VALUE(LEFT(E298,LEN(E298)-1)),VALUE(SUBSTITUTE(E298,",",""))))))))),"N/A")</f>
        <v/>
      </c>
      <c r="M298">
        <f>IFERROR(IF(TRIM(F298)="-", "N/A", IF(RIGHT(F298,1)=")",IF(RIGHT(F298,2)="T)",-1000000000000*VALUE(MID(F298,2,LEN(F298)-3)),IF(RIGHT(F298,2)="M)",-1000000*VALUE(MID(F298,2,LEN(F298)-3)),IF(RIGHT(F298,2)="B)",-1000000000*VALUE(MID(F298,2,LEN(F298)-3)),IF(RIGHT(F298,2)="k)",-1000*VALUE(MID(F298,2,LEN(F298)-3)),VALUE(SUBSTITUTE(F298,",","")))))),IF(RIGHT(F298,1)="T",1000000000000*VALUE(LEFT(F298,LEN(F298)-1)),IF(RIGHT(F298,1)="M",1000000*VALUE(LEFT(F298,LEN(F298)-1)),IF(RIGHT(F298,1)="B",1000000000*VALUE(LEFT(F298,LEN(F298)-1)),IF(RIGHT(F298,1)="%",0.01*VALUE(LEFT(F298,LEN(F298)-1)),IF(RIGHT(F298,1)="k",1000*VALUE(LEFT(F298,LEN(F298)-1)),VALUE(SUBSTITUTE(F298,",",""))))))))),"N/A")</f>
        <v/>
      </c>
      <c r="N298">
        <f>IFERROR(IF(TRIM(G298)="-", "N/A", IF(RIGHT(G298,1)=")",IF(RIGHT(G298,2)="T)",-1000000000000*VALUE(MID(G298,2,LEN(G298)-3)),IF(RIGHT(G298,2)="M)",-1000000*VALUE(MID(G298,2,LEN(G298)-3)),IF(RIGHT(G298,2)="B)",-1000000000*VALUE(MID(G298,2,LEN(G298)-3)),IF(RIGHT(G298,2)="k)",-1000*VALUE(MID(G298,2,LEN(G298)-3)),VALUE(SUBSTITUTE(G298,",","")))))),IF(RIGHT(G298,1)="T",1000000000000*VALUE(LEFT(G298,LEN(G298)-1)),IF(RIGHT(G298,1)="M",1000000*VALUE(LEFT(G298,LEN(G298)-1)),IF(RIGHT(G298,1)="B",1000000000*VALUE(LEFT(G298,LEN(G298)-1)),IF(RIGHT(G298,1)="%",0.01*VALUE(LEFT(G298,LEN(G298)-1)),IF(RIGHT(G298,1)="k",1000*VALUE(LEFT(G298,LEN(G298)-1)),VALUE(SUBSTITUTE(G298,",",""))))))))),"N/A")</f>
        <v/>
      </c>
      <c r="P298">
        <f>MAX(J298:N298)</f>
        <v/>
      </c>
      <c r="Q298">
        <f>IFERROR(J144+MATCH(P298,J298:N298,0)-1,"")</f>
        <v/>
      </c>
      <c r="R298">
        <f>IF(Q298="","",MIN(J298:N298))</f>
        <v/>
      </c>
      <c r="S298">
        <f>IFERROR(J144+MATCH(R298,J298:N298,0)-1,"")</f>
        <v/>
      </c>
      <c r="T298">
        <f>IFERROR(AVERAGE(J298:N298),"")</f>
        <v/>
      </c>
      <c r="U298">
        <f>IFERROR(STDEV(J298:N298),"")</f>
        <v/>
      </c>
      <c r="V298">
        <f>IFERROR(IF(C298="-","",IF(ISBLANK(B298),"",IF(OR(ISNUMBER(FIND("Growth",B298)),ISNUMBER(FIND("Margin",B298))),"",(J298-T298)/U298))),"")</f>
        <v/>
      </c>
      <c r="W298">
        <f>IFERROR(IF(OR(D298="-",ISBLANK(D298)),"",(K298-T298)/U298),"")</f>
        <v/>
      </c>
      <c r="X298">
        <f>IFERROR(IF(OR(E298="-",ISBLANK(E298)),"",(L298-T298)/U298),"")</f>
        <v/>
      </c>
      <c r="Y298">
        <f>IFERROR(IF(OR(F298="-",ISBLANK(F298)),"",(M298-T298)/U298),"")</f>
        <v/>
      </c>
      <c r="Z298">
        <f>IFERROR(IF(OR(G298="-",ISBLANK(G298)),"",(N298-T298)/U298),"")</f>
        <v/>
      </c>
      <c r="AA298">
        <f>IF(MAX(MAX(V298:Z298),ABS(MIN(V298:Z298)))=ABS(MIN(V298:Z298)),MIN(V298:Z298),MAX(V298:Z298))</f>
        <v/>
      </c>
      <c r="AB298">
        <f>IFERROR(V144+MATCH(AA298,V298:Z298,0)-1,"")</f>
        <v/>
      </c>
      <c r="AC298">
        <f>IF(AB298&lt;&gt;"",IF(S298=AB298,"Low",IF(AB298=Q298,"High","")),"")</f>
        <v/>
      </c>
      <c r="AE298">
        <f>IF(ISNUMBER(MATCH("N/A",J298:N298,0)),"",IFERROR((5 * SUMPRODUCT(J144:N144,J298:N298) - PRODUCT(SUM(J144:N144),SUM(J298:N298))) / ((5 * SUM((J144^2)+(K144^2)+(L144^2)+(M144^2)+(N144^2))) - SUM(J144:N144)^2),""))</f>
        <v/>
      </c>
      <c r="AF298">
        <f>IFERROR(CORREL(J144:N144,J298:N298),"")</f>
        <v/>
      </c>
      <c r="AZ298">
        <f>IF(Q298=S298,0,1)</f>
        <v/>
      </c>
      <c r="BA298">
        <f>IF(AZ298=1,IF(Q298="","",IF(Q298=N144,"Yes","No")),"")</f>
        <v/>
      </c>
      <c r="BB298">
        <f>IF(BA298="Yes",P298,"")</f>
        <v/>
      </c>
      <c r="BC298">
        <f>IF(AZ298=1,IF(S298="","",IF(S298=N144,"Yes","No")),"")</f>
        <v/>
      </c>
      <c r="BD298">
        <f>IF(BC298="Yes",R298,"")</f>
        <v/>
      </c>
      <c r="BE298">
        <f>IFERROR(IF(SIGN(AE298)=1,"Increasing",IF(SIGN(AE298)=-1,"Decreasing","")),"")</f>
        <v/>
      </c>
      <c r="BF298">
        <f>IF(OR(AND(BE298="Increasing",BA298="Yes"),AND(BE298="Decreasing",BC298="Yes")),"Yes","No")</f>
        <v/>
      </c>
      <c r="BG298">
        <f>IF(I298="pos_trend","Yes","No")</f>
        <v/>
      </c>
      <c r="BH298">
        <f>IF(AF298&lt;&gt;"",IF(ABS(AF298)&gt;0.8,"Yes","No"),"")</f>
        <v/>
      </c>
    </row>
    <row r="299" spans="1:60">
      <c s="1" r="A299" t="n">
        <v>7</v>
      </c>
      <c r="B299" t="s">
        <v>756</v>
      </c>
      <c r="C299" t="s">
        <v>264</v>
      </c>
      <c r="D299" t="s">
        <v>264</v>
      </c>
      <c r="E299" t="s">
        <v>264</v>
      </c>
      <c r="F299" t="s">
        <v>264</v>
      </c>
      <c r="G299" t="s">
        <v>264</v>
      </c>
      <c r="H299" t="s"/>
      <c r="I299">
        <f>IF(AND(K299&gt; J299, L299&gt; K299, M299&gt; L299, N299&gt; M299), "pos_trend", IF(AND(K299&lt; J299, L299&lt; K299, M299&lt; L299, N299&lt; M299), "neg_trend", "N/A"))</f>
        <v/>
      </c>
      <c r="J299">
        <f>IFERROR(IF(TRIM(C299)="-", "N/A", IF(RIGHT(C299,1)=")",IF(RIGHT(C299,2)="T)",-1000000000000*VALUE(MID(C299,2,LEN(C299)-3)),IF(RIGHT(C299,2)="M)",-1000000*VALUE(MID(C299,2,LEN(C299)-3)),IF(RIGHT(C299,2)="B)",-1000000000*VALUE(MID(C299,2,LEN(C299)-3)),IF(RIGHT(C299,2)="k)",-1000*VALUE(MID(C299,2,LEN(C299)-3)),VALUE(SUBSTITUTE(C299,",","")))))),IF(RIGHT(C299,1)="T",1000000000000*VALUE(LEFT(C299,LEN(C299)-1)),IF(RIGHT(C299,1)="M",1000000*VALUE(LEFT(C299,LEN(C299)-1)),IF(RIGHT(C299,1)="B",1000000000*VALUE(LEFT(C299,LEN(C299)-1)),IF(RIGHT(C299,1)="%",0.01*VALUE(LEFT(C299,LEN(C299)-1)),IF(RIGHT(C299,1)="k",1000*VALUE(LEFT(C299,LEN(C299)-1)),VALUE(SUBSTITUTE(C299,",",""))))))))),"N/A")</f>
        <v/>
      </c>
      <c r="K299">
        <f>IFERROR(IF(TRIM(D299)="-", "N/A", IF(RIGHT(D299,1)=")",IF(RIGHT(D299,2)="T)",-1000000000000*VALUE(MID(D299,2,LEN(D299)-3)),IF(RIGHT(D299,2)="M)",-1000000*VALUE(MID(D299,2,LEN(D299)-3)),IF(RIGHT(D299,2)="B)",-1000000000*VALUE(MID(D299,2,LEN(D299)-3)),IF(RIGHT(D299,2)="k)",-1000*VALUE(MID(D299,2,LEN(D299)-3)),VALUE(SUBSTITUTE(D299,",","")))))),IF(RIGHT(D299,1)="T",1000000000000*VALUE(LEFT(D299,LEN(D299)-1)),IF(RIGHT(D299,1)="M",1000000*VALUE(LEFT(D299,LEN(D299)-1)),IF(RIGHT(D299,1)="B",1000000000*VALUE(LEFT(D299,LEN(D299)-1)),IF(RIGHT(D299,1)="%",0.01*VALUE(LEFT(D299,LEN(D299)-1)),IF(RIGHT(D299,1)="k",1000*VALUE(LEFT(D299,LEN(D299)-1)),VALUE(SUBSTITUTE(D299,",",""))))))))),"N/A")</f>
        <v/>
      </c>
      <c r="L299">
        <f>IFERROR(IF(TRIM(E299)="-", "N/A", IF(RIGHT(E299,1)=")",IF(RIGHT(E299,2)="T)",-1000000000000*VALUE(MID(E299,2,LEN(E299)-3)),IF(RIGHT(E299,2)="M)",-1000000*VALUE(MID(E299,2,LEN(E299)-3)),IF(RIGHT(E299,2)="B)",-1000000000*VALUE(MID(E299,2,LEN(E299)-3)),IF(RIGHT(E299,2)="k)",-1000*VALUE(MID(E299,2,LEN(E299)-3)),VALUE(SUBSTITUTE(E299,",","")))))),IF(RIGHT(E299,1)="T",1000000000000*VALUE(LEFT(E299,LEN(E299)-1)),IF(RIGHT(E299,1)="M",1000000*VALUE(LEFT(E299,LEN(E299)-1)),IF(RIGHT(E299,1)="B",1000000000*VALUE(LEFT(E299,LEN(E299)-1)),IF(RIGHT(E299,1)="%",0.01*VALUE(LEFT(E299,LEN(E299)-1)),IF(RIGHT(E299,1)="k",1000*VALUE(LEFT(E299,LEN(E299)-1)),VALUE(SUBSTITUTE(E299,",",""))))))))),"N/A")</f>
        <v/>
      </c>
      <c r="M299">
        <f>IFERROR(IF(TRIM(F299)="-", "N/A", IF(RIGHT(F299,1)=")",IF(RIGHT(F299,2)="T)",-1000000000000*VALUE(MID(F299,2,LEN(F299)-3)),IF(RIGHT(F299,2)="M)",-1000000*VALUE(MID(F299,2,LEN(F299)-3)),IF(RIGHT(F299,2)="B)",-1000000000*VALUE(MID(F299,2,LEN(F299)-3)),IF(RIGHT(F299,2)="k)",-1000*VALUE(MID(F299,2,LEN(F299)-3)),VALUE(SUBSTITUTE(F299,",","")))))),IF(RIGHT(F299,1)="T",1000000000000*VALUE(LEFT(F299,LEN(F299)-1)),IF(RIGHT(F299,1)="M",1000000*VALUE(LEFT(F299,LEN(F299)-1)),IF(RIGHT(F299,1)="B",1000000000*VALUE(LEFT(F299,LEN(F299)-1)),IF(RIGHT(F299,1)="%",0.01*VALUE(LEFT(F299,LEN(F299)-1)),IF(RIGHT(F299,1)="k",1000*VALUE(LEFT(F299,LEN(F299)-1)),VALUE(SUBSTITUTE(F299,",",""))))))))),"N/A")</f>
        <v/>
      </c>
      <c r="N299">
        <f>IFERROR(IF(TRIM(G299)="-", "N/A", IF(RIGHT(G299,1)=")",IF(RIGHT(G299,2)="T)",-1000000000000*VALUE(MID(G299,2,LEN(G299)-3)),IF(RIGHT(G299,2)="M)",-1000000*VALUE(MID(G299,2,LEN(G299)-3)),IF(RIGHT(G299,2)="B)",-1000000000*VALUE(MID(G299,2,LEN(G299)-3)),IF(RIGHT(G299,2)="k)",-1000*VALUE(MID(G299,2,LEN(G299)-3)),VALUE(SUBSTITUTE(G299,",","")))))),IF(RIGHT(G299,1)="T",1000000000000*VALUE(LEFT(G299,LEN(G299)-1)),IF(RIGHT(G299,1)="M",1000000*VALUE(LEFT(G299,LEN(G299)-1)),IF(RIGHT(G299,1)="B",1000000000*VALUE(LEFT(G299,LEN(G299)-1)),IF(RIGHT(G299,1)="%",0.01*VALUE(LEFT(G299,LEN(G299)-1)),IF(RIGHT(G299,1)="k",1000*VALUE(LEFT(G299,LEN(G299)-1)),VALUE(SUBSTITUTE(G299,",",""))))))))),"N/A")</f>
        <v/>
      </c>
      <c r="P299">
        <f>MAX(J299:N299)</f>
        <v/>
      </c>
      <c r="Q299">
        <f>IFERROR(J144+MATCH(P299,J299:N299,0)-1,"")</f>
        <v/>
      </c>
      <c r="R299">
        <f>IF(Q299="","",MIN(J299:N299))</f>
        <v/>
      </c>
      <c r="S299">
        <f>IFERROR(J144+MATCH(R299,J299:N299,0)-1,"")</f>
        <v/>
      </c>
      <c r="T299">
        <f>IFERROR(AVERAGE(J299:N299),"")</f>
        <v/>
      </c>
      <c r="U299">
        <f>IFERROR(STDEV(J299:N299),"")</f>
        <v/>
      </c>
      <c r="V299">
        <f>IFERROR(IF(C299="-","",IF(ISBLANK(B299),"",IF(OR(ISNUMBER(FIND("Growth",B299)),ISNUMBER(FIND("Margin",B299))),"",(J299-T299)/U299))),"")</f>
        <v/>
      </c>
      <c r="W299">
        <f>IFERROR(IF(OR(D299="-",ISBLANK(D299)),"",(K299-T299)/U299),"")</f>
        <v/>
      </c>
      <c r="X299">
        <f>IFERROR(IF(OR(E299="-",ISBLANK(E299)),"",(L299-T299)/U299),"")</f>
        <v/>
      </c>
      <c r="Y299">
        <f>IFERROR(IF(OR(F299="-",ISBLANK(F299)),"",(M299-T299)/U299),"")</f>
        <v/>
      </c>
      <c r="Z299">
        <f>IFERROR(IF(OR(G299="-",ISBLANK(G299)),"",(N299-T299)/U299),"")</f>
        <v/>
      </c>
      <c r="AA299">
        <f>IF(MAX(MAX(V299:Z299),ABS(MIN(V299:Z299)))=ABS(MIN(V299:Z299)),MIN(V299:Z299),MAX(V299:Z299))</f>
        <v/>
      </c>
      <c r="AB299">
        <f>IFERROR(V144+MATCH(AA299,V299:Z299,0)-1,"")</f>
        <v/>
      </c>
      <c r="AC299">
        <f>IF(AB299&lt;&gt;"",IF(S299=AB299,"Low",IF(AB299=Q299,"High","")),"")</f>
        <v/>
      </c>
      <c r="AE299">
        <f>IF(ISNUMBER(MATCH("N/A",J299:N299,0)),"",IFERROR((5 * SUMPRODUCT(J144:N144,J299:N299) - PRODUCT(SUM(J144:N144),SUM(J299:N299))) / ((5 * SUM((J144^2)+(K144^2)+(L144^2)+(M144^2)+(N144^2))) - SUM(J144:N144)^2),""))</f>
        <v/>
      </c>
      <c r="AF299">
        <f>IFERROR(CORREL(J144:N144,J299:N299),"")</f>
        <v/>
      </c>
      <c r="AZ299">
        <f>IF(Q299=S299,0,1)</f>
        <v/>
      </c>
      <c r="BA299">
        <f>IF(AZ299=1,IF(Q299="","",IF(Q299=N144,"Yes","No")),"")</f>
        <v/>
      </c>
      <c r="BB299">
        <f>IF(BA299="Yes",P299,"")</f>
        <v/>
      </c>
      <c r="BC299">
        <f>IF(AZ299=1,IF(S299="","",IF(S299=N144,"Yes","No")),"")</f>
        <v/>
      </c>
      <c r="BD299">
        <f>IF(BC299="Yes",R299,"")</f>
        <v/>
      </c>
      <c r="BE299">
        <f>IFERROR(IF(SIGN(AE299)=1,"Increasing",IF(SIGN(AE299)=-1,"Decreasing","")),"")</f>
        <v/>
      </c>
      <c r="BF299">
        <f>IF(OR(AND(BE299="Increasing",BA299="Yes"),AND(BE299="Decreasing",BC299="Yes")),"Yes","No")</f>
        <v/>
      </c>
      <c r="BG299">
        <f>IF(I299="pos_trend","Yes","No")</f>
        <v/>
      </c>
      <c r="BH299">
        <f>IF(AF299&lt;&gt;"",IF(ABS(AF299)&gt;0.8,"Yes","No"),"")</f>
        <v/>
      </c>
    </row>
    <row r="300" spans="1:60">
      <c s="1" r="A300" t="n">
        <v>8</v>
      </c>
      <c r="B300" t="s">
        <v>757</v>
      </c>
      <c r="C300" t="s">
        <v>1499</v>
      </c>
      <c r="D300" t="s">
        <v>1204</v>
      </c>
      <c r="E300" t="s">
        <v>1500</v>
      </c>
      <c r="F300" t="s">
        <v>1501</v>
      </c>
      <c r="G300" t="s">
        <v>1502</v>
      </c>
      <c r="H300" t="s"/>
      <c r="I300">
        <f>IF(AND(K300&gt; J300, L300&gt; K300, M300&gt; L300, N300&gt; M300), "pos_trend", IF(AND(K300&lt; J300, L300&lt; K300, M300&lt; L300, N300&lt; M300), "neg_trend", "N/A"))</f>
        <v/>
      </c>
      <c r="J300">
        <f>IFERROR(IF(TRIM(C300)="-", "N/A", IF(RIGHT(C300,1)=")",IF(RIGHT(C300,2)="T)",-1000000000000*VALUE(MID(C300,2,LEN(C300)-3)),IF(RIGHT(C300,2)="M)",-1000000*VALUE(MID(C300,2,LEN(C300)-3)),IF(RIGHT(C300,2)="B)",-1000000000*VALUE(MID(C300,2,LEN(C300)-3)),IF(RIGHT(C300,2)="k)",-1000*VALUE(MID(C300,2,LEN(C300)-3)),VALUE(SUBSTITUTE(C300,",","")))))),IF(RIGHT(C300,1)="T",1000000000000*VALUE(LEFT(C300,LEN(C300)-1)),IF(RIGHT(C300,1)="M",1000000*VALUE(LEFT(C300,LEN(C300)-1)),IF(RIGHT(C300,1)="B",1000000000*VALUE(LEFT(C300,LEN(C300)-1)),IF(RIGHT(C300,1)="%",0.01*VALUE(LEFT(C300,LEN(C300)-1)),IF(RIGHT(C300,1)="k",1000*VALUE(LEFT(C300,LEN(C300)-1)),VALUE(SUBSTITUTE(C300,",",""))))))))),"N/A")</f>
        <v/>
      </c>
      <c r="K300">
        <f>IFERROR(IF(TRIM(D300)="-", "N/A", IF(RIGHT(D300,1)=")",IF(RIGHT(D300,2)="T)",-1000000000000*VALUE(MID(D300,2,LEN(D300)-3)),IF(RIGHT(D300,2)="M)",-1000000*VALUE(MID(D300,2,LEN(D300)-3)),IF(RIGHT(D300,2)="B)",-1000000000*VALUE(MID(D300,2,LEN(D300)-3)),IF(RIGHT(D300,2)="k)",-1000*VALUE(MID(D300,2,LEN(D300)-3)),VALUE(SUBSTITUTE(D300,",","")))))),IF(RIGHT(D300,1)="T",1000000000000*VALUE(LEFT(D300,LEN(D300)-1)),IF(RIGHT(D300,1)="M",1000000*VALUE(LEFT(D300,LEN(D300)-1)),IF(RIGHT(D300,1)="B",1000000000*VALUE(LEFT(D300,LEN(D300)-1)),IF(RIGHT(D300,1)="%",0.01*VALUE(LEFT(D300,LEN(D300)-1)),IF(RIGHT(D300,1)="k",1000*VALUE(LEFT(D300,LEN(D300)-1)),VALUE(SUBSTITUTE(D300,",",""))))))))),"N/A")</f>
        <v/>
      </c>
      <c r="L300">
        <f>IFERROR(IF(TRIM(E300)="-", "N/A", IF(RIGHT(E300,1)=")",IF(RIGHT(E300,2)="T)",-1000000000000*VALUE(MID(E300,2,LEN(E300)-3)),IF(RIGHT(E300,2)="M)",-1000000*VALUE(MID(E300,2,LEN(E300)-3)),IF(RIGHT(E300,2)="B)",-1000000000*VALUE(MID(E300,2,LEN(E300)-3)),IF(RIGHT(E300,2)="k)",-1000*VALUE(MID(E300,2,LEN(E300)-3)),VALUE(SUBSTITUTE(E300,",","")))))),IF(RIGHT(E300,1)="T",1000000000000*VALUE(LEFT(E300,LEN(E300)-1)),IF(RIGHT(E300,1)="M",1000000*VALUE(LEFT(E300,LEN(E300)-1)),IF(RIGHT(E300,1)="B",1000000000*VALUE(LEFT(E300,LEN(E300)-1)),IF(RIGHT(E300,1)="%",0.01*VALUE(LEFT(E300,LEN(E300)-1)),IF(RIGHT(E300,1)="k",1000*VALUE(LEFT(E300,LEN(E300)-1)),VALUE(SUBSTITUTE(E300,",",""))))))))),"N/A")</f>
        <v/>
      </c>
      <c r="M300">
        <f>IFERROR(IF(TRIM(F300)="-", "N/A", IF(RIGHT(F300,1)=")",IF(RIGHT(F300,2)="T)",-1000000000000*VALUE(MID(F300,2,LEN(F300)-3)),IF(RIGHT(F300,2)="M)",-1000000*VALUE(MID(F300,2,LEN(F300)-3)),IF(RIGHT(F300,2)="B)",-1000000000*VALUE(MID(F300,2,LEN(F300)-3)),IF(RIGHT(F300,2)="k)",-1000*VALUE(MID(F300,2,LEN(F300)-3)),VALUE(SUBSTITUTE(F300,",","")))))),IF(RIGHT(F300,1)="T",1000000000000*VALUE(LEFT(F300,LEN(F300)-1)),IF(RIGHT(F300,1)="M",1000000*VALUE(LEFT(F300,LEN(F300)-1)),IF(RIGHT(F300,1)="B",1000000000*VALUE(LEFT(F300,LEN(F300)-1)),IF(RIGHT(F300,1)="%",0.01*VALUE(LEFT(F300,LEN(F300)-1)),IF(RIGHT(F300,1)="k",1000*VALUE(LEFT(F300,LEN(F300)-1)),VALUE(SUBSTITUTE(F300,",",""))))))))),"N/A")</f>
        <v/>
      </c>
      <c r="N300">
        <f>IFERROR(IF(TRIM(G300)="-", "N/A", IF(RIGHT(G300,1)=")",IF(RIGHT(G300,2)="T)",-1000000000000*VALUE(MID(G300,2,LEN(G300)-3)),IF(RIGHT(G300,2)="M)",-1000000*VALUE(MID(G300,2,LEN(G300)-3)),IF(RIGHT(G300,2)="B)",-1000000000*VALUE(MID(G300,2,LEN(G300)-3)),IF(RIGHT(G300,2)="k)",-1000*VALUE(MID(G300,2,LEN(G300)-3)),VALUE(SUBSTITUTE(G300,",","")))))),IF(RIGHT(G300,1)="T",1000000000000*VALUE(LEFT(G300,LEN(G300)-1)),IF(RIGHT(G300,1)="M",1000000*VALUE(LEFT(G300,LEN(G300)-1)),IF(RIGHT(G300,1)="B",1000000000*VALUE(LEFT(G300,LEN(G300)-1)),IF(RIGHT(G300,1)="%",0.01*VALUE(LEFT(G300,LEN(G300)-1)),IF(RIGHT(G300,1)="k",1000*VALUE(LEFT(G300,LEN(G300)-1)),VALUE(SUBSTITUTE(G300,",",""))))))))),"N/A")</f>
        <v/>
      </c>
      <c r="P300">
        <f>MAX(J300:N300)</f>
        <v/>
      </c>
      <c r="Q300">
        <f>IFERROR(J144+MATCH(P300,J300:N300,0)-1,"")</f>
        <v/>
      </c>
      <c r="R300">
        <f>IF(Q300="","",MIN(J300:N300))</f>
        <v/>
      </c>
      <c r="S300">
        <f>IFERROR(J144+MATCH(R300,J300:N300,0)-1,"")</f>
        <v/>
      </c>
      <c r="T300">
        <f>IFERROR(AVERAGE(J300:N300),"")</f>
        <v/>
      </c>
      <c r="U300">
        <f>IFERROR(STDEV(J300:N300),"")</f>
        <v/>
      </c>
      <c r="V300">
        <f>IFERROR(IF(C300="-","",IF(ISBLANK(B300),"",IF(OR(ISNUMBER(FIND("Growth",B300)),ISNUMBER(FIND("Margin",B300))),"",(J300-T300)/U300))),"")</f>
        <v/>
      </c>
      <c r="W300">
        <f>IFERROR(IF(OR(D300="-",ISBLANK(D300)),"",(K300-T300)/U300),"")</f>
        <v/>
      </c>
      <c r="X300">
        <f>IFERROR(IF(OR(E300="-",ISBLANK(E300)),"",(L300-T300)/U300),"")</f>
        <v/>
      </c>
      <c r="Y300">
        <f>IFERROR(IF(OR(F300="-",ISBLANK(F300)),"",(M300-T300)/U300),"")</f>
        <v/>
      </c>
      <c r="Z300">
        <f>IFERROR(IF(OR(G300="-",ISBLANK(G300)),"",(N300-T300)/U300),"")</f>
        <v/>
      </c>
      <c r="AA300">
        <f>IF(MAX(MAX(V300:Z300),ABS(MIN(V300:Z300)))=ABS(MIN(V300:Z300)),MIN(V300:Z300),MAX(V300:Z300))</f>
        <v/>
      </c>
      <c r="AB300">
        <f>IFERROR(V144+MATCH(AA300,V300:Z300,0)-1,"")</f>
        <v/>
      </c>
      <c r="AC300">
        <f>IF(AB300&lt;&gt;"",IF(S300=AB300,"Low",IF(AB300=Q300,"High","")),"")</f>
        <v/>
      </c>
      <c r="AE300">
        <f>IF(ISNUMBER(MATCH("N/A",J300:N300,0)),"",IFERROR((5 * SUMPRODUCT(J144:N144,J300:N300) - PRODUCT(SUM(J144:N144),SUM(J300:N300))) / ((5 * SUM((J144^2)+(K144^2)+(L144^2)+(M144^2)+(N144^2))) - SUM(J144:N144)^2),""))</f>
        <v/>
      </c>
      <c r="AF300">
        <f>IFERROR(CORREL(J144:N144,J300:N300),"")</f>
        <v/>
      </c>
      <c r="AZ300">
        <f>IF(Q300=S300,0,1)</f>
        <v/>
      </c>
      <c r="BA300">
        <f>IF(AZ300=1,IF(Q300="","",IF(Q300=N144,"Yes","No")),"")</f>
        <v/>
      </c>
      <c r="BB300">
        <f>IF(BA300="Yes",P300,"")</f>
        <v/>
      </c>
      <c r="BC300">
        <f>IF(AZ300=1,IF(S300="","",IF(S300=N144,"Yes","No")),"")</f>
        <v/>
      </c>
      <c r="BD300">
        <f>IF(BC300="Yes",R300,"")</f>
        <v/>
      </c>
      <c r="BE300">
        <f>IFERROR(IF(SIGN(AE300)=1,"Increasing",IF(SIGN(AE300)=-1,"Decreasing","")),"")</f>
        <v/>
      </c>
      <c r="BF300">
        <f>IF(OR(AND(BE300="Increasing",BA300="Yes"),AND(BE300="Decreasing",BC300="Yes")),"Yes","No")</f>
        <v/>
      </c>
      <c r="BG300">
        <f>IF(I300="pos_trend","Yes","No")</f>
        <v/>
      </c>
      <c r="BH300">
        <f>IF(AF300&lt;&gt;"",IF(ABS(AF300)&gt;0.8,"Yes","No"),"")</f>
        <v/>
      </c>
    </row>
    <row r="301" spans="1:60">
      <c s="1" r="A301" t="n">
        <v>9</v>
      </c>
      <c r="B301" t="s">
        <v>763</v>
      </c>
      <c r="C301" t="s">
        <v>1503</v>
      </c>
      <c r="D301" t="s">
        <v>1504</v>
      </c>
      <c r="E301" t="s">
        <v>1505</v>
      </c>
      <c r="F301" t="s">
        <v>1506</v>
      </c>
      <c r="G301" t="s">
        <v>1507</v>
      </c>
      <c r="H301" t="s"/>
      <c r="I301">
        <f>IF(AND(K301&gt; J301, L301&gt; K301, M301&gt; L301, N301&gt; M301), "pos_trend", IF(AND(K301&lt; J301, L301&lt; K301, M301&lt; L301, N301&lt; M301), "neg_trend", "N/A"))</f>
        <v/>
      </c>
      <c r="J301">
        <f>IFERROR(IF(TRIM(C301)="-", "N/A", IF(RIGHT(C301,1)=")",IF(RIGHT(C301,2)="T)",-1000000000000*VALUE(MID(C301,2,LEN(C301)-3)),IF(RIGHT(C301,2)="M)",-1000000*VALUE(MID(C301,2,LEN(C301)-3)),IF(RIGHT(C301,2)="B)",-1000000000*VALUE(MID(C301,2,LEN(C301)-3)),IF(RIGHT(C301,2)="k)",-1000*VALUE(MID(C301,2,LEN(C301)-3)),VALUE(SUBSTITUTE(C301,",","")))))),IF(RIGHT(C301,1)="T",1000000000000*VALUE(LEFT(C301,LEN(C301)-1)),IF(RIGHT(C301,1)="M",1000000*VALUE(LEFT(C301,LEN(C301)-1)),IF(RIGHT(C301,1)="B",1000000000*VALUE(LEFT(C301,LEN(C301)-1)),IF(RIGHT(C301,1)="%",0.01*VALUE(LEFT(C301,LEN(C301)-1)),IF(RIGHT(C301,1)="k",1000*VALUE(LEFT(C301,LEN(C301)-1)),VALUE(SUBSTITUTE(C301,",",""))))))))),"N/A")</f>
        <v/>
      </c>
      <c r="K301">
        <f>IFERROR(IF(TRIM(D301)="-", "N/A", IF(RIGHT(D301,1)=")",IF(RIGHT(D301,2)="T)",-1000000000000*VALUE(MID(D301,2,LEN(D301)-3)),IF(RIGHT(D301,2)="M)",-1000000*VALUE(MID(D301,2,LEN(D301)-3)),IF(RIGHT(D301,2)="B)",-1000000000*VALUE(MID(D301,2,LEN(D301)-3)),IF(RIGHT(D301,2)="k)",-1000*VALUE(MID(D301,2,LEN(D301)-3)),VALUE(SUBSTITUTE(D301,",","")))))),IF(RIGHT(D301,1)="T",1000000000000*VALUE(LEFT(D301,LEN(D301)-1)),IF(RIGHT(D301,1)="M",1000000*VALUE(LEFT(D301,LEN(D301)-1)),IF(RIGHT(D301,1)="B",1000000000*VALUE(LEFT(D301,LEN(D301)-1)),IF(RIGHT(D301,1)="%",0.01*VALUE(LEFT(D301,LEN(D301)-1)),IF(RIGHT(D301,1)="k",1000*VALUE(LEFT(D301,LEN(D301)-1)),VALUE(SUBSTITUTE(D301,",",""))))))))),"N/A")</f>
        <v/>
      </c>
      <c r="L301">
        <f>IFERROR(IF(TRIM(E301)="-", "N/A", IF(RIGHT(E301,1)=")",IF(RIGHT(E301,2)="T)",-1000000000000*VALUE(MID(E301,2,LEN(E301)-3)),IF(RIGHT(E301,2)="M)",-1000000*VALUE(MID(E301,2,LEN(E301)-3)),IF(RIGHT(E301,2)="B)",-1000000000*VALUE(MID(E301,2,LEN(E301)-3)),IF(RIGHT(E301,2)="k)",-1000*VALUE(MID(E301,2,LEN(E301)-3)),VALUE(SUBSTITUTE(E301,",","")))))),IF(RIGHT(E301,1)="T",1000000000000*VALUE(LEFT(E301,LEN(E301)-1)),IF(RIGHT(E301,1)="M",1000000*VALUE(LEFT(E301,LEN(E301)-1)),IF(RIGHT(E301,1)="B",1000000000*VALUE(LEFT(E301,LEN(E301)-1)),IF(RIGHT(E301,1)="%",0.01*VALUE(LEFT(E301,LEN(E301)-1)),IF(RIGHT(E301,1)="k",1000*VALUE(LEFT(E301,LEN(E301)-1)),VALUE(SUBSTITUTE(E301,",",""))))))))),"N/A")</f>
        <v/>
      </c>
      <c r="M301">
        <f>IFERROR(IF(TRIM(F301)="-", "N/A", IF(RIGHT(F301,1)=")",IF(RIGHT(F301,2)="T)",-1000000000000*VALUE(MID(F301,2,LEN(F301)-3)),IF(RIGHT(F301,2)="M)",-1000000*VALUE(MID(F301,2,LEN(F301)-3)),IF(RIGHT(F301,2)="B)",-1000000000*VALUE(MID(F301,2,LEN(F301)-3)),IF(RIGHT(F301,2)="k)",-1000*VALUE(MID(F301,2,LEN(F301)-3)),VALUE(SUBSTITUTE(F301,",","")))))),IF(RIGHT(F301,1)="T",1000000000000*VALUE(LEFT(F301,LEN(F301)-1)),IF(RIGHT(F301,1)="M",1000000*VALUE(LEFT(F301,LEN(F301)-1)),IF(RIGHT(F301,1)="B",1000000000*VALUE(LEFT(F301,LEN(F301)-1)),IF(RIGHT(F301,1)="%",0.01*VALUE(LEFT(F301,LEN(F301)-1)),IF(RIGHT(F301,1)="k",1000*VALUE(LEFT(F301,LEN(F301)-1)),VALUE(SUBSTITUTE(F301,",",""))))))))),"N/A")</f>
        <v/>
      </c>
      <c r="N301">
        <f>IFERROR(IF(TRIM(G301)="-", "N/A", IF(RIGHT(G301,1)=")",IF(RIGHT(G301,2)="T)",-1000000000000*VALUE(MID(G301,2,LEN(G301)-3)),IF(RIGHT(G301,2)="M)",-1000000*VALUE(MID(G301,2,LEN(G301)-3)),IF(RIGHT(G301,2)="B)",-1000000000*VALUE(MID(G301,2,LEN(G301)-3)),IF(RIGHT(G301,2)="k)",-1000*VALUE(MID(G301,2,LEN(G301)-3)),VALUE(SUBSTITUTE(G301,",","")))))),IF(RIGHT(G301,1)="T",1000000000000*VALUE(LEFT(G301,LEN(G301)-1)),IF(RIGHT(G301,1)="M",1000000*VALUE(LEFT(G301,LEN(G301)-1)),IF(RIGHT(G301,1)="B",1000000000*VALUE(LEFT(G301,LEN(G301)-1)),IF(RIGHT(G301,1)="%",0.01*VALUE(LEFT(G301,LEN(G301)-1)),IF(RIGHT(G301,1)="k",1000*VALUE(LEFT(G301,LEN(G301)-1)),VALUE(SUBSTITUTE(G301,",",""))))))))),"N/A")</f>
        <v/>
      </c>
      <c r="P301">
        <f>MAX(J301:N301)</f>
        <v/>
      </c>
      <c r="Q301">
        <f>IFERROR(J144+MATCH(P301,J301:N301,0)-1,"")</f>
        <v/>
      </c>
      <c r="R301">
        <f>IF(Q301="","",MIN(J301:N301))</f>
        <v/>
      </c>
      <c r="S301">
        <f>IFERROR(J144+MATCH(R301,J301:N301,0)-1,"")</f>
        <v/>
      </c>
      <c r="T301">
        <f>IFERROR(AVERAGE(J301:N301),"")</f>
        <v/>
      </c>
      <c r="U301">
        <f>IFERROR(STDEV(J301:N301),"")</f>
        <v/>
      </c>
      <c r="V301">
        <f>IFERROR(IF(C301="-","",IF(ISBLANK(B301),"",IF(OR(ISNUMBER(FIND("Growth",B301)),ISNUMBER(FIND("Margin",B301))),"",(J301-T301)/U301))),"")</f>
        <v/>
      </c>
      <c r="W301">
        <f>IFERROR(IF(OR(D301="-",ISBLANK(D301)),"",(K301-T301)/U301),"")</f>
        <v/>
      </c>
      <c r="X301">
        <f>IFERROR(IF(OR(E301="-",ISBLANK(E301)),"",(L301-T301)/U301),"")</f>
        <v/>
      </c>
      <c r="Y301">
        <f>IFERROR(IF(OR(F301="-",ISBLANK(F301)),"",(M301-T301)/U301),"")</f>
        <v/>
      </c>
      <c r="Z301">
        <f>IFERROR(IF(OR(G301="-",ISBLANK(G301)),"",(N301-T301)/U301),"")</f>
        <v/>
      </c>
      <c r="AA301">
        <f>IF(MAX(MAX(V301:Z301),ABS(MIN(V301:Z301)))=ABS(MIN(V301:Z301)),MIN(V301:Z301),MAX(V301:Z301))</f>
        <v/>
      </c>
      <c r="AB301">
        <f>IFERROR(V144+MATCH(AA301,V301:Z301,0)-1,"")</f>
        <v/>
      </c>
      <c r="AC301">
        <f>IF(AB301&lt;&gt;"",IF(S301=AB301,"Low",IF(AB301=Q301,"High","")),"")</f>
        <v/>
      </c>
      <c r="AE301">
        <f>IF(ISNUMBER(MATCH("N/A",J301:N301,0)),"",IFERROR((5 * SUMPRODUCT(J144:N144,J301:N301) - PRODUCT(SUM(J144:N144),SUM(J301:N301))) / ((5 * SUM((J144^2)+(K144^2)+(L144^2)+(M144^2)+(N144^2))) - SUM(J144:N144)^2),""))</f>
        <v/>
      </c>
      <c r="AF301">
        <f>IFERROR(CORREL(J144:N144,J301:N301),"")</f>
        <v/>
      </c>
      <c r="AZ301">
        <f>IF(Q301=S301,0,1)</f>
        <v/>
      </c>
      <c r="BA301">
        <f>IF(AZ301=1,IF(Q301="","",IF(Q301=N144,"Yes","No")),"")</f>
        <v/>
      </c>
      <c r="BB301">
        <f>IF(BA301="Yes",P301,"")</f>
        <v/>
      </c>
      <c r="BC301">
        <f>IF(AZ301=1,IF(S301="","",IF(S301=N144,"Yes","No")),"")</f>
        <v/>
      </c>
      <c r="BD301">
        <f>IF(BC301="Yes",R301,"")</f>
        <v/>
      </c>
      <c r="BE301">
        <f>IFERROR(IF(SIGN(AE301)=1,"Increasing",IF(SIGN(AE301)=-1,"Decreasing","")),"")</f>
        <v/>
      </c>
      <c r="BF301">
        <f>IF(OR(AND(BE301="Increasing",BA301="Yes"),AND(BE301="Decreasing",BC301="Yes")),"Yes","No")</f>
        <v/>
      </c>
      <c r="BG301">
        <f>IF(I301="pos_trend","Yes","No")</f>
        <v/>
      </c>
      <c r="BH301">
        <f>IF(AF301&lt;&gt;"",IF(ABS(AF301)&gt;0.8,"Yes","No"),"")</f>
        <v/>
      </c>
    </row>
    <row r="302" spans="1:60">
      <c s="1" r="A302" t="n">
        <v>10</v>
      </c>
      <c r="B302" t="s">
        <v>767</v>
      </c>
      <c r="C302" t="s">
        <v>264</v>
      </c>
      <c r="D302" t="s">
        <v>264</v>
      </c>
      <c r="E302" t="s">
        <v>264</v>
      </c>
      <c r="F302" t="s">
        <v>264</v>
      </c>
      <c r="G302" t="s">
        <v>264</v>
      </c>
      <c r="H302" t="s"/>
      <c r="I302">
        <f>IF(AND(K302&gt; J302, L302&gt; K302, M302&gt; L302, N302&gt; M302), "pos_trend", IF(AND(K302&lt; J302, L302&lt; K302, M302&lt; L302, N302&lt; M302), "neg_trend", "N/A"))</f>
        <v/>
      </c>
      <c r="J302">
        <f>IFERROR(IF(TRIM(C302)="-", "N/A", IF(RIGHT(C302,1)=")",IF(RIGHT(C302,2)="T)",-1000000000000*VALUE(MID(C302,2,LEN(C302)-3)),IF(RIGHT(C302,2)="M)",-1000000*VALUE(MID(C302,2,LEN(C302)-3)),IF(RIGHT(C302,2)="B)",-1000000000*VALUE(MID(C302,2,LEN(C302)-3)),IF(RIGHT(C302,2)="k)",-1000*VALUE(MID(C302,2,LEN(C302)-3)),VALUE(SUBSTITUTE(C302,",","")))))),IF(RIGHT(C302,1)="T",1000000000000*VALUE(LEFT(C302,LEN(C302)-1)),IF(RIGHT(C302,1)="M",1000000*VALUE(LEFT(C302,LEN(C302)-1)),IF(RIGHT(C302,1)="B",1000000000*VALUE(LEFT(C302,LEN(C302)-1)),IF(RIGHT(C302,1)="%",0.01*VALUE(LEFT(C302,LEN(C302)-1)),IF(RIGHT(C302,1)="k",1000*VALUE(LEFT(C302,LEN(C302)-1)),VALUE(SUBSTITUTE(C302,",",""))))))))),"N/A")</f>
        <v/>
      </c>
      <c r="K302">
        <f>IFERROR(IF(TRIM(D302)="-", "N/A", IF(RIGHT(D302,1)=")",IF(RIGHT(D302,2)="T)",-1000000000000*VALUE(MID(D302,2,LEN(D302)-3)),IF(RIGHT(D302,2)="M)",-1000000*VALUE(MID(D302,2,LEN(D302)-3)),IF(RIGHT(D302,2)="B)",-1000000000*VALUE(MID(D302,2,LEN(D302)-3)),IF(RIGHT(D302,2)="k)",-1000*VALUE(MID(D302,2,LEN(D302)-3)),VALUE(SUBSTITUTE(D302,",","")))))),IF(RIGHT(D302,1)="T",1000000000000*VALUE(LEFT(D302,LEN(D302)-1)),IF(RIGHT(D302,1)="M",1000000*VALUE(LEFT(D302,LEN(D302)-1)),IF(RIGHT(D302,1)="B",1000000000*VALUE(LEFT(D302,LEN(D302)-1)),IF(RIGHT(D302,1)="%",0.01*VALUE(LEFT(D302,LEN(D302)-1)),IF(RIGHT(D302,1)="k",1000*VALUE(LEFT(D302,LEN(D302)-1)),VALUE(SUBSTITUTE(D302,",",""))))))))),"N/A")</f>
        <v/>
      </c>
      <c r="L302">
        <f>IFERROR(IF(TRIM(E302)="-", "N/A", IF(RIGHT(E302,1)=")",IF(RIGHT(E302,2)="T)",-1000000000000*VALUE(MID(E302,2,LEN(E302)-3)),IF(RIGHT(E302,2)="M)",-1000000*VALUE(MID(E302,2,LEN(E302)-3)),IF(RIGHT(E302,2)="B)",-1000000000*VALUE(MID(E302,2,LEN(E302)-3)),IF(RIGHT(E302,2)="k)",-1000*VALUE(MID(E302,2,LEN(E302)-3)),VALUE(SUBSTITUTE(E302,",","")))))),IF(RIGHT(E302,1)="T",1000000000000*VALUE(LEFT(E302,LEN(E302)-1)),IF(RIGHT(E302,1)="M",1000000*VALUE(LEFT(E302,LEN(E302)-1)),IF(RIGHT(E302,1)="B",1000000000*VALUE(LEFT(E302,LEN(E302)-1)),IF(RIGHT(E302,1)="%",0.01*VALUE(LEFT(E302,LEN(E302)-1)),IF(RIGHT(E302,1)="k",1000*VALUE(LEFT(E302,LEN(E302)-1)),VALUE(SUBSTITUTE(E302,",",""))))))))),"N/A")</f>
        <v/>
      </c>
      <c r="M302">
        <f>IFERROR(IF(TRIM(F302)="-", "N/A", IF(RIGHT(F302,1)=")",IF(RIGHT(F302,2)="T)",-1000000000000*VALUE(MID(F302,2,LEN(F302)-3)),IF(RIGHT(F302,2)="M)",-1000000*VALUE(MID(F302,2,LEN(F302)-3)),IF(RIGHT(F302,2)="B)",-1000000000*VALUE(MID(F302,2,LEN(F302)-3)),IF(RIGHT(F302,2)="k)",-1000*VALUE(MID(F302,2,LEN(F302)-3)),VALUE(SUBSTITUTE(F302,",","")))))),IF(RIGHT(F302,1)="T",1000000000000*VALUE(LEFT(F302,LEN(F302)-1)),IF(RIGHT(F302,1)="M",1000000*VALUE(LEFT(F302,LEN(F302)-1)),IF(RIGHT(F302,1)="B",1000000000*VALUE(LEFT(F302,LEN(F302)-1)),IF(RIGHT(F302,1)="%",0.01*VALUE(LEFT(F302,LEN(F302)-1)),IF(RIGHT(F302,1)="k",1000*VALUE(LEFT(F302,LEN(F302)-1)),VALUE(SUBSTITUTE(F302,",",""))))))))),"N/A")</f>
        <v/>
      </c>
      <c r="N302">
        <f>IFERROR(IF(TRIM(G302)="-", "N/A", IF(RIGHT(G302,1)=")",IF(RIGHT(G302,2)="T)",-1000000000000*VALUE(MID(G302,2,LEN(G302)-3)),IF(RIGHT(G302,2)="M)",-1000000*VALUE(MID(G302,2,LEN(G302)-3)),IF(RIGHT(G302,2)="B)",-1000000000*VALUE(MID(G302,2,LEN(G302)-3)),IF(RIGHT(G302,2)="k)",-1000*VALUE(MID(G302,2,LEN(G302)-3)),VALUE(SUBSTITUTE(G302,",","")))))),IF(RIGHT(G302,1)="T",1000000000000*VALUE(LEFT(G302,LEN(G302)-1)),IF(RIGHT(G302,1)="M",1000000*VALUE(LEFT(G302,LEN(G302)-1)),IF(RIGHT(G302,1)="B",1000000000*VALUE(LEFT(G302,LEN(G302)-1)),IF(RIGHT(G302,1)="%",0.01*VALUE(LEFT(G302,LEN(G302)-1)),IF(RIGHT(G302,1)="k",1000*VALUE(LEFT(G302,LEN(G302)-1)),VALUE(SUBSTITUTE(G302,",",""))))))))),"N/A")</f>
        <v/>
      </c>
      <c r="P302">
        <f>MAX(J302:N302)</f>
        <v/>
      </c>
      <c r="Q302">
        <f>IFERROR(J144+MATCH(P302,J302:N302,0)-1,"")</f>
        <v/>
      </c>
      <c r="R302">
        <f>IF(Q302="","",MIN(J302:N302))</f>
        <v/>
      </c>
      <c r="S302">
        <f>IFERROR(J144+MATCH(R302,J302:N302,0)-1,"")</f>
        <v/>
      </c>
      <c r="T302">
        <f>IFERROR(AVERAGE(J302:N302),"")</f>
        <v/>
      </c>
      <c r="U302">
        <f>IFERROR(STDEV(J302:N302),"")</f>
        <v/>
      </c>
      <c r="V302">
        <f>IFERROR(IF(C302="-","",IF(ISBLANK(B302),"",IF(OR(ISNUMBER(FIND("Growth",B302)),ISNUMBER(FIND("Margin",B302))),"",(J302-T302)/U302))),"")</f>
        <v/>
      </c>
      <c r="W302">
        <f>IFERROR(IF(OR(D302="-",ISBLANK(D302)),"",(K302-T302)/U302),"")</f>
        <v/>
      </c>
      <c r="X302">
        <f>IFERROR(IF(OR(E302="-",ISBLANK(E302)),"",(L302-T302)/U302),"")</f>
        <v/>
      </c>
      <c r="Y302">
        <f>IFERROR(IF(OR(F302="-",ISBLANK(F302)),"",(M302-T302)/U302),"")</f>
        <v/>
      </c>
      <c r="Z302">
        <f>IFERROR(IF(OR(G302="-",ISBLANK(G302)),"",(N302-T302)/U302),"")</f>
        <v/>
      </c>
      <c r="AA302">
        <f>IF(MAX(MAX(V302:Z302),ABS(MIN(V302:Z302)))=ABS(MIN(V302:Z302)),MIN(V302:Z302),MAX(V302:Z302))</f>
        <v/>
      </c>
      <c r="AB302">
        <f>IFERROR(V144+MATCH(AA302,V302:Z302,0)-1,"")</f>
        <v/>
      </c>
      <c r="AC302">
        <f>IF(AB302&lt;&gt;"",IF(S302=AB302,"Low",IF(AB302=Q302,"High","")),"")</f>
        <v/>
      </c>
      <c r="AE302">
        <f>IF(ISNUMBER(MATCH("N/A",J302:N302,0)),"",IFERROR((5 * SUMPRODUCT(J144:N144,J302:N302) - PRODUCT(SUM(J144:N144),SUM(J302:N302))) / ((5 * SUM((J144^2)+(K144^2)+(L144^2)+(M144^2)+(N144^2))) - SUM(J144:N144)^2),""))</f>
        <v/>
      </c>
      <c r="AF302">
        <f>IFERROR(CORREL(J144:N144,J302:N302),"")</f>
        <v/>
      </c>
      <c r="AZ302">
        <f>IF(Q302=S302,0,1)</f>
        <v/>
      </c>
      <c r="BA302">
        <f>IF(AZ302=1,IF(Q302="","",IF(Q302=N144,"Yes","No")),"")</f>
        <v/>
      </c>
      <c r="BB302">
        <f>IF(BA302="Yes",P302,"")</f>
        <v/>
      </c>
      <c r="BC302">
        <f>IF(AZ302=1,IF(S302="","",IF(S302=N144,"Yes","No")),"")</f>
        <v/>
      </c>
      <c r="BD302">
        <f>IF(BC302="Yes",R302,"")</f>
        <v/>
      </c>
      <c r="BE302">
        <f>IFERROR(IF(SIGN(AE302)=1,"Increasing",IF(SIGN(AE302)=-1,"Decreasing","")),"")</f>
        <v/>
      </c>
      <c r="BF302">
        <f>IF(OR(AND(BE302="Increasing",BA302="Yes"),AND(BE302="Decreasing",BC302="Yes")),"Yes","No")</f>
        <v/>
      </c>
      <c r="BG302">
        <f>IF(I302="pos_trend","Yes","No")</f>
        <v/>
      </c>
      <c r="BH302">
        <f>IF(AF302&lt;&gt;"",IF(ABS(AF302)&gt;0.8,"Yes","No"),"")</f>
        <v/>
      </c>
    </row>
    <row r="303" spans="1:60">
      <c s="1" r="A303" t="n">
        <v>11</v>
      </c>
      <c r="B303" t="s">
        <v>768</v>
      </c>
      <c r="C303" t="s">
        <v>1508</v>
      </c>
      <c r="D303" t="s">
        <v>1509</v>
      </c>
      <c r="E303" t="s">
        <v>1510</v>
      </c>
      <c r="F303" t="s">
        <v>1511</v>
      </c>
      <c r="G303" t="s">
        <v>1512</v>
      </c>
      <c r="H303" t="s"/>
      <c r="I303">
        <f>IF(AND(K303&gt; J303, L303&gt; K303, M303&gt; L303, N303&gt; M303), "pos_trend", IF(AND(K303&lt; J303, L303&lt; K303, M303&lt; L303, N303&lt; M303), "neg_trend", "N/A"))</f>
        <v/>
      </c>
      <c r="J303">
        <f>IFERROR(IF(TRIM(C303)="-", "N/A", IF(RIGHT(C303,1)=")",IF(RIGHT(C303,2)="T)",-1000000000000*VALUE(MID(C303,2,LEN(C303)-3)),IF(RIGHT(C303,2)="M)",-1000000*VALUE(MID(C303,2,LEN(C303)-3)),IF(RIGHT(C303,2)="B)",-1000000000*VALUE(MID(C303,2,LEN(C303)-3)),IF(RIGHT(C303,2)="k)",-1000*VALUE(MID(C303,2,LEN(C303)-3)),VALUE(SUBSTITUTE(C303,",","")))))),IF(RIGHT(C303,1)="T",1000000000000*VALUE(LEFT(C303,LEN(C303)-1)),IF(RIGHT(C303,1)="M",1000000*VALUE(LEFT(C303,LEN(C303)-1)),IF(RIGHT(C303,1)="B",1000000000*VALUE(LEFT(C303,LEN(C303)-1)),IF(RIGHT(C303,1)="%",0.01*VALUE(LEFT(C303,LEN(C303)-1)),IF(RIGHT(C303,1)="k",1000*VALUE(LEFT(C303,LEN(C303)-1)),VALUE(SUBSTITUTE(C303,",",""))))))))),"N/A")</f>
        <v/>
      </c>
      <c r="K303">
        <f>IFERROR(IF(TRIM(D303)="-", "N/A", IF(RIGHT(D303,1)=")",IF(RIGHT(D303,2)="T)",-1000000000000*VALUE(MID(D303,2,LEN(D303)-3)),IF(RIGHT(D303,2)="M)",-1000000*VALUE(MID(D303,2,LEN(D303)-3)),IF(RIGHT(D303,2)="B)",-1000000000*VALUE(MID(D303,2,LEN(D303)-3)),IF(RIGHT(D303,2)="k)",-1000*VALUE(MID(D303,2,LEN(D303)-3)),VALUE(SUBSTITUTE(D303,",","")))))),IF(RIGHT(D303,1)="T",1000000000000*VALUE(LEFT(D303,LEN(D303)-1)),IF(RIGHT(D303,1)="M",1000000*VALUE(LEFT(D303,LEN(D303)-1)),IF(RIGHT(D303,1)="B",1000000000*VALUE(LEFT(D303,LEN(D303)-1)),IF(RIGHT(D303,1)="%",0.01*VALUE(LEFT(D303,LEN(D303)-1)),IF(RIGHT(D303,1)="k",1000*VALUE(LEFT(D303,LEN(D303)-1)),VALUE(SUBSTITUTE(D303,",",""))))))))),"N/A")</f>
        <v/>
      </c>
      <c r="L303">
        <f>IFERROR(IF(TRIM(E303)="-", "N/A", IF(RIGHT(E303,1)=")",IF(RIGHT(E303,2)="T)",-1000000000000*VALUE(MID(E303,2,LEN(E303)-3)),IF(RIGHT(E303,2)="M)",-1000000*VALUE(MID(E303,2,LEN(E303)-3)),IF(RIGHT(E303,2)="B)",-1000000000*VALUE(MID(E303,2,LEN(E303)-3)),IF(RIGHT(E303,2)="k)",-1000*VALUE(MID(E303,2,LEN(E303)-3)),VALUE(SUBSTITUTE(E303,",","")))))),IF(RIGHT(E303,1)="T",1000000000000*VALUE(LEFT(E303,LEN(E303)-1)),IF(RIGHT(E303,1)="M",1000000*VALUE(LEFT(E303,LEN(E303)-1)),IF(RIGHT(E303,1)="B",1000000000*VALUE(LEFT(E303,LEN(E303)-1)),IF(RIGHT(E303,1)="%",0.01*VALUE(LEFT(E303,LEN(E303)-1)),IF(RIGHT(E303,1)="k",1000*VALUE(LEFT(E303,LEN(E303)-1)),VALUE(SUBSTITUTE(E303,",",""))))))))),"N/A")</f>
        <v/>
      </c>
      <c r="M303">
        <f>IFERROR(IF(TRIM(F303)="-", "N/A", IF(RIGHT(F303,1)=")",IF(RIGHT(F303,2)="T)",-1000000000000*VALUE(MID(F303,2,LEN(F303)-3)),IF(RIGHT(F303,2)="M)",-1000000*VALUE(MID(F303,2,LEN(F303)-3)),IF(RIGHT(F303,2)="B)",-1000000000*VALUE(MID(F303,2,LEN(F303)-3)),IF(RIGHT(F303,2)="k)",-1000*VALUE(MID(F303,2,LEN(F303)-3)),VALUE(SUBSTITUTE(F303,",","")))))),IF(RIGHT(F303,1)="T",1000000000000*VALUE(LEFT(F303,LEN(F303)-1)),IF(RIGHT(F303,1)="M",1000000*VALUE(LEFT(F303,LEN(F303)-1)),IF(RIGHT(F303,1)="B",1000000000*VALUE(LEFT(F303,LEN(F303)-1)),IF(RIGHT(F303,1)="%",0.01*VALUE(LEFT(F303,LEN(F303)-1)),IF(RIGHT(F303,1)="k",1000*VALUE(LEFT(F303,LEN(F303)-1)),VALUE(SUBSTITUTE(F303,",",""))))))))),"N/A")</f>
        <v/>
      </c>
      <c r="N303">
        <f>IFERROR(IF(TRIM(G303)="-", "N/A", IF(RIGHT(G303,1)=")",IF(RIGHT(G303,2)="T)",-1000000000000*VALUE(MID(G303,2,LEN(G303)-3)),IF(RIGHT(G303,2)="M)",-1000000*VALUE(MID(G303,2,LEN(G303)-3)),IF(RIGHT(G303,2)="B)",-1000000000*VALUE(MID(G303,2,LEN(G303)-3)),IF(RIGHT(G303,2)="k)",-1000*VALUE(MID(G303,2,LEN(G303)-3)),VALUE(SUBSTITUTE(G303,",","")))))),IF(RIGHT(G303,1)="T",1000000000000*VALUE(LEFT(G303,LEN(G303)-1)),IF(RIGHT(G303,1)="M",1000000*VALUE(LEFT(G303,LEN(G303)-1)),IF(RIGHT(G303,1)="B",1000000000*VALUE(LEFT(G303,LEN(G303)-1)),IF(RIGHT(G303,1)="%",0.01*VALUE(LEFT(G303,LEN(G303)-1)),IF(RIGHT(G303,1)="k",1000*VALUE(LEFT(G303,LEN(G303)-1)),VALUE(SUBSTITUTE(G303,",",""))))))))),"N/A")</f>
        <v/>
      </c>
      <c r="P303">
        <f>MAX(J303:N303)</f>
        <v/>
      </c>
      <c r="Q303">
        <f>IFERROR(J144+MATCH(P303,J303:N303,0)-1,"")</f>
        <v/>
      </c>
      <c r="R303">
        <f>IF(Q303="","",MIN(J303:N303))</f>
        <v/>
      </c>
      <c r="S303">
        <f>IFERROR(J144+MATCH(R303,J303:N303,0)-1,"")</f>
        <v/>
      </c>
      <c r="T303">
        <f>IFERROR(AVERAGE(J303:N303),"")</f>
        <v/>
      </c>
      <c r="U303">
        <f>IFERROR(STDEV(J303:N303),"")</f>
        <v/>
      </c>
      <c r="V303">
        <f>IFERROR(IF(C303="-","",IF(ISBLANK(B303),"",IF(OR(ISNUMBER(FIND("Growth",B303)),ISNUMBER(FIND("Margin",B303))),"",(J303-T303)/U303))),"")</f>
        <v/>
      </c>
      <c r="W303">
        <f>IFERROR(IF(OR(D303="-",ISBLANK(D303)),"",(K303-T303)/U303),"")</f>
        <v/>
      </c>
      <c r="X303">
        <f>IFERROR(IF(OR(E303="-",ISBLANK(E303)),"",(L303-T303)/U303),"")</f>
        <v/>
      </c>
      <c r="Y303">
        <f>IFERROR(IF(OR(F303="-",ISBLANK(F303)),"",(M303-T303)/U303),"")</f>
        <v/>
      </c>
      <c r="Z303">
        <f>IFERROR(IF(OR(G303="-",ISBLANK(G303)),"",(N303-T303)/U303),"")</f>
        <v/>
      </c>
      <c r="AA303">
        <f>IF(MAX(MAX(V303:Z303),ABS(MIN(V303:Z303)))=ABS(MIN(V303:Z303)),MIN(V303:Z303),MAX(V303:Z303))</f>
        <v/>
      </c>
      <c r="AB303">
        <f>IFERROR(V144+MATCH(AA303,V303:Z303,0)-1,"")</f>
        <v/>
      </c>
      <c r="AC303">
        <f>IF(AB303&lt;&gt;"",IF(S303=AB303,"Low",IF(AB303=Q303,"High","")),"")</f>
        <v/>
      </c>
      <c r="AE303">
        <f>IF(ISNUMBER(MATCH("N/A",J303:N303,0)),"",IFERROR((5 * SUMPRODUCT(J144:N144,J303:N303) - PRODUCT(SUM(J144:N144),SUM(J303:N303))) / ((5 * SUM((J144^2)+(K144^2)+(L144^2)+(M144^2)+(N144^2))) - SUM(J144:N144)^2),""))</f>
        <v/>
      </c>
      <c r="AF303">
        <f>IFERROR(CORREL(J144:N144,J303:N303),"")</f>
        <v/>
      </c>
      <c r="AZ303">
        <f>IF(Q303=S303,0,1)</f>
        <v/>
      </c>
      <c r="BA303">
        <f>IF(AZ303=1,IF(Q303="","",IF(Q303=N144,"Yes","No")),"")</f>
        <v/>
      </c>
      <c r="BB303">
        <f>IF(BA303="Yes",P303,"")</f>
        <v/>
      </c>
      <c r="BC303">
        <f>IF(AZ303=1,IF(S303="","",IF(S303=N144,"Yes","No")),"")</f>
        <v/>
      </c>
      <c r="BD303">
        <f>IF(BC303="Yes",R303,"")</f>
        <v/>
      </c>
      <c r="BE303">
        <f>IFERROR(IF(SIGN(AE303)=1,"Increasing",IF(SIGN(AE303)=-1,"Decreasing","")),"")</f>
        <v/>
      </c>
      <c r="BF303">
        <f>IF(OR(AND(BE303="Increasing",BA303="Yes"),AND(BE303="Decreasing",BC303="Yes")),"Yes","No")</f>
        <v/>
      </c>
      <c r="BG303">
        <f>IF(I303="pos_trend","Yes","No")</f>
        <v/>
      </c>
      <c r="BH303">
        <f>IF(AF303&lt;&gt;"",IF(ABS(AF303)&gt;0.8,"Yes","No"),"")</f>
        <v/>
      </c>
    </row>
    <row r="304" spans="1:60">
      <c s="1" r="A304" t="n">
        <v>12</v>
      </c>
      <c r="B304" t="s">
        <v>774</v>
      </c>
      <c r="C304" t="s">
        <v>1513</v>
      </c>
      <c r="D304" t="s">
        <v>1514</v>
      </c>
      <c r="E304" t="s">
        <v>1515</v>
      </c>
      <c r="F304" t="s">
        <v>1132</v>
      </c>
      <c r="G304" t="s">
        <v>1516</v>
      </c>
      <c r="H304" t="s"/>
      <c r="I304">
        <f>IF(AND(K304&gt; J304, L304&gt; K304, M304&gt; L304, N304&gt; M304), "pos_trend", IF(AND(K304&lt; J304, L304&lt; K304, M304&lt; L304, N304&lt; M304), "neg_trend", "N/A"))</f>
        <v/>
      </c>
      <c r="J304">
        <f>IFERROR(IF(TRIM(C304)="-", "N/A", IF(RIGHT(C304,1)=")",IF(RIGHT(C304,2)="T)",-1000000000000*VALUE(MID(C304,2,LEN(C304)-3)),IF(RIGHT(C304,2)="M)",-1000000*VALUE(MID(C304,2,LEN(C304)-3)),IF(RIGHT(C304,2)="B)",-1000000000*VALUE(MID(C304,2,LEN(C304)-3)),IF(RIGHT(C304,2)="k)",-1000*VALUE(MID(C304,2,LEN(C304)-3)),VALUE(SUBSTITUTE(C304,",","")))))),IF(RIGHT(C304,1)="T",1000000000000*VALUE(LEFT(C304,LEN(C304)-1)),IF(RIGHT(C304,1)="M",1000000*VALUE(LEFT(C304,LEN(C304)-1)),IF(RIGHT(C304,1)="B",1000000000*VALUE(LEFT(C304,LEN(C304)-1)),IF(RIGHT(C304,1)="%",0.01*VALUE(LEFT(C304,LEN(C304)-1)),IF(RIGHT(C304,1)="k",1000*VALUE(LEFT(C304,LEN(C304)-1)),VALUE(SUBSTITUTE(C304,",",""))))))))),"N/A")</f>
        <v/>
      </c>
      <c r="K304">
        <f>IFERROR(IF(TRIM(D304)="-", "N/A", IF(RIGHT(D304,1)=")",IF(RIGHT(D304,2)="T)",-1000000000000*VALUE(MID(D304,2,LEN(D304)-3)),IF(RIGHT(D304,2)="M)",-1000000*VALUE(MID(D304,2,LEN(D304)-3)),IF(RIGHT(D304,2)="B)",-1000000000*VALUE(MID(D304,2,LEN(D304)-3)),IF(RIGHT(D304,2)="k)",-1000*VALUE(MID(D304,2,LEN(D304)-3)),VALUE(SUBSTITUTE(D304,",","")))))),IF(RIGHT(D304,1)="T",1000000000000*VALUE(LEFT(D304,LEN(D304)-1)),IF(RIGHT(D304,1)="M",1000000*VALUE(LEFT(D304,LEN(D304)-1)),IF(RIGHT(D304,1)="B",1000000000*VALUE(LEFT(D304,LEN(D304)-1)),IF(RIGHT(D304,1)="%",0.01*VALUE(LEFT(D304,LEN(D304)-1)),IF(RIGHT(D304,1)="k",1000*VALUE(LEFT(D304,LEN(D304)-1)),VALUE(SUBSTITUTE(D304,",",""))))))))),"N/A")</f>
        <v/>
      </c>
      <c r="L304">
        <f>IFERROR(IF(TRIM(E304)="-", "N/A", IF(RIGHT(E304,1)=")",IF(RIGHT(E304,2)="T)",-1000000000000*VALUE(MID(E304,2,LEN(E304)-3)),IF(RIGHT(E304,2)="M)",-1000000*VALUE(MID(E304,2,LEN(E304)-3)),IF(RIGHT(E304,2)="B)",-1000000000*VALUE(MID(E304,2,LEN(E304)-3)),IF(RIGHT(E304,2)="k)",-1000*VALUE(MID(E304,2,LEN(E304)-3)),VALUE(SUBSTITUTE(E304,",","")))))),IF(RIGHT(E304,1)="T",1000000000000*VALUE(LEFT(E304,LEN(E304)-1)),IF(RIGHT(E304,1)="M",1000000*VALUE(LEFT(E304,LEN(E304)-1)),IF(RIGHT(E304,1)="B",1000000000*VALUE(LEFT(E304,LEN(E304)-1)),IF(RIGHT(E304,1)="%",0.01*VALUE(LEFT(E304,LEN(E304)-1)),IF(RIGHT(E304,1)="k",1000*VALUE(LEFT(E304,LEN(E304)-1)),VALUE(SUBSTITUTE(E304,",",""))))))))),"N/A")</f>
        <v/>
      </c>
      <c r="M304">
        <f>IFERROR(IF(TRIM(F304)="-", "N/A", IF(RIGHT(F304,1)=")",IF(RIGHT(F304,2)="T)",-1000000000000*VALUE(MID(F304,2,LEN(F304)-3)),IF(RIGHT(F304,2)="M)",-1000000*VALUE(MID(F304,2,LEN(F304)-3)),IF(RIGHT(F304,2)="B)",-1000000000*VALUE(MID(F304,2,LEN(F304)-3)),IF(RIGHT(F304,2)="k)",-1000*VALUE(MID(F304,2,LEN(F304)-3)),VALUE(SUBSTITUTE(F304,",","")))))),IF(RIGHT(F304,1)="T",1000000000000*VALUE(LEFT(F304,LEN(F304)-1)),IF(RIGHT(F304,1)="M",1000000*VALUE(LEFT(F304,LEN(F304)-1)),IF(RIGHT(F304,1)="B",1000000000*VALUE(LEFT(F304,LEN(F304)-1)),IF(RIGHT(F304,1)="%",0.01*VALUE(LEFT(F304,LEN(F304)-1)),IF(RIGHT(F304,1)="k",1000*VALUE(LEFT(F304,LEN(F304)-1)),VALUE(SUBSTITUTE(F304,",",""))))))))),"N/A")</f>
        <v/>
      </c>
      <c r="N304">
        <f>IFERROR(IF(TRIM(G304)="-", "N/A", IF(RIGHT(G304,1)=")",IF(RIGHT(G304,2)="T)",-1000000000000*VALUE(MID(G304,2,LEN(G304)-3)),IF(RIGHT(G304,2)="M)",-1000000*VALUE(MID(G304,2,LEN(G304)-3)),IF(RIGHT(G304,2)="B)",-1000000000*VALUE(MID(G304,2,LEN(G304)-3)),IF(RIGHT(G304,2)="k)",-1000*VALUE(MID(G304,2,LEN(G304)-3)),VALUE(SUBSTITUTE(G304,",","")))))),IF(RIGHT(G304,1)="T",1000000000000*VALUE(LEFT(G304,LEN(G304)-1)),IF(RIGHT(G304,1)="M",1000000*VALUE(LEFT(G304,LEN(G304)-1)),IF(RIGHT(G304,1)="B",1000000000*VALUE(LEFT(G304,LEN(G304)-1)),IF(RIGHT(G304,1)="%",0.01*VALUE(LEFT(G304,LEN(G304)-1)),IF(RIGHT(G304,1)="k",1000*VALUE(LEFT(G304,LEN(G304)-1)),VALUE(SUBSTITUTE(G304,",",""))))))))),"N/A")</f>
        <v/>
      </c>
      <c r="P304">
        <f>MAX(J304:N304)</f>
        <v/>
      </c>
      <c r="Q304">
        <f>IFERROR(J144+MATCH(P304,J304:N304,0)-1,"")</f>
        <v/>
      </c>
      <c r="R304">
        <f>IF(Q304="","",MIN(J304:N304))</f>
        <v/>
      </c>
      <c r="S304">
        <f>IFERROR(J144+MATCH(R304,J304:N304,0)-1,"")</f>
        <v/>
      </c>
      <c r="T304">
        <f>IFERROR(AVERAGE(J304:N304),"")</f>
        <v/>
      </c>
      <c r="U304">
        <f>IFERROR(STDEV(J304:N304),"")</f>
        <v/>
      </c>
      <c r="V304">
        <f>IFERROR(IF(C304="-","",IF(ISBLANK(B304),"",IF(OR(ISNUMBER(FIND("Growth",B304)),ISNUMBER(FIND("Margin",B304))),"",(J304-T304)/U304))),"")</f>
        <v/>
      </c>
      <c r="W304">
        <f>IFERROR(IF(OR(D304="-",ISBLANK(D304)),"",(K304-T304)/U304),"")</f>
        <v/>
      </c>
      <c r="X304">
        <f>IFERROR(IF(OR(E304="-",ISBLANK(E304)),"",(L304-T304)/U304),"")</f>
        <v/>
      </c>
      <c r="Y304">
        <f>IFERROR(IF(OR(F304="-",ISBLANK(F304)),"",(M304-T304)/U304),"")</f>
        <v/>
      </c>
      <c r="Z304">
        <f>IFERROR(IF(OR(G304="-",ISBLANK(G304)),"",(N304-T304)/U304),"")</f>
        <v/>
      </c>
      <c r="AA304">
        <f>IF(MAX(MAX(V304:Z304),ABS(MIN(V304:Z304)))=ABS(MIN(V304:Z304)),MIN(V304:Z304),MAX(V304:Z304))</f>
        <v/>
      </c>
      <c r="AB304">
        <f>IFERROR(V144+MATCH(AA304,V304:Z304,0)-1,"")</f>
        <v/>
      </c>
      <c r="AC304">
        <f>IF(AB304&lt;&gt;"",IF(S304=AB304,"Low",IF(AB304=Q304,"High","")),"")</f>
        <v/>
      </c>
      <c r="AE304">
        <f>IF(ISNUMBER(MATCH("N/A",J304:N304,0)),"",IFERROR((5 * SUMPRODUCT(J144:N144,J304:N304) - PRODUCT(SUM(J144:N144),SUM(J304:N304))) / ((5 * SUM((J144^2)+(K144^2)+(L144^2)+(M144^2)+(N144^2))) - SUM(J144:N144)^2),""))</f>
        <v/>
      </c>
      <c r="AF304">
        <f>IFERROR(CORREL(J144:N144,J304:N304),"")</f>
        <v/>
      </c>
      <c r="AZ304">
        <f>IF(Q304=S304,0,1)</f>
        <v/>
      </c>
      <c r="BA304">
        <f>IF(AZ304=1,IF(Q304="","",IF(Q304=N144,"Yes","No")),"")</f>
        <v/>
      </c>
      <c r="BB304">
        <f>IF(BA304="Yes",P304,"")</f>
        <v/>
      </c>
      <c r="BC304">
        <f>IF(AZ304=1,IF(S304="","",IF(S304=N144,"Yes","No")),"")</f>
        <v/>
      </c>
      <c r="BD304">
        <f>IF(BC304="Yes",R304,"")</f>
        <v/>
      </c>
      <c r="BE304">
        <f>IFERROR(IF(SIGN(AE304)=1,"Increasing",IF(SIGN(AE304)=-1,"Decreasing","")),"")</f>
        <v/>
      </c>
      <c r="BF304">
        <f>IF(OR(AND(BE304="Increasing",BA304="Yes"),AND(BE304="Decreasing",BC304="Yes")),"Yes","No")</f>
        <v/>
      </c>
      <c r="BG304">
        <f>IF(I304="pos_trend","Yes","No")</f>
        <v/>
      </c>
      <c r="BH304">
        <f>IF(AF304&lt;&gt;"",IF(ABS(AF304)&gt;0.8,"Yes","No"),"")</f>
        <v/>
      </c>
    </row>
    <row r="305" spans="1:60">
      <c s="1" r="A305" t="n">
        <v>13</v>
      </c>
      <c r="B305" t="s">
        <v>630</v>
      </c>
      <c r="C305" t="s">
        <v>210</v>
      </c>
      <c r="D305" t="s">
        <v>264</v>
      </c>
      <c r="E305" t="s">
        <v>1517</v>
      </c>
      <c r="F305" t="s">
        <v>264</v>
      </c>
      <c r="G305" t="s">
        <v>264</v>
      </c>
      <c r="H305" t="s"/>
      <c r="I305">
        <f>IF(AND(K305&gt; J305, L305&gt; K305, M305&gt; L305, N305&gt; M305), "pos_trend", IF(AND(K305&lt; J305, L305&lt; K305, M305&lt; L305, N305&lt; M305), "neg_trend", "N/A"))</f>
        <v/>
      </c>
      <c r="J305">
        <f>IFERROR(IF(TRIM(C305)="-", "N/A", IF(RIGHT(C305,1)=")",IF(RIGHT(C305,2)="T)",-1000000000000*VALUE(MID(C305,2,LEN(C305)-3)),IF(RIGHT(C305,2)="M)",-1000000*VALUE(MID(C305,2,LEN(C305)-3)),IF(RIGHT(C305,2)="B)",-1000000000*VALUE(MID(C305,2,LEN(C305)-3)),IF(RIGHT(C305,2)="k)",-1000*VALUE(MID(C305,2,LEN(C305)-3)),VALUE(SUBSTITUTE(C305,",","")))))),IF(RIGHT(C305,1)="T",1000000000000*VALUE(LEFT(C305,LEN(C305)-1)),IF(RIGHT(C305,1)="M",1000000*VALUE(LEFT(C305,LEN(C305)-1)),IF(RIGHT(C305,1)="B",1000000000*VALUE(LEFT(C305,LEN(C305)-1)),IF(RIGHT(C305,1)="%",0.01*VALUE(LEFT(C305,LEN(C305)-1)),IF(RIGHT(C305,1)="k",1000*VALUE(LEFT(C305,LEN(C305)-1)),VALUE(SUBSTITUTE(C305,",",""))))))))),"N/A")</f>
        <v/>
      </c>
      <c r="K305">
        <f>IFERROR(IF(TRIM(D305)="-", "N/A", IF(RIGHT(D305,1)=")",IF(RIGHT(D305,2)="T)",-1000000000000*VALUE(MID(D305,2,LEN(D305)-3)),IF(RIGHT(D305,2)="M)",-1000000*VALUE(MID(D305,2,LEN(D305)-3)),IF(RIGHT(D305,2)="B)",-1000000000*VALUE(MID(D305,2,LEN(D305)-3)),IF(RIGHT(D305,2)="k)",-1000*VALUE(MID(D305,2,LEN(D305)-3)),VALUE(SUBSTITUTE(D305,",","")))))),IF(RIGHT(D305,1)="T",1000000000000*VALUE(LEFT(D305,LEN(D305)-1)),IF(RIGHT(D305,1)="M",1000000*VALUE(LEFT(D305,LEN(D305)-1)),IF(RIGHT(D305,1)="B",1000000000*VALUE(LEFT(D305,LEN(D305)-1)),IF(RIGHT(D305,1)="%",0.01*VALUE(LEFT(D305,LEN(D305)-1)),IF(RIGHT(D305,1)="k",1000*VALUE(LEFT(D305,LEN(D305)-1)),VALUE(SUBSTITUTE(D305,",",""))))))))),"N/A")</f>
        <v/>
      </c>
      <c r="L305">
        <f>IFERROR(IF(TRIM(E305)="-", "N/A", IF(RIGHT(E305,1)=")",IF(RIGHT(E305,2)="T)",-1000000000000*VALUE(MID(E305,2,LEN(E305)-3)),IF(RIGHT(E305,2)="M)",-1000000*VALUE(MID(E305,2,LEN(E305)-3)),IF(RIGHT(E305,2)="B)",-1000000000*VALUE(MID(E305,2,LEN(E305)-3)),IF(RIGHT(E305,2)="k)",-1000*VALUE(MID(E305,2,LEN(E305)-3)),VALUE(SUBSTITUTE(E305,",","")))))),IF(RIGHT(E305,1)="T",1000000000000*VALUE(LEFT(E305,LEN(E305)-1)),IF(RIGHT(E305,1)="M",1000000*VALUE(LEFT(E305,LEN(E305)-1)),IF(RIGHT(E305,1)="B",1000000000*VALUE(LEFT(E305,LEN(E305)-1)),IF(RIGHT(E305,1)="%",0.01*VALUE(LEFT(E305,LEN(E305)-1)),IF(RIGHT(E305,1)="k",1000*VALUE(LEFT(E305,LEN(E305)-1)),VALUE(SUBSTITUTE(E305,",",""))))))))),"N/A")</f>
        <v/>
      </c>
      <c r="M305">
        <f>IFERROR(IF(TRIM(F305)="-", "N/A", IF(RIGHT(F305,1)=")",IF(RIGHT(F305,2)="T)",-1000000000000*VALUE(MID(F305,2,LEN(F305)-3)),IF(RIGHT(F305,2)="M)",-1000000*VALUE(MID(F305,2,LEN(F305)-3)),IF(RIGHT(F305,2)="B)",-1000000000*VALUE(MID(F305,2,LEN(F305)-3)),IF(RIGHT(F305,2)="k)",-1000*VALUE(MID(F305,2,LEN(F305)-3)),VALUE(SUBSTITUTE(F305,",","")))))),IF(RIGHT(F305,1)="T",1000000000000*VALUE(LEFT(F305,LEN(F305)-1)),IF(RIGHT(F305,1)="M",1000000*VALUE(LEFT(F305,LEN(F305)-1)),IF(RIGHT(F305,1)="B",1000000000*VALUE(LEFT(F305,LEN(F305)-1)),IF(RIGHT(F305,1)="%",0.01*VALUE(LEFT(F305,LEN(F305)-1)),IF(RIGHT(F305,1)="k",1000*VALUE(LEFT(F305,LEN(F305)-1)),VALUE(SUBSTITUTE(F305,",",""))))))))),"N/A")</f>
        <v/>
      </c>
      <c r="N305">
        <f>IFERROR(IF(TRIM(G305)="-", "N/A", IF(RIGHT(G305,1)=")",IF(RIGHT(G305,2)="T)",-1000000000000*VALUE(MID(G305,2,LEN(G305)-3)),IF(RIGHT(G305,2)="M)",-1000000*VALUE(MID(G305,2,LEN(G305)-3)),IF(RIGHT(G305,2)="B)",-1000000000*VALUE(MID(G305,2,LEN(G305)-3)),IF(RIGHT(G305,2)="k)",-1000*VALUE(MID(G305,2,LEN(G305)-3)),VALUE(SUBSTITUTE(G305,",","")))))),IF(RIGHT(G305,1)="T",1000000000000*VALUE(LEFT(G305,LEN(G305)-1)),IF(RIGHT(G305,1)="M",1000000*VALUE(LEFT(G305,LEN(G305)-1)),IF(RIGHT(G305,1)="B",1000000000*VALUE(LEFT(G305,LEN(G305)-1)),IF(RIGHT(G305,1)="%",0.01*VALUE(LEFT(G305,LEN(G305)-1)),IF(RIGHT(G305,1)="k",1000*VALUE(LEFT(G305,LEN(G305)-1)),VALUE(SUBSTITUTE(G305,",",""))))))))),"N/A")</f>
        <v/>
      </c>
      <c r="P305">
        <f>MAX(J305:N305)</f>
        <v/>
      </c>
      <c r="Q305">
        <f>IFERROR(J144+MATCH(P305,J305:N305,0)-1,"")</f>
        <v/>
      </c>
      <c r="R305">
        <f>IF(Q305="","",MIN(J305:N305))</f>
        <v/>
      </c>
      <c r="S305">
        <f>IFERROR(J144+MATCH(R305,J305:N305,0)-1,"")</f>
        <v/>
      </c>
      <c r="T305">
        <f>IFERROR(AVERAGE(J305:N305),"")</f>
        <v/>
      </c>
      <c r="U305">
        <f>IFERROR(STDEV(J305:N305),"")</f>
        <v/>
      </c>
      <c r="V305">
        <f>IFERROR(IF(C305="-","",IF(ISBLANK(B305),"",IF(OR(ISNUMBER(FIND("Growth",B305)),ISNUMBER(FIND("Margin",B305))),"",(J305-T305)/U305))),"")</f>
        <v/>
      </c>
      <c r="W305">
        <f>IFERROR(IF(OR(D305="-",ISBLANK(D305)),"",(K305-T305)/U305),"")</f>
        <v/>
      </c>
      <c r="X305">
        <f>IFERROR(IF(OR(E305="-",ISBLANK(E305)),"",(L305-T305)/U305),"")</f>
        <v/>
      </c>
      <c r="Y305">
        <f>IFERROR(IF(OR(F305="-",ISBLANK(F305)),"",(M305-T305)/U305),"")</f>
        <v/>
      </c>
      <c r="Z305">
        <f>IFERROR(IF(OR(G305="-",ISBLANK(G305)),"",(N305-T305)/U305),"")</f>
        <v/>
      </c>
      <c r="AA305">
        <f>IF(MAX(MAX(V305:Z305),ABS(MIN(V305:Z305)))=ABS(MIN(V305:Z305)),MIN(V305:Z305),MAX(V305:Z305))</f>
        <v/>
      </c>
      <c r="AB305">
        <f>IFERROR(V144+MATCH(AA305,V305:Z305,0)-1,"")</f>
        <v/>
      </c>
      <c r="AC305">
        <f>IF(AB305&lt;&gt;"",IF(S305=AB305,"Low",IF(AB305=Q305,"High","")),"")</f>
        <v/>
      </c>
      <c r="AE305">
        <f>IF(ISNUMBER(MATCH("N/A",J305:N305,0)),"",IFERROR((5 * SUMPRODUCT(J144:N144,J305:N305) - PRODUCT(SUM(J144:N144),SUM(J305:N305))) / ((5 * SUM((J144^2)+(K144^2)+(L144^2)+(M144^2)+(N144^2))) - SUM(J144:N144)^2),""))</f>
        <v/>
      </c>
      <c r="AF305">
        <f>IFERROR(CORREL(J144:N144,J305:N305),"")</f>
        <v/>
      </c>
      <c r="AZ305">
        <f>IF(Q305=S305,0,1)</f>
        <v/>
      </c>
      <c r="BA305">
        <f>IF(AZ305=1,IF(Q305="","",IF(Q305=N144,"Yes","No")),"")</f>
        <v/>
      </c>
      <c r="BB305">
        <f>IF(BA305="Yes",P305,"")</f>
        <v/>
      </c>
      <c r="BC305">
        <f>IF(AZ305=1,IF(S305="","",IF(S305=N144,"Yes","No")),"")</f>
        <v/>
      </c>
      <c r="BD305">
        <f>IF(BC305="Yes",R305,"")</f>
        <v/>
      </c>
      <c r="BE305">
        <f>IFERROR(IF(SIGN(AE305)=1,"Increasing",IF(SIGN(AE305)=-1,"Decreasing","")),"")</f>
        <v/>
      </c>
      <c r="BF305">
        <f>IF(OR(AND(BE305="Increasing",BA305="Yes"),AND(BE305="Decreasing",BC305="Yes")),"Yes","No")</f>
        <v/>
      </c>
      <c r="BG305">
        <f>IF(I305="pos_trend","Yes","No")</f>
        <v/>
      </c>
      <c r="BH305">
        <f>IF(AF305&lt;&gt;"",IF(ABS(AF305)&gt;0.8,"Yes","No"),"")</f>
        <v/>
      </c>
    </row>
    <row r="306" spans="1:60">
      <c s="1" r="A306" t="n">
        <v>14</v>
      </c>
      <c r="B306" t="s">
        <v>784</v>
      </c>
      <c r="C306" t="s">
        <v>1518</v>
      </c>
      <c r="D306" t="s">
        <v>1519</v>
      </c>
      <c r="E306" t="s">
        <v>1520</v>
      </c>
      <c r="F306" t="s">
        <v>1521</v>
      </c>
      <c r="G306" t="s">
        <v>1522</v>
      </c>
      <c r="H306" t="s"/>
      <c r="I306">
        <f>IF(AND(K306&gt; J306, L306&gt; K306, M306&gt; L306, N306&gt; M306), "pos_trend", IF(AND(K306&lt; J306, L306&lt; K306, M306&lt; L306, N306&lt; M306), "neg_trend", "N/A"))</f>
        <v/>
      </c>
      <c r="J306">
        <f>IFERROR(IF(TRIM(C306)="-", "N/A", IF(RIGHT(C306,1)=")",IF(RIGHT(C306,2)="T)",-1000000000000*VALUE(MID(C306,2,LEN(C306)-3)),IF(RIGHT(C306,2)="M)",-1000000*VALUE(MID(C306,2,LEN(C306)-3)),IF(RIGHT(C306,2)="B)",-1000000000*VALUE(MID(C306,2,LEN(C306)-3)),IF(RIGHT(C306,2)="k)",-1000*VALUE(MID(C306,2,LEN(C306)-3)),VALUE(SUBSTITUTE(C306,",","")))))),IF(RIGHT(C306,1)="T",1000000000000*VALUE(LEFT(C306,LEN(C306)-1)),IF(RIGHT(C306,1)="M",1000000*VALUE(LEFT(C306,LEN(C306)-1)),IF(RIGHT(C306,1)="B",1000000000*VALUE(LEFT(C306,LEN(C306)-1)),IF(RIGHT(C306,1)="%",0.01*VALUE(LEFT(C306,LEN(C306)-1)),IF(RIGHT(C306,1)="k",1000*VALUE(LEFT(C306,LEN(C306)-1)),VALUE(SUBSTITUTE(C306,",",""))))))))),"N/A")</f>
        <v/>
      </c>
      <c r="K306">
        <f>IFERROR(IF(TRIM(D306)="-", "N/A", IF(RIGHT(D306,1)=")",IF(RIGHT(D306,2)="T)",-1000000000000*VALUE(MID(D306,2,LEN(D306)-3)),IF(RIGHT(D306,2)="M)",-1000000*VALUE(MID(D306,2,LEN(D306)-3)),IF(RIGHT(D306,2)="B)",-1000000000*VALUE(MID(D306,2,LEN(D306)-3)),IF(RIGHT(D306,2)="k)",-1000*VALUE(MID(D306,2,LEN(D306)-3)),VALUE(SUBSTITUTE(D306,",","")))))),IF(RIGHT(D306,1)="T",1000000000000*VALUE(LEFT(D306,LEN(D306)-1)),IF(RIGHT(D306,1)="M",1000000*VALUE(LEFT(D306,LEN(D306)-1)),IF(RIGHT(D306,1)="B",1000000000*VALUE(LEFT(D306,LEN(D306)-1)),IF(RIGHT(D306,1)="%",0.01*VALUE(LEFT(D306,LEN(D306)-1)),IF(RIGHT(D306,1)="k",1000*VALUE(LEFT(D306,LEN(D306)-1)),VALUE(SUBSTITUTE(D306,",",""))))))))),"N/A")</f>
        <v/>
      </c>
      <c r="L306">
        <f>IFERROR(IF(TRIM(E306)="-", "N/A", IF(RIGHT(E306,1)=")",IF(RIGHT(E306,2)="T)",-1000000000000*VALUE(MID(E306,2,LEN(E306)-3)),IF(RIGHT(E306,2)="M)",-1000000*VALUE(MID(E306,2,LEN(E306)-3)),IF(RIGHT(E306,2)="B)",-1000000000*VALUE(MID(E306,2,LEN(E306)-3)),IF(RIGHT(E306,2)="k)",-1000*VALUE(MID(E306,2,LEN(E306)-3)),VALUE(SUBSTITUTE(E306,",","")))))),IF(RIGHT(E306,1)="T",1000000000000*VALUE(LEFT(E306,LEN(E306)-1)),IF(RIGHT(E306,1)="M",1000000*VALUE(LEFT(E306,LEN(E306)-1)),IF(RIGHT(E306,1)="B",1000000000*VALUE(LEFT(E306,LEN(E306)-1)),IF(RIGHT(E306,1)="%",0.01*VALUE(LEFT(E306,LEN(E306)-1)),IF(RIGHT(E306,1)="k",1000*VALUE(LEFT(E306,LEN(E306)-1)),VALUE(SUBSTITUTE(E306,",",""))))))))),"N/A")</f>
        <v/>
      </c>
      <c r="M306">
        <f>IFERROR(IF(TRIM(F306)="-", "N/A", IF(RIGHT(F306,1)=")",IF(RIGHT(F306,2)="T)",-1000000000000*VALUE(MID(F306,2,LEN(F306)-3)),IF(RIGHT(F306,2)="M)",-1000000*VALUE(MID(F306,2,LEN(F306)-3)),IF(RIGHT(F306,2)="B)",-1000000000*VALUE(MID(F306,2,LEN(F306)-3)),IF(RIGHT(F306,2)="k)",-1000*VALUE(MID(F306,2,LEN(F306)-3)),VALUE(SUBSTITUTE(F306,",","")))))),IF(RIGHT(F306,1)="T",1000000000000*VALUE(LEFT(F306,LEN(F306)-1)),IF(RIGHT(F306,1)="M",1000000*VALUE(LEFT(F306,LEN(F306)-1)),IF(RIGHT(F306,1)="B",1000000000*VALUE(LEFT(F306,LEN(F306)-1)),IF(RIGHT(F306,1)="%",0.01*VALUE(LEFT(F306,LEN(F306)-1)),IF(RIGHT(F306,1)="k",1000*VALUE(LEFT(F306,LEN(F306)-1)),VALUE(SUBSTITUTE(F306,",",""))))))))),"N/A")</f>
        <v/>
      </c>
      <c r="N306">
        <f>IFERROR(IF(TRIM(G306)="-", "N/A", IF(RIGHT(G306,1)=")",IF(RIGHT(G306,2)="T)",-1000000000000*VALUE(MID(G306,2,LEN(G306)-3)),IF(RIGHT(G306,2)="M)",-1000000*VALUE(MID(G306,2,LEN(G306)-3)),IF(RIGHT(G306,2)="B)",-1000000000*VALUE(MID(G306,2,LEN(G306)-3)),IF(RIGHT(G306,2)="k)",-1000*VALUE(MID(G306,2,LEN(G306)-3)),VALUE(SUBSTITUTE(G306,",","")))))),IF(RIGHT(G306,1)="T",1000000000000*VALUE(LEFT(G306,LEN(G306)-1)),IF(RIGHT(G306,1)="M",1000000*VALUE(LEFT(G306,LEN(G306)-1)),IF(RIGHT(G306,1)="B",1000000000*VALUE(LEFT(G306,LEN(G306)-1)),IF(RIGHT(G306,1)="%",0.01*VALUE(LEFT(G306,LEN(G306)-1)),IF(RIGHT(G306,1)="k",1000*VALUE(LEFT(G306,LEN(G306)-1)),VALUE(SUBSTITUTE(G306,",",""))))))))),"N/A")</f>
        <v/>
      </c>
      <c r="P306">
        <f>MAX(J306:N306)</f>
        <v/>
      </c>
      <c r="Q306">
        <f>IFERROR(J144+MATCH(P306,J306:N306,0)-1,"")</f>
        <v/>
      </c>
      <c r="R306">
        <f>IF(Q306="","",MIN(J306:N306))</f>
        <v/>
      </c>
      <c r="S306">
        <f>IFERROR(J144+MATCH(R306,J306:N306,0)-1,"")</f>
        <v/>
      </c>
      <c r="T306">
        <f>IFERROR(AVERAGE(J306:N306),"")</f>
        <v/>
      </c>
      <c r="U306">
        <f>IFERROR(STDEV(J306:N306),"")</f>
        <v/>
      </c>
      <c r="V306">
        <f>IFERROR(IF(C306="-","",IF(ISBLANK(B306),"",IF(OR(ISNUMBER(FIND("Growth",B306)),ISNUMBER(FIND("Margin",B306))),"",(J306-T306)/U306))),"")</f>
        <v/>
      </c>
      <c r="W306">
        <f>IFERROR(IF(OR(D306="-",ISBLANK(D306)),"",(K306-T306)/U306),"")</f>
        <v/>
      </c>
      <c r="X306">
        <f>IFERROR(IF(OR(E306="-",ISBLANK(E306)),"",(L306-T306)/U306),"")</f>
        <v/>
      </c>
      <c r="Y306">
        <f>IFERROR(IF(OR(F306="-",ISBLANK(F306)),"",(M306-T306)/U306),"")</f>
        <v/>
      </c>
      <c r="Z306">
        <f>IFERROR(IF(OR(G306="-",ISBLANK(G306)),"",(N306-T306)/U306),"")</f>
        <v/>
      </c>
      <c r="AA306">
        <f>IF(MAX(MAX(V306:Z306),ABS(MIN(V306:Z306)))=ABS(MIN(V306:Z306)),MIN(V306:Z306),MAX(V306:Z306))</f>
        <v/>
      </c>
      <c r="AB306">
        <f>IFERROR(V144+MATCH(AA306,V306:Z306,0)-1,"")</f>
        <v/>
      </c>
      <c r="AC306">
        <f>IF(AB306&lt;&gt;"",IF(S306=AB306,"Low",IF(AB306=Q306,"High","")),"")</f>
        <v/>
      </c>
      <c r="AE306">
        <f>IF(ISNUMBER(MATCH("N/A",J306:N306,0)),"",IFERROR((5 * SUMPRODUCT(J144:N144,J306:N306) - PRODUCT(SUM(J144:N144),SUM(J306:N306))) / ((5 * SUM((J144^2)+(K144^2)+(L144^2)+(M144^2)+(N144^2))) - SUM(J144:N144)^2),""))</f>
        <v/>
      </c>
      <c r="AF306">
        <f>IFERROR(CORREL(J144:N144,J306:N306),"")</f>
        <v/>
      </c>
      <c r="AZ306">
        <f>IF(Q306=S306,0,1)</f>
        <v/>
      </c>
      <c r="BA306">
        <f>IF(AZ306=1,IF(Q306="","",IF(Q306=N144,"Yes","No")),"")</f>
        <v/>
      </c>
      <c r="BB306">
        <f>IF(BA306="Yes",P306,"")</f>
        <v/>
      </c>
      <c r="BC306">
        <f>IF(AZ306=1,IF(S306="","",IF(S306=N144,"Yes","No")),"")</f>
        <v/>
      </c>
      <c r="BD306">
        <f>IF(BC306="Yes",R306,"")</f>
        <v/>
      </c>
      <c r="BE306">
        <f>IFERROR(IF(SIGN(AE306)=1,"Increasing",IF(SIGN(AE306)=-1,"Decreasing","")),"")</f>
        <v/>
      </c>
      <c r="BF306">
        <f>IF(OR(AND(BE306="Increasing",BA306="Yes"),AND(BE306="Decreasing",BC306="Yes")),"Yes","No")</f>
        <v/>
      </c>
      <c r="BG306">
        <f>IF(I306="pos_trend","Yes","No")</f>
        <v/>
      </c>
      <c r="BH306">
        <f>IF(AF306&lt;&gt;"",IF(ABS(AF306)&gt;0.8,"Yes","No"),"")</f>
        <v/>
      </c>
    </row>
    <row r="307" spans="1:60">
      <c s="1" r="A307" t="n">
        <v>15</v>
      </c>
      <c r="B307" t="s">
        <v>790</v>
      </c>
      <c r="C307" t="s">
        <v>1523</v>
      </c>
      <c r="D307" t="s">
        <v>1524</v>
      </c>
      <c r="E307" t="s">
        <v>1525</v>
      </c>
      <c r="F307" t="s">
        <v>1526</v>
      </c>
      <c r="G307" t="s">
        <v>1527</v>
      </c>
      <c r="H307" t="s"/>
      <c r="I307">
        <f>IF(AND(K307&gt; J307, L307&gt; K307, M307&gt; L307, N307&gt; M307), "pos_trend", IF(AND(K307&lt; J307, L307&lt; K307, M307&lt; L307, N307&lt; M307), "neg_trend", "N/A"))</f>
        <v/>
      </c>
      <c r="J307">
        <f>IFERROR(IF(TRIM(C307)="-", "N/A", IF(RIGHT(C307,1)=")",IF(RIGHT(C307,2)="T)",-1000000000000*VALUE(MID(C307,2,LEN(C307)-3)),IF(RIGHT(C307,2)="M)",-1000000*VALUE(MID(C307,2,LEN(C307)-3)),IF(RIGHT(C307,2)="B)",-1000000000*VALUE(MID(C307,2,LEN(C307)-3)),IF(RIGHT(C307,2)="k)",-1000*VALUE(MID(C307,2,LEN(C307)-3)),VALUE(SUBSTITUTE(C307,",","")))))),IF(RIGHT(C307,1)="T",1000000000000*VALUE(LEFT(C307,LEN(C307)-1)),IF(RIGHT(C307,1)="M",1000000*VALUE(LEFT(C307,LEN(C307)-1)),IF(RIGHT(C307,1)="B",1000000000*VALUE(LEFT(C307,LEN(C307)-1)),IF(RIGHT(C307,1)="%",0.01*VALUE(LEFT(C307,LEN(C307)-1)),IF(RIGHT(C307,1)="k",1000*VALUE(LEFT(C307,LEN(C307)-1)),VALUE(SUBSTITUTE(C307,",",""))))))))),"N/A")</f>
        <v/>
      </c>
      <c r="K307">
        <f>IFERROR(IF(TRIM(D307)="-", "N/A", IF(RIGHT(D307,1)=")",IF(RIGHT(D307,2)="T)",-1000000000000*VALUE(MID(D307,2,LEN(D307)-3)),IF(RIGHT(D307,2)="M)",-1000000*VALUE(MID(D307,2,LEN(D307)-3)),IF(RIGHT(D307,2)="B)",-1000000000*VALUE(MID(D307,2,LEN(D307)-3)),IF(RIGHT(D307,2)="k)",-1000*VALUE(MID(D307,2,LEN(D307)-3)),VALUE(SUBSTITUTE(D307,",","")))))),IF(RIGHT(D307,1)="T",1000000000000*VALUE(LEFT(D307,LEN(D307)-1)),IF(RIGHT(D307,1)="M",1000000*VALUE(LEFT(D307,LEN(D307)-1)),IF(RIGHT(D307,1)="B",1000000000*VALUE(LEFT(D307,LEN(D307)-1)),IF(RIGHT(D307,1)="%",0.01*VALUE(LEFT(D307,LEN(D307)-1)),IF(RIGHT(D307,1)="k",1000*VALUE(LEFT(D307,LEN(D307)-1)),VALUE(SUBSTITUTE(D307,",",""))))))))),"N/A")</f>
        <v/>
      </c>
      <c r="L307">
        <f>IFERROR(IF(TRIM(E307)="-", "N/A", IF(RIGHT(E307,1)=")",IF(RIGHT(E307,2)="T)",-1000000000000*VALUE(MID(E307,2,LEN(E307)-3)),IF(RIGHT(E307,2)="M)",-1000000*VALUE(MID(E307,2,LEN(E307)-3)),IF(RIGHT(E307,2)="B)",-1000000000*VALUE(MID(E307,2,LEN(E307)-3)),IF(RIGHT(E307,2)="k)",-1000*VALUE(MID(E307,2,LEN(E307)-3)),VALUE(SUBSTITUTE(E307,",","")))))),IF(RIGHT(E307,1)="T",1000000000000*VALUE(LEFT(E307,LEN(E307)-1)),IF(RIGHT(E307,1)="M",1000000*VALUE(LEFT(E307,LEN(E307)-1)),IF(RIGHT(E307,1)="B",1000000000*VALUE(LEFT(E307,LEN(E307)-1)),IF(RIGHT(E307,1)="%",0.01*VALUE(LEFT(E307,LEN(E307)-1)),IF(RIGHT(E307,1)="k",1000*VALUE(LEFT(E307,LEN(E307)-1)),VALUE(SUBSTITUTE(E307,",",""))))))))),"N/A")</f>
        <v/>
      </c>
      <c r="M307">
        <f>IFERROR(IF(TRIM(F307)="-", "N/A", IF(RIGHT(F307,1)=")",IF(RIGHT(F307,2)="T)",-1000000000000*VALUE(MID(F307,2,LEN(F307)-3)),IF(RIGHT(F307,2)="M)",-1000000*VALUE(MID(F307,2,LEN(F307)-3)),IF(RIGHT(F307,2)="B)",-1000000000*VALUE(MID(F307,2,LEN(F307)-3)),IF(RIGHT(F307,2)="k)",-1000*VALUE(MID(F307,2,LEN(F307)-3)),VALUE(SUBSTITUTE(F307,",","")))))),IF(RIGHT(F307,1)="T",1000000000000*VALUE(LEFT(F307,LEN(F307)-1)),IF(RIGHT(F307,1)="M",1000000*VALUE(LEFT(F307,LEN(F307)-1)),IF(RIGHT(F307,1)="B",1000000000*VALUE(LEFT(F307,LEN(F307)-1)),IF(RIGHT(F307,1)="%",0.01*VALUE(LEFT(F307,LEN(F307)-1)),IF(RIGHT(F307,1)="k",1000*VALUE(LEFT(F307,LEN(F307)-1)),VALUE(SUBSTITUTE(F307,",",""))))))))),"N/A")</f>
        <v/>
      </c>
      <c r="N307">
        <f>IFERROR(IF(TRIM(G307)="-", "N/A", IF(RIGHT(G307,1)=")",IF(RIGHT(G307,2)="T)",-1000000000000*VALUE(MID(G307,2,LEN(G307)-3)),IF(RIGHT(G307,2)="M)",-1000000*VALUE(MID(G307,2,LEN(G307)-3)),IF(RIGHT(G307,2)="B)",-1000000000*VALUE(MID(G307,2,LEN(G307)-3)),IF(RIGHT(G307,2)="k)",-1000*VALUE(MID(G307,2,LEN(G307)-3)),VALUE(SUBSTITUTE(G307,",","")))))),IF(RIGHT(G307,1)="T",1000000000000*VALUE(LEFT(G307,LEN(G307)-1)),IF(RIGHT(G307,1)="M",1000000*VALUE(LEFT(G307,LEN(G307)-1)),IF(RIGHT(G307,1)="B",1000000000*VALUE(LEFT(G307,LEN(G307)-1)),IF(RIGHT(G307,1)="%",0.01*VALUE(LEFT(G307,LEN(G307)-1)),IF(RIGHT(G307,1)="k",1000*VALUE(LEFT(G307,LEN(G307)-1)),VALUE(SUBSTITUTE(G307,",",""))))))))),"N/A")</f>
        <v/>
      </c>
      <c r="P307">
        <f>MAX(J307:N307)</f>
        <v/>
      </c>
      <c r="Q307">
        <f>IFERROR(J144+MATCH(P307,J307:N307,0)-1,"")</f>
        <v/>
      </c>
      <c r="R307">
        <f>IF(Q307="","",MIN(J307:N307))</f>
        <v/>
      </c>
      <c r="S307">
        <f>IFERROR(J144+MATCH(R307,J307:N307,0)-1,"")</f>
        <v/>
      </c>
      <c r="T307">
        <f>IFERROR(AVERAGE(J307:N307),"")</f>
        <v/>
      </c>
      <c r="U307">
        <f>IFERROR(STDEV(J307:N307),"")</f>
        <v/>
      </c>
      <c r="V307">
        <f>IFERROR(IF(C307="-","",IF(ISBLANK(B307),"",IF(OR(ISNUMBER(FIND("Growth",B307)),ISNUMBER(FIND("Margin",B307))),"",(J307-T307)/U307))),"")</f>
        <v/>
      </c>
      <c r="W307">
        <f>IFERROR(IF(OR(D307="-",ISBLANK(D307)),"",(K307-T307)/U307),"")</f>
        <v/>
      </c>
      <c r="X307">
        <f>IFERROR(IF(OR(E307="-",ISBLANK(E307)),"",(L307-T307)/U307),"")</f>
        <v/>
      </c>
      <c r="Y307">
        <f>IFERROR(IF(OR(F307="-",ISBLANK(F307)),"",(M307-T307)/U307),"")</f>
        <v/>
      </c>
      <c r="Z307">
        <f>IFERROR(IF(OR(G307="-",ISBLANK(G307)),"",(N307-T307)/U307),"")</f>
        <v/>
      </c>
      <c r="AA307">
        <f>IF(MAX(MAX(V307:Z307),ABS(MIN(V307:Z307)))=ABS(MIN(V307:Z307)),MIN(V307:Z307),MAX(V307:Z307))</f>
        <v/>
      </c>
      <c r="AB307">
        <f>IFERROR(V144+MATCH(AA307,V307:Z307,0)-1,"")</f>
        <v/>
      </c>
      <c r="AC307">
        <f>IF(AB307&lt;&gt;"",IF(S307=AB307,"Low",IF(AB307=Q307,"High","")),"")</f>
        <v/>
      </c>
      <c r="AE307">
        <f>IF(ISNUMBER(MATCH("N/A",J307:N307,0)),"",IFERROR((5 * SUMPRODUCT(J144:N144,J307:N307) - PRODUCT(SUM(J144:N144),SUM(J307:N307))) / ((5 * SUM((J144^2)+(K144^2)+(L144^2)+(M144^2)+(N144^2))) - SUM(J144:N144)^2),""))</f>
        <v/>
      </c>
      <c r="AF307">
        <f>IFERROR(CORREL(J144:N144,J307:N307),"")</f>
        <v/>
      </c>
      <c r="AZ307">
        <f>IF(Q307=S307,0,1)</f>
        <v/>
      </c>
      <c r="BA307">
        <f>IF(AZ307=1,IF(Q307="","",IF(Q307=N144,"Yes","No")),"")</f>
        <v/>
      </c>
      <c r="BB307">
        <f>IF(BA307="Yes",P307,"")</f>
        <v/>
      </c>
      <c r="BC307">
        <f>IF(AZ307=1,IF(S307="","",IF(S307=N144,"Yes","No")),"")</f>
        <v/>
      </c>
      <c r="BD307">
        <f>IF(BC307="Yes",R307,"")</f>
        <v/>
      </c>
      <c r="BE307">
        <f>IFERROR(IF(SIGN(AE307)=1,"Increasing",IF(SIGN(AE307)=-1,"Decreasing","")),"")</f>
        <v/>
      </c>
      <c r="BF307">
        <f>IF(OR(AND(BE307="Increasing",BA307="Yes"),AND(BE307="Decreasing",BC307="Yes")),"Yes","No")</f>
        <v/>
      </c>
      <c r="BG307">
        <f>IF(I307="pos_trend","Yes","No")</f>
        <v/>
      </c>
      <c r="BH307">
        <f>IF(AF307&lt;&gt;"",IF(ABS(AF307)&gt;0.8,"Yes","No"),"")</f>
        <v/>
      </c>
    </row>
    <row r="308" spans="1:60">
      <c s="1" r="A308" t="n">
        <v>16</v>
      </c>
      <c r="B308" t="s">
        <v>796</v>
      </c>
      <c r="C308" t="s">
        <v>264</v>
      </c>
      <c r="D308" t="s">
        <v>1528</v>
      </c>
      <c r="E308" t="s">
        <v>1529</v>
      </c>
      <c r="F308" t="s">
        <v>1530</v>
      </c>
      <c r="G308" t="s">
        <v>1531</v>
      </c>
      <c r="H308" t="s"/>
      <c r="I308">
        <f>IF(AND(K308&gt; J308, L308&gt; K308, M308&gt; L308, N308&gt; M308), "pos_trend", IF(AND(K308&lt; J308, L308&lt; K308, M308&lt; L308, N308&lt; M308), "neg_trend", "N/A"))</f>
        <v/>
      </c>
      <c r="J308">
        <f>IFERROR(IF(TRIM(C308)="-", "N/A", IF(RIGHT(C308,1)=")",IF(RIGHT(C308,2)="T)",-1000000000000*VALUE(MID(C308,2,LEN(C308)-3)),IF(RIGHT(C308,2)="M)",-1000000*VALUE(MID(C308,2,LEN(C308)-3)),IF(RIGHT(C308,2)="B)",-1000000000*VALUE(MID(C308,2,LEN(C308)-3)),IF(RIGHT(C308,2)="k)",-1000*VALUE(MID(C308,2,LEN(C308)-3)),VALUE(SUBSTITUTE(C308,",","")))))),IF(RIGHT(C308,1)="T",1000000000000*VALUE(LEFT(C308,LEN(C308)-1)),IF(RIGHT(C308,1)="M",1000000*VALUE(LEFT(C308,LEN(C308)-1)),IF(RIGHT(C308,1)="B",1000000000*VALUE(LEFT(C308,LEN(C308)-1)),IF(RIGHT(C308,1)="%",0.01*VALUE(LEFT(C308,LEN(C308)-1)),IF(RIGHT(C308,1)="k",1000*VALUE(LEFT(C308,LEN(C308)-1)),VALUE(SUBSTITUTE(C308,",",""))))))))),"N/A")</f>
        <v/>
      </c>
      <c r="K308">
        <f>IFERROR(IF(TRIM(D308)="-", "N/A", IF(RIGHT(D308,1)=")",IF(RIGHT(D308,2)="T)",-1000000000000*VALUE(MID(D308,2,LEN(D308)-3)),IF(RIGHT(D308,2)="M)",-1000000*VALUE(MID(D308,2,LEN(D308)-3)),IF(RIGHT(D308,2)="B)",-1000000000*VALUE(MID(D308,2,LEN(D308)-3)),IF(RIGHT(D308,2)="k)",-1000*VALUE(MID(D308,2,LEN(D308)-3)),VALUE(SUBSTITUTE(D308,",","")))))),IF(RIGHT(D308,1)="T",1000000000000*VALUE(LEFT(D308,LEN(D308)-1)),IF(RIGHT(D308,1)="M",1000000*VALUE(LEFT(D308,LEN(D308)-1)),IF(RIGHT(D308,1)="B",1000000000*VALUE(LEFT(D308,LEN(D308)-1)),IF(RIGHT(D308,1)="%",0.01*VALUE(LEFT(D308,LEN(D308)-1)),IF(RIGHT(D308,1)="k",1000*VALUE(LEFT(D308,LEN(D308)-1)),VALUE(SUBSTITUTE(D308,",",""))))))))),"N/A")</f>
        <v/>
      </c>
      <c r="L308">
        <f>IFERROR(IF(TRIM(E308)="-", "N/A", IF(RIGHT(E308,1)=")",IF(RIGHT(E308,2)="T)",-1000000000000*VALUE(MID(E308,2,LEN(E308)-3)),IF(RIGHT(E308,2)="M)",-1000000*VALUE(MID(E308,2,LEN(E308)-3)),IF(RIGHT(E308,2)="B)",-1000000000*VALUE(MID(E308,2,LEN(E308)-3)),IF(RIGHT(E308,2)="k)",-1000*VALUE(MID(E308,2,LEN(E308)-3)),VALUE(SUBSTITUTE(E308,",","")))))),IF(RIGHT(E308,1)="T",1000000000000*VALUE(LEFT(E308,LEN(E308)-1)),IF(RIGHT(E308,1)="M",1000000*VALUE(LEFT(E308,LEN(E308)-1)),IF(RIGHT(E308,1)="B",1000000000*VALUE(LEFT(E308,LEN(E308)-1)),IF(RIGHT(E308,1)="%",0.01*VALUE(LEFT(E308,LEN(E308)-1)),IF(RIGHT(E308,1)="k",1000*VALUE(LEFT(E308,LEN(E308)-1)),VALUE(SUBSTITUTE(E308,",",""))))))))),"N/A")</f>
        <v/>
      </c>
      <c r="M308">
        <f>IFERROR(IF(TRIM(F308)="-", "N/A", IF(RIGHT(F308,1)=")",IF(RIGHT(F308,2)="T)",-1000000000000*VALUE(MID(F308,2,LEN(F308)-3)),IF(RIGHT(F308,2)="M)",-1000000*VALUE(MID(F308,2,LEN(F308)-3)),IF(RIGHT(F308,2)="B)",-1000000000*VALUE(MID(F308,2,LEN(F308)-3)),IF(RIGHT(F308,2)="k)",-1000*VALUE(MID(F308,2,LEN(F308)-3)),VALUE(SUBSTITUTE(F308,",","")))))),IF(RIGHT(F308,1)="T",1000000000000*VALUE(LEFT(F308,LEN(F308)-1)),IF(RIGHT(F308,1)="M",1000000*VALUE(LEFT(F308,LEN(F308)-1)),IF(RIGHT(F308,1)="B",1000000000*VALUE(LEFT(F308,LEN(F308)-1)),IF(RIGHT(F308,1)="%",0.01*VALUE(LEFT(F308,LEN(F308)-1)),IF(RIGHT(F308,1)="k",1000*VALUE(LEFT(F308,LEN(F308)-1)),VALUE(SUBSTITUTE(F308,",",""))))))))),"N/A")</f>
        <v/>
      </c>
      <c r="N308">
        <f>IFERROR(IF(TRIM(G308)="-", "N/A", IF(RIGHT(G308,1)=")",IF(RIGHT(G308,2)="T)",-1000000000000*VALUE(MID(G308,2,LEN(G308)-3)),IF(RIGHT(G308,2)="M)",-1000000*VALUE(MID(G308,2,LEN(G308)-3)),IF(RIGHT(G308,2)="B)",-1000000000*VALUE(MID(G308,2,LEN(G308)-3)),IF(RIGHT(G308,2)="k)",-1000*VALUE(MID(G308,2,LEN(G308)-3)),VALUE(SUBSTITUTE(G308,",","")))))),IF(RIGHT(G308,1)="T",1000000000000*VALUE(LEFT(G308,LEN(G308)-1)),IF(RIGHT(G308,1)="M",1000000*VALUE(LEFT(G308,LEN(G308)-1)),IF(RIGHT(G308,1)="B",1000000000*VALUE(LEFT(G308,LEN(G308)-1)),IF(RIGHT(G308,1)="%",0.01*VALUE(LEFT(G308,LEN(G308)-1)),IF(RIGHT(G308,1)="k",1000*VALUE(LEFT(G308,LEN(G308)-1)),VALUE(SUBSTITUTE(G308,",",""))))))))),"N/A")</f>
        <v/>
      </c>
      <c r="P308">
        <f>MAX(J308:N308)</f>
        <v/>
      </c>
      <c r="Q308">
        <f>IFERROR(J144+MATCH(P308,J308:N308,0)-1,"")</f>
        <v/>
      </c>
      <c r="R308">
        <f>IF(Q308="","",MIN(J308:N308))</f>
        <v/>
      </c>
      <c r="S308">
        <f>IFERROR(J144+MATCH(R308,J308:N308,0)-1,"")</f>
        <v/>
      </c>
      <c r="T308">
        <f>IFERROR(AVERAGE(J308:N308),"")</f>
        <v/>
      </c>
      <c r="U308">
        <f>IFERROR(STDEV(J308:N308),"")</f>
        <v/>
      </c>
      <c r="V308">
        <f>IFERROR(IF(C308="-","",IF(ISBLANK(B308),"",IF(OR(ISNUMBER(FIND("Growth",B308)),ISNUMBER(FIND("Margin",B308))),"",(J308-T308)/U308))),"")</f>
        <v/>
      </c>
      <c r="W308">
        <f>IFERROR(IF(OR(D308="-",ISBLANK(D308)),"",(K308-T308)/U308),"")</f>
        <v/>
      </c>
      <c r="X308">
        <f>IFERROR(IF(OR(E308="-",ISBLANK(E308)),"",(L308-T308)/U308),"")</f>
        <v/>
      </c>
      <c r="Y308">
        <f>IFERROR(IF(OR(F308="-",ISBLANK(F308)),"",(M308-T308)/U308),"")</f>
        <v/>
      </c>
      <c r="Z308">
        <f>IFERROR(IF(OR(G308="-",ISBLANK(G308)),"",(N308-T308)/U308),"")</f>
        <v/>
      </c>
      <c r="AA308">
        <f>IF(MAX(MAX(V308:Z308),ABS(MIN(V308:Z308)))=ABS(MIN(V308:Z308)),MIN(V308:Z308),MAX(V308:Z308))</f>
        <v/>
      </c>
      <c r="AB308">
        <f>IFERROR(V144+MATCH(AA308,V308:Z308,0)-1,"")</f>
        <v/>
      </c>
      <c r="AC308">
        <f>IF(AB308&lt;&gt;"",IF(S308=AB308,"Low",IF(AB308=Q308,"High","")),"")</f>
        <v/>
      </c>
      <c r="AE308">
        <f>IF(ISNUMBER(MATCH("N/A",J308:N308,0)),"",IFERROR((5 * SUMPRODUCT(J144:N144,J308:N308) - PRODUCT(SUM(J144:N144),SUM(J308:N308))) / ((5 * SUM((J144^2)+(K144^2)+(L144^2)+(M144^2)+(N144^2))) - SUM(J144:N144)^2),""))</f>
        <v/>
      </c>
      <c r="AF308">
        <f>IFERROR(CORREL(J144:N144,J308:N308),"")</f>
        <v/>
      </c>
      <c r="AZ308">
        <f>IF(Q308=S308,0,1)</f>
        <v/>
      </c>
      <c r="BA308">
        <f>IF(AZ308=1,IF(Q308="","",IF(Q308=N144,"Yes","No")),"")</f>
        <v/>
      </c>
      <c r="BB308">
        <f>IF(BA308="Yes",P308,"")</f>
        <v/>
      </c>
      <c r="BC308">
        <f>IF(AZ308=1,IF(S308="","",IF(S308=N144,"Yes","No")),"")</f>
        <v/>
      </c>
      <c r="BD308">
        <f>IF(BC308="Yes",R308,"")</f>
        <v/>
      </c>
      <c r="BE308">
        <f>IFERROR(IF(SIGN(AE308)=1,"Increasing",IF(SIGN(AE308)=-1,"Decreasing","")),"")</f>
        <v/>
      </c>
      <c r="BF308">
        <f>IF(OR(AND(BE308="Increasing",BA308="Yes"),AND(BE308="Decreasing",BC308="Yes")),"Yes","No")</f>
        <v/>
      </c>
      <c r="BG308">
        <f>IF(I308="pos_trend","Yes","No")</f>
        <v/>
      </c>
      <c r="BH308">
        <f>IF(AF308&lt;&gt;"",IF(ABS(AF308)&gt;0.8,"Yes","No"),"")</f>
        <v/>
      </c>
    </row>
    <row r="309" spans="1:60">
      <c s="1" r="A309" t="n">
        <v>17</v>
      </c>
      <c r="B309" t="s">
        <v>801</v>
      </c>
      <c r="C309" t="s">
        <v>1532</v>
      </c>
      <c r="D309" t="s">
        <v>1533</v>
      </c>
      <c r="E309" t="s">
        <v>1023</v>
      </c>
      <c r="F309" t="s">
        <v>1534</v>
      </c>
      <c r="G309" t="s">
        <v>1535</v>
      </c>
      <c r="H309" t="s"/>
      <c r="I309">
        <f>IF(AND(K309&gt; J309, L309&gt; K309, M309&gt; L309, N309&gt; M309), "pos_trend", IF(AND(K309&lt; J309, L309&lt; K309, M309&lt; L309, N309&lt; M309), "neg_trend", "N/A"))</f>
        <v/>
      </c>
      <c r="J309">
        <f>IFERROR(IF(TRIM(C309)="-", "N/A", IF(RIGHT(C309,1)=")",IF(RIGHT(C309,2)="T)",-1000000000000*VALUE(MID(C309,2,LEN(C309)-3)),IF(RIGHT(C309,2)="M)",-1000000*VALUE(MID(C309,2,LEN(C309)-3)),IF(RIGHT(C309,2)="B)",-1000000000*VALUE(MID(C309,2,LEN(C309)-3)),IF(RIGHT(C309,2)="k)",-1000*VALUE(MID(C309,2,LEN(C309)-3)),VALUE(SUBSTITUTE(C309,",","")))))),IF(RIGHT(C309,1)="T",1000000000000*VALUE(LEFT(C309,LEN(C309)-1)),IF(RIGHT(C309,1)="M",1000000*VALUE(LEFT(C309,LEN(C309)-1)),IF(RIGHT(C309,1)="B",1000000000*VALUE(LEFT(C309,LEN(C309)-1)),IF(RIGHT(C309,1)="%",0.01*VALUE(LEFT(C309,LEN(C309)-1)),IF(RIGHT(C309,1)="k",1000*VALUE(LEFT(C309,LEN(C309)-1)),VALUE(SUBSTITUTE(C309,",",""))))))))),"N/A")</f>
        <v/>
      </c>
      <c r="K309">
        <f>IFERROR(IF(TRIM(D309)="-", "N/A", IF(RIGHT(D309,1)=")",IF(RIGHT(D309,2)="T)",-1000000000000*VALUE(MID(D309,2,LEN(D309)-3)),IF(RIGHT(D309,2)="M)",-1000000*VALUE(MID(D309,2,LEN(D309)-3)),IF(RIGHT(D309,2)="B)",-1000000000*VALUE(MID(D309,2,LEN(D309)-3)),IF(RIGHT(D309,2)="k)",-1000*VALUE(MID(D309,2,LEN(D309)-3)),VALUE(SUBSTITUTE(D309,",","")))))),IF(RIGHT(D309,1)="T",1000000000000*VALUE(LEFT(D309,LEN(D309)-1)),IF(RIGHT(D309,1)="M",1000000*VALUE(LEFT(D309,LEN(D309)-1)),IF(RIGHT(D309,1)="B",1000000000*VALUE(LEFT(D309,LEN(D309)-1)),IF(RIGHT(D309,1)="%",0.01*VALUE(LEFT(D309,LEN(D309)-1)),IF(RIGHT(D309,1)="k",1000*VALUE(LEFT(D309,LEN(D309)-1)),VALUE(SUBSTITUTE(D309,",",""))))))))),"N/A")</f>
        <v/>
      </c>
      <c r="L309">
        <f>IFERROR(IF(TRIM(E309)="-", "N/A", IF(RIGHT(E309,1)=")",IF(RIGHT(E309,2)="T)",-1000000000000*VALUE(MID(E309,2,LEN(E309)-3)),IF(RIGHT(E309,2)="M)",-1000000*VALUE(MID(E309,2,LEN(E309)-3)),IF(RIGHT(E309,2)="B)",-1000000000*VALUE(MID(E309,2,LEN(E309)-3)),IF(RIGHT(E309,2)="k)",-1000*VALUE(MID(E309,2,LEN(E309)-3)),VALUE(SUBSTITUTE(E309,",","")))))),IF(RIGHT(E309,1)="T",1000000000000*VALUE(LEFT(E309,LEN(E309)-1)),IF(RIGHT(E309,1)="M",1000000*VALUE(LEFT(E309,LEN(E309)-1)),IF(RIGHT(E309,1)="B",1000000000*VALUE(LEFT(E309,LEN(E309)-1)),IF(RIGHT(E309,1)="%",0.01*VALUE(LEFT(E309,LEN(E309)-1)),IF(RIGHT(E309,1)="k",1000*VALUE(LEFT(E309,LEN(E309)-1)),VALUE(SUBSTITUTE(E309,",",""))))))))),"N/A")</f>
        <v/>
      </c>
      <c r="M309">
        <f>IFERROR(IF(TRIM(F309)="-", "N/A", IF(RIGHT(F309,1)=")",IF(RIGHT(F309,2)="T)",-1000000000000*VALUE(MID(F309,2,LEN(F309)-3)),IF(RIGHT(F309,2)="M)",-1000000*VALUE(MID(F309,2,LEN(F309)-3)),IF(RIGHT(F309,2)="B)",-1000000000*VALUE(MID(F309,2,LEN(F309)-3)),IF(RIGHT(F309,2)="k)",-1000*VALUE(MID(F309,2,LEN(F309)-3)),VALUE(SUBSTITUTE(F309,",","")))))),IF(RIGHT(F309,1)="T",1000000000000*VALUE(LEFT(F309,LEN(F309)-1)),IF(RIGHT(F309,1)="M",1000000*VALUE(LEFT(F309,LEN(F309)-1)),IF(RIGHT(F309,1)="B",1000000000*VALUE(LEFT(F309,LEN(F309)-1)),IF(RIGHT(F309,1)="%",0.01*VALUE(LEFT(F309,LEN(F309)-1)),IF(RIGHT(F309,1)="k",1000*VALUE(LEFT(F309,LEN(F309)-1)),VALUE(SUBSTITUTE(F309,",",""))))))))),"N/A")</f>
        <v/>
      </c>
      <c r="N309">
        <f>IFERROR(IF(TRIM(G309)="-", "N/A", IF(RIGHT(G309,1)=")",IF(RIGHT(G309,2)="T)",-1000000000000*VALUE(MID(G309,2,LEN(G309)-3)),IF(RIGHT(G309,2)="M)",-1000000*VALUE(MID(G309,2,LEN(G309)-3)),IF(RIGHT(G309,2)="B)",-1000000000*VALUE(MID(G309,2,LEN(G309)-3)),IF(RIGHT(G309,2)="k)",-1000*VALUE(MID(G309,2,LEN(G309)-3)),VALUE(SUBSTITUTE(G309,",","")))))),IF(RIGHT(G309,1)="T",1000000000000*VALUE(LEFT(G309,LEN(G309)-1)),IF(RIGHT(G309,1)="M",1000000*VALUE(LEFT(G309,LEN(G309)-1)),IF(RIGHT(G309,1)="B",1000000000*VALUE(LEFT(G309,LEN(G309)-1)),IF(RIGHT(G309,1)="%",0.01*VALUE(LEFT(G309,LEN(G309)-1)),IF(RIGHT(G309,1)="k",1000*VALUE(LEFT(G309,LEN(G309)-1)),VALUE(SUBSTITUTE(G309,",",""))))))))),"N/A")</f>
        <v/>
      </c>
      <c r="P309">
        <f>MAX(J309:N309)</f>
        <v/>
      </c>
      <c r="Q309">
        <f>IFERROR(J144+MATCH(P309,J309:N309,0)-1,"")</f>
        <v/>
      </c>
      <c r="R309">
        <f>IF(Q309="","",MIN(J309:N309))</f>
        <v/>
      </c>
      <c r="S309">
        <f>IFERROR(J144+MATCH(R309,J309:N309,0)-1,"")</f>
        <v/>
      </c>
      <c r="T309">
        <f>IFERROR(AVERAGE(J309:N309),"")</f>
        <v/>
      </c>
      <c r="U309">
        <f>IFERROR(STDEV(J309:N309),"")</f>
        <v/>
      </c>
      <c r="V309">
        <f>IFERROR(IF(C309="-","",IF(ISBLANK(B309),"",IF(OR(ISNUMBER(FIND("Growth",B309)),ISNUMBER(FIND("Margin",B309))),"",(J309-T309)/U309))),"")</f>
        <v/>
      </c>
      <c r="W309">
        <f>IFERROR(IF(OR(D309="-",ISBLANK(D309)),"",(K309-T309)/U309),"")</f>
        <v/>
      </c>
      <c r="X309">
        <f>IFERROR(IF(OR(E309="-",ISBLANK(E309)),"",(L309-T309)/U309),"")</f>
        <v/>
      </c>
      <c r="Y309">
        <f>IFERROR(IF(OR(F309="-",ISBLANK(F309)),"",(M309-T309)/U309),"")</f>
        <v/>
      </c>
      <c r="Z309">
        <f>IFERROR(IF(OR(G309="-",ISBLANK(G309)),"",(N309-T309)/U309),"")</f>
        <v/>
      </c>
      <c r="AA309">
        <f>IF(MAX(MAX(V309:Z309),ABS(MIN(V309:Z309)))=ABS(MIN(V309:Z309)),MIN(V309:Z309),MAX(V309:Z309))</f>
        <v/>
      </c>
      <c r="AB309">
        <f>IFERROR(V144+MATCH(AA309,V309:Z309,0)-1,"")</f>
        <v/>
      </c>
      <c r="AC309">
        <f>IF(AB309&lt;&gt;"",IF(S309=AB309,"Low",IF(AB309=Q309,"High","")),"")</f>
        <v/>
      </c>
      <c r="AE309">
        <f>IF(ISNUMBER(MATCH("N/A",J309:N309,0)),"",IFERROR((5 * SUMPRODUCT(J144:N144,J309:N309) - PRODUCT(SUM(J144:N144),SUM(J309:N309))) / ((5 * SUM((J144^2)+(K144^2)+(L144^2)+(M144^2)+(N144^2))) - SUM(J144:N144)^2),""))</f>
        <v/>
      </c>
      <c r="AF309">
        <f>IFERROR(CORREL(J144:N144,J309:N309),"")</f>
        <v/>
      </c>
      <c r="AZ309">
        <f>IF(Q309=S309,0,1)</f>
        <v/>
      </c>
      <c r="BA309">
        <f>IF(AZ309=1,IF(Q309="","",IF(Q309=N144,"Yes","No")),"")</f>
        <v/>
      </c>
      <c r="BB309">
        <f>IF(BA309="Yes",P309,"")</f>
        <v/>
      </c>
      <c r="BC309">
        <f>IF(AZ309=1,IF(S309="","",IF(S309=N144,"Yes","No")),"")</f>
        <v/>
      </c>
      <c r="BD309">
        <f>IF(BC309="Yes",R309,"")</f>
        <v/>
      </c>
      <c r="BE309">
        <f>IFERROR(IF(SIGN(AE309)=1,"Increasing",IF(SIGN(AE309)=-1,"Decreasing","")),"")</f>
        <v/>
      </c>
      <c r="BF309">
        <f>IF(OR(AND(BE309="Increasing",BA309="Yes"),AND(BE309="Decreasing",BC309="Yes")),"Yes","No")</f>
        <v/>
      </c>
      <c r="BG309">
        <f>IF(I309="pos_trend","Yes","No")</f>
        <v/>
      </c>
      <c r="BH309">
        <f>IF(AF309&lt;&gt;"",IF(ABS(AF309)&gt;0.8,"Yes","No"),"")</f>
        <v/>
      </c>
    </row>
    <row r="310" spans="1:60">
      <c r="I310">
        <f>IF(AND(K310&gt; J310, L310&gt; K310, M310&gt; L310, N310&gt; M310), "pos_trend", IF(AND(K310&lt; J310, L310&lt; K310, M310&lt; L310, N310&lt; M310), "neg_trend", "N/A"))</f>
        <v/>
      </c>
      <c r="J310">
        <f>IFERROR(IF(TRIM(C310)="-", "N/A", IF(RIGHT(C310,1)=")",IF(RIGHT(C310,2)="T)",-1000000000000*VALUE(MID(C310,2,LEN(C310)-3)),IF(RIGHT(C310,2)="M)",-1000000*VALUE(MID(C310,2,LEN(C310)-3)),IF(RIGHT(C310,2)="B)",-1000000000*VALUE(MID(C310,2,LEN(C310)-3)),IF(RIGHT(C310,2)="k)",-1000*VALUE(MID(C310,2,LEN(C310)-3)),VALUE(SUBSTITUTE(C310,",","")))))),IF(RIGHT(C310,1)="T",1000000000000*VALUE(LEFT(C310,LEN(C310)-1)),IF(RIGHT(C310,1)="M",1000000*VALUE(LEFT(C310,LEN(C310)-1)),IF(RIGHT(C310,1)="B",1000000000*VALUE(LEFT(C310,LEN(C310)-1)),IF(RIGHT(C310,1)="%",0.01*VALUE(LEFT(C310,LEN(C310)-1)),IF(RIGHT(C310,1)="k",1000*VALUE(LEFT(C310,LEN(C310)-1)),VALUE(SUBSTITUTE(C310,",",""))))))))),"N/A")</f>
        <v/>
      </c>
      <c r="K310">
        <f>IFERROR(IF(TRIM(D310)="-", "N/A", IF(RIGHT(D310,1)=")",IF(RIGHT(D310,2)="T)",-1000000000000*VALUE(MID(D310,2,LEN(D310)-3)),IF(RIGHT(D310,2)="M)",-1000000*VALUE(MID(D310,2,LEN(D310)-3)),IF(RIGHT(D310,2)="B)",-1000000000*VALUE(MID(D310,2,LEN(D310)-3)),IF(RIGHT(D310,2)="k)",-1000*VALUE(MID(D310,2,LEN(D310)-3)),VALUE(SUBSTITUTE(D310,",","")))))),IF(RIGHT(D310,1)="T",1000000000000*VALUE(LEFT(D310,LEN(D310)-1)),IF(RIGHT(D310,1)="M",1000000*VALUE(LEFT(D310,LEN(D310)-1)),IF(RIGHT(D310,1)="B",1000000000*VALUE(LEFT(D310,LEN(D310)-1)),IF(RIGHT(D310,1)="%",0.01*VALUE(LEFT(D310,LEN(D310)-1)),IF(RIGHT(D310,1)="k",1000*VALUE(LEFT(D310,LEN(D310)-1)),VALUE(SUBSTITUTE(D310,",",""))))))))),"N/A")</f>
        <v/>
      </c>
      <c r="L310">
        <f>IFERROR(IF(TRIM(E310)="-", "N/A", IF(RIGHT(E310,1)=")",IF(RIGHT(E310,2)="T)",-1000000000000*VALUE(MID(E310,2,LEN(E310)-3)),IF(RIGHT(E310,2)="M)",-1000000*VALUE(MID(E310,2,LEN(E310)-3)),IF(RIGHT(E310,2)="B)",-1000000000*VALUE(MID(E310,2,LEN(E310)-3)),IF(RIGHT(E310,2)="k)",-1000*VALUE(MID(E310,2,LEN(E310)-3)),VALUE(SUBSTITUTE(E310,",","")))))),IF(RIGHT(E310,1)="T",1000000000000*VALUE(LEFT(E310,LEN(E310)-1)),IF(RIGHT(E310,1)="M",1000000*VALUE(LEFT(E310,LEN(E310)-1)),IF(RIGHT(E310,1)="B",1000000000*VALUE(LEFT(E310,LEN(E310)-1)),IF(RIGHT(E310,1)="%",0.01*VALUE(LEFT(E310,LEN(E310)-1)),IF(RIGHT(E310,1)="k",1000*VALUE(LEFT(E310,LEN(E310)-1)),VALUE(SUBSTITUTE(E310,",",""))))))))),"N/A")</f>
        <v/>
      </c>
      <c r="M310">
        <f>IFERROR(IF(TRIM(F310)="-", "N/A", IF(RIGHT(F310,1)=")",IF(RIGHT(F310,2)="T)",-1000000000000*VALUE(MID(F310,2,LEN(F310)-3)),IF(RIGHT(F310,2)="M)",-1000000*VALUE(MID(F310,2,LEN(F310)-3)),IF(RIGHT(F310,2)="B)",-1000000000*VALUE(MID(F310,2,LEN(F310)-3)),IF(RIGHT(F310,2)="k)",-1000*VALUE(MID(F310,2,LEN(F310)-3)),VALUE(SUBSTITUTE(F310,",","")))))),IF(RIGHT(F310,1)="T",1000000000000*VALUE(LEFT(F310,LEN(F310)-1)),IF(RIGHT(F310,1)="M",1000000*VALUE(LEFT(F310,LEN(F310)-1)),IF(RIGHT(F310,1)="B",1000000000*VALUE(LEFT(F310,LEN(F310)-1)),IF(RIGHT(F310,1)="%",0.01*VALUE(LEFT(F310,LEN(F310)-1)),IF(RIGHT(F310,1)="k",1000*VALUE(LEFT(F310,LEN(F310)-1)),VALUE(SUBSTITUTE(F310,",",""))))))))),"N/A")</f>
        <v/>
      </c>
      <c r="N310">
        <f>IFERROR(IF(TRIM(G310)="-", "N/A", IF(RIGHT(G310,1)=")",IF(RIGHT(G310,2)="T)",-1000000000000*VALUE(MID(G310,2,LEN(G310)-3)),IF(RIGHT(G310,2)="M)",-1000000*VALUE(MID(G310,2,LEN(G310)-3)),IF(RIGHT(G310,2)="B)",-1000000000*VALUE(MID(G310,2,LEN(G310)-3)),IF(RIGHT(G310,2)="k)",-1000*VALUE(MID(G310,2,LEN(G310)-3)),VALUE(SUBSTITUTE(G310,",","")))))),IF(RIGHT(G310,1)="T",1000000000000*VALUE(LEFT(G310,LEN(G310)-1)),IF(RIGHT(G310,1)="M",1000000*VALUE(LEFT(G310,LEN(G310)-1)),IF(RIGHT(G310,1)="B",1000000000*VALUE(LEFT(G310,LEN(G310)-1)),IF(RIGHT(G310,1)="%",0.01*VALUE(LEFT(G310,LEN(G310)-1)),IF(RIGHT(G310,1)="k",1000*VALUE(LEFT(G310,LEN(G310)-1)),VALUE(SUBSTITUTE(G310,",",""))))))))),"N/A")</f>
        <v/>
      </c>
      <c r="P310">
        <f>MAX(J310:N310)</f>
        <v/>
      </c>
      <c r="Q310">
        <f>IFERROR(J144+MATCH(P310,J310:N310,0)-1,"")</f>
        <v/>
      </c>
      <c r="R310">
        <f>IF(Q310="","",MIN(J310:N310))</f>
        <v/>
      </c>
      <c r="S310">
        <f>IFERROR(J144+MATCH(R310,J310:N310,0)-1,"")</f>
        <v/>
      </c>
      <c r="T310">
        <f>IFERROR(AVERAGE(J310:N310),"")</f>
        <v/>
      </c>
      <c r="U310">
        <f>IFERROR(STDEV(J310:N310),"")</f>
        <v/>
      </c>
      <c r="V310">
        <f>IFERROR(IF(C310="-","",IF(ISBLANK(B310),"",IF(OR(ISNUMBER(FIND("Growth",B310)),ISNUMBER(FIND("Margin",B310))),"",(J310-T310)/U310))),"")</f>
        <v/>
      </c>
      <c r="W310">
        <f>IFERROR(IF(OR(D310="-",ISBLANK(D310)),"",(K310-T310)/U310),"")</f>
        <v/>
      </c>
      <c r="X310">
        <f>IFERROR(IF(OR(E310="-",ISBLANK(E310)),"",(L310-T310)/U310),"")</f>
        <v/>
      </c>
      <c r="Y310">
        <f>IFERROR(IF(OR(F310="-",ISBLANK(F310)),"",(M310-T310)/U310),"")</f>
        <v/>
      </c>
      <c r="Z310">
        <f>IFERROR(IF(OR(G310="-",ISBLANK(G310)),"",(N310-T310)/U310),"")</f>
        <v/>
      </c>
      <c r="AA310">
        <f>IF(MAX(MAX(V310:Z310),ABS(MIN(V310:Z310)))=ABS(MIN(V310:Z310)),MIN(V310:Z310),MAX(V310:Z310))</f>
        <v/>
      </c>
      <c r="AB310">
        <f>IFERROR(V144+MATCH(AA310,V310:Z310,0)-1,"")</f>
        <v/>
      </c>
      <c r="AC310">
        <f>IF(AB310&lt;&gt;"",IF(S310=AB310,"Low",IF(AB310=Q310,"High","")),"")</f>
        <v/>
      </c>
      <c r="AE310">
        <f>IF(ISNUMBER(MATCH("N/A",J310:N310,0)),"",IFERROR((5 * SUMPRODUCT(J144:N144,J310:N310) - PRODUCT(SUM(J144:N144),SUM(J310:N310))) / ((5 * SUM((J144^2)+(K144^2)+(L144^2)+(M144^2)+(N144^2))) - SUM(J144:N144)^2),""))</f>
        <v/>
      </c>
      <c r="AF310">
        <f>IFERROR(CORREL(J144:N144,J310:N310),"")</f>
        <v/>
      </c>
      <c r="AZ310">
        <f>IF(Q310=S310,0,1)</f>
        <v/>
      </c>
      <c r="BA310">
        <f>IF(AZ310=1,IF(Q310="","",IF(Q310=N144,"Yes","No")),"")</f>
        <v/>
      </c>
      <c r="BB310">
        <f>IF(BA310="Yes",P310,"")</f>
        <v/>
      </c>
      <c r="BC310">
        <f>IF(AZ310=1,IF(S310="","",IF(S310=N144,"Yes","No")),"")</f>
        <v/>
      </c>
      <c r="BD310">
        <f>IF(BC310="Yes",R310,"")</f>
        <v/>
      </c>
      <c r="BE310">
        <f>IFERROR(IF(SIGN(AE310)=1,"Increasing",IF(SIGN(AE310)=-1,"Decreasing","")),"")</f>
        <v/>
      </c>
      <c r="BF310">
        <f>IF(OR(AND(BE310="Increasing",BA310="Yes"),AND(BE310="Decreasing",BC310="Yes")),"Yes","No")</f>
        <v/>
      </c>
      <c r="BG310">
        <f>IF(I310="pos_trend","Yes","No")</f>
        <v/>
      </c>
      <c r="BH310">
        <f>IF(AF310&lt;&gt;"",IF(ABS(AF310)&gt;0.8,"Yes","No"),"")</f>
        <v/>
      </c>
    </row>
    <row r="311" spans="1:60">
      <c s="1" r="B311" t="s">
        <v>316</v>
      </c>
      <c s="1" r="C311" t="s">
        <v>252</v>
      </c>
      <c s="1" r="D311" t="s">
        <v>253</v>
      </c>
      <c s="1" r="E311" t="s">
        <v>254</v>
      </c>
      <c s="1" r="F311" t="s">
        <v>255</v>
      </c>
      <c s="1" r="G311" t="s">
        <v>256</v>
      </c>
      <c s="1" r="H311" t="s">
        <v>257</v>
      </c>
      <c r="P311">
        <f>MAX(J311:N311)</f>
        <v/>
      </c>
      <c r="Q311">
        <f>IFERROR(J144+MATCH(P311,J311:N311,0)-1,"")</f>
        <v/>
      </c>
      <c r="R311">
        <f>IF(Q311="","",MIN(J311:N311))</f>
        <v/>
      </c>
      <c r="S311">
        <f>IFERROR(J144+MATCH(R311,J311:N311,0)-1,"")</f>
        <v/>
      </c>
      <c r="T311">
        <f>IFERROR(AVERAGE(J311:N311),"")</f>
        <v/>
      </c>
      <c r="U311">
        <f>IFERROR(STDEV(J311:N311),"")</f>
        <v/>
      </c>
      <c r="V311">
        <f>IFERROR(IF(C311="-","",IF(ISBLANK(B311),"",IF(OR(ISNUMBER(FIND("Growth",B311)),ISNUMBER(FIND("Margin",B311))),"",(J311-T311)/U311))),"")</f>
        <v/>
      </c>
      <c r="W311">
        <f>IFERROR(IF(OR(D311="-",ISBLANK(D311)),"",(K311-T311)/U311),"")</f>
        <v/>
      </c>
      <c r="X311">
        <f>IFERROR(IF(OR(E311="-",ISBLANK(E311)),"",(L311-T311)/U311),"")</f>
        <v/>
      </c>
      <c r="Y311">
        <f>IFERROR(IF(OR(F311="-",ISBLANK(F311)),"",(M311-T311)/U311),"")</f>
        <v/>
      </c>
      <c r="Z311">
        <f>IFERROR(IF(OR(G311="-",ISBLANK(G311)),"",(N311-T311)/U311),"")</f>
        <v/>
      </c>
      <c r="AA311">
        <f>IF(MAX(MAX(V311:Z311),ABS(MIN(V311:Z311)))=ABS(MIN(V311:Z311)),MIN(V311:Z311),MAX(V311:Z311))</f>
        <v/>
      </c>
      <c r="AB311">
        <f>IFERROR(V144+MATCH(AA311,V311:Z311,0)-1,"")</f>
        <v/>
      </c>
      <c r="AC311">
        <f>IF(AB311&lt;&gt;"",IF(S311=AB311,"Low",IF(AB311=Q311,"High","")),"")</f>
        <v/>
      </c>
      <c r="AE311">
        <f>IF(ISNUMBER(MATCH("N/A",J311:N311,0)),"",IFERROR((5 * SUMPRODUCT(J144:N144,J311:N311) - PRODUCT(SUM(J144:N144),SUM(J311:N311))) / ((5 * SUM((J144^2)+(K144^2)+(L144^2)+(M144^2)+(N144^2))) - SUM(J144:N144)^2),""))</f>
        <v/>
      </c>
      <c r="AF311">
        <f>IFERROR(CORREL(J144:N144,J311:N311),"")</f>
        <v/>
      </c>
      <c r="AZ311">
        <f>IF(Q311=S311,0,1)</f>
        <v/>
      </c>
      <c r="BA311">
        <f>IF(AZ311=1,IF(Q311="","",IF(Q311=N144,"Yes","No")),"")</f>
        <v/>
      </c>
      <c r="BB311">
        <f>IF(BA311="Yes",P311,"")</f>
        <v/>
      </c>
      <c r="BC311">
        <f>IF(AZ311=1,IF(S311="","",IF(S311=N144,"Yes","No")),"")</f>
        <v/>
      </c>
      <c r="BD311">
        <f>IF(BC311="Yes",R311,"")</f>
        <v/>
      </c>
      <c r="BE311">
        <f>IFERROR(IF(SIGN(AE311)=1,"Increasing",IF(SIGN(AE311)=-1,"Decreasing","")),"")</f>
        <v/>
      </c>
      <c r="BF311">
        <f>IF(OR(AND(BE311="Increasing",BA311="Yes"),AND(BE311="Decreasing",BC311="Yes")),"Yes","No")</f>
        <v/>
      </c>
      <c r="BG311">
        <f>IF(I311="pos_trend","Yes","No")</f>
        <v/>
      </c>
      <c r="BH311">
        <f>IF(AF311&lt;&gt;"",IF(ABS(AF311)&gt;0.8,"Yes","No"),"")</f>
        <v/>
      </c>
    </row>
    <row r="312" spans="1:60">
      <c s="1" r="A312" t="n">
        <v>0</v>
      </c>
      <c r="B312" t="s">
        <v>805</v>
      </c>
      <c r="C312" t="s">
        <v>1536</v>
      </c>
      <c r="D312" t="s">
        <v>1537</v>
      </c>
      <c r="E312" t="s">
        <v>1538</v>
      </c>
      <c r="F312" t="s">
        <v>1539</v>
      </c>
      <c r="G312" t="s">
        <v>1540</v>
      </c>
      <c r="H312" t="s"/>
      <c r="I312">
        <f>IF(AND(K312&gt; J312, L312&gt; K312, M312&gt; L312, N312&gt; M312), "pos_trend", IF(AND(K312&lt; J312, L312&lt; K312, M312&lt; L312, N312&lt; M312), "neg_trend", "N/A"))</f>
        <v/>
      </c>
      <c r="J312">
        <f>IFERROR(IF(TRIM(C312)="-", "N/A", IF(RIGHT(C312,1)=")",IF(RIGHT(C312,2)="T)",-1000000000000*VALUE(MID(C312,2,LEN(C312)-3)),IF(RIGHT(C312,2)="M)",-1000000*VALUE(MID(C312,2,LEN(C312)-3)),IF(RIGHT(C312,2)="B)",-1000000000*VALUE(MID(C312,2,LEN(C312)-3)),IF(RIGHT(C312,2)="k)",-1000*VALUE(MID(C312,2,LEN(C312)-3)),VALUE(SUBSTITUTE(C312,",","")))))),IF(RIGHT(C312,1)="T",1000000000000*VALUE(LEFT(C312,LEN(C312)-1)),IF(RIGHT(C312,1)="M",1000000*VALUE(LEFT(C312,LEN(C312)-1)),IF(RIGHT(C312,1)="B",1000000000*VALUE(LEFT(C312,LEN(C312)-1)),IF(RIGHT(C312,1)="%",0.01*VALUE(LEFT(C312,LEN(C312)-1)),IF(RIGHT(C312,1)="k",1000*VALUE(LEFT(C312,LEN(C312)-1)),VALUE(SUBSTITUTE(C312,",",""))))))))),"N/A")</f>
        <v/>
      </c>
      <c r="K312">
        <f>IFERROR(IF(TRIM(D312)="-", "N/A", IF(RIGHT(D312,1)=")",IF(RIGHT(D312,2)="T)",-1000000000000*VALUE(MID(D312,2,LEN(D312)-3)),IF(RIGHT(D312,2)="M)",-1000000*VALUE(MID(D312,2,LEN(D312)-3)),IF(RIGHT(D312,2)="B)",-1000000000*VALUE(MID(D312,2,LEN(D312)-3)),IF(RIGHT(D312,2)="k)",-1000*VALUE(MID(D312,2,LEN(D312)-3)),VALUE(SUBSTITUTE(D312,",","")))))),IF(RIGHT(D312,1)="T",1000000000000*VALUE(LEFT(D312,LEN(D312)-1)),IF(RIGHT(D312,1)="M",1000000*VALUE(LEFT(D312,LEN(D312)-1)),IF(RIGHT(D312,1)="B",1000000000*VALUE(LEFT(D312,LEN(D312)-1)),IF(RIGHT(D312,1)="%",0.01*VALUE(LEFT(D312,LEN(D312)-1)),IF(RIGHT(D312,1)="k",1000*VALUE(LEFT(D312,LEN(D312)-1)),VALUE(SUBSTITUTE(D312,",",""))))))))),"N/A")</f>
        <v/>
      </c>
      <c r="L312">
        <f>IFERROR(IF(TRIM(E312)="-", "N/A", IF(RIGHT(E312,1)=")",IF(RIGHT(E312,2)="T)",-1000000000000*VALUE(MID(E312,2,LEN(E312)-3)),IF(RIGHT(E312,2)="M)",-1000000*VALUE(MID(E312,2,LEN(E312)-3)),IF(RIGHT(E312,2)="B)",-1000000000*VALUE(MID(E312,2,LEN(E312)-3)),IF(RIGHT(E312,2)="k)",-1000*VALUE(MID(E312,2,LEN(E312)-3)),VALUE(SUBSTITUTE(E312,",","")))))),IF(RIGHT(E312,1)="T",1000000000000*VALUE(LEFT(E312,LEN(E312)-1)),IF(RIGHT(E312,1)="M",1000000*VALUE(LEFT(E312,LEN(E312)-1)),IF(RIGHT(E312,1)="B",1000000000*VALUE(LEFT(E312,LEN(E312)-1)),IF(RIGHT(E312,1)="%",0.01*VALUE(LEFT(E312,LEN(E312)-1)),IF(RIGHT(E312,1)="k",1000*VALUE(LEFT(E312,LEN(E312)-1)),VALUE(SUBSTITUTE(E312,",",""))))))))),"N/A")</f>
        <v/>
      </c>
      <c r="M312">
        <f>IFERROR(IF(TRIM(F312)="-", "N/A", IF(RIGHT(F312,1)=")",IF(RIGHT(F312,2)="T)",-1000000000000*VALUE(MID(F312,2,LEN(F312)-3)),IF(RIGHT(F312,2)="M)",-1000000*VALUE(MID(F312,2,LEN(F312)-3)),IF(RIGHT(F312,2)="B)",-1000000000*VALUE(MID(F312,2,LEN(F312)-3)),IF(RIGHT(F312,2)="k)",-1000*VALUE(MID(F312,2,LEN(F312)-3)),VALUE(SUBSTITUTE(F312,",","")))))),IF(RIGHT(F312,1)="T",1000000000000*VALUE(LEFT(F312,LEN(F312)-1)),IF(RIGHT(F312,1)="M",1000000*VALUE(LEFT(F312,LEN(F312)-1)),IF(RIGHT(F312,1)="B",1000000000*VALUE(LEFT(F312,LEN(F312)-1)),IF(RIGHT(F312,1)="%",0.01*VALUE(LEFT(F312,LEN(F312)-1)),IF(RIGHT(F312,1)="k",1000*VALUE(LEFT(F312,LEN(F312)-1)),VALUE(SUBSTITUTE(F312,",",""))))))))),"N/A")</f>
        <v/>
      </c>
      <c r="N312">
        <f>IFERROR(IF(TRIM(G312)="-", "N/A", IF(RIGHT(G312,1)=")",IF(RIGHT(G312,2)="T)",-1000000000000*VALUE(MID(G312,2,LEN(G312)-3)),IF(RIGHT(G312,2)="M)",-1000000*VALUE(MID(G312,2,LEN(G312)-3)),IF(RIGHT(G312,2)="B)",-1000000000*VALUE(MID(G312,2,LEN(G312)-3)),IF(RIGHT(G312,2)="k)",-1000*VALUE(MID(G312,2,LEN(G312)-3)),VALUE(SUBSTITUTE(G312,",","")))))),IF(RIGHT(G312,1)="T",1000000000000*VALUE(LEFT(G312,LEN(G312)-1)),IF(RIGHT(G312,1)="M",1000000*VALUE(LEFT(G312,LEN(G312)-1)),IF(RIGHT(G312,1)="B",1000000000*VALUE(LEFT(G312,LEN(G312)-1)),IF(RIGHT(G312,1)="%",0.01*VALUE(LEFT(G312,LEN(G312)-1)),IF(RIGHT(G312,1)="k",1000*VALUE(LEFT(G312,LEN(G312)-1)),VALUE(SUBSTITUTE(G312,",",""))))))))),"N/A")</f>
        <v/>
      </c>
      <c r="P312">
        <f>MAX(J312:N312)</f>
        <v/>
      </c>
      <c r="Q312">
        <f>IFERROR(J144+MATCH(P312,J312:N312,0)-1,"")</f>
        <v/>
      </c>
      <c r="R312">
        <f>IF(Q312="","",MIN(J312:N312))</f>
        <v/>
      </c>
      <c r="S312">
        <f>IFERROR(J144+MATCH(R312,J312:N312,0)-1,"")</f>
        <v/>
      </c>
      <c r="T312">
        <f>IFERROR(AVERAGE(J312:N312),"")</f>
        <v/>
      </c>
      <c r="U312">
        <f>IFERROR(STDEV(J312:N312),"")</f>
        <v/>
      </c>
      <c r="V312">
        <f>IFERROR(IF(C312="-","",IF(ISBLANK(B312),"",IF(OR(ISNUMBER(FIND("Growth",B312)),ISNUMBER(FIND("Margin",B312))),"",(J312-T312)/U312))),"")</f>
        <v/>
      </c>
      <c r="W312">
        <f>IFERROR(IF(OR(D312="-",ISBLANK(D312)),"",(K312-T312)/U312),"")</f>
        <v/>
      </c>
      <c r="X312">
        <f>IFERROR(IF(OR(E312="-",ISBLANK(E312)),"",(L312-T312)/U312),"")</f>
        <v/>
      </c>
      <c r="Y312">
        <f>IFERROR(IF(OR(F312="-",ISBLANK(F312)),"",(M312-T312)/U312),"")</f>
        <v/>
      </c>
      <c r="Z312">
        <f>IFERROR(IF(OR(G312="-",ISBLANK(G312)),"",(N312-T312)/U312),"")</f>
        <v/>
      </c>
      <c r="AA312">
        <f>IF(MAX(MAX(V312:Z312),ABS(MIN(V312:Z312)))=ABS(MIN(V312:Z312)),MIN(V312:Z312),MAX(V312:Z312))</f>
        <v/>
      </c>
      <c r="AB312">
        <f>IFERROR(V144+MATCH(AA312,V312:Z312,0)-1,"")</f>
        <v/>
      </c>
      <c r="AC312">
        <f>IF(AB312&lt;&gt;"",IF(S312=AB312,"Low",IF(AB312=Q312,"High","")),"")</f>
        <v/>
      </c>
      <c r="AE312">
        <f>IF(ISNUMBER(MATCH("N/A",J312:N312,0)),"",IFERROR((5 * SUMPRODUCT(J144:N144,J312:N312) - PRODUCT(SUM(J144:N144),SUM(J312:N312))) / ((5 * SUM((J144^2)+(K144^2)+(L144^2)+(M144^2)+(N144^2))) - SUM(J144:N144)^2),""))</f>
        <v/>
      </c>
      <c r="AF312">
        <f>IFERROR(CORREL(J144:N144,J312:N312),"")</f>
        <v/>
      </c>
      <c r="AZ312">
        <f>IF(Q312=S312,0,1)</f>
        <v/>
      </c>
      <c r="BA312">
        <f>IF(AZ312=1,IF(Q312="","",IF(Q312=N144,"Yes","No")),"")</f>
        <v/>
      </c>
      <c r="BB312">
        <f>IF(BA312="Yes",P312,"")</f>
        <v/>
      </c>
      <c r="BC312">
        <f>IF(AZ312=1,IF(S312="","",IF(S312=N144,"Yes","No")),"")</f>
        <v/>
      </c>
      <c r="BD312">
        <f>IF(BC312="Yes",R312,"")</f>
        <v/>
      </c>
      <c r="BE312">
        <f>IFERROR(IF(SIGN(AE312)=1,"Increasing",IF(SIGN(AE312)=-1,"Decreasing","")),"")</f>
        <v/>
      </c>
      <c r="BF312">
        <f>IF(OR(AND(BE312="Increasing",BA312="Yes"),AND(BE312="Decreasing",BC312="Yes")),"Yes","No")</f>
        <v/>
      </c>
      <c r="BG312">
        <f>IF(I312="pos_trend","Yes","No")</f>
        <v/>
      </c>
      <c r="BH312">
        <f>IF(AF312&lt;&gt;"",IF(ABS(AF312)&gt;0.8,"Yes","No"),"")</f>
        <v/>
      </c>
    </row>
    <row r="313" spans="1:60">
      <c s="1" r="A313" t="n">
        <v>1</v>
      </c>
      <c r="B313" t="s">
        <v>811</v>
      </c>
      <c r="C313" t="s">
        <v>1541</v>
      </c>
      <c r="D313" t="s">
        <v>1537</v>
      </c>
      <c r="E313" t="s">
        <v>1542</v>
      </c>
      <c r="F313" t="s">
        <v>1543</v>
      </c>
      <c r="G313" t="s">
        <v>1540</v>
      </c>
      <c r="H313" t="s"/>
      <c r="I313">
        <f>IF(AND(K313&gt; J313, L313&gt; K313, M313&gt; L313, N313&gt; M313), "pos_trend", IF(AND(K313&lt; J313, L313&lt; K313, M313&lt; L313, N313&lt; M313), "neg_trend", "N/A"))</f>
        <v/>
      </c>
      <c r="J313">
        <f>IFERROR(IF(TRIM(C313)="-", "N/A", IF(RIGHT(C313,1)=")",IF(RIGHT(C313,2)="T)",-1000000000000*VALUE(MID(C313,2,LEN(C313)-3)),IF(RIGHT(C313,2)="M)",-1000000*VALUE(MID(C313,2,LEN(C313)-3)),IF(RIGHT(C313,2)="B)",-1000000000*VALUE(MID(C313,2,LEN(C313)-3)),IF(RIGHT(C313,2)="k)",-1000*VALUE(MID(C313,2,LEN(C313)-3)),VALUE(SUBSTITUTE(C313,",","")))))),IF(RIGHT(C313,1)="T",1000000000000*VALUE(LEFT(C313,LEN(C313)-1)),IF(RIGHT(C313,1)="M",1000000*VALUE(LEFT(C313,LEN(C313)-1)),IF(RIGHT(C313,1)="B",1000000000*VALUE(LEFT(C313,LEN(C313)-1)),IF(RIGHT(C313,1)="%",0.01*VALUE(LEFT(C313,LEN(C313)-1)),IF(RIGHT(C313,1)="k",1000*VALUE(LEFT(C313,LEN(C313)-1)),VALUE(SUBSTITUTE(C313,",",""))))))))),"N/A")</f>
        <v/>
      </c>
      <c r="K313">
        <f>IFERROR(IF(TRIM(D313)="-", "N/A", IF(RIGHT(D313,1)=")",IF(RIGHT(D313,2)="T)",-1000000000000*VALUE(MID(D313,2,LEN(D313)-3)),IF(RIGHT(D313,2)="M)",-1000000*VALUE(MID(D313,2,LEN(D313)-3)),IF(RIGHT(D313,2)="B)",-1000000000*VALUE(MID(D313,2,LEN(D313)-3)),IF(RIGHT(D313,2)="k)",-1000*VALUE(MID(D313,2,LEN(D313)-3)),VALUE(SUBSTITUTE(D313,",","")))))),IF(RIGHT(D313,1)="T",1000000000000*VALUE(LEFT(D313,LEN(D313)-1)),IF(RIGHT(D313,1)="M",1000000*VALUE(LEFT(D313,LEN(D313)-1)),IF(RIGHT(D313,1)="B",1000000000*VALUE(LEFT(D313,LEN(D313)-1)),IF(RIGHT(D313,1)="%",0.01*VALUE(LEFT(D313,LEN(D313)-1)),IF(RIGHT(D313,1)="k",1000*VALUE(LEFT(D313,LEN(D313)-1)),VALUE(SUBSTITUTE(D313,",",""))))))))),"N/A")</f>
        <v/>
      </c>
      <c r="L313">
        <f>IFERROR(IF(TRIM(E313)="-", "N/A", IF(RIGHT(E313,1)=")",IF(RIGHT(E313,2)="T)",-1000000000000*VALUE(MID(E313,2,LEN(E313)-3)),IF(RIGHT(E313,2)="M)",-1000000*VALUE(MID(E313,2,LEN(E313)-3)),IF(RIGHT(E313,2)="B)",-1000000000*VALUE(MID(E313,2,LEN(E313)-3)),IF(RIGHT(E313,2)="k)",-1000*VALUE(MID(E313,2,LEN(E313)-3)),VALUE(SUBSTITUTE(E313,",","")))))),IF(RIGHT(E313,1)="T",1000000000000*VALUE(LEFT(E313,LEN(E313)-1)),IF(RIGHT(E313,1)="M",1000000*VALUE(LEFT(E313,LEN(E313)-1)),IF(RIGHT(E313,1)="B",1000000000*VALUE(LEFT(E313,LEN(E313)-1)),IF(RIGHT(E313,1)="%",0.01*VALUE(LEFT(E313,LEN(E313)-1)),IF(RIGHT(E313,1)="k",1000*VALUE(LEFT(E313,LEN(E313)-1)),VALUE(SUBSTITUTE(E313,",",""))))))))),"N/A")</f>
        <v/>
      </c>
      <c r="M313">
        <f>IFERROR(IF(TRIM(F313)="-", "N/A", IF(RIGHT(F313,1)=")",IF(RIGHT(F313,2)="T)",-1000000000000*VALUE(MID(F313,2,LEN(F313)-3)),IF(RIGHT(F313,2)="M)",-1000000*VALUE(MID(F313,2,LEN(F313)-3)),IF(RIGHT(F313,2)="B)",-1000000000*VALUE(MID(F313,2,LEN(F313)-3)),IF(RIGHT(F313,2)="k)",-1000*VALUE(MID(F313,2,LEN(F313)-3)),VALUE(SUBSTITUTE(F313,",","")))))),IF(RIGHT(F313,1)="T",1000000000000*VALUE(LEFT(F313,LEN(F313)-1)),IF(RIGHT(F313,1)="M",1000000*VALUE(LEFT(F313,LEN(F313)-1)),IF(RIGHT(F313,1)="B",1000000000*VALUE(LEFT(F313,LEN(F313)-1)),IF(RIGHT(F313,1)="%",0.01*VALUE(LEFT(F313,LEN(F313)-1)),IF(RIGHT(F313,1)="k",1000*VALUE(LEFT(F313,LEN(F313)-1)),VALUE(SUBSTITUTE(F313,",",""))))))))),"N/A")</f>
        <v/>
      </c>
      <c r="N313">
        <f>IFERROR(IF(TRIM(G313)="-", "N/A", IF(RIGHT(G313,1)=")",IF(RIGHT(G313,2)="T)",-1000000000000*VALUE(MID(G313,2,LEN(G313)-3)),IF(RIGHT(G313,2)="M)",-1000000*VALUE(MID(G313,2,LEN(G313)-3)),IF(RIGHT(G313,2)="B)",-1000000000*VALUE(MID(G313,2,LEN(G313)-3)),IF(RIGHT(G313,2)="k)",-1000*VALUE(MID(G313,2,LEN(G313)-3)),VALUE(SUBSTITUTE(G313,",","")))))),IF(RIGHT(G313,1)="T",1000000000000*VALUE(LEFT(G313,LEN(G313)-1)),IF(RIGHT(G313,1)="M",1000000*VALUE(LEFT(G313,LEN(G313)-1)),IF(RIGHT(G313,1)="B",1000000000*VALUE(LEFT(G313,LEN(G313)-1)),IF(RIGHT(G313,1)="%",0.01*VALUE(LEFT(G313,LEN(G313)-1)),IF(RIGHT(G313,1)="k",1000*VALUE(LEFT(G313,LEN(G313)-1)),VALUE(SUBSTITUTE(G313,",",""))))))))),"N/A")</f>
        <v/>
      </c>
      <c r="P313">
        <f>MAX(J313:N313)</f>
        <v/>
      </c>
      <c r="Q313">
        <f>IFERROR(J144+MATCH(P313,J313:N313,0)-1,"")</f>
        <v/>
      </c>
      <c r="R313">
        <f>IF(Q313="","",MIN(J313:N313))</f>
        <v/>
      </c>
      <c r="S313">
        <f>IFERROR(J144+MATCH(R313,J313:N313,0)-1,"")</f>
        <v/>
      </c>
      <c r="T313">
        <f>IFERROR(AVERAGE(J313:N313),"")</f>
        <v/>
      </c>
      <c r="U313">
        <f>IFERROR(STDEV(J313:N313),"")</f>
        <v/>
      </c>
      <c r="V313">
        <f>IFERROR(IF(C313="-","",IF(ISBLANK(B313),"",IF(OR(ISNUMBER(FIND("Growth",B313)),ISNUMBER(FIND("Margin",B313))),"",(J313-T313)/U313))),"")</f>
        <v/>
      </c>
      <c r="W313">
        <f>IFERROR(IF(OR(D313="-",ISBLANK(D313)),"",(K313-T313)/U313),"")</f>
        <v/>
      </c>
      <c r="X313">
        <f>IFERROR(IF(OR(E313="-",ISBLANK(E313)),"",(L313-T313)/U313),"")</f>
        <v/>
      </c>
      <c r="Y313">
        <f>IFERROR(IF(OR(F313="-",ISBLANK(F313)),"",(M313-T313)/U313),"")</f>
        <v/>
      </c>
      <c r="Z313">
        <f>IFERROR(IF(OR(G313="-",ISBLANK(G313)),"",(N313-T313)/U313),"")</f>
        <v/>
      </c>
      <c r="AA313">
        <f>IF(MAX(MAX(V313:Z313),ABS(MIN(V313:Z313)))=ABS(MIN(V313:Z313)),MIN(V313:Z313),MAX(V313:Z313))</f>
        <v/>
      </c>
      <c r="AB313">
        <f>IFERROR(V144+MATCH(AA313,V313:Z313,0)-1,"")</f>
        <v/>
      </c>
      <c r="AC313">
        <f>IF(AB313&lt;&gt;"",IF(S313=AB313,"Low",IF(AB313=Q313,"High","")),"")</f>
        <v/>
      </c>
      <c r="AE313">
        <f>IF(ISNUMBER(MATCH("N/A",J313:N313,0)),"",IFERROR((5 * SUMPRODUCT(J144:N144,J313:N313) - PRODUCT(SUM(J144:N144),SUM(J313:N313))) / ((5 * SUM((J144^2)+(K144^2)+(L144^2)+(M144^2)+(N144^2))) - SUM(J144:N144)^2),""))</f>
        <v/>
      </c>
      <c r="AF313">
        <f>IFERROR(CORREL(J144:N144,J313:N313),"")</f>
        <v/>
      </c>
      <c r="AZ313">
        <f>IF(Q313=S313,0,1)</f>
        <v/>
      </c>
      <c r="BA313">
        <f>IF(AZ313=1,IF(Q313="","",IF(Q313=N144,"Yes","No")),"")</f>
        <v/>
      </c>
      <c r="BB313">
        <f>IF(BA313="Yes",P313,"")</f>
        <v/>
      </c>
      <c r="BC313">
        <f>IF(AZ313=1,IF(S313="","",IF(S313=N144,"Yes","No")),"")</f>
        <v/>
      </c>
      <c r="BD313">
        <f>IF(BC313="Yes",R313,"")</f>
        <v/>
      </c>
      <c r="BE313">
        <f>IFERROR(IF(SIGN(AE313)=1,"Increasing",IF(SIGN(AE313)=-1,"Decreasing","")),"")</f>
        <v/>
      </c>
      <c r="BF313">
        <f>IF(OR(AND(BE313="Increasing",BA313="Yes"),AND(BE313="Decreasing",BC313="Yes")),"Yes","No")</f>
        <v/>
      </c>
      <c r="BG313">
        <f>IF(I313="pos_trend","Yes","No")</f>
        <v/>
      </c>
      <c r="BH313">
        <f>IF(AF313&lt;&gt;"",IF(ABS(AF313)&gt;0.8,"Yes","No"),"")</f>
        <v/>
      </c>
    </row>
    <row r="314" spans="1:60">
      <c s="1" r="A314" t="n">
        <v>2</v>
      </c>
      <c r="B314" t="s">
        <v>812</v>
      </c>
      <c r="C314" t="s">
        <v>1544</v>
      </c>
      <c r="D314" t="s">
        <v>264</v>
      </c>
      <c r="E314" t="s">
        <v>1545</v>
      </c>
      <c r="F314" t="s">
        <v>1546</v>
      </c>
      <c r="G314" t="s">
        <v>264</v>
      </c>
      <c r="H314" t="s"/>
      <c r="I314">
        <f>IF(AND(K314&gt; J314, L314&gt; K314, M314&gt; L314, N314&gt; M314), "pos_trend", IF(AND(K314&lt; J314, L314&lt; K314, M314&lt; L314, N314&lt; M314), "neg_trend", "N/A"))</f>
        <v/>
      </c>
      <c r="J314">
        <f>IFERROR(IF(TRIM(C314)="-", "N/A", IF(RIGHT(C314,1)=")",IF(RIGHT(C314,2)="T)",-1000000000000*VALUE(MID(C314,2,LEN(C314)-3)),IF(RIGHT(C314,2)="M)",-1000000*VALUE(MID(C314,2,LEN(C314)-3)),IF(RIGHT(C314,2)="B)",-1000000000*VALUE(MID(C314,2,LEN(C314)-3)),IF(RIGHT(C314,2)="k)",-1000*VALUE(MID(C314,2,LEN(C314)-3)),VALUE(SUBSTITUTE(C314,",","")))))),IF(RIGHT(C314,1)="T",1000000000000*VALUE(LEFT(C314,LEN(C314)-1)),IF(RIGHT(C314,1)="M",1000000*VALUE(LEFT(C314,LEN(C314)-1)),IF(RIGHT(C314,1)="B",1000000000*VALUE(LEFT(C314,LEN(C314)-1)),IF(RIGHT(C314,1)="%",0.01*VALUE(LEFT(C314,LEN(C314)-1)),IF(RIGHT(C314,1)="k",1000*VALUE(LEFT(C314,LEN(C314)-1)),VALUE(SUBSTITUTE(C314,",",""))))))))),"N/A")</f>
        <v/>
      </c>
      <c r="K314">
        <f>IFERROR(IF(TRIM(D314)="-", "N/A", IF(RIGHT(D314,1)=")",IF(RIGHT(D314,2)="T)",-1000000000000*VALUE(MID(D314,2,LEN(D314)-3)),IF(RIGHT(D314,2)="M)",-1000000*VALUE(MID(D314,2,LEN(D314)-3)),IF(RIGHT(D314,2)="B)",-1000000000*VALUE(MID(D314,2,LEN(D314)-3)),IF(RIGHT(D314,2)="k)",-1000*VALUE(MID(D314,2,LEN(D314)-3)),VALUE(SUBSTITUTE(D314,",","")))))),IF(RIGHT(D314,1)="T",1000000000000*VALUE(LEFT(D314,LEN(D314)-1)),IF(RIGHT(D314,1)="M",1000000*VALUE(LEFT(D314,LEN(D314)-1)),IF(RIGHT(D314,1)="B",1000000000*VALUE(LEFT(D314,LEN(D314)-1)),IF(RIGHT(D314,1)="%",0.01*VALUE(LEFT(D314,LEN(D314)-1)),IF(RIGHT(D314,1)="k",1000*VALUE(LEFT(D314,LEN(D314)-1)),VALUE(SUBSTITUTE(D314,",",""))))))))),"N/A")</f>
        <v/>
      </c>
      <c r="L314">
        <f>IFERROR(IF(TRIM(E314)="-", "N/A", IF(RIGHT(E314,1)=")",IF(RIGHT(E314,2)="T)",-1000000000000*VALUE(MID(E314,2,LEN(E314)-3)),IF(RIGHT(E314,2)="M)",-1000000*VALUE(MID(E314,2,LEN(E314)-3)),IF(RIGHT(E314,2)="B)",-1000000000*VALUE(MID(E314,2,LEN(E314)-3)),IF(RIGHT(E314,2)="k)",-1000*VALUE(MID(E314,2,LEN(E314)-3)),VALUE(SUBSTITUTE(E314,",","")))))),IF(RIGHT(E314,1)="T",1000000000000*VALUE(LEFT(E314,LEN(E314)-1)),IF(RIGHT(E314,1)="M",1000000*VALUE(LEFT(E314,LEN(E314)-1)),IF(RIGHT(E314,1)="B",1000000000*VALUE(LEFT(E314,LEN(E314)-1)),IF(RIGHT(E314,1)="%",0.01*VALUE(LEFT(E314,LEN(E314)-1)),IF(RIGHT(E314,1)="k",1000*VALUE(LEFT(E314,LEN(E314)-1)),VALUE(SUBSTITUTE(E314,",",""))))))))),"N/A")</f>
        <v/>
      </c>
      <c r="M314">
        <f>IFERROR(IF(TRIM(F314)="-", "N/A", IF(RIGHT(F314,1)=")",IF(RIGHT(F314,2)="T)",-1000000000000*VALUE(MID(F314,2,LEN(F314)-3)),IF(RIGHT(F314,2)="M)",-1000000*VALUE(MID(F314,2,LEN(F314)-3)),IF(RIGHT(F314,2)="B)",-1000000000*VALUE(MID(F314,2,LEN(F314)-3)),IF(RIGHT(F314,2)="k)",-1000*VALUE(MID(F314,2,LEN(F314)-3)),VALUE(SUBSTITUTE(F314,",","")))))),IF(RIGHT(F314,1)="T",1000000000000*VALUE(LEFT(F314,LEN(F314)-1)),IF(RIGHT(F314,1)="M",1000000*VALUE(LEFT(F314,LEN(F314)-1)),IF(RIGHT(F314,1)="B",1000000000*VALUE(LEFT(F314,LEN(F314)-1)),IF(RIGHT(F314,1)="%",0.01*VALUE(LEFT(F314,LEN(F314)-1)),IF(RIGHT(F314,1)="k",1000*VALUE(LEFT(F314,LEN(F314)-1)),VALUE(SUBSTITUTE(F314,",",""))))))))),"N/A")</f>
        <v/>
      </c>
      <c r="N314">
        <f>IFERROR(IF(TRIM(G314)="-", "N/A", IF(RIGHT(G314,1)=")",IF(RIGHT(G314,2)="T)",-1000000000000*VALUE(MID(G314,2,LEN(G314)-3)),IF(RIGHT(G314,2)="M)",-1000000*VALUE(MID(G314,2,LEN(G314)-3)),IF(RIGHT(G314,2)="B)",-1000000000*VALUE(MID(G314,2,LEN(G314)-3)),IF(RIGHT(G314,2)="k)",-1000*VALUE(MID(G314,2,LEN(G314)-3)),VALUE(SUBSTITUTE(G314,",","")))))),IF(RIGHT(G314,1)="T",1000000000000*VALUE(LEFT(G314,LEN(G314)-1)),IF(RIGHT(G314,1)="M",1000000*VALUE(LEFT(G314,LEN(G314)-1)),IF(RIGHT(G314,1)="B",1000000000*VALUE(LEFT(G314,LEN(G314)-1)),IF(RIGHT(G314,1)="%",0.01*VALUE(LEFT(G314,LEN(G314)-1)),IF(RIGHT(G314,1)="k",1000*VALUE(LEFT(G314,LEN(G314)-1)),VALUE(SUBSTITUTE(G314,",",""))))))))),"N/A")</f>
        <v/>
      </c>
      <c r="P314">
        <f>MAX(J314:N314)</f>
        <v/>
      </c>
      <c r="Q314">
        <f>IFERROR(J144+MATCH(P314,J314:N314,0)-1,"")</f>
        <v/>
      </c>
      <c r="R314">
        <f>IF(Q314="","",MIN(J314:N314))</f>
        <v/>
      </c>
      <c r="S314">
        <f>IFERROR(J144+MATCH(R314,J314:N314,0)-1,"")</f>
        <v/>
      </c>
      <c r="T314">
        <f>IFERROR(AVERAGE(J314:N314),"")</f>
        <v/>
      </c>
      <c r="U314">
        <f>IFERROR(STDEV(J314:N314),"")</f>
        <v/>
      </c>
      <c r="V314">
        <f>IFERROR(IF(C314="-","",IF(ISBLANK(B314),"",IF(OR(ISNUMBER(FIND("Growth",B314)),ISNUMBER(FIND("Margin",B314))),"",(J314-T314)/U314))),"")</f>
        <v/>
      </c>
      <c r="W314">
        <f>IFERROR(IF(OR(D314="-",ISBLANK(D314)),"",(K314-T314)/U314),"")</f>
        <v/>
      </c>
      <c r="X314">
        <f>IFERROR(IF(OR(E314="-",ISBLANK(E314)),"",(L314-T314)/U314),"")</f>
        <v/>
      </c>
      <c r="Y314">
        <f>IFERROR(IF(OR(F314="-",ISBLANK(F314)),"",(M314-T314)/U314),"")</f>
        <v/>
      </c>
      <c r="Z314">
        <f>IFERROR(IF(OR(G314="-",ISBLANK(G314)),"",(N314-T314)/U314),"")</f>
        <v/>
      </c>
      <c r="AA314">
        <f>IF(MAX(MAX(V314:Z314),ABS(MIN(V314:Z314)))=ABS(MIN(V314:Z314)),MIN(V314:Z314),MAX(V314:Z314))</f>
        <v/>
      </c>
      <c r="AB314">
        <f>IFERROR(V144+MATCH(AA314,V314:Z314,0)-1,"")</f>
        <v/>
      </c>
      <c r="AC314">
        <f>IF(AB314&lt;&gt;"",IF(S314=AB314,"Low",IF(AB314=Q314,"High","")),"")</f>
        <v/>
      </c>
      <c r="AE314">
        <f>IF(ISNUMBER(MATCH("N/A",J314:N314,0)),"",IFERROR((5 * SUMPRODUCT(J144:N144,J314:N314) - PRODUCT(SUM(J144:N144),SUM(J314:N314))) / ((5 * SUM((J144^2)+(K144^2)+(L144^2)+(M144^2)+(N144^2))) - SUM(J144:N144)^2),""))</f>
        <v/>
      </c>
      <c r="AF314">
        <f>IFERROR(CORREL(J144:N144,J314:N314),"")</f>
        <v/>
      </c>
      <c r="AZ314">
        <f>IF(Q314=S314,0,1)</f>
        <v/>
      </c>
      <c r="BA314">
        <f>IF(AZ314=1,IF(Q314="","",IF(Q314=N144,"Yes","No")),"")</f>
        <v/>
      </c>
      <c r="BB314">
        <f>IF(BA314="Yes",P314,"")</f>
        <v/>
      </c>
      <c r="BC314">
        <f>IF(AZ314=1,IF(S314="","",IF(S314=N144,"Yes","No")),"")</f>
        <v/>
      </c>
      <c r="BD314">
        <f>IF(BC314="Yes",R314,"")</f>
        <v/>
      </c>
      <c r="BE314">
        <f>IFERROR(IF(SIGN(AE314)=1,"Increasing",IF(SIGN(AE314)=-1,"Decreasing","")),"")</f>
        <v/>
      </c>
      <c r="BF314">
        <f>IF(OR(AND(BE314="Increasing",BA314="Yes"),AND(BE314="Decreasing",BC314="Yes")),"Yes","No")</f>
        <v/>
      </c>
      <c r="BG314">
        <f>IF(I314="pos_trend","Yes","No")</f>
        <v/>
      </c>
      <c r="BH314">
        <f>IF(AF314&lt;&gt;"",IF(ABS(AF314)&gt;0.8,"Yes","No"),"")</f>
        <v/>
      </c>
    </row>
    <row r="315" spans="1:60">
      <c s="1" r="A315" t="n">
        <v>3</v>
      </c>
      <c r="B315" t="s">
        <v>813</v>
      </c>
      <c r="C315" t="s">
        <v>264</v>
      </c>
      <c r="D315" t="s">
        <v>1547</v>
      </c>
      <c r="E315" t="s">
        <v>1548</v>
      </c>
      <c r="F315" t="s">
        <v>1549</v>
      </c>
      <c r="G315" t="s">
        <v>1550</v>
      </c>
      <c r="H315" t="s"/>
      <c r="I315">
        <f>IF(AND(K315&gt; J315, L315&gt; K315, M315&gt; L315, N315&gt; M315), "pos_trend", IF(AND(K315&lt; J315, L315&lt; K315, M315&lt; L315, N315&lt; M315), "neg_trend", "N/A"))</f>
        <v/>
      </c>
      <c r="J315">
        <f>IFERROR(IF(TRIM(C315)="-", "N/A", IF(RIGHT(C315,1)=")",IF(RIGHT(C315,2)="T)",-1000000000000*VALUE(MID(C315,2,LEN(C315)-3)),IF(RIGHT(C315,2)="M)",-1000000*VALUE(MID(C315,2,LEN(C315)-3)),IF(RIGHT(C315,2)="B)",-1000000000*VALUE(MID(C315,2,LEN(C315)-3)),IF(RIGHT(C315,2)="k)",-1000*VALUE(MID(C315,2,LEN(C315)-3)),VALUE(SUBSTITUTE(C315,",","")))))),IF(RIGHT(C315,1)="T",1000000000000*VALUE(LEFT(C315,LEN(C315)-1)),IF(RIGHT(C315,1)="M",1000000*VALUE(LEFT(C315,LEN(C315)-1)),IF(RIGHT(C315,1)="B",1000000000*VALUE(LEFT(C315,LEN(C315)-1)),IF(RIGHT(C315,1)="%",0.01*VALUE(LEFT(C315,LEN(C315)-1)),IF(RIGHT(C315,1)="k",1000*VALUE(LEFT(C315,LEN(C315)-1)),VALUE(SUBSTITUTE(C315,",",""))))))))),"N/A")</f>
        <v/>
      </c>
      <c r="K315">
        <f>IFERROR(IF(TRIM(D315)="-", "N/A", IF(RIGHT(D315,1)=")",IF(RIGHT(D315,2)="T)",-1000000000000*VALUE(MID(D315,2,LEN(D315)-3)),IF(RIGHT(D315,2)="M)",-1000000*VALUE(MID(D315,2,LEN(D315)-3)),IF(RIGHT(D315,2)="B)",-1000000000*VALUE(MID(D315,2,LEN(D315)-3)),IF(RIGHT(D315,2)="k)",-1000*VALUE(MID(D315,2,LEN(D315)-3)),VALUE(SUBSTITUTE(D315,",","")))))),IF(RIGHT(D315,1)="T",1000000000000*VALUE(LEFT(D315,LEN(D315)-1)),IF(RIGHT(D315,1)="M",1000000*VALUE(LEFT(D315,LEN(D315)-1)),IF(RIGHT(D315,1)="B",1000000000*VALUE(LEFT(D315,LEN(D315)-1)),IF(RIGHT(D315,1)="%",0.01*VALUE(LEFT(D315,LEN(D315)-1)),IF(RIGHT(D315,1)="k",1000*VALUE(LEFT(D315,LEN(D315)-1)),VALUE(SUBSTITUTE(D315,",",""))))))))),"N/A")</f>
        <v/>
      </c>
      <c r="L315">
        <f>IFERROR(IF(TRIM(E315)="-", "N/A", IF(RIGHT(E315,1)=")",IF(RIGHT(E315,2)="T)",-1000000000000*VALUE(MID(E315,2,LEN(E315)-3)),IF(RIGHT(E315,2)="M)",-1000000*VALUE(MID(E315,2,LEN(E315)-3)),IF(RIGHT(E315,2)="B)",-1000000000*VALUE(MID(E315,2,LEN(E315)-3)),IF(RIGHT(E315,2)="k)",-1000*VALUE(MID(E315,2,LEN(E315)-3)),VALUE(SUBSTITUTE(E315,",","")))))),IF(RIGHT(E315,1)="T",1000000000000*VALUE(LEFT(E315,LEN(E315)-1)),IF(RIGHT(E315,1)="M",1000000*VALUE(LEFT(E315,LEN(E315)-1)),IF(RIGHT(E315,1)="B",1000000000*VALUE(LEFT(E315,LEN(E315)-1)),IF(RIGHT(E315,1)="%",0.01*VALUE(LEFT(E315,LEN(E315)-1)),IF(RIGHT(E315,1)="k",1000*VALUE(LEFT(E315,LEN(E315)-1)),VALUE(SUBSTITUTE(E315,",",""))))))))),"N/A")</f>
        <v/>
      </c>
      <c r="M315">
        <f>IFERROR(IF(TRIM(F315)="-", "N/A", IF(RIGHT(F315,1)=")",IF(RIGHT(F315,2)="T)",-1000000000000*VALUE(MID(F315,2,LEN(F315)-3)),IF(RIGHT(F315,2)="M)",-1000000*VALUE(MID(F315,2,LEN(F315)-3)),IF(RIGHT(F315,2)="B)",-1000000000*VALUE(MID(F315,2,LEN(F315)-3)),IF(RIGHT(F315,2)="k)",-1000*VALUE(MID(F315,2,LEN(F315)-3)),VALUE(SUBSTITUTE(F315,",","")))))),IF(RIGHT(F315,1)="T",1000000000000*VALUE(LEFT(F315,LEN(F315)-1)),IF(RIGHT(F315,1)="M",1000000*VALUE(LEFT(F315,LEN(F315)-1)),IF(RIGHT(F315,1)="B",1000000000*VALUE(LEFT(F315,LEN(F315)-1)),IF(RIGHT(F315,1)="%",0.01*VALUE(LEFT(F315,LEN(F315)-1)),IF(RIGHT(F315,1)="k",1000*VALUE(LEFT(F315,LEN(F315)-1)),VALUE(SUBSTITUTE(F315,",",""))))))))),"N/A")</f>
        <v/>
      </c>
      <c r="N315">
        <f>IFERROR(IF(TRIM(G315)="-", "N/A", IF(RIGHT(G315,1)=")",IF(RIGHT(G315,2)="T)",-1000000000000*VALUE(MID(G315,2,LEN(G315)-3)),IF(RIGHT(G315,2)="M)",-1000000*VALUE(MID(G315,2,LEN(G315)-3)),IF(RIGHT(G315,2)="B)",-1000000000*VALUE(MID(G315,2,LEN(G315)-3)),IF(RIGHT(G315,2)="k)",-1000*VALUE(MID(G315,2,LEN(G315)-3)),VALUE(SUBSTITUTE(G315,",","")))))),IF(RIGHT(G315,1)="T",1000000000000*VALUE(LEFT(G315,LEN(G315)-1)),IF(RIGHT(G315,1)="M",1000000*VALUE(LEFT(G315,LEN(G315)-1)),IF(RIGHT(G315,1)="B",1000000000*VALUE(LEFT(G315,LEN(G315)-1)),IF(RIGHT(G315,1)="%",0.01*VALUE(LEFT(G315,LEN(G315)-1)),IF(RIGHT(G315,1)="k",1000*VALUE(LEFT(G315,LEN(G315)-1)),VALUE(SUBSTITUTE(G315,",",""))))))))),"N/A")</f>
        <v/>
      </c>
      <c r="P315">
        <f>MAX(J315:N315)</f>
        <v/>
      </c>
      <c r="Q315">
        <f>IFERROR(J144+MATCH(P315,J315:N315,0)-1,"")</f>
        <v/>
      </c>
      <c r="R315">
        <f>IF(Q315="","",MIN(J315:N315))</f>
        <v/>
      </c>
      <c r="S315">
        <f>IFERROR(J144+MATCH(R315,J315:N315,0)-1,"")</f>
        <v/>
      </c>
      <c r="T315">
        <f>IFERROR(AVERAGE(J315:N315),"")</f>
        <v/>
      </c>
      <c r="U315">
        <f>IFERROR(STDEV(J315:N315),"")</f>
        <v/>
      </c>
      <c r="V315">
        <f>IFERROR(IF(C315="-","",IF(ISBLANK(B315),"",IF(OR(ISNUMBER(FIND("Growth",B315)),ISNUMBER(FIND("Margin",B315))),"",(J315-T315)/U315))),"")</f>
        <v/>
      </c>
      <c r="W315">
        <f>IFERROR(IF(OR(D315="-",ISBLANK(D315)),"",(K315-T315)/U315),"")</f>
        <v/>
      </c>
      <c r="X315">
        <f>IFERROR(IF(OR(E315="-",ISBLANK(E315)),"",(L315-T315)/U315),"")</f>
        <v/>
      </c>
      <c r="Y315">
        <f>IFERROR(IF(OR(F315="-",ISBLANK(F315)),"",(M315-T315)/U315),"")</f>
        <v/>
      </c>
      <c r="Z315">
        <f>IFERROR(IF(OR(G315="-",ISBLANK(G315)),"",(N315-T315)/U315),"")</f>
        <v/>
      </c>
      <c r="AA315">
        <f>IF(MAX(MAX(V315:Z315),ABS(MIN(V315:Z315)))=ABS(MIN(V315:Z315)),MIN(V315:Z315),MAX(V315:Z315))</f>
        <v/>
      </c>
      <c r="AB315">
        <f>IFERROR(V144+MATCH(AA315,V315:Z315,0)-1,"")</f>
        <v/>
      </c>
      <c r="AC315">
        <f>IF(AB315&lt;&gt;"",IF(S315=AB315,"Low",IF(AB315=Q315,"High","")),"")</f>
        <v/>
      </c>
      <c r="AE315">
        <f>IF(ISNUMBER(MATCH("N/A",J315:N315,0)),"",IFERROR((5 * SUMPRODUCT(J144:N144,J315:N315) - PRODUCT(SUM(J144:N144),SUM(J315:N315))) / ((5 * SUM((J144^2)+(K144^2)+(L144^2)+(M144^2)+(N144^2))) - SUM(J144:N144)^2),""))</f>
        <v/>
      </c>
      <c r="AF315">
        <f>IFERROR(CORREL(J144:N144,J315:N315),"")</f>
        <v/>
      </c>
      <c r="AZ315">
        <f>IF(Q315=S315,0,1)</f>
        <v/>
      </c>
      <c r="BA315">
        <f>IF(AZ315=1,IF(Q315="","",IF(Q315=N144,"Yes","No")),"")</f>
        <v/>
      </c>
      <c r="BB315">
        <f>IF(BA315="Yes",P315,"")</f>
        <v/>
      </c>
      <c r="BC315">
        <f>IF(AZ315=1,IF(S315="","",IF(S315=N144,"Yes","No")),"")</f>
        <v/>
      </c>
      <c r="BD315">
        <f>IF(BC315="Yes",R315,"")</f>
        <v/>
      </c>
      <c r="BE315">
        <f>IFERROR(IF(SIGN(AE315)=1,"Increasing",IF(SIGN(AE315)=-1,"Decreasing","")),"")</f>
        <v/>
      </c>
      <c r="BF315">
        <f>IF(OR(AND(BE315="Increasing",BA315="Yes"),AND(BE315="Decreasing",BC315="Yes")),"Yes","No")</f>
        <v/>
      </c>
      <c r="BG315">
        <f>IF(I315="pos_trend","Yes","No")</f>
        <v/>
      </c>
      <c r="BH315">
        <f>IF(AF315&lt;&gt;"",IF(ABS(AF315)&gt;0.8,"Yes","No"),"")</f>
        <v/>
      </c>
    </row>
    <row r="316" spans="1:60">
      <c s="1" r="A316" t="n">
        <v>4</v>
      </c>
      <c r="B316" t="s">
        <v>818</v>
      </c>
      <c r="C316" t="s">
        <v>1551</v>
      </c>
      <c r="D316" t="s">
        <v>1552</v>
      </c>
      <c r="E316" t="s">
        <v>1553</v>
      </c>
      <c r="F316" t="s">
        <v>1554</v>
      </c>
      <c r="G316" t="s">
        <v>1555</v>
      </c>
      <c r="H316" t="s"/>
      <c r="I316">
        <f>IF(AND(K316&gt; J316, L316&gt; K316, M316&gt; L316, N316&gt; M316), "pos_trend", IF(AND(K316&lt; J316, L316&lt; K316, M316&lt; L316, N316&lt; M316), "neg_trend", "N/A"))</f>
        <v/>
      </c>
      <c r="J316">
        <f>IFERROR(IF(TRIM(C316)="-", "N/A", IF(RIGHT(C316,1)=")",IF(RIGHT(C316,2)="T)",-1000000000000*VALUE(MID(C316,2,LEN(C316)-3)),IF(RIGHT(C316,2)="M)",-1000000*VALUE(MID(C316,2,LEN(C316)-3)),IF(RIGHT(C316,2)="B)",-1000000000*VALUE(MID(C316,2,LEN(C316)-3)),IF(RIGHT(C316,2)="k)",-1000*VALUE(MID(C316,2,LEN(C316)-3)),VALUE(SUBSTITUTE(C316,",","")))))),IF(RIGHT(C316,1)="T",1000000000000*VALUE(LEFT(C316,LEN(C316)-1)),IF(RIGHT(C316,1)="M",1000000*VALUE(LEFT(C316,LEN(C316)-1)),IF(RIGHT(C316,1)="B",1000000000*VALUE(LEFT(C316,LEN(C316)-1)),IF(RIGHT(C316,1)="%",0.01*VALUE(LEFT(C316,LEN(C316)-1)),IF(RIGHT(C316,1)="k",1000*VALUE(LEFT(C316,LEN(C316)-1)),VALUE(SUBSTITUTE(C316,",",""))))))))),"N/A")</f>
        <v/>
      </c>
      <c r="K316">
        <f>IFERROR(IF(TRIM(D316)="-", "N/A", IF(RIGHT(D316,1)=")",IF(RIGHT(D316,2)="T)",-1000000000000*VALUE(MID(D316,2,LEN(D316)-3)),IF(RIGHT(D316,2)="M)",-1000000*VALUE(MID(D316,2,LEN(D316)-3)),IF(RIGHT(D316,2)="B)",-1000000000*VALUE(MID(D316,2,LEN(D316)-3)),IF(RIGHT(D316,2)="k)",-1000*VALUE(MID(D316,2,LEN(D316)-3)),VALUE(SUBSTITUTE(D316,",","")))))),IF(RIGHT(D316,1)="T",1000000000000*VALUE(LEFT(D316,LEN(D316)-1)),IF(RIGHT(D316,1)="M",1000000*VALUE(LEFT(D316,LEN(D316)-1)),IF(RIGHT(D316,1)="B",1000000000*VALUE(LEFT(D316,LEN(D316)-1)),IF(RIGHT(D316,1)="%",0.01*VALUE(LEFT(D316,LEN(D316)-1)),IF(RIGHT(D316,1)="k",1000*VALUE(LEFT(D316,LEN(D316)-1)),VALUE(SUBSTITUTE(D316,",",""))))))))),"N/A")</f>
        <v/>
      </c>
      <c r="L316">
        <f>IFERROR(IF(TRIM(E316)="-", "N/A", IF(RIGHT(E316,1)=")",IF(RIGHT(E316,2)="T)",-1000000000000*VALUE(MID(E316,2,LEN(E316)-3)),IF(RIGHT(E316,2)="M)",-1000000*VALUE(MID(E316,2,LEN(E316)-3)),IF(RIGHT(E316,2)="B)",-1000000000*VALUE(MID(E316,2,LEN(E316)-3)),IF(RIGHT(E316,2)="k)",-1000*VALUE(MID(E316,2,LEN(E316)-3)),VALUE(SUBSTITUTE(E316,",","")))))),IF(RIGHT(E316,1)="T",1000000000000*VALUE(LEFT(E316,LEN(E316)-1)),IF(RIGHT(E316,1)="M",1000000*VALUE(LEFT(E316,LEN(E316)-1)),IF(RIGHT(E316,1)="B",1000000000*VALUE(LEFT(E316,LEN(E316)-1)),IF(RIGHT(E316,1)="%",0.01*VALUE(LEFT(E316,LEN(E316)-1)),IF(RIGHT(E316,1)="k",1000*VALUE(LEFT(E316,LEN(E316)-1)),VALUE(SUBSTITUTE(E316,",",""))))))))),"N/A")</f>
        <v/>
      </c>
      <c r="M316">
        <f>IFERROR(IF(TRIM(F316)="-", "N/A", IF(RIGHT(F316,1)=")",IF(RIGHT(F316,2)="T)",-1000000000000*VALUE(MID(F316,2,LEN(F316)-3)),IF(RIGHT(F316,2)="M)",-1000000*VALUE(MID(F316,2,LEN(F316)-3)),IF(RIGHT(F316,2)="B)",-1000000000*VALUE(MID(F316,2,LEN(F316)-3)),IF(RIGHT(F316,2)="k)",-1000*VALUE(MID(F316,2,LEN(F316)-3)),VALUE(SUBSTITUTE(F316,",","")))))),IF(RIGHT(F316,1)="T",1000000000000*VALUE(LEFT(F316,LEN(F316)-1)),IF(RIGHT(F316,1)="M",1000000*VALUE(LEFT(F316,LEN(F316)-1)),IF(RIGHT(F316,1)="B",1000000000*VALUE(LEFT(F316,LEN(F316)-1)),IF(RIGHT(F316,1)="%",0.01*VALUE(LEFT(F316,LEN(F316)-1)),IF(RIGHT(F316,1)="k",1000*VALUE(LEFT(F316,LEN(F316)-1)),VALUE(SUBSTITUTE(F316,",",""))))))))),"N/A")</f>
        <v/>
      </c>
      <c r="N316">
        <f>IFERROR(IF(TRIM(G316)="-", "N/A", IF(RIGHT(G316,1)=")",IF(RIGHT(G316,2)="T)",-1000000000000*VALUE(MID(G316,2,LEN(G316)-3)),IF(RIGHT(G316,2)="M)",-1000000*VALUE(MID(G316,2,LEN(G316)-3)),IF(RIGHT(G316,2)="B)",-1000000000*VALUE(MID(G316,2,LEN(G316)-3)),IF(RIGHT(G316,2)="k)",-1000*VALUE(MID(G316,2,LEN(G316)-3)),VALUE(SUBSTITUTE(G316,",","")))))),IF(RIGHT(G316,1)="T",1000000000000*VALUE(LEFT(G316,LEN(G316)-1)),IF(RIGHT(G316,1)="M",1000000*VALUE(LEFT(G316,LEN(G316)-1)),IF(RIGHT(G316,1)="B",1000000000*VALUE(LEFT(G316,LEN(G316)-1)),IF(RIGHT(G316,1)="%",0.01*VALUE(LEFT(G316,LEN(G316)-1)),IF(RIGHT(G316,1)="k",1000*VALUE(LEFT(G316,LEN(G316)-1)),VALUE(SUBSTITUTE(G316,",",""))))))))),"N/A")</f>
        <v/>
      </c>
      <c r="P316">
        <f>MAX(J316:N316)</f>
        <v/>
      </c>
      <c r="Q316">
        <f>IFERROR(J144+MATCH(P316,J316:N316,0)-1,"")</f>
        <v/>
      </c>
      <c r="R316">
        <f>IF(Q316="","",MIN(J316:N316))</f>
        <v/>
      </c>
      <c r="S316">
        <f>IFERROR(J144+MATCH(R316,J316:N316,0)-1,"")</f>
        <v/>
      </c>
      <c r="T316">
        <f>IFERROR(AVERAGE(J316:N316),"")</f>
        <v/>
      </c>
      <c r="U316">
        <f>IFERROR(STDEV(J316:N316),"")</f>
        <v/>
      </c>
      <c r="V316">
        <f>IFERROR(IF(C316="-","",IF(ISBLANK(B316),"",IF(OR(ISNUMBER(FIND("Growth",B316)),ISNUMBER(FIND("Margin",B316))),"",(J316-T316)/U316))),"")</f>
        <v/>
      </c>
      <c r="W316">
        <f>IFERROR(IF(OR(D316="-",ISBLANK(D316)),"",(K316-T316)/U316),"")</f>
        <v/>
      </c>
      <c r="X316">
        <f>IFERROR(IF(OR(E316="-",ISBLANK(E316)),"",(L316-T316)/U316),"")</f>
        <v/>
      </c>
      <c r="Y316">
        <f>IFERROR(IF(OR(F316="-",ISBLANK(F316)),"",(M316-T316)/U316),"")</f>
        <v/>
      </c>
      <c r="Z316">
        <f>IFERROR(IF(OR(G316="-",ISBLANK(G316)),"",(N316-T316)/U316),"")</f>
        <v/>
      </c>
      <c r="AA316">
        <f>IF(MAX(MAX(V316:Z316),ABS(MIN(V316:Z316)))=ABS(MIN(V316:Z316)),MIN(V316:Z316),MAX(V316:Z316))</f>
        <v/>
      </c>
      <c r="AB316">
        <f>IFERROR(V144+MATCH(AA316,V316:Z316,0)-1,"")</f>
        <v/>
      </c>
      <c r="AC316">
        <f>IF(AB316&lt;&gt;"",IF(S316=AB316,"Low",IF(AB316=Q316,"High","")),"")</f>
        <v/>
      </c>
      <c r="AE316">
        <f>IF(ISNUMBER(MATCH("N/A",J316:N316,0)),"",IFERROR((5 * SUMPRODUCT(J144:N144,J316:N316) - PRODUCT(SUM(J144:N144),SUM(J316:N316))) / ((5 * SUM((J144^2)+(K144^2)+(L144^2)+(M144^2)+(N144^2))) - SUM(J144:N144)^2),""))</f>
        <v/>
      </c>
      <c r="AF316">
        <f>IFERROR(CORREL(J144:N144,J316:N316),"")</f>
        <v/>
      </c>
      <c r="AZ316">
        <f>IF(Q316=S316,0,1)</f>
        <v/>
      </c>
      <c r="BA316">
        <f>IF(AZ316=1,IF(Q316="","",IF(Q316=N144,"Yes","No")),"")</f>
        <v/>
      </c>
      <c r="BB316">
        <f>IF(BA316="Yes",P316,"")</f>
        <v/>
      </c>
      <c r="BC316">
        <f>IF(AZ316=1,IF(S316="","",IF(S316=N144,"Yes","No")),"")</f>
        <v/>
      </c>
      <c r="BD316">
        <f>IF(BC316="Yes",R316,"")</f>
        <v/>
      </c>
      <c r="BE316">
        <f>IFERROR(IF(SIGN(AE316)=1,"Increasing",IF(SIGN(AE316)=-1,"Decreasing","")),"")</f>
        <v/>
      </c>
      <c r="BF316">
        <f>IF(OR(AND(BE316="Increasing",BA316="Yes"),AND(BE316="Decreasing",BC316="Yes")),"Yes","No")</f>
        <v/>
      </c>
      <c r="BG316">
        <f>IF(I316="pos_trend","Yes","No")</f>
        <v/>
      </c>
      <c r="BH316">
        <f>IF(AF316&lt;&gt;"",IF(ABS(AF316)&gt;0.8,"Yes","No"),"")</f>
        <v/>
      </c>
    </row>
    <row r="317" spans="1:60">
      <c s="1" r="A317" t="n">
        <v>5</v>
      </c>
      <c r="B317" t="s">
        <v>824</v>
      </c>
      <c r="C317" t="s">
        <v>1556</v>
      </c>
      <c r="D317" t="s">
        <v>1557</v>
      </c>
      <c r="E317" t="s">
        <v>1558</v>
      </c>
      <c r="F317" t="s">
        <v>1559</v>
      </c>
      <c r="G317" t="s">
        <v>1560</v>
      </c>
      <c r="H317" t="s"/>
      <c r="I317">
        <f>IF(AND(K317&gt; J317, L317&gt; K317, M317&gt; L317, N317&gt; M317), "pos_trend", IF(AND(K317&lt; J317, L317&lt; K317, M317&lt; L317, N317&lt; M317), "neg_trend", "N/A"))</f>
        <v/>
      </c>
      <c r="J317">
        <f>IFERROR(IF(TRIM(C317)="-", "N/A", IF(RIGHT(C317,1)=")",IF(RIGHT(C317,2)="T)",-1000000000000*VALUE(MID(C317,2,LEN(C317)-3)),IF(RIGHT(C317,2)="M)",-1000000*VALUE(MID(C317,2,LEN(C317)-3)),IF(RIGHT(C317,2)="B)",-1000000000*VALUE(MID(C317,2,LEN(C317)-3)),IF(RIGHT(C317,2)="k)",-1000*VALUE(MID(C317,2,LEN(C317)-3)),VALUE(SUBSTITUTE(C317,",","")))))),IF(RIGHT(C317,1)="T",1000000000000*VALUE(LEFT(C317,LEN(C317)-1)),IF(RIGHT(C317,1)="M",1000000*VALUE(LEFT(C317,LEN(C317)-1)),IF(RIGHT(C317,1)="B",1000000000*VALUE(LEFT(C317,LEN(C317)-1)),IF(RIGHT(C317,1)="%",0.01*VALUE(LEFT(C317,LEN(C317)-1)),IF(RIGHT(C317,1)="k",1000*VALUE(LEFT(C317,LEN(C317)-1)),VALUE(SUBSTITUTE(C317,",",""))))))))),"N/A")</f>
        <v/>
      </c>
      <c r="K317">
        <f>IFERROR(IF(TRIM(D317)="-", "N/A", IF(RIGHT(D317,1)=")",IF(RIGHT(D317,2)="T)",-1000000000000*VALUE(MID(D317,2,LEN(D317)-3)),IF(RIGHT(D317,2)="M)",-1000000*VALUE(MID(D317,2,LEN(D317)-3)),IF(RIGHT(D317,2)="B)",-1000000000*VALUE(MID(D317,2,LEN(D317)-3)),IF(RIGHT(D317,2)="k)",-1000*VALUE(MID(D317,2,LEN(D317)-3)),VALUE(SUBSTITUTE(D317,",","")))))),IF(RIGHT(D317,1)="T",1000000000000*VALUE(LEFT(D317,LEN(D317)-1)),IF(RIGHT(D317,1)="M",1000000*VALUE(LEFT(D317,LEN(D317)-1)),IF(RIGHT(D317,1)="B",1000000000*VALUE(LEFT(D317,LEN(D317)-1)),IF(RIGHT(D317,1)="%",0.01*VALUE(LEFT(D317,LEN(D317)-1)),IF(RIGHT(D317,1)="k",1000*VALUE(LEFT(D317,LEN(D317)-1)),VALUE(SUBSTITUTE(D317,",",""))))))))),"N/A")</f>
        <v/>
      </c>
      <c r="L317">
        <f>IFERROR(IF(TRIM(E317)="-", "N/A", IF(RIGHT(E317,1)=")",IF(RIGHT(E317,2)="T)",-1000000000000*VALUE(MID(E317,2,LEN(E317)-3)),IF(RIGHT(E317,2)="M)",-1000000*VALUE(MID(E317,2,LEN(E317)-3)),IF(RIGHT(E317,2)="B)",-1000000000*VALUE(MID(E317,2,LEN(E317)-3)),IF(RIGHT(E317,2)="k)",-1000*VALUE(MID(E317,2,LEN(E317)-3)),VALUE(SUBSTITUTE(E317,",","")))))),IF(RIGHT(E317,1)="T",1000000000000*VALUE(LEFT(E317,LEN(E317)-1)),IF(RIGHT(E317,1)="M",1000000*VALUE(LEFT(E317,LEN(E317)-1)),IF(RIGHT(E317,1)="B",1000000000*VALUE(LEFT(E317,LEN(E317)-1)),IF(RIGHT(E317,1)="%",0.01*VALUE(LEFT(E317,LEN(E317)-1)),IF(RIGHT(E317,1)="k",1000*VALUE(LEFT(E317,LEN(E317)-1)),VALUE(SUBSTITUTE(E317,",",""))))))))),"N/A")</f>
        <v/>
      </c>
      <c r="M317">
        <f>IFERROR(IF(TRIM(F317)="-", "N/A", IF(RIGHT(F317,1)=")",IF(RIGHT(F317,2)="T)",-1000000000000*VALUE(MID(F317,2,LEN(F317)-3)),IF(RIGHT(F317,2)="M)",-1000000*VALUE(MID(F317,2,LEN(F317)-3)),IF(RIGHT(F317,2)="B)",-1000000000*VALUE(MID(F317,2,LEN(F317)-3)),IF(RIGHT(F317,2)="k)",-1000*VALUE(MID(F317,2,LEN(F317)-3)),VALUE(SUBSTITUTE(F317,",","")))))),IF(RIGHT(F317,1)="T",1000000000000*VALUE(LEFT(F317,LEN(F317)-1)),IF(RIGHT(F317,1)="M",1000000*VALUE(LEFT(F317,LEN(F317)-1)),IF(RIGHT(F317,1)="B",1000000000*VALUE(LEFT(F317,LEN(F317)-1)),IF(RIGHT(F317,1)="%",0.01*VALUE(LEFT(F317,LEN(F317)-1)),IF(RIGHT(F317,1)="k",1000*VALUE(LEFT(F317,LEN(F317)-1)),VALUE(SUBSTITUTE(F317,",",""))))))))),"N/A")</f>
        <v/>
      </c>
      <c r="N317">
        <f>IFERROR(IF(TRIM(G317)="-", "N/A", IF(RIGHT(G317,1)=")",IF(RIGHT(G317,2)="T)",-1000000000000*VALUE(MID(G317,2,LEN(G317)-3)),IF(RIGHT(G317,2)="M)",-1000000*VALUE(MID(G317,2,LEN(G317)-3)),IF(RIGHT(G317,2)="B)",-1000000000*VALUE(MID(G317,2,LEN(G317)-3)),IF(RIGHT(G317,2)="k)",-1000*VALUE(MID(G317,2,LEN(G317)-3)),VALUE(SUBSTITUTE(G317,",","")))))),IF(RIGHT(G317,1)="T",1000000000000*VALUE(LEFT(G317,LEN(G317)-1)),IF(RIGHT(G317,1)="M",1000000*VALUE(LEFT(G317,LEN(G317)-1)),IF(RIGHT(G317,1)="B",1000000000*VALUE(LEFT(G317,LEN(G317)-1)),IF(RIGHT(G317,1)="%",0.01*VALUE(LEFT(G317,LEN(G317)-1)),IF(RIGHT(G317,1)="k",1000*VALUE(LEFT(G317,LEN(G317)-1)),VALUE(SUBSTITUTE(G317,",",""))))))))),"N/A")</f>
        <v/>
      </c>
      <c r="P317">
        <f>MAX(J317:N317)</f>
        <v/>
      </c>
      <c r="Q317">
        <f>IFERROR(J144+MATCH(P317,J317:N317,0)-1,"")</f>
        <v/>
      </c>
      <c r="R317">
        <f>IF(Q317="","",MIN(J317:N317))</f>
        <v/>
      </c>
      <c r="S317">
        <f>IFERROR(J144+MATCH(R317,J317:N317,0)-1,"")</f>
        <v/>
      </c>
      <c r="T317">
        <f>IFERROR(AVERAGE(J317:N317),"")</f>
        <v/>
      </c>
      <c r="U317">
        <f>IFERROR(STDEV(J317:N317),"")</f>
        <v/>
      </c>
      <c r="V317">
        <f>IFERROR(IF(C317="-","",IF(ISBLANK(B317),"",IF(OR(ISNUMBER(FIND("Growth",B317)),ISNUMBER(FIND("Margin",B317))),"",(J317-T317)/U317))),"")</f>
        <v/>
      </c>
      <c r="W317">
        <f>IFERROR(IF(OR(D317="-",ISBLANK(D317)),"",(K317-T317)/U317),"")</f>
        <v/>
      </c>
      <c r="X317">
        <f>IFERROR(IF(OR(E317="-",ISBLANK(E317)),"",(L317-T317)/U317),"")</f>
        <v/>
      </c>
      <c r="Y317">
        <f>IFERROR(IF(OR(F317="-",ISBLANK(F317)),"",(M317-T317)/U317),"")</f>
        <v/>
      </c>
      <c r="Z317">
        <f>IFERROR(IF(OR(G317="-",ISBLANK(G317)),"",(N317-T317)/U317),"")</f>
        <v/>
      </c>
      <c r="AA317">
        <f>IF(MAX(MAX(V317:Z317),ABS(MIN(V317:Z317)))=ABS(MIN(V317:Z317)),MIN(V317:Z317),MAX(V317:Z317))</f>
        <v/>
      </c>
      <c r="AB317">
        <f>IFERROR(V144+MATCH(AA317,V317:Z317,0)-1,"")</f>
        <v/>
      </c>
      <c r="AC317">
        <f>IF(AB317&lt;&gt;"",IF(S317=AB317,"Low",IF(AB317=Q317,"High","")),"")</f>
        <v/>
      </c>
      <c r="AE317">
        <f>IF(ISNUMBER(MATCH("N/A",J317:N317,0)),"",IFERROR((5 * SUMPRODUCT(J144:N144,J317:N317) - PRODUCT(SUM(J144:N144),SUM(J317:N317))) / ((5 * SUM((J144^2)+(K144^2)+(L144^2)+(M144^2)+(N144^2))) - SUM(J144:N144)^2),""))</f>
        <v/>
      </c>
      <c r="AF317">
        <f>IFERROR(CORREL(J144:N144,J317:N317),"")</f>
        <v/>
      </c>
      <c r="AZ317">
        <f>IF(Q317=S317,0,1)</f>
        <v/>
      </c>
      <c r="BA317">
        <f>IF(AZ317=1,IF(Q317="","",IF(Q317=N144,"Yes","No")),"")</f>
        <v/>
      </c>
      <c r="BB317">
        <f>IF(BA317="Yes",P317,"")</f>
        <v/>
      </c>
      <c r="BC317">
        <f>IF(AZ317=1,IF(S317="","",IF(S317=N144,"Yes","No")),"")</f>
        <v/>
      </c>
      <c r="BD317">
        <f>IF(BC317="Yes",R317,"")</f>
        <v/>
      </c>
      <c r="BE317">
        <f>IFERROR(IF(SIGN(AE317)=1,"Increasing",IF(SIGN(AE317)=-1,"Decreasing","")),"")</f>
        <v/>
      </c>
      <c r="BF317">
        <f>IF(OR(AND(BE317="Increasing",BA317="Yes"),AND(BE317="Decreasing",BC317="Yes")),"Yes","No")</f>
        <v/>
      </c>
      <c r="BG317">
        <f>IF(I317="pos_trend","Yes","No")</f>
        <v/>
      </c>
      <c r="BH317">
        <f>IF(AF317&lt;&gt;"",IF(ABS(AF317)&gt;0.8,"Yes","No"),"")</f>
        <v/>
      </c>
    </row>
    <row r="318" spans="1:60">
      <c s="1" r="A318" t="n">
        <v>6</v>
      </c>
      <c r="B318" t="s">
        <v>830</v>
      </c>
      <c r="C318" t="s">
        <v>1561</v>
      </c>
      <c r="D318" t="s">
        <v>351</v>
      </c>
      <c r="E318" t="s">
        <v>1562</v>
      </c>
      <c r="F318" t="s">
        <v>1563</v>
      </c>
      <c r="G318" t="s">
        <v>1564</v>
      </c>
      <c r="H318" t="s"/>
      <c r="I318">
        <f>IF(AND(K318&gt; J318, L318&gt; K318, M318&gt; L318, N318&gt; M318), "pos_trend", IF(AND(K318&lt; J318, L318&lt; K318, M318&lt; L318, N318&lt; M318), "neg_trend", "N/A"))</f>
        <v/>
      </c>
      <c r="J318">
        <f>IFERROR(IF(TRIM(C318)="-", "N/A", IF(RIGHT(C318,1)=")",IF(RIGHT(C318,2)="T)",-1000000000000*VALUE(MID(C318,2,LEN(C318)-3)),IF(RIGHT(C318,2)="M)",-1000000*VALUE(MID(C318,2,LEN(C318)-3)),IF(RIGHT(C318,2)="B)",-1000000000*VALUE(MID(C318,2,LEN(C318)-3)),IF(RIGHT(C318,2)="k)",-1000*VALUE(MID(C318,2,LEN(C318)-3)),VALUE(SUBSTITUTE(C318,",","")))))),IF(RIGHT(C318,1)="T",1000000000000*VALUE(LEFT(C318,LEN(C318)-1)),IF(RIGHT(C318,1)="M",1000000*VALUE(LEFT(C318,LEN(C318)-1)),IF(RIGHT(C318,1)="B",1000000000*VALUE(LEFT(C318,LEN(C318)-1)),IF(RIGHT(C318,1)="%",0.01*VALUE(LEFT(C318,LEN(C318)-1)),IF(RIGHT(C318,1)="k",1000*VALUE(LEFT(C318,LEN(C318)-1)),VALUE(SUBSTITUTE(C318,",",""))))))))),"N/A")</f>
        <v/>
      </c>
      <c r="K318">
        <f>IFERROR(IF(TRIM(D318)="-", "N/A", IF(RIGHT(D318,1)=")",IF(RIGHT(D318,2)="T)",-1000000000000*VALUE(MID(D318,2,LEN(D318)-3)),IF(RIGHT(D318,2)="M)",-1000000*VALUE(MID(D318,2,LEN(D318)-3)),IF(RIGHT(D318,2)="B)",-1000000000*VALUE(MID(D318,2,LEN(D318)-3)),IF(RIGHT(D318,2)="k)",-1000*VALUE(MID(D318,2,LEN(D318)-3)),VALUE(SUBSTITUTE(D318,",","")))))),IF(RIGHT(D318,1)="T",1000000000000*VALUE(LEFT(D318,LEN(D318)-1)),IF(RIGHT(D318,1)="M",1000000*VALUE(LEFT(D318,LEN(D318)-1)),IF(RIGHT(D318,1)="B",1000000000*VALUE(LEFT(D318,LEN(D318)-1)),IF(RIGHT(D318,1)="%",0.01*VALUE(LEFT(D318,LEN(D318)-1)),IF(RIGHT(D318,1)="k",1000*VALUE(LEFT(D318,LEN(D318)-1)),VALUE(SUBSTITUTE(D318,",",""))))))))),"N/A")</f>
        <v/>
      </c>
      <c r="L318">
        <f>IFERROR(IF(TRIM(E318)="-", "N/A", IF(RIGHT(E318,1)=")",IF(RIGHT(E318,2)="T)",-1000000000000*VALUE(MID(E318,2,LEN(E318)-3)),IF(RIGHT(E318,2)="M)",-1000000*VALUE(MID(E318,2,LEN(E318)-3)),IF(RIGHT(E318,2)="B)",-1000000000*VALUE(MID(E318,2,LEN(E318)-3)),IF(RIGHT(E318,2)="k)",-1000*VALUE(MID(E318,2,LEN(E318)-3)),VALUE(SUBSTITUTE(E318,",","")))))),IF(RIGHT(E318,1)="T",1000000000000*VALUE(LEFT(E318,LEN(E318)-1)),IF(RIGHT(E318,1)="M",1000000*VALUE(LEFT(E318,LEN(E318)-1)),IF(RIGHT(E318,1)="B",1000000000*VALUE(LEFT(E318,LEN(E318)-1)),IF(RIGHT(E318,1)="%",0.01*VALUE(LEFT(E318,LEN(E318)-1)),IF(RIGHT(E318,1)="k",1000*VALUE(LEFT(E318,LEN(E318)-1)),VALUE(SUBSTITUTE(E318,",",""))))))))),"N/A")</f>
        <v/>
      </c>
      <c r="M318">
        <f>IFERROR(IF(TRIM(F318)="-", "N/A", IF(RIGHT(F318,1)=")",IF(RIGHT(F318,2)="T)",-1000000000000*VALUE(MID(F318,2,LEN(F318)-3)),IF(RIGHT(F318,2)="M)",-1000000*VALUE(MID(F318,2,LEN(F318)-3)),IF(RIGHT(F318,2)="B)",-1000000000*VALUE(MID(F318,2,LEN(F318)-3)),IF(RIGHT(F318,2)="k)",-1000*VALUE(MID(F318,2,LEN(F318)-3)),VALUE(SUBSTITUTE(F318,",","")))))),IF(RIGHT(F318,1)="T",1000000000000*VALUE(LEFT(F318,LEN(F318)-1)),IF(RIGHT(F318,1)="M",1000000*VALUE(LEFT(F318,LEN(F318)-1)),IF(RIGHT(F318,1)="B",1000000000*VALUE(LEFT(F318,LEN(F318)-1)),IF(RIGHT(F318,1)="%",0.01*VALUE(LEFT(F318,LEN(F318)-1)),IF(RIGHT(F318,1)="k",1000*VALUE(LEFT(F318,LEN(F318)-1)),VALUE(SUBSTITUTE(F318,",",""))))))))),"N/A")</f>
        <v/>
      </c>
      <c r="N318">
        <f>IFERROR(IF(TRIM(G318)="-", "N/A", IF(RIGHT(G318,1)=")",IF(RIGHT(G318,2)="T)",-1000000000000*VALUE(MID(G318,2,LEN(G318)-3)),IF(RIGHT(G318,2)="M)",-1000000*VALUE(MID(G318,2,LEN(G318)-3)),IF(RIGHT(G318,2)="B)",-1000000000*VALUE(MID(G318,2,LEN(G318)-3)),IF(RIGHT(G318,2)="k)",-1000*VALUE(MID(G318,2,LEN(G318)-3)),VALUE(SUBSTITUTE(G318,",","")))))),IF(RIGHT(G318,1)="T",1000000000000*VALUE(LEFT(G318,LEN(G318)-1)),IF(RIGHT(G318,1)="M",1000000*VALUE(LEFT(G318,LEN(G318)-1)),IF(RIGHT(G318,1)="B",1000000000*VALUE(LEFT(G318,LEN(G318)-1)),IF(RIGHT(G318,1)="%",0.01*VALUE(LEFT(G318,LEN(G318)-1)),IF(RIGHT(G318,1)="k",1000*VALUE(LEFT(G318,LEN(G318)-1)),VALUE(SUBSTITUTE(G318,",",""))))))))),"N/A")</f>
        <v/>
      </c>
      <c r="P318">
        <f>MAX(J318:N318)</f>
        <v/>
      </c>
      <c r="Q318">
        <f>IFERROR(J144+MATCH(P318,J318:N318,0)-1,"")</f>
        <v/>
      </c>
      <c r="R318">
        <f>IF(Q318="","",MIN(J318:N318))</f>
        <v/>
      </c>
      <c r="S318">
        <f>IFERROR(J144+MATCH(R318,J318:N318,0)-1,"")</f>
        <v/>
      </c>
      <c r="T318">
        <f>IFERROR(AVERAGE(J318:N318),"")</f>
        <v/>
      </c>
      <c r="U318">
        <f>IFERROR(STDEV(J318:N318),"")</f>
        <v/>
      </c>
      <c r="V318">
        <f>IFERROR(IF(C318="-","",IF(ISBLANK(B318),"",IF(OR(ISNUMBER(FIND("Growth",B318)),ISNUMBER(FIND("Margin",B318))),"",(J318-T318)/U318))),"")</f>
        <v/>
      </c>
      <c r="W318">
        <f>IFERROR(IF(OR(D318="-",ISBLANK(D318)),"",(K318-T318)/U318),"")</f>
        <v/>
      </c>
      <c r="X318">
        <f>IFERROR(IF(OR(E318="-",ISBLANK(E318)),"",(L318-T318)/U318),"")</f>
        <v/>
      </c>
      <c r="Y318">
        <f>IFERROR(IF(OR(F318="-",ISBLANK(F318)),"",(M318-T318)/U318),"")</f>
        <v/>
      </c>
      <c r="Z318">
        <f>IFERROR(IF(OR(G318="-",ISBLANK(G318)),"",(N318-T318)/U318),"")</f>
        <v/>
      </c>
      <c r="AA318">
        <f>IF(MAX(MAX(V318:Z318),ABS(MIN(V318:Z318)))=ABS(MIN(V318:Z318)),MIN(V318:Z318),MAX(V318:Z318))</f>
        <v/>
      </c>
      <c r="AB318">
        <f>IFERROR(V144+MATCH(AA318,V318:Z318,0)-1,"")</f>
        <v/>
      </c>
      <c r="AC318">
        <f>IF(AB318&lt;&gt;"",IF(S318=AB318,"Low",IF(AB318=Q318,"High","")),"")</f>
        <v/>
      </c>
      <c r="AE318">
        <f>IF(ISNUMBER(MATCH("N/A",J318:N318,0)),"",IFERROR((5 * SUMPRODUCT(J144:N144,J318:N318) - PRODUCT(SUM(J144:N144),SUM(J318:N318))) / ((5 * SUM((J144^2)+(K144^2)+(L144^2)+(M144^2)+(N144^2))) - SUM(J144:N144)^2),""))</f>
        <v/>
      </c>
      <c r="AF318">
        <f>IFERROR(CORREL(J144:N144,J318:N318),"")</f>
        <v/>
      </c>
      <c r="AZ318">
        <f>IF(Q318=S318,0,1)</f>
        <v/>
      </c>
      <c r="BA318">
        <f>IF(AZ318=1,IF(Q318="","",IF(Q318=N144,"Yes","No")),"")</f>
        <v/>
      </c>
      <c r="BB318">
        <f>IF(BA318="Yes",P318,"")</f>
        <v/>
      </c>
      <c r="BC318">
        <f>IF(AZ318=1,IF(S318="","",IF(S318=N144,"Yes","No")),"")</f>
        <v/>
      </c>
      <c r="BD318">
        <f>IF(BC318="Yes",R318,"")</f>
        <v/>
      </c>
      <c r="BE318">
        <f>IFERROR(IF(SIGN(AE318)=1,"Increasing",IF(SIGN(AE318)=-1,"Decreasing","")),"")</f>
        <v/>
      </c>
      <c r="BF318">
        <f>IF(OR(AND(BE318="Increasing",BA318="Yes"),AND(BE318="Decreasing",BC318="Yes")),"Yes","No")</f>
        <v/>
      </c>
      <c r="BG318">
        <f>IF(I318="pos_trend","Yes","No")</f>
        <v/>
      </c>
      <c r="BH318">
        <f>IF(AF318&lt;&gt;"",IF(ABS(AF318)&gt;0.8,"Yes","No"),"")</f>
        <v/>
      </c>
    </row>
    <row r="319" spans="1:60">
      <c s="1" r="A319" t="n">
        <v>7</v>
      </c>
      <c r="B319" t="s">
        <v>836</v>
      </c>
      <c r="C319" t="s">
        <v>1565</v>
      </c>
      <c r="D319" t="s">
        <v>1566</v>
      </c>
      <c r="E319" t="s">
        <v>1567</v>
      </c>
      <c r="F319" t="s">
        <v>1568</v>
      </c>
      <c r="G319" t="s">
        <v>1569</v>
      </c>
      <c r="H319" t="s"/>
      <c r="I319">
        <f>IF(AND(K319&gt; J319, L319&gt; K319, M319&gt; L319, N319&gt; M319), "pos_trend", IF(AND(K319&lt; J319, L319&lt; K319, M319&lt; L319, N319&lt; M319), "neg_trend", "N/A"))</f>
        <v/>
      </c>
      <c r="J319">
        <f>IFERROR(IF(TRIM(C319)="-", "N/A", IF(RIGHT(C319,1)=")",IF(RIGHT(C319,2)="T)",-1000000000000*VALUE(MID(C319,2,LEN(C319)-3)),IF(RIGHT(C319,2)="M)",-1000000*VALUE(MID(C319,2,LEN(C319)-3)),IF(RIGHT(C319,2)="B)",-1000000000*VALUE(MID(C319,2,LEN(C319)-3)),IF(RIGHT(C319,2)="k)",-1000*VALUE(MID(C319,2,LEN(C319)-3)),VALUE(SUBSTITUTE(C319,",","")))))),IF(RIGHT(C319,1)="T",1000000000000*VALUE(LEFT(C319,LEN(C319)-1)),IF(RIGHT(C319,1)="M",1000000*VALUE(LEFT(C319,LEN(C319)-1)),IF(RIGHT(C319,1)="B",1000000000*VALUE(LEFT(C319,LEN(C319)-1)),IF(RIGHT(C319,1)="%",0.01*VALUE(LEFT(C319,LEN(C319)-1)),IF(RIGHT(C319,1)="k",1000*VALUE(LEFT(C319,LEN(C319)-1)),VALUE(SUBSTITUTE(C319,",",""))))))))),"N/A")</f>
        <v/>
      </c>
      <c r="K319">
        <f>IFERROR(IF(TRIM(D319)="-", "N/A", IF(RIGHT(D319,1)=")",IF(RIGHT(D319,2)="T)",-1000000000000*VALUE(MID(D319,2,LEN(D319)-3)),IF(RIGHT(D319,2)="M)",-1000000*VALUE(MID(D319,2,LEN(D319)-3)),IF(RIGHT(D319,2)="B)",-1000000000*VALUE(MID(D319,2,LEN(D319)-3)),IF(RIGHT(D319,2)="k)",-1000*VALUE(MID(D319,2,LEN(D319)-3)),VALUE(SUBSTITUTE(D319,",","")))))),IF(RIGHT(D319,1)="T",1000000000000*VALUE(LEFT(D319,LEN(D319)-1)),IF(RIGHT(D319,1)="M",1000000*VALUE(LEFT(D319,LEN(D319)-1)),IF(RIGHT(D319,1)="B",1000000000*VALUE(LEFT(D319,LEN(D319)-1)),IF(RIGHT(D319,1)="%",0.01*VALUE(LEFT(D319,LEN(D319)-1)),IF(RIGHT(D319,1)="k",1000*VALUE(LEFT(D319,LEN(D319)-1)),VALUE(SUBSTITUTE(D319,",",""))))))))),"N/A")</f>
        <v/>
      </c>
      <c r="L319">
        <f>IFERROR(IF(TRIM(E319)="-", "N/A", IF(RIGHT(E319,1)=")",IF(RIGHT(E319,2)="T)",-1000000000000*VALUE(MID(E319,2,LEN(E319)-3)),IF(RIGHT(E319,2)="M)",-1000000*VALUE(MID(E319,2,LEN(E319)-3)),IF(RIGHT(E319,2)="B)",-1000000000*VALUE(MID(E319,2,LEN(E319)-3)),IF(RIGHT(E319,2)="k)",-1000*VALUE(MID(E319,2,LEN(E319)-3)),VALUE(SUBSTITUTE(E319,",","")))))),IF(RIGHT(E319,1)="T",1000000000000*VALUE(LEFT(E319,LEN(E319)-1)),IF(RIGHT(E319,1)="M",1000000*VALUE(LEFT(E319,LEN(E319)-1)),IF(RIGHT(E319,1)="B",1000000000*VALUE(LEFT(E319,LEN(E319)-1)),IF(RIGHT(E319,1)="%",0.01*VALUE(LEFT(E319,LEN(E319)-1)),IF(RIGHT(E319,1)="k",1000*VALUE(LEFT(E319,LEN(E319)-1)),VALUE(SUBSTITUTE(E319,",",""))))))))),"N/A")</f>
        <v/>
      </c>
      <c r="M319">
        <f>IFERROR(IF(TRIM(F319)="-", "N/A", IF(RIGHT(F319,1)=")",IF(RIGHT(F319,2)="T)",-1000000000000*VALUE(MID(F319,2,LEN(F319)-3)),IF(RIGHT(F319,2)="M)",-1000000*VALUE(MID(F319,2,LEN(F319)-3)),IF(RIGHT(F319,2)="B)",-1000000000*VALUE(MID(F319,2,LEN(F319)-3)),IF(RIGHT(F319,2)="k)",-1000*VALUE(MID(F319,2,LEN(F319)-3)),VALUE(SUBSTITUTE(F319,",","")))))),IF(RIGHT(F319,1)="T",1000000000000*VALUE(LEFT(F319,LEN(F319)-1)),IF(RIGHT(F319,1)="M",1000000*VALUE(LEFT(F319,LEN(F319)-1)),IF(RIGHT(F319,1)="B",1000000000*VALUE(LEFT(F319,LEN(F319)-1)),IF(RIGHT(F319,1)="%",0.01*VALUE(LEFT(F319,LEN(F319)-1)),IF(RIGHT(F319,1)="k",1000*VALUE(LEFT(F319,LEN(F319)-1)),VALUE(SUBSTITUTE(F319,",",""))))))))),"N/A")</f>
        <v/>
      </c>
      <c r="N319">
        <f>IFERROR(IF(TRIM(G319)="-", "N/A", IF(RIGHT(G319,1)=")",IF(RIGHT(G319,2)="T)",-1000000000000*VALUE(MID(G319,2,LEN(G319)-3)),IF(RIGHT(G319,2)="M)",-1000000*VALUE(MID(G319,2,LEN(G319)-3)),IF(RIGHT(G319,2)="B)",-1000000000*VALUE(MID(G319,2,LEN(G319)-3)),IF(RIGHT(G319,2)="k)",-1000*VALUE(MID(G319,2,LEN(G319)-3)),VALUE(SUBSTITUTE(G319,",","")))))),IF(RIGHT(G319,1)="T",1000000000000*VALUE(LEFT(G319,LEN(G319)-1)),IF(RIGHT(G319,1)="M",1000000*VALUE(LEFT(G319,LEN(G319)-1)),IF(RIGHT(G319,1)="B",1000000000*VALUE(LEFT(G319,LEN(G319)-1)),IF(RIGHT(G319,1)="%",0.01*VALUE(LEFT(G319,LEN(G319)-1)),IF(RIGHT(G319,1)="k",1000*VALUE(LEFT(G319,LEN(G319)-1)),VALUE(SUBSTITUTE(G319,",",""))))))))),"N/A")</f>
        <v/>
      </c>
      <c r="P319">
        <f>MAX(J319:N319)</f>
        <v/>
      </c>
      <c r="Q319">
        <f>IFERROR(J144+MATCH(P319,J319:N319,0)-1,"")</f>
        <v/>
      </c>
      <c r="R319">
        <f>IF(Q319="","",MIN(J319:N319))</f>
        <v/>
      </c>
      <c r="S319">
        <f>IFERROR(J144+MATCH(R319,J319:N319,0)-1,"")</f>
        <v/>
      </c>
      <c r="T319">
        <f>IFERROR(AVERAGE(J319:N319),"")</f>
        <v/>
      </c>
      <c r="U319">
        <f>IFERROR(STDEV(J319:N319),"")</f>
        <v/>
      </c>
      <c r="V319">
        <f>IFERROR(IF(C319="-","",IF(ISBLANK(B319),"",IF(OR(ISNUMBER(FIND("Growth",B319)),ISNUMBER(FIND("Margin",B319))),"",(J319-T319)/U319))),"")</f>
        <v/>
      </c>
      <c r="W319">
        <f>IFERROR(IF(OR(D319="-",ISBLANK(D319)),"",(K319-T319)/U319),"")</f>
        <v/>
      </c>
      <c r="X319">
        <f>IFERROR(IF(OR(E319="-",ISBLANK(E319)),"",(L319-T319)/U319),"")</f>
        <v/>
      </c>
      <c r="Y319">
        <f>IFERROR(IF(OR(F319="-",ISBLANK(F319)),"",(M319-T319)/U319),"")</f>
        <v/>
      </c>
      <c r="Z319">
        <f>IFERROR(IF(OR(G319="-",ISBLANK(G319)),"",(N319-T319)/U319),"")</f>
        <v/>
      </c>
      <c r="AA319">
        <f>IF(MAX(MAX(V319:Z319),ABS(MIN(V319:Z319)))=ABS(MIN(V319:Z319)),MIN(V319:Z319),MAX(V319:Z319))</f>
        <v/>
      </c>
      <c r="AB319">
        <f>IFERROR(V144+MATCH(AA319,V319:Z319,0)-1,"")</f>
        <v/>
      </c>
      <c r="AC319">
        <f>IF(AB319&lt;&gt;"",IF(S319=AB319,"Low",IF(AB319=Q319,"High","")),"")</f>
        <v/>
      </c>
      <c r="AE319">
        <f>IF(ISNUMBER(MATCH("N/A",J319:N319,0)),"",IFERROR((5 * SUMPRODUCT(J144:N144,J319:N319) - PRODUCT(SUM(J144:N144),SUM(J319:N319))) / ((5 * SUM((J144^2)+(K144^2)+(L144^2)+(M144^2)+(N144^2))) - SUM(J144:N144)^2),""))</f>
        <v/>
      </c>
      <c r="AF319">
        <f>IFERROR(CORREL(J144:N144,J319:N319),"")</f>
        <v/>
      </c>
      <c r="AZ319">
        <f>IF(Q319=S319,0,1)</f>
        <v/>
      </c>
      <c r="BA319">
        <f>IF(AZ319=1,IF(Q319="","",IF(Q319=N144,"Yes","No")),"")</f>
        <v/>
      </c>
      <c r="BB319">
        <f>IF(BA319="Yes",P319,"")</f>
        <v/>
      </c>
      <c r="BC319">
        <f>IF(AZ319=1,IF(S319="","",IF(S319=N144,"Yes","No")),"")</f>
        <v/>
      </c>
      <c r="BD319">
        <f>IF(BC319="Yes",R319,"")</f>
        <v/>
      </c>
      <c r="BE319">
        <f>IFERROR(IF(SIGN(AE319)=1,"Increasing",IF(SIGN(AE319)=-1,"Decreasing","")),"")</f>
        <v/>
      </c>
      <c r="BF319">
        <f>IF(OR(AND(BE319="Increasing",BA319="Yes"),AND(BE319="Decreasing",BC319="Yes")),"Yes","No")</f>
        <v/>
      </c>
      <c r="BG319">
        <f>IF(I319="pos_trend","Yes","No")</f>
        <v/>
      </c>
      <c r="BH319">
        <f>IF(AF319&lt;&gt;"",IF(ABS(AF319)&gt;0.8,"Yes","No"),"")</f>
        <v/>
      </c>
    </row>
    <row r="320" spans="1:60">
      <c s="1" r="A320" t="n">
        <v>8</v>
      </c>
      <c r="B320" t="s">
        <v>840</v>
      </c>
      <c r="C320" t="s">
        <v>1570</v>
      </c>
      <c r="D320" t="s">
        <v>1571</v>
      </c>
      <c r="E320" t="s">
        <v>1572</v>
      </c>
      <c r="F320" t="s">
        <v>1573</v>
      </c>
      <c r="G320" t="s">
        <v>1574</v>
      </c>
      <c r="H320" t="s"/>
      <c r="I320">
        <f>IF(AND(K320&gt; J320, L320&gt; K320, M320&gt; L320, N320&gt; M320), "pos_trend", IF(AND(K320&lt; J320, L320&lt; K320, M320&lt; L320, N320&lt; M320), "neg_trend", "N/A"))</f>
        <v/>
      </c>
      <c r="J320">
        <f>IFERROR(IF(TRIM(C320)="-", "N/A", IF(RIGHT(C320,1)=")",IF(RIGHT(C320,2)="T)",-1000000000000*VALUE(MID(C320,2,LEN(C320)-3)),IF(RIGHT(C320,2)="M)",-1000000*VALUE(MID(C320,2,LEN(C320)-3)),IF(RIGHT(C320,2)="B)",-1000000000*VALUE(MID(C320,2,LEN(C320)-3)),IF(RIGHT(C320,2)="k)",-1000*VALUE(MID(C320,2,LEN(C320)-3)),VALUE(SUBSTITUTE(C320,",","")))))),IF(RIGHT(C320,1)="T",1000000000000*VALUE(LEFT(C320,LEN(C320)-1)),IF(RIGHT(C320,1)="M",1000000*VALUE(LEFT(C320,LEN(C320)-1)),IF(RIGHT(C320,1)="B",1000000000*VALUE(LEFT(C320,LEN(C320)-1)),IF(RIGHT(C320,1)="%",0.01*VALUE(LEFT(C320,LEN(C320)-1)),IF(RIGHT(C320,1)="k",1000*VALUE(LEFT(C320,LEN(C320)-1)),VALUE(SUBSTITUTE(C320,",",""))))))))),"N/A")</f>
        <v/>
      </c>
      <c r="K320">
        <f>IFERROR(IF(TRIM(D320)="-", "N/A", IF(RIGHT(D320,1)=")",IF(RIGHT(D320,2)="T)",-1000000000000*VALUE(MID(D320,2,LEN(D320)-3)),IF(RIGHT(D320,2)="M)",-1000000*VALUE(MID(D320,2,LEN(D320)-3)),IF(RIGHT(D320,2)="B)",-1000000000*VALUE(MID(D320,2,LEN(D320)-3)),IF(RIGHT(D320,2)="k)",-1000*VALUE(MID(D320,2,LEN(D320)-3)),VALUE(SUBSTITUTE(D320,",","")))))),IF(RIGHT(D320,1)="T",1000000000000*VALUE(LEFT(D320,LEN(D320)-1)),IF(RIGHT(D320,1)="M",1000000*VALUE(LEFT(D320,LEN(D320)-1)),IF(RIGHT(D320,1)="B",1000000000*VALUE(LEFT(D320,LEN(D320)-1)),IF(RIGHT(D320,1)="%",0.01*VALUE(LEFT(D320,LEN(D320)-1)),IF(RIGHT(D320,1)="k",1000*VALUE(LEFT(D320,LEN(D320)-1)),VALUE(SUBSTITUTE(D320,",",""))))))))),"N/A")</f>
        <v/>
      </c>
      <c r="L320">
        <f>IFERROR(IF(TRIM(E320)="-", "N/A", IF(RIGHT(E320,1)=")",IF(RIGHT(E320,2)="T)",-1000000000000*VALUE(MID(E320,2,LEN(E320)-3)),IF(RIGHT(E320,2)="M)",-1000000*VALUE(MID(E320,2,LEN(E320)-3)),IF(RIGHT(E320,2)="B)",-1000000000*VALUE(MID(E320,2,LEN(E320)-3)),IF(RIGHT(E320,2)="k)",-1000*VALUE(MID(E320,2,LEN(E320)-3)),VALUE(SUBSTITUTE(E320,",","")))))),IF(RIGHT(E320,1)="T",1000000000000*VALUE(LEFT(E320,LEN(E320)-1)),IF(RIGHT(E320,1)="M",1000000*VALUE(LEFT(E320,LEN(E320)-1)),IF(RIGHT(E320,1)="B",1000000000*VALUE(LEFT(E320,LEN(E320)-1)),IF(RIGHT(E320,1)="%",0.01*VALUE(LEFT(E320,LEN(E320)-1)),IF(RIGHT(E320,1)="k",1000*VALUE(LEFT(E320,LEN(E320)-1)),VALUE(SUBSTITUTE(E320,",",""))))))))),"N/A")</f>
        <v/>
      </c>
      <c r="M320">
        <f>IFERROR(IF(TRIM(F320)="-", "N/A", IF(RIGHT(F320,1)=")",IF(RIGHT(F320,2)="T)",-1000000000000*VALUE(MID(F320,2,LEN(F320)-3)),IF(RIGHT(F320,2)="M)",-1000000*VALUE(MID(F320,2,LEN(F320)-3)),IF(RIGHT(F320,2)="B)",-1000000000*VALUE(MID(F320,2,LEN(F320)-3)),IF(RIGHT(F320,2)="k)",-1000*VALUE(MID(F320,2,LEN(F320)-3)),VALUE(SUBSTITUTE(F320,",","")))))),IF(RIGHT(F320,1)="T",1000000000000*VALUE(LEFT(F320,LEN(F320)-1)),IF(RIGHT(F320,1)="M",1000000*VALUE(LEFT(F320,LEN(F320)-1)),IF(RIGHT(F320,1)="B",1000000000*VALUE(LEFT(F320,LEN(F320)-1)),IF(RIGHT(F320,1)="%",0.01*VALUE(LEFT(F320,LEN(F320)-1)),IF(RIGHT(F320,1)="k",1000*VALUE(LEFT(F320,LEN(F320)-1)),VALUE(SUBSTITUTE(F320,",",""))))))))),"N/A")</f>
        <v/>
      </c>
      <c r="N320">
        <f>IFERROR(IF(TRIM(G320)="-", "N/A", IF(RIGHT(G320,1)=")",IF(RIGHT(G320,2)="T)",-1000000000000*VALUE(MID(G320,2,LEN(G320)-3)),IF(RIGHT(G320,2)="M)",-1000000*VALUE(MID(G320,2,LEN(G320)-3)),IF(RIGHT(G320,2)="B)",-1000000000*VALUE(MID(G320,2,LEN(G320)-3)),IF(RIGHT(G320,2)="k)",-1000*VALUE(MID(G320,2,LEN(G320)-3)),VALUE(SUBSTITUTE(G320,",","")))))),IF(RIGHT(G320,1)="T",1000000000000*VALUE(LEFT(G320,LEN(G320)-1)),IF(RIGHT(G320,1)="M",1000000*VALUE(LEFT(G320,LEN(G320)-1)),IF(RIGHT(G320,1)="B",1000000000*VALUE(LEFT(G320,LEN(G320)-1)),IF(RIGHT(G320,1)="%",0.01*VALUE(LEFT(G320,LEN(G320)-1)),IF(RIGHT(G320,1)="k",1000*VALUE(LEFT(G320,LEN(G320)-1)),VALUE(SUBSTITUTE(G320,",",""))))))))),"N/A")</f>
        <v/>
      </c>
      <c r="P320">
        <f>MAX(J320:N320)</f>
        <v/>
      </c>
      <c r="Q320">
        <f>IFERROR(J144+MATCH(P320,J320:N320,0)-1,"")</f>
        <v/>
      </c>
      <c r="R320">
        <f>IF(Q320="","",MIN(J320:N320))</f>
        <v/>
      </c>
      <c r="S320">
        <f>IFERROR(J144+MATCH(R320,J320:N320,0)-1,"")</f>
        <v/>
      </c>
      <c r="T320">
        <f>IFERROR(AVERAGE(J320:N320),"")</f>
        <v/>
      </c>
      <c r="U320">
        <f>IFERROR(STDEV(J320:N320),"")</f>
        <v/>
      </c>
      <c r="V320">
        <f>IFERROR(IF(C320="-","",IF(ISBLANK(B320),"",IF(OR(ISNUMBER(FIND("Growth",B320)),ISNUMBER(FIND("Margin",B320))),"",(J320-T320)/U320))),"")</f>
        <v/>
      </c>
      <c r="W320">
        <f>IFERROR(IF(OR(D320="-",ISBLANK(D320)),"",(K320-T320)/U320),"")</f>
        <v/>
      </c>
      <c r="X320">
        <f>IFERROR(IF(OR(E320="-",ISBLANK(E320)),"",(L320-T320)/U320),"")</f>
        <v/>
      </c>
      <c r="Y320">
        <f>IFERROR(IF(OR(F320="-",ISBLANK(F320)),"",(M320-T320)/U320),"")</f>
        <v/>
      </c>
      <c r="Z320">
        <f>IFERROR(IF(OR(G320="-",ISBLANK(G320)),"",(N320-T320)/U320),"")</f>
        <v/>
      </c>
      <c r="AA320">
        <f>IF(MAX(MAX(V320:Z320),ABS(MIN(V320:Z320)))=ABS(MIN(V320:Z320)),MIN(V320:Z320),MAX(V320:Z320))</f>
        <v/>
      </c>
      <c r="AB320">
        <f>IFERROR(V144+MATCH(AA320,V320:Z320,0)-1,"")</f>
        <v/>
      </c>
      <c r="AC320">
        <f>IF(AB320&lt;&gt;"",IF(S320=AB320,"Low",IF(AB320=Q320,"High","")),"")</f>
        <v/>
      </c>
      <c r="AE320">
        <f>IF(ISNUMBER(MATCH("N/A",J320:N320,0)),"",IFERROR((5 * SUMPRODUCT(J144:N144,J320:N320) - PRODUCT(SUM(J144:N144),SUM(J320:N320))) / ((5 * SUM((J144^2)+(K144^2)+(L144^2)+(M144^2)+(N144^2))) - SUM(J144:N144)^2),""))</f>
        <v/>
      </c>
      <c r="AF320">
        <f>IFERROR(CORREL(J144:N144,J320:N320),"")</f>
        <v/>
      </c>
      <c r="AZ320">
        <f>IF(Q320=S320,0,1)</f>
        <v/>
      </c>
      <c r="BA320">
        <f>IF(AZ320=1,IF(Q320="","",IF(Q320=N144,"Yes","No")),"")</f>
        <v/>
      </c>
      <c r="BB320">
        <f>IF(BA320="Yes",P320,"")</f>
        <v/>
      </c>
      <c r="BC320">
        <f>IF(AZ320=1,IF(S320="","",IF(S320=N144,"Yes","No")),"")</f>
        <v/>
      </c>
      <c r="BD320">
        <f>IF(BC320="Yes",R320,"")</f>
        <v/>
      </c>
      <c r="BE320">
        <f>IFERROR(IF(SIGN(AE320)=1,"Increasing",IF(SIGN(AE320)=-1,"Decreasing","")),"")</f>
        <v/>
      </c>
      <c r="BF320">
        <f>IF(OR(AND(BE320="Increasing",BA320="Yes"),AND(BE320="Decreasing",BC320="Yes")),"Yes","No")</f>
        <v/>
      </c>
      <c r="BG320">
        <f>IF(I320="pos_trend","Yes","No")</f>
        <v/>
      </c>
      <c r="BH320">
        <f>IF(AF320&lt;&gt;"",IF(ABS(AF320)&gt;0.8,"Yes","No"),"")</f>
        <v/>
      </c>
    </row>
    <row r="321" spans="1:60">
      <c s="1" r="A321" t="n">
        <v>9</v>
      </c>
      <c r="B321" t="s">
        <v>843</v>
      </c>
      <c r="C321" t="s">
        <v>1575</v>
      </c>
      <c r="D321" t="s">
        <v>1576</v>
      </c>
      <c r="E321" t="s">
        <v>1436</v>
      </c>
      <c r="F321" t="s">
        <v>1577</v>
      </c>
      <c r="G321" t="s">
        <v>1578</v>
      </c>
      <c r="H321" t="s"/>
      <c r="I321">
        <f>IF(AND(K321&gt; J321, L321&gt; K321, M321&gt; L321, N321&gt; M321), "pos_trend", IF(AND(K321&lt; J321, L321&lt; K321, M321&lt; L321, N321&lt; M321), "neg_trend", "N/A"))</f>
        <v/>
      </c>
      <c r="J321">
        <f>IFERROR(IF(TRIM(C321)="-", "N/A", IF(RIGHT(C321,1)=")",IF(RIGHT(C321,2)="T)",-1000000000000*VALUE(MID(C321,2,LEN(C321)-3)),IF(RIGHT(C321,2)="M)",-1000000*VALUE(MID(C321,2,LEN(C321)-3)),IF(RIGHT(C321,2)="B)",-1000000000*VALUE(MID(C321,2,LEN(C321)-3)),IF(RIGHT(C321,2)="k)",-1000*VALUE(MID(C321,2,LEN(C321)-3)),VALUE(SUBSTITUTE(C321,",","")))))),IF(RIGHT(C321,1)="T",1000000000000*VALUE(LEFT(C321,LEN(C321)-1)),IF(RIGHT(C321,1)="M",1000000*VALUE(LEFT(C321,LEN(C321)-1)),IF(RIGHT(C321,1)="B",1000000000*VALUE(LEFT(C321,LEN(C321)-1)),IF(RIGHT(C321,1)="%",0.01*VALUE(LEFT(C321,LEN(C321)-1)),IF(RIGHT(C321,1)="k",1000*VALUE(LEFT(C321,LEN(C321)-1)),VALUE(SUBSTITUTE(C321,",",""))))))))),"N/A")</f>
        <v/>
      </c>
      <c r="K321">
        <f>IFERROR(IF(TRIM(D321)="-", "N/A", IF(RIGHT(D321,1)=")",IF(RIGHT(D321,2)="T)",-1000000000000*VALUE(MID(D321,2,LEN(D321)-3)),IF(RIGHT(D321,2)="M)",-1000000*VALUE(MID(D321,2,LEN(D321)-3)),IF(RIGHT(D321,2)="B)",-1000000000*VALUE(MID(D321,2,LEN(D321)-3)),IF(RIGHT(D321,2)="k)",-1000*VALUE(MID(D321,2,LEN(D321)-3)),VALUE(SUBSTITUTE(D321,",","")))))),IF(RIGHT(D321,1)="T",1000000000000*VALUE(LEFT(D321,LEN(D321)-1)),IF(RIGHT(D321,1)="M",1000000*VALUE(LEFT(D321,LEN(D321)-1)),IF(RIGHT(D321,1)="B",1000000000*VALUE(LEFT(D321,LEN(D321)-1)),IF(RIGHT(D321,1)="%",0.01*VALUE(LEFT(D321,LEN(D321)-1)),IF(RIGHT(D321,1)="k",1000*VALUE(LEFT(D321,LEN(D321)-1)),VALUE(SUBSTITUTE(D321,",",""))))))))),"N/A")</f>
        <v/>
      </c>
      <c r="L321">
        <f>IFERROR(IF(TRIM(E321)="-", "N/A", IF(RIGHT(E321,1)=")",IF(RIGHT(E321,2)="T)",-1000000000000*VALUE(MID(E321,2,LEN(E321)-3)),IF(RIGHT(E321,2)="M)",-1000000*VALUE(MID(E321,2,LEN(E321)-3)),IF(RIGHT(E321,2)="B)",-1000000000*VALUE(MID(E321,2,LEN(E321)-3)),IF(RIGHT(E321,2)="k)",-1000*VALUE(MID(E321,2,LEN(E321)-3)),VALUE(SUBSTITUTE(E321,",","")))))),IF(RIGHT(E321,1)="T",1000000000000*VALUE(LEFT(E321,LEN(E321)-1)),IF(RIGHT(E321,1)="M",1000000*VALUE(LEFT(E321,LEN(E321)-1)),IF(RIGHT(E321,1)="B",1000000000*VALUE(LEFT(E321,LEN(E321)-1)),IF(RIGHT(E321,1)="%",0.01*VALUE(LEFT(E321,LEN(E321)-1)),IF(RIGHT(E321,1)="k",1000*VALUE(LEFT(E321,LEN(E321)-1)),VALUE(SUBSTITUTE(E321,",",""))))))))),"N/A")</f>
        <v/>
      </c>
      <c r="M321">
        <f>IFERROR(IF(TRIM(F321)="-", "N/A", IF(RIGHT(F321,1)=")",IF(RIGHT(F321,2)="T)",-1000000000000*VALUE(MID(F321,2,LEN(F321)-3)),IF(RIGHT(F321,2)="M)",-1000000*VALUE(MID(F321,2,LEN(F321)-3)),IF(RIGHT(F321,2)="B)",-1000000000*VALUE(MID(F321,2,LEN(F321)-3)),IF(RIGHT(F321,2)="k)",-1000*VALUE(MID(F321,2,LEN(F321)-3)),VALUE(SUBSTITUTE(F321,",","")))))),IF(RIGHT(F321,1)="T",1000000000000*VALUE(LEFT(F321,LEN(F321)-1)),IF(RIGHT(F321,1)="M",1000000*VALUE(LEFT(F321,LEN(F321)-1)),IF(RIGHT(F321,1)="B",1000000000*VALUE(LEFT(F321,LEN(F321)-1)),IF(RIGHT(F321,1)="%",0.01*VALUE(LEFT(F321,LEN(F321)-1)),IF(RIGHT(F321,1)="k",1000*VALUE(LEFT(F321,LEN(F321)-1)),VALUE(SUBSTITUTE(F321,",",""))))))))),"N/A")</f>
        <v/>
      </c>
      <c r="N321">
        <f>IFERROR(IF(TRIM(G321)="-", "N/A", IF(RIGHT(G321,1)=")",IF(RIGHT(G321,2)="T)",-1000000000000*VALUE(MID(G321,2,LEN(G321)-3)),IF(RIGHT(G321,2)="M)",-1000000*VALUE(MID(G321,2,LEN(G321)-3)),IF(RIGHT(G321,2)="B)",-1000000000*VALUE(MID(G321,2,LEN(G321)-3)),IF(RIGHT(G321,2)="k)",-1000*VALUE(MID(G321,2,LEN(G321)-3)),VALUE(SUBSTITUTE(G321,",","")))))),IF(RIGHT(G321,1)="T",1000000000000*VALUE(LEFT(G321,LEN(G321)-1)),IF(RIGHT(G321,1)="M",1000000*VALUE(LEFT(G321,LEN(G321)-1)),IF(RIGHT(G321,1)="B",1000000000*VALUE(LEFT(G321,LEN(G321)-1)),IF(RIGHT(G321,1)="%",0.01*VALUE(LEFT(G321,LEN(G321)-1)),IF(RIGHT(G321,1)="k",1000*VALUE(LEFT(G321,LEN(G321)-1)),VALUE(SUBSTITUTE(G321,",",""))))))))),"N/A")</f>
        <v/>
      </c>
      <c r="P321">
        <f>MAX(J321:N321)</f>
        <v/>
      </c>
      <c r="Q321">
        <f>IFERROR(J144+MATCH(P321,J321:N321,0)-1,"")</f>
        <v/>
      </c>
      <c r="R321">
        <f>IF(Q321="","",MIN(J321:N321))</f>
        <v/>
      </c>
      <c r="S321">
        <f>IFERROR(J144+MATCH(R321,J321:N321,0)-1,"")</f>
        <v/>
      </c>
      <c r="T321">
        <f>IFERROR(AVERAGE(J321:N321),"")</f>
        <v/>
      </c>
      <c r="U321">
        <f>IFERROR(STDEV(J321:N321),"")</f>
        <v/>
      </c>
      <c r="V321">
        <f>IFERROR(IF(C321="-","",IF(ISBLANK(B321),"",IF(OR(ISNUMBER(FIND("Growth",B321)),ISNUMBER(FIND("Margin",B321))),"",(J321-T321)/U321))),"")</f>
        <v/>
      </c>
      <c r="W321">
        <f>IFERROR(IF(OR(D321="-",ISBLANK(D321)),"",(K321-T321)/U321),"")</f>
        <v/>
      </c>
      <c r="X321">
        <f>IFERROR(IF(OR(E321="-",ISBLANK(E321)),"",(L321-T321)/U321),"")</f>
        <v/>
      </c>
      <c r="Y321">
        <f>IFERROR(IF(OR(F321="-",ISBLANK(F321)),"",(M321-T321)/U321),"")</f>
        <v/>
      </c>
      <c r="Z321">
        <f>IFERROR(IF(OR(G321="-",ISBLANK(G321)),"",(N321-T321)/U321),"")</f>
        <v/>
      </c>
      <c r="AA321">
        <f>IF(MAX(MAX(V321:Z321),ABS(MIN(V321:Z321)))=ABS(MIN(V321:Z321)),MIN(V321:Z321),MAX(V321:Z321))</f>
        <v/>
      </c>
      <c r="AB321">
        <f>IFERROR(V144+MATCH(AA321,V321:Z321,0)-1,"")</f>
        <v/>
      </c>
      <c r="AC321">
        <f>IF(AB321&lt;&gt;"",IF(S321=AB321,"Low",IF(AB321=Q321,"High","")),"")</f>
        <v/>
      </c>
      <c r="AE321">
        <f>IF(ISNUMBER(MATCH("N/A",J321:N321,0)),"",IFERROR((5 * SUMPRODUCT(J144:N144,J321:N321) - PRODUCT(SUM(J144:N144),SUM(J321:N321))) / ((5 * SUM((J144^2)+(K144^2)+(L144^2)+(M144^2)+(N144^2))) - SUM(J144:N144)^2),""))</f>
        <v/>
      </c>
      <c r="AF321">
        <f>IFERROR(CORREL(J144:N144,J321:N321),"")</f>
        <v/>
      </c>
      <c r="AZ321">
        <f>IF(Q321=S321,0,1)</f>
        <v/>
      </c>
      <c r="BA321">
        <f>IF(AZ321=1,IF(Q321="","",IF(Q321=N144,"Yes","No")),"")</f>
        <v/>
      </c>
      <c r="BB321">
        <f>IF(BA321="Yes",P321,"")</f>
        <v/>
      </c>
      <c r="BC321">
        <f>IF(AZ321=1,IF(S321="","",IF(S321=N144,"Yes","No")),"")</f>
        <v/>
      </c>
      <c r="BD321">
        <f>IF(BC321="Yes",R321,"")</f>
        <v/>
      </c>
      <c r="BE321">
        <f>IFERROR(IF(SIGN(AE321)=1,"Increasing",IF(SIGN(AE321)=-1,"Decreasing","")),"")</f>
        <v/>
      </c>
      <c r="BF321">
        <f>IF(OR(AND(BE321="Increasing",BA321="Yes"),AND(BE321="Decreasing",BC321="Yes")),"Yes","No")</f>
        <v/>
      </c>
      <c r="BG321">
        <f>IF(I321="pos_trend","Yes","No")</f>
        <v/>
      </c>
      <c r="BH321">
        <f>IF(AF321&lt;&gt;"",IF(ABS(AF321)&gt;0.8,"Yes","No"),"")</f>
        <v/>
      </c>
    </row>
    <row r="322" spans="1:60">
      <c s="1" r="A322" t="n">
        <v>10</v>
      </c>
      <c r="B322" t="s">
        <v>846</v>
      </c>
      <c r="C322" t="s">
        <v>264</v>
      </c>
      <c r="D322" t="s">
        <v>264</v>
      </c>
      <c r="E322" t="s">
        <v>264</v>
      </c>
      <c r="F322" t="s">
        <v>264</v>
      </c>
      <c r="G322" t="s">
        <v>264</v>
      </c>
      <c r="H322" t="s"/>
      <c r="I322">
        <f>IF(AND(K322&gt; J322, L322&gt; K322, M322&gt; L322, N322&gt; M322), "pos_trend", IF(AND(K322&lt; J322, L322&lt; K322, M322&lt; L322, N322&lt; M322), "neg_trend", "N/A"))</f>
        <v/>
      </c>
      <c r="J322">
        <f>IFERROR(IF(TRIM(C322)="-", "N/A", IF(RIGHT(C322,1)=")",IF(RIGHT(C322,2)="T)",-1000000000000*VALUE(MID(C322,2,LEN(C322)-3)),IF(RIGHT(C322,2)="M)",-1000000*VALUE(MID(C322,2,LEN(C322)-3)),IF(RIGHT(C322,2)="B)",-1000000000*VALUE(MID(C322,2,LEN(C322)-3)),IF(RIGHT(C322,2)="k)",-1000*VALUE(MID(C322,2,LEN(C322)-3)),VALUE(SUBSTITUTE(C322,",","")))))),IF(RIGHT(C322,1)="T",1000000000000*VALUE(LEFT(C322,LEN(C322)-1)),IF(RIGHT(C322,1)="M",1000000*VALUE(LEFT(C322,LEN(C322)-1)),IF(RIGHT(C322,1)="B",1000000000*VALUE(LEFT(C322,LEN(C322)-1)),IF(RIGHT(C322,1)="%",0.01*VALUE(LEFT(C322,LEN(C322)-1)),IF(RIGHT(C322,1)="k",1000*VALUE(LEFT(C322,LEN(C322)-1)),VALUE(SUBSTITUTE(C322,",",""))))))))),"N/A")</f>
        <v/>
      </c>
      <c r="K322">
        <f>IFERROR(IF(TRIM(D322)="-", "N/A", IF(RIGHT(D322,1)=")",IF(RIGHT(D322,2)="T)",-1000000000000*VALUE(MID(D322,2,LEN(D322)-3)),IF(RIGHT(D322,2)="M)",-1000000*VALUE(MID(D322,2,LEN(D322)-3)),IF(RIGHT(D322,2)="B)",-1000000000*VALUE(MID(D322,2,LEN(D322)-3)),IF(RIGHT(D322,2)="k)",-1000*VALUE(MID(D322,2,LEN(D322)-3)),VALUE(SUBSTITUTE(D322,",","")))))),IF(RIGHT(D322,1)="T",1000000000000*VALUE(LEFT(D322,LEN(D322)-1)),IF(RIGHT(D322,1)="M",1000000*VALUE(LEFT(D322,LEN(D322)-1)),IF(RIGHT(D322,1)="B",1000000000*VALUE(LEFT(D322,LEN(D322)-1)),IF(RIGHT(D322,1)="%",0.01*VALUE(LEFT(D322,LEN(D322)-1)),IF(RIGHT(D322,1)="k",1000*VALUE(LEFT(D322,LEN(D322)-1)),VALUE(SUBSTITUTE(D322,",",""))))))))),"N/A")</f>
        <v/>
      </c>
      <c r="L322">
        <f>IFERROR(IF(TRIM(E322)="-", "N/A", IF(RIGHT(E322,1)=")",IF(RIGHT(E322,2)="T)",-1000000000000*VALUE(MID(E322,2,LEN(E322)-3)),IF(RIGHT(E322,2)="M)",-1000000*VALUE(MID(E322,2,LEN(E322)-3)),IF(RIGHT(E322,2)="B)",-1000000000*VALUE(MID(E322,2,LEN(E322)-3)),IF(RIGHT(E322,2)="k)",-1000*VALUE(MID(E322,2,LEN(E322)-3)),VALUE(SUBSTITUTE(E322,",","")))))),IF(RIGHT(E322,1)="T",1000000000000*VALUE(LEFT(E322,LEN(E322)-1)),IF(RIGHT(E322,1)="M",1000000*VALUE(LEFT(E322,LEN(E322)-1)),IF(RIGHT(E322,1)="B",1000000000*VALUE(LEFT(E322,LEN(E322)-1)),IF(RIGHT(E322,1)="%",0.01*VALUE(LEFT(E322,LEN(E322)-1)),IF(RIGHT(E322,1)="k",1000*VALUE(LEFT(E322,LEN(E322)-1)),VALUE(SUBSTITUTE(E322,",",""))))))))),"N/A")</f>
        <v/>
      </c>
      <c r="M322">
        <f>IFERROR(IF(TRIM(F322)="-", "N/A", IF(RIGHT(F322,1)=")",IF(RIGHT(F322,2)="T)",-1000000000000*VALUE(MID(F322,2,LEN(F322)-3)),IF(RIGHT(F322,2)="M)",-1000000*VALUE(MID(F322,2,LEN(F322)-3)),IF(RIGHT(F322,2)="B)",-1000000000*VALUE(MID(F322,2,LEN(F322)-3)),IF(RIGHT(F322,2)="k)",-1000*VALUE(MID(F322,2,LEN(F322)-3)),VALUE(SUBSTITUTE(F322,",","")))))),IF(RIGHT(F322,1)="T",1000000000000*VALUE(LEFT(F322,LEN(F322)-1)),IF(RIGHT(F322,1)="M",1000000*VALUE(LEFT(F322,LEN(F322)-1)),IF(RIGHT(F322,1)="B",1000000000*VALUE(LEFT(F322,LEN(F322)-1)),IF(RIGHT(F322,1)="%",0.01*VALUE(LEFT(F322,LEN(F322)-1)),IF(RIGHT(F322,1)="k",1000*VALUE(LEFT(F322,LEN(F322)-1)),VALUE(SUBSTITUTE(F322,",",""))))))))),"N/A")</f>
        <v/>
      </c>
      <c r="N322">
        <f>IFERROR(IF(TRIM(G322)="-", "N/A", IF(RIGHT(G322,1)=")",IF(RIGHT(G322,2)="T)",-1000000000000*VALUE(MID(G322,2,LEN(G322)-3)),IF(RIGHT(G322,2)="M)",-1000000*VALUE(MID(G322,2,LEN(G322)-3)),IF(RIGHT(G322,2)="B)",-1000000000*VALUE(MID(G322,2,LEN(G322)-3)),IF(RIGHT(G322,2)="k)",-1000*VALUE(MID(G322,2,LEN(G322)-3)),VALUE(SUBSTITUTE(G322,",","")))))),IF(RIGHT(G322,1)="T",1000000000000*VALUE(LEFT(G322,LEN(G322)-1)),IF(RIGHT(G322,1)="M",1000000*VALUE(LEFT(G322,LEN(G322)-1)),IF(RIGHT(G322,1)="B",1000000000*VALUE(LEFT(G322,LEN(G322)-1)),IF(RIGHT(G322,1)="%",0.01*VALUE(LEFT(G322,LEN(G322)-1)),IF(RIGHT(G322,1)="k",1000*VALUE(LEFT(G322,LEN(G322)-1)),VALUE(SUBSTITUTE(G322,",",""))))))))),"N/A")</f>
        <v/>
      </c>
      <c r="P322">
        <f>MAX(J322:N322)</f>
        <v/>
      </c>
      <c r="Q322">
        <f>IFERROR(J144+MATCH(P322,J322:N322,0)-1,"")</f>
        <v/>
      </c>
      <c r="R322">
        <f>IF(Q322="","",MIN(J322:N322))</f>
        <v/>
      </c>
      <c r="S322">
        <f>IFERROR(J144+MATCH(R322,J322:N322,0)-1,"")</f>
        <v/>
      </c>
      <c r="T322">
        <f>IFERROR(AVERAGE(J322:N322),"")</f>
        <v/>
      </c>
      <c r="U322">
        <f>IFERROR(STDEV(J322:N322),"")</f>
        <v/>
      </c>
      <c r="V322">
        <f>IFERROR(IF(C322="-","",IF(ISBLANK(B322),"",IF(OR(ISNUMBER(FIND("Growth",B322)),ISNUMBER(FIND("Margin",B322))),"",(J322-T322)/U322))),"")</f>
        <v/>
      </c>
      <c r="W322">
        <f>IFERROR(IF(OR(D322="-",ISBLANK(D322)),"",(K322-T322)/U322),"")</f>
        <v/>
      </c>
      <c r="X322">
        <f>IFERROR(IF(OR(E322="-",ISBLANK(E322)),"",(L322-T322)/U322),"")</f>
        <v/>
      </c>
      <c r="Y322">
        <f>IFERROR(IF(OR(F322="-",ISBLANK(F322)),"",(M322-T322)/U322),"")</f>
        <v/>
      </c>
      <c r="Z322">
        <f>IFERROR(IF(OR(G322="-",ISBLANK(G322)),"",(N322-T322)/U322),"")</f>
        <v/>
      </c>
      <c r="AA322">
        <f>IF(MAX(MAX(V322:Z322),ABS(MIN(V322:Z322)))=ABS(MIN(V322:Z322)),MIN(V322:Z322),MAX(V322:Z322))</f>
        <v/>
      </c>
      <c r="AB322">
        <f>IFERROR(V144+MATCH(AA322,V322:Z322,0)-1,"")</f>
        <v/>
      </c>
      <c r="AC322">
        <f>IF(AB322&lt;&gt;"",IF(S322=AB322,"Low",IF(AB322=Q322,"High","")),"")</f>
        <v/>
      </c>
      <c r="AE322">
        <f>IF(ISNUMBER(MATCH("N/A",J322:N322,0)),"",IFERROR((5 * SUMPRODUCT(J144:N144,J322:N322) - PRODUCT(SUM(J144:N144),SUM(J322:N322))) / ((5 * SUM((J144^2)+(K144^2)+(L144^2)+(M144^2)+(N144^2))) - SUM(J144:N144)^2),""))</f>
        <v/>
      </c>
      <c r="AF322">
        <f>IFERROR(CORREL(J144:N144,J322:N322),"")</f>
        <v/>
      </c>
      <c r="AZ322">
        <f>IF(Q322=S322,0,1)</f>
        <v/>
      </c>
      <c r="BA322">
        <f>IF(AZ322=1,IF(Q322="","",IF(Q322=N144,"Yes","No")),"")</f>
        <v/>
      </c>
      <c r="BB322">
        <f>IF(BA322="Yes",P322,"")</f>
        <v/>
      </c>
      <c r="BC322">
        <f>IF(AZ322=1,IF(S322="","",IF(S322=N144,"Yes","No")),"")</f>
        <v/>
      </c>
      <c r="BD322">
        <f>IF(BC322="Yes",R322,"")</f>
        <v/>
      </c>
      <c r="BE322">
        <f>IFERROR(IF(SIGN(AE322)=1,"Increasing",IF(SIGN(AE322)=-1,"Decreasing","")),"")</f>
        <v/>
      </c>
      <c r="BF322">
        <f>IF(OR(AND(BE322="Increasing",BA322="Yes"),AND(BE322="Decreasing",BC322="Yes")),"Yes","No")</f>
        <v/>
      </c>
      <c r="BG322">
        <f>IF(I322="pos_trend","Yes","No")</f>
        <v/>
      </c>
      <c r="BH322">
        <f>IF(AF322&lt;&gt;"",IF(ABS(AF322)&gt;0.8,"Yes","No"),"")</f>
        <v/>
      </c>
    </row>
    <row r="323" spans="1:60">
      <c s="1" r="A323" t="n">
        <v>11</v>
      </c>
      <c r="B323" t="s">
        <v>849</v>
      </c>
      <c r="C323" t="s">
        <v>264</v>
      </c>
      <c r="D323" t="s">
        <v>264</v>
      </c>
      <c r="E323" t="s">
        <v>264</v>
      </c>
      <c r="F323" t="s">
        <v>264</v>
      </c>
      <c r="G323" t="s">
        <v>264</v>
      </c>
      <c r="H323" t="s"/>
      <c r="I323">
        <f>IF(AND(K323&gt; J323, L323&gt; K323, M323&gt; L323, N323&gt; M323), "pos_trend", IF(AND(K323&lt; J323, L323&lt; K323, M323&lt; L323, N323&lt; M323), "neg_trend", "N/A"))</f>
        <v/>
      </c>
      <c r="J323">
        <f>IFERROR(IF(TRIM(C323)="-", "N/A", IF(RIGHT(C323,1)=")",IF(RIGHT(C323,2)="T)",-1000000000000*VALUE(MID(C323,2,LEN(C323)-3)),IF(RIGHT(C323,2)="M)",-1000000*VALUE(MID(C323,2,LEN(C323)-3)),IF(RIGHT(C323,2)="B)",-1000000000*VALUE(MID(C323,2,LEN(C323)-3)),IF(RIGHT(C323,2)="k)",-1000*VALUE(MID(C323,2,LEN(C323)-3)),VALUE(SUBSTITUTE(C323,",","")))))),IF(RIGHT(C323,1)="T",1000000000000*VALUE(LEFT(C323,LEN(C323)-1)),IF(RIGHT(C323,1)="M",1000000*VALUE(LEFT(C323,LEN(C323)-1)),IF(RIGHT(C323,1)="B",1000000000*VALUE(LEFT(C323,LEN(C323)-1)),IF(RIGHT(C323,1)="%",0.01*VALUE(LEFT(C323,LEN(C323)-1)),IF(RIGHT(C323,1)="k",1000*VALUE(LEFT(C323,LEN(C323)-1)),VALUE(SUBSTITUTE(C323,",",""))))))))),"N/A")</f>
        <v/>
      </c>
      <c r="K323">
        <f>IFERROR(IF(TRIM(D323)="-", "N/A", IF(RIGHT(D323,1)=")",IF(RIGHT(D323,2)="T)",-1000000000000*VALUE(MID(D323,2,LEN(D323)-3)),IF(RIGHT(D323,2)="M)",-1000000*VALUE(MID(D323,2,LEN(D323)-3)),IF(RIGHT(D323,2)="B)",-1000000000*VALUE(MID(D323,2,LEN(D323)-3)),IF(RIGHT(D323,2)="k)",-1000*VALUE(MID(D323,2,LEN(D323)-3)),VALUE(SUBSTITUTE(D323,",","")))))),IF(RIGHT(D323,1)="T",1000000000000*VALUE(LEFT(D323,LEN(D323)-1)),IF(RIGHT(D323,1)="M",1000000*VALUE(LEFT(D323,LEN(D323)-1)),IF(RIGHT(D323,1)="B",1000000000*VALUE(LEFT(D323,LEN(D323)-1)),IF(RIGHT(D323,1)="%",0.01*VALUE(LEFT(D323,LEN(D323)-1)),IF(RIGHT(D323,1)="k",1000*VALUE(LEFT(D323,LEN(D323)-1)),VALUE(SUBSTITUTE(D323,",",""))))))))),"N/A")</f>
        <v/>
      </c>
      <c r="L323">
        <f>IFERROR(IF(TRIM(E323)="-", "N/A", IF(RIGHT(E323,1)=")",IF(RIGHT(E323,2)="T)",-1000000000000*VALUE(MID(E323,2,LEN(E323)-3)),IF(RIGHT(E323,2)="M)",-1000000*VALUE(MID(E323,2,LEN(E323)-3)),IF(RIGHT(E323,2)="B)",-1000000000*VALUE(MID(E323,2,LEN(E323)-3)),IF(RIGHT(E323,2)="k)",-1000*VALUE(MID(E323,2,LEN(E323)-3)),VALUE(SUBSTITUTE(E323,",","")))))),IF(RIGHT(E323,1)="T",1000000000000*VALUE(LEFT(E323,LEN(E323)-1)),IF(RIGHT(E323,1)="M",1000000*VALUE(LEFT(E323,LEN(E323)-1)),IF(RIGHT(E323,1)="B",1000000000*VALUE(LEFT(E323,LEN(E323)-1)),IF(RIGHT(E323,1)="%",0.01*VALUE(LEFT(E323,LEN(E323)-1)),IF(RIGHT(E323,1)="k",1000*VALUE(LEFT(E323,LEN(E323)-1)),VALUE(SUBSTITUTE(E323,",",""))))))))),"N/A")</f>
        <v/>
      </c>
      <c r="M323">
        <f>IFERROR(IF(TRIM(F323)="-", "N/A", IF(RIGHT(F323,1)=")",IF(RIGHT(F323,2)="T)",-1000000000000*VALUE(MID(F323,2,LEN(F323)-3)),IF(RIGHT(F323,2)="M)",-1000000*VALUE(MID(F323,2,LEN(F323)-3)),IF(RIGHT(F323,2)="B)",-1000000000*VALUE(MID(F323,2,LEN(F323)-3)),IF(RIGHT(F323,2)="k)",-1000*VALUE(MID(F323,2,LEN(F323)-3)),VALUE(SUBSTITUTE(F323,",","")))))),IF(RIGHT(F323,1)="T",1000000000000*VALUE(LEFT(F323,LEN(F323)-1)),IF(RIGHT(F323,1)="M",1000000*VALUE(LEFT(F323,LEN(F323)-1)),IF(RIGHT(F323,1)="B",1000000000*VALUE(LEFT(F323,LEN(F323)-1)),IF(RIGHT(F323,1)="%",0.01*VALUE(LEFT(F323,LEN(F323)-1)),IF(RIGHT(F323,1)="k",1000*VALUE(LEFT(F323,LEN(F323)-1)),VALUE(SUBSTITUTE(F323,",",""))))))))),"N/A")</f>
        <v/>
      </c>
      <c r="N323">
        <f>IFERROR(IF(TRIM(G323)="-", "N/A", IF(RIGHT(G323,1)=")",IF(RIGHT(G323,2)="T)",-1000000000000*VALUE(MID(G323,2,LEN(G323)-3)),IF(RIGHT(G323,2)="M)",-1000000*VALUE(MID(G323,2,LEN(G323)-3)),IF(RIGHT(G323,2)="B)",-1000000000*VALUE(MID(G323,2,LEN(G323)-3)),IF(RIGHT(G323,2)="k)",-1000*VALUE(MID(G323,2,LEN(G323)-3)),VALUE(SUBSTITUTE(G323,",","")))))),IF(RIGHT(G323,1)="T",1000000000000*VALUE(LEFT(G323,LEN(G323)-1)),IF(RIGHT(G323,1)="M",1000000*VALUE(LEFT(G323,LEN(G323)-1)),IF(RIGHT(G323,1)="B",1000000000*VALUE(LEFT(G323,LEN(G323)-1)),IF(RIGHT(G323,1)="%",0.01*VALUE(LEFT(G323,LEN(G323)-1)),IF(RIGHT(G323,1)="k",1000*VALUE(LEFT(G323,LEN(G323)-1)),VALUE(SUBSTITUTE(G323,",",""))))))))),"N/A")</f>
        <v/>
      </c>
      <c r="P323">
        <f>MAX(J323:N323)</f>
        <v/>
      </c>
      <c r="Q323">
        <f>IFERROR(J144+MATCH(P323,J323:N323,0)-1,"")</f>
        <v/>
      </c>
      <c r="R323">
        <f>IF(Q323="","",MIN(J323:N323))</f>
        <v/>
      </c>
      <c r="S323">
        <f>IFERROR(J144+MATCH(R323,J323:N323,0)-1,"")</f>
        <v/>
      </c>
      <c r="T323">
        <f>IFERROR(AVERAGE(J323:N323),"")</f>
        <v/>
      </c>
      <c r="U323">
        <f>IFERROR(STDEV(J323:N323),"")</f>
        <v/>
      </c>
      <c r="V323">
        <f>IFERROR(IF(C323="-","",IF(ISBLANK(B323),"",IF(OR(ISNUMBER(FIND("Growth",B323)),ISNUMBER(FIND("Margin",B323))),"",(J323-T323)/U323))),"")</f>
        <v/>
      </c>
      <c r="W323">
        <f>IFERROR(IF(OR(D323="-",ISBLANK(D323)),"",(K323-T323)/U323),"")</f>
        <v/>
      </c>
      <c r="X323">
        <f>IFERROR(IF(OR(E323="-",ISBLANK(E323)),"",(L323-T323)/U323),"")</f>
        <v/>
      </c>
      <c r="Y323">
        <f>IFERROR(IF(OR(F323="-",ISBLANK(F323)),"",(M323-T323)/U323),"")</f>
        <v/>
      </c>
      <c r="Z323">
        <f>IFERROR(IF(OR(G323="-",ISBLANK(G323)),"",(N323-T323)/U323),"")</f>
        <v/>
      </c>
      <c r="AA323">
        <f>IF(MAX(MAX(V323:Z323),ABS(MIN(V323:Z323)))=ABS(MIN(V323:Z323)),MIN(V323:Z323),MAX(V323:Z323))</f>
        <v/>
      </c>
      <c r="AB323">
        <f>IFERROR(V144+MATCH(AA323,V323:Z323,0)-1,"")</f>
        <v/>
      </c>
      <c r="AC323">
        <f>IF(AB323&lt;&gt;"",IF(S323=AB323,"Low",IF(AB323=Q323,"High","")),"")</f>
        <v/>
      </c>
      <c r="AE323">
        <f>IF(ISNUMBER(MATCH("N/A",J323:N323,0)),"",IFERROR((5 * SUMPRODUCT(J144:N144,J323:N323) - PRODUCT(SUM(J144:N144),SUM(J323:N323))) / ((5 * SUM((J144^2)+(K144^2)+(L144^2)+(M144^2)+(N144^2))) - SUM(J144:N144)^2),""))</f>
        <v/>
      </c>
      <c r="AF323">
        <f>IFERROR(CORREL(J144:N144,J323:N323),"")</f>
        <v/>
      </c>
      <c r="AZ323">
        <f>IF(Q323=S323,0,1)</f>
        <v/>
      </c>
      <c r="BA323">
        <f>IF(AZ323=1,IF(Q323="","",IF(Q323=N144,"Yes","No")),"")</f>
        <v/>
      </c>
      <c r="BB323">
        <f>IF(BA323="Yes",P323,"")</f>
        <v/>
      </c>
      <c r="BC323">
        <f>IF(AZ323=1,IF(S323="","",IF(S323=N144,"Yes","No")),"")</f>
        <v/>
      </c>
      <c r="BD323">
        <f>IF(BC323="Yes",R323,"")</f>
        <v/>
      </c>
      <c r="BE323">
        <f>IFERROR(IF(SIGN(AE323)=1,"Increasing",IF(SIGN(AE323)=-1,"Decreasing","")),"")</f>
        <v/>
      </c>
      <c r="BF323">
        <f>IF(OR(AND(BE323="Increasing",BA323="Yes"),AND(BE323="Decreasing",BC323="Yes")),"Yes","No")</f>
        <v/>
      </c>
      <c r="BG323">
        <f>IF(I323="pos_trend","Yes","No")</f>
        <v/>
      </c>
      <c r="BH323">
        <f>IF(AF323&lt;&gt;"",IF(ABS(AF323)&gt;0.8,"Yes","No"),"")</f>
        <v/>
      </c>
    </row>
    <row r="324" spans="1:60">
      <c s="1" r="A324" t="n">
        <v>12</v>
      </c>
      <c r="B324" t="s">
        <v>852</v>
      </c>
      <c r="C324" t="s">
        <v>1579</v>
      </c>
      <c r="D324" t="s">
        <v>1580</v>
      </c>
      <c r="E324" t="s">
        <v>1581</v>
      </c>
      <c r="F324" t="s">
        <v>1582</v>
      </c>
      <c r="G324" t="s">
        <v>1583</v>
      </c>
      <c r="H324" t="s"/>
      <c r="I324">
        <f>IF(AND(K324&gt; J324, L324&gt; K324, M324&gt; L324, N324&gt; M324), "pos_trend", IF(AND(K324&lt; J324, L324&lt; K324, M324&lt; L324, N324&lt; M324), "neg_trend", "N/A"))</f>
        <v/>
      </c>
      <c r="J324">
        <f>IFERROR(IF(TRIM(C324)="-", "N/A", IF(RIGHT(C324,1)=")",IF(RIGHT(C324,2)="T)",-1000000000000*VALUE(MID(C324,2,LEN(C324)-3)),IF(RIGHT(C324,2)="M)",-1000000*VALUE(MID(C324,2,LEN(C324)-3)),IF(RIGHT(C324,2)="B)",-1000000000*VALUE(MID(C324,2,LEN(C324)-3)),IF(RIGHT(C324,2)="k)",-1000*VALUE(MID(C324,2,LEN(C324)-3)),VALUE(SUBSTITUTE(C324,",","")))))),IF(RIGHT(C324,1)="T",1000000000000*VALUE(LEFT(C324,LEN(C324)-1)),IF(RIGHT(C324,1)="M",1000000*VALUE(LEFT(C324,LEN(C324)-1)),IF(RIGHT(C324,1)="B",1000000000*VALUE(LEFT(C324,LEN(C324)-1)),IF(RIGHT(C324,1)="%",0.01*VALUE(LEFT(C324,LEN(C324)-1)),IF(RIGHT(C324,1)="k",1000*VALUE(LEFT(C324,LEN(C324)-1)),VALUE(SUBSTITUTE(C324,",",""))))))))),"N/A")</f>
        <v/>
      </c>
      <c r="K324">
        <f>IFERROR(IF(TRIM(D324)="-", "N/A", IF(RIGHT(D324,1)=")",IF(RIGHT(D324,2)="T)",-1000000000000*VALUE(MID(D324,2,LEN(D324)-3)),IF(RIGHT(D324,2)="M)",-1000000*VALUE(MID(D324,2,LEN(D324)-3)),IF(RIGHT(D324,2)="B)",-1000000000*VALUE(MID(D324,2,LEN(D324)-3)),IF(RIGHT(D324,2)="k)",-1000*VALUE(MID(D324,2,LEN(D324)-3)),VALUE(SUBSTITUTE(D324,",","")))))),IF(RIGHT(D324,1)="T",1000000000000*VALUE(LEFT(D324,LEN(D324)-1)),IF(RIGHT(D324,1)="M",1000000*VALUE(LEFT(D324,LEN(D324)-1)),IF(RIGHT(D324,1)="B",1000000000*VALUE(LEFT(D324,LEN(D324)-1)),IF(RIGHT(D324,1)="%",0.01*VALUE(LEFT(D324,LEN(D324)-1)),IF(RIGHT(D324,1)="k",1000*VALUE(LEFT(D324,LEN(D324)-1)),VALUE(SUBSTITUTE(D324,",",""))))))))),"N/A")</f>
        <v/>
      </c>
      <c r="L324">
        <f>IFERROR(IF(TRIM(E324)="-", "N/A", IF(RIGHT(E324,1)=")",IF(RIGHT(E324,2)="T)",-1000000000000*VALUE(MID(E324,2,LEN(E324)-3)),IF(RIGHT(E324,2)="M)",-1000000*VALUE(MID(E324,2,LEN(E324)-3)),IF(RIGHT(E324,2)="B)",-1000000000*VALUE(MID(E324,2,LEN(E324)-3)),IF(RIGHT(E324,2)="k)",-1000*VALUE(MID(E324,2,LEN(E324)-3)),VALUE(SUBSTITUTE(E324,",","")))))),IF(RIGHT(E324,1)="T",1000000000000*VALUE(LEFT(E324,LEN(E324)-1)),IF(RIGHT(E324,1)="M",1000000*VALUE(LEFT(E324,LEN(E324)-1)),IF(RIGHT(E324,1)="B",1000000000*VALUE(LEFT(E324,LEN(E324)-1)),IF(RIGHT(E324,1)="%",0.01*VALUE(LEFT(E324,LEN(E324)-1)),IF(RIGHT(E324,1)="k",1000*VALUE(LEFT(E324,LEN(E324)-1)),VALUE(SUBSTITUTE(E324,",",""))))))))),"N/A")</f>
        <v/>
      </c>
      <c r="M324">
        <f>IFERROR(IF(TRIM(F324)="-", "N/A", IF(RIGHT(F324,1)=")",IF(RIGHT(F324,2)="T)",-1000000000000*VALUE(MID(F324,2,LEN(F324)-3)),IF(RIGHT(F324,2)="M)",-1000000*VALUE(MID(F324,2,LEN(F324)-3)),IF(RIGHT(F324,2)="B)",-1000000000*VALUE(MID(F324,2,LEN(F324)-3)),IF(RIGHT(F324,2)="k)",-1000*VALUE(MID(F324,2,LEN(F324)-3)),VALUE(SUBSTITUTE(F324,",","")))))),IF(RIGHT(F324,1)="T",1000000000000*VALUE(LEFT(F324,LEN(F324)-1)),IF(RIGHT(F324,1)="M",1000000*VALUE(LEFT(F324,LEN(F324)-1)),IF(RIGHT(F324,1)="B",1000000000*VALUE(LEFT(F324,LEN(F324)-1)),IF(RIGHT(F324,1)="%",0.01*VALUE(LEFT(F324,LEN(F324)-1)),IF(RIGHT(F324,1)="k",1000*VALUE(LEFT(F324,LEN(F324)-1)),VALUE(SUBSTITUTE(F324,",",""))))))))),"N/A")</f>
        <v/>
      </c>
      <c r="N324">
        <f>IFERROR(IF(TRIM(G324)="-", "N/A", IF(RIGHT(G324,1)=")",IF(RIGHT(G324,2)="T)",-1000000000000*VALUE(MID(G324,2,LEN(G324)-3)),IF(RIGHT(G324,2)="M)",-1000000*VALUE(MID(G324,2,LEN(G324)-3)),IF(RIGHT(G324,2)="B)",-1000000000*VALUE(MID(G324,2,LEN(G324)-3)),IF(RIGHT(G324,2)="k)",-1000*VALUE(MID(G324,2,LEN(G324)-3)),VALUE(SUBSTITUTE(G324,",","")))))),IF(RIGHT(G324,1)="T",1000000000000*VALUE(LEFT(G324,LEN(G324)-1)),IF(RIGHT(G324,1)="M",1000000*VALUE(LEFT(G324,LEN(G324)-1)),IF(RIGHT(G324,1)="B",1000000000*VALUE(LEFT(G324,LEN(G324)-1)),IF(RIGHT(G324,1)="%",0.01*VALUE(LEFT(G324,LEN(G324)-1)),IF(RIGHT(G324,1)="k",1000*VALUE(LEFT(G324,LEN(G324)-1)),VALUE(SUBSTITUTE(G324,",",""))))))))),"N/A")</f>
        <v/>
      </c>
      <c r="P324">
        <f>MAX(J324:N324)</f>
        <v/>
      </c>
      <c r="Q324">
        <f>IFERROR(J144+MATCH(P324,J324:N324,0)-1,"")</f>
        <v/>
      </c>
      <c r="R324">
        <f>IF(Q324="","",MIN(J324:N324))</f>
        <v/>
      </c>
      <c r="S324">
        <f>IFERROR(J144+MATCH(R324,J324:N324,0)-1,"")</f>
        <v/>
      </c>
      <c r="T324">
        <f>IFERROR(AVERAGE(J324:N324),"")</f>
        <v/>
      </c>
      <c r="U324">
        <f>IFERROR(STDEV(J324:N324),"")</f>
        <v/>
      </c>
      <c r="V324">
        <f>IFERROR(IF(C324="-","",IF(ISBLANK(B324),"",IF(OR(ISNUMBER(FIND("Growth",B324)),ISNUMBER(FIND("Margin",B324))),"",(J324-T324)/U324))),"")</f>
        <v/>
      </c>
      <c r="W324">
        <f>IFERROR(IF(OR(D324="-",ISBLANK(D324)),"",(K324-T324)/U324),"")</f>
        <v/>
      </c>
      <c r="X324">
        <f>IFERROR(IF(OR(E324="-",ISBLANK(E324)),"",(L324-T324)/U324),"")</f>
        <v/>
      </c>
      <c r="Y324">
        <f>IFERROR(IF(OR(F324="-",ISBLANK(F324)),"",(M324-T324)/U324),"")</f>
        <v/>
      </c>
      <c r="Z324">
        <f>IFERROR(IF(OR(G324="-",ISBLANK(G324)),"",(N324-T324)/U324),"")</f>
        <v/>
      </c>
      <c r="AA324">
        <f>IF(MAX(MAX(V324:Z324),ABS(MIN(V324:Z324)))=ABS(MIN(V324:Z324)),MIN(V324:Z324),MAX(V324:Z324))</f>
        <v/>
      </c>
      <c r="AB324">
        <f>IFERROR(V144+MATCH(AA324,V324:Z324,0)-1,"")</f>
        <v/>
      </c>
      <c r="AC324">
        <f>IF(AB324&lt;&gt;"",IF(S324=AB324,"Low",IF(AB324=Q324,"High","")),"")</f>
        <v/>
      </c>
      <c r="AE324">
        <f>IF(ISNUMBER(MATCH("N/A",J324:N324,0)),"",IFERROR((5 * SUMPRODUCT(J144:N144,J324:N324) - PRODUCT(SUM(J144:N144),SUM(J324:N324))) / ((5 * SUM((J144^2)+(K144^2)+(L144^2)+(M144^2)+(N144^2))) - SUM(J144:N144)^2),""))</f>
        <v/>
      </c>
      <c r="AF324">
        <f>IFERROR(CORREL(J144:N144,J324:N324),"")</f>
        <v/>
      </c>
      <c r="AZ324">
        <f>IF(Q324=S324,0,1)</f>
        <v/>
      </c>
      <c r="BA324">
        <f>IF(AZ324=1,IF(Q324="","",IF(Q324=N144,"Yes","No")),"")</f>
        <v/>
      </c>
      <c r="BB324">
        <f>IF(BA324="Yes",P324,"")</f>
        <v/>
      </c>
      <c r="BC324">
        <f>IF(AZ324=1,IF(S324="","",IF(S324=N144,"Yes","No")),"")</f>
        <v/>
      </c>
      <c r="BD324">
        <f>IF(BC324="Yes",R324,"")</f>
        <v/>
      </c>
      <c r="BE324">
        <f>IFERROR(IF(SIGN(AE324)=1,"Increasing",IF(SIGN(AE324)=-1,"Decreasing","")),"")</f>
        <v/>
      </c>
      <c r="BF324">
        <f>IF(OR(AND(BE324="Increasing",BA324="Yes"),AND(BE324="Decreasing",BC324="Yes")),"Yes","No")</f>
        <v/>
      </c>
      <c r="BG324">
        <f>IF(I324="pos_trend","Yes","No")</f>
        <v/>
      </c>
      <c r="BH324">
        <f>IF(AF324&lt;&gt;"",IF(ABS(AF324)&gt;0.8,"Yes","No"),"")</f>
        <v/>
      </c>
    </row>
    <row r="325" spans="1:60">
      <c s="1" r="A325" t="n">
        <v>13</v>
      </c>
      <c r="B325" t="s">
        <v>858</v>
      </c>
      <c r="C325" t="s">
        <v>264</v>
      </c>
      <c r="D325" t="s">
        <v>1584</v>
      </c>
      <c r="E325" t="s">
        <v>1585</v>
      </c>
      <c r="F325" t="s">
        <v>1586</v>
      </c>
      <c r="G325" t="s">
        <v>1587</v>
      </c>
      <c r="H325" t="s"/>
      <c r="I325">
        <f>IF(AND(K325&gt; J325, L325&gt; K325, M325&gt; L325, N325&gt; M325), "pos_trend", IF(AND(K325&lt; J325, L325&lt; K325, M325&lt; L325, N325&lt; M325), "neg_trend", "N/A"))</f>
        <v/>
      </c>
      <c r="J325">
        <f>IFERROR(IF(TRIM(C325)="-", "N/A", IF(RIGHT(C325,1)=")",IF(RIGHT(C325,2)="T)",-1000000000000*VALUE(MID(C325,2,LEN(C325)-3)),IF(RIGHT(C325,2)="M)",-1000000*VALUE(MID(C325,2,LEN(C325)-3)),IF(RIGHT(C325,2)="B)",-1000000000*VALUE(MID(C325,2,LEN(C325)-3)),IF(RIGHT(C325,2)="k)",-1000*VALUE(MID(C325,2,LEN(C325)-3)),VALUE(SUBSTITUTE(C325,",","")))))),IF(RIGHT(C325,1)="T",1000000000000*VALUE(LEFT(C325,LEN(C325)-1)),IF(RIGHT(C325,1)="M",1000000*VALUE(LEFT(C325,LEN(C325)-1)),IF(RIGHT(C325,1)="B",1000000000*VALUE(LEFT(C325,LEN(C325)-1)),IF(RIGHT(C325,1)="%",0.01*VALUE(LEFT(C325,LEN(C325)-1)),IF(RIGHT(C325,1)="k",1000*VALUE(LEFT(C325,LEN(C325)-1)),VALUE(SUBSTITUTE(C325,",",""))))))))),"N/A")</f>
        <v/>
      </c>
      <c r="K325">
        <f>IFERROR(IF(TRIM(D325)="-", "N/A", IF(RIGHT(D325,1)=")",IF(RIGHT(D325,2)="T)",-1000000000000*VALUE(MID(D325,2,LEN(D325)-3)),IF(RIGHT(D325,2)="M)",-1000000*VALUE(MID(D325,2,LEN(D325)-3)),IF(RIGHT(D325,2)="B)",-1000000000*VALUE(MID(D325,2,LEN(D325)-3)),IF(RIGHT(D325,2)="k)",-1000*VALUE(MID(D325,2,LEN(D325)-3)),VALUE(SUBSTITUTE(D325,",","")))))),IF(RIGHT(D325,1)="T",1000000000000*VALUE(LEFT(D325,LEN(D325)-1)),IF(RIGHT(D325,1)="M",1000000*VALUE(LEFT(D325,LEN(D325)-1)),IF(RIGHT(D325,1)="B",1000000000*VALUE(LEFT(D325,LEN(D325)-1)),IF(RIGHT(D325,1)="%",0.01*VALUE(LEFT(D325,LEN(D325)-1)),IF(RIGHT(D325,1)="k",1000*VALUE(LEFT(D325,LEN(D325)-1)),VALUE(SUBSTITUTE(D325,",",""))))))))),"N/A")</f>
        <v/>
      </c>
      <c r="L325">
        <f>IFERROR(IF(TRIM(E325)="-", "N/A", IF(RIGHT(E325,1)=")",IF(RIGHT(E325,2)="T)",-1000000000000*VALUE(MID(E325,2,LEN(E325)-3)),IF(RIGHT(E325,2)="M)",-1000000*VALUE(MID(E325,2,LEN(E325)-3)),IF(RIGHT(E325,2)="B)",-1000000000*VALUE(MID(E325,2,LEN(E325)-3)),IF(RIGHT(E325,2)="k)",-1000*VALUE(MID(E325,2,LEN(E325)-3)),VALUE(SUBSTITUTE(E325,",","")))))),IF(RIGHT(E325,1)="T",1000000000000*VALUE(LEFT(E325,LEN(E325)-1)),IF(RIGHT(E325,1)="M",1000000*VALUE(LEFT(E325,LEN(E325)-1)),IF(RIGHT(E325,1)="B",1000000000*VALUE(LEFT(E325,LEN(E325)-1)),IF(RIGHT(E325,1)="%",0.01*VALUE(LEFT(E325,LEN(E325)-1)),IF(RIGHT(E325,1)="k",1000*VALUE(LEFT(E325,LEN(E325)-1)),VALUE(SUBSTITUTE(E325,",",""))))))))),"N/A")</f>
        <v/>
      </c>
      <c r="M325">
        <f>IFERROR(IF(TRIM(F325)="-", "N/A", IF(RIGHT(F325,1)=")",IF(RIGHT(F325,2)="T)",-1000000000000*VALUE(MID(F325,2,LEN(F325)-3)),IF(RIGHT(F325,2)="M)",-1000000*VALUE(MID(F325,2,LEN(F325)-3)),IF(RIGHT(F325,2)="B)",-1000000000*VALUE(MID(F325,2,LEN(F325)-3)),IF(RIGHT(F325,2)="k)",-1000*VALUE(MID(F325,2,LEN(F325)-3)),VALUE(SUBSTITUTE(F325,",","")))))),IF(RIGHT(F325,1)="T",1000000000000*VALUE(LEFT(F325,LEN(F325)-1)),IF(RIGHT(F325,1)="M",1000000*VALUE(LEFT(F325,LEN(F325)-1)),IF(RIGHT(F325,1)="B",1000000000*VALUE(LEFT(F325,LEN(F325)-1)),IF(RIGHT(F325,1)="%",0.01*VALUE(LEFT(F325,LEN(F325)-1)),IF(RIGHT(F325,1)="k",1000*VALUE(LEFT(F325,LEN(F325)-1)),VALUE(SUBSTITUTE(F325,",",""))))))))),"N/A")</f>
        <v/>
      </c>
      <c r="N325">
        <f>IFERROR(IF(TRIM(G325)="-", "N/A", IF(RIGHT(G325,1)=")",IF(RIGHT(G325,2)="T)",-1000000000000*VALUE(MID(G325,2,LEN(G325)-3)),IF(RIGHT(G325,2)="M)",-1000000*VALUE(MID(G325,2,LEN(G325)-3)),IF(RIGHT(G325,2)="B)",-1000000000*VALUE(MID(G325,2,LEN(G325)-3)),IF(RIGHT(G325,2)="k)",-1000*VALUE(MID(G325,2,LEN(G325)-3)),VALUE(SUBSTITUTE(G325,",","")))))),IF(RIGHT(G325,1)="T",1000000000000*VALUE(LEFT(G325,LEN(G325)-1)),IF(RIGHT(G325,1)="M",1000000*VALUE(LEFT(G325,LEN(G325)-1)),IF(RIGHT(G325,1)="B",1000000000*VALUE(LEFT(G325,LEN(G325)-1)),IF(RIGHT(G325,1)="%",0.01*VALUE(LEFT(G325,LEN(G325)-1)),IF(RIGHT(G325,1)="k",1000*VALUE(LEFT(G325,LEN(G325)-1)),VALUE(SUBSTITUTE(G325,",",""))))))))),"N/A")</f>
        <v/>
      </c>
      <c r="P325">
        <f>MAX(J325:N325)</f>
        <v/>
      </c>
      <c r="Q325">
        <f>IFERROR(J144+MATCH(P325,J325:N325,0)-1,"")</f>
        <v/>
      </c>
      <c r="R325">
        <f>IF(Q325="","",MIN(J325:N325))</f>
        <v/>
      </c>
      <c r="S325">
        <f>IFERROR(J144+MATCH(R325,J325:N325,0)-1,"")</f>
        <v/>
      </c>
      <c r="T325">
        <f>IFERROR(AVERAGE(J325:N325),"")</f>
        <v/>
      </c>
      <c r="U325">
        <f>IFERROR(STDEV(J325:N325),"")</f>
        <v/>
      </c>
      <c r="V325">
        <f>IFERROR(IF(C325="-","",IF(ISBLANK(B325),"",IF(OR(ISNUMBER(FIND("Growth",B325)),ISNUMBER(FIND("Margin",B325))),"",(J325-T325)/U325))),"")</f>
        <v/>
      </c>
      <c r="W325">
        <f>IFERROR(IF(OR(D325="-",ISBLANK(D325)),"",(K325-T325)/U325),"")</f>
        <v/>
      </c>
      <c r="X325">
        <f>IFERROR(IF(OR(E325="-",ISBLANK(E325)),"",(L325-T325)/U325),"")</f>
        <v/>
      </c>
      <c r="Y325">
        <f>IFERROR(IF(OR(F325="-",ISBLANK(F325)),"",(M325-T325)/U325),"")</f>
        <v/>
      </c>
      <c r="Z325">
        <f>IFERROR(IF(OR(G325="-",ISBLANK(G325)),"",(N325-T325)/U325),"")</f>
        <v/>
      </c>
      <c r="AA325">
        <f>IF(MAX(MAX(V325:Z325),ABS(MIN(V325:Z325)))=ABS(MIN(V325:Z325)),MIN(V325:Z325),MAX(V325:Z325))</f>
        <v/>
      </c>
      <c r="AB325">
        <f>IFERROR(V144+MATCH(AA325,V325:Z325,0)-1,"")</f>
        <v/>
      </c>
      <c r="AC325">
        <f>IF(AB325&lt;&gt;"",IF(S325=AB325,"Low",IF(AB325=Q325,"High","")),"")</f>
        <v/>
      </c>
      <c r="AE325">
        <f>IF(ISNUMBER(MATCH("N/A",J325:N325,0)),"",IFERROR((5 * SUMPRODUCT(J144:N144,J325:N325) - PRODUCT(SUM(J144:N144),SUM(J325:N325))) / ((5 * SUM((J144^2)+(K144^2)+(L144^2)+(M144^2)+(N144^2))) - SUM(J144:N144)^2),""))</f>
        <v/>
      </c>
      <c r="AF325">
        <f>IFERROR(CORREL(J144:N144,J325:N325),"")</f>
        <v/>
      </c>
      <c r="AZ325">
        <f>IF(Q325=S325,0,1)</f>
        <v/>
      </c>
      <c r="BA325">
        <f>IF(AZ325=1,IF(Q325="","",IF(Q325=N144,"Yes","No")),"")</f>
        <v/>
      </c>
      <c r="BB325">
        <f>IF(BA325="Yes",P325,"")</f>
        <v/>
      </c>
      <c r="BC325">
        <f>IF(AZ325=1,IF(S325="","",IF(S325=N144,"Yes","No")),"")</f>
        <v/>
      </c>
      <c r="BD325">
        <f>IF(BC325="Yes",R325,"")</f>
        <v/>
      </c>
      <c r="BE325">
        <f>IFERROR(IF(SIGN(AE325)=1,"Increasing",IF(SIGN(AE325)=-1,"Decreasing","")),"")</f>
        <v/>
      </c>
      <c r="BF325">
        <f>IF(OR(AND(BE325="Increasing",BA325="Yes"),AND(BE325="Decreasing",BC325="Yes")),"Yes","No")</f>
        <v/>
      </c>
      <c r="BG325">
        <f>IF(I325="pos_trend","Yes","No")</f>
        <v/>
      </c>
      <c r="BH325">
        <f>IF(AF325&lt;&gt;"",IF(ABS(AF325)&gt;0.8,"Yes","No"),"")</f>
        <v/>
      </c>
    </row>
    <row r="326" spans="1:60">
      <c s="1" r="A326" t="n">
        <v>14</v>
      </c>
      <c r="B326" t="s">
        <v>863</v>
      </c>
      <c r="C326" t="s">
        <v>1588</v>
      </c>
      <c r="D326" t="s">
        <v>1589</v>
      </c>
      <c r="E326" t="s">
        <v>1590</v>
      </c>
      <c r="F326" t="s">
        <v>1591</v>
      </c>
      <c r="G326" t="s">
        <v>1592</v>
      </c>
      <c r="H326" t="s"/>
      <c r="I326">
        <f>IF(AND(K326&gt; J326, L326&gt; K326, M326&gt; L326, N326&gt; M326), "pos_trend", IF(AND(K326&lt; J326, L326&lt; K326, M326&lt; L326, N326&lt; M326), "neg_trend", "N/A"))</f>
        <v/>
      </c>
      <c r="J326">
        <f>IFERROR(IF(TRIM(C326)="-", "N/A", IF(RIGHT(C326,1)=")",IF(RIGHT(C326,2)="T)",-1000000000000*VALUE(MID(C326,2,LEN(C326)-3)),IF(RIGHT(C326,2)="M)",-1000000*VALUE(MID(C326,2,LEN(C326)-3)),IF(RIGHT(C326,2)="B)",-1000000000*VALUE(MID(C326,2,LEN(C326)-3)),IF(RIGHT(C326,2)="k)",-1000*VALUE(MID(C326,2,LEN(C326)-3)),VALUE(SUBSTITUTE(C326,",","")))))),IF(RIGHT(C326,1)="T",1000000000000*VALUE(LEFT(C326,LEN(C326)-1)),IF(RIGHT(C326,1)="M",1000000*VALUE(LEFT(C326,LEN(C326)-1)),IF(RIGHT(C326,1)="B",1000000000*VALUE(LEFT(C326,LEN(C326)-1)),IF(RIGHT(C326,1)="%",0.01*VALUE(LEFT(C326,LEN(C326)-1)),IF(RIGHT(C326,1)="k",1000*VALUE(LEFT(C326,LEN(C326)-1)),VALUE(SUBSTITUTE(C326,",",""))))))))),"N/A")</f>
        <v/>
      </c>
      <c r="K326">
        <f>IFERROR(IF(TRIM(D326)="-", "N/A", IF(RIGHT(D326,1)=")",IF(RIGHT(D326,2)="T)",-1000000000000*VALUE(MID(D326,2,LEN(D326)-3)),IF(RIGHT(D326,2)="M)",-1000000*VALUE(MID(D326,2,LEN(D326)-3)),IF(RIGHT(D326,2)="B)",-1000000000*VALUE(MID(D326,2,LEN(D326)-3)),IF(RIGHT(D326,2)="k)",-1000*VALUE(MID(D326,2,LEN(D326)-3)),VALUE(SUBSTITUTE(D326,",","")))))),IF(RIGHT(D326,1)="T",1000000000000*VALUE(LEFT(D326,LEN(D326)-1)),IF(RIGHT(D326,1)="M",1000000*VALUE(LEFT(D326,LEN(D326)-1)),IF(RIGHT(D326,1)="B",1000000000*VALUE(LEFT(D326,LEN(D326)-1)),IF(RIGHT(D326,1)="%",0.01*VALUE(LEFT(D326,LEN(D326)-1)),IF(RIGHT(D326,1)="k",1000*VALUE(LEFT(D326,LEN(D326)-1)),VALUE(SUBSTITUTE(D326,",",""))))))))),"N/A")</f>
        <v/>
      </c>
      <c r="L326">
        <f>IFERROR(IF(TRIM(E326)="-", "N/A", IF(RIGHT(E326,1)=")",IF(RIGHT(E326,2)="T)",-1000000000000*VALUE(MID(E326,2,LEN(E326)-3)),IF(RIGHT(E326,2)="M)",-1000000*VALUE(MID(E326,2,LEN(E326)-3)),IF(RIGHT(E326,2)="B)",-1000000000*VALUE(MID(E326,2,LEN(E326)-3)),IF(RIGHT(E326,2)="k)",-1000*VALUE(MID(E326,2,LEN(E326)-3)),VALUE(SUBSTITUTE(E326,",","")))))),IF(RIGHT(E326,1)="T",1000000000000*VALUE(LEFT(E326,LEN(E326)-1)),IF(RIGHT(E326,1)="M",1000000*VALUE(LEFT(E326,LEN(E326)-1)),IF(RIGHT(E326,1)="B",1000000000*VALUE(LEFT(E326,LEN(E326)-1)),IF(RIGHT(E326,1)="%",0.01*VALUE(LEFT(E326,LEN(E326)-1)),IF(RIGHT(E326,1)="k",1000*VALUE(LEFT(E326,LEN(E326)-1)),VALUE(SUBSTITUTE(E326,",",""))))))))),"N/A")</f>
        <v/>
      </c>
      <c r="M326">
        <f>IFERROR(IF(TRIM(F326)="-", "N/A", IF(RIGHT(F326,1)=")",IF(RIGHT(F326,2)="T)",-1000000000000*VALUE(MID(F326,2,LEN(F326)-3)),IF(RIGHT(F326,2)="M)",-1000000*VALUE(MID(F326,2,LEN(F326)-3)),IF(RIGHT(F326,2)="B)",-1000000000*VALUE(MID(F326,2,LEN(F326)-3)),IF(RIGHT(F326,2)="k)",-1000*VALUE(MID(F326,2,LEN(F326)-3)),VALUE(SUBSTITUTE(F326,",","")))))),IF(RIGHT(F326,1)="T",1000000000000*VALUE(LEFT(F326,LEN(F326)-1)),IF(RIGHT(F326,1)="M",1000000*VALUE(LEFT(F326,LEN(F326)-1)),IF(RIGHT(F326,1)="B",1000000000*VALUE(LEFT(F326,LEN(F326)-1)),IF(RIGHT(F326,1)="%",0.01*VALUE(LEFT(F326,LEN(F326)-1)),IF(RIGHT(F326,1)="k",1000*VALUE(LEFT(F326,LEN(F326)-1)),VALUE(SUBSTITUTE(F326,",",""))))))))),"N/A")</f>
        <v/>
      </c>
      <c r="N326">
        <f>IFERROR(IF(TRIM(G326)="-", "N/A", IF(RIGHT(G326,1)=")",IF(RIGHT(G326,2)="T)",-1000000000000*VALUE(MID(G326,2,LEN(G326)-3)),IF(RIGHT(G326,2)="M)",-1000000*VALUE(MID(G326,2,LEN(G326)-3)),IF(RIGHT(G326,2)="B)",-1000000000*VALUE(MID(G326,2,LEN(G326)-3)),IF(RIGHT(G326,2)="k)",-1000*VALUE(MID(G326,2,LEN(G326)-3)),VALUE(SUBSTITUTE(G326,",","")))))),IF(RIGHT(G326,1)="T",1000000000000*VALUE(LEFT(G326,LEN(G326)-1)),IF(RIGHT(G326,1)="M",1000000*VALUE(LEFT(G326,LEN(G326)-1)),IF(RIGHT(G326,1)="B",1000000000*VALUE(LEFT(G326,LEN(G326)-1)),IF(RIGHT(G326,1)="%",0.01*VALUE(LEFT(G326,LEN(G326)-1)),IF(RIGHT(G326,1)="k",1000*VALUE(LEFT(G326,LEN(G326)-1)),VALUE(SUBSTITUTE(G326,",",""))))))))),"N/A")</f>
        <v/>
      </c>
      <c r="P326">
        <f>MAX(J326:N326)</f>
        <v/>
      </c>
      <c r="Q326">
        <f>IFERROR(J144+MATCH(P326,J326:N326,0)-1,"")</f>
        <v/>
      </c>
      <c r="R326">
        <f>IF(Q326="","",MIN(J326:N326))</f>
        <v/>
      </c>
      <c r="S326">
        <f>IFERROR(J144+MATCH(R326,J326:N326,0)-1,"")</f>
        <v/>
      </c>
      <c r="T326">
        <f>IFERROR(AVERAGE(J326:N326),"")</f>
        <v/>
      </c>
      <c r="U326">
        <f>IFERROR(STDEV(J326:N326),"")</f>
        <v/>
      </c>
      <c r="V326">
        <f>IFERROR(IF(C326="-","",IF(ISBLANK(B326),"",IF(OR(ISNUMBER(FIND("Growth",B326)),ISNUMBER(FIND("Margin",B326))),"",(J326-T326)/U326))),"")</f>
        <v/>
      </c>
      <c r="W326">
        <f>IFERROR(IF(OR(D326="-",ISBLANK(D326)),"",(K326-T326)/U326),"")</f>
        <v/>
      </c>
      <c r="X326">
        <f>IFERROR(IF(OR(E326="-",ISBLANK(E326)),"",(L326-T326)/U326),"")</f>
        <v/>
      </c>
      <c r="Y326">
        <f>IFERROR(IF(OR(F326="-",ISBLANK(F326)),"",(M326-T326)/U326),"")</f>
        <v/>
      </c>
      <c r="Z326">
        <f>IFERROR(IF(OR(G326="-",ISBLANK(G326)),"",(N326-T326)/U326),"")</f>
        <v/>
      </c>
      <c r="AA326">
        <f>IF(MAX(MAX(V326:Z326),ABS(MIN(V326:Z326)))=ABS(MIN(V326:Z326)),MIN(V326:Z326),MAX(V326:Z326))</f>
        <v/>
      </c>
      <c r="AB326">
        <f>IFERROR(V144+MATCH(AA326,V326:Z326,0)-1,"")</f>
        <v/>
      </c>
      <c r="AC326">
        <f>IF(AB326&lt;&gt;"",IF(S326=AB326,"Low",IF(AB326=Q326,"High","")),"")</f>
        <v/>
      </c>
      <c r="AE326">
        <f>IF(ISNUMBER(MATCH("N/A",J326:N326,0)),"",IFERROR((5 * SUMPRODUCT(J144:N144,J326:N326) - PRODUCT(SUM(J144:N144),SUM(J326:N326))) / ((5 * SUM((J144^2)+(K144^2)+(L144^2)+(M144^2)+(N144^2))) - SUM(J144:N144)^2),""))</f>
        <v/>
      </c>
      <c r="AF326">
        <f>IFERROR(CORREL(J144:N144,J326:N326),"")</f>
        <v/>
      </c>
      <c r="AZ326">
        <f>IF(Q326=S326,0,1)</f>
        <v/>
      </c>
      <c r="BA326">
        <f>IF(AZ326=1,IF(Q326="","",IF(Q326=N144,"Yes","No")),"")</f>
        <v/>
      </c>
      <c r="BB326">
        <f>IF(BA326="Yes",P326,"")</f>
        <v/>
      </c>
      <c r="BC326">
        <f>IF(AZ326=1,IF(S326="","",IF(S326=N144,"Yes","No")),"")</f>
        <v/>
      </c>
      <c r="BD326">
        <f>IF(BC326="Yes",R326,"")</f>
        <v/>
      </c>
      <c r="BE326">
        <f>IFERROR(IF(SIGN(AE326)=1,"Increasing",IF(SIGN(AE326)=-1,"Decreasing","")),"")</f>
        <v/>
      </c>
      <c r="BF326">
        <f>IF(OR(AND(BE326="Increasing",BA326="Yes"),AND(BE326="Decreasing",BC326="Yes")),"Yes","No")</f>
        <v/>
      </c>
      <c r="BG326">
        <f>IF(I326="pos_trend","Yes","No")</f>
        <v/>
      </c>
      <c r="BH326">
        <f>IF(AF326&lt;&gt;"",IF(ABS(AF326)&gt;0.8,"Yes","No"),"")</f>
        <v/>
      </c>
    </row>
    <row r="327" spans="1:60">
      <c r="I327">
        <f>IF(AND(K327&gt; J327, L327&gt; K327, M327&gt; L327, N327&gt; M327), "pos_trend", IF(AND(K327&lt; J327, L327&lt; K327, M327&lt; L327, N327&lt; M327), "neg_trend", "N/A"))</f>
        <v/>
      </c>
      <c r="J327">
        <f>IFERROR(IF(TRIM(C327)="-", "N/A", IF(RIGHT(C327,1)=")",IF(RIGHT(C327,2)="T)",-1000000000000*VALUE(MID(C327,2,LEN(C327)-3)),IF(RIGHT(C327,2)="M)",-1000000*VALUE(MID(C327,2,LEN(C327)-3)),IF(RIGHT(C327,2)="B)",-1000000000*VALUE(MID(C327,2,LEN(C327)-3)),IF(RIGHT(C327,2)="k)",-1000*VALUE(MID(C327,2,LEN(C327)-3)),VALUE(SUBSTITUTE(C327,",","")))))),IF(RIGHT(C327,1)="T",1000000000000*VALUE(LEFT(C327,LEN(C327)-1)),IF(RIGHT(C327,1)="M",1000000*VALUE(LEFT(C327,LEN(C327)-1)),IF(RIGHT(C327,1)="B",1000000000*VALUE(LEFT(C327,LEN(C327)-1)),IF(RIGHT(C327,1)="%",0.01*VALUE(LEFT(C327,LEN(C327)-1)),IF(RIGHT(C327,1)="k",1000*VALUE(LEFT(C327,LEN(C327)-1)),VALUE(SUBSTITUTE(C327,",",""))))))))),"N/A")</f>
        <v/>
      </c>
      <c r="K327">
        <f>IFERROR(IF(TRIM(D327)="-", "N/A", IF(RIGHT(D327,1)=")",IF(RIGHT(D327,2)="T)",-1000000000000*VALUE(MID(D327,2,LEN(D327)-3)),IF(RIGHT(D327,2)="M)",-1000000*VALUE(MID(D327,2,LEN(D327)-3)),IF(RIGHT(D327,2)="B)",-1000000000*VALUE(MID(D327,2,LEN(D327)-3)),IF(RIGHT(D327,2)="k)",-1000*VALUE(MID(D327,2,LEN(D327)-3)),VALUE(SUBSTITUTE(D327,",","")))))),IF(RIGHT(D327,1)="T",1000000000000*VALUE(LEFT(D327,LEN(D327)-1)),IF(RIGHT(D327,1)="M",1000000*VALUE(LEFT(D327,LEN(D327)-1)),IF(RIGHT(D327,1)="B",1000000000*VALUE(LEFT(D327,LEN(D327)-1)),IF(RIGHT(D327,1)="%",0.01*VALUE(LEFT(D327,LEN(D327)-1)),IF(RIGHT(D327,1)="k",1000*VALUE(LEFT(D327,LEN(D327)-1)),VALUE(SUBSTITUTE(D327,",",""))))))))),"N/A")</f>
        <v/>
      </c>
      <c r="L327">
        <f>IFERROR(IF(TRIM(E327)="-", "N/A", IF(RIGHT(E327,1)=")",IF(RIGHT(E327,2)="T)",-1000000000000*VALUE(MID(E327,2,LEN(E327)-3)),IF(RIGHT(E327,2)="M)",-1000000*VALUE(MID(E327,2,LEN(E327)-3)),IF(RIGHT(E327,2)="B)",-1000000000*VALUE(MID(E327,2,LEN(E327)-3)),IF(RIGHT(E327,2)="k)",-1000*VALUE(MID(E327,2,LEN(E327)-3)),VALUE(SUBSTITUTE(E327,",","")))))),IF(RIGHT(E327,1)="T",1000000000000*VALUE(LEFT(E327,LEN(E327)-1)),IF(RIGHT(E327,1)="M",1000000*VALUE(LEFT(E327,LEN(E327)-1)),IF(RIGHT(E327,1)="B",1000000000*VALUE(LEFT(E327,LEN(E327)-1)),IF(RIGHT(E327,1)="%",0.01*VALUE(LEFT(E327,LEN(E327)-1)),IF(RIGHT(E327,1)="k",1000*VALUE(LEFT(E327,LEN(E327)-1)),VALUE(SUBSTITUTE(E327,",",""))))))))),"N/A")</f>
        <v/>
      </c>
      <c r="M327">
        <f>IFERROR(IF(TRIM(F327)="-", "N/A", IF(RIGHT(F327,1)=")",IF(RIGHT(F327,2)="T)",-1000000000000*VALUE(MID(F327,2,LEN(F327)-3)),IF(RIGHT(F327,2)="M)",-1000000*VALUE(MID(F327,2,LEN(F327)-3)),IF(RIGHT(F327,2)="B)",-1000000000*VALUE(MID(F327,2,LEN(F327)-3)),IF(RIGHT(F327,2)="k)",-1000*VALUE(MID(F327,2,LEN(F327)-3)),VALUE(SUBSTITUTE(F327,",","")))))),IF(RIGHT(F327,1)="T",1000000000000*VALUE(LEFT(F327,LEN(F327)-1)),IF(RIGHT(F327,1)="M",1000000*VALUE(LEFT(F327,LEN(F327)-1)),IF(RIGHT(F327,1)="B",1000000000*VALUE(LEFT(F327,LEN(F327)-1)),IF(RIGHT(F327,1)="%",0.01*VALUE(LEFT(F327,LEN(F327)-1)),IF(RIGHT(F327,1)="k",1000*VALUE(LEFT(F327,LEN(F327)-1)),VALUE(SUBSTITUTE(F327,",",""))))))))),"N/A")</f>
        <v/>
      </c>
      <c r="N327">
        <f>IFERROR(IF(TRIM(G327)="-", "N/A", IF(RIGHT(G327,1)=")",IF(RIGHT(G327,2)="T)",-1000000000000*VALUE(MID(G327,2,LEN(G327)-3)),IF(RIGHT(G327,2)="M)",-1000000*VALUE(MID(G327,2,LEN(G327)-3)),IF(RIGHT(G327,2)="B)",-1000000000*VALUE(MID(G327,2,LEN(G327)-3)),IF(RIGHT(G327,2)="k)",-1000*VALUE(MID(G327,2,LEN(G327)-3)),VALUE(SUBSTITUTE(G327,",","")))))),IF(RIGHT(G327,1)="T",1000000000000*VALUE(LEFT(G327,LEN(G327)-1)),IF(RIGHT(G327,1)="M",1000000*VALUE(LEFT(G327,LEN(G327)-1)),IF(RIGHT(G327,1)="B",1000000000*VALUE(LEFT(G327,LEN(G327)-1)),IF(RIGHT(G327,1)="%",0.01*VALUE(LEFT(G327,LEN(G327)-1)),IF(RIGHT(G327,1)="k",1000*VALUE(LEFT(G327,LEN(G327)-1)),VALUE(SUBSTITUTE(G327,",",""))))))))),"N/A")</f>
        <v/>
      </c>
      <c r="P327">
        <f>MAX(J327:N327)</f>
        <v/>
      </c>
      <c r="Q327">
        <f>IFERROR(J144+MATCH(P327,J327:N327,0)-1,"")</f>
        <v/>
      </c>
      <c r="R327">
        <f>IF(Q327="","",MIN(J327:N327))</f>
        <v/>
      </c>
      <c r="S327">
        <f>IFERROR(J144+MATCH(R327,J327:N327,0)-1,"")</f>
        <v/>
      </c>
      <c r="T327">
        <f>IFERROR(AVERAGE(J327:N327),"")</f>
        <v/>
      </c>
      <c r="U327">
        <f>IFERROR(STDEV(J327:N327),"")</f>
        <v/>
      </c>
      <c r="V327">
        <f>IFERROR(IF(C327="-","",IF(ISBLANK(B327),"",IF(OR(ISNUMBER(FIND("Growth",B327)),ISNUMBER(FIND("Margin",B327))),"",(J327-T327)/U327))),"")</f>
        <v/>
      </c>
      <c r="W327">
        <f>IFERROR(IF(OR(D327="-",ISBLANK(D327)),"",(K327-T327)/U327),"")</f>
        <v/>
      </c>
      <c r="X327">
        <f>IFERROR(IF(OR(E327="-",ISBLANK(E327)),"",(L327-T327)/U327),"")</f>
        <v/>
      </c>
      <c r="Y327">
        <f>IFERROR(IF(OR(F327="-",ISBLANK(F327)),"",(M327-T327)/U327),"")</f>
        <v/>
      </c>
      <c r="Z327">
        <f>IFERROR(IF(OR(G327="-",ISBLANK(G327)),"",(N327-T327)/U327),"")</f>
        <v/>
      </c>
      <c r="AA327">
        <f>IF(MAX(MAX(V327:Z327),ABS(MIN(V327:Z327)))=ABS(MIN(V327:Z327)),MIN(V327:Z327),MAX(V327:Z327))</f>
        <v/>
      </c>
      <c r="AB327">
        <f>IFERROR(V144+MATCH(AA327,V327:Z327,0)-1,"")</f>
        <v/>
      </c>
      <c r="AC327">
        <f>IF(AB327&lt;&gt;"",IF(S327=AB327,"Low",IF(AB327=Q327,"High","")),"")</f>
        <v/>
      </c>
      <c r="AE327">
        <f>IF(ISNUMBER(MATCH("N/A",J327:N327,0)),"",IFERROR((5 * SUMPRODUCT(J144:N144,J327:N327) - PRODUCT(SUM(J144:N144),SUM(J327:N327))) / ((5 * SUM((J144^2)+(K144^2)+(L144^2)+(M144^2)+(N144^2))) - SUM(J144:N144)^2),""))</f>
        <v/>
      </c>
      <c r="AF327">
        <f>IFERROR(CORREL(J144:N144,J327:N327),"")</f>
        <v/>
      </c>
      <c r="AZ327">
        <f>IF(Q327=S327,0,1)</f>
        <v/>
      </c>
      <c r="BA327">
        <f>IF(AZ327=1,IF(Q327="","",IF(Q327=N144,"Yes","No")),"")</f>
        <v/>
      </c>
      <c r="BB327">
        <f>IF(BA327="Yes",P327,"")</f>
        <v/>
      </c>
      <c r="BC327">
        <f>IF(AZ327=1,IF(S327="","",IF(S327=N144,"Yes","No")),"")</f>
        <v/>
      </c>
      <c r="BD327">
        <f>IF(BC327="Yes",R327,"")</f>
        <v/>
      </c>
      <c r="BE327">
        <f>IFERROR(IF(SIGN(AE327)=1,"Increasing",IF(SIGN(AE327)=-1,"Decreasing","")),"")</f>
        <v/>
      </c>
      <c r="BF327">
        <f>IF(OR(AND(BE327="Increasing",BA327="Yes"),AND(BE327="Decreasing",BC327="Yes")),"Yes","No")</f>
        <v/>
      </c>
      <c r="BG327">
        <f>IF(I327="pos_trend","Yes","No")</f>
        <v/>
      </c>
      <c r="BH327">
        <f>IF(AF327&lt;&gt;"",IF(ABS(AF327)&gt;0.8,"Yes","No"),"")</f>
        <v/>
      </c>
    </row>
    <row r="328" spans="1:60">
      <c s="1" r="B328" t="s">
        <v>316</v>
      </c>
      <c s="1" r="C328" t="s">
        <v>252</v>
      </c>
      <c s="1" r="D328" t="s">
        <v>253</v>
      </c>
      <c s="1" r="E328" t="s">
        <v>254</v>
      </c>
      <c s="1" r="F328" t="s">
        <v>255</v>
      </c>
      <c s="1" r="G328" t="s">
        <v>256</v>
      </c>
      <c s="1" r="H328" t="s">
        <v>257</v>
      </c>
      <c r="P328">
        <f>MAX(J328:N328)</f>
        <v/>
      </c>
      <c r="Q328">
        <f>IFERROR(J144+MATCH(P328,J328:N328,0)-1,"")</f>
        <v/>
      </c>
      <c r="R328">
        <f>IF(Q328="","",MIN(J328:N328))</f>
        <v/>
      </c>
      <c r="S328">
        <f>IFERROR(J144+MATCH(R328,J328:N328,0)-1,"")</f>
        <v/>
      </c>
      <c r="T328">
        <f>IFERROR(AVERAGE(J328:N328),"")</f>
        <v/>
      </c>
      <c r="U328">
        <f>IFERROR(STDEV(J328:N328),"")</f>
        <v/>
      </c>
      <c r="V328">
        <f>IFERROR(IF(C328="-","",IF(ISBLANK(B328),"",IF(OR(ISNUMBER(FIND("Growth",B328)),ISNUMBER(FIND("Margin",B328))),"",(J328-T328)/U328))),"")</f>
        <v/>
      </c>
      <c r="W328">
        <f>IFERROR(IF(OR(D328="-",ISBLANK(D328)),"",(K328-T328)/U328),"")</f>
        <v/>
      </c>
      <c r="X328">
        <f>IFERROR(IF(OR(E328="-",ISBLANK(E328)),"",(L328-T328)/U328),"")</f>
        <v/>
      </c>
      <c r="Y328">
        <f>IFERROR(IF(OR(F328="-",ISBLANK(F328)),"",(M328-T328)/U328),"")</f>
        <v/>
      </c>
      <c r="Z328">
        <f>IFERROR(IF(OR(G328="-",ISBLANK(G328)),"",(N328-T328)/U328),"")</f>
        <v/>
      </c>
      <c r="AA328">
        <f>IF(MAX(MAX(V328:Z328),ABS(MIN(V328:Z328)))=ABS(MIN(V328:Z328)),MIN(V328:Z328),MAX(V328:Z328))</f>
        <v/>
      </c>
      <c r="AB328">
        <f>IFERROR(V144+MATCH(AA328,V328:Z328,0)-1,"")</f>
        <v/>
      </c>
      <c r="AC328">
        <f>IF(AB328&lt;&gt;"",IF(S328=AB328,"Low",IF(AB328=Q328,"High","")),"")</f>
        <v/>
      </c>
      <c r="AE328">
        <f>IF(ISNUMBER(MATCH("N/A",J328:N328,0)),"",IFERROR((5 * SUMPRODUCT(J144:N144,J328:N328) - PRODUCT(SUM(J144:N144),SUM(J328:N328))) / ((5 * SUM((J144^2)+(K144^2)+(L144^2)+(M144^2)+(N144^2))) - SUM(J144:N144)^2),""))</f>
        <v/>
      </c>
      <c r="AF328">
        <f>IFERROR(CORREL(J144:N144,J328:N328),"")</f>
        <v/>
      </c>
      <c r="AZ328">
        <f>IF(Q328=S328,0,1)</f>
        <v/>
      </c>
      <c r="BA328">
        <f>IF(AZ328=1,IF(Q328="","",IF(Q328=N144,"Yes","No")),"")</f>
        <v/>
      </c>
      <c r="BB328">
        <f>IF(BA328="Yes",P328,"")</f>
        <v/>
      </c>
      <c r="BC328">
        <f>IF(AZ328=1,IF(S328="","",IF(S328=N144,"Yes","No")),"")</f>
        <v/>
      </c>
      <c r="BD328">
        <f>IF(BC328="Yes",R328,"")</f>
        <v/>
      </c>
      <c r="BE328">
        <f>IFERROR(IF(SIGN(AE328)=1,"Increasing",IF(SIGN(AE328)=-1,"Decreasing","")),"")</f>
        <v/>
      </c>
      <c r="BF328">
        <f>IF(OR(AND(BE328="Increasing",BA328="Yes"),AND(BE328="Decreasing",BC328="Yes")),"Yes","No")</f>
        <v/>
      </c>
      <c r="BG328">
        <f>IF(I328="pos_trend","Yes","No")</f>
        <v/>
      </c>
      <c r="BH328">
        <f>IF(AF328&lt;&gt;"",IF(ABS(AF328)&gt;0.8,"Yes","No"),"")</f>
        <v/>
      </c>
    </row>
    <row r="329" spans="1:60">
      <c s="1" r="A329" t="n">
        <v>0</v>
      </c>
      <c r="B329" t="s">
        <v>868</v>
      </c>
      <c r="C329" t="s">
        <v>1593</v>
      </c>
      <c r="D329" t="s">
        <v>1594</v>
      </c>
      <c r="E329" t="s">
        <v>1595</v>
      </c>
      <c r="F329" t="s">
        <v>1596</v>
      </c>
      <c r="G329" t="s">
        <v>1597</v>
      </c>
      <c r="H329" t="s"/>
      <c r="I329">
        <f>IF(AND(K329&gt; J329, L329&gt; K329, M329&gt; L329, N329&gt; M329), "pos_trend", IF(AND(K329&lt; J329, L329&lt; K329, M329&lt; L329, N329&lt; M329), "neg_trend", "N/A"))</f>
        <v/>
      </c>
      <c r="J329">
        <f>IFERROR(IF(TRIM(C329)="-", "N/A", IF(RIGHT(C329,1)=")",IF(RIGHT(C329,2)="T)",-1000000000000*VALUE(MID(C329,2,LEN(C329)-3)),IF(RIGHT(C329,2)="M)",-1000000*VALUE(MID(C329,2,LEN(C329)-3)),IF(RIGHT(C329,2)="B)",-1000000000*VALUE(MID(C329,2,LEN(C329)-3)),IF(RIGHT(C329,2)="k)",-1000*VALUE(MID(C329,2,LEN(C329)-3)),VALUE(SUBSTITUTE(C329,",","")))))),IF(RIGHT(C329,1)="T",1000000000000*VALUE(LEFT(C329,LEN(C329)-1)),IF(RIGHT(C329,1)="M",1000000*VALUE(LEFT(C329,LEN(C329)-1)),IF(RIGHT(C329,1)="B",1000000000*VALUE(LEFT(C329,LEN(C329)-1)),IF(RIGHT(C329,1)="%",0.01*VALUE(LEFT(C329,LEN(C329)-1)),IF(RIGHT(C329,1)="k",1000*VALUE(LEFT(C329,LEN(C329)-1)),VALUE(SUBSTITUTE(C329,",",""))))))))),"N/A")</f>
        <v/>
      </c>
      <c r="K329">
        <f>IFERROR(IF(TRIM(D329)="-", "N/A", IF(RIGHT(D329,1)=")",IF(RIGHT(D329,2)="T)",-1000000000000*VALUE(MID(D329,2,LEN(D329)-3)),IF(RIGHT(D329,2)="M)",-1000000*VALUE(MID(D329,2,LEN(D329)-3)),IF(RIGHT(D329,2)="B)",-1000000000*VALUE(MID(D329,2,LEN(D329)-3)),IF(RIGHT(D329,2)="k)",-1000*VALUE(MID(D329,2,LEN(D329)-3)),VALUE(SUBSTITUTE(D329,",","")))))),IF(RIGHT(D329,1)="T",1000000000000*VALUE(LEFT(D329,LEN(D329)-1)),IF(RIGHT(D329,1)="M",1000000*VALUE(LEFT(D329,LEN(D329)-1)),IF(RIGHT(D329,1)="B",1000000000*VALUE(LEFT(D329,LEN(D329)-1)),IF(RIGHT(D329,1)="%",0.01*VALUE(LEFT(D329,LEN(D329)-1)),IF(RIGHT(D329,1)="k",1000*VALUE(LEFT(D329,LEN(D329)-1)),VALUE(SUBSTITUTE(D329,",",""))))))))),"N/A")</f>
        <v/>
      </c>
      <c r="L329">
        <f>IFERROR(IF(TRIM(E329)="-", "N/A", IF(RIGHT(E329,1)=")",IF(RIGHT(E329,2)="T)",-1000000000000*VALUE(MID(E329,2,LEN(E329)-3)),IF(RIGHT(E329,2)="M)",-1000000*VALUE(MID(E329,2,LEN(E329)-3)),IF(RIGHT(E329,2)="B)",-1000000000*VALUE(MID(E329,2,LEN(E329)-3)),IF(RIGHT(E329,2)="k)",-1000*VALUE(MID(E329,2,LEN(E329)-3)),VALUE(SUBSTITUTE(E329,",","")))))),IF(RIGHT(E329,1)="T",1000000000000*VALUE(LEFT(E329,LEN(E329)-1)),IF(RIGHT(E329,1)="M",1000000*VALUE(LEFT(E329,LEN(E329)-1)),IF(RIGHT(E329,1)="B",1000000000*VALUE(LEFT(E329,LEN(E329)-1)),IF(RIGHT(E329,1)="%",0.01*VALUE(LEFT(E329,LEN(E329)-1)),IF(RIGHT(E329,1)="k",1000*VALUE(LEFT(E329,LEN(E329)-1)),VALUE(SUBSTITUTE(E329,",",""))))))))),"N/A")</f>
        <v/>
      </c>
      <c r="M329">
        <f>IFERROR(IF(TRIM(F329)="-", "N/A", IF(RIGHT(F329,1)=")",IF(RIGHT(F329,2)="T)",-1000000000000*VALUE(MID(F329,2,LEN(F329)-3)),IF(RIGHT(F329,2)="M)",-1000000*VALUE(MID(F329,2,LEN(F329)-3)),IF(RIGHT(F329,2)="B)",-1000000000*VALUE(MID(F329,2,LEN(F329)-3)),IF(RIGHT(F329,2)="k)",-1000*VALUE(MID(F329,2,LEN(F329)-3)),VALUE(SUBSTITUTE(F329,",","")))))),IF(RIGHT(F329,1)="T",1000000000000*VALUE(LEFT(F329,LEN(F329)-1)),IF(RIGHT(F329,1)="M",1000000*VALUE(LEFT(F329,LEN(F329)-1)),IF(RIGHT(F329,1)="B",1000000000*VALUE(LEFT(F329,LEN(F329)-1)),IF(RIGHT(F329,1)="%",0.01*VALUE(LEFT(F329,LEN(F329)-1)),IF(RIGHT(F329,1)="k",1000*VALUE(LEFT(F329,LEN(F329)-1)),VALUE(SUBSTITUTE(F329,",",""))))))))),"N/A")</f>
        <v/>
      </c>
      <c r="N329">
        <f>IFERROR(IF(TRIM(G329)="-", "N/A", IF(RIGHT(G329,1)=")",IF(RIGHT(G329,2)="T)",-1000000000000*VALUE(MID(G329,2,LEN(G329)-3)),IF(RIGHT(G329,2)="M)",-1000000*VALUE(MID(G329,2,LEN(G329)-3)),IF(RIGHT(G329,2)="B)",-1000000000*VALUE(MID(G329,2,LEN(G329)-3)),IF(RIGHT(G329,2)="k)",-1000*VALUE(MID(G329,2,LEN(G329)-3)),VALUE(SUBSTITUTE(G329,",","")))))),IF(RIGHT(G329,1)="T",1000000000000*VALUE(LEFT(G329,LEN(G329)-1)),IF(RIGHT(G329,1)="M",1000000*VALUE(LEFT(G329,LEN(G329)-1)),IF(RIGHT(G329,1)="B",1000000000*VALUE(LEFT(G329,LEN(G329)-1)),IF(RIGHT(G329,1)="%",0.01*VALUE(LEFT(G329,LEN(G329)-1)),IF(RIGHT(G329,1)="k",1000*VALUE(LEFT(G329,LEN(G329)-1)),VALUE(SUBSTITUTE(G329,",",""))))))))),"N/A")</f>
        <v/>
      </c>
      <c r="P329">
        <f>MAX(J329:N329)</f>
        <v/>
      </c>
      <c r="Q329">
        <f>IFERROR(J144+MATCH(P329,J329:N329,0)-1,"")</f>
        <v/>
      </c>
      <c r="R329">
        <f>IF(Q329="","",MIN(J329:N329))</f>
        <v/>
      </c>
      <c r="S329">
        <f>IFERROR(J144+MATCH(R329,J329:N329,0)-1,"")</f>
        <v/>
      </c>
      <c r="T329">
        <f>IFERROR(AVERAGE(J329:N329),"")</f>
        <v/>
      </c>
      <c r="U329">
        <f>IFERROR(STDEV(J329:N329),"")</f>
        <v/>
      </c>
      <c r="V329">
        <f>IFERROR(IF(C329="-","",IF(ISBLANK(B329),"",IF(OR(ISNUMBER(FIND("Growth",B329)),ISNUMBER(FIND("Margin",B329))),"",(J329-T329)/U329))),"")</f>
        <v/>
      </c>
      <c r="W329">
        <f>IFERROR(IF(OR(D329="-",ISBLANK(D329)),"",(K329-T329)/U329),"")</f>
        <v/>
      </c>
      <c r="X329">
        <f>IFERROR(IF(OR(E329="-",ISBLANK(E329)),"",(L329-T329)/U329),"")</f>
        <v/>
      </c>
      <c r="Y329">
        <f>IFERROR(IF(OR(F329="-",ISBLANK(F329)),"",(M329-T329)/U329),"")</f>
        <v/>
      </c>
      <c r="Z329">
        <f>IFERROR(IF(OR(G329="-",ISBLANK(G329)),"",(N329-T329)/U329),"")</f>
        <v/>
      </c>
      <c r="AA329">
        <f>IF(MAX(MAX(V329:Z329),ABS(MIN(V329:Z329)))=ABS(MIN(V329:Z329)),MIN(V329:Z329),MAX(V329:Z329))</f>
        <v/>
      </c>
      <c r="AB329">
        <f>IFERROR(V144+MATCH(AA329,V329:Z329,0)-1,"")</f>
        <v/>
      </c>
      <c r="AC329">
        <f>IF(AB329&lt;&gt;"",IF(S329=AB329,"Low",IF(AB329=Q329,"High","")),"")</f>
        <v/>
      </c>
      <c r="AE329">
        <f>IF(ISNUMBER(MATCH("N/A",J329:N329,0)),"",IFERROR((5 * SUMPRODUCT(J144:N144,J329:N329) - PRODUCT(SUM(J144:N144),SUM(J329:N329))) / ((5 * SUM((J144^2)+(K144^2)+(L144^2)+(M144^2)+(N144^2))) - SUM(J144:N144)^2),""))</f>
        <v/>
      </c>
      <c r="AF329">
        <f>IFERROR(CORREL(J144:N144,J329:N329),"")</f>
        <v/>
      </c>
      <c r="AZ329">
        <f>IF(Q329=S329,0,1)</f>
        <v/>
      </c>
      <c r="BA329">
        <f>IF(AZ329=1,IF(Q329="","",IF(Q329=N144,"Yes","No")),"")</f>
        <v/>
      </c>
      <c r="BB329">
        <f>IF(BA329="Yes",P329,"")</f>
        <v/>
      </c>
      <c r="BC329">
        <f>IF(AZ329=1,IF(S329="","",IF(S329=N144,"Yes","No")),"")</f>
        <v/>
      </c>
      <c r="BD329">
        <f>IF(BC329="Yes",R329,"")</f>
        <v/>
      </c>
      <c r="BE329">
        <f>IFERROR(IF(SIGN(AE329)=1,"Increasing",IF(SIGN(AE329)=-1,"Decreasing","")),"")</f>
        <v/>
      </c>
      <c r="BF329">
        <f>IF(OR(AND(BE329="Increasing",BA329="Yes"),AND(BE329="Decreasing",BC329="Yes")),"Yes","No")</f>
        <v/>
      </c>
      <c r="BG329">
        <f>IF(I329="pos_trend","Yes","No")</f>
        <v/>
      </c>
      <c r="BH329">
        <f>IF(AF329&lt;&gt;"",IF(ABS(AF329)&gt;0.8,"Yes","No"),"")</f>
        <v/>
      </c>
    </row>
    <row r="330" spans="1:60">
      <c s="1" r="A330" t="n">
        <v>1</v>
      </c>
      <c r="B330" t="s">
        <v>874</v>
      </c>
      <c r="C330" t="s">
        <v>1593</v>
      </c>
      <c r="D330" t="s">
        <v>1594</v>
      </c>
      <c r="E330" t="s">
        <v>1595</v>
      </c>
      <c r="F330" t="s">
        <v>1596</v>
      </c>
      <c r="G330" t="s">
        <v>1597</v>
      </c>
      <c r="H330" t="s"/>
      <c r="I330">
        <f>IF(AND(K330&gt; J330, L330&gt; K330, M330&gt; L330, N330&gt; M330), "pos_trend", IF(AND(K330&lt; J330, L330&lt; K330, M330&lt; L330, N330&lt; M330), "neg_trend", "N/A"))</f>
        <v/>
      </c>
      <c r="J330">
        <f>IFERROR(IF(TRIM(C330)="-", "N/A", IF(RIGHT(C330,1)=")",IF(RIGHT(C330,2)="T)",-1000000000000*VALUE(MID(C330,2,LEN(C330)-3)),IF(RIGHT(C330,2)="M)",-1000000*VALUE(MID(C330,2,LEN(C330)-3)),IF(RIGHT(C330,2)="B)",-1000000000*VALUE(MID(C330,2,LEN(C330)-3)),IF(RIGHT(C330,2)="k)",-1000*VALUE(MID(C330,2,LEN(C330)-3)),VALUE(SUBSTITUTE(C330,",","")))))),IF(RIGHT(C330,1)="T",1000000000000*VALUE(LEFT(C330,LEN(C330)-1)),IF(RIGHT(C330,1)="M",1000000*VALUE(LEFT(C330,LEN(C330)-1)),IF(RIGHT(C330,1)="B",1000000000*VALUE(LEFT(C330,LEN(C330)-1)),IF(RIGHT(C330,1)="%",0.01*VALUE(LEFT(C330,LEN(C330)-1)),IF(RIGHT(C330,1)="k",1000*VALUE(LEFT(C330,LEN(C330)-1)),VALUE(SUBSTITUTE(C330,",",""))))))))),"N/A")</f>
        <v/>
      </c>
      <c r="K330">
        <f>IFERROR(IF(TRIM(D330)="-", "N/A", IF(RIGHT(D330,1)=")",IF(RIGHT(D330,2)="T)",-1000000000000*VALUE(MID(D330,2,LEN(D330)-3)),IF(RIGHT(D330,2)="M)",-1000000*VALUE(MID(D330,2,LEN(D330)-3)),IF(RIGHT(D330,2)="B)",-1000000000*VALUE(MID(D330,2,LEN(D330)-3)),IF(RIGHT(D330,2)="k)",-1000*VALUE(MID(D330,2,LEN(D330)-3)),VALUE(SUBSTITUTE(D330,",","")))))),IF(RIGHT(D330,1)="T",1000000000000*VALUE(LEFT(D330,LEN(D330)-1)),IF(RIGHT(D330,1)="M",1000000*VALUE(LEFT(D330,LEN(D330)-1)),IF(RIGHT(D330,1)="B",1000000000*VALUE(LEFT(D330,LEN(D330)-1)),IF(RIGHT(D330,1)="%",0.01*VALUE(LEFT(D330,LEN(D330)-1)),IF(RIGHT(D330,1)="k",1000*VALUE(LEFT(D330,LEN(D330)-1)),VALUE(SUBSTITUTE(D330,",",""))))))))),"N/A")</f>
        <v/>
      </c>
      <c r="L330">
        <f>IFERROR(IF(TRIM(E330)="-", "N/A", IF(RIGHT(E330,1)=")",IF(RIGHT(E330,2)="T)",-1000000000000*VALUE(MID(E330,2,LEN(E330)-3)),IF(RIGHT(E330,2)="M)",-1000000*VALUE(MID(E330,2,LEN(E330)-3)),IF(RIGHT(E330,2)="B)",-1000000000*VALUE(MID(E330,2,LEN(E330)-3)),IF(RIGHT(E330,2)="k)",-1000*VALUE(MID(E330,2,LEN(E330)-3)),VALUE(SUBSTITUTE(E330,",","")))))),IF(RIGHT(E330,1)="T",1000000000000*VALUE(LEFT(E330,LEN(E330)-1)),IF(RIGHT(E330,1)="M",1000000*VALUE(LEFT(E330,LEN(E330)-1)),IF(RIGHT(E330,1)="B",1000000000*VALUE(LEFT(E330,LEN(E330)-1)),IF(RIGHT(E330,1)="%",0.01*VALUE(LEFT(E330,LEN(E330)-1)),IF(RIGHT(E330,1)="k",1000*VALUE(LEFT(E330,LEN(E330)-1)),VALUE(SUBSTITUTE(E330,",",""))))))))),"N/A")</f>
        <v/>
      </c>
      <c r="M330">
        <f>IFERROR(IF(TRIM(F330)="-", "N/A", IF(RIGHT(F330,1)=")",IF(RIGHT(F330,2)="T)",-1000000000000*VALUE(MID(F330,2,LEN(F330)-3)),IF(RIGHT(F330,2)="M)",-1000000*VALUE(MID(F330,2,LEN(F330)-3)),IF(RIGHT(F330,2)="B)",-1000000000*VALUE(MID(F330,2,LEN(F330)-3)),IF(RIGHT(F330,2)="k)",-1000*VALUE(MID(F330,2,LEN(F330)-3)),VALUE(SUBSTITUTE(F330,",","")))))),IF(RIGHT(F330,1)="T",1000000000000*VALUE(LEFT(F330,LEN(F330)-1)),IF(RIGHT(F330,1)="M",1000000*VALUE(LEFT(F330,LEN(F330)-1)),IF(RIGHT(F330,1)="B",1000000000*VALUE(LEFT(F330,LEN(F330)-1)),IF(RIGHT(F330,1)="%",0.01*VALUE(LEFT(F330,LEN(F330)-1)),IF(RIGHT(F330,1)="k",1000*VALUE(LEFT(F330,LEN(F330)-1)),VALUE(SUBSTITUTE(F330,",",""))))))))),"N/A")</f>
        <v/>
      </c>
      <c r="N330">
        <f>IFERROR(IF(TRIM(G330)="-", "N/A", IF(RIGHT(G330,1)=")",IF(RIGHT(G330,2)="T)",-1000000000000*VALUE(MID(G330,2,LEN(G330)-3)),IF(RIGHT(G330,2)="M)",-1000000*VALUE(MID(G330,2,LEN(G330)-3)),IF(RIGHT(G330,2)="B)",-1000000000*VALUE(MID(G330,2,LEN(G330)-3)),IF(RIGHT(G330,2)="k)",-1000*VALUE(MID(G330,2,LEN(G330)-3)),VALUE(SUBSTITUTE(G330,",","")))))),IF(RIGHT(G330,1)="T",1000000000000*VALUE(LEFT(G330,LEN(G330)-1)),IF(RIGHT(G330,1)="M",1000000*VALUE(LEFT(G330,LEN(G330)-1)),IF(RIGHT(G330,1)="B",1000000000*VALUE(LEFT(G330,LEN(G330)-1)),IF(RIGHT(G330,1)="%",0.01*VALUE(LEFT(G330,LEN(G330)-1)),IF(RIGHT(G330,1)="k",1000*VALUE(LEFT(G330,LEN(G330)-1)),VALUE(SUBSTITUTE(G330,",",""))))))))),"N/A")</f>
        <v/>
      </c>
      <c r="P330">
        <f>MAX(J330:N330)</f>
        <v/>
      </c>
      <c r="Q330">
        <f>IFERROR(J144+MATCH(P330,J330:N330,0)-1,"")</f>
        <v/>
      </c>
      <c r="R330">
        <f>IF(Q330="","",MIN(J330:N330))</f>
        <v/>
      </c>
      <c r="S330">
        <f>IFERROR(J144+MATCH(R330,J330:N330,0)-1,"")</f>
        <v/>
      </c>
      <c r="T330">
        <f>IFERROR(AVERAGE(J330:N330),"")</f>
        <v/>
      </c>
      <c r="U330">
        <f>IFERROR(STDEV(J330:N330),"")</f>
        <v/>
      </c>
      <c r="V330">
        <f>IFERROR(IF(C330="-","",IF(ISBLANK(B330),"",IF(OR(ISNUMBER(FIND("Growth",B330)),ISNUMBER(FIND("Margin",B330))),"",(J330-T330)/U330))),"")</f>
        <v/>
      </c>
      <c r="W330">
        <f>IFERROR(IF(OR(D330="-",ISBLANK(D330)),"",(K330-T330)/U330),"")</f>
        <v/>
      </c>
      <c r="X330">
        <f>IFERROR(IF(OR(E330="-",ISBLANK(E330)),"",(L330-T330)/U330),"")</f>
        <v/>
      </c>
      <c r="Y330">
        <f>IFERROR(IF(OR(F330="-",ISBLANK(F330)),"",(M330-T330)/U330),"")</f>
        <v/>
      </c>
      <c r="Z330">
        <f>IFERROR(IF(OR(G330="-",ISBLANK(G330)),"",(N330-T330)/U330),"")</f>
        <v/>
      </c>
      <c r="AA330">
        <f>IF(MAX(MAX(V330:Z330),ABS(MIN(V330:Z330)))=ABS(MIN(V330:Z330)),MIN(V330:Z330),MAX(V330:Z330))</f>
        <v/>
      </c>
      <c r="AB330">
        <f>IFERROR(V144+MATCH(AA330,V330:Z330,0)-1,"")</f>
        <v/>
      </c>
      <c r="AC330">
        <f>IF(AB330&lt;&gt;"",IF(S330=AB330,"Low",IF(AB330=Q330,"High","")),"")</f>
        <v/>
      </c>
      <c r="AE330">
        <f>IF(ISNUMBER(MATCH("N/A",J330:N330,0)),"",IFERROR((5 * SUMPRODUCT(J144:N144,J330:N330) - PRODUCT(SUM(J144:N144),SUM(J330:N330))) / ((5 * SUM((J144^2)+(K144^2)+(L144^2)+(M144^2)+(N144^2))) - SUM(J144:N144)^2),""))</f>
        <v/>
      </c>
      <c r="AF330">
        <f>IFERROR(CORREL(J144:N144,J330:N330),"")</f>
        <v/>
      </c>
      <c r="AZ330">
        <f>IF(Q330=S330,0,1)</f>
        <v/>
      </c>
      <c r="BA330">
        <f>IF(AZ330=1,IF(Q330="","",IF(Q330=N144,"Yes","No")),"")</f>
        <v/>
      </c>
      <c r="BB330">
        <f>IF(BA330="Yes",P330,"")</f>
        <v/>
      </c>
      <c r="BC330">
        <f>IF(AZ330=1,IF(S330="","",IF(S330=N144,"Yes","No")),"")</f>
        <v/>
      </c>
      <c r="BD330">
        <f>IF(BC330="Yes",R330,"")</f>
        <v/>
      </c>
      <c r="BE330">
        <f>IFERROR(IF(SIGN(AE330)=1,"Increasing",IF(SIGN(AE330)=-1,"Decreasing","")),"")</f>
        <v/>
      </c>
      <c r="BF330">
        <f>IF(OR(AND(BE330="Increasing",BA330="Yes"),AND(BE330="Decreasing",BC330="Yes")),"Yes","No")</f>
        <v/>
      </c>
      <c r="BG330">
        <f>IF(I330="pos_trend","Yes","No")</f>
        <v/>
      </c>
      <c r="BH330">
        <f>IF(AF330&lt;&gt;"",IF(ABS(AF330)&gt;0.8,"Yes","No"),"")</f>
        <v/>
      </c>
    </row>
    <row r="331" spans="1:60">
      <c s="1" r="A331" t="n">
        <v>2</v>
      </c>
      <c r="B331" t="s">
        <v>421</v>
      </c>
      <c r="C331" t="s">
        <v>264</v>
      </c>
      <c r="D331" t="s">
        <v>264</v>
      </c>
      <c r="E331" t="s">
        <v>264</v>
      </c>
      <c r="F331" t="s">
        <v>264</v>
      </c>
      <c r="G331" t="s">
        <v>264</v>
      </c>
      <c r="H331" t="s"/>
      <c r="I331">
        <f>IF(AND(K331&gt; J331, L331&gt; K331, M331&gt; L331, N331&gt; M331), "pos_trend", IF(AND(K331&lt; J331, L331&lt; K331, M331&lt; L331, N331&lt; M331), "neg_trend", "N/A"))</f>
        <v/>
      </c>
      <c r="J331">
        <f>IFERROR(IF(TRIM(C331)="-", "N/A", IF(RIGHT(C331,1)=")",IF(RIGHT(C331,2)="T)",-1000000000000*VALUE(MID(C331,2,LEN(C331)-3)),IF(RIGHT(C331,2)="M)",-1000000*VALUE(MID(C331,2,LEN(C331)-3)),IF(RIGHT(C331,2)="B)",-1000000000*VALUE(MID(C331,2,LEN(C331)-3)),IF(RIGHT(C331,2)="k)",-1000*VALUE(MID(C331,2,LEN(C331)-3)),VALUE(SUBSTITUTE(C331,",","")))))),IF(RIGHT(C331,1)="T",1000000000000*VALUE(LEFT(C331,LEN(C331)-1)),IF(RIGHT(C331,1)="M",1000000*VALUE(LEFT(C331,LEN(C331)-1)),IF(RIGHT(C331,1)="B",1000000000*VALUE(LEFT(C331,LEN(C331)-1)),IF(RIGHT(C331,1)="%",0.01*VALUE(LEFT(C331,LEN(C331)-1)),IF(RIGHT(C331,1)="k",1000*VALUE(LEFT(C331,LEN(C331)-1)),VALUE(SUBSTITUTE(C331,",",""))))))))),"N/A")</f>
        <v/>
      </c>
      <c r="K331">
        <f>IFERROR(IF(TRIM(D331)="-", "N/A", IF(RIGHT(D331,1)=")",IF(RIGHT(D331,2)="T)",-1000000000000*VALUE(MID(D331,2,LEN(D331)-3)),IF(RIGHT(D331,2)="M)",-1000000*VALUE(MID(D331,2,LEN(D331)-3)),IF(RIGHT(D331,2)="B)",-1000000000*VALUE(MID(D331,2,LEN(D331)-3)),IF(RIGHT(D331,2)="k)",-1000*VALUE(MID(D331,2,LEN(D331)-3)),VALUE(SUBSTITUTE(D331,",","")))))),IF(RIGHT(D331,1)="T",1000000000000*VALUE(LEFT(D331,LEN(D331)-1)),IF(RIGHT(D331,1)="M",1000000*VALUE(LEFT(D331,LEN(D331)-1)),IF(RIGHT(D331,1)="B",1000000000*VALUE(LEFT(D331,LEN(D331)-1)),IF(RIGHT(D331,1)="%",0.01*VALUE(LEFT(D331,LEN(D331)-1)),IF(RIGHT(D331,1)="k",1000*VALUE(LEFT(D331,LEN(D331)-1)),VALUE(SUBSTITUTE(D331,",",""))))))))),"N/A")</f>
        <v/>
      </c>
      <c r="L331">
        <f>IFERROR(IF(TRIM(E331)="-", "N/A", IF(RIGHT(E331,1)=")",IF(RIGHT(E331,2)="T)",-1000000000000*VALUE(MID(E331,2,LEN(E331)-3)),IF(RIGHT(E331,2)="M)",-1000000*VALUE(MID(E331,2,LEN(E331)-3)),IF(RIGHT(E331,2)="B)",-1000000000*VALUE(MID(E331,2,LEN(E331)-3)),IF(RIGHT(E331,2)="k)",-1000*VALUE(MID(E331,2,LEN(E331)-3)),VALUE(SUBSTITUTE(E331,",","")))))),IF(RIGHT(E331,1)="T",1000000000000*VALUE(LEFT(E331,LEN(E331)-1)),IF(RIGHT(E331,1)="M",1000000*VALUE(LEFT(E331,LEN(E331)-1)),IF(RIGHT(E331,1)="B",1000000000*VALUE(LEFT(E331,LEN(E331)-1)),IF(RIGHT(E331,1)="%",0.01*VALUE(LEFT(E331,LEN(E331)-1)),IF(RIGHT(E331,1)="k",1000*VALUE(LEFT(E331,LEN(E331)-1)),VALUE(SUBSTITUTE(E331,",",""))))))))),"N/A")</f>
        <v/>
      </c>
      <c r="M331">
        <f>IFERROR(IF(TRIM(F331)="-", "N/A", IF(RIGHT(F331,1)=")",IF(RIGHT(F331,2)="T)",-1000000000000*VALUE(MID(F331,2,LEN(F331)-3)),IF(RIGHT(F331,2)="M)",-1000000*VALUE(MID(F331,2,LEN(F331)-3)),IF(RIGHT(F331,2)="B)",-1000000000*VALUE(MID(F331,2,LEN(F331)-3)),IF(RIGHT(F331,2)="k)",-1000*VALUE(MID(F331,2,LEN(F331)-3)),VALUE(SUBSTITUTE(F331,",","")))))),IF(RIGHT(F331,1)="T",1000000000000*VALUE(LEFT(F331,LEN(F331)-1)),IF(RIGHT(F331,1)="M",1000000*VALUE(LEFT(F331,LEN(F331)-1)),IF(RIGHT(F331,1)="B",1000000000*VALUE(LEFT(F331,LEN(F331)-1)),IF(RIGHT(F331,1)="%",0.01*VALUE(LEFT(F331,LEN(F331)-1)),IF(RIGHT(F331,1)="k",1000*VALUE(LEFT(F331,LEN(F331)-1)),VALUE(SUBSTITUTE(F331,",",""))))))))),"N/A")</f>
        <v/>
      </c>
      <c r="N331">
        <f>IFERROR(IF(TRIM(G331)="-", "N/A", IF(RIGHT(G331,1)=")",IF(RIGHT(G331,2)="T)",-1000000000000*VALUE(MID(G331,2,LEN(G331)-3)),IF(RIGHT(G331,2)="M)",-1000000*VALUE(MID(G331,2,LEN(G331)-3)),IF(RIGHT(G331,2)="B)",-1000000000*VALUE(MID(G331,2,LEN(G331)-3)),IF(RIGHT(G331,2)="k)",-1000*VALUE(MID(G331,2,LEN(G331)-3)),VALUE(SUBSTITUTE(G331,",","")))))),IF(RIGHT(G331,1)="T",1000000000000*VALUE(LEFT(G331,LEN(G331)-1)),IF(RIGHT(G331,1)="M",1000000*VALUE(LEFT(G331,LEN(G331)-1)),IF(RIGHT(G331,1)="B",1000000000*VALUE(LEFT(G331,LEN(G331)-1)),IF(RIGHT(G331,1)="%",0.01*VALUE(LEFT(G331,LEN(G331)-1)),IF(RIGHT(G331,1)="k",1000*VALUE(LEFT(G331,LEN(G331)-1)),VALUE(SUBSTITUTE(G331,",",""))))))))),"N/A")</f>
        <v/>
      </c>
      <c r="P331">
        <f>MAX(J331:N331)</f>
        <v/>
      </c>
      <c r="Q331">
        <f>IFERROR(J144+MATCH(P331,J331:N331,0)-1,"")</f>
        <v/>
      </c>
      <c r="R331">
        <f>IF(Q331="","",MIN(J331:N331))</f>
        <v/>
      </c>
      <c r="S331">
        <f>IFERROR(J144+MATCH(R331,J331:N331,0)-1,"")</f>
        <v/>
      </c>
      <c r="T331">
        <f>IFERROR(AVERAGE(J331:N331),"")</f>
        <v/>
      </c>
      <c r="U331">
        <f>IFERROR(STDEV(J331:N331),"")</f>
        <v/>
      </c>
      <c r="V331">
        <f>IFERROR(IF(C331="-","",IF(ISBLANK(B331),"",IF(OR(ISNUMBER(FIND("Growth",B331)),ISNUMBER(FIND("Margin",B331))),"",(J331-T331)/U331))),"")</f>
        <v/>
      </c>
      <c r="W331">
        <f>IFERROR(IF(OR(D331="-",ISBLANK(D331)),"",(K331-T331)/U331),"")</f>
        <v/>
      </c>
      <c r="X331">
        <f>IFERROR(IF(OR(E331="-",ISBLANK(E331)),"",(L331-T331)/U331),"")</f>
        <v/>
      </c>
      <c r="Y331">
        <f>IFERROR(IF(OR(F331="-",ISBLANK(F331)),"",(M331-T331)/U331),"")</f>
        <v/>
      </c>
      <c r="Z331">
        <f>IFERROR(IF(OR(G331="-",ISBLANK(G331)),"",(N331-T331)/U331),"")</f>
        <v/>
      </c>
      <c r="AA331">
        <f>IF(MAX(MAX(V331:Z331),ABS(MIN(V331:Z331)))=ABS(MIN(V331:Z331)),MIN(V331:Z331),MAX(V331:Z331))</f>
        <v/>
      </c>
      <c r="AB331">
        <f>IFERROR(V144+MATCH(AA331,V331:Z331,0)-1,"")</f>
        <v/>
      </c>
      <c r="AC331">
        <f>IF(AB331&lt;&gt;"",IF(S331=AB331,"Low",IF(AB331=Q331,"High","")),"")</f>
        <v/>
      </c>
      <c r="AE331">
        <f>IF(ISNUMBER(MATCH("N/A",J331:N331,0)),"",IFERROR((5 * SUMPRODUCT(J144:N144,J331:N331) - PRODUCT(SUM(J144:N144),SUM(J331:N331))) / ((5 * SUM((J144^2)+(K144^2)+(L144^2)+(M144^2)+(N144^2))) - SUM(J144:N144)^2),""))</f>
        <v/>
      </c>
      <c r="AF331">
        <f>IFERROR(CORREL(J144:N144,J331:N331),"")</f>
        <v/>
      </c>
      <c r="AZ331">
        <f>IF(Q331=S331,0,1)</f>
        <v/>
      </c>
      <c r="BA331">
        <f>IF(AZ331=1,IF(Q331="","",IF(Q331=N144,"Yes","No")),"")</f>
        <v/>
      </c>
      <c r="BB331">
        <f>IF(BA331="Yes",P331,"")</f>
        <v/>
      </c>
      <c r="BC331">
        <f>IF(AZ331=1,IF(S331="","",IF(S331=N144,"Yes","No")),"")</f>
        <v/>
      </c>
      <c r="BD331">
        <f>IF(BC331="Yes",R331,"")</f>
        <v/>
      </c>
      <c r="BE331">
        <f>IFERROR(IF(SIGN(AE331)=1,"Increasing",IF(SIGN(AE331)=-1,"Decreasing","")),"")</f>
        <v/>
      </c>
      <c r="BF331">
        <f>IF(OR(AND(BE331="Increasing",BA331="Yes"),AND(BE331="Decreasing",BC331="Yes")),"Yes","No")</f>
        <v/>
      </c>
      <c r="BG331">
        <f>IF(I331="pos_trend","Yes","No")</f>
        <v/>
      </c>
      <c r="BH331">
        <f>IF(AF331&lt;&gt;"",IF(ABS(AF331)&gt;0.8,"Yes","No"),"")</f>
        <v/>
      </c>
    </row>
    <row r="332" spans="1:60">
      <c s="1" r="A332" t="n">
        <v>3</v>
      </c>
      <c r="B332" t="s">
        <v>875</v>
      </c>
      <c r="C332" t="s">
        <v>264</v>
      </c>
      <c r="D332" t="s">
        <v>1598</v>
      </c>
      <c r="E332" t="s">
        <v>1599</v>
      </c>
      <c r="F332" t="s">
        <v>1600</v>
      </c>
      <c r="G332" t="s">
        <v>1601</v>
      </c>
      <c r="H332" t="s"/>
      <c r="I332">
        <f>IF(AND(K332&gt; J332, L332&gt; K332, M332&gt; L332, N332&gt; M332), "pos_trend", IF(AND(K332&lt; J332, L332&lt; K332, M332&lt; L332, N332&lt; M332), "neg_trend", "N/A"))</f>
        <v/>
      </c>
      <c r="J332">
        <f>IFERROR(IF(TRIM(C332)="-", "N/A", IF(RIGHT(C332,1)=")",IF(RIGHT(C332,2)="T)",-1000000000000*VALUE(MID(C332,2,LEN(C332)-3)),IF(RIGHT(C332,2)="M)",-1000000*VALUE(MID(C332,2,LEN(C332)-3)),IF(RIGHT(C332,2)="B)",-1000000000*VALUE(MID(C332,2,LEN(C332)-3)),IF(RIGHT(C332,2)="k)",-1000*VALUE(MID(C332,2,LEN(C332)-3)),VALUE(SUBSTITUTE(C332,",","")))))),IF(RIGHT(C332,1)="T",1000000000000*VALUE(LEFT(C332,LEN(C332)-1)),IF(RIGHT(C332,1)="M",1000000*VALUE(LEFT(C332,LEN(C332)-1)),IF(RIGHT(C332,1)="B",1000000000*VALUE(LEFT(C332,LEN(C332)-1)),IF(RIGHT(C332,1)="%",0.01*VALUE(LEFT(C332,LEN(C332)-1)),IF(RIGHT(C332,1)="k",1000*VALUE(LEFT(C332,LEN(C332)-1)),VALUE(SUBSTITUTE(C332,",",""))))))))),"N/A")</f>
        <v/>
      </c>
      <c r="K332">
        <f>IFERROR(IF(TRIM(D332)="-", "N/A", IF(RIGHT(D332,1)=")",IF(RIGHT(D332,2)="T)",-1000000000000*VALUE(MID(D332,2,LEN(D332)-3)),IF(RIGHT(D332,2)="M)",-1000000*VALUE(MID(D332,2,LEN(D332)-3)),IF(RIGHT(D332,2)="B)",-1000000000*VALUE(MID(D332,2,LEN(D332)-3)),IF(RIGHT(D332,2)="k)",-1000*VALUE(MID(D332,2,LEN(D332)-3)),VALUE(SUBSTITUTE(D332,",","")))))),IF(RIGHT(D332,1)="T",1000000000000*VALUE(LEFT(D332,LEN(D332)-1)),IF(RIGHT(D332,1)="M",1000000*VALUE(LEFT(D332,LEN(D332)-1)),IF(RIGHT(D332,1)="B",1000000000*VALUE(LEFT(D332,LEN(D332)-1)),IF(RIGHT(D332,1)="%",0.01*VALUE(LEFT(D332,LEN(D332)-1)),IF(RIGHT(D332,1)="k",1000*VALUE(LEFT(D332,LEN(D332)-1)),VALUE(SUBSTITUTE(D332,",",""))))))))),"N/A")</f>
        <v/>
      </c>
      <c r="L332">
        <f>IFERROR(IF(TRIM(E332)="-", "N/A", IF(RIGHT(E332,1)=")",IF(RIGHT(E332,2)="T)",-1000000000000*VALUE(MID(E332,2,LEN(E332)-3)),IF(RIGHT(E332,2)="M)",-1000000*VALUE(MID(E332,2,LEN(E332)-3)),IF(RIGHT(E332,2)="B)",-1000000000*VALUE(MID(E332,2,LEN(E332)-3)),IF(RIGHT(E332,2)="k)",-1000*VALUE(MID(E332,2,LEN(E332)-3)),VALUE(SUBSTITUTE(E332,",","")))))),IF(RIGHT(E332,1)="T",1000000000000*VALUE(LEFT(E332,LEN(E332)-1)),IF(RIGHT(E332,1)="M",1000000*VALUE(LEFT(E332,LEN(E332)-1)),IF(RIGHT(E332,1)="B",1000000000*VALUE(LEFT(E332,LEN(E332)-1)),IF(RIGHT(E332,1)="%",0.01*VALUE(LEFT(E332,LEN(E332)-1)),IF(RIGHT(E332,1)="k",1000*VALUE(LEFT(E332,LEN(E332)-1)),VALUE(SUBSTITUTE(E332,",",""))))))))),"N/A")</f>
        <v/>
      </c>
      <c r="M332">
        <f>IFERROR(IF(TRIM(F332)="-", "N/A", IF(RIGHT(F332,1)=")",IF(RIGHT(F332,2)="T)",-1000000000000*VALUE(MID(F332,2,LEN(F332)-3)),IF(RIGHT(F332,2)="M)",-1000000*VALUE(MID(F332,2,LEN(F332)-3)),IF(RIGHT(F332,2)="B)",-1000000000*VALUE(MID(F332,2,LEN(F332)-3)),IF(RIGHT(F332,2)="k)",-1000*VALUE(MID(F332,2,LEN(F332)-3)),VALUE(SUBSTITUTE(F332,",","")))))),IF(RIGHT(F332,1)="T",1000000000000*VALUE(LEFT(F332,LEN(F332)-1)),IF(RIGHT(F332,1)="M",1000000*VALUE(LEFT(F332,LEN(F332)-1)),IF(RIGHT(F332,1)="B",1000000000*VALUE(LEFT(F332,LEN(F332)-1)),IF(RIGHT(F332,1)="%",0.01*VALUE(LEFT(F332,LEN(F332)-1)),IF(RIGHT(F332,1)="k",1000*VALUE(LEFT(F332,LEN(F332)-1)),VALUE(SUBSTITUTE(F332,",",""))))))))),"N/A")</f>
        <v/>
      </c>
      <c r="N332">
        <f>IFERROR(IF(TRIM(G332)="-", "N/A", IF(RIGHT(G332,1)=")",IF(RIGHT(G332,2)="T)",-1000000000000*VALUE(MID(G332,2,LEN(G332)-3)),IF(RIGHT(G332,2)="M)",-1000000*VALUE(MID(G332,2,LEN(G332)-3)),IF(RIGHT(G332,2)="B)",-1000000000*VALUE(MID(G332,2,LEN(G332)-3)),IF(RIGHT(G332,2)="k)",-1000*VALUE(MID(G332,2,LEN(G332)-3)),VALUE(SUBSTITUTE(G332,",","")))))),IF(RIGHT(G332,1)="T",1000000000000*VALUE(LEFT(G332,LEN(G332)-1)),IF(RIGHT(G332,1)="M",1000000*VALUE(LEFT(G332,LEN(G332)-1)),IF(RIGHT(G332,1)="B",1000000000*VALUE(LEFT(G332,LEN(G332)-1)),IF(RIGHT(G332,1)="%",0.01*VALUE(LEFT(G332,LEN(G332)-1)),IF(RIGHT(G332,1)="k",1000*VALUE(LEFT(G332,LEN(G332)-1)),VALUE(SUBSTITUTE(G332,",",""))))))))),"N/A")</f>
        <v/>
      </c>
      <c r="P332">
        <f>MAX(J332:N332)</f>
        <v/>
      </c>
      <c r="Q332">
        <f>IFERROR(J144+MATCH(P332,J332:N332,0)-1,"")</f>
        <v/>
      </c>
      <c r="R332">
        <f>IF(Q332="","",MIN(J332:N332))</f>
        <v/>
      </c>
      <c r="S332">
        <f>IFERROR(J144+MATCH(R332,J332:N332,0)-1,"")</f>
        <v/>
      </c>
      <c r="T332">
        <f>IFERROR(AVERAGE(J332:N332),"")</f>
        <v/>
      </c>
      <c r="U332">
        <f>IFERROR(STDEV(J332:N332),"")</f>
        <v/>
      </c>
      <c r="V332">
        <f>IFERROR(IF(C332="-","",IF(ISBLANK(B332),"",IF(OR(ISNUMBER(FIND("Growth",B332)),ISNUMBER(FIND("Margin",B332))),"",(J332-T332)/U332))),"")</f>
        <v/>
      </c>
      <c r="W332">
        <f>IFERROR(IF(OR(D332="-",ISBLANK(D332)),"",(K332-T332)/U332),"")</f>
        <v/>
      </c>
      <c r="X332">
        <f>IFERROR(IF(OR(E332="-",ISBLANK(E332)),"",(L332-T332)/U332),"")</f>
        <v/>
      </c>
      <c r="Y332">
        <f>IFERROR(IF(OR(F332="-",ISBLANK(F332)),"",(M332-T332)/U332),"")</f>
        <v/>
      </c>
      <c r="Z332">
        <f>IFERROR(IF(OR(G332="-",ISBLANK(G332)),"",(N332-T332)/U332),"")</f>
        <v/>
      </c>
      <c r="AA332">
        <f>IF(MAX(MAX(V332:Z332),ABS(MIN(V332:Z332)))=ABS(MIN(V332:Z332)),MIN(V332:Z332),MAX(V332:Z332))</f>
        <v/>
      </c>
      <c r="AB332">
        <f>IFERROR(V144+MATCH(AA332,V332:Z332,0)-1,"")</f>
        <v/>
      </c>
      <c r="AC332">
        <f>IF(AB332&lt;&gt;"",IF(S332=AB332,"Low",IF(AB332=Q332,"High","")),"")</f>
        <v/>
      </c>
      <c r="AE332">
        <f>IF(ISNUMBER(MATCH("N/A",J332:N332,0)),"",IFERROR((5 * SUMPRODUCT(J144:N144,J332:N332) - PRODUCT(SUM(J144:N144),SUM(J332:N332))) / ((5 * SUM((J144^2)+(K144^2)+(L144^2)+(M144^2)+(N144^2))) - SUM(J144:N144)^2),""))</f>
        <v/>
      </c>
      <c r="AF332">
        <f>IFERROR(CORREL(J144:N144,J332:N332),"")</f>
        <v/>
      </c>
      <c r="AZ332">
        <f>IF(Q332=S332,0,1)</f>
        <v/>
      </c>
      <c r="BA332">
        <f>IF(AZ332=1,IF(Q332="","",IF(Q332=N144,"Yes","No")),"")</f>
        <v/>
      </c>
      <c r="BB332">
        <f>IF(BA332="Yes",P332,"")</f>
        <v/>
      </c>
      <c r="BC332">
        <f>IF(AZ332=1,IF(S332="","",IF(S332=N144,"Yes","No")),"")</f>
        <v/>
      </c>
      <c r="BD332">
        <f>IF(BC332="Yes",R332,"")</f>
        <v/>
      </c>
      <c r="BE332">
        <f>IFERROR(IF(SIGN(AE332)=1,"Increasing",IF(SIGN(AE332)=-1,"Decreasing","")),"")</f>
        <v/>
      </c>
      <c r="BF332">
        <f>IF(OR(AND(BE332="Increasing",BA332="Yes"),AND(BE332="Decreasing",BC332="Yes")),"Yes","No")</f>
        <v/>
      </c>
      <c r="BG332">
        <f>IF(I332="pos_trend","Yes","No")</f>
        <v/>
      </c>
      <c r="BH332">
        <f>IF(AF332&lt;&gt;"",IF(ABS(AF332)&gt;0.8,"Yes","No"),"")</f>
        <v/>
      </c>
    </row>
    <row r="333" spans="1:60">
      <c s="1" r="A333" t="n">
        <v>4</v>
      </c>
      <c r="B333" t="s">
        <v>881</v>
      </c>
      <c r="C333" t="s">
        <v>264</v>
      </c>
      <c r="D333" t="s">
        <v>264</v>
      </c>
      <c r="E333" t="s">
        <v>264</v>
      </c>
      <c r="F333" t="s">
        <v>1600</v>
      </c>
      <c r="G333" t="s">
        <v>1601</v>
      </c>
      <c r="H333" t="s"/>
      <c r="I333">
        <f>IF(AND(K333&gt; J333, L333&gt; K333, M333&gt; L333, N333&gt; M333), "pos_trend", IF(AND(K333&lt; J333, L333&lt; K333, M333&lt; L333, N333&lt; M333), "neg_trend", "N/A"))</f>
        <v/>
      </c>
      <c r="J333">
        <f>IFERROR(IF(TRIM(C333)="-", "N/A", IF(RIGHT(C333,1)=")",IF(RIGHT(C333,2)="T)",-1000000000000*VALUE(MID(C333,2,LEN(C333)-3)),IF(RIGHT(C333,2)="M)",-1000000*VALUE(MID(C333,2,LEN(C333)-3)),IF(RIGHT(C333,2)="B)",-1000000000*VALUE(MID(C333,2,LEN(C333)-3)),IF(RIGHT(C333,2)="k)",-1000*VALUE(MID(C333,2,LEN(C333)-3)),VALUE(SUBSTITUTE(C333,",","")))))),IF(RIGHT(C333,1)="T",1000000000000*VALUE(LEFT(C333,LEN(C333)-1)),IF(RIGHT(C333,1)="M",1000000*VALUE(LEFT(C333,LEN(C333)-1)),IF(RIGHT(C333,1)="B",1000000000*VALUE(LEFT(C333,LEN(C333)-1)),IF(RIGHT(C333,1)="%",0.01*VALUE(LEFT(C333,LEN(C333)-1)),IF(RIGHT(C333,1)="k",1000*VALUE(LEFT(C333,LEN(C333)-1)),VALUE(SUBSTITUTE(C333,",",""))))))))),"N/A")</f>
        <v/>
      </c>
      <c r="K333">
        <f>IFERROR(IF(TRIM(D333)="-", "N/A", IF(RIGHT(D333,1)=")",IF(RIGHT(D333,2)="T)",-1000000000000*VALUE(MID(D333,2,LEN(D333)-3)),IF(RIGHT(D333,2)="M)",-1000000*VALUE(MID(D333,2,LEN(D333)-3)),IF(RIGHT(D333,2)="B)",-1000000000*VALUE(MID(D333,2,LEN(D333)-3)),IF(RIGHT(D333,2)="k)",-1000*VALUE(MID(D333,2,LEN(D333)-3)),VALUE(SUBSTITUTE(D333,",","")))))),IF(RIGHT(D333,1)="T",1000000000000*VALUE(LEFT(D333,LEN(D333)-1)),IF(RIGHT(D333,1)="M",1000000*VALUE(LEFT(D333,LEN(D333)-1)),IF(RIGHT(D333,1)="B",1000000000*VALUE(LEFT(D333,LEN(D333)-1)),IF(RIGHT(D333,1)="%",0.01*VALUE(LEFT(D333,LEN(D333)-1)),IF(RIGHT(D333,1)="k",1000*VALUE(LEFT(D333,LEN(D333)-1)),VALUE(SUBSTITUTE(D333,",",""))))))))),"N/A")</f>
        <v/>
      </c>
      <c r="L333">
        <f>IFERROR(IF(TRIM(E333)="-", "N/A", IF(RIGHT(E333,1)=")",IF(RIGHT(E333,2)="T)",-1000000000000*VALUE(MID(E333,2,LEN(E333)-3)),IF(RIGHT(E333,2)="M)",-1000000*VALUE(MID(E333,2,LEN(E333)-3)),IF(RIGHT(E333,2)="B)",-1000000000*VALUE(MID(E333,2,LEN(E333)-3)),IF(RIGHT(E333,2)="k)",-1000*VALUE(MID(E333,2,LEN(E333)-3)),VALUE(SUBSTITUTE(E333,",","")))))),IF(RIGHT(E333,1)="T",1000000000000*VALUE(LEFT(E333,LEN(E333)-1)),IF(RIGHT(E333,1)="M",1000000*VALUE(LEFT(E333,LEN(E333)-1)),IF(RIGHT(E333,1)="B",1000000000*VALUE(LEFT(E333,LEN(E333)-1)),IF(RIGHT(E333,1)="%",0.01*VALUE(LEFT(E333,LEN(E333)-1)),IF(RIGHT(E333,1)="k",1000*VALUE(LEFT(E333,LEN(E333)-1)),VALUE(SUBSTITUTE(E333,",",""))))))))),"N/A")</f>
        <v/>
      </c>
      <c r="M333">
        <f>IFERROR(IF(TRIM(F333)="-", "N/A", IF(RIGHT(F333,1)=")",IF(RIGHT(F333,2)="T)",-1000000000000*VALUE(MID(F333,2,LEN(F333)-3)),IF(RIGHT(F333,2)="M)",-1000000*VALUE(MID(F333,2,LEN(F333)-3)),IF(RIGHT(F333,2)="B)",-1000000000*VALUE(MID(F333,2,LEN(F333)-3)),IF(RIGHT(F333,2)="k)",-1000*VALUE(MID(F333,2,LEN(F333)-3)),VALUE(SUBSTITUTE(F333,",","")))))),IF(RIGHT(F333,1)="T",1000000000000*VALUE(LEFT(F333,LEN(F333)-1)),IF(RIGHT(F333,1)="M",1000000*VALUE(LEFT(F333,LEN(F333)-1)),IF(RIGHT(F333,1)="B",1000000000*VALUE(LEFT(F333,LEN(F333)-1)),IF(RIGHT(F333,1)="%",0.01*VALUE(LEFT(F333,LEN(F333)-1)),IF(RIGHT(F333,1)="k",1000*VALUE(LEFT(F333,LEN(F333)-1)),VALUE(SUBSTITUTE(F333,",",""))))))))),"N/A")</f>
        <v/>
      </c>
      <c r="N333">
        <f>IFERROR(IF(TRIM(G333)="-", "N/A", IF(RIGHT(G333,1)=")",IF(RIGHT(G333,2)="T)",-1000000000000*VALUE(MID(G333,2,LEN(G333)-3)),IF(RIGHT(G333,2)="M)",-1000000*VALUE(MID(G333,2,LEN(G333)-3)),IF(RIGHT(G333,2)="B)",-1000000000*VALUE(MID(G333,2,LEN(G333)-3)),IF(RIGHT(G333,2)="k)",-1000*VALUE(MID(G333,2,LEN(G333)-3)),VALUE(SUBSTITUTE(G333,",","")))))),IF(RIGHT(G333,1)="T",1000000000000*VALUE(LEFT(G333,LEN(G333)-1)),IF(RIGHT(G333,1)="M",1000000*VALUE(LEFT(G333,LEN(G333)-1)),IF(RIGHT(G333,1)="B",1000000000*VALUE(LEFT(G333,LEN(G333)-1)),IF(RIGHT(G333,1)="%",0.01*VALUE(LEFT(G333,LEN(G333)-1)),IF(RIGHT(G333,1)="k",1000*VALUE(LEFT(G333,LEN(G333)-1)),VALUE(SUBSTITUTE(G333,",",""))))))))),"N/A")</f>
        <v/>
      </c>
      <c r="P333">
        <f>MAX(J333:N333)</f>
        <v/>
      </c>
      <c r="Q333">
        <f>IFERROR(J144+MATCH(P333,J333:N333,0)-1,"")</f>
        <v/>
      </c>
      <c r="R333">
        <f>IF(Q333="","",MIN(J333:N333))</f>
        <v/>
      </c>
      <c r="S333">
        <f>IFERROR(J144+MATCH(R333,J333:N333,0)-1,"")</f>
        <v/>
      </c>
      <c r="T333">
        <f>IFERROR(AVERAGE(J333:N333),"")</f>
        <v/>
      </c>
      <c r="U333">
        <f>IFERROR(STDEV(J333:N333),"")</f>
        <v/>
      </c>
      <c r="V333">
        <f>IFERROR(IF(C333="-","",IF(ISBLANK(B333),"",IF(OR(ISNUMBER(FIND("Growth",B333)),ISNUMBER(FIND("Margin",B333))),"",(J333-T333)/U333))),"")</f>
        <v/>
      </c>
      <c r="W333">
        <f>IFERROR(IF(OR(D333="-",ISBLANK(D333)),"",(K333-T333)/U333),"")</f>
        <v/>
      </c>
      <c r="X333">
        <f>IFERROR(IF(OR(E333="-",ISBLANK(E333)),"",(L333-T333)/U333),"")</f>
        <v/>
      </c>
      <c r="Y333">
        <f>IFERROR(IF(OR(F333="-",ISBLANK(F333)),"",(M333-T333)/U333),"")</f>
        <v/>
      </c>
      <c r="Z333">
        <f>IFERROR(IF(OR(G333="-",ISBLANK(G333)),"",(N333-T333)/U333),"")</f>
        <v/>
      </c>
      <c r="AA333">
        <f>IF(MAX(MAX(V333:Z333),ABS(MIN(V333:Z333)))=ABS(MIN(V333:Z333)),MIN(V333:Z333),MAX(V333:Z333))</f>
        <v/>
      </c>
      <c r="AB333">
        <f>IFERROR(V144+MATCH(AA333,V333:Z333,0)-1,"")</f>
        <v/>
      </c>
      <c r="AC333">
        <f>IF(AB333&lt;&gt;"",IF(S333=AB333,"Low",IF(AB333=Q333,"High","")),"")</f>
        <v/>
      </c>
      <c r="AE333">
        <f>IF(ISNUMBER(MATCH("N/A",J333:N333,0)),"",IFERROR((5 * SUMPRODUCT(J144:N144,J333:N333) - PRODUCT(SUM(J144:N144),SUM(J333:N333))) / ((5 * SUM((J144^2)+(K144^2)+(L144^2)+(M144^2)+(N144^2))) - SUM(J144:N144)^2),""))</f>
        <v/>
      </c>
      <c r="AF333">
        <f>IFERROR(CORREL(J144:N144,J333:N333),"")</f>
        <v/>
      </c>
      <c r="AZ333">
        <f>IF(Q333=S333,0,1)</f>
        <v/>
      </c>
      <c r="BA333">
        <f>IF(AZ333=1,IF(Q333="","",IF(Q333=N144,"Yes","No")),"")</f>
        <v/>
      </c>
      <c r="BB333">
        <f>IF(BA333="Yes",P333,"")</f>
        <v/>
      </c>
      <c r="BC333">
        <f>IF(AZ333=1,IF(S333="","",IF(S333=N144,"Yes","No")),"")</f>
        <v/>
      </c>
      <c r="BD333">
        <f>IF(BC333="Yes",R333,"")</f>
        <v/>
      </c>
      <c r="BE333">
        <f>IFERROR(IF(SIGN(AE333)=1,"Increasing",IF(SIGN(AE333)=-1,"Decreasing","")),"")</f>
        <v/>
      </c>
      <c r="BF333">
        <f>IF(OR(AND(BE333="Increasing",BA333="Yes"),AND(BE333="Decreasing",BC333="Yes")),"Yes","No")</f>
        <v/>
      </c>
      <c r="BG333">
        <f>IF(I333="pos_trend","Yes","No")</f>
        <v/>
      </c>
      <c r="BH333">
        <f>IF(AF333&lt;&gt;"",IF(ABS(AF333)&gt;0.8,"Yes","No"),"")</f>
        <v/>
      </c>
    </row>
    <row r="334" spans="1:60">
      <c s="1" r="A334" t="n">
        <v>5</v>
      </c>
      <c r="B334" t="s">
        <v>885</v>
      </c>
      <c r="C334" t="s">
        <v>264</v>
      </c>
      <c r="D334" t="s">
        <v>1598</v>
      </c>
      <c r="E334" t="s">
        <v>1599</v>
      </c>
      <c r="F334" t="s">
        <v>264</v>
      </c>
      <c r="G334" t="s">
        <v>264</v>
      </c>
      <c r="H334" t="s"/>
      <c r="I334">
        <f>IF(AND(K334&gt; J334, L334&gt; K334, M334&gt; L334, N334&gt; M334), "pos_trend", IF(AND(K334&lt; J334, L334&lt; K334, M334&lt; L334, N334&lt; M334), "neg_trend", "N/A"))</f>
        <v/>
      </c>
      <c r="J334">
        <f>IFERROR(IF(TRIM(C334)="-", "N/A", IF(RIGHT(C334,1)=")",IF(RIGHT(C334,2)="T)",-1000000000000*VALUE(MID(C334,2,LEN(C334)-3)),IF(RIGHT(C334,2)="M)",-1000000*VALUE(MID(C334,2,LEN(C334)-3)),IF(RIGHT(C334,2)="B)",-1000000000*VALUE(MID(C334,2,LEN(C334)-3)),IF(RIGHT(C334,2)="k)",-1000*VALUE(MID(C334,2,LEN(C334)-3)),VALUE(SUBSTITUTE(C334,",","")))))),IF(RIGHT(C334,1)="T",1000000000000*VALUE(LEFT(C334,LEN(C334)-1)),IF(RIGHT(C334,1)="M",1000000*VALUE(LEFT(C334,LEN(C334)-1)),IF(RIGHT(C334,1)="B",1000000000*VALUE(LEFT(C334,LEN(C334)-1)),IF(RIGHT(C334,1)="%",0.01*VALUE(LEFT(C334,LEN(C334)-1)),IF(RIGHT(C334,1)="k",1000*VALUE(LEFT(C334,LEN(C334)-1)),VALUE(SUBSTITUTE(C334,",",""))))))))),"N/A")</f>
        <v/>
      </c>
      <c r="K334">
        <f>IFERROR(IF(TRIM(D334)="-", "N/A", IF(RIGHT(D334,1)=")",IF(RIGHT(D334,2)="T)",-1000000000000*VALUE(MID(D334,2,LEN(D334)-3)),IF(RIGHT(D334,2)="M)",-1000000*VALUE(MID(D334,2,LEN(D334)-3)),IF(RIGHT(D334,2)="B)",-1000000000*VALUE(MID(D334,2,LEN(D334)-3)),IF(RIGHT(D334,2)="k)",-1000*VALUE(MID(D334,2,LEN(D334)-3)),VALUE(SUBSTITUTE(D334,",","")))))),IF(RIGHT(D334,1)="T",1000000000000*VALUE(LEFT(D334,LEN(D334)-1)),IF(RIGHT(D334,1)="M",1000000*VALUE(LEFT(D334,LEN(D334)-1)),IF(RIGHT(D334,1)="B",1000000000*VALUE(LEFT(D334,LEN(D334)-1)),IF(RIGHT(D334,1)="%",0.01*VALUE(LEFT(D334,LEN(D334)-1)),IF(RIGHT(D334,1)="k",1000*VALUE(LEFT(D334,LEN(D334)-1)),VALUE(SUBSTITUTE(D334,",",""))))))))),"N/A")</f>
        <v/>
      </c>
      <c r="L334">
        <f>IFERROR(IF(TRIM(E334)="-", "N/A", IF(RIGHT(E334,1)=")",IF(RIGHT(E334,2)="T)",-1000000000000*VALUE(MID(E334,2,LEN(E334)-3)),IF(RIGHT(E334,2)="M)",-1000000*VALUE(MID(E334,2,LEN(E334)-3)),IF(RIGHT(E334,2)="B)",-1000000000*VALUE(MID(E334,2,LEN(E334)-3)),IF(RIGHT(E334,2)="k)",-1000*VALUE(MID(E334,2,LEN(E334)-3)),VALUE(SUBSTITUTE(E334,",","")))))),IF(RIGHT(E334,1)="T",1000000000000*VALUE(LEFT(E334,LEN(E334)-1)),IF(RIGHT(E334,1)="M",1000000*VALUE(LEFT(E334,LEN(E334)-1)),IF(RIGHT(E334,1)="B",1000000000*VALUE(LEFT(E334,LEN(E334)-1)),IF(RIGHT(E334,1)="%",0.01*VALUE(LEFT(E334,LEN(E334)-1)),IF(RIGHT(E334,1)="k",1000*VALUE(LEFT(E334,LEN(E334)-1)),VALUE(SUBSTITUTE(E334,",",""))))))))),"N/A")</f>
        <v/>
      </c>
      <c r="M334">
        <f>IFERROR(IF(TRIM(F334)="-", "N/A", IF(RIGHT(F334,1)=")",IF(RIGHT(F334,2)="T)",-1000000000000*VALUE(MID(F334,2,LEN(F334)-3)),IF(RIGHT(F334,2)="M)",-1000000*VALUE(MID(F334,2,LEN(F334)-3)),IF(RIGHT(F334,2)="B)",-1000000000*VALUE(MID(F334,2,LEN(F334)-3)),IF(RIGHT(F334,2)="k)",-1000*VALUE(MID(F334,2,LEN(F334)-3)),VALUE(SUBSTITUTE(F334,",","")))))),IF(RIGHT(F334,1)="T",1000000000000*VALUE(LEFT(F334,LEN(F334)-1)),IF(RIGHT(F334,1)="M",1000000*VALUE(LEFT(F334,LEN(F334)-1)),IF(RIGHT(F334,1)="B",1000000000*VALUE(LEFT(F334,LEN(F334)-1)),IF(RIGHT(F334,1)="%",0.01*VALUE(LEFT(F334,LEN(F334)-1)),IF(RIGHT(F334,1)="k",1000*VALUE(LEFT(F334,LEN(F334)-1)),VALUE(SUBSTITUTE(F334,",",""))))))))),"N/A")</f>
        <v/>
      </c>
      <c r="N334">
        <f>IFERROR(IF(TRIM(G334)="-", "N/A", IF(RIGHT(G334,1)=")",IF(RIGHT(G334,2)="T)",-1000000000000*VALUE(MID(G334,2,LEN(G334)-3)),IF(RIGHT(G334,2)="M)",-1000000*VALUE(MID(G334,2,LEN(G334)-3)),IF(RIGHT(G334,2)="B)",-1000000000*VALUE(MID(G334,2,LEN(G334)-3)),IF(RIGHT(G334,2)="k)",-1000*VALUE(MID(G334,2,LEN(G334)-3)),VALUE(SUBSTITUTE(G334,",","")))))),IF(RIGHT(G334,1)="T",1000000000000*VALUE(LEFT(G334,LEN(G334)-1)),IF(RIGHT(G334,1)="M",1000000*VALUE(LEFT(G334,LEN(G334)-1)),IF(RIGHT(G334,1)="B",1000000000*VALUE(LEFT(G334,LEN(G334)-1)),IF(RIGHT(G334,1)="%",0.01*VALUE(LEFT(G334,LEN(G334)-1)),IF(RIGHT(G334,1)="k",1000*VALUE(LEFT(G334,LEN(G334)-1)),VALUE(SUBSTITUTE(G334,",",""))))))))),"N/A")</f>
        <v/>
      </c>
      <c r="P334">
        <f>MAX(J334:N334)</f>
        <v/>
      </c>
      <c r="Q334">
        <f>IFERROR(J144+MATCH(P334,J334:N334,0)-1,"")</f>
        <v/>
      </c>
      <c r="R334">
        <f>IF(Q334="","",MIN(J334:N334))</f>
        <v/>
      </c>
      <c r="S334">
        <f>IFERROR(J144+MATCH(R334,J334:N334,0)-1,"")</f>
        <v/>
      </c>
      <c r="T334">
        <f>IFERROR(AVERAGE(J334:N334),"")</f>
        <v/>
      </c>
      <c r="U334">
        <f>IFERROR(STDEV(J334:N334),"")</f>
        <v/>
      </c>
      <c r="V334">
        <f>IFERROR(IF(C334="-","",IF(ISBLANK(B334),"",IF(OR(ISNUMBER(FIND("Growth",B334)),ISNUMBER(FIND("Margin",B334))),"",(J334-T334)/U334))),"")</f>
        <v/>
      </c>
      <c r="W334">
        <f>IFERROR(IF(OR(D334="-",ISBLANK(D334)),"",(K334-T334)/U334),"")</f>
        <v/>
      </c>
      <c r="X334">
        <f>IFERROR(IF(OR(E334="-",ISBLANK(E334)),"",(L334-T334)/U334),"")</f>
        <v/>
      </c>
      <c r="Y334">
        <f>IFERROR(IF(OR(F334="-",ISBLANK(F334)),"",(M334-T334)/U334),"")</f>
        <v/>
      </c>
      <c r="Z334">
        <f>IFERROR(IF(OR(G334="-",ISBLANK(G334)),"",(N334-T334)/U334),"")</f>
        <v/>
      </c>
      <c r="AA334">
        <f>IF(MAX(MAX(V334:Z334),ABS(MIN(V334:Z334)))=ABS(MIN(V334:Z334)),MIN(V334:Z334),MAX(V334:Z334))</f>
        <v/>
      </c>
      <c r="AB334">
        <f>IFERROR(V144+MATCH(AA334,V334:Z334,0)-1,"")</f>
        <v/>
      </c>
      <c r="AC334">
        <f>IF(AB334&lt;&gt;"",IF(S334=AB334,"Low",IF(AB334=Q334,"High","")),"")</f>
        <v/>
      </c>
      <c r="AE334">
        <f>IF(ISNUMBER(MATCH("N/A",J334:N334,0)),"",IFERROR((5 * SUMPRODUCT(J144:N144,J334:N334) - PRODUCT(SUM(J144:N144),SUM(J334:N334))) / ((5 * SUM((J144^2)+(K144^2)+(L144^2)+(M144^2)+(N144^2))) - SUM(J144:N144)^2),""))</f>
        <v/>
      </c>
      <c r="AF334">
        <f>IFERROR(CORREL(J144:N144,J334:N334),"")</f>
        <v/>
      </c>
      <c r="AZ334">
        <f>IF(Q334=S334,0,1)</f>
        <v/>
      </c>
      <c r="BA334">
        <f>IF(AZ334=1,IF(Q334="","",IF(Q334=N144,"Yes","No")),"")</f>
        <v/>
      </c>
      <c r="BB334">
        <f>IF(BA334="Yes",P334,"")</f>
        <v/>
      </c>
      <c r="BC334">
        <f>IF(AZ334=1,IF(S334="","",IF(S334=N144,"Yes","No")),"")</f>
        <v/>
      </c>
      <c r="BD334">
        <f>IF(BC334="Yes",R334,"")</f>
        <v/>
      </c>
      <c r="BE334">
        <f>IFERROR(IF(SIGN(AE334)=1,"Increasing",IF(SIGN(AE334)=-1,"Decreasing","")),"")</f>
        <v/>
      </c>
      <c r="BF334">
        <f>IF(OR(AND(BE334="Increasing",BA334="Yes"),AND(BE334="Decreasing",BC334="Yes")),"Yes","No")</f>
        <v/>
      </c>
      <c r="BG334">
        <f>IF(I334="pos_trend","Yes","No")</f>
        <v/>
      </c>
      <c r="BH334">
        <f>IF(AF334&lt;&gt;"",IF(ABS(AF334)&gt;0.8,"Yes","No"),"")</f>
        <v/>
      </c>
    </row>
    <row r="335" spans="1:60">
      <c s="1" r="A335" t="n">
        <v>6</v>
      </c>
      <c r="B335" t="s">
        <v>889</v>
      </c>
      <c r="C335" t="s">
        <v>264</v>
      </c>
      <c r="D335" t="s">
        <v>264</v>
      </c>
      <c r="E335" t="s">
        <v>264</v>
      </c>
      <c r="F335" t="s">
        <v>264</v>
      </c>
      <c r="G335" t="s">
        <v>264</v>
      </c>
      <c r="H335" t="s"/>
      <c r="I335">
        <f>IF(AND(K335&gt; J335, L335&gt; K335, M335&gt; L335, N335&gt; M335), "pos_trend", IF(AND(K335&lt; J335, L335&lt; K335, M335&lt; L335, N335&lt; M335), "neg_trend", "N/A"))</f>
        <v/>
      </c>
      <c r="J335">
        <f>IFERROR(IF(TRIM(C335)="-", "N/A", IF(RIGHT(C335,1)=")",IF(RIGHT(C335,2)="T)",-1000000000000*VALUE(MID(C335,2,LEN(C335)-3)),IF(RIGHT(C335,2)="M)",-1000000*VALUE(MID(C335,2,LEN(C335)-3)),IF(RIGHT(C335,2)="B)",-1000000000*VALUE(MID(C335,2,LEN(C335)-3)),IF(RIGHT(C335,2)="k)",-1000*VALUE(MID(C335,2,LEN(C335)-3)),VALUE(SUBSTITUTE(C335,",","")))))),IF(RIGHT(C335,1)="T",1000000000000*VALUE(LEFT(C335,LEN(C335)-1)),IF(RIGHT(C335,1)="M",1000000*VALUE(LEFT(C335,LEN(C335)-1)),IF(RIGHT(C335,1)="B",1000000000*VALUE(LEFT(C335,LEN(C335)-1)),IF(RIGHT(C335,1)="%",0.01*VALUE(LEFT(C335,LEN(C335)-1)),IF(RIGHT(C335,1)="k",1000*VALUE(LEFT(C335,LEN(C335)-1)),VALUE(SUBSTITUTE(C335,",",""))))))))),"N/A")</f>
        <v/>
      </c>
      <c r="K335">
        <f>IFERROR(IF(TRIM(D335)="-", "N/A", IF(RIGHT(D335,1)=")",IF(RIGHT(D335,2)="T)",-1000000000000*VALUE(MID(D335,2,LEN(D335)-3)),IF(RIGHT(D335,2)="M)",-1000000*VALUE(MID(D335,2,LEN(D335)-3)),IF(RIGHT(D335,2)="B)",-1000000000*VALUE(MID(D335,2,LEN(D335)-3)),IF(RIGHT(D335,2)="k)",-1000*VALUE(MID(D335,2,LEN(D335)-3)),VALUE(SUBSTITUTE(D335,",","")))))),IF(RIGHT(D335,1)="T",1000000000000*VALUE(LEFT(D335,LEN(D335)-1)),IF(RIGHT(D335,1)="M",1000000*VALUE(LEFT(D335,LEN(D335)-1)),IF(RIGHT(D335,1)="B",1000000000*VALUE(LEFT(D335,LEN(D335)-1)),IF(RIGHT(D335,1)="%",0.01*VALUE(LEFT(D335,LEN(D335)-1)),IF(RIGHT(D335,1)="k",1000*VALUE(LEFT(D335,LEN(D335)-1)),VALUE(SUBSTITUTE(D335,",",""))))))))),"N/A")</f>
        <v/>
      </c>
      <c r="L335">
        <f>IFERROR(IF(TRIM(E335)="-", "N/A", IF(RIGHT(E335,1)=")",IF(RIGHT(E335,2)="T)",-1000000000000*VALUE(MID(E335,2,LEN(E335)-3)),IF(RIGHT(E335,2)="M)",-1000000*VALUE(MID(E335,2,LEN(E335)-3)),IF(RIGHT(E335,2)="B)",-1000000000*VALUE(MID(E335,2,LEN(E335)-3)),IF(RIGHT(E335,2)="k)",-1000*VALUE(MID(E335,2,LEN(E335)-3)),VALUE(SUBSTITUTE(E335,",","")))))),IF(RIGHT(E335,1)="T",1000000000000*VALUE(LEFT(E335,LEN(E335)-1)),IF(RIGHT(E335,1)="M",1000000*VALUE(LEFT(E335,LEN(E335)-1)),IF(RIGHT(E335,1)="B",1000000000*VALUE(LEFT(E335,LEN(E335)-1)),IF(RIGHT(E335,1)="%",0.01*VALUE(LEFT(E335,LEN(E335)-1)),IF(RIGHT(E335,1)="k",1000*VALUE(LEFT(E335,LEN(E335)-1)),VALUE(SUBSTITUTE(E335,",",""))))))))),"N/A")</f>
        <v/>
      </c>
      <c r="M335">
        <f>IFERROR(IF(TRIM(F335)="-", "N/A", IF(RIGHT(F335,1)=")",IF(RIGHT(F335,2)="T)",-1000000000000*VALUE(MID(F335,2,LEN(F335)-3)),IF(RIGHT(F335,2)="M)",-1000000*VALUE(MID(F335,2,LEN(F335)-3)),IF(RIGHT(F335,2)="B)",-1000000000*VALUE(MID(F335,2,LEN(F335)-3)),IF(RIGHT(F335,2)="k)",-1000*VALUE(MID(F335,2,LEN(F335)-3)),VALUE(SUBSTITUTE(F335,",","")))))),IF(RIGHT(F335,1)="T",1000000000000*VALUE(LEFT(F335,LEN(F335)-1)),IF(RIGHT(F335,1)="M",1000000*VALUE(LEFT(F335,LEN(F335)-1)),IF(RIGHT(F335,1)="B",1000000000*VALUE(LEFT(F335,LEN(F335)-1)),IF(RIGHT(F335,1)="%",0.01*VALUE(LEFT(F335,LEN(F335)-1)),IF(RIGHT(F335,1)="k",1000*VALUE(LEFT(F335,LEN(F335)-1)),VALUE(SUBSTITUTE(F335,",",""))))))))),"N/A")</f>
        <v/>
      </c>
      <c r="N335">
        <f>IFERROR(IF(TRIM(G335)="-", "N/A", IF(RIGHT(G335,1)=")",IF(RIGHT(G335,2)="T)",-1000000000000*VALUE(MID(G335,2,LEN(G335)-3)),IF(RIGHT(G335,2)="M)",-1000000*VALUE(MID(G335,2,LEN(G335)-3)),IF(RIGHT(G335,2)="B)",-1000000000*VALUE(MID(G335,2,LEN(G335)-3)),IF(RIGHT(G335,2)="k)",-1000*VALUE(MID(G335,2,LEN(G335)-3)),VALUE(SUBSTITUTE(G335,",","")))))),IF(RIGHT(G335,1)="T",1000000000000*VALUE(LEFT(G335,LEN(G335)-1)),IF(RIGHT(G335,1)="M",1000000*VALUE(LEFT(G335,LEN(G335)-1)),IF(RIGHT(G335,1)="B",1000000000*VALUE(LEFT(G335,LEN(G335)-1)),IF(RIGHT(G335,1)="%",0.01*VALUE(LEFT(G335,LEN(G335)-1)),IF(RIGHT(G335,1)="k",1000*VALUE(LEFT(G335,LEN(G335)-1)),VALUE(SUBSTITUTE(G335,",",""))))))))),"N/A")</f>
        <v/>
      </c>
      <c r="P335">
        <f>MAX(J335:N335)</f>
        <v/>
      </c>
      <c r="Q335">
        <f>IFERROR(J144+MATCH(P335,J335:N335,0)-1,"")</f>
        <v/>
      </c>
      <c r="R335">
        <f>IF(Q335="","",MIN(J335:N335))</f>
        <v/>
      </c>
      <c r="S335">
        <f>IFERROR(J144+MATCH(R335,J335:N335,0)-1,"")</f>
        <v/>
      </c>
      <c r="T335">
        <f>IFERROR(AVERAGE(J335:N335),"")</f>
        <v/>
      </c>
      <c r="U335">
        <f>IFERROR(STDEV(J335:N335),"")</f>
        <v/>
      </c>
      <c r="V335">
        <f>IFERROR(IF(C335="-","",IF(ISBLANK(B335),"",IF(OR(ISNUMBER(FIND("Growth",B335)),ISNUMBER(FIND("Margin",B335))),"",(J335-T335)/U335))),"")</f>
        <v/>
      </c>
      <c r="W335">
        <f>IFERROR(IF(OR(D335="-",ISBLANK(D335)),"",(K335-T335)/U335),"")</f>
        <v/>
      </c>
      <c r="X335">
        <f>IFERROR(IF(OR(E335="-",ISBLANK(E335)),"",(L335-T335)/U335),"")</f>
        <v/>
      </c>
      <c r="Y335">
        <f>IFERROR(IF(OR(F335="-",ISBLANK(F335)),"",(M335-T335)/U335),"")</f>
        <v/>
      </c>
      <c r="Z335">
        <f>IFERROR(IF(OR(G335="-",ISBLANK(G335)),"",(N335-T335)/U335),"")</f>
        <v/>
      </c>
      <c r="AA335">
        <f>IF(MAX(MAX(V335:Z335),ABS(MIN(V335:Z335)))=ABS(MIN(V335:Z335)),MIN(V335:Z335),MAX(V335:Z335))</f>
        <v/>
      </c>
      <c r="AB335">
        <f>IFERROR(V144+MATCH(AA335,V335:Z335,0)-1,"")</f>
        <v/>
      </c>
      <c r="AC335">
        <f>IF(AB335&lt;&gt;"",IF(S335=AB335,"Low",IF(AB335=Q335,"High","")),"")</f>
        <v/>
      </c>
      <c r="AE335">
        <f>IF(ISNUMBER(MATCH("N/A",J335:N335,0)),"",IFERROR((5 * SUMPRODUCT(J144:N144,J335:N335) - PRODUCT(SUM(J144:N144),SUM(J335:N335))) / ((5 * SUM((J144^2)+(K144^2)+(L144^2)+(M144^2)+(N144^2))) - SUM(J144:N144)^2),""))</f>
        <v/>
      </c>
      <c r="AF335">
        <f>IFERROR(CORREL(J144:N144,J335:N335),"")</f>
        <v/>
      </c>
      <c r="AZ335">
        <f>IF(Q335=S335,0,1)</f>
        <v/>
      </c>
      <c r="BA335">
        <f>IF(AZ335=1,IF(Q335="","",IF(Q335=N144,"Yes","No")),"")</f>
        <v/>
      </c>
      <c r="BB335">
        <f>IF(BA335="Yes",P335,"")</f>
        <v/>
      </c>
      <c r="BC335">
        <f>IF(AZ335=1,IF(S335="","",IF(S335=N144,"Yes","No")),"")</f>
        <v/>
      </c>
      <c r="BD335">
        <f>IF(BC335="Yes",R335,"")</f>
        <v/>
      </c>
      <c r="BE335">
        <f>IFERROR(IF(SIGN(AE335)=1,"Increasing",IF(SIGN(AE335)=-1,"Decreasing","")),"")</f>
        <v/>
      </c>
      <c r="BF335">
        <f>IF(OR(AND(BE335="Increasing",BA335="Yes"),AND(BE335="Decreasing",BC335="Yes")),"Yes","No")</f>
        <v/>
      </c>
      <c r="BG335">
        <f>IF(I335="pos_trend","Yes","No")</f>
        <v/>
      </c>
      <c r="BH335">
        <f>IF(AF335&lt;&gt;"",IF(ABS(AF335)&gt;0.8,"Yes","No"),"")</f>
        <v/>
      </c>
    </row>
    <row r="336" spans="1:60">
      <c s="1" r="A336" t="n">
        <v>7</v>
      </c>
      <c r="B336" t="s">
        <v>890</v>
      </c>
      <c r="C336" t="s">
        <v>264</v>
      </c>
      <c r="D336" t="s">
        <v>1598</v>
      </c>
      <c r="E336" t="s">
        <v>1599</v>
      </c>
      <c r="F336" t="s">
        <v>264</v>
      </c>
      <c r="G336" t="s">
        <v>264</v>
      </c>
      <c r="H336" t="s"/>
      <c r="I336">
        <f>IF(AND(K336&gt; J336, L336&gt; K336, M336&gt; L336, N336&gt; M336), "pos_trend", IF(AND(K336&lt; J336, L336&lt; K336, M336&lt; L336, N336&lt; M336), "neg_trend", "N/A"))</f>
        <v/>
      </c>
      <c r="J336">
        <f>IFERROR(IF(TRIM(C336)="-", "N/A", IF(RIGHT(C336,1)=")",IF(RIGHT(C336,2)="T)",-1000000000000*VALUE(MID(C336,2,LEN(C336)-3)),IF(RIGHT(C336,2)="M)",-1000000*VALUE(MID(C336,2,LEN(C336)-3)),IF(RIGHT(C336,2)="B)",-1000000000*VALUE(MID(C336,2,LEN(C336)-3)),IF(RIGHT(C336,2)="k)",-1000*VALUE(MID(C336,2,LEN(C336)-3)),VALUE(SUBSTITUTE(C336,",","")))))),IF(RIGHT(C336,1)="T",1000000000000*VALUE(LEFT(C336,LEN(C336)-1)),IF(RIGHT(C336,1)="M",1000000*VALUE(LEFT(C336,LEN(C336)-1)),IF(RIGHT(C336,1)="B",1000000000*VALUE(LEFT(C336,LEN(C336)-1)),IF(RIGHT(C336,1)="%",0.01*VALUE(LEFT(C336,LEN(C336)-1)),IF(RIGHT(C336,1)="k",1000*VALUE(LEFT(C336,LEN(C336)-1)),VALUE(SUBSTITUTE(C336,",",""))))))))),"N/A")</f>
        <v/>
      </c>
      <c r="K336">
        <f>IFERROR(IF(TRIM(D336)="-", "N/A", IF(RIGHT(D336,1)=")",IF(RIGHT(D336,2)="T)",-1000000000000*VALUE(MID(D336,2,LEN(D336)-3)),IF(RIGHT(D336,2)="M)",-1000000*VALUE(MID(D336,2,LEN(D336)-3)),IF(RIGHT(D336,2)="B)",-1000000000*VALUE(MID(D336,2,LEN(D336)-3)),IF(RIGHT(D336,2)="k)",-1000*VALUE(MID(D336,2,LEN(D336)-3)),VALUE(SUBSTITUTE(D336,",","")))))),IF(RIGHT(D336,1)="T",1000000000000*VALUE(LEFT(D336,LEN(D336)-1)),IF(RIGHT(D336,1)="M",1000000*VALUE(LEFT(D336,LEN(D336)-1)),IF(RIGHT(D336,1)="B",1000000000*VALUE(LEFT(D336,LEN(D336)-1)),IF(RIGHT(D336,1)="%",0.01*VALUE(LEFT(D336,LEN(D336)-1)),IF(RIGHT(D336,1)="k",1000*VALUE(LEFT(D336,LEN(D336)-1)),VALUE(SUBSTITUTE(D336,",",""))))))))),"N/A")</f>
        <v/>
      </c>
      <c r="L336">
        <f>IFERROR(IF(TRIM(E336)="-", "N/A", IF(RIGHT(E336,1)=")",IF(RIGHT(E336,2)="T)",-1000000000000*VALUE(MID(E336,2,LEN(E336)-3)),IF(RIGHT(E336,2)="M)",-1000000*VALUE(MID(E336,2,LEN(E336)-3)),IF(RIGHT(E336,2)="B)",-1000000000*VALUE(MID(E336,2,LEN(E336)-3)),IF(RIGHT(E336,2)="k)",-1000*VALUE(MID(E336,2,LEN(E336)-3)),VALUE(SUBSTITUTE(E336,",","")))))),IF(RIGHT(E336,1)="T",1000000000000*VALUE(LEFT(E336,LEN(E336)-1)),IF(RIGHT(E336,1)="M",1000000*VALUE(LEFT(E336,LEN(E336)-1)),IF(RIGHT(E336,1)="B",1000000000*VALUE(LEFT(E336,LEN(E336)-1)),IF(RIGHT(E336,1)="%",0.01*VALUE(LEFT(E336,LEN(E336)-1)),IF(RIGHT(E336,1)="k",1000*VALUE(LEFT(E336,LEN(E336)-1)),VALUE(SUBSTITUTE(E336,",",""))))))))),"N/A")</f>
        <v/>
      </c>
      <c r="M336">
        <f>IFERROR(IF(TRIM(F336)="-", "N/A", IF(RIGHT(F336,1)=")",IF(RIGHT(F336,2)="T)",-1000000000000*VALUE(MID(F336,2,LEN(F336)-3)),IF(RIGHT(F336,2)="M)",-1000000*VALUE(MID(F336,2,LEN(F336)-3)),IF(RIGHT(F336,2)="B)",-1000000000*VALUE(MID(F336,2,LEN(F336)-3)),IF(RIGHT(F336,2)="k)",-1000*VALUE(MID(F336,2,LEN(F336)-3)),VALUE(SUBSTITUTE(F336,",","")))))),IF(RIGHT(F336,1)="T",1000000000000*VALUE(LEFT(F336,LEN(F336)-1)),IF(RIGHT(F336,1)="M",1000000*VALUE(LEFT(F336,LEN(F336)-1)),IF(RIGHT(F336,1)="B",1000000000*VALUE(LEFT(F336,LEN(F336)-1)),IF(RIGHT(F336,1)="%",0.01*VALUE(LEFT(F336,LEN(F336)-1)),IF(RIGHT(F336,1)="k",1000*VALUE(LEFT(F336,LEN(F336)-1)),VALUE(SUBSTITUTE(F336,",",""))))))))),"N/A")</f>
        <v/>
      </c>
      <c r="N336">
        <f>IFERROR(IF(TRIM(G336)="-", "N/A", IF(RIGHT(G336,1)=")",IF(RIGHT(G336,2)="T)",-1000000000000*VALUE(MID(G336,2,LEN(G336)-3)),IF(RIGHT(G336,2)="M)",-1000000*VALUE(MID(G336,2,LEN(G336)-3)),IF(RIGHT(G336,2)="B)",-1000000000*VALUE(MID(G336,2,LEN(G336)-3)),IF(RIGHT(G336,2)="k)",-1000*VALUE(MID(G336,2,LEN(G336)-3)),VALUE(SUBSTITUTE(G336,",","")))))),IF(RIGHT(G336,1)="T",1000000000000*VALUE(LEFT(G336,LEN(G336)-1)),IF(RIGHT(G336,1)="M",1000000*VALUE(LEFT(G336,LEN(G336)-1)),IF(RIGHT(G336,1)="B",1000000000*VALUE(LEFT(G336,LEN(G336)-1)),IF(RIGHT(G336,1)="%",0.01*VALUE(LEFT(G336,LEN(G336)-1)),IF(RIGHT(G336,1)="k",1000*VALUE(LEFT(G336,LEN(G336)-1)),VALUE(SUBSTITUTE(G336,",",""))))))))),"N/A")</f>
        <v/>
      </c>
      <c r="P336">
        <f>MAX(J336:N336)</f>
        <v/>
      </c>
      <c r="Q336">
        <f>IFERROR(J144+MATCH(P336,J336:N336,0)-1,"")</f>
        <v/>
      </c>
      <c r="R336">
        <f>IF(Q336="","",MIN(J336:N336))</f>
        <v/>
      </c>
      <c r="S336">
        <f>IFERROR(J144+MATCH(R336,J336:N336,0)-1,"")</f>
        <v/>
      </c>
      <c r="T336">
        <f>IFERROR(AVERAGE(J336:N336),"")</f>
        <v/>
      </c>
      <c r="U336">
        <f>IFERROR(STDEV(J336:N336),"")</f>
        <v/>
      </c>
      <c r="V336">
        <f>IFERROR(IF(C336="-","",IF(ISBLANK(B336),"",IF(OR(ISNUMBER(FIND("Growth",B336)),ISNUMBER(FIND("Margin",B336))),"",(J336-T336)/U336))),"")</f>
        <v/>
      </c>
      <c r="W336">
        <f>IFERROR(IF(OR(D336="-",ISBLANK(D336)),"",(K336-T336)/U336),"")</f>
        <v/>
      </c>
      <c r="X336">
        <f>IFERROR(IF(OR(E336="-",ISBLANK(E336)),"",(L336-T336)/U336),"")</f>
        <v/>
      </c>
      <c r="Y336">
        <f>IFERROR(IF(OR(F336="-",ISBLANK(F336)),"",(M336-T336)/U336),"")</f>
        <v/>
      </c>
      <c r="Z336">
        <f>IFERROR(IF(OR(G336="-",ISBLANK(G336)),"",(N336-T336)/U336),"")</f>
        <v/>
      </c>
      <c r="AA336">
        <f>IF(MAX(MAX(V336:Z336),ABS(MIN(V336:Z336)))=ABS(MIN(V336:Z336)),MIN(V336:Z336),MAX(V336:Z336))</f>
        <v/>
      </c>
      <c r="AB336">
        <f>IFERROR(V144+MATCH(AA336,V336:Z336,0)-1,"")</f>
        <v/>
      </c>
      <c r="AC336">
        <f>IF(AB336&lt;&gt;"",IF(S336=AB336,"Low",IF(AB336=Q336,"High","")),"")</f>
        <v/>
      </c>
      <c r="AE336">
        <f>IF(ISNUMBER(MATCH("N/A",J336:N336,0)),"",IFERROR((5 * SUMPRODUCT(J144:N144,J336:N336) - PRODUCT(SUM(J144:N144),SUM(J336:N336))) / ((5 * SUM((J144^2)+(K144^2)+(L144^2)+(M144^2)+(N144^2))) - SUM(J144:N144)^2),""))</f>
        <v/>
      </c>
      <c r="AF336">
        <f>IFERROR(CORREL(J144:N144,J336:N336),"")</f>
        <v/>
      </c>
      <c r="AZ336">
        <f>IF(Q336=S336,0,1)</f>
        <v/>
      </c>
      <c r="BA336">
        <f>IF(AZ336=1,IF(Q336="","",IF(Q336=N144,"Yes","No")),"")</f>
        <v/>
      </c>
      <c r="BB336">
        <f>IF(BA336="Yes",P336,"")</f>
        <v/>
      </c>
      <c r="BC336">
        <f>IF(AZ336=1,IF(S336="","",IF(S336=N144,"Yes","No")),"")</f>
        <v/>
      </c>
      <c r="BD336">
        <f>IF(BC336="Yes",R336,"")</f>
        <v/>
      </c>
      <c r="BE336">
        <f>IFERROR(IF(SIGN(AE336)=1,"Increasing",IF(SIGN(AE336)=-1,"Decreasing","")),"")</f>
        <v/>
      </c>
      <c r="BF336">
        <f>IF(OR(AND(BE336="Increasing",BA336="Yes"),AND(BE336="Decreasing",BC336="Yes")),"Yes","No")</f>
        <v/>
      </c>
      <c r="BG336">
        <f>IF(I336="pos_trend","Yes","No")</f>
        <v/>
      </c>
      <c r="BH336">
        <f>IF(AF336&lt;&gt;"",IF(ABS(AF336)&gt;0.8,"Yes","No"),"")</f>
        <v/>
      </c>
    </row>
    <row r="337" spans="1:60">
      <c s="1" r="A337" t="n">
        <v>8</v>
      </c>
      <c r="B337" t="s">
        <v>891</v>
      </c>
      <c r="C337" t="s">
        <v>1602</v>
      </c>
      <c r="D337" t="s">
        <v>1603</v>
      </c>
      <c r="E337" t="s">
        <v>1604</v>
      </c>
      <c r="F337" t="s">
        <v>1605</v>
      </c>
      <c r="G337" t="s">
        <v>1606</v>
      </c>
      <c r="H337" t="s"/>
      <c r="I337">
        <f>IF(AND(K337&gt; J337, L337&gt; K337, M337&gt; L337, N337&gt; M337), "pos_trend", IF(AND(K337&lt; J337, L337&lt; K337, M337&lt; L337, N337&lt; M337), "neg_trend", "N/A"))</f>
        <v/>
      </c>
      <c r="J337">
        <f>IFERROR(IF(TRIM(C337)="-", "N/A", IF(RIGHT(C337,1)=")",IF(RIGHT(C337,2)="T)",-1000000000000*VALUE(MID(C337,2,LEN(C337)-3)),IF(RIGHT(C337,2)="M)",-1000000*VALUE(MID(C337,2,LEN(C337)-3)),IF(RIGHT(C337,2)="B)",-1000000000*VALUE(MID(C337,2,LEN(C337)-3)),IF(RIGHT(C337,2)="k)",-1000*VALUE(MID(C337,2,LEN(C337)-3)),VALUE(SUBSTITUTE(C337,",","")))))),IF(RIGHT(C337,1)="T",1000000000000*VALUE(LEFT(C337,LEN(C337)-1)),IF(RIGHT(C337,1)="M",1000000*VALUE(LEFT(C337,LEN(C337)-1)),IF(RIGHT(C337,1)="B",1000000000*VALUE(LEFT(C337,LEN(C337)-1)),IF(RIGHT(C337,1)="%",0.01*VALUE(LEFT(C337,LEN(C337)-1)),IF(RIGHT(C337,1)="k",1000*VALUE(LEFT(C337,LEN(C337)-1)),VALUE(SUBSTITUTE(C337,",",""))))))))),"N/A")</f>
        <v/>
      </c>
      <c r="K337">
        <f>IFERROR(IF(TRIM(D337)="-", "N/A", IF(RIGHT(D337,1)=")",IF(RIGHT(D337,2)="T)",-1000000000000*VALUE(MID(D337,2,LEN(D337)-3)),IF(RIGHT(D337,2)="M)",-1000000*VALUE(MID(D337,2,LEN(D337)-3)),IF(RIGHT(D337,2)="B)",-1000000000*VALUE(MID(D337,2,LEN(D337)-3)),IF(RIGHT(D337,2)="k)",-1000*VALUE(MID(D337,2,LEN(D337)-3)),VALUE(SUBSTITUTE(D337,",","")))))),IF(RIGHT(D337,1)="T",1000000000000*VALUE(LEFT(D337,LEN(D337)-1)),IF(RIGHT(D337,1)="M",1000000*VALUE(LEFT(D337,LEN(D337)-1)),IF(RIGHT(D337,1)="B",1000000000*VALUE(LEFT(D337,LEN(D337)-1)),IF(RIGHT(D337,1)="%",0.01*VALUE(LEFT(D337,LEN(D337)-1)),IF(RIGHT(D337,1)="k",1000*VALUE(LEFT(D337,LEN(D337)-1)),VALUE(SUBSTITUTE(D337,",",""))))))))),"N/A")</f>
        <v/>
      </c>
      <c r="L337">
        <f>IFERROR(IF(TRIM(E337)="-", "N/A", IF(RIGHT(E337,1)=")",IF(RIGHT(E337,2)="T)",-1000000000000*VALUE(MID(E337,2,LEN(E337)-3)),IF(RIGHT(E337,2)="M)",-1000000*VALUE(MID(E337,2,LEN(E337)-3)),IF(RIGHT(E337,2)="B)",-1000000000*VALUE(MID(E337,2,LEN(E337)-3)),IF(RIGHT(E337,2)="k)",-1000*VALUE(MID(E337,2,LEN(E337)-3)),VALUE(SUBSTITUTE(E337,",","")))))),IF(RIGHT(E337,1)="T",1000000000000*VALUE(LEFT(E337,LEN(E337)-1)),IF(RIGHT(E337,1)="M",1000000*VALUE(LEFT(E337,LEN(E337)-1)),IF(RIGHT(E337,1)="B",1000000000*VALUE(LEFT(E337,LEN(E337)-1)),IF(RIGHT(E337,1)="%",0.01*VALUE(LEFT(E337,LEN(E337)-1)),IF(RIGHT(E337,1)="k",1000*VALUE(LEFT(E337,LEN(E337)-1)),VALUE(SUBSTITUTE(E337,",",""))))))))),"N/A")</f>
        <v/>
      </c>
      <c r="M337">
        <f>IFERROR(IF(TRIM(F337)="-", "N/A", IF(RIGHT(F337,1)=")",IF(RIGHT(F337,2)="T)",-1000000000000*VALUE(MID(F337,2,LEN(F337)-3)),IF(RIGHT(F337,2)="M)",-1000000*VALUE(MID(F337,2,LEN(F337)-3)),IF(RIGHT(F337,2)="B)",-1000000000*VALUE(MID(F337,2,LEN(F337)-3)),IF(RIGHT(F337,2)="k)",-1000*VALUE(MID(F337,2,LEN(F337)-3)),VALUE(SUBSTITUTE(F337,",","")))))),IF(RIGHT(F337,1)="T",1000000000000*VALUE(LEFT(F337,LEN(F337)-1)),IF(RIGHT(F337,1)="M",1000000*VALUE(LEFT(F337,LEN(F337)-1)),IF(RIGHT(F337,1)="B",1000000000*VALUE(LEFT(F337,LEN(F337)-1)),IF(RIGHT(F337,1)="%",0.01*VALUE(LEFT(F337,LEN(F337)-1)),IF(RIGHT(F337,1)="k",1000*VALUE(LEFT(F337,LEN(F337)-1)),VALUE(SUBSTITUTE(F337,",",""))))))))),"N/A")</f>
        <v/>
      </c>
      <c r="N337">
        <f>IFERROR(IF(TRIM(G337)="-", "N/A", IF(RIGHT(G337,1)=")",IF(RIGHT(G337,2)="T)",-1000000000000*VALUE(MID(G337,2,LEN(G337)-3)),IF(RIGHT(G337,2)="M)",-1000000*VALUE(MID(G337,2,LEN(G337)-3)),IF(RIGHT(G337,2)="B)",-1000000000*VALUE(MID(G337,2,LEN(G337)-3)),IF(RIGHT(G337,2)="k)",-1000*VALUE(MID(G337,2,LEN(G337)-3)),VALUE(SUBSTITUTE(G337,",","")))))),IF(RIGHT(G337,1)="T",1000000000000*VALUE(LEFT(G337,LEN(G337)-1)),IF(RIGHT(G337,1)="M",1000000*VALUE(LEFT(G337,LEN(G337)-1)),IF(RIGHT(G337,1)="B",1000000000*VALUE(LEFT(G337,LEN(G337)-1)),IF(RIGHT(G337,1)="%",0.01*VALUE(LEFT(G337,LEN(G337)-1)),IF(RIGHT(G337,1)="k",1000*VALUE(LEFT(G337,LEN(G337)-1)),VALUE(SUBSTITUTE(G337,",",""))))))))),"N/A")</f>
        <v/>
      </c>
      <c r="P337">
        <f>MAX(J337:N337)</f>
        <v/>
      </c>
      <c r="Q337">
        <f>IFERROR(J144+MATCH(P337,J337:N337,0)-1,"")</f>
        <v/>
      </c>
      <c r="R337">
        <f>IF(Q337="","",MIN(J337:N337))</f>
        <v/>
      </c>
      <c r="S337">
        <f>IFERROR(J144+MATCH(R337,J337:N337,0)-1,"")</f>
        <v/>
      </c>
      <c r="T337">
        <f>IFERROR(AVERAGE(J337:N337),"")</f>
        <v/>
      </c>
      <c r="U337">
        <f>IFERROR(STDEV(J337:N337),"")</f>
        <v/>
      </c>
      <c r="V337">
        <f>IFERROR(IF(C337="-","",IF(ISBLANK(B337),"",IF(OR(ISNUMBER(FIND("Growth",B337)),ISNUMBER(FIND("Margin",B337))),"",(J337-T337)/U337))),"")</f>
        <v/>
      </c>
      <c r="W337">
        <f>IFERROR(IF(OR(D337="-",ISBLANK(D337)),"",(K337-T337)/U337),"")</f>
        <v/>
      </c>
      <c r="X337">
        <f>IFERROR(IF(OR(E337="-",ISBLANK(E337)),"",(L337-T337)/U337),"")</f>
        <v/>
      </c>
      <c r="Y337">
        <f>IFERROR(IF(OR(F337="-",ISBLANK(F337)),"",(M337-T337)/U337),"")</f>
        <v/>
      </c>
      <c r="Z337">
        <f>IFERROR(IF(OR(G337="-",ISBLANK(G337)),"",(N337-T337)/U337),"")</f>
        <v/>
      </c>
      <c r="AA337">
        <f>IF(MAX(MAX(V337:Z337),ABS(MIN(V337:Z337)))=ABS(MIN(V337:Z337)),MIN(V337:Z337),MAX(V337:Z337))</f>
        <v/>
      </c>
      <c r="AB337">
        <f>IFERROR(V144+MATCH(AA337,V337:Z337,0)-1,"")</f>
        <v/>
      </c>
      <c r="AC337">
        <f>IF(AB337&lt;&gt;"",IF(S337=AB337,"Low",IF(AB337=Q337,"High","")),"")</f>
        <v/>
      </c>
      <c r="AE337">
        <f>IF(ISNUMBER(MATCH("N/A",J337:N337,0)),"",IFERROR((5 * SUMPRODUCT(J144:N144,J337:N337) - PRODUCT(SUM(J144:N144),SUM(J337:N337))) / ((5 * SUM((J144^2)+(K144^2)+(L144^2)+(M144^2)+(N144^2))) - SUM(J144:N144)^2),""))</f>
        <v/>
      </c>
      <c r="AF337">
        <f>IFERROR(CORREL(J144:N144,J337:N337),"")</f>
        <v/>
      </c>
      <c r="AZ337">
        <f>IF(Q337=S337,0,1)</f>
        <v/>
      </c>
      <c r="BA337">
        <f>IF(AZ337=1,IF(Q337="","",IF(Q337=N144,"Yes","No")),"")</f>
        <v/>
      </c>
      <c r="BB337">
        <f>IF(BA337="Yes",P337,"")</f>
        <v/>
      </c>
      <c r="BC337">
        <f>IF(AZ337=1,IF(S337="","",IF(S337=N144,"Yes","No")),"")</f>
        <v/>
      </c>
      <c r="BD337">
        <f>IF(BC337="Yes",R337,"")</f>
        <v/>
      </c>
      <c r="BE337">
        <f>IFERROR(IF(SIGN(AE337)=1,"Increasing",IF(SIGN(AE337)=-1,"Decreasing","")),"")</f>
        <v/>
      </c>
      <c r="BF337">
        <f>IF(OR(AND(BE337="Increasing",BA337="Yes"),AND(BE337="Decreasing",BC337="Yes")),"Yes","No")</f>
        <v/>
      </c>
      <c r="BG337">
        <f>IF(I337="pos_trend","Yes","No")</f>
        <v/>
      </c>
      <c r="BH337">
        <f>IF(AF337&lt;&gt;"",IF(ABS(AF337)&gt;0.8,"Yes","No"),"")</f>
        <v/>
      </c>
    </row>
    <row r="338" spans="1:60">
      <c s="1" r="A338" t="n">
        <v>9</v>
      </c>
      <c r="B338" t="s">
        <v>897</v>
      </c>
      <c r="C338" t="s">
        <v>1607</v>
      </c>
      <c r="D338" t="s">
        <v>1608</v>
      </c>
      <c r="E338" t="s">
        <v>1609</v>
      </c>
      <c r="F338" t="s">
        <v>264</v>
      </c>
      <c r="G338" t="s">
        <v>264</v>
      </c>
      <c r="H338" t="s"/>
      <c r="I338">
        <f>IF(AND(K338&gt; J338, L338&gt; K338, M338&gt; L338, N338&gt; M338), "pos_trend", IF(AND(K338&lt; J338, L338&lt; K338, M338&lt; L338, N338&lt; M338), "neg_trend", "N/A"))</f>
        <v/>
      </c>
      <c r="J338">
        <f>IFERROR(IF(TRIM(C338)="-", "N/A", IF(RIGHT(C338,1)=")",IF(RIGHT(C338,2)="T)",-1000000000000*VALUE(MID(C338,2,LEN(C338)-3)),IF(RIGHT(C338,2)="M)",-1000000*VALUE(MID(C338,2,LEN(C338)-3)),IF(RIGHT(C338,2)="B)",-1000000000*VALUE(MID(C338,2,LEN(C338)-3)),IF(RIGHT(C338,2)="k)",-1000*VALUE(MID(C338,2,LEN(C338)-3)),VALUE(SUBSTITUTE(C338,",","")))))),IF(RIGHT(C338,1)="T",1000000000000*VALUE(LEFT(C338,LEN(C338)-1)),IF(RIGHT(C338,1)="M",1000000*VALUE(LEFT(C338,LEN(C338)-1)),IF(RIGHT(C338,1)="B",1000000000*VALUE(LEFT(C338,LEN(C338)-1)),IF(RIGHT(C338,1)="%",0.01*VALUE(LEFT(C338,LEN(C338)-1)),IF(RIGHT(C338,1)="k",1000*VALUE(LEFT(C338,LEN(C338)-1)),VALUE(SUBSTITUTE(C338,",",""))))))))),"N/A")</f>
        <v/>
      </c>
      <c r="K338">
        <f>IFERROR(IF(TRIM(D338)="-", "N/A", IF(RIGHT(D338,1)=")",IF(RIGHT(D338,2)="T)",-1000000000000*VALUE(MID(D338,2,LEN(D338)-3)),IF(RIGHT(D338,2)="M)",-1000000*VALUE(MID(D338,2,LEN(D338)-3)),IF(RIGHT(D338,2)="B)",-1000000000*VALUE(MID(D338,2,LEN(D338)-3)),IF(RIGHT(D338,2)="k)",-1000*VALUE(MID(D338,2,LEN(D338)-3)),VALUE(SUBSTITUTE(D338,",","")))))),IF(RIGHT(D338,1)="T",1000000000000*VALUE(LEFT(D338,LEN(D338)-1)),IF(RIGHT(D338,1)="M",1000000*VALUE(LEFT(D338,LEN(D338)-1)),IF(RIGHT(D338,1)="B",1000000000*VALUE(LEFT(D338,LEN(D338)-1)),IF(RIGHT(D338,1)="%",0.01*VALUE(LEFT(D338,LEN(D338)-1)),IF(RIGHT(D338,1)="k",1000*VALUE(LEFT(D338,LEN(D338)-1)),VALUE(SUBSTITUTE(D338,",",""))))))))),"N/A")</f>
        <v/>
      </c>
      <c r="L338">
        <f>IFERROR(IF(TRIM(E338)="-", "N/A", IF(RIGHT(E338,1)=")",IF(RIGHT(E338,2)="T)",-1000000000000*VALUE(MID(E338,2,LEN(E338)-3)),IF(RIGHT(E338,2)="M)",-1000000*VALUE(MID(E338,2,LEN(E338)-3)),IF(RIGHT(E338,2)="B)",-1000000000*VALUE(MID(E338,2,LEN(E338)-3)),IF(RIGHT(E338,2)="k)",-1000*VALUE(MID(E338,2,LEN(E338)-3)),VALUE(SUBSTITUTE(E338,",","")))))),IF(RIGHT(E338,1)="T",1000000000000*VALUE(LEFT(E338,LEN(E338)-1)),IF(RIGHT(E338,1)="M",1000000*VALUE(LEFT(E338,LEN(E338)-1)),IF(RIGHT(E338,1)="B",1000000000*VALUE(LEFT(E338,LEN(E338)-1)),IF(RIGHT(E338,1)="%",0.01*VALUE(LEFT(E338,LEN(E338)-1)),IF(RIGHT(E338,1)="k",1000*VALUE(LEFT(E338,LEN(E338)-1)),VALUE(SUBSTITUTE(E338,",",""))))))))),"N/A")</f>
        <v/>
      </c>
      <c r="M338">
        <f>IFERROR(IF(TRIM(F338)="-", "N/A", IF(RIGHT(F338,1)=")",IF(RIGHT(F338,2)="T)",-1000000000000*VALUE(MID(F338,2,LEN(F338)-3)),IF(RIGHT(F338,2)="M)",-1000000*VALUE(MID(F338,2,LEN(F338)-3)),IF(RIGHT(F338,2)="B)",-1000000000*VALUE(MID(F338,2,LEN(F338)-3)),IF(RIGHT(F338,2)="k)",-1000*VALUE(MID(F338,2,LEN(F338)-3)),VALUE(SUBSTITUTE(F338,",","")))))),IF(RIGHT(F338,1)="T",1000000000000*VALUE(LEFT(F338,LEN(F338)-1)),IF(RIGHT(F338,1)="M",1000000*VALUE(LEFT(F338,LEN(F338)-1)),IF(RIGHT(F338,1)="B",1000000000*VALUE(LEFT(F338,LEN(F338)-1)),IF(RIGHT(F338,1)="%",0.01*VALUE(LEFT(F338,LEN(F338)-1)),IF(RIGHT(F338,1)="k",1000*VALUE(LEFT(F338,LEN(F338)-1)),VALUE(SUBSTITUTE(F338,",",""))))))))),"N/A")</f>
        <v/>
      </c>
      <c r="N338">
        <f>IFERROR(IF(TRIM(G338)="-", "N/A", IF(RIGHT(G338,1)=")",IF(RIGHT(G338,2)="T)",-1000000000000*VALUE(MID(G338,2,LEN(G338)-3)),IF(RIGHT(G338,2)="M)",-1000000*VALUE(MID(G338,2,LEN(G338)-3)),IF(RIGHT(G338,2)="B)",-1000000000*VALUE(MID(G338,2,LEN(G338)-3)),IF(RIGHT(G338,2)="k)",-1000*VALUE(MID(G338,2,LEN(G338)-3)),VALUE(SUBSTITUTE(G338,",","")))))),IF(RIGHT(G338,1)="T",1000000000000*VALUE(LEFT(G338,LEN(G338)-1)),IF(RIGHT(G338,1)="M",1000000*VALUE(LEFT(G338,LEN(G338)-1)),IF(RIGHT(G338,1)="B",1000000000*VALUE(LEFT(G338,LEN(G338)-1)),IF(RIGHT(G338,1)="%",0.01*VALUE(LEFT(G338,LEN(G338)-1)),IF(RIGHT(G338,1)="k",1000*VALUE(LEFT(G338,LEN(G338)-1)),VALUE(SUBSTITUTE(G338,",",""))))))))),"N/A")</f>
        <v/>
      </c>
      <c r="P338">
        <f>MAX(J338:N338)</f>
        <v/>
      </c>
      <c r="Q338">
        <f>IFERROR(J144+MATCH(P338,J338:N338,0)-1,"")</f>
        <v/>
      </c>
      <c r="R338">
        <f>IF(Q338="","",MIN(J338:N338))</f>
        <v/>
      </c>
      <c r="S338">
        <f>IFERROR(J144+MATCH(R338,J338:N338,0)-1,"")</f>
        <v/>
      </c>
      <c r="T338">
        <f>IFERROR(AVERAGE(J338:N338),"")</f>
        <v/>
      </c>
      <c r="U338">
        <f>IFERROR(STDEV(J338:N338),"")</f>
        <v/>
      </c>
      <c r="V338">
        <f>IFERROR(IF(C338="-","",IF(ISBLANK(B338),"",IF(OR(ISNUMBER(FIND("Growth",B338)),ISNUMBER(FIND("Margin",B338))),"",(J338-T338)/U338))),"")</f>
        <v/>
      </c>
      <c r="W338">
        <f>IFERROR(IF(OR(D338="-",ISBLANK(D338)),"",(K338-T338)/U338),"")</f>
        <v/>
      </c>
      <c r="X338">
        <f>IFERROR(IF(OR(E338="-",ISBLANK(E338)),"",(L338-T338)/U338),"")</f>
        <v/>
      </c>
      <c r="Y338">
        <f>IFERROR(IF(OR(F338="-",ISBLANK(F338)),"",(M338-T338)/U338),"")</f>
        <v/>
      </c>
      <c r="Z338">
        <f>IFERROR(IF(OR(G338="-",ISBLANK(G338)),"",(N338-T338)/U338),"")</f>
        <v/>
      </c>
      <c r="AA338">
        <f>IF(MAX(MAX(V338:Z338),ABS(MIN(V338:Z338)))=ABS(MIN(V338:Z338)),MIN(V338:Z338),MAX(V338:Z338))</f>
        <v/>
      </c>
      <c r="AB338">
        <f>IFERROR(V144+MATCH(AA338,V338:Z338,0)-1,"")</f>
        <v/>
      </c>
      <c r="AC338">
        <f>IF(AB338&lt;&gt;"",IF(S338=AB338,"Low",IF(AB338=Q338,"High","")),"")</f>
        <v/>
      </c>
      <c r="AE338">
        <f>IF(ISNUMBER(MATCH("N/A",J338:N338,0)),"",IFERROR((5 * SUMPRODUCT(J144:N144,J338:N338) - PRODUCT(SUM(J144:N144),SUM(J338:N338))) / ((5 * SUM((J144^2)+(K144^2)+(L144^2)+(M144^2)+(N144^2))) - SUM(J144:N144)^2),""))</f>
        <v/>
      </c>
      <c r="AF338">
        <f>IFERROR(CORREL(J144:N144,J338:N338),"")</f>
        <v/>
      </c>
      <c r="AZ338">
        <f>IF(Q338=S338,0,1)</f>
        <v/>
      </c>
      <c r="BA338">
        <f>IF(AZ338=1,IF(Q338="","",IF(Q338=N144,"Yes","No")),"")</f>
        <v/>
      </c>
      <c r="BB338">
        <f>IF(BA338="Yes",P338,"")</f>
        <v/>
      </c>
      <c r="BC338">
        <f>IF(AZ338=1,IF(S338="","",IF(S338=N144,"Yes","No")),"")</f>
        <v/>
      </c>
      <c r="BD338">
        <f>IF(BC338="Yes",R338,"")</f>
        <v/>
      </c>
      <c r="BE338">
        <f>IFERROR(IF(SIGN(AE338)=1,"Increasing",IF(SIGN(AE338)=-1,"Decreasing","")),"")</f>
        <v/>
      </c>
      <c r="BF338">
        <f>IF(OR(AND(BE338="Increasing",BA338="Yes"),AND(BE338="Decreasing",BC338="Yes")),"Yes","No")</f>
        <v/>
      </c>
      <c r="BG338">
        <f>IF(I338="pos_trend","Yes","No")</f>
        <v/>
      </c>
      <c r="BH338">
        <f>IF(AF338&lt;&gt;"",IF(ABS(AF338)&gt;0.8,"Yes","No"),"")</f>
        <v/>
      </c>
    </row>
    <row r="339" spans="1:60">
      <c s="1" r="A339" t="n">
        <v>10</v>
      </c>
      <c r="B339" t="s">
        <v>898</v>
      </c>
      <c r="C339" t="s">
        <v>1610</v>
      </c>
      <c r="D339" t="s">
        <v>1611</v>
      </c>
      <c r="E339" t="s">
        <v>1612</v>
      </c>
      <c r="F339" t="s">
        <v>1605</v>
      </c>
      <c r="G339" t="s">
        <v>1606</v>
      </c>
      <c r="H339" t="s"/>
      <c r="I339">
        <f>IF(AND(K339&gt; J339, L339&gt; K339, M339&gt; L339, N339&gt; M339), "pos_trend", IF(AND(K339&lt; J339, L339&lt; K339, M339&lt; L339, N339&lt; M339), "neg_trend", "N/A"))</f>
        <v/>
      </c>
      <c r="J339">
        <f>IFERROR(IF(TRIM(C339)="-", "N/A", IF(RIGHT(C339,1)=")",IF(RIGHT(C339,2)="T)",-1000000000000*VALUE(MID(C339,2,LEN(C339)-3)),IF(RIGHT(C339,2)="M)",-1000000*VALUE(MID(C339,2,LEN(C339)-3)),IF(RIGHT(C339,2)="B)",-1000000000*VALUE(MID(C339,2,LEN(C339)-3)),IF(RIGHT(C339,2)="k)",-1000*VALUE(MID(C339,2,LEN(C339)-3)),VALUE(SUBSTITUTE(C339,",","")))))),IF(RIGHT(C339,1)="T",1000000000000*VALUE(LEFT(C339,LEN(C339)-1)),IF(RIGHT(C339,1)="M",1000000*VALUE(LEFT(C339,LEN(C339)-1)),IF(RIGHT(C339,1)="B",1000000000*VALUE(LEFT(C339,LEN(C339)-1)),IF(RIGHT(C339,1)="%",0.01*VALUE(LEFT(C339,LEN(C339)-1)),IF(RIGHT(C339,1)="k",1000*VALUE(LEFT(C339,LEN(C339)-1)),VALUE(SUBSTITUTE(C339,",",""))))))))),"N/A")</f>
        <v/>
      </c>
      <c r="K339">
        <f>IFERROR(IF(TRIM(D339)="-", "N/A", IF(RIGHT(D339,1)=")",IF(RIGHT(D339,2)="T)",-1000000000000*VALUE(MID(D339,2,LEN(D339)-3)),IF(RIGHT(D339,2)="M)",-1000000*VALUE(MID(D339,2,LEN(D339)-3)),IF(RIGHT(D339,2)="B)",-1000000000*VALUE(MID(D339,2,LEN(D339)-3)),IF(RIGHT(D339,2)="k)",-1000*VALUE(MID(D339,2,LEN(D339)-3)),VALUE(SUBSTITUTE(D339,",","")))))),IF(RIGHT(D339,1)="T",1000000000000*VALUE(LEFT(D339,LEN(D339)-1)),IF(RIGHT(D339,1)="M",1000000*VALUE(LEFT(D339,LEN(D339)-1)),IF(RIGHT(D339,1)="B",1000000000*VALUE(LEFT(D339,LEN(D339)-1)),IF(RIGHT(D339,1)="%",0.01*VALUE(LEFT(D339,LEN(D339)-1)),IF(RIGHT(D339,1)="k",1000*VALUE(LEFT(D339,LEN(D339)-1)),VALUE(SUBSTITUTE(D339,",",""))))))))),"N/A")</f>
        <v/>
      </c>
      <c r="L339">
        <f>IFERROR(IF(TRIM(E339)="-", "N/A", IF(RIGHT(E339,1)=")",IF(RIGHT(E339,2)="T)",-1000000000000*VALUE(MID(E339,2,LEN(E339)-3)),IF(RIGHT(E339,2)="M)",-1000000*VALUE(MID(E339,2,LEN(E339)-3)),IF(RIGHT(E339,2)="B)",-1000000000*VALUE(MID(E339,2,LEN(E339)-3)),IF(RIGHT(E339,2)="k)",-1000*VALUE(MID(E339,2,LEN(E339)-3)),VALUE(SUBSTITUTE(E339,",","")))))),IF(RIGHT(E339,1)="T",1000000000000*VALUE(LEFT(E339,LEN(E339)-1)),IF(RIGHT(E339,1)="M",1000000*VALUE(LEFT(E339,LEN(E339)-1)),IF(RIGHT(E339,1)="B",1000000000*VALUE(LEFT(E339,LEN(E339)-1)),IF(RIGHT(E339,1)="%",0.01*VALUE(LEFT(E339,LEN(E339)-1)),IF(RIGHT(E339,1)="k",1000*VALUE(LEFT(E339,LEN(E339)-1)),VALUE(SUBSTITUTE(E339,",",""))))))))),"N/A")</f>
        <v/>
      </c>
      <c r="M339">
        <f>IFERROR(IF(TRIM(F339)="-", "N/A", IF(RIGHT(F339,1)=")",IF(RIGHT(F339,2)="T)",-1000000000000*VALUE(MID(F339,2,LEN(F339)-3)),IF(RIGHT(F339,2)="M)",-1000000*VALUE(MID(F339,2,LEN(F339)-3)),IF(RIGHT(F339,2)="B)",-1000000000*VALUE(MID(F339,2,LEN(F339)-3)),IF(RIGHT(F339,2)="k)",-1000*VALUE(MID(F339,2,LEN(F339)-3)),VALUE(SUBSTITUTE(F339,",","")))))),IF(RIGHT(F339,1)="T",1000000000000*VALUE(LEFT(F339,LEN(F339)-1)),IF(RIGHT(F339,1)="M",1000000*VALUE(LEFT(F339,LEN(F339)-1)),IF(RIGHT(F339,1)="B",1000000000*VALUE(LEFT(F339,LEN(F339)-1)),IF(RIGHT(F339,1)="%",0.01*VALUE(LEFT(F339,LEN(F339)-1)),IF(RIGHT(F339,1)="k",1000*VALUE(LEFT(F339,LEN(F339)-1)),VALUE(SUBSTITUTE(F339,",",""))))))))),"N/A")</f>
        <v/>
      </c>
      <c r="N339">
        <f>IFERROR(IF(TRIM(G339)="-", "N/A", IF(RIGHT(G339,1)=")",IF(RIGHT(G339,2)="T)",-1000000000000*VALUE(MID(G339,2,LEN(G339)-3)),IF(RIGHT(G339,2)="M)",-1000000*VALUE(MID(G339,2,LEN(G339)-3)),IF(RIGHT(G339,2)="B)",-1000000000*VALUE(MID(G339,2,LEN(G339)-3)),IF(RIGHT(G339,2)="k)",-1000*VALUE(MID(G339,2,LEN(G339)-3)),VALUE(SUBSTITUTE(G339,",","")))))),IF(RIGHT(G339,1)="T",1000000000000*VALUE(LEFT(G339,LEN(G339)-1)),IF(RIGHT(G339,1)="M",1000000*VALUE(LEFT(G339,LEN(G339)-1)),IF(RIGHT(G339,1)="B",1000000000*VALUE(LEFT(G339,LEN(G339)-1)),IF(RIGHT(G339,1)="%",0.01*VALUE(LEFT(G339,LEN(G339)-1)),IF(RIGHT(G339,1)="k",1000*VALUE(LEFT(G339,LEN(G339)-1)),VALUE(SUBSTITUTE(G339,",",""))))))))),"N/A")</f>
        <v/>
      </c>
      <c r="P339">
        <f>MAX(J339:N339)</f>
        <v/>
      </c>
      <c r="Q339">
        <f>IFERROR(J144+MATCH(P339,J339:N339,0)-1,"")</f>
        <v/>
      </c>
      <c r="R339">
        <f>IF(Q339="","",MIN(J339:N339))</f>
        <v/>
      </c>
      <c r="S339">
        <f>IFERROR(J144+MATCH(R339,J339:N339,0)-1,"")</f>
        <v/>
      </c>
      <c r="T339">
        <f>IFERROR(AVERAGE(J339:N339),"")</f>
        <v/>
      </c>
      <c r="U339">
        <f>IFERROR(STDEV(J339:N339),"")</f>
        <v/>
      </c>
      <c r="V339">
        <f>IFERROR(IF(C339="-","",IF(ISBLANK(B339),"",IF(OR(ISNUMBER(FIND("Growth",B339)),ISNUMBER(FIND("Margin",B339))),"",(J339-T339)/U339))),"")</f>
        <v/>
      </c>
      <c r="W339">
        <f>IFERROR(IF(OR(D339="-",ISBLANK(D339)),"",(K339-T339)/U339),"")</f>
        <v/>
      </c>
      <c r="X339">
        <f>IFERROR(IF(OR(E339="-",ISBLANK(E339)),"",(L339-T339)/U339),"")</f>
        <v/>
      </c>
      <c r="Y339">
        <f>IFERROR(IF(OR(F339="-",ISBLANK(F339)),"",(M339-T339)/U339),"")</f>
        <v/>
      </c>
      <c r="Z339">
        <f>IFERROR(IF(OR(G339="-",ISBLANK(G339)),"",(N339-T339)/U339),"")</f>
        <v/>
      </c>
      <c r="AA339">
        <f>IF(MAX(MAX(V339:Z339),ABS(MIN(V339:Z339)))=ABS(MIN(V339:Z339)),MIN(V339:Z339),MAX(V339:Z339))</f>
        <v/>
      </c>
      <c r="AB339">
        <f>IFERROR(V144+MATCH(AA339,V339:Z339,0)-1,"")</f>
        <v/>
      </c>
      <c r="AC339">
        <f>IF(AB339&lt;&gt;"",IF(S339=AB339,"Low",IF(AB339=Q339,"High","")),"")</f>
        <v/>
      </c>
      <c r="AE339">
        <f>IF(ISNUMBER(MATCH("N/A",J339:N339,0)),"",IFERROR((5 * SUMPRODUCT(J144:N144,J339:N339) - PRODUCT(SUM(J144:N144),SUM(J339:N339))) / ((5 * SUM((J144^2)+(K144^2)+(L144^2)+(M144^2)+(N144^2))) - SUM(J144:N144)^2),""))</f>
        <v/>
      </c>
      <c r="AF339">
        <f>IFERROR(CORREL(J144:N144,J339:N339),"")</f>
        <v/>
      </c>
      <c r="AZ339">
        <f>IF(Q339=S339,0,1)</f>
        <v/>
      </c>
      <c r="BA339">
        <f>IF(AZ339=1,IF(Q339="","",IF(Q339=N144,"Yes","No")),"")</f>
        <v/>
      </c>
      <c r="BB339">
        <f>IF(BA339="Yes",P339,"")</f>
        <v/>
      </c>
      <c r="BC339">
        <f>IF(AZ339=1,IF(S339="","",IF(S339=N144,"Yes","No")),"")</f>
        <v/>
      </c>
      <c r="BD339">
        <f>IF(BC339="Yes",R339,"")</f>
        <v/>
      </c>
      <c r="BE339">
        <f>IFERROR(IF(SIGN(AE339)=1,"Increasing",IF(SIGN(AE339)=-1,"Decreasing","")),"")</f>
        <v/>
      </c>
      <c r="BF339">
        <f>IF(OR(AND(BE339="Increasing",BA339="Yes"),AND(BE339="Decreasing",BC339="Yes")),"Yes","No")</f>
        <v/>
      </c>
      <c r="BG339">
        <f>IF(I339="pos_trend","Yes","No")</f>
        <v/>
      </c>
      <c r="BH339">
        <f>IF(AF339&lt;&gt;"",IF(ABS(AF339)&gt;0.8,"Yes","No"),"")</f>
        <v/>
      </c>
    </row>
    <row r="340" spans="1:60">
      <c s="1" r="A340" t="n">
        <v>11</v>
      </c>
      <c r="B340" t="s">
        <v>899</v>
      </c>
      <c r="C340" t="s">
        <v>1613</v>
      </c>
      <c r="D340" t="s">
        <v>1614</v>
      </c>
      <c r="E340" t="s">
        <v>1615</v>
      </c>
      <c r="F340" t="s">
        <v>1616</v>
      </c>
      <c r="G340" t="s">
        <v>264</v>
      </c>
      <c r="H340" t="s"/>
      <c r="I340">
        <f>IF(AND(K340&gt; J340, L340&gt; K340, M340&gt; L340, N340&gt; M340), "pos_trend", IF(AND(K340&lt; J340, L340&lt; K340, M340&lt; L340, N340&lt; M340), "neg_trend", "N/A"))</f>
        <v/>
      </c>
      <c r="J340">
        <f>IFERROR(IF(TRIM(C340)="-", "N/A", IF(RIGHT(C340,1)=")",IF(RIGHT(C340,2)="T)",-1000000000000*VALUE(MID(C340,2,LEN(C340)-3)),IF(RIGHT(C340,2)="M)",-1000000*VALUE(MID(C340,2,LEN(C340)-3)),IF(RIGHT(C340,2)="B)",-1000000000*VALUE(MID(C340,2,LEN(C340)-3)),IF(RIGHT(C340,2)="k)",-1000*VALUE(MID(C340,2,LEN(C340)-3)),VALUE(SUBSTITUTE(C340,",","")))))),IF(RIGHT(C340,1)="T",1000000000000*VALUE(LEFT(C340,LEN(C340)-1)),IF(RIGHT(C340,1)="M",1000000*VALUE(LEFT(C340,LEN(C340)-1)),IF(RIGHT(C340,1)="B",1000000000*VALUE(LEFT(C340,LEN(C340)-1)),IF(RIGHT(C340,1)="%",0.01*VALUE(LEFT(C340,LEN(C340)-1)),IF(RIGHT(C340,1)="k",1000*VALUE(LEFT(C340,LEN(C340)-1)),VALUE(SUBSTITUTE(C340,",",""))))))))),"N/A")</f>
        <v/>
      </c>
      <c r="K340">
        <f>IFERROR(IF(TRIM(D340)="-", "N/A", IF(RIGHT(D340,1)=")",IF(RIGHT(D340,2)="T)",-1000000000000*VALUE(MID(D340,2,LEN(D340)-3)),IF(RIGHT(D340,2)="M)",-1000000*VALUE(MID(D340,2,LEN(D340)-3)),IF(RIGHT(D340,2)="B)",-1000000000*VALUE(MID(D340,2,LEN(D340)-3)),IF(RIGHT(D340,2)="k)",-1000*VALUE(MID(D340,2,LEN(D340)-3)),VALUE(SUBSTITUTE(D340,",","")))))),IF(RIGHT(D340,1)="T",1000000000000*VALUE(LEFT(D340,LEN(D340)-1)),IF(RIGHT(D340,1)="M",1000000*VALUE(LEFT(D340,LEN(D340)-1)),IF(RIGHT(D340,1)="B",1000000000*VALUE(LEFT(D340,LEN(D340)-1)),IF(RIGHT(D340,1)="%",0.01*VALUE(LEFT(D340,LEN(D340)-1)),IF(RIGHT(D340,1)="k",1000*VALUE(LEFT(D340,LEN(D340)-1)),VALUE(SUBSTITUTE(D340,",",""))))))))),"N/A")</f>
        <v/>
      </c>
      <c r="L340">
        <f>IFERROR(IF(TRIM(E340)="-", "N/A", IF(RIGHT(E340,1)=")",IF(RIGHT(E340,2)="T)",-1000000000000*VALUE(MID(E340,2,LEN(E340)-3)),IF(RIGHT(E340,2)="M)",-1000000*VALUE(MID(E340,2,LEN(E340)-3)),IF(RIGHT(E340,2)="B)",-1000000000*VALUE(MID(E340,2,LEN(E340)-3)),IF(RIGHT(E340,2)="k)",-1000*VALUE(MID(E340,2,LEN(E340)-3)),VALUE(SUBSTITUTE(E340,",","")))))),IF(RIGHT(E340,1)="T",1000000000000*VALUE(LEFT(E340,LEN(E340)-1)),IF(RIGHT(E340,1)="M",1000000*VALUE(LEFT(E340,LEN(E340)-1)),IF(RIGHT(E340,1)="B",1000000000*VALUE(LEFT(E340,LEN(E340)-1)),IF(RIGHT(E340,1)="%",0.01*VALUE(LEFT(E340,LEN(E340)-1)),IF(RIGHT(E340,1)="k",1000*VALUE(LEFT(E340,LEN(E340)-1)),VALUE(SUBSTITUTE(E340,",",""))))))))),"N/A")</f>
        <v/>
      </c>
      <c r="M340">
        <f>IFERROR(IF(TRIM(F340)="-", "N/A", IF(RIGHT(F340,1)=")",IF(RIGHT(F340,2)="T)",-1000000000000*VALUE(MID(F340,2,LEN(F340)-3)),IF(RIGHT(F340,2)="M)",-1000000*VALUE(MID(F340,2,LEN(F340)-3)),IF(RIGHT(F340,2)="B)",-1000000000*VALUE(MID(F340,2,LEN(F340)-3)),IF(RIGHT(F340,2)="k)",-1000*VALUE(MID(F340,2,LEN(F340)-3)),VALUE(SUBSTITUTE(F340,",","")))))),IF(RIGHT(F340,1)="T",1000000000000*VALUE(LEFT(F340,LEN(F340)-1)),IF(RIGHT(F340,1)="M",1000000*VALUE(LEFT(F340,LEN(F340)-1)),IF(RIGHT(F340,1)="B",1000000000*VALUE(LEFT(F340,LEN(F340)-1)),IF(RIGHT(F340,1)="%",0.01*VALUE(LEFT(F340,LEN(F340)-1)),IF(RIGHT(F340,1)="k",1000*VALUE(LEFT(F340,LEN(F340)-1)),VALUE(SUBSTITUTE(F340,",",""))))))))),"N/A")</f>
        <v/>
      </c>
      <c r="N340">
        <f>IFERROR(IF(TRIM(G340)="-", "N/A", IF(RIGHT(G340,1)=")",IF(RIGHT(G340,2)="T)",-1000000000000*VALUE(MID(G340,2,LEN(G340)-3)),IF(RIGHT(G340,2)="M)",-1000000*VALUE(MID(G340,2,LEN(G340)-3)),IF(RIGHT(G340,2)="B)",-1000000000*VALUE(MID(G340,2,LEN(G340)-3)),IF(RIGHT(G340,2)="k)",-1000*VALUE(MID(G340,2,LEN(G340)-3)),VALUE(SUBSTITUTE(G340,",","")))))),IF(RIGHT(G340,1)="T",1000000000000*VALUE(LEFT(G340,LEN(G340)-1)),IF(RIGHT(G340,1)="M",1000000*VALUE(LEFT(G340,LEN(G340)-1)),IF(RIGHT(G340,1)="B",1000000000*VALUE(LEFT(G340,LEN(G340)-1)),IF(RIGHT(G340,1)="%",0.01*VALUE(LEFT(G340,LEN(G340)-1)),IF(RIGHT(G340,1)="k",1000*VALUE(LEFT(G340,LEN(G340)-1)),VALUE(SUBSTITUTE(G340,",",""))))))))),"N/A")</f>
        <v/>
      </c>
      <c r="P340">
        <f>MAX(J340:N340)</f>
        <v/>
      </c>
      <c r="Q340">
        <f>IFERROR(J144+MATCH(P340,J340:N340,0)-1,"")</f>
        <v/>
      </c>
      <c r="R340">
        <f>IF(Q340="","",MIN(J340:N340))</f>
        <v/>
      </c>
      <c r="S340">
        <f>IFERROR(J144+MATCH(R340,J340:N340,0)-1,"")</f>
        <v/>
      </c>
      <c r="T340">
        <f>IFERROR(AVERAGE(J340:N340),"")</f>
        <v/>
      </c>
      <c r="U340">
        <f>IFERROR(STDEV(J340:N340),"")</f>
        <v/>
      </c>
      <c r="V340">
        <f>IFERROR(IF(C340="-","",IF(ISBLANK(B340),"",IF(OR(ISNUMBER(FIND("Growth",B340)),ISNUMBER(FIND("Margin",B340))),"",(J340-T340)/U340))),"")</f>
        <v/>
      </c>
      <c r="W340">
        <f>IFERROR(IF(OR(D340="-",ISBLANK(D340)),"",(K340-T340)/U340),"")</f>
        <v/>
      </c>
      <c r="X340">
        <f>IFERROR(IF(OR(E340="-",ISBLANK(E340)),"",(L340-T340)/U340),"")</f>
        <v/>
      </c>
      <c r="Y340">
        <f>IFERROR(IF(OR(F340="-",ISBLANK(F340)),"",(M340-T340)/U340),"")</f>
        <v/>
      </c>
      <c r="Z340">
        <f>IFERROR(IF(OR(G340="-",ISBLANK(G340)),"",(N340-T340)/U340),"")</f>
        <v/>
      </c>
      <c r="AA340">
        <f>IF(MAX(MAX(V340:Z340),ABS(MIN(V340:Z340)))=ABS(MIN(V340:Z340)),MIN(V340:Z340),MAX(V340:Z340))</f>
        <v/>
      </c>
      <c r="AB340">
        <f>IFERROR(V144+MATCH(AA340,V340:Z340,0)-1,"")</f>
        <v/>
      </c>
      <c r="AC340">
        <f>IF(AB340&lt;&gt;"",IF(S340=AB340,"Low",IF(AB340=Q340,"High","")),"")</f>
        <v/>
      </c>
      <c r="AE340">
        <f>IF(ISNUMBER(MATCH("N/A",J340:N340,0)),"",IFERROR((5 * SUMPRODUCT(J144:N144,J340:N340) - PRODUCT(SUM(J144:N144),SUM(J340:N340))) / ((5 * SUM((J144^2)+(K144^2)+(L144^2)+(M144^2)+(N144^2))) - SUM(J144:N144)^2),""))</f>
        <v/>
      </c>
      <c r="AF340">
        <f>IFERROR(CORREL(J144:N144,J340:N340),"")</f>
        <v/>
      </c>
      <c r="AZ340">
        <f>IF(Q340=S340,0,1)</f>
        <v/>
      </c>
      <c r="BA340">
        <f>IF(AZ340=1,IF(Q340="","",IF(Q340=N144,"Yes","No")),"")</f>
        <v/>
      </c>
      <c r="BB340">
        <f>IF(BA340="Yes",P340,"")</f>
        <v/>
      </c>
      <c r="BC340">
        <f>IF(AZ340=1,IF(S340="","",IF(S340=N144,"Yes","No")),"")</f>
        <v/>
      </c>
      <c r="BD340">
        <f>IF(BC340="Yes",R340,"")</f>
        <v/>
      </c>
      <c r="BE340">
        <f>IFERROR(IF(SIGN(AE340)=1,"Increasing",IF(SIGN(AE340)=-1,"Decreasing","")),"")</f>
        <v/>
      </c>
      <c r="BF340">
        <f>IF(OR(AND(BE340="Increasing",BA340="Yes"),AND(BE340="Decreasing",BC340="Yes")),"Yes","No")</f>
        <v/>
      </c>
      <c r="BG340">
        <f>IF(I340="pos_trend","Yes","No")</f>
        <v/>
      </c>
      <c r="BH340">
        <f>IF(AF340&lt;&gt;"",IF(ABS(AF340)&gt;0.8,"Yes","No"),"")</f>
        <v/>
      </c>
    </row>
    <row r="341" spans="1:60">
      <c s="1" r="A341" t="n">
        <v>12</v>
      </c>
      <c r="B341" t="s">
        <v>905</v>
      </c>
      <c r="C341" t="s">
        <v>1617</v>
      </c>
      <c r="D341" t="s">
        <v>1618</v>
      </c>
      <c r="E341" t="s">
        <v>1619</v>
      </c>
      <c r="F341" t="s">
        <v>1620</v>
      </c>
      <c r="G341" t="s">
        <v>1606</v>
      </c>
      <c r="H341" t="s"/>
      <c r="I341">
        <f>IF(AND(K341&gt; J341, L341&gt; K341, M341&gt; L341, N341&gt; M341), "pos_trend", IF(AND(K341&lt; J341, L341&lt; K341, M341&lt; L341, N341&lt; M341), "neg_trend", "N/A"))</f>
        <v/>
      </c>
      <c r="J341">
        <f>IFERROR(IF(TRIM(C341)="-", "N/A", IF(RIGHT(C341,1)=")",IF(RIGHT(C341,2)="T)",-1000000000000*VALUE(MID(C341,2,LEN(C341)-3)),IF(RIGHT(C341,2)="M)",-1000000*VALUE(MID(C341,2,LEN(C341)-3)),IF(RIGHT(C341,2)="B)",-1000000000*VALUE(MID(C341,2,LEN(C341)-3)),IF(RIGHT(C341,2)="k)",-1000*VALUE(MID(C341,2,LEN(C341)-3)),VALUE(SUBSTITUTE(C341,",","")))))),IF(RIGHT(C341,1)="T",1000000000000*VALUE(LEFT(C341,LEN(C341)-1)),IF(RIGHT(C341,1)="M",1000000*VALUE(LEFT(C341,LEN(C341)-1)),IF(RIGHT(C341,1)="B",1000000000*VALUE(LEFT(C341,LEN(C341)-1)),IF(RIGHT(C341,1)="%",0.01*VALUE(LEFT(C341,LEN(C341)-1)),IF(RIGHT(C341,1)="k",1000*VALUE(LEFT(C341,LEN(C341)-1)),VALUE(SUBSTITUTE(C341,",",""))))))))),"N/A")</f>
        <v/>
      </c>
      <c r="K341">
        <f>IFERROR(IF(TRIM(D341)="-", "N/A", IF(RIGHT(D341,1)=")",IF(RIGHT(D341,2)="T)",-1000000000000*VALUE(MID(D341,2,LEN(D341)-3)),IF(RIGHT(D341,2)="M)",-1000000*VALUE(MID(D341,2,LEN(D341)-3)),IF(RIGHT(D341,2)="B)",-1000000000*VALUE(MID(D341,2,LEN(D341)-3)),IF(RIGHT(D341,2)="k)",-1000*VALUE(MID(D341,2,LEN(D341)-3)),VALUE(SUBSTITUTE(D341,",","")))))),IF(RIGHT(D341,1)="T",1000000000000*VALUE(LEFT(D341,LEN(D341)-1)),IF(RIGHT(D341,1)="M",1000000*VALUE(LEFT(D341,LEN(D341)-1)),IF(RIGHT(D341,1)="B",1000000000*VALUE(LEFT(D341,LEN(D341)-1)),IF(RIGHT(D341,1)="%",0.01*VALUE(LEFT(D341,LEN(D341)-1)),IF(RIGHT(D341,1)="k",1000*VALUE(LEFT(D341,LEN(D341)-1)),VALUE(SUBSTITUTE(D341,",",""))))))))),"N/A")</f>
        <v/>
      </c>
      <c r="L341">
        <f>IFERROR(IF(TRIM(E341)="-", "N/A", IF(RIGHT(E341,1)=")",IF(RIGHT(E341,2)="T)",-1000000000000*VALUE(MID(E341,2,LEN(E341)-3)),IF(RIGHT(E341,2)="M)",-1000000*VALUE(MID(E341,2,LEN(E341)-3)),IF(RIGHT(E341,2)="B)",-1000000000*VALUE(MID(E341,2,LEN(E341)-3)),IF(RIGHT(E341,2)="k)",-1000*VALUE(MID(E341,2,LEN(E341)-3)),VALUE(SUBSTITUTE(E341,",","")))))),IF(RIGHT(E341,1)="T",1000000000000*VALUE(LEFT(E341,LEN(E341)-1)),IF(RIGHT(E341,1)="M",1000000*VALUE(LEFT(E341,LEN(E341)-1)),IF(RIGHT(E341,1)="B",1000000000*VALUE(LEFT(E341,LEN(E341)-1)),IF(RIGHT(E341,1)="%",0.01*VALUE(LEFT(E341,LEN(E341)-1)),IF(RIGHT(E341,1)="k",1000*VALUE(LEFT(E341,LEN(E341)-1)),VALUE(SUBSTITUTE(E341,",",""))))))))),"N/A")</f>
        <v/>
      </c>
      <c r="M341">
        <f>IFERROR(IF(TRIM(F341)="-", "N/A", IF(RIGHT(F341,1)=")",IF(RIGHT(F341,2)="T)",-1000000000000*VALUE(MID(F341,2,LEN(F341)-3)),IF(RIGHT(F341,2)="M)",-1000000*VALUE(MID(F341,2,LEN(F341)-3)),IF(RIGHT(F341,2)="B)",-1000000000*VALUE(MID(F341,2,LEN(F341)-3)),IF(RIGHT(F341,2)="k)",-1000*VALUE(MID(F341,2,LEN(F341)-3)),VALUE(SUBSTITUTE(F341,",","")))))),IF(RIGHT(F341,1)="T",1000000000000*VALUE(LEFT(F341,LEN(F341)-1)),IF(RIGHT(F341,1)="M",1000000*VALUE(LEFT(F341,LEN(F341)-1)),IF(RIGHT(F341,1)="B",1000000000*VALUE(LEFT(F341,LEN(F341)-1)),IF(RIGHT(F341,1)="%",0.01*VALUE(LEFT(F341,LEN(F341)-1)),IF(RIGHT(F341,1)="k",1000*VALUE(LEFT(F341,LEN(F341)-1)),VALUE(SUBSTITUTE(F341,",",""))))))))),"N/A")</f>
        <v/>
      </c>
      <c r="N341">
        <f>IFERROR(IF(TRIM(G341)="-", "N/A", IF(RIGHT(G341,1)=")",IF(RIGHT(G341,2)="T)",-1000000000000*VALUE(MID(G341,2,LEN(G341)-3)),IF(RIGHT(G341,2)="M)",-1000000*VALUE(MID(G341,2,LEN(G341)-3)),IF(RIGHT(G341,2)="B)",-1000000000*VALUE(MID(G341,2,LEN(G341)-3)),IF(RIGHT(G341,2)="k)",-1000*VALUE(MID(G341,2,LEN(G341)-3)),VALUE(SUBSTITUTE(G341,",","")))))),IF(RIGHT(G341,1)="T",1000000000000*VALUE(LEFT(G341,LEN(G341)-1)),IF(RIGHT(G341,1)="M",1000000*VALUE(LEFT(G341,LEN(G341)-1)),IF(RIGHT(G341,1)="B",1000000000*VALUE(LEFT(G341,LEN(G341)-1)),IF(RIGHT(G341,1)="%",0.01*VALUE(LEFT(G341,LEN(G341)-1)),IF(RIGHT(G341,1)="k",1000*VALUE(LEFT(G341,LEN(G341)-1)),VALUE(SUBSTITUTE(G341,",",""))))))))),"N/A")</f>
        <v/>
      </c>
      <c r="P341">
        <f>MAX(J341:N341)</f>
        <v/>
      </c>
      <c r="Q341">
        <f>IFERROR(J144+MATCH(P341,J341:N341,0)-1,"")</f>
        <v/>
      </c>
      <c r="R341">
        <f>IF(Q341="","",MIN(J341:N341))</f>
        <v/>
      </c>
      <c r="S341">
        <f>IFERROR(J144+MATCH(R341,J341:N341,0)-1,"")</f>
        <v/>
      </c>
      <c r="T341">
        <f>IFERROR(AVERAGE(J341:N341),"")</f>
        <v/>
      </c>
      <c r="U341">
        <f>IFERROR(STDEV(J341:N341),"")</f>
        <v/>
      </c>
      <c r="V341">
        <f>IFERROR(IF(C341="-","",IF(ISBLANK(B341),"",IF(OR(ISNUMBER(FIND("Growth",B341)),ISNUMBER(FIND("Margin",B341))),"",(J341-T341)/U341))),"")</f>
        <v/>
      </c>
      <c r="W341">
        <f>IFERROR(IF(OR(D341="-",ISBLANK(D341)),"",(K341-T341)/U341),"")</f>
        <v/>
      </c>
      <c r="X341">
        <f>IFERROR(IF(OR(E341="-",ISBLANK(E341)),"",(L341-T341)/U341),"")</f>
        <v/>
      </c>
      <c r="Y341">
        <f>IFERROR(IF(OR(F341="-",ISBLANK(F341)),"",(M341-T341)/U341),"")</f>
        <v/>
      </c>
      <c r="Z341">
        <f>IFERROR(IF(OR(G341="-",ISBLANK(G341)),"",(N341-T341)/U341),"")</f>
        <v/>
      </c>
      <c r="AA341">
        <f>IF(MAX(MAX(V341:Z341),ABS(MIN(V341:Z341)))=ABS(MIN(V341:Z341)),MIN(V341:Z341),MAX(V341:Z341))</f>
        <v/>
      </c>
      <c r="AB341">
        <f>IFERROR(V144+MATCH(AA341,V341:Z341,0)-1,"")</f>
        <v/>
      </c>
      <c r="AC341">
        <f>IF(AB341&lt;&gt;"",IF(S341=AB341,"Low",IF(AB341=Q341,"High","")),"")</f>
        <v/>
      </c>
      <c r="AE341">
        <f>IF(ISNUMBER(MATCH("N/A",J341:N341,0)),"",IFERROR((5 * SUMPRODUCT(J144:N144,J341:N341) - PRODUCT(SUM(J144:N144),SUM(J341:N341))) / ((5 * SUM((J144^2)+(K144^2)+(L144^2)+(M144^2)+(N144^2))) - SUM(J144:N144)^2),""))</f>
        <v/>
      </c>
      <c r="AF341">
        <f>IFERROR(CORREL(J144:N144,J341:N341),"")</f>
        <v/>
      </c>
      <c r="AZ341">
        <f>IF(Q341=S341,0,1)</f>
        <v/>
      </c>
      <c r="BA341">
        <f>IF(AZ341=1,IF(Q341="","",IF(Q341=N144,"Yes","No")),"")</f>
        <v/>
      </c>
      <c r="BB341">
        <f>IF(BA341="Yes",P341,"")</f>
        <v/>
      </c>
      <c r="BC341">
        <f>IF(AZ341=1,IF(S341="","",IF(S341=N144,"Yes","No")),"")</f>
        <v/>
      </c>
      <c r="BD341">
        <f>IF(BC341="Yes",R341,"")</f>
        <v/>
      </c>
      <c r="BE341">
        <f>IFERROR(IF(SIGN(AE341)=1,"Increasing",IF(SIGN(AE341)=-1,"Decreasing","")),"")</f>
        <v/>
      </c>
      <c r="BF341">
        <f>IF(OR(AND(BE341="Increasing",BA341="Yes"),AND(BE341="Decreasing",BC341="Yes")),"Yes","No")</f>
        <v/>
      </c>
      <c r="BG341">
        <f>IF(I341="pos_trend","Yes","No")</f>
        <v/>
      </c>
      <c r="BH341">
        <f>IF(AF341&lt;&gt;"",IF(ABS(AF341)&gt;0.8,"Yes","No"),"")</f>
        <v/>
      </c>
    </row>
    <row r="342" spans="1:60">
      <c s="1" r="A342" t="n">
        <v>13</v>
      </c>
      <c r="B342" t="s">
        <v>757</v>
      </c>
      <c r="C342" t="s">
        <v>1388</v>
      </c>
      <c r="D342" t="s">
        <v>1621</v>
      </c>
      <c r="E342" t="s">
        <v>1622</v>
      </c>
      <c r="F342" t="s">
        <v>1623</v>
      </c>
      <c r="G342" t="s">
        <v>1624</v>
      </c>
      <c r="H342" t="s"/>
      <c r="I342">
        <f>IF(AND(K342&gt; J342, L342&gt; K342, M342&gt; L342, N342&gt; M342), "pos_trend", IF(AND(K342&lt; J342, L342&lt; K342, M342&lt; L342, N342&lt; M342), "neg_trend", "N/A"))</f>
        <v/>
      </c>
      <c r="J342">
        <f>IFERROR(IF(TRIM(C342)="-", "N/A", IF(RIGHT(C342,1)=")",IF(RIGHT(C342,2)="T)",-1000000000000*VALUE(MID(C342,2,LEN(C342)-3)),IF(RIGHT(C342,2)="M)",-1000000*VALUE(MID(C342,2,LEN(C342)-3)),IF(RIGHT(C342,2)="B)",-1000000000*VALUE(MID(C342,2,LEN(C342)-3)),IF(RIGHT(C342,2)="k)",-1000*VALUE(MID(C342,2,LEN(C342)-3)),VALUE(SUBSTITUTE(C342,",","")))))),IF(RIGHT(C342,1)="T",1000000000000*VALUE(LEFT(C342,LEN(C342)-1)),IF(RIGHT(C342,1)="M",1000000*VALUE(LEFT(C342,LEN(C342)-1)),IF(RIGHT(C342,1)="B",1000000000*VALUE(LEFT(C342,LEN(C342)-1)),IF(RIGHT(C342,1)="%",0.01*VALUE(LEFT(C342,LEN(C342)-1)),IF(RIGHT(C342,1)="k",1000*VALUE(LEFT(C342,LEN(C342)-1)),VALUE(SUBSTITUTE(C342,",",""))))))))),"N/A")</f>
        <v/>
      </c>
      <c r="K342">
        <f>IFERROR(IF(TRIM(D342)="-", "N/A", IF(RIGHT(D342,1)=")",IF(RIGHT(D342,2)="T)",-1000000000000*VALUE(MID(D342,2,LEN(D342)-3)),IF(RIGHT(D342,2)="M)",-1000000*VALUE(MID(D342,2,LEN(D342)-3)),IF(RIGHT(D342,2)="B)",-1000000000*VALUE(MID(D342,2,LEN(D342)-3)),IF(RIGHT(D342,2)="k)",-1000*VALUE(MID(D342,2,LEN(D342)-3)),VALUE(SUBSTITUTE(D342,",","")))))),IF(RIGHT(D342,1)="T",1000000000000*VALUE(LEFT(D342,LEN(D342)-1)),IF(RIGHT(D342,1)="M",1000000*VALUE(LEFT(D342,LEN(D342)-1)),IF(RIGHT(D342,1)="B",1000000000*VALUE(LEFT(D342,LEN(D342)-1)),IF(RIGHT(D342,1)="%",0.01*VALUE(LEFT(D342,LEN(D342)-1)),IF(RIGHT(D342,1)="k",1000*VALUE(LEFT(D342,LEN(D342)-1)),VALUE(SUBSTITUTE(D342,",",""))))))))),"N/A")</f>
        <v/>
      </c>
      <c r="L342">
        <f>IFERROR(IF(TRIM(E342)="-", "N/A", IF(RIGHT(E342,1)=")",IF(RIGHT(E342,2)="T)",-1000000000000*VALUE(MID(E342,2,LEN(E342)-3)),IF(RIGHT(E342,2)="M)",-1000000*VALUE(MID(E342,2,LEN(E342)-3)),IF(RIGHT(E342,2)="B)",-1000000000*VALUE(MID(E342,2,LEN(E342)-3)),IF(RIGHT(E342,2)="k)",-1000*VALUE(MID(E342,2,LEN(E342)-3)),VALUE(SUBSTITUTE(E342,",","")))))),IF(RIGHT(E342,1)="T",1000000000000*VALUE(LEFT(E342,LEN(E342)-1)),IF(RIGHT(E342,1)="M",1000000*VALUE(LEFT(E342,LEN(E342)-1)),IF(RIGHT(E342,1)="B",1000000000*VALUE(LEFT(E342,LEN(E342)-1)),IF(RIGHT(E342,1)="%",0.01*VALUE(LEFT(E342,LEN(E342)-1)),IF(RIGHT(E342,1)="k",1000*VALUE(LEFT(E342,LEN(E342)-1)),VALUE(SUBSTITUTE(E342,",",""))))))))),"N/A")</f>
        <v/>
      </c>
      <c r="M342">
        <f>IFERROR(IF(TRIM(F342)="-", "N/A", IF(RIGHT(F342,1)=")",IF(RIGHT(F342,2)="T)",-1000000000000*VALUE(MID(F342,2,LEN(F342)-3)),IF(RIGHT(F342,2)="M)",-1000000*VALUE(MID(F342,2,LEN(F342)-3)),IF(RIGHT(F342,2)="B)",-1000000000*VALUE(MID(F342,2,LEN(F342)-3)),IF(RIGHT(F342,2)="k)",-1000*VALUE(MID(F342,2,LEN(F342)-3)),VALUE(SUBSTITUTE(F342,",","")))))),IF(RIGHT(F342,1)="T",1000000000000*VALUE(LEFT(F342,LEN(F342)-1)),IF(RIGHT(F342,1)="M",1000000*VALUE(LEFT(F342,LEN(F342)-1)),IF(RIGHT(F342,1)="B",1000000000*VALUE(LEFT(F342,LEN(F342)-1)),IF(RIGHT(F342,1)="%",0.01*VALUE(LEFT(F342,LEN(F342)-1)),IF(RIGHT(F342,1)="k",1000*VALUE(LEFT(F342,LEN(F342)-1)),VALUE(SUBSTITUTE(F342,",",""))))))))),"N/A")</f>
        <v/>
      </c>
      <c r="N342">
        <f>IFERROR(IF(TRIM(G342)="-", "N/A", IF(RIGHT(G342,1)=")",IF(RIGHT(G342,2)="T)",-1000000000000*VALUE(MID(G342,2,LEN(G342)-3)),IF(RIGHT(G342,2)="M)",-1000000*VALUE(MID(G342,2,LEN(G342)-3)),IF(RIGHT(G342,2)="B)",-1000000000*VALUE(MID(G342,2,LEN(G342)-3)),IF(RIGHT(G342,2)="k)",-1000*VALUE(MID(G342,2,LEN(G342)-3)),VALUE(SUBSTITUTE(G342,",","")))))),IF(RIGHT(G342,1)="T",1000000000000*VALUE(LEFT(G342,LEN(G342)-1)),IF(RIGHT(G342,1)="M",1000000*VALUE(LEFT(G342,LEN(G342)-1)),IF(RIGHT(G342,1)="B",1000000000*VALUE(LEFT(G342,LEN(G342)-1)),IF(RIGHT(G342,1)="%",0.01*VALUE(LEFT(G342,LEN(G342)-1)),IF(RIGHT(G342,1)="k",1000*VALUE(LEFT(G342,LEN(G342)-1)),VALUE(SUBSTITUTE(G342,",",""))))))))),"N/A")</f>
        <v/>
      </c>
      <c r="P342">
        <f>MAX(J342:N342)</f>
        <v/>
      </c>
      <c r="Q342">
        <f>IFERROR(J144+MATCH(P342,J342:N342,0)-1,"")</f>
        <v/>
      </c>
      <c r="R342">
        <f>IF(Q342="","",MIN(J342:N342))</f>
        <v/>
      </c>
      <c r="S342">
        <f>IFERROR(J144+MATCH(R342,J342:N342,0)-1,"")</f>
        <v/>
      </c>
      <c r="T342">
        <f>IFERROR(AVERAGE(J342:N342),"")</f>
        <v/>
      </c>
      <c r="U342">
        <f>IFERROR(STDEV(J342:N342),"")</f>
        <v/>
      </c>
      <c r="V342">
        <f>IFERROR(IF(C342="-","",IF(ISBLANK(B342),"",IF(OR(ISNUMBER(FIND("Growth",B342)),ISNUMBER(FIND("Margin",B342))),"",(J342-T342)/U342))),"")</f>
        <v/>
      </c>
      <c r="W342">
        <f>IFERROR(IF(OR(D342="-",ISBLANK(D342)),"",(K342-T342)/U342),"")</f>
        <v/>
      </c>
      <c r="X342">
        <f>IFERROR(IF(OR(E342="-",ISBLANK(E342)),"",(L342-T342)/U342),"")</f>
        <v/>
      </c>
      <c r="Y342">
        <f>IFERROR(IF(OR(F342="-",ISBLANK(F342)),"",(M342-T342)/U342),"")</f>
        <v/>
      </c>
      <c r="Z342">
        <f>IFERROR(IF(OR(G342="-",ISBLANK(G342)),"",(N342-T342)/U342),"")</f>
        <v/>
      </c>
      <c r="AA342">
        <f>IF(MAX(MAX(V342:Z342),ABS(MIN(V342:Z342)))=ABS(MIN(V342:Z342)),MIN(V342:Z342),MAX(V342:Z342))</f>
        <v/>
      </c>
      <c r="AB342">
        <f>IFERROR(V144+MATCH(AA342,V342:Z342,0)-1,"")</f>
        <v/>
      </c>
      <c r="AC342">
        <f>IF(AB342&lt;&gt;"",IF(S342=AB342,"Low",IF(AB342=Q342,"High","")),"")</f>
        <v/>
      </c>
      <c r="AE342">
        <f>IF(ISNUMBER(MATCH("N/A",J342:N342,0)),"",IFERROR((5 * SUMPRODUCT(J144:N144,J342:N342) - PRODUCT(SUM(J144:N144),SUM(J342:N342))) / ((5 * SUM((J144^2)+(K144^2)+(L144^2)+(M144^2)+(N144^2))) - SUM(J144:N144)^2),""))</f>
        <v/>
      </c>
      <c r="AF342">
        <f>IFERROR(CORREL(J144:N144,J342:N342),"")</f>
        <v/>
      </c>
      <c r="AZ342">
        <f>IF(Q342=S342,0,1)</f>
        <v/>
      </c>
      <c r="BA342">
        <f>IF(AZ342=1,IF(Q342="","",IF(Q342=N144,"Yes","No")),"")</f>
        <v/>
      </c>
      <c r="BB342">
        <f>IF(BA342="Yes",P342,"")</f>
        <v/>
      </c>
      <c r="BC342">
        <f>IF(AZ342=1,IF(S342="","",IF(S342=N144,"Yes","No")),"")</f>
        <v/>
      </c>
      <c r="BD342">
        <f>IF(BC342="Yes",R342,"")</f>
        <v/>
      </c>
      <c r="BE342">
        <f>IFERROR(IF(SIGN(AE342)=1,"Increasing",IF(SIGN(AE342)=-1,"Decreasing","")),"")</f>
        <v/>
      </c>
      <c r="BF342">
        <f>IF(OR(AND(BE342="Increasing",BA342="Yes"),AND(BE342="Decreasing",BC342="Yes")),"Yes","No")</f>
        <v/>
      </c>
      <c r="BG342">
        <f>IF(I342="pos_trend","Yes","No")</f>
        <v/>
      </c>
      <c r="BH342">
        <f>IF(AF342&lt;&gt;"",IF(ABS(AF342)&gt;0.8,"Yes","No"),"")</f>
        <v/>
      </c>
    </row>
    <row r="343" spans="1:60">
      <c s="1" r="A343" t="n">
        <v>14</v>
      </c>
      <c r="B343" t="s">
        <v>846</v>
      </c>
      <c r="C343" t="s">
        <v>264</v>
      </c>
      <c r="D343" t="s">
        <v>264</v>
      </c>
      <c r="E343" t="s">
        <v>264</v>
      </c>
      <c r="F343" t="s">
        <v>264</v>
      </c>
      <c r="G343" t="s">
        <v>1624</v>
      </c>
      <c r="H343" t="s"/>
      <c r="I343">
        <f>IF(AND(K343&gt; J343, L343&gt; K343, M343&gt; L343, N343&gt; M343), "pos_trend", IF(AND(K343&lt; J343, L343&lt; K343, M343&lt; L343, N343&lt; M343), "neg_trend", "N/A"))</f>
        <v/>
      </c>
      <c r="J343">
        <f>IFERROR(IF(TRIM(C343)="-", "N/A", IF(RIGHT(C343,1)=")",IF(RIGHT(C343,2)="T)",-1000000000000*VALUE(MID(C343,2,LEN(C343)-3)),IF(RIGHT(C343,2)="M)",-1000000*VALUE(MID(C343,2,LEN(C343)-3)),IF(RIGHT(C343,2)="B)",-1000000000*VALUE(MID(C343,2,LEN(C343)-3)),IF(RIGHT(C343,2)="k)",-1000*VALUE(MID(C343,2,LEN(C343)-3)),VALUE(SUBSTITUTE(C343,",","")))))),IF(RIGHT(C343,1)="T",1000000000000*VALUE(LEFT(C343,LEN(C343)-1)),IF(RIGHT(C343,1)="M",1000000*VALUE(LEFT(C343,LEN(C343)-1)),IF(RIGHT(C343,1)="B",1000000000*VALUE(LEFT(C343,LEN(C343)-1)),IF(RIGHT(C343,1)="%",0.01*VALUE(LEFT(C343,LEN(C343)-1)),IF(RIGHT(C343,1)="k",1000*VALUE(LEFT(C343,LEN(C343)-1)),VALUE(SUBSTITUTE(C343,",",""))))))))),"N/A")</f>
        <v/>
      </c>
      <c r="K343">
        <f>IFERROR(IF(TRIM(D343)="-", "N/A", IF(RIGHT(D343,1)=")",IF(RIGHT(D343,2)="T)",-1000000000000*VALUE(MID(D343,2,LEN(D343)-3)),IF(RIGHT(D343,2)="M)",-1000000*VALUE(MID(D343,2,LEN(D343)-3)),IF(RIGHT(D343,2)="B)",-1000000000*VALUE(MID(D343,2,LEN(D343)-3)),IF(RIGHT(D343,2)="k)",-1000*VALUE(MID(D343,2,LEN(D343)-3)),VALUE(SUBSTITUTE(D343,",","")))))),IF(RIGHT(D343,1)="T",1000000000000*VALUE(LEFT(D343,LEN(D343)-1)),IF(RIGHT(D343,1)="M",1000000*VALUE(LEFT(D343,LEN(D343)-1)),IF(RIGHT(D343,1)="B",1000000000*VALUE(LEFT(D343,LEN(D343)-1)),IF(RIGHT(D343,1)="%",0.01*VALUE(LEFT(D343,LEN(D343)-1)),IF(RIGHT(D343,1)="k",1000*VALUE(LEFT(D343,LEN(D343)-1)),VALUE(SUBSTITUTE(D343,",",""))))))))),"N/A")</f>
        <v/>
      </c>
      <c r="L343">
        <f>IFERROR(IF(TRIM(E343)="-", "N/A", IF(RIGHT(E343,1)=")",IF(RIGHT(E343,2)="T)",-1000000000000*VALUE(MID(E343,2,LEN(E343)-3)),IF(RIGHT(E343,2)="M)",-1000000*VALUE(MID(E343,2,LEN(E343)-3)),IF(RIGHT(E343,2)="B)",-1000000000*VALUE(MID(E343,2,LEN(E343)-3)),IF(RIGHT(E343,2)="k)",-1000*VALUE(MID(E343,2,LEN(E343)-3)),VALUE(SUBSTITUTE(E343,",","")))))),IF(RIGHT(E343,1)="T",1000000000000*VALUE(LEFT(E343,LEN(E343)-1)),IF(RIGHT(E343,1)="M",1000000*VALUE(LEFT(E343,LEN(E343)-1)),IF(RIGHT(E343,1)="B",1000000000*VALUE(LEFT(E343,LEN(E343)-1)),IF(RIGHT(E343,1)="%",0.01*VALUE(LEFT(E343,LEN(E343)-1)),IF(RIGHT(E343,1)="k",1000*VALUE(LEFT(E343,LEN(E343)-1)),VALUE(SUBSTITUTE(E343,",",""))))))))),"N/A")</f>
        <v/>
      </c>
      <c r="M343">
        <f>IFERROR(IF(TRIM(F343)="-", "N/A", IF(RIGHT(F343,1)=")",IF(RIGHT(F343,2)="T)",-1000000000000*VALUE(MID(F343,2,LEN(F343)-3)),IF(RIGHT(F343,2)="M)",-1000000*VALUE(MID(F343,2,LEN(F343)-3)),IF(RIGHT(F343,2)="B)",-1000000000*VALUE(MID(F343,2,LEN(F343)-3)),IF(RIGHT(F343,2)="k)",-1000*VALUE(MID(F343,2,LEN(F343)-3)),VALUE(SUBSTITUTE(F343,",","")))))),IF(RIGHT(F343,1)="T",1000000000000*VALUE(LEFT(F343,LEN(F343)-1)),IF(RIGHT(F343,1)="M",1000000*VALUE(LEFT(F343,LEN(F343)-1)),IF(RIGHT(F343,1)="B",1000000000*VALUE(LEFT(F343,LEN(F343)-1)),IF(RIGHT(F343,1)="%",0.01*VALUE(LEFT(F343,LEN(F343)-1)),IF(RIGHT(F343,1)="k",1000*VALUE(LEFT(F343,LEN(F343)-1)),VALUE(SUBSTITUTE(F343,",",""))))))))),"N/A")</f>
        <v/>
      </c>
      <c r="N343">
        <f>IFERROR(IF(TRIM(G343)="-", "N/A", IF(RIGHT(G343,1)=")",IF(RIGHT(G343,2)="T)",-1000000000000*VALUE(MID(G343,2,LEN(G343)-3)),IF(RIGHT(G343,2)="M)",-1000000*VALUE(MID(G343,2,LEN(G343)-3)),IF(RIGHT(G343,2)="B)",-1000000000*VALUE(MID(G343,2,LEN(G343)-3)),IF(RIGHT(G343,2)="k)",-1000*VALUE(MID(G343,2,LEN(G343)-3)),VALUE(SUBSTITUTE(G343,",","")))))),IF(RIGHT(G343,1)="T",1000000000000*VALUE(LEFT(G343,LEN(G343)-1)),IF(RIGHT(G343,1)="M",1000000*VALUE(LEFT(G343,LEN(G343)-1)),IF(RIGHT(G343,1)="B",1000000000*VALUE(LEFT(G343,LEN(G343)-1)),IF(RIGHT(G343,1)="%",0.01*VALUE(LEFT(G343,LEN(G343)-1)),IF(RIGHT(G343,1)="k",1000*VALUE(LEFT(G343,LEN(G343)-1)),VALUE(SUBSTITUTE(G343,",",""))))))))),"N/A")</f>
        <v/>
      </c>
      <c r="P343">
        <f>MAX(J343:N343)</f>
        <v/>
      </c>
      <c r="Q343">
        <f>IFERROR(J144+MATCH(P343,J343:N343,0)-1,"")</f>
        <v/>
      </c>
      <c r="R343">
        <f>IF(Q343="","",MIN(J343:N343))</f>
        <v/>
      </c>
      <c r="S343">
        <f>IFERROR(J144+MATCH(R343,J343:N343,0)-1,"")</f>
        <v/>
      </c>
      <c r="T343">
        <f>IFERROR(AVERAGE(J343:N343),"")</f>
        <v/>
      </c>
      <c r="U343">
        <f>IFERROR(STDEV(J343:N343),"")</f>
        <v/>
      </c>
      <c r="V343">
        <f>IFERROR(IF(C343="-","",IF(ISBLANK(B343),"",IF(OR(ISNUMBER(FIND("Growth",B343)),ISNUMBER(FIND("Margin",B343))),"",(J343-T343)/U343))),"")</f>
        <v/>
      </c>
      <c r="W343">
        <f>IFERROR(IF(OR(D343="-",ISBLANK(D343)),"",(K343-T343)/U343),"")</f>
        <v/>
      </c>
      <c r="X343">
        <f>IFERROR(IF(OR(E343="-",ISBLANK(E343)),"",(L343-T343)/U343),"")</f>
        <v/>
      </c>
      <c r="Y343">
        <f>IFERROR(IF(OR(F343="-",ISBLANK(F343)),"",(M343-T343)/U343),"")</f>
        <v/>
      </c>
      <c r="Z343">
        <f>IFERROR(IF(OR(G343="-",ISBLANK(G343)),"",(N343-T343)/U343),"")</f>
        <v/>
      </c>
      <c r="AA343">
        <f>IF(MAX(MAX(V343:Z343),ABS(MIN(V343:Z343)))=ABS(MIN(V343:Z343)),MIN(V343:Z343),MAX(V343:Z343))</f>
        <v/>
      </c>
      <c r="AB343">
        <f>IFERROR(V144+MATCH(AA343,V343:Z343,0)-1,"")</f>
        <v/>
      </c>
      <c r="AC343">
        <f>IF(AB343&lt;&gt;"",IF(S343=AB343,"Low",IF(AB343=Q343,"High","")),"")</f>
        <v/>
      </c>
      <c r="AE343">
        <f>IF(ISNUMBER(MATCH("N/A",J343:N343,0)),"",IFERROR((5 * SUMPRODUCT(J144:N144,J343:N343) - PRODUCT(SUM(J144:N144),SUM(J343:N343))) / ((5 * SUM((J144^2)+(K144^2)+(L144^2)+(M144^2)+(N144^2))) - SUM(J144:N144)^2),""))</f>
        <v/>
      </c>
      <c r="AF343">
        <f>IFERROR(CORREL(J144:N144,J343:N343),"")</f>
        <v/>
      </c>
      <c r="AZ343">
        <f>IF(Q343=S343,0,1)</f>
        <v/>
      </c>
      <c r="BA343">
        <f>IF(AZ343=1,IF(Q343="","",IF(Q343=N144,"Yes","No")),"")</f>
        <v/>
      </c>
      <c r="BB343">
        <f>IF(BA343="Yes",P343,"")</f>
        <v/>
      </c>
      <c r="BC343">
        <f>IF(AZ343=1,IF(S343="","",IF(S343=N144,"Yes","No")),"")</f>
        <v/>
      </c>
      <c r="BD343">
        <f>IF(BC343="Yes",R343,"")</f>
        <v/>
      </c>
      <c r="BE343">
        <f>IFERROR(IF(SIGN(AE343)=1,"Increasing",IF(SIGN(AE343)=-1,"Decreasing","")),"")</f>
        <v/>
      </c>
      <c r="BF343">
        <f>IF(OR(AND(BE343="Increasing",BA343="Yes"),AND(BE343="Decreasing",BC343="Yes")),"Yes","No")</f>
        <v/>
      </c>
      <c r="BG343">
        <f>IF(I343="pos_trend","Yes","No")</f>
        <v/>
      </c>
      <c r="BH343">
        <f>IF(AF343&lt;&gt;"",IF(ABS(AF343)&gt;0.8,"Yes","No"),"")</f>
        <v/>
      </c>
    </row>
    <row r="344" spans="1:60">
      <c s="1" r="A344" t="n">
        <v>15</v>
      </c>
      <c r="B344" t="s">
        <v>849</v>
      </c>
      <c r="C344" t="s">
        <v>1388</v>
      </c>
      <c r="D344" t="s">
        <v>1621</v>
      </c>
      <c r="E344" t="s">
        <v>1622</v>
      </c>
      <c r="F344" t="s">
        <v>1623</v>
      </c>
      <c r="G344" t="s">
        <v>264</v>
      </c>
      <c r="H344" t="s"/>
      <c r="I344">
        <f>IF(AND(K344&gt; J344, L344&gt; K344, M344&gt; L344, N344&gt; M344), "pos_trend", IF(AND(K344&lt; J344, L344&lt; K344, M344&lt; L344, N344&lt; M344), "neg_trend", "N/A"))</f>
        <v/>
      </c>
      <c r="J344">
        <f>IFERROR(IF(TRIM(C344)="-", "N/A", IF(RIGHT(C344,1)=")",IF(RIGHT(C344,2)="T)",-1000000000000*VALUE(MID(C344,2,LEN(C344)-3)),IF(RIGHT(C344,2)="M)",-1000000*VALUE(MID(C344,2,LEN(C344)-3)),IF(RIGHT(C344,2)="B)",-1000000000*VALUE(MID(C344,2,LEN(C344)-3)),IF(RIGHT(C344,2)="k)",-1000*VALUE(MID(C344,2,LEN(C344)-3)),VALUE(SUBSTITUTE(C344,",","")))))),IF(RIGHT(C344,1)="T",1000000000000*VALUE(LEFT(C344,LEN(C344)-1)),IF(RIGHT(C344,1)="M",1000000*VALUE(LEFT(C344,LEN(C344)-1)),IF(RIGHT(C344,1)="B",1000000000*VALUE(LEFT(C344,LEN(C344)-1)),IF(RIGHT(C344,1)="%",0.01*VALUE(LEFT(C344,LEN(C344)-1)),IF(RIGHT(C344,1)="k",1000*VALUE(LEFT(C344,LEN(C344)-1)),VALUE(SUBSTITUTE(C344,",",""))))))))),"N/A")</f>
        <v/>
      </c>
      <c r="K344">
        <f>IFERROR(IF(TRIM(D344)="-", "N/A", IF(RIGHT(D344,1)=")",IF(RIGHT(D344,2)="T)",-1000000000000*VALUE(MID(D344,2,LEN(D344)-3)),IF(RIGHT(D344,2)="M)",-1000000*VALUE(MID(D344,2,LEN(D344)-3)),IF(RIGHT(D344,2)="B)",-1000000000*VALUE(MID(D344,2,LEN(D344)-3)),IF(RIGHT(D344,2)="k)",-1000*VALUE(MID(D344,2,LEN(D344)-3)),VALUE(SUBSTITUTE(D344,",","")))))),IF(RIGHT(D344,1)="T",1000000000000*VALUE(LEFT(D344,LEN(D344)-1)),IF(RIGHT(D344,1)="M",1000000*VALUE(LEFT(D344,LEN(D344)-1)),IF(RIGHT(D344,1)="B",1000000000*VALUE(LEFT(D344,LEN(D344)-1)),IF(RIGHT(D344,1)="%",0.01*VALUE(LEFT(D344,LEN(D344)-1)),IF(RIGHT(D344,1)="k",1000*VALUE(LEFT(D344,LEN(D344)-1)),VALUE(SUBSTITUTE(D344,",",""))))))))),"N/A")</f>
        <v/>
      </c>
      <c r="L344">
        <f>IFERROR(IF(TRIM(E344)="-", "N/A", IF(RIGHT(E344,1)=")",IF(RIGHT(E344,2)="T)",-1000000000000*VALUE(MID(E344,2,LEN(E344)-3)),IF(RIGHT(E344,2)="M)",-1000000*VALUE(MID(E344,2,LEN(E344)-3)),IF(RIGHT(E344,2)="B)",-1000000000*VALUE(MID(E344,2,LEN(E344)-3)),IF(RIGHT(E344,2)="k)",-1000*VALUE(MID(E344,2,LEN(E344)-3)),VALUE(SUBSTITUTE(E344,",","")))))),IF(RIGHT(E344,1)="T",1000000000000*VALUE(LEFT(E344,LEN(E344)-1)),IF(RIGHT(E344,1)="M",1000000*VALUE(LEFT(E344,LEN(E344)-1)),IF(RIGHT(E344,1)="B",1000000000*VALUE(LEFT(E344,LEN(E344)-1)),IF(RIGHT(E344,1)="%",0.01*VALUE(LEFT(E344,LEN(E344)-1)),IF(RIGHT(E344,1)="k",1000*VALUE(LEFT(E344,LEN(E344)-1)),VALUE(SUBSTITUTE(E344,",",""))))))))),"N/A")</f>
        <v/>
      </c>
      <c r="M344">
        <f>IFERROR(IF(TRIM(F344)="-", "N/A", IF(RIGHT(F344,1)=")",IF(RIGHT(F344,2)="T)",-1000000000000*VALUE(MID(F344,2,LEN(F344)-3)),IF(RIGHT(F344,2)="M)",-1000000*VALUE(MID(F344,2,LEN(F344)-3)),IF(RIGHT(F344,2)="B)",-1000000000*VALUE(MID(F344,2,LEN(F344)-3)),IF(RIGHT(F344,2)="k)",-1000*VALUE(MID(F344,2,LEN(F344)-3)),VALUE(SUBSTITUTE(F344,",","")))))),IF(RIGHT(F344,1)="T",1000000000000*VALUE(LEFT(F344,LEN(F344)-1)),IF(RIGHT(F344,1)="M",1000000*VALUE(LEFT(F344,LEN(F344)-1)),IF(RIGHT(F344,1)="B",1000000000*VALUE(LEFT(F344,LEN(F344)-1)),IF(RIGHT(F344,1)="%",0.01*VALUE(LEFT(F344,LEN(F344)-1)),IF(RIGHT(F344,1)="k",1000*VALUE(LEFT(F344,LEN(F344)-1)),VALUE(SUBSTITUTE(F344,",",""))))))))),"N/A")</f>
        <v/>
      </c>
      <c r="N344">
        <f>IFERROR(IF(TRIM(G344)="-", "N/A", IF(RIGHT(G344,1)=")",IF(RIGHT(G344,2)="T)",-1000000000000*VALUE(MID(G344,2,LEN(G344)-3)),IF(RIGHT(G344,2)="M)",-1000000*VALUE(MID(G344,2,LEN(G344)-3)),IF(RIGHT(G344,2)="B)",-1000000000*VALUE(MID(G344,2,LEN(G344)-3)),IF(RIGHT(G344,2)="k)",-1000*VALUE(MID(G344,2,LEN(G344)-3)),VALUE(SUBSTITUTE(G344,",","")))))),IF(RIGHT(G344,1)="T",1000000000000*VALUE(LEFT(G344,LEN(G344)-1)),IF(RIGHT(G344,1)="M",1000000*VALUE(LEFT(G344,LEN(G344)-1)),IF(RIGHT(G344,1)="B",1000000000*VALUE(LEFT(G344,LEN(G344)-1)),IF(RIGHT(G344,1)="%",0.01*VALUE(LEFT(G344,LEN(G344)-1)),IF(RIGHT(G344,1)="k",1000*VALUE(LEFT(G344,LEN(G344)-1)),VALUE(SUBSTITUTE(G344,",",""))))))))),"N/A")</f>
        <v/>
      </c>
      <c r="P344">
        <f>MAX(J344:N344)</f>
        <v/>
      </c>
      <c r="Q344">
        <f>IFERROR(J144+MATCH(P344,J344:N344,0)-1,"")</f>
        <v/>
      </c>
      <c r="R344">
        <f>IF(Q344="","",MIN(J344:N344))</f>
        <v/>
      </c>
      <c r="S344">
        <f>IFERROR(J144+MATCH(R344,J344:N344,0)-1,"")</f>
        <v/>
      </c>
      <c r="T344">
        <f>IFERROR(AVERAGE(J344:N344),"")</f>
        <v/>
      </c>
      <c r="U344">
        <f>IFERROR(STDEV(J344:N344),"")</f>
        <v/>
      </c>
      <c r="V344">
        <f>IFERROR(IF(C344="-","",IF(ISBLANK(B344),"",IF(OR(ISNUMBER(FIND("Growth",B344)),ISNUMBER(FIND("Margin",B344))),"",(J344-T344)/U344))),"")</f>
        <v/>
      </c>
      <c r="W344">
        <f>IFERROR(IF(OR(D344="-",ISBLANK(D344)),"",(K344-T344)/U344),"")</f>
        <v/>
      </c>
      <c r="X344">
        <f>IFERROR(IF(OR(E344="-",ISBLANK(E344)),"",(L344-T344)/U344),"")</f>
        <v/>
      </c>
      <c r="Y344">
        <f>IFERROR(IF(OR(F344="-",ISBLANK(F344)),"",(M344-T344)/U344),"")</f>
        <v/>
      </c>
      <c r="Z344">
        <f>IFERROR(IF(OR(G344="-",ISBLANK(G344)),"",(N344-T344)/U344),"")</f>
        <v/>
      </c>
      <c r="AA344">
        <f>IF(MAX(MAX(V344:Z344),ABS(MIN(V344:Z344)))=ABS(MIN(V344:Z344)),MIN(V344:Z344),MAX(V344:Z344))</f>
        <v/>
      </c>
      <c r="AB344">
        <f>IFERROR(V144+MATCH(AA344,V344:Z344,0)-1,"")</f>
        <v/>
      </c>
      <c r="AC344">
        <f>IF(AB344&lt;&gt;"",IF(S344=AB344,"Low",IF(AB344=Q344,"High","")),"")</f>
        <v/>
      </c>
      <c r="AE344">
        <f>IF(ISNUMBER(MATCH("N/A",J344:N344,0)),"",IFERROR((5 * SUMPRODUCT(J144:N144,J344:N344) - PRODUCT(SUM(J144:N144),SUM(J344:N344))) / ((5 * SUM((J144^2)+(K144^2)+(L144^2)+(M144^2)+(N144^2))) - SUM(J144:N144)^2),""))</f>
        <v/>
      </c>
      <c r="AF344">
        <f>IFERROR(CORREL(J144:N144,J344:N344),"")</f>
        <v/>
      </c>
      <c r="AZ344">
        <f>IF(Q344=S344,0,1)</f>
        <v/>
      </c>
      <c r="BA344">
        <f>IF(AZ344=1,IF(Q344="","",IF(Q344=N144,"Yes","No")),"")</f>
        <v/>
      </c>
      <c r="BB344">
        <f>IF(BA344="Yes",P344,"")</f>
        <v/>
      </c>
      <c r="BC344">
        <f>IF(AZ344=1,IF(S344="","",IF(S344=N144,"Yes","No")),"")</f>
        <v/>
      </c>
      <c r="BD344">
        <f>IF(BC344="Yes",R344,"")</f>
        <v/>
      </c>
      <c r="BE344">
        <f>IFERROR(IF(SIGN(AE344)=1,"Increasing",IF(SIGN(AE344)=-1,"Decreasing","")),"")</f>
        <v/>
      </c>
      <c r="BF344">
        <f>IF(OR(AND(BE344="Increasing",BA344="Yes"),AND(BE344="Decreasing",BC344="Yes")),"Yes","No")</f>
        <v/>
      </c>
      <c r="BG344">
        <f>IF(I344="pos_trend","Yes","No")</f>
        <v/>
      </c>
      <c r="BH344">
        <f>IF(AF344&lt;&gt;"",IF(ABS(AF344)&gt;0.8,"Yes","No"),"")</f>
        <v/>
      </c>
    </row>
    <row r="345" spans="1:60">
      <c s="1" r="A345" t="n">
        <v>16</v>
      </c>
      <c r="B345" t="s">
        <v>920</v>
      </c>
      <c r="C345" t="s">
        <v>1625</v>
      </c>
      <c r="D345" t="s">
        <v>1626</v>
      </c>
      <c r="E345" t="s">
        <v>1627</v>
      </c>
      <c r="F345" t="s">
        <v>1628</v>
      </c>
      <c r="G345" t="s">
        <v>1629</v>
      </c>
      <c r="H345" t="s"/>
      <c r="I345">
        <f>IF(AND(K345&gt; J345, L345&gt; K345, M345&gt; L345, N345&gt; M345), "pos_trend", IF(AND(K345&lt; J345, L345&lt; K345, M345&lt; L345, N345&lt; M345), "neg_trend", "N/A"))</f>
        <v/>
      </c>
      <c r="J345">
        <f>IFERROR(IF(TRIM(C345)="-", "N/A", IF(RIGHT(C345,1)=")",IF(RIGHT(C345,2)="T)",-1000000000000*VALUE(MID(C345,2,LEN(C345)-3)),IF(RIGHT(C345,2)="M)",-1000000*VALUE(MID(C345,2,LEN(C345)-3)),IF(RIGHT(C345,2)="B)",-1000000000*VALUE(MID(C345,2,LEN(C345)-3)),IF(RIGHT(C345,2)="k)",-1000*VALUE(MID(C345,2,LEN(C345)-3)),VALUE(SUBSTITUTE(C345,",","")))))),IF(RIGHT(C345,1)="T",1000000000000*VALUE(LEFT(C345,LEN(C345)-1)),IF(RIGHT(C345,1)="M",1000000*VALUE(LEFT(C345,LEN(C345)-1)),IF(RIGHT(C345,1)="B",1000000000*VALUE(LEFT(C345,LEN(C345)-1)),IF(RIGHT(C345,1)="%",0.01*VALUE(LEFT(C345,LEN(C345)-1)),IF(RIGHT(C345,1)="k",1000*VALUE(LEFT(C345,LEN(C345)-1)),VALUE(SUBSTITUTE(C345,",",""))))))))),"N/A")</f>
        <v/>
      </c>
      <c r="K345">
        <f>IFERROR(IF(TRIM(D345)="-", "N/A", IF(RIGHT(D345,1)=")",IF(RIGHT(D345,2)="T)",-1000000000000*VALUE(MID(D345,2,LEN(D345)-3)),IF(RIGHT(D345,2)="M)",-1000000*VALUE(MID(D345,2,LEN(D345)-3)),IF(RIGHT(D345,2)="B)",-1000000000*VALUE(MID(D345,2,LEN(D345)-3)),IF(RIGHT(D345,2)="k)",-1000*VALUE(MID(D345,2,LEN(D345)-3)),VALUE(SUBSTITUTE(D345,",","")))))),IF(RIGHT(D345,1)="T",1000000000000*VALUE(LEFT(D345,LEN(D345)-1)),IF(RIGHT(D345,1)="M",1000000*VALUE(LEFT(D345,LEN(D345)-1)),IF(RIGHT(D345,1)="B",1000000000*VALUE(LEFT(D345,LEN(D345)-1)),IF(RIGHT(D345,1)="%",0.01*VALUE(LEFT(D345,LEN(D345)-1)),IF(RIGHT(D345,1)="k",1000*VALUE(LEFT(D345,LEN(D345)-1)),VALUE(SUBSTITUTE(D345,",",""))))))))),"N/A")</f>
        <v/>
      </c>
      <c r="L345">
        <f>IFERROR(IF(TRIM(E345)="-", "N/A", IF(RIGHT(E345,1)=")",IF(RIGHT(E345,2)="T)",-1000000000000*VALUE(MID(E345,2,LEN(E345)-3)),IF(RIGHT(E345,2)="M)",-1000000*VALUE(MID(E345,2,LEN(E345)-3)),IF(RIGHT(E345,2)="B)",-1000000000*VALUE(MID(E345,2,LEN(E345)-3)),IF(RIGHT(E345,2)="k)",-1000*VALUE(MID(E345,2,LEN(E345)-3)),VALUE(SUBSTITUTE(E345,",","")))))),IF(RIGHT(E345,1)="T",1000000000000*VALUE(LEFT(E345,LEN(E345)-1)),IF(RIGHT(E345,1)="M",1000000*VALUE(LEFT(E345,LEN(E345)-1)),IF(RIGHT(E345,1)="B",1000000000*VALUE(LEFT(E345,LEN(E345)-1)),IF(RIGHT(E345,1)="%",0.01*VALUE(LEFT(E345,LEN(E345)-1)),IF(RIGHT(E345,1)="k",1000*VALUE(LEFT(E345,LEN(E345)-1)),VALUE(SUBSTITUTE(E345,",",""))))))))),"N/A")</f>
        <v/>
      </c>
      <c r="M345">
        <f>IFERROR(IF(TRIM(F345)="-", "N/A", IF(RIGHT(F345,1)=")",IF(RIGHT(F345,2)="T)",-1000000000000*VALUE(MID(F345,2,LEN(F345)-3)),IF(RIGHT(F345,2)="M)",-1000000*VALUE(MID(F345,2,LEN(F345)-3)),IF(RIGHT(F345,2)="B)",-1000000000*VALUE(MID(F345,2,LEN(F345)-3)),IF(RIGHT(F345,2)="k)",-1000*VALUE(MID(F345,2,LEN(F345)-3)),VALUE(SUBSTITUTE(F345,",","")))))),IF(RIGHT(F345,1)="T",1000000000000*VALUE(LEFT(F345,LEN(F345)-1)),IF(RIGHT(F345,1)="M",1000000*VALUE(LEFT(F345,LEN(F345)-1)),IF(RIGHT(F345,1)="B",1000000000*VALUE(LEFT(F345,LEN(F345)-1)),IF(RIGHT(F345,1)="%",0.01*VALUE(LEFT(F345,LEN(F345)-1)),IF(RIGHT(F345,1)="k",1000*VALUE(LEFT(F345,LEN(F345)-1)),VALUE(SUBSTITUTE(F345,",",""))))))))),"N/A")</f>
        <v/>
      </c>
      <c r="N345">
        <f>IFERROR(IF(TRIM(G345)="-", "N/A", IF(RIGHT(G345,1)=")",IF(RIGHT(G345,2)="T)",-1000000000000*VALUE(MID(G345,2,LEN(G345)-3)),IF(RIGHT(G345,2)="M)",-1000000*VALUE(MID(G345,2,LEN(G345)-3)),IF(RIGHT(G345,2)="B)",-1000000000*VALUE(MID(G345,2,LEN(G345)-3)),IF(RIGHT(G345,2)="k)",-1000*VALUE(MID(G345,2,LEN(G345)-3)),VALUE(SUBSTITUTE(G345,",","")))))),IF(RIGHT(G345,1)="T",1000000000000*VALUE(LEFT(G345,LEN(G345)-1)),IF(RIGHT(G345,1)="M",1000000*VALUE(LEFT(G345,LEN(G345)-1)),IF(RIGHT(G345,1)="B",1000000000*VALUE(LEFT(G345,LEN(G345)-1)),IF(RIGHT(G345,1)="%",0.01*VALUE(LEFT(G345,LEN(G345)-1)),IF(RIGHT(G345,1)="k",1000*VALUE(LEFT(G345,LEN(G345)-1)),VALUE(SUBSTITUTE(G345,",",""))))))))),"N/A")</f>
        <v/>
      </c>
      <c r="P345">
        <f>MAX(J345:N345)</f>
        <v/>
      </c>
      <c r="Q345">
        <f>IFERROR(J144+MATCH(P345,J345:N345,0)-1,"")</f>
        <v/>
      </c>
      <c r="R345">
        <f>IF(Q345="","",MIN(J345:N345))</f>
        <v/>
      </c>
      <c r="S345">
        <f>IFERROR(J144+MATCH(R345,J345:N345,0)-1,"")</f>
        <v/>
      </c>
      <c r="T345">
        <f>IFERROR(AVERAGE(J345:N345),"")</f>
        <v/>
      </c>
      <c r="U345">
        <f>IFERROR(STDEV(J345:N345),"")</f>
        <v/>
      </c>
      <c r="V345">
        <f>IFERROR(IF(C345="-","",IF(ISBLANK(B345),"",IF(OR(ISNUMBER(FIND("Growth",B345)),ISNUMBER(FIND("Margin",B345))),"",(J345-T345)/U345))),"")</f>
        <v/>
      </c>
      <c r="W345">
        <f>IFERROR(IF(OR(D345="-",ISBLANK(D345)),"",(K345-T345)/U345),"")</f>
        <v/>
      </c>
      <c r="X345">
        <f>IFERROR(IF(OR(E345="-",ISBLANK(E345)),"",(L345-T345)/U345),"")</f>
        <v/>
      </c>
      <c r="Y345">
        <f>IFERROR(IF(OR(F345="-",ISBLANK(F345)),"",(M345-T345)/U345),"")</f>
        <v/>
      </c>
      <c r="Z345">
        <f>IFERROR(IF(OR(G345="-",ISBLANK(G345)),"",(N345-T345)/U345),"")</f>
        <v/>
      </c>
      <c r="AA345">
        <f>IF(MAX(MAX(V345:Z345),ABS(MIN(V345:Z345)))=ABS(MIN(V345:Z345)),MIN(V345:Z345),MAX(V345:Z345))</f>
        <v/>
      </c>
      <c r="AB345">
        <f>IFERROR(V144+MATCH(AA345,V345:Z345,0)-1,"")</f>
        <v/>
      </c>
      <c r="AC345">
        <f>IF(AB345&lt;&gt;"",IF(S345=AB345,"Low",IF(AB345=Q345,"High","")),"")</f>
        <v/>
      </c>
      <c r="AE345">
        <f>IF(ISNUMBER(MATCH("N/A",J345:N345,0)),"",IFERROR((5 * SUMPRODUCT(J144:N144,J345:N345) - PRODUCT(SUM(J144:N144),SUM(J345:N345))) / ((5 * SUM((J144^2)+(K144^2)+(L144^2)+(M144^2)+(N144^2))) - SUM(J144:N144)^2),""))</f>
        <v/>
      </c>
      <c r="AF345">
        <f>IFERROR(CORREL(J144:N144,J345:N345),"")</f>
        <v/>
      </c>
      <c r="AZ345">
        <f>IF(Q345=S345,0,1)</f>
        <v/>
      </c>
      <c r="BA345">
        <f>IF(AZ345=1,IF(Q345="","",IF(Q345=N144,"Yes","No")),"")</f>
        <v/>
      </c>
      <c r="BB345">
        <f>IF(BA345="Yes",P345,"")</f>
        <v/>
      </c>
      <c r="BC345">
        <f>IF(AZ345=1,IF(S345="","",IF(S345=N144,"Yes","No")),"")</f>
        <v/>
      </c>
      <c r="BD345">
        <f>IF(BC345="Yes",R345,"")</f>
        <v/>
      </c>
      <c r="BE345">
        <f>IFERROR(IF(SIGN(AE345)=1,"Increasing",IF(SIGN(AE345)=-1,"Decreasing","")),"")</f>
        <v/>
      </c>
      <c r="BF345">
        <f>IF(OR(AND(BE345="Increasing",BA345="Yes"),AND(BE345="Decreasing",BC345="Yes")),"Yes","No")</f>
        <v/>
      </c>
      <c r="BG345">
        <f>IF(I345="pos_trend","Yes","No")</f>
        <v/>
      </c>
      <c r="BH345">
        <f>IF(AF345&lt;&gt;"",IF(ABS(AF345)&gt;0.8,"Yes","No"),"")</f>
        <v/>
      </c>
    </row>
    <row r="346" spans="1:60">
      <c s="1" r="A346" t="n">
        <v>17</v>
      </c>
      <c r="B346" t="s">
        <v>926</v>
      </c>
      <c r="C346" t="s">
        <v>264</v>
      </c>
      <c r="D346" t="s">
        <v>1630</v>
      </c>
      <c r="E346" t="s">
        <v>1631</v>
      </c>
      <c r="F346" t="s">
        <v>1632</v>
      </c>
      <c r="G346" t="s">
        <v>1633</v>
      </c>
      <c r="H346" t="s"/>
      <c r="I346">
        <f>IF(AND(K346&gt; J346, L346&gt; K346, M346&gt; L346, N346&gt; M346), "pos_trend", IF(AND(K346&lt; J346, L346&lt; K346, M346&lt; L346, N346&lt; M346), "neg_trend", "N/A"))</f>
        <v/>
      </c>
      <c r="J346">
        <f>IFERROR(IF(TRIM(C346)="-", "N/A", IF(RIGHT(C346,1)=")",IF(RIGHT(C346,2)="T)",-1000000000000*VALUE(MID(C346,2,LEN(C346)-3)),IF(RIGHT(C346,2)="M)",-1000000*VALUE(MID(C346,2,LEN(C346)-3)),IF(RIGHT(C346,2)="B)",-1000000000*VALUE(MID(C346,2,LEN(C346)-3)),IF(RIGHT(C346,2)="k)",-1000*VALUE(MID(C346,2,LEN(C346)-3)),VALUE(SUBSTITUTE(C346,",","")))))),IF(RIGHT(C346,1)="T",1000000000000*VALUE(LEFT(C346,LEN(C346)-1)),IF(RIGHT(C346,1)="M",1000000*VALUE(LEFT(C346,LEN(C346)-1)),IF(RIGHT(C346,1)="B",1000000000*VALUE(LEFT(C346,LEN(C346)-1)),IF(RIGHT(C346,1)="%",0.01*VALUE(LEFT(C346,LEN(C346)-1)),IF(RIGHT(C346,1)="k",1000*VALUE(LEFT(C346,LEN(C346)-1)),VALUE(SUBSTITUTE(C346,",",""))))))))),"N/A")</f>
        <v/>
      </c>
      <c r="K346">
        <f>IFERROR(IF(TRIM(D346)="-", "N/A", IF(RIGHT(D346,1)=")",IF(RIGHT(D346,2)="T)",-1000000000000*VALUE(MID(D346,2,LEN(D346)-3)),IF(RIGHT(D346,2)="M)",-1000000*VALUE(MID(D346,2,LEN(D346)-3)),IF(RIGHT(D346,2)="B)",-1000000000*VALUE(MID(D346,2,LEN(D346)-3)),IF(RIGHT(D346,2)="k)",-1000*VALUE(MID(D346,2,LEN(D346)-3)),VALUE(SUBSTITUTE(D346,",","")))))),IF(RIGHT(D346,1)="T",1000000000000*VALUE(LEFT(D346,LEN(D346)-1)),IF(RIGHT(D346,1)="M",1000000*VALUE(LEFT(D346,LEN(D346)-1)),IF(RIGHT(D346,1)="B",1000000000*VALUE(LEFT(D346,LEN(D346)-1)),IF(RIGHT(D346,1)="%",0.01*VALUE(LEFT(D346,LEN(D346)-1)),IF(RIGHT(D346,1)="k",1000*VALUE(LEFT(D346,LEN(D346)-1)),VALUE(SUBSTITUTE(D346,",",""))))))))),"N/A")</f>
        <v/>
      </c>
      <c r="L346">
        <f>IFERROR(IF(TRIM(E346)="-", "N/A", IF(RIGHT(E346,1)=")",IF(RIGHT(E346,2)="T)",-1000000000000*VALUE(MID(E346,2,LEN(E346)-3)),IF(RIGHT(E346,2)="M)",-1000000*VALUE(MID(E346,2,LEN(E346)-3)),IF(RIGHT(E346,2)="B)",-1000000000*VALUE(MID(E346,2,LEN(E346)-3)),IF(RIGHT(E346,2)="k)",-1000*VALUE(MID(E346,2,LEN(E346)-3)),VALUE(SUBSTITUTE(E346,",","")))))),IF(RIGHT(E346,1)="T",1000000000000*VALUE(LEFT(E346,LEN(E346)-1)),IF(RIGHT(E346,1)="M",1000000*VALUE(LEFT(E346,LEN(E346)-1)),IF(RIGHT(E346,1)="B",1000000000*VALUE(LEFT(E346,LEN(E346)-1)),IF(RIGHT(E346,1)="%",0.01*VALUE(LEFT(E346,LEN(E346)-1)),IF(RIGHT(E346,1)="k",1000*VALUE(LEFT(E346,LEN(E346)-1)),VALUE(SUBSTITUTE(E346,",",""))))))))),"N/A")</f>
        <v/>
      </c>
      <c r="M346">
        <f>IFERROR(IF(TRIM(F346)="-", "N/A", IF(RIGHT(F346,1)=")",IF(RIGHT(F346,2)="T)",-1000000000000*VALUE(MID(F346,2,LEN(F346)-3)),IF(RIGHT(F346,2)="M)",-1000000*VALUE(MID(F346,2,LEN(F346)-3)),IF(RIGHT(F346,2)="B)",-1000000000*VALUE(MID(F346,2,LEN(F346)-3)),IF(RIGHT(F346,2)="k)",-1000*VALUE(MID(F346,2,LEN(F346)-3)),VALUE(SUBSTITUTE(F346,",","")))))),IF(RIGHT(F346,1)="T",1000000000000*VALUE(LEFT(F346,LEN(F346)-1)),IF(RIGHT(F346,1)="M",1000000*VALUE(LEFT(F346,LEN(F346)-1)),IF(RIGHT(F346,1)="B",1000000000*VALUE(LEFT(F346,LEN(F346)-1)),IF(RIGHT(F346,1)="%",0.01*VALUE(LEFT(F346,LEN(F346)-1)),IF(RIGHT(F346,1)="k",1000*VALUE(LEFT(F346,LEN(F346)-1)),VALUE(SUBSTITUTE(F346,",",""))))))))),"N/A")</f>
        <v/>
      </c>
      <c r="N346">
        <f>IFERROR(IF(TRIM(G346)="-", "N/A", IF(RIGHT(G346,1)=")",IF(RIGHT(G346,2)="T)",-1000000000000*VALUE(MID(G346,2,LEN(G346)-3)),IF(RIGHT(G346,2)="M)",-1000000*VALUE(MID(G346,2,LEN(G346)-3)),IF(RIGHT(G346,2)="B)",-1000000000*VALUE(MID(G346,2,LEN(G346)-3)),IF(RIGHT(G346,2)="k)",-1000*VALUE(MID(G346,2,LEN(G346)-3)),VALUE(SUBSTITUTE(G346,",","")))))),IF(RIGHT(G346,1)="T",1000000000000*VALUE(LEFT(G346,LEN(G346)-1)),IF(RIGHT(G346,1)="M",1000000*VALUE(LEFT(G346,LEN(G346)-1)),IF(RIGHT(G346,1)="B",1000000000*VALUE(LEFT(G346,LEN(G346)-1)),IF(RIGHT(G346,1)="%",0.01*VALUE(LEFT(G346,LEN(G346)-1)),IF(RIGHT(G346,1)="k",1000*VALUE(LEFT(G346,LEN(G346)-1)),VALUE(SUBSTITUTE(G346,",",""))))))))),"N/A")</f>
        <v/>
      </c>
      <c r="P346">
        <f>MAX(J346:N346)</f>
        <v/>
      </c>
      <c r="Q346">
        <f>IFERROR(J144+MATCH(P346,J346:N346,0)-1,"")</f>
        <v/>
      </c>
      <c r="R346">
        <f>IF(Q346="","",MIN(J346:N346))</f>
        <v/>
      </c>
      <c r="S346">
        <f>IFERROR(J144+MATCH(R346,J346:N346,0)-1,"")</f>
        <v/>
      </c>
      <c r="T346">
        <f>IFERROR(AVERAGE(J346:N346),"")</f>
        <v/>
      </c>
      <c r="U346">
        <f>IFERROR(STDEV(J346:N346),"")</f>
        <v/>
      </c>
      <c r="V346">
        <f>IFERROR(IF(C346="-","",IF(ISBLANK(B346),"",IF(OR(ISNUMBER(FIND("Growth",B346)),ISNUMBER(FIND("Margin",B346))),"",(J346-T346)/U346))),"")</f>
        <v/>
      </c>
      <c r="W346">
        <f>IFERROR(IF(OR(D346="-",ISBLANK(D346)),"",(K346-T346)/U346),"")</f>
        <v/>
      </c>
      <c r="X346">
        <f>IFERROR(IF(OR(E346="-",ISBLANK(E346)),"",(L346-T346)/U346),"")</f>
        <v/>
      </c>
      <c r="Y346">
        <f>IFERROR(IF(OR(F346="-",ISBLANK(F346)),"",(M346-T346)/U346),"")</f>
        <v/>
      </c>
      <c r="Z346">
        <f>IFERROR(IF(OR(G346="-",ISBLANK(G346)),"",(N346-T346)/U346),"")</f>
        <v/>
      </c>
      <c r="AA346">
        <f>IF(MAX(MAX(V346:Z346),ABS(MIN(V346:Z346)))=ABS(MIN(V346:Z346)),MIN(V346:Z346),MAX(V346:Z346))</f>
        <v/>
      </c>
      <c r="AB346">
        <f>IFERROR(V144+MATCH(AA346,V346:Z346,0)-1,"")</f>
        <v/>
      </c>
      <c r="AC346">
        <f>IF(AB346&lt;&gt;"",IF(S346=AB346,"Low",IF(AB346=Q346,"High","")),"")</f>
        <v/>
      </c>
      <c r="AE346">
        <f>IF(ISNUMBER(MATCH("N/A",J346:N346,0)),"",IFERROR((5 * SUMPRODUCT(J144:N144,J346:N346) - PRODUCT(SUM(J144:N144),SUM(J346:N346))) / ((5 * SUM((J144^2)+(K144^2)+(L144^2)+(M144^2)+(N144^2))) - SUM(J144:N144)^2),""))</f>
        <v/>
      </c>
      <c r="AF346">
        <f>IFERROR(CORREL(J144:N144,J346:N346),"")</f>
        <v/>
      </c>
      <c r="AZ346">
        <f>IF(Q346=S346,0,1)</f>
        <v/>
      </c>
      <c r="BA346">
        <f>IF(AZ346=1,IF(Q346="","",IF(Q346=N144,"Yes","No")),"")</f>
        <v/>
      </c>
      <c r="BB346">
        <f>IF(BA346="Yes",P346,"")</f>
        <v/>
      </c>
      <c r="BC346">
        <f>IF(AZ346=1,IF(S346="","",IF(S346=N144,"Yes","No")),"")</f>
        <v/>
      </c>
      <c r="BD346">
        <f>IF(BC346="Yes",R346,"")</f>
        <v/>
      </c>
      <c r="BE346">
        <f>IFERROR(IF(SIGN(AE346)=1,"Increasing",IF(SIGN(AE346)=-1,"Decreasing","")),"")</f>
        <v/>
      </c>
      <c r="BF346">
        <f>IF(OR(AND(BE346="Increasing",BA346="Yes"),AND(BE346="Decreasing",BC346="Yes")),"Yes","No")</f>
        <v/>
      </c>
      <c r="BG346">
        <f>IF(I346="pos_trend","Yes","No")</f>
        <v/>
      </c>
      <c r="BH346">
        <f>IF(AF346&lt;&gt;"",IF(ABS(AF346)&gt;0.8,"Yes","No"),"")</f>
        <v/>
      </c>
    </row>
    <row r="347" spans="1:60">
      <c s="1" r="A347" t="n">
        <v>18</v>
      </c>
      <c r="B347" t="s">
        <v>931</v>
      </c>
      <c r="C347" t="s">
        <v>1634</v>
      </c>
      <c r="D347" t="s">
        <v>1635</v>
      </c>
      <c r="E347" t="s">
        <v>1636</v>
      </c>
      <c r="F347" t="s">
        <v>1637</v>
      </c>
      <c r="G347" t="s">
        <v>1638</v>
      </c>
      <c r="H347" t="s"/>
      <c r="I347">
        <f>IF(AND(K347&gt; J347, L347&gt; K347, M347&gt; L347, N347&gt; M347), "pos_trend", IF(AND(K347&lt; J347, L347&lt; K347, M347&lt; L347, N347&lt; M347), "neg_trend", "N/A"))</f>
        <v/>
      </c>
      <c r="J347">
        <f>IFERROR(IF(TRIM(C347)="-", "N/A", IF(RIGHT(C347,1)=")",IF(RIGHT(C347,2)="T)",-1000000000000*VALUE(MID(C347,2,LEN(C347)-3)),IF(RIGHT(C347,2)="M)",-1000000*VALUE(MID(C347,2,LEN(C347)-3)),IF(RIGHT(C347,2)="B)",-1000000000*VALUE(MID(C347,2,LEN(C347)-3)),IF(RIGHT(C347,2)="k)",-1000*VALUE(MID(C347,2,LEN(C347)-3)),VALUE(SUBSTITUTE(C347,",","")))))),IF(RIGHT(C347,1)="T",1000000000000*VALUE(LEFT(C347,LEN(C347)-1)),IF(RIGHT(C347,1)="M",1000000*VALUE(LEFT(C347,LEN(C347)-1)),IF(RIGHT(C347,1)="B",1000000000*VALUE(LEFT(C347,LEN(C347)-1)),IF(RIGHT(C347,1)="%",0.01*VALUE(LEFT(C347,LEN(C347)-1)),IF(RIGHT(C347,1)="k",1000*VALUE(LEFT(C347,LEN(C347)-1)),VALUE(SUBSTITUTE(C347,",",""))))))))),"N/A")</f>
        <v/>
      </c>
      <c r="K347">
        <f>IFERROR(IF(TRIM(D347)="-", "N/A", IF(RIGHT(D347,1)=")",IF(RIGHT(D347,2)="T)",-1000000000000*VALUE(MID(D347,2,LEN(D347)-3)),IF(RIGHT(D347,2)="M)",-1000000*VALUE(MID(D347,2,LEN(D347)-3)),IF(RIGHT(D347,2)="B)",-1000000000*VALUE(MID(D347,2,LEN(D347)-3)),IF(RIGHT(D347,2)="k)",-1000*VALUE(MID(D347,2,LEN(D347)-3)),VALUE(SUBSTITUTE(D347,",","")))))),IF(RIGHT(D347,1)="T",1000000000000*VALUE(LEFT(D347,LEN(D347)-1)),IF(RIGHT(D347,1)="M",1000000*VALUE(LEFT(D347,LEN(D347)-1)),IF(RIGHT(D347,1)="B",1000000000*VALUE(LEFT(D347,LEN(D347)-1)),IF(RIGHT(D347,1)="%",0.01*VALUE(LEFT(D347,LEN(D347)-1)),IF(RIGHT(D347,1)="k",1000*VALUE(LEFT(D347,LEN(D347)-1)),VALUE(SUBSTITUTE(D347,",",""))))))))),"N/A")</f>
        <v/>
      </c>
      <c r="L347">
        <f>IFERROR(IF(TRIM(E347)="-", "N/A", IF(RIGHT(E347,1)=")",IF(RIGHT(E347,2)="T)",-1000000000000*VALUE(MID(E347,2,LEN(E347)-3)),IF(RIGHT(E347,2)="M)",-1000000*VALUE(MID(E347,2,LEN(E347)-3)),IF(RIGHT(E347,2)="B)",-1000000000*VALUE(MID(E347,2,LEN(E347)-3)),IF(RIGHT(E347,2)="k)",-1000*VALUE(MID(E347,2,LEN(E347)-3)),VALUE(SUBSTITUTE(E347,",","")))))),IF(RIGHT(E347,1)="T",1000000000000*VALUE(LEFT(E347,LEN(E347)-1)),IF(RIGHT(E347,1)="M",1000000*VALUE(LEFT(E347,LEN(E347)-1)),IF(RIGHT(E347,1)="B",1000000000*VALUE(LEFT(E347,LEN(E347)-1)),IF(RIGHT(E347,1)="%",0.01*VALUE(LEFT(E347,LEN(E347)-1)),IF(RIGHT(E347,1)="k",1000*VALUE(LEFT(E347,LEN(E347)-1)),VALUE(SUBSTITUTE(E347,",",""))))))))),"N/A")</f>
        <v/>
      </c>
      <c r="M347">
        <f>IFERROR(IF(TRIM(F347)="-", "N/A", IF(RIGHT(F347,1)=")",IF(RIGHT(F347,2)="T)",-1000000000000*VALUE(MID(F347,2,LEN(F347)-3)),IF(RIGHT(F347,2)="M)",-1000000*VALUE(MID(F347,2,LEN(F347)-3)),IF(RIGHT(F347,2)="B)",-1000000000*VALUE(MID(F347,2,LEN(F347)-3)),IF(RIGHT(F347,2)="k)",-1000*VALUE(MID(F347,2,LEN(F347)-3)),VALUE(SUBSTITUTE(F347,",","")))))),IF(RIGHT(F347,1)="T",1000000000000*VALUE(LEFT(F347,LEN(F347)-1)),IF(RIGHT(F347,1)="M",1000000*VALUE(LEFT(F347,LEN(F347)-1)),IF(RIGHT(F347,1)="B",1000000000*VALUE(LEFT(F347,LEN(F347)-1)),IF(RIGHT(F347,1)="%",0.01*VALUE(LEFT(F347,LEN(F347)-1)),IF(RIGHT(F347,1)="k",1000*VALUE(LEFT(F347,LEN(F347)-1)),VALUE(SUBSTITUTE(F347,",",""))))))))),"N/A")</f>
        <v/>
      </c>
      <c r="N347">
        <f>IFERROR(IF(TRIM(G347)="-", "N/A", IF(RIGHT(G347,1)=")",IF(RIGHT(G347,2)="T)",-1000000000000*VALUE(MID(G347,2,LEN(G347)-3)),IF(RIGHT(G347,2)="M)",-1000000*VALUE(MID(G347,2,LEN(G347)-3)),IF(RIGHT(G347,2)="B)",-1000000000*VALUE(MID(G347,2,LEN(G347)-3)),IF(RIGHT(G347,2)="k)",-1000*VALUE(MID(G347,2,LEN(G347)-3)),VALUE(SUBSTITUTE(G347,",","")))))),IF(RIGHT(G347,1)="T",1000000000000*VALUE(LEFT(G347,LEN(G347)-1)),IF(RIGHT(G347,1)="M",1000000*VALUE(LEFT(G347,LEN(G347)-1)),IF(RIGHT(G347,1)="B",1000000000*VALUE(LEFT(G347,LEN(G347)-1)),IF(RIGHT(G347,1)="%",0.01*VALUE(LEFT(G347,LEN(G347)-1)),IF(RIGHT(G347,1)="k",1000*VALUE(LEFT(G347,LEN(G347)-1)),VALUE(SUBSTITUTE(G347,",",""))))))))),"N/A")</f>
        <v/>
      </c>
      <c r="P347">
        <f>MAX(J347:N347)</f>
        <v/>
      </c>
      <c r="Q347">
        <f>IFERROR(J144+MATCH(P347,J347:N347,0)-1,"")</f>
        <v/>
      </c>
      <c r="R347">
        <f>IF(Q347="","",MIN(J347:N347))</f>
        <v/>
      </c>
      <c r="S347">
        <f>IFERROR(J144+MATCH(R347,J347:N347,0)-1,"")</f>
        <v/>
      </c>
      <c r="T347">
        <f>IFERROR(AVERAGE(J347:N347),"")</f>
        <v/>
      </c>
      <c r="U347">
        <f>IFERROR(STDEV(J347:N347),"")</f>
        <v/>
      </c>
      <c r="V347">
        <f>IFERROR(IF(C347="-","",IF(ISBLANK(B347),"",IF(OR(ISNUMBER(FIND("Growth",B347)),ISNUMBER(FIND("Margin",B347))),"",(J347-T347)/U347))),"")</f>
        <v/>
      </c>
      <c r="W347">
        <f>IFERROR(IF(OR(D347="-",ISBLANK(D347)),"",(K347-T347)/U347),"")</f>
        <v/>
      </c>
      <c r="X347">
        <f>IFERROR(IF(OR(E347="-",ISBLANK(E347)),"",(L347-T347)/U347),"")</f>
        <v/>
      </c>
      <c r="Y347">
        <f>IFERROR(IF(OR(F347="-",ISBLANK(F347)),"",(M347-T347)/U347),"")</f>
        <v/>
      </c>
      <c r="Z347">
        <f>IFERROR(IF(OR(G347="-",ISBLANK(G347)),"",(N347-T347)/U347),"")</f>
        <v/>
      </c>
      <c r="AA347">
        <f>IF(MAX(MAX(V347:Z347),ABS(MIN(V347:Z347)))=ABS(MIN(V347:Z347)),MIN(V347:Z347),MAX(V347:Z347))</f>
        <v/>
      </c>
      <c r="AB347">
        <f>IFERROR(V144+MATCH(AA347,V347:Z347,0)-1,"")</f>
        <v/>
      </c>
      <c r="AC347">
        <f>IF(AB347&lt;&gt;"",IF(S347=AB347,"Low",IF(AB347=Q347,"High","")),"")</f>
        <v/>
      </c>
      <c r="AE347">
        <f>IF(ISNUMBER(MATCH("N/A",J347:N347,0)),"",IFERROR((5 * SUMPRODUCT(J144:N144,J347:N347) - PRODUCT(SUM(J144:N144),SUM(J347:N347))) / ((5 * SUM((J144^2)+(K144^2)+(L144^2)+(M144^2)+(N144^2))) - SUM(J144:N144)^2),""))</f>
        <v/>
      </c>
      <c r="AF347">
        <f>IFERROR(CORREL(J144:N144,J347:N347),"")</f>
        <v/>
      </c>
      <c r="AZ347">
        <f>IF(Q347=S347,0,1)</f>
        <v/>
      </c>
      <c r="BA347">
        <f>IF(AZ347=1,IF(Q347="","",IF(Q347=N144,"Yes","No")),"")</f>
        <v/>
      </c>
      <c r="BB347">
        <f>IF(BA347="Yes",P347,"")</f>
        <v/>
      </c>
      <c r="BC347">
        <f>IF(AZ347=1,IF(S347="","",IF(S347=N144,"Yes","No")),"")</f>
        <v/>
      </c>
      <c r="BD347">
        <f>IF(BC347="Yes",R347,"")</f>
        <v/>
      </c>
      <c r="BE347">
        <f>IFERROR(IF(SIGN(AE347)=1,"Increasing",IF(SIGN(AE347)=-1,"Decreasing","")),"")</f>
        <v/>
      </c>
      <c r="BF347">
        <f>IF(OR(AND(BE347="Increasing",BA347="Yes"),AND(BE347="Decreasing",BC347="Yes")),"Yes","No")</f>
        <v/>
      </c>
      <c r="BG347">
        <f>IF(I347="pos_trend","Yes","No")</f>
        <v/>
      </c>
      <c r="BH347">
        <f>IF(AF347&lt;&gt;"",IF(ABS(AF347)&gt;0.8,"Yes","No"),"")</f>
        <v/>
      </c>
    </row>
    <row r="348" spans="1:60">
      <c s="1" r="A348" t="n">
        <v>19</v>
      </c>
      <c r="B348" t="s">
        <v>937</v>
      </c>
      <c r="C348" t="s">
        <v>264</v>
      </c>
      <c r="D348" t="s">
        <v>264</v>
      </c>
      <c r="E348" t="s">
        <v>264</v>
      </c>
      <c r="F348" t="s">
        <v>264</v>
      </c>
      <c r="G348" t="s">
        <v>264</v>
      </c>
      <c r="H348" t="s"/>
      <c r="I348">
        <f>IF(AND(K348&gt; J348, L348&gt; K348, M348&gt; L348, N348&gt; M348), "pos_trend", IF(AND(K348&lt; J348, L348&lt; K348, M348&lt; L348, N348&lt; M348), "neg_trend", "N/A"))</f>
        <v/>
      </c>
      <c r="J348">
        <f>IFERROR(IF(TRIM(C348)="-", "N/A", IF(RIGHT(C348,1)=")",IF(RIGHT(C348,2)="T)",-1000000000000*VALUE(MID(C348,2,LEN(C348)-3)),IF(RIGHT(C348,2)="M)",-1000000*VALUE(MID(C348,2,LEN(C348)-3)),IF(RIGHT(C348,2)="B)",-1000000000*VALUE(MID(C348,2,LEN(C348)-3)),IF(RIGHT(C348,2)="k)",-1000*VALUE(MID(C348,2,LEN(C348)-3)),VALUE(SUBSTITUTE(C348,",","")))))),IF(RIGHT(C348,1)="T",1000000000000*VALUE(LEFT(C348,LEN(C348)-1)),IF(RIGHT(C348,1)="M",1000000*VALUE(LEFT(C348,LEN(C348)-1)),IF(RIGHT(C348,1)="B",1000000000*VALUE(LEFT(C348,LEN(C348)-1)),IF(RIGHT(C348,1)="%",0.01*VALUE(LEFT(C348,LEN(C348)-1)),IF(RIGHT(C348,1)="k",1000*VALUE(LEFT(C348,LEN(C348)-1)),VALUE(SUBSTITUTE(C348,",",""))))))))),"N/A")</f>
        <v/>
      </c>
      <c r="K348">
        <f>IFERROR(IF(TRIM(D348)="-", "N/A", IF(RIGHT(D348,1)=")",IF(RIGHT(D348,2)="T)",-1000000000000*VALUE(MID(D348,2,LEN(D348)-3)),IF(RIGHT(D348,2)="M)",-1000000*VALUE(MID(D348,2,LEN(D348)-3)),IF(RIGHT(D348,2)="B)",-1000000000*VALUE(MID(D348,2,LEN(D348)-3)),IF(RIGHT(D348,2)="k)",-1000*VALUE(MID(D348,2,LEN(D348)-3)),VALUE(SUBSTITUTE(D348,",","")))))),IF(RIGHT(D348,1)="T",1000000000000*VALUE(LEFT(D348,LEN(D348)-1)),IF(RIGHT(D348,1)="M",1000000*VALUE(LEFT(D348,LEN(D348)-1)),IF(RIGHT(D348,1)="B",1000000000*VALUE(LEFT(D348,LEN(D348)-1)),IF(RIGHT(D348,1)="%",0.01*VALUE(LEFT(D348,LEN(D348)-1)),IF(RIGHT(D348,1)="k",1000*VALUE(LEFT(D348,LEN(D348)-1)),VALUE(SUBSTITUTE(D348,",",""))))))))),"N/A")</f>
        <v/>
      </c>
      <c r="L348">
        <f>IFERROR(IF(TRIM(E348)="-", "N/A", IF(RIGHT(E348,1)=")",IF(RIGHT(E348,2)="T)",-1000000000000*VALUE(MID(E348,2,LEN(E348)-3)),IF(RIGHT(E348,2)="M)",-1000000*VALUE(MID(E348,2,LEN(E348)-3)),IF(RIGHT(E348,2)="B)",-1000000000*VALUE(MID(E348,2,LEN(E348)-3)),IF(RIGHT(E348,2)="k)",-1000*VALUE(MID(E348,2,LEN(E348)-3)),VALUE(SUBSTITUTE(E348,",","")))))),IF(RIGHT(E348,1)="T",1000000000000*VALUE(LEFT(E348,LEN(E348)-1)),IF(RIGHT(E348,1)="M",1000000*VALUE(LEFT(E348,LEN(E348)-1)),IF(RIGHT(E348,1)="B",1000000000*VALUE(LEFT(E348,LEN(E348)-1)),IF(RIGHT(E348,1)="%",0.01*VALUE(LEFT(E348,LEN(E348)-1)),IF(RIGHT(E348,1)="k",1000*VALUE(LEFT(E348,LEN(E348)-1)),VALUE(SUBSTITUTE(E348,",",""))))))))),"N/A")</f>
        <v/>
      </c>
      <c r="M348">
        <f>IFERROR(IF(TRIM(F348)="-", "N/A", IF(RIGHT(F348,1)=")",IF(RIGHT(F348,2)="T)",-1000000000000*VALUE(MID(F348,2,LEN(F348)-3)),IF(RIGHT(F348,2)="M)",-1000000*VALUE(MID(F348,2,LEN(F348)-3)),IF(RIGHT(F348,2)="B)",-1000000000*VALUE(MID(F348,2,LEN(F348)-3)),IF(RIGHT(F348,2)="k)",-1000*VALUE(MID(F348,2,LEN(F348)-3)),VALUE(SUBSTITUTE(F348,",","")))))),IF(RIGHT(F348,1)="T",1000000000000*VALUE(LEFT(F348,LEN(F348)-1)),IF(RIGHT(F348,1)="M",1000000*VALUE(LEFT(F348,LEN(F348)-1)),IF(RIGHT(F348,1)="B",1000000000*VALUE(LEFT(F348,LEN(F348)-1)),IF(RIGHT(F348,1)="%",0.01*VALUE(LEFT(F348,LEN(F348)-1)),IF(RIGHT(F348,1)="k",1000*VALUE(LEFT(F348,LEN(F348)-1)),VALUE(SUBSTITUTE(F348,",",""))))))))),"N/A")</f>
        <v/>
      </c>
      <c r="N348">
        <f>IFERROR(IF(TRIM(G348)="-", "N/A", IF(RIGHT(G348,1)=")",IF(RIGHT(G348,2)="T)",-1000000000000*VALUE(MID(G348,2,LEN(G348)-3)),IF(RIGHT(G348,2)="M)",-1000000*VALUE(MID(G348,2,LEN(G348)-3)),IF(RIGHT(G348,2)="B)",-1000000000*VALUE(MID(G348,2,LEN(G348)-3)),IF(RIGHT(G348,2)="k)",-1000*VALUE(MID(G348,2,LEN(G348)-3)),VALUE(SUBSTITUTE(G348,",","")))))),IF(RIGHT(G348,1)="T",1000000000000*VALUE(LEFT(G348,LEN(G348)-1)),IF(RIGHT(G348,1)="M",1000000*VALUE(LEFT(G348,LEN(G348)-1)),IF(RIGHT(G348,1)="B",1000000000*VALUE(LEFT(G348,LEN(G348)-1)),IF(RIGHT(G348,1)="%",0.01*VALUE(LEFT(G348,LEN(G348)-1)),IF(RIGHT(G348,1)="k",1000*VALUE(LEFT(G348,LEN(G348)-1)),VALUE(SUBSTITUTE(G348,",",""))))))))),"N/A")</f>
        <v/>
      </c>
      <c r="P348">
        <f>MAX(J348:N348)</f>
        <v/>
      </c>
      <c r="Q348">
        <f>IFERROR(J144+MATCH(P348,J348:N348,0)-1,"")</f>
        <v/>
      </c>
      <c r="R348">
        <f>IF(Q348="","",MIN(J348:N348))</f>
        <v/>
      </c>
      <c r="S348">
        <f>IFERROR(J144+MATCH(R348,J348:N348,0)-1,"")</f>
        <v/>
      </c>
      <c r="T348">
        <f>IFERROR(AVERAGE(J348:N348),"")</f>
        <v/>
      </c>
      <c r="U348">
        <f>IFERROR(STDEV(J348:N348),"")</f>
        <v/>
      </c>
      <c r="V348">
        <f>IFERROR(IF(C348="-","",IF(ISBLANK(B348),"",IF(OR(ISNUMBER(FIND("Growth",B348)),ISNUMBER(FIND("Margin",B348))),"",(J348-T348)/U348))),"")</f>
        <v/>
      </c>
      <c r="W348">
        <f>IFERROR(IF(OR(D348="-",ISBLANK(D348)),"",(K348-T348)/U348),"")</f>
        <v/>
      </c>
      <c r="X348">
        <f>IFERROR(IF(OR(E348="-",ISBLANK(E348)),"",(L348-T348)/U348),"")</f>
        <v/>
      </c>
      <c r="Y348">
        <f>IFERROR(IF(OR(F348="-",ISBLANK(F348)),"",(M348-T348)/U348),"")</f>
        <v/>
      </c>
      <c r="Z348">
        <f>IFERROR(IF(OR(G348="-",ISBLANK(G348)),"",(N348-T348)/U348),"")</f>
        <v/>
      </c>
      <c r="AA348">
        <f>IF(MAX(MAX(V348:Z348),ABS(MIN(V348:Z348)))=ABS(MIN(V348:Z348)),MIN(V348:Z348),MAX(V348:Z348))</f>
        <v/>
      </c>
      <c r="AB348">
        <f>IFERROR(V144+MATCH(AA348,V348:Z348,0)-1,"")</f>
        <v/>
      </c>
      <c r="AC348">
        <f>IF(AB348&lt;&gt;"",IF(S348=AB348,"Low",IF(AB348=Q348,"High","")),"")</f>
        <v/>
      </c>
      <c r="AE348">
        <f>IF(ISNUMBER(MATCH("N/A",J348:N348,0)),"",IFERROR((5 * SUMPRODUCT(J144:N144,J348:N348) - PRODUCT(SUM(J144:N144),SUM(J348:N348))) / ((5 * SUM((J144^2)+(K144^2)+(L144^2)+(M144^2)+(N144^2))) - SUM(J144:N144)^2),""))</f>
        <v/>
      </c>
      <c r="AF348">
        <f>IFERROR(CORREL(J144:N144,J348:N348),"")</f>
        <v/>
      </c>
      <c r="AZ348">
        <f>IF(Q348=S348,0,1)</f>
        <v/>
      </c>
      <c r="BA348">
        <f>IF(AZ348=1,IF(Q348="","",IF(Q348=N144,"Yes","No")),"")</f>
        <v/>
      </c>
      <c r="BB348">
        <f>IF(BA348="Yes",P348,"")</f>
        <v/>
      </c>
      <c r="BC348">
        <f>IF(AZ348=1,IF(S348="","",IF(S348=N144,"Yes","No")),"")</f>
        <v/>
      </c>
      <c r="BD348">
        <f>IF(BC348="Yes",R348,"")</f>
        <v/>
      </c>
      <c r="BE348">
        <f>IFERROR(IF(SIGN(AE348)=1,"Increasing",IF(SIGN(AE348)=-1,"Decreasing","")),"")</f>
        <v/>
      </c>
      <c r="BF348">
        <f>IF(OR(AND(BE348="Increasing",BA348="Yes"),AND(BE348="Decreasing",BC348="Yes")),"Yes","No")</f>
        <v/>
      </c>
      <c r="BG348">
        <f>IF(I348="pos_trend","Yes","No")</f>
        <v/>
      </c>
      <c r="BH348">
        <f>IF(AF348&lt;&gt;"",IF(ABS(AF348)&gt;0.8,"Yes","No"),"")</f>
        <v/>
      </c>
    </row>
    <row r="349" spans="1:60">
      <c s="1" r="A349" t="n">
        <v>20</v>
      </c>
      <c r="B349" t="s">
        <v>939</v>
      </c>
      <c r="C349" t="s">
        <v>698</v>
      </c>
      <c r="D349" t="s">
        <v>698</v>
      </c>
      <c r="E349" t="s">
        <v>698</v>
      </c>
      <c r="F349" t="s">
        <v>698</v>
      </c>
      <c r="G349" t="s">
        <v>698</v>
      </c>
      <c r="H349" t="s"/>
      <c r="I349">
        <f>IF(AND(K349&gt; J349, L349&gt; K349, M349&gt; L349, N349&gt; M349), "pos_trend", IF(AND(K349&lt; J349, L349&lt; K349, M349&lt; L349, N349&lt; M349), "neg_trend", "N/A"))</f>
        <v/>
      </c>
      <c r="J349">
        <f>IFERROR(IF(TRIM(C349)="-", "N/A", IF(RIGHT(C349,1)=")",IF(RIGHT(C349,2)="T)",-1000000000000*VALUE(MID(C349,2,LEN(C349)-3)),IF(RIGHT(C349,2)="M)",-1000000*VALUE(MID(C349,2,LEN(C349)-3)),IF(RIGHT(C349,2)="B)",-1000000000*VALUE(MID(C349,2,LEN(C349)-3)),IF(RIGHT(C349,2)="k)",-1000*VALUE(MID(C349,2,LEN(C349)-3)),VALUE(SUBSTITUTE(C349,",","")))))),IF(RIGHT(C349,1)="T",1000000000000*VALUE(LEFT(C349,LEN(C349)-1)),IF(RIGHT(C349,1)="M",1000000*VALUE(LEFT(C349,LEN(C349)-1)),IF(RIGHT(C349,1)="B",1000000000*VALUE(LEFT(C349,LEN(C349)-1)),IF(RIGHT(C349,1)="%",0.01*VALUE(LEFT(C349,LEN(C349)-1)),IF(RIGHT(C349,1)="k",1000*VALUE(LEFT(C349,LEN(C349)-1)),VALUE(SUBSTITUTE(C349,",",""))))))))),"N/A")</f>
        <v/>
      </c>
      <c r="K349">
        <f>IFERROR(IF(TRIM(D349)="-", "N/A", IF(RIGHT(D349,1)=")",IF(RIGHT(D349,2)="T)",-1000000000000*VALUE(MID(D349,2,LEN(D349)-3)),IF(RIGHT(D349,2)="M)",-1000000*VALUE(MID(D349,2,LEN(D349)-3)),IF(RIGHT(D349,2)="B)",-1000000000*VALUE(MID(D349,2,LEN(D349)-3)),IF(RIGHT(D349,2)="k)",-1000*VALUE(MID(D349,2,LEN(D349)-3)),VALUE(SUBSTITUTE(D349,",","")))))),IF(RIGHT(D349,1)="T",1000000000000*VALUE(LEFT(D349,LEN(D349)-1)),IF(RIGHT(D349,1)="M",1000000*VALUE(LEFT(D349,LEN(D349)-1)),IF(RIGHT(D349,1)="B",1000000000*VALUE(LEFT(D349,LEN(D349)-1)),IF(RIGHT(D349,1)="%",0.01*VALUE(LEFT(D349,LEN(D349)-1)),IF(RIGHT(D349,1)="k",1000*VALUE(LEFT(D349,LEN(D349)-1)),VALUE(SUBSTITUTE(D349,",",""))))))))),"N/A")</f>
        <v/>
      </c>
      <c r="L349">
        <f>IFERROR(IF(TRIM(E349)="-", "N/A", IF(RIGHT(E349,1)=")",IF(RIGHT(E349,2)="T)",-1000000000000*VALUE(MID(E349,2,LEN(E349)-3)),IF(RIGHT(E349,2)="M)",-1000000*VALUE(MID(E349,2,LEN(E349)-3)),IF(RIGHT(E349,2)="B)",-1000000000*VALUE(MID(E349,2,LEN(E349)-3)),IF(RIGHT(E349,2)="k)",-1000*VALUE(MID(E349,2,LEN(E349)-3)),VALUE(SUBSTITUTE(E349,",","")))))),IF(RIGHT(E349,1)="T",1000000000000*VALUE(LEFT(E349,LEN(E349)-1)),IF(RIGHT(E349,1)="M",1000000*VALUE(LEFT(E349,LEN(E349)-1)),IF(RIGHT(E349,1)="B",1000000000*VALUE(LEFT(E349,LEN(E349)-1)),IF(RIGHT(E349,1)="%",0.01*VALUE(LEFT(E349,LEN(E349)-1)),IF(RIGHT(E349,1)="k",1000*VALUE(LEFT(E349,LEN(E349)-1)),VALUE(SUBSTITUTE(E349,",",""))))))))),"N/A")</f>
        <v/>
      </c>
      <c r="M349">
        <f>IFERROR(IF(TRIM(F349)="-", "N/A", IF(RIGHT(F349,1)=")",IF(RIGHT(F349,2)="T)",-1000000000000*VALUE(MID(F349,2,LEN(F349)-3)),IF(RIGHT(F349,2)="M)",-1000000*VALUE(MID(F349,2,LEN(F349)-3)),IF(RIGHT(F349,2)="B)",-1000000000*VALUE(MID(F349,2,LEN(F349)-3)),IF(RIGHT(F349,2)="k)",-1000*VALUE(MID(F349,2,LEN(F349)-3)),VALUE(SUBSTITUTE(F349,",","")))))),IF(RIGHT(F349,1)="T",1000000000000*VALUE(LEFT(F349,LEN(F349)-1)),IF(RIGHT(F349,1)="M",1000000*VALUE(LEFT(F349,LEN(F349)-1)),IF(RIGHT(F349,1)="B",1000000000*VALUE(LEFT(F349,LEN(F349)-1)),IF(RIGHT(F349,1)="%",0.01*VALUE(LEFT(F349,LEN(F349)-1)),IF(RIGHT(F349,1)="k",1000*VALUE(LEFT(F349,LEN(F349)-1)),VALUE(SUBSTITUTE(F349,",",""))))))))),"N/A")</f>
        <v/>
      </c>
      <c r="N349">
        <f>IFERROR(IF(TRIM(G349)="-", "N/A", IF(RIGHT(G349,1)=")",IF(RIGHT(G349,2)="T)",-1000000000000*VALUE(MID(G349,2,LEN(G349)-3)),IF(RIGHT(G349,2)="M)",-1000000*VALUE(MID(G349,2,LEN(G349)-3)),IF(RIGHT(G349,2)="B)",-1000000000*VALUE(MID(G349,2,LEN(G349)-3)),IF(RIGHT(G349,2)="k)",-1000*VALUE(MID(G349,2,LEN(G349)-3)),VALUE(SUBSTITUTE(G349,",","")))))),IF(RIGHT(G349,1)="T",1000000000000*VALUE(LEFT(G349,LEN(G349)-1)),IF(RIGHT(G349,1)="M",1000000*VALUE(LEFT(G349,LEN(G349)-1)),IF(RIGHT(G349,1)="B",1000000000*VALUE(LEFT(G349,LEN(G349)-1)),IF(RIGHT(G349,1)="%",0.01*VALUE(LEFT(G349,LEN(G349)-1)),IF(RIGHT(G349,1)="k",1000*VALUE(LEFT(G349,LEN(G349)-1)),VALUE(SUBSTITUTE(G349,",",""))))))))),"N/A")</f>
        <v/>
      </c>
      <c r="P349">
        <f>MAX(J349:N349)</f>
        <v/>
      </c>
      <c r="Q349">
        <f>IFERROR(J144+MATCH(P349,J349:N349,0)-1,"")</f>
        <v/>
      </c>
      <c r="R349">
        <f>IF(Q349="","",MIN(J349:N349))</f>
        <v/>
      </c>
      <c r="S349">
        <f>IFERROR(J144+MATCH(R349,J349:N349,0)-1,"")</f>
        <v/>
      </c>
      <c r="T349">
        <f>IFERROR(AVERAGE(J349:N349),"")</f>
        <v/>
      </c>
      <c r="U349">
        <f>IFERROR(STDEV(J349:N349),"")</f>
        <v/>
      </c>
      <c r="V349">
        <f>IFERROR(IF(C349="-","",IF(ISBLANK(B349),"",IF(OR(ISNUMBER(FIND("Growth",B349)),ISNUMBER(FIND("Margin",B349))),"",(J349-T349)/U349))),"")</f>
        <v/>
      </c>
      <c r="W349">
        <f>IFERROR(IF(OR(D349="-",ISBLANK(D349)),"",(K349-T349)/U349),"")</f>
        <v/>
      </c>
      <c r="X349">
        <f>IFERROR(IF(OR(E349="-",ISBLANK(E349)),"",(L349-T349)/U349),"")</f>
        <v/>
      </c>
      <c r="Y349">
        <f>IFERROR(IF(OR(F349="-",ISBLANK(F349)),"",(M349-T349)/U349),"")</f>
        <v/>
      </c>
      <c r="Z349">
        <f>IFERROR(IF(OR(G349="-",ISBLANK(G349)),"",(N349-T349)/U349),"")</f>
        <v/>
      </c>
      <c r="AA349">
        <f>IF(MAX(MAX(V349:Z349),ABS(MIN(V349:Z349)))=ABS(MIN(V349:Z349)),MIN(V349:Z349),MAX(V349:Z349))</f>
        <v/>
      </c>
      <c r="AB349">
        <f>IFERROR(V144+MATCH(AA349,V349:Z349,0)-1,"")</f>
        <v/>
      </c>
      <c r="AC349">
        <f>IF(AB349&lt;&gt;"",IF(S349=AB349,"Low",IF(AB349=Q349,"High","")),"")</f>
        <v/>
      </c>
      <c r="AE349">
        <f>IF(ISNUMBER(MATCH("N/A",J349:N349,0)),"",IFERROR((5 * SUMPRODUCT(J144:N144,J349:N349) - PRODUCT(SUM(J144:N144),SUM(J349:N349))) / ((5 * SUM((J144^2)+(K144^2)+(L144^2)+(M144^2)+(N144^2))) - SUM(J144:N144)^2),""))</f>
        <v/>
      </c>
      <c r="AF349">
        <f>IFERROR(CORREL(J144:N144,J349:N349),"")</f>
        <v/>
      </c>
      <c r="AZ349">
        <f>IF(Q349=S349,0,1)</f>
        <v/>
      </c>
      <c r="BA349">
        <f>IF(AZ349=1,IF(Q349="","",IF(Q349=N144,"Yes","No")),"")</f>
        <v/>
      </c>
      <c r="BB349">
        <f>IF(BA349="Yes",P349,"")</f>
        <v/>
      </c>
      <c r="BC349">
        <f>IF(AZ349=1,IF(S349="","",IF(S349=N144,"Yes","No")),"")</f>
        <v/>
      </c>
      <c r="BD349">
        <f>IF(BC349="Yes",R349,"")</f>
        <v/>
      </c>
      <c r="BE349">
        <f>IFERROR(IF(SIGN(AE349)=1,"Increasing",IF(SIGN(AE349)=-1,"Decreasing","")),"")</f>
        <v/>
      </c>
      <c r="BF349">
        <f>IF(OR(AND(BE349="Increasing",BA349="Yes"),AND(BE349="Decreasing",BC349="Yes")),"Yes","No")</f>
        <v/>
      </c>
      <c r="BG349">
        <f>IF(I349="pos_trend","Yes","No")</f>
        <v/>
      </c>
      <c r="BH349">
        <f>IF(AF349&lt;&gt;"",IF(ABS(AF349)&gt;0.8,"Yes","No"),"")</f>
        <v/>
      </c>
    </row>
    <row r="350" spans="1:60">
      <c s="1" r="A350" t="n">
        <v>21</v>
      </c>
      <c r="B350" t="s">
        <v>940</v>
      </c>
      <c r="C350" t="s">
        <v>1639</v>
      </c>
      <c r="D350" t="s">
        <v>1640</v>
      </c>
      <c r="E350" t="s">
        <v>1641</v>
      </c>
      <c r="F350" t="s">
        <v>1642</v>
      </c>
      <c r="G350" t="s">
        <v>1643</v>
      </c>
      <c r="H350" t="s"/>
      <c r="I350">
        <f>IF(AND(K350&gt; J350, L350&gt; K350, M350&gt; L350, N350&gt; M350), "pos_trend", IF(AND(K350&lt; J350, L350&lt; K350, M350&lt; L350, N350&lt; M350), "neg_trend", "N/A"))</f>
        <v/>
      </c>
      <c r="J350">
        <f>IFERROR(IF(TRIM(C350)="-", "N/A", IF(RIGHT(C350,1)=")",IF(RIGHT(C350,2)="T)",-1000000000000*VALUE(MID(C350,2,LEN(C350)-3)),IF(RIGHT(C350,2)="M)",-1000000*VALUE(MID(C350,2,LEN(C350)-3)),IF(RIGHT(C350,2)="B)",-1000000000*VALUE(MID(C350,2,LEN(C350)-3)),IF(RIGHT(C350,2)="k)",-1000*VALUE(MID(C350,2,LEN(C350)-3)),VALUE(SUBSTITUTE(C350,",","")))))),IF(RIGHT(C350,1)="T",1000000000000*VALUE(LEFT(C350,LEN(C350)-1)),IF(RIGHT(C350,1)="M",1000000*VALUE(LEFT(C350,LEN(C350)-1)),IF(RIGHT(C350,1)="B",1000000000*VALUE(LEFT(C350,LEN(C350)-1)),IF(RIGHT(C350,1)="%",0.01*VALUE(LEFT(C350,LEN(C350)-1)),IF(RIGHT(C350,1)="k",1000*VALUE(LEFT(C350,LEN(C350)-1)),VALUE(SUBSTITUTE(C350,",",""))))))))),"N/A")</f>
        <v/>
      </c>
      <c r="K350">
        <f>IFERROR(IF(TRIM(D350)="-", "N/A", IF(RIGHT(D350,1)=")",IF(RIGHT(D350,2)="T)",-1000000000000*VALUE(MID(D350,2,LEN(D350)-3)),IF(RIGHT(D350,2)="M)",-1000000*VALUE(MID(D350,2,LEN(D350)-3)),IF(RIGHT(D350,2)="B)",-1000000000*VALUE(MID(D350,2,LEN(D350)-3)),IF(RIGHT(D350,2)="k)",-1000*VALUE(MID(D350,2,LEN(D350)-3)),VALUE(SUBSTITUTE(D350,",","")))))),IF(RIGHT(D350,1)="T",1000000000000*VALUE(LEFT(D350,LEN(D350)-1)),IF(RIGHT(D350,1)="M",1000000*VALUE(LEFT(D350,LEN(D350)-1)),IF(RIGHT(D350,1)="B",1000000000*VALUE(LEFT(D350,LEN(D350)-1)),IF(RIGHT(D350,1)="%",0.01*VALUE(LEFT(D350,LEN(D350)-1)),IF(RIGHT(D350,1)="k",1000*VALUE(LEFT(D350,LEN(D350)-1)),VALUE(SUBSTITUTE(D350,",",""))))))))),"N/A")</f>
        <v/>
      </c>
      <c r="L350">
        <f>IFERROR(IF(TRIM(E350)="-", "N/A", IF(RIGHT(E350,1)=")",IF(RIGHT(E350,2)="T)",-1000000000000*VALUE(MID(E350,2,LEN(E350)-3)),IF(RIGHT(E350,2)="M)",-1000000*VALUE(MID(E350,2,LEN(E350)-3)),IF(RIGHT(E350,2)="B)",-1000000000*VALUE(MID(E350,2,LEN(E350)-3)),IF(RIGHT(E350,2)="k)",-1000*VALUE(MID(E350,2,LEN(E350)-3)),VALUE(SUBSTITUTE(E350,",","")))))),IF(RIGHT(E350,1)="T",1000000000000*VALUE(LEFT(E350,LEN(E350)-1)),IF(RIGHT(E350,1)="M",1000000*VALUE(LEFT(E350,LEN(E350)-1)),IF(RIGHT(E350,1)="B",1000000000*VALUE(LEFT(E350,LEN(E350)-1)),IF(RIGHT(E350,1)="%",0.01*VALUE(LEFT(E350,LEN(E350)-1)),IF(RIGHT(E350,1)="k",1000*VALUE(LEFT(E350,LEN(E350)-1)),VALUE(SUBSTITUTE(E350,",",""))))))))),"N/A")</f>
        <v/>
      </c>
      <c r="M350">
        <f>IFERROR(IF(TRIM(F350)="-", "N/A", IF(RIGHT(F350,1)=")",IF(RIGHT(F350,2)="T)",-1000000000000*VALUE(MID(F350,2,LEN(F350)-3)),IF(RIGHT(F350,2)="M)",-1000000*VALUE(MID(F350,2,LEN(F350)-3)),IF(RIGHT(F350,2)="B)",-1000000000*VALUE(MID(F350,2,LEN(F350)-3)),IF(RIGHT(F350,2)="k)",-1000*VALUE(MID(F350,2,LEN(F350)-3)),VALUE(SUBSTITUTE(F350,",","")))))),IF(RIGHT(F350,1)="T",1000000000000*VALUE(LEFT(F350,LEN(F350)-1)),IF(RIGHT(F350,1)="M",1000000*VALUE(LEFT(F350,LEN(F350)-1)),IF(RIGHT(F350,1)="B",1000000000*VALUE(LEFT(F350,LEN(F350)-1)),IF(RIGHT(F350,1)="%",0.01*VALUE(LEFT(F350,LEN(F350)-1)),IF(RIGHT(F350,1)="k",1000*VALUE(LEFT(F350,LEN(F350)-1)),VALUE(SUBSTITUTE(F350,",",""))))))))),"N/A")</f>
        <v/>
      </c>
      <c r="N350">
        <f>IFERROR(IF(TRIM(G350)="-", "N/A", IF(RIGHT(G350,1)=")",IF(RIGHT(G350,2)="T)",-1000000000000*VALUE(MID(G350,2,LEN(G350)-3)),IF(RIGHT(G350,2)="M)",-1000000*VALUE(MID(G350,2,LEN(G350)-3)),IF(RIGHT(G350,2)="B)",-1000000000*VALUE(MID(G350,2,LEN(G350)-3)),IF(RIGHT(G350,2)="k)",-1000*VALUE(MID(G350,2,LEN(G350)-3)),VALUE(SUBSTITUTE(G350,",","")))))),IF(RIGHT(G350,1)="T",1000000000000*VALUE(LEFT(G350,LEN(G350)-1)),IF(RIGHT(G350,1)="M",1000000*VALUE(LEFT(G350,LEN(G350)-1)),IF(RIGHT(G350,1)="B",1000000000*VALUE(LEFT(G350,LEN(G350)-1)),IF(RIGHT(G350,1)="%",0.01*VALUE(LEFT(G350,LEN(G350)-1)),IF(RIGHT(G350,1)="k",1000*VALUE(LEFT(G350,LEN(G350)-1)),VALUE(SUBSTITUTE(G350,",",""))))))))),"N/A")</f>
        <v/>
      </c>
      <c r="P350">
        <f>MAX(J350:N350)</f>
        <v/>
      </c>
      <c r="Q350">
        <f>IFERROR(J144+MATCH(P350,J350:N350,0)-1,"")</f>
        <v/>
      </c>
      <c r="R350">
        <f>IF(Q350="","",MIN(J350:N350))</f>
        <v/>
      </c>
      <c r="S350">
        <f>IFERROR(J144+MATCH(R350,J350:N350,0)-1,"")</f>
        <v/>
      </c>
      <c r="T350">
        <f>IFERROR(AVERAGE(J350:N350),"")</f>
        <v/>
      </c>
      <c r="U350">
        <f>IFERROR(STDEV(J350:N350),"")</f>
        <v/>
      </c>
      <c r="V350">
        <f>IFERROR(IF(C350="-","",IF(ISBLANK(B350),"",IF(OR(ISNUMBER(FIND("Growth",B350)),ISNUMBER(FIND("Margin",B350))),"",(J350-T350)/U350))),"")</f>
        <v/>
      </c>
      <c r="W350">
        <f>IFERROR(IF(OR(D350="-",ISBLANK(D350)),"",(K350-T350)/U350),"")</f>
        <v/>
      </c>
      <c r="X350">
        <f>IFERROR(IF(OR(E350="-",ISBLANK(E350)),"",(L350-T350)/U350),"")</f>
        <v/>
      </c>
      <c r="Y350">
        <f>IFERROR(IF(OR(F350="-",ISBLANK(F350)),"",(M350-T350)/U350),"")</f>
        <v/>
      </c>
      <c r="Z350">
        <f>IFERROR(IF(OR(G350="-",ISBLANK(G350)),"",(N350-T350)/U350),"")</f>
        <v/>
      </c>
      <c r="AA350">
        <f>IF(MAX(MAX(V350:Z350),ABS(MIN(V350:Z350)))=ABS(MIN(V350:Z350)),MIN(V350:Z350),MAX(V350:Z350))</f>
        <v/>
      </c>
      <c r="AB350">
        <f>IFERROR(V144+MATCH(AA350,V350:Z350,0)-1,"")</f>
        <v/>
      </c>
      <c r="AC350">
        <f>IF(AB350&lt;&gt;"",IF(S350=AB350,"Low",IF(AB350=Q350,"High","")),"")</f>
        <v/>
      </c>
      <c r="AE350">
        <f>IF(ISNUMBER(MATCH("N/A",J350:N350,0)),"",IFERROR((5 * SUMPRODUCT(J144:N144,J350:N350) - PRODUCT(SUM(J144:N144),SUM(J350:N350))) / ((5 * SUM((J144^2)+(K144^2)+(L144^2)+(M144^2)+(N144^2))) - SUM(J144:N144)^2),""))</f>
        <v/>
      </c>
      <c r="AF350">
        <f>IFERROR(CORREL(J144:N144,J350:N350),"")</f>
        <v/>
      </c>
      <c r="AZ350">
        <f>IF(Q350=S350,0,1)</f>
        <v/>
      </c>
      <c r="BA350">
        <f>IF(AZ350=1,IF(Q350="","",IF(Q350=N144,"Yes","No")),"")</f>
        <v/>
      </c>
      <c r="BB350">
        <f>IF(BA350="Yes",P350,"")</f>
        <v/>
      </c>
      <c r="BC350">
        <f>IF(AZ350=1,IF(S350="","",IF(S350=N144,"Yes","No")),"")</f>
        <v/>
      </c>
      <c r="BD350">
        <f>IF(BC350="Yes",R350,"")</f>
        <v/>
      </c>
      <c r="BE350">
        <f>IFERROR(IF(SIGN(AE350)=1,"Increasing",IF(SIGN(AE350)=-1,"Decreasing","")),"")</f>
        <v/>
      </c>
      <c r="BF350">
        <f>IF(OR(AND(BE350="Increasing",BA350="Yes"),AND(BE350="Decreasing",BC350="Yes")),"Yes","No")</f>
        <v/>
      </c>
      <c r="BG350">
        <f>IF(I350="pos_trend","Yes","No")</f>
        <v/>
      </c>
      <c r="BH350">
        <f>IF(AF350&lt;&gt;"",IF(ABS(AF350)&gt;0.8,"Yes","No"),"")</f>
        <v/>
      </c>
    </row>
    <row r="351" spans="1:60">
      <c s="1" r="A351" t="n">
        <v>22</v>
      </c>
      <c r="B351" t="s">
        <v>946</v>
      </c>
      <c r="C351" t="s">
        <v>1644</v>
      </c>
      <c r="D351" t="s">
        <v>1645</v>
      </c>
      <c r="E351" t="s">
        <v>1646</v>
      </c>
      <c r="F351" t="s">
        <v>1647</v>
      </c>
      <c r="G351" t="s">
        <v>1648</v>
      </c>
      <c r="H351" t="s"/>
      <c r="I351">
        <f>IF(AND(K351&gt; J351, L351&gt; K351, M351&gt; L351, N351&gt; M351), "pos_trend", IF(AND(K351&lt; J351, L351&lt; K351, M351&lt; L351, N351&lt; M351), "neg_trend", "N/A"))</f>
        <v/>
      </c>
      <c r="J351">
        <f>IFERROR(IF(TRIM(C351)="-", "N/A", IF(RIGHT(C351,1)=")",IF(RIGHT(C351,2)="T)",-1000000000000*VALUE(MID(C351,2,LEN(C351)-3)),IF(RIGHT(C351,2)="M)",-1000000*VALUE(MID(C351,2,LEN(C351)-3)),IF(RIGHT(C351,2)="B)",-1000000000*VALUE(MID(C351,2,LEN(C351)-3)),IF(RIGHT(C351,2)="k)",-1000*VALUE(MID(C351,2,LEN(C351)-3)),VALUE(SUBSTITUTE(C351,",","")))))),IF(RIGHT(C351,1)="T",1000000000000*VALUE(LEFT(C351,LEN(C351)-1)),IF(RIGHT(C351,1)="M",1000000*VALUE(LEFT(C351,LEN(C351)-1)),IF(RIGHT(C351,1)="B",1000000000*VALUE(LEFT(C351,LEN(C351)-1)),IF(RIGHT(C351,1)="%",0.01*VALUE(LEFT(C351,LEN(C351)-1)),IF(RIGHT(C351,1)="k",1000*VALUE(LEFT(C351,LEN(C351)-1)),VALUE(SUBSTITUTE(C351,",",""))))))))),"N/A")</f>
        <v/>
      </c>
      <c r="K351">
        <f>IFERROR(IF(TRIM(D351)="-", "N/A", IF(RIGHT(D351,1)=")",IF(RIGHT(D351,2)="T)",-1000000000000*VALUE(MID(D351,2,LEN(D351)-3)),IF(RIGHT(D351,2)="M)",-1000000*VALUE(MID(D351,2,LEN(D351)-3)),IF(RIGHT(D351,2)="B)",-1000000000*VALUE(MID(D351,2,LEN(D351)-3)),IF(RIGHT(D351,2)="k)",-1000*VALUE(MID(D351,2,LEN(D351)-3)),VALUE(SUBSTITUTE(D351,",","")))))),IF(RIGHT(D351,1)="T",1000000000000*VALUE(LEFT(D351,LEN(D351)-1)),IF(RIGHT(D351,1)="M",1000000*VALUE(LEFT(D351,LEN(D351)-1)),IF(RIGHT(D351,1)="B",1000000000*VALUE(LEFT(D351,LEN(D351)-1)),IF(RIGHT(D351,1)="%",0.01*VALUE(LEFT(D351,LEN(D351)-1)),IF(RIGHT(D351,1)="k",1000*VALUE(LEFT(D351,LEN(D351)-1)),VALUE(SUBSTITUTE(D351,",",""))))))))),"N/A")</f>
        <v/>
      </c>
      <c r="L351">
        <f>IFERROR(IF(TRIM(E351)="-", "N/A", IF(RIGHT(E351,1)=")",IF(RIGHT(E351,2)="T)",-1000000000000*VALUE(MID(E351,2,LEN(E351)-3)),IF(RIGHT(E351,2)="M)",-1000000*VALUE(MID(E351,2,LEN(E351)-3)),IF(RIGHT(E351,2)="B)",-1000000000*VALUE(MID(E351,2,LEN(E351)-3)),IF(RIGHT(E351,2)="k)",-1000*VALUE(MID(E351,2,LEN(E351)-3)),VALUE(SUBSTITUTE(E351,",","")))))),IF(RIGHT(E351,1)="T",1000000000000*VALUE(LEFT(E351,LEN(E351)-1)),IF(RIGHT(E351,1)="M",1000000*VALUE(LEFT(E351,LEN(E351)-1)),IF(RIGHT(E351,1)="B",1000000000*VALUE(LEFT(E351,LEN(E351)-1)),IF(RIGHT(E351,1)="%",0.01*VALUE(LEFT(E351,LEN(E351)-1)),IF(RIGHT(E351,1)="k",1000*VALUE(LEFT(E351,LEN(E351)-1)),VALUE(SUBSTITUTE(E351,",",""))))))))),"N/A")</f>
        <v/>
      </c>
      <c r="M351">
        <f>IFERROR(IF(TRIM(F351)="-", "N/A", IF(RIGHT(F351,1)=")",IF(RIGHT(F351,2)="T)",-1000000000000*VALUE(MID(F351,2,LEN(F351)-3)),IF(RIGHT(F351,2)="M)",-1000000*VALUE(MID(F351,2,LEN(F351)-3)),IF(RIGHT(F351,2)="B)",-1000000000*VALUE(MID(F351,2,LEN(F351)-3)),IF(RIGHT(F351,2)="k)",-1000*VALUE(MID(F351,2,LEN(F351)-3)),VALUE(SUBSTITUTE(F351,",","")))))),IF(RIGHT(F351,1)="T",1000000000000*VALUE(LEFT(F351,LEN(F351)-1)),IF(RIGHT(F351,1)="M",1000000*VALUE(LEFT(F351,LEN(F351)-1)),IF(RIGHT(F351,1)="B",1000000000*VALUE(LEFT(F351,LEN(F351)-1)),IF(RIGHT(F351,1)="%",0.01*VALUE(LEFT(F351,LEN(F351)-1)),IF(RIGHT(F351,1)="k",1000*VALUE(LEFT(F351,LEN(F351)-1)),VALUE(SUBSTITUTE(F351,",",""))))))))),"N/A")</f>
        <v/>
      </c>
      <c r="N351">
        <f>IFERROR(IF(TRIM(G351)="-", "N/A", IF(RIGHT(G351,1)=")",IF(RIGHT(G351,2)="T)",-1000000000000*VALUE(MID(G351,2,LEN(G351)-3)),IF(RIGHT(G351,2)="M)",-1000000*VALUE(MID(G351,2,LEN(G351)-3)),IF(RIGHT(G351,2)="B)",-1000000000*VALUE(MID(G351,2,LEN(G351)-3)),IF(RIGHT(G351,2)="k)",-1000*VALUE(MID(G351,2,LEN(G351)-3)),VALUE(SUBSTITUTE(G351,",","")))))),IF(RIGHT(G351,1)="T",1000000000000*VALUE(LEFT(G351,LEN(G351)-1)),IF(RIGHT(G351,1)="M",1000000*VALUE(LEFT(G351,LEN(G351)-1)),IF(RIGHT(G351,1)="B",1000000000*VALUE(LEFT(G351,LEN(G351)-1)),IF(RIGHT(G351,1)="%",0.01*VALUE(LEFT(G351,LEN(G351)-1)),IF(RIGHT(G351,1)="k",1000*VALUE(LEFT(G351,LEN(G351)-1)),VALUE(SUBSTITUTE(G351,",",""))))))))),"N/A")</f>
        <v/>
      </c>
      <c r="P351">
        <f>MAX(J351:N351)</f>
        <v/>
      </c>
      <c r="Q351">
        <f>IFERROR(J144+MATCH(P351,J351:N351,0)-1,"")</f>
        <v/>
      </c>
      <c r="R351">
        <f>IF(Q351="","",MIN(J351:N351))</f>
        <v/>
      </c>
      <c r="S351">
        <f>IFERROR(J144+MATCH(R351,J351:N351,0)-1,"")</f>
        <v/>
      </c>
      <c r="T351">
        <f>IFERROR(AVERAGE(J351:N351),"")</f>
        <v/>
      </c>
      <c r="U351">
        <f>IFERROR(STDEV(J351:N351),"")</f>
        <v/>
      </c>
      <c r="V351">
        <f>IFERROR(IF(C351="-","",IF(ISBLANK(B351),"",IF(OR(ISNUMBER(FIND("Growth",B351)),ISNUMBER(FIND("Margin",B351))),"",(J351-T351)/U351))),"")</f>
        <v/>
      </c>
      <c r="W351">
        <f>IFERROR(IF(OR(D351="-",ISBLANK(D351)),"",(K351-T351)/U351),"")</f>
        <v/>
      </c>
      <c r="X351">
        <f>IFERROR(IF(OR(E351="-",ISBLANK(E351)),"",(L351-T351)/U351),"")</f>
        <v/>
      </c>
      <c r="Y351">
        <f>IFERROR(IF(OR(F351="-",ISBLANK(F351)),"",(M351-T351)/U351),"")</f>
        <v/>
      </c>
      <c r="Z351">
        <f>IFERROR(IF(OR(G351="-",ISBLANK(G351)),"",(N351-T351)/U351),"")</f>
        <v/>
      </c>
      <c r="AA351">
        <f>IF(MAX(MAX(V351:Z351),ABS(MIN(V351:Z351)))=ABS(MIN(V351:Z351)),MIN(V351:Z351),MAX(V351:Z351))</f>
        <v/>
      </c>
      <c r="AB351">
        <f>IFERROR(V144+MATCH(AA351,V351:Z351,0)-1,"")</f>
        <v/>
      </c>
      <c r="AC351">
        <f>IF(AB351&lt;&gt;"",IF(S351=AB351,"Low",IF(AB351=Q351,"High","")),"")</f>
        <v/>
      </c>
      <c r="AE351">
        <f>IF(ISNUMBER(MATCH("N/A",J351:N351,0)),"",IFERROR((5 * SUMPRODUCT(J144:N144,J351:N351) - PRODUCT(SUM(J144:N144),SUM(J351:N351))) / ((5 * SUM((J144^2)+(K144^2)+(L144^2)+(M144^2)+(N144^2))) - SUM(J144:N144)^2),""))</f>
        <v/>
      </c>
      <c r="AF351">
        <f>IFERROR(CORREL(J144:N144,J351:N351),"")</f>
        <v/>
      </c>
      <c r="AZ351">
        <f>IF(Q351=S351,0,1)</f>
        <v/>
      </c>
      <c r="BA351">
        <f>IF(AZ351=1,IF(Q351="","",IF(Q351=N144,"Yes","No")),"")</f>
        <v/>
      </c>
      <c r="BB351">
        <f>IF(BA351="Yes",P351,"")</f>
        <v/>
      </c>
      <c r="BC351">
        <f>IF(AZ351=1,IF(S351="","",IF(S351=N144,"Yes","No")),"")</f>
        <v/>
      </c>
      <c r="BD351">
        <f>IF(BC351="Yes",R351,"")</f>
        <v/>
      </c>
      <c r="BE351">
        <f>IFERROR(IF(SIGN(AE351)=1,"Increasing",IF(SIGN(AE351)=-1,"Decreasing","")),"")</f>
        <v/>
      </c>
      <c r="BF351">
        <f>IF(OR(AND(BE351="Increasing",BA351="Yes"),AND(BE351="Decreasing",BC351="Yes")),"Yes","No")</f>
        <v/>
      </c>
      <c r="BG351">
        <f>IF(I351="pos_trend","Yes","No")</f>
        <v/>
      </c>
      <c r="BH351">
        <f>IF(AF351&lt;&gt;"",IF(ABS(AF351)&gt;0.8,"Yes","No"),"")</f>
        <v/>
      </c>
    </row>
    <row r="352" spans="1:60">
      <c s="1" r="A352" t="n">
        <v>23</v>
      </c>
      <c r="B352" t="s">
        <v>952</v>
      </c>
      <c r="C352" t="s">
        <v>264</v>
      </c>
      <c r="D352" t="s">
        <v>1649</v>
      </c>
      <c r="E352" t="s">
        <v>1650</v>
      </c>
      <c r="F352" t="s">
        <v>1651</v>
      </c>
      <c r="G352" t="s">
        <v>1652</v>
      </c>
      <c r="H352" t="s"/>
      <c r="I352">
        <f>IF(AND(K352&gt; J352, L352&gt; K352, M352&gt; L352, N352&gt; M352), "pos_trend", IF(AND(K352&lt; J352, L352&lt; K352, M352&lt; L352, N352&lt; M352), "neg_trend", "N/A"))</f>
        <v/>
      </c>
      <c r="J352">
        <f>IFERROR(IF(TRIM(C352)="-", "N/A", IF(RIGHT(C352,1)=")",IF(RIGHT(C352,2)="T)",-1000000000000*VALUE(MID(C352,2,LEN(C352)-3)),IF(RIGHT(C352,2)="M)",-1000000*VALUE(MID(C352,2,LEN(C352)-3)),IF(RIGHT(C352,2)="B)",-1000000000*VALUE(MID(C352,2,LEN(C352)-3)),IF(RIGHT(C352,2)="k)",-1000*VALUE(MID(C352,2,LEN(C352)-3)),VALUE(SUBSTITUTE(C352,",","")))))),IF(RIGHT(C352,1)="T",1000000000000*VALUE(LEFT(C352,LEN(C352)-1)),IF(RIGHT(C352,1)="M",1000000*VALUE(LEFT(C352,LEN(C352)-1)),IF(RIGHT(C352,1)="B",1000000000*VALUE(LEFT(C352,LEN(C352)-1)),IF(RIGHT(C352,1)="%",0.01*VALUE(LEFT(C352,LEN(C352)-1)),IF(RIGHT(C352,1)="k",1000*VALUE(LEFT(C352,LEN(C352)-1)),VALUE(SUBSTITUTE(C352,",",""))))))))),"N/A")</f>
        <v/>
      </c>
      <c r="K352">
        <f>IFERROR(IF(TRIM(D352)="-", "N/A", IF(RIGHT(D352,1)=")",IF(RIGHT(D352,2)="T)",-1000000000000*VALUE(MID(D352,2,LEN(D352)-3)),IF(RIGHT(D352,2)="M)",-1000000*VALUE(MID(D352,2,LEN(D352)-3)),IF(RIGHT(D352,2)="B)",-1000000000*VALUE(MID(D352,2,LEN(D352)-3)),IF(RIGHT(D352,2)="k)",-1000*VALUE(MID(D352,2,LEN(D352)-3)),VALUE(SUBSTITUTE(D352,",","")))))),IF(RIGHT(D352,1)="T",1000000000000*VALUE(LEFT(D352,LEN(D352)-1)),IF(RIGHT(D352,1)="M",1000000*VALUE(LEFT(D352,LEN(D352)-1)),IF(RIGHT(D352,1)="B",1000000000*VALUE(LEFT(D352,LEN(D352)-1)),IF(RIGHT(D352,1)="%",0.01*VALUE(LEFT(D352,LEN(D352)-1)),IF(RIGHT(D352,1)="k",1000*VALUE(LEFT(D352,LEN(D352)-1)),VALUE(SUBSTITUTE(D352,",",""))))))))),"N/A")</f>
        <v/>
      </c>
      <c r="L352">
        <f>IFERROR(IF(TRIM(E352)="-", "N/A", IF(RIGHT(E352,1)=")",IF(RIGHT(E352,2)="T)",-1000000000000*VALUE(MID(E352,2,LEN(E352)-3)),IF(RIGHT(E352,2)="M)",-1000000*VALUE(MID(E352,2,LEN(E352)-3)),IF(RIGHT(E352,2)="B)",-1000000000*VALUE(MID(E352,2,LEN(E352)-3)),IF(RIGHT(E352,2)="k)",-1000*VALUE(MID(E352,2,LEN(E352)-3)),VALUE(SUBSTITUTE(E352,",","")))))),IF(RIGHT(E352,1)="T",1000000000000*VALUE(LEFT(E352,LEN(E352)-1)),IF(RIGHT(E352,1)="M",1000000*VALUE(LEFT(E352,LEN(E352)-1)),IF(RIGHT(E352,1)="B",1000000000*VALUE(LEFT(E352,LEN(E352)-1)),IF(RIGHT(E352,1)="%",0.01*VALUE(LEFT(E352,LEN(E352)-1)),IF(RIGHT(E352,1)="k",1000*VALUE(LEFT(E352,LEN(E352)-1)),VALUE(SUBSTITUTE(E352,",",""))))))))),"N/A")</f>
        <v/>
      </c>
      <c r="M352">
        <f>IFERROR(IF(TRIM(F352)="-", "N/A", IF(RIGHT(F352,1)=")",IF(RIGHT(F352,2)="T)",-1000000000000*VALUE(MID(F352,2,LEN(F352)-3)),IF(RIGHT(F352,2)="M)",-1000000*VALUE(MID(F352,2,LEN(F352)-3)),IF(RIGHT(F352,2)="B)",-1000000000*VALUE(MID(F352,2,LEN(F352)-3)),IF(RIGHT(F352,2)="k)",-1000*VALUE(MID(F352,2,LEN(F352)-3)),VALUE(SUBSTITUTE(F352,",","")))))),IF(RIGHT(F352,1)="T",1000000000000*VALUE(LEFT(F352,LEN(F352)-1)),IF(RIGHT(F352,1)="M",1000000*VALUE(LEFT(F352,LEN(F352)-1)),IF(RIGHT(F352,1)="B",1000000000*VALUE(LEFT(F352,LEN(F352)-1)),IF(RIGHT(F352,1)="%",0.01*VALUE(LEFT(F352,LEN(F352)-1)),IF(RIGHT(F352,1)="k",1000*VALUE(LEFT(F352,LEN(F352)-1)),VALUE(SUBSTITUTE(F352,",",""))))))))),"N/A")</f>
        <v/>
      </c>
      <c r="N352">
        <f>IFERROR(IF(TRIM(G352)="-", "N/A", IF(RIGHT(G352,1)=")",IF(RIGHT(G352,2)="T)",-1000000000000*VALUE(MID(G352,2,LEN(G352)-3)),IF(RIGHT(G352,2)="M)",-1000000*VALUE(MID(G352,2,LEN(G352)-3)),IF(RIGHT(G352,2)="B)",-1000000000*VALUE(MID(G352,2,LEN(G352)-3)),IF(RIGHT(G352,2)="k)",-1000*VALUE(MID(G352,2,LEN(G352)-3)),VALUE(SUBSTITUTE(G352,",","")))))),IF(RIGHT(G352,1)="T",1000000000000*VALUE(LEFT(G352,LEN(G352)-1)),IF(RIGHT(G352,1)="M",1000000*VALUE(LEFT(G352,LEN(G352)-1)),IF(RIGHT(G352,1)="B",1000000000*VALUE(LEFT(G352,LEN(G352)-1)),IF(RIGHT(G352,1)="%",0.01*VALUE(LEFT(G352,LEN(G352)-1)),IF(RIGHT(G352,1)="k",1000*VALUE(LEFT(G352,LEN(G352)-1)),VALUE(SUBSTITUTE(G352,",",""))))))))),"N/A")</f>
        <v/>
      </c>
      <c r="P352">
        <f>MAX(J352:N352)</f>
        <v/>
      </c>
      <c r="Q352">
        <f>IFERROR(J144+MATCH(P352,J352:N352,0)-1,"")</f>
        <v/>
      </c>
      <c r="R352">
        <f>IF(Q352="","",MIN(J352:N352))</f>
        <v/>
      </c>
      <c r="S352">
        <f>IFERROR(J144+MATCH(R352,J352:N352,0)-1,"")</f>
        <v/>
      </c>
      <c r="T352">
        <f>IFERROR(AVERAGE(J352:N352),"")</f>
        <v/>
      </c>
      <c r="U352">
        <f>IFERROR(STDEV(J352:N352),"")</f>
        <v/>
      </c>
      <c r="V352">
        <f>IFERROR(IF(C352="-","",IF(ISBLANK(B352),"",IF(OR(ISNUMBER(FIND("Growth",B352)),ISNUMBER(FIND("Margin",B352))),"",(J352-T352)/U352))),"")</f>
        <v/>
      </c>
      <c r="W352">
        <f>IFERROR(IF(OR(D352="-",ISBLANK(D352)),"",(K352-T352)/U352),"")</f>
        <v/>
      </c>
      <c r="X352">
        <f>IFERROR(IF(OR(E352="-",ISBLANK(E352)),"",(L352-T352)/U352),"")</f>
        <v/>
      </c>
      <c r="Y352">
        <f>IFERROR(IF(OR(F352="-",ISBLANK(F352)),"",(M352-T352)/U352),"")</f>
        <v/>
      </c>
      <c r="Z352">
        <f>IFERROR(IF(OR(G352="-",ISBLANK(G352)),"",(N352-T352)/U352),"")</f>
        <v/>
      </c>
      <c r="AA352">
        <f>IF(MAX(MAX(V352:Z352),ABS(MIN(V352:Z352)))=ABS(MIN(V352:Z352)),MIN(V352:Z352),MAX(V352:Z352))</f>
        <v/>
      </c>
      <c r="AB352">
        <f>IFERROR(V144+MATCH(AA352,V352:Z352,0)-1,"")</f>
        <v/>
      </c>
      <c r="AC352">
        <f>IF(AB352&lt;&gt;"",IF(S352=AB352,"Low",IF(AB352=Q352,"High","")),"")</f>
        <v/>
      </c>
      <c r="AE352">
        <f>IF(ISNUMBER(MATCH("N/A",J352:N352,0)),"",IFERROR((5 * SUMPRODUCT(J144:N144,J352:N352) - PRODUCT(SUM(J144:N144),SUM(J352:N352))) / ((5 * SUM((J144^2)+(K144^2)+(L144^2)+(M144^2)+(N144^2))) - SUM(J144:N144)^2),""))</f>
        <v/>
      </c>
      <c r="AF352">
        <f>IFERROR(CORREL(J144:N144,J352:N352),"")</f>
        <v/>
      </c>
      <c r="AZ352">
        <f>IF(Q352=S352,0,1)</f>
        <v/>
      </c>
      <c r="BA352">
        <f>IF(AZ352=1,IF(Q352="","",IF(Q352=N144,"Yes","No")),"")</f>
        <v/>
      </c>
      <c r="BB352">
        <f>IF(BA352="Yes",P352,"")</f>
        <v/>
      </c>
      <c r="BC352">
        <f>IF(AZ352=1,IF(S352="","",IF(S352=N144,"Yes","No")),"")</f>
        <v/>
      </c>
      <c r="BD352">
        <f>IF(BC352="Yes",R352,"")</f>
        <v/>
      </c>
      <c r="BE352">
        <f>IFERROR(IF(SIGN(AE352)=1,"Increasing",IF(SIGN(AE352)=-1,"Decreasing","")),"")</f>
        <v/>
      </c>
      <c r="BF352">
        <f>IF(OR(AND(BE352="Increasing",BA352="Yes"),AND(BE352="Decreasing",BC352="Yes")),"Yes","No")</f>
        <v/>
      </c>
      <c r="BG352">
        <f>IF(I352="pos_trend","Yes","No")</f>
        <v/>
      </c>
      <c r="BH352">
        <f>IF(AF352&lt;&gt;"",IF(ABS(AF352)&gt;0.8,"Yes","No"),"")</f>
        <v/>
      </c>
    </row>
    <row r="353" spans="1:60">
      <c s="1" r="A353" t="n">
        <v>24</v>
      </c>
      <c r="B353" t="s">
        <v>957</v>
      </c>
      <c r="C353" t="s">
        <v>264</v>
      </c>
      <c r="D353" t="s">
        <v>264</v>
      </c>
      <c r="E353" t="s">
        <v>264</v>
      </c>
      <c r="F353" t="s">
        <v>264</v>
      </c>
      <c r="G353" t="s">
        <v>1653</v>
      </c>
      <c r="H353" t="s"/>
      <c r="I353">
        <f>IF(AND(K353&gt; J353, L353&gt; K353, M353&gt; L353, N353&gt; M353), "pos_trend", IF(AND(K353&lt; J353, L353&lt; K353, M353&lt; L353, N353&lt; M353), "neg_trend", "N/A"))</f>
        <v/>
      </c>
      <c r="J353">
        <f>IFERROR(IF(TRIM(C353)="-", "N/A", IF(RIGHT(C353,1)=")",IF(RIGHT(C353,2)="T)",-1000000000000*VALUE(MID(C353,2,LEN(C353)-3)),IF(RIGHT(C353,2)="M)",-1000000*VALUE(MID(C353,2,LEN(C353)-3)),IF(RIGHT(C353,2)="B)",-1000000000*VALUE(MID(C353,2,LEN(C353)-3)),IF(RIGHT(C353,2)="k)",-1000*VALUE(MID(C353,2,LEN(C353)-3)),VALUE(SUBSTITUTE(C353,",","")))))),IF(RIGHT(C353,1)="T",1000000000000*VALUE(LEFT(C353,LEN(C353)-1)),IF(RIGHT(C353,1)="M",1000000*VALUE(LEFT(C353,LEN(C353)-1)),IF(RIGHT(C353,1)="B",1000000000*VALUE(LEFT(C353,LEN(C353)-1)),IF(RIGHT(C353,1)="%",0.01*VALUE(LEFT(C353,LEN(C353)-1)),IF(RIGHT(C353,1)="k",1000*VALUE(LEFT(C353,LEN(C353)-1)),VALUE(SUBSTITUTE(C353,",",""))))))))),"N/A")</f>
        <v/>
      </c>
      <c r="K353">
        <f>IFERROR(IF(TRIM(D353)="-", "N/A", IF(RIGHT(D353,1)=")",IF(RIGHT(D353,2)="T)",-1000000000000*VALUE(MID(D353,2,LEN(D353)-3)),IF(RIGHT(D353,2)="M)",-1000000*VALUE(MID(D353,2,LEN(D353)-3)),IF(RIGHT(D353,2)="B)",-1000000000*VALUE(MID(D353,2,LEN(D353)-3)),IF(RIGHT(D353,2)="k)",-1000*VALUE(MID(D353,2,LEN(D353)-3)),VALUE(SUBSTITUTE(D353,",","")))))),IF(RIGHT(D353,1)="T",1000000000000*VALUE(LEFT(D353,LEN(D353)-1)),IF(RIGHT(D353,1)="M",1000000*VALUE(LEFT(D353,LEN(D353)-1)),IF(RIGHT(D353,1)="B",1000000000*VALUE(LEFT(D353,LEN(D353)-1)),IF(RIGHT(D353,1)="%",0.01*VALUE(LEFT(D353,LEN(D353)-1)),IF(RIGHT(D353,1)="k",1000*VALUE(LEFT(D353,LEN(D353)-1)),VALUE(SUBSTITUTE(D353,",",""))))))))),"N/A")</f>
        <v/>
      </c>
      <c r="L353">
        <f>IFERROR(IF(TRIM(E353)="-", "N/A", IF(RIGHT(E353,1)=")",IF(RIGHT(E353,2)="T)",-1000000000000*VALUE(MID(E353,2,LEN(E353)-3)),IF(RIGHT(E353,2)="M)",-1000000*VALUE(MID(E353,2,LEN(E353)-3)),IF(RIGHT(E353,2)="B)",-1000000000*VALUE(MID(E353,2,LEN(E353)-3)),IF(RIGHT(E353,2)="k)",-1000*VALUE(MID(E353,2,LEN(E353)-3)),VALUE(SUBSTITUTE(E353,",","")))))),IF(RIGHT(E353,1)="T",1000000000000*VALUE(LEFT(E353,LEN(E353)-1)),IF(RIGHT(E353,1)="M",1000000*VALUE(LEFT(E353,LEN(E353)-1)),IF(RIGHT(E353,1)="B",1000000000*VALUE(LEFT(E353,LEN(E353)-1)),IF(RIGHT(E353,1)="%",0.01*VALUE(LEFT(E353,LEN(E353)-1)),IF(RIGHT(E353,1)="k",1000*VALUE(LEFT(E353,LEN(E353)-1)),VALUE(SUBSTITUTE(E353,",",""))))))))),"N/A")</f>
        <v/>
      </c>
      <c r="M353">
        <f>IFERROR(IF(TRIM(F353)="-", "N/A", IF(RIGHT(F353,1)=")",IF(RIGHT(F353,2)="T)",-1000000000000*VALUE(MID(F353,2,LEN(F353)-3)),IF(RIGHT(F353,2)="M)",-1000000*VALUE(MID(F353,2,LEN(F353)-3)),IF(RIGHT(F353,2)="B)",-1000000000*VALUE(MID(F353,2,LEN(F353)-3)),IF(RIGHT(F353,2)="k)",-1000*VALUE(MID(F353,2,LEN(F353)-3)),VALUE(SUBSTITUTE(F353,",","")))))),IF(RIGHT(F353,1)="T",1000000000000*VALUE(LEFT(F353,LEN(F353)-1)),IF(RIGHT(F353,1)="M",1000000*VALUE(LEFT(F353,LEN(F353)-1)),IF(RIGHT(F353,1)="B",1000000000*VALUE(LEFT(F353,LEN(F353)-1)),IF(RIGHT(F353,1)="%",0.01*VALUE(LEFT(F353,LEN(F353)-1)),IF(RIGHT(F353,1)="k",1000*VALUE(LEFT(F353,LEN(F353)-1)),VALUE(SUBSTITUTE(F353,",",""))))))))),"N/A")</f>
        <v/>
      </c>
      <c r="N353">
        <f>IFERROR(IF(TRIM(G353)="-", "N/A", IF(RIGHT(G353,1)=")",IF(RIGHT(G353,2)="T)",-1000000000000*VALUE(MID(G353,2,LEN(G353)-3)),IF(RIGHT(G353,2)="M)",-1000000*VALUE(MID(G353,2,LEN(G353)-3)),IF(RIGHT(G353,2)="B)",-1000000000*VALUE(MID(G353,2,LEN(G353)-3)),IF(RIGHT(G353,2)="k)",-1000*VALUE(MID(G353,2,LEN(G353)-3)),VALUE(SUBSTITUTE(G353,",","")))))),IF(RIGHT(G353,1)="T",1000000000000*VALUE(LEFT(G353,LEN(G353)-1)),IF(RIGHT(G353,1)="M",1000000*VALUE(LEFT(G353,LEN(G353)-1)),IF(RIGHT(G353,1)="B",1000000000*VALUE(LEFT(G353,LEN(G353)-1)),IF(RIGHT(G353,1)="%",0.01*VALUE(LEFT(G353,LEN(G353)-1)),IF(RIGHT(G353,1)="k",1000*VALUE(LEFT(G353,LEN(G353)-1)),VALUE(SUBSTITUTE(G353,",",""))))))))),"N/A")</f>
        <v/>
      </c>
      <c r="P353">
        <f>MAX(J353:N353)</f>
        <v/>
      </c>
      <c r="Q353">
        <f>IFERROR(J144+MATCH(P353,J353:N353,0)-1,"")</f>
        <v/>
      </c>
      <c r="R353">
        <f>IF(Q353="","",MIN(J353:N353))</f>
        <v/>
      </c>
      <c r="T353">
        <f>IFERROR(AVERAGE(J353:N353),"")</f>
        <v/>
      </c>
      <c r="U353">
        <f>IFERROR(STDEV(J353:N353),"")</f>
        <v/>
      </c>
      <c r="V353">
        <f>IFERROR(IF(C353="-","",IF(ISBLANK(B353),"",IF(OR(ISNUMBER(FIND("Growth",B353)),ISNUMBER(FIND("Margin",B353))),"",(J353-T353)/U353))),"")</f>
        <v/>
      </c>
      <c r="W353">
        <f>IFERROR(IF(OR(D353="-",ISBLANK(D353)),"",(K353-T353)/U353),"")</f>
        <v/>
      </c>
      <c r="X353">
        <f>IFERROR(IF(OR(E353="-",ISBLANK(E353)),"",(L353-T353)/U353),"")</f>
        <v/>
      </c>
      <c r="Y353">
        <f>IFERROR(IF(OR(F353="-",ISBLANK(F353)),"",(M353-T353)/U353),"")</f>
        <v/>
      </c>
      <c r="Z353">
        <f>IFERROR(IF(OR(G353="-",ISBLANK(G353)),"",(N353-T353)/U353),"")</f>
        <v/>
      </c>
      <c r="AA353">
        <f>IF(MAX(MAX(V353:Z353),ABS(MIN(V353:Z353)))=ABS(MIN(V353:Z353)),MIN(V353:Z353),MAX(V353:Z353))</f>
        <v/>
      </c>
      <c r="AB353">
        <f>IFERROR(V144+MATCH(AA353,V353:Z353,0)-1,"")</f>
        <v/>
      </c>
      <c r="AC353">
        <f>IF(S353=AB353,"Low",IF(AB353=Q353,"High",""))</f>
        <v/>
      </c>
    </row>
    <row r="354" spans="1:60">
      <c r="I354">
        <f>IF(AND(K354&gt; J354, L354&gt; K354, M354&gt; L354, N354&gt; M354), "pos_trend", IF(AND(K354&lt; J354, L354&lt; K354, M354&lt; L354, N354&lt; M354), "neg_trend", "N/A"))</f>
        <v/>
      </c>
      <c r="J354">
        <f>IFERROR(IF(TRIM(C354)="-", "N/A", IF(RIGHT(C354,1)=")",IF(RIGHT(C354,2)="T)",-1000000000000*VALUE(MID(C354,2,LEN(C354)-3)),IF(RIGHT(C354,2)="M)",-1000000*VALUE(MID(C354,2,LEN(C354)-3)),IF(RIGHT(C354,2)="B)",-1000000000*VALUE(MID(C354,2,LEN(C354)-3)),IF(RIGHT(C354,2)="k)",-1000*VALUE(MID(C354,2,LEN(C354)-3)),VALUE(SUBSTITUTE(C354,",","")))))),IF(RIGHT(C354,1)="T",1000000000000*VALUE(LEFT(C354,LEN(C354)-1)),IF(RIGHT(C354,1)="M",1000000*VALUE(LEFT(C354,LEN(C354)-1)),IF(RIGHT(C354,1)="B",1000000000*VALUE(LEFT(C354,LEN(C354)-1)),IF(RIGHT(C354,1)="%",0.01*VALUE(LEFT(C354,LEN(C354)-1)),IF(RIGHT(C354,1)="k",1000*VALUE(LEFT(C354,LEN(C354)-1)),VALUE(SUBSTITUTE(C354,",",""))))))))),"N/A")</f>
        <v/>
      </c>
      <c r="K354">
        <f>IFERROR(IF(TRIM(D354)="-", "N/A", IF(RIGHT(D354,1)=")",IF(RIGHT(D354,2)="T)",-1000000000000*VALUE(MID(D354,2,LEN(D354)-3)),IF(RIGHT(D354,2)="M)",-1000000*VALUE(MID(D354,2,LEN(D354)-3)),IF(RIGHT(D354,2)="B)",-1000000000*VALUE(MID(D354,2,LEN(D354)-3)),IF(RIGHT(D354,2)="k)",-1000*VALUE(MID(D354,2,LEN(D354)-3)),VALUE(SUBSTITUTE(D354,",","")))))),IF(RIGHT(D354,1)="T",1000000000000*VALUE(LEFT(D354,LEN(D354)-1)),IF(RIGHT(D354,1)="M",1000000*VALUE(LEFT(D354,LEN(D354)-1)),IF(RIGHT(D354,1)="B",1000000000*VALUE(LEFT(D354,LEN(D354)-1)),IF(RIGHT(D354,1)="%",0.01*VALUE(LEFT(D354,LEN(D354)-1)),IF(RIGHT(D354,1)="k",1000*VALUE(LEFT(D354,LEN(D354)-1)),VALUE(SUBSTITUTE(D354,",",""))))))))),"N/A")</f>
        <v/>
      </c>
      <c r="L354">
        <f>IFERROR(IF(TRIM(E354)="-", "N/A", IF(RIGHT(E354,1)=")",IF(RIGHT(E354,2)="T)",-1000000000000*VALUE(MID(E354,2,LEN(E354)-3)),IF(RIGHT(E354,2)="M)",-1000000*VALUE(MID(E354,2,LEN(E354)-3)),IF(RIGHT(E354,2)="B)",-1000000000*VALUE(MID(E354,2,LEN(E354)-3)),IF(RIGHT(E354,2)="k)",-1000*VALUE(MID(E354,2,LEN(E354)-3)),VALUE(SUBSTITUTE(E354,",","")))))),IF(RIGHT(E354,1)="T",1000000000000*VALUE(LEFT(E354,LEN(E354)-1)),IF(RIGHT(E354,1)="M",1000000*VALUE(LEFT(E354,LEN(E354)-1)),IF(RIGHT(E354,1)="B",1000000000*VALUE(LEFT(E354,LEN(E354)-1)),IF(RIGHT(E354,1)="%",0.01*VALUE(LEFT(E354,LEN(E354)-1)),IF(RIGHT(E354,1)="k",1000*VALUE(LEFT(E354,LEN(E354)-1)),VALUE(SUBSTITUTE(E354,",",""))))))))),"N/A")</f>
        <v/>
      </c>
      <c r="M354">
        <f>IFERROR(IF(TRIM(F354)="-", "N/A", IF(RIGHT(F354,1)=")",IF(RIGHT(F354,2)="T)",-1000000000000*VALUE(MID(F354,2,LEN(F354)-3)),IF(RIGHT(F354,2)="M)",-1000000*VALUE(MID(F354,2,LEN(F354)-3)),IF(RIGHT(F354,2)="B)",-1000000000*VALUE(MID(F354,2,LEN(F354)-3)),IF(RIGHT(F354,2)="k)",-1000*VALUE(MID(F354,2,LEN(F354)-3)),VALUE(SUBSTITUTE(F354,",","")))))),IF(RIGHT(F354,1)="T",1000000000000*VALUE(LEFT(F354,LEN(F354)-1)),IF(RIGHT(F354,1)="M",1000000*VALUE(LEFT(F354,LEN(F354)-1)),IF(RIGHT(F354,1)="B",1000000000*VALUE(LEFT(F354,LEN(F354)-1)),IF(RIGHT(F354,1)="%",0.01*VALUE(LEFT(F354,LEN(F354)-1)),IF(RIGHT(F354,1)="k",1000*VALUE(LEFT(F354,LEN(F354)-1)),VALUE(SUBSTITUTE(F354,",",""))))))))),"N/A")</f>
        <v/>
      </c>
      <c r="N354">
        <f>IFERROR(IF(TRIM(G354)="-", "N/A", IF(RIGHT(G354,1)=")",IF(RIGHT(G354,2)="T)",-1000000000000*VALUE(MID(G354,2,LEN(G354)-3)),IF(RIGHT(G354,2)="M)",-1000000*VALUE(MID(G354,2,LEN(G354)-3)),IF(RIGHT(G354,2)="B)",-1000000000*VALUE(MID(G354,2,LEN(G354)-3)),IF(RIGHT(G354,2)="k)",-1000*VALUE(MID(G354,2,LEN(G354)-3)),VALUE(SUBSTITUTE(G354,",","")))))),IF(RIGHT(G354,1)="T",1000000000000*VALUE(LEFT(G354,LEN(G354)-1)),IF(RIGHT(G354,1)="M",1000000*VALUE(LEFT(G354,LEN(G354)-1)),IF(RIGHT(G354,1)="B",1000000000*VALUE(LEFT(G354,LEN(G354)-1)),IF(RIGHT(G354,1)="%",0.01*VALUE(LEFT(G354,LEN(G354)-1)),IF(RIGHT(G354,1)="k",1000*VALUE(LEFT(G354,LEN(G354)-1)),VALUE(SUBSTITUTE(G354,",",""))))))))),"N/A")</f>
        <v/>
      </c>
      <c r="V354">
        <f>MAX(V145:V353)</f>
        <v/>
      </c>
      <c r="W354">
        <f>MAX(W145:W353)</f>
        <v/>
      </c>
      <c r="X354">
        <f>MAX(X145:X353)</f>
        <v/>
      </c>
      <c r="Y354">
        <f>MAX(Y145:Y353)</f>
        <v/>
      </c>
      <c r="Z354">
        <f>MAX(Z145:Z353)</f>
        <v/>
      </c>
    </row>
    <row r="355" spans="1:60">
      <c s="1" r="A355" t="n">
        <v>0</v>
      </c>
      <c r="B355" t="s">
        <v>1654</v>
      </c>
      <c r="C355" t="s">
        <v>1655</v>
      </c>
      <c r="I355">
        <f>IF(AND(K355&gt; J355, L355&gt; K355, M355&gt; L355, N355&gt; M355), "pos_trend", IF(AND(K355&lt; J355, L355&lt; K355, M355&lt; L355, N355&lt; M355), "neg_trend", "N/A"))</f>
        <v/>
      </c>
      <c r="J355">
        <f>IFERROR(IF(TRIM(C355)="-", "N/A", IF(RIGHT(C355,1)=")",IF(RIGHT(C355,2)="T)",-1000000000000*VALUE(MID(C355,2,LEN(C355)-3)),IF(RIGHT(C355,2)="M)",-1000000*VALUE(MID(C355,2,LEN(C355)-3)),IF(RIGHT(C355,2)="B)",-1000000000*VALUE(MID(C355,2,LEN(C355)-3)),IF(RIGHT(C355,2)="k)",-1000*VALUE(MID(C355,2,LEN(C355)-3)),VALUE(SUBSTITUTE(C355,",","")))))),IF(RIGHT(C355,1)="T",1000000000000*VALUE(LEFT(C355,LEN(C355)-1)),IF(RIGHT(C355,1)="M",1000000*VALUE(LEFT(C355,LEN(C355)-1)),IF(RIGHT(C355,1)="B",1000000000*VALUE(LEFT(C355,LEN(C355)-1)),IF(RIGHT(C355,1)="%",0.01*VALUE(LEFT(C355,LEN(C355)-1)),IF(RIGHT(C355,1)="k",1000*VALUE(LEFT(C355,LEN(C355)-1)),VALUE(SUBSTITUTE(C355,",",""))))))))),"N/A")</f>
        <v/>
      </c>
      <c r="K355">
        <f>IFERROR(IF(TRIM(D355)="-", "N/A", IF(RIGHT(D355,1)=")",IF(RIGHT(D355,2)="T)",-1000000000000*VALUE(MID(D355,2,LEN(D355)-3)),IF(RIGHT(D355,2)="M)",-1000000*VALUE(MID(D355,2,LEN(D355)-3)),IF(RIGHT(D355,2)="B)",-1000000000*VALUE(MID(D355,2,LEN(D355)-3)),IF(RIGHT(D355,2)="k)",-1000*VALUE(MID(D355,2,LEN(D355)-3)),VALUE(SUBSTITUTE(D355,",","")))))),IF(RIGHT(D355,1)="T",1000000000000*VALUE(LEFT(D355,LEN(D355)-1)),IF(RIGHT(D355,1)="M",1000000*VALUE(LEFT(D355,LEN(D355)-1)),IF(RIGHT(D355,1)="B",1000000000*VALUE(LEFT(D355,LEN(D355)-1)),IF(RIGHT(D355,1)="%",0.01*VALUE(LEFT(D355,LEN(D355)-1)),IF(RIGHT(D355,1)="k",1000*VALUE(LEFT(D355,LEN(D355)-1)),VALUE(SUBSTITUTE(D355,",",""))))))))),"N/A")</f>
        <v/>
      </c>
      <c r="L355">
        <f>IFERROR(IF(TRIM(E355)="-", "N/A", IF(RIGHT(E355,1)=")",IF(RIGHT(E355,2)="T)",-1000000000000*VALUE(MID(E355,2,LEN(E355)-3)),IF(RIGHT(E355,2)="M)",-1000000*VALUE(MID(E355,2,LEN(E355)-3)),IF(RIGHT(E355,2)="B)",-1000000000*VALUE(MID(E355,2,LEN(E355)-3)),IF(RIGHT(E355,2)="k)",-1000*VALUE(MID(E355,2,LEN(E355)-3)),VALUE(SUBSTITUTE(E355,",","")))))),IF(RIGHT(E355,1)="T",1000000000000*VALUE(LEFT(E355,LEN(E355)-1)),IF(RIGHT(E355,1)="M",1000000*VALUE(LEFT(E355,LEN(E355)-1)),IF(RIGHT(E355,1)="B",1000000000*VALUE(LEFT(E355,LEN(E355)-1)),IF(RIGHT(E355,1)="%",0.01*VALUE(LEFT(E355,LEN(E355)-1)),IF(RIGHT(E355,1)="k",1000*VALUE(LEFT(E355,LEN(E355)-1)),VALUE(SUBSTITUTE(E355,",",""))))))))),"N/A")</f>
        <v/>
      </c>
      <c r="M355">
        <f>IFERROR(IF(TRIM(F355)="-", "N/A", IF(RIGHT(F355,1)=")",IF(RIGHT(F355,2)="T)",-1000000000000*VALUE(MID(F355,2,LEN(F355)-3)),IF(RIGHT(F355,2)="M)",-1000000*VALUE(MID(F355,2,LEN(F355)-3)),IF(RIGHT(F355,2)="B)",-1000000000*VALUE(MID(F355,2,LEN(F355)-3)),IF(RIGHT(F355,2)="k)",-1000*VALUE(MID(F355,2,LEN(F355)-3)),VALUE(SUBSTITUTE(F355,",","")))))),IF(RIGHT(F355,1)="T",1000000000000*VALUE(LEFT(F355,LEN(F355)-1)),IF(RIGHT(F355,1)="M",1000000*VALUE(LEFT(F355,LEN(F355)-1)),IF(RIGHT(F355,1)="B",1000000000*VALUE(LEFT(F355,LEN(F355)-1)),IF(RIGHT(F355,1)="%",0.01*VALUE(LEFT(F355,LEN(F355)-1)),IF(RIGHT(F355,1)="k",1000*VALUE(LEFT(F355,LEN(F355)-1)),VALUE(SUBSTITUTE(F355,",",""))))))))),"N/A")</f>
        <v/>
      </c>
      <c r="N355">
        <f>IFERROR(IF(TRIM(G355)="-", "N/A", IF(RIGHT(G355,1)=")",IF(RIGHT(G355,2)="T)",-1000000000000*VALUE(MID(G355,2,LEN(G355)-3)),IF(RIGHT(G355,2)="M)",-1000000*VALUE(MID(G355,2,LEN(G355)-3)),IF(RIGHT(G355,2)="B)",-1000000000*VALUE(MID(G355,2,LEN(G355)-3)),IF(RIGHT(G355,2)="k)",-1000*VALUE(MID(G355,2,LEN(G355)-3)),VALUE(SUBSTITUTE(G355,",","")))))),IF(RIGHT(G355,1)="T",1000000000000*VALUE(LEFT(G355,LEN(G355)-1)),IF(RIGHT(G355,1)="M",1000000*VALUE(LEFT(G355,LEN(G355)-1)),IF(RIGHT(G355,1)="B",1000000000*VALUE(LEFT(G355,LEN(G355)-1)),IF(RIGHT(G355,1)="%",0.01*VALUE(LEFT(G355,LEN(G355)-1)),IF(RIGHT(G355,1)="k",1000*VALUE(LEFT(G355,LEN(G355)-1)),VALUE(SUBSTITUTE(G355,",",""))))))))),"N/A")</f>
        <v/>
      </c>
      <c r="V355">
        <f>MIN(V145:V353)</f>
        <v/>
      </c>
      <c r="W355">
        <f>MIN(W145:W353)</f>
        <v/>
      </c>
      <c r="X355">
        <f>MIN(X145:X353)</f>
        <v/>
      </c>
      <c r="Y355">
        <f>MIN(Y145:Y353)</f>
        <v/>
      </c>
      <c r="Z355">
        <f>MIN(Z145:Z353)</f>
        <v/>
      </c>
    </row>
    <row r="356" spans="1:60">
      <c s="1" r="A356" t="n">
        <v>1</v>
      </c>
      <c r="B356" t="s">
        <v>1656</v>
      </c>
      <c r="C356" t="s">
        <v>1657</v>
      </c>
      <c r="I356">
        <f>IF(AND(K356&gt; J356, L356&gt; K356, M356&gt; L356, N356&gt; M356), "pos_trend", IF(AND(K356&lt; J356, L356&lt; K356, M356&lt; L356, N356&lt; M356), "neg_trend", "N/A"))</f>
        <v/>
      </c>
      <c r="J356">
        <f>IFERROR(IF(TRIM(C356)="-", "N/A", IF(RIGHT(C356,1)=")",IF(RIGHT(C356,2)="T)",-1000000000000*VALUE(MID(C356,2,LEN(C356)-3)),IF(RIGHT(C356,2)="M)",-1000000*VALUE(MID(C356,2,LEN(C356)-3)),IF(RIGHT(C356,2)="B)",-1000000000*VALUE(MID(C356,2,LEN(C356)-3)),IF(RIGHT(C356,2)="k)",-1000*VALUE(MID(C356,2,LEN(C356)-3)),VALUE(SUBSTITUTE(C356,",","")))))),IF(RIGHT(C356,1)="T",1000000000000*VALUE(LEFT(C356,LEN(C356)-1)),IF(RIGHT(C356,1)="M",1000000*VALUE(LEFT(C356,LEN(C356)-1)),IF(RIGHT(C356,1)="B",1000000000*VALUE(LEFT(C356,LEN(C356)-1)),IF(RIGHT(C356,1)="%",0.01*VALUE(LEFT(C356,LEN(C356)-1)),IF(RIGHT(C356,1)="k",1000*VALUE(LEFT(C356,LEN(C356)-1)),VALUE(SUBSTITUTE(C356,",",""))))))))),"N/A")</f>
        <v/>
      </c>
      <c r="K356">
        <f>IFERROR(IF(TRIM(D356)="-", "N/A", IF(RIGHT(D356,1)=")",IF(RIGHT(D356,2)="T)",-1000000000000*VALUE(MID(D356,2,LEN(D356)-3)),IF(RIGHT(D356,2)="M)",-1000000*VALUE(MID(D356,2,LEN(D356)-3)),IF(RIGHT(D356,2)="B)",-1000000000*VALUE(MID(D356,2,LEN(D356)-3)),IF(RIGHT(D356,2)="k)",-1000*VALUE(MID(D356,2,LEN(D356)-3)),VALUE(SUBSTITUTE(D356,",","")))))),IF(RIGHT(D356,1)="T",1000000000000*VALUE(LEFT(D356,LEN(D356)-1)),IF(RIGHT(D356,1)="M",1000000*VALUE(LEFT(D356,LEN(D356)-1)),IF(RIGHT(D356,1)="B",1000000000*VALUE(LEFT(D356,LEN(D356)-1)),IF(RIGHT(D356,1)="%",0.01*VALUE(LEFT(D356,LEN(D356)-1)),IF(RIGHT(D356,1)="k",1000*VALUE(LEFT(D356,LEN(D356)-1)),VALUE(SUBSTITUTE(D356,",",""))))))))),"N/A")</f>
        <v/>
      </c>
      <c r="L356">
        <f>IFERROR(IF(TRIM(E356)="-", "N/A", IF(RIGHT(E356,1)=")",IF(RIGHT(E356,2)="T)",-1000000000000*VALUE(MID(E356,2,LEN(E356)-3)),IF(RIGHT(E356,2)="M)",-1000000*VALUE(MID(E356,2,LEN(E356)-3)),IF(RIGHT(E356,2)="B)",-1000000000*VALUE(MID(E356,2,LEN(E356)-3)),IF(RIGHT(E356,2)="k)",-1000*VALUE(MID(E356,2,LEN(E356)-3)),VALUE(SUBSTITUTE(E356,",","")))))),IF(RIGHT(E356,1)="T",1000000000000*VALUE(LEFT(E356,LEN(E356)-1)),IF(RIGHT(E356,1)="M",1000000*VALUE(LEFT(E356,LEN(E356)-1)),IF(RIGHT(E356,1)="B",1000000000*VALUE(LEFT(E356,LEN(E356)-1)),IF(RIGHT(E356,1)="%",0.01*VALUE(LEFT(E356,LEN(E356)-1)),IF(RIGHT(E356,1)="k",1000*VALUE(LEFT(E356,LEN(E356)-1)),VALUE(SUBSTITUTE(E356,",",""))))))))),"N/A")</f>
        <v/>
      </c>
      <c r="M356">
        <f>IFERROR(IF(TRIM(F356)="-", "N/A", IF(RIGHT(F356,1)=")",IF(RIGHT(F356,2)="T)",-1000000000000*VALUE(MID(F356,2,LEN(F356)-3)),IF(RIGHT(F356,2)="M)",-1000000*VALUE(MID(F356,2,LEN(F356)-3)),IF(RIGHT(F356,2)="B)",-1000000000*VALUE(MID(F356,2,LEN(F356)-3)),IF(RIGHT(F356,2)="k)",-1000*VALUE(MID(F356,2,LEN(F356)-3)),VALUE(SUBSTITUTE(F356,",","")))))),IF(RIGHT(F356,1)="T",1000000000000*VALUE(LEFT(F356,LEN(F356)-1)),IF(RIGHT(F356,1)="M",1000000*VALUE(LEFT(F356,LEN(F356)-1)),IF(RIGHT(F356,1)="B",1000000000*VALUE(LEFT(F356,LEN(F356)-1)),IF(RIGHT(F356,1)="%",0.01*VALUE(LEFT(F356,LEN(F356)-1)),IF(RIGHT(F356,1)="k",1000*VALUE(LEFT(F356,LEN(F356)-1)),VALUE(SUBSTITUTE(F356,",",""))))))))),"N/A")</f>
        <v/>
      </c>
      <c r="N356">
        <f>IFERROR(IF(TRIM(G356)="-", "N/A", IF(RIGHT(G356,1)=")",IF(RIGHT(G356,2)="T)",-1000000000000*VALUE(MID(G356,2,LEN(G356)-3)),IF(RIGHT(G356,2)="M)",-1000000*VALUE(MID(G356,2,LEN(G356)-3)),IF(RIGHT(G356,2)="B)",-1000000000*VALUE(MID(G356,2,LEN(G356)-3)),IF(RIGHT(G356,2)="k)",-1000*VALUE(MID(G356,2,LEN(G356)-3)),VALUE(SUBSTITUTE(G356,",","")))))),IF(RIGHT(G356,1)="T",1000000000000*VALUE(LEFT(G356,LEN(G356)-1)),IF(RIGHT(G356,1)="M",1000000*VALUE(LEFT(G356,LEN(G356)-1)),IF(RIGHT(G356,1)="B",1000000000*VALUE(LEFT(G356,LEN(G356)-1)),IF(RIGHT(G356,1)="%",0.01*VALUE(LEFT(G356,LEN(G356)-1)),IF(RIGHT(G356,1)="k",1000*VALUE(LEFT(G356,LEN(G356)-1)),VALUE(SUBSTITUTE(G356,",",""))))))))),"N/A")</f>
        <v/>
      </c>
      <c r="V356">
        <f>COUNTIF(V145:V353,"&gt;1.5")</f>
        <v/>
      </c>
      <c r="W356">
        <f>COUNTIF(W145:W353,"&gt;1.5")</f>
        <v/>
      </c>
      <c r="X356">
        <f>COUNTIF(X145:X353,"&gt;1.5")</f>
        <v/>
      </c>
      <c r="Y356">
        <f>COUNTIF(Y145:Y353,"&gt;1.5")</f>
        <v/>
      </c>
      <c r="Z356">
        <f>COUNTIF(Z145:Z353,"&gt;1.5")</f>
        <v/>
      </c>
    </row>
    <row r="357" spans="1:60">
      <c s="1" r="A357" t="n">
        <v>2</v>
      </c>
      <c r="B357" t="s">
        <v>1658</v>
      </c>
      <c r="C357" t="s">
        <v>1659</v>
      </c>
      <c r="I357">
        <f>IF(AND(K357&gt; J357, L357&gt; K357, M357&gt; L357, N357&gt; M357), "pos_trend", IF(AND(K357&lt; J357, L357&lt; K357, M357&lt; L357, N357&lt; M357), "neg_trend", "N/A"))</f>
        <v/>
      </c>
      <c r="J357">
        <f>IFERROR(IF(TRIM(C357)="-", "N/A", IF(RIGHT(C357,1)=")",IF(RIGHT(C357,2)="T)",-1000000000000*VALUE(MID(C357,2,LEN(C357)-3)),IF(RIGHT(C357,2)="M)",-1000000*VALUE(MID(C357,2,LEN(C357)-3)),IF(RIGHT(C357,2)="B)",-1000000000*VALUE(MID(C357,2,LEN(C357)-3)),IF(RIGHT(C357,2)="k)",-1000*VALUE(MID(C357,2,LEN(C357)-3)),VALUE(SUBSTITUTE(C357,",","")))))),IF(RIGHT(C357,1)="T",1000000000000*VALUE(LEFT(C357,LEN(C357)-1)),IF(RIGHT(C357,1)="M",1000000*VALUE(LEFT(C357,LEN(C357)-1)),IF(RIGHT(C357,1)="B",1000000000*VALUE(LEFT(C357,LEN(C357)-1)),IF(RIGHT(C357,1)="%",0.01*VALUE(LEFT(C357,LEN(C357)-1)),IF(RIGHT(C357,1)="k",1000*VALUE(LEFT(C357,LEN(C357)-1)),VALUE(SUBSTITUTE(C357,",",""))))))))),"N/A")</f>
        <v/>
      </c>
      <c r="K357">
        <f>IFERROR(IF(TRIM(D357)="-", "N/A", IF(RIGHT(D357,1)=")",IF(RIGHT(D357,2)="T)",-1000000000000*VALUE(MID(D357,2,LEN(D357)-3)),IF(RIGHT(D357,2)="M)",-1000000*VALUE(MID(D357,2,LEN(D357)-3)),IF(RIGHT(D357,2)="B)",-1000000000*VALUE(MID(D357,2,LEN(D357)-3)),IF(RIGHT(D357,2)="k)",-1000*VALUE(MID(D357,2,LEN(D357)-3)),VALUE(SUBSTITUTE(D357,",","")))))),IF(RIGHT(D357,1)="T",1000000000000*VALUE(LEFT(D357,LEN(D357)-1)),IF(RIGHT(D357,1)="M",1000000*VALUE(LEFT(D357,LEN(D357)-1)),IF(RIGHT(D357,1)="B",1000000000*VALUE(LEFT(D357,LEN(D357)-1)),IF(RIGHT(D357,1)="%",0.01*VALUE(LEFT(D357,LEN(D357)-1)),IF(RIGHT(D357,1)="k",1000*VALUE(LEFT(D357,LEN(D357)-1)),VALUE(SUBSTITUTE(D357,",",""))))))))),"N/A")</f>
        <v/>
      </c>
      <c r="L357">
        <f>IFERROR(IF(TRIM(E357)="-", "N/A", IF(RIGHT(E357,1)=")",IF(RIGHT(E357,2)="T)",-1000000000000*VALUE(MID(E357,2,LEN(E357)-3)),IF(RIGHT(E357,2)="M)",-1000000*VALUE(MID(E357,2,LEN(E357)-3)),IF(RIGHT(E357,2)="B)",-1000000000*VALUE(MID(E357,2,LEN(E357)-3)),IF(RIGHT(E357,2)="k)",-1000*VALUE(MID(E357,2,LEN(E357)-3)),VALUE(SUBSTITUTE(E357,",","")))))),IF(RIGHT(E357,1)="T",1000000000000*VALUE(LEFT(E357,LEN(E357)-1)),IF(RIGHT(E357,1)="M",1000000*VALUE(LEFT(E357,LEN(E357)-1)),IF(RIGHT(E357,1)="B",1000000000*VALUE(LEFT(E357,LEN(E357)-1)),IF(RIGHT(E357,1)="%",0.01*VALUE(LEFT(E357,LEN(E357)-1)),IF(RIGHT(E357,1)="k",1000*VALUE(LEFT(E357,LEN(E357)-1)),VALUE(SUBSTITUTE(E357,",",""))))))))),"N/A")</f>
        <v/>
      </c>
      <c r="M357">
        <f>IFERROR(IF(TRIM(F357)="-", "N/A", IF(RIGHT(F357,1)=")",IF(RIGHT(F357,2)="T)",-1000000000000*VALUE(MID(F357,2,LEN(F357)-3)),IF(RIGHT(F357,2)="M)",-1000000*VALUE(MID(F357,2,LEN(F357)-3)),IF(RIGHT(F357,2)="B)",-1000000000*VALUE(MID(F357,2,LEN(F357)-3)),IF(RIGHT(F357,2)="k)",-1000*VALUE(MID(F357,2,LEN(F357)-3)),VALUE(SUBSTITUTE(F357,",","")))))),IF(RIGHT(F357,1)="T",1000000000000*VALUE(LEFT(F357,LEN(F357)-1)),IF(RIGHT(F357,1)="M",1000000*VALUE(LEFT(F357,LEN(F357)-1)),IF(RIGHT(F357,1)="B",1000000000*VALUE(LEFT(F357,LEN(F357)-1)),IF(RIGHT(F357,1)="%",0.01*VALUE(LEFT(F357,LEN(F357)-1)),IF(RIGHT(F357,1)="k",1000*VALUE(LEFT(F357,LEN(F357)-1)),VALUE(SUBSTITUTE(F357,",",""))))))))),"N/A")</f>
        <v/>
      </c>
      <c r="N357">
        <f>IFERROR(IF(TRIM(G357)="-", "N/A", IF(RIGHT(G357,1)=")",IF(RIGHT(G357,2)="T)",-1000000000000*VALUE(MID(G357,2,LEN(G357)-3)),IF(RIGHT(G357,2)="M)",-1000000*VALUE(MID(G357,2,LEN(G357)-3)),IF(RIGHT(G357,2)="B)",-1000000000*VALUE(MID(G357,2,LEN(G357)-3)),IF(RIGHT(G357,2)="k)",-1000*VALUE(MID(G357,2,LEN(G357)-3)),VALUE(SUBSTITUTE(G357,",","")))))),IF(RIGHT(G357,1)="T",1000000000000*VALUE(LEFT(G357,LEN(G357)-1)),IF(RIGHT(G357,1)="M",1000000*VALUE(LEFT(G357,LEN(G357)-1)),IF(RIGHT(G357,1)="B",1000000000*VALUE(LEFT(G357,LEN(G357)-1)),IF(RIGHT(G357,1)="%",0.01*VALUE(LEFT(G357,LEN(G357)-1)),IF(RIGHT(G357,1)="k",1000*VALUE(LEFT(G357,LEN(G357)-1)),VALUE(SUBSTITUTE(G357,",",""))))))))),"N/A")</f>
        <v/>
      </c>
      <c r="V357">
        <f>COUNTIF(V145:V353,"&lt;-1.5")</f>
        <v/>
      </c>
      <c r="W357">
        <f>COUNTIF(W145:W353,"&lt;-1.5")</f>
        <v/>
      </c>
      <c r="X357">
        <f>COUNTIF(X145:X353,"&lt;-1.5")</f>
        <v/>
      </c>
      <c r="Y357">
        <f>COUNTIF(Y145:Y353,"&lt;-1.5")</f>
        <v/>
      </c>
      <c r="Z357">
        <f>COUNTIF(Z145:Z353,"&lt;-1.5")</f>
        <v/>
      </c>
    </row>
    <row r="358" spans="1:60">
      <c s="1" r="A358" t="n">
        <v>3</v>
      </c>
      <c r="B358" t="s">
        <v>1660</v>
      </c>
      <c r="C358" t="s">
        <v>1661</v>
      </c>
      <c r="I358">
        <f>IF(AND(K358&gt; J358, L358&gt; K358, M358&gt; L358, N358&gt; M358), "pos_trend", IF(AND(K358&lt; J358, L358&lt; K358, M358&lt; L358, N358&lt; M358), "neg_trend", "N/A"))</f>
        <v/>
      </c>
      <c r="J358">
        <f>IFERROR(IF(TRIM(C358)="-", "N/A", IF(RIGHT(C358,1)=")",IF(RIGHT(C358,2)="T)",-1000000000000*VALUE(MID(C358,2,LEN(C358)-3)),IF(RIGHT(C358,2)="M)",-1000000*VALUE(MID(C358,2,LEN(C358)-3)),IF(RIGHT(C358,2)="B)",-1000000000*VALUE(MID(C358,2,LEN(C358)-3)),IF(RIGHT(C358,2)="k)",-1000*VALUE(MID(C358,2,LEN(C358)-3)),VALUE(SUBSTITUTE(C358,",","")))))),IF(RIGHT(C358,1)="T",1000000000000*VALUE(LEFT(C358,LEN(C358)-1)),IF(RIGHT(C358,1)="M",1000000*VALUE(LEFT(C358,LEN(C358)-1)),IF(RIGHT(C358,1)="B",1000000000*VALUE(LEFT(C358,LEN(C358)-1)),IF(RIGHT(C358,1)="%",0.01*VALUE(LEFT(C358,LEN(C358)-1)),IF(RIGHT(C358,1)="k",1000*VALUE(LEFT(C358,LEN(C358)-1)),VALUE(SUBSTITUTE(C358,",",""))))))))),"N/A")</f>
        <v/>
      </c>
      <c r="K358">
        <f>IFERROR(IF(TRIM(D358)="-", "N/A", IF(RIGHT(D358,1)=")",IF(RIGHT(D358,2)="T)",-1000000000000*VALUE(MID(D358,2,LEN(D358)-3)),IF(RIGHT(D358,2)="M)",-1000000*VALUE(MID(D358,2,LEN(D358)-3)),IF(RIGHT(D358,2)="B)",-1000000000*VALUE(MID(D358,2,LEN(D358)-3)),IF(RIGHT(D358,2)="k)",-1000*VALUE(MID(D358,2,LEN(D358)-3)),VALUE(SUBSTITUTE(D358,",","")))))),IF(RIGHT(D358,1)="T",1000000000000*VALUE(LEFT(D358,LEN(D358)-1)),IF(RIGHT(D358,1)="M",1000000*VALUE(LEFT(D358,LEN(D358)-1)),IF(RIGHT(D358,1)="B",1000000000*VALUE(LEFT(D358,LEN(D358)-1)),IF(RIGHT(D358,1)="%",0.01*VALUE(LEFT(D358,LEN(D358)-1)),IF(RIGHT(D358,1)="k",1000*VALUE(LEFT(D358,LEN(D358)-1)),VALUE(SUBSTITUTE(D358,",",""))))))))),"N/A")</f>
        <v/>
      </c>
      <c r="L358">
        <f>IFERROR(IF(TRIM(E358)="-", "N/A", IF(RIGHT(E358,1)=")",IF(RIGHT(E358,2)="T)",-1000000000000*VALUE(MID(E358,2,LEN(E358)-3)),IF(RIGHT(E358,2)="M)",-1000000*VALUE(MID(E358,2,LEN(E358)-3)),IF(RIGHT(E358,2)="B)",-1000000000*VALUE(MID(E358,2,LEN(E358)-3)),IF(RIGHT(E358,2)="k)",-1000*VALUE(MID(E358,2,LEN(E358)-3)),VALUE(SUBSTITUTE(E358,",","")))))),IF(RIGHT(E358,1)="T",1000000000000*VALUE(LEFT(E358,LEN(E358)-1)),IF(RIGHT(E358,1)="M",1000000*VALUE(LEFT(E358,LEN(E358)-1)),IF(RIGHT(E358,1)="B",1000000000*VALUE(LEFT(E358,LEN(E358)-1)),IF(RIGHT(E358,1)="%",0.01*VALUE(LEFT(E358,LEN(E358)-1)),IF(RIGHT(E358,1)="k",1000*VALUE(LEFT(E358,LEN(E358)-1)),VALUE(SUBSTITUTE(E358,",",""))))))))),"N/A")</f>
        <v/>
      </c>
      <c r="M358">
        <f>IFERROR(IF(TRIM(F358)="-", "N/A", IF(RIGHT(F358,1)=")",IF(RIGHT(F358,2)="T)",-1000000000000*VALUE(MID(F358,2,LEN(F358)-3)),IF(RIGHT(F358,2)="M)",-1000000*VALUE(MID(F358,2,LEN(F358)-3)),IF(RIGHT(F358,2)="B)",-1000000000*VALUE(MID(F358,2,LEN(F358)-3)),IF(RIGHT(F358,2)="k)",-1000*VALUE(MID(F358,2,LEN(F358)-3)),VALUE(SUBSTITUTE(F358,",","")))))),IF(RIGHT(F358,1)="T",1000000000000*VALUE(LEFT(F358,LEN(F358)-1)),IF(RIGHT(F358,1)="M",1000000*VALUE(LEFT(F358,LEN(F358)-1)),IF(RIGHT(F358,1)="B",1000000000*VALUE(LEFT(F358,LEN(F358)-1)),IF(RIGHT(F358,1)="%",0.01*VALUE(LEFT(F358,LEN(F358)-1)),IF(RIGHT(F358,1)="k",1000*VALUE(LEFT(F358,LEN(F358)-1)),VALUE(SUBSTITUTE(F358,",",""))))))))),"N/A")</f>
        <v/>
      </c>
      <c r="N358">
        <f>IFERROR(IF(TRIM(G358)="-", "N/A", IF(RIGHT(G358,1)=")",IF(RIGHT(G358,2)="T)",-1000000000000*VALUE(MID(G358,2,LEN(G358)-3)),IF(RIGHT(G358,2)="M)",-1000000*VALUE(MID(G358,2,LEN(G358)-3)),IF(RIGHT(G358,2)="B)",-1000000000*VALUE(MID(G358,2,LEN(G358)-3)),IF(RIGHT(G358,2)="k)",-1000*VALUE(MID(G358,2,LEN(G358)-3)),VALUE(SUBSTITUTE(G358,",","")))))),IF(RIGHT(G358,1)="T",1000000000000*VALUE(LEFT(G358,LEN(G358)-1)),IF(RIGHT(G358,1)="M",1000000*VALUE(LEFT(G358,LEN(G358)-1)),IF(RIGHT(G358,1)="B",1000000000*VALUE(LEFT(G358,LEN(G358)-1)),IF(RIGHT(G358,1)="%",0.01*VALUE(LEFT(G358,LEN(G358)-1)),IF(RIGHT(G358,1)="k",1000*VALUE(LEFT(G358,LEN(G358)-1)),VALUE(SUBSTITUTE(G358,",",""))))))))),"N/A")</f>
        <v/>
      </c>
      <c r="V358">
        <f>SUM(V356:V357)</f>
        <v/>
      </c>
      <c r="W358">
        <f>SUM(W356:W357)</f>
        <v/>
      </c>
      <c r="X358">
        <f>SUM(X356:X357)</f>
        <v/>
      </c>
      <c r="Y358">
        <f>SUM(Y356:Y357)</f>
        <v/>
      </c>
      <c r="Z358">
        <f>SUM(Z356:Z357)</f>
        <v/>
      </c>
    </row>
    <row r="359" spans="1:60">
      <c s="1" r="A359" t="n">
        <v>4</v>
      </c>
      <c r="B359" t="s">
        <v>1662</v>
      </c>
      <c r="C359" t="s">
        <v>1663</v>
      </c>
      <c r="I359">
        <f>IF(AND(K359&gt; J359, L359&gt; K359, M359&gt; L359, N359&gt; M359), "pos_trend", IF(AND(K359&lt; J359, L359&lt; K359, M359&lt; L359, N359&lt; M359), "neg_trend", "N/A"))</f>
        <v/>
      </c>
      <c r="J359">
        <f>IFERROR(IF(TRIM(C359)="-", "N/A", IF(RIGHT(C359,1)=")",IF(RIGHT(C359,2)="T)",-1000000000000*VALUE(MID(C359,2,LEN(C359)-3)),IF(RIGHT(C359,2)="M)",-1000000*VALUE(MID(C359,2,LEN(C359)-3)),IF(RIGHT(C359,2)="B)",-1000000000*VALUE(MID(C359,2,LEN(C359)-3)),IF(RIGHT(C359,2)="k)",-1000*VALUE(MID(C359,2,LEN(C359)-3)),VALUE(SUBSTITUTE(C359,",","")))))),IF(RIGHT(C359,1)="T",1000000000000*VALUE(LEFT(C359,LEN(C359)-1)),IF(RIGHT(C359,1)="M",1000000*VALUE(LEFT(C359,LEN(C359)-1)),IF(RIGHT(C359,1)="B",1000000000*VALUE(LEFT(C359,LEN(C359)-1)),IF(RIGHT(C359,1)="%",0.01*VALUE(LEFT(C359,LEN(C359)-1)),IF(RIGHT(C359,1)="k",1000*VALUE(LEFT(C359,LEN(C359)-1)),VALUE(SUBSTITUTE(C359,",",""))))))))),"N/A")</f>
        <v/>
      </c>
      <c r="K359">
        <f>IFERROR(IF(TRIM(D359)="-", "N/A", IF(RIGHT(D359,1)=")",IF(RIGHT(D359,2)="T)",-1000000000000*VALUE(MID(D359,2,LEN(D359)-3)),IF(RIGHT(D359,2)="M)",-1000000*VALUE(MID(D359,2,LEN(D359)-3)),IF(RIGHT(D359,2)="B)",-1000000000*VALUE(MID(D359,2,LEN(D359)-3)),IF(RIGHT(D359,2)="k)",-1000*VALUE(MID(D359,2,LEN(D359)-3)),VALUE(SUBSTITUTE(D359,",","")))))),IF(RIGHT(D359,1)="T",1000000000000*VALUE(LEFT(D359,LEN(D359)-1)),IF(RIGHT(D359,1)="M",1000000*VALUE(LEFT(D359,LEN(D359)-1)),IF(RIGHT(D359,1)="B",1000000000*VALUE(LEFT(D359,LEN(D359)-1)),IF(RIGHT(D359,1)="%",0.01*VALUE(LEFT(D359,LEN(D359)-1)),IF(RIGHT(D359,1)="k",1000*VALUE(LEFT(D359,LEN(D359)-1)),VALUE(SUBSTITUTE(D359,",",""))))))))),"N/A")</f>
        <v/>
      </c>
      <c r="L359">
        <f>IFERROR(IF(TRIM(E359)="-", "N/A", IF(RIGHT(E359,1)=")",IF(RIGHT(E359,2)="T)",-1000000000000*VALUE(MID(E359,2,LEN(E359)-3)),IF(RIGHT(E359,2)="M)",-1000000*VALUE(MID(E359,2,LEN(E359)-3)),IF(RIGHT(E359,2)="B)",-1000000000*VALUE(MID(E359,2,LEN(E359)-3)),IF(RIGHT(E359,2)="k)",-1000*VALUE(MID(E359,2,LEN(E359)-3)),VALUE(SUBSTITUTE(E359,",","")))))),IF(RIGHT(E359,1)="T",1000000000000*VALUE(LEFT(E359,LEN(E359)-1)),IF(RIGHT(E359,1)="M",1000000*VALUE(LEFT(E359,LEN(E359)-1)),IF(RIGHT(E359,1)="B",1000000000*VALUE(LEFT(E359,LEN(E359)-1)),IF(RIGHT(E359,1)="%",0.01*VALUE(LEFT(E359,LEN(E359)-1)),IF(RIGHT(E359,1)="k",1000*VALUE(LEFT(E359,LEN(E359)-1)),VALUE(SUBSTITUTE(E359,",",""))))))))),"N/A")</f>
        <v/>
      </c>
      <c r="M359">
        <f>IFERROR(IF(TRIM(F359)="-", "N/A", IF(RIGHT(F359,1)=")",IF(RIGHT(F359,2)="T)",-1000000000000*VALUE(MID(F359,2,LEN(F359)-3)),IF(RIGHT(F359,2)="M)",-1000000*VALUE(MID(F359,2,LEN(F359)-3)),IF(RIGHT(F359,2)="B)",-1000000000*VALUE(MID(F359,2,LEN(F359)-3)),IF(RIGHT(F359,2)="k)",-1000*VALUE(MID(F359,2,LEN(F359)-3)),VALUE(SUBSTITUTE(F359,",","")))))),IF(RIGHT(F359,1)="T",1000000000000*VALUE(LEFT(F359,LEN(F359)-1)),IF(RIGHT(F359,1)="M",1000000*VALUE(LEFT(F359,LEN(F359)-1)),IF(RIGHT(F359,1)="B",1000000000*VALUE(LEFT(F359,LEN(F359)-1)),IF(RIGHT(F359,1)="%",0.01*VALUE(LEFT(F359,LEN(F359)-1)),IF(RIGHT(F359,1)="k",1000*VALUE(LEFT(F359,LEN(F359)-1)),VALUE(SUBSTITUTE(F359,",",""))))))))),"N/A")</f>
        <v/>
      </c>
      <c r="N359">
        <f>IFERROR(IF(TRIM(G359)="-", "N/A", IF(RIGHT(G359,1)=")",IF(RIGHT(G359,2)="T)",-1000000000000*VALUE(MID(G359,2,LEN(G359)-3)),IF(RIGHT(G359,2)="M)",-1000000*VALUE(MID(G359,2,LEN(G359)-3)),IF(RIGHT(G359,2)="B)",-1000000000*VALUE(MID(G359,2,LEN(G359)-3)),IF(RIGHT(G359,2)="k)",-1000*VALUE(MID(G359,2,LEN(G359)-3)),VALUE(SUBSTITUTE(G359,",","")))))),IF(RIGHT(G359,1)="T",1000000000000*VALUE(LEFT(G359,LEN(G359)-1)),IF(RIGHT(G359,1)="M",1000000*VALUE(LEFT(G359,LEN(G359)-1)),IF(RIGHT(G359,1)="B",1000000000*VALUE(LEFT(G359,LEN(G359)-1)),IF(RIGHT(G359,1)="%",0.01*VALUE(LEFT(G359,LEN(G359)-1)),IF(RIGHT(G359,1)="k",1000*VALUE(LEFT(G359,LEN(G359)-1)),VALUE(SUBSTITUTE(G359,",",""))))))))),"N/A")</f>
        <v/>
      </c>
    </row>
    <row r="360" spans="1:60">
      <c s="1" r="A360" t="n">
        <v>5</v>
      </c>
      <c r="B360" t="s">
        <v>1664</v>
      </c>
      <c r="C360" t="s">
        <v>1665</v>
      </c>
      <c r="I360">
        <f>IF(AND(K360&gt; J360, L360&gt; K360, M360&gt; L360, N360&gt; M360), "pos_trend", IF(AND(K360&lt; J360, L360&lt; K360, M360&lt; L360, N360&lt; M360), "neg_trend", "N/A"))</f>
        <v/>
      </c>
      <c r="J360">
        <f>IFERROR(IF(TRIM(C360)="-", "N/A", IF(RIGHT(C360,1)=")",IF(RIGHT(C360,2)="T)",-1000000000000*VALUE(MID(C360,2,LEN(C360)-3)),IF(RIGHT(C360,2)="M)",-1000000*VALUE(MID(C360,2,LEN(C360)-3)),IF(RIGHT(C360,2)="B)",-1000000000*VALUE(MID(C360,2,LEN(C360)-3)),IF(RIGHT(C360,2)="k)",-1000*VALUE(MID(C360,2,LEN(C360)-3)),VALUE(SUBSTITUTE(C360,",","")))))),IF(RIGHT(C360,1)="T",1000000000000*VALUE(LEFT(C360,LEN(C360)-1)),IF(RIGHT(C360,1)="M",1000000*VALUE(LEFT(C360,LEN(C360)-1)),IF(RIGHT(C360,1)="B",1000000000*VALUE(LEFT(C360,LEN(C360)-1)),IF(RIGHT(C360,1)="%",0.01*VALUE(LEFT(C360,LEN(C360)-1)),IF(RIGHT(C360,1)="k",1000*VALUE(LEFT(C360,LEN(C360)-1)),VALUE(SUBSTITUTE(C360,",",""))))))))),"N/A")</f>
        <v/>
      </c>
      <c r="K360">
        <f>IFERROR(IF(TRIM(D360)="-", "N/A", IF(RIGHT(D360,1)=")",IF(RIGHT(D360,2)="T)",-1000000000000*VALUE(MID(D360,2,LEN(D360)-3)),IF(RIGHT(D360,2)="M)",-1000000*VALUE(MID(D360,2,LEN(D360)-3)),IF(RIGHT(D360,2)="B)",-1000000000*VALUE(MID(D360,2,LEN(D360)-3)),IF(RIGHT(D360,2)="k)",-1000*VALUE(MID(D360,2,LEN(D360)-3)),VALUE(SUBSTITUTE(D360,",","")))))),IF(RIGHT(D360,1)="T",1000000000000*VALUE(LEFT(D360,LEN(D360)-1)),IF(RIGHT(D360,1)="M",1000000*VALUE(LEFT(D360,LEN(D360)-1)),IF(RIGHT(D360,1)="B",1000000000*VALUE(LEFT(D360,LEN(D360)-1)),IF(RIGHT(D360,1)="%",0.01*VALUE(LEFT(D360,LEN(D360)-1)),IF(RIGHT(D360,1)="k",1000*VALUE(LEFT(D360,LEN(D360)-1)),VALUE(SUBSTITUTE(D360,",",""))))))))),"N/A")</f>
        <v/>
      </c>
      <c r="L360">
        <f>IFERROR(IF(TRIM(E360)="-", "N/A", IF(RIGHT(E360,1)=")",IF(RIGHT(E360,2)="T)",-1000000000000*VALUE(MID(E360,2,LEN(E360)-3)),IF(RIGHT(E360,2)="M)",-1000000*VALUE(MID(E360,2,LEN(E360)-3)),IF(RIGHT(E360,2)="B)",-1000000000*VALUE(MID(E360,2,LEN(E360)-3)),IF(RIGHT(E360,2)="k)",-1000*VALUE(MID(E360,2,LEN(E360)-3)),VALUE(SUBSTITUTE(E360,",","")))))),IF(RIGHT(E360,1)="T",1000000000000*VALUE(LEFT(E360,LEN(E360)-1)),IF(RIGHT(E360,1)="M",1000000*VALUE(LEFT(E360,LEN(E360)-1)),IF(RIGHT(E360,1)="B",1000000000*VALUE(LEFT(E360,LEN(E360)-1)),IF(RIGHT(E360,1)="%",0.01*VALUE(LEFT(E360,LEN(E360)-1)),IF(RIGHT(E360,1)="k",1000*VALUE(LEFT(E360,LEN(E360)-1)),VALUE(SUBSTITUTE(E360,",",""))))))))),"N/A")</f>
        <v/>
      </c>
      <c r="M360">
        <f>IFERROR(IF(TRIM(F360)="-", "N/A", IF(RIGHT(F360,1)=")",IF(RIGHT(F360,2)="T)",-1000000000000*VALUE(MID(F360,2,LEN(F360)-3)),IF(RIGHT(F360,2)="M)",-1000000*VALUE(MID(F360,2,LEN(F360)-3)),IF(RIGHT(F360,2)="B)",-1000000000*VALUE(MID(F360,2,LEN(F360)-3)),IF(RIGHT(F360,2)="k)",-1000*VALUE(MID(F360,2,LEN(F360)-3)),VALUE(SUBSTITUTE(F360,",","")))))),IF(RIGHT(F360,1)="T",1000000000000*VALUE(LEFT(F360,LEN(F360)-1)),IF(RIGHT(F360,1)="M",1000000*VALUE(LEFT(F360,LEN(F360)-1)),IF(RIGHT(F360,1)="B",1000000000*VALUE(LEFT(F360,LEN(F360)-1)),IF(RIGHT(F360,1)="%",0.01*VALUE(LEFT(F360,LEN(F360)-1)),IF(RIGHT(F360,1)="k",1000*VALUE(LEFT(F360,LEN(F360)-1)),VALUE(SUBSTITUTE(F360,",",""))))))))),"N/A")</f>
        <v/>
      </c>
      <c r="N360">
        <f>IFERROR(IF(TRIM(G360)="-", "N/A", IF(RIGHT(G360,1)=")",IF(RIGHT(G360,2)="T)",-1000000000000*VALUE(MID(G360,2,LEN(G360)-3)),IF(RIGHT(G360,2)="M)",-1000000*VALUE(MID(G360,2,LEN(G360)-3)),IF(RIGHT(G360,2)="B)",-1000000000*VALUE(MID(G360,2,LEN(G360)-3)),IF(RIGHT(G360,2)="k)",-1000*VALUE(MID(G360,2,LEN(G360)-3)),VALUE(SUBSTITUTE(G360,",","")))))),IF(RIGHT(G360,1)="T",1000000000000*VALUE(LEFT(G360,LEN(G360)-1)),IF(RIGHT(G360,1)="M",1000000*VALUE(LEFT(G360,LEN(G360)-1)),IF(RIGHT(G360,1)="B",1000000000*VALUE(LEFT(G360,LEN(G360)-1)),IF(RIGHT(G360,1)="%",0.01*VALUE(LEFT(G360,LEN(G360)-1)),IF(RIGHT(G360,1)="k",1000*VALUE(LEFT(G360,LEN(G360)-1)),VALUE(SUBSTITUTE(G360,",",""))))))))),"N/A")</f>
        <v/>
      </c>
      <c r="V360">
        <f>"Most Variable Year"</f>
        <v/>
      </c>
      <c r="X360">
        <f>V144+MATCH(MAX(V358:Z358),V358:Z358,0)-1</f>
        <v/>
      </c>
    </row>
    <row r="361" spans="1:60">
      <c r="I361">
        <f>IF(AND(K361&gt; J361, L361&gt; K361, M361&gt; L361, N361&gt; M361), "pos_trend", IF(AND(K361&lt; J361, L361&lt; K361, M361&lt; L361, N361&lt; M361), "neg_trend", "N/A"))</f>
        <v/>
      </c>
      <c r="J361">
        <f>IFERROR(IF(TRIM(C361)="-", "N/A", IF(RIGHT(C361,1)=")",IF(RIGHT(C361,2)="T)",-1000000000000*VALUE(MID(C361,2,LEN(C361)-3)),IF(RIGHT(C361,2)="M)",-1000000*VALUE(MID(C361,2,LEN(C361)-3)),IF(RIGHT(C361,2)="B)",-1000000000*VALUE(MID(C361,2,LEN(C361)-3)),IF(RIGHT(C361,2)="k)",-1000*VALUE(MID(C361,2,LEN(C361)-3)),VALUE(SUBSTITUTE(C361,",","")))))),IF(RIGHT(C361,1)="T",1000000000000*VALUE(LEFT(C361,LEN(C361)-1)),IF(RIGHT(C361,1)="M",1000000*VALUE(LEFT(C361,LEN(C361)-1)),IF(RIGHT(C361,1)="B",1000000000*VALUE(LEFT(C361,LEN(C361)-1)),IF(RIGHT(C361,1)="%",0.01*VALUE(LEFT(C361,LEN(C361)-1)),IF(RIGHT(C361,1)="k",1000*VALUE(LEFT(C361,LEN(C361)-1)),VALUE(SUBSTITUTE(C361,",",""))))))))),"N/A")</f>
        <v/>
      </c>
      <c r="K361">
        <f>IFERROR(IF(TRIM(D361)="-", "N/A", IF(RIGHT(D361,1)=")",IF(RIGHT(D361,2)="T)",-1000000000000*VALUE(MID(D361,2,LEN(D361)-3)),IF(RIGHT(D361,2)="M)",-1000000*VALUE(MID(D361,2,LEN(D361)-3)),IF(RIGHT(D361,2)="B)",-1000000000*VALUE(MID(D361,2,LEN(D361)-3)),IF(RIGHT(D361,2)="k)",-1000*VALUE(MID(D361,2,LEN(D361)-3)),VALUE(SUBSTITUTE(D361,",","")))))),IF(RIGHT(D361,1)="T",1000000000000*VALUE(LEFT(D361,LEN(D361)-1)),IF(RIGHT(D361,1)="M",1000000*VALUE(LEFT(D361,LEN(D361)-1)),IF(RIGHT(D361,1)="B",1000000000*VALUE(LEFT(D361,LEN(D361)-1)),IF(RIGHT(D361,1)="%",0.01*VALUE(LEFT(D361,LEN(D361)-1)),IF(RIGHT(D361,1)="k",1000*VALUE(LEFT(D361,LEN(D361)-1)),VALUE(SUBSTITUTE(D361,",",""))))))))),"N/A")</f>
        <v/>
      </c>
      <c r="L361">
        <f>IFERROR(IF(TRIM(E361)="-", "N/A", IF(RIGHT(E361,1)=")",IF(RIGHT(E361,2)="T)",-1000000000000*VALUE(MID(E361,2,LEN(E361)-3)),IF(RIGHT(E361,2)="M)",-1000000*VALUE(MID(E361,2,LEN(E361)-3)),IF(RIGHT(E361,2)="B)",-1000000000*VALUE(MID(E361,2,LEN(E361)-3)),IF(RIGHT(E361,2)="k)",-1000*VALUE(MID(E361,2,LEN(E361)-3)),VALUE(SUBSTITUTE(E361,",","")))))),IF(RIGHT(E361,1)="T",1000000000000*VALUE(LEFT(E361,LEN(E361)-1)),IF(RIGHT(E361,1)="M",1000000*VALUE(LEFT(E361,LEN(E361)-1)),IF(RIGHT(E361,1)="B",1000000000*VALUE(LEFT(E361,LEN(E361)-1)),IF(RIGHT(E361,1)="%",0.01*VALUE(LEFT(E361,LEN(E361)-1)),IF(RIGHT(E361,1)="k",1000*VALUE(LEFT(E361,LEN(E361)-1)),VALUE(SUBSTITUTE(E361,",",""))))))))),"N/A")</f>
        <v/>
      </c>
      <c r="M361">
        <f>IFERROR(IF(TRIM(F361)="-", "N/A", IF(RIGHT(F361,1)=")",IF(RIGHT(F361,2)="T)",-1000000000000*VALUE(MID(F361,2,LEN(F361)-3)),IF(RIGHT(F361,2)="M)",-1000000*VALUE(MID(F361,2,LEN(F361)-3)),IF(RIGHT(F361,2)="B)",-1000000000*VALUE(MID(F361,2,LEN(F361)-3)),IF(RIGHT(F361,2)="k)",-1000*VALUE(MID(F361,2,LEN(F361)-3)),VALUE(SUBSTITUTE(F361,",","")))))),IF(RIGHT(F361,1)="T",1000000000000*VALUE(LEFT(F361,LEN(F361)-1)),IF(RIGHT(F361,1)="M",1000000*VALUE(LEFT(F361,LEN(F361)-1)),IF(RIGHT(F361,1)="B",1000000000*VALUE(LEFT(F361,LEN(F361)-1)),IF(RIGHT(F361,1)="%",0.01*VALUE(LEFT(F361,LEN(F361)-1)),IF(RIGHT(F361,1)="k",1000*VALUE(LEFT(F361,LEN(F361)-1)),VALUE(SUBSTITUTE(F361,",",""))))))))),"N/A")</f>
        <v/>
      </c>
      <c r="N361">
        <f>IFERROR(IF(TRIM(G361)="-", "N/A", IF(RIGHT(G361,1)=")",IF(RIGHT(G361,2)="T)",-1000000000000*VALUE(MID(G361,2,LEN(G361)-3)),IF(RIGHT(G361,2)="M)",-1000000*VALUE(MID(G361,2,LEN(G361)-3)),IF(RIGHT(G361,2)="B)",-1000000000*VALUE(MID(G361,2,LEN(G361)-3)),IF(RIGHT(G361,2)="k)",-1000*VALUE(MID(G361,2,LEN(G361)-3)),VALUE(SUBSTITUTE(G361,",","")))))),IF(RIGHT(G361,1)="T",1000000000000*VALUE(LEFT(G361,LEN(G361)-1)),IF(RIGHT(G361,1)="M",1000000*VALUE(LEFT(G361,LEN(G361)-1)),IF(RIGHT(G361,1)="B",1000000000*VALUE(LEFT(G361,LEN(G361)-1)),IF(RIGHT(G361,1)="%",0.01*VALUE(LEFT(G361,LEN(G361)-1)),IF(RIGHT(G361,1)="k",1000*VALUE(LEFT(G361,LEN(G361)-1)),VALUE(SUBSTITUTE(G361,",",""))))))))),"N/A")</f>
        <v/>
      </c>
    </row>
    <row r="362" spans="1:60">
      <c r="I362">
        <f>IF(AND(K362&gt; J362, L362&gt; K362, M362&gt; L362, N362&gt; M362), "pos_trend", IF(AND(K362&lt; J362, L362&lt; K362, M362&lt; L362, N362&lt; M362), "neg_trend", "N/A"))</f>
        <v/>
      </c>
      <c r="J362">
        <f>IFERROR(IF(TRIM(C362)="-", "N/A", IF(RIGHT(C362,1)=")",IF(RIGHT(C362,2)="T)",-1000000000000*VALUE(MID(C362,2,LEN(C362)-3)),IF(RIGHT(C362,2)="M)",-1000000*VALUE(MID(C362,2,LEN(C362)-3)),IF(RIGHT(C362,2)="B)",-1000000000*VALUE(MID(C362,2,LEN(C362)-3)),IF(RIGHT(C362,2)="k)",-1000*VALUE(MID(C362,2,LEN(C362)-3)),VALUE(SUBSTITUTE(C362,",","")))))),IF(RIGHT(C362,1)="T",1000000000000*VALUE(LEFT(C362,LEN(C362)-1)),IF(RIGHT(C362,1)="M",1000000*VALUE(LEFT(C362,LEN(C362)-1)),IF(RIGHT(C362,1)="B",1000000000*VALUE(LEFT(C362,LEN(C362)-1)),IF(RIGHT(C362,1)="%",0.01*VALUE(LEFT(C362,LEN(C362)-1)),IF(RIGHT(C362,1)="k",1000*VALUE(LEFT(C362,LEN(C362)-1)),VALUE(SUBSTITUTE(C362,",",""))))))))),"N/A")</f>
        <v/>
      </c>
      <c r="K362">
        <f>IFERROR(IF(TRIM(D362)="-", "N/A", IF(RIGHT(D362,1)=")",IF(RIGHT(D362,2)="T)",-1000000000000*VALUE(MID(D362,2,LEN(D362)-3)),IF(RIGHT(D362,2)="M)",-1000000*VALUE(MID(D362,2,LEN(D362)-3)),IF(RIGHT(D362,2)="B)",-1000000000*VALUE(MID(D362,2,LEN(D362)-3)),IF(RIGHT(D362,2)="k)",-1000*VALUE(MID(D362,2,LEN(D362)-3)),VALUE(SUBSTITUTE(D362,",","")))))),IF(RIGHT(D362,1)="T",1000000000000*VALUE(LEFT(D362,LEN(D362)-1)),IF(RIGHT(D362,1)="M",1000000*VALUE(LEFT(D362,LEN(D362)-1)),IF(RIGHT(D362,1)="B",1000000000*VALUE(LEFT(D362,LEN(D362)-1)),IF(RIGHT(D362,1)="%",0.01*VALUE(LEFT(D362,LEN(D362)-1)),IF(RIGHT(D362,1)="k",1000*VALUE(LEFT(D362,LEN(D362)-1)),VALUE(SUBSTITUTE(D362,",",""))))))))),"N/A")</f>
        <v/>
      </c>
      <c r="L362">
        <f>IFERROR(IF(TRIM(E362)="-", "N/A", IF(RIGHT(E362,1)=")",IF(RIGHT(E362,2)="T)",-1000000000000*VALUE(MID(E362,2,LEN(E362)-3)),IF(RIGHT(E362,2)="M)",-1000000*VALUE(MID(E362,2,LEN(E362)-3)),IF(RIGHT(E362,2)="B)",-1000000000*VALUE(MID(E362,2,LEN(E362)-3)),IF(RIGHT(E362,2)="k)",-1000*VALUE(MID(E362,2,LEN(E362)-3)),VALUE(SUBSTITUTE(E362,",","")))))),IF(RIGHT(E362,1)="T",1000000000000*VALUE(LEFT(E362,LEN(E362)-1)),IF(RIGHT(E362,1)="M",1000000*VALUE(LEFT(E362,LEN(E362)-1)),IF(RIGHT(E362,1)="B",1000000000*VALUE(LEFT(E362,LEN(E362)-1)),IF(RIGHT(E362,1)="%",0.01*VALUE(LEFT(E362,LEN(E362)-1)),IF(RIGHT(E362,1)="k",1000*VALUE(LEFT(E362,LEN(E362)-1)),VALUE(SUBSTITUTE(E362,",",""))))))))),"N/A")</f>
        <v/>
      </c>
      <c r="M362">
        <f>IFERROR(IF(TRIM(F362)="-", "N/A", IF(RIGHT(F362,1)=")",IF(RIGHT(F362,2)="T)",-1000000000000*VALUE(MID(F362,2,LEN(F362)-3)),IF(RIGHT(F362,2)="M)",-1000000*VALUE(MID(F362,2,LEN(F362)-3)),IF(RIGHT(F362,2)="B)",-1000000000*VALUE(MID(F362,2,LEN(F362)-3)),IF(RIGHT(F362,2)="k)",-1000*VALUE(MID(F362,2,LEN(F362)-3)),VALUE(SUBSTITUTE(F362,",","")))))),IF(RIGHT(F362,1)="T",1000000000000*VALUE(LEFT(F362,LEN(F362)-1)),IF(RIGHT(F362,1)="M",1000000*VALUE(LEFT(F362,LEN(F362)-1)),IF(RIGHT(F362,1)="B",1000000000*VALUE(LEFT(F362,LEN(F362)-1)),IF(RIGHT(F362,1)="%",0.01*VALUE(LEFT(F362,LEN(F362)-1)),IF(RIGHT(F362,1)="k",1000*VALUE(LEFT(F362,LEN(F362)-1)),VALUE(SUBSTITUTE(F362,",",""))))))))),"N/A")</f>
        <v/>
      </c>
      <c r="N362">
        <f>IFERROR(IF(TRIM(G362)="-", "N/A", IF(RIGHT(G362,1)=")",IF(RIGHT(G362,2)="T)",-1000000000000*VALUE(MID(G362,2,LEN(G362)-3)),IF(RIGHT(G362,2)="M)",-1000000*VALUE(MID(G362,2,LEN(G362)-3)),IF(RIGHT(G362,2)="B)",-1000000000*VALUE(MID(G362,2,LEN(G362)-3)),IF(RIGHT(G362,2)="k)",-1000*VALUE(MID(G362,2,LEN(G362)-3)),VALUE(SUBSTITUTE(G362,",","")))))),IF(RIGHT(G362,1)="T",1000000000000*VALUE(LEFT(G362,LEN(G362)-1)),IF(RIGHT(G362,1)="M",1000000*VALUE(LEFT(G362,LEN(G362)-1)),IF(RIGHT(G362,1)="B",1000000000*VALUE(LEFT(G362,LEN(G362)-1)),IF(RIGHT(G362,1)="%",0.01*VALUE(LEFT(G362,LEN(G362)-1)),IF(RIGHT(G362,1)="k",1000*VALUE(LEFT(G362,LEN(G362)-1)),VALUE(SUBSTITUTE(G362,",",""))))))))),"N/A")</f>
        <v/>
      </c>
    </row>
    <row r="363" spans="1:60">
      <c s="1" r="A363" t="n">
        <v>0</v>
      </c>
      <c r="B363" t="s">
        <v>123</v>
      </c>
      <c r="C363" t="s">
        <v>1666</v>
      </c>
      <c r="I363">
        <f>IF(AND(K363&gt; J363, L363&gt; K363, M363&gt; L363, N363&gt; M363), "pos_trend", IF(AND(K363&lt; J363, L363&lt; K363, M363&lt; L363, N363&lt; M363), "neg_trend", "N/A"))</f>
        <v/>
      </c>
      <c r="J363">
        <f>IFERROR(IF(TRIM(C363)="-", "N/A", IF(RIGHT(C363,1)=")",IF(RIGHT(C363,2)="T)",-1000000000000*VALUE(MID(C363,2,LEN(C363)-3)),IF(RIGHT(C363,2)="M)",-1000000*VALUE(MID(C363,2,LEN(C363)-3)),IF(RIGHT(C363,2)="B)",-1000000000*VALUE(MID(C363,2,LEN(C363)-3)),IF(RIGHT(C363,2)="k)",-1000*VALUE(MID(C363,2,LEN(C363)-3)),VALUE(SUBSTITUTE(C363,",","")))))),IF(RIGHT(C363,1)="T",1000000000000*VALUE(LEFT(C363,LEN(C363)-1)),IF(RIGHT(C363,1)="M",1000000*VALUE(LEFT(C363,LEN(C363)-1)),IF(RIGHT(C363,1)="B",1000000000*VALUE(LEFT(C363,LEN(C363)-1)),IF(RIGHT(C363,1)="%",0.01*VALUE(LEFT(C363,LEN(C363)-1)),IF(RIGHT(C363,1)="k",1000*VALUE(LEFT(C363,LEN(C363)-1)),VALUE(SUBSTITUTE(C363,",",""))))))))),"N/A")</f>
        <v/>
      </c>
      <c r="K363">
        <f>IFERROR(IF(TRIM(D363)="-", "N/A", IF(RIGHT(D363,1)=")",IF(RIGHT(D363,2)="T)",-1000000000000*VALUE(MID(D363,2,LEN(D363)-3)),IF(RIGHT(D363,2)="M)",-1000000*VALUE(MID(D363,2,LEN(D363)-3)),IF(RIGHT(D363,2)="B)",-1000000000*VALUE(MID(D363,2,LEN(D363)-3)),IF(RIGHT(D363,2)="k)",-1000*VALUE(MID(D363,2,LEN(D363)-3)),VALUE(SUBSTITUTE(D363,",","")))))),IF(RIGHT(D363,1)="T",1000000000000*VALUE(LEFT(D363,LEN(D363)-1)),IF(RIGHT(D363,1)="M",1000000*VALUE(LEFT(D363,LEN(D363)-1)),IF(RIGHT(D363,1)="B",1000000000*VALUE(LEFT(D363,LEN(D363)-1)),IF(RIGHT(D363,1)="%",0.01*VALUE(LEFT(D363,LEN(D363)-1)),IF(RIGHT(D363,1)="k",1000*VALUE(LEFT(D363,LEN(D363)-1)),VALUE(SUBSTITUTE(D363,",",""))))))))),"N/A")</f>
        <v/>
      </c>
      <c r="L363">
        <f>IFERROR(IF(TRIM(E363)="-", "N/A", IF(RIGHT(E363,1)=")",IF(RIGHT(E363,2)="T)",-1000000000000*VALUE(MID(E363,2,LEN(E363)-3)),IF(RIGHT(E363,2)="M)",-1000000*VALUE(MID(E363,2,LEN(E363)-3)),IF(RIGHT(E363,2)="B)",-1000000000*VALUE(MID(E363,2,LEN(E363)-3)),IF(RIGHT(E363,2)="k)",-1000*VALUE(MID(E363,2,LEN(E363)-3)),VALUE(SUBSTITUTE(E363,",","")))))),IF(RIGHT(E363,1)="T",1000000000000*VALUE(LEFT(E363,LEN(E363)-1)),IF(RIGHT(E363,1)="M",1000000*VALUE(LEFT(E363,LEN(E363)-1)),IF(RIGHT(E363,1)="B",1000000000*VALUE(LEFT(E363,LEN(E363)-1)),IF(RIGHT(E363,1)="%",0.01*VALUE(LEFT(E363,LEN(E363)-1)),IF(RIGHT(E363,1)="k",1000*VALUE(LEFT(E363,LEN(E363)-1)),VALUE(SUBSTITUTE(E363,",",""))))))))),"N/A")</f>
        <v/>
      </c>
      <c r="M363">
        <f>IFERROR(IF(TRIM(F363)="-", "N/A", IF(RIGHT(F363,1)=")",IF(RIGHT(F363,2)="T)",-1000000000000*VALUE(MID(F363,2,LEN(F363)-3)),IF(RIGHT(F363,2)="M)",-1000000*VALUE(MID(F363,2,LEN(F363)-3)),IF(RIGHT(F363,2)="B)",-1000000000*VALUE(MID(F363,2,LEN(F363)-3)),IF(RIGHT(F363,2)="k)",-1000*VALUE(MID(F363,2,LEN(F363)-3)),VALUE(SUBSTITUTE(F363,",","")))))),IF(RIGHT(F363,1)="T",1000000000000*VALUE(LEFT(F363,LEN(F363)-1)),IF(RIGHT(F363,1)="M",1000000*VALUE(LEFT(F363,LEN(F363)-1)),IF(RIGHT(F363,1)="B",1000000000*VALUE(LEFT(F363,LEN(F363)-1)),IF(RIGHT(F363,1)="%",0.01*VALUE(LEFT(F363,LEN(F363)-1)),IF(RIGHT(F363,1)="k",1000*VALUE(LEFT(F363,LEN(F363)-1)),VALUE(SUBSTITUTE(F363,",",""))))))))),"N/A")</f>
        <v/>
      </c>
      <c r="N363">
        <f>IFERROR(IF(TRIM(G363)="-", "N/A", IF(RIGHT(G363,1)=")",IF(RIGHT(G363,2)="T)",-1000000000000*VALUE(MID(G363,2,LEN(G363)-3)),IF(RIGHT(G363,2)="M)",-1000000*VALUE(MID(G363,2,LEN(G363)-3)),IF(RIGHT(G363,2)="B)",-1000000000*VALUE(MID(G363,2,LEN(G363)-3)),IF(RIGHT(G363,2)="k)",-1000*VALUE(MID(G363,2,LEN(G363)-3)),VALUE(SUBSTITUTE(G363,",","")))))),IF(RIGHT(G363,1)="T",1000000000000*VALUE(LEFT(G363,LEN(G363)-1)),IF(RIGHT(G363,1)="M",1000000*VALUE(LEFT(G363,LEN(G363)-1)),IF(RIGHT(G363,1)="B",1000000000*VALUE(LEFT(G363,LEN(G363)-1)),IF(RIGHT(G363,1)="%",0.01*VALUE(LEFT(G363,LEN(G363)-1)),IF(RIGHT(G363,1)="k",1000*VALUE(LEFT(G363,LEN(G363)-1)),VALUE(SUBSTITUTE(G363,",",""))))))))),"N/A")</f>
        <v/>
      </c>
    </row>
    <row r="364" spans="1:60">
      <c s="1" r="A364" t="n">
        <v>1</v>
      </c>
      <c r="B364" t="s">
        <v>124</v>
      </c>
      <c r="C364" t="s"/>
      <c r="I364">
        <f>IF(AND(K364&gt; J364, L364&gt; K364, M364&gt; L364, N364&gt; M364), "pos_trend", IF(AND(K364&lt; J364, L364&lt; K364, M364&lt; L364, N364&lt; M364), "neg_trend", "N/A"))</f>
        <v/>
      </c>
      <c r="J364">
        <f>IFERROR(IF(TRIM(C364)="-", "N/A", IF(RIGHT(C364,1)=")",IF(RIGHT(C364,2)="T)",-1000000000000*VALUE(MID(C364,2,LEN(C364)-3)),IF(RIGHT(C364,2)="M)",-1000000*VALUE(MID(C364,2,LEN(C364)-3)),IF(RIGHT(C364,2)="B)",-1000000000*VALUE(MID(C364,2,LEN(C364)-3)),IF(RIGHT(C364,2)="k)",-1000*VALUE(MID(C364,2,LEN(C364)-3)),VALUE(SUBSTITUTE(C364,",","")))))),IF(RIGHT(C364,1)="T",1000000000000*VALUE(LEFT(C364,LEN(C364)-1)),IF(RIGHT(C364,1)="M",1000000*VALUE(LEFT(C364,LEN(C364)-1)),IF(RIGHT(C364,1)="B",1000000000*VALUE(LEFT(C364,LEN(C364)-1)),IF(RIGHT(C364,1)="%",0.01*VALUE(LEFT(C364,LEN(C364)-1)),IF(RIGHT(C364,1)="k",1000*VALUE(LEFT(C364,LEN(C364)-1)),VALUE(SUBSTITUTE(C364,",",""))))))))),"N/A")</f>
        <v/>
      </c>
      <c r="K364">
        <f>IFERROR(IF(TRIM(D364)="-", "N/A", IF(RIGHT(D364,1)=")",IF(RIGHT(D364,2)="T)",-1000000000000*VALUE(MID(D364,2,LEN(D364)-3)),IF(RIGHT(D364,2)="M)",-1000000*VALUE(MID(D364,2,LEN(D364)-3)),IF(RIGHT(D364,2)="B)",-1000000000*VALUE(MID(D364,2,LEN(D364)-3)),IF(RIGHT(D364,2)="k)",-1000*VALUE(MID(D364,2,LEN(D364)-3)),VALUE(SUBSTITUTE(D364,",","")))))),IF(RIGHT(D364,1)="T",1000000000000*VALUE(LEFT(D364,LEN(D364)-1)),IF(RIGHT(D364,1)="M",1000000*VALUE(LEFT(D364,LEN(D364)-1)),IF(RIGHT(D364,1)="B",1000000000*VALUE(LEFT(D364,LEN(D364)-1)),IF(RIGHT(D364,1)="%",0.01*VALUE(LEFT(D364,LEN(D364)-1)),IF(RIGHT(D364,1)="k",1000*VALUE(LEFT(D364,LEN(D364)-1)),VALUE(SUBSTITUTE(D364,",",""))))))))),"N/A")</f>
        <v/>
      </c>
      <c r="L364">
        <f>IFERROR(IF(TRIM(E364)="-", "N/A", IF(RIGHT(E364,1)=")",IF(RIGHT(E364,2)="T)",-1000000000000*VALUE(MID(E364,2,LEN(E364)-3)),IF(RIGHT(E364,2)="M)",-1000000*VALUE(MID(E364,2,LEN(E364)-3)),IF(RIGHT(E364,2)="B)",-1000000000*VALUE(MID(E364,2,LEN(E364)-3)),IF(RIGHT(E364,2)="k)",-1000*VALUE(MID(E364,2,LEN(E364)-3)),VALUE(SUBSTITUTE(E364,",","")))))),IF(RIGHT(E364,1)="T",1000000000000*VALUE(LEFT(E364,LEN(E364)-1)),IF(RIGHT(E364,1)="M",1000000*VALUE(LEFT(E364,LEN(E364)-1)),IF(RIGHT(E364,1)="B",1000000000*VALUE(LEFT(E364,LEN(E364)-1)),IF(RIGHT(E364,1)="%",0.01*VALUE(LEFT(E364,LEN(E364)-1)),IF(RIGHT(E364,1)="k",1000*VALUE(LEFT(E364,LEN(E364)-1)),VALUE(SUBSTITUTE(E364,",",""))))))))),"N/A")</f>
        <v/>
      </c>
      <c r="M364">
        <f>IFERROR(IF(TRIM(F364)="-", "N/A", IF(RIGHT(F364,1)=")",IF(RIGHT(F364,2)="T)",-1000000000000*VALUE(MID(F364,2,LEN(F364)-3)),IF(RIGHT(F364,2)="M)",-1000000*VALUE(MID(F364,2,LEN(F364)-3)),IF(RIGHT(F364,2)="B)",-1000000000*VALUE(MID(F364,2,LEN(F364)-3)),IF(RIGHT(F364,2)="k)",-1000*VALUE(MID(F364,2,LEN(F364)-3)),VALUE(SUBSTITUTE(F364,",","")))))),IF(RIGHT(F364,1)="T",1000000000000*VALUE(LEFT(F364,LEN(F364)-1)),IF(RIGHT(F364,1)="M",1000000*VALUE(LEFT(F364,LEN(F364)-1)),IF(RIGHT(F364,1)="B",1000000000*VALUE(LEFT(F364,LEN(F364)-1)),IF(RIGHT(F364,1)="%",0.01*VALUE(LEFT(F364,LEN(F364)-1)),IF(RIGHT(F364,1)="k",1000*VALUE(LEFT(F364,LEN(F364)-1)),VALUE(SUBSTITUTE(F364,",",""))))))))),"N/A")</f>
        <v/>
      </c>
      <c r="N364">
        <f>IFERROR(IF(TRIM(G364)="-", "N/A", IF(RIGHT(G364,1)=")",IF(RIGHT(G364,2)="T)",-1000000000000*VALUE(MID(G364,2,LEN(G364)-3)),IF(RIGHT(G364,2)="M)",-1000000*VALUE(MID(G364,2,LEN(G364)-3)),IF(RIGHT(G364,2)="B)",-1000000000*VALUE(MID(G364,2,LEN(G364)-3)),IF(RIGHT(G364,2)="k)",-1000*VALUE(MID(G364,2,LEN(G364)-3)),VALUE(SUBSTITUTE(G364,",","")))))),IF(RIGHT(G364,1)="T",1000000000000*VALUE(LEFT(G364,LEN(G364)-1)),IF(RIGHT(G364,1)="M",1000000*VALUE(LEFT(G364,LEN(G364)-1)),IF(RIGHT(G364,1)="B",1000000000*VALUE(LEFT(G364,LEN(G364)-1)),IF(RIGHT(G364,1)="%",0.01*VALUE(LEFT(G364,LEN(G364)-1)),IF(RIGHT(G364,1)="k",1000*VALUE(LEFT(G364,LEN(G364)-1)),VALUE(SUBSTITUTE(G364,",",""))))))))),"N/A")</f>
        <v/>
      </c>
    </row>
    <row r="365" spans="1:60">
      <c s="1" r="A365" t="n">
        <v>2</v>
      </c>
      <c r="B365" t="s">
        <v>125</v>
      </c>
      <c r="C365" t="s">
        <v>1667</v>
      </c>
      <c r="I365">
        <f>IF(AND(K365&gt; J365, L365&gt; K365, M365&gt; L365, N365&gt; M365), "pos_trend", IF(AND(K365&lt; J365, L365&lt; K365, M365&lt; L365, N365&lt; M365), "neg_trend", "N/A"))</f>
        <v/>
      </c>
      <c r="J365">
        <f>IFERROR(IF(TRIM(C365)="-", "N/A", IF(RIGHT(C365,1)=")",IF(RIGHT(C365,2)="T)",-1000000000000*VALUE(MID(C365,2,LEN(C365)-3)),IF(RIGHT(C365,2)="M)",-1000000*VALUE(MID(C365,2,LEN(C365)-3)),IF(RIGHT(C365,2)="B)",-1000000000*VALUE(MID(C365,2,LEN(C365)-3)),IF(RIGHT(C365,2)="k)",-1000*VALUE(MID(C365,2,LEN(C365)-3)),VALUE(SUBSTITUTE(C365,",","")))))),IF(RIGHT(C365,1)="T",1000000000000*VALUE(LEFT(C365,LEN(C365)-1)),IF(RIGHT(C365,1)="M",1000000*VALUE(LEFT(C365,LEN(C365)-1)),IF(RIGHT(C365,1)="B",1000000000*VALUE(LEFT(C365,LEN(C365)-1)),IF(RIGHT(C365,1)="%",0.01*VALUE(LEFT(C365,LEN(C365)-1)),IF(RIGHT(C365,1)="k",1000*VALUE(LEFT(C365,LEN(C365)-1)),VALUE(SUBSTITUTE(C365,",",""))))))))),"N/A")</f>
        <v/>
      </c>
      <c r="K365">
        <f>IFERROR(IF(TRIM(D365)="-", "N/A", IF(RIGHT(D365,1)=")",IF(RIGHT(D365,2)="T)",-1000000000000*VALUE(MID(D365,2,LEN(D365)-3)),IF(RIGHT(D365,2)="M)",-1000000*VALUE(MID(D365,2,LEN(D365)-3)),IF(RIGHT(D365,2)="B)",-1000000000*VALUE(MID(D365,2,LEN(D365)-3)),IF(RIGHT(D365,2)="k)",-1000*VALUE(MID(D365,2,LEN(D365)-3)),VALUE(SUBSTITUTE(D365,",","")))))),IF(RIGHT(D365,1)="T",1000000000000*VALUE(LEFT(D365,LEN(D365)-1)),IF(RIGHT(D365,1)="M",1000000*VALUE(LEFT(D365,LEN(D365)-1)),IF(RIGHT(D365,1)="B",1000000000*VALUE(LEFT(D365,LEN(D365)-1)),IF(RIGHT(D365,1)="%",0.01*VALUE(LEFT(D365,LEN(D365)-1)),IF(RIGHT(D365,1)="k",1000*VALUE(LEFT(D365,LEN(D365)-1)),VALUE(SUBSTITUTE(D365,",",""))))))))),"N/A")</f>
        <v/>
      </c>
      <c r="L365">
        <f>IFERROR(IF(TRIM(E365)="-", "N/A", IF(RIGHT(E365,1)=")",IF(RIGHT(E365,2)="T)",-1000000000000*VALUE(MID(E365,2,LEN(E365)-3)),IF(RIGHT(E365,2)="M)",-1000000*VALUE(MID(E365,2,LEN(E365)-3)),IF(RIGHT(E365,2)="B)",-1000000000*VALUE(MID(E365,2,LEN(E365)-3)),IF(RIGHT(E365,2)="k)",-1000*VALUE(MID(E365,2,LEN(E365)-3)),VALUE(SUBSTITUTE(E365,",","")))))),IF(RIGHT(E365,1)="T",1000000000000*VALUE(LEFT(E365,LEN(E365)-1)),IF(RIGHT(E365,1)="M",1000000*VALUE(LEFT(E365,LEN(E365)-1)),IF(RIGHT(E365,1)="B",1000000000*VALUE(LEFT(E365,LEN(E365)-1)),IF(RIGHT(E365,1)="%",0.01*VALUE(LEFT(E365,LEN(E365)-1)),IF(RIGHT(E365,1)="k",1000*VALUE(LEFT(E365,LEN(E365)-1)),VALUE(SUBSTITUTE(E365,",",""))))))))),"N/A")</f>
        <v/>
      </c>
      <c r="M365">
        <f>IFERROR(IF(TRIM(F365)="-", "N/A", IF(RIGHT(F365,1)=")",IF(RIGHT(F365,2)="T)",-1000000000000*VALUE(MID(F365,2,LEN(F365)-3)),IF(RIGHT(F365,2)="M)",-1000000*VALUE(MID(F365,2,LEN(F365)-3)),IF(RIGHT(F365,2)="B)",-1000000000*VALUE(MID(F365,2,LEN(F365)-3)),IF(RIGHT(F365,2)="k)",-1000*VALUE(MID(F365,2,LEN(F365)-3)),VALUE(SUBSTITUTE(F365,",","")))))),IF(RIGHT(F365,1)="T",1000000000000*VALUE(LEFT(F365,LEN(F365)-1)),IF(RIGHT(F365,1)="M",1000000*VALUE(LEFT(F365,LEN(F365)-1)),IF(RIGHT(F365,1)="B",1000000000*VALUE(LEFT(F365,LEN(F365)-1)),IF(RIGHT(F365,1)="%",0.01*VALUE(LEFT(F365,LEN(F365)-1)),IF(RIGHT(F365,1)="k",1000*VALUE(LEFT(F365,LEN(F365)-1)),VALUE(SUBSTITUTE(F365,",",""))))))))),"N/A")</f>
        <v/>
      </c>
      <c r="N365">
        <f>IFERROR(IF(TRIM(G365)="-", "N/A", IF(RIGHT(G365,1)=")",IF(RIGHT(G365,2)="T)",-1000000000000*VALUE(MID(G365,2,LEN(G365)-3)),IF(RIGHT(G365,2)="M)",-1000000*VALUE(MID(G365,2,LEN(G365)-3)),IF(RIGHT(G365,2)="B)",-1000000000*VALUE(MID(G365,2,LEN(G365)-3)),IF(RIGHT(G365,2)="k)",-1000*VALUE(MID(G365,2,LEN(G365)-3)),VALUE(SUBSTITUTE(G365,",","")))))),IF(RIGHT(G365,1)="T",1000000000000*VALUE(LEFT(G365,LEN(G365)-1)),IF(RIGHT(G365,1)="M",1000000*VALUE(LEFT(G365,LEN(G365)-1)),IF(RIGHT(G365,1)="B",1000000000*VALUE(LEFT(G365,LEN(G365)-1)),IF(RIGHT(G365,1)="%",0.01*VALUE(LEFT(G365,LEN(G365)-1)),IF(RIGHT(G365,1)="k",1000*VALUE(LEFT(G365,LEN(G365)-1)),VALUE(SUBSTITUTE(G365,",",""))))))))),"N/A")</f>
        <v/>
      </c>
    </row>
    <row r="366" spans="1:60">
      <c s="1" r="A366" t="n">
        <v>3</v>
      </c>
      <c r="B366" t="s">
        <v>126</v>
      </c>
      <c r="C366" t="s">
        <v>1668</v>
      </c>
      <c r="I366">
        <f>IF(AND(K366&gt; J366, L366&gt; K366, M366&gt; L366, N366&gt; M366), "pos_trend", IF(AND(K366&lt; J366, L366&lt; K366, M366&lt; L366, N366&lt; M366), "neg_trend", "N/A"))</f>
        <v/>
      </c>
      <c r="J366">
        <f>IFERROR(IF(TRIM(C366)="-", "N/A", IF(RIGHT(C366,1)=")",IF(RIGHT(C366,2)="T)",-1000000000000*VALUE(MID(C366,2,LEN(C366)-3)),IF(RIGHT(C366,2)="M)",-1000000*VALUE(MID(C366,2,LEN(C366)-3)),IF(RIGHT(C366,2)="B)",-1000000000*VALUE(MID(C366,2,LEN(C366)-3)),IF(RIGHT(C366,2)="k)",-1000*VALUE(MID(C366,2,LEN(C366)-3)),VALUE(SUBSTITUTE(C366,",","")))))),IF(RIGHT(C366,1)="T",1000000000000*VALUE(LEFT(C366,LEN(C366)-1)),IF(RIGHT(C366,1)="M",1000000*VALUE(LEFT(C366,LEN(C366)-1)),IF(RIGHT(C366,1)="B",1000000000*VALUE(LEFT(C366,LEN(C366)-1)),IF(RIGHT(C366,1)="%",0.01*VALUE(LEFT(C366,LEN(C366)-1)),IF(RIGHT(C366,1)="k",1000*VALUE(LEFT(C366,LEN(C366)-1)),VALUE(SUBSTITUTE(C366,",",""))))))))),"N/A")</f>
        <v/>
      </c>
      <c r="K366">
        <f>IFERROR(IF(TRIM(D366)="-", "N/A", IF(RIGHT(D366,1)=")",IF(RIGHT(D366,2)="T)",-1000000000000*VALUE(MID(D366,2,LEN(D366)-3)),IF(RIGHT(D366,2)="M)",-1000000*VALUE(MID(D366,2,LEN(D366)-3)),IF(RIGHT(D366,2)="B)",-1000000000*VALUE(MID(D366,2,LEN(D366)-3)),IF(RIGHT(D366,2)="k)",-1000*VALUE(MID(D366,2,LEN(D366)-3)),VALUE(SUBSTITUTE(D366,",","")))))),IF(RIGHT(D366,1)="T",1000000000000*VALUE(LEFT(D366,LEN(D366)-1)),IF(RIGHT(D366,1)="M",1000000*VALUE(LEFT(D366,LEN(D366)-1)),IF(RIGHT(D366,1)="B",1000000000*VALUE(LEFT(D366,LEN(D366)-1)),IF(RIGHT(D366,1)="%",0.01*VALUE(LEFT(D366,LEN(D366)-1)),IF(RIGHT(D366,1)="k",1000*VALUE(LEFT(D366,LEN(D366)-1)),VALUE(SUBSTITUTE(D366,",",""))))))))),"N/A")</f>
        <v/>
      </c>
      <c r="L366">
        <f>IFERROR(IF(TRIM(E366)="-", "N/A", IF(RIGHT(E366,1)=")",IF(RIGHT(E366,2)="T)",-1000000000000*VALUE(MID(E366,2,LEN(E366)-3)),IF(RIGHT(E366,2)="M)",-1000000*VALUE(MID(E366,2,LEN(E366)-3)),IF(RIGHT(E366,2)="B)",-1000000000*VALUE(MID(E366,2,LEN(E366)-3)),IF(RIGHT(E366,2)="k)",-1000*VALUE(MID(E366,2,LEN(E366)-3)),VALUE(SUBSTITUTE(E366,",","")))))),IF(RIGHT(E366,1)="T",1000000000000*VALUE(LEFT(E366,LEN(E366)-1)),IF(RIGHT(E366,1)="M",1000000*VALUE(LEFT(E366,LEN(E366)-1)),IF(RIGHT(E366,1)="B",1000000000*VALUE(LEFT(E366,LEN(E366)-1)),IF(RIGHT(E366,1)="%",0.01*VALUE(LEFT(E366,LEN(E366)-1)),IF(RIGHT(E366,1)="k",1000*VALUE(LEFT(E366,LEN(E366)-1)),VALUE(SUBSTITUTE(E366,",",""))))))))),"N/A")</f>
        <v/>
      </c>
      <c r="M366">
        <f>IFERROR(IF(TRIM(F366)="-", "N/A", IF(RIGHT(F366,1)=")",IF(RIGHT(F366,2)="T)",-1000000000000*VALUE(MID(F366,2,LEN(F366)-3)),IF(RIGHT(F366,2)="M)",-1000000*VALUE(MID(F366,2,LEN(F366)-3)),IF(RIGHT(F366,2)="B)",-1000000000*VALUE(MID(F366,2,LEN(F366)-3)),IF(RIGHT(F366,2)="k)",-1000*VALUE(MID(F366,2,LEN(F366)-3)),VALUE(SUBSTITUTE(F366,",","")))))),IF(RIGHT(F366,1)="T",1000000000000*VALUE(LEFT(F366,LEN(F366)-1)),IF(RIGHT(F366,1)="M",1000000*VALUE(LEFT(F366,LEN(F366)-1)),IF(RIGHT(F366,1)="B",1000000000*VALUE(LEFT(F366,LEN(F366)-1)),IF(RIGHT(F366,1)="%",0.01*VALUE(LEFT(F366,LEN(F366)-1)),IF(RIGHT(F366,1)="k",1000*VALUE(LEFT(F366,LEN(F366)-1)),VALUE(SUBSTITUTE(F366,",",""))))))))),"N/A")</f>
        <v/>
      </c>
      <c r="N366">
        <f>IFERROR(IF(TRIM(G366)="-", "N/A", IF(RIGHT(G366,1)=")",IF(RIGHT(G366,2)="T)",-1000000000000*VALUE(MID(G366,2,LEN(G366)-3)),IF(RIGHT(G366,2)="M)",-1000000*VALUE(MID(G366,2,LEN(G366)-3)),IF(RIGHT(G366,2)="B)",-1000000000*VALUE(MID(G366,2,LEN(G366)-3)),IF(RIGHT(G366,2)="k)",-1000*VALUE(MID(G366,2,LEN(G366)-3)),VALUE(SUBSTITUTE(G366,",","")))))),IF(RIGHT(G366,1)="T",1000000000000*VALUE(LEFT(G366,LEN(G366)-1)),IF(RIGHT(G366,1)="M",1000000*VALUE(LEFT(G366,LEN(G366)-1)),IF(RIGHT(G366,1)="B",1000000000*VALUE(LEFT(G366,LEN(G366)-1)),IF(RIGHT(G366,1)="%",0.01*VALUE(LEFT(G366,LEN(G366)-1)),IF(RIGHT(G366,1)="k",1000*VALUE(LEFT(G366,LEN(G366)-1)),VALUE(SUBSTITUTE(G366,",",""))))))))),"N/A")</f>
        <v/>
      </c>
    </row>
    <row r="367" spans="1:60">
      <c s="1" r="A367" t="n">
        <v>4</v>
      </c>
      <c r="B367" t="s">
        <v>128</v>
      </c>
      <c r="C367" t="s">
        <v>1669</v>
      </c>
      <c r="I367">
        <f>IF(AND(K367&gt; J367, L367&gt; K367, M367&gt; L367, N367&gt; M367), "pos_trend", IF(AND(K367&lt; J367, L367&lt; K367, M367&lt; L367, N367&lt; M367), "neg_trend", "N/A"))</f>
        <v/>
      </c>
      <c r="J367">
        <f>IFERROR(IF(TRIM(C367)="-", "N/A", IF(RIGHT(C367,1)=")",IF(RIGHT(C367,2)="T)",-1000000000000*VALUE(MID(C367,2,LEN(C367)-3)),IF(RIGHT(C367,2)="M)",-1000000*VALUE(MID(C367,2,LEN(C367)-3)),IF(RIGHT(C367,2)="B)",-1000000000*VALUE(MID(C367,2,LEN(C367)-3)),IF(RIGHT(C367,2)="k)",-1000*VALUE(MID(C367,2,LEN(C367)-3)),VALUE(SUBSTITUTE(C367,",","")))))),IF(RIGHT(C367,1)="T",1000000000000*VALUE(LEFT(C367,LEN(C367)-1)),IF(RIGHT(C367,1)="M",1000000*VALUE(LEFT(C367,LEN(C367)-1)),IF(RIGHT(C367,1)="B",1000000000*VALUE(LEFT(C367,LEN(C367)-1)),IF(RIGHT(C367,1)="%",0.01*VALUE(LEFT(C367,LEN(C367)-1)),IF(RIGHT(C367,1)="k",1000*VALUE(LEFT(C367,LEN(C367)-1)),VALUE(SUBSTITUTE(C367,",",""))))))))),"N/A")</f>
        <v/>
      </c>
      <c r="K367">
        <f>IFERROR(IF(TRIM(D367)="-", "N/A", IF(RIGHT(D367,1)=")",IF(RIGHT(D367,2)="T)",-1000000000000*VALUE(MID(D367,2,LEN(D367)-3)),IF(RIGHT(D367,2)="M)",-1000000*VALUE(MID(D367,2,LEN(D367)-3)),IF(RIGHT(D367,2)="B)",-1000000000*VALUE(MID(D367,2,LEN(D367)-3)),IF(RIGHT(D367,2)="k)",-1000*VALUE(MID(D367,2,LEN(D367)-3)),VALUE(SUBSTITUTE(D367,",","")))))),IF(RIGHT(D367,1)="T",1000000000000*VALUE(LEFT(D367,LEN(D367)-1)),IF(RIGHT(D367,1)="M",1000000*VALUE(LEFT(D367,LEN(D367)-1)),IF(RIGHT(D367,1)="B",1000000000*VALUE(LEFT(D367,LEN(D367)-1)),IF(RIGHT(D367,1)="%",0.01*VALUE(LEFT(D367,LEN(D367)-1)),IF(RIGHT(D367,1)="k",1000*VALUE(LEFT(D367,LEN(D367)-1)),VALUE(SUBSTITUTE(D367,",",""))))))))),"N/A")</f>
        <v/>
      </c>
      <c r="L367">
        <f>IFERROR(IF(TRIM(E367)="-", "N/A", IF(RIGHT(E367,1)=")",IF(RIGHT(E367,2)="T)",-1000000000000*VALUE(MID(E367,2,LEN(E367)-3)),IF(RIGHT(E367,2)="M)",-1000000*VALUE(MID(E367,2,LEN(E367)-3)),IF(RIGHT(E367,2)="B)",-1000000000*VALUE(MID(E367,2,LEN(E367)-3)),IF(RIGHT(E367,2)="k)",-1000*VALUE(MID(E367,2,LEN(E367)-3)),VALUE(SUBSTITUTE(E367,",","")))))),IF(RIGHT(E367,1)="T",1000000000000*VALUE(LEFT(E367,LEN(E367)-1)),IF(RIGHT(E367,1)="M",1000000*VALUE(LEFT(E367,LEN(E367)-1)),IF(RIGHT(E367,1)="B",1000000000*VALUE(LEFT(E367,LEN(E367)-1)),IF(RIGHT(E367,1)="%",0.01*VALUE(LEFT(E367,LEN(E367)-1)),IF(RIGHT(E367,1)="k",1000*VALUE(LEFT(E367,LEN(E367)-1)),VALUE(SUBSTITUTE(E367,",",""))))))))),"N/A")</f>
        <v/>
      </c>
      <c r="M367">
        <f>IFERROR(IF(TRIM(F367)="-", "N/A", IF(RIGHT(F367,1)=")",IF(RIGHT(F367,2)="T)",-1000000000000*VALUE(MID(F367,2,LEN(F367)-3)),IF(RIGHT(F367,2)="M)",-1000000*VALUE(MID(F367,2,LEN(F367)-3)),IF(RIGHT(F367,2)="B)",-1000000000*VALUE(MID(F367,2,LEN(F367)-3)),IF(RIGHT(F367,2)="k)",-1000*VALUE(MID(F367,2,LEN(F367)-3)),VALUE(SUBSTITUTE(F367,",","")))))),IF(RIGHT(F367,1)="T",1000000000000*VALUE(LEFT(F367,LEN(F367)-1)),IF(RIGHT(F367,1)="M",1000000*VALUE(LEFT(F367,LEN(F367)-1)),IF(RIGHT(F367,1)="B",1000000000*VALUE(LEFT(F367,LEN(F367)-1)),IF(RIGHT(F367,1)="%",0.01*VALUE(LEFT(F367,LEN(F367)-1)),IF(RIGHT(F367,1)="k",1000*VALUE(LEFT(F367,LEN(F367)-1)),VALUE(SUBSTITUTE(F367,",",""))))))))),"N/A")</f>
        <v/>
      </c>
      <c r="N367">
        <f>IFERROR(IF(TRIM(G367)="-", "N/A", IF(RIGHT(G367,1)=")",IF(RIGHT(G367,2)="T)",-1000000000000*VALUE(MID(G367,2,LEN(G367)-3)),IF(RIGHT(G367,2)="M)",-1000000*VALUE(MID(G367,2,LEN(G367)-3)),IF(RIGHT(G367,2)="B)",-1000000000*VALUE(MID(G367,2,LEN(G367)-3)),IF(RIGHT(G367,2)="k)",-1000*VALUE(MID(G367,2,LEN(G367)-3)),VALUE(SUBSTITUTE(G367,",","")))))),IF(RIGHT(G367,1)="T",1000000000000*VALUE(LEFT(G367,LEN(G367)-1)),IF(RIGHT(G367,1)="M",1000000*VALUE(LEFT(G367,LEN(G367)-1)),IF(RIGHT(G367,1)="B",1000000000*VALUE(LEFT(G367,LEN(G367)-1)),IF(RIGHT(G367,1)="%",0.01*VALUE(LEFT(G367,LEN(G367)-1)),IF(RIGHT(G367,1)="k",1000*VALUE(LEFT(G367,LEN(G367)-1)),VALUE(SUBSTITUTE(G367,",",""))))))))),"N/A")</f>
        <v/>
      </c>
    </row>
    <row r="368" spans="1:60">
      <c s="1" r="A368" t="n">
        <v>5</v>
      </c>
      <c r="B368" t="s">
        <v>130</v>
      </c>
      <c r="C368" t="s">
        <v>1670</v>
      </c>
      <c r="I368">
        <f>IF(AND(K368&gt; J368, L368&gt; K368, M368&gt; L368, N368&gt; M368), "pos_trend", IF(AND(K368&lt; J368, L368&lt; K368, M368&lt; L368, N368&lt; M368), "neg_trend", "N/A"))</f>
        <v/>
      </c>
      <c r="J368">
        <f>IFERROR(IF(TRIM(C368)="-", "N/A", IF(RIGHT(C368,1)=")",IF(RIGHT(C368,2)="T)",-1000000000000*VALUE(MID(C368,2,LEN(C368)-3)),IF(RIGHT(C368,2)="M)",-1000000*VALUE(MID(C368,2,LEN(C368)-3)),IF(RIGHT(C368,2)="B)",-1000000000*VALUE(MID(C368,2,LEN(C368)-3)),IF(RIGHT(C368,2)="k)",-1000*VALUE(MID(C368,2,LEN(C368)-3)),VALUE(SUBSTITUTE(C368,",","")))))),IF(RIGHT(C368,1)="T",1000000000000*VALUE(LEFT(C368,LEN(C368)-1)),IF(RIGHT(C368,1)="M",1000000*VALUE(LEFT(C368,LEN(C368)-1)),IF(RIGHT(C368,1)="B",1000000000*VALUE(LEFT(C368,LEN(C368)-1)),IF(RIGHT(C368,1)="%",0.01*VALUE(LEFT(C368,LEN(C368)-1)),IF(RIGHT(C368,1)="k",1000*VALUE(LEFT(C368,LEN(C368)-1)),VALUE(SUBSTITUTE(C368,",",""))))))))),"N/A")</f>
        <v/>
      </c>
      <c r="K368">
        <f>IFERROR(IF(TRIM(D368)="-", "N/A", IF(RIGHT(D368,1)=")",IF(RIGHT(D368,2)="T)",-1000000000000*VALUE(MID(D368,2,LEN(D368)-3)),IF(RIGHT(D368,2)="M)",-1000000*VALUE(MID(D368,2,LEN(D368)-3)),IF(RIGHT(D368,2)="B)",-1000000000*VALUE(MID(D368,2,LEN(D368)-3)),IF(RIGHT(D368,2)="k)",-1000*VALUE(MID(D368,2,LEN(D368)-3)),VALUE(SUBSTITUTE(D368,",","")))))),IF(RIGHT(D368,1)="T",1000000000000*VALUE(LEFT(D368,LEN(D368)-1)),IF(RIGHT(D368,1)="M",1000000*VALUE(LEFT(D368,LEN(D368)-1)),IF(RIGHT(D368,1)="B",1000000000*VALUE(LEFT(D368,LEN(D368)-1)),IF(RIGHT(D368,1)="%",0.01*VALUE(LEFT(D368,LEN(D368)-1)),IF(RIGHT(D368,1)="k",1000*VALUE(LEFT(D368,LEN(D368)-1)),VALUE(SUBSTITUTE(D368,",",""))))))))),"N/A")</f>
        <v/>
      </c>
      <c r="L368">
        <f>IFERROR(IF(TRIM(E368)="-", "N/A", IF(RIGHT(E368,1)=")",IF(RIGHT(E368,2)="T)",-1000000000000*VALUE(MID(E368,2,LEN(E368)-3)),IF(RIGHT(E368,2)="M)",-1000000*VALUE(MID(E368,2,LEN(E368)-3)),IF(RIGHT(E368,2)="B)",-1000000000*VALUE(MID(E368,2,LEN(E368)-3)),IF(RIGHT(E368,2)="k)",-1000*VALUE(MID(E368,2,LEN(E368)-3)),VALUE(SUBSTITUTE(E368,",","")))))),IF(RIGHT(E368,1)="T",1000000000000*VALUE(LEFT(E368,LEN(E368)-1)),IF(RIGHT(E368,1)="M",1000000*VALUE(LEFT(E368,LEN(E368)-1)),IF(RIGHT(E368,1)="B",1000000000*VALUE(LEFT(E368,LEN(E368)-1)),IF(RIGHT(E368,1)="%",0.01*VALUE(LEFT(E368,LEN(E368)-1)),IF(RIGHT(E368,1)="k",1000*VALUE(LEFT(E368,LEN(E368)-1)),VALUE(SUBSTITUTE(E368,",",""))))))))),"N/A")</f>
        <v/>
      </c>
      <c r="M368">
        <f>IFERROR(IF(TRIM(F368)="-", "N/A", IF(RIGHT(F368,1)=")",IF(RIGHT(F368,2)="T)",-1000000000000*VALUE(MID(F368,2,LEN(F368)-3)),IF(RIGHT(F368,2)="M)",-1000000*VALUE(MID(F368,2,LEN(F368)-3)),IF(RIGHT(F368,2)="B)",-1000000000*VALUE(MID(F368,2,LEN(F368)-3)),IF(RIGHT(F368,2)="k)",-1000*VALUE(MID(F368,2,LEN(F368)-3)),VALUE(SUBSTITUTE(F368,",","")))))),IF(RIGHT(F368,1)="T",1000000000000*VALUE(LEFT(F368,LEN(F368)-1)),IF(RIGHT(F368,1)="M",1000000*VALUE(LEFT(F368,LEN(F368)-1)),IF(RIGHT(F368,1)="B",1000000000*VALUE(LEFT(F368,LEN(F368)-1)),IF(RIGHT(F368,1)="%",0.01*VALUE(LEFT(F368,LEN(F368)-1)),IF(RIGHT(F368,1)="k",1000*VALUE(LEFT(F368,LEN(F368)-1)),VALUE(SUBSTITUTE(F368,",",""))))))))),"N/A")</f>
        <v/>
      </c>
      <c r="N368">
        <f>IFERROR(IF(TRIM(G368)="-", "N/A", IF(RIGHT(G368,1)=")",IF(RIGHT(G368,2)="T)",-1000000000000*VALUE(MID(G368,2,LEN(G368)-3)),IF(RIGHT(G368,2)="M)",-1000000*VALUE(MID(G368,2,LEN(G368)-3)),IF(RIGHT(G368,2)="B)",-1000000000*VALUE(MID(G368,2,LEN(G368)-3)),IF(RIGHT(G368,2)="k)",-1000*VALUE(MID(G368,2,LEN(G368)-3)),VALUE(SUBSTITUTE(G368,",","")))))),IF(RIGHT(G368,1)="T",1000000000000*VALUE(LEFT(G368,LEN(G368)-1)),IF(RIGHT(G368,1)="M",1000000*VALUE(LEFT(G368,LEN(G368)-1)),IF(RIGHT(G368,1)="B",1000000000*VALUE(LEFT(G368,LEN(G368)-1)),IF(RIGHT(G368,1)="%",0.01*VALUE(LEFT(G368,LEN(G368)-1)),IF(RIGHT(G368,1)="k",1000*VALUE(LEFT(G368,LEN(G368)-1)),VALUE(SUBSTITUTE(G368,",",""))))))))),"N/A")</f>
        <v/>
      </c>
    </row>
    <row r="369" spans="1:60">
      <c s="1" r="A369" t="n">
        <v>6</v>
      </c>
      <c r="B369" t="s">
        <v>132</v>
      </c>
      <c r="C369" t="s"/>
      <c r="I369">
        <f>IF(AND(K369&gt; J369, L369&gt; K369, M369&gt; L369, N369&gt; M369), "pos_trend", IF(AND(K369&lt; J369, L369&lt; K369, M369&lt; L369, N369&lt; M369), "neg_trend", "N/A"))</f>
        <v/>
      </c>
      <c r="J369">
        <f>IFERROR(IF(TRIM(C369)="-", "N/A", IF(RIGHT(C369,1)=")",IF(RIGHT(C369,2)="T)",-1000000000000*VALUE(MID(C369,2,LEN(C369)-3)),IF(RIGHT(C369,2)="M)",-1000000*VALUE(MID(C369,2,LEN(C369)-3)),IF(RIGHT(C369,2)="B)",-1000000000*VALUE(MID(C369,2,LEN(C369)-3)),IF(RIGHT(C369,2)="k)",-1000*VALUE(MID(C369,2,LEN(C369)-3)),VALUE(SUBSTITUTE(C369,",","")))))),IF(RIGHT(C369,1)="T",1000000000000*VALUE(LEFT(C369,LEN(C369)-1)),IF(RIGHT(C369,1)="M",1000000*VALUE(LEFT(C369,LEN(C369)-1)),IF(RIGHT(C369,1)="B",1000000000*VALUE(LEFT(C369,LEN(C369)-1)),IF(RIGHT(C369,1)="%",0.01*VALUE(LEFT(C369,LEN(C369)-1)),IF(RIGHT(C369,1)="k",1000*VALUE(LEFT(C369,LEN(C369)-1)),VALUE(SUBSTITUTE(C369,",",""))))))))),"N/A")</f>
        <v/>
      </c>
      <c r="K369">
        <f>IFERROR(IF(TRIM(D369)="-", "N/A", IF(RIGHT(D369,1)=")",IF(RIGHT(D369,2)="T)",-1000000000000*VALUE(MID(D369,2,LEN(D369)-3)),IF(RIGHT(D369,2)="M)",-1000000*VALUE(MID(D369,2,LEN(D369)-3)),IF(RIGHT(D369,2)="B)",-1000000000*VALUE(MID(D369,2,LEN(D369)-3)),IF(RIGHT(D369,2)="k)",-1000*VALUE(MID(D369,2,LEN(D369)-3)),VALUE(SUBSTITUTE(D369,",","")))))),IF(RIGHT(D369,1)="T",1000000000000*VALUE(LEFT(D369,LEN(D369)-1)),IF(RIGHT(D369,1)="M",1000000*VALUE(LEFT(D369,LEN(D369)-1)),IF(RIGHT(D369,1)="B",1000000000*VALUE(LEFT(D369,LEN(D369)-1)),IF(RIGHT(D369,1)="%",0.01*VALUE(LEFT(D369,LEN(D369)-1)),IF(RIGHT(D369,1)="k",1000*VALUE(LEFT(D369,LEN(D369)-1)),VALUE(SUBSTITUTE(D369,",",""))))))))),"N/A")</f>
        <v/>
      </c>
      <c r="L369">
        <f>IFERROR(IF(TRIM(E369)="-", "N/A", IF(RIGHT(E369,1)=")",IF(RIGHT(E369,2)="T)",-1000000000000*VALUE(MID(E369,2,LEN(E369)-3)),IF(RIGHT(E369,2)="M)",-1000000*VALUE(MID(E369,2,LEN(E369)-3)),IF(RIGHT(E369,2)="B)",-1000000000*VALUE(MID(E369,2,LEN(E369)-3)),IF(RIGHT(E369,2)="k)",-1000*VALUE(MID(E369,2,LEN(E369)-3)),VALUE(SUBSTITUTE(E369,",","")))))),IF(RIGHT(E369,1)="T",1000000000000*VALUE(LEFT(E369,LEN(E369)-1)),IF(RIGHT(E369,1)="M",1000000*VALUE(LEFT(E369,LEN(E369)-1)),IF(RIGHT(E369,1)="B",1000000000*VALUE(LEFT(E369,LEN(E369)-1)),IF(RIGHT(E369,1)="%",0.01*VALUE(LEFT(E369,LEN(E369)-1)),IF(RIGHT(E369,1)="k",1000*VALUE(LEFT(E369,LEN(E369)-1)),VALUE(SUBSTITUTE(E369,",",""))))))))),"N/A")</f>
        <v/>
      </c>
      <c r="M369">
        <f>IFERROR(IF(TRIM(F369)="-", "N/A", IF(RIGHT(F369,1)=")",IF(RIGHT(F369,2)="T)",-1000000000000*VALUE(MID(F369,2,LEN(F369)-3)),IF(RIGHT(F369,2)="M)",-1000000*VALUE(MID(F369,2,LEN(F369)-3)),IF(RIGHT(F369,2)="B)",-1000000000*VALUE(MID(F369,2,LEN(F369)-3)),IF(RIGHT(F369,2)="k)",-1000*VALUE(MID(F369,2,LEN(F369)-3)),VALUE(SUBSTITUTE(F369,",","")))))),IF(RIGHT(F369,1)="T",1000000000000*VALUE(LEFT(F369,LEN(F369)-1)),IF(RIGHT(F369,1)="M",1000000*VALUE(LEFT(F369,LEN(F369)-1)),IF(RIGHT(F369,1)="B",1000000000*VALUE(LEFT(F369,LEN(F369)-1)),IF(RIGHT(F369,1)="%",0.01*VALUE(LEFT(F369,LEN(F369)-1)),IF(RIGHT(F369,1)="k",1000*VALUE(LEFT(F369,LEN(F369)-1)),VALUE(SUBSTITUTE(F369,",",""))))))))),"N/A")</f>
        <v/>
      </c>
      <c r="N369">
        <f>IFERROR(IF(TRIM(G369)="-", "N/A", IF(RIGHT(G369,1)=")",IF(RIGHT(G369,2)="T)",-1000000000000*VALUE(MID(G369,2,LEN(G369)-3)),IF(RIGHT(G369,2)="M)",-1000000*VALUE(MID(G369,2,LEN(G369)-3)),IF(RIGHT(G369,2)="B)",-1000000000*VALUE(MID(G369,2,LEN(G369)-3)),IF(RIGHT(G369,2)="k)",-1000*VALUE(MID(G369,2,LEN(G369)-3)),VALUE(SUBSTITUTE(G369,",","")))))),IF(RIGHT(G369,1)="T",1000000000000*VALUE(LEFT(G369,LEN(G369)-1)),IF(RIGHT(G369,1)="M",1000000*VALUE(LEFT(G369,LEN(G369)-1)),IF(RIGHT(G369,1)="B",1000000000*VALUE(LEFT(G369,LEN(G369)-1)),IF(RIGHT(G369,1)="%",0.01*VALUE(LEFT(G369,LEN(G369)-1)),IF(RIGHT(G369,1)="k",1000*VALUE(LEFT(G369,LEN(G369)-1)),VALUE(SUBSTITUTE(G369,",",""))))))))),"N/A")</f>
        <v/>
      </c>
    </row>
    <row r="370" spans="1:60">
      <c s="1" r="A370" t="n">
        <v>7</v>
      </c>
      <c r="B370" t="s">
        <v>134</v>
      </c>
      <c r="C370" t="s"/>
      <c r="I370">
        <f>IF(AND(K370&gt; J370, L370&gt; K370, M370&gt; L370, N370&gt; M370), "pos_trend", IF(AND(K370&lt; J370, L370&lt; K370, M370&lt; L370, N370&lt; M370), "neg_trend", "N/A"))</f>
        <v/>
      </c>
      <c r="J370">
        <f>IFERROR(IF(TRIM(C370)="-", "N/A", IF(RIGHT(C370,1)=")",IF(RIGHT(C370,2)="T)",-1000000000000*VALUE(MID(C370,2,LEN(C370)-3)),IF(RIGHT(C370,2)="M)",-1000000*VALUE(MID(C370,2,LEN(C370)-3)),IF(RIGHT(C370,2)="B)",-1000000000*VALUE(MID(C370,2,LEN(C370)-3)),IF(RIGHT(C370,2)="k)",-1000*VALUE(MID(C370,2,LEN(C370)-3)),VALUE(SUBSTITUTE(C370,",","")))))),IF(RIGHT(C370,1)="T",1000000000000*VALUE(LEFT(C370,LEN(C370)-1)),IF(RIGHT(C370,1)="M",1000000*VALUE(LEFT(C370,LEN(C370)-1)),IF(RIGHT(C370,1)="B",1000000000*VALUE(LEFT(C370,LEN(C370)-1)),IF(RIGHT(C370,1)="%",0.01*VALUE(LEFT(C370,LEN(C370)-1)),IF(RIGHT(C370,1)="k",1000*VALUE(LEFT(C370,LEN(C370)-1)),VALUE(SUBSTITUTE(C370,",",""))))))))),"N/A")</f>
        <v/>
      </c>
      <c r="K370">
        <f>IFERROR(IF(TRIM(D370)="-", "N/A", IF(RIGHT(D370,1)=")",IF(RIGHT(D370,2)="T)",-1000000000000*VALUE(MID(D370,2,LEN(D370)-3)),IF(RIGHT(D370,2)="M)",-1000000*VALUE(MID(D370,2,LEN(D370)-3)),IF(RIGHT(D370,2)="B)",-1000000000*VALUE(MID(D370,2,LEN(D370)-3)),IF(RIGHT(D370,2)="k)",-1000*VALUE(MID(D370,2,LEN(D370)-3)),VALUE(SUBSTITUTE(D370,",","")))))),IF(RIGHT(D370,1)="T",1000000000000*VALUE(LEFT(D370,LEN(D370)-1)),IF(RIGHT(D370,1)="M",1000000*VALUE(LEFT(D370,LEN(D370)-1)),IF(RIGHT(D370,1)="B",1000000000*VALUE(LEFT(D370,LEN(D370)-1)),IF(RIGHT(D370,1)="%",0.01*VALUE(LEFT(D370,LEN(D370)-1)),IF(RIGHT(D370,1)="k",1000*VALUE(LEFT(D370,LEN(D370)-1)),VALUE(SUBSTITUTE(D370,",",""))))))))),"N/A")</f>
        <v/>
      </c>
      <c r="L370">
        <f>IFERROR(IF(TRIM(E370)="-", "N/A", IF(RIGHT(E370,1)=")",IF(RIGHT(E370,2)="T)",-1000000000000*VALUE(MID(E370,2,LEN(E370)-3)),IF(RIGHT(E370,2)="M)",-1000000*VALUE(MID(E370,2,LEN(E370)-3)),IF(RIGHT(E370,2)="B)",-1000000000*VALUE(MID(E370,2,LEN(E370)-3)),IF(RIGHT(E370,2)="k)",-1000*VALUE(MID(E370,2,LEN(E370)-3)),VALUE(SUBSTITUTE(E370,",","")))))),IF(RIGHT(E370,1)="T",1000000000000*VALUE(LEFT(E370,LEN(E370)-1)),IF(RIGHT(E370,1)="M",1000000*VALUE(LEFT(E370,LEN(E370)-1)),IF(RIGHT(E370,1)="B",1000000000*VALUE(LEFT(E370,LEN(E370)-1)),IF(RIGHT(E370,1)="%",0.01*VALUE(LEFT(E370,LEN(E370)-1)),IF(RIGHT(E370,1)="k",1000*VALUE(LEFT(E370,LEN(E370)-1)),VALUE(SUBSTITUTE(E370,",",""))))))))),"N/A")</f>
        <v/>
      </c>
      <c r="M370">
        <f>IFERROR(IF(TRIM(F370)="-", "N/A", IF(RIGHT(F370,1)=")",IF(RIGHT(F370,2)="T)",-1000000000000*VALUE(MID(F370,2,LEN(F370)-3)),IF(RIGHT(F370,2)="M)",-1000000*VALUE(MID(F370,2,LEN(F370)-3)),IF(RIGHT(F370,2)="B)",-1000000000*VALUE(MID(F370,2,LEN(F370)-3)),IF(RIGHT(F370,2)="k)",-1000*VALUE(MID(F370,2,LEN(F370)-3)),VALUE(SUBSTITUTE(F370,",","")))))),IF(RIGHT(F370,1)="T",1000000000000*VALUE(LEFT(F370,LEN(F370)-1)),IF(RIGHT(F370,1)="M",1000000*VALUE(LEFT(F370,LEN(F370)-1)),IF(RIGHT(F370,1)="B",1000000000*VALUE(LEFT(F370,LEN(F370)-1)),IF(RIGHT(F370,1)="%",0.01*VALUE(LEFT(F370,LEN(F370)-1)),IF(RIGHT(F370,1)="k",1000*VALUE(LEFT(F370,LEN(F370)-1)),VALUE(SUBSTITUTE(F370,",",""))))))))),"N/A")</f>
        <v/>
      </c>
      <c r="N370">
        <f>IFERROR(IF(TRIM(G370)="-", "N/A", IF(RIGHT(G370,1)=")",IF(RIGHT(G370,2)="T)",-1000000000000*VALUE(MID(G370,2,LEN(G370)-3)),IF(RIGHT(G370,2)="M)",-1000000*VALUE(MID(G370,2,LEN(G370)-3)),IF(RIGHT(G370,2)="B)",-1000000000*VALUE(MID(G370,2,LEN(G370)-3)),IF(RIGHT(G370,2)="k)",-1000*VALUE(MID(G370,2,LEN(G370)-3)),VALUE(SUBSTITUTE(G370,",","")))))),IF(RIGHT(G370,1)="T",1000000000000*VALUE(LEFT(G370,LEN(G370)-1)),IF(RIGHT(G370,1)="M",1000000*VALUE(LEFT(G370,LEN(G370)-1)),IF(RIGHT(G370,1)="B",1000000000*VALUE(LEFT(G370,LEN(G370)-1)),IF(RIGHT(G370,1)="%",0.01*VALUE(LEFT(G370,LEN(G370)-1)),IF(RIGHT(G370,1)="k",1000*VALUE(LEFT(G370,LEN(G370)-1)),VALUE(SUBSTITUTE(G370,",",""))))))))),"N/A")</f>
        <v/>
      </c>
    </row>
    <row r="371" spans="1:60">
      <c s="1" r="A371" t="n">
        <v>8</v>
      </c>
      <c r="B371" t="s">
        <v>135</v>
      </c>
      <c r="C371" t="s"/>
      <c r="I371">
        <f>IF(AND(K371&gt; J371, L371&gt; K371, M371&gt; L371, N371&gt; M371), "pos_trend", IF(AND(K371&lt; J371, L371&lt; K371, M371&lt; L371, N371&lt; M371), "neg_trend", "N/A"))</f>
        <v/>
      </c>
      <c r="J371">
        <f>IFERROR(IF(TRIM(C371)="-", "N/A", IF(RIGHT(C371,1)=")",IF(RIGHT(C371,2)="T)",-1000000000000*VALUE(MID(C371,2,LEN(C371)-3)),IF(RIGHT(C371,2)="M)",-1000000*VALUE(MID(C371,2,LEN(C371)-3)),IF(RIGHT(C371,2)="B)",-1000000000*VALUE(MID(C371,2,LEN(C371)-3)),IF(RIGHT(C371,2)="k)",-1000*VALUE(MID(C371,2,LEN(C371)-3)),VALUE(SUBSTITUTE(C371,",","")))))),IF(RIGHT(C371,1)="T",1000000000000*VALUE(LEFT(C371,LEN(C371)-1)),IF(RIGHT(C371,1)="M",1000000*VALUE(LEFT(C371,LEN(C371)-1)),IF(RIGHT(C371,1)="B",1000000000*VALUE(LEFT(C371,LEN(C371)-1)),IF(RIGHT(C371,1)="%",0.01*VALUE(LEFT(C371,LEN(C371)-1)),IF(RIGHT(C371,1)="k",1000*VALUE(LEFT(C371,LEN(C371)-1)),VALUE(SUBSTITUTE(C371,",",""))))))))),"N/A")</f>
        <v/>
      </c>
      <c r="K371">
        <f>IFERROR(IF(TRIM(D371)="-", "N/A", IF(RIGHT(D371,1)=")",IF(RIGHT(D371,2)="T)",-1000000000000*VALUE(MID(D371,2,LEN(D371)-3)),IF(RIGHT(D371,2)="M)",-1000000*VALUE(MID(D371,2,LEN(D371)-3)),IF(RIGHT(D371,2)="B)",-1000000000*VALUE(MID(D371,2,LEN(D371)-3)),IF(RIGHT(D371,2)="k)",-1000*VALUE(MID(D371,2,LEN(D371)-3)),VALUE(SUBSTITUTE(D371,",","")))))),IF(RIGHT(D371,1)="T",1000000000000*VALUE(LEFT(D371,LEN(D371)-1)),IF(RIGHT(D371,1)="M",1000000*VALUE(LEFT(D371,LEN(D371)-1)),IF(RIGHT(D371,1)="B",1000000000*VALUE(LEFT(D371,LEN(D371)-1)),IF(RIGHT(D371,1)="%",0.01*VALUE(LEFT(D371,LEN(D371)-1)),IF(RIGHT(D371,1)="k",1000*VALUE(LEFT(D371,LEN(D371)-1)),VALUE(SUBSTITUTE(D371,",",""))))))))),"N/A")</f>
        <v/>
      </c>
      <c r="L371">
        <f>IFERROR(IF(TRIM(E371)="-", "N/A", IF(RIGHT(E371,1)=")",IF(RIGHT(E371,2)="T)",-1000000000000*VALUE(MID(E371,2,LEN(E371)-3)),IF(RIGHT(E371,2)="M)",-1000000*VALUE(MID(E371,2,LEN(E371)-3)),IF(RIGHT(E371,2)="B)",-1000000000*VALUE(MID(E371,2,LEN(E371)-3)),IF(RIGHT(E371,2)="k)",-1000*VALUE(MID(E371,2,LEN(E371)-3)),VALUE(SUBSTITUTE(E371,",","")))))),IF(RIGHT(E371,1)="T",1000000000000*VALUE(LEFT(E371,LEN(E371)-1)),IF(RIGHT(E371,1)="M",1000000*VALUE(LEFT(E371,LEN(E371)-1)),IF(RIGHT(E371,1)="B",1000000000*VALUE(LEFT(E371,LEN(E371)-1)),IF(RIGHT(E371,1)="%",0.01*VALUE(LEFT(E371,LEN(E371)-1)),IF(RIGHT(E371,1)="k",1000*VALUE(LEFT(E371,LEN(E371)-1)),VALUE(SUBSTITUTE(E371,",",""))))))))),"N/A")</f>
        <v/>
      </c>
      <c r="M371">
        <f>IFERROR(IF(TRIM(F371)="-", "N/A", IF(RIGHT(F371,1)=")",IF(RIGHT(F371,2)="T)",-1000000000000*VALUE(MID(F371,2,LEN(F371)-3)),IF(RIGHT(F371,2)="M)",-1000000*VALUE(MID(F371,2,LEN(F371)-3)),IF(RIGHT(F371,2)="B)",-1000000000*VALUE(MID(F371,2,LEN(F371)-3)),IF(RIGHT(F371,2)="k)",-1000*VALUE(MID(F371,2,LEN(F371)-3)),VALUE(SUBSTITUTE(F371,",","")))))),IF(RIGHT(F371,1)="T",1000000000000*VALUE(LEFT(F371,LEN(F371)-1)),IF(RIGHT(F371,1)="M",1000000*VALUE(LEFT(F371,LEN(F371)-1)),IF(RIGHT(F371,1)="B",1000000000*VALUE(LEFT(F371,LEN(F371)-1)),IF(RIGHT(F371,1)="%",0.01*VALUE(LEFT(F371,LEN(F371)-1)),IF(RIGHT(F371,1)="k",1000*VALUE(LEFT(F371,LEN(F371)-1)),VALUE(SUBSTITUTE(F371,",",""))))))))),"N/A")</f>
        <v/>
      </c>
      <c r="N371">
        <f>IFERROR(IF(TRIM(G371)="-", "N/A", IF(RIGHT(G371,1)=")",IF(RIGHT(G371,2)="T)",-1000000000000*VALUE(MID(G371,2,LEN(G371)-3)),IF(RIGHT(G371,2)="M)",-1000000*VALUE(MID(G371,2,LEN(G371)-3)),IF(RIGHT(G371,2)="B)",-1000000000*VALUE(MID(G371,2,LEN(G371)-3)),IF(RIGHT(G371,2)="k)",-1000*VALUE(MID(G371,2,LEN(G371)-3)),VALUE(SUBSTITUTE(G371,",","")))))),IF(RIGHT(G371,1)="T",1000000000000*VALUE(LEFT(G371,LEN(G371)-1)),IF(RIGHT(G371,1)="M",1000000*VALUE(LEFT(G371,LEN(G371)-1)),IF(RIGHT(G371,1)="B",1000000000*VALUE(LEFT(G371,LEN(G371)-1)),IF(RIGHT(G371,1)="%",0.01*VALUE(LEFT(G371,LEN(G371)-1)),IF(RIGHT(G371,1)="k",1000*VALUE(LEFT(G371,LEN(G371)-1)),VALUE(SUBSTITUTE(G371,",",""))))))))),"N/A")</f>
        <v/>
      </c>
    </row>
    <row r="372" spans="1:60">
      <c r="I372">
        <f>IF(AND(K372&gt; J372, L372&gt; K372, M372&gt; L372, N372&gt; M372), "pos_trend", IF(AND(K372&lt; J372, L372&lt; K372, M372&lt; L372, N372&lt; M372), "neg_trend", "N/A"))</f>
        <v/>
      </c>
      <c r="J372">
        <f>IFERROR(IF(TRIM(C372)="-", "N/A", IF(RIGHT(C372,1)=")",IF(RIGHT(C372,2)="T)",-1000000000000*VALUE(MID(C372,2,LEN(C372)-3)),IF(RIGHT(C372,2)="M)",-1000000*VALUE(MID(C372,2,LEN(C372)-3)),IF(RIGHT(C372,2)="B)",-1000000000*VALUE(MID(C372,2,LEN(C372)-3)),IF(RIGHT(C372,2)="k)",-1000*VALUE(MID(C372,2,LEN(C372)-3)),VALUE(SUBSTITUTE(C372,",","")))))),IF(RIGHT(C372,1)="T",1000000000000*VALUE(LEFT(C372,LEN(C372)-1)),IF(RIGHT(C372,1)="M",1000000*VALUE(LEFT(C372,LEN(C372)-1)),IF(RIGHT(C372,1)="B",1000000000*VALUE(LEFT(C372,LEN(C372)-1)),IF(RIGHT(C372,1)="%",0.01*VALUE(LEFT(C372,LEN(C372)-1)),IF(RIGHT(C372,1)="k",1000*VALUE(LEFT(C372,LEN(C372)-1)),VALUE(SUBSTITUTE(C372,",",""))))))))),"N/A")</f>
        <v/>
      </c>
      <c r="K372">
        <f>IFERROR(IF(TRIM(D372)="-", "N/A", IF(RIGHT(D372,1)=")",IF(RIGHT(D372,2)="T)",-1000000000000*VALUE(MID(D372,2,LEN(D372)-3)),IF(RIGHT(D372,2)="M)",-1000000*VALUE(MID(D372,2,LEN(D372)-3)),IF(RIGHT(D372,2)="B)",-1000000000*VALUE(MID(D372,2,LEN(D372)-3)),IF(RIGHT(D372,2)="k)",-1000*VALUE(MID(D372,2,LEN(D372)-3)),VALUE(SUBSTITUTE(D372,",","")))))),IF(RIGHT(D372,1)="T",1000000000000*VALUE(LEFT(D372,LEN(D372)-1)),IF(RIGHT(D372,1)="M",1000000*VALUE(LEFT(D372,LEN(D372)-1)),IF(RIGHT(D372,1)="B",1000000000*VALUE(LEFT(D372,LEN(D372)-1)),IF(RIGHT(D372,1)="%",0.01*VALUE(LEFT(D372,LEN(D372)-1)),IF(RIGHT(D372,1)="k",1000*VALUE(LEFT(D372,LEN(D372)-1)),VALUE(SUBSTITUTE(D372,",",""))))))))),"N/A")</f>
        <v/>
      </c>
      <c r="L372">
        <f>IFERROR(IF(TRIM(E372)="-", "N/A", IF(RIGHT(E372,1)=")",IF(RIGHT(E372,2)="T)",-1000000000000*VALUE(MID(E372,2,LEN(E372)-3)),IF(RIGHT(E372,2)="M)",-1000000*VALUE(MID(E372,2,LEN(E372)-3)),IF(RIGHT(E372,2)="B)",-1000000000*VALUE(MID(E372,2,LEN(E372)-3)),IF(RIGHT(E372,2)="k)",-1000*VALUE(MID(E372,2,LEN(E372)-3)),VALUE(SUBSTITUTE(E372,",","")))))),IF(RIGHT(E372,1)="T",1000000000000*VALUE(LEFT(E372,LEN(E372)-1)),IF(RIGHT(E372,1)="M",1000000*VALUE(LEFT(E372,LEN(E372)-1)),IF(RIGHT(E372,1)="B",1000000000*VALUE(LEFT(E372,LEN(E372)-1)),IF(RIGHT(E372,1)="%",0.01*VALUE(LEFT(E372,LEN(E372)-1)),IF(RIGHT(E372,1)="k",1000*VALUE(LEFT(E372,LEN(E372)-1)),VALUE(SUBSTITUTE(E372,",",""))))))))),"N/A")</f>
        <v/>
      </c>
      <c r="M372">
        <f>IFERROR(IF(TRIM(F372)="-", "N/A", IF(RIGHT(F372,1)=")",IF(RIGHT(F372,2)="T)",-1000000000000*VALUE(MID(F372,2,LEN(F372)-3)),IF(RIGHT(F372,2)="M)",-1000000*VALUE(MID(F372,2,LEN(F372)-3)),IF(RIGHT(F372,2)="B)",-1000000000*VALUE(MID(F372,2,LEN(F372)-3)),IF(RIGHT(F372,2)="k)",-1000*VALUE(MID(F372,2,LEN(F372)-3)),VALUE(SUBSTITUTE(F372,",","")))))),IF(RIGHT(F372,1)="T",1000000000000*VALUE(LEFT(F372,LEN(F372)-1)),IF(RIGHT(F372,1)="M",1000000*VALUE(LEFT(F372,LEN(F372)-1)),IF(RIGHT(F372,1)="B",1000000000*VALUE(LEFT(F372,LEN(F372)-1)),IF(RIGHT(F372,1)="%",0.01*VALUE(LEFT(F372,LEN(F372)-1)),IF(RIGHT(F372,1)="k",1000*VALUE(LEFT(F372,LEN(F372)-1)),VALUE(SUBSTITUTE(F372,",",""))))))))),"N/A")</f>
        <v/>
      </c>
      <c r="N372">
        <f>IFERROR(IF(TRIM(G372)="-", "N/A", IF(RIGHT(G372,1)=")",IF(RIGHT(G372,2)="T)",-1000000000000*VALUE(MID(G372,2,LEN(G372)-3)),IF(RIGHT(G372,2)="M)",-1000000*VALUE(MID(G372,2,LEN(G372)-3)),IF(RIGHT(G372,2)="B)",-1000000000*VALUE(MID(G372,2,LEN(G372)-3)),IF(RIGHT(G372,2)="k)",-1000*VALUE(MID(G372,2,LEN(G372)-3)),VALUE(SUBSTITUTE(G372,",","")))))),IF(RIGHT(G372,1)="T",1000000000000*VALUE(LEFT(G372,LEN(G372)-1)),IF(RIGHT(G372,1)="M",1000000*VALUE(LEFT(G372,LEN(G372)-1)),IF(RIGHT(G372,1)="B",1000000000*VALUE(LEFT(G372,LEN(G372)-1)),IF(RIGHT(G372,1)="%",0.01*VALUE(LEFT(G372,LEN(G372)-1)),IF(RIGHT(G372,1)="k",1000*VALUE(LEFT(G372,LEN(G372)-1)),VALUE(SUBSTITUTE(G372,",",""))))))))),"N/A")</f>
        <v/>
      </c>
    </row>
    <row r="373" spans="1:60">
      <c r="I373">
        <f>IF(AND(K373&gt; J373, L373&gt; K373, M373&gt; L373, N373&gt; M373), "pos_trend", IF(AND(K373&lt; J373, L373&lt; K373, M373&lt; L373, N373&lt; M373), "neg_trend", "N/A"))</f>
        <v/>
      </c>
      <c r="J373">
        <f>IFERROR(IF(TRIM(C373)="-", "N/A", IF(RIGHT(C373,1)=")",IF(RIGHT(C373,2)="T)",-1000000000000*VALUE(MID(C373,2,LEN(C373)-3)),IF(RIGHT(C373,2)="M)",-1000000*VALUE(MID(C373,2,LEN(C373)-3)),IF(RIGHT(C373,2)="B)",-1000000000*VALUE(MID(C373,2,LEN(C373)-3)),IF(RIGHT(C373,2)="k)",-1000*VALUE(MID(C373,2,LEN(C373)-3)),VALUE(SUBSTITUTE(C373,",","")))))),IF(RIGHT(C373,1)="T",1000000000000*VALUE(LEFT(C373,LEN(C373)-1)),IF(RIGHT(C373,1)="M",1000000*VALUE(LEFT(C373,LEN(C373)-1)),IF(RIGHT(C373,1)="B",1000000000*VALUE(LEFT(C373,LEN(C373)-1)),IF(RIGHT(C373,1)="%",0.01*VALUE(LEFT(C373,LEN(C373)-1)),IF(RIGHT(C373,1)="k",1000*VALUE(LEFT(C373,LEN(C373)-1)),VALUE(SUBSTITUTE(C373,",",""))))))))),"N/A")</f>
        <v/>
      </c>
      <c r="K373">
        <f>IFERROR(IF(TRIM(D373)="-", "N/A", IF(RIGHT(D373,1)=")",IF(RIGHT(D373,2)="T)",-1000000000000*VALUE(MID(D373,2,LEN(D373)-3)),IF(RIGHT(D373,2)="M)",-1000000*VALUE(MID(D373,2,LEN(D373)-3)),IF(RIGHT(D373,2)="B)",-1000000000*VALUE(MID(D373,2,LEN(D373)-3)),IF(RIGHT(D373,2)="k)",-1000*VALUE(MID(D373,2,LEN(D373)-3)),VALUE(SUBSTITUTE(D373,",","")))))),IF(RIGHT(D373,1)="T",1000000000000*VALUE(LEFT(D373,LEN(D373)-1)),IF(RIGHT(D373,1)="M",1000000*VALUE(LEFT(D373,LEN(D373)-1)),IF(RIGHT(D373,1)="B",1000000000*VALUE(LEFT(D373,LEN(D373)-1)),IF(RIGHT(D373,1)="%",0.01*VALUE(LEFT(D373,LEN(D373)-1)),IF(RIGHT(D373,1)="k",1000*VALUE(LEFT(D373,LEN(D373)-1)),VALUE(SUBSTITUTE(D373,",",""))))))))),"N/A")</f>
        <v/>
      </c>
      <c r="L373">
        <f>IFERROR(IF(TRIM(E373)="-", "N/A", IF(RIGHT(E373,1)=")",IF(RIGHT(E373,2)="T)",-1000000000000*VALUE(MID(E373,2,LEN(E373)-3)),IF(RIGHT(E373,2)="M)",-1000000*VALUE(MID(E373,2,LEN(E373)-3)),IF(RIGHT(E373,2)="B)",-1000000000*VALUE(MID(E373,2,LEN(E373)-3)),IF(RIGHT(E373,2)="k)",-1000*VALUE(MID(E373,2,LEN(E373)-3)),VALUE(SUBSTITUTE(E373,",","")))))),IF(RIGHT(E373,1)="T",1000000000000*VALUE(LEFT(E373,LEN(E373)-1)),IF(RIGHT(E373,1)="M",1000000*VALUE(LEFT(E373,LEN(E373)-1)),IF(RIGHT(E373,1)="B",1000000000*VALUE(LEFT(E373,LEN(E373)-1)),IF(RIGHT(E373,1)="%",0.01*VALUE(LEFT(E373,LEN(E373)-1)),IF(RIGHT(E373,1)="k",1000*VALUE(LEFT(E373,LEN(E373)-1)),VALUE(SUBSTITUTE(E373,",",""))))))))),"N/A")</f>
        <v/>
      </c>
      <c r="M373">
        <f>IFERROR(IF(TRIM(F373)="-", "N/A", IF(RIGHT(F373,1)=")",IF(RIGHT(F373,2)="T)",-1000000000000*VALUE(MID(F373,2,LEN(F373)-3)),IF(RIGHT(F373,2)="M)",-1000000*VALUE(MID(F373,2,LEN(F373)-3)),IF(RIGHT(F373,2)="B)",-1000000000*VALUE(MID(F373,2,LEN(F373)-3)),IF(RIGHT(F373,2)="k)",-1000*VALUE(MID(F373,2,LEN(F373)-3)),VALUE(SUBSTITUTE(F373,",","")))))),IF(RIGHT(F373,1)="T",1000000000000*VALUE(LEFT(F373,LEN(F373)-1)),IF(RIGHT(F373,1)="M",1000000*VALUE(LEFT(F373,LEN(F373)-1)),IF(RIGHT(F373,1)="B",1000000000*VALUE(LEFT(F373,LEN(F373)-1)),IF(RIGHT(F373,1)="%",0.01*VALUE(LEFT(F373,LEN(F373)-1)),IF(RIGHT(F373,1)="k",1000*VALUE(LEFT(F373,LEN(F373)-1)),VALUE(SUBSTITUTE(F373,",",""))))))))),"N/A")</f>
        <v/>
      </c>
      <c r="N373">
        <f>IFERROR(IF(TRIM(G373)="-", "N/A", IF(RIGHT(G373,1)=")",IF(RIGHT(G373,2)="T)",-1000000000000*VALUE(MID(G373,2,LEN(G373)-3)),IF(RIGHT(G373,2)="M)",-1000000*VALUE(MID(G373,2,LEN(G373)-3)),IF(RIGHT(G373,2)="B)",-1000000000*VALUE(MID(G373,2,LEN(G373)-3)),IF(RIGHT(G373,2)="k)",-1000*VALUE(MID(G373,2,LEN(G373)-3)),VALUE(SUBSTITUTE(G373,",","")))))),IF(RIGHT(G373,1)="T",1000000000000*VALUE(LEFT(G373,LEN(G373)-1)),IF(RIGHT(G373,1)="M",1000000*VALUE(LEFT(G373,LEN(G373)-1)),IF(RIGHT(G373,1)="B",1000000000*VALUE(LEFT(G373,LEN(G373)-1)),IF(RIGHT(G373,1)="%",0.01*VALUE(LEFT(G373,LEN(G373)-1)),IF(RIGHT(G373,1)="k",1000*VALUE(LEFT(G373,LEN(G373)-1)),VALUE(SUBSTITUTE(G373,",",""))))))))),"N/A")</f>
        <v/>
      </c>
    </row>
    <row r="374" spans="1:60">
      <c s="1" r="A374" t="n">
        <v>0</v>
      </c>
      <c r="B374" t="s">
        <v>123</v>
      </c>
      <c r="C374" t="s">
        <v>1671</v>
      </c>
      <c r="I374">
        <f>IF(AND(K374&gt; J374, L374&gt; K374, M374&gt; L374, N374&gt; M374), "pos_trend", IF(AND(K374&lt; J374, L374&lt; K374, M374&lt; L374, N374&lt; M374), "neg_trend", "N/A"))</f>
        <v/>
      </c>
      <c r="J374">
        <f>IFERROR(IF(TRIM(C374)="-", "N/A", IF(RIGHT(C374,1)=")",IF(RIGHT(C374,2)="T)",-1000000000000*VALUE(MID(C374,2,LEN(C374)-3)),IF(RIGHT(C374,2)="M)",-1000000*VALUE(MID(C374,2,LEN(C374)-3)),IF(RIGHT(C374,2)="B)",-1000000000*VALUE(MID(C374,2,LEN(C374)-3)),IF(RIGHT(C374,2)="k)",-1000*VALUE(MID(C374,2,LEN(C374)-3)),VALUE(SUBSTITUTE(C374,",","")))))),IF(RIGHT(C374,1)="T",1000000000000*VALUE(LEFT(C374,LEN(C374)-1)),IF(RIGHT(C374,1)="M",1000000*VALUE(LEFT(C374,LEN(C374)-1)),IF(RIGHT(C374,1)="B",1000000000*VALUE(LEFT(C374,LEN(C374)-1)),IF(RIGHT(C374,1)="%",0.01*VALUE(LEFT(C374,LEN(C374)-1)),IF(RIGHT(C374,1)="k",1000*VALUE(LEFT(C374,LEN(C374)-1)),VALUE(SUBSTITUTE(C374,",",""))))))))),"N/A")</f>
        <v/>
      </c>
      <c r="K374">
        <f>IFERROR(IF(TRIM(D374)="-", "N/A", IF(RIGHT(D374,1)=")",IF(RIGHT(D374,2)="T)",-1000000000000*VALUE(MID(D374,2,LEN(D374)-3)),IF(RIGHT(D374,2)="M)",-1000000*VALUE(MID(D374,2,LEN(D374)-3)),IF(RIGHT(D374,2)="B)",-1000000000*VALUE(MID(D374,2,LEN(D374)-3)),IF(RIGHT(D374,2)="k)",-1000*VALUE(MID(D374,2,LEN(D374)-3)),VALUE(SUBSTITUTE(D374,",","")))))),IF(RIGHT(D374,1)="T",1000000000000*VALUE(LEFT(D374,LEN(D374)-1)),IF(RIGHT(D374,1)="M",1000000*VALUE(LEFT(D374,LEN(D374)-1)),IF(RIGHT(D374,1)="B",1000000000*VALUE(LEFT(D374,LEN(D374)-1)),IF(RIGHT(D374,1)="%",0.01*VALUE(LEFT(D374,LEN(D374)-1)),IF(RIGHT(D374,1)="k",1000*VALUE(LEFT(D374,LEN(D374)-1)),VALUE(SUBSTITUTE(D374,",",""))))))))),"N/A")</f>
        <v/>
      </c>
      <c r="L374">
        <f>IFERROR(IF(TRIM(E374)="-", "N/A", IF(RIGHT(E374,1)=")",IF(RIGHT(E374,2)="T)",-1000000000000*VALUE(MID(E374,2,LEN(E374)-3)),IF(RIGHT(E374,2)="M)",-1000000*VALUE(MID(E374,2,LEN(E374)-3)),IF(RIGHT(E374,2)="B)",-1000000000*VALUE(MID(E374,2,LEN(E374)-3)),IF(RIGHT(E374,2)="k)",-1000*VALUE(MID(E374,2,LEN(E374)-3)),VALUE(SUBSTITUTE(E374,",","")))))),IF(RIGHT(E374,1)="T",1000000000000*VALUE(LEFT(E374,LEN(E374)-1)),IF(RIGHT(E374,1)="M",1000000*VALUE(LEFT(E374,LEN(E374)-1)),IF(RIGHT(E374,1)="B",1000000000*VALUE(LEFT(E374,LEN(E374)-1)),IF(RIGHT(E374,1)="%",0.01*VALUE(LEFT(E374,LEN(E374)-1)),IF(RIGHT(E374,1)="k",1000*VALUE(LEFT(E374,LEN(E374)-1)),VALUE(SUBSTITUTE(E374,",",""))))))))),"N/A")</f>
        <v/>
      </c>
      <c r="M374">
        <f>IFERROR(IF(TRIM(F374)="-", "N/A", IF(RIGHT(F374,1)=")",IF(RIGHT(F374,2)="T)",-1000000000000*VALUE(MID(F374,2,LEN(F374)-3)),IF(RIGHT(F374,2)="M)",-1000000*VALUE(MID(F374,2,LEN(F374)-3)),IF(RIGHT(F374,2)="B)",-1000000000*VALUE(MID(F374,2,LEN(F374)-3)),IF(RIGHT(F374,2)="k)",-1000*VALUE(MID(F374,2,LEN(F374)-3)),VALUE(SUBSTITUTE(F374,",","")))))),IF(RIGHT(F374,1)="T",1000000000000*VALUE(LEFT(F374,LEN(F374)-1)),IF(RIGHT(F374,1)="M",1000000*VALUE(LEFT(F374,LEN(F374)-1)),IF(RIGHT(F374,1)="B",1000000000*VALUE(LEFT(F374,LEN(F374)-1)),IF(RIGHT(F374,1)="%",0.01*VALUE(LEFT(F374,LEN(F374)-1)),IF(RIGHT(F374,1)="k",1000*VALUE(LEFT(F374,LEN(F374)-1)),VALUE(SUBSTITUTE(F374,",",""))))))))),"N/A")</f>
        <v/>
      </c>
      <c r="N374">
        <f>IFERROR(IF(TRIM(G374)="-", "N/A", IF(RIGHT(G374,1)=")",IF(RIGHT(G374,2)="T)",-1000000000000*VALUE(MID(G374,2,LEN(G374)-3)),IF(RIGHT(G374,2)="M)",-1000000*VALUE(MID(G374,2,LEN(G374)-3)),IF(RIGHT(G374,2)="B)",-1000000000*VALUE(MID(G374,2,LEN(G374)-3)),IF(RIGHT(G374,2)="k)",-1000*VALUE(MID(G374,2,LEN(G374)-3)),VALUE(SUBSTITUTE(G374,",","")))))),IF(RIGHT(G374,1)="T",1000000000000*VALUE(LEFT(G374,LEN(G374)-1)),IF(RIGHT(G374,1)="M",1000000*VALUE(LEFT(G374,LEN(G374)-1)),IF(RIGHT(G374,1)="B",1000000000*VALUE(LEFT(G374,LEN(G374)-1)),IF(RIGHT(G374,1)="%",0.01*VALUE(LEFT(G374,LEN(G374)-1)),IF(RIGHT(G374,1)="k",1000*VALUE(LEFT(G374,LEN(G374)-1)),VALUE(SUBSTITUTE(G374,",",""))))))))),"N/A")</f>
        <v/>
      </c>
    </row>
    <row r="375" spans="1:60">
      <c s="1" r="A375" t="n">
        <v>1</v>
      </c>
      <c r="B375" t="s">
        <v>124</v>
      </c>
      <c r="C375" t="s"/>
      <c r="I375">
        <f>IF(AND(K375&gt; J375, L375&gt; K375, M375&gt; L375, N375&gt; M375), "pos_trend", IF(AND(K375&lt; J375, L375&lt; K375, M375&lt; L375, N375&lt; M375), "neg_trend", "N/A"))</f>
        <v/>
      </c>
      <c r="J375">
        <f>IFERROR(IF(TRIM(C375)="-", "N/A", IF(RIGHT(C375,1)=")",IF(RIGHT(C375,2)="T)",-1000000000000*VALUE(MID(C375,2,LEN(C375)-3)),IF(RIGHT(C375,2)="M)",-1000000*VALUE(MID(C375,2,LEN(C375)-3)),IF(RIGHT(C375,2)="B)",-1000000000*VALUE(MID(C375,2,LEN(C375)-3)),IF(RIGHT(C375,2)="k)",-1000*VALUE(MID(C375,2,LEN(C375)-3)),VALUE(SUBSTITUTE(C375,",","")))))),IF(RIGHT(C375,1)="T",1000000000000*VALUE(LEFT(C375,LEN(C375)-1)),IF(RIGHT(C375,1)="M",1000000*VALUE(LEFT(C375,LEN(C375)-1)),IF(RIGHT(C375,1)="B",1000000000*VALUE(LEFT(C375,LEN(C375)-1)),IF(RIGHT(C375,1)="%",0.01*VALUE(LEFT(C375,LEN(C375)-1)),IF(RIGHT(C375,1)="k",1000*VALUE(LEFT(C375,LEN(C375)-1)),VALUE(SUBSTITUTE(C375,",",""))))))))),"N/A")</f>
        <v/>
      </c>
      <c r="K375">
        <f>IFERROR(IF(TRIM(D375)="-", "N/A", IF(RIGHT(D375,1)=")",IF(RIGHT(D375,2)="T)",-1000000000000*VALUE(MID(D375,2,LEN(D375)-3)),IF(RIGHT(D375,2)="M)",-1000000*VALUE(MID(D375,2,LEN(D375)-3)),IF(RIGHT(D375,2)="B)",-1000000000*VALUE(MID(D375,2,LEN(D375)-3)),IF(RIGHT(D375,2)="k)",-1000*VALUE(MID(D375,2,LEN(D375)-3)),VALUE(SUBSTITUTE(D375,",","")))))),IF(RIGHT(D375,1)="T",1000000000000*VALUE(LEFT(D375,LEN(D375)-1)),IF(RIGHT(D375,1)="M",1000000*VALUE(LEFT(D375,LEN(D375)-1)),IF(RIGHT(D375,1)="B",1000000000*VALUE(LEFT(D375,LEN(D375)-1)),IF(RIGHT(D375,1)="%",0.01*VALUE(LEFT(D375,LEN(D375)-1)),IF(RIGHT(D375,1)="k",1000*VALUE(LEFT(D375,LEN(D375)-1)),VALUE(SUBSTITUTE(D375,",",""))))))))),"N/A")</f>
        <v/>
      </c>
      <c r="L375">
        <f>IFERROR(IF(TRIM(E375)="-", "N/A", IF(RIGHT(E375,1)=")",IF(RIGHT(E375,2)="T)",-1000000000000*VALUE(MID(E375,2,LEN(E375)-3)),IF(RIGHT(E375,2)="M)",-1000000*VALUE(MID(E375,2,LEN(E375)-3)),IF(RIGHT(E375,2)="B)",-1000000000*VALUE(MID(E375,2,LEN(E375)-3)),IF(RIGHT(E375,2)="k)",-1000*VALUE(MID(E375,2,LEN(E375)-3)),VALUE(SUBSTITUTE(E375,",","")))))),IF(RIGHT(E375,1)="T",1000000000000*VALUE(LEFT(E375,LEN(E375)-1)),IF(RIGHT(E375,1)="M",1000000*VALUE(LEFT(E375,LEN(E375)-1)),IF(RIGHT(E375,1)="B",1000000000*VALUE(LEFT(E375,LEN(E375)-1)),IF(RIGHT(E375,1)="%",0.01*VALUE(LEFT(E375,LEN(E375)-1)),IF(RIGHT(E375,1)="k",1000*VALUE(LEFT(E375,LEN(E375)-1)),VALUE(SUBSTITUTE(E375,",",""))))))))),"N/A")</f>
        <v/>
      </c>
      <c r="M375">
        <f>IFERROR(IF(TRIM(F375)="-", "N/A", IF(RIGHT(F375,1)=")",IF(RIGHT(F375,2)="T)",-1000000000000*VALUE(MID(F375,2,LEN(F375)-3)),IF(RIGHT(F375,2)="M)",-1000000*VALUE(MID(F375,2,LEN(F375)-3)),IF(RIGHT(F375,2)="B)",-1000000000*VALUE(MID(F375,2,LEN(F375)-3)),IF(RIGHT(F375,2)="k)",-1000*VALUE(MID(F375,2,LEN(F375)-3)),VALUE(SUBSTITUTE(F375,",","")))))),IF(RIGHT(F375,1)="T",1000000000000*VALUE(LEFT(F375,LEN(F375)-1)),IF(RIGHT(F375,1)="M",1000000*VALUE(LEFT(F375,LEN(F375)-1)),IF(RIGHT(F375,1)="B",1000000000*VALUE(LEFT(F375,LEN(F375)-1)),IF(RIGHT(F375,1)="%",0.01*VALUE(LEFT(F375,LEN(F375)-1)),IF(RIGHT(F375,1)="k",1000*VALUE(LEFT(F375,LEN(F375)-1)),VALUE(SUBSTITUTE(F375,",",""))))))))),"N/A")</f>
        <v/>
      </c>
      <c r="N375">
        <f>IFERROR(IF(TRIM(G375)="-", "N/A", IF(RIGHT(G375,1)=")",IF(RIGHT(G375,2)="T)",-1000000000000*VALUE(MID(G375,2,LEN(G375)-3)),IF(RIGHT(G375,2)="M)",-1000000*VALUE(MID(G375,2,LEN(G375)-3)),IF(RIGHT(G375,2)="B)",-1000000000*VALUE(MID(G375,2,LEN(G375)-3)),IF(RIGHT(G375,2)="k)",-1000*VALUE(MID(G375,2,LEN(G375)-3)),VALUE(SUBSTITUTE(G375,",","")))))),IF(RIGHT(G375,1)="T",1000000000000*VALUE(LEFT(G375,LEN(G375)-1)),IF(RIGHT(G375,1)="M",1000000*VALUE(LEFT(G375,LEN(G375)-1)),IF(RIGHT(G375,1)="B",1000000000*VALUE(LEFT(G375,LEN(G375)-1)),IF(RIGHT(G375,1)="%",0.01*VALUE(LEFT(G375,LEN(G375)-1)),IF(RIGHT(G375,1)="k",1000*VALUE(LEFT(G375,LEN(G375)-1)),VALUE(SUBSTITUTE(G375,",",""))))))))),"N/A")</f>
        <v/>
      </c>
    </row>
    <row r="376" spans="1:60">
      <c s="1" r="A376" t="n">
        <v>2</v>
      </c>
      <c r="B376" t="s">
        <v>125</v>
      </c>
      <c r="C376" t="s">
        <v>1672</v>
      </c>
      <c r="I376">
        <f>IF(AND(K376&gt; J376, L376&gt; K376, M376&gt; L376, N376&gt; M376), "pos_trend", IF(AND(K376&lt; J376, L376&lt; K376, M376&lt; L376, N376&lt; M376), "neg_trend", "N/A"))</f>
        <v/>
      </c>
      <c r="J376">
        <f>IFERROR(IF(TRIM(C376)="-", "N/A", IF(RIGHT(C376,1)=")",IF(RIGHT(C376,2)="T)",-1000000000000*VALUE(MID(C376,2,LEN(C376)-3)),IF(RIGHT(C376,2)="M)",-1000000*VALUE(MID(C376,2,LEN(C376)-3)),IF(RIGHT(C376,2)="B)",-1000000000*VALUE(MID(C376,2,LEN(C376)-3)),IF(RIGHT(C376,2)="k)",-1000*VALUE(MID(C376,2,LEN(C376)-3)),VALUE(SUBSTITUTE(C376,",","")))))),IF(RIGHT(C376,1)="T",1000000000000*VALUE(LEFT(C376,LEN(C376)-1)),IF(RIGHT(C376,1)="M",1000000*VALUE(LEFT(C376,LEN(C376)-1)),IF(RIGHT(C376,1)="B",1000000000*VALUE(LEFT(C376,LEN(C376)-1)),IF(RIGHT(C376,1)="%",0.01*VALUE(LEFT(C376,LEN(C376)-1)),IF(RIGHT(C376,1)="k",1000*VALUE(LEFT(C376,LEN(C376)-1)),VALUE(SUBSTITUTE(C376,",",""))))))))),"N/A")</f>
        <v/>
      </c>
      <c r="K376">
        <f>IFERROR(IF(TRIM(D376)="-", "N/A", IF(RIGHT(D376,1)=")",IF(RIGHT(D376,2)="T)",-1000000000000*VALUE(MID(D376,2,LEN(D376)-3)),IF(RIGHT(D376,2)="M)",-1000000*VALUE(MID(D376,2,LEN(D376)-3)),IF(RIGHT(D376,2)="B)",-1000000000*VALUE(MID(D376,2,LEN(D376)-3)),IF(RIGHT(D376,2)="k)",-1000*VALUE(MID(D376,2,LEN(D376)-3)),VALUE(SUBSTITUTE(D376,",","")))))),IF(RIGHT(D376,1)="T",1000000000000*VALUE(LEFT(D376,LEN(D376)-1)),IF(RIGHT(D376,1)="M",1000000*VALUE(LEFT(D376,LEN(D376)-1)),IF(RIGHT(D376,1)="B",1000000000*VALUE(LEFT(D376,LEN(D376)-1)),IF(RIGHT(D376,1)="%",0.01*VALUE(LEFT(D376,LEN(D376)-1)),IF(RIGHT(D376,1)="k",1000*VALUE(LEFT(D376,LEN(D376)-1)),VALUE(SUBSTITUTE(D376,",",""))))))))),"N/A")</f>
        <v/>
      </c>
      <c r="L376">
        <f>IFERROR(IF(TRIM(E376)="-", "N/A", IF(RIGHT(E376,1)=")",IF(RIGHT(E376,2)="T)",-1000000000000*VALUE(MID(E376,2,LEN(E376)-3)),IF(RIGHT(E376,2)="M)",-1000000*VALUE(MID(E376,2,LEN(E376)-3)),IF(RIGHT(E376,2)="B)",-1000000000*VALUE(MID(E376,2,LEN(E376)-3)),IF(RIGHT(E376,2)="k)",-1000*VALUE(MID(E376,2,LEN(E376)-3)),VALUE(SUBSTITUTE(E376,",","")))))),IF(RIGHT(E376,1)="T",1000000000000*VALUE(LEFT(E376,LEN(E376)-1)),IF(RIGHT(E376,1)="M",1000000*VALUE(LEFT(E376,LEN(E376)-1)),IF(RIGHT(E376,1)="B",1000000000*VALUE(LEFT(E376,LEN(E376)-1)),IF(RIGHT(E376,1)="%",0.01*VALUE(LEFT(E376,LEN(E376)-1)),IF(RIGHT(E376,1)="k",1000*VALUE(LEFT(E376,LEN(E376)-1)),VALUE(SUBSTITUTE(E376,",",""))))))))),"N/A")</f>
        <v/>
      </c>
      <c r="M376">
        <f>IFERROR(IF(TRIM(F376)="-", "N/A", IF(RIGHT(F376,1)=")",IF(RIGHT(F376,2)="T)",-1000000000000*VALUE(MID(F376,2,LEN(F376)-3)),IF(RIGHT(F376,2)="M)",-1000000*VALUE(MID(F376,2,LEN(F376)-3)),IF(RIGHT(F376,2)="B)",-1000000000*VALUE(MID(F376,2,LEN(F376)-3)),IF(RIGHT(F376,2)="k)",-1000*VALUE(MID(F376,2,LEN(F376)-3)),VALUE(SUBSTITUTE(F376,",","")))))),IF(RIGHT(F376,1)="T",1000000000000*VALUE(LEFT(F376,LEN(F376)-1)),IF(RIGHT(F376,1)="M",1000000*VALUE(LEFT(F376,LEN(F376)-1)),IF(RIGHT(F376,1)="B",1000000000*VALUE(LEFT(F376,LEN(F376)-1)),IF(RIGHT(F376,1)="%",0.01*VALUE(LEFT(F376,LEN(F376)-1)),IF(RIGHT(F376,1)="k",1000*VALUE(LEFT(F376,LEN(F376)-1)),VALUE(SUBSTITUTE(F376,",",""))))))))),"N/A")</f>
        <v/>
      </c>
      <c r="N376">
        <f>IFERROR(IF(TRIM(G376)="-", "N/A", IF(RIGHT(G376,1)=")",IF(RIGHT(G376,2)="T)",-1000000000000*VALUE(MID(G376,2,LEN(G376)-3)),IF(RIGHT(G376,2)="M)",-1000000*VALUE(MID(G376,2,LEN(G376)-3)),IF(RIGHT(G376,2)="B)",-1000000000*VALUE(MID(G376,2,LEN(G376)-3)),IF(RIGHT(G376,2)="k)",-1000*VALUE(MID(G376,2,LEN(G376)-3)),VALUE(SUBSTITUTE(G376,",","")))))),IF(RIGHT(G376,1)="T",1000000000000*VALUE(LEFT(G376,LEN(G376)-1)),IF(RIGHT(G376,1)="M",1000000*VALUE(LEFT(G376,LEN(G376)-1)),IF(RIGHT(G376,1)="B",1000000000*VALUE(LEFT(G376,LEN(G376)-1)),IF(RIGHT(G376,1)="%",0.01*VALUE(LEFT(G376,LEN(G376)-1)),IF(RIGHT(G376,1)="k",1000*VALUE(LEFT(G376,LEN(G376)-1)),VALUE(SUBSTITUTE(G376,",",""))))))))),"N/A")</f>
        <v/>
      </c>
    </row>
    <row r="377" spans="1:60">
      <c s="1" r="A377" t="n">
        <v>3</v>
      </c>
      <c r="B377" t="s">
        <v>126</v>
      </c>
      <c r="C377" t="s">
        <v>1673</v>
      </c>
      <c r="I377">
        <f>IF(AND(K377&gt; J377, L377&gt; K377, M377&gt; L377, N377&gt; M377), "pos_trend", IF(AND(K377&lt; J377, L377&lt; K377, M377&lt; L377, N377&lt; M377), "neg_trend", "N/A"))</f>
        <v/>
      </c>
      <c r="J377">
        <f>IFERROR(IF(TRIM(C377)="-", "N/A", IF(RIGHT(C377,1)=")",IF(RIGHT(C377,2)="T)",-1000000000000*VALUE(MID(C377,2,LEN(C377)-3)),IF(RIGHT(C377,2)="M)",-1000000*VALUE(MID(C377,2,LEN(C377)-3)),IF(RIGHT(C377,2)="B)",-1000000000*VALUE(MID(C377,2,LEN(C377)-3)),IF(RIGHT(C377,2)="k)",-1000*VALUE(MID(C377,2,LEN(C377)-3)),VALUE(SUBSTITUTE(C377,",","")))))),IF(RIGHT(C377,1)="T",1000000000000*VALUE(LEFT(C377,LEN(C377)-1)),IF(RIGHT(C377,1)="M",1000000*VALUE(LEFT(C377,LEN(C377)-1)),IF(RIGHT(C377,1)="B",1000000000*VALUE(LEFT(C377,LEN(C377)-1)),IF(RIGHT(C377,1)="%",0.01*VALUE(LEFT(C377,LEN(C377)-1)),IF(RIGHT(C377,1)="k",1000*VALUE(LEFT(C377,LEN(C377)-1)),VALUE(SUBSTITUTE(C377,",",""))))))))),"N/A")</f>
        <v/>
      </c>
      <c r="K377">
        <f>IFERROR(IF(TRIM(D377)="-", "N/A", IF(RIGHT(D377,1)=")",IF(RIGHT(D377,2)="T)",-1000000000000*VALUE(MID(D377,2,LEN(D377)-3)),IF(RIGHT(D377,2)="M)",-1000000*VALUE(MID(D377,2,LEN(D377)-3)),IF(RIGHT(D377,2)="B)",-1000000000*VALUE(MID(D377,2,LEN(D377)-3)),IF(RIGHT(D377,2)="k)",-1000*VALUE(MID(D377,2,LEN(D377)-3)),VALUE(SUBSTITUTE(D377,",","")))))),IF(RIGHT(D377,1)="T",1000000000000*VALUE(LEFT(D377,LEN(D377)-1)),IF(RIGHT(D377,1)="M",1000000*VALUE(LEFT(D377,LEN(D377)-1)),IF(RIGHT(D377,1)="B",1000000000*VALUE(LEFT(D377,LEN(D377)-1)),IF(RIGHT(D377,1)="%",0.01*VALUE(LEFT(D377,LEN(D377)-1)),IF(RIGHT(D377,1)="k",1000*VALUE(LEFT(D377,LEN(D377)-1)),VALUE(SUBSTITUTE(D377,",",""))))))))),"N/A")</f>
        <v/>
      </c>
      <c r="L377">
        <f>IFERROR(IF(TRIM(E377)="-", "N/A", IF(RIGHT(E377,1)=")",IF(RIGHT(E377,2)="T)",-1000000000000*VALUE(MID(E377,2,LEN(E377)-3)),IF(RIGHT(E377,2)="M)",-1000000*VALUE(MID(E377,2,LEN(E377)-3)),IF(RIGHT(E377,2)="B)",-1000000000*VALUE(MID(E377,2,LEN(E377)-3)),IF(RIGHT(E377,2)="k)",-1000*VALUE(MID(E377,2,LEN(E377)-3)),VALUE(SUBSTITUTE(E377,",","")))))),IF(RIGHT(E377,1)="T",1000000000000*VALUE(LEFT(E377,LEN(E377)-1)),IF(RIGHT(E377,1)="M",1000000*VALUE(LEFT(E377,LEN(E377)-1)),IF(RIGHT(E377,1)="B",1000000000*VALUE(LEFT(E377,LEN(E377)-1)),IF(RIGHT(E377,1)="%",0.01*VALUE(LEFT(E377,LEN(E377)-1)),IF(RIGHT(E377,1)="k",1000*VALUE(LEFT(E377,LEN(E377)-1)),VALUE(SUBSTITUTE(E377,",",""))))))))),"N/A")</f>
        <v/>
      </c>
      <c r="M377">
        <f>IFERROR(IF(TRIM(F377)="-", "N/A", IF(RIGHT(F377,1)=")",IF(RIGHT(F377,2)="T)",-1000000000000*VALUE(MID(F377,2,LEN(F377)-3)),IF(RIGHT(F377,2)="M)",-1000000*VALUE(MID(F377,2,LEN(F377)-3)),IF(RIGHT(F377,2)="B)",-1000000000*VALUE(MID(F377,2,LEN(F377)-3)),IF(RIGHT(F377,2)="k)",-1000*VALUE(MID(F377,2,LEN(F377)-3)),VALUE(SUBSTITUTE(F377,",","")))))),IF(RIGHT(F377,1)="T",1000000000000*VALUE(LEFT(F377,LEN(F377)-1)),IF(RIGHT(F377,1)="M",1000000*VALUE(LEFT(F377,LEN(F377)-1)),IF(RIGHT(F377,1)="B",1000000000*VALUE(LEFT(F377,LEN(F377)-1)),IF(RIGHT(F377,1)="%",0.01*VALUE(LEFT(F377,LEN(F377)-1)),IF(RIGHT(F377,1)="k",1000*VALUE(LEFT(F377,LEN(F377)-1)),VALUE(SUBSTITUTE(F377,",",""))))))))),"N/A")</f>
        <v/>
      </c>
      <c r="N377">
        <f>IFERROR(IF(TRIM(G377)="-", "N/A", IF(RIGHT(G377,1)=")",IF(RIGHT(G377,2)="T)",-1000000000000*VALUE(MID(G377,2,LEN(G377)-3)),IF(RIGHT(G377,2)="M)",-1000000*VALUE(MID(G377,2,LEN(G377)-3)),IF(RIGHT(G377,2)="B)",-1000000000*VALUE(MID(G377,2,LEN(G377)-3)),IF(RIGHT(G377,2)="k)",-1000*VALUE(MID(G377,2,LEN(G377)-3)),VALUE(SUBSTITUTE(G377,",","")))))),IF(RIGHT(G377,1)="T",1000000000000*VALUE(LEFT(G377,LEN(G377)-1)),IF(RIGHT(G377,1)="M",1000000*VALUE(LEFT(G377,LEN(G377)-1)),IF(RIGHT(G377,1)="B",1000000000*VALUE(LEFT(G377,LEN(G377)-1)),IF(RIGHT(G377,1)="%",0.01*VALUE(LEFT(G377,LEN(G377)-1)),IF(RIGHT(G377,1)="k",1000*VALUE(LEFT(G377,LEN(G377)-1)),VALUE(SUBSTITUTE(G377,",",""))))))))),"N/A")</f>
        <v/>
      </c>
    </row>
    <row r="378" spans="1:60">
      <c s="1" r="A378" t="n">
        <v>4</v>
      </c>
      <c r="B378" t="s">
        <v>128</v>
      </c>
      <c r="C378" t="s">
        <v>1674</v>
      </c>
      <c r="I378">
        <f>IF(AND(K378&gt; J378, L378&gt; K378, M378&gt; L378, N378&gt; M378), "pos_trend", IF(AND(K378&lt; J378, L378&lt; K378, M378&lt; L378, N378&lt; M378), "neg_trend", "N/A"))</f>
        <v/>
      </c>
      <c r="J378">
        <f>IFERROR(IF(TRIM(C378)="-", "N/A", IF(RIGHT(C378,1)=")",IF(RIGHT(C378,2)="T)",-1000000000000*VALUE(MID(C378,2,LEN(C378)-3)),IF(RIGHT(C378,2)="M)",-1000000*VALUE(MID(C378,2,LEN(C378)-3)),IF(RIGHT(C378,2)="B)",-1000000000*VALUE(MID(C378,2,LEN(C378)-3)),IF(RIGHT(C378,2)="k)",-1000*VALUE(MID(C378,2,LEN(C378)-3)),VALUE(SUBSTITUTE(C378,",","")))))),IF(RIGHT(C378,1)="T",1000000000000*VALUE(LEFT(C378,LEN(C378)-1)),IF(RIGHT(C378,1)="M",1000000*VALUE(LEFT(C378,LEN(C378)-1)),IF(RIGHT(C378,1)="B",1000000000*VALUE(LEFT(C378,LEN(C378)-1)),IF(RIGHT(C378,1)="%",0.01*VALUE(LEFT(C378,LEN(C378)-1)),IF(RIGHT(C378,1)="k",1000*VALUE(LEFT(C378,LEN(C378)-1)),VALUE(SUBSTITUTE(C378,",",""))))))))),"N/A")</f>
        <v/>
      </c>
      <c r="K378">
        <f>IFERROR(IF(TRIM(D378)="-", "N/A", IF(RIGHT(D378,1)=")",IF(RIGHT(D378,2)="T)",-1000000000000*VALUE(MID(D378,2,LEN(D378)-3)),IF(RIGHT(D378,2)="M)",-1000000*VALUE(MID(D378,2,LEN(D378)-3)),IF(RIGHT(D378,2)="B)",-1000000000*VALUE(MID(D378,2,LEN(D378)-3)),IF(RIGHT(D378,2)="k)",-1000*VALUE(MID(D378,2,LEN(D378)-3)),VALUE(SUBSTITUTE(D378,",","")))))),IF(RIGHT(D378,1)="T",1000000000000*VALUE(LEFT(D378,LEN(D378)-1)),IF(RIGHT(D378,1)="M",1000000*VALUE(LEFT(D378,LEN(D378)-1)),IF(RIGHT(D378,1)="B",1000000000*VALUE(LEFT(D378,LEN(D378)-1)),IF(RIGHT(D378,1)="%",0.01*VALUE(LEFT(D378,LEN(D378)-1)),IF(RIGHT(D378,1)="k",1000*VALUE(LEFT(D378,LEN(D378)-1)),VALUE(SUBSTITUTE(D378,",",""))))))))),"N/A")</f>
        <v/>
      </c>
      <c r="L378">
        <f>IFERROR(IF(TRIM(E378)="-", "N/A", IF(RIGHT(E378,1)=")",IF(RIGHT(E378,2)="T)",-1000000000000*VALUE(MID(E378,2,LEN(E378)-3)),IF(RIGHT(E378,2)="M)",-1000000*VALUE(MID(E378,2,LEN(E378)-3)),IF(RIGHT(E378,2)="B)",-1000000000*VALUE(MID(E378,2,LEN(E378)-3)),IF(RIGHT(E378,2)="k)",-1000*VALUE(MID(E378,2,LEN(E378)-3)),VALUE(SUBSTITUTE(E378,",","")))))),IF(RIGHT(E378,1)="T",1000000000000*VALUE(LEFT(E378,LEN(E378)-1)),IF(RIGHT(E378,1)="M",1000000*VALUE(LEFT(E378,LEN(E378)-1)),IF(RIGHT(E378,1)="B",1000000000*VALUE(LEFT(E378,LEN(E378)-1)),IF(RIGHT(E378,1)="%",0.01*VALUE(LEFT(E378,LEN(E378)-1)),IF(RIGHT(E378,1)="k",1000*VALUE(LEFT(E378,LEN(E378)-1)),VALUE(SUBSTITUTE(E378,",",""))))))))),"N/A")</f>
        <v/>
      </c>
      <c r="M378">
        <f>IFERROR(IF(TRIM(F378)="-", "N/A", IF(RIGHT(F378,1)=")",IF(RIGHT(F378,2)="T)",-1000000000000*VALUE(MID(F378,2,LEN(F378)-3)),IF(RIGHT(F378,2)="M)",-1000000*VALUE(MID(F378,2,LEN(F378)-3)),IF(RIGHT(F378,2)="B)",-1000000000*VALUE(MID(F378,2,LEN(F378)-3)),IF(RIGHT(F378,2)="k)",-1000*VALUE(MID(F378,2,LEN(F378)-3)),VALUE(SUBSTITUTE(F378,",","")))))),IF(RIGHT(F378,1)="T",1000000000000*VALUE(LEFT(F378,LEN(F378)-1)),IF(RIGHT(F378,1)="M",1000000*VALUE(LEFT(F378,LEN(F378)-1)),IF(RIGHT(F378,1)="B",1000000000*VALUE(LEFT(F378,LEN(F378)-1)),IF(RIGHT(F378,1)="%",0.01*VALUE(LEFT(F378,LEN(F378)-1)),IF(RIGHT(F378,1)="k",1000*VALUE(LEFT(F378,LEN(F378)-1)),VALUE(SUBSTITUTE(F378,",",""))))))))),"N/A")</f>
        <v/>
      </c>
      <c r="N378">
        <f>IFERROR(IF(TRIM(G378)="-", "N/A", IF(RIGHT(G378,1)=")",IF(RIGHT(G378,2)="T)",-1000000000000*VALUE(MID(G378,2,LEN(G378)-3)),IF(RIGHT(G378,2)="M)",-1000000*VALUE(MID(G378,2,LEN(G378)-3)),IF(RIGHT(G378,2)="B)",-1000000000*VALUE(MID(G378,2,LEN(G378)-3)),IF(RIGHT(G378,2)="k)",-1000*VALUE(MID(G378,2,LEN(G378)-3)),VALUE(SUBSTITUTE(G378,",","")))))),IF(RIGHT(G378,1)="T",1000000000000*VALUE(LEFT(G378,LEN(G378)-1)),IF(RIGHT(G378,1)="M",1000000*VALUE(LEFT(G378,LEN(G378)-1)),IF(RIGHT(G378,1)="B",1000000000*VALUE(LEFT(G378,LEN(G378)-1)),IF(RIGHT(G378,1)="%",0.01*VALUE(LEFT(G378,LEN(G378)-1)),IF(RIGHT(G378,1)="k",1000*VALUE(LEFT(G378,LEN(G378)-1)),VALUE(SUBSTITUTE(G378,",",""))))))))),"N/A")</f>
        <v/>
      </c>
    </row>
    <row r="379" spans="1:60">
      <c s="1" r="A379" t="n">
        <v>5</v>
      </c>
      <c r="B379" t="s">
        <v>130</v>
      </c>
      <c r="C379" t="s">
        <v>1675</v>
      </c>
      <c r="I379">
        <f>IF(AND(K379&gt; J379, L379&gt; K379, M379&gt; L379, N379&gt; M379), "pos_trend", IF(AND(K379&lt; J379, L379&lt; K379, M379&lt; L379, N379&lt; M379), "neg_trend", "N/A"))</f>
        <v/>
      </c>
      <c r="J379">
        <f>IFERROR(IF(TRIM(C379)="-", "N/A", IF(RIGHT(C379,1)=")",IF(RIGHT(C379,2)="T)",-1000000000000*VALUE(MID(C379,2,LEN(C379)-3)),IF(RIGHT(C379,2)="M)",-1000000*VALUE(MID(C379,2,LEN(C379)-3)),IF(RIGHT(C379,2)="B)",-1000000000*VALUE(MID(C379,2,LEN(C379)-3)),IF(RIGHT(C379,2)="k)",-1000*VALUE(MID(C379,2,LEN(C379)-3)),VALUE(SUBSTITUTE(C379,",","")))))),IF(RIGHT(C379,1)="T",1000000000000*VALUE(LEFT(C379,LEN(C379)-1)),IF(RIGHT(C379,1)="M",1000000*VALUE(LEFT(C379,LEN(C379)-1)),IF(RIGHT(C379,1)="B",1000000000*VALUE(LEFT(C379,LEN(C379)-1)),IF(RIGHT(C379,1)="%",0.01*VALUE(LEFT(C379,LEN(C379)-1)),IF(RIGHT(C379,1)="k",1000*VALUE(LEFT(C379,LEN(C379)-1)),VALUE(SUBSTITUTE(C379,",",""))))))))),"N/A")</f>
        <v/>
      </c>
      <c r="K379">
        <f>IFERROR(IF(TRIM(D379)="-", "N/A", IF(RIGHT(D379,1)=")",IF(RIGHT(D379,2)="T)",-1000000000000*VALUE(MID(D379,2,LEN(D379)-3)),IF(RIGHT(D379,2)="M)",-1000000*VALUE(MID(D379,2,LEN(D379)-3)),IF(RIGHT(D379,2)="B)",-1000000000*VALUE(MID(D379,2,LEN(D379)-3)),IF(RIGHT(D379,2)="k)",-1000*VALUE(MID(D379,2,LEN(D379)-3)),VALUE(SUBSTITUTE(D379,",","")))))),IF(RIGHT(D379,1)="T",1000000000000*VALUE(LEFT(D379,LEN(D379)-1)),IF(RIGHT(D379,1)="M",1000000*VALUE(LEFT(D379,LEN(D379)-1)),IF(RIGHT(D379,1)="B",1000000000*VALUE(LEFT(D379,LEN(D379)-1)),IF(RIGHT(D379,1)="%",0.01*VALUE(LEFT(D379,LEN(D379)-1)),IF(RIGHT(D379,1)="k",1000*VALUE(LEFT(D379,LEN(D379)-1)),VALUE(SUBSTITUTE(D379,",",""))))))))),"N/A")</f>
        <v/>
      </c>
      <c r="L379">
        <f>IFERROR(IF(TRIM(E379)="-", "N/A", IF(RIGHT(E379,1)=")",IF(RIGHT(E379,2)="T)",-1000000000000*VALUE(MID(E379,2,LEN(E379)-3)),IF(RIGHT(E379,2)="M)",-1000000*VALUE(MID(E379,2,LEN(E379)-3)),IF(RIGHT(E379,2)="B)",-1000000000*VALUE(MID(E379,2,LEN(E379)-3)),IF(RIGHT(E379,2)="k)",-1000*VALUE(MID(E379,2,LEN(E379)-3)),VALUE(SUBSTITUTE(E379,",","")))))),IF(RIGHT(E379,1)="T",1000000000000*VALUE(LEFT(E379,LEN(E379)-1)),IF(RIGHT(E379,1)="M",1000000*VALUE(LEFT(E379,LEN(E379)-1)),IF(RIGHT(E379,1)="B",1000000000*VALUE(LEFT(E379,LEN(E379)-1)),IF(RIGHT(E379,1)="%",0.01*VALUE(LEFT(E379,LEN(E379)-1)),IF(RIGHT(E379,1)="k",1000*VALUE(LEFT(E379,LEN(E379)-1)),VALUE(SUBSTITUTE(E379,",",""))))))))),"N/A")</f>
        <v/>
      </c>
      <c r="M379">
        <f>IFERROR(IF(TRIM(F379)="-", "N/A", IF(RIGHT(F379,1)=")",IF(RIGHT(F379,2)="T)",-1000000000000*VALUE(MID(F379,2,LEN(F379)-3)),IF(RIGHT(F379,2)="M)",-1000000*VALUE(MID(F379,2,LEN(F379)-3)),IF(RIGHT(F379,2)="B)",-1000000000*VALUE(MID(F379,2,LEN(F379)-3)),IF(RIGHT(F379,2)="k)",-1000*VALUE(MID(F379,2,LEN(F379)-3)),VALUE(SUBSTITUTE(F379,",","")))))),IF(RIGHT(F379,1)="T",1000000000000*VALUE(LEFT(F379,LEN(F379)-1)),IF(RIGHT(F379,1)="M",1000000*VALUE(LEFT(F379,LEN(F379)-1)),IF(RIGHT(F379,1)="B",1000000000*VALUE(LEFT(F379,LEN(F379)-1)),IF(RIGHT(F379,1)="%",0.01*VALUE(LEFT(F379,LEN(F379)-1)),IF(RIGHT(F379,1)="k",1000*VALUE(LEFT(F379,LEN(F379)-1)),VALUE(SUBSTITUTE(F379,",",""))))))))),"N/A")</f>
        <v/>
      </c>
      <c r="N379">
        <f>IFERROR(IF(TRIM(G379)="-", "N/A", IF(RIGHT(G379,1)=")",IF(RIGHT(G379,2)="T)",-1000000000000*VALUE(MID(G379,2,LEN(G379)-3)),IF(RIGHT(G379,2)="M)",-1000000*VALUE(MID(G379,2,LEN(G379)-3)),IF(RIGHT(G379,2)="B)",-1000000000*VALUE(MID(G379,2,LEN(G379)-3)),IF(RIGHT(G379,2)="k)",-1000*VALUE(MID(G379,2,LEN(G379)-3)),VALUE(SUBSTITUTE(G379,",","")))))),IF(RIGHT(G379,1)="T",1000000000000*VALUE(LEFT(G379,LEN(G379)-1)),IF(RIGHT(G379,1)="M",1000000*VALUE(LEFT(G379,LEN(G379)-1)),IF(RIGHT(G379,1)="B",1000000000*VALUE(LEFT(G379,LEN(G379)-1)),IF(RIGHT(G379,1)="%",0.01*VALUE(LEFT(G379,LEN(G379)-1)),IF(RIGHT(G379,1)="k",1000*VALUE(LEFT(G379,LEN(G379)-1)),VALUE(SUBSTITUTE(G379,",",""))))))))),"N/A")</f>
        <v/>
      </c>
    </row>
    <row r="380" spans="1:60">
      <c s="1" r="A380" t="n">
        <v>6</v>
      </c>
      <c r="B380" t="s">
        <v>132</v>
      </c>
      <c r="C380" t="s">
        <v>1676</v>
      </c>
      <c r="I380">
        <f>IF(AND(K380&gt; J380, L380&gt; K380, M380&gt; L380, N380&gt; M380), "pos_trend", IF(AND(K380&lt; J380, L380&lt; K380, M380&lt; L380, N380&lt; M380), "neg_trend", "N/A"))</f>
        <v/>
      </c>
      <c r="J380">
        <f>IFERROR(IF(TRIM(C380)="-", "N/A", IF(RIGHT(C380,1)=")",IF(RIGHT(C380,2)="T)",-1000000000000*VALUE(MID(C380,2,LEN(C380)-3)),IF(RIGHT(C380,2)="M)",-1000000*VALUE(MID(C380,2,LEN(C380)-3)),IF(RIGHT(C380,2)="B)",-1000000000*VALUE(MID(C380,2,LEN(C380)-3)),IF(RIGHT(C380,2)="k)",-1000*VALUE(MID(C380,2,LEN(C380)-3)),VALUE(SUBSTITUTE(C380,",","")))))),IF(RIGHT(C380,1)="T",1000000000000*VALUE(LEFT(C380,LEN(C380)-1)),IF(RIGHT(C380,1)="M",1000000*VALUE(LEFT(C380,LEN(C380)-1)),IF(RIGHT(C380,1)="B",1000000000*VALUE(LEFT(C380,LEN(C380)-1)),IF(RIGHT(C380,1)="%",0.01*VALUE(LEFT(C380,LEN(C380)-1)),IF(RIGHT(C380,1)="k",1000*VALUE(LEFT(C380,LEN(C380)-1)),VALUE(SUBSTITUTE(C380,",",""))))))))),"N/A")</f>
        <v/>
      </c>
      <c r="K380">
        <f>IFERROR(IF(TRIM(D380)="-", "N/A", IF(RIGHT(D380,1)=")",IF(RIGHT(D380,2)="T)",-1000000000000*VALUE(MID(D380,2,LEN(D380)-3)),IF(RIGHT(D380,2)="M)",-1000000*VALUE(MID(D380,2,LEN(D380)-3)),IF(RIGHT(D380,2)="B)",-1000000000*VALUE(MID(D380,2,LEN(D380)-3)),IF(RIGHT(D380,2)="k)",-1000*VALUE(MID(D380,2,LEN(D380)-3)),VALUE(SUBSTITUTE(D380,",","")))))),IF(RIGHT(D380,1)="T",1000000000000*VALUE(LEFT(D380,LEN(D380)-1)),IF(RIGHT(D380,1)="M",1000000*VALUE(LEFT(D380,LEN(D380)-1)),IF(RIGHT(D380,1)="B",1000000000*VALUE(LEFT(D380,LEN(D380)-1)),IF(RIGHT(D380,1)="%",0.01*VALUE(LEFT(D380,LEN(D380)-1)),IF(RIGHT(D380,1)="k",1000*VALUE(LEFT(D380,LEN(D380)-1)),VALUE(SUBSTITUTE(D380,",",""))))))))),"N/A")</f>
        <v/>
      </c>
      <c r="L380">
        <f>IFERROR(IF(TRIM(E380)="-", "N/A", IF(RIGHT(E380,1)=")",IF(RIGHT(E380,2)="T)",-1000000000000*VALUE(MID(E380,2,LEN(E380)-3)),IF(RIGHT(E380,2)="M)",-1000000*VALUE(MID(E380,2,LEN(E380)-3)),IF(RIGHT(E380,2)="B)",-1000000000*VALUE(MID(E380,2,LEN(E380)-3)),IF(RIGHT(E380,2)="k)",-1000*VALUE(MID(E380,2,LEN(E380)-3)),VALUE(SUBSTITUTE(E380,",","")))))),IF(RIGHT(E380,1)="T",1000000000000*VALUE(LEFT(E380,LEN(E380)-1)),IF(RIGHT(E380,1)="M",1000000*VALUE(LEFT(E380,LEN(E380)-1)),IF(RIGHT(E380,1)="B",1000000000*VALUE(LEFT(E380,LEN(E380)-1)),IF(RIGHT(E380,1)="%",0.01*VALUE(LEFT(E380,LEN(E380)-1)),IF(RIGHT(E380,1)="k",1000*VALUE(LEFT(E380,LEN(E380)-1)),VALUE(SUBSTITUTE(E380,",",""))))))))),"N/A")</f>
        <v/>
      </c>
      <c r="M380">
        <f>IFERROR(IF(TRIM(F380)="-", "N/A", IF(RIGHT(F380,1)=")",IF(RIGHT(F380,2)="T)",-1000000000000*VALUE(MID(F380,2,LEN(F380)-3)),IF(RIGHT(F380,2)="M)",-1000000*VALUE(MID(F380,2,LEN(F380)-3)),IF(RIGHT(F380,2)="B)",-1000000000*VALUE(MID(F380,2,LEN(F380)-3)),IF(RIGHT(F380,2)="k)",-1000*VALUE(MID(F380,2,LEN(F380)-3)),VALUE(SUBSTITUTE(F380,",","")))))),IF(RIGHT(F380,1)="T",1000000000000*VALUE(LEFT(F380,LEN(F380)-1)),IF(RIGHT(F380,1)="M",1000000*VALUE(LEFT(F380,LEN(F380)-1)),IF(RIGHT(F380,1)="B",1000000000*VALUE(LEFT(F380,LEN(F380)-1)),IF(RIGHT(F380,1)="%",0.01*VALUE(LEFT(F380,LEN(F380)-1)),IF(RIGHT(F380,1)="k",1000*VALUE(LEFT(F380,LEN(F380)-1)),VALUE(SUBSTITUTE(F380,",",""))))))))),"N/A")</f>
        <v/>
      </c>
      <c r="N380">
        <f>IFERROR(IF(TRIM(G380)="-", "N/A", IF(RIGHT(G380,1)=")",IF(RIGHT(G380,2)="T)",-1000000000000*VALUE(MID(G380,2,LEN(G380)-3)),IF(RIGHT(G380,2)="M)",-1000000*VALUE(MID(G380,2,LEN(G380)-3)),IF(RIGHT(G380,2)="B)",-1000000000*VALUE(MID(G380,2,LEN(G380)-3)),IF(RIGHT(G380,2)="k)",-1000*VALUE(MID(G380,2,LEN(G380)-3)),VALUE(SUBSTITUTE(G380,",","")))))),IF(RIGHT(G380,1)="T",1000000000000*VALUE(LEFT(G380,LEN(G380)-1)),IF(RIGHT(G380,1)="M",1000000*VALUE(LEFT(G380,LEN(G380)-1)),IF(RIGHT(G380,1)="B",1000000000*VALUE(LEFT(G380,LEN(G380)-1)),IF(RIGHT(G380,1)="%",0.01*VALUE(LEFT(G380,LEN(G380)-1)),IF(RIGHT(G380,1)="k",1000*VALUE(LEFT(G380,LEN(G380)-1)),VALUE(SUBSTITUTE(G380,",",""))))))))),"N/A")</f>
        <v/>
      </c>
    </row>
    <row r="381" spans="1:60">
      <c s="1" r="A381" t="n">
        <v>7</v>
      </c>
      <c r="B381" t="s">
        <v>134</v>
      </c>
      <c r="C381" t="s"/>
      <c r="I381">
        <f>IF(AND(K381&gt; J381, L381&gt; K381, M381&gt; L381, N381&gt; M381), "pos_trend", IF(AND(K381&lt; J381, L381&lt; K381, M381&lt; L381, N381&lt; M381), "neg_trend", "N/A"))</f>
        <v/>
      </c>
      <c r="J381">
        <f>IFERROR(IF(TRIM(C381)="-", "N/A", IF(RIGHT(C381,1)=")",IF(RIGHT(C381,2)="T)",-1000000000000*VALUE(MID(C381,2,LEN(C381)-3)),IF(RIGHT(C381,2)="M)",-1000000*VALUE(MID(C381,2,LEN(C381)-3)),IF(RIGHT(C381,2)="B)",-1000000000*VALUE(MID(C381,2,LEN(C381)-3)),IF(RIGHT(C381,2)="k)",-1000*VALUE(MID(C381,2,LEN(C381)-3)),VALUE(SUBSTITUTE(C381,",","")))))),IF(RIGHT(C381,1)="T",1000000000000*VALUE(LEFT(C381,LEN(C381)-1)),IF(RIGHT(C381,1)="M",1000000*VALUE(LEFT(C381,LEN(C381)-1)),IF(RIGHT(C381,1)="B",1000000000*VALUE(LEFT(C381,LEN(C381)-1)),IF(RIGHT(C381,1)="%",0.01*VALUE(LEFT(C381,LEN(C381)-1)),IF(RIGHT(C381,1)="k",1000*VALUE(LEFT(C381,LEN(C381)-1)),VALUE(SUBSTITUTE(C381,",",""))))))))),"N/A")</f>
        <v/>
      </c>
      <c r="K381">
        <f>IFERROR(IF(TRIM(D381)="-", "N/A", IF(RIGHT(D381,1)=")",IF(RIGHT(D381,2)="T)",-1000000000000*VALUE(MID(D381,2,LEN(D381)-3)),IF(RIGHT(D381,2)="M)",-1000000*VALUE(MID(D381,2,LEN(D381)-3)),IF(RIGHT(D381,2)="B)",-1000000000*VALUE(MID(D381,2,LEN(D381)-3)),IF(RIGHT(D381,2)="k)",-1000*VALUE(MID(D381,2,LEN(D381)-3)),VALUE(SUBSTITUTE(D381,",","")))))),IF(RIGHT(D381,1)="T",1000000000000*VALUE(LEFT(D381,LEN(D381)-1)),IF(RIGHT(D381,1)="M",1000000*VALUE(LEFT(D381,LEN(D381)-1)),IF(RIGHT(D381,1)="B",1000000000*VALUE(LEFT(D381,LEN(D381)-1)),IF(RIGHT(D381,1)="%",0.01*VALUE(LEFT(D381,LEN(D381)-1)),IF(RIGHT(D381,1)="k",1000*VALUE(LEFT(D381,LEN(D381)-1)),VALUE(SUBSTITUTE(D381,",",""))))))))),"N/A")</f>
        <v/>
      </c>
      <c r="L381">
        <f>IFERROR(IF(TRIM(E381)="-", "N/A", IF(RIGHT(E381,1)=")",IF(RIGHT(E381,2)="T)",-1000000000000*VALUE(MID(E381,2,LEN(E381)-3)),IF(RIGHT(E381,2)="M)",-1000000*VALUE(MID(E381,2,LEN(E381)-3)),IF(RIGHT(E381,2)="B)",-1000000000*VALUE(MID(E381,2,LEN(E381)-3)),IF(RIGHT(E381,2)="k)",-1000*VALUE(MID(E381,2,LEN(E381)-3)),VALUE(SUBSTITUTE(E381,",","")))))),IF(RIGHT(E381,1)="T",1000000000000*VALUE(LEFT(E381,LEN(E381)-1)),IF(RIGHT(E381,1)="M",1000000*VALUE(LEFT(E381,LEN(E381)-1)),IF(RIGHT(E381,1)="B",1000000000*VALUE(LEFT(E381,LEN(E381)-1)),IF(RIGHT(E381,1)="%",0.01*VALUE(LEFT(E381,LEN(E381)-1)),IF(RIGHT(E381,1)="k",1000*VALUE(LEFT(E381,LEN(E381)-1)),VALUE(SUBSTITUTE(E381,",",""))))))))),"N/A")</f>
        <v/>
      </c>
      <c r="M381">
        <f>IFERROR(IF(TRIM(F381)="-", "N/A", IF(RIGHT(F381,1)=")",IF(RIGHT(F381,2)="T)",-1000000000000*VALUE(MID(F381,2,LEN(F381)-3)),IF(RIGHT(F381,2)="M)",-1000000*VALUE(MID(F381,2,LEN(F381)-3)),IF(RIGHT(F381,2)="B)",-1000000000*VALUE(MID(F381,2,LEN(F381)-3)),IF(RIGHT(F381,2)="k)",-1000*VALUE(MID(F381,2,LEN(F381)-3)),VALUE(SUBSTITUTE(F381,",","")))))),IF(RIGHT(F381,1)="T",1000000000000*VALUE(LEFT(F381,LEN(F381)-1)),IF(RIGHT(F381,1)="M",1000000*VALUE(LEFT(F381,LEN(F381)-1)),IF(RIGHT(F381,1)="B",1000000000*VALUE(LEFT(F381,LEN(F381)-1)),IF(RIGHT(F381,1)="%",0.01*VALUE(LEFT(F381,LEN(F381)-1)),IF(RIGHT(F381,1)="k",1000*VALUE(LEFT(F381,LEN(F381)-1)),VALUE(SUBSTITUTE(F381,",",""))))))))),"N/A")</f>
        <v/>
      </c>
      <c r="N381">
        <f>IFERROR(IF(TRIM(G381)="-", "N/A", IF(RIGHT(G381,1)=")",IF(RIGHT(G381,2)="T)",-1000000000000*VALUE(MID(G381,2,LEN(G381)-3)),IF(RIGHT(G381,2)="M)",-1000000*VALUE(MID(G381,2,LEN(G381)-3)),IF(RIGHT(G381,2)="B)",-1000000000*VALUE(MID(G381,2,LEN(G381)-3)),IF(RIGHT(G381,2)="k)",-1000*VALUE(MID(G381,2,LEN(G381)-3)),VALUE(SUBSTITUTE(G381,",","")))))),IF(RIGHT(G381,1)="T",1000000000000*VALUE(LEFT(G381,LEN(G381)-1)),IF(RIGHT(G381,1)="M",1000000*VALUE(LEFT(G381,LEN(G381)-1)),IF(RIGHT(G381,1)="B",1000000000*VALUE(LEFT(G381,LEN(G381)-1)),IF(RIGHT(G381,1)="%",0.01*VALUE(LEFT(G381,LEN(G381)-1)),IF(RIGHT(G381,1)="k",1000*VALUE(LEFT(G381,LEN(G381)-1)),VALUE(SUBSTITUTE(G381,",",""))))))))),"N/A")</f>
        <v/>
      </c>
    </row>
    <row r="382" spans="1:60">
      <c s="1" r="A382" t="n">
        <v>8</v>
      </c>
      <c r="B382" t="s">
        <v>135</v>
      </c>
      <c r="C382" t="s"/>
      <c r="I382">
        <f>IF(AND(K382&gt; J382, L382&gt; K382, M382&gt; L382, N382&gt; M382), "pos_trend", IF(AND(K382&lt; J382, L382&lt; K382, M382&lt; L382, N382&lt; M382), "neg_trend", "N/A"))</f>
        <v/>
      </c>
      <c r="J382">
        <f>IFERROR(IF(TRIM(C382)="-", "N/A", IF(RIGHT(C382,1)=")",IF(RIGHT(C382,2)="T)",-1000000000000*VALUE(MID(C382,2,LEN(C382)-3)),IF(RIGHT(C382,2)="M)",-1000000*VALUE(MID(C382,2,LEN(C382)-3)),IF(RIGHT(C382,2)="B)",-1000000000*VALUE(MID(C382,2,LEN(C382)-3)),IF(RIGHT(C382,2)="k)",-1000*VALUE(MID(C382,2,LEN(C382)-3)),VALUE(SUBSTITUTE(C382,",","")))))),IF(RIGHT(C382,1)="T",1000000000000*VALUE(LEFT(C382,LEN(C382)-1)),IF(RIGHT(C382,1)="M",1000000*VALUE(LEFT(C382,LEN(C382)-1)),IF(RIGHT(C382,1)="B",1000000000*VALUE(LEFT(C382,LEN(C382)-1)),IF(RIGHT(C382,1)="%",0.01*VALUE(LEFT(C382,LEN(C382)-1)),IF(RIGHT(C382,1)="k",1000*VALUE(LEFT(C382,LEN(C382)-1)),VALUE(SUBSTITUTE(C382,",",""))))))))),"N/A")</f>
        <v/>
      </c>
      <c r="K382">
        <f>IFERROR(IF(TRIM(D382)="-", "N/A", IF(RIGHT(D382,1)=")",IF(RIGHT(D382,2)="T)",-1000000000000*VALUE(MID(D382,2,LEN(D382)-3)),IF(RIGHT(D382,2)="M)",-1000000*VALUE(MID(D382,2,LEN(D382)-3)),IF(RIGHT(D382,2)="B)",-1000000000*VALUE(MID(D382,2,LEN(D382)-3)),IF(RIGHT(D382,2)="k)",-1000*VALUE(MID(D382,2,LEN(D382)-3)),VALUE(SUBSTITUTE(D382,",","")))))),IF(RIGHT(D382,1)="T",1000000000000*VALUE(LEFT(D382,LEN(D382)-1)),IF(RIGHT(D382,1)="M",1000000*VALUE(LEFT(D382,LEN(D382)-1)),IF(RIGHT(D382,1)="B",1000000000*VALUE(LEFT(D382,LEN(D382)-1)),IF(RIGHT(D382,1)="%",0.01*VALUE(LEFT(D382,LEN(D382)-1)),IF(RIGHT(D382,1)="k",1000*VALUE(LEFT(D382,LEN(D382)-1)),VALUE(SUBSTITUTE(D382,",",""))))))))),"N/A")</f>
        <v/>
      </c>
      <c r="L382">
        <f>IFERROR(IF(TRIM(E382)="-", "N/A", IF(RIGHT(E382,1)=")",IF(RIGHT(E382,2)="T)",-1000000000000*VALUE(MID(E382,2,LEN(E382)-3)),IF(RIGHT(E382,2)="M)",-1000000*VALUE(MID(E382,2,LEN(E382)-3)),IF(RIGHT(E382,2)="B)",-1000000000*VALUE(MID(E382,2,LEN(E382)-3)),IF(RIGHT(E382,2)="k)",-1000*VALUE(MID(E382,2,LEN(E382)-3)),VALUE(SUBSTITUTE(E382,",","")))))),IF(RIGHT(E382,1)="T",1000000000000*VALUE(LEFT(E382,LEN(E382)-1)),IF(RIGHT(E382,1)="M",1000000*VALUE(LEFT(E382,LEN(E382)-1)),IF(RIGHT(E382,1)="B",1000000000*VALUE(LEFT(E382,LEN(E382)-1)),IF(RIGHT(E382,1)="%",0.01*VALUE(LEFT(E382,LEN(E382)-1)),IF(RIGHT(E382,1)="k",1000*VALUE(LEFT(E382,LEN(E382)-1)),VALUE(SUBSTITUTE(E382,",",""))))))))),"N/A")</f>
        <v/>
      </c>
      <c r="M382">
        <f>IFERROR(IF(TRIM(F382)="-", "N/A", IF(RIGHT(F382,1)=")",IF(RIGHT(F382,2)="T)",-1000000000000*VALUE(MID(F382,2,LEN(F382)-3)),IF(RIGHT(F382,2)="M)",-1000000*VALUE(MID(F382,2,LEN(F382)-3)),IF(RIGHT(F382,2)="B)",-1000000000*VALUE(MID(F382,2,LEN(F382)-3)),IF(RIGHT(F382,2)="k)",-1000*VALUE(MID(F382,2,LEN(F382)-3)),VALUE(SUBSTITUTE(F382,",","")))))),IF(RIGHT(F382,1)="T",1000000000000*VALUE(LEFT(F382,LEN(F382)-1)),IF(RIGHT(F382,1)="M",1000000*VALUE(LEFT(F382,LEN(F382)-1)),IF(RIGHT(F382,1)="B",1000000000*VALUE(LEFT(F382,LEN(F382)-1)),IF(RIGHT(F382,1)="%",0.01*VALUE(LEFT(F382,LEN(F382)-1)),IF(RIGHT(F382,1)="k",1000*VALUE(LEFT(F382,LEN(F382)-1)),VALUE(SUBSTITUTE(F382,",",""))))))))),"N/A")</f>
        <v/>
      </c>
      <c r="N382">
        <f>IFERROR(IF(TRIM(G382)="-", "N/A", IF(RIGHT(G382,1)=")",IF(RIGHT(G382,2)="T)",-1000000000000*VALUE(MID(G382,2,LEN(G382)-3)),IF(RIGHT(G382,2)="M)",-1000000*VALUE(MID(G382,2,LEN(G382)-3)),IF(RIGHT(G382,2)="B)",-1000000000*VALUE(MID(G382,2,LEN(G382)-3)),IF(RIGHT(G382,2)="k)",-1000*VALUE(MID(G382,2,LEN(G382)-3)),VALUE(SUBSTITUTE(G382,",","")))))),IF(RIGHT(G382,1)="T",1000000000000*VALUE(LEFT(G382,LEN(G382)-1)),IF(RIGHT(G382,1)="M",1000000*VALUE(LEFT(G382,LEN(G382)-1)),IF(RIGHT(G382,1)="B",1000000000*VALUE(LEFT(G382,LEN(G382)-1)),IF(RIGHT(G382,1)="%",0.01*VALUE(LEFT(G382,LEN(G382)-1)),IF(RIGHT(G382,1)="k",1000*VALUE(LEFT(G382,LEN(G382)-1)),VALUE(SUBSTITUTE(G382,",",""))))))))),"N/A")</f>
        <v/>
      </c>
    </row>
    <row r="383" spans="1:60">
      <c r="I383">
        <f>IF(AND(K383&gt; J383, L383&gt; K383, M383&gt; L383, N383&gt; M383), "pos_trend", IF(AND(K383&lt; J383, L383&lt; K383, M383&lt; L383, N383&lt; M383), "neg_trend", "N/A"))</f>
        <v/>
      </c>
      <c r="J383">
        <f>IFERROR(IF(TRIM(C383)="-", "N/A", IF(RIGHT(C383,1)=")",IF(RIGHT(C383,2)="T)",-1000000000000*VALUE(MID(C383,2,LEN(C383)-3)),IF(RIGHT(C383,2)="M)",-1000000*VALUE(MID(C383,2,LEN(C383)-3)),IF(RIGHT(C383,2)="B)",-1000000000*VALUE(MID(C383,2,LEN(C383)-3)),IF(RIGHT(C383,2)="k)",-1000*VALUE(MID(C383,2,LEN(C383)-3)),VALUE(SUBSTITUTE(C383,",","")))))),IF(RIGHT(C383,1)="T",1000000000000*VALUE(LEFT(C383,LEN(C383)-1)),IF(RIGHT(C383,1)="M",1000000*VALUE(LEFT(C383,LEN(C383)-1)),IF(RIGHT(C383,1)="B",1000000000*VALUE(LEFT(C383,LEN(C383)-1)),IF(RIGHT(C383,1)="%",0.01*VALUE(LEFT(C383,LEN(C383)-1)),IF(RIGHT(C383,1)="k",1000*VALUE(LEFT(C383,LEN(C383)-1)),VALUE(SUBSTITUTE(C383,",",""))))))))),"N/A")</f>
        <v/>
      </c>
      <c r="K383">
        <f>IFERROR(IF(TRIM(D383)="-", "N/A", IF(RIGHT(D383,1)=")",IF(RIGHT(D383,2)="T)",-1000000000000*VALUE(MID(D383,2,LEN(D383)-3)),IF(RIGHT(D383,2)="M)",-1000000*VALUE(MID(D383,2,LEN(D383)-3)),IF(RIGHT(D383,2)="B)",-1000000000*VALUE(MID(D383,2,LEN(D383)-3)),IF(RIGHT(D383,2)="k)",-1000*VALUE(MID(D383,2,LEN(D383)-3)),VALUE(SUBSTITUTE(D383,",","")))))),IF(RIGHT(D383,1)="T",1000000000000*VALUE(LEFT(D383,LEN(D383)-1)),IF(RIGHT(D383,1)="M",1000000*VALUE(LEFT(D383,LEN(D383)-1)),IF(RIGHT(D383,1)="B",1000000000*VALUE(LEFT(D383,LEN(D383)-1)),IF(RIGHT(D383,1)="%",0.01*VALUE(LEFT(D383,LEN(D383)-1)),IF(RIGHT(D383,1)="k",1000*VALUE(LEFT(D383,LEN(D383)-1)),VALUE(SUBSTITUTE(D383,",",""))))))))),"N/A")</f>
        <v/>
      </c>
      <c r="L383">
        <f>IFERROR(IF(TRIM(E383)="-", "N/A", IF(RIGHT(E383,1)=")",IF(RIGHT(E383,2)="T)",-1000000000000*VALUE(MID(E383,2,LEN(E383)-3)),IF(RIGHT(E383,2)="M)",-1000000*VALUE(MID(E383,2,LEN(E383)-3)),IF(RIGHT(E383,2)="B)",-1000000000*VALUE(MID(E383,2,LEN(E383)-3)),IF(RIGHT(E383,2)="k)",-1000*VALUE(MID(E383,2,LEN(E383)-3)),VALUE(SUBSTITUTE(E383,",","")))))),IF(RIGHT(E383,1)="T",1000000000000*VALUE(LEFT(E383,LEN(E383)-1)),IF(RIGHT(E383,1)="M",1000000*VALUE(LEFT(E383,LEN(E383)-1)),IF(RIGHT(E383,1)="B",1000000000*VALUE(LEFT(E383,LEN(E383)-1)),IF(RIGHT(E383,1)="%",0.01*VALUE(LEFT(E383,LEN(E383)-1)),IF(RIGHT(E383,1)="k",1000*VALUE(LEFT(E383,LEN(E383)-1)),VALUE(SUBSTITUTE(E383,",",""))))))))),"N/A")</f>
        <v/>
      </c>
      <c r="M383">
        <f>IFERROR(IF(TRIM(F383)="-", "N/A", IF(RIGHT(F383,1)=")",IF(RIGHT(F383,2)="T)",-1000000000000*VALUE(MID(F383,2,LEN(F383)-3)),IF(RIGHT(F383,2)="M)",-1000000*VALUE(MID(F383,2,LEN(F383)-3)),IF(RIGHT(F383,2)="B)",-1000000000*VALUE(MID(F383,2,LEN(F383)-3)),IF(RIGHT(F383,2)="k)",-1000*VALUE(MID(F383,2,LEN(F383)-3)),VALUE(SUBSTITUTE(F383,",","")))))),IF(RIGHT(F383,1)="T",1000000000000*VALUE(LEFT(F383,LEN(F383)-1)),IF(RIGHT(F383,1)="M",1000000*VALUE(LEFT(F383,LEN(F383)-1)),IF(RIGHT(F383,1)="B",1000000000*VALUE(LEFT(F383,LEN(F383)-1)),IF(RIGHT(F383,1)="%",0.01*VALUE(LEFT(F383,LEN(F383)-1)),IF(RIGHT(F383,1)="k",1000*VALUE(LEFT(F383,LEN(F383)-1)),VALUE(SUBSTITUTE(F383,",",""))))))))),"N/A")</f>
        <v/>
      </c>
      <c r="N383">
        <f>IFERROR(IF(TRIM(G383)="-", "N/A", IF(RIGHT(G383,1)=")",IF(RIGHT(G383,2)="T)",-1000000000000*VALUE(MID(G383,2,LEN(G383)-3)),IF(RIGHT(G383,2)="M)",-1000000*VALUE(MID(G383,2,LEN(G383)-3)),IF(RIGHT(G383,2)="B)",-1000000000*VALUE(MID(G383,2,LEN(G383)-3)),IF(RIGHT(G383,2)="k)",-1000*VALUE(MID(G383,2,LEN(G383)-3)),VALUE(SUBSTITUTE(G383,",","")))))),IF(RIGHT(G383,1)="T",1000000000000*VALUE(LEFT(G383,LEN(G383)-1)),IF(RIGHT(G383,1)="M",1000000*VALUE(LEFT(G383,LEN(G383)-1)),IF(RIGHT(G383,1)="B",1000000000*VALUE(LEFT(G383,LEN(G383)-1)),IF(RIGHT(G383,1)="%",0.01*VALUE(LEFT(G383,LEN(G383)-1)),IF(RIGHT(G383,1)="k",1000*VALUE(LEFT(G383,LEN(G383)-1)),VALUE(SUBSTITUTE(G383,",",""))))))))),"N/A")</f>
        <v/>
      </c>
    </row>
    <row r="384" spans="1:60">
      <c r="I384">
        <f>IF(AND(K384&gt; J384, L384&gt; K384, M384&gt; L384, N384&gt; M384), "pos_trend", IF(AND(K384&lt; J384, L384&lt; K384, M384&lt; L384, N384&lt; M384), "neg_trend", "N/A"))</f>
        <v/>
      </c>
      <c r="J384">
        <f>IFERROR(IF(TRIM(C384)="-", "N/A", IF(RIGHT(C384,1)=")",IF(RIGHT(C384,2)="T)",-1000000000000*VALUE(MID(C384,2,LEN(C384)-3)),IF(RIGHT(C384,2)="M)",-1000000*VALUE(MID(C384,2,LEN(C384)-3)),IF(RIGHT(C384,2)="B)",-1000000000*VALUE(MID(C384,2,LEN(C384)-3)),IF(RIGHT(C384,2)="k)",-1000*VALUE(MID(C384,2,LEN(C384)-3)),VALUE(SUBSTITUTE(C384,",","")))))),IF(RIGHT(C384,1)="T",1000000000000*VALUE(LEFT(C384,LEN(C384)-1)),IF(RIGHT(C384,1)="M",1000000*VALUE(LEFT(C384,LEN(C384)-1)),IF(RIGHT(C384,1)="B",1000000000*VALUE(LEFT(C384,LEN(C384)-1)),IF(RIGHT(C384,1)="%",0.01*VALUE(LEFT(C384,LEN(C384)-1)),IF(RIGHT(C384,1)="k",1000*VALUE(LEFT(C384,LEN(C384)-1)),VALUE(SUBSTITUTE(C384,",",""))))))))),"N/A")</f>
        <v/>
      </c>
      <c r="K384">
        <f>IFERROR(IF(TRIM(D384)="-", "N/A", IF(RIGHT(D384,1)=")",IF(RIGHT(D384,2)="T)",-1000000000000*VALUE(MID(D384,2,LEN(D384)-3)),IF(RIGHT(D384,2)="M)",-1000000*VALUE(MID(D384,2,LEN(D384)-3)),IF(RIGHT(D384,2)="B)",-1000000000*VALUE(MID(D384,2,LEN(D384)-3)),IF(RIGHT(D384,2)="k)",-1000*VALUE(MID(D384,2,LEN(D384)-3)),VALUE(SUBSTITUTE(D384,",","")))))),IF(RIGHT(D384,1)="T",1000000000000*VALUE(LEFT(D384,LEN(D384)-1)),IF(RIGHT(D384,1)="M",1000000*VALUE(LEFT(D384,LEN(D384)-1)),IF(RIGHT(D384,1)="B",1000000000*VALUE(LEFT(D384,LEN(D384)-1)),IF(RIGHT(D384,1)="%",0.01*VALUE(LEFT(D384,LEN(D384)-1)),IF(RIGHT(D384,1)="k",1000*VALUE(LEFT(D384,LEN(D384)-1)),VALUE(SUBSTITUTE(D384,",",""))))))))),"N/A")</f>
        <v/>
      </c>
      <c r="L384">
        <f>IFERROR(IF(TRIM(E384)="-", "N/A", IF(RIGHT(E384,1)=")",IF(RIGHT(E384,2)="T)",-1000000000000*VALUE(MID(E384,2,LEN(E384)-3)),IF(RIGHT(E384,2)="M)",-1000000*VALUE(MID(E384,2,LEN(E384)-3)),IF(RIGHT(E384,2)="B)",-1000000000*VALUE(MID(E384,2,LEN(E384)-3)),IF(RIGHT(E384,2)="k)",-1000*VALUE(MID(E384,2,LEN(E384)-3)),VALUE(SUBSTITUTE(E384,",","")))))),IF(RIGHT(E384,1)="T",1000000000000*VALUE(LEFT(E384,LEN(E384)-1)),IF(RIGHT(E384,1)="M",1000000*VALUE(LEFT(E384,LEN(E384)-1)),IF(RIGHT(E384,1)="B",1000000000*VALUE(LEFT(E384,LEN(E384)-1)),IF(RIGHT(E384,1)="%",0.01*VALUE(LEFT(E384,LEN(E384)-1)),IF(RIGHT(E384,1)="k",1000*VALUE(LEFT(E384,LEN(E384)-1)),VALUE(SUBSTITUTE(E384,",",""))))))))),"N/A")</f>
        <v/>
      </c>
      <c r="M384">
        <f>IFERROR(IF(TRIM(F384)="-", "N/A", IF(RIGHT(F384,1)=")",IF(RIGHT(F384,2)="T)",-1000000000000*VALUE(MID(F384,2,LEN(F384)-3)),IF(RIGHT(F384,2)="M)",-1000000*VALUE(MID(F384,2,LEN(F384)-3)),IF(RIGHT(F384,2)="B)",-1000000000*VALUE(MID(F384,2,LEN(F384)-3)),IF(RIGHT(F384,2)="k)",-1000*VALUE(MID(F384,2,LEN(F384)-3)),VALUE(SUBSTITUTE(F384,",","")))))),IF(RIGHT(F384,1)="T",1000000000000*VALUE(LEFT(F384,LEN(F384)-1)),IF(RIGHT(F384,1)="M",1000000*VALUE(LEFT(F384,LEN(F384)-1)),IF(RIGHT(F384,1)="B",1000000000*VALUE(LEFT(F384,LEN(F384)-1)),IF(RIGHT(F384,1)="%",0.01*VALUE(LEFT(F384,LEN(F384)-1)),IF(RIGHT(F384,1)="k",1000*VALUE(LEFT(F384,LEN(F384)-1)),VALUE(SUBSTITUTE(F384,",",""))))))))),"N/A")</f>
        <v/>
      </c>
      <c r="N384">
        <f>IFERROR(IF(TRIM(G384)="-", "N/A", IF(RIGHT(G384,1)=")",IF(RIGHT(G384,2)="T)",-1000000000000*VALUE(MID(G384,2,LEN(G384)-3)),IF(RIGHT(G384,2)="M)",-1000000*VALUE(MID(G384,2,LEN(G384)-3)),IF(RIGHT(G384,2)="B)",-1000000000*VALUE(MID(G384,2,LEN(G384)-3)),IF(RIGHT(G384,2)="k)",-1000*VALUE(MID(G384,2,LEN(G384)-3)),VALUE(SUBSTITUTE(G384,",","")))))),IF(RIGHT(G384,1)="T",1000000000000*VALUE(LEFT(G384,LEN(G384)-1)),IF(RIGHT(G384,1)="M",1000000*VALUE(LEFT(G384,LEN(G384)-1)),IF(RIGHT(G384,1)="B",1000000000*VALUE(LEFT(G384,LEN(G384)-1)),IF(RIGHT(G384,1)="%",0.01*VALUE(LEFT(G384,LEN(G384)-1)),IF(RIGHT(G384,1)="k",1000*VALUE(LEFT(G384,LEN(G384)-1)),VALUE(SUBSTITUTE(G384,",",""))))))))),"N/A")</f>
        <v/>
      </c>
    </row>
    <row r="385" spans="1:60">
      <c s="1" r="A385" t="n">
        <v>0</v>
      </c>
      <c r="B385" t="s">
        <v>123</v>
      </c>
      <c r="C385" t="s">
        <v>1677</v>
      </c>
      <c r="I385">
        <f>IF(AND(K385&gt; J385, L385&gt; K385, M385&gt; L385, N385&gt; M385), "pos_trend", IF(AND(K385&lt; J385, L385&lt; K385, M385&lt; L385, N385&lt; M385), "neg_trend", "N/A"))</f>
        <v/>
      </c>
      <c r="J385">
        <f>IFERROR(IF(TRIM(C385)="-", "N/A", IF(RIGHT(C385,1)=")",IF(RIGHT(C385,2)="T)",-1000000000000*VALUE(MID(C385,2,LEN(C385)-3)),IF(RIGHT(C385,2)="M)",-1000000*VALUE(MID(C385,2,LEN(C385)-3)),IF(RIGHT(C385,2)="B)",-1000000000*VALUE(MID(C385,2,LEN(C385)-3)),IF(RIGHT(C385,2)="k)",-1000*VALUE(MID(C385,2,LEN(C385)-3)),VALUE(SUBSTITUTE(C385,",","")))))),IF(RIGHT(C385,1)="T",1000000000000*VALUE(LEFT(C385,LEN(C385)-1)),IF(RIGHT(C385,1)="M",1000000*VALUE(LEFT(C385,LEN(C385)-1)),IF(RIGHT(C385,1)="B",1000000000*VALUE(LEFT(C385,LEN(C385)-1)),IF(RIGHT(C385,1)="%",0.01*VALUE(LEFT(C385,LEN(C385)-1)),IF(RIGHT(C385,1)="k",1000*VALUE(LEFT(C385,LEN(C385)-1)),VALUE(SUBSTITUTE(C385,",",""))))))))),"N/A")</f>
        <v/>
      </c>
      <c r="K385">
        <f>IFERROR(IF(TRIM(D385)="-", "N/A", IF(RIGHT(D385,1)=")",IF(RIGHT(D385,2)="T)",-1000000000000*VALUE(MID(D385,2,LEN(D385)-3)),IF(RIGHT(D385,2)="M)",-1000000*VALUE(MID(D385,2,LEN(D385)-3)),IF(RIGHT(D385,2)="B)",-1000000000*VALUE(MID(D385,2,LEN(D385)-3)),IF(RIGHT(D385,2)="k)",-1000*VALUE(MID(D385,2,LEN(D385)-3)),VALUE(SUBSTITUTE(D385,",","")))))),IF(RIGHT(D385,1)="T",1000000000000*VALUE(LEFT(D385,LEN(D385)-1)),IF(RIGHT(D385,1)="M",1000000*VALUE(LEFT(D385,LEN(D385)-1)),IF(RIGHT(D385,1)="B",1000000000*VALUE(LEFT(D385,LEN(D385)-1)),IF(RIGHT(D385,1)="%",0.01*VALUE(LEFT(D385,LEN(D385)-1)),IF(RIGHT(D385,1)="k",1000*VALUE(LEFT(D385,LEN(D385)-1)),VALUE(SUBSTITUTE(D385,",",""))))))))),"N/A")</f>
        <v/>
      </c>
      <c r="L385">
        <f>IFERROR(IF(TRIM(E385)="-", "N/A", IF(RIGHT(E385,1)=")",IF(RIGHT(E385,2)="T)",-1000000000000*VALUE(MID(E385,2,LEN(E385)-3)),IF(RIGHT(E385,2)="M)",-1000000*VALUE(MID(E385,2,LEN(E385)-3)),IF(RIGHT(E385,2)="B)",-1000000000*VALUE(MID(E385,2,LEN(E385)-3)),IF(RIGHT(E385,2)="k)",-1000*VALUE(MID(E385,2,LEN(E385)-3)),VALUE(SUBSTITUTE(E385,",","")))))),IF(RIGHT(E385,1)="T",1000000000000*VALUE(LEFT(E385,LEN(E385)-1)),IF(RIGHT(E385,1)="M",1000000*VALUE(LEFT(E385,LEN(E385)-1)),IF(RIGHT(E385,1)="B",1000000000*VALUE(LEFT(E385,LEN(E385)-1)),IF(RIGHT(E385,1)="%",0.01*VALUE(LEFT(E385,LEN(E385)-1)),IF(RIGHT(E385,1)="k",1000*VALUE(LEFT(E385,LEN(E385)-1)),VALUE(SUBSTITUTE(E385,",",""))))))))),"N/A")</f>
        <v/>
      </c>
      <c r="M385">
        <f>IFERROR(IF(TRIM(F385)="-", "N/A", IF(RIGHT(F385,1)=")",IF(RIGHT(F385,2)="T)",-1000000000000*VALUE(MID(F385,2,LEN(F385)-3)),IF(RIGHT(F385,2)="M)",-1000000*VALUE(MID(F385,2,LEN(F385)-3)),IF(RIGHT(F385,2)="B)",-1000000000*VALUE(MID(F385,2,LEN(F385)-3)),IF(RIGHT(F385,2)="k)",-1000*VALUE(MID(F385,2,LEN(F385)-3)),VALUE(SUBSTITUTE(F385,",","")))))),IF(RIGHT(F385,1)="T",1000000000000*VALUE(LEFT(F385,LEN(F385)-1)),IF(RIGHT(F385,1)="M",1000000*VALUE(LEFT(F385,LEN(F385)-1)),IF(RIGHT(F385,1)="B",1000000000*VALUE(LEFT(F385,LEN(F385)-1)),IF(RIGHT(F385,1)="%",0.01*VALUE(LEFT(F385,LEN(F385)-1)),IF(RIGHT(F385,1)="k",1000*VALUE(LEFT(F385,LEN(F385)-1)),VALUE(SUBSTITUTE(F385,",",""))))))))),"N/A")</f>
        <v/>
      </c>
      <c r="N385">
        <f>IFERROR(IF(TRIM(G385)="-", "N/A", IF(RIGHT(G385,1)=")",IF(RIGHT(G385,2)="T)",-1000000000000*VALUE(MID(G385,2,LEN(G385)-3)),IF(RIGHT(G385,2)="M)",-1000000*VALUE(MID(G385,2,LEN(G385)-3)),IF(RIGHT(G385,2)="B)",-1000000000*VALUE(MID(G385,2,LEN(G385)-3)),IF(RIGHT(G385,2)="k)",-1000*VALUE(MID(G385,2,LEN(G385)-3)),VALUE(SUBSTITUTE(G385,",","")))))),IF(RIGHT(G385,1)="T",1000000000000*VALUE(LEFT(G385,LEN(G385)-1)),IF(RIGHT(G385,1)="M",1000000*VALUE(LEFT(G385,LEN(G385)-1)),IF(RIGHT(G385,1)="B",1000000000*VALUE(LEFT(G385,LEN(G385)-1)),IF(RIGHT(G385,1)="%",0.01*VALUE(LEFT(G385,LEN(G385)-1)),IF(RIGHT(G385,1)="k",1000*VALUE(LEFT(G385,LEN(G385)-1)),VALUE(SUBSTITUTE(G385,",",""))))))))),"N/A")</f>
        <v/>
      </c>
    </row>
    <row r="386" spans="1:60">
      <c s="1" r="A386" t="n">
        <v>1</v>
      </c>
      <c r="B386" t="s">
        <v>124</v>
      </c>
      <c r="C386" t="s"/>
      <c r="I386">
        <f>IF(AND(K386&gt; J386, L386&gt; K386, M386&gt; L386, N386&gt; M386), "pos_trend", IF(AND(K386&lt; J386, L386&lt; K386, M386&lt; L386, N386&lt; M386), "neg_trend", "N/A"))</f>
        <v/>
      </c>
      <c r="J386">
        <f>IFERROR(IF(TRIM(C386)="-", "N/A", IF(RIGHT(C386,1)=")",IF(RIGHT(C386,2)="T)",-1000000000000*VALUE(MID(C386,2,LEN(C386)-3)),IF(RIGHT(C386,2)="M)",-1000000*VALUE(MID(C386,2,LEN(C386)-3)),IF(RIGHT(C386,2)="B)",-1000000000*VALUE(MID(C386,2,LEN(C386)-3)),IF(RIGHT(C386,2)="k)",-1000*VALUE(MID(C386,2,LEN(C386)-3)),VALUE(SUBSTITUTE(C386,",","")))))),IF(RIGHT(C386,1)="T",1000000000000*VALUE(LEFT(C386,LEN(C386)-1)),IF(RIGHT(C386,1)="M",1000000*VALUE(LEFT(C386,LEN(C386)-1)),IF(RIGHT(C386,1)="B",1000000000*VALUE(LEFT(C386,LEN(C386)-1)),IF(RIGHT(C386,1)="%",0.01*VALUE(LEFT(C386,LEN(C386)-1)),IF(RIGHT(C386,1)="k",1000*VALUE(LEFT(C386,LEN(C386)-1)),VALUE(SUBSTITUTE(C386,",",""))))))))),"N/A")</f>
        <v/>
      </c>
      <c r="K386">
        <f>IFERROR(IF(TRIM(D386)="-", "N/A", IF(RIGHT(D386,1)=")",IF(RIGHT(D386,2)="T)",-1000000000000*VALUE(MID(D386,2,LEN(D386)-3)),IF(RIGHT(D386,2)="M)",-1000000*VALUE(MID(D386,2,LEN(D386)-3)),IF(RIGHT(D386,2)="B)",-1000000000*VALUE(MID(D386,2,LEN(D386)-3)),IF(RIGHT(D386,2)="k)",-1000*VALUE(MID(D386,2,LEN(D386)-3)),VALUE(SUBSTITUTE(D386,",","")))))),IF(RIGHT(D386,1)="T",1000000000000*VALUE(LEFT(D386,LEN(D386)-1)),IF(RIGHT(D386,1)="M",1000000*VALUE(LEFT(D386,LEN(D386)-1)),IF(RIGHT(D386,1)="B",1000000000*VALUE(LEFT(D386,LEN(D386)-1)),IF(RIGHT(D386,1)="%",0.01*VALUE(LEFT(D386,LEN(D386)-1)),IF(RIGHT(D386,1)="k",1000*VALUE(LEFT(D386,LEN(D386)-1)),VALUE(SUBSTITUTE(D386,",",""))))))))),"N/A")</f>
        <v/>
      </c>
      <c r="L386">
        <f>IFERROR(IF(TRIM(E386)="-", "N/A", IF(RIGHT(E386,1)=")",IF(RIGHT(E386,2)="T)",-1000000000000*VALUE(MID(E386,2,LEN(E386)-3)),IF(RIGHT(E386,2)="M)",-1000000*VALUE(MID(E386,2,LEN(E386)-3)),IF(RIGHT(E386,2)="B)",-1000000000*VALUE(MID(E386,2,LEN(E386)-3)),IF(RIGHT(E386,2)="k)",-1000*VALUE(MID(E386,2,LEN(E386)-3)),VALUE(SUBSTITUTE(E386,",","")))))),IF(RIGHT(E386,1)="T",1000000000000*VALUE(LEFT(E386,LEN(E386)-1)),IF(RIGHT(E386,1)="M",1000000*VALUE(LEFT(E386,LEN(E386)-1)),IF(RIGHT(E386,1)="B",1000000000*VALUE(LEFT(E386,LEN(E386)-1)),IF(RIGHT(E386,1)="%",0.01*VALUE(LEFT(E386,LEN(E386)-1)),IF(RIGHT(E386,1)="k",1000*VALUE(LEFT(E386,LEN(E386)-1)),VALUE(SUBSTITUTE(E386,",",""))))))))),"N/A")</f>
        <v/>
      </c>
      <c r="M386">
        <f>IFERROR(IF(TRIM(F386)="-", "N/A", IF(RIGHT(F386,1)=")",IF(RIGHT(F386,2)="T)",-1000000000000*VALUE(MID(F386,2,LEN(F386)-3)),IF(RIGHT(F386,2)="M)",-1000000*VALUE(MID(F386,2,LEN(F386)-3)),IF(RIGHT(F386,2)="B)",-1000000000*VALUE(MID(F386,2,LEN(F386)-3)),IF(RIGHT(F386,2)="k)",-1000*VALUE(MID(F386,2,LEN(F386)-3)),VALUE(SUBSTITUTE(F386,",","")))))),IF(RIGHT(F386,1)="T",1000000000000*VALUE(LEFT(F386,LEN(F386)-1)),IF(RIGHT(F386,1)="M",1000000*VALUE(LEFT(F386,LEN(F386)-1)),IF(RIGHT(F386,1)="B",1000000000*VALUE(LEFT(F386,LEN(F386)-1)),IF(RIGHT(F386,1)="%",0.01*VALUE(LEFT(F386,LEN(F386)-1)),IF(RIGHT(F386,1)="k",1000*VALUE(LEFT(F386,LEN(F386)-1)),VALUE(SUBSTITUTE(F386,",",""))))))))),"N/A")</f>
        <v/>
      </c>
      <c r="N386">
        <f>IFERROR(IF(TRIM(G386)="-", "N/A", IF(RIGHT(G386,1)=")",IF(RIGHT(G386,2)="T)",-1000000000000*VALUE(MID(G386,2,LEN(G386)-3)),IF(RIGHT(G386,2)="M)",-1000000*VALUE(MID(G386,2,LEN(G386)-3)),IF(RIGHT(G386,2)="B)",-1000000000*VALUE(MID(G386,2,LEN(G386)-3)),IF(RIGHT(G386,2)="k)",-1000*VALUE(MID(G386,2,LEN(G386)-3)),VALUE(SUBSTITUTE(G386,",","")))))),IF(RIGHT(G386,1)="T",1000000000000*VALUE(LEFT(G386,LEN(G386)-1)),IF(RIGHT(G386,1)="M",1000000*VALUE(LEFT(G386,LEN(G386)-1)),IF(RIGHT(G386,1)="B",1000000000*VALUE(LEFT(G386,LEN(G386)-1)),IF(RIGHT(G386,1)="%",0.01*VALUE(LEFT(G386,LEN(G386)-1)),IF(RIGHT(G386,1)="k",1000*VALUE(LEFT(G386,LEN(G386)-1)),VALUE(SUBSTITUTE(G386,",",""))))))))),"N/A")</f>
        <v/>
      </c>
    </row>
    <row r="387" spans="1:60">
      <c s="1" r="A387" t="n">
        <v>2</v>
      </c>
      <c r="B387" t="s">
        <v>125</v>
      </c>
      <c r="C387" t="s">
        <v>1678</v>
      </c>
      <c r="I387">
        <f>IF(AND(K387&gt; J387, L387&gt; K387, M387&gt; L387, N387&gt; M387), "pos_trend", IF(AND(K387&lt; J387, L387&lt; K387, M387&lt; L387, N387&lt; M387), "neg_trend", "N/A"))</f>
        <v/>
      </c>
      <c r="J387">
        <f>IFERROR(IF(TRIM(C387)="-", "N/A", IF(RIGHT(C387,1)=")",IF(RIGHT(C387,2)="T)",-1000000000000*VALUE(MID(C387,2,LEN(C387)-3)),IF(RIGHT(C387,2)="M)",-1000000*VALUE(MID(C387,2,LEN(C387)-3)),IF(RIGHT(C387,2)="B)",-1000000000*VALUE(MID(C387,2,LEN(C387)-3)),IF(RIGHT(C387,2)="k)",-1000*VALUE(MID(C387,2,LEN(C387)-3)),VALUE(SUBSTITUTE(C387,",","")))))),IF(RIGHT(C387,1)="T",1000000000000*VALUE(LEFT(C387,LEN(C387)-1)),IF(RIGHT(C387,1)="M",1000000*VALUE(LEFT(C387,LEN(C387)-1)),IF(RIGHT(C387,1)="B",1000000000*VALUE(LEFT(C387,LEN(C387)-1)),IF(RIGHT(C387,1)="%",0.01*VALUE(LEFT(C387,LEN(C387)-1)),IF(RIGHT(C387,1)="k",1000*VALUE(LEFT(C387,LEN(C387)-1)),VALUE(SUBSTITUTE(C387,",",""))))))))),"N/A")</f>
        <v/>
      </c>
      <c r="K387">
        <f>IFERROR(IF(TRIM(D387)="-", "N/A", IF(RIGHT(D387,1)=")",IF(RIGHT(D387,2)="T)",-1000000000000*VALUE(MID(D387,2,LEN(D387)-3)),IF(RIGHT(D387,2)="M)",-1000000*VALUE(MID(D387,2,LEN(D387)-3)),IF(RIGHT(D387,2)="B)",-1000000000*VALUE(MID(D387,2,LEN(D387)-3)),IF(RIGHT(D387,2)="k)",-1000*VALUE(MID(D387,2,LEN(D387)-3)),VALUE(SUBSTITUTE(D387,",","")))))),IF(RIGHT(D387,1)="T",1000000000000*VALUE(LEFT(D387,LEN(D387)-1)),IF(RIGHT(D387,1)="M",1000000*VALUE(LEFT(D387,LEN(D387)-1)),IF(RIGHT(D387,1)="B",1000000000*VALUE(LEFT(D387,LEN(D387)-1)),IF(RIGHT(D387,1)="%",0.01*VALUE(LEFT(D387,LEN(D387)-1)),IF(RIGHT(D387,1)="k",1000*VALUE(LEFT(D387,LEN(D387)-1)),VALUE(SUBSTITUTE(D387,",",""))))))))),"N/A")</f>
        <v/>
      </c>
      <c r="L387">
        <f>IFERROR(IF(TRIM(E387)="-", "N/A", IF(RIGHT(E387,1)=")",IF(RIGHT(E387,2)="T)",-1000000000000*VALUE(MID(E387,2,LEN(E387)-3)),IF(RIGHT(E387,2)="M)",-1000000*VALUE(MID(E387,2,LEN(E387)-3)),IF(RIGHT(E387,2)="B)",-1000000000*VALUE(MID(E387,2,LEN(E387)-3)),IF(RIGHT(E387,2)="k)",-1000*VALUE(MID(E387,2,LEN(E387)-3)),VALUE(SUBSTITUTE(E387,",","")))))),IF(RIGHT(E387,1)="T",1000000000000*VALUE(LEFT(E387,LEN(E387)-1)),IF(RIGHT(E387,1)="M",1000000*VALUE(LEFT(E387,LEN(E387)-1)),IF(RIGHT(E387,1)="B",1000000000*VALUE(LEFT(E387,LEN(E387)-1)),IF(RIGHT(E387,1)="%",0.01*VALUE(LEFT(E387,LEN(E387)-1)),IF(RIGHT(E387,1)="k",1000*VALUE(LEFT(E387,LEN(E387)-1)),VALUE(SUBSTITUTE(E387,",",""))))))))),"N/A")</f>
        <v/>
      </c>
      <c r="M387">
        <f>IFERROR(IF(TRIM(F387)="-", "N/A", IF(RIGHT(F387,1)=")",IF(RIGHT(F387,2)="T)",-1000000000000*VALUE(MID(F387,2,LEN(F387)-3)),IF(RIGHT(F387,2)="M)",-1000000*VALUE(MID(F387,2,LEN(F387)-3)),IF(RIGHT(F387,2)="B)",-1000000000*VALUE(MID(F387,2,LEN(F387)-3)),IF(RIGHT(F387,2)="k)",-1000*VALUE(MID(F387,2,LEN(F387)-3)),VALUE(SUBSTITUTE(F387,",","")))))),IF(RIGHT(F387,1)="T",1000000000000*VALUE(LEFT(F387,LEN(F387)-1)),IF(RIGHT(F387,1)="M",1000000*VALUE(LEFT(F387,LEN(F387)-1)),IF(RIGHT(F387,1)="B",1000000000*VALUE(LEFT(F387,LEN(F387)-1)),IF(RIGHT(F387,1)="%",0.01*VALUE(LEFT(F387,LEN(F387)-1)),IF(RIGHT(F387,1)="k",1000*VALUE(LEFT(F387,LEN(F387)-1)),VALUE(SUBSTITUTE(F387,",",""))))))))),"N/A")</f>
        <v/>
      </c>
      <c r="N387">
        <f>IFERROR(IF(TRIM(G387)="-", "N/A", IF(RIGHT(G387,1)=")",IF(RIGHT(G387,2)="T)",-1000000000000*VALUE(MID(G387,2,LEN(G387)-3)),IF(RIGHT(G387,2)="M)",-1000000*VALUE(MID(G387,2,LEN(G387)-3)),IF(RIGHT(G387,2)="B)",-1000000000*VALUE(MID(G387,2,LEN(G387)-3)),IF(RIGHT(G387,2)="k)",-1000*VALUE(MID(G387,2,LEN(G387)-3)),VALUE(SUBSTITUTE(G387,",","")))))),IF(RIGHT(G387,1)="T",1000000000000*VALUE(LEFT(G387,LEN(G387)-1)),IF(RIGHT(G387,1)="M",1000000*VALUE(LEFT(G387,LEN(G387)-1)),IF(RIGHT(G387,1)="B",1000000000*VALUE(LEFT(G387,LEN(G387)-1)),IF(RIGHT(G387,1)="%",0.01*VALUE(LEFT(G387,LEN(G387)-1)),IF(RIGHT(G387,1)="k",1000*VALUE(LEFT(G387,LEN(G387)-1)),VALUE(SUBSTITUTE(G387,",",""))))))))),"N/A")</f>
        <v/>
      </c>
    </row>
    <row r="388" spans="1:60">
      <c s="1" r="A388" t="n">
        <v>3</v>
      </c>
      <c r="B388" t="s">
        <v>126</v>
      </c>
      <c r="C388" t="s">
        <v>1679</v>
      </c>
      <c r="I388">
        <f>IF(AND(K388&gt; J388, L388&gt; K388, M388&gt; L388, N388&gt; M388), "pos_trend", IF(AND(K388&lt; J388, L388&lt; K388, M388&lt; L388, N388&lt; M388), "neg_trend", "N/A"))</f>
        <v/>
      </c>
      <c r="J388">
        <f>IFERROR(IF(TRIM(C388)="-", "N/A", IF(RIGHT(C388,1)=")",IF(RIGHT(C388,2)="T)",-1000000000000*VALUE(MID(C388,2,LEN(C388)-3)),IF(RIGHT(C388,2)="M)",-1000000*VALUE(MID(C388,2,LEN(C388)-3)),IF(RIGHT(C388,2)="B)",-1000000000*VALUE(MID(C388,2,LEN(C388)-3)),IF(RIGHT(C388,2)="k)",-1000*VALUE(MID(C388,2,LEN(C388)-3)),VALUE(SUBSTITUTE(C388,",","")))))),IF(RIGHT(C388,1)="T",1000000000000*VALUE(LEFT(C388,LEN(C388)-1)),IF(RIGHT(C388,1)="M",1000000*VALUE(LEFT(C388,LEN(C388)-1)),IF(RIGHT(C388,1)="B",1000000000*VALUE(LEFT(C388,LEN(C388)-1)),IF(RIGHT(C388,1)="%",0.01*VALUE(LEFT(C388,LEN(C388)-1)),IF(RIGHT(C388,1)="k",1000*VALUE(LEFT(C388,LEN(C388)-1)),VALUE(SUBSTITUTE(C388,",",""))))))))),"N/A")</f>
        <v/>
      </c>
      <c r="K388">
        <f>IFERROR(IF(TRIM(D388)="-", "N/A", IF(RIGHT(D388,1)=")",IF(RIGHT(D388,2)="T)",-1000000000000*VALUE(MID(D388,2,LEN(D388)-3)),IF(RIGHT(D388,2)="M)",-1000000*VALUE(MID(D388,2,LEN(D388)-3)),IF(RIGHT(D388,2)="B)",-1000000000*VALUE(MID(D388,2,LEN(D388)-3)),IF(RIGHT(D388,2)="k)",-1000*VALUE(MID(D388,2,LEN(D388)-3)),VALUE(SUBSTITUTE(D388,",","")))))),IF(RIGHT(D388,1)="T",1000000000000*VALUE(LEFT(D388,LEN(D388)-1)),IF(RIGHT(D388,1)="M",1000000*VALUE(LEFT(D388,LEN(D388)-1)),IF(RIGHT(D388,1)="B",1000000000*VALUE(LEFT(D388,LEN(D388)-1)),IF(RIGHT(D388,1)="%",0.01*VALUE(LEFT(D388,LEN(D388)-1)),IF(RIGHT(D388,1)="k",1000*VALUE(LEFT(D388,LEN(D388)-1)),VALUE(SUBSTITUTE(D388,",",""))))))))),"N/A")</f>
        <v/>
      </c>
      <c r="L388">
        <f>IFERROR(IF(TRIM(E388)="-", "N/A", IF(RIGHT(E388,1)=")",IF(RIGHT(E388,2)="T)",-1000000000000*VALUE(MID(E388,2,LEN(E388)-3)),IF(RIGHT(E388,2)="M)",-1000000*VALUE(MID(E388,2,LEN(E388)-3)),IF(RIGHT(E388,2)="B)",-1000000000*VALUE(MID(E388,2,LEN(E388)-3)),IF(RIGHT(E388,2)="k)",-1000*VALUE(MID(E388,2,LEN(E388)-3)),VALUE(SUBSTITUTE(E388,",","")))))),IF(RIGHT(E388,1)="T",1000000000000*VALUE(LEFT(E388,LEN(E388)-1)),IF(RIGHT(E388,1)="M",1000000*VALUE(LEFT(E388,LEN(E388)-1)),IF(RIGHT(E388,1)="B",1000000000*VALUE(LEFT(E388,LEN(E388)-1)),IF(RIGHT(E388,1)="%",0.01*VALUE(LEFT(E388,LEN(E388)-1)),IF(RIGHT(E388,1)="k",1000*VALUE(LEFT(E388,LEN(E388)-1)),VALUE(SUBSTITUTE(E388,",",""))))))))),"N/A")</f>
        <v/>
      </c>
      <c r="M388">
        <f>IFERROR(IF(TRIM(F388)="-", "N/A", IF(RIGHT(F388,1)=")",IF(RIGHT(F388,2)="T)",-1000000000000*VALUE(MID(F388,2,LEN(F388)-3)),IF(RIGHT(F388,2)="M)",-1000000*VALUE(MID(F388,2,LEN(F388)-3)),IF(RIGHT(F388,2)="B)",-1000000000*VALUE(MID(F388,2,LEN(F388)-3)),IF(RIGHT(F388,2)="k)",-1000*VALUE(MID(F388,2,LEN(F388)-3)),VALUE(SUBSTITUTE(F388,",","")))))),IF(RIGHT(F388,1)="T",1000000000000*VALUE(LEFT(F388,LEN(F388)-1)),IF(RIGHT(F388,1)="M",1000000*VALUE(LEFT(F388,LEN(F388)-1)),IF(RIGHT(F388,1)="B",1000000000*VALUE(LEFT(F388,LEN(F388)-1)),IF(RIGHT(F388,1)="%",0.01*VALUE(LEFT(F388,LEN(F388)-1)),IF(RIGHT(F388,1)="k",1000*VALUE(LEFT(F388,LEN(F388)-1)),VALUE(SUBSTITUTE(F388,",",""))))))))),"N/A")</f>
        <v/>
      </c>
      <c r="N388">
        <f>IFERROR(IF(TRIM(G388)="-", "N/A", IF(RIGHT(G388,1)=")",IF(RIGHT(G388,2)="T)",-1000000000000*VALUE(MID(G388,2,LEN(G388)-3)),IF(RIGHT(G388,2)="M)",-1000000*VALUE(MID(G388,2,LEN(G388)-3)),IF(RIGHT(G388,2)="B)",-1000000000*VALUE(MID(G388,2,LEN(G388)-3)),IF(RIGHT(G388,2)="k)",-1000*VALUE(MID(G388,2,LEN(G388)-3)),VALUE(SUBSTITUTE(G388,",","")))))),IF(RIGHT(G388,1)="T",1000000000000*VALUE(LEFT(G388,LEN(G388)-1)),IF(RIGHT(G388,1)="M",1000000*VALUE(LEFT(G388,LEN(G388)-1)),IF(RIGHT(G388,1)="B",1000000000*VALUE(LEFT(G388,LEN(G388)-1)),IF(RIGHT(G388,1)="%",0.01*VALUE(LEFT(G388,LEN(G388)-1)),IF(RIGHT(G388,1)="k",1000*VALUE(LEFT(G388,LEN(G388)-1)),VALUE(SUBSTITUTE(G388,",",""))))))))),"N/A")</f>
        <v/>
      </c>
    </row>
    <row r="389" spans="1:60">
      <c s="1" r="A389" t="n">
        <v>4</v>
      </c>
      <c r="B389" t="s">
        <v>128</v>
      </c>
      <c r="C389" t="s">
        <v>1680</v>
      </c>
      <c r="I389">
        <f>IF(AND(K389&gt; J389, L389&gt; K389, M389&gt; L389, N389&gt; M389), "pos_trend", IF(AND(K389&lt; J389, L389&lt; K389, M389&lt; L389, N389&lt; M389), "neg_trend", "N/A"))</f>
        <v/>
      </c>
      <c r="J389">
        <f>IFERROR(IF(TRIM(C389)="-", "N/A", IF(RIGHT(C389,1)=")",IF(RIGHT(C389,2)="T)",-1000000000000*VALUE(MID(C389,2,LEN(C389)-3)),IF(RIGHT(C389,2)="M)",-1000000*VALUE(MID(C389,2,LEN(C389)-3)),IF(RIGHT(C389,2)="B)",-1000000000*VALUE(MID(C389,2,LEN(C389)-3)),IF(RIGHT(C389,2)="k)",-1000*VALUE(MID(C389,2,LEN(C389)-3)),VALUE(SUBSTITUTE(C389,",","")))))),IF(RIGHT(C389,1)="T",1000000000000*VALUE(LEFT(C389,LEN(C389)-1)),IF(RIGHT(C389,1)="M",1000000*VALUE(LEFT(C389,LEN(C389)-1)),IF(RIGHT(C389,1)="B",1000000000*VALUE(LEFT(C389,LEN(C389)-1)),IF(RIGHT(C389,1)="%",0.01*VALUE(LEFT(C389,LEN(C389)-1)),IF(RIGHT(C389,1)="k",1000*VALUE(LEFT(C389,LEN(C389)-1)),VALUE(SUBSTITUTE(C389,",",""))))))))),"N/A")</f>
        <v/>
      </c>
      <c r="K389">
        <f>IFERROR(IF(TRIM(D389)="-", "N/A", IF(RIGHT(D389,1)=")",IF(RIGHT(D389,2)="T)",-1000000000000*VALUE(MID(D389,2,LEN(D389)-3)),IF(RIGHT(D389,2)="M)",-1000000*VALUE(MID(D389,2,LEN(D389)-3)),IF(RIGHT(D389,2)="B)",-1000000000*VALUE(MID(D389,2,LEN(D389)-3)),IF(RIGHT(D389,2)="k)",-1000*VALUE(MID(D389,2,LEN(D389)-3)),VALUE(SUBSTITUTE(D389,",","")))))),IF(RIGHT(D389,1)="T",1000000000000*VALUE(LEFT(D389,LEN(D389)-1)),IF(RIGHT(D389,1)="M",1000000*VALUE(LEFT(D389,LEN(D389)-1)),IF(RIGHT(D389,1)="B",1000000000*VALUE(LEFT(D389,LEN(D389)-1)),IF(RIGHT(D389,1)="%",0.01*VALUE(LEFT(D389,LEN(D389)-1)),IF(RIGHT(D389,1)="k",1000*VALUE(LEFT(D389,LEN(D389)-1)),VALUE(SUBSTITUTE(D389,",",""))))))))),"N/A")</f>
        <v/>
      </c>
      <c r="L389">
        <f>IFERROR(IF(TRIM(E389)="-", "N/A", IF(RIGHT(E389,1)=")",IF(RIGHT(E389,2)="T)",-1000000000000*VALUE(MID(E389,2,LEN(E389)-3)),IF(RIGHT(E389,2)="M)",-1000000*VALUE(MID(E389,2,LEN(E389)-3)),IF(RIGHT(E389,2)="B)",-1000000000*VALUE(MID(E389,2,LEN(E389)-3)),IF(RIGHT(E389,2)="k)",-1000*VALUE(MID(E389,2,LEN(E389)-3)),VALUE(SUBSTITUTE(E389,",","")))))),IF(RIGHT(E389,1)="T",1000000000000*VALUE(LEFT(E389,LEN(E389)-1)),IF(RIGHT(E389,1)="M",1000000*VALUE(LEFT(E389,LEN(E389)-1)),IF(RIGHT(E389,1)="B",1000000000*VALUE(LEFT(E389,LEN(E389)-1)),IF(RIGHT(E389,1)="%",0.01*VALUE(LEFT(E389,LEN(E389)-1)),IF(RIGHT(E389,1)="k",1000*VALUE(LEFT(E389,LEN(E389)-1)),VALUE(SUBSTITUTE(E389,",",""))))))))),"N/A")</f>
        <v/>
      </c>
      <c r="M389">
        <f>IFERROR(IF(TRIM(F389)="-", "N/A", IF(RIGHT(F389,1)=")",IF(RIGHT(F389,2)="T)",-1000000000000*VALUE(MID(F389,2,LEN(F389)-3)),IF(RIGHT(F389,2)="M)",-1000000*VALUE(MID(F389,2,LEN(F389)-3)),IF(RIGHT(F389,2)="B)",-1000000000*VALUE(MID(F389,2,LEN(F389)-3)),IF(RIGHT(F389,2)="k)",-1000*VALUE(MID(F389,2,LEN(F389)-3)),VALUE(SUBSTITUTE(F389,",","")))))),IF(RIGHT(F389,1)="T",1000000000000*VALUE(LEFT(F389,LEN(F389)-1)),IF(RIGHT(F389,1)="M",1000000*VALUE(LEFT(F389,LEN(F389)-1)),IF(RIGHT(F389,1)="B",1000000000*VALUE(LEFT(F389,LEN(F389)-1)),IF(RIGHT(F389,1)="%",0.01*VALUE(LEFT(F389,LEN(F389)-1)),IF(RIGHT(F389,1)="k",1000*VALUE(LEFT(F389,LEN(F389)-1)),VALUE(SUBSTITUTE(F389,",",""))))))))),"N/A")</f>
        <v/>
      </c>
      <c r="N389">
        <f>IFERROR(IF(TRIM(G389)="-", "N/A", IF(RIGHT(G389,1)=")",IF(RIGHT(G389,2)="T)",-1000000000000*VALUE(MID(G389,2,LEN(G389)-3)),IF(RIGHT(G389,2)="M)",-1000000*VALUE(MID(G389,2,LEN(G389)-3)),IF(RIGHT(G389,2)="B)",-1000000000*VALUE(MID(G389,2,LEN(G389)-3)),IF(RIGHT(G389,2)="k)",-1000*VALUE(MID(G389,2,LEN(G389)-3)),VALUE(SUBSTITUTE(G389,",","")))))),IF(RIGHT(G389,1)="T",1000000000000*VALUE(LEFT(G389,LEN(G389)-1)),IF(RIGHT(G389,1)="M",1000000*VALUE(LEFT(G389,LEN(G389)-1)),IF(RIGHT(G389,1)="B",1000000000*VALUE(LEFT(G389,LEN(G389)-1)),IF(RIGHT(G389,1)="%",0.01*VALUE(LEFT(G389,LEN(G389)-1)),IF(RIGHT(G389,1)="k",1000*VALUE(LEFT(G389,LEN(G389)-1)),VALUE(SUBSTITUTE(G389,",",""))))))))),"N/A")</f>
        <v/>
      </c>
    </row>
    <row r="390" spans="1:60">
      <c s="1" r="A390" t="n">
        <v>5</v>
      </c>
      <c r="B390" t="s">
        <v>130</v>
      </c>
      <c r="C390" t="s">
        <v>1029</v>
      </c>
      <c r="I390">
        <f>IF(AND(K390&gt; J390, L390&gt; K390, M390&gt; L390, N390&gt; M390), "pos_trend", IF(AND(K390&lt; J390, L390&lt; K390, M390&lt; L390, N390&lt; M390), "neg_trend", "N/A"))</f>
        <v/>
      </c>
      <c r="J390">
        <f>IFERROR(IF(TRIM(C390)="-", "N/A", IF(RIGHT(C390,1)=")",IF(RIGHT(C390,2)="T)",-1000000000000*VALUE(MID(C390,2,LEN(C390)-3)),IF(RIGHT(C390,2)="M)",-1000000*VALUE(MID(C390,2,LEN(C390)-3)),IF(RIGHT(C390,2)="B)",-1000000000*VALUE(MID(C390,2,LEN(C390)-3)),IF(RIGHT(C390,2)="k)",-1000*VALUE(MID(C390,2,LEN(C390)-3)),VALUE(SUBSTITUTE(C390,",","")))))),IF(RIGHT(C390,1)="T",1000000000000*VALUE(LEFT(C390,LEN(C390)-1)),IF(RIGHT(C390,1)="M",1000000*VALUE(LEFT(C390,LEN(C390)-1)),IF(RIGHT(C390,1)="B",1000000000*VALUE(LEFT(C390,LEN(C390)-1)),IF(RIGHT(C390,1)="%",0.01*VALUE(LEFT(C390,LEN(C390)-1)),IF(RIGHT(C390,1)="k",1000*VALUE(LEFT(C390,LEN(C390)-1)),VALUE(SUBSTITUTE(C390,",",""))))))))),"N/A")</f>
        <v/>
      </c>
      <c r="K390">
        <f>IFERROR(IF(TRIM(D390)="-", "N/A", IF(RIGHT(D390,1)=")",IF(RIGHT(D390,2)="T)",-1000000000000*VALUE(MID(D390,2,LEN(D390)-3)),IF(RIGHT(D390,2)="M)",-1000000*VALUE(MID(D390,2,LEN(D390)-3)),IF(RIGHT(D390,2)="B)",-1000000000*VALUE(MID(D390,2,LEN(D390)-3)),IF(RIGHT(D390,2)="k)",-1000*VALUE(MID(D390,2,LEN(D390)-3)),VALUE(SUBSTITUTE(D390,",","")))))),IF(RIGHT(D390,1)="T",1000000000000*VALUE(LEFT(D390,LEN(D390)-1)),IF(RIGHT(D390,1)="M",1000000*VALUE(LEFT(D390,LEN(D390)-1)),IF(RIGHT(D390,1)="B",1000000000*VALUE(LEFT(D390,LEN(D390)-1)),IF(RIGHT(D390,1)="%",0.01*VALUE(LEFT(D390,LEN(D390)-1)),IF(RIGHT(D390,1)="k",1000*VALUE(LEFT(D390,LEN(D390)-1)),VALUE(SUBSTITUTE(D390,",",""))))))))),"N/A")</f>
        <v/>
      </c>
      <c r="L390">
        <f>IFERROR(IF(TRIM(E390)="-", "N/A", IF(RIGHT(E390,1)=")",IF(RIGHT(E390,2)="T)",-1000000000000*VALUE(MID(E390,2,LEN(E390)-3)),IF(RIGHT(E390,2)="M)",-1000000*VALUE(MID(E390,2,LEN(E390)-3)),IF(RIGHT(E390,2)="B)",-1000000000*VALUE(MID(E390,2,LEN(E390)-3)),IF(RIGHT(E390,2)="k)",-1000*VALUE(MID(E390,2,LEN(E390)-3)),VALUE(SUBSTITUTE(E390,",","")))))),IF(RIGHT(E390,1)="T",1000000000000*VALUE(LEFT(E390,LEN(E390)-1)),IF(RIGHT(E390,1)="M",1000000*VALUE(LEFT(E390,LEN(E390)-1)),IF(RIGHT(E390,1)="B",1000000000*VALUE(LEFT(E390,LEN(E390)-1)),IF(RIGHT(E390,1)="%",0.01*VALUE(LEFT(E390,LEN(E390)-1)),IF(RIGHT(E390,1)="k",1000*VALUE(LEFT(E390,LEN(E390)-1)),VALUE(SUBSTITUTE(E390,",",""))))))))),"N/A")</f>
        <v/>
      </c>
      <c r="M390">
        <f>IFERROR(IF(TRIM(F390)="-", "N/A", IF(RIGHT(F390,1)=")",IF(RIGHT(F390,2)="T)",-1000000000000*VALUE(MID(F390,2,LEN(F390)-3)),IF(RIGHT(F390,2)="M)",-1000000*VALUE(MID(F390,2,LEN(F390)-3)),IF(RIGHT(F390,2)="B)",-1000000000*VALUE(MID(F390,2,LEN(F390)-3)),IF(RIGHT(F390,2)="k)",-1000*VALUE(MID(F390,2,LEN(F390)-3)),VALUE(SUBSTITUTE(F390,",","")))))),IF(RIGHT(F390,1)="T",1000000000000*VALUE(LEFT(F390,LEN(F390)-1)),IF(RIGHT(F390,1)="M",1000000*VALUE(LEFT(F390,LEN(F390)-1)),IF(RIGHT(F390,1)="B",1000000000*VALUE(LEFT(F390,LEN(F390)-1)),IF(RIGHT(F390,1)="%",0.01*VALUE(LEFT(F390,LEN(F390)-1)),IF(RIGHT(F390,1)="k",1000*VALUE(LEFT(F390,LEN(F390)-1)),VALUE(SUBSTITUTE(F390,",",""))))))))),"N/A")</f>
        <v/>
      </c>
      <c r="N390">
        <f>IFERROR(IF(TRIM(G390)="-", "N/A", IF(RIGHT(G390,1)=")",IF(RIGHT(G390,2)="T)",-1000000000000*VALUE(MID(G390,2,LEN(G390)-3)),IF(RIGHT(G390,2)="M)",-1000000*VALUE(MID(G390,2,LEN(G390)-3)),IF(RIGHT(G390,2)="B)",-1000000000*VALUE(MID(G390,2,LEN(G390)-3)),IF(RIGHT(G390,2)="k)",-1000*VALUE(MID(G390,2,LEN(G390)-3)),VALUE(SUBSTITUTE(G390,",","")))))),IF(RIGHT(G390,1)="T",1000000000000*VALUE(LEFT(G390,LEN(G390)-1)),IF(RIGHT(G390,1)="M",1000000*VALUE(LEFT(G390,LEN(G390)-1)),IF(RIGHT(G390,1)="B",1000000000*VALUE(LEFT(G390,LEN(G390)-1)),IF(RIGHT(G390,1)="%",0.01*VALUE(LEFT(G390,LEN(G390)-1)),IF(RIGHT(G390,1)="k",1000*VALUE(LEFT(G390,LEN(G390)-1)),VALUE(SUBSTITUTE(G390,",",""))))))))),"N/A")</f>
        <v/>
      </c>
    </row>
    <row r="391" spans="1:60">
      <c s="1" r="A391" t="n">
        <v>6</v>
      </c>
      <c r="B391" t="s">
        <v>132</v>
      </c>
      <c r="C391" t="s">
        <v>129</v>
      </c>
      <c r="I391">
        <f>IF(AND(K391&gt; J391, L391&gt; K391, M391&gt; L391, N391&gt; M391), "pos_trend", IF(AND(K391&lt; J391, L391&lt; K391, M391&lt; L391, N391&lt; M391), "neg_trend", "N/A"))</f>
        <v/>
      </c>
      <c r="J391">
        <f>IFERROR(IF(TRIM(C391)="-", "N/A", IF(RIGHT(C391,1)=")",IF(RIGHT(C391,2)="T)",-1000000000000*VALUE(MID(C391,2,LEN(C391)-3)),IF(RIGHT(C391,2)="M)",-1000000*VALUE(MID(C391,2,LEN(C391)-3)),IF(RIGHT(C391,2)="B)",-1000000000*VALUE(MID(C391,2,LEN(C391)-3)),IF(RIGHT(C391,2)="k)",-1000*VALUE(MID(C391,2,LEN(C391)-3)),VALUE(SUBSTITUTE(C391,",","")))))),IF(RIGHT(C391,1)="T",1000000000000*VALUE(LEFT(C391,LEN(C391)-1)),IF(RIGHT(C391,1)="M",1000000*VALUE(LEFT(C391,LEN(C391)-1)),IF(RIGHT(C391,1)="B",1000000000*VALUE(LEFT(C391,LEN(C391)-1)),IF(RIGHT(C391,1)="%",0.01*VALUE(LEFT(C391,LEN(C391)-1)),IF(RIGHT(C391,1)="k",1000*VALUE(LEFT(C391,LEN(C391)-1)),VALUE(SUBSTITUTE(C391,",",""))))))))),"N/A")</f>
        <v/>
      </c>
      <c r="K391">
        <f>IFERROR(IF(TRIM(D391)="-", "N/A", IF(RIGHT(D391,1)=")",IF(RIGHT(D391,2)="T)",-1000000000000*VALUE(MID(D391,2,LEN(D391)-3)),IF(RIGHT(D391,2)="M)",-1000000*VALUE(MID(D391,2,LEN(D391)-3)),IF(RIGHT(D391,2)="B)",-1000000000*VALUE(MID(D391,2,LEN(D391)-3)),IF(RIGHT(D391,2)="k)",-1000*VALUE(MID(D391,2,LEN(D391)-3)),VALUE(SUBSTITUTE(D391,",","")))))),IF(RIGHT(D391,1)="T",1000000000000*VALUE(LEFT(D391,LEN(D391)-1)),IF(RIGHT(D391,1)="M",1000000*VALUE(LEFT(D391,LEN(D391)-1)),IF(RIGHT(D391,1)="B",1000000000*VALUE(LEFT(D391,LEN(D391)-1)),IF(RIGHT(D391,1)="%",0.01*VALUE(LEFT(D391,LEN(D391)-1)),IF(RIGHT(D391,1)="k",1000*VALUE(LEFT(D391,LEN(D391)-1)),VALUE(SUBSTITUTE(D391,",",""))))))))),"N/A")</f>
        <v/>
      </c>
      <c r="L391">
        <f>IFERROR(IF(TRIM(E391)="-", "N/A", IF(RIGHT(E391,1)=")",IF(RIGHT(E391,2)="T)",-1000000000000*VALUE(MID(E391,2,LEN(E391)-3)),IF(RIGHT(E391,2)="M)",-1000000*VALUE(MID(E391,2,LEN(E391)-3)),IF(RIGHT(E391,2)="B)",-1000000000*VALUE(MID(E391,2,LEN(E391)-3)),IF(RIGHT(E391,2)="k)",-1000*VALUE(MID(E391,2,LEN(E391)-3)),VALUE(SUBSTITUTE(E391,",","")))))),IF(RIGHT(E391,1)="T",1000000000000*VALUE(LEFT(E391,LEN(E391)-1)),IF(RIGHT(E391,1)="M",1000000*VALUE(LEFT(E391,LEN(E391)-1)),IF(RIGHT(E391,1)="B",1000000000*VALUE(LEFT(E391,LEN(E391)-1)),IF(RIGHT(E391,1)="%",0.01*VALUE(LEFT(E391,LEN(E391)-1)),IF(RIGHT(E391,1)="k",1000*VALUE(LEFT(E391,LEN(E391)-1)),VALUE(SUBSTITUTE(E391,",",""))))))))),"N/A")</f>
        <v/>
      </c>
      <c r="M391">
        <f>IFERROR(IF(TRIM(F391)="-", "N/A", IF(RIGHT(F391,1)=")",IF(RIGHT(F391,2)="T)",-1000000000000*VALUE(MID(F391,2,LEN(F391)-3)),IF(RIGHT(F391,2)="M)",-1000000*VALUE(MID(F391,2,LEN(F391)-3)),IF(RIGHT(F391,2)="B)",-1000000000*VALUE(MID(F391,2,LEN(F391)-3)),IF(RIGHT(F391,2)="k)",-1000*VALUE(MID(F391,2,LEN(F391)-3)),VALUE(SUBSTITUTE(F391,",","")))))),IF(RIGHT(F391,1)="T",1000000000000*VALUE(LEFT(F391,LEN(F391)-1)),IF(RIGHT(F391,1)="M",1000000*VALUE(LEFT(F391,LEN(F391)-1)),IF(RIGHT(F391,1)="B",1000000000*VALUE(LEFT(F391,LEN(F391)-1)),IF(RIGHT(F391,1)="%",0.01*VALUE(LEFT(F391,LEN(F391)-1)),IF(RIGHT(F391,1)="k",1000*VALUE(LEFT(F391,LEN(F391)-1)),VALUE(SUBSTITUTE(F391,",",""))))))))),"N/A")</f>
        <v/>
      </c>
      <c r="N391">
        <f>IFERROR(IF(TRIM(G391)="-", "N/A", IF(RIGHT(G391,1)=")",IF(RIGHT(G391,2)="T)",-1000000000000*VALUE(MID(G391,2,LEN(G391)-3)),IF(RIGHT(G391,2)="M)",-1000000*VALUE(MID(G391,2,LEN(G391)-3)),IF(RIGHT(G391,2)="B)",-1000000000*VALUE(MID(G391,2,LEN(G391)-3)),IF(RIGHT(G391,2)="k)",-1000*VALUE(MID(G391,2,LEN(G391)-3)),VALUE(SUBSTITUTE(G391,",","")))))),IF(RIGHT(G391,1)="T",1000000000000*VALUE(LEFT(G391,LEN(G391)-1)),IF(RIGHT(G391,1)="M",1000000*VALUE(LEFT(G391,LEN(G391)-1)),IF(RIGHT(G391,1)="B",1000000000*VALUE(LEFT(G391,LEN(G391)-1)),IF(RIGHT(G391,1)="%",0.01*VALUE(LEFT(G391,LEN(G391)-1)),IF(RIGHT(G391,1)="k",1000*VALUE(LEFT(G391,LEN(G391)-1)),VALUE(SUBSTITUTE(G391,",",""))))))))),"N/A")</f>
        <v/>
      </c>
    </row>
    <row r="392" spans="1:60">
      <c s="1" r="A392" t="n">
        <v>7</v>
      </c>
      <c r="B392" t="s">
        <v>134</v>
      </c>
      <c r="C392" t="s"/>
      <c r="I392">
        <f>IF(AND(K392&gt; J392, L392&gt; K392, M392&gt; L392, N392&gt; M392), "pos_trend", IF(AND(K392&lt; J392, L392&lt; K392, M392&lt; L392, N392&lt; M392), "neg_trend", "N/A"))</f>
        <v/>
      </c>
      <c r="J392">
        <f>IFERROR(IF(TRIM(C392)="-", "N/A", IF(RIGHT(C392,1)=")",IF(RIGHT(C392,2)="T)",-1000000000000*VALUE(MID(C392,2,LEN(C392)-3)),IF(RIGHT(C392,2)="M)",-1000000*VALUE(MID(C392,2,LEN(C392)-3)),IF(RIGHT(C392,2)="B)",-1000000000*VALUE(MID(C392,2,LEN(C392)-3)),IF(RIGHT(C392,2)="k)",-1000*VALUE(MID(C392,2,LEN(C392)-3)),VALUE(SUBSTITUTE(C392,",","")))))),IF(RIGHT(C392,1)="T",1000000000000*VALUE(LEFT(C392,LEN(C392)-1)),IF(RIGHT(C392,1)="M",1000000*VALUE(LEFT(C392,LEN(C392)-1)),IF(RIGHT(C392,1)="B",1000000000*VALUE(LEFT(C392,LEN(C392)-1)),IF(RIGHT(C392,1)="%",0.01*VALUE(LEFT(C392,LEN(C392)-1)),IF(RIGHT(C392,1)="k",1000*VALUE(LEFT(C392,LEN(C392)-1)),VALUE(SUBSTITUTE(C392,",",""))))))))),"N/A")</f>
        <v/>
      </c>
      <c r="K392">
        <f>IFERROR(IF(TRIM(D392)="-", "N/A", IF(RIGHT(D392,1)=")",IF(RIGHT(D392,2)="T)",-1000000000000*VALUE(MID(D392,2,LEN(D392)-3)),IF(RIGHT(D392,2)="M)",-1000000*VALUE(MID(D392,2,LEN(D392)-3)),IF(RIGHT(D392,2)="B)",-1000000000*VALUE(MID(D392,2,LEN(D392)-3)),IF(RIGHT(D392,2)="k)",-1000*VALUE(MID(D392,2,LEN(D392)-3)),VALUE(SUBSTITUTE(D392,",","")))))),IF(RIGHT(D392,1)="T",1000000000000*VALUE(LEFT(D392,LEN(D392)-1)),IF(RIGHT(D392,1)="M",1000000*VALUE(LEFT(D392,LEN(D392)-1)),IF(RIGHT(D392,1)="B",1000000000*VALUE(LEFT(D392,LEN(D392)-1)),IF(RIGHT(D392,1)="%",0.01*VALUE(LEFT(D392,LEN(D392)-1)),IF(RIGHT(D392,1)="k",1000*VALUE(LEFT(D392,LEN(D392)-1)),VALUE(SUBSTITUTE(D392,",",""))))))))),"N/A")</f>
        <v/>
      </c>
      <c r="L392">
        <f>IFERROR(IF(TRIM(E392)="-", "N/A", IF(RIGHT(E392,1)=")",IF(RIGHT(E392,2)="T)",-1000000000000*VALUE(MID(E392,2,LEN(E392)-3)),IF(RIGHT(E392,2)="M)",-1000000*VALUE(MID(E392,2,LEN(E392)-3)),IF(RIGHT(E392,2)="B)",-1000000000*VALUE(MID(E392,2,LEN(E392)-3)),IF(RIGHT(E392,2)="k)",-1000*VALUE(MID(E392,2,LEN(E392)-3)),VALUE(SUBSTITUTE(E392,",","")))))),IF(RIGHT(E392,1)="T",1000000000000*VALUE(LEFT(E392,LEN(E392)-1)),IF(RIGHT(E392,1)="M",1000000*VALUE(LEFT(E392,LEN(E392)-1)),IF(RIGHT(E392,1)="B",1000000000*VALUE(LEFT(E392,LEN(E392)-1)),IF(RIGHT(E392,1)="%",0.01*VALUE(LEFT(E392,LEN(E392)-1)),IF(RIGHT(E392,1)="k",1000*VALUE(LEFT(E392,LEN(E392)-1)),VALUE(SUBSTITUTE(E392,",",""))))))))),"N/A")</f>
        <v/>
      </c>
      <c r="M392">
        <f>IFERROR(IF(TRIM(F392)="-", "N/A", IF(RIGHT(F392,1)=")",IF(RIGHT(F392,2)="T)",-1000000000000*VALUE(MID(F392,2,LEN(F392)-3)),IF(RIGHT(F392,2)="M)",-1000000*VALUE(MID(F392,2,LEN(F392)-3)),IF(RIGHT(F392,2)="B)",-1000000000*VALUE(MID(F392,2,LEN(F392)-3)),IF(RIGHT(F392,2)="k)",-1000*VALUE(MID(F392,2,LEN(F392)-3)),VALUE(SUBSTITUTE(F392,",","")))))),IF(RIGHT(F392,1)="T",1000000000000*VALUE(LEFT(F392,LEN(F392)-1)),IF(RIGHT(F392,1)="M",1000000*VALUE(LEFT(F392,LEN(F392)-1)),IF(RIGHT(F392,1)="B",1000000000*VALUE(LEFT(F392,LEN(F392)-1)),IF(RIGHT(F392,1)="%",0.01*VALUE(LEFT(F392,LEN(F392)-1)),IF(RIGHT(F392,1)="k",1000*VALUE(LEFT(F392,LEN(F392)-1)),VALUE(SUBSTITUTE(F392,",",""))))))))),"N/A")</f>
        <v/>
      </c>
      <c r="N392">
        <f>IFERROR(IF(TRIM(G392)="-", "N/A", IF(RIGHT(G392,1)=")",IF(RIGHT(G392,2)="T)",-1000000000000*VALUE(MID(G392,2,LEN(G392)-3)),IF(RIGHT(G392,2)="M)",-1000000*VALUE(MID(G392,2,LEN(G392)-3)),IF(RIGHT(G392,2)="B)",-1000000000*VALUE(MID(G392,2,LEN(G392)-3)),IF(RIGHT(G392,2)="k)",-1000*VALUE(MID(G392,2,LEN(G392)-3)),VALUE(SUBSTITUTE(G392,",","")))))),IF(RIGHT(G392,1)="T",1000000000000*VALUE(LEFT(G392,LEN(G392)-1)),IF(RIGHT(G392,1)="M",1000000*VALUE(LEFT(G392,LEN(G392)-1)),IF(RIGHT(G392,1)="B",1000000000*VALUE(LEFT(G392,LEN(G392)-1)),IF(RIGHT(G392,1)="%",0.01*VALUE(LEFT(G392,LEN(G392)-1)),IF(RIGHT(G392,1)="k",1000*VALUE(LEFT(G392,LEN(G392)-1)),VALUE(SUBSTITUTE(G392,",",""))))))))),"N/A")</f>
        <v/>
      </c>
    </row>
    <row r="393" spans="1:60">
      <c s="1" r="A393" t="n">
        <v>8</v>
      </c>
      <c r="B393" t="s">
        <v>135</v>
      </c>
      <c r="C393" t="s"/>
      <c r="I393">
        <f>IF(AND(K393&gt; J393, L393&gt; K393, M393&gt; L393, N393&gt; M393), "pos_trend", IF(AND(K393&lt; J393, L393&lt; K393, M393&lt; L393, N393&lt; M393), "neg_trend", "N/A"))</f>
        <v/>
      </c>
      <c r="J393">
        <f>IFERROR(IF(TRIM(C393)="-", "N/A", IF(RIGHT(C393,1)=")",IF(RIGHT(C393,2)="T)",-1000000000000*VALUE(MID(C393,2,LEN(C393)-3)),IF(RIGHT(C393,2)="M)",-1000000*VALUE(MID(C393,2,LEN(C393)-3)),IF(RIGHT(C393,2)="B)",-1000000000*VALUE(MID(C393,2,LEN(C393)-3)),IF(RIGHT(C393,2)="k)",-1000*VALUE(MID(C393,2,LEN(C393)-3)),VALUE(SUBSTITUTE(C393,",","")))))),IF(RIGHT(C393,1)="T",1000000000000*VALUE(LEFT(C393,LEN(C393)-1)),IF(RIGHT(C393,1)="M",1000000*VALUE(LEFT(C393,LEN(C393)-1)),IF(RIGHT(C393,1)="B",1000000000*VALUE(LEFT(C393,LEN(C393)-1)),IF(RIGHT(C393,1)="%",0.01*VALUE(LEFT(C393,LEN(C393)-1)),IF(RIGHT(C393,1)="k",1000*VALUE(LEFT(C393,LEN(C393)-1)),VALUE(SUBSTITUTE(C393,",",""))))))))),"N/A")</f>
        <v/>
      </c>
      <c r="K393">
        <f>IFERROR(IF(TRIM(D393)="-", "N/A", IF(RIGHT(D393,1)=")",IF(RIGHT(D393,2)="T)",-1000000000000*VALUE(MID(D393,2,LEN(D393)-3)),IF(RIGHT(D393,2)="M)",-1000000*VALUE(MID(D393,2,LEN(D393)-3)),IF(RIGHT(D393,2)="B)",-1000000000*VALUE(MID(D393,2,LEN(D393)-3)),IF(RIGHT(D393,2)="k)",-1000*VALUE(MID(D393,2,LEN(D393)-3)),VALUE(SUBSTITUTE(D393,",","")))))),IF(RIGHT(D393,1)="T",1000000000000*VALUE(LEFT(D393,LEN(D393)-1)),IF(RIGHT(D393,1)="M",1000000*VALUE(LEFT(D393,LEN(D393)-1)),IF(RIGHT(D393,1)="B",1000000000*VALUE(LEFT(D393,LEN(D393)-1)),IF(RIGHT(D393,1)="%",0.01*VALUE(LEFT(D393,LEN(D393)-1)),IF(RIGHT(D393,1)="k",1000*VALUE(LEFT(D393,LEN(D393)-1)),VALUE(SUBSTITUTE(D393,",",""))))))))),"N/A")</f>
        <v/>
      </c>
      <c r="L393">
        <f>IFERROR(IF(TRIM(E393)="-", "N/A", IF(RIGHT(E393,1)=")",IF(RIGHT(E393,2)="T)",-1000000000000*VALUE(MID(E393,2,LEN(E393)-3)),IF(RIGHT(E393,2)="M)",-1000000*VALUE(MID(E393,2,LEN(E393)-3)),IF(RIGHT(E393,2)="B)",-1000000000*VALUE(MID(E393,2,LEN(E393)-3)),IF(RIGHT(E393,2)="k)",-1000*VALUE(MID(E393,2,LEN(E393)-3)),VALUE(SUBSTITUTE(E393,",","")))))),IF(RIGHT(E393,1)="T",1000000000000*VALUE(LEFT(E393,LEN(E393)-1)),IF(RIGHT(E393,1)="M",1000000*VALUE(LEFT(E393,LEN(E393)-1)),IF(RIGHT(E393,1)="B",1000000000*VALUE(LEFT(E393,LEN(E393)-1)),IF(RIGHT(E393,1)="%",0.01*VALUE(LEFT(E393,LEN(E393)-1)),IF(RIGHT(E393,1)="k",1000*VALUE(LEFT(E393,LEN(E393)-1)),VALUE(SUBSTITUTE(E393,",",""))))))))),"N/A")</f>
        <v/>
      </c>
      <c r="M393">
        <f>IFERROR(IF(TRIM(F393)="-", "N/A", IF(RIGHT(F393,1)=")",IF(RIGHT(F393,2)="T)",-1000000000000*VALUE(MID(F393,2,LEN(F393)-3)),IF(RIGHT(F393,2)="M)",-1000000*VALUE(MID(F393,2,LEN(F393)-3)),IF(RIGHT(F393,2)="B)",-1000000000*VALUE(MID(F393,2,LEN(F393)-3)),IF(RIGHT(F393,2)="k)",-1000*VALUE(MID(F393,2,LEN(F393)-3)),VALUE(SUBSTITUTE(F393,",","")))))),IF(RIGHT(F393,1)="T",1000000000000*VALUE(LEFT(F393,LEN(F393)-1)),IF(RIGHT(F393,1)="M",1000000*VALUE(LEFT(F393,LEN(F393)-1)),IF(RIGHT(F393,1)="B",1000000000*VALUE(LEFT(F393,LEN(F393)-1)),IF(RIGHT(F393,1)="%",0.01*VALUE(LEFT(F393,LEN(F393)-1)),IF(RIGHT(F393,1)="k",1000*VALUE(LEFT(F393,LEN(F393)-1)),VALUE(SUBSTITUTE(F393,",",""))))))))),"N/A")</f>
        <v/>
      </c>
      <c r="N393">
        <f>IFERROR(IF(TRIM(G393)="-", "N/A", IF(RIGHT(G393,1)=")",IF(RIGHT(G393,2)="T)",-1000000000000*VALUE(MID(G393,2,LEN(G393)-3)),IF(RIGHT(G393,2)="M)",-1000000*VALUE(MID(G393,2,LEN(G393)-3)),IF(RIGHT(G393,2)="B)",-1000000000*VALUE(MID(G393,2,LEN(G393)-3)),IF(RIGHT(G393,2)="k)",-1000*VALUE(MID(G393,2,LEN(G393)-3)),VALUE(SUBSTITUTE(G393,",","")))))),IF(RIGHT(G393,1)="T",1000000000000*VALUE(LEFT(G393,LEN(G393)-1)),IF(RIGHT(G393,1)="M",1000000*VALUE(LEFT(G393,LEN(G393)-1)),IF(RIGHT(G393,1)="B",1000000000*VALUE(LEFT(G393,LEN(G393)-1)),IF(RIGHT(G393,1)="%",0.01*VALUE(LEFT(G393,LEN(G393)-1)),IF(RIGHT(G393,1)="k",1000*VALUE(LEFT(G393,LEN(G393)-1)),VALUE(SUBSTITUTE(G393,",",""))))))))),"N/A")</f>
        <v/>
      </c>
    </row>
    <row r="394" spans="1:60">
      <c r="I394">
        <f>IF(AND(K394&gt; J394, L394&gt; K394, M394&gt; L394, N394&gt; M394), "pos_trend", IF(AND(K394&lt; J394, L394&lt; K394, M394&lt; L394, N394&lt; M394), "neg_trend", "N/A"))</f>
        <v/>
      </c>
      <c r="J394">
        <f>IFERROR(IF(TRIM(C394)="-", "N/A", IF(RIGHT(C394,1)=")",IF(RIGHT(C394,2)="T)",-1000000000000*VALUE(MID(C394,2,LEN(C394)-3)),IF(RIGHT(C394,2)="M)",-1000000*VALUE(MID(C394,2,LEN(C394)-3)),IF(RIGHT(C394,2)="B)",-1000000000*VALUE(MID(C394,2,LEN(C394)-3)),IF(RIGHT(C394,2)="k)",-1000*VALUE(MID(C394,2,LEN(C394)-3)),VALUE(SUBSTITUTE(C394,",","")))))),IF(RIGHT(C394,1)="T",1000000000000*VALUE(LEFT(C394,LEN(C394)-1)),IF(RIGHT(C394,1)="M",1000000*VALUE(LEFT(C394,LEN(C394)-1)),IF(RIGHT(C394,1)="B",1000000000*VALUE(LEFT(C394,LEN(C394)-1)),IF(RIGHT(C394,1)="%",0.01*VALUE(LEFT(C394,LEN(C394)-1)),IF(RIGHT(C394,1)="k",1000*VALUE(LEFT(C394,LEN(C394)-1)),VALUE(SUBSTITUTE(C394,",",""))))))))),"N/A")</f>
        <v/>
      </c>
      <c r="K394">
        <f>IFERROR(IF(TRIM(D394)="-", "N/A", IF(RIGHT(D394,1)=")",IF(RIGHT(D394,2)="T)",-1000000000000*VALUE(MID(D394,2,LEN(D394)-3)),IF(RIGHT(D394,2)="M)",-1000000*VALUE(MID(D394,2,LEN(D394)-3)),IF(RIGHT(D394,2)="B)",-1000000000*VALUE(MID(D394,2,LEN(D394)-3)),IF(RIGHT(D394,2)="k)",-1000*VALUE(MID(D394,2,LEN(D394)-3)),VALUE(SUBSTITUTE(D394,",","")))))),IF(RIGHT(D394,1)="T",1000000000000*VALUE(LEFT(D394,LEN(D394)-1)),IF(RIGHT(D394,1)="M",1000000*VALUE(LEFT(D394,LEN(D394)-1)),IF(RIGHT(D394,1)="B",1000000000*VALUE(LEFT(D394,LEN(D394)-1)),IF(RIGHT(D394,1)="%",0.01*VALUE(LEFT(D394,LEN(D394)-1)),IF(RIGHT(D394,1)="k",1000*VALUE(LEFT(D394,LEN(D394)-1)),VALUE(SUBSTITUTE(D394,",",""))))))))),"N/A")</f>
        <v/>
      </c>
      <c r="L394">
        <f>IFERROR(IF(TRIM(E394)="-", "N/A", IF(RIGHT(E394,1)=")",IF(RIGHT(E394,2)="T)",-1000000000000*VALUE(MID(E394,2,LEN(E394)-3)),IF(RIGHT(E394,2)="M)",-1000000*VALUE(MID(E394,2,LEN(E394)-3)),IF(RIGHT(E394,2)="B)",-1000000000*VALUE(MID(E394,2,LEN(E394)-3)),IF(RIGHT(E394,2)="k)",-1000*VALUE(MID(E394,2,LEN(E394)-3)),VALUE(SUBSTITUTE(E394,",","")))))),IF(RIGHT(E394,1)="T",1000000000000*VALUE(LEFT(E394,LEN(E394)-1)),IF(RIGHT(E394,1)="M",1000000*VALUE(LEFT(E394,LEN(E394)-1)),IF(RIGHT(E394,1)="B",1000000000*VALUE(LEFT(E394,LEN(E394)-1)),IF(RIGHT(E394,1)="%",0.01*VALUE(LEFT(E394,LEN(E394)-1)),IF(RIGHT(E394,1)="k",1000*VALUE(LEFT(E394,LEN(E394)-1)),VALUE(SUBSTITUTE(E394,",",""))))))))),"N/A")</f>
        <v/>
      </c>
      <c r="M394">
        <f>IFERROR(IF(TRIM(F394)="-", "N/A", IF(RIGHT(F394,1)=")",IF(RIGHT(F394,2)="T)",-1000000000000*VALUE(MID(F394,2,LEN(F394)-3)),IF(RIGHT(F394,2)="M)",-1000000*VALUE(MID(F394,2,LEN(F394)-3)),IF(RIGHT(F394,2)="B)",-1000000000*VALUE(MID(F394,2,LEN(F394)-3)),IF(RIGHT(F394,2)="k)",-1000*VALUE(MID(F394,2,LEN(F394)-3)),VALUE(SUBSTITUTE(F394,",","")))))),IF(RIGHT(F394,1)="T",1000000000000*VALUE(LEFT(F394,LEN(F394)-1)),IF(RIGHT(F394,1)="M",1000000*VALUE(LEFT(F394,LEN(F394)-1)),IF(RIGHT(F394,1)="B",1000000000*VALUE(LEFT(F394,LEN(F394)-1)),IF(RIGHT(F394,1)="%",0.01*VALUE(LEFT(F394,LEN(F394)-1)),IF(RIGHT(F394,1)="k",1000*VALUE(LEFT(F394,LEN(F394)-1)),VALUE(SUBSTITUTE(F394,",",""))))))))),"N/A")</f>
        <v/>
      </c>
      <c r="N394">
        <f>IFERROR(IF(TRIM(G394)="-", "N/A", IF(RIGHT(G394,1)=")",IF(RIGHT(G394,2)="T)",-1000000000000*VALUE(MID(G394,2,LEN(G394)-3)),IF(RIGHT(G394,2)="M)",-1000000*VALUE(MID(G394,2,LEN(G394)-3)),IF(RIGHT(G394,2)="B)",-1000000000*VALUE(MID(G394,2,LEN(G394)-3)),IF(RIGHT(G394,2)="k)",-1000*VALUE(MID(G394,2,LEN(G394)-3)),VALUE(SUBSTITUTE(G394,",","")))))),IF(RIGHT(G394,1)="T",1000000000000*VALUE(LEFT(G394,LEN(G394)-1)),IF(RIGHT(G394,1)="M",1000000*VALUE(LEFT(G394,LEN(G394)-1)),IF(RIGHT(G394,1)="B",1000000000*VALUE(LEFT(G394,LEN(G394)-1)),IF(RIGHT(G394,1)="%",0.01*VALUE(LEFT(G394,LEN(G394)-1)),IF(RIGHT(G394,1)="k",1000*VALUE(LEFT(G394,LEN(G394)-1)),VALUE(SUBSTITUTE(G394,",",""))))))))),"N/A")</f>
        <v/>
      </c>
    </row>
    <row r="395" spans="1:60">
      <c r="I395">
        <f>IF(AND(K395&gt; J395, L395&gt; K395, M395&gt; L395, N395&gt; M395), "pos_trend", IF(AND(K395&lt; J395, L395&lt; K395, M395&lt; L395, N395&lt; M395), "neg_trend", "N/A"))</f>
        <v/>
      </c>
      <c r="J395">
        <f>IFERROR(IF(TRIM(C395)="-", "N/A", IF(RIGHT(C395,1)=")",IF(RIGHT(C395,2)="T)",-1000000000000*VALUE(MID(C395,2,LEN(C395)-3)),IF(RIGHT(C395,2)="M)",-1000000*VALUE(MID(C395,2,LEN(C395)-3)),IF(RIGHT(C395,2)="B)",-1000000000*VALUE(MID(C395,2,LEN(C395)-3)),IF(RIGHT(C395,2)="k)",-1000*VALUE(MID(C395,2,LEN(C395)-3)),VALUE(SUBSTITUTE(C395,",","")))))),IF(RIGHT(C395,1)="T",1000000000000*VALUE(LEFT(C395,LEN(C395)-1)),IF(RIGHT(C395,1)="M",1000000*VALUE(LEFT(C395,LEN(C395)-1)),IF(RIGHT(C395,1)="B",1000000000*VALUE(LEFT(C395,LEN(C395)-1)),IF(RIGHT(C395,1)="%",0.01*VALUE(LEFT(C395,LEN(C395)-1)),IF(RIGHT(C395,1)="k",1000*VALUE(LEFT(C395,LEN(C395)-1)),VALUE(SUBSTITUTE(C395,",",""))))))))),"N/A")</f>
        <v/>
      </c>
      <c r="K395">
        <f>IFERROR(IF(TRIM(D395)="-", "N/A", IF(RIGHT(D395,1)=")",IF(RIGHT(D395,2)="T)",-1000000000000*VALUE(MID(D395,2,LEN(D395)-3)),IF(RIGHT(D395,2)="M)",-1000000*VALUE(MID(D395,2,LEN(D395)-3)),IF(RIGHT(D395,2)="B)",-1000000000*VALUE(MID(D395,2,LEN(D395)-3)),IF(RIGHT(D395,2)="k)",-1000*VALUE(MID(D395,2,LEN(D395)-3)),VALUE(SUBSTITUTE(D395,",","")))))),IF(RIGHT(D395,1)="T",1000000000000*VALUE(LEFT(D395,LEN(D395)-1)),IF(RIGHT(D395,1)="M",1000000*VALUE(LEFT(D395,LEN(D395)-1)),IF(RIGHT(D395,1)="B",1000000000*VALUE(LEFT(D395,LEN(D395)-1)),IF(RIGHT(D395,1)="%",0.01*VALUE(LEFT(D395,LEN(D395)-1)),IF(RIGHT(D395,1)="k",1000*VALUE(LEFT(D395,LEN(D395)-1)),VALUE(SUBSTITUTE(D395,",",""))))))))),"N/A")</f>
        <v/>
      </c>
      <c r="L395">
        <f>IFERROR(IF(TRIM(E395)="-", "N/A", IF(RIGHT(E395,1)=")",IF(RIGHT(E395,2)="T)",-1000000000000*VALUE(MID(E395,2,LEN(E395)-3)),IF(RIGHT(E395,2)="M)",-1000000*VALUE(MID(E395,2,LEN(E395)-3)),IF(RIGHT(E395,2)="B)",-1000000000*VALUE(MID(E395,2,LEN(E395)-3)),IF(RIGHT(E395,2)="k)",-1000*VALUE(MID(E395,2,LEN(E395)-3)),VALUE(SUBSTITUTE(E395,",","")))))),IF(RIGHT(E395,1)="T",1000000000000*VALUE(LEFT(E395,LEN(E395)-1)),IF(RIGHT(E395,1)="M",1000000*VALUE(LEFT(E395,LEN(E395)-1)),IF(RIGHT(E395,1)="B",1000000000*VALUE(LEFT(E395,LEN(E395)-1)),IF(RIGHT(E395,1)="%",0.01*VALUE(LEFT(E395,LEN(E395)-1)),IF(RIGHT(E395,1)="k",1000*VALUE(LEFT(E395,LEN(E395)-1)),VALUE(SUBSTITUTE(E395,",",""))))))))),"N/A")</f>
        <v/>
      </c>
      <c r="M395">
        <f>IFERROR(IF(TRIM(F395)="-", "N/A", IF(RIGHT(F395,1)=")",IF(RIGHT(F395,2)="T)",-1000000000000*VALUE(MID(F395,2,LEN(F395)-3)),IF(RIGHT(F395,2)="M)",-1000000*VALUE(MID(F395,2,LEN(F395)-3)),IF(RIGHT(F395,2)="B)",-1000000000*VALUE(MID(F395,2,LEN(F395)-3)),IF(RIGHT(F395,2)="k)",-1000*VALUE(MID(F395,2,LEN(F395)-3)),VALUE(SUBSTITUTE(F395,",","")))))),IF(RIGHT(F395,1)="T",1000000000000*VALUE(LEFT(F395,LEN(F395)-1)),IF(RIGHT(F395,1)="M",1000000*VALUE(LEFT(F395,LEN(F395)-1)),IF(RIGHT(F395,1)="B",1000000000*VALUE(LEFT(F395,LEN(F395)-1)),IF(RIGHT(F395,1)="%",0.01*VALUE(LEFT(F395,LEN(F395)-1)),IF(RIGHT(F395,1)="k",1000*VALUE(LEFT(F395,LEN(F395)-1)),VALUE(SUBSTITUTE(F395,",",""))))))))),"N/A")</f>
        <v/>
      </c>
      <c r="N395">
        <f>IFERROR(IF(TRIM(G395)="-", "N/A", IF(RIGHT(G395,1)=")",IF(RIGHT(G395,2)="T)",-1000000000000*VALUE(MID(G395,2,LEN(G395)-3)),IF(RIGHT(G395,2)="M)",-1000000*VALUE(MID(G395,2,LEN(G395)-3)),IF(RIGHT(G395,2)="B)",-1000000000*VALUE(MID(G395,2,LEN(G395)-3)),IF(RIGHT(G395,2)="k)",-1000*VALUE(MID(G395,2,LEN(G395)-3)),VALUE(SUBSTITUTE(G395,",","")))))),IF(RIGHT(G395,1)="T",1000000000000*VALUE(LEFT(G395,LEN(G395)-1)),IF(RIGHT(G395,1)="M",1000000*VALUE(LEFT(G395,LEN(G395)-1)),IF(RIGHT(G395,1)="B",1000000000*VALUE(LEFT(G395,LEN(G395)-1)),IF(RIGHT(G395,1)="%",0.01*VALUE(LEFT(G395,LEN(G395)-1)),IF(RIGHT(G395,1)="k",1000*VALUE(LEFT(G395,LEN(G395)-1)),VALUE(SUBSTITUTE(G395,",",""))))))))),"N/A")</f>
        <v/>
      </c>
    </row>
    <row r="396" spans="1:60">
      <c s="1" r="A396" t="n">
        <v>0</v>
      </c>
      <c r="B396" t="s">
        <v>123</v>
      </c>
      <c r="C396" t="s">
        <v>1681</v>
      </c>
      <c r="I396">
        <f>IF(AND(K396&gt; J396, L396&gt; K396, M396&gt; L396, N396&gt; M396), "pos_trend", IF(AND(K396&lt; J396, L396&lt; K396, M396&lt; L396, N396&lt; M396), "neg_trend", "N/A"))</f>
        <v/>
      </c>
      <c r="J396">
        <f>IFERROR(IF(TRIM(C396)="-", "N/A", IF(RIGHT(C396,1)=")",IF(RIGHT(C396,2)="T)",-1000000000000*VALUE(MID(C396,2,LEN(C396)-3)),IF(RIGHT(C396,2)="M)",-1000000*VALUE(MID(C396,2,LEN(C396)-3)),IF(RIGHT(C396,2)="B)",-1000000000*VALUE(MID(C396,2,LEN(C396)-3)),IF(RIGHT(C396,2)="k)",-1000*VALUE(MID(C396,2,LEN(C396)-3)),VALUE(SUBSTITUTE(C396,",","")))))),IF(RIGHT(C396,1)="T",1000000000000*VALUE(LEFT(C396,LEN(C396)-1)),IF(RIGHT(C396,1)="M",1000000*VALUE(LEFT(C396,LEN(C396)-1)),IF(RIGHT(C396,1)="B",1000000000*VALUE(LEFT(C396,LEN(C396)-1)),IF(RIGHT(C396,1)="%",0.01*VALUE(LEFT(C396,LEN(C396)-1)),IF(RIGHT(C396,1)="k",1000*VALUE(LEFT(C396,LEN(C396)-1)),VALUE(SUBSTITUTE(C396,",",""))))))))),"N/A")</f>
        <v/>
      </c>
      <c r="K396">
        <f>IFERROR(IF(TRIM(D396)="-", "N/A", IF(RIGHT(D396,1)=")",IF(RIGHT(D396,2)="T)",-1000000000000*VALUE(MID(D396,2,LEN(D396)-3)),IF(RIGHT(D396,2)="M)",-1000000*VALUE(MID(D396,2,LEN(D396)-3)),IF(RIGHT(D396,2)="B)",-1000000000*VALUE(MID(D396,2,LEN(D396)-3)),IF(RIGHT(D396,2)="k)",-1000*VALUE(MID(D396,2,LEN(D396)-3)),VALUE(SUBSTITUTE(D396,",","")))))),IF(RIGHT(D396,1)="T",1000000000000*VALUE(LEFT(D396,LEN(D396)-1)),IF(RIGHT(D396,1)="M",1000000*VALUE(LEFT(D396,LEN(D396)-1)),IF(RIGHT(D396,1)="B",1000000000*VALUE(LEFT(D396,LEN(D396)-1)),IF(RIGHT(D396,1)="%",0.01*VALUE(LEFT(D396,LEN(D396)-1)),IF(RIGHT(D396,1)="k",1000*VALUE(LEFT(D396,LEN(D396)-1)),VALUE(SUBSTITUTE(D396,",",""))))))))),"N/A")</f>
        <v/>
      </c>
      <c r="L396">
        <f>IFERROR(IF(TRIM(E396)="-", "N/A", IF(RIGHT(E396,1)=")",IF(RIGHT(E396,2)="T)",-1000000000000*VALUE(MID(E396,2,LEN(E396)-3)),IF(RIGHT(E396,2)="M)",-1000000*VALUE(MID(E396,2,LEN(E396)-3)),IF(RIGHT(E396,2)="B)",-1000000000*VALUE(MID(E396,2,LEN(E396)-3)),IF(RIGHT(E396,2)="k)",-1000*VALUE(MID(E396,2,LEN(E396)-3)),VALUE(SUBSTITUTE(E396,",","")))))),IF(RIGHT(E396,1)="T",1000000000000*VALUE(LEFT(E396,LEN(E396)-1)),IF(RIGHT(E396,1)="M",1000000*VALUE(LEFT(E396,LEN(E396)-1)),IF(RIGHT(E396,1)="B",1000000000*VALUE(LEFT(E396,LEN(E396)-1)),IF(RIGHT(E396,1)="%",0.01*VALUE(LEFT(E396,LEN(E396)-1)),IF(RIGHT(E396,1)="k",1000*VALUE(LEFT(E396,LEN(E396)-1)),VALUE(SUBSTITUTE(E396,",",""))))))))),"N/A")</f>
        <v/>
      </c>
      <c r="M396">
        <f>IFERROR(IF(TRIM(F396)="-", "N/A", IF(RIGHT(F396,1)=")",IF(RIGHT(F396,2)="T)",-1000000000000*VALUE(MID(F396,2,LEN(F396)-3)),IF(RIGHT(F396,2)="M)",-1000000*VALUE(MID(F396,2,LEN(F396)-3)),IF(RIGHT(F396,2)="B)",-1000000000*VALUE(MID(F396,2,LEN(F396)-3)),IF(RIGHT(F396,2)="k)",-1000*VALUE(MID(F396,2,LEN(F396)-3)),VALUE(SUBSTITUTE(F396,",","")))))),IF(RIGHT(F396,1)="T",1000000000000*VALUE(LEFT(F396,LEN(F396)-1)),IF(RIGHT(F396,1)="M",1000000*VALUE(LEFT(F396,LEN(F396)-1)),IF(RIGHT(F396,1)="B",1000000000*VALUE(LEFT(F396,LEN(F396)-1)),IF(RIGHT(F396,1)="%",0.01*VALUE(LEFT(F396,LEN(F396)-1)),IF(RIGHT(F396,1)="k",1000*VALUE(LEFT(F396,LEN(F396)-1)),VALUE(SUBSTITUTE(F396,",",""))))))))),"N/A")</f>
        <v/>
      </c>
      <c r="N396">
        <f>IFERROR(IF(TRIM(G396)="-", "N/A", IF(RIGHT(G396,1)=")",IF(RIGHT(G396,2)="T)",-1000000000000*VALUE(MID(G396,2,LEN(G396)-3)),IF(RIGHT(G396,2)="M)",-1000000*VALUE(MID(G396,2,LEN(G396)-3)),IF(RIGHT(G396,2)="B)",-1000000000*VALUE(MID(G396,2,LEN(G396)-3)),IF(RIGHT(G396,2)="k)",-1000*VALUE(MID(G396,2,LEN(G396)-3)),VALUE(SUBSTITUTE(G396,",","")))))),IF(RIGHT(G396,1)="T",1000000000000*VALUE(LEFT(G396,LEN(G396)-1)),IF(RIGHT(G396,1)="M",1000000*VALUE(LEFT(G396,LEN(G396)-1)),IF(RIGHT(G396,1)="B",1000000000*VALUE(LEFT(G396,LEN(G396)-1)),IF(RIGHT(G396,1)="%",0.01*VALUE(LEFT(G396,LEN(G396)-1)),IF(RIGHT(G396,1)="k",1000*VALUE(LEFT(G396,LEN(G396)-1)),VALUE(SUBSTITUTE(G396,",",""))))))))),"N/A")</f>
        <v/>
      </c>
    </row>
    <row r="397" spans="1:60">
      <c s="1" r="A397" t="n">
        <v>1</v>
      </c>
      <c r="B397" t="s">
        <v>124</v>
      </c>
      <c r="C397" t="s"/>
      <c r="I397">
        <f>IF(AND(K397&gt; J397, L397&gt; K397, M397&gt; L397, N397&gt; M397), "pos_trend", IF(AND(K397&lt; J397, L397&lt; K397, M397&lt; L397, N397&lt; M397), "neg_trend", "N/A"))</f>
        <v/>
      </c>
      <c r="J397">
        <f>IFERROR(IF(TRIM(C397)="-", "N/A", IF(RIGHT(C397,1)=")",IF(RIGHT(C397,2)="T)",-1000000000000*VALUE(MID(C397,2,LEN(C397)-3)),IF(RIGHT(C397,2)="M)",-1000000*VALUE(MID(C397,2,LEN(C397)-3)),IF(RIGHT(C397,2)="B)",-1000000000*VALUE(MID(C397,2,LEN(C397)-3)),IF(RIGHT(C397,2)="k)",-1000*VALUE(MID(C397,2,LEN(C397)-3)),VALUE(SUBSTITUTE(C397,",","")))))),IF(RIGHT(C397,1)="T",1000000000000*VALUE(LEFT(C397,LEN(C397)-1)),IF(RIGHT(C397,1)="M",1000000*VALUE(LEFT(C397,LEN(C397)-1)),IF(RIGHT(C397,1)="B",1000000000*VALUE(LEFT(C397,LEN(C397)-1)),IF(RIGHT(C397,1)="%",0.01*VALUE(LEFT(C397,LEN(C397)-1)),IF(RIGHT(C397,1)="k",1000*VALUE(LEFT(C397,LEN(C397)-1)),VALUE(SUBSTITUTE(C397,",",""))))))))),"N/A")</f>
        <v/>
      </c>
      <c r="K397">
        <f>IFERROR(IF(TRIM(D397)="-", "N/A", IF(RIGHT(D397,1)=")",IF(RIGHT(D397,2)="T)",-1000000000000*VALUE(MID(D397,2,LEN(D397)-3)),IF(RIGHT(D397,2)="M)",-1000000*VALUE(MID(D397,2,LEN(D397)-3)),IF(RIGHT(D397,2)="B)",-1000000000*VALUE(MID(D397,2,LEN(D397)-3)),IF(RIGHT(D397,2)="k)",-1000*VALUE(MID(D397,2,LEN(D397)-3)),VALUE(SUBSTITUTE(D397,",","")))))),IF(RIGHT(D397,1)="T",1000000000000*VALUE(LEFT(D397,LEN(D397)-1)),IF(RIGHT(D397,1)="M",1000000*VALUE(LEFT(D397,LEN(D397)-1)),IF(RIGHT(D397,1)="B",1000000000*VALUE(LEFT(D397,LEN(D397)-1)),IF(RIGHT(D397,1)="%",0.01*VALUE(LEFT(D397,LEN(D397)-1)),IF(RIGHT(D397,1)="k",1000*VALUE(LEFT(D397,LEN(D397)-1)),VALUE(SUBSTITUTE(D397,",",""))))))))),"N/A")</f>
        <v/>
      </c>
      <c r="L397">
        <f>IFERROR(IF(TRIM(E397)="-", "N/A", IF(RIGHT(E397,1)=")",IF(RIGHT(E397,2)="T)",-1000000000000*VALUE(MID(E397,2,LEN(E397)-3)),IF(RIGHT(E397,2)="M)",-1000000*VALUE(MID(E397,2,LEN(E397)-3)),IF(RIGHT(E397,2)="B)",-1000000000*VALUE(MID(E397,2,LEN(E397)-3)),IF(RIGHT(E397,2)="k)",-1000*VALUE(MID(E397,2,LEN(E397)-3)),VALUE(SUBSTITUTE(E397,",","")))))),IF(RIGHT(E397,1)="T",1000000000000*VALUE(LEFT(E397,LEN(E397)-1)),IF(RIGHT(E397,1)="M",1000000*VALUE(LEFT(E397,LEN(E397)-1)),IF(RIGHT(E397,1)="B",1000000000*VALUE(LEFT(E397,LEN(E397)-1)),IF(RIGHT(E397,1)="%",0.01*VALUE(LEFT(E397,LEN(E397)-1)),IF(RIGHT(E397,1)="k",1000*VALUE(LEFT(E397,LEN(E397)-1)),VALUE(SUBSTITUTE(E397,",",""))))))))),"N/A")</f>
        <v/>
      </c>
      <c r="M397">
        <f>IFERROR(IF(TRIM(F397)="-", "N/A", IF(RIGHT(F397,1)=")",IF(RIGHT(F397,2)="T)",-1000000000000*VALUE(MID(F397,2,LEN(F397)-3)),IF(RIGHT(F397,2)="M)",-1000000*VALUE(MID(F397,2,LEN(F397)-3)),IF(RIGHT(F397,2)="B)",-1000000000*VALUE(MID(F397,2,LEN(F397)-3)),IF(RIGHT(F397,2)="k)",-1000*VALUE(MID(F397,2,LEN(F397)-3)),VALUE(SUBSTITUTE(F397,",","")))))),IF(RIGHT(F397,1)="T",1000000000000*VALUE(LEFT(F397,LEN(F397)-1)),IF(RIGHT(F397,1)="M",1000000*VALUE(LEFT(F397,LEN(F397)-1)),IF(RIGHT(F397,1)="B",1000000000*VALUE(LEFT(F397,LEN(F397)-1)),IF(RIGHT(F397,1)="%",0.01*VALUE(LEFT(F397,LEN(F397)-1)),IF(RIGHT(F397,1)="k",1000*VALUE(LEFT(F397,LEN(F397)-1)),VALUE(SUBSTITUTE(F397,",",""))))))))),"N/A")</f>
        <v/>
      </c>
      <c r="N397">
        <f>IFERROR(IF(TRIM(G397)="-", "N/A", IF(RIGHT(G397,1)=")",IF(RIGHT(G397,2)="T)",-1000000000000*VALUE(MID(G397,2,LEN(G397)-3)),IF(RIGHT(G397,2)="M)",-1000000*VALUE(MID(G397,2,LEN(G397)-3)),IF(RIGHT(G397,2)="B)",-1000000000*VALUE(MID(G397,2,LEN(G397)-3)),IF(RIGHT(G397,2)="k)",-1000*VALUE(MID(G397,2,LEN(G397)-3)),VALUE(SUBSTITUTE(G397,",","")))))),IF(RIGHT(G397,1)="T",1000000000000*VALUE(LEFT(G397,LEN(G397)-1)),IF(RIGHT(G397,1)="M",1000000*VALUE(LEFT(G397,LEN(G397)-1)),IF(RIGHT(G397,1)="B",1000000000*VALUE(LEFT(G397,LEN(G397)-1)),IF(RIGHT(G397,1)="%",0.01*VALUE(LEFT(G397,LEN(G397)-1)),IF(RIGHT(G397,1)="k",1000*VALUE(LEFT(G397,LEN(G397)-1)),VALUE(SUBSTITUTE(G397,",",""))))))))),"N/A")</f>
        <v/>
      </c>
    </row>
    <row r="398" spans="1:60">
      <c s="1" r="A398" t="n">
        <v>2</v>
      </c>
      <c r="B398" t="s">
        <v>125</v>
      </c>
      <c r="C398" t="s">
        <v>1682</v>
      </c>
      <c r="I398">
        <f>IF(AND(K398&gt; J398, L398&gt; K398, M398&gt; L398, N398&gt; M398), "pos_trend", IF(AND(K398&lt; J398, L398&lt; K398, M398&lt; L398, N398&lt; M398), "neg_trend", "N/A"))</f>
        <v/>
      </c>
      <c r="J398">
        <f>IFERROR(IF(TRIM(C398)="-", "N/A", IF(RIGHT(C398,1)=")",IF(RIGHT(C398,2)="T)",-1000000000000*VALUE(MID(C398,2,LEN(C398)-3)),IF(RIGHT(C398,2)="M)",-1000000*VALUE(MID(C398,2,LEN(C398)-3)),IF(RIGHT(C398,2)="B)",-1000000000*VALUE(MID(C398,2,LEN(C398)-3)),IF(RIGHT(C398,2)="k)",-1000*VALUE(MID(C398,2,LEN(C398)-3)),VALUE(SUBSTITUTE(C398,",","")))))),IF(RIGHT(C398,1)="T",1000000000000*VALUE(LEFT(C398,LEN(C398)-1)),IF(RIGHT(C398,1)="M",1000000*VALUE(LEFT(C398,LEN(C398)-1)),IF(RIGHT(C398,1)="B",1000000000*VALUE(LEFT(C398,LEN(C398)-1)),IF(RIGHT(C398,1)="%",0.01*VALUE(LEFT(C398,LEN(C398)-1)),IF(RIGHT(C398,1)="k",1000*VALUE(LEFT(C398,LEN(C398)-1)),VALUE(SUBSTITUTE(C398,",",""))))))))),"N/A")</f>
        <v/>
      </c>
      <c r="K398">
        <f>IFERROR(IF(TRIM(D398)="-", "N/A", IF(RIGHT(D398,1)=")",IF(RIGHT(D398,2)="T)",-1000000000000*VALUE(MID(D398,2,LEN(D398)-3)),IF(RIGHT(D398,2)="M)",-1000000*VALUE(MID(D398,2,LEN(D398)-3)),IF(RIGHT(D398,2)="B)",-1000000000*VALUE(MID(D398,2,LEN(D398)-3)),IF(RIGHT(D398,2)="k)",-1000*VALUE(MID(D398,2,LEN(D398)-3)),VALUE(SUBSTITUTE(D398,",","")))))),IF(RIGHT(D398,1)="T",1000000000000*VALUE(LEFT(D398,LEN(D398)-1)),IF(RIGHT(D398,1)="M",1000000*VALUE(LEFT(D398,LEN(D398)-1)),IF(RIGHT(D398,1)="B",1000000000*VALUE(LEFT(D398,LEN(D398)-1)),IF(RIGHT(D398,1)="%",0.01*VALUE(LEFT(D398,LEN(D398)-1)),IF(RIGHT(D398,1)="k",1000*VALUE(LEFT(D398,LEN(D398)-1)),VALUE(SUBSTITUTE(D398,",",""))))))))),"N/A")</f>
        <v/>
      </c>
      <c r="L398">
        <f>IFERROR(IF(TRIM(E398)="-", "N/A", IF(RIGHT(E398,1)=")",IF(RIGHT(E398,2)="T)",-1000000000000*VALUE(MID(E398,2,LEN(E398)-3)),IF(RIGHT(E398,2)="M)",-1000000*VALUE(MID(E398,2,LEN(E398)-3)),IF(RIGHT(E398,2)="B)",-1000000000*VALUE(MID(E398,2,LEN(E398)-3)),IF(RIGHT(E398,2)="k)",-1000*VALUE(MID(E398,2,LEN(E398)-3)),VALUE(SUBSTITUTE(E398,",","")))))),IF(RIGHT(E398,1)="T",1000000000000*VALUE(LEFT(E398,LEN(E398)-1)),IF(RIGHT(E398,1)="M",1000000*VALUE(LEFT(E398,LEN(E398)-1)),IF(RIGHT(E398,1)="B",1000000000*VALUE(LEFT(E398,LEN(E398)-1)),IF(RIGHT(E398,1)="%",0.01*VALUE(LEFT(E398,LEN(E398)-1)),IF(RIGHT(E398,1)="k",1000*VALUE(LEFT(E398,LEN(E398)-1)),VALUE(SUBSTITUTE(E398,",",""))))))))),"N/A")</f>
        <v/>
      </c>
      <c r="M398">
        <f>IFERROR(IF(TRIM(F398)="-", "N/A", IF(RIGHT(F398,1)=")",IF(RIGHT(F398,2)="T)",-1000000000000*VALUE(MID(F398,2,LEN(F398)-3)),IF(RIGHT(F398,2)="M)",-1000000*VALUE(MID(F398,2,LEN(F398)-3)),IF(RIGHT(F398,2)="B)",-1000000000*VALUE(MID(F398,2,LEN(F398)-3)),IF(RIGHT(F398,2)="k)",-1000*VALUE(MID(F398,2,LEN(F398)-3)),VALUE(SUBSTITUTE(F398,",","")))))),IF(RIGHT(F398,1)="T",1000000000000*VALUE(LEFT(F398,LEN(F398)-1)),IF(RIGHT(F398,1)="M",1000000*VALUE(LEFT(F398,LEN(F398)-1)),IF(RIGHT(F398,1)="B",1000000000*VALUE(LEFT(F398,LEN(F398)-1)),IF(RIGHT(F398,1)="%",0.01*VALUE(LEFT(F398,LEN(F398)-1)),IF(RIGHT(F398,1)="k",1000*VALUE(LEFT(F398,LEN(F398)-1)),VALUE(SUBSTITUTE(F398,",",""))))))))),"N/A")</f>
        <v/>
      </c>
      <c r="N398">
        <f>IFERROR(IF(TRIM(G398)="-", "N/A", IF(RIGHT(G398,1)=")",IF(RIGHT(G398,2)="T)",-1000000000000*VALUE(MID(G398,2,LEN(G398)-3)),IF(RIGHT(G398,2)="M)",-1000000*VALUE(MID(G398,2,LEN(G398)-3)),IF(RIGHT(G398,2)="B)",-1000000000*VALUE(MID(G398,2,LEN(G398)-3)),IF(RIGHT(G398,2)="k)",-1000*VALUE(MID(G398,2,LEN(G398)-3)),VALUE(SUBSTITUTE(G398,",","")))))),IF(RIGHT(G398,1)="T",1000000000000*VALUE(LEFT(G398,LEN(G398)-1)),IF(RIGHT(G398,1)="M",1000000*VALUE(LEFT(G398,LEN(G398)-1)),IF(RIGHT(G398,1)="B",1000000000*VALUE(LEFT(G398,LEN(G398)-1)),IF(RIGHT(G398,1)="%",0.01*VALUE(LEFT(G398,LEN(G398)-1)),IF(RIGHT(G398,1)="k",1000*VALUE(LEFT(G398,LEN(G398)-1)),VALUE(SUBSTITUTE(G398,",",""))))))))),"N/A")</f>
        <v/>
      </c>
    </row>
    <row r="399" spans="1:60">
      <c s="1" r="A399" t="n">
        <v>3</v>
      </c>
      <c r="B399" t="s">
        <v>126</v>
      </c>
      <c r="C399" t="s">
        <v>1683</v>
      </c>
      <c r="I399">
        <f>IF(AND(K399&gt; J399, L399&gt; K399, M399&gt; L399, N399&gt; M399), "pos_trend", IF(AND(K399&lt; J399, L399&lt; K399, M399&lt; L399, N399&lt; M399), "neg_trend", "N/A"))</f>
        <v/>
      </c>
      <c r="J399">
        <f>IFERROR(IF(TRIM(C399)="-", "N/A", IF(RIGHT(C399,1)=")",IF(RIGHT(C399,2)="T)",-1000000000000*VALUE(MID(C399,2,LEN(C399)-3)),IF(RIGHT(C399,2)="M)",-1000000*VALUE(MID(C399,2,LEN(C399)-3)),IF(RIGHT(C399,2)="B)",-1000000000*VALUE(MID(C399,2,LEN(C399)-3)),IF(RIGHT(C399,2)="k)",-1000*VALUE(MID(C399,2,LEN(C399)-3)),VALUE(SUBSTITUTE(C399,",","")))))),IF(RIGHT(C399,1)="T",1000000000000*VALUE(LEFT(C399,LEN(C399)-1)),IF(RIGHT(C399,1)="M",1000000*VALUE(LEFT(C399,LEN(C399)-1)),IF(RIGHT(C399,1)="B",1000000000*VALUE(LEFT(C399,LEN(C399)-1)),IF(RIGHT(C399,1)="%",0.01*VALUE(LEFT(C399,LEN(C399)-1)),IF(RIGHT(C399,1)="k",1000*VALUE(LEFT(C399,LEN(C399)-1)),VALUE(SUBSTITUTE(C399,",",""))))))))),"N/A")</f>
        <v/>
      </c>
      <c r="K399">
        <f>IFERROR(IF(TRIM(D399)="-", "N/A", IF(RIGHT(D399,1)=")",IF(RIGHT(D399,2)="T)",-1000000000000*VALUE(MID(D399,2,LEN(D399)-3)),IF(RIGHT(D399,2)="M)",-1000000*VALUE(MID(D399,2,LEN(D399)-3)),IF(RIGHT(D399,2)="B)",-1000000000*VALUE(MID(D399,2,LEN(D399)-3)),IF(RIGHT(D399,2)="k)",-1000*VALUE(MID(D399,2,LEN(D399)-3)),VALUE(SUBSTITUTE(D399,",","")))))),IF(RIGHT(D399,1)="T",1000000000000*VALUE(LEFT(D399,LEN(D399)-1)),IF(RIGHT(D399,1)="M",1000000*VALUE(LEFT(D399,LEN(D399)-1)),IF(RIGHT(D399,1)="B",1000000000*VALUE(LEFT(D399,LEN(D399)-1)),IF(RIGHT(D399,1)="%",0.01*VALUE(LEFT(D399,LEN(D399)-1)),IF(RIGHT(D399,1)="k",1000*VALUE(LEFT(D399,LEN(D399)-1)),VALUE(SUBSTITUTE(D399,",",""))))))))),"N/A")</f>
        <v/>
      </c>
      <c r="L399">
        <f>IFERROR(IF(TRIM(E399)="-", "N/A", IF(RIGHT(E399,1)=")",IF(RIGHT(E399,2)="T)",-1000000000000*VALUE(MID(E399,2,LEN(E399)-3)),IF(RIGHT(E399,2)="M)",-1000000*VALUE(MID(E399,2,LEN(E399)-3)),IF(RIGHT(E399,2)="B)",-1000000000*VALUE(MID(E399,2,LEN(E399)-3)),IF(RIGHT(E399,2)="k)",-1000*VALUE(MID(E399,2,LEN(E399)-3)),VALUE(SUBSTITUTE(E399,",","")))))),IF(RIGHT(E399,1)="T",1000000000000*VALUE(LEFT(E399,LEN(E399)-1)),IF(RIGHT(E399,1)="M",1000000*VALUE(LEFT(E399,LEN(E399)-1)),IF(RIGHT(E399,1)="B",1000000000*VALUE(LEFT(E399,LEN(E399)-1)),IF(RIGHT(E399,1)="%",0.01*VALUE(LEFT(E399,LEN(E399)-1)),IF(RIGHT(E399,1)="k",1000*VALUE(LEFT(E399,LEN(E399)-1)),VALUE(SUBSTITUTE(E399,",",""))))))))),"N/A")</f>
        <v/>
      </c>
      <c r="M399">
        <f>IFERROR(IF(TRIM(F399)="-", "N/A", IF(RIGHT(F399,1)=")",IF(RIGHT(F399,2)="T)",-1000000000000*VALUE(MID(F399,2,LEN(F399)-3)),IF(RIGHT(F399,2)="M)",-1000000*VALUE(MID(F399,2,LEN(F399)-3)),IF(RIGHT(F399,2)="B)",-1000000000*VALUE(MID(F399,2,LEN(F399)-3)),IF(RIGHT(F399,2)="k)",-1000*VALUE(MID(F399,2,LEN(F399)-3)),VALUE(SUBSTITUTE(F399,",","")))))),IF(RIGHT(F399,1)="T",1000000000000*VALUE(LEFT(F399,LEN(F399)-1)),IF(RIGHT(F399,1)="M",1000000*VALUE(LEFT(F399,LEN(F399)-1)),IF(RIGHT(F399,1)="B",1000000000*VALUE(LEFT(F399,LEN(F399)-1)),IF(RIGHT(F399,1)="%",0.01*VALUE(LEFT(F399,LEN(F399)-1)),IF(RIGHT(F399,1)="k",1000*VALUE(LEFT(F399,LEN(F399)-1)),VALUE(SUBSTITUTE(F399,",",""))))))))),"N/A")</f>
        <v/>
      </c>
      <c r="N399">
        <f>IFERROR(IF(TRIM(G399)="-", "N/A", IF(RIGHT(G399,1)=")",IF(RIGHT(G399,2)="T)",-1000000000000*VALUE(MID(G399,2,LEN(G399)-3)),IF(RIGHT(G399,2)="M)",-1000000*VALUE(MID(G399,2,LEN(G399)-3)),IF(RIGHT(G399,2)="B)",-1000000000*VALUE(MID(G399,2,LEN(G399)-3)),IF(RIGHT(G399,2)="k)",-1000*VALUE(MID(G399,2,LEN(G399)-3)),VALUE(SUBSTITUTE(G399,",","")))))),IF(RIGHT(G399,1)="T",1000000000000*VALUE(LEFT(G399,LEN(G399)-1)),IF(RIGHT(G399,1)="M",1000000*VALUE(LEFT(G399,LEN(G399)-1)),IF(RIGHT(G399,1)="B",1000000000*VALUE(LEFT(G399,LEN(G399)-1)),IF(RIGHT(G399,1)="%",0.01*VALUE(LEFT(G399,LEN(G399)-1)),IF(RIGHT(G399,1)="k",1000*VALUE(LEFT(G399,LEN(G399)-1)),VALUE(SUBSTITUTE(G399,",",""))))))))),"N/A")</f>
        <v/>
      </c>
    </row>
    <row r="400" spans="1:60">
      <c s="1" r="A400" t="n">
        <v>4</v>
      </c>
      <c r="B400" t="s">
        <v>128</v>
      </c>
      <c r="C400" t="s">
        <v>1684</v>
      </c>
    </row>
    <row r="401" spans="1:60">
      <c s="1" r="A401" t="n">
        <v>5</v>
      </c>
      <c r="B401" t="s">
        <v>130</v>
      </c>
      <c r="C401" t="s">
        <v>1685</v>
      </c>
    </row>
    <row r="402" spans="1:60">
      <c s="1" r="A402" t="n">
        <v>6</v>
      </c>
      <c r="B402" t="s">
        <v>132</v>
      </c>
      <c r="C402" t="s">
        <v>1686</v>
      </c>
    </row>
    <row r="403" spans="1:60">
      <c s="1" r="A403" t="n">
        <v>7</v>
      </c>
      <c r="B403" t="s">
        <v>134</v>
      </c>
      <c r="C403" t="s"/>
    </row>
    <row r="404" spans="1:60">
      <c s="1" r="A404" t="n">
        <v>8</v>
      </c>
      <c r="B404" t="s">
        <v>135</v>
      </c>
      <c r="C404" t="s"/>
    </row>
    <row r="448" spans="1:60">
      <c r="AZ448">
        <f>"Compile Facts"</f>
        <v/>
      </c>
    </row>
    <row r="450" spans="1:60">
      <c r="B450">
        <f>"ROIC Super Tree"</f>
        <v/>
      </c>
      <c r="AZ450">
        <f>I519</f>
        <v/>
      </c>
      <c r="BA450">
        <f>J519</f>
        <v/>
      </c>
    </row>
    <row r="451" spans="1:60">
      <c r="AZ451">
        <f>I520</f>
        <v/>
      </c>
      <c r="BA451">
        <f>J520</f>
        <v/>
      </c>
    </row>
    <row r="452" spans="1:60">
      <c r="AK452">
        <f>"Change in Gross Margin / Sales"</f>
        <v/>
      </c>
      <c r="AZ452">
        <f>I521</f>
        <v/>
      </c>
      <c r="BA452">
        <f>J521</f>
        <v/>
      </c>
    </row>
    <row r="453" spans="1:60">
      <c r="X453">
        <f>"Gross Margin"</f>
        <v/>
      </c>
      <c r="AK453">
        <f>K476</f>
        <v/>
      </c>
      <c r="AL453">
        <f>L476</f>
        <v/>
      </c>
      <c r="AM453">
        <f>M476</f>
        <v/>
      </c>
      <c r="AN453">
        <f>N476</f>
        <v/>
      </c>
      <c r="AZ453">
        <f>I522</f>
        <v/>
      </c>
      <c r="BA453">
        <f>J522</f>
        <v/>
      </c>
    </row>
    <row r="454" spans="1:60">
      <c r="X454">
        <f>D476</f>
        <v/>
      </c>
      <c r="Y454">
        <f>E476</f>
        <v/>
      </c>
      <c r="Z454">
        <f>F476</f>
        <v/>
      </c>
      <c r="AA454">
        <f>G476</f>
        <v/>
      </c>
      <c r="AB454">
        <f>H476</f>
        <v/>
      </c>
      <c r="AK454">
        <f>Y455-X455</f>
        <v/>
      </c>
      <c r="AL454">
        <f>Z455-Y455</f>
        <v/>
      </c>
      <c r="AM454">
        <f>AA455-Z455</f>
        <v/>
      </c>
      <c r="AN454">
        <f>AB455-AA455</f>
        <v/>
      </c>
    </row>
    <row r="455" spans="1:60">
      <c r="X455">
        <f>IFERROR((INDIRECT("J" &amp; MATCH("Gross Income",B145:B403,0) +144))/(INDIRECT("J" &amp; MATCH("Sales/Revenue",B145:B403,0) +144)), IFERROR((1 - (INDIRECT("J" &amp; MATCH("Cost of Goods Sold*",B145:B403,0) +144))/(INDIRECT("J" &amp; MATCH("Sales/Revenue",B145:B403,0) +144))),(INDIRECT("J" &amp; MATCH("Operating Income",B145:B403,0) +144))/(INDIRECT("J" &amp; MATCH("Sales/Revenue",B145:B403,0) +144))))</f>
        <v/>
      </c>
      <c r="Y455">
        <f>IFERROR((INDIRECT("K" &amp; MATCH("Gross Income",B145:B403,0) +144))/(INDIRECT("K" &amp; MATCH("Sales/Revenue",B145:B403,0) +144)), IFERROR((1 - (INDIRECT("K" &amp; MATCH("Cost of Goods Sold*",B145:B403,0) +144))/(INDIRECT("K" &amp; MATCH("Sales/Revenue",B145:B403,0) +144))),(INDIRECT("K" &amp; MATCH("Operating Income",B145:B403,0) +144))/(INDIRECT("K" &amp; MATCH("Sales/Revenue",B145:B403,0) +144))))</f>
        <v/>
      </c>
      <c r="Z455">
        <f>IFERROR((INDIRECT("L" &amp; MATCH("Gross Income",B145:B403,0) +144))/(INDIRECT("L" &amp; MATCH("Sales/Revenue",B145:B403,0) +144)), IFERROR((1 - (INDIRECT("L" &amp; MATCH("Cost of Goods Sold*",B145:B403,0) +144))/(INDIRECT("L" &amp; MATCH("Sales/Revenue",B145:B403,0) +144))),(INDIRECT("L" &amp; MATCH("Operating Income",B145:B403,0) +144))/(INDIRECT("L" &amp; MATCH("Sales/Revenue",B145:B403,0) +144))))</f>
        <v/>
      </c>
      <c r="AA455">
        <f>IFERROR((INDIRECT("M" &amp; MATCH("Gross Income",B145:B403,0) +144))/(INDIRECT("M" &amp; MATCH("Sales/Revenue",B145:B403,0) +144)), IFERROR((1 - (INDIRECT("M" &amp; MATCH("Cost of Goods Sold*",B145:B403,0) +144))/(INDIRECT("M" &amp; MATCH("Sales/Revenue",B145:B403,0) +144))),(INDIRECT("M" &amp; MATCH("Operating Income",B145:B403,0) +144))/(INDIRECT("M" &amp; MATCH("Sales/Revenue",B145:B403,0) +144))))</f>
        <v/>
      </c>
      <c r="AB455">
        <f>IFERROR((INDIRECT("N" &amp; MATCH("Gross Income",B145:B403,0) +144))/(INDIRECT("N" &amp; MATCH("Sales/Revenue",B145:B403,0) +144)), IFERROR((1 - (INDIRECT("N" &amp; MATCH("Cost of Goods Sold*",B145:B403,0) +144))/(INDIRECT("N" &amp; MATCH("Sales/Revenue",B145:B403,0) +144))),(INDIRECT("N" &amp; MATCH("Operating Income",B145:B403,0) +144))/(INDIRECT("N" &amp; MATCH("Sales/Revenue",B145:B403,0) +144))))</f>
        <v/>
      </c>
      <c r="AK455">
        <f>"Max " &amp; AK452</f>
        <v/>
      </c>
      <c r="AL455">
        <f>MAX(AK454:AN454)</f>
        <v/>
      </c>
      <c r="AZ455">
        <f>"Item"</f>
        <v/>
      </c>
      <c r="BA455">
        <f>"Key Driver"</f>
        <v/>
      </c>
    </row>
    <row r="456" spans="1:60">
      <c r="X456">
        <f>"Max " &amp; X453</f>
        <v/>
      </c>
      <c r="Y456">
        <f>MAX(X455:AB455)</f>
        <v/>
      </c>
      <c r="AK456">
        <f>AK455 &amp; " Year"</f>
        <v/>
      </c>
      <c r="AL456">
        <f>IF(MATCH(AL455,AK454:AN454,0)=1,AK453,IF(MATCH(AL455,AK454:AN454,0)=2,AL453,IF(MATCH(AL455,AK454:AN454,0)=3,AM453,AN453)))</f>
        <v/>
      </c>
      <c r="AZ456">
        <f>C528</f>
        <v/>
      </c>
      <c r="BA456">
        <f>L528</f>
        <v/>
      </c>
    </row>
    <row r="457" spans="1:60">
      <c r="X457">
        <f>X456 &amp; " Year"</f>
        <v/>
      </c>
      <c r="Y457">
        <f>VALUE(X454)+MATCH(Y456,X455:AB455,0)-1</f>
        <v/>
      </c>
      <c r="AK457">
        <f>"Min " &amp; AK452</f>
        <v/>
      </c>
      <c r="AL457">
        <f>MIN(AK454:AN454)</f>
        <v/>
      </c>
      <c r="AZ457">
        <f>C529</f>
        <v/>
      </c>
      <c r="BA457">
        <f>L529</f>
        <v/>
      </c>
    </row>
    <row r="458" spans="1:60">
      <c r="X458">
        <f>"Min " &amp; X453</f>
        <v/>
      </c>
      <c r="Y458">
        <f>MIN(X455:AB455)</f>
        <v/>
      </c>
      <c r="AK458">
        <f>AK457 &amp; " Year"</f>
        <v/>
      </c>
      <c r="AL458">
        <f>IF(MATCH(AL457,AK454:AN454,0)=1,AK453,IF(MATCH(AL457,AK454:AN454,0)=2,AL453,IF(MATCH(AL457,AK454:AN454,0)=3,AM453,AN453)))</f>
        <v/>
      </c>
    </row>
    <row r="459" spans="1:60">
      <c r="X459">
        <f>X458 &amp; " Year"</f>
        <v/>
      </c>
      <c r="Y459">
        <f>VALUE(X454)+MATCH(Y458,X455:AB455,0)-1</f>
        <v/>
      </c>
      <c r="AZ459">
        <f>C540</f>
        <v/>
      </c>
    </row>
    <row r="460" spans="1:60">
      <c r="Q460">
        <f>"Operating Margin"</f>
        <v/>
      </c>
    </row>
    <row r="461" spans="1:60">
      <c r="Q461">
        <f>D476</f>
        <v/>
      </c>
      <c r="R461">
        <f>E476</f>
        <v/>
      </c>
      <c r="S461">
        <f>F476</f>
        <v/>
      </c>
      <c r="T461">
        <f>G476</f>
        <v/>
      </c>
      <c r="U461">
        <f>H476</f>
        <v/>
      </c>
      <c r="X461">
        <f>"SGA / Sales"</f>
        <v/>
      </c>
      <c r="AE461">
        <f>"Change in Operating Margin"</f>
        <v/>
      </c>
      <c r="AK461">
        <f>"Change in SGA / Sales"</f>
        <v/>
      </c>
    </row>
    <row r="462" spans="1:60">
      <c r="Q462">
        <f>X455-X463-X471</f>
        <v/>
      </c>
      <c r="R462">
        <f>Y455-Y463-Y471</f>
        <v/>
      </c>
      <c r="S462">
        <f>Z455-Z463-Z471</f>
        <v/>
      </c>
      <c r="T462">
        <f>AA455-AA463-AA471</f>
        <v/>
      </c>
      <c r="U462">
        <f>AB455-AB463-AB471</f>
        <v/>
      </c>
      <c r="X462">
        <f>D476</f>
        <v/>
      </c>
      <c r="Y462">
        <f>E476</f>
        <v/>
      </c>
      <c r="Z462">
        <f>F476</f>
        <v/>
      </c>
      <c r="AA462">
        <f>G476</f>
        <v/>
      </c>
      <c r="AB462">
        <f>H476</f>
        <v/>
      </c>
      <c r="AE462">
        <f>K476</f>
        <v/>
      </c>
      <c r="AF462">
        <f>L476</f>
        <v/>
      </c>
      <c r="AG462">
        <f>M476</f>
        <v/>
      </c>
      <c r="AH462">
        <f>N476</f>
        <v/>
      </c>
      <c r="AK462">
        <f>K476</f>
        <v/>
      </c>
      <c r="AL462">
        <f>L476</f>
        <v/>
      </c>
      <c r="AM462">
        <f>M476</f>
        <v/>
      </c>
      <c r="AN462">
        <f>N476</f>
        <v/>
      </c>
    </row>
    <row r="463" spans="1:60">
      <c r="Q463">
        <f>"Max " &amp; Q460</f>
        <v/>
      </c>
      <c r="R463">
        <f>MAX(Q462:U462)</f>
        <v/>
      </c>
      <c r="S463">
        <f>"GM Effect on Max"</f>
        <v/>
      </c>
      <c r="T463">
        <f>IF(R464=Y457,"Max OM in same year as Max GM","Inconclusive Effect")</f>
        <v/>
      </c>
      <c r="U463">
        <f>"Correlation with GM"</f>
        <v/>
      </c>
      <c r="V463">
        <f>CORREL(Q462:U462,X455:AB455)</f>
        <v/>
      </c>
      <c r="X463">
        <f>(INDIRECT("J" &amp; MATCH("SG&amp;A Expense",B145:B403,0) +144))/(INDIRECT("J" &amp; MATCH("Sales/Revenue",B145:B403,0) +144))</f>
        <v/>
      </c>
      <c r="Y463">
        <f>(INDIRECT("K" &amp; MATCH("SG&amp;A Expense",B145:B403,0) +144))/(INDIRECT("K" &amp; MATCH("Sales/Revenue",B145:B403,0) +144))</f>
        <v/>
      </c>
      <c r="Z463">
        <f>(INDIRECT("L" &amp; MATCH("SG&amp;A Expense",B145:B403,0) +144))/(INDIRECT("L" &amp; MATCH("Sales/Revenue",B145:B403,0) +144))</f>
        <v/>
      </c>
      <c r="AA463">
        <f>(INDIRECT("M" &amp; MATCH("SG&amp;A Expense",B145:B403,0) +144))/(INDIRECT("M" &amp; MATCH("Sales/Revenue",B145:B403,0) +144))</f>
        <v/>
      </c>
      <c r="AB463">
        <f>(INDIRECT("N" &amp; MATCH("SG&amp;A Expense",B145:B403,0) +144))/(INDIRECT("N" &amp; MATCH("Sales/Revenue",B145:B403,0) +144))</f>
        <v/>
      </c>
      <c r="AE463">
        <f>R462-Q462</f>
        <v/>
      </c>
      <c r="AF463">
        <f>S462-R462</f>
        <v/>
      </c>
      <c r="AG463">
        <f>T462-S462</f>
        <v/>
      </c>
      <c r="AH463">
        <f>U462-T462</f>
        <v/>
      </c>
      <c r="AK463">
        <f>Y463-X463</f>
        <v/>
      </c>
      <c r="AL463">
        <f>Z463-Y463</f>
        <v/>
      </c>
      <c r="AM463">
        <f>AA463-Z463</f>
        <v/>
      </c>
      <c r="AN463">
        <f>AB463-AA463</f>
        <v/>
      </c>
    </row>
    <row r="464" spans="1:60">
      <c r="Q464">
        <f>Q463 &amp; " Year"</f>
        <v/>
      </c>
      <c r="R464">
        <f>VALUE(Q461)+MATCH(R463,Q462:U462,0)-1</f>
        <v/>
      </c>
      <c r="S464">
        <f>"SGA Effect on Max"</f>
        <v/>
      </c>
      <c r="T464">
        <f>IF(R464=Y467,"Max OM in same year as Min SGA","Inconclusive Effect")</f>
        <v/>
      </c>
      <c r="U464">
        <f>"Correlation with SGA"</f>
        <v/>
      </c>
      <c r="V464">
        <f>CORREL(Q462:U462,X463:AB463)</f>
        <v/>
      </c>
      <c r="X464">
        <f>"Max " &amp; X461</f>
        <v/>
      </c>
      <c r="Y464">
        <f>MAX(X463:AB463)</f>
        <v/>
      </c>
      <c r="AE464">
        <f>"Max " &amp; AE461</f>
        <v/>
      </c>
      <c r="AF464">
        <f>MAX(AE463:AH463)</f>
        <v/>
      </c>
      <c r="AK464">
        <f>"Max " &amp; AK461</f>
        <v/>
      </c>
      <c r="AL464">
        <f>MAX(AK463:AN463)</f>
        <v/>
      </c>
    </row>
    <row r="465" spans="1:60">
      <c r="J465">
        <f>"EOY Pretax ROIC"</f>
        <v/>
      </c>
      <c r="Q465">
        <f>"Min " &amp; Q460</f>
        <v/>
      </c>
      <c r="R465">
        <f>MIN(Q462:U462)</f>
        <v/>
      </c>
      <c r="S465">
        <f>"Dep Effect on Max"</f>
        <v/>
      </c>
      <c r="T465">
        <f>IF(R464=Y475,"Max OM in same year as Min Depr","Inconclusive Effect")</f>
        <v/>
      </c>
      <c r="U465">
        <f>"Correlation with Dep"</f>
        <v/>
      </c>
      <c r="V465">
        <f>CORREL(Q462:U462,X471:AB471)</f>
        <v/>
      </c>
      <c r="X465">
        <f>X464 &amp; " Year"</f>
        <v/>
      </c>
      <c r="Y465">
        <f>VALUE(X462)+MATCH(Y464,X463:AB463,0)-1</f>
        <v/>
      </c>
      <c r="AE465">
        <f>AE464 &amp; " Year"</f>
        <v/>
      </c>
      <c r="AF465">
        <f>IF(MATCH(AF464,AE463:AH463,0)=1,AE462,IF(MATCH(AF464,AE463:AH463,0)=2,AF462,IF(MATCH(AF464,AE463:AH463,0)=3,AG462,AH462)))</f>
        <v/>
      </c>
      <c r="AK465">
        <f>AK464 &amp; " Year"</f>
        <v/>
      </c>
      <c r="AL465">
        <f>IF(MATCH(AL464,AK463:AN463,0)=1,AK462,IF(MATCH(AL464,AK463:AN463,0)=2,AL462,IF(MATCH(AL464,AK463:AN463,0)=3,AM462,AN462)))</f>
        <v/>
      </c>
    </row>
    <row r="466" spans="1:60">
      <c r="J466">
        <f>D476</f>
        <v/>
      </c>
      <c r="K466">
        <f>E476</f>
        <v/>
      </c>
      <c r="L466">
        <f>F476</f>
        <v/>
      </c>
      <c r="M466">
        <f>G476</f>
        <v/>
      </c>
      <c r="N466">
        <f>H476</f>
        <v/>
      </c>
      <c r="Q466">
        <f>Q465 &amp; " Year"</f>
        <v/>
      </c>
      <c r="R466">
        <f>VALUE(Q461)+MATCH(R465,Q462:U462,0)-1</f>
        <v/>
      </c>
      <c r="S466">
        <f>"GM Effect on Min"</f>
        <v/>
      </c>
      <c r="T466">
        <f>IF(R466=Y459,"Min OM in same year as Min GM","Inconclusive Effect")</f>
        <v/>
      </c>
      <c r="X466">
        <f>"Min " &amp; X461</f>
        <v/>
      </c>
      <c r="Y466">
        <f>MIN(X463:AB463)</f>
        <v/>
      </c>
      <c r="AE466">
        <f>"Min " &amp; AE461</f>
        <v/>
      </c>
      <c r="AF466">
        <f>MIN(AE463:AH463)</f>
        <v/>
      </c>
      <c r="AK466">
        <f>"Min " &amp; AK461</f>
        <v/>
      </c>
      <c r="AL466">
        <f>MIN(AK463:AN463)</f>
        <v/>
      </c>
    </row>
    <row r="467" spans="1:60">
      <c r="J467">
        <f>Q462*(1/Q490)</f>
        <v/>
      </c>
      <c r="K467">
        <f>R462*(1/R490)</f>
        <v/>
      </c>
      <c r="L467">
        <f>S462*(1/S490)</f>
        <v/>
      </c>
      <c r="M467">
        <f>T462*(1/T490)</f>
        <v/>
      </c>
      <c r="N467">
        <f>U462*(1/U490)</f>
        <v/>
      </c>
      <c r="S467">
        <f>"SGA Effect on Min"</f>
        <v/>
      </c>
      <c r="T467">
        <f>IF(R466=Y465,"Min OM in same year as Max SGA","Inconclusive Effect")</f>
        <v/>
      </c>
      <c r="X467">
        <f>X466 &amp; " Year"</f>
        <v/>
      </c>
      <c r="Y467">
        <f>VALUE(X462)+MATCH(Y466,X463:AB463,0)-1</f>
        <v/>
      </c>
      <c r="AE467">
        <f>AE466 &amp; " Year"</f>
        <v/>
      </c>
      <c r="AF467">
        <f>IF(MATCH(AF466,AE463:AH463,0)=1,AE462,IF(MATCH(AF466,AE463:AH463,0)=2,AF462,IF(MATCH(AF466,AE463:AH463,0)=3,AG462,AH462)))</f>
        <v/>
      </c>
      <c r="AK467">
        <f>AK466 &amp; " Year"</f>
        <v/>
      </c>
      <c r="AL467">
        <f>IF(MATCH(AL466,AK463:AN463,0)=1,AK462,IF(MATCH(AL466,AK463:AN463,0)=2,AL462,IF(MATCH(AL466,AK463:AN463,0)=3,AM462,AN462)))</f>
        <v/>
      </c>
    </row>
    <row r="468" spans="1:60">
      <c r="J468">
        <f>"Max " &amp; J465</f>
        <v/>
      </c>
      <c r="K468">
        <f>MAX(J467:N467)</f>
        <v/>
      </c>
      <c r="L468">
        <f>"OM Effect on Max"</f>
        <v/>
      </c>
      <c r="M468">
        <f>IF(K469=R464,"Max ROIC in same year as Max OM","Inconclusive Effect")</f>
        <v/>
      </c>
      <c r="N468">
        <f>"Correlation with OM"</f>
        <v/>
      </c>
      <c r="O468">
        <f>CORREL(J467:N467,Q462:U462)</f>
        <v/>
      </c>
      <c r="S468">
        <f>"Dep Effect on Min"</f>
        <v/>
      </c>
      <c r="T468">
        <f>IF(R466=Y473,"Min OM in same year as Max Dep","Inconclusive Effect")</f>
        <v/>
      </c>
    </row>
    <row r="469" spans="1:60">
      <c r="J469">
        <f>J468 &amp; " Year"</f>
        <v/>
      </c>
      <c r="K469">
        <f>VALUE(J466)+MATCH(K468,J467:N467,0)-1</f>
        <v/>
      </c>
      <c r="L469">
        <f>"IC Effect on Max"</f>
        <v/>
      </c>
      <c r="M469">
        <f>IF(K469=R494,"Max ROIC in same year as Min IC","Inconclusive Effect")</f>
        <v/>
      </c>
      <c r="N469">
        <f>"Correlation with IC"</f>
        <v/>
      </c>
      <c r="O469">
        <f>CORREL(J467:N467,Q490:U490)</f>
        <v/>
      </c>
      <c r="X469">
        <f>"Depreciation / Sales"</f>
        <v/>
      </c>
    </row>
    <row r="470" spans="1:60">
      <c r="J470">
        <f>"Min " &amp; J465</f>
        <v/>
      </c>
      <c r="K470">
        <f>MIN(J467:N467)</f>
        <v/>
      </c>
      <c r="L470">
        <f>"OM Effect on Min"</f>
        <v/>
      </c>
      <c r="M470">
        <f>IF(K471=R466,"Min ROIC in same year as Min OM","Inconclusive Effect")</f>
        <v/>
      </c>
      <c r="Q470">
        <f>"Change in EOY Pretax ROIC"</f>
        <v/>
      </c>
      <c r="X470">
        <f>D476</f>
        <v/>
      </c>
      <c r="Y470">
        <f>E476</f>
        <v/>
      </c>
      <c r="Z470">
        <f>F476</f>
        <v/>
      </c>
      <c r="AA470">
        <f>G476</f>
        <v/>
      </c>
      <c r="AB470">
        <f>H476</f>
        <v/>
      </c>
    </row>
    <row r="471" spans="1:60">
      <c r="J471">
        <f>J470 &amp; " Year"</f>
        <v/>
      </c>
      <c r="K471">
        <f>VALUE(J466)+MATCH(K470,J467:N467,0)-1</f>
        <v/>
      </c>
      <c r="L471">
        <f>"IC Effect on Min"</f>
        <v/>
      </c>
      <c r="M471">
        <f>IF(K471=R492,"Min ROIC in same year as Max IC","Inconclusive Effect")</f>
        <v/>
      </c>
      <c r="Q471">
        <f>K476</f>
        <v/>
      </c>
      <c r="R471">
        <f>L476</f>
        <v/>
      </c>
      <c r="S471">
        <f>M476</f>
        <v/>
      </c>
      <c r="T471">
        <f>N476</f>
        <v/>
      </c>
      <c r="X471">
        <f>(INDIRECT("J" &amp; MATCH("Depreciation &amp; Amortization Expense",B145:B403,0) +144))/(INDIRECT("J" &amp; MATCH("Sales/Revenue",B145:B403,0) +144))</f>
        <v/>
      </c>
      <c r="Y471">
        <f>(INDIRECT("K" &amp; MATCH("Depreciation &amp; Amortization Expense",B145:B403,0) +144))/(INDIRECT("K" &amp; MATCH("Sales/Revenue",B145:B403,0) +144))</f>
        <v/>
      </c>
      <c r="Z471">
        <f>(INDIRECT("L" &amp; MATCH("Depreciation &amp; Amortization Expense",B145:B403,0) +144))/(INDIRECT("L" &amp; MATCH("Sales/Revenue",B145:B403,0) +144))</f>
        <v/>
      </c>
      <c r="AA471">
        <f>(INDIRECT("M" &amp; MATCH("Depreciation &amp; Amortization Expense",B145:B403,0) +144))/(INDIRECT("M" &amp; MATCH("Sales/Revenue",B145:B403,0) +144))</f>
        <v/>
      </c>
      <c r="AB471">
        <f>(INDIRECT("N" &amp; MATCH("Depreciation &amp; Amortization Expense",B145:B403,0) +144))/(INDIRECT("N" &amp; MATCH("Sales/Revenue",B145:B403,0) +144))</f>
        <v/>
      </c>
    </row>
    <row r="472" spans="1:60">
      <c r="Q472">
        <f>K467-J467</f>
        <v/>
      </c>
      <c r="R472">
        <f>L467-K467</f>
        <v/>
      </c>
      <c r="S472">
        <f>M467-L467</f>
        <v/>
      </c>
      <c r="T472">
        <f>N467-M467</f>
        <v/>
      </c>
      <c r="X472">
        <f>"Max " &amp; X469</f>
        <v/>
      </c>
      <c r="Y472">
        <f>MAX(X471:AB471)</f>
        <v/>
      </c>
      <c r="AK472">
        <f>"Change in Depreciation / Sales"</f>
        <v/>
      </c>
    </row>
    <row r="473" spans="1:60">
      <c r="Q473">
        <f>"Max " &amp; Q470</f>
        <v/>
      </c>
      <c r="R473">
        <f>MAX(Q472:T472)</f>
        <v/>
      </c>
      <c r="X473">
        <f>X472 &amp; " Year"</f>
        <v/>
      </c>
      <c r="Y473">
        <f>VALUE(X470)+MATCH(Y472,X471:AB471,0)-1</f>
        <v/>
      </c>
      <c r="AK473">
        <f>K476</f>
        <v/>
      </c>
      <c r="AL473">
        <f>L476</f>
        <v/>
      </c>
      <c r="AM473">
        <f>M476</f>
        <v/>
      </c>
      <c r="AN473">
        <f>N476</f>
        <v/>
      </c>
    </row>
    <row r="474" spans="1:60">
      <c r="Q474">
        <f>Q473 &amp; " Year"</f>
        <v/>
      </c>
      <c r="R474">
        <f>IF(MATCH(R473,Q472:T472,0)=1,Q471,IF(MATCH(R473,Q472:T472,0)=2,R471,IF(MATCH(R473,Q472:T472,0)=3,S471,T471)))</f>
        <v/>
      </c>
      <c r="X474">
        <f>"Min " &amp; X469</f>
        <v/>
      </c>
      <c r="Y474">
        <f>MIN(X471:AB471)</f>
        <v/>
      </c>
      <c r="AK474">
        <f>Y471-X471</f>
        <v/>
      </c>
      <c r="AL474">
        <f>Z471-Y471</f>
        <v/>
      </c>
      <c r="AM474">
        <f>AA471-Z471</f>
        <v/>
      </c>
      <c r="AN474">
        <f>AB471-AA471</f>
        <v/>
      </c>
    </row>
    <row r="475" spans="1:60">
      <c r="D475">
        <f>"EOY ROIC"</f>
        <v/>
      </c>
      <c r="K475">
        <f>"Change in EOY ROIC"</f>
        <v/>
      </c>
      <c r="Q475">
        <f>"Min " &amp; Q470</f>
        <v/>
      </c>
      <c r="R475">
        <f>MIN(Q472:T472)</f>
        <v/>
      </c>
      <c r="X475">
        <f>X474 &amp; " Year"</f>
        <v/>
      </c>
      <c r="Y475">
        <f>VALUE(X470)+MATCH(Y474,X471:AB471,0)-1</f>
        <v/>
      </c>
      <c r="AK475">
        <f>"Max " &amp; AK472</f>
        <v/>
      </c>
      <c r="AL475">
        <f>MAX(AK474:AN474)</f>
        <v/>
      </c>
    </row>
    <row r="476" spans="1:60">
      <c r="D476">
        <f>C144</f>
        <v/>
      </c>
      <c r="E476">
        <f>D144</f>
        <v/>
      </c>
      <c r="F476">
        <f>E144</f>
        <v/>
      </c>
      <c r="G476">
        <f>F144</f>
        <v/>
      </c>
      <c r="H476">
        <f>G144</f>
        <v/>
      </c>
      <c r="K476">
        <f>RIGHT(D476,2) &amp; "-" &amp; RIGHT(E476,2)</f>
        <v/>
      </c>
      <c r="L476">
        <f>RIGHT(E476,2) &amp; "-" &amp; RIGHT(F476,2)</f>
        <v/>
      </c>
      <c r="M476">
        <f>RIGHT(F476,2) &amp; "-" &amp; RIGHT(G476,2)</f>
        <v/>
      </c>
      <c r="N476">
        <f>RIGHT(G476,2) &amp; "-" &amp; RIGHT(H476,2)</f>
        <v/>
      </c>
      <c r="Q476">
        <f>Q475 &amp; " Year"</f>
        <v/>
      </c>
      <c r="R476">
        <f>IF(MATCH(R475,Q472:T472,0)=1,Q471,IF(MATCH(R475,Q472:T472,0)=2,R471,IF(MATCH(R475,Q472:T472,0)=3,S471,T471)))</f>
        <v/>
      </c>
      <c r="AK476">
        <f>AK475 &amp; " Year"</f>
        <v/>
      </c>
      <c r="AL476">
        <f>IF(MATCH(AL475,AK474:AN474,0)=1,AK473,IF(MATCH(AL475,AK474:AN474,0)=2,AL473,IF(MATCH(AL475,AK474:AN474,0)=3,AM473,AN473)))</f>
        <v/>
      </c>
    </row>
    <row r="477" spans="1:60">
      <c r="D477">
        <f>J467*(1-J487)</f>
        <v/>
      </c>
      <c r="E477">
        <f>K467*(1-K487)</f>
        <v/>
      </c>
      <c r="F477">
        <f>L467*(1-L487)</f>
        <v/>
      </c>
      <c r="G477">
        <f>M467*(1-M487)</f>
        <v/>
      </c>
      <c r="H477">
        <f>N467*(1-N487)</f>
        <v/>
      </c>
      <c r="K477">
        <f>E477-D477</f>
        <v/>
      </c>
      <c r="L477">
        <f>F477-E477</f>
        <v/>
      </c>
      <c r="M477">
        <f>G477-F477</f>
        <v/>
      </c>
      <c r="N477">
        <f>H477-G477</f>
        <v/>
      </c>
      <c r="AK477">
        <f>"Min " &amp; AK472</f>
        <v/>
      </c>
      <c r="AL477">
        <f>MIN(AK474:AN474)</f>
        <v/>
      </c>
    </row>
    <row r="478" spans="1:60">
      <c r="D478">
        <f>"Max " &amp; D475</f>
        <v/>
      </c>
      <c r="E478">
        <f>MAX(D477:H477)</f>
        <v/>
      </c>
      <c r="F478">
        <f>"Cash Tax  Effect on Max"</f>
        <v/>
      </c>
      <c r="G478">
        <f>IF(E479=K491,"Max ROIC in same year as Min Cash Tax","Inconclusive Effect")</f>
        <v/>
      </c>
      <c r="K478">
        <f>"Max " &amp; K475</f>
        <v/>
      </c>
      <c r="L478">
        <f>MAX(K477:N477)</f>
        <v/>
      </c>
      <c r="AK478">
        <f>AK477 &amp; " Year"</f>
        <v/>
      </c>
      <c r="AL478">
        <f>IF(MATCH(AL477,AK474:AN474,0)=1,AK473,IF(MATCH(AL477,AK474:AN474,0)=2,AL473,IF(MATCH(AL477,AK474:AN474,0)=3,AM473,AN473)))</f>
        <v/>
      </c>
    </row>
    <row r="479" spans="1:60">
      <c r="D479">
        <f>D478 &amp; " Year"</f>
        <v/>
      </c>
      <c r="E479">
        <f>VALUE(D476)+MATCH(E478,D477:H477,0)-1</f>
        <v/>
      </c>
      <c r="K479">
        <f>K478 &amp; " Year"</f>
        <v/>
      </c>
      <c r="L479">
        <f>IF(MATCH(L478,K477:N477,0)=1,K476,IF(MATCH(L478,K477:N477,0)=2,L476,IF(MATCH(L478,K477:N477,0)=3,M476,N476)))</f>
        <v/>
      </c>
      <c r="Q479">
        <f>"Change in Cash Tax Rate"</f>
        <v/>
      </c>
    </row>
    <row r="480" spans="1:60">
      <c r="D480">
        <f>"Min " &amp; D475</f>
        <v/>
      </c>
      <c r="E480">
        <f>MIN(D477:H477)</f>
        <v/>
      </c>
      <c r="F480">
        <f>"Cash Tax  Effect on Min"</f>
        <v/>
      </c>
      <c r="G480">
        <f>IF(E481=K489,"Min ROIC in same year as Max Cash Tax","Inconclusive Effect")</f>
        <v/>
      </c>
      <c r="K480">
        <f>"Min " &amp; K475</f>
        <v/>
      </c>
      <c r="L480">
        <f>MIN(K477:N477)</f>
        <v/>
      </c>
      <c r="Q480">
        <f>K476</f>
        <v/>
      </c>
      <c r="R480">
        <f>L476</f>
        <v/>
      </c>
      <c r="S480">
        <f>M476</f>
        <v/>
      </c>
      <c r="T480">
        <f>N476</f>
        <v/>
      </c>
    </row>
    <row r="481" spans="1:60">
      <c r="D481">
        <f>D480 &amp; " Year"</f>
        <v/>
      </c>
      <c r="E481">
        <f>VALUE(D476)+MATCH(E480,D477:H477,0)-1</f>
        <v/>
      </c>
      <c r="K481">
        <f>K480 &amp; " Year"</f>
        <v/>
      </c>
      <c r="L481">
        <f>IF(MATCH(L480,K477:N477,0)=1,K476,IF(MATCH(L480,K477:N477,0)=2,L476,IF(MATCH(L480,K477:N477,0)=3,M476,N476)))</f>
        <v/>
      </c>
      <c r="Q481">
        <f>K487-J487</f>
        <v/>
      </c>
      <c r="R481">
        <f>L487-K487</f>
        <v/>
      </c>
      <c r="S481">
        <f>M487-L487</f>
        <v/>
      </c>
      <c r="T481">
        <f>N487-M487</f>
        <v/>
      </c>
      <c r="X481">
        <f>"Op WC / Sales"</f>
        <v/>
      </c>
    </row>
    <row r="482" spans="1:60">
      <c r="D482">
        <f>"Correlation with OM"</f>
        <v/>
      </c>
      <c r="E482">
        <f>CORREL(D477:H477,Q462:U462)</f>
        <v/>
      </c>
      <c r="Q482">
        <f>"Max " &amp; Q479</f>
        <v/>
      </c>
      <c r="R482">
        <f>MAX(Q481:T481)</f>
        <v/>
      </c>
      <c r="X482">
        <f>D476</f>
        <v/>
      </c>
      <c r="Y482">
        <f>E476</f>
        <v/>
      </c>
      <c r="Z482">
        <f>F476</f>
        <v/>
      </c>
      <c r="AA482">
        <f>G476</f>
        <v/>
      </c>
      <c r="AB482">
        <f>H476</f>
        <v/>
      </c>
      <c r="AK482">
        <f>"Change in Op WC / Sales"</f>
        <v/>
      </c>
    </row>
    <row r="483" spans="1:60">
      <c r="D483">
        <f>"Correlation with IC"</f>
        <v/>
      </c>
      <c r="E483">
        <f>CORREL(D477:H477,Q490:U490)</f>
        <v/>
      </c>
      <c r="Q483">
        <f>Q482 &amp; " Year"</f>
        <v/>
      </c>
      <c r="R483">
        <f>IF(MATCH(R482,Q481:T481,0)=1,Q480,IF(MATCH(R482,Q481:T481,0)=2,R480,IF(MATCH(R482,Q481:T481,0)=3,S480,T480)))</f>
        <v/>
      </c>
      <c r="X483">
        <f>(INDIRECT("J" &amp; MATCH("Total Current Assets",B145:B403,0) +144) - INDIRECT("J" &amp; MATCH("Total Current Liabilities",B145:B403,0) +144))/(INDIRECT("J" &amp; MATCH("Sales/Revenue",B145:B403,0) +144))</f>
        <v/>
      </c>
      <c r="Y483">
        <f>(INDIRECT("K" &amp; MATCH("Total Current Assets",B145:B403,0) +144) - INDIRECT("K" &amp; MATCH("Total Current Liabilities",B145:B403,0) +144))/(INDIRECT("K" &amp; MATCH("Sales/Revenue",B145:B403,0) +144))</f>
        <v/>
      </c>
      <c r="Z483">
        <f>(INDIRECT("L" &amp; MATCH("Total Current Assets",B145:B403,0) +144) - INDIRECT("L" &amp; MATCH("Total Current Liabilities",B145:B403,0) +144))/(INDIRECT("L" &amp; MATCH("Sales/Revenue",B145:B403,0) +144))</f>
        <v/>
      </c>
      <c r="AA483">
        <f>(INDIRECT("M" &amp; MATCH("Total Current Assets",B145:B403,0) +144) - INDIRECT("M" &amp; MATCH("Total Current Liabilities",B145:B403,0) +144))/(INDIRECT("M" &amp; MATCH("Sales/Revenue",B145:B403,0) +144))</f>
        <v/>
      </c>
      <c r="AB483">
        <f>(INDIRECT("N" &amp; MATCH("Total Current Assets",B145:B403,0) +144) - INDIRECT("N" &amp; MATCH("Total Current Liabilities",B145:B403,0) +144))/(INDIRECT("N" &amp; MATCH("Sales/Revenue",B145:B403,0) +144))</f>
        <v/>
      </c>
      <c r="AK483">
        <f>K476</f>
        <v/>
      </c>
      <c r="AL483">
        <f>L476</f>
        <v/>
      </c>
      <c r="AM483">
        <f>M476</f>
        <v/>
      </c>
      <c r="AN483">
        <f>N476</f>
        <v/>
      </c>
    </row>
    <row r="484" spans="1:60">
      <c r="D484">
        <f>"Correlation with GM"</f>
        <v/>
      </c>
      <c r="E484">
        <f>CORREL(D477:H477,X455:AB455)</f>
        <v/>
      </c>
      <c r="Q484">
        <f>"Min " &amp; Q479</f>
        <v/>
      </c>
      <c r="R484">
        <f>MIN(Q481:T481)</f>
        <v/>
      </c>
      <c r="X484">
        <f>"Max " &amp; X481</f>
        <v/>
      </c>
      <c r="Y484">
        <f>MAX(X483:AB483)</f>
        <v/>
      </c>
      <c r="AK484">
        <f>Y483-X483</f>
        <v/>
      </c>
      <c r="AL484">
        <f>Z483-Y483</f>
        <v/>
      </c>
      <c r="AM484">
        <f>AA483-Z483</f>
        <v/>
      </c>
      <c r="AN484">
        <f>AB483-AA483</f>
        <v/>
      </c>
    </row>
    <row r="485" spans="1:60">
      <c r="D485">
        <f>"Correlation with SGA"</f>
        <v/>
      </c>
      <c r="E485">
        <f>CORREL(D477:H477,X463:AB463)</f>
        <v/>
      </c>
      <c r="J485">
        <f>"Cash Tax Rate"</f>
        <v/>
      </c>
      <c r="Q485">
        <f>Q484 &amp; " Year"</f>
        <v/>
      </c>
      <c r="R485">
        <f>IF(MATCH(R484,Q481:T481,0)=1,Q480,IF(MATCH(R484,Q481:T481,0)=2,R480,IF(MATCH(R484,Q481:T481,0)=3,S480,T480)))</f>
        <v/>
      </c>
      <c r="X485">
        <f>X484 &amp; " Year"</f>
        <v/>
      </c>
      <c r="Y485">
        <f>VALUE(X482)+MATCH(Y484,X483:AB483,0)-1</f>
        <v/>
      </c>
      <c r="AK485">
        <f>"Max " &amp; AK482</f>
        <v/>
      </c>
      <c r="AL485">
        <f>MAX(AK484:AN484)</f>
        <v/>
      </c>
    </row>
    <row r="486" spans="1:60">
      <c r="D486">
        <f>"Correlation with Dep"</f>
        <v/>
      </c>
      <c r="E486">
        <f>CORREL(D477:H477,X471:AB471)</f>
        <v/>
      </c>
      <c r="J486">
        <f>D476</f>
        <v/>
      </c>
      <c r="K486">
        <f>E476</f>
        <v/>
      </c>
      <c r="L486">
        <f>F476</f>
        <v/>
      </c>
      <c r="M486">
        <f>G476</f>
        <v/>
      </c>
      <c r="N486">
        <f>H476</f>
        <v/>
      </c>
      <c r="X486">
        <f>"Min " &amp; X481</f>
        <v/>
      </c>
      <c r="Y486">
        <f>MIN(X483:AB483)</f>
        <v/>
      </c>
      <c r="AK486">
        <f>AK485 &amp; " Year"</f>
        <v/>
      </c>
      <c r="AL486">
        <f>IF(MATCH(AL485,AK484:AN484,0)=1,AK483,IF(MATCH(AL485,AK484:AN484,0)=2,AL483,IF(MATCH(AL485,AK484:AN484,0)=3,AM483,AN483)))</f>
        <v/>
      </c>
    </row>
    <row r="487" spans="1:60">
      <c r="D487">
        <f>"Correlation with Op WC"</f>
        <v/>
      </c>
      <c r="E487">
        <f>CORREL(D477:H477,X483:AB483)</f>
        <v/>
      </c>
      <c r="J487">
        <f>(INDIRECT("J" &amp; MATCH("Income Tax",B145:B403,0) +144))/(INDIRECT("J" &amp; MATCH("Pretax Income",B145:B403,0) +144))</f>
        <v/>
      </c>
      <c r="K487">
        <f>(INDIRECT("K" &amp; MATCH("Income Tax",B145:B403,0) +144))/(INDIRECT("K" &amp; MATCH("Pretax Income",B145:B403,0) +144))</f>
        <v/>
      </c>
      <c r="L487">
        <f>(INDIRECT("L" &amp; MATCH("Income Tax",B145:B403,0) +144))/(INDIRECT("L" &amp; MATCH("Pretax Income",B145:B403,0) +144))</f>
        <v/>
      </c>
      <c r="M487">
        <f>(INDIRECT("M" &amp; MATCH("Income Tax",B145:B403,0) +144))/(INDIRECT("M" &amp; MATCH("Pretax Income",B145:B403,0) +144))</f>
        <v/>
      </c>
      <c r="N487">
        <f>(INDIRECT("N" &amp; MATCH("Income Tax",B145:B403,0) +144))/(INDIRECT("N" &amp; MATCH("Pretax Income",B145:B403,0) +144))</f>
        <v/>
      </c>
      <c r="X487">
        <f>X486 &amp; " Year"</f>
        <v/>
      </c>
      <c r="Y487">
        <f>VALUE(X482)+MATCH(Y486,X483:AB483,0)-1</f>
        <v/>
      </c>
      <c r="AK487">
        <f>"Min " &amp; AK482</f>
        <v/>
      </c>
      <c r="AL487">
        <f>MIN(AK484:AN484)</f>
        <v/>
      </c>
    </row>
    <row r="488" spans="1:60">
      <c r="D488">
        <f>"Correlation with PPE"</f>
        <v/>
      </c>
      <c r="E488">
        <f>CORREL(D477:H477,X491:AB491)</f>
        <v/>
      </c>
      <c r="J488">
        <f>"Max " &amp; J485</f>
        <v/>
      </c>
      <c r="K488">
        <f>MAX(J487:N487)</f>
        <v/>
      </c>
      <c r="Q488">
        <f>"Invested Capital / Sales"</f>
        <v/>
      </c>
      <c r="AK488">
        <f>AK487 &amp; " Year"</f>
        <v/>
      </c>
      <c r="AL488">
        <f>IF(MATCH(AL487,AK484:AN484,0)=1,AK483,IF(MATCH(AL487,AK484:AN484,0)=2,AL483,IF(MATCH(AL487,AK484:AN484,0)=3,AM483,AN483)))</f>
        <v/>
      </c>
    </row>
    <row r="489" spans="1:60">
      <c r="D489">
        <f>"Correlation with Intangibles"</f>
        <v/>
      </c>
      <c r="E489">
        <f>CORREL(D477:H477,X499:AB499)</f>
        <v/>
      </c>
      <c r="J489">
        <f>J488 &amp; " Year"</f>
        <v/>
      </c>
      <c r="K489">
        <f>VALUE(J486)+MATCH(K488,J487:N487,0)-1</f>
        <v/>
      </c>
      <c r="Q489">
        <f>D476</f>
        <v/>
      </c>
      <c r="R489">
        <f>E476</f>
        <v/>
      </c>
      <c r="S489">
        <f>F476</f>
        <v/>
      </c>
      <c r="T489">
        <f>G476</f>
        <v/>
      </c>
      <c r="U489">
        <f>H476</f>
        <v/>
      </c>
      <c r="X489">
        <f>"PPE / Sales"</f>
        <v/>
      </c>
    </row>
    <row r="490" spans="1:60">
      <c r="J490">
        <f>"Min " &amp; J485</f>
        <v/>
      </c>
      <c r="K490">
        <f>MIN(J487:N487)</f>
        <v/>
      </c>
      <c r="Q490">
        <f>SUM(X483,X491,X499)</f>
        <v/>
      </c>
      <c r="R490">
        <f>SUM(Y483,Y491,Y499)</f>
        <v/>
      </c>
      <c r="S490">
        <f>SUM(Z483,Z491,Z499)</f>
        <v/>
      </c>
      <c r="T490">
        <f>SUM(AA483,AA491,AA499)</f>
        <v/>
      </c>
      <c r="U490">
        <f>SUM(AB483,AB491,AB499)</f>
        <v/>
      </c>
      <c r="X490">
        <f>D476</f>
        <v/>
      </c>
      <c r="Y490">
        <f>E476</f>
        <v/>
      </c>
      <c r="Z490">
        <f>F476</f>
        <v/>
      </c>
      <c r="AA490">
        <f>G476</f>
        <v/>
      </c>
      <c r="AB490">
        <f>H476</f>
        <v/>
      </c>
      <c r="AE490">
        <f>"Change in Invested Capital / Sales"</f>
        <v/>
      </c>
      <c r="AK490">
        <f>"Change in PPE / Sales"</f>
        <v/>
      </c>
    </row>
    <row r="491" spans="1:60">
      <c r="J491">
        <f>J490 &amp; " Year"</f>
        <v/>
      </c>
      <c r="K491">
        <f>VALUE(J486)+MATCH(K490,J487:N487,0)-1</f>
        <v/>
      </c>
      <c r="Q491">
        <f>"Max " &amp; Q488</f>
        <v/>
      </c>
      <c r="R491">
        <f>MAX(Q490:U490)</f>
        <v/>
      </c>
      <c r="S491">
        <f>"Op WC Effect on Max"</f>
        <v/>
      </c>
      <c r="T491">
        <f>IF(R492=Y485,"Max IC in same year as Max Op WC","Inconclusive Effect")</f>
        <v/>
      </c>
      <c r="U491">
        <f>"Correlation with Op WC"</f>
        <v/>
      </c>
      <c r="V491">
        <f>CORREL(Q490:U490,X483:AB483)</f>
        <v/>
      </c>
      <c r="X491">
        <f>(INDIRECT("J" &amp; MATCH("Net Property, Plant &amp; Equipment",B145:B403,0) +144))/(INDIRECT("J" &amp; MATCH("Sales/Revenue",B145:B403,0) +144))</f>
        <v/>
      </c>
      <c r="Y491">
        <f>(INDIRECT("K" &amp; MATCH("Net Property, Plant &amp; Equipment",B145:B403,0) +144))/(INDIRECT("K" &amp; MATCH("Sales/Revenue",B145:B403,0) +144))</f>
        <v/>
      </c>
      <c r="Z491">
        <f>(INDIRECT("L" &amp; MATCH("Net Property, Plant &amp; Equipment",B145:B403,0) +144))/(INDIRECT("L" &amp; MATCH("Sales/Revenue",B145:B403,0) +144))</f>
        <v/>
      </c>
      <c r="AA491">
        <f>(INDIRECT("M" &amp; MATCH("Net Property, Plant &amp; Equipment",B145:B403,0) +144))/(INDIRECT("M" &amp; MATCH("Sales/Revenue",B145:B403,0) +144))</f>
        <v/>
      </c>
      <c r="AB491">
        <f>(INDIRECT("N" &amp; MATCH("Net Property, Plant &amp; Equipment",B145:B403,0) +144))/(INDIRECT("N" &amp; MATCH("Sales/Revenue",B145:B403,0) +144))</f>
        <v/>
      </c>
      <c r="AE491">
        <f>K476</f>
        <v/>
      </c>
      <c r="AF491">
        <f>L476</f>
        <v/>
      </c>
      <c r="AG491">
        <f>M476</f>
        <v/>
      </c>
      <c r="AH491">
        <f>N476</f>
        <v/>
      </c>
      <c r="AK491">
        <f>K476</f>
        <v/>
      </c>
      <c r="AL491">
        <f>L476</f>
        <v/>
      </c>
      <c r="AM491">
        <f>M476</f>
        <v/>
      </c>
      <c r="AN491">
        <f>N476</f>
        <v/>
      </c>
    </row>
    <row r="492" spans="1:60">
      <c r="Q492">
        <f>Q491 &amp; " Year"</f>
        <v/>
      </c>
      <c r="R492">
        <f>VALUE(Q489)+MATCH(R491,Q490:U490,0)-1</f>
        <v/>
      </c>
      <c r="S492">
        <f>"PPE Effect on Max"</f>
        <v/>
      </c>
      <c r="T492">
        <f>IF(R492=Y493,"Max IC in same year as Max PPE","Inconclusive Effect")</f>
        <v/>
      </c>
      <c r="U492">
        <f>"Correlation with PPE"</f>
        <v/>
      </c>
      <c r="V492">
        <f>CORREL(Q490:U490,X491:AB491)</f>
        <v/>
      </c>
      <c r="X492">
        <f>"Max " &amp; X489</f>
        <v/>
      </c>
      <c r="Y492">
        <f>MAX(X491:AB491)</f>
        <v/>
      </c>
      <c r="AE492">
        <f>R490-Q490</f>
        <v/>
      </c>
      <c r="AF492">
        <f>S490-R490</f>
        <v/>
      </c>
      <c r="AG492">
        <f>T490-S490</f>
        <v/>
      </c>
      <c r="AH492">
        <f>U490-T490</f>
        <v/>
      </c>
      <c r="AK492">
        <f>Y491-X491</f>
        <v/>
      </c>
      <c r="AL492">
        <f>Z491-Y491</f>
        <v/>
      </c>
      <c r="AM492">
        <f>AA491-Z491</f>
        <v/>
      </c>
      <c r="AN492">
        <f>AB491-AA491</f>
        <v/>
      </c>
    </row>
    <row r="493" spans="1:60">
      <c r="Q493">
        <f>"Min " &amp; Q488</f>
        <v/>
      </c>
      <c r="R493">
        <f>MIN(Q490:U490)</f>
        <v/>
      </c>
      <c r="S493">
        <f>"Intangibles Effect on Max"</f>
        <v/>
      </c>
      <c r="T493">
        <f>IF(R492=Y501,"Max IC in same year as Max Intangibles","Inconclusive Effect")</f>
        <v/>
      </c>
      <c r="U493">
        <f>"Correlation with Intangibles"</f>
        <v/>
      </c>
      <c r="V493">
        <f>CORREL(Q490:U490,X499:AB499)</f>
        <v/>
      </c>
      <c r="X493">
        <f>X492 &amp; " Year"</f>
        <v/>
      </c>
      <c r="Y493">
        <f>VALUE(X490)+MATCH(Y492,X491:AB491,0)-1</f>
        <v/>
      </c>
      <c r="AE493">
        <f>"Max " &amp; AE490</f>
        <v/>
      </c>
      <c r="AF493">
        <f>MAX(AE492:AH492)</f>
        <v/>
      </c>
      <c r="AK493">
        <f>"Max " &amp; AK490</f>
        <v/>
      </c>
      <c r="AL493">
        <f>MAX(AK492:AN492)</f>
        <v/>
      </c>
    </row>
    <row r="494" spans="1:60">
      <c r="Q494">
        <f>Q493 &amp; " Year"</f>
        <v/>
      </c>
      <c r="R494">
        <f>VALUE(Q489)+MATCH(R493,Q490:U490,0)-1</f>
        <v/>
      </c>
      <c r="S494">
        <f>"Op WC Effect on Min"</f>
        <v/>
      </c>
      <c r="T494">
        <f>IF(R494=Y487,"Min IC in same year as Min Op WC","Inconclusive Effect")</f>
        <v/>
      </c>
      <c r="X494">
        <f>"Min " &amp; X489</f>
        <v/>
      </c>
      <c r="Y494">
        <f>MIN(X491:AB491)</f>
        <v/>
      </c>
      <c r="AE494">
        <f>AE493 &amp; " Year"</f>
        <v/>
      </c>
      <c r="AF494">
        <f>IF(MATCH(AF493,AE492:AH492,0)=1,AE491,IF(MATCH(AF493,AE492:AH492,0)=2,AF491,IF(MATCH(AF493,AE492:AH492,0)=3,AG491,AH491)))</f>
        <v/>
      </c>
      <c r="AK494">
        <f>AK493 &amp; " Year"</f>
        <v/>
      </c>
      <c r="AL494">
        <f>IF(MATCH(AL493,AK492:AN492,0)=1,AK491,IF(MATCH(AL493,AK492:AN492,0)=2,AL491,IF(MATCH(AL493,AK492:AN492,0)=3,AM491,AN491)))</f>
        <v/>
      </c>
    </row>
    <row r="495" spans="1:60">
      <c r="S495">
        <f>"PPE Effect on Min"</f>
        <v/>
      </c>
      <c r="T495">
        <f>IF(R494=Y495,"Min IC in same year as Min PPE","Inconclusive Effect")</f>
        <v/>
      </c>
      <c r="X495">
        <f>X494 &amp; " Year"</f>
        <v/>
      </c>
      <c r="Y495">
        <f>VALUE(X490)+MATCH(Y494,X491:AB491,0)-1</f>
        <v/>
      </c>
      <c r="AE495">
        <f>"Min " &amp; AE490</f>
        <v/>
      </c>
      <c r="AF495">
        <f>MIN(AE492:AH492)</f>
        <v/>
      </c>
      <c r="AK495">
        <f>"Min " &amp; AK490</f>
        <v/>
      </c>
      <c r="AL495">
        <f>MIN(AK492:AN492)</f>
        <v/>
      </c>
    </row>
    <row r="496" spans="1:60">
      <c r="S496">
        <f>"Intangibles Effect on Min"</f>
        <v/>
      </c>
      <c r="T496">
        <f>IF(R494=Y503,"Min IC in same year as Min Intangibles","Inconclusive Effect")</f>
        <v/>
      </c>
      <c r="AE496">
        <f>AE495 &amp; " Year"</f>
        <v/>
      </c>
      <c r="AF496">
        <f>IF(MATCH(AF495,AE492:AH492,0)=1,AE491,IF(MATCH(AF495,AE492:AH492,0)=2,AF491,IF(MATCH(AF495,AE492:AH492,0)=3,AG491,AH491)))</f>
        <v/>
      </c>
      <c r="AK496">
        <f>AK495 &amp; " Year"</f>
        <v/>
      </c>
      <c r="AL496">
        <f>IF(MATCH(AL495,AK492:AN492,0)=1,AK491,IF(MATCH(AL495,AK492:AN492,0)=2,AL491,IF(MATCH(AL495,AK492:AN492,0)=3,AM491,AN491)))</f>
        <v/>
      </c>
    </row>
    <row r="497" spans="1:60">
      <c r="X497">
        <f>"Intangibles / Sales"</f>
        <v/>
      </c>
    </row>
    <row r="498" spans="1:60">
      <c r="X498">
        <f>D476</f>
        <v/>
      </c>
      <c r="Y498">
        <f>E476</f>
        <v/>
      </c>
      <c r="Z498">
        <f>F476</f>
        <v/>
      </c>
      <c r="AA498">
        <f>G476</f>
        <v/>
      </c>
      <c r="AB498">
        <f>H476</f>
        <v/>
      </c>
      <c r="AK498">
        <f>"Change in Intagibles / Sales"</f>
        <v/>
      </c>
    </row>
    <row r="499" spans="1:60">
      <c r="X499">
        <f>(INDIRECT("J" &amp; MATCH("Intangible Assets",B145:B403,0) +144))/(INDIRECT("J" &amp; MATCH("Sales/Revenue",B145:B403,0) +144))</f>
        <v/>
      </c>
      <c r="Y499">
        <f>(INDIRECT("K" &amp; MATCH("Intangible Assets",B145:B403,0) +144))/(INDIRECT("K" &amp; MATCH("Sales/Revenue",B145:B403,0) +144))</f>
        <v/>
      </c>
      <c r="Z499">
        <f>(INDIRECT("L" &amp; MATCH("Intangible Assets",B145:B403,0) +144))/(INDIRECT("L" &amp; MATCH("Sales/Revenue",B145:B403,0) +144))</f>
        <v/>
      </c>
      <c r="AA499">
        <f>(INDIRECT("M" &amp; MATCH("Intangible Assets",B145:B403,0) +144))/(INDIRECT("M" &amp; MATCH("Sales/Revenue",B145:B403,0) +144))</f>
        <v/>
      </c>
      <c r="AB499">
        <f>(INDIRECT("N" &amp; MATCH("Intangible Assets",B145:B403,0) +144))/(INDIRECT("N" &amp; MATCH("Sales/Revenue",B145:B403,0) +144))</f>
        <v/>
      </c>
      <c r="AK499">
        <f>K476</f>
        <v/>
      </c>
      <c r="AL499">
        <f>L476</f>
        <v/>
      </c>
      <c r="AM499">
        <f>M476</f>
        <v/>
      </c>
      <c r="AN499">
        <f>N476</f>
        <v/>
      </c>
    </row>
    <row r="500" spans="1:60">
      <c r="X500">
        <f>"Max " &amp; X497</f>
        <v/>
      </c>
      <c r="Y500">
        <f>MAX(X499:AB499)</f>
        <v/>
      </c>
      <c r="AK500">
        <f>Y499-X499</f>
        <v/>
      </c>
      <c r="AL500">
        <f>Z499-Y499</f>
        <v/>
      </c>
      <c r="AM500">
        <f>AA499-Z499</f>
        <v/>
      </c>
      <c r="AN500">
        <f>AB499-AA499</f>
        <v/>
      </c>
    </row>
    <row r="501" spans="1:60">
      <c r="X501">
        <f>X500 &amp; " Year"</f>
        <v/>
      </c>
      <c r="Y501">
        <f>VALUE(X498)+MATCH(Y500,X499:AB499,0)-1</f>
        <v/>
      </c>
      <c r="AK501">
        <f>"Max " &amp; AK498</f>
        <v/>
      </c>
      <c r="AL501">
        <f>MAX(AK500:AN500)</f>
        <v/>
      </c>
    </row>
    <row r="502" spans="1:60">
      <c r="X502">
        <f>"Min " &amp; X497</f>
        <v/>
      </c>
      <c r="Y502">
        <f>MIN(X499:AB499)</f>
        <v/>
      </c>
      <c r="AK502">
        <f>AK501 &amp; " Year"</f>
        <v/>
      </c>
      <c r="AL502">
        <f>IF(MATCH(AL501,AK500:AN500,0)=1,AK499,IF(MATCH(AL501,AK500:AN500,0)=2,AL499,IF(MATCH(AL501,AK500:AN500,0)=3,AM499,AN499)))</f>
        <v/>
      </c>
    </row>
    <row r="503" spans="1:60">
      <c r="X503">
        <f>X502 &amp; " Year"</f>
        <v/>
      </c>
      <c r="Y503">
        <f>VALUE(X498)+MATCH(Y502,X499:AB499,0)-1</f>
        <v/>
      </c>
      <c r="AK503">
        <f>"Min " &amp; AK498</f>
        <v/>
      </c>
      <c r="AL503">
        <f>MIN(AK500:AN500)</f>
        <v/>
      </c>
    </row>
    <row r="504" spans="1:60">
      <c r="AK504">
        <f>AK503 &amp; " Year"</f>
        <v/>
      </c>
      <c r="AL504">
        <f>IF(MATCH(AL503,AK500:AN500,0)=1,AK499,IF(MATCH(AL503,AK500:AN500,0)=2,AL499,IF(MATCH(AL503,AK500:AN500,0)=3,AM499,AN499)))</f>
        <v/>
      </c>
    </row>
    <row r="507" spans="1:60">
      <c r="D507">
        <f>D476</f>
        <v/>
      </c>
      <c r="E507">
        <f>E476</f>
        <v/>
      </c>
      <c r="F507">
        <f>F476</f>
        <v/>
      </c>
      <c r="G507">
        <f>G476</f>
        <v/>
      </c>
      <c r="H507">
        <f>H476</f>
        <v/>
      </c>
      <c r="I507">
        <f>"Average"</f>
        <v/>
      </c>
      <c r="J507">
        <f>"SD"</f>
        <v/>
      </c>
      <c r="K507">
        <f>D507</f>
        <v/>
      </c>
      <c r="L507">
        <f>E507</f>
        <v/>
      </c>
      <c r="M507">
        <f>F507</f>
        <v/>
      </c>
      <c r="N507">
        <f>G507</f>
        <v/>
      </c>
      <c r="O507">
        <f>H507</f>
        <v/>
      </c>
      <c r="P507">
        <f>"Max z Year"</f>
        <v/>
      </c>
    </row>
    <row r="508" spans="1:60">
      <c r="C508">
        <f>D475</f>
        <v/>
      </c>
      <c r="D508">
        <f>D477</f>
        <v/>
      </c>
      <c r="E508">
        <f>E477</f>
        <v/>
      </c>
      <c r="F508">
        <f>F477</f>
        <v/>
      </c>
      <c r="G508">
        <f>G477</f>
        <v/>
      </c>
      <c r="H508">
        <f>H477</f>
        <v/>
      </c>
      <c r="I508">
        <f>AVERAGE(D508:H508)</f>
        <v/>
      </c>
      <c r="J508">
        <f>STDEV(D508:H508)</f>
        <v/>
      </c>
      <c r="K508">
        <f>(D508-I508)/J508</f>
        <v/>
      </c>
      <c r="L508">
        <f>(E508-I508)/J508</f>
        <v/>
      </c>
      <c r="M508">
        <f>(F508-I508)/J508</f>
        <v/>
      </c>
      <c r="N508">
        <f>(G508-I508)/J508</f>
        <v/>
      </c>
      <c r="O508">
        <f>(H508-I508)/J508</f>
        <v/>
      </c>
      <c r="P508">
        <f>K507 + MATCH(IF(MAX(MAX(K508:O508),ABS(MIN(K508:O508)))=ABS(MIN(K508:O508)), MIN(K508:O508),MAX(K508:O508)),K508:O508,0) - 1</f>
        <v/>
      </c>
    </row>
    <row r="509" spans="1:60">
      <c r="C509">
        <f>J465</f>
        <v/>
      </c>
      <c r="D509">
        <f>J467</f>
        <v/>
      </c>
      <c r="E509">
        <f>K467</f>
        <v/>
      </c>
      <c r="F509">
        <f>L467</f>
        <v/>
      </c>
      <c r="G509">
        <f>M467</f>
        <v/>
      </c>
      <c r="H509">
        <f>N467</f>
        <v/>
      </c>
      <c r="I509">
        <f>AVERAGE(D509:H509)</f>
        <v/>
      </c>
      <c r="J509">
        <f>STDEV(D509:H509)</f>
        <v/>
      </c>
      <c r="K509">
        <f>(D509-I509)/J509</f>
        <v/>
      </c>
      <c r="L509">
        <f>(E509-I509)/J509</f>
        <v/>
      </c>
      <c r="M509">
        <f>(F509-I509)/J509</f>
        <v/>
      </c>
      <c r="N509">
        <f>(G509-I509)/J509</f>
        <v/>
      </c>
      <c r="O509">
        <f>(H509-I509)/J509</f>
        <v/>
      </c>
      <c r="P509">
        <f>K507 + MATCH(IF(MAX(MAX(K509:O509),ABS(MIN(K509:O509)))=ABS(MIN(K509:O509)), MIN(K509:O509),MAX(K509:O509)),K509:O509,0) - 1</f>
        <v/>
      </c>
    </row>
    <row r="510" spans="1:60">
      <c r="C510">
        <f>J485</f>
        <v/>
      </c>
      <c r="D510">
        <f>J487</f>
        <v/>
      </c>
      <c r="E510">
        <f>K487</f>
        <v/>
      </c>
      <c r="F510">
        <f>L487</f>
        <v/>
      </c>
      <c r="G510">
        <f>M487</f>
        <v/>
      </c>
      <c r="H510">
        <f>N487</f>
        <v/>
      </c>
      <c r="I510">
        <f>AVERAGE(D510:H510)</f>
        <v/>
      </c>
      <c r="J510">
        <f>STDEV(D510:H510)</f>
        <v/>
      </c>
      <c r="K510">
        <f>(D510-I510)/J510</f>
        <v/>
      </c>
      <c r="L510">
        <f>(E510-I510)/J510</f>
        <v/>
      </c>
      <c r="M510">
        <f>(F510-I510)/J510</f>
        <v/>
      </c>
      <c r="N510">
        <f>(G510-I510)/J510</f>
        <v/>
      </c>
      <c r="O510">
        <f>(H510-I510)/J510</f>
        <v/>
      </c>
      <c r="P510">
        <f>K507 + MATCH(IF(MAX(MAX(K510:O510),ABS(MIN(K510:O510)))=ABS(MIN(K510:O510)), MIN(K510:O510),MAX(K510:O510)),K510:O510,0) - 1</f>
        <v/>
      </c>
    </row>
    <row r="511" spans="1:60">
      <c r="C511">
        <f>Q460</f>
        <v/>
      </c>
      <c r="D511">
        <f>Q462</f>
        <v/>
      </c>
      <c r="E511">
        <f>R462</f>
        <v/>
      </c>
      <c r="F511">
        <f>S462</f>
        <v/>
      </c>
      <c r="G511">
        <f>T462</f>
        <v/>
      </c>
      <c r="H511">
        <f>U462</f>
        <v/>
      </c>
      <c r="I511">
        <f>AVERAGE(D511:H511)</f>
        <v/>
      </c>
      <c r="J511">
        <f>STDEV(D511:H511)</f>
        <v/>
      </c>
      <c r="K511">
        <f>(D511-I511)/J511</f>
        <v/>
      </c>
      <c r="L511">
        <f>(E511-I511)/J511</f>
        <v/>
      </c>
      <c r="M511">
        <f>(F511-I511)/J511</f>
        <v/>
      </c>
      <c r="N511">
        <f>(G511-I511)/J511</f>
        <v/>
      </c>
      <c r="O511">
        <f>(H511-I511)/J511</f>
        <v/>
      </c>
      <c r="P511">
        <f>K507 + MATCH(IF(MAX(MAX(K511:O511),ABS(MIN(K511:O511)))=ABS(MIN(K511:O511)), MIN(K511:O511),MAX(K511:O511)),K511:O511,0) - 1</f>
        <v/>
      </c>
    </row>
    <row r="512" spans="1:60">
      <c r="C512">
        <f>Q488</f>
        <v/>
      </c>
      <c r="D512">
        <f>Q490</f>
        <v/>
      </c>
      <c r="E512">
        <f>R490</f>
        <v/>
      </c>
      <c r="F512">
        <f>S490</f>
        <v/>
      </c>
      <c r="G512">
        <f>T490</f>
        <v/>
      </c>
      <c r="H512">
        <f>U490</f>
        <v/>
      </c>
      <c r="I512">
        <f>AVERAGE(D512:H512)</f>
        <v/>
      </c>
      <c r="J512">
        <f>STDEV(D512:H512)</f>
        <v/>
      </c>
      <c r="K512">
        <f>(D512-I512)/J512</f>
        <v/>
      </c>
      <c r="L512">
        <f>(E512-I512)/J512</f>
        <v/>
      </c>
      <c r="M512">
        <f>(F512-I512)/J512</f>
        <v/>
      </c>
      <c r="N512">
        <f>(G512-I512)/J512</f>
        <v/>
      </c>
      <c r="O512">
        <f>(H512-I512)/J512</f>
        <v/>
      </c>
      <c r="P512">
        <f>K507 + MATCH(IF(MAX(MAX(K512:O512),ABS(MIN(K512:O512)))=ABS(MIN(K512:O512)), MIN(K512:O512),MAX(K512:O512)),K512:O512,0) - 1</f>
        <v/>
      </c>
    </row>
    <row r="513" spans="1:60">
      <c r="C513">
        <f>X453</f>
        <v/>
      </c>
      <c r="D513">
        <f>X455</f>
        <v/>
      </c>
      <c r="E513">
        <f>Y455</f>
        <v/>
      </c>
      <c r="F513">
        <f>Z455</f>
        <v/>
      </c>
      <c r="G513">
        <f>AA455</f>
        <v/>
      </c>
      <c r="H513">
        <f>AB455</f>
        <v/>
      </c>
      <c r="I513">
        <f>AVERAGE(D513:H513)</f>
        <v/>
      </c>
      <c r="J513">
        <f>STDEV(D513:H513)</f>
        <v/>
      </c>
      <c r="K513">
        <f>(D513-I513)/J513</f>
        <v/>
      </c>
      <c r="L513">
        <f>(E513-I513)/J513</f>
        <v/>
      </c>
      <c r="M513">
        <f>(F513-I513)/J513</f>
        <v/>
      </c>
      <c r="N513">
        <f>(G513-I513)/J513</f>
        <v/>
      </c>
      <c r="O513">
        <f>(H513-I513)/J513</f>
        <v/>
      </c>
      <c r="P513">
        <f>K507 + MATCH(IF(MAX(MAX(K513:O513),ABS(MIN(K513:O513)))=ABS(MIN(K513:O513)), MIN(K513:O513),MAX(K513:O513)),K513:O513,0) - 1</f>
        <v/>
      </c>
    </row>
    <row r="514" spans="1:60">
      <c r="C514">
        <f>X461</f>
        <v/>
      </c>
      <c r="D514">
        <f>X463</f>
        <v/>
      </c>
      <c r="E514">
        <f>Y463</f>
        <v/>
      </c>
      <c r="F514">
        <f>Z463</f>
        <v/>
      </c>
      <c r="G514">
        <f>AA463</f>
        <v/>
      </c>
      <c r="H514">
        <f>AB463</f>
        <v/>
      </c>
      <c r="I514">
        <f>AVERAGE(D514:H514)</f>
        <v/>
      </c>
      <c r="J514">
        <f>STDEV(D514:H514)</f>
        <v/>
      </c>
      <c r="K514">
        <f>(D514-I514)/J514</f>
        <v/>
      </c>
      <c r="L514">
        <f>(E514-I514)/J514</f>
        <v/>
      </c>
      <c r="M514">
        <f>(F514-I514)/J514</f>
        <v/>
      </c>
      <c r="N514">
        <f>(G514-I514)/J514</f>
        <v/>
      </c>
      <c r="O514">
        <f>(H514-I514)/J514</f>
        <v/>
      </c>
      <c r="P514">
        <f>K507 + MATCH(IF(MAX(MAX(K514:O514),ABS(MIN(K514:O514)))=ABS(MIN(K514:O514)), MIN(K514:O514),MAX(K514:O514)),K514:O514,0) - 1</f>
        <v/>
      </c>
    </row>
    <row r="515" spans="1:60">
      <c r="C515">
        <f>X469</f>
        <v/>
      </c>
      <c r="D515">
        <f>X471</f>
        <v/>
      </c>
      <c r="E515">
        <f>Y471</f>
        <v/>
      </c>
      <c r="F515">
        <f>Z471</f>
        <v/>
      </c>
      <c r="G515">
        <f>AA471</f>
        <v/>
      </c>
      <c r="H515">
        <f>AB471</f>
        <v/>
      </c>
      <c r="I515">
        <f>AVERAGE(D515:H515)</f>
        <v/>
      </c>
      <c r="J515">
        <f>STDEV(D515:H515)</f>
        <v/>
      </c>
      <c r="K515">
        <f>(D515-I515)/J515</f>
        <v/>
      </c>
      <c r="L515">
        <f>(E515-I515)/J515</f>
        <v/>
      </c>
      <c r="M515">
        <f>(F515-I515)/J515</f>
        <v/>
      </c>
      <c r="N515">
        <f>(G515-I515)/J515</f>
        <v/>
      </c>
      <c r="O515">
        <f>(H515-I515)/J515</f>
        <v/>
      </c>
      <c r="P515">
        <f>K507 + MATCH(IF(MAX(MAX(K515:O515),ABS(MIN(K515:O515)))=ABS(MIN(K515:O515)), MIN(K515:O515),MAX(K515:O515)),K515:O515,0) - 1</f>
        <v/>
      </c>
    </row>
    <row r="516" spans="1:60">
      <c r="C516">
        <f>X481</f>
        <v/>
      </c>
      <c r="D516">
        <f>X483</f>
        <v/>
      </c>
      <c r="E516">
        <f>Y483</f>
        <v/>
      </c>
      <c r="F516">
        <f>Z483</f>
        <v/>
      </c>
      <c r="G516">
        <f>AA483</f>
        <v/>
      </c>
      <c r="H516">
        <f>AB483</f>
        <v/>
      </c>
      <c r="I516">
        <f>AVERAGE(D516:H516)</f>
        <v/>
      </c>
      <c r="J516">
        <f>STDEV(D516:H516)</f>
        <v/>
      </c>
      <c r="K516">
        <f>(D516-I516)/J516</f>
        <v/>
      </c>
      <c r="L516">
        <f>(E516-I516)/J516</f>
        <v/>
      </c>
      <c r="M516">
        <f>(F516-I516)/J516</f>
        <v/>
      </c>
      <c r="N516">
        <f>(G516-I516)/J516</f>
        <v/>
      </c>
      <c r="O516">
        <f>(H516-I516)/J516</f>
        <v/>
      </c>
      <c r="P516">
        <f>K507 + MATCH(IF(MAX(MAX(K516:O516),ABS(MIN(K516:O516)))=ABS(MIN(K516:O516)), MIN(K516:O516),MAX(K516:O516)),K516:O516,0) - 1</f>
        <v/>
      </c>
    </row>
    <row r="517" spans="1:60">
      <c r="C517">
        <f>X489</f>
        <v/>
      </c>
      <c r="D517">
        <f>X491</f>
        <v/>
      </c>
      <c r="E517">
        <f>Y491</f>
        <v/>
      </c>
      <c r="F517">
        <f>Z491</f>
        <v/>
      </c>
      <c r="G517">
        <f>AA491</f>
        <v/>
      </c>
      <c r="H517">
        <f>AB491</f>
        <v/>
      </c>
      <c r="I517">
        <f>AVERAGE(D517:H517)</f>
        <v/>
      </c>
      <c r="J517">
        <f>STDEV(D517:H517)</f>
        <v/>
      </c>
      <c r="K517">
        <f>(D517-I517)/J517</f>
        <v/>
      </c>
      <c r="L517">
        <f>(E517-I517)/J517</f>
        <v/>
      </c>
      <c r="M517">
        <f>(F517-I517)/J517</f>
        <v/>
      </c>
      <c r="N517">
        <f>(G517-I517)/J517</f>
        <v/>
      </c>
      <c r="O517">
        <f>(H517-I517)/J517</f>
        <v/>
      </c>
      <c r="P517">
        <f>K507 + MATCH(IF(MAX(MAX(K517:O517),ABS(MIN(K517:O517)))=ABS(MIN(K517:O517)), MIN(K517:O517),MAX(K517:O517)),K517:O517,0) - 1</f>
        <v/>
      </c>
    </row>
    <row r="518" spans="1:60">
      <c r="C518">
        <f>X497</f>
        <v/>
      </c>
      <c r="D518">
        <f>X499</f>
        <v/>
      </c>
      <c r="E518">
        <f>Y499</f>
        <v/>
      </c>
      <c r="F518">
        <f>Z499</f>
        <v/>
      </c>
      <c r="G518">
        <f>AA499</f>
        <v/>
      </c>
      <c r="H518">
        <f>AB499</f>
        <v/>
      </c>
      <c r="I518">
        <f>AVERAGE(D518:H518)</f>
        <v/>
      </c>
      <c r="J518">
        <f>STDEV(D518:H518)</f>
        <v/>
      </c>
      <c r="K518">
        <f>(D518-I518)/J518</f>
        <v/>
      </c>
      <c r="L518">
        <f>(E518-I518)/J518</f>
        <v/>
      </c>
      <c r="M518">
        <f>(F518-I518)/J518</f>
        <v/>
      </c>
      <c r="N518">
        <f>(G518-I518)/J518</f>
        <v/>
      </c>
      <c r="O518">
        <f>(H518-I518)/J518</f>
        <v/>
      </c>
      <c r="P518">
        <f>K507 + MATCH(IF(MAX(MAX(K518:O518),ABS(MIN(K518:O518)))=ABS(MIN(K518:O518)), MIN(K518:O518),MAX(K518:O518)),K518:O518,0) - 1</f>
        <v/>
      </c>
    </row>
    <row r="519" spans="1:60">
      <c r="I519">
        <f>"Max SD"</f>
        <v/>
      </c>
      <c r="J519">
        <f>MAX(J508:J518)</f>
        <v/>
      </c>
    </row>
    <row r="520" spans="1:60">
      <c r="I520">
        <f>"Max SD Item"</f>
        <v/>
      </c>
      <c r="J520">
        <f>INDIRECT("C" &amp; 507 + MATCH(J519,J508:J518,0))</f>
        <v/>
      </c>
    </row>
    <row r="521" spans="1:60">
      <c r="I521">
        <f>"Min SD"</f>
        <v/>
      </c>
      <c r="J521">
        <f>MIN(J508:J518)</f>
        <v/>
      </c>
    </row>
    <row r="522" spans="1:60">
      <c r="I522">
        <f>"Min SD Item"</f>
        <v/>
      </c>
      <c r="J522">
        <f>INDIRECT("C" &amp; 507 + MATCH(J521,J508:J518,0))</f>
        <v/>
      </c>
    </row>
    <row r="523" spans="1:60">
      <c r="C523">
        <f>"Correlation Analysis"</f>
        <v/>
      </c>
    </row>
    <row r="524" spans="1:60">
      <c r="D524">
        <f>C528</f>
        <v/>
      </c>
      <c r="E524">
        <f>C529</f>
        <v/>
      </c>
      <c r="F524">
        <f>X453</f>
        <v/>
      </c>
      <c r="G524">
        <f>X461</f>
        <v/>
      </c>
      <c r="H524">
        <f>X469</f>
        <v/>
      </c>
      <c r="I524">
        <f>X481</f>
        <v/>
      </c>
      <c r="J524">
        <f>X489</f>
        <v/>
      </c>
      <c r="K524">
        <f>X497</f>
        <v/>
      </c>
      <c r="L524">
        <f>"Key Driver on correlation basis"</f>
        <v/>
      </c>
    </row>
    <row r="525" spans="1:60">
      <c r="C525">
        <f>C508</f>
        <v/>
      </c>
      <c r="D525">
        <f>E482</f>
        <v/>
      </c>
      <c r="E525">
        <f>E483</f>
        <v/>
      </c>
      <c r="F525">
        <f>E484</f>
        <v/>
      </c>
      <c r="G525">
        <f>E485</f>
        <v/>
      </c>
      <c r="H525">
        <f>E486</f>
        <v/>
      </c>
      <c r="I525">
        <f>E487</f>
        <v/>
      </c>
      <c r="J525">
        <f>E488</f>
        <v/>
      </c>
      <c r="K525">
        <f>E489</f>
        <v/>
      </c>
    </row>
    <row r="526" spans="1:60">
      <c r="C526">
        <f>C509</f>
        <v/>
      </c>
      <c r="D526">
        <f>O468</f>
        <v/>
      </c>
      <c r="E526">
        <f>O469</f>
        <v/>
      </c>
    </row>
    <row r="527" spans="1:60">
      <c r="C527">
        <f>C510</f>
        <v/>
      </c>
    </row>
    <row r="528" spans="1:60">
      <c r="C528">
        <f>C511</f>
        <v/>
      </c>
      <c r="F528">
        <f>V463</f>
        <v/>
      </c>
      <c r="G528">
        <f>V464</f>
        <v/>
      </c>
      <c r="H528">
        <f>V465</f>
        <v/>
      </c>
      <c r="L528">
        <f>INDIRECT(ADDRESS(524,5+MATCH(IF(ABS(MAX(F528:H528))&gt;ABS(MIN(F528:H528)),MAX(F528:H528),MIN(F528:H528)),F528:H528,0)))</f>
        <v/>
      </c>
    </row>
    <row r="529" spans="1:60">
      <c r="C529">
        <f>C512</f>
        <v/>
      </c>
      <c r="I529">
        <f>V491</f>
        <v/>
      </c>
      <c r="J529">
        <f>V492</f>
        <v/>
      </c>
      <c r="K529">
        <f>V493</f>
        <v/>
      </c>
      <c r="L529">
        <f>INDIRECT(ADDRESS(524,8+MATCH(IF(ABS(MAX(I529:K529))&gt;ABS(MIN(I529:K529)),MAX(I529:K529),MIN(I529:K529)),I529:K529,0)))</f>
        <v/>
      </c>
    </row>
    <row r="532" spans="1:60">
      <c r="C532">
        <f>"Causation Analysis"</f>
        <v/>
      </c>
    </row>
    <row r="533" spans="1:60">
      <c r="D533">
        <f>C527</f>
        <v/>
      </c>
      <c r="E533">
        <f>C536</f>
        <v/>
      </c>
      <c r="F533">
        <f>C537</f>
        <v/>
      </c>
      <c r="G533">
        <f>F524</f>
        <v/>
      </c>
      <c r="H533">
        <f>G524</f>
        <v/>
      </c>
      <c r="I533">
        <f>H524</f>
        <v/>
      </c>
      <c r="J533">
        <f>I524</f>
        <v/>
      </c>
      <c r="K533">
        <f>J524</f>
        <v/>
      </c>
      <c r="L533">
        <f>K524</f>
        <v/>
      </c>
    </row>
    <row r="534" spans="1:60">
      <c r="C534">
        <f>C508</f>
        <v/>
      </c>
      <c r="D534">
        <f>IF(AND(G478&lt;&gt;"Inconclusive Effect",G480&lt;&gt;"Inconclusive Effect"),G478 &amp; CHAR(10) &amp; ". " &amp;G480,IF(G478&lt;&gt;"Inconclusive Effect",G478,IF(G480&lt;&gt;"Inconclusive Effect",G480,"Inconclusive Effect")))</f>
        <v/>
      </c>
    </row>
    <row r="535" spans="1:60">
      <c r="C535">
        <f>C509</f>
        <v/>
      </c>
      <c r="E535">
        <f>IF(AND(M468&lt;&gt;"Inconclusive Effect",M470&lt;&gt;"Inconclusive Effect"),M468 &amp; CHAR(10) &amp; ". " &amp;M470,IF(M468&lt;&gt;"Inconclusive Effect",M468,IF(M470&lt;&gt;"Inconclusive Effect",M470,"Inconclusive Effect")))</f>
        <v/>
      </c>
      <c r="F535">
        <f>IF(AND(M469&lt;&gt;"Inconclusive Effect",M471&lt;&gt;"Inconclusive Effect"),M469 &amp; CHAR(10) &amp; ". " &amp;M471,IF(M469&lt;&gt;"Inconclusive Effect",M469,IF(M471&lt;&gt;"Inconclusive Effect",M471,"Inconclusive Effect")))</f>
        <v/>
      </c>
    </row>
    <row r="536" spans="1:60">
      <c r="C536">
        <f>C511</f>
        <v/>
      </c>
      <c r="G536">
        <f>IF(AND(T463&lt;&gt;"Inconclusive Effect",T466&lt;&gt;"Inconclusive Effect"),T463 &amp; CHAR(10) &amp; ". " &amp;T466,IF(T463&lt;&gt;"Inconclusive Effect",T463,IF(T466&lt;&gt;"Inconclusive Effect",T466,"Inconclusive Effect")))</f>
        <v/>
      </c>
      <c r="H536">
        <f>IF(AND(T464&lt;&gt;"Inconclusive Effect",T467&lt;&gt;"Inconclusive Effect"),T464 &amp; CHAR(10) &amp; ". " &amp;T467,IF(T464&lt;&gt;"Inconclusive Effect",T464,IF(T467&lt;&gt;"Inconclusive Effect",T467,"Inconclusive Effect")))</f>
        <v/>
      </c>
      <c r="I536">
        <f>IF(AND(T465&lt;&gt;"Inconclusive Effect",T468&lt;&gt;"Inconclusive Effect"),T465 &amp; CHAR(10) &amp; ". " &amp;T468,IF(T465&lt;&gt;"Inconclusive Effect",T465,IF(T468&lt;&gt;"Inconclusive Effect",T468,"Inconclusive Effect")))</f>
        <v/>
      </c>
    </row>
    <row r="537" spans="1:60">
      <c r="C537">
        <f>C512</f>
        <v/>
      </c>
      <c r="J537">
        <f>IF(AND(T491&lt;&gt;"Inconclusive Effect",T494&lt;&gt;"Inconclusive Effect"),T491 &amp; CHAR(10) &amp; ". " &amp;T494,IF(T491&lt;&gt;"Inconclusive Effect",T491,IF(T494&lt;&gt;"Inconclusive Effect",T494,"Inconclusive Effect")))</f>
        <v/>
      </c>
      <c r="K537">
        <f>IF(AND(T492&lt;&gt;"Inconclusive Effect",T495&lt;&gt;"Inconclusive Effect"),T492 &amp; CHAR(10) &amp; ". " &amp;T495,IF(T492&lt;&gt;"Inconclusive Effect",T492,IF(T495&lt;&gt;"Inconclusive Effect",T495,"Inconclusive Effect")))</f>
        <v/>
      </c>
      <c r="L537">
        <f>IF(AND(T493&lt;&gt;"Inconclusive Effect",T496&lt;&gt;"Inconclusive Effect"),T493 &amp; CHAR(10) &amp; ". " &amp;T496,IF(T493&lt;&gt;"Inconclusive Effect",T493,IF(T496&lt;&gt;"Inconclusive Effect",T496,"Inconclusive Effect")))</f>
        <v/>
      </c>
    </row>
    <row r="538" spans="1:60">
      <c r="C538">
        <f>"Summary"</f>
        <v/>
      </c>
      <c r="D538">
        <f>IF(D534&lt;&gt;"Inconclusive Effect",D534,"")</f>
        <v/>
      </c>
      <c r="E538">
        <f>IF(E535&lt;&gt;"Inconclusive Effect",E535,"")</f>
        <v/>
      </c>
      <c r="F538">
        <f>IF(F535&lt;&gt;"Inconclusive Effect",F535,"")</f>
        <v/>
      </c>
      <c r="G538">
        <f>IF(G536&lt;&gt;"Inconclusive Effect",G536,"")</f>
        <v/>
      </c>
      <c r="H538">
        <f>IF(H536&lt;&gt;"Inconclusive Effect",H536,"")</f>
        <v/>
      </c>
      <c r="I538">
        <f>IF(I536&lt;&gt;"Inconclusive Effect",I536,"")</f>
        <v/>
      </c>
      <c r="J538">
        <f>IF(J537&lt;&gt;"Inconclusive Effect",J537,"")</f>
        <v/>
      </c>
      <c r="K538">
        <f>IF(K537&lt;&gt;"Inconclusive Effect",K537,"")</f>
        <v/>
      </c>
      <c r="L538">
        <f>IF(L537&lt;&gt;"Inconclusive Effect",L537,"")</f>
        <v/>
      </c>
    </row>
    <row r="540" spans="1:60">
      <c r="C540">
        <f>TEXTJOIN(". ",TRUE,D538:L538)</f>
        <v/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H540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60">
      <c r="B1" t="s">
        <v>0</v>
      </c>
      <c r="C1" t="s">
        <v>1687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60">
      <c r="B2" t="s">
        <v>2</v>
      </c>
      <c r="C2" t="s">
        <v>1688</v>
      </c>
      <c r="K2">
        <f>LEFT(C1,FIND("(",C1) - 2)</f>
        <v/>
      </c>
    </row>
    <row r="3" spans="1:60">
      <c r="J3">
        <f>RANDBETWEEN(1,6)</f>
        <v/>
      </c>
      <c r="K3">
        <f>" is scheduled to report earnings "&amp;IFERROR("between "&amp;LEFT(C20,FIND("-",C20)-2)&amp;" and "&amp;RIGHT(C20,FIND("-",C20)-2),"on "&amp;C20)</f>
        <v/>
      </c>
      <c r="L3">
        <f>" is slated to report earnings "&amp;IFERROR("between "&amp;LEFT(C20,FIND("-",C20)-2)&amp;" and "&amp;RIGHT(C20,FIND("-",C20)-2),"on "&amp;C20)</f>
        <v/>
      </c>
      <c r="M3">
        <f>" will report earnings "&amp;IFERROR("between "&amp;LEFT(C20,FIND("-",C20)-2)&amp;" and "&amp;RIGHT(C20,FIND("-",C20)-2),"on "&amp;C20)</f>
        <v/>
      </c>
      <c r="N3">
        <f>" reports earnings "&amp;IFERROR("between "&amp;LEFT(C20,FIND("-",C20)-2)&amp;" and "&amp;RIGHT(C20,FIND("-",C20)-2),"on "&amp;C20)</f>
        <v/>
      </c>
      <c r="O3">
        <f>" plans to report earnings "&amp;IFERROR("between "&amp;LEFT(C20,FIND("-",C20)-2)&amp;" and "&amp;RIGHT(C20,FIND("-",C20)-2),"on "&amp;C20)</f>
        <v/>
      </c>
      <c r="P3">
        <f>" is going to report earnings "&amp;IFERROR("between "&amp;LEFT(C20,FIND("-",C20)-2)&amp;" and "&amp;RIGHT(C20,FIND("-",C20)-2),"on "&amp;C20)</f>
        <v/>
      </c>
    </row>
    <row r="4" spans="1:60">
      <c r="B4" t="s">
        <v>4</v>
      </c>
      <c r="J4">
        <f>RANDBETWEEN(1,2)</f>
        <v/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 ))</f>
        <v/>
      </c>
      <c r="L4">
        <f>"The current stock price is " &amp; TEXT(C2,"$####.00") &amp; ", " &amp; IF(C2-C7=0, "at the same price" &amp; " after opening " &amp; IF(C8-C7=0, "at the same price as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IF(C2-C7&gt;0, "up " &amp; TEXT((C7-C2)/C7*-1,"##.##%")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"down " &amp; TEXT((C7-C2)/C7*1,"##.##%")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 ))</f>
        <v/>
      </c>
    </row>
    <row r="5" spans="1:60">
      <c r="J5">
        <f>RANDBETWEEN(1,2)</f>
        <v/>
      </c>
      <c r="K5">
        <f>"The one year target estimate for " &amp; D1 &amp; " is " &amp; TEXT(C23,"$####.00")</f>
        <v/>
      </c>
      <c r="L5">
        <f>D1 &amp; " is expected to be trading at " &amp; TEXT(C23, "$####.00") &amp; ", based on target estimates"</f>
        <v/>
      </c>
    </row>
    <row r="6" spans="1:60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60">
      <c s="1" r="A7" t="n">
        <v>0</v>
      </c>
      <c r="B7" t="s">
        <v>5</v>
      </c>
      <c r="C7" t="s">
        <v>1689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60">
      <c s="1" r="A8" t="n">
        <v>1</v>
      </c>
      <c r="B8" t="s">
        <v>7</v>
      </c>
      <c r="C8" t="s">
        <v>1690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60">
      <c s="1" r="A9" t="n">
        <v>2</v>
      </c>
      <c r="B9" t="s">
        <v>9</v>
      </c>
      <c r="C9" t="s">
        <v>10</v>
      </c>
      <c r="K9">
        <f>"Over the last 4 quarters, there" &amp; IF(4 - COUNTIF(C45:F45,"-*")=1, " has"," have") &amp; " been" &amp; IF(4 - COUNTIF(C45:F45,"-*")=1, " a,","") &amp; " positive earnings surprise" &amp; IF(4 - COUNTIF(C45:F45,"-*")=1, " ","s ") &amp; 4 -COUNTIF(C45:F45,"-*") &amp; IF(4 - COUNTIF(C45:F45,"-*")=1, " time,"," times,") &amp; " and a negative earnings surprise " &amp; COUNTIF(C45:F45,"-*") &amp; IF(COUNTIF(C45:F45,"-*")=1, " time", " times")</f>
        <v/>
      </c>
    </row>
    <row r="10" spans="1:60">
      <c s="1" r="A10" t="n">
        <v>3</v>
      </c>
      <c r="B10" t="s">
        <v>11</v>
      </c>
      <c r="C10" t="s">
        <v>10</v>
      </c>
      <c r="K10">
        <f>IF(F48=F52,"",IF(F48&gt;F52, "EPS estimates have increased by " &amp; TEXT(F48-F52,"$0.00") &amp; " in the 2 months leading up to the earnings report", "EPS estimates have decreased by " &amp; TEXT(ABS(F48-F52),"$0.00") &amp; " in the 2 months leading up to the earnings report"))</f>
        <v/>
      </c>
    </row>
    <row r="11" spans="1:60">
      <c s="1" r="A11" t="n">
        <v>4</v>
      </c>
      <c r="B11" t="s">
        <v>12</v>
      </c>
      <c r="C11" t="s">
        <v>1691</v>
      </c>
      <c r="K11">
        <f>IF(B145="Interest Income",U42, K42)</f>
        <v/>
      </c>
    </row>
    <row r="12" spans="1:60">
      <c s="1" r="A12" t="n">
        <v>5</v>
      </c>
      <c r="B12" t="s">
        <v>14</v>
      </c>
      <c r="C12" t="s">
        <v>1692</v>
      </c>
      <c r="D12">
        <f>LEFT(C12,FIND("-",C12)-2)</f>
        <v/>
      </c>
      <c r="E12">
        <f>TRIM(RIGHT(C12,FIND("-",C12)-1))</f>
        <v/>
      </c>
      <c r="K12">
        <f>D78</f>
        <v/>
      </c>
    </row>
    <row r="13" spans="1:60">
      <c s="1" r="A13" t="n">
        <v>6</v>
      </c>
      <c r="B13" t="s">
        <v>16</v>
      </c>
      <c r="C13" t="s">
        <v>1693</v>
      </c>
      <c r="K13">
        <f>D89</f>
        <v/>
      </c>
    </row>
    <row r="14" spans="1:60">
      <c s="1" r="A14" t="n">
        <v>7</v>
      </c>
      <c r="B14" t="s">
        <v>18</v>
      </c>
      <c r="C14" t="s">
        <v>1694</v>
      </c>
    </row>
    <row r="16" spans="1:60">
      <c s="1" r="A16" t="n">
        <v>0</v>
      </c>
      <c r="B16" t="s">
        <v>20</v>
      </c>
      <c r="C16" t="s">
        <v>64</v>
      </c>
    </row>
    <row r="17" spans="1:60">
      <c s="1" r="A17" t="n">
        <v>1</v>
      </c>
      <c r="B17" t="s">
        <v>22</v>
      </c>
      <c r="C17" t="s">
        <v>1695</v>
      </c>
      <c r="K17">
        <f>K2 &amp; IF(J3=1, K3,IF(J3=2,L3,IF(J3=3,M3,IF(J3=4,N3,IF(J3=5,O3,IF(J3=6,P3)))))) &amp; ". " &amp; IF(J4=1,K4,IF(J4=2,L4)) &amp; ". " &amp; IF(J5=1,K5,IF(J5=2,L5)) &amp; K6 &amp; ". " &amp; K7 &amp; ". " &amp; K8 &amp; ". " &amp; K9 &amp; "."</f>
        <v/>
      </c>
    </row>
    <row r="18" spans="1:60">
      <c s="1" r="A18" t="n">
        <v>2</v>
      </c>
      <c r="B18" t="s">
        <v>24</v>
      </c>
      <c r="C18" t="s">
        <v>1696</v>
      </c>
    </row>
    <row r="19" spans="1:60">
      <c s="1" r="A19" t="n">
        <v>3</v>
      </c>
      <c r="B19" t="s">
        <v>26</v>
      </c>
      <c r="C19" t="s">
        <v>1697</v>
      </c>
    </row>
    <row r="20" spans="1:60">
      <c s="1" r="A20" t="n">
        <v>4</v>
      </c>
      <c r="B20" t="s">
        <v>28</v>
      </c>
      <c r="C20" t="s">
        <v>29</v>
      </c>
    </row>
    <row r="21" spans="1:60">
      <c s="1" r="A21" t="n">
        <v>5</v>
      </c>
      <c r="B21" t="s">
        <v>30</v>
      </c>
      <c r="C21" t="s">
        <v>1698</v>
      </c>
    </row>
    <row r="22" spans="1:60">
      <c s="1" r="A22" t="n">
        <v>6</v>
      </c>
      <c r="B22" t="s">
        <v>32</v>
      </c>
      <c r="C22" t="s">
        <v>1699</v>
      </c>
      <c r="J22">
        <f>IF(K22 &lt;&gt; "",1, 0)</f>
        <v/>
      </c>
      <c r="K22">
        <f>IF(I145="pos_trend","Revenue","")</f>
        <v/>
      </c>
      <c r="L22">
        <f>IF(EXACT(K22,UPPER(K22)),K22,LOWER(K22))</f>
        <v/>
      </c>
      <c r="M22">
        <f>L22</f>
        <v/>
      </c>
      <c r="T22">
        <f>IF(U22 &lt;&gt; "",1, 0)</f>
        <v/>
      </c>
      <c r="U22">
        <f>IF(AND(B145 = "Interest Income",I145="pos_trend"), "Interest Income","")</f>
        <v/>
      </c>
      <c r="V22">
        <f>IF(EXACT(U22,UPPER(U22)),U22,LOWER(U22))</f>
        <v/>
      </c>
      <c r="W22">
        <f>V22</f>
        <v/>
      </c>
    </row>
    <row r="23" spans="1:60">
      <c s="1" r="A23" t="n">
        <v>7</v>
      </c>
      <c r="B23" t="s">
        <v>34</v>
      </c>
      <c r="C23" t="s">
        <v>1700</v>
      </c>
      <c r="J23">
        <f>IF(K23 &lt;&gt; "",2, 0)</f>
        <v/>
      </c>
      <c r="K23">
        <f>IF(I146="pos_trend",B146,"")</f>
        <v/>
      </c>
      <c r="L23">
        <f>IF(EXACT(K23,UPPER(K23)),K23,LOWER(K23))</f>
        <v/>
      </c>
      <c r="M23">
        <f>IF(L23&lt;&gt;"", M22 &amp; ", " &amp; L23,M22)</f>
        <v/>
      </c>
      <c r="T23">
        <f>IF(U23 &lt;&gt; "",2, 0)</f>
        <v/>
      </c>
      <c r="U23">
        <f>IF(I151="pos_trend",B151,"")</f>
        <v/>
      </c>
      <c r="V23">
        <f>IF(EXACT(U23,UPPER(U23)),U23,LOWER(U23))</f>
        <v/>
      </c>
      <c r="W23">
        <f>IF(V23&lt;&gt;"", W22 &amp; ", " &amp; V23,W22)</f>
        <v/>
      </c>
    </row>
    <row r="24" spans="1:60">
      <c r="J24">
        <f>IF(K24 &lt;&gt; "",3, 0)</f>
        <v/>
      </c>
      <c r="K24">
        <f>IF(I153="pos_trend",B153,"")</f>
        <v/>
      </c>
      <c r="L24">
        <f>IF(EXACT(K24,UPPER(K24)),K24,LOWER(K24))</f>
        <v/>
      </c>
      <c r="M24">
        <f>IF(L24&lt;&gt;"", M23 &amp; ", " &amp; L24,M23)</f>
        <v/>
      </c>
      <c r="T24">
        <f>IF(U24 &lt;&gt; "",3, 0)</f>
        <v/>
      </c>
      <c r="U24">
        <f>IF(I161="pos_trend",B161,"")</f>
        <v/>
      </c>
      <c r="V24">
        <f>IF(EXACT(U24,UPPER(U24)),U24,LOWER(U24))</f>
        <v/>
      </c>
      <c r="W24">
        <f>IF(V24&lt;&gt;"", W23 &amp; ", " &amp; V24,W23)</f>
        <v/>
      </c>
    </row>
    <row r="25" spans="1:60">
      <c r="J25">
        <f>IF(K25 &lt;&gt; "",4, 0)</f>
        <v/>
      </c>
      <c r="K25">
        <f>IF(I154="pos_trend",B154,"")</f>
        <v/>
      </c>
      <c r="L25">
        <f>IF(EXACT(K25,UPPER(K25)),K25,LOWER(K25))</f>
        <v/>
      </c>
      <c r="M25">
        <f>IF(L25&lt;&gt;"", M24 &amp; ", " &amp; L25,M24)</f>
        <v/>
      </c>
      <c r="T25">
        <f>IF(U25 &lt;&gt; "",4, 0)</f>
        <v/>
      </c>
      <c r="U25">
        <f>IF(I162="pos_trend",B162,"")</f>
        <v/>
      </c>
      <c r="V25">
        <f>IF(EXACT(U25,UPPER(U25)),U25,LOWER(U25))</f>
        <v/>
      </c>
      <c r="W25">
        <f>IF(V25&lt;&gt;"", W24 &amp; ", " &amp; V25,W24)</f>
        <v/>
      </c>
    </row>
    <row r="26" spans="1:60">
      <c s="1" r="B26" t="s">
        <v>36</v>
      </c>
      <c s="1" r="C26" t="s">
        <v>37</v>
      </c>
      <c s="1" r="D26" t="s">
        <v>38</v>
      </c>
      <c s="1" r="E26" t="s">
        <v>39</v>
      </c>
      <c s="1" r="F26" t="s">
        <v>40</v>
      </c>
      <c r="J26">
        <f>IF(K26 &lt;&gt; "",5, 0)</f>
        <v/>
      </c>
      <c r="K26">
        <f>IF(I155="pos_trend",B155,"")</f>
        <v/>
      </c>
      <c r="L26">
        <f>IF(EXACT(K26,UPPER(K26)),K26,LOWER(K26))</f>
        <v/>
      </c>
      <c r="M26">
        <f>IF(L26&lt;&gt;"", M25 &amp; ", " &amp; L26,M25)</f>
        <v/>
      </c>
      <c r="T26">
        <f>IF(U26 &lt;&gt; "",5, 0)</f>
        <v/>
      </c>
      <c r="U26">
        <f>IF(I167="pos_trend",B167,"")</f>
        <v/>
      </c>
      <c r="V26">
        <f>IF(EXACT(U26,UPPER(U26)),U26,LOWER(U26))</f>
        <v/>
      </c>
      <c r="W26">
        <f>IF(V26&lt;&gt;"", W25 &amp; ", " &amp; V26,W25)</f>
        <v/>
      </c>
    </row>
    <row r="27" spans="1:60">
      <c s="1" r="A27" t="n">
        <v>0</v>
      </c>
      <c r="B27" t="s">
        <v>41</v>
      </c>
      <c r="C27" t="n">
        <v>8</v>
      </c>
      <c r="D27" t="n">
        <v>8</v>
      </c>
      <c r="E27" t="n">
        <v>8</v>
      </c>
      <c r="F27" t="n">
        <v>8</v>
      </c>
      <c r="J27">
        <f>IF(K27 &lt;&gt; "",6, 0)</f>
        <v/>
      </c>
      <c r="K27">
        <f>IF(I172="pos_trend",B172,"")</f>
        <v/>
      </c>
      <c r="L27">
        <f>IF(EXACT(K27,UPPER(K27)),K27,LOWER(K27))</f>
        <v/>
      </c>
      <c r="M27">
        <f>IF(L27&lt;&gt;"", M26 &amp; ", " &amp; L27,M26)</f>
        <v/>
      </c>
      <c r="T27">
        <f>IF(U27 &lt;&gt; "",6, 0)</f>
        <v/>
      </c>
      <c r="U27">
        <f>IF(I170="pos_trend",B170,"")</f>
        <v/>
      </c>
      <c r="V27">
        <f>IF(EXACT(U27,UPPER(U27)),U27,LOWER(U27))</f>
        <v/>
      </c>
      <c r="W27">
        <f>IF(V27&lt;&gt;"", W26 &amp; ", " &amp; V27,W26)</f>
        <v/>
      </c>
    </row>
    <row r="28" spans="1:60">
      <c s="1" r="A28" t="n">
        <v>1</v>
      </c>
      <c r="B28" t="s">
        <v>42</v>
      </c>
      <c r="C28" t="n">
        <v>0.6899999999999999</v>
      </c>
      <c r="D28" t="n">
        <v>0.7</v>
      </c>
      <c r="E28" t="n">
        <v>2.78</v>
      </c>
      <c r="F28" t="n">
        <v>3</v>
      </c>
      <c r="J28">
        <f>IF(K28 &lt;&gt; "",7, 0)</f>
        <v/>
      </c>
      <c r="K28">
        <f>IF(I173="pos_trend",B173,"")</f>
        <v/>
      </c>
      <c r="L28">
        <f>IF(EXACT(K28,UPPER(K28)),K28,LOWER(K28))</f>
        <v/>
      </c>
      <c r="M28">
        <f>IF(L28&lt;&gt;"", M27 &amp; ", " &amp; L28,M27)</f>
        <v/>
      </c>
      <c r="T28">
        <f>IF(U28 &lt;&gt; "",7, 0)</f>
        <v/>
      </c>
      <c r="U28">
        <f>IF(I171="pos_trend",B171,"")</f>
        <v/>
      </c>
      <c r="V28">
        <f>IF(EXACT(U28,UPPER(U28)),U28,LOWER(U28))</f>
        <v/>
      </c>
      <c r="W28">
        <f>IF(V28&lt;&gt;"", W27 &amp; ", " &amp; V28,W27)</f>
        <v/>
      </c>
    </row>
    <row r="29" spans="1:60">
      <c s="1" r="A29" t="n">
        <v>2</v>
      </c>
      <c r="B29" t="s">
        <v>43</v>
      </c>
      <c r="C29" t="n">
        <v>0.66</v>
      </c>
      <c r="D29" t="n">
        <v>0.68</v>
      </c>
      <c r="E29" t="n">
        <v>2.74</v>
      </c>
      <c r="F29" t="n">
        <v>2.92</v>
      </c>
      <c r="J29">
        <f>IF(K29 &lt;&gt; "",8, 0)</f>
        <v/>
      </c>
      <c r="K29">
        <f>IF(I174="pos_trend",B174,"")</f>
        <v/>
      </c>
      <c r="L29">
        <f>IF(EXACT(K29,UPPER(K29)),K29,LOWER(K29))</f>
        <v/>
      </c>
      <c r="M29">
        <f>IF(L29&lt;&gt;"", M28 &amp; ", " &amp; L29,M28)</f>
        <v/>
      </c>
      <c r="T29">
        <f>IF(U29 &lt;&gt; "",8, 0)</f>
        <v/>
      </c>
      <c r="U29">
        <f>IF(I172="pos_trend",B172,"")</f>
        <v/>
      </c>
      <c r="V29">
        <f>IF(EXACT(U29,UPPER(U29)),U29,LOWER(U29))</f>
        <v/>
      </c>
      <c r="W29">
        <f>IF(V29&lt;&gt;"", W28 &amp; ", " &amp; V29,W28)</f>
        <v/>
      </c>
    </row>
    <row r="30" spans="1:60">
      <c s="1" r="A30" t="n">
        <v>3</v>
      </c>
      <c r="B30" t="s">
        <v>44</v>
      </c>
      <c r="C30" t="n">
        <v>0.71</v>
      </c>
      <c r="D30" t="n">
        <v>0.76</v>
      </c>
      <c r="E30" t="n">
        <v>2.84</v>
      </c>
      <c r="F30" t="n">
        <v>3.06</v>
      </c>
      <c r="J30">
        <f>IF(K30 &lt;&gt; "",9, 0)</f>
        <v/>
      </c>
      <c r="K30">
        <f>IF(I185="pos_trend",B185,"")</f>
        <v/>
      </c>
      <c r="L30">
        <f>IF(EXACT(K30,UPPER(K30)),K30,LOWER(K30))</f>
        <v/>
      </c>
      <c r="M30">
        <f>IF(L30&lt;&gt;"", M29 &amp; ", " &amp; L30,M29)</f>
        <v/>
      </c>
      <c r="T30">
        <f>IF(U30 &lt;&gt; "",9, 0)</f>
        <v/>
      </c>
      <c r="U30">
        <f>IF(I178="pos_trend",B178,"")</f>
        <v/>
      </c>
      <c r="V30">
        <f>IF(EXACT(U30,UPPER(U30)),U30,LOWER(U30))</f>
        <v/>
      </c>
      <c r="W30">
        <f>IF(V30&lt;&gt;"", W29 &amp; ", " &amp; V30,W29)</f>
        <v/>
      </c>
    </row>
    <row r="31" spans="1:60">
      <c s="1" r="A31" t="n">
        <v>4</v>
      </c>
      <c r="B31" t="s">
        <v>45</v>
      </c>
      <c r="C31" t="n">
        <v>0.63</v>
      </c>
      <c r="D31" t="n">
        <v>0.71</v>
      </c>
      <c r="E31" t="n">
        <v>2.53</v>
      </c>
      <c r="F31" t="n">
        <v>2.78</v>
      </c>
      <c r="J31">
        <f>IF(K31 &lt;&gt; "",10, 0)</f>
        <v/>
      </c>
      <c r="K31">
        <f>IF(I186="pos_trend",B186,"")</f>
        <v/>
      </c>
      <c r="L31">
        <f>IF(EXACT(K31,UPPER(K31)),K31,LOWER(K31))</f>
        <v/>
      </c>
      <c r="M31">
        <f>IF(L31&lt;&gt;"", M30 &amp; ", " &amp; L31,M30)</f>
        <v/>
      </c>
      <c r="T31">
        <f>IF(U31 &lt;&gt; "",10, 0)</f>
        <v/>
      </c>
      <c r="U31">
        <f>IF(I199="pos_trend",B199,"")</f>
        <v/>
      </c>
      <c r="V31">
        <f>IF(EXACT(U31,UPPER(U31)),U31,LOWER(U31))</f>
        <v/>
      </c>
      <c r="W31">
        <f>IF(V31&lt;&gt;"", W30 &amp; ", " &amp; V31,W30)</f>
        <v/>
      </c>
    </row>
    <row r="32" spans="1:60">
      <c r="J32">
        <f>IF(K32 &lt;&gt; "",11, 0)</f>
        <v/>
      </c>
      <c r="K32">
        <f>IF(I187="pos_trend",B187,"")</f>
        <v/>
      </c>
      <c r="L32">
        <f>IF(EXACT(K32,UPPER(K32)),K32,LOWER(K32))</f>
        <v/>
      </c>
      <c r="M32">
        <f>IF(L32&lt;&gt;"", M31 &amp; ", " &amp; L32,M31)</f>
        <v/>
      </c>
      <c r="T32">
        <f>IF(U32 &lt;&gt; "",11, 0)</f>
        <v/>
      </c>
      <c r="U32">
        <f>IF(I209="pos_trend",B209,"")</f>
        <v/>
      </c>
      <c r="V32">
        <f>IF(EXACT(U32,UPPER(U32)),U32,LOWER(U32))</f>
        <v/>
      </c>
      <c r="W32">
        <f>IF(V32&lt;&gt;"", W31 &amp; ", " &amp; V32,W31)</f>
        <v/>
      </c>
    </row>
    <row r="33" spans="1:60">
      <c s="1" r="B33" t="s">
        <v>46</v>
      </c>
      <c s="1" r="C33" t="s">
        <v>37</v>
      </c>
      <c s="1" r="D33" t="s">
        <v>38</v>
      </c>
      <c s="1" r="E33" t="s">
        <v>39</v>
      </c>
      <c s="1" r="F33" t="s">
        <v>40</v>
      </c>
      <c r="J33">
        <f>IF(K33 &lt;&gt; "",12, 0)</f>
        <v/>
      </c>
      <c r="K33">
        <f>IF(I195="pos_trend",B195,"")</f>
        <v/>
      </c>
      <c r="L33">
        <f>IF(EXACT(K33,UPPER(K33)),K33,LOWER(K33))</f>
        <v/>
      </c>
      <c r="M33">
        <f>IF(L33&lt;&gt;"", M32 &amp; ", " &amp; L33,M32)</f>
        <v/>
      </c>
      <c r="T33">
        <f>IF(U33 &lt;&gt; "",12, 0)</f>
        <v/>
      </c>
      <c r="U33">
        <f>IF(I231="pos_trend",B231,"")</f>
        <v/>
      </c>
      <c r="V33">
        <f>IF(EXACT(U33,UPPER(U33)),U33,LOWER(U33))</f>
        <v/>
      </c>
      <c r="W33">
        <f>IF(V33&lt;&gt;"", W32 &amp; ", " &amp; V33,W32)</f>
        <v/>
      </c>
    </row>
    <row r="34" spans="1:60">
      <c s="1" r="A34" t="n">
        <v>0</v>
      </c>
      <c r="B34" t="s">
        <v>41</v>
      </c>
      <c r="C34" t="s">
        <v>47</v>
      </c>
      <c r="D34" t="s">
        <v>47</v>
      </c>
      <c r="E34" t="s">
        <v>47</v>
      </c>
      <c r="F34" t="s">
        <v>47</v>
      </c>
      <c r="J34">
        <f>IF(K34 &lt;&gt; "",13, 0)</f>
        <v/>
      </c>
      <c r="K34">
        <f>IF(I196="pos_trend",B196,"")</f>
        <v/>
      </c>
      <c r="L34">
        <f>IF(EXACT(K34,UPPER(K34)),K34,LOWER(K34))</f>
        <v/>
      </c>
      <c r="M34">
        <f>IF(L34&lt;&gt;"", M33 &amp; ", " &amp; L34,M33)</f>
        <v/>
      </c>
      <c r="T34">
        <f>IF(U34 &lt;&gt; "",13, 0)</f>
        <v/>
      </c>
      <c r="U34">
        <f>IF(I251="pos_trend",B251,"")</f>
        <v/>
      </c>
      <c r="V34">
        <f>IF(EXACT(U34,UPPER(U34)),U34,LOWER(U34))</f>
        <v/>
      </c>
      <c r="W34">
        <f>IF(V34&lt;&gt;"", W33 &amp; ", " &amp; V34,W33)</f>
        <v/>
      </c>
    </row>
    <row r="35" spans="1:60">
      <c s="1" r="A35" t="n">
        <v>1</v>
      </c>
      <c r="B35" t="s">
        <v>42</v>
      </c>
      <c r="C35" t="s">
        <v>1701</v>
      </c>
      <c r="D35" t="s">
        <v>1702</v>
      </c>
      <c r="E35" t="s">
        <v>1703</v>
      </c>
      <c r="F35" t="s">
        <v>723</v>
      </c>
      <c r="J35">
        <f>IF(K35 &lt;&gt; "",14, 0)</f>
        <v/>
      </c>
      <c r="K35">
        <f>IF(I201="pos_trend",B201,"")</f>
        <v/>
      </c>
      <c r="L35">
        <f>IF(EXACT(K35,UPPER(K35)),K35,LOWER(K35))</f>
        <v/>
      </c>
      <c r="M35">
        <f>IF(L35&lt;&gt;"", M34 &amp; ", " &amp; L35,M34)</f>
        <v/>
      </c>
      <c r="T35">
        <f>IF(U35 &lt;&gt; "",14, 0)</f>
        <v/>
      </c>
      <c r="U35">
        <f>IF(I279="pos_trend",B279,"")</f>
        <v/>
      </c>
      <c r="V35">
        <f>IF(EXACT(U35,UPPER(U35)),U35,LOWER(U35))</f>
        <v/>
      </c>
      <c r="W35">
        <f>IF(V35&lt;&gt;"", W34 &amp; ", " &amp; V35,W34)</f>
        <v/>
      </c>
    </row>
    <row r="36" spans="1:60">
      <c s="1" r="A36" t="n">
        <v>2</v>
      </c>
      <c r="B36" t="s">
        <v>43</v>
      </c>
      <c r="C36" t="s">
        <v>1704</v>
      </c>
      <c r="D36" t="s">
        <v>1705</v>
      </c>
      <c r="E36" t="s">
        <v>704</v>
      </c>
      <c r="F36" t="s">
        <v>545</v>
      </c>
      <c r="J36">
        <f>IF(K36 &lt;&gt; "",15, 0)</f>
        <v/>
      </c>
      <c r="K36">
        <f>IF(I202="pos_trend",B202,"")</f>
        <v/>
      </c>
      <c r="L36">
        <f>IF(EXACT(K36,UPPER(K36)),K36,LOWER(K36))</f>
        <v/>
      </c>
      <c r="M36">
        <f>IF(L36&lt;&gt;"", M35 &amp; ", " &amp; L36,M35)</f>
        <v/>
      </c>
      <c r="T36">
        <f>IF(U36 &lt;&gt; "",15, 0)</f>
        <v/>
      </c>
      <c r="U36">
        <f>IF(I336="pos_trend",B336,"")</f>
        <v/>
      </c>
      <c r="V36">
        <f>IF(EXACT(U36,UPPER(U36)),U36,LOWER(U36))</f>
        <v/>
      </c>
      <c r="W36">
        <f>IF(V36&lt;&gt;"", W35 &amp; ", " &amp; V36,W35)</f>
        <v/>
      </c>
    </row>
    <row r="37" spans="1:60">
      <c s="1" r="A37" t="n">
        <v>3</v>
      </c>
      <c r="B37" t="s">
        <v>44</v>
      </c>
      <c r="C37" t="s">
        <v>1706</v>
      </c>
      <c r="D37" t="s">
        <v>1707</v>
      </c>
      <c r="E37" t="s">
        <v>1708</v>
      </c>
      <c r="F37" t="s">
        <v>1709</v>
      </c>
      <c r="J37">
        <f>IF(K37 &lt;&gt; "",16, 0)</f>
        <v/>
      </c>
      <c r="K37">
        <f>IF(I203="pos_trend",B203,"")</f>
        <v/>
      </c>
      <c r="L37">
        <f>IF(EXACT(K37,UPPER(K37)),K37,LOWER(K37))</f>
        <v/>
      </c>
      <c r="M37">
        <f>IF(L37&lt;&gt;"", M36 &amp; ", " &amp; L37,M36)</f>
        <v/>
      </c>
      <c r="T37">
        <f>IF(U37 &lt;&gt; "",16, 0)</f>
        <v/>
      </c>
      <c r="U37">
        <f>IF(I235="pos_trend",B235,"")</f>
        <v/>
      </c>
      <c r="V37">
        <f>IF(EXACT(U37,UPPER(U37)),U37,LOWER(U37))</f>
        <v/>
      </c>
      <c r="W37">
        <f>IF(V37&lt;&gt;"", W36 &amp; ", " &amp; V37,W36)</f>
        <v/>
      </c>
    </row>
    <row r="38" spans="1:60">
      <c s="1" r="A38" t="n">
        <v>4</v>
      </c>
      <c r="B38" t="s">
        <v>61</v>
      </c>
      <c r="C38" t="s">
        <v>1710</v>
      </c>
      <c r="D38" t="s">
        <v>1711</v>
      </c>
      <c r="E38" t="s">
        <v>1712</v>
      </c>
      <c r="F38" t="s">
        <v>1703</v>
      </c>
      <c r="J38">
        <f>IF(K38 &lt;&gt; "",17, 0)</f>
        <v/>
      </c>
      <c r="K38">
        <f>IF(I351="pos_trend",B351,"")</f>
        <v/>
      </c>
      <c r="L38">
        <f>IF(EXACT(K38,UPPER(K38)),K38,LOWER(K38))</f>
        <v/>
      </c>
      <c r="M38">
        <f>IF(L38&lt;&gt;"", M37 &amp; ", " &amp; L38,M37)</f>
        <v/>
      </c>
      <c r="T38">
        <f>IF(U38 &lt;&gt; "",17, 0)</f>
        <v/>
      </c>
      <c r="U38">
        <f>IF(I236="pos_trend",B236,"")</f>
        <v/>
      </c>
      <c r="V38">
        <f>IF(EXACT(U38,UPPER(U38)),U38,LOWER(U38))</f>
        <v/>
      </c>
      <c r="W38">
        <f>IF(V38&lt;&gt;"", W37 &amp; ", " &amp; V38,W37)</f>
        <v/>
      </c>
    </row>
    <row r="39" spans="1:60">
      <c s="1" r="A39" t="n">
        <v>5</v>
      </c>
      <c r="B39" t="s">
        <v>65</v>
      </c>
      <c r="C39" t="s">
        <v>1713</v>
      </c>
      <c r="D39" t="s">
        <v>1714</v>
      </c>
      <c r="E39" t="s">
        <v>1715</v>
      </c>
      <c r="F39" t="s">
        <v>1716</v>
      </c>
      <c r="K39">
        <f>IF(I352="pos_trend",B352,"")</f>
        <v/>
      </c>
      <c r="M39">
        <f>IF(L39&lt;&gt;"", M38 &amp; ", " &amp; L39,M38)</f>
        <v/>
      </c>
      <c r="W39">
        <f>IF(V39&lt;&gt;"", W38 &amp; ", " &amp; V39,W38)</f>
        <v/>
      </c>
    </row>
    <row r="40" spans="1:60">
      <c r="J40">
        <f>MAX(J22:J39)</f>
        <v/>
      </c>
      <c r="K40">
        <f>VLOOKUP(J40,J22:K39,2,FALSE)</f>
        <v/>
      </c>
      <c r="M40">
        <f>IF(IFERROR(FIND(",",M39),TRUE)=TRUE,M39,IF(NOT(EXACT(K40,UPPER(K40))),SUBSTITUTE(M39,LOWER(K40),"and "&amp;LOWER(K40)),SUBSTITUTE(M39,K40,"and "&amp;K40)))</f>
        <v/>
      </c>
      <c r="T40">
        <f>MAX(T22:T39)</f>
        <v/>
      </c>
      <c r="U40">
        <f>VLOOKUP(T40,T22:U39,2,FALSE)</f>
        <v/>
      </c>
      <c r="W40">
        <f>IF(IFERROR(FIND(",",W39),TRUE)=TRUE,W39,IF(NOT(EXACT(U40,UPPER(U40))),SUBSTITUTE(W39,LOWER(U40),"and "&amp;LOWER(U40)),SUBSTITUTE(W39,U40,"and "&amp;U40)))</f>
        <v/>
      </c>
    </row>
    <row r="41" spans="1:60">
      <c s="1" r="B41" t="s">
        <v>70</v>
      </c>
      <c s="1" r="C41" t="s">
        <v>71</v>
      </c>
      <c s="1" r="D41" t="s">
        <v>72</v>
      </c>
      <c s="1" r="E41" t="s">
        <v>73</v>
      </c>
      <c s="1" r="F41" t="s">
        <v>74</v>
      </c>
    </row>
    <row r="42" spans="1:60">
      <c s="1" r="A42" t="n">
        <v>0</v>
      </c>
      <c r="B42" t="s">
        <v>75</v>
      </c>
      <c r="C42" t="s">
        <v>1717</v>
      </c>
      <c r="D42" t="s">
        <v>1718</v>
      </c>
      <c r="E42" t="s">
        <v>1719</v>
      </c>
      <c r="F42" t="s">
        <v>1720</v>
      </c>
      <c r="K42">
        <f>SUBSTITUTE(IF(M40&lt;&gt;"", D1 &amp; " has managed to increase " &amp; M40 &amp; " each year since " &amp; C144, "No positive trends")," , "," ")</f>
        <v/>
      </c>
      <c r="U42">
        <f>SUBSTITUTE(IF(W40&lt;&gt;"", D1 &amp; " has managed to increase " &amp; W40 &amp; " each year since " &amp; C144, "No positive trends")," , "," ")</f>
        <v/>
      </c>
    </row>
    <row r="43" spans="1:60">
      <c s="1" r="A43" t="n">
        <v>1</v>
      </c>
      <c r="B43" t="s">
        <v>80</v>
      </c>
      <c r="C43" t="s">
        <v>1721</v>
      </c>
      <c r="D43" t="s">
        <v>1236</v>
      </c>
      <c r="E43" t="s">
        <v>1718</v>
      </c>
      <c r="F43" t="s">
        <v>1236</v>
      </c>
    </row>
    <row r="44" spans="1:60">
      <c s="1" r="A44" t="n">
        <v>2</v>
      </c>
      <c r="B44" t="s">
        <v>84</v>
      </c>
      <c r="C44" t="s">
        <v>1722</v>
      </c>
      <c r="D44" t="s">
        <v>86</v>
      </c>
      <c r="E44" t="s">
        <v>85</v>
      </c>
      <c r="F44" t="s">
        <v>212</v>
      </c>
    </row>
    <row r="45" spans="1:60">
      <c s="1" r="A45" t="n">
        <v>3</v>
      </c>
      <c r="B45" t="s">
        <v>89</v>
      </c>
      <c r="C45" t="s">
        <v>1723</v>
      </c>
      <c r="D45" t="s">
        <v>1724</v>
      </c>
      <c r="E45" t="s">
        <v>1725</v>
      </c>
      <c r="F45" t="s">
        <v>1726</v>
      </c>
    </row>
    <row r="47" spans="1:60">
      <c s="1" r="B47" t="s">
        <v>94</v>
      </c>
      <c s="1" r="C47" t="s">
        <v>37</v>
      </c>
      <c s="1" r="D47" t="s">
        <v>38</v>
      </c>
      <c s="1" r="E47" t="s">
        <v>39</v>
      </c>
      <c s="1" r="F47" t="s">
        <v>40</v>
      </c>
    </row>
    <row r="48" spans="1:60">
      <c s="1" r="A48" t="n">
        <v>0</v>
      </c>
      <c r="B48" t="s">
        <v>95</v>
      </c>
      <c r="C48" t="n">
        <v>0.6899999999999999</v>
      </c>
      <c r="D48" t="n">
        <v>0.7</v>
      </c>
      <c r="E48" t="n">
        <v>2.78</v>
      </c>
      <c r="F48" t="n">
        <v>3</v>
      </c>
    </row>
    <row r="49" spans="1:60">
      <c s="1" r="A49" t="n">
        <v>1</v>
      </c>
      <c r="B49" t="s">
        <v>96</v>
      </c>
      <c r="C49" t="n">
        <v>0.6899999999999999</v>
      </c>
      <c r="D49" t="n">
        <v>0.7</v>
      </c>
      <c r="E49" t="n">
        <v>2.78</v>
      </c>
      <c r="F49" t="n">
        <v>3</v>
      </c>
    </row>
    <row r="50" spans="1:60">
      <c s="1" r="A50" t="n">
        <v>2</v>
      </c>
      <c r="B50" t="s">
        <v>97</v>
      </c>
      <c r="C50" t="n">
        <v>0.68</v>
      </c>
      <c r="D50" t="n">
        <v>0.7</v>
      </c>
      <c r="E50" t="n">
        <v>2.78</v>
      </c>
      <c r="F50" t="n">
        <v>3</v>
      </c>
    </row>
    <row r="51" spans="1:60">
      <c s="1" r="A51" t="n">
        <v>3</v>
      </c>
      <c r="B51" t="s">
        <v>98</v>
      </c>
      <c r="C51" t="n">
        <v>0.68</v>
      </c>
      <c r="D51" t="n">
        <v>0.7</v>
      </c>
      <c r="E51" t="n">
        <v>2.78</v>
      </c>
      <c r="F51" t="n">
        <v>2.99</v>
      </c>
    </row>
    <row r="52" spans="1:60">
      <c s="1" r="A52" t="n">
        <v>4</v>
      </c>
      <c r="B52" t="s">
        <v>99</v>
      </c>
      <c r="C52" t="n">
        <v>0.67</v>
      </c>
      <c r="D52" t="n">
        <v>0.72</v>
      </c>
      <c r="E52" t="n">
        <v>2.71</v>
      </c>
      <c r="F52" t="n">
        <v>2.85</v>
      </c>
    </row>
    <row r="54" spans="1:60">
      <c s="1" r="B54" t="s">
        <v>100</v>
      </c>
      <c s="1" r="C54" t="s">
        <v>37</v>
      </c>
      <c s="1" r="D54" t="s">
        <v>38</v>
      </c>
      <c s="1" r="E54" t="s">
        <v>39</v>
      </c>
      <c s="1" r="F54" t="s">
        <v>40</v>
      </c>
    </row>
    <row r="55" spans="1:60">
      <c s="1" r="A55" t="n">
        <v>0</v>
      </c>
      <c r="B55" t="s">
        <v>101</v>
      </c>
      <c r="C55" t="n">
        <v>1</v>
      </c>
      <c r="D55" t="s"/>
      <c r="E55" t="n">
        <v>1</v>
      </c>
      <c r="F55" t="n">
        <v>1</v>
      </c>
    </row>
    <row r="56" spans="1:60">
      <c s="1" r="A56" t="n">
        <v>1</v>
      </c>
      <c r="B56" t="s">
        <v>102</v>
      </c>
      <c r="C56" t="n">
        <v>2</v>
      </c>
      <c r="D56" t="s"/>
      <c r="E56" t="n">
        <v>1</v>
      </c>
      <c r="F56" t="n">
        <v>1</v>
      </c>
    </row>
    <row r="57" spans="1:60">
      <c s="1" r="A57" t="n">
        <v>2</v>
      </c>
      <c r="B57" t="s">
        <v>103</v>
      </c>
      <c r="C57" t="s"/>
      <c r="D57" t="s"/>
      <c r="E57" t="s"/>
      <c r="F57" t="s"/>
    </row>
    <row r="58" spans="1:60">
      <c s="1" r="A58" t="n">
        <v>3</v>
      </c>
      <c r="B58" t="s">
        <v>104</v>
      </c>
      <c r="C58" t="s"/>
      <c r="D58" t="s"/>
      <c r="E58" t="s"/>
      <c r="F58" t="s"/>
    </row>
    <row r="60" spans="1:60">
      <c s="1" r="B60" t="s">
        <v>105</v>
      </c>
      <c s="1" r="C60" t="s">
        <v>1727</v>
      </c>
      <c s="1" r="D60" t="s">
        <v>107</v>
      </c>
      <c s="1" r="E60" t="s">
        <v>108</v>
      </c>
      <c s="1" r="F60" t="s">
        <v>109</v>
      </c>
      <c r="I60">
        <f>IF(AND(K60&gt; J60, L60&gt; K60, M60&gt; L60, N60&gt; M60), "pos_trend", IF(AND(K60&lt; J60, L60&lt; K60, M60&lt; L60, N60&lt; M60), "neg_trend", "N/A"))</f>
        <v/>
      </c>
      <c r="J60">
        <f>IFERROR(IF(TRIM(C60)="-", "N/A", IF(RIGHT(C60,1)=")",IF(RIGHT(C60,2)="T)",-1000000000000*VALUE(MID(C60,2,LEN(C60)-3)),IF(RIGHT(C60,2)="M)",-1000000*VALUE(MID(C60,2,LEN(C60)-3)),IF(RIGHT(C60,2)="B)",-1000000000*VALUE(MID(C60,2,LEN(C60)-3)),IF(RIGHT(C60,2)="k)",-1000*VALUE(MID(C60,2,LEN(C60)-3)),VALUE(SUBSTITUTE(C60,",","")))))),IF(RIGHT(C60,1)="T",1000000000000*VALUE(LEFT(C60,LEN(C60)-1)),IF(RIGHT(C60,1)="M",1000000*VALUE(LEFT(C60,LEN(C60)-1)),IF(RIGHT(C60,1)="B",1000000000*VALUE(LEFT(C60,LEN(C60)-1)),IF(RIGHT(C60,1)="%",0.01*VALUE(LEFT(C60,LEN(C60)-1)),IF(RIGHT(C60,1)="k",1000*VALUE(LEFT(C60,LEN(C60)-1)),VALUE(SUBSTITUTE(C60,",",""))))))))),"N/A")</f>
        <v/>
      </c>
      <c r="K60">
        <f>IFERROR(IF(TRIM(D60)="-", "N/A", IF(RIGHT(D60,1)=")",IF(RIGHT(D60,2)="T)",-1000000000000*VALUE(MID(D60,2,LEN(D60)-3)),IF(RIGHT(D60,2)="M)",-1000000*VALUE(MID(D60,2,LEN(D60)-3)),IF(RIGHT(D60,2)="B)",-1000000000*VALUE(MID(D60,2,LEN(D60)-3)),IF(RIGHT(D60,2)="k)",-1000*VALUE(MID(D60,2,LEN(D60)-3)),VALUE(SUBSTITUTE(D60,",","")))))),IF(RIGHT(D60,1)="T",1000000000000*VALUE(LEFT(D60,LEN(D60)-1)),IF(RIGHT(D60,1)="M",1000000*VALUE(LEFT(D60,LEN(D60)-1)),IF(RIGHT(D60,1)="B",1000000000*VALUE(LEFT(D60,LEN(D60)-1)),IF(RIGHT(D60,1)="%",0.01*VALUE(LEFT(D60,LEN(D60)-1)),IF(RIGHT(D60,1)="k",1000*VALUE(LEFT(D60,LEN(D60)-1)),VALUE(SUBSTITUTE(D60,",",""))))))))),"N/A")</f>
        <v/>
      </c>
      <c r="L60">
        <f>IFERROR(IF(TRIM(E60)="-", "N/A", IF(RIGHT(E60,1)=")",IF(RIGHT(E60,2)="T)",-1000000000000*VALUE(MID(E60,2,LEN(E60)-3)),IF(RIGHT(E60,2)="M)",-1000000*VALUE(MID(E60,2,LEN(E60)-3)),IF(RIGHT(E60,2)="B)",-1000000000*VALUE(MID(E60,2,LEN(E60)-3)),IF(RIGHT(E60,2)="k)",-1000*VALUE(MID(E60,2,LEN(E60)-3)),VALUE(SUBSTITUTE(E60,",","")))))),IF(RIGHT(E60,1)="T",1000000000000*VALUE(LEFT(E60,LEN(E60)-1)),IF(RIGHT(E60,1)="M",1000000*VALUE(LEFT(E60,LEN(E60)-1)),IF(RIGHT(E60,1)="B",1000000000*VALUE(LEFT(E60,LEN(E60)-1)),IF(RIGHT(E60,1)="%",0.01*VALUE(LEFT(E60,LEN(E60)-1)),IF(RIGHT(E60,1)="k",1000*VALUE(LEFT(E60,LEN(E60)-1)),VALUE(SUBSTITUTE(E60,",",""))))))))),"N/A")</f>
        <v/>
      </c>
      <c r="M60">
        <f>IFERROR(IF(TRIM(F60)="-", "N/A", IF(RIGHT(F60,1)=")",IF(RIGHT(F60,2)="T)",-1000000000000*VALUE(MID(F60,2,LEN(F60)-3)),IF(RIGHT(F60,2)="M)",-1000000*VALUE(MID(F60,2,LEN(F60)-3)),IF(RIGHT(F60,2)="B)",-1000000000*VALUE(MID(F60,2,LEN(F60)-3)),IF(RIGHT(F60,2)="k)",-1000*VALUE(MID(F60,2,LEN(F60)-3)),VALUE(SUBSTITUTE(F60,",","")))))),IF(RIGHT(F60,1)="T",1000000000000*VALUE(LEFT(F60,LEN(F60)-1)),IF(RIGHT(F60,1)="M",1000000*VALUE(LEFT(F60,LEN(F60)-1)),IF(RIGHT(F60,1)="B",1000000000*VALUE(LEFT(F60,LEN(F60)-1)),IF(RIGHT(F60,1)="%",0.01*VALUE(LEFT(F60,LEN(F60)-1)),IF(RIGHT(F60,1)="k",1000*VALUE(LEFT(F60,LEN(F60)-1)),VALUE(SUBSTITUTE(F60,",",""))))))))),"N/A")</f>
        <v/>
      </c>
      <c r="N60">
        <f>IFERROR(IF(TRIM(G60)="-", "N/A", IF(RIGHT(G60,1)=")",IF(RIGHT(G60,2)="T)",-1000000000000*VALUE(MID(G60,2,LEN(G60)-3)),IF(RIGHT(G60,2)="M)",-1000000*VALUE(MID(G60,2,LEN(G60)-3)),IF(RIGHT(G60,2)="B)",-1000000000*VALUE(MID(G60,2,LEN(G60)-3)),IF(RIGHT(G60,2)="k)",-1000*VALUE(MID(G60,2,LEN(G60)-3)),VALUE(SUBSTITUTE(G60,",","")))))),IF(RIGHT(G60,1)="T",1000000000000*VALUE(LEFT(G60,LEN(G60)-1)),IF(RIGHT(G60,1)="M",1000000*VALUE(LEFT(G60,LEN(G60)-1)),IF(RIGHT(G60,1)="B",1000000000*VALUE(LEFT(G60,LEN(G60)-1)),IF(RIGHT(G60,1)="%",0.01*VALUE(LEFT(G60,LEN(G60)-1)),IF(RIGHT(G60,1)="k",1000*VALUE(LEFT(G60,LEN(G60)-1)),VALUE(SUBSTITUTE(G60,",",""))))))))),"N/A")</f>
        <v/>
      </c>
    </row>
    <row r="61" spans="1:60">
      <c s="1" r="A61" t="n">
        <v>0</v>
      </c>
      <c r="B61" t="s">
        <v>110</v>
      </c>
      <c r="C61" t="s">
        <v>1713</v>
      </c>
      <c r="D61" t="s"/>
      <c r="E61" t="s"/>
      <c r="F61" t="n">
        <v>0.18</v>
      </c>
      <c r="I61">
        <f>IF(AND(K61&gt; J61, L61&gt; K61, M61&gt; L61, N61&gt; M61), "pos_trend", IF(AND(K61&lt; J61, L61&lt; K61, M61&lt; L61, N61&lt; M61), "neg_trend", "N/A"))</f>
        <v/>
      </c>
      <c r="J61">
        <f>IFERROR(IF(TRIM(C61)="-", "N/A", IF(RIGHT(C61,1)=")",IF(RIGHT(C61,2)="T)",-1000000000000*VALUE(MID(C61,2,LEN(C61)-3)),IF(RIGHT(C61,2)="M)",-1000000*VALUE(MID(C61,2,LEN(C61)-3)),IF(RIGHT(C61,2)="B)",-1000000000*VALUE(MID(C61,2,LEN(C61)-3)),IF(RIGHT(C61,2)="k)",-1000*VALUE(MID(C61,2,LEN(C61)-3)),VALUE(SUBSTITUTE(C61,",","")))))),IF(RIGHT(C61,1)="T",1000000000000*VALUE(LEFT(C61,LEN(C61)-1)),IF(RIGHT(C61,1)="M",1000000*VALUE(LEFT(C61,LEN(C61)-1)),IF(RIGHT(C61,1)="B",1000000000*VALUE(LEFT(C61,LEN(C61)-1)),IF(RIGHT(C61,1)="%",0.01*VALUE(LEFT(C61,LEN(C61)-1)),IF(RIGHT(C61,1)="k",1000*VALUE(LEFT(C61,LEN(C61)-1)),VALUE(SUBSTITUTE(C61,",",""))))))))),"N/A")</f>
        <v/>
      </c>
      <c r="K61">
        <f>IFERROR(IF(TRIM(D61)="-", "N/A", IF(RIGHT(D61,1)=")",IF(RIGHT(D61,2)="T)",-1000000000000*VALUE(MID(D61,2,LEN(D61)-3)),IF(RIGHT(D61,2)="M)",-1000000*VALUE(MID(D61,2,LEN(D61)-3)),IF(RIGHT(D61,2)="B)",-1000000000*VALUE(MID(D61,2,LEN(D61)-3)),IF(RIGHT(D61,2)="k)",-1000*VALUE(MID(D61,2,LEN(D61)-3)),VALUE(SUBSTITUTE(D61,",","")))))),IF(RIGHT(D61,1)="T",1000000000000*VALUE(LEFT(D61,LEN(D61)-1)),IF(RIGHT(D61,1)="M",1000000*VALUE(LEFT(D61,LEN(D61)-1)),IF(RIGHT(D61,1)="B",1000000000*VALUE(LEFT(D61,LEN(D61)-1)),IF(RIGHT(D61,1)="%",0.01*VALUE(LEFT(D61,LEN(D61)-1)),IF(RIGHT(D61,1)="k",1000*VALUE(LEFT(D61,LEN(D61)-1)),VALUE(SUBSTITUTE(D61,",",""))))))))),"N/A")</f>
        <v/>
      </c>
      <c r="L61">
        <f>IFERROR(IF(TRIM(E61)="-", "N/A", IF(RIGHT(E61,1)=")",IF(RIGHT(E61,2)="T)",-1000000000000*VALUE(MID(E61,2,LEN(E61)-3)),IF(RIGHT(E61,2)="M)",-1000000*VALUE(MID(E61,2,LEN(E61)-3)),IF(RIGHT(E61,2)="B)",-1000000000*VALUE(MID(E61,2,LEN(E61)-3)),IF(RIGHT(E61,2)="k)",-1000*VALUE(MID(E61,2,LEN(E61)-3)),VALUE(SUBSTITUTE(E61,",","")))))),IF(RIGHT(E61,1)="T",1000000000000*VALUE(LEFT(E61,LEN(E61)-1)),IF(RIGHT(E61,1)="M",1000000*VALUE(LEFT(E61,LEN(E61)-1)),IF(RIGHT(E61,1)="B",1000000000*VALUE(LEFT(E61,LEN(E61)-1)),IF(RIGHT(E61,1)="%",0.01*VALUE(LEFT(E61,LEN(E61)-1)),IF(RIGHT(E61,1)="k",1000*VALUE(LEFT(E61,LEN(E61)-1)),VALUE(SUBSTITUTE(E61,",",""))))))))),"N/A")</f>
        <v/>
      </c>
      <c r="M61">
        <f>IFERROR(IF(TRIM(F61)="-", "N/A", IF(RIGHT(F61,1)=")",IF(RIGHT(F61,2)="T)",-1000000000000*VALUE(MID(F61,2,LEN(F61)-3)),IF(RIGHT(F61,2)="M)",-1000000*VALUE(MID(F61,2,LEN(F61)-3)),IF(RIGHT(F61,2)="B)",-1000000000*VALUE(MID(F61,2,LEN(F61)-3)),IF(RIGHT(F61,2)="k)",-1000*VALUE(MID(F61,2,LEN(F61)-3)),VALUE(SUBSTITUTE(F61,",","")))))),IF(RIGHT(F61,1)="T",1000000000000*VALUE(LEFT(F61,LEN(F61)-1)),IF(RIGHT(F61,1)="M",1000000*VALUE(LEFT(F61,LEN(F61)-1)),IF(RIGHT(F61,1)="B",1000000000*VALUE(LEFT(F61,LEN(F61)-1)),IF(RIGHT(F61,1)="%",0.01*VALUE(LEFT(F61,LEN(F61)-1)),IF(RIGHT(F61,1)="k",1000*VALUE(LEFT(F61,LEN(F61)-1)),VALUE(SUBSTITUTE(F61,",",""))))))))),"N/A")</f>
        <v/>
      </c>
      <c r="N61">
        <f>IFERROR(IF(TRIM(G61)="-", "N/A", IF(RIGHT(G61,1)=")",IF(RIGHT(G61,2)="T)",-1000000000000*VALUE(MID(G61,2,LEN(G61)-3)),IF(RIGHT(G61,2)="M)",-1000000*VALUE(MID(G61,2,LEN(G61)-3)),IF(RIGHT(G61,2)="B)",-1000000000*VALUE(MID(G61,2,LEN(G61)-3)),IF(RIGHT(G61,2)="k)",-1000*VALUE(MID(G61,2,LEN(G61)-3)),VALUE(SUBSTITUTE(G61,",","")))))),IF(RIGHT(G61,1)="T",1000000000000*VALUE(LEFT(G61,LEN(G61)-1)),IF(RIGHT(G61,1)="M",1000000*VALUE(LEFT(G61,LEN(G61)-1)),IF(RIGHT(G61,1)="B",1000000000*VALUE(LEFT(G61,LEN(G61)-1)),IF(RIGHT(G61,1)="%",0.01*VALUE(LEFT(G61,LEN(G61)-1)),IF(RIGHT(G61,1)="k",1000*VALUE(LEFT(G61,LEN(G61)-1)),VALUE(SUBSTITUTE(G61,",",""))))))))),"N/A")</f>
        <v/>
      </c>
    </row>
    <row r="62" spans="1:60">
      <c s="1" r="A62" t="n">
        <v>1</v>
      </c>
      <c r="B62" t="s">
        <v>112</v>
      </c>
      <c r="C62" t="s">
        <v>1728</v>
      </c>
      <c r="D62" t="s"/>
      <c r="E62" t="s"/>
      <c r="F62" t="n">
        <v>0.24</v>
      </c>
      <c r="I62">
        <f>IF(AND(K62&gt; J62, L62&gt; K62, M62&gt; L62, N62&gt; M62), "pos_trend", IF(AND(K62&lt; J62, L62&lt; K62, M62&lt; L62, N62&lt; M62), "neg_trend", "N/A"))</f>
        <v/>
      </c>
      <c r="J62">
        <f>IFERROR(IF(TRIM(C62)="-", "N/A", IF(RIGHT(C62,1)=")",IF(RIGHT(C62,2)="T)",-1000000000000*VALUE(MID(C62,2,LEN(C62)-3)),IF(RIGHT(C62,2)="M)",-1000000*VALUE(MID(C62,2,LEN(C62)-3)),IF(RIGHT(C62,2)="B)",-1000000000*VALUE(MID(C62,2,LEN(C62)-3)),IF(RIGHT(C62,2)="k)",-1000*VALUE(MID(C62,2,LEN(C62)-3)),VALUE(SUBSTITUTE(C62,",","")))))),IF(RIGHT(C62,1)="T",1000000000000*VALUE(LEFT(C62,LEN(C62)-1)),IF(RIGHT(C62,1)="M",1000000*VALUE(LEFT(C62,LEN(C62)-1)),IF(RIGHT(C62,1)="B",1000000000*VALUE(LEFT(C62,LEN(C62)-1)),IF(RIGHT(C62,1)="%",0.01*VALUE(LEFT(C62,LEN(C62)-1)),IF(RIGHT(C62,1)="k",1000*VALUE(LEFT(C62,LEN(C62)-1)),VALUE(SUBSTITUTE(C62,",",""))))))))),"N/A")</f>
        <v/>
      </c>
      <c r="K62">
        <f>IFERROR(IF(TRIM(D62)="-", "N/A", IF(RIGHT(D62,1)=")",IF(RIGHT(D62,2)="T)",-1000000000000*VALUE(MID(D62,2,LEN(D62)-3)),IF(RIGHT(D62,2)="M)",-1000000*VALUE(MID(D62,2,LEN(D62)-3)),IF(RIGHT(D62,2)="B)",-1000000000*VALUE(MID(D62,2,LEN(D62)-3)),IF(RIGHT(D62,2)="k)",-1000*VALUE(MID(D62,2,LEN(D62)-3)),VALUE(SUBSTITUTE(D62,",","")))))),IF(RIGHT(D62,1)="T",1000000000000*VALUE(LEFT(D62,LEN(D62)-1)),IF(RIGHT(D62,1)="M",1000000*VALUE(LEFT(D62,LEN(D62)-1)),IF(RIGHT(D62,1)="B",1000000000*VALUE(LEFT(D62,LEN(D62)-1)),IF(RIGHT(D62,1)="%",0.01*VALUE(LEFT(D62,LEN(D62)-1)),IF(RIGHT(D62,1)="k",1000*VALUE(LEFT(D62,LEN(D62)-1)),VALUE(SUBSTITUTE(D62,",",""))))))))),"N/A")</f>
        <v/>
      </c>
      <c r="L62">
        <f>IFERROR(IF(TRIM(E62)="-", "N/A", IF(RIGHT(E62,1)=")",IF(RIGHT(E62,2)="T)",-1000000000000*VALUE(MID(E62,2,LEN(E62)-3)),IF(RIGHT(E62,2)="M)",-1000000*VALUE(MID(E62,2,LEN(E62)-3)),IF(RIGHT(E62,2)="B)",-1000000000*VALUE(MID(E62,2,LEN(E62)-3)),IF(RIGHT(E62,2)="k)",-1000*VALUE(MID(E62,2,LEN(E62)-3)),VALUE(SUBSTITUTE(E62,",","")))))),IF(RIGHT(E62,1)="T",1000000000000*VALUE(LEFT(E62,LEN(E62)-1)),IF(RIGHT(E62,1)="M",1000000*VALUE(LEFT(E62,LEN(E62)-1)),IF(RIGHT(E62,1)="B",1000000000*VALUE(LEFT(E62,LEN(E62)-1)),IF(RIGHT(E62,1)="%",0.01*VALUE(LEFT(E62,LEN(E62)-1)),IF(RIGHT(E62,1)="k",1000*VALUE(LEFT(E62,LEN(E62)-1)),VALUE(SUBSTITUTE(E62,",",""))))))))),"N/A")</f>
        <v/>
      </c>
      <c r="M62">
        <f>IFERROR(IF(TRIM(F62)="-", "N/A", IF(RIGHT(F62,1)=")",IF(RIGHT(F62,2)="T)",-1000000000000*VALUE(MID(F62,2,LEN(F62)-3)),IF(RIGHT(F62,2)="M)",-1000000*VALUE(MID(F62,2,LEN(F62)-3)),IF(RIGHT(F62,2)="B)",-1000000000*VALUE(MID(F62,2,LEN(F62)-3)),IF(RIGHT(F62,2)="k)",-1000*VALUE(MID(F62,2,LEN(F62)-3)),VALUE(SUBSTITUTE(F62,",","")))))),IF(RIGHT(F62,1)="T",1000000000000*VALUE(LEFT(F62,LEN(F62)-1)),IF(RIGHT(F62,1)="M",1000000*VALUE(LEFT(F62,LEN(F62)-1)),IF(RIGHT(F62,1)="B",1000000000*VALUE(LEFT(F62,LEN(F62)-1)),IF(RIGHT(F62,1)="%",0.01*VALUE(LEFT(F62,LEN(F62)-1)),IF(RIGHT(F62,1)="k",1000*VALUE(LEFT(F62,LEN(F62)-1)),VALUE(SUBSTITUTE(F62,",",""))))))))),"N/A")</f>
        <v/>
      </c>
      <c r="N62">
        <f>IFERROR(IF(TRIM(G62)="-", "N/A", IF(RIGHT(G62,1)=")",IF(RIGHT(G62,2)="T)",-1000000000000*VALUE(MID(G62,2,LEN(G62)-3)),IF(RIGHT(G62,2)="M)",-1000000*VALUE(MID(G62,2,LEN(G62)-3)),IF(RIGHT(G62,2)="B)",-1000000000*VALUE(MID(G62,2,LEN(G62)-3)),IF(RIGHT(G62,2)="k)",-1000*VALUE(MID(G62,2,LEN(G62)-3)),VALUE(SUBSTITUTE(G62,",","")))))),IF(RIGHT(G62,1)="T",1000000000000*VALUE(LEFT(G62,LEN(G62)-1)),IF(RIGHT(G62,1)="M",1000000*VALUE(LEFT(G62,LEN(G62)-1)),IF(RIGHT(G62,1)="B",1000000000*VALUE(LEFT(G62,LEN(G62)-1)),IF(RIGHT(G62,1)="%",0.01*VALUE(LEFT(G62,LEN(G62)-1)),IF(RIGHT(G62,1)="k",1000*VALUE(LEFT(G62,LEN(G62)-1)),VALUE(SUBSTITUTE(G62,",",""))))))))),"N/A")</f>
        <v/>
      </c>
    </row>
    <row r="63" spans="1:60">
      <c s="1" r="A63" t="n">
        <v>2</v>
      </c>
      <c r="B63" t="s">
        <v>114</v>
      </c>
      <c r="C63" t="s">
        <v>1729</v>
      </c>
      <c r="D63" t="s"/>
      <c r="E63" t="s"/>
      <c r="F63" t="n">
        <v>0.08</v>
      </c>
      <c r="I63">
        <f>IF(AND(K63&gt; J63, L63&gt; K63, M63&gt; L63, N63&gt; M63), "pos_trend", IF(AND(K63&lt; J63, L63&lt; K63, M63&lt; L63, N63&lt; M63), "neg_trend", "N/A"))</f>
        <v/>
      </c>
      <c r="J63">
        <f>IFERROR(IF(TRIM(C63)="-", "N/A", IF(RIGHT(C63,1)=")",IF(RIGHT(C63,2)="T)",-1000000000000*VALUE(MID(C63,2,LEN(C63)-3)),IF(RIGHT(C63,2)="M)",-1000000*VALUE(MID(C63,2,LEN(C63)-3)),IF(RIGHT(C63,2)="B)",-1000000000*VALUE(MID(C63,2,LEN(C63)-3)),IF(RIGHT(C63,2)="k)",-1000*VALUE(MID(C63,2,LEN(C63)-3)),VALUE(SUBSTITUTE(C63,",","")))))),IF(RIGHT(C63,1)="T",1000000000000*VALUE(LEFT(C63,LEN(C63)-1)),IF(RIGHT(C63,1)="M",1000000*VALUE(LEFT(C63,LEN(C63)-1)),IF(RIGHT(C63,1)="B",1000000000*VALUE(LEFT(C63,LEN(C63)-1)),IF(RIGHT(C63,1)="%",0.01*VALUE(LEFT(C63,LEN(C63)-1)),IF(RIGHT(C63,1)="k",1000*VALUE(LEFT(C63,LEN(C63)-1)),VALUE(SUBSTITUTE(C63,",",""))))))))),"N/A")</f>
        <v/>
      </c>
      <c r="K63">
        <f>IFERROR(IF(TRIM(D63)="-", "N/A", IF(RIGHT(D63,1)=")",IF(RIGHT(D63,2)="T)",-1000000000000*VALUE(MID(D63,2,LEN(D63)-3)),IF(RIGHT(D63,2)="M)",-1000000*VALUE(MID(D63,2,LEN(D63)-3)),IF(RIGHT(D63,2)="B)",-1000000000*VALUE(MID(D63,2,LEN(D63)-3)),IF(RIGHT(D63,2)="k)",-1000*VALUE(MID(D63,2,LEN(D63)-3)),VALUE(SUBSTITUTE(D63,",","")))))),IF(RIGHT(D63,1)="T",1000000000000*VALUE(LEFT(D63,LEN(D63)-1)),IF(RIGHT(D63,1)="M",1000000*VALUE(LEFT(D63,LEN(D63)-1)),IF(RIGHT(D63,1)="B",1000000000*VALUE(LEFT(D63,LEN(D63)-1)),IF(RIGHT(D63,1)="%",0.01*VALUE(LEFT(D63,LEN(D63)-1)),IF(RIGHT(D63,1)="k",1000*VALUE(LEFT(D63,LEN(D63)-1)),VALUE(SUBSTITUTE(D63,",",""))))))))),"N/A")</f>
        <v/>
      </c>
      <c r="L63">
        <f>IFERROR(IF(TRIM(E63)="-", "N/A", IF(RIGHT(E63,1)=")",IF(RIGHT(E63,2)="T)",-1000000000000*VALUE(MID(E63,2,LEN(E63)-3)),IF(RIGHT(E63,2)="M)",-1000000*VALUE(MID(E63,2,LEN(E63)-3)),IF(RIGHT(E63,2)="B)",-1000000000*VALUE(MID(E63,2,LEN(E63)-3)),IF(RIGHT(E63,2)="k)",-1000*VALUE(MID(E63,2,LEN(E63)-3)),VALUE(SUBSTITUTE(E63,",","")))))),IF(RIGHT(E63,1)="T",1000000000000*VALUE(LEFT(E63,LEN(E63)-1)),IF(RIGHT(E63,1)="M",1000000*VALUE(LEFT(E63,LEN(E63)-1)),IF(RIGHT(E63,1)="B",1000000000*VALUE(LEFT(E63,LEN(E63)-1)),IF(RIGHT(E63,1)="%",0.01*VALUE(LEFT(E63,LEN(E63)-1)),IF(RIGHT(E63,1)="k",1000*VALUE(LEFT(E63,LEN(E63)-1)),VALUE(SUBSTITUTE(E63,",",""))))))))),"N/A")</f>
        <v/>
      </c>
      <c r="M63">
        <f>IFERROR(IF(TRIM(F63)="-", "N/A", IF(RIGHT(F63,1)=")",IF(RIGHT(F63,2)="T)",-1000000000000*VALUE(MID(F63,2,LEN(F63)-3)),IF(RIGHT(F63,2)="M)",-1000000*VALUE(MID(F63,2,LEN(F63)-3)),IF(RIGHT(F63,2)="B)",-1000000000*VALUE(MID(F63,2,LEN(F63)-3)),IF(RIGHT(F63,2)="k)",-1000*VALUE(MID(F63,2,LEN(F63)-3)),VALUE(SUBSTITUTE(F63,",","")))))),IF(RIGHT(F63,1)="T",1000000000000*VALUE(LEFT(F63,LEN(F63)-1)),IF(RIGHT(F63,1)="M",1000000*VALUE(LEFT(F63,LEN(F63)-1)),IF(RIGHT(F63,1)="B",1000000000*VALUE(LEFT(F63,LEN(F63)-1)),IF(RIGHT(F63,1)="%",0.01*VALUE(LEFT(F63,LEN(F63)-1)),IF(RIGHT(F63,1)="k",1000*VALUE(LEFT(F63,LEN(F63)-1)),VALUE(SUBSTITUTE(F63,",",""))))))))),"N/A")</f>
        <v/>
      </c>
      <c r="N63">
        <f>IFERROR(IF(TRIM(G63)="-", "N/A", IF(RIGHT(G63,1)=")",IF(RIGHT(G63,2)="T)",-1000000000000*VALUE(MID(G63,2,LEN(G63)-3)),IF(RIGHT(G63,2)="M)",-1000000*VALUE(MID(G63,2,LEN(G63)-3)),IF(RIGHT(G63,2)="B)",-1000000000*VALUE(MID(G63,2,LEN(G63)-3)),IF(RIGHT(G63,2)="k)",-1000*VALUE(MID(G63,2,LEN(G63)-3)),VALUE(SUBSTITUTE(G63,",","")))))),IF(RIGHT(G63,1)="T",1000000000000*VALUE(LEFT(G63,LEN(G63)-1)),IF(RIGHT(G63,1)="M",1000000*VALUE(LEFT(G63,LEN(G63)-1)),IF(RIGHT(G63,1)="B",1000000000*VALUE(LEFT(G63,LEN(G63)-1)),IF(RIGHT(G63,1)="%",0.01*VALUE(LEFT(G63,LEN(G63)-1)),IF(RIGHT(G63,1)="k",1000*VALUE(LEFT(G63,LEN(G63)-1)),VALUE(SUBSTITUTE(G63,",",""))))))))),"N/A")</f>
        <v/>
      </c>
    </row>
    <row r="64" spans="1:60">
      <c s="1" r="A64" t="n">
        <v>3</v>
      </c>
      <c r="B64" t="s">
        <v>116</v>
      </c>
      <c r="C64" t="s">
        <v>1043</v>
      </c>
      <c r="D64" t="s"/>
      <c r="E64" t="s"/>
      <c r="F64" t="n">
        <v>0.12</v>
      </c>
      <c r="I64">
        <f>IF(AND(K64&gt; J64, L64&gt; K64, M64&gt; L64, N64&gt; M64), "pos_trend", IF(AND(K64&lt; J64, L64&lt; K64, M64&lt; L64, N64&lt; M64), "neg_trend", "N/A"))</f>
        <v/>
      </c>
      <c r="J64">
        <f>IFERROR(IF(TRIM(C64)="-", "N/A", IF(RIGHT(C64,1)=")",IF(RIGHT(C64,2)="T)",-1000000000000*VALUE(MID(C64,2,LEN(C64)-3)),IF(RIGHT(C64,2)="M)",-1000000*VALUE(MID(C64,2,LEN(C64)-3)),IF(RIGHT(C64,2)="B)",-1000000000*VALUE(MID(C64,2,LEN(C64)-3)),IF(RIGHT(C64,2)="k)",-1000*VALUE(MID(C64,2,LEN(C64)-3)),VALUE(SUBSTITUTE(C64,",","")))))),IF(RIGHT(C64,1)="T",1000000000000*VALUE(LEFT(C64,LEN(C64)-1)),IF(RIGHT(C64,1)="M",1000000*VALUE(LEFT(C64,LEN(C64)-1)),IF(RIGHT(C64,1)="B",1000000000*VALUE(LEFT(C64,LEN(C64)-1)),IF(RIGHT(C64,1)="%",0.01*VALUE(LEFT(C64,LEN(C64)-1)),IF(RIGHT(C64,1)="k",1000*VALUE(LEFT(C64,LEN(C64)-1)),VALUE(SUBSTITUTE(C64,",",""))))))))),"N/A")</f>
        <v/>
      </c>
      <c r="K64">
        <f>IFERROR(IF(TRIM(D64)="-", "N/A", IF(RIGHT(D64,1)=")",IF(RIGHT(D64,2)="T)",-1000000000000*VALUE(MID(D64,2,LEN(D64)-3)),IF(RIGHT(D64,2)="M)",-1000000*VALUE(MID(D64,2,LEN(D64)-3)),IF(RIGHT(D64,2)="B)",-1000000000*VALUE(MID(D64,2,LEN(D64)-3)),IF(RIGHT(D64,2)="k)",-1000*VALUE(MID(D64,2,LEN(D64)-3)),VALUE(SUBSTITUTE(D64,",","")))))),IF(RIGHT(D64,1)="T",1000000000000*VALUE(LEFT(D64,LEN(D64)-1)),IF(RIGHT(D64,1)="M",1000000*VALUE(LEFT(D64,LEN(D64)-1)),IF(RIGHT(D64,1)="B",1000000000*VALUE(LEFT(D64,LEN(D64)-1)),IF(RIGHT(D64,1)="%",0.01*VALUE(LEFT(D64,LEN(D64)-1)),IF(RIGHT(D64,1)="k",1000*VALUE(LEFT(D64,LEN(D64)-1)),VALUE(SUBSTITUTE(D64,",",""))))))))),"N/A")</f>
        <v/>
      </c>
      <c r="L64">
        <f>IFERROR(IF(TRIM(E64)="-", "N/A", IF(RIGHT(E64,1)=")",IF(RIGHT(E64,2)="T)",-1000000000000*VALUE(MID(E64,2,LEN(E64)-3)),IF(RIGHT(E64,2)="M)",-1000000*VALUE(MID(E64,2,LEN(E64)-3)),IF(RIGHT(E64,2)="B)",-1000000000*VALUE(MID(E64,2,LEN(E64)-3)),IF(RIGHT(E64,2)="k)",-1000*VALUE(MID(E64,2,LEN(E64)-3)),VALUE(SUBSTITUTE(E64,",","")))))),IF(RIGHT(E64,1)="T",1000000000000*VALUE(LEFT(E64,LEN(E64)-1)),IF(RIGHT(E64,1)="M",1000000*VALUE(LEFT(E64,LEN(E64)-1)),IF(RIGHT(E64,1)="B",1000000000*VALUE(LEFT(E64,LEN(E64)-1)),IF(RIGHT(E64,1)="%",0.01*VALUE(LEFT(E64,LEN(E64)-1)),IF(RIGHT(E64,1)="k",1000*VALUE(LEFT(E64,LEN(E64)-1)),VALUE(SUBSTITUTE(E64,",",""))))))))),"N/A")</f>
        <v/>
      </c>
      <c r="M64">
        <f>IFERROR(IF(TRIM(F64)="-", "N/A", IF(RIGHT(F64,1)=")",IF(RIGHT(F64,2)="T)",-1000000000000*VALUE(MID(F64,2,LEN(F64)-3)),IF(RIGHT(F64,2)="M)",-1000000*VALUE(MID(F64,2,LEN(F64)-3)),IF(RIGHT(F64,2)="B)",-1000000000*VALUE(MID(F64,2,LEN(F64)-3)),IF(RIGHT(F64,2)="k)",-1000*VALUE(MID(F64,2,LEN(F64)-3)),VALUE(SUBSTITUTE(F64,",","")))))),IF(RIGHT(F64,1)="T",1000000000000*VALUE(LEFT(F64,LEN(F64)-1)),IF(RIGHT(F64,1)="M",1000000*VALUE(LEFT(F64,LEN(F64)-1)),IF(RIGHT(F64,1)="B",1000000000*VALUE(LEFT(F64,LEN(F64)-1)),IF(RIGHT(F64,1)="%",0.01*VALUE(LEFT(F64,LEN(F64)-1)),IF(RIGHT(F64,1)="k",1000*VALUE(LEFT(F64,LEN(F64)-1)),VALUE(SUBSTITUTE(F64,",",""))))))))),"N/A")</f>
        <v/>
      </c>
      <c r="N64">
        <f>IFERROR(IF(TRIM(G64)="-", "N/A", IF(RIGHT(G64,1)=")",IF(RIGHT(G64,2)="T)",-1000000000000*VALUE(MID(G64,2,LEN(G64)-3)),IF(RIGHT(G64,2)="M)",-1000000*VALUE(MID(G64,2,LEN(G64)-3)),IF(RIGHT(G64,2)="B)",-1000000000*VALUE(MID(G64,2,LEN(G64)-3)),IF(RIGHT(G64,2)="k)",-1000*VALUE(MID(G64,2,LEN(G64)-3)),VALUE(SUBSTITUTE(G64,",","")))))),IF(RIGHT(G64,1)="T",1000000000000*VALUE(LEFT(G64,LEN(G64)-1)),IF(RIGHT(G64,1)="M",1000000*VALUE(LEFT(G64,LEN(G64)-1)),IF(RIGHT(G64,1)="B",1000000000*VALUE(LEFT(G64,LEN(G64)-1)),IF(RIGHT(G64,1)="%",0.01*VALUE(LEFT(G64,LEN(G64)-1)),IF(RIGHT(G64,1)="k",1000*VALUE(LEFT(G64,LEN(G64)-1)),VALUE(SUBSTITUTE(G64,",",""))))))))),"N/A")</f>
        <v/>
      </c>
    </row>
    <row r="65" spans="1:60">
      <c s="1" r="A65" t="n">
        <v>4</v>
      </c>
      <c r="B65" t="s">
        <v>118</v>
      </c>
      <c r="C65" t="s">
        <v>1730</v>
      </c>
      <c r="D65" t="s"/>
      <c r="E65" t="s"/>
      <c r="F65" t="n">
        <v>0.1</v>
      </c>
      <c r="I65">
        <f>IF(AND(K65&gt; J65, L65&gt; K65, M65&gt; L65, N65&gt; M65), "pos_trend", IF(AND(K65&lt; J65, L65&lt; K65, M65&lt; L65, N65&lt; M65), "neg_trend", "N/A"))</f>
        <v/>
      </c>
      <c r="J65">
        <f>IFERROR(IF(TRIM(C65)="-", "N/A", IF(RIGHT(C65,1)=")",IF(RIGHT(C65,2)="T)",-1000000000000*VALUE(MID(C65,2,LEN(C65)-3)),IF(RIGHT(C65,2)="M)",-1000000*VALUE(MID(C65,2,LEN(C65)-3)),IF(RIGHT(C65,2)="B)",-1000000000*VALUE(MID(C65,2,LEN(C65)-3)),IF(RIGHT(C65,2)="k)",-1000*VALUE(MID(C65,2,LEN(C65)-3)),VALUE(SUBSTITUTE(C65,",","")))))),IF(RIGHT(C65,1)="T",1000000000000*VALUE(LEFT(C65,LEN(C65)-1)),IF(RIGHT(C65,1)="M",1000000*VALUE(LEFT(C65,LEN(C65)-1)),IF(RIGHT(C65,1)="B",1000000000*VALUE(LEFT(C65,LEN(C65)-1)),IF(RIGHT(C65,1)="%",0.01*VALUE(LEFT(C65,LEN(C65)-1)),IF(RIGHT(C65,1)="k",1000*VALUE(LEFT(C65,LEN(C65)-1)),VALUE(SUBSTITUTE(C65,",",""))))))))),"N/A")</f>
        <v/>
      </c>
      <c r="K65">
        <f>IFERROR(IF(TRIM(D65)="-", "N/A", IF(RIGHT(D65,1)=")",IF(RIGHT(D65,2)="T)",-1000000000000*VALUE(MID(D65,2,LEN(D65)-3)),IF(RIGHT(D65,2)="M)",-1000000*VALUE(MID(D65,2,LEN(D65)-3)),IF(RIGHT(D65,2)="B)",-1000000000*VALUE(MID(D65,2,LEN(D65)-3)),IF(RIGHT(D65,2)="k)",-1000*VALUE(MID(D65,2,LEN(D65)-3)),VALUE(SUBSTITUTE(D65,",","")))))),IF(RIGHT(D65,1)="T",1000000000000*VALUE(LEFT(D65,LEN(D65)-1)),IF(RIGHT(D65,1)="M",1000000*VALUE(LEFT(D65,LEN(D65)-1)),IF(RIGHT(D65,1)="B",1000000000*VALUE(LEFT(D65,LEN(D65)-1)),IF(RIGHT(D65,1)="%",0.01*VALUE(LEFT(D65,LEN(D65)-1)),IF(RIGHT(D65,1)="k",1000*VALUE(LEFT(D65,LEN(D65)-1)),VALUE(SUBSTITUTE(D65,",",""))))))))),"N/A")</f>
        <v/>
      </c>
      <c r="L65">
        <f>IFERROR(IF(TRIM(E65)="-", "N/A", IF(RIGHT(E65,1)=")",IF(RIGHT(E65,2)="T)",-1000000000000*VALUE(MID(E65,2,LEN(E65)-3)),IF(RIGHT(E65,2)="M)",-1000000*VALUE(MID(E65,2,LEN(E65)-3)),IF(RIGHT(E65,2)="B)",-1000000000*VALUE(MID(E65,2,LEN(E65)-3)),IF(RIGHT(E65,2)="k)",-1000*VALUE(MID(E65,2,LEN(E65)-3)),VALUE(SUBSTITUTE(E65,",","")))))),IF(RIGHT(E65,1)="T",1000000000000*VALUE(LEFT(E65,LEN(E65)-1)),IF(RIGHT(E65,1)="M",1000000*VALUE(LEFT(E65,LEN(E65)-1)),IF(RIGHT(E65,1)="B",1000000000*VALUE(LEFT(E65,LEN(E65)-1)),IF(RIGHT(E65,1)="%",0.01*VALUE(LEFT(E65,LEN(E65)-1)),IF(RIGHT(E65,1)="k",1000*VALUE(LEFT(E65,LEN(E65)-1)),VALUE(SUBSTITUTE(E65,",",""))))))))),"N/A")</f>
        <v/>
      </c>
      <c r="M65">
        <f>IFERROR(IF(TRIM(F65)="-", "N/A", IF(RIGHT(F65,1)=")",IF(RIGHT(F65,2)="T)",-1000000000000*VALUE(MID(F65,2,LEN(F65)-3)),IF(RIGHT(F65,2)="M)",-1000000*VALUE(MID(F65,2,LEN(F65)-3)),IF(RIGHT(F65,2)="B)",-1000000000*VALUE(MID(F65,2,LEN(F65)-3)),IF(RIGHT(F65,2)="k)",-1000*VALUE(MID(F65,2,LEN(F65)-3)),VALUE(SUBSTITUTE(F65,",","")))))),IF(RIGHT(F65,1)="T",1000000000000*VALUE(LEFT(F65,LEN(F65)-1)),IF(RIGHT(F65,1)="M",1000000*VALUE(LEFT(F65,LEN(F65)-1)),IF(RIGHT(F65,1)="B",1000000000*VALUE(LEFT(F65,LEN(F65)-1)),IF(RIGHT(F65,1)="%",0.01*VALUE(LEFT(F65,LEN(F65)-1)),IF(RIGHT(F65,1)="k",1000*VALUE(LEFT(F65,LEN(F65)-1)),VALUE(SUBSTITUTE(F65,",",""))))))))),"N/A")</f>
        <v/>
      </c>
      <c r="N65">
        <f>IFERROR(IF(TRIM(G65)="-", "N/A", IF(RIGHT(G65,1)=")",IF(RIGHT(G65,2)="T)",-1000000000000*VALUE(MID(G65,2,LEN(G65)-3)),IF(RIGHT(G65,2)="M)",-1000000*VALUE(MID(G65,2,LEN(G65)-3)),IF(RIGHT(G65,2)="B)",-1000000000*VALUE(MID(G65,2,LEN(G65)-3)),IF(RIGHT(G65,2)="k)",-1000*VALUE(MID(G65,2,LEN(G65)-3)),VALUE(SUBSTITUTE(G65,",","")))))),IF(RIGHT(G65,1)="T",1000000000000*VALUE(LEFT(G65,LEN(G65)-1)),IF(RIGHT(G65,1)="M",1000000*VALUE(LEFT(G65,LEN(G65)-1)),IF(RIGHT(G65,1)="B",1000000000*VALUE(LEFT(G65,LEN(G65)-1)),IF(RIGHT(G65,1)="%",0.01*VALUE(LEFT(G65,LEN(G65)-1)),IF(RIGHT(G65,1)="k",1000*VALUE(LEFT(G65,LEN(G65)-1)),VALUE(SUBSTITUTE(G65,",",""))))))))),"N/A")</f>
        <v/>
      </c>
    </row>
    <row r="66" spans="1:60">
      <c s="1" r="A66" t="n">
        <v>5</v>
      </c>
      <c r="B66" t="s">
        <v>120</v>
      </c>
      <c r="C66" t="s">
        <v>1729</v>
      </c>
      <c r="D66" t="s"/>
      <c r="E66" t="s"/>
      <c r="F66" t="s"/>
      <c r="I66">
        <f>IF(AND(K66&gt; J66, L66&gt; K66, M66&gt; L66, N66&gt; M66), "pos_trend", IF(AND(K66&lt; J66, L66&lt; K66, M66&lt; L66, N66&lt; M66), "neg_trend", "N/A"))</f>
        <v/>
      </c>
      <c r="J66">
        <f>IFERROR(IF(TRIM(C66)="-", "N/A", IF(RIGHT(C66,1)=")",IF(RIGHT(C66,2)="T)",-1000000000000*VALUE(MID(C66,2,LEN(C66)-3)),IF(RIGHT(C66,2)="M)",-1000000*VALUE(MID(C66,2,LEN(C66)-3)),IF(RIGHT(C66,2)="B)",-1000000000*VALUE(MID(C66,2,LEN(C66)-3)),IF(RIGHT(C66,2)="k)",-1000*VALUE(MID(C66,2,LEN(C66)-3)),VALUE(SUBSTITUTE(C66,",","")))))),IF(RIGHT(C66,1)="T",1000000000000*VALUE(LEFT(C66,LEN(C66)-1)),IF(RIGHT(C66,1)="M",1000000*VALUE(LEFT(C66,LEN(C66)-1)),IF(RIGHT(C66,1)="B",1000000000*VALUE(LEFT(C66,LEN(C66)-1)),IF(RIGHT(C66,1)="%",0.01*VALUE(LEFT(C66,LEN(C66)-1)),IF(RIGHT(C66,1)="k",1000*VALUE(LEFT(C66,LEN(C66)-1)),VALUE(SUBSTITUTE(C66,",",""))))))))),"N/A")</f>
        <v/>
      </c>
      <c r="K66">
        <f>IFERROR(IF(TRIM(D66)="-", "N/A", IF(RIGHT(D66,1)=")",IF(RIGHT(D66,2)="T)",-1000000000000*VALUE(MID(D66,2,LEN(D66)-3)),IF(RIGHT(D66,2)="M)",-1000000*VALUE(MID(D66,2,LEN(D66)-3)),IF(RIGHT(D66,2)="B)",-1000000000*VALUE(MID(D66,2,LEN(D66)-3)),IF(RIGHT(D66,2)="k)",-1000*VALUE(MID(D66,2,LEN(D66)-3)),VALUE(SUBSTITUTE(D66,",","")))))),IF(RIGHT(D66,1)="T",1000000000000*VALUE(LEFT(D66,LEN(D66)-1)),IF(RIGHT(D66,1)="M",1000000*VALUE(LEFT(D66,LEN(D66)-1)),IF(RIGHT(D66,1)="B",1000000000*VALUE(LEFT(D66,LEN(D66)-1)),IF(RIGHT(D66,1)="%",0.01*VALUE(LEFT(D66,LEN(D66)-1)),IF(RIGHT(D66,1)="k",1000*VALUE(LEFT(D66,LEN(D66)-1)),VALUE(SUBSTITUTE(D66,",",""))))))))),"N/A")</f>
        <v/>
      </c>
      <c r="L66">
        <f>IFERROR(IF(TRIM(E66)="-", "N/A", IF(RIGHT(E66,1)=")",IF(RIGHT(E66,2)="T)",-1000000000000*VALUE(MID(E66,2,LEN(E66)-3)),IF(RIGHT(E66,2)="M)",-1000000*VALUE(MID(E66,2,LEN(E66)-3)),IF(RIGHT(E66,2)="B)",-1000000000*VALUE(MID(E66,2,LEN(E66)-3)),IF(RIGHT(E66,2)="k)",-1000*VALUE(MID(E66,2,LEN(E66)-3)),VALUE(SUBSTITUTE(E66,",","")))))),IF(RIGHT(E66,1)="T",1000000000000*VALUE(LEFT(E66,LEN(E66)-1)),IF(RIGHT(E66,1)="M",1000000*VALUE(LEFT(E66,LEN(E66)-1)),IF(RIGHT(E66,1)="B",1000000000*VALUE(LEFT(E66,LEN(E66)-1)),IF(RIGHT(E66,1)="%",0.01*VALUE(LEFT(E66,LEN(E66)-1)),IF(RIGHT(E66,1)="k",1000*VALUE(LEFT(E66,LEN(E66)-1)),VALUE(SUBSTITUTE(E66,",",""))))))))),"N/A")</f>
        <v/>
      </c>
      <c r="M66">
        <f>IFERROR(IF(TRIM(F66)="-", "N/A", IF(RIGHT(F66,1)=")",IF(RIGHT(F66,2)="T)",-1000000000000*VALUE(MID(F66,2,LEN(F66)-3)),IF(RIGHT(F66,2)="M)",-1000000*VALUE(MID(F66,2,LEN(F66)-3)),IF(RIGHT(F66,2)="B)",-1000000000*VALUE(MID(F66,2,LEN(F66)-3)),IF(RIGHT(F66,2)="k)",-1000*VALUE(MID(F66,2,LEN(F66)-3)),VALUE(SUBSTITUTE(F66,",","")))))),IF(RIGHT(F66,1)="T",1000000000000*VALUE(LEFT(F66,LEN(F66)-1)),IF(RIGHT(F66,1)="M",1000000*VALUE(LEFT(F66,LEN(F66)-1)),IF(RIGHT(F66,1)="B",1000000000*VALUE(LEFT(F66,LEN(F66)-1)),IF(RIGHT(F66,1)="%",0.01*VALUE(LEFT(F66,LEN(F66)-1)),IF(RIGHT(F66,1)="k",1000*VALUE(LEFT(F66,LEN(F66)-1)),VALUE(SUBSTITUTE(F66,",",""))))))))),"N/A")</f>
        <v/>
      </c>
      <c r="N66">
        <f>IFERROR(IF(TRIM(G66)="-", "N/A", IF(RIGHT(G66,1)=")",IF(RIGHT(G66,2)="T)",-1000000000000*VALUE(MID(G66,2,LEN(G66)-3)),IF(RIGHT(G66,2)="M)",-1000000*VALUE(MID(G66,2,LEN(G66)-3)),IF(RIGHT(G66,2)="B)",-1000000000*VALUE(MID(G66,2,LEN(G66)-3)),IF(RIGHT(G66,2)="k)",-1000*VALUE(MID(G66,2,LEN(G66)-3)),VALUE(SUBSTITUTE(G66,",","")))))),IF(RIGHT(G66,1)="T",1000000000000*VALUE(LEFT(G66,LEN(G66)-1)),IF(RIGHT(G66,1)="M",1000000*VALUE(LEFT(G66,LEN(G66)-1)),IF(RIGHT(G66,1)="B",1000000000*VALUE(LEFT(G66,LEN(G66)-1)),IF(RIGHT(G66,1)="%",0.01*VALUE(LEFT(G66,LEN(G66)-1)),IF(RIGHT(G66,1)="k",1000*VALUE(LEFT(G66,LEN(G66)-1)),VALUE(SUBSTITUTE(G66,",",""))))))))),"N/A")</f>
        <v/>
      </c>
    </row>
    <row r="67" spans="1:60">
      <c r="D67" t="s">
        <v>122</v>
      </c>
      <c r="E67">
        <f>C1</f>
        <v/>
      </c>
      <c r="I67">
        <f>IF(AND(K67&gt; J67, L67&gt; K67, M67&gt; L67, N67&gt; M67), "pos_trend", IF(AND(K67&lt; J67, L67&lt; K67, M67&lt; L67, N67&lt; M67), "neg_trend", "N/A"))</f>
        <v/>
      </c>
      <c r="J67">
        <f>IFERROR(IF(TRIM(C67)="-", "N/A", IF(RIGHT(C67,1)=")",IF(RIGHT(C67,2)="T)",-1000000000000*VALUE(MID(C67,2,LEN(C67)-3)),IF(RIGHT(C67,2)="M)",-1000000*VALUE(MID(C67,2,LEN(C67)-3)),IF(RIGHT(C67,2)="B)",-1000000000*VALUE(MID(C67,2,LEN(C67)-3)),IF(RIGHT(C67,2)="k)",-1000*VALUE(MID(C67,2,LEN(C67)-3)),VALUE(SUBSTITUTE(C67,",","")))))),IF(RIGHT(C67,1)="T",1000000000000*VALUE(LEFT(C67,LEN(C67)-1)),IF(RIGHT(C67,1)="M",1000000*VALUE(LEFT(C67,LEN(C67)-1)),IF(RIGHT(C67,1)="B",1000000000*VALUE(LEFT(C67,LEN(C67)-1)),IF(RIGHT(C67,1)="%",0.01*VALUE(LEFT(C67,LEN(C67)-1)),IF(RIGHT(C67,1)="k",1000*VALUE(LEFT(C67,LEN(C67)-1)),VALUE(SUBSTITUTE(C67,",",""))))))))),"N/A")</f>
        <v/>
      </c>
      <c r="K67">
        <f>IFERROR(IF(TRIM(D67)="-", "N/A", IF(RIGHT(D67,1)=")",IF(RIGHT(D67,2)="T)",-1000000000000*VALUE(MID(D67,2,LEN(D67)-3)),IF(RIGHT(D67,2)="M)",-1000000*VALUE(MID(D67,2,LEN(D67)-3)),IF(RIGHT(D67,2)="B)",-1000000000*VALUE(MID(D67,2,LEN(D67)-3)),IF(RIGHT(D67,2)="k)",-1000*VALUE(MID(D67,2,LEN(D67)-3)),VALUE(SUBSTITUTE(D67,",","")))))),IF(RIGHT(D67,1)="T",1000000000000*VALUE(LEFT(D67,LEN(D67)-1)),IF(RIGHT(D67,1)="M",1000000*VALUE(LEFT(D67,LEN(D67)-1)),IF(RIGHT(D67,1)="B",1000000000*VALUE(LEFT(D67,LEN(D67)-1)),IF(RIGHT(D67,1)="%",0.01*VALUE(LEFT(D67,LEN(D67)-1)),IF(RIGHT(D67,1)="k",1000*VALUE(LEFT(D67,LEN(D67)-1)),VALUE(SUBSTITUTE(D67,",",""))))))))),"N/A")</f>
        <v/>
      </c>
      <c r="L67">
        <f>IFERROR(IF(TRIM(E67)="-", "N/A", IF(RIGHT(E67,1)=")",IF(RIGHT(E67,2)="T)",-1000000000000*VALUE(MID(E67,2,LEN(E67)-3)),IF(RIGHT(E67,2)="M)",-1000000*VALUE(MID(E67,2,LEN(E67)-3)),IF(RIGHT(E67,2)="B)",-1000000000*VALUE(MID(E67,2,LEN(E67)-3)),IF(RIGHT(E67,2)="k)",-1000*VALUE(MID(E67,2,LEN(E67)-3)),VALUE(SUBSTITUTE(E67,",","")))))),IF(RIGHT(E67,1)="T",1000000000000*VALUE(LEFT(E67,LEN(E67)-1)),IF(RIGHT(E67,1)="M",1000000*VALUE(LEFT(E67,LEN(E67)-1)),IF(RIGHT(E67,1)="B",1000000000*VALUE(LEFT(E67,LEN(E67)-1)),IF(RIGHT(E67,1)="%",0.01*VALUE(LEFT(E67,LEN(E67)-1)),IF(RIGHT(E67,1)="k",1000*VALUE(LEFT(E67,LEN(E67)-1)),VALUE(SUBSTITUTE(E67,",",""))))))))),"N/A")</f>
        <v/>
      </c>
      <c r="M67">
        <f>IFERROR(IF(TRIM(F67)="-", "N/A", IF(RIGHT(F67,1)=")",IF(RIGHT(F67,2)="T)",-1000000000000*VALUE(MID(F67,2,LEN(F67)-3)),IF(RIGHT(F67,2)="M)",-1000000*VALUE(MID(F67,2,LEN(F67)-3)),IF(RIGHT(F67,2)="B)",-1000000000*VALUE(MID(F67,2,LEN(F67)-3)),IF(RIGHT(F67,2)="k)",-1000*VALUE(MID(F67,2,LEN(F67)-3)),VALUE(SUBSTITUTE(F67,",","")))))),IF(RIGHT(F67,1)="T",1000000000000*VALUE(LEFT(F67,LEN(F67)-1)),IF(RIGHT(F67,1)="M",1000000*VALUE(LEFT(F67,LEN(F67)-1)),IF(RIGHT(F67,1)="B",1000000000*VALUE(LEFT(F67,LEN(F67)-1)),IF(RIGHT(F67,1)="%",0.01*VALUE(LEFT(F67,LEN(F67)-1)),IF(RIGHT(F67,1)="k",1000*VALUE(LEFT(F67,LEN(F67)-1)),VALUE(SUBSTITUTE(F67,",",""))))))))),"N/A")</f>
        <v/>
      </c>
      <c r="N67">
        <f>IFERROR(IF(TRIM(G67)="-", "N/A", IF(RIGHT(G67,1)=")",IF(RIGHT(G67,2)="T)",-1000000000000*VALUE(MID(G67,2,LEN(G67)-3)),IF(RIGHT(G67,2)="M)",-1000000*VALUE(MID(G67,2,LEN(G67)-3)),IF(RIGHT(G67,2)="B)",-1000000000*VALUE(MID(G67,2,LEN(G67)-3)),IF(RIGHT(G67,2)="k)",-1000*VALUE(MID(G67,2,LEN(G67)-3)),VALUE(SUBSTITUTE(G67,",","")))))),IF(RIGHT(G67,1)="T",1000000000000*VALUE(LEFT(G67,LEN(G67)-1)),IF(RIGHT(G67,1)="M",1000000*VALUE(LEFT(G67,LEN(G67)-1)),IF(RIGHT(G67,1)="B",1000000000*VALUE(LEFT(G67,LEN(G67)-1)),IF(RIGHT(G67,1)="%",0.01*VALUE(LEFT(G67,LEN(G67)-1)),IF(RIGHT(G67,1)="k",1000*VALUE(LEFT(G67,LEN(G67)-1)),VALUE(SUBSTITUTE(G67,",",""))))))))),"N/A")</f>
        <v/>
      </c>
    </row>
    <row r="68" spans="1:60">
      <c s="1" r="A68" t="n">
        <v>0</v>
      </c>
      <c r="B68" t="s">
        <v>123</v>
      </c>
      <c r="C68" t="s">
        <v>64</v>
      </c>
      <c r="D68">
        <f>IFERROR(AVERAGE(VALUE(INDIRECT("J"&amp;(MATCH(B68,B69:B500,0)+68))),VALUE(INDIRECT("J"&amp;(MATCH(B68,B69:B500,0)+79))),VALUE(INDIRECT("J"&amp;(MATCH(B68,B69:B500,0)+90))),VALUE(INDIRECT("J"&amp;(MATCH(B68,B69:B500,0)+101)))),"")</f>
        <v/>
      </c>
      <c r="E68">
        <f>IFERROR(IF(AND(C68&lt;&gt;"",D68&lt;&gt;0),IF(VALUE(J68)&gt;VALUE(K68),"above average","below average"),"no data"),"no data")</f>
        <v/>
      </c>
      <c r="I68">
        <f>IF(AND(K68&gt; J68, L68&gt; K68, M68&gt; L68, N68&gt; M68), "pos_trend", IF(AND(K68&lt; J68, L68&lt; K68, M68&lt; L68, N68&lt; M68), "neg_trend", "N/A"))</f>
        <v/>
      </c>
      <c r="J68">
        <f>IFERROR(IF(TRIM(C68)="-", "N/A", IF(RIGHT(C68,1)=")",IF(RIGHT(C68,2)="T)",-1000000000000*VALUE(MID(C68,2,LEN(C68)-3)),IF(RIGHT(C68,2)="M)",-1000000*VALUE(MID(C68,2,LEN(C68)-3)),IF(RIGHT(C68,2)="B)",-1000000000*VALUE(MID(C68,2,LEN(C68)-3)),IF(RIGHT(C68,2)="k)",-1000*VALUE(MID(C68,2,LEN(C68)-3)),VALUE(SUBSTITUTE(C68,",","")))))),IF(RIGHT(C68,1)="T",1000000000000*VALUE(LEFT(C68,LEN(C68)-1)),IF(RIGHT(C68,1)="M",1000000*VALUE(LEFT(C68,LEN(C68)-1)),IF(RIGHT(C68,1)="B",1000000000*VALUE(LEFT(C68,LEN(C68)-1)),IF(RIGHT(C68,1)="%",0.01*VALUE(LEFT(C68,LEN(C68)-1)),IF(RIGHT(C68,1)="k",1000*VALUE(LEFT(C68,LEN(C68)-1)),VALUE(SUBSTITUTE(C68,",",""))))))))),"N/A")</f>
        <v/>
      </c>
      <c r="K68">
        <f>IFERROR(IF(TRIM(D68)="-", "N/A", IF(RIGHT(D68,1)=")",IF(RIGHT(D68,2)="T)",-1000000000000*VALUE(MID(D68,2,LEN(D68)-3)),IF(RIGHT(D68,2)="M)",-1000000*VALUE(MID(D68,2,LEN(D68)-3)),IF(RIGHT(D68,2)="B)",-1000000000*VALUE(MID(D68,2,LEN(D68)-3)),IF(RIGHT(D68,2)="k)",-1000*VALUE(MID(D68,2,LEN(D68)-3)),VALUE(SUBSTITUTE(D68,",","")))))),IF(RIGHT(D68,1)="T",1000000000000*VALUE(LEFT(D68,LEN(D68)-1)),IF(RIGHT(D68,1)="M",1000000*VALUE(LEFT(D68,LEN(D68)-1)),IF(RIGHT(D68,1)="B",1000000000*VALUE(LEFT(D68,LEN(D68)-1)),IF(RIGHT(D68,1)="%",0.01*VALUE(LEFT(D68,LEN(D68)-1)),IF(RIGHT(D68,1)="k",1000*VALUE(LEFT(D68,LEN(D68)-1)),VALUE(SUBSTITUTE(D68,",",""))))))))),"N/A")</f>
        <v/>
      </c>
      <c r="L68">
        <f>IFERROR(IF(TRIM(E68)="-", "N/A", IF(RIGHT(E68,1)=")",IF(RIGHT(E68,2)="T)",-1000000000000*VALUE(MID(E68,2,LEN(E68)-3)),IF(RIGHT(E68,2)="M)",-1000000*VALUE(MID(E68,2,LEN(E68)-3)),IF(RIGHT(E68,2)="B)",-1000000000*VALUE(MID(E68,2,LEN(E68)-3)),IF(RIGHT(E68,2)="k)",-1000*VALUE(MID(E68,2,LEN(E68)-3)),VALUE(SUBSTITUTE(E68,",","")))))),IF(RIGHT(E68,1)="T",1000000000000*VALUE(LEFT(E68,LEN(E68)-1)),IF(RIGHT(E68,1)="M",1000000*VALUE(LEFT(E68,LEN(E68)-1)),IF(RIGHT(E68,1)="B",1000000000*VALUE(LEFT(E68,LEN(E68)-1)),IF(RIGHT(E68,1)="%",0.01*VALUE(LEFT(E68,LEN(E68)-1)),IF(RIGHT(E68,1)="k",1000*VALUE(LEFT(E68,LEN(E68)-1)),VALUE(SUBSTITUTE(E68,",",""))))))))),"N/A")</f>
        <v/>
      </c>
      <c r="M68">
        <f>IFERROR(IF(TRIM(F68)="-", "N/A", IF(RIGHT(F68,1)=")",IF(RIGHT(F68,2)="T)",-1000000000000*VALUE(MID(F68,2,LEN(F68)-3)),IF(RIGHT(F68,2)="M)",-1000000*VALUE(MID(F68,2,LEN(F68)-3)),IF(RIGHT(F68,2)="B)",-1000000000*VALUE(MID(F68,2,LEN(F68)-3)),IF(RIGHT(F68,2)="k)",-1000*VALUE(MID(F68,2,LEN(F68)-3)),VALUE(SUBSTITUTE(F68,",","")))))),IF(RIGHT(F68,1)="T",1000000000000*VALUE(LEFT(F68,LEN(F68)-1)),IF(RIGHT(F68,1)="M",1000000*VALUE(LEFT(F68,LEN(F68)-1)),IF(RIGHT(F68,1)="B",1000000000*VALUE(LEFT(F68,LEN(F68)-1)),IF(RIGHT(F68,1)="%",0.01*VALUE(LEFT(F68,LEN(F68)-1)),IF(RIGHT(F68,1)="k",1000*VALUE(LEFT(F68,LEN(F68)-1)),VALUE(SUBSTITUTE(F68,",",""))))))))),"N/A")</f>
        <v/>
      </c>
      <c r="N68">
        <f>IFERROR(IF(TRIM(G68)="-", "N/A", IF(RIGHT(G68,1)=")",IF(RIGHT(G68,2)="T)",-1000000000000*VALUE(MID(G68,2,LEN(G68)-3)),IF(RIGHT(G68,2)="M)",-1000000*VALUE(MID(G68,2,LEN(G68)-3)),IF(RIGHT(G68,2)="B)",-1000000000*VALUE(MID(G68,2,LEN(G68)-3)),IF(RIGHT(G68,2)="k)",-1000*VALUE(MID(G68,2,LEN(G68)-3)),VALUE(SUBSTITUTE(G68,",","")))))),IF(RIGHT(G68,1)="T",1000000000000*VALUE(LEFT(G68,LEN(G68)-1)),IF(RIGHT(G68,1)="M",1000000*VALUE(LEFT(G68,LEN(G68)-1)),IF(RIGHT(G68,1)="B",1000000000*VALUE(LEFT(G68,LEN(G68)-1)),IF(RIGHT(G68,1)="%",0.01*VALUE(LEFT(G68,LEN(G68)-1)),IF(RIGHT(G68,1)="k",1000*VALUE(LEFT(G68,LEN(G68)-1)),VALUE(SUBSTITUTE(G68,",",""))))))))),"N/A")</f>
        <v/>
      </c>
    </row>
    <row r="69" spans="1:60">
      <c s="1" r="A69" t="n">
        <v>1</v>
      </c>
      <c r="B69" t="s">
        <v>124</v>
      </c>
      <c r="C69" t="s"/>
      <c r="D69">
        <f>IFERROR(AVERAGE(VALUE(INDIRECT("J"&amp;(MATCH(B69,B70:B501,0)+69))),VALUE(INDIRECT("J"&amp;(MATCH(B69,B70:B501,0)+80))),VALUE(INDIRECT("J"&amp;(MATCH(B69,B70:B501,0)+91))),VALUE(INDIRECT("J"&amp;(MATCH(B69,B70:B501,0)+102)))),"")</f>
        <v/>
      </c>
      <c r="E69">
        <f>IFERROR(IF(AND(C69&lt;&gt;"",D69&lt;&gt;0),IF(VALUE(J69)&gt;VALUE(K69),"above average","below average"),"no data"),"no data")</f>
        <v/>
      </c>
      <c r="I69">
        <f>IF(AND(K69&gt; J69, L69&gt; K69, M69&gt; L69, N69&gt; M69), "pos_trend", IF(AND(K69&lt; J69, L69&lt; K69, M69&lt; L69, N69&lt; M69), "neg_trend", "N/A"))</f>
        <v/>
      </c>
      <c r="J69">
        <f>IFERROR(IF(TRIM(C69)="-", "N/A", IF(RIGHT(C69,1)=")",IF(RIGHT(C69,2)="T)",-1000000000000*VALUE(MID(C69,2,LEN(C69)-3)),IF(RIGHT(C69,2)="M)",-1000000*VALUE(MID(C69,2,LEN(C69)-3)),IF(RIGHT(C69,2)="B)",-1000000000*VALUE(MID(C69,2,LEN(C69)-3)),IF(RIGHT(C69,2)="k)",-1000*VALUE(MID(C69,2,LEN(C69)-3)),VALUE(SUBSTITUTE(C69,",","")))))),IF(RIGHT(C69,1)="T",1000000000000*VALUE(LEFT(C69,LEN(C69)-1)),IF(RIGHT(C69,1)="M",1000000*VALUE(LEFT(C69,LEN(C69)-1)),IF(RIGHT(C69,1)="B",1000000000*VALUE(LEFT(C69,LEN(C69)-1)),IF(RIGHT(C69,1)="%",0.01*VALUE(LEFT(C69,LEN(C69)-1)),IF(RIGHT(C69,1)="k",1000*VALUE(LEFT(C69,LEN(C69)-1)),VALUE(SUBSTITUTE(C69,",",""))))))))),"N/A")</f>
        <v/>
      </c>
      <c r="K69">
        <f>IFERROR(IF(TRIM(D69)="-", "N/A", IF(RIGHT(D69,1)=")",IF(RIGHT(D69,2)="T)",-1000000000000*VALUE(MID(D69,2,LEN(D69)-3)),IF(RIGHT(D69,2)="M)",-1000000*VALUE(MID(D69,2,LEN(D69)-3)),IF(RIGHT(D69,2)="B)",-1000000000*VALUE(MID(D69,2,LEN(D69)-3)),IF(RIGHT(D69,2)="k)",-1000*VALUE(MID(D69,2,LEN(D69)-3)),VALUE(SUBSTITUTE(D69,",","")))))),IF(RIGHT(D69,1)="T",1000000000000*VALUE(LEFT(D69,LEN(D69)-1)),IF(RIGHT(D69,1)="M",1000000*VALUE(LEFT(D69,LEN(D69)-1)),IF(RIGHT(D69,1)="B",1000000000*VALUE(LEFT(D69,LEN(D69)-1)),IF(RIGHT(D69,1)="%",0.01*VALUE(LEFT(D69,LEN(D69)-1)),IF(RIGHT(D69,1)="k",1000*VALUE(LEFT(D69,LEN(D69)-1)),VALUE(SUBSTITUTE(D69,",",""))))))))),"N/A")</f>
        <v/>
      </c>
      <c r="L69">
        <f>IFERROR(IF(TRIM(E69)="-", "N/A", IF(RIGHT(E69,1)=")",IF(RIGHT(E69,2)="T)",-1000000000000*VALUE(MID(E69,2,LEN(E69)-3)),IF(RIGHT(E69,2)="M)",-1000000*VALUE(MID(E69,2,LEN(E69)-3)),IF(RIGHT(E69,2)="B)",-1000000000*VALUE(MID(E69,2,LEN(E69)-3)),IF(RIGHT(E69,2)="k)",-1000*VALUE(MID(E69,2,LEN(E69)-3)),VALUE(SUBSTITUTE(E69,",","")))))),IF(RIGHT(E69,1)="T",1000000000000*VALUE(LEFT(E69,LEN(E69)-1)),IF(RIGHT(E69,1)="M",1000000*VALUE(LEFT(E69,LEN(E69)-1)),IF(RIGHT(E69,1)="B",1000000000*VALUE(LEFT(E69,LEN(E69)-1)),IF(RIGHT(E69,1)="%",0.01*VALUE(LEFT(E69,LEN(E69)-1)),IF(RIGHT(E69,1)="k",1000*VALUE(LEFT(E69,LEN(E69)-1)),VALUE(SUBSTITUTE(E69,",",""))))))))),"N/A")</f>
        <v/>
      </c>
      <c r="M69">
        <f>IFERROR(IF(TRIM(F69)="-", "N/A", IF(RIGHT(F69,1)=")",IF(RIGHT(F69,2)="T)",-1000000000000*VALUE(MID(F69,2,LEN(F69)-3)),IF(RIGHT(F69,2)="M)",-1000000*VALUE(MID(F69,2,LEN(F69)-3)),IF(RIGHT(F69,2)="B)",-1000000000*VALUE(MID(F69,2,LEN(F69)-3)),IF(RIGHT(F69,2)="k)",-1000*VALUE(MID(F69,2,LEN(F69)-3)),VALUE(SUBSTITUTE(F69,",","")))))),IF(RIGHT(F69,1)="T",1000000000000*VALUE(LEFT(F69,LEN(F69)-1)),IF(RIGHT(F69,1)="M",1000000*VALUE(LEFT(F69,LEN(F69)-1)),IF(RIGHT(F69,1)="B",1000000000*VALUE(LEFT(F69,LEN(F69)-1)),IF(RIGHT(F69,1)="%",0.01*VALUE(LEFT(F69,LEN(F69)-1)),IF(RIGHT(F69,1)="k",1000*VALUE(LEFT(F69,LEN(F69)-1)),VALUE(SUBSTITUTE(F69,",",""))))))))),"N/A")</f>
        <v/>
      </c>
      <c r="N69">
        <f>IFERROR(IF(TRIM(G69)="-", "N/A", IF(RIGHT(G69,1)=")",IF(RIGHT(G69,2)="T)",-1000000000000*VALUE(MID(G69,2,LEN(G69)-3)),IF(RIGHT(G69,2)="M)",-1000000*VALUE(MID(G69,2,LEN(G69)-3)),IF(RIGHT(G69,2)="B)",-1000000000*VALUE(MID(G69,2,LEN(G69)-3)),IF(RIGHT(G69,2)="k)",-1000*VALUE(MID(G69,2,LEN(G69)-3)),VALUE(SUBSTITUTE(G69,",","")))))),IF(RIGHT(G69,1)="T",1000000000000*VALUE(LEFT(G69,LEN(G69)-1)),IF(RIGHT(G69,1)="M",1000000*VALUE(LEFT(G69,LEN(G69)-1)),IF(RIGHT(G69,1)="B",1000000000*VALUE(LEFT(G69,LEN(G69)-1)),IF(RIGHT(G69,1)="%",0.01*VALUE(LEFT(G69,LEN(G69)-1)),IF(RIGHT(G69,1)="k",1000*VALUE(LEFT(G69,LEN(G69)-1)),VALUE(SUBSTITUTE(G69,",",""))))))))),"N/A")</f>
        <v/>
      </c>
    </row>
    <row r="70" spans="1:60">
      <c s="1" r="A70" t="n">
        <v>2</v>
      </c>
      <c r="B70" t="s">
        <v>125</v>
      </c>
      <c r="C70" t="s">
        <v>1696</v>
      </c>
      <c r="D70">
        <f>IFERROR(AVERAGE(VALUE(INDIRECT("J"&amp;(MATCH(B70,B71:B502,0)+70))),VALUE(INDIRECT("J"&amp;(MATCH(B70,B71:B502,0)+81))),VALUE(INDIRECT("J"&amp;(MATCH(B70,B71:B502,0)+92))),VALUE(INDIRECT("J"&amp;(MATCH(B70,B71:B502,0)+103)))),"")</f>
        <v/>
      </c>
      <c r="E70">
        <f>IFERROR(IF(AND(C70&lt;&gt;"",D70&lt;&gt;0),IF(VALUE(J70)&gt;VALUE(K70),"above average","below average"),"no data"),"no data")</f>
        <v/>
      </c>
      <c r="F70">
        <f>IF(E70="above average",LOWER(TRIM(IF(ISNUMBER(VALUE(RIGHT(B70,1))),REPLACE(B70,LEN(B70),1,""),B70))),"")</f>
        <v/>
      </c>
      <c r="G70">
        <f>IFERROR(LEFT(F70,FIND("(",F70) - 2),F70)</f>
        <v/>
      </c>
      <c r="I70">
        <f>IF(AND(K70&gt; J70, L70&gt; K70, M70&gt; L70, N70&gt; M70), "pos_trend", IF(AND(K70&lt; J70, L70&lt; K70, M70&lt; L70, N70&lt; M70), "neg_trend", "N/A"))</f>
        <v/>
      </c>
      <c r="J70">
        <f>IFERROR(IF(TRIM(C70)="-", "N/A", IF(RIGHT(C70,1)=")",IF(RIGHT(C70,2)="T)",-1000000000000*VALUE(MID(C70,2,LEN(C70)-3)),IF(RIGHT(C70,2)="M)",-1000000*VALUE(MID(C70,2,LEN(C70)-3)),IF(RIGHT(C70,2)="B)",-1000000000*VALUE(MID(C70,2,LEN(C70)-3)),IF(RIGHT(C70,2)="k)",-1000*VALUE(MID(C70,2,LEN(C70)-3)),VALUE(SUBSTITUTE(C70,",","")))))),IF(RIGHT(C70,1)="T",1000000000000*VALUE(LEFT(C70,LEN(C70)-1)),IF(RIGHT(C70,1)="M",1000000*VALUE(LEFT(C70,LEN(C70)-1)),IF(RIGHT(C70,1)="B",1000000000*VALUE(LEFT(C70,LEN(C70)-1)),IF(RIGHT(C70,1)="%",0.01*VALUE(LEFT(C70,LEN(C70)-1)),IF(RIGHT(C70,1)="k",1000*VALUE(LEFT(C70,LEN(C70)-1)),VALUE(SUBSTITUTE(C70,",",""))))))))),"N/A")</f>
        <v/>
      </c>
      <c r="K70">
        <f>IFERROR(IF(TRIM(D70)="-", "N/A", IF(RIGHT(D70,1)=")",IF(RIGHT(D70,2)="T)",-1000000000000*VALUE(MID(D70,2,LEN(D70)-3)),IF(RIGHT(D70,2)="M)",-1000000*VALUE(MID(D70,2,LEN(D70)-3)),IF(RIGHT(D70,2)="B)",-1000000000*VALUE(MID(D70,2,LEN(D70)-3)),IF(RIGHT(D70,2)="k)",-1000*VALUE(MID(D70,2,LEN(D70)-3)),VALUE(SUBSTITUTE(D70,",","")))))),IF(RIGHT(D70,1)="T",1000000000000*VALUE(LEFT(D70,LEN(D70)-1)),IF(RIGHT(D70,1)="M",1000000*VALUE(LEFT(D70,LEN(D70)-1)),IF(RIGHT(D70,1)="B",1000000000*VALUE(LEFT(D70,LEN(D70)-1)),IF(RIGHT(D70,1)="%",0.01*VALUE(LEFT(D70,LEN(D70)-1)),IF(RIGHT(D70,1)="k",1000*VALUE(LEFT(D70,LEN(D70)-1)),VALUE(SUBSTITUTE(D70,",",""))))))))),"N/A")</f>
        <v/>
      </c>
      <c r="L70">
        <f>IFERROR(IF(TRIM(E70)="-", "N/A", IF(RIGHT(E70,1)=")",IF(RIGHT(E70,2)="T)",-1000000000000*VALUE(MID(E70,2,LEN(E70)-3)),IF(RIGHT(E70,2)="M)",-1000000*VALUE(MID(E70,2,LEN(E70)-3)),IF(RIGHT(E70,2)="B)",-1000000000*VALUE(MID(E70,2,LEN(E70)-3)),IF(RIGHT(E70,2)="k)",-1000*VALUE(MID(E70,2,LEN(E70)-3)),VALUE(SUBSTITUTE(E70,",","")))))),IF(RIGHT(E70,1)="T",1000000000000*VALUE(LEFT(E70,LEN(E70)-1)),IF(RIGHT(E70,1)="M",1000000*VALUE(LEFT(E70,LEN(E70)-1)),IF(RIGHT(E70,1)="B",1000000000*VALUE(LEFT(E70,LEN(E70)-1)),IF(RIGHT(E70,1)="%",0.01*VALUE(LEFT(E70,LEN(E70)-1)),IF(RIGHT(E70,1)="k",1000*VALUE(LEFT(E70,LEN(E70)-1)),VALUE(SUBSTITUTE(E70,",",""))))))))),"N/A")</f>
        <v/>
      </c>
      <c r="M70">
        <f>IFERROR(IF(TRIM(F70)="-", "N/A", IF(RIGHT(F70,1)=")",IF(RIGHT(F70,2)="T)",-1000000000000*VALUE(MID(F70,2,LEN(F70)-3)),IF(RIGHT(F70,2)="M)",-1000000*VALUE(MID(F70,2,LEN(F70)-3)),IF(RIGHT(F70,2)="B)",-1000000000*VALUE(MID(F70,2,LEN(F70)-3)),IF(RIGHT(F70,2)="k)",-1000*VALUE(MID(F70,2,LEN(F70)-3)),VALUE(SUBSTITUTE(F70,",","")))))),IF(RIGHT(F70,1)="T",1000000000000*VALUE(LEFT(F70,LEN(F70)-1)),IF(RIGHT(F70,1)="M",1000000*VALUE(LEFT(F70,LEN(F70)-1)),IF(RIGHT(F70,1)="B",1000000000*VALUE(LEFT(F70,LEN(F70)-1)),IF(RIGHT(F70,1)="%",0.01*VALUE(LEFT(F70,LEN(F70)-1)),IF(RIGHT(F70,1)="k",1000*VALUE(LEFT(F70,LEN(F70)-1)),VALUE(SUBSTITUTE(F70,",",""))))))))),"N/A")</f>
        <v/>
      </c>
      <c r="N70">
        <f>IFERROR(IF(TRIM(G70)="-", "N/A", IF(RIGHT(G70,1)=")",IF(RIGHT(G70,2)="T)",-1000000000000*VALUE(MID(G70,2,LEN(G70)-3)),IF(RIGHT(G70,2)="M)",-1000000*VALUE(MID(G70,2,LEN(G70)-3)),IF(RIGHT(G70,2)="B)",-1000000000*VALUE(MID(G70,2,LEN(G70)-3)),IF(RIGHT(G70,2)="k)",-1000*VALUE(MID(G70,2,LEN(G70)-3)),VALUE(SUBSTITUTE(G70,",","")))))),IF(RIGHT(G70,1)="T",1000000000000*VALUE(LEFT(G70,LEN(G70)-1)),IF(RIGHT(G70,1)="M",1000000*VALUE(LEFT(G70,LEN(G70)-1)),IF(RIGHT(G70,1)="B",1000000000*VALUE(LEFT(G70,LEN(G70)-1)),IF(RIGHT(G70,1)="%",0.01*VALUE(LEFT(G70,LEN(G70)-1)),IF(RIGHT(G70,1)="k",1000*VALUE(LEFT(G70,LEN(G70)-1)),VALUE(SUBSTITUTE(G70,",",""))))))))),"N/A")</f>
        <v/>
      </c>
    </row>
    <row r="71" spans="1:60">
      <c s="1" r="A71" t="n">
        <v>3</v>
      </c>
      <c r="B71" t="s">
        <v>126</v>
      </c>
      <c r="C71" t="s">
        <v>1731</v>
      </c>
      <c r="D71">
        <f>IFERROR(AVERAGE(VALUE(INDIRECT("J"&amp;(MATCH(B71,B72:B503,0)+71))),VALUE(INDIRECT("J"&amp;(MATCH(B71,B72:B503,0)+82))),VALUE(INDIRECT("J"&amp;(MATCH(B71,B72:B503,0)+93))),VALUE(INDIRECT("J"&amp;(MATCH(B71,B72:B503,0)+104)))),"")</f>
        <v/>
      </c>
      <c r="E71">
        <f>IFERROR(IF(AND(C71&lt;&gt;"",D71&lt;&gt;0),IF(VALUE(J71)&gt;VALUE(K71),"above average","below average"),"no data"),"no data")</f>
        <v/>
      </c>
      <c r="F71">
        <f>IF(E71="above average",LOWER(TRIM(IF(ISNUMBER(VALUE(RIGHT(B71,1))),REPLACE(B71,LEN(B71),1,""),B71))),"")</f>
        <v/>
      </c>
      <c r="G71">
        <f>IF(F71&lt;&gt;"", G70 &amp; ", " &amp; IFERROR(LEFT(F71,FIND("(",F71) - 2),F71),G70)</f>
        <v/>
      </c>
      <c r="I71">
        <f>IF(AND(K71&gt; J71, L71&gt; K71, M71&gt; L71, N71&gt; M71), "pos_trend", IF(AND(K71&lt; J71, L71&lt; K71, M71&lt; L71, N71&lt; M71), "neg_trend", "N/A"))</f>
        <v/>
      </c>
      <c r="J71">
        <f>IFERROR(IF(TRIM(C71)="-", "N/A", IF(RIGHT(C71,1)=")",IF(RIGHT(C71,2)="T)",-1000000000000*VALUE(MID(C71,2,LEN(C71)-3)),IF(RIGHT(C71,2)="M)",-1000000*VALUE(MID(C71,2,LEN(C71)-3)),IF(RIGHT(C71,2)="B)",-1000000000*VALUE(MID(C71,2,LEN(C71)-3)),IF(RIGHT(C71,2)="k)",-1000*VALUE(MID(C71,2,LEN(C71)-3)),VALUE(SUBSTITUTE(C71,",","")))))),IF(RIGHT(C71,1)="T",1000000000000*VALUE(LEFT(C71,LEN(C71)-1)),IF(RIGHT(C71,1)="M",1000000*VALUE(LEFT(C71,LEN(C71)-1)),IF(RIGHT(C71,1)="B",1000000000*VALUE(LEFT(C71,LEN(C71)-1)),IF(RIGHT(C71,1)="%",0.01*VALUE(LEFT(C71,LEN(C71)-1)),IF(RIGHT(C71,1)="k",1000*VALUE(LEFT(C71,LEN(C71)-1)),VALUE(SUBSTITUTE(C71,",",""))))))))),"N/A")</f>
        <v/>
      </c>
      <c r="K71">
        <f>IFERROR(IF(TRIM(D71)="-", "N/A", IF(RIGHT(D71,1)=")",IF(RIGHT(D71,2)="T)",-1000000000000*VALUE(MID(D71,2,LEN(D71)-3)),IF(RIGHT(D71,2)="M)",-1000000*VALUE(MID(D71,2,LEN(D71)-3)),IF(RIGHT(D71,2)="B)",-1000000000*VALUE(MID(D71,2,LEN(D71)-3)),IF(RIGHT(D71,2)="k)",-1000*VALUE(MID(D71,2,LEN(D71)-3)),VALUE(SUBSTITUTE(D71,",","")))))),IF(RIGHT(D71,1)="T",1000000000000*VALUE(LEFT(D71,LEN(D71)-1)),IF(RIGHT(D71,1)="M",1000000*VALUE(LEFT(D71,LEN(D71)-1)),IF(RIGHT(D71,1)="B",1000000000*VALUE(LEFT(D71,LEN(D71)-1)),IF(RIGHT(D71,1)="%",0.01*VALUE(LEFT(D71,LEN(D71)-1)),IF(RIGHT(D71,1)="k",1000*VALUE(LEFT(D71,LEN(D71)-1)),VALUE(SUBSTITUTE(D71,",",""))))))))),"N/A")</f>
        <v/>
      </c>
      <c r="L71">
        <f>IFERROR(IF(TRIM(E71)="-", "N/A", IF(RIGHT(E71,1)=")",IF(RIGHT(E71,2)="T)",-1000000000000*VALUE(MID(E71,2,LEN(E71)-3)),IF(RIGHT(E71,2)="M)",-1000000*VALUE(MID(E71,2,LEN(E71)-3)),IF(RIGHT(E71,2)="B)",-1000000000*VALUE(MID(E71,2,LEN(E71)-3)),IF(RIGHT(E71,2)="k)",-1000*VALUE(MID(E71,2,LEN(E71)-3)),VALUE(SUBSTITUTE(E71,",","")))))),IF(RIGHT(E71,1)="T",1000000000000*VALUE(LEFT(E71,LEN(E71)-1)),IF(RIGHT(E71,1)="M",1000000*VALUE(LEFT(E71,LEN(E71)-1)),IF(RIGHT(E71,1)="B",1000000000*VALUE(LEFT(E71,LEN(E71)-1)),IF(RIGHT(E71,1)="%",0.01*VALUE(LEFT(E71,LEN(E71)-1)),IF(RIGHT(E71,1)="k",1000*VALUE(LEFT(E71,LEN(E71)-1)),VALUE(SUBSTITUTE(E71,",",""))))))))),"N/A")</f>
        <v/>
      </c>
      <c r="M71">
        <f>IFERROR(IF(TRIM(F71)="-", "N/A", IF(RIGHT(F71,1)=")",IF(RIGHT(F71,2)="T)",-1000000000000*VALUE(MID(F71,2,LEN(F71)-3)),IF(RIGHT(F71,2)="M)",-1000000*VALUE(MID(F71,2,LEN(F71)-3)),IF(RIGHT(F71,2)="B)",-1000000000*VALUE(MID(F71,2,LEN(F71)-3)),IF(RIGHT(F71,2)="k)",-1000*VALUE(MID(F71,2,LEN(F71)-3)),VALUE(SUBSTITUTE(F71,",","")))))),IF(RIGHT(F71,1)="T",1000000000000*VALUE(LEFT(F71,LEN(F71)-1)),IF(RIGHT(F71,1)="M",1000000*VALUE(LEFT(F71,LEN(F71)-1)),IF(RIGHT(F71,1)="B",1000000000*VALUE(LEFT(F71,LEN(F71)-1)),IF(RIGHT(F71,1)="%",0.01*VALUE(LEFT(F71,LEN(F71)-1)),IF(RIGHT(F71,1)="k",1000*VALUE(LEFT(F71,LEN(F71)-1)),VALUE(SUBSTITUTE(F71,",",""))))))))),"N/A")</f>
        <v/>
      </c>
      <c r="N71">
        <f>IFERROR(IF(TRIM(G71)="-", "N/A", IF(RIGHT(G71,1)=")",IF(RIGHT(G71,2)="T)",-1000000000000*VALUE(MID(G71,2,LEN(G71)-3)),IF(RIGHT(G71,2)="M)",-1000000*VALUE(MID(G71,2,LEN(G71)-3)),IF(RIGHT(G71,2)="B)",-1000000000*VALUE(MID(G71,2,LEN(G71)-3)),IF(RIGHT(G71,2)="k)",-1000*VALUE(MID(G71,2,LEN(G71)-3)),VALUE(SUBSTITUTE(G71,",","")))))),IF(RIGHT(G71,1)="T",1000000000000*VALUE(LEFT(G71,LEN(G71)-1)),IF(RIGHT(G71,1)="M",1000000*VALUE(LEFT(G71,LEN(G71)-1)),IF(RIGHT(G71,1)="B",1000000000*VALUE(LEFT(G71,LEN(G71)-1)),IF(RIGHT(G71,1)="%",0.01*VALUE(LEFT(G71,LEN(G71)-1)),IF(RIGHT(G71,1)="k",1000*VALUE(LEFT(G71,LEN(G71)-1)),VALUE(SUBSTITUTE(G71,",",""))))))))),"N/A")</f>
        <v/>
      </c>
    </row>
    <row r="72" spans="1:60">
      <c s="1" r="A72" t="n">
        <v>4</v>
      </c>
      <c r="B72" t="s">
        <v>128</v>
      </c>
      <c r="C72" t="s">
        <v>1046</v>
      </c>
      <c r="D72">
        <f>IFERROR(AVERAGE(VALUE(INDIRECT("J"&amp;(MATCH(B72,B73:B504,0)+72))),VALUE(INDIRECT("J"&amp;(MATCH(B72,B73:B504,0)+83))),VALUE(INDIRECT("J"&amp;(MATCH(B72,B73:B504,0)+94))),VALUE(INDIRECT("J"&amp;(MATCH(B72,B73:B504,0)+105)))),"")</f>
        <v/>
      </c>
      <c r="E72">
        <f>IFERROR(IF(AND(C72&lt;&gt;"",D72&lt;&gt;0),IF(VALUE(J72)&gt;VALUE(K72),"above average","below average"),"no data"),"no data")</f>
        <v/>
      </c>
      <c r="F72">
        <f>IF(E72="above average",LOWER(TRIM(IF(ISNUMBER(VALUE(RIGHT(B72,1))),REPLACE(B72,LEN(B72),1,""),B72))),"")</f>
        <v/>
      </c>
      <c r="G72">
        <f>IF(F72&lt;&gt;"", G71 &amp; ", " &amp; IFERROR(LEFT(F72,FIND("(",F72) - 2),F72),G71)</f>
        <v/>
      </c>
      <c r="I72">
        <f>IF(AND(K72&gt; J72, L72&gt; K72, M72&gt; L72, N72&gt; M72), "pos_trend", IF(AND(K72&lt; J72, L72&lt; K72, M72&lt; L72, N72&lt; M72), "neg_trend", "N/A"))</f>
        <v/>
      </c>
      <c r="J72">
        <f>IFERROR(IF(TRIM(C72)="-", "N/A", IF(RIGHT(C72,1)=")",IF(RIGHT(C72,2)="T)",-1000000000000*VALUE(MID(C72,2,LEN(C72)-3)),IF(RIGHT(C72,2)="M)",-1000000*VALUE(MID(C72,2,LEN(C72)-3)),IF(RIGHT(C72,2)="B)",-1000000000*VALUE(MID(C72,2,LEN(C72)-3)),IF(RIGHT(C72,2)="k)",-1000*VALUE(MID(C72,2,LEN(C72)-3)),VALUE(SUBSTITUTE(C72,",","")))))),IF(RIGHT(C72,1)="T",1000000000000*VALUE(LEFT(C72,LEN(C72)-1)),IF(RIGHT(C72,1)="M",1000000*VALUE(LEFT(C72,LEN(C72)-1)),IF(RIGHT(C72,1)="B",1000000000*VALUE(LEFT(C72,LEN(C72)-1)),IF(RIGHT(C72,1)="%",0.01*VALUE(LEFT(C72,LEN(C72)-1)),IF(RIGHT(C72,1)="k",1000*VALUE(LEFT(C72,LEN(C72)-1)),VALUE(SUBSTITUTE(C72,",",""))))))))),"N/A")</f>
        <v/>
      </c>
      <c r="K72">
        <f>IFERROR(IF(TRIM(D72)="-", "N/A", IF(RIGHT(D72,1)=")",IF(RIGHT(D72,2)="T)",-1000000000000*VALUE(MID(D72,2,LEN(D72)-3)),IF(RIGHT(D72,2)="M)",-1000000*VALUE(MID(D72,2,LEN(D72)-3)),IF(RIGHT(D72,2)="B)",-1000000000*VALUE(MID(D72,2,LEN(D72)-3)),IF(RIGHT(D72,2)="k)",-1000*VALUE(MID(D72,2,LEN(D72)-3)),VALUE(SUBSTITUTE(D72,",","")))))),IF(RIGHT(D72,1)="T",1000000000000*VALUE(LEFT(D72,LEN(D72)-1)),IF(RIGHT(D72,1)="M",1000000*VALUE(LEFT(D72,LEN(D72)-1)),IF(RIGHT(D72,1)="B",1000000000*VALUE(LEFT(D72,LEN(D72)-1)),IF(RIGHT(D72,1)="%",0.01*VALUE(LEFT(D72,LEN(D72)-1)),IF(RIGHT(D72,1)="k",1000*VALUE(LEFT(D72,LEN(D72)-1)),VALUE(SUBSTITUTE(D72,",",""))))))))),"N/A")</f>
        <v/>
      </c>
      <c r="L72">
        <f>IFERROR(IF(TRIM(E72)="-", "N/A", IF(RIGHT(E72,1)=")",IF(RIGHT(E72,2)="T)",-1000000000000*VALUE(MID(E72,2,LEN(E72)-3)),IF(RIGHT(E72,2)="M)",-1000000*VALUE(MID(E72,2,LEN(E72)-3)),IF(RIGHT(E72,2)="B)",-1000000000*VALUE(MID(E72,2,LEN(E72)-3)),IF(RIGHT(E72,2)="k)",-1000*VALUE(MID(E72,2,LEN(E72)-3)),VALUE(SUBSTITUTE(E72,",","")))))),IF(RIGHT(E72,1)="T",1000000000000*VALUE(LEFT(E72,LEN(E72)-1)),IF(RIGHT(E72,1)="M",1000000*VALUE(LEFT(E72,LEN(E72)-1)),IF(RIGHT(E72,1)="B",1000000000*VALUE(LEFT(E72,LEN(E72)-1)),IF(RIGHT(E72,1)="%",0.01*VALUE(LEFT(E72,LEN(E72)-1)),IF(RIGHT(E72,1)="k",1000*VALUE(LEFT(E72,LEN(E72)-1)),VALUE(SUBSTITUTE(E72,",",""))))))))),"N/A")</f>
        <v/>
      </c>
      <c r="M72">
        <f>IFERROR(IF(TRIM(F72)="-", "N/A", IF(RIGHT(F72,1)=")",IF(RIGHT(F72,2)="T)",-1000000000000*VALUE(MID(F72,2,LEN(F72)-3)),IF(RIGHT(F72,2)="M)",-1000000*VALUE(MID(F72,2,LEN(F72)-3)),IF(RIGHT(F72,2)="B)",-1000000000*VALUE(MID(F72,2,LEN(F72)-3)),IF(RIGHT(F72,2)="k)",-1000*VALUE(MID(F72,2,LEN(F72)-3)),VALUE(SUBSTITUTE(F72,",","")))))),IF(RIGHT(F72,1)="T",1000000000000*VALUE(LEFT(F72,LEN(F72)-1)),IF(RIGHT(F72,1)="M",1000000*VALUE(LEFT(F72,LEN(F72)-1)),IF(RIGHT(F72,1)="B",1000000000*VALUE(LEFT(F72,LEN(F72)-1)),IF(RIGHT(F72,1)="%",0.01*VALUE(LEFT(F72,LEN(F72)-1)),IF(RIGHT(F72,1)="k",1000*VALUE(LEFT(F72,LEN(F72)-1)),VALUE(SUBSTITUTE(F72,",",""))))))))),"N/A")</f>
        <v/>
      </c>
      <c r="N72">
        <f>IFERROR(IF(TRIM(G72)="-", "N/A", IF(RIGHT(G72,1)=")",IF(RIGHT(G72,2)="T)",-1000000000000*VALUE(MID(G72,2,LEN(G72)-3)),IF(RIGHT(G72,2)="M)",-1000000*VALUE(MID(G72,2,LEN(G72)-3)),IF(RIGHT(G72,2)="B)",-1000000000*VALUE(MID(G72,2,LEN(G72)-3)),IF(RIGHT(G72,2)="k)",-1000*VALUE(MID(G72,2,LEN(G72)-3)),VALUE(SUBSTITUTE(G72,",","")))))),IF(RIGHT(G72,1)="T",1000000000000*VALUE(LEFT(G72,LEN(G72)-1)),IF(RIGHT(G72,1)="M",1000000*VALUE(LEFT(G72,LEN(G72)-1)),IF(RIGHT(G72,1)="B",1000000000*VALUE(LEFT(G72,LEN(G72)-1)),IF(RIGHT(G72,1)="%",0.01*VALUE(LEFT(G72,LEN(G72)-1)),IF(RIGHT(G72,1)="k",1000*VALUE(LEFT(G72,LEN(G72)-1)),VALUE(SUBSTITUTE(G72,",",""))))))))),"N/A")</f>
        <v/>
      </c>
    </row>
    <row r="73" spans="1:60">
      <c s="1" r="A73" t="n">
        <v>5</v>
      </c>
      <c r="B73" t="s">
        <v>130</v>
      </c>
      <c r="C73" t="s">
        <v>1732</v>
      </c>
      <c r="D73">
        <f>IFERROR(AVERAGE(VALUE(INDIRECT("J"&amp;(MATCH(B73,B74:B505,0)+73))),VALUE(INDIRECT("J"&amp;(MATCH(B73,B74:B505,0)+84))),VALUE(INDIRECT("J"&amp;(MATCH(B73,B74:B505,0)+95))),VALUE(INDIRECT("J"&amp;(MATCH(B73,B74:B505,0)+106)))),"")</f>
        <v/>
      </c>
      <c r="E73">
        <f>IFERROR(IF(AND(C73&lt;&gt;"",D73&lt;&gt;0),IF(VALUE(J73)&gt;VALUE(K73),"above average","below average"),"no data"),"no data")</f>
        <v/>
      </c>
      <c r="F73">
        <f>IF(E73="above average",LOWER(TRIM(IF(ISNUMBER(VALUE(RIGHT(B73,1))),REPLACE(B73,LEN(B73),1,""),B73))),"")</f>
        <v/>
      </c>
      <c r="G73">
        <f>IF(F73&lt;&gt;"", G72 &amp; ", " &amp; IFERROR(LEFT(F73,FIND("(",F73) - 2),F73),G72)</f>
        <v/>
      </c>
      <c r="I73">
        <f>IF(AND(K73&gt; J73, L73&gt; K73, M73&gt; L73, N73&gt; M73), "pos_trend", IF(AND(K73&lt; J73, L73&lt; K73, M73&lt; L73, N73&lt; M73), "neg_trend", "N/A"))</f>
        <v/>
      </c>
      <c r="J73">
        <f>IFERROR(IF(TRIM(C73)="-", "N/A", IF(RIGHT(C73,1)=")",IF(RIGHT(C73,2)="T)",-1000000000000*VALUE(MID(C73,2,LEN(C73)-3)),IF(RIGHT(C73,2)="M)",-1000000*VALUE(MID(C73,2,LEN(C73)-3)),IF(RIGHT(C73,2)="B)",-1000000000*VALUE(MID(C73,2,LEN(C73)-3)),IF(RIGHT(C73,2)="k)",-1000*VALUE(MID(C73,2,LEN(C73)-3)),VALUE(SUBSTITUTE(C73,",","")))))),IF(RIGHT(C73,1)="T",1000000000000*VALUE(LEFT(C73,LEN(C73)-1)),IF(RIGHT(C73,1)="M",1000000*VALUE(LEFT(C73,LEN(C73)-1)),IF(RIGHT(C73,1)="B",1000000000*VALUE(LEFT(C73,LEN(C73)-1)),IF(RIGHT(C73,1)="%",0.01*VALUE(LEFT(C73,LEN(C73)-1)),IF(RIGHT(C73,1)="k",1000*VALUE(LEFT(C73,LEN(C73)-1)),VALUE(SUBSTITUTE(C73,",",""))))))))),"N/A")</f>
        <v/>
      </c>
      <c r="K73">
        <f>IFERROR(IF(TRIM(D73)="-", "N/A", IF(RIGHT(D73,1)=")",IF(RIGHT(D73,2)="T)",-1000000000000*VALUE(MID(D73,2,LEN(D73)-3)),IF(RIGHT(D73,2)="M)",-1000000*VALUE(MID(D73,2,LEN(D73)-3)),IF(RIGHT(D73,2)="B)",-1000000000*VALUE(MID(D73,2,LEN(D73)-3)),IF(RIGHT(D73,2)="k)",-1000*VALUE(MID(D73,2,LEN(D73)-3)),VALUE(SUBSTITUTE(D73,",","")))))),IF(RIGHT(D73,1)="T",1000000000000*VALUE(LEFT(D73,LEN(D73)-1)),IF(RIGHT(D73,1)="M",1000000*VALUE(LEFT(D73,LEN(D73)-1)),IF(RIGHT(D73,1)="B",1000000000*VALUE(LEFT(D73,LEN(D73)-1)),IF(RIGHT(D73,1)="%",0.01*VALUE(LEFT(D73,LEN(D73)-1)),IF(RIGHT(D73,1)="k",1000*VALUE(LEFT(D73,LEN(D73)-1)),VALUE(SUBSTITUTE(D73,",",""))))))))),"N/A")</f>
        <v/>
      </c>
      <c r="L73">
        <f>IFERROR(IF(TRIM(E73)="-", "N/A", IF(RIGHT(E73,1)=")",IF(RIGHT(E73,2)="T)",-1000000000000*VALUE(MID(E73,2,LEN(E73)-3)),IF(RIGHT(E73,2)="M)",-1000000*VALUE(MID(E73,2,LEN(E73)-3)),IF(RIGHT(E73,2)="B)",-1000000000*VALUE(MID(E73,2,LEN(E73)-3)),IF(RIGHT(E73,2)="k)",-1000*VALUE(MID(E73,2,LEN(E73)-3)),VALUE(SUBSTITUTE(E73,",","")))))),IF(RIGHT(E73,1)="T",1000000000000*VALUE(LEFT(E73,LEN(E73)-1)),IF(RIGHT(E73,1)="M",1000000*VALUE(LEFT(E73,LEN(E73)-1)),IF(RIGHT(E73,1)="B",1000000000*VALUE(LEFT(E73,LEN(E73)-1)),IF(RIGHT(E73,1)="%",0.01*VALUE(LEFT(E73,LEN(E73)-1)),IF(RIGHT(E73,1)="k",1000*VALUE(LEFT(E73,LEN(E73)-1)),VALUE(SUBSTITUTE(E73,",",""))))))))),"N/A")</f>
        <v/>
      </c>
      <c r="M73">
        <f>IFERROR(IF(TRIM(F73)="-", "N/A", IF(RIGHT(F73,1)=")",IF(RIGHT(F73,2)="T)",-1000000000000*VALUE(MID(F73,2,LEN(F73)-3)),IF(RIGHT(F73,2)="M)",-1000000*VALUE(MID(F73,2,LEN(F73)-3)),IF(RIGHT(F73,2)="B)",-1000000000*VALUE(MID(F73,2,LEN(F73)-3)),IF(RIGHT(F73,2)="k)",-1000*VALUE(MID(F73,2,LEN(F73)-3)),VALUE(SUBSTITUTE(F73,",","")))))),IF(RIGHT(F73,1)="T",1000000000000*VALUE(LEFT(F73,LEN(F73)-1)),IF(RIGHT(F73,1)="M",1000000*VALUE(LEFT(F73,LEN(F73)-1)),IF(RIGHT(F73,1)="B",1000000000*VALUE(LEFT(F73,LEN(F73)-1)),IF(RIGHT(F73,1)="%",0.01*VALUE(LEFT(F73,LEN(F73)-1)),IF(RIGHT(F73,1)="k",1000*VALUE(LEFT(F73,LEN(F73)-1)),VALUE(SUBSTITUTE(F73,",",""))))))))),"N/A")</f>
        <v/>
      </c>
      <c r="N73">
        <f>IFERROR(IF(TRIM(G73)="-", "N/A", IF(RIGHT(G73,1)=")",IF(RIGHT(G73,2)="T)",-1000000000000*VALUE(MID(G73,2,LEN(G73)-3)),IF(RIGHT(G73,2)="M)",-1000000*VALUE(MID(G73,2,LEN(G73)-3)),IF(RIGHT(G73,2)="B)",-1000000000*VALUE(MID(G73,2,LEN(G73)-3)),IF(RIGHT(G73,2)="k)",-1000*VALUE(MID(G73,2,LEN(G73)-3)),VALUE(SUBSTITUTE(G73,",","")))))),IF(RIGHT(G73,1)="T",1000000000000*VALUE(LEFT(G73,LEN(G73)-1)),IF(RIGHT(G73,1)="M",1000000*VALUE(LEFT(G73,LEN(G73)-1)),IF(RIGHT(G73,1)="B",1000000000*VALUE(LEFT(G73,LEN(G73)-1)),IF(RIGHT(G73,1)="%",0.01*VALUE(LEFT(G73,LEN(G73)-1)),IF(RIGHT(G73,1)="k",1000*VALUE(LEFT(G73,LEN(G73)-1)),VALUE(SUBSTITUTE(G73,",",""))))))))),"N/A")</f>
        <v/>
      </c>
    </row>
    <row r="74" spans="1:60">
      <c s="1" r="A74" t="n">
        <v>6</v>
      </c>
      <c r="B74" t="s">
        <v>132</v>
      </c>
      <c r="C74" t="s">
        <v>1733</v>
      </c>
      <c r="D74">
        <f>IFERROR(AVERAGE(VALUE(INDIRECT("J"&amp;(MATCH(B74,B75:B506,0)+74))),VALUE(INDIRECT("J"&amp;(MATCH(B74,B75:B506,0)+85))),VALUE(INDIRECT("J"&amp;(MATCH(B74,B75:B506,0)+96))),VALUE(INDIRECT("J"&amp;(MATCH(B74,B75:B506,0)+107)))),"")</f>
        <v/>
      </c>
      <c r="E74">
        <f>IFERROR(IF(AND(C74&lt;&gt;"",D74&lt;&gt;0),IF(VALUE(J74)&gt;VALUE(K74),"above average","below average"),"no data"),"no data")</f>
        <v/>
      </c>
      <c r="F74">
        <f>IF(E74="above average",LOWER(TRIM(IF(ISNUMBER(VALUE(RIGHT(B74,1))),REPLACE(B74,LEN(B74),1,""),B74))),"")</f>
        <v/>
      </c>
      <c r="G74">
        <f>IF(F74&lt;&gt;"", G73 &amp; ", " &amp; IFERROR(LEFT(F74,FIND("(",F74) - 2),F74),G73)</f>
        <v/>
      </c>
      <c r="I74">
        <f>IF(AND(K74&gt; J74, L74&gt; K74, M74&gt; L74, N74&gt; M74), "pos_trend", IF(AND(K74&lt; J74, L74&lt; K74, M74&lt; L74, N74&lt; M74), "neg_trend", "N/A"))</f>
        <v/>
      </c>
      <c r="J74">
        <f>IFERROR(IF(TRIM(C74)="-", "N/A", IF(RIGHT(C74,1)=")",IF(RIGHT(C74,2)="T)",-1000000000000*VALUE(MID(C74,2,LEN(C74)-3)),IF(RIGHT(C74,2)="M)",-1000000*VALUE(MID(C74,2,LEN(C74)-3)),IF(RIGHT(C74,2)="B)",-1000000000*VALUE(MID(C74,2,LEN(C74)-3)),IF(RIGHT(C74,2)="k)",-1000*VALUE(MID(C74,2,LEN(C74)-3)),VALUE(SUBSTITUTE(C74,",","")))))),IF(RIGHT(C74,1)="T",1000000000000*VALUE(LEFT(C74,LEN(C74)-1)),IF(RIGHT(C74,1)="M",1000000*VALUE(LEFT(C74,LEN(C74)-1)),IF(RIGHT(C74,1)="B",1000000000*VALUE(LEFT(C74,LEN(C74)-1)),IF(RIGHT(C74,1)="%",0.01*VALUE(LEFT(C74,LEN(C74)-1)),IF(RIGHT(C74,1)="k",1000*VALUE(LEFT(C74,LEN(C74)-1)),VALUE(SUBSTITUTE(C74,",",""))))))))),"N/A")</f>
        <v/>
      </c>
      <c r="K74">
        <f>IFERROR(IF(TRIM(D74)="-", "N/A", IF(RIGHT(D74,1)=")",IF(RIGHT(D74,2)="T)",-1000000000000*VALUE(MID(D74,2,LEN(D74)-3)),IF(RIGHT(D74,2)="M)",-1000000*VALUE(MID(D74,2,LEN(D74)-3)),IF(RIGHT(D74,2)="B)",-1000000000*VALUE(MID(D74,2,LEN(D74)-3)),IF(RIGHT(D74,2)="k)",-1000*VALUE(MID(D74,2,LEN(D74)-3)),VALUE(SUBSTITUTE(D74,",","")))))),IF(RIGHT(D74,1)="T",1000000000000*VALUE(LEFT(D74,LEN(D74)-1)),IF(RIGHT(D74,1)="M",1000000*VALUE(LEFT(D74,LEN(D74)-1)),IF(RIGHT(D74,1)="B",1000000000*VALUE(LEFT(D74,LEN(D74)-1)),IF(RIGHT(D74,1)="%",0.01*VALUE(LEFT(D74,LEN(D74)-1)),IF(RIGHT(D74,1)="k",1000*VALUE(LEFT(D74,LEN(D74)-1)),VALUE(SUBSTITUTE(D74,",",""))))))))),"N/A")</f>
        <v/>
      </c>
      <c r="L74">
        <f>IFERROR(IF(TRIM(E74)="-", "N/A", IF(RIGHT(E74,1)=")",IF(RIGHT(E74,2)="T)",-1000000000000*VALUE(MID(E74,2,LEN(E74)-3)),IF(RIGHT(E74,2)="M)",-1000000*VALUE(MID(E74,2,LEN(E74)-3)),IF(RIGHT(E74,2)="B)",-1000000000*VALUE(MID(E74,2,LEN(E74)-3)),IF(RIGHT(E74,2)="k)",-1000*VALUE(MID(E74,2,LEN(E74)-3)),VALUE(SUBSTITUTE(E74,",","")))))),IF(RIGHT(E74,1)="T",1000000000000*VALUE(LEFT(E74,LEN(E74)-1)),IF(RIGHT(E74,1)="M",1000000*VALUE(LEFT(E74,LEN(E74)-1)),IF(RIGHT(E74,1)="B",1000000000*VALUE(LEFT(E74,LEN(E74)-1)),IF(RIGHT(E74,1)="%",0.01*VALUE(LEFT(E74,LEN(E74)-1)),IF(RIGHT(E74,1)="k",1000*VALUE(LEFT(E74,LEN(E74)-1)),VALUE(SUBSTITUTE(E74,",",""))))))))),"N/A")</f>
        <v/>
      </c>
      <c r="M74">
        <f>IFERROR(IF(TRIM(F74)="-", "N/A", IF(RIGHT(F74,1)=")",IF(RIGHT(F74,2)="T)",-1000000000000*VALUE(MID(F74,2,LEN(F74)-3)),IF(RIGHT(F74,2)="M)",-1000000*VALUE(MID(F74,2,LEN(F74)-3)),IF(RIGHT(F74,2)="B)",-1000000000*VALUE(MID(F74,2,LEN(F74)-3)),IF(RIGHT(F74,2)="k)",-1000*VALUE(MID(F74,2,LEN(F74)-3)),VALUE(SUBSTITUTE(F74,",","")))))),IF(RIGHT(F74,1)="T",1000000000000*VALUE(LEFT(F74,LEN(F74)-1)),IF(RIGHT(F74,1)="M",1000000*VALUE(LEFT(F74,LEN(F74)-1)),IF(RIGHT(F74,1)="B",1000000000*VALUE(LEFT(F74,LEN(F74)-1)),IF(RIGHT(F74,1)="%",0.01*VALUE(LEFT(F74,LEN(F74)-1)),IF(RIGHT(F74,1)="k",1000*VALUE(LEFT(F74,LEN(F74)-1)),VALUE(SUBSTITUTE(F74,",",""))))))))),"N/A")</f>
        <v/>
      </c>
      <c r="N74">
        <f>IFERROR(IF(TRIM(G74)="-", "N/A", IF(RIGHT(G74,1)=")",IF(RIGHT(G74,2)="T)",-1000000000000*VALUE(MID(G74,2,LEN(G74)-3)),IF(RIGHT(G74,2)="M)",-1000000*VALUE(MID(G74,2,LEN(G74)-3)),IF(RIGHT(G74,2)="B)",-1000000000*VALUE(MID(G74,2,LEN(G74)-3)),IF(RIGHT(G74,2)="k)",-1000*VALUE(MID(G74,2,LEN(G74)-3)),VALUE(SUBSTITUTE(G74,",","")))))),IF(RIGHT(G74,1)="T",1000000000000*VALUE(LEFT(G74,LEN(G74)-1)),IF(RIGHT(G74,1)="M",1000000*VALUE(LEFT(G74,LEN(G74)-1)),IF(RIGHT(G74,1)="B",1000000000*VALUE(LEFT(G74,LEN(G74)-1)),IF(RIGHT(G74,1)="%",0.01*VALUE(LEFT(G74,LEN(G74)-1)),IF(RIGHT(G74,1)="k",1000*VALUE(LEFT(G74,LEN(G74)-1)),VALUE(SUBSTITUTE(G74,",",""))))))))),"N/A")</f>
        <v/>
      </c>
    </row>
    <row r="75" spans="1:60">
      <c s="1" r="A75" t="n">
        <v>7</v>
      </c>
      <c r="B75" t="s">
        <v>134</v>
      </c>
      <c r="C75" t="s"/>
      <c r="D75">
        <f>IFERROR(AVERAGE(VALUE(INDIRECT("J"&amp;(MATCH(B75,B76:B507,0)+75))),VALUE(INDIRECT("J"&amp;(MATCH(B75,B76:B507,0)+86))),VALUE(INDIRECT("J"&amp;(MATCH(B75,B76:B507,0)+97))),VALUE(INDIRECT("J"&amp;(MATCH(B75,B76:B507,0)+108)))),"")</f>
        <v/>
      </c>
      <c r="E75">
        <f>IFERROR(IF(AND(C75&lt;&gt;"",D75&lt;&gt;0),IF(VALUE(J75)&gt;VALUE(K75),"above average","below average"),"no data"),"no data")</f>
        <v/>
      </c>
      <c r="F75">
        <f>IF(E75="above average",LOWER(TRIM(IF(ISNUMBER(VALUE(RIGHT(B75,1))),REPLACE(B75,LEN(B75),1,""),B75))),"")</f>
        <v/>
      </c>
      <c r="G75">
        <f>IF(F75&lt;&gt;"", G74 &amp; ", " &amp; IFERROR(LEFT(F75,FIND("(",F75) - 2),F75),G74)</f>
        <v/>
      </c>
      <c r="I75">
        <f>IF(AND(K75&gt; J75, L75&gt; K75, M75&gt; L75, N75&gt; M75), "pos_trend", IF(AND(K75&lt; J75, L75&lt; K75, M75&lt; L75, N75&lt; M75), "neg_trend", "N/A"))</f>
        <v/>
      </c>
      <c r="J75">
        <f>IFERROR(IF(TRIM(C75)="-", "N/A", IF(RIGHT(C75,1)=")",IF(RIGHT(C75,2)="T)",-1000000000000*VALUE(MID(C75,2,LEN(C75)-3)),IF(RIGHT(C75,2)="M)",-1000000*VALUE(MID(C75,2,LEN(C75)-3)),IF(RIGHT(C75,2)="B)",-1000000000*VALUE(MID(C75,2,LEN(C75)-3)),IF(RIGHT(C75,2)="k)",-1000*VALUE(MID(C75,2,LEN(C75)-3)),VALUE(SUBSTITUTE(C75,",","")))))),IF(RIGHT(C75,1)="T",1000000000000*VALUE(LEFT(C75,LEN(C75)-1)),IF(RIGHT(C75,1)="M",1000000*VALUE(LEFT(C75,LEN(C75)-1)),IF(RIGHT(C75,1)="B",1000000000*VALUE(LEFT(C75,LEN(C75)-1)),IF(RIGHT(C75,1)="%",0.01*VALUE(LEFT(C75,LEN(C75)-1)),IF(RIGHT(C75,1)="k",1000*VALUE(LEFT(C75,LEN(C75)-1)),VALUE(SUBSTITUTE(C75,",",""))))))))),"N/A")</f>
        <v/>
      </c>
      <c r="K75">
        <f>IFERROR(IF(TRIM(D75)="-", "N/A", IF(RIGHT(D75,1)=")",IF(RIGHT(D75,2)="T)",-1000000000000*VALUE(MID(D75,2,LEN(D75)-3)),IF(RIGHT(D75,2)="M)",-1000000*VALUE(MID(D75,2,LEN(D75)-3)),IF(RIGHT(D75,2)="B)",-1000000000*VALUE(MID(D75,2,LEN(D75)-3)),IF(RIGHT(D75,2)="k)",-1000*VALUE(MID(D75,2,LEN(D75)-3)),VALUE(SUBSTITUTE(D75,",","")))))),IF(RIGHT(D75,1)="T",1000000000000*VALUE(LEFT(D75,LEN(D75)-1)),IF(RIGHT(D75,1)="M",1000000*VALUE(LEFT(D75,LEN(D75)-1)),IF(RIGHT(D75,1)="B",1000000000*VALUE(LEFT(D75,LEN(D75)-1)),IF(RIGHT(D75,1)="%",0.01*VALUE(LEFT(D75,LEN(D75)-1)),IF(RIGHT(D75,1)="k",1000*VALUE(LEFT(D75,LEN(D75)-1)),VALUE(SUBSTITUTE(D75,",",""))))))))),"N/A")</f>
        <v/>
      </c>
      <c r="L75">
        <f>IFERROR(IF(TRIM(E75)="-", "N/A", IF(RIGHT(E75,1)=")",IF(RIGHT(E75,2)="T)",-1000000000000*VALUE(MID(E75,2,LEN(E75)-3)),IF(RIGHT(E75,2)="M)",-1000000*VALUE(MID(E75,2,LEN(E75)-3)),IF(RIGHT(E75,2)="B)",-1000000000*VALUE(MID(E75,2,LEN(E75)-3)),IF(RIGHT(E75,2)="k)",-1000*VALUE(MID(E75,2,LEN(E75)-3)),VALUE(SUBSTITUTE(E75,",","")))))),IF(RIGHT(E75,1)="T",1000000000000*VALUE(LEFT(E75,LEN(E75)-1)),IF(RIGHT(E75,1)="M",1000000*VALUE(LEFT(E75,LEN(E75)-1)),IF(RIGHT(E75,1)="B",1000000000*VALUE(LEFT(E75,LEN(E75)-1)),IF(RIGHT(E75,1)="%",0.01*VALUE(LEFT(E75,LEN(E75)-1)),IF(RIGHT(E75,1)="k",1000*VALUE(LEFT(E75,LEN(E75)-1)),VALUE(SUBSTITUTE(E75,",",""))))))))),"N/A")</f>
        <v/>
      </c>
      <c r="M75">
        <f>IFERROR(IF(TRIM(F75)="-", "N/A", IF(RIGHT(F75,1)=")",IF(RIGHT(F75,2)="T)",-1000000000000*VALUE(MID(F75,2,LEN(F75)-3)),IF(RIGHT(F75,2)="M)",-1000000*VALUE(MID(F75,2,LEN(F75)-3)),IF(RIGHT(F75,2)="B)",-1000000000*VALUE(MID(F75,2,LEN(F75)-3)),IF(RIGHT(F75,2)="k)",-1000*VALUE(MID(F75,2,LEN(F75)-3)),VALUE(SUBSTITUTE(F75,",","")))))),IF(RIGHT(F75,1)="T",1000000000000*VALUE(LEFT(F75,LEN(F75)-1)),IF(RIGHT(F75,1)="M",1000000*VALUE(LEFT(F75,LEN(F75)-1)),IF(RIGHT(F75,1)="B",1000000000*VALUE(LEFT(F75,LEN(F75)-1)),IF(RIGHT(F75,1)="%",0.01*VALUE(LEFT(F75,LEN(F75)-1)),IF(RIGHT(F75,1)="k",1000*VALUE(LEFT(F75,LEN(F75)-1)),VALUE(SUBSTITUTE(F75,",",""))))))))),"N/A")</f>
        <v/>
      </c>
      <c r="N75">
        <f>IFERROR(IF(TRIM(G75)="-", "N/A", IF(RIGHT(G75,1)=")",IF(RIGHT(G75,2)="T)",-1000000000000*VALUE(MID(G75,2,LEN(G75)-3)),IF(RIGHT(G75,2)="M)",-1000000*VALUE(MID(G75,2,LEN(G75)-3)),IF(RIGHT(G75,2)="B)",-1000000000*VALUE(MID(G75,2,LEN(G75)-3)),IF(RIGHT(G75,2)="k)",-1000*VALUE(MID(G75,2,LEN(G75)-3)),VALUE(SUBSTITUTE(G75,",","")))))),IF(RIGHT(G75,1)="T",1000000000000*VALUE(LEFT(G75,LEN(G75)-1)),IF(RIGHT(G75,1)="M",1000000*VALUE(LEFT(G75,LEN(G75)-1)),IF(RIGHT(G75,1)="B",1000000000*VALUE(LEFT(G75,LEN(G75)-1)),IF(RIGHT(G75,1)="%",0.01*VALUE(LEFT(G75,LEN(G75)-1)),IF(RIGHT(G75,1)="k",1000*VALUE(LEFT(G75,LEN(G75)-1)),VALUE(SUBSTITUTE(G75,",",""))))))))),"N/A")</f>
        <v/>
      </c>
    </row>
    <row r="76" spans="1:60">
      <c s="1" r="A76" t="n">
        <v>8</v>
      </c>
      <c r="B76" t="s">
        <v>135</v>
      </c>
      <c r="C76" t="s"/>
      <c r="D76">
        <f>IFERROR(AVERAGE(VALUE(INDIRECT("J"&amp;(MATCH(B76,B77:B508,0)+76))),VALUE(INDIRECT("J"&amp;(MATCH(B76,B77:B508,0)+87))),VALUE(INDIRECT("J"&amp;(MATCH(B76,B77:B508,0)+98))),VALUE(INDIRECT("J"&amp;(MATCH(B76,B77:B508,0)+109)))),"")</f>
        <v/>
      </c>
      <c r="E76">
        <f>IFERROR(IF(AND(C76&lt;&gt;"",D76&lt;&gt;0),IF(VALUE(J76)&gt;VALUE(K76),"above average","below average"),"no data"),"no data")</f>
        <v/>
      </c>
      <c r="F76">
        <f>IF(E76="above average",LOWER(TRIM(IF(ISNUMBER(VALUE(RIGHT(B76,1))),REPLACE(B76,LEN(B76),1,""),B76))),"")</f>
        <v/>
      </c>
      <c r="G76">
        <f>IF(F76&lt;&gt;"", G75 &amp; ", " &amp; IFERROR(LEFT(F76,FIND("(",F76) - 2),F76),G75)</f>
        <v/>
      </c>
      <c r="I76">
        <f>IF(AND(K76&gt; J76, L76&gt; K76, M76&gt; L76, N76&gt; M76), "pos_trend", IF(AND(K76&lt; J76, L76&lt; K76, M76&lt; L76, N76&lt; M76), "neg_trend", "N/A"))</f>
        <v/>
      </c>
      <c r="J76">
        <f>IFERROR(IF(TRIM(C76)="-", "N/A", IF(RIGHT(C76,1)=")",IF(RIGHT(C76,2)="T)",-1000000000000*VALUE(MID(C76,2,LEN(C76)-3)),IF(RIGHT(C76,2)="M)",-1000000*VALUE(MID(C76,2,LEN(C76)-3)),IF(RIGHT(C76,2)="B)",-1000000000*VALUE(MID(C76,2,LEN(C76)-3)),IF(RIGHT(C76,2)="k)",-1000*VALUE(MID(C76,2,LEN(C76)-3)),VALUE(SUBSTITUTE(C76,",","")))))),IF(RIGHT(C76,1)="T",1000000000000*VALUE(LEFT(C76,LEN(C76)-1)),IF(RIGHT(C76,1)="M",1000000*VALUE(LEFT(C76,LEN(C76)-1)),IF(RIGHT(C76,1)="B",1000000000*VALUE(LEFT(C76,LEN(C76)-1)),IF(RIGHT(C76,1)="%",0.01*VALUE(LEFT(C76,LEN(C76)-1)),IF(RIGHT(C76,1)="k",1000*VALUE(LEFT(C76,LEN(C76)-1)),VALUE(SUBSTITUTE(C76,",",""))))))))),"N/A")</f>
        <v/>
      </c>
      <c r="K76">
        <f>IFERROR(IF(TRIM(D76)="-", "N/A", IF(RIGHT(D76,1)=")",IF(RIGHT(D76,2)="T)",-1000000000000*VALUE(MID(D76,2,LEN(D76)-3)),IF(RIGHT(D76,2)="M)",-1000000*VALUE(MID(D76,2,LEN(D76)-3)),IF(RIGHT(D76,2)="B)",-1000000000*VALUE(MID(D76,2,LEN(D76)-3)),IF(RIGHT(D76,2)="k)",-1000*VALUE(MID(D76,2,LEN(D76)-3)),VALUE(SUBSTITUTE(D76,",","")))))),IF(RIGHT(D76,1)="T",1000000000000*VALUE(LEFT(D76,LEN(D76)-1)),IF(RIGHT(D76,1)="M",1000000*VALUE(LEFT(D76,LEN(D76)-1)),IF(RIGHT(D76,1)="B",1000000000*VALUE(LEFT(D76,LEN(D76)-1)),IF(RIGHT(D76,1)="%",0.01*VALUE(LEFT(D76,LEN(D76)-1)),IF(RIGHT(D76,1)="k",1000*VALUE(LEFT(D76,LEN(D76)-1)),VALUE(SUBSTITUTE(D76,",",""))))))))),"N/A")</f>
        <v/>
      </c>
      <c r="L76">
        <f>IFERROR(IF(TRIM(E76)="-", "N/A", IF(RIGHT(E76,1)=")",IF(RIGHT(E76,2)="T)",-1000000000000*VALUE(MID(E76,2,LEN(E76)-3)),IF(RIGHT(E76,2)="M)",-1000000*VALUE(MID(E76,2,LEN(E76)-3)),IF(RIGHT(E76,2)="B)",-1000000000*VALUE(MID(E76,2,LEN(E76)-3)),IF(RIGHT(E76,2)="k)",-1000*VALUE(MID(E76,2,LEN(E76)-3)),VALUE(SUBSTITUTE(E76,",","")))))),IF(RIGHT(E76,1)="T",1000000000000*VALUE(LEFT(E76,LEN(E76)-1)),IF(RIGHT(E76,1)="M",1000000*VALUE(LEFT(E76,LEN(E76)-1)),IF(RIGHT(E76,1)="B",1000000000*VALUE(LEFT(E76,LEN(E76)-1)),IF(RIGHT(E76,1)="%",0.01*VALUE(LEFT(E76,LEN(E76)-1)),IF(RIGHT(E76,1)="k",1000*VALUE(LEFT(E76,LEN(E76)-1)),VALUE(SUBSTITUTE(E76,",",""))))))))),"N/A")</f>
        <v/>
      </c>
      <c r="M76">
        <f>IFERROR(IF(TRIM(F76)="-", "N/A", IF(RIGHT(F76,1)=")",IF(RIGHT(F76,2)="T)",-1000000000000*VALUE(MID(F76,2,LEN(F76)-3)),IF(RIGHT(F76,2)="M)",-1000000*VALUE(MID(F76,2,LEN(F76)-3)),IF(RIGHT(F76,2)="B)",-1000000000*VALUE(MID(F76,2,LEN(F76)-3)),IF(RIGHT(F76,2)="k)",-1000*VALUE(MID(F76,2,LEN(F76)-3)),VALUE(SUBSTITUTE(F76,",","")))))),IF(RIGHT(F76,1)="T",1000000000000*VALUE(LEFT(F76,LEN(F76)-1)),IF(RIGHT(F76,1)="M",1000000*VALUE(LEFT(F76,LEN(F76)-1)),IF(RIGHT(F76,1)="B",1000000000*VALUE(LEFT(F76,LEN(F76)-1)),IF(RIGHT(F76,1)="%",0.01*VALUE(LEFT(F76,LEN(F76)-1)),IF(RIGHT(F76,1)="k",1000*VALUE(LEFT(F76,LEN(F76)-1)),VALUE(SUBSTITUTE(F76,",",""))))))))),"N/A")</f>
        <v/>
      </c>
      <c r="N76">
        <f>IFERROR(IF(TRIM(G76)="-", "N/A", IF(RIGHT(G76,1)=")",IF(RIGHT(G76,2)="T)",-1000000000000*VALUE(MID(G76,2,LEN(G76)-3)),IF(RIGHT(G76,2)="M)",-1000000*VALUE(MID(G76,2,LEN(G76)-3)),IF(RIGHT(G76,2)="B)",-1000000000*VALUE(MID(G76,2,LEN(G76)-3)),IF(RIGHT(G76,2)="k)",-1000*VALUE(MID(G76,2,LEN(G76)-3)),VALUE(SUBSTITUTE(G76,",","")))))),IF(RIGHT(G76,1)="T",1000000000000*VALUE(LEFT(G76,LEN(G76)-1)),IF(RIGHT(G76,1)="M",1000000*VALUE(LEFT(G76,LEN(G76)-1)),IF(RIGHT(G76,1)="B",1000000000*VALUE(LEFT(G76,LEN(G76)-1)),IF(RIGHT(G76,1)="%",0.01*VALUE(LEFT(G76,LEN(G76)-1)),IF(RIGHT(G76,1)="k",1000*VALUE(LEFT(G76,LEN(G76)-1)),VALUE(SUBSTITUTE(G76,",",""))))))))),"N/A")</f>
        <v/>
      </c>
    </row>
    <row r="77" spans="1:60">
      <c r="F77">
        <f>IF(F76="",IF(F75="",IF(F74="",IF(F73="",IF(F72="",IF(F71="",IFERROR(LEFT(F70,FIND("(",F70) - 2),F70),IFERROR(LEFT(F71,FIND("(",F71) - 2),F71)),IFERROR(LEFT(F72,FIND("(",F72) - 2),F72)),IFERROR(LEFT(F73,FIND("(",F73) - 2),F73)),IFERROR(LEFT(F74,FIND("(",F74) - 2),F74)),IFERROR(LEFT(F75,FIND("(",F75) - 2),F75)),IFERROR(LEFT(F76,FIND("(",F76) - 2),F76))</f>
        <v/>
      </c>
      <c r="G77">
        <f>TRIM(IF(LEFT(G76,1)=",",REPLACE(G76,1,1,""),SUBSTITUTE(G76,F77, "and " &amp; F77)))</f>
        <v/>
      </c>
      <c r="I77">
        <f>IF(AND(K77&gt; J77, L77&gt; K77, M77&gt; L77, N77&gt; M77), "pos_trend", IF(AND(K77&lt; J77, L77&lt; K77, M77&lt; L77, N77&lt; M77), "neg_trend", "N/A"))</f>
        <v/>
      </c>
      <c r="J77">
        <f>IFERROR(IF(TRIM(C77)="-", "N/A", IF(RIGHT(C77,1)=")",IF(RIGHT(C77,2)="T)",-1000000000000*VALUE(MID(C77,2,LEN(C77)-3)),IF(RIGHT(C77,2)="M)",-1000000*VALUE(MID(C77,2,LEN(C77)-3)),IF(RIGHT(C77,2)="B)",-1000000000*VALUE(MID(C77,2,LEN(C77)-3)),IF(RIGHT(C77,2)="k)",-1000*VALUE(MID(C77,2,LEN(C77)-3)),VALUE(SUBSTITUTE(C77,",","")))))),IF(RIGHT(C77,1)="T",1000000000000*VALUE(LEFT(C77,LEN(C77)-1)),IF(RIGHT(C77,1)="M",1000000*VALUE(LEFT(C77,LEN(C77)-1)),IF(RIGHT(C77,1)="B",1000000000*VALUE(LEFT(C77,LEN(C77)-1)),IF(RIGHT(C77,1)="%",0.01*VALUE(LEFT(C77,LEN(C77)-1)),IF(RIGHT(C77,1)="k",1000*VALUE(LEFT(C77,LEN(C77)-1)),VALUE(SUBSTITUTE(C77,",",""))))))))),"N/A")</f>
        <v/>
      </c>
      <c r="K77">
        <f>IFERROR(IF(TRIM(D77)="-", "N/A", IF(RIGHT(D77,1)=")",IF(RIGHT(D77,2)="T)",-1000000000000*VALUE(MID(D77,2,LEN(D77)-3)),IF(RIGHT(D77,2)="M)",-1000000*VALUE(MID(D77,2,LEN(D77)-3)),IF(RIGHT(D77,2)="B)",-1000000000*VALUE(MID(D77,2,LEN(D77)-3)),IF(RIGHT(D77,2)="k)",-1000*VALUE(MID(D77,2,LEN(D77)-3)),VALUE(SUBSTITUTE(D77,",","")))))),IF(RIGHT(D77,1)="T",1000000000000*VALUE(LEFT(D77,LEN(D77)-1)),IF(RIGHT(D77,1)="M",1000000*VALUE(LEFT(D77,LEN(D77)-1)),IF(RIGHT(D77,1)="B",1000000000*VALUE(LEFT(D77,LEN(D77)-1)),IF(RIGHT(D77,1)="%",0.01*VALUE(LEFT(D77,LEN(D77)-1)),IF(RIGHT(D77,1)="k",1000*VALUE(LEFT(D77,LEN(D77)-1)),VALUE(SUBSTITUTE(D77,",",""))))))))),"N/A")</f>
        <v/>
      </c>
      <c r="L77">
        <f>IFERROR(IF(TRIM(E77)="-", "N/A", IF(RIGHT(E77,1)=")",IF(RIGHT(E77,2)="T)",-1000000000000*VALUE(MID(E77,2,LEN(E77)-3)),IF(RIGHT(E77,2)="M)",-1000000*VALUE(MID(E77,2,LEN(E77)-3)),IF(RIGHT(E77,2)="B)",-1000000000*VALUE(MID(E77,2,LEN(E77)-3)),IF(RIGHT(E77,2)="k)",-1000*VALUE(MID(E77,2,LEN(E77)-3)),VALUE(SUBSTITUTE(E77,",","")))))),IF(RIGHT(E77,1)="T",1000000000000*VALUE(LEFT(E77,LEN(E77)-1)),IF(RIGHT(E77,1)="M",1000000*VALUE(LEFT(E77,LEN(E77)-1)),IF(RIGHT(E77,1)="B",1000000000*VALUE(LEFT(E77,LEN(E77)-1)),IF(RIGHT(E77,1)="%",0.01*VALUE(LEFT(E77,LEN(E77)-1)),IF(RIGHT(E77,1)="k",1000*VALUE(LEFT(E77,LEN(E77)-1)),VALUE(SUBSTITUTE(E77,",",""))))))))),"N/A")</f>
        <v/>
      </c>
      <c r="M77">
        <f>IFERROR(IF(TRIM(F77)="-", "N/A", IF(RIGHT(F77,1)=")",IF(RIGHT(F77,2)="T)",-1000000000000*VALUE(MID(F77,2,LEN(F77)-3)),IF(RIGHT(F77,2)="M)",-1000000*VALUE(MID(F77,2,LEN(F77)-3)),IF(RIGHT(F77,2)="B)",-1000000000*VALUE(MID(F77,2,LEN(F77)-3)),IF(RIGHT(F77,2)="k)",-1000*VALUE(MID(F77,2,LEN(F77)-3)),VALUE(SUBSTITUTE(F77,",","")))))),IF(RIGHT(F77,1)="T",1000000000000*VALUE(LEFT(F77,LEN(F77)-1)),IF(RIGHT(F77,1)="M",1000000*VALUE(LEFT(F77,LEN(F77)-1)),IF(RIGHT(F77,1)="B",1000000000*VALUE(LEFT(F77,LEN(F77)-1)),IF(RIGHT(F77,1)="%",0.01*VALUE(LEFT(F77,LEN(F77)-1)),IF(RIGHT(F77,1)="k",1000*VALUE(LEFT(F77,LEN(F77)-1)),VALUE(SUBSTITUTE(F77,",",""))))))))),"N/A")</f>
        <v/>
      </c>
      <c r="N77">
        <f>IFERROR(IF(TRIM(G77)="-", "N/A", IF(RIGHT(G77,1)=")",IF(RIGHT(G77,2)="T)",-1000000000000*VALUE(MID(G77,2,LEN(G77)-3)),IF(RIGHT(G77,2)="M)",-1000000*VALUE(MID(G77,2,LEN(G77)-3)),IF(RIGHT(G77,2)="B)",-1000000000*VALUE(MID(G77,2,LEN(G77)-3)),IF(RIGHT(G77,2)="k)",-1000*VALUE(MID(G77,2,LEN(G77)-3)),VALUE(SUBSTITUTE(G77,",","")))))),IF(RIGHT(G77,1)="T",1000000000000*VALUE(LEFT(G77,LEN(G77)-1)),IF(RIGHT(G77,1)="M",1000000*VALUE(LEFT(G77,LEN(G77)-1)),IF(RIGHT(G77,1)="B",1000000000*VALUE(LEFT(G77,LEN(G77)-1)),IF(RIGHT(G77,1)="%",0.01*VALUE(LEFT(G77,LEN(G77)-1)),IF(RIGHT(G77,1)="k",1000*VALUE(LEFT(G77,LEN(G77)-1)),VALUE(SUBSTITUTE(G77,",",""))))))))),"N/A")</f>
        <v/>
      </c>
    </row>
    <row r="78" spans="1:60">
      <c s="1" r="A78" t="n">
        <v>0</v>
      </c>
      <c r="B78" t="s">
        <v>136</v>
      </c>
      <c r="C78" t="s">
        <v>137</v>
      </c>
      <c r="D78">
        <f>IF(COUNTIF(E70:E76,"=above average")&gt;0,"There are some indications that "&amp;D1&amp;" may be overvalued. The company has a higher " &amp; G77 &amp; " than the comparable average", "Inconclusive")</f>
        <v/>
      </c>
      <c r="I78">
        <f>IF(AND(K78&gt; J78, L78&gt; K78, M78&gt; L78, N78&gt; M78), "pos_trend", IF(AND(K78&lt; J78, L78&lt; K78, M78&lt; L78, N78&lt; M78), "neg_trend", "N/A"))</f>
        <v/>
      </c>
      <c r="J78">
        <f>IFERROR(IF(TRIM(C78)="-", "N/A", IF(RIGHT(C78,1)=")",IF(RIGHT(C78,2)="T)",-1000000000000*VALUE(MID(C78,2,LEN(C78)-3)),IF(RIGHT(C78,2)="M)",-1000000*VALUE(MID(C78,2,LEN(C78)-3)),IF(RIGHT(C78,2)="B)",-1000000000*VALUE(MID(C78,2,LEN(C78)-3)),IF(RIGHT(C78,2)="k)",-1000*VALUE(MID(C78,2,LEN(C78)-3)),VALUE(SUBSTITUTE(C78,",","")))))),IF(RIGHT(C78,1)="T",1000000000000*VALUE(LEFT(C78,LEN(C78)-1)),IF(RIGHT(C78,1)="M",1000000*VALUE(LEFT(C78,LEN(C78)-1)),IF(RIGHT(C78,1)="B",1000000000*VALUE(LEFT(C78,LEN(C78)-1)),IF(RIGHT(C78,1)="%",0.01*VALUE(LEFT(C78,LEN(C78)-1)),IF(RIGHT(C78,1)="k",1000*VALUE(LEFT(C78,LEN(C78)-1)),VALUE(SUBSTITUTE(C78,",",""))))))))),"N/A")</f>
        <v/>
      </c>
      <c r="K78">
        <f>IFERROR(IF(TRIM(D78)="-", "N/A", IF(RIGHT(D78,1)=")",IF(RIGHT(D78,2)="T)",-1000000000000*VALUE(MID(D78,2,LEN(D78)-3)),IF(RIGHT(D78,2)="M)",-1000000*VALUE(MID(D78,2,LEN(D78)-3)),IF(RIGHT(D78,2)="B)",-1000000000*VALUE(MID(D78,2,LEN(D78)-3)),IF(RIGHT(D78,2)="k)",-1000*VALUE(MID(D78,2,LEN(D78)-3)),VALUE(SUBSTITUTE(D78,",","")))))),IF(RIGHT(D78,1)="T",1000000000000*VALUE(LEFT(D78,LEN(D78)-1)),IF(RIGHT(D78,1)="M",1000000*VALUE(LEFT(D78,LEN(D78)-1)),IF(RIGHT(D78,1)="B",1000000000*VALUE(LEFT(D78,LEN(D78)-1)),IF(RIGHT(D78,1)="%",0.01*VALUE(LEFT(D78,LEN(D78)-1)),IF(RIGHT(D78,1)="k",1000*VALUE(LEFT(D78,LEN(D78)-1)),VALUE(SUBSTITUTE(D78,",",""))))))))),"N/A")</f>
        <v/>
      </c>
      <c r="L78">
        <f>IFERROR(IF(TRIM(E78)="-", "N/A", IF(RIGHT(E78,1)=")",IF(RIGHT(E78,2)="T)",-1000000000000*VALUE(MID(E78,2,LEN(E78)-3)),IF(RIGHT(E78,2)="M)",-1000000*VALUE(MID(E78,2,LEN(E78)-3)),IF(RIGHT(E78,2)="B)",-1000000000*VALUE(MID(E78,2,LEN(E78)-3)),IF(RIGHT(E78,2)="k)",-1000*VALUE(MID(E78,2,LEN(E78)-3)),VALUE(SUBSTITUTE(E78,",","")))))),IF(RIGHT(E78,1)="T",1000000000000*VALUE(LEFT(E78,LEN(E78)-1)),IF(RIGHT(E78,1)="M",1000000*VALUE(LEFT(E78,LEN(E78)-1)),IF(RIGHT(E78,1)="B",1000000000*VALUE(LEFT(E78,LEN(E78)-1)),IF(RIGHT(E78,1)="%",0.01*VALUE(LEFT(E78,LEN(E78)-1)),IF(RIGHT(E78,1)="k",1000*VALUE(LEFT(E78,LEN(E78)-1)),VALUE(SUBSTITUTE(E78,",",""))))))))),"N/A")</f>
        <v/>
      </c>
      <c r="M78">
        <f>IFERROR(IF(TRIM(F78)="-", "N/A", IF(RIGHT(F78,1)=")",IF(RIGHT(F78,2)="T)",-1000000000000*VALUE(MID(F78,2,LEN(F78)-3)),IF(RIGHT(F78,2)="M)",-1000000*VALUE(MID(F78,2,LEN(F78)-3)),IF(RIGHT(F78,2)="B)",-1000000000*VALUE(MID(F78,2,LEN(F78)-3)),IF(RIGHT(F78,2)="k)",-1000*VALUE(MID(F78,2,LEN(F78)-3)),VALUE(SUBSTITUTE(F78,",","")))))),IF(RIGHT(F78,1)="T",1000000000000*VALUE(LEFT(F78,LEN(F78)-1)),IF(RIGHT(F78,1)="M",1000000*VALUE(LEFT(F78,LEN(F78)-1)),IF(RIGHT(F78,1)="B",1000000000*VALUE(LEFT(F78,LEN(F78)-1)),IF(RIGHT(F78,1)="%",0.01*VALUE(LEFT(F78,LEN(F78)-1)),IF(RIGHT(F78,1)="k",1000*VALUE(LEFT(F78,LEN(F78)-1)),VALUE(SUBSTITUTE(F78,",",""))))))))),"N/A")</f>
        <v/>
      </c>
      <c r="N78">
        <f>IFERROR(IF(TRIM(G78)="-", "N/A", IF(RIGHT(G78,1)=")",IF(RIGHT(G78,2)="T)",-1000000000000*VALUE(MID(G78,2,LEN(G78)-3)),IF(RIGHT(G78,2)="M)",-1000000*VALUE(MID(G78,2,LEN(G78)-3)),IF(RIGHT(G78,2)="B)",-1000000000*VALUE(MID(G78,2,LEN(G78)-3)),IF(RIGHT(G78,2)="k)",-1000*VALUE(MID(G78,2,LEN(G78)-3)),VALUE(SUBSTITUTE(G78,",","")))))),IF(RIGHT(G78,1)="T",1000000000000*VALUE(LEFT(G78,LEN(G78)-1)),IF(RIGHT(G78,1)="M",1000000*VALUE(LEFT(G78,LEN(G78)-1)),IF(RIGHT(G78,1)="B",1000000000*VALUE(LEFT(G78,LEN(G78)-1)),IF(RIGHT(G78,1)="%",0.01*VALUE(LEFT(G78,LEN(G78)-1)),IF(RIGHT(G78,1)="k",1000*VALUE(LEFT(G78,LEN(G78)-1)),VALUE(SUBSTITUTE(G78,",",""))))))))),"N/A")</f>
        <v/>
      </c>
    </row>
    <row r="79" spans="1:60">
      <c s="1" r="A79" t="n">
        <v>1</v>
      </c>
      <c r="B79" t="s">
        <v>138</v>
      </c>
      <c r="C79" t="s">
        <v>139</v>
      </c>
      <c r="I79">
        <f>IF(AND(K79&gt; J79, L79&gt; K79, M79&gt; L79, N79&gt; M79), "pos_trend", IF(AND(K79&lt; J79, L79&lt; K79, M79&lt; L79, N79&lt; M79), "neg_trend", "N/A"))</f>
        <v/>
      </c>
      <c r="J79">
        <f>IFERROR(IF(TRIM(C79)="-", "N/A", IF(RIGHT(C79,1)=")",IF(RIGHT(C79,2)="T)",-1000000000000*VALUE(MID(C79,2,LEN(C79)-3)),IF(RIGHT(C79,2)="M)",-1000000*VALUE(MID(C79,2,LEN(C79)-3)),IF(RIGHT(C79,2)="B)",-1000000000*VALUE(MID(C79,2,LEN(C79)-3)),IF(RIGHT(C79,2)="k)",-1000*VALUE(MID(C79,2,LEN(C79)-3)),VALUE(SUBSTITUTE(C79,",","")))))),IF(RIGHT(C79,1)="T",1000000000000*VALUE(LEFT(C79,LEN(C79)-1)),IF(RIGHT(C79,1)="M",1000000*VALUE(LEFT(C79,LEN(C79)-1)),IF(RIGHT(C79,1)="B",1000000000*VALUE(LEFT(C79,LEN(C79)-1)),IF(RIGHT(C79,1)="%",0.01*VALUE(LEFT(C79,LEN(C79)-1)),IF(RIGHT(C79,1)="k",1000*VALUE(LEFT(C79,LEN(C79)-1)),VALUE(SUBSTITUTE(C79,",",""))))))))),"N/A")</f>
        <v/>
      </c>
      <c r="K79">
        <f>IFERROR(IF(TRIM(D79)="-", "N/A", IF(RIGHT(D79,1)=")",IF(RIGHT(D79,2)="T)",-1000000000000*VALUE(MID(D79,2,LEN(D79)-3)),IF(RIGHT(D79,2)="M)",-1000000*VALUE(MID(D79,2,LEN(D79)-3)),IF(RIGHT(D79,2)="B)",-1000000000*VALUE(MID(D79,2,LEN(D79)-3)),IF(RIGHT(D79,2)="k)",-1000*VALUE(MID(D79,2,LEN(D79)-3)),VALUE(SUBSTITUTE(D79,",","")))))),IF(RIGHT(D79,1)="T",1000000000000*VALUE(LEFT(D79,LEN(D79)-1)),IF(RIGHT(D79,1)="M",1000000*VALUE(LEFT(D79,LEN(D79)-1)),IF(RIGHT(D79,1)="B",1000000000*VALUE(LEFT(D79,LEN(D79)-1)),IF(RIGHT(D79,1)="%",0.01*VALUE(LEFT(D79,LEN(D79)-1)),IF(RIGHT(D79,1)="k",1000*VALUE(LEFT(D79,LEN(D79)-1)),VALUE(SUBSTITUTE(D79,",",""))))))))),"N/A")</f>
        <v/>
      </c>
      <c r="L79">
        <f>IFERROR(IF(TRIM(E79)="-", "N/A", IF(RIGHT(E79,1)=")",IF(RIGHT(E79,2)="T)",-1000000000000*VALUE(MID(E79,2,LEN(E79)-3)),IF(RIGHT(E79,2)="M)",-1000000*VALUE(MID(E79,2,LEN(E79)-3)),IF(RIGHT(E79,2)="B)",-1000000000*VALUE(MID(E79,2,LEN(E79)-3)),IF(RIGHT(E79,2)="k)",-1000*VALUE(MID(E79,2,LEN(E79)-3)),VALUE(SUBSTITUTE(E79,",","")))))),IF(RIGHT(E79,1)="T",1000000000000*VALUE(LEFT(E79,LEN(E79)-1)),IF(RIGHT(E79,1)="M",1000000*VALUE(LEFT(E79,LEN(E79)-1)),IF(RIGHT(E79,1)="B",1000000000*VALUE(LEFT(E79,LEN(E79)-1)),IF(RIGHT(E79,1)="%",0.01*VALUE(LEFT(E79,LEN(E79)-1)),IF(RIGHT(E79,1)="k",1000*VALUE(LEFT(E79,LEN(E79)-1)),VALUE(SUBSTITUTE(E79,",",""))))))))),"N/A")</f>
        <v/>
      </c>
      <c r="M79">
        <f>IFERROR(IF(TRIM(F79)="-", "N/A", IF(RIGHT(F79,1)=")",IF(RIGHT(F79,2)="T)",-1000000000000*VALUE(MID(F79,2,LEN(F79)-3)),IF(RIGHT(F79,2)="M)",-1000000*VALUE(MID(F79,2,LEN(F79)-3)),IF(RIGHT(F79,2)="B)",-1000000000*VALUE(MID(F79,2,LEN(F79)-3)),IF(RIGHT(F79,2)="k)",-1000*VALUE(MID(F79,2,LEN(F79)-3)),VALUE(SUBSTITUTE(F79,",","")))))),IF(RIGHT(F79,1)="T",1000000000000*VALUE(LEFT(F79,LEN(F79)-1)),IF(RIGHT(F79,1)="M",1000000*VALUE(LEFT(F79,LEN(F79)-1)),IF(RIGHT(F79,1)="B",1000000000*VALUE(LEFT(F79,LEN(F79)-1)),IF(RIGHT(F79,1)="%",0.01*VALUE(LEFT(F79,LEN(F79)-1)),IF(RIGHT(F79,1)="k",1000*VALUE(LEFT(F79,LEN(F79)-1)),VALUE(SUBSTITUTE(F79,",",""))))))))),"N/A")</f>
        <v/>
      </c>
      <c r="N79">
        <f>IFERROR(IF(TRIM(G79)="-", "N/A", IF(RIGHT(G79,1)=")",IF(RIGHT(G79,2)="T)",-1000000000000*VALUE(MID(G79,2,LEN(G79)-3)),IF(RIGHT(G79,2)="M)",-1000000*VALUE(MID(G79,2,LEN(G79)-3)),IF(RIGHT(G79,2)="B)",-1000000000*VALUE(MID(G79,2,LEN(G79)-3)),IF(RIGHT(G79,2)="k)",-1000*VALUE(MID(G79,2,LEN(G79)-3)),VALUE(SUBSTITUTE(G79,",","")))))),IF(RIGHT(G79,1)="T",1000000000000*VALUE(LEFT(G79,LEN(G79)-1)),IF(RIGHT(G79,1)="M",1000000*VALUE(LEFT(G79,LEN(G79)-1)),IF(RIGHT(G79,1)="B",1000000000*VALUE(LEFT(G79,LEN(G79)-1)),IF(RIGHT(G79,1)="%",0.01*VALUE(LEFT(G79,LEN(G79)-1)),IF(RIGHT(G79,1)="k",1000*VALUE(LEFT(G79,LEN(G79)-1)),VALUE(SUBSTITUTE(G79,",",""))))))))),"N/A")</f>
        <v/>
      </c>
    </row>
    <row r="80" spans="1:60">
      <c r="I80">
        <f>IF(AND(K80&gt; J80, L80&gt; K80, M80&gt; L80, N80&gt; M80), "pos_trend", IF(AND(K80&lt; J80, L80&lt; K80, M80&lt; L80, N80&lt; M80), "neg_trend", "N/A"))</f>
        <v/>
      </c>
      <c r="J80">
        <f>IFERROR(IF(TRIM(C80)="-", "N/A", IF(RIGHT(C80,1)=")",IF(RIGHT(C80,2)="T)",-1000000000000*VALUE(MID(C80,2,LEN(C80)-3)),IF(RIGHT(C80,2)="M)",-1000000*VALUE(MID(C80,2,LEN(C80)-3)),IF(RIGHT(C80,2)="B)",-1000000000*VALUE(MID(C80,2,LEN(C80)-3)),IF(RIGHT(C80,2)="k)",-1000*VALUE(MID(C80,2,LEN(C80)-3)),VALUE(SUBSTITUTE(C80,",","")))))),IF(RIGHT(C80,1)="T",1000000000000*VALUE(LEFT(C80,LEN(C80)-1)),IF(RIGHT(C80,1)="M",1000000*VALUE(LEFT(C80,LEN(C80)-1)),IF(RIGHT(C80,1)="B",1000000000*VALUE(LEFT(C80,LEN(C80)-1)),IF(RIGHT(C80,1)="%",0.01*VALUE(LEFT(C80,LEN(C80)-1)),IF(RIGHT(C80,1)="k",1000*VALUE(LEFT(C80,LEN(C80)-1)),VALUE(SUBSTITUTE(C80,",",""))))))))),"N/A")</f>
        <v/>
      </c>
      <c r="K80">
        <f>IFERROR(IF(TRIM(D80)="-", "N/A", IF(RIGHT(D80,1)=")",IF(RIGHT(D80,2)="T)",-1000000000000*VALUE(MID(D80,2,LEN(D80)-3)),IF(RIGHT(D80,2)="M)",-1000000*VALUE(MID(D80,2,LEN(D80)-3)),IF(RIGHT(D80,2)="B)",-1000000000*VALUE(MID(D80,2,LEN(D80)-3)),IF(RIGHT(D80,2)="k)",-1000*VALUE(MID(D80,2,LEN(D80)-3)),VALUE(SUBSTITUTE(D80,",","")))))),IF(RIGHT(D80,1)="T",1000000000000*VALUE(LEFT(D80,LEN(D80)-1)),IF(RIGHT(D80,1)="M",1000000*VALUE(LEFT(D80,LEN(D80)-1)),IF(RIGHT(D80,1)="B",1000000000*VALUE(LEFT(D80,LEN(D80)-1)),IF(RIGHT(D80,1)="%",0.01*VALUE(LEFT(D80,LEN(D80)-1)),IF(RIGHT(D80,1)="k",1000*VALUE(LEFT(D80,LEN(D80)-1)),VALUE(SUBSTITUTE(D80,",",""))))))))),"N/A")</f>
        <v/>
      </c>
      <c r="L80">
        <f>IFERROR(IF(TRIM(E80)="-", "N/A", IF(RIGHT(E80,1)=")",IF(RIGHT(E80,2)="T)",-1000000000000*VALUE(MID(E80,2,LEN(E80)-3)),IF(RIGHT(E80,2)="M)",-1000000*VALUE(MID(E80,2,LEN(E80)-3)),IF(RIGHT(E80,2)="B)",-1000000000*VALUE(MID(E80,2,LEN(E80)-3)),IF(RIGHT(E80,2)="k)",-1000*VALUE(MID(E80,2,LEN(E80)-3)),VALUE(SUBSTITUTE(E80,",","")))))),IF(RIGHT(E80,1)="T",1000000000000*VALUE(LEFT(E80,LEN(E80)-1)),IF(RIGHT(E80,1)="M",1000000*VALUE(LEFT(E80,LEN(E80)-1)),IF(RIGHT(E80,1)="B",1000000000*VALUE(LEFT(E80,LEN(E80)-1)),IF(RIGHT(E80,1)="%",0.01*VALUE(LEFT(E80,LEN(E80)-1)),IF(RIGHT(E80,1)="k",1000*VALUE(LEFT(E80,LEN(E80)-1)),VALUE(SUBSTITUTE(E80,",",""))))))))),"N/A")</f>
        <v/>
      </c>
      <c r="M80">
        <f>IFERROR(IF(TRIM(F80)="-", "N/A", IF(RIGHT(F80,1)=")",IF(RIGHT(F80,2)="T)",-1000000000000*VALUE(MID(F80,2,LEN(F80)-3)),IF(RIGHT(F80,2)="M)",-1000000*VALUE(MID(F80,2,LEN(F80)-3)),IF(RIGHT(F80,2)="B)",-1000000000*VALUE(MID(F80,2,LEN(F80)-3)),IF(RIGHT(F80,2)="k)",-1000*VALUE(MID(F80,2,LEN(F80)-3)),VALUE(SUBSTITUTE(F80,",","")))))),IF(RIGHT(F80,1)="T",1000000000000*VALUE(LEFT(F80,LEN(F80)-1)),IF(RIGHT(F80,1)="M",1000000*VALUE(LEFT(F80,LEN(F80)-1)),IF(RIGHT(F80,1)="B",1000000000*VALUE(LEFT(F80,LEN(F80)-1)),IF(RIGHT(F80,1)="%",0.01*VALUE(LEFT(F80,LEN(F80)-1)),IF(RIGHT(F80,1)="k",1000*VALUE(LEFT(F80,LEN(F80)-1)),VALUE(SUBSTITUTE(F80,",",""))))))))),"N/A")</f>
        <v/>
      </c>
      <c r="N80">
        <f>IFERROR(IF(TRIM(G80)="-", "N/A", IF(RIGHT(G80,1)=")",IF(RIGHT(G80,2)="T)",-1000000000000*VALUE(MID(G80,2,LEN(G80)-3)),IF(RIGHT(G80,2)="M)",-1000000*VALUE(MID(G80,2,LEN(G80)-3)),IF(RIGHT(G80,2)="B)",-1000000000*VALUE(MID(G80,2,LEN(G80)-3)),IF(RIGHT(G80,2)="k)",-1000*VALUE(MID(G80,2,LEN(G80)-3)),VALUE(SUBSTITUTE(G80,",","")))))),IF(RIGHT(G80,1)="T",1000000000000*VALUE(LEFT(G80,LEN(G80)-1)),IF(RIGHT(G80,1)="M",1000000*VALUE(LEFT(G80,LEN(G80)-1)),IF(RIGHT(G80,1)="B",1000000000*VALUE(LEFT(G80,LEN(G80)-1)),IF(RIGHT(G80,1)="%",0.01*VALUE(LEFT(G80,LEN(G80)-1)),IF(RIGHT(G80,1)="k",1000*VALUE(LEFT(G80,LEN(G80)-1)),VALUE(SUBSTITUTE(G80,",",""))))))))),"N/A")</f>
        <v/>
      </c>
    </row>
    <row r="81" spans="1:60">
      <c s="1" r="A81" t="n">
        <v>0</v>
      </c>
      <c r="B81" t="s">
        <v>140</v>
      </c>
      <c r="C81" t="s">
        <v>1734</v>
      </c>
      <c r="F81">
        <f>IF(E70="below average",LOWER(TRIM(IF(ISNUMBER(VALUE(RIGHT(B70,1))),REPLACE(B70,LEN(B70),1,""),B70))),"")</f>
        <v/>
      </c>
      <c r="G81">
        <f>IFERROR(LEFT(F81,FIND("(",F81) - 2),F81)</f>
        <v/>
      </c>
      <c r="I81">
        <f>IF(AND(K81&gt; J81, L81&gt; K81, M81&gt; L81, N81&gt; M81), "pos_trend", IF(AND(K81&lt; J81, L81&lt; K81, M81&lt; L81, N81&lt; M81), "neg_trend", "N/A"))</f>
        <v/>
      </c>
      <c r="J81">
        <f>IFERROR(IF(TRIM(C81)="-", "N/A", IF(RIGHT(C81,1)=")",IF(RIGHT(C81,2)="T)",-1000000000000*VALUE(MID(C81,2,LEN(C81)-3)),IF(RIGHT(C81,2)="M)",-1000000*VALUE(MID(C81,2,LEN(C81)-3)),IF(RIGHT(C81,2)="B)",-1000000000*VALUE(MID(C81,2,LEN(C81)-3)),IF(RIGHT(C81,2)="k)",-1000*VALUE(MID(C81,2,LEN(C81)-3)),VALUE(SUBSTITUTE(C81,",","")))))),IF(RIGHT(C81,1)="T",1000000000000*VALUE(LEFT(C81,LEN(C81)-1)),IF(RIGHT(C81,1)="M",1000000*VALUE(LEFT(C81,LEN(C81)-1)),IF(RIGHT(C81,1)="B",1000000000*VALUE(LEFT(C81,LEN(C81)-1)),IF(RIGHT(C81,1)="%",0.01*VALUE(LEFT(C81,LEN(C81)-1)),IF(RIGHT(C81,1)="k",1000*VALUE(LEFT(C81,LEN(C81)-1)),VALUE(SUBSTITUTE(C81,",",""))))))))),"N/A")</f>
        <v/>
      </c>
      <c r="K81">
        <f>IFERROR(IF(TRIM(D81)="-", "N/A", IF(RIGHT(D81,1)=")",IF(RIGHT(D81,2)="T)",-1000000000000*VALUE(MID(D81,2,LEN(D81)-3)),IF(RIGHT(D81,2)="M)",-1000000*VALUE(MID(D81,2,LEN(D81)-3)),IF(RIGHT(D81,2)="B)",-1000000000*VALUE(MID(D81,2,LEN(D81)-3)),IF(RIGHT(D81,2)="k)",-1000*VALUE(MID(D81,2,LEN(D81)-3)),VALUE(SUBSTITUTE(D81,",","")))))),IF(RIGHT(D81,1)="T",1000000000000*VALUE(LEFT(D81,LEN(D81)-1)),IF(RIGHT(D81,1)="M",1000000*VALUE(LEFT(D81,LEN(D81)-1)),IF(RIGHT(D81,1)="B",1000000000*VALUE(LEFT(D81,LEN(D81)-1)),IF(RIGHT(D81,1)="%",0.01*VALUE(LEFT(D81,LEN(D81)-1)),IF(RIGHT(D81,1)="k",1000*VALUE(LEFT(D81,LEN(D81)-1)),VALUE(SUBSTITUTE(D81,",",""))))))))),"N/A")</f>
        <v/>
      </c>
      <c r="L81">
        <f>IFERROR(IF(TRIM(E81)="-", "N/A", IF(RIGHT(E81,1)=")",IF(RIGHT(E81,2)="T)",-1000000000000*VALUE(MID(E81,2,LEN(E81)-3)),IF(RIGHT(E81,2)="M)",-1000000*VALUE(MID(E81,2,LEN(E81)-3)),IF(RIGHT(E81,2)="B)",-1000000000*VALUE(MID(E81,2,LEN(E81)-3)),IF(RIGHT(E81,2)="k)",-1000*VALUE(MID(E81,2,LEN(E81)-3)),VALUE(SUBSTITUTE(E81,",","")))))),IF(RIGHT(E81,1)="T",1000000000000*VALUE(LEFT(E81,LEN(E81)-1)),IF(RIGHT(E81,1)="M",1000000*VALUE(LEFT(E81,LEN(E81)-1)),IF(RIGHT(E81,1)="B",1000000000*VALUE(LEFT(E81,LEN(E81)-1)),IF(RIGHT(E81,1)="%",0.01*VALUE(LEFT(E81,LEN(E81)-1)),IF(RIGHT(E81,1)="k",1000*VALUE(LEFT(E81,LEN(E81)-1)),VALUE(SUBSTITUTE(E81,",",""))))))))),"N/A")</f>
        <v/>
      </c>
      <c r="M81">
        <f>IFERROR(IF(TRIM(F81)="-", "N/A", IF(RIGHT(F81,1)=")",IF(RIGHT(F81,2)="T)",-1000000000000*VALUE(MID(F81,2,LEN(F81)-3)),IF(RIGHT(F81,2)="M)",-1000000*VALUE(MID(F81,2,LEN(F81)-3)),IF(RIGHT(F81,2)="B)",-1000000000*VALUE(MID(F81,2,LEN(F81)-3)),IF(RIGHT(F81,2)="k)",-1000*VALUE(MID(F81,2,LEN(F81)-3)),VALUE(SUBSTITUTE(F81,",","")))))),IF(RIGHT(F81,1)="T",1000000000000*VALUE(LEFT(F81,LEN(F81)-1)),IF(RIGHT(F81,1)="M",1000000*VALUE(LEFT(F81,LEN(F81)-1)),IF(RIGHT(F81,1)="B",1000000000*VALUE(LEFT(F81,LEN(F81)-1)),IF(RIGHT(F81,1)="%",0.01*VALUE(LEFT(F81,LEN(F81)-1)),IF(RIGHT(F81,1)="k",1000*VALUE(LEFT(F81,LEN(F81)-1)),VALUE(SUBSTITUTE(F81,",",""))))))))),"N/A")</f>
        <v/>
      </c>
      <c r="N81">
        <f>IFERROR(IF(TRIM(G81)="-", "N/A", IF(RIGHT(G81,1)=")",IF(RIGHT(G81,2)="T)",-1000000000000*VALUE(MID(G81,2,LEN(G81)-3)),IF(RIGHT(G81,2)="M)",-1000000*VALUE(MID(G81,2,LEN(G81)-3)),IF(RIGHT(G81,2)="B)",-1000000000*VALUE(MID(G81,2,LEN(G81)-3)),IF(RIGHT(G81,2)="k)",-1000*VALUE(MID(G81,2,LEN(G81)-3)),VALUE(SUBSTITUTE(G81,",","")))))),IF(RIGHT(G81,1)="T",1000000000000*VALUE(LEFT(G81,LEN(G81)-1)),IF(RIGHT(G81,1)="M",1000000*VALUE(LEFT(G81,LEN(G81)-1)),IF(RIGHT(G81,1)="B",1000000000*VALUE(LEFT(G81,LEN(G81)-1)),IF(RIGHT(G81,1)="%",0.01*VALUE(LEFT(G81,LEN(G81)-1)),IF(RIGHT(G81,1)="k",1000*VALUE(LEFT(G81,LEN(G81)-1)),VALUE(SUBSTITUTE(G81,",",""))))))))),"N/A")</f>
        <v/>
      </c>
    </row>
    <row r="82" spans="1:60">
      <c s="1" r="A82" t="n">
        <v>1</v>
      </c>
      <c r="B82" t="s">
        <v>142</v>
      </c>
      <c r="C82" t="s">
        <v>1735</v>
      </c>
      <c r="F82">
        <f>IF(E71="below average",LOWER(TRIM(IF(ISNUMBER(VALUE(RIGHT(B71,1))),REPLACE(B71,LEN(B71),1,""),B71))),"")</f>
        <v/>
      </c>
      <c r="G82">
        <f>IF(F82&lt;&gt;"", G81 &amp; ", " &amp; IFERROR(LEFT(F82,FIND("(",F82) - 2),F82),G81)</f>
        <v/>
      </c>
      <c r="I82">
        <f>IF(AND(K82&gt; J82, L82&gt; K82, M82&gt; L82, N82&gt; M82), "pos_trend", IF(AND(K82&lt; J82, L82&lt; K82, M82&lt; L82, N82&lt; M82), "neg_trend", "N/A"))</f>
        <v/>
      </c>
      <c r="J82">
        <f>IFERROR(IF(TRIM(C82)="-", "N/A", IF(RIGHT(C82,1)=")",IF(RIGHT(C82,2)="T)",-1000000000000*VALUE(MID(C82,2,LEN(C82)-3)),IF(RIGHT(C82,2)="M)",-1000000*VALUE(MID(C82,2,LEN(C82)-3)),IF(RIGHT(C82,2)="B)",-1000000000*VALUE(MID(C82,2,LEN(C82)-3)),IF(RIGHT(C82,2)="k)",-1000*VALUE(MID(C82,2,LEN(C82)-3)),VALUE(SUBSTITUTE(C82,",","")))))),IF(RIGHT(C82,1)="T",1000000000000*VALUE(LEFT(C82,LEN(C82)-1)),IF(RIGHT(C82,1)="M",1000000*VALUE(LEFT(C82,LEN(C82)-1)),IF(RIGHT(C82,1)="B",1000000000*VALUE(LEFT(C82,LEN(C82)-1)),IF(RIGHT(C82,1)="%",0.01*VALUE(LEFT(C82,LEN(C82)-1)),IF(RIGHT(C82,1)="k",1000*VALUE(LEFT(C82,LEN(C82)-1)),VALUE(SUBSTITUTE(C82,",",""))))))))),"N/A")</f>
        <v/>
      </c>
      <c r="K82">
        <f>IFERROR(IF(TRIM(D82)="-", "N/A", IF(RIGHT(D82,1)=")",IF(RIGHT(D82,2)="T)",-1000000000000*VALUE(MID(D82,2,LEN(D82)-3)),IF(RIGHT(D82,2)="M)",-1000000*VALUE(MID(D82,2,LEN(D82)-3)),IF(RIGHT(D82,2)="B)",-1000000000*VALUE(MID(D82,2,LEN(D82)-3)),IF(RIGHT(D82,2)="k)",-1000*VALUE(MID(D82,2,LEN(D82)-3)),VALUE(SUBSTITUTE(D82,",","")))))),IF(RIGHT(D82,1)="T",1000000000000*VALUE(LEFT(D82,LEN(D82)-1)),IF(RIGHT(D82,1)="M",1000000*VALUE(LEFT(D82,LEN(D82)-1)),IF(RIGHT(D82,1)="B",1000000000*VALUE(LEFT(D82,LEN(D82)-1)),IF(RIGHT(D82,1)="%",0.01*VALUE(LEFT(D82,LEN(D82)-1)),IF(RIGHT(D82,1)="k",1000*VALUE(LEFT(D82,LEN(D82)-1)),VALUE(SUBSTITUTE(D82,",",""))))))))),"N/A")</f>
        <v/>
      </c>
      <c r="L82">
        <f>IFERROR(IF(TRIM(E82)="-", "N/A", IF(RIGHT(E82,1)=")",IF(RIGHT(E82,2)="T)",-1000000000000*VALUE(MID(E82,2,LEN(E82)-3)),IF(RIGHT(E82,2)="M)",-1000000*VALUE(MID(E82,2,LEN(E82)-3)),IF(RIGHT(E82,2)="B)",-1000000000*VALUE(MID(E82,2,LEN(E82)-3)),IF(RIGHT(E82,2)="k)",-1000*VALUE(MID(E82,2,LEN(E82)-3)),VALUE(SUBSTITUTE(E82,",","")))))),IF(RIGHT(E82,1)="T",1000000000000*VALUE(LEFT(E82,LEN(E82)-1)),IF(RIGHT(E82,1)="M",1000000*VALUE(LEFT(E82,LEN(E82)-1)),IF(RIGHT(E82,1)="B",1000000000*VALUE(LEFT(E82,LEN(E82)-1)),IF(RIGHT(E82,1)="%",0.01*VALUE(LEFT(E82,LEN(E82)-1)),IF(RIGHT(E82,1)="k",1000*VALUE(LEFT(E82,LEN(E82)-1)),VALUE(SUBSTITUTE(E82,",",""))))))))),"N/A")</f>
        <v/>
      </c>
      <c r="M82">
        <f>IFERROR(IF(TRIM(F82)="-", "N/A", IF(RIGHT(F82,1)=")",IF(RIGHT(F82,2)="T)",-1000000000000*VALUE(MID(F82,2,LEN(F82)-3)),IF(RIGHT(F82,2)="M)",-1000000*VALUE(MID(F82,2,LEN(F82)-3)),IF(RIGHT(F82,2)="B)",-1000000000*VALUE(MID(F82,2,LEN(F82)-3)),IF(RIGHT(F82,2)="k)",-1000*VALUE(MID(F82,2,LEN(F82)-3)),VALUE(SUBSTITUTE(F82,",","")))))),IF(RIGHT(F82,1)="T",1000000000000*VALUE(LEFT(F82,LEN(F82)-1)),IF(RIGHT(F82,1)="M",1000000*VALUE(LEFT(F82,LEN(F82)-1)),IF(RIGHT(F82,1)="B",1000000000*VALUE(LEFT(F82,LEN(F82)-1)),IF(RIGHT(F82,1)="%",0.01*VALUE(LEFT(F82,LEN(F82)-1)),IF(RIGHT(F82,1)="k",1000*VALUE(LEFT(F82,LEN(F82)-1)),VALUE(SUBSTITUTE(F82,",",""))))))))),"N/A")</f>
        <v/>
      </c>
      <c r="N82">
        <f>IFERROR(IF(TRIM(G82)="-", "N/A", IF(RIGHT(G82,1)=")",IF(RIGHT(G82,2)="T)",-1000000000000*VALUE(MID(G82,2,LEN(G82)-3)),IF(RIGHT(G82,2)="M)",-1000000*VALUE(MID(G82,2,LEN(G82)-3)),IF(RIGHT(G82,2)="B)",-1000000000*VALUE(MID(G82,2,LEN(G82)-3)),IF(RIGHT(G82,2)="k)",-1000*VALUE(MID(G82,2,LEN(G82)-3)),VALUE(SUBSTITUTE(G82,",","")))))),IF(RIGHT(G82,1)="T",1000000000000*VALUE(LEFT(G82,LEN(G82)-1)),IF(RIGHT(G82,1)="M",1000000*VALUE(LEFT(G82,LEN(G82)-1)),IF(RIGHT(G82,1)="B",1000000000*VALUE(LEFT(G82,LEN(G82)-1)),IF(RIGHT(G82,1)="%",0.01*VALUE(LEFT(G82,LEN(G82)-1)),IF(RIGHT(G82,1)="k",1000*VALUE(LEFT(G82,LEN(G82)-1)),VALUE(SUBSTITUTE(G82,",",""))))))))),"N/A")</f>
        <v/>
      </c>
    </row>
    <row r="83" spans="1:60">
      <c r="F83">
        <f>IF(E72="below average",LOWER(TRIM(IF(ISNUMBER(VALUE(RIGHT(B72,1))),REPLACE(B72,LEN(B72),1,""),B72))),"")</f>
        <v/>
      </c>
      <c r="G83">
        <f>IF(F83&lt;&gt;"", G82 &amp; ", " &amp; IFERROR(LEFT(F83,FIND("(",F83) - 2),F83),G82)</f>
        <v/>
      </c>
      <c r="I83">
        <f>IF(AND(K83&gt; J83, L83&gt; K83, M83&gt; L83, N83&gt; M83), "pos_trend", IF(AND(K83&lt; J83, L83&lt; K83, M83&lt; L83, N83&lt; M83), "neg_trend", "N/A"))</f>
        <v/>
      </c>
      <c r="J83">
        <f>IFERROR(IF(TRIM(C83)="-", "N/A", IF(RIGHT(C83,1)=")",IF(RIGHT(C83,2)="T)",-1000000000000*VALUE(MID(C83,2,LEN(C83)-3)),IF(RIGHT(C83,2)="M)",-1000000*VALUE(MID(C83,2,LEN(C83)-3)),IF(RIGHT(C83,2)="B)",-1000000000*VALUE(MID(C83,2,LEN(C83)-3)),IF(RIGHT(C83,2)="k)",-1000*VALUE(MID(C83,2,LEN(C83)-3)),VALUE(SUBSTITUTE(C83,",","")))))),IF(RIGHT(C83,1)="T",1000000000000*VALUE(LEFT(C83,LEN(C83)-1)),IF(RIGHT(C83,1)="M",1000000*VALUE(LEFT(C83,LEN(C83)-1)),IF(RIGHT(C83,1)="B",1000000000*VALUE(LEFT(C83,LEN(C83)-1)),IF(RIGHT(C83,1)="%",0.01*VALUE(LEFT(C83,LEN(C83)-1)),IF(RIGHT(C83,1)="k",1000*VALUE(LEFT(C83,LEN(C83)-1)),VALUE(SUBSTITUTE(C83,",",""))))))))),"N/A")</f>
        <v/>
      </c>
      <c r="K83">
        <f>IFERROR(IF(TRIM(D83)="-", "N/A", IF(RIGHT(D83,1)=")",IF(RIGHT(D83,2)="T)",-1000000000000*VALUE(MID(D83,2,LEN(D83)-3)),IF(RIGHT(D83,2)="M)",-1000000*VALUE(MID(D83,2,LEN(D83)-3)),IF(RIGHT(D83,2)="B)",-1000000000*VALUE(MID(D83,2,LEN(D83)-3)),IF(RIGHT(D83,2)="k)",-1000*VALUE(MID(D83,2,LEN(D83)-3)),VALUE(SUBSTITUTE(D83,",","")))))),IF(RIGHT(D83,1)="T",1000000000000*VALUE(LEFT(D83,LEN(D83)-1)),IF(RIGHT(D83,1)="M",1000000*VALUE(LEFT(D83,LEN(D83)-1)),IF(RIGHT(D83,1)="B",1000000000*VALUE(LEFT(D83,LEN(D83)-1)),IF(RIGHT(D83,1)="%",0.01*VALUE(LEFT(D83,LEN(D83)-1)),IF(RIGHT(D83,1)="k",1000*VALUE(LEFT(D83,LEN(D83)-1)),VALUE(SUBSTITUTE(D83,",",""))))))))),"N/A")</f>
        <v/>
      </c>
      <c r="L83">
        <f>IFERROR(IF(TRIM(E83)="-", "N/A", IF(RIGHT(E83,1)=")",IF(RIGHT(E83,2)="T)",-1000000000000*VALUE(MID(E83,2,LEN(E83)-3)),IF(RIGHT(E83,2)="M)",-1000000*VALUE(MID(E83,2,LEN(E83)-3)),IF(RIGHT(E83,2)="B)",-1000000000*VALUE(MID(E83,2,LEN(E83)-3)),IF(RIGHT(E83,2)="k)",-1000*VALUE(MID(E83,2,LEN(E83)-3)),VALUE(SUBSTITUTE(E83,",","")))))),IF(RIGHT(E83,1)="T",1000000000000*VALUE(LEFT(E83,LEN(E83)-1)),IF(RIGHT(E83,1)="M",1000000*VALUE(LEFT(E83,LEN(E83)-1)),IF(RIGHT(E83,1)="B",1000000000*VALUE(LEFT(E83,LEN(E83)-1)),IF(RIGHT(E83,1)="%",0.01*VALUE(LEFT(E83,LEN(E83)-1)),IF(RIGHT(E83,1)="k",1000*VALUE(LEFT(E83,LEN(E83)-1)),VALUE(SUBSTITUTE(E83,",",""))))))))),"N/A")</f>
        <v/>
      </c>
      <c r="M83">
        <f>IFERROR(IF(TRIM(F83)="-", "N/A", IF(RIGHT(F83,1)=")",IF(RIGHT(F83,2)="T)",-1000000000000*VALUE(MID(F83,2,LEN(F83)-3)),IF(RIGHT(F83,2)="M)",-1000000*VALUE(MID(F83,2,LEN(F83)-3)),IF(RIGHT(F83,2)="B)",-1000000000*VALUE(MID(F83,2,LEN(F83)-3)),IF(RIGHT(F83,2)="k)",-1000*VALUE(MID(F83,2,LEN(F83)-3)),VALUE(SUBSTITUTE(F83,",","")))))),IF(RIGHT(F83,1)="T",1000000000000*VALUE(LEFT(F83,LEN(F83)-1)),IF(RIGHT(F83,1)="M",1000000*VALUE(LEFT(F83,LEN(F83)-1)),IF(RIGHT(F83,1)="B",1000000000*VALUE(LEFT(F83,LEN(F83)-1)),IF(RIGHT(F83,1)="%",0.01*VALUE(LEFT(F83,LEN(F83)-1)),IF(RIGHT(F83,1)="k",1000*VALUE(LEFT(F83,LEN(F83)-1)),VALUE(SUBSTITUTE(F83,",",""))))))))),"N/A")</f>
        <v/>
      </c>
      <c r="N83">
        <f>IFERROR(IF(TRIM(G83)="-", "N/A", IF(RIGHT(G83,1)=")",IF(RIGHT(G83,2)="T)",-1000000000000*VALUE(MID(G83,2,LEN(G83)-3)),IF(RIGHT(G83,2)="M)",-1000000*VALUE(MID(G83,2,LEN(G83)-3)),IF(RIGHT(G83,2)="B)",-1000000000*VALUE(MID(G83,2,LEN(G83)-3)),IF(RIGHT(G83,2)="k)",-1000*VALUE(MID(G83,2,LEN(G83)-3)),VALUE(SUBSTITUTE(G83,",","")))))),IF(RIGHT(G83,1)="T",1000000000000*VALUE(LEFT(G83,LEN(G83)-1)),IF(RIGHT(G83,1)="M",1000000*VALUE(LEFT(G83,LEN(G83)-1)),IF(RIGHT(G83,1)="B",1000000000*VALUE(LEFT(G83,LEN(G83)-1)),IF(RIGHT(G83,1)="%",0.01*VALUE(LEFT(G83,LEN(G83)-1)),IF(RIGHT(G83,1)="k",1000*VALUE(LEFT(G83,LEN(G83)-1)),VALUE(SUBSTITUTE(G83,",",""))))))))),"N/A")</f>
        <v/>
      </c>
    </row>
    <row r="84" spans="1:60">
      <c s="1" r="A84" t="n">
        <v>0</v>
      </c>
      <c r="B84" t="s">
        <v>144</v>
      </c>
      <c r="C84" t="s">
        <v>1736</v>
      </c>
      <c r="F84">
        <f>IF(E73="below average",LOWER(TRIM(IF(ISNUMBER(VALUE(RIGHT(B73,1))),REPLACE(B73,LEN(B73),1,""),B73))),"")</f>
        <v/>
      </c>
      <c r="G84">
        <f>IF(F84&lt;&gt;"", G83 &amp; ", " &amp; IFERROR(LEFT(F84,FIND("(",F84) - 2),F84),G83)</f>
        <v/>
      </c>
      <c r="I84">
        <f>IF(AND(K84&gt; J84, L84&gt; K84, M84&gt; L84, N84&gt; M84), "pos_trend", IF(AND(K84&lt; J84, L84&lt; K84, M84&lt; L84, N84&lt; M84), "neg_trend", "N/A"))</f>
        <v/>
      </c>
      <c r="J84">
        <f>IFERROR(IF(TRIM(C84)="-", "N/A", IF(RIGHT(C84,1)=")",IF(RIGHT(C84,2)="T)",-1000000000000*VALUE(MID(C84,2,LEN(C84)-3)),IF(RIGHT(C84,2)="M)",-1000000*VALUE(MID(C84,2,LEN(C84)-3)),IF(RIGHT(C84,2)="B)",-1000000000*VALUE(MID(C84,2,LEN(C84)-3)),IF(RIGHT(C84,2)="k)",-1000*VALUE(MID(C84,2,LEN(C84)-3)),VALUE(SUBSTITUTE(C84,",","")))))),IF(RIGHT(C84,1)="T",1000000000000*VALUE(LEFT(C84,LEN(C84)-1)),IF(RIGHT(C84,1)="M",1000000*VALUE(LEFT(C84,LEN(C84)-1)),IF(RIGHT(C84,1)="B",1000000000*VALUE(LEFT(C84,LEN(C84)-1)),IF(RIGHT(C84,1)="%",0.01*VALUE(LEFT(C84,LEN(C84)-1)),IF(RIGHT(C84,1)="k",1000*VALUE(LEFT(C84,LEN(C84)-1)),VALUE(SUBSTITUTE(C84,",",""))))))))),"N/A")</f>
        <v/>
      </c>
      <c r="K84">
        <f>IFERROR(IF(TRIM(D84)="-", "N/A", IF(RIGHT(D84,1)=")",IF(RIGHT(D84,2)="T)",-1000000000000*VALUE(MID(D84,2,LEN(D84)-3)),IF(RIGHT(D84,2)="M)",-1000000*VALUE(MID(D84,2,LEN(D84)-3)),IF(RIGHT(D84,2)="B)",-1000000000*VALUE(MID(D84,2,LEN(D84)-3)),IF(RIGHT(D84,2)="k)",-1000*VALUE(MID(D84,2,LEN(D84)-3)),VALUE(SUBSTITUTE(D84,",","")))))),IF(RIGHT(D84,1)="T",1000000000000*VALUE(LEFT(D84,LEN(D84)-1)),IF(RIGHT(D84,1)="M",1000000*VALUE(LEFT(D84,LEN(D84)-1)),IF(RIGHT(D84,1)="B",1000000000*VALUE(LEFT(D84,LEN(D84)-1)),IF(RIGHT(D84,1)="%",0.01*VALUE(LEFT(D84,LEN(D84)-1)),IF(RIGHT(D84,1)="k",1000*VALUE(LEFT(D84,LEN(D84)-1)),VALUE(SUBSTITUTE(D84,",",""))))))))),"N/A")</f>
        <v/>
      </c>
      <c r="L84">
        <f>IFERROR(IF(TRIM(E84)="-", "N/A", IF(RIGHT(E84,1)=")",IF(RIGHT(E84,2)="T)",-1000000000000*VALUE(MID(E84,2,LEN(E84)-3)),IF(RIGHT(E84,2)="M)",-1000000*VALUE(MID(E84,2,LEN(E84)-3)),IF(RIGHT(E84,2)="B)",-1000000000*VALUE(MID(E84,2,LEN(E84)-3)),IF(RIGHT(E84,2)="k)",-1000*VALUE(MID(E84,2,LEN(E84)-3)),VALUE(SUBSTITUTE(E84,",","")))))),IF(RIGHT(E84,1)="T",1000000000000*VALUE(LEFT(E84,LEN(E84)-1)),IF(RIGHT(E84,1)="M",1000000*VALUE(LEFT(E84,LEN(E84)-1)),IF(RIGHT(E84,1)="B",1000000000*VALUE(LEFT(E84,LEN(E84)-1)),IF(RIGHT(E84,1)="%",0.01*VALUE(LEFT(E84,LEN(E84)-1)),IF(RIGHT(E84,1)="k",1000*VALUE(LEFT(E84,LEN(E84)-1)),VALUE(SUBSTITUTE(E84,",",""))))))))),"N/A")</f>
        <v/>
      </c>
      <c r="M84">
        <f>IFERROR(IF(TRIM(F84)="-", "N/A", IF(RIGHT(F84,1)=")",IF(RIGHT(F84,2)="T)",-1000000000000*VALUE(MID(F84,2,LEN(F84)-3)),IF(RIGHT(F84,2)="M)",-1000000*VALUE(MID(F84,2,LEN(F84)-3)),IF(RIGHT(F84,2)="B)",-1000000000*VALUE(MID(F84,2,LEN(F84)-3)),IF(RIGHT(F84,2)="k)",-1000*VALUE(MID(F84,2,LEN(F84)-3)),VALUE(SUBSTITUTE(F84,",","")))))),IF(RIGHT(F84,1)="T",1000000000000*VALUE(LEFT(F84,LEN(F84)-1)),IF(RIGHT(F84,1)="M",1000000*VALUE(LEFT(F84,LEN(F84)-1)),IF(RIGHT(F84,1)="B",1000000000*VALUE(LEFT(F84,LEN(F84)-1)),IF(RIGHT(F84,1)="%",0.01*VALUE(LEFT(F84,LEN(F84)-1)),IF(RIGHT(F84,1)="k",1000*VALUE(LEFT(F84,LEN(F84)-1)),VALUE(SUBSTITUTE(F84,",",""))))))))),"N/A")</f>
        <v/>
      </c>
      <c r="N84">
        <f>IFERROR(IF(TRIM(G84)="-", "N/A", IF(RIGHT(G84,1)=")",IF(RIGHT(G84,2)="T)",-1000000000000*VALUE(MID(G84,2,LEN(G84)-3)),IF(RIGHT(G84,2)="M)",-1000000*VALUE(MID(G84,2,LEN(G84)-3)),IF(RIGHT(G84,2)="B)",-1000000000*VALUE(MID(G84,2,LEN(G84)-3)),IF(RIGHT(G84,2)="k)",-1000*VALUE(MID(G84,2,LEN(G84)-3)),VALUE(SUBSTITUTE(G84,",","")))))),IF(RIGHT(G84,1)="T",1000000000000*VALUE(LEFT(G84,LEN(G84)-1)),IF(RIGHT(G84,1)="M",1000000*VALUE(LEFT(G84,LEN(G84)-1)),IF(RIGHT(G84,1)="B",1000000000*VALUE(LEFT(G84,LEN(G84)-1)),IF(RIGHT(G84,1)="%",0.01*VALUE(LEFT(G84,LEN(G84)-1)),IF(RIGHT(G84,1)="k",1000*VALUE(LEFT(G84,LEN(G84)-1)),VALUE(SUBSTITUTE(G84,",",""))))))))),"N/A")</f>
        <v/>
      </c>
    </row>
    <row r="85" spans="1:60">
      <c s="1" r="A85" t="n">
        <v>1</v>
      </c>
      <c r="B85" t="s">
        <v>146</v>
      </c>
      <c r="C85" t="s">
        <v>1737</v>
      </c>
      <c r="F85">
        <f>IF(E74="below average",LOWER(TRIM(IF(ISNUMBER(VALUE(RIGHT(B74,1))),REPLACE(B74,LEN(B74),1,""),B74))),"")</f>
        <v/>
      </c>
      <c r="G85">
        <f>IF(F85&lt;&gt;"", G84 &amp; ", " &amp; IFERROR(LEFT(F85,FIND("(",F85) - 2),F85),G84)</f>
        <v/>
      </c>
      <c r="I85">
        <f>IF(AND(K85&gt; J85, L85&gt; K85, M85&gt; L85, N85&gt; M85), "pos_trend", IF(AND(K85&lt; J85, L85&lt; K85, M85&lt; L85, N85&lt; M85), "neg_trend", "N/A"))</f>
        <v/>
      </c>
      <c r="J85">
        <f>IFERROR(IF(TRIM(C85)="-", "N/A", IF(RIGHT(C85,1)=")",IF(RIGHT(C85,2)="T)",-1000000000000*VALUE(MID(C85,2,LEN(C85)-3)),IF(RIGHT(C85,2)="M)",-1000000*VALUE(MID(C85,2,LEN(C85)-3)),IF(RIGHT(C85,2)="B)",-1000000000*VALUE(MID(C85,2,LEN(C85)-3)),IF(RIGHT(C85,2)="k)",-1000*VALUE(MID(C85,2,LEN(C85)-3)),VALUE(SUBSTITUTE(C85,",","")))))),IF(RIGHT(C85,1)="T",1000000000000*VALUE(LEFT(C85,LEN(C85)-1)),IF(RIGHT(C85,1)="M",1000000*VALUE(LEFT(C85,LEN(C85)-1)),IF(RIGHT(C85,1)="B",1000000000*VALUE(LEFT(C85,LEN(C85)-1)),IF(RIGHT(C85,1)="%",0.01*VALUE(LEFT(C85,LEN(C85)-1)),IF(RIGHT(C85,1)="k",1000*VALUE(LEFT(C85,LEN(C85)-1)),VALUE(SUBSTITUTE(C85,",",""))))))))),"N/A")</f>
        <v/>
      </c>
      <c r="K85">
        <f>IFERROR(IF(TRIM(D85)="-", "N/A", IF(RIGHT(D85,1)=")",IF(RIGHT(D85,2)="T)",-1000000000000*VALUE(MID(D85,2,LEN(D85)-3)),IF(RIGHT(D85,2)="M)",-1000000*VALUE(MID(D85,2,LEN(D85)-3)),IF(RIGHT(D85,2)="B)",-1000000000*VALUE(MID(D85,2,LEN(D85)-3)),IF(RIGHT(D85,2)="k)",-1000*VALUE(MID(D85,2,LEN(D85)-3)),VALUE(SUBSTITUTE(D85,",","")))))),IF(RIGHT(D85,1)="T",1000000000000*VALUE(LEFT(D85,LEN(D85)-1)),IF(RIGHT(D85,1)="M",1000000*VALUE(LEFT(D85,LEN(D85)-1)),IF(RIGHT(D85,1)="B",1000000000*VALUE(LEFT(D85,LEN(D85)-1)),IF(RIGHT(D85,1)="%",0.01*VALUE(LEFT(D85,LEN(D85)-1)),IF(RIGHT(D85,1)="k",1000*VALUE(LEFT(D85,LEN(D85)-1)),VALUE(SUBSTITUTE(D85,",",""))))))))),"N/A")</f>
        <v/>
      </c>
      <c r="L85">
        <f>IFERROR(IF(TRIM(E85)="-", "N/A", IF(RIGHT(E85,1)=")",IF(RIGHT(E85,2)="T)",-1000000000000*VALUE(MID(E85,2,LEN(E85)-3)),IF(RIGHT(E85,2)="M)",-1000000*VALUE(MID(E85,2,LEN(E85)-3)),IF(RIGHT(E85,2)="B)",-1000000000*VALUE(MID(E85,2,LEN(E85)-3)),IF(RIGHT(E85,2)="k)",-1000*VALUE(MID(E85,2,LEN(E85)-3)),VALUE(SUBSTITUTE(E85,",","")))))),IF(RIGHT(E85,1)="T",1000000000000*VALUE(LEFT(E85,LEN(E85)-1)),IF(RIGHT(E85,1)="M",1000000*VALUE(LEFT(E85,LEN(E85)-1)),IF(RIGHT(E85,1)="B",1000000000*VALUE(LEFT(E85,LEN(E85)-1)),IF(RIGHT(E85,1)="%",0.01*VALUE(LEFT(E85,LEN(E85)-1)),IF(RIGHT(E85,1)="k",1000*VALUE(LEFT(E85,LEN(E85)-1)),VALUE(SUBSTITUTE(E85,",",""))))))))),"N/A")</f>
        <v/>
      </c>
      <c r="M85">
        <f>IFERROR(IF(TRIM(F85)="-", "N/A", IF(RIGHT(F85,1)=")",IF(RIGHT(F85,2)="T)",-1000000000000*VALUE(MID(F85,2,LEN(F85)-3)),IF(RIGHT(F85,2)="M)",-1000000*VALUE(MID(F85,2,LEN(F85)-3)),IF(RIGHT(F85,2)="B)",-1000000000*VALUE(MID(F85,2,LEN(F85)-3)),IF(RIGHT(F85,2)="k)",-1000*VALUE(MID(F85,2,LEN(F85)-3)),VALUE(SUBSTITUTE(F85,",","")))))),IF(RIGHT(F85,1)="T",1000000000000*VALUE(LEFT(F85,LEN(F85)-1)),IF(RIGHT(F85,1)="M",1000000*VALUE(LEFT(F85,LEN(F85)-1)),IF(RIGHT(F85,1)="B",1000000000*VALUE(LEFT(F85,LEN(F85)-1)),IF(RIGHT(F85,1)="%",0.01*VALUE(LEFT(F85,LEN(F85)-1)),IF(RIGHT(F85,1)="k",1000*VALUE(LEFT(F85,LEN(F85)-1)),VALUE(SUBSTITUTE(F85,",",""))))))))),"N/A")</f>
        <v/>
      </c>
      <c r="N85">
        <f>IFERROR(IF(TRIM(G85)="-", "N/A", IF(RIGHT(G85,1)=")",IF(RIGHT(G85,2)="T)",-1000000000000*VALUE(MID(G85,2,LEN(G85)-3)),IF(RIGHT(G85,2)="M)",-1000000*VALUE(MID(G85,2,LEN(G85)-3)),IF(RIGHT(G85,2)="B)",-1000000000*VALUE(MID(G85,2,LEN(G85)-3)),IF(RIGHT(G85,2)="k)",-1000*VALUE(MID(G85,2,LEN(G85)-3)),VALUE(SUBSTITUTE(G85,",","")))))),IF(RIGHT(G85,1)="T",1000000000000*VALUE(LEFT(G85,LEN(G85)-1)),IF(RIGHT(G85,1)="M",1000000*VALUE(LEFT(G85,LEN(G85)-1)),IF(RIGHT(G85,1)="B",1000000000*VALUE(LEFT(G85,LEN(G85)-1)),IF(RIGHT(G85,1)="%",0.01*VALUE(LEFT(G85,LEN(G85)-1)),IF(RIGHT(G85,1)="k",1000*VALUE(LEFT(G85,LEN(G85)-1)),VALUE(SUBSTITUTE(G85,",",""))))))))),"N/A")</f>
        <v/>
      </c>
    </row>
    <row r="86" spans="1:60">
      <c r="F86">
        <f>IF(E75="below average",LOWER(TRIM(IF(ISNUMBER(VALUE(RIGHT(B75,1))),REPLACE(B75,LEN(B75),1,""),B75))),"")</f>
        <v/>
      </c>
      <c r="G86">
        <f>IF(F86&lt;&gt;"", G85 &amp; ", " &amp; IFERROR(LEFT(F86,FIND("(",F86) - 2),F86),G85)</f>
        <v/>
      </c>
      <c r="I86">
        <f>IF(AND(K86&gt; J86, L86&gt; K86, M86&gt; L86, N86&gt; M86), "pos_trend", IF(AND(K86&lt; J86, L86&lt; K86, M86&lt; L86, N86&lt; M86), "neg_trend", "N/A"))</f>
        <v/>
      </c>
      <c r="J86">
        <f>IFERROR(IF(TRIM(C86)="-", "N/A", IF(RIGHT(C86,1)=")",IF(RIGHT(C86,2)="T)",-1000000000000*VALUE(MID(C86,2,LEN(C86)-3)),IF(RIGHT(C86,2)="M)",-1000000*VALUE(MID(C86,2,LEN(C86)-3)),IF(RIGHT(C86,2)="B)",-1000000000*VALUE(MID(C86,2,LEN(C86)-3)),IF(RIGHT(C86,2)="k)",-1000*VALUE(MID(C86,2,LEN(C86)-3)),VALUE(SUBSTITUTE(C86,",","")))))),IF(RIGHT(C86,1)="T",1000000000000*VALUE(LEFT(C86,LEN(C86)-1)),IF(RIGHT(C86,1)="M",1000000*VALUE(LEFT(C86,LEN(C86)-1)),IF(RIGHT(C86,1)="B",1000000000*VALUE(LEFT(C86,LEN(C86)-1)),IF(RIGHT(C86,1)="%",0.01*VALUE(LEFT(C86,LEN(C86)-1)),IF(RIGHT(C86,1)="k",1000*VALUE(LEFT(C86,LEN(C86)-1)),VALUE(SUBSTITUTE(C86,",",""))))))))),"N/A")</f>
        <v/>
      </c>
      <c r="K86">
        <f>IFERROR(IF(TRIM(D86)="-", "N/A", IF(RIGHT(D86,1)=")",IF(RIGHT(D86,2)="T)",-1000000000000*VALUE(MID(D86,2,LEN(D86)-3)),IF(RIGHT(D86,2)="M)",-1000000*VALUE(MID(D86,2,LEN(D86)-3)),IF(RIGHT(D86,2)="B)",-1000000000*VALUE(MID(D86,2,LEN(D86)-3)),IF(RIGHT(D86,2)="k)",-1000*VALUE(MID(D86,2,LEN(D86)-3)),VALUE(SUBSTITUTE(D86,",","")))))),IF(RIGHT(D86,1)="T",1000000000000*VALUE(LEFT(D86,LEN(D86)-1)),IF(RIGHT(D86,1)="M",1000000*VALUE(LEFT(D86,LEN(D86)-1)),IF(RIGHT(D86,1)="B",1000000000*VALUE(LEFT(D86,LEN(D86)-1)),IF(RIGHT(D86,1)="%",0.01*VALUE(LEFT(D86,LEN(D86)-1)),IF(RIGHT(D86,1)="k",1000*VALUE(LEFT(D86,LEN(D86)-1)),VALUE(SUBSTITUTE(D86,",",""))))))))),"N/A")</f>
        <v/>
      </c>
      <c r="L86">
        <f>IFERROR(IF(TRIM(E86)="-", "N/A", IF(RIGHT(E86,1)=")",IF(RIGHT(E86,2)="T)",-1000000000000*VALUE(MID(E86,2,LEN(E86)-3)),IF(RIGHT(E86,2)="M)",-1000000*VALUE(MID(E86,2,LEN(E86)-3)),IF(RIGHT(E86,2)="B)",-1000000000*VALUE(MID(E86,2,LEN(E86)-3)),IF(RIGHT(E86,2)="k)",-1000*VALUE(MID(E86,2,LEN(E86)-3)),VALUE(SUBSTITUTE(E86,",","")))))),IF(RIGHT(E86,1)="T",1000000000000*VALUE(LEFT(E86,LEN(E86)-1)),IF(RIGHT(E86,1)="M",1000000*VALUE(LEFT(E86,LEN(E86)-1)),IF(RIGHT(E86,1)="B",1000000000*VALUE(LEFT(E86,LEN(E86)-1)),IF(RIGHT(E86,1)="%",0.01*VALUE(LEFT(E86,LEN(E86)-1)),IF(RIGHT(E86,1)="k",1000*VALUE(LEFT(E86,LEN(E86)-1)),VALUE(SUBSTITUTE(E86,",",""))))))))),"N/A")</f>
        <v/>
      </c>
      <c r="M86">
        <f>IFERROR(IF(TRIM(F86)="-", "N/A", IF(RIGHT(F86,1)=")",IF(RIGHT(F86,2)="T)",-1000000000000*VALUE(MID(F86,2,LEN(F86)-3)),IF(RIGHT(F86,2)="M)",-1000000*VALUE(MID(F86,2,LEN(F86)-3)),IF(RIGHT(F86,2)="B)",-1000000000*VALUE(MID(F86,2,LEN(F86)-3)),IF(RIGHT(F86,2)="k)",-1000*VALUE(MID(F86,2,LEN(F86)-3)),VALUE(SUBSTITUTE(F86,",","")))))),IF(RIGHT(F86,1)="T",1000000000000*VALUE(LEFT(F86,LEN(F86)-1)),IF(RIGHT(F86,1)="M",1000000*VALUE(LEFT(F86,LEN(F86)-1)),IF(RIGHT(F86,1)="B",1000000000*VALUE(LEFT(F86,LEN(F86)-1)),IF(RIGHT(F86,1)="%",0.01*VALUE(LEFT(F86,LEN(F86)-1)),IF(RIGHT(F86,1)="k",1000*VALUE(LEFT(F86,LEN(F86)-1)),VALUE(SUBSTITUTE(F86,",",""))))))))),"N/A")</f>
        <v/>
      </c>
      <c r="N86">
        <f>IFERROR(IF(TRIM(G86)="-", "N/A", IF(RIGHT(G86,1)=")",IF(RIGHT(G86,2)="T)",-1000000000000*VALUE(MID(G86,2,LEN(G86)-3)),IF(RIGHT(G86,2)="M)",-1000000*VALUE(MID(G86,2,LEN(G86)-3)),IF(RIGHT(G86,2)="B)",-1000000000*VALUE(MID(G86,2,LEN(G86)-3)),IF(RIGHT(G86,2)="k)",-1000*VALUE(MID(G86,2,LEN(G86)-3)),VALUE(SUBSTITUTE(G86,",","")))))),IF(RIGHT(G86,1)="T",1000000000000*VALUE(LEFT(G86,LEN(G86)-1)),IF(RIGHT(G86,1)="M",1000000*VALUE(LEFT(G86,LEN(G86)-1)),IF(RIGHT(G86,1)="B",1000000000*VALUE(LEFT(G86,LEN(G86)-1)),IF(RIGHT(G86,1)="%",0.01*VALUE(LEFT(G86,LEN(G86)-1)),IF(RIGHT(G86,1)="k",1000*VALUE(LEFT(G86,LEN(G86)-1)),VALUE(SUBSTITUTE(G86,",",""))))))))),"N/A")</f>
        <v/>
      </c>
    </row>
    <row r="87" spans="1:60">
      <c s="1" r="A87" t="n">
        <v>0</v>
      </c>
      <c r="B87" t="s">
        <v>148</v>
      </c>
      <c r="C87" t="s">
        <v>543</v>
      </c>
      <c r="F87">
        <f>IF(E76="below average",LOWER(TRIM(IF(ISNUMBER(VALUE(RIGHT(B76,1))),REPLACE(B76,LEN(B76),1,""),B76))),"")</f>
        <v/>
      </c>
      <c r="G87">
        <f>IF(F87&lt;&gt;"", G86 &amp; ", " &amp; IFERROR(LEFT(F87,FIND("(",F87) - 2),F87),G86)</f>
        <v/>
      </c>
      <c r="I87">
        <f>IF(AND(K87&gt; J87, L87&gt; K87, M87&gt; L87, N87&gt; M87), "pos_trend", IF(AND(K87&lt; J87, L87&lt; K87, M87&lt; L87, N87&lt; M87), "neg_trend", "N/A"))</f>
        <v/>
      </c>
      <c r="J87">
        <f>IFERROR(IF(TRIM(C87)="-", "N/A", IF(RIGHT(C87,1)=")",IF(RIGHT(C87,2)="T)",-1000000000000*VALUE(MID(C87,2,LEN(C87)-3)),IF(RIGHT(C87,2)="M)",-1000000*VALUE(MID(C87,2,LEN(C87)-3)),IF(RIGHT(C87,2)="B)",-1000000000*VALUE(MID(C87,2,LEN(C87)-3)),IF(RIGHT(C87,2)="k)",-1000*VALUE(MID(C87,2,LEN(C87)-3)),VALUE(SUBSTITUTE(C87,",","")))))),IF(RIGHT(C87,1)="T",1000000000000*VALUE(LEFT(C87,LEN(C87)-1)),IF(RIGHT(C87,1)="M",1000000*VALUE(LEFT(C87,LEN(C87)-1)),IF(RIGHT(C87,1)="B",1000000000*VALUE(LEFT(C87,LEN(C87)-1)),IF(RIGHT(C87,1)="%",0.01*VALUE(LEFT(C87,LEN(C87)-1)),IF(RIGHT(C87,1)="k",1000*VALUE(LEFT(C87,LEN(C87)-1)),VALUE(SUBSTITUTE(C87,",",""))))))))),"N/A")</f>
        <v/>
      </c>
      <c r="K87">
        <f>IFERROR(IF(TRIM(D87)="-", "N/A", IF(RIGHT(D87,1)=")",IF(RIGHT(D87,2)="T)",-1000000000000*VALUE(MID(D87,2,LEN(D87)-3)),IF(RIGHT(D87,2)="M)",-1000000*VALUE(MID(D87,2,LEN(D87)-3)),IF(RIGHT(D87,2)="B)",-1000000000*VALUE(MID(D87,2,LEN(D87)-3)),IF(RIGHT(D87,2)="k)",-1000*VALUE(MID(D87,2,LEN(D87)-3)),VALUE(SUBSTITUTE(D87,",","")))))),IF(RIGHT(D87,1)="T",1000000000000*VALUE(LEFT(D87,LEN(D87)-1)),IF(RIGHT(D87,1)="M",1000000*VALUE(LEFT(D87,LEN(D87)-1)),IF(RIGHT(D87,1)="B",1000000000*VALUE(LEFT(D87,LEN(D87)-1)),IF(RIGHT(D87,1)="%",0.01*VALUE(LEFT(D87,LEN(D87)-1)),IF(RIGHT(D87,1)="k",1000*VALUE(LEFT(D87,LEN(D87)-1)),VALUE(SUBSTITUTE(D87,",",""))))))))),"N/A")</f>
        <v/>
      </c>
      <c r="L87">
        <f>IFERROR(IF(TRIM(E87)="-", "N/A", IF(RIGHT(E87,1)=")",IF(RIGHT(E87,2)="T)",-1000000000000*VALUE(MID(E87,2,LEN(E87)-3)),IF(RIGHT(E87,2)="M)",-1000000*VALUE(MID(E87,2,LEN(E87)-3)),IF(RIGHT(E87,2)="B)",-1000000000*VALUE(MID(E87,2,LEN(E87)-3)),IF(RIGHT(E87,2)="k)",-1000*VALUE(MID(E87,2,LEN(E87)-3)),VALUE(SUBSTITUTE(E87,",","")))))),IF(RIGHT(E87,1)="T",1000000000000*VALUE(LEFT(E87,LEN(E87)-1)),IF(RIGHT(E87,1)="M",1000000*VALUE(LEFT(E87,LEN(E87)-1)),IF(RIGHT(E87,1)="B",1000000000*VALUE(LEFT(E87,LEN(E87)-1)),IF(RIGHT(E87,1)="%",0.01*VALUE(LEFT(E87,LEN(E87)-1)),IF(RIGHT(E87,1)="k",1000*VALUE(LEFT(E87,LEN(E87)-1)),VALUE(SUBSTITUTE(E87,",",""))))))))),"N/A")</f>
        <v/>
      </c>
      <c r="M87">
        <f>IFERROR(IF(TRIM(F87)="-", "N/A", IF(RIGHT(F87,1)=")",IF(RIGHT(F87,2)="T)",-1000000000000*VALUE(MID(F87,2,LEN(F87)-3)),IF(RIGHT(F87,2)="M)",-1000000*VALUE(MID(F87,2,LEN(F87)-3)),IF(RIGHT(F87,2)="B)",-1000000000*VALUE(MID(F87,2,LEN(F87)-3)),IF(RIGHT(F87,2)="k)",-1000*VALUE(MID(F87,2,LEN(F87)-3)),VALUE(SUBSTITUTE(F87,",","")))))),IF(RIGHT(F87,1)="T",1000000000000*VALUE(LEFT(F87,LEN(F87)-1)),IF(RIGHT(F87,1)="M",1000000*VALUE(LEFT(F87,LEN(F87)-1)),IF(RIGHT(F87,1)="B",1000000000*VALUE(LEFT(F87,LEN(F87)-1)),IF(RIGHT(F87,1)="%",0.01*VALUE(LEFT(F87,LEN(F87)-1)),IF(RIGHT(F87,1)="k",1000*VALUE(LEFT(F87,LEN(F87)-1)),VALUE(SUBSTITUTE(F87,",",""))))))))),"N/A")</f>
        <v/>
      </c>
      <c r="N87">
        <f>IFERROR(IF(TRIM(G87)="-", "N/A", IF(RIGHT(G87,1)=")",IF(RIGHT(G87,2)="T)",-1000000000000*VALUE(MID(G87,2,LEN(G87)-3)),IF(RIGHT(G87,2)="M)",-1000000*VALUE(MID(G87,2,LEN(G87)-3)),IF(RIGHT(G87,2)="B)",-1000000000*VALUE(MID(G87,2,LEN(G87)-3)),IF(RIGHT(G87,2)="k)",-1000*VALUE(MID(G87,2,LEN(G87)-3)),VALUE(SUBSTITUTE(G87,",","")))))),IF(RIGHT(G87,1)="T",1000000000000*VALUE(LEFT(G87,LEN(G87)-1)),IF(RIGHT(G87,1)="M",1000000*VALUE(LEFT(G87,LEN(G87)-1)),IF(RIGHT(G87,1)="B",1000000000*VALUE(LEFT(G87,LEN(G87)-1)),IF(RIGHT(G87,1)="%",0.01*VALUE(LEFT(G87,LEN(G87)-1)),IF(RIGHT(G87,1)="k",1000*VALUE(LEFT(G87,LEN(G87)-1)),VALUE(SUBSTITUTE(G87,",",""))))))))),"N/A")</f>
        <v/>
      </c>
    </row>
    <row r="88" spans="1:60">
      <c s="1" r="A88" t="n">
        <v>1</v>
      </c>
      <c r="B88" t="s">
        <v>150</v>
      </c>
      <c r="C88" t="s">
        <v>1738</v>
      </c>
      <c r="F88">
        <f>IF(F87="",IF(F86="",IF(F85="",IF(F84="",IF(F83="",IF(F82="",IFERROR(LEFT(F81,FIND("(",F81) - 2),F81),IFERROR(LEFT(F82,FIND("(",F82) - 2),F82)),IFERROR(LEFT(F83,FIND("(",F83) - 2),F83)),IFERROR(LEFT(F84,FIND("(",F84) - 2),F84)),IFERROR(LEFT(F85,FIND("(",F85) - 2),F85)),IFERROR(LEFT(F86,FIND("(",F86) - 2),F86)),IFERROR(LEFT(F87,FIND("(",F87) - 2),F87))</f>
        <v/>
      </c>
      <c r="G88">
        <f>TRIM(IF(LEFT(G87,1)=",",REPLACE(G87,1,1,""),SUBSTITUTE(G87,F88, "and " &amp; F88)))</f>
        <v/>
      </c>
      <c r="I88">
        <f>IF(AND(K88&gt; J88, L88&gt; K88, M88&gt; L88, N88&gt; M88), "pos_trend", IF(AND(K88&lt; J88, L88&lt; K88, M88&lt; L88, N88&lt; M88), "neg_trend", "N/A"))</f>
        <v/>
      </c>
      <c r="J88">
        <f>IFERROR(IF(TRIM(C88)="-", "N/A", IF(RIGHT(C88,1)=")",IF(RIGHT(C88,2)="T)",-1000000000000*VALUE(MID(C88,2,LEN(C88)-3)),IF(RIGHT(C88,2)="M)",-1000000*VALUE(MID(C88,2,LEN(C88)-3)),IF(RIGHT(C88,2)="B)",-1000000000*VALUE(MID(C88,2,LEN(C88)-3)),IF(RIGHT(C88,2)="k)",-1000*VALUE(MID(C88,2,LEN(C88)-3)),VALUE(SUBSTITUTE(C88,",","")))))),IF(RIGHT(C88,1)="T",1000000000000*VALUE(LEFT(C88,LEN(C88)-1)),IF(RIGHT(C88,1)="M",1000000*VALUE(LEFT(C88,LEN(C88)-1)),IF(RIGHT(C88,1)="B",1000000000*VALUE(LEFT(C88,LEN(C88)-1)),IF(RIGHT(C88,1)="%",0.01*VALUE(LEFT(C88,LEN(C88)-1)),IF(RIGHT(C88,1)="k",1000*VALUE(LEFT(C88,LEN(C88)-1)),VALUE(SUBSTITUTE(C88,",",""))))))))),"N/A")</f>
        <v/>
      </c>
      <c r="K88">
        <f>IFERROR(IF(TRIM(D88)="-", "N/A", IF(RIGHT(D88,1)=")",IF(RIGHT(D88,2)="T)",-1000000000000*VALUE(MID(D88,2,LEN(D88)-3)),IF(RIGHT(D88,2)="M)",-1000000*VALUE(MID(D88,2,LEN(D88)-3)),IF(RIGHT(D88,2)="B)",-1000000000*VALUE(MID(D88,2,LEN(D88)-3)),IF(RIGHT(D88,2)="k)",-1000*VALUE(MID(D88,2,LEN(D88)-3)),VALUE(SUBSTITUTE(D88,",","")))))),IF(RIGHT(D88,1)="T",1000000000000*VALUE(LEFT(D88,LEN(D88)-1)),IF(RIGHT(D88,1)="M",1000000*VALUE(LEFT(D88,LEN(D88)-1)),IF(RIGHT(D88,1)="B",1000000000*VALUE(LEFT(D88,LEN(D88)-1)),IF(RIGHT(D88,1)="%",0.01*VALUE(LEFT(D88,LEN(D88)-1)),IF(RIGHT(D88,1)="k",1000*VALUE(LEFT(D88,LEN(D88)-1)),VALUE(SUBSTITUTE(D88,",",""))))))))),"N/A")</f>
        <v/>
      </c>
      <c r="L88">
        <f>IFERROR(IF(TRIM(E88)="-", "N/A", IF(RIGHT(E88,1)=")",IF(RIGHT(E88,2)="T)",-1000000000000*VALUE(MID(E88,2,LEN(E88)-3)),IF(RIGHT(E88,2)="M)",-1000000*VALUE(MID(E88,2,LEN(E88)-3)),IF(RIGHT(E88,2)="B)",-1000000000*VALUE(MID(E88,2,LEN(E88)-3)),IF(RIGHT(E88,2)="k)",-1000*VALUE(MID(E88,2,LEN(E88)-3)),VALUE(SUBSTITUTE(E88,",","")))))),IF(RIGHT(E88,1)="T",1000000000000*VALUE(LEFT(E88,LEN(E88)-1)),IF(RIGHT(E88,1)="M",1000000*VALUE(LEFT(E88,LEN(E88)-1)),IF(RIGHT(E88,1)="B",1000000000*VALUE(LEFT(E88,LEN(E88)-1)),IF(RIGHT(E88,1)="%",0.01*VALUE(LEFT(E88,LEN(E88)-1)),IF(RIGHT(E88,1)="k",1000*VALUE(LEFT(E88,LEN(E88)-1)),VALUE(SUBSTITUTE(E88,",",""))))))))),"N/A")</f>
        <v/>
      </c>
      <c r="M88">
        <f>IFERROR(IF(TRIM(F88)="-", "N/A", IF(RIGHT(F88,1)=")",IF(RIGHT(F88,2)="T)",-1000000000000*VALUE(MID(F88,2,LEN(F88)-3)),IF(RIGHT(F88,2)="M)",-1000000*VALUE(MID(F88,2,LEN(F88)-3)),IF(RIGHT(F88,2)="B)",-1000000000*VALUE(MID(F88,2,LEN(F88)-3)),IF(RIGHT(F88,2)="k)",-1000*VALUE(MID(F88,2,LEN(F88)-3)),VALUE(SUBSTITUTE(F88,",","")))))),IF(RIGHT(F88,1)="T",1000000000000*VALUE(LEFT(F88,LEN(F88)-1)),IF(RIGHT(F88,1)="M",1000000*VALUE(LEFT(F88,LEN(F88)-1)),IF(RIGHT(F88,1)="B",1000000000*VALUE(LEFT(F88,LEN(F88)-1)),IF(RIGHT(F88,1)="%",0.01*VALUE(LEFT(F88,LEN(F88)-1)),IF(RIGHT(F88,1)="k",1000*VALUE(LEFT(F88,LEN(F88)-1)),VALUE(SUBSTITUTE(F88,",",""))))))))),"N/A")</f>
        <v/>
      </c>
      <c r="N88">
        <f>IFERROR(IF(TRIM(G88)="-", "N/A", IF(RIGHT(G88,1)=")",IF(RIGHT(G88,2)="T)",-1000000000000*VALUE(MID(G88,2,LEN(G88)-3)),IF(RIGHT(G88,2)="M)",-1000000*VALUE(MID(G88,2,LEN(G88)-3)),IF(RIGHT(G88,2)="B)",-1000000000*VALUE(MID(G88,2,LEN(G88)-3)),IF(RIGHT(G88,2)="k)",-1000*VALUE(MID(G88,2,LEN(G88)-3)),VALUE(SUBSTITUTE(G88,",","")))))),IF(RIGHT(G88,1)="T",1000000000000*VALUE(LEFT(G88,LEN(G88)-1)),IF(RIGHT(G88,1)="M",1000000*VALUE(LEFT(G88,LEN(G88)-1)),IF(RIGHT(G88,1)="B",1000000000*VALUE(LEFT(G88,LEN(G88)-1)),IF(RIGHT(G88,1)="%",0.01*VALUE(LEFT(G88,LEN(G88)-1)),IF(RIGHT(G88,1)="k",1000*VALUE(LEFT(G88,LEN(G88)-1)),VALUE(SUBSTITUTE(G88,",",""))))))))),"N/A")</f>
        <v/>
      </c>
    </row>
    <row r="89" spans="1:60">
      <c s="1" r="A89" t="n">
        <v>2</v>
      </c>
      <c r="B89" t="s">
        <v>152</v>
      </c>
      <c r="C89" t="s">
        <v>1739</v>
      </c>
      <c r="D89">
        <f>IF(COUNTIF(E70:E76,"=below average")&gt;0,"There are some indications that "&amp;D1&amp;" may be undervalued. The company has a lower " &amp; G88 &amp; " than the comparable average", "Inconclusive")</f>
        <v/>
      </c>
      <c r="I89">
        <f>IF(AND(K89&gt; J89, L89&gt; K89, M89&gt; L89, N89&gt; M89), "pos_trend", IF(AND(K89&lt; J89, L89&lt; K89, M89&lt; L89, N89&lt; M89), "neg_trend", "N/A"))</f>
        <v/>
      </c>
      <c r="J89">
        <f>IFERROR(IF(TRIM(C89)="-", "N/A", IF(RIGHT(C89,1)=")",IF(RIGHT(C89,2)="T)",-1000000000000*VALUE(MID(C89,2,LEN(C89)-3)),IF(RIGHT(C89,2)="M)",-1000000*VALUE(MID(C89,2,LEN(C89)-3)),IF(RIGHT(C89,2)="B)",-1000000000*VALUE(MID(C89,2,LEN(C89)-3)),IF(RIGHT(C89,2)="k)",-1000*VALUE(MID(C89,2,LEN(C89)-3)),VALUE(SUBSTITUTE(C89,",","")))))),IF(RIGHT(C89,1)="T",1000000000000*VALUE(LEFT(C89,LEN(C89)-1)),IF(RIGHT(C89,1)="M",1000000*VALUE(LEFT(C89,LEN(C89)-1)),IF(RIGHT(C89,1)="B",1000000000*VALUE(LEFT(C89,LEN(C89)-1)),IF(RIGHT(C89,1)="%",0.01*VALUE(LEFT(C89,LEN(C89)-1)),IF(RIGHT(C89,1)="k",1000*VALUE(LEFT(C89,LEN(C89)-1)),VALUE(SUBSTITUTE(C89,",",""))))))))),"N/A")</f>
        <v/>
      </c>
      <c r="K89">
        <f>IFERROR(IF(TRIM(D89)="-", "N/A", IF(RIGHT(D89,1)=")",IF(RIGHT(D89,2)="T)",-1000000000000*VALUE(MID(D89,2,LEN(D89)-3)),IF(RIGHT(D89,2)="M)",-1000000*VALUE(MID(D89,2,LEN(D89)-3)),IF(RIGHT(D89,2)="B)",-1000000000*VALUE(MID(D89,2,LEN(D89)-3)),IF(RIGHT(D89,2)="k)",-1000*VALUE(MID(D89,2,LEN(D89)-3)),VALUE(SUBSTITUTE(D89,",","")))))),IF(RIGHT(D89,1)="T",1000000000000*VALUE(LEFT(D89,LEN(D89)-1)),IF(RIGHT(D89,1)="M",1000000*VALUE(LEFT(D89,LEN(D89)-1)),IF(RIGHT(D89,1)="B",1000000000*VALUE(LEFT(D89,LEN(D89)-1)),IF(RIGHT(D89,1)="%",0.01*VALUE(LEFT(D89,LEN(D89)-1)),IF(RIGHT(D89,1)="k",1000*VALUE(LEFT(D89,LEN(D89)-1)),VALUE(SUBSTITUTE(D89,",",""))))))))),"N/A")</f>
        <v/>
      </c>
      <c r="L89">
        <f>IFERROR(IF(TRIM(E89)="-", "N/A", IF(RIGHT(E89,1)=")",IF(RIGHT(E89,2)="T)",-1000000000000*VALUE(MID(E89,2,LEN(E89)-3)),IF(RIGHT(E89,2)="M)",-1000000*VALUE(MID(E89,2,LEN(E89)-3)),IF(RIGHT(E89,2)="B)",-1000000000*VALUE(MID(E89,2,LEN(E89)-3)),IF(RIGHT(E89,2)="k)",-1000*VALUE(MID(E89,2,LEN(E89)-3)),VALUE(SUBSTITUTE(E89,",","")))))),IF(RIGHT(E89,1)="T",1000000000000*VALUE(LEFT(E89,LEN(E89)-1)),IF(RIGHT(E89,1)="M",1000000*VALUE(LEFT(E89,LEN(E89)-1)),IF(RIGHT(E89,1)="B",1000000000*VALUE(LEFT(E89,LEN(E89)-1)),IF(RIGHT(E89,1)="%",0.01*VALUE(LEFT(E89,LEN(E89)-1)),IF(RIGHT(E89,1)="k",1000*VALUE(LEFT(E89,LEN(E89)-1)),VALUE(SUBSTITUTE(E89,",",""))))))))),"N/A")</f>
        <v/>
      </c>
      <c r="M89">
        <f>IFERROR(IF(TRIM(F89)="-", "N/A", IF(RIGHT(F89,1)=")",IF(RIGHT(F89,2)="T)",-1000000000000*VALUE(MID(F89,2,LEN(F89)-3)),IF(RIGHT(F89,2)="M)",-1000000*VALUE(MID(F89,2,LEN(F89)-3)),IF(RIGHT(F89,2)="B)",-1000000000*VALUE(MID(F89,2,LEN(F89)-3)),IF(RIGHT(F89,2)="k)",-1000*VALUE(MID(F89,2,LEN(F89)-3)),VALUE(SUBSTITUTE(F89,",","")))))),IF(RIGHT(F89,1)="T",1000000000000*VALUE(LEFT(F89,LEN(F89)-1)),IF(RIGHT(F89,1)="M",1000000*VALUE(LEFT(F89,LEN(F89)-1)),IF(RIGHT(F89,1)="B",1000000000*VALUE(LEFT(F89,LEN(F89)-1)),IF(RIGHT(F89,1)="%",0.01*VALUE(LEFT(F89,LEN(F89)-1)),IF(RIGHT(F89,1)="k",1000*VALUE(LEFT(F89,LEN(F89)-1)),VALUE(SUBSTITUTE(F89,",",""))))))))),"N/A")</f>
        <v/>
      </c>
      <c r="N89">
        <f>IFERROR(IF(TRIM(G89)="-", "N/A", IF(RIGHT(G89,1)=")",IF(RIGHT(G89,2)="T)",-1000000000000*VALUE(MID(G89,2,LEN(G89)-3)),IF(RIGHT(G89,2)="M)",-1000000*VALUE(MID(G89,2,LEN(G89)-3)),IF(RIGHT(G89,2)="B)",-1000000000*VALUE(MID(G89,2,LEN(G89)-3)),IF(RIGHT(G89,2)="k)",-1000*VALUE(MID(G89,2,LEN(G89)-3)),VALUE(SUBSTITUTE(G89,",","")))))),IF(RIGHT(G89,1)="T",1000000000000*VALUE(LEFT(G89,LEN(G89)-1)),IF(RIGHT(G89,1)="M",1000000*VALUE(LEFT(G89,LEN(G89)-1)),IF(RIGHT(G89,1)="B",1000000000*VALUE(LEFT(G89,LEN(G89)-1)),IF(RIGHT(G89,1)="%",0.01*VALUE(LEFT(G89,LEN(G89)-1)),IF(RIGHT(G89,1)="k",1000*VALUE(LEFT(G89,LEN(G89)-1)),VALUE(SUBSTITUTE(G89,",",""))))))))),"N/A")</f>
        <v/>
      </c>
    </row>
    <row r="90" spans="1:60">
      <c s="1" r="A90" t="n">
        <v>3</v>
      </c>
      <c r="B90" t="s">
        <v>154</v>
      </c>
      <c r="C90" t="s">
        <v>1740</v>
      </c>
      <c r="I90">
        <f>IF(AND(K90&gt; J90, L90&gt; K90, M90&gt; L90, N90&gt; M90), "pos_trend", IF(AND(K90&lt; J90, L90&lt; K90, M90&lt; L90, N90&lt; M90), "neg_trend", "N/A"))</f>
        <v/>
      </c>
      <c r="J90">
        <f>IFERROR(IF(TRIM(C90)="-", "N/A", IF(RIGHT(C90,1)=")",IF(RIGHT(C90,2)="T)",-1000000000000*VALUE(MID(C90,2,LEN(C90)-3)),IF(RIGHT(C90,2)="M)",-1000000*VALUE(MID(C90,2,LEN(C90)-3)),IF(RIGHT(C90,2)="B)",-1000000000*VALUE(MID(C90,2,LEN(C90)-3)),IF(RIGHT(C90,2)="k)",-1000*VALUE(MID(C90,2,LEN(C90)-3)),VALUE(SUBSTITUTE(C90,",","")))))),IF(RIGHT(C90,1)="T",1000000000000*VALUE(LEFT(C90,LEN(C90)-1)),IF(RIGHT(C90,1)="M",1000000*VALUE(LEFT(C90,LEN(C90)-1)),IF(RIGHT(C90,1)="B",1000000000*VALUE(LEFT(C90,LEN(C90)-1)),IF(RIGHT(C90,1)="%",0.01*VALUE(LEFT(C90,LEN(C90)-1)),IF(RIGHT(C90,1)="k",1000*VALUE(LEFT(C90,LEN(C90)-1)),VALUE(SUBSTITUTE(C90,",",""))))))))),"N/A")</f>
        <v/>
      </c>
      <c r="K90">
        <f>IFERROR(IF(TRIM(D90)="-", "N/A", IF(RIGHT(D90,1)=")",IF(RIGHT(D90,2)="T)",-1000000000000*VALUE(MID(D90,2,LEN(D90)-3)),IF(RIGHT(D90,2)="M)",-1000000*VALUE(MID(D90,2,LEN(D90)-3)),IF(RIGHT(D90,2)="B)",-1000000000*VALUE(MID(D90,2,LEN(D90)-3)),IF(RIGHT(D90,2)="k)",-1000*VALUE(MID(D90,2,LEN(D90)-3)),VALUE(SUBSTITUTE(D90,",","")))))),IF(RIGHT(D90,1)="T",1000000000000*VALUE(LEFT(D90,LEN(D90)-1)),IF(RIGHT(D90,1)="M",1000000*VALUE(LEFT(D90,LEN(D90)-1)),IF(RIGHT(D90,1)="B",1000000000*VALUE(LEFT(D90,LEN(D90)-1)),IF(RIGHT(D90,1)="%",0.01*VALUE(LEFT(D90,LEN(D90)-1)),IF(RIGHT(D90,1)="k",1000*VALUE(LEFT(D90,LEN(D90)-1)),VALUE(SUBSTITUTE(D90,",",""))))))))),"N/A")</f>
        <v/>
      </c>
      <c r="L90">
        <f>IFERROR(IF(TRIM(E90)="-", "N/A", IF(RIGHT(E90,1)=")",IF(RIGHT(E90,2)="T)",-1000000000000*VALUE(MID(E90,2,LEN(E90)-3)),IF(RIGHT(E90,2)="M)",-1000000*VALUE(MID(E90,2,LEN(E90)-3)),IF(RIGHT(E90,2)="B)",-1000000000*VALUE(MID(E90,2,LEN(E90)-3)),IF(RIGHT(E90,2)="k)",-1000*VALUE(MID(E90,2,LEN(E90)-3)),VALUE(SUBSTITUTE(E90,",","")))))),IF(RIGHT(E90,1)="T",1000000000000*VALUE(LEFT(E90,LEN(E90)-1)),IF(RIGHT(E90,1)="M",1000000*VALUE(LEFT(E90,LEN(E90)-1)),IF(RIGHT(E90,1)="B",1000000000*VALUE(LEFT(E90,LEN(E90)-1)),IF(RIGHT(E90,1)="%",0.01*VALUE(LEFT(E90,LEN(E90)-1)),IF(RIGHT(E90,1)="k",1000*VALUE(LEFT(E90,LEN(E90)-1)),VALUE(SUBSTITUTE(E90,",",""))))))))),"N/A")</f>
        <v/>
      </c>
      <c r="M90">
        <f>IFERROR(IF(TRIM(F90)="-", "N/A", IF(RIGHT(F90,1)=")",IF(RIGHT(F90,2)="T)",-1000000000000*VALUE(MID(F90,2,LEN(F90)-3)),IF(RIGHT(F90,2)="M)",-1000000*VALUE(MID(F90,2,LEN(F90)-3)),IF(RIGHT(F90,2)="B)",-1000000000*VALUE(MID(F90,2,LEN(F90)-3)),IF(RIGHT(F90,2)="k)",-1000*VALUE(MID(F90,2,LEN(F90)-3)),VALUE(SUBSTITUTE(F90,",","")))))),IF(RIGHT(F90,1)="T",1000000000000*VALUE(LEFT(F90,LEN(F90)-1)),IF(RIGHT(F90,1)="M",1000000*VALUE(LEFT(F90,LEN(F90)-1)),IF(RIGHT(F90,1)="B",1000000000*VALUE(LEFT(F90,LEN(F90)-1)),IF(RIGHT(F90,1)="%",0.01*VALUE(LEFT(F90,LEN(F90)-1)),IF(RIGHT(F90,1)="k",1000*VALUE(LEFT(F90,LEN(F90)-1)),VALUE(SUBSTITUTE(F90,",",""))))))))),"N/A")</f>
        <v/>
      </c>
      <c r="N90">
        <f>IFERROR(IF(TRIM(G90)="-", "N/A", IF(RIGHT(G90,1)=")",IF(RIGHT(G90,2)="T)",-1000000000000*VALUE(MID(G90,2,LEN(G90)-3)),IF(RIGHT(G90,2)="M)",-1000000*VALUE(MID(G90,2,LEN(G90)-3)),IF(RIGHT(G90,2)="B)",-1000000000*VALUE(MID(G90,2,LEN(G90)-3)),IF(RIGHT(G90,2)="k)",-1000*VALUE(MID(G90,2,LEN(G90)-3)),VALUE(SUBSTITUTE(G90,",","")))))),IF(RIGHT(G90,1)="T",1000000000000*VALUE(LEFT(G90,LEN(G90)-1)),IF(RIGHT(G90,1)="M",1000000*VALUE(LEFT(G90,LEN(G90)-1)),IF(RIGHT(G90,1)="B",1000000000*VALUE(LEFT(G90,LEN(G90)-1)),IF(RIGHT(G90,1)="%",0.01*VALUE(LEFT(G90,LEN(G90)-1)),IF(RIGHT(G90,1)="k",1000*VALUE(LEFT(G90,LEN(G90)-1)),VALUE(SUBSTITUTE(G90,",",""))))))))),"N/A")</f>
        <v/>
      </c>
    </row>
    <row r="91" spans="1:60">
      <c s="1" r="A91" t="n">
        <v>4</v>
      </c>
      <c r="B91" t="s">
        <v>156</v>
      </c>
      <c r="C91" t="s">
        <v>1741</v>
      </c>
      <c r="I91">
        <f>IF(AND(K91&gt; J91, L91&gt; K91, M91&gt; L91, N91&gt; M91), "pos_trend", IF(AND(K91&lt; J91, L91&lt; K91, M91&lt; L91, N91&lt; M91), "neg_trend", "N/A"))</f>
        <v/>
      </c>
      <c r="J91">
        <f>IFERROR(IF(TRIM(C91)="-", "N/A", IF(RIGHT(C91,1)=")",IF(RIGHT(C91,2)="T)",-1000000000000*VALUE(MID(C91,2,LEN(C91)-3)),IF(RIGHT(C91,2)="M)",-1000000*VALUE(MID(C91,2,LEN(C91)-3)),IF(RIGHT(C91,2)="B)",-1000000000*VALUE(MID(C91,2,LEN(C91)-3)),IF(RIGHT(C91,2)="k)",-1000*VALUE(MID(C91,2,LEN(C91)-3)),VALUE(SUBSTITUTE(C91,",","")))))),IF(RIGHT(C91,1)="T",1000000000000*VALUE(LEFT(C91,LEN(C91)-1)),IF(RIGHT(C91,1)="M",1000000*VALUE(LEFT(C91,LEN(C91)-1)),IF(RIGHT(C91,1)="B",1000000000*VALUE(LEFT(C91,LEN(C91)-1)),IF(RIGHT(C91,1)="%",0.01*VALUE(LEFT(C91,LEN(C91)-1)),IF(RIGHT(C91,1)="k",1000*VALUE(LEFT(C91,LEN(C91)-1)),VALUE(SUBSTITUTE(C91,",",""))))))))),"N/A")</f>
        <v/>
      </c>
      <c r="K91">
        <f>IFERROR(IF(TRIM(D91)="-", "N/A", IF(RIGHT(D91,1)=")",IF(RIGHT(D91,2)="T)",-1000000000000*VALUE(MID(D91,2,LEN(D91)-3)),IF(RIGHT(D91,2)="M)",-1000000*VALUE(MID(D91,2,LEN(D91)-3)),IF(RIGHT(D91,2)="B)",-1000000000*VALUE(MID(D91,2,LEN(D91)-3)),IF(RIGHT(D91,2)="k)",-1000*VALUE(MID(D91,2,LEN(D91)-3)),VALUE(SUBSTITUTE(D91,",","")))))),IF(RIGHT(D91,1)="T",1000000000000*VALUE(LEFT(D91,LEN(D91)-1)),IF(RIGHT(D91,1)="M",1000000*VALUE(LEFT(D91,LEN(D91)-1)),IF(RIGHT(D91,1)="B",1000000000*VALUE(LEFT(D91,LEN(D91)-1)),IF(RIGHT(D91,1)="%",0.01*VALUE(LEFT(D91,LEN(D91)-1)),IF(RIGHT(D91,1)="k",1000*VALUE(LEFT(D91,LEN(D91)-1)),VALUE(SUBSTITUTE(D91,",",""))))))))),"N/A")</f>
        <v/>
      </c>
      <c r="L91">
        <f>IFERROR(IF(TRIM(E91)="-", "N/A", IF(RIGHT(E91,1)=")",IF(RIGHT(E91,2)="T)",-1000000000000*VALUE(MID(E91,2,LEN(E91)-3)),IF(RIGHT(E91,2)="M)",-1000000*VALUE(MID(E91,2,LEN(E91)-3)),IF(RIGHT(E91,2)="B)",-1000000000*VALUE(MID(E91,2,LEN(E91)-3)),IF(RIGHT(E91,2)="k)",-1000*VALUE(MID(E91,2,LEN(E91)-3)),VALUE(SUBSTITUTE(E91,",","")))))),IF(RIGHT(E91,1)="T",1000000000000*VALUE(LEFT(E91,LEN(E91)-1)),IF(RIGHT(E91,1)="M",1000000*VALUE(LEFT(E91,LEN(E91)-1)),IF(RIGHT(E91,1)="B",1000000000*VALUE(LEFT(E91,LEN(E91)-1)),IF(RIGHT(E91,1)="%",0.01*VALUE(LEFT(E91,LEN(E91)-1)),IF(RIGHT(E91,1)="k",1000*VALUE(LEFT(E91,LEN(E91)-1)),VALUE(SUBSTITUTE(E91,",",""))))))))),"N/A")</f>
        <v/>
      </c>
      <c r="M91">
        <f>IFERROR(IF(TRIM(F91)="-", "N/A", IF(RIGHT(F91,1)=")",IF(RIGHT(F91,2)="T)",-1000000000000*VALUE(MID(F91,2,LEN(F91)-3)),IF(RIGHT(F91,2)="M)",-1000000*VALUE(MID(F91,2,LEN(F91)-3)),IF(RIGHT(F91,2)="B)",-1000000000*VALUE(MID(F91,2,LEN(F91)-3)),IF(RIGHT(F91,2)="k)",-1000*VALUE(MID(F91,2,LEN(F91)-3)),VALUE(SUBSTITUTE(F91,",","")))))),IF(RIGHT(F91,1)="T",1000000000000*VALUE(LEFT(F91,LEN(F91)-1)),IF(RIGHT(F91,1)="M",1000000*VALUE(LEFT(F91,LEN(F91)-1)),IF(RIGHT(F91,1)="B",1000000000*VALUE(LEFT(F91,LEN(F91)-1)),IF(RIGHT(F91,1)="%",0.01*VALUE(LEFT(F91,LEN(F91)-1)),IF(RIGHT(F91,1)="k",1000*VALUE(LEFT(F91,LEN(F91)-1)),VALUE(SUBSTITUTE(F91,",",""))))))))),"N/A")</f>
        <v/>
      </c>
      <c r="N91">
        <f>IFERROR(IF(TRIM(G91)="-", "N/A", IF(RIGHT(G91,1)=")",IF(RIGHT(G91,2)="T)",-1000000000000*VALUE(MID(G91,2,LEN(G91)-3)),IF(RIGHT(G91,2)="M)",-1000000*VALUE(MID(G91,2,LEN(G91)-3)),IF(RIGHT(G91,2)="B)",-1000000000*VALUE(MID(G91,2,LEN(G91)-3)),IF(RIGHT(G91,2)="k)",-1000*VALUE(MID(G91,2,LEN(G91)-3)),VALUE(SUBSTITUTE(G91,",","")))))),IF(RIGHT(G91,1)="T",1000000000000*VALUE(LEFT(G91,LEN(G91)-1)),IF(RIGHT(G91,1)="M",1000000*VALUE(LEFT(G91,LEN(G91)-1)),IF(RIGHT(G91,1)="B",1000000000*VALUE(LEFT(G91,LEN(G91)-1)),IF(RIGHT(G91,1)="%",0.01*VALUE(LEFT(G91,LEN(G91)-1)),IF(RIGHT(G91,1)="k",1000*VALUE(LEFT(G91,LEN(G91)-1)),VALUE(SUBSTITUTE(G91,",",""))))))))),"N/A")</f>
        <v/>
      </c>
    </row>
    <row r="92" spans="1:60">
      <c s="1" r="A92" t="n">
        <v>5</v>
      </c>
      <c r="B92" t="s">
        <v>158</v>
      </c>
      <c r="C92" t="s">
        <v>1742</v>
      </c>
      <c r="I92">
        <f>IF(AND(K92&gt; J92, L92&gt; K92, M92&gt; L92, N92&gt; M92), "pos_trend", IF(AND(K92&lt; J92, L92&lt; K92, M92&lt; L92, N92&lt; M92), "neg_trend", "N/A"))</f>
        <v/>
      </c>
      <c r="J92">
        <f>IFERROR(IF(TRIM(C92)="-", "N/A", IF(RIGHT(C92,1)=")",IF(RIGHT(C92,2)="T)",-1000000000000*VALUE(MID(C92,2,LEN(C92)-3)),IF(RIGHT(C92,2)="M)",-1000000*VALUE(MID(C92,2,LEN(C92)-3)),IF(RIGHT(C92,2)="B)",-1000000000*VALUE(MID(C92,2,LEN(C92)-3)),IF(RIGHT(C92,2)="k)",-1000*VALUE(MID(C92,2,LEN(C92)-3)),VALUE(SUBSTITUTE(C92,",","")))))),IF(RIGHT(C92,1)="T",1000000000000*VALUE(LEFT(C92,LEN(C92)-1)),IF(RIGHT(C92,1)="M",1000000*VALUE(LEFT(C92,LEN(C92)-1)),IF(RIGHT(C92,1)="B",1000000000*VALUE(LEFT(C92,LEN(C92)-1)),IF(RIGHT(C92,1)="%",0.01*VALUE(LEFT(C92,LEN(C92)-1)),IF(RIGHT(C92,1)="k",1000*VALUE(LEFT(C92,LEN(C92)-1)),VALUE(SUBSTITUTE(C92,",",""))))))))),"N/A")</f>
        <v/>
      </c>
      <c r="K92">
        <f>IFERROR(IF(TRIM(D92)="-", "N/A", IF(RIGHT(D92,1)=")",IF(RIGHT(D92,2)="T)",-1000000000000*VALUE(MID(D92,2,LEN(D92)-3)),IF(RIGHT(D92,2)="M)",-1000000*VALUE(MID(D92,2,LEN(D92)-3)),IF(RIGHT(D92,2)="B)",-1000000000*VALUE(MID(D92,2,LEN(D92)-3)),IF(RIGHT(D92,2)="k)",-1000*VALUE(MID(D92,2,LEN(D92)-3)),VALUE(SUBSTITUTE(D92,",","")))))),IF(RIGHT(D92,1)="T",1000000000000*VALUE(LEFT(D92,LEN(D92)-1)),IF(RIGHT(D92,1)="M",1000000*VALUE(LEFT(D92,LEN(D92)-1)),IF(RIGHT(D92,1)="B",1000000000*VALUE(LEFT(D92,LEN(D92)-1)),IF(RIGHT(D92,1)="%",0.01*VALUE(LEFT(D92,LEN(D92)-1)),IF(RIGHT(D92,1)="k",1000*VALUE(LEFT(D92,LEN(D92)-1)),VALUE(SUBSTITUTE(D92,",",""))))))))),"N/A")</f>
        <v/>
      </c>
      <c r="L92">
        <f>IFERROR(IF(TRIM(E92)="-", "N/A", IF(RIGHT(E92,1)=")",IF(RIGHT(E92,2)="T)",-1000000000000*VALUE(MID(E92,2,LEN(E92)-3)),IF(RIGHT(E92,2)="M)",-1000000*VALUE(MID(E92,2,LEN(E92)-3)),IF(RIGHT(E92,2)="B)",-1000000000*VALUE(MID(E92,2,LEN(E92)-3)),IF(RIGHT(E92,2)="k)",-1000*VALUE(MID(E92,2,LEN(E92)-3)),VALUE(SUBSTITUTE(E92,",","")))))),IF(RIGHT(E92,1)="T",1000000000000*VALUE(LEFT(E92,LEN(E92)-1)),IF(RIGHT(E92,1)="M",1000000*VALUE(LEFT(E92,LEN(E92)-1)),IF(RIGHT(E92,1)="B",1000000000*VALUE(LEFT(E92,LEN(E92)-1)),IF(RIGHT(E92,1)="%",0.01*VALUE(LEFT(E92,LEN(E92)-1)),IF(RIGHT(E92,1)="k",1000*VALUE(LEFT(E92,LEN(E92)-1)),VALUE(SUBSTITUTE(E92,",",""))))))))),"N/A")</f>
        <v/>
      </c>
      <c r="M92">
        <f>IFERROR(IF(TRIM(F92)="-", "N/A", IF(RIGHT(F92,1)=")",IF(RIGHT(F92,2)="T)",-1000000000000*VALUE(MID(F92,2,LEN(F92)-3)),IF(RIGHT(F92,2)="M)",-1000000*VALUE(MID(F92,2,LEN(F92)-3)),IF(RIGHT(F92,2)="B)",-1000000000*VALUE(MID(F92,2,LEN(F92)-3)),IF(RIGHT(F92,2)="k)",-1000*VALUE(MID(F92,2,LEN(F92)-3)),VALUE(SUBSTITUTE(F92,",","")))))),IF(RIGHT(F92,1)="T",1000000000000*VALUE(LEFT(F92,LEN(F92)-1)),IF(RIGHT(F92,1)="M",1000000*VALUE(LEFT(F92,LEN(F92)-1)),IF(RIGHT(F92,1)="B",1000000000*VALUE(LEFT(F92,LEN(F92)-1)),IF(RIGHT(F92,1)="%",0.01*VALUE(LEFT(F92,LEN(F92)-1)),IF(RIGHT(F92,1)="k",1000*VALUE(LEFT(F92,LEN(F92)-1)),VALUE(SUBSTITUTE(F92,",",""))))))))),"N/A")</f>
        <v/>
      </c>
      <c r="N92">
        <f>IFERROR(IF(TRIM(G92)="-", "N/A", IF(RIGHT(G92,1)=")",IF(RIGHT(G92,2)="T)",-1000000000000*VALUE(MID(G92,2,LEN(G92)-3)),IF(RIGHT(G92,2)="M)",-1000000*VALUE(MID(G92,2,LEN(G92)-3)),IF(RIGHT(G92,2)="B)",-1000000000*VALUE(MID(G92,2,LEN(G92)-3)),IF(RIGHT(G92,2)="k)",-1000*VALUE(MID(G92,2,LEN(G92)-3)),VALUE(SUBSTITUTE(G92,",","")))))),IF(RIGHT(G92,1)="T",1000000000000*VALUE(LEFT(G92,LEN(G92)-1)),IF(RIGHT(G92,1)="M",1000000*VALUE(LEFT(G92,LEN(G92)-1)),IF(RIGHT(G92,1)="B",1000000000*VALUE(LEFT(G92,LEN(G92)-1)),IF(RIGHT(G92,1)="%",0.01*VALUE(LEFT(G92,LEN(G92)-1)),IF(RIGHT(G92,1)="k",1000*VALUE(LEFT(G92,LEN(G92)-1)),VALUE(SUBSTITUTE(G92,",",""))))))))),"N/A")</f>
        <v/>
      </c>
    </row>
    <row r="93" spans="1:60">
      <c s="1" r="A93" t="n">
        <v>6</v>
      </c>
      <c r="B93" t="s">
        <v>160</v>
      </c>
      <c r="C93" t="s">
        <v>1697</v>
      </c>
      <c r="I93">
        <f>IF(AND(K93&gt; J93, L93&gt; K93, M93&gt; L93, N93&gt; M93), "pos_trend", IF(AND(K93&lt; J93, L93&lt; K93, M93&lt; L93, N93&lt; M93), "neg_trend", "N/A"))</f>
        <v/>
      </c>
      <c r="J93">
        <f>IFERROR(IF(TRIM(C93)="-", "N/A", IF(RIGHT(C93,1)=")",IF(RIGHT(C93,2)="T)",-1000000000000*VALUE(MID(C93,2,LEN(C93)-3)),IF(RIGHT(C93,2)="M)",-1000000*VALUE(MID(C93,2,LEN(C93)-3)),IF(RIGHT(C93,2)="B)",-1000000000*VALUE(MID(C93,2,LEN(C93)-3)),IF(RIGHT(C93,2)="k)",-1000*VALUE(MID(C93,2,LEN(C93)-3)),VALUE(SUBSTITUTE(C93,",","")))))),IF(RIGHT(C93,1)="T",1000000000000*VALUE(LEFT(C93,LEN(C93)-1)),IF(RIGHT(C93,1)="M",1000000*VALUE(LEFT(C93,LEN(C93)-1)),IF(RIGHT(C93,1)="B",1000000000*VALUE(LEFT(C93,LEN(C93)-1)),IF(RIGHT(C93,1)="%",0.01*VALUE(LEFT(C93,LEN(C93)-1)),IF(RIGHT(C93,1)="k",1000*VALUE(LEFT(C93,LEN(C93)-1)),VALUE(SUBSTITUTE(C93,",",""))))))))),"N/A")</f>
        <v/>
      </c>
      <c r="K93">
        <f>IFERROR(IF(TRIM(D93)="-", "N/A", IF(RIGHT(D93,1)=")",IF(RIGHT(D93,2)="T)",-1000000000000*VALUE(MID(D93,2,LEN(D93)-3)),IF(RIGHT(D93,2)="M)",-1000000*VALUE(MID(D93,2,LEN(D93)-3)),IF(RIGHT(D93,2)="B)",-1000000000*VALUE(MID(D93,2,LEN(D93)-3)),IF(RIGHT(D93,2)="k)",-1000*VALUE(MID(D93,2,LEN(D93)-3)),VALUE(SUBSTITUTE(D93,",","")))))),IF(RIGHT(D93,1)="T",1000000000000*VALUE(LEFT(D93,LEN(D93)-1)),IF(RIGHT(D93,1)="M",1000000*VALUE(LEFT(D93,LEN(D93)-1)),IF(RIGHT(D93,1)="B",1000000000*VALUE(LEFT(D93,LEN(D93)-1)),IF(RIGHT(D93,1)="%",0.01*VALUE(LEFT(D93,LEN(D93)-1)),IF(RIGHT(D93,1)="k",1000*VALUE(LEFT(D93,LEN(D93)-1)),VALUE(SUBSTITUTE(D93,",",""))))))))),"N/A")</f>
        <v/>
      </c>
      <c r="L93">
        <f>IFERROR(IF(TRIM(E93)="-", "N/A", IF(RIGHT(E93,1)=")",IF(RIGHT(E93,2)="T)",-1000000000000*VALUE(MID(E93,2,LEN(E93)-3)),IF(RIGHT(E93,2)="M)",-1000000*VALUE(MID(E93,2,LEN(E93)-3)),IF(RIGHT(E93,2)="B)",-1000000000*VALUE(MID(E93,2,LEN(E93)-3)),IF(RIGHT(E93,2)="k)",-1000*VALUE(MID(E93,2,LEN(E93)-3)),VALUE(SUBSTITUTE(E93,",","")))))),IF(RIGHT(E93,1)="T",1000000000000*VALUE(LEFT(E93,LEN(E93)-1)),IF(RIGHT(E93,1)="M",1000000*VALUE(LEFT(E93,LEN(E93)-1)),IF(RIGHT(E93,1)="B",1000000000*VALUE(LEFT(E93,LEN(E93)-1)),IF(RIGHT(E93,1)="%",0.01*VALUE(LEFT(E93,LEN(E93)-1)),IF(RIGHT(E93,1)="k",1000*VALUE(LEFT(E93,LEN(E93)-1)),VALUE(SUBSTITUTE(E93,",",""))))))))),"N/A")</f>
        <v/>
      </c>
      <c r="M93">
        <f>IFERROR(IF(TRIM(F93)="-", "N/A", IF(RIGHT(F93,1)=")",IF(RIGHT(F93,2)="T)",-1000000000000*VALUE(MID(F93,2,LEN(F93)-3)),IF(RIGHT(F93,2)="M)",-1000000*VALUE(MID(F93,2,LEN(F93)-3)),IF(RIGHT(F93,2)="B)",-1000000000*VALUE(MID(F93,2,LEN(F93)-3)),IF(RIGHT(F93,2)="k)",-1000*VALUE(MID(F93,2,LEN(F93)-3)),VALUE(SUBSTITUTE(F93,",","")))))),IF(RIGHT(F93,1)="T",1000000000000*VALUE(LEFT(F93,LEN(F93)-1)),IF(RIGHT(F93,1)="M",1000000*VALUE(LEFT(F93,LEN(F93)-1)),IF(RIGHT(F93,1)="B",1000000000*VALUE(LEFT(F93,LEN(F93)-1)),IF(RIGHT(F93,1)="%",0.01*VALUE(LEFT(F93,LEN(F93)-1)),IF(RIGHT(F93,1)="k",1000*VALUE(LEFT(F93,LEN(F93)-1)),VALUE(SUBSTITUTE(F93,",",""))))))))),"N/A")</f>
        <v/>
      </c>
      <c r="N93">
        <f>IFERROR(IF(TRIM(G93)="-", "N/A", IF(RIGHT(G93,1)=")",IF(RIGHT(G93,2)="T)",-1000000000000*VALUE(MID(G93,2,LEN(G93)-3)),IF(RIGHT(G93,2)="M)",-1000000*VALUE(MID(G93,2,LEN(G93)-3)),IF(RIGHT(G93,2)="B)",-1000000000*VALUE(MID(G93,2,LEN(G93)-3)),IF(RIGHT(G93,2)="k)",-1000*VALUE(MID(G93,2,LEN(G93)-3)),VALUE(SUBSTITUTE(G93,",","")))))),IF(RIGHT(G93,1)="T",1000000000000*VALUE(LEFT(G93,LEN(G93)-1)),IF(RIGHT(G93,1)="M",1000000*VALUE(LEFT(G93,LEN(G93)-1)),IF(RIGHT(G93,1)="B",1000000000*VALUE(LEFT(G93,LEN(G93)-1)),IF(RIGHT(G93,1)="%",0.01*VALUE(LEFT(G93,LEN(G93)-1)),IF(RIGHT(G93,1)="k",1000*VALUE(LEFT(G93,LEN(G93)-1)),VALUE(SUBSTITUTE(G93,",",""))))))))),"N/A")</f>
        <v/>
      </c>
    </row>
    <row r="94" spans="1:60">
      <c s="1" r="A94" t="n">
        <v>7</v>
      </c>
      <c r="B94" t="s">
        <v>161</v>
      </c>
      <c r="C94" t="s">
        <v>1743</v>
      </c>
      <c r="I94">
        <f>IF(AND(K94&gt; J94, L94&gt; K94, M94&gt; L94, N94&gt; M94), "pos_trend", IF(AND(K94&lt; J94, L94&lt; K94, M94&lt; L94, N94&lt; M94), "neg_trend", "N/A"))</f>
        <v/>
      </c>
      <c r="J94">
        <f>IFERROR(IF(TRIM(C94)="-", "N/A", IF(RIGHT(C94,1)=")",IF(RIGHT(C94,2)="T)",-1000000000000*VALUE(MID(C94,2,LEN(C94)-3)),IF(RIGHT(C94,2)="M)",-1000000*VALUE(MID(C94,2,LEN(C94)-3)),IF(RIGHT(C94,2)="B)",-1000000000*VALUE(MID(C94,2,LEN(C94)-3)),IF(RIGHT(C94,2)="k)",-1000*VALUE(MID(C94,2,LEN(C94)-3)),VALUE(SUBSTITUTE(C94,",","")))))),IF(RIGHT(C94,1)="T",1000000000000*VALUE(LEFT(C94,LEN(C94)-1)),IF(RIGHT(C94,1)="M",1000000*VALUE(LEFT(C94,LEN(C94)-1)),IF(RIGHT(C94,1)="B",1000000000*VALUE(LEFT(C94,LEN(C94)-1)),IF(RIGHT(C94,1)="%",0.01*VALUE(LEFT(C94,LEN(C94)-1)),IF(RIGHT(C94,1)="k",1000*VALUE(LEFT(C94,LEN(C94)-1)),VALUE(SUBSTITUTE(C94,",",""))))))))),"N/A")</f>
        <v/>
      </c>
      <c r="K94">
        <f>IFERROR(IF(TRIM(D94)="-", "N/A", IF(RIGHT(D94,1)=")",IF(RIGHT(D94,2)="T)",-1000000000000*VALUE(MID(D94,2,LEN(D94)-3)),IF(RIGHT(D94,2)="M)",-1000000*VALUE(MID(D94,2,LEN(D94)-3)),IF(RIGHT(D94,2)="B)",-1000000000*VALUE(MID(D94,2,LEN(D94)-3)),IF(RIGHT(D94,2)="k)",-1000*VALUE(MID(D94,2,LEN(D94)-3)),VALUE(SUBSTITUTE(D94,",","")))))),IF(RIGHT(D94,1)="T",1000000000000*VALUE(LEFT(D94,LEN(D94)-1)),IF(RIGHT(D94,1)="M",1000000*VALUE(LEFT(D94,LEN(D94)-1)),IF(RIGHT(D94,1)="B",1000000000*VALUE(LEFT(D94,LEN(D94)-1)),IF(RIGHT(D94,1)="%",0.01*VALUE(LEFT(D94,LEN(D94)-1)),IF(RIGHT(D94,1)="k",1000*VALUE(LEFT(D94,LEN(D94)-1)),VALUE(SUBSTITUTE(D94,",",""))))))))),"N/A")</f>
        <v/>
      </c>
      <c r="L94">
        <f>IFERROR(IF(TRIM(E94)="-", "N/A", IF(RIGHT(E94,1)=")",IF(RIGHT(E94,2)="T)",-1000000000000*VALUE(MID(E94,2,LEN(E94)-3)),IF(RIGHT(E94,2)="M)",-1000000*VALUE(MID(E94,2,LEN(E94)-3)),IF(RIGHT(E94,2)="B)",-1000000000*VALUE(MID(E94,2,LEN(E94)-3)),IF(RIGHT(E94,2)="k)",-1000*VALUE(MID(E94,2,LEN(E94)-3)),VALUE(SUBSTITUTE(E94,",","")))))),IF(RIGHT(E94,1)="T",1000000000000*VALUE(LEFT(E94,LEN(E94)-1)),IF(RIGHT(E94,1)="M",1000000*VALUE(LEFT(E94,LEN(E94)-1)),IF(RIGHT(E94,1)="B",1000000000*VALUE(LEFT(E94,LEN(E94)-1)),IF(RIGHT(E94,1)="%",0.01*VALUE(LEFT(E94,LEN(E94)-1)),IF(RIGHT(E94,1)="k",1000*VALUE(LEFT(E94,LEN(E94)-1)),VALUE(SUBSTITUTE(E94,",",""))))))))),"N/A")</f>
        <v/>
      </c>
      <c r="M94">
        <f>IFERROR(IF(TRIM(F94)="-", "N/A", IF(RIGHT(F94,1)=")",IF(RIGHT(F94,2)="T)",-1000000000000*VALUE(MID(F94,2,LEN(F94)-3)),IF(RIGHT(F94,2)="M)",-1000000*VALUE(MID(F94,2,LEN(F94)-3)),IF(RIGHT(F94,2)="B)",-1000000000*VALUE(MID(F94,2,LEN(F94)-3)),IF(RIGHT(F94,2)="k)",-1000*VALUE(MID(F94,2,LEN(F94)-3)),VALUE(SUBSTITUTE(F94,",","")))))),IF(RIGHT(F94,1)="T",1000000000000*VALUE(LEFT(F94,LEN(F94)-1)),IF(RIGHT(F94,1)="M",1000000*VALUE(LEFT(F94,LEN(F94)-1)),IF(RIGHT(F94,1)="B",1000000000*VALUE(LEFT(F94,LEN(F94)-1)),IF(RIGHT(F94,1)="%",0.01*VALUE(LEFT(F94,LEN(F94)-1)),IF(RIGHT(F94,1)="k",1000*VALUE(LEFT(F94,LEN(F94)-1)),VALUE(SUBSTITUTE(F94,",",""))))))))),"N/A")</f>
        <v/>
      </c>
      <c r="N94">
        <f>IFERROR(IF(TRIM(G94)="-", "N/A", IF(RIGHT(G94,1)=")",IF(RIGHT(G94,2)="T)",-1000000000000*VALUE(MID(G94,2,LEN(G94)-3)),IF(RIGHT(G94,2)="M)",-1000000*VALUE(MID(G94,2,LEN(G94)-3)),IF(RIGHT(G94,2)="B)",-1000000000*VALUE(MID(G94,2,LEN(G94)-3)),IF(RIGHT(G94,2)="k)",-1000*VALUE(MID(G94,2,LEN(G94)-3)),VALUE(SUBSTITUTE(G94,",","")))))),IF(RIGHT(G94,1)="T",1000000000000*VALUE(LEFT(G94,LEN(G94)-1)),IF(RIGHT(G94,1)="M",1000000*VALUE(LEFT(G94,LEN(G94)-1)),IF(RIGHT(G94,1)="B",1000000000*VALUE(LEFT(G94,LEN(G94)-1)),IF(RIGHT(G94,1)="%",0.01*VALUE(LEFT(G94,LEN(G94)-1)),IF(RIGHT(G94,1)="k",1000*VALUE(LEFT(G94,LEN(G94)-1)),VALUE(SUBSTITUTE(G94,",",""))))))))),"N/A")</f>
        <v/>
      </c>
    </row>
    <row r="95" spans="1:60">
      <c r="I95">
        <f>IF(AND(K95&gt; J95, L95&gt; K95, M95&gt; L95, N95&gt; M95), "pos_trend", IF(AND(K95&lt; J95, L95&lt; K95, M95&lt; L95, N95&lt; M95), "neg_trend", "N/A"))</f>
        <v/>
      </c>
      <c r="J95">
        <f>IFERROR(IF(TRIM(C95)="-", "N/A", IF(RIGHT(C95,1)=")",IF(RIGHT(C95,2)="T)",-1000000000000*VALUE(MID(C95,2,LEN(C95)-3)),IF(RIGHT(C95,2)="M)",-1000000*VALUE(MID(C95,2,LEN(C95)-3)),IF(RIGHT(C95,2)="B)",-1000000000*VALUE(MID(C95,2,LEN(C95)-3)),IF(RIGHT(C95,2)="k)",-1000*VALUE(MID(C95,2,LEN(C95)-3)),VALUE(SUBSTITUTE(C95,",","")))))),IF(RIGHT(C95,1)="T",1000000000000*VALUE(LEFT(C95,LEN(C95)-1)),IF(RIGHT(C95,1)="M",1000000*VALUE(LEFT(C95,LEN(C95)-1)),IF(RIGHT(C95,1)="B",1000000000*VALUE(LEFT(C95,LEN(C95)-1)),IF(RIGHT(C95,1)="%",0.01*VALUE(LEFT(C95,LEN(C95)-1)),IF(RIGHT(C95,1)="k",1000*VALUE(LEFT(C95,LEN(C95)-1)),VALUE(SUBSTITUTE(C95,",",""))))))))),"N/A")</f>
        <v/>
      </c>
      <c r="K95">
        <f>IFERROR(IF(TRIM(D95)="-", "N/A", IF(RIGHT(D95,1)=")",IF(RIGHT(D95,2)="T)",-1000000000000*VALUE(MID(D95,2,LEN(D95)-3)),IF(RIGHT(D95,2)="M)",-1000000*VALUE(MID(D95,2,LEN(D95)-3)),IF(RIGHT(D95,2)="B)",-1000000000*VALUE(MID(D95,2,LEN(D95)-3)),IF(RIGHT(D95,2)="k)",-1000*VALUE(MID(D95,2,LEN(D95)-3)),VALUE(SUBSTITUTE(D95,",","")))))),IF(RIGHT(D95,1)="T",1000000000000*VALUE(LEFT(D95,LEN(D95)-1)),IF(RIGHT(D95,1)="M",1000000*VALUE(LEFT(D95,LEN(D95)-1)),IF(RIGHT(D95,1)="B",1000000000*VALUE(LEFT(D95,LEN(D95)-1)),IF(RIGHT(D95,1)="%",0.01*VALUE(LEFT(D95,LEN(D95)-1)),IF(RIGHT(D95,1)="k",1000*VALUE(LEFT(D95,LEN(D95)-1)),VALUE(SUBSTITUTE(D95,",",""))))))))),"N/A")</f>
        <v/>
      </c>
      <c r="L95">
        <f>IFERROR(IF(TRIM(E95)="-", "N/A", IF(RIGHT(E95,1)=")",IF(RIGHT(E95,2)="T)",-1000000000000*VALUE(MID(E95,2,LEN(E95)-3)),IF(RIGHT(E95,2)="M)",-1000000*VALUE(MID(E95,2,LEN(E95)-3)),IF(RIGHT(E95,2)="B)",-1000000000*VALUE(MID(E95,2,LEN(E95)-3)),IF(RIGHT(E95,2)="k)",-1000*VALUE(MID(E95,2,LEN(E95)-3)),VALUE(SUBSTITUTE(E95,",","")))))),IF(RIGHT(E95,1)="T",1000000000000*VALUE(LEFT(E95,LEN(E95)-1)),IF(RIGHT(E95,1)="M",1000000*VALUE(LEFT(E95,LEN(E95)-1)),IF(RIGHT(E95,1)="B",1000000000*VALUE(LEFT(E95,LEN(E95)-1)),IF(RIGHT(E95,1)="%",0.01*VALUE(LEFT(E95,LEN(E95)-1)),IF(RIGHT(E95,1)="k",1000*VALUE(LEFT(E95,LEN(E95)-1)),VALUE(SUBSTITUTE(E95,",",""))))))))),"N/A")</f>
        <v/>
      </c>
      <c r="M95">
        <f>IFERROR(IF(TRIM(F95)="-", "N/A", IF(RIGHT(F95,1)=")",IF(RIGHT(F95,2)="T)",-1000000000000*VALUE(MID(F95,2,LEN(F95)-3)),IF(RIGHT(F95,2)="M)",-1000000*VALUE(MID(F95,2,LEN(F95)-3)),IF(RIGHT(F95,2)="B)",-1000000000*VALUE(MID(F95,2,LEN(F95)-3)),IF(RIGHT(F95,2)="k)",-1000*VALUE(MID(F95,2,LEN(F95)-3)),VALUE(SUBSTITUTE(F95,",","")))))),IF(RIGHT(F95,1)="T",1000000000000*VALUE(LEFT(F95,LEN(F95)-1)),IF(RIGHT(F95,1)="M",1000000*VALUE(LEFT(F95,LEN(F95)-1)),IF(RIGHT(F95,1)="B",1000000000*VALUE(LEFT(F95,LEN(F95)-1)),IF(RIGHT(F95,1)="%",0.01*VALUE(LEFT(F95,LEN(F95)-1)),IF(RIGHT(F95,1)="k",1000*VALUE(LEFT(F95,LEN(F95)-1)),VALUE(SUBSTITUTE(F95,",",""))))))))),"N/A")</f>
        <v/>
      </c>
      <c r="N95">
        <f>IFERROR(IF(TRIM(G95)="-", "N/A", IF(RIGHT(G95,1)=")",IF(RIGHT(G95,2)="T)",-1000000000000*VALUE(MID(G95,2,LEN(G95)-3)),IF(RIGHT(G95,2)="M)",-1000000*VALUE(MID(G95,2,LEN(G95)-3)),IF(RIGHT(G95,2)="B)",-1000000000*VALUE(MID(G95,2,LEN(G95)-3)),IF(RIGHT(G95,2)="k)",-1000*VALUE(MID(G95,2,LEN(G95)-3)),VALUE(SUBSTITUTE(G95,",","")))))),IF(RIGHT(G95,1)="T",1000000000000*VALUE(LEFT(G95,LEN(G95)-1)),IF(RIGHT(G95,1)="M",1000000*VALUE(LEFT(G95,LEN(G95)-1)),IF(RIGHT(G95,1)="B",1000000000*VALUE(LEFT(G95,LEN(G95)-1)),IF(RIGHT(G95,1)="%",0.01*VALUE(LEFT(G95,LEN(G95)-1)),IF(RIGHT(G95,1)="k",1000*VALUE(LEFT(G95,LEN(G95)-1)),VALUE(SUBSTITUTE(G95,",",""))))))))),"N/A")</f>
        <v/>
      </c>
    </row>
    <row r="96" spans="1:60">
      <c s="1" r="A96" t="n">
        <v>0</v>
      </c>
      <c r="B96" t="s">
        <v>163</v>
      </c>
      <c r="C96" t="s">
        <v>1744</v>
      </c>
      <c r="I96">
        <f>IF(AND(K96&gt; J96, L96&gt; K96, M96&gt; L96, N96&gt; M96), "pos_trend", IF(AND(K96&lt; J96, L96&lt; K96, M96&lt; L96, N96&lt; M96), "neg_trend", "N/A"))</f>
        <v/>
      </c>
      <c r="J96">
        <f>IFERROR(IF(TRIM(C96)="-", "N/A", IF(RIGHT(C96,1)=")",IF(RIGHT(C96,2)="T)",-1000000000000*VALUE(MID(C96,2,LEN(C96)-3)),IF(RIGHT(C96,2)="M)",-1000000*VALUE(MID(C96,2,LEN(C96)-3)),IF(RIGHT(C96,2)="B)",-1000000000*VALUE(MID(C96,2,LEN(C96)-3)),IF(RIGHT(C96,2)="k)",-1000*VALUE(MID(C96,2,LEN(C96)-3)),VALUE(SUBSTITUTE(C96,",","")))))),IF(RIGHT(C96,1)="T",1000000000000*VALUE(LEFT(C96,LEN(C96)-1)),IF(RIGHT(C96,1)="M",1000000*VALUE(LEFT(C96,LEN(C96)-1)),IF(RIGHT(C96,1)="B",1000000000*VALUE(LEFT(C96,LEN(C96)-1)),IF(RIGHT(C96,1)="%",0.01*VALUE(LEFT(C96,LEN(C96)-1)),IF(RIGHT(C96,1)="k",1000*VALUE(LEFT(C96,LEN(C96)-1)),VALUE(SUBSTITUTE(C96,",",""))))))))),"N/A")</f>
        <v/>
      </c>
      <c r="K96">
        <f>IFERROR(IF(TRIM(D96)="-", "N/A", IF(RIGHT(D96,1)=")",IF(RIGHT(D96,2)="T)",-1000000000000*VALUE(MID(D96,2,LEN(D96)-3)),IF(RIGHT(D96,2)="M)",-1000000*VALUE(MID(D96,2,LEN(D96)-3)),IF(RIGHT(D96,2)="B)",-1000000000*VALUE(MID(D96,2,LEN(D96)-3)),IF(RIGHT(D96,2)="k)",-1000*VALUE(MID(D96,2,LEN(D96)-3)),VALUE(SUBSTITUTE(D96,",","")))))),IF(RIGHT(D96,1)="T",1000000000000*VALUE(LEFT(D96,LEN(D96)-1)),IF(RIGHT(D96,1)="M",1000000*VALUE(LEFT(D96,LEN(D96)-1)),IF(RIGHT(D96,1)="B",1000000000*VALUE(LEFT(D96,LEN(D96)-1)),IF(RIGHT(D96,1)="%",0.01*VALUE(LEFT(D96,LEN(D96)-1)),IF(RIGHT(D96,1)="k",1000*VALUE(LEFT(D96,LEN(D96)-1)),VALUE(SUBSTITUTE(D96,",",""))))))))),"N/A")</f>
        <v/>
      </c>
      <c r="L96">
        <f>IFERROR(IF(TRIM(E96)="-", "N/A", IF(RIGHT(E96,1)=")",IF(RIGHT(E96,2)="T)",-1000000000000*VALUE(MID(E96,2,LEN(E96)-3)),IF(RIGHT(E96,2)="M)",-1000000*VALUE(MID(E96,2,LEN(E96)-3)),IF(RIGHT(E96,2)="B)",-1000000000*VALUE(MID(E96,2,LEN(E96)-3)),IF(RIGHT(E96,2)="k)",-1000*VALUE(MID(E96,2,LEN(E96)-3)),VALUE(SUBSTITUTE(E96,",","")))))),IF(RIGHT(E96,1)="T",1000000000000*VALUE(LEFT(E96,LEN(E96)-1)),IF(RIGHT(E96,1)="M",1000000*VALUE(LEFT(E96,LEN(E96)-1)),IF(RIGHT(E96,1)="B",1000000000*VALUE(LEFT(E96,LEN(E96)-1)),IF(RIGHT(E96,1)="%",0.01*VALUE(LEFT(E96,LEN(E96)-1)),IF(RIGHT(E96,1)="k",1000*VALUE(LEFT(E96,LEN(E96)-1)),VALUE(SUBSTITUTE(E96,",",""))))))))),"N/A")</f>
        <v/>
      </c>
      <c r="M96">
        <f>IFERROR(IF(TRIM(F96)="-", "N/A", IF(RIGHT(F96,1)=")",IF(RIGHT(F96,2)="T)",-1000000000000*VALUE(MID(F96,2,LEN(F96)-3)),IF(RIGHT(F96,2)="M)",-1000000*VALUE(MID(F96,2,LEN(F96)-3)),IF(RIGHT(F96,2)="B)",-1000000000*VALUE(MID(F96,2,LEN(F96)-3)),IF(RIGHT(F96,2)="k)",-1000*VALUE(MID(F96,2,LEN(F96)-3)),VALUE(SUBSTITUTE(F96,",","")))))),IF(RIGHT(F96,1)="T",1000000000000*VALUE(LEFT(F96,LEN(F96)-1)),IF(RIGHT(F96,1)="M",1000000*VALUE(LEFT(F96,LEN(F96)-1)),IF(RIGHT(F96,1)="B",1000000000*VALUE(LEFT(F96,LEN(F96)-1)),IF(RIGHT(F96,1)="%",0.01*VALUE(LEFT(F96,LEN(F96)-1)),IF(RIGHT(F96,1)="k",1000*VALUE(LEFT(F96,LEN(F96)-1)),VALUE(SUBSTITUTE(F96,",",""))))))))),"N/A")</f>
        <v/>
      </c>
      <c r="N96">
        <f>IFERROR(IF(TRIM(G96)="-", "N/A", IF(RIGHT(G96,1)=")",IF(RIGHT(G96,2)="T)",-1000000000000*VALUE(MID(G96,2,LEN(G96)-3)),IF(RIGHT(G96,2)="M)",-1000000*VALUE(MID(G96,2,LEN(G96)-3)),IF(RIGHT(G96,2)="B)",-1000000000*VALUE(MID(G96,2,LEN(G96)-3)),IF(RIGHT(G96,2)="k)",-1000*VALUE(MID(G96,2,LEN(G96)-3)),VALUE(SUBSTITUTE(G96,",","")))))),IF(RIGHT(G96,1)="T",1000000000000*VALUE(LEFT(G96,LEN(G96)-1)),IF(RIGHT(G96,1)="M",1000000*VALUE(LEFT(G96,LEN(G96)-1)),IF(RIGHT(G96,1)="B",1000000000*VALUE(LEFT(G96,LEN(G96)-1)),IF(RIGHT(G96,1)="%",0.01*VALUE(LEFT(G96,LEN(G96)-1)),IF(RIGHT(G96,1)="k",1000*VALUE(LEFT(G96,LEN(G96)-1)),VALUE(SUBSTITUTE(G96,",",""))))))))),"N/A")</f>
        <v/>
      </c>
    </row>
    <row r="97" spans="1:60">
      <c s="1" r="A97" t="n">
        <v>1</v>
      </c>
      <c r="B97" t="s">
        <v>165</v>
      </c>
      <c r="C97" t="s">
        <v>1745</v>
      </c>
      <c r="I97">
        <f>IF(AND(K97&gt; J97, L97&gt; K97, M97&gt; L97, N97&gt; M97), "pos_trend", IF(AND(K97&lt; J97, L97&lt; K97, M97&lt; L97, N97&lt; M97), "neg_trend", "N/A"))</f>
        <v/>
      </c>
      <c r="J97">
        <f>IFERROR(IF(TRIM(C97)="-", "N/A", IF(RIGHT(C97,1)=")",IF(RIGHT(C97,2)="T)",-1000000000000*VALUE(MID(C97,2,LEN(C97)-3)),IF(RIGHT(C97,2)="M)",-1000000*VALUE(MID(C97,2,LEN(C97)-3)),IF(RIGHT(C97,2)="B)",-1000000000*VALUE(MID(C97,2,LEN(C97)-3)),IF(RIGHT(C97,2)="k)",-1000*VALUE(MID(C97,2,LEN(C97)-3)),VALUE(SUBSTITUTE(C97,",","")))))),IF(RIGHT(C97,1)="T",1000000000000*VALUE(LEFT(C97,LEN(C97)-1)),IF(RIGHT(C97,1)="M",1000000*VALUE(LEFT(C97,LEN(C97)-1)),IF(RIGHT(C97,1)="B",1000000000*VALUE(LEFT(C97,LEN(C97)-1)),IF(RIGHT(C97,1)="%",0.01*VALUE(LEFT(C97,LEN(C97)-1)),IF(RIGHT(C97,1)="k",1000*VALUE(LEFT(C97,LEN(C97)-1)),VALUE(SUBSTITUTE(C97,",",""))))))))),"N/A")</f>
        <v/>
      </c>
      <c r="K97">
        <f>IFERROR(IF(TRIM(D97)="-", "N/A", IF(RIGHT(D97,1)=")",IF(RIGHT(D97,2)="T)",-1000000000000*VALUE(MID(D97,2,LEN(D97)-3)),IF(RIGHT(D97,2)="M)",-1000000*VALUE(MID(D97,2,LEN(D97)-3)),IF(RIGHT(D97,2)="B)",-1000000000*VALUE(MID(D97,2,LEN(D97)-3)),IF(RIGHT(D97,2)="k)",-1000*VALUE(MID(D97,2,LEN(D97)-3)),VALUE(SUBSTITUTE(D97,",","")))))),IF(RIGHT(D97,1)="T",1000000000000*VALUE(LEFT(D97,LEN(D97)-1)),IF(RIGHT(D97,1)="M",1000000*VALUE(LEFT(D97,LEN(D97)-1)),IF(RIGHT(D97,1)="B",1000000000*VALUE(LEFT(D97,LEN(D97)-1)),IF(RIGHT(D97,1)="%",0.01*VALUE(LEFT(D97,LEN(D97)-1)),IF(RIGHT(D97,1)="k",1000*VALUE(LEFT(D97,LEN(D97)-1)),VALUE(SUBSTITUTE(D97,",",""))))))))),"N/A")</f>
        <v/>
      </c>
      <c r="L97">
        <f>IFERROR(IF(TRIM(E97)="-", "N/A", IF(RIGHT(E97,1)=")",IF(RIGHT(E97,2)="T)",-1000000000000*VALUE(MID(E97,2,LEN(E97)-3)),IF(RIGHT(E97,2)="M)",-1000000*VALUE(MID(E97,2,LEN(E97)-3)),IF(RIGHT(E97,2)="B)",-1000000000*VALUE(MID(E97,2,LEN(E97)-3)),IF(RIGHT(E97,2)="k)",-1000*VALUE(MID(E97,2,LEN(E97)-3)),VALUE(SUBSTITUTE(E97,",","")))))),IF(RIGHT(E97,1)="T",1000000000000*VALUE(LEFT(E97,LEN(E97)-1)),IF(RIGHT(E97,1)="M",1000000*VALUE(LEFT(E97,LEN(E97)-1)),IF(RIGHT(E97,1)="B",1000000000*VALUE(LEFT(E97,LEN(E97)-1)),IF(RIGHT(E97,1)="%",0.01*VALUE(LEFT(E97,LEN(E97)-1)),IF(RIGHT(E97,1)="k",1000*VALUE(LEFT(E97,LEN(E97)-1)),VALUE(SUBSTITUTE(E97,",",""))))))))),"N/A")</f>
        <v/>
      </c>
      <c r="M97">
        <f>IFERROR(IF(TRIM(F97)="-", "N/A", IF(RIGHT(F97,1)=")",IF(RIGHT(F97,2)="T)",-1000000000000*VALUE(MID(F97,2,LEN(F97)-3)),IF(RIGHT(F97,2)="M)",-1000000*VALUE(MID(F97,2,LEN(F97)-3)),IF(RIGHT(F97,2)="B)",-1000000000*VALUE(MID(F97,2,LEN(F97)-3)),IF(RIGHT(F97,2)="k)",-1000*VALUE(MID(F97,2,LEN(F97)-3)),VALUE(SUBSTITUTE(F97,",","")))))),IF(RIGHT(F97,1)="T",1000000000000*VALUE(LEFT(F97,LEN(F97)-1)),IF(RIGHT(F97,1)="M",1000000*VALUE(LEFT(F97,LEN(F97)-1)),IF(RIGHT(F97,1)="B",1000000000*VALUE(LEFT(F97,LEN(F97)-1)),IF(RIGHT(F97,1)="%",0.01*VALUE(LEFT(F97,LEN(F97)-1)),IF(RIGHT(F97,1)="k",1000*VALUE(LEFT(F97,LEN(F97)-1)),VALUE(SUBSTITUTE(F97,",",""))))))))),"N/A")</f>
        <v/>
      </c>
      <c r="N97">
        <f>IFERROR(IF(TRIM(G97)="-", "N/A", IF(RIGHT(G97,1)=")",IF(RIGHT(G97,2)="T)",-1000000000000*VALUE(MID(G97,2,LEN(G97)-3)),IF(RIGHT(G97,2)="M)",-1000000*VALUE(MID(G97,2,LEN(G97)-3)),IF(RIGHT(G97,2)="B)",-1000000000*VALUE(MID(G97,2,LEN(G97)-3)),IF(RIGHT(G97,2)="k)",-1000*VALUE(MID(G97,2,LEN(G97)-3)),VALUE(SUBSTITUTE(G97,",","")))))),IF(RIGHT(G97,1)="T",1000000000000*VALUE(LEFT(G97,LEN(G97)-1)),IF(RIGHT(G97,1)="M",1000000*VALUE(LEFT(G97,LEN(G97)-1)),IF(RIGHT(G97,1)="B",1000000000*VALUE(LEFT(G97,LEN(G97)-1)),IF(RIGHT(G97,1)="%",0.01*VALUE(LEFT(G97,LEN(G97)-1)),IF(RIGHT(G97,1)="k",1000*VALUE(LEFT(G97,LEN(G97)-1)),VALUE(SUBSTITUTE(G97,",",""))))))))),"N/A")</f>
        <v/>
      </c>
    </row>
    <row r="98" spans="1:60">
      <c s="1" r="A98" t="n">
        <v>2</v>
      </c>
      <c r="B98" t="s">
        <v>167</v>
      </c>
      <c r="C98" t="s">
        <v>1746</v>
      </c>
      <c r="I98">
        <f>IF(AND(K98&gt; J98, L98&gt; K98, M98&gt; L98, N98&gt; M98), "pos_trend", IF(AND(K98&lt; J98, L98&lt; K98, M98&lt; L98, N98&lt; M98), "neg_trend", "N/A"))</f>
        <v/>
      </c>
      <c r="J98">
        <f>IFERROR(IF(TRIM(C98)="-", "N/A", IF(RIGHT(C98,1)=")",IF(RIGHT(C98,2)="T)",-1000000000000*VALUE(MID(C98,2,LEN(C98)-3)),IF(RIGHT(C98,2)="M)",-1000000*VALUE(MID(C98,2,LEN(C98)-3)),IF(RIGHT(C98,2)="B)",-1000000000*VALUE(MID(C98,2,LEN(C98)-3)),IF(RIGHT(C98,2)="k)",-1000*VALUE(MID(C98,2,LEN(C98)-3)),VALUE(SUBSTITUTE(C98,",","")))))),IF(RIGHT(C98,1)="T",1000000000000*VALUE(LEFT(C98,LEN(C98)-1)),IF(RIGHT(C98,1)="M",1000000*VALUE(LEFT(C98,LEN(C98)-1)),IF(RIGHT(C98,1)="B",1000000000*VALUE(LEFT(C98,LEN(C98)-1)),IF(RIGHT(C98,1)="%",0.01*VALUE(LEFT(C98,LEN(C98)-1)),IF(RIGHT(C98,1)="k",1000*VALUE(LEFT(C98,LEN(C98)-1)),VALUE(SUBSTITUTE(C98,",",""))))))))),"N/A")</f>
        <v/>
      </c>
      <c r="K98">
        <f>IFERROR(IF(TRIM(D98)="-", "N/A", IF(RIGHT(D98,1)=")",IF(RIGHT(D98,2)="T)",-1000000000000*VALUE(MID(D98,2,LEN(D98)-3)),IF(RIGHT(D98,2)="M)",-1000000*VALUE(MID(D98,2,LEN(D98)-3)),IF(RIGHT(D98,2)="B)",-1000000000*VALUE(MID(D98,2,LEN(D98)-3)),IF(RIGHT(D98,2)="k)",-1000*VALUE(MID(D98,2,LEN(D98)-3)),VALUE(SUBSTITUTE(D98,",","")))))),IF(RIGHT(D98,1)="T",1000000000000*VALUE(LEFT(D98,LEN(D98)-1)),IF(RIGHT(D98,1)="M",1000000*VALUE(LEFT(D98,LEN(D98)-1)),IF(RIGHT(D98,1)="B",1000000000*VALUE(LEFT(D98,LEN(D98)-1)),IF(RIGHT(D98,1)="%",0.01*VALUE(LEFT(D98,LEN(D98)-1)),IF(RIGHT(D98,1)="k",1000*VALUE(LEFT(D98,LEN(D98)-1)),VALUE(SUBSTITUTE(D98,",",""))))))))),"N/A")</f>
        <v/>
      </c>
      <c r="L98">
        <f>IFERROR(IF(TRIM(E98)="-", "N/A", IF(RIGHT(E98,1)=")",IF(RIGHT(E98,2)="T)",-1000000000000*VALUE(MID(E98,2,LEN(E98)-3)),IF(RIGHT(E98,2)="M)",-1000000*VALUE(MID(E98,2,LEN(E98)-3)),IF(RIGHT(E98,2)="B)",-1000000000*VALUE(MID(E98,2,LEN(E98)-3)),IF(RIGHT(E98,2)="k)",-1000*VALUE(MID(E98,2,LEN(E98)-3)),VALUE(SUBSTITUTE(E98,",","")))))),IF(RIGHT(E98,1)="T",1000000000000*VALUE(LEFT(E98,LEN(E98)-1)),IF(RIGHT(E98,1)="M",1000000*VALUE(LEFT(E98,LEN(E98)-1)),IF(RIGHT(E98,1)="B",1000000000*VALUE(LEFT(E98,LEN(E98)-1)),IF(RIGHT(E98,1)="%",0.01*VALUE(LEFT(E98,LEN(E98)-1)),IF(RIGHT(E98,1)="k",1000*VALUE(LEFT(E98,LEN(E98)-1)),VALUE(SUBSTITUTE(E98,",",""))))))))),"N/A")</f>
        <v/>
      </c>
      <c r="M98">
        <f>IFERROR(IF(TRIM(F98)="-", "N/A", IF(RIGHT(F98,1)=")",IF(RIGHT(F98,2)="T)",-1000000000000*VALUE(MID(F98,2,LEN(F98)-3)),IF(RIGHT(F98,2)="M)",-1000000*VALUE(MID(F98,2,LEN(F98)-3)),IF(RIGHT(F98,2)="B)",-1000000000*VALUE(MID(F98,2,LEN(F98)-3)),IF(RIGHT(F98,2)="k)",-1000*VALUE(MID(F98,2,LEN(F98)-3)),VALUE(SUBSTITUTE(F98,",","")))))),IF(RIGHT(F98,1)="T",1000000000000*VALUE(LEFT(F98,LEN(F98)-1)),IF(RIGHT(F98,1)="M",1000000*VALUE(LEFT(F98,LEN(F98)-1)),IF(RIGHT(F98,1)="B",1000000000*VALUE(LEFT(F98,LEN(F98)-1)),IF(RIGHT(F98,1)="%",0.01*VALUE(LEFT(F98,LEN(F98)-1)),IF(RIGHT(F98,1)="k",1000*VALUE(LEFT(F98,LEN(F98)-1)),VALUE(SUBSTITUTE(F98,",",""))))))))),"N/A")</f>
        <v/>
      </c>
      <c r="N98">
        <f>IFERROR(IF(TRIM(G98)="-", "N/A", IF(RIGHT(G98,1)=")",IF(RIGHT(G98,2)="T)",-1000000000000*VALUE(MID(G98,2,LEN(G98)-3)),IF(RIGHT(G98,2)="M)",-1000000*VALUE(MID(G98,2,LEN(G98)-3)),IF(RIGHT(G98,2)="B)",-1000000000*VALUE(MID(G98,2,LEN(G98)-3)),IF(RIGHT(G98,2)="k)",-1000*VALUE(MID(G98,2,LEN(G98)-3)),VALUE(SUBSTITUTE(G98,",","")))))),IF(RIGHT(G98,1)="T",1000000000000*VALUE(LEFT(G98,LEN(G98)-1)),IF(RIGHT(G98,1)="M",1000000*VALUE(LEFT(G98,LEN(G98)-1)),IF(RIGHT(G98,1)="B",1000000000*VALUE(LEFT(G98,LEN(G98)-1)),IF(RIGHT(G98,1)="%",0.01*VALUE(LEFT(G98,LEN(G98)-1)),IF(RIGHT(G98,1)="k",1000*VALUE(LEFT(G98,LEN(G98)-1)),VALUE(SUBSTITUTE(G98,",",""))))))))),"N/A")</f>
        <v/>
      </c>
    </row>
    <row r="99" spans="1:60">
      <c s="1" r="A99" t="n">
        <v>3</v>
      </c>
      <c r="B99" t="s">
        <v>169</v>
      </c>
      <c r="C99" t="s">
        <v>1747</v>
      </c>
      <c r="I99">
        <f>IF(AND(K99&gt; J99, L99&gt; K99, M99&gt; L99, N99&gt; M99), "pos_trend", IF(AND(K99&lt; J99, L99&lt; K99, M99&lt; L99, N99&lt; M99), "neg_trend", "N/A"))</f>
        <v/>
      </c>
      <c r="J99">
        <f>IFERROR(IF(TRIM(C99)="-", "N/A", IF(RIGHT(C99,1)=")",IF(RIGHT(C99,2)="T)",-1000000000000*VALUE(MID(C99,2,LEN(C99)-3)),IF(RIGHT(C99,2)="M)",-1000000*VALUE(MID(C99,2,LEN(C99)-3)),IF(RIGHT(C99,2)="B)",-1000000000*VALUE(MID(C99,2,LEN(C99)-3)),IF(RIGHT(C99,2)="k)",-1000*VALUE(MID(C99,2,LEN(C99)-3)),VALUE(SUBSTITUTE(C99,",","")))))),IF(RIGHT(C99,1)="T",1000000000000*VALUE(LEFT(C99,LEN(C99)-1)),IF(RIGHT(C99,1)="M",1000000*VALUE(LEFT(C99,LEN(C99)-1)),IF(RIGHT(C99,1)="B",1000000000*VALUE(LEFT(C99,LEN(C99)-1)),IF(RIGHT(C99,1)="%",0.01*VALUE(LEFT(C99,LEN(C99)-1)),IF(RIGHT(C99,1)="k",1000*VALUE(LEFT(C99,LEN(C99)-1)),VALUE(SUBSTITUTE(C99,",",""))))))))),"N/A")</f>
        <v/>
      </c>
      <c r="K99">
        <f>IFERROR(IF(TRIM(D99)="-", "N/A", IF(RIGHT(D99,1)=")",IF(RIGHT(D99,2)="T)",-1000000000000*VALUE(MID(D99,2,LEN(D99)-3)),IF(RIGHT(D99,2)="M)",-1000000*VALUE(MID(D99,2,LEN(D99)-3)),IF(RIGHT(D99,2)="B)",-1000000000*VALUE(MID(D99,2,LEN(D99)-3)),IF(RIGHT(D99,2)="k)",-1000*VALUE(MID(D99,2,LEN(D99)-3)),VALUE(SUBSTITUTE(D99,",","")))))),IF(RIGHT(D99,1)="T",1000000000000*VALUE(LEFT(D99,LEN(D99)-1)),IF(RIGHT(D99,1)="M",1000000*VALUE(LEFT(D99,LEN(D99)-1)),IF(RIGHT(D99,1)="B",1000000000*VALUE(LEFT(D99,LEN(D99)-1)),IF(RIGHT(D99,1)="%",0.01*VALUE(LEFT(D99,LEN(D99)-1)),IF(RIGHT(D99,1)="k",1000*VALUE(LEFT(D99,LEN(D99)-1)),VALUE(SUBSTITUTE(D99,",",""))))))))),"N/A")</f>
        <v/>
      </c>
      <c r="L99">
        <f>IFERROR(IF(TRIM(E99)="-", "N/A", IF(RIGHT(E99,1)=")",IF(RIGHT(E99,2)="T)",-1000000000000*VALUE(MID(E99,2,LEN(E99)-3)),IF(RIGHT(E99,2)="M)",-1000000*VALUE(MID(E99,2,LEN(E99)-3)),IF(RIGHT(E99,2)="B)",-1000000000*VALUE(MID(E99,2,LEN(E99)-3)),IF(RIGHT(E99,2)="k)",-1000*VALUE(MID(E99,2,LEN(E99)-3)),VALUE(SUBSTITUTE(E99,",","")))))),IF(RIGHT(E99,1)="T",1000000000000*VALUE(LEFT(E99,LEN(E99)-1)),IF(RIGHT(E99,1)="M",1000000*VALUE(LEFT(E99,LEN(E99)-1)),IF(RIGHT(E99,1)="B",1000000000*VALUE(LEFT(E99,LEN(E99)-1)),IF(RIGHT(E99,1)="%",0.01*VALUE(LEFT(E99,LEN(E99)-1)),IF(RIGHT(E99,1)="k",1000*VALUE(LEFT(E99,LEN(E99)-1)),VALUE(SUBSTITUTE(E99,",",""))))))))),"N/A")</f>
        <v/>
      </c>
      <c r="M99">
        <f>IFERROR(IF(TRIM(F99)="-", "N/A", IF(RIGHT(F99,1)=")",IF(RIGHT(F99,2)="T)",-1000000000000*VALUE(MID(F99,2,LEN(F99)-3)),IF(RIGHT(F99,2)="M)",-1000000*VALUE(MID(F99,2,LEN(F99)-3)),IF(RIGHT(F99,2)="B)",-1000000000*VALUE(MID(F99,2,LEN(F99)-3)),IF(RIGHT(F99,2)="k)",-1000*VALUE(MID(F99,2,LEN(F99)-3)),VALUE(SUBSTITUTE(F99,",","")))))),IF(RIGHT(F99,1)="T",1000000000000*VALUE(LEFT(F99,LEN(F99)-1)),IF(RIGHT(F99,1)="M",1000000*VALUE(LEFT(F99,LEN(F99)-1)),IF(RIGHT(F99,1)="B",1000000000*VALUE(LEFT(F99,LEN(F99)-1)),IF(RIGHT(F99,1)="%",0.01*VALUE(LEFT(F99,LEN(F99)-1)),IF(RIGHT(F99,1)="k",1000*VALUE(LEFT(F99,LEN(F99)-1)),VALUE(SUBSTITUTE(F99,",",""))))))))),"N/A")</f>
        <v/>
      </c>
      <c r="N99">
        <f>IFERROR(IF(TRIM(G99)="-", "N/A", IF(RIGHT(G99,1)=")",IF(RIGHT(G99,2)="T)",-1000000000000*VALUE(MID(G99,2,LEN(G99)-3)),IF(RIGHT(G99,2)="M)",-1000000*VALUE(MID(G99,2,LEN(G99)-3)),IF(RIGHT(G99,2)="B)",-1000000000*VALUE(MID(G99,2,LEN(G99)-3)),IF(RIGHT(G99,2)="k)",-1000*VALUE(MID(G99,2,LEN(G99)-3)),VALUE(SUBSTITUTE(G99,",","")))))),IF(RIGHT(G99,1)="T",1000000000000*VALUE(LEFT(G99,LEN(G99)-1)),IF(RIGHT(G99,1)="M",1000000*VALUE(LEFT(G99,LEN(G99)-1)),IF(RIGHT(G99,1)="B",1000000000*VALUE(LEFT(G99,LEN(G99)-1)),IF(RIGHT(G99,1)="%",0.01*VALUE(LEFT(G99,LEN(G99)-1)),IF(RIGHT(G99,1)="k",1000*VALUE(LEFT(G99,LEN(G99)-1)),VALUE(SUBSTITUTE(G99,",",""))))))))),"N/A")</f>
        <v/>
      </c>
    </row>
    <row r="100" spans="1:60">
      <c s="1" r="A100" t="n">
        <v>4</v>
      </c>
      <c r="B100" t="s">
        <v>171</v>
      </c>
      <c r="C100" t="s">
        <v>1748</v>
      </c>
      <c r="I100">
        <f>IF(AND(K100&gt; J100, L100&gt; K100, M100&gt; L100, N100&gt; M100), "pos_trend", IF(AND(K100&lt; J100, L100&lt; K100, M100&lt; L100, N100&lt; M100), "neg_trend", "N/A"))</f>
        <v/>
      </c>
      <c r="J100">
        <f>IFERROR(IF(TRIM(C100)="-", "N/A", IF(RIGHT(C100,1)=")",IF(RIGHT(C100,2)="T)",-1000000000000*VALUE(MID(C100,2,LEN(C100)-3)),IF(RIGHT(C100,2)="M)",-1000000*VALUE(MID(C100,2,LEN(C100)-3)),IF(RIGHT(C100,2)="B)",-1000000000*VALUE(MID(C100,2,LEN(C100)-3)),IF(RIGHT(C100,2)="k)",-1000*VALUE(MID(C100,2,LEN(C100)-3)),VALUE(SUBSTITUTE(C100,",","")))))),IF(RIGHT(C100,1)="T",1000000000000*VALUE(LEFT(C100,LEN(C100)-1)),IF(RIGHT(C100,1)="M",1000000*VALUE(LEFT(C100,LEN(C100)-1)),IF(RIGHT(C100,1)="B",1000000000*VALUE(LEFT(C100,LEN(C100)-1)),IF(RIGHT(C100,1)="%",0.01*VALUE(LEFT(C100,LEN(C100)-1)),IF(RIGHT(C100,1)="k",1000*VALUE(LEFT(C100,LEN(C100)-1)),VALUE(SUBSTITUTE(C100,",",""))))))))),"N/A")</f>
        <v/>
      </c>
      <c r="K100">
        <f>IFERROR(IF(TRIM(D100)="-", "N/A", IF(RIGHT(D100,1)=")",IF(RIGHT(D100,2)="T)",-1000000000000*VALUE(MID(D100,2,LEN(D100)-3)),IF(RIGHT(D100,2)="M)",-1000000*VALUE(MID(D100,2,LEN(D100)-3)),IF(RIGHT(D100,2)="B)",-1000000000*VALUE(MID(D100,2,LEN(D100)-3)),IF(RIGHT(D100,2)="k)",-1000*VALUE(MID(D100,2,LEN(D100)-3)),VALUE(SUBSTITUTE(D100,",","")))))),IF(RIGHT(D100,1)="T",1000000000000*VALUE(LEFT(D100,LEN(D100)-1)),IF(RIGHT(D100,1)="M",1000000*VALUE(LEFT(D100,LEN(D100)-1)),IF(RIGHT(D100,1)="B",1000000000*VALUE(LEFT(D100,LEN(D100)-1)),IF(RIGHT(D100,1)="%",0.01*VALUE(LEFT(D100,LEN(D100)-1)),IF(RIGHT(D100,1)="k",1000*VALUE(LEFT(D100,LEN(D100)-1)),VALUE(SUBSTITUTE(D100,",",""))))))))),"N/A")</f>
        <v/>
      </c>
      <c r="L100">
        <f>IFERROR(IF(TRIM(E100)="-", "N/A", IF(RIGHT(E100,1)=")",IF(RIGHT(E100,2)="T)",-1000000000000*VALUE(MID(E100,2,LEN(E100)-3)),IF(RIGHT(E100,2)="M)",-1000000*VALUE(MID(E100,2,LEN(E100)-3)),IF(RIGHT(E100,2)="B)",-1000000000*VALUE(MID(E100,2,LEN(E100)-3)),IF(RIGHT(E100,2)="k)",-1000*VALUE(MID(E100,2,LEN(E100)-3)),VALUE(SUBSTITUTE(E100,",","")))))),IF(RIGHT(E100,1)="T",1000000000000*VALUE(LEFT(E100,LEN(E100)-1)),IF(RIGHT(E100,1)="M",1000000*VALUE(LEFT(E100,LEN(E100)-1)),IF(RIGHT(E100,1)="B",1000000000*VALUE(LEFT(E100,LEN(E100)-1)),IF(RIGHT(E100,1)="%",0.01*VALUE(LEFT(E100,LEN(E100)-1)),IF(RIGHT(E100,1)="k",1000*VALUE(LEFT(E100,LEN(E100)-1)),VALUE(SUBSTITUTE(E100,",",""))))))))),"N/A")</f>
        <v/>
      </c>
      <c r="M100">
        <f>IFERROR(IF(TRIM(F100)="-", "N/A", IF(RIGHT(F100,1)=")",IF(RIGHT(F100,2)="T)",-1000000000000*VALUE(MID(F100,2,LEN(F100)-3)),IF(RIGHT(F100,2)="M)",-1000000*VALUE(MID(F100,2,LEN(F100)-3)),IF(RIGHT(F100,2)="B)",-1000000000*VALUE(MID(F100,2,LEN(F100)-3)),IF(RIGHT(F100,2)="k)",-1000*VALUE(MID(F100,2,LEN(F100)-3)),VALUE(SUBSTITUTE(F100,",","")))))),IF(RIGHT(F100,1)="T",1000000000000*VALUE(LEFT(F100,LEN(F100)-1)),IF(RIGHT(F100,1)="M",1000000*VALUE(LEFT(F100,LEN(F100)-1)),IF(RIGHT(F100,1)="B",1000000000*VALUE(LEFT(F100,LEN(F100)-1)),IF(RIGHT(F100,1)="%",0.01*VALUE(LEFT(F100,LEN(F100)-1)),IF(RIGHT(F100,1)="k",1000*VALUE(LEFT(F100,LEN(F100)-1)),VALUE(SUBSTITUTE(F100,",",""))))))))),"N/A")</f>
        <v/>
      </c>
      <c r="N100">
        <f>IFERROR(IF(TRIM(G100)="-", "N/A", IF(RIGHT(G100,1)=")",IF(RIGHT(G100,2)="T)",-1000000000000*VALUE(MID(G100,2,LEN(G100)-3)),IF(RIGHT(G100,2)="M)",-1000000*VALUE(MID(G100,2,LEN(G100)-3)),IF(RIGHT(G100,2)="B)",-1000000000*VALUE(MID(G100,2,LEN(G100)-3)),IF(RIGHT(G100,2)="k)",-1000*VALUE(MID(G100,2,LEN(G100)-3)),VALUE(SUBSTITUTE(G100,",","")))))),IF(RIGHT(G100,1)="T",1000000000000*VALUE(LEFT(G100,LEN(G100)-1)),IF(RIGHT(G100,1)="M",1000000*VALUE(LEFT(G100,LEN(G100)-1)),IF(RIGHT(G100,1)="B",1000000000*VALUE(LEFT(G100,LEN(G100)-1)),IF(RIGHT(G100,1)="%",0.01*VALUE(LEFT(G100,LEN(G100)-1)),IF(RIGHT(G100,1)="k",1000*VALUE(LEFT(G100,LEN(G100)-1)),VALUE(SUBSTITUTE(G100,",",""))))))))),"N/A")</f>
        <v/>
      </c>
    </row>
    <row r="101" spans="1:60">
      <c s="1" r="A101" t="n">
        <v>5</v>
      </c>
      <c r="B101" t="s">
        <v>173</v>
      </c>
      <c r="C101" t="s">
        <v>1749</v>
      </c>
      <c r="I101">
        <f>IF(AND(K101&gt; J101, L101&gt; K101, M101&gt; L101, N101&gt; M101), "pos_trend", IF(AND(K101&lt; J101, L101&lt; K101, M101&lt; L101, N101&lt; M101), "neg_trend", "N/A"))</f>
        <v/>
      </c>
      <c r="J101">
        <f>IFERROR(IF(TRIM(C101)="-", "N/A", IF(RIGHT(C101,1)=")",IF(RIGHT(C101,2)="T)",-1000000000000*VALUE(MID(C101,2,LEN(C101)-3)),IF(RIGHT(C101,2)="M)",-1000000*VALUE(MID(C101,2,LEN(C101)-3)),IF(RIGHT(C101,2)="B)",-1000000000*VALUE(MID(C101,2,LEN(C101)-3)),IF(RIGHT(C101,2)="k)",-1000*VALUE(MID(C101,2,LEN(C101)-3)),VALUE(SUBSTITUTE(C101,",","")))))),IF(RIGHT(C101,1)="T",1000000000000*VALUE(LEFT(C101,LEN(C101)-1)),IF(RIGHT(C101,1)="M",1000000*VALUE(LEFT(C101,LEN(C101)-1)),IF(RIGHT(C101,1)="B",1000000000*VALUE(LEFT(C101,LEN(C101)-1)),IF(RIGHT(C101,1)="%",0.01*VALUE(LEFT(C101,LEN(C101)-1)),IF(RIGHT(C101,1)="k",1000*VALUE(LEFT(C101,LEN(C101)-1)),VALUE(SUBSTITUTE(C101,",",""))))))))),"N/A")</f>
        <v/>
      </c>
      <c r="K101">
        <f>IFERROR(IF(TRIM(D101)="-", "N/A", IF(RIGHT(D101,1)=")",IF(RIGHT(D101,2)="T)",-1000000000000*VALUE(MID(D101,2,LEN(D101)-3)),IF(RIGHT(D101,2)="M)",-1000000*VALUE(MID(D101,2,LEN(D101)-3)),IF(RIGHT(D101,2)="B)",-1000000000*VALUE(MID(D101,2,LEN(D101)-3)),IF(RIGHT(D101,2)="k)",-1000*VALUE(MID(D101,2,LEN(D101)-3)),VALUE(SUBSTITUTE(D101,",","")))))),IF(RIGHT(D101,1)="T",1000000000000*VALUE(LEFT(D101,LEN(D101)-1)),IF(RIGHT(D101,1)="M",1000000*VALUE(LEFT(D101,LEN(D101)-1)),IF(RIGHT(D101,1)="B",1000000000*VALUE(LEFT(D101,LEN(D101)-1)),IF(RIGHT(D101,1)="%",0.01*VALUE(LEFT(D101,LEN(D101)-1)),IF(RIGHT(D101,1)="k",1000*VALUE(LEFT(D101,LEN(D101)-1)),VALUE(SUBSTITUTE(D101,",",""))))))))),"N/A")</f>
        <v/>
      </c>
      <c r="L101">
        <f>IFERROR(IF(TRIM(E101)="-", "N/A", IF(RIGHT(E101,1)=")",IF(RIGHT(E101,2)="T)",-1000000000000*VALUE(MID(E101,2,LEN(E101)-3)),IF(RIGHT(E101,2)="M)",-1000000*VALUE(MID(E101,2,LEN(E101)-3)),IF(RIGHT(E101,2)="B)",-1000000000*VALUE(MID(E101,2,LEN(E101)-3)),IF(RIGHT(E101,2)="k)",-1000*VALUE(MID(E101,2,LEN(E101)-3)),VALUE(SUBSTITUTE(E101,",","")))))),IF(RIGHT(E101,1)="T",1000000000000*VALUE(LEFT(E101,LEN(E101)-1)),IF(RIGHT(E101,1)="M",1000000*VALUE(LEFT(E101,LEN(E101)-1)),IF(RIGHT(E101,1)="B",1000000000*VALUE(LEFT(E101,LEN(E101)-1)),IF(RIGHT(E101,1)="%",0.01*VALUE(LEFT(E101,LEN(E101)-1)),IF(RIGHT(E101,1)="k",1000*VALUE(LEFT(E101,LEN(E101)-1)),VALUE(SUBSTITUTE(E101,",",""))))))))),"N/A")</f>
        <v/>
      </c>
      <c r="M101">
        <f>IFERROR(IF(TRIM(F101)="-", "N/A", IF(RIGHT(F101,1)=")",IF(RIGHT(F101,2)="T)",-1000000000000*VALUE(MID(F101,2,LEN(F101)-3)),IF(RIGHT(F101,2)="M)",-1000000*VALUE(MID(F101,2,LEN(F101)-3)),IF(RIGHT(F101,2)="B)",-1000000000*VALUE(MID(F101,2,LEN(F101)-3)),IF(RIGHT(F101,2)="k)",-1000*VALUE(MID(F101,2,LEN(F101)-3)),VALUE(SUBSTITUTE(F101,",","")))))),IF(RIGHT(F101,1)="T",1000000000000*VALUE(LEFT(F101,LEN(F101)-1)),IF(RIGHT(F101,1)="M",1000000*VALUE(LEFT(F101,LEN(F101)-1)),IF(RIGHT(F101,1)="B",1000000000*VALUE(LEFT(F101,LEN(F101)-1)),IF(RIGHT(F101,1)="%",0.01*VALUE(LEFT(F101,LEN(F101)-1)),IF(RIGHT(F101,1)="k",1000*VALUE(LEFT(F101,LEN(F101)-1)),VALUE(SUBSTITUTE(F101,",",""))))))))),"N/A")</f>
        <v/>
      </c>
      <c r="N101">
        <f>IFERROR(IF(TRIM(G101)="-", "N/A", IF(RIGHT(G101,1)=")",IF(RIGHT(G101,2)="T)",-1000000000000*VALUE(MID(G101,2,LEN(G101)-3)),IF(RIGHT(G101,2)="M)",-1000000*VALUE(MID(G101,2,LEN(G101)-3)),IF(RIGHT(G101,2)="B)",-1000000000*VALUE(MID(G101,2,LEN(G101)-3)),IF(RIGHT(G101,2)="k)",-1000*VALUE(MID(G101,2,LEN(G101)-3)),VALUE(SUBSTITUTE(G101,",","")))))),IF(RIGHT(G101,1)="T",1000000000000*VALUE(LEFT(G101,LEN(G101)-1)),IF(RIGHT(G101,1)="M",1000000*VALUE(LEFT(G101,LEN(G101)-1)),IF(RIGHT(G101,1)="B",1000000000*VALUE(LEFT(G101,LEN(G101)-1)),IF(RIGHT(G101,1)="%",0.01*VALUE(LEFT(G101,LEN(G101)-1)),IF(RIGHT(G101,1)="k",1000*VALUE(LEFT(G101,LEN(G101)-1)),VALUE(SUBSTITUTE(G101,",",""))))))))),"N/A")</f>
        <v/>
      </c>
    </row>
    <row r="102" spans="1:60">
      <c r="I102">
        <f>IF(AND(K102&gt; J102, L102&gt; K102, M102&gt; L102, N102&gt; M102), "pos_trend", IF(AND(K102&lt; J102, L102&lt; K102, M102&lt; L102, N102&lt; M102), "neg_trend", "N/A"))</f>
        <v/>
      </c>
      <c r="J102">
        <f>IFERROR(IF(TRIM(C102)="-", "N/A", IF(RIGHT(C102,1)=")",IF(RIGHT(C102,2)="T)",-1000000000000*VALUE(MID(C102,2,LEN(C102)-3)),IF(RIGHT(C102,2)="M)",-1000000*VALUE(MID(C102,2,LEN(C102)-3)),IF(RIGHT(C102,2)="B)",-1000000000*VALUE(MID(C102,2,LEN(C102)-3)),IF(RIGHT(C102,2)="k)",-1000*VALUE(MID(C102,2,LEN(C102)-3)),VALUE(SUBSTITUTE(C102,",","")))))),IF(RIGHT(C102,1)="T",1000000000000*VALUE(LEFT(C102,LEN(C102)-1)),IF(RIGHT(C102,1)="M",1000000*VALUE(LEFT(C102,LEN(C102)-1)),IF(RIGHT(C102,1)="B",1000000000*VALUE(LEFT(C102,LEN(C102)-1)),IF(RIGHT(C102,1)="%",0.01*VALUE(LEFT(C102,LEN(C102)-1)),IF(RIGHT(C102,1)="k",1000*VALUE(LEFT(C102,LEN(C102)-1)),VALUE(SUBSTITUTE(C102,",",""))))))))),"N/A")</f>
        <v/>
      </c>
      <c r="K102">
        <f>IFERROR(IF(TRIM(D102)="-", "N/A", IF(RIGHT(D102,1)=")",IF(RIGHT(D102,2)="T)",-1000000000000*VALUE(MID(D102,2,LEN(D102)-3)),IF(RIGHT(D102,2)="M)",-1000000*VALUE(MID(D102,2,LEN(D102)-3)),IF(RIGHT(D102,2)="B)",-1000000000*VALUE(MID(D102,2,LEN(D102)-3)),IF(RIGHT(D102,2)="k)",-1000*VALUE(MID(D102,2,LEN(D102)-3)),VALUE(SUBSTITUTE(D102,",","")))))),IF(RIGHT(D102,1)="T",1000000000000*VALUE(LEFT(D102,LEN(D102)-1)),IF(RIGHT(D102,1)="M",1000000*VALUE(LEFT(D102,LEN(D102)-1)),IF(RIGHT(D102,1)="B",1000000000*VALUE(LEFT(D102,LEN(D102)-1)),IF(RIGHT(D102,1)="%",0.01*VALUE(LEFT(D102,LEN(D102)-1)),IF(RIGHT(D102,1)="k",1000*VALUE(LEFT(D102,LEN(D102)-1)),VALUE(SUBSTITUTE(D102,",",""))))))))),"N/A")</f>
        <v/>
      </c>
      <c r="L102">
        <f>IFERROR(IF(TRIM(E102)="-", "N/A", IF(RIGHT(E102,1)=")",IF(RIGHT(E102,2)="T)",-1000000000000*VALUE(MID(E102,2,LEN(E102)-3)),IF(RIGHT(E102,2)="M)",-1000000*VALUE(MID(E102,2,LEN(E102)-3)),IF(RIGHT(E102,2)="B)",-1000000000*VALUE(MID(E102,2,LEN(E102)-3)),IF(RIGHT(E102,2)="k)",-1000*VALUE(MID(E102,2,LEN(E102)-3)),VALUE(SUBSTITUTE(E102,",","")))))),IF(RIGHT(E102,1)="T",1000000000000*VALUE(LEFT(E102,LEN(E102)-1)),IF(RIGHT(E102,1)="M",1000000*VALUE(LEFT(E102,LEN(E102)-1)),IF(RIGHT(E102,1)="B",1000000000*VALUE(LEFT(E102,LEN(E102)-1)),IF(RIGHT(E102,1)="%",0.01*VALUE(LEFT(E102,LEN(E102)-1)),IF(RIGHT(E102,1)="k",1000*VALUE(LEFT(E102,LEN(E102)-1)),VALUE(SUBSTITUTE(E102,",",""))))))))),"N/A")</f>
        <v/>
      </c>
      <c r="M102">
        <f>IFERROR(IF(TRIM(F102)="-", "N/A", IF(RIGHT(F102,1)=")",IF(RIGHT(F102,2)="T)",-1000000000000*VALUE(MID(F102,2,LEN(F102)-3)),IF(RIGHT(F102,2)="M)",-1000000*VALUE(MID(F102,2,LEN(F102)-3)),IF(RIGHT(F102,2)="B)",-1000000000*VALUE(MID(F102,2,LEN(F102)-3)),IF(RIGHT(F102,2)="k)",-1000*VALUE(MID(F102,2,LEN(F102)-3)),VALUE(SUBSTITUTE(F102,",","")))))),IF(RIGHT(F102,1)="T",1000000000000*VALUE(LEFT(F102,LEN(F102)-1)),IF(RIGHT(F102,1)="M",1000000*VALUE(LEFT(F102,LEN(F102)-1)),IF(RIGHT(F102,1)="B",1000000000*VALUE(LEFT(F102,LEN(F102)-1)),IF(RIGHT(F102,1)="%",0.01*VALUE(LEFT(F102,LEN(F102)-1)),IF(RIGHT(F102,1)="k",1000*VALUE(LEFT(F102,LEN(F102)-1)),VALUE(SUBSTITUTE(F102,",",""))))))))),"N/A")</f>
        <v/>
      </c>
      <c r="N102">
        <f>IFERROR(IF(TRIM(G102)="-", "N/A", IF(RIGHT(G102,1)=")",IF(RIGHT(G102,2)="T)",-1000000000000*VALUE(MID(G102,2,LEN(G102)-3)),IF(RIGHT(G102,2)="M)",-1000000*VALUE(MID(G102,2,LEN(G102)-3)),IF(RIGHT(G102,2)="B)",-1000000000*VALUE(MID(G102,2,LEN(G102)-3)),IF(RIGHT(G102,2)="k)",-1000*VALUE(MID(G102,2,LEN(G102)-3)),VALUE(SUBSTITUTE(G102,",","")))))),IF(RIGHT(G102,1)="T",1000000000000*VALUE(LEFT(G102,LEN(G102)-1)),IF(RIGHT(G102,1)="M",1000000*VALUE(LEFT(G102,LEN(G102)-1)),IF(RIGHT(G102,1)="B",1000000000*VALUE(LEFT(G102,LEN(G102)-1)),IF(RIGHT(G102,1)="%",0.01*VALUE(LEFT(G102,LEN(G102)-1)),IF(RIGHT(G102,1)="k",1000*VALUE(LEFT(G102,LEN(G102)-1)),VALUE(SUBSTITUTE(G102,",",""))))))))),"N/A")</f>
        <v/>
      </c>
    </row>
    <row r="103" spans="1:60">
      <c s="1" r="A103" t="n">
        <v>0</v>
      </c>
      <c r="B103" t="s">
        <v>175</v>
      </c>
      <c r="C103" t="s">
        <v>1750</v>
      </c>
      <c r="I103">
        <f>IF(AND(K103&gt; J103, L103&gt; K103, M103&gt; L103, N103&gt; M103), "pos_trend", IF(AND(K103&lt; J103, L103&lt; K103, M103&lt; L103, N103&lt; M103), "neg_trend", "N/A"))</f>
        <v/>
      </c>
      <c r="J103">
        <f>IFERROR(IF(TRIM(C103)="-", "N/A", IF(RIGHT(C103,1)=")",IF(RIGHT(C103,2)="T)",-1000000000000*VALUE(MID(C103,2,LEN(C103)-3)),IF(RIGHT(C103,2)="M)",-1000000*VALUE(MID(C103,2,LEN(C103)-3)),IF(RIGHT(C103,2)="B)",-1000000000*VALUE(MID(C103,2,LEN(C103)-3)),IF(RIGHT(C103,2)="k)",-1000*VALUE(MID(C103,2,LEN(C103)-3)),VALUE(SUBSTITUTE(C103,",","")))))),IF(RIGHT(C103,1)="T",1000000000000*VALUE(LEFT(C103,LEN(C103)-1)),IF(RIGHT(C103,1)="M",1000000*VALUE(LEFT(C103,LEN(C103)-1)),IF(RIGHT(C103,1)="B",1000000000*VALUE(LEFT(C103,LEN(C103)-1)),IF(RIGHT(C103,1)="%",0.01*VALUE(LEFT(C103,LEN(C103)-1)),IF(RIGHT(C103,1)="k",1000*VALUE(LEFT(C103,LEN(C103)-1)),VALUE(SUBSTITUTE(C103,",",""))))))))),"N/A")</f>
        <v/>
      </c>
      <c r="K103">
        <f>IFERROR(IF(TRIM(D103)="-", "N/A", IF(RIGHT(D103,1)=")",IF(RIGHT(D103,2)="T)",-1000000000000*VALUE(MID(D103,2,LEN(D103)-3)),IF(RIGHT(D103,2)="M)",-1000000*VALUE(MID(D103,2,LEN(D103)-3)),IF(RIGHT(D103,2)="B)",-1000000000*VALUE(MID(D103,2,LEN(D103)-3)),IF(RIGHT(D103,2)="k)",-1000*VALUE(MID(D103,2,LEN(D103)-3)),VALUE(SUBSTITUTE(D103,",","")))))),IF(RIGHT(D103,1)="T",1000000000000*VALUE(LEFT(D103,LEN(D103)-1)),IF(RIGHT(D103,1)="M",1000000*VALUE(LEFT(D103,LEN(D103)-1)),IF(RIGHT(D103,1)="B",1000000000*VALUE(LEFT(D103,LEN(D103)-1)),IF(RIGHT(D103,1)="%",0.01*VALUE(LEFT(D103,LEN(D103)-1)),IF(RIGHT(D103,1)="k",1000*VALUE(LEFT(D103,LEN(D103)-1)),VALUE(SUBSTITUTE(D103,",",""))))))))),"N/A")</f>
        <v/>
      </c>
      <c r="L103">
        <f>IFERROR(IF(TRIM(E103)="-", "N/A", IF(RIGHT(E103,1)=")",IF(RIGHT(E103,2)="T)",-1000000000000*VALUE(MID(E103,2,LEN(E103)-3)),IF(RIGHT(E103,2)="M)",-1000000*VALUE(MID(E103,2,LEN(E103)-3)),IF(RIGHT(E103,2)="B)",-1000000000*VALUE(MID(E103,2,LEN(E103)-3)),IF(RIGHT(E103,2)="k)",-1000*VALUE(MID(E103,2,LEN(E103)-3)),VALUE(SUBSTITUTE(E103,",","")))))),IF(RIGHT(E103,1)="T",1000000000000*VALUE(LEFT(E103,LEN(E103)-1)),IF(RIGHT(E103,1)="M",1000000*VALUE(LEFT(E103,LEN(E103)-1)),IF(RIGHT(E103,1)="B",1000000000*VALUE(LEFT(E103,LEN(E103)-1)),IF(RIGHT(E103,1)="%",0.01*VALUE(LEFT(E103,LEN(E103)-1)),IF(RIGHT(E103,1)="k",1000*VALUE(LEFT(E103,LEN(E103)-1)),VALUE(SUBSTITUTE(E103,",",""))))))))),"N/A")</f>
        <v/>
      </c>
      <c r="M103">
        <f>IFERROR(IF(TRIM(F103)="-", "N/A", IF(RIGHT(F103,1)=")",IF(RIGHT(F103,2)="T)",-1000000000000*VALUE(MID(F103,2,LEN(F103)-3)),IF(RIGHT(F103,2)="M)",-1000000*VALUE(MID(F103,2,LEN(F103)-3)),IF(RIGHT(F103,2)="B)",-1000000000*VALUE(MID(F103,2,LEN(F103)-3)),IF(RIGHT(F103,2)="k)",-1000*VALUE(MID(F103,2,LEN(F103)-3)),VALUE(SUBSTITUTE(F103,",","")))))),IF(RIGHT(F103,1)="T",1000000000000*VALUE(LEFT(F103,LEN(F103)-1)),IF(RIGHT(F103,1)="M",1000000*VALUE(LEFT(F103,LEN(F103)-1)),IF(RIGHT(F103,1)="B",1000000000*VALUE(LEFT(F103,LEN(F103)-1)),IF(RIGHT(F103,1)="%",0.01*VALUE(LEFT(F103,LEN(F103)-1)),IF(RIGHT(F103,1)="k",1000*VALUE(LEFT(F103,LEN(F103)-1)),VALUE(SUBSTITUTE(F103,",",""))))))))),"N/A")</f>
        <v/>
      </c>
      <c r="N103">
        <f>IFERROR(IF(TRIM(G103)="-", "N/A", IF(RIGHT(G103,1)=")",IF(RIGHT(G103,2)="T)",-1000000000000*VALUE(MID(G103,2,LEN(G103)-3)),IF(RIGHT(G103,2)="M)",-1000000*VALUE(MID(G103,2,LEN(G103)-3)),IF(RIGHT(G103,2)="B)",-1000000000*VALUE(MID(G103,2,LEN(G103)-3)),IF(RIGHT(G103,2)="k)",-1000*VALUE(MID(G103,2,LEN(G103)-3)),VALUE(SUBSTITUTE(G103,",","")))))),IF(RIGHT(G103,1)="T",1000000000000*VALUE(LEFT(G103,LEN(G103)-1)),IF(RIGHT(G103,1)="M",1000000*VALUE(LEFT(G103,LEN(G103)-1)),IF(RIGHT(G103,1)="B",1000000000*VALUE(LEFT(G103,LEN(G103)-1)),IF(RIGHT(G103,1)="%",0.01*VALUE(LEFT(G103,LEN(G103)-1)),IF(RIGHT(G103,1)="k",1000*VALUE(LEFT(G103,LEN(G103)-1)),VALUE(SUBSTITUTE(G103,",",""))))))))),"N/A")</f>
        <v/>
      </c>
    </row>
    <row r="104" spans="1:60">
      <c s="1" r="A104" t="n">
        <v>1</v>
      </c>
      <c r="B104" t="s">
        <v>177</v>
      </c>
      <c r="C104" t="s">
        <v>1751</v>
      </c>
      <c r="I104">
        <f>IF(AND(K104&gt; J104, L104&gt; K104, M104&gt; L104, N104&gt; M104), "pos_trend", IF(AND(K104&lt; J104, L104&lt; K104, M104&lt; L104, N104&lt; M104), "neg_trend", "N/A"))</f>
        <v/>
      </c>
      <c r="J104">
        <f>IFERROR(IF(TRIM(C104)="-", "N/A", IF(RIGHT(C104,1)=")",IF(RIGHT(C104,2)="T)",-1000000000000*VALUE(MID(C104,2,LEN(C104)-3)),IF(RIGHT(C104,2)="M)",-1000000*VALUE(MID(C104,2,LEN(C104)-3)),IF(RIGHT(C104,2)="B)",-1000000000*VALUE(MID(C104,2,LEN(C104)-3)),IF(RIGHT(C104,2)="k)",-1000*VALUE(MID(C104,2,LEN(C104)-3)),VALUE(SUBSTITUTE(C104,",","")))))),IF(RIGHT(C104,1)="T",1000000000000*VALUE(LEFT(C104,LEN(C104)-1)),IF(RIGHT(C104,1)="M",1000000*VALUE(LEFT(C104,LEN(C104)-1)),IF(RIGHT(C104,1)="B",1000000000*VALUE(LEFT(C104,LEN(C104)-1)),IF(RIGHT(C104,1)="%",0.01*VALUE(LEFT(C104,LEN(C104)-1)),IF(RIGHT(C104,1)="k",1000*VALUE(LEFT(C104,LEN(C104)-1)),VALUE(SUBSTITUTE(C104,",",""))))))))),"N/A")</f>
        <v/>
      </c>
      <c r="K104">
        <f>IFERROR(IF(TRIM(D104)="-", "N/A", IF(RIGHT(D104,1)=")",IF(RIGHT(D104,2)="T)",-1000000000000*VALUE(MID(D104,2,LEN(D104)-3)),IF(RIGHT(D104,2)="M)",-1000000*VALUE(MID(D104,2,LEN(D104)-3)),IF(RIGHT(D104,2)="B)",-1000000000*VALUE(MID(D104,2,LEN(D104)-3)),IF(RIGHT(D104,2)="k)",-1000*VALUE(MID(D104,2,LEN(D104)-3)),VALUE(SUBSTITUTE(D104,",","")))))),IF(RIGHT(D104,1)="T",1000000000000*VALUE(LEFT(D104,LEN(D104)-1)),IF(RIGHT(D104,1)="M",1000000*VALUE(LEFT(D104,LEN(D104)-1)),IF(RIGHT(D104,1)="B",1000000000*VALUE(LEFT(D104,LEN(D104)-1)),IF(RIGHT(D104,1)="%",0.01*VALUE(LEFT(D104,LEN(D104)-1)),IF(RIGHT(D104,1)="k",1000*VALUE(LEFT(D104,LEN(D104)-1)),VALUE(SUBSTITUTE(D104,",",""))))))))),"N/A")</f>
        <v/>
      </c>
      <c r="L104">
        <f>IFERROR(IF(TRIM(E104)="-", "N/A", IF(RIGHT(E104,1)=")",IF(RIGHT(E104,2)="T)",-1000000000000*VALUE(MID(E104,2,LEN(E104)-3)),IF(RIGHT(E104,2)="M)",-1000000*VALUE(MID(E104,2,LEN(E104)-3)),IF(RIGHT(E104,2)="B)",-1000000000*VALUE(MID(E104,2,LEN(E104)-3)),IF(RIGHT(E104,2)="k)",-1000*VALUE(MID(E104,2,LEN(E104)-3)),VALUE(SUBSTITUTE(E104,",","")))))),IF(RIGHT(E104,1)="T",1000000000000*VALUE(LEFT(E104,LEN(E104)-1)),IF(RIGHT(E104,1)="M",1000000*VALUE(LEFT(E104,LEN(E104)-1)),IF(RIGHT(E104,1)="B",1000000000*VALUE(LEFT(E104,LEN(E104)-1)),IF(RIGHT(E104,1)="%",0.01*VALUE(LEFT(E104,LEN(E104)-1)),IF(RIGHT(E104,1)="k",1000*VALUE(LEFT(E104,LEN(E104)-1)),VALUE(SUBSTITUTE(E104,",",""))))))))),"N/A")</f>
        <v/>
      </c>
      <c r="M104">
        <f>IFERROR(IF(TRIM(F104)="-", "N/A", IF(RIGHT(F104,1)=")",IF(RIGHT(F104,2)="T)",-1000000000000*VALUE(MID(F104,2,LEN(F104)-3)),IF(RIGHT(F104,2)="M)",-1000000*VALUE(MID(F104,2,LEN(F104)-3)),IF(RIGHT(F104,2)="B)",-1000000000*VALUE(MID(F104,2,LEN(F104)-3)),IF(RIGHT(F104,2)="k)",-1000*VALUE(MID(F104,2,LEN(F104)-3)),VALUE(SUBSTITUTE(F104,",","")))))),IF(RIGHT(F104,1)="T",1000000000000*VALUE(LEFT(F104,LEN(F104)-1)),IF(RIGHT(F104,1)="M",1000000*VALUE(LEFT(F104,LEN(F104)-1)),IF(RIGHT(F104,1)="B",1000000000*VALUE(LEFT(F104,LEN(F104)-1)),IF(RIGHT(F104,1)="%",0.01*VALUE(LEFT(F104,LEN(F104)-1)),IF(RIGHT(F104,1)="k",1000*VALUE(LEFT(F104,LEN(F104)-1)),VALUE(SUBSTITUTE(F104,",",""))))))))),"N/A")</f>
        <v/>
      </c>
      <c r="N104">
        <f>IFERROR(IF(TRIM(G104)="-", "N/A", IF(RIGHT(G104,1)=")",IF(RIGHT(G104,2)="T)",-1000000000000*VALUE(MID(G104,2,LEN(G104)-3)),IF(RIGHT(G104,2)="M)",-1000000*VALUE(MID(G104,2,LEN(G104)-3)),IF(RIGHT(G104,2)="B)",-1000000000*VALUE(MID(G104,2,LEN(G104)-3)),IF(RIGHT(G104,2)="k)",-1000*VALUE(MID(G104,2,LEN(G104)-3)),VALUE(SUBSTITUTE(G104,",","")))))),IF(RIGHT(G104,1)="T",1000000000000*VALUE(LEFT(G104,LEN(G104)-1)),IF(RIGHT(G104,1)="M",1000000*VALUE(LEFT(G104,LEN(G104)-1)),IF(RIGHT(G104,1)="B",1000000000*VALUE(LEFT(G104,LEN(G104)-1)),IF(RIGHT(G104,1)="%",0.01*VALUE(LEFT(G104,LEN(G104)-1)),IF(RIGHT(G104,1)="k",1000*VALUE(LEFT(G104,LEN(G104)-1)),VALUE(SUBSTITUTE(G104,",",""))))))))),"N/A")</f>
        <v/>
      </c>
    </row>
    <row r="105" spans="1:60">
      <c r="I105">
        <f>IF(AND(K105&gt; J105, L105&gt; K105, M105&gt; L105, N105&gt; M105), "pos_trend", IF(AND(K105&lt; J105, L105&lt; K105, M105&lt; L105, N105&lt; M105), "neg_trend", "N/A"))</f>
        <v/>
      </c>
      <c r="J105">
        <f>IFERROR(IF(TRIM(C105)="-", "N/A", IF(RIGHT(C105,1)=")",IF(RIGHT(C105,2)="T)",-1000000000000*VALUE(MID(C105,2,LEN(C105)-3)),IF(RIGHT(C105,2)="M)",-1000000*VALUE(MID(C105,2,LEN(C105)-3)),IF(RIGHT(C105,2)="B)",-1000000000*VALUE(MID(C105,2,LEN(C105)-3)),IF(RIGHT(C105,2)="k)",-1000*VALUE(MID(C105,2,LEN(C105)-3)),VALUE(SUBSTITUTE(C105,",","")))))),IF(RIGHT(C105,1)="T",1000000000000*VALUE(LEFT(C105,LEN(C105)-1)),IF(RIGHT(C105,1)="M",1000000*VALUE(LEFT(C105,LEN(C105)-1)),IF(RIGHT(C105,1)="B",1000000000*VALUE(LEFT(C105,LEN(C105)-1)),IF(RIGHT(C105,1)="%",0.01*VALUE(LEFT(C105,LEN(C105)-1)),IF(RIGHT(C105,1)="k",1000*VALUE(LEFT(C105,LEN(C105)-1)),VALUE(SUBSTITUTE(C105,",",""))))))))),"N/A")</f>
        <v/>
      </c>
      <c r="K105">
        <f>IFERROR(IF(TRIM(D105)="-", "N/A", IF(RIGHT(D105,1)=")",IF(RIGHT(D105,2)="T)",-1000000000000*VALUE(MID(D105,2,LEN(D105)-3)),IF(RIGHT(D105,2)="M)",-1000000*VALUE(MID(D105,2,LEN(D105)-3)),IF(RIGHT(D105,2)="B)",-1000000000*VALUE(MID(D105,2,LEN(D105)-3)),IF(RIGHT(D105,2)="k)",-1000*VALUE(MID(D105,2,LEN(D105)-3)),VALUE(SUBSTITUTE(D105,",","")))))),IF(RIGHT(D105,1)="T",1000000000000*VALUE(LEFT(D105,LEN(D105)-1)),IF(RIGHT(D105,1)="M",1000000*VALUE(LEFT(D105,LEN(D105)-1)),IF(RIGHT(D105,1)="B",1000000000*VALUE(LEFT(D105,LEN(D105)-1)),IF(RIGHT(D105,1)="%",0.01*VALUE(LEFT(D105,LEN(D105)-1)),IF(RIGHT(D105,1)="k",1000*VALUE(LEFT(D105,LEN(D105)-1)),VALUE(SUBSTITUTE(D105,",",""))))))))),"N/A")</f>
        <v/>
      </c>
      <c r="L105">
        <f>IFERROR(IF(TRIM(E105)="-", "N/A", IF(RIGHT(E105,1)=")",IF(RIGHT(E105,2)="T)",-1000000000000*VALUE(MID(E105,2,LEN(E105)-3)),IF(RIGHT(E105,2)="M)",-1000000*VALUE(MID(E105,2,LEN(E105)-3)),IF(RIGHT(E105,2)="B)",-1000000000*VALUE(MID(E105,2,LEN(E105)-3)),IF(RIGHT(E105,2)="k)",-1000*VALUE(MID(E105,2,LEN(E105)-3)),VALUE(SUBSTITUTE(E105,",","")))))),IF(RIGHT(E105,1)="T",1000000000000*VALUE(LEFT(E105,LEN(E105)-1)),IF(RIGHT(E105,1)="M",1000000*VALUE(LEFT(E105,LEN(E105)-1)),IF(RIGHT(E105,1)="B",1000000000*VALUE(LEFT(E105,LEN(E105)-1)),IF(RIGHT(E105,1)="%",0.01*VALUE(LEFT(E105,LEN(E105)-1)),IF(RIGHT(E105,1)="k",1000*VALUE(LEFT(E105,LEN(E105)-1)),VALUE(SUBSTITUTE(E105,",",""))))))))),"N/A")</f>
        <v/>
      </c>
      <c r="M105">
        <f>IFERROR(IF(TRIM(F105)="-", "N/A", IF(RIGHT(F105,1)=")",IF(RIGHT(F105,2)="T)",-1000000000000*VALUE(MID(F105,2,LEN(F105)-3)),IF(RIGHT(F105,2)="M)",-1000000*VALUE(MID(F105,2,LEN(F105)-3)),IF(RIGHT(F105,2)="B)",-1000000000*VALUE(MID(F105,2,LEN(F105)-3)),IF(RIGHT(F105,2)="k)",-1000*VALUE(MID(F105,2,LEN(F105)-3)),VALUE(SUBSTITUTE(F105,",","")))))),IF(RIGHT(F105,1)="T",1000000000000*VALUE(LEFT(F105,LEN(F105)-1)),IF(RIGHT(F105,1)="M",1000000*VALUE(LEFT(F105,LEN(F105)-1)),IF(RIGHT(F105,1)="B",1000000000*VALUE(LEFT(F105,LEN(F105)-1)),IF(RIGHT(F105,1)="%",0.01*VALUE(LEFT(F105,LEN(F105)-1)),IF(RIGHT(F105,1)="k",1000*VALUE(LEFT(F105,LEN(F105)-1)),VALUE(SUBSTITUTE(F105,",",""))))))))),"N/A")</f>
        <v/>
      </c>
      <c r="N105">
        <f>IFERROR(IF(TRIM(G105)="-", "N/A", IF(RIGHT(G105,1)=")",IF(RIGHT(G105,2)="T)",-1000000000000*VALUE(MID(G105,2,LEN(G105)-3)),IF(RIGHT(G105,2)="M)",-1000000*VALUE(MID(G105,2,LEN(G105)-3)),IF(RIGHT(G105,2)="B)",-1000000000*VALUE(MID(G105,2,LEN(G105)-3)),IF(RIGHT(G105,2)="k)",-1000*VALUE(MID(G105,2,LEN(G105)-3)),VALUE(SUBSTITUTE(G105,",","")))))),IF(RIGHT(G105,1)="T",1000000000000*VALUE(LEFT(G105,LEN(G105)-1)),IF(RIGHT(G105,1)="M",1000000*VALUE(LEFT(G105,LEN(G105)-1)),IF(RIGHT(G105,1)="B",1000000000*VALUE(LEFT(G105,LEN(G105)-1)),IF(RIGHT(G105,1)="%",0.01*VALUE(LEFT(G105,LEN(G105)-1)),IF(RIGHT(G105,1)="k",1000*VALUE(LEFT(G105,LEN(G105)-1)),VALUE(SUBSTITUTE(G105,",",""))))))))),"N/A")</f>
        <v/>
      </c>
    </row>
    <row r="106" spans="1:60">
      <c s="1" r="A106" t="n">
        <v>0</v>
      </c>
      <c r="B106" t="s">
        <v>22</v>
      </c>
      <c r="C106" t="s">
        <v>1695</v>
      </c>
      <c r="I106">
        <f>IF(AND(K106&gt; J106, L106&gt; K106, M106&gt; L106, N106&gt; M106), "pos_trend", IF(AND(K106&lt; J106, L106&lt; K106, M106&lt; L106, N106&lt; M106), "neg_trend", "N/A"))</f>
        <v/>
      </c>
      <c r="J106">
        <f>IFERROR(IF(TRIM(C106)="-", "N/A", IF(RIGHT(C106,1)=")",IF(RIGHT(C106,2)="T)",-1000000000000*VALUE(MID(C106,2,LEN(C106)-3)),IF(RIGHT(C106,2)="M)",-1000000*VALUE(MID(C106,2,LEN(C106)-3)),IF(RIGHT(C106,2)="B)",-1000000000*VALUE(MID(C106,2,LEN(C106)-3)),IF(RIGHT(C106,2)="k)",-1000*VALUE(MID(C106,2,LEN(C106)-3)),VALUE(SUBSTITUTE(C106,",","")))))),IF(RIGHT(C106,1)="T",1000000000000*VALUE(LEFT(C106,LEN(C106)-1)),IF(RIGHT(C106,1)="M",1000000*VALUE(LEFT(C106,LEN(C106)-1)),IF(RIGHT(C106,1)="B",1000000000*VALUE(LEFT(C106,LEN(C106)-1)),IF(RIGHT(C106,1)="%",0.01*VALUE(LEFT(C106,LEN(C106)-1)),IF(RIGHT(C106,1)="k",1000*VALUE(LEFT(C106,LEN(C106)-1)),VALUE(SUBSTITUTE(C106,",",""))))))))),"N/A")</f>
        <v/>
      </c>
      <c r="K106">
        <f>IFERROR(IF(TRIM(D106)="-", "N/A", IF(RIGHT(D106,1)=")",IF(RIGHT(D106,2)="T)",-1000000000000*VALUE(MID(D106,2,LEN(D106)-3)),IF(RIGHT(D106,2)="M)",-1000000*VALUE(MID(D106,2,LEN(D106)-3)),IF(RIGHT(D106,2)="B)",-1000000000*VALUE(MID(D106,2,LEN(D106)-3)),IF(RIGHT(D106,2)="k)",-1000*VALUE(MID(D106,2,LEN(D106)-3)),VALUE(SUBSTITUTE(D106,",","")))))),IF(RIGHT(D106,1)="T",1000000000000*VALUE(LEFT(D106,LEN(D106)-1)),IF(RIGHT(D106,1)="M",1000000*VALUE(LEFT(D106,LEN(D106)-1)),IF(RIGHT(D106,1)="B",1000000000*VALUE(LEFT(D106,LEN(D106)-1)),IF(RIGHT(D106,1)="%",0.01*VALUE(LEFT(D106,LEN(D106)-1)),IF(RIGHT(D106,1)="k",1000*VALUE(LEFT(D106,LEN(D106)-1)),VALUE(SUBSTITUTE(D106,",",""))))))))),"N/A")</f>
        <v/>
      </c>
      <c r="L106">
        <f>IFERROR(IF(TRIM(E106)="-", "N/A", IF(RIGHT(E106,1)=")",IF(RIGHT(E106,2)="T)",-1000000000000*VALUE(MID(E106,2,LEN(E106)-3)),IF(RIGHT(E106,2)="M)",-1000000*VALUE(MID(E106,2,LEN(E106)-3)),IF(RIGHT(E106,2)="B)",-1000000000*VALUE(MID(E106,2,LEN(E106)-3)),IF(RIGHT(E106,2)="k)",-1000*VALUE(MID(E106,2,LEN(E106)-3)),VALUE(SUBSTITUTE(E106,",","")))))),IF(RIGHT(E106,1)="T",1000000000000*VALUE(LEFT(E106,LEN(E106)-1)),IF(RIGHT(E106,1)="M",1000000*VALUE(LEFT(E106,LEN(E106)-1)),IF(RIGHT(E106,1)="B",1000000000*VALUE(LEFT(E106,LEN(E106)-1)),IF(RIGHT(E106,1)="%",0.01*VALUE(LEFT(E106,LEN(E106)-1)),IF(RIGHT(E106,1)="k",1000*VALUE(LEFT(E106,LEN(E106)-1)),VALUE(SUBSTITUTE(E106,",",""))))))))),"N/A")</f>
        <v/>
      </c>
      <c r="M106">
        <f>IFERROR(IF(TRIM(F106)="-", "N/A", IF(RIGHT(F106,1)=")",IF(RIGHT(F106,2)="T)",-1000000000000*VALUE(MID(F106,2,LEN(F106)-3)),IF(RIGHT(F106,2)="M)",-1000000*VALUE(MID(F106,2,LEN(F106)-3)),IF(RIGHT(F106,2)="B)",-1000000000*VALUE(MID(F106,2,LEN(F106)-3)),IF(RIGHT(F106,2)="k)",-1000*VALUE(MID(F106,2,LEN(F106)-3)),VALUE(SUBSTITUTE(F106,",","")))))),IF(RIGHT(F106,1)="T",1000000000000*VALUE(LEFT(F106,LEN(F106)-1)),IF(RIGHT(F106,1)="M",1000000*VALUE(LEFT(F106,LEN(F106)-1)),IF(RIGHT(F106,1)="B",1000000000*VALUE(LEFT(F106,LEN(F106)-1)),IF(RIGHT(F106,1)="%",0.01*VALUE(LEFT(F106,LEN(F106)-1)),IF(RIGHT(F106,1)="k",1000*VALUE(LEFT(F106,LEN(F106)-1)),VALUE(SUBSTITUTE(F106,",",""))))))))),"N/A")</f>
        <v/>
      </c>
      <c r="N106">
        <f>IFERROR(IF(TRIM(G106)="-", "N/A", IF(RIGHT(G106,1)=")",IF(RIGHT(G106,2)="T)",-1000000000000*VALUE(MID(G106,2,LEN(G106)-3)),IF(RIGHT(G106,2)="M)",-1000000*VALUE(MID(G106,2,LEN(G106)-3)),IF(RIGHT(G106,2)="B)",-1000000000*VALUE(MID(G106,2,LEN(G106)-3)),IF(RIGHT(G106,2)="k)",-1000*VALUE(MID(G106,2,LEN(G106)-3)),VALUE(SUBSTITUTE(G106,",","")))))),IF(RIGHT(G106,1)="T",1000000000000*VALUE(LEFT(G106,LEN(G106)-1)),IF(RIGHT(G106,1)="M",1000000*VALUE(LEFT(G106,LEN(G106)-1)),IF(RIGHT(G106,1)="B",1000000000*VALUE(LEFT(G106,LEN(G106)-1)),IF(RIGHT(G106,1)="%",0.01*VALUE(LEFT(G106,LEN(G106)-1)),IF(RIGHT(G106,1)="k",1000*VALUE(LEFT(G106,LEN(G106)-1)),VALUE(SUBSTITUTE(G106,",",""))))))))),"N/A")</f>
        <v/>
      </c>
    </row>
    <row r="107" spans="1:60">
      <c s="1" r="A107" t="n">
        <v>1</v>
      </c>
      <c r="B107" t="s">
        <v>179</v>
      </c>
      <c r="C107" t="s">
        <v>1752</v>
      </c>
      <c r="I107">
        <f>IF(AND(K107&gt; J107, L107&gt; K107, M107&gt; L107, N107&gt; M107), "pos_trend", IF(AND(K107&lt; J107, L107&lt; K107, M107&lt; L107, N107&lt; M107), "neg_trend", "N/A"))</f>
        <v/>
      </c>
      <c r="J107">
        <f>IFERROR(IF(TRIM(C107)="-", "N/A", IF(RIGHT(C107,1)=")",IF(RIGHT(C107,2)="T)",-1000000000000*VALUE(MID(C107,2,LEN(C107)-3)),IF(RIGHT(C107,2)="M)",-1000000*VALUE(MID(C107,2,LEN(C107)-3)),IF(RIGHT(C107,2)="B)",-1000000000*VALUE(MID(C107,2,LEN(C107)-3)),IF(RIGHT(C107,2)="k)",-1000*VALUE(MID(C107,2,LEN(C107)-3)),VALUE(SUBSTITUTE(C107,",","")))))),IF(RIGHT(C107,1)="T",1000000000000*VALUE(LEFT(C107,LEN(C107)-1)),IF(RIGHT(C107,1)="M",1000000*VALUE(LEFT(C107,LEN(C107)-1)),IF(RIGHT(C107,1)="B",1000000000*VALUE(LEFT(C107,LEN(C107)-1)),IF(RIGHT(C107,1)="%",0.01*VALUE(LEFT(C107,LEN(C107)-1)),IF(RIGHT(C107,1)="k",1000*VALUE(LEFT(C107,LEN(C107)-1)),VALUE(SUBSTITUTE(C107,",",""))))))))),"N/A")</f>
        <v/>
      </c>
      <c r="K107">
        <f>IFERROR(IF(TRIM(D107)="-", "N/A", IF(RIGHT(D107,1)=")",IF(RIGHT(D107,2)="T)",-1000000000000*VALUE(MID(D107,2,LEN(D107)-3)),IF(RIGHT(D107,2)="M)",-1000000*VALUE(MID(D107,2,LEN(D107)-3)),IF(RIGHT(D107,2)="B)",-1000000000*VALUE(MID(D107,2,LEN(D107)-3)),IF(RIGHT(D107,2)="k)",-1000*VALUE(MID(D107,2,LEN(D107)-3)),VALUE(SUBSTITUTE(D107,",","")))))),IF(RIGHT(D107,1)="T",1000000000000*VALUE(LEFT(D107,LEN(D107)-1)),IF(RIGHT(D107,1)="M",1000000*VALUE(LEFT(D107,LEN(D107)-1)),IF(RIGHT(D107,1)="B",1000000000*VALUE(LEFT(D107,LEN(D107)-1)),IF(RIGHT(D107,1)="%",0.01*VALUE(LEFT(D107,LEN(D107)-1)),IF(RIGHT(D107,1)="k",1000*VALUE(LEFT(D107,LEN(D107)-1)),VALUE(SUBSTITUTE(D107,",",""))))))))),"N/A")</f>
        <v/>
      </c>
      <c r="L107">
        <f>IFERROR(IF(TRIM(E107)="-", "N/A", IF(RIGHT(E107,1)=")",IF(RIGHT(E107,2)="T)",-1000000000000*VALUE(MID(E107,2,LEN(E107)-3)),IF(RIGHT(E107,2)="M)",-1000000*VALUE(MID(E107,2,LEN(E107)-3)),IF(RIGHT(E107,2)="B)",-1000000000*VALUE(MID(E107,2,LEN(E107)-3)),IF(RIGHT(E107,2)="k)",-1000*VALUE(MID(E107,2,LEN(E107)-3)),VALUE(SUBSTITUTE(E107,",","")))))),IF(RIGHT(E107,1)="T",1000000000000*VALUE(LEFT(E107,LEN(E107)-1)),IF(RIGHT(E107,1)="M",1000000*VALUE(LEFT(E107,LEN(E107)-1)),IF(RIGHT(E107,1)="B",1000000000*VALUE(LEFT(E107,LEN(E107)-1)),IF(RIGHT(E107,1)="%",0.01*VALUE(LEFT(E107,LEN(E107)-1)),IF(RIGHT(E107,1)="k",1000*VALUE(LEFT(E107,LEN(E107)-1)),VALUE(SUBSTITUTE(E107,",",""))))))))),"N/A")</f>
        <v/>
      </c>
      <c r="M107">
        <f>IFERROR(IF(TRIM(F107)="-", "N/A", IF(RIGHT(F107,1)=")",IF(RIGHT(F107,2)="T)",-1000000000000*VALUE(MID(F107,2,LEN(F107)-3)),IF(RIGHT(F107,2)="M)",-1000000*VALUE(MID(F107,2,LEN(F107)-3)),IF(RIGHT(F107,2)="B)",-1000000000*VALUE(MID(F107,2,LEN(F107)-3)),IF(RIGHT(F107,2)="k)",-1000*VALUE(MID(F107,2,LEN(F107)-3)),VALUE(SUBSTITUTE(F107,",","")))))),IF(RIGHT(F107,1)="T",1000000000000*VALUE(LEFT(F107,LEN(F107)-1)),IF(RIGHT(F107,1)="M",1000000*VALUE(LEFT(F107,LEN(F107)-1)),IF(RIGHT(F107,1)="B",1000000000*VALUE(LEFT(F107,LEN(F107)-1)),IF(RIGHT(F107,1)="%",0.01*VALUE(LEFT(F107,LEN(F107)-1)),IF(RIGHT(F107,1)="k",1000*VALUE(LEFT(F107,LEN(F107)-1)),VALUE(SUBSTITUTE(F107,",",""))))))))),"N/A")</f>
        <v/>
      </c>
      <c r="N107">
        <f>IFERROR(IF(TRIM(G107)="-", "N/A", IF(RIGHT(G107,1)=")",IF(RIGHT(G107,2)="T)",-1000000000000*VALUE(MID(G107,2,LEN(G107)-3)),IF(RIGHT(G107,2)="M)",-1000000*VALUE(MID(G107,2,LEN(G107)-3)),IF(RIGHT(G107,2)="B)",-1000000000*VALUE(MID(G107,2,LEN(G107)-3)),IF(RIGHT(G107,2)="k)",-1000*VALUE(MID(G107,2,LEN(G107)-3)),VALUE(SUBSTITUTE(G107,",","")))))),IF(RIGHT(G107,1)="T",1000000000000*VALUE(LEFT(G107,LEN(G107)-1)),IF(RIGHT(G107,1)="M",1000000*VALUE(LEFT(G107,LEN(G107)-1)),IF(RIGHT(G107,1)="B",1000000000*VALUE(LEFT(G107,LEN(G107)-1)),IF(RIGHT(G107,1)="%",0.01*VALUE(LEFT(G107,LEN(G107)-1)),IF(RIGHT(G107,1)="k",1000*VALUE(LEFT(G107,LEN(G107)-1)),VALUE(SUBSTITUTE(G107,",",""))))))))),"N/A")</f>
        <v/>
      </c>
    </row>
    <row r="108" spans="1:60">
      <c s="1" r="A108" t="n">
        <v>2</v>
      </c>
      <c r="B108" t="s">
        <v>181</v>
      </c>
      <c r="C108" t="s">
        <v>182</v>
      </c>
      <c r="I108">
        <f>IF(AND(K108&gt; J108, L108&gt; K108, M108&gt; L108, N108&gt; M108), "pos_trend", IF(AND(K108&lt; J108, L108&lt; K108, M108&lt; L108, N108&lt; M108), "neg_trend", "N/A"))</f>
        <v/>
      </c>
      <c r="J108">
        <f>IFERROR(IF(TRIM(C108)="-", "N/A", IF(RIGHT(C108,1)=")",IF(RIGHT(C108,2)="T)",-1000000000000*VALUE(MID(C108,2,LEN(C108)-3)),IF(RIGHT(C108,2)="M)",-1000000*VALUE(MID(C108,2,LEN(C108)-3)),IF(RIGHT(C108,2)="B)",-1000000000*VALUE(MID(C108,2,LEN(C108)-3)),IF(RIGHT(C108,2)="k)",-1000*VALUE(MID(C108,2,LEN(C108)-3)),VALUE(SUBSTITUTE(C108,",","")))))),IF(RIGHT(C108,1)="T",1000000000000*VALUE(LEFT(C108,LEN(C108)-1)),IF(RIGHT(C108,1)="M",1000000*VALUE(LEFT(C108,LEN(C108)-1)),IF(RIGHT(C108,1)="B",1000000000*VALUE(LEFT(C108,LEN(C108)-1)),IF(RIGHT(C108,1)="%",0.01*VALUE(LEFT(C108,LEN(C108)-1)),IF(RIGHT(C108,1)="k",1000*VALUE(LEFT(C108,LEN(C108)-1)),VALUE(SUBSTITUTE(C108,",",""))))))))),"N/A")</f>
        <v/>
      </c>
      <c r="K108">
        <f>IFERROR(IF(TRIM(D108)="-", "N/A", IF(RIGHT(D108,1)=")",IF(RIGHT(D108,2)="T)",-1000000000000*VALUE(MID(D108,2,LEN(D108)-3)),IF(RIGHT(D108,2)="M)",-1000000*VALUE(MID(D108,2,LEN(D108)-3)),IF(RIGHT(D108,2)="B)",-1000000000*VALUE(MID(D108,2,LEN(D108)-3)),IF(RIGHT(D108,2)="k)",-1000*VALUE(MID(D108,2,LEN(D108)-3)),VALUE(SUBSTITUTE(D108,",","")))))),IF(RIGHT(D108,1)="T",1000000000000*VALUE(LEFT(D108,LEN(D108)-1)),IF(RIGHT(D108,1)="M",1000000*VALUE(LEFT(D108,LEN(D108)-1)),IF(RIGHT(D108,1)="B",1000000000*VALUE(LEFT(D108,LEN(D108)-1)),IF(RIGHT(D108,1)="%",0.01*VALUE(LEFT(D108,LEN(D108)-1)),IF(RIGHT(D108,1)="k",1000*VALUE(LEFT(D108,LEN(D108)-1)),VALUE(SUBSTITUTE(D108,",",""))))))))),"N/A")</f>
        <v/>
      </c>
      <c r="L108">
        <f>IFERROR(IF(TRIM(E108)="-", "N/A", IF(RIGHT(E108,1)=")",IF(RIGHT(E108,2)="T)",-1000000000000*VALUE(MID(E108,2,LEN(E108)-3)),IF(RIGHT(E108,2)="M)",-1000000*VALUE(MID(E108,2,LEN(E108)-3)),IF(RIGHT(E108,2)="B)",-1000000000*VALUE(MID(E108,2,LEN(E108)-3)),IF(RIGHT(E108,2)="k)",-1000*VALUE(MID(E108,2,LEN(E108)-3)),VALUE(SUBSTITUTE(E108,",","")))))),IF(RIGHT(E108,1)="T",1000000000000*VALUE(LEFT(E108,LEN(E108)-1)),IF(RIGHT(E108,1)="M",1000000*VALUE(LEFT(E108,LEN(E108)-1)),IF(RIGHT(E108,1)="B",1000000000*VALUE(LEFT(E108,LEN(E108)-1)),IF(RIGHT(E108,1)="%",0.01*VALUE(LEFT(E108,LEN(E108)-1)),IF(RIGHT(E108,1)="k",1000*VALUE(LEFT(E108,LEN(E108)-1)),VALUE(SUBSTITUTE(E108,",",""))))))))),"N/A")</f>
        <v/>
      </c>
      <c r="M108">
        <f>IFERROR(IF(TRIM(F108)="-", "N/A", IF(RIGHT(F108,1)=")",IF(RIGHT(F108,2)="T)",-1000000000000*VALUE(MID(F108,2,LEN(F108)-3)),IF(RIGHT(F108,2)="M)",-1000000*VALUE(MID(F108,2,LEN(F108)-3)),IF(RIGHT(F108,2)="B)",-1000000000*VALUE(MID(F108,2,LEN(F108)-3)),IF(RIGHT(F108,2)="k)",-1000*VALUE(MID(F108,2,LEN(F108)-3)),VALUE(SUBSTITUTE(F108,",","")))))),IF(RIGHT(F108,1)="T",1000000000000*VALUE(LEFT(F108,LEN(F108)-1)),IF(RIGHT(F108,1)="M",1000000*VALUE(LEFT(F108,LEN(F108)-1)),IF(RIGHT(F108,1)="B",1000000000*VALUE(LEFT(F108,LEN(F108)-1)),IF(RIGHT(F108,1)="%",0.01*VALUE(LEFT(F108,LEN(F108)-1)),IF(RIGHT(F108,1)="k",1000*VALUE(LEFT(F108,LEN(F108)-1)),VALUE(SUBSTITUTE(F108,",",""))))))))),"N/A")</f>
        <v/>
      </c>
      <c r="N108">
        <f>IFERROR(IF(TRIM(G108)="-", "N/A", IF(RIGHT(G108,1)=")",IF(RIGHT(G108,2)="T)",-1000000000000*VALUE(MID(G108,2,LEN(G108)-3)),IF(RIGHT(G108,2)="M)",-1000000*VALUE(MID(G108,2,LEN(G108)-3)),IF(RIGHT(G108,2)="B)",-1000000000*VALUE(MID(G108,2,LEN(G108)-3)),IF(RIGHT(G108,2)="k)",-1000*VALUE(MID(G108,2,LEN(G108)-3)),VALUE(SUBSTITUTE(G108,",","")))))),IF(RIGHT(G108,1)="T",1000000000000*VALUE(LEFT(G108,LEN(G108)-1)),IF(RIGHT(G108,1)="M",1000000*VALUE(LEFT(G108,LEN(G108)-1)),IF(RIGHT(G108,1)="B",1000000000*VALUE(LEFT(G108,LEN(G108)-1)),IF(RIGHT(G108,1)="%",0.01*VALUE(LEFT(G108,LEN(G108)-1)),IF(RIGHT(G108,1)="k",1000*VALUE(LEFT(G108,LEN(G108)-1)),VALUE(SUBSTITUTE(G108,",",""))))))))),"N/A")</f>
        <v/>
      </c>
    </row>
    <row r="109" spans="1:60">
      <c s="1" r="A109" t="n">
        <v>3</v>
      </c>
      <c r="B109" t="s">
        <v>183</v>
      </c>
      <c r="C109" t="s">
        <v>1753</v>
      </c>
      <c r="I109">
        <f>IF(AND(K109&gt; J109, L109&gt; K109, M109&gt; L109, N109&gt; M109), "pos_trend", IF(AND(K109&lt; J109, L109&lt; K109, M109&lt; L109, N109&lt; M109), "neg_trend", "N/A"))</f>
        <v/>
      </c>
      <c r="J109">
        <f>IFERROR(IF(TRIM(C109)="-", "N/A", IF(RIGHT(C109,1)=")",IF(RIGHT(C109,2)="T)",-1000000000000*VALUE(MID(C109,2,LEN(C109)-3)),IF(RIGHT(C109,2)="M)",-1000000*VALUE(MID(C109,2,LEN(C109)-3)),IF(RIGHT(C109,2)="B)",-1000000000*VALUE(MID(C109,2,LEN(C109)-3)),IF(RIGHT(C109,2)="k)",-1000*VALUE(MID(C109,2,LEN(C109)-3)),VALUE(SUBSTITUTE(C109,",","")))))),IF(RIGHT(C109,1)="T",1000000000000*VALUE(LEFT(C109,LEN(C109)-1)),IF(RIGHT(C109,1)="M",1000000*VALUE(LEFT(C109,LEN(C109)-1)),IF(RIGHT(C109,1)="B",1000000000*VALUE(LEFT(C109,LEN(C109)-1)),IF(RIGHT(C109,1)="%",0.01*VALUE(LEFT(C109,LEN(C109)-1)),IF(RIGHT(C109,1)="k",1000*VALUE(LEFT(C109,LEN(C109)-1)),VALUE(SUBSTITUTE(C109,",",""))))))))),"N/A")</f>
        <v/>
      </c>
      <c r="K109">
        <f>IFERROR(IF(TRIM(D109)="-", "N/A", IF(RIGHT(D109,1)=")",IF(RIGHT(D109,2)="T)",-1000000000000*VALUE(MID(D109,2,LEN(D109)-3)),IF(RIGHT(D109,2)="M)",-1000000*VALUE(MID(D109,2,LEN(D109)-3)),IF(RIGHT(D109,2)="B)",-1000000000*VALUE(MID(D109,2,LEN(D109)-3)),IF(RIGHT(D109,2)="k)",-1000*VALUE(MID(D109,2,LEN(D109)-3)),VALUE(SUBSTITUTE(D109,",","")))))),IF(RIGHT(D109,1)="T",1000000000000*VALUE(LEFT(D109,LEN(D109)-1)),IF(RIGHT(D109,1)="M",1000000*VALUE(LEFT(D109,LEN(D109)-1)),IF(RIGHT(D109,1)="B",1000000000*VALUE(LEFT(D109,LEN(D109)-1)),IF(RIGHT(D109,1)="%",0.01*VALUE(LEFT(D109,LEN(D109)-1)),IF(RIGHT(D109,1)="k",1000*VALUE(LEFT(D109,LEN(D109)-1)),VALUE(SUBSTITUTE(D109,",",""))))))))),"N/A")</f>
        <v/>
      </c>
      <c r="L109">
        <f>IFERROR(IF(TRIM(E109)="-", "N/A", IF(RIGHT(E109,1)=")",IF(RIGHT(E109,2)="T)",-1000000000000*VALUE(MID(E109,2,LEN(E109)-3)),IF(RIGHT(E109,2)="M)",-1000000*VALUE(MID(E109,2,LEN(E109)-3)),IF(RIGHT(E109,2)="B)",-1000000000*VALUE(MID(E109,2,LEN(E109)-3)),IF(RIGHT(E109,2)="k)",-1000*VALUE(MID(E109,2,LEN(E109)-3)),VALUE(SUBSTITUTE(E109,",","")))))),IF(RIGHT(E109,1)="T",1000000000000*VALUE(LEFT(E109,LEN(E109)-1)),IF(RIGHT(E109,1)="M",1000000*VALUE(LEFT(E109,LEN(E109)-1)),IF(RIGHT(E109,1)="B",1000000000*VALUE(LEFT(E109,LEN(E109)-1)),IF(RIGHT(E109,1)="%",0.01*VALUE(LEFT(E109,LEN(E109)-1)),IF(RIGHT(E109,1)="k",1000*VALUE(LEFT(E109,LEN(E109)-1)),VALUE(SUBSTITUTE(E109,",",""))))))))),"N/A")</f>
        <v/>
      </c>
      <c r="M109">
        <f>IFERROR(IF(TRIM(F109)="-", "N/A", IF(RIGHT(F109,1)=")",IF(RIGHT(F109,2)="T)",-1000000000000*VALUE(MID(F109,2,LEN(F109)-3)),IF(RIGHT(F109,2)="M)",-1000000*VALUE(MID(F109,2,LEN(F109)-3)),IF(RIGHT(F109,2)="B)",-1000000000*VALUE(MID(F109,2,LEN(F109)-3)),IF(RIGHT(F109,2)="k)",-1000*VALUE(MID(F109,2,LEN(F109)-3)),VALUE(SUBSTITUTE(F109,",","")))))),IF(RIGHT(F109,1)="T",1000000000000*VALUE(LEFT(F109,LEN(F109)-1)),IF(RIGHT(F109,1)="M",1000000*VALUE(LEFT(F109,LEN(F109)-1)),IF(RIGHT(F109,1)="B",1000000000*VALUE(LEFT(F109,LEN(F109)-1)),IF(RIGHT(F109,1)="%",0.01*VALUE(LEFT(F109,LEN(F109)-1)),IF(RIGHT(F109,1)="k",1000*VALUE(LEFT(F109,LEN(F109)-1)),VALUE(SUBSTITUTE(F109,",",""))))))))),"N/A")</f>
        <v/>
      </c>
      <c r="N109">
        <f>IFERROR(IF(TRIM(G109)="-", "N/A", IF(RIGHT(G109,1)=")",IF(RIGHT(G109,2)="T)",-1000000000000*VALUE(MID(G109,2,LEN(G109)-3)),IF(RIGHT(G109,2)="M)",-1000000*VALUE(MID(G109,2,LEN(G109)-3)),IF(RIGHT(G109,2)="B)",-1000000000*VALUE(MID(G109,2,LEN(G109)-3)),IF(RIGHT(G109,2)="k)",-1000*VALUE(MID(G109,2,LEN(G109)-3)),VALUE(SUBSTITUTE(G109,",","")))))),IF(RIGHT(G109,1)="T",1000000000000*VALUE(LEFT(G109,LEN(G109)-1)),IF(RIGHT(G109,1)="M",1000000*VALUE(LEFT(G109,LEN(G109)-1)),IF(RIGHT(G109,1)="B",1000000000*VALUE(LEFT(G109,LEN(G109)-1)),IF(RIGHT(G109,1)="%",0.01*VALUE(LEFT(G109,LEN(G109)-1)),IF(RIGHT(G109,1)="k",1000*VALUE(LEFT(G109,LEN(G109)-1)),VALUE(SUBSTITUTE(G109,",",""))))))))),"N/A")</f>
        <v/>
      </c>
    </row>
    <row r="110" spans="1:60">
      <c s="1" r="A110" t="n">
        <v>4</v>
      </c>
      <c r="B110" t="s">
        <v>185</v>
      </c>
      <c r="C110" t="s">
        <v>1754</v>
      </c>
      <c r="I110">
        <f>IF(AND(K110&gt; J110, L110&gt; K110, M110&gt; L110, N110&gt; M110), "pos_trend", IF(AND(K110&lt; J110, L110&lt; K110, M110&lt; L110, N110&lt; M110), "neg_trend", "N/A"))</f>
        <v/>
      </c>
      <c r="J110">
        <f>IFERROR(IF(TRIM(C110)="-", "N/A", IF(RIGHT(C110,1)=")",IF(RIGHT(C110,2)="T)",-1000000000000*VALUE(MID(C110,2,LEN(C110)-3)),IF(RIGHT(C110,2)="M)",-1000000*VALUE(MID(C110,2,LEN(C110)-3)),IF(RIGHT(C110,2)="B)",-1000000000*VALUE(MID(C110,2,LEN(C110)-3)),IF(RIGHT(C110,2)="k)",-1000*VALUE(MID(C110,2,LEN(C110)-3)),VALUE(SUBSTITUTE(C110,",","")))))),IF(RIGHT(C110,1)="T",1000000000000*VALUE(LEFT(C110,LEN(C110)-1)),IF(RIGHT(C110,1)="M",1000000*VALUE(LEFT(C110,LEN(C110)-1)),IF(RIGHT(C110,1)="B",1000000000*VALUE(LEFT(C110,LEN(C110)-1)),IF(RIGHT(C110,1)="%",0.01*VALUE(LEFT(C110,LEN(C110)-1)),IF(RIGHT(C110,1)="k",1000*VALUE(LEFT(C110,LEN(C110)-1)),VALUE(SUBSTITUTE(C110,",",""))))))))),"N/A")</f>
        <v/>
      </c>
      <c r="K110">
        <f>IFERROR(IF(TRIM(D110)="-", "N/A", IF(RIGHT(D110,1)=")",IF(RIGHT(D110,2)="T)",-1000000000000*VALUE(MID(D110,2,LEN(D110)-3)),IF(RIGHT(D110,2)="M)",-1000000*VALUE(MID(D110,2,LEN(D110)-3)),IF(RIGHT(D110,2)="B)",-1000000000*VALUE(MID(D110,2,LEN(D110)-3)),IF(RIGHT(D110,2)="k)",-1000*VALUE(MID(D110,2,LEN(D110)-3)),VALUE(SUBSTITUTE(D110,",","")))))),IF(RIGHT(D110,1)="T",1000000000000*VALUE(LEFT(D110,LEN(D110)-1)),IF(RIGHT(D110,1)="M",1000000*VALUE(LEFT(D110,LEN(D110)-1)),IF(RIGHT(D110,1)="B",1000000000*VALUE(LEFT(D110,LEN(D110)-1)),IF(RIGHT(D110,1)="%",0.01*VALUE(LEFT(D110,LEN(D110)-1)),IF(RIGHT(D110,1)="k",1000*VALUE(LEFT(D110,LEN(D110)-1)),VALUE(SUBSTITUTE(D110,",",""))))))))),"N/A")</f>
        <v/>
      </c>
      <c r="L110">
        <f>IFERROR(IF(TRIM(E110)="-", "N/A", IF(RIGHT(E110,1)=")",IF(RIGHT(E110,2)="T)",-1000000000000*VALUE(MID(E110,2,LEN(E110)-3)),IF(RIGHT(E110,2)="M)",-1000000*VALUE(MID(E110,2,LEN(E110)-3)),IF(RIGHT(E110,2)="B)",-1000000000*VALUE(MID(E110,2,LEN(E110)-3)),IF(RIGHT(E110,2)="k)",-1000*VALUE(MID(E110,2,LEN(E110)-3)),VALUE(SUBSTITUTE(E110,",","")))))),IF(RIGHT(E110,1)="T",1000000000000*VALUE(LEFT(E110,LEN(E110)-1)),IF(RIGHT(E110,1)="M",1000000*VALUE(LEFT(E110,LEN(E110)-1)),IF(RIGHT(E110,1)="B",1000000000*VALUE(LEFT(E110,LEN(E110)-1)),IF(RIGHT(E110,1)="%",0.01*VALUE(LEFT(E110,LEN(E110)-1)),IF(RIGHT(E110,1)="k",1000*VALUE(LEFT(E110,LEN(E110)-1)),VALUE(SUBSTITUTE(E110,",",""))))))))),"N/A")</f>
        <v/>
      </c>
      <c r="M110">
        <f>IFERROR(IF(TRIM(F110)="-", "N/A", IF(RIGHT(F110,1)=")",IF(RIGHT(F110,2)="T)",-1000000000000*VALUE(MID(F110,2,LEN(F110)-3)),IF(RIGHT(F110,2)="M)",-1000000*VALUE(MID(F110,2,LEN(F110)-3)),IF(RIGHT(F110,2)="B)",-1000000000*VALUE(MID(F110,2,LEN(F110)-3)),IF(RIGHT(F110,2)="k)",-1000*VALUE(MID(F110,2,LEN(F110)-3)),VALUE(SUBSTITUTE(F110,",","")))))),IF(RIGHT(F110,1)="T",1000000000000*VALUE(LEFT(F110,LEN(F110)-1)),IF(RIGHT(F110,1)="M",1000000*VALUE(LEFT(F110,LEN(F110)-1)),IF(RIGHT(F110,1)="B",1000000000*VALUE(LEFT(F110,LEN(F110)-1)),IF(RIGHT(F110,1)="%",0.01*VALUE(LEFT(F110,LEN(F110)-1)),IF(RIGHT(F110,1)="k",1000*VALUE(LEFT(F110,LEN(F110)-1)),VALUE(SUBSTITUTE(F110,",",""))))))))),"N/A")</f>
        <v/>
      </c>
      <c r="N110">
        <f>IFERROR(IF(TRIM(G110)="-", "N/A", IF(RIGHT(G110,1)=")",IF(RIGHT(G110,2)="T)",-1000000000000*VALUE(MID(G110,2,LEN(G110)-3)),IF(RIGHT(G110,2)="M)",-1000000*VALUE(MID(G110,2,LEN(G110)-3)),IF(RIGHT(G110,2)="B)",-1000000000*VALUE(MID(G110,2,LEN(G110)-3)),IF(RIGHT(G110,2)="k)",-1000*VALUE(MID(G110,2,LEN(G110)-3)),VALUE(SUBSTITUTE(G110,",","")))))),IF(RIGHT(G110,1)="T",1000000000000*VALUE(LEFT(G110,LEN(G110)-1)),IF(RIGHT(G110,1)="M",1000000*VALUE(LEFT(G110,LEN(G110)-1)),IF(RIGHT(G110,1)="B",1000000000*VALUE(LEFT(G110,LEN(G110)-1)),IF(RIGHT(G110,1)="%",0.01*VALUE(LEFT(G110,LEN(G110)-1)),IF(RIGHT(G110,1)="k",1000*VALUE(LEFT(G110,LEN(G110)-1)),VALUE(SUBSTITUTE(G110,",",""))))))))),"N/A")</f>
        <v/>
      </c>
    </row>
    <row r="111" spans="1:60">
      <c s="1" r="A111" t="n">
        <v>5</v>
      </c>
      <c r="B111" t="s">
        <v>187</v>
      </c>
      <c r="C111" t="s">
        <v>1755</v>
      </c>
      <c r="I111">
        <f>IF(AND(K111&gt; J111, L111&gt; K111, M111&gt; L111, N111&gt; M111), "pos_trend", IF(AND(K111&lt; J111, L111&lt; K111, M111&lt; L111, N111&lt; M111), "neg_trend", "N/A"))</f>
        <v/>
      </c>
      <c r="J111">
        <f>IFERROR(IF(TRIM(C111)="-", "N/A", IF(RIGHT(C111,1)=")",IF(RIGHT(C111,2)="T)",-1000000000000*VALUE(MID(C111,2,LEN(C111)-3)),IF(RIGHT(C111,2)="M)",-1000000*VALUE(MID(C111,2,LEN(C111)-3)),IF(RIGHT(C111,2)="B)",-1000000000*VALUE(MID(C111,2,LEN(C111)-3)),IF(RIGHT(C111,2)="k)",-1000*VALUE(MID(C111,2,LEN(C111)-3)),VALUE(SUBSTITUTE(C111,",","")))))),IF(RIGHT(C111,1)="T",1000000000000*VALUE(LEFT(C111,LEN(C111)-1)),IF(RIGHT(C111,1)="M",1000000*VALUE(LEFT(C111,LEN(C111)-1)),IF(RIGHT(C111,1)="B",1000000000*VALUE(LEFT(C111,LEN(C111)-1)),IF(RIGHT(C111,1)="%",0.01*VALUE(LEFT(C111,LEN(C111)-1)),IF(RIGHT(C111,1)="k",1000*VALUE(LEFT(C111,LEN(C111)-1)),VALUE(SUBSTITUTE(C111,",",""))))))))),"N/A")</f>
        <v/>
      </c>
      <c r="K111">
        <f>IFERROR(IF(TRIM(D111)="-", "N/A", IF(RIGHT(D111,1)=")",IF(RIGHT(D111,2)="T)",-1000000000000*VALUE(MID(D111,2,LEN(D111)-3)),IF(RIGHT(D111,2)="M)",-1000000*VALUE(MID(D111,2,LEN(D111)-3)),IF(RIGHT(D111,2)="B)",-1000000000*VALUE(MID(D111,2,LEN(D111)-3)),IF(RIGHT(D111,2)="k)",-1000*VALUE(MID(D111,2,LEN(D111)-3)),VALUE(SUBSTITUTE(D111,",","")))))),IF(RIGHT(D111,1)="T",1000000000000*VALUE(LEFT(D111,LEN(D111)-1)),IF(RIGHT(D111,1)="M",1000000*VALUE(LEFT(D111,LEN(D111)-1)),IF(RIGHT(D111,1)="B",1000000000*VALUE(LEFT(D111,LEN(D111)-1)),IF(RIGHT(D111,1)="%",0.01*VALUE(LEFT(D111,LEN(D111)-1)),IF(RIGHT(D111,1)="k",1000*VALUE(LEFT(D111,LEN(D111)-1)),VALUE(SUBSTITUTE(D111,",",""))))))))),"N/A")</f>
        <v/>
      </c>
      <c r="L111">
        <f>IFERROR(IF(TRIM(E111)="-", "N/A", IF(RIGHT(E111,1)=")",IF(RIGHT(E111,2)="T)",-1000000000000*VALUE(MID(E111,2,LEN(E111)-3)),IF(RIGHT(E111,2)="M)",-1000000*VALUE(MID(E111,2,LEN(E111)-3)),IF(RIGHT(E111,2)="B)",-1000000000*VALUE(MID(E111,2,LEN(E111)-3)),IF(RIGHT(E111,2)="k)",-1000*VALUE(MID(E111,2,LEN(E111)-3)),VALUE(SUBSTITUTE(E111,",","")))))),IF(RIGHT(E111,1)="T",1000000000000*VALUE(LEFT(E111,LEN(E111)-1)),IF(RIGHT(E111,1)="M",1000000*VALUE(LEFT(E111,LEN(E111)-1)),IF(RIGHT(E111,1)="B",1000000000*VALUE(LEFT(E111,LEN(E111)-1)),IF(RIGHT(E111,1)="%",0.01*VALUE(LEFT(E111,LEN(E111)-1)),IF(RIGHT(E111,1)="k",1000*VALUE(LEFT(E111,LEN(E111)-1)),VALUE(SUBSTITUTE(E111,",",""))))))))),"N/A")</f>
        <v/>
      </c>
      <c r="M111">
        <f>IFERROR(IF(TRIM(F111)="-", "N/A", IF(RIGHT(F111,1)=")",IF(RIGHT(F111,2)="T)",-1000000000000*VALUE(MID(F111,2,LEN(F111)-3)),IF(RIGHT(F111,2)="M)",-1000000*VALUE(MID(F111,2,LEN(F111)-3)),IF(RIGHT(F111,2)="B)",-1000000000*VALUE(MID(F111,2,LEN(F111)-3)),IF(RIGHT(F111,2)="k)",-1000*VALUE(MID(F111,2,LEN(F111)-3)),VALUE(SUBSTITUTE(F111,",","")))))),IF(RIGHT(F111,1)="T",1000000000000*VALUE(LEFT(F111,LEN(F111)-1)),IF(RIGHT(F111,1)="M",1000000*VALUE(LEFT(F111,LEN(F111)-1)),IF(RIGHT(F111,1)="B",1000000000*VALUE(LEFT(F111,LEN(F111)-1)),IF(RIGHT(F111,1)="%",0.01*VALUE(LEFT(F111,LEN(F111)-1)),IF(RIGHT(F111,1)="k",1000*VALUE(LEFT(F111,LEN(F111)-1)),VALUE(SUBSTITUTE(F111,",",""))))))))),"N/A")</f>
        <v/>
      </c>
      <c r="N111">
        <f>IFERROR(IF(TRIM(G111)="-", "N/A", IF(RIGHT(G111,1)=")",IF(RIGHT(G111,2)="T)",-1000000000000*VALUE(MID(G111,2,LEN(G111)-3)),IF(RIGHT(G111,2)="M)",-1000000*VALUE(MID(G111,2,LEN(G111)-3)),IF(RIGHT(G111,2)="B)",-1000000000*VALUE(MID(G111,2,LEN(G111)-3)),IF(RIGHT(G111,2)="k)",-1000*VALUE(MID(G111,2,LEN(G111)-3)),VALUE(SUBSTITUTE(G111,",","")))))),IF(RIGHT(G111,1)="T",1000000000000*VALUE(LEFT(G111,LEN(G111)-1)),IF(RIGHT(G111,1)="M",1000000*VALUE(LEFT(G111,LEN(G111)-1)),IF(RIGHT(G111,1)="B",1000000000*VALUE(LEFT(G111,LEN(G111)-1)),IF(RIGHT(G111,1)="%",0.01*VALUE(LEFT(G111,LEN(G111)-1)),IF(RIGHT(G111,1)="k",1000*VALUE(LEFT(G111,LEN(G111)-1)),VALUE(SUBSTITUTE(G111,",",""))))))))),"N/A")</f>
        <v/>
      </c>
    </row>
    <row r="112" spans="1:60">
      <c s="1" r="A112" t="n">
        <v>6</v>
      </c>
      <c r="B112" t="s">
        <v>189</v>
      </c>
      <c r="C112" t="s">
        <v>1756</v>
      </c>
      <c r="I112">
        <f>IF(AND(K112&gt; J112, L112&gt; K112, M112&gt; L112, N112&gt; M112), "pos_trend", IF(AND(K112&lt; J112, L112&lt; K112, M112&lt; L112, N112&lt; M112), "neg_trend", "N/A"))</f>
        <v/>
      </c>
      <c r="J112">
        <f>IFERROR(IF(TRIM(C112)="-", "N/A", IF(RIGHT(C112,1)=")",IF(RIGHT(C112,2)="T)",-1000000000000*VALUE(MID(C112,2,LEN(C112)-3)),IF(RIGHT(C112,2)="M)",-1000000*VALUE(MID(C112,2,LEN(C112)-3)),IF(RIGHT(C112,2)="B)",-1000000000*VALUE(MID(C112,2,LEN(C112)-3)),IF(RIGHT(C112,2)="k)",-1000*VALUE(MID(C112,2,LEN(C112)-3)),VALUE(SUBSTITUTE(C112,",","")))))),IF(RIGHT(C112,1)="T",1000000000000*VALUE(LEFT(C112,LEN(C112)-1)),IF(RIGHT(C112,1)="M",1000000*VALUE(LEFT(C112,LEN(C112)-1)),IF(RIGHT(C112,1)="B",1000000000*VALUE(LEFT(C112,LEN(C112)-1)),IF(RIGHT(C112,1)="%",0.01*VALUE(LEFT(C112,LEN(C112)-1)),IF(RIGHT(C112,1)="k",1000*VALUE(LEFT(C112,LEN(C112)-1)),VALUE(SUBSTITUTE(C112,",",""))))))))),"N/A")</f>
        <v/>
      </c>
      <c r="K112">
        <f>IFERROR(IF(TRIM(D112)="-", "N/A", IF(RIGHT(D112,1)=")",IF(RIGHT(D112,2)="T)",-1000000000000*VALUE(MID(D112,2,LEN(D112)-3)),IF(RIGHT(D112,2)="M)",-1000000*VALUE(MID(D112,2,LEN(D112)-3)),IF(RIGHT(D112,2)="B)",-1000000000*VALUE(MID(D112,2,LEN(D112)-3)),IF(RIGHT(D112,2)="k)",-1000*VALUE(MID(D112,2,LEN(D112)-3)),VALUE(SUBSTITUTE(D112,",","")))))),IF(RIGHT(D112,1)="T",1000000000000*VALUE(LEFT(D112,LEN(D112)-1)),IF(RIGHT(D112,1)="M",1000000*VALUE(LEFT(D112,LEN(D112)-1)),IF(RIGHT(D112,1)="B",1000000000*VALUE(LEFT(D112,LEN(D112)-1)),IF(RIGHT(D112,1)="%",0.01*VALUE(LEFT(D112,LEN(D112)-1)),IF(RIGHT(D112,1)="k",1000*VALUE(LEFT(D112,LEN(D112)-1)),VALUE(SUBSTITUTE(D112,",",""))))))))),"N/A")</f>
        <v/>
      </c>
      <c r="L112">
        <f>IFERROR(IF(TRIM(E112)="-", "N/A", IF(RIGHT(E112,1)=")",IF(RIGHT(E112,2)="T)",-1000000000000*VALUE(MID(E112,2,LEN(E112)-3)),IF(RIGHT(E112,2)="M)",-1000000*VALUE(MID(E112,2,LEN(E112)-3)),IF(RIGHT(E112,2)="B)",-1000000000*VALUE(MID(E112,2,LEN(E112)-3)),IF(RIGHT(E112,2)="k)",-1000*VALUE(MID(E112,2,LEN(E112)-3)),VALUE(SUBSTITUTE(E112,",","")))))),IF(RIGHT(E112,1)="T",1000000000000*VALUE(LEFT(E112,LEN(E112)-1)),IF(RIGHT(E112,1)="M",1000000*VALUE(LEFT(E112,LEN(E112)-1)),IF(RIGHT(E112,1)="B",1000000000*VALUE(LEFT(E112,LEN(E112)-1)),IF(RIGHT(E112,1)="%",0.01*VALUE(LEFT(E112,LEN(E112)-1)),IF(RIGHT(E112,1)="k",1000*VALUE(LEFT(E112,LEN(E112)-1)),VALUE(SUBSTITUTE(E112,",",""))))))))),"N/A")</f>
        <v/>
      </c>
      <c r="M112">
        <f>IFERROR(IF(TRIM(F112)="-", "N/A", IF(RIGHT(F112,1)=")",IF(RIGHT(F112,2)="T)",-1000000000000*VALUE(MID(F112,2,LEN(F112)-3)),IF(RIGHT(F112,2)="M)",-1000000*VALUE(MID(F112,2,LEN(F112)-3)),IF(RIGHT(F112,2)="B)",-1000000000*VALUE(MID(F112,2,LEN(F112)-3)),IF(RIGHT(F112,2)="k)",-1000*VALUE(MID(F112,2,LEN(F112)-3)),VALUE(SUBSTITUTE(F112,",","")))))),IF(RIGHT(F112,1)="T",1000000000000*VALUE(LEFT(F112,LEN(F112)-1)),IF(RIGHT(F112,1)="M",1000000*VALUE(LEFT(F112,LEN(F112)-1)),IF(RIGHT(F112,1)="B",1000000000*VALUE(LEFT(F112,LEN(F112)-1)),IF(RIGHT(F112,1)="%",0.01*VALUE(LEFT(F112,LEN(F112)-1)),IF(RIGHT(F112,1)="k",1000*VALUE(LEFT(F112,LEN(F112)-1)),VALUE(SUBSTITUTE(F112,",",""))))))))),"N/A")</f>
        <v/>
      </c>
      <c r="N112">
        <f>IFERROR(IF(TRIM(G112)="-", "N/A", IF(RIGHT(G112,1)=")",IF(RIGHT(G112,2)="T)",-1000000000000*VALUE(MID(G112,2,LEN(G112)-3)),IF(RIGHT(G112,2)="M)",-1000000*VALUE(MID(G112,2,LEN(G112)-3)),IF(RIGHT(G112,2)="B)",-1000000000*VALUE(MID(G112,2,LEN(G112)-3)),IF(RIGHT(G112,2)="k)",-1000*VALUE(MID(G112,2,LEN(G112)-3)),VALUE(SUBSTITUTE(G112,",","")))))),IF(RIGHT(G112,1)="T",1000000000000*VALUE(LEFT(G112,LEN(G112)-1)),IF(RIGHT(G112,1)="M",1000000*VALUE(LEFT(G112,LEN(G112)-1)),IF(RIGHT(G112,1)="B",1000000000*VALUE(LEFT(G112,LEN(G112)-1)),IF(RIGHT(G112,1)="%",0.01*VALUE(LEFT(G112,LEN(G112)-1)),IF(RIGHT(G112,1)="k",1000*VALUE(LEFT(G112,LEN(G112)-1)),VALUE(SUBSTITUTE(G112,",",""))))))))),"N/A")</f>
        <v/>
      </c>
    </row>
    <row r="113" spans="1:60">
      <c r="I113">
        <f>IF(AND(K113&gt; J113, L113&gt; K113, M113&gt; L113, N113&gt; M113), "pos_trend", IF(AND(K113&lt; J113, L113&lt; K113, M113&lt; L113, N113&lt; M113), "neg_trend", "N/A"))</f>
        <v/>
      </c>
      <c r="J113">
        <f>IFERROR(IF(TRIM(C113)="-", "N/A", IF(RIGHT(C113,1)=")",IF(RIGHT(C113,2)="T)",-1000000000000*VALUE(MID(C113,2,LEN(C113)-3)),IF(RIGHT(C113,2)="M)",-1000000*VALUE(MID(C113,2,LEN(C113)-3)),IF(RIGHT(C113,2)="B)",-1000000000*VALUE(MID(C113,2,LEN(C113)-3)),IF(RIGHT(C113,2)="k)",-1000*VALUE(MID(C113,2,LEN(C113)-3)),VALUE(SUBSTITUTE(C113,",","")))))),IF(RIGHT(C113,1)="T",1000000000000*VALUE(LEFT(C113,LEN(C113)-1)),IF(RIGHT(C113,1)="M",1000000*VALUE(LEFT(C113,LEN(C113)-1)),IF(RIGHT(C113,1)="B",1000000000*VALUE(LEFT(C113,LEN(C113)-1)),IF(RIGHT(C113,1)="%",0.01*VALUE(LEFT(C113,LEN(C113)-1)),IF(RIGHT(C113,1)="k",1000*VALUE(LEFT(C113,LEN(C113)-1)),VALUE(SUBSTITUTE(C113,",",""))))))))),"N/A")</f>
        <v/>
      </c>
      <c r="K113">
        <f>IFERROR(IF(TRIM(D113)="-", "N/A", IF(RIGHT(D113,1)=")",IF(RIGHT(D113,2)="T)",-1000000000000*VALUE(MID(D113,2,LEN(D113)-3)),IF(RIGHT(D113,2)="M)",-1000000*VALUE(MID(D113,2,LEN(D113)-3)),IF(RIGHT(D113,2)="B)",-1000000000*VALUE(MID(D113,2,LEN(D113)-3)),IF(RIGHT(D113,2)="k)",-1000*VALUE(MID(D113,2,LEN(D113)-3)),VALUE(SUBSTITUTE(D113,",","")))))),IF(RIGHT(D113,1)="T",1000000000000*VALUE(LEFT(D113,LEN(D113)-1)),IF(RIGHT(D113,1)="M",1000000*VALUE(LEFT(D113,LEN(D113)-1)),IF(RIGHT(D113,1)="B",1000000000*VALUE(LEFT(D113,LEN(D113)-1)),IF(RIGHT(D113,1)="%",0.01*VALUE(LEFT(D113,LEN(D113)-1)),IF(RIGHT(D113,1)="k",1000*VALUE(LEFT(D113,LEN(D113)-1)),VALUE(SUBSTITUTE(D113,",",""))))))))),"N/A")</f>
        <v/>
      </c>
      <c r="L113">
        <f>IFERROR(IF(TRIM(E113)="-", "N/A", IF(RIGHT(E113,1)=")",IF(RIGHT(E113,2)="T)",-1000000000000*VALUE(MID(E113,2,LEN(E113)-3)),IF(RIGHT(E113,2)="M)",-1000000*VALUE(MID(E113,2,LEN(E113)-3)),IF(RIGHT(E113,2)="B)",-1000000000*VALUE(MID(E113,2,LEN(E113)-3)),IF(RIGHT(E113,2)="k)",-1000*VALUE(MID(E113,2,LEN(E113)-3)),VALUE(SUBSTITUTE(E113,",","")))))),IF(RIGHT(E113,1)="T",1000000000000*VALUE(LEFT(E113,LEN(E113)-1)),IF(RIGHT(E113,1)="M",1000000*VALUE(LEFT(E113,LEN(E113)-1)),IF(RIGHT(E113,1)="B",1000000000*VALUE(LEFT(E113,LEN(E113)-1)),IF(RIGHT(E113,1)="%",0.01*VALUE(LEFT(E113,LEN(E113)-1)),IF(RIGHT(E113,1)="k",1000*VALUE(LEFT(E113,LEN(E113)-1)),VALUE(SUBSTITUTE(E113,",",""))))))))),"N/A")</f>
        <v/>
      </c>
      <c r="M113">
        <f>IFERROR(IF(TRIM(F113)="-", "N/A", IF(RIGHT(F113,1)=")",IF(RIGHT(F113,2)="T)",-1000000000000*VALUE(MID(F113,2,LEN(F113)-3)),IF(RIGHT(F113,2)="M)",-1000000*VALUE(MID(F113,2,LEN(F113)-3)),IF(RIGHT(F113,2)="B)",-1000000000*VALUE(MID(F113,2,LEN(F113)-3)),IF(RIGHT(F113,2)="k)",-1000*VALUE(MID(F113,2,LEN(F113)-3)),VALUE(SUBSTITUTE(F113,",","")))))),IF(RIGHT(F113,1)="T",1000000000000*VALUE(LEFT(F113,LEN(F113)-1)),IF(RIGHT(F113,1)="M",1000000*VALUE(LEFT(F113,LEN(F113)-1)),IF(RIGHT(F113,1)="B",1000000000*VALUE(LEFT(F113,LEN(F113)-1)),IF(RIGHT(F113,1)="%",0.01*VALUE(LEFT(F113,LEN(F113)-1)),IF(RIGHT(F113,1)="k",1000*VALUE(LEFT(F113,LEN(F113)-1)),VALUE(SUBSTITUTE(F113,",",""))))))))),"N/A")</f>
        <v/>
      </c>
      <c r="N113">
        <f>IFERROR(IF(TRIM(G113)="-", "N/A", IF(RIGHT(G113,1)=")",IF(RIGHT(G113,2)="T)",-1000000000000*VALUE(MID(G113,2,LEN(G113)-3)),IF(RIGHT(G113,2)="M)",-1000000*VALUE(MID(G113,2,LEN(G113)-3)),IF(RIGHT(G113,2)="B)",-1000000000*VALUE(MID(G113,2,LEN(G113)-3)),IF(RIGHT(G113,2)="k)",-1000*VALUE(MID(G113,2,LEN(G113)-3)),VALUE(SUBSTITUTE(G113,",","")))))),IF(RIGHT(G113,1)="T",1000000000000*VALUE(LEFT(G113,LEN(G113)-1)),IF(RIGHT(G113,1)="M",1000000*VALUE(LEFT(G113,LEN(G113)-1)),IF(RIGHT(G113,1)="B",1000000000*VALUE(LEFT(G113,LEN(G113)-1)),IF(RIGHT(G113,1)="%",0.01*VALUE(LEFT(G113,LEN(G113)-1)),IF(RIGHT(G113,1)="k",1000*VALUE(LEFT(G113,LEN(G113)-1)),VALUE(SUBSTITUTE(G113,",",""))))))))),"N/A")</f>
        <v/>
      </c>
    </row>
    <row r="114" spans="1:60">
      <c s="1" r="A114" t="n">
        <v>0</v>
      </c>
      <c r="B114" t="s">
        <v>191</v>
      </c>
      <c r="C114" t="s">
        <v>1757</v>
      </c>
      <c r="I114">
        <f>IF(AND(K114&gt; J114, L114&gt; K114, M114&gt; L114, N114&gt; M114), "pos_trend", IF(AND(K114&lt; J114, L114&lt; K114, M114&lt; L114, N114&lt; M114), "neg_trend", "N/A"))</f>
        <v/>
      </c>
      <c r="J114">
        <f>IFERROR(IF(TRIM(C114)="-", "N/A", IF(RIGHT(C114,1)=")",IF(RIGHT(C114,2)="T)",-1000000000000*VALUE(MID(C114,2,LEN(C114)-3)),IF(RIGHT(C114,2)="M)",-1000000*VALUE(MID(C114,2,LEN(C114)-3)),IF(RIGHT(C114,2)="B)",-1000000000*VALUE(MID(C114,2,LEN(C114)-3)),IF(RIGHT(C114,2)="k)",-1000*VALUE(MID(C114,2,LEN(C114)-3)),VALUE(SUBSTITUTE(C114,",","")))))),IF(RIGHT(C114,1)="T",1000000000000*VALUE(LEFT(C114,LEN(C114)-1)),IF(RIGHT(C114,1)="M",1000000*VALUE(LEFT(C114,LEN(C114)-1)),IF(RIGHT(C114,1)="B",1000000000*VALUE(LEFT(C114,LEN(C114)-1)),IF(RIGHT(C114,1)="%",0.01*VALUE(LEFT(C114,LEN(C114)-1)),IF(RIGHT(C114,1)="k",1000*VALUE(LEFT(C114,LEN(C114)-1)),VALUE(SUBSTITUTE(C114,",",""))))))))),"N/A")</f>
        <v/>
      </c>
      <c r="K114">
        <f>IFERROR(IF(TRIM(D114)="-", "N/A", IF(RIGHT(D114,1)=")",IF(RIGHT(D114,2)="T)",-1000000000000*VALUE(MID(D114,2,LEN(D114)-3)),IF(RIGHT(D114,2)="M)",-1000000*VALUE(MID(D114,2,LEN(D114)-3)),IF(RIGHT(D114,2)="B)",-1000000000*VALUE(MID(D114,2,LEN(D114)-3)),IF(RIGHT(D114,2)="k)",-1000*VALUE(MID(D114,2,LEN(D114)-3)),VALUE(SUBSTITUTE(D114,",","")))))),IF(RIGHT(D114,1)="T",1000000000000*VALUE(LEFT(D114,LEN(D114)-1)),IF(RIGHT(D114,1)="M",1000000*VALUE(LEFT(D114,LEN(D114)-1)),IF(RIGHT(D114,1)="B",1000000000*VALUE(LEFT(D114,LEN(D114)-1)),IF(RIGHT(D114,1)="%",0.01*VALUE(LEFT(D114,LEN(D114)-1)),IF(RIGHT(D114,1)="k",1000*VALUE(LEFT(D114,LEN(D114)-1)),VALUE(SUBSTITUTE(D114,",",""))))))))),"N/A")</f>
        <v/>
      </c>
      <c r="L114">
        <f>IFERROR(IF(TRIM(E114)="-", "N/A", IF(RIGHT(E114,1)=")",IF(RIGHT(E114,2)="T)",-1000000000000*VALUE(MID(E114,2,LEN(E114)-3)),IF(RIGHT(E114,2)="M)",-1000000*VALUE(MID(E114,2,LEN(E114)-3)),IF(RIGHT(E114,2)="B)",-1000000000*VALUE(MID(E114,2,LEN(E114)-3)),IF(RIGHT(E114,2)="k)",-1000*VALUE(MID(E114,2,LEN(E114)-3)),VALUE(SUBSTITUTE(E114,",","")))))),IF(RIGHT(E114,1)="T",1000000000000*VALUE(LEFT(E114,LEN(E114)-1)),IF(RIGHT(E114,1)="M",1000000*VALUE(LEFT(E114,LEN(E114)-1)),IF(RIGHT(E114,1)="B",1000000000*VALUE(LEFT(E114,LEN(E114)-1)),IF(RIGHT(E114,1)="%",0.01*VALUE(LEFT(E114,LEN(E114)-1)),IF(RIGHT(E114,1)="k",1000*VALUE(LEFT(E114,LEN(E114)-1)),VALUE(SUBSTITUTE(E114,",",""))))))))),"N/A")</f>
        <v/>
      </c>
      <c r="M114">
        <f>IFERROR(IF(TRIM(F114)="-", "N/A", IF(RIGHT(F114,1)=")",IF(RIGHT(F114,2)="T)",-1000000000000*VALUE(MID(F114,2,LEN(F114)-3)),IF(RIGHT(F114,2)="M)",-1000000*VALUE(MID(F114,2,LEN(F114)-3)),IF(RIGHT(F114,2)="B)",-1000000000*VALUE(MID(F114,2,LEN(F114)-3)),IF(RIGHT(F114,2)="k)",-1000*VALUE(MID(F114,2,LEN(F114)-3)),VALUE(SUBSTITUTE(F114,",","")))))),IF(RIGHT(F114,1)="T",1000000000000*VALUE(LEFT(F114,LEN(F114)-1)),IF(RIGHT(F114,1)="M",1000000*VALUE(LEFT(F114,LEN(F114)-1)),IF(RIGHT(F114,1)="B",1000000000*VALUE(LEFT(F114,LEN(F114)-1)),IF(RIGHT(F114,1)="%",0.01*VALUE(LEFT(F114,LEN(F114)-1)),IF(RIGHT(F114,1)="k",1000*VALUE(LEFT(F114,LEN(F114)-1)),VALUE(SUBSTITUTE(F114,",",""))))))))),"N/A")</f>
        <v/>
      </c>
      <c r="N114">
        <f>IFERROR(IF(TRIM(G114)="-", "N/A", IF(RIGHT(G114,1)=")",IF(RIGHT(G114,2)="T)",-1000000000000*VALUE(MID(G114,2,LEN(G114)-3)),IF(RIGHT(G114,2)="M)",-1000000*VALUE(MID(G114,2,LEN(G114)-3)),IF(RIGHT(G114,2)="B)",-1000000000*VALUE(MID(G114,2,LEN(G114)-3)),IF(RIGHT(G114,2)="k)",-1000*VALUE(MID(G114,2,LEN(G114)-3)),VALUE(SUBSTITUTE(G114,",","")))))),IF(RIGHT(G114,1)="T",1000000000000*VALUE(LEFT(G114,LEN(G114)-1)),IF(RIGHT(G114,1)="M",1000000*VALUE(LEFT(G114,LEN(G114)-1)),IF(RIGHT(G114,1)="B",1000000000*VALUE(LEFT(G114,LEN(G114)-1)),IF(RIGHT(G114,1)="%",0.01*VALUE(LEFT(G114,LEN(G114)-1)),IF(RIGHT(G114,1)="k",1000*VALUE(LEFT(G114,LEN(G114)-1)),VALUE(SUBSTITUTE(G114,",",""))))))))),"N/A")</f>
        <v/>
      </c>
    </row>
    <row r="115" spans="1:60">
      <c s="1" r="A115" t="n">
        <v>1</v>
      </c>
      <c r="B115" t="s">
        <v>193</v>
      </c>
      <c r="C115" t="s">
        <v>1758</v>
      </c>
      <c r="I115">
        <f>IF(AND(K115&gt; J115, L115&gt; K115, M115&gt; L115, N115&gt; M115), "pos_trend", IF(AND(K115&lt; J115, L115&lt; K115, M115&lt; L115, N115&lt; M115), "neg_trend", "N/A"))</f>
        <v/>
      </c>
      <c r="J115">
        <f>IFERROR(IF(TRIM(C115)="-", "N/A", IF(RIGHT(C115,1)=")",IF(RIGHT(C115,2)="T)",-1000000000000*VALUE(MID(C115,2,LEN(C115)-3)),IF(RIGHT(C115,2)="M)",-1000000*VALUE(MID(C115,2,LEN(C115)-3)),IF(RIGHT(C115,2)="B)",-1000000000*VALUE(MID(C115,2,LEN(C115)-3)),IF(RIGHT(C115,2)="k)",-1000*VALUE(MID(C115,2,LEN(C115)-3)),VALUE(SUBSTITUTE(C115,",","")))))),IF(RIGHT(C115,1)="T",1000000000000*VALUE(LEFT(C115,LEN(C115)-1)),IF(RIGHT(C115,1)="M",1000000*VALUE(LEFT(C115,LEN(C115)-1)),IF(RIGHT(C115,1)="B",1000000000*VALUE(LEFT(C115,LEN(C115)-1)),IF(RIGHT(C115,1)="%",0.01*VALUE(LEFT(C115,LEN(C115)-1)),IF(RIGHT(C115,1)="k",1000*VALUE(LEFT(C115,LEN(C115)-1)),VALUE(SUBSTITUTE(C115,",",""))))))))),"N/A")</f>
        <v/>
      </c>
      <c r="K115">
        <f>IFERROR(IF(TRIM(D115)="-", "N/A", IF(RIGHT(D115,1)=")",IF(RIGHT(D115,2)="T)",-1000000000000*VALUE(MID(D115,2,LEN(D115)-3)),IF(RIGHT(D115,2)="M)",-1000000*VALUE(MID(D115,2,LEN(D115)-3)),IF(RIGHT(D115,2)="B)",-1000000000*VALUE(MID(D115,2,LEN(D115)-3)),IF(RIGHT(D115,2)="k)",-1000*VALUE(MID(D115,2,LEN(D115)-3)),VALUE(SUBSTITUTE(D115,",","")))))),IF(RIGHT(D115,1)="T",1000000000000*VALUE(LEFT(D115,LEN(D115)-1)),IF(RIGHT(D115,1)="M",1000000*VALUE(LEFT(D115,LEN(D115)-1)),IF(RIGHT(D115,1)="B",1000000000*VALUE(LEFT(D115,LEN(D115)-1)),IF(RIGHT(D115,1)="%",0.01*VALUE(LEFT(D115,LEN(D115)-1)),IF(RIGHT(D115,1)="k",1000*VALUE(LEFT(D115,LEN(D115)-1)),VALUE(SUBSTITUTE(D115,",",""))))))))),"N/A")</f>
        <v/>
      </c>
      <c r="L115">
        <f>IFERROR(IF(TRIM(E115)="-", "N/A", IF(RIGHT(E115,1)=")",IF(RIGHT(E115,2)="T)",-1000000000000*VALUE(MID(E115,2,LEN(E115)-3)),IF(RIGHT(E115,2)="M)",-1000000*VALUE(MID(E115,2,LEN(E115)-3)),IF(RIGHT(E115,2)="B)",-1000000000*VALUE(MID(E115,2,LEN(E115)-3)),IF(RIGHT(E115,2)="k)",-1000*VALUE(MID(E115,2,LEN(E115)-3)),VALUE(SUBSTITUTE(E115,",","")))))),IF(RIGHT(E115,1)="T",1000000000000*VALUE(LEFT(E115,LEN(E115)-1)),IF(RIGHT(E115,1)="M",1000000*VALUE(LEFT(E115,LEN(E115)-1)),IF(RIGHT(E115,1)="B",1000000000*VALUE(LEFT(E115,LEN(E115)-1)),IF(RIGHT(E115,1)="%",0.01*VALUE(LEFT(E115,LEN(E115)-1)),IF(RIGHT(E115,1)="k",1000*VALUE(LEFT(E115,LEN(E115)-1)),VALUE(SUBSTITUTE(E115,",",""))))))))),"N/A")</f>
        <v/>
      </c>
      <c r="M115">
        <f>IFERROR(IF(TRIM(F115)="-", "N/A", IF(RIGHT(F115,1)=")",IF(RIGHT(F115,2)="T)",-1000000000000*VALUE(MID(F115,2,LEN(F115)-3)),IF(RIGHT(F115,2)="M)",-1000000*VALUE(MID(F115,2,LEN(F115)-3)),IF(RIGHT(F115,2)="B)",-1000000000*VALUE(MID(F115,2,LEN(F115)-3)),IF(RIGHT(F115,2)="k)",-1000*VALUE(MID(F115,2,LEN(F115)-3)),VALUE(SUBSTITUTE(F115,",","")))))),IF(RIGHT(F115,1)="T",1000000000000*VALUE(LEFT(F115,LEN(F115)-1)),IF(RIGHT(F115,1)="M",1000000*VALUE(LEFT(F115,LEN(F115)-1)),IF(RIGHT(F115,1)="B",1000000000*VALUE(LEFT(F115,LEN(F115)-1)),IF(RIGHT(F115,1)="%",0.01*VALUE(LEFT(F115,LEN(F115)-1)),IF(RIGHT(F115,1)="k",1000*VALUE(LEFT(F115,LEN(F115)-1)),VALUE(SUBSTITUTE(F115,",",""))))))))),"N/A")</f>
        <v/>
      </c>
      <c r="N115">
        <f>IFERROR(IF(TRIM(G115)="-", "N/A", IF(RIGHT(G115,1)=")",IF(RIGHT(G115,2)="T)",-1000000000000*VALUE(MID(G115,2,LEN(G115)-3)),IF(RIGHT(G115,2)="M)",-1000000*VALUE(MID(G115,2,LEN(G115)-3)),IF(RIGHT(G115,2)="B)",-1000000000*VALUE(MID(G115,2,LEN(G115)-3)),IF(RIGHT(G115,2)="k)",-1000*VALUE(MID(G115,2,LEN(G115)-3)),VALUE(SUBSTITUTE(G115,",","")))))),IF(RIGHT(G115,1)="T",1000000000000*VALUE(LEFT(G115,LEN(G115)-1)),IF(RIGHT(G115,1)="M",1000000*VALUE(LEFT(G115,LEN(G115)-1)),IF(RIGHT(G115,1)="B",1000000000*VALUE(LEFT(G115,LEN(G115)-1)),IF(RIGHT(G115,1)="%",0.01*VALUE(LEFT(G115,LEN(G115)-1)),IF(RIGHT(G115,1)="k",1000*VALUE(LEFT(G115,LEN(G115)-1)),VALUE(SUBSTITUTE(G115,",",""))))))))),"N/A")</f>
        <v/>
      </c>
    </row>
    <row r="116" spans="1:60">
      <c s="1" r="A116" t="n">
        <v>2</v>
      </c>
      <c r="B116" t="s">
        <v>195</v>
      </c>
      <c r="C116" t="s">
        <v>1759</v>
      </c>
      <c r="I116">
        <f>IF(AND(K116&gt; J116, L116&gt; K116, M116&gt; L116, N116&gt; M116), "pos_trend", IF(AND(K116&lt; J116, L116&lt; K116, M116&lt; L116, N116&lt; M116), "neg_trend", "N/A"))</f>
        <v/>
      </c>
      <c r="J116">
        <f>IFERROR(IF(TRIM(C116)="-", "N/A", IF(RIGHT(C116,1)=")",IF(RIGHT(C116,2)="T)",-1000000000000*VALUE(MID(C116,2,LEN(C116)-3)),IF(RIGHT(C116,2)="M)",-1000000*VALUE(MID(C116,2,LEN(C116)-3)),IF(RIGHT(C116,2)="B)",-1000000000*VALUE(MID(C116,2,LEN(C116)-3)),IF(RIGHT(C116,2)="k)",-1000*VALUE(MID(C116,2,LEN(C116)-3)),VALUE(SUBSTITUTE(C116,",","")))))),IF(RIGHT(C116,1)="T",1000000000000*VALUE(LEFT(C116,LEN(C116)-1)),IF(RIGHT(C116,1)="M",1000000*VALUE(LEFT(C116,LEN(C116)-1)),IF(RIGHT(C116,1)="B",1000000000*VALUE(LEFT(C116,LEN(C116)-1)),IF(RIGHT(C116,1)="%",0.01*VALUE(LEFT(C116,LEN(C116)-1)),IF(RIGHT(C116,1)="k",1000*VALUE(LEFT(C116,LEN(C116)-1)),VALUE(SUBSTITUTE(C116,",",""))))))))),"N/A")</f>
        <v/>
      </c>
      <c r="K116">
        <f>IFERROR(IF(TRIM(D116)="-", "N/A", IF(RIGHT(D116,1)=")",IF(RIGHT(D116,2)="T)",-1000000000000*VALUE(MID(D116,2,LEN(D116)-3)),IF(RIGHT(D116,2)="M)",-1000000*VALUE(MID(D116,2,LEN(D116)-3)),IF(RIGHT(D116,2)="B)",-1000000000*VALUE(MID(D116,2,LEN(D116)-3)),IF(RIGHT(D116,2)="k)",-1000*VALUE(MID(D116,2,LEN(D116)-3)),VALUE(SUBSTITUTE(D116,",","")))))),IF(RIGHT(D116,1)="T",1000000000000*VALUE(LEFT(D116,LEN(D116)-1)),IF(RIGHT(D116,1)="M",1000000*VALUE(LEFT(D116,LEN(D116)-1)),IF(RIGHT(D116,1)="B",1000000000*VALUE(LEFT(D116,LEN(D116)-1)),IF(RIGHT(D116,1)="%",0.01*VALUE(LEFT(D116,LEN(D116)-1)),IF(RIGHT(D116,1)="k",1000*VALUE(LEFT(D116,LEN(D116)-1)),VALUE(SUBSTITUTE(D116,",",""))))))))),"N/A")</f>
        <v/>
      </c>
      <c r="L116">
        <f>IFERROR(IF(TRIM(E116)="-", "N/A", IF(RIGHT(E116,1)=")",IF(RIGHT(E116,2)="T)",-1000000000000*VALUE(MID(E116,2,LEN(E116)-3)),IF(RIGHT(E116,2)="M)",-1000000*VALUE(MID(E116,2,LEN(E116)-3)),IF(RIGHT(E116,2)="B)",-1000000000*VALUE(MID(E116,2,LEN(E116)-3)),IF(RIGHT(E116,2)="k)",-1000*VALUE(MID(E116,2,LEN(E116)-3)),VALUE(SUBSTITUTE(E116,",","")))))),IF(RIGHT(E116,1)="T",1000000000000*VALUE(LEFT(E116,LEN(E116)-1)),IF(RIGHT(E116,1)="M",1000000*VALUE(LEFT(E116,LEN(E116)-1)),IF(RIGHT(E116,1)="B",1000000000*VALUE(LEFT(E116,LEN(E116)-1)),IF(RIGHT(E116,1)="%",0.01*VALUE(LEFT(E116,LEN(E116)-1)),IF(RIGHT(E116,1)="k",1000*VALUE(LEFT(E116,LEN(E116)-1)),VALUE(SUBSTITUTE(E116,",",""))))))))),"N/A")</f>
        <v/>
      </c>
      <c r="M116">
        <f>IFERROR(IF(TRIM(F116)="-", "N/A", IF(RIGHT(F116,1)=")",IF(RIGHT(F116,2)="T)",-1000000000000*VALUE(MID(F116,2,LEN(F116)-3)),IF(RIGHT(F116,2)="M)",-1000000*VALUE(MID(F116,2,LEN(F116)-3)),IF(RIGHT(F116,2)="B)",-1000000000*VALUE(MID(F116,2,LEN(F116)-3)),IF(RIGHT(F116,2)="k)",-1000*VALUE(MID(F116,2,LEN(F116)-3)),VALUE(SUBSTITUTE(F116,",","")))))),IF(RIGHT(F116,1)="T",1000000000000*VALUE(LEFT(F116,LEN(F116)-1)),IF(RIGHT(F116,1)="M",1000000*VALUE(LEFT(F116,LEN(F116)-1)),IF(RIGHT(F116,1)="B",1000000000*VALUE(LEFT(F116,LEN(F116)-1)),IF(RIGHT(F116,1)="%",0.01*VALUE(LEFT(F116,LEN(F116)-1)),IF(RIGHT(F116,1)="k",1000*VALUE(LEFT(F116,LEN(F116)-1)),VALUE(SUBSTITUTE(F116,",",""))))))))),"N/A")</f>
        <v/>
      </c>
      <c r="N116">
        <f>IFERROR(IF(TRIM(G116)="-", "N/A", IF(RIGHT(G116,1)=")",IF(RIGHT(G116,2)="T)",-1000000000000*VALUE(MID(G116,2,LEN(G116)-3)),IF(RIGHT(G116,2)="M)",-1000000*VALUE(MID(G116,2,LEN(G116)-3)),IF(RIGHT(G116,2)="B)",-1000000000*VALUE(MID(G116,2,LEN(G116)-3)),IF(RIGHT(G116,2)="k)",-1000*VALUE(MID(G116,2,LEN(G116)-3)),VALUE(SUBSTITUTE(G116,",","")))))),IF(RIGHT(G116,1)="T",1000000000000*VALUE(LEFT(G116,LEN(G116)-1)),IF(RIGHT(G116,1)="M",1000000*VALUE(LEFT(G116,LEN(G116)-1)),IF(RIGHT(G116,1)="B",1000000000*VALUE(LEFT(G116,LEN(G116)-1)),IF(RIGHT(G116,1)="%",0.01*VALUE(LEFT(G116,LEN(G116)-1)),IF(RIGHT(G116,1)="k",1000*VALUE(LEFT(G116,LEN(G116)-1)),VALUE(SUBSTITUTE(G116,",",""))))))))),"N/A")</f>
        <v/>
      </c>
    </row>
    <row r="117" spans="1:60">
      <c s="1" r="A117" t="n">
        <v>3</v>
      </c>
      <c r="B117" t="s">
        <v>197</v>
      </c>
      <c r="C117" t="s">
        <v>1760</v>
      </c>
      <c r="I117">
        <f>IF(AND(K117&gt; J117, L117&gt; K117, M117&gt; L117, N117&gt; M117), "pos_trend", IF(AND(K117&lt; J117, L117&lt; K117, M117&lt; L117, N117&lt; M117), "neg_trend", "N/A"))</f>
        <v/>
      </c>
      <c r="J117">
        <f>IFERROR(IF(TRIM(C117)="-", "N/A", IF(RIGHT(C117,1)=")",IF(RIGHT(C117,2)="T)",-1000000000000*VALUE(MID(C117,2,LEN(C117)-3)),IF(RIGHT(C117,2)="M)",-1000000*VALUE(MID(C117,2,LEN(C117)-3)),IF(RIGHT(C117,2)="B)",-1000000000*VALUE(MID(C117,2,LEN(C117)-3)),IF(RIGHT(C117,2)="k)",-1000*VALUE(MID(C117,2,LEN(C117)-3)),VALUE(SUBSTITUTE(C117,",","")))))),IF(RIGHT(C117,1)="T",1000000000000*VALUE(LEFT(C117,LEN(C117)-1)),IF(RIGHT(C117,1)="M",1000000*VALUE(LEFT(C117,LEN(C117)-1)),IF(RIGHT(C117,1)="B",1000000000*VALUE(LEFT(C117,LEN(C117)-1)),IF(RIGHT(C117,1)="%",0.01*VALUE(LEFT(C117,LEN(C117)-1)),IF(RIGHT(C117,1)="k",1000*VALUE(LEFT(C117,LEN(C117)-1)),VALUE(SUBSTITUTE(C117,",",""))))))))),"N/A")</f>
        <v/>
      </c>
      <c r="K117">
        <f>IFERROR(IF(TRIM(D117)="-", "N/A", IF(RIGHT(D117,1)=")",IF(RIGHT(D117,2)="T)",-1000000000000*VALUE(MID(D117,2,LEN(D117)-3)),IF(RIGHT(D117,2)="M)",-1000000*VALUE(MID(D117,2,LEN(D117)-3)),IF(RIGHT(D117,2)="B)",-1000000000*VALUE(MID(D117,2,LEN(D117)-3)),IF(RIGHT(D117,2)="k)",-1000*VALUE(MID(D117,2,LEN(D117)-3)),VALUE(SUBSTITUTE(D117,",","")))))),IF(RIGHT(D117,1)="T",1000000000000*VALUE(LEFT(D117,LEN(D117)-1)),IF(RIGHT(D117,1)="M",1000000*VALUE(LEFT(D117,LEN(D117)-1)),IF(RIGHT(D117,1)="B",1000000000*VALUE(LEFT(D117,LEN(D117)-1)),IF(RIGHT(D117,1)="%",0.01*VALUE(LEFT(D117,LEN(D117)-1)),IF(RIGHT(D117,1)="k",1000*VALUE(LEFT(D117,LEN(D117)-1)),VALUE(SUBSTITUTE(D117,",",""))))))))),"N/A")</f>
        <v/>
      </c>
      <c r="L117">
        <f>IFERROR(IF(TRIM(E117)="-", "N/A", IF(RIGHT(E117,1)=")",IF(RIGHT(E117,2)="T)",-1000000000000*VALUE(MID(E117,2,LEN(E117)-3)),IF(RIGHT(E117,2)="M)",-1000000*VALUE(MID(E117,2,LEN(E117)-3)),IF(RIGHT(E117,2)="B)",-1000000000*VALUE(MID(E117,2,LEN(E117)-3)),IF(RIGHT(E117,2)="k)",-1000*VALUE(MID(E117,2,LEN(E117)-3)),VALUE(SUBSTITUTE(E117,",","")))))),IF(RIGHT(E117,1)="T",1000000000000*VALUE(LEFT(E117,LEN(E117)-1)),IF(RIGHT(E117,1)="M",1000000*VALUE(LEFT(E117,LEN(E117)-1)),IF(RIGHT(E117,1)="B",1000000000*VALUE(LEFT(E117,LEN(E117)-1)),IF(RIGHT(E117,1)="%",0.01*VALUE(LEFT(E117,LEN(E117)-1)),IF(RIGHT(E117,1)="k",1000*VALUE(LEFT(E117,LEN(E117)-1)),VALUE(SUBSTITUTE(E117,",",""))))))))),"N/A")</f>
        <v/>
      </c>
      <c r="M117">
        <f>IFERROR(IF(TRIM(F117)="-", "N/A", IF(RIGHT(F117,1)=")",IF(RIGHT(F117,2)="T)",-1000000000000*VALUE(MID(F117,2,LEN(F117)-3)),IF(RIGHT(F117,2)="M)",-1000000*VALUE(MID(F117,2,LEN(F117)-3)),IF(RIGHT(F117,2)="B)",-1000000000*VALUE(MID(F117,2,LEN(F117)-3)),IF(RIGHT(F117,2)="k)",-1000*VALUE(MID(F117,2,LEN(F117)-3)),VALUE(SUBSTITUTE(F117,",","")))))),IF(RIGHT(F117,1)="T",1000000000000*VALUE(LEFT(F117,LEN(F117)-1)),IF(RIGHT(F117,1)="M",1000000*VALUE(LEFT(F117,LEN(F117)-1)),IF(RIGHT(F117,1)="B",1000000000*VALUE(LEFT(F117,LEN(F117)-1)),IF(RIGHT(F117,1)="%",0.01*VALUE(LEFT(F117,LEN(F117)-1)),IF(RIGHT(F117,1)="k",1000*VALUE(LEFT(F117,LEN(F117)-1)),VALUE(SUBSTITUTE(F117,",",""))))))))),"N/A")</f>
        <v/>
      </c>
      <c r="N117">
        <f>IFERROR(IF(TRIM(G117)="-", "N/A", IF(RIGHT(G117,1)=")",IF(RIGHT(G117,2)="T)",-1000000000000*VALUE(MID(G117,2,LEN(G117)-3)),IF(RIGHT(G117,2)="M)",-1000000*VALUE(MID(G117,2,LEN(G117)-3)),IF(RIGHT(G117,2)="B)",-1000000000*VALUE(MID(G117,2,LEN(G117)-3)),IF(RIGHT(G117,2)="k)",-1000*VALUE(MID(G117,2,LEN(G117)-3)),VALUE(SUBSTITUTE(G117,",","")))))),IF(RIGHT(G117,1)="T",1000000000000*VALUE(LEFT(G117,LEN(G117)-1)),IF(RIGHT(G117,1)="M",1000000*VALUE(LEFT(G117,LEN(G117)-1)),IF(RIGHT(G117,1)="B",1000000000*VALUE(LEFT(G117,LEN(G117)-1)),IF(RIGHT(G117,1)="%",0.01*VALUE(LEFT(G117,LEN(G117)-1)),IF(RIGHT(G117,1)="k",1000*VALUE(LEFT(G117,LEN(G117)-1)),VALUE(SUBSTITUTE(G117,",",""))))))))),"N/A")</f>
        <v/>
      </c>
    </row>
    <row r="118" spans="1:60">
      <c s="1" r="A118" t="n">
        <v>4</v>
      </c>
      <c r="B118" t="s">
        <v>199</v>
      </c>
      <c r="C118" t="s">
        <v>1761</v>
      </c>
      <c r="I118">
        <f>IF(AND(K118&gt; J118, L118&gt; K118, M118&gt; L118, N118&gt; M118), "pos_trend", IF(AND(K118&lt; J118, L118&lt; K118, M118&lt; L118, N118&lt; M118), "neg_trend", "N/A"))</f>
        <v/>
      </c>
      <c r="J118">
        <f>IFERROR(IF(TRIM(C118)="-", "N/A", IF(RIGHT(C118,1)=")",IF(RIGHT(C118,2)="T)",-1000000000000*VALUE(MID(C118,2,LEN(C118)-3)),IF(RIGHT(C118,2)="M)",-1000000*VALUE(MID(C118,2,LEN(C118)-3)),IF(RIGHT(C118,2)="B)",-1000000000*VALUE(MID(C118,2,LEN(C118)-3)),IF(RIGHT(C118,2)="k)",-1000*VALUE(MID(C118,2,LEN(C118)-3)),VALUE(SUBSTITUTE(C118,",","")))))),IF(RIGHT(C118,1)="T",1000000000000*VALUE(LEFT(C118,LEN(C118)-1)),IF(RIGHT(C118,1)="M",1000000*VALUE(LEFT(C118,LEN(C118)-1)),IF(RIGHT(C118,1)="B",1000000000*VALUE(LEFT(C118,LEN(C118)-1)),IF(RIGHT(C118,1)="%",0.01*VALUE(LEFT(C118,LEN(C118)-1)),IF(RIGHT(C118,1)="k",1000*VALUE(LEFT(C118,LEN(C118)-1)),VALUE(SUBSTITUTE(C118,",",""))))))))),"N/A")</f>
        <v/>
      </c>
      <c r="K118">
        <f>IFERROR(IF(TRIM(D118)="-", "N/A", IF(RIGHT(D118,1)=")",IF(RIGHT(D118,2)="T)",-1000000000000*VALUE(MID(D118,2,LEN(D118)-3)),IF(RIGHT(D118,2)="M)",-1000000*VALUE(MID(D118,2,LEN(D118)-3)),IF(RIGHT(D118,2)="B)",-1000000000*VALUE(MID(D118,2,LEN(D118)-3)),IF(RIGHT(D118,2)="k)",-1000*VALUE(MID(D118,2,LEN(D118)-3)),VALUE(SUBSTITUTE(D118,",","")))))),IF(RIGHT(D118,1)="T",1000000000000*VALUE(LEFT(D118,LEN(D118)-1)),IF(RIGHT(D118,1)="M",1000000*VALUE(LEFT(D118,LEN(D118)-1)),IF(RIGHT(D118,1)="B",1000000000*VALUE(LEFT(D118,LEN(D118)-1)),IF(RIGHT(D118,1)="%",0.01*VALUE(LEFT(D118,LEN(D118)-1)),IF(RIGHT(D118,1)="k",1000*VALUE(LEFT(D118,LEN(D118)-1)),VALUE(SUBSTITUTE(D118,",",""))))))))),"N/A")</f>
        <v/>
      </c>
      <c r="L118">
        <f>IFERROR(IF(TRIM(E118)="-", "N/A", IF(RIGHT(E118,1)=")",IF(RIGHT(E118,2)="T)",-1000000000000*VALUE(MID(E118,2,LEN(E118)-3)),IF(RIGHT(E118,2)="M)",-1000000*VALUE(MID(E118,2,LEN(E118)-3)),IF(RIGHT(E118,2)="B)",-1000000000*VALUE(MID(E118,2,LEN(E118)-3)),IF(RIGHT(E118,2)="k)",-1000*VALUE(MID(E118,2,LEN(E118)-3)),VALUE(SUBSTITUTE(E118,",","")))))),IF(RIGHT(E118,1)="T",1000000000000*VALUE(LEFT(E118,LEN(E118)-1)),IF(RIGHT(E118,1)="M",1000000*VALUE(LEFT(E118,LEN(E118)-1)),IF(RIGHT(E118,1)="B",1000000000*VALUE(LEFT(E118,LEN(E118)-1)),IF(RIGHT(E118,1)="%",0.01*VALUE(LEFT(E118,LEN(E118)-1)),IF(RIGHT(E118,1)="k",1000*VALUE(LEFT(E118,LEN(E118)-1)),VALUE(SUBSTITUTE(E118,",",""))))))))),"N/A")</f>
        <v/>
      </c>
      <c r="M118">
        <f>IFERROR(IF(TRIM(F118)="-", "N/A", IF(RIGHT(F118,1)=")",IF(RIGHT(F118,2)="T)",-1000000000000*VALUE(MID(F118,2,LEN(F118)-3)),IF(RIGHT(F118,2)="M)",-1000000*VALUE(MID(F118,2,LEN(F118)-3)),IF(RIGHT(F118,2)="B)",-1000000000*VALUE(MID(F118,2,LEN(F118)-3)),IF(RIGHT(F118,2)="k)",-1000*VALUE(MID(F118,2,LEN(F118)-3)),VALUE(SUBSTITUTE(F118,",","")))))),IF(RIGHT(F118,1)="T",1000000000000*VALUE(LEFT(F118,LEN(F118)-1)),IF(RIGHT(F118,1)="M",1000000*VALUE(LEFT(F118,LEN(F118)-1)),IF(RIGHT(F118,1)="B",1000000000*VALUE(LEFT(F118,LEN(F118)-1)),IF(RIGHT(F118,1)="%",0.01*VALUE(LEFT(F118,LEN(F118)-1)),IF(RIGHT(F118,1)="k",1000*VALUE(LEFT(F118,LEN(F118)-1)),VALUE(SUBSTITUTE(F118,",",""))))))))),"N/A")</f>
        <v/>
      </c>
      <c r="N118">
        <f>IFERROR(IF(TRIM(G118)="-", "N/A", IF(RIGHT(G118,1)=")",IF(RIGHT(G118,2)="T)",-1000000000000*VALUE(MID(G118,2,LEN(G118)-3)),IF(RIGHT(G118,2)="M)",-1000000*VALUE(MID(G118,2,LEN(G118)-3)),IF(RIGHT(G118,2)="B)",-1000000000*VALUE(MID(G118,2,LEN(G118)-3)),IF(RIGHT(G118,2)="k)",-1000*VALUE(MID(G118,2,LEN(G118)-3)),VALUE(SUBSTITUTE(G118,",","")))))),IF(RIGHT(G118,1)="T",1000000000000*VALUE(LEFT(G118,LEN(G118)-1)),IF(RIGHT(G118,1)="M",1000000*VALUE(LEFT(G118,LEN(G118)-1)),IF(RIGHT(G118,1)="B",1000000000*VALUE(LEFT(G118,LEN(G118)-1)),IF(RIGHT(G118,1)="%",0.01*VALUE(LEFT(G118,LEN(G118)-1)),IF(RIGHT(G118,1)="k",1000*VALUE(LEFT(G118,LEN(G118)-1)),VALUE(SUBSTITUTE(G118,",",""))))))))),"N/A")</f>
        <v/>
      </c>
    </row>
    <row r="119" spans="1:60">
      <c s="1" r="A119" t="n">
        <v>5</v>
      </c>
      <c r="B119" t="s">
        <v>201</v>
      </c>
      <c r="C119" t="s">
        <v>1762</v>
      </c>
      <c r="I119">
        <f>IF(AND(K119&gt; J119, L119&gt; K119, M119&gt; L119, N119&gt; M119), "pos_trend", IF(AND(K119&lt; J119, L119&lt; K119, M119&lt; L119, N119&lt; M119), "neg_trend", "N/A"))</f>
        <v/>
      </c>
      <c r="J119">
        <f>IFERROR(IF(TRIM(C119)="-", "N/A", IF(RIGHT(C119,1)=")",IF(RIGHT(C119,2)="T)",-1000000000000*VALUE(MID(C119,2,LEN(C119)-3)),IF(RIGHT(C119,2)="M)",-1000000*VALUE(MID(C119,2,LEN(C119)-3)),IF(RIGHT(C119,2)="B)",-1000000000*VALUE(MID(C119,2,LEN(C119)-3)),IF(RIGHT(C119,2)="k)",-1000*VALUE(MID(C119,2,LEN(C119)-3)),VALUE(SUBSTITUTE(C119,",","")))))),IF(RIGHT(C119,1)="T",1000000000000*VALUE(LEFT(C119,LEN(C119)-1)),IF(RIGHT(C119,1)="M",1000000*VALUE(LEFT(C119,LEN(C119)-1)),IF(RIGHT(C119,1)="B",1000000000*VALUE(LEFT(C119,LEN(C119)-1)),IF(RIGHT(C119,1)="%",0.01*VALUE(LEFT(C119,LEN(C119)-1)),IF(RIGHT(C119,1)="k",1000*VALUE(LEFT(C119,LEN(C119)-1)),VALUE(SUBSTITUTE(C119,",",""))))))))),"N/A")</f>
        <v/>
      </c>
      <c r="K119">
        <f>IFERROR(IF(TRIM(D119)="-", "N/A", IF(RIGHT(D119,1)=")",IF(RIGHT(D119,2)="T)",-1000000000000*VALUE(MID(D119,2,LEN(D119)-3)),IF(RIGHT(D119,2)="M)",-1000000*VALUE(MID(D119,2,LEN(D119)-3)),IF(RIGHT(D119,2)="B)",-1000000000*VALUE(MID(D119,2,LEN(D119)-3)),IF(RIGHT(D119,2)="k)",-1000*VALUE(MID(D119,2,LEN(D119)-3)),VALUE(SUBSTITUTE(D119,",","")))))),IF(RIGHT(D119,1)="T",1000000000000*VALUE(LEFT(D119,LEN(D119)-1)),IF(RIGHT(D119,1)="M",1000000*VALUE(LEFT(D119,LEN(D119)-1)),IF(RIGHT(D119,1)="B",1000000000*VALUE(LEFT(D119,LEN(D119)-1)),IF(RIGHT(D119,1)="%",0.01*VALUE(LEFT(D119,LEN(D119)-1)),IF(RIGHT(D119,1)="k",1000*VALUE(LEFT(D119,LEN(D119)-1)),VALUE(SUBSTITUTE(D119,",",""))))))))),"N/A")</f>
        <v/>
      </c>
      <c r="L119">
        <f>IFERROR(IF(TRIM(E119)="-", "N/A", IF(RIGHT(E119,1)=")",IF(RIGHT(E119,2)="T)",-1000000000000*VALUE(MID(E119,2,LEN(E119)-3)),IF(RIGHT(E119,2)="M)",-1000000*VALUE(MID(E119,2,LEN(E119)-3)),IF(RIGHT(E119,2)="B)",-1000000000*VALUE(MID(E119,2,LEN(E119)-3)),IF(RIGHT(E119,2)="k)",-1000*VALUE(MID(E119,2,LEN(E119)-3)),VALUE(SUBSTITUTE(E119,",","")))))),IF(RIGHT(E119,1)="T",1000000000000*VALUE(LEFT(E119,LEN(E119)-1)),IF(RIGHT(E119,1)="M",1000000*VALUE(LEFT(E119,LEN(E119)-1)),IF(RIGHT(E119,1)="B",1000000000*VALUE(LEFT(E119,LEN(E119)-1)),IF(RIGHT(E119,1)="%",0.01*VALUE(LEFT(E119,LEN(E119)-1)),IF(RIGHT(E119,1)="k",1000*VALUE(LEFT(E119,LEN(E119)-1)),VALUE(SUBSTITUTE(E119,",",""))))))))),"N/A")</f>
        <v/>
      </c>
      <c r="M119">
        <f>IFERROR(IF(TRIM(F119)="-", "N/A", IF(RIGHT(F119,1)=")",IF(RIGHT(F119,2)="T)",-1000000000000*VALUE(MID(F119,2,LEN(F119)-3)),IF(RIGHT(F119,2)="M)",-1000000*VALUE(MID(F119,2,LEN(F119)-3)),IF(RIGHT(F119,2)="B)",-1000000000*VALUE(MID(F119,2,LEN(F119)-3)),IF(RIGHT(F119,2)="k)",-1000*VALUE(MID(F119,2,LEN(F119)-3)),VALUE(SUBSTITUTE(F119,",","")))))),IF(RIGHT(F119,1)="T",1000000000000*VALUE(LEFT(F119,LEN(F119)-1)),IF(RIGHT(F119,1)="M",1000000*VALUE(LEFT(F119,LEN(F119)-1)),IF(RIGHT(F119,1)="B",1000000000*VALUE(LEFT(F119,LEN(F119)-1)),IF(RIGHT(F119,1)="%",0.01*VALUE(LEFT(F119,LEN(F119)-1)),IF(RIGHT(F119,1)="k",1000*VALUE(LEFT(F119,LEN(F119)-1)),VALUE(SUBSTITUTE(F119,",",""))))))))),"N/A")</f>
        <v/>
      </c>
      <c r="N119">
        <f>IFERROR(IF(TRIM(G119)="-", "N/A", IF(RIGHT(G119,1)=")",IF(RIGHT(G119,2)="T)",-1000000000000*VALUE(MID(G119,2,LEN(G119)-3)),IF(RIGHT(G119,2)="M)",-1000000*VALUE(MID(G119,2,LEN(G119)-3)),IF(RIGHT(G119,2)="B)",-1000000000*VALUE(MID(G119,2,LEN(G119)-3)),IF(RIGHT(G119,2)="k)",-1000*VALUE(MID(G119,2,LEN(G119)-3)),VALUE(SUBSTITUTE(G119,",","")))))),IF(RIGHT(G119,1)="T",1000000000000*VALUE(LEFT(G119,LEN(G119)-1)),IF(RIGHT(G119,1)="M",1000000*VALUE(LEFT(G119,LEN(G119)-1)),IF(RIGHT(G119,1)="B",1000000000*VALUE(LEFT(G119,LEN(G119)-1)),IF(RIGHT(G119,1)="%",0.01*VALUE(LEFT(G119,LEN(G119)-1)),IF(RIGHT(G119,1)="k",1000*VALUE(LEFT(G119,LEN(G119)-1)),VALUE(SUBSTITUTE(G119,",",""))))))))),"N/A")</f>
        <v/>
      </c>
    </row>
    <row r="120" spans="1:60">
      <c s="1" r="A120" t="n">
        <v>6</v>
      </c>
      <c r="B120" t="s">
        <v>203</v>
      </c>
      <c r="C120" t="s">
        <v>1763</v>
      </c>
      <c r="I120">
        <f>IF(AND(K120&gt; J120, L120&gt; K120, M120&gt; L120, N120&gt; M120), "pos_trend", IF(AND(K120&lt; J120, L120&lt; K120, M120&lt; L120, N120&lt; M120), "neg_trend", "N/A"))</f>
        <v/>
      </c>
      <c r="J120">
        <f>IFERROR(IF(TRIM(C120)="-", "N/A", IF(RIGHT(C120,1)=")",IF(RIGHT(C120,2)="T)",-1000000000000*VALUE(MID(C120,2,LEN(C120)-3)),IF(RIGHT(C120,2)="M)",-1000000*VALUE(MID(C120,2,LEN(C120)-3)),IF(RIGHT(C120,2)="B)",-1000000000*VALUE(MID(C120,2,LEN(C120)-3)),IF(RIGHT(C120,2)="k)",-1000*VALUE(MID(C120,2,LEN(C120)-3)),VALUE(SUBSTITUTE(C120,",","")))))),IF(RIGHT(C120,1)="T",1000000000000*VALUE(LEFT(C120,LEN(C120)-1)),IF(RIGHT(C120,1)="M",1000000*VALUE(LEFT(C120,LEN(C120)-1)),IF(RIGHT(C120,1)="B",1000000000*VALUE(LEFT(C120,LEN(C120)-1)),IF(RIGHT(C120,1)="%",0.01*VALUE(LEFT(C120,LEN(C120)-1)),IF(RIGHT(C120,1)="k",1000*VALUE(LEFT(C120,LEN(C120)-1)),VALUE(SUBSTITUTE(C120,",",""))))))))),"N/A")</f>
        <v/>
      </c>
      <c r="K120">
        <f>IFERROR(IF(TRIM(D120)="-", "N/A", IF(RIGHT(D120,1)=")",IF(RIGHT(D120,2)="T)",-1000000000000*VALUE(MID(D120,2,LEN(D120)-3)),IF(RIGHT(D120,2)="M)",-1000000*VALUE(MID(D120,2,LEN(D120)-3)),IF(RIGHT(D120,2)="B)",-1000000000*VALUE(MID(D120,2,LEN(D120)-3)),IF(RIGHT(D120,2)="k)",-1000*VALUE(MID(D120,2,LEN(D120)-3)),VALUE(SUBSTITUTE(D120,",","")))))),IF(RIGHT(D120,1)="T",1000000000000*VALUE(LEFT(D120,LEN(D120)-1)),IF(RIGHT(D120,1)="M",1000000*VALUE(LEFT(D120,LEN(D120)-1)),IF(RIGHT(D120,1)="B",1000000000*VALUE(LEFT(D120,LEN(D120)-1)),IF(RIGHT(D120,1)="%",0.01*VALUE(LEFT(D120,LEN(D120)-1)),IF(RIGHT(D120,1)="k",1000*VALUE(LEFT(D120,LEN(D120)-1)),VALUE(SUBSTITUTE(D120,",",""))))))))),"N/A")</f>
        <v/>
      </c>
      <c r="L120">
        <f>IFERROR(IF(TRIM(E120)="-", "N/A", IF(RIGHT(E120,1)=")",IF(RIGHT(E120,2)="T)",-1000000000000*VALUE(MID(E120,2,LEN(E120)-3)),IF(RIGHT(E120,2)="M)",-1000000*VALUE(MID(E120,2,LEN(E120)-3)),IF(RIGHT(E120,2)="B)",-1000000000*VALUE(MID(E120,2,LEN(E120)-3)),IF(RIGHT(E120,2)="k)",-1000*VALUE(MID(E120,2,LEN(E120)-3)),VALUE(SUBSTITUTE(E120,",","")))))),IF(RIGHT(E120,1)="T",1000000000000*VALUE(LEFT(E120,LEN(E120)-1)),IF(RIGHT(E120,1)="M",1000000*VALUE(LEFT(E120,LEN(E120)-1)),IF(RIGHT(E120,1)="B",1000000000*VALUE(LEFT(E120,LEN(E120)-1)),IF(RIGHT(E120,1)="%",0.01*VALUE(LEFT(E120,LEN(E120)-1)),IF(RIGHT(E120,1)="k",1000*VALUE(LEFT(E120,LEN(E120)-1)),VALUE(SUBSTITUTE(E120,",",""))))))))),"N/A")</f>
        <v/>
      </c>
      <c r="M120">
        <f>IFERROR(IF(TRIM(F120)="-", "N/A", IF(RIGHT(F120,1)=")",IF(RIGHT(F120,2)="T)",-1000000000000*VALUE(MID(F120,2,LEN(F120)-3)),IF(RIGHT(F120,2)="M)",-1000000*VALUE(MID(F120,2,LEN(F120)-3)),IF(RIGHT(F120,2)="B)",-1000000000*VALUE(MID(F120,2,LEN(F120)-3)),IF(RIGHT(F120,2)="k)",-1000*VALUE(MID(F120,2,LEN(F120)-3)),VALUE(SUBSTITUTE(F120,",","")))))),IF(RIGHT(F120,1)="T",1000000000000*VALUE(LEFT(F120,LEN(F120)-1)),IF(RIGHT(F120,1)="M",1000000*VALUE(LEFT(F120,LEN(F120)-1)),IF(RIGHT(F120,1)="B",1000000000*VALUE(LEFT(F120,LEN(F120)-1)),IF(RIGHT(F120,1)="%",0.01*VALUE(LEFT(F120,LEN(F120)-1)),IF(RIGHT(F120,1)="k",1000*VALUE(LEFT(F120,LEN(F120)-1)),VALUE(SUBSTITUTE(F120,",",""))))))))),"N/A")</f>
        <v/>
      </c>
      <c r="N120">
        <f>IFERROR(IF(TRIM(G120)="-", "N/A", IF(RIGHT(G120,1)=")",IF(RIGHT(G120,2)="T)",-1000000000000*VALUE(MID(G120,2,LEN(G120)-3)),IF(RIGHT(G120,2)="M)",-1000000*VALUE(MID(G120,2,LEN(G120)-3)),IF(RIGHT(G120,2)="B)",-1000000000*VALUE(MID(G120,2,LEN(G120)-3)),IF(RIGHT(G120,2)="k)",-1000*VALUE(MID(G120,2,LEN(G120)-3)),VALUE(SUBSTITUTE(G120,",","")))))),IF(RIGHT(G120,1)="T",1000000000000*VALUE(LEFT(G120,LEN(G120)-1)),IF(RIGHT(G120,1)="M",1000000*VALUE(LEFT(G120,LEN(G120)-1)),IF(RIGHT(G120,1)="B",1000000000*VALUE(LEFT(G120,LEN(G120)-1)),IF(RIGHT(G120,1)="%",0.01*VALUE(LEFT(G120,LEN(G120)-1)),IF(RIGHT(G120,1)="k",1000*VALUE(LEFT(G120,LEN(G120)-1)),VALUE(SUBSTITUTE(G120,",",""))))))))),"N/A")</f>
        <v/>
      </c>
    </row>
    <row r="121" spans="1:60">
      <c s="1" r="A121" t="n">
        <v>7</v>
      </c>
      <c r="B121" t="s">
        <v>205</v>
      </c>
      <c r="C121" t="s">
        <v>1764</v>
      </c>
      <c r="I121">
        <f>IF(AND(K121&gt; J121, L121&gt; K121, M121&gt; L121, N121&gt; M121), "pos_trend", IF(AND(K121&lt; J121, L121&lt; K121, M121&lt; L121, N121&lt; M121), "neg_trend", "N/A"))</f>
        <v/>
      </c>
      <c r="J121">
        <f>IFERROR(IF(TRIM(C121)="-", "N/A", IF(RIGHT(C121,1)=")",IF(RIGHT(C121,2)="T)",-1000000000000*VALUE(MID(C121,2,LEN(C121)-3)),IF(RIGHT(C121,2)="M)",-1000000*VALUE(MID(C121,2,LEN(C121)-3)),IF(RIGHT(C121,2)="B)",-1000000000*VALUE(MID(C121,2,LEN(C121)-3)),IF(RIGHT(C121,2)="k)",-1000*VALUE(MID(C121,2,LEN(C121)-3)),VALUE(SUBSTITUTE(C121,",","")))))),IF(RIGHT(C121,1)="T",1000000000000*VALUE(LEFT(C121,LEN(C121)-1)),IF(RIGHT(C121,1)="M",1000000*VALUE(LEFT(C121,LEN(C121)-1)),IF(RIGHT(C121,1)="B",1000000000*VALUE(LEFT(C121,LEN(C121)-1)),IF(RIGHT(C121,1)="%",0.01*VALUE(LEFT(C121,LEN(C121)-1)),IF(RIGHT(C121,1)="k",1000*VALUE(LEFT(C121,LEN(C121)-1)),VALUE(SUBSTITUTE(C121,",",""))))))))),"N/A")</f>
        <v/>
      </c>
      <c r="K121">
        <f>IFERROR(IF(TRIM(D121)="-", "N/A", IF(RIGHT(D121,1)=")",IF(RIGHT(D121,2)="T)",-1000000000000*VALUE(MID(D121,2,LEN(D121)-3)),IF(RIGHT(D121,2)="M)",-1000000*VALUE(MID(D121,2,LEN(D121)-3)),IF(RIGHT(D121,2)="B)",-1000000000*VALUE(MID(D121,2,LEN(D121)-3)),IF(RIGHT(D121,2)="k)",-1000*VALUE(MID(D121,2,LEN(D121)-3)),VALUE(SUBSTITUTE(D121,",","")))))),IF(RIGHT(D121,1)="T",1000000000000*VALUE(LEFT(D121,LEN(D121)-1)),IF(RIGHT(D121,1)="M",1000000*VALUE(LEFT(D121,LEN(D121)-1)),IF(RIGHT(D121,1)="B",1000000000*VALUE(LEFT(D121,LEN(D121)-1)),IF(RIGHT(D121,1)="%",0.01*VALUE(LEFT(D121,LEN(D121)-1)),IF(RIGHT(D121,1)="k",1000*VALUE(LEFT(D121,LEN(D121)-1)),VALUE(SUBSTITUTE(D121,",",""))))))))),"N/A")</f>
        <v/>
      </c>
      <c r="L121">
        <f>IFERROR(IF(TRIM(E121)="-", "N/A", IF(RIGHT(E121,1)=")",IF(RIGHT(E121,2)="T)",-1000000000000*VALUE(MID(E121,2,LEN(E121)-3)),IF(RIGHT(E121,2)="M)",-1000000*VALUE(MID(E121,2,LEN(E121)-3)),IF(RIGHT(E121,2)="B)",-1000000000*VALUE(MID(E121,2,LEN(E121)-3)),IF(RIGHT(E121,2)="k)",-1000*VALUE(MID(E121,2,LEN(E121)-3)),VALUE(SUBSTITUTE(E121,",","")))))),IF(RIGHT(E121,1)="T",1000000000000*VALUE(LEFT(E121,LEN(E121)-1)),IF(RIGHT(E121,1)="M",1000000*VALUE(LEFT(E121,LEN(E121)-1)),IF(RIGHT(E121,1)="B",1000000000*VALUE(LEFT(E121,LEN(E121)-1)),IF(RIGHT(E121,1)="%",0.01*VALUE(LEFT(E121,LEN(E121)-1)),IF(RIGHT(E121,1)="k",1000*VALUE(LEFT(E121,LEN(E121)-1)),VALUE(SUBSTITUTE(E121,",",""))))))))),"N/A")</f>
        <v/>
      </c>
      <c r="M121">
        <f>IFERROR(IF(TRIM(F121)="-", "N/A", IF(RIGHT(F121,1)=")",IF(RIGHT(F121,2)="T)",-1000000000000*VALUE(MID(F121,2,LEN(F121)-3)),IF(RIGHT(F121,2)="M)",-1000000*VALUE(MID(F121,2,LEN(F121)-3)),IF(RIGHT(F121,2)="B)",-1000000000*VALUE(MID(F121,2,LEN(F121)-3)),IF(RIGHT(F121,2)="k)",-1000*VALUE(MID(F121,2,LEN(F121)-3)),VALUE(SUBSTITUTE(F121,",","")))))),IF(RIGHT(F121,1)="T",1000000000000*VALUE(LEFT(F121,LEN(F121)-1)),IF(RIGHT(F121,1)="M",1000000*VALUE(LEFT(F121,LEN(F121)-1)),IF(RIGHT(F121,1)="B",1000000000*VALUE(LEFT(F121,LEN(F121)-1)),IF(RIGHT(F121,1)="%",0.01*VALUE(LEFT(F121,LEN(F121)-1)),IF(RIGHT(F121,1)="k",1000*VALUE(LEFT(F121,LEN(F121)-1)),VALUE(SUBSTITUTE(F121,",",""))))))))),"N/A")</f>
        <v/>
      </c>
      <c r="N121">
        <f>IFERROR(IF(TRIM(G121)="-", "N/A", IF(RIGHT(G121,1)=")",IF(RIGHT(G121,2)="T)",-1000000000000*VALUE(MID(G121,2,LEN(G121)-3)),IF(RIGHT(G121,2)="M)",-1000000*VALUE(MID(G121,2,LEN(G121)-3)),IF(RIGHT(G121,2)="B)",-1000000000*VALUE(MID(G121,2,LEN(G121)-3)),IF(RIGHT(G121,2)="k)",-1000*VALUE(MID(G121,2,LEN(G121)-3)),VALUE(SUBSTITUTE(G121,",","")))))),IF(RIGHT(G121,1)="T",1000000000000*VALUE(LEFT(G121,LEN(G121)-1)),IF(RIGHT(G121,1)="M",1000000*VALUE(LEFT(G121,LEN(G121)-1)),IF(RIGHT(G121,1)="B",1000000000*VALUE(LEFT(G121,LEN(G121)-1)),IF(RIGHT(G121,1)="%",0.01*VALUE(LEFT(G121,LEN(G121)-1)),IF(RIGHT(G121,1)="k",1000*VALUE(LEFT(G121,LEN(G121)-1)),VALUE(SUBSTITUTE(G121,",",""))))))))),"N/A")</f>
        <v/>
      </c>
    </row>
    <row r="122" spans="1:60">
      <c s="1" r="A122" t="n">
        <v>8</v>
      </c>
      <c r="B122" t="s">
        <v>207</v>
      </c>
      <c r="C122" t="s">
        <v>1765</v>
      </c>
      <c r="I122">
        <f>IF(AND(K122&gt; J122, L122&gt; K122, M122&gt; L122, N122&gt; M122), "pos_trend", IF(AND(K122&lt; J122, L122&lt; K122, M122&lt; L122, N122&lt; M122), "neg_trend", "N/A"))</f>
        <v/>
      </c>
      <c r="J122">
        <f>IFERROR(IF(TRIM(C122)="-", "N/A", IF(RIGHT(C122,1)=")",IF(RIGHT(C122,2)="T)",-1000000000000*VALUE(MID(C122,2,LEN(C122)-3)),IF(RIGHT(C122,2)="M)",-1000000*VALUE(MID(C122,2,LEN(C122)-3)),IF(RIGHT(C122,2)="B)",-1000000000*VALUE(MID(C122,2,LEN(C122)-3)),IF(RIGHT(C122,2)="k)",-1000*VALUE(MID(C122,2,LEN(C122)-3)),VALUE(SUBSTITUTE(C122,",","")))))),IF(RIGHT(C122,1)="T",1000000000000*VALUE(LEFT(C122,LEN(C122)-1)),IF(RIGHT(C122,1)="M",1000000*VALUE(LEFT(C122,LEN(C122)-1)),IF(RIGHT(C122,1)="B",1000000000*VALUE(LEFT(C122,LEN(C122)-1)),IF(RIGHT(C122,1)="%",0.01*VALUE(LEFT(C122,LEN(C122)-1)),IF(RIGHT(C122,1)="k",1000*VALUE(LEFT(C122,LEN(C122)-1)),VALUE(SUBSTITUTE(C122,",",""))))))))),"N/A")</f>
        <v/>
      </c>
      <c r="K122">
        <f>IFERROR(IF(TRIM(D122)="-", "N/A", IF(RIGHT(D122,1)=")",IF(RIGHT(D122,2)="T)",-1000000000000*VALUE(MID(D122,2,LEN(D122)-3)),IF(RIGHT(D122,2)="M)",-1000000*VALUE(MID(D122,2,LEN(D122)-3)),IF(RIGHT(D122,2)="B)",-1000000000*VALUE(MID(D122,2,LEN(D122)-3)),IF(RIGHT(D122,2)="k)",-1000*VALUE(MID(D122,2,LEN(D122)-3)),VALUE(SUBSTITUTE(D122,",","")))))),IF(RIGHT(D122,1)="T",1000000000000*VALUE(LEFT(D122,LEN(D122)-1)),IF(RIGHT(D122,1)="M",1000000*VALUE(LEFT(D122,LEN(D122)-1)),IF(RIGHT(D122,1)="B",1000000000*VALUE(LEFT(D122,LEN(D122)-1)),IF(RIGHT(D122,1)="%",0.01*VALUE(LEFT(D122,LEN(D122)-1)),IF(RIGHT(D122,1)="k",1000*VALUE(LEFT(D122,LEN(D122)-1)),VALUE(SUBSTITUTE(D122,",",""))))))))),"N/A")</f>
        <v/>
      </c>
      <c r="L122">
        <f>IFERROR(IF(TRIM(E122)="-", "N/A", IF(RIGHT(E122,1)=")",IF(RIGHT(E122,2)="T)",-1000000000000*VALUE(MID(E122,2,LEN(E122)-3)),IF(RIGHT(E122,2)="M)",-1000000*VALUE(MID(E122,2,LEN(E122)-3)),IF(RIGHT(E122,2)="B)",-1000000000*VALUE(MID(E122,2,LEN(E122)-3)),IF(RIGHT(E122,2)="k)",-1000*VALUE(MID(E122,2,LEN(E122)-3)),VALUE(SUBSTITUTE(E122,",","")))))),IF(RIGHT(E122,1)="T",1000000000000*VALUE(LEFT(E122,LEN(E122)-1)),IF(RIGHT(E122,1)="M",1000000*VALUE(LEFT(E122,LEN(E122)-1)),IF(RIGHT(E122,1)="B",1000000000*VALUE(LEFT(E122,LEN(E122)-1)),IF(RIGHT(E122,1)="%",0.01*VALUE(LEFT(E122,LEN(E122)-1)),IF(RIGHT(E122,1)="k",1000*VALUE(LEFT(E122,LEN(E122)-1)),VALUE(SUBSTITUTE(E122,",",""))))))))),"N/A")</f>
        <v/>
      </c>
      <c r="M122">
        <f>IFERROR(IF(TRIM(F122)="-", "N/A", IF(RIGHT(F122,1)=")",IF(RIGHT(F122,2)="T)",-1000000000000*VALUE(MID(F122,2,LEN(F122)-3)),IF(RIGHT(F122,2)="M)",-1000000*VALUE(MID(F122,2,LEN(F122)-3)),IF(RIGHT(F122,2)="B)",-1000000000*VALUE(MID(F122,2,LEN(F122)-3)),IF(RIGHT(F122,2)="k)",-1000*VALUE(MID(F122,2,LEN(F122)-3)),VALUE(SUBSTITUTE(F122,",","")))))),IF(RIGHT(F122,1)="T",1000000000000*VALUE(LEFT(F122,LEN(F122)-1)),IF(RIGHT(F122,1)="M",1000000*VALUE(LEFT(F122,LEN(F122)-1)),IF(RIGHT(F122,1)="B",1000000000*VALUE(LEFT(F122,LEN(F122)-1)),IF(RIGHT(F122,1)="%",0.01*VALUE(LEFT(F122,LEN(F122)-1)),IF(RIGHT(F122,1)="k",1000*VALUE(LEFT(F122,LEN(F122)-1)),VALUE(SUBSTITUTE(F122,",",""))))))))),"N/A")</f>
        <v/>
      </c>
      <c r="N122">
        <f>IFERROR(IF(TRIM(G122)="-", "N/A", IF(RIGHT(G122,1)=")",IF(RIGHT(G122,2)="T)",-1000000000000*VALUE(MID(G122,2,LEN(G122)-3)),IF(RIGHT(G122,2)="M)",-1000000*VALUE(MID(G122,2,LEN(G122)-3)),IF(RIGHT(G122,2)="B)",-1000000000*VALUE(MID(G122,2,LEN(G122)-3)),IF(RIGHT(G122,2)="k)",-1000*VALUE(MID(G122,2,LEN(G122)-3)),VALUE(SUBSTITUTE(G122,",","")))))),IF(RIGHT(G122,1)="T",1000000000000*VALUE(LEFT(G122,LEN(G122)-1)),IF(RIGHT(G122,1)="M",1000000*VALUE(LEFT(G122,LEN(G122)-1)),IF(RIGHT(G122,1)="B",1000000000*VALUE(LEFT(G122,LEN(G122)-1)),IF(RIGHT(G122,1)="%",0.01*VALUE(LEFT(G122,LEN(G122)-1)),IF(RIGHT(G122,1)="k",1000*VALUE(LEFT(G122,LEN(G122)-1)),VALUE(SUBSTITUTE(G122,",",""))))))))),"N/A")</f>
        <v/>
      </c>
    </row>
    <row r="123" spans="1:60">
      <c s="1" r="A123" t="n">
        <v>9</v>
      </c>
      <c r="B123" t="s">
        <v>209</v>
      </c>
      <c r="C123" t="s">
        <v>1766</v>
      </c>
      <c r="I123">
        <f>IF(AND(K123&gt; J123, L123&gt; K123, M123&gt; L123, N123&gt; M123), "pos_trend", IF(AND(K123&lt; J123, L123&lt; K123, M123&lt; L123, N123&lt; M123), "neg_trend", "N/A"))</f>
        <v/>
      </c>
      <c r="J123">
        <f>IFERROR(IF(TRIM(C123)="-", "N/A", IF(RIGHT(C123,1)=")",IF(RIGHT(C123,2)="T)",-1000000000000*VALUE(MID(C123,2,LEN(C123)-3)),IF(RIGHT(C123,2)="M)",-1000000*VALUE(MID(C123,2,LEN(C123)-3)),IF(RIGHT(C123,2)="B)",-1000000000*VALUE(MID(C123,2,LEN(C123)-3)),IF(RIGHT(C123,2)="k)",-1000*VALUE(MID(C123,2,LEN(C123)-3)),VALUE(SUBSTITUTE(C123,",","")))))),IF(RIGHT(C123,1)="T",1000000000000*VALUE(LEFT(C123,LEN(C123)-1)),IF(RIGHT(C123,1)="M",1000000*VALUE(LEFT(C123,LEN(C123)-1)),IF(RIGHT(C123,1)="B",1000000000*VALUE(LEFT(C123,LEN(C123)-1)),IF(RIGHT(C123,1)="%",0.01*VALUE(LEFT(C123,LEN(C123)-1)),IF(RIGHT(C123,1)="k",1000*VALUE(LEFT(C123,LEN(C123)-1)),VALUE(SUBSTITUTE(C123,",",""))))))))),"N/A")</f>
        <v/>
      </c>
      <c r="K123">
        <f>IFERROR(IF(TRIM(D123)="-", "N/A", IF(RIGHT(D123,1)=")",IF(RIGHT(D123,2)="T)",-1000000000000*VALUE(MID(D123,2,LEN(D123)-3)),IF(RIGHT(D123,2)="M)",-1000000*VALUE(MID(D123,2,LEN(D123)-3)),IF(RIGHT(D123,2)="B)",-1000000000*VALUE(MID(D123,2,LEN(D123)-3)),IF(RIGHT(D123,2)="k)",-1000*VALUE(MID(D123,2,LEN(D123)-3)),VALUE(SUBSTITUTE(D123,",","")))))),IF(RIGHT(D123,1)="T",1000000000000*VALUE(LEFT(D123,LEN(D123)-1)),IF(RIGHT(D123,1)="M",1000000*VALUE(LEFT(D123,LEN(D123)-1)),IF(RIGHT(D123,1)="B",1000000000*VALUE(LEFT(D123,LEN(D123)-1)),IF(RIGHT(D123,1)="%",0.01*VALUE(LEFT(D123,LEN(D123)-1)),IF(RIGHT(D123,1)="k",1000*VALUE(LEFT(D123,LEN(D123)-1)),VALUE(SUBSTITUTE(D123,",",""))))))))),"N/A")</f>
        <v/>
      </c>
      <c r="L123">
        <f>IFERROR(IF(TRIM(E123)="-", "N/A", IF(RIGHT(E123,1)=")",IF(RIGHT(E123,2)="T)",-1000000000000*VALUE(MID(E123,2,LEN(E123)-3)),IF(RIGHT(E123,2)="M)",-1000000*VALUE(MID(E123,2,LEN(E123)-3)),IF(RIGHT(E123,2)="B)",-1000000000*VALUE(MID(E123,2,LEN(E123)-3)),IF(RIGHT(E123,2)="k)",-1000*VALUE(MID(E123,2,LEN(E123)-3)),VALUE(SUBSTITUTE(E123,",","")))))),IF(RIGHT(E123,1)="T",1000000000000*VALUE(LEFT(E123,LEN(E123)-1)),IF(RIGHT(E123,1)="M",1000000*VALUE(LEFT(E123,LEN(E123)-1)),IF(RIGHT(E123,1)="B",1000000000*VALUE(LEFT(E123,LEN(E123)-1)),IF(RIGHT(E123,1)="%",0.01*VALUE(LEFT(E123,LEN(E123)-1)),IF(RIGHT(E123,1)="k",1000*VALUE(LEFT(E123,LEN(E123)-1)),VALUE(SUBSTITUTE(E123,",",""))))))))),"N/A")</f>
        <v/>
      </c>
      <c r="M123">
        <f>IFERROR(IF(TRIM(F123)="-", "N/A", IF(RIGHT(F123,1)=")",IF(RIGHT(F123,2)="T)",-1000000000000*VALUE(MID(F123,2,LEN(F123)-3)),IF(RIGHT(F123,2)="M)",-1000000*VALUE(MID(F123,2,LEN(F123)-3)),IF(RIGHT(F123,2)="B)",-1000000000*VALUE(MID(F123,2,LEN(F123)-3)),IF(RIGHT(F123,2)="k)",-1000*VALUE(MID(F123,2,LEN(F123)-3)),VALUE(SUBSTITUTE(F123,",","")))))),IF(RIGHT(F123,1)="T",1000000000000*VALUE(LEFT(F123,LEN(F123)-1)),IF(RIGHT(F123,1)="M",1000000*VALUE(LEFT(F123,LEN(F123)-1)),IF(RIGHT(F123,1)="B",1000000000*VALUE(LEFT(F123,LEN(F123)-1)),IF(RIGHT(F123,1)="%",0.01*VALUE(LEFT(F123,LEN(F123)-1)),IF(RIGHT(F123,1)="k",1000*VALUE(LEFT(F123,LEN(F123)-1)),VALUE(SUBSTITUTE(F123,",",""))))))))),"N/A")</f>
        <v/>
      </c>
      <c r="N123">
        <f>IFERROR(IF(TRIM(G123)="-", "N/A", IF(RIGHT(G123,1)=")",IF(RIGHT(G123,2)="T)",-1000000000000*VALUE(MID(G123,2,LEN(G123)-3)),IF(RIGHT(G123,2)="M)",-1000000*VALUE(MID(G123,2,LEN(G123)-3)),IF(RIGHT(G123,2)="B)",-1000000000*VALUE(MID(G123,2,LEN(G123)-3)),IF(RIGHT(G123,2)="k)",-1000*VALUE(MID(G123,2,LEN(G123)-3)),VALUE(SUBSTITUTE(G123,",","")))))),IF(RIGHT(G123,1)="T",1000000000000*VALUE(LEFT(G123,LEN(G123)-1)),IF(RIGHT(G123,1)="M",1000000*VALUE(LEFT(G123,LEN(G123)-1)),IF(RIGHT(G123,1)="B",1000000000*VALUE(LEFT(G123,LEN(G123)-1)),IF(RIGHT(G123,1)="%",0.01*VALUE(LEFT(G123,LEN(G123)-1)),IF(RIGHT(G123,1)="k",1000*VALUE(LEFT(G123,LEN(G123)-1)),VALUE(SUBSTITUTE(G123,",",""))))))))),"N/A")</f>
        <v/>
      </c>
    </row>
    <row r="124" spans="1:60">
      <c r="I124">
        <f>IF(AND(K124&gt; J124, L124&gt; K124, M124&gt; L124, N124&gt; M124), "pos_trend", IF(AND(K124&lt; J124, L124&lt; K124, M124&lt; L124, N124&lt; M124), "neg_trend", "N/A"))</f>
        <v/>
      </c>
      <c r="J124">
        <f>IFERROR(IF(TRIM(C124)="-", "N/A", IF(RIGHT(C124,1)=")",IF(RIGHT(C124,2)="T)",-1000000000000*VALUE(MID(C124,2,LEN(C124)-3)),IF(RIGHT(C124,2)="M)",-1000000*VALUE(MID(C124,2,LEN(C124)-3)),IF(RIGHT(C124,2)="B)",-1000000000*VALUE(MID(C124,2,LEN(C124)-3)),IF(RIGHT(C124,2)="k)",-1000*VALUE(MID(C124,2,LEN(C124)-3)),VALUE(SUBSTITUTE(C124,",","")))))),IF(RIGHT(C124,1)="T",1000000000000*VALUE(LEFT(C124,LEN(C124)-1)),IF(RIGHT(C124,1)="M",1000000*VALUE(LEFT(C124,LEN(C124)-1)),IF(RIGHT(C124,1)="B",1000000000*VALUE(LEFT(C124,LEN(C124)-1)),IF(RIGHT(C124,1)="%",0.01*VALUE(LEFT(C124,LEN(C124)-1)),IF(RIGHT(C124,1)="k",1000*VALUE(LEFT(C124,LEN(C124)-1)),VALUE(SUBSTITUTE(C124,",",""))))))))),"N/A")</f>
        <v/>
      </c>
      <c r="K124">
        <f>IFERROR(IF(TRIM(D124)="-", "N/A", IF(RIGHT(D124,1)=")",IF(RIGHT(D124,2)="T)",-1000000000000*VALUE(MID(D124,2,LEN(D124)-3)),IF(RIGHT(D124,2)="M)",-1000000*VALUE(MID(D124,2,LEN(D124)-3)),IF(RIGHT(D124,2)="B)",-1000000000*VALUE(MID(D124,2,LEN(D124)-3)),IF(RIGHT(D124,2)="k)",-1000*VALUE(MID(D124,2,LEN(D124)-3)),VALUE(SUBSTITUTE(D124,",","")))))),IF(RIGHT(D124,1)="T",1000000000000*VALUE(LEFT(D124,LEN(D124)-1)),IF(RIGHT(D124,1)="M",1000000*VALUE(LEFT(D124,LEN(D124)-1)),IF(RIGHT(D124,1)="B",1000000000*VALUE(LEFT(D124,LEN(D124)-1)),IF(RIGHT(D124,1)="%",0.01*VALUE(LEFT(D124,LEN(D124)-1)),IF(RIGHT(D124,1)="k",1000*VALUE(LEFT(D124,LEN(D124)-1)),VALUE(SUBSTITUTE(D124,",",""))))))))),"N/A")</f>
        <v/>
      </c>
      <c r="L124">
        <f>IFERROR(IF(TRIM(E124)="-", "N/A", IF(RIGHT(E124,1)=")",IF(RIGHT(E124,2)="T)",-1000000000000*VALUE(MID(E124,2,LEN(E124)-3)),IF(RIGHT(E124,2)="M)",-1000000*VALUE(MID(E124,2,LEN(E124)-3)),IF(RIGHT(E124,2)="B)",-1000000000*VALUE(MID(E124,2,LEN(E124)-3)),IF(RIGHT(E124,2)="k)",-1000*VALUE(MID(E124,2,LEN(E124)-3)),VALUE(SUBSTITUTE(E124,",","")))))),IF(RIGHT(E124,1)="T",1000000000000*VALUE(LEFT(E124,LEN(E124)-1)),IF(RIGHT(E124,1)="M",1000000*VALUE(LEFT(E124,LEN(E124)-1)),IF(RIGHT(E124,1)="B",1000000000*VALUE(LEFT(E124,LEN(E124)-1)),IF(RIGHT(E124,1)="%",0.01*VALUE(LEFT(E124,LEN(E124)-1)),IF(RIGHT(E124,1)="k",1000*VALUE(LEFT(E124,LEN(E124)-1)),VALUE(SUBSTITUTE(E124,",",""))))))))),"N/A")</f>
        <v/>
      </c>
      <c r="M124">
        <f>IFERROR(IF(TRIM(F124)="-", "N/A", IF(RIGHT(F124,1)=")",IF(RIGHT(F124,2)="T)",-1000000000000*VALUE(MID(F124,2,LEN(F124)-3)),IF(RIGHT(F124,2)="M)",-1000000*VALUE(MID(F124,2,LEN(F124)-3)),IF(RIGHT(F124,2)="B)",-1000000000*VALUE(MID(F124,2,LEN(F124)-3)),IF(RIGHT(F124,2)="k)",-1000*VALUE(MID(F124,2,LEN(F124)-3)),VALUE(SUBSTITUTE(F124,",","")))))),IF(RIGHT(F124,1)="T",1000000000000*VALUE(LEFT(F124,LEN(F124)-1)),IF(RIGHT(F124,1)="M",1000000*VALUE(LEFT(F124,LEN(F124)-1)),IF(RIGHT(F124,1)="B",1000000000*VALUE(LEFT(F124,LEN(F124)-1)),IF(RIGHT(F124,1)="%",0.01*VALUE(LEFT(F124,LEN(F124)-1)),IF(RIGHT(F124,1)="k",1000*VALUE(LEFT(F124,LEN(F124)-1)),VALUE(SUBSTITUTE(F124,",",""))))))))),"N/A")</f>
        <v/>
      </c>
      <c r="N124">
        <f>IFERROR(IF(TRIM(G124)="-", "N/A", IF(RIGHT(G124,1)=")",IF(RIGHT(G124,2)="T)",-1000000000000*VALUE(MID(G124,2,LEN(G124)-3)),IF(RIGHT(G124,2)="M)",-1000000*VALUE(MID(G124,2,LEN(G124)-3)),IF(RIGHT(G124,2)="B)",-1000000000*VALUE(MID(G124,2,LEN(G124)-3)),IF(RIGHT(G124,2)="k)",-1000*VALUE(MID(G124,2,LEN(G124)-3)),VALUE(SUBSTITUTE(G124,",","")))))),IF(RIGHT(G124,1)="T",1000000000000*VALUE(LEFT(G124,LEN(G124)-1)),IF(RIGHT(G124,1)="M",1000000*VALUE(LEFT(G124,LEN(G124)-1)),IF(RIGHT(G124,1)="B",1000000000*VALUE(LEFT(G124,LEN(G124)-1)),IF(RIGHT(G124,1)="%",0.01*VALUE(LEFT(G124,LEN(G124)-1)),IF(RIGHT(G124,1)="k",1000*VALUE(LEFT(G124,LEN(G124)-1)),VALUE(SUBSTITUTE(G124,",",""))))))))),"N/A")</f>
        <v/>
      </c>
    </row>
    <row r="125" spans="1:60">
      <c s="1" r="A125" t="n">
        <v>0</v>
      </c>
      <c r="B125" t="s">
        <v>211</v>
      </c>
      <c r="C125" t="s">
        <v>76</v>
      </c>
      <c r="I125">
        <f>IF(AND(K125&gt; J125, L125&gt; K125, M125&gt; L125, N125&gt; M125), "pos_trend", IF(AND(K125&lt; J125, L125&lt; K125, M125&lt; L125, N125&lt; M125), "neg_trend", "N/A"))</f>
        <v/>
      </c>
      <c r="J125">
        <f>IFERROR(IF(TRIM(C125)="-", "N/A", IF(RIGHT(C125,1)=")",IF(RIGHT(C125,2)="T)",-1000000000000*VALUE(MID(C125,2,LEN(C125)-3)),IF(RIGHT(C125,2)="M)",-1000000*VALUE(MID(C125,2,LEN(C125)-3)),IF(RIGHT(C125,2)="B)",-1000000000*VALUE(MID(C125,2,LEN(C125)-3)),IF(RIGHT(C125,2)="k)",-1000*VALUE(MID(C125,2,LEN(C125)-3)),VALUE(SUBSTITUTE(C125,",","")))))),IF(RIGHT(C125,1)="T",1000000000000*VALUE(LEFT(C125,LEN(C125)-1)),IF(RIGHT(C125,1)="M",1000000*VALUE(LEFT(C125,LEN(C125)-1)),IF(RIGHT(C125,1)="B",1000000000*VALUE(LEFT(C125,LEN(C125)-1)),IF(RIGHT(C125,1)="%",0.01*VALUE(LEFT(C125,LEN(C125)-1)),IF(RIGHT(C125,1)="k",1000*VALUE(LEFT(C125,LEN(C125)-1)),VALUE(SUBSTITUTE(C125,",",""))))))))),"N/A")</f>
        <v/>
      </c>
      <c r="K125">
        <f>IFERROR(IF(TRIM(D125)="-", "N/A", IF(RIGHT(D125,1)=")",IF(RIGHT(D125,2)="T)",-1000000000000*VALUE(MID(D125,2,LEN(D125)-3)),IF(RIGHT(D125,2)="M)",-1000000*VALUE(MID(D125,2,LEN(D125)-3)),IF(RIGHT(D125,2)="B)",-1000000000*VALUE(MID(D125,2,LEN(D125)-3)),IF(RIGHT(D125,2)="k)",-1000*VALUE(MID(D125,2,LEN(D125)-3)),VALUE(SUBSTITUTE(D125,",","")))))),IF(RIGHT(D125,1)="T",1000000000000*VALUE(LEFT(D125,LEN(D125)-1)),IF(RIGHT(D125,1)="M",1000000*VALUE(LEFT(D125,LEN(D125)-1)),IF(RIGHT(D125,1)="B",1000000000*VALUE(LEFT(D125,LEN(D125)-1)),IF(RIGHT(D125,1)="%",0.01*VALUE(LEFT(D125,LEN(D125)-1)),IF(RIGHT(D125,1)="k",1000*VALUE(LEFT(D125,LEN(D125)-1)),VALUE(SUBSTITUTE(D125,",",""))))))))),"N/A")</f>
        <v/>
      </c>
      <c r="L125">
        <f>IFERROR(IF(TRIM(E125)="-", "N/A", IF(RIGHT(E125,1)=")",IF(RIGHT(E125,2)="T)",-1000000000000*VALUE(MID(E125,2,LEN(E125)-3)),IF(RIGHT(E125,2)="M)",-1000000*VALUE(MID(E125,2,LEN(E125)-3)),IF(RIGHT(E125,2)="B)",-1000000000*VALUE(MID(E125,2,LEN(E125)-3)),IF(RIGHT(E125,2)="k)",-1000*VALUE(MID(E125,2,LEN(E125)-3)),VALUE(SUBSTITUTE(E125,",","")))))),IF(RIGHT(E125,1)="T",1000000000000*VALUE(LEFT(E125,LEN(E125)-1)),IF(RIGHT(E125,1)="M",1000000*VALUE(LEFT(E125,LEN(E125)-1)),IF(RIGHT(E125,1)="B",1000000000*VALUE(LEFT(E125,LEN(E125)-1)),IF(RIGHT(E125,1)="%",0.01*VALUE(LEFT(E125,LEN(E125)-1)),IF(RIGHT(E125,1)="k",1000*VALUE(LEFT(E125,LEN(E125)-1)),VALUE(SUBSTITUTE(E125,",",""))))))))),"N/A")</f>
        <v/>
      </c>
      <c r="M125">
        <f>IFERROR(IF(TRIM(F125)="-", "N/A", IF(RIGHT(F125,1)=")",IF(RIGHT(F125,2)="T)",-1000000000000*VALUE(MID(F125,2,LEN(F125)-3)),IF(RIGHT(F125,2)="M)",-1000000*VALUE(MID(F125,2,LEN(F125)-3)),IF(RIGHT(F125,2)="B)",-1000000000*VALUE(MID(F125,2,LEN(F125)-3)),IF(RIGHT(F125,2)="k)",-1000*VALUE(MID(F125,2,LEN(F125)-3)),VALUE(SUBSTITUTE(F125,",","")))))),IF(RIGHT(F125,1)="T",1000000000000*VALUE(LEFT(F125,LEN(F125)-1)),IF(RIGHT(F125,1)="M",1000000*VALUE(LEFT(F125,LEN(F125)-1)),IF(RIGHT(F125,1)="B",1000000000*VALUE(LEFT(F125,LEN(F125)-1)),IF(RIGHT(F125,1)="%",0.01*VALUE(LEFT(F125,LEN(F125)-1)),IF(RIGHT(F125,1)="k",1000*VALUE(LEFT(F125,LEN(F125)-1)),VALUE(SUBSTITUTE(F125,",",""))))))))),"N/A")</f>
        <v/>
      </c>
      <c r="N125">
        <f>IFERROR(IF(TRIM(G125)="-", "N/A", IF(RIGHT(G125,1)=")",IF(RIGHT(G125,2)="T)",-1000000000000*VALUE(MID(G125,2,LEN(G125)-3)),IF(RIGHT(G125,2)="M)",-1000000*VALUE(MID(G125,2,LEN(G125)-3)),IF(RIGHT(G125,2)="B)",-1000000000*VALUE(MID(G125,2,LEN(G125)-3)),IF(RIGHT(G125,2)="k)",-1000*VALUE(MID(G125,2,LEN(G125)-3)),VALUE(SUBSTITUTE(G125,",","")))))),IF(RIGHT(G125,1)="T",1000000000000*VALUE(LEFT(G125,LEN(G125)-1)),IF(RIGHT(G125,1)="M",1000000*VALUE(LEFT(G125,LEN(G125)-1)),IF(RIGHT(G125,1)="B",1000000000*VALUE(LEFT(G125,LEN(G125)-1)),IF(RIGHT(G125,1)="%",0.01*VALUE(LEFT(G125,LEN(G125)-1)),IF(RIGHT(G125,1)="k",1000*VALUE(LEFT(G125,LEN(G125)-1)),VALUE(SUBSTITUTE(G125,",",""))))))))),"N/A")</f>
        <v/>
      </c>
    </row>
    <row r="126" spans="1:60">
      <c s="1" r="A126" t="n">
        <v>1</v>
      </c>
      <c r="B126" t="s">
        <v>213</v>
      </c>
      <c r="C126" t="s">
        <v>1767</v>
      </c>
      <c r="I126">
        <f>IF(AND(K126&gt; J126, L126&gt; K126, M126&gt; L126, N126&gt; M126), "pos_trend", IF(AND(K126&lt; J126, L126&lt; K126, M126&lt; L126, N126&lt; M126), "neg_trend", "N/A"))</f>
        <v/>
      </c>
      <c r="J126">
        <f>IFERROR(IF(TRIM(C126)="-", "N/A", IF(RIGHT(C126,1)=")",IF(RIGHT(C126,2)="T)",-1000000000000*VALUE(MID(C126,2,LEN(C126)-3)),IF(RIGHT(C126,2)="M)",-1000000*VALUE(MID(C126,2,LEN(C126)-3)),IF(RIGHT(C126,2)="B)",-1000000000*VALUE(MID(C126,2,LEN(C126)-3)),IF(RIGHT(C126,2)="k)",-1000*VALUE(MID(C126,2,LEN(C126)-3)),VALUE(SUBSTITUTE(C126,",","")))))),IF(RIGHT(C126,1)="T",1000000000000*VALUE(LEFT(C126,LEN(C126)-1)),IF(RIGHT(C126,1)="M",1000000*VALUE(LEFT(C126,LEN(C126)-1)),IF(RIGHT(C126,1)="B",1000000000*VALUE(LEFT(C126,LEN(C126)-1)),IF(RIGHT(C126,1)="%",0.01*VALUE(LEFT(C126,LEN(C126)-1)),IF(RIGHT(C126,1)="k",1000*VALUE(LEFT(C126,LEN(C126)-1)),VALUE(SUBSTITUTE(C126,",",""))))))))),"N/A")</f>
        <v/>
      </c>
      <c r="K126">
        <f>IFERROR(IF(TRIM(D126)="-", "N/A", IF(RIGHT(D126,1)=")",IF(RIGHT(D126,2)="T)",-1000000000000*VALUE(MID(D126,2,LEN(D126)-3)),IF(RIGHT(D126,2)="M)",-1000000*VALUE(MID(D126,2,LEN(D126)-3)),IF(RIGHT(D126,2)="B)",-1000000000*VALUE(MID(D126,2,LEN(D126)-3)),IF(RIGHT(D126,2)="k)",-1000*VALUE(MID(D126,2,LEN(D126)-3)),VALUE(SUBSTITUTE(D126,",","")))))),IF(RIGHT(D126,1)="T",1000000000000*VALUE(LEFT(D126,LEN(D126)-1)),IF(RIGHT(D126,1)="M",1000000*VALUE(LEFT(D126,LEN(D126)-1)),IF(RIGHT(D126,1)="B",1000000000*VALUE(LEFT(D126,LEN(D126)-1)),IF(RIGHT(D126,1)="%",0.01*VALUE(LEFT(D126,LEN(D126)-1)),IF(RIGHT(D126,1)="k",1000*VALUE(LEFT(D126,LEN(D126)-1)),VALUE(SUBSTITUTE(D126,",",""))))))))),"N/A")</f>
        <v/>
      </c>
      <c r="L126">
        <f>IFERROR(IF(TRIM(E126)="-", "N/A", IF(RIGHT(E126,1)=")",IF(RIGHT(E126,2)="T)",-1000000000000*VALUE(MID(E126,2,LEN(E126)-3)),IF(RIGHT(E126,2)="M)",-1000000*VALUE(MID(E126,2,LEN(E126)-3)),IF(RIGHT(E126,2)="B)",-1000000000*VALUE(MID(E126,2,LEN(E126)-3)),IF(RIGHT(E126,2)="k)",-1000*VALUE(MID(E126,2,LEN(E126)-3)),VALUE(SUBSTITUTE(E126,",","")))))),IF(RIGHT(E126,1)="T",1000000000000*VALUE(LEFT(E126,LEN(E126)-1)),IF(RIGHT(E126,1)="M",1000000*VALUE(LEFT(E126,LEN(E126)-1)),IF(RIGHT(E126,1)="B",1000000000*VALUE(LEFT(E126,LEN(E126)-1)),IF(RIGHT(E126,1)="%",0.01*VALUE(LEFT(E126,LEN(E126)-1)),IF(RIGHT(E126,1)="k",1000*VALUE(LEFT(E126,LEN(E126)-1)),VALUE(SUBSTITUTE(E126,",",""))))))))),"N/A")</f>
        <v/>
      </c>
      <c r="M126">
        <f>IFERROR(IF(TRIM(F126)="-", "N/A", IF(RIGHT(F126,1)=")",IF(RIGHT(F126,2)="T)",-1000000000000*VALUE(MID(F126,2,LEN(F126)-3)),IF(RIGHT(F126,2)="M)",-1000000*VALUE(MID(F126,2,LEN(F126)-3)),IF(RIGHT(F126,2)="B)",-1000000000*VALUE(MID(F126,2,LEN(F126)-3)),IF(RIGHT(F126,2)="k)",-1000*VALUE(MID(F126,2,LEN(F126)-3)),VALUE(SUBSTITUTE(F126,",","")))))),IF(RIGHT(F126,1)="T",1000000000000*VALUE(LEFT(F126,LEN(F126)-1)),IF(RIGHT(F126,1)="M",1000000*VALUE(LEFT(F126,LEN(F126)-1)),IF(RIGHT(F126,1)="B",1000000000*VALUE(LEFT(F126,LEN(F126)-1)),IF(RIGHT(F126,1)="%",0.01*VALUE(LEFT(F126,LEN(F126)-1)),IF(RIGHT(F126,1)="k",1000*VALUE(LEFT(F126,LEN(F126)-1)),VALUE(SUBSTITUTE(F126,",",""))))))))),"N/A")</f>
        <v/>
      </c>
      <c r="N126">
        <f>IFERROR(IF(TRIM(G126)="-", "N/A", IF(RIGHT(G126,1)=")",IF(RIGHT(G126,2)="T)",-1000000000000*VALUE(MID(G126,2,LEN(G126)-3)),IF(RIGHT(G126,2)="M)",-1000000*VALUE(MID(G126,2,LEN(G126)-3)),IF(RIGHT(G126,2)="B)",-1000000000*VALUE(MID(G126,2,LEN(G126)-3)),IF(RIGHT(G126,2)="k)",-1000*VALUE(MID(G126,2,LEN(G126)-3)),VALUE(SUBSTITUTE(G126,",","")))))),IF(RIGHT(G126,1)="T",1000000000000*VALUE(LEFT(G126,LEN(G126)-1)),IF(RIGHT(G126,1)="M",1000000*VALUE(LEFT(G126,LEN(G126)-1)),IF(RIGHT(G126,1)="B",1000000000*VALUE(LEFT(G126,LEN(G126)-1)),IF(RIGHT(G126,1)="%",0.01*VALUE(LEFT(G126,LEN(G126)-1)),IF(RIGHT(G126,1)="k",1000*VALUE(LEFT(G126,LEN(G126)-1)),VALUE(SUBSTITUTE(G126,",",""))))))))),"N/A")</f>
        <v/>
      </c>
    </row>
    <row r="127" spans="1:60">
      <c s="1" r="A127" t="n">
        <v>2</v>
      </c>
      <c r="B127" t="s">
        <v>215</v>
      </c>
      <c r="C127" t="s">
        <v>1768</v>
      </c>
      <c r="I127">
        <f>IF(AND(K127&gt; J127, L127&gt; K127, M127&gt; L127, N127&gt; M127), "pos_trend", IF(AND(K127&lt; J127, L127&lt; K127, M127&lt; L127, N127&lt; M127), "neg_trend", "N/A"))</f>
        <v/>
      </c>
      <c r="J127">
        <f>IFERROR(IF(TRIM(C127)="-", "N/A", IF(RIGHT(C127,1)=")",IF(RIGHT(C127,2)="T)",-1000000000000*VALUE(MID(C127,2,LEN(C127)-3)),IF(RIGHT(C127,2)="M)",-1000000*VALUE(MID(C127,2,LEN(C127)-3)),IF(RIGHT(C127,2)="B)",-1000000000*VALUE(MID(C127,2,LEN(C127)-3)),IF(RIGHT(C127,2)="k)",-1000*VALUE(MID(C127,2,LEN(C127)-3)),VALUE(SUBSTITUTE(C127,",","")))))),IF(RIGHT(C127,1)="T",1000000000000*VALUE(LEFT(C127,LEN(C127)-1)),IF(RIGHT(C127,1)="M",1000000*VALUE(LEFT(C127,LEN(C127)-1)),IF(RIGHT(C127,1)="B",1000000000*VALUE(LEFT(C127,LEN(C127)-1)),IF(RIGHT(C127,1)="%",0.01*VALUE(LEFT(C127,LEN(C127)-1)),IF(RIGHT(C127,1)="k",1000*VALUE(LEFT(C127,LEN(C127)-1)),VALUE(SUBSTITUTE(C127,",",""))))))))),"N/A")</f>
        <v/>
      </c>
      <c r="K127">
        <f>IFERROR(IF(TRIM(D127)="-", "N/A", IF(RIGHT(D127,1)=")",IF(RIGHT(D127,2)="T)",-1000000000000*VALUE(MID(D127,2,LEN(D127)-3)),IF(RIGHT(D127,2)="M)",-1000000*VALUE(MID(D127,2,LEN(D127)-3)),IF(RIGHT(D127,2)="B)",-1000000000*VALUE(MID(D127,2,LEN(D127)-3)),IF(RIGHT(D127,2)="k)",-1000*VALUE(MID(D127,2,LEN(D127)-3)),VALUE(SUBSTITUTE(D127,",","")))))),IF(RIGHT(D127,1)="T",1000000000000*VALUE(LEFT(D127,LEN(D127)-1)),IF(RIGHT(D127,1)="M",1000000*VALUE(LEFT(D127,LEN(D127)-1)),IF(RIGHT(D127,1)="B",1000000000*VALUE(LEFT(D127,LEN(D127)-1)),IF(RIGHT(D127,1)="%",0.01*VALUE(LEFT(D127,LEN(D127)-1)),IF(RIGHT(D127,1)="k",1000*VALUE(LEFT(D127,LEN(D127)-1)),VALUE(SUBSTITUTE(D127,",",""))))))))),"N/A")</f>
        <v/>
      </c>
      <c r="L127">
        <f>IFERROR(IF(TRIM(E127)="-", "N/A", IF(RIGHT(E127,1)=")",IF(RIGHT(E127,2)="T)",-1000000000000*VALUE(MID(E127,2,LEN(E127)-3)),IF(RIGHT(E127,2)="M)",-1000000*VALUE(MID(E127,2,LEN(E127)-3)),IF(RIGHT(E127,2)="B)",-1000000000*VALUE(MID(E127,2,LEN(E127)-3)),IF(RIGHT(E127,2)="k)",-1000*VALUE(MID(E127,2,LEN(E127)-3)),VALUE(SUBSTITUTE(E127,",","")))))),IF(RIGHT(E127,1)="T",1000000000000*VALUE(LEFT(E127,LEN(E127)-1)),IF(RIGHT(E127,1)="M",1000000*VALUE(LEFT(E127,LEN(E127)-1)),IF(RIGHT(E127,1)="B",1000000000*VALUE(LEFT(E127,LEN(E127)-1)),IF(RIGHT(E127,1)="%",0.01*VALUE(LEFT(E127,LEN(E127)-1)),IF(RIGHT(E127,1)="k",1000*VALUE(LEFT(E127,LEN(E127)-1)),VALUE(SUBSTITUTE(E127,",",""))))))))),"N/A")</f>
        <v/>
      </c>
      <c r="M127">
        <f>IFERROR(IF(TRIM(F127)="-", "N/A", IF(RIGHT(F127,1)=")",IF(RIGHT(F127,2)="T)",-1000000000000*VALUE(MID(F127,2,LEN(F127)-3)),IF(RIGHT(F127,2)="M)",-1000000*VALUE(MID(F127,2,LEN(F127)-3)),IF(RIGHT(F127,2)="B)",-1000000000*VALUE(MID(F127,2,LEN(F127)-3)),IF(RIGHT(F127,2)="k)",-1000*VALUE(MID(F127,2,LEN(F127)-3)),VALUE(SUBSTITUTE(F127,",","")))))),IF(RIGHT(F127,1)="T",1000000000000*VALUE(LEFT(F127,LEN(F127)-1)),IF(RIGHT(F127,1)="M",1000000*VALUE(LEFT(F127,LEN(F127)-1)),IF(RIGHT(F127,1)="B",1000000000*VALUE(LEFT(F127,LEN(F127)-1)),IF(RIGHT(F127,1)="%",0.01*VALUE(LEFT(F127,LEN(F127)-1)),IF(RIGHT(F127,1)="k",1000*VALUE(LEFT(F127,LEN(F127)-1)),VALUE(SUBSTITUTE(F127,",",""))))))))),"N/A")</f>
        <v/>
      </c>
      <c r="N127">
        <f>IFERROR(IF(TRIM(G127)="-", "N/A", IF(RIGHT(G127,1)=")",IF(RIGHT(G127,2)="T)",-1000000000000*VALUE(MID(G127,2,LEN(G127)-3)),IF(RIGHT(G127,2)="M)",-1000000*VALUE(MID(G127,2,LEN(G127)-3)),IF(RIGHT(G127,2)="B)",-1000000000*VALUE(MID(G127,2,LEN(G127)-3)),IF(RIGHT(G127,2)="k)",-1000*VALUE(MID(G127,2,LEN(G127)-3)),VALUE(SUBSTITUTE(G127,",","")))))),IF(RIGHT(G127,1)="T",1000000000000*VALUE(LEFT(G127,LEN(G127)-1)),IF(RIGHT(G127,1)="M",1000000*VALUE(LEFT(G127,LEN(G127)-1)),IF(RIGHT(G127,1)="B",1000000000*VALUE(LEFT(G127,LEN(G127)-1)),IF(RIGHT(G127,1)="%",0.01*VALUE(LEFT(G127,LEN(G127)-1)),IF(RIGHT(G127,1)="k",1000*VALUE(LEFT(G127,LEN(G127)-1)),VALUE(SUBSTITUTE(G127,",",""))))))))),"N/A")</f>
        <v/>
      </c>
    </row>
    <row r="128" spans="1:60">
      <c s="1" r="A128" t="n">
        <v>3</v>
      </c>
      <c r="B128" t="s">
        <v>217</v>
      </c>
      <c r="C128" t="s">
        <v>268</v>
      </c>
      <c r="I128">
        <f>IF(AND(K128&gt; J128, L128&gt; K128, M128&gt; L128, N128&gt; M128), "pos_trend", IF(AND(K128&lt; J128, L128&lt; K128, M128&lt; L128, N128&lt; M128), "neg_trend", "N/A"))</f>
        <v/>
      </c>
      <c r="J128">
        <f>IFERROR(IF(TRIM(C128)="-", "N/A", IF(RIGHT(C128,1)=")",IF(RIGHT(C128,2)="T)",-1000000000000*VALUE(MID(C128,2,LEN(C128)-3)),IF(RIGHT(C128,2)="M)",-1000000*VALUE(MID(C128,2,LEN(C128)-3)),IF(RIGHT(C128,2)="B)",-1000000000*VALUE(MID(C128,2,LEN(C128)-3)),IF(RIGHT(C128,2)="k)",-1000*VALUE(MID(C128,2,LEN(C128)-3)),VALUE(SUBSTITUTE(C128,",","")))))),IF(RIGHT(C128,1)="T",1000000000000*VALUE(LEFT(C128,LEN(C128)-1)),IF(RIGHT(C128,1)="M",1000000*VALUE(LEFT(C128,LEN(C128)-1)),IF(RIGHT(C128,1)="B",1000000000*VALUE(LEFT(C128,LEN(C128)-1)),IF(RIGHT(C128,1)="%",0.01*VALUE(LEFT(C128,LEN(C128)-1)),IF(RIGHT(C128,1)="k",1000*VALUE(LEFT(C128,LEN(C128)-1)),VALUE(SUBSTITUTE(C128,",",""))))))))),"N/A")</f>
        <v/>
      </c>
      <c r="K128">
        <f>IFERROR(IF(TRIM(D128)="-", "N/A", IF(RIGHT(D128,1)=")",IF(RIGHT(D128,2)="T)",-1000000000000*VALUE(MID(D128,2,LEN(D128)-3)),IF(RIGHT(D128,2)="M)",-1000000*VALUE(MID(D128,2,LEN(D128)-3)),IF(RIGHT(D128,2)="B)",-1000000000*VALUE(MID(D128,2,LEN(D128)-3)),IF(RIGHT(D128,2)="k)",-1000*VALUE(MID(D128,2,LEN(D128)-3)),VALUE(SUBSTITUTE(D128,",","")))))),IF(RIGHT(D128,1)="T",1000000000000*VALUE(LEFT(D128,LEN(D128)-1)),IF(RIGHT(D128,1)="M",1000000*VALUE(LEFT(D128,LEN(D128)-1)),IF(RIGHT(D128,1)="B",1000000000*VALUE(LEFT(D128,LEN(D128)-1)),IF(RIGHT(D128,1)="%",0.01*VALUE(LEFT(D128,LEN(D128)-1)),IF(RIGHT(D128,1)="k",1000*VALUE(LEFT(D128,LEN(D128)-1)),VALUE(SUBSTITUTE(D128,",",""))))))))),"N/A")</f>
        <v/>
      </c>
      <c r="L128">
        <f>IFERROR(IF(TRIM(E128)="-", "N/A", IF(RIGHT(E128,1)=")",IF(RIGHT(E128,2)="T)",-1000000000000*VALUE(MID(E128,2,LEN(E128)-3)),IF(RIGHT(E128,2)="M)",-1000000*VALUE(MID(E128,2,LEN(E128)-3)),IF(RIGHT(E128,2)="B)",-1000000000*VALUE(MID(E128,2,LEN(E128)-3)),IF(RIGHT(E128,2)="k)",-1000*VALUE(MID(E128,2,LEN(E128)-3)),VALUE(SUBSTITUTE(E128,",","")))))),IF(RIGHT(E128,1)="T",1000000000000*VALUE(LEFT(E128,LEN(E128)-1)),IF(RIGHT(E128,1)="M",1000000*VALUE(LEFT(E128,LEN(E128)-1)),IF(RIGHT(E128,1)="B",1000000000*VALUE(LEFT(E128,LEN(E128)-1)),IF(RIGHT(E128,1)="%",0.01*VALUE(LEFT(E128,LEN(E128)-1)),IF(RIGHT(E128,1)="k",1000*VALUE(LEFT(E128,LEN(E128)-1)),VALUE(SUBSTITUTE(E128,",",""))))))))),"N/A")</f>
        <v/>
      </c>
      <c r="M128">
        <f>IFERROR(IF(TRIM(F128)="-", "N/A", IF(RIGHT(F128,1)=")",IF(RIGHT(F128,2)="T)",-1000000000000*VALUE(MID(F128,2,LEN(F128)-3)),IF(RIGHT(F128,2)="M)",-1000000*VALUE(MID(F128,2,LEN(F128)-3)),IF(RIGHT(F128,2)="B)",-1000000000*VALUE(MID(F128,2,LEN(F128)-3)),IF(RIGHT(F128,2)="k)",-1000*VALUE(MID(F128,2,LEN(F128)-3)),VALUE(SUBSTITUTE(F128,",","")))))),IF(RIGHT(F128,1)="T",1000000000000*VALUE(LEFT(F128,LEN(F128)-1)),IF(RIGHT(F128,1)="M",1000000*VALUE(LEFT(F128,LEN(F128)-1)),IF(RIGHT(F128,1)="B",1000000000*VALUE(LEFT(F128,LEN(F128)-1)),IF(RIGHT(F128,1)="%",0.01*VALUE(LEFT(F128,LEN(F128)-1)),IF(RIGHT(F128,1)="k",1000*VALUE(LEFT(F128,LEN(F128)-1)),VALUE(SUBSTITUTE(F128,",",""))))))))),"N/A")</f>
        <v/>
      </c>
      <c r="N128">
        <f>IFERROR(IF(TRIM(G128)="-", "N/A", IF(RIGHT(G128,1)=")",IF(RIGHT(G128,2)="T)",-1000000000000*VALUE(MID(G128,2,LEN(G128)-3)),IF(RIGHT(G128,2)="M)",-1000000*VALUE(MID(G128,2,LEN(G128)-3)),IF(RIGHT(G128,2)="B)",-1000000000*VALUE(MID(G128,2,LEN(G128)-3)),IF(RIGHT(G128,2)="k)",-1000*VALUE(MID(G128,2,LEN(G128)-3)),VALUE(SUBSTITUTE(G128,",","")))))),IF(RIGHT(G128,1)="T",1000000000000*VALUE(LEFT(G128,LEN(G128)-1)),IF(RIGHT(G128,1)="M",1000000*VALUE(LEFT(G128,LEN(G128)-1)),IF(RIGHT(G128,1)="B",1000000000*VALUE(LEFT(G128,LEN(G128)-1)),IF(RIGHT(G128,1)="%",0.01*VALUE(LEFT(G128,LEN(G128)-1)),IF(RIGHT(G128,1)="k",1000*VALUE(LEFT(G128,LEN(G128)-1)),VALUE(SUBSTITUTE(G128,",",""))))))))),"N/A")</f>
        <v/>
      </c>
    </row>
    <row r="129" spans="1:60">
      <c s="1" r="A129" t="n">
        <v>4</v>
      </c>
      <c r="B129" t="s">
        <v>219</v>
      </c>
      <c r="C129" t="s">
        <v>1769</v>
      </c>
      <c r="I129">
        <f>IF(AND(K129&gt; J129, L129&gt; K129, M129&gt; L129, N129&gt; M129), "pos_trend", IF(AND(K129&lt; J129, L129&lt; K129, M129&lt; L129, N129&lt; M129), "neg_trend", "N/A"))</f>
        <v/>
      </c>
      <c r="J129">
        <f>IFERROR(IF(TRIM(C129)="-", "N/A", IF(RIGHT(C129,1)=")",IF(RIGHT(C129,2)="T)",-1000000000000*VALUE(MID(C129,2,LEN(C129)-3)),IF(RIGHT(C129,2)="M)",-1000000*VALUE(MID(C129,2,LEN(C129)-3)),IF(RIGHT(C129,2)="B)",-1000000000*VALUE(MID(C129,2,LEN(C129)-3)),IF(RIGHT(C129,2)="k)",-1000*VALUE(MID(C129,2,LEN(C129)-3)),VALUE(SUBSTITUTE(C129,",","")))))),IF(RIGHT(C129,1)="T",1000000000000*VALUE(LEFT(C129,LEN(C129)-1)),IF(RIGHT(C129,1)="M",1000000*VALUE(LEFT(C129,LEN(C129)-1)),IF(RIGHT(C129,1)="B",1000000000*VALUE(LEFT(C129,LEN(C129)-1)),IF(RIGHT(C129,1)="%",0.01*VALUE(LEFT(C129,LEN(C129)-1)),IF(RIGHT(C129,1)="k",1000*VALUE(LEFT(C129,LEN(C129)-1)),VALUE(SUBSTITUTE(C129,",",""))))))))),"N/A")</f>
        <v/>
      </c>
      <c r="K129">
        <f>IFERROR(IF(TRIM(D129)="-", "N/A", IF(RIGHT(D129,1)=")",IF(RIGHT(D129,2)="T)",-1000000000000*VALUE(MID(D129,2,LEN(D129)-3)),IF(RIGHT(D129,2)="M)",-1000000*VALUE(MID(D129,2,LEN(D129)-3)),IF(RIGHT(D129,2)="B)",-1000000000*VALUE(MID(D129,2,LEN(D129)-3)),IF(RIGHT(D129,2)="k)",-1000*VALUE(MID(D129,2,LEN(D129)-3)),VALUE(SUBSTITUTE(D129,",","")))))),IF(RIGHT(D129,1)="T",1000000000000*VALUE(LEFT(D129,LEN(D129)-1)),IF(RIGHT(D129,1)="M",1000000*VALUE(LEFT(D129,LEN(D129)-1)),IF(RIGHT(D129,1)="B",1000000000*VALUE(LEFT(D129,LEN(D129)-1)),IF(RIGHT(D129,1)="%",0.01*VALUE(LEFT(D129,LEN(D129)-1)),IF(RIGHT(D129,1)="k",1000*VALUE(LEFT(D129,LEN(D129)-1)),VALUE(SUBSTITUTE(D129,",",""))))))))),"N/A")</f>
        <v/>
      </c>
      <c r="L129">
        <f>IFERROR(IF(TRIM(E129)="-", "N/A", IF(RIGHT(E129,1)=")",IF(RIGHT(E129,2)="T)",-1000000000000*VALUE(MID(E129,2,LEN(E129)-3)),IF(RIGHT(E129,2)="M)",-1000000*VALUE(MID(E129,2,LEN(E129)-3)),IF(RIGHT(E129,2)="B)",-1000000000*VALUE(MID(E129,2,LEN(E129)-3)),IF(RIGHT(E129,2)="k)",-1000*VALUE(MID(E129,2,LEN(E129)-3)),VALUE(SUBSTITUTE(E129,",","")))))),IF(RIGHT(E129,1)="T",1000000000000*VALUE(LEFT(E129,LEN(E129)-1)),IF(RIGHT(E129,1)="M",1000000*VALUE(LEFT(E129,LEN(E129)-1)),IF(RIGHT(E129,1)="B",1000000000*VALUE(LEFT(E129,LEN(E129)-1)),IF(RIGHT(E129,1)="%",0.01*VALUE(LEFT(E129,LEN(E129)-1)),IF(RIGHT(E129,1)="k",1000*VALUE(LEFT(E129,LEN(E129)-1)),VALUE(SUBSTITUTE(E129,",",""))))))))),"N/A")</f>
        <v/>
      </c>
      <c r="M129">
        <f>IFERROR(IF(TRIM(F129)="-", "N/A", IF(RIGHT(F129,1)=")",IF(RIGHT(F129,2)="T)",-1000000000000*VALUE(MID(F129,2,LEN(F129)-3)),IF(RIGHT(F129,2)="M)",-1000000*VALUE(MID(F129,2,LEN(F129)-3)),IF(RIGHT(F129,2)="B)",-1000000000*VALUE(MID(F129,2,LEN(F129)-3)),IF(RIGHT(F129,2)="k)",-1000*VALUE(MID(F129,2,LEN(F129)-3)),VALUE(SUBSTITUTE(F129,",","")))))),IF(RIGHT(F129,1)="T",1000000000000*VALUE(LEFT(F129,LEN(F129)-1)),IF(RIGHT(F129,1)="M",1000000*VALUE(LEFT(F129,LEN(F129)-1)),IF(RIGHT(F129,1)="B",1000000000*VALUE(LEFT(F129,LEN(F129)-1)),IF(RIGHT(F129,1)="%",0.01*VALUE(LEFT(F129,LEN(F129)-1)),IF(RIGHT(F129,1)="k",1000*VALUE(LEFT(F129,LEN(F129)-1)),VALUE(SUBSTITUTE(F129,",",""))))))))),"N/A")</f>
        <v/>
      </c>
      <c r="N129">
        <f>IFERROR(IF(TRIM(G129)="-", "N/A", IF(RIGHT(G129,1)=")",IF(RIGHT(G129,2)="T)",-1000000000000*VALUE(MID(G129,2,LEN(G129)-3)),IF(RIGHT(G129,2)="M)",-1000000*VALUE(MID(G129,2,LEN(G129)-3)),IF(RIGHT(G129,2)="B)",-1000000000*VALUE(MID(G129,2,LEN(G129)-3)),IF(RIGHT(G129,2)="k)",-1000*VALUE(MID(G129,2,LEN(G129)-3)),VALUE(SUBSTITUTE(G129,",","")))))),IF(RIGHT(G129,1)="T",1000000000000*VALUE(LEFT(G129,LEN(G129)-1)),IF(RIGHT(G129,1)="M",1000000*VALUE(LEFT(G129,LEN(G129)-1)),IF(RIGHT(G129,1)="B",1000000000*VALUE(LEFT(G129,LEN(G129)-1)),IF(RIGHT(G129,1)="%",0.01*VALUE(LEFT(G129,LEN(G129)-1)),IF(RIGHT(G129,1)="k",1000*VALUE(LEFT(G129,LEN(G129)-1)),VALUE(SUBSTITUTE(G129,",",""))))))))),"N/A")</f>
        <v/>
      </c>
    </row>
    <row r="130" spans="1:60">
      <c s="1" r="A130" t="n">
        <v>5</v>
      </c>
      <c r="B130" t="s">
        <v>221</v>
      </c>
      <c r="C130" t="s">
        <v>1770</v>
      </c>
      <c r="I130">
        <f>IF(AND(K130&gt; J130, L130&gt; K130, M130&gt; L130, N130&gt; M130), "pos_trend", IF(AND(K130&lt; J130, L130&lt; K130, M130&lt; L130, N130&lt; M130), "neg_trend", "N/A"))</f>
        <v/>
      </c>
      <c r="J130">
        <f>IFERROR(IF(TRIM(C130)="-", "N/A", IF(RIGHT(C130,1)=")",IF(RIGHT(C130,2)="T)",-1000000000000*VALUE(MID(C130,2,LEN(C130)-3)),IF(RIGHT(C130,2)="M)",-1000000*VALUE(MID(C130,2,LEN(C130)-3)),IF(RIGHT(C130,2)="B)",-1000000000*VALUE(MID(C130,2,LEN(C130)-3)),IF(RIGHT(C130,2)="k)",-1000*VALUE(MID(C130,2,LEN(C130)-3)),VALUE(SUBSTITUTE(C130,",","")))))),IF(RIGHT(C130,1)="T",1000000000000*VALUE(LEFT(C130,LEN(C130)-1)),IF(RIGHT(C130,1)="M",1000000*VALUE(LEFT(C130,LEN(C130)-1)),IF(RIGHT(C130,1)="B",1000000000*VALUE(LEFT(C130,LEN(C130)-1)),IF(RIGHT(C130,1)="%",0.01*VALUE(LEFT(C130,LEN(C130)-1)),IF(RIGHT(C130,1)="k",1000*VALUE(LEFT(C130,LEN(C130)-1)),VALUE(SUBSTITUTE(C130,",",""))))))))),"N/A")</f>
        <v/>
      </c>
      <c r="K130">
        <f>IFERROR(IF(TRIM(D130)="-", "N/A", IF(RIGHT(D130,1)=")",IF(RIGHT(D130,2)="T)",-1000000000000*VALUE(MID(D130,2,LEN(D130)-3)),IF(RIGHT(D130,2)="M)",-1000000*VALUE(MID(D130,2,LEN(D130)-3)),IF(RIGHT(D130,2)="B)",-1000000000*VALUE(MID(D130,2,LEN(D130)-3)),IF(RIGHT(D130,2)="k)",-1000*VALUE(MID(D130,2,LEN(D130)-3)),VALUE(SUBSTITUTE(D130,",","")))))),IF(RIGHT(D130,1)="T",1000000000000*VALUE(LEFT(D130,LEN(D130)-1)),IF(RIGHT(D130,1)="M",1000000*VALUE(LEFT(D130,LEN(D130)-1)),IF(RIGHT(D130,1)="B",1000000000*VALUE(LEFT(D130,LEN(D130)-1)),IF(RIGHT(D130,1)="%",0.01*VALUE(LEFT(D130,LEN(D130)-1)),IF(RIGHT(D130,1)="k",1000*VALUE(LEFT(D130,LEN(D130)-1)),VALUE(SUBSTITUTE(D130,",",""))))))))),"N/A")</f>
        <v/>
      </c>
      <c r="L130">
        <f>IFERROR(IF(TRIM(E130)="-", "N/A", IF(RIGHT(E130,1)=")",IF(RIGHT(E130,2)="T)",-1000000000000*VALUE(MID(E130,2,LEN(E130)-3)),IF(RIGHT(E130,2)="M)",-1000000*VALUE(MID(E130,2,LEN(E130)-3)),IF(RIGHT(E130,2)="B)",-1000000000*VALUE(MID(E130,2,LEN(E130)-3)),IF(RIGHT(E130,2)="k)",-1000*VALUE(MID(E130,2,LEN(E130)-3)),VALUE(SUBSTITUTE(E130,",","")))))),IF(RIGHT(E130,1)="T",1000000000000*VALUE(LEFT(E130,LEN(E130)-1)),IF(RIGHT(E130,1)="M",1000000*VALUE(LEFT(E130,LEN(E130)-1)),IF(RIGHT(E130,1)="B",1000000000*VALUE(LEFT(E130,LEN(E130)-1)),IF(RIGHT(E130,1)="%",0.01*VALUE(LEFT(E130,LEN(E130)-1)),IF(RIGHT(E130,1)="k",1000*VALUE(LEFT(E130,LEN(E130)-1)),VALUE(SUBSTITUTE(E130,",",""))))))))),"N/A")</f>
        <v/>
      </c>
      <c r="M130">
        <f>IFERROR(IF(TRIM(F130)="-", "N/A", IF(RIGHT(F130,1)=")",IF(RIGHT(F130,2)="T)",-1000000000000*VALUE(MID(F130,2,LEN(F130)-3)),IF(RIGHT(F130,2)="M)",-1000000*VALUE(MID(F130,2,LEN(F130)-3)),IF(RIGHT(F130,2)="B)",-1000000000*VALUE(MID(F130,2,LEN(F130)-3)),IF(RIGHT(F130,2)="k)",-1000*VALUE(MID(F130,2,LEN(F130)-3)),VALUE(SUBSTITUTE(F130,",","")))))),IF(RIGHT(F130,1)="T",1000000000000*VALUE(LEFT(F130,LEN(F130)-1)),IF(RIGHT(F130,1)="M",1000000*VALUE(LEFT(F130,LEN(F130)-1)),IF(RIGHT(F130,1)="B",1000000000*VALUE(LEFT(F130,LEN(F130)-1)),IF(RIGHT(F130,1)="%",0.01*VALUE(LEFT(F130,LEN(F130)-1)),IF(RIGHT(F130,1)="k",1000*VALUE(LEFT(F130,LEN(F130)-1)),VALUE(SUBSTITUTE(F130,",",""))))))))),"N/A")</f>
        <v/>
      </c>
      <c r="N130">
        <f>IFERROR(IF(TRIM(G130)="-", "N/A", IF(RIGHT(G130,1)=")",IF(RIGHT(G130,2)="T)",-1000000000000*VALUE(MID(G130,2,LEN(G130)-3)),IF(RIGHT(G130,2)="M)",-1000000*VALUE(MID(G130,2,LEN(G130)-3)),IF(RIGHT(G130,2)="B)",-1000000000*VALUE(MID(G130,2,LEN(G130)-3)),IF(RIGHT(G130,2)="k)",-1000*VALUE(MID(G130,2,LEN(G130)-3)),VALUE(SUBSTITUTE(G130,",","")))))),IF(RIGHT(G130,1)="T",1000000000000*VALUE(LEFT(G130,LEN(G130)-1)),IF(RIGHT(G130,1)="M",1000000*VALUE(LEFT(G130,LEN(G130)-1)),IF(RIGHT(G130,1)="B",1000000000*VALUE(LEFT(G130,LEN(G130)-1)),IF(RIGHT(G130,1)="%",0.01*VALUE(LEFT(G130,LEN(G130)-1)),IF(RIGHT(G130,1)="k",1000*VALUE(LEFT(G130,LEN(G130)-1)),VALUE(SUBSTITUTE(G130,",",""))))))))),"N/A")</f>
        <v/>
      </c>
    </row>
    <row r="131" spans="1:60">
      <c s="1" r="A131" t="n">
        <v>6</v>
      </c>
      <c r="B131" t="s">
        <v>223</v>
      </c>
      <c r="C131" t="s">
        <v>1771</v>
      </c>
      <c r="I131">
        <f>IF(AND(K131&gt; J131, L131&gt; K131, M131&gt; L131, N131&gt; M131), "pos_trend", IF(AND(K131&lt; J131, L131&lt; K131, M131&lt; L131, N131&lt; M131), "neg_trend", "N/A"))</f>
        <v/>
      </c>
      <c r="J131">
        <f>IFERROR(IF(TRIM(C131)="-", "N/A", IF(RIGHT(C131,1)=")",IF(RIGHT(C131,2)="T)",-1000000000000*VALUE(MID(C131,2,LEN(C131)-3)),IF(RIGHT(C131,2)="M)",-1000000*VALUE(MID(C131,2,LEN(C131)-3)),IF(RIGHT(C131,2)="B)",-1000000000*VALUE(MID(C131,2,LEN(C131)-3)),IF(RIGHT(C131,2)="k)",-1000*VALUE(MID(C131,2,LEN(C131)-3)),VALUE(SUBSTITUTE(C131,",","")))))),IF(RIGHT(C131,1)="T",1000000000000*VALUE(LEFT(C131,LEN(C131)-1)),IF(RIGHT(C131,1)="M",1000000*VALUE(LEFT(C131,LEN(C131)-1)),IF(RIGHT(C131,1)="B",1000000000*VALUE(LEFT(C131,LEN(C131)-1)),IF(RIGHT(C131,1)="%",0.01*VALUE(LEFT(C131,LEN(C131)-1)),IF(RIGHT(C131,1)="k",1000*VALUE(LEFT(C131,LEN(C131)-1)),VALUE(SUBSTITUTE(C131,",",""))))))))),"N/A")</f>
        <v/>
      </c>
      <c r="K131">
        <f>IFERROR(IF(TRIM(D131)="-", "N/A", IF(RIGHT(D131,1)=")",IF(RIGHT(D131,2)="T)",-1000000000000*VALUE(MID(D131,2,LEN(D131)-3)),IF(RIGHT(D131,2)="M)",-1000000*VALUE(MID(D131,2,LEN(D131)-3)),IF(RIGHT(D131,2)="B)",-1000000000*VALUE(MID(D131,2,LEN(D131)-3)),IF(RIGHT(D131,2)="k)",-1000*VALUE(MID(D131,2,LEN(D131)-3)),VALUE(SUBSTITUTE(D131,",","")))))),IF(RIGHT(D131,1)="T",1000000000000*VALUE(LEFT(D131,LEN(D131)-1)),IF(RIGHT(D131,1)="M",1000000*VALUE(LEFT(D131,LEN(D131)-1)),IF(RIGHT(D131,1)="B",1000000000*VALUE(LEFT(D131,LEN(D131)-1)),IF(RIGHT(D131,1)="%",0.01*VALUE(LEFT(D131,LEN(D131)-1)),IF(RIGHT(D131,1)="k",1000*VALUE(LEFT(D131,LEN(D131)-1)),VALUE(SUBSTITUTE(D131,",",""))))))))),"N/A")</f>
        <v/>
      </c>
      <c r="L131">
        <f>IFERROR(IF(TRIM(E131)="-", "N/A", IF(RIGHT(E131,1)=")",IF(RIGHT(E131,2)="T)",-1000000000000*VALUE(MID(E131,2,LEN(E131)-3)),IF(RIGHT(E131,2)="M)",-1000000*VALUE(MID(E131,2,LEN(E131)-3)),IF(RIGHT(E131,2)="B)",-1000000000*VALUE(MID(E131,2,LEN(E131)-3)),IF(RIGHT(E131,2)="k)",-1000*VALUE(MID(E131,2,LEN(E131)-3)),VALUE(SUBSTITUTE(E131,",","")))))),IF(RIGHT(E131,1)="T",1000000000000*VALUE(LEFT(E131,LEN(E131)-1)),IF(RIGHT(E131,1)="M",1000000*VALUE(LEFT(E131,LEN(E131)-1)),IF(RIGHT(E131,1)="B",1000000000*VALUE(LEFT(E131,LEN(E131)-1)),IF(RIGHT(E131,1)="%",0.01*VALUE(LEFT(E131,LEN(E131)-1)),IF(RIGHT(E131,1)="k",1000*VALUE(LEFT(E131,LEN(E131)-1)),VALUE(SUBSTITUTE(E131,",",""))))))))),"N/A")</f>
        <v/>
      </c>
      <c r="M131">
        <f>IFERROR(IF(TRIM(F131)="-", "N/A", IF(RIGHT(F131,1)=")",IF(RIGHT(F131,2)="T)",-1000000000000*VALUE(MID(F131,2,LEN(F131)-3)),IF(RIGHT(F131,2)="M)",-1000000*VALUE(MID(F131,2,LEN(F131)-3)),IF(RIGHT(F131,2)="B)",-1000000000*VALUE(MID(F131,2,LEN(F131)-3)),IF(RIGHT(F131,2)="k)",-1000*VALUE(MID(F131,2,LEN(F131)-3)),VALUE(SUBSTITUTE(F131,",","")))))),IF(RIGHT(F131,1)="T",1000000000000*VALUE(LEFT(F131,LEN(F131)-1)),IF(RIGHT(F131,1)="M",1000000*VALUE(LEFT(F131,LEN(F131)-1)),IF(RIGHT(F131,1)="B",1000000000*VALUE(LEFT(F131,LEN(F131)-1)),IF(RIGHT(F131,1)="%",0.01*VALUE(LEFT(F131,LEN(F131)-1)),IF(RIGHT(F131,1)="k",1000*VALUE(LEFT(F131,LEN(F131)-1)),VALUE(SUBSTITUTE(F131,",",""))))))))),"N/A")</f>
        <v/>
      </c>
      <c r="N131">
        <f>IFERROR(IF(TRIM(G131)="-", "N/A", IF(RIGHT(G131,1)=")",IF(RIGHT(G131,2)="T)",-1000000000000*VALUE(MID(G131,2,LEN(G131)-3)),IF(RIGHT(G131,2)="M)",-1000000*VALUE(MID(G131,2,LEN(G131)-3)),IF(RIGHT(G131,2)="B)",-1000000000*VALUE(MID(G131,2,LEN(G131)-3)),IF(RIGHT(G131,2)="k)",-1000*VALUE(MID(G131,2,LEN(G131)-3)),VALUE(SUBSTITUTE(G131,",","")))))),IF(RIGHT(G131,1)="T",1000000000000*VALUE(LEFT(G131,LEN(G131)-1)),IF(RIGHT(G131,1)="M",1000000*VALUE(LEFT(G131,LEN(G131)-1)),IF(RIGHT(G131,1)="B",1000000000*VALUE(LEFT(G131,LEN(G131)-1)),IF(RIGHT(G131,1)="%",0.01*VALUE(LEFT(G131,LEN(G131)-1)),IF(RIGHT(G131,1)="k",1000*VALUE(LEFT(G131,LEN(G131)-1)),VALUE(SUBSTITUTE(G131,",",""))))))))),"N/A")</f>
        <v/>
      </c>
    </row>
    <row r="132" spans="1:60">
      <c s="1" r="A132" t="n">
        <v>7</v>
      </c>
      <c r="B132" t="s">
        <v>225</v>
      </c>
      <c r="C132" t="s">
        <v>1772</v>
      </c>
      <c r="I132">
        <f>IF(AND(K132&gt; J132, L132&gt; K132, M132&gt; L132, N132&gt; M132), "pos_trend", IF(AND(K132&lt; J132, L132&lt; K132, M132&lt; L132, N132&lt; M132), "neg_trend", "N/A"))</f>
        <v/>
      </c>
      <c r="J132">
        <f>IFERROR(IF(TRIM(C132)="-", "N/A", IF(RIGHT(C132,1)=")",IF(RIGHT(C132,2)="T)",-1000000000000*VALUE(MID(C132,2,LEN(C132)-3)),IF(RIGHT(C132,2)="M)",-1000000*VALUE(MID(C132,2,LEN(C132)-3)),IF(RIGHT(C132,2)="B)",-1000000000*VALUE(MID(C132,2,LEN(C132)-3)),IF(RIGHT(C132,2)="k)",-1000*VALUE(MID(C132,2,LEN(C132)-3)),VALUE(SUBSTITUTE(C132,",","")))))),IF(RIGHT(C132,1)="T",1000000000000*VALUE(LEFT(C132,LEN(C132)-1)),IF(RIGHT(C132,1)="M",1000000*VALUE(LEFT(C132,LEN(C132)-1)),IF(RIGHT(C132,1)="B",1000000000*VALUE(LEFT(C132,LEN(C132)-1)),IF(RIGHT(C132,1)="%",0.01*VALUE(LEFT(C132,LEN(C132)-1)),IF(RIGHT(C132,1)="k",1000*VALUE(LEFT(C132,LEN(C132)-1)),VALUE(SUBSTITUTE(C132,",",""))))))))),"N/A")</f>
        <v/>
      </c>
      <c r="K132">
        <f>IFERROR(IF(TRIM(D132)="-", "N/A", IF(RIGHT(D132,1)=")",IF(RIGHT(D132,2)="T)",-1000000000000*VALUE(MID(D132,2,LEN(D132)-3)),IF(RIGHT(D132,2)="M)",-1000000*VALUE(MID(D132,2,LEN(D132)-3)),IF(RIGHT(D132,2)="B)",-1000000000*VALUE(MID(D132,2,LEN(D132)-3)),IF(RIGHT(D132,2)="k)",-1000*VALUE(MID(D132,2,LEN(D132)-3)),VALUE(SUBSTITUTE(D132,",","")))))),IF(RIGHT(D132,1)="T",1000000000000*VALUE(LEFT(D132,LEN(D132)-1)),IF(RIGHT(D132,1)="M",1000000*VALUE(LEFT(D132,LEN(D132)-1)),IF(RIGHT(D132,1)="B",1000000000*VALUE(LEFT(D132,LEN(D132)-1)),IF(RIGHT(D132,1)="%",0.01*VALUE(LEFT(D132,LEN(D132)-1)),IF(RIGHT(D132,1)="k",1000*VALUE(LEFT(D132,LEN(D132)-1)),VALUE(SUBSTITUTE(D132,",",""))))))))),"N/A")</f>
        <v/>
      </c>
      <c r="L132">
        <f>IFERROR(IF(TRIM(E132)="-", "N/A", IF(RIGHT(E132,1)=")",IF(RIGHT(E132,2)="T)",-1000000000000*VALUE(MID(E132,2,LEN(E132)-3)),IF(RIGHT(E132,2)="M)",-1000000*VALUE(MID(E132,2,LEN(E132)-3)),IF(RIGHT(E132,2)="B)",-1000000000*VALUE(MID(E132,2,LEN(E132)-3)),IF(RIGHT(E132,2)="k)",-1000*VALUE(MID(E132,2,LEN(E132)-3)),VALUE(SUBSTITUTE(E132,",","")))))),IF(RIGHT(E132,1)="T",1000000000000*VALUE(LEFT(E132,LEN(E132)-1)),IF(RIGHT(E132,1)="M",1000000*VALUE(LEFT(E132,LEN(E132)-1)),IF(RIGHT(E132,1)="B",1000000000*VALUE(LEFT(E132,LEN(E132)-1)),IF(RIGHT(E132,1)="%",0.01*VALUE(LEFT(E132,LEN(E132)-1)),IF(RIGHT(E132,1)="k",1000*VALUE(LEFT(E132,LEN(E132)-1)),VALUE(SUBSTITUTE(E132,",",""))))))))),"N/A")</f>
        <v/>
      </c>
      <c r="M132">
        <f>IFERROR(IF(TRIM(F132)="-", "N/A", IF(RIGHT(F132,1)=")",IF(RIGHT(F132,2)="T)",-1000000000000*VALUE(MID(F132,2,LEN(F132)-3)),IF(RIGHT(F132,2)="M)",-1000000*VALUE(MID(F132,2,LEN(F132)-3)),IF(RIGHT(F132,2)="B)",-1000000000*VALUE(MID(F132,2,LEN(F132)-3)),IF(RIGHT(F132,2)="k)",-1000*VALUE(MID(F132,2,LEN(F132)-3)),VALUE(SUBSTITUTE(F132,",","")))))),IF(RIGHT(F132,1)="T",1000000000000*VALUE(LEFT(F132,LEN(F132)-1)),IF(RIGHT(F132,1)="M",1000000*VALUE(LEFT(F132,LEN(F132)-1)),IF(RIGHT(F132,1)="B",1000000000*VALUE(LEFT(F132,LEN(F132)-1)),IF(RIGHT(F132,1)="%",0.01*VALUE(LEFT(F132,LEN(F132)-1)),IF(RIGHT(F132,1)="k",1000*VALUE(LEFT(F132,LEN(F132)-1)),VALUE(SUBSTITUTE(F132,",",""))))))))),"N/A")</f>
        <v/>
      </c>
      <c r="N132">
        <f>IFERROR(IF(TRIM(G132)="-", "N/A", IF(RIGHT(G132,1)=")",IF(RIGHT(G132,2)="T)",-1000000000000*VALUE(MID(G132,2,LEN(G132)-3)),IF(RIGHT(G132,2)="M)",-1000000*VALUE(MID(G132,2,LEN(G132)-3)),IF(RIGHT(G132,2)="B)",-1000000000*VALUE(MID(G132,2,LEN(G132)-3)),IF(RIGHT(G132,2)="k)",-1000*VALUE(MID(G132,2,LEN(G132)-3)),VALUE(SUBSTITUTE(G132,",","")))))),IF(RIGHT(G132,1)="T",1000000000000*VALUE(LEFT(G132,LEN(G132)-1)),IF(RIGHT(G132,1)="M",1000000*VALUE(LEFT(G132,LEN(G132)-1)),IF(RIGHT(G132,1)="B",1000000000*VALUE(LEFT(G132,LEN(G132)-1)),IF(RIGHT(G132,1)="%",0.01*VALUE(LEFT(G132,LEN(G132)-1)),IF(RIGHT(G132,1)="k",1000*VALUE(LEFT(G132,LEN(G132)-1)),VALUE(SUBSTITUTE(G132,",",""))))))))),"N/A")</f>
        <v/>
      </c>
    </row>
    <row r="133" spans="1:60">
      <c s="1" r="A133" t="n">
        <v>8</v>
      </c>
      <c r="B133" t="s">
        <v>227</v>
      </c>
      <c r="C133" t="s">
        <v>1773</v>
      </c>
      <c r="I133">
        <f>IF(AND(K133&gt; J133, L133&gt; K133, M133&gt; L133, N133&gt; M133), "pos_trend", IF(AND(K133&lt; J133, L133&lt; K133, M133&lt; L133, N133&lt; M133), "neg_trend", "N/A"))</f>
        <v/>
      </c>
      <c r="J133">
        <f>IFERROR(IF(TRIM(C133)="-", "N/A", IF(RIGHT(C133,1)=")",IF(RIGHT(C133,2)="T)",-1000000000000*VALUE(MID(C133,2,LEN(C133)-3)),IF(RIGHT(C133,2)="M)",-1000000*VALUE(MID(C133,2,LEN(C133)-3)),IF(RIGHT(C133,2)="B)",-1000000000*VALUE(MID(C133,2,LEN(C133)-3)),IF(RIGHT(C133,2)="k)",-1000*VALUE(MID(C133,2,LEN(C133)-3)),VALUE(SUBSTITUTE(C133,",","")))))),IF(RIGHT(C133,1)="T",1000000000000*VALUE(LEFT(C133,LEN(C133)-1)),IF(RIGHT(C133,1)="M",1000000*VALUE(LEFT(C133,LEN(C133)-1)),IF(RIGHT(C133,1)="B",1000000000*VALUE(LEFT(C133,LEN(C133)-1)),IF(RIGHT(C133,1)="%",0.01*VALUE(LEFT(C133,LEN(C133)-1)),IF(RIGHT(C133,1)="k",1000*VALUE(LEFT(C133,LEN(C133)-1)),VALUE(SUBSTITUTE(C133,",",""))))))))),"N/A")</f>
        <v/>
      </c>
      <c r="K133">
        <f>IFERROR(IF(TRIM(D133)="-", "N/A", IF(RIGHT(D133,1)=")",IF(RIGHT(D133,2)="T)",-1000000000000*VALUE(MID(D133,2,LEN(D133)-3)),IF(RIGHT(D133,2)="M)",-1000000*VALUE(MID(D133,2,LEN(D133)-3)),IF(RIGHT(D133,2)="B)",-1000000000*VALUE(MID(D133,2,LEN(D133)-3)),IF(RIGHT(D133,2)="k)",-1000*VALUE(MID(D133,2,LEN(D133)-3)),VALUE(SUBSTITUTE(D133,",","")))))),IF(RIGHT(D133,1)="T",1000000000000*VALUE(LEFT(D133,LEN(D133)-1)),IF(RIGHT(D133,1)="M",1000000*VALUE(LEFT(D133,LEN(D133)-1)),IF(RIGHT(D133,1)="B",1000000000*VALUE(LEFT(D133,LEN(D133)-1)),IF(RIGHT(D133,1)="%",0.01*VALUE(LEFT(D133,LEN(D133)-1)),IF(RIGHT(D133,1)="k",1000*VALUE(LEFT(D133,LEN(D133)-1)),VALUE(SUBSTITUTE(D133,",",""))))))))),"N/A")</f>
        <v/>
      </c>
      <c r="L133">
        <f>IFERROR(IF(TRIM(E133)="-", "N/A", IF(RIGHT(E133,1)=")",IF(RIGHT(E133,2)="T)",-1000000000000*VALUE(MID(E133,2,LEN(E133)-3)),IF(RIGHT(E133,2)="M)",-1000000*VALUE(MID(E133,2,LEN(E133)-3)),IF(RIGHT(E133,2)="B)",-1000000000*VALUE(MID(E133,2,LEN(E133)-3)),IF(RIGHT(E133,2)="k)",-1000*VALUE(MID(E133,2,LEN(E133)-3)),VALUE(SUBSTITUTE(E133,",","")))))),IF(RIGHT(E133,1)="T",1000000000000*VALUE(LEFT(E133,LEN(E133)-1)),IF(RIGHT(E133,1)="M",1000000*VALUE(LEFT(E133,LEN(E133)-1)),IF(RIGHT(E133,1)="B",1000000000*VALUE(LEFT(E133,LEN(E133)-1)),IF(RIGHT(E133,1)="%",0.01*VALUE(LEFT(E133,LEN(E133)-1)),IF(RIGHT(E133,1)="k",1000*VALUE(LEFT(E133,LEN(E133)-1)),VALUE(SUBSTITUTE(E133,",",""))))))))),"N/A")</f>
        <v/>
      </c>
      <c r="M133">
        <f>IFERROR(IF(TRIM(F133)="-", "N/A", IF(RIGHT(F133,1)=")",IF(RIGHT(F133,2)="T)",-1000000000000*VALUE(MID(F133,2,LEN(F133)-3)),IF(RIGHT(F133,2)="M)",-1000000*VALUE(MID(F133,2,LEN(F133)-3)),IF(RIGHT(F133,2)="B)",-1000000000*VALUE(MID(F133,2,LEN(F133)-3)),IF(RIGHT(F133,2)="k)",-1000*VALUE(MID(F133,2,LEN(F133)-3)),VALUE(SUBSTITUTE(F133,",","")))))),IF(RIGHT(F133,1)="T",1000000000000*VALUE(LEFT(F133,LEN(F133)-1)),IF(RIGHT(F133,1)="M",1000000*VALUE(LEFT(F133,LEN(F133)-1)),IF(RIGHT(F133,1)="B",1000000000*VALUE(LEFT(F133,LEN(F133)-1)),IF(RIGHT(F133,1)="%",0.01*VALUE(LEFT(F133,LEN(F133)-1)),IF(RIGHT(F133,1)="k",1000*VALUE(LEFT(F133,LEN(F133)-1)),VALUE(SUBSTITUTE(F133,",",""))))))))),"N/A")</f>
        <v/>
      </c>
      <c r="N133">
        <f>IFERROR(IF(TRIM(G133)="-", "N/A", IF(RIGHT(G133,1)=")",IF(RIGHT(G133,2)="T)",-1000000000000*VALUE(MID(G133,2,LEN(G133)-3)),IF(RIGHT(G133,2)="M)",-1000000*VALUE(MID(G133,2,LEN(G133)-3)),IF(RIGHT(G133,2)="B)",-1000000000*VALUE(MID(G133,2,LEN(G133)-3)),IF(RIGHT(G133,2)="k)",-1000*VALUE(MID(G133,2,LEN(G133)-3)),VALUE(SUBSTITUTE(G133,",","")))))),IF(RIGHT(G133,1)="T",1000000000000*VALUE(LEFT(G133,LEN(G133)-1)),IF(RIGHT(G133,1)="M",1000000*VALUE(LEFT(G133,LEN(G133)-1)),IF(RIGHT(G133,1)="B",1000000000*VALUE(LEFT(G133,LEN(G133)-1)),IF(RIGHT(G133,1)="%",0.01*VALUE(LEFT(G133,LEN(G133)-1)),IF(RIGHT(G133,1)="k",1000*VALUE(LEFT(G133,LEN(G133)-1)),VALUE(SUBSTITUTE(G133,",",""))))))))),"N/A")</f>
        <v/>
      </c>
    </row>
    <row r="134" spans="1:60">
      <c s="1" r="A134" t="n">
        <v>9</v>
      </c>
      <c r="B134" t="s">
        <v>229</v>
      </c>
      <c r="C134" t="s">
        <v>1774</v>
      </c>
      <c r="I134">
        <f>IF(AND(K134&gt; J134, L134&gt; K134, M134&gt; L134, N134&gt; M134), "pos_trend", IF(AND(K134&lt; J134, L134&lt; K134, M134&lt; L134, N134&lt; M134), "neg_trend", "N/A"))</f>
        <v/>
      </c>
      <c r="J134">
        <f>IFERROR(IF(TRIM(C134)="-", "N/A", IF(RIGHT(C134,1)=")",IF(RIGHT(C134,2)="T)",-1000000000000*VALUE(MID(C134,2,LEN(C134)-3)),IF(RIGHT(C134,2)="M)",-1000000*VALUE(MID(C134,2,LEN(C134)-3)),IF(RIGHT(C134,2)="B)",-1000000000*VALUE(MID(C134,2,LEN(C134)-3)),IF(RIGHT(C134,2)="k)",-1000*VALUE(MID(C134,2,LEN(C134)-3)),VALUE(SUBSTITUTE(C134,",","")))))),IF(RIGHT(C134,1)="T",1000000000000*VALUE(LEFT(C134,LEN(C134)-1)),IF(RIGHT(C134,1)="M",1000000*VALUE(LEFT(C134,LEN(C134)-1)),IF(RIGHT(C134,1)="B",1000000000*VALUE(LEFT(C134,LEN(C134)-1)),IF(RIGHT(C134,1)="%",0.01*VALUE(LEFT(C134,LEN(C134)-1)),IF(RIGHT(C134,1)="k",1000*VALUE(LEFT(C134,LEN(C134)-1)),VALUE(SUBSTITUTE(C134,",",""))))))))),"N/A")</f>
        <v/>
      </c>
      <c r="K134">
        <f>IFERROR(IF(TRIM(D134)="-", "N/A", IF(RIGHT(D134,1)=")",IF(RIGHT(D134,2)="T)",-1000000000000*VALUE(MID(D134,2,LEN(D134)-3)),IF(RIGHT(D134,2)="M)",-1000000*VALUE(MID(D134,2,LEN(D134)-3)),IF(RIGHT(D134,2)="B)",-1000000000*VALUE(MID(D134,2,LEN(D134)-3)),IF(RIGHT(D134,2)="k)",-1000*VALUE(MID(D134,2,LEN(D134)-3)),VALUE(SUBSTITUTE(D134,",","")))))),IF(RIGHT(D134,1)="T",1000000000000*VALUE(LEFT(D134,LEN(D134)-1)),IF(RIGHT(D134,1)="M",1000000*VALUE(LEFT(D134,LEN(D134)-1)),IF(RIGHT(D134,1)="B",1000000000*VALUE(LEFT(D134,LEN(D134)-1)),IF(RIGHT(D134,1)="%",0.01*VALUE(LEFT(D134,LEN(D134)-1)),IF(RIGHT(D134,1)="k",1000*VALUE(LEFT(D134,LEN(D134)-1)),VALUE(SUBSTITUTE(D134,",",""))))))))),"N/A")</f>
        <v/>
      </c>
      <c r="L134">
        <f>IFERROR(IF(TRIM(E134)="-", "N/A", IF(RIGHT(E134,1)=")",IF(RIGHT(E134,2)="T)",-1000000000000*VALUE(MID(E134,2,LEN(E134)-3)),IF(RIGHT(E134,2)="M)",-1000000*VALUE(MID(E134,2,LEN(E134)-3)),IF(RIGHT(E134,2)="B)",-1000000000*VALUE(MID(E134,2,LEN(E134)-3)),IF(RIGHT(E134,2)="k)",-1000*VALUE(MID(E134,2,LEN(E134)-3)),VALUE(SUBSTITUTE(E134,",","")))))),IF(RIGHT(E134,1)="T",1000000000000*VALUE(LEFT(E134,LEN(E134)-1)),IF(RIGHT(E134,1)="M",1000000*VALUE(LEFT(E134,LEN(E134)-1)),IF(RIGHT(E134,1)="B",1000000000*VALUE(LEFT(E134,LEN(E134)-1)),IF(RIGHT(E134,1)="%",0.01*VALUE(LEFT(E134,LEN(E134)-1)),IF(RIGHT(E134,1)="k",1000*VALUE(LEFT(E134,LEN(E134)-1)),VALUE(SUBSTITUTE(E134,",",""))))))))),"N/A")</f>
        <v/>
      </c>
      <c r="M134">
        <f>IFERROR(IF(TRIM(F134)="-", "N/A", IF(RIGHT(F134,1)=")",IF(RIGHT(F134,2)="T)",-1000000000000*VALUE(MID(F134,2,LEN(F134)-3)),IF(RIGHT(F134,2)="M)",-1000000*VALUE(MID(F134,2,LEN(F134)-3)),IF(RIGHT(F134,2)="B)",-1000000000*VALUE(MID(F134,2,LEN(F134)-3)),IF(RIGHT(F134,2)="k)",-1000*VALUE(MID(F134,2,LEN(F134)-3)),VALUE(SUBSTITUTE(F134,",","")))))),IF(RIGHT(F134,1)="T",1000000000000*VALUE(LEFT(F134,LEN(F134)-1)),IF(RIGHT(F134,1)="M",1000000*VALUE(LEFT(F134,LEN(F134)-1)),IF(RIGHT(F134,1)="B",1000000000*VALUE(LEFT(F134,LEN(F134)-1)),IF(RIGHT(F134,1)="%",0.01*VALUE(LEFT(F134,LEN(F134)-1)),IF(RIGHT(F134,1)="k",1000*VALUE(LEFT(F134,LEN(F134)-1)),VALUE(SUBSTITUTE(F134,",",""))))))))),"N/A")</f>
        <v/>
      </c>
      <c r="N134">
        <f>IFERROR(IF(TRIM(G134)="-", "N/A", IF(RIGHT(G134,1)=")",IF(RIGHT(G134,2)="T)",-1000000000000*VALUE(MID(G134,2,LEN(G134)-3)),IF(RIGHT(G134,2)="M)",-1000000*VALUE(MID(G134,2,LEN(G134)-3)),IF(RIGHT(G134,2)="B)",-1000000000*VALUE(MID(G134,2,LEN(G134)-3)),IF(RIGHT(G134,2)="k)",-1000*VALUE(MID(G134,2,LEN(G134)-3)),VALUE(SUBSTITUTE(G134,",","")))))),IF(RIGHT(G134,1)="T",1000000000000*VALUE(LEFT(G134,LEN(G134)-1)),IF(RIGHT(G134,1)="M",1000000*VALUE(LEFT(G134,LEN(G134)-1)),IF(RIGHT(G134,1)="B",1000000000*VALUE(LEFT(G134,LEN(G134)-1)),IF(RIGHT(G134,1)="%",0.01*VALUE(LEFT(G134,LEN(G134)-1)),IF(RIGHT(G134,1)="k",1000*VALUE(LEFT(G134,LEN(G134)-1)),VALUE(SUBSTITUTE(G134,",",""))))))))),"N/A")</f>
        <v/>
      </c>
    </row>
    <row r="135" spans="1:60">
      <c r="I135">
        <f>IF(AND(K135&gt; J135, L135&gt; K135, M135&gt; L135, N135&gt; M135), "pos_trend", IF(AND(K135&lt; J135, L135&lt; K135, M135&lt; L135, N135&lt; M135), "neg_trend", "N/A"))</f>
        <v/>
      </c>
      <c r="J135">
        <f>IFERROR(IF(TRIM(C135)="-", "N/A", IF(RIGHT(C135,1)=")",IF(RIGHT(C135,2)="T)",-1000000000000*VALUE(MID(C135,2,LEN(C135)-3)),IF(RIGHT(C135,2)="M)",-1000000*VALUE(MID(C135,2,LEN(C135)-3)),IF(RIGHT(C135,2)="B)",-1000000000*VALUE(MID(C135,2,LEN(C135)-3)),IF(RIGHT(C135,2)="k)",-1000*VALUE(MID(C135,2,LEN(C135)-3)),VALUE(SUBSTITUTE(C135,",","")))))),IF(RIGHT(C135,1)="T",1000000000000*VALUE(LEFT(C135,LEN(C135)-1)),IF(RIGHT(C135,1)="M",1000000*VALUE(LEFT(C135,LEN(C135)-1)),IF(RIGHT(C135,1)="B",1000000000*VALUE(LEFT(C135,LEN(C135)-1)),IF(RIGHT(C135,1)="%",0.01*VALUE(LEFT(C135,LEN(C135)-1)),IF(RIGHT(C135,1)="k",1000*VALUE(LEFT(C135,LEN(C135)-1)),VALUE(SUBSTITUTE(C135,",",""))))))))),"N/A")</f>
        <v/>
      </c>
      <c r="K135">
        <f>IFERROR(IF(TRIM(D135)="-", "N/A", IF(RIGHT(D135,1)=")",IF(RIGHT(D135,2)="T)",-1000000000000*VALUE(MID(D135,2,LEN(D135)-3)),IF(RIGHT(D135,2)="M)",-1000000*VALUE(MID(D135,2,LEN(D135)-3)),IF(RIGHT(D135,2)="B)",-1000000000*VALUE(MID(D135,2,LEN(D135)-3)),IF(RIGHT(D135,2)="k)",-1000*VALUE(MID(D135,2,LEN(D135)-3)),VALUE(SUBSTITUTE(D135,",","")))))),IF(RIGHT(D135,1)="T",1000000000000*VALUE(LEFT(D135,LEN(D135)-1)),IF(RIGHT(D135,1)="M",1000000*VALUE(LEFT(D135,LEN(D135)-1)),IF(RIGHT(D135,1)="B",1000000000*VALUE(LEFT(D135,LEN(D135)-1)),IF(RIGHT(D135,1)="%",0.01*VALUE(LEFT(D135,LEN(D135)-1)),IF(RIGHT(D135,1)="k",1000*VALUE(LEFT(D135,LEN(D135)-1)),VALUE(SUBSTITUTE(D135,",",""))))))))),"N/A")</f>
        <v/>
      </c>
      <c r="L135">
        <f>IFERROR(IF(TRIM(E135)="-", "N/A", IF(RIGHT(E135,1)=")",IF(RIGHT(E135,2)="T)",-1000000000000*VALUE(MID(E135,2,LEN(E135)-3)),IF(RIGHT(E135,2)="M)",-1000000*VALUE(MID(E135,2,LEN(E135)-3)),IF(RIGHT(E135,2)="B)",-1000000000*VALUE(MID(E135,2,LEN(E135)-3)),IF(RIGHT(E135,2)="k)",-1000*VALUE(MID(E135,2,LEN(E135)-3)),VALUE(SUBSTITUTE(E135,",","")))))),IF(RIGHT(E135,1)="T",1000000000000*VALUE(LEFT(E135,LEN(E135)-1)),IF(RIGHT(E135,1)="M",1000000*VALUE(LEFT(E135,LEN(E135)-1)),IF(RIGHT(E135,1)="B",1000000000*VALUE(LEFT(E135,LEN(E135)-1)),IF(RIGHT(E135,1)="%",0.01*VALUE(LEFT(E135,LEN(E135)-1)),IF(RIGHT(E135,1)="k",1000*VALUE(LEFT(E135,LEN(E135)-1)),VALUE(SUBSTITUTE(E135,",",""))))))))),"N/A")</f>
        <v/>
      </c>
      <c r="M135">
        <f>IFERROR(IF(TRIM(F135)="-", "N/A", IF(RIGHT(F135,1)=")",IF(RIGHT(F135,2)="T)",-1000000000000*VALUE(MID(F135,2,LEN(F135)-3)),IF(RIGHT(F135,2)="M)",-1000000*VALUE(MID(F135,2,LEN(F135)-3)),IF(RIGHT(F135,2)="B)",-1000000000*VALUE(MID(F135,2,LEN(F135)-3)),IF(RIGHT(F135,2)="k)",-1000*VALUE(MID(F135,2,LEN(F135)-3)),VALUE(SUBSTITUTE(F135,",","")))))),IF(RIGHT(F135,1)="T",1000000000000*VALUE(LEFT(F135,LEN(F135)-1)),IF(RIGHT(F135,1)="M",1000000*VALUE(LEFT(F135,LEN(F135)-1)),IF(RIGHT(F135,1)="B",1000000000*VALUE(LEFT(F135,LEN(F135)-1)),IF(RIGHT(F135,1)="%",0.01*VALUE(LEFT(F135,LEN(F135)-1)),IF(RIGHT(F135,1)="k",1000*VALUE(LEFT(F135,LEN(F135)-1)),VALUE(SUBSTITUTE(F135,",",""))))))))),"N/A")</f>
        <v/>
      </c>
      <c r="N135">
        <f>IFERROR(IF(TRIM(G135)="-", "N/A", IF(RIGHT(G135,1)=")",IF(RIGHT(G135,2)="T)",-1000000000000*VALUE(MID(G135,2,LEN(G135)-3)),IF(RIGHT(G135,2)="M)",-1000000*VALUE(MID(G135,2,LEN(G135)-3)),IF(RIGHT(G135,2)="B)",-1000000000*VALUE(MID(G135,2,LEN(G135)-3)),IF(RIGHT(G135,2)="k)",-1000*VALUE(MID(G135,2,LEN(G135)-3)),VALUE(SUBSTITUTE(G135,",","")))))),IF(RIGHT(G135,1)="T",1000000000000*VALUE(LEFT(G135,LEN(G135)-1)),IF(RIGHT(G135,1)="M",1000000*VALUE(LEFT(G135,LEN(G135)-1)),IF(RIGHT(G135,1)="B",1000000000*VALUE(LEFT(G135,LEN(G135)-1)),IF(RIGHT(G135,1)="%",0.01*VALUE(LEFT(G135,LEN(G135)-1)),IF(RIGHT(G135,1)="k",1000*VALUE(LEFT(G135,LEN(G135)-1)),VALUE(SUBSTITUTE(G135,",",""))))))))),"N/A")</f>
        <v/>
      </c>
    </row>
    <row r="136" spans="1:60">
      <c r="I136">
        <f>IF(AND(K136&gt; J136, L136&gt; K136, M136&gt; L136, N136&gt; M136), "pos_trend", IF(AND(K136&lt; J136, L136&lt; K136, M136&lt; L136, N136&lt; M136), "neg_trend", "N/A"))</f>
        <v/>
      </c>
      <c r="J136">
        <f>IFERROR(IF(TRIM(C136)="-", "N/A", IF(RIGHT(C136,1)=")",IF(RIGHT(C136,2)="T)",-1000000000000*VALUE(MID(C136,2,LEN(C136)-3)),IF(RIGHT(C136,2)="M)",-1000000*VALUE(MID(C136,2,LEN(C136)-3)),IF(RIGHT(C136,2)="B)",-1000000000*VALUE(MID(C136,2,LEN(C136)-3)),IF(RIGHT(C136,2)="k)",-1000*VALUE(MID(C136,2,LEN(C136)-3)),VALUE(SUBSTITUTE(C136,",","")))))),IF(RIGHT(C136,1)="T",1000000000000*VALUE(LEFT(C136,LEN(C136)-1)),IF(RIGHT(C136,1)="M",1000000*VALUE(LEFT(C136,LEN(C136)-1)),IF(RIGHT(C136,1)="B",1000000000*VALUE(LEFT(C136,LEN(C136)-1)),IF(RIGHT(C136,1)="%",0.01*VALUE(LEFT(C136,LEN(C136)-1)),IF(RIGHT(C136,1)="k",1000*VALUE(LEFT(C136,LEN(C136)-1)),VALUE(SUBSTITUTE(C136,",",""))))))))),"N/A")</f>
        <v/>
      </c>
      <c r="K136">
        <f>IFERROR(IF(TRIM(D136)="-", "N/A", IF(RIGHT(D136,1)=")",IF(RIGHT(D136,2)="T)",-1000000000000*VALUE(MID(D136,2,LEN(D136)-3)),IF(RIGHT(D136,2)="M)",-1000000*VALUE(MID(D136,2,LEN(D136)-3)),IF(RIGHT(D136,2)="B)",-1000000000*VALUE(MID(D136,2,LEN(D136)-3)),IF(RIGHT(D136,2)="k)",-1000*VALUE(MID(D136,2,LEN(D136)-3)),VALUE(SUBSTITUTE(D136,",","")))))),IF(RIGHT(D136,1)="T",1000000000000*VALUE(LEFT(D136,LEN(D136)-1)),IF(RIGHT(D136,1)="M",1000000*VALUE(LEFT(D136,LEN(D136)-1)),IF(RIGHT(D136,1)="B",1000000000*VALUE(LEFT(D136,LEN(D136)-1)),IF(RIGHT(D136,1)="%",0.01*VALUE(LEFT(D136,LEN(D136)-1)),IF(RIGHT(D136,1)="k",1000*VALUE(LEFT(D136,LEN(D136)-1)),VALUE(SUBSTITUTE(D136,",",""))))))))),"N/A")</f>
        <v/>
      </c>
      <c r="L136">
        <f>IFERROR(IF(TRIM(E136)="-", "N/A", IF(RIGHT(E136,1)=")",IF(RIGHT(E136,2)="T)",-1000000000000*VALUE(MID(E136,2,LEN(E136)-3)),IF(RIGHT(E136,2)="M)",-1000000*VALUE(MID(E136,2,LEN(E136)-3)),IF(RIGHT(E136,2)="B)",-1000000000*VALUE(MID(E136,2,LEN(E136)-3)),IF(RIGHT(E136,2)="k)",-1000*VALUE(MID(E136,2,LEN(E136)-3)),VALUE(SUBSTITUTE(E136,",","")))))),IF(RIGHT(E136,1)="T",1000000000000*VALUE(LEFT(E136,LEN(E136)-1)),IF(RIGHT(E136,1)="M",1000000*VALUE(LEFT(E136,LEN(E136)-1)),IF(RIGHT(E136,1)="B",1000000000*VALUE(LEFT(E136,LEN(E136)-1)),IF(RIGHT(E136,1)="%",0.01*VALUE(LEFT(E136,LEN(E136)-1)),IF(RIGHT(E136,1)="k",1000*VALUE(LEFT(E136,LEN(E136)-1)),VALUE(SUBSTITUTE(E136,",",""))))))))),"N/A")</f>
        <v/>
      </c>
      <c r="M136">
        <f>IFERROR(IF(TRIM(F136)="-", "N/A", IF(RIGHT(F136,1)=")",IF(RIGHT(F136,2)="T)",-1000000000000*VALUE(MID(F136,2,LEN(F136)-3)),IF(RIGHT(F136,2)="M)",-1000000*VALUE(MID(F136,2,LEN(F136)-3)),IF(RIGHT(F136,2)="B)",-1000000000*VALUE(MID(F136,2,LEN(F136)-3)),IF(RIGHT(F136,2)="k)",-1000*VALUE(MID(F136,2,LEN(F136)-3)),VALUE(SUBSTITUTE(F136,",","")))))),IF(RIGHT(F136,1)="T",1000000000000*VALUE(LEFT(F136,LEN(F136)-1)),IF(RIGHT(F136,1)="M",1000000*VALUE(LEFT(F136,LEN(F136)-1)),IF(RIGHT(F136,1)="B",1000000000*VALUE(LEFT(F136,LEN(F136)-1)),IF(RIGHT(F136,1)="%",0.01*VALUE(LEFT(F136,LEN(F136)-1)),IF(RIGHT(F136,1)="k",1000*VALUE(LEFT(F136,LEN(F136)-1)),VALUE(SUBSTITUTE(F136,",",""))))))))),"N/A")</f>
        <v/>
      </c>
      <c r="N136">
        <f>IFERROR(IF(TRIM(G136)="-", "N/A", IF(RIGHT(G136,1)=")",IF(RIGHT(G136,2)="T)",-1000000000000*VALUE(MID(G136,2,LEN(G136)-3)),IF(RIGHT(G136,2)="M)",-1000000*VALUE(MID(G136,2,LEN(G136)-3)),IF(RIGHT(G136,2)="B)",-1000000000*VALUE(MID(G136,2,LEN(G136)-3)),IF(RIGHT(G136,2)="k)",-1000*VALUE(MID(G136,2,LEN(G136)-3)),VALUE(SUBSTITUTE(G136,",","")))))),IF(RIGHT(G136,1)="T",1000000000000*VALUE(LEFT(G136,LEN(G136)-1)),IF(RIGHT(G136,1)="M",1000000*VALUE(LEFT(G136,LEN(G136)-1)),IF(RIGHT(G136,1)="B",1000000000*VALUE(LEFT(G136,LEN(G136)-1)),IF(RIGHT(G136,1)="%",0.01*VALUE(LEFT(G136,LEN(G136)-1)),IF(RIGHT(G136,1)="k",1000*VALUE(LEFT(G136,LEN(G136)-1)),VALUE(SUBSTITUTE(G136,",",""))))))))),"N/A")</f>
        <v/>
      </c>
    </row>
    <row r="137" spans="1:60">
      <c s="1" r="B137" t="s">
        <v>231</v>
      </c>
      <c s="1" r="C137" t="s">
        <v>232</v>
      </c>
      <c s="1" r="D137" t="s">
        <v>233</v>
      </c>
      <c s="1" r="E137" t="s">
        <v>234</v>
      </c>
      <c s="1" r="F137" t="s">
        <v>235</v>
      </c>
      <c r="I137">
        <f>IF(AND(K137&gt; J137, L137&gt; K137, M137&gt; L137, N137&gt; M137), "pos_trend", IF(AND(K137&lt; J137, L137&lt; K137, M137&lt; L137, N137&lt; M137), "neg_trend", "N/A"))</f>
        <v/>
      </c>
      <c r="J137">
        <f>IFERROR(IF(TRIM(C137)="-", "N/A", IF(RIGHT(C137,1)=")",IF(RIGHT(C137,2)="T)",-1000000000000*VALUE(MID(C137,2,LEN(C137)-3)),IF(RIGHT(C137,2)="M)",-1000000*VALUE(MID(C137,2,LEN(C137)-3)),IF(RIGHT(C137,2)="B)",-1000000000*VALUE(MID(C137,2,LEN(C137)-3)),IF(RIGHT(C137,2)="k)",-1000*VALUE(MID(C137,2,LEN(C137)-3)),VALUE(SUBSTITUTE(C137,",","")))))),IF(RIGHT(C137,1)="T",1000000000000*VALUE(LEFT(C137,LEN(C137)-1)),IF(RIGHT(C137,1)="M",1000000*VALUE(LEFT(C137,LEN(C137)-1)),IF(RIGHT(C137,1)="B",1000000000*VALUE(LEFT(C137,LEN(C137)-1)),IF(RIGHT(C137,1)="%",0.01*VALUE(LEFT(C137,LEN(C137)-1)),IF(RIGHT(C137,1)="k",1000*VALUE(LEFT(C137,LEN(C137)-1)),VALUE(SUBSTITUTE(C137,",",""))))))))),"N/A")</f>
        <v/>
      </c>
      <c r="K137">
        <f>IFERROR(IF(TRIM(D137)="-", "N/A", IF(RIGHT(D137,1)=")",IF(RIGHT(D137,2)="T)",-1000000000000*VALUE(MID(D137,2,LEN(D137)-3)),IF(RIGHT(D137,2)="M)",-1000000*VALUE(MID(D137,2,LEN(D137)-3)),IF(RIGHT(D137,2)="B)",-1000000000*VALUE(MID(D137,2,LEN(D137)-3)),IF(RIGHT(D137,2)="k)",-1000*VALUE(MID(D137,2,LEN(D137)-3)),VALUE(SUBSTITUTE(D137,",","")))))),IF(RIGHT(D137,1)="T",1000000000000*VALUE(LEFT(D137,LEN(D137)-1)),IF(RIGHT(D137,1)="M",1000000*VALUE(LEFT(D137,LEN(D137)-1)),IF(RIGHT(D137,1)="B",1000000000*VALUE(LEFT(D137,LEN(D137)-1)),IF(RIGHT(D137,1)="%",0.01*VALUE(LEFT(D137,LEN(D137)-1)),IF(RIGHT(D137,1)="k",1000*VALUE(LEFT(D137,LEN(D137)-1)),VALUE(SUBSTITUTE(D137,",",""))))))))),"N/A")</f>
        <v/>
      </c>
      <c r="L137">
        <f>IFERROR(IF(TRIM(E137)="-", "N/A", IF(RIGHT(E137,1)=")",IF(RIGHT(E137,2)="T)",-1000000000000*VALUE(MID(E137,2,LEN(E137)-3)),IF(RIGHT(E137,2)="M)",-1000000*VALUE(MID(E137,2,LEN(E137)-3)),IF(RIGHT(E137,2)="B)",-1000000000*VALUE(MID(E137,2,LEN(E137)-3)),IF(RIGHT(E137,2)="k)",-1000*VALUE(MID(E137,2,LEN(E137)-3)),VALUE(SUBSTITUTE(E137,",","")))))),IF(RIGHT(E137,1)="T",1000000000000*VALUE(LEFT(E137,LEN(E137)-1)),IF(RIGHT(E137,1)="M",1000000*VALUE(LEFT(E137,LEN(E137)-1)),IF(RIGHT(E137,1)="B",1000000000*VALUE(LEFT(E137,LEN(E137)-1)),IF(RIGHT(E137,1)="%",0.01*VALUE(LEFT(E137,LEN(E137)-1)),IF(RIGHT(E137,1)="k",1000*VALUE(LEFT(E137,LEN(E137)-1)),VALUE(SUBSTITUTE(E137,",",""))))))))),"N/A")</f>
        <v/>
      </c>
      <c r="M137">
        <f>IFERROR(IF(TRIM(F137)="-", "N/A", IF(RIGHT(F137,1)=")",IF(RIGHT(F137,2)="T)",-1000000000000*VALUE(MID(F137,2,LEN(F137)-3)),IF(RIGHT(F137,2)="M)",-1000000*VALUE(MID(F137,2,LEN(F137)-3)),IF(RIGHT(F137,2)="B)",-1000000000*VALUE(MID(F137,2,LEN(F137)-3)),IF(RIGHT(F137,2)="k)",-1000*VALUE(MID(F137,2,LEN(F137)-3)),VALUE(SUBSTITUTE(F137,",","")))))),IF(RIGHT(F137,1)="T",1000000000000*VALUE(LEFT(F137,LEN(F137)-1)),IF(RIGHT(F137,1)="M",1000000*VALUE(LEFT(F137,LEN(F137)-1)),IF(RIGHT(F137,1)="B",1000000000*VALUE(LEFT(F137,LEN(F137)-1)),IF(RIGHT(F137,1)="%",0.01*VALUE(LEFT(F137,LEN(F137)-1)),IF(RIGHT(F137,1)="k",1000*VALUE(LEFT(F137,LEN(F137)-1)),VALUE(SUBSTITUTE(F137,",",""))))))))),"N/A")</f>
        <v/>
      </c>
      <c r="N137">
        <f>IFERROR(IF(TRIM(G137)="-", "N/A", IF(RIGHT(G137,1)=")",IF(RIGHT(G137,2)="T)",-1000000000000*VALUE(MID(G137,2,LEN(G137)-3)),IF(RIGHT(G137,2)="M)",-1000000*VALUE(MID(G137,2,LEN(G137)-3)),IF(RIGHT(G137,2)="B)",-1000000000*VALUE(MID(G137,2,LEN(G137)-3)),IF(RIGHT(G137,2)="k)",-1000*VALUE(MID(G137,2,LEN(G137)-3)),VALUE(SUBSTITUTE(G137,",","")))))),IF(RIGHT(G137,1)="T",1000000000000*VALUE(LEFT(G137,LEN(G137)-1)),IF(RIGHT(G137,1)="M",1000000*VALUE(LEFT(G137,LEN(G137)-1)),IF(RIGHT(G137,1)="B",1000000000*VALUE(LEFT(G137,LEN(G137)-1)),IF(RIGHT(G137,1)="%",0.01*VALUE(LEFT(G137,LEN(G137)-1)),IF(RIGHT(G137,1)="k",1000*VALUE(LEFT(G137,LEN(G137)-1)),VALUE(SUBSTITUTE(G137,",",""))))))))),"N/A")</f>
        <v/>
      </c>
    </row>
    <row r="138" spans="1:60">
      <c s="1" r="A138" t="n">
        <v>0</v>
      </c>
      <c r="B138" t="s">
        <v>1775</v>
      </c>
      <c r="C138" t="s">
        <v>237</v>
      </c>
      <c r="D138" t="s">
        <v>1776</v>
      </c>
      <c r="E138" t="s">
        <v>1777</v>
      </c>
      <c r="F138" t="n">
        <v>53</v>
      </c>
      <c r="I138">
        <f>IF(AND(K138&gt; J138, L138&gt; K138, M138&gt; L138, N138&gt; M138), "pos_trend", IF(AND(K138&lt; J138, L138&lt; K138, M138&lt; L138, N138&lt; M138), "neg_trend", "N/A"))</f>
        <v/>
      </c>
      <c r="J138">
        <f>IFERROR(IF(TRIM(C138)="-", "N/A", IF(RIGHT(C138,1)=")",IF(RIGHT(C138,2)="T)",-1000000000000*VALUE(MID(C138,2,LEN(C138)-3)),IF(RIGHT(C138,2)="M)",-1000000*VALUE(MID(C138,2,LEN(C138)-3)),IF(RIGHT(C138,2)="B)",-1000000000*VALUE(MID(C138,2,LEN(C138)-3)),IF(RIGHT(C138,2)="k)",-1000*VALUE(MID(C138,2,LEN(C138)-3)),VALUE(SUBSTITUTE(C138,",","")))))),IF(RIGHT(C138,1)="T",1000000000000*VALUE(LEFT(C138,LEN(C138)-1)),IF(RIGHT(C138,1)="M",1000000*VALUE(LEFT(C138,LEN(C138)-1)),IF(RIGHT(C138,1)="B",1000000000*VALUE(LEFT(C138,LEN(C138)-1)),IF(RIGHT(C138,1)="%",0.01*VALUE(LEFT(C138,LEN(C138)-1)),IF(RIGHT(C138,1)="k",1000*VALUE(LEFT(C138,LEN(C138)-1)),VALUE(SUBSTITUTE(C138,",",""))))))))),"N/A")</f>
        <v/>
      </c>
      <c r="K138">
        <f>IFERROR(IF(TRIM(D138)="-", "N/A", IF(RIGHT(D138,1)=")",IF(RIGHT(D138,2)="T)",-1000000000000*VALUE(MID(D138,2,LEN(D138)-3)),IF(RIGHT(D138,2)="M)",-1000000*VALUE(MID(D138,2,LEN(D138)-3)),IF(RIGHT(D138,2)="B)",-1000000000*VALUE(MID(D138,2,LEN(D138)-3)),IF(RIGHT(D138,2)="k)",-1000*VALUE(MID(D138,2,LEN(D138)-3)),VALUE(SUBSTITUTE(D138,",","")))))),IF(RIGHT(D138,1)="T",1000000000000*VALUE(LEFT(D138,LEN(D138)-1)),IF(RIGHT(D138,1)="M",1000000*VALUE(LEFT(D138,LEN(D138)-1)),IF(RIGHT(D138,1)="B",1000000000*VALUE(LEFT(D138,LEN(D138)-1)),IF(RIGHT(D138,1)="%",0.01*VALUE(LEFT(D138,LEN(D138)-1)),IF(RIGHT(D138,1)="k",1000*VALUE(LEFT(D138,LEN(D138)-1)),VALUE(SUBSTITUTE(D138,",",""))))))))),"N/A")</f>
        <v/>
      </c>
      <c r="L138">
        <f>IFERROR(IF(TRIM(E138)="-", "N/A", IF(RIGHT(E138,1)=")",IF(RIGHT(E138,2)="T)",-1000000000000*VALUE(MID(E138,2,LEN(E138)-3)),IF(RIGHT(E138,2)="M)",-1000000*VALUE(MID(E138,2,LEN(E138)-3)),IF(RIGHT(E138,2)="B)",-1000000000*VALUE(MID(E138,2,LEN(E138)-3)),IF(RIGHT(E138,2)="k)",-1000*VALUE(MID(E138,2,LEN(E138)-3)),VALUE(SUBSTITUTE(E138,",","")))))),IF(RIGHT(E138,1)="T",1000000000000*VALUE(LEFT(E138,LEN(E138)-1)),IF(RIGHT(E138,1)="M",1000000*VALUE(LEFT(E138,LEN(E138)-1)),IF(RIGHT(E138,1)="B",1000000000*VALUE(LEFT(E138,LEN(E138)-1)),IF(RIGHT(E138,1)="%",0.01*VALUE(LEFT(E138,LEN(E138)-1)),IF(RIGHT(E138,1)="k",1000*VALUE(LEFT(E138,LEN(E138)-1)),VALUE(SUBSTITUTE(E138,",",""))))))))),"N/A")</f>
        <v/>
      </c>
      <c r="M138">
        <f>IFERROR(IF(TRIM(F138)="-", "N/A", IF(RIGHT(F138,1)=")",IF(RIGHT(F138,2)="T)",-1000000000000*VALUE(MID(F138,2,LEN(F138)-3)),IF(RIGHT(F138,2)="M)",-1000000*VALUE(MID(F138,2,LEN(F138)-3)),IF(RIGHT(F138,2)="B)",-1000000000*VALUE(MID(F138,2,LEN(F138)-3)),IF(RIGHT(F138,2)="k)",-1000*VALUE(MID(F138,2,LEN(F138)-3)),VALUE(SUBSTITUTE(F138,",","")))))),IF(RIGHT(F138,1)="T",1000000000000*VALUE(LEFT(F138,LEN(F138)-1)),IF(RIGHT(F138,1)="M",1000000*VALUE(LEFT(F138,LEN(F138)-1)),IF(RIGHT(F138,1)="B",1000000000*VALUE(LEFT(F138,LEN(F138)-1)),IF(RIGHT(F138,1)="%",0.01*VALUE(LEFT(F138,LEN(F138)-1)),IF(RIGHT(F138,1)="k",1000*VALUE(LEFT(F138,LEN(F138)-1)),VALUE(SUBSTITUTE(F138,",",""))))))))),"N/A")</f>
        <v/>
      </c>
      <c r="N138">
        <f>IFERROR(IF(TRIM(G138)="-", "N/A", IF(RIGHT(G138,1)=")",IF(RIGHT(G138,2)="T)",-1000000000000*VALUE(MID(G138,2,LEN(G138)-3)),IF(RIGHT(G138,2)="M)",-1000000*VALUE(MID(G138,2,LEN(G138)-3)),IF(RIGHT(G138,2)="B)",-1000000000*VALUE(MID(G138,2,LEN(G138)-3)),IF(RIGHT(G138,2)="k)",-1000*VALUE(MID(G138,2,LEN(G138)-3)),VALUE(SUBSTITUTE(G138,",","")))))),IF(RIGHT(G138,1)="T",1000000000000*VALUE(LEFT(G138,LEN(G138)-1)),IF(RIGHT(G138,1)="M",1000000*VALUE(LEFT(G138,LEN(G138)-1)),IF(RIGHT(G138,1)="B",1000000000*VALUE(LEFT(G138,LEN(G138)-1)),IF(RIGHT(G138,1)="%",0.01*VALUE(LEFT(G138,LEN(G138)-1)),IF(RIGHT(G138,1)="k",1000*VALUE(LEFT(G138,LEN(G138)-1)),VALUE(SUBSTITUTE(G138,",",""))))))))),"N/A")</f>
        <v/>
      </c>
    </row>
    <row r="139" spans="1:60">
      <c s="1" r="A139" t="n">
        <v>1</v>
      </c>
      <c r="B139" t="s">
        <v>1778</v>
      </c>
      <c r="C139" t="s">
        <v>1779</v>
      </c>
      <c r="D139" t="s">
        <v>1780</v>
      </c>
      <c r="E139" t="s">
        <v>1781</v>
      </c>
      <c r="F139" t="n">
        <v>52</v>
      </c>
      <c r="I139">
        <f>IF(AND(K139&gt; J139, L139&gt; K139, M139&gt; L139, N139&gt; M139), "pos_trend", IF(AND(K139&lt; J139, L139&lt; K139, M139&lt; L139, N139&lt; M139), "neg_trend", "N/A"))</f>
        <v/>
      </c>
      <c r="J139">
        <f>IFERROR(IF(TRIM(C139)="-", "N/A", IF(RIGHT(C139,1)=")",IF(RIGHT(C139,2)="T)",-1000000000000*VALUE(MID(C139,2,LEN(C139)-3)),IF(RIGHT(C139,2)="M)",-1000000*VALUE(MID(C139,2,LEN(C139)-3)),IF(RIGHT(C139,2)="B)",-1000000000*VALUE(MID(C139,2,LEN(C139)-3)),IF(RIGHT(C139,2)="k)",-1000*VALUE(MID(C139,2,LEN(C139)-3)),VALUE(SUBSTITUTE(C139,",","")))))),IF(RIGHT(C139,1)="T",1000000000000*VALUE(LEFT(C139,LEN(C139)-1)),IF(RIGHT(C139,1)="M",1000000*VALUE(LEFT(C139,LEN(C139)-1)),IF(RIGHT(C139,1)="B",1000000000*VALUE(LEFT(C139,LEN(C139)-1)),IF(RIGHT(C139,1)="%",0.01*VALUE(LEFT(C139,LEN(C139)-1)),IF(RIGHT(C139,1)="k",1000*VALUE(LEFT(C139,LEN(C139)-1)),VALUE(SUBSTITUTE(C139,",",""))))))))),"N/A")</f>
        <v/>
      </c>
      <c r="K139">
        <f>IFERROR(IF(TRIM(D139)="-", "N/A", IF(RIGHT(D139,1)=")",IF(RIGHT(D139,2)="T)",-1000000000000*VALUE(MID(D139,2,LEN(D139)-3)),IF(RIGHT(D139,2)="M)",-1000000*VALUE(MID(D139,2,LEN(D139)-3)),IF(RIGHT(D139,2)="B)",-1000000000*VALUE(MID(D139,2,LEN(D139)-3)),IF(RIGHT(D139,2)="k)",-1000*VALUE(MID(D139,2,LEN(D139)-3)),VALUE(SUBSTITUTE(D139,",","")))))),IF(RIGHT(D139,1)="T",1000000000000*VALUE(LEFT(D139,LEN(D139)-1)),IF(RIGHT(D139,1)="M",1000000*VALUE(LEFT(D139,LEN(D139)-1)),IF(RIGHT(D139,1)="B",1000000000*VALUE(LEFT(D139,LEN(D139)-1)),IF(RIGHT(D139,1)="%",0.01*VALUE(LEFT(D139,LEN(D139)-1)),IF(RIGHT(D139,1)="k",1000*VALUE(LEFT(D139,LEN(D139)-1)),VALUE(SUBSTITUTE(D139,",",""))))))))),"N/A")</f>
        <v/>
      </c>
      <c r="L139">
        <f>IFERROR(IF(TRIM(E139)="-", "N/A", IF(RIGHT(E139,1)=")",IF(RIGHT(E139,2)="T)",-1000000000000*VALUE(MID(E139,2,LEN(E139)-3)),IF(RIGHT(E139,2)="M)",-1000000*VALUE(MID(E139,2,LEN(E139)-3)),IF(RIGHT(E139,2)="B)",-1000000000*VALUE(MID(E139,2,LEN(E139)-3)),IF(RIGHT(E139,2)="k)",-1000*VALUE(MID(E139,2,LEN(E139)-3)),VALUE(SUBSTITUTE(E139,",","")))))),IF(RIGHT(E139,1)="T",1000000000000*VALUE(LEFT(E139,LEN(E139)-1)),IF(RIGHT(E139,1)="M",1000000*VALUE(LEFT(E139,LEN(E139)-1)),IF(RIGHT(E139,1)="B",1000000000*VALUE(LEFT(E139,LEN(E139)-1)),IF(RIGHT(E139,1)="%",0.01*VALUE(LEFT(E139,LEN(E139)-1)),IF(RIGHT(E139,1)="k",1000*VALUE(LEFT(E139,LEN(E139)-1)),VALUE(SUBSTITUTE(E139,",",""))))))))),"N/A")</f>
        <v/>
      </c>
      <c r="M139">
        <f>IFERROR(IF(TRIM(F139)="-", "N/A", IF(RIGHT(F139,1)=")",IF(RIGHT(F139,2)="T)",-1000000000000*VALUE(MID(F139,2,LEN(F139)-3)),IF(RIGHT(F139,2)="M)",-1000000*VALUE(MID(F139,2,LEN(F139)-3)),IF(RIGHT(F139,2)="B)",-1000000000*VALUE(MID(F139,2,LEN(F139)-3)),IF(RIGHT(F139,2)="k)",-1000*VALUE(MID(F139,2,LEN(F139)-3)),VALUE(SUBSTITUTE(F139,",","")))))),IF(RIGHT(F139,1)="T",1000000000000*VALUE(LEFT(F139,LEN(F139)-1)),IF(RIGHT(F139,1)="M",1000000*VALUE(LEFT(F139,LEN(F139)-1)),IF(RIGHT(F139,1)="B",1000000000*VALUE(LEFT(F139,LEN(F139)-1)),IF(RIGHT(F139,1)="%",0.01*VALUE(LEFT(F139,LEN(F139)-1)),IF(RIGHT(F139,1)="k",1000*VALUE(LEFT(F139,LEN(F139)-1)),VALUE(SUBSTITUTE(F139,",",""))))))))),"N/A")</f>
        <v/>
      </c>
      <c r="N139">
        <f>IFERROR(IF(TRIM(G139)="-", "N/A", IF(RIGHT(G139,1)=")",IF(RIGHT(G139,2)="T)",-1000000000000*VALUE(MID(G139,2,LEN(G139)-3)),IF(RIGHT(G139,2)="M)",-1000000*VALUE(MID(G139,2,LEN(G139)-3)),IF(RIGHT(G139,2)="B)",-1000000000*VALUE(MID(G139,2,LEN(G139)-3)),IF(RIGHT(G139,2)="k)",-1000*VALUE(MID(G139,2,LEN(G139)-3)),VALUE(SUBSTITUTE(G139,",","")))))),IF(RIGHT(G139,1)="T",1000000000000*VALUE(LEFT(G139,LEN(G139)-1)),IF(RIGHT(G139,1)="M",1000000*VALUE(LEFT(G139,LEN(G139)-1)),IF(RIGHT(G139,1)="B",1000000000*VALUE(LEFT(G139,LEN(G139)-1)),IF(RIGHT(G139,1)="%",0.01*VALUE(LEFT(G139,LEN(G139)-1)),IF(RIGHT(G139,1)="k",1000*VALUE(LEFT(G139,LEN(G139)-1)),VALUE(SUBSTITUTE(G139,",",""))))))))),"N/A")</f>
        <v/>
      </c>
    </row>
    <row r="140" spans="1:60">
      <c s="1" r="A140" t="n">
        <v>2</v>
      </c>
      <c r="B140" t="s">
        <v>1782</v>
      </c>
      <c r="C140" t="s">
        <v>1783</v>
      </c>
      <c r="D140" t="s">
        <v>1784</v>
      </c>
      <c r="E140" t="s"/>
      <c r="F140" t="n">
        <v>49</v>
      </c>
      <c r="I140">
        <f>IF(AND(K140&gt; J140, L140&gt; K140, M140&gt; L140, N140&gt; M140), "pos_trend", IF(AND(K140&lt; J140, L140&lt; K140, M140&lt; L140, N140&lt; M140), "neg_trend", "N/A"))</f>
        <v/>
      </c>
      <c r="J140">
        <f>IFERROR(IF(TRIM(C140)="-", "N/A", IF(RIGHT(C140,1)=")",IF(RIGHT(C140,2)="T)",-1000000000000*VALUE(MID(C140,2,LEN(C140)-3)),IF(RIGHT(C140,2)="M)",-1000000*VALUE(MID(C140,2,LEN(C140)-3)),IF(RIGHT(C140,2)="B)",-1000000000*VALUE(MID(C140,2,LEN(C140)-3)),IF(RIGHT(C140,2)="k)",-1000*VALUE(MID(C140,2,LEN(C140)-3)),VALUE(SUBSTITUTE(C140,",","")))))),IF(RIGHT(C140,1)="T",1000000000000*VALUE(LEFT(C140,LEN(C140)-1)),IF(RIGHT(C140,1)="M",1000000*VALUE(LEFT(C140,LEN(C140)-1)),IF(RIGHT(C140,1)="B",1000000000*VALUE(LEFT(C140,LEN(C140)-1)),IF(RIGHT(C140,1)="%",0.01*VALUE(LEFT(C140,LEN(C140)-1)),IF(RIGHT(C140,1)="k",1000*VALUE(LEFT(C140,LEN(C140)-1)),VALUE(SUBSTITUTE(C140,",",""))))))))),"N/A")</f>
        <v/>
      </c>
      <c r="K140">
        <f>IFERROR(IF(TRIM(D140)="-", "N/A", IF(RIGHT(D140,1)=")",IF(RIGHT(D140,2)="T)",-1000000000000*VALUE(MID(D140,2,LEN(D140)-3)),IF(RIGHT(D140,2)="M)",-1000000*VALUE(MID(D140,2,LEN(D140)-3)),IF(RIGHT(D140,2)="B)",-1000000000*VALUE(MID(D140,2,LEN(D140)-3)),IF(RIGHT(D140,2)="k)",-1000*VALUE(MID(D140,2,LEN(D140)-3)),VALUE(SUBSTITUTE(D140,",","")))))),IF(RIGHT(D140,1)="T",1000000000000*VALUE(LEFT(D140,LEN(D140)-1)),IF(RIGHT(D140,1)="M",1000000*VALUE(LEFT(D140,LEN(D140)-1)),IF(RIGHT(D140,1)="B",1000000000*VALUE(LEFT(D140,LEN(D140)-1)),IF(RIGHT(D140,1)="%",0.01*VALUE(LEFT(D140,LEN(D140)-1)),IF(RIGHT(D140,1)="k",1000*VALUE(LEFT(D140,LEN(D140)-1)),VALUE(SUBSTITUTE(D140,",",""))))))))),"N/A")</f>
        <v/>
      </c>
      <c r="L140">
        <f>IFERROR(IF(TRIM(E140)="-", "N/A", IF(RIGHT(E140,1)=")",IF(RIGHT(E140,2)="T)",-1000000000000*VALUE(MID(E140,2,LEN(E140)-3)),IF(RIGHT(E140,2)="M)",-1000000*VALUE(MID(E140,2,LEN(E140)-3)),IF(RIGHT(E140,2)="B)",-1000000000*VALUE(MID(E140,2,LEN(E140)-3)),IF(RIGHT(E140,2)="k)",-1000*VALUE(MID(E140,2,LEN(E140)-3)),VALUE(SUBSTITUTE(E140,",","")))))),IF(RIGHT(E140,1)="T",1000000000000*VALUE(LEFT(E140,LEN(E140)-1)),IF(RIGHT(E140,1)="M",1000000*VALUE(LEFT(E140,LEN(E140)-1)),IF(RIGHT(E140,1)="B",1000000000*VALUE(LEFT(E140,LEN(E140)-1)),IF(RIGHT(E140,1)="%",0.01*VALUE(LEFT(E140,LEN(E140)-1)),IF(RIGHT(E140,1)="k",1000*VALUE(LEFT(E140,LEN(E140)-1)),VALUE(SUBSTITUTE(E140,",",""))))))))),"N/A")</f>
        <v/>
      </c>
      <c r="M140">
        <f>IFERROR(IF(TRIM(F140)="-", "N/A", IF(RIGHT(F140,1)=")",IF(RIGHT(F140,2)="T)",-1000000000000*VALUE(MID(F140,2,LEN(F140)-3)),IF(RIGHT(F140,2)="M)",-1000000*VALUE(MID(F140,2,LEN(F140)-3)),IF(RIGHT(F140,2)="B)",-1000000000*VALUE(MID(F140,2,LEN(F140)-3)),IF(RIGHT(F140,2)="k)",-1000*VALUE(MID(F140,2,LEN(F140)-3)),VALUE(SUBSTITUTE(F140,",","")))))),IF(RIGHT(F140,1)="T",1000000000000*VALUE(LEFT(F140,LEN(F140)-1)),IF(RIGHT(F140,1)="M",1000000*VALUE(LEFT(F140,LEN(F140)-1)),IF(RIGHT(F140,1)="B",1000000000*VALUE(LEFT(F140,LEN(F140)-1)),IF(RIGHT(F140,1)="%",0.01*VALUE(LEFT(F140,LEN(F140)-1)),IF(RIGHT(F140,1)="k",1000*VALUE(LEFT(F140,LEN(F140)-1)),VALUE(SUBSTITUTE(F140,",",""))))))))),"N/A")</f>
        <v/>
      </c>
      <c r="N140">
        <f>IFERROR(IF(TRIM(G140)="-", "N/A", IF(RIGHT(G140,1)=")",IF(RIGHT(G140,2)="T)",-1000000000000*VALUE(MID(G140,2,LEN(G140)-3)),IF(RIGHT(G140,2)="M)",-1000000*VALUE(MID(G140,2,LEN(G140)-3)),IF(RIGHT(G140,2)="B)",-1000000000*VALUE(MID(G140,2,LEN(G140)-3)),IF(RIGHT(G140,2)="k)",-1000*VALUE(MID(G140,2,LEN(G140)-3)),VALUE(SUBSTITUTE(G140,",","")))))),IF(RIGHT(G140,1)="T",1000000000000*VALUE(LEFT(G140,LEN(G140)-1)),IF(RIGHT(G140,1)="M",1000000*VALUE(LEFT(G140,LEN(G140)-1)),IF(RIGHT(G140,1)="B",1000000000*VALUE(LEFT(G140,LEN(G140)-1)),IF(RIGHT(G140,1)="%",0.01*VALUE(LEFT(G140,LEN(G140)-1)),IF(RIGHT(G140,1)="k",1000*VALUE(LEFT(G140,LEN(G140)-1)),VALUE(SUBSTITUTE(G140,",",""))))))))),"N/A")</f>
        <v/>
      </c>
    </row>
    <row r="141" spans="1:60">
      <c s="1" r="A141" t="n">
        <v>3</v>
      </c>
      <c r="B141" t="s">
        <v>1785</v>
      </c>
      <c r="C141" t="s">
        <v>1786</v>
      </c>
      <c r="D141" t="s">
        <v>1787</v>
      </c>
      <c r="E141" t="s"/>
      <c r="F141" t="n">
        <v>57</v>
      </c>
      <c r="I141">
        <f>IF(AND(K141&gt; J141, L141&gt; K141, M141&gt; L141, N141&gt; M141), "pos_trend", IF(AND(K141&lt; J141, L141&lt; K141, M141&lt; L141, N141&lt; M141), "neg_trend", "N/A"))</f>
        <v/>
      </c>
      <c r="J141">
        <f>IFERROR(IF(TRIM(C141)="-", "N/A", IF(RIGHT(C141,1)=")",IF(RIGHT(C141,2)="T)",-1000000000000*VALUE(MID(C141,2,LEN(C141)-3)),IF(RIGHT(C141,2)="M)",-1000000*VALUE(MID(C141,2,LEN(C141)-3)),IF(RIGHT(C141,2)="B)",-1000000000*VALUE(MID(C141,2,LEN(C141)-3)),IF(RIGHT(C141,2)="k)",-1000*VALUE(MID(C141,2,LEN(C141)-3)),VALUE(SUBSTITUTE(C141,",","")))))),IF(RIGHT(C141,1)="T",1000000000000*VALUE(LEFT(C141,LEN(C141)-1)),IF(RIGHT(C141,1)="M",1000000*VALUE(LEFT(C141,LEN(C141)-1)),IF(RIGHT(C141,1)="B",1000000000*VALUE(LEFT(C141,LEN(C141)-1)),IF(RIGHT(C141,1)="%",0.01*VALUE(LEFT(C141,LEN(C141)-1)),IF(RIGHT(C141,1)="k",1000*VALUE(LEFT(C141,LEN(C141)-1)),VALUE(SUBSTITUTE(C141,",",""))))))))),"N/A")</f>
        <v/>
      </c>
      <c r="K141">
        <f>IFERROR(IF(TRIM(D141)="-", "N/A", IF(RIGHT(D141,1)=")",IF(RIGHT(D141,2)="T)",-1000000000000*VALUE(MID(D141,2,LEN(D141)-3)),IF(RIGHT(D141,2)="M)",-1000000*VALUE(MID(D141,2,LEN(D141)-3)),IF(RIGHT(D141,2)="B)",-1000000000*VALUE(MID(D141,2,LEN(D141)-3)),IF(RIGHT(D141,2)="k)",-1000*VALUE(MID(D141,2,LEN(D141)-3)),VALUE(SUBSTITUTE(D141,",","")))))),IF(RIGHT(D141,1)="T",1000000000000*VALUE(LEFT(D141,LEN(D141)-1)),IF(RIGHT(D141,1)="M",1000000*VALUE(LEFT(D141,LEN(D141)-1)),IF(RIGHT(D141,1)="B",1000000000*VALUE(LEFT(D141,LEN(D141)-1)),IF(RIGHT(D141,1)="%",0.01*VALUE(LEFT(D141,LEN(D141)-1)),IF(RIGHT(D141,1)="k",1000*VALUE(LEFT(D141,LEN(D141)-1)),VALUE(SUBSTITUTE(D141,",",""))))))))),"N/A")</f>
        <v/>
      </c>
      <c r="L141">
        <f>IFERROR(IF(TRIM(E141)="-", "N/A", IF(RIGHT(E141,1)=")",IF(RIGHT(E141,2)="T)",-1000000000000*VALUE(MID(E141,2,LEN(E141)-3)),IF(RIGHT(E141,2)="M)",-1000000*VALUE(MID(E141,2,LEN(E141)-3)),IF(RIGHT(E141,2)="B)",-1000000000*VALUE(MID(E141,2,LEN(E141)-3)),IF(RIGHT(E141,2)="k)",-1000*VALUE(MID(E141,2,LEN(E141)-3)),VALUE(SUBSTITUTE(E141,",","")))))),IF(RIGHT(E141,1)="T",1000000000000*VALUE(LEFT(E141,LEN(E141)-1)),IF(RIGHT(E141,1)="M",1000000*VALUE(LEFT(E141,LEN(E141)-1)),IF(RIGHT(E141,1)="B",1000000000*VALUE(LEFT(E141,LEN(E141)-1)),IF(RIGHT(E141,1)="%",0.01*VALUE(LEFT(E141,LEN(E141)-1)),IF(RIGHT(E141,1)="k",1000*VALUE(LEFT(E141,LEN(E141)-1)),VALUE(SUBSTITUTE(E141,",",""))))))))),"N/A")</f>
        <v/>
      </c>
      <c r="M141">
        <f>IFERROR(IF(TRIM(F141)="-", "N/A", IF(RIGHT(F141,1)=")",IF(RIGHT(F141,2)="T)",-1000000000000*VALUE(MID(F141,2,LEN(F141)-3)),IF(RIGHT(F141,2)="M)",-1000000*VALUE(MID(F141,2,LEN(F141)-3)),IF(RIGHT(F141,2)="B)",-1000000000*VALUE(MID(F141,2,LEN(F141)-3)),IF(RIGHT(F141,2)="k)",-1000*VALUE(MID(F141,2,LEN(F141)-3)),VALUE(SUBSTITUTE(F141,",","")))))),IF(RIGHT(F141,1)="T",1000000000000*VALUE(LEFT(F141,LEN(F141)-1)),IF(RIGHT(F141,1)="M",1000000*VALUE(LEFT(F141,LEN(F141)-1)),IF(RIGHT(F141,1)="B",1000000000*VALUE(LEFT(F141,LEN(F141)-1)),IF(RIGHT(F141,1)="%",0.01*VALUE(LEFT(F141,LEN(F141)-1)),IF(RIGHT(F141,1)="k",1000*VALUE(LEFT(F141,LEN(F141)-1)),VALUE(SUBSTITUTE(F141,",",""))))))))),"N/A")</f>
        <v/>
      </c>
      <c r="N141">
        <f>IFERROR(IF(TRIM(G141)="-", "N/A", IF(RIGHT(G141,1)=")",IF(RIGHT(G141,2)="T)",-1000000000000*VALUE(MID(G141,2,LEN(G141)-3)),IF(RIGHT(G141,2)="M)",-1000000*VALUE(MID(G141,2,LEN(G141)-3)),IF(RIGHT(G141,2)="B)",-1000000000*VALUE(MID(G141,2,LEN(G141)-3)),IF(RIGHT(G141,2)="k)",-1000*VALUE(MID(G141,2,LEN(G141)-3)),VALUE(SUBSTITUTE(G141,",","")))))),IF(RIGHT(G141,1)="T",1000000000000*VALUE(LEFT(G141,LEN(G141)-1)),IF(RIGHT(G141,1)="M",1000000*VALUE(LEFT(G141,LEN(G141)-1)),IF(RIGHT(G141,1)="B",1000000000*VALUE(LEFT(G141,LEN(G141)-1)),IF(RIGHT(G141,1)="%",0.01*VALUE(LEFT(G141,LEN(G141)-1)),IF(RIGHT(G141,1)="k",1000*VALUE(LEFT(G141,LEN(G141)-1)),VALUE(SUBSTITUTE(G141,",",""))))))))),"N/A")</f>
        <v/>
      </c>
    </row>
    <row r="142" spans="1:60">
      <c s="1" r="A142" t="n">
        <v>4</v>
      </c>
      <c r="B142" t="s">
        <v>1788</v>
      </c>
      <c r="C142" t="s">
        <v>1789</v>
      </c>
      <c r="D142" t="s">
        <v>1790</v>
      </c>
      <c r="E142" t="s"/>
      <c r="F142" t="n">
        <v>45</v>
      </c>
      <c r="I142">
        <f>IF(AND(K142&gt; J142, L142&gt; K142, M142&gt; L142, N142&gt; M142), "pos_trend", IF(AND(K142&lt; J142, L142&lt; K142, M142&lt; L142, N142&lt; M142), "neg_trend", "N/A"))</f>
        <v/>
      </c>
      <c r="J142">
        <f>IFERROR(IF(TRIM(C142)="-", "N/A", IF(RIGHT(C142,1)=")",IF(RIGHT(C142,2)="T)",-1000000000000*VALUE(MID(C142,2,LEN(C142)-3)),IF(RIGHT(C142,2)="M)",-1000000*VALUE(MID(C142,2,LEN(C142)-3)),IF(RIGHT(C142,2)="B)",-1000000000*VALUE(MID(C142,2,LEN(C142)-3)),IF(RIGHT(C142,2)="k)",-1000*VALUE(MID(C142,2,LEN(C142)-3)),VALUE(SUBSTITUTE(C142,",","")))))),IF(RIGHT(C142,1)="T",1000000000000*VALUE(LEFT(C142,LEN(C142)-1)),IF(RIGHT(C142,1)="M",1000000*VALUE(LEFT(C142,LEN(C142)-1)),IF(RIGHT(C142,1)="B",1000000000*VALUE(LEFT(C142,LEN(C142)-1)),IF(RIGHT(C142,1)="%",0.01*VALUE(LEFT(C142,LEN(C142)-1)),IF(RIGHT(C142,1)="k",1000*VALUE(LEFT(C142,LEN(C142)-1)),VALUE(SUBSTITUTE(C142,",",""))))))))),"N/A")</f>
        <v/>
      </c>
      <c r="K142">
        <f>IFERROR(IF(TRIM(D142)="-", "N/A", IF(RIGHT(D142,1)=")",IF(RIGHT(D142,2)="T)",-1000000000000*VALUE(MID(D142,2,LEN(D142)-3)),IF(RIGHT(D142,2)="M)",-1000000*VALUE(MID(D142,2,LEN(D142)-3)),IF(RIGHT(D142,2)="B)",-1000000000*VALUE(MID(D142,2,LEN(D142)-3)),IF(RIGHT(D142,2)="k)",-1000*VALUE(MID(D142,2,LEN(D142)-3)),VALUE(SUBSTITUTE(D142,",","")))))),IF(RIGHT(D142,1)="T",1000000000000*VALUE(LEFT(D142,LEN(D142)-1)),IF(RIGHT(D142,1)="M",1000000*VALUE(LEFT(D142,LEN(D142)-1)),IF(RIGHT(D142,1)="B",1000000000*VALUE(LEFT(D142,LEN(D142)-1)),IF(RIGHT(D142,1)="%",0.01*VALUE(LEFT(D142,LEN(D142)-1)),IF(RIGHT(D142,1)="k",1000*VALUE(LEFT(D142,LEN(D142)-1)),VALUE(SUBSTITUTE(D142,",",""))))))))),"N/A")</f>
        <v/>
      </c>
      <c r="L142">
        <f>IFERROR(IF(TRIM(E142)="-", "N/A", IF(RIGHT(E142,1)=")",IF(RIGHT(E142,2)="T)",-1000000000000*VALUE(MID(E142,2,LEN(E142)-3)),IF(RIGHT(E142,2)="M)",-1000000*VALUE(MID(E142,2,LEN(E142)-3)),IF(RIGHT(E142,2)="B)",-1000000000*VALUE(MID(E142,2,LEN(E142)-3)),IF(RIGHT(E142,2)="k)",-1000*VALUE(MID(E142,2,LEN(E142)-3)),VALUE(SUBSTITUTE(E142,",","")))))),IF(RIGHT(E142,1)="T",1000000000000*VALUE(LEFT(E142,LEN(E142)-1)),IF(RIGHT(E142,1)="M",1000000*VALUE(LEFT(E142,LEN(E142)-1)),IF(RIGHT(E142,1)="B",1000000000*VALUE(LEFT(E142,LEN(E142)-1)),IF(RIGHT(E142,1)="%",0.01*VALUE(LEFT(E142,LEN(E142)-1)),IF(RIGHT(E142,1)="k",1000*VALUE(LEFT(E142,LEN(E142)-1)),VALUE(SUBSTITUTE(E142,",",""))))))))),"N/A")</f>
        <v/>
      </c>
      <c r="M142">
        <f>IFERROR(IF(TRIM(F142)="-", "N/A", IF(RIGHT(F142,1)=")",IF(RIGHT(F142,2)="T)",-1000000000000*VALUE(MID(F142,2,LEN(F142)-3)),IF(RIGHT(F142,2)="M)",-1000000*VALUE(MID(F142,2,LEN(F142)-3)),IF(RIGHT(F142,2)="B)",-1000000000*VALUE(MID(F142,2,LEN(F142)-3)),IF(RIGHT(F142,2)="k)",-1000*VALUE(MID(F142,2,LEN(F142)-3)),VALUE(SUBSTITUTE(F142,",","")))))),IF(RIGHT(F142,1)="T",1000000000000*VALUE(LEFT(F142,LEN(F142)-1)),IF(RIGHT(F142,1)="M",1000000*VALUE(LEFT(F142,LEN(F142)-1)),IF(RIGHT(F142,1)="B",1000000000*VALUE(LEFT(F142,LEN(F142)-1)),IF(RIGHT(F142,1)="%",0.01*VALUE(LEFT(F142,LEN(F142)-1)),IF(RIGHT(F142,1)="k",1000*VALUE(LEFT(F142,LEN(F142)-1)),VALUE(SUBSTITUTE(F142,",",""))))))))),"N/A")</f>
        <v/>
      </c>
      <c r="N142">
        <f>IFERROR(IF(TRIM(G142)="-", "N/A", IF(RIGHT(G142,1)=")",IF(RIGHT(G142,2)="T)",-1000000000000*VALUE(MID(G142,2,LEN(G142)-3)),IF(RIGHT(G142,2)="M)",-1000000*VALUE(MID(G142,2,LEN(G142)-3)),IF(RIGHT(G142,2)="B)",-1000000000*VALUE(MID(G142,2,LEN(G142)-3)),IF(RIGHT(G142,2)="k)",-1000*VALUE(MID(G142,2,LEN(G142)-3)),VALUE(SUBSTITUTE(G142,",","")))))),IF(RIGHT(G142,1)="T",1000000000000*VALUE(LEFT(G142,LEN(G142)-1)),IF(RIGHT(G142,1)="M",1000000*VALUE(LEFT(G142,LEN(G142)-1)),IF(RIGHT(G142,1)="B",1000000000*VALUE(LEFT(G142,LEN(G142)-1)),IF(RIGHT(G142,1)="%",0.01*VALUE(LEFT(G142,LEN(G142)-1)),IF(RIGHT(G142,1)="k",1000*VALUE(LEFT(G142,LEN(G142)-1)),VALUE(SUBSTITUTE(G142,",",""))))))))),"N/A")</f>
        <v/>
      </c>
    </row>
    <row r="143" spans="1:60">
      <c r="I143">
        <f>IF(AND(K143&gt; J143, L143&gt; K143, M143&gt; L143, N143&gt; M143), "pos_trend", IF(AND(K143&lt; J143, L143&lt; K143, M143&lt; L143, N143&lt; M143), "neg_trend", "N/A"))</f>
        <v/>
      </c>
      <c r="J143">
        <f>IFERROR(IF(TRIM(C143)="-", "N/A", IF(RIGHT(C143,1)=")",IF(RIGHT(C143,2)="T)",-1000000000000*VALUE(MID(C143,2,LEN(C143)-3)),IF(RIGHT(C143,2)="M)",-1000000*VALUE(MID(C143,2,LEN(C143)-3)),IF(RIGHT(C143,2)="B)",-1000000000*VALUE(MID(C143,2,LEN(C143)-3)),IF(RIGHT(C143,2)="k)",-1000*VALUE(MID(C143,2,LEN(C143)-3)),VALUE(SUBSTITUTE(C143,",","")))))),IF(RIGHT(C143,1)="T",1000000000000*VALUE(LEFT(C143,LEN(C143)-1)),IF(RIGHT(C143,1)="M",1000000*VALUE(LEFT(C143,LEN(C143)-1)),IF(RIGHT(C143,1)="B",1000000000*VALUE(LEFT(C143,LEN(C143)-1)),IF(RIGHT(C143,1)="%",0.01*VALUE(LEFT(C143,LEN(C143)-1)),IF(RIGHT(C143,1)="k",1000*VALUE(LEFT(C143,LEN(C143)-1)),VALUE(SUBSTITUTE(C143,",",""))))))))),"N/A")</f>
        <v/>
      </c>
      <c r="K143">
        <f>IFERROR(IF(TRIM(D143)="-", "N/A", IF(RIGHT(D143,1)=")",IF(RIGHT(D143,2)="T)",-1000000000000*VALUE(MID(D143,2,LEN(D143)-3)),IF(RIGHT(D143,2)="M)",-1000000*VALUE(MID(D143,2,LEN(D143)-3)),IF(RIGHT(D143,2)="B)",-1000000000*VALUE(MID(D143,2,LEN(D143)-3)),IF(RIGHT(D143,2)="k)",-1000*VALUE(MID(D143,2,LEN(D143)-3)),VALUE(SUBSTITUTE(D143,",","")))))),IF(RIGHT(D143,1)="T",1000000000000*VALUE(LEFT(D143,LEN(D143)-1)),IF(RIGHT(D143,1)="M",1000000*VALUE(LEFT(D143,LEN(D143)-1)),IF(RIGHT(D143,1)="B",1000000000*VALUE(LEFT(D143,LEN(D143)-1)),IF(RIGHT(D143,1)="%",0.01*VALUE(LEFT(D143,LEN(D143)-1)),IF(RIGHT(D143,1)="k",1000*VALUE(LEFT(D143,LEN(D143)-1)),VALUE(SUBSTITUTE(D143,",",""))))))))),"N/A")</f>
        <v/>
      </c>
      <c r="L143">
        <f>IFERROR(IF(TRIM(E143)="-", "N/A", IF(RIGHT(E143,1)=")",IF(RIGHT(E143,2)="T)",-1000000000000*VALUE(MID(E143,2,LEN(E143)-3)),IF(RIGHT(E143,2)="M)",-1000000*VALUE(MID(E143,2,LEN(E143)-3)),IF(RIGHT(E143,2)="B)",-1000000000*VALUE(MID(E143,2,LEN(E143)-3)),IF(RIGHT(E143,2)="k)",-1000*VALUE(MID(E143,2,LEN(E143)-3)),VALUE(SUBSTITUTE(E143,",","")))))),IF(RIGHT(E143,1)="T",1000000000000*VALUE(LEFT(E143,LEN(E143)-1)),IF(RIGHT(E143,1)="M",1000000*VALUE(LEFT(E143,LEN(E143)-1)),IF(RIGHT(E143,1)="B",1000000000*VALUE(LEFT(E143,LEN(E143)-1)),IF(RIGHT(E143,1)="%",0.01*VALUE(LEFT(E143,LEN(E143)-1)),IF(RIGHT(E143,1)="k",1000*VALUE(LEFT(E143,LEN(E143)-1)),VALUE(SUBSTITUTE(E143,",",""))))))))),"N/A")</f>
        <v/>
      </c>
      <c r="M143">
        <f>IFERROR(IF(TRIM(F143)="-", "N/A", IF(RIGHT(F143,1)=")",IF(RIGHT(F143,2)="T)",-1000000000000*VALUE(MID(F143,2,LEN(F143)-3)),IF(RIGHT(F143,2)="M)",-1000000*VALUE(MID(F143,2,LEN(F143)-3)),IF(RIGHT(F143,2)="B)",-1000000000*VALUE(MID(F143,2,LEN(F143)-3)),IF(RIGHT(F143,2)="k)",-1000*VALUE(MID(F143,2,LEN(F143)-3)),VALUE(SUBSTITUTE(F143,",","")))))),IF(RIGHT(F143,1)="T",1000000000000*VALUE(LEFT(F143,LEN(F143)-1)),IF(RIGHT(F143,1)="M",1000000*VALUE(LEFT(F143,LEN(F143)-1)),IF(RIGHT(F143,1)="B",1000000000*VALUE(LEFT(F143,LEN(F143)-1)),IF(RIGHT(F143,1)="%",0.01*VALUE(LEFT(F143,LEN(F143)-1)),IF(RIGHT(F143,1)="k",1000*VALUE(LEFT(F143,LEN(F143)-1)),VALUE(SUBSTITUTE(F143,",",""))))))))),"N/A")</f>
        <v/>
      </c>
      <c r="N143">
        <f>IFERROR(IF(TRIM(G143)="-", "N/A", IF(RIGHT(G143,1)=")",IF(RIGHT(G143,2)="T)",-1000000000000*VALUE(MID(G143,2,LEN(G143)-3)),IF(RIGHT(G143,2)="M)",-1000000*VALUE(MID(G143,2,LEN(G143)-3)),IF(RIGHT(G143,2)="B)",-1000000000*VALUE(MID(G143,2,LEN(G143)-3)),IF(RIGHT(G143,2)="k)",-1000*VALUE(MID(G143,2,LEN(G143)-3)),VALUE(SUBSTITUTE(G143,",","")))))),IF(RIGHT(G143,1)="T",1000000000000*VALUE(LEFT(G143,LEN(G143)-1)),IF(RIGHT(G143,1)="M",1000000*VALUE(LEFT(G143,LEN(G143)-1)),IF(RIGHT(G143,1)="B",1000000000*VALUE(LEFT(G143,LEN(G143)-1)),IF(RIGHT(G143,1)="%",0.01*VALUE(LEFT(G143,LEN(G143)-1)),IF(RIGHT(G143,1)="k",1000*VALUE(LEFT(G143,LEN(G143)-1)),VALUE(SUBSTITUTE(G143,",",""))))))))),"N/A")</f>
        <v/>
      </c>
      <c r="V143">
        <f>"z-score"</f>
        <v/>
      </c>
    </row>
    <row r="144" spans="1:60">
      <c s="1" r="B144" t="s">
        <v>251</v>
      </c>
      <c s="1" r="C144" t="s">
        <v>252</v>
      </c>
      <c s="1" r="D144" t="s">
        <v>253</v>
      </c>
      <c s="1" r="E144" t="s">
        <v>254</v>
      </c>
      <c s="1" r="F144" t="s">
        <v>255</v>
      </c>
      <c s="1" r="G144" t="s">
        <v>256</v>
      </c>
      <c s="1" r="H144" t="s">
        <v>257</v>
      </c>
      <c r="I144">
        <f>IF(AND(K144&gt; J144, L144&gt; K144, M144&gt; L144, N144&gt; M144), "pos_trend", IF(AND(K144&lt; J144, L144&lt; K144, M144&lt; L144, N144&lt; M144), "neg_trend", "N/A"))</f>
        <v/>
      </c>
      <c r="J144">
        <f>IFERROR(IF(TRIM(C144)="-", "N/A", IF(RIGHT(C144,1)=")",IF(RIGHT(C144,2)="T)",-1000000000000*VALUE(MID(C144,2,LEN(C144)-3)),IF(RIGHT(C144,2)="M)",-1000000*VALUE(MID(C144,2,LEN(C144)-3)),IF(RIGHT(C144,2)="B)",-1000000000*VALUE(MID(C144,2,LEN(C144)-3)),IF(RIGHT(C144,2)="k)",-1000*VALUE(MID(C144,2,LEN(C144)-3)),VALUE(SUBSTITUTE(C144,",","")))))),IF(RIGHT(C144,1)="T",1000000000000*VALUE(LEFT(C144,LEN(C144)-1)),IF(RIGHT(C144,1)="M",1000000*VALUE(LEFT(C144,LEN(C144)-1)),IF(RIGHT(C144,1)="B",1000000000*VALUE(LEFT(C144,LEN(C144)-1)),IF(RIGHT(C144,1)="%",0.01*VALUE(LEFT(C144,LEN(C144)-1)),IF(RIGHT(C144,1)="k",1000*VALUE(LEFT(C144,LEN(C144)-1)),VALUE(SUBSTITUTE(C144,",",""))))))))),"N/A")</f>
        <v/>
      </c>
      <c r="K144">
        <f>IFERROR(IF(TRIM(D144)="-", "N/A", IF(RIGHT(D144,1)=")",IF(RIGHT(D144,2)="T)",-1000000000000*VALUE(MID(D144,2,LEN(D144)-3)),IF(RIGHT(D144,2)="M)",-1000000*VALUE(MID(D144,2,LEN(D144)-3)),IF(RIGHT(D144,2)="B)",-1000000000*VALUE(MID(D144,2,LEN(D144)-3)),IF(RIGHT(D144,2)="k)",-1000*VALUE(MID(D144,2,LEN(D144)-3)),VALUE(SUBSTITUTE(D144,",","")))))),IF(RIGHT(D144,1)="T",1000000000000*VALUE(LEFT(D144,LEN(D144)-1)),IF(RIGHT(D144,1)="M",1000000*VALUE(LEFT(D144,LEN(D144)-1)),IF(RIGHT(D144,1)="B",1000000000*VALUE(LEFT(D144,LEN(D144)-1)),IF(RIGHT(D144,1)="%",0.01*VALUE(LEFT(D144,LEN(D144)-1)),IF(RIGHT(D144,1)="k",1000*VALUE(LEFT(D144,LEN(D144)-1)),VALUE(SUBSTITUTE(D144,",",""))))))))),"N/A")</f>
        <v/>
      </c>
      <c r="L144">
        <f>IFERROR(IF(TRIM(E144)="-", "N/A", IF(RIGHT(E144,1)=")",IF(RIGHT(E144,2)="T)",-1000000000000*VALUE(MID(E144,2,LEN(E144)-3)),IF(RIGHT(E144,2)="M)",-1000000*VALUE(MID(E144,2,LEN(E144)-3)),IF(RIGHT(E144,2)="B)",-1000000000*VALUE(MID(E144,2,LEN(E144)-3)),IF(RIGHT(E144,2)="k)",-1000*VALUE(MID(E144,2,LEN(E144)-3)),VALUE(SUBSTITUTE(E144,",","")))))),IF(RIGHT(E144,1)="T",1000000000000*VALUE(LEFT(E144,LEN(E144)-1)),IF(RIGHT(E144,1)="M",1000000*VALUE(LEFT(E144,LEN(E144)-1)),IF(RIGHT(E144,1)="B",1000000000*VALUE(LEFT(E144,LEN(E144)-1)),IF(RIGHT(E144,1)="%",0.01*VALUE(LEFT(E144,LEN(E144)-1)),IF(RIGHT(E144,1)="k",1000*VALUE(LEFT(E144,LEN(E144)-1)),VALUE(SUBSTITUTE(E144,",",""))))))))),"N/A")</f>
        <v/>
      </c>
      <c r="M144">
        <f>IFERROR(IF(TRIM(F144)="-", "N/A", IF(RIGHT(F144,1)=")",IF(RIGHT(F144,2)="T)",-1000000000000*VALUE(MID(F144,2,LEN(F144)-3)),IF(RIGHT(F144,2)="M)",-1000000*VALUE(MID(F144,2,LEN(F144)-3)),IF(RIGHT(F144,2)="B)",-1000000000*VALUE(MID(F144,2,LEN(F144)-3)),IF(RIGHT(F144,2)="k)",-1000*VALUE(MID(F144,2,LEN(F144)-3)),VALUE(SUBSTITUTE(F144,",","")))))),IF(RIGHT(F144,1)="T",1000000000000*VALUE(LEFT(F144,LEN(F144)-1)),IF(RIGHT(F144,1)="M",1000000*VALUE(LEFT(F144,LEN(F144)-1)),IF(RIGHT(F144,1)="B",1000000000*VALUE(LEFT(F144,LEN(F144)-1)),IF(RIGHT(F144,1)="%",0.01*VALUE(LEFT(F144,LEN(F144)-1)),IF(RIGHT(F144,1)="k",1000*VALUE(LEFT(F144,LEN(F144)-1)),VALUE(SUBSTITUTE(F144,",",""))))))))),"N/A")</f>
        <v/>
      </c>
      <c r="N144">
        <f>IFERROR(IF(TRIM(G144)="-", "N/A", IF(RIGHT(G144,1)=")",IF(RIGHT(G144,2)="T)",-1000000000000*VALUE(MID(G144,2,LEN(G144)-3)),IF(RIGHT(G144,2)="M)",-1000000*VALUE(MID(G144,2,LEN(G144)-3)),IF(RIGHT(G144,2)="B)",-1000000000*VALUE(MID(G144,2,LEN(G144)-3)),IF(RIGHT(G144,2)="k)",-1000*VALUE(MID(G144,2,LEN(G144)-3)),VALUE(SUBSTITUTE(G144,",","")))))),IF(RIGHT(G144,1)="T",1000000000000*VALUE(LEFT(G144,LEN(G144)-1)),IF(RIGHT(G144,1)="M",1000000*VALUE(LEFT(G144,LEN(G144)-1)),IF(RIGHT(G144,1)="B",1000000000*VALUE(LEFT(G144,LEN(G144)-1)),IF(RIGHT(G144,1)="%",0.01*VALUE(LEFT(G144,LEN(G144)-1)),IF(RIGHT(G144,1)="k",1000*VALUE(LEFT(G144,LEN(G144)-1)),VALUE(SUBSTITUTE(G144,",",""))))))))),"N/A")</f>
        <v/>
      </c>
      <c r="P144">
        <f>"Max"</f>
        <v/>
      </c>
      <c r="Q144">
        <f>"Max Year"</f>
        <v/>
      </c>
      <c r="R144">
        <f>"Min"</f>
        <v/>
      </c>
      <c r="S144">
        <f>"Min Year"</f>
        <v/>
      </c>
      <c r="T144">
        <f>"Average"</f>
        <v/>
      </c>
      <c r="U144">
        <f>"SD"</f>
        <v/>
      </c>
      <c r="V144">
        <f>J144</f>
        <v/>
      </c>
      <c r="W144">
        <f>K144</f>
        <v/>
      </c>
      <c r="X144">
        <f>L144</f>
        <v/>
      </c>
      <c r="Y144">
        <f>M144</f>
        <v/>
      </c>
      <c r="Z144">
        <f>N144</f>
        <v/>
      </c>
      <c r="AA144">
        <f>"Max z"</f>
        <v/>
      </c>
      <c r="AB144">
        <f>"Max z Year"</f>
        <v/>
      </c>
      <c r="AC144">
        <f>"Direction"</f>
        <v/>
      </c>
      <c r="AE144">
        <f>"Trendline"</f>
        <v/>
      </c>
      <c r="AF144">
        <f>"Correlation"</f>
        <v/>
      </c>
      <c r="AZ144">
        <f>"Max/Min inequality check"</f>
        <v/>
      </c>
      <c r="BA144">
        <f>"If most recent year is max"</f>
        <v/>
      </c>
      <c r="BC144">
        <f>"If most recent year is min"</f>
        <v/>
      </c>
      <c r="BE144">
        <f>"Trend direction"</f>
        <v/>
      </c>
      <c r="BF144">
        <f>"If trend matched by max or min in most recent year"</f>
        <v/>
      </c>
      <c r="BG144">
        <f>"If 5 years of increasing"</f>
        <v/>
      </c>
      <c r="BH144">
        <f>"If correlation &gt; .8"</f>
        <v/>
      </c>
    </row>
    <row r="145" spans="1:60">
      <c s="1" r="A145" t="n">
        <v>0</v>
      </c>
      <c r="B145" t="s">
        <v>258</v>
      </c>
      <c r="C145" t="s">
        <v>1712</v>
      </c>
      <c r="D145" t="s">
        <v>533</v>
      </c>
      <c r="E145" t="s">
        <v>1375</v>
      </c>
      <c r="F145" t="s">
        <v>305</v>
      </c>
      <c r="G145" t="s">
        <v>1712</v>
      </c>
      <c r="H145" t="s"/>
      <c r="I145">
        <f>IF(AND(K145&gt; J145, L145&gt; K145, M145&gt; L145, N145&gt; M145), "pos_trend", IF(AND(K145&lt; J145, L145&lt; K145, M145&lt; L145, N145&lt; M145), "neg_trend", "N/A"))</f>
        <v/>
      </c>
      <c r="J145">
        <f>IFERROR(IF(TRIM(C145)="-", "N/A", IF(RIGHT(C145,1)=")",IF(RIGHT(C145,2)="T)",-1000000000000*VALUE(MID(C145,2,LEN(C145)-3)),IF(RIGHT(C145,2)="M)",-1000000*VALUE(MID(C145,2,LEN(C145)-3)),IF(RIGHT(C145,2)="B)",-1000000000*VALUE(MID(C145,2,LEN(C145)-3)),IF(RIGHT(C145,2)="k)",-1000*VALUE(MID(C145,2,LEN(C145)-3)),VALUE(SUBSTITUTE(C145,",","")))))),IF(RIGHT(C145,1)="T",1000000000000*VALUE(LEFT(C145,LEN(C145)-1)),IF(RIGHT(C145,1)="M",1000000*VALUE(LEFT(C145,LEN(C145)-1)),IF(RIGHT(C145,1)="B",1000000000*VALUE(LEFT(C145,LEN(C145)-1)),IF(RIGHT(C145,1)="%",0.01*VALUE(LEFT(C145,LEN(C145)-1)),IF(RIGHT(C145,1)="k",1000*VALUE(LEFT(C145,LEN(C145)-1)),VALUE(SUBSTITUTE(C145,",",""))))))))),"N/A")</f>
        <v/>
      </c>
      <c r="K145">
        <f>IFERROR(IF(TRIM(D145)="-", "N/A", IF(RIGHT(D145,1)=")",IF(RIGHT(D145,2)="T)",-1000000000000*VALUE(MID(D145,2,LEN(D145)-3)),IF(RIGHT(D145,2)="M)",-1000000*VALUE(MID(D145,2,LEN(D145)-3)),IF(RIGHT(D145,2)="B)",-1000000000*VALUE(MID(D145,2,LEN(D145)-3)),IF(RIGHT(D145,2)="k)",-1000*VALUE(MID(D145,2,LEN(D145)-3)),VALUE(SUBSTITUTE(D145,",","")))))),IF(RIGHT(D145,1)="T",1000000000000*VALUE(LEFT(D145,LEN(D145)-1)),IF(RIGHT(D145,1)="M",1000000*VALUE(LEFT(D145,LEN(D145)-1)),IF(RIGHT(D145,1)="B",1000000000*VALUE(LEFT(D145,LEN(D145)-1)),IF(RIGHT(D145,1)="%",0.01*VALUE(LEFT(D145,LEN(D145)-1)),IF(RIGHT(D145,1)="k",1000*VALUE(LEFT(D145,LEN(D145)-1)),VALUE(SUBSTITUTE(D145,",",""))))))))),"N/A")</f>
        <v/>
      </c>
      <c r="L145">
        <f>IFERROR(IF(TRIM(E145)="-", "N/A", IF(RIGHT(E145,1)=")",IF(RIGHT(E145,2)="T)",-1000000000000*VALUE(MID(E145,2,LEN(E145)-3)),IF(RIGHT(E145,2)="M)",-1000000*VALUE(MID(E145,2,LEN(E145)-3)),IF(RIGHT(E145,2)="B)",-1000000000*VALUE(MID(E145,2,LEN(E145)-3)),IF(RIGHT(E145,2)="k)",-1000*VALUE(MID(E145,2,LEN(E145)-3)),VALUE(SUBSTITUTE(E145,",","")))))),IF(RIGHT(E145,1)="T",1000000000000*VALUE(LEFT(E145,LEN(E145)-1)),IF(RIGHT(E145,1)="M",1000000*VALUE(LEFT(E145,LEN(E145)-1)),IF(RIGHT(E145,1)="B",1000000000*VALUE(LEFT(E145,LEN(E145)-1)),IF(RIGHT(E145,1)="%",0.01*VALUE(LEFT(E145,LEN(E145)-1)),IF(RIGHT(E145,1)="k",1000*VALUE(LEFT(E145,LEN(E145)-1)),VALUE(SUBSTITUTE(E145,",",""))))))))),"N/A")</f>
        <v/>
      </c>
      <c r="M145">
        <f>IFERROR(IF(TRIM(F145)="-", "N/A", IF(RIGHT(F145,1)=")",IF(RIGHT(F145,2)="T)",-1000000000000*VALUE(MID(F145,2,LEN(F145)-3)),IF(RIGHT(F145,2)="M)",-1000000*VALUE(MID(F145,2,LEN(F145)-3)),IF(RIGHT(F145,2)="B)",-1000000000*VALUE(MID(F145,2,LEN(F145)-3)),IF(RIGHT(F145,2)="k)",-1000*VALUE(MID(F145,2,LEN(F145)-3)),VALUE(SUBSTITUTE(F145,",","")))))),IF(RIGHT(F145,1)="T",1000000000000*VALUE(LEFT(F145,LEN(F145)-1)),IF(RIGHT(F145,1)="M",1000000*VALUE(LEFT(F145,LEN(F145)-1)),IF(RIGHT(F145,1)="B",1000000000*VALUE(LEFT(F145,LEN(F145)-1)),IF(RIGHT(F145,1)="%",0.01*VALUE(LEFT(F145,LEN(F145)-1)),IF(RIGHT(F145,1)="k",1000*VALUE(LEFT(F145,LEN(F145)-1)),VALUE(SUBSTITUTE(F145,",",""))))))))),"N/A")</f>
        <v/>
      </c>
      <c r="N145">
        <f>IFERROR(IF(TRIM(G145)="-", "N/A", IF(RIGHT(G145,1)=")",IF(RIGHT(G145,2)="T)",-1000000000000*VALUE(MID(G145,2,LEN(G145)-3)),IF(RIGHT(G145,2)="M)",-1000000*VALUE(MID(G145,2,LEN(G145)-3)),IF(RIGHT(G145,2)="B)",-1000000000*VALUE(MID(G145,2,LEN(G145)-3)),IF(RIGHT(G145,2)="k)",-1000*VALUE(MID(G145,2,LEN(G145)-3)),VALUE(SUBSTITUTE(G145,",","")))))),IF(RIGHT(G145,1)="T",1000000000000*VALUE(LEFT(G145,LEN(G145)-1)),IF(RIGHT(G145,1)="M",1000000*VALUE(LEFT(G145,LEN(G145)-1)),IF(RIGHT(G145,1)="B",1000000000*VALUE(LEFT(G145,LEN(G145)-1)),IF(RIGHT(G145,1)="%",0.01*VALUE(LEFT(G145,LEN(G145)-1)),IF(RIGHT(G145,1)="k",1000*VALUE(LEFT(G145,LEN(G145)-1)),VALUE(SUBSTITUTE(G145,",",""))))))))),"N/A")</f>
        <v/>
      </c>
      <c r="P145">
        <f>MAX(J145:N145)</f>
        <v/>
      </c>
      <c r="Q145">
        <f>IFERROR(J144+MATCH(P145,J145:N145,0)-1,"")</f>
        <v/>
      </c>
      <c r="R145">
        <f>IF(Q145="","",MIN(J145:N145))</f>
        <v/>
      </c>
      <c r="S145">
        <f>IFERROR(J144+MATCH(R145,J145:N145,0)-1,"")</f>
        <v/>
      </c>
      <c r="T145">
        <f>IFERROR(AVERAGE(J145:N145),"")</f>
        <v/>
      </c>
      <c r="U145">
        <f>IFERROR(STDEV(J145:N145),"")</f>
        <v/>
      </c>
      <c r="V145">
        <f>IFERROR(IF(C145="-","",IF(ISBLANK(B145),"",IF(OR(ISNUMBER(FIND("Growth",B145)),ISNUMBER(FIND("Margin",B145))),"",(J145-T145)/U145))),"")</f>
        <v/>
      </c>
      <c r="W145">
        <f>IFERROR(IF(OR(D145="-",ISBLANK(D145)),"",(K145-T145)/U145),"")</f>
        <v/>
      </c>
      <c r="X145">
        <f>IFERROR(IF(OR(E145="-",ISBLANK(E145)),"",(L145-T145)/U145),"")</f>
        <v/>
      </c>
      <c r="Y145">
        <f>IFERROR(IF(OR(F145="-",ISBLANK(F145)),"",(M145-T145)/U145),"")</f>
        <v/>
      </c>
      <c r="Z145">
        <f>IFERROR(IF(OR(G145="-",ISBLANK(G145)),"",(N145-T145)/U145),"")</f>
        <v/>
      </c>
      <c r="AA145">
        <f>IF(MAX(MAX(V145:Z145),ABS(MIN(V145:Z145)))=ABS(MIN(V145:Z145)),MIN(V145:Z145),MAX(V145:Z145))</f>
        <v/>
      </c>
      <c r="AB145">
        <f>IFERROR(V144+MATCH(AA145,V145:Z145,0)-1,"")</f>
        <v/>
      </c>
      <c r="AC145">
        <f>IF(AB145&lt;&gt;"",IF(S145=AB145,"Low",IF(AB145=Q145,"High","")),"")</f>
        <v/>
      </c>
      <c r="AE145">
        <f>IF(ISNUMBER(MATCH("N/A",J145:N145,0)),"",IFERROR((5 * SUMPRODUCT(J144:N144,J145:N145) - PRODUCT(SUM(J144:N144),SUM(J145:N145))) / ((5 * SUM((J144^2)+(K144^2)+(L144^2)+(M144^2)+(N144^2))) - SUM(J144:N144)^2),""))</f>
        <v/>
      </c>
      <c r="AF145">
        <f>IFERROR(CORREL(J144:N144,J145:N145),"")</f>
        <v/>
      </c>
      <c r="AZ145">
        <f>IF(Q145=S145,0,1)</f>
        <v/>
      </c>
      <c r="BA145">
        <f>IF(AZ145=1,IF(Q145="","",IF(Q145=N144,"Yes","No")),"")</f>
        <v/>
      </c>
      <c r="BB145">
        <f>IF(BA145="Yes",P145,"")</f>
        <v/>
      </c>
      <c r="BC145">
        <f>IF(AZ145=1,IF(S145="","",IF(S145=N144,"Yes","No")),"")</f>
        <v/>
      </c>
      <c r="BD145">
        <f>IF(BC145="Yes",R145,"")</f>
        <v/>
      </c>
      <c r="BE145">
        <f>IFERROR(IF(SIGN(AE145)=1,"Increasing",IF(SIGN(AE145)=-1,"Decreasing","")),"")</f>
        <v/>
      </c>
      <c r="BF145">
        <f>IF(OR(AND(BE145="Increasing",BA145="Yes"),AND(BE145="Decreasing",BC145="Yes")),"Yes","No")</f>
        <v/>
      </c>
      <c r="BG145">
        <f>IF(I145="pos_trend","Yes","No")</f>
        <v/>
      </c>
      <c r="BH145">
        <f>IF(AF145&lt;&gt;"",IF(ABS(AF145)&gt;0.8,"Yes","No"),"")</f>
        <v/>
      </c>
    </row>
    <row r="146" spans="1:60">
      <c s="1" r="A146" t="n">
        <v>1</v>
      </c>
      <c r="B146" t="s">
        <v>263</v>
      </c>
      <c r="C146" t="s">
        <v>264</v>
      </c>
      <c r="D146" t="s">
        <v>1791</v>
      </c>
      <c r="E146" t="s">
        <v>1792</v>
      </c>
      <c r="F146" t="s">
        <v>1793</v>
      </c>
      <c r="G146" t="s">
        <v>1794</v>
      </c>
      <c r="H146" t="s"/>
      <c r="I146">
        <f>IF(AND(K146&gt; J146, L146&gt; K146, M146&gt; L146, N146&gt; M146), "pos_trend", IF(AND(K146&lt; J146, L146&lt; K146, M146&lt; L146, N146&lt; M146), "neg_trend", "N/A"))</f>
        <v/>
      </c>
      <c r="J146">
        <f>IFERROR(IF(TRIM(C146)="-", "N/A", IF(RIGHT(C146,1)=")",IF(RIGHT(C146,2)="T)",-1000000000000*VALUE(MID(C146,2,LEN(C146)-3)),IF(RIGHT(C146,2)="M)",-1000000*VALUE(MID(C146,2,LEN(C146)-3)),IF(RIGHT(C146,2)="B)",-1000000000*VALUE(MID(C146,2,LEN(C146)-3)),IF(RIGHT(C146,2)="k)",-1000*VALUE(MID(C146,2,LEN(C146)-3)),VALUE(SUBSTITUTE(C146,",","")))))),IF(RIGHT(C146,1)="T",1000000000000*VALUE(LEFT(C146,LEN(C146)-1)),IF(RIGHT(C146,1)="M",1000000*VALUE(LEFT(C146,LEN(C146)-1)),IF(RIGHT(C146,1)="B",1000000000*VALUE(LEFT(C146,LEN(C146)-1)),IF(RIGHT(C146,1)="%",0.01*VALUE(LEFT(C146,LEN(C146)-1)),IF(RIGHT(C146,1)="k",1000*VALUE(LEFT(C146,LEN(C146)-1)),VALUE(SUBSTITUTE(C146,",",""))))))))),"N/A")</f>
        <v/>
      </c>
      <c r="K146">
        <f>IFERROR(IF(TRIM(D146)="-", "N/A", IF(RIGHT(D146,1)=")",IF(RIGHT(D146,2)="T)",-1000000000000*VALUE(MID(D146,2,LEN(D146)-3)),IF(RIGHT(D146,2)="M)",-1000000*VALUE(MID(D146,2,LEN(D146)-3)),IF(RIGHT(D146,2)="B)",-1000000000*VALUE(MID(D146,2,LEN(D146)-3)),IF(RIGHT(D146,2)="k)",-1000*VALUE(MID(D146,2,LEN(D146)-3)),VALUE(SUBSTITUTE(D146,",","")))))),IF(RIGHT(D146,1)="T",1000000000000*VALUE(LEFT(D146,LEN(D146)-1)),IF(RIGHT(D146,1)="M",1000000*VALUE(LEFT(D146,LEN(D146)-1)),IF(RIGHT(D146,1)="B",1000000000*VALUE(LEFT(D146,LEN(D146)-1)),IF(RIGHT(D146,1)="%",0.01*VALUE(LEFT(D146,LEN(D146)-1)),IF(RIGHT(D146,1)="k",1000*VALUE(LEFT(D146,LEN(D146)-1)),VALUE(SUBSTITUTE(D146,",",""))))))))),"N/A")</f>
        <v/>
      </c>
      <c r="L146">
        <f>IFERROR(IF(TRIM(E146)="-", "N/A", IF(RIGHT(E146,1)=")",IF(RIGHT(E146,2)="T)",-1000000000000*VALUE(MID(E146,2,LEN(E146)-3)),IF(RIGHT(E146,2)="M)",-1000000*VALUE(MID(E146,2,LEN(E146)-3)),IF(RIGHT(E146,2)="B)",-1000000000*VALUE(MID(E146,2,LEN(E146)-3)),IF(RIGHT(E146,2)="k)",-1000*VALUE(MID(E146,2,LEN(E146)-3)),VALUE(SUBSTITUTE(E146,",","")))))),IF(RIGHT(E146,1)="T",1000000000000*VALUE(LEFT(E146,LEN(E146)-1)),IF(RIGHT(E146,1)="M",1000000*VALUE(LEFT(E146,LEN(E146)-1)),IF(RIGHT(E146,1)="B",1000000000*VALUE(LEFT(E146,LEN(E146)-1)),IF(RIGHT(E146,1)="%",0.01*VALUE(LEFT(E146,LEN(E146)-1)),IF(RIGHT(E146,1)="k",1000*VALUE(LEFT(E146,LEN(E146)-1)),VALUE(SUBSTITUTE(E146,",",""))))))))),"N/A")</f>
        <v/>
      </c>
      <c r="M146">
        <f>IFERROR(IF(TRIM(F146)="-", "N/A", IF(RIGHT(F146,1)=")",IF(RIGHT(F146,2)="T)",-1000000000000*VALUE(MID(F146,2,LEN(F146)-3)),IF(RIGHT(F146,2)="M)",-1000000*VALUE(MID(F146,2,LEN(F146)-3)),IF(RIGHT(F146,2)="B)",-1000000000*VALUE(MID(F146,2,LEN(F146)-3)),IF(RIGHT(F146,2)="k)",-1000*VALUE(MID(F146,2,LEN(F146)-3)),VALUE(SUBSTITUTE(F146,",","")))))),IF(RIGHT(F146,1)="T",1000000000000*VALUE(LEFT(F146,LEN(F146)-1)),IF(RIGHT(F146,1)="M",1000000*VALUE(LEFT(F146,LEN(F146)-1)),IF(RIGHT(F146,1)="B",1000000000*VALUE(LEFT(F146,LEN(F146)-1)),IF(RIGHT(F146,1)="%",0.01*VALUE(LEFT(F146,LEN(F146)-1)),IF(RIGHT(F146,1)="k",1000*VALUE(LEFT(F146,LEN(F146)-1)),VALUE(SUBSTITUTE(F146,",",""))))))))),"N/A")</f>
        <v/>
      </c>
      <c r="N146">
        <f>IFERROR(IF(TRIM(G146)="-", "N/A", IF(RIGHT(G146,1)=")",IF(RIGHT(G146,2)="T)",-1000000000000*VALUE(MID(G146,2,LEN(G146)-3)),IF(RIGHT(G146,2)="M)",-1000000*VALUE(MID(G146,2,LEN(G146)-3)),IF(RIGHT(G146,2)="B)",-1000000000*VALUE(MID(G146,2,LEN(G146)-3)),IF(RIGHT(G146,2)="k)",-1000*VALUE(MID(G146,2,LEN(G146)-3)),VALUE(SUBSTITUTE(G146,",","")))))),IF(RIGHT(G146,1)="T",1000000000000*VALUE(LEFT(G146,LEN(G146)-1)),IF(RIGHT(G146,1)="M",1000000*VALUE(LEFT(G146,LEN(G146)-1)),IF(RIGHT(G146,1)="B",1000000000*VALUE(LEFT(G146,LEN(G146)-1)),IF(RIGHT(G146,1)="%",0.01*VALUE(LEFT(G146,LEN(G146)-1)),IF(RIGHT(G146,1)="k",1000*VALUE(LEFT(G146,LEN(G146)-1)),VALUE(SUBSTITUTE(G146,",",""))))))))),"N/A")</f>
        <v/>
      </c>
      <c r="P146">
        <f>MAX(J146:N146)</f>
        <v/>
      </c>
      <c r="Q146">
        <f>IFERROR(J144+MATCH(P146,J146:N146,0)-1,"")</f>
        <v/>
      </c>
      <c r="R146">
        <f>IF(Q146="","",MIN(J146:N146))</f>
        <v/>
      </c>
      <c r="S146">
        <f>IFERROR(J144+MATCH(R146,J146:N146,0)-1,"")</f>
        <v/>
      </c>
      <c r="T146">
        <f>IFERROR(AVERAGE(J146:N146),"")</f>
        <v/>
      </c>
      <c r="U146">
        <f>IFERROR(STDEV(J146:N146),"")</f>
        <v/>
      </c>
      <c r="V146">
        <f>IFERROR(IF(C146="-","",IF(ISBLANK(B146),"",IF(OR(ISNUMBER(FIND("Growth",B146)),ISNUMBER(FIND("Margin",B146))),"",(J146-T146)/U146))),"")</f>
        <v/>
      </c>
      <c r="W146">
        <f>IFERROR(IF(OR(D146="-",ISBLANK(D146)),"",(K146-T146)/U146),"")</f>
        <v/>
      </c>
      <c r="X146">
        <f>IFERROR(IF(OR(E146="-",ISBLANK(E146)),"",(L146-T146)/U146),"")</f>
        <v/>
      </c>
      <c r="Y146">
        <f>IFERROR(IF(OR(F146="-",ISBLANK(F146)),"",(M146-T146)/U146),"")</f>
        <v/>
      </c>
      <c r="Z146">
        <f>IFERROR(IF(OR(G146="-",ISBLANK(G146)),"",(N146-T146)/U146),"")</f>
        <v/>
      </c>
      <c r="AA146">
        <f>IF(MAX(MAX(V146:Z146),ABS(MIN(V146:Z146)))=ABS(MIN(V146:Z146)),MIN(V146:Z146),MAX(V146:Z146))</f>
        <v/>
      </c>
      <c r="AB146">
        <f>IFERROR(V144+MATCH(AA146,V146:Z146,0)-1,"")</f>
        <v/>
      </c>
      <c r="AC146">
        <f>IF(AB146&lt;&gt;"",IF(S146=AB146,"Low",IF(AB146=Q146,"High","")),"")</f>
        <v/>
      </c>
      <c r="AE146">
        <f>IF(ISNUMBER(MATCH("N/A",J146:N146,0)),"",IFERROR((5 * SUMPRODUCT(J144:N144,J146:N146) - PRODUCT(SUM(J144:N144),SUM(J146:N146))) / ((5 * SUM((J144^2)+(K144^2)+(L144^2)+(M144^2)+(N144^2))) - SUM(J144:N144)^2),""))</f>
        <v/>
      </c>
      <c r="AF146">
        <f>IFERROR(CORREL(J144:N144,J146:N146),"")</f>
        <v/>
      </c>
      <c r="AZ146">
        <f>IF(Q146=S146,0,1)</f>
        <v/>
      </c>
      <c r="BA146">
        <f>IF(AZ146=1,IF(Q146="","",IF(Q146=N144,"Yes","No")),"")</f>
        <v/>
      </c>
      <c r="BB146">
        <f>IF(BA146="Yes",P146,"")</f>
        <v/>
      </c>
      <c r="BC146">
        <f>IF(AZ146=1,IF(S146="","",IF(S146=N144,"Yes","No")),"")</f>
        <v/>
      </c>
      <c r="BD146">
        <f>IF(BC146="Yes",R146,"")</f>
        <v/>
      </c>
      <c r="BE146">
        <f>IFERROR(IF(SIGN(AE146)=1,"Increasing",IF(SIGN(AE146)=-1,"Decreasing","")),"")</f>
        <v/>
      </c>
      <c r="BF146">
        <f>IF(OR(AND(BE146="Increasing",BA146="Yes"),AND(BE146="Decreasing",BC146="Yes")),"Yes","No")</f>
        <v/>
      </c>
      <c r="BG146">
        <f>IF(I146="pos_trend","Yes","No")</f>
        <v/>
      </c>
      <c r="BH146">
        <f>IF(AF146&lt;&gt;"",IF(ABS(AF146)&gt;0.8,"Yes","No"),"")</f>
        <v/>
      </c>
    </row>
    <row r="147" spans="1:60">
      <c s="1" r="A147" t="n">
        <v>2</v>
      </c>
      <c r="B147" t="s">
        <v>269</v>
      </c>
      <c r="C147" t="s">
        <v>1795</v>
      </c>
      <c r="D147" t="s">
        <v>1796</v>
      </c>
      <c r="E147" t="s">
        <v>1797</v>
      </c>
      <c r="F147" t="s">
        <v>1798</v>
      </c>
      <c r="G147" t="s">
        <v>1799</v>
      </c>
      <c r="H147" t="s"/>
      <c r="I147">
        <f>IF(AND(K147&gt; J147, L147&gt; K147, M147&gt; L147, N147&gt; M147), "pos_trend", IF(AND(K147&lt; J147, L147&lt; K147, M147&lt; L147, N147&lt; M147), "neg_trend", "N/A"))</f>
        <v/>
      </c>
      <c r="J147">
        <f>IFERROR(IF(TRIM(C147)="-", "N/A", IF(RIGHT(C147,1)=")",IF(RIGHT(C147,2)="T)",-1000000000000*VALUE(MID(C147,2,LEN(C147)-3)),IF(RIGHT(C147,2)="M)",-1000000*VALUE(MID(C147,2,LEN(C147)-3)),IF(RIGHT(C147,2)="B)",-1000000000*VALUE(MID(C147,2,LEN(C147)-3)),IF(RIGHT(C147,2)="k)",-1000*VALUE(MID(C147,2,LEN(C147)-3)),VALUE(SUBSTITUTE(C147,",","")))))),IF(RIGHT(C147,1)="T",1000000000000*VALUE(LEFT(C147,LEN(C147)-1)),IF(RIGHT(C147,1)="M",1000000*VALUE(LEFT(C147,LEN(C147)-1)),IF(RIGHT(C147,1)="B",1000000000*VALUE(LEFT(C147,LEN(C147)-1)),IF(RIGHT(C147,1)="%",0.01*VALUE(LEFT(C147,LEN(C147)-1)),IF(RIGHT(C147,1)="k",1000*VALUE(LEFT(C147,LEN(C147)-1)),VALUE(SUBSTITUTE(C147,",",""))))))))),"N/A")</f>
        <v/>
      </c>
      <c r="K147">
        <f>IFERROR(IF(TRIM(D147)="-", "N/A", IF(RIGHT(D147,1)=")",IF(RIGHT(D147,2)="T)",-1000000000000*VALUE(MID(D147,2,LEN(D147)-3)),IF(RIGHT(D147,2)="M)",-1000000*VALUE(MID(D147,2,LEN(D147)-3)),IF(RIGHT(D147,2)="B)",-1000000000*VALUE(MID(D147,2,LEN(D147)-3)),IF(RIGHT(D147,2)="k)",-1000*VALUE(MID(D147,2,LEN(D147)-3)),VALUE(SUBSTITUTE(D147,",","")))))),IF(RIGHT(D147,1)="T",1000000000000*VALUE(LEFT(D147,LEN(D147)-1)),IF(RIGHT(D147,1)="M",1000000*VALUE(LEFT(D147,LEN(D147)-1)),IF(RIGHT(D147,1)="B",1000000000*VALUE(LEFT(D147,LEN(D147)-1)),IF(RIGHT(D147,1)="%",0.01*VALUE(LEFT(D147,LEN(D147)-1)),IF(RIGHT(D147,1)="k",1000*VALUE(LEFT(D147,LEN(D147)-1)),VALUE(SUBSTITUTE(D147,",",""))))))))),"N/A")</f>
        <v/>
      </c>
      <c r="L147">
        <f>IFERROR(IF(TRIM(E147)="-", "N/A", IF(RIGHT(E147,1)=")",IF(RIGHT(E147,2)="T)",-1000000000000*VALUE(MID(E147,2,LEN(E147)-3)),IF(RIGHT(E147,2)="M)",-1000000*VALUE(MID(E147,2,LEN(E147)-3)),IF(RIGHT(E147,2)="B)",-1000000000*VALUE(MID(E147,2,LEN(E147)-3)),IF(RIGHT(E147,2)="k)",-1000*VALUE(MID(E147,2,LEN(E147)-3)),VALUE(SUBSTITUTE(E147,",","")))))),IF(RIGHT(E147,1)="T",1000000000000*VALUE(LEFT(E147,LEN(E147)-1)),IF(RIGHT(E147,1)="M",1000000*VALUE(LEFT(E147,LEN(E147)-1)),IF(RIGHT(E147,1)="B",1000000000*VALUE(LEFT(E147,LEN(E147)-1)),IF(RIGHT(E147,1)="%",0.01*VALUE(LEFT(E147,LEN(E147)-1)),IF(RIGHT(E147,1)="k",1000*VALUE(LEFT(E147,LEN(E147)-1)),VALUE(SUBSTITUTE(E147,",",""))))))))),"N/A")</f>
        <v/>
      </c>
      <c r="M147">
        <f>IFERROR(IF(TRIM(F147)="-", "N/A", IF(RIGHT(F147,1)=")",IF(RIGHT(F147,2)="T)",-1000000000000*VALUE(MID(F147,2,LEN(F147)-3)),IF(RIGHT(F147,2)="M)",-1000000*VALUE(MID(F147,2,LEN(F147)-3)),IF(RIGHT(F147,2)="B)",-1000000000*VALUE(MID(F147,2,LEN(F147)-3)),IF(RIGHT(F147,2)="k)",-1000*VALUE(MID(F147,2,LEN(F147)-3)),VALUE(SUBSTITUTE(F147,",","")))))),IF(RIGHT(F147,1)="T",1000000000000*VALUE(LEFT(F147,LEN(F147)-1)),IF(RIGHT(F147,1)="M",1000000*VALUE(LEFT(F147,LEN(F147)-1)),IF(RIGHT(F147,1)="B",1000000000*VALUE(LEFT(F147,LEN(F147)-1)),IF(RIGHT(F147,1)="%",0.01*VALUE(LEFT(F147,LEN(F147)-1)),IF(RIGHT(F147,1)="k",1000*VALUE(LEFT(F147,LEN(F147)-1)),VALUE(SUBSTITUTE(F147,",",""))))))))),"N/A")</f>
        <v/>
      </c>
      <c r="N147">
        <f>IFERROR(IF(TRIM(G147)="-", "N/A", IF(RIGHT(G147,1)=")",IF(RIGHT(G147,2)="T)",-1000000000000*VALUE(MID(G147,2,LEN(G147)-3)),IF(RIGHT(G147,2)="M)",-1000000*VALUE(MID(G147,2,LEN(G147)-3)),IF(RIGHT(G147,2)="B)",-1000000000*VALUE(MID(G147,2,LEN(G147)-3)),IF(RIGHT(G147,2)="k)",-1000*VALUE(MID(G147,2,LEN(G147)-3)),VALUE(SUBSTITUTE(G147,",","")))))),IF(RIGHT(G147,1)="T",1000000000000*VALUE(LEFT(G147,LEN(G147)-1)),IF(RIGHT(G147,1)="M",1000000*VALUE(LEFT(G147,LEN(G147)-1)),IF(RIGHT(G147,1)="B",1000000000*VALUE(LEFT(G147,LEN(G147)-1)),IF(RIGHT(G147,1)="%",0.01*VALUE(LEFT(G147,LEN(G147)-1)),IF(RIGHT(G147,1)="k",1000*VALUE(LEFT(G147,LEN(G147)-1)),VALUE(SUBSTITUTE(G147,",",""))))))))),"N/A")</f>
        <v/>
      </c>
      <c r="P147">
        <f>MAX(J147:N147)</f>
        <v/>
      </c>
      <c r="Q147">
        <f>IFERROR(J144+MATCH(P147,J147:N147,0)-1,"")</f>
        <v/>
      </c>
      <c r="R147">
        <f>IF(Q147="","",MIN(J147:N147))</f>
        <v/>
      </c>
      <c r="S147">
        <f>IFERROR(J144+MATCH(R147,J147:N147,0)-1,"")</f>
        <v/>
      </c>
      <c r="T147">
        <f>IFERROR(AVERAGE(J147:N147),"")</f>
        <v/>
      </c>
      <c r="U147">
        <f>IFERROR(STDEV(J147:N147),"")</f>
        <v/>
      </c>
      <c r="V147">
        <f>IFERROR(IF(C147="-","",IF(ISBLANK(B147),"",IF(OR(ISNUMBER(FIND("Growth",B147)),ISNUMBER(FIND("Margin",B147))),"",(J147-T147)/U147))),"")</f>
        <v/>
      </c>
      <c r="W147">
        <f>IFERROR(IF(OR(D147="-",ISBLANK(D147)),"",(K147-T147)/U147),"")</f>
        <v/>
      </c>
      <c r="X147">
        <f>IFERROR(IF(OR(E147="-",ISBLANK(E147)),"",(L147-T147)/U147),"")</f>
        <v/>
      </c>
      <c r="Y147">
        <f>IFERROR(IF(OR(F147="-",ISBLANK(F147)),"",(M147-T147)/U147),"")</f>
        <v/>
      </c>
      <c r="Z147">
        <f>IFERROR(IF(OR(G147="-",ISBLANK(G147)),"",(N147-T147)/U147),"")</f>
        <v/>
      </c>
      <c r="AA147">
        <f>IF(MAX(MAX(V147:Z147),ABS(MIN(V147:Z147)))=ABS(MIN(V147:Z147)),MIN(V147:Z147),MAX(V147:Z147))</f>
        <v/>
      </c>
      <c r="AB147">
        <f>IFERROR(V144+MATCH(AA147,V147:Z147,0)-1,"")</f>
        <v/>
      </c>
      <c r="AC147">
        <f>IF(AB147&lt;&gt;"",IF(S147=AB147,"Low",IF(AB147=Q147,"High","")),"")</f>
        <v/>
      </c>
      <c r="AE147">
        <f>IF(ISNUMBER(MATCH("N/A",J147:N147,0)),"",IFERROR((5 * SUMPRODUCT(J144:N144,J147:N147) - PRODUCT(SUM(J144:N144),SUM(J147:N147))) / ((5 * SUM((J144^2)+(K144^2)+(L144^2)+(M144^2)+(N144^2))) - SUM(J144:N144)^2),""))</f>
        <v/>
      </c>
      <c r="AF147">
        <f>IFERROR(CORREL(J144:N144,J147:N147),"")</f>
        <v/>
      </c>
      <c r="AZ147">
        <f>IF(Q147=S147,0,1)</f>
        <v/>
      </c>
      <c r="BA147">
        <f>IF(AZ147=1,IF(Q147="","",IF(Q147=N144,"Yes","No")),"")</f>
        <v/>
      </c>
      <c r="BB147">
        <f>IF(BA147="Yes",P147,"")</f>
        <v/>
      </c>
      <c r="BC147">
        <f>IF(AZ147=1,IF(S147="","",IF(S147=N144,"Yes","No")),"")</f>
        <v/>
      </c>
      <c r="BD147">
        <f>IF(BC147="Yes",R147,"")</f>
        <v/>
      </c>
      <c r="BE147">
        <f>IFERROR(IF(SIGN(AE147)=1,"Increasing",IF(SIGN(AE147)=-1,"Decreasing","")),"")</f>
        <v/>
      </c>
      <c r="BF147">
        <f>IF(OR(AND(BE147="Increasing",BA147="Yes"),AND(BE147="Decreasing",BC147="Yes")),"Yes","No")</f>
        <v/>
      </c>
      <c r="BG147">
        <f>IF(I147="pos_trend","Yes","No")</f>
        <v/>
      </c>
      <c r="BH147">
        <f>IF(AF147&lt;&gt;"",IF(ABS(AF147)&gt;0.8,"Yes","No"),"")</f>
        <v/>
      </c>
    </row>
    <row r="148" spans="1:60">
      <c s="1" r="A148" t="n">
        <v>3</v>
      </c>
      <c r="B148" t="s">
        <v>275</v>
      </c>
      <c r="C148" t="s">
        <v>1800</v>
      </c>
      <c r="D148" t="s">
        <v>1801</v>
      </c>
      <c r="E148" t="s">
        <v>1802</v>
      </c>
      <c r="F148" t="s">
        <v>1803</v>
      </c>
      <c r="G148" t="s">
        <v>1804</v>
      </c>
      <c r="H148" t="s"/>
      <c r="I148">
        <f>IF(AND(K148&gt; J148, L148&gt; K148, M148&gt; L148, N148&gt; M148), "pos_trend", IF(AND(K148&lt; J148, L148&lt; K148, M148&lt; L148, N148&lt; M148), "neg_trend", "N/A"))</f>
        <v/>
      </c>
      <c r="J148">
        <f>IFERROR(IF(TRIM(C148)="-", "N/A", IF(RIGHT(C148,1)=")",IF(RIGHT(C148,2)="T)",-1000000000000*VALUE(MID(C148,2,LEN(C148)-3)),IF(RIGHT(C148,2)="M)",-1000000*VALUE(MID(C148,2,LEN(C148)-3)),IF(RIGHT(C148,2)="B)",-1000000000*VALUE(MID(C148,2,LEN(C148)-3)),IF(RIGHT(C148,2)="k)",-1000*VALUE(MID(C148,2,LEN(C148)-3)),VALUE(SUBSTITUTE(C148,",","")))))),IF(RIGHT(C148,1)="T",1000000000000*VALUE(LEFT(C148,LEN(C148)-1)),IF(RIGHT(C148,1)="M",1000000*VALUE(LEFT(C148,LEN(C148)-1)),IF(RIGHT(C148,1)="B",1000000000*VALUE(LEFT(C148,LEN(C148)-1)),IF(RIGHT(C148,1)="%",0.01*VALUE(LEFT(C148,LEN(C148)-1)),IF(RIGHT(C148,1)="k",1000*VALUE(LEFT(C148,LEN(C148)-1)),VALUE(SUBSTITUTE(C148,",",""))))))))),"N/A")</f>
        <v/>
      </c>
      <c r="K148">
        <f>IFERROR(IF(TRIM(D148)="-", "N/A", IF(RIGHT(D148,1)=")",IF(RIGHT(D148,2)="T)",-1000000000000*VALUE(MID(D148,2,LEN(D148)-3)),IF(RIGHT(D148,2)="M)",-1000000*VALUE(MID(D148,2,LEN(D148)-3)),IF(RIGHT(D148,2)="B)",-1000000000*VALUE(MID(D148,2,LEN(D148)-3)),IF(RIGHT(D148,2)="k)",-1000*VALUE(MID(D148,2,LEN(D148)-3)),VALUE(SUBSTITUTE(D148,",","")))))),IF(RIGHT(D148,1)="T",1000000000000*VALUE(LEFT(D148,LEN(D148)-1)),IF(RIGHT(D148,1)="M",1000000*VALUE(LEFT(D148,LEN(D148)-1)),IF(RIGHT(D148,1)="B",1000000000*VALUE(LEFT(D148,LEN(D148)-1)),IF(RIGHT(D148,1)="%",0.01*VALUE(LEFT(D148,LEN(D148)-1)),IF(RIGHT(D148,1)="k",1000*VALUE(LEFT(D148,LEN(D148)-1)),VALUE(SUBSTITUTE(D148,",",""))))))))),"N/A")</f>
        <v/>
      </c>
      <c r="L148">
        <f>IFERROR(IF(TRIM(E148)="-", "N/A", IF(RIGHT(E148,1)=")",IF(RIGHT(E148,2)="T)",-1000000000000*VALUE(MID(E148,2,LEN(E148)-3)),IF(RIGHT(E148,2)="M)",-1000000*VALUE(MID(E148,2,LEN(E148)-3)),IF(RIGHT(E148,2)="B)",-1000000000*VALUE(MID(E148,2,LEN(E148)-3)),IF(RIGHT(E148,2)="k)",-1000*VALUE(MID(E148,2,LEN(E148)-3)),VALUE(SUBSTITUTE(E148,",","")))))),IF(RIGHT(E148,1)="T",1000000000000*VALUE(LEFT(E148,LEN(E148)-1)),IF(RIGHT(E148,1)="M",1000000*VALUE(LEFT(E148,LEN(E148)-1)),IF(RIGHT(E148,1)="B",1000000000*VALUE(LEFT(E148,LEN(E148)-1)),IF(RIGHT(E148,1)="%",0.01*VALUE(LEFT(E148,LEN(E148)-1)),IF(RIGHT(E148,1)="k",1000*VALUE(LEFT(E148,LEN(E148)-1)),VALUE(SUBSTITUTE(E148,",",""))))))))),"N/A")</f>
        <v/>
      </c>
      <c r="M148">
        <f>IFERROR(IF(TRIM(F148)="-", "N/A", IF(RIGHT(F148,1)=")",IF(RIGHT(F148,2)="T)",-1000000000000*VALUE(MID(F148,2,LEN(F148)-3)),IF(RIGHT(F148,2)="M)",-1000000*VALUE(MID(F148,2,LEN(F148)-3)),IF(RIGHT(F148,2)="B)",-1000000000*VALUE(MID(F148,2,LEN(F148)-3)),IF(RIGHT(F148,2)="k)",-1000*VALUE(MID(F148,2,LEN(F148)-3)),VALUE(SUBSTITUTE(F148,",","")))))),IF(RIGHT(F148,1)="T",1000000000000*VALUE(LEFT(F148,LEN(F148)-1)),IF(RIGHT(F148,1)="M",1000000*VALUE(LEFT(F148,LEN(F148)-1)),IF(RIGHT(F148,1)="B",1000000000*VALUE(LEFT(F148,LEN(F148)-1)),IF(RIGHT(F148,1)="%",0.01*VALUE(LEFT(F148,LEN(F148)-1)),IF(RIGHT(F148,1)="k",1000*VALUE(LEFT(F148,LEN(F148)-1)),VALUE(SUBSTITUTE(F148,",",""))))))))),"N/A")</f>
        <v/>
      </c>
      <c r="N148">
        <f>IFERROR(IF(TRIM(G148)="-", "N/A", IF(RIGHT(G148,1)=")",IF(RIGHT(G148,2)="T)",-1000000000000*VALUE(MID(G148,2,LEN(G148)-3)),IF(RIGHT(G148,2)="M)",-1000000*VALUE(MID(G148,2,LEN(G148)-3)),IF(RIGHT(G148,2)="B)",-1000000000*VALUE(MID(G148,2,LEN(G148)-3)),IF(RIGHT(G148,2)="k)",-1000*VALUE(MID(G148,2,LEN(G148)-3)),VALUE(SUBSTITUTE(G148,",","")))))),IF(RIGHT(G148,1)="T",1000000000000*VALUE(LEFT(G148,LEN(G148)-1)),IF(RIGHT(G148,1)="M",1000000*VALUE(LEFT(G148,LEN(G148)-1)),IF(RIGHT(G148,1)="B",1000000000*VALUE(LEFT(G148,LEN(G148)-1)),IF(RIGHT(G148,1)="%",0.01*VALUE(LEFT(G148,LEN(G148)-1)),IF(RIGHT(G148,1)="k",1000*VALUE(LEFT(G148,LEN(G148)-1)),VALUE(SUBSTITUTE(G148,",",""))))))))),"N/A")</f>
        <v/>
      </c>
      <c r="P148">
        <f>MAX(J148:N148)</f>
        <v/>
      </c>
      <c r="Q148">
        <f>IFERROR(J144+MATCH(P148,J148:N148,0)-1,"")</f>
        <v/>
      </c>
      <c r="R148">
        <f>IF(Q148="","",MIN(J148:N148))</f>
        <v/>
      </c>
      <c r="S148">
        <f>IFERROR(J144+MATCH(R148,J148:N148,0)-1,"")</f>
        <v/>
      </c>
      <c r="T148">
        <f>IFERROR(AVERAGE(J148:N148),"")</f>
        <v/>
      </c>
      <c r="U148">
        <f>IFERROR(STDEV(J148:N148),"")</f>
        <v/>
      </c>
      <c r="V148">
        <f>IFERROR(IF(C148="-","",IF(ISBLANK(B148),"",IF(OR(ISNUMBER(FIND("Growth",B148)),ISNUMBER(FIND("Margin",B148))),"",(J148-T148)/U148))),"")</f>
        <v/>
      </c>
      <c r="W148">
        <f>IFERROR(IF(OR(D148="-",ISBLANK(D148)),"",(K148-T148)/U148),"")</f>
        <v/>
      </c>
      <c r="X148">
        <f>IFERROR(IF(OR(E148="-",ISBLANK(E148)),"",(L148-T148)/U148),"")</f>
        <v/>
      </c>
      <c r="Y148">
        <f>IFERROR(IF(OR(F148="-",ISBLANK(F148)),"",(M148-T148)/U148),"")</f>
        <v/>
      </c>
      <c r="Z148">
        <f>IFERROR(IF(OR(G148="-",ISBLANK(G148)),"",(N148-T148)/U148),"")</f>
        <v/>
      </c>
      <c r="AA148">
        <f>IF(MAX(MAX(V148:Z148),ABS(MIN(V148:Z148)))=ABS(MIN(V148:Z148)),MIN(V148:Z148),MAX(V148:Z148))</f>
        <v/>
      </c>
      <c r="AB148">
        <f>IFERROR(V144+MATCH(AA148,V148:Z148,0)-1,"")</f>
        <v/>
      </c>
      <c r="AC148">
        <f>IF(AB148&lt;&gt;"",IF(S148=AB148,"Low",IF(AB148=Q148,"High","")),"")</f>
        <v/>
      </c>
      <c r="AE148">
        <f>IF(ISNUMBER(MATCH("N/A",J148:N148,0)),"",IFERROR((5 * SUMPRODUCT(J144:N144,J148:N148) - PRODUCT(SUM(J144:N144),SUM(J148:N148))) / ((5 * SUM((J144^2)+(K144^2)+(L144^2)+(M144^2)+(N144^2))) - SUM(J144:N144)^2),""))</f>
        <v/>
      </c>
      <c r="AF148">
        <f>IFERROR(CORREL(J144:N144,J148:N148),"")</f>
        <v/>
      </c>
      <c r="AZ148">
        <f>IF(Q148=S148,0,1)</f>
        <v/>
      </c>
      <c r="BA148">
        <f>IF(AZ148=1,IF(Q148="","",IF(Q148=N144,"Yes","No")),"")</f>
        <v/>
      </c>
      <c r="BB148">
        <f>IF(BA148="Yes",P148,"")</f>
        <v/>
      </c>
      <c r="BC148">
        <f>IF(AZ148=1,IF(S148="","",IF(S148=N144,"Yes","No")),"")</f>
        <v/>
      </c>
      <c r="BD148">
        <f>IF(BC148="Yes",R148,"")</f>
        <v/>
      </c>
      <c r="BE148">
        <f>IFERROR(IF(SIGN(AE148)=1,"Increasing",IF(SIGN(AE148)=-1,"Decreasing","")),"")</f>
        <v/>
      </c>
      <c r="BF148">
        <f>IF(OR(AND(BE148="Increasing",BA148="Yes"),AND(BE148="Decreasing",BC148="Yes")),"Yes","No")</f>
        <v/>
      </c>
      <c r="BG148">
        <f>IF(I148="pos_trend","Yes","No")</f>
        <v/>
      </c>
      <c r="BH148">
        <f>IF(AF148&lt;&gt;"",IF(ABS(AF148)&gt;0.8,"Yes","No"),"")</f>
        <v/>
      </c>
    </row>
    <row r="149" spans="1:60">
      <c s="1" r="A149" t="n">
        <v>4</v>
      </c>
      <c r="B149" t="s">
        <v>281</v>
      </c>
      <c r="C149" t="s">
        <v>1805</v>
      </c>
      <c r="D149" t="s">
        <v>1806</v>
      </c>
      <c r="E149" t="s">
        <v>1807</v>
      </c>
      <c r="F149" t="s">
        <v>1808</v>
      </c>
      <c r="G149" t="s">
        <v>1809</v>
      </c>
      <c r="H149" t="s"/>
      <c r="I149">
        <f>IF(AND(K149&gt; J149, L149&gt; K149, M149&gt; L149, N149&gt; M149), "pos_trend", IF(AND(K149&lt; J149, L149&lt; K149, M149&lt; L149, N149&lt; M149), "neg_trend", "N/A"))</f>
        <v/>
      </c>
      <c r="J149">
        <f>IFERROR(IF(TRIM(C149)="-", "N/A", IF(RIGHT(C149,1)=")",IF(RIGHT(C149,2)="T)",-1000000000000*VALUE(MID(C149,2,LEN(C149)-3)),IF(RIGHT(C149,2)="M)",-1000000*VALUE(MID(C149,2,LEN(C149)-3)),IF(RIGHT(C149,2)="B)",-1000000000*VALUE(MID(C149,2,LEN(C149)-3)),IF(RIGHT(C149,2)="k)",-1000*VALUE(MID(C149,2,LEN(C149)-3)),VALUE(SUBSTITUTE(C149,",","")))))),IF(RIGHT(C149,1)="T",1000000000000*VALUE(LEFT(C149,LEN(C149)-1)),IF(RIGHT(C149,1)="M",1000000*VALUE(LEFT(C149,LEN(C149)-1)),IF(RIGHT(C149,1)="B",1000000000*VALUE(LEFT(C149,LEN(C149)-1)),IF(RIGHT(C149,1)="%",0.01*VALUE(LEFT(C149,LEN(C149)-1)),IF(RIGHT(C149,1)="k",1000*VALUE(LEFT(C149,LEN(C149)-1)),VALUE(SUBSTITUTE(C149,",",""))))))))),"N/A")</f>
        <v/>
      </c>
      <c r="K149">
        <f>IFERROR(IF(TRIM(D149)="-", "N/A", IF(RIGHT(D149,1)=")",IF(RIGHT(D149,2)="T)",-1000000000000*VALUE(MID(D149,2,LEN(D149)-3)),IF(RIGHT(D149,2)="M)",-1000000*VALUE(MID(D149,2,LEN(D149)-3)),IF(RIGHT(D149,2)="B)",-1000000000*VALUE(MID(D149,2,LEN(D149)-3)),IF(RIGHT(D149,2)="k)",-1000*VALUE(MID(D149,2,LEN(D149)-3)),VALUE(SUBSTITUTE(D149,",","")))))),IF(RIGHT(D149,1)="T",1000000000000*VALUE(LEFT(D149,LEN(D149)-1)),IF(RIGHT(D149,1)="M",1000000*VALUE(LEFT(D149,LEN(D149)-1)),IF(RIGHT(D149,1)="B",1000000000*VALUE(LEFT(D149,LEN(D149)-1)),IF(RIGHT(D149,1)="%",0.01*VALUE(LEFT(D149,LEN(D149)-1)),IF(RIGHT(D149,1)="k",1000*VALUE(LEFT(D149,LEN(D149)-1)),VALUE(SUBSTITUTE(D149,",",""))))))))),"N/A")</f>
        <v/>
      </c>
      <c r="L149">
        <f>IFERROR(IF(TRIM(E149)="-", "N/A", IF(RIGHT(E149,1)=")",IF(RIGHT(E149,2)="T)",-1000000000000*VALUE(MID(E149,2,LEN(E149)-3)),IF(RIGHT(E149,2)="M)",-1000000*VALUE(MID(E149,2,LEN(E149)-3)),IF(RIGHT(E149,2)="B)",-1000000000*VALUE(MID(E149,2,LEN(E149)-3)),IF(RIGHT(E149,2)="k)",-1000*VALUE(MID(E149,2,LEN(E149)-3)),VALUE(SUBSTITUTE(E149,",","")))))),IF(RIGHT(E149,1)="T",1000000000000*VALUE(LEFT(E149,LEN(E149)-1)),IF(RIGHT(E149,1)="M",1000000*VALUE(LEFT(E149,LEN(E149)-1)),IF(RIGHT(E149,1)="B",1000000000*VALUE(LEFT(E149,LEN(E149)-1)),IF(RIGHT(E149,1)="%",0.01*VALUE(LEFT(E149,LEN(E149)-1)),IF(RIGHT(E149,1)="k",1000*VALUE(LEFT(E149,LEN(E149)-1)),VALUE(SUBSTITUTE(E149,",",""))))))))),"N/A")</f>
        <v/>
      </c>
      <c r="M149">
        <f>IFERROR(IF(TRIM(F149)="-", "N/A", IF(RIGHT(F149,1)=")",IF(RIGHT(F149,2)="T)",-1000000000000*VALUE(MID(F149,2,LEN(F149)-3)),IF(RIGHT(F149,2)="M)",-1000000*VALUE(MID(F149,2,LEN(F149)-3)),IF(RIGHT(F149,2)="B)",-1000000000*VALUE(MID(F149,2,LEN(F149)-3)),IF(RIGHT(F149,2)="k)",-1000*VALUE(MID(F149,2,LEN(F149)-3)),VALUE(SUBSTITUTE(F149,",","")))))),IF(RIGHT(F149,1)="T",1000000000000*VALUE(LEFT(F149,LEN(F149)-1)),IF(RIGHT(F149,1)="M",1000000*VALUE(LEFT(F149,LEN(F149)-1)),IF(RIGHT(F149,1)="B",1000000000*VALUE(LEFT(F149,LEN(F149)-1)),IF(RIGHT(F149,1)="%",0.01*VALUE(LEFT(F149,LEN(F149)-1)),IF(RIGHT(F149,1)="k",1000*VALUE(LEFT(F149,LEN(F149)-1)),VALUE(SUBSTITUTE(F149,",",""))))))))),"N/A")</f>
        <v/>
      </c>
      <c r="N149">
        <f>IFERROR(IF(TRIM(G149)="-", "N/A", IF(RIGHT(G149,1)=")",IF(RIGHT(G149,2)="T)",-1000000000000*VALUE(MID(G149,2,LEN(G149)-3)),IF(RIGHT(G149,2)="M)",-1000000*VALUE(MID(G149,2,LEN(G149)-3)),IF(RIGHT(G149,2)="B)",-1000000000*VALUE(MID(G149,2,LEN(G149)-3)),IF(RIGHT(G149,2)="k)",-1000*VALUE(MID(G149,2,LEN(G149)-3)),VALUE(SUBSTITUTE(G149,",","")))))),IF(RIGHT(G149,1)="T",1000000000000*VALUE(LEFT(G149,LEN(G149)-1)),IF(RIGHT(G149,1)="M",1000000*VALUE(LEFT(G149,LEN(G149)-1)),IF(RIGHT(G149,1)="B",1000000000*VALUE(LEFT(G149,LEN(G149)-1)),IF(RIGHT(G149,1)="%",0.01*VALUE(LEFT(G149,LEN(G149)-1)),IF(RIGHT(G149,1)="k",1000*VALUE(LEFT(G149,LEN(G149)-1)),VALUE(SUBSTITUTE(G149,",",""))))))))),"N/A")</f>
        <v/>
      </c>
      <c r="P149">
        <f>MAX(J149:N149)</f>
        <v/>
      </c>
      <c r="Q149">
        <f>IFERROR(J144+MATCH(P149,J149:N149,0)-1,"")</f>
        <v/>
      </c>
      <c r="R149">
        <f>IF(Q149="","",MIN(J149:N149))</f>
        <v/>
      </c>
      <c r="S149">
        <f>IFERROR(J144+MATCH(R149,J149:N149,0)-1,"")</f>
        <v/>
      </c>
      <c r="T149">
        <f>IFERROR(AVERAGE(J149:N149),"")</f>
        <v/>
      </c>
      <c r="U149">
        <f>IFERROR(STDEV(J149:N149),"")</f>
        <v/>
      </c>
      <c r="V149">
        <f>IFERROR(IF(C149="-","",IF(ISBLANK(B149),"",IF(OR(ISNUMBER(FIND("Growth",B149)),ISNUMBER(FIND("Margin",B149))),"",(J149-T149)/U149))),"")</f>
        <v/>
      </c>
      <c r="W149">
        <f>IFERROR(IF(OR(D149="-",ISBLANK(D149)),"",(K149-T149)/U149),"")</f>
        <v/>
      </c>
      <c r="X149">
        <f>IFERROR(IF(OR(E149="-",ISBLANK(E149)),"",(L149-T149)/U149),"")</f>
        <v/>
      </c>
      <c r="Y149">
        <f>IFERROR(IF(OR(F149="-",ISBLANK(F149)),"",(M149-T149)/U149),"")</f>
        <v/>
      </c>
      <c r="Z149">
        <f>IFERROR(IF(OR(G149="-",ISBLANK(G149)),"",(N149-T149)/U149),"")</f>
        <v/>
      </c>
      <c r="AA149">
        <f>IF(MAX(MAX(V149:Z149),ABS(MIN(V149:Z149)))=ABS(MIN(V149:Z149)),MIN(V149:Z149),MAX(V149:Z149))</f>
        <v/>
      </c>
      <c r="AB149">
        <f>IFERROR(V144+MATCH(AA149,V149:Z149,0)-1,"")</f>
        <v/>
      </c>
      <c r="AC149">
        <f>IF(AB149&lt;&gt;"",IF(S149=AB149,"Low",IF(AB149=Q149,"High","")),"")</f>
        <v/>
      </c>
      <c r="AE149">
        <f>IF(ISNUMBER(MATCH("N/A",J149:N149,0)),"",IFERROR((5 * SUMPRODUCT(J144:N144,J149:N149) - PRODUCT(SUM(J144:N144),SUM(J149:N149))) / ((5 * SUM((J144^2)+(K144^2)+(L144^2)+(M144^2)+(N144^2))) - SUM(J144:N144)^2),""))</f>
        <v/>
      </c>
      <c r="AF149">
        <f>IFERROR(CORREL(J144:N144,J149:N149),"")</f>
        <v/>
      </c>
      <c r="AZ149">
        <f>IF(Q149=S149,0,1)</f>
        <v/>
      </c>
      <c r="BA149">
        <f>IF(AZ149=1,IF(Q149="","",IF(Q149=N144,"Yes","No")),"")</f>
        <v/>
      </c>
      <c r="BB149">
        <f>IF(BA149="Yes",P149,"")</f>
        <v/>
      </c>
      <c r="BC149">
        <f>IF(AZ149=1,IF(S149="","",IF(S149=N144,"Yes","No")),"")</f>
        <v/>
      </c>
      <c r="BD149">
        <f>IF(BC149="Yes",R149,"")</f>
        <v/>
      </c>
      <c r="BE149">
        <f>IFERROR(IF(SIGN(AE149)=1,"Increasing",IF(SIGN(AE149)=-1,"Decreasing","")),"")</f>
        <v/>
      </c>
      <c r="BF149">
        <f>IF(OR(AND(BE149="Increasing",BA149="Yes"),AND(BE149="Decreasing",BC149="Yes")),"Yes","No")</f>
        <v/>
      </c>
      <c r="BG149">
        <f>IF(I149="pos_trend","Yes","No")</f>
        <v/>
      </c>
      <c r="BH149">
        <f>IF(AF149&lt;&gt;"",IF(ABS(AF149)&gt;0.8,"Yes","No"),"")</f>
        <v/>
      </c>
    </row>
    <row r="150" spans="1:60">
      <c s="1" r="A150" t="n">
        <v>5</v>
      </c>
      <c r="B150" t="s">
        <v>287</v>
      </c>
      <c r="C150" t="s">
        <v>1810</v>
      </c>
      <c r="D150" t="s">
        <v>1811</v>
      </c>
      <c r="E150" t="s">
        <v>1812</v>
      </c>
      <c r="F150" t="s">
        <v>1813</v>
      </c>
      <c r="G150" t="s">
        <v>1814</v>
      </c>
      <c r="H150" t="s"/>
      <c r="I150">
        <f>IF(AND(K150&gt; J150, L150&gt; K150, M150&gt; L150, N150&gt; M150), "pos_trend", IF(AND(K150&lt; J150, L150&lt; K150, M150&lt; L150, N150&lt; M150), "neg_trend", "N/A"))</f>
        <v/>
      </c>
      <c r="J150">
        <f>IFERROR(IF(TRIM(C150)="-", "N/A", IF(RIGHT(C150,1)=")",IF(RIGHT(C150,2)="T)",-1000000000000*VALUE(MID(C150,2,LEN(C150)-3)),IF(RIGHT(C150,2)="M)",-1000000*VALUE(MID(C150,2,LEN(C150)-3)),IF(RIGHT(C150,2)="B)",-1000000000*VALUE(MID(C150,2,LEN(C150)-3)),IF(RIGHT(C150,2)="k)",-1000*VALUE(MID(C150,2,LEN(C150)-3)),VALUE(SUBSTITUTE(C150,",","")))))),IF(RIGHT(C150,1)="T",1000000000000*VALUE(LEFT(C150,LEN(C150)-1)),IF(RIGHT(C150,1)="M",1000000*VALUE(LEFT(C150,LEN(C150)-1)),IF(RIGHT(C150,1)="B",1000000000*VALUE(LEFT(C150,LEN(C150)-1)),IF(RIGHT(C150,1)="%",0.01*VALUE(LEFT(C150,LEN(C150)-1)),IF(RIGHT(C150,1)="k",1000*VALUE(LEFT(C150,LEN(C150)-1)),VALUE(SUBSTITUTE(C150,",",""))))))))),"N/A")</f>
        <v/>
      </c>
      <c r="K150">
        <f>IFERROR(IF(TRIM(D150)="-", "N/A", IF(RIGHT(D150,1)=")",IF(RIGHT(D150,2)="T)",-1000000000000*VALUE(MID(D150,2,LEN(D150)-3)),IF(RIGHT(D150,2)="M)",-1000000*VALUE(MID(D150,2,LEN(D150)-3)),IF(RIGHT(D150,2)="B)",-1000000000*VALUE(MID(D150,2,LEN(D150)-3)),IF(RIGHT(D150,2)="k)",-1000*VALUE(MID(D150,2,LEN(D150)-3)),VALUE(SUBSTITUTE(D150,",","")))))),IF(RIGHT(D150,1)="T",1000000000000*VALUE(LEFT(D150,LEN(D150)-1)),IF(RIGHT(D150,1)="M",1000000*VALUE(LEFT(D150,LEN(D150)-1)),IF(RIGHT(D150,1)="B",1000000000*VALUE(LEFT(D150,LEN(D150)-1)),IF(RIGHT(D150,1)="%",0.01*VALUE(LEFT(D150,LEN(D150)-1)),IF(RIGHT(D150,1)="k",1000*VALUE(LEFT(D150,LEN(D150)-1)),VALUE(SUBSTITUTE(D150,",",""))))))))),"N/A")</f>
        <v/>
      </c>
      <c r="L150">
        <f>IFERROR(IF(TRIM(E150)="-", "N/A", IF(RIGHT(E150,1)=")",IF(RIGHT(E150,2)="T)",-1000000000000*VALUE(MID(E150,2,LEN(E150)-3)),IF(RIGHT(E150,2)="M)",-1000000*VALUE(MID(E150,2,LEN(E150)-3)),IF(RIGHT(E150,2)="B)",-1000000000*VALUE(MID(E150,2,LEN(E150)-3)),IF(RIGHT(E150,2)="k)",-1000*VALUE(MID(E150,2,LEN(E150)-3)),VALUE(SUBSTITUTE(E150,",","")))))),IF(RIGHT(E150,1)="T",1000000000000*VALUE(LEFT(E150,LEN(E150)-1)),IF(RIGHT(E150,1)="M",1000000*VALUE(LEFT(E150,LEN(E150)-1)),IF(RIGHT(E150,1)="B",1000000000*VALUE(LEFT(E150,LEN(E150)-1)),IF(RIGHT(E150,1)="%",0.01*VALUE(LEFT(E150,LEN(E150)-1)),IF(RIGHT(E150,1)="k",1000*VALUE(LEFT(E150,LEN(E150)-1)),VALUE(SUBSTITUTE(E150,",",""))))))))),"N/A")</f>
        <v/>
      </c>
      <c r="M150">
        <f>IFERROR(IF(TRIM(F150)="-", "N/A", IF(RIGHT(F150,1)=")",IF(RIGHT(F150,2)="T)",-1000000000000*VALUE(MID(F150,2,LEN(F150)-3)),IF(RIGHT(F150,2)="M)",-1000000*VALUE(MID(F150,2,LEN(F150)-3)),IF(RIGHT(F150,2)="B)",-1000000000*VALUE(MID(F150,2,LEN(F150)-3)),IF(RIGHT(F150,2)="k)",-1000*VALUE(MID(F150,2,LEN(F150)-3)),VALUE(SUBSTITUTE(F150,",","")))))),IF(RIGHT(F150,1)="T",1000000000000*VALUE(LEFT(F150,LEN(F150)-1)),IF(RIGHT(F150,1)="M",1000000*VALUE(LEFT(F150,LEN(F150)-1)),IF(RIGHT(F150,1)="B",1000000000*VALUE(LEFT(F150,LEN(F150)-1)),IF(RIGHT(F150,1)="%",0.01*VALUE(LEFT(F150,LEN(F150)-1)),IF(RIGHT(F150,1)="k",1000*VALUE(LEFT(F150,LEN(F150)-1)),VALUE(SUBSTITUTE(F150,",",""))))))))),"N/A")</f>
        <v/>
      </c>
      <c r="N150">
        <f>IFERROR(IF(TRIM(G150)="-", "N/A", IF(RIGHT(G150,1)=")",IF(RIGHT(G150,2)="T)",-1000000000000*VALUE(MID(G150,2,LEN(G150)-3)),IF(RIGHT(G150,2)="M)",-1000000*VALUE(MID(G150,2,LEN(G150)-3)),IF(RIGHT(G150,2)="B)",-1000000000*VALUE(MID(G150,2,LEN(G150)-3)),IF(RIGHT(G150,2)="k)",-1000*VALUE(MID(G150,2,LEN(G150)-3)),VALUE(SUBSTITUTE(G150,",","")))))),IF(RIGHT(G150,1)="T",1000000000000*VALUE(LEFT(G150,LEN(G150)-1)),IF(RIGHT(G150,1)="M",1000000*VALUE(LEFT(G150,LEN(G150)-1)),IF(RIGHT(G150,1)="B",1000000000*VALUE(LEFT(G150,LEN(G150)-1)),IF(RIGHT(G150,1)="%",0.01*VALUE(LEFT(G150,LEN(G150)-1)),IF(RIGHT(G150,1)="k",1000*VALUE(LEFT(G150,LEN(G150)-1)),VALUE(SUBSTITUTE(G150,",",""))))))))),"N/A")</f>
        <v/>
      </c>
      <c r="P150">
        <f>MAX(J150:N150)</f>
        <v/>
      </c>
      <c r="Q150">
        <f>IFERROR(J144+MATCH(P150,J150:N150,0)-1,"")</f>
        <v/>
      </c>
      <c r="R150">
        <f>IF(Q150="","",MIN(J150:N150))</f>
        <v/>
      </c>
      <c r="S150">
        <f>IFERROR(J144+MATCH(R150,J150:N150,0)-1,"")</f>
        <v/>
      </c>
      <c r="T150">
        <f>IFERROR(AVERAGE(J150:N150),"")</f>
        <v/>
      </c>
      <c r="U150">
        <f>IFERROR(STDEV(J150:N150),"")</f>
        <v/>
      </c>
      <c r="V150">
        <f>IFERROR(IF(C150="-","",IF(ISBLANK(B150),"",IF(OR(ISNUMBER(FIND("Growth",B150)),ISNUMBER(FIND("Margin",B150))),"",(J150-T150)/U150))),"")</f>
        <v/>
      </c>
      <c r="W150">
        <f>IFERROR(IF(OR(D150="-",ISBLANK(D150)),"",(K150-T150)/U150),"")</f>
        <v/>
      </c>
      <c r="X150">
        <f>IFERROR(IF(OR(E150="-",ISBLANK(E150)),"",(L150-T150)/U150),"")</f>
        <v/>
      </c>
      <c r="Y150">
        <f>IFERROR(IF(OR(F150="-",ISBLANK(F150)),"",(M150-T150)/U150),"")</f>
        <v/>
      </c>
      <c r="Z150">
        <f>IFERROR(IF(OR(G150="-",ISBLANK(G150)),"",(N150-T150)/U150),"")</f>
        <v/>
      </c>
      <c r="AA150">
        <f>IF(MAX(MAX(V150:Z150),ABS(MIN(V150:Z150)))=ABS(MIN(V150:Z150)),MIN(V150:Z150),MAX(V150:Z150))</f>
        <v/>
      </c>
      <c r="AB150">
        <f>IFERROR(V144+MATCH(AA150,V150:Z150,0)-1,"")</f>
        <v/>
      </c>
      <c r="AC150">
        <f>IF(AB150&lt;&gt;"",IF(S150=AB150,"Low",IF(AB150=Q150,"High","")),"")</f>
        <v/>
      </c>
      <c r="AE150">
        <f>IF(ISNUMBER(MATCH("N/A",J150:N150,0)),"",IFERROR((5 * SUMPRODUCT(J144:N144,J150:N150) - PRODUCT(SUM(J144:N144),SUM(J150:N150))) / ((5 * SUM((J144^2)+(K144^2)+(L144^2)+(M144^2)+(N144^2))) - SUM(J144:N144)^2),""))</f>
        <v/>
      </c>
      <c r="AF150">
        <f>IFERROR(CORREL(J144:N144,J150:N150),"")</f>
        <v/>
      </c>
      <c r="AZ150">
        <f>IF(Q150=S150,0,1)</f>
        <v/>
      </c>
      <c r="BA150">
        <f>IF(AZ150=1,IF(Q150="","",IF(Q150=N144,"Yes","No")),"")</f>
        <v/>
      </c>
      <c r="BB150">
        <f>IF(BA150="Yes",P150,"")</f>
        <v/>
      </c>
      <c r="BC150">
        <f>IF(AZ150=1,IF(S150="","",IF(S150=N144,"Yes","No")),"")</f>
        <v/>
      </c>
      <c r="BD150">
        <f>IF(BC150="Yes",R150,"")</f>
        <v/>
      </c>
      <c r="BE150">
        <f>IFERROR(IF(SIGN(AE150)=1,"Increasing",IF(SIGN(AE150)=-1,"Decreasing","")),"")</f>
        <v/>
      </c>
      <c r="BF150">
        <f>IF(OR(AND(BE150="Increasing",BA150="Yes"),AND(BE150="Decreasing",BC150="Yes")),"Yes","No")</f>
        <v/>
      </c>
      <c r="BG150">
        <f>IF(I150="pos_trend","Yes","No")</f>
        <v/>
      </c>
      <c r="BH150">
        <f>IF(AF150&lt;&gt;"",IF(ABS(AF150)&gt;0.8,"Yes","No"),"")</f>
        <v/>
      </c>
    </row>
    <row r="151" spans="1:60">
      <c s="1" r="A151" t="n">
        <v>6</v>
      </c>
      <c r="B151" t="s">
        <v>293</v>
      </c>
      <c r="C151" t="s">
        <v>1815</v>
      </c>
      <c r="D151" t="s">
        <v>1816</v>
      </c>
      <c r="E151" t="s">
        <v>1817</v>
      </c>
      <c r="F151" t="s">
        <v>1818</v>
      </c>
      <c r="G151" t="s">
        <v>1819</v>
      </c>
      <c r="H151" t="s"/>
      <c r="I151">
        <f>IF(AND(K151&gt; J151, L151&gt; K151, M151&gt; L151, N151&gt; M151), "pos_trend", IF(AND(K151&lt; J151, L151&lt; K151, M151&lt; L151, N151&lt; M151), "neg_trend", "N/A"))</f>
        <v/>
      </c>
      <c r="J151">
        <f>IFERROR(IF(TRIM(C151)="-", "N/A", IF(RIGHT(C151,1)=")",IF(RIGHT(C151,2)="T)",-1000000000000*VALUE(MID(C151,2,LEN(C151)-3)),IF(RIGHT(C151,2)="M)",-1000000*VALUE(MID(C151,2,LEN(C151)-3)),IF(RIGHT(C151,2)="B)",-1000000000*VALUE(MID(C151,2,LEN(C151)-3)),IF(RIGHT(C151,2)="k)",-1000*VALUE(MID(C151,2,LEN(C151)-3)),VALUE(SUBSTITUTE(C151,",","")))))),IF(RIGHT(C151,1)="T",1000000000000*VALUE(LEFT(C151,LEN(C151)-1)),IF(RIGHT(C151,1)="M",1000000*VALUE(LEFT(C151,LEN(C151)-1)),IF(RIGHT(C151,1)="B",1000000000*VALUE(LEFT(C151,LEN(C151)-1)),IF(RIGHT(C151,1)="%",0.01*VALUE(LEFT(C151,LEN(C151)-1)),IF(RIGHT(C151,1)="k",1000*VALUE(LEFT(C151,LEN(C151)-1)),VALUE(SUBSTITUTE(C151,",",""))))))))),"N/A")</f>
        <v/>
      </c>
      <c r="K151">
        <f>IFERROR(IF(TRIM(D151)="-", "N/A", IF(RIGHT(D151,1)=")",IF(RIGHT(D151,2)="T)",-1000000000000*VALUE(MID(D151,2,LEN(D151)-3)),IF(RIGHT(D151,2)="M)",-1000000*VALUE(MID(D151,2,LEN(D151)-3)),IF(RIGHT(D151,2)="B)",-1000000000*VALUE(MID(D151,2,LEN(D151)-3)),IF(RIGHT(D151,2)="k)",-1000*VALUE(MID(D151,2,LEN(D151)-3)),VALUE(SUBSTITUTE(D151,",","")))))),IF(RIGHT(D151,1)="T",1000000000000*VALUE(LEFT(D151,LEN(D151)-1)),IF(RIGHT(D151,1)="M",1000000*VALUE(LEFT(D151,LEN(D151)-1)),IF(RIGHT(D151,1)="B",1000000000*VALUE(LEFT(D151,LEN(D151)-1)),IF(RIGHT(D151,1)="%",0.01*VALUE(LEFT(D151,LEN(D151)-1)),IF(RIGHT(D151,1)="k",1000*VALUE(LEFT(D151,LEN(D151)-1)),VALUE(SUBSTITUTE(D151,",",""))))))))),"N/A")</f>
        <v/>
      </c>
      <c r="L151">
        <f>IFERROR(IF(TRIM(E151)="-", "N/A", IF(RIGHT(E151,1)=")",IF(RIGHT(E151,2)="T)",-1000000000000*VALUE(MID(E151,2,LEN(E151)-3)),IF(RIGHT(E151,2)="M)",-1000000*VALUE(MID(E151,2,LEN(E151)-3)),IF(RIGHT(E151,2)="B)",-1000000000*VALUE(MID(E151,2,LEN(E151)-3)),IF(RIGHT(E151,2)="k)",-1000*VALUE(MID(E151,2,LEN(E151)-3)),VALUE(SUBSTITUTE(E151,",","")))))),IF(RIGHT(E151,1)="T",1000000000000*VALUE(LEFT(E151,LEN(E151)-1)),IF(RIGHT(E151,1)="M",1000000*VALUE(LEFT(E151,LEN(E151)-1)),IF(RIGHT(E151,1)="B",1000000000*VALUE(LEFT(E151,LEN(E151)-1)),IF(RIGHT(E151,1)="%",0.01*VALUE(LEFT(E151,LEN(E151)-1)),IF(RIGHT(E151,1)="k",1000*VALUE(LEFT(E151,LEN(E151)-1)),VALUE(SUBSTITUTE(E151,",",""))))))))),"N/A")</f>
        <v/>
      </c>
      <c r="M151">
        <f>IFERROR(IF(TRIM(F151)="-", "N/A", IF(RIGHT(F151,1)=")",IF(RIGHT(F151,2)="T)",-1000000000000*VALUE(MID(F151,2,LEN(F151)-3)),IF(RIGHT(F151,2)="M)",-1000000*VALUE(MID(F151,2,LEN(F151)-3)),IF(RIGHT(F151,2)="B)",-1000000000*VALUE(MID(F151,2,LEN(F151)-3)),IF(RIGHT(F151,2)="k)",-1000*VALUE(MID(F151,2,LEN(F151)-3)),VALUE(SUBSTITUTE(F151,",","")))))),IF(RIGHT(F151,1)="T",1000000000000*VALUE(LEFT(F151,LEN(F151)-1)),IF(RIGHT(F151,1)="M",1000000*VALUE(LEFT(F151,LEN(F151)-1)),IF(RIGHT(F151,1)="B",1000000000*VALUE(LEFT(F151,LEN(F151)-1)),IF(RIGHT(F151,1)="%",0.01*VALUE(LEFT(F151,LEN(F151)-1)),IF(RIGHT(F151,1)="k",1000*VALUE(LEFT(F151,LEN(F151)-1)),VALUE(SUBSTITUTE(F151,",",""))))))))),"N/A")</f>
        <v/>
      </c>
      <c r="N151">
        <f>IFERROR(IF(TRIM(G151)="-", "N/A", IF(RIGHT(G151,1)=")",IF(RIGHT(G151,2)="T)",-1000000000000*VALUE(MID(G151,2,LEN(G151)-3)),IF(RIGHT(G151,2)="M)",-1000000*VALUE(MID(G151,2,LEN(G151)-3)),IF(RIGHT(G151,2)="B)",-1000000000*VALUE(MID(G151,2,LEN(G151)-3)),IF(RIGHT(G151,2)="k)",-1000*VALUE(MID(G151,2,LEN(G151)-3)),VALUE(SUBSTITUTE(G151,",","")))))),IF(RIGHT(G151,1)="T",1000000000000*VALUE(LEFT(G151,LEN(G151)-1)),IF(RIGHT(G151,1)="M",1000000*VALUE(LEFT(G151,LEN(G151)-1)),IF(RIGHT(G151,1)="B",1000000000*VALUE(LEFT(G151,LEN(G151)-1)),IF(RIGHT(G151,1)="%",0.01*VALUE(LEFT(G151,LEN(G151)-1)),IF(RIGHT(G151,1)="k",1000*VALUE(LEFT(G151,LEN(G151)-1)),VALUE(SUBSTITUTE(G151,",",""))))))))),"N/A")</f>
        <v/>
      </c>
      <c r="P151">
        <f>MAX(J151:N151)</f>
        <v/>
      </c>
      <c r="Q151">
        <f>IFERROR(J144+MATCH(P151,J151:N151,0)-1,"")</f>
        <v/>
      </c>
      <c r="R151">
        <f>IF(Q151="","",MIN(J151:N151))</f>
        <v/>
      </c>
      <c r="S151">
        <f>IFERROR(J144+MATCH(R151,J151:N151,0)-1,"")</f>
        <v/>
      </c>
      <c r="T151">
        <f>IFERROR(AVERAGE(J151:N151),"")</f>
        <v/>
      </c>
      <c r="U151">
        <f>IFERROR(STDEV(J151:N151),"")</f>
        <v/>
      </c>
      <c r="V151">
        <f>IFERROR(IF(C151="-","",IF(ISBLANK(B151),"",IF(OR(ISNUMBER(FIND("Growth",B151)),ISNUMBER(FIND("Margin",B151))),"",(J151-T151)/U151))),"")</f>
        <v/>
      </c>
      <c r="W151">
        <f>IFERROR(IF(OR(D151="-",ISBLANK(D151)),"",(K151-T151)/U151),"")</f>
        <v/>
      </c>
      <c r="X151">
        <f>IFERROR(IF(OR(E151="-",ISBLANK(E151)),"",(L151-T151)/U151),"")</f>
        <v/>
      </c>
      <c r="Y151">
        <f>IFERROR(IF(OR(F151="-",ISBLANK(F151)),"",(M151-T151)/U151),"")</f>
        <v/>
      </c>
      <c r="Z151">
        <f>IFERROR(IF(OR(G151="-",ISBLANK(G151)),"",(N151-T151)/U151),"")</f>
        <v/>
      </c>
      <c r="AA151">
        <f>IF(MAX(MAX(V151:Z151),ABS(MIN(V151:Z151)))=ABS(MIN(V151:Z151)),MIN(V151:Z151),MAX(V151:Z151))</f>
        <v/>
      </c>
      <c r="AB151">
        <f>IFERROR(V144+MATCH(AA151,V151:Z151,0)-1,"")</f>
        <v/>
      </c>
      <c r="AC151">
        <f>IF(AB151&lt;&gt;"",IF(S151=AB151,"Low",IF(AB151=Q151,"High","")),"")</f>
        <v/>
      </c>
      <c r="AE151">
        <f>IF(ISNUMBER(MATCH("N/A",J151:N151,0)),"",IFERROR((5 * SUMPRODUCT(J144:N144,J151:N151) - PRODUCT(SUM(J144:N144),SUM(J151:N151))) / ((5 * SUM((J144^2)+(K144^2)+(L144^2)+(M144^2)+(N144^2))) - SUM(J144:N144)^2),""))</f>
        <v/>
      </c>
      <c r="AF151">
        <f>IFERROR(CORREL(J144:N144,J151:N151),"")</f>
        <v/>
      </c>
      <c r="AZ151">
        <f>IF(Q151=S151,0,1)</f>
        <v/>
      </c>
      <c r="BA151">
        <f>IF(AZ151=1,IF(Q151="","",IF(Q151=N144,"Yes","No")),"")</f>
        <v/>
      </c>
      <c r="BB151">
        <f>IF(BA151="Yes",P151,"")</f>
        <v/>
      </c>
      <c r="BC151">
        <f>IF(AZ151=1,IF(S151="","",IF(S151=N144,"Yes","No")),"")</f>
        <v/>
      </c>
      <c r="BD151">
        <f>IF(BC151="Yes",R151,"")</f>
        <v/>
      </c>
      <c r="BE151">
        <f>IFERROR(IF(SIGN(AE151)=1,"Increasing",IF(SIGN(AE151)=-1,"Decreasing","")),"")</f>
        <v/>
      </c>
      <c r="BF151">
        <f>IF(OR(AND(BE151="Increasing",BA151="Yes"),AND(BE151="Decreasing",BC151="Yes")),"Yes","No")</f>
        <v/>
      </c>
      <c r="BG151">
        <f>IF(I151="pos_trend","Yes","No")</f>
        <v/>
      </c>
      <c r="BH151">
        <f>IF(AF151&lt;&gt;"",IF(ABS(AF151)&gt;0.8,"Yes","No"),"")</f>
        <v/>
      </c>
    </row>
    <row r="152" spans="1:60">
      <c s="1" r="A152" t="n">
        <v>7</v>
      </c>
      <c r="B152" t="s">
        <v>298</v>
      </c>
      <c r="C152" t="s">
        <v>264</v>
      </c>
      <c r="D152" t="s">
        <v>1820</v>
      </c>
      <c r="E152" t="s">
        <v>1821</v>
      </c>
      <c r="F152" t="s">
        <v>1822</v>
      </c>
      <c r="G152" t="s">
        <v>1823</v>
      </c>
      <c r="H152" t="s"/>
      <c r="I152">
        <f>IF(AND(K152&gt; J152, L152&gt; K152, M152&gt; L152, N152&gt; M152), "pos_trend", IF(AND(K152&lt; J152, L152&lt; K152, M152&lt; L152, N152&lt; M152), "neg_trend", "N/A"))</f>
        <v/>
      </c>
      <c r="J152">
        <f>IFERROR(IF(TRIM(C152)="-", "N/A", IF(RIGHT(C152,1)=")",IF(RIGHT(C152,2)="T)",-1000000000000*VALUE(MID(C152,2,LEN(C152)-3)),IF(RIGHT(C152,2)="M)",-1000000*VALUE(MID(C152,2,LEN(C152)-3)),IF(RIGHT(C152,2)="B)",-1000000000*VALUE(MID(C152,2,LEN(C152)-3)),IF(RIGHT(C152,2)="k)",-1000*VALUE(MID(C152,2,LEN(C152)-3)),VALUE(SUBSTITUTE(C152,",","")))))),IF(RIGHT(C152,1)="T",1000000000000*VALUE(LEFT(C152,LEN(C152)-1)),IF(RIGHT(C152,1)="M",1000000*VALUE(LEFT(C152,LEN(C152)-1)),IF(RIGHT(C152,1)="B",1000000000*VALUE(LEFT(C152,LEN(C152)-1)),IF(RIGHT(C152,1)="%",0.01*VALUE(LEFT(C152,LEN(C152)-1)),IF(RIGHT(C152,1)="k",1000*VALUE(LEFT(C152,LEN(C152)-1)),VALUE(SUBSTITUTE(C152,",",""))))))))),"N/A")</f>
        <v/>
      </c>
      <c r="K152">
        <f>IFERROR(IF(TRIM(D152)="-", "N/A", IF(RIGHT(D152,1)=")",IF(RIGHT(D152,2)="T)",-1000000000000*VALUE(MID(D152,2,LEN(D152)-3)),IF(RIGHT(D152,2)="M)",-1000000*VALUE(MID(D152,2,LEN(D152)-3)),IF(RIGHT(D152,2)="B)",-1000000000*VALUE(MID(D152,2,LEN(D152)-3)),IF(RIGHT(D152,2)="k)",-1000*VALUE(MID(D152,2,LEN(D152)-3)),VALUE(SUBSTITUTE(D152,",","")))))),IF(RIGHT(D152,1)="T",1000000000000*VALUE(LEFT(D152,LEN(D152)-1)),IF(RIGHT(D152,1)="M",1000000*VALUE(LEFT(D152,LEN(D152)-1)),IF(RIGHT(D152,1)="B",1000000000*VALUE(LEFT(D152,LEN(D152)-1)),IF(RIGHT(D152,1)="%",0.01*VALUE(LEFT(D152,LEN(D152)-1)),IF(RIGHT(D152,1)="k",1000*VALUE(LEFT(D152,LEN(D152)-1)),VALUE(SUBSTITUTE(D152,",",""))))))))),"N/A")</f>
        <v/>
      </c>
      <c r="L152">
        <f>IFERROR(IF(TRIM(E152)="-", "N/A", IF(RIGHT(E152,1)=")",IF(RIGHT(E152,2)="T)",-1000000000000*VALUE(MID(E152,2,LEN(E152)-3)),IF(RIGHT(E152,2)="M)",-1000000*VALUE(MID(E152,2,LEN(E152)-3)),IF(RIGHT(E152,2)="B)",-1000000000*VALUE(MID(E152,2,LEN(E152)-3)),IF(RIGHT(E152,2)="k)",-1000*VALUE(MID(E152,2,LEN(E152)-3)),VALUE(SUBSTITUTE(E152,",","")))))),IF(RIGHT(E152,1)="T",1000000000000*VALUE(LEFT(E152,LEN(E152)-1)),IF(RIGHT(E152,1)="M",1000000*VALUE(LEFT(E152,LEN(E152)-1)),IF(RIGHT(E152,1)="B",1000000000*VALUE(LEFT(E152,LEN(E152)-1)),IF(RIGHT(E152,1)="%",0.01*VALUE(LEFT(E152,LEN(E152)-1)),IF(RIGHT(E152,1)="k",1000*VALUE(LEFT(E152,LEN(E152)-1)),VALUE(SUBSTITUTE(E152,",",""))))))))),"N/A")</f>
        <v/>
      </c>
      <c r="M152">
        <f>IFERROR(IF(TRIM(F152)="-", "N/A", IF(RIGHT(F152,1)=")",IF(RIGHT(F152,2)="T)",-1000000000000*VALUE(MID(F152,2,LEN(F152)-3)),IF(RIGHT(F152,2)="M)",-1000000*VALUE(MID(F152,2,LEN(F152)-3)),IF(RIGHT(F152,2)="B)",-1000000000*VALUE(MID(F152,2,LEN(F152)-3)),IF(RIGHT(F152,2)="k)",-1000*VALUE(MID(F152,2,LEN(F152)-3)),VALUE(SUBSTITUTE(F152,",","")))))),IF(RIGHT(F152,1)="T",1000000000000*VALUE(LEFT(F152,LEN(F152)-1)),IF(RIGHT(F152,1)="M",1000000*VALUE(LEFT(F152,LEN(F152)-1)),IF(RIGHT(F152,1)="B",1000000000*VALUE(LEFT(F152,LEN(F152)-1)),IF(RIGHT(F152,1)="%",0.01*VALUE(LEFT(F152,LEN(F152)-1)),IF(RIGHT(F152,1)="k",1000*VALUE(LEFT(F152,LEN(F152)-1)),VALUE(SUBSTITUTE(F152,",",""))))))))),"N/A")</f>
        <v/>
      </c>
      <c r="N152">
        <f>IFERROR(IF(TRIM(G152)="-", "N/A", IF(RIGHT(G152,1)=")",IF(RIGHT(G152,2)="T)",-1000000000000*VALUE(MID(G152,2,LEN(G152)-3)),IF(RIGHT(G152,2)="M)",-1000000*VALUE(MID(G152,2,LEN(G152)-3)),IF(RIGHT(G152,2)="B)",-1000000000*VALUE(MID(G152,2,LEN(G152)-3)),IF(RIGHT(G152,2)="k)",-1000*VALUE(MID(G152,2,LEN(G152)-3)),VALUE(SUBSTITUTE(G152,",","")))))),IF(RIGHT(G152,1)="T",1000000000000*VALUE(LEFT(G152,LEN(G152)-1)),IF(RIGHT(G152,1)="M",1000000*VALUE(LEFT(G152,LEN(G152)-1)),IF(RIGHT(G152,1)="B",1000000000*VALUE(LEFT(G152,LEN(G152)-1)),IF(RIGHT(G152,1)="%",0.01*VALUE(LEFT(G152,LEN(G152)-1)),IF(RIGHT(G152,1)="k",1000*VALUE(LEFT(G152,LEN(G152)-1)),VALUE(SUBSTITUTE(G152,",",""))))))))),"N/A")</f>
        <v/>
      </c>
      <c r="P152">
        <f>MAX(J152:N152)</f>
        <v/>
      </c>
      <c r="Q152">
        <f>IFERROR(J144+MATCH(P152,J152:N152,0)-1,"")</f>
        <v/>
      </c>
      <c r="R152">
        <f>IF(Q152="","",MIN(J152:N152))</f>
        <v/>
      </c>
      <c r="S152">
        <f>IFERROR(J144+MATCH(R152,J152:N152,0)-1,"")</f>
        <v/>
      </c>
      <c r="T152">
        <f>IFERROR(AVERAGE(J152:N152),"")</f>
        <v/>
      </c>
      <c r="U152">
        <f>IFERROR(STDEV(J152:N152),"")</f>
        <v/>
      </c>
      <c r="V152">
        <f>IFERROR(IF(C152="-","",IF(ISBLANK(B152),"",IF(OR(ISNUMBER(FIND("Growth",B152)),ISNUMBER(FIND("Margin",B152))),"",(J152-T152)/U152))),"")</f>
        <v/>
      </c>
      <c r="W152">
        <f>IFERROR(IF(OR(D152="-",ISBLANK(D152)),"",(K152-T152)/U152),"")</f>
        <v/>
      </c>
      <c r="X152">
        <f>IFERROR(IF(OR(E152="-",ISBLANK(E152)),"",(L152-T152)/U152),"")</f>
        <v/>
      </c>
      <c r="Y152">
        <f>IFERROR(IF(OR(F152="-",ISBLANK(F152)),"",(M152-T152)/U152),"")</f>
        <v/>
      </c>
      <c r="Z152">
        <f>IFERROR(IF(OR(G152="-",ISBLANK(G152)),"",(N152-T152)/U152),"")</f>
        <v/>
      </c>
      <c r="AA152">
        <f>IF(MAX(MAX(V152:Z152),ABS(MIN(V152:Z152)))=ABS(MIN(V152:Z152)),MIN(V152:Z152),MAX(V152:Z152))</f>
        <v/>
      </c>
      <c r="AB152">
        <f>IFERROR(V144+MATCH(AA152,V152:Z152,0)-1,"")</f>
        <v/>
      </c>
      <c r="AC152">
        <f>IF(AB152&lt;&gt;"",IF(S152=AB152,"Low",IF(AB152=Q152,"High","")),"")</f>
        <v/>
      </c>
      <c r="AE152">
        <f>IF(ISNUMBER(MATCH("N/A",J152:N152,0)),"",IFERROR((5 * SUMPRODUCT(J144:N144,J152:N152) - PRODUCT(SUM(J144:N144),SUM(J152:N152))) / ((5 * SUM((J144^2)+(K144^2)+(L144^2)+(M144^2)+(N144^2))) - SUM(J144:N144)^2),""))</f>
        <v/>
      </c>
      <c r="AF152">
        <f>IFERROR(CORREL(J144:N144,J152:N152),"")</f>
        <v/>
      </c>
      <c r="AZ152">
        <f>IF(Q152=S152,0,1)</f>
        <v/>
      </c>
      <c r="BA152">
        <f>IF(AZ152=1,IF(Q152="","",IF(Q152=N144,"Yes","No")),"")</f>
        <v/>
      </c>
      <c r="BB152">
        <f>IF(BA152="Yes",P152,"")</f>
        <v/>
      </c>
      <c r="BC152">
        <f>IF(AZ152=1,IF(S152="","",IF(S152=N144,"Yes","No")),"")</f>
        <v/>
      </c>
      <c r="BD152">
        <f>IF(BC152="Yes",R152,"")</f>
        <v/>
      </c>
      <c r="BE152">
        <f>IFERROR(IF(SIGN(AE152)=1,"Increasing",IF(SIGN(AE152)=-1,"Decreasing","")),"")</f>
        <v/>
      </c>
      <c r="BF152">
        <f>IF(OR(AND(BE152="Increasing",BA152="Yes"),AND(BE152="Decreasing",BC152="Yes")),"Yes","No")</f>
        <v/>
      </c>
      <c r="BG152">
        <f>IF(I152="pos_trend","Yes","No")</f>
        <v/>
      </c>
      <c r="BH152">
        <f>IF(AF152&lt;&gt;"",IF(ABS(AF152)&gt;0.8,"Yes","No"),"")</f>
        <v/>
      </c>
    </row>
    <row r="153" spans="1:60">
      <c s="1" r="A153" t="n">
        <v>8</v>
      </c>
      <c r="B153" t="s">
        <v>303</v>
      </c>
      <c r="C153" t="s">
        <v>1824</v>
      </c>
      <c r="D153" t="s">
        <v>1825</v>
      </c>
      <c r="E153" t="s">
        <v>1826</v>
      </c>
      <c r="F153" t="s">
        <v>1827</v>
      </c>
      <c r="G153" t="s">
        <v>1828</v>
      </c>
      <c r="H153" t="s"/>
      <c r="I153">
        <f>IF(AND(K153&gt; J153, L153&gt; K153, M153&gt; L153, N153&gt; M153), "pos_trend", IF(AND(K153&lt; J153, L153&lt; K153, M153&lt; L153, N153&lt; M153), "neg_trend", "N/A"))</f>
        <v/>
      </c>
      <c r="J153">
        <f>IFERROR(IF(TRIM(C153)="-", "N/A", IF(RIGHT(C153,1)=")",IF(RIGHT(C153,2)="T)",-1000000000000*VALUE(MID(C153,2,LEN(C153)-3)),IF(RIGHT(C153,2)="M)",-1000000*VALUE(MID(C153,2,LEN(C153)-3)),IF(RIGHT(C153,2)="B)",-1000000000*VALUE(MID(C153,2,LEN(C153)-3)),IF(RIGHT(C153,2)="k)",-1000*VALUE(MID(C153,2,LEN(C153)-3)),VALUE(SUBSTITUTE(C153,",","")))))),IF(RIGHT(C153,1)="T",1000000000000*VALUE(LEFT(C153,LEN(C153)-1)),IF(RIGHT(C153,1)="M",1000000*VALUE(LEFT(C153,LEN(C153)-1)),IF(RIGHT(C153,1)="B",1000000000*VALUE(LEFT(C153,LEN(C153)-1)),IF(RIGHT(C153,1)="%",0.01*VALUE(LEFT(C153,LEN(C153)-1)),IF(RIGHT(C153,1)="k",1000*VALUE(LEFT(C153,LEN(C153)-1)),VALUE(SUBSTITUTE(C153,",",""))))))))),"N/A")</f>
        <v/>
      </c>
      <c r="K153">
        <f>IFERROR(IF(TRIM(D153)="-", "N/A", IF(RIGHT(D153,1)=")",IF(RIGHT(D153,2)="T)",-1000000000000*VALUE(MID(D153,2,LEN(D153)-3)),IF(RIGHT(D153,2)="M)",-1000000*VALUE(MID(D153,2,LEN(D153)-3)),IF(RIGHT(D153,2)="B)",-1000000000*VALUE(MID(D153,2,LEN(D153)-3)),IF(RIGHT(D153,2)="k)",-1000*VALUE(MID(D153,2,LEN(D153)-3)),VALUE(SUBSTITUTE(D153,",","")))))),IF(RIGHT(D153,1)="T",1000000000000*VALUE(LEFT(D153,LEN(D153)-1)),IF(RIGHT(D153,1)="M",1000000*VALUE(LEFT(D153,LEN(D153)-1)),IF(RIGHT(D153,1)="B",1000000000*VALUE(LEFT(D153,LEN(D153)-1)),IF(RIGHT(D153,1)="%",0.01*VALUE(LEFT(D153,LEN(D153)-1)),IF(RIGHT(D153,1)="k",1000*VALUE(LEFT(D153,LEN(D153)-1)),VALUE(SUBSTITUTE(D153,",",""))))))))),"N/A")</f>
        <v/>
      </c>
      <c r="L153">
        <f>IFERROR(IF(TRIM(E153)="-", "N/A", IF(RIGHT(E153,1)=")",IF(RIGHT(E153,2)="T)",-1000000000000*VALUE(MID(E153,2,LEN(E153)-3)),IF(RIGHT(E153,2)="M)",-1000000*VALUE(MID(E153,2,LEN(E153)-3)),IF(RIGHT(E153,2)="B)",-1000000000*VALUE(MID(E153,2,LEN(E153)-3)),IF(RIGHT(E153,2)="k)",-1000*VALUE(MID(E153,2,LEN(E153)-3)),VALUE(SUBSTITUTE(E153,",","")))))),IF(RIGHT(E153,1)="T",1000000000000*VALUE(LEFT(E153,LEN(E153)-1)),IF(RIGHT(E153,1)="M",1000000*VALUE(LEFT(E153,LEN(E153)-1)),IF(RIGHT(E153,1)="B",1000000000*VALUE(LEFT(E153,LEN(E153)-1)),IF(RIGHT(E153,1)="%",0.01*VALUE(LEFT(E153,LEN(E153)-1)),IF(RIGHT(E153,1)="k",1000*VALUE(LEFT(E153,LEN(E153)-1)),VALUE(SUBSTITUTE(E153,",",""))))))))),"N/A")</f>
        <v/>
      </c>
      <c r="M153">
        <f>IFERROR(IF(TRIM(F153)="-", "N/A", IF(RIGHT(F153,1)=")",IF(RIGHT(F153,2)="T)",-1000000000000*VALUE(MID(F153,2,LEN(F153)-3)),IF(RIGHT(F153,2)="M)",-1000000*VALUE(MID(F153,2,LEN(F153)-3)),IF(RIGHT(F153,2)="B)",-1000000000*VALUE(MID(F153,2,LEN(F153)-3)),IF(RIGHT(F153,2)="k)",-1000*VALUE(MID(F153,2,LEN(F153)-3)),VALUE(SUBSTITUTE(F153,",","")))))),IF(RIGHT(F153,1)="T",1000000000000*VALUE(LEFT(F153,LEN(F153)-1)),IF(RIGHT(F153,1)="M",1000000*VALUE(LEFT(F153,LEN(F153)-1)),IF(RIGHT(F153,1)="B",1000000000*VALUE(LEFT(F153,LEN(F153)-1)),IF(RIGHT(F153,1)="%",0.01*VALUE(LEFT(F153,LEN(F153)-1)),IF(RIGHT(F153,1)="k",1000*VALUE(LEFT(F153,LEN(F153)-1)),VALUE(SUBSTITUTE(F153,",",""))))))))),"N/A")</f>
        <v/>
      </c>
      <c r="N153">
        <f>IFERROR(IF(TRIM(G153)="-", "N/A", IF(RIGHT(G153,1)=")",IF(RIGHT(G153,2)="T)",-1000000000000*VALUE(MID(G153,2,LEN(G153)-3)),IF(RIGHT(G153,2)="M)",-1000000*VALUE(MID(G153,2,LEN(G153)-3)),IF(RIGHT(G153,2)="B)",-1000000000*VALUE(MID(G153,2,LEN(G153)-3)),IF(RIGHT(G153,2)="k)",-1000*VALUE(MID(G153,2,LEN(G153)-3)),VALUE(SUBSTITUTE(G153,",","")))))),IF(RIGHT(G153,1)="T",1000000000000*VALUE(LEFT(G153,LEN(G153)-1)),IF(RIGHT(G153,1)="M",1000000*VALUE(LEFT(G153,LEN(G153)-1)),IF(RIGHT(G153,1)="B",1000000000*VALUE(LEFT(G153,LEN(G153)-1)),IF(RIGHT(G153,1)="%",0.01*VALUE(LEFT(G153,LEN(G153)-1)),IF(RIGHT(G153,1)="k",1000*VALUE(LEFT(G153,LEN(G153)-1)),VALUE(SUBSTITUTE(G153,",",""))))))))),"N/A")</f>
        <v/>
      </c>
      <c r="P153">
        <f>MAX(J153:N153)</f>
        <v/>
      </c>
      <c r="Q153">
        <f>IFERROR(J144+MATCH(P153,J153:N153,0)-1,"")</f>
        <v/>
      </c>
      <c r="R153">
        <f>IF(Q153="","",MIN(J153:N153))</f>
        <v/>
      </c>
      <c r="S153">
        <f>IFERROR(J144+MATCH(R153,J153:N153,0)-1,"")</f>
        <v/>
      </c>
      <c r="T153">
        <f>IFERROR(AVERAGE(J153:N153),"")</f>
        <v/>
      </c>
      <c r="U153">
        <f>IFERROR(STDEV(J153:N153),"")</f>
        <v/>
      </c>
      <c r="V153">
        <f>IFERROR(IF(C153="-","",IF(ISBLANK(B153),"",IF(OR(ISNUMBER(FIND("Growth",B153)),ISNUMBER(FIND("Margin",B153))),"",(J153-T153)/U153))),"")</f>
        <v/>
      </c>
      <c r="W153">
        <f>IFERROR(IF(OR(D153="-",ISBLANK(D153)),"",(K153-T153)/U153),"")</f>
        <v/>
      </c>
      <c r="X153">
        <f>IFERROR(IF(OR(E153="-",ISBLANK(E153)),"",(L153-T153)/U153),"")</f>
        <v/>
      </c>
      <c r="Y153">
        <f>IFERROR(IF(OR(F153="-",ISBLANK(F153)),"",(M153-T153)/U153),"")</f>
        <v/>
      </c>
      <c r="Z153">
        <f>IFERROR(IF(OR(G153="-",ISBLANK(G153)),"",(N153-T153)/U153),"")</f>
        <v/>
      </c>
      <c r="AA153">
        <f>IF(MAX(MAX(V153:Z153),ABS(MIN(V153:Z153)))=ABS(MIN(V153:Z153)),MIN(V153:Z153),MAX(V153:Z153))</f>
        <v/>
      </c>
      <c r="AB153">
        <f>IFERROR(V144+MATCH(AA153,V153:Z153,0)-1,"")</f>
        <v/>
      </c>
      <c r="AC153">
        <f>IF(AB153&lt;&gt;"",IF(S153=AB153,"Low",IF(AB153=Q153,"High","")),"")</f>
        <v/>
      </c>
      <c r="AE153">
        <f>IF(ISNUMBER(MATCH("N/A",J153:N153,0)),"",IFERROR((5 * SUMPRODUCT(J144:N144,J153:N153) - PRODUCT(SUM(J144:N144),SUM(J153:N153))) / ((5 * SUM((J144^2)+(K144^2)+(L144^2)+(M144^2)+(N144^2))) - SUM(J144:N144)^2),""))</f>
        <v/>
      </c>
      <c r="AF153">
        <f>IFERROR(CORREL(J144:N144,J153:N153),"")</f>
        <v/>
      </c>
      <c r="AZ153">
        <f>IF(Q153=S153,0,1)</f>
        <v/>
      </c>
      <c r="BA153">
        <f>IF(AZ153=1,IF(Q153="","",IF(Q153=N144,"Yes","No")),"")</f>
        <v/>
      </c>
      <c r="BB153">
        <f>IF(BA153="Yes",P153,"")</f>
        <v/>
      </c>
      <c r="BC153">
        <f>IF(AZ153=1,IF(S153="","",IF(S153=N144,"Yes","No")),"")</f>
        <v/>
      </c>
      <c r="BD153">
        <f>IF(BC153="Yes",R153,"")</f>
        <v/>
      </c>
      <c r="BE153">
        <f>IFERROR(IF(SIGN(AE153)=1,"Increasing",IF(SIGN(AE153)=-1,"Decreasing","")),"")</f>
        <v/>
      </c>
      <c r="BF153">
        <f>IF(OR(AND(BE153="Increasing",BA153="Yes"),AND(BE153="Decreasing",BC153="Yes")),"Yes","No")</f>
        <v/>
      </c>
      <c r="BG153">
        <f>IF(I153="pos_trend","Yes","No")</f>
        <v/>
      </c>
      <c r="BH153">
        <f>IF(AF153&lt;&gt;"",IF(ABS(AF153)&gt;0.8,"Yes","No"),"")</f>
        <v/>
      </c>
    </row>
    <row r="154" spans="1:60">
      <c s="1" r="A154" t="n">
        <v>9</v>
      </c>
      <c r="B154" t="s">
        <v>309</v>
      </c>
      <c r="C154" t="s">
        <v>264</v>
      </c>
      <c r="D154" t="s">
        <v>1829</v>
      </c>
      <c r="E154" t="s">
        <v>1830</v>
      </c>
      <c r="F154" t="s">
        <v>1831</v>
      </c>
      <c r="G154" t="s">
        <v>1832</v>
      </c>
      <c r="H154" t="s"/>
      <c r="I154">
        <f>IF(AND(K154&gt; J154, L154&gt; K154, M154&gt; L154, N154&gt; M154), "pos_trend", IF(AND(K154&lt; J154, L154&lt; K154, M154&lt; L154, N154&lt; M154), "neg_trend", "N/A"))</f>
        <v/>
      </c>
      <c r="J154">
        <f>IFERROR(IF(TRIM(C154)="-", "N/A", IF(RIGHT(C154,1)=")",IF(RIGHT(C154,2)="T)",-1000000000000*VALUE(MID(C154,2,LEN(C154)-3)),IF(RIGHT(C154,2)="M)",-1000000*VALUE(MID(C154,2,LEN(C154)-3)),IF(RIGHT(C154,2)="B)",-1000000000*VALUE(MID(C154,2,LEN(C154)-3)),IF(RIGHT(C154,2)="k)",-1000*VALUE(MID(C154,2,LEN(C154)-3)),VALUE(SUBSTITUTE(C154,",","")))))),IF(RIGHT(C154,1)="T",1000000000000*VALUE(LEFT(C154,LEN(C154)-1)),IF(RIGHT(C154,1)="M",1000000*VALUE(LEFT(C154,LEN(C154)-1)),IF(RIGHT(C154,1)="B",1000000000*VALUE(LEFT(C154,LEN(C154)-1)),IF(RIGHT(C154,1)="%",0.01*VALUE(LEFT(C154,LEN(C154)-1)),IF(RIGHT(C154,1)="k",1000*VALUE(LEFT(C154,LEN(C154)-1)),VALUE(SUBSTITUTE(C154,",",""))))))))),"N/A")</f>
        <v/>
      </c>
      <c r="K154">
        <f>IFERROR(IF(TRIM(D154)="-", "N/A", IF(RIGHT(D154,1)=")",IF(RIGHT(D154,2)="T)",-1000000000000*VALUE(MID(D154,2,LEN(D154)-3)),IF(RIGHT(D154,2)="M)",-1000000*VALUE(MID(D154,2,LEN(D154)-3)),IF(RIGHT(D154,2)="B)",-1000000000*VALUE(MID(D154,2,LEN(D154)-3)),IF(RIGHT(D154,2)="k)",-1000*VALUE(MID(D154,2,LEN(D154)-3)),VALUE(SUBSTITUTE(D154,",","")))))),IF(RIGHT(D154,1)="T",1000000000000*VALUE(LEFT(D154,LEN(D154)-1)),IF(RIGHT(D154,1)="M",1000000*VALUE(LEFT(D154,LEN(D154)-1)),IF(RIGHT(D154,1)="B",1000000000*VALUE(LEFT(D154,LEN(D154)-1)),IF(RIGHT(D154,1)="%",0.01*VALUE(LEFT(D154,LEN(D154)-1)),IF(RIGHT(D154,1)="k",1000*VALUE(LEFT(D154,LEN(D154)-1)),VALUE(SUBSTITUTE(D154,",",""))))))))),"N/A")</f>
        <v/>
      </c>
      <c r="L154">
        <f>IFERROR(IF(TRIM(E154)="-", "N/A", IF(RIGHT(E154,1)=")",IF(RIGHT(E154,2)="T)",-1000000000000*VALUE(MID(E154,2,LEN(E154)-3)),IF(RIGHT(E154,2)="M)",-1000000*VALUE(MID(E154,2,LEN(E154)-3)),IF(RIGHT(E154,2)="B)",-1000000000*VALUE(MID(E154,2,LEN(E154)-3)),IF(RIGHT(E154,2)="k)",-1000*VALUE(MID(E154,2,LEN(E154)-3)),VALUE(SUBSTITUTE(E154,",","")))))),IF(RIGHT(E154,1)="T",1000000000000*VALUE(LEFT(E154,LEN(E154)-1)),IF(RIGHT(E154,1)="M",1000000*VALUE(LEFT(E154,LEN(E154)-1)),IF(RIGHT(E154,1)="B",1000000000*VALUE(LEFT(E154,LEN(E154)-1)),IF(RIGHT(E154,1)="%",0.01*VALUE(LEFT(E154,LEN(E154)-1)),IF(RIGHT(E154,1)="k",1000*VALUE(LEFT(E154,LEN(E154)-1)),VALUE(SUBSTITUTE(E154,",",""))))))))),"N/A")</f>
        <v/>
      </c>
      <c r="M154">
        <f>IFERROR(IF(TRIM(F154)="-", "N/A", IF(RIGHT(F154,1)=")",IF(RIGHT(F154,2)="T)",-1000000000000*VALUE(MID(F154,2,LEN(F154)-3)),IF(RIGHT(F154,2)="M)",-1000000*VALUE(MID(F154,2,LEN(F154)-3)),IF(RIGHT(F154,2)="B)",-1000000000*VALUE(MID(F154,2,LEN(F154)-3)),IF(RIGHT(F154,2)="k)",-1000*VALUE(MID(F154,2,LEN(F154)-3)),VALUE(SUBSTITUTE(F154,",","")))))),IF(RIGHT(F154,1)="T",1000000000000*VALUE(LEFT(F154,LEN(F154)-1)),IF(RIGHT(F154,1)="M",1000000*VALUE(LEFT(F154,LEN(F154)-1)),IF(RIGHT(F154,1)="B",1000000000*VALUE(LEFT(F154,LEN(F154)-1)),IF(RIGHT(F154,1)="%",0.01*VALUE(LEFT(F154,LEN(F154)-1)),IF(RIGHT(F154,1)="k",1000*VALUE(LEFT(F154,LEN(F154)-1)),VALUE(SUBSTITUTE(F154,",",""))))))))),"N/A")</f>
        <v/>
      </c>
      <c r="N154">
        <f>IFERROR(IF(TRIM(G154)="-", "N/A", IF(RIGHT(G154,1)=")",IF(RIGHT(G154,2)="T)",-1000000000000*VALUE(MID(G154,2,LEN(G154)-3)),IF(RIGHT(G154,2)="M)",-1000000*VALUE(MID(G154,2,LEN(G154)-3)),IF(RIGHT(G154,2)="B)",-1000000000*VALUE(MID(G154,2,LEN(G154)-3)),IF(RIGHT(G154,2)="k)",-1000*VALUE(MID(G154,2,LEN(G154)-3)),VALUE(SUBSTITUTE(G154,",","")))))),IF(RIGHT(G154,1)="T",1000000000000*VALUE(LEFT(G154,LEN(G154)-1)),IF(RIGHT(G154,1)="M",1000000*VALUE(LEFT(G154,LEN(G154)-1)),IF(RIGHT(G154,1)="B",1000000000*VALUE(LEFT(G154,LEN(G154)-1)),IF(RIGHT(G154,1)="%",0.01*VALUE(LEFT(G154,LEN(G154)-1)),IF(RIGHT(G154,1)="k",1000*VALUE(LEFT(G154,LEN(G154)-1)),VALUE(SUBSTITUTE(G154,",",""))))))))),"N/A")</f>
        <v/>
      </c>
      <c r="P154">
        <f>MAX(J154:N154)</f>
        <v/>
      </c>
      <c r="Q154">
        <f>IFERROR(J144+MATCH(P154,J154:N154,0)-1,"")</f>
        <v/>
      </c>
      <c r="R154">
        <f>IF(Q154="","",MIN(J154:N154))</f>
        <v/>
      </c>
      <c r="S154">
        <f>IFERROR(J144+MATCH(R154,J154:N154,0)-1,"")</f>
        <v/>
      </c>
      <c r="T154">
        <f>IFERROR(AVERAGE(J154:N154),"")</f>
        <v/>
      </c>
      <c r="U154">
        <f>IFERROR(STDEV(J154:N154),"")</f>
        <v/>
      </c>
      <c r="V154">
        <f>IFERROR(IF(C154="-","",IF(ISBLANK(B154),"",IF(OR(ISNUMBER(FIND("Growth",B154)),ISNUMBER(FIND("Margin",B154))),"",(J154-T154)/U154))),"")</f>
        <v/>
      </c>
      <c r="W154">
        <f>IFERROR(IF(OR(D154="-",ISBLANK(D154)),"",(K154-T154)/U154),"")</f>
        <v/>
      </c>
      <c r="X154">
        <f>IFERROR(IF(OR(E154="-",ISBLANK(E154)),"",(L154-T154)/U154),"")</f>
        <v/>
      </c>
      <c r="Y154">
        <f>IFERROR(IF(OR(F154="-",ISBLANK(F154)),"",(M154-T154)/U154),"")</f>
        <v/>
      </c>
      <c r="Z154">
        <f>IFERROR(IF(OR(G154="-",ISBLANK(G154)),"",(N154-T154)/U154),"")</f>
        <v/>
      </c>
      <c r="AA154">
        <f>IF(MAX(MAX(V154:Z154),ABS(MIN(V154:Z154)))=ABS(MIN(V154:Z154)),MIN(V154:Z154),MAX(V154:Z154))</f>
        <v/>
      </c>
      <c r="AB154">
        <f>IFERROR(V144+MATCH(AA154,V154:Z154,0)-1,"")</f>
        <v/>
      </c>
      <c r="AC154">
        <f>IF(AB154&lt;&gt;"",IF(S154=AB154,"Low",IF(AB154=Q154,"High","")),"")</f>
        <v/>
      </c>
      <c r="AE154">
        <f>IF(ISNUMBER(MATCH("N/A",J154:N154,0)),"",IFERROR((5 * SUMPRODUCT(J144:N144,J154:N154) - PRODUCT(SUM(J144:N144),SUM(J154:N154))) / ((5 * SUM((J144^2)+(K144^2)+(L144^2)+(M144^2)+(N144^2))) - SUM(J144:N144)^2),""))</f>
        <v/>
      </c>
      <c r="AF154">
        <f>IFERROR(CORREL(J144:N144,J154:N154),"")</f>
        <v/>
      </c>
      <c r="AZ154">
        <f>IF(Q154=S154,0,1)</f>
        <v/>
      </c>
      <c r="BA154">
        <f>IF(AZ154=1,IF(Q154="","",IF(Q154=N144,"Yes","No")),"")</f>
        <v/>
      </c>
      <c r="BB154">
        <f>IF(BA154="Yes",P154,"")</f>
        <v/>
      </c>
      <c r="BC154">
        <f>IF(AZ154=1,IF(S154="","",IF(S154=N144,"Yes","No")),"")</f>
        <v/>
      </c>
      <c r="BD154">
        <f>IF(BC154="Yes",R154,"")</f>
        <v/>
      </c>
      <c r="BE154">
        <f>IFERROR(IF(SIGN(AE154)=1,"Increasing",IF(SIGN(AE154)=-1,"Decreasing","")),"")</f>
        <v/>
      </c>
      <c r="BF154">
        <f>IF(OR(AND(BE154="Increasing",BA154="Yes"),AND(BE154="Decreasing",BC154="Yes")),"Yes","No")</f>
        <v/>
      </c>
      <c r="BG154">
        <f>IF(I154="pos_trend","Yes","No")</f>
        <v/>
      </c>
      <c r="BH154">
        <f>IF(AF154&lt;&gt;"",IF(ABS(AF154)&gt;0.8,"Yes","No"),"")</f>
        <v/>
      </c>
    </row>
    <row r="155" spans="1:60">
      <c s="1" r="A155" t="n">
        <v>10</v>
      </c>
      <c r="B155" t="s">
        <v>314</v>
      </c>
      <c r="C155" t="s">
        <v>264</v>
      </c>
      <c r="D155" t="s">
        <v>264</v>
      </c>
      <c r="E155" t="s">
        <v>264</v>
      </c>
      <c r="F155" t="s">
        <v>264</v>
      </c>
      <c r="G155" t="s">
        <v>1833</v>
      </c>
      <c r="H155" t="s"/>
      <c r="I155">
        <f>IF(AND(K155&gt; J155, L155&gt; K155, M155&gt; L155, N155&gt; M155), "pos_trend", IF(AND(K155&lt; J155, L155&lt; K155, M155&lt; L155, N155&lt; M155), "neg_trend", "N/A"))</f>
        <v/>
      </c>
      <c r="J155">
        <f>IFERROR(IF(TRIM(C155)="-", "N/A", IF(RIGHT(C155,1)=")",IF(RIGHT(C155,2)="T)",-1000000000000*VALUE(MID(C155,2,LEN(C155)-3)),IF(RIGHT(C155,2)="M)",-1000000*VALUE(MID(C155,2,LEN(C155)-3)),IF(RIGHT(C155,2)="B)",-1000000000*VALUE(MID(C155,2,LEN(C155)-3)),IF(RIGHT(C155,2)="k)",-1000*VALUE(MID(C155,2,LEN(C155)-3)),VALUE(SUBSTITUTE(C155,",","")))))),IF(RIGHT(C155,1)="T",1000000000000*VALUE(LEFT(C155,LEN(C155)-1)),IF(RIGHT(C155,1)="M",1000000*VALUE(LEFT(C155,LEN(C155)-1)),IF(RIGHT(C155,1)="B",1000000000*VALUE(LEFT(C155,LEN(C155)-1)),IF(RIGHT(C155,1)="%",0.01*VALUE(LEFT(C155,LEN(C155)-1)),IF(RIGHT(C155,1)="k",1000*VALUE(LEFT(C155,LEN(C155)-1)),VALUE(SUBSTITUTE(C155,",",""))))))))),"N/A")</f>
        <v/>
      </c>
      <c r="K155">
        <f>IFERROR(IF(TRIM(D155)="-", "N/A", IF(RIGHT(D155,1)=")",IF(RIGHT(D155,2)="T)",-1000000000000*VALUE(MID(D155,2,LEN(D155)-3)),IF(RIGHT(D155,2)="M)",-1000000*VALUE(MID(D155,2,LEN(D155)-3)),IF(RIGHT(D155,2)="B)",-1000000000*VALUE(MID(D155,2,LEN(D155)-3)),IF(RIGHT(D155,2)="k)",-1000*VALUE(MID(D155,2,LEN(D155)-3)),VALUE(SUBSTITUTE(D155,",","")))))),IF(RIGHT(D155,1)="T",1000000000000*VALUE(LEFT(D155,LEN(D155)-1)),IF(RIGHT(D155,1)="M",1000000*VALUE(LEFT(D155,LEN(D155)-1)),IF(RIGHT(D155,1)="B",1000000000*VALUE(LEFT(D155,LEN(D155)-1)),IF(RIGHT(D155,1)="%",0.01*VALUE(LEFT(D155,LEN(D155)-1)),IF(RIGHT(D155,1)="k",1000*VALUE(LEFT(D155,LEN(D155)-1)),VALUE(SUBSTITUTE(D155,",",""))))))))),"N/A")</f>
        <v/>
      </c>
      <c r="L155">
        <f>IFERROR(IF(TRIM(E155)="-", "N/A", IF(RIGHT(E155,1)=")",IF(RIGHT(E155,2)="T)",-1000000000000*VALUE(MID(E155,2,LEN(E155)-3)),IF(RIGHT(E155,2)="M)",-1000000*VALUE(MID(E155,2,LEN(E155)-3)),IF(RIGHT(E155,2)="B)",-1000000000*VALUE(MID(E155,2,LEN(E155)-3)),IF(RIGHT(E155,2)="k)",-1000*VALUE(MID(E155,2,LEN(E155)-3)),VALUE(SUBSTITUTE(E155,",","")))))),IF(RIGHT(E155,1)="T",1000000000000*VALUE(LEFT(E155,LEN(E155)-1)),IF(RIGHT(E155,1)="M",1000000*VALUE(LEFT(E155,LEN(E155)-1)),IF(RIGHT(E155,1)="B",1000000000*VALUE(LEFT(E155,LEN(E155)-1)),IF(RIGHT(E155,1)="%",0.01*VALUE(LEFT(E155,LEN(E155)-1)),IF(RIGHT(E155,1)="k",1000*VALUE(LEFT(E155,LEN(E155)-1)),VALUE(SUBSTITUTE(E155,",",""))))))))),"N/A")</f>
        <v/>
      </c>
      <c r="M155">
        <f>IFERROR(IF(TRIM(F155)="-", "N/A", IF(RIGHT(F155,1)=")",IF(RIGHT(F155,2)="T)",-1000000000000*VALUE(MID(F155,2,LEN(F155)-3)),IF(RIGHT(F155,2)="M)",-1000000*VALUE(MID(F155,2,LEN(F155)-3)),IF(RIGHT(F155,2)="B)",-1000000000*VALUE(MID(F155,2,LEN(F155)-3)),IF(RIGHT(F155,2)="k)",-1000*VALUE(MID(F155,2,LEN(F155)-3)),VALUE(SUBSTITUTE(F155,",","")))))),IF(RIGHT(F155,1)="T",1000000000000*VALUE(LEFT(F155,LEN(F155)-1)),IF(RIGHT(F155,1)="M",1000000*VALUE(LEFT(F155,LEN(F155)-1)),IF(RIGHT(F155,1)="B",1000000000*VALUE(LEFT(F155,LEN(F155)-1)),IF(RIGHT(F155,1)="%",0.01*VALUE(LEFT(F155,LEN(F155)-1)),IF(RIGHT(F155,1)="k",1000*VALUE(LEFT(F155,LEN(F155)-1)),VALUE(SUBSTITUTE(F155,",",""))))))))),"N/A")</f>
        <v/>
      </c>
      <c r="N155">
        <f>IFERROR(IF(TRIM(G155)="-", "N/A", IF(RIGHT(G155,1)=")",IF(RIGHT(G155,2)="T)",-1000000000000*VALUE(MID(G155,2,LEN(G155)-3)),IF(RIGHT(G155,2)="M)",-1000000*VALUE(MID(G155,2,LEN(G155)-3)),IF(RIGHT(G155,2)="B)",-1000000000*VALUE(MID(G155,2,LEN(G155)-3)),IF(RIGHT(G155,2)="k)",-1000*VALUE(MID(G155,2,LEN(G155)-3)),VALUE(SUBSTITUTE(G155,",","")))))),IF(RIGHT(G155,1)="T",1000000000000*VALUE(LEFT(G155,LEN(G155)-1)),IF(RIGHT(G155,1)="M",1000000*VALUE(LEFT(G155,LEN(G155)-1)),IF(RIGHT(G155,1)="B",1000000000*VALUE(LEFT(G155,LEN(G155)-1)),IF(RIGHT(G155,1)="%",0.01*VALUE(LEFT(G155,LEN(G155)-1)),IF(RIGHT(G155,1)="k",1000*VALUE(LEFT(G155,LEN(G155)-1)),VALUE(SUBSTITUTE(G155,",",""))))))))),"N/A")</f>
        <v/>
      </c>
      <c r="P155">
        <f>MAX(J155:N155)</f>
        <v/>
      </c>
      <c r="Q155">
        <f>IFERROR(J144+MATCH(P155,J155:N155,0)-1,"")</f>
        <v/>
      </c>
      <c r="R155">
        <f>IF(Q155="","",MIN(J155:N155))</f>
        <v/>
      </c>
      <c r="S155">
        <f>IFERROR(J144+MATCH(R155,J155:N155,0)-1,"")</f>
        <v/>
      </c>
      <c r="T155">
        <f>IFERROR(AVERAGE(J155:N155),"")</f>
        <v/>
      </c>
      <c r="U155">
        <f>IFERROR(STDEV(J155:N155),"")</f>
        <v/>
      </c>
      <c r="V155">
        <f>IFERROR(IF(C155="-","",IF(ISBLANK(B155),"",IF(OR(ISNUMBER(FIND("Growth",B155)),ISNUMBER(FIND("Margin",B155))),"",(J155-T155)/U155))),"")</f>
        <v/>
      </c>
      <c r="W155">
        <f>IFERROR(IF(OR(D155="-",ISBLANK(D155)),"",(K155-T155)/U155),"")</f>
        <v/>
      </c>
      <c r="X155">
        <f>IFERROR(IF(OR(E155="-",ISBLANK(E155)),"",(L155-T155)/U155),"")</f>
        <v/>
      </c>
      <c r="Y155">
        <f>IFERROR(IF(OR(F155="-",ISBLANK(F155)),"",(M155-T155)/U155),"")</f>
        <v/>
      </c>
      <c r="Z155">
        <f>IFERROR(IF(OR(G155="-",ISBLANK(G155)),"",(N155-T155)/U155),"")</f>
        <v/>
      </c>
      <c r="AA155">
        <f>IF(MAX(MAX(V155:Z155),ABS(MIN(V155:Z155)))=ABS(MIN(V155:Z155)),MIN(V155:Z155),MAX(V155:Z155))</f>
        <v/>
      </c>
      <c r="AB155">
        <f>IFERROR(V144+MATCH(AA155,V155:Z155,0)-1,"")</f>
        <v/>
      </c>
      <c r="AC155">
        <f>IF(AB155&lt;&gt;"",IF(S155=AB155,"Low",IF(AB155=Q155,"High","")),"")</f>
        <v/>
      </c>
      <c r="AE155">
        <f>IF(ISNUMBER(MATCH("N/A",J155:N155,0)),"",IFERROR((5 * SUMPRODUCT(J144:N144,J155:N155) - PRODUCT(SUM(J144:N144),SUM(J155:N155))) / ((5 * SUM((J144^2)+(K144^2)+(L144^2)+(M144^2)+(N144^2))) - SUM(J144:N144)^2),""))</f>
        <v/>
      </c>
      <c r="AF155">
        <f>IFERROR(CORREL(J144:N144,J155:N155),"")</f>
        <v/>
      </c>
      <c r="AZ155">
        <f>IF(Q155=S155,0,1)</f>
        <v/>
      </c>
      <c r="BA155">
        <f>IF(AZ155=1,IF(Q155="","",IF(Q155=N144,"Yes","No")),"")</f>
        <v/>
      </c>
      <c r="BB155">
        <f>IF(BA155="Yes",P155,"")</f>
        <v/>
      </c>
      <c r="BC155">
        <f>IF(AZ155=1,IF(S155="","",IF(S155=N144,"Yes","No")),"")</f>
        <v/>
      </c>
      <c r="BD155">
        <f>IF(BC155="Yes",R155,"")</f>
        <v/>
      </c>
      <c r="BE155">
        <f>IFERROR(IF(SIGN(AE155)=1,"Increasing",IF(SIGN(AE155)=-1,"Decreasing","")),"")</f>
        <v/>
      </c>
      <c r="BF155">
        <f>IF(OR(AND(BE155="Increasing",BA155="Yes"),AND(BE155="Decreasing",BC155="Yes")),"Yes","No")</f>
        <v/>
      </c>
      <c r="BG155">
        <f>IF(I155="pos_trend","Yes","No")</f>
        <v/>
      </c>
      <c r="BH155">
        <f>IF(AF155&lt;&gt;"",IF(ABS(AF155)&gt;0.8,"Yes","No"),"")</f>
        <v/>
      </c>
    </row>
    <row r="156" spans="1:60">
      <c r="I156">
        <f>IF(AND(K156&gt; J156, L156&gt; K156, M156&gt; L156, N156&gt; M156), "pos_trend", IF(AND(K156&lt; J156, L156&lt; K156, M156&lt; L156, N156&lt; M156), "neg_trend", "N/A"))</f>
        <v/>
      </c>
      <c r="J156">
        <f>IFERROR(IF(TRIM(C156)="-", "N/A", IF(RIGHT(C156,1)=")",IF(RIGHT(C156,2)="T)",-1000000000000*VALUE(MID(C156,2,LEN(C156)-3)),IF(RIGHT(C156,2)="M)",-1000000*VALUE(MID(C156,2,LEN(C156)-3)),IF(RIGHT(C156,2)="B)",-1000000000*VALUE(MID(C156,2,LEN(C156)-3)),IF(RIGHT(C156,2)="k)",-1000*VALUE(MID(C156,2,LEN(C156)-3)),VALUE(SUBSTITUTE(C156,",","")))))),IF(RIGHT(C156,1)="T",1000000000000*VALUE(LEFT(C156,LEN(C156)-1)),IF(RIGHT(C156,1)="M",1000000*VALUE(LEFT(C156,LEN(C156)-1)),IF(RIGHT(C156,1)="B",1000000000*VALUE(LEFT(C156,LEN(C156)-1)),IF(RIGHT(C156,1)="%",0.01*VALUE(LEFT(C156,LEN(C156)-1)),IF(RIGHT(C156,1)="k",1000*VALUE(LEFT(C156,LEN(C156)-1)),VALUE(SUBSTITUTE(C156,",",""))))))))),"N/A")</f>
        <v/>
      </c>
      <c r="K156">
        <f>IFERROR(IF(TRIM(D156)="-", "N/A", IF(RIGHT(D156,1)=")",IF(RIGHT(D156,2)="T)",-1000000000000*VALUE(MID(D156,2,LEN(D156)-3)),IF(RIGHT(D156,2)="M)",-1000000*VALUE(MID(D156,2,LEN(D156)-3)),IF(RIGHT(D156,2)="B)",-1000000000*VALUE(MID(D156,2,LEN(D156)-3)),IF(RIGHT(D156,2)="k)",-1000*VALUE(MID(D156,2,LEN(D156)-3)),VALUE(SUBSTITUTE(D156,",","")))))),IF(RIGHT(D156,1)="T",1000000000000*VALUE(LEFT(D156,LEN(D156)-1)),IF(RIGHT(D156,1)="M",1000000*VALUE(LEFT(D156,LEN(D156)-1)),IF(RIGHT(D156,1)="B",1000000000*VALUE(LEFT(D156,LEN(D156)-1)),IF(RIGHT(D156,1)="%",0.01*VALUE(LEFT(D156,LEN(D156)-1)),IF(RIGHT(D156,1)="k",1000*VALUE(LEFT(D156,LEN(D156)-1)),VALUE(SUBSTITUTE(D156,",",""))))))))),"N/A")</f>
        <v/>
      </c>
      <c r="L156">
        <f>IFERROR(IF(TRIM(E156)="-", "N/A", IF(RIGHT(E156,1)=")",IF(RIGHT(E156,2)="T)",-1000000000000*VALUE(MID(E156,2,LEN(E156)-3)),IF(RIGHT(E156,2)="M)",-1000000*VALUE(MID(E156,2,LEN(E156)-3)),IF(RIGHT(E156,2)="B)",-1000000000*VALUE(MID(E156,2,LEN(E156)-3)),IF(RIGHT(E156,2)="k)",-1000*VALUE(MID(E156,2,LEN(E156)-3)),VALUE(SUBSTITUTE(E156,",","")))))),IF(RIGHT(E156,1)="T",1000000000000*VALUE(LEFT(E156,LEN(E156)-1)),IF(RIGHT(E156,1)="M",1000000*VALUE(LEFT(E156,LEN(E156)-1)),IF(RIGHT(E156,1)="B",1000000000*VALUE(LEFT(E156,LEN(E156)-1)),IF(RIGHT(E156,1)="%",0.01*VALUE(LEFT(E156,LEN(E156)-1)),IF(RIGHT(E156,1)="k",1000*VALUE(LEFT(E156,LEN(E156)-1)),VALUE(SUBSTITUTE(E156,",",""))))))))),"N/A")</f>
        <v/>
      </c>
      <c r="M156">
        <f>IFERROR(IF(TRIM(F156)="-", "N/A", IF(RIGHT(F156,1)=")",IF(RIGHT(F156,2)="T)",-1000000000000*VALUE(MID(F156,2,LEN(F156)-3)),IF(RIGHT(F156,2)="M)",-1000000*VALUE(MID(F156,2,LEN(F156)-3)),IF(RIGHT(F156,2)="B)",-1000000000*VALUE(MID(F156,2,LEN(F156)-3)),IF(RIGHT(F156,2)="k)",-1000*VALUE(MID(F156,2,LEN(F156)-3)),VALUE(SUBSTITUTE(F156,",","")))))),IF(RIGHT(F156,1)="T",1000000000000*VALUE(LEFT(F156,LEN(F156)-1)),IF(RIGHT(F156,1)="M",1000000*VALUE(LEFT(F156,LEN(F156)-1)),IF(RIGHT(F156,1)="B",1000000000*VALUE(LEFT(F156,LEN(F156)-1)),IF(RIGHT(F156,1)="%",0.01*VALUE(LEFT(F156,LEN(F156)-1)),IF(RIGHT(F156,1)="k",1000*VALUE(LEFT(F156,LEN(F156)-1)),VALUE(SUBSTITUTE(F156,",",""))))))))),"N/A")</f>
        <v/>
      </c>
      <c r="N156">
        <f>IFERROR(IF(TRIM(G156)="-", "N/A", IF(RIGHT(G156,1)=")",IF(RIGHT(G156,2)="T)",-1000000000000*VALUE(MID(G156,2,LEN(G156)-3)),IF(RIGHT(G156,2)="M)",-1000000*VALUE(MID(G156,2,LEN(G156)-3)),IF(RIGHT(G156,2)="B)",-1000000000*VALUE(MID(G156,2,LEN(G156)-3)),IF(RIGHT(G156,2)="k)",-1000*VALUE(MID(G156,2,LEN(G156)-3)),VALUE(SUBSTITUTE(G156,",","")))))),IF(RIGHT(G156,1)="T",1000000000000*VALUE(LEFT(G156,LEN(G156)-1)),IF(RIGHT(G156,1)="M",1000000*VALUE(LEFT(G156,LEN(G156)-1)),IF(RIGHT(G156,1)="B",1000000000*VALUE(LEFT(G156,LEN(G156)-1)),IF(RIGHT(G156,1)="%",0.01*VALUE(LEFT(G156,LEN(G156)-1)),IF(RIGHT(G156,1)="k",1000*VALUE(LEFT(G156,LEN(G156)-1)),VALUE(SUBSTITUTE(G156,",",""))))))))),"N/A")</f>
        <v/>
      </c>
      <c r="P156">
        <f>MAX(J156:N156)</f>
        <v/>
      </c>
      <c r="Q156">
        <f>IFERROR(J144+MATCH(P156,J156:N156,0)-1,"")</f>
        <v/>
      </c>
      <c r="R156">
        <f>IF(Q156="","",MIN(J156:N156))</f>
        <v/>
      </c>
      <c r="S156">
        <f>IFERROR(J144+MATCH(R156,J156:N156,0)-1,"")</f>
        <v/>
      </c>
      <c r="T156">
        <f>IFERROR(AVERAGE(J156:N156),"")</f>
        <v/>
      </c>
      <c r="U156">
        <f>IFERROR(STDEV(J156:N156),"")</f>
        <v/>
      </c>
      <c r="V156">
        <f>IFERROR(IF(C156="-","",IF(ISBLANK(B156),"",IF(OR(ISNUMBER(FIND("Growth",B156)),ISNUMBER(FIND("Margin",B156))),"",(J156-T156)/U156))),"")</f>
        <v/>
      </c>
      <c r="W156">
        <f>IFERROR(IF(OR(D156="-",ISBLANK(D156)),"",(K156-T156)/U156),"")</f>
        <v/>
      </c>
      <c r="X156">
        <f>IFERROR(IF(OR(E156="-",ISBLANK(E156)),"",(L156-T156)/U156),"")</f>
        <v/>
      </c>
      <c r="Y156">
        <f>IFERROR(IF(OR(F156="-",ISBLANK(F156)),"",(M156-T156)/U156),"")</f>
        <v/>
      </c>
      <c r="Z156">
        <f>IFERROR(IF(OR(G156="-",ISBLANK(G156)),"",(N156-T156)/U156),"")</f>
        <v/>
      </c>
      <c r="AA156">
        <f>IF(MAX(MAX(V156:Z156),ABS(MIN(V156:Z156)))=ABS(MIN(V156:Z156)),MIN(V156:Z156),MAX(V156:Z156))</f>
        <v/>
      </c>
      <c r="AB156">
        <f>IFERROR(V144+MATCH(AA156,V156:Z156,0)-1,"")</f>
        <v/>
      </c>
      <c r="AC156">
        <f>IF(AB156&lt;&gt;"",IF(S156=AB156,"Low",IF(AB156=Q156,"High","")),"")</f>
        <v/>
      </c>
      <c r="AE156">
        <f>IF(ISNUMBER(MATCH("N/A",J156:N156,0)),"",IFERROR((5 * SUMPRODUCT(J144:N144,J156:N156) - PRODUCT(SUM(J144:N144),SUM(J156:N156))) / ((5 * SUM((J144^2)+(K144^2)+(L144^2)+(M144^2)+(N144^2))) - SUM(J144:N144)^2),""))</f>
        <v/>
      </c>
      <c r="AF156">
        <f>IFERROR(CORREL(J144:N144,J156:N156),"")</f>
        <v/>
      </c>
      <c r="AZ156">
        <f>IF(Q156=S156,0,1)</f>
        <v/>
      </c>
      <c r="BA156">
        <f>IF(AZ156=1,IF(Q156="","",IF(Q156=N144,"Yes","No")),"")</f>
        <v/>
      </c>
      <c r="BB156">
        <f>IF(BA156="Yes",P156,"")</f>
        <v/>
      </c>
      <c r="BC156">
        <f>IF(AZ156=1,IF(S156="","",IF(S156=N144,"Yes","No")),"")</f>
        <v/>
      </c>
      <c r="BD156">
        <f>IF(BC156="Yes",R156,"")</f>
        <v/>
      </c>
      <c r="BE156">
        <f>IFERROR(IF(SIGN(AE156)=1,"Increasing",IF(SIGN(AE156)=-1,"Decreasing","")),"")</f>
        <v/>
      </c>
      <c r="BF156">
        <f>IF(OR(AND(BE156="Increasing",BA156="Yes"),AND(BE156="Decreasing",BC156="Yes")),"Yes","No")</f>
        <v/>
      </c>
      <c r="BG156">
        <f>IF(I156="pos_trend","Yes","No")</f>
        <v/>
      </c>
      <c r="BH156">
        <f>IF(AF156&lt;&gt;"",IF(ABS(AF156)&gt;0.8,"Yes","No"),"")</f>
        <v/>
      </c>
    </row>
    <row r="157" spans="1:60">
      <c s="1" r="B157" t="s">
        <v>316</v>
      </c>
      <c s="1" r="C157" t="s">
        <v>252</v>
      </c>
      <c s="1" r="D157" t="s">
        <v>253</v>
      </c>
      <c s="1" r="E157" t="s">
        <v>254</v>
      </c>
      <c s="1" r="F157" t="s">
        <v>255</v>
      </c>
      <c s="1" r="G157" t="s">
        <v>256</v>
      </c>
      <c s="1" r="H157" t="s">
        <v>257</v>
      </c>
      <c r="P157">
        <f>MAX(J157:N157)</f>
        <v/>
      </c>
      <c r="Q157">
        <f>IFERROR(J144+MATCH(P157,J157:N157,0)-1,"")</f>
        <v/>
      </c>
      <c r="R157">
        <f>IF(Q157="","",MIN(J157:N157))</f>
        <v/>
      </c>
      <c r="S157">
        <f>IFERROR(J144+MATCH(R157,J157:N157,0)-1,"")</f>
        <v/>
      </c>
      <c r="T157">
        <f>IFERROR(AVERAGE(J157:N157),"")</f>
        <v/>
      </c>
      <c r="U157">
        <f>IFERROR(STDEV(J157:N157),"")</f>
        <v/>
      </c>
      <c r="V157">
        <f>IFERROR(IF(C157="-","",IF(ISBLANK(B157),"",IF(OR(ISNUMBER(FIND("Growth",B157)),ISNUMBER(FIND("Margin",B157))),"",(J157-T157)/U157))),"")</f>
        <v/>
      </c>
      <c r="W157">
        <f>IFERROR(IF(OR(D157="-",ISBLANK(D157)),"",(K157-T157)/U157),"")</f>
        <v/>
      </c>
      <c r="X157">
        <f>IFERROR(IF(OR(E157="-",ISBLANK(E157)),"",(L157-T157)/U157),"")</f>
        <v/>
      </c>
      <c r="Y157">
        <f>IFERROR(IF(OR(F157="-",ISBLANK(F157)),"",(M157-T157)/U157),"")</f>
        <v/>
      </c>
      <c r="Z157">
        <f>IFERROR(IF(OR(G157="-",ISBLANK(G157)),"",(N157-T157)/U157),"")</f>
        <v/>
      </c>
      <c r="AA157">
        <f>IF(MAX(MAX(V157:Z157),ABS(MIN(V157:Z157)))=ABS(MIN(V157:Z157)),MIN(V157:Z157),MAX(V157:Z157))</f>
        <v/>
      </c>
      <c r="AB157">
        <f>IFERROR(V144+MATCH(AA157,V157:Z157,0)-1,"")</f>
        <v/>
      </c>
      <c r="AC157">
        <f>IF(AB157&lt;&gt;"",IF(S157=AB157,"Low",IF(AB157=Q157,"High","")),"")</f>
        <v/>
      </c>
      <c r="AE157">
        <f>IF(ISNUMBER(MATCH("N/A",J157:N157,0)),"",IFERROR((5 * SUMPRODUCT(J144:N144,J157:N157) - PRODUCT(SUM(J144:N144),SUM(J157:N157))) / ((5 * SUM((J144^2)+(K144^2)+(L144^2)+(M144^2)+(N144^2))) - SUM(J144:N144)^2),""))</f>
        <v/>
      </c>
      <c r="AF157">
        <f>IFERROR(CORREL(J144:N144,J157:N157),"")</f>
        <v/>
      </c>
      <c r="AZ157">
        <f>IF(Q157=S157,0,1)</f>
        <v/>
      </c>
      <c r="BA157">
        <f>IF(AZ157=1,IF(Q157="","",IF(Q157=N144,"Yes","No")),"")</f>
        <v/>
      </c>
      <c r="BB157">
        <f>IF(BA157="Yes",P157,"")</f>
        <v/>
      </c>
      <c r="BC157">
        <f>IF(AZ157=1,IF(S157="","",IF(S157=N144,"Yes","No")),"")</f>
        <v/>
      </c>
      <c r="BD157">
        <f>IF(BC157="Yes",R157,"")</f>
        <v/>
      </c>
      <c r="BE157">
        <f>IFERROR(IF(SIGN(AE157)=1,"Increasing",IF(SIGN(AE157)=-1,"Decreasing","")),"")</f>
        <v/>
      </c>
      <c r="BF157">
        <f>IF(OR(AND(BE157="Increasing",BA157="Yes"),AND(BE157="Decreasing",BC157="Yes")),"Yes","No")</f>
        <v/>
      </c>
      <c r="BG157">
        <f>IF(I157="pos_trend","Yes","No")</f>
        <v/>
      </c>
      <c r="BH157">
        <f>IF(AF157&lt;&gt;"",IF(ABS(AF157)&gt;0.8,"Yes","No"),"")</f>
        <v/>
      </c>
    </row>
    <row r="158" spans="1:60">
      <c s="1" r="A158" t="n">
        <v>0</v>
      </c>
      <c r="B158" t="s">
        <v>317</v>
      </c>
      <c r="C158" t="s">
        <v>1834</v>
      </c>
      <c r="D158" t="s">
        <v>1835</v>
      </c>
      <c r="E158" t="s">
        <v>1836</v>
      </c>
      <c r="F158" t="s">
        <v>1285</v>
      </c>
      <c r="G158" t="s">
        <v>1837</v>
      </c>
      <c r="H158" t="s"/>
      <c r="I158">
        <f>IF(AND(K158&gt; J158, L158&gt; K158, M158&gt; L158, N158&gt; M158), "pos_trend", IF(AND(K158&lt; J158, L158&lt; K158, M158&lt; L158, N158&lt; M158), "neg_trend", "N/A"))</f>
        <v/>
      </c>
      <c r="J158">
        <f>IFERROR(IF(TRIM(C158)="-", "0", IF(RIGHT(C158,1)=")",IF(RIGHT(C158,2)="T)",-1000000000000*VALUE(MID(C158,2,LEN(C158)-3)),IF(RIGHT(C158,2)="M)",-1000000*VALUE(MID(C158,2,LEN(C158)-3)),IF(RIGHT(C158,2)="B)",-1000000000*VALUE(MID(C158,2,LEN(C158)-3)),IF(RIGHT(C158,2)="k)",-1000*VALUE(MID(C158,2,LEN(C158)-3)),VALUE(SUBSTITUTE(C158,",","")))))),IF(RIGHT(C158,1)="T",1000000000000*VALUE(LEFT(C158,LEN(C158)-1)),IF(RIGHT(C158,1)="M",1000000*VALUE(LEFT(C158,LEN(C158)-1)),IF(RIGHT(C158,1)="B",1000000000*VALUE(LEFT(C158,LEN(C158)-1)),IF(RIGHT(C158,1)="%",0.01*VALUE(LEFT(C158,LEN(C158)-1)),IF(RIGHT(C158,1)="k",1000*VALUE(LEFT(C158,LEN(C158)-1)),VALUE(SUBSTITUTE(C158,",",""))))))))),"N/A")</f>
        <v/>
      </c>
      <c r="K158">
        <f>IFERROR(IF(TRIM(D158)="-", "0", IF(RIGHT(D158,1)=")",IF(RIGHT(D158,2)="T)",-1000000000000*VALUE(MID(D158,2,LEN(D158)-3)),IF(RIGHT(D158,2)="M)",-1000000*VALUE(MID(D158,2,LEN(D158)-3)),IF(RIGHT(D158,2)="B)",-1000000000*VALUE(MID(D158,2,LEN(D158)-3)),IF(RIGHT(D158,2)="k)",-1000*VALUE(MID(D158,2,LEN(D158)-3)),VALUE(SUBSTITUTE(D158,",","")))))),IF(RIGHT(D158,1)="T",1000000000000*VALUE(LEFT(D158,LEN(D158)-1)),IF(RIGHT(D158,1)="M",1000000*VALUE(LEFT(D158,LEN(D158)-1)),IF(RIGHT(D158,1)="B",1000000000*VALUE(LEFT(D158,LEN(D158)-1)),IF(RIGHT(D158,1)="%",0.01*VALUE(LEFT(D158,LEN(D158)-1)),IF(RIGHT(D158,1)="k",1000*VALUE(LEFT(D158,LEN(D158)-1)),VALUE(SUBSTITUTE(D158,",",""))))))))),"N/A")</f>
        <v/>
      </c>
      <c r="L158">
        <f>IFERROR(IF(TRIM(E158)="-", "0", IF(RIGHT(E158,1)=")",IF(RIGHT(E158,2)="T)",-1000000000000*VALUE(MID(E158,2,LEN(E158)-3)),IF(RIGHT(E158,2)="M)",-1000000*VALUE(MID(E158,2,LEN(E158)-3)),IF(RIGHT(E158,2)="B)",-1000000000*VALUE(MID(E158,2,LEN(E158)-3)),IF(RIGHT(E158,2)="k)",-1000*VALUE(MID(E158,2,LEN(E158)-3)),VALUE(SUBSTITUTE(E158,",","")))))),IF(RIGHT(E158,1)="T",1000000000000*VALUE(LEFT(E158,LEN(E158)-1)),IF(RIGHT(E158,1)="M",1000000*VALUE(LEFT(E158,LEN(E158)-1)),IF(RIGHT(E158,1)="B",1000000000*VALUE(LEFT(E158,LEN(E158)-1)),IF(RIGHT(E158,1)="%",0.01*VALUE(LEFT(E158,LEN(E158)-1)),IF(RIGHT(E158,1)="k",1000*VALUE(LEFT(E158,LEN(E158)-1)),VALUE(SUBSTITUTE(E158,",",""))))))))),"N/A")</f>
        <v/>
      </c>
      <c r="M158">
        <f>IFERROR(IF(TRIM(F158)="-", "0", IF(RIGHT(F158,1)=")",IF(RIGHT(F158,2)="T)",-1000000000000*VALUE(MID(F158,2,LEN(F158)-3)),IF(RIGHT(F158,2)="M)",-1000000*VALUE(MID(F158,2,LEN(F158)-3)),IF(RIGHT(F158,2)="B)",-1000000000*VALUE(MID(F158,2,LEN(F158)-3)),IF(RIGHT(F158,2)="k)",-1000*VALUE(MID(F158,2,LEN(F158)-3)),VALUE(SUBSTITUTE(F158,",","")))))),IF(RIGHT(F158,1)="T",1000000000000*VALUE(LEFT(F158,LEN(F158)-1)),IF(RIGHT(F158,1)="M",1000000*VALUE(LEFT(F158,LEN(F158)-1)),IF(RIGHT(F158,1)="B",1000000000*VALUE(LEFT(F158,LEN(F158)-1)),IF(RIGHT(F158,1)="%",0.01*VALUE(LEFT(F158,LEN(F158)-1)),IF(RIGHT(F158,1)="k",1000*VALUE(LEFT(F158,LEN(F158)-1)),VALUE(SUBSTITUTE(F158,",",""))))))))),"N/A")</f>
        <v/>
      </c>
      <c r="N158">
        <f>IFERROR(IF(TRIM(G158)="-", "0", IF(RIGHT(G158,1)=")",IF(RIGHT(G158,2)="T)",-1000000000000*VALUE(MID(G158,2,LEN(G158)-3)),IF(RIGHT(G158,2)="M)",-1000000*VALUE(MID(G158,2,LEN(G158)-3)),IF(RIGHT(G158,2)="B)",-1000000000*VALUE(MID(G158,2,LEN(G158)-3)),IF(RIGHT(G158,2)="k)",-1000*VALUE(MID(G158,2,LEN(G158)-3)),VALUE(SUBSTITUTE(G158,",","")))))),IF(RIGHT(G158,1)="T",1000000000000*VALUE(LEFT(G158,LEN(G158)-1)),IF(RIGHT(G158,1)="M",1000000*VALUE(LEFT(G158,LEN(G158)-1)),IF(RIGHT(G158,1)="B",1000000000*VALUE(LEFT(G158,LEN(G158)-1)),IF(RIGHT(G158,1)="%",0.01*VALUE(LEFT(G158,LEN(G158)-1)),IF(RIGHT(G158,1)="k",1000*VALUE(LEFT(G158,LEN(G158)-1)),VALUE(SUBSTITUTE(G158,",",""))))))))),"N/A")</f>
        <v/>
      </c>
      <c r="P158">
        <f>MAX(J158:N158)</f>
        <v/>
      </c>
      <c r="Q158">
        <f>IFERROR(J144+MATCH(P158,J158:N158,0)-1,"")</f>
        <v/>
      </c>
      <c r="R158">
        <f>IF(Q158="","",MIN(J158:N158))</f>
        <v/>
      </c>
      <c r="S158">
        <f>IFERROR(J144+MATCH(R158,J158:N158,0)-1,"")</f>
        <v/>
      </c>
      <c r="T158">
        <f>IFERROR(AVERAGE(J158:N158),"")</f>
        <v/>
      </c>
      <c r="U158">
        <f>IFERROR(STDEV(J158:N158),"")</f>
        <v/>
      </c>
      <c r="V158">
        <f>IFERROR(IF(C158="-","",IF(ISBLANK(B158),"",IF(OR(ISNUMBER(FIND("Growth",B158)),ISNUMBER(FIND("Margin",B158))),"",(J158-T158)/U158))),"")</f>
        <v/>
      </c>
      <c r="W158">
        <f>IFERROR(IF(OR(D158="-",ISBLANK(D158)),"",(K158-T158)/U158),"")</f>
        <v/>
      </c>
      <c r="X158">
        <f>IFERROR(IF(OR(E158="-",ISBLANK(E158)),"",(L158-T158)/U158),"")</f>
        <v/>
      </c>
      <c r="Y158">
        <f>IFERROR(IF(OR(F158="-",ISBLANK(F158)),"",(M158-T158)/U158),"")</f>
        <v/>
      </c>
      <c r="Z158">
        <f>IFERROR(IF(OR(G158="-",ISBLANK(G158)),"",(N158-T158)/U158),"")</f>
        <v/>
      </c>
      <c r="AA158">
        <f>IF(MAX(MAX(V158:Z158),ABS(MIN(V158:Z158)))=ABS(MIN(V158:Z158)),MIN(V158:Z158),MAX(V158:Z158))</f>
        <v/>
      </c>
      <c r="AB158">
        <f>IFERROR(V144+MATCH(AA158,V158:Z158,0)-1,"")</f>
        <v/>
      </c>
      <c r="AC158">
        <f>IF(AB158&lt;&gt;"",IF(S158=AB158,"Low",IF(AB158=Q158,"High","")),"")</f>
        <v/>
      </c>
      <c r="AE158">
        <f>IF(ISNUMBER(MATCH("N/A",J158:N158,0)),"",IFERROR((5 * SUMPRODUCT(J144:N144,J158:N158) - PRODUCT(SUM(J144:N144),SUM(J158:N158))) / ((5 * SUM((J144^2)+(K144^2)+(L144^2)+(M144^2)+(N144^2))) - SUM(J144:N144)^2),""))</f>
        <v/>
      </c>
      <c r="AF158">
        <f>IFERROR(CORREL(J144:N144,J158:N158),"")</f>
        <v/>
      </c>
      <c r="AZ158">
        <f>IF(Q158=S158,0,1)</f>
        <v/>
      </c>
      <c r="BA158">
        <f>IF(AZ158=1,IF(Q158="","",IF(Q158=N144,"Yes","No")),"")</f>
        <v/>
      </c>
      <c r="BB158">
        <f>IF(BA158="Yes",P158,"")</f>
        <v/>
      </c>
      <c r="BC158">
        <f>IF(AZ158=1,IF(S158="","",IF(S158=N144,"Yes","No")),"")</f>
        <v/>
      </c>
      <c r="BD158">
        <f>IF(BC158="Yes",R158,"")</f>
        <v/>
      </c>
      <c r="BE158">
        <f>IFERROR(IF(SIGN(AE158)=1,"Increasing",IF(SIGN(AE158)=-1,"Decreasing","")),"")</f>
        <v/>
      </c>
      <c r="BF158">
        <f>IF(OR(AND(BE158="Increasing",BA158="Yes"),AND(BE158="Decreasing",BC158="Yes")),"Yes","No")</f>
        <v/>
      </c>
      <c r="BG158">
        <f>IF(I158="pos_trend","Yes","No")</f>
        <v/>
      </c>
      <c r="BH158">
        <f>IF(AF158&lt;&gt;"",IF(ABS(AF158)&gt;0.8,"Yes","No"),"")</f>
        <v/>
      </c>
    </row>
    <row r="159" spans="1:60">
      <c s="1" r="A159" t="n">
        <v>1</v>
      </c>
      <c r="B159" t="s">
        <v>321</v>
      </c>
      <c r="C159" t="s">
        <v>832</v>
      </c>
      <c r="D159" t="s">
        <v>1838</v>
      </c>
      <c r="E159" t="s">
        <v>1839</v>
      </c>
      <c r="F159" t="s">
        <v>1445</v>
      </c>
      <c r="G159" t="s">
        <v>1840</v>
      </c>
      <c r="H159" t="s"/>
      <c r="I159">
        <f>IF(AND(K159&gt; J159, L159&gt; K159, M159&gt; L159, N159&gt; M159), "pos_trend", IF(AND(K159&lt; J159, L159&lt; K159, M159&lt; L159, N159&lt; M159), "neg_trend", "N/A"))</f>
        <v/>
      </c>
      <c r="J159">
        <f>IFERROR(IF(TRIM(C159)="-", "N/A", IF(RIGHT(C159,1)=")",IF(RIGHT(C159,2)="T)",-1000000000000*VALUE(MID(C159,2,LEN(C159)-3)),IF(RIGHT(C159,2)="M)",-1000000*VALUE(MID(C159,2,LEN(C159)-3)),IF(RIGHT(C159,2)="B)",-1000000000*VALUE(MID(C159,2,LEN(C159)-3)),IF(RIGHT(C159,2)="k)",-1000*VALUE(MID(C159,2,LEN(C159)-3)),VALUE(SUBSTITUTE(C159,",","")))))),IF(RIGHT(C159,1)="T",1000000000000*VALUE(LEFT(C159,LEN(C159)-1)),IF(RIGHT(C159,1)="M",1000000*VALUE(LEFT(C159,LEN(C159)-1)),IF(RIGHT(C159,1)="B",1000000000*VALUE(LEFT(C159,LEN(C159)-1)),IF(RIGHT(C159,1)="%",0.01*VALUE(LEFT(C159,LEN(C159)-1)),IF(RIGHT(C159,1)="k",1000*VALUE(LEFT(C159,LEN(C159)-1)),VALUE(SUBSTITUTE(C159,",",""))))))))),"N/A")</f>
        <v/>
      </c>
      <c r="K159">
        <f>IFERROR(IF(TRIM(D159)="-", "N/A", IF(RIGHT(D159,1)=")",IF(RIGHT(D159,2)="T)",-1000000000000*VALUE(MID(D159,2,LEN(D159)-3)),IF(RIGHT(D159,2)="M)",-1000000*VALUE(MID(D159,2,LEN(D159)-3)),IF(RIGHT(D159,2)="B)",-1000000000*VALUE(MID(D159,2,LEN(D159)-3)),IF(RIGHT(D159,2)="k)",-1000*VALUE(MID(D159,2,LEN(D159)-3)),VALUE(SUBSTITUTE(D159,",","")))))),IF(RIGHT(D159,1)="T",1000000000000*VALUE(LEFT(D159,LEN(D159)-1)),IF(RIGHT(D159,1)="M",1000000*VALUE(LEFT(D159,LEN(D159)-1)),IF(RIGHT(D159,1)="B",1000000000*VALUE(LEFT(D159,LEN(D159)-1)),IF(RIGHT(D159,1)="%",0.01*VALUE(LEFT(D159,LEN(D159)-1)),IF(RIGHT(D159,1)="k",1000*VALUE(LEFT(D159,LEN(D159)-1)),VALUE(SUBSTITUTE(D159,",",""))))))))),"N/A")</f>
        <v/>
      </c>
      <c r="L159">
        <f>IFERROR(IF(TRIM(E159)="-", "N/A", IF(RIGHT(E159,1)=")",IF(RIGHT(E159,2)="T)",-1000000000000*VALUE(MID(E159,2,LEN(E159)-3)),IF(RIGHT(E159,2)="M)",-1000000*VALUE(MID(E159,2,LEN(E159)-3)),IF(RIGHT(E159,2)="B)",-1000000000*VALUE(MID(E159,2,LEN(E159)-3)),IF(RIGHT(E159,2)="k)",-1000*VALUE(MID(E159,2,LEN(E159)-3)),VALUE(SUBSTITUTE(E159,",","")))))),IF(RIGHT(E159,1)="T",1000000000000*VALUE(LEFT(E159,LEN(E159)-1)),IF(RIGHT(E159,1)="M",1000000*VALUE(LEFT(E159,LEN(E159)-1)),IF(RIGHT(E159,1)="B",1000000000*VALUE(LEFT(E159,LEN(E159)-1)),IF(RIGHT(E159,1)="%",0.01*VALUE(LEFT(E159,LEN(E159)-1)),IF(RIGHT(E159,1)="k",1000*VALUE(LEFT(E159,LEN(E159)-1)),VALUE(SUBSTITUTE(E159,",",""))))))))),"N/A")</f>
        <v/>
      </c>
      <c r="M159">
        <f>IFERROR(IF(TRIM(F159)="-", "N/A", IF(RIGHT(F159,1)=")",IF(RIGHT(F159,2)="T)",-1000000000000*VALUE(MID(F159,2,LEN(F159)-3)),IF(RIGHT(F159,2)="M)",-1000000*VALUE(MID(F159,2,LEN(F159)-3)),IF(RIGHT(F159,2)="B)",-1000000000*VALUE(MID(F159,2,LEN(F159)-3)),IF(RIGHT(F159,2)="k)",-1000*VALUE(MID(F159,2,LEN(F159)-3)),VALUE(SUBSTITUTE(F159,",","")))))),IF(RIGHT(F159,1)="T",1000000000000*VALUE(LEFT(F159,LEN(F159)-1)),IF(RIGHT(F159,1)="M",1000000*VALUE(LEFT(F159,LEN(F159)-1)),IF(RIGHT(F159,1)="B",1000000000*VALUE(LEFT(F159,LEN(F159)-1)),IF(RIGHT(F159,1)="%",0.01*VALUE(LEFT(F159,LEN(F159)-1)),IF(RIGHT(F159,1)="k",1000*VALUE(LEFT(F159,LEN(F159)-1)),VALUE(SUBSTITUTE(F159,",",""))))))))),"N/A")</f>
        <v/>
      </c>
      <c r="N159">
        <f>IFERROR(IF(TRIM(G159)="-", "N/A", IF(RIGHT(G159,1)=")",IF(RIGHT(G159,2)="T)",-1000000000000*VALUE(MID(G159,2,LEN(G159)-3)),IF(RIGHT(G159,2)="M)",-1000000*VALUE(MID(G159,2,LEN(G159)-3)),IF(RIGHT(G159,2)="B)",-1000000000*VALUE(MID(G159,2,LEN(G159)-3)),IF(RIGHT(G159,2)="k)",-1000*VALUE(MID(G159,2,LEN(G159)-3)),VALUE(SUBSTITUTE(G159,",","")))))),IF(RIGHT(G159,1)="T",1000000000000*VALUE(LEFT(G159,LEN(G159)-1)),IF(RIGHT(G159,1)="M",1000000*VALUE(LEFT(G159,LEN(G159)-1)),IF(RIGHT(G159,1)="B",1000000000*VALUE(LEFT(G159,LEN(G159)-1)),IF(RIGHT(G159,1)="%",0.01*VALUE(LEFT(G159,LEN(G159)-1)),IF(RIGHT(G159,1)="k",1000*VALUE(LEFT(G159,LEN(G159)-1)),VALUE(SUBSTITUTE(G159,",",""))))))))),"N/A")</f>
        <v/>
      </c>
      <c r="P159">
        <f>MAX(J159:N159)</f>
        <v/>
      </c>
      <c r="Q159">
        <f>IFERROR(J144+MATCH(P159,J159:N159,0)-1,"")</f>
        <v/>
      </c>
      <c r="R159">
        <f>IF(Q159="","",MIN(J159:N159))</f>
        <v/>
      </c>
      <c r="S159">
        <f>IFERROR(J144+MATCH(R159,J159:N159,0)-1,"")</f>
        <v/>
      </c>
      <c r="T159">
        <f>IFERROR(AVERAGE(J159:N159),"")</f>
        <v/>
      </c>
      <c r="U159">
        <f>IFERROR(STDEV(J159:N159),"")</f>
        <v/>
      </c>
      <c r="V159">
        <f>IFERROR(IF(C159="-","",IF(ISBLANK(B159),"",IF(OR(ISNUMBER(FIND("Growth",B159)),ISNUMBER(FIND("Margin",B159))),"",(J159-T159)/U159))),"")</f>
        <v/>
      </c>
      <c r="W159">
        <f>IFERROR(IF(OR(D159="-",ISBLANK(D159)),"",(K159-T159)/U159),"")</f>
        <v/>
      </c>
      <c r="X159">
        <f>IFERROR(IF(OR(E159="-",ISBLANK(E159)),"",(L159-T159)/U159),"")</f>
        <v/>
      </c>
      <c r="Y159">
        <f>IFERROR(IF(OR(F159="-",ISBLANK(F159)),"",(M159-T159)/U159),"")</f>
        <v/>
      </c>
      <c r="Z159">
        <f>IFERROR(IF(OR(G159="-",ISBLANK(G159)),"",(N159-T159)/U159),"")</f>
        <v/>
      </c>
      <c r="AA159">
        <f>IF(MAX(MAX(V159:Z159),ABS(MIN(V159:Z159)))=ABS(MIN(V159:Z159)),MIN(V159:Z159),MAX(V159:Z159))</f>
        <v/>
      </c>
      <c r="AB159">
        <f>IFERROR(V144+MATCH(AA159,V159:Z159,0)-1,"")</f>
        <v/>
      </c>
      <c r="AC159">
        <f>IF(AB159&lt;&gt;"",IF(S159=AB159,"Low",IF(AB159=Q159,"High","")),"")</f>
        <v/>
      </c>
      <c r="AE159">
        <f>IF(ISNUMBER(MATCH("N/A",J159:N159,0)),"",IFERROR((5 * SUMPRODUCT(J144:N144,J159:N159) - PRODUCT(SUM(J144:N144),SUM(J159:N159))) / ((5 * SUM((J144^2)+(K144^2)+(L144^2)+(M144^2)+(N144^2))) - SUM(J144:N144)^2),""))</f>
        <v/>
      </c>
      <c r="AF159">
        <f>IFERROR(CORREL(J144:N144,J159:N159),"")</f>
        <v/>
      </c>
      <c r="AZ159">
        <f>IF(Q159=S159,0,1)</f>
        <v/>
      </c>
      <c r="BA159">
        <f>IF(AZ159=1,IF(Q159="","",IF(Q159=N144,"Yes","No")),"")</f>
        <v/>
      </c>
      <c r="BB159">
        <f>IF(BA159="Yes",P159,"")</f>
        <v/>
      </c>
      <c r="BC159">
        <f>IF(AZ159=1,IF(S159="","",IF(S159=N144,"Yes","No")),"")</f>
        <v/>
      </c>
      <c r="BD159">
        <f>IF(BC159="Yes",R159,"")</f>
        <v/>
      </c>
      <c r="BE159">
        <f>IFERROR(IF(SIGN(AE159)=1,"Increasing",IF(SIGN(AE159)=-1,"Decreasing","")),"")</f>
        <v/>
      </c>
      <c r="BF159">
        <f>IF(OR(AND(BE159="Increasing",BA159="Yes"),AND(BE159="Decreasing",BC159="Yes")),"Yes","No")</f>
        <v/>
      </c>
      <c r="BG159">
        <f>IF(I159="pos_trend","Yes","No")</f>
        <v/>
      </c>
      <c r="BH159">
        <f>IF(AF159&lt;&gt;"",IF(ABS(AF159)&gt;0.8,"Yes","No"),"")</f>
        <v/>
      </c>
    </row>
    <row r="160" spans="1:60">
      <c s="1" r="A160" t="n">
        <v>2</v>
      </c>
      <c r="B160" t="s">
        <v>322</v>
      </c>
      <c r="C160" t="s">
        <v>1841</v>
      </c>
      <c r="D160" t="s">
        <v>1842</v>
      </c>
      <c r="E160" t="s">
        <v>1843</v>
      </c>
      <c r="F160" t="s">
        <v>1844</v>
      </c>
      <c r="G160" t="s">
        <v>1845</v>
      </c>
      <c r="H160" t="s"/>
      <c r="I160">
        <f>IF(AND(K160&gt; J160, L160&gt; K160, M160&gt; L160, N160&gt; M160), "pos_trend", IF(AND(K160&lt; J160, L160&lt; K160, M160&lt; L160, N160&lt; M160), "neg_trend", "N/A"))</f>
        <v/>
      </c>
      <c r="J160">
        <f>IFERROR(IF(TRIM(C160)="-", "N/A", IF(RIGHT(C160,1)=")",IF(RIGHT(C160,2)="T)",-1000000000000*VALUE(MID(C160,2,LEN(C160)-3)),IF(RIGHT(C160,2)="M)",-1000000*VALUE(MID(C160,2,LEN(C160)-3)),IF(RIGHT(C160,2)="B)",-1000000000*VALUE(MID(C160,2,LEN(C160)-3)),IF(RIGHT(C160,2)="k)",-1000*VALUE(MID(C160,2,LEN(C160)-3)),VALUE(SUBSTITUTE(C160,",","")))))),IF(RIGHT(C160,1)="T",1000000000000*VALUE(LEFT(C160,LEN(C160)-1)),IF(RIGHT(C160,1)="M",1000000*VALUE(LEFT(C160,LEN(C160)-1)),IF(RIGHT(C160,1)="B",1000000000*VALUE(LEFT(C160,LEN(C160)-1)),IF(RIGHT(C160,1)="%",0.01*VALUE(LEFT(C160,LEN(C160)-1)),IF(RIGHT(C160,1)="k",1000*VALUE(LEFT(C160,LEN(C160)-1)),VALUE(SUBSTITUTE(C160,",",""))))))))),"N/A")</f>
        <v/>
      </c>
      <c r="K160">
        <f>IFERROR(IF(TRIM(D160)="-", "N/A", IF(RIGHT(D160,1)=")",IF(RIGHT(D160,2)="T)",-1000000000000*VALUE(MID(D160,2,LEN(D160)-3)),IF(RIGHT(D160,2)="M)",-1000000*VALUE(MID(D160,2,LEN(D160)-3)),IF(RIGHT(D160,2)="B)",-1000000000*VALUE(MID(D160,2,LEN(D160)-3)),IF(RIGHT(D160,2)="k)",-1000*VALUE(MID(D160,2,LEN(D160)-3)),VALUE(SUBSTITUTE(D160,",","")))))),IF(RIGHT(D160,1)="T",1000000000000*VALUE(LEFT(D160,LEN(D160)-1)),IF(RIGHT(D160,1)="M",1000000*VALUE(LEFT(D160,LEN(D160)-1)),IF(RIGHT(D160,1)="B",1000000000*VALUE(LEFT(D160,LEN(D160)-1)),IF(RIGHT(D160,1)="%",0.01*VALUE(LEFT(D160,LEN(D160)-1)),IF(RIGHT(D160,1)="k",1000*VALUE(LEFT(D160,LEN(D160)-1)),VALUE(SUBSTITUTE(D160,",",""))))))))),"N/A")</f>
        <v/>
      </c>
      <c r="L160">
        <f>IFERROR(IF(TRIM(E160)="-", "N/A", IF(RIGHT(E160,1)=")",IF(RIGHT(E160,2)="T)",-1000000000000*VALUE(MID(E160,2,LEN(E160)-3)),IF(RIGHT(E160,2)="M)",-1000000*VALUE(MID(E160,2,LEN(E160)-3)),IF(RIGHT(E160,2)="B)",-1000000000*VALUE(MID(E160,2,LEN(E160)-3)),IF(RIGHT(E160,2)="k)",-1000*VALUE(MID(E160,2,LEN(E160)-3)),VALUE(SUBSTITUTE(E160,",","")))))),IF(RIGHT(E160,1)="T",1000000000000*VALUE(LEFT(E160,LEN(E160)-1)),IF(RIGHT(E160,1)="M",1000000*VALUE(LEFT(E160,LEN(E160)-1)),IF(RIGHT(E160,1)="B",1000000000*VALUE(LEFT(E160,LEN(E160)-1)),IF(RIGHT(E160,1)="%",0.01*VALUE(LEFT(E160,LEN(E160)-1)),IF(RIGHT(E160,1)="k",1000*VALUE(LEFT(E160,LEN(E160)-1)),VALUE(SUBSTITUTE(E160,",",""))))))))),"N/A")</f>
        <v/>
      </c>
      <c r="M160">
        <f>IFERROR(IF(TRIM(F160)="-", "N/A", IF(RIGHT(F160,1)=")",IF(RIGHT(F160,2)="T)",-1000000000000*VALUE(MID(F160,2,LEN(F160)-3)),IF(RIGHT(F160,2)="M)",-1000000*VALUE(MID(F160,2,LEN(F160)-3)),IF(RIGHT(F160,2)="B)",-1000000000*VALUE(MID(F160,2,LEN(F160)-3)),IF(RIGHT(F160,2)="k)",-1000*VALUE(MID(F160,2,LEN(F160)-3)),VALUE(SUBSTITUTE(F160,",","")))))),IF(RIGHT(F160,1)="T",1000000000000*VALUE(LEFT(F160,LEN(F160)-1)),IF(RIGHT(F160,1)="M",1000000*VALUE(LEFT(F160,LEN(F160)-1)),IF(RIGHT(F160,1)="B",1000000000*VALUE(LEFT(F160,LEN(F160)-1)),IF(RIGHT(F160,1)="%",0.01*VALUE(LEFT(F160,LEN(F160)-1)),IF(RIGHT(F160,1)="k",1000*VALUE(LEFT(F160,LEN(F160)-1)),VALUE(SUBSTITUTE(F160,",",""))))))))),"N/A")</f>
        <v/>
      </c>
      <c r="N160">
        <f>IFERROR(IF(TRIM(G160)="-", "N/A", IF(RIGHT(G160,1)=")",IF(RIGHT(G160,2)="T)",-1000000000000*VALUE(MID(G160,2,LEN(G160)-3)),IF(RIGHT(G160,2)="M)",-1000000*VALUE(MID(G160,2,LEN(G160)-3)),IF(RIGHT(G160,2)="B)",-1000000000*VALUE(MID(G160,2,LEN(G160)-3)),IF(RIGHT(G160,2)="k)",-1000*VALUE(MID(G160,2,LEN(G160)-3)),VALUE(SUBSTITUTE(G160,",","")))))),IF(RIGHT(G160,1)="T",1000000000000*VALUE(LEFT(G160,LEN(G160)-1)),IF(RIGHT(G160,1)="M",1000000*VALUE(LEFT(G160,LEN(G160)-1)),IF(RIGHT(G160,1)="B",1000000000*VALUE(LEFT(G160,LEN(G160)-1)),IF(RIGHT(G160,1)="%",0.01*VALUE(LEFT(G160,LEN(G160)-1)),IF(RIGHT(G160,1)="k",1000*VALUE(LEFT(G160,LEN(G160)-1)),VALUE(SUBSTITUTE(G160,",",""))))))))),"N/A")</f>
        <v/>
      </c>
      <c r="P160">
        <f>MAX(J160:N160)</f>
        <v/>
      </c>
      <c r="Q160">
        <f>IFERROR(J144+MATCH(P160,J160:N160,0)-1,"")</f>
        <v/>
      </c>
      <c r="R160">
        <f>IF(Q160="","",MIN(J160:N160))</f>
        <v/>
      </c>
      <c r="S160">
        <f>IFERROR(J144+MATCH(R160,J160:N160,0)-1,"")</f>
        <v/>
      </c>
      <c r="T160">
        <f>IFERROR(AVERAGE(J160:N160),"")</f>
        <v/>
      </c>
      <c r="U160">
        <f>IFERROR(STDEV(J160:N160),"")</f>
        <v/>
      </c>
      <c r="V160">
        <f>IFERROR(IF(C160="-","",IF(ISBLANK(B160),"",IF(OR(ISNUMBER(FIND("Growth",B160)),ISNUMBER(FIND("Margin",B160))),"",(J160-T160)/U160))),"")</f>
        <v/>
      </c>
      <c r="W160">
        <f>IFERROR(IF(OR(D160="-",ISBLANK(D160)),"",(K160-T160)/U160),"")</f>
        <v/>
      </c>
      <c r="X160">
        <f>IFERROR(IF(OR(E160="-",ISBLANK(E160)),"",(L160-T160)/U160),"")</f>
        <v/>
      </c>
      <c r="Y160">
        <f>IFERROR(IF(OR(F160="-",ISBLANK(F160)),"",(M160-T160)/U160),"")</f>
        <v/>
      </c>
      <c r="Z160">
        <f>IFERROR(IF(OR(G160="-",ISBLANK(G160)),"",(N160-T160)/U160),"")</f>
        <v/>
      </c>
      <c r="AA160">
        <f>IF(MAX(MAX(V160:Z160),ABS(MIN(V160:Z160)))=ABS(MIN(V160:Z160)),MIN(V160:Z160),MAX(V160:Z160))</f>
        <v/>
      </c>
      <c r="AB160">
        <f>IFERROR(V144+MATCH(AA160,V160:Z160,0)-1,"")</f>
        <v/>
      </c>
      <c r="AC160">
        <f>IF(AB160&lt;&gt;"",IF(S160=AB160,"Low",IF(AB160=Q160,"High","")),"")</f>
        <v/>
      </c>
      <c r="AE160">
        <f>IF(ISNUMBER(MATCH("N/A",J160:N160,0)),"",IFERROR((5 * SUMPRODUCT(J144:N144,J160:N160) - PRODUCT(SUM(J144:N144),SUM(J160:N160))) / ((5 * SUM((J144^2)+(K144^2)+(L144^2)+(M144^2)+(N144^2))) - SUM(J144:N144)^2),""))</f>
        <v/>
      </c>
      <c r="AF160">
        <f>IFERROR(CORREL(J144:N144,J160:N160),"")</f>
        <v/>
      </c>
      <c r="AZ160">
        <f>IF(Q160=S160,0,1)</f>
        <v/>
      </c>
      <c r="BA160">
        <f>IF(AZ160=1,IF(Q160="","",IF(Q160=N144,"Yes","No")),"")</f>
        <v/>
      </c>
      <c r="BB160">
        <f>IF(BA160="Yes",P160,"")</f>
        <v/>
      </c>
      <c r="BC160">
        <f>IF(AZ160=1,IF(S160="","",IF(S160=N144,"Yes","No")),"")</f>
        <v/>
      </c>
      <c r="BD160">
        <f>IF(BC160="Yes",R160,"")</f>
        <v/>
      </c>
      <c r="BE160">
        <f>IFERROR(IF(SIGN(AE160)=1,"Increasing",IF(SIGN(AE160)=-1,"Decreasing","")),"")</f>
        <v/>
      </c>
      <c r="BF160">
        <f>IF(OR(AND(BE160="Increasing",BA160="Yes"),AND(BE160="Decreasing",BC160="Yes")),"Yes","No")</f>
        <v/>
      </c>
      <c r="BG160">
        <f>IF(I160="pos_trend","Yes","No")</f>
        <v/>
      </c>
      <c r="BH160">
        <f>IF(AF160&lt;&gt;"",IF(ABS(AF160)&gt;0.8,"Yes","No"),"")</f>
        <v/>
      </c>
    </row>
    <row r="161" spans="1:60">
      <c s="1" r="A161" t="n">
        <v>3</v>
      </c>
      <c r="B161" t="s">
        <v>323</v>
      </c>
      <c r="C161" t="s">
        <v>264</v>
      </c>
      <c r="D161" t="s">
        <v>1846</v>
      </c>
      <c r="E161" t="s">
        <v>1847</v>
      </c>
      <c r="F161" t="s">
        <v>1848</v>
      </c>
      <c r="G161" t="s">
        <v>1849</v>
      </c>
      <c r="H161" t="s"/>
      <c r="I161">
        <f>IF(AND(K161&gt; J161, L161&gt; K161, M161&gt; L161, N161&gt; M161), "pos_trend", IF(AND(K161&lt; J161, L161&lt; K161, M161&lt; L161, N161&lt; M161), "neg_trend", "N/A"))</f>
        <v/>
      </c>
      <c r="J161">
        <f>IFERROR(IF(TRIM(C161)="-", "N/A", IF(RIGHT(C161,1)=")",IF(RIGHT(C161,2)="T)",-1000000000000*VALUE(MID(C161,2,LEN(C161)-3)),IF(RIGHT(C161,2)="M)",-1000000*VALUE(MID(C161,2,LEN(C161)-3)),IF(RIGHT(C161,2)="B)",-1000000000*VALUE(MID(C161,2,LEN(C161)-3)),IF(RIGHT(C161,2)="k)",-1000*VALUE(MID(C161,2,LEN(C161)-3)),VALUE(SUBSTITUTE(C161,",","")))))),IF(RIGHT(C161,1)="T",1000000000000*VALUE(LEFT(C161,LEN(C161)-1)),IF(RIGHT(C161,1)="M",1000000*VALUE(LEFT(C161,LEN(C161)-1)),IF(RIGHT(C161,1)="B",1000000000*VALUE(LEFT(C161,LEN(C161)-1)),IF(RIGHT(C161,1)="%",0.01*VALUE(LEFT(C161,LEN(C161)-1)),IF(RIGHT(C161,1)="k",1000*VALUE(LEFT(C161,LEN(C161)-1)),VALUE(SUBSTITUTE(C161,",",""))))))))),"N/A")</f>
        <v/>
      </c>
      <c r="K161">
        <f>IFERROR(IF(TRIM(D161)="-", "N/A", IF(RIGHT(D161,1)=")",IF(RIGHT(D161,2)="T)",-1000000000000*VALUE(MID(D161,2,LEN(D161)-3)),IF(RIGHT(D161,2)="M)",-1000000*VALUE(MID(D161,2,LEN(D161)-3)),IF(RIGHT(D161,2)="B)",-1000000000*VALUE(MID(D161,2,LEN(D161)-3)),IF(RIGHT(D161,2)="k)",-1000*VALUE(MID(D161,2,LEN(D161)-3)),VALUE(SUBSTITUTE(D161,",","")))))),IF(RIGHT(D161,1)="T",1000000000000*VALUE(LEFT(D161,LEN(D161)-1)),IF(RIGHT(D161,1)="M",1000000*VALUE(LEFT(D161,LEN(D161)-1)),IF(RIGHT(D161,1)="B",1000000000*VALUE(LEFT(D161,LEN(D161)-1)),IF(RIGHT(D161,1)="%",0.01*VALUE(LEFT(D161,LEN(D161)-1)),IF(RIGHT(D161,1)="k",1000*VALUE(LEFT(D161,LEN(D161)-1)),VALUE(SUBSTITUTE(D161,",",""))))))))),"N/A")</f>
        <v/>
      </c>
      <c r="L161">
        <f>IFERROR(IF(TRIM(E161)="-", "N/A", IF(RIGHT(E161,1)=")",IF(RIGHT(E161,2)="T)",-1000000000000*VALUE(MID(E161,2,LEN(E161)-3)),IF(RIGHT(E161,2)="M)",-1000000*VALUE(MID(E161,2,LEN(E161)-3)),IF(RIGHT(E161,2)="B)",-1000000000*VALUE(MID(E161,2,LEN(E161)-3)),IF(RIGHT(E161,2)="k)",-1000*VALUE(MID(E161,2,LEN(E161)-3)),VALUE(SUBSTITUTE(E161,",","")))))),IF(RIGHT(E161,1)="T",1000000000000*VALUE(LEFT(E161,LEN(E161)-1)),IF(RIGHT(E161,1)="M",1000000*VALUE(LEFT(E161,LEN(E161)-1)),IF(RIGHT(E161,1)="B",1000000000*VALUE(LEFT(E161,LEN(E161)-1)),IF(RIGHT(E161,1)="%",0.01*VALUE(LEFT(E161,LEN(E161)-1)),IF(RIGHT(E161,1)="k",1000*VALUE(LEFT(E161,LEN(E161)-1)),VALUE(SUBSTITUTE(E161,",",""))))))))),"N/A")</f>
        <v/>
      </c>
      <c r="M161">
        <f>IFERROR(IF(TRIM(F161)="-", "N/A", IF(RIGHT(F161,1)=")",IF(RIGHT(F161,2)="T)",-1000000000000*VALUE(MID(F161,2,LEN(F161)-3)),IF(RIGHT(F161,2)="M)",-1000000*VALUE(MID(F161,2,LEN(F161)-3)),IF(RIGHT(F161,2)="B)",-1000000000*VALUE(MID(F161,2,LEN(F161)-3)),IF(RIGHT(F161,2)="k)",-1000*VALUE(MID(F161,2,LEN(F161)-3)),VALUE(SUBSTITUTE(F161,",","")))))),IF(RIGHT(F161,1)="T",1000000000000*VALUE(LEFT(F161,LEN(F161)-1)),IF(RIGHT(F161,1)="M",1000000*VALUE(LEFT(F161,LEN(F161)-1)),IF(RIGHT(F161,1)="B",1000000000*VALUE(LEFT(F161,LEN(F161)-1)),IF(RIGHT(F161,1)="%",0.01*VALUE(LEFT(F161,LEN(F161)-1)),IF(RIGHT(F161,1)="k",1000*VALUE(LEFT(F161,LEN(F161)-1)),VALUE(SUBSTITUTE(F161,",",""))))))))),"N/A")</f>
        <v/>
      </c>
      <c r="N161">
        <f>IFERROR(IF(TRIM(G161)="-", "N/A", IF(RIGHT(G161,1)=")",IF(RIGHT(G161,2)="T)",-1000000000000*VALUE(MID(G161,2,LEN(G161)-3)),IF(RIGHT(G161,2)="M)",-1000000*VALUE(MID(G161,2,LEN(G161)-3)),IF(RIGHT(G161,2)="B)",-1000000000*VALUE(MID(G161,2,LEN(G161)-3)),IF(RIGHT(G161,2)="k)",-1000*VALUE(MID(G161,2,LEN(G161)-3)),VALUE(SUBSTITUTE(G161,",","")))))),IF(RIGHT(G161,1)="T",1000000000000*VALUE(LEFT(G161,LEN(G161)-1)),IF(RIGHT(G161,1)="M",1000000*VALUE(LEFT(G161,LEN(G161)-1)),IF(RIGHT(G161,1)="B",1000000000*VALUE(LEFT(G161,LEN(G161)-1)),IF(RIGHT(G161,1)="%",0.01*VALUE(LEFT(G161,LEN(G161)-1)),IF(RIGHT(G161,1)="k",1000*VALUE(LEFT(G161,LEN(G161)-1)),VALUE(SUBSTITUTE(G161,",",""))))))))),"N/A")</f>
        <v/>
      </c>
      <c r="P161">
        <f>MAX(J161:N161)</f>
        <v/>
      </c>
      <c r="Q161">
        <f>IFERROR(J144+MATCH(P161,J161:N161,0)-1,"")</f>
        <v/>
      </c>
      <c r="R161">
        <f>IF(Q161="","",MIN(J161:N161))</f>
        <v/>
      </c>
      <c r="S161">
        <f>IFERROR(J144+MATCH(R161,J161:N161,0)-1,"")</f>
        <v/>
      </c>
      <c r="T161">
        <f>IFERROR(AVERAGE(J161:N161),"")</f>
        <v/>
      </c>
      <c r="U161">
        <f>IFERROR(STDEV(J161:N161),"")</f>
        <v/>
      </c>
      <c r="V161">
        <f>IFERROR(IF(C161="-","",IF(ISBLANK(B161),"",IF(OR(ISNUMBER(FIND("Growth",B161)),ISNUMBER(FIND("Margin",B161))),"",(J161-T161)/U161))),"")</f>
        <v/>
      </c>
      <c r="W161">
        <f>IFERROR(IF(OR(D161="-",ISBLANK(D161)),"",(K161-T161)/U161),"")</f>
        <v/>
      </c>
      <c r="X161">
        <f>IFERROR(IF(OR(E161="-",ISBLANK(E161)),"",(L161-T161)/U161),"")</f>
        <v/>
      </c>
      <c r="Y161">
        <f>IFERROR(IF(OR(F161="-",ISBLANK(F161)),"",(M161-T161)/U161),"")</f>
        <v/>
      </c>
      <c r="Z161">
        <f>IFERROR(IF(OR(G161="-",ISBLANK(G161)),"",(N161-T161)/U161),"")</f>
        <v/>
      </c>
      <c r="AA161">
        <f>IF(MAX(MAX(V161:Z161),ABS(MIN(V161:Z161)))=ABS(MIN(V161:Z161)),MIN(V161:Z161),MAX(V161:Z161))</f>
        <v/>
      </c>
      <c r="AB161">
        <f>IFERROR(V144+MATCH(AA161,V161:Z161,0)-1,"")</f>
        <v/>
      </c>
      <c r="AC161">
        <f>IF(AB161&lt;&gt;"",IF(S161=AB161,"Low",IF(AB161=Q161,"High","")),"")</f>
        <v/>
      </c>
      <c r="AE161">
        <f>IF(ISNUMBER(MATCH("N/A",J161:N161,0)),"",IFERROR((5 * SUMPRODUCT(J144:N144,J161:N161) - PRODUCT(SUM(J144:N144),SUM(J161:N161))) / ((5 * SUM((J144^2)+(K144^2)+(L144^2)+(M144^2)+(N144^2))) - SUM(J144:N144)^2),""))</f>
        <v/>
      </c>
      <c r="AF161">
        <f>IFERROR(CORREL(J144:N144,J161:N161),"")</f>
        <v/>
      </c>
      <c r="AZ161">
        <f>IF(Q161=S161,0,1)</f>
        <v/>
      </c>
      <c r="BA161">
        <f>IF(AZ161=1,IF(Q161="","",IF(Q161=N144,"Yes","No")),"")</f>
        <v/>
      </c>
      <c r="BB161">
        <f>IF(BA161="Yes",P161,"")</f>
        <v/>
      </c>
      <c r="BC161">
        <f>IF(AZ161=1,IF(S161="","",IF(S161=N144,"Yes","No")),"")</f>
        <v/>
      </c>
      <c r="BD161">
        <f>IF(BC161="Yes",R161,"")</f>
        <v/>
      </c>
      <c r="BE161">
        <f>IFERROR(IF(SIGN(AE161)=1,"Increasing",IF(SIGN(AE161)=-1,"Decreasing","")),"")</f>
        <v/>
      </c>
      <c r="BF161">
        <f>IF(OR(AND(BE161="Increasing",BA161="Yes"),AND(BE161="Decreasing",BC161="Yes")),"Yes","No")</f>
        <v/>
      </c>
      <c r="BG161">
        <f>IF(I161="pos_trend","Yes","No")</f>
        <v/>
      </c>
      <c r="BH161">
        <f>IF(AF161&lt;&gt;"",IF(ABS(AF161)&gt;0.8,"Yes","No"),"")</f>
        <v/>
      </c>
    </row>
    <row r="162" spans="1:60">
      <c s="1" r="A162" t="n">
        <v>4</v>
      </c>
      <c r="B162" t="s">
        <v>328</v>
      </c>
      <c r="C162" t="s">
        <v>264</v>
      </c>
      <c r="D162" t="s">
        <v>264</v>
      </c>
      <c r="E162" t="s">
        <v>264</v>
      </c>
      <c r="F162" t="s">
        <v>264</v>
      </c>
      <c r="G162" t="s">
        <v>264</v>
      </c>
      <c r="H162" t="s"/>
      <c r="I162">
        <f>IF(AND(K162&gt; J162, L162&gt; K162, M162&gt; L162, N162&gt; M162), "pos_trend", IF(AND(K162&lt; J162, L162&lt; K162, M162&lt; L162, N162&lt; M162), "neg_trend", "N/A"))</f>
        <v/>
      </c>
      <c r="J162">
        <f>IFERROR(IF(TRIM(C162)="-", "N/A", IF(RIGHT(C162,1)=")",IF(RIGHT(C162,2)="T)",-1000000000000*VALUE(MID(C162,2,LEN(C162)-3)),IF(RIGHT(C162,2)="M)",-1000000*VALUE(MID(C162,2,LEN(C162)-3)),IF(RIGHT(C162,2)="B)",-1000000000*VALUE(MID(C162,2,LEN(C162)-3)),IF(RIGHT(C162,2)="k)",-1000*VALUE(MID(C162,2,LEN(C162)-3)),VALUE(SUBSTITUTE(C162,",","")))))),IF(RIGHT(C162,1)="T",1000000000000*VALUE(LEFT(C162,LEN(C162)-1)),IF(RIGHT(C162,1)="M",1000000*VALUE(LEFT(C162,LEN(C162)-1)),IF(RIGHT(C162,1)="B",1000000000*VALUE(LEFT(C162,LEN(C162)-1)),IF(RIGHT(C162,1)="%",0.01*VALUE(LEFT(C162,LEN(C162)-1)),IF(RIGHT(C162,1)="k",1000*VALUE(LEFT(C162,LEN(C162)-1)),VALUE(SUBSTITUTE(C162,",",""))))))))),"N/A")</f>
        <v/>
      </c>
      <c r="K162">
        <f>IFERROR(IF(TRIM(D162)="-", "N/A", IF(RIGHT(D162,1)=")",IF(RIGHT(D162,2)="T)",-1000000000000*VALUE(MID(D162,2,LEN(D162)-3)),IF(RIGHT(D162,2)="M)",-1000000*VALUE(MID(D162,2,LEN(D162)-3)),IF(RIGHT(D162,2)="B)",-1000000000*VALUE(MID(D162,2,LEN(D162)-3)),IF(RIGHT(D162,2)="k)",-1000*VALUE(MID(D162,2,LEN(D162)-3)),VALUE(SUBSTITUTE(D162,",","")))))),IF(RIGHT(D162,1)="T",1000000000000*VALUE(LEFT(D162,LEN(D162)-1)),IF(RIGHT(D162,1)="M",1000000*VALUE(LEFT(D162,LEN(D162)-1)),IF(RIGHT(D162,1)="B",1000000000*VALUE(LEFT(D162,LEN(D162)-1)),IF(RIGHT(D162,1)="%",0.01*VALUE(LEFT(D162,LEN(D162)-1)),IF(RIGHT(D162,1)="k",1000*VALUE(LEFT(D162,LEN(D162)-1)),VALUE(SUBSTITUTE(D162,",",""))))))))),"N/A")</f>
        <v/>
      </c>
      <c r="L162">
        <f>IFERROR(IF(TRIM(E162)="-", "N/A", IF(RIGHT(E162,1)=")",IF(RIGHT(E162,2)="T)",-1000000000000*VALUE(MID(E162,2,LEN(E162)-3)),IF(RIGHT(E162,2)="M)",-1000000*VALUE(MID(E162,2,LEN(E162)-3)),IF(RIGHT(E162,2)="B)",-1000000000*VALUE(MID(E162,2,LEN(E162)-3)),IF(RIGHT(E162,2)="k)",-1000*VALUE(MID(E162,2,LEN(E162)-3)),VALUE(SUBSTITUTE(E162,",","")))))),IF(RIGHT(E162,1)="T",1000000000000*VALUE(LEFT(E162,LEN(E162)-1)),IF(RIGHT(E162,1)="M",1000000*VALUE(LEFT(E162,LEN(E162)-1)),IF(RIGHT(E162,1)="B",1000000000*VALUE(LEFT(E162,LEN(E162)-1)),IF(RIGHT(E162,1)="%",0.01*VALUE(LEFT(E162,LEN(E162)-1)),IF(RIGHT(E162,1)="k",1000*VALUE(LEFT(E162,LEN(E162)-1)),VALUE(SUBSTITUTE(E162,",",""))))))))),"N/A")</f>
        <v/>
      </c>
      <c r="M162">
        <f>IFERROR(IF(TRIM(F162)="-", "N/A", IF(RIGHT(F162,1)=")",IF(RIGHT(F162,2)="T)",-1000000000000*VALUE(MID(F162,2,LEN(F162)-3)),IF(RIGHT(F162,2)="M)",-1000000*VALUE(MID(F162,2,LEN(F162)-3)),IF(RIGHT(F162,2)="B)",-1000000000*VALUE(MID(F162,2,LEN(F162)-3)),IF(RIGHT(F162,2)="k)",-1000*VALUE(MID(F162,2,LEN(F162)-3)),VALUE(SUBSTITUTE(F162,",","")))))),IF(RIGHT(F162,1)="T",1000000000000*VALUE(LEFT(F162,LEN(F162)-1)),IF(RIGHT(F162,1)="M",1000000*VALUE(LEFT(F162,LEN(F162)-1)),IF(RIGHT(F162,1)="B",1000000000*VALUE(LEFT(F162,LEN(F162)-1)),IF(RIGHT(F162,1)="%",0.01*VALUE(LEFT(F162,LEN(F162)-1)),IF(RIGHT(F162,1)="k",1000*VALUE(LEFT(F162,LEN(F162)-1)),VALUE(SUBSTITUTE(F162,",",""))))))))),"N/A")</f>
        <v/>
      </c>
      <c r="N162">
        <f>IFERROR(IF(TRIM(G162)="-", "N/A", IF(RIGHT(G162,1)=")",IF(RIGHT(G162,2)="T)",-1000000000000*VALUE(MID(G162,2,LEN(G162)-3)),IF(RIGHT(G162,2)="M)",-1000000*VALUE(MID(G162,2,LEN(G162)-3)),IF(RIGHT(G162,2)="B)",-1000000000*VALUE(MID(G162,2,LEN(G162)-3)),IF(RIGHT(G162,2)="k)",-1000*VALUE(MID(G162,2,LEN(G162)-3)),VALUE(SUBSTITUTE(G162,",","")))))),IF(RIGHT(G162,1)="T",1000000000000*VALUE(LEFT(G162,LEN(G162)-1)),IF(RIGHT(G162,1)="M",1000000*VALUE(LEFT(G162,LEN(G162)-1)),IF(RIGHT(G162,1)="B",1000000000*VALUE(LEFT(G162,LEN(G162)-1)),IF(RIGHT(G162,1)="%",0.01*VALUE(LEFT(G162,LEN(G162)-1)),IF(RIGHT(G162,1)="k",1000*VALUE(LEFT(G162,LEN(G162)-1)),VALUE(SUBSTITUTE(G162,",",""))))))))),"N/A")</f>
        <v/>
      </c>
      <c r="P162">
        <f>MAX(J162:N162)</f>
        <v/>
      </c>
      <c r="Q162">
        <f>IFERROR(J144+MATCH(P162,J162:N162,0)-1,"")</f>
        <v/>
      </c>
      <c r="R162">
        <f>IF(Q162="","",MIN(J162:N162))</f>
        <v/>
      </c>
      <c r="S162">
        <f>IFERROR(J144+MATCH(R162,J162:N162,0)-1,"")</f>
        <v/>
      </c>
      <c r="T162">
        <f>IFERROR(AVERAGE(J162:N162),"")</f>
        <v/>
      </c>
      <c r="U162">
        <f>IFERROR(STDEV(J162:N162),"")</f>
        <v/>
      </c>
      <c r="V162">
        <f>IFERROR(IF(C162="-","",IF(ISBLANK(B162),"",IF(OR(ISNUMBER(FIND("Growth",B162)),ISNUMBER(FIND("Margin",B162))),"",(J162-T162)/U162))),"")</f>
        <v/>
      </c>
      <c r="W162">
        <f>IFERROR(IF(OR(D162="-",ISBLANK(D162)),"",(K162-T162)/U162),"")</f>
        <v/>
      </c>
      <c r="X162">
        <f>IFERROR(IF(OR(E162="-",ISBLANK(E162)),"",(L162-T162)/U162),"")</f>
        <v/>
      </c>
      <c r="Y162">
        <f>IFERROR(IF(OR(F162="-",ISBLANK(F162)),"",(M162-T162)/U162),"")</f>
        <v/>
      </c>
      <c r="Z162">
        <f>IFERROR(IF(OR(G162="-",ISBLANK(G162)),"",(N162-T162)/U162),"")</f>
        <v/>
      </c>
      <c r="AA162">
        <f>IF(MAX(MAX(V162:Z162),ABS(MIN(V162:Z162)))=ABS(MIN(V162:Z162)),MIN(V162:Z162),MAX(V162:Z162))</f>
        <v/>
      </c>
      <c r="AB162">
        <f>IFERROR(V144+MATCH(AA162,V162:Z162,0)-1,"")</f>
        <v/>
      </c>
      <c r="AC162">
        <f>IF(AB162&lt;&gt;"",IF(S162=AB162,"Low",IF(AB162=Q162,"High","")),"")</f>
        <v/>
      </c>
      <c r="AE162">
        <f>IF(ISNUMBER(MATCH("N/A",J162:N162,0)),"",IFERROR((5 * SUMPRODUCT(J144:N144,J162:N162) - PRODUCT(SUM(J144:N144),SUM(J162:N162))) / ((5 * SUM((J144^2)+(K144^2)+(L144^2)+(M144^2)+(N144^2))) - SUM(J144:N144)^2),""))</f>
        <v/>
      </c>
      <c r="AF162">
        <f>IFERROR(CORREL(J144:N144,J162:N162),"")</f>
        <v/>
      </c>
      <c r="AZ162">
        <f>IF(Q162=S162,0,1)</f>
        <v/>
      </c>
      <c r="BA162">
        <f>IF(AZ162=1,IF(Q162="","",IF(Q162=N144,"Yes","No")),"")</f>
        <v/>
      </c>
      <c r="BB162">
        <f>IF(BA162="Yes",P162,"")</f>
        <v/>
      </c>
      <c r="BC162">
        <f>IF(AZ162=1,IF(S162="","",IF(S162=N144,"Yes","No")),"")</f>
        <v/>
      </c>
      <c r="BD162">
        <f>IF(BC162="Yes",R162,"")</f>
        <v/>
      </c>
      <c r="BE162">
        <f>IFERROR(IF(SIGN(AE162)=1,"Increasing",IF(SIGN(AE162)=-1,"Decreasing","")),"")</f>
        <v/>
      </c>
      <c r="BF162">
        <f>IF(OR(AND(BE162="Increasing",BA162="Yes"),AND(BE162="Decreasing",BC162="Yes")),"Yes","No")</f>
        <v/>
      </c>
      <c r="BG162">
        <f>IF(I162="pos_trend","Yes","No")</f>
        <v/>
      </c>
      <c r="BH162">
        <f>IF(AF162&lt;&gt;"",IF(ABS(AF162)&gt;0.8,"Yes","No"),"")</f>
        <v/>
      </c>
    </row>
    <row r="163" spans="1:60">
      <c s="1" r="A163" t="n">
        <v>5</v>
      </c>
      <c r="B163" t="s">
        <v>331</v>
      </c>
      <c r="C163" t="s">
        <v>1850</v>
      </c>
      <c r="D163" t="s">
        <v>1851</v>
      </c>
      <c r="E163" t="s">
        <v>1852</v>
      </c>
      <c r="F163" t="s">
        <v>1853</v>
      </c>
      <c r="G163" t="s">
        <v>1854</v>
      </c>
      <c r="H163" t="s"/>
      <c r="I163">
        <f>IF(AND(K163&gt; J163, L163&gt; K163, M163&gt; L163, N163&gt; M163), "pos_trend", IF(AND(K163&lt; J163, L163&lt; K163, M163&lt; L163, N163&lt; M163), "neg_trend", "N/A"))</f>
        <v/>
      </c>
      <c r="J163">
        <f>IFERROR(IF(TRIM(C163)="-", "N/A", IF(RIGHT(C163,1)=")",IF(RIGHT(C163,2)="T)",-1000000000000*VALUE(MID(C163,2,LEN(C163)-3)),IF(RIGHT(C163,2)="M)",-1000000*VALUE(MID(C163,2,LEN(C163)-3)),IF(RIGHT(C163,2)="B)",-1000000000*VALUE(MID(C163,2,LEN(C163)-3)),IF(RIGHT(C163,2)="k)",-1000*VALUE(MID(C163,2,LEN(C163)-3)),VALUE(SUBSTITUTE(C163,",","")))))),IF(RIGHT(C163,1)="T",1000000000000*VALUE(LEFT(C163,LEN(C163)-1)),IF(RIGHT(C163,1)="M",1000000*VALUE(LEFT(C163,LEN(C163)-1)),IF(RIGHT(C163,1)="B",1000000000*VALUE(LEFT(C163,LEN(C163)-1)),IF(RIGHT(C163,1)="%",0.01*VALUE(LEFT(C163,LEN(C163)-1)),IF(RIGHT(C163,1)="k",1000*VALUE(LEFT(C163,LEN(C163)-1)),VALUE(SUBSTITUTE(C163,",",""))))))))),"N/A")</f>
        <v/>
      </c>
      <c r="K163">
        <f>IFERROR(IF(TRIM(D163)="-", "N/A", IF(RIGHT(D163,1)=")",IF(RIGHT(D163,2)="T)",-1000000000000*VALUE(MID(D163,2,LEN(D163)-3)),IF(RIGHT(D163,2)="M)",-1000000*VALUE(MID(D163,2,LEN(D163)-3)),IF(RIGHT(D163,2)="B)",-1000000000*VALUE(MID(D163,2,LEN(D163)-3)),IF(RIGHT(D163,2)="k)",-1000*VALUE(MID(D163,2,LEN(D163)-3)),VALUE(SUBSTITUTE(D163,",","")))))),IF(RIGHT(D163,1)="T",1000000000000*VALUE(LEFT(D163,LEN(D163)-1)),IF(RIGHT(D163,1)="M",1000000*VALUE(LEFT(D163,LEN(D163)-1)),IF(RIGHT(D163,1)="B",1000000000*VALUE(LEFT(D163,LEN(D163)-1)),IF(RIGHT(D163,1)="%",0.01*VALUE(LEFT(D163,LEN(D163)-1)),IF(RIGHT(D163,1)="k",1000*VALUE(LEFT(D163,LEN(D163)-1)),VALUE(SUBSTITUTE(D163,",",""))))))))),"N/A")</f>
        <v/>
      </c>
      <c r="L163">
        <f>IFERROR(IF(TRIM(E163)="-", "N/A", IF(RIGHT(E163,1)=")",IF(RIGHT(E163,2)="T)",-1000000000000*VALUE(MID(E163,2,LEN(E163)-3)),IF(RIGHT(E163,2)="M)",-1000000*VALUE(MID(E163,2,LEN(E163)-3)),IF(RIGHT(E163,2)="B)",-1000000000*VALUE(MID(E163,2,LEN(E163)-3)),IF(RIGHT(E163,2)="k)",-1000*VALUE(MID(E163,2,LEN(E163)-3)),VALUE(SUBSTITUTE(E163,",","")))))),IF(RIGHT(E163,1)="T",1000000000000*VALUE(LEFT(E163,LEN(E163)-1)),IF(RIGHT(E163,1)="M",1000000*VALUE(LEFT(E163,LEN(E163)-1)),IF(RIGHT(E163,1)="B",1000000000*VALUE(LEFT(E163,LEN(E163)-1)),IF(RIGHT(E163,1)="%",0.01*VALUE(LEFT(E163,LEN(E163)-1)),IF(RIGHT(E163,1)="k",1000*VALUE(LEFT(E163,LEN(E163)-1)),VALUE(SUBSTITUTE(E163,",",""))))))))),"N/A")</f>
        <v/>
      </c>
      <c r="M163">
        <f>IFERROR(IF(TRIM(F163)="-", "N/A", IF(RIGHT(F163,1)=")",IF(RIGHT(F163,2)="T)",-1000000000000*VALUE(MID(F163,2,LEN(F163)-3)),IF(RIGHT(F163,2)="M)",-1000000*VALUE(MID(F163,2,LEN(F163)-3)),IF(RIGHT(F163,2)="B)",-1000000000*VALUE(MID(F163,2,LEN(F163)-3)),IF(RIGHT(F163,2)="k)",-1000*VALUE(MID(F163,2,LEN(F163)-3)),VALUE(SUBSTITUTE(F163,",","")))))),IF(RIGHT(F163,1)="T",1000000000000*VALUE(LEFT(F163,LEN(F163)-1)),IF(RIGHT(F163,1)="M",1000000*VALUE(LEFT(F163,LEN(F163)-1)),IF(RIGHT(F163,1)="B",1000000000*VALUE(LEFT(F163,LEN(F163)-1)),IF(RIGHT(F163,1)="%",0.01*VALUE(LEFT(F163,LEN(F163)-1)),IF(RIGHT(F163,1)="k",1000*VALUE(LEFT(F163,LEN(F163)-1)),VALUE(SUBSTITUTE(F163,",",""))))))))),"N/A")</f>
        <v/>
      </c>
      <c r="N163">
        <f>IFERROR(IF(TRIM(G163)="-", "N/A", IF(RIGHT(G163,1)=")",IF(RIGHT(G163,2)="T)",-1000000000000*VALUE(MID(G163,2,LEN(G163)-3)),IF(RIGHT(G163,2)="M)",-1000000*VALUE(MID(G163,2,LEN(G163)-3)),IF(RIGHT(G163,2)="B)",-1000000000*VALUE(MID(G163,2,LEN(G163)-3)),IF(RIGHT(G163,2)="k)",-1000*VALUE(MID(G163,2,LEN(G163)-3)),VALUE(SUBSTITUTE(G163,",","")))))),IF(RIGHT(G163,1)="T",1000000000000*VALUE(LEFT(G163,LEN(G163)-1)),IF(RIGHT(G163,1)="M",1000000*VALUE(LEFT(G163,LEN(G163)-1)),IF(RIGHT(G163,1)="B",1000000000*VALUE(LEFT(G163,LEN(G163)-1)),IF(RIGHT(G163,1)="%",0.01*VALUE(LEFT(G163,LEN(G163)-1)),IF(RIGHT(G163,1)="k",1000*VALUE(LEFT(G163,LEN(G163)-1)),VALUE(SUBSTITUTE(G163,",",""))))))))),"N/A")</f>
        <v/>
      </c>
      <c r="P163">
        <f>MAX(J163:N163)</f>
        <v/>
      </c>
      <c r="Q163">
        <f>IFERROR(J144+MATCH(P163,J163:N163,0)-1,"")</f>
        <v/>
      </c>
      <c r="R163">
        <f>IF(Q163="","",MIN(J163:N163))</f>
        <v/>
      </c>
      <c r="S163">
        <f>IFERROR(J144+MATCH(R163,J163:N163,0)-1,"")</f>
        <v/>
      </c>
      <c r="T163">
        <f>IFERROR(AVERAGE(J163:N163),"")</f>
        <v/>
      </c>
      <c r="U163">
        <f>IFERROR(STDEV(J163:N163),"")</f>
        <v/>
      </c>
      <c r="V163">
        <f>IFERROR(IF(C163="-","",IF(ISBLANK(B163),"",IF(OR(ISNUMBER(FIND("Growth",B163)),ISNUMBER(FIND("Margin",B163))),"",(J163-T163)/U163))),"")</f>
        <v/>
      </c>
      <c r="W163">
        <f>IFERROR(IF(OR(D163="-",ISBLANK(D163)),"",(K163-T163)/U163),"")</f>
        <v/>
      </c>
      <c r="X163">
        <f>IFERROR(IF(OR(E163="-",ISBLANK(E163)),"",(L163-T163)/U163),"")</f>
        <v/>
      </c>
      <c r="Y163">
        <f>IFERROR(IF(OR(F163="-",ISBLANK(F163)),"",(M163-T163)/U163),"")</f>
        <v/>
      </c>
      <c r="Z163">
        <f>IFERROR(IF(OR(G163="-",ISBLANK(G163)),"",(N163-T163)/U163),"")</f>
        <v/>
      </c>
      <c r="AA163">
        <f>IF(MAX(MAX(V163:Z163),ABS(MIN(V163:Z163)))=ABS(MIN(V163:Z163)),MIN(V163:Z163),MAX(V163:Z163))</f>
        <v/>
      </c>
      <c r="AB163">
        <f>IFERROR(V144+MATCH(AA163,V163:Z163,0)-1,"")</f>
        <v/>
      </c>
      <c r="AC163">
        <f>IF(AB163&lt;&gt;"",IF(S163=AB163,"Low",IF(AB163=Q163,"High","")),"")</f>
        <v/>
      </c>
      <c r="AE163">
        <f>IF(ISNUMBER(MATCH("N/A",J163:N163,0)),"",IFERROR((5 * SUMPRODUCT(J144:N144,J163:N163) - PRODUCT(SUM(J144:N144),SUM(J163:N163))) / ((5 * SUM((J144^2)+(K144^2)+(L144^2)+(M144^2)+(N144^2))) - SUM(J144:N144)^2),""))</f>
        <v/>
      </c>
      <c r="AF163">
        <f>IFERROR(CORREL(J144:N144,J163:N163),"")</f>
        <v/>
      </c>
      <c r="AZ163">
        <f>IF(Q163=S163,0,1)</f>
        <v/>
      </c>
      <c r="BA163">
        <f>IF(AZ163=1,IF(Q163="","",IF(Q163=N144,"Yes","No")),"")</f>
        <v/>
      </c>
      <c r="BB163">
        <f>IF(BA163="Yes",P163,"")</f>
        <v/>
      </c>
      <c r="BC163">
        <f>IF(AZ163=1,IF(S163="","",IF(S163=N144,"Yes","No")),"")</f>
        <v/>
      </c>
      <c r="BD163">
        <f>IF(BC163="Yes",R163,"")</f>
        <v/>
      </c>
      <c r="BE163">
        <f>IFERROR(IF(SIGN(AE163)=1,"Increasing",IF(SIGN(AE163)=-1,"Decreasing","")),"")</f>
        <v/>
      </c>
      <c r="BF163">
        <f>IF(OR(AND(BE163="Increasing",BA163="Yes"),AND(BE163="Decreasing",BC163="Yes")),"Yes","No")</f>
        <v/>
      </c>
      <c r="BG163">
        <f>IF(I163="pos_trend","Yes","No")</f>
        <v/>
      </c>
      <c r="BH163">
        <f>IF(AF163&lt;&gt;"",IF(ABS(AF163)&gt;0.8,"Yes","No"),"")</f>
        <v/>
      </c>
    </row>
    <row r="164" spans="1:60">
      <c s="1" r="A164" t="n">
        <v>6</v>
      </c>
      <c r="B164" t="s">
        <v>336</v>
      </c>
      <c r="C164" t="s">
        <v>1855</v>
      </c>
      <c r="D164" t="s">
        <v>1856</v>
      </c>
      <c r="E164" t="s">
        <v>1857</v>
      </c>
      <c r="F164" t="s">
        <v>1858</v>
      </c>
      <c r="G164" t="s">
        <v>1859</v>
      </c>
      <c r="H164" t="s"/>
      <c r="I164">
        <f>IF(AND(K164&gt; J164, L164&gt; K164, M164&gt; L164, N164&gt; M164), "pos_trend", IF(AND(K164&lt; J164, L164&lt; K164, M164&lt; L164, N164&lt; M164), "neg_trend", "N/A"))</f>
        <v/>
      </c>
      <c r="J164">
        <f>IFERROR(IF(TRIM(C164)="-", "N/A", IF(RIGHT(C164,1)=")",IF(RIGHT(C164,2)="T)",-1000000000000*VALUE(MID(C164,2,LEN(C164)-3)),IF(RIGHT(C164,2)="M)",-1000000*VALUE(MID(C164,2,LEN(C164)-3)),IF(RIGHT(C164,2)="B)",-1000000000*VALUE(MID(C164,2,LEN(C164)-3)),IF(RIGHT(C164,2)="k)",-1000*VALUE(MID(C164,2,LEN(C164)-3)),VALUE(SUBSTITUTE(C164,",","")))))),IF(RIGHT(C164,1)="T",1000000000000*VALUE(LEFT(C164,LEN(C164)-1)),IF(RIGHT(C164,1)="M",1000000*VALUE(LEFT(C164,LEN(C164)-1)),IF(RIGHT(C164,1)="B",1000000000*VALUE(LEFT(C164,LEN(C164)-1)),IF(RIGHT(C164,1)="%",0.01*VALUE(LEFT(C164,LEN(C164)-1)),IF(RIGHT(C164,1)="k",1000*VALUE(LEFT(C164,LEN(C164)-1)),VALUE(SUBSTITUTE(C164,",",""))))))))),"N/A")</f>
        <v/>
      </c>
      <c r="K164">
        <f>IFERROR(IF(TRIM(D164)="-", "N/A", IF(RIGHT(D164,1)=")",IF(RIGHT(D164,2)="T)",-1000000000000*VALUE(MID(D164,2,LEN(D164)-3)),IF(RIGHT(D164,2)="M)",-1000000*VALUE(MID(D164,2,LEN(D164)-3)),IF(RIGHT(D164,2)="B)",-1000000000*VALUE(MID(D164,2,LEN(D164)-3)),IF(RIGHT(D164,2)="k)",-1000*VALUE(MID(D164,2,LEN(D164)-3)),VALUE(SUBSTITUTE(D164,",","")))))),IF(RIGHT(D164,1)="T",1000000000000*VALUE(LEFT(D164,LEN(D164)-1)),IF(RIGHT(D164,1)="M",1000000*VALUE(LEFT(D164,LEN(D164)-1)),IF(RIGHT(D164,1)="B",1000000000*VALUE(LEFT(D164,LEN(D164)-1)),IF(RIGHT(D164,1)="%",0.01*VALUE(LEFT(D164,LEN(D164)-1)),IF(RIGHT(D164,1)="k",1000*VALUE(LEFT(D164,LEN(D164)-1)),VALUE(SUBSTITUTE(D164,",",""))))))))),"N/A")</f>
        <v/>
      </c>
      <c r="L164">
        <f>IFERROR(IF(TRIM(E164)="-", "N/A", IF(RIGHT(E164,1)=")",IF(RIGHT(E164,2)="T)",-1000000000000*VALUE(MID(E164,2,LEN(E164)-3)),IF(RIGHT(E164,2)="M)",-1000000*VALUE(MID(E164,2,LEN(E164)-3)),IF(RIGHT(E164,2)="B)",-1000000000*VALUE(MID(E164,2,LEN(E164)-3)),IF(RIGHT(E164,2)="k)",-1000*VALUE(MID(E164,2,LEN(E164)-3)),VALUE(SUBSTITUTE(E164,",","")))))),IF(RIGHT(E164,1)="T",1000000000000*VALUE(LEFT(E164,LEN(E164)-1)),IF(RIGHT(E164,1)="M",1000000*VALUE(LEFT(E164,LEN(E164)-1)),IF(RIGHT(E164,1)="B",1000000000*VALUE(LEFT(E164,LEN(E164)-1)),IF(RIGHT(E164,1)="%",0.01*VALUE(LEFT(E164,LEN(E164)-1)),IF(RIGHT(E164,1)="k",1000*VALUE(LEFT(E164,LEN(E164)-1)),VALUE(SUBSTITUTE(E164,",",""))))))))),"N/A")</f>
        <v/>
      </c>
      <c r="M164">
        <f>IFERROR(IF(TRIM(F164)="-", "N/A", IF(RIGHT(F164,1)=")",IF(RIGHT(F164,2)="T)",-1000000000000*VALUE(MID(F164,2,LEN(F164)-3)),IF(RIGHT(F164,2)="M)",-1000000*VALUE(MID(F164,2,LEN(F164)-3)),IF(RIGHT(F164,2)="B)",-1000000000*VALUE(MID(F164,2,LEN(F164)-3)),IF(RIGHT(F164,2)="k)",-1000*VALUE(MID(F164,2,LEN(F164)-3)),VALUE(SUBSTITUTE(F164,",","")))))),IF(RIGHT(F164,1)="T",1000000000000*VALUE(LEFT(F164,LEN(F164)-1)),IF(RIGHT(F164,1)="M",1000000*VALUE(LEFT(F164,LEN(F164)-1)),IF(RIGHT(F164,1)="B",1000000000*VALUE(LEFT(F164,LEN(F164)-1)),IF(RIGHT(F164,1)="%",0.01*VALUE(LEFT(F164,LEN(F164)-1)),IF(RIGHT(F164,1)="k",1000*VALUE(LEFT(F164,LEN(F164)-1)),VALUE(SUBSTITUTE(F164,",",""))))))))),"N/A")</f>
        <v/>
      </c>
      <c r="N164">
        <f>IFERROR(IF(TRIM(G164)="-", "N/A", IF(RIGHT(G164,1)=")",IF(RIGHT(G164,2)="T)",-1000000000000*VALUE(MID(G164,2,LEN(G164)-3)),IF(RIGHT(G164,2)="M)",-1000000*VALUE(MID(G164,2,LEN(G164)-3)),IF(RIGHT(G164,2)="B)",-1000000000*VALUE(MID(G164,2,LEN(G164)-3)),IF(RIGHT(G164,2)="k)",-1000*VALUE(MID(G164,2,LEN(G164)-3)),VALUE(SUBSTITUTE(G164,",","")))))),IF(RIGHT(G164,1)="T",1000000000000*VALUE(LEFT(G164,LEN(G164)-1)),IF(RIGHT(G164,1)="M",1000000*VALUE(LEFT(G164,LEN(G164)-1)),IF(RIGHT(G164,1)="B",1000000000*VALUE(LEFT(G164,LEN(G164)-1)),IF(RIGHT(G164,1)="%",0.01*VALUE(LEFT(G164,LEN(G164)-1)),IF(RIGHT(G164,1)="k",1000*VALUE(LEFT(G164,LEN(G164)-1)),VALUE(SUBSTITUTE(G164,",",""))))))))),"N/A")</f>
        <v/>
      </c>
      <c r="P164">
        <f>MAX(J164:N164)</f>
        <v/>
      </c>
      <c r="Q164">
        <f>IFERROR(J144+MATCH(P164,J164:N164,0)-1,"")</f>
        <v/>
      </c>
      <c r="R164">
        <f>IF(Q164="","",MIN(J164:N164))</f>
        <v/>
      </c>
      <c r="S164">
        <f>IFERROR(J144+MATCH(R164,J164:N164,0)-1,"")</f>
        <v/>
      </c>
      <c r="T164">
        <f>IFERROR(AVERAGE(J164:N164),"")</f>
        <v/>
      </c>
      <c r="U164">
        <f>IFERROR(STDEV(J164:N164),"")</f>
        <v/>
      </c>
      <c r="V164">
        <f>IFERROR(IF(C164="-","",IF(ISBLANK(B164),"",IF(OR(ISNUMBER(FIND("Growth",B164)),ISNUMBER(FIND("Margin",B164))),"",(J164-T164)/U164))),"")</f>
        <v/>
      </c>
      <c r="W164">
        <f>IFERROR(IF(OR(D164="-",ISBLANK(D164)),"",(K164-T164)/U164),"")</f>
        <v/>
      </c>
      <c r="X164">
        <f>IFERROR(IF(OR(E164="-",ISBLANK(E164)),"",(L164-T164)/U164),"")</f>
        <v/>
      </c>
      <c r="Y164">
        <f>IFERROR(IF(OR(F164="-",ISBLANK(F164)),"",(M164-T164)/U164),"")</f>
        <v/>
      </c>
      <c r="Z164">
        <f>IFERROR(IF(OR(G164="-",ISBLANK(G164)),"",(N164-T164)/U164),"")</f>
        <v/>
      </c>
      <c r="AA164">
        <f>IF(MAX(MAX(V164:Z164),ABS(MIN(V164:Z164)))=ABS(MIN(V164:Z164)),MIN(V164:Z164),MAX(V164:Z164))</f>
        <v/>
      </c>
      <c r="AB164">
        <f>IFERROR(V144+MATCH(AA164,V164:Z164,0)-1,"")</f>
        <v/>
      </c>
      <c r="AC164">
        <f>IF(AB164&lt;&gt;"",IF(S164=AB164,"Low",IF(AB164=Q164,"High","")),"")</f>
        <v/>
      </c>
      <c r="AE164">
        <f>IF(ISNUMBER(MATCH("N/A",J164:N164,0)),"",IFERROR((5 * SUMPRODUCT(J144:N144,J164:N164) - PRODUCT(SUM(J144:N144),SUM(J164:N164))) / ((5 * SUM((J144^2)+(K144^2)+(L144^2)+(M144^2)+(N144^2))) - SUM(J144:N144)^2),""))</f>
        <v/>
      </c>
      <c r="AF164">
        <f>IFERROR(CORREL(J144:N144,J164:N164),"")</f>
        <v/>
      </c>
      <c r="AZ164">
        <f>IF(Q164=S164,0,1)</f>
        <v/>
      </c>
      <c r="BA164">
        <f>IF(AZ164=1,IF(Q164="","",IF(Q164=N144,"Yes","No")),"")</f>
        <v/>
      </c>
      <c r="BB164">
        <f>IF(BA164="Yes",P164,"")</f>
        <v/>
      </c>
      <c r="BC164">
        <f>IF(AZ164=1,IF(S164="","",IF(S164=N144,"Yes","No")),"")</f>
        <v/>
      </c>
      <c r="BD164">
        <f>IF(BC164="Yes",R164,"")</f>
        <v/>
      </c>
      <c r="BE164">
        <f>IFERROR(IF(SIGN(AE164)=1,"Increasing",IF(SIGN(AE164)=-1,"Decreasing","")),"")</f>
        <v/>
      </c>
      <c r="BF164">
        <f>IF(OR(AND(BE164="Increasing",BA164="Yes"),AND(BE164="Decreasing",BC164="Yes")),"Yes","No")</f>
        <v/>
      </c>
      <c r="BG164">
        <f>IF(I164="pos_trend","Yes","No")</f>
        <v/>
      </c>
      <c r="BH164">
        <f>IF(AF164&lt;&gt;"",IF(ABS(AF164)&gt;0.8,"Yes","No"),"")</f>
        <v/>
      </c>
    </row>
    <row r="165" spans="1:60">
      <c s="1" r="A165" t="n">
        <v>7</v>
      </c>
      <c r="B165" t="s">
        <v>341</v>
      </c>
      <c r="C165" t="s">
        <v>1860</v>
      </c>
      <c r="D165" t="s">
        <v>1861</v>
      </c>
      <c r="E165" t="s">
        <v>1862</v>
      </c>
      <c r="F165" t="s">
        <v>1863</v>
      </c>
      <c r="G165" t="s">
        <v>1864</v>
      </c>
      <c r="H165" t="s"/>
      <c r="I165">
        <f>IF(AND(K165&gt; J165, L165&gt; K165, M165&gt; L165, N165&gt; M165), "pos_trend", IF(AND(K165&lt; J165, L165&lt; K165, M165&lt; L165, N165&lt; M165), "neg_trend", "N/A"))</f>
        <v/>
      </c>
      <c r="J165">
        <f>IFERROR(IF(TRIM(C165)="-", "N/A", IF(RIGHT(C165,1)=")",IF(RIGHT(C165,2)="T)",-1000000000000*VALUE(MID(C165,2,LEN(C165)-3)),IF(RIGHT(C165,2)="M)",-1000000*VALUE(MID(C165,2,LEN(C165)-3)),IF(RIGHT(C165,2)="B)",-1000000000*VALUE(MID(C165,2,LEN(C165)-3)),IF(RIGHT(C165,2)="k)",-1000*VALUE(MID(C165,2,LEN(C165)-3)),VALUE(SUBSTITUTE(C165,",","")))))),IF(RIGHT(C165,1)="T",1000000000000*VALUE(LEFT(C165,LEN(C165)-1)),IF(RIGHT(C165,1)="M",1000000*VALUE(LEFT(C165,LEN(C165)-1)),IF(RIGHT(C165,1)="B",1000000000*VALUE(LEFT(C165,LEN(C165)-1)),IF(RIGHT(C165,1)="%",0.01*VALUE(LEFT(C165,LEN(C165)-1)),IF(RIGHT(C165,1)="k",1000*VALUE(LEFT(C165,LEN(C165)-1)),VALUE(SUBSTITUTE(C165,",",""))))))))),"N/A")</f>
        <v/>
      </c>
      <c r="K165">
        <f>IFERROR(IF(TRIM(D165)="-", "N/A", IF(RIGHT(D165,1)=")",IF(RIGHT(D165,2)="T)",-1000000000000*VALUE(MID(D165,2,LEN(D165)-3)),IF(RIGHT(D165,2)="M)",-1000000*VALUE(MID(D165,2,LEN(D165)-3)),IF(RIGHT(D165,2)="B)",-1000000000*VALUE(MID(D165,2,LEN(D165)-3)),IF(RIGHT(D165,2)="k)",-1000*VALUE(MID(D165,2,LEN(D165)-3)),VALUE(SUBSTITUTE(D165,",","")))))),IF(RIGHT(D165,1)="T",1000000000000*VALUE(LEFT(D165,LEN(D165)-1)),IF(RIGHT(D165,1)="M",1000000*VALUE(LEFT(D165,LEN(D165)-1)),IF(RIGHT(D165,1)="B",1000000000*VALUE(LEFT(D165,LEN(D165)-1)),IF(RIGHT(D165,1)="%",0.01*VALUE(LEFT(D165,LEN(D165)-1)),IF(RIGHT(D165,1)="k",1000*VALUE(LEFT(D165,LEN(D165)-1)),VALUE(SUBSTITUTE(D165,",",""))))))))),"N/A")</f>
        <v/>
      </c>
      <c r="L165">
        <f>IFERROR(IF(TRIM(E165)="-", "N/A", IF(RIGHT(E165,1)=")",IF(RIGHT(E165,2)="T)",-1000000000000*VALUE(MID(E165,2,LEN(E165)-3)),IF(RIGHT(E165,2)="M)",-1000000*VALUE(MID(E165,2,LEN(E165)-3)),IF(RIGHT(E165,2)="B)",-1000000000*VALUE(MID(E165,2,LEN(E165)-3)),IF(RIGHT(E165,2)="k)",-1000*VALUE(MID(E165,2,LEN(E165)-3)),VALUE(SUBSTITUTE(E165,",","")))))),IF(RIGHT(E165,1)="T",1000000000000*VALUE(LEFT(E165,LEN(E165)-1)),IF(RIGHT(E165,1)="M",1000000*VALUE(LEFT(E165,LEN(E165)-1)),IF(RIGHT(E165,1)="B",1000000000*VALUE(LEFT(E165,LEN(E165)-1)),IF(RIGHT(E165,1)="%",0.01*VALUE(LEFT(E165,LEN(E165)-1)),IF(RIGHT(E165,1)="k",1000*VALUE(LEFT(E165,LEN(E165)-1)),VALUE(SUBSTITUTE(E165,",",""))))))))),"N/A")</f>
        <v/>
      </c>
      <c r="M165">
        <f>IFERROR(IF(TRIM(F165)="-", "N/A", IF(RIGHT(F165,1)=")",IF(RIGHT(F165,2)="T)",-1000000000000*VALUE(MID(F165,2,LEN(F165)-3)),IF(RIGHT(F165,2)="M)",-1000000*VALUE(MID(F165,2,LEN(F165)-3)),IF(RIGHT(F165,2)="B)",-1000000000*VALUE(MID(F165,2,LEN(F165)-3)),IF(RIGHT(F165,2)="k)",-1000*VALUE(MID(F165,2,LEN(F165)-3)),VALUE(SUBSTITUTE(F165,",","")))))),IF(RIGHT(F165,1)="T",1000000000000*VALUE(LEFT(F165,LEN(F165)-1)),IF(RIGHT(F165,1)="M",1000000*VALUE(LEFT(F165,LEN(F165)-1)),IF(RIGHT(F165,1)="B",1000000000*VALUE(LEFT(F165,LEN(F165)-1)),IF(RIGHT(F165,1)="%",0.01*VALUE(LEFT(F165,LEN(F165)-1)),IF(RIGHT(F165,1)="k",1000*VALUE(LEFT(F165,LEN(F165)-1)),VALUE(SUBSTITUTE(F165,",",""))))))))),"N/A")</f>
        <v/>
      </c>
      <c r="N165">
        <f>IFERROR(IF(TRIM(G165)="-", "N/A", IF(RIGHT(G165,1)=")",IF(RIGHT(G165,2)="T)",-1000000000000*VALUE(MID(G165,2,LEN(G165)-3)),IF(RIGHT(G165,2)="M)",-1000000*VALUE(MID(G165,2,LEN(G165)-3)),IF(RIGHT(G165,2)="B)",-1000000000*VALUE(MID(G165,2,LEN(G165)-3)),IF(RIGHT(G165,2)="k)",-1000*VALUE(MID(G165,2,LEN(G165)-3)),VALUE(SUBSTITUTE(G165,",","")))))),IF(RIGHT(G165,1)="T",1000000000000*VALUE(LEFT(G165,LEN(G165)-1)),IF(RIGHT(G165,1)="M",1000000*VALUE(LEFT(G165,LEN(G165)-1)),IF(RIGHT(G165,1)="B",1000000000*VALUE(LEFT(G165,LEN(G165)-1)),IF(RIGHT(G165,1)="%",0.01*VALUE(LEFT(G165,LEN(G165)-1)),IF(RIGHT(G165,1)="k",1000*VALUE(LEFT(G165,LEN(G165)-1)),VALUE(SUBSTITUTE(G165,",",""))))))))),"N/A")</f>
        <v/>
      </c>
      <c r="P165">
        <f>MAX(J165:N165)</f>
        <v/>
      </c>
      <c r="Q165">
        <f>IFERROR(J144+MATCH(P165,J165:N165,0)-1,"")</f>
        <v/>
      </c>
      <c r="R165">
        <f>IF(Q165="","",MIN(J165:N165))</f>
        <v/>
      </c>
      <c r="S165">
        <f>IFERROR(J144+MATCH(R165,J165:N165,0)-1,"")</f>
        <v/>
      </c>
      <c r="T165">
        <f>IFERROR(AVERAGE(J165:N165),"")</f>
        <v/>
      </c>
      <c r="U165">
        <f>IFERROR(STDEV(J165:N165),"")</f>
        <v/>
      </c>
      <c r="V165">
        <f>IFERROR(IF(C165="-","",IF(ISBLANK(B165),"",IF(OR(ISNUMBER(FIND("Growth",B165)),ISNUMBER(FIND("Margin",B165))),"",(J165-T165)/U165))),"")</f>
        <v/>
      </c>
      <c r="W165">
        <f>IFERROR(IF(OR(D165="-",ISBLANK(D165)),"",(K165-T165)/U165),"")</f>
        <v/>
      </c>
      <c r="X165">
        <f>IFERROR(IF(OR(E165="-",ISBLANK(E165)),"",(L165-T165)/U165),"")</f>
        <v/>
      </c>
      <c r="Y165">
        <f>IFERROR(IF(OR(F165="-",ISBLANK(F165)),"",(M165-T165)/U165),"")</f>
        <v/>
      </c>
      <c r="Z165">
        <f>IFERROR(IF(OR(G165="-",ISBLANK(G165)),"",(N165-T165)/U165),"")</f>
        <v/>
      </c>
      <c r="AA165">
        <f>IF(MAX(MAX(V165:Z165),ABS(MIN(V165:Z165)))=ABS(MIN(V165:Z165)),MIN(V165:Z165),MAX(V165:Z165))</f>
        <v/>
      </c>
      <c r="AB165">
        <f>IFERROR(V144+MATCH(AA165,V165:Z165,0)-1,"")</f>
        <v/>
      </c>
      <c r="AC165">
        <f>IF(AB165&lt;&gt;"",IF(S165=AB165,"Low",IF(AB165=Q165,"High","")),"")</f>
        <v/>
      </c>
      <c r="AE165">
        <f>IF(ISNUMBER(MATCH("N/A",J165:N165,0)),"",IFERROR((5 * SUMPRODUCT(J144:N144,J165:N165) - PRODUCT(SUM(J144:N144),SUM(J165:N165))) / ((5 * SUM((J144^2)+(K144^2)+(L144^2)+(M144^2)+(N144^2))) - SUM(J144:N144)^2),""))</f>
        <v/>
      </c>
      <c r="AF165">
        <f>IFERROR(CORREL(J144:N144,J165:N165),"")</f>
        <v/>
      </c>
      <c r="AZ165">
        <f>IF(Q165=S165,0,1)</f>
        <v/>
      </c>
      <c r="BA165">
        <f>IF(AZ165=1,IF(Q165="","",IF(Q165=N144,"Yes","No")),"")</f>
        <v/>
      </c>
      <c r="BB165">
        <f>IF(BA165="Yes",P165,"")</f>
        <v/>
      </c>
      <c r="BC165">
        <f>IF(AZ165=1,IF(S165="","",IF(S165=N144,"Yes","No")),"")</f>
        <v/>
      </c>
      <c r="BD165">
        <f>IF(BC165="Yes",R165,"")</f>
        <v/>
      </c>
      <c r="BE165">
        <f>IFERROR(IF(SIGN(AE165)=1,"Increasing",IF(SIGN(AE165)=-1,"Decreasing","")),"")</f>
        <v/>
      </c>
      <c r="BF165">
        <f>IF(OR(AND(BE165="Increasing",BA165="Yes"),AND(BE165="Decreasing",BC165="Yes")),"Yes","No")</f>
        <v/>
      </c>
      <c r="BG165">
        <f>IF(I165="pos_trend","Yes","No")</f>
        <v/>
      </c>
      <c r="BH165">
        <f>IF(AF165&lt;&gt;"",IF(ABS(AF165)&gt;0.8,"Yes","No"),"")</f>
        <v/>
      </c>
    </row>
    <row r="166" spans="1:60">
      <c s="1" r="A166" t="n">
        <v>8</v>
      </c>
      <c r="B166" t="s">
        <v>347</v>
      </c>
      <c r="C166" t="s">
        <v>264</v>
      </c>
      <c r="D166" t="s">
        <v>264</v>
      </c>
      <c r="E166" t="s">
        <v>264</v>
      </c>
      <c r="F166" t="s">
        <v>264</v>
      </c>
      <c r="G166" t="s">
        <v>264</v>
      </c>
      <c r="H166" t="s"/>
      <c r="I166">
        <f>IF(AND(K166&gt; J166, L166&gt; K166, M166&gt; L166, N166&gt; M166), "pos_trend", IF(AND(K166&lt; J166, L166&lt; K166, M166&lt; L166, N166&lt; M166), "neg_trend", "N/A"))</f>
        <v/>
      </c>
      <c r="J166">
        <f>IFERROR(IF(TRIM(C166)="-", "N/A", IF(RIGHT(C166,1)=")",IF(RIGHT(C166,2)="T)",-1000000000000*VALUE(MID(C166,2,LEN(C166)-3)),IF(RIGHT(C166,2)="M)",-1000000*VALUE(MID(C166,2,LEN(C166)-3)),IF(RIGHT(C166,2)="B)",-1000000000*VALUE(MID(C166,2,LEN(C166)-3)),IF(RIGHT(C166,2)="k)",-1000*VALUE(MID(C166,2,LEN(C166)-3)),VALUE(SUBSTITUTE(C166,",","")))))),IF(RIGHT(C166,1)="T",1000000000000*VALUE(LEFT(C166,LEN(C166)-1)),IF(RIGHT(C166,1)="M",1000000*VALUE(LEFT(C166,LEN(C166)-1)),IF(RIGHT(C166,1)="B",1000000000*VALUE(LEFT(C166,LEN(C166)-1)),IF(RIGHT(C166,1)="%",0.01*VALUE(LEFT(C166,LEN(C166)-1)),IF(RIGHT(C166,1)="k",1000*VALUE(LEFT(C166,LEN(C166)-1)),VALUE(SUBSTITUTE(C166,",",""))))))))),"N/A")</f>
        <v/>
      </c>
      <c r="K166">
        <f>IFERROR(IF(TRIM(D166)="-", "N/A", IF(RIGHT(D166,1)=")",IF(RIGHT(D166,2)="T)",-1000000000000*VALUE(MID(D166,2,LEN(D166)-3)),IF(RIGHT(D166,2)="M)",-1000000*VALUE(MID(D166,2,LEN(D166)-3)),IF(RIGHT(D166,2)="B)",-1000000000*VALUE(MID(D166,2,LEN(D166)-3)),IF(RIGHT(D166,2)="k)",-1000*VALUE(MID(D166,2,LEN(D166)-3)),VALUE(SUBSTITUTE(D166,",","")))))),IF(RIGHT(D166,1)="T",1000000000000*VALUE(LEFT(D166,LEN(D166)-1)),IF(RIGHT(D166,1)="M",1000000*VALUE(LEFT(D166,LEN(D166)-1)),IF(RIGHT(D166,1)="B",1000000000*VALUE(LEFT(D166,LEN(D166)-1)),IF(RIGHT(D166,1)="%",0.01*VALUE(LEFT(D166,LEN(D166)-1)),IF(RIGHT(D166,1)="k",1000*VALUE(LEFT(D166,LEN(D166)-1)),VALUE(SUBSTITUTE(D166,",",""))))))))),"N/A")</f>
        <v/>
      </c>
      <c r="L166">
        <f>IFERROR(IF(TRIM(E166)="-", "N/A", IF(RIGHT(E166,1)=")",IF(RIGHT(E166,2)="T)",-1000000000000*VALUE(MID(E166,2,LEN(E166)-3)),IF(RIGHT(E166,2)="M)",-1000000*VALUE(MID(E166,2,LEN(E166)-3)),IF(RIGHT(E166,2)="B)",-1000000000*VALUE(MID(E166,2,LEN(E166)-3)),IF(RIGHT(E166,2)="k)",-1000*VALUE(MID(E166,2,LEN(E166)-3)),VALUE(SUBSTITUTE(E166,",","")))))),IF(RIGHT(E166,1)="T",1000000000000*VALUE(LEFT(E166,LEN(E166)-1)),IF(RIGHT(E166,1)="M",1000000*VALUE(LEFT(E166,LEN(E166)-1)),IF(RIGHT(E166,1)="B",1000000000*VALUE(LEFT(E166,LEN(E166)-1)),IF(RIGHT(E166,1)="%",0.01*VALUE(LEFT(E166,LEN(E166)-1)),IF(RIGHT(E166,1)="k",1000*VALUE(LEFT(E166,LEN(E166)-1)),VALUE(SUBSTITUTE(E166,",",""))))))))),"N/A")</f>
        <v/>
      </c>
      <c r="M166">
        <f>IFERROR(IF(TRIM(F166)="-", "N/A", IF(RIGHT(F166,1)=")",IF(RIGHT(F166,2)="T)",-1000000000000*VALUE(MID(F166,2,LEN(F166)-3)),IF(RIGHT(F166,2)="M)",-1000000*VALUE(MID(F166,2,LEN(F166)-3)),IF(RIGHT(F166,2)="B)",-1000000000*VALUE(MID(F166,2,LEN(F166)-3)),IF(RIGHT(F166,2)="k)",-1000*VALUE(MID(F166,2,LEN(F166)-3)),VALUE(SUBSTITUTE(F166,",","")))))),IF(RIGHT(F166,1)="T",1000000000000*VALUE(LEFT(F166,LEN(F166)-1)),IF(RIGHT(F166,1)="M",1000000*VALUE(LEFT(F166,LEN(F166)-1)),IF(RIGHT(F166,1)="B",1000000000*VALUE(LEFT(F166,LEN(F166)-1)),IF(RIGHT(F166,1)="%",0.01*VALUE(LEFT(F166,LEN(F166)-1)),IF(RIGHT(F166,1)="k",1000*VALUE(LEFT(F166,LEN(F166)-1)),VALUE(SUBSTITUTE(F166,",",""))))))))),"N/A")</f>
        <v/>
      </c>
      <c r="N166">
        <f>IFERROR(IF(TRIM(G166)="-", "N/A", IF(RIGHT(G166,1)=")",IF(RIGHT(G166,2)="T)",-1000000000000*VALUE(MID(G166,2,LEN(G166)-3)),IF(RIGHT(G166,2)="M)",-1000000*VALUE(MID(G166,2,LEN(G166)-3)),IF(RIGHT(G166,2)="B)",-1000000000*VALUE(MID(G166,2,LEN(G166)-3)),IF(RIGHT(G166,2)="k)",-1000*VALUE(MID(G166,2,LEN(G166)-3)),VALUE(SUBSTITUTE(G166,",","")))))),IF(RIGHT(G166,1)="T",1000000000000*VALUE(LEFT(G166,LEN(G166)-1)),IF(RIGHT(G166,1)="M",1000000*VALUE(LEFT(G166,LEN(G166)-1)),IF(RIGHT(G166,1)="B",1000000000*VALUE(LEFT(G166,LEN(G166)-1)),IF(RIGHT(G166,1)="%",0.01*VALUE(LEFT(G166,LEN(G166)-1)),IF(RIGHT(G166,1)="k",1000*VALUE(LEFT(G166,LEN(G166)-1)),VALUE(SUBSTITUTE(G166,",",""))))))))),"N/A")</f>
        <v/>
      </c>
      <c r="P166">
        <f>MAX(J166:N166)</f>
        <v/>
      </c>
      <c r="Q166">
        <f>IFERROR(J144+MATCH(P166,J166:N166,0)-1,"")</f>
        <v/>
      </c>
      <c r="R166">
        <f>IF(Q166="","",MIN(J166:N166))</f>
        <v/>
      </c>
      <c r="S166">
        <f>IFERROR(J144+MATCH(R166,J166:N166,0)-1,"")</f>
        <v/>
      </c>
      <c r="T166">
        <f>IFERROR(AVERAGE(J166:N166),"")</f>
        <v/>
      </c>
      <c r="U166">
        <f>IFERROR(STDEV(J166:N166),"")</f>
        <v/>
      </c>
      <c r="V166">
        <f>IFERROR(IF(C166="-","",IF(ISBLANK(B166),"",IF(OR(ISNUMBER(FIND("Growth",B166)),ISNUMBER(FIND("Margin",B166))),"",(J166-T166)/U166))),"")</f>
        <v/>
      </c>
      <c r="W166">
        <f>IFERROR(IF(OR(D166="-",ISBLANK(D166)),"",(K166-T166)/U166),"")</f>
        <v/>
      </c>
      <c r="X166">
        <f>IFERROR(IF(OR(E166="-",ISBLANK(E166)),"",(L166-T166)/U166),"")</f>
        <v/>
      </c>
      <c r="Y166">
        <f>IFERROR(IF(OR(F166="-",ISBLANK(F166)),"",(M166-T166)/U166),"")</f>
        <v/>
      </c>
      <c r="Z166">
        <f>IFERROR(IF(OR(G166="-",ISBLANK(G166)),"",(N166-T166)/U166),"")</f>
        <v/>
      </c>
      <c r="AA166">
        <f>IF(MAX(MAX(V166:Z166),ABS(MIN(V166:Z166)))=ABS(MIN(V166:Z166)),MIN(V166:Z166),MAX(V166:Z166))</f>
        <v/>
      </c>
      <c r="AB166">
        <f>IFERROR(V144+MATCH(AA166,V166:Z166,0)-1,"")</f>
        <v/>
      </c>
      <c r="AC166">
        <f>IF(AB166&lt;&gt;"",IF(S166=AB166,"Low",IF(AB166=Q166,"High","")),"")</f>
        <v/>
      </c>
      <c r="AE166">
        <f>IF(ISNUMBER(MATCH("N/A",J166:N166,0)),"",IFERROR((5 * SUMPRODUCT(J144:N144,J166:N166) - PRODUCT(SUM(J144:N144),SUM(J166:N166))) / ((5 * SUM((J144^2)+(K144^2)+(L144^2)+(M144^2)+(N144^2))) - SUM(J144:N144)^2),""))</f>
        <v/>
      </c>
      <c r="AF166">
        <f>IFERROR(CORREL(J144:N144,J166:N166),"")</f>
        <v/>
      </c>
      <c r="AZ166">
        <f>IF(Q166=S166,0,1)</f>
        <v/>
      </c>
      <c r="BA166">
        <f>IF(AZ166=1,IF(Q166="","",IF(Q166=N144,"Yes","No")),"")</f>
        <v/>
      </c>
      <c r="BB166">
        <f>IF(BA166="Yes",P166,"")</f>
        <v/>
      </c>
      <c r="BC166">
        <f>IF(AZ166=1,IF(S166="","",IF(S166=N144,"Yes","No")),"")</f>
        <v/>
      </c>
      <c r="BD166">
        <f>IF(BC166="Yes",R166,"")</f>
        <v/>
      </c>
      <c r="BE166">
        <f>IFERROR(IF(SIGN(AE166)=1,"Increasing",IF(SIGN(AE166)=-1,"Decreasing","")),"")</f>
        <v/>
      </c>
      <c r="BF166">
        <f>IF(OR(AND(BE166="Increasing",BA166="Yes"),AND(BE166="Decreasing",BC166="Yes")),"Yes","No")</f>
        <v/>
      </c>
      <c r="BG166">
        <f>IF(I166="pos_trend","Yes","No")</f>
        <v/>
      </c>
      <c r="BH166">
        <f>IF(AF166&lt;&gt;"",IF(ABS(AF166)&gt;0.8,"Yes","No"),"")</f>
        <v/>
      </c>
    </row>
    <row r="167" spans="1:60">
      <c s="1" r="A167" t="n">
        <v>9</v>
      </c>
      <c r="B167" t="s">
        <v>353</v>
      </c>
      <c r="C167" t="s">
        <v>264</v>
      </c>
      <c r="D167" t="s">
        <v>264</v>
      </c>
      <c r="E167" t="s">
        <v>264</v>
      </c>
      <c r="F167" t="s">
        <v>264</v>
      </c>
      <c r="G167" t="s">
        <v>264</v>
      </c>
      <c r="H167" t="s"/>
      <c r="I167">
        <f>IF(AND(K167&gt; J167, L167&gt; K167, M167&gt; L167, N167&gt; M167), "pos_trend", IF(AND(K167&lt; J167, L167&lt; K167, M167&lt; L167, N167&lt; M167), "neg_trend", "N/A"))</f>
        <v/>
      </c>
      <c r="J167">
        <f>IFERROR(IF(TRIM(C167)="-", "N/A", IF(RIGHT(C167,1)=")",IF(RIGHT(C167,2)="T)",-1000000000000*VALUE(MID(C167,2,LEN(C167)-3)),IF(RIGHT(C167,2)="M)",-1000000*VALUE(MID(C167,2,LEN(C167)-3)),IF(RIGHT(C167,2)="B)",-1000000000*VALUE(MID(C167,2,LEN(C167)-3)),IF(RIGHT(C167,2)="k)",-1000*VALUE(MID(C167,2,LEN(C167)-3)),VALUE(SUBSTITUTE(C167,",","")))))),IF(RIGHT(C167,1)="T",1000000000000*VALUE(LEFT(C167,LEN(C167)-1)),IF(RIGHT(C167,1)="M",1000000*VALUE(LEFT(C167,LEN(C167)-1)),IF(RIGHT(C167,1)="B",1000000000*VALUE(LEFT(C167,LEN(C167)-1)),IF(RIGHT(C167,1)="%",0.01*VALUE(LEFT(C167,LEN(C167)-1)),IF(RIGHT(C167,1)="k",1000*VALUE(LEFT(C167,LEN(C167)-1)),VALUE(SUBSTITUTE(C167,",",""))))))))),"N/A")</f>
        <v/>
      </c>
      <c r="K167">
        <f>IFERROR(IF(TRIM(D167)="-", "N/A", IF(RIGHT(D167,1)=")",IF(RIGHT(D167,2)="T)",-1000000000000*VALUE(MID(D167,2,LEN(D167)-3)),IF(RIGHT(D167,2)="M)",-1000000*VALUE(MID(D167,2,LEN(D167)-3)),IF(RIGHT(D167,2)="B)",-1000000000*VALUE(MID(D167,2,LEN(D167)-3)),IF(RIGHT(D167,2)="k)",-1000*VALUE(MID(D167,2,LEN(D167)-3)),VALUE(SUBSTITUTE(D167,",","")))))),IF(RIGHT(D167,1)="T",1000000000000*VALUE(LEFT(D167,LEN(D167)-1)),IF(RIGHT(D167,1)="M",1000000*VALUE(LEFT(D167,LEN(D167)-1)),IF(RIGHT(D167,1)="B",1000000000*VALUE(LEFT(D167,LEN(D167)-1)),IF(RIGHT(D167,1)="%",0.01*VALUE(LEFT(D167,LEN(D167)-1)),IF(RIGHT(D167,1)="k",1000*VALUE(LEFT(D167,LEN(D167)-1)),VALUE(SUBSTITUTE(D167,",",""))))))))),"N/A")</f>
        <v/>
      </c>
      <c r="L167">
        <f>IFERROR(IF(TRIM(E167)="-", "N/A", IF(RIGHT(E167,1)=")",IF(RIGHT(E167,2)="T)",-1000000000000*VALUE(MID(E167,2,LEN(E167)-3)),IF(RIGHT(E167,2)="M)",-1000000*VALUE(MID(E167,2,LEN(E167)-3)),IF(RIGHT(E167,2)="B)",-1000000000*VALUE(MID(E167,2,LEN(E167)-3)),IF(RIGHT(E167,2)="k)",-1000*VALUE(MID(E167,2,LEN(E167)-3)),VALUE(SUBSTITUTE(E167,",","")))))),IF(RIGHT(E167,1)="T",1000000000000*VALUE(LEFT(E167,LEN(E167)-1)),IF(RIGHT(E167,1)="M",1000000*VALUE(LEFT(E167,LEN(E167)-1)),IF(RIGHT(E167,1)="B",1000000000*VALUE(LEFT(E167,LEN(E167)-1)),IF(RIGHT(E167,1)="%",0.01*VALUE(LEFT(E167,LEN(E167)-1)),IF(RIGHT(E167,1)="k",1000*VALUE(LEFT(E167,LEN(E167)-1)),VALUE(SUBSTITUTE(E167,",",""))))))))),"N/A")</f>
        <v/>
      </c>
      <c r="M167">
        <f>IFERROR(IF(TRIM(F167)="-", "N/A", IF(RIGHT(F167,1)=")",IF(RIGHT(F167,2)="T)",-1000000000000*VALUE(MID(F167,2,LEN(F167)-3)),IF(RIGHT(F167,2)="M)",-1000000*VALUE(MID(F167,2,LEN(F167)-3)),IF(RIGHT(F167,2)="B)",-1000000000*VALUE(MID(F167,2,LEN(F167)-3)),IF(RIGHT(F167,2)="k)",-1000*VALUE(MID(F167,2,LEN(F167)-3)),VALUE(SUBSTITUTE(F167,",","")))))),IF(RIGHT(F167,1)="T",1000000000000*VALUE(LEFT(F167,LEN(F167)-1)),IF(RIGHT(F167,1)="M",1000000*VALUE(LEFT(F167,LEN(F167)-1)),IF(RIGHT(F167,1)="B",1000000000*VALUE(LEFT(F167,LEN(F167)-1)),IF(RIGHT(F167,1)="%",0.01*VALUE(LEFT(F167,LEN(F167)-1)),IF(RIGHT(F167,1)="k",1000*VALUE(LEFT(F167,LEN(F167)-1)),VALUE(SUBSTITUTE(F167,",",""))))))))),"N/A")</f>
        <v/>
      </c>
      <c r="N167">
        <f>IFERROR(IF(TRIM(G167)="-", "N/A", IF(RIGHT(G167,1)=")",IF(RIGHT(G167,2)="T)",-1000000000000*VALUE(MID(G167,2,LEN(G167)-3)),IF(RIGHT(G167,2)="M)",-1000000*VALUE(MID(G167,2,LEN(G167)-3)),IF(RIGHT(G167,2)="B)",-1000000000*VALUE(MID(G167,2,LEN(G167)-3)),IF(RIGHT(G167,2)="k)",-1000*VALUE(MID(G167,2,LEN(G167)-3)),VALUE(SUBSTITUTE(G167,",","")))))),IF(RIGHT(G167,1)="T",1000000000000*VALUE(LEFT(G167,LEN(G167)-1)),IF(RIGHT(G167,1)="M",1000000*VALUE(LEFT(G167,LEN(G167)-1)),IF(RIGHT(G167,1)="B",1000000000*VALUE(LEFT(G167,LEN(G167)-1)),IF(RIGHT(G167,1)="%",0.01*VALUE(LEFT(G167,LEN(G167)-1)),IF(RIGHT(G167,1)="k",1000*VALUE(LEFT(G167,LEN(G167)-1)),VALUE(SUBSTITUTE(G167,",",""))))))))),"N/A")</f>
        <v/>
      </c>
      <c r="P167">
        <f>MAX(J167:N167)</f>
        <v/>
      </c>
      <c r="Q167">
        <f>IFERROR(J144+MATCH(P167,J167:N167,0)-1,"")</f>
        <v/>
      </c>
      <c r="R167">
        <f>IF(Q167="","",MIN(J167:N167))</f>
        <v/>
      </c>
      <c r="S167">
        <f>IFERROR(J144+MATCH(R167,J167:N167,0)-1,"")</f>
        <v/>
      </c>
      <c r="T167">
        <f>IFERROR(AVERAGE(J167:N167),"")</f>
        <v/>
      </c>
      <c r="U167">
        <f>IFERROR(STDEV(J167:N167),"")</f>
        <v/>
      </c>
      <c r="V167">
        <f>IFERROR(IF(C167="-","",IF(ISBLANK(B167),"",IF(OR(ISNUMBER(FIND("Growth",B167)),ISNUMBER(FIND("Margin",B167))),"",(J167-T167)/U167))),"")</f>
        <v/>
      </c>
      <c r="W167">
        <f>IFERROR(IF(OR(D167="-",ISBLANK(D167)),"",(K167-T167)/U167),"")</f>
        <v/>
      </c>
      <c r="X167">
        <f>IFERROR(IF(OR(E167="-",ISBLANK(E167)),"",(L167-T167)/U167),"")</f>
        <v/>
      </c>
      <c r="Y167">
        <f>IFERROR(IF(OR(F167="-",ISBLANK(F167)),"",(M167-T167)/U167),"")</f>
        <v/>
      </c>
      <c r="Z167">
        <f>IFERROR(IF(OR(G167="-",ISBLANK(G167)),"",(N167-T167)/U167),"")</f>
        <v/>
      </c>
      <c r="AA167">
        <f>IF(MAX(MAX(V167:Z167),ABS(MIN(V167:Z167)))=ABS(MIN(V167:Z167)),MIN(V167:Z167),MAX(V167:Z167))</f>
        <v/>
      </c>
      <c r="AB167">
        <f>IFERROR(V144+MATCH(AA167,V167:Z167,0)-1,"")</f>
        <v/>
      </c>
      <c r="AC167">
        <f>IF(AB167&lt;&gt;"",IF(S167=AB167,"Low",IF(AB167=Q167,"High","")),"")</f>
        <v/>
      </c>
      <c r="AE167">
        <f>IF(ISNUMBER(MATCH("N/A",J167:N167,0)),"",IFERROR((5 * SUMPRODUCT(J144:N144,J167:N167) - PRODUCT(SUM(J144:N144),SUM(J167:N167))) / ((5 * SUM((J144^2)+(K144^2)+(L144^2)+(M144^2)+(N144^2))) - SUM(J144:N144)^2),""))</f>
        <v/>
      </c>
      <c r="AF167">
        <f>IFERROR(CORREL(J144:N144,J167:N167),"")</f>
        <v/>
      </c>
      <c r="AZ167">
        <f>IF(Q167=S167,0,1)</f>
        <v/>
      </c>
      <c r="BA167">
        <f>IF(AZ167=1,IF(Q167="","",IF(Q167=N144,"Yes","No")),"")</f>
        <v/>
      </c>
      <c r="BB167">
        <f>IF(BA167="Yes",P167,"")</f>
        <v/>
      </c>
      <c r="BC167">
        <f>IF(AZ167=1,IF(S167="","",IF(S167=N144,"Yes","No")),"")</f>
        <v/>
      </c>
      <c r="BD167">
        <f>IF(BC167="Yes",R167,"")</f>
        <v/>
      </c>
      <c r="BE167">
        <f>IFERROR(IF(SIGN(AE167)=1,"Increasing",IF(SIGN(AE167)=-1,"Decreasing","")),"")</f>
        <v/>
      </c>
      <c r="BF167">
        <f>IF(OR(AND(BE167="Increasing",BA167="Yes"),AND(BE167="Decreasing",BC167="Yes")),"Yes","No")</f>
        <v/>
      </c>
      <c r="BG167">
        <f>IF(I167="pos_trend","Yes","No")</f>
        <v/>
      </c>
      <c r="BH167">
        <f>IF(AF167&lt;&gt;"",IF(ABS(AF167)&gt;0.8,"Yes","No"),"")</f>
        <v/>
      </c>
    </row>
    <row r="168" spans="1:60">
      <c s="1" r="A168" t="n">
        <v>10</v>
      </c>
      <c r="B168" t="s">
        <v>354</v>
      </c>
      <c r="C168" t="s">
        <v>1865</v>
      </c>
      <c r="D168" t="s">
        <v>1865</v>
      </c>
      <c r="E168" t="s">
        <v>1866</v>
      </c>
      <c r="F168" t="s">
        <v>1867</v>
      </c>
      <c r="G168" t="s">
        <v>1868</v>
      </c>
      <c r="H168" t="s"/>
      <c r="I168">
        <f>IF(AND(K168&gt; J168, L168&gt; K168, M168&gt; L168, N168&gt; M168), "pos_trend", IF(AND(K168&lt; J168, L168&lt; K168, M168&lt; L168, N168&lt; M168), "neg_trend", "N/A"))</f>
        <v/>
      </c>
      <c r="J168">
        <f>IFERROR(IF(TRIM(C168)="-", "N/A", IF(RIGHT(C168,1)=")",IF(RIGHT(C168,2)="T)",-1000000000000*VALUE(MID(C168,2,LEN(C168)-3)),IF(RIGHT(C168,2)="M)",-1000000*VALUE(MID(C168,2,LEN(C168)-3)),IF(RIGHT(C168,2)="B)",-1000000000*VALUE(MID(C168,2,LEN(C168)-3)),IF(RIGHT(C168,2)="k)",-1000*VALUE(MID(C168,2,LEN(C168)-3)),VALUE(SUBSTITUTE(C168,",","")))))),IF(RIGHT(C168,1)="T",1000000000000*VALUE(LEFT(C168,LEN(C168)-1)),IF(RIGHT(C168,1)="M",1000000*VALUE(LEFT(C168,LEN(C168)-1)),IF(RIGHT(C168,1)="B",1000000000*VALUE(LEFT(C168,LEN(C168)-1)),IF(RIGHT(C168,1)="%",0.01*VALUE(LEFT(C168,LEN(C168)-1)),IF(RIGHT(C168,1)="k",1000*VALUE(LEFT(C168,LEN(C168)-1)),VALUE(SUBSTITUTE(C168,",",""))))))))),"N/A")</f>
        <v/>
      </c>
      <c r="K168">
        <f>IFERROR(IF(TRIM(D168)="-", "N/A", IF(RIGHT(D168,1)=")",IF(RIGHT(D168,2)="T)",-1000000000000*VALUE(MID(D168,2,LEN(D168)-3)),IF(RIGHT(D168,2)="M)",-1000000*VALUE(MID(D168,2,LEN(D168)-3)),IF(RIGHT(D168,2)="B)",-1000000000*VALUE(MID(D168,2,LEN(D168)-3)),IF(RIGHT(D168,2)="k)",-1000*VALUE(MID(D168,2,LEN(D168)-3)),VALUE(SUBSTITUTE(D168,",","")))))),IF(RIGHT(D168,1)="T",1000000000000*VALUE(LEFT(D168,LEN(D168)-1)),IF(RIGHT(D168,1)="M",1000000*VALUE(LEFT(D168,LEN(D168)-1)),IF(RIGHT(D168,1)="B",1000000000*VALUE(LEFT(D168,LEN(D168)-1)),IF(RIGHT(D168,1)="%",0.01*VALUE(LEFT(D168,LEN(D168)-1)),IF(RIGHT(D168,1)="k",1000*VALUE(LEFT(D168,LEN(D168)-1)),VALUE(SUBSTITUTE(D168,",",""))))))))),"N/A")</f>
        <v/>
      </c>
      <c r="L168">
        <f>IFERROR(IF(TRIM(E168)="-", "N/A", IF(RIGHT(E168,1)=")",IF(RIGHT(E168,2)="T)",-1000000000000*VALUE(MID(E168,2,LEN(E168)-3)),IF(RIGHT(E168,2)="M)",-1000000*VALUE(MID(E168,2,LEN(E168)-3)),IF(RIGHT(E168,2)="B)",-1000000000*VALUE(MID(E168,2,LEN(E168)-3)),IF(RIGHT(E168,2)="k)",-1000*VALUE(MID(E168,2,LEN(E168)-3)),VALUE(SUBSTITUTE(E168,",","")))))),IF(RIGHT(E168,1)="T",1000000000000*VALUE(LEFT(E168,LEN(E168)-1)),IF(RIGHT(E168,1)="M",1000000*VALUE(LEFT(E168,LEN(E168)-1)),IF(RIGHT(E168,1)="B",1000000000*VALUE(LEFT(E168,LEN(E168)-1)),IF(RIGHT(E168,1)="%",0.01*VALUE(LEFT(E168,LEN(E168)-1)),IF(RIGHT(E168,1)="k",1000*VALUE(LEFT(E168,LEN(E168)-1)),VALUE(SUBSTITUTE(E168,",",""))))))))),"N/A")</f>
        <v/>
      </c>
      <c r="M168">
        <f>IFERROR(IF(TRIM(F168)="-", "N/A", IF(RIGHT(F168,1)=")",IF(RIGHT(F168,2)="T)",-1000000000000*VALUE(MID(F168,2,LEN(F168)-3)),IF(RIGHT(F168,2)="M)",-1000000*VALUE(MID(F168,2,LEN(F168)-3)),IF(RIGHT(F168,2)="B)",-1000000000*VALUE(MID(F168,2,LEN(F168)-3)),IF(RIGHT(F168,2)="k)",-1000*VALUE(MID(F168,2,LEN(F168)-3)),VALUE(SUBSTITUTE(F168,",","")))))),IF(RIGHT(F168,1)="T",1000000000000*VALUE(LEFT(F168,LEN(F168)-1)),IF(RIGHT(F168,1)="M",1000000*VALUE(LEFT(F168,LEN(F168)-1)),IF(RIGHT(F168,1)="B",1000000000*VALUE(LEFT(F168,LEN(F168)-1)),IF(RIGHT(F168,1)="%",0.01*VALUE(LEFT(F168,LEN(F168)-1)),IF(RIGHT(F168,1)="k",1000*VALUE(LEFT(F168,LEN(F168)-1)),VALUE(SUBSTITUTE(F168,",",""))))))))),"N/A")</f>
        <v/>
      </c>
      <c r="N168">
        <f>IFERROR(IF(TRIM(G168)="-", "N/A", IF(RIGHT(G168,1)=")",IF(RIGHT(G168,2)="T)",-1000000000000*VALUE(MID(G168,2,LEN(G168)-3)),IF(RIGHT(G168,2)="M)",-1000000*VALUE(MID(G168,2,LEN(G168)-3)),IF(RIGHT(G168,2)="B)",-1000000000*VALUE(MID(G168,2,LEN(G168)-3)),IF(RIGHT(G168,2)="k)",-1000*VALUE(MID(G168,2,LEN(G168)-3)),VALUE(SUBSTITUTE(G168,",","")))))),IF(RIGHT(G168,1)="T",1000000000000*VALUE(LEFT(G168,LEN(G168)-1)),IF(RIGHT(G168,1)="M",1000000*VALUE(LEFT(G168,LEN(G168)-1)),IF(RIGHT(G168,1)="B",1000000000*VALUE(LEFT(G168,LEN(G168)-1)),IF(RIGHT(G168,1)="%",0.01*VALUE(LEFT(G168,LEN(G168)-1)),IF(RIGHT(G168,1)="k",1000*VALUE(LEFT(G168,LEN(G168)-1)),VALUE(SUBSTITUTE(G168,",",""))))))))),"N/A")</f>
        <v/>
      </c>
      <c r="P168">
        <f>MAX(J168:N168)</f>
        <v/>
      </c>
      <c r="Q168">
        <f>IFERROR(J144+MATCH(P168,J168:N168,0)-1,"")</f>
        <v/>
      </c>
      <c r="R168">
        <f>IF(Q168="","",MIN(J168:N168))</f>
        <v/>
      </c>
      <c r="S168">
        <f>IFERROR(J144+MATCH(R168,J168:N168,0)-1,"")</f>
        <v/>
      </c>
      <c r="T168">
        <f>IFERROR(AVERAGE(J168:N168),"")</f>
        <v/>
      </c>
      <c r="U168">
        <f>IFERROR(STDEV(J168:N168),"")</f>
        <v/>
      </c>
      <c r="V168">
        <f>IFERROR(IF(C168="-","",IF(ISBLANK(B168),"",IF(OR(ISNUMBER(FIND("Growth",B168)),ISNUMBER(FIND("Margin",B168))),"",(J168-T168)/U168))),"")</f>
        <v/>
      </c>
      <c r="W168">
        <f>IFERROR(IF(OR(D168="-",ISBLANK(D168)),"",(K168-T168)/U168),"")</f>
        <v/>
      </c>
      <c r="X168">
        <f>IFERROR(IF(OR(E168="-",ISBLANK(E168)),"",(L168-T168)/U168),"")</f>
        <v/>
      </c>
      <c r="Y168">
        <f>IFERROR(IF(OR(F168="-",ISBLANK(F168)),"",(M168-T168)/U168),"")</f>
        <v/>
      </c>
      <c r="Z168">
        <f>IFERROR(IF(OR(G168="-",ISBLANK(G168)),"",(N168-T168)/U168),"")</f>
        <v/>
      </c>
      <c r="AA168">
        <f>IF(MAX(MAX(V168:Z168),ABS(MIN(V168:Z168)))=ABS(MIN(V168:Z168)),MIN(V168:Z168),MAX(V168:Z168))</f>
        <v/>
      </c>
      <c r="AB168">
        <f>IFERROR(V144+MATCH(AA168,V168:Z168,0)-1,"")</f>
        <v/>
      </c>
      <c r="AC168">
        <f>IF(AB168&lt;&gt;"",IF(S168=AB168,"Low",IF(AB168=Q168,"High","")),"")</f>
        <v/>
      </c>
      <c r="AE168">
        <f>IF(ISNUMBER(MATCH("N/A",J168:N168,0)),"",IFERROR((5 * SUMPRODUCT(J144:N144,J168:N168) - PRODUCT(SUM(J144:N144),SUM(J168:N168))) / ((5 * SUM((J144^2)+(K144^2)+(L144^2)+(M144^2)+(N144^2))) - SUM(J144:N144)^2),""))</f>
        <v/>
      </c>
      <c r="AF168">
        <f>IFERROR(CORREL(J144:N144,J168:N168),"")</f>
        <v/>
      </c>
      <c r="AZ168">
        <f>IF(Q168=S168,0,1)</f>
        <v/>
      </c>
      <c r="BA168">
        <f>IF(AZ168=1,IF(Q168="","",IF(Q168=N144,"Yes","No")),"")</f>
        <v/>
      </c>
      <c r="BB168">
        <f>IF(BA168="Yes",P168,"")</f>
        <v/>
      </c>
      <c r="BC168">
        <f>IF(AZ168=1,IF(S168="","",IF(S168=N144,"Yes","No")),"")</f>
        <v/>
      </c>
      <c r="BD168">
        <f>IF(BC168="Yes",R168,"")</f>
        <v/>
      </c>
      <c r="BE168">
        <f>IFERROR(IF(SIGN(AE168)=1,"Increasing",IF(SIGN(AE168)=-1,"Decreasing","")),"")</f>
        <v/>
      </c>
      <c r="BF168">
        <f>IF(OR(AND(BE168="Increasing",BA168="Yes"),AND(BE168="Decreasing",BC168="Yes")),"Yes","No")</f>
        <v/>
      </c>
      <c r="BG168">
        <f>IF(I168="pos_trend","Yes","No")</f>
        <v/>
      </c>
      <c r="BH168">
        <f>IF(AF168&lt;&gt;"",IF(ABS(AF168)&gt;0.8,"Yes","No"),"")</f>
        <v/>
      </c>
    </row>
    <row r="169" spans="1:60">
      <c s="1" r="A169" t="n">
        <v>11</v>
      </c>
      <c r="B169" t="s">
        <v>360</v>
      </c>
      <c r="C169" t="s">
        <v>264</v>
      </c>
      <c r="D169" t="s">
        <v>1869</v>
      </c>
      <c r="E169" t="s">
        <v>1870</v>
      </c>
      <c r="F169" t="s">
        <v>462</v>
      </c>
      <c r="G169" t="s">
        <v>1871</v>
      </c>
      <c r="H169" t="s"/>
      <c r="I169">
        <f>IF(AND(K169&gt; J169, L169&gt; K169, M169&gt; L169, N169&gt; M169), "pos_trend", IF(AND(K169&lt; J169, L169&lt; K169, M169&lt; L169, N169&lt; M169), "neg_trend", "N/A"))</f>
        <v/>
      </c>
      <c r="J169">
        <f>IFERROR(IF(TRIM(C169)="-", "N/A", IF(RIGHT(C169,1)=")",IF(RIGHT(C169,2)="T)",-1000000000000*VALUE(MID(C169,2,LEN(C169)-3)),IF(RIGHT(C169,2)="M)",-1000000*VALUE(MID(C169,2,LEN(C169)-3)),IF(RIGHT(C169,2)="B)",-1000000000*VALUE(MID(C169,2,LEN(C169)-3)),IF(RIGHT(C169,2)="k)",-1000*VALUE(MID(C169,2,LEN(C169)-3)),VALUE(SUBSTITUTE(C169,",","")))))),IF(RIGHT(C169,1)="T",1000000000000*VALUE(LEFT(C169,LEN(C169)-1)),IF(RIGHT(C169,1)="M",1000000*VALUE(LEFT(C169,LEN(C169)-1)),IF(RIGHT(C169,1)="B",1000000000*VALUE(LEFT(C169,LEN(C169)-1)),IF(RIGHT(C169,1)="%",0.01*VALUE(LEFT(C169,LEN(C169)-1)),IF(RIGHT(C169,1)="k",1000*VALUE(LEFT(C169,LEN(C169)-1)),VALUE(SUBSTITUTE(C169,",",""))))))))),"N/A")</f>
        <v/>
      </c>
      <c r="K169">
        <f>IFERROR(IF(TRIM(D169)="-", "N/A", IF(RIGHT(D169,1)=")",IF(RIGHT(D169,2)="T)",-1000000000000*VALUE(MID(D169,2,LEN(D169)-3)),IF(RIGHT(D169,2)="M)",-1000000*VALUE(MID(D169,2,LEN(D169)-3)),IF(RIGHT(D169,2)="B)",-1000000000*VALUE(MID(D169,2,LEN(D169)-3)),IF(RIGHT(D169,2)="k)",-1000*VALUE(MID(D169,2,LEN(D169)-3)),VALUE(SUBSTITUTE(D169,",","")))))),IF(RIGHT(D169,1)="T",1000000000000*VALUE(LEFT(D169,LEN(D169)-1)),IF(RIGHT(D169,1)="M",1000000*VALUE(LEFT(D169,LEN(D169)-1)),IF(RIGHT(D169,1)="B",1000000000*VALUE(LEFT(D169,LEN(D169)-1)),IF(RIGHT(D169,1)="%",0.01*VALUE(LEFT(D169,LEN(D169)-1)),IF(RIGHT(D169,1)="k",1000*VALUE(LEFT(D169,LEN(D169)-1)),VALUE(SUBSTITUTE(D169,",",""))))))))),"N/A")</f>
        <v/>
      </c>
      <c r="L169">
        <f>IFERROR(IF(TRIM(E169)="-", "N/A", IF(RIGHT(E169,1)=")",IF(RIGHT(E169,2)="T)",-1000000000000*VALUE(MID(E169,2,LEN(E169)-3)),IF(RIGHT(E169,2)="M)",-1000000*VALUE(MID(E169,2,LEN(E169)-3)),IF(RIGHT(E169,2)="B)",-1000000000*VALUE(MID(E169,2,LEN(E169)-3)),IF(RIGHT(E169,2)="k)",-1000*VALUE(MID(E169,2,LEN(E169)-3)),VALUE(SUBSTITUTE(E169,",","")))))),IF(RIGHT(E169,1)="T",1000000000000*VALUE(LEFT(E169,LEN(E169)-1)),IF(RIGHT(E169,1)="M",1000000*VALUE(LEFT(E169,LEN(E169)-1)),IF(RIGHT(E169,1)="B",1000000000*VALUE(LEFT(E169,LEN(E169)-1)),IF(RIGHT(E169,1)="%",0.01*VALUE(LEFT(E169,LEN(E169)-1)),IF(RIGHT(E169,1)="k",1000*VALUE(LEFT(E169,LEN(E169)-1)),VALUE(SUBSTITUTE(E169,",",""))))))))),"N/A")</f>
        <v/>
      </c>
      <c r="M169">
        <f>IFERROR(IF(TRIM(F169)="-", "N/A", IF(RIGHT(F169,1)=")",IF(RIGHT(F169,2)="T)",-1000000000000*VALUE(MID(F169,2,LEN(F169)-3)),IF(RIGHT(F169,2)="M)",-1000000*VALUE(MID(F169,2,LEN(F169)-3)),IF(RIGHT(F169,2)="B)",-1000000000*VALUE(MID(F169,2,LEN(F169)-3)),IF(RIGHT(F169,2)="k)",-1000*VALUE(MID(F169,2,LEN(F169)-3)),VALUE(SUBSTITUTE(F169,",","")))))),IF(RIGHT(F169,1)="T",1000000000000*VALUE(LEFT(F169,LEN(F169)-1)),IF(RIGHT(F169,1)="M",1000000*VALUE(LEFT(F169,LEN(F169)-1)),IF(RIGHT(F169,1)="B",1000000000*VALUE(LEFT(F169,LEN(F169)-1)),IF(RIGHT(F169,1)="%",0.01*VALUE(LEFT(F169,LEN(F169)-1)),IF(RIGHT(F169,1)="k",1000*VALUE(LEFT(F169,LEN(F169)-1)),VALUE(SUBSTITUTE(F169,",",""))))))))),"N/A")</f>
        <v/>
      </c>
      <c r="N169">
        <f>IFERROR(IF(TRIM(G169)="-", "N/A", IF(RIGHT(G169,1)=")",IF(RIGHT(G169,2)="T)",-1000000000000*VALUE(MID(G169,2,LEN(G169)-3)),IF(RIGHT(G169,2)="M)",-1000000*VALUE(MID(G169,2,LEN(G169)-3)),IF(RIGHT(G169,2)="B)",-1000000000*VALUE(MID(G169,2,LEN(G169)-3)),IF(RIGHT(G169,2)="k)",-1000*VALUE(MID(G169,2,LEN(G169)-3)),VALUE(SUBSTITUTE(G169,",","")))))),IF(RIGHT(G169,1)="T",1000000000000*VALUE(LEFT(G169,LEN(G169)-1)),IF(RIGHT(G169,1)="M",1000000*VALUE(LEFT(G169,LEN(G169)-1)),IF(RIGHT(G169,1)="B",1000000000*VALUE(LEFT(G169,LEN(G169)-1)),IF(RIGHT(G169,1)="%",0.01*VALUE(LEFT(G169,LEN(G169)-1)),IF(RIGHT(G169,1)="k",1000*VALUE(LEFT(G169,LEN(G169)-1)),VALUE(SUBSTITUTE(G169,",",""))))))))),"N/A")</f>
        <v/>
      </c>
      <c r="P169">
        <f>MAX(J169:N169)</f>
        <v/>
      </c>
      <c r="Q169">
        <f>IFERROR(J144+MATCH(P169,J169:N169,0)-1,"")</f>
        <v/>
      </c>
      <c r="R169">
        <f>IF(Q169="","",MIN(J169:N169))</f>
        <v/>
      </c>
      <c r="S169">
        <f>IFERROR(J144+MATCH(R169,J169:N169,0)-1,"")</f>
        <v/>
      </c>
      <c r="T169">
        <f>IFERROR(AVERAGE(J169:N169),"")</f>
        <v/>
      </c>
      <c r="U169">
        <f>IFERROR(STDEV(J169:N169),"")</f>
        <v/>
      </c>
      <c r="V169">
        <f>IFERROR(IF(C169="-","",IF(ISBLANK(B169),"",IF(OR(ISNUMBER(FIND("Growth",B169)),ISNUMBER(FIND("Margin",B169))),"",(J169-T169)/U169))),"")</f>
        <v/>
      </c>
      <c r="W169">
        <f>IFERROR(IF(OR(D169="-",ISBLANK(D169)),"",(K169-T169)/U169),"")</f>
        <v/>
      </c>
      <c r="X169">
        <f>IFERROR(IF(OR(E169="-",ISBLANK(E169)),"",(L169-T169)/U169),"")</f>
        <v/>
      </c>
      <c r="Y169">
        <f>IFERROR(IF(OR(F169="-",ISBLANK(F169)),"",(M169-T169)/U169),"")</f>
        <v/>
      </c>
      <c r="Z169">
        <f>IFERROR(IF(OR(G169="-",ISBLANK(G169)),"",(N169-T169)/U169),"")</f>
        <v/>
      </c>
      <c r="AA169">
        <f>IF(MAX(MAX(V169:Z169),ABS(MIN(V169:Z169)))=ABS(MIN(V169:Z169)),MIN(V169:Z169),MAX(V169:Z169))</f>
        <v/>
      </c>
      <c r="AB169">
        <f>IFERROR(V144+MATCH(AA169,V169:Z169,0)-1,"")</f>
        <v/>
      </c>
      <c r="AC169">
        <f>IF(AB169&lt;&gt;"",IF(S169=AB169,"Low",IF(AB169=Q169,"High","")),"")</f>
        <v/>
      </c>
      <c r="AE169">
        <f>IF(ISNUMBER(MATCH("N/A",J169:N169,0)),"",IFERROR((5 * SUMPRODUCT(J144:N144,J169:N169) - PRODUCT(SUM(J144:N144),SUM(J169:N169))) / ((5 * SUM((J144^2)+(K144^2)+(L144^2)+(M144^2)+(N144^2))) - SUM(J144:N144)^2),""))</f>
        <v/>
      </c>
      <c r="AF169">
        <f>IFERROR(CORREL(J144:N144,J169:N169),"")</f>
        <v/>
      </c>
      <c r="AZ169">
        <f>IF(Q169=S169,0,1)</f>
        <v/>
      </c>
      <c r="BA169">
        <f>IF(AZ169=1,IF(Q169="","",IF(Q169=N144,"Yes","No")),"")</f>
        <v/>
      </c>
      <c r="BB169">
        <f>IF(BA169="Yes",P169,"")</f>
        <v/>
      </c>
      <c r="BC169">
        <f>IF(AZ169=1,IF(S169="","",IF(S169=N144,"Yes","No")),"")</f>
        <v/>
      </c>
      <c r="BD169">
        <f>IF(BC169="Yes",R169,"")</f>
        <v/>
      </c>
      <c r="BE169">
        <f>IFERROR(IF(SIGN(AE169)=1,"Increasing",IF(SIGN(AE169)=-1,"Decreasing","")),"")</f>
        <v/>
      </c>
      <c r="BF169">
        <f>IF(OR(AND(BE169="Increasing",BA169="Yes"),AND(BE169="Decreasing",BC169="Yes")),"Yes","No")</f>
        <v/>
      </c>
      <c r="BG169">
        <f>IF(I169="pos_trend","Yes","No")</f>
        <v/>
      </c>
      <c r="BH169">
        <f>IF(AF169&lt;&gt;"",IF(ABS(AF169)&gt;0.8,"Yes","No"),"")</f>
        <v/>
      </c>
    </row>
    <row r="170" spans="1:60">
      <c s="1" r="A170" t="n">
        <v>12</v>
      </c>
      <c r="B170" t="s">
        <v>365</v>
      </c>
      <c r="C170" t="s">
        <v>1872</v>
      </c>
      <c r="D170" t="s">
        <v>1873</v>
      </c>
      <c r="E170" t="s">
        <v>1874</v>
      </c>
      <c r="F170" t="s">
        <v>1875</v>
      </c>
      <c r="G170" t="s">
        <v>1876</v>
      </c>
      <c r="H170" t="s"/>
      <c r="I170">
        <f>IF(AND(K170&gt; J170, L170&gt; K170, M170&gt; L170, N170&gt; M170), "pos_trend", IF(AND(K170&lt; J170, L170&lt; K170, M170&lt; L170, N170&lt; M170), "neg_trend", "N/A"))</f>
        <v/>
      </c>
      <c r="J170">
        <f>IFERROR(IF(TRIM(C170)="-", "N/A", IF(RIGHT(C170,1)=")",IF(RIGHT(C170,2)="T)",-1000000000000*VALUE(MID(C170,2,LEN(C170)-3)),IF(RIGHT(C170,2)="M)",-1000000*VALUE(MID(C170,2,LEN(C170)-3)),IF(RIGHT(C170,2)="B)",-1000000000*VALUE(MID(C170,2,LEN(C170)-3)),IF(RIGHT(C170,2)="k)",-1000*VALUE(MID(C170,2,LEN(C170)-3)),VALUE(SUBSTITUTE(C170,",","")))))),IF(RIGHT(C170,1)="T",1000000000000*VALUE(LEFT(C170,LEN(C170)-1)),IF(RIGHT(C170,1)="M",1000000*VALUE(LEFT(C170,LEN(C170)-1)),IF(RIGHT(C170,1)="B",1000000000*VALUE(LEFT(C170,LEN(C170)-1)),IF(RIGHT(C170,1)="%",0.01*VALUE(LEFT(C170,LEN(C170)-1)),IF(RIGHT(C170,1)="k",1000*VALUE(LEFT(C170,LEN(C170)-1)),VALUE(SUBSTITUTE(C170,",",""))))))))),"N/A")</f>
        <v/>
      </c>
      <c r="K170">
        <f>IFERROR(IF(TRIM(D170)="-", "N/A", IF(RIGHT(D170,1)=")",IF(RIGHT(D170,2)="T)",-1000000000000*VALUE(MID(D170,2,LEN(D170)-3)),IF(RIGHT(D170,2)="M)",-1000000*VALUE(MID(D170,2,LEN(D170)-3)),IF(RIGHT(D170,2)="B)",-1000000000*VALUE(MID(D170,2,LEN(D170)-3)),IF(RIGHT(D170,2)="k)",-1000*VALUE(MID(D170,2,LEN(D170)-3)),VALUE(SUBSTITUTE(D170,",","")))))),IF(RIGHT(D170,1)="T",1000000000000*VALUE(LEFT(D170,LEN(D170)-1)),IF(RIGHT(D170,1)="M",1000000*VALUE(LEFT(D170,LEN(D170)-1)),IF(RIGHT(D170,1)="B",1000000000*VALUE(LEFT(D170,LEN(D170)-1)),IF(RIGHT(D170,1)="%",0.01*VALUE(LEFT(D170,LEN(D170)-1)),IF(RIGHT(D170,1)="k",1000*VALUE(LEFT(D170,LEN(D170)-1)),VALUE(SUBSTITUTE(D170,",",""))))))))),"N/A")</f>
        <v/>
      </c>
      <c r="L170">
        <f>IFERROR(IF(TRIM(E170)="-", "N/A", IF(RIGHT(E170,1)=")",IF(RIGHT(E170,2)="T)",-1000000000000*VALUE(MID(E170,2,LEN(E170)-3)),IF(RIGHT(E170,2)="M)",-1000000*VALUE(MID(E170,2,LEN(E170)-3)),IF(RIGHT(E170,2)="B)",-1000000000*VALUE(MID(E170,2,LEN(E170)-3)),IF(RIGHT(E170,2)="k)",-1000*VALUE(MID(E170,2,LEN(E170)-3)),VALUE(SUBSTITUTE(E170,",","")))))),IF(RIGHT(E170,1)="T",1000000000000*VALUE(LEFT(E170,LEN(E170)-1)),IF(RIGHT(E170,1)="M",1000000*VALUE(LEFT(E170,LEN(E170)-1)),IF(RIGHT(E170,1)="B",1000000000*VALUE(LEFT(E170,LEN(E170)-1)),IF(RIGHT(E170,1)="%",0.01*VALUE(LEFT(E170,LEN(E170)-1)),IF(RIGHT(E170,1)="k",1000*VALUE(LEFT(E170,LEN(E170)-1)),VALUE(SUBSTITUTE(E170,",",""))))))))),"N/A")</f>
        <v/>
      </c>
      <c r="M170">
        <f>IFERROR(IF(TRIM(F170)="-", "N/A", IF(RIGHT(F170,1)=")",IF(RIGHT(F170,2)="T)",-1000000000000*VALUE(MID(F170,2,LEN(F170)-3)),IF(RIGHT(F170,2)="M)",-1000000*VALUE(MID(F170,2,LEN(F170)-3)),IF(RIGHT(F170,2)="B)",-1000000000*VALUE(MID(F170,2,LEN(F170)-3)),IF(RIGHT(F170,2)="k)",-1000*VALUE(MID(F170,2,LEN(F170)-3)),VALUE(SUBSTITUTE(F170,",","")))))),IF(RIGHT(F170,1)="T",1000000000000*VALUE(LEFT(F170,LEN(F170)-1)),IF(RIGHT(F170,1)="M",1000000*VALUE(LEFT(F170,LEN(F170)-1)),IF(RIGHT(F170,1)="B",1000000000*VALUE(LEFT(F170,LEN(F170)-1)),IF(RIGHT(F170,1)="%",0.01*VALUE(LEFT(F170,LEN(F170)-1)),IF(RIGHT(F170,1)="k",1000*VALUE(LEFT(F170,LEN(F170)-1)),VALUE(SUBSTITUTE(F170,",",""))))))))),"N/A")</f>
        <v/>
      </c>
      <c r="N170">
        <f>IFERROR(IF(TRIM(G170)="-", "N/A", IF(RIGHT(G170,1)=")",IF(RIGHT(G170,2)="T)",-1000000000000*VALUE(MID(G170,2,LEN(G170)-3)),IF(RIGHT(G170,2)="M)",-1000000*VALUE(MID(G170,2,LEN(G170)-3)),IF(RIGHT(G170,2)="B)",-1000000000*VALUE(MID(G170,2,LEN(G170)-3)),IF(RIGHT(G170,2)="k)",-1000*VALUE(MID(G170,2,LEN(G170)-3)),VALUE(SUBSTITUTE(G170,",","")))))),IF(RIGHT(G170,1)="T",1000000000000*VALUE(LEFT(G170,LEN(G170)-1)),IF(RIGHT(G170,1)="M",1000000*VALUE(LEFT(G170,LEN(G170)-1)),IF(RIGHT(G170,1)="B",1000000000*VALUE(LEFT(G170,LEN(G170)-1)),IF(RIGHT(G170,1)="%",0.01*VALUE(LEFT(G170,LEN(G170)-1)),IF(RIGHT(G170,1)="k",1000*VALUE(LEFT(G170,LEN(G170)-1)),VALUE(SUBSTITUTE(G170,",",""))))))))),"N/A")</f>
        <v/>
      </c>
      <c r="P170">
        <f>MAX(J170:N170)</f>
        <v/>
      </c>
      <c r="Q170">
        <f>IFERROR(J144+MATCH(P170,J170:N170,0)-1,"")</f>
        <v/>
      </c>
      <c r="R170">
        <f>IF(Q170="","",MIN(J170:N170))</f>
        <v/>
      </c>
      <c r="S170">
        <f>IFERROR(J144+MATCH(R170,J170:N170,0)-1,"")</f>
        <v/>
      </c>
      <c r="T170">
        <f>IFERROR(AVERAGE(J170:N170),"")</f>
        <v/>
      </c>
      <c r="U170">
        <f>IFERROR(STDEV(J170:N170),"")</f>
        <v/>
      </c>
      <c r="V170">
        <f>IFERROR(IF(C170="-","",IF(ISBLANK(B170),"",IF(OR(ISNUMBER(FIND("Growth",B170)),ISNUMBER(FIND("Margin",B170))),"",(J170-T170)/U170))),"")</f>
        <v/>
      </c>
      <c r="W170">
        <f>IFERROR(IF(OR(D170="-",ISBLANK(D170)),"",(K170-T170)/U170),"")</f>
        <v/>
      </c>
      <c r="X170">
        <f>IFERROR(IF(OR(E170="-",ISBLANK(E170)),"",(L170-T170)/U170),"")</f>
        <v/>
      </c>
      <c r="Y170">
        <f>IFERROR(IF(OR(F170="-",ISBLANK(F170)),"",(M170-T170)/U170),"")</f>
        <v/>
      </c>
      <c r="Z170">
        <f>IFERROR(IF(OR(G170="-",ISBLANK(G170)),"",(N170-T170)/U170),"")</f>
        <v/>
      </c>
      <c r="AA170">
        <f>IF(MAX(MAX(V170:Z170),ABS(MIN(V170:Z170)))=ABS(MIN(V170:Z170)),MIN(V170:Z170),MAX(V170:Z170))</f>
        <v/>
      </c>
      <c r="AB170">
        <f>IFERROR(V144+MATCH(AA170,V170:Z170,0)-1,"")</f>
        <v/>
      </c>
      <c r="AC170">
        <f>IF(AB170&lt;&gt;"",IF(S170=AB170,"Low",IF(AB170=Q170,"High","")),"")</f>
        <v/>
      </c>
      <c r="AE170">
        <f>IF(ISNUMBER(MATCH("N/A",J170:N170,0)),"",IFERROR((5 * SUMPRODUCT(J144:N144,J170:N170) - PRODUCT(SUM(J144:N144),SUM(J170:N170))) / ((5 * SUM((J144^2)+(K144^2)+(L144^2)+(M144^2)+(N144^2))) - SUM(J144:N144)^2),""))</f>
        <v/>
      </c>
      <c r="AF170">
        <f>IFERROR(CORREL(J144:N144,J170:N170),"")</f>
        <v/>
      </c>
      <c r="AZ170">
        <f>IF(Q170=S170,0,1)</f>
        <v/>
      </c>
      <c r="BA170">
        <f>IF(AZ170=1,IF(Q170="","",IF(Q170=N144,"Yes","No")),"")</f>
        <v/>
      </c>
      <c r="BB170">
        <f>IF(BA170="Yes",P170,"")</f>
        <v/>
      </c>
      <c r="BC170">
        <f>IF(AZ170=1,IF(S170="","",IF(S170=N144,"Yes","No")),"")</f>
        <v/>
      </c>
      <c r="BD170">
        <f>IF(BC170="Yes",R170,"")</f>
        <v/>
      </c>
      <c r="BE170">
        <f>IFERROR(IF(SIGN(AE170)=1,"Increasing",IF(SIGN(AE170)=-1,"Decreasing","")),"")</f>
        <v/>
      </c>
      <c r="BF170">
        <f>IF(OR(AND(BE170="Increasing",BA170="Yes"),AND(BE170="Decreasing",BC170="Yes")),"Yes","No")</f>
        <v/>
      </c>
      <c r="BG170">
        <f>IF(I170="pos_trend","Yes","No")</f>
        <v/>
      </c>
      <c r="BH170">
        <f>IF(AF170&lt;&gt;"",IF(ABS(AF170)&gt;0.8,"Yes","No"),"")</f>
        <v/>
      </c>
    </row>
    <row r="171" spans="1:60">
      <c s="1" r="A171" t="n">
        <v>13</v>
      </c>
      <c r="B171" t="s">
        <v>366</v>
      </c>
      <c r="C171" t="s">
        <v>1877</v>
      </c>
      <c r="D171" t="s">
        <v>1878</v>
      </c>
      <c r="E171" t="s">
        <v>1879</v>
      </c>
      <c r="F171" t="s">
        <v>1880</v>
      </c>
      <c r="G171" t="s">
        <v>1881</v>
      </c>
      <c r="H171" t="s"/>
      <c r="I171">
        <f>IF(AND(K171&gt; J171, L171&gt; K171, M171&gt; L171, N171&gt; M171), "pos_trend", IF(AND(K171&lt; J171, L171&lt; K171, M171&lt; L171, N171&lt; M171), "neg_trend", "N/A"))</f>
        <v/>
      </c>
      <c r="J171">
        <f>IFERROR(IF(TRIM(C171)="-", "N/A", IF(RIGHT(C171,1)=")",IF(RIGHT(C171,2)="T)",-1000000000000*VALUE(MID(C171,2,LEN(C171)-3)),IF(RIGHT(C171,2)="M)",-1000000*VALUE(MID(C171,2,LEN(C171)-3)),IF(RIGHT(C171,2)="B)",-1000000000*VALUE(MID(C171,2,LEN(C171)-3)),IF(RIGHT(C171,2)="k)",-1000*VALUE(MID(C171,2,LEN(C171)-3)),VALUE(SUBSTITUTE(C171,",","")))))),IF(RIGHT(C171,1)="T",1000000000000*VALUE(LEFT(C171,LEN(C171)-1)),IF(RIGHT(C171,1)="M",1000000*VALUE(LEFT(C171,LEN(C171)-1)),IF(RIGHT(C171,1)="B",1000000000*VALUE(LEFT(C171,LEN(C171)-1)),IF(RIGHT(C171,1)="%",0.01*VALUE(LEFT(C171,LEN(C171)-1)),IF(RIGHT(C171,1)="k",1000*VALUE(LEFT(C171,LEN(C171)-1)),VALUE(SUBSTITUTE(C171,",",""))))))))),"N/A")</f>
        <v/>
      </c>
      <c r="K171">
        <f>IFERROR(IF(TRIM(D171)="-", "N/A", IF(RIGHT(D171,1)=")",IF(RIGHT(D171,2)="T)",-1000000000000*VALUE(MID(D171,2,LEN(D171)-3)),IF(RIGHT(D171,2)="M)",-1000000*VALUE(MID(D171,2,LEN(D171)-3)),IF(RIGHT(D171,2)="B)",-1000000000*VALUE(MID(D171,2,LEN(D171)-3)),IF(RIGHT(D171,2)="k)",-1000*VALUE(MID(D171,2,LEN(D171)-3)),VALUE(SUBSTITUTE(D171,",","")))))),IF(RIGHT(D171,1)="T",1000000000000*VALUE(LEFT(D171,LEN(D171)-1)),IF(RIGHT(D171,1)="M",1000000*VALUE(LEFT(D171,LEN(D171)-1)),IF(RIGHT(D171,1)="B",1000000000*VALUE(LEFT(D171,LEN(D171)-1)),IF(RIGHT(D171,1)="%",0.01*VALUE(LEFT(D171,LEN(D171)-1)),IF(RIGHT(D171,1)="k",1000*VALUE(LEFT(D171,LEN(D171)-1)),VALUE(SUBSTITUTE(D171,",",""))))))))),"N/A")</f>
        <v/>
      </c>
      <c r="L171">
        <f>IFERROR(IF(TRIM(E171)="-", "N/A", IF(RIGHT(E171,1)=")",IF(RIGHT(E171,2)="T)",-1000000000000*VALUE(MID(E171,2,LEN(E171)-3)),IF(RIGHT(E171,2)="M)",-1000000*VALUE(MID(E171,2,LEN(E171)-3)),IF(RIGHT(E171,2)="B)",-1000000000*VALUE(MID(E171,2,LEN(E171)-3)),IF(RIGHT(E171,2)="k)",-1000*VALUE(MID(E171,2,LEN(E171)-3)),VALUE(SUBSTITUTE(E171,",","")))))),IF(RIGHT(E171,1)="T",1000000000000*VALUE(LEFT(E171,LEN(E171)-1)),IF(RIGHT(E171,1)="M",1000000*VALUE(LEFT(E171,LEN(E171)-1)),IF(RIGHT(E171,1)="B",1000000000*VALUE(LEFT(E171,LEN(E171)-1)),IF(RIGHT(E171,1)="%",0.01*VALUE(LEFT(E171,LEN(E171)-1)),IF(RIGHT(E171,1)="k",1000*VALUE(LEFT(E171,LEN(E171)-1)),VALUE(SUBSTITUTE(E171,",",""))))))))),"N/A")</f>
        <v/>
      </c>
      <c r="M171">
        <f>IFERROR(IF(TRIM(F171)="-", "N/A", IF(RIGHT(F171,1)=")",IF(RIGHT(F171,2)="T)",-1000000000000*VALUE(MID(F171,2,LEN(F171)-3)),IF(RIGHT(F171,2)="M)",-1000000*VALUE(MID(F171,2,LEN(F171)-3)),IF(RIGHT(F171,2)="B)",-1000000000*VALUE(MID(F171,2,LEN(F171)-3)),IF(RIGHT(F171,2)="k)",-1000*VALUE(MID(F171,2,LEN(F171)-3)),VALUE(SUBSTITUTE(F171,",","")))))),IF(RIGHT(F171,1)="T",1000000000000*VALUE(LEFT(F171,LEN(F171)-1)),IF(RIGHT(F171,1)="M",1000000*VALUE(LEFT(F171,LEN(F171)-1)),IF(RIGHT(F171,1)="B",1000000000*VALUE(LEFT(F171,LEN(F171)-1)),IF(RIGHT(F171,1)="%",0.01*VALUE(LEFT(F171,LEN(F171)-1)),IF(RIGHT(F171,1)="k",1000*VALUE(LEFT(F171,LEN(F171)-1)),VALUE(SUBSTITUTE(F171,",",""))))))))),"N/A")</f>
        <v/>
      </c>
      <c r="N171">
        <f>IFERROR(IF(TRIM(G171)="-", "N/A", IF(RIGHT(G171,1)=")",IF(RIGHT(G171,2)="T)",-1000000000000*VALUE(MID(G171,2,LEN(G171)-3)),IF(RIGHT(G171,2)="M)",-1000000*VALUE(MID(G171,2,LEN(G171)-3)),IF(RIGHT(G171,2)="B)",-1000000000*VALUE(MID(G171,2,LEN(G171)-3)),IF(RIGHT(G171,2)="k)",-1000*VALUE(MID(G171,2,LEN(G171)-3)),VALUE(SUBSTITUTE(G171,",","")))))),IF(RIGHT(G171,1)="T",1000000000000*VALUE(LEFT(G171,LEN(G171)-1)),IF(RIGHT(G171,1)="M",1000000*VALUE(LEFT(G171,LEN(G171)-1)),IF(RIGHT(G171,1)="B",1000000000*VALUE(LEFT(G171,LEN(G171)-1)),IF(RIGHT(G171,1)="%",0.01*VALUE(LEFT(G171,LEN(G171)-1)),IF(RIGHT(G171,1)="k",1000*VALUE(LEFT(G171,LEN(G171)-1)),VALUE(SUBSTITUTE(G171,",",""))))))))),"N/A")</f>
        <v/>
      </c>
      <c r="P171">
        <f>MAX(J171:N171)</f>
        <v/>
      </c>
      <c r="Q171">
        <f>IFERROR(J144+MATCH(P171,J171:N171,0)-1,"")</f>
        <v/>
      </c>
      <c r="R171">
        <f>IF(Q171="","",MIN(J171:N171))</f>
        <v/>
      </c>
      <c r="S171">
        <f>IFERROR(J144+MATCH(R171,J171:N171,0)-1,"")</f>
        <v/>
      </c>
      <c r="T171">
        <f>IFERROR(AVERAGE(J171:N171),"")</f>
        <v/>
      </c>
      <c r="U171">
        <f>IFERROR(STDEV(J171:N171),"")</f>
        <v/>
      </c>
      <c r="V171">
        <f>IFERROR(IF(C171="-","",IF(ISBLANK(B171),"",IF(OR(ISNUMBER(FIND("Growth",B171)),ISNUMBER(FIND("Margin",B171))),"",(J171-T171)/U171))),"")</f>
        <v/>
      </c>
      <c r="W171">
        <f>IFERROR(IF(OR(D171="-",ISBLANK(D171)),"",(K171-T171)/U171),"")</f>
        <v/>
      </c>
      <c r="X171">
        <f>IFERROR(IF(OR(E171="-",ISBLANK(E171)),"",(L171-T171)/U171),"")</f>
        <v/>
      </c>
      <c r="Y171">
        <f>IFERROR(IF(OR(F171="-",ISBLANK(F171)),"",(M171-T171)/U171),"")</f>
        <v/>
      </c>
      <c r="Z171">
        <f>IFERROR(IF(OR(G171="-",ISBLANK(G171)),"",(N171-T171)/U171),"")</f>
        <v/>
      </c>
      <c r="AA171">
        <f>IF(MAX(MAX(V171:Z171),ABS(MIN(V171:Z171)))=ABS(MIN(V171:Z171)),MIN(V171:Z171),MAX(V171:Z171))</f>
        <v/>
      </c>
      <c r="AB171">
        <f>IFERROR(V144+MATCH(AA171,V171:Z171,0)-1,"")</f>
        <v/>
      </c>
      <c r="AC171">
        <f>IF(AB171&lt;&gt;"",IF(S171=AB171,"Low",IF(AB171=Q171,"High","")),"")</f>
        <v/>
      </c>
      <c r="AE171">
        <f>IF(ISNUMBER(MATCH("N/A",J171:N171,0)),"",IFERROR((5 * SUMPRODUCT(J144:N144,J171:N171) - PRODUCT(SUM(J144:N144),SUM(J171:N171))) / ((5 * SUM((J144^2)+(K144^2)+(L144^2)+(M144^2)+(N144^2))) - SUM(J144:N144)^2),""))</f>
        <v/>
      </c>
      <c r="AF171">
        <f>IFERROR(CORREL(J144:N144,J171:N171),"")</f>
        <v/>
      </c>
      <c r="AZ171">
        <f>IF(Q171=S171,0,1)</f>
        <v/>
      </c>
      <c r="BA171">
        <f>IF(AZ171=1,IF(Q171="","",IF(Q171=N144,"Yes","No")),"")</f>
        <v/>
      </c>
      <c r="BB171">
        <f>IF(BA171="Yes",P171,"")</f>
        <v/>
      </c>
      <c r="BC171">
        <f>IF(AZ171=1,IF(S171="","",IF(S171=N144,"Yes","No")),"")</f>
        <v/>
      </c>
      <c r="BD171">
        <f>IF(BC171="Yes",R171,"")</f>
        <v/>
      </c>
      <c r="BE171">
        <f>IFERROR(IF(SIGN(AE171)=1,"Increasing",IF(SIGN(AE171)=-1,"Decreasing","")),"")</f>
        <v/>
      </c>
      <c r="BF171">
        <f>IF(OR(AND(BE171="Increasing",BA171="Yes"),AND(BE171="Decreasing",BC171="Yes")),"Yes","No")</f>
        <v/>
      </c>
      <c r="BG171">
        <f>IF(I171="pos_trend","Yes","No")</f>
        <v/>
      </c>
      <c r="BH171">
        <f>IF(AF171&lt;&gt;"",IF(ABS(AF171)&gt;0.8,"Yes","No"),"")</f>
        <v/>
      </c>
    </row>
    <row r="172" spans="1:60">
      <c s="1" r="A172" t="n">
        <v>14</v>
      </c>
      <c r="B172" t="s">
        <v>367</v>
      </c>
      <c r="C172" t="s">
        <v>1882</v>
      </c>
      <c r="D172" t="s">
        <v>1883</v>
      </c>
      <c r="E172" t="s">
        <v>1884</v>
      </c>
      <c r="F172" t="s">
        <v>1885</v>
      </c>
      <c r="G172" t="s">
        <v>1886</v>
      </c>
      <c r="H172" t="s"/>
      <c r="I172">
        <f>IF(AND(K172&gt; J172, L172&gt; K172, M172&gt; L172, N172&gt; M172), "pos_trend", IF(AND(K172&lt; J172, L172&lt; K172, M172&lt; L172, N172&lt; M172), "neg_trend", "N/A"))</f>
        <v/>
      </c>
      <c r="J172">
        <f>IFERROR(IF(TRIM(C172)="-", "N/A", IF(RIGHT(C172,1)=")",IF(RIGHT(C172,2)="T)",-1000000000000*VALUE(MID(C172,2,LEN(C172)-3)),IF(RIGHT(C172,2)="M)",-1000000*VALUE(MID(C172,2,LEN(C172)-3)),IF(RIGHT(C172,2)="B)",-1000000000*VALUE(MID(C172,2,LEN(C172)-3)),IF(RIGHT(C172,2)="k)",-1000*VALUE(MID(C172,2,LEN(C172)-3)),VALUE(SUBSTITUTE(C172,",","")))))),IF(RIGHT(C172,1)="T",1000000000000*VALUE(LEFT(C172,LEN(C172)-1)),IF(RIGHT(C172,1)="M",1000000*VALUE(LEFT(C172,LEN(C172)-1)),IF(RIGHT(C172,1)="B",1000000000*VALUE(LEFT(C172,LEN(C172)-1)),IF(RIGHT(C172,1)="%",0.01*VALUE(LEFT(C172,LEN(C172)-1)),IF(RIGHT(C172,1)="k",1000*VALUE(LEFT(C172,LEN(C172)-1)),VALUE(SUBSTITUTE(C172,",",""))))))))),"N/A")</f>
        <v/>
      </c>
      <c r="K172">
        <f>IFERROR(IF(TRIM(D172)="-", "N/A", IF(RIGHT(D172,1)=")",IF(RIGHT(D172,2)="T)",-1000000000000*VALUE(MID(D172,2,LEN(D172)-3)),IF(RIGHT(D172,2)="M)",-1000000*VALUE(MID(D172,2,LEN(D172)-3)),IF(RIGHT(D172,2)="B)",-1000000000*VALUE(MID(D172,2,LEN(D172)-3)),IF(RIGHT(D172,2)="k)",-1000*VALUE(MID(D172,2,LEN(D172)-3)),VALUE(SUBSTITUTE(D172,",","")))))),IF(RIGHT(D172,1)="T",1000000000000*VALUE(LEFT(D172,LEN(D172)-1)),IF(RIGHT(D172,1)="M",1000000*VALUE(LEFT(D172,LEN(D172)-1)),IF(RIGHT(D172,1)="B",1000000000*VALUE(LEFT(D172,LEN(D172)-1)),IF(RIGHT(D172,1)="%",0.01*VALUE(LEFT(D172,LEN(D172)-1)),IF(RIGHT(D172,1)="k",1000*VALUE(LEFT(D172,LEN(D172)-1)),VALUE(SUBSTITUTE(D172,",",""))))))))),"N/A")</f>
        <v/>
      </c>
      <c r="L172">
        <f>IFERROR(IF(TRIM(E172)="-", "N/A", IF(RIGHT(E172,1)=")",IF(RIGHT(E172,2)="T)",-1000000000000*VALUE(MID(E172,2,LEN(E172)-3)),IF(RIGHT(E172,2)="M)",-1000000*VALUE(MID(E172,2,LEN(E172)-3)),IF(RIGHT(E172,2)="B)",-1000000000*VALUE(MID(E172,2,LEN(E172)-3)),IF(RIGHT(E172,2)="k)",-1000*VALUE(MID(E172,2,LEN(E172)-3)),VALUE(SUBSTITUTE(E172,",","")))))),IF(RIGHT(E172,1)="T",1000000000000*VALUE(LEFT(E172,LEN(E172)-1)),IF(RIGHT(E172,1)="M",1000000*VALUE(LEFT(E172,LEN(E172)-1)),IF(RIGHT(E172,1)="B",1000000000*VALUE(LEFT(E172,LEN(E172)-1)),IF(RIGHT(E172,1)="%",0.01*VALUE(LEFT(E172,LEN(E172)-1)),IF(RIGHT(E172,1)="k",1000*VALUE(LEFT(E172,LEN(E172)-1)),VALUE(SUBSTITUTE(E172,",",""))))))))),"N/A")</f>
        <v/>
      </c>
      <c r="M172">
        <f>IFERROR(IF(TRIM(F172)="-", "N/A", IF(RIGHT(F172,1)=")",IF(RIGHT(F172,2)="T)",-1000000000000*VALUE(MID(F172,2,LEN(F172)-3)),IF(RIGHT(F172,2)="M)",-1000000*VALUE(MID(F172,2,LEN(F172)-3)),IF(RIGHT(F172,2)="B)",-1000000000*VALUE(MID(F172,2,LEN(F172)-3)),IF(RIGHT(F172,2)="k)",-1000*VALUE(MID(F172,2,LEN(F172)-3)),VALUE(SUBSTITUTE(F172,",","")))))),IF(RIGHT(F172,1)="T",1000000000000*VALUE(LEFT(F172,LEN(F172)-1)),IF(RIGHT(F172,1)="M",1000000*VALUE(LEFT(F172,LEN(F172)-1)),IF(RIGHT(F172,1)="B",1000000000*VALUE(LEFT(F172,LEN(F172)-1)),IF(RIGHT(F172,1)="%",0.01*VALUE(LEFT(F172,LEN(F172)-1)),IF(RIGHT(F172,1)="k",1000*VALUE(LEFT(F172,LEN(F172)-1)),VALUE(SUBSTITUTE(F172,",",""))))))))),"N/A")</f>
        <v/>
      </c>
      <c r="N172">
        <f>IFERROR(IF(TRIM(G172)="-", "N/A", IF(RIGHT(G172,1)=")",IF(RIGHT(G172,2)="T)",-1000000000000*VALUE(MID(G172,2,LEN(G172)-3)),IF(RIGHT(G172,2)="M)",-1000000*VALUE(MID(G172,2,LEN(G172)-3)),IF(RIGHT(G172,2)="B)",-1000000000*VALUE(MID(G172,2,LEN(G172)-3)),IF(RIGHT(G172,2)="k)",-1000*VALUE(MID(G172,2,LEN(G172)-3)),VALUE(SUBSTITUTE(G172,",","")))))),IF(RIGHT(G172,1)="T",1000000000000*VALUE(LEFT(G172,LEN(G172)-1)),IF(RIGHT(G172,1)="M",1000000*VALUE(LEFT(G172,LEN(G172)-1)),IF(RIGHT(G172,1)="B",1000000000*VALUE(LEFT(G172,LEN(G172)-1)),IF(RIGHT(G172,1)="%",0.01*VALUE(LEFT(G172,LEN(G172)-1)),IF(RIGHT(G172,1)="k",1000*VALUE(LEFT(G172,LEN(G172)-1)),VALUE(SUBSTITUTE(G172,",",""))))))))),"N/A")</f>
        <v/>
      </c>
      <c r="P172">
        <f>MAX(J172:N172)</f>
        <v/>
      </c>
      <c r="Q172">
        <f>IFERROR(J144+MATCH(P172,J172:N172,0)-1,"")</f>
        <v/>
      </c>
      <c r="R172">
        <f>IF(Q172="","",MIN(J172:N172))</f>
        <v/>
      </c>
      <c r="S172">
        <f>IFERROR(J144+MATCH(R172,J172:N172,0)-1,"")</f>
        <v/>
      </c>
      <c r="T172">
        <f>IFERROR(AVERAGE(J172:N172),"")</f>
        <v/>
      </c>
      <c r="U172">
        <f>IFERROR(STDEV(J172:N172),"")</f>
        <v/>
      </c>
      <c r="V172">
        <f>IFERROR(IF(C172="-","",IF(ISBLANK(B172),"",IF(OR(ISNUMBER(FIND("Growth",B172)),ISNUMBER(FIND("Margin",B172))),"",(J172-T172)/U172))),"")</f>
        <v/>
      </c>
      <c r="W172">
        <f>IFERROR(IF(OR(D172="-",ISBLANK(D172)),"",(K172-T172)/U172),"")</f>
        <v/>
      </c>
      <c r="X172">
        <f>IFERROR(IF(OR(E172="-",ISBLANK(E172)),"",(L172-T172)/U172),"")</f>
        <v/>
      </c>
      <c r="Y172">
        <f>IFERROR(IF(OR(F172="-",ISBLANK(F172)),"",(M172-T172)/U172),"")</f>
        <v/>
      </c>
      <c r="Z172">
        <f>IFERROR(IF(OR(G172="-",ISBLANK(G172)),"",(N172-T172)/U172),"")</f>
        <v/>
      </c>
      <c r="AA172">
        <f>IF(MAX(MAX(V172:Z172),ABS(MIN(V172:Z172)))=ABS(MIN(V172:Z172)),MIN(V172:Z172),MAX(V172:Z172))</f>
        <v/>
      </c>
      <c r="AB172">
        <f>IFERROR(V144+MATCH(AA172,V172:Z172,0)-1,"")</f>
        <v/>
      </c>
      <c r="AC172">
        <f>IF(AB172&lt;&gt;"",IF(S172=AB172,"Low",IF(AB172=Q172,"High","")),"")</f>
        <v/>
      </c>
      <c r="AE172">
        <f>IF(ISNUMBER(MATCH("N/A",J172:N172,0)),"",IFERROR((5 * SUMPRODUCT(J144:N144,J172:N172) - PRODUCT(SUM(J144:N144),SUM(J172:N172))) / ((5 * SUM((J144^2)+(K144^2)+(L144^2)+(M144^2)+(N144^2))) - SUM(J144:N144)^2),""))</f>
        <v/>
      </c>
      <c r="AF172">
        <f>IFERROR(CORREL(J144:N144,J172:N172),"")</f>
        <v/>
      </c>
      <c r="AZ172">
        <f>IF(Q172=S172,0,1)</f>
        <v/>
      </c>
      <c r="BA172">
        <f>IF(AZ172=1,IF(Q172="","",IF(Q172=N144,"Yes","No")),"")</f>
        <v/>
      </c>
      <c r="BB172">
        <f>IF(BA172="Yes",P172,"")</f>
        <v/>
      </c>
      <c r="BC172">
        <f>IF(AZ172=1,IF(S172="","",IF(S172=N144,"Yes","No")),"")</f>
        <v/>
      </c>
      <c r="BD172">
        <f>IF(BC172="Yes",R172,"")</f>
        <v/>
      </c>
      <c r="BE172">
        <f>IFERROR(IF(SIGN(AE172)=1,"Increasing",IF(SIGN(AE172)=-1,"Decreasing","")),"")</f>
        <v/>
      </c>
      <c r="BF172">
        <f>IF(OR(AND(BE172="Increasing",BA172="Yes"),AND(BE172="Decreasing",BC172="Yes")),"Yes","No")</f>
        <v/>
      </c>
      <c r="BG172">
        <f>IF(I172="pos_trend","Yes","No")</f>
        <v/>
      </c>
      <c r="BH172">
        <f>IF(AF172&lt;&gt;"",IF(ABS(AF172)&gt;0.8,"Yes","No"),"")</f>
        <v/>
      </c>
    </row>
    <row r="173" spans="1:60">
      <c s="1" r="A173" t="n">
        <v>15</v>
      </c>
      <c r="B173" t="s">
        <v>373</v>
      </c>
      <c r="C173" t="s">
        <v>264</v>
      </c>
      <c r="D173" t="s">
        <v>1887</v>
      </c>
      <c r="E173" t="s">
        <v>1888</v>
      </c>
      <c r="F173" t="s">
        <v>1889</v>
      </c>
      <c r="G173" t="s">
        <v>1890</v>
      </c>
      <c r="H173" t="s"/>
      <c r="I173">
        <f>IF(AND(K173&gt; J173, L173&gt; K173, M173&gt; L173, N173&gt; M173), "pos_trend", IF(AND(K173&lt; J173, L173&lt; K173, M173&lt; L173, N173&lt; M173), "neg_trend", "N/A"))</f>
        <v/>
      </c>
      <c r="J173">
        <f>IFERROR(IF(TRIM(C173)="-", "N/A", IF(RIGHT(C173,1)=")",IF(RIGHT(C173,2)="T)",-1000000000000*VALUE(MID(C173,2,LEN(C173)-3)),IF(RIGHT(C173,2)="M)",-1000000*VALUE(MID(C173,2,LEN(C173)-3)),IF(RIGHT(C173,2)="B)",-1000000000*VALUE(MID(C173,2,LEN(C173)-3)),IF(RIGHT(C173,2)="k)",-1000*VALUE(MID(C173,2,LEN(C173)-3)),VALUE(SUBSTITUTE(C173,",","")))))),IF(RIGHT(C173,1)="T",1000000000000*VALUE(LEFT(C173,LEN(C173)-1)),IF(RIGHT(C173,1)="M",1000000*VALUE(LEFT(C173,LEN(C173)-1)),IF(RIGHT(C173,1)="B",1000000000*VALUE(LEFT(C173,LEN(C173)-1)),IF(RIGHT(C173,1)="%",0.01*VALUE(LEFT(C173,LEN(C173)-1)),IF(RIGHT(C173,1)="k",1000*VALUE(LEFT(C173,LEN(C173)-1)),VALUE(SUBSTITUTE(C173,",",""))))))))),"N/A")</f>
        <v/>
      </c>
      <c r="K173">
        <f>IFERROR(IF(TRIM(D173)="-", "N/A", IF(RIGHT(D173,1)=")",IF(RIGHT(D173,2)="T)",-1000000000000*VALUE(MID(D173,2,LEN(D173)-3)),IF(RIGHT(D173,2)="M)",-1000000*VALUE(MID(D173,2,LEN(D173)-3)),IF(RIGHT(D173,2)="B)",-1000000000*VALUE(MID(D173,2,LEN(D173)-3)),IF(RIGHT(D173,2)="k)",-1000*VALUE(MID(D173,2,LEN(D173)-3)),VALUE(SUBSTITUTE(D173,",","")))))),IF(RIGHT(D173,1)="T",1000000000000*VALUE(LEFT(D173,LEN(D173)-1)),IF(RIGHT(D173,1)="M",1000000*VALUE(LEFT(D173,LEN(D173)-1)),IF(RIGHT(D173,1)="B",1000000000*VALUE(LEFT(D173,LEN(D173)-1)),IF(RIGHT(D173,1)="%",0.01*VALUE(LEFT(D173,LEN(D173)-1)),IF(RIGHT(D173,1)="k",1000*VALUE(LEFT(D173,LEN(D173)-1)),VALUE(SUBSTITUTE(D173,",",""))))))))),"N/A")</f>
        <v/>
      </c>
      <c r="L173">
        <f>IFERROR(IF(TRIM(E173)="-", "N/A", IF(RIGHT(E173,1)=")",IF(RIGHT(E173,2)="T)",-1000000000000*VALUE(MID(E173,2,LEN(E173)-3)),IF(RIGHT(E173,2)="M)",-1000000*VALUE(MID(E173,2,LEN(E173)-3)),IF(RIGHT(E173,2)="B)",-1000000000*VALUE(MID(E173,2,LEN(E173)-3)),IF(RIGHT(E173,2)="k)",-1000*VALUE(MID(E173,2,LEN(E173)-3)),VALUE(SUBSTITUTE(E173,",","")))))),IF(RIGHT(E173,1)="T",1000000000000*VALUE(LEFT(E173,LEN(E173)-1)),IF(RIGHT(E173,1)="M",1000000*VALUE(LEFT(E173,LEN(E173)-1)),IF(RIGHT(E173,1)="B",1000000000*VALUE(LEFT(E173,LEN(E173)-1)),IF(RIGHT(E173,1)="%",0.01*VALUE(LEFT(E173,LEN(E173)-1)),IF(RIGHT(E173,1)="k",1000*VALUE(LEFT(E173,LEN(E173)-1)),VALUE(SUBSTITUTE(E173,",",""))))))))),"N/A")</f>
        <v/>
      </c>
      <c r="M173">
        <f>IFERROR(IF(TRIM(F173)="-", "N/A", IF(RIGHT(F173,1)=")",IF(RIGHT(F173,2)="T)",-1000000000000*VALUE(MID(F173,2,LEN(F173)-3)),IF(RIGHT(F173,2)="M)",-1000000*VALUE(MID(F173,2,LEN(F173)-3)),IF(RIGHT(F173,2)="B)",-1000000000*VALUE(MID(F173,2,LEN(F173)-3)),IF(RIGHT(F173,2)="k)",-1000*VALUE(MID(F173,2,LEN(F173)-3)),VALUE(SUBSTITUTE(F173,",","")))))),IF(RIGHT(F173,1)="T",1000000000000*VALUE(LEFT(F173,LEN(F173)-1)),IF(RIGHT(F173,1)="M",1000000*VALUE(LEFT(F173,LEN(F173)-1)),IF(RIGHT(F173,1)="B",1000000000*VALUE(LEFT(F173,LEN(F173)-1)),IF(RIGHT(F173,1)="%",0.01*VALUE(LEFT(F173,LEN(F173)-1)),IF(RIGHT(F173,1)="k",1000*VALUE(LEFT(F173,LEN(F173)-1)),VALUE(SUBSTITUTE(F173,",",""))))))))),"N/A")</f>
        <v/>
      </c>
      <c r="N173">
        <f>IFERROR(IF(TRIM(G173)="-", "N/A", IF(RIGHT(G173,1)=")",IF(RIGHT(G173,2)="T)",-1000000000000*VALUE(MID(G173,2,LEN(G173)-3)),IF(RIGHT(G173,2)="M)",-1000000*VALUE(MID(G173,2,LEN(G173)-3)),IF(RIGHT(G173,2)="B)",-1000000000*VALUE(MID(G173,2,LEN(G173)-3)),IF(RIGHT(G173,2)="k)",-1000*VALUE(MID(G173,2,LEN(G173)-3)),VALUE(SUBSTITUTE(G173,",","")))))),IF(RIGHT(G173,1)="T",1000000000000*VALUE(LEFT(G173,LEN(G173)-1)),IF(RIGHT(G173,1)="M",1000000*VALUE(LEFT(G173,LEN(G173)-1)),IF(RIGHT(G173,1)="B",1000000000*VALUE(LEFT(G173,LEN(G173)-1)),IF(RIGHT(G173,1)="%",0.01*VALUE(LEFT(G173,LEN(G173)-1)),IF(RIGHT(G173,1)="k",1000*VALUE(LEFT(G173,LEN(G173)-1)),VALUE(SUBSTITUTE(G173,",",""))))))))),"N/A")</f>
        <v/>
      </c>
      <c r="P173">
        <f>MAX(J173:N173)</f>
        <v/>
      </c>
      <c r="Q173">
        <f>IFERROR(J144+MATCH(P173,J173:N173,0)-1,"")</f>
        <v/>
      </c>
      <c r="R173">
        <f>IF(Q173="","",MIN(J173:N173))</f>
        <v/>
      </c>
      <c r="S173">
        <f>IFERROR(J144+MATCH(R173,J173:N173,0)-1,"")</f>
        <v/>
      </c>
      <c r="T173">
        <f>IFERROR(AVERAGE(J173:N173),"")</f>
        <v/>
      </c>
      <c r="U173">
        <f>IFERROR(STDEV(J173:N173),"")</f>
        <v/>
      </c>
      <c r="V173">
        <f>IFERROR(IF(C173="-","",IF(ISBLANK(B173),"",IF(OR(ISNUMBER(FIND("Growth",B173)),ISNUMBER(FIND("Margin",B173))),"",(J173-T173)/U173))),"")</f>
        <v/>
      </c>
      <c r="W173">
        <f>IFERROR(IF(OR(D173="-",ISBLANK(D173)),"",(K173-T173)/U173),"")</f>
        <v/>
      </c>
      <c r="X173">
        <f>IFERROR(IF(OR(E173="-",ISBLANK(E173)),"",(L173-T173)/U173),"")</f>
        <v/>
      </c>
      <c r="Y173">
        <f>IFERROR(IF(OR(F173="-",ISBLANK(F173)),"",(M173-T173)/U173),"")</f>
        <v/>
      </c>
      <c r="Z173">
        <f>IFERROR(IF(OR(G173="-",ISBLANK(G173)),"",(N173-T173)/U173),"")</f>
        <v/>
      </c>
      <c r="AA173">
        <f>IF(MAX(MAX(V173:Z173),ABS(MIN(V173:Z173)))=ABS(MIN(V173:Z173)),MIN(V173:Z173),MAX(V173:Z173))</f>
        <v/>
      </c>
      <c r="AB173">
        <f>IFERROR(V144+MATCH(AA173,V173:Z173,0)-1,"")</f>
        <v/>
      </c>
      <c r="AC173">
        <f>IF(AB173&lt;&gt;"",IF(S173=AB173,"Low",IF(AB173=Q173,"High","")),"")</f>
        <v/>
      </c>
      <c r="AE173">
        <f>IF(ISNUMBER(MATCH("N/A",J173:N173,0)),"",IFERROR((5 * SUMPRODUCT(J144:N144,J173:N173) - PRODUCT(SUM(J144:N144),SUM(J173:N173))) / ((5 * SUM((J144^2)+(K144^2)+(L144^2)+(M144^2)+(N144^2))) - SUM(J144:N144)^2),""))</f>
        <v/>
      </c>
      <c r="AF173">
        <f>IFERROR(CORREL(J144:N144,J173:N173),"")</f>
        <v/>
      </c>
      <c r="AZ173">
        <f>IF(Q173=S173,0,1)</f>
        <v/>
      </c>
      <c r="BA173">
        <f>IF(AZ173=1,IF(Q173="","",IF(Q173=N144,"Yes","No")),"")</f>
        <v/>
      </c>
      <c r="BB173">
        <f>IF(BA173="Yes",P173,"")</f>
        <v/>
      </c>
      <c r="BC173">
        <f>IF(AZ173=1,IF(S173="","",IF(S173=N144,"Yes","No")),"")</f>
        <v/>
      </c>
      <c r="BD173">
        <f>IF(BC173="Yes",R173,"")</f>
        <v/>
      </c>
      <c r="BE173">
        <f>IFERROR(IF(SIGN(AE173)=1,"Increasing",IF(SIGN(AE173)=-1,"Decreasing","")),"")</f>
        <v/>
      </c>
      <c r="BF173">
        <f>IF(OR(AND(BE173="Increasing",BA173="Yes"),AND(BE173="Decreasing",BC173="Yes")),"Yes","No")</f>
        <v/>
      </c>
      <c r="BG173">
        <f>IF(I173="pos_trend","Yes","No")</f>
        <v/>
      </c>
      <c r="BH173">
        <f>IF(AF173&lt;&gt;"",IF(ABS(AF173)&gt;0.8,"Yes","No"),"")</f>
        <v/>
      </c>
    </row>
    <row r="174" spans="1:60">
      <c s="1" r="A174" t="n">
        <v>16</v>
      </c>
      <c r="B174" t="s">
        <v>378</v>
      </c>
      <c r="C174" t="s">
        <v>264</v>
      </c>
      <c r="D174" t="s">
        <v>264</v>
      </c>
      <c r="E174" t="s">
        <v>264</v>
      </c>
      <c r="F174" t="s">
        <v>264</v>
      </c>
      <c r="G174" t="s">
        <v>1891</v>
      </c>
      <c r="H174" t="s"/>
      <c r="I174">
        <f>IF(AND(K174&gt; J174, L174&gt; K174, M174&gt; L174, N174&gt; M174), "pos_trend", IF(AND(K174&lt; J174, L174&lt; K174, M174&lt; L174, N174&lt; M174), "neg_trend", "N/A"))</f>
        <v/>
      </c>
      <c r="J174">
        <f>IFERROR(IF(TRIM(C174)="-", "N/A", IF(RIGHT(C174,1)=")",IF(RIGHT(C174,2)="T)",-1000000000000*VALUE(MID(C174,2,LEN(C174)-3)),IF(RIGHT(C174,2)="M)",-1000000*VALUE(MID(C174,2,LEN(C174)-3)),IF(RIGHT(C174,2)="B)",-1000000000*VALUE(MID(C174,2,LEN(C174)-3)),IF(RIGHT(C174,2)="k)",-1000*VALUE(MID(C174,2,LEN(C174)-3)),VALUE(SUBSTITUTE(C174,",","")))))),IF(RIGHT(C174,1)="T",1000000000000*VALUE(LEFT(C174,LEN(C174)-1)),IF(RIGHT(C174,1)="M",1000000*VALUE(LEFT(C174,LEN(C174)-1)),IF(RIGHT(C174,1)="B",1000000000*VALUE(LEFT(C174,LEN(C174)-1)),IF(RIGHT(C174,1)="%",0.01*VALUE(LEFT(C174,LEN(C174)-1)),IF(RIGHT(C174,1)="k",1000*VALUE(LEFT(C174,LEN(C174)-1)),VALUE(SUBSTITUTE(C174,",",""))))))))),"N/A")</f>
        <v/>
      </c>
      <c r="K174">
        <f>IFERROR(IF(TRIM(D174)="-", "N/A", IF(RIGHT(D174,1)=")",IF(RIGHT(D174,2)="T)",-1000000000000*VALUE(MID(D174,2,LEN(D174)-3)),IF(RIGHT(D174,2)="M)",-1000000*VALUE(MID(D174,2,LEN(D174)-3)),IF(RIGHT(D174,2)="B)",-1000000000*VALUE(MID(D174,2,LEN(D174)-3)),IF(RIGHT(D174,2)="k)",-1000*VALUE(MID(D174,2,LEN(D174)-3)),VALUE(SUBSTITUTE(D174,",","")))))),IF(RIGHT(D174,1)="T",1000000000000*VALUE(LEFT(D174,LEN(D174)-1)),IF(RIGHT(D174,1)="M",1000000*VALUE(LEFT(D174,LEN(D174)-1)),IF(RIGHT(D174,1)="B",1000000000*VALUE(LEFT(D174,LEN(D174)-1)),IF(RIGHT(D174,1)="%",0.01*VALUE(LEFT(D174,LEN(D174)-1)),IF(RIGHT(D174,1)="k",1000*VALUE(LEFT(D174,LEN(D174)-1)),VALUE(SUBSTITUTE(D174,",",""))))))))),"N/A")</f>
        <v/>
      </c>
      <c r="L174">
        <f>IFERROR(IF(TRIM(E174)="-", "N/A", IF(RIGHT(E174,1)=")",IF(RIGHT(E174,2)="T)",-1000000000000*VALUE(MID(E174,2,LEN(E174)-3)),IF(RIGHT(E174,2)="M)",-1000000*VALUE(MID(E174,2,LEN(E174)-3)),IF(RIGHT(E174,2)="B)",-1000000000*VALUE(MID(E174,2,LEN(E174)-3)),IF(RIGHT(E174,2)="k)",-1000*VALUE(MID(E174,2,LEN(E174)-3)),VALUE(SUBSTITUTE(E174,",","")))))),IF(RIGHT(E174,1)="T",1000000000000*VALUE(LEFT(E174,LEN(E174)-1)),IF(RIGHT(E174,1)="M",1000000*VALUE(LEFT(E174,LEN(E174)-1)),IF(RIGHT(E174,1)="B",1000000000*VALUE(LEFT(E174,LEN(E174)-1)),IF(RIGHT(E174,1)="%",0.01*VALUE(LEFT(E174,LEN(E174)-1)),IF(RIGHT(E174,1)="k",1000*VALUE(LEFT(E174,LEN(E174)-1)),VALUE(SUBSTITUTE(E174,",",""))))))))),"N/A")</f>
        <v/>
      </c>
      <c r="M174">
        <f>IFERROR(IF(TRIM(F174)="-", "N/A", IF(RIGHT(F174,1)=")",IF(RIGHT(F174,2)="T)",-1000000000000*VALUE(MID(F174,2,LEN(F174)-3)),IF(RIGHT(F174,2)="M)",-1000000*VALUE(MID(F174,2,LEN(F174)-3)),IF(RIGHT(F174,2)="B)",-1000000000*VALUE(MID(F174,2,LEN(F174)-3)),IF(RIGHT(F174,2)="k)",-1000*VALUE(MID(F174,2,LEN(F174)-3)),VALUE(SUBSTITUTE(F174,",","")))))),IF(RIGHT(F174,1)="T",1000000000000*VALUE(LEFT(F174,LEN(F174)-1)),IF(RIGHT(F174,1)="M",1000000*VALUE(LEFT(F174,LEN(F174)-1)),IF(RIGHT(F174,1)="B",1000000000*VALUE(LEFT(F174,LEN(F174)-1)),IF(RIGHT(F174,1)="%",0.01*VALUE(LEFT(F174,LEN(F174)-1)),IF(RIGHT(F174,1)="k",1000*VALUE(LEFT(F174,LEN(F174)-1)),VALUE(SUBSTITUTE(F174,",",""))))))))),"N/A")</f>
        <v/>
      </c>
      <c r="N174">
        <f>IFERROR(IF(TRIM(G174)="-", "N/A", IF(RIGHT(G174,1)=")",IF(RIGHT(G174,2)="T)",-1000000000000*VALUE(MID(G174,2,LEN(G174)-3)),IF(RIGHT(G174,2)="M)",-1000000*VALUE(MID(G174,2,LEN(G174)-3)),IF(RIGHT(G174,2)="B)",-1000000000*VALUE(MID(G174,2,LEN(G174)-3)),IF(RIGHT(G174,2)="k)",-1000*VALUE(MID(G174,2,LEN(G174)-3)),VALUE(SUBSTITUTE(G174,",","")))))),IF(RIGHT(G174,1)="T",1000000000000*VALUE(LEFT(G174,LEN(G174)-1)),IF(RIGHT(G174,1)="M",1000000*VALUE(LEFT(G174,LEN(G174)-1)),IF(RIGHT(G174,1)="B",1000000000*VALUE(LEFT(G174,LEN(G174)-1)),IF(RIGHT(G174,1)="%",0.01*VALUE(LEFT(G174,LEN(G174)-1)),IF(RIGHT(G174,1)="k",1000*VALUE(LEFT(G174,LEN(G174)-1)),VALUE(SUBSTITUTE(G174,",",""))))))))),"N/A")</f>
        <v/>
      </c>
      <c r="P174">
        <f>MAX(J174:N174)</f>
        <v/>
      </c>
      <c r="Q174">
        <f>IFERROR(J144+MATCH(P174,J174:N174,0)-1,"")</f>
        <v/>
      </c>
      <c r="R174">
        <f>IF(Q174="","",MIN(J174:N174))</f>
        <v/>
      </c>
      <c r="S174">
        <f>IFERROR(J144+MATCH(R174,J174:N174,0)-1,"")</f>
        <v/>
      </c>
      <c r="T174">
        <f>IFERROR(AVERAGE(J174:N174),"")</f>
        <v/>
      </c>
      <c r="U174">
        <f>IFERROR(STDEV(J174:N174),"")</f>
        <v/>
      </c>
      <c r="V174">
        <f>IFERROR(IF(C174="-","",IF(ISBLANK(B174),"",IF(OR(ISNUMBER(FIND("Growth",B174)),ISNUMBER(FIND("Margin",B174))),"",(J174-T174)/U174))),"")</f>
        <v/>
      </c>
      <c r="W174">
        <f>IFERROR(IF(OR(D174="-",ISBLANK(D174)),"",(K174-T174)/U174),"")</f>
        <v/>
      </c>
      <c r="X174">
        <f>IFERROR(IF(OR(E174="-",ISBLANK(E174)),"",(L174-T174)/U174),"")</f>
        <v/>
      </c>
      <c r="Y174">
        <f>IFERROR(IF(OR(F174="-",ISBLANK(F174)),"",(M174-T174)/U174),"")</f>
        <v/>
      </c>
      <c r="Z174">
        <f>IFERROR(IF(OR(G174="-",ISBLANK(G174)),"",(N174-T174)/U174),"")</f>
        <v/>
      </c>
      <c r="AA174">
        <f>IF(MAX(MAX(V174:Z174),ABS(MIN(V174:Z174)))=ABS(MIN(V174:Z174)),MIN(V174:Z174),MAX(V174:Z174))</f>
        <v/>
      </c>
      <c r="AB174">
        <f>IFERROR(V144+MATCH(AA174,V174:Z174,0)-1,"")</f>
        <v/>
      </c>
      <c r="AC174">
        <f>IF(AB174&lt;&gt;"",IF(S174=AB174,"Low",IF(AB174=Q174,"High","")),"")</f>
        <v/>
      </c>
      <c r="AE174">
        <f>IF(ISNUMBER(MATCH("N/A",J174:N174,0)),"",IFERROR((5 * SUMPRODUCT(J144:N144,J174:N174) - PRODUCT(SUM(J144:N144),SUM(J174:N174))) / ((5 * SUM((J144^2)+(K144^2)+(L144^2)+(M144^2)+(N144^2))) - SUM(J144:N144)^2),""))</f>
        <v/>
      </c>
      <c r="AF174">
        <f>IFERROR(CORREL(J144:N144,J174:N174),"")</f>
        <v/>
      </c>
      <c r="AZ174">
        <f>IF(Q174=S174,0,1)</f>
        <v/>
      </c>
      <c r="BA174">
        <f>IF(AZ174=1,IF(Q174="","",IF(Q174=N144,"Yes","No")),"")</f>
        <v/>
      </c>
      <c r="BB174">
        <f>IF(BA174="Yes",P174,"")</f>
        <v/>
      </c>
      <c r="BC174">
        <f>IF(AZ174=1,IF(S174="","",IF(S174=N144,"Yes","No")),"")</f>
        <v/>
      </c>
      <c r="BD174">
        <f>IF(BC174="Yes",R174,"")</f>
        <v/>
      </c>
      <c r="BE174">
        <f>IFERROR(IF(SIGN(AE174)=1,"Increasing",IF(SIGN(AE174)=-1,"Decreasing","")),"")</f>
        <v/>
      </c>
      <c r="BF174">
        <f>IF(OR(AND(BE174="Increasing",BA174="Yes"),AND(BE174="Decreasing",BC174="Yes")),"Yes","No")</f>
        <v/>
      </c>
      <c r="BG174">
        <f>IF(I174="pos_trend","Yes","No")</f>
        <v/>
      </c>
      <c r="BH174">
        <f>IF(AF174&lt;&gt;"",IF(ABS(AF174)&gt;0.8,"Yes","No"),"")</f>
        <v/>
      </c>
    </row>
    <row r="175" spans="1:60">
      <c s="1" r="A175" t="n">
        <v>17</v>
      </c>
      <c r="B175" t="s">
        <v>380</v>
      </c>
      <c r="C175" t="s">
        <v>1892</v>
      </c>
      <c r="D175" t="s">
        <v>1893</v>
      </c>
      <c r="E175" t="s">
        <v>1894</v>
      </c>
      <c r="F175" t="s">
        <v>1895</v>
      </c>
      <c r="G175" t="s">
        <v>1896</v>
      </c>
      <c r="H175" t="s"/>
      <c r="I175">
        <f>IF(AND(K175&gt; J175, L175&gt; K175, M175&gt; L175, N175&gt; M175), "pos_trend", IF(AND(K175&lt; J175, L175&lt; K175, M175&lt; L175, N175&lt; M175), "neg_trend", "N/A"))</f>
        <v/>
      </c>
      <c r="J175">
        <f>IFERROR(IF(TRIM(C175)="-", "N/A", IF(RIGHT(C175,1)=")",IF(RIGHT(C175,2)="T)",-1000000000000*VALUE(MID(C175,2,LEN(C175)-3)),IF(RIGHT(C175,2)="M)",-1000000*VALUE(MID(C175,2,LEN(C175)-3)),IF(RIGHT(C175,2)="B)",-1000000000*VALUE(MID(C175,2,LEN(C175)-3)),IF(RIGHT(C175,2)="k)",-1000*VALUE(MID(C175,2,LEN(C175)-3)),VALUE(SUBSTITUTE(C175,",","")))))),IF(RIGHT(C175,1)="T",1000000000000*VALUE(LEFT(C175,LEN(C175)-1)),IF(RIGHT(C175,1)="M",1000000*VALUE(LEFT(C175,LEN(C175)-1)),IF(RIGHT(C175,1)="B",1000000000*VALUE(LEFT(C175,LEN(C175)-1)),IF(RIGHT(C175,1)="%",0.01*VALUE(LEFT(C175,LEN(C175)-1)),IF(RIGHT(C175,1)="k",1000*VALUE(LEFT(C175,LEN(C175)-1)),VALUE(SUBSTITUTE(C175,",",""))))))))),"N/A")</f>
        <v/>
      </c>
      <c r="K175">
        <f>IFERROR(IF(TRIM(D175)="-", "N/A", IF(RIGHT(D175,1)=")",IF(RIGHT(D175,2)="T)",-1000000000000*VALUE(MID(D175,2,LEN(D175)-3)),IF(RIGHT(D175,2)="M)",-1000000*VALUE(MID(D175,2,LEN(D175)-3)),IF(RIGHT(D175,2)="B)",-1000000000*VALUE(MID(D175,2,LEN(D175)-3)),IF(RIGHT(D175,2)="k)",-1000*VALUE(MID(D175,2,LEN(D175)-3)),VALUE(SUBSTITUTE(D175,",","")))))),IF(RIGHT(D175,1)="T",1000000000000*VALUE(LEFT(D175,LEN(D175)-1)),IF(RIGHT(D175,1)="M",1000000*VALUE(LEFT(D175,LEN(D175)-1)),IF(RIGHT(D175,1)="B",1000000000*VALUE(LEFT(D175,LEN(D175)-1)),IF(RIGHT(D175,1)="%",0.01*VALUE(LEFT(D175,LEN(D175)-1)),IF(RIGHT(D175,1)="k",1000*VALUE(LEFT(D175,LEN(D175)-1)),VALUE(SUBSTITUTE(D175,",",""))))))))),"N/A")</f>
        <v/>
      </c>
      <c r="L175">
        <f>IFERROR(IF(TRIM(E175)="-", "N/A", IF(RIGHT(E175,1)=")",IF(RIGHT(E175,2)="T)",-1000000000000*VALUE(MID(E175,2,LEN(E175)-3)),IF(RIGHT(E175,2)="M)",-1000000*VALUE(MID(E175,2,LEN(E175)-3)),IF(RIGHT(E175,2)="B)",-1000000000*VALUE(MID(E175,2,LEN(E175)-3)),IF(RIGHT(E175,2)="k)",-1000*VALUE(MID(E175,2,LEN(E175)-3)),VALUE(SUBSTITUTE(E175,",","")))))),IF(RIGHT(E175,1)="T",1000000000000*VALUE(LEFT(E175,LEN(E175)-1)),IF(RIGHT(E175,1)="M",1000000*VALUE(LEFT(E175,LEN(E175)-1)),IF(RIGHT(E175,1)="B",1000000000*VALUE(LEFT(E175,LEN(E175)-1)),IF(RIGHT(E175,1)="%",0.01*VALUE(LEFT(E175,LEN(E175)-1)),IF(RIGHT(E175,1)="k",1000*VALUE(LEFT(E175,LEN(E175)-1)),VALUE(SUBSTITUTE(E175,",",""))))))))),"N/A")</f>
        <v/>
      </c>
      <c r="M175">
        <f>IFERROR(IF(TRIM(F175)="-", "N/A", IF(RIGHT(F175,1)=")",IF(RIGHT(F175,2)="T)",-1000000000000*VALUE(MID(F175,2,LEN(F175)-3)),IF(RIGHT(F175,2)="M)",-1000000*VALUE(MID(F175,2,LEN(F175)-3)),IF(RIGHT(F175,2)="B)",-1000000000*VALUE(MID(F175,2,LEN(F175)-3)),IF(RIGHT(F175,2)="k)",-1000*VALUE(MID(F175,2,LEN(F175)-3)),VALUE(SUBSTITUTE(F175,",","")))))),IF(RIGHT(F175,1)="T",1000000000000*VALUE(LEFT(F175,LEN(F175)-1)),IF(RIGHT(F175,1)="M",1000000*VALUE(LEFT(F175,LEN(F175)-1)),IF(RIGHT(F175,1)="B",1000000000*VALUE(LEFT(F175,LEN(F175)-1)),IF(RIGHT(F175,1)="%",0.01*VALUE(LEFT(F175,LEN(F175)-1)),IF(RIGHT(F175,1)="k",1000*VALUE(LEFT(F175,LEN(F175)-1)),VALUE(SUBSTITUTE(F175,",",""))))))))),"N/A")</f>
        <v/>
      </c>
      <c r="N175">
        <f>IFERROR(IF(TRIM(G175)="-", "N/A", IF(RIGHT(G175,1)=")",IF(RIGHT(G175,2)="T)",-1000000000000*VALUE(MID(G175,2,LEN(G175)-3)),IF(RIGHT(G175,2)="M)",-1000000*VALUE(MID(G175,2,LEN(G175)-3)),IF(RIGHT(G175,2)="B)",-1000000000*VALUE(MID(G175,2,LEN(G175)-3)),IF(RIGHT(G175,2)="k)",-1000*VALUE(MID(G175,2,LEN(G175)-3)),VALUE(SUBSTITUTE(G175,",","")))))),IF(RIGHT(G175,1)="T",1000000000000*VALUE(LEFT(G175,LEN(G175)-1)),IF(RIGHT(G175,1)="M",1000000*VALUE(LEFT(G175,LEN(G175)-1)),IF(RIGHT(G175,1)="B",1000000000*VALUE(LEFT(G175,LEN(G175)-1)),IF(RIGHT(G175,1)="%",0.01*VALUE(LEFT(G175,LEN(G175)-1)),IF(RIGHT(G175,1)="k",1000*VALUE(LEFT(G175,LEN(G175)-1)),VALUE(SUBSTITUTE(G175,",",""))))))))),"N/A")</f>
        <v/>
      </c>
      <c r="P175">
        <f>MAX(J175:N175)</f>
        <v/>
      </c>
      <c r="Q175">
        <f>IFERROR(J144+MATCH(P175,J175:N175,0)-1,"")</f>
        <v/>
      </c>
      <c r="R175">
        <f>IF(Q175="","",MIN(J175:N175))</f>
        <v/>
      </c>
      <c r="S175">
        <f>IFERROR(J144+MATCH(R175,J175:N175,0)-1,"")</f>
        <v/>
      </c>
      <c r="T175">
        <f>IFERROR(AVERAGE(J175:N175),"")</f>
        <v/>
      </c>
      <c r="U175">
        <f>IFERROR(STDEV(J175:N175),"")</f>
        <v/>
      </c>
      <c r="V175">
        <f>IFERROR(IF(C175="-","",IF(ISBLANK(B175),"",IF(OR(ISNUMBER(FIND("Growth",B175)),ISNUMBER(FIND("Margin",B175))),"",(J175-T175)/U175))),"")</f>
        <v/>
      </c>
      <c r="W175">
        <f>IFERROR(IF(OR(D175="-",ISBLANK(D175)),"",(K175-T175)/U175),"")</f>
        <v/>
      </c>
      <c r="X175">
        <f>IFERROR(IF(OR(E175="-",ISBLANK(E175)),"",(L175-T175)/U175),"")</f>
        <v/>
      </c>
      <c r="Y175">
        <f>IFERROR(IF(OR(F175="-",ISBLANK(F175)),"",(M175-T175)/U175),"")</f>
        <v/>
      </c>
      <c r="Z175">
        <f>IFERROR(IF(OR(G175="-",ISBLANK(G175)),"",(N175-T175)/U175),"")</f>
        <v/>
      </c>
      <c r="AA175">
        <f>IF(MAX(MAX(V175:Z175),ABS(MIN(V175:Z175)))=ABS(MIN(V175:Z175)),MIN(V175:Z175),MAX(V175:Z175))</f>
        <v/>
      </c>
      <c r="AB175">
        <f>IFERROR(V144+MATCH(AA175,V175:Z175,0)-1,"")</f>
        <v/>
      </c>
      <c r="AC175">
        <f>IF(AB175&lt;&gt;"",IF(S175=AB175,"Low",IF(AB175=Q175,"High","")),"")</f>
        <v/>
      </c>
      <c r="AE175">
        <f>IF(ISNUMBER(MATCH("N/A",J175:N175,0)),"",IFERROR((5 * SUMPRODUCT(J144:N144,J175:N175) - PRODUCT(SUM(J144:N144),SUM(J175:N175))) / ((5 * SUM((J144^2)+(K144^2)+(L144^2)+(M144^2)+(N144^2))) - SUM(J144:N144)^2),""))</f>
        <v/>
      </c>
      <c r="AF175">
        <f>IFERROR(CORREL(J144:N144,J175:N175),"")</f>
        <v/>
      </c>
      <c r="AZ175">
        <f>IF(Q175=S175,0,1)</f>
        <v/>
      </c>
      <c r="BA175">
        <f>IF(AZ175=1,IF(Q175="","",IF(Q175=N144,"Yes","No")),"")</f>
        <v/>
      </c>
      <c r="BB175">
        <f>IF(BA175="Yes",P175,"")</f>
        <v/>
      </c>
      <c r="BC175">
        <f>IF(AZ175=1,IF(S175="","",IF(S175=N144,"Yes","No")),"")</f>
        <v/>
      </c>
      <c r="BD175">
        <f>IF(BC175="Yes",R175,"")</f>
        <v/>
      </c>
      <c r="BE175">
        <f>IFERROR(IF(SIGN(AE175)=1,"Increasing",IF(SIGN(AE175)=-1,"Decreasing","")),"")</f>
        <v/>
      </c>
      <c r="BF175">
        <f>IF(OR(AND(BE175="Increasing",BA175="Yes"),AND(BE175="Decreasing",BC175="Yes")),"Yes","No")</f>
        <v/>
      </c>
      <c r="BG175">
        <f>IF(I175="pos_trend","Yes","No")</f>
        <v/>
      </c>
      <c r="BH175">
        <f>IF(AF175&lt;&gt;"",IF(ABS(AF175)&gt;0.8,"Yes","No"),"")</f>
        <v/>
      </c>
    </row>
    <row r="176" spans="1:60">
      <c s="1" r="A176" t="n">
        <v>18</v>
      </c>
      <c r="B176" t="s">
        <v>386</v>
      </c>
      <c r="C176" t="s">
        <v>1897</v>
      </c>
      <c r="D176" t="s">
        <v>1898</v>
      </c>
      <c r="E176" t="s">
        <v>1899</v>
      </c>
      <c r="F176" t="s">
        <v>1900</v>
      </c>
      <c r="G176" t="s">
        <v>1901</v>
      </c>
      <c r="H176" t="s"/>
      <c r="I176">
        <f>IF(AND(K176&gt; J176, L176&gt; K176, M176&gt; L176, N176&gt; M176), "pos_trend", IF(AND(K176&lt; J176, L176&lt; K176, M176&lt; L176, N176&lt; M176), "neg_trend", "N/A"))</f>
        <v/>
      </c>
      <c r="J176">
        <f>IFERROR(IF(TRIM(C176)="-", "N/A", IF(RIGHT(C176,1)=")",IF(RIGHT(C176,2)="T)",-1000000000000*VALUE(MID(C176,2,LEN(C176)-3)),IF(RIGHT(C176,2)="M)",-1000000*VALUE(MID(C176,2,LEN(C176)-3)),IF(RIGHT(C176,2)="B)",-1000000000*VALUE(MID(C176,2,LEN(C176)-3)),IF(RIGHT(C176,2)="k)",-1000*VALUE(MID(C176,2,LEN(C176)-3)),VALUE(SUBSTITUTE(C176,",","")))))),IF(RIGHT(C176,1)="T",1000000000000*VALUE(LEFT(C176,LEN(C176)-1)),IF(RIGHT(C176,1)="M",1000000*VALUE(LEFT(C176,LEN(C176)-1)),IF(RIGHT(C176,1)="B",1000000000*VALUE(LEFT(C176,LEN(C176)-1)),IF(RIGHT(C176,1)="%",0.01*VALUE(LEFT(C176,LEN(C176)-1)),IF(RIGHT(C176,1)="k",1000*VALUE(LEFT(C176,LEN(C176)-1)),VALUE(SUBSTITUTE(C176,",",""))))))))),"N/A")</f>
        <v/>
      </c>
      <c r="K176">
        <f>IFERROR(IF(TRIM(D176)="-", "N/A", IF(RIGHT(D176,1)=")",IF(RIGHT(D176,2)="T)",-1000000000000*VALUE(MID(D176,2,LEN(D176)-3)),IF(RIGHT(D176,2)="M)",-1000000*VALUE(MID(D176,2,LEN(D176)-3)),IF(RIGHT(D176,2)="B)",-1000000000*VALUE(MID(D176,2,LEN(D176)-3)),IF(RIGHT(D176,2)="k)",-1000*VALUE(MID(D176,2,LEN(D176)-3)),VALUE(SUBSTITUTE(D176,",","")))))),IF(RIGHT(D176,1)="T",1000000000000*VALUE(LEFT(D176,LEN(D176)-1)),IF(RIGHT(D176,1)="M",1000000*VALUE(LEFT(D176,LEN(D176)-1)),IF(RIGHT(D176,1)="B",1000000000*VALUE(LEFT(D176,LEN(D176)-1)),IF(RIGHT(D176,1)="%",0.01*VALUE(LEFT(D176,LEN(D176)-1)),IF(RIGHT(D176,1)="k",1000*VALUE(LEFT(D176,LEN(D176)-1)),VALUE(SUBSTITUTE(D176,",",""))))))))),"N/A")</f>
        <v/>
      </c>
      <c r="L176">
        <f>IFERROR(IF(TRIM(E176)="-", "N/A", IF(RIGHT(E176,1)=")",IF(RIGHT(E176,2)="T)",-1000000000000*VALUE(MID(E176,2,LEN(E176)-3)),IF(RIGHT(E176,2)="M)",-1000000*VALUE(MID(E176,2,LEN(E176)-3)),IF(RIGHT(E176,2)="B)",-1000000000*VALUE(MID(E176,2,LEN(E176)-3)),IF(RIGHT(E176,2)="k)",-1000*VALUE(MID(E176,2,LEN(E176)-3)),VALUE(SUBSTITUTE(E176,",","")))))),IF(RIGHT(E176,1)="T",1000000000000*VALUE(LEFT(E176,LEN(E176)-1)),IF(RIGHT(E176,1)="M",1000000*VALUE(LEFT(E176,LEN(E176)-1)),IF(RIGHT(E176,1)="B",1000000000*VALUE(LEFT(E176,LEN(E176)-1)),IF(RIGHT(E176,1)="%",0.01*VALUE(LEFT(E176,LEN(E176)-1)),IF(RIGHT(E176,1)="k",1000*VALUE(LEFT(E176,LEN(E176)-1)),VALUE(SUBSTITUTE(E176,",",""))))))))),"N/A")</f>
        <v/>
      </c>
      <c r="M176">
        <f>IFERROR(IF(TRIM(F176)="-", "N/A", IF(RIGHT(F176,1)=")",IF(RIGHT(F176,2)="T)",-1000000000000*VALUE(MID(F176,2,LEN(F176)-3)),IF(RIGHT(F176,2)="M)",-1000000*VALUE(MID(F176,2,LEN(F176)-3)),IF(RIGHT(F176,2)="B)",-1000000000*VALUE(MID(F176,2,LEN(F176)-3)),IF(RIGHT(F176,2)="k)",-1000*VALUE(MID(F176,2,LEN(F176)-3)),VALUE(SUBSTITUTE(F176,",","")))))),IF(RIGHT(F176,1)="T",1000000000000*VALUE(LEFT(F176,LEN(F176)-1)),IF(RIGHT(F176,1)="M",1000000*VALUE(LEFT(F176,LEN(F176)-1)),IF(RIGHT(F176,1)="B",1000000000*VALUE(LEFT(F176,LEN(F176)-1)),IF(RIGHT(F176,1)="%",0.01*VALUE(LEFT(F176,LEN(F176)-1)),IF(RIGHT(F176,1)="k",1000*VALUE(LEFT(F176,LEN(F176)-1)),VALUE(SUBSTITUTE(F176,",",""))))))))),"N/A")</f>
        <v/>
      </c>
      <c r="N176">
        <f>IFERROR(IF(TRIM(G176)="-", "N/A", IF(RIGHT(G176,1)=")",IF(RIGHT(G176,2)="T)",-1000000000000*VALUE(MID(G176,2,LEN(G176)-3)),IF(RIGHT(G176,2)="M)",-1000000*VALUE(MID(G176,2,LEN(G176)-3)),IF(RIGHT(G176,2)="B)",-1000000000*VALUE(MID(G176,2,LEN(G176)-3)),IF(RIGHT(G176,2)="k)",-1000*VALUE(MID(G176,2,LEN(G176)-3)),VALUE(SUBSTITUTE(G176,",","")))))),IF(RIGHT(G176,1)="T",1000000000000*VALUE(LEFT(G176,LEN(G176)-1)),IF(RIGHT(G176,1)="M",1000000*VALUE(LEFT(G176,LEN(G176)-1)),IF(RIGHT(G176,1)="B",1000000000*VALUE(LEFT(G176,LEN(G176)-1)),IF(RIGHT(G176,1)="%",0.01*VALUE(LEFT(G176,LEN(G176)-1)),IF(RIGHT(G176,1)="k",1000*VALUE(LEFT(G176,LEN(G176)-1)),VALUE(SUBSTITUTE(G176,",",""))))))))),"N/A")</f>
        <v/>
      </c>
      <c r="P176">
        <f>MAX(J176:N176)</f>
        <v/>
      </c>
      <c r="Q176">
        <f>IFERROR(J144+MATCH(P176,J176:N176,0)-1,"")</f>
        <v/>
      </c>
      <c r="R176">
        <f>IF(Q176="","",MIN(J176:N176))</f>
        <v/>
      </c>
      <c r="S176">
        <f>IFERROR(J144+MATCH(R176,J176:N176,0)-1,"")</f>
        <v/>
      </c>
      <c r="T176">
        <f>IFERROR(AVERAGE(J176:N176),"")</f>
        <v/>
      </c>
      <c r="U176">
        <f>IFERROR(STDEV(J176:N176),"")</f>
        <v/>
      </c>
      <c r="V176">
        <f>IFERROR(IF(C176="-","",IF(ISBLANK(B176),"",IF(OR(ISNUMBER(FIND("Growth",B176)),ISNUMBER(FIND("Margin",B176))),"",(J176-T176)/U176))),"")</f>
        <v/>
      </c>
      <c r="W176">
        <f>IFERROR(IF(OR(D176="-",ISBLANK(D176)),"",(K176-T176)/U176),"")</f>
        <v/>
      </c>
      <c r="X176">
        <f>IFERROR(IF(OR(E176="-",ISBLANK(E176)),"",(L176-T176)/U176),"")</f>
        <v/>
      </c>
      <c r="Y176">
        <f>IFERROR(IF(OR(F176="-",ISBLANK(F176)),"",(M176-T176)/U176),"")</f>
        <v/>
      </c>
      <c r="Z176">
        <f>IFERROR(IF(OR(G176="-",ISBLANK(G176)),"",(N176-T176)/U176),"")</f>
        <v/>
      </c>
      <c r="AA176">
        <f>IF(MAX(MAX(V176:Z176),ABS(MIN(V176:Z176)))=ABS(MIN(V176:Z176)),MIN(V176:Z176),MAX(V176:Z176))</f>
        <v/>
      </c>
      <c r="AB176">
        <f>IFERROR(V144+MATCH(AA176,V176:Z176,0)-1,"")</f>
        <v/>
      </c>
      <c r="AC176">
        <f>IF(AB176&lt;&gt;"",IF(S176=AB176,"Low",IF(AB176=Q176,"High","")),"")</f>
        <v/>
      </c>
      <c r="AE176">
        <f>IF(ISNUMBER(MATCH("N/A",J176:N176,0)),"",IFERROR((5 * SUMPRODUCT(J144:N144,J176:N176) - PRODUCT(SUM(J144:N144),SUM(J176:N176))) / ((5 * SUM((J144^2)+(K144^2)+(L144^2)+(M144^2)+(N144^2))) - SUM(J144:N144)^2),""))</f>
        <v/>
      </c>
      <c r="AF176">
        <f>IFERROR(CORREL(J144:N144,J176:N176),"")</f>
        <v/>
      </c>
      <c r="AZ176">
        <f>IF(Q176=S176,0,1)</f>
        <v/>
      </c>
      <c r="BA176">
        <f>IF(AZ176=1,IF(Q176="","",IF(Q176=N144,"Yes","No")),"")</f>
        <v/>
      </c>
      <c r="BB176">
        <f>IF(BA176="Yes",P176,"")</f>
        <v/>
      </c>
      <c r="BC176">
        <f>IF(AZ176=1,IF(S176="","",IF(S176=N144,"Yes","No")),"")</f>
        <v/>
      </c>
      <c r="BD176">
        <f>IF(BC176="Yes",R176,"")</f>
        <v/>
      </c>
      <c r="BE176">
        <f>IFERROR(IF(SIGN(AE176)=1,"Increasing",IF(SIGN(AE176)=-1,"Decreasing","")),"")</f>
        <v/>
      </c>
      <c r="BF176">
        <f>IF(OR(AND(BE176="Increasing",BA176="Yes"),AND(BE176="Decreasing",BC176="Yes")),"Yes","No")</f>
        <v/>
      </c>
      <c r="BG176">
        <f>IF(I176="pos_trend","Yes","No")</f>
        <v/>
      </c>
      <c r="BH176">
        <f>IF(AF176&lt;&gt;"",IF(ABS(AF176)&gt;0.8,"Yes","No"),"")</f>
        <v/>
      </c>
    </row>
    <row r="177" spans="1:60">
      <c s="1" r="A177" t="n">
        <v>19</v>
      </c>
      <c r="B177" t="s">
        <v>391</v>
      </c>
      <c r="C177" t="s">
        <v>1902</v>
      </c>
      <c r="D177" t="s">
        <v>1903</v>
      </c>
      <c r="E177" t="s">
        <v>1904</v>
      </c>
      <c r="F177" t="s">
        <v>1905</v>
      </c>
      <c r="G177" t="s">
        <v>1906</v>
      </c>
      <c r="H177" t="s"/>
      <c r="I177">
        <f>IF(AND(K177&gt; J177, L177&gt; K177, M177&gt; L177, N177&gt; M177), "pos_trend", IF(AND(K177&lt; J177, L177&lt; K177, M177&lt; L177, N177&lt; M177), "neg_trend", "N/A"))</f>
        <v/>
      </c>
      <c r="J177">
        <f>IFERROR(IF(TRIM(C177)="-", "N/A", IF(RIGHT(C177,1)=")",IF(RIGHT(C177,2)="T)",-1000000000000*VALUE(MID(C177,2,LEN(C177)-3)),IF(RIGHT(C177,2)="M)",-1000000*VALUE(MID(C177,2,LEN(C177)-3)),IF(RIGHT(C177,2)="B)",-1000000000*VALUE(MID(C177,2,LEN(C177)-3)),IF(RIGHT(C177,2)="k)",-1000*VALUE(MID(C177,2,LEN(C177)-3)),VALUE(SUBSTITUTE(C177,",","")))))),IF(RIGHT(C177,1)="T",1000000000000*VALUE(LEFT(C177,LEN(C177)-1)),IF(RIGHT(C177,1)="M",1000000*VALUE(LEFT(C177,LEN(C177)-1)),IF(RIGHT(C177,1)="B",1000000000*VALUE(LEFT(C177,LEN(C177)-1)),IF(RIGHT(C177,1)="%",0.01*VALUE(LEFT(C177,LEN(C177)-1)),IF(RIGHT(C177,1)="k",1000*VALUE(LEFT(C177,LEN(C177)-1)),VALUE(SUBSTITUTE(C177,",",""))))))))),"N/A")</f>
        <v/>
      </c>
      <c r="K177">
        <f>IFERROR(IF(TRIM(D177)="-", "N/A", IF(RIGHT(D177,1)=")",IF(RIGHT(D177,2)="T)",-1000000000000*VALUE(MID(D177,2,LEN(D177)-3)),IF(RIGHT(D177,2)="M)",-1000000*VALUE(MID(D177,2,LEN(D177)-3)),IF(RIGHT(D177,2)="B)",-1000000000*VALUE(MID(D177,2,LEN(D177)-3)),IF(RIGHT(D177,2)="k)",-1000*VALUE(MID(D177,2,LEN(D177)-3)),VALUE(SUBSTITUTE(D177,",","")))))),IF(RIGHT(D177,1)="T",1000000000000*VALUE(LEFT(D177,LEN(D177)-1)),IF(RIGHT(D177,1)="M",1000000*VALUE(LEFT(D177,LEN(D177)-1)),IF(RIGHT(D177,1)="B",1000000000*VALUE(LEFT(D177,LEN(D177)-1)),IF(RIGHT(D177,1)="%",0.01*VALUE(LEFT(D177,LEN(D177)-1)),IF(RIGHT(D177,1)="k",1000*VALUE(LEFT(D177,LEN(D177)-1)),VALUE(SUBSTITUTE(D177,",",""))))))))),"N/A")</f>
        <v/>
      </c>
      <c r="L177">
        <f>IFERROR(IF(TRIM(E177)="-", "N/A", IF(RIGHT(E177,1)=")",IF(RIGHT(E177,2)="T)",-1000000000000*VALUE(MID(E177,2,LEN(E177)-3)),IF(RIGHT(E177,2)="M)",-1000000*VALUE(MID(E177,2,LEN(E177)-3)),IF(RIGHT(E177,2)="B)",-1000000000*VALUE(MID(E177,2,LEN(E177)-3)),IF(RIGHT(E177,2)="k)",-1000*VALUE(MID(E177,2,LEN(E177)-3)),VALUE(SUBSTITUTE(E177,",","")))))),IF(RIGHT(E177,1)="T",1000000000000*VALUE(LEFT(E177,LEN(E177)-1)),IF(RIGHT(E177,1)="M",1000000*VALUE(LEFT(E177,LEN(E177)-1)),IF(RIGHT(E177,1)="B",1000000000*VALUE(LEFT(E177,LEN(E177)-1)),IF(RIGHT(E177,1)="%",0.01*VALUE(LEFT(E177,LEN(E177)-1)),IF(RIGHT(E177,1)="k",1000*VALUE(LEFT(E177,LEN(E177)-1)),VALUE(SUBSTITUTE(E177,",",""))))))))),"N/A")</f>
        <v/>
      </c>
      <c r="M177">
        <f>IFERROR(IF(TRIM(F177)="-", "N/A", IF(RIGHT(F177,1)=")",IF(RIGHT(F177,2)="T)",-1000000000000*VALUE(MID(F177,2,LEN(F177)-3)),IF(RIGHT(F177,2)="M)",-1000000*VALUE(MID(F177,2,LEN(F177)-3)),IF(RIGHT(F177,2)="B)",-1000000000*VALUE(MID(F177,2,LEN(F177)-3)),IF(RIGHT(F177,2)="k)",-1000*VALUE(MID(F177,2,LEN(F177)-3)),VALUE(SUBSTITUTE(F177,",","")))))),IF(RIGHT(F177,1)="T",1000000000000*VALUE(LEFT(F177,LEN(F177)-1)),IF(RIGHT(F177,1)="M",1000000*VALUE(LEFT(F177,LEN(F177)-1)),IF(RIGHT(F177,1)="B",1000000000*VALUE(LEFT(F177,LEN(F177)-1)),IF(RIGHT(F177,1)="%",0.01*VALUE(LEFT(F177,LEN(F177)-1)),IF(RIGHT(F177,1)="k",1000*VALUE(LEFT(F177,LEN(F177)-1)),VALUE(SUBSTITUTE(F177,",",""))))))))),"N/A")</f>
        <v/>
      </c>
      <c r="N177">
        <f>IFERROR(IF(TRIM(G177)="-", "N/A", IF(RIGHT(G177,1)=")",IF(RIGHT(G177,2)="T)",-1000000000000*VALUE(MID(G177,2,LEN(G177)-3)),IF(RIGHT(G177,2)="M)",-1000000*VALUE(MID(G177,2,LEN(G177)-3)),IF(RIGHT(G177,2)="B)",-1000000000*VALUE(MID(G177,2,LEN(G177)-3)),IF(RIGHT(G177,2)="k)",-1000*VALUE(MID(G177,2,LEN(G177)-3)),VALUE(SUBSTITUTE(G177,",","")))))),IF(RIGHT(G177,1)="T",1000000000000*VALUE(LEFT(G177,LEN(G177)-1)),IF(RIGHT(G177,1)="M",1000000*VALUE(LEFT(G177,LEN(G177)-1)),IF(RIGHT(G177,1)="B",1000000000*VALUE(LEFT(G177,LEN(G177)-1)),IF(RIGHT(G177,1)="%",0.01*VALUE(LEFT(G177,LEN(G177)-1)),IF(RIGHT(G177,1)="k",1000*VALUE(LEFT(G177,LEN(G177)-1)),VALUE(SUBSTITUTE(G177,",",""))))))))),"N/A")</f>
        <v/>
      </c>
      <c r="P177">
        <f>MAX(J177:N177)</f>
        <v/>
      </c>
      <c r="Q177">
        <f>IFERROR(J144+MATCH(P177,J177:N177,0)-1,"")</f>
        <v/>
      </c>
      <c r="R177">
        <f>IF(Q177="","",MIN(J177:N177))</f>
        <v/>
      </c>
      <c r="S177">
        <f>IFERROR(J144+MATCH(R177,J177:N177,0)-1,"")</f>
        <v/>
      </c>
      <c r="T177">
        <f>IFERROR(AVERAGE(J177:N177),"")</f>
        <v/>
      </c>
      <c r="U177">
        <f>IFERROR(STDEV(J177:N177),"")</f>
        <v/>
      </c>
      <c r="V177">
        <f>IFERROR(IF(C177="-","",IF(ISBLANK(B177),"",IF(OR(ISNUMBER(FIND("Growth",B177)),ISNUMBER(FIND("Margin",B177))),"",(J177-T177)/U177))),"")</f>
        <v/>
      </c>
      <c r="W177">
        <f>IFERROR(IF(OR(D177="-",ISBLANK(D177)),"",(K177-T177)/U177),"")</f>
        <v/>
      </c>
      <c r="X177">
        <f>IFERROR(IF(OR(E177="-",ISBLANK(E177)),"",(L177-T177)/U177),"")</f>
        <v/>
      </c>
      <c r="Y177">
        <f>IFERROR(IF(OR(F177="-",ISBLANK(F177)),"",(M177-T177)/U177),"")</f>
        <v/>
      </c>
      <c r="Z177">
        <f>IFERROR(IF(OR(G177="-",ISBLANK(G177)),"",(N177-T177)/U177),"")</f>
        <v/>
      </c>
      <c r="AA177">
        <f>IF(MAX(MAX(V177:Z177),ABS(MIN(V177:Z177)))=ABS(MIN(V177:Z177)),MIN(V177:Z177),MAX(V177:Z177))</f>
        <v/>
      </c>
      <c r="AB177">
        <f>IFERROR(V144+MATCH(AA177,V177:Z177,0)-1,"")</f>
        <v/>
      </c>
      <c r="AC177">
        <f>IF(AB177&lt;&gt;"",IF(S177=AB177,"Low",IF(AB177=Q177,"High","")),"")</f>
        <v/>
      </c>
      <c r="AE177">
        <f>IF(ISNUMBER(MATCH("N/A",J177:N177,0)),"",IFERROR((5 * SUMPRODUCT(J144:N144,J177:N177) - PRODUCT(SUM(J144:N144),SUM(J177:N177))) / ((5 * SUM((J144^2)+(K144^2)+(L144^2)+(M144^2)+(N144^2))) - SUM(J144:N144)^2),""))</f>
        <v/>
      </c>
      <c r="AF177">
        <f>IFERROR(CORREL(J144:N144,J177:N177),"")</f>
        <v/>
      </c>
      <c r="AZ177">
        <f>IF(Q177=S177,0,1)</f>
        <v/>
      </c>
      <c r="BA177">
        <f>IF(AZ177=1,IF(Q177="","",IF(Q177=N144,"Yes","No")),"")</f>
        <v/>
      </c>
      <c r="BB177">
        <f>IF(BA177="Yes",P177,"")</f>
        <v/>
      </c>
      <c r="BC177">
        <f>IF(AZ177=1,IF(S177="","",IF(S177=N144,"Yes","No")),"")</f>
        <v/>
      </c>
      <c r="BD177">
        <f>IF(BC177="Yes",R177,"")</f>
        <v/>
      </c>
      <c r="BE177">
        <f>IFERROR(IF(SIGN(AE177)=1,"Increasing",IF(SIGN(AE177)=-1,"Decreasing","")),"")</f>
        <v/>
      </c>
      <c r="BF177">
        <f>IF(OR(AND(BE177="Increasing",BA177="Yes"),AND(BE177="Decreasing",BC177="Yes")),"Yes","No")</f>
        <v/>
      </c>
      <c r="BG177">
        <f>IF(I177="pos_trend","Yes","No")</f>
        <v/>
      </c>
      <c r="BH177">
        <f>IF(AF177&lt;&gt;"",IF(ABS(AF177)&gt;0.8,"Yes","No"),"")</f>
        <v/>
      </c>
    </row>
    <row r="178" spans="1:60">
      <c s="1" r="A178" t="n">
        <v>20</v>
      </c>
      <c r="B178" t="s">
        <v>392</v>
      </c>
      <c r="C178" t="s">
        <v>1907</v>
      </c>
      <c r="D178" t="s">
        <v>1908</v>
      </c>
      <c r="E178" t="s">
        <v>1909</v>
      </c>
      <c r="F178" t="s">
        <v>1910</v>
      </c>
      <c r="G178" t="s">
        <v>1911</v>
      </c>
      <c r="H178" t="s"/>
      <c r="I178">
        <f>IF(AND(K178&gt; J178, L178&gt; K178, M178&gt; L178, N178&gt; M178), "pos_trend", IF(AND(K178&lt; J178, L178&lt; K178, M178&lt; L178, N178&lt; M178), "neg_trend", "N/A"))</f>
        <v/>
      </c>
      <c r="J178">
        <f>IFERROR(IF(TRIM(C178)="-", "N/A", IF(RIGHT(C178,1)=")",IF(RIGHT(C178,2)="T)",-1000000000000*VALUE(MID(C178,2,LEN(C178)-3)),IF(RIGHT(C178,2)="M)",-1000000*VALUE(MID(C178,2,LEN(C178)-3)),IF(RIGHT(C178,2)="B)",-1000000000*VALUE(MID(C178,2,LEN(C178)-3)),IF(RIGHT(C178,2)="k)",-1000*VALUE(MID(C178,2,LEN(C178)-3)),VALUE(SUBSTITUTE(C178,",","")))))),IF(RIGHT(C178,1)="T",1000000000000*VALUE(LEFT(C178,LEN(C178)-1)),IF(RIGHT(C178,1)="M",1000000*VALUE(LEFT(C178,LEN(C178)-1)),IF(RIGHT(C178,1)="B",1000000000*VALUE(LEFT(C178,LEN(C178)-1)),IF(RIGHT(C178,1)="%",0.01*VALUE(LEFT(C178,LEN(C178)-1)),IF(RIGHT(C178,1)="k",1000*VALUE(LEFT(C178,LEN(C178)-1)),VALUE(SUBSTITUTE(C178,",",""))))))))),"N/A")</f>
        <v/>
      </c>
      <c r="K178">
        <f>IFERROR(IF(TRIM(D178)="-", "N/A", IF(RIGHT(D178,1)=")",IF(RIGHT(D178,2)="T)",-1000000000000*VALUE(MID(D178,2,LEN(D178)-3)),IF(RIGHT(D178,2)="M)",-1000000*VALUE(MID(D178,2,LEN(D178)-3)),IF(RIGHT(D178,2)="B)",-1000000000*VALUE(MID(D178,2,LEN(D178)-3)),IF(RIGHT(D178,2)="k)",-1000*VALUE(MID(D178,2,LEN(D178)-3)),VALUE(SUBSTITUTE(D178,",","")))))),IF(RIGHT(D178,1)="T",1000000000000*VALUE(LEFT(D178,LEN(D178)-1)),IF(RIGHT(D178,1)="M",1000000*VALUE(LEFT(D178,LEN(D178)-1)),IF(RIGHT(D178,1)="B",1000000000*VALUE(LEFT(D178,LEN(D178)-1)),IF(RIGHT(D178,1)="%",0.01*VALUE(LEFT(D178,LEN(D178)-1)),IF(RIGHT(D178,1)="k",1000*VALUE(LEFT(D178,LEN(D178)-1)),VALUE(SUBSTITUTE(D178,",",""))))))))),"N/A")</f>
        <v/>
      </c>
      <c r="L178">
        <f>IFERROR(IF(TRIM(E178)="-", "N/A", IF(RIGHT(E178,1)=")",IF(RIGHT(E178,2)="T)",-1000000000000*VALUE(MID(E178,2,LEN(E178)-3)),IF(RIGHT(E178,2)="M)",-1000000*VALUE(MID(E178,2,LEN(E178)-3)),IF(RIGHT(E178,2)="B)",-1000000000*VALUE(MID(E178,2,LEN(E178)-3)),IF(RIGHT(E178,2)="k)",-1000*VALUE(MID(E178,2,LEN(E178)-3)),VALUE(SUBSTITUTE(E178,",","")))))),IF(RIGHT(E178,1)="T",1000000000000*VALUE(LEFT(E178,LEN(E178)-1)),IF(RIGHT(E178,1)="M",1000000*VALUE(LEFT(E178,LEN(E178)-1)),IF(RIGHT(E178,1)="B",1000000000*VALUE(LEFT(E178,LEN(E178)-1)),IF(RIGHT(E178,1)="%",0.01*VALUE(LEFT(E178,LEN(E178)-1)),IF(RIGHT(E178,1)="k",1000*VALUE(LEFT(E178,LEN(E178)-1)),VALUE(SUBSTITUTE(E178,",",""))))))))),"N/A")</f>
        <v/>
      </c>
      <c r="M178">
        <f>IFERROR(IF(TRIM(F178)="-", "N/A", IF(RIGHT(F178,1)=")",IF(RIGHT(F178,2)="T)",-1000000000000*VALUE(MID(F178,2,LEN(F178)-3)),IF(RIGHT(F178,2)="M)",-1000000*VALUE(MID(F178,2,LEN(F178)-3)),IF(RIGHT(F178,2)="B)",-1000000000*VALUE(MID(F178,2,LEN(F178)-3)),IF(RIGHT(F178,2)="k)",-1000*VALUE(MID(F178,2,LEN(F178)-3)),VALUE(SUBSTITUTE(F178,",","")))))),IF(RIGHT(F178,1)="T",1000000000000*VALUE(LEFT(F178,LEN(F178)-1)),IF(RIGHT(F178,1)="M",1000000*VALUE(LEFT(F178,LEN(F178)-1)),IF(RIGHT(F178,1)="B",1000000000*VALUE(LEFT(F178,LEN(F178)-1)),IF(RIGHT(F178,1)="%",0.01*VALUE(LEFT(F178,LEN(F178)-1)),IF(RIGHT(F178,1)="k",1000*VALUE(LEFT(F178,LEN(F178)-1)),VALUE(SUBSTITUTE(F178,",",""))))))))),"N/A")</f>
        <v/>
      </c>
      <c r="N178">
        <f>IFERROR(IF(TRIM(G178)="-", "N/A", IF(RIGHT(G178,1)=")",IF(RIGHT(G178,2)="T)",-1000000000000*VALUE(MID(G178,2,LEN(G178)-3)),IF(RIGHT(G178,2)="M)",-1000000*VALUE(MID(G178,2,LEN(G178)-3)),IF(RIGHT(G178,2)="B)",-1000000000*VALUE(MID(G178,2,LEN(G178)-3)),IF(RIGHT(G178,2)="k)",-1000*VALUE(MID(G178,2,LEN(G178)-3)),VALUE(SUBSTITUTE(G178,",","")))))),IF(RIGHT(G178,1)="T",1000000000000*VALUE(LEFT(G178,LEN(G178)-1)),IF(RIGHT(G178,1)="M",1000000*VALUE(LEFT(G178,LEN(G178)-1)),IF(RIGHT(G178,1)="B",1000000000*VALUE(LEFT(G178,LEN(G178)-1)),IF(RIGHT(G178,1)="%",0.01*VALUE(LEFT(G178,LEN(G178)-1)),IF(RIGHT(G178,1)="k",1000*VALUE(LEFT(G178,LEN(G178)-1)),VALUE(SUBSTITUTE(G178,",",""))))))))),"N/A")</f>
        <v/>
      </c>
      <c r="P178">
        <f>MAX(J178:N178)</f>
        <v/>
      </c>
      <c r="Q178">
        <f>IFERROR(J144+MATCH(P178,J178:N178,0)-1,"")</f>
        <v/>
      </c>
      <c r="R178">
        <f>IF(Q178="","",MIN(J178:N178))</f>
        <v/>
      </c>
      <c r="S178">
        <f>IFERROR(J144+MATCH(R178,J178:N178,0)-1,"")</f>
        <v/>
      </c>
      <c r="T178">
        <f>IFERROR(AVERAGE(J178:N178),"")</f>
        <v/>
      </c>
      <c r="U178">
        <f>IFERROR(STDEV(J178:N178),"")</f>
        <v/>
      </c>
      <c r="V178">
        <f>IFERROR(IF(C178="-","",IF(ISBLANK(B178),"",IF(OR(ISNUMBER(FIND("Growth",B178)),ISNUMBER(FIND("Margin",B178))),"",(J178-T178)/U178))),"")</f>
        <v/>
      </c>
      <c r="W178">
        <f>IFERROR(IF(OR(D178="-",ISBLANK(D178)),"",(K178-T178)/U178),"")</f>
        <v/>
      </c>
      <c r="X178">
        <f>IFERROR(IF(OR(E178="-",ISBLANK(E178)),"",(L178-T178)/U178),"")</f>
        <v/>
      </c>
      <c r="Y178">
        <f>IFERROR(IF(OR(F178="-",ISBLANK(F178)),"",(M178-T178)/U178),"")</f>
        <v/>
      </c>
      <c r="Z178">
        <f>IFERROR(IF(OR(G178="-",ISBLANK(G178)),"",(N178-T178)/U178),"")</f>
        <v/>
      </c>
      <c r="AA178">
        <f>IF(MAX(MAX(V178:Z178),ABS(MIN(V178:Z178)))=ABS(MIN(V178:Z178)),MIN(V178:Z178),MAX(V178:Z178))</f>
        <v/>
      </c>
      <c r="AB178">
        <f>IFERROR(V144+MATCH(AA178,V178:Z178,0)-1,"")</f>
        <v/>
      </c>
      <c r="AC178">
        <f>IF(AB178&lt;&gt;"",IF(S178=AB178,"Low",IF(AB178=Q178,"High","")),"")</f>
        <v/>
      </c>
      <c r="AE178">
        <f>IF(ISNUMBER(MATCH("N/A",J178:N178,0)),"",IFERROR((5 * SUMPRODUCT(J144:N144,J178:N178) - PRODUCT(SUM(J144:N144),SUM(J178:N178))) / ((5 * SUM((J144^2)+(K144^2)+(L144^2)+(M144^2)+(N144^2))) - SUM(J144:N144)^2),""))</f>
        <v/>
      </c>
      <c r="AF178">
        <f>IFERROR(CORREL(J144:N144,J178:N178),"")</f>
        <v/>
      </c>
      <c r="AZ178">
        <f>IF(Q178=S178,0,1)</f>
        <v/>
      </c>
      <c r="BA178">
        <f>IF(AZ178=1,IF(Q178="","",IF(Q178=N144,"Yes","No")),"")</f>
        <v/>
      </c>
      <c r="BB178">
        <f>IF(BA178="Yes",P178,"")</f>
        <v/>
      </c>
      <c r="BC178">
        <f>IF(AZ178=1,IF(S178="","",IF(S178=N144,"Yes","No")),"")</f>
        <v/>
      </c>
      <c r="BD178">
        <f>IF(BC178="Yes",R178,"")</f>
        <v/>
      </c>
      <c r="BE178">
        <f>IFERROR(IF(SIGN(AE178)=1,"Increasing",IF(SIGN(AE178)=-1,"Decreasing","")),"")</f>
        <v/>
      </c>
      <c r="BF178">
        <f>IF(OR(AND(BE178="Increasing",BA178="Yes"),AND(BE178="Decreasing",BC178="Yes")),"Yes","No")</f>
        <v/>
      </c>
      <c r="BG178">
        <f>IF(I178="pos_trend","Yes","No")</f>
        <v/>
      </c>
      <c r="BH178">
        <f>IF(AF178&lt;&gt;"",IF(ABS(AF178)&gt;0.8,"Yes","No"),"")</f>
        <v/>
      </c>
    </row>
    <row r="179" spans="1:60">
      <c s="1" r="A179" t="n">
        <v>21</v>
      </c>
      <c r="B179" t="s">
        <v>397</v>
      </c>
      <c r="C179" t="s">
        <v>1912</v>
      </c>
      <c r="D179" t="s">
        <v>1913</v>
      </c>
      <c r="E179" t="s">
        <v>1914</v>
      </c>
      <c r="F179" t="s">
        <v>1915</v>
      </c>
      <c r="G179" t="s">
        <v>1916</v>
      </c>
      <c r="H179" t="s"/>
      <c r="I179">
        <f>IF(AND(K179&gt; J179, L179&gt; K179, M179&gt; L179, N179&gt; M179), "pos_trend", IF(AND(K179&lt; J179, L179&lt; K179, M179&lt; L179, N179&lt; M179), "neg_trend", "N/A"))</f>
        <v/>
      </c>
      <c r="J179">
        <f>IFERROR(IF(TRIM(C179)="-", "N/A", IF(RIGHT(C179,1)=")",IF(RIGHT(C179,2)="T)",-1000000000000*VALUE(MID(C179,2,LEN(C179)-3)),IF(RIGHT(C179,2)="M)",-1000000*VALUE(MID(C179,2,LEN(C179)-3)),IF(RIGHT(C179,2)="B)",-1000000000*VALUE(MID(C179,2,LEN(C179)-3)),IF(RIGHT(C179,2)="k)",-1000*VALUE(MID(C179,2,LEN(C179)-3)),VALUE(SUBSTITUTE(C179,",","")))))),IF(RIGHT(C179,1)="T",1000000000000*VALUE(LEFT(C179,LEN(C179)-1)),IF(RIGHT(C179,1)="M",1000000*VALUE(LEFT(C179,LEN(C179)-1)),IF(RIGHT(C179,1)="B",1000000000*VALUE(LEFT(C179,LEN(C179)-1)),IF(RIGHT(C179,1)="%",0.01*VALUE(LEFT(C179,LEN(C179)-1)),IF(RIGHT(C179,1)="k",1000*VALUE(LEFT(C179,LEN(C179)-1)),VALUE(SUBSTITUTE(C179,",",""))))))))),"N/A")</f>
        <v/>
      </c>
      <c r="K179">
        <f>IFERROR(IF(TRIM(D179)="-", "N/A", IF(RIGHT(D179,1)=")",IF(RIGHT(D179,2)="T)",-1000000000000*VALUE(MID(D179,2,LEN(D179)-3)),IF(RIGHT(D179,2)="M)",-1000000*VALUE(MID(D179,2,LEN(D179)-3)),IF(RIGHT(D179,2)="B)",-1000000000*VALUE(MID(D179,2,LEN(D179)-3)),IF(RIGHT(D179,2)="k)",-1000*VALUE(MID(D179,2,LEN(D179)-3)),VALUE(SUBSTITUTE(D179,",","")))))),IF(RIGHT(D179,1)="T",1000000000000*VALUE(LEFT(D179,LEN(D179)-1)),IF(RIGHT(D179,1)="M",1000000*VALUE(LEFT(D179,LEN(D179)-1)),IF(RIGHT(D179,1)="B",1000000000*VALUE(LEFT(D179,LEN(D179)-1)),IF(RIGHT(D179,1)="%",0.01*VALUE(LEFT(D179,LEN(D179)-1)),IF(RIGHT(D179,1)="k",1000*VALUE(LEFT(D179,LEN(D179)-1)),VALUE(SUBSTITUTE(D179,",",""))))))))),"N/A")</f>
        <v/>
      </c>
      <c r="L179">
        <f>IFERROR(IF(TRIM(E179)="-", "N/A", IF(RIGHT(E179,1)=")",IF(RIGHT(E179,2)="T)",-1000000000000*VALUE(MID(E179,2,LEN(E179)-3)),IF(RIGHT(E179,2)="M)",-1000000*VALUE(MID(E179,2,LEN(E179)-3)),IF(RIGHT(E179,2)="B)",-1000000000*VALUE(MID(E179,2,LEN(E179)-3)),IF(RIGHT(E179,2)="k)",-1000*VALUE(MID(E179,2,LEN(E179)-3)),VALUE(SUBSTITUTE(E179,",","")))))),IF(RIGHT(E179,1)="T",1000000000000*VALUE(LEFT(E179,LEN(E179)-1)),IF(RIGHT(E179,1)="M",1000000*VALUE(LEFT(E179,LEN(E179)-1)),IF(RIGHT(E179,1)="B",1000000000*VALUE(LEFT(E179,LEN(E179)-1)),IF(RIGHT(E179,1)="%",0.01*VALUE(LEFT(E179,LEN(E179)-1)),IF(RIGHT(E179,1)="k",1000*VALUE(LEFT(E179,LEN(E179)-1)),VALUE(SUBSTITUTE(E179,",",""))))))))),"N/A")</f>
        <v/>
      </c>
      <c r="M179">
        <f>IFERROR(IF(TRIM(F179)="-", "N/A", IF(RIGHT(F179,1)=")",IF(RIGHT(F179,2)="T)",-1000000000000*VALUE(MID(F179,2,LEN(F179)-3)),IF(RIGHT(F179,2)="M)",-1000000*VALUE(MID(F179,2,LEN(F179)-3)),IF(RIGHT(F179,2)="B)",-1000000000*VALUE(MID(F179,2,LEN(F179)-3)),IF(RIGHT(F179,2)="k)",-1000*VALUE(MID(F179,2,LEN(F179)-3)),VALUE(SUBSTITUTE(F179,",","")))))),IF(RIGHT(F179,1)="T",1000000000000*VALUE(LEFT(F179,LEN(F179)-1)),IF(RIGHT(F179,1)="M",1000000*VALUE(LEFT(F179,LEN(F179)-1)),IF(RIGHT(F179,1)="B",1000000000*VALUE(LEFT(F179,LEN(F179)-1)),IF(RIGHT(F179,1)="%",0.01*VALUE(LEFT(F179,LEN(F179)-1)),IF(RIGHT(F179,1)="k",1000*VALUE(LEFT(F179,LEN(F179)-1)),VALUE(SUBSTITUTE(F179,",",""))))))))),"N/A")</f>
        <v/>
      </c>
      <c r="N179">
        <f>IFERROR(IF(TRIM(G179)="-", "N/A", IF(RIGHT(G179,1)=")",IF(RIGHT(G179,2)="T)",-1000000000000*VALUE(MID(G179,2,LEN(G179)-3)),IF(RIGHT(G179,2)="M)",-1000000*VALUE(MID(G179,2,LEN(G179)-3)),IF(RIGHT(G179,2)="B)",-1000000000*VALUE(MID(G179,2,LEN(G179)-3)),IF(RIGHT(G179,2)="k)",-1000*VALUE(MID(G179,2,LEN(G179)-3)),VALUE(SUBSTITUTE(G179,",","")))))),IF(RIGHT(G179,1)="T",1000000000000*VALUE(LEFT(G179,LEN(G179)-1)),IF(RIGHT(G179,1)="M",1000000*VALUE(LEFT(G179,LEN(G179)-1)),IF(RIGHT(G179,1)="B",1000000000*VALUE(LEFT(G179,LEN(G179)-1)),IF(RIGHT(G179,1)="%",0.01*VALUE(LEFT(G179,LEN(G179)-1)),IF(RIGHT(G179,1)="k",1000*VALUE(LEFT(G179,LEN(G179)-1)),VALUE(SUBSTITUTE(G179,",",""))))))))),"N/A")</f>
        <v/>
      </c>
      <c r="P179">
        <f>MAX(J179:N179)</f>
        <v/>
      </c>
      <c r="Q179">
        <f>IFERROR(J144+MATCH(P179,J179:N179,0)-1,"")</f>
        <v/>
      </c>
      <c r="R179">
        <f>IF(Q179="","",MIN(J179:N179))</f>
        <v/>
      </c>
      <c r="S179">
        <f>IFERROR(J144+MATCH(R179,J179:N179,0)-1,"")</f>
        <v/>
      </c>
      <c r="T179">
        <f>IFERROR(AVERAGE(J179:N179),"")</f>
        <v/>
      </c>
      <c r="U179">
        <f>IFERROR(STDEV(J179:N179),"")</f>
        <v/>
      </c>
      <c r="V179">
        <f>IFERROR(IF(C179="-","",IF(ISBLANK(B179),"",IF(OR(ISNUMBER(FIND("Growth",B179)),ISNUMBER(FIND("Margin",B179))),"",(J179-T179)/U179))),"")</f>
        <v/>
      </c>
      <c r="W179">
        <f>IFERROR(IF(OR(D179="-",ISBLANK(D179)),"",(K179-T179)/U179),"")</f>
        <v/>
      </c>
      <c r="X179">
        <f>IFERROR(IF(OR(E179="-",ISBLANK(E179)),"",(L179-T179)/U179),"")</f>
        <v/>
      </c>
      <c r="Y179">
        <f>IFERROR(IF(OR(F179="-",ISBLANK(F179)),"",(M179-T179)/U179),"")</f>
        <v/>
      </c>
      <c r="Z179">
        <f>IFERROR(IF(OR(G179="-",ISBLANK(G179)),"",(N179-T179)/U179),"")</f>
        <v/>
      </c>
      <c r="AA179">
        <f>IF(MAX(MAX(V179:Z179),ABS(MIN(V179:Z179)))=ABS(MIN(V179:Z179)),MIN(V179:Z179),MAX(V179:Z179))</f>
        <v/>
      </c>
      <c r="AB179">
        <f>IFERROR(V144+MATCH(AA179,V179:Z179,0)-1,"")</f>
        <v/>
      </c>
      <c r="AC179">
        <f>IF(AB179&lt;&gt;"",IF(S179=AB179,"Low",IF(AB179=Q179,"High","")),"")</f>
        <v/>
      </c>
      <c r="AE179">
        <f>IF(ISNUMBER(MATCH("N/A",J179:N179,0)),"",IFERROR((5 * SUMPRODUCT(J144:N144,J179:N179) - PRODUCT(SUM(J144:N144),SUM(J179:N179))) / ((5 * SUM((J144^2)+(K144^2)+(L144^2)+(M144^2)+(N144^2))) - SUM(J144:N144)^2),""))</f>
        <v/>
      </c>
      <c r="AF179">
        <f>IFERROR(CORREL(J144:N144,J179:N179),"")</f>
        <v/>
      </c>
      <c r="AZ179">
        <f>IF(Q179=S179,0,1)</f>
        <v/>
      </c>
      <c r="BA179">
        <f>IF(AZ179=1,IF(Q179="","",IF(Q179=N144,"Yes","No")),"")</f>
        <v/>
      </c>
      <c r="BB179">
        <f>IF(BA179="Yes",P179,"")</f>
        <v/>
      </c>
      <c r="BC179">
        <f>IF(AZ179=1,IF(S179="","",IF(S179=N144,"Yes","No")),"")</f>
        <v/>
      </c>
      <c r="BD179">
        <f>IF(BC179="Yes",R179,"")</f>
        <v/>
      </c>
      <c r="BE179">
        <f>IFERROR(IF(SIGN(AE179)=1,"Increasing",IF(SIGN(AE179)=-1,"Decreasing","")),"")</f>
        <v/>
      </c>
      <c r="BF179">
        <f>IF(OR(AND(BE179="Increasing",BA179="Yes"),AND(BE179="Decreasing",BC179="Yes")),"Yes","No")</f>
        <v/>
      </c>
      <c r="BG179">
        <f>IF(I179="pos_trend","Yes","No")</f>
        <v/>
      </c>
      <c r="BH179">
        <f>IF(AF179&lt;&gt;"",IF(ABS(AF179)&gt;0.8,"Yes","No"),"")</f>
        <v/>
      </c>
    </row>
    <row r="180" spans="1:60">
      <c s="1" r="A180" t="n">
        <v>22</v>
      </c>
      <c r="B180" t="s">
        <v>398</v>
      </c>
      <c r="C180" t="s">
        <v>264</v>
      </c>
      <c r="D180" t="s">
        <v>264</v>
      </c>
      <c r="E180" t="s">
        <v>264</v>
      </c>
      <c r="F180" t="s">
        <v>264</v>
      </c>
      <c r="G180" t="s">
        <v>264</v>
      </c>
      <c r="H180" t="s"/>
      <c r="I180">
        <f>IF(AND(K180&gt; J180, L180&gt; K180, M180&gt; L180, N180&gt; M180), "pos_trend", IF(AND(K180&lt; J180, L180&lt; K180, M180&lt; L180, N180&lt; M180), "neg_trend", "N/A"))</f>
        <v/>
      </c>
      <c r="J180">
        <f>IFERROR(IF(TRIM(C180)="-", "N/A", IF(RIGHT(C180,1)=")",IF(RIGHT(C180,2)="T)",-1000000000000*VALUE(MID(C180,2,LEN(C180)-3)),IF(RIGHT(C180,2)="M)",-1000000*VALUE(MID(C180,2,LEN(C180)-3)),IF(RIGHT(C180,2)="B)",-1000000000*VALUE(MID(C180,2,LEN(C180)-3)),IF(RIGHT(C180,2)="k)",-1000*VALUE(MID(C180,2,LEN(C180)-3)),VALUE(SUBSTITUTE(C180,",","")))))),IF(RIGHT(C180,1)="T",1000000000000*VALUE(LEFT(C180,LEN(C180)-1)),IF(RIGHT(C180,1)="M",1000000*VALUE(LEFT(C180,LEN(C180)-1)),IF(RIGHT(C180,1)="B",1000000000*VALUE(LEFT(C180,LEN(C180)-1)),IF(RIGHT(C180,1)="%",0.01*VALUE(LEFT(C180,LEN(C180)-1)),IF(RIGHT(C180,1)="k",1000*VALUE(LEFT(C180,LEN(C180)-1)),VALUE(SUBSTITUTE(C180,",",""))))))))),"N/A")</f>
        <v/>
      </c>
      <c r="K180">
        <f>IFERROR(IF(TRIM(D180)="-", "N/A", IF(RIGHT(D180,1)=")",IF(RIGHT(D180,2)="T)",-1000000000000*VALUE(MID(D180,2,LEN(D180)-3)),IF(RIGHT(D180,2)="M)",-1000000*VALUE(MID(D180,2,LEN(D180)-3)),IF(RIGHT(D180,2)="B)",-1000000000*VALUE(MID(D180,2,LEN(D180)-3)),IF(RIGHT(D180,2)="k)",-1000*VALUE(MID(D180,2,LEN(D180)-3)),VALUE(SUBSTITUTE(D180,",","")))))),IF(RIGHT(D180,1)="T",1000000000000*VALUE(LEFT(D180,LEN(D180)-1)),IF(RIGHT(D180,1)="M",1000000*VALUE(LEFT(D180,LEN(D180)-1)),IF(RIGHT(D180,1)="B",1000000000*VALUE(LEFT(D180,LEN(D180)-1)),IF(RIGHT(D180,1)="%",0.01*VALUE(LEFT(D180,LEN(D180)-1)),IF(RIGHT(D180,1)="k",1000*VALUE(LEFT(D180,LEN(D180)-1)),VALUE(SUBSTITUTE(D180,",",""))))))))),"N/A")</f>
        <v/>
      </c>
      <c r="L180">
        <f>IFERROR(IF(TRIM(E180)="-", "N/A", IF(RIGHT(E180,1)=")",IF(RIGHT(E180,2)="T)",-1000000000000*VALUE(MID(E180,2,LEN(E180)-3)),IF(RIGHT(E180,2)="M)",-1000000*VALUE(MID(E180,2,LEN(E180)-3)),IF(RIGHT(E180,2)="B)",-1000000000*VALUE(MID(E180,2,LEN(E180)-3)),IF(RIGHT(E180,2)="k)",-1000*VALUE(MID(E180,2,LEN(E180)-3)),VALUE(SUBSTITUTE(E180,",","")))))),IF(RIGHT(E180,1)="T",1000000000000*VALUE(LEFT(E180,LEN(E180)-1)),IF(RIGHT(E180,1)="M",1000000*VALUE(LEFT(E180,LEN(E180)-1)),IF(RIGHT(E180,1)="B",1000000000*VALUE(LEFT(E180,LEN(E180)-1)),IF(RIGHT(E180,1)="%",0.01*VALUE(LEFT(E180,LEN(E180)-1)),IF(RIGHT(E180,1)="k",1000*VALUE(LEFT(E180,LEN(E180)-1)),VALUE(SUBSTITUTE(E180,",",""))))))))),"N/A")</f>
        <v/>
      </c>
      <c r="M180">
        <f>IFERROR(IF(TRIM(F180)="-", "N/A", IF(RIGHT(F180,1)=")",IF(RIGHT(F180,2)="T)",-1000000000000*VALUE(MID(F180,2,LEN(F180)-3)),IF(RIGHT(F180,2)="M)",-1000000*VALUE(MID(F180,2,LEN(F180)-3)),IF(RIGHT(F180,2)="B)",-1000000000*VALUE(MID(F180,2,LEN(F180)-3)),IF(RIGHT(F180,2)="k)",-1000*VALUE(MID(F180,2,LEN(F180)-3)),VALUE(SUBSTITUTE(F180,",","")))))),IF(RIGHT(F180,1)="T",1000000000000*VALUE(LEFT(F180,LEN(F180)-1)),IF(RIGHT(F180,1)="M",1000000*VALUE(LEFT(F180,LEN(F180)-1)),IF(RIGHT(F180,1)="B",1000000000*VALUE(LEFT(F180,LEN(F180)-1)),IF(RIGHT(F180,1)="%",0.01*VALUE(LEFT(F180,LEN(F180)-1)),IF(RIGHT(F180,1)="k",1000*VALUE(LEFT(F180,LEN(F180)-1)),VALUE(SUBSTITUTE(F180,",",""))))))))),"N/A")</f>
        <v/>
      </c>
      <c r="N180">
        <f>IFERROR(IF(TRIM(G180)="-", "N/A", IF(RIGHT(G180,1)=")",IF(RIGHT(G180,2)="T)",-1000000000000*VALUE(MID(G180,2,LEN(G180)-3)),IF(RIGHT(G180,2)="M)",-1000000*VALUE(MID(G180,2,LEN(G180)-3)),IF(RIGHT(G180,2)="B)",-1000000000*VALUE(MID(G180,2,LEN(G180)-3)),IF(RIGHT(G180,2)="k)",-1000*VALUE(MID(G180,2,LEN(G180)-3)),VALUE(SUBSTITUTE(G180,",","")))))),IF(RIGHT(G180,1)="T",1000000000000*VALUE(LEFT(G180,LEN(G180)-1)),IF(RIGHT(G180,1)="M",1000000*VALUE(LEFT(G180,LEN(G180)-1)),IF(RIGHT(G180,1)="B",1000000000*VALUE(LEFT(G180,LEN(G180)-1)),IF(RIGHT(G180,1)="%",0.01*VALUE(LEFT(G180,LEN(G180)-1)),IF(RIGHT(G180,1)="k",1000*VALUE(LEFT(G180,LEN(G180)-1)),VALUE(SUBSTITUTE(G180,",",""))))))))),"N/A")</f>
        <v/>
      </c>
      <c r="P180">
        <f>MAX(J180:N180)</f>
        <v/>
      </c>
      <c r="Q180">
        <f>IFERROR(J144+MATCH(P180,J180:N180,0)-1,"")</f>
        <v/>
      </c>
      <c r="R180">
        <f>IF(Q180="","",MIN(J180:N180))</f>
        <v/>
      </c>
      <c r="S180">
        <f>IFERROR(J144+MATCH(R180,J180:N180,0)-1,"")</f>
        <v/>
      </c>
      <c r="T180">
        <f>IFERROR(AVERAGE(J180:N180),"")</f>
        <v/>
      </c>
      <c r="U180">
        <f>IFERROR(STDEV(J180:N180),"")</f>
        <v/>
      </c>
      <c r="V180">
        <f>IFERROR(IF(C180="-","",IF(ISBLANK(B180),"",IF(OR(ISNUMBER(FIND("Growth",B180)),ISNUMBER(FIND("Margin",B180))),"",(J180-T180)/U180))),"")</f>
        <v/>
      </c>
      <c r="W180">
        <f>IFERROR(IF(OR(D180="-",ISBLANK(D180)),"",(K180-T180)/U180),"")</f>
        <v/>
      </c>
      <c r="X180">
        <f>IFERROR(IF(OR(E180="-",ISBLANK(E180)),"",(L180-T180)/U180),"")</f>
        <v/>
      </c>
      <c r="Y180">
        <f>IFERROR(IF(OR(F180="-",ISBLANK(F180)),"",(M180-T180)/U180),"")</f>
        <v/>
      </c>
      <c r="Z180">
        <f>IFERROR(IF(OR(G180="-",ISBLANK(G180)),"",(N180-T180)/U180),"")</f>
        <v/>
      </c>
      <c r="AA180">
        <f>IF(MAX(MAX(V180:Z180),ABS(MIN(V180:Z180)))=ABS(MIN(V180:Z180)),MIN(V180:Z180),MAX(V180:Z180))</f>
        <v/>
      </c>
      <c r="AB180">
        <f>IFERROR(V144+MATCH(AA180,V180:Z180,0)-1,"")</f>
        <v/>
      </c>
      <c r="AC180">
        <f>IF(AB180&lt;&gt;"",IF(S180=AB180,"Low",IF(AB180=Q180,"High","")),"")</f>
        <v/>
      </c>
      <c r="AE180">
        <f>IF(ISNUMBER(MATCH("N/A",J180:N180,0)),"",IFERROR((5 * SUMPRODUCT(J144:N144,J180:N180) - PRODUCT(SUM(J144:N144),SUM(J180:N180))) / ((5 * SUM((J144^2)+(K144^2)+(L144^2)+(M144^2)+(N144^2))) - SUM(J144:N144)^2),""))</f>
        <v/>
      </c>
      <c r="AF180">
        <f>IFERROR(CORREL(J144:N144,J180:N180),"")</f>
        <v/>
      </c>
      <c r="AZ180">
        <f>IF(Q180=S180,0,1)</f>
        <v/>
      </c>
      <c r="BA180">
        <f>IF(AZ180=1,IF(Q180="","",IF(Q180=N144,"Yes","No")),"")</f>
        <v/>
      </c>
      <c r="BB180">
        <f>IF(BA180="Yes",P180,"")</f>
        <v/>
      </c>
      <c r="BC180">
        <f>IF(AZ180=1,IF(S180="","",IF(S180=N144,"Yes","No")),"")</f>
        <v/>
      </c>
      <c r="BD180">
        <f>IF(BC180="Yes",R180,"")</f>
        <v/>
      </c>
      <c r="BE180">
        <f>IFERROR(IF(SIGN(AE180)=1,"Increasing",IF(SIGN(AE180)=-1,"Decreasing","")),"")</f>
        <v/>
      </c>
      <c r="BF180">
        <f>IF(OR(AND(BE180="Increasing",BA180="Yes"),AND(BE180="Decreasing",BC180="Yes")),"Yes","No")</f>
        <v/>
      </c>
      <c r="BG180">
        <f>IF(I180="pos_trend","Yes","No")</f>
        <v/>
      </c>
      <c r="BH180">
        <f>IF(AF180&lt;&gt;"",IF(ABS(AF180)&gt;0.8,"Yes","No"),"")</f>
        <v/>
      </c>
    </row>
    <row r="181" spans="1:60">
      <c s="1" r="A181" t="n">
        <v>23</v>
      </c>
      <c r="B181" t="s">
        <v>399</v>
      </c>
      <c r="C181" t="s">
        <v>264</v>
      </c>
      <c r="D181" t="s">
        <v>264</v>
      </c>
      <c r="E181" t="s">
        <v>264</v>
      </c>
      <c r="F181" t="s">
        <v>264</v>
      </c>
      <c r="G181" t="s">
        <v>264</v>
      </c>
      <c r="H181" t="s"/>
      <c r="I181">
        <f>IF(AND(K181&gt; J181, L181&gt; K181, M181&gt; L181, N181&gt; M181), "pos_trend", IF(AND(K181&lt; J181, L181&lt; K181, M181&lt; L181, N181&lt; M181), "neg_trend", "N/A"))</f>
        <v/>
      </c>
      <c r="J181">
        <f>IFERROR(IF(TRIM(C181)="-", "N/A", IF(RIGHT(C181,1)=")",IF(RIGHT(C181,2)="T)",-1000000000000*VALUE(MID(C181,2,LEN(C181)-3)),IF(RIGHT(C181,2)="M)",-1000000*VALUE(MID(C181,2,LEN(C181)-3)),IF(RIGHT(C181,2)="B)",-1000000000*VALUE(MID(C181,2,LEN(C181)-3)),IF(RIGHT(C181,2)="k)",-1000*VALUE(MID(C181,2,LEN(C181)-3)),VALUE(SUBSTITUTE(C181,",","")))))),IF(RIGHT(C181,1)="T",1000000000000*VALUE(LEFT(C181,LEN(C181)-1)),IF(RIGHT(C181,1)="M",1000000*VALUE(LEFT(C181,LEN(C181)-1)),IF(RIGHT(C181,1)="B",1000000000*VALUE(LEFT(C181,LEN(C181)-1)),IF(RIGHT(C181,1)="%",0.01*VALUE(LEFT(C181,LEN(C181)-1)),IF(RIGHT(C181,1)="k",1000*VALUE(LEFT(C181,LEN(C181)-1)),VALUE(SUBSTITUTE(C181,",",""))))))))),"N/A")</f>
        <v/>
      </c>
      <c r="K181">
        <f>IFERROR(IF(TRIM(D181)="-", "N/A", IF(RIGHT(D181,1)=")",IF(RIGHT(D181,2)="T)",-1000000000000*VALUE(MID(D181,2,LEN(D181)-3)),IF(RIGHT(D181,2)="M)",-1000000*VALUE(MID(D181,2,LEN(D181)-3)),IF(RIGHT(D181,2)="B)",-1000000000*VALUE(MID(D181,2,LEN(D181)-3)),IF(RIGHT(D181,2)="k)",-1000*VALUE(MID(D181,2,LEN(D181)-3)),VALUE(SUBSTITUTE(D181,",","")))))),IF(RIGHT(D181,1)="T",1000000000000*VALUE(LEFT(D181,LEN(D181)-1)),IF(RIGHT(D181,1)="M",1000000*VALUE(LEFT(D181,LEN(D181)-1)),IF(RIGHT(D181,1)="B",1000000000*VALUE(LEFT(D181,LEN(D181)-1)),IF(RIGHT(D181,1)="%",0.01*VALUE(LEFT(D181,LEN(D181)-1)),IF(RIGHT(D181,1)="k",1000*VALUE(LEFT(D181,LEN(D181)-1)),VALUE(SUBSTITUTE(D181,",",""))))))))),"N/A")</f>
        <v/>
      </c>
      <c r="L181">
        <f>IFERROR(IF(TRIM(E181)="-", "N/A", IF(RIGHT(E181,1)=")",IF(RIGHT(E181,2)="T)",-1000000000000*VALUE(MID(E181,2,LEN(E181)-3)),IF(RIGHT(E181,2)="M)",-1000000*VALUE(MID(E181,2,LEN(E181)-3)),IF(RIGHT(E181,2)="B)",-1000000000*VALUE(MID(E181,2,LEN(E181)-3)),IF(RIGHT(E181,2)="k)",-1000*VALUE(MID(E181,2,LEN(E181)-3)),VALUE(SUBSTITUTE(E181,",","")))))),IF(RIGHT(E181,1)="T",1000000000000*VALUE(LEFT(E181,LEN(E181)-1)),IF(RIGHT(E181,1)="M",1000000*VALUE(LEFT(E181,LEN(E181)-1)),IF(RIGHT(E181,1)="B",1000000000*VALUE(LEFT(E181,LEN(E181)-1)),IF(RIGHT(E181,1)="%",0.01*VALUE(LEFT(E181,LEN(E181)-1)),IF(RIGHT(E181,1)="k",1000*VALUE(LEFT(E181,LEN(E181)-1)),VALUE(SUBSTITUTE(E181,",",""))))))))),"N/A")</f>
        <v/>
      </c>
      <c r="M181">
        <f>IFERROR(IF(TRIM(F181)="-", "N/A", IF(RIGHT(F181,1)=")",IF(RIGHT(F181,2)="T)",-1000000000000*VALUE(MID(F181,2,LEN(F181)-3)),IF(RIGHT(F181,2)="M)",-1000000*VALUE(MID(F181,2,LEN(F181)-3)),IF(RIGHT(F181,2)="B)",-1000000000*VALUE(MID(F181,2,LEN(F181)-3)),IF(RIGHT(F181,2)="k)",-1000*VALUE(MID(F181,2,LEN(F181)-3)),VALUE(SUBSTITUTE(F181,",","")))))),IF(RIGHT(F181,1)="T",1000000000000*VALUE(LEFT(F181,LEN(F181)-1)),IF(RIGHT(F181,1)="M",1000000*VALUE(LEFT(F181,LEN(F181)-1)),IF(RIGHT(F181,1)="B",1000000000*VALUE(LEFT(F181,LEN(F181)-1)),IF(RIGHT(F181,1)="%",0.01*VALUE(LEFT(F181,LEN(F181)-1)),IF(RIGHT(F181,1)="k",1000*VALUE(LEFT(F181,LEN(F181)-1)),VALUE(SUBSTITUTE(F181,",",""))))))))),"N/A")</f>
        <v/>
      </c>
      <c r="N181">
        <f>IFERROR(IF(TRIM(G181)="-", "N/A", IF(RIGHT(G181,1)=")",IF(RIGHT(G181,2)="T)",-1000000000000*VALUE(MID(G181,2,LEN(G181)-3)),IF(RIGHT(G181,2)="M)",-1000000*VALUE(MID(G181,2,LEN(G181)-3)),IF(RIGHT(G181,2)="B)",-1000000000*VALUE(MID(G181,2,LEN(G181)-3)),IF(RIGHT(G181,2)="k)",-1000*VALUE(MID(G181,2,LEN(G181)-3)),VALUE(SUBSTITUTE(G181,",","")))))),IF(RIGHT(G181,1)="T",1000000000000*VALUE(LEFT(G181,LEN(G181)-1)),IF(RIGHT(G181,1)="M",1000000*VALUE(LEFT(G181,LEN(G181)-1)),IF(RIGHT(G181,1)="B",1000000000*VALUE(LEFT(G181,LEN(G181)-1)),IF(RIGHT(G181,1)="%",0.01*VALUE(LEFT(G181,LEN(G181)-1)),IF(RIGHT(G181,1)="k",1000*VALUE(LEFT(G181,LEN(G181)-1)),VALUE(SUBSTITUTE(G181,",",""))))))))),"N/A")</f>
        <v/>
      </c>
      <c r="P181">
        <f>MAX(J181:N181)</f>
        <v/>
      </c>
      <c r="Q181">
        <f>IFERROR(J144+MATCH(P181,J181:N181,0)-1,"")</f>
        <v/>
      </c>
      <c r="R181">
        <f>IF(Q181="","",MIN(J181:N181))</f>
        <v/>
      </c>
      <c r="S181">
        <f>IFERROR(J144+MATCH(R181,J181:N181,0)-1,"")</f>
        <v/>
      </c>
      <c r="T181">
        <f>IFERROR(AVERAGE(J181:N181),"")</f>
        <v/>
      </c>
      <c r="U181">
        <f>IFERROR(STDEV(J181:N181),"")</f>
        <v/>
      </c>
      <c r="V181">
        <f>IFERROR(IF(C181="-","",IF(ISBLANK(B181),"",IF(OR(ISNUMBER(FIND("Growth",B181)),ISNUMBER(FIND("Margin",B181))),"",(J181-T181)/U181))),"")</f>
        <v/>
      </c>
      <c r="W181">
        <f>IFERROR(IF(OR(D181="-",ISBLANK(D181)),"",(K181-T181)/U181),"")</f>
        <v/>
      </c>
      <c r="X181">
        <f>IFERROR(IF(OR(E181="-",ISBLANK(E181)),"",(L181-T181)/U181),"")</f>
        <v/>
      </c>
      <c r="Y181">
        <f>IFERROR(IF(OR(F181="-",ISBLANK(F181)),"",(M181-T181)/U181),"")</f>
        <v/>
      </c>
      <c r="Z181">
        <f>IFERROR(IF(OR(G181="-",ISBLANK(G181)),"",(N181-T181)/U181),"")</f>
        <v/>
      </c>
      <c r="AA181">
        <f>IF(MAX(MAX(V181:Z181),ABS(MIN(V181:Z181)))=ABS(MIN(V181:Z181)),MIN(V181:Z181),MAX(V181:Z181))</f>
        <v/>
      </c>
      <c r="AB181">
        <f>IFERROR(V144+MATCH(AA181,V181:Z181,0)-1,"")</f>
        <v/>
      </c>
      <c r="AC181">
        <f>IF(AB181&lt;&gt;"",IF(S181=AB181,"Low",IF(AB181=Q181,"High","")),"")</f>
        <v/>
      </c>
      <c r="AE181">
        <f>IF(ISNUMBER(MATCH("N/A",J181:N181,0)),"",IFERROR((5 * SUMPRODUCT(J144:N144,J181:N181) - PRODUCT(SUM(J144:N144),SUM(J181:N181))) / ((5 * SUM((J144^2)+(K144^2)+(L144^2)+(M144^2)+(N144^2))) - SUM(J144:N144)^2),""))</f>
        <v/>
      </c>
      <c r="AF181">
        <f>IFERROR(CORREL(J144:N144,J181:N181),"")</f>
        <v/>
      </c>
      <c r="AZ181">
        <f>IF(Q181=S181,0,1)</f>
        <v/>
      </c>
      <c r="BA181">
        <f>IF(AZ181=1,IF(Q181="","",IF(Q181=N144,"Yes","No")),"")</f>
        <v/>
      </c>
      <c r="BB181">
        <f>IF(BA181="Yes",P181,"")</f>
        <v/>
      </c>
      <c r="BC181">
        <f>IF(AZ181=1,IF(S181="","",IF(S181=N144,"Yes","No")),"")</f>
        <v/>
      </c>
      <c r="BD181">
        <f>IF(BC181="Yes",R181,"")</f>
        <v/>
      </c>
      <c r="BE181">
        <f>IFERROR(IF(SIGN(AE181)=1,"Increasing",IF(SIGN(AE181)=-1,"Decreasing","")),"")</f>
        <v/>
      </c>
      <c r="BF181">
        <f>IF(OR(AND(BE181="Increasing",BA181="Yes"),AND(BE181="Decreasing",BC181="Yes")),"Yes","No")</f>
        <v/>
      </c>
      <c r="BG181">
        <f>IF(I181="pos_trend","Yes","No")</f>
        <v/>
      </c>
      <c r="BH181">
        <f>IF(AF181&lt;&gt;"",IF(ABS(AF181)&gt;0.8,"Yes","No"),"")</f>
        <v/>
      </c>
    </row>
    <row r="182" spans="1:60">
      <c s="1" r="A182" t="n">
        <v>24</v>
      </c>
      <c r="B182" t="s">
        <v>400</v>
      </c>
      <c r="C182" t="s">
        <v>264</v>
      </c>
      <c r="D182" t="s">
        <v>264</v>
      </c>
      <c r="E182" t="s">
        <v>264</v>
      </c>
      <c r="F182" t="s">
        <v>264</v>
      </c>
      <c r="G182" t="s">
        <v>264</v>
      </c>
      <c r="H182" t="s"/>
      <c r="I182">
        <f>IF(AND(K182&gt; J182, L182&gt; K182, M182&gt; L182, N182&gt; M182), "pos_trend", IF(AND(K182&lt; J182, L182&lt; K182, M182&lt; L182, N182&lt; M182), "neg_trend", "N/A"))</f>
        <v/>
      </c>
      <c r="J182">
        <f>IFERROR(IF(TRIM(C182)="-", "N/A", IF(RIGHT(C182,1)=")",IF(RIGHT(C182,2)="T)",-1000000000000*VALUE(MID(C182,2,LEN(C182)-3)),IF(RIGHT(C182,2)="M)",-1000000*VALUE(MID(C182,2,LEN(C182)-3)),IF(RIGHT(C182,2)="B)",-1000000000*VALUE(MID(C182,2,LEN(C182)-3)),IF(RIGHT(C182,2)="k)",-1000*VALUE(MID(C182,2,LEN(C182)-3)),VALUE(SUBSTITUTE(C182,",","")))))),IF(RIGHT(C182,1)="T",1000000000000*VALUE(LEFT(C182,LEN(C182)-1)),IF(RIGHT(C182,1)="M",1000000*VALUE(LEFT(C182,LEN(C182)-1)),IF(RIGHT(C182,1)="B",1000000000*VALUE(LEFT(C182,LEN(C182)-1)),IF(RIGHT(C182,1)="%",0.01*VALUE(LEFT(C182,LEN(C182)-1)),IF(RIGHT(C182,1)="k",1000*VALUE(LEFT(C182,LEN(C182)-1)),VALUE(SUBSTITUTE(C182,",",""))))))))),"N/A")</f>
        <v/>
      </c>
      <c r="K182">
        <f>IFERROR(IF(TRIM(D182)="-", "N/A", IF(RIGHT(D182,1)=")",IF(RIGHT(D182,2)="T)",-1000000000000*VALUE(MID(D182,2,LEN(D182)-3)),IF(RIGHT(D182,2)="M)",-1000000*VALUE(MID(D182,2,LEN(D182)-3)),IF(RIGHT(D182,2)="B)",-1000000000*VALUE(MID(D182,2,LEN(D182)-3)),IF(RIGHT(D182,2)="k)",-1000*VALUE(MID(D182,2,LEN(D182)-3)),VALUE(SUBSTITUTE(D182,",","")))))),IF(RIGHT(D182,1)="T",1000000000000*VALUE(LEFT(D182,LEN(D182)-1)),IF(RIGHT(D182,1)="M",1000000*VALUE(LEFT(D182,LEN(D182)-1)),IF(RIGHT(D182,1)="B",1000000000*VALUE(LEFT(D182,LEN(D182)-1)),IF(RIGHT(D182,1)="%",0.01*VALUE(LEFT(D182,LEN(D182)-1)),IF(RIGHT(D182,1)="k",1000*VALUE(LEFT(D182,LEN(D182)-1)),VALUE(SUBSTITUTE(D182,",",""))))))))),"N/A")</f>
        <v/>
      </c>
      <c r="L182">
        <f>IFERROR(IF(TRIM(E182)="-", "N/A", IF(RIGHT(E182,1)=")",IF(RIGHT(E182,2)="T)",-1000000000000*VALUE(MID(E182,2,LEN(E182)-3)),IF(RIGHT(E182,2)="M)",-1000000*VALUE(MID(E182,2,LEN(E182)-3)),IF(RIGHT(E182,2)="B)",-1000000000*VALUE(MID(E182,2,LEN(E182)-3)),IF(RIGHT(E182,2)="k)",-1000*VALUE(MID(E182,2,LEN(E182)-3)),VALUE(SUBSTITUTE(E182,",","")))))),IF(RIGHT(E182,1)="T",1000000000000*VALUE(LEFT(E182,LEN(E182)-1)),IF(RIGHT(E182,1)="M",1000000*VALUE(LEFT(E182,LEN(E182)-1)),IF(RIGHT(E182,1)="B",1000000000*VALUE(LEFT(E182,LEN(E182)-1)),IF(RIGHT(E182,1)="%",0.01*VALUE(LEFT(E182,LEN(E182)-1)),IF(RIGHT(E182,1)="k",1000*VALUE(LEFT(E182,LEN(E182)-1)),VALUE(SUBSTITUTE(E182,",",""))))))))),"N/A")</f>
        <v/>
      </c>
      <c r="M182">
        <f>IFERROR(IF(TRIM(F182)="-", "N/A", IF(RIGHT(F182,1)=")",IF(RIGHT(F182,2)="T)",-1000000000000*VALUE(MID(F182,2,LEN(F182)-3)),IF(RIGHT(F182,2)="M)",-1000000*VALUE(MID(F182,2,LEN(F182)-3)),IF(RIGHT(F182,2)="B)",-1000000000*VALUE(MID(F182,2,LEN(F182)-3)),IF(RIGHT(F182,2)="k)",-1000*VALUE(MID(F182,2,LEN(F182)-3)),VALUE(SUBSTITUTE(F182,",","")))))),IF(RIGHT(F182,1)="T",1000000000000*VALUE(LEFT(F182,LEN(F182)-1)),IF(RIGHT(F182,1)="M",1000000*VALUE(LEFT(F182,LEN(F182)-1)),IF(RIGHT(F182,1)="B",1000000000*VALUE(LEFT(F182,LEN(F182)-1)),IF(RIGHT(F182,1)="%",0.01*VALUE(LEFT(F182,LEN(F182)-1)),IF(RIGHT(F182,1)="k",1000*VALUE(LEFT(F182,LEN(F182)-1)),VALUE(SUBSTITUTE(F182,",",""))))))))),"N/A")</f>
        <v/>
      </c>
      <c r="N182">
        <f>IFERROR(IF(TRIM(G182)="-", "N/A", IF(RIGHT(G182,1)=")",IF(RIGHT(G182,2)="T)",-1000000000000*VALUE(MID(G182,2,LEN(G182)-3)),IF(RIGHT(G182,2)="M)",-1000000*VALUE(MID(G182,2,LEN(G182)-3)),IF(RIGHT(G182,2)="B)",-1000000000*VALUE(MID(G182,2,LEN(G182)-3)),IF(RIGHT(G182,2)="k)",-1000*VALUE(MID(G182,2,LEN(G182)-3)),VALUE(SUBSTITUTE(G182,",","")))))),IF(RIGHT(G182,1)="T",1000000000000*VALUE(LEFT(G182,LEN(G182)-1)),IF(RIGHT(G182,1)="M",1000000*VALUE(LEFT(G182,LEN(G182)-1)),IF(RIGHT(G182,1)="B",1000000000*VALUE(LEFT(G182,LEN(G182)-1)),IF(RIGHT(G182,1)="%",0.01*VALUE(LEFT(G182,LEN(G182)-1)),IF(RIGHT(G182,1)="k",1000*VALUE(LEFT(G182,LEN(G182)-1)),VALUE(SUBSTITUTE(G182,",",""))))))))),"N/A")</f>
        <v/>
      </c>
      <c r="P182">
        <f>MAX(J182:N182)</f>
        <v/>
      </c>
      <c r="Q182">
        <f>IFERROR(J144+MATCH(P182,J182:N182,0)-1,"")</f>
        <v/>
      </c>
      <c r="R182">
        <f>IF(Q182="","",MIN(J182:N182))</f>
        <v/>
      </c>
      <c r="S182">
        <f>IFERROR(J144+MATCH(R182,J182:N182,0)-1,"")</f>
        <v/>
      </c>
      <c r="T182">
        <f>IFERROR(AVERAGE(J182:N182),"")</f>
        <v/>
      </c>
      <c r="U182">
        <f>IFERROR(STDEV(J182:N182),"")</f>
        <v/>
      </c>
      <c r="V182">
        <f>IFERROR(IF(C182="-","",IF(ISBLANK(B182),"",IF(OR(ISNUMBER(FIND("Growth",B182)),ISNUMBER(FIND("Margin",B182))),"",(J182-T182)/U182))),"")</f>
        <v/>
      </c>
      <c r="W182">
        <f>IFERROR(IF(OR(D182="-",ISBLANK(D182)),"",(K182-T182)/U182),"")</f>
        <v/>
      </c>
      <c r="X182">
        <f>IFERROR(IF(OR(E182="-",ISBLANK(E182)),"",(L182-T182)/U182),"")</f>
        <v/>
      </c>
      <c r="Y182">
        <f>IFERROR(IF(OR(F182="-",ISBLANK(F182)),"",(M182-T182)/U182),"")</f>
        <v/>
      </c>
      <c r="Z182">
        <f>IFERROR(IF(OR(G182="-",ISBLANK(G182)),"",(N182-T182)/U182),"")</f>
        <v/>
      </c>
      <c r="AA182">
        <f>IF(MAX(MAX(V182:Z182),ABS(MIN(V182:Z182)))=ABS(MIN(V182:Z182)),MIN(V182:Z182),MAX(V182:Z182))</f>
        <v/>
      </c>
      <c r="AB182">
        <f>IFERROR(V144+MATCH(AA182,V182:Z182,0)-1,"")</f>
        <v/>
      </c>
      <c r="AC182">
        <f>IF(AB182&lt;&gt;"",IF(S182=AB182,"Low",IF(AB182=Q182,"High","")),"")</f>
        <v/>
      </c>
      <c r="AE182">
        <f>IF(ISNUMBER(MATCH("N/A",J182:N182,0)),"",IFERROR((5 * SUMPRODUCT(J144:N144,J182:N182) - PRODUCT(SUM(J144:N144),SUM(J182:N182))) / ((5 * SUM((J144^2)+(K144^2)+(L144^2)+(M144^2)+(N144^2))) - SUM(J144:N144)^2),""))</f>
        <v/>
      </c>
      <c r="AF182">
        <f>IFERROR(CORREL(J144:N144,J182:N182),"")</f>
        <v/>
      </c>
      <c r="AZ182">
        <f>IF(Q182=S182,0,1)</f>
        <v/>
      </c>
      <c r="BA182">
        <f>IF(AZ182=1,IF(Q182="","",IF(Q182=N144,"Yes","No")),"")</f>
        <v/>
      </c>
      <c r="BB182">
        <f>IF(BA182="Yes",P182,"")</f>
        <v/>
      </c>
      <c r="BC182">
        <f>IF(AZ182=1,IF(S182="","",IF(S182=N144,"Yes","No")),"")</f>
        <v/>
      </c>
      <c r="BD182">
        <f>IF(BC182="Yes",R182,"")</f>
        <v/>
      </c>
      <c r="BE182">
        <f>IFERROR(IF(SIGN(AE182)=1,"Increasing",IF(SIGN(AE182)=-1,"Decreasing","")),"")</f>
        <v/>
      </c>
      <c r="BF182">
        <f>IF(OR(AND(BE182="Increasing",BA182="Yes"),AND(BE182="Decreasing",BC182="Yes")),"Yes","No")</f>
        <v/>
      </c>
      <c r="BG182">
        <f>IF(I182="pos_trend","Yes","No")</f>
        <v/>
      </c>
      <c r="BH182">
        <f>IF(AF182&lt;&gt;"",IF(ABS(AF182)&gt;0.8,"Yes","No"),"")</f>
        <v/>
      </c>
    </row>
    <row r="183" spans="1:60">
      <c s="1" r="A183" t="n">
        <v>25</v>
      </c>
      <c r="B183" t="s">
        <v>401</v>
      </c>
      <c r="C183" t="s">
        <v>1917</v>
      </c>
      <c r="D183" t="s">
        <v>1918</v>
      </c>
      <c r="E183" t="s">
        <v>1919</v>
      </c>
      <c r="F183" t="s">
        <v>1920</v>
      </c>
      <c r="G183" t="s">
        <v>1921</v>
      </c>
      <c r="H183" t="s"/>
      <c r="I183">
        <f>IF(AND(K183&gt; J183, L183&gt; K183, M183&gt; L183, N183&gt; M183), "pos_trend", IF(AND(K183&lt; J183, L183&lt; K183, M183&lt; L183, N183&lt; M183), "neg_trend", "N/A"))</f>
        <v/>
      </c>
      <c r="J183">
        <f>IFERROR(IF(TRIM(C183)="-", "N/A", IF(RIGHT(C183,1)=")",IF(RIGHT(C183,2)="T)",-1000000000000*VALUE(MID(C183,2,LEN(C183)-3)),IF(RIGHT(C183,2)="M)",-1000000*VALUE(MID(C183,2,LEN(C183)-3)),IF(RIGHT(C183,2)="B)",-1000000000*VALUE(MID(C183,2,LEN(C183)-3)),IF(RIGHT(C183,2)="k)",-1000*VALUE(MID(C183,2,LEN(C183)-3)),VALUE(SUBSTITUTE(C183,",","")))))),IF(RIGHT(C183,1)="T",1000000000000*VALUE(LEFT(C183,LEN(C183)-1)),IF(RIGHT(C183,1)="M",1000000*VALUE(LEFT(C183,LEN(C183)-1)),IF(RIGHT(C183,1)="B",1000000000*VALUE(LEFT(C183,LEN(C183)-1)),IF(RIGHT(C183,1)="%",0.01*VALUE(LEFT(C183,LEN(C183)-1)),IF(RIGHT(C183,1)="k",1000*VALUE(LEFT(C183,LEN(C183)-1)),VALUE(SUBSTITUTE(C183,",",""))))))))),"N/A")</f>
        <v/>
      </c>
      <c r="K183">
        <f>IFERROR(IF(TRIM(D183)="-", "N/A", IF(RIGHT(D183,1)=")",IF(RIGHT(D183,2)="T)",-1000000000000*VALUE(MID(D183,2,LEN(D183)-3)),IF(RIGHT(D183,2)="M)",-1000000*VALUE(MID(D183,2,LEN(D183)-3)),IF(RIGHT(D183,2)="B)",-1000000000*VALUE(MID(D183,2,LEN(D183)-3)),IF(RIGHT(D183,2)="k)",-1000*VALUE(MID(D183,2,LEN(D183)-3)),VALUE(SUBSTITUTE(D183,",","")))))),IF(RIGHT(D183,1)="T",1000000000000*VALUE(LEFT(D183,LEN(D183)-1)),IF(RIGHT(D183,1)="M",1000000*VALUE(LEFT(D183,LEN(D183)-1)),IF(RIGHT(D183,1)="B",1000000000*VALUE(LEFT(D183,LEN(D183)-1)),IF(RIGHT(D183,1)="%",0.01*VALUE(LEFT(D183,LEN(D183)-1)),IF(RIGHT(D183,1)="k",1000*VALUE(LEFT(D183,LEN(D183)-1)),VALUE(SUBSTITUTE(D183,",",""))))))))),"N/A")</f>
        <v/>
      </c>
      <c r="L183">
        <f>IFERROR(IF(TRIM(E183)="-", "N/A", IF(RIGHT(E183,1)=")",IF(RIGHT(E183,2)="T)",-1000000000000*VALUE(MID(E183,2,LEN(E183)-3)),IF(RIGHT(E183,2)="M)",-1000000*VALUE(MID(E183,2,LEN(E183)-3)),IF(RIGHT(E183,2)="B)",-1000000000*VALUE(MID(E183,2,LEN(E183)-3)),IF(RIGHT(E183,2)="k)",-1000*VALUE(MID(E183,2,LEN(E183)-3)),VALUE(SUBSTITUTE(E183,",","")))))),IF(RIGHT(E183,1)="T",1000000000000*VALUE(LEFT(E183,LEN(E183)-1)),IF(RIGHT(E183,1)="M",1000000*VALUE(LEFT(E183,LEN(E183)-1)),IF(RIGHT(E183,1)="B",1000000000*VALUE(LEFT(E183,LEN(E183)-1)),IF(RIGHT(E183,1)="%",0.01*VALUE(LEFT(E183,LEN(E183)-1)),IF(RIGHT(E183,1)="k",1000*VALUE(LEFT(E183,LEN(E183)-1)),VALUE(SUBSTITUTE(E183,",",""))))))))),"N/A")</f>
        <v/>
      </c>
      <c r="M183">
        <f>IFERROR(IF(TRIM(F183)="-", "N/A", IF(RIGHT(F183,1)=")",IF(RIGHT(F183,2)="T)",-1000000000000*VALUE(MID(F183,2,LEN(F183)-3)),IF(RIGHT(F183,2)="M)",-1000000*VALUE(MID(F183,2,LEN(F183)-3)),IF(RIGHT(F183,2)="B)",-1000000000*VALUE(MID(F183,2,LEN(F183)-3)),IF(RIGHT(F183,2)="k)",-1000*VALUE(MID(F183,2,LEN(F183)-3)),VALUE(SUBSTITUTE(F183,",","")))))),IF(RIGHT(F183,1)="T",1000000000000*VALUE(LEFT(F183,LEN(F183)-1)),IF(RIGHT(F183,1)="M",1000000*VALUE(LEFT(F183,LEN(F183)-1)),IF(RIGHT(F183,1)="B",1000000000*VALUE(LEFT(F183,LEN(F183)-1)),IF(RIGHT(F183,1)="%",0.01*VALUE(LEFT(F183,LEN(F183)-1)),IF(RIGHT(F183,1)="k",1000*VALUE(LEFT(F183,LEN(F183)-1)),VALUE(SUBSTITUTE(F183,",",""))))))))),"N/A")</f>
        <v/>
      </c>
      <c r="N183">
        <f>IFERROR(IF(TRIM(G183)="-", "N/A", IF(RIGHT(G183,1)=")",IF(RIGHT(G183,2)="T)",-1000000000000*VALUE(MID(G183,2,LEN(G183)-3)),IF(RIGHT(G183,2)="M)",-1000000*VALUE(MID(G183,2,LEN(G183)-3)),IF(RIGHT(G183,2)="B)",-1000000000*VALUE(MID(G183,2,LEN(G183)-3)),IF(RIGHT(G183,2)="k)",-1000*VALUE(MID(G183,2,LEN(G183)-3)),VALUE(SUBSTITUTE(G183,",","")))))),IF(RIGHT(G183,1)="T",1000000000000*VALUE(LEFT(G183,LEN(G183)-1)),IF(RIGHT(G183,1)="M",1000000*VALUE(LEFT(G183,LEN(G183)-1)),IF(RIGHT(G183,1)="B",1000000000*VALUE(LEFT(G183,LEN(G183)-1)),IF(RIGHT(G183,1)="%",0.01*VALUE(LEFT(G183,LEN(G183)-1)),IF(RIGHT(G183,1)="k",1000*VALUE(LEFT(G183,LEN(G183)-1)),VALUE(SUBSTITUTE(G183,",",""))))))))),"N/A")</f>
        <v/>
      </c>
      <c r="P183">
        <f>MAX(J183:N183)</f>
        <v/>
      </c>
      <c r="Q183">
        <f>IFERROR(J144+MATCH(P183,J183:N183,0)-1,"")</f>
        <v/>
      </c>
      <c r="R183">
        <f>IF(Q183="","",MIN(J183:N183))</f>
        <v/>
      </c>
      <c r="S183">
        <f>IFERROR(J144+MATCH(R183,J183:N183,0)-1,"")</f>
        <v/>
      </c>
      <c r="T183">
        <f>IFERROR(AVERAGE(J183:N183),"")</f>
        <v/>
      </c>
      <c r="U183">
        <f>IFERROR(STDEV(J183:N183),"")</f>
        <v/>
      </c>
      <c r="V183">
        <f>IFERROR(IF(C183="-","",IF(ISBLANK(B183),"",IF(OR(ISNUMBER(FIND("Growth",B183)),ISNUMBER(FIND("Margin",B183))),"",(J183-T183)/U183))),"")</f>
        <v/>
      </c>
      <c r="W183">
        <f>IFERROR(IF(OR(D183="-",ISBLANK(D183)),"",(K183-T183)/U183),"")</f>
        <v/>
      </c>
      <c r="X183">
        <f>IFERROR(IF(OR(E183="-",ISBLANK(E183)),"",(L183-T183)/U183),"")</f>
        <v/>
      </c>
      <c r="Y183">
        <f>IFERROR(IF(OR(F183="-",ISBLANK(F183)),"",(M183-T183)/U183),"")</f>
        <v/>
      </c>
      <c r="Z183">
        <f>IFERROR(IF(OR(G183="-",ISBLANK(G183)),"",(N183-T183)/U183),"")</f>
        <v/>
      </c>
      <c r="AA183">
        <f>IF(MAX(MAX(V183:Z183),ABS(MIN(V183:Z183)))=ABS(MIN(V183:Z183)),MIN(V183:Z183),MAX(V183:Z183))</f>
        <v/>
      </c>
      <c r="AB183">
        <f>IFERROR(V144+MATCH(AA183,V183:Z183,0)-1,"")</f>
        <v/>
      </c>
      <c r="AC183">
        <f>IF(AB183&lt;&gt;"",IF(S183=AB183,"Low",IF(AB183=Q183,"High","")),"")</f>
        <v/>
      </c>
      <c r="AE183">
        <f>IF(ISNUMBER(MATCH("N/A",J183:N183,0)),"",IFERROR((5 * SUMPRODUCT(J144:N144,J183:N183) - PRODUCT(SUM(J144:N144),SUM(J183:N183))) / ((5 * SUM((J144^2)+(K144^2)+(L144^2)+(M144^2)+(N144^2))) - SUM(J144:N144)^2),""))</f>
        <v/>
      </c>
      <c r="AF183">
        <f>IFERROR(CORREL(J144:N144,J183:N183),"")</f>
        <v/>
      </c>
      <c r="AZ183">
        <f>IF(Q183=S183,0,1)</f>
        <v/>
      </c>
      <c r="BA183">
        <f>IF(AZ183=1,IF(Q183="","",IF(Q183=N144,"Yes","No")),"")</f>
        <v/>
      </c>
      <c r="BB183">
        <f>IF(BA183="Yes",P183,"")</f>
        <v/>
      </c>
      <c r="BC183">
        <f>IF(AZ183=1,IF(S183="","",IF(S183=N144,"Yes","No")),"")</f>
        <v/>
      </c>
      <c r="BD183">
        <f>IF(BC183="Yes",R183,"")</f>
        <v/>
      </c>
      <c r="BE183">
        <f>IFERROR(IF(SIGN(AE183)=1,"Increasing",IF(SIGN(AE183)=-1,"Decreasing","")),"")</f>
        <v/>
      </c>
      <c r="BF183">
        <f>IF(OR(AND(BE183="Increasing",BA183="Yes"),AND(BE183="Decreasing",BC183="Yes")),"Yes","No")</f>
        <v/>
      </c>
      <c r="BG183">
        <f>IF(I183="pos_trend","Yes","No")</f>
        <v/>
      </c>
      <c r="BH183">
        <f>IF(AF183&lt;&gt;"",IF(ABS(AF183)&gt;0.8,"Yes","No"),"")</f>
        <v/>
      </c>
    </row>
    <row r="184" spans="1:60">
      <c s="1" r="A184" t="n">
        <v>26</v>
      </c>
      <c r="B184" t="s">
        <v>407</v>
      </c>
      <c r="C184" t="s">
        <v>264</v>
      </c>
      <c r="D184" t="s">
        <v>264</v>
      </c>
      <c r="E184" t="s">
        <v>264</v>
      </c>
      <c r="F184" t="s">
        <v>264</v>
      </c>
      <c r="G184" t="s">
        <v>264</v>
      </c>
      <c r="H184" t="s"/>
      <c r="I184">
        <f>IF(AND(K184&gt; J184, L184&gt; K184, M184&gt; L184, N184&gt; M184), "pos_trend", IF(AND(K184&lt; J184, L184&lt; K184, M184&lt; L184, N184&lt; M184), "neg_trend", "N/A"))</f>
        <v/>
      </c>
      <c r="J184">
        <f>IFERROR(IF(TRIM(C184)="-", "N/A", IF(RIGHT(C184,1)=")",IF(RIGHT(C184,2)="T)",-1000000000000*VALUE(MID(C184,2,LEN(C184)-3)),IF(RIGHT(C184,2)="M)",-1000000*VALUE(MID(C184,2,LEN(C184)-3)),IF(RIGHT(C184,2)="B)",-1000000000*VALUE(MID(C184,2,LEN(C184)-3)),IF(RIGHT(C184,2)="k)",-1000*VALUE(MID(C184,2,LEN(C184)-3)),VALUE(SUBSTITUTE(C184,",","")))))),IF(RIGHT(C184,1)="T",1000000000000*VALUE(LEFT(C184,LEN(C184)-1)),IF(RIGHT(C184,1)="M",1000000*VALUE(LEFT(C184,LEN(C184)-1)),IF(RIGHT(C184,1)="B",1000000000*VALUE(LEFT(C184,LEN(C184)-1)),IF(RIGHT(C184,1)="%",0.01*VALUE(LEFT(C184,LEN(C184)-1)),IF(RIGHT(C184,1)="k",1000*VALUE(LEFT(C184,LEN(C184)-1)),VALUE(SUBSTITUTE(C184,",",""))))))))),"N/A")</f>
        <v/>
      </c>
      <c r="K184">
        <f>IFERROR(IF(TRIM(D184)="-", "N/A", IF(RIGHT(D184,1)=")",IF(RIGHT(D184,2)="T)",-1000000000000*VALUE(MID(D184,2,LEN(D184)-3)),IF(RIGHT(D184,2)="M)",-1000000*VALUE(MID(D184,2,LEN(D184)-3)),IF(RIGHT(D184,2)="B)",-1000000000*VALUE(MID(D184,2,LEN(D184)-3)),IF(RIGHT(D184,2)="k)",-1000*VALUE(MID(D184,2,LEN(D184)-3)),VALUE(SUBSTITUTE(D184,",","")))))),IF(RIGHT(D184,1)="T",1000000000000*VALUE(LEFT(D184,LEN(D184)-1)),IF(RIGHT(D184,1)="M",1000000*VALUE(LEFT(D184,LEN(D184)-1)),IF(RIGHT(D184,1)="B",1000000000*VALUE(LEFT(D184,LEN(D184)-1)),IF(RIGHT(D184,1)="%",0.01*VALUE(LEFT(D184,LEN(D184)-1)),IF(RIGHT(D184,1)="k",1000*VALUE(LEFT(D184,LEN(D184)-1)),VALUE(SUBSTITUTE(D184,",",""))))))))),"N/A")</f>
        <v/>
      </c>
      <c r="L184">
        <f>IFERROR(IF(TRIM(E184)="-", "N/A", IF(RIGHT(E184,1)=")",IF(RIGHT(E184,2)="T)",-1000000000000*VALUE(MID(E184,2,LEN(E184)-3)),IF(RIGHT(E184,2)="M)",-1000000*VALUE(MID(E184,2,LEN(E184)-3)),IF(RIGHT(E184,2)="B)",-1000000000*VALUE(MID(E184,2,LEN(E184)-3)),IF(RIGHT(E184,2)="k)",-1000*VALUE(MID(E184,2,LEN(E184)-3)),VALUE(SUBSTITUTE(E184,",","")))))),IF(RIGHT(E184,1)="T",1000000000000*VALUE(LEFT(E184,LEN(E184)-1)),IF(RIGHT(E184,1)="M",1000000*VALUE(LEFT(E184,LEN(E184)-1)),IF(RIGHT(E184,1)="B",1000000000*VALUE(LEFT(E184,LEN(E184)-1)),IF(RIGHT(E184,1)="%",0.01*VALUE(LEFT(E184,LEN(E184)-1)),IF(RIGHT(E184,1)="k",1000*VALUE(LEFT(E184,LEN(E184)-1)),VALUE(SUBSTITUTE(E184,",",""))))))))),"N/A")</f>
        <v/>
      </c>
      <c r="M184">
        <f>IFERROR(IF(TRIM(F184)="-", "N/A", IF(RIGHT(F184,1)=")",IF(RIGHT(F184,2)="T)",-1000000000000*VALUE(MID(F184,2,LEN(F184)-3)),IF(RIGHT(F184,2)="M)",-1000000*VALUE(MID(F184,2,LEN(F184)-3)),IF(RIGHT(F184,2)="B)",-1000000000*VALUE(MID(F184,2,LEN(F184)-3)),IF(RIGHT(F184,2)="k)",-1000*VALUE(MID(F184,2,LEN(F184)-3)),VALUE(SUBSTITUTE(F184,",","")))))),IF(RIGHT(F184,1)="T",1000000000000*VALUE(LEFT(F184,LEN(F184)-1)),IF(RIGHT(F184,1)="M",1000000*VALUE(LEFT(F184,LEN(F184)-1)),IF(RIGHT(F184,1)="B",1000000000*VALUE(LEFT(F184,LEN(F184)-1)),IF(RIGHT(F184,1)="%",0.01*VALUE(LEFT(F184,LEN(F184)-1)),IF(RIGHT(F184,1)="k",1000*VALUE(LEFT(F184,LEN(F184)-1)),VALUE(SUBSTITUTE(F184,",",""))))))))),"N/A")</f>
        <v/>
      </c>
      <c r="N184">
        <f>IFERROR(IF(TRIM(G184)="-", "N/A", IF(RIGHT(G184,1)=")",IF(RIGHT(G184,2)="T)",-1000000000000*VALUE(MID(G184,2,LEN(G184)-3)),IF(RIGHT(G184,2)="M)",-1000000*VALUE(MID(G184,2,LEN(G184)-3)),IF(RIGHT(G184,2)="B)",-1000000000*VALUE(MID(G184,2,LEN(G184)-3)),IF(RIGHT(G184,2)="k)",-1000*VALUE(MID(G184,2,LEN(G184)-3)),VALUE(SUBSTITUTE(G184,",","")))))),IF(RIGHT(G184,1)="T",1000000000000*VALUE(LEFT(G184,LEN(G184)-1)),IF(RIGHT(G184,1)="M",1000000*VALUE(LEFT(G184,LEN(G184)-1)),IF(RIGHT(G184,1)="B",1000000000*VALUE(LEFT(G184,LEN(G184)-1)),IF(RIGHT(G184,1)="%",0.01*VALUE(LEFT(G184,LEN(G184)-1)),IF(RIGHT(G184,1)="k",1000*VALUE(LEFT(G184,LEN(G184)-1)),VALUE(SUBSTITUTE(G184,",",""))))))))),"N/A")</f>
        <v/>
      </c>
      <c r="P184">
        <f>MAX(J184:N184)</f>
        <v/>
      </c>
      <c r="Q184">
        <f>IFERROR(J144+MATCH(P184,J184:N184,0)-1,"")</f>
        <v/>
      </c>
      <c r="R184">
        <f>IF(Q184="","",MIN(J184:N184))</f>
        <v/>
      </c>
      <c r="S184">
        <f>IFERROR(J144+MATCH(R184,J184:N184,0)-1,"")</f>
        <v/>
      </c>
      <c r="T184">
        <f>IFERROR(AVERAGE(J184:N184),"")</f>
        <v/>
      </c>
      <c r="U184">
        <f>IFERROR(STDEV(J184:N184),"")</f>
        <v/>
      </c>
      <c r="V184">
        <f>IFERROR(IF(C184="-","",IF(ISBLANK(B184),"",IF(OR(ISNUMBER(FIND("Growth",B184)),ISNUMBER(FIND("Margin",B184))),"",(J184-T184)/U184))),"")</f>
        <v/>
      </c>
      <c r="W184">
        <f>IFERROR(IF(OR(D184="-",ISBLANK(D184)),"",(K184-T184)/U184),"")</f>
        <v/>
      </c>
      <c r="X184">
        <f>IFERROR(IF(OR(E184="-",ISBLANK(E184)),"",(L184-T184)/U184),"")</f>
        <v/>
      </c>
      <c r="Y184">
        <f>IFERROR(IF(OR(F184="-",ISBLANK(F184)),"",(M184-T184)/U184),"")</f>
        <v/>
      </c>
      <c r="Z184">
        <f>IFERROR(IF(OR(G184="-",ISBLANK(G184)),"",(N184-T184)/U184),"")</f>
        <v/>
      </c>
      <c r="AA184">
        <f>IF(MAX(MAX(V184:Z184),ABS(MIN(V184:Z184)))=ABS(MIN(V184:Z184)),MIN(V184:Z184),MAX(V184:Z184))</f>
        <v/>
      </c>
      <c r="AB184">
        <f>IFERROR(V144+MATCH(AA184,V184:Z184,0)-1,"")</f>
        <v/>
      </c>
      <c r="AC184">
        <f>IF(AB184&lt;&gt;"",IF(S184=AB184,"Low",IF(AB184=Q184,"High","")),"")</f>
        <v/>
      </c>
      <c r="AE184">
        <f>IF(ISNUMBER(MATCH("N/A",J184:N184,0)),"",IFERROR((5 * SUMPRODUCT(J144:N144,J184:N184) - PRODUCT(SUM(J144:N144),SUM(J184:N184))) / ((5 * SUM((J144^2)+(K144^2)+(L144^2)+(M144^2)+(N144^2))) - SUM(J144:N144)^2),""))</f>
        <v/>
      </c>
      <c r="AF184">
        <f>IFERROR(CORREL(J144:N144,J184:N184),"")</f>
        <v/>
      </c>
      <c r="AZ184">
        <f>IF(Q184=S184,0,1)</f>
        <v/>
      </c>
      <c r="BA184">
        <f>IF(AZ184=1,IF(Q184="","",IF(Q184=N144,"Yes","No")),"")</f>
        <v/>
      </c>
      <c r="BB184">
        <f>IF(BA184="Yes",P184,"")</f>
        <v/>
      </c>
      <c r="BC184">
        <f>IF(AZ184=1,IF(S184="","",IF(S184=N144,"Yes","No")),"")</f>
        <v/>
      </c>
      <c r="BD184">
        <f>IF(BC184="Yes",R184,"")</f>
        <v/>
      </c>
      <c r="BE184">
        <f>IFERROR(IF(SIGN(AE184)=1,"Increasing",IF(SIGN(AE184)=-1,"Decreasing","")),"")</f>
        <v/>
      </c>
      <c r="BF184">
        <f>IF(OR(AND(BE184="Increasing",BA184="Yes"),AND(BE184="Decreasing",BC184="Yes")),"Yes","No")</f>
        <v/>
      </c>
      <c r="BG184">
        <f>IF(I184="pos_trend","Yes","No")</f>
        <v/>
      </c>
      <c r="BH184">
        <f>IF(AF184&lt;&gt;"",IF(ABS(AF184)&gt;0.8,"Yes","No"),"")</f>
        <v/>
      </c>
    </row>
    <row r="185" spans="1:60">
      <c s="1" r="A185" t="n">
        <v>27</v>
      </c>
      <c r="B185" t="s">
        <v>408</v>
      </c>
      <c r="C185" t="s">
        <v>1917</v>
      </c>
      <c r="D185" t="s">
        <v>1918</v>
      </c>
      <c r="E185" t="s">
        <v>1919</v>
      </c>
      <c r="F185" t="s">
        <v>1920</v>
      </c>
      <c r="G185" t="s">
        <v>1921</v>
      </c>
      <c r="H185" t="s"/>
      <c r="I185">
        <f>IF(AND(K185&gt; J185, L185&gt; K185, M185&gt; L185, N185&gt; M185), "pos_trend", IF(AND(K185&lt; J185, L185&lt; K185, M185&lt; L185, N185&lt; M185), "neg_trend", "N/A"))</f>
        <v/>
      </c>
      <c r="J185">
        <f>IFERROR(IF(TRIM(C185)="-", "N/A", IF(RIGHT(C185,1)=")",IF(RIGHT(C185,2)="T)",-1000000000000*VALUE(MID(C185,2,LEN(C185)-3)),IF(RIGHT(C185,2)="M)",-1000000*VALUE(MID(C185,2,LEN(C185)-3)),IF(RIGHT(C185,2)="B)",-1000000000*VALUE(MID(C185,2,LEN(C185)-3)),IF(RIGHT(C185,2)="k)",-1000*VALUE(MID(C185,2,LEN(C185)-3)),VALUE(SUBSTITUTE(C185,",","")))))),IF(RIGHT(C185,1)="T",1000000000000*VALUE(LEFT(C185,LEN(C185)-1)),IF(RIGHT(C185,1)="M",1000000*VALUE(LEFT(C185,LEN(C185)-1)),IF(RIGHT(C185,1)="B",1000000000*VALUE(LEFT(C185,LEN(C185)-1)),IF(RIGHT(C185,1)="%",0.01*VALUE(LEFT(C185,LEN(C185)-1)),IF(RIGHT(C185,1)="k",1000*VALUE(LEFT(C185,LEN(C185)-1)),VALUE(SUBSTITUTE(C185,",",""))))))))),"N/A")</f>
        <v/>
      </c>
      <c r="K185">
        <f>IFERROR(IF(TRIM(D185)="-", "N/A", IF(RIGHT(D185,1)=")",IF(RIGHT(D185,2)="T)",-1000000000000*VALUE(MID(D185,2,LEN(D185)-3)),IF(RIGHT(D185,2)="M)",-1000000*VALUE(MID(D185,2,LEN(D185)-3)),IF(RIGHT(D185,2)="B)",-1000000000*VALUE(MID(D185,2,LEN(D185)-3)),IF(RIGHT(D185,2)="k)",-1000*VALUE(MID(D185,2,LEN(D185)-3)),VALUE(SUBSTITUTE(D185,",","")))))),IF(RIGHT(D185,1)="T",1000000000000*VALUE(LEFT(D185,LEN(D185)-1)),IF(RIGHT(D185,1)="M",1000000*VALUE(LEFT(D185,LEN(D185)-1)),IF(RIGHT(D185,1)="B",1000000000*VALUE(LEFT(D185,LEN(D185)-1)),IF(RIGHT(D185,1)="%",0.01*VALUE(LEFT(D185,LEN(D185)-1)),IF(RIGHT(D185,1)="k",1000*VALUE(LEFT(D185,LEN(D185)-1)),VALUE(SUBSTITUTE(D185,",",""))))))))),"N/A")</f>
        <v/>
      </c>
      <c r="L185">
        <f>IFERROR(IF(TRIM(E185)="-", "N/A", IF(RIGHT(E185,1)=")",IF(RIGHT(E185,2)="T)",-1000000000000*VALUE(MID(E185,2,LEN(E185)-3)),IF(RIGHT(E185,2)="M)",-1000000*VALUE(MID(E185,2,LEN(E185)-3)),IF(RIGHT(E185,2)="B)",-1000000000*VALUE(MID(E185,2,LEN(E185)-3)),IF(RIGHT(E185,2)="k)",-1000*VALUE(MID(E185,2,LEN(E185)-3)),VALUE(SUBSTITUTE(E185,",","")))))),IF(RIGHT(E185,1)="T",1000000000000*VALUE(LEFT(E185,LEN(E185)-1)),IF(RIGHT(E185,1)="M",1000000*VALUE(LEFT(E185,LEN(E185)-1)),IF(RIGHT(E185,1)="B",1000000000*VALUE(LEFT(E185,LEN(E185)-1)),IF(RIGHT(E185,1)="%",0.01*VALUE(LEFT(E185,LEN(E185)-1)),IF(RIGHT(E185,1)="k",1000*VALUE(LEFT(E185,LEN(E185)-1)),VALUE(SUBSTITUTE(E185,",",""))))))))),"N/A")</f>
        <v/>
      </c>
      <c r="M185">
        <f>IFERROR(IF(TRIM(F185)="-", "N/A", IF(RIGHT(F185,1)=")",IF(RIGHT(F185,2)="T)",-1000000000000*VALUE(MID(F185,2,LEN(F185)-3)),IF(RIGHT(F185,2)="M)",-1000000*VALUE(MID(F185,2,LEN(F185)-3)),IF(RIGHT(F185,2)="B)",-1000000000*VALUE(MID(F185,2,LEN(F185)-3)),IF(RIGHT(F185,2)="k)",-1000*VALUE(MID(F185,2,LEN(F185)-3)),VALUE(SUBSTITUTE(F185,",","")))))),IF(RIGHT(F185,1)="T",1000000000000*VALUE(LEFT(F185,LEN(F185)-1)),IF(RIGHT(F185,1)="M",1000000*VALUE(LEFT(F185,LEN(F185)-1)),IF(RIGHT(F185,1)="B",1000000000*VALUE(LEFT(F185,LEN(F185)-1)),IF(RIGHT(F185,1)="%",0.01*VALUE(LEFT(F185,LEN(F185)-1)),IF(RIGHT(F185,1)="k",1000*VALUE(LEFT(F185,LEN(F185)-1)),VALUE(SUBSTITUTE(F185,",",""))))))))),"N/A")</f>
        <v/>
      </c>
      <c r="N185">
        <f>IFERROR(IF(TRIM(G185)="-", "N/A", IF(RIGHT(G185,1)=")",IF(RIGHT(G185,2)="T)",-1000000000000*VALUE(MID(G185,2,LEN(G185)-3)),IF(RIGHT(G185,2)="M)",-1000000*VALUE(MID(G185,2,LEN(G185)-3)),IF(RIGHT(G185,2)="B)",-1000000000*VALUE(MID(G185,2,LEN(G185)-3)),IF(RIGHT(G185,2)="k)",-1000*VALUE(MID(G185,2,LEN(G185)-3)),VALUE(SUBSTITUTE(G185,",","")))))),IF(RIGHT(G185,1)="T",1000000000000*VALUE(LEFT(G185,LEN(G185)-1)),IF(RIGHT(G185,1)="M",1000000*VALUE(LEFT(G185,LEN(G185)-1)),IF(RIGHT(G185,1)="B",1000000000*VALUE(LEFT(G185,LEN(G185)-1)),IF(RIGHT(G185,1)="%",0.01*VALUE(LEFT(G185,LEN(G185)-1)),IF(RIGHT(G185,1)="k",1000*VALUE(LEFT(G185,LEN(G185)-1)),VALUE(SUBSTITUTE(G185,",",""))))))))),"N/A")</f>
        <v/>
      </c>
      <c r="P185">
        <f>MAX(J185:N185)</f>
        <v/>
      </c>
      <c r="Q185">
        <f>IFERROR(J144+MATCH(P185,J185:N185,0)-1,"")</f>
        <v/>
      </c>
      <c r="R185">
        <f>IF(Q185="","",MIN(J185:N185))</f>
        <v/>
      </c>
      <c r="S185">
        <f>IFERROR(J144+MATCH(R185,J185:N185,0)-1,"")</f>
        <v/>
      </c>
      <c r="T185">
        <f>IFERROR(AVERAGE(J185:N185),"")</f>
        <v/>
      </c>
      <c r="U185">
        <f>IFERROR(STDEV(J185:N185),"")</f>
        <v/>
      </c>
      <c r="V185">
        <f>IFERROR(IF(C185="-","",IF(ISBLANK(B185),"",IF(OR(ISNUMBER(FIND("Growth",B185)),ISNUMBER(FIND("Margin",B185))),"",(J185-T185)/U185))),"")</f>
        <v/>
      </c>
      <c r="W185">
        <f>IFERROR(IF(OR(D185="-",ISBLANK(D185)),"",(K185-T185)/U185),"")</f>
        <v/>
      </c>
      <c r="X185">
        <f>IFERROR(IF(OR(E185="-",ISBLANK(E185)),"",(L185-T185)/U185),"")</f>
        <v/>
      </c>
      <c r="Y185">
        <f>IFERROR(IF(OR(F185="-",ISBLANK(F185)),"",(M185-T185)/U185),"")</f>
        <v/>
      </c>
      <c r="Z185">
        <f>IFERROR(IF(OR(G185="-",ISBLANK(G185)),"",(N185-T185)/U185),"")</f>
        <v/>
      </c>
      <c r="AA185">
        <f>IF(MAX(MAX(V185:Z185),ABS(MIN(V185:Z185)))=ABS(MIN(V185:Z185)),MIN(V185:Z185),MAX(V185:Z185))</f>
        <v/>
      </c>
      <c r="AB185">
        <f>IFERROR(V144+MATCH(AA185,V185:Z185,0)-1,"")</f>
        <v/>
      </c>
      <c r="AC185">
        <f>IF(AB185&lt;&gt;"",IF(S185=AB185,"Low",IF(AB185=Q185,"High","")),"")</f>
        <v/>
      </c>
      <c r="AE185">
        <f>IF(ISNUMBER(MATCH("N/A",J185:N185,0)),"",IFERROR((5 * SUMPRODUCT(J144:N144,J185:N185) - PRODUCT(SUM(J144:N144),SUM(J185:N185))) / ((5 * SUM((J144^2)+(K144^2)+(L144^2)+(M144^2)+(N144^2))) - SUM(J144:N144)^2),""))</f>
        <v/>
      </c>
      <c r="AF185">
        <f>IFERROR(CORREL(J144:N144,J185:N185),"")</f>
        <v/>
      </c>
      <c r="AZ185">
        <f>IF(Q185=S185,0,1)</f>
        <v/>
      </c>
      <c r="BA185">
        <f>IF(AZ185=1,IF(Q185="","",IF(Q185=N144,"Yes","No")),"")</f>
        <v/>
      </c>
      <c r="BB185">
        <f>IF(BA185="Yes",P185,"")</f>
        <v/>
      </c>
      <c r="BC185">
        <f>IF(AZ185=1,IF(S185="","",IF(S185=N144,"Yes","No")),"")</f>
        <v/>
      </c>
      <c r="BD185">
        <f>IF(BC185="Yes",R185,"")</f>
        <v/>
      </c>
      <c r="BE185">
        <f>IFERROR(IF(SIGN(AE185)=1,"Increasing",IF(SIGN(AE185)=-1,"Decreasing","")),"")</f>
        <v/>
      </c>
      <c r="BF185">
        <f>IF(OR(AND(BE185="Increasing",BA185="Yes"),AND(BE185="Decreasing",BC185="Yes")),"Yes","No")</f>
        <v/>
      </c>
      <c r="BG185">
        <f>IF(I185="pos_trend","Yes","No")</f>
        <v/>
      </c>
      <c r="BH185">
        <f>IF(AF185&lt;&gt;"",IF(ABS(AF185)&gt;0.8,"Yes","No"),"")</f>
        <v/>
      </c>
    </row>
    <row r="186" spans="1:60">
      <c s="1" r="A186" t="n">
        <v>28</v>
      </c>
      <c r="B186" t="s">
        <v>409</v>
      </c>
      <c r="C186" t="s">
        <v>264</v>
      </c>
      <c r="D186" t="s">
        <v>1922</v>
      </c>
      <c r="E186" t="s">
        <v>1923</v>
      </c>
      <c r="F186" t="s">
        <v>1924</v>
      </c>
      <c r="G186" t="s">
        <v>1925</v>
      </c>
      <c r="H186" t="s"/>
      <c r="I186">
        <f>IF(AND(K186&gt; J186, L186&gt; K186, M186&gt; L186, N186&gt; M186), "pos_trend", IF(AND(K186&lt; J186, L186&lt; K186, M186&lt; L186, N186&lt; M186), "neg_trend", "N/A"))</f>
        <v/>
      </c>
      <c r="J186">
        <f>IFERROR(IF(TRIM(C186)="-", "N/A", IF(RIGHT(C186,1)=")",IF(RIGHT(C186,2)="T)",-1000000000000*VALUE(MID(C186,2,LEN(C186)-3)),IF(RIGHT(C186,2)="M)",-1000000*VALUE(MID(C186,2,LEN(C186)-3)),IF(RIGHT(C186,2)="B)",-1000000000*VALUE(MID(C186,2,LEN(C186)-3)),IF(RIGHT(C186,2)="k)",-1000*VALUE(MID(C186,2,LEN(C186)-3)),VALUE(SUBSTITUTE(C186,",","")))))),IF(RIGHT(C186,1)="T",1000000000000*VALUE(LEFT(C186,LEN(C186)-1)),IF(RIGHT(C186,1)="M",1000000*VALUE(LEFT(C186,LEN(C186)-1)),IF(RIGHT(C186,1)="B",1000000000*VALUE(LEFT(C186,LEN(C186)-1)),IF(RIGHT(C186,1)="%",0.01*VALUE(LEFT(C186,LEN(C186)-1)),IF(RIGHT(C186,1)="k",1000*VALUE(LEFT(C186,LEN(C186)-1)),VALUE(SUBSTITUTE(C186,",",""))))))))),"N/A")</f>
        <v/>
      </c>
      <c r="K186">
        <f>IFERROR(IF(TRIM(D186)="-", "N/A", IF(RIGHT(D186,1)=")",IF(RIGHT(D186,2)="T)",-1000000000000*VALUE(MID(D186,2,LEN(D186)-3)),IF(RIGHT(D186,2)="M)",-1000000*VALUE(MID(D186,2,LEN(D186)-3)),IF(RIGHT(D186,2)="B)",-1000000000*VALUE(MID(D186,2,LEN(D186)-3)),IF(RIGHT(D186,2)="k)",-1000*VALUE(MID(D186,2,LEN(D186)-3)),VALUE(SUBSTITUTE(D186,",","")))))),IF(RIGHT(D186,1)="T",1000000000000*VALUE(LEFT(D186,LEN(D186)-1)),IF(RIGHT(D186,1)="M",1000000*VALUE(LEFT(D186,LEN(D186)-1)),IF(RIGHT(D186,1)="B",1000000000*VALUE(LEFT(D186,LEN(D186)-1)),IF(RIGHT(D186,1)="%",0.01*VALUE(LEFT(D186,LEN(D186)-1)),IF(RIGHT(D186,1)="k",1000*VALUE(LEFT(D186,LEN(D186)-1)),VALUE(SUBSTITUTE(D186,",",""))))))))),"N/A")</f>
        <v/>
      </c>
      <c r="L186">
        <f>IFERROR(IF(TRIM(E186)="-", "N/A", IF(RIGHT(E186,1)=")",IF(RIGHT(E186,2)="T)",-1000000000000*VALUE(MID(E186,2,LEN(E186)-3)),IF(RIGHT(E186,2)="M)",-1000000*VALUE(MID(E186,2,LEN(E186)-3)),IF(RIGHT(E186,2)="B)",-1000000000*VALUE(MID(E186,2,LEN(E186)-3)),IF(RIGHT(E186,2)="k)",-1000*VALUE(MID(E186,2,LEN(E186)-3)),VALUE(SUBSTITUTE(E186,",","")))))),IF(RIGHT(E186,1)="T",1000000000000*VALUE(LEFT(E186,LEN(E186)-1)),IF(RIGHT(E186,1)="M",1000000*VALUE(LEFT(E186,LEN(E186)-1)),IF(RIGHT(E186,1)="B",1000000000*VALUE(LEFT(E186,LEN(E186)-1)),IF(RIGHT(E186,1)="%",0.01*VALUE(LEFT(E186,LEN(E186)-1)),IF(RIGHT(E186,1)="k",1000*VALUE(LEFT(E186,LEN(E186)-1)),VALUE(SUBSTITUTE(E186,",",""))))))))),"N/A")</f>
        <v/>
      </c>
      <c r="M186">
        <f>IFERROR(IF(TRIM(F186)="-", "N/A", IF(RIGHT(F186,1)=")",IF(RIGHT(F186,2)="T)",-1000000000000*VALUE(MID(F186,2,LEN(F186)-3)),IF(RIGHT(F186,2)="M)",-1000000*VALUE(MID(F186,2,LEN(F186)-3)),IF(RIGHT(F186,2)="B)",-1000000000*VALUE(MID(F186,2,LEN(F186)-3)),IF(RIGHT(F186,2)="k)",-1000*VALUE(MID(F186,2,LEN(F186)-3)),VALUE(SUBSTITUTE(F186,",","")))))),IF(RIGHT(F186,1)="T",1000000000000*VALUE(LEFT(F186,LEN(F186)-1)),IF(RIGHT(F186,1)="M",1000000*VALUE(LEFT(F186,LEN(F186)-1)),IF(RIGHT(F186,1)="B",1000000000*VALUE(LEFT(F186,LEN(F186)-1)),IF(RIGHT(F186,1)="%",0.01*VALUE(LEFT(F186,LEN(F186)-1)),IF(RIGHT(F186,1)="k",1000*VALUE(LEFT(F186,LEN(F186)-1)),VALUE(SUBSTITUTE(F186,",",""))))))))),"N/A")</f>
        <v/>
      </c>
      <c r="N186">
        <f>IFERROR(IF(TRIM(G186)="-", "N/A", IF(RIGHT(G186,1)=")",IF(RIGHT(G186,2)="T)",-1000000000000*VALUE(MID(G186,2,LEN(G186)-3)),IF(RIGHT(G186,2)="M)",-1000000*VALUE(MID(G186,2,LEN(G186)-3)),IF(RIGHT(G186,2)="B)",-1000000000*VALUE(MID(G186,2,LEN(G186)-3)),IF(RIGHT(G186,2)="k)",-1000*VALUE(MID(G186,2,LEN(G186)-3)),VALUE(SUBSTITUTE(G186,",","")))))),IF(RIGHT(G186,1)="T",1000000000000*VALUE(LEFT(G186,LEN(G186)-1)),IF(RIGHT(G186,1)="M",1000000*VALUE(LEFT(G186,LEN(G186)-1)),IF(RIGHT(G186,1)="B",1000000000*VALUE(LEFT(G186,LEN(G186)-1)),IF(RIGHT(G186,1)="%",0.01*VALUE(LEFT(G186,LEN(G186)-1)),IF(RIGHT(G186,1)="k",1000*VALUE(LEFT(G186,LEN(G186)-1)),VALUE(SUBSTITUTE(G186,",",""))))))))),"N/A")</f>
        <v/>
      </c>
      <c r="P186">
        <f>MAX(J186:N186)</f>
        <v/>
      </c>
      <c r="Q186">
        <f>IFERROR(J144+MATCH(P186,J186:N186,0)-1,"")</f>
        <v/>
      </c>
      <c r="R186">
        <f>IF(Q186="","",MIN(J186:N186))</f>
        <v/>
      </c>
      <c r="S186">
        <f>IFERROR(J144+MATCH(R186,J186:N186,0)-1,"")</f>
        <v/>
      </c>
      <c r="T186">
        <f>IFERROR(AVERAGE(J186:N186),"")</f>
        <v/>
      </c>
      <c r="U186">
        <f>IFERROR(STDEV(J186:N186),"")</f>
        <v/>
      </c>
      <c r="V186">
        <f>IFERROR(IF(C186="-","",IF(ISBLANK(B186),"",IF(OR(ISNUMBER(FIND("Growth",B186)),ISNUMBER(FIND("Margin",B186))),"",(J186-T186)/U186))),"")</f>
        <v/>
      </c>
      <c r="W186">
        <f>IFERROR(IF(OR(D186="-",ISBLANK(D186)),"",(K186-T186)/U186),"")</f>
        <v/>
      </c>
      <c r="X186">
        <f>IFERROR(IF(OR(E186="-",ISBLANK(E186)),"",(L186-T186)/U186),"")</f>
        <v/>
      </c>
      <c r="Y186">
        <f>IFERROR(IF(OR(F186="-",ISBLANK(F186)),"",(M186-T186)/U186),"")</f>
        <v/>
      </c>
      <c r="Z186">
        <f>IFERROR(IF(OR(G186="-",ISBLANK(G186)),"",(N186-T186)/U186),"")</f>
        <v/>
      </c>
      <c r="AA186">
        <f>IF(MAX(MAX(V186:Z186),ABS(MIN(V186:Z186)))=ABS(MIN(V186:Z186)),MIN(V186:Z186),MAX(V186:Z186))</f>
        <v/>
      </c>
      <c r="AB186">
        <f>IFERROR(V144+MATCH(AA186,V186:Z186,0)-1,"")</f>
        <v/>
      </c>
      <c r="AC186">
        <f>IF(AB186&lt;&gt;"",IF(S186=AB186,"Low",IF(AB186=Q186,"High","")),"")</f>
        <v/>
      </c>
      <c r="AE186">
        <f>IF(ISNUMBER(MATCH("N/A",J186:N186,0)),"",IFERROR((5 * SUMPRODUCT(J144:N144,J186:N186) - PRODUCT(SUM(J144:N144),SUM(J186:N186))) / ((5 * SUM((J144^2)+(K144^2)+(L144^2)+(M144^2)+(N144^2))) - SUM(J144:N144)^2),""))</f>
        <v/>
      </c>
      <c r="AF186">
        <f>IFERROR(CORREL(J144:N144,J186:N186),"")</f>
        <v/>
      </c>
      <c r="AZ186">
        <f>IF(Q186=S186,0,1)</f>
        <v/>
      </c>
      <c r="BA186">
        <f>IF(AZ186=1,IF(Q186="","",IF(Q186=N144,"Yes","No")),"")</f>
        <v/>
      </c>
      <c r="BB186">
        <f>IF(BA186="Yes",P186,"")</f>
        <v/>
      </c>
      <c r="BC186">
        <f>IF(AZ186=1,IF(S186="","",IF(S186=N144,"Yes","No")),"")</f>
        <v/>
      </c>
      <c r="BD186">
        <f>IF(BC186="Yes",R186,"")</f>
        <v/>
      </c>
      <c r="BE186">
        <f>IFERROR(IF(SIGN(AE186)=1,"Increasing",IF(SIGN(AE186)=-1,"Decreasing","")),"")</f>
        <v/>
      </c>
      <c r="BF186">
        <f>IF(OR(AND(BE186="Increasing",BA186="Yes"),AND(BE186="Decreasing",BC186="Yes")),"Yes","No")</f>
        <v/>
      </c>
      <c r="BG186">
        <f>IF(I186="pos_trend","Yes","No")</f>
        <v/>
      </c>
      <c r="BH186">
        <f>IF(AF186&lt;&gt;"",IF(ABS(AF186)&gt;0.8,"Yes","No"),"")</f>
        <v/>
      </c>
    </row>
    <row r="187" spans="1:60">
      <c s="1" r="A187" t="n">
        <v>29</v>
      </c>
      <c r="B187" t="s">
        <v>414</v>
      </c>
      <c r="C187" t="s">
        <v>264</v>
      </c>
      <c r="D187" t="s">
        <v>264</v>
      </c>
      <c r="E187" t="s">
        <v>264</v>
      </c>
      <c r="F187" t="s">
        <v>264</v>
      </c>
      <c r="G187" t="s">
        <v>1926</v>
      </c>
      <c r="H187" t="s"/>
      <c r="I187">
        <f>IF(AND(K187&gt; J187, L187&gt; K187, M187&gt; L187, N187&gt; M187), "pos_trend", IF(AND(K187&lt; J187, L187&lt; K187, M187&lt; L187, N187&lt; M187), "neg_trend", "N/A"))</f>
        <v/>
      </c>
      <c r="J187">
        <f>IFERROR(IF(TRIM(C187)="-", "N/A", IF(RIGHT(C187,1)=")",IF(RIGHT(C187,2)="T)",-1000000000000*VALUE(MID(C187,2,LEN(C187)-3)),IF(RIGHT(C187,2)="M)",-1000000*VALUE(MID(C187,2,LEN(C187)-3)),IF(RIGHT(C187,2)="B)",-1000000000*VALUE(MID(C187,2,LEN(C187)-3)),IF(RIGHT(C187,2)="k)",-1000*VALUE(MID(C187,2,LEN(C187)-3)),VALUE(SUBSTITUTE(C187,",","")))))),IF(RIGHT(C187,1)="T",1000000000000*VALUE(LEFT(C187,LEN(C187)-1)),IF(RIGHT(C187,1)="M",1000000*VALUE(LEFT(C187,LEN(C187)-1)),IF(RIGHT(C187,1)="B",1000000000*VALUE(LEFT(C187,LEN(C187)-1)),IF(RIGHT(C187,1)="%",0.01*VALUE(LEFT(C187,LEN(C187)-1)),IF(RIGHT(C187,1)="k",1000*VALUE(LEFT(C187,LEN(C187)-1)),VALUE(SUBSTITUTE(C187,",",""))))))))),"N/A")</f>
        <v/>
      </c>
      <c r="K187">
        <f>IFERROR(IF(TRIM(D187)="-", "N/A", IF(RIGHT(D187,1)=")",IF(RIGHT(D187,2)="T)",-1000000000000*VALUE(MID(D187,2,LEN(D187)-3)),IF(RIGHT(D187,2)="M)",-1000000*VALUE(MID(D187,2,LEN(D187)-3)),IF(RIGHT(D187,2)="B)",-1000000000*VALUE(MID(D187,2,LEN(D187)-3)),IF(RIGHT(D187,2)="k)",-1000*VALUE(MID(D187,2,LEN(D187)-3)),VALUE(SUBSTITUTE(D187,",","")))))),IF(RIGHT(D187,1)="T",1000000000000*VALUE(LEFT(D187,LEN(D187)-1)),IF(RIGHT(D187,1)="M",1000000*VALUE(LEFT(D187,LEN(D187)-1)),IF(RIGHT(D187,1)="B",1000000000*VALUE(LEFT(D187,LEN(D187)-1)),IF(RIGHT(D187,1)="%",0.01*VALUE(LEFT(D187,LEN(D187)-1)),IF(RIGHT(D187,1)="k",1000*VALUE(LEFT(D187,LEN(D187)-1)),VALUE(SUBSTITUTE(D187,",",""))))))))),"N/A")</f>
        <v/>
      </c>
      <c r="L187">
        <f>IFERROR(IF(TRIM(E187)="-", "N/A", IF(RIGHT(E187,1)=")",IF(RIGHT(E187,2)="T)",-1000000000000*VALUE(MID(E187,2,LEN(E187)-3)),IF(RIGHT(E187,2)="M)",-1000000*VALUE(MID(E187,2,LEN(E187)-3)),IF(RIGHT(E187,2)="B)",-1000000000*VALUE(MID(E187,2,LEN(E187)-3)),IF(RIGHT(E187,2)="k)",-1000*VALUE(MID(E187,2,LEN(E187)-3)),VALUE(SUBSTITUTE(E187,",","")))))),IF(RIGHT(E187,1)="T",1000000000000*VALUE(LEFT(E187,LEN(E187)-1)),IF(RIGHT(E187,1)="M",1000000*VALUE(LEFT(E187,LEN(E187)-1)),IF(RIGHT(E187,1)="B",1000000000*VALUE(LEFT(E187,LEN(E187)-1)),IF(RIGHT(E187,1)="%",0.01*VALUE(LEFT(E187,LEN(E187)-1)),IF(RIGHT(E187,1)="k",1000*VALUE(LEFT(E187,LEN(E187)-1)),VALUE(SUBSTITUTE(E187,",",""))))))))),"N/A")</f>
        <v/>
      </c>
      <c r="M187">
        <f>IFERROR(IF(TRIM(F187)="-", "N/A", IF(RIGHT(F187,1)=")",IF(RIGHT(F187,2)="T)",-1000000000000*VALUE(MID(F187,2,LEN(F187)-3)),IF(RIGHT(F187,2)="M)",-1000000*VALUE(MID(F187,2,LEN(F187)-3)),IF(RIGHT(F187,2)="B)",-1000000000*VALUE(MID(F187,2,LEN(F187)-3)),IF(RIGHT(F187,2)="k)",-1000*VALUE(MID(F187,2,LEN(F187)-3)),VALUE(SUBSTITUTE(F187,",","")))))),IF(RIGHT(F187,1)="T",1000000000000*VALUE(LEFT(F187,LEN(F187)-1)),IF(RIGHT(F187,1)="M",1000000*VALUE(LEFT(F187,LEN(F187)-1)),IF(RIGHT(F187,1)="B",1000000000*VALUE(LEFT(F187,LEN(F187)-1)),IF(RIGHT(F187,1)="%",0.01*VALUE(LEFT(F187,LEN(F187)-1)),IF(RIGHT(F187,1)="k",1000*VALUE(LEFT(F187,LEN(F187)-1)),VALUE(SUBSTITUTE(F187,",",""))))))))),"N/A")</f>
        <v/>
      </c>
      <c r="N187">
        <f>IFERROR(IF(TRIM(G187)="-", "N/A", IF(RIGHT(G187,1)=")",IF(RIGHT(G187,2)="T)",-1000000000000*VALUE(MID(G187,2,LEN(G187)-3)),IF(RIGHT(G187,2)="M)",-1000000*VALUE(MID(G187,2,LEN(G187)-3)),IF(RIGHT(G187,2)="B)",-1000000000*VALUE(MID(G187,2,LEN(G187)-3)),IF(RIGHT(G187,2)="k)",-1000*VALUE(MID(G187,2,LEN(G187)-3)),VALUE(SUBSTITUTE(G187,",","")))))),IF(RIGHT(G187,1)="T",1000000000000*VALUE(LEFT(G187,LEN(G187)-1)),IF(RIGHT(G187,1)="M",1000000*VALUE(LEFT(G187,LEN(G187)-1)),IF(RIGHT(G187,1)="B",1000000000*VALUE(LEFT(G187,LEN(G187)-1)),IF(RIGHT(G187,1)="%",0.01*VALUE(LEFT(G187,LEN(G187)-1)),IF(RIGHT(G187,1)="k",1000*VALUE(LEFT(G187,LEN(G187)-1)),VALUE(SUBSTITUTE(G187,",",""))))))))),"N/A")</f>
        <v/>
      </c>
      <c r="P187">
        <f>MAX(J187:N187)</f>
        <v/>
      </c>
      <c r="Q187">
        <f>IFERROR(J144+MATCH(P187,J187:N187,0)-1,"")</f>
        <v/>
      </c>
      <c r="R187">
        <f>IF(Q187="","",MIN(J187:N187))</f>
        <v/>
      </c>
      <c r="S187">
        <f>IFERROR(J144+MATCH(R187,J187:N187,0)-1,"")</f>
        <v/>
      </c>
      <c r="T187">
        <f>IFERROR(AVERAGE(J187:N187),"")</f>
        <v/>
      </c>
      <c r="U187">
        <f>IFERROR(STDEV(J187:N187),"")</f>
        <v/>
      </c>
      <c r="V187">
        <f>IFERROR(IF(C187="-","",IF(ISBLANK(B187),"",IF(OR(ISNUMBER(FIND("Growth",B187)),ISNUMBER(FIND("Margin",B187))),"",(J187-T187)/U187))),"")</f>
        <v/>
      </c>
      <c r="W187">
        <f>IFERROR(IF(OR(D187="-",ISBLANK(D187)),"",(K187-T187)/U187),"")</f>
        <v/>
      </c>
      <c r="X187">
        <f>IFERROR(IF(OR(E187="-",ISBLANK(E187)),"",(L187-T187)/U187),"")</f>
        <v/>
      </c>
      <c r="Y187">
        <f>IFERROR(IF(OR(F187="-",ISBLANK(F187)),"",(M187-T187)/U187),"")</f>
        <v/>
      </c>
      <c r="Z187">
        <f>IFERROR(IF(OR(G187="-",ISBLANK(G187)),"",(N187-T187)/U187),"")</f>
        <v/>
      </c>
      <c r="AA187">
        <f>IF(MAX(MAX(V187:Z187),ABS(MIN(V187:Z187)))=ABS(MIN(V187:Z187)),MIN(V187:Z187),MAX(V187:Z187))</f>
        <v/>
      </c>
      <c r="AB187">
        <f>IFERROR(V144+MATCH(AA187,V187:Z187,0)-1,"")</f>
        <v/>
      </c>
      <c r="AC187">
        <f>IF(AB187&lt;&gt;"",IF(S187=AB187,"Low",IF(AB187=Q187,"High","")),"")</f>
        <v/>
      </c>
      <c r="AE187">
        <f>IF(ISNUMBER(MATCH("N/A",J187:N187,0)),"",IFERROR((5 * SUMPRODUCT(J144:N144,J187:N187) - PRODUCT(SUM(J144:N144),SUM(J187:N187))) / ((5 * SUM((J144^2)+(K144^2)+(L144^2)+(M144^2)+(N144^2))) - SUM(J144:N144)^2),""))</f>
        <v/>
      </c>
      <c r="AF187">
        <f>IFERROR(CORREL(J144:N144,J187:N187),"")</f>
        <v/>
      </c>
      <c r="AZ187">
        <f>IF(Q187=S187,0,1)</f>
        <v/>
      </c>
      <c r="BA187">
        <f>IF(AZ187=1,IF(Q187="","",IF(Q187=N144,"Yes","No")),"")</f>
        <v/>
      </c>
      <c r="BB187">
        <f>IF(BA187="Yes",P187,"")</f>
        <v/>
      </c>
      <c r="BC187">
        <f>IF(AZ187=1,IF(S187="","",IF(S187=N144,"Yes","No")),"")</f>
        <v/>
      </c>
      <c r="BD187">
        <f>IF(BC187="Yes",R187,"")</f>
        <v/>
      </c>
      <c r="BE187">
        <f>IFERROR(IF(SIGN(AE187)=1,"Increasing",IF(SIGN(AE187)=-1,"Decreasing","")),"")</f>
        <v/>
      </c>
      <c r="BF187">
        <f>IF(OR(AND(BE187="Increasing",BA187="Yes"),AND(BE187="Decreasing",BC187="Yes")),"Yes","No")</f>
        <v/>
      </c>
      <c r="BG187">
        <f>IF(I187="pos_trend","Yes","No")</f>
        <v/>
      </c>
      <c r="BH187">
        <f>IF(AF187&lt;&gt;"",IF(ABS(AF187)&gt;0.8,"Yes","No"),"")</f>
        <v/>
      </c>
    </row>
    <row r="188" spans="1:60">
      <c s="1" r="A188" t="n">
        <v>30</v>
      </c>
      <c r="B188" t="s">
        <v>416</v>
      </c>
      <c r="C188" t="s">
        <v>1927</v>
      </c>
      <c r="D188" t="s">
        <v>1928</v>
      </c>
      <c r="E188" t="s">
        <v>1929</v>
      </c>
      <c r="F188" t="s">
        <v>264</v>
      </c>
      <c r="G188" t="s">
        <v>264</v>
      </c>
      <c r="H188" t="s"/>
      <c r="I188">
        <f>IF(AND(K188&gt; J188, L188&gt; K188, M188&gt; L188, N188&gt; M188), "pos_trend", IF(AND(K188&lt; J188, L188&lt; K188, M188&lt; L188, N188&lt; M188), "neg_trend", "N/A"))</f>
        <v/>
      </c>
      <c r="J188">
        <f>IFERROR(IF(TRIM(C188)="-", "N/A", IF(RIGHT(C188,1)=")",IF(RIGHT(C188,2)="T)",-1000000000000*VALUE(MID(C188,2,LEN(C188)-3)),IF(RIGHT(C188,2)="M)",-1000000*VALUE(MID(C188,2,LEN(C188)-3)),IF(RIGHT(C188,2)="B)",-1000000000*VALUE(MID(C188,2,LEN(C188)-3)),IF(RIGHT(C188,2)="k)",-1000*VALUE(MID(C188,2,LEN(C188)-3)),VALUE(SUBSTITUTE(C188,",","")))))),IF(RIGHT(C188,1)="T",1000000000000*VALUE(LEFT(C188,LEN(C188)-1)),IF(RIGHT(C188,1)="M",1000000*VALUE(LEFT(C188,LEN(C188)-1)),IF(RIGHT(C188,1)="B",1000000000*VALUE(LEFT(C188,LEN(C188)-1)),IF(RIGHT(C188,1)="%",0.01*VALUE(LEFT(C188,LEN(C188)-1)),IF(RIGHT(C188,1)="k",1000*VALUE(LEFT(C188,LEN(C188)-1)),VALUE(SUBSTITUTE(C188,",",""))))))))),"N/A")</f>
        <v/>
      </c>
      <c r="K188">
        <f>IFERROR(IF(TRIM(D188)="-", "N/A", IF(RIGHT(D188,1)=")",IF(RIGHT(D188,2)="T)",-1000000000000*VALUE(MID(D188,2,LEN(D188)-3)),IF(RIGHT(D188,2)="M)",-1000000*VALUE(MID(D188,2,LEN(D188)-3)),IF(RIGHT(D188,2)="B)",-1000000000*VALUE(MID(D188,2,LEN(D188)-3)),IF(RIGHT(D188,2)="k)",-1000*VALUE(MID(D188,2,LEN(D188)-3)),VALUE(SUBSTITUTE(D188,",","")))))),IF(RIGHT(D188,1)="T",1000000000000*VALUE(LEFT(D188,LEN(D188)-1)),IF(RIGHT(D188,1)="M",1000000*VALUE(LEFT(D188,LEN(D188)-1)),IF(RIGHT(D188,1)="B",1000000000*VALUE(LEFT(D188,LEN(D188)-1)),IF(RIGHT(D188,1)="%",0.01*VALUE(LEFT(D188,LEN(D188)-1)),IF(RIGHT(D188,1)="k",1000*VALUE(LEFT(D188,LEN(D188)-1)),VALUE(SUBSTITUTE(D188,",",""))))))))),"N/A")</f>
        <v/>
      </c>
      <c r="L188">
        <f>IFERROR(IF(TRIM(E188)="-", "N/A", IF(RIGHT(E188,1)=")",IF(RIGHT(E188,2)="T)",-1000000000000*VALUE(MID(E188,2,LEN(E188)-3)),IF(RIGHT(E188,2)="M)",-1000000*VALUE(MID(E188,2,LEN(E188)-3)),IF(RIGHT(E188,2)="B)",-1000000000*VALUE(MID(E188,2,LEN(E188)-3)),IF(RIGHT(E188,2)="k)",-1000*VALUE(MID(E188,2,LEN(E188)-3)),VALUE(SUBSTITUTE(E188,",","")))))),IF(RIGHT(E188,1)="T",1000000000000*VALUE(LEFT(E188,LEN(E188)-1)),IF(RIGHT(E188,1)="M",1000000*VALUE(LEFT(E188,LEN(E188)-1)),IF(RIGHT(E188,1)="B",1000000000*VALUE(LEFT(E188,LEN(E188)-1)),IF(RIGHT(E188,1)="%",0.01*VALUE(LEFT(E188,LEN(E188)-1)),IF(RIGHT(E188,1)="k",1000*VALUE(LEFT(E188,LEN(E188)-1)),VALUE(SUBSTITUTE(E188,",",""))))))))),"N/A")</f>
        <v/>
      </c>
      <c r="M188">
        <f>IFERROR(IF(TRIM(F188)="-", "N/A", IF(RIGHT(F188,1)=")",IF(RIGHT(F188,2)="T)",-1000000000000*VALUE(MID(F188,2,LEN(F188)-3)),IF(RIGHT(F188,2)="M)",-1000000*VALUE(MID(F188,2,LEN(F188)-3)),IF(RIGHT(F188,2)="B)",-1000000000*VALUE(MID(F188,2,LEN(F188)-3)),IF(RIGHT(F188,2)="k)",-1000*VALUE(MID(F188,2,LEN(F188)-3)),VALUE(SUBSTITUTE(F188,",","")))))),IF(RIGHT(F188,1)="T",1000000000000*VALUE(LEFT(F188,LEN(F188)-1)),IF(RIGHT(F188,1)="M",1000000*VALUE(LEFT(F188,LEN(F188)-1)),IF(RIGHT(F188,1)="B",1000000000*VALUE(LEFT(F188,LEN(F188)-1)),IF(RIGHT(F188,1)="%",0.01*VALUE(LEFT(F188,LEN(F188)-1)),IF(RIGHT(F188,1)="k",1000*VALUE(LEFT(F188,LEN(F188)-1)),VALUE(SUBSTITUTE(F188,",",""))))))))),"N/A")</f>
        <v/>
      </c>
      <c r="N188">
        <f>IFERROR(IF(TRIM(G188)="-", "N/A", IF(RIGHT(G188,1)=")",IF(RIGHT(G188,2)="T)",-1000000000000*VALUE(MID(G188,2,LEN(G188)-3)),IF(RIGHT(G188,2)="M)",-1000000*VALUE(MID(G188,2,LEN(G188)-3)),IF(RIGHT(G188,2)="B)",-1000000000*VALUE(MID(G188,2,LEN(G188)-3)),IF(RIGHT(G188,2)="k)",-1000*VALUE(MID(G188,2,LEN(G188)-3)),VALUE(SUBSTITUTE(G188,",","")))))),IF(RIGHT(G188,1)="T",1000000000000*VALUE(LEFT(G188,LEN(G188)-1)),IF(RIGHT(G188,1)="M",1000000*VALUE(LEFT(G188,LEN(G188)-1)),IF(RIGHT(G188,1)="B",1000000000*VALUE(LEFT(G188,LEN(G188)-1)),IF(RIGHT(G188,1)="%",0.01*VALUE(LEFT(G188,LEN(G188)-1)),IF(RIGHT(G188,1)="k",1000*VALUE(LEFT(G188,LEN(G188)-1)),VALUE(SUBSTITUTE(G188,",",""))))))))),"N/A")</f>
        <v/>
      </c>
      <c r="P188">
        <f>MAX(J188:N188)</f>
        <v/>
      </c>
      <c r="Q188">
        <f>IFERROR(J144+MATCH(P188,J188:N188,0)-1,"")</f>
        <v/>
      </c>
      <c r="R188">
        <f>IF(Q188="","",MIN(J188:N188))</f>
        <v/>
      </c>
      <c r="S188">
        <f>IFERROR(J144+MATCH(R188,J188:N188,0)-1,"")</f>
        <v/>
      </c>
      <c r="T188">
        <f>IFERROR(AVERAGE(J188:N188),"")</f>
        <v/>
      </c>
      <c r="U188">
        <f>IFERROR(STDEV(J188:N188),"")</f>
        <v/>
      </c>
      <c r="V188">
        <f>IFERROR(IF(C188="-","",IF(ISBLANK(B188),"",IF(OR(ISNUMBER(FIND("Growth",B188)),ISNUMBER(FIND("Margin",B188))),"",(J188-T188)/U188))),"")</f>
        <v/>
      </c>
      <c r="W188">
        <f>IFERROR(IF(OR(D188="-",ISBLANK(D188)),"",(K188-T188)/U188),"")</f>
        <v/>
      </c>
      <c r="X188">
        <f>IFERROR(IF(OR(E188="-",ISBLANK(E188)),"",(L188-T188)/U188),"")</f>
        <v/>
      </c>
      <c r="Y188">
        <f>IFERROR(IF(OR(F188="-",ISBLANK(F188)),"",(M188-T188)/U188),"")</f>
        <v/>
      </c>
      <c r="Z188">
        <f>IFERROR(IF(OR(G188="-",ISBLANK(G188)),"",(N188-T188)/U188),"")</f>
        <v/>
      </c>
      <c r="AA188">
        <f>IF(MAX(MAX(V188:Z188),ABS(MIN(V188:Z188)))=ABS(MIN(V188:Z188)),MIN(V188:Z188),MAX(V188:Z188))</f>
        <v/>
      </c>
      <c r="AB188">
        <f>IFERROR(V144+MATCH(AA188,V188:Z188,0)-1,"")</f>
        <v/>
      </c>
      <c r="AC188">
        <f>IF(AB188&lt;&gt;"",IF(S188=AB188,"Low",IF(AB188=Q188,"High","")),"")</f>
        <v/>
      </c>
      <c r="AE188">
        <f>IF(ISNUMBER(MATCH("N/A",J188:N188,0)),"",IFERROR((5 * SUMPRODUCT(J144:N144,J188:N188) - PRODUCT(SUM(J144:N144),SUM(J188:N188))) / ((5 * SUM((J144^2)+(K144^2)+(L144^2)+(M144^2)+(N144^2))) - SUM(J144:N144)^2),""))</f>
        <v/>
      </c>
      <c r="AF188">
        <f>IFERROR(CORREL(J144:N144,J188:N188),"")</f>
        <v/>
      </c>
      <c r="AZ188">
        <f>IF(Q188=S188,0,1)</f>
        <v/>
      </c>
      <c r="BA188">
        <f>IF(AZ188=1,IF(Q188="","",IF(Q188=N144,"Yes","No")),"")</f>
        <v/>
      </c>
      <c r="BB188">
        <f>IF(BA188="Yes",P188,"")</f>
        <v/>
      </c>
      <c r="BC188">
        <f>IF(AZ188=1,IF(S188="","",IF(S188=N144,"Yes","No")),"")</f>
        <v/>
      </c>
      <c r="BD188">
        <f>IF(BC188="Yes",R188,"")</f>
        <v/>
      </c>
      <c r="BE188">
        <f>IFERROR(IF(SIGN(AE188)=1,"Increasing",IF(SIGN(AE188)=-1,"Decreasing","")),"")</f>
        <v/>
      </c>
      <c r="BF188">
        <f>IF(OR(AND(BE188="Increasing",BA188="Yes"),AND(BE188="Decreasing",BC188="Yes")),"Yes","No")</f>
        <v/>
      </c>
      <c r="BG188">
        <f>IF(I188="pos_trend","Yes","No")</f>
        <v/>
      </c>
      <c r="BH188">
        <f>IF(AF188&lt;&gt;"",IF(ABS(AF188)&gt;0.8,"Yes","No"),"")</f>
        <v/>
      </c>
    </row>
    <row r="189" spans="1:60">
      <c s="1" r="A189" t="n">
        <v>31</v>
      </c>
      <c r="B189" t="s">
        <v>417</v>
      </c>
      <c r="C189" t="s">
        <v>1930</v>
      </c>
      <c r="D189" t="s">
        <v>1931</v>
      </c>
      <c r="E189" t="s">
        <v>1932</v>
      </c>
      <c r="F189" t="s">
        <v>264</v>
      </c>
      <c r="G189" t="s">
        <v>264</v>
      </c>
      <c r="H189" t="s"/>
      <c r="I189">
        <f>IF(AND(K189&gt; J189, L189&gt; K189, M189&gt; L189, N189&gt; M189), "pos_trend", IF(AND(K189&lt; J189, L189&lt; K189, M189&lt; L189, N189&lt; M189), "neg_trend", "N/A"))</f>
        <v/>
      </c>
      <c r="J189">
        <f>IFERROR(IF(TRIM(C189)="-", "N/A", IF(RIGHT(C189,1)=")",IF(RIGHT(C189,2)="T)",-1000000000000*VALUE(MID(C189,2,LEN(C189)-3)),IF(RIGHT(C189,2)="M)",-1000000*VALUE(MID(C189,2,LEN(C189)-3)),IF(RIGHT(C189,2)="B)",-1000000000*VALUE(MID(C189,2,LEN(C189)-3)),IF(RIGHT(C189,2)="k)",-1000*VALUE(MID(C189,2,LEN(C189)-3)),VALUE(SUBSTITUTE(C189,",","")))))),IF(RIGHT(C189,1)="T",1000000000000*VALUE(LEFT(C189,LEN(C189)-1)),IF(RIGHT(C189,1)="M",1000000*VALUE(LEFT(C189,LEN(C189)-1)),IF(RIGHT(C189,1)="B",1000000000*VALUE(LEFT(C189,LEN(C189)-1)),IF(RIGHT(C189,1)="%",0.01*VALUE(LEFT(C189,LEN(C189)-1)),IF(RIGHT(C189,1)="k",1000*VALUE(LEFT(C189,LEN(C189)-1)),VALUE(SUBSTITUTE(C189,",",""))))))))),"N/A")</f>
        <v/>
      </c>
      <c r="K189">
        <f>IFERROR(IF(TRIM(D189)="-", "N/A", IF(RIGHT(D189,1)=")",IF(RIGHT(D189,2)="T)",-1000000000000*VALUE(MID(D189,2,LEN(D189)-3)),IF(RIGHT(D189,2)="M)",-1000000*VALUE(MID(D189,2,LEN(D189)-3)),IF(RIGHT(D189,2)="B)",-1000000000*VALUE(MID(D189,2,LEN(D189)-3)),IF(RIGHT(D189,2)="k)",-1000*VALUE(MID(D189,2,LEN(D189)-3)),VALUE(SUBSTITUTE(D189,",","")))))),IF(RIGHT(D189,1)="T",1000000000000*VALUE(LEFT(D189,LEN(D189)-1)),IF(RIGHT(D189,1)="M",1000000*VALUE(LEFT(D189,LEN(D189)-1)),IF(RIGHT(D189,1)="B",1000000000*VALUE(LEFT(D189,LEN(D189)-1)),IF(RIGHT(D189,1)="%",0.01*VALUE(LEFT(D189,LEN(D189)-1)),IF(RIGHT(D189,1)="k",1000*VALUE(LEFT(D189,LEN(D189)-1)),VALUE(SUBSTITUTE(D189,",",""))))))))),"N/A")</f>
        <v/>
      </c>
      <c r="L189">
        <f>IFERROR(IF(TRIM(E189)="-", "N/A", IF(RIGHT(E189,1)=")",IF(RIGHT(E189,2)="T)",-1000000000000*VALUE(MID(E189,2,LEN(E189)-3)),IF(RIGHT(E189,2)="M)",-1000000*VALUE(MID(E189,2,LEN(E189)-3)),IF(RIGHT(E189,2)="B)",-1000000000*VALUE(MID(E189,2,LEN(E189)-3)),IF(RIGHT(E189,2)="k)",-1000*VALUE(MID(E189,2,LEN(E189)-3)),VALUE(SUBSTITUTE(E189,",","")))))),IF(RIGHT(E189,1)="T",1000000000000*VALUE(LEFT(E189,LEN(E189)-1)),IF(RIGHT(E189,1)="M",1000000*VALUE(LEFT(E189,LEN(E189)-1)),IF(RIGHT(E189,1)="B",1000000000*VALUE(LEFT(E189,LEN(E189)-1)),IF(RIGHT(E189,1)="%",0.01*VALUE(LEFT(E189,LEN(E189)-1)),IF(RIGHT(E189,1)="k",1000*VALUE(LEFT(E189,LEN(E189)-1)),VALUE(SUBSTITUTE(E189,",",""))))))))),"N/A")</f>
        <v/>
      </c>
      <c r="M189">
        <f>IFERROR(IF(TRIM(F189)="-", "N/A", IF(RIGHT(F189,1)=")",IF(RIGHT(F189,2)="T)",-1000000000000*VALUE(MID(F189,2,LEN(F189)-3)),IF(RIGHT(F189,2)="M)",-1000000*VALUE(MID(F189,2,LEN(F189)-3)),IF(RIGHT(F189,2)="B)",-1000000000*VALUE(MID(F189,2,LEN(F189)-3)),IF(RIGHT(F189,2)="k)",-1000*VALUE(MID(F189,2,LEN(F189)-3)),VALUE(SUBSTITUTE(F189,",","")))))),IF(RIGHT(F189,1)="T",1000000000000*VALUE(LEFT(F189,LEN(F189)-1)),IF(RIGHT(F189,1)="M",1000000*VALUE(LEFT(F189,LEN(F189)-1)),IF(RIGHT(F189,1)="B",1000000000*VALUE(LEFT(F189,LEN(F189)-1)),IF(RIGHT(F189,1)="%",0.01*VALUE(LEFT(F189,LEN(F189)-1)),IF(RIGHT(F189,1)="k",1000*VALUE(LEFT(F189,LEN(F189)-1)),VALUE(SUBSTITUTE(F189,",",""))))))))),"N/A")</f>
        <v/>
      </c>
      <c r="N189">
        <f>IFERROR(IF(TRIM(G189)="-", "N/A", IF(RIGHT(G189,1)=")",IF(RIGHT(G189,2)="T)",-1000000000000*VALUE(MID(G189,2,LEN(G189)-3)),IF(RIGHT(G189,2)="M)",-1000000*VALUE(MID(G189,2,LEN(G189)-3)),IF(RIGHT(G189,2)="B)",-1000000000*VALUE(MID(G189,2,LEN(G189)-3)),IF(RIGHT(G189,2)="k)",-1000*VALUE(MID(G189,2,LEN(G189)-3)),VALUE(SUBSTITUTE(G189,",","")))))),IF(RIGHT(G189,1)="T",1000000000000*VALUE(LEFT(G189,LEN(G189)-1)),IF(RIGHT(G189,1)="M",1000000*VALUE(LEFT(G189,LEN(G189)-1)),IF(RIGHT(G189,1)="B",1000000000*VALUE(LEFT(G189,LEN(G189)-1)),IF(RIGHT(G189,1)="%",0.01*VALUE(LEFT(G189,LEN(G189)-1)),IF(RIGHT(G189,1)="k",1000*VALUE(LEFT(G189,LEN(G189)-1)),VALUE(SUBSTITUTE(G189,",",""))))))))),"N/A")</f>
        <v/>
      </c>
      <c r="P189">
        <f>MAX(J189:N189)</f>
        <v/>
      </c>
      <c r="Q189">
        <f>IFERROR(J144+MATCH(P189,J189:N189,0)-1,"")</f>
        <v/>
      </c>
      <c r="R189">
        <f>IF(Q189="","",MIN(J189:N189))</f>
        <v/>
      </c>
      <c r="S189">
        <f>IFERROR(J144+MATCH(R189,J189:N189,0)-1,"")</f>
        <v/>
      </c>
      <c r="T189">
        <f>IFERROR(AVERAGE(J189:N189),"")</f>
        <v/>
      </c>
      <c r="U189">
        <f>IFERROR(STDEV(J189:N189),"")</f>
        <v/>
      </c>
      <c r="V189">
        <f>IFERROR(IF(C189="-","",IF(ISBLANK(B189),"",IF(OR(ISNUMBER(FIND("Growth",B189)),ISNUMBER(FIND("Margin",B189))),"",(J189-T189)/U189))),"")</f>
        <v/>
      </c>
      <c r="W189">
        <f>IFERROR(IF(OR(D189="-",ISBLANK(D189)),"",(K189-T189)/U189),"")</f>
        <v/>
      </c>
      <c r="X189">
        <f>IFERROR(IF(OR(E189="-",ISBLANK(E189)),"",(L189-T189)/U189),"")</f>
        <v/>
      </c>
      <c r="Y189">
        <f>IFERROR(IF(OR(F189="-",ISBLANK(F189)),"",(M189-T189)/U189),"")</f>
        <v/>
      </c>
      <c r="Z189">
        <f>IFERROR(IF(OR(G189="-",ISBLANK(G189)),"",(N189-T189)/U189),"")</f>
        <v/>
      </c>
      <c r="AA189">
        <f>IF(MAX(MAX(V189:Z189),ABS(MIN(V189:Z189)))=ABS(MIN(V189:Z189)),MIN(V189:Z189),MAX(V189:Z189))</f>
        <v/>
      </c>
      <c r="AB189">
        <f>IFERROR(V144+MATCH(AA189,V189:Z189,0)-1,"")</f>
        <v/>
      </c>
      <c r="AC189">
        <f>IF(AB189&lt;&gt;"",IF(S189=AB189,"Low",IF(AB189=Q189,"High","")),"")</f>
        <v/>
      </c>
      <c r="AE189">
        <f>IF(ISNUMBER(MATCH("N/A",J189:N189,0)),"",IFERROR((5 * SUMPRODUCT(J144:N144,J189:N189) - PRODUCT(SUM(J144:N144),SUM(J189:N189))) / ((5 * SUM((J144^2)+(K144^2)+(L144^2)+(M144^2)+(N144^2))) - SUM(J144:N144)^2),""))</f>
        <v/>
      </c>
      <c r="AF189">
        <f>IFERROR(CORREL(J144:N144,J189:N189),"")</f>
        <v/>
      </c>
      <c r="AZ189">
        <f>IF(Q189=S189,0,1)</f>
        <v/>
      </c>
      <c r="BA189">
        <f>IF(AZ189=1,IF(Q189="","",IF(Q189=N144,"Yes","No")),"")</f>
        <v/>
      </c>
      <c r="BB189">
        <f>IF(BA189="Yes",P189,"")</f>
        <v/>
      </c>
      <c r="BC189">
        <f>IF(AZ189=1,IF(S189="","",IF(S189=N144,"Yes","No")),"")</f>
        <v/>
      </c>
      <c r="BD189">
        <f>IF(BC189="Yes",R189,"")</f>
        <v/>
      </c>
      <c r="BE189">
        <f>IFERROR(IF(SIGN(AE189)=1,"Increasing",IF(SIGN(AE189)=-1,"Decreasing","")),"")</f>
        <v/>
      </c>
      <c r="BF189">
        <f>IF(OR(AND(BE189="Increasing",BA189="Yes"),AND(BE189="Decreasing",BC189="Yes")),"Yes","No")</f>
        <v/>
      </c>
      <c r="BG189">
        <f>IF(I189="pos_trend","Yes","No")</f>
        <v/>
      </c>
      <c r="BH189">
        <f>IF(AF189&lt;&gt;"",IF(ABS(AF189)&gt;0.8,"Yes","No"),"")</f>
        <v/>
      </c>
    </row>
    <row r="190" spans="1:60">
      <c s="1" r="A190" t="n">
        <v>32</v>
      </c>
      <c r="B190" t="s">
        <v>418</v>
      </c>
      <c r="C190" t="s">
        <v>264</v>
      </c>
      <c r="D190" t="s">
        <v>264</v>
      </c>
      <c r="E190" t="s">
        <v>264</v>
      </c>
      <c r="F190" t="s">
        <v>264</v>
      </c>
      <c r="G190" t="s">
        <v>264</v>
      </c>
      <c r="H190" t="s"/>
      <c r="I190">
        <f>IF(AND(K190&gt; J190, L190&gt; K190, M190&gt; L190, N190&gt; M190), "pos_trend", IF(AND(K190&lt; J190, L190&lt; K190, M190&lt; L190, N190&lt; M190), "neg_trend", "N/A"))</f>
        <v/>
      </c>
      <c r="J190">
        <f>IFERROR(IF(TRIM(C190)="-", "N/A", IF(RIGHT(C190,1)=")",IF(RIGHT(C190,2)="T)",-1000000000000*VALUE(MID(C190,2,LEN(C190)-3)),IF(RIGHT(C190,2)="M)",-1000000*VALUE(MID(C190,2,LEN(C190)-3)),IF(RIGHT(C190,2)="B)",-1000000000*VALUE(MID(C190,2,LEN(C190)-3)),IF(RIGHT(C190,2)="k)",-1000*VALUE(MID(C190,2,LEN(C190)-3)),VALUE(SUBSTITUTE(C190,",","")))))),IF(RIGHT(C190,1)="T",1000000000000*VALUE(LEFT(C190,LEN(C190)-1)),IF(RIGHT(C190,1)="M",1000000*VALUE(LEFT(C190,LEN(C190)-1)),IF(RIGHT(C190,1)="B",1000000000*VALUE(LEFT(C190,LEN(C190)-1)),IF(RIGHT(C190,1)="%",0.01*VALUE(LEFT(C190,LEN(C190)-1)),IF(RIGHT(C190,1)="k",1000*VALUE(LEFT(C190,LEN(C190)-1)),VALUE(SUBSTITUTE(C190,",",""))))))))),"N/A")</f>
        <v/>
      </c>
      <c r="K190">
        <f>IFERROR(IF(TRIM(D190)="-", "N/A", IF(RIGHT(D190,1)=")",IF(RIGHT(D190,2)="T)",-1000000000000*VALUE(MID(D190,2,LEN(D190)-3)),IF(RIGHT(D190,2)="M)",-1000000*VALUE(MID(D190,2,LEN(D190)-3)),IF(RIGHT(D190,2)="B)",-1000000000*VALUE(MID(D190,2,LEN(D190)-3)),IF(RIGHT(D190,2)="k)",-1000*VALUE(MID(D190,2,LEN(D190)-3)),VALUE(SUBSTITUTE(D190,",","")))))),IF(RIGHT(D190,1)="T",1000000000000*VALUE(LEFT(D190,LEN(D190)-1)),IF(RIGHT(D190,1)="M",1000000*VALUE(LEFT(D190,LEN(D190)-1)),IF(RIGHT(D190,1)="B",1000000000*VALUE(LEFT(D190,LEN(D190)-1)),IF(RIGHT(D190,1)="%",0.01*VALUE(LEFT(D190,LEN(D190)-1)),IF(RIGHT(D190,1)="k",1000*VALUE(LEFT(D190,LEN(D190)-1)),VALUE(SUBSTITUTE(D190,",",""))))))))),"N/A")</f>
        <v/>
      </c>
      <c r="L190">
        <f>IFERROR(IF(TRIM(E190)="-", "N/A", IF(RIGHT(E190,1)=")",IF(RIGHT(E190,2)="T)",-1000000000000*VALUE(MID(E190,2,LEN(E190)-3)),IF(RIGHT(E190,2)="M)",-1000000*VALUE(MID(E190,2,LEN(E190)-3)),IF(RIGHT(E190,2)="B)",-1000000000*VALUE(MID(E190,2,LEN(E190)-3)),IF(RIGHT(E190,2)="k)",-1000*VALUE(MID(E190,2,LEN(E190)-3)),VALUE(SUBSTITUTE(E190,",","")))))),IF(RIGHT(E190,1)="T",1000000000000*VALUE(LEFT(E190,LEN(E190)-1)),IF(RIGHT(E190,1)="M",1000000*VALUE(LEFT(E190,LEN(E190)-1)),IF(RIGHT(E190,1)="B",1000000000*VALUE(LEFT(E190,LEN(E190)-1)),IF(RIGHT(E190,1)="%",0.01*VALUE(LEFT(E190,LEN(E190)-1)),IF(RIGHT(E190,1)="k",1000*VALUE(LEFT(E190,LEN(E190)-1)),VALUE(SUBSTITUTE(E190,",",""))))))))),"N/A")</f>
        <v/>
      </c>
      <c r="M190">
        <f>IFERROR(IF(TRIM(F190)="-", "N/A", IF(RIGHT(F190,1)=")",IF(RIGHT(F190,2)="T)",-1000000000000*VALUE(MID(F190,2,LEN(F190)-3)),IF(RIGHT(F190,2)="M)",-1000000*VALUE(MID(F190,2,LEN(F190)-3)),IF(RIGHT(F190,2)="B)",-1000000000*VALUE(MID(F190,2,LEN(F190)-3)),IF(RIGHT(F190,2)="k)",-1000*VALUE(MID(F190,2,LEN(F190)-3)),VALUE(SUBSTITUTE(F190,",","")))))),IF(RIGHT(F190,1)="T",1000000000000*VALUE(LEFT(F190,LEN(F190)-1)),IF(RIGHT(F190,1)="M",1000000*VALUE(LEFT(F190,LEN(F190)-1)),IF(RIGHT(F190,1)="B",1000000000*VALUE(LEFT(F190,LEN(F190)-1)),IF(RIGHT(F190,1)="%",0.01*VALUE(LEFT(F190,LEN(F190)-1)),IF(RIGHT(F190,1)="k",1000*VALUE(LEFT(F190,LEN(F190)-1)),VALUE(SUBSTITUTE(F190,",",""))))))))),"N/A")</f>
        <v/>
      </c>
      <c r="N190">
        <f>IFERROR(IF(TRIM(G190)="-", "N/A", IF(RIGHT(G190,1)=")",IF(RIGHT(G190,2)="T)",-1000000000000*VALUE(MID(G190,2,LEN(G190)-3)),IF(RIGHT(G190,2)="M)",-1000000*VALUE(MID(G190,2,LEN(G190)-3)),IF(RIGHT(G190,2)="B)",-1000000000*VALUE(MID(G190,2,LEN(G190)-3)),IF(RIGHT(G190,2)="k)",-1000*VALUE(MID(G190,2,LEN(G190)-3)),VALUE(SUBSTITUTE(G190,",","")))))),IF(RIGHT(G190,1)="T",1000000000000*VALUE(LEFT(G190,LEN(G190)-1)),IF(RIGHT(G190,1)="M",1000000*VALUE(LEFT(G190,LEN(G190)-1)),IF(RIGHT(G190,1)="B",1000000000*VALUE(LEFT(G190,LEN(G190)-1)),IF(RIGHT(G190,1)="%",0.01*VALUE(LEFT(G190,LEN(G190)-1)),IF(RIGHT(G190,1)="k",1000*VALUE(LEFT(G190,LEN(G190)-1)),VALUE(SUBSTITUTE(G190,",",""))))))))),"N/A")</f>
        <v/>
      </c>
      <c r="P190">
        <f>MAX(J190:N190)</f>
        <v/>
      </c>
      <c r="Q190">
        <f>IFERROR(J144+MATCH(P190,J190:N190,0)-1,"")</f>
        <v/>
      </c>
      <c r="R190">
        <f>IF(Q190="","",MIN(J190:N190))</f>
        <v/>
      </c>
      <c r="S190">
        <f>IFERROR(J144+MATCH(R190,J190:N190,0)-1,"")</f>
        <v/>
      </c>
      <c r="T190">
        <f>IFERROR(AVERAGE(J190:N190),"")</f>
        <v/>
      </c>
      <c r="U190">
        <f>IFERROR(STDEV(J190:N190),"")</f>
        <v/>
      </c>
      <c r="V190">
        <f>IFERROR(IF(C190="-","",IF(ISBLANK(B190),"",IF(OR(ISNUMBER(FIND("Growth",B190)),ISNUMBER(FIND("Margin",B190))),"",(J190-T190)/U190))),"")</f>
        <v/>
      </c>
      <c r="W190">
        <f>IFERROR(IF(OR(D190="-",ISBLANK(D190)),"",(K190-T190)/U190),"")</f>
        <v/>
      </c>
      <c r="X190">
        <f>IFERROR(IF(OR(E190="-",ISBLANK(E190)),"",(L190-T190)/U190),"")</f>
        <v/>
      </c>
      <c r="Y190">
        <f>IFERROR(IF(OR(F190="-",ISBLANK(F190)),"",(M190-T190)/U190),"")</f>
        <v/>
      </c>
      <c r="Z190">
        <f>IFERROR(IF(OR(G190="-",ISBLANK(G190)),"",(N190-T190)/U190),"")</f>
        <v/>
      </c>
      <c r="AA190">
        <f>IF(MAX(MAX(V190:Z190),ABS(MIN(V190:Z190)))=ABS(MIN(V190:Z190)),MIN(V190:Z190),MAX(V190:Z190))</f>
        <v/>
      </c>
      <c r="AB190">
        <f>IFERROR(V144+MATCH(AA190,V190:Z190,0)-1,"")</f>
        <v/>
      </c>
      <c r="AC190">
        <f>IF(AB190&lt;&gt;"",IF(S190=AB190,"Low",IF(AB190=Q190,"High","")),"")</f>
        <v/>
      </c>
      <c r="AE190">
        <f>IF(ISNUMBER(MATCH("N/A",J190:N190,0)),"",IFERROR((5 * SUMPRODUCT(J144:N144,J190:N190) - PRODUCT(SUM(J144:N144),SUM(J190:N190))) / ((5 * SUM((J144^2)+(K144^2)+(L144^2)+(M144^2)+(N144^2))) - SUM(J144:N144)^2),""))</f>
        <v/>
      </c>
      <c r="AF190">
        <f>IFERROR(CORREL(J144:N144,J190:N190),"")</f>
        <v/>
      </c>
      <c r="AZ190">
        <f>IF(Q190=S190,0,1)</f>
        <v/>
      </c>
      <c r="BA190">
        <f>IF(AZ190=1,IF(Q190="","",IF(Q190=N144,"Yes","No")),"")</f>
        <v/>
      </c>
      <c r="BB190">
        <f>IF(BA190="Yes",P190,"")</f>
        <v/>
      </c>
      <c r="BC190">
        <f>IF(AZ190=1,IF(S190="","",IF(S190=N144,"Yes","No")),"")</f>
        <v/>
      </c>
      <c r="BD190">
        <f>IF(BC190="Yes",R190,"")</f>
        <v/>
      </c>
      <c r="BE190">
        <f>IFERROR(IF(SIGN(AE190)=1,"Increasing",IF(SIGN(AE190)=-1,"Decreasing","")),"")</f>
        <v/>
      </c>
      <c r="BF190">
        <f>IF(OR(AND(BE190="Increasing",BA190="Yes"),AND(BE190="Decreasing",BC190="Yes")),"Yes","No")</f>
        <v/>
      </c>
      <c r="BG190">
        <f>IF(I190="pos_trend","Yes","No")</f>
        <v/>
      </c>
      <c r="BH190">
        <f>IF(AF190&lt;&gt;"",IF(ABS(AF190)&gt;0.8,"Yes","No"),"")</f>
        <v/>
      </c>
    </row>
    <row r="191" spans="1:60">
      <c s="1" r="A191" t="n">
        <v>33</v>
      </c>
      <c r="B191" t="s">
        <v>419</v>
      </c>
      <c r="C191" t="s">
        <v>1933</v>
      </c>
      <c r="D191" t="s">
        <v>1934</v>
      </c>
      <c r="E191" t="s">
        <v>1935</v>
      </c>
      <c r="F191" t="s">
        <v>264</v>
      </c>
      <c r="G191" t="s">
        <v>264</v>
      </c>
      <c r="H191" t="s"/>
      <c r="I191">
        <f>IF(AND(K191&gt; J191, L191&gt; K191, M191&gt; L191, N191&gt; M191), "pos_trend", IF(AND(K191&lt; J191, L191&lt; K191, M191&lt; L191, N191&lt; M191), "neg_trend", "N/A"))</f>
        <v/>
      </c>
      <c r="J191">
        <f>IFERROR(IF(TRIM(C191)="-", "N/A", IF(RIGHT(C191,1)=")",IF(RIGHT(C191,2)="T)",-1000000000000*VALUE(MID(C191,2,LEN(C191)-3)),IF(RIGHT(C191,2)="M)",-1000000*VALUE(MID(C191,2,LEN(C191)-3)),IF(RIGHT(C191,2)="B)",-1000000000*VALUE(MID(C191,2,LEN(C191)-3)),IF(RIGHT(C191,2)="k)",-1000*VALUE(MID(C191,2,LEN(C191)-3)),VALUE(SUBSTITUTE(C191,",","")))))),IF(RIGHT(C191,1)="T",1000000000000*VALUE(LEFT(C191,LEN(C191)-1)),IF(RIGHT(C191,1)="M",1000000*VALUE(LEFT(C191,LEN(C191)-1)),IF(RIGHT(C191,1)="B",1000000000*VALUE(LEFT(C191,LEN(C191)-1)),IF(RIGHT(C191,1)="%",0.01*VALUE(LEFT(C191,LEN(C191)-1)),IF(RIGHT(C191,1)="k",1000*VALUE(LEFT(C191,LEN(C191)-1)),VALUE(SUBSTITUTE(C191,",",""))))))))),"N/A")</f>
        <v/>
      </c>
      <c r="K191">
        <f>IFERROR(IF(TRIM(D191)="-", "N/A", IF(RIGHT(D191,1)=")",IF(RIGHT(D191,2)="T)",-1000000000000*VALUE(MID(D191,2,LEN(D191)-3)),IF(RIGHT(D191,2)="M)",-1000000*VALUE(MID(D191,2,LEN(D191)-3)),IF(RIGHT(D191,2)="B)",-1000000000*VALUE(MID(D191,2,LEN(D191)-3)),IF(RIGHT(D191,2)="k)",-1000*VALUE(MID(D191,2,LEN(D191)-3)),VALUE(SUBSTITUTE(D191,",","")))))),IF(RIGHT(D191,1)="T",1000000000000*VALUE(LEFT(D191,LEN(D191)-1)),IF(RIGHT(D191,1)="M",1000000*VALUE(LEFT(D191,LEN(D191)-1)),IF(RIGHT(D191,1)="B",1000000000*VALUE(LEFT(D191,LEN(D191)-1)),IF(RIGHT(D191,1)="%",0.01*VALUE(LEFT(D191,LEN(D191)-1)),IF(RIGHT(D191,1)="k",1000*VALUE(LEFT(D191,LEN(D191)-1)),VALUE(SUBSTITUTE(D191,",",""))))))))),"N/A")</f>
        <v/>
      </c>
      <c r="L191">
        <f>IFERROR(IF(TRIM(E191)="-", "N/A", IF(RIGHT(E191,1)=")",IF(RIGHT(E191,2)="T)",-1000000000000*VALUE(MID(E191,2,LEN(E191)-3)),IF(RIGHT(E191,2)="M)",-1000000*VALUE(MID(E191,2,LEN(E191)-3)),IF(RIGHT(E191,2)="B)",-1000000000*VALUE(MID(E191,2,LEN(E191)-3)),IF(RIGHT(E191,2)="k)",-1000*VALUE(MID(E191,2,LEN(E191)-3)),VALUE(SUBSTITUTE(E191,",","")))))),IF(RIGHT(E191,1)="T",1000000000000*VALUE(LEFT(E191,LEN(E191)-1)),IF(RIGHT(E191,1)="M",1000000*VALUE(LEFT(E191,LEN(E191)-1)),IF(RIGHT(E191,1)="B",1000000000*VALUE(LEFT(E191,LEN(E191)-1)),IF(RIGHT(E191,1)="%",0.01*VALUE(LEFT(E191,LEN(E191)-1)),IF(RIGHT(E191,1)="k",1000*VALUE(LEFT(E191,LEN(E191)-1)),VALUE(SUBSTITUTE(E191,",",""))))))))),"N/A")</f>
        <v/>
      </c>
      <c r="M191">
        <f>IFERROR(IF(TRIM(F191)="-", "N/A", IF(RIGHT(F191,1)=")",IF(RIGHT(F191,2)="T)",-1000000000000*VALUE(MID(F191,2,LEN(F191)-3)),IF(RIGHT(F191,2)="M)",-1000000*VALUE(MID(F191,2,LEN(F191)-3)),IF(RIGHT(F191,2)="B)",-1000000000*VALUE(MID(F191,2,LEN(F191)-3)),IF(RIGHT(F191,2)="k)",-1000*VALUE(MID(F191,2,LEN(F191)-3)),VALUE(SUBSTITUTE(F191,",","")))))),IF(RIGHT(F191,1)="T",1000000000000*VALUE(LEFT(F191,LEN(F191)-1)),IF(RIGHT(F191,1)="M",1000000*VALUE(LEFT(F191,LEN(F191)-1)),IF(RIGHT(F191,1)="B",1000000000*VALUE(LEFT(F191,LEN(F191)-1)),IF(RIGHT(F191,1)="%",0.01*VALUE(LEFT(F191,LEN(F191)-1)),IF(RIGHT(F191,1)="k",1000*VALUE(LEFT(F191,LEN(F191)-1)),VALUE(SUBSTITUTE(F191,",",""))))))))),"N/A")</f>
        <v/>
      </c>
      <c r="N191">
        <f>IFERROR(IF(TRIM(G191)="-", "N/A", IF(RIGHT(G191,1)=")",IF(RIGHT(G191,2)="T)",-1000000000000*VALUE(MID(G191,2,LEN(G191)-3)),IF(RIGHT(G191,2)="M)",-1000000*VALUE(MID(G191,2,LEN(G191)-3)),IF(RIGHT(G191,2)="B)",-1000000000*VALUE(MID(G191,2,LEN(G191)-3)),IF(RIGHT(G191,2)="k)",-1000*VALUE(MID(G191,2,LEN(G191)-3)),VALUE(SUBSTITUTE(G191,",","")))))),IF(RIGHT(G191,1)="T",1000000000000*VALUE(LEFT(G191,LEN(G191)-1)),IF(RIGHT(G191,1)="M",1000000*VALUE(LEFT(G191,LEN(G191)-1)),IF(RIGHT(G191,1)="B",1000000000*VALUE(LEFT(G191,LEN(G191)-1)),IF(RIGHT(G191,1)="%",0.01*VALUE(LEFT(G191,LEN(G191)-1)),IF(RIGHT(G191,1)="k",1000*VALUE(LEFT(G191,LEN(G191)-1)),VALUE(SUBSTITUTE(G191,",",""))))))))),"N/A")</f>
        <v/>
      </c>
      <c r="P191">
        <f>MAX(J191:N191)</f>
        <v/>
      </c>
      <c r="Q191">
        <f>IFERROR(J144+MATCH(P191,J191:N191,0)-1,"")</f>
        <v/>
      </c>
      <c r="R191">
        <f>IF(Q191="","",MIN(J191:N191))</f>
        <v/>
      </c>
      <c r="S191">
        <f>IFERROR(J144+MATCH(R191,J191:N191,0)-1,"")</f>
        <v/>
      </c>
      <c r="T191">
        <f>IFERROR(AVERAGE(J191:N191),"")</f>
        <v/>
      </c>
      <c r="U191">
        <f>IFERROR(STDEV(J191:N191),"")</f>
        <v/>
      </c>
      <c r="V191">
        <f>IFERROR(IF(C191="-","",IF(ISBLANK(B191),"",IF(OR(ISNUMBER(FIND("Growth",B191)),ISNUMBER(FIND("Margin",B191))),"",(J191-T191)/U191))),"")</f>
        <v/>
      </c>
      <c r="W191">
        <f>IFERROR(IF(OR(D191="-",ISBLANK(D191)),"",(K191-T191)/U191),"")</f>
        <v/>
      </c>
      <c r="X191">
        <f>IFERROR(IF(OR(E191="-",ISBLANK(E191)),"",(L191-T191)/U191),"")</f>
        <v/>
      </c>
      <c r="Y191">
        <f>IFERROR(IF(OR(F191="-",ISBLANK(F191)),"",(M191-T191)/U191),"")</f>
        <v/>
      </c>
      <c r="Z191">
        <f>IFERROR(IF(OR(G191="-",ISBLANK(G191)),"",(N191-T191)/U191),"")</f>
        <v/>
      </c>
      <c r="AA191">
        <f>IF(MAX(MAX(V191:Z191),ABS(MIN(V191:Z191)))=ABS(MIN(V191:Z191)),MIN(V191:Z191),MAX(V191:Z191))</f>
        <v/>
      </c>
      <c r="AB191">
        <f>IFERROR(V144+MATCH(AA191,V191:Z191,0)-1,"")</f>
        <v/>
      </c>
      <c r="AC191">
        <f>IF(AB191&lt;&gt;"",IF(S191=AB191,"Low",IF(AB191=Q191,"High","")),"")</f>
        <v/>
      </c>
      <c r="AE191">
        <f>IF(ISNUMBER(MATCH("N/A",J191:N191,0)),"",IFERROR((5 * SUMPRODUCT(J144:N144,J191:N191) - PRODUCT(SUM(J144:N144),SUM(J191:N191))) / ((5 * SUM((J144^2)+(K144^2)+(L144^2)+(M144^2)+(N144^2))) - SUM(J144:N144)^2),""))</f>
        <v/>
      </c>
      <c r="AF191">
        <f>IFERROR(CORREL(J144:N144,J191:N191),"")</f>
        <v/>
      </c>
      <c r="AZ191">
        <f>IF(Q191=S191,0,1)</f>
        <v/>
      </c>
      <c r="BA191">
        <f>IF(AZ191=1,IF(Q191="","",IF(Q191=N144,"Yes","No")),"")</f>
        <v/>
      </c>
      <c r="BB191">
        <f>IF(BA191="Yes",P191,"")</f>
        <v/>
      </c>
      <c r="BC191">
        <f>IF(AZ191=1,IF(S191="","",IF(S191=N144,"Yes","No")),"")</f>
        <v/>
      </c>
      <c r="BD191">
        <f>IF(BC191="Yes",R191,"")</f>
        <v/>
      </c>
      <c r="BE191">
        <f>IFERROR(IF(SIGN(AE191)=1,"Increasing",IF(SIGN(AE191)=-1,"Decreasing","")),"")</f>
        <v/>
      </c>
      <c r="BF191">
        <f>IF(OR(AND(BE191="Increasing",BA191="Yes"),AND(BE191="Decreasing",BC191="Yes")),"Yes","No")</f>
        <v/>
      </c>
      <c r="BG191">
        <f>IF(I191="pos_trend","Yes","No")</f>
        <v/>
      </c>
      <c r="BH191">
        <f>IF(AF191&lt;&gt;"",IF(ABS(AF191)&gt;0.8,"Yes","No"),"")</f>
        <v/>
      </c>
    </row>
    <row r="192" spans="1:60">
      <c s="1" r="A192" t="n">
        <v>34</v>
      </c>
      <c r="B192" t="s">
        <v>420</v>
      </c>
      <c r="C192" t="s">
        <v>1936</v>
      </c>
      <c r="D192" t="s">
        <v>1937</v>
      </c>
      <c r="E192" t="s">
        <v>1938</v>
      </c>
      <c r="F192" t="s">
        <v>1920</v>
      </c>
      <c r="G192" t="s">
        <v>1921</v>
      </c>
      <c r="H192" t="s"/>
      <c r="I192">
        <f>IF(AND(K192&gt; J192, L192&gt; K192, M192&gt; L192, N192&gt; M192), "pos_trend", IF(AND(K192&lt; J192, L192&lt; K192, M192&lt; L192, N192&lt; M192), "neg_trend", "N/A"))</f>
        <v/>
      </c>
      <c r="J192">
        <f>IFERROR(IF(TRIM(C192)="-", "N/A", IF(RIGHT(C192,1)=")",IF(RIGHT(C192,2)="T)",-1000000000000*VALUE(MID(C192,2,LEN(C192)-3)),IF(RIGHT(C192,2)="M)",-1000000*VALUE(MID(C192,2,LEN(C192)-3)),IF(RIGHT(C192,2)="B)",-1000000000*VALUE(MID(C192,2,LEN(C192)-3)),IF(RIGHT(C192,2)="k)",-1000*VALUE(MID(C192,2,LEN(C192)-3)),VALUE(SUBSTITUTE(C192,",","")))))),IF(RIGHT(C192,1)="T",1000000000000*VALUE(LEFT(C192,LEN(C192)-1)),IF(RIGHT(C192,1)="M",1000000*VALUE(LEFT(C192,LEN(C192)-1)),IF(RIGHT(C192,1)="B",1000000000*VALUE(LEFT(C192,LEN(C192)-1)),IF(RIGHT(C192,1)="%",0.01*VALUE(LEFT(C192,LEN(C192)-1)),IF(RIGHT(C192,1)="k",1000*VALUE(LEFT(C192,LEN(C192)-1)),VALUE(SUBSTITUTE(C192,",",""))))))))),"N/A")</f>
        <v/>
      </c>
      <c r="K192">
        <f>IFERROR(IF(TRIM(D192)="-", "N/A", IF(RIGHT(D192,1)=")",IF(RIGHT(D192,2)="T)",-1000000000000*VALUE(MID(D192,2,LEN(D192)-3)),IF(RIGHT(D192,2)="M)",-1000000*VALUE(MID(D192,2,LEN(D192)-3)),IF(RIGHT(D192,2)="B)",-1000000000*VALUE(MID(D192,2,LEN(D192)-3)),IF(RIGHT(D192,2)="k)",-1000*VALUE(MID(D192,2,LEN(D192)-3)),VALUE(SUBSTITUTE(D192,",","")))))),IF(RIGHT(D192,1)="T",1000000000000*VALUE(LEFT(D192,LEN(D192)-1)),IF(RIGHT(D192,1)="M",1000000*VALUE(LEFT(D192,LEN(D192)-1)),IF(RIGHT(D192,1)="B",1000000000*VALUE(LEFT(D192,LEN(D192)-1)),IF(RIGHT(D192,1)="%",0.01*VALUE(LEFT(D192,LEN(D192)-1)),IF(RIGHT(D192,1)="k",1000*VALUE(LEFT(D192,LEN(D192)-1)),VALUE(SUBSTITUTE(D192,",",""))))))))),"N/A")</f>
        <v/>
      </c>
      <c r="L192">
        <f>IFERROR(IF(TRIM(E192)="-", "N/A", IF(RIGHT(E192,1)=")",IF(RIGHT(E192,2)="T)",-1000000000000*VALUE(MID(E192,2,LEN(E192)-3)),IF(RIGHT(E192,2)="M)",-1000000*VALUE(MID(E192,2,LEN(E192)-3)),IF(RIGHT(E192,2)="B)",-1000000000*VALUE(MID(E192,2,LEN(E192)-3)),IF(RIGHT(E192,2)="k)",-1000*VALUE(MID(E192,2,LEN(E192)-3)),VALUE(SUBSTITUTE(E192,",","")))))),IF(RIGHT(E192,1)="T",1000000000000*VALUE(LEFT(E192,LEN(E192)-1)),IF(RIGHT(E192,1)="M",1000000*VALUE(LEFT(E192,LEN(E192)-1)),IF(RIGHT(E192,1)="B",1000000000*VALUE(LEFT(E192,LEN(E192)-1)),IF(RIGHT(E192,1)="%",0.01*VALUE(LEFT(E192,LEN(E192)-1)),IF(RIGHT(E192,1)="k",1000*VALUE(LEFT(E192,LEN(E192)-1)),VALUE(SUBSTITUTE(E192,",",""))))))))),"N/A")</f>
        <v/>
      </c>
      <c r="M192">
        <f>IFERROR(IF(TRIM(F192)="-", "N/A", IF(RIGHT(F192,1)=")",IF(RIGHT(F192,2)="T)",-1000000000000*VALUE(MID(F192,2,LEN(F192)-3)),IF(RIGHT(F192,2)="M)",-1000000*VALUE(MID(F192,2,LEN(F192)-3)),IF(RIGHT(F192,2)="B)",-1000000000*VALUE(MID(F192,2,LEN(F192)-3)),IF(RIGHT(F192,2)="k)",-1000*VALUE(MID(F192,2,LEN(F192)-3)),VALUE(SUBSTITUTE(F192,",","")))))),IF(RIGHT(F192,1)="T",1000000000000*VALUE(LEFT(F192,LEN(F192)-1)),IF(RIGHT(F192,1)="M",1000000*VALUE(LEFT(F192,LEN(F192)-1)),IF(RIGHT(F192,1)="B",1000000000*VALUE(LEFT(F192,LEN(F192)-1)),IF(RIGHT(F192,1)="%",0.01*VALUE(LEFT(F192,LEN(F192)-1)),IF(RIGHT(F192,1)="k",1000*VALUE(LEFT(F192,LEN(F192)-1)),VALUE(SUBSTITUTE(F192,",",""))))))))),"N/A")</f>
        <v/>
      </c>
      <c r="N192">
        <f>IFERROR(IF(TRIM(G192)="-", "N/A", IF(RIGHT(G192,1)=")",IF(RIGHT(G192,2)="T)",-1000000000000*VALUE(MID(G192,2,LEN(G192)-3)),IF(RIGHT(G192,2)="M)",-1000000*VALUE(MID(G192,2,LEN(G192)-3)),IF(RIGHT(G192,2)="B)",-1000000000*VALUE(MID(G192,2,LEN(G192)-3)),IF(RIGHT(G192,2)="k)",-1000*VALUE(MID(G192,2,LEN(G192)-3)),VALUE(SUBSTITUTE(G192,",","")))))),IF(RIGHT(G192,1)="T",1000000000000*VALUE(LEFT(G192,LEN(G192)-1)),IF(RIGHT(G192,1)="M",1000000*VALUE(LEFT(G192,LEN(G192)-1)),IF(RIGHT(G192,1)="B",1000000000*VALUE(LEFT(G192,LEN(G192)-1)),IF(RIGHT(G192,1)="%",0.01*VALUE(LEFT(G192,LEN(G192)-1)),IF(RIGHT(G192,1)="k",1000*VALUE(LEFT(G192,LEN(G192)-1)),VALUE(SUBSTITUTE(G192,",",""))))))))),"N/A")</f>
        <v/>
      </c>
      <c r="P192">
        <f>MAX(J192:N192)</f>
        <v/>
      </c>
      <c r="Q192">
        <f>IFERROR(J144+MATCH(P192,J192:N192,0)-1,"")</f>
        <v/>
      </c>
      <c r="R192">
        <f>IF(Q192="","",MIN(J192:N192))</f>
        <v/>
      </c>
      <c r="S192">
        <f>IFERROR(J144+MATCH(R192,J192:N192,0)-1,"")</f>
        <v/>
      </c>
      <c r="T192">
        <f>IFERROR(AVERAGE(J192:N192),"")</f>
        <v/>
      </c>
      <c r="U192">
        <f>IFERROR(STDEV(J192:N192),"")</f>
        <v/>
      </c>
      <c r="V192">
        <f>IFERROR(IF(C192="-","",IF(ISBLANK(B192),"",IF(OR(ISNUMBER(FIND("Growth",B192)),ISNUMBER(FIND("Margin",B192))),"",(J192-T192)/U192))),"")</f>
        <v/>
      </c>
      <c r="W192">
        <f>IFERROR(IF(OR(D192="-",ISBLANK(D192)),"",(K192-T192)/U192),"")</f>
        <v/>
      </c>
      <c r="X192">
        <f>IFERROR(IF(OR(E192="-",ISBLANK(E192)),"",(L192-T192)/U192),"")</f>
        <v/>
      </c>
      <c r="Y192">
        <f>IFERROR(IF(OR(F192="-",ISBLANK(F192)),"",(M192-T192)/U192),"")</f>
        <v/>
      </c>
      <c r="Z192">
        <f>IFERROR(IF(OR(G192="-",ISBLANK(G192)),"",(N192-T192)/U192),"")</f>
        <v/>
      </c>
      <c r="AA192">
        <f>IF(MAX(MAX(V192:Z192),ABS(MIN(V192:Z192)))=ABS(MIN(V192:Z192)),MIN(V192:Z192),MAX(V192:Z192))</f>
        <v/>
      </c>
      <c r="AB192">
        <f>IFERROR(V144+MATCH(AA192,V192:Z192,0)-1,"")</f>
        <v/>
      </c>
      <c r="AC192">
        <f>IF(AB192&lt;&gt;"",IF(S192=AB192,"Low",IF(AB192=Q192,"High","")),"")</f>
        <v/>
      </c>
      <c r="AE192">
        <f>IF(ISNUMBER(MATCH("N/A",J192:N192,0)),"",IFERROR((5 * SUMPRODUCT(J144:N144,J192:N192) - PRODUCT(SUM(J144:N144),SUM(J192:N192))) / ((5 * SUM((J144^2)+(K144^2)+(L144^2)+(M144^2)+(N144^2))) - SUM(J144:N144)^2),""))</f>
        <v/>
      </c>
      <c r="AF192">
        <f>IFERROR(CORREL(J144:N144,J192:N192),"")</f>
        <v/>
      </c>
      <c r="AZ192">
        <f>IF(Q192=S192,0,1)</f>
        <v/>
      </c>
      <c r="BA192">
        <f>IF(AZ192=1,IF(Q192="","",IF(Q192=N144,"Yes","No")),"")</f>
        <v/>
      </c>
      <c r="BB192">
        <f>IF(BA192="Yes",P192,"")</f>
        <v/>
      </c>
      <c r="BC192">
        <f>IF(AZ192=1,IF(S192="","",IF(S192=N144,"Yes","No")),"")</f>
        <v/>
      </c>
      <c r="BD192">
        <f>IF(BC192="Yes",R192,"")</f>
        <v/>
      </c>
      <c r="BE192">
        <f>IFERROR(IF(SIGN(AE192)=1,"Increasing",IF(SIGN(AE192)=-1,"Decreasing","")),"")</f>
        <v/>
      </c>
      <c r="BF192">
        <f>IF(OR(AND(BE192="Increasing",BA192="Yes"),AND(BE192="Decreasing",BC192="Yes")),"Yes","No")</f>
        <v/>
      </c>
      <c r="BG192">
        <f>IF(I192="pos_trend","Yes","No")</f>
        <v/>
      </c>
      <c r="BH192">
        <f>IF(AF192&lt;&gt;"",IF(ABS(AF192)&gt;0.8,"Yes","No"),"")</f>
        <v/>
      </c>
    </row>
    <row r="193" spans="1:60">
      <c s="1" r="A193" t="n">
        <v>35</v>
      </c>
      <c r="B193" t="s">
        <v>421</v>
      </c>
      <c r="C193" t="s">
        <v>264</v>
      </c>
      <c r="D193" t="s">
        <v>264</v>
      </c>
      <c r="E193" t="s">
        <v>264</v>
      </c>
      <c r="F193" t="s">
        <v>264</v>
      </c>
      <c r="G193" t="s">
        <v>264</v>
      </c>
      <c r="H193" t="s"/>
      <c r="I193">
        <f>IF(AND(K193&gt; J193, L193&gt; K193, M193&gt; L193, N193&gt; M193), "pos_trend", IF(AND(K193&lt; J193, L193&lt; K193, M193&lt; L193, N193&lt; M193), "neg_trend", "N/A"))</f>
        <v/>
      </c>
      <c r="J193">
        <f>IFERROR(IF(TRIM(C193)="-", "N/A", IF(RIGHT(C193,1)=")",IF(RIGHT(C193,2)="T)",-1000000000000*VALUE(MID(C193,2,LEN(C193)-3)),IF(RIGHT(C193,2)="M)",-1000000*VALUE(MID(C193,2,LEN(C193)-3)),IF(RIGHT(C193,2)="B)",-1000000000*VALUE(MID(C193,2,LEN(C193)-3)),IF(RIGHT(C193,2)="k)",-1000*VALUE(MID(C193,2,LEN(C193)-3)),VALUE(SUBSTITUTE(C193,",","")))))),IF(RIGHT(C193,1)="T",1000000000000*VALUE(LEFT(C193,LEN(C193)-1)),IF(RIGHT(C193,1)="M",1000000*VALUE(LEFT(C193,LEN(C193)-1)),IF(RIGHT(C193,1)="B",1000000000*VALUE(LEFT(C193,LEN(C193)-1)),IF(RIGHT(C193,1)="%",0.01*VALUE(LEFT(C193,LEN(C193)-1)),IF(RIGHT(C193,1)="k",1000*VALUE(LEFT(C193,LEN(C193)-1)),VALUE(SUBSTITUTE(C193,",",""))))))))),"N/A")</f>
        <v/>
      </c>
      <c r="K193">
        <f>IFERROR(IF(TRIM(D193)="-", "N/A", IF(RIGHT(D193,1)=")",IF(RIGHT(D193,2)="T)",-1000000000000*VALUE(MID(D193,2,LEN(D193)-3)),IF(RIGHT(D193,2)="M)",-1000000*VALUE(MID(D193,2,LEN(D193)-3)),IF(RIGHT(D193,2)="B)",-1000000000*VALUE(MID(D193,2,LEN(D193)-3)),IF(RIGHT(D193,2)="k)",-1000*VALUE(MID(D193,2,LEN(D193)-3)),VALUE(SUBSTITUTE(D193,",","")))))),IF(RIGHT(D193,1)="T",1000000000000*VALUE(LEFT(D193,LEN(D193)-1)),IF(RIGHT(D193,1)="M",1000000*VALUE(LEFT(D193,LEN(D193)-1)),IF(RIGHT(D193,1)="B",1000000000*VALUE(LEFT(D193,LEN(D193)-1)),IF(RIGHT(D193,1)="%",0.01*VALUE(LEFT(D193,LEN(D193)-1)),IF(RIGHT(D193,1)="k",1000*VALUE(LEFT(D193,LEN(D193)-1)),VALUE(SUBSTITUTE(D193,",",""))))))))),"N/A")</f>
        <v/>
      </c>
      <c r="L193">
        <f>IFERROR(IF(TRIM(E193)="-", "N/A", IF(RIGHT(E193,1)=")",IF(RIGHT(E193,2)="T)",-1000000000000*VALUE(MID(E193,2,LEN(E193)-3)),IF(RIGHT(E193,2)="M)",-1000000*VALUE(MID(E193,2,LEN(E193)-3)),IF(RIGHT(E193,2)="B)",-1000000000*VALUE(MID(E193,2,LEN(E193)-3)),IF(RIGHT(E193,2)="k)",-1000*VALUE(MID(E193,2,LEN(E193)-3)),VALUE(SUBSTITUTE(E193,",","")))))),IF(RIGHT(E193,1)="T",1000000000000*VALUE(LEFT(E193,LEN(E193)-1)),IF(RIGHT(E193,1)="M",1000000*VALUE(LEFT(E193,LEN(E193)-1)),IF(RIGHT(E193,1)="B",1000000000*VALUE(LEFT(E193,LEN(E193)-1)),IF(RIGHT(E193,1)="%",0.01*VALUE(LEFT(E193,LEN(E193)-1)),IF(RIGHT(E193,1)="k",1000*VALUE(LEFT(E193,LEN(E193)-1)),VALUE(SUBSTITUTE(E193,",",""))))))))),"N/A")</f>
        <v/>
      </c>
      <c r="M193">
        <f>IFERROR(IF(TRIM(F193)="-", "N/A", IF(RIGHT(F193,1)=")",IF(RIGHT(F193,2)="T)",-1000000000000*VALUE(MID(F193,2,LEN(F193)-3)),IF(RIGHT(F193,2)="M)",-1000000*VALUE(MID(F193,2,LEN(F193)-3)),IF(RIGHT(F193,2)="B)",-1000000000*VALUE(MID(F193,2,LEN(F193)-3)),IF(RIGHT(F193,2)="k)",-1000*VALUE(MID(F193,2,LEN(F193)-3)),VALUE(SUBSTITUTE(F193,",","")))))),IF(RIGHT(F193,1)="T",1000000000000*VALUE(LEFT(F193,LEN(F193)-1)),IF(RIGHT(F193,1)="M",1000000*VALUE(LEFT(F193,LEN(F193)-1)),IF(RIGHT(F193,1)="B",1000000000*VALUE(LEFT(F193,LEN(F193)-1)),IF(RIGHT(F193,1)="%",0.01*VALUE(LEFT(F193,LEN(F193)-1)),IF(RIGHT(F193,1)="k",1000*VALUE(LEFT(F193,LEN(F193)-1)),VALUE(SUBSTITUTE(F193,",",""))))))))),"N/A")</f>
        <v/>
      </c>
      <c r="N193">
        <f>IFERROR(IF(TRIM(G193)="-", "N/A", IF(RIGHT(G193,1)=")",IF(RIGHT(G193,2)="T)",-1000000000000*VALUE(MID(G193,2,LEN(G193)-3)),IF(RIGHT(G193,2)="M)",-1000000*VALUE(MID(G193,2,LEN(G193)-3)),IF(RIGHT(G193,2)="B)",-1000000000*VALUE(MID(G193,2,LEN(G193)-3)),IF(RIGHT(G193,2)="k)",-1000*VALUE(MID(G193,2,LEN(G193)-3)),VALUE(SUBSTITUTE(G193,",","")))))),IF(RIGHT(G193,1)="T",1000000000000*VALUE(LEFT(G193,LEN(G193)-1)),IF(RIGHT(G193,1)="M",1000000*VALUE(LEFT(G193,LEN(G193)-1)),IF(RIGHT(G193,1)="B",1000000000*VALUE(LEFT(G193,LEN(G193)-1)),IF(RIGHT(G193,1)="%",0.01*VALUE(LEFT(G193,LEN(G193)-1)),IF(RIGHT(G193,1)="k",1000*VALUE(LEFT(G193,LEN(G193)-1)),VALUE(SUBSTITUTE(G193,",",""))))))))),"N/A")</f>
        <v/>
      </c>
      <c r="P193">
        <f>MAX(J193:N193)</f>
        <v/>
      </c>
      <c r="Q193">
        <f>IFERROR(J144+MATCH(P193,J193:N193,0)-1,"")</f>
        <v/>
      </c>
      <c r="R193">
        <f>IF(Q193="","",MIN(J193:N193))</f>
        <v/>
      </c>
      <c r="S193">
        <f>IFERROR(J144+MATCH(R193,J193:N193,0)-1,"")</f>
        <v/>
      </c>
      <c r="T193">
        <f>IFERROR(AVERAGE(J193:N193),"")</f>
        <v/>
      </c>
      <c r="U193">
        <f>IFERROR(STDEV(J193:N193),"")</f>
        <v/>
      </c>
      <c r="V193">
        <f>IFERROR(IF(C193="-","",IF(ISBLANK(B193),"",IF(OR(ISNUMBER(FIND("Growth",B193)),ISNUMBER(FIND("Margin",B193))),"",(J193-T193)/U193))),"")</f>
        <v/>
      </c>
      <c r="W193">
        <f>IFERROR(IF(OR(D193="-",ISBLANK(D193)),"",(K193-T193)/U193),"")</f>
        <v/>
      </c>
      <c r="X193">
        <f>IFERROR(IF(OR(E193="-",ISBLANK(E193)),"",(L193-T193)/U193),"")</f>
        <v/>
      </c>
      <c r="Y193">
        <f>IFERROR(IF(OR(F193="-",ISBLANK(F193)),"",(M193-T193)/U193),"")</f>
        <v/>
      </c>
      <c r="Z193">
        <f>IFERROR(IF(OR(G193="-",ISBLANK(G193)),"",(N193-T193)/U193),"")</f>
        <v/>
      </c>
      <c r="AA193">
        <f>IF(MAX(MAX(V193:Z193),ABS(MIN(V193:Z193)))=ABS(MIN(V193:Z193)),MIN(V193:Z193),MAX(V193:Z193))</f>
        <v/>
      </c>
      <c r="AB193">
        <f>IFERROR(V144+MATCH(AA193,V193:Z193,0)-1,"")</f>
        <v/>
      </c>
      <c r="AC193">
        <f>IF(AB193&lt;&gt;"",IF(S193=AB193,"Low",IF(AB193=Q193,"High","")),"")</f>
        <v/>
      </c>
      <c r="AE193">
        <f>IF(ISNUMBER(MATCH("N/A",J193:N193,0)),"",IFERROR((5 * SUMPRODUCT(J144:N144,J193:N193) - PRODUCT(SUM(J144:N144),SUM(J193:N193))) / ((5 * SUM((J144^2)+(K144^2)+(L144^2)+(M144^2)+(N144^2))) - SUM(J144:N144)^2),""))</f>
        <v/>
      </c>
      <c r="AF193">
        <f>IFERROR(CORREL(J144:N144,J193:N193),"")</f>
        <v/>
      </c>
      <c r="AZ193">
        <f>IF(Q193=S193,0,1)</f>
        <v/>
      </c>
      <c r="BA193">
        <f>IF(AZ193=1,IF(Q193="","",IF(Q193=N144,"Yes","No")),"")</f>
        <v/>
      </c>
      <c r="BB193">
        <f>IF(BA193="Yes",P193,"")</f>
        <v/>
      </c>
      <c r="BC193">
        <f>IF(AZ193=1,IF(S193="","",IF(S193=N144,"Yes","No")),"")</f>
        <v/>
      </c>
      <c r="BD193">
        <f>IF(BC193="Yes",R193,"")</f>
        <v/>
      </c>
      <c r="BE193">
        <f>IFERROR(IF(SIGN(AE193)=1,"Increasing",IF(SIGN(AE193)=-1,"Decreasing","")),"")</f>
        <v/>
      </c>
      <c r="BF193">
        <f>IF(OR(AND(BE193="Increasing",BA193="Yes"),AND(BE193="Decreasing",BC193="Yes")),"Yes","No")</f>
        <v/>
      </c>
      <c r="BG193">
        <f>IF(I193="pos_trend","Yes","No")</f>
        <v/>
      </c>
      <c r="BH193">
        <f>IF(AF193&lt;&gt;"",IF(ABS(AF193)&gt;0.8,"Yes","No"),"")</f>
        <v/>
      </c>
    </row>
    <row r="194" spans="1:60">
      <c s="1" r="A194" t="n">
        <v>36</v>
      </c>
      <c r="B194" t="s">
        <v>422</v>
      </c>
      <c r="C194" t="s">
        <v>1939</v>
      </c>
      <c r="D194" t="s">
        <v>1940</v>
      </c>
      <c r="E194" t="s">
        <v>1941</v>
      </c>
      <c r="F194" t="s">
        <v>1920</v>
      </c>
      <c r="G194" t="s">
        <v>1921</v>
      </c>
      <c r="H194" t="s"/>
      <c r="I194">
        <f>IF(AND(K194&gt; J194, L194&gt; K194, M194&gt; L194, N194&gt; M194), "pos_trend", IF(AND(K194&lt; J194, L194&lt; K194, M194&lt; L194, N194&lt; M194), "neg_trend", "N/A"))</f>
        <v/>
      </c>
      <c r="J194">
        <f>IFERROR(IF(TRIM(C194)="-", "N/A", IF(RIGHT(C194,1)=")",IF(RIGHT(C194,2)="T)",-1000000000000*VALUE(MID(C194,2,LEN(C194)-3)),IF(RIGHT(C194,2)="M)",-1000000*VALUE(MID(C194,2,LEN(C194)-3)),IF(RIGHT(C194,2)="B)",-1000000000*VALUE(MID(C194,2,LEN(C194)-3)),IF(RIGHT(C194,2)="k)",-1000*VALUE(MID(C194,2,LEN(C194)-3)),VALUE(SUBSTITUTE(C194,",","")))))),IF(RIGHT(C194,1)="T",1000000000000*VALUE(LEFT(C194,LEN(C194)-1)),IF(RIGHT(C194,1)="M",1000000*VALUE(LEFT(C194,LEN(C194)-1)),IF(RIGHT(C194,1)="B",1000000000*VALUE(LEFT(C194,LEN(C194)-1)),IF(RIGHT(C194,1)="%",0.01*VALUE(LEFT(C194,LEN(C194)-1)),IF(RIGHT(C194,1)="k",1000*VALUE(LEFT(C194,LEN(C194)-1)),VALUE(SUBSTITUTE(C194,",",""))))))))),"N/A")</f>
        <v/>
      </c>
      <c r="K194">
        <f>IFERROR(IF(TRIM(D194)="-", "N/A", IF(RIGHT(D194,1)=")",IF(RIGHT(D194,2)="T)",-1000000000000*VALUE(MID(D194,2,LEN(D194)-3)),IF(RIGHT(D194,2)="M)",-1000000*VALUE(MID(D194,2,LEN(D194)-3)),IF(RIGHT(D194,2)="B)",-1000000000*VALUE(MID(D194,2,LEN(D194)-3)),IF(RIGHT(D194,2)="k)",-1000*VALUE(MID(D194,2,LEN(D194)-3)),VALUE(SUBSTITUTE(D194,",","")))))),IF(RIGHT(D194,1)="T",1000000000000*VALUE(LEFT(D194,LEN(D194)-1)),IF(RIGHT(D194,1)="M",1000000*VALUE(LEFT(D194,LEN(D194)-1)),IF(RIGHT(D194,1)="B",1000000000*VALUE(LEFT(D194,LEN(D194)-1)),IF(RIGHT(D194,1)="%",0.01*VALUE(LEFT(D194,LEN(D194)-1)),IF(RIGHT(D194,1)="k",1000*VALUE(LEFT(D194,LEN(D194)-1)),VALUE(SUBSTITUTE(D194,",",""))))))))),"N/A")</f>
        <v/>
      </c>
      <c r="L194">
        <f>IFERROR(IF(TRIM(E194)="-", "N/A", IF(RIGHT(E194,1)=")",IF(RIGHT(E194,2)="T)",-1000000000000*VALUE(MID(E194,2,LEN(E194)-3)),IF(RIGHT(E194,2)="M)",-1000000*VALUE(MID(E194,2,LEN(E194)-3)),IF(RIGHT(E194,2)="B)",-1000000000*VALUE(MID(E194,2,LEN(E194)-3)),IF(RIGHT(E194,2)="k)",-1000*VALUE(MID(E194,2,LEN(E194)-3)),VALUE(SUBSTITUTE(E194,",","")))))),IF(RIGHT(E194,1)="T",1000000000000*VALUE(LEFT(E194,LEN(E194)-1)),IF(RIGHT(E194,1)="M",1000000*VALUE(LEFT(E194,LEN(E194)-1)),IF(RIGHT(E194,1)="B",1000000000*VALUE(LEFT(E194,LEN(E194)-1)),IF(RIGHT(E194,1)="%",0.01*VALUE(LEFT(E194,LEN(E194)-1)),IF(RIGHT(E194,1)="k",1000*VALUE(LEFT(E194,LEN(E194)-1)),VALUE(SUBSTITUTE(E194,",",""))))))))),"N/A")</f>
        <v/>
      </c>
      <c r="M194">
        <f>IFERROR(IF(TRIM(F194)="-", "N/A", IF(RIGHT(F194,1)=")",IF(RIGHT(F194,2)="T)",-1000000000000*VALUE(MID(F194,2,LEN(F194)-3)),IF(RIGHT(F194,2)="M)",-1000000*VALUE(MID(F194,2,LEN(F194)-3)),IF(RIGHT(F194,2)="B)",-1000000000*VALUE(MID(F194,2,LEN(F194)-3)),IF(RIGHT(F194,2)="k)",-1000*VALUE(MID(F194,2,LEN(F194)-3)),VALUE(SUBSTITUTE(F194,",","")))))),IF(RIGHT(F194,1)="T",1000000000000*VALUE(LEFT(F194,LEN(F194)-1)),IF(RIGHT(F194,1)="M",1000000*VALUE(LEFT(F194,LEN(F194)-1)),IF(RIGHT(F194,1)="B",1000000000*VALUE(LEFT(F194,LEN(F194)-1)),IF(RIGHT(F194,1)="%",0.01*VALUE(LEFT(F194,LEN(F194)-1)),IF(RIGHT(F194,1)="k",1000*VALUE(LEFT(F194,LEN(F194)-1)),VALUE(SUBSTITUTE(F194,",",""))))))))),"N/A")</f>
        <v/>
      </c>
      <c r="N194">
        <f>IFERROR(IF(TRIM(G194)="-", "N/A", IF(RIGHT(G194,1)=")",IF(RIGHT(G194,2)="T)",-1000000000000*VALUE(MID(G194,2,LEN(G194)-3)),IF(RIGHT(G194,2)="M)",-1000000*VALUE(MID(G194,2,LEN(G194)-3)),IF(RIGHT(G194,2)="B)",-1000000000*VALUE(MID(G194,2,LEN(G194)-3)),IF(RIGHT(G194,2)="k)",-1000*VALUE(MID(G194,2,LEN(G194)-3)),VALUE(SUBSTITUTE(G194,",","")))))),IF(RIGHT(G194,1)="T",1000000000000*VALUE(LEFT(G194,LEN(G194)-1)),IF(RIGHT(G194,1)="M",1000000*VALUE(LEFT(G194,LEN(G194)-1)),IF(RIGHT(G194,1)="B",1000000000*VALUE(LEFT(G194,LEN(G194)-1)),IF(RIGHT(G194,1)="%",0.01*VALUE(LEFT(G194,LEN(G194)-1)),IF(RIGHT(G194,1)="k",1000*VALUE(LEFT(G194,LEN(G194)-1)),VALUE(SUBSTITUTE(G194,",",""))))))))),"N/A")</f>
        <v/>
      </c>
      <c r="P194">
        <f>MAX(J194:N194)</f>
        <v/>
      </c>
      <c r="Q194">
        <f>IFERROR(J144+MATCH(P194,J194:N194,0)-1,"")</f>
        <v/>
      </c>
      <c r="R194">
        <f>IF(Q194="","",MIN(J194:N194))</f>
        <v/>
      </c>
      <c r="S194">
        <f>IFERROR(J144+MATCH(R194,J194:N194,0)-1,"")</f>
        <v/>
      </c>
      <c r="T194">
        <f>IFERROR(AVERAGE(J194:N194),"")</f>
        <v/>
      </c>
      <c r="U194">
        <f>IFERROR(STDEV(J194:N194),"")</f>
        <v/>
      </c>
      <c r="V194">
        <f>IFERROR(IF(C194="-","",IF(ISBLANK(B194),"",IF(OR(ISNUMBER(FIND("Growth",B194)),ISNUMBER(FIND("Margin",B194))),"",(J194-T194)/U194))),"")</f>
        <v/>
      </c>
      <c r="W194">
        <f>IFERROR(IF(OR(D194="-",ISBLANK(D194)),"",(K194-T194)/U194),"")</f>
        <v/>
      </c>
      <c r="X194">
        <f>IFERROR(IF(OR(E194="-",ISBLANK(E194)),"",(L194-T194)/U194),"")</f>
        <v/>
      </c>
      <c r="Y194">
        <f>IFERROR(IF(OR(F194="-",ISBLANK(F194)),"",(M194-T194)/U194),"")</f>
        <v/>
      </c>
      <c r="Z194">
        <f>IFERROR(IF(OR(G194="-",ISBLANK(G194)),"",(N194-T194)/U194),"")</f>
        <v/>
      </c>
      <c r="AA194">
        <f>IF(MAX(MAX(V194:Z194),ABS(MIN(V194:Z194)))=ABS(MIN(V194:Z194)),MIN(V194:Z194),MAX(V194:Z194))</f>
        <v/>
      </c>
      <c r="AB194">
        <f>IFERROR(V144+MATCH(AA194,V194:Z194,0)-1,"")</f>
        <v/>
      </c>
      <c r="AC194">
        <f>IF(AB194&lt;&gt;"",IF(S194=AB194,"Low",IF(AB194=Q194,"High","")),"")</f>
        <v/>
      </c>
      <c r="AE194">
        <f>IF(ISNUMBER(MATCH("N/A",J194:N194,0)),"",IFERROR((5 * SUMPRODUCT(J144:N144,J194:N194) - PRODUCT(SUM(J144:N144),SUM(J194:N194))) / ((5 * SUM((J144^2)+(K144^2)+(L144^2)+(M144^2)+(N144^2))) - SUM(J144:N144)^2),""))</f>
        <v/>
      </c>
      <c r="AF194">
        <f>IFERROR(CORREL(J144:N144,J194:N194),"")</f>
        <v/>
      </c>
      <c r="AZ194">
        <f>IF(Q194=S194,0,1)</f>
        <v/>
      </c>
      <c r="BA194">
        <f>IF(AZ194=1,IF(Q194="","",IF(Q194=N144,"Yes","No")),"")</f>
        <v/>
      </c>
      <c r="BB194">
        <f>IF(BA194="Yes",P194,"")</f>
        <v/>
      </c>
      <c r="BC194">
        <f>IF(AZ194=1,IF(S194="","",IF(S194=N144,"Yes","No")),"")</f>
        <v/>
      </c>
      <c r="BD194">
        <f>IF(BC194="Yes",R194,"")</f>
        <v/>
      </c>
      <c r="BE194">
        <f>IFERROR(IF(SIGN(AE194)=1,"Increasing",IF(SIGN(AE194)=-1,"Decreasing","")),"")</f>
        <v/>
      </c>
      <c r="BF194">
        <f>IF(OR(AND(BE194="Increasing",BA194="Yes"),AND(BE194="Decreasing",BC194="Yes")),"Yes","No")</f>
        <v/>
      </c>
      <c r="BG194">
        <f>IF(I194="pos_trend","Yes","No")</f>
        <v/>
      </c>
      <c r="BH194">
        <f>IF(AF194&lt;&gt;"",IF(ABS(AF194)&gt;0.8,"Yes","No"),"")</f>
        <v/>
      </c>
    </row>
    <row r="195" spans="1:60">
      <c s="1" r="A195" t="n">
        <v>37</v>
      </c>
      <c r="B195" t="s">
        <v>423</v>
      </c>
      <c r="C195" t="s">
        <v>1942</v>
      </c>
      <c r="D195" t="s">
        <v>1943</v>
      </c>
      <c r="E195" t="s">
        <v>1944</v>
      </c>
      <c r="F195" t="s">
        <v>1945</v>
      </c>
      <c r="G195" t="s">
        <v>1732</v>
      </c>
      <c r="H195" t="s"/>
      <c r="I195">
        <f>IF(AND(K195&gt; J195, L195&gt; K195, M195&gt; L195, N195&gt; M195), "pos_trend", IF(AND(K195&lt; J195, L195&lt; K195, M195&lt; L195, N195&lt; M195), "neg_trend", "N/A"))</f>
        <v/>
      </c>
      <c r="J195">
        <f>IFERROR(IF(TRIM(C195)="-", "N/A", IF(RIGHT(C195,1)=")",IF(RIGHT(C195,2)="T)",-1000000000000*VALUE(MID(C195,2,LEN(C195)-3)),IF(RIGHT(C195,2)="M)",-1000000*VALUE(MID(C195,2,LEN(C195)-3)),IF(RIGHT(C195,2)="B)",-1000000000*VALUE(MID(C195,2,LEN(C195)-3)),IF(RIGHT(C195,2)="k)",-1000*VALUE(MID(C195,2,LEN(C195)-3)),VALUE(SUBSTITUTE(C195,",","")))))),IF(RIGHT(C195,1)="T",1000000000000*VALUE(LEFT(C195,LEN(C195)-1)),IF(RIGHT(C195,1)="M",1000000*VALUE(LEFT(C195,LEN(C195)-1)),IF(RIGHT(C195,1)="B",1000000000*VALUE(LEFT(C195,LEN(C195)-1)),IF(RIGHT(C195,1)="%",0.01*VALUE(LEFT(C195,LEN(C195)-1)),IF(RIGHT(C195,1)="k",1000*VALUE(LEFT(C195,LEN(C195)-1)),VALUE(SUBSTITUTE(C195,",",""))))))))),"N/A")</f>
        <v/>
      </c>
      <c r="K195">
        <f>IFERROR(IF(TRIM(D195)="-", "N/A", IF(RIGHT(D195,1)=")",IF(RIGHT(D195,2)="T)",-1000000000000*VALUE(MID(D195,2,LEN(D195)-3)),IF(RIGHT(D195,2)="M)",-1000000*VALUE(MID(D195,2,LEN(D195)-3)),IF(RIGHT(D195,2)="B)",-1000000000*VALUE(MID(D195,2,LEN(D195)-3)),IF(RIGHT(D195,2)="k)",-1000*VALUE(MID(D195,2,LEN(D195)-3)),VALUE(SUBSTITUTE(D195,",","")))))),IF(RIGHT(D195,1)="T",1000000000000*VALUE(LEFT(D195,LEN(D195)-1)),IF(RIGHT(D195,1)="M",1000000*VALUE(LEFT(D195,LEN(D195)-1)),IF(RIGHT(D195,1)="B",1000000000*VALUE(LEFT(D195,LEN(D195)-1)),IF(RIGHT(D195,1)="%",0.01*VALUE(LEFT(D195,LEN(D195)-1)),IF(RIGHT(D195,1)="k",1000*VALUE(LEFT(D195,LEN(D195)-1)),VALUE(SUBSTITUTE(D195,",",""))))))))),"N/A")</f>
        <v/>
      </c>
      <c r="L195">
        <f>IFERROR(IF(TRIM(E195)="-", "N/A", IF(RIGHT(E195,1)=")",IF(RIGHT(E195,2)="T)",-1000000000000*VALUE(MID(E195,2,LEN(E195)-3)),IF(RIGHT(E195,2)="M)",-1000000*VALUE(MID(E195,2,LEN(E195)-3)),IF(RIGHT(E195,2)="B)",-1000000000*VALUE(MID(E195,2,LEN(E195)-3)),IF(RIGHT(E195,2)="k)",-1000*VALUE(MID(E195,2,LEN(E195)-3)),VALUE(SUBSTITUTE(E195,",","")))))),IF(RIGHT(E195,1)="T",1000000000000*VALUE(LEFT(E195,LEN(E195)-1)),IF(RIGHT(E195,1)="M",1000000*VALUE(LEFT(E195,LEN(E195)-1)),IF(RIGHT(E195,1)="B",1000000000*VALUE(LEFT(E195,LEN(E195)-1)),IF(RIGHT(E195,1)="%",0.01*VALUE(LEFT(E195,LEN(E195)-1)),IF(RIGHT(E195,1)="k",1000*VALUE(LEFT(E195,LEN(E195)-1)),VALUE(SUBSTITUTE(E195,",",""))))))))),"N/A")</f>
        <v/>
      </c>
      <c r="M195">
        <f>IFERROR(IF(TRIM(F195)="-", "N/A", IF(RIGHT(F195,1)=")",IF(RIGHT(F195,2)="T)",-1000000000000*VALUE(MID(F195,2,LEN(F195)-3)),IF(RIGHT(F195,2)="M)",-1000000*VALUE(MID(F195,2,LEN(F195)-3)),IF(RIGHT(F195,2)="B)",-1000000000*VALUE(MID(F195,2,LEN(F195)-3)),IF(RIGHT(F195,2)="k)",-1000*VALUE(MID(F195,2,LEN(F195)-3)),VALUE(SUBSTITUTE(F195,",","")))))),IF(RIGHT(F195,1)="T",1000000000000*VALUE(LEFT(F195,LEN(F195)-1)),IF(RIGHT(F195,1)="M",1000000*VALUE(LEFT(F195,LEN(F195)-1)),IF(RIGHT(F195,1)="B",1000000000*VALUE(LEFT(F195,LEN(F195)-1)),IF(RIGHT(F195,1)="%",0.01*VALUE(LEFT(F195,LEN(F195)-1)),IF(RIGHT(F195,1)="k",1000*VALUE(LEFT(F195,LEN(F195)-1)),VALUE(SUBSTITUTE(F195,",",""))))))))),"N/A")</f>
        <v/>
      </c>
      <c r="N195">
        <f>IFERROR(IF(TRIM(G195)="-", "N/A", IF(RIGHT(G195,1)=")",IF(RIGHT(G195,2)="T)",-1000000000000*VALUE(MID(G195,2,LEN(G195)-3)),IF(RIGHT(G195,2)="M)",-1000000*VALUE(MID(G195,2,LEN(G195)-3)),IF(RIGHT(G195,2)="B)",-1000000000*VALUE(MID(G195,2,LEN(G195)-3)),IF(RIGHT(G195,2)="k)",-1000*VALUE(MID(G195,2,LEN(G195)-3)),VALUE(SUBSTITUTE(G195,",","")))))),IF(RIGHT(G195,1)="T",1000000000000*VALUE(LEFT(G195,LEN(G195)-1)),IF(RIGHT(G195,1)="M",1000000*VALUE(LEFT(G195,LEN(G195)-1)),IF(RIGHT(G195,1)="B",1000000000*VALUE(LEFT(G195,LEN(G195)-1)),IF(RIGHT(G195,1)="%",0.01*VALUE(LEFT(G195,LEN(G195)-1)),IF(RIGHT(G195,1)="k",1000*VALUE(LEFT(G195,LEN(G195)-1)),VALUE(SUBSTITUTE(G195,",",""))))))))),"N/A")</f>
        <v/>
      </c>
      <c r="P195">
        <f>MAX(J195:N195)</f>
        <v/>
      </c>
      <c r="Q195">
        <f>IFERROR(J144+MATCH(P195,J195:N195,0)-1,"")</f>
        <v/>
      </c>
      <c r="R195">
        <f>IF(Q195="","",MIN(J195:N195))</f>
        <v/>
      </c>
      <c r="S195">
        <f>IFERROR(J144+MATCH(R195,J195:N195,0)-1,"")</f>
        <v/>
      </c>
      <c r="T195">
        <f>IFERROR(AVERAGE(J195:N195),"")</f>
        <v/>
      </c>
      <c r="U195">
        <f>IFERROR(STDEV(J195:N195),"")</f>
        <v/>
      </c>
      <c r="V195">
        <f>IFERROR(IF(C195="-","",IF(ISBLANK(B195),"",IF(OR(ISNUMBER(FIND("Growth",B195)),ISNUMBER(FIND("Margin",B195))),"",(J195-T195)/U195))),"")</f>
        <v/>
      </c>
      <c r="W195">
        <f>IFERROR(IF(OR(D195="-",ISBLANK(D195)),"",(K195-T195)/U195),"")</f>
        <v/>
      </c>
      <c r="X195">
        <f>IFERROR(IF(OR(E195="-",ISBLANK(E195)),"",(L195-T195)/U195),"")</f>
        <v/>
      </c>
      <c r="Y195">
        <f>IFERROR(IF(OR(F195="-",ISBLANK(F195)),"",(M195-T195)/U195),"")</f>
        <v/>
      </c>
      <c r="Z195">
        <f>IFERROR(IF(OR(G195="-",ISBLANK(G195)),"",(N195-T195)/U195),"")</f>
        <v/>
      </c>
      <c r="AA195">
        <f>IF(MAX(MAX(V195:Z195),ABS(MIN(V195:Z195)))=ABS(MIN(V195:Z195)),MIN(V195:Z195),MAX(V195:Z195))</f>
        <v/>
      </c>
      <c r="AB195">
        <f>IFERROR(V144+MATCH(AA195,V195:Z195,0)-1,"")</f>
        <v/>
      </c>
      <c r="AC195">
        <f>IF(AB195&lt;&gt;"",IF(S195=AB195,"Low",IF(AB195=Q195,"High","")),"")</f>
        <v/>
      </c>
      <c r="AE195">
        <f>IF(ISNUMBER(MATCH("N/A",J195:N195,0)),"",IFERROR((5 * SUMPRODUCT(J144:N144,J195:N195) - PRODUCT(SUM(J144:N144),SUM(J195:N195))) / ((5 * SUM((J144^2)+(K144^2)+(L144^2)+(M144^2)+(N144^2))) - SUM(J144:N144)^2),""))</f>
        <v/>
      </c>
      <c r="AF195">
        <f>IFERROR(CORREL(J144:N144,J195:N195),"")</f>
        <v/>
      </c>
      <c r="AZ195">
        <f>IF(Q195=S195,0,1)</f>
        <v/>
      </c>
      <c r="BA195">
        <f>IF(AZ195=1,IF(Q195="","",IF(Q195=N144,"Yes","No")),"")</f>
        <v/>
      </c>
      <c r="BB195">
        <f>IF(BA195="Yes",P195,"")</f>
        <v/>
      </c>
      <c r="BC195">
        <f>IF(AZ195=1,IF(S195="","",IF(S195=N144,"Yes","No")),"")</f>
        <v/>
      </c>
      <c r="BD195">
        <f>IF(BC195="Yes",R195,"")</f>
        <v/>
      </c>
      <c r="BE195">
        <f>IFERROR(IF(SIGN(AE195)=1,"Increasing",IF(SIGN(AE195)=-1,"Decreasing","")),"")</f>
        <v/>
      </c>
      <c r="BF195">
        <f>IF(OR(AND(BE195="Increasing",BA195="Yes"),AND(BE195="Decreasing",BC195="Yes")),"Yes","No")</f>
        <v/>
      </c>
      <c r="BG195">
        <f>IF(I195="pos_trend","Yes","No")</f>
        <v/>
      </c>
      <c r="BH195">
        <f>IF(AF195&lt;&gt;"",IF(ABS(AF195)&gt;0.8,"Yes","No"),"")</f>
        <v/>
      </c>
    </row>
    <row r="196" spans="1:60">
      <c s="1" r="A196" t="n">
        <v>38</v>
      </c>
      <c r="B196" t="s">
        <v>429</v>
      </c>
      <c r="C196" t="s">
        <v>264</v>
      </c>
      <c r="D196" t="s">
        <v>1946</v>
      </c>
      <c r="E196" t="s">
        <v>1947</v>
      </c>
      <c r="F196" t="s">
        <v>1948</v>
      </c>
      <c r="G196" t="s">
        <v>1949</v>
      </c>
      <c r="H196" t="s"/>
      <c r="I196">
        <f>IF(AND(K196&gt; J196, L196&gt; K196, M196&gt; L196, N196&gt; M196), "pos_trend", IF(AND(K196&lt; J196, L196&lt; K196, M196&lt; L196, N196&lt; M196), "neg_trend", "N/A"))</f>
        <v/>
      </c>
      <c r="J196">
        <f>IFERROR(IF(TRIM(C196)="-", "N/A", IF(RIGHT(C196,1)=")",IF(RIGHT(C196,2)="T)",-1000000000000*VALUE(MID(C196,2,LEN(C196)-3)),IF(RIGHT(C196,2)="M)",-1000000*VALUE(MID(C196,2,LEN(C196)-3)),IF(RIGHT(C196,2)="B)",-1000000000*VALUE(MID(C196,2,LEN(C196)-3)),IF(RIGHT(C196,2)="k)",-1000*VALUE(MID(C196,2,LEN(C196)-3)),VALUE(SUBSTITUTE(C196,",","")))))),IF(RIGHT(C196,1)="T",1000000000000*VALUE(LEFT(C196,LEN(C196)-1)),IF(RIGHT(C196,1)="M",1000000*VALUE(LEFT(C196,LEN(C196)-1)),IF(RIGHT(C196,1)="B",1000000000*VALUE(LEFT(C196,LEN(C196)-1)),IF(RIGHT(C196,1)="%",0.01*VALUE(LEFT(C196,LEN(C196)-1)),IF(RIGHT(C196,1)="k",1000*VALUE(LEFT(C196,LEN(C196)-1)),VALUE(SUBSTITUTE(C196,",",""))))))))),"N/A")</f>
        <v/>
      </c>
      <c r="K196">
        <f>IFERROR(IF(TRIM(D196)="-", "N/A", IF(RIGHT(D196,1)=")",IF(RIGHT(D196,2)="T)",-1000000000000*VALUE(MID(D196,2,LEN(D196)-3)),IF(RIGHT(D196,2)="M)",-1000000*VALUE(MID(D196,2,LEN(D196)-3)),IF(RIGHT(D196,2)="B)",-1000000000*VALUE(MID(D196,2,LEN(D196)-3)),IF(RIGHT(D196,2)="k)",-1000*VALUE(MID(D196,2,LEN(D196)-3)),VALUE(SUBSTITUTE(D196,",","")))))),IF(RIGHT(D196,1)="T",1000000000000*VALUE(LEFT(D196,LEN(D196)-1)),IF(RIGHT(D196,1)="M",1000000*VALUE(LEFT(D196,LEN(D196)-1)),IF(RIGHT(D196,1)="B",1000000000*VALUE(LEFT(D196,LEN(D196)-1)),IF(RIGHT(D196,1)="%",0.01*VALUE(LEFT(D196,LEN(D196)-1)),IF(RIGHT(D196,1)="k",1000*VALUE(LEFT(D196,LEN(D196)-1)),VALUE(SUBSTITUTE(D196,",",""))))))))),"N/A")</f>
        <v/>
      </c>
      <c r="L196">
        <f>IFERROR(IF(TRIM(E196)="-", "N/A", IF(RIGHT(E196,1)=")",IF(RIGHT(E196,2)="T)",-1000000000000*VALUE(MID(E196,2,LEN(E196)-3)),IF(RIGHT(E196,2)="M)",-1000000*VALUE(MID(E196,2,LEN(E196)-3)),IF(RIGHT(E196,2)="B)",-1000000000*VALUE(MID(E196,2,LEN(E196)-3)),IF(RIGHT(E196,2)="k)",-1000*VALUE(MID(E196,2,LEN(E196)-3)),VALUE(SUBSTITUTE(E196,",","")))))),IF(RIGHT(E196,1)="T",1000000000000*VALUE(LEFT(E196,LEN(E196)-1)),IF(RIGHT(E196,1)="M",1000000*VALUE(LEFT(E196,LEN(E196)-1)),IF(RIGHT(E196,1)="B",1000000000*VALUE(LEFT(E196,LEN(E196)-1)),IF(RIGHT(E196,1)="%",0.01*VALUE(LEFT(E196,LEN(E196)-1)),IF(RIGHT(E196,1)="k",1000*VALUE(LEFT(E196,LEN(E196)-1)),VALUE(SUBSTITUTE(E196,",",""))))))))),"N/A")</f>
        <v/>
      </c>
      <c r="M196">
        <f>IFERROR(IF(TRIM(F196)="-", "N/A", IF(RIGHT(F196,1)=")",IF(RIGHT(F196,2)="T)",-1000000000000*VALUE(MID(F196,2,LEN(F196)-3)),IF(RIGHT(F196,2)="M)",-1000000*VALUE(MID(F196,2,LEN(F196)-3)),IF(RIGHT(F196,2)="B)",-1000000000*VALUE(MID(F196,2,LEN(F196)-3)),IF(RIGHT(F196,2)="k)",-1000*VALUE(MID(F196,2,LEN(F196)-3)),VALUE(SUBSTITUTE(F196,",","")))))),IF(RIGHT(F196,1)="T",1000000000000*VALUE(LEFT(F196,LEN(F196)-1)),IF(RIGHT(F196,1)="M",1000000*VALUE(LEFT(F196,LEN(F196)-1)),IF(RIGHT(F196,1)="B",1000000000*VALUE(LEFT(F196,LEN(F196)-1)),IF(RIGHT(F196,1)="%",0.01*VALUE(LEFT(F196,LEN(F196)-1)),IF(RIGHT(F196,1)="k",1000*VALUE(LEFT(F196,LEN(F196)-1)),VALUE(SUBSTITUTE(F196,",",""))))))))),"N/A")</f>
        <v/>
      </c>
      <c r="N196">
        <f>IFERROR(IF(TRIM(G196)="-", "N/A", IF(RIGHT(G196,1)=")",IF(RIGHT(G196,2)="T)",-1000000000000*VALUE(MID(G196,2,LEN(G196)-3)),IF(RIGHT(G196,2)="M)",-1000000*VALUE(MID(G196,2,LEN(G196)-3)),IF(RIGHT(G196,2)="B)",-1000000000*VALUE(MID(G196,2,LEN(G196)-3)),IF(RIGHT(G196,2)="k)",-1000*VALUE(MID(G196,2,LEN(G196)-3)),VALUE(SUBSTITUTE(G196,",","")))))),IF(RIGHT(G196,1)="T",1000000000000*VALUE(LEFT(G196,LEN(G196)-1)),IF(RIGHT(G196,1)="M",1000000*VALUE(LEFT(G196,LEN(G196)-1)),IF(RIGHT(G196,1)="B",1000000000*VALUE(LEFT(G196,LEN(G196)-1)),IF(RIGHT(G196,1)="%",0.01*VALUE(LEFT(G196,LEN(G196)-1)),IF(RIGHT(G196,1)="k",1000*VALUE(LEFT(G196,LEN(G196)-1)),VALUE(SUBSTITUTE(G196,",",""))))))))),"N/A")</f>
        <v/>
      </c>
      <c r="P196">
        <f>MAX(J196:N196)</f>
        <v/>
      </c>
      <c r="Q196">
        <f>IFERROR(J144+MATCH(P196,J196:N196,0)-1,"")</f>
        <v/>
      </c>
      <c r="R196">
        <f>IF(Q196="","",MIN(J196:N196))</f>
        <v/>
      </c>
      <c r="S196">
        <f>IFERROR(J144+MATCH(R196,J196:N196,0)-1,"")</f>
        <v/>
      </c>
      <c r="T196">
        <f>IFERROR(AVERAGE(J196:N196),"")</f>
        <v/>
      </c>
      <c r="U196">
        <f>IFERROR(STDEV(J196:N196),"")</f>
        <v/>
      </c>
      <c r="V196">
        <f>IFERROR(IF(C196="-","",IF(ISBLANK(B196),"",IF(OR(ISNUMBER(FIND("Growth",B196)),ISNUMBER(FIND("Margin",B196))),"",(J196-T196)/U196))),"")</f>
        <v/>
      </c>
      <c r="W196">
        <f>IFERROR(IF(OR(D196="-",ISBLANK(D196)),"",(K196-T196)/U196),"")</f>
        <v/>
      </c>
      <c r="X196">
        <f>IFERROR(IF(OR(E196="-",ISBLANK(E196)),"",(L196-T196)/U196),"")</f>
        <v/>
      </c>
      <c r="Y196">
        <f>IFERROR(IF(OR(F196="-",ISBLANK(F196)),"",(M196-T196)/U196),"")</f>
        <v/>
      </c>
      <c r="Z196">
        <f>IFERROR(IF(OR(G196="-",ISBLANK(G196)),"",(N196-T196)/U196),"")</f>
        <v/>
      </c>
      <c r="AA196">
        <f>IF(MAX(MAX(V196:Z196),ABS(MIN(V196:Z196)))=ABS(MIN(V196:Z196)),MIN(V196:Z196),MAX(V196:Z196))</f>
        <v/>
      </c>
      <c r="AB196">
        <f>IFERROR(V144+MATCH(AA196,V196:Z196,0)-1,"")</f>
        <v/>
      </c>
      <c r="AC196">
        <f>IF(AB196&lt;&gt;"",IF(S196=AB196,"Low",IF(AB196=Q196,"High","")),"")</f>
        <v/>
      </c>
      <c r="AE196">
        <f>IF(ISNUMBER(MATCH("N/A",J196:N196,0)),"",IFERROR((5 * SUMPRODUCT(J144:N144,J196:N196) - PRODUCT(SUM(J144:N144),SUM(J196:N196))) / ((5 * SUM((J144^2)+(K144^2)+(L144^2)+(M144^2)+(N144^2))) - SUM(J144:N144)^2),""))</f>
        <v/>
      </c>
      <c r="AF196">
        <f>IFERROR(CORREL(J144:N144,J196:N196),"")</f>
        <v/>
      </c>
      <c r="AZ196">
        <f>IF(Q196=S196,0,1)</f>
        <v/>
      </c>
      <c r="BA196">
        <f>IF(AZ196=1,IF(Q196="","",IF(Q196=N144,"Yes","No")),"")</f>
        <v/>
      </c>
      <c r="BB196">
        <f>IF(BA196="Yes",P196,"")</f>
        <v/>
      </c>
      <c r="BC196">
        <f>IF(AZ196=1,IF(S196="","",IF(S196=N144,"Yes","No")),"")</f>
        <v/>
      </c>
      <c r="BD196">
        <f>IF(BC196="Yes",R196,"")</f>
        <v/>
      </c>
      <c r="BE196">
        <f>IFERROR(IF(SIGN(AE196)=1,"Increasing",IF(SIGN(AE196)=-1,"Decreasing","")),"")</f>
        <v/>
      </c>
      <c r="BF196">
        <f>IF(OR(AND(BE196="Increasing",BA196="Yes"),AND(BE196="Decreasing",BC196="Yes")),"Yes","No")</f>
        <v/>
      </c>
      <c r="BG196">
        <f>IF(I196="pos_trend","Yes","No")</f>
        <v/>
      </c>
      <c r="BH196">
        <f>IF(AF196&lt;&gt;"",IF(ABS(AF196)&gt;0.8,"Yes","No"),"")</f>
        <v/>
      </c>
    </row>
    <row r="197" spans="1:60">
      <c s="1" r="A197" t="n">
        <v>39</v>
      </c>
      <c r="B197" t="s">
        <v>434</v>
      </c>
      <c r="C197" t="s">
        <v>1950</v>
      </c>
      <c r="D197" t="s">
        <v>1951</v>
      </c>
      <c r="E197" t="s">
        <v>1952</v>
      </c>
      <c r="F197" t="s">
        <v>1953</v>
      </c>
      <c r="G197" t="s">
        <v>1954</v>
      </c>
      <c r="H197" t="s"/>
      <c r="I197">
        <f>IF(AND(K197&gt; J197, L197&gt; K197, M197&gt; L197, N197&gt; M197), "pos_trend", IF(AND(K197&lt; J197, L197&lt; K197, M197&lt; L197, N197&lt; M197), "neg_trend", "N/A"))</f>
        <v/>
      </c>
      <c r="J197">
        <f>IFERROR(IF(TRIM(C197)="-", "N/A", IF(RIGHT(C197,1)=")",IF(RIGHT(C197,2)="T)",-1000000000000*VALUE(MID(C197,2,LEN(C197)-3)),IF(RIGHT(C197,2)="M)",-1000000*VALUE(MID(C197,2,LEN(C197)-3)),IF(RIGHT(C197,2)="B)",-1000000000*VALUE(MID(C197,2,LEN(C197)-3)),IF(RIGHT(C197,2)="k)",-1000*VALUE(MID(C197,2,LEN(C197)-3)),VALUE(SUBSTITUTE(C197,",","")))))),IF(RIGHT(C197,1)="T",1000000000000*VALUE(LEFT(C197,LEN(C197)-1)),IF(RIGHT(C197,1)="M",1000000*VALUE(LEFT(C197,LEN(C197)-1)),IF(RIGHT(C197,1)="B",1000000000*VALUE(LEFT(C197,LEN(C197)-1)),IF(RIGHT(C197,1)="%",0.01*VALUE(LEFT(C197,LEN(C197)-1)),IF(RIGHT(C197,1)="k",1000*VALUE(LEFT(C197,LEN(C197)-1)),VALUE(SUBSTITUTE(C197,",",""))))))))),"N/A")</f>
        <v/>
      </c>
      <c r="K197">
        <f>IFERROR(IF(TRIM(D197)="-", "N/A", IF(RIGHT(D197,1)=")",IF(RIGHT(D197,2)="T)",-1000000000000*VALUE(MID(D197,2,LEN(D197)-3)),IF(RIGHT(D197,2)="M)",-1000000*VALUE(MID(D197,2,LEN(D197)-3)),IF(RIGHT(D197,2)="B)",-1000000000*VALUE(MID(D197,2,LEN(D197)-3)),IF(RIGHT(D197,2)="k)",-1000*VALUE(MID(D197,2,LEN(D197)-3)),VALUE(SUBSTITUTE(D197,",","")))))),IF(RIGHT(D197,1)="T",1000000000000*VALUE(LEFT(D197,LEN(D197)-1)),IF(RIGHT(D197,1)="M",1000000*VALUE(LEFT(D197,LEN(D197)-1)),IF(RIGHT(D197,1)="B",1000000000*VALUE(LEFT(D197,LEN(D197)-1)),IF(RIGHT(D197,1)="%",0.01*VALUE(LEFT(D197,LEN(D197)-1)),IF(RIGHT(D197,1)="k",1000*VALUE(LEFT(D197,LEN(D197)-1)),VALUE(SUBSTITUTE(D197,",",""))))))))),"N/A")</f>
        <v/>
      </c>
      <c r="L197">
        <f>IFERROR(IF(TRIM(E197)="-", "N/A", IF(RIGHT(E197,1)=")",IF(RIGHT(E197,2)="T)",-1000000000000*VALUE(MID(E197,2,LEN(E197)-3)),IF(RIGHT(E197,2)="M)",-1000000*VALUE(MID(E197,2,LEN(E197)-3)),IF(RIGHT(E197,2)="B)",-1000000000*VALUE(MID(E197,2,LEN(E197)-3)),IF(RIGHT(E197,2)="k)",-1000*VALUE(MID(E197,2,LEN(E197)-3)),VALUE(SUBSTITUTE(E197,",","")))))),IF(RIGHT(E197,1)="T",1000000000000*VALUE(LEFT(E197,LEN(E197)-1)),IF(RIGHT(E197,1)="M",1000000*VALUE(LEFT(E197,LEN(E197)-1)),IF(RIGHT(E197,1)="B",1000000000*VALUE(LEFT(E197,LEN(E197)-1)),IF(RIGHT(E197,1)="%",0.01*VALUE(LEFT(E197,LEN(E197)-1)),IF(RIGHT(E197,1)="k",1000*VALUE(LEFT(E197,LEN(E197)-1)),VALUE(SUBSTITUTE(E197,",",""))))))))),"N/A")</f>
        <v/>
      </c>
      <c r="M197">
        <f>IFERROR(IF(TRIM(F197)="-", "N/A", IF(RIGHT(F197,1)=")",IF(RIGHT(F197,2)="T)",-1000000000000*VALUE(MID(F197,2,LEN(F197)-3)),IF(RIGHT(F197,2)="M)",-1000000*VALUE(MID(F197,2,LEN(F197)-3)),IF(RIGHT(F197,2)="B)",-1000000000*VALUE(MID(F197,2,LEN(F197)-3)),IF(RIGHT(F197,2)="k)",-1000*VALUE(MID(F197,2,LEN(F197)-3)),VALUE(SUBSTITUTE(F197,",","")))))),IF(RIGHT(F197,1)="T",1000000000000*VALUE(LEFT(F197,LEN(F197)-1)),IF(RIGHT(F197,1)="M",1000000*VALUE(LEFT(F197,LEN(F197)-1)),IF(RIGHT(F197,1)="B",1000000000*VALUE(LEFT(F197,LEN(F197)-1)),IF(RIGHT(F197,1)="%",0.01*VALUE(LEFT(F197,LEN(F197)-1)),IF(RIGHT(F197,1)="k",1000*VALUE(LEFT(F197,LEN(F197)-1)),VALUE(SUBSTITUTE(F197,",",""))))))))),"N/A")</f>
        <v/>
      </c>
      <c r="N197">
        <f>IFERROR(IF(TRIM(G197)="-", "N/A", IF(RIGHT(G197,1)=")",IF(RIGHT(G197,2)="T)",-1000000000000*VALUE(MID(G197,2,LEN(G197)-3)),IF(RIGHT(G197,2)="M)",-1000000*VALUE(MID(G197,2,LEN(G197)-3)),IF(RIGHT(G197,2)="B)",-1000000000*VALUE(MID(G197,2,LEN(G197)-3)),IF(RIGHT(G197,2)="k)",-1000*VALUE(MID(G197,2,LEN(G197)-3)),VALUE(SUBSTITUTE(G197,",","")))))),IF(RIGHT(G197,1)="T",1000000000000*VALUE(LEFT(G197,LEN(G197)-1)),IF(RIGHT(G197,1)="M",1000000*VALUE(LEFT(G197,LEN(G197)-1)),IF(RIGHT(G197,1)="B",1000000000*VALUE(LEFT(G197,LEN(G197)-1)),IF(RIGHT(G197,1)="%",0.01*VALUE(LEFT(G197,LEN(G197)-1)),IF(RIGHT(G197,1)="k",1000*VALUE(LEFT(G197,LEN(G197)-1)),VALUE(SUBSTITUTE(G197,",",""))))))))),"N/A")</f>
        <v/>
      </c>
      <c r="P197">
        <f>MAX(J197:N197)</f>
        <v/>
      </c>
      <c r="Q197">
        <f>IFERROR(J144+MATCH(P197,J197:N197,0)-1,"")</f>
        <v/>
      </c>
      <c r="R197">
        <f>IF(Q197="","",MIN(J197:N197))</f>
        <v/>
      </c>
      <c r="S197">
        <f>IFERROR(J144+MATCH(R197,J197:N197,0)-1,"")</f>
        <v/>
      </c>
      <c r="T197">
        <f>IFERROR(AVERAGE(J197:N197),"")</f>
        <v/>
      </c>
      <c r="U197">
        <f>IFERROR(STDEV(J197:N197),"")</f>
        <v/>
      </c>
      <c r="V197">
        <f>IFERROR(IF(C197="-","",IF(ISBLANK(B197),"",IF(OR(ISNUMBER(FIND("Growth",B197)),ISNUMBER(FIND("Margin",B197))),"",(J197-T197)/U197))),"")</f>
        <v/>
      </c>
      <c r="W197">
        <f>IFERROR(IF(OR(D197="-",ISBLANK(D197)),"",(K197-T197)/U197),"")</f>
        <v/>
      </c>
      <c r="X197">
        <f>IFERROR(IF(OR(E197="-",ISBLANK(E197)),"",(L197-T197)/U197),"")</f>
        <v/>
      </c>
      <c r="Y197">
        <f>IFERROR(IF(OR(F197="-",ISBLANK(F197)),"",(M197-T197)/U197),"")</f>
        <v/>
      </c>
      <c r="Z197">
        <f>IFERROR(IF(OR(G197="-",ISBLANK(G197)),"",(N197-T197)/U197),"")</f>
        <v/>
      </c>
      <c r="AA197">
        <f>IF(MAX(MAX(V197:Z197),ABS(MIN(V197:Z197)))=ABS(MIN(V197:Z197)),MIN(V197:Z197),MAX(V197:Z197))</f>
        <v/>
      </c>
      <c r="AB197">
        <f>IFERROR(V144+MATCH(AA197,V197:Z197,0)-1,"")</f>
        <v/>
      </c>
      <c r="AC197">
        <f>IF(AB197&lt;&gt;"",IF(S197=AB197,"Low",IF(AB197=Q197,"High","")),"")</f>
        <v/>
      </c>
      <c r="AE197">
        <f>IF(ISNUMBER(MATCH("N/A",J197:N197,0)),"",IFERROR((5 * SUMPRODUCT(J144:N144,J197:N197) - PRODUCT(SUM(J144:N144),SUM(J197:N197))) / ((5 * SUM((J144^2)+(K144^2)+(L144^2)+(M144^2)+(N144^2))) - SUM(J144:N144)^2),""))</f>
        <v/>
      </c>
      <c r="AF197">
        <f>IFERROR(CORREL(J144:N144,J197:N197),"")</f>
        <v/>
      </c>
      <c r="AZ197">
        <f>IF(Q197=S197,0,1)</f>
        <v/>
      </c>
      <c r="BA197">
        <f>IF(AZ197=1,IF(Q197="","",IF(Q197=N144,"Yes","No")),"")</f>
        <v/>
      </c>
      <c r="BB197">
        <f>IF(BA197="Yes",P197,"")</f>
        <v/>
      </c>
      <c r="BC197">
        <f>IF(AZ197=1,IF(S197="","",IF(S197=N144,"Yes","No")),"")</f>
        <v/>
      </c>
      <c r="BD197">
        <f>IF(BC197="Yes",R197,"")</f>
        <v/>
      </c>
      <c r="BE197">
        <f>IFERROR(IF(SIGN(AE197)=1,"Increasing",IF(SIGN(AE197)=-1,"Decreasing","")),"")</f>
        <v/>
      </c>
      <c r="BF197">
        <f>IF(OR(AND(BE197="Increasing",BA197="Yes"),AND(BE197="Decreasing",BC197="Yes")),"Yes","No")</f>
        <v/>
      </c>
      <c r="BG197">
        <f>IF(I197="pos_trend","Yes","No")</f>
        <v/>
      </c>
      <c r="BH197">
        <f>IF(AF197&lt;&gt;"",IF(ABS(AF197)&gt;0.8,"Yes","No"),"")</f>
        <v/>
      </c>
    </row>
    <row r="198" spans="1:60">
      <c s="1" r="A198" t="n">
        <v>40</v>
      </c>
      <c r="B198" t="s">
        <v>440</v>
      </c>
      <c r="C198" t="s">
        <v>1955</v>
      </c>
      <c r="D198" t="s">
        <v>1956</v>
      </c>
      <c r="E198" t="s">
        <v>1957</v>
      </c>
      <c r="F198" t="s">
        <v>1958</v>
      </c>
      <c r="G198" t="s">
        <v>1959</v>
      </c>
      <c r="H198" t="s"/>
      <c r="I198">
        <f>IF(AND(K198&gt; J198, L198&gt; K198, M198&gt; L198, N198&gt; M198), "pos_trend", IF(AND(K198&lt; J198, L198&lt; K198, M198&lt; L198, N198&lt; M198), "neg_trend", "N/A"))</f>
        <v/>
      </c>
      <c r="J198">
        <f>IFERROR(IF(TRIM(C198)="-", "N/A", IF(RIGHT(C198,1)=")",IF(RIGHT(C198,2)="T)",-1000000000000*VALUE(MID(C198,2,LEN(C198)-3)),IF(RIGHT(C198,2)="M)",-1000000*VALUE(MID(C198,2,LEN(C198)-3)),IF(RIGHT(C198,2)="B)",-1000000000*VALUE(MID(C198,2,LEN(C198)-3)),IF(RIGHT(C198,2)="k)",-1000*VALUE(MID(C198,2,LEN(C198)-3)),VALUE(SUBSTITUTE(C198,",","")))))),IF(RIGHT(C198,1)="T",1000000000000*VALUE(LEFT(C198,LEN(C198)-1)),IF(RIGHT(C198,1)="M",1000000*VALUE(LEFT(C198,LEN(C198)-1)),IF(RIGHT(C198,1)="B",1000000000*VALUE(LEFT(C198,LEN(C198)-1)),IF(RIGHT(C198,1)="%",0.01*VALUE(LEFT(C198,LEN(C198)-1)),IF(RIGHT(C198,1)="k",1000*VALUE(LEFT(C198,LEN(C198)-1)),VALUE(SUBSTITUTE(C198,",",""))))))))),"N/A")</f>
        <v/>
      </c>
      <c r="K198">
        <f>IFERROR(IF(TRIM(D198)="-", "N/A", IF(RIGHT(D198,1)=")",IF(RIGHT(D198,2)="T)",-1000000000000*VALUE(MID(D198,2,LEN(D198)-3)),IF(RIGHT(D198,2)="M)",-1000000*VALUE(MID(D198,2,LEN(D198)-3)),IF(RIGHT(D198,2)="B)",-1000000000*VALUE(MID(D198,2,LEN(D198)-3)),IF(RIGHT(D198,2)="k)",-1000*VALUE(MID(D198,2,LEN(D198)-3)),VALUE(SUBSTITUTE(D198,",","")))))),IF(RIGHT(D198,1)="T",1000000000000*VALUE(LEFT(D198,LEN(D198)-1)),IF(RIGHT(D198,1)="M",1000000*VALUE(LEFT(D198,LEN(D198)-1)),IF(RIGHT(D198,1)="B",1000000000*VALUE(LEFT(D198,LEN(D198)-1)),IF(RIGHT(D198,1)="%",0.01*VALUE(LEFT(D198,LEN(D198)-1)),IF(RIGHT(D198,1)="k",1000*VALUE(LEFT(D198,LEN(D198)-1)),VALUE(SUBSTITUTE(D198,",",""))))))))),"N/A")</f>
        <v/>
      </c>
      <c r="L198">
        <f>IFERROR(IF(TRIM(E198)="-", "N/A", IF(RIGHT(E198,1)=")",IF(RIGHT(E198,2)="T)",-1000000000000*VALUE(MID(E198,2,LEN(E198)-3)),IF(RIGHT(E198,2)="M)",-1000000*VALUE(MID(E198,2,LEN(E198)-3)),IF(RIGHT(E198,2)="B)",-1000000000*VALUE(MID(E198,2,LEN(E198)-3)),IF(RIGHT(E198,2)="k)",-1000*VALUE(MID(E198,2,LEN(E198)-3)),VALUE(SUBSTITUTE(E198,",","")))))),IF(RIGHT(E198,1)="T",1000000000000*VALUE(LEFT(E198,LEN(E198)-1)),IF(RIGHT(E198,1)="M",1000000*VALUE(LEFT(E198,LEN(E198)-1)),IF(RIGHT(E198,1)="B",1000000000*VALUE(LEFT(E198,LEN(E198)-1)),IF(RIGHT(E198,1)="%",0.01*VALUE(LEFT(E198,LEN(E198)-1)),IF(RIGHT(E198,1)="k",1000*VALUE(LEFT(E198,LEN(E198)-1)),VALUE(SUBSTITUTE(E198,",",""))))))))),"N/A")</f>
        <v/>
      </c>
      <c r="M198">
        <f>IFERROR(IF(TRIM(F198)="-", "N/A", IF(RIGHT(F198,1)=")",IF(RIGHT(F198,2)="T)",-1000000000000*VALUE(MID(F198,2,LEN(F198)-3)),IF(RIGHT(F198,2)="M)",-1000000*VALUE(MID(F198,2,LEN(F198)-3)),IF(RIGHT(F198,2)="B)",-1000000000*VALUE(MID(F198,2,LEN(F198)-3)),IF(RIGHT(F198,2)="k)",-1000*VALUE(MID(F198,2,LEN(F198)-3)),VALUE(SUBSTITUTE(F198,",","")))))),IF(RIGHT(F198,1)="T",1000000000000*VALUE(LEFT(F198,LEN(F198)-1)),IF(RIGHT(F198,1)="M",1000000*VALUE(LEFT(F198,LEN(F198)-1)),IF(RIGHT(F198,1)="B",1000000000*VALUE(LEFT(F198,LEN(F198)-1)),IF(RIGHT(F198,1)="%",0.01*VALUE(LEFT(F198,LEN(F198)-1)),IF(RIGHT(F198,1)="k",1000*VALUE(LEFT(F198,LEN(F198)-1)),VALUE(SUBSTITUTE(F198,",",""))))))))),"N/A")</f>
        <v/>
      </c>
      <c r="N198">
        <f>IFERROR(IF(TRIM(G198)="-", "N/A", IF(RIGHT(G198,1)=")",IF(RIGHT(G198,2)="T)",-1000000000000*VALUE(MID(G198,2,LEN(G198)-3)),IF(RIGHT(G198,2)="M)",-1000000*VALUE(MID(G198,2,LEN(G198)-3)),IF(RIGHT(G198,2)="B)",-1000000000*VALUE(MID(G198,2,LEN(G198)-3)),IF(RIGHT(G198,2)="k)",-1000*VALUE(MID(G198,2,LEN(G198)-3)),VALUE(SUBSTITUTE(G198,",","")))))),IF(RIGHT(G198,1)="T",1000000000000*VALUE(LEFT(G198,LEN(G198)-1)),IF(RIGHT(G198,1)="M",1000000*VALUE(LEFT(G198,LEN(G198)-1)),IF(RIGHT(G198,1)="B",1000000000*VALUE(LEFT(G198,LEN(G198)-1)),IF(RIGHT(G198,1)="%",0.01*VALUE(LEFT(G198,LEN(G198)-1)),IF(RIGHT(G198,1)="k",1000*VALUE(LEFT(G198,LEN(G198)-1)),VALUE(SUBSTITUTE(G198,",",""))))))))),"N/A")</f>
        <v/>
      </c>
      <c r="P198">
        <f>MAX(J198:N198)</f>
        <v/>
      </c>
      <c r="Q198">
        <f>IFERROR(J144+MATCH(P198,J198:N198,0)-1,"")</f>
        <v/>
      </c>
      <c r="R198">
        <f>IF(Q198="","",MIN(J198:N198))</f>
        <v/>
      </c>
      <c r="S198">
        <f>IFERROR(J144+MATCH(R198,J198:N198,0)-1,"")</f>
        <v/>
      </c>
      <c r="T198">
        <f>IFERROR(AVERAGE(J198:N198),"")</f>
        <v/>
      </c>
      <c r="U198">
        <f>IFERROR(STDEV(J198:N198),"")</f>
        <v/>
      </c>
      <c r="V198">
        <f>IFERROR(IF(C198="-","",IF(ISBLANK(B198),"",IF(OR(ISNUMBER(FIND("Growth",B198)),ISNUMBER(FIND("Margin",B198))),"",(J198-T198)/U198))),"")</f>
        <v/>
      </c>
      <c r="W198">
        <f>IFERROR(IF(OR(D198="-",ISBLANK(D198)),"",(K198-T198)/U198),"")</f>
        <v/>
      </c>
      <c r="X198">
        <f>IFERROR(IF(OR(E198="-",ISBLANK(E198)),"",(L198-T198)/U198),"")</f>
        <v/>
      </c>
      <c r="Y198">
        <f>IFERROR(IF(OR(F198="-",ISBLANK(F198)),"",(M198-T198)/U198),"")</f>
        <v/>
      </c>
      <c r="Z198">
        <f>IFERROR(IF(OR(G198="-",ISBLANK(G198)),"",(N198-T198)/U198),"")</f>
        <v/>
      </c>
      <c r="AA198">
        <f>IF(MAX(MAX(V198:Z198),ABS(MIN(V198:Z198)))=ABS(MIN(V198:Z198)),MIN(V198:Z198),MAX(V198:Z198))</f>
        <v/>
      </c>
      <c r="AB198">
        <f>IFERROR(V144+MATCH(AA198,V198:Z198,0)-1,"")</f>
        <v/>
      </c>
      <c r="AC198">
        <f>IF(AB198&lt;&gt;"",IF(S198=AB198,"Low",IF(AB198=Q198,"High","")),"")</f>
        <v/>
      </c>
      <c r="AE198">
        <f>IF(ISNUMBER(MATCH("N/A",J198:N198,0)),"",IFERROR((5 * SUMPRODUCT(J144:N144,J198:N198) - PRODUCT(SUM(J144:N144),SUM(J198:N198))) / ((5 * SUM((J144^2)+(K144^2)+(L144^2)+(M144^2)+(N144^2))) - SUM(J144:N144)^2),""))</f>
        <v/>
      </c>
      <c r="AF198">
        <f>IFERROR(CORREL(J144:N144,J198:N198),"")</f>
        <v/>
      </c>
      <c r="AZ198">
        <f>IF(Q198=S198,0,1)</f>
        <v/>
      </c>
      <c r="BA198">
        <f>IF(AZ198=1,IF(Q198="","",IF(Q198=N144,"Yes","No")),"")</f>
        <v/>
      </c>
      <c r="BB198">
        <f>IF(BA198="Yes",P198,"")</f>
        <v/>
      </c>
      <c r="BC198">
        <f>IF(AZ198=1,IF(S198="","",IF(S198=N144,"Yes","No")),"")</f>
        <v/>
      </c>
      <c r="BD198">
        <f>IF(BC198="Yes",R198,"")</f>
        <v/>
      </c>
      <c r="BE198">
        <f>IFERROR(IF(SIGN(AE198)=1,"Increasing",IF(SIGN(AE198)=-1,"Decreasing","")),"")</f>
        <v/>
      </c>
      <c r="BF198">
        <f>IF(OR(AND(BE198="Increasing",BA198="Yes"),AND(BE198="Decreasing",BC198="Yes")),"Yes","No")</f>
        <v/>
      </c>
      <c r="BG198">
        <f>IF(I198="pos_trend","Yes","No")</f>
        <v/>
      </c>
      <c r="BH198">
        <f>IF(AF198&lt;&gt;"",IF(ABS(AF198)&gt;0.8,"Yes","No"),"")</f>
        <v/>
      </c>
    </row>
    <row r="199" spans="1:60">
      <c s="1" r="A199" t="n">
        <v>41</v>
      </c>
      <c r="B199" t="s">
        <v>444</v>
      </c>
      <c r="C199" t="s">
        <v>264</v>
      </c>
      <c r="D199" t="s">
        <v>1960</v>
      </c>
      <c r="E199" t="s">
        <v>1961</v>
      </c>
      <c r="F199" t="s">
        <v>1962</v>
      </c>
      <c r="G199" t="s">
        <v>1963</v>
      </c>
      <c r="H199" t="s"/>
      <c r="I199">
        <f>IF(AND(K199&gt; J199, L199&gt; K199, M199&gt; L199, N199&gt; M199), "pos_trend", IF(AND(K199&lt; J199, L199&lt; K199, M199&lt; L199, N199&lt; M199), "neg_trend", "N/A"))</f>
        <v/>
      </c>
      <c r="J199">
        <f>IFERROR(IF(TRIM(C199)="-", "N/A", IF(RIGHT(C199,1)=")",IF(RIGHT(C199,2)="T)",-1000000000000*VALUE(MID(C199,2,LEN(C199)-3)),IF(RIGHT(C199,2)="M)",-1000000*VALUE(MID(C199,2,LEN(C199)-3)),IF(RIGHT(C199,2)="B)",-1000000000*VALUE(MID(C199,2,LEN(C199)-3)),IF(RIGHT(C199,2)="k)",-1000*VALUE(MID(C199,2,LEN(C199)-3)),VALUE(SUBSTITUTE(C199,",","")))))),IF(RIGHT(C199,1)="T",1000000000000*VALUE(LEFT(C199,LEN(C199)-1)),IF(RIGHT(C199,1)="M",1000000*VALUE(LEFT(C199,LEN(C199)-1)),IF(RIGHT(C199,1)="B",1000000000*VALUE(LEFT(C199,LEN(C199)-1)),IF(RIGHT(C199,1)="%",0.01*VALUE(LEFT(C199,LEN(C199)-1)),IF(RIGHT(C199,1)="k",1000*VALUE(LEFT(C199,LEN(C199)-1)),VALUE(SUBSTITUTE(C199,",",""))))))))),"N/A")</f>
        <v/>
      </c>
      <c r="K199">
        <f>IFERROR(IF(TRIM(D199)="-", "N/A", IF(RIGHT(D199,1)=")",IF(RIGHT(D199,2)="T)",-1000000000000*VALUE(MID(D199,2,LEN(D199)-3)),IF(RIGHT(D199,2)="M)",-1000000*VALUE(MID(D199,2,LEN(D199)-3)),IF(RIGHT(D199,2)="B)",-1000000000*VALUE(MID(D199,2,LEN(D199)-3)),IF(RIGHT(D199,2)="k)",-1000*VALUE(MID(D199,2,LEN(D199)-3)),VALUE(SUBSTITUTE(D199,",","")))))),IF(RIGHT(D199,1)="T",1000000000000*VALUE(LEFT(D199,LEN(D199)-1)),IF(RIGHT(D199,1)="M",1000000*VALUE(LEFT(D199,LEN(D199)-1)),IF(RIGHT(D199,1)="B",1000000000*VALUE(LEFT(D199,LEN(D199)-1)),IF(RIGHT(D199,1)="%",0.01*VALUE(LEFT(D199,LEN(D199)-1)),IF(RIGHT(D199,1)="k",1000*VALUE(LEFT(D199,LEN(D199)-1)),VALUE(SUBSTITUTE(D199,",",""))))))))),"N/A")</f>
        <v/>
      </c>
      <c r="L199">
        <f>IFERROR(IF(TRIM(E199)="-", "N/A", IF(RIGHT(E199,1)=")",IF(RIGHT(E199,2)="T)",-1000000000000*VALUE(MID(E199,2,LEN(E199)-3)),IF(RIGHT(E199,2)="M)",-1000000*VALUE(MID(E199,2,LEN(E199)-3)),IF(RIGHT(E199,2)="B)",-1000000000*VALUE(MID(E199,2,LEN(E199)-3)),IF(RIGHT(E199,2)="k)",-1000*VALUE(MID(E199,2,LEN(E199)-3)),VALUE(SUBSTITUTE(E199,",","")))))),IF(RIGHT(E199,1)="T",1000000000000*VALUE(LEFT(E199,LEN(E199)-1)),IF(RIGHT(E199,1)="M",1000000*VALUE(LEFT(E199,LEN(E199)-1)),IF(RIGHT(E199,1)="B",1000000000*VALUE(LEFT(E199,LEN(E199)-1)),IF(RIGHT(E199,1)="%",0.01*VALUE(LEFT(E199,LEN(E199)-1)),IF(RIGHT(E199,1)="k",1000*VALUE(LEFT(E199,LEN(E199)-1)),VALUE(SUBSTITUTE(E199,",",""))))))))),"N/A")</f>
        <v/>
      </c>
      <c r="M199">
        <f>IFERROR(IF(TRIM(F199)="-", "N/A", IF(RIGHT(F199,1)=")",IF(RIGHT(F199,2)="T)",-1000000000000*VALUE(MID(F199,2,LEN(F199)-3)),IF(RIGHT(F199,2)="M)",-1000000*VALUE(MID(F199,2,LEN(F199)-3)),IF(RIGHT(F199,2)="B)",-1000000000*VALUE(MID(F199,2,LEN(F199)-3)),IF(RIGHT(F199,2)="k)",-1000*VALUE(MID(F199,2,LEN(F199)-3)),VALUE(SUBSTITUTE(F199,",","")))))),IF(RIGHT(F199,1)="T",1000000000000*VALUE(LEFT(F199,LEN(F199)-1)),IF(RIGHT(F199,1)="M",1000000*VALUE(LEFT(F199,LEN(F199)-1)),IF(RIGHT(F199,1)="B",1000000000*VALUE(LEFT(F199,LEN(F199)-1)),IF(RIGHT(F199,1)="%",0.01*VALUE(LEFT(F199,LEN(F199)-1)),IF(RIGHT(F199,1)="k",1000*VALUE(LEFT(F199,LEN(F199)-1)),VALUE(SUBSTITUTE(F199,",",""))))))))),"N/A")</f>
        <v/>
      </c>
      <c r="N199">
        <f>IFERROR(IF(TRIM(G199)="-", "N/A", IF(RIGHT(G199,1)=")",IF(RIGHT(G199,2)="T)",-1000000000000*VALUE(MID(G199,2,LEN(G199)-3)),IF(RIGHT(G199,2)="M)",-1000000*VALUE(MID(G199,2,LEN(G199)-3)),IF(RIGHT(G199,2)="B)",-1000000000*VALUE(MID(G199,2,LEN(G199)-3)),IF(RIGHT(G199,2)="k)",-1000*VALUE(MID(G199,2,LEN(G199)-3)),VALUE(SUBSTITUTE(G199,",","")))))),IF(RIGHT(G199,1)="T",1000000000000*VALUE(LEFT(G199,LEN(G199)-1)),IF(RIGHT(G199,1)="M",1000000*VALUE(LEFT(G199,LEN(G199)-1)),IF(RIGHT(G199,1)="B",1000000000*VALUE(LEFT(G199,LEN(G199)-1)),IF(RIGHT(G199,1)="%",0.01*VALUE(LEFT(G199,LEN(G199)-1)),IF(RIGHT(G199,1)="k",1000*VALUE(LEFT(G199,LEN(G199)-1)),VALUE(SUBSTITUTE(G199,",",""))))))))),"N/A")</f>
        <v/>
      </c>
      <c r="P199">
        <f>MAX(J199:N199)</f>
        <v/>
      </c>
      <c r="Q199">
        <f>IFERROR(J144+MATCH(P199,J199:N199,0)-1,"")</f>
        <v/>
      </c>
      <c r="R199">
        <f>IF(Q199="","",MIN(J199:N199))</f>
        <v/>
      </c>
      <c r="S199">
        <f>IFERROR(J144+MATCH(R199,J199:N199,0)-1,"")</f>
        <v/>
      </c>
      <c r="T199">
        <f>IFERROR(AVERAGE(J199:N199),"")</f>
        <v/>
      </c>
      <c r="U199">
        <f>IFERROR(STDEV(J199:N199),"")</f>
        <v/>
      </c>
      <c r="V199">
        <f>IFERROR(IF(C199="-","",IF(ISBLANK(B199),"",IF(OR(ISNUMBER(FIND("Growth",B199)),ISNUMBER(FIND("Margin",B199))),"",(J199-T199)/U199))),"")</f>
        <v/>
      </c>
      <c r="W199">
        <f>IFERROR(IF(OR(D199="-",ISBLANK(D199)),"",(K199-T199)/U199),"")</f>
        <v/>
      </c>
      <c r="X199">
        <f>IFERROR(IF(OR(E199="-",ISBLANK(E199)),"",(L199-T199)/U199),"")</f>
        <v/>
      </c>
      <c r="Y199">
        <f>IFERROR(IF(OR(F199="-",ISBLANK(F199)),"",(M199-T199)/U199),"")</f>
        <v/>
      </c>
      <c r="Z199">
        <f>IFERROR(IF(OR(G199="-",ISBLANK(G199)),"",(N199-T199)/U199),"")</f>
        <v/>
      </c>
      <c r="AA199">
        <f>IF(MAX(MAX(V199:Z199),ABS(MIN(V199:Z199)))=ABS(MIN(V199:Z199)),MIN(V199:Z199),MAX(V199:Z199))</f>
        <v/>
      </c>
      <c r="AB199">
        <f>IFERROR(V144+MATCH(AA199,V199:Z199,0)-1,"")</f>
        <v/>
      </c>
      <c r="AC199">
        <f>IF(AB199&lt;&gt;"",IF(S199=AB199,"Low",IF(AB199=Q199,"High","")),"")</f>
        <v/>
      </c>
      <c r="AE199">
        <f>IF(ISNUMBER(MATCH("N/A",J199:N199,0)),"",IFERROR((5 * SUMPRODUCT(J144:N144,J199:N199) - PRODUCT(SUM(J144:N144),SUM(J199:N199))) / ((5 * SUM((J144^2)+(K144^2)+(L144^2)+(M144^2)+(N144^2))) - SUM(J144:N144)^2),""))</f>
        <v/>
      </c>
      <c r="AF199">
        <f>IFERROR(CORREL(J144:N144,J199:N199),"")</f>
        <v/>
      </c>
      <c r="AZ199">
        <f>IF(Q199=S199,0,1)</f>
        <v/>
      </c>
      <c r="BA199">
        <f>IF(AZ199=1,IF(Q199="","",IF(Q199=N144,"Yes","No")),"")</f>
        <v/>
      </c>
      <c r="BB199">
        <f>IF(BA199="Yes",P199,"")</f>
        <v/>
      </c>
      <c r="BC199">
        <f>IF(AZ199=1,IF(S199="","",IF(S199=N144,"Yes","No")),"")</f>
        <v/>
      </c>
      <c r="BD199">
        <f>IF(BC199="Yes",R199,"")</f>
        <v/>
      </c>
      <c r="BE199">
        <f>IFERROR(IF(SIGN(AE199)=1,"Increasing",IF(SIGN(AE199)=-1,"Decreasing","")),"")</f>
        <v/>
      </c>
      <c r="BF199">
        <f>IF(OR(AND(BE199="Increasing",BA199="Yes"),AND(BE199="Decreasing",BC199="Yes")),"Yes","No")</f>
        <v/>
      </c>
      <c r="BG199">
        <f>IF(I199="pos_trend","Yes","No")</f>
        <v/>
      </c>
      <c r="BH199">
        <f>IF(AF199&lt;&gt;"",IF(ABS(AF199)&gt;0.8,"Yes","No"),"")</f>
        <v/>
      </c>
    </row>
    <row r="200" spans="1:60">
      <c s="1" r="A200" t="n">
        <v>42</v>
      </c>
      <c r="B200" t="s">
        <v>449</v>
      </c>
      <c r="C200" t="s">
        <v>1964</v>
      </c>
      <c r="D200" t="s">
        <v>1965</v>
      </c>
      <c r="E200" t="s">
        <v>1966</v>
      </c>
      <c r="F200" t="s">
        <v>1967</v>
      </c>
      <c r="G200" t="s">
        <v>1950</v>
      </c>
      <c r="H200" t="s"/>
      <c r="I200">
        <f>IF(AND(K200&gt; J200, L200&gt; K200, M200&gt; L200, N200&gt; M200), "pos_trend", IF(AND(K200&lt; J200, L200&lt; K200, M200&lt; L200, N200&lt; M200), "neg_trend", "N/A"))</f>
        <v/>
      </c>
      <c r="J200">
        <f>IFERROR(IF(TRIM(C200)="-", "N/A", IF(RIGHT(C200,1)=")",IF(RIGHT(C200,2)="T)",-1000000000000*VALUE(MID(C200,2,LEN(C200)-3)),IF(RIGHT(C200,2)="M)",-1000000*VALUE(MID(C200,2,LEN(C200)-3)),IF(RIGHT(C200,2)="B)",-1000000000*VALUE(MID(C200,2,LEN(C200)-3)),IF(RIGHT(C200,2)="k)",-1000*VALUE(MID(C200,2,LEN(C200)-3)),VALUE(SUBSTITUTE(C200,",","")))))),IF(RIGHT(C200,1)="T",1000000000000*VALUE(LEFT(C200,LEN(C200)-1)),IF(RIGHT(C200,1)="M",1000000*VALUE(LEFT(C200,LEN(C200)-1)),IF(RIGHT(C200,1)="B",1000000000*VALUE(LEFT(C200,LEN(C200)-1)),IF(RIGHT(C200,1)="%",0.01*VALUE(LEFT(C200,LEN(C200)-1)),IF(RIGHT(C200,1)="k",1000*VALUE(LEFT(C200,LEN(C200)-1)),VALUE(SUBSTITUTE(C200,",",""))))))))),"N/A")</f>
        <v/>
      </c>
      <c r="K200">
        <f>IFERROR(IF(TRIM(D200)="-", "N/A", IF(RIGHT(D200,1)=")",IF(RIGHT(D200,2)="T)",-1000000000000*VALUE(MID(D200,2,LEN(D200)-3)),IF(RIGHT(D200,2)="M)",-1000000*VALUE(MID(D200,2,LEN(D200)-3)),IF(RIGHT(D200,2)="B)",-1000000000*VALUE(MID(D200,2,LEN(D200)-3)),IF(RIGHT(D200,2)="k)",-1000*VALUE(MID(D200,2,LEN(D200)-3)),VALUE(SUBSTITUTE(D200,",","")))))),IF(RIGHT(D200,1)="T",1000000000000*VALUE(LEFT(D200,LEN(D200)-1)),IF(RIGHT(D200,1)="M",1000000*VALUE(LEFT(D200,LEN(D200)-1)),IF(RIGHT(D200,1)="B",1000000000*VALUE(LEFT(D200,LEN(D200)-1)),IF(RIGHT(D200,1)="%",0.01*VALUE(LEFT(D200,LEN(D200)-1)),IF(RIGHT(D200,1)="k",1000*VALUE(LEFT(D200,LEN(D200)-1)),VALUE(SUBSTITUTE(D200,",",""))))))))),"N/A")</f>
        <v/>
      </c>
      <c r="L200">
        <f>IFERROR(IF(TRIM(E200)="-", "N/A", IF(RIGHT(E200,1)=")",IF(RIGHT(E200,2)="T)",-1000000000000*VALUE(MID(E200,2,LEN(E200)-3)),IF(RIGHT(E200,2)="M)",-1000000*VALUE(MID(E200,2,LEN(E200)-3)),IF(RIGHT(E200,2)="B)",-1000000000*VALUE(MID(E200,2,LEN(E200)-3)),IF(RIGHT(E200,2)="k)",-1000*VALUE(MID(E200,2,LEN(E200)-3)),VALUE(SUBSTITUTE(E200,",","")))))),IF(RIGHT(E200,1)="T",1000000000000*VALUE(LEFT(E200,LEN(E200)-1)),IF(RIGHT(E200,1)="M",1000000*VALUE(LEFT(E200,LEN(E200)-1)),IF(RIGHT(E200,1)="B",1000000000*VALUE(LEFT(E200,LEN(E200)-1)),IF(RIGHT(E200,1)="%",0.01*VALUE(LEFT(E200,LEN(E200)-1)),IF(RIGHT(E200,1)="k",1000*VALUE(LEFT(E200,LEN(E200)-1)),VALUE(SUBSTITUTE(E200,",",""))))))))),"N/A")</f>
        <v/>
      </c>
      <c r="M200">
        <f>IFERROR(IF(TRIM(F200)="-", "N/A", IF(RIGHT(F200,1)=")",IF(RIGHT(F200,2)="T)",-1000000000000*VALUE(MID(F200,2,LEN(F200)-3)),IF(RIGHT(F200,2)="M)",-1000000*VALUE(MID(F200,2,LEN(F200)-3)),IF(RIGHT(F200,2)="B)",-1000000000*VALUE(MID(F200,2,LEN(F200)-3)),IF(RIGHT(F200,2)="k)",-1000*VALUE(MID(F200,2,LEN(F200)-3)),VALUE(SUBSTITUTE(F200,",","")))))),IF(RIGHT(F200,1)="T",1000000000000*VALUE(LEFT(F200,LEN(F200)-1)),IF(RIGHT(F200,1)="M",1000000*VALUE(LEFT(F200,LEN(F200)-1)),IF(RIGHT(F200,1)="B",1000000000*VALUE(LEFT(F200,LEN(F200)-1)),IF(RIGHT(F200,1)="%",0.01*VALUE(LEFT(F200,LEN(F200)-1)),IF(RIGHT(F200,1)="k",1000*VALUE(LEFT(F200,LEN(F200)-1)),VALUE(SUBSTITUTE(F200,",",""))))))))),"N/A")</f>
        <v/>
      </c>
      <c r="N200">
        <f>IFERROR(IF(TRIM(G200)="-", "N/A", IF(RIGHT(G200,1)=")",IF(RIGHT(G200,2)="T)",-1000000000000*VALUE(MID(G200,2,LEN(G200)-3)),IF(RIGHT(G200,2)="M)",-1000000*VALUE(MID(G200,2,LEN(G200)-3)),IF(RIGHT(G200,2)="B)",-1000000000*VALUE(MID(G200,2,LEN(G200)-3)),IF(RIGHT(G200,2)="k)",-1000*VALUE(MID(G200,2,LEN(G200)-3)),VALUE(SUBSTITUTE(G200,",","")))))),IF(RIGHT(G200,1)="T",1000000000000*VALUE(LEFT(G200,LEN(G200)-1)),IF(RIGHT(G200,1)="M",1000000*VALUE(LEFT(G200,LEN(G200)-1)),IF(RIGHT(G200,1)="B",1000000000*VALUE(LEFT(G200,LEN(G200)-1)),IF(RIGHT(G200,1)="%",0.01*VALUE(LEFT(G200,LEN(G200)-1)),IF(RIGHT(G200,1)="k",1000*VALUE(LEFT(G200,LEN(G200)-1)),VALUE(SUBSTITUTE(G200,",",""))))))))),"N/A")</f>
        <v/>
      </c>
      <c r="P200">
        <f>MAX(J200:N200)</f>
        <v/>
      </c>
      <c r="Q200">
        <f>IFERROR(J144+MATCH(P200,J200:N200,0)-1,"")</f>
        <v/>
      </c>
      <c r="R200">
        <f>IF(Q200="","",MIN(J200:N200))</f>
        <v/>
      </c>
      <c r="S200">
        <f>IFERROR(J144+MATCH(R200,J200:N200,0)-1,"")</f>
        <v/>
      </c>
      <c r="T200">
        <f>IFERROR(AVERAGE(J200:N200),"")</f>
        <v/>
      </c>
      <c r="U200">
        <f>IFERROR(STDEV(J200:N200),"")</f>
        <v/>
      </c>
      <c r="V200">
        <f>IFERROR(IF(C200="-","",IF(ISBLANK(B200),"",IF(OR(ISNUMBER(FIND("Growth",B200)),ISNUMBER(FIND("Margin",B200))),"",(J200-T200)/U200))),"")</f>
        <v/>
      </c>
      <c r="W200">
        <f>IFERROR(IF(OR(D200="-",ISBLANK(D200)),"",(K200-T200)/U200),"")</f>
        <v/>
      </c>
      <c r="X200">
        <f>IFERROR(IF(OR(E200="-",ISBLANK(E200)),"",(L200-T200)/U200),"")</f>
        <v/>
      </c>
      <c r="Y200">
        <f>IFERROR(IF(OR(F200="-",ISBLANK(F200)),"",(M200-T200)/U200),"")</f>
        <v/>
      </c>
      <c r="Z200">
        <f>IFERROR(IF(OR(G200="-",ISBLANK(G200)),"",(N200-T200)/U200),"")</f>
        <v/>
      </c>
      <c r="AA200">
        <f>IF(MAX(MAX(V200:Z200),ABS(MIN(V200:Z200)))=ABS(MIN(V200:Z200)),MIN(V200:Z200),MAX(V200:Z200))</f>
        <v/>
      </c>
      <c r="AB200">
        <f>IFERROR(V144+MATCH(AA200,V200:Z200,0)-1,"")</f>
        <v/>
      </c>
      <c r="AC200">
        <f>IF(AB200&lt;&gt;"",IF(S200=AB200,"Low",IF(AB200=Q200,"High","")),"")</f>
        <v/>
      </c>
      <c r="AE200">
        <f>IF(ISNUMBER(MATCH("N/A",J200:N200,0)),"",IFERROR((5 * SUMPRODUCT(J144:N144,J200:N200) - PRODUCT(SUM(J144:N144),SUM(J200:N200))) / ((5 * SUM((J144^2)+(K144^2)+(L144^2)+(M144^2)+(N144^2))) - SUM(J144:N144)^2),""))</f>
        <v/>
      </c>
      <c r="AF200">
        <f>IFERROR(CORREL(J144:N144,J200:N200),"")</f>
        <v/>
      </c>
      <c r="AZ200">
        <f>IF(Q200=S200,0,1)</f>
        <v/>
      </c>
      <c r="BA200">
        <f>IF(AZ200=1,IF(Q200="","",IF(Q200=N144,"Yes","No")),"")</f>
        <v/>
      </c>
      <c r="BB200">
        <f>IF(BA200="Yes",P200,"")</f>
        <v/>
      </c>
      <c r="BC200">
        <f>IF(AZ200=1,IF(S200="","",IF(S200=N144,"Yes","No")),"")</f>
        <v/>
      </c>
      <c r="BD200">
        <f>IF(BC200="Yes",R200,"")</f>
        <v/>
      </c>
      <c r="BE200">
        <f>IFERROR(IF(SIGN(AE200)=1,"Increasing",IF(SIGN(AE200)=-1,"Decreasing","")),"")</f>
        <v/>
      </c>
      <c r="BF200">
        <f>IF(OR(AND(BE200="Increasing",BA200="Yes"),AND(BE200="Decreasing",BC200="Yes")),"Yes","No")</f>
        <v/>
      </c>
      <c r="BG200">
        <f>IF(I200="pos_trend","Yes","No")</f>
        <v/>
      </c>
      <c r="BH200">
        <f>IF(AF200&lt;&gt;"",IF(ABS(AF200)&gt;0.8,"Yes","No"),"")</f>
        <v/>
      </c>
    </row>
    <row r="201" spans="1:60">
      <c s="1" r="A201" t="n">
        <v>43</v>
      </c>
      <c r="B201" t="s">
        <v>156</v>
      </c>
      <c r="C201" t="s">
        <v>1968</v>
      </c>
      <c r="D201" t="s">
        <v>1969</v>
      </c>
      <c r="E201" t="s">
        <v>1970</v>
      </c>
      <c r="F201" t="s">
        <v>1971</v>
      </c>
      <c r="G201" t="s">
        <v>1972</v>
      </c>
      <c r="H201" t="s"/>
      <c r="I201">
        <f>IF(AND(K201&gt; J201, L201&gt; K201, M201&gt; L201, N201&gt; M201), "pos_trend", IF(AND(K201&lt; J201, L201&lt; K201, M201&lt; L201, N201&lt; M201), "neg_trend", "N/A"))</f>
        <v/>
      </c>
      <c r="J201">
        <f>IFERROR(IF(TRIM(C201)="-", "N/A", IF(RIGHT(C201,1)=")",IF(RIGHT(C201,2)="T)",-1000000000000*VALUE(MID(C201,2,LEN(C201)-3)),IF(RIGHT(C201,2)="M)",-1000000*VALUE(MID(C201,2,LEN(C201)-3)),IF(RIGHT(C201,2)="B)",-1000000000*VALUE(MID(C201,2,LEN(C201)-3)),IF(RIGHT(C201,2)="k)",-1000*VALUE(MID(C201,2,LEN(C201)-3)),VALUE(SUBSTITUTE(C201,",","")))))),IF(RIGHT(C201,1)="T",1000000000000*VALUE(LEFT(C201,LEN(C201)-1)),IF(RIGHT(C201,1)="M",1000000*VALUE(LEFT(C201,LEN(C201)-1)),IF(RIGHT(C201,1)="B",1000000000*VALUE(LEFT(C201,LEN(C201)-1)),IF(RIGHT(C201,1)="%",0.01*VALUE(LEFT(C201,LEN(C201)-1)),IF(RIGHT(C201,1)="k",1000*VALUE(LEFT(C201,LEN(C201)-1)),VALUE(SUBSTITUTE(C201,",",""))))))))),"N/A")</f>
        <v/>
      </c>
      <c r="K201">
        <f>IFERROR(IF(TRIM(D201)="-", "N/A", IF(RIGHT(D201,1)=")",IF(RIGHT(D201,2)="T)",-1000000000000*VALUE(MID(D201,2,LEN(D201)-3)),IF(RIGHT(D201,2)="M)",-1000000*VALUE(MID(D201,2,LEN(D201)-3)),IF(RIGHT(D201,2)="B)",-1000000000*VALUE(MID(D201,2,LEN(D201)-3)),IF(RIGHT(D201,2)="k)",-1000*VALUE(MID(D201,2,LEN(D201)-3)),VALUE(SUBSTITUTE(D201,",","")))))),IF(RIGHT(D201,1)="T",1000000000000*VALUE(LEFT(D201,LEN(D201)-1)),IF(RIGHT(D201,1)="M",1000000*VALUE(LEFT(D201,LEN(D201)-1)),IF(RIGHT(D201,1)="B",1000000000*VALUE(LEFT(D201,LEN(D201)-1)),IF(RIGHT(D201,1)="%",0.01*VALUE(LEFT(D201,LEN(D201)-1)),IF(RIGHT(D201,1)="k",1000*VALUE(LEFT(D201,LEN(D201)-1)),VALUE(SUBSTITUTE(D201,",",""))))))))),"N/A")</f>
        <v/>
      </c>
      <c r="L201">
        <f>IFERROR(IF(TRIM(E201)="-", "N/A", IF(RIGHT(E201,1)=")",IF(RIGHT(E201,2)="T)",-1000000000000*VALUE(MID(E201,2,LEN(E201)-3)),IF(RIGHT(E201,2)="M)",-1000000*VALUE(MID(E201,2,LEN(E201)-3)),IF(RIGHT(E201,2)="B)",-1000000000*VALUE(MID(E201,2,LEN(E201)-3)),IF(RIGHT(E201,2)="k)",-1000*VALUE(MID(E201,2,LEN(E201)-3)),VALUE(SUBSTITUTE(E201,",","")))))),IF(RIGHT(E201,1)="T",1000000000000*VALUE(LEFT(E201,LEN(E201)-1)),IF(RIGHT(E201,1)="M",1000000*VALUE(LEFT(E201,LEN(E201)-1)),IF(RIGHT(E201,1)="B",1000000000*VALUE(LEFT(E201,LEN(E201)-1)),IF(RIGHT(E201,1)="%",0.01*VALUE(LEFT(E201,LEN(E201)-1)),IF(RIGHT(E201,1)="k",1000*VALUE(LEFT(E201,LEN(E201)-1)),VALUE(SUBSTITUTE(E201,",",""))))))))),"N/A")</f>
        <v/>
      </c>
      <c r="M201">
        <f>IFERROR(IF(TRIM(F201)="-", "N/A", IF(RIGHT(F201,1)=")",IF(RIGHT(F201,2)="T)",-1000000000000*VALUE(MID(F201,2,LEN(F201)-3)),IF(RIGHT(F201,2)="M)",-1000000*VALUE(MID(F201,2,LEN(F201)-3)),IF(RIGHT(F201,2)="B)",-1000000000*VALUE(MID(F201,2,LEN(F201)-3)),IF(RIGHT(F201,2)="k)",-1000*VALUE(MID(F201,2,LEN(F201)-3)),VALUE(SUBSTITUTE(F201,",","")))))),IF(RIGHT(F201,1)="T",1000000000000*VALUE(LEFT(F201,LEN(F201)-1)),IF(RIGHT(F201,1)="M",1000000*VALUE(LEFT(F201,LEN(F201)-1)),IF(RIGHT(F201,1)="B",1000000000*VALUE(LEFT(F201,LEN(F201)-1)),IF(RIGHT(F201,1)="%",0.01*VALUE(LEFT(F201,LEN(F201)-1)),IF(RIGHT(F201,1)="k",1000*VALUE(LEFT(F201,LEN(F201)-1)),VALUE(SUBSTITUTE(F201,",",""))))))))),"N/A")</f>
        <v/>
      </c>
      <c r="N201">
        <f>IFERROR(IF(TRIM(G201)="-", "N/A", IF(RIGHT(G201,1)=")",IF(RIGHT(G201,2)="T)",-1000000000000*VALUE(MID(G201,2,LEN(G201)-3)),IF(RIGHT(G201,2)="M)",-1000000*VALUE(MID(G201,2,LEN(G201)-3)),IF(RIGHT(G201,2)="B)",-1000000000*VALUE(MID(G201,2,LEN(G201)-3)),IF(RIGHT(G201,2)="k)",-1000*VALUE(MID(G201,2,LEN(G201)-3)),VALUE(SUBSTITUTE(G201,",","")))))),IF(RIGHT(G201,1)="T",1000000000000*VALUE(LEFT(G201,LEN(G201)-1)),IF(RIGHT(G201,1)="M",1000000*VALUE(LEFT(G201,LEN(G201)-1)),IF(RIGHT(G201,1)="B",1000000000*VALUE(LEFT(G201,LEN(G201)-1)),IF(RIGHT(G201,1)="%",0.01*VALUE(LEFT(G201,LEN(G201)-1)),IF(RIGHT(G201,1)="k",1000*VALUE(LEFT(G201,LEN(G201)-1)),VALUE(SUBSTITUTE(G201,",",""))))))))),"N/A")</f>
        <v/>
      </c>
      <c r="P201">
        <f>MAX(J201:N201)</f>
        <v/>
      </c>
      <c r="Q201">
        <f>IFERROR(J144+MATCH(P201,J201:N201,0)-1,"")</f>
        <v/>
      </c>
      <c r="R201">
        <f>IF(Q201="","",MIN(J201:N201))</f>
        <v/>
      </c>
      <c r="S201">
        <f>IFERROR(J144+MATCH(R201,J201:N201,0)-1,"")</f>
        <v/>
      </c>
      <c r="T201">
        <f>IFERROR(AVERAGE(J201:N201),"")</f>
        <v/>
      </c>
      <c r="U201">
        <f>IFERROR(STDEV(J201:N201),"")</f>
        <v/>
      </c>
      <c r="V201">
        <f>IFERROR(IF(C201="-","",IF(ISBLANK(B201),"",IF(OR(ISNUMBER(FIND("Growth",B201)),ISNUMBER(FIND("Margin",B201))),"",(J201-T201)/U201))),"")</f>
        <v/>
      </c>
      <c r="W201">
        <f>IFERROR(IF(OR(D201="-",ISBLANK(D201)),"",(K201-T201)/U201),"")</f>
        <v/>
      </c>
      <c r="X201">
        <f>IFERROR(IF(OR(E201="-",ISBLANK(E201)),"",(L201-T201)/U201),"")</f>
        <v/>
      </c>
      <c r="Y201">
        <f>IFERROR(IF(OR(F201="-",ISBLANK(F201)),"",(M201-T201)/U201),"")</f>
        <v/>
      </c>
      <c r="Z201">
        <f>IFERROR(IF(OR(G201="-",ISBLANK(G201)),"",(N201-T201)/U201),"")</f>
        <v/>
      </c>
      <c r="AA201">
        <f>IF(MAX(MAX(V201:Z201),ABS(MIN(V201:Z201)))=ABS(MIN(V201:Z201)),MIN(V201:Z201),MAX(V201:Z201))</f>
        <v/>
      </c>
      <c r="AB201">
        <f>IFERROR(V144+MATCH(AA201,V201:Z201,0)-1,"")</f>
        <v/>
      </c>
      <c r="AC201">
        <f>IF(AB201&lt;&gt;"",IF(S201=AB201,"Low",IF(AB201=Q201,"High","")),"")</f>
        <v/>
      </c>
      <c r="AE201">
        <f>IF(ISNUMBER(MATCH("N/A",J201:N201,0)),"",IFERROR((5 * SUMPRODUCT(J144:N144,J201:N201) - PRODUCT(SUM(J144:N144),SUM(J201:N201))) / ((5 * SUM((J144^2)+(K144^2)+(L144^2)+(M144^2)+(N144^2))) - SUM(J144:N144)^2),""))</f>
        <v/>
      </c>
      <c r="AF201">
        <f>IFERROR(CORREL(J144:N144,J201:N201),"")</f>
        <v/>
      </c>
      <c r="AZ201">
        <f>IF(Q201=S201,0,1)</f>
        <v/>
      </c>
      <c r="BA201">
        <f>IF(AZ201=1,IF(Q201="","",IF(Q201=N144,"Yes","No")),"")</f>
        <v/>
      </c>
      <c r="BB201">
        <f>IF(BA201="Yes",P201,"")</f>
        <v/>
      </c>
      <c r="BC201">
        <f>IF(AZ201=1,IF(S201="","",IF(S201=N144,"Yes","No")),"")</f>
        <v/>
      </c>
      <c r="BD201">
        <f>IF(BC201="Yes",R201,"")</f>
        <v/>
      </c>
      <c r="BE201">
        <f>IFERROR(IF(SIGN(AE201)=1,"Increasing",IF(SIGN(AE201)=-1,"Decreasing","")),"")</f>
        <v/>
      </c>
      <c r="BF201">
        <f>IF(OR(AND(BE201="Increasing",BA201="Yes"),AND(BE201="Decreasing",BC201="Yes")),"Yes","No")</f>
        <v/>
      </c>
      <c r="BG201">
        <f>IF(I201="pos_trend","Yes","No")</f>
        <v/>
      </c>
      <c r="BH201">
        <f>IF(AF201&lt;&gt;"",IF(ABS(AF201)&gt;0.8,"Yes","No"),"")</f>
        <v/>
      </c>
    </row>
    <row r="202" spans="1:60">
      <c s="1" r="A202" t="n">
        <v>44</v>
      </c>
      <c r="B202" t="s">
        <v>460</v>
      </c>
      <c r="C202" t="s">
        <v>264</v>
      </c>
      <c r="D202" t="s">
        <v>1973</v>
      </c>
      <c r="E202" t="s">
        <v>1974</v>
      </c>
      <c r="F202" t="s">
        <v>1975</v>
      </c>
      <c r="G202" t="s">
        <v>1976</v>
      </c>
      <c r="H202" t="s"/>
      <c r="I202">
        <f>IF(AND(K202&gt; J202, L202&gt; K202, M202&gt; L202, N202&gt; M202), "pos_trend", IF(AND(K202&lt; J202, L202&lt; K202, M202&lt; L202, N202&lt; M202), "neg_trend", "N/A"))</f>
        <v/>
      </c>
      <c r="J202">
        <f>IFERROR(IF(TRIM(C202)="-", "N/A", IF(RIGHT(C202,1)=")",IF(RIGHT(C202,2)="T)",-1000000000000*VALUE(MID(C202,2,LEN(C202)-3)),IF(RIGHT(C202,2)="M)",-1000000*VALUE(MID(C202,2,LEN(C202)-3)),IF(RIGHT(C202,2)="B)",-1000000000*VALUE(MID(C202,2,LEN(C202)-3)),IF(RIGHT(C202,2)="k)",-1000*VALUE(MID(C202,2,LEN(C202)-3)),VALUE(SUBSTITUTE(C202,",","")))))),IF(RIGHT(C202,1)="T",1000000000000*VALUE(LEFT(C202,LEN(C202)-1)),IF(RIGHT(C202,1)="M",1000000*VALUE(LEFT(C202,LEN(C202)-1)),IF(RIGHT(C202,1)="B",1000000000*VALUE(LEFT(C202,LEN(C202)-1)),IF(RIGHT(C202,1)="%",0.01*VALUE(LEFT(C202,LEN(C202)-1)),IF(RIGHT(C202,1)="k",1000*VALUE(LEFT(C202,LEN(C202)-1)),VALUE(SUBSTITUTE(C202,",",""))))))))),"N/A")</f>
        <v/>
      </c>
      <c r="K202">
        <f>IFERROR(IF(TRIM(D202)="-", "N/A", IF(RIGHT(D202,1)=")",IF(RIGHT(D202,2)="T)",-1000000000000*VALUE(MID(D202,2,LEN(D202)-3)),IF(RIGHT(D202,2)="M)",-1000000*VALUE(MID(D202,2,LEN(D202)-3)),IF(RIGHT(D202,2)="B)",-1000000000*VALUE(MID(D202,2,LEN(D202)-3)),IF(RIGHT(D202,2)="k)",-1000*VALUE(MID(D202,2,LEN(D202)-3)),VALUE(SUBSTITUTE(D202,",","")))))),IF(RIGHT(D202,1)="T",1000000000000*VALUE(LEFT(D202,LEN(D202)-1)),IF(RIGHT(D202,1)="M",1000000*VALUE(LEFT(D202,LEN(D202)-1)),IF(RIGHT(D202,1)="B",1000000000*VALUE(LEFT(D202,LEN(D202)-1)),IF(RIGHT(D202,1)="%",0.01*VALUE(LEFT(D202,LEN(D202)-1)),IF(RIGHT(D202,1)="k",1000*VALUE(LEFT(D202,LEN(D202)-1)),VALUE(SUBSTITUTE(D202,",",""))))))))),"N/A")</f>
        <v/>
      </c>
      <c r="L202">
        <f>IFERROR(IF(TRIM(E202)="-", "N/A", IF(RIGHT(E202,1)=")",IF(RIGHT(E202,2)="T)",-1000000000000*VALUE(MID(E202,2,LEN(E202)-3)),IF(RIGHT(E202,2)="M)",-1000000*VALUE(MID(E202,2,LEN(E202)-3)),IF(RIGHT(E202,2)="B)",-1000000000*VALUE(MID(E202,2,LEN(E202)-3)),IF(RIGHT(E202,2)="k)",-1000*VALUE(MID(E202,2,LEN(E202)-3)),VALUE(SUBSTITUTE(E202,",","")))))),IF(RIGHT(E202,1)="T",1000000000000*VALUE(LEFT(E202,LEN(E202)-1)),IF(RIGHT(E202,1)="M",1000000*VALUE(LEFT(E202,LEN(E202)-1)),IF(RIGHT(E202,1)="B",1000000000*VALUE(LEFT(E202,LEN(E202)-1)),IF(RIGHT(E202,1)="%",0.01*VALUE(LEFT(E202,LEN(E202)-1)),IF(RIGHT(E202,1)="k",1000*VALUE(LEFT(E202,LEN(E202)-1)),VALUE(SUBSTITUTE(E202,",",""))))))))),"N/A")</f>
        <v/>
      </c>
      <c r="M202">
        <f>IFERROR(IF(TRIM(F202)="-", "N/A", IF(RIGHT(F202,1)=")",IF(RIGHT(F202,2)="T)",-1000000000000*VALUE(MID(F202,2,LEN(F202)-3)),IF(RIGHT(F202,2)="M)",-1000000*VALUE(MID(F202,2,LEN(F202)-3)),IF(RIGHT(F202,2)="B)",-1000000000*VALUE(MID(F202,2,LEN(F202)-3)),IF(RIGHT(F202,2)="k)",-1000*VALUE(MID(F202,2,LEN(F202)-3)),VALUE(SUBSTITUTE(F202,",","")))))),IF(RIGHT(F202,1)="T",1000000000000*VALUE(LEFT(F202,LEN(F202)-1)),IF(RIGHT(F202,1)="M",1000000*VALUE(LEFT(F202,LEN(F202)-1)),IF(RIGHT(F202,1)="B",1000000000*VALUE(LEFT(F202,LEN(F202)-1)),IF(RIGHT(F202,1)="%",0.01*VALUE(LEFT(F202,LEN(F202)-1)),IF(RIGHT(F202,1)="k",1000*VALUE(LEFT(F202,LEN(F202)-1)),VALUE(SUBSTITUTE(F202,",",""))))))))),"N/A")</f>
        <v/>
      </c>
      <c r="N202">
        <f>IFERROR(IF(TRIM(G202)="-", "N/A", IF(RIGHT(G202,1)=")",IF(RIGHT(G202,2)="T)",-1000000000000*VALUE(MID(G202,2,LEN(G202)-3)),IF(RIGHT(G202,2)="M)",-1000000*VALUE(MID(G202,2,LEN(G202)-3)),IF(RIGHT(G202,2)="B)",-1000000000*VALUE(MID(G202,2,LEN(G202)-3)),IF(RIGHT(G202,2)="k)",-1000*VALUE(MID(G202,2,LEN(G202)-3)),VALUE(SUBSTITUTE(G202,",","")))))),IF(RIGHT(G202,1)="T",1000000000000*VALUE(LEFT(G202,LEN(G202)-1)),IF(RIGHT(G202,1)="M",1000000*VALUE(LEFT(G202,LEN(G202)-1)),IF(RIGHT(G202,1)="B",1000000000*VALUE(LEFT(G202,LEN(G202)-1)),IF(RIGHT(G202,1)="%",0.01*VALUE(LEFT(G202,LEN(G202)-1)),IF(RIGHT(G202,1)="k",1000*VALUE(LEFT(G202,LEN(G202)-1)),VALUE(SUBSTITUTE(G202,",",""))))))))),"N/A")</f>
        <v/>
      </c>
      <c r="P202">
        <f>MAX(J202:N202)</f>
        <v/>
      </c>
      <c r="Q202">
        <f>IFERROR(J144+MATCH(P202,J202:N202,0)-1,"")</f>
        <v/>
      </c>
      <c r="R202">
        <f>IF(Q202="","",MIN(J202:N202))</f>
        <v/>
      </c>
      <c r="S202">
        <f>IFERROR(J144+MATCH(R202,J202:N202,0)-1,"")</f>
        <v/>
      </c>
      <c r="T202">
        <f>IFERROR(AVERAGE(J202:N202),"")</f>
        <v/>
      </c>
      <c r="U202">
        <f>IFERROR(STDEV(J202:N202),"")</f>
        <v/>
      </c>
      <c r="V202">
        <f>IFERROR(IF(C202="-","",IF(ISBLANK(B202),"",IF(OR(ISNUMBER(FIND("Growth",B202)),ISNUMBER(FIND("Margin",B202))),"",(J202-T202)/U202))),"")</f>
        <v/>
      </c>
      <c r="W202">
        <f>IFERROR(IF(OR(D202="-",ISBLANK(D202)),"",(K202-T202)/U202),"")</f>
        <v/>
      </c>
      <c r="X202">
        <f>IFERROR(IF(OR(E202="-",ISBLANK(E202)),"",(L202-T202)/U202),"")</f>
        <v/>
      </c>
      <c r="Y202">
        <f>IFERROR(IF(OR(F202="-",ISBLANK(F202)),"",(M202-T202)/U202),"")</f>
        <v/>
      </c>
      <c r="Z202">
        <f>IFERROR(IF(OR(G202="-",ISBLANK(G202)),"",(N202-T202)/U202),"")</f>
        <v/>
      </c>
      <c r="AA202">
        <f>IF(MAX(MAX(V202:Z202),ABS(MIN(V202:Z202)))=ABS(MIN(V202:Z202)),MIN(V202:Z202),MAX(V202:Z202))</f>
        <v/>
      </c>
      <c r="AB202">
        <f>IFERROR(V144+MATCH(AA202,V202:Z202,0)-1,"")</f>
        <v/>
      </c>
      <c r="AC202">
        <f>IF(AB202&lt;&gt;"",IF(S202=AB202,"Low",IF(AB202=Q202,"High","")),"")</f>
        <v/>
      </c>
      <c r="AE202">
        <f>IF(ISNUMBER(MATCH("N/A",J202:N202,0)),"",IFERROR((5 * SUMPRODUCT(J144:N144,J202:N202) - PRODUCT(SUM(J144:N144),SUM(J202:N202))) / ((5 * SUM((J144^2)+(K144^2)+(L144^2)+(M144^2)+(N144^2))) - SUM(J144:N144)^2),""))</f>
        <v/>
      </c>
      <c r="AF202">
        <f>IFERROR(CORREL(J144:N144,J202:N202),"")</f>
        <v/>
      </c>
      <c r="AZ202">
        <f>IF(Q202=S202,0,1)</f>
        <v/>
      </c>
      <c r="BA202">
        <f>IF(AZ202=1,IF(Q202="","",IF(Q202=N144,"Yes","No")),"")</f>
        <v/>
      </c>
      <c r="BB202">
        <f>IF(BA202="Yes",P202,"")</f>
        <v/>
      </c>
      <c r="BC202">
        <f>IF(AZ202=1,IF(S202="","",IF(S202=N144,"Yes","No")),"")</f>
        <v/>
      </c>
      <c r="BD202">
        <f>IF(BC202="Yes",R202,"")</f>
        <v/>
      </c>
      <c r="BE202">
        <f>IFERROR(IF(SIGN(AE202)=1,"Increasing",IF(SIGN(AE202)=-1,"Decreasing","")),"")</f>
        <v/>
      </c>
      <c r="BF202">
        <f>IF(OR(AND(BE202="Increasing",BA202="Yes"),AND(BE202="Decreasing",BC202="Yes")),"Yes","No")</f>
        <v/>
      </c>
      <c r="BG202">
        <f>IF(I202="pos_trend","Yes","No")</f>
        <v/>
      </c>
      <c r="BH202">
        <f>IF(AF202&lt;&gt;"",IF(ABS(AF202)&gt;0.8,"Yes","No"),"")</f>
        <v/>
      </c>
    </row>
    <row r="203" spans="1:60">
      <c s="1" r="A203" t="n">
        <v>45</v>
      </c>
      <c r="B203" t="s">
        <v>464</v>
      </c>
      <c r="C203" t="s">
        <v>264</v>
      </c>
      <c r="D203" t="s">
        <v>264</v>
      </c>
      <c r="E203" t="s">
        <v>264</v>
      </c>
      <c r="F203" t="s">
        <v>264</v>
      </c>
      <c r="G203" t="s">
        <v>1977</v>
      </c>
      <c r="H203" t="s"/>
      <c r="I203">
        <f>IF(AND(K203&gt; J203, L203&gt; K203, M203&gt; L203, N203&gt; M203), "pos_trend", IF(AND(K203&lt; J203, L203&lt; K203, M203&lt; L203, N203&lt; M203), "neg_trend", "N/A"))</f>
        <v/>
      </c>
      <c r="J203">
        <f>IFERROR(IF(TRIM(C203)="-", "N/A", IF(RIGHT(C203,1)=")",IF(RIGHT(C203,2)="T)",-1000000000000*VALUE(MID(C203,2,LEN(C203)-3)),IF(RIGHT(C203,2)="M)",-1000000*VALUE(MID(C203,2,LEN(C203)-3)),IF(RIGHT(C203,2)="B)",-1000000000*VALUE(MID(C203,2,LEN(C203)-3)),IF(RIGHT(C203,2)="k)",-1000*VALUE(MID(C203,2,LEN(C203)-3)),VALUE(SUBSTITUTE(C203,",","")))))),IF(RIGHT(C203,1)="T",1000000000000*VALUE(LEFT(C203,LEN(C203)-1)),IF(RIGHT(C203,1)="M",1000000*VALUE(LEFT(C203,LEN(C203)-1)),IF(RIGHT(C203,1)="B",1000000000*VALUE(LEFT(C203,LEN(C203)-1)),IF(RIGHT(C203,1)="%",0.01*VALUE(LEFT(C203,LEN(C203)-1)),IF(RIGHT(C203,1)="k",1000*VALUE(LEFT(C203,LEN(C203)-1)),VALUE(SUBSTITUTE(C203,",",""))))))))),"N/A")</f>
        <v/>
      </c>
      <c r="K203">
        <f>IFERROR(IF(TRIM(D203)="-", "N/A", IF(RIGHT(D203,1)=")",IF(RIGHT(D203,2)="T)",-1000000000000*VALUE(MID(D203,2,LEN(D203)-3)),IF(RIGHT(D203,2)="M)",-1000000*VALUE(MID(D203,2,LEN(D203)-3)),IF(RIGHT(D203,2)="B)",-1000000000*VALUE(MID(D203,2,LEN(D203)-3)),IF(RIGHT(D203,2)="k)",-1000*VALUE(MID(D203,2,LEN(D203)-3)),VALUE(SUBSTITUTE(D203,",","")))))),IF(RIGHT(D203,1)="T",1000000000000*VALUE(LEFT(D203,LEN(D203)-1)),IF(RIGHT(D203,1)="M",1000000*VALUE(LEFT(D203,LEN(D203)-1)),IF(RIGHT(D203,1)="B",1000000000*VALUE(LEFT(D203,LEN(D203)-1)),IF(RIGHT(D203,1)="%",0.01*VALUE(LEFT(D203,LEN(D203)-1)),IF(RIGHT(D203,1)="k",1000*VALUE(LEFT(D203,LEN(D203)-1)),VALUE(SUBSTITUTE(D203,",",""))))))))),"N/A")</f>
        <v/>
      </c>
      <c r="L203">
        <f>IFERROR(IF(TRIM(E203)="-", "N/A", IF(RIGHT(E203,1)=")",IF(RIGHT(E203,2)="T)",-1000000000000*VALUE(MID(E203,2,LEN(E203)-3)),IF(RIGHT(E203,2)="M)",-1000000*VALUE(MID(E203,2,LEN(E203)-3)),IF(RIGHT(E203,2)="B)",-1000000000*VALUE(MID(E203,2,LEN(E203)-3)),IF(RIGHT(E203,2)="k)",-1000*VALUE(MID(E203,2,LEN(E203)-3)),VALUE(SUBSTITUTE(E203,",","")))))),IF(RIGHT(E203,1)="T",1000000000000*VALUE(LEFT(E203,LEN(E203)-1)),IF(RIGHT(E203,1)="M",1000000*VALUE(LEFT(E203,LEN(E203)-1)),IF(RIGHT(E203,1)="B",1000000000*VALUE(LEFT(E203,LEN(E203)-1)),IF(RIGHT(E203,1)="%",0.01*VALUE(LEFT(E203,LEN(E203)-1)),IF(RIGHT(E203,1)="k",1000*VALUE(LEFT(E203,LEN(E203)-1)),VALUE(SUBSTITUTE(E203,",",""))))))))),"N/A")</f>
        <v/>
      </c>
      <c r="M203">
        <f>IFERROR(IF(TRIM(F203)="-", "N/A", IF(RIGHT(F203,1)=")",IF(RIGHT(F203,2)="T)",-1000000000000*VALUE(MID(F203,2,LEN(F203)-3)),IF(RIGHT(F203,2)="M)",-1000000*VALUE(MID(F203,2,LEN(F203)-3)),IF(RIGHT(F203,2)="B)",-1000000000*VALUE(MID(F203,2,LEN(F203)-3)),IF(RIGHT(F203,2)="k)",-1000*VALUE(MID(F203,2,LEN(F203)-3)),VALUE(SUBSTITUTE(F203,",","")))))),IF(RIGHT(F203,1)="T",1000000000000*VALUE(LEFT(F203,LEN(F203)-1)),IF(RIGHT(F203,1)="M",1000000*VALUE(LEFT(F203,LEN(F203)-1)),IF(RIGHT(F203,1)="B",1000000000*VALUE(LEFT(F203,LEN(F203)-1)),IF(RIGHT(F203,1)="%",0.01*VALUE(LEFT(F203,LEN(F203)-1)),IF(RIGHT(F203,1)="k",1000*VALUE(LEFT(F203,LEN(F203)-1)),VALUE(SUBSTITUTE(F203,",",""))))))))),"N/A")</f>
        <v/>
      </c>
      <c r="N203">
        <f>IFERROR(IF(TRIM(G203)="-", "N/A", IF(RIGHT(G203,1)=")",IF(RIGHT(G203,2)="T)",-1000000000000*VALUE(MID(G203,2,LEN(G203)-3)),IF(RIGHT(G203,2)="M)",-1000000*VALUE(MID(G203,2,LEN(G203)-3)),IF(RIGHT(G203,2)="B)",-1000000000*VALUE(MID(G203,2,LEN(G203)-3)),IF(RIGHT(G203,2)="k)",-1000*VALUE(MID(G203,2,LEN(G203)-3)),VALUE(SUBSTITUTE(G203,",","")))))),IF(RIGHT(G203,1)="T",1000000000000*VALUE(LEFT(G203,LEN(G203)-1)),IF(RIGHT(G203,1)="M",1000000*VALUE(LEFT(G203,LEN(G203)-1)),IF(RIGHT(G203,1)="B",1000000000*VALUE(LEFT(G203,LEN(G203)-1)),IF(RIGHT(G203,1)="%",0.01*VALUE(LEFT(G203,LEN(G203)-1)),IF(RIGHT(G203,1)="k",1000*VALUE(LEFT(G203,LEN(G203)-1)),VALUE(SUBSTITUTE(G203,",",""))))))))),"N/A")</f>
        <v/>
      </c>
      <c r="P203">
        <f>MAX(J203:N203)</f>
        <v/>
      </c>
      <c r="Q203">
        <f>IFERROR(J144+MATCH(P203,J203:N203,0)-1,"")</f>
        <v/>
      </c>
      <c r="R203">
        <f>IF(Q203="","",MIN(J203:N203))</f>
        <v/>
      </c>
      <c r="S203">
        <f>IFERROR(J144+MATCH(R203,J203:N203,0)-1,"")</f>
        <v/>
      </c>
      <c r="T203">
        <f>IFERROR(AVERAGE(J203:N203),"")</f>
        <v/>
      </c>
      <c r="U203">
        <f>IFERROR(STDEV(J203:N203),"")</f>
        <v/>
      </c>
      <c r="V203">
        <f>IFERROR(IF(C203="-","",IF(ISBLANK(B203),"",IF(OR(ISNUMBER(FIND("Growth",B203)),ISNUMBER(FIND("Margin",B203))),"",(J203-T203)/U203))),"")</f>
        <v/>
      </c>
      <c r="W203">
        <f>IFERROR(IF(OR(D203="-",ISBLANK(D203)),"",(K203-T203)/U203),"")</f>
        <v/>
      </c>
      <c r="X203">
        <f>IFERROR(IF(OR(E203="-",ISBLANK(E203)),"",(L203-T203)/U203),"")</f>
        <v/>
      </c>
      <c r="Y203">
        <f>IFERROR(IF(OR(F203="-",ISBLANK(F203)),"",(M203-T203)/U203),"")</f>
        <v/>
      </c>
      <c r="Z203">
        <f>IFERROR(IF(OR(G203="-",ISBLANK(G203)),"",(N203-T203)/U203),"")</f>
        <v/>
      </c>
      <c r="AA203">
        <f>IF(MAX(MAX(V203:Z203),ABS(MIN(V203:Z203)))=ABS(MIN(V203:Z203)),MIN(V203:Z203),MAX(V203:Z203))</f>
        <v/>
      </c>
      <c r="AB203">
        <f>IFERROR(V144+MATCH(AA203,V203:Z203,0)-1,"")</f>
        <v/>
      </c>
      <c r="AC203">
        <f>IF(AB203&lt;&gt;"",IF(S203=AB203,"Low",IF(AB203=Q203,"High","")),"")</f>
        <v/>
      </c>
      <c r="AE203">
        <f>IF(ISNUMBER(MATCH("N/A",J203:N203,0)),"",IFERROR((5 * SUMPRODUCT(J144:N144,J203:N203) - PRODUCT(SUM(J144:N144),SUM(J203:N203))) / ((5 * SUM((J144^2)+(K144^2)+(L144^2)+(M144^2)+(N144^2))) - SUM(J144:N144)^2),""))</f>
        <v/>
      </c>
      <c r="AF203">
        <f>IFERROR(CORREL(J144:N144,J203:N203),"")</f>
        <v/>
      </c>
      <c r="AZ203">
        <f>IF(Q203=S203,0,1)</f>
        <v/>
      </c>
      <c r="BA203">
        <f>IF(AZ203=1,IF(Q203="","",IF(Q203=N144,"Yes","No")),"")</f>
        <v/>
      </c>
      <c r="BB203">
        <f>IF(BA203="Yes",P203,"")</f>
        <v/>
      </c>
      <c r="BC203">
        <f>IF(AZ203=1,IF(S203="","",IF(S203=N144,"Yes","No")),"")</f>
        <v/>
      </c>
      <c r="BD203">
        <f>IF(BC203="Yes",R203,"")</f>
        <v/>
      </c>
      <c r="BE203">
        <f>IFERROR(IF(SIGN(AE203)=1,"Increasing",IF(SIGN(AE203)=-1,"Decreasing","")),"")</f>
        <v/>
      </c>
      <c r="BF203">
        <f>IF(OR(AND(BE203="Increasing",BA203="Yes"),AND(BE203="Decreasing",BC203="Yes")),"Yes","No")</f>
        <v/>
      </c>
      <c r="BG203">
        <f>IF(I203="pos_trend","Yes","No")</f>
        <v/>
      </c>
      <c r="BH203">
        <f>IF(AF203&lt;&gt;"",IF(ABS(AF203)&gt;0.8,"Yes","No"),"")</f>
        <v/>
      </c>
    </row>
    <row r="204" spans="1:60">
      <c r="I204">
        <f>IF(AND(K204&gt; J204, L204&gt; K204, M204&gt; L204, N204&gt; M204), "pos_trend", IF(AND(K204&lt; J204, L204&lt; K204, M204&lt; L204, N204&lt; M204), "neg_trend", "N/A"))</f>
        <v/>
      </c>
      <c r="J204">
        <f>IFERROR(IF(TRIM(C204)="-", "N/A", IF(RIGHT(C204,1)=")",IF(RIGHT(C204,2)="T)",-1000000000000*VALUE(MID(C204,2,LEN(C204)-3)),IF(RIGHT(C204,2)="M)",-1000000*VALUE(MID(C204,2,LEN(C204)-3)),IF(RIGHT(C204,2)="B)",-1000000000*VALUE(MID(C204,2,LEN(C204)-3)),IF(RIGHT(C204,2)="k)",-1000*VALUE(MID(C204,2,LEN(C204)-3)),VALUE(SUBSTITUTE(C204,",","")))))),IF(RIGHT(C204,1)="T",1000000000000*VALUE(LEFT(C204,LEN(C204)-1)),IF(RIGHT(C204,1)="M",1000000*VALUE(LEFT(C204,LEN(C204)-1)),IF(RIGHT(C204,1)="B",1000000000*VALUE(LEFT(C204,LEN(C204)-1)),IF(RIGHT(C204,1)="%",0.01*VALUE(LEFT(C204,LEN(C204)-1)),IF(RIGHT(C204,1)="k",1000*VALUE(LEFT(C204,LEN(C204)-1)),VALUE(SUBSTITUTE(C204,",",""))))))))),"N/A")</f>
        <v/>
      </c>
      <c r="K204">
        <f>IFERROR(IF(TRIM(D204)="-", "N/A", IF(RIGHT(D204,1)=")",IF(RIGHT(D204,2)="T)",-1000000000000*VALUE(MID(D204,2,LEN(D204)-3)),IF(RIGHT(D204,2)="M)",-1000000*VALUE(MID(D204,2,LEN(D204)-3)),IF(RIGHT(D204,2)="B)",-1000000000*VALUE(MID(D204,2,LEN(D204)-3)),IF(RIGHT(D204,2)="k)",-1000*VALUE(MID(D204,2,LEN(D204)-3)),VALUE(SUBSTITUTE(D204,",","")))))),IF(RIGHT(D204,1)="T",1000000000000*VALUE(LEFT(D204,LEN(D204)-1)),IF(RIGHT(D204,1)="M",1000000*VALUE(LEFT(D204,LEN(D204)-1)),IF(RIGHT(D204,1)="B",1000000000*VALUE(LEFT(D204,LEN(D204)-1)),IF(RIGHT(D204,1)="%",0.01*VALUE(LEFT(D204,LEN(D204)-1)),IF(RIGHT(D204,1)="k",1000*VALUE(LEFT(D204,LEN(D204)-1)),VALUE(SUBSTITUTE(D204,",",""))))))))),"N/A")</f>
        <v/>
      </c>
      <c r="L204">
        <f>IFERROR(IF(TRIM(E204)="-", "N/A", IF(RIGHT(E204,1)=")",IF(RIGHT(E204,2)="T)",-1000000000000*VALUE(MID(E204,2,LEN(E204)-3)),IF(RIGHT(E204,2)="M)",-1000000*VALUE(MID(E204,2,LEN(E204)-3)),IF(RIGHT(E204,2)="B)",-1000000000*VALUE(MID(E204,2,LEN(E204)-3)),IF(RIGHT(E204,2)="k)",-1000*VALUE(MID(E204,2,LEN(E204)-3)),VALUE(SUBSTITUTE(E204,",","")))))),IF(RIGHT(E204,1)="T",1000000000000*VALUE(LEFT(E204,LEN(E204)-1)),IF(RIGHT(E204,1)="M",1000000*VALUE(LEFT(E204,LEN(E204)-1)),IF(RIGHT(E204,1)="B",1000000000*VALUE(LEFT(E204,LEN(E204)-1)),IF(RIGHT(E204,1)="%",0.01*VALUE(LEFT(E204,LEN(E204)-1)),IF(RIGHT(E204,1)="k",1000*VALUE(LEFT(E204,LEN(E204)-1)),VALUE(SUBSTITUTE(E204,",",""))))))))),"N/A")</f>
        <v/>
      </c>
      <c r="M204">
        <f>IFERROR(IF(TRIM(F204)="-", "N/A", IF(RIGHT(F204,1)=")",IF(RIGHT(F204,2)="T)",-1000000000000*VALUE(MID(F204,2,LEN(F204)-3)),IF(RIGHT(F204,2)="M)",-1000000*VALUE(MID(F204,2,LEN(F204)-3)),IF(RIGHT(F204,2)="B)",-1000000000*VALUE(MID(F204,2,LEN(F204)-3)),IF(RIGHT(F204,2)="k)",-1000*VALUE(MID(F204,2,LEN(F204)-3)),VALUE(SUBSTITUTE(F204,",","")))))),IF(RIGHT(F204,1)="T",1000000000000*VALUE(LEFT(F204,LEN(F204)-1)),IF(RIGHT(F204,1)="M",1000000*VALUE(LEFT(F204,LEN(F204)-1)),IF(RIGHT(F204,1)="B",1000000000*VALUE(LEFT(F204,LEN(F204)-1)),IF(RIGHT(F204,1)="%",0.01*VALUE(LEFT(F204,LEN(F204)-1)),IF(RIGHT(F204,1)="k",1000*VALUE(LEFT(F204,LEN(F204)-1)),VALUE(SUBSTITUTE(F204,",",""))))))))),"N/A")</f>
        <v/>
      </c>
      <c r="N204">
        <f>IFERROR(IF(TRIM(G204)="-", "N/A", IF(RIGHT(G204,1)=")",IF(RIGHT(G204,2)="T)",-1000000000000*VALUE(MID(G204,2,LEN(G204)-3)),IF(RIGHT(G204,2)="M)",-1000000*VALUE(MID(G204,2,LEN(G204)-3)),IF(RIGHT(G204,2)="B)",-1000000000*VALUE(MID(G204,2,LEN(G204)-3)),IF(RIGHT(G204,2)="k)",-1000*VALUE(MID(G204,2,LEN(G204)-3)),VALUE(SUBSTITUTE(G204,",","")))))),IF(RIGHT(G204,1)="T",1000000000000*VALUE(LEFT(G204,LEN(G204)-1)),IF(RIGHT(G204,1)="M",1000000*VALUE(LEFT(G204,LEN(G204)-1)),IF(RIGHT(G204,1)="B",1000000000*VALUE(LEFT(G204,LEN(G204)-1)),IF(RIGHT(G204,1)="%",0.01*VALUE(LEFT(G204,LEN(G204)-1)),IF(RIGHT(G204,1)="k",1000*VALUE(LEFT(G204,LEN(G204)-1)),VALUE(SUBSTITUTE(G204,",",""))))))))),"N/A")</f>
        <v/>
      </c>
      <c r="P204">
        <f>MAX(J204:N204)</f>
        <v/>
      </c>
      <c r="Q204">
        <f>IFERROR(J144+MATCH(P204,J204:N204,0)-1,"")</f>
        <v/>
      </c>
      <c r="R204">
        <f>IF(Q204="","",MIN(J204:N204))</f>
        <v/>
      </c>
      <c r="S204">
        <f>IFERROR(J144+MATCH(R204,J204:N204,0)-1,"")</f>
        <v/>
      </c>
      <c r="T204">
        <f>IFERROR(AVERAGE(J204:N204),"")</f>
        <v/>
      </c>
      <c r="U204">
        <f>IFERROR(STDEV(J204:N204),"")</f>
        <v/>
      </c>
      <c r="V204">
        <f>IFERROR(IF(C204="-","",IF(ISBLANK(B204),"",IF(OR(ISNUMBER(FIND("Growth",B204)),ISNUMBER(FIND("Margin",B204))),"",(J204-T204)/U204))),"")</f>
        <v/>
      </c>
      <c r="W204">
        <f>IFERROR(IF(OR(D204="-",ISBLANK(D204)),"",(K204-T204)/U204),"")</f>
        <v/>
      </c>
      <c r="X204">
        <f>IFERROR(IF(OR(E204="-",ISBLANK(E204)),"",(L204-T204)/U204),"")</f>
        <v/>
      </c>
      <c r="Y204">
        <f>IFERROR(IF(OR(F204="-",ISBLANK(F204)),"",(M204-T204)/U204),"")</f>
        <v/>
      </c>
      <c r="Z204">
        <f>IFERROR(IF(OR(G204="-",ISBLANK(G204)),"",(N204-T204)/U204),"")</f>
        <v/>
      </c>
      <c r="AA204">
        <f>IF(MAX(MAX(V204:Z204),ABS(MIN(V204:Z204)))=ABS(MIN(V204:Z204)),MIN(V204:Z204),MAX(V204:Z204))</f>
        <v/>
      </c>
      <c r="AB204">
        <f>IFERROR(V144+MATCH(AA204,V204:Z204,0)-1,"")</f>
        <v/>
      </c>
      <c r="AC204">
        <f>IF(AB204&lt;&gt;"",IF(S204=AB204,"Low",IF(AB204=Q204,"High","")),"")</f>
        <v/>
      </c>
      <c r="AE204">
        <f>IF(ISNUMBER(MATCH("N/A",J204:N204,0)),"",IFERROR((5 * SUMPRODUCT(J144:N144,J204:N204) - PRODUCT(SUM(J144:N144),SUM(J204:N204))) / ((5 * SUM((J144^2)+(K144^2)+(L144^2)+(M144^2)+(N144^2))) - SUM(J144:N144)^2),""))</f>
        <v/>
      </c>
      <c r="AF204">
        <f>IFERROR(CORREL(J144:N144,J204:N204),"")</f>
        <v/>
      </c>
      <c r="AZ204">
        <f>IF(Q204=S204,0,1)</f>
        <v/>
      </c>
      <c r="BA204">
        <f>IF(AZ204=1,IF(Q204="","",IF(Q204=N144,"Yes","No")),"")</f>
        <v/>
      </c>
      <c r="BB204">
        <f>IF(BA204="Yes",P204,"")</f>
        <v/>
      </c>
      <c r="BC204">
        <f>IF(AZ204=1,IF(S204="","",IF(S204=N144,"Yes","No")),"")</f>
        <v/>
      </c>
      <c r="BD204">
        <f>IF(BC204="Yes",R204,"")</f>
        <v/>
      </c>
      <c r="BE204">
        <f>IFERROR(IF(SIGN(AE204)=1,"Increasing",IF(SIGN(AE204)=-1,"Decreasing","")),"")</f>
        <v/>
      </c>
      <c r="BF204">
        <f>IF(OR(AND(BE204="Increasing",BA204="Yes"),AND(BE204="Decreasing",BC204="Yes")),"Yes","No")</f>
        <v/>
      </c>
      <c r="BG204">
        <f>IF(I204="pos_trend","Yes","No")</f>
        <v/>
      </c>
      <c r="BH204">
        <f>IF(AF204&lt;&gt;"",IF(ABS(AF204)&gt;0.8,"Yes","No"),"")</f>
        <v/>
      </c>
    </row>
    <row r="205" spans="1:60">
      <c s="1" r="B205" t="s">
        <v>251</v>
      </c>
      <c s="1" r="C205" t="s">
        <v>252</v>
      </c>
      <c s="1" r="D205" t="s">
        <v>253</v>
      </c>
      <c s="1" r="E205" t="s">
        <v>254</v>
      </c>
      <c s="1" r="F205" t="s">
        <v>255</v>
      </c>
      <c s="1" r="G205" t="s">
        <v>256</v>
      </c>
      <c s="1" r="H205" t="s">
        <v>257</v>
      </c>
      <c r="P205">
        <f>MAX(J205:N205)</f>
        <v/>
      </c>
      <c r="Q205">
        <f>IFERROR(J144+MATCH(P205,J205:N205,0)-1,"")</f>
        <v/>
      </c>
      <c r="R205">
        <f>IF(Q205="","",MIN(J205:N205))</f>
        <v/>
      </c>
      <c r="S205">
        <f>IFERROR(J144+MATCH(R205,J205:N205,0)-1,"")</f>
        <v/>
      </c>
      <c r="T205">
        <f>IFERROR(AVERAGE(J205:N205),"")</f>
        <v/>
      </c>
      <c r="U205">
        <f>IFERROR(STDEV(J205:N205),"")</f>
        <v/>
      </c>
      <c r="V205">
        <f>IFERROR(IF(C205="-","",IF(ISBLANK(B205),"",IF(OR(ISNUMBER(FIND("Growth",B205)),ISNUMBER(FIND("Margin",B205))),"",(J205-T205)/U205))),"")</f>
        <v/>
      </c>
      <c r="W205">
        <f>IFERROR(IF(OR(D205="-",ISBLANK(D205)),"",(K205-T205)/U205),"")</f>
        <v/>
      </c>
      <c r="X205">
        <f>IFERROR(IF(OR(E205="-",ISBLANK(E205)),"",(L205-T205)/U205),"")</f>
        <v/>
      </c>
      <c r="Y205">
        <f>IFERROR(IF(OR(F205="-",ISBLANK(F205)),"",(M205-T205)/U205),"")</f>
        <v/>
      </c>
      <c r="Z205">
        <f>IFERROR(IF(OR(G205="-",ISBLANK(G205)),"",(N205-T205)/U205),"")</f>
        <v/>
      </c>
      <c r="AA205">
        <f>IF(MAX(MAX(V205:Z205),ABS(MIN(V205:Z205)))=ABS(MIN(V205:Z205)),MIN(V205:Z205),MAX(V205:Z205))</f>
        <v/>
      </c>
      <c r="AB205">
        <f>IFERROR(V144+MATCH(AA205,V205:Z205,0)-1,"")</f>
        <v/>
      </c>
      <c r="AC205">
        <f>IF(AB205&lt;&gt;"",IF(S205=AB205,"Low",IF(AB205=Q205,"High","")),"")</f>
        <v/>
      </c>
      <c r="AE205">
        <f>IF(ISNUMBER(MATCH("N/A",J205:N205,0)),"",IFERROR((5 * SUMPRODUCT(J144:N144,J205:N205) - PRODUCT(SUM(J144:N144),SUM(J205:N205))) / ((5 * SUM((J144^2)+(K144^2)+(L144^2)+(M144^2)+(N144^2))) - SUM(J144:N144)^2),""))</f>
        <v/>
      </c>
      <c r="AF205">
        <f>IFERROR(CORREL(J144:N144,J205:N205),"")</f>
        <v/>
      </c>
      <c r="AZ205">
        <f>IF(Q205=S205,0,1)</f>
        <v/>
      </c>
      <c r="BA205">
        <f>IF(AZ205=1,IF(Q205="","",IF(Q205=N144,"Yes","No")),"")</f>
        <v/>
      </c>
      <c r="BB205">
        <f>IF(BA205="Yes",P205,"")</f>
        <v/>
      </c>
      <c r="BC205">
        <f>IF(AZ205=1,IF(S205="","",IF(S205=N144,"Yes","No")),"")</f>
        <v/>
      </c>
      <c r="BD205">
        <f>IF(BC205="Yes",R205,"")</f>
        <v/>
      </c>
      <c r="BE205">
        <f>IFERROR(IF(SIGN(AE205)=1,"Increasing",IF(SIGN(AE205)=-1,"Decreasing","")),"")</f>
        <v/>
      </c>
      <c r="BF205">
        <f>IF(OR(AND(BE205="Increasing",BA205="Yes"),AND(BE205="Decreasing",BC205="Yes")),"Yes","No")</f>
        <v/>
      </c>
      <c r="BG205">
        <f>IF(I205="pos_trend","Yes","No")</f>
        <v/>
      </c>
      <c r="BH205">
        <f>IF(AF205&lt;&gt;"",IF(ABS(AF205)&gt;0.8,"Yes","No"),"")</f>
        <v/>
      </c>
    </row>
    <row r="206" spans="1:60">
      <c s="1" r="A206" t="n">
        <v>0</v>
      </c>
      <c r="B206" t="s">
        <v>466</v>
      </c>
      <c r="C206" t="s">
        <v>1978</v>
      </c>
      <c r="D206" t="s">
        <v>1979</v>
      </c>
      <c r="E206" t="s">
        <v>1980</v>
      </c>
      <c r="F206" t="s">
        <v>1981</v>
      </c>
      <c r="G206" t="s">
        <v>1982</v>
      </c>
      <c r="H206" t="s"/>
      <c r="I206">
        <f>IF(AND(K206&gt; J206, L206&gt; K206, M206&gt; L206, N206&gt; M206), "pos_trend", IF(AND(K206&lt; J206, L206&lt; K206, M206&lt; L206, N206&lt; M206), "neg_trend", "N/A"))</f>
        <v/>
      </c>
      <c r="J206">
        <f>IFERROR(IF(TRIM(C206)="-", "N/A", IF(RIGHT(C206,1)=")",IF(RIGHT(C206,2)="T)",-1000000000000*VALUE(MID(C206,2,LEN(C206)-3)),IF(RIGHT(C206,2)="M)",-1000000*VALUE(MID(C206,2,LEN(C206)-3)),IF(RIGHT(C206,2)="B)",-1000000000*VALUE(MID(C206,2,LEN(C206)-3)),IF(RIGHT(C206,2)="k)",-1000*VALUE(MID(C206,2,LEN(C206)-3)),VALUE(SUBSTITUTE(C206,",","")))))),IF(RIGHT(C206,1)="T",1000000000000*VALUE(LEFT(C206,LEN(C206)-1)),IF(RIGHT(C206,1)="M",1000000*VALUE(LEFT(C206,LEN(C206)-1)),IF(RIGHT(C206,1)="B",1000000000*VALUE(LEFT(C206,LEN(C206)-1)),IF(RIGHT(C206,1)="%",0.01*VALUE(LEFT(C206,LEN(C206)-1)),IF(RIGHT(C206,1)="k",1000*VALUE(LEFT(C206,LEN(C206)-1)),VALUE(SUBSTITUTE(C206,",",""))))))))),"N/A")</f>
        <v/>
      </c>
      <c r="K206">
        <f>IFERROR(IF(TRIM(D206)="-", "N/A", IF(RIGHT(D206,1)=")",IF(RIGHT(D206,2)="T)",-1000000000000*VALUE(MID(D206,2,LEN(D206)-3)),IF(RIGHT(D206,2)="M)",-1000000*VALUE(MID(D206,2,LEN(D206)-3)),IF(RIGHT(D206,2)="B)",-1000000000*VALUE(MID(D206,2,LEN(D206)-3)),IF(RIGHT(D206,2)="k)",-1000*VALUE(MID(D206,2,LEN(D206)-3)),VALUE(SUBSTITUTE(D206,",","")))))),IF(RIGHT(D206,1)="T",1000000000000*VALUE(LEFT(D206,LEN(D206)-1)),IF(RIGHT(D206,1)="M",1000000*VALUE(LEFT(D206,LEN(D206)-1)),IF(RIGHT(D206,1)="B",1000000000*VALUE(LEFT(D206,LEN(D206)-1)),IF(RIGHT(D206,1)="%",0.01*VALUE(LEFT(D206,LEN(D206)-1)),IF(RIGHT(D206,1)="k",1000*VALUE(LEFT(D206,LEN(D206)-1)),VALUE(SUBSTITUTE(D206,",",""))))))))),"N/A")</f>
        <v/>
      </c>
      <c r="L206">
        <f>IFERROR(IF(TRIM(E206)="-", "N/A", IF(RIGHT(E206,1)=")",IF(RIGHT(E206,2)="T)",-1000000000000*VALUE(MID(E206,2,LEN(E206)-3)),IF(RIGHT(E206,2)="M)",-1000000*VALUE(MID(E206,2,LEN(E206)-3)),IF(RIGHT(E206,2)="B)",-1000000000*VALUE(MID(E206,2,LEN(E206)-3)),IF(RIGHT(E206,2)="k)",-1000*VALUE(MID(E206,2,LEN(E206)-3)),VALUE(SUBSTITUTE(E206,",","")))))),IF(RIGHT(E206,1)="T",1000000000000*VALUE(LEFT(E206,LEN(E206)-1)),IF(RIGHT(E206,1)="M",1000000*VALUE(LEFT(E206,LEN(E206)-1)),IF(RIGHT(E206,1)="B",1000000000*VALUE(LEFT(E206,LEN(E206)-1)),IF(RIGHT(E206,1)="%",0.01*VALUE(LEFT(E206,LEN(E206)-1)),IF(RIGHT(E206,1)="k",1000*VALUE(LEFT(E206,LEN(E206)-1)),VALUE(SUBSTITUTE(E206,",",""))))))))),"N/A")</f>
        <v/>
      </c>
      <c r="M206">
        <f>IFERROR(IF(TRIM(F206)="-", "N/A", IF(RIGHT(F206,1)=")",IF(RIGHT(F206,2)="T)",-1000000000000*VALUE(MID(F206,2,LEN(F206)-3)),IF(RIGHT(F206,2)="M)",-1000000*VALUE(MID(F206,2,LEN(F206)-3)),IF(RIGHT(F206,2)="B)",-1000000000*VALUE(MID(F206,2,LEN(F206)-3)),IF(RIGHT(F206,2)="k)",-1000*VALUE(MID(F206,2,LEN(F206)-3)),VALUE(SUBSTITUTE(F206,",","")))))),IF(RIGHT(F206,1)="T",1000000000000*VALUE(LEFT(F206,LEN(F206)-1)),IF(RIGHT(F206,1)="M",1000000*VALUE(LEFT(F206,LEN(F206)-1)),IF(RIGHT(F206,1)="B",1000000000*VALUE(LEFT(F206,LEN(F206)-1)),IF(RIGHT(F206,1)="%",0.01*VALUE(LEFT(F206,LEN(F206)-1)),IF(RIGHT(F206,1)="k",1000*VALUE(LEFT(F206,LEN(F206)-1)),VALUE(SUBSTITUTE(F206,",",""))))))))),"N/A")</f>
        <v/>
      </c>
      <c r="N206">
        <f>IFERROR(IF(TRIM(G206)="-", "N/A", IF(RIGHT(G206,1)=")",IF(RIGHT(G206,2)="T)",-1000000000000*VALUE(MID(G206,2,LEN(G206)-3)),IF(RIGHT(G206,2)="M)",-1000000*VALUE(MID(G206,2,LEN(G206)-3)),IF(RIGHT(G206,2)="B)",-1000000000*VALUE(MID(G206,2,LEN(G206)-3)),IF(RIGHT(G206,2)="k)",-1000*VALUE(MID(G206,2,LEN(G206)-3)),VALUE(SUBSTITUTE(G206,",","")))))),IF(RIGHT(G206,1)="T",1000000000000*VALUE(LEFT(G206,LEN(G206)-1)),IF(RIGHT(G206,1)="M",1000000*VALUE(LEFT(G206,LEN(G206)-1)),IF(RIGHT(G206,1)="B",1000000000*VALUE(LEFT(G206,LEN(G206)-1)),IF(RIGHT(G206,1)="%",0.01*VALUE(LEFT(G206,LEN(G206)-1)),IF(RIGHT(G206,1)="k",1000*VALUE(LEFT(G206,LEN(G206)-1)),VALUE(SUBSTITUTE(G206,",",""))))))))),"N/A")</f>
        <v/>
      </c>
      <c r="P206">
        <f>MAX(J206:N206)</f>
        <v/>
      </c>
      <c r="Q206">
        <f>IFERROR(J144+MATCH(P206,J206:N206,0)-1,"")</f>
        <v/>
      </c>
      <c r="R206">
        <f>IF(Q206="","",MIN(J206:N206))</f>
        <v/>
      </c>
      <c r="S206">
        <f>IFERROR(J144+MATCH(R206,J206:N206,0)-1,"")</f>
        <v/>
      </c>
      <c r="T206">
        <f>IFERROR(AVERAGE(J206:N206),"")</f>
        <v/>
      </c>
      <c r="U206">
        <f>IFERROR(STDEV(J206:N206),"")</f>
        <v/>
      </c>
      <c r="V206">
        <f>IFERROR(IF(C206="-","",IF(ISBLANK(B206),"",IF(OR(ISNUMBER(FIND("Growth",B206)),ISNUMBER(FIND("Margin",B206))),"",(J206-T206)/U206))),"")</f>
        <v/>
      </c>
      <c r="W206">
        <f>IFERROR(IF(OR(D206="-",ISBLANK(D206)),"",(K206-T206)/U206),"")</f>
        <v/>
      </c>
      <c r="X206">
        <f>IFERROR(IF(OR(E206="-",ISBLANK(E206)),"",(L206-T206)/U206),"")</f>
        <v/>
      </c>
      <c r="Y206">
        <f>IFERROR(IF(OR(F206="-",ISBLANK(F206)),"",(M206-T206)/U206),"")</f>
        <v/>
      </c>
      <c r="Z206">
        <f>IFERROR(IF(OR(G206="-",ISBLANK(G206)),"",(N206-T206)/U206),"")</f>
        <v/>
      </c>
      <c r="AA206">
        <f>IF(MAX(MAX(V206:Z206),ABS(MIN(V206:Z206)))=ABS(MIN(V206:Z206)),MIN(V206:Z206),MAX(V206:Z206))</f>
        <v/>
      </c>
      <c r="AB206">
        <f>IFERROR(V144+MATCH(AA206,V206:Z206,0)-1,"")</f>
        <v/>
      </c>
      <c r="AC206">
        <f>IF(AB206&lt;&gt;"",IF(S206=AB206,"Low",IF(AB206=Q206,"High","")),"")</f>
        <v/>
      </c>
      <c r="AE206">
        <f>IF(ISNUMBER(MATCH("N/A",J206:N206,0)),"",IFERROR((5 * SUMPRODUCT(J144:N144,J206:N206) - PRODUCT(SUM(J144:N144),SUM(J206:N206))) / ((5 * SUM((J144^2)+(K144^2)+(L144^2)+(M144^2)+(N144^2))) - SUM(J144:N144)^2),""))</f>
        <v/>
      </c>
      <c r="AF206">
        <f>IFERROR(CORREL(J144:N144,J206:N206),"")</f>
        <v/>
      </c>
      <c r="AZ206">
        <f>IF(Q206=S206,0,1)</f>
        <v/>
      </c>
      <c r="BA206">
        <f>IF(AZ206=1,IF(Q206="","",IF(Q206=N144,"Yes","No")),"")</f>
        <v/>
      </c>
      <c r="BB206">
        <f>IF(BA206="Yes",P206,"")</f>
        <v/>
      </c>
      <c r="BC206">
        <f>IF(AZ206=1,IF(S206="","",IF(S206=N144,"Yes","No")),"")</f>
        <v/>
      </c>
      <c r="BD206">
        <f>IF(BC206="Yes",R206,"")</f>
        <v/>
      </c>
      <c r="BE206">
        <f>IFERROR(IF(SIGN(AE206)=1,"Increasing",IF(SIGN(AE206)=-1,"Decreasing","")),"")</f>
        <v/>
      </c>
      <c r="BF206">
        <f>IF(OR(AND(BE206="Increasing",BA206="Yes"),AND(BE206="Decreasing",BC206="Yes")),"Yes","No")</f>
        <v/>
      </c>
      <c r="BG206">
        <f>IF(I206="pos_trend","Yes","No")</f>
        <v/>
      </c>
      <c r="BH206">
        <f>IF(AF206&lt;&gt;"",IF(ABS(AF206)&gt;0.8,"Yes","No"),"")</f>
        <v/>
      </c>
    </row>
    <row r="207" spans="1:60">
      <c s="1" r="A207" t="n">
        <v>1</v>
      </c>
      <c r="B207" t="s">
        <v>472</v>
      </c>
      <c r="C207" t="s">
        <v>1978</v>
      </c>
      <c r="D207" t="s">
        <v>1979</v>
      </c>
      <c r="E207" t="s">
        <v>1980</v>
      </c>
      <c r="F207" t="s">
        <v>1981</v>
      </c>
      <c r="G207" t="s">
        <v>1982</v>
      </c>
      <c r="H207" t="s"/>
      <c r="I207">
        <f>IF(AND(K207&gt; J207, L207&gt; K207, M207&gt; L207, N207&gt; M207), "pos_trend", IF(AND(K207&lt; J207, L207&lt; K207, M207&lt; L207, N207&lt; M207), "neg_trend", "N/A"))</f>
        <v/>
      </c>
      <c r="J207">
        <f>IFERROR(IF(TRIM(C207)="-", "N/A", IF(RIGHT(C207,1)=")",IF(RIGHT(C207,2)="T)",-1000000000000*VALUE(MID(C207,2,LEN(C207)-3)),IF(RIGHT(C207,2)="M)",-1000000*VALUE(MID(C207,2,LEN(C207)-3)),IF(RIGHT(C207,2)="B)",-1000000000*VALUE(MID(C207,2,LEN(C207)-3)),IF(RIGHT(C207,2)="k)",-1000*VALUE(MID(C207,2,LEN(C207)-3)),VALUE(SUBSTITUTE(C207,",","")))))),IF(RIGHT(C207,1)="T",1000000000000*VALUE(LEFT(C207,LEN(C207)-1)),IF(RIGHT(C207,1)="M",1000000*VALUE(LEFT(C207,LEN(C207)-1)),IF(RIGHT(C207,1)="B",1000000000*VALUE(LEFT(C207,LEN(C207)-1)),IF(RIGHT(C207,1)="%",0.01*VALUE(LEFT(C207,LEN(C207)-1)),IF(RIGHT(C207,1)="k",1000*VALUE(LEFT(C207,LEN(C207)-1)),VALUE(SUBSTITUTE(C207,",",""))))))))),"N/A")</f>
        <v/>
      </c>
      <c r="K207">
        <f>IFERROR(IF(TRIM(D207)="-", "N/A", IF(RIGHT(D207,1)=")",IF(RIGHT(D207,2)="T)",-1000000000000*VALUE(MID(D207,2,LEN(D207)-3)),IF(RIGHT(D207,2)="M)",-1000000*VALUE(MID(D207,2,LEN(D207)-3)),IF(RIGHT(D207,2)="B)",-1000000000*VALUE(MID(D207,2,LEN(D207)-3)),IF(RIGHT(D207,2)="k)",-1000*VALUE(MID(D207,2,LEN(D207)-3)),VALUE(SUBSTITUTE(D207,",","")))))),IF(RIGHT(D207,1)="T",1000000000000*VALUE(LEFT(D207,LEN(D207)-1)),IF(RIGHT(D207,1)="M",1000000*VALUE(LEFT(D207,LEN(D207)-1)),IF(RIGHT(D207,1)="B",1000000000*VALUE(LEFT(D207,LEN(D207)-1)),IF(RIGHT(D207,1)="%",0.01*VALUE(LEFT(D207,LEN(D207)-1)),IF(RIGHT(D207,1)="k",1000*VALUE(LEFT(D207,LEN(D207)-1)),VALUE(SUBSTITUTE(D207,",",""))))))))),"N/A")</f>
        <v/>
      </c>
      <c r="L207">
        <f>IFERROR(IF(TRIM(E207)="-", "N/A", IF(RIGHT(E207,1)=")",IF(RIGHT(E207,2)="T)",-1000000000000*VALUE(MID(E207,2,LEN(E207)-3)),IF(RIGHT(E207,2)="M)",-1000000*VALUE(MID(E207,2,LEN(E207)-3)),IF(RIGHT(E207,2)="B)",-1000000000*VALUE(MID(E207,2,LEN(E207)-3)),IF(RIGHT(E207,2)="k)",-1000*VALUE(MID(E207,2,LEN(E207)-3)),VALUE(SUBSTITUTE(E207,",","")))))),IF(RIGHT(E207,1)="T",1000000000000*VALUE(LEFT(E207,LEN(E207)-1)),IF(RIGHT(E207,1)="M",1000000*VALUE(LEFT(E207,LEN(E207)-1)),IF(RIGHT(E207,1)="B",1000000000*VALUE(LEFT(E207,LEN(E207)-1)),IF(RIGHT(E207,1)="%",0.01*VALUE(LEFT(E207,LEN(E207)-1)),IF(RIGHT(E207,1)="k",1000*VALUE(LEFT(E207,LEN(E207)-1)),VALUE(SUBSTITUTE(E207,",",""))))))))),"N/A")</f>
        <v/>
      </c>
      <c r="M207">
        <f>IFERROR(IF(TRIM(F207)="-", "N/A", IF(RIGHT(F207,1)=")",IF(RIGHT(F207,2)="T)",-1000000000000*VALUE(MID(F207,2,LEN(F207)-3)),IF(RIGHT(F207,2)="M)",-1000000*VALUE(MID(F207,2,LEN(F207)-3)),IF(RIGHT(F207,2)="B)",-1000000000*VALUE(MID(F207,2,LEN(F207)-3)),IF(RIGHT(F207,2)="k)",-1000*VALUE(MID(F207,2,LEN(F207)-3)),VALUE(SUBSTITUTE(F207,",","")))))),IF(RIGHT(F207,1)="T",1000000000000*VALUE(LEFT(F207,LEN(F207)-1)),IF(RIGHT(F207,1)="M",1000000*VALUE(LEFT(F207,LEN(F207)-1)),IF(RIGHT(F207,1)="B",1000000000*VALUE(LEFT(F207,LEN(F207)-1)),IF(RIGHT(F207,1)="%",0.01*VALUE(LEFT(F207,LEN(F207)-1)),IF(RIGHT(F207,1)="k",1000*VALUE(LEFT(F207,LEN(F207)-1)),VALUE(SUBSTITUTE(F207,",",""))))))))),"N/A")</f>
        <v/>
      </c>
      <c r="N207">
        <f>IFERROR(IF(TRIM(G207)="-", "N/A", IF(RIGHT(G207,1)=")",IF(RIGHT(G207,2)="T)",-1000000000000*VALUE(MID(G207,2,LEN(G207)-3)),IF(RIGHT(G207,2)="M)",-1000000*VALUE(MID(G207,2,LEN(G207)-3)),IF(RIGHT(G207,2)="B)",-1000000000*VALUE(MID(G207,2,LEN(G207)-3)),IF(RIGHT(G207,2)="k)",-1000*VALUE(MID(G207,2,LEN(G207)-3)),VALUE(SUBSTITUTE(G207,",","")))))),IF(RIGHT(G207,1)="T",1000000000000*VALUE(LEFT(G207,LEN(G207)-1)),IF(RIGHT(G207,1)="M",1000000*VALUE(LEFT(G207,LEN(G207)-1)),IF(RIGHT(G207,1)="B",1000000000*VALUE(LEFT(G207,LEN(G207)-1)),IF(RIGHT(G207,1)="%",0.01*VALUE(LEFT(G207,LEN(G207)-1)),IF(RIGHT(G207,1)="k",1000*VALUE(LEFT(G207,LEN(G207)-1)),VALUE(SUBSTITUTE(G207,",",""))))))))),"N/A")</f>
        <v/>
      </c>
      <c r="P207">
        <f>MAX(J207:N207)</f>
        <v/>
      </c>
      <c r="Q207">
        <f>IFERROR(J144+MATCH(P207,J207:N207,0)-1,"")</f>
        <v/>
      </c>
      <c r="R207">
        <f>IF(Q207="","",MIN(J207:N207))</f>
        <v/>
      </c>
      <c r="S207">
        <f>IFERROR(J144+MATCH(R207,J207:N207,0)-1,"")</f>
        <v/>
      </c>
      <c r="T207">
        <f>IFERROR(AVERAGE(J207:N207),"")</f>
        <v/>
      </c>
      <c r="U207">
        <f>IFERROR(STDEV(J207:N207),"")</f>
        <v/>
      </c>
      <c r="V207">
        <f>IFERROR(IF(C207="-","",IF(ISBLANK(B207),"",IF(OR(ISNUMBER(FIND("Growth",B207)),ISNUMBER(FIND("Margin",B207))),"",(J207-T207)/U207))),"")</f>
        <v/>
      </c>
      <c r="W207">
        <f>IFERROR(IF(OR(D207="-",ISBLANK(D207)),"",(K207-T207)/U207),"")</f>
        <v/>
      </c>
      <c r="X207">
        <f>IFERROR(IF(OR(E207="-",ISBLANK(E207)),"",(L207-T207)/U207),"")</f>
        <v/>
      </c>
      <c r="Y207">
        <f>IFERROR(IF(OR(F207="-",ISBLANK(F207)),"",(M207-T207)/U207),"")</f>
        <v/>
      </c>
      <c r="Z207">
        <f>IFERROR(IF(OR(G207="-",ISBLANK(G207)),"",(N207-T207)/U207),"")</f>
        <v/>
      </c>
      <c r="AA207">
        <f>IF(MAX(MAX(V207:Z207),ABS(MIN(V207:Z207)))=ABS(MIN(V207:Z207)),MIN(V207:Z207),MAX(V207:Z207))</f>
        <v/>
      </c>
      <c r="AB207">
        <f>IFERROR(V144+MATCH(AA207,V207:Z207,0)-1,"")</f>
        <v/>
      </c>
      <c r="AC207">
        <f>IF(AB207&lt;&gt;"",IF(S207=AB207,"Low",IF(AB207=Q207,"High","")),"")</f>
        <v/>
      </c>
      <c r="AE207">
        <f>IF(ISNUMBER(MATCH("N/A",J207:N207,0)),"",IFERROR((5 * SUMPRODUCT(J144:N144,J207:N207) - PRODUCT(SUM(J144:N144),SUM(J207:N207))) / ((5 * SUM((J144^2)+(K144^2)+(L144^2)+(M144^2)+(N144^2))) - SUM(J144:N144)^2),""))</f>
        <v/>
      </c>
      <c r="AF207">
        <f>IFERROR(CORREL(J144:N144,J207:N207),"")</f>
        <v/>
      </c>
      <c r="AZ207">
        <f>IF(Q207=S207,0,1)</f>
        <v/>
      </c>
      <c r="BA207">
        <f>IF(AZ207=1,IF(Q207="","",IF(Q207=N144,"Yes","No")),"")</f>
        <v/>
      </c>
      <c r="BB207">
        <f>IF(BA207="Yes",P207,"")</f>
        <v/>
      </c>
      <c r="BC207">
        <f>IF(AZ207=1,IF(S207="","",IF(S207=N144,"Yes","No")),"")</f>
        <v/>
      </c>
      <c r="BD207">
        <f>IF(BC207="Yes",R207,"")</f>
        <v/>
      </c>
      <c r="BE207">
        <f>IFERROR(IF(SIGN(AE207)=1,"Increasing",IF(SIGN(AE207)=-1,"Decreasing","")),"")</f>
        <v/>
      </c>
      <c r="BF207">
        <f>IF(OR(AND(BE207="Increasing",BA207="Yes"),AND(BE207="Decreasing",BC207="Yes")),"Yes","No")</f>
        <v/>
      </c>
      <c r="BG207">
        <f>IF(I207="pos_trend","Yes","No")</f>
        <v/>
      </c>
      <c r="BH207">
        <f>IF(AF207&lt;&gt;"",IF(ABS(AF207)&gt;0.8,"Yes","No"),"")</f>
        <v/>
      </c>
    </row>
    <row r="208" spans="1:60">
      <c s="1" r="A208" t="n">
        <v>2</v>
      </c>
      <c r="B208" t="s">
        <v>478</v>
      </c>
      <c r="C208" t="s">
        <v>264</v>
      </c>
      <c r="D208" t="s">
        <v>264</v>
      </c>
      <c r="E208" t="s">
        <v>264</v>
      </c>
      <c r="F208" t="s">
        <v>264</v>
      </c>
      <c r="G208" t="s">
        <v>264</v>
      </c>
      <c r="H208" t="s"/>
      <c r="I208">
        <f>IF(AND(K208&gt; J208, L208&gt; K208, M208&gt; L208, N208&gt; M208), "pos_trend", IF(AND(K208&lt; J208, L208&lt; K208, M208&lt; L208, N208&lt; M208), "neg_trend", "N/A"))</f>
        <v/>
      </c>
      <c r="J208">
        <f>IFERROR(IF(TRIM(C208)="-", "N/A", IF(RIGHT(C208,1)=")",IF(RIGHT(C208,2)="T)",-1000000000000*VALUE(MID(C208,2,LEN(C208)-3)),IF(RIGHT(C208,2)="M)",-1000000*VALUE(MID(C208,2,LEN(C208)-3)),IF(RIGHT(C208,2)="B)",-1000000000*VALUE(MID(C208,2,LEN(C208)-3)),IF(RIGHT(C208,2)="k)",-1000*VALUE(MID(C208,2,LEN(C208)-3)),VALUE(SUBSTITUTE(C208,",","")))))),IF(RIGHT(C208,1)="T",1000000000000*VALUE(LEFT(C208,LEN(C208)-1)),IF(RIGHT(C208,1)="M",1000000*VALUE(LEFT(C208,LEN(C208)-1)),IF(RIGHT(C208,1)="B",1000000000*VALUE(LEFT(C208,LEN(C208)-1)),IF(RIGHT(C208,1)="%",0.01*VALUE(LEFT(C208,LEN(C208)-1)),IF(RIGHT(C208,1)="k",1000*VALUE(LEFT(C208,LEN(C208)-1)),VALUE(SUBSTITUTE(C208,",",""))))))))),"N/A")</f>
        <v/>
      </c>
      <c r="K208">
        <f>IFERROR(IF(TRIM(D208)="-", "N/A", IF(RIGHT(D208,1)=")",IF(RIGHT(D208,2)="T)",-1000000000000*VALUE(MID(D208,2,LEN(D208)-3)),IF(RIGHT(D208,2)="M)",-1000000*VALUE(MID(D208,2,LEN(D208)-3)),IF(RIGHT(D208,2)="B)",-1000000000*VALUE(MID(D208,2,LEN(D208)-3)),IF(RIGHT(D208,2)="k)",-1000*VALUE(MID(D208,2,LEN(D208)-3)),VALUE(SUBSTITUTE(D208,",","")))))),IF(RIGHT(D208,1)="T",1000000000000*VALUE(LEFT(D208,LEN(D208)-1)),IF(RIGHT(D208,1)="M",1000000*VALUE(LEFT(D208,LEN(D208)-1)),IF(RIGHT(D208,1)="B",1000000000*VALUE(LEFT(D208,LEN(D208)-1)),IF(RIGHT(D208,1)="%",0.01*VALUE(LEFT(D208,LEN(D208)-1)),IF(RIGHT(D208,1)="k",1000*VALUE(LEFT(D208,LEN(D208)-1)),VALUE(SUBSTITUTE(D208,",",""))))))))),"N/A")</f>
        <v/>
      </c>
      <c r="L208">
        <f>IFERROR(IF(TRIM(E208)="-", "N/A", IF(RIGHT(E208,1)=")",IF(RIGHT(E208,2)="T)",-1000000000000*VALUE(MID(E208,2,LEN(E208)-3)),IF(RIGHT(E208,2)="M)",-1000000*VALUE(MID(E208,2,LEN(E208)-3)),IF(RIGHT(E208,2)="B)",-1000000000*VALUE(MID(E208,2,LEN(E208)-3)),IF(RIGHT(E208,2)="k)",-1000*VALUE(MID(E208,2,LEN(E208)-3)),VALUE(SUBSTITUTE(E208,",","")))))),IF(RIGHT(E208,1)="T",1000000000000*VALUE(LEFT(E208,LEN(E208)-1)),IF(RIGHT(E208,1)="M",1000000*VALUE(LEFT(E208,LEN(E208)-1)),IF(RIGHT(E208,1)="B",1000000000*VALUE(LEFT(E208,LEN(E208)-1)),IF(RIGHT(E208,1)="%",0.01*VALUE(LEFT(E208,LEN(E208)-1)),IF(RIGHT(E208,1)="k",1000*VALUE(LEFT(E208,LEN(E208)-1)),VALUE(SUBSTITUTE(E208,",",""))))))))),"N/A")</f>
        <v/>
      </c>
      <c r="M208">
        <f>IFERROR(IF(TRIM(F208)="-", "N/A", IF(RIGHT(F208,1)=")",IF(RIGHT(F208,2)="T)",-1000000000000*VALUE(MID(F208,2,LEN(F208)-3)),IF(RIGHT(F208,2)="M)",-1000000*VALUE(MID(F208,2,LEN(F208)-3)),IF(RIGHT(F208,2)="B)",-1000000000*VALUE(MID(F208,2,LEN(F208)-3)),IF(RIGHT(F208,2)="k)",-1000*VALUE(MID(F208,2,LEN(F208)-3)),VALUE(SUBSTITUTE(F208,",","")))))),IF(RIGHT(F208,1)="T",1000000000000*VALUE(LEFT(F208,LEN(F208)-1)),IF(RIGHT(F208,1)="M",1000000*VALUE(LEFT(F208,LEN(F208)-1)),IF(RIGHT(F208,1)="B",1000000000*VALUE(LEFT(F208,LEN(F208)-1)),IF(RIGHT(F208,1)="%",0.01*VALUE(LEFT(F208,LEN(F208)-1)),IF(RIGHT(F208,1)="k",1000*VALUE(LEFT(F208,LEN(F208)-1)),VALUE(SUBSTITUTE(F208,",",""))))))))),"N/A")</f>
        <v/>
      </c>
      <c r="N208">
        <f>IFERROR(IF(TRIM(G208)="-", "N/A", IF(RIGHT(G208,1)=")",IF(RIGHT(G208,2)="T)",-1000000000000*VALUE(MID(G208,2,LEN(G208)-3)),IF(RIGHT(G208,2)="M)",-1000000*VALUE(MID(G208,2,LEN(G208)-3)),IF(RIGHT(G208,2)="B)",-1000000000*VALUE(MID(G208,2,LEN(G208)-3)),IF(RIGHT(G208,2)="k)",-1000*VALUE(MID(G208,2,LEN(G208)-3)),VALUE(SUBSTITUTE(G208,",","")))))),IF(RIGHT(G208,1)="T",1000000000000*VALUE(LEFT(G208,LEN(G208)-1)),IF(RIGHT(G208,1)="M",1000000*VALUE(LEFT(G208,LEN(G208)-1)),IF(RIGHT(G208,1)="B",1000000000*VALUE(LEFT(G208,LEN(G208)-1)),IF(RIGHT(G208,1)="%",0.01*VALUE(LEFT(G208,LEN(G208)-1)),IF(RIGHT(G208,1)="k",1000*VALUE(LEFT(G208,LEN(G208)-1)),VALUE(SUBSTITUTE(G208,",",""))))))))),"N/A")</f>
        <v/>
      </c>
      <c r="P208">
        <f>MAX(J208:N208)</f>
        <v/>
      </c>
      <c r="Q208">
        <f>IFERROR(J144+MATCH(P208,J208:N208,0)-1,"")</f>
        <v/>
      </c>
      <c r="R208">
        <f>IF(Q208="","",MIN(J208:N208))</f>
        <v/>
      </c>
      <c r="S208">
        <f>IFERROR(J144+MATCH(R208,J208:N208,0)-1,"")</f>
        <v/>
      </c>
      <c r="T208">
        <f>IFERROR(AVERAGE(J208:N208),"")</f>
        <v/>
      </c>
      <c r="U208">
        <f>IFERROR(STDEV(J208:N208),"")</f>
        <v/>
      </c>
      <c r="V208">
        <f>IFERROR(IF(C208="-","",IF(ISBLANK(B208),"",IF(OR(ISNUMBER(FIND("Growth",B208)),ISNUMBER(FIND("Margin",B208))),"",(J208-T208)/U208))),"")</f>
        <v/>
      </c>
      <c r="W208">
        <f>IFERROR(IF(OR(D208="-",ISBLANK(D208)),"",(K208-T208)/U208),"")</f>
        <v/>
      </c>
      <c r="X208">
        <f>IFERROR(IF(OR(E208="-",ISBLANK(E208)),"",(L208-T208)/U208),"")</f>
        <v/>
      </c>
      <c r="Y208">
        <f>IFERROR(IF(OR(F208="-",ISBLANK(F208)),"",(M208-T208)/U208),"")</f>
        <v/>
      </c>
      <c r="Z208">
        <f>IFERROR(IF(OR(G208="-",ISBLANK(G208)),"",(N208-T208)/U208),"")</f>
        <v/>
      </c>
      <c r="AA208">
        <f>IF(MAX(MAX(V208:Z208),ABS(MIN(V208:Z208)))=ABS(MIN(V208:Z208)),MIN(V208:Z208),MAX(V208:Z208))</f>
        <v/>
      </c>
      <c r="AB208">
        <f>IFERROR(V144+MATCH(AA208,V208:Z208,0)-1,"")</f>
        <v/>
      </c>
      <c r="AC208">
        <f>IF(AB208&lt;&gt;"",IF(S208=AB208,"Low",IF(AB208=Q208,"High","")),"")</f>
        <v/>
      </c>
      <c r="AE208">
        <f>IF(ISNUMBER(MATCH("N/A",J208:N208,0)),"",IFERROR((5 * SUMPRODUCT(J144:N144,J208:N208) - PRODUCT(SUM(J144:N144),SUM(J208:N208))) / ((5 * SUM((J144^2)+(K144^2)+(L144^2)+(M144^2)+(N144^2))) - SUM(J144:N144)^2),""))</f>
        <v/>
      </c>
      <c r="AF208">
        <f>IFERROR(CORREL(J144:N144,J208:N208),"")</f>
        <v/>
      </c>
      <c r="AZ208">
        <f>IF(Q208=S208,0,1)</f>
        <v/>
      </c>
      <c r="BA208">
        <f>IF(AZ208=1,IF(Q208="","",IF(Q208=N144,"Yes","No")),"")</f>
        <v/>
      </c>
      <c r="BB208">
        <f>IF(BA208="Yes",P208,"")</f>
        <v/>
      </c>
      <c r="BC208">
        <f>IF(AZ208=1,IF(S208="","",IF(S208=N144,"Yes","No")),"")</f>
        <v/>
      </c>
      <c r="BD208">
        <f>IF(BC208="Yes",R208,"")</f>
        <v/>
      </c>
      <c r="BE208">
        <f>IFERROR(IF(SIGN(AE208)=1,"Increasing",IF(SIGN(AE208)=-1,"Decreasing","")),"")</f>
        <v/>
      </c>
      <c r="BF208">
        <f>IF(OR(AND(BE208="Increasing",BA208="Yes"),AND(BE208="Decreasing",BC208="Yes")),"Yes","No")</f>
        <v/>
      </c>
      <c r="BG208">
        <f>IF(I208="pos_trend","Yes","No")</f>
        <v/>
      </c>
      <c r="BH208">
        <f>IF(AF208&lt;&gt;"",IF(ABS(AF208)&gt;0.8,"Yes","No"),"")</f>
        <v/>
      </c>
    </row>
    <row r="209" spans="1:60">
      <c s="1" r="A209" t="n">
        <v>3</v>
      </c>
      <c r="B209" t="s">
        <v>484</v>
      </c>
      <c r="C209" t="s">
        <v>264</v>
      </c>
      <c r="D209" t="s">
        <v>1983</v>
      </c>
      <c r="E209" t="s">
        <v>1984</v>
      </c>
      <c r="F209" t="s">
        <v>1985</v>
      </c>
      <c r="G209" t="s">
        <v>1986</v>
      </c>
      <c r="H209" t="s"/>
      <c r="I209">
        <f>IF(AND(K209&gt; J209, L209&gt; K209, M209&gt; L209, N209&gt; M209), "pos_trend", IF(AND(K209&lt; J209, L209&lt; K209, M209&lt; L209, N209&lt; M209), "neg_trend", "N/A"))</f>
        <v/>
      </c>
      <c r="J209">
        <f>IFERROR(IF(TRIM(C209)="-", "N/A", IF(RIGHT(C209,1)=")",IF(RIGHT(C209,2)="T)",-1000000000000*VALUE(MID(C209,2,LEN(C209)-3)),IF(RIGHT(C209,2)="M)",-1000000*VALUE(MID(C209,2,LEN(C209)-3)),IF(RIGHT(C209,2)="B)",-1000000000*VALUE(MID(C209,2,LEN(C209)-3)),IF(RIGHT(C209,2)="k)",-1000*VALUE(MID(C209,2,LEN(C209)-3)),VALUE(SUBSTITUTE(C209,",","")))))),IF(RIGHT(C209,1)="T",1000000000000*VALUE(LEFT(C209,LEN(C209)-1)),IF(RIGHT(C209,1)="M",1000000*VALUE(LEFT(C209,LEN(C209)-1)),IF(RIGHT(C209,1)="B",1000000000*VALUE(LEFT(C209,LEN(C209)-1)),IF(RIGHT(C209,1)="%",0.01*VALUE(LEFT(C209,LEN(C209)-1)),IF(RIGHT(C209,1)="k",1000*VALUE(LEFT(C209,LEN(C209)-1)),VALUE(SUBSTITUTE(C209,",",""))))))))),"N/A")</f>
        <v/>
      </c>
      <c r="K209">
        <f>IFERROR(IF(TRIM(D209)="-", "N/A", IF(RIGHT(D209,1)=")",IF(RIGHT(D209,2)="T)",-1000000000000*VALUE(MID(D209,2,LEN(D209)-3)),IF(RIGHT(D209,2)="M)",-1000000*VALUE(MID(D209,2,LEN(D209)-3)),IF(RIGHT(D209,2)="B)",-1000000000*VALUE(MID(D209,2,LEN(D209)-3)),IF(RIGHT(D209,2)="k)",-1000*VALUE(MID(D209,2,LEN(D209)-3)),VALUE(SUBSTITUTE(D209,",","")))))),IF(RIGHT(D209,1)="T",1000000000000*VALUE(LEFT(D209,LEN(D209)-1)),IF(RIGHT(D209,1)="M",1000000*VALUE(LEFT(D209,LEN(D209)-1)),IF(RIGHT(D209,1)="B",1000000000*VALUE(LEFT(D209,LEN(D209)-1)),IF(RIGHT(D209,1)="%",0.01*VALUE(LEFT(D209,LEN(D209)-1)),IF(RIGHT(D209,1)="k",1000*VALUE(LEFT(D209,LEN(D209)-1)),VALUE(SUBSTITUTE(D209,",",""))))))))),"N/A")</f>
        <v/>
      </c>
      <c r="L209">
        <f>IFERROR(IF(TRIM(E209)="-", "N/A", IF(RIGHT(E209,1)=")",IF(RIGHT(E209,2)="T)",-1000000000000*VALUE(MID(E209,2,LEN(E209)-3)),IF(RIGHT(E209,2)="M)",-1000000*VALUE(MID(E209,2,LEN(E209)-3)),IF(RIGHT(E209,2)="B)",-1000000000*VALUE(MID(E209,2,LEN(E209)-3)),IF(RIGHT(E209,2)="k)",-1000*VALUE(MID(E209,2,LEN(E209)-3)),VALUE(SUBSTITUTE(E209,",","")))))),IF(RIGHT(E209,1)="T",1000000000000*VALUE(LEFT(E209,LEN(E209)-1)),IF(RIGHT(E209,1)="M",1000000*VALUE(LEFT(E209,LEN(E209)-1)),IF(RIGHT(E209,1)="B",1000000000*VALUE(LEFT(E209,LEN(E209)-1)),IF(RIGHT(E209,1)="%",0.01*VALUE(LEFT(E209,LEN(E209)-1)),IF(RIGHT(E209,1)="k",1000*VALUE(LEFT(E209,LEN(E209)-1)),VALUE(SUBSTITUTE(E209,",",""))))))))),"N/A")</f>
        <v/>
      </c>
      <c r="M209">
        <f>IFERROR(IF(TRIM(F209)="-", "N/A", IF(RIGHT(F209,1)=")",IF(RIGHT(F209,2)="T)",-1000000000000*VALUE(MID(F209,2,LEN(F209)-3)),IF(RIGHT(F209,2)="M)",-1000000*VALUE(MID(F209,2,LEN(F209)-3)),IF(RIGHT(F209,2)="B)",-1000000000*VALUE(MID(F209,2,LEN(F209)-3)),IF(RIGHT(F209,2)="k)",-1000*VALUE(MID(F209,2,LEN(F209)-3)),VALUE(SUBSTITUTE(F209,",","")))))),IF(RIGHT(F209,1)="T",1000000000000*VALUE(LEFT(F209,LEN(F209)-1)),IF(RIGHT(F209,1)="M",1000000*VALUE(LEFT(F209,LEN(F209)-1)),IF(RIGHT(F209,1)="B",1000000000*VALUE(LEFT(F209,LEN(F209)-1)),IF(RIGHT(F209,1)="%",0.01*VALUE(LEFT(F209,LEN(F209)-1)),IF(RIGHT(F209,1)="k",1000*VALUE(LEFT(F209,LEN(F209)-1)),VALUE(SUBSTITUTE(F209,",",""))))))))),"N/A")</f>
        <v/>
      </c>
      <c r="N209">
        <f>IFERROR(IF(TRIM(G209)="-", "N/A", IF(RIGHT(G209,1)=")",IF(RIGHT(G209,2)="T)",-1000000000000*VALUE(MID(G209,2,LEN(G209)-3)),IF(RIGHT(G209,2)="M)",-1000000*VALUE(MID(G209,2,LEN(G209)-3)),IF(RIGHT(G209,2)="B)",-1000000000*VALUE(MID(G209,2,LEN(G209)-3)),IF(RIGHT(G209,2)="k)",-1000*VALUE(MID(G209,2,LEN(G209)-3)),VALUE(SUBSTITUTE(G209,",","")))))),IF(RIGHT(G209,1)="T",1000000000000*VALUE(LEFT(G209,LEN(G209)-1)),IF(RIGHT(G209,1)="M",1000000*VALUE(LEFT(G209,LEN(G209)-1)),IF(RIGHT(G209,1)="B",1000000000*VALUE(LEFT(G209,LEN(G209)-1)),IF(RIGHT(G209,1)="%",0.01*VALUE(LEFT(G209,LEN(G209)-1)),IF(RIGHT(G209,1)="k",1000*VALUE(LEFT(G209,LEN(G209)-1)),VALUE(SUBSTITUTE(G209,",",""))))))))),"N/A")</f>
        <v/>
      </c>
      <c r="P209">
        <f>MAX(J209:N209)</f>
        <v/>
      </c>
      <c r="Q209">
        <f>IFERROR(J144+MATCH(P209,J209:N209,0)-1,"")</f>
        <v/>
      </c>
      <c r="R209">
        <f>IF(Q209="","",MIN(J209:N209))</f>
        <v/>
      </c>
      <c r="S209">
        <f>IFERROR(J144+MATCH(R209,J209:N209,0)-1,"")</f>
        <v/>
      </c>
      <c r="T209">
        <f>IFERROR(AVERAGE(J209:N209),"")</f>
        <v/>
      </c>
      <c r="U209">
        <f>IFERROR(STDEV(J209:N209),"")</f>
        <v/>
      </c>
      <c r="V209">
        <f>IFERROR(IF(C209="-","",IF(ISBLANK(B209),"",IF(OR(ISNUMBER(FIND("Growth",B209)),ISNUMBER(FIND("Margin",B209))),"",(J209-T209)/U209))),"")</f>
        <v/>
      </c>
      <c r="W209">
        <f>IFERROR(IF(OR(D209="-",ISBLANK(D209)),"",(K209-T209)/U209),"")</f>
        <v/>
      </c>
      <c r="X209">
        <f>IFERROR(IF(OR(E209="-",ISBLANK(E209)),"",(L209-T209)/U209),"")</f>
        <v/>
      </c>
      <c r="Y209">
        <f>IFERROR(IF(OR(F209="-",ISBLANK(F209)),"",(M209-T209)/U209),"")</f>
        <v/>
      </c>
      <c r="Z209">
        <f>IFERROR(IF(OR(G209="-",ISBLANK(G209)),"",(N209-T209)/U209),"")</f>
        <v/>
      </c>
      <c r="AA209">
        <f>IF(MAX(MAX(V209:Z209),ABS(MIN(V209:Z209)))=ABS(MIN(V209:Z209)),MIN(V209:Z209),MAX(V209:Z209))</f>
        <v/>
      </c>
      <c r="AB209">
        <f>IFERROR(V144+MATCH(AA209,V209:Z209,0)-1,"")</f>
        <v/>
      </c>
      <c r="AC209">
        <f>IF(AB209&lt;&gt;"",IF(S209=AB209,"Low",IF(AB209=Q209,"High","")),"")</f>
        <v/>
      </c>
      <c r="AE209">
        <f>IF(ISNUMBER(MATCH("N/A",J209:N209,0)),"",IFERROR((5 * SUMPRODUCT(J144:N144,J209:N209) - PRODUCT(SUM(J144:N144),SUM(J209:N209))) / ((5 * SUM((J144^2)+(K144^2)+(L144^2)+(M144^2)+(N144^2))) - SUM(J144:N144)^2),""))</f>
        <v/>
      </c>
      <c r="AF209">
        <f>IFERROR(CORREL(J144:N144,J209:N209),"")</f>
        <v/>
      </c>
      <c r="AZ209">
        <f>IF(Q209=S209,0,1)</f>
        <v/>
      </c>
      <c r="BA209">
        <f>IF(AZ209=1,IF(Q209="","",IF(Q209=N144,"Yes","No")),"")</f>
        <v/>
      </c>
      <c r="BB209">
        <f>IF(BA209="Yes",P209,"")</f>
        <v/>
      </c>
      <c r="BC209">
        <f>IF(AZ209=1,IF(S209="","",IF(S209=N144,"Yes","No")),"")</f>
        <v/>
      </c>
      <c r="BD209">
        <f>IF(BC209="Yes",R209,"")</f>
        <v/>
      </c>
      <c r="BE209">
        <f>IFERROR(IF(SIGN(AE209)=1,"Increasing",IF(SIGN(AE209)=-1,"Decreasing","")),"")</f>
        <v/>
      </c>
      <c r="BF209">
        <f>IF(OR(AND(BE209="Increasing",BA209="Yes"),AND(BE209="Decreasing",BC209="Yes")),"Yes","No")</f>
        <v/>
      </c>
      <c r="BG209">
        <f>IF(I209="pos_trend","Yes","No")</f>
        <v/>
      </c>
      <c r="BH209">
        <f>IF(AF209&lt;&gt;"",IF(ABS(AF209)&gt;0.8,"Yes","No"),"")</f>
        <v/>
      </c>
    </row>
    <row r="210" spans="1:60">
      <c s="1" r="A210" t="n">
        <v>4</v>
      </c>
      <c r="B210" t="s">
        <v>489</v>
      </c>
      <c r="C210" t="s">
        <v>1987</v>
      </c>
      <c r="D210" t="s">
        <v>1988</v>
      </c>
      <c r="E210" t="s">
        <v>1989</v>
      </c>
      <c r="F210" t="s">
        <v>1533</v>
      </c>
      <c r="G210" t="s">
        <v>1990</v>
      </c>
      <c r="H210" t="s"/>
      <c r="I210">
        <f>IF(AND(K210&gt; J210, L210&gt; K210, M210&gt; L210, N210&gt; M210), "pos_trend", IF(AND(K210&lt; J210, L210&lt; K210, M210&lt; L210, N210&lt; M210), "neg_trend", "N/A"))</f>
        <v/>
      </c>
      <c r="J210">
        <f>IFERROR(IF(TRIM(C210)="-", "N/A", IF(RIGHT(C210,1)=")",IF(RIGHT(C210,2)="T)",-1000000000000*VALUE(MID(C210,2,LEN(C210)-3)),IF(RIGHT(C210,2)="M)",-1000000*VALUE(MID(C210,2,LEN(C210)-3)),IF(RIGHT(C210,2)="B)",-1000000000*VALUE(MID(C210,2,LEN(C210)-3)),IF(RIGHT(C210,2)="k)",-1000*VALUE(MID(C210,2,LEN(C210)-3)),VALUE(SUBSTITUTE(C210,",","")))))),IF(RIGHT(C210,1)="T",1000000000000*VALUE(LEFT(C210,LEN(C210)-1)),IF(RIGHT(C210,1)="M",1000000*VALUE(LEFT(C210,LEN(C210)-1)),IF(RIGHT(C210,1)="B",1000000000*VALUE(LEFT(C210,LEN(C210)-1)),IF(RIGHT(C210,1)="%",0.01*VALUE(LEFT(C210,LEN(C210)-1)),IF(RIGHT(C210,1)="k",1000*VALUE(LEFT(C210,LEN(C210)-1)),VALUE(SUBSTITUTE(C210,",",""))))))))),"N/A")</f>
        <v/>
      </c>
      <c r="K210">
        <f>IFERROR(IF(TRIM(D210)="-", "N/A", IF(RIGHT(D210,1)=")",IF(RIGHT(D210,2)="T)",-1000000000000*VALUE(MID(D210,2,LEN(D210)-3)),IF(RIGHT(D210,2)="M)",-1000000*VALUE(MID(D210,2,LEN(D210)-3)),IF(RIGHT(D210,2)="B)",-1000000000*VALUE(MID(D210,2,LEN(D210)-3)),IF(RIGHT(D210,2)="k)",-1000*VALUE(MID(D210,2,LEN(D210)-3)),VALUE(SUBSTITUTE(D210,",","")))))),IF(RIGHT(D210,1)="T",1000000000000*VALUE(LEFT(D210,LEN(D210)-1)),IF(RIGHT(D210,1)="M",1000000*VALUE(LEFT(D210,LEN(D210)-1)),IF(RIGHT(D210,1)="B",1000000000*VALUE(LEFT(D210,LEN(D210)-1)),IF(RIGHT(D210,1)="%",0.01*VALUE(LEFT(D210,LEN(D210)-1)),IF(RIGHT(D210,1)="k",1000*VALUE(LEFT(D210,LEN(D210)-1)),VALUE(SUBSTITUTE(D210,",",""))))))))),"N/A")</f>
        <v/>
      </c>
      <c r="L210">
        <f>IFERROR(IF(TRIM(E210)="-", "N/A", IF(RIGHT(E210,1)=")",IF(RIGHT(E210,2)="T)",-1000000000000*VALUE(MID(E210,2,LEN(E210)-3)),IF(RIGHT(E210,2)="M)",-1000000*VALUE(MID(E210,2,LEN(E210)-3)),IF(RIGHT(E210,2)="B)",-1000000000*VALUE(MID(E210,2,LEN(E210)-3)),IF(RIGHT(E210,2)="k)",-1000*VALUE(MID(E210,2,LEN(E210)-3)),VALUE(SUBSTITUTE(E210,",","")))))),IF(RIGHT(E210,1)="T",1000000000000*VALUE(LEFT(E210,LEN(E210)-1)),IF(RIGHT(E210,1)="M",1000000*VALUE(LEFT(E210,LEN(E210)-1)),IF(RIGHT(E210,1)="B",1000000000*VALUE(LEFT(E210,LEN(E210)-1)),IF(RIGHT(E210,1)="%",0.01*VALUE(LEFT(E210,LEN(E210)-1)),IF(RIGHT(E210,1)="k",1000*VALUE(LEFT(E210,LEN(E210)-1)),VALUE(SUBSTITUTE(E210,",",""))))))))),"N/A")</f>
        <v/>
      </c>
      <c r="M210">
        <f>IFERROR(IF(TRIM(F210)="-", "N/A", IF(RIGHT(F210,1)=")",IF(RIGHT(F210,2)="T)",-1000000000000*VALUE(MID(F210,2,LEN(F210)-3)),IF(RIGHT(F210,2)="M)",-1000000*VALUE(MID(F210,2,LEN(F210)-3)),IF(RIGHT(F210,2)="B)",-1000000000*VALUE(MID(F210,2,LEN(F210)-3)),IF(RIGHT(F210,2)="k)",-1000*VALUE(MID(F210,2,LEN(F210)-3)),VALUE(SUBSTITUTE(F210,",","")))))),IF(RIGHT(F210,1)="T",1000000000000*VALUE(LEFT(F210,LEN(F210)-1)),IF(RIGHT(F210,1)="M",1000000*VALUE(LEFT(F210,LEN(F210)-1)),IF(RIGHT(F210,1)="B",1000000000*VALUE(LEFT(F210,LEN(F210)-1)),IF(RIGHT(F210,1)="%",0.01*VALUE(LEFT(F210,LEN(F210)-1)),IF(RIGHT(F210,1)="k",1000*VALUE(LEFT(F210,LEN(F210)-1)),VALUE(SUBSTITUTE(F210,",",""))))))))),"N/A")</f>
        <v/>
      </c>
      <c r="N210">
        <f>IFERROR(IF(TRIM(G210)="-", "N/A", IF(RIGHT(G210,1)=")",IF(RIGHT(G210,2)="T)",-1000000000000*VALUE(MID(G210,2,LEN(G210)-3)),IF(RIGHT(G210,2)="M)",-1000000*VALUE(MID(G210,2,LEN(G210)-3)),IF(RIGHT(G210,2)="B)",-1000000000*VALUE(MID(G210,2,LEN(G210)-3)),IF(RIGHT(G210,2)="k)",-1000*VALUE(MID(G210,2,LEN(G210)-3)),VALUE(SUBSTITUTE(G210,",","")))))),IF(RIGHT(G210,1)="T",1000000000000*VALUE(LEFT(G210,LEN(G210)-1)),IF(RIGHT(G210,1)="M",1000000*VALUE(LEFT(G210,LEN(G210)-1)),IF(RIGHT(G210,1)="B",1000000000*VALUE(LEFT(G210,LEN(G210)-1)),IF(RIGHT(G210,1)="%",0.01*VALUE(LEFT(G210,LEN(G210)-1)),IF(RIGHT(G210,1)="k",1000*VALUE(LEFT(G210,LEN(G210)-1)),VALUE(SUBSTITUTE(G210,",",""))))))))),"N/A")</f>
        <v/>
      </c>
      <c r="P210">
        <f>MAX(J210:N210)</f>
        <v/>
      </c>
      <c r="Q210">
        <f>IFERROR(J144+MATCH(P210,J210:N210,0)-1,"")</f>
        <v/>
      </c>
      <c r="R210">
        <f>IF(Q210="","",MIN(J210:N210))</f>
        <v/>
      </c>
      <c r="S210">
        <f>IFERROR(J144+MATCH(R210,J210:N210,0)-1,"")</f>
        <v/>
      </c>
      <c r="T210">
        <f>IFERROR(AVERAGE(J210:N210),"")</f>
        <v/>
      </c>
      <c r="U210">
        <f>IFERROR(STDEV(J210:N210),"")</f>
        <v/>
      </c>
      <c r="V210">
        <f>IFERROR(IF(C210="-","",IF(ISBLANK(B210),"",IF(OR(ISNUMBER(FIND("Growth",B210)),ISNUMBER(FIND("Margin",B210))),"",(J210-T210)/U210))),"")</f>
        <v/>
      </c>
      <c r="W210">
        <f>IFERROR(IF(OR(D210="-",ISBLANK(D210)),"",(K210-T210)/U210),"")</f>
        <v/>
      </c>
      <c r="X210">
        <f>IFERROR(IF(OR(E210="-",ISBLANK(E210)),"",(L210-T210)/U210),"")</f>
        <v/>
      </c>
      <c r="Y210">
        <f>IFERROR(IF(OR(F210="-",ISBLANK(F210)),"",(M210-T210)/U210),"")</f>
        <v/>
      </c>
      <c r="Z210">
        <f>IFERROR(IF(OR(G210="-",ISBLANK(G210)),"",(N210-T210)/U210),"")</f>
        <v/>
      </c>
      <c r="AA210">
        <f>IF(MAX(MAX(V210:Z210),ABS(MIN(V210:Z210)))=ABS(MIN(V210:Z210)),MIN(V210:Z210),MAX(V210:Z210))</f>
        <v/>
      </c>
      <c r="AB210">
        <f>IFERROR(V144+MATCH(AA210,V210:Z210,0)-1,"")</f>
        <v/>
      </c>
      <c r="AC210">
        <f>IF(AB210&lt;&gt;"",IF(S210=AB210,"Low",IF(AB210=Q210,"High","")),"")</f>
        <v/>
      </c>
      <c r="AE210">
        <f>IF(ISNUMBER(MATCH("N/A",J210:N210,0)),"",IFERROR((5 * SUMPRODUCT(J144:N144,J210:N210) - PRODUCT(SUM(J144:N144),SUM(J210:N210))) / ((5 * SUM((J144^2)+(K144^2)+(L144^2)+(M144^2)+(N144^2))) - SUM(J144:N144)^2),""))</f>
        <v/>
      </c>
      <c r="AF210">
        <f>IFERROR(CORREL(J144:N144,J210:N210),"")</f>
        <v/>
      </c>
      <c r="AZ210">
        <f>IF(Q210=S210,0,1)</f>
        <v/>
      </c>
      <c r="BA210">
        <f>IF(AZ210=1,IF(Q210="","",IF(Q210=N144,"Yes","No")),"")</f>
        <v/>
      </c>
      <c r="BB210">
        <f>IF(BA210="Yes",P210,"")</f>
        <v/>
      </c>
      <c r="BC210">
        <f>IF(AZ210=1,IF(S210="","",IF(S210=N144,"Yes","No")),"")</f>
        <v/>
      </c>
      <c r="BD210">
        <f>IF(BC210="Yes",R210,"")</f>
        <v/>
      </c>
      <c r="BE210">
        <f>IFERROR(IF(SIGN(AE210)=1,"Increasing",IF(SIGN(AE210)=-1,"Decreasing","")),"")</f>
        <v/>
      </c>
      <c r="BF210">
        <f>IF(OR(AND(BE210="Increasing",BA210="Yes"),AND(BE210="Decreasing",BC210="Yes")),"Yes","No")</f>
        <v/>
      </c>
      <c r="BG210">
        <f>IF(I210="pos_trend","Yes","No")</f>
        <v/>
      </c>
      <c r="BH210">
        <f>IF(AF210&lt;&gt;"",IF(ABS(AF210)&gt;0.8,"Yes","No"),"")</f>
        <v/>
      </c>
    </row>
    <row r="211" spans="1:60">
      <c s="1" r="A211" t="n">
        <v>5</v>
      </c>
      <c r="B211" t="s">
        <v>495</v>
      </c>
      <c r="C211" t="s">
        <v>1991</v>
      </c>
      <c r="D211" t="s">
        <v>1992</v>
      </c>
      <c r="E211" t="s">
        <v>1993</v>
      </c>
      <c r="F211" t="s">
        <v>1994</v>
      </c>
      <c r="G211" t="s">
        <v>1995</v>
      </c>
      <c r="H211" t="s"/>
      <c r="I211">
        <f>IF(AND(K211&gt; J211, L211&gt; K211, M211&gt; L211, N211&gt; M211), "pos_trend", IF(AND(K211&lt; J211, L211&lt; K211, M211&lt; L211, N211&lt; M211), "neg_trend", "N/A"))</f>
        <v/>
      </c>
      <c r="J211">
        <f>IFERROR(IF(TRIM(C211)="-", "N/A", IF(RIGHT(C211,1)=")",IF(RIGHT(C211,2)="T)",-1000000000000*VALUE(MID(C211,2,LEN(C211)-3)),IF(RIGHT(C211,2)="M)",-1000000*VALUE(MID(C211,2,LEN(C211)-3)),IF(RIGHT(C211,2)="B)",-1000000000*VALUE(MID(C211,2,LEN(C211)-3)),IF(RIGHT(C211,2)="k)",-1000*VALUE(MID(C211,2,LEN(C211)-3)),VALUE(SUBSTITUTE(C211,",","")))))),IF(RIGHT(C211,1)="T",1000000000000*VALUE(LEFT(C211,LEN(C211)-1)),IF(RIGHT(C211,1)="M",1000000*VALUE(LEFT(C211,LEN(C211)-1)),IF(RIGHT(C211,1)="B",1000000000*VALUE(LEFT(C211,LEN(C211)-1)),IF(RIGHT(C211,1)="%",0.01*VALUE(LEFT(C211,LEN(C211)-1)),IF(RIGHT(C211,1)="k",1000*VALUE(LEFT(C211,LEN(C211)-1)),VALUE(SUBSTITUTE(C211,",",""))))))))),"N/A")</f>
        <v/>
      </c>
      <c r="K211">
        <f>IFERROR(IF(TRIM(D211)="-", "N/A", IF(RIGHT(D211,1)=")",IF(RIGHT(D211,2)="T)",-1000000000000*VALUE(MID(D211,2,LEN(D211)-3)),IF(RIGHT(D211,2)="M)",-1000000*VALUE(MID(D211,2,LEN(D211)-3)),IF(RIGHT(D211,2)="B)",-1000000000*VALUE(MID(D211,2,LEN(D211)-3)),IF(RIGHT(D211,2)="k)",-1000*VALUE(MID(D211,2,LEN(D211)-3)),VALUE(SUBSTITUTE(D211,",","")))))),IF(RIGHT(D211,1)="T",1000000000000*VALUE(LEFT(D211,LEN(D211)-1)),IF(RIGHT(D211,1)="M",1000000*VALUE(LEFT(D211,LEN(D211)-1)),IF(RIGHT(D211,1)="B",1000000000*VALUE(LEFT(D211,LEN(D211)-1)),IF(RIGHT(D211,1)="%",0.01*VALUE(LEFT(D211,LEN(D211)-1)),IF(RIGHT(D211,1)="k",1000*VALUE(LEFT(D211,LEN(D211)-1)),VALUE(SUBSTITUTE(D211,",",""))))))))),"N/A")</f>
        <v/>
      </c>
      <c r="L211">
        <f>IFERROR(IF(TRIM(E211)="-", "N/A", IF(RIGHT(E211,1)=")",IF(RIGHT(E211,2)="T)",-1000000000000*VALUE(MID(E211,2,LEN(E211)-3)),IF(RIGHT(E211,2)="M)",-1000000*VALUE(MID(E211,2,LEN(E211)-3)),IF(RIGHT(E211,2)="B)",-1000000000*VALUE(MID(E211,2,LEN(E211)-3)),IF(RIGHT(E211,2)="k)",-1000*VALUE(MID(E211,2,LEN(E211)-3)),VALUE(SUBSTITUTE(E211,",","")))))),IF(RIGHT(E211,1)="T",1000000000000*VALUE(LEFT(E211,LEN(E211)-1)),IF(RIGHT(E211,1)="M",1000000*VALUE(LEFT(E211,LEN(E211)-1)),IF(RIGHT(E211,1)="B",1000000000*VALUE(LEFT(E211,LEN(E211)-1)),IF(RIGHT(E211,1)="%",0.01*VALUE(LEFT(E211,LEN(E211)-1)),IF(RIGHT(E211,1)="k",1000*VALUE(LEFT(E211,LEN(E211)-1)),VALUE(SUBSTITUTE(E211,",",""))))))))),"N/A")</f>
        <v/>
      </c>
      <c r="M211">
        <f>IFERROR(IF(TRIM(F211)="-", "N/A", IF(RIGHT(F211,1)=")",IF(RIGHT(F211,2)="T)",-1000000000000*VALUE(MID(F211,2,LEN(F211)-3)),IF(RIGHT(F211,2)="M)",-1000000*VALUE(MID(F211,2,LEN(F211)-3)),IF(RIGHT(F211,2)="B)",-1000000000*VALUE(MID(F211,2,LEN(F211)-3)),IF(RIGHT(F211,2)="k)",-1000*VALUE(MID(F211,2,LEN(F211)-3)),VALUE(SUBSTITUTE(F211,",","")))))),IF(RIGHT(F211,1)="T",1000000000000*VALUE(LEFT(F211,LEN(F211)-1)),IF(RIGHT(F211,1)="M",1000000*VALUE(LEFT(F211,LEN(F211)-1)),IF(RIGHT(F211,1)="B",1000000000*VALUE(LEFT(F211,LEN(F211)-1)),IF(RIGHT(F211,1)="%",0.01*VALUE(LEFT(F211,LEN(F211)-1)),IF(RIGHT(F211,1)="k",1000*VALUE(LEFT(F211,LEN(F211)-1)),VALUE(SUBSTITUTE(F211,",",""))))))))),"N/A")</f>
        <v/>
      </c>
      <c r="N211">
        <f>IFERROR(IF(TRIM(G211)="-", "N/A", IF(RIGHT(G211,1)=")",IF(RIGHT(G211,2)="T)",-1000000000000*VALUE(MID(G211,2,LEN(G211)-3)),IF(RIGHT(G211,2)="M)",-1000000*VALUE(MID(G211,2,LEN(G211)-3)),IF(RIGHT(G211,2)="B)",-1000000000*VALUE(MID(G211,2,LEN(G211)-3)),IF(RIGHT(G211,2)="k)",-1000*VALUE(MID(G211,2,LEN(G211)-3)),VALUE(SUBSTITUTE(G211,",","")))))),IF(RIGHT(G211,1)="T",1000000000000*VALUE(LEFT(G211,LEN(G211)-1)),IF(RIGHT(G211,1)="M",1000000*VALUE(LEFT(G211,LEN(G211)-1)),IF(RIGHT(G211,1)="B",1000000000*VALUE(LEFT(G211,LEN(G211)-1)),IF(RIGHT(G211,1)="%",0.01*VALUE(LEFT(G211,LEN(G211)-1)),IF(RIGHT(G211,1)="k",1000*VALUE(LEFT(G211,LEN(G211)-1)),VALUE(SUBSTITUTE(G211,",",""))))))))),"N/A")</f>
        <v/>
      </c>
      <c r="P211">
        <f>MAX(J211:N211)</f>
        <v/>
      </c>
      <c r="Q211">
        <f>IFERROR(J144+MATCH(P211,J211:N211,0)-1,"")</f>
        <v/>
      </c>
      <c r="R211">
        <f>IF(Q211="","",MIN(J211:N211))</f>
        <v/>
      </c>
      <c r="S211">
        <f>IFERROR(J144+MATCH(R211,J211:N211,0)-1,"")</f>
        <v/>
      </c>
      <c r="T211">
        <f>IFERROR(AVERAGE(J211:N211),"")</f>
        <v/>
      </c>
      <c r="U211">
        <f>IFERROR(STDEV(J211:N211),"")</f>
        <v/>
      </c>
      <c r="V211">
        <f>IFERROR(IF(C211="-","",IF(ISBLANK(B211),"",IF(OR(ISNUMBER(FIND("Growth",B211)),ISNUMBER(FIND("Margin",B211))),"",(J211-T211)/U211))),"")</f>
        <v/>
      </c>
      <c r="W211">
        <f>IFERROR(IF(OR(D211="-",ISBLANK(D211)),"",(K211-T211)/U211),"")</f>
        <v/>
      </c>
      <c r="X211">
        <f>IFERROR(IF(OR(E211="-",ISBLANK(E211)),"",(L211-T211)/U211),"")</f>
        <v/>
      </c>
      <c r="Y211">
        <f>IFERROR(IF(OR(F211="-",ISBLANK(F211)),"",(M211-T211)/U211),"")</f>
        <v/>
      </c>
      <c r="Z211">
        <f>IFERROR(IF(OR(G211="-",ISBLANK(G211)),"",(N211-T211)/U211),"")</f>
        <v/>
      </c>
      <c r="AA211">
        <f>IF(MAX(MAX(V211:Z211),ABS(MIN(V211:Z211)))=ABS(MIN(V211:Z211)),MIN(V211:Z211),MAX(V211:Z211))</f>
        <v/>
      </c>
      <c r="AB211">
        <f>IFERROR(V144+MATCH(AA211,V211:Z211,0)-1,"")</f>
        <v/>
      </c>
      <c r="AC211">
        <f>IF(AB211&lt;&gt;"",IF(S211=AB211,"Low",IF(AB211=Q211,"High","")),"")</f>
        <v/>
      </c>
      <c r="AE211">
        <f>IF(ISNUMBER(MATCH("N/A",J211:N211,0)),"",IFERROR((5 * SUMPRODUCT(J144:N144,J211:N211) - PRODUCT(SUM(J144:N144),SUM(J211:N211))) / ((5 * SUM((J144^2)+(K144^2)+(L144^2)+(M144^2)+(N144^2))) - SUM(J144:N144)^2),""))</f>
        <v/>
      </c>
      <c r="AF211">
        <f>IFERROR(CORREL(J144:N144,J211:N211),"")</f>
        <v/>
      </c>
      <c r="AZ211">
        <f>IF(Q211=S211,0,1)</f>
        <v/>
      </c>
      <c r="BA211">
        <f>IF(AZ211=1,IF(Q211="","",IF(Q211=N144,"Yes","No")),"")</f>
        <v/>
      </c>
      <c r="BB211">
        <f>IF(BA211="Yes",P211,"")</f>
        <v/>
      </c>
      <c r="BC211">
        <f>IF(AZ211=1,IF(S211="","",IF(S211=N144,"Yes","No")),"")</f>
        <v/>
      </c>
      <c r="BD211">
        <f>IF(BC211="Yes",R211,"")</f>
        <v/>
      </c>
      <c r="BE211">
        <f>IFERROR(IF(SIGN(AE211)=1,"Increasing",IF(SIGN(AE211)=-1,"Decreasing","")),"")</f>
        <v/>
      </c>
      <c r="BF211">
        <f>IF(OR(AND(BE211="Increasing",BA211="Yes"),AND(BE211="Decreasing",BC211="Yes")),"Yes","No")</f>
        <v/>
      </c>
      <c r="BG211">
        <f>IF(I211="pos_trend","Yes","No")</f>
        <v/>
      </c>
      <c r="BH211">
        <f>IF(AF211&lt;&gt;"",IF(ABS(AF211)&gt;0.8,"Yes","No"),"")</f>
        <v/>
      </c>
    </row>
    <row r="212" spans="1:60">
      <c s="1" r="A212" t="n">
        <v>6</v>
      </c>
      <c r="B212" t="s">
        <v>501</v>
      </c>
      <c r="C212" t="s">
        <v>1991</v>
      </c>
      <c r="D212" t="s">
        <v>1992</v>
      </c>
      <c r="E212" t="s">
        <v>1993</v>
      </c>
      <c r="F212" t="s">
        <v>1994</v>
      </c>
      <c r="G212" t="s">
        <v>1995</v>
      </c>
      <c r="H212" t="s"/>
      <c r="I212">
        <f>IF(AND(K212&gt; J212, L212&gt; K212, M212&gt; L212, N212&gt; M212), "pos_trend", IF(AND(K212&lt; J212, L212&lt; K212, M212&lt; L212, N212&lt; M212), "neg_trend", "N/A"))</f>
        <v/>
      </c>
      <c r="J212">
        <f>IFERROR(IF(TRIM(C212)="-", "N/A", IF(RIGHT(C212,1)=")",IF(RIGHT(C212,2)="T)",-1000000000000*VALUE(MID(C212,2,LEN(C212)-3)),IF(RIGHT(C212,2)="M)",-1000000*VALUE(MID(C212,2,LEN(C212)-3)),IF(RIGHT(C212,2)="B)",-1000000000*VALUE(MID(C212,2,LEN(C212)-3)),IF(RIGHT(C212,2)="k)",-1000*VALUE(MID(C212,2,LEN(C212)-3)),VALUE(SUBSTITUTE(C212,",","")))))),IF(RIGHT(C212,1)="T",1000000000000*VALUE(LEFT(C212,LEN(C212)-1)),IF(RIGHT(C212,1)="M",1000000*VALUE(LEFT(C212,LEN(C212)-1)),IF(RIGHT(C212,1)="B",1000000000*VALUE(LEFT(C212,LEN(C212)-1)),IF(RIGHT(C212,1)="%",0.01*VALUE(LEFT(C212,LEN(C212)-1)),IF(RIGHT(C212,1)="k",1000*VALUE(LEFT(C212,LEN(C212)-1)),VALUE(SUBSTITUTE(C212,",",""))))))))),"N/A")</f>
        <v/>
      </c>
      <c r="K212">
        <f>IFERROR(IF(TRIM(D212)="-", "N/A", IF(RIGHT(D212,1)=")",IF(RIGHT(D212,2)="T)",-1000000000000*VALUE(MID(D212,2,LEN(D212)-3)),IF(RIGHT(D212,2)="M)",-1000000*VALUE(MID(D212,2,LEN(D212)-3)),IF(RIGHT(D212,2)="B)",-1000000000*VALUE(MID(D212,2,LEN(D212)-3)),IF(RIGHT(D212,2)="k)",-1000*VALUE(MID(D212,2,LEN(D212)-3)),VALUE(SUBSTITUTE(D212,",","")))))),IF(RIGHT(D212,1)="T",1000000000000*VALUE(LEFT(D212,LEN(D212)-1)),IF(RIGHT(D212,1)="M",1000000*VALUE(LEFT(D212,LEN(D212)-1)),IF(RIGHT(D212,1)="B",1000000000*VALUE(LEFT(D212,LEN(D212)-1)),IF(RIGHT(D212,1)="%",0.01*VALUE(LEFT(D212,LEN(D212)-1)),IF(RIGHT(D212,1)="k",1000*VALUE(LEFT(D212,LEN(D212)-1)),VALUE(SUBSTITUTE(D212,",",""))))))))),"N/A")</f>
        <v/>
      </c>
      <c r="L212">
        <f>IFERROR(IF(TRIM(E212)="-", "N/A", IF(RIGHT(E212,1)=")",IF(RIGHT(E212,2)="T)",-1000000000000*VALUE(MID(E212,2,LEN(E212)-3)),IF(RIGHT(E212,2)="M)",-1000000*VALUE(MID(E212,2,LEN(E212)-3)),IF(RIGHT(E212,2)="B)",-1000000000*VALUE(MID(E212,2,LEN(E212)-3)),IF(RIGHT(E212,2)="k)",-1000*VALUE(MID(E212,2,LEN(E212)-3)),VALUE(SUBSTITUTE(E212,",","")))))),IF(RIGHT(E212,1)="T",1000000000000*VALUE(LEFT(E212,LEN(E212)-1)),IF(RIGHT(E212,1)="M",1000000*VALUE(LEFT(E212,LEN(E212)-1)),IF(RIGHT(E212,1)="B",1000000000*VALUE(LEFT(E212,LEN(E212)-1)),IF(RIGHT(E212,1)="%",0.01*VALUE(LEFT(E212,LEN(E212)-1)),IF(RIGHT(E212,1)="k",1000*VALUE(LEFT(E212,LEN(E212)-1)),VALUE(SUBSTITUTE(E212,",",""))))))))),"N/A")</f>
        <v/>
      </c>
      <c r="M212">
        <f>IFERROR(IF(TRIM(F212)="-", "N/A", IF(RIGHT(F212,1)=")",IF(RIGHT(F212,2)="T)",-1000000000000*VALUE(MID(F212,2,LEN(F212)-3)),IF(RIGHT(F212,2)="M)",-1000000*VALUE(MID(F212,2,LEN(F212)-3)),IF(RIGHT(F212,2)="B)",-1000000000*VALUE(MID(F212,2,LEN(F212)-3)),IF(RIGHT(F212,2)="k)",-1000*VALUE(MID(F212,2,LEN(F212)-3)),VALUE(SUBSTITUTE(F212,",","")))))),IF(RIGHT(F212,1)="T",1000000000000*VALUE(LEFT(F212,LEN(F212)-1)),IF(RIGHT(F212,1)="M",1000000*VALUE(LEFT(F212,LEN(F212)-1)),IF(RIGHT(F212,1)="B",1000000000*VALUE(LEFT(F212,LEN(F212)-1)),IF(RIGHT(F212,1)="%",0.01*VALUE(LEFT(F212,LEN(F212)-1)),IF(RIGHT(F212,1)="k",1000*VALUE(LEFT(F212,LEN(F212)-1)),VALUE(SUBSTITUTE(F212,",",""))))))))),"N/A")</f>
        <v/>
      </c>
      <c r="N212">
        <f>IFERROR(IF(TRIM(G212)="-", "N/A", IF(RIGHT(G212,1)=")",IF(RIGHT(G212,2)="T)",-1000000000000*VALUE(MID(G212,2,LEN(G212)-3)),IF(RIGHT(G212,2)="M)",-1000000*VALUE(MID(G212,2,LEN(G212)-3)),IF(RIGHT(G212,2)="B)",-1000000000*VALUE(MID(G212,2,LEN(G212)-3)),IF(RIGHT(G212,2)="k)",-1000*VALUE(MID(G212,2,LEN(G212)-3)),VALUE(SUBSTITUTE(G212,",","")))))),IF(RIGHT(G212,1)="T",1000000000000*VALUE(LEFT(G212,LEN(G212)-1)),IF(RIGHT(G212,1)="M",1000000*VALUE(LEFT(G212,LEN(G212)-1)),IF(RIGHT(G212,1)="B",1000000000*VALUE(LEFT(G212,LEN(G212)-1)),IF(RIGHT(G212,1)="%",0.01*VALUE(LEFT(G212,LEN(G212)-1)),IF(RIGHT(G212,1)="k",1000*VALUE(LEFT(G212,LEN(G212)-1)),VALUE(SUBSTITUTE(G212,",",""))))))))),"N/A")</f>
        <v/>
      </c>
      <c r="P212">
        <f>MAX(J212:N212)</f>
        <v/>
      </c>
      <c r="Q212">
        <f>IFERROR(J144+MATCH(P212,J212:N212,0)-1,"")</f>
        <v/>
      </c>
      <c r="R212">
        <f>IF(Q212="","",MIN(J212:N212))</f>
        <v/>
      </c>
      <c r="S212">
        <f>IFERROR(J144+MATCH(R212,J212:N212,0)-1,"")</f>
        <v/>
      </c>
      <c r="T212">
        <f>IFERROR(AVERAGE(J212:N212),"")</f>
        <v/>
      </c>
      <c r="U212">
        <f>IFERROR(STDEV(J212:N212),"")</f>
        <v/>
      </c>
      <c r="V212">
        <f>IFERROR(IF(C212="-","",IF(ISBLANK(B212),"",IF(OR(ISNUMBER(FIND("Growth",B212)),ISNUMBER(FIND("Margin",B212))),"",(J212-T212)/U212))),"")</f>
        <v/>
      </c>
      <c r="W212">
        <f>IFERROR(IF(OR(D212="-",ISBLANK(D212)),"",(K212-T212)/U212),"")</f>
        <v/>
      </c>
      <c r="X212">
        <f>IFERROR(IF(OR(E212="-",ISBLANK(E212)),"",(L212-T212)/U212),"")</f>
        <v/>
      </c>
      <c r="Y212">
        <f>IFERROR(IF(OR(F212="-",ISBLANK(F212)),"",(M212-T212)/U212),"")</f>
        <v/>
      </c>
      <c r="Z212">
        <f>IFERROR(IF(OR(G212="-",ISBLANK(G212)),"",(N212-T212)/U212),"")</f>
        <v/>
      </c>
      <c r="AA212">
        <f>IF(MAX(MAX(V212:Z212),ABS(MIN(V212:Z212)))=ABS(MIN(V212:Z212)),MIN(V212:Z212),MAX(V212:Z212))</f>
        <v/>
      </c>
      <c r="AB212">
        <f>IFERROR(V144+MATCH(AA212,V212:Z212,0)-1,"")</f>
        <v/>
      </c>
      <c r="AC212">
        <f>IF(AB212&lt;&gt;"",IF(S212=AB212,"Low",IF(AB212=Q212,"High","")),"")</f>
        <v/>
      </c>
      <c r="AE212">
        <f>IF(ISNUMBER(MATCH("N/A",J212:N212,0)),"",IFERROR((5 * SUMPRODUCT(J144:N144,J212:N212) - PRODUCT(SUM(J144:N144),SUM(J212:N212))) / ((5 * SUM((J144^2)+(K144^2)+(L144^2)+(M144^2)+(N144^2))) - SUM(J144:N144)^2),""))</f>
        <v/>
      </c>
      <c r="AF212">
        <f>IFERROR(CORREL(J144:N144,J212:N212),"")</f>
        <v/>
      </c>
      <c r="AZ212">
        <f>IF(Q212=S212,0,1)</f>
        <v/>
      </c>
      <c r="BA212">
        <f>IF(AZ212=1,IF(Q212="","",IF(Q212=N144,"Yes","No")),"")</f>
        <v/>
      </c>
      <c r="BB212">
        <f>IF(BA212="Yes",P212,"")</f>
        <v/>
      </c>
      <c r="BC212">
        <f>IF(AZ212=1,IF(S212="","",IF(S212=N144,"Yes","No")),"")</f>
        <v/>
      </c>
      <c r="BD212">
        <f>IF(BC212="Yes",R212,"")</f>
        <v/>
      </c>
      <c r="BE212">
        <f>IFERROR(IF(SIGN(AE212)=1,"Increasing",IF(SIGN(AE212)=-1,"Decreasing","")),"")</f>
        <v/>
      </c>
      <c r="BF212">
        <f>IF(OR(AND(BE212="Increasing",BA212="Yes"),AND(BE212="Decreasing",BC212="Yes")),"Yes","No")</f>
        <v/>
      </c>
      <c r="BG212">
        <f>IF(I212="pos_trend","Yes","No")</f>
        <v/>
      </c>
      <c r="BH212">
        <f>IF(AF212&lt;&gt;"",IF(ABS(AF212)&gt;0.8,"Yes","No"),"")</f>
        <v/>
      </c>
    </row>
    <row r="213" spans="1:60">
      <c s="1" r="A213" t="n">
        <v>7</v>
      </c>
      <c r="B213" t="s">
        <v>504</v>
      </c>
      <c r="C213" t="s">
        <v>1996</v>
      </c>
      <c r="D213" t="s">
        <v>1997</v>
      </c>
      <c r="E213" t="s">
        <v>1998</v>
      </c>
      <c r="F213" t="s">
        <v>1999</v>
      </c>
      <c r="G213" t="s">
        <v>2000</v>
      </c>
      <c r="H213" t="s"/>
      <c r="I213">
        <f>IF(AND(K213&gt; J213, L213&gt; K213, M213&gt; L213, N213&gt; M213), "pos_trend", IF(AND(K213&lt; J213, L213&lt; K213, M213&lt; L213, N213&lt; M213), "neg_trend", "N/A"))</f>
        <v/>
      </c>
      <c r="J213">
        <f>IFERROR(IF(TRIM(C213)="-", "N/A", IF(RIGHT(C213,1)=")",IF(RIGHT(C213,2)="T)",-1000000000000*VALUE(MID(C213,2,LEN(C213)-3)),IF(RIGHT(C213,2)="M)",-1000000*VALUE(MID(C213,2,LEN(C213)-3)),IF(RIGHT(C213,2)="B)",-1000000000*VALUE(MID(C213,2,LEN(C213)-3)),IF(RIGHT(C213,2)="k)",-1000*VALUE(MID(C213,2,LEN(C213)-3)),VALUE(SUBSTITUTE(C213,",","")))))),IF(RIGHT(C213,1)="T",1000000000000*VALUE(LEFT(C213,LEN(C213)-1)),IF(RIGHT(C213,1)="M",1000000*VALUE(LEFT(C213,LEN(C213)-1)),IF(RIGHT(C213,1)="B",1000000000*VALUE(LEFT(C213,LEN(C213)-1)),IF(RIGHT(C213,1)="%",0.01*VALUE(LEFT(C213,LEN(C213)-1)),IF(RIGHT(C213,1)="k",1000*VALUE(LEFT(C213,LEN(C213)-1)),VALUE(SUBSTITUTE(C213,",",""))))))))),"N/A")</f>
        <v/>
      </c>
      <c r="K213">
        <f>IFERROR(IF(TRIM(D213)="-", "N/A", IF(RIGHT(D213,1)=")",IF(RIGHT(D213,2)="T)",-1000000000000*VALUE(MID(D213,2,LEN(D213)-3)),IF(RIGHT(D213,2)="M)",-1000000*VALUE(MID(D213,2,LEN(D213)-3)),IF(RIGHT(D213,2)="B)",-1000000000*VALUE(MID(D213,2,LEN(D213)-3)),IF(RIGHT(D213,2)="k)",-1000*VALUE(MID(D213,2,LEN(D213)-3)),VALUE(SUBSTITUTE(D213,",","")))))),IF(RIGHT(D213,1)="T",1000000000000*VALUE(LEFT(D213,LEN(D213)-1)),IF(RIGHT(D213,1)="M",1000000*VALUE(LEFT(D213,LEN(D213)-1)),IF(RIGHT(D213,1)="B",1000000000*VALUE(LEFT(D213,LEN(D213)-1)),IF(RIGHT(D213,1)="%",0.01*VALUE(LEFT(D213,LEN(D213)-1)),IF(RIGHT(D213,1)="k",1000*VALUE(LEFT(D213,LEN(D213)-1)),VALUE(SUBSTITUTE(D213,",",""))))))))),"N/A")</f>
        <v/>
      </c>
      <c r="L213">
        <f>IFERROR(IF(TRIM(E213)="-", "N/A", IF(RIGHT(E213,1)=")",IF(RIGHT(E213,2)="T)",-1000000000000*VALUE(MID(E213,2,LEN(E213)-3)),IF(RIGHT(E213,2)="M)",-1000000*VALUE(MID(E213,2,LEN(E213)-3)),IF(RIGHT(E213,2)="B)",-1000000000*VALUE(MID(E213,2,LEN(E213)-3)),IF(RIGHT(E213,2)="k)",-1000*VALUE(MID(E213,2,LEN(E213)-3)),VALUE(SUBSTITUTE(E213,",","")))))),IF(RIGHT(E213,1)="T",1000000000000*VALUE(LEFT(E213,LEN(E213)-1)),IF(RIGHT(E213,1)="M",1000000*VALUE(LEFT(E213,LEN(E213)-1)),IF(RIGHT(E213,1)="B",1000000000*VALUE(LEFT(E213,LEN(E213)-1)),IF(RIGHT(E213,1)="%",0.01*VALUE(LEFT(E213,LEN(E213)-1)),IF(RIGHT(E213,1)="k",1000*VALUE(LEFT(E213,LEN(E213)-1)),VALUE(SUBSTITUTE(E213,",",""))))))))),"N/A")</f>
        <v/>
      </c>
      <c r="M213">
        <f>IFERROR(IF(TRIM(F213)="-", "N/A", IF(RIGHT(F213,1)=")",IF(RIGHT(F213,2)="T)",-1000000000000*VALUE(MID(F213,2,LEN(F213)-3)),IF(RIGHT(F213,2)="M)",-1000000*VALUE(MID(F213,2,LEN(F213)-3)),IF(RIGHT(F213,2)="B)",-1000000000*VALUE(MID(F213,2,LEN(F213)-3)),IF(RIGHT(F213,2)="k)",-1000*VALUE(MID(F213,2,LEN(F213)-3)),VALUE(SUBSTITUTE(F213,",","")))))),IF(RIGHT(F213,1)="T",1000000000000*VALUE(LEFT(F213,LEN(F213)-1)),IF(RIGHT(F213,1)="M",1000000*VALUE(LEFT(F213,LEN(F213)-1)),IF(RIGHT(F213,1)="B",1000000000*VALUE(LEFT(F213,LEN(F213)-1)),IF(RIGHT(F213,1)="%",0.01*VALUE(LEFT(F213,LEN(F213)-1)),IF(RIGHT(F213,1)="k",1000*VALUE(LEFT(F213,LEN(F213)-1)),VALUE(SUBSTITUTE(F213,",",""))))))))),"N/A")</f>
        <v/>
      </c>
      <c r="N213">
        <f>IFERROR(IF(TRIM(G213)="-", "N/A", IF(RIGHT(G213,1)=")",IF(RIGHT(G213,2)="T)",-1000000000000*VALUE(MID(G213,2,LEN(G213)-3)),IF(RIGHT(G213,2)="M)",-1000000*VALUE(MID(G213,2,LEN(G213)-3)),IF(RIGHT(G213,2)="B)",-1000000000*VALUE(MID(G213,2,LEN(G213)-3)),IF(RIGHT(G213,2)="k)",-1000*VALUE(MID(G213,2,LEN(G213)-3)),VALUE(SUBSTITUTE(G213,",","")))))),IF(RIGHT(G213,1)="T",1000000000000*VALUE(LEFT(G213,LEN(G213)-1)),IF(RIGHT(G213,1)="M",1000000*VALUE(LEFT(G213,LEN(G213)-1)),IF(RIGHT(G213,1)="B",1000000000*VALUE(LEFT(G213,LEN(G213)-1)),IF(RIGHT(G213,1)="%",0.01*VALUE(LEFT(G213,LEN(G213)-1)),IF(RIGHT(G213,1)="k",1000*VALUE(LEFT(G213,LEN(G213)-1)),VALUE(SUBSTITUTE(G213,",",""))))))))),"N/A")</f>
        <v/>
      </c>
      <c r="P213">
        <f>MAX(J213:N213)</f>
        <v/>
      </c>
      <c r="Q213">
        <f>IFERROR(J144+MATCH(P213,J213:N213,0)-1,"")</f>
        <v/>
      </c>
      <c r="R213">
        <f>IF(Q213="","",MIN(J213:N213))</f>
        <v/>
      </c>
      <c r="S213">
        <f>IFERROR(J144+MATCH(R213,J213:N213,0)-1,"")</f>
        <v/>
      </c>
      <c r="T213">
        <f>IFERROR(AVERAGE(J213:N213),"")</f>
        <v/>
      </c>
      <c r="U213">
        <f>IFERROR(STDEV(J213:N213),"")</f>
        <v/>
      </c>
      <c r="V213">
        <f>IFERROR(IF(C213="-","",IF(ISBLANK(B213),"",IF(OR(ISNUMBER(FIND("Growth",B213)),ISNUMBER(FIND("Margin",B213))),"",(J213-T213)/U213))),"")</f>
        <v/>
      </c>
      <c r="W213">
        <f>IFERROR(IF(OR(D213="-",ISBLANK(D213)),"",(K213-T213)/U213),"")</f>
        <v/>
      </c>
      <c r="X213">
        <f>IFERROR(IF(OR(E213="-",ISBLANK(E213)),"",(L213-T213)/U213),"")</f>
        <v/>
      </c>
      <c r="Y213">
        <f>IFERROR(IF(OR(F213="-",ISBLANK(F213)),"",(M213-T213)/U213),"")</f>
        <v/>
      </c>
      <c r="Z213">
        <f>IFERROR(IF(OR(G213="-",ISBLANK(G213)),"",(N213-T213)/U213),"")</f>
        <v/>
      </c>
      <c r="AA213">
        <f>IF(MAX(MAX(V213:Z213),ABS(MIN(V213:Z213)))=ABS(MIN(V213:Z213)),MIN(V213:Z213),MAX(V213:Z213))</f>
        <v/>
      </c>
      <c r="AB213">
        <f>IFERROR(V144+MATCH(AA213,V213:Z213,0)-1,"")</f>
        <v/>
      </c>
      <c r="AC213">
        <f>IF(AB213&lt;&gt;"",IF(S213=AB213,"Low",IF(AB213=Q213,"High","")),"")</f>
        <v/>
      </c>
      <c r="AE213">
        <f>IF(ISNUMBER(MATCH("N/A",J213:N213,0)),"",IFERROR((5 * SUMPRODUCT(J144:N144,J213:N213) - PRODUCT(SUM(J144:N144),SUM(J213:N213))) / ((5 * SUM((J144^2)+(K144^2)+(L144^2)+(M144^2)+(N144^2))) - SUM(J144:N144)^2),""))</f>
        <v/>
      </c>
      <c r="AF213">
        <f>IFERROR(CORREL(J144:N144,J213:N213),"")</f>
        <v/>
      </c>
      <c r="AZ213">
        <f>IF(Q213=S213,0,1)</f>
        <v/>
      </c>
      <c r="BA213">
        <f>IF(AZ213=1,IF(Q213="","",IF(Q213=N144,"Yes","No")),"")</f>
        <v/>
      </c>
      <c r="BB213">
        <f>IF(BA213="Yes",P213,"")</f>
        <v/>
      </c>
      <c r="BC213">
        <f>IF(AZ213=1,IF(S213="","",IF(S213=N144,"Yes","No")),"")</f>
        <v/>
      </c>
      <c r="BD213">
        <f>IF(BC213="Yes",R213,"")</f>
        <v/>
      </c>
      <c r="BE213">
        <f>IFERROR(IF(SIGN(AE213)=1,"Increasing",IF(SIGN(AE213)=-1,"Decreasing","")),"")</f>
        <v/>
      </c>
      <c r="BF213">
        <f>IF(OR(AND(BE213="Increasing",BA213="Yes"),AND(BE213="Decreasing",BC213="Yes")),"Yes","No")</f>
        <v/>
      </c>
      <c r="BG213">
        <f>IF(I213="pos_trend","Yes","No")</f>
        <v/>
      </c>
      <c r="BH213">
        <f>IF(AF213&lt;&gt;"",IF(ABS(AF213)&gt;0.8,"Yes","No"),"")</f>
        <v/>
      </c>
    </row>
    <row r="214" spans="1:60">
      <c s="1" r="A214" t="n">
        <v>8</v>
      </c>
      <c r="B214" t="s">
        <v>510</v>
      </c>
      <c r="C214" t="s">
        <v>2001</v>
      </c>
      <c r="D214" t="s">
        <v>2002</v>
      </c>
      <c r="E214" t="s">
        <v>2003</v>
      </c>
      <c r="F214" t="s">
        <v>2004</v>
      </c>
      <c r="G214" t="s">
        <v>1915</v>
      </c>
      <c r="H214" t="s"/>
      <c r="I214">
        <f>IF(AND(K214&gt; J214, L214&gt; K214, M214&gt; L214, N214&gt; M214), "pos_trend", IF(AND(K214&lt; J214, L214&lt; K214, M214&lt; L214, N214&lt; M214), "neg_trend", "N/A"))</f>
        <v/>
      </c>
      <c r="J214">
        <f>IFERROR(IF(TRIM(C214)="-", "N/A", IF(RIGHT(C214,1)=")",IF(RIGHT(C214,2)="T)",-1000000000000*VALUE(MID(C214,2,LEN(C214)-3)),IF(RIGHT(C214,2)="M)",-1000000*VALUE(MID(C214,2,LEN(C214)-3)),IF(RIGHT(C214,2)="B)",-1000000000*VALUE(MID(C214,2,LEN(C214)-3)),IF(RIGHT(C214,2)="k)",-1000*VALUE(MID(C214,2,LEN(C214)-3)),VALUE(SUBSTITUTE(C214,",","")))))),IF(RIGHT(C214,1)="T",1000000000000*VALUE(LEFT(C214,LEN(C214)-1)),IF(RIGHT(C214,1)="M",1000000*VALUE(LEFT(C214,LEN(C214)-1)),IF(RIGHT(C214,1)="B",1000000000*VALUE(LEFT(C214,LEN(C214)-1)),IF(RIGHT(C214,1)="%",0.01*VALUE(LEFT(C214,LEN(C214)-1)),IF(RIGHT(C214,1)="k",1000*VALUE(LEFT(C214,LEN(C214)-1)),VALUE(SUBSTITUTE(C214,",",""))))))))),"N/A")</f>
        <v/>
      </c>
      <c r="K214">
        <f>IFERROR(IF(TRIM(D214)="-", "N/A", IF(RIGHT(D214,1)=")",IF(RIGHT(D214,2)="T)",-1000000000000*VALUE(MID(D214,2,LEN(D214)-3)),IF(RIGHT(D214,2)="M)",-1000000*VALUE(MID(D214,2,LEN(D214)-3)),IF(RIGHT(D214,2)="B)",-1000000000*VALUE(MID(D214,2,LEN(D214)-3)),IF(RIGHT(D214,2)="k)",-1000*VALUE(MID(D214,2,LEN(D214)-3)),VALUE(SUBSTITUTE(D214,",","")))))),IF(RIGHT(D214,1)="T",1000000000000*VALUE(LEFT(D214,LEN(D214)-1)),IF(RIGHT(D214,1)="M",1000000*VALUE(LEFT(D214,LEN(D214)-1)),IF(RIGHT(D214,1)="B",1000000000*VALUE(LEFT(D214,LEN(D214)-1)),IF(RIGHT(D214,1)="%",0.01*VALUE(LEFT(D214,LEN(D214)-1)),IF(RIGHT(D214,1)="k",1000*VALUE(LEFT(D214,LEN(D214)-1)),VALUE(SUBSTITUTE(D214,",",""))))))))),"N/A")</f>
        <v/>
      </c>
      <c r="L214">
        <f>IFERROR(IF(TRIM(E214)="-", "N/A", IF(RIGHT(E214,1)=")",IF(RIGHT(E214,2)="T)",-1000000000000*VALUE(MID(E214,2,LEN(E214)-3)),IF(RIGHT(E214,2)="M)",-1000000*VALUE(MID(E214,2,LEN(E214)-3)),IF(RIGHT(E214,2)="B)",-1000000000*VALUE(MID(E214,2,LEN(E214)-3)),IF(RIGHT(E214,2)="k)",-1000*VALUE(MID(E214,2,LEN(E214)-3)),VALUE(SUBSTITUTE(E214,",","")))))),IF(RIGHT(E214,1)="T",1000000000000*VALUE(LEFT(E214,LEN(E214)-1)),IF(RIGHT(E214,1)="M",1000000*VALUE(LEFT(E214,LEN(E214)-1)),IF(RIGHT(E214,1)="B",1000000000*VALUE(LEFT(E214,LEN(E214)-1)),IF(RIGHT(E214,1)="%",0.01*VALUE(LEFT(E214,LEN(E214)-1)),IF(RIGHT(E214,1)="k",1000*VALUE(LEFT(E214,LEN(E214)-1)),VALUE(SUBSTITUTE(E214,",",""))))))))),"N/A")</f>
        <v/>
      </c>
      <c r="M214">
        <f>IFERROR(IF(TRIM(F214)="-", "N/A", IF(RIGHT(F214,1)=")",IF(RIGHT(F214,2)="T)",-1000000000000*VALUE(MID(F214,2,LEN(F214)-3)),IF(RIGHT(F214,2)="M)",-1000000*VALUE(MID(F214,2,LEN(F214)-3)),IF(RIGHT(F214,2)="B)",-1000000000*VALUE(MID(F214,2,LEN(F214)-3)),IF(RIGHT(F214,2)="k)",-1000*VALUE(MID(F214,2,LEN(F214)-3)),VALUE(SUBSTITUTE(F214,",","")))))),IF(RIGHT(F214,1)="T",1000000000000*VALUE(LEFT(F214,LEN(F214)-1)),IF(RIGHT(F214,1)="M",1000000*VALUE(LEFT(F214,LEN(F214)-1)),IF(RIGHT(F214,1)="B",1000000000*VALUE(LEFT(F214,LEN(F214)-1)),IF(RIGHT(F214,1)="%",0.01*VALUE(LEFT(F214,LEN(F214)-1)),IF(RIGHT(F214,1)="k",1000*VALUE(LEFT(F214,LEN(F214)-1)),VALUE(SUBSTITUTE(F214,",",""))))))))),"N/A")</f>
        <v/>
      </c>
      <c r="N214">
        <f>IFERROR(IF(TRIM(G214)="-", "N/A", IF(RIGHT(G214,1)=")",IF(RIGHT(G214,2)="T)",-1000000000000*VALUE(MID(G214,2,LEN(G214)-3)),IF(RIGHT(G214,2)="M)",-1000000*VALUE(MID(G214,2,LEN(G214)-3)),IF(RIGHT(G214,2)="B)",-1000000000*VALUE(MID(G214,2,LEN(G214)-3)),IF(RIGHT(G214,2)="k)",-1000*VALUE(MID(G214,2,LEN(G214)-3)),VALUE(SUBSTITUTE(G214,",","")))))),IF(RIGHT(G214,1)="T",1000000000000*VALUE(LEFT(G214,LEN(G214)-1)),IF(RIGHT(G214,1)="M",1000000*VALUE(LEFT(G214,LEN(G214)-1)),IF(RIGHT(G214,1)="B",1000000000*VALUE(LEFT(G214,LEN(G214)-1)),IF(RIGHT(G214,1)="%",0.01*VALUE(LEFT(G214,LEN(G214)-1)),IF(RIGHT(G214,1)="k",1000*VALUE(LEFT(G214,LEN(G214)-1)),VALUE(SUBSTITUTE(G214,",",""))))))))),"N/A")</f>
        <v/>
      </c>
      <c r="P214">
        <f>MAX(J214:N214)</f>
        <v/>
      </c>
      <c r="Q214">
        <f>IFERROR(J144+MATCH(P214,J214:N214,0)-1,"")</f>
        <v/>
      </c>
      <c r="R214">
        <f>IF(Q214="","",MIN(J214:N214))</f>
        <v/>
      </c>
      <c r="S214">
        <f>IFERROR(J144+MATCH(R214,J214:N214,0)-1,"")</f>
        <v/>
      </c>
      <c r="T214">
        <f>IFERROR(AVERAGE(J214:N214),"")</f>
        <v/>
      </c>
      <c r="U214">
        <f>IFERROR(STDEV(J214:N214),"")</f>
        <v/>
      </c>
      <c r="V214">
        <f>IFERROR(IF(C214="-","",IF(ISBLANK(B214),"",IF(OR(ISNUMBER(FIND("Growth",B214)),ISNUMBER(FIND("Margin",B214))),"",(J214-T214)/U214))),"")</f>
        <v/>
      </c>
      <c r="W214">
        <f>IFERROR(IF(OR(D214="-",ISBLANK(D214)),"",(K214-T214)/U214),"")</f>
        <v/>
      </c>
      <c r="X214">
        <f>IFERROR(IF(OR(E214="-",ISBLANK(E214)),"",(L214-T214)/U214),"")</f>
        <v/>
      </c>
      <c r="Y214">
        <f>IFERROR(IF(OR(F214="-",ISBLANK(F214)),"",(M214-T214)/U214),"")</f>
        <v/>
      </c>
      <c r="Z214">
        <f>IFERROR(IF(OR(G214="-",ISBLANK(G214)),"",(N214-T214)/U214),"")</f>
        <v/>
      </c>
      <c r="AA214">
        <f>IF(MAX(MAX(V214:Z214),ABS(MIN(V214:Z214)))=ABS(MIN(V214:Z214)),MIN(V214:Z214),MAX(V214:Z214))</f>
        <v/>
      </c>
      <c r="AB214">
        <f>IFERROR(V144+MATCH(AA214,V214:Z214,0)-1,"")</f>
        <v/>
      </c>
      <c r="AC214">
        <f>IF(AB214&lt;&gt;"",IF(S214=AB214,"Low",IF(AB214=Q214,"High","")),"")</f>
        <v/>
      </c>
      <c r="AE214">
        <f>IF(ISNUMBER(MATCH("N/A",J214:N214,0)),"",IFERROR((5 * SUMPRODUCT(J144:N144,J214:N214) - PRODUCT(SUM(J144:N144),SUM(J214:N214))) / ((5 * SUM((J144^2)+(K144^2)+(L144^2)+(M144^2)+(N144^2))) - SUM(J144:N144)^2),""))</f>
        <v/>
      </c>
      <c r="AF214">
        <f>IFERROR(CORREL(J144:N144,J214:N214),"")</f>
        <v/>
      </c>
      <c r="AZ214">
        <f>IF(Q214=S214,0,1)</f>
        <v/>
      </c>
      <c r="BA214">
        <f>IF(AZ214=1,IF(Q214="","",IF(Q214=N144,"Yes","No")),"")</f>
        <v/>
      </c>
      <c r="BB214">
        <f>IF(BA214="Yes",P214,"")</f>
        <v/>
      </c>
      <c r="BC214">
        <f>IF(AZ214=1,IF(S214="","",IF(S214=N144,"Yes","No")),"")</f>
        <v/>
      </c>
      <c r="BD214">
        <f>IF(BC214="Yes",R214,"")</f>
        <v/>
      </c>
      <c r="BE214">
        <f>IFERROR(IF(SIGN(AE214)=1,"Increasing",IF(SIGN(AE214)=-1,"Decreasing","")),"")</f>
        <v/>
      </c>
      <c r="BF214">
        <f>IF(OR(AND(BE214="Increasing",BA214="Yes"),AND(BE214="Decreasing",BC214="Yes")),"Yes","No")</f>
        <v/>
      </c>
      <c r="BG214">
        <f>IF(I214="pos_trend","Yes","No")</f>
        <v/>
      </c>
      <c r="BH214">
        <f>IF(AF214&lt;&gt;"",IF(ABS(AF214)&gt;0.8,"Yes","No"),"")</f>
        <v/>
      </c>
    </row>
    <row r="215" spans="1:60">
      <c s="1" r="A215" t="n">
        <v>9</v>
      </c>
      <c r="B215" t="s">
        <v>516</v>
      </c>
      <c r="C215" t="s">
        <v>264</v>
      </c>
      <c r="D215" t="s">
        <v>264</v>
      </c>
      <c r="E215" t="s">
        <v>264</v>
      </c>
      <c r="F215" t="s">
        <v>264</v>
      </c>
      <c r="G215" t="s">
        <v>264</v>
      </c>
      <c r="H215" t="s"/>
      <c r="I215">
        <f>IF(AND(K215&gt; J215, L215&gt; K215, M215&gt; L215, N215&gt; M215), "pos_trend", IF(AND(K215&lt; J215, L215&lt; K215, M215&lt; L215, N215&lt; M215), "neg_trend", "N/A"))</f>
        <v/>
      </c>
      <c r="J215">
        <f>IFERROR(IF(TRIM(C215)="-", "N/A", IF(RIGHT(C215,1)=")",IF(RIGHT(C215,2)="T)",-1000000000000*VALUE(MID(C215,2,LEN(C215)-3)),IF(RIGHT(C215,2)="M)",-1000000*VALUE(MID(C215,2,LEN(C215)-3)),IF(RIGHT(C215,2)="B)",-1000000000*VALUE(MID(C215,2,LEN(C215)-3)),IF(RIGHT(C215,2)="k)",-1000*VALUE(MID(C215,2,LEN(C215)-3)),VALUE(SUBSTITUTE(C215,",","")))))),IF(RIGHT(C215,1)="T",1000000000000*VALUE(LEFT(C215,LEN(C215)-1)),IF(RIGHT(C215,1)="M",1000000*VALUE(LEFT(C215,LEN(C215)-1)),IF(RIGHT(C215,1)="B",1000000000*VALUE(LEFT(C215,LEN(C215)-1)),IF(RIGHT(C215,1)="%",0.01*VALUE(LEFT(C215,LEN(C215)-1)),IF(RIGHT(C215,1)="k",1000*VALUE(LEFT(C215,LEN(C215)-1)),VALUE(SUBSTITUTE(C215,",",""))))))))),"N/A")</f>
        <v/>
      </c>
      <c r="K215">
        <f>IFERROR(IF(TRIM(D215)="-", "N/A", IF(RIGHT(D215,1)=")",IF(RIGHT(D215,2)="T)",-1000000000000*VALUE(MID(D215,2,LEN(D215)-3)),IF(RIGHT(D215,2)="M)",-1000000*VALUE(MID(D215,2,LEN(D215)-3)),IF(RIGHT(D215,2)="B)",-1000000000*VALUE(MID(D215,2,LEN(D215)-3)),IF(RIGHT(D215,2)="k)",-1000*VALUE(MID(D215,2,LEN(D215)-3)),VALUE(SUBSTITUTE(D215,",","")))))),IF(RIGHT(D215,1)="T",1000000000000*VALUE(LEFT(D215,LEN(D215)-1)),IF(RIGHT(D215,1)="M",1000000*VALUE(LEFT(D215,LEN(D215)-1)),IF(RIGHT(D215,1)="B",1000000000*VALUE(LEFT(D215,LEN(D215)-1)),IF(RIGHT(D215,1)="%",0.01*VALUE(LEFT(D215,LEN(D215)-1)),IF(RIGHT(D215,1)="k",1000*VALUE(LEFT(D215,LEN(D215)-1)),VALUE(SUBSTITUTE(D215,",",""))))))))),"N/A")</f>
        <v/>
      </c>
      <c r="L215">
        <f>IFERROR(IF(TRIM(E215)="-", "N/A", IF(RIGHT(E215,1)=")",IF(RIGHT(E215,2)="T)",-1000000000000*VALUE(MID(E215,2,LEN(E215)-3)),IF(RIGHT(E215,2)="M)",-1000000*VALUE(MID(E215,2,LEN(E215)-3)),IF(RIGHT(E215,2)="B)",-1000000000*VALUE(MID(E215,2,LEN(E215)-3)),IF(RIGHT(E215,2)="k)",-1000*VALUE(MID(E215,2,LEN(E215)-3)),VALUE(SUBSTITUTE(E215,",","")))))),IF(RIGHT(E215,1)="T",1000000000000*VALUE(LEFT(E215,LEN(E215)-1)),IF(RIGHT(E215,1)="M",1000000*VALUE(LEFT(E215,LEN(E215)-1)),IF(RIGHT(E215,1)="B",1000000000*VALUE(LEFT(E215,LEN(E215)-1)),IF(RIGHT(E215,1)="%",0.01*VALUE(LEFT(E215,LEN(E215)-1)),IF(RIGHT(E215,1)="k",1000*VALUE(LEFT(E215,LEN(E215)-1)),VALUE(SUBSTITUTE(E215,",",""))))))))),"N/A")</f>
        <v/>
      </c>
      <c r="M215">
        <f>IFERROR(IF(TRIM(F215)="-", "N/A", IF(RIGHT(F215,1)=")",IF(RIGHT(F215,2)="T)",-1000000000000*VALUE(MID(F215,2,LEN(F215)-3)),IF(RIGHT(F215,2)="M)",-1000000*VALUE(MID(F215,2,LEN(F215)-3)),IF(RIGHT(F215,2)="B)",-1000000000*VALUE(MID(F215,2,LEN(F215)-3)),IF(RIGHT(F215,2)="k)",-1000*VALUE(MID(F215,2,LEN(F215)-3)),VALUE(SUBSTITUTE(F215,",","")))))),IF(RIGHT(F215,1)="T",1000000000000*VALUE(LEFT(F215,LEN(F215)-1)),IF(RIGHT(F215,1)="M",1000000*VALUE(LEFT(F215,LEN(F215)-1)),IF(RIGHT(F215,1)="B",1000000000*VALUE(LEFT(F215,LEN(F215)-1)),IF(RIGHT(F215,1)="%",0.01*VALUE(LEFT(F215,LEN(F215)-1)),IF(RIGHT(F215,1)="k",1000*VALUE(LEFT(F215,LEN(F215)-1)),VALUE(SUBSTITUTE(F215,",",""))))))))),"N/A")</f>
        <v/>
      </c>
      <c r="N215">
        <f>IFERROR(IF(TRIM(G215)="-", "N/A", IF(RIGHT(G215,1)=")",IF(RIGHT(G215,2)="T)",-1000000000000*VALUE(MID(G215,2,LEN(G215)-3)),IF(RIGHT(G215,2)="M)",-1000000*VALUE(MID(G215,2,LEN(G215)-3)),IF(RIGHT(G215,2)="B)",-1000000000*VALUE(MID(G215,2,LEN(G215)-3)),IF(RIGHT(G215,2)="k)",-1000*VALUE(MID(G215,2,LEN(G215)-3)),VALUE(SUBSTITUTE(G215,",","")))))),IF(RIGHT(G215,1)="T",1000000000000*VALUE(LEFT(G215,LEN(G215)-1)),IF(RIGHT(G215,1)="M",1000000*VALUE(LEFT(G215,LEN(G215)-1)),IF(RIGHT(G215,1)="B",1000000000*VALUE(LEFT(G215,LEN(G215)-1)),IF(RIGHT(G215,1)="%",0.01*VALUE(LEFT(G215,LEN(G215)-1)),IF(RIGHT(G215,1)="k",1000*VALUE(LEFT(G215,LEN(G215)-1)),VALUE(SUBSTITUTE(G215,",",""))))))))),"N/A")</f>
        <v/>
      </c>
      <c r="P215">
        <f>MAX(J215:N215)</f>
        <v/>
      </c>
      <c r="Q215">
        <f>IFERROR(J144+MATCH(P215,J215:N215,0)-1,"")</f>
        <v/>
      </c>
      <c r="R215">
        <f>IF(Q215="","",MIN(J215:N215))</f>
        <v/>
      </c>
      <c r="S215">
        <f>IFERROR(J144+MATCH(R215,J215:N215,0)-1,"")</f>
        <v/>
      </c>
      <c r="T215">
        <f>IFERROR(AVERAGE(J215:N215),"")</f>
        <v/>
      </c>
      <c r="U215">
        <f>IFERROR(STDEV(J215:N215),"")</f>
        <v/>
      </c>
      <c r="V215">
        <f>IFERROR(IF(C215="-","",IF(ISBLANK(B215),"",IF(OR(ISNUMBER(FIND("Growth",B215)),ISNUMBER(FIND("Margin",B215))),"",(J215-T215)/U215))),"")</f>
        <v/>
      </c>
      <c r="W215">
        <f>IFERROR(IF(OR(D215="-",ISBLANK(D215)),"",(K215-T215)/U215),"")</f>
        <v/>
      </c>
      <c r="X215">
        <f>IFERROR(IF(OR(E215="-",ISBLANK(E215)),"",(L215-T215)/U215),"")</f>
        <v/>
      </c>
      <c r="Y215">
        <f>IFERROR(IF(OR(F215="-",ISBLANK(F215)),"",(M215-T215)/U215),"")</f>
        <v/>
      </c>
      <c r="Z215">
        <f>IFERROR(IF(OR(G215="-",ISBLANK(G215)),"",(N215-T215)/U215),"")</f>
        <v/>
      </c>
      <c r="AA215">
        <f>IF(MAX(MAX(V215:Z215),ABS(MIN(V215:Z215)))=ABS(MIN(V215:Z215)),MIN(V215:Z215),MAX(V215:Z215))</f>
        <v/>
      </c>
      <c r="AB215">
        <f>IFERROR(V144+MATCH(AA215,V215:Z215,0)-1,"")</f>
        <v/>
      </c>
      <c r="AC215">
        <f>IF(AB215&lt;&gt;"",IF(S215=AB215,"Low",IF(AB215=Q215,"High","")),"")</f>
        <v/>
      </c>
      <c r="AE215">
        <f>IF(ISNUMBER(MATCH("N/A",J215:N215,0)),"",IFERROR((5 * SUMPRODUCT(J144:N144,J215:N215) - PRODUCT(SUM(J144:N144),SUM(J215:N215))) / ((5 * SUM((J144^2)+(K144^2)+(L144^2)+(M144^2)+(N144^2))) - SUM(J144:N144)^2),""))</f>
        <v/>
      </c>
      <c r="AF215">
        <f>IFERROR(CORREL(J144:N144,J215:N215),"")</f>
        <v/>
      </c>
      <c r="AZ215">
        <f>IF(Q215=S215,0,1)</f>
        <v/>
      </c>
      <c r="BA215">
        <f>IF(AZ215=1,IF(Q215="","",IF(Q215=N144,"Yes","No")),"")</f>
        <v/>
      </c>
      <c r="BB215">
        <f>IF(BA215="Yes",P215,"")</f>
        <v/>
      </c>
      <c r="BC215">
        <f>IF(AZ215=1,IF(S215="","",IF(S215=N144,"Yes","No")),"")</f>
        <v/>
      </c>
      <c r="BD215">
        <f>IF(BC215="Yes",R215,"")</f>
        <v/>
      </c>
      <c r="BE215">
        <f>IFERROR(IF(SIGN(AE215)=1,"Increasing",IF(SIGN(AE215)=-1,"Decreasing","")),"")</f>
        <v/>
      </c>
      <c r="BF215">
        <f>IF(OR(AND(BE215="Increasing",BA215="Yes"),AND(BE215="Decreasing",BC215="Yes")),"Yes","No")</f>
        <v/>
      </c>
      <c r="BG215">
        <f>IF(I215="pos_trend","Yes","No")</f>
        <v/>
      </c>
      <c r="BH215">
        <f>IF(AF215&lt;&gt;"",IF(ABS(AF215)&gt;0.8,"Yes","No"),"")</f>
        <v/>
      </c>
    </row>
    <row r="216" spans="1:60">
      <c s="1" r="A216" t="n">
        <v>10</v>
      </c>
      <c r="B216" t="s">
        <v>519</v>
      </c>
      <c r="C216" t="s">
        <v>264</v>
      </c>
      <c r="D216" t="s">
        <v>2005</v>
      </c>
      <c r="E216" t="s">
        <v>2006</v>
      </c>
      <c r="F216" t="s">
        <v>2007</v>
      </c>
      <c r="G216" t="s">
        <v>2008</v>
      </c>
      <c r="H216" t="s"/>
      <c r="I216">
        <f>IF(AND(K216&gt; J216, L216&gt; K216, M216&gt; L216, N216&gt; M216), "pos_trend", IF(AND(K216&lt; J216, L216&lt; K216, M216&lt; L216, N216&lt; M216), "neg_trend", "N/A"))</f>
        <v/>
      </c>
      <c r="J216">
        <f>IFERROR(IF(TRIM(C216)="-", "N/A", IF(RIGHT(C216,1)=")",IF(RIGHT(C216,2)="T)",-1000000000000*VALUE(MID(C216,2,LEN(C216)-3)),IF(RIGHT(C216,2)="M)",-1000000*VALUE(MID(C216,2,LEN(C216)-3)),IF(RIGHT(C216,2)="B)",-1000000000*VALUE(MID(C216,2,LEN(C216)-3)),IF(RIGHT(C216,2)="k)",-1000*VALUE(MID(C216,2,LEN(C216)-3)),VALUE(SUBSTITUTE(C216,",","")))))),IF(RIGHT(C216,1)="T",1000000000000*VALUE(LEFT(C216,LEN(C216)-1)),IF(RIGHT(C216,1)="M",1000000*VALUE(LEFT(C216,LEN(C216)-1)),IF(RIGHT(C216,1)="B",1000000000*VALUE(LEFT(C216,LEN(C216)-1)),IF(RIGHT(C216,1)="%",0.01*VALUE(LEFT(C216,LEN(C216)-1)),IF(RIGHT(C216,1)="k",1000*VALUE(LEFT(C216,LEN(C216)-1)),VALUE(SUBSTITUTE(C216,",",""))))))))),"N/A")</f>
        <v/>
      </c>
      <c r="K216">
        <f>IFERROR(IF(TRIM(D216)="-", "N/A", IF(RIGHT(D216,1)=")",IF(RIGHT(D216,2)="T)",-1000000000000*VALUE(MID(D216,2,LEN(D216)-3)),IF(RIGHT(D216,2)="M)",-1000000*VALUE(MID(D216,2,LEN(D216)-3)),IF(RIGHT(D216,2)="B)",-1000000000*VALUE(MID(D216,2,LEN(D216)-3)),IF(RIGHT(D216,2)="k)",-1000*VALUE(MID(D216,2,LEN(D216)-3)),VALUE(SUBSTITUTE(D216,",","")))))),IF(RIGHT(D216,1)="T",1000000000000*VALUE(LEFT(D216,LEN(D216)-1)),IF(RIGHT(D216,1)="M",1000000*VALUE(LEFT(D216,LEN(D216)-1)),IF(RIGHT(D216,1)="B",1000000000*VALUE(LEFT(D216,LEN(D216)-1)),IF(RIGHT(D216,1)="%",0.01*VALUE(LEFT(D216,LEN(D216)-1)),IF(RIGHT(D216,1)="k",1000*VALUE(LEFT(D216,LEN(D216)-1)),VALUE(SUBSTITUTE(D216,",",""))))))))),"N/A")</f>
        <v/>
      </c>
      <c r="L216">
        <f>IFERROR(IF(TRIM(E216)="-", "N/A", IF(RIGHT(E216,1)=")",IF(RIGHT(E216,2)="T)",-1000000000000*VALUE(MID(E216,2,LEN(E216)-3)),IF(RIGHT(E216,2)="M)",-1000000*VALUE(MID(E216,2,LEN(E216)-3)),IF(RIGHT(E216,2)="B)",-1000000000*VALUE(MID(E216,2,LEN(E216)-3)),IF(RIGHT(E216,2)="k)",-1000*VALUE(MID(E216,2,LEN(E216)-3)),VALUE(SUBSTITUTE(E216,",","")))))),IF(RIGHT(E216,1)="T",1000000000000*VALUE(LEFT(E216,LEN(E216)-1)),IF(RIGHT(E216,1)="M",1000000*VALUE(LEFT(E216,LEN(E216)-1)),IF(RIGHT(E216,1)="B",1000000000*VALUE(LEFT(E216,LEN(E216)-1)),IF(RIGHT(E216,1)="%",0.01*VALUE(LEFT(E216,LEN(E216)-1)),IF(RIGHT(E216,1)="k",1000*VALUE(LEFT(E216,LEN(E216)-1)),VALUE(SUBSTITUTE(E216,",",""))))))))),"N/A")</f>
        <v/>
      </c>
      <c r="M216">
        <f>IFERROR(IF(TRIM(F216)="-", "N/A", IF(RIGHT(F216,1)=")",IF(RIGHT(F216,2)="T)",-1000000000000*VALUE(MID(F216,2,LEN(F216)-3)),IF(RIGHT(F216,2)="M)",-1000000*VALUE(MID(F216,2,LEN(F216)-3)),IF(RIGHT(F216,2)="B)",-1000000000*VALUE(MID(F216,2,LEN(F216)-3)),IF(RIGHT(F216,2)="k)",-1000*VALUE(MID(F216,2,LEN(F216)-3)),VALUE(SUBSTITUTE(F216,",","")))))),IF(RIGHT(F216,1)="T",1000000000000*VALUE(LEFT(F216,LEN(F216)-1)),IF(RIGHT(F216,1)="M",1000000*VALUE(LEFT(F216,LEN(F216)-1)),IF(RIGHT(F216,1)="B",1000000000*VALUE(LEFT(F216,LEN(F216)-1)),IF(RIGHT(F216,1)="%",0.01*VALUE(LEFT(F216,LEN(F216)-1)),IF(RIGHT(F216,1)="k",1000*VALUE(LEFT(F216,LEN(F216)-1)),VALUE(SUBSTITUTE(F216,",",""))))))))),"N/A")</f>
        <v/>
      </c>
      <c r="N216">
        <f>IFERROR(IF(TRIM(G216)="-", "N/A", IF(RIGHT(G216,1)=")",IF(RIGHT(G216,2)="T)",-1000000000000*VALUE(MID(G216,2,LEN(G216)-3)),IF(RIGHT(G216,2)="M)",-1000000*VALUE(MID(G216,2,LEN(G216)-3)),IF(RIGHT(G216,2)="B)",-1000000000*VALUE(MID(G216,2,LEN(G216)-3)),IF(RIGHT(G216,2)="k)",-1000*VALUE(MID(G216,2,LEN(G216)-3)),VALUE(SUBSTITUTE(G216,",","")))))),IF(RIGHT(G216,1)="T",1000000000000*VALUE(LEFT(G216,LEN(G216)-1)),IF(RIGHT(G216,1)="M",1000000*VALUE(LEFT(G216,LEN(G216)-1)),IF(RIGHT(G216,1)="B",1000000000*VALUE(LEFT(G216,LEN(G216)-1)),IF(RIGHT(G216,1)="%",0.01*VALUE(LEFT(G216,LEN(G216)-1)),IF(RIGHT(G216,1)="k",1000*VALUE(LEFT(G216,LEN(G216)-1)),VALUE(SUBSTITUTE(G216,",",""))))))))),"N/A")</f>
        <v/>
      </c>
      <c r="P216">
        <f>MAX(J216:N216)</f>
        <v/>
      </c>
      <c r="Q216">
        <f>IFERROR(J144+MATCH(P216,J216:N216,0)-1,"")</f>
        <v/>
      </c>
      <c r="R216">
        <f>IF(Q216="","",MIN(J216:N216))</f>
        <v/>
      </c>
      <c r="S216">
        <f>IFERROR(J144+MATCH(R216,J216:N216,0)-1,"")</f>
        <v/>
      </c>
      <c r="T216">
        <f>IFERROR(AVERAGE(J216:N216),"")</f>
        <v/>
      </c>
      <c r="U216">
        <f>IFERROR(STDEV(J216:N216),"")</f>
        <v/>
      </c>
      <c r="V216">
        <f>IFERROR(IF(C216="-","",IF(ISBLANK(B216),"",IF(OR(ISNUMBER(FIND("Growth",B216)),ISNUMBER(FIND("Margin",B216))),"",(J216-T216)/U216))),"")</f>
        <v/>
      </c>
      <c r="W216">
        <f>IFERROR(IF(OR(D216="-",ISBLANK(D216)),"",(K216-T216)/U216),"")</f>
        <v/>
      </c>
      <c r="X216">
        <f>IFERROR(IF(OR(E216="-",ISBLANK(E216)),"",(L216-T216)/U216),"")</f>
        <v/>
      </c>
      <c r="Y216">
        <f>IFERROR(IF(OR(F216="-",ISBLANK(F216)),"",(M216-T216)/U216),"")</f>
        <v/>
      </c>
      <c r="Z216">
        <f>IFERROR(IF(OR(G216="-",ISBLANK(G216)),"",(N216-T216)/U216),"")</f>
        <v/>
      </c>
      <c r="AA216">
        <f>IF(MAX(MAX(V216:Z216),ABS(MIN(V216:Z216)))=ABS(MIN(V216:Z216)),MIN(V216:Z216),MAX(V216:Z216))</f>
        <v/>
      </c>
      <c r="AB216">
        <f>IFERROR(V144+MATCH(AA216,V216:Z216,0)-1,"")</f>
        <v/>
      </c>
      <c r="AC216">
        <f>IF(AB216&lt;&gt;"",IF(S216=AB216,"Low",IF(AB216=Q216,"High","")),"")</f>
        <v/>
      </c>
      <c r="AE216">
        <f>IF(ISNUMBER(MATCH("N/A",J216:N216,0)),"",IFERROR((5 * SUMPRODUCT(J144:N144,J216:N216) - PRODUCT(SUM(J144:N144),SUM(J216:N216))) / ((5 * SUM((J144^2)+(K144^2)+(L144^2)+(M144^2)+(N144^2))) - SUM(J144:N144)^2),""))</f>
        <v/>
      </c>
      <c r="AF216">
        <f>IFERROR(CORREL(J144:N144,J216:N216),"")</f>
        <v/>
      </c>
      <c r="AZ216">
        <f>IF(Q216=S216,0,1)</f>
        <v/>
      </c>
      <c r="BA216">
        <f>IF(AZ216=1,IF(Q216="","",IF(Q216=N144,"Yes","No")),"")</f>
        <v/>
      </c>
      <c r="BB216">
        <f>IF(BA216="Yes",P216,"")</f>
        <v/>
      </c>
      <c r="BC216">
        <f>IF(AZ216=1,IF(S216="","",IF(S216=N144,"Yes","No")),"")</f>
        <v/>
      </c>
      <c r="BD216">
        <f>IF(BC216="Yes",R216,"")</f>
        <v/>
      </c>
      <c r="BE216">
        <f>IFERROR(IF(SIGN(AE216)=1,"Increasing",IF(SIGN(AE216)=-1,"Decreasing","")),"")</f>
        <v/>
      </c>
      <c r="BF216">
        <f>IF(OR(AND(BE216="Increasing",BA216="Yes"),AND(BE216="Decreasing",BC216="Yes")),"Yes","No")</f>
        <v/>
      </c>
      <c r="BG216">
        <f>IF(I216="pos_trend","Yes","No")</f>
        <v/>
      </c>
      <c r="BH216">
        <f>IF(AF216&lt;&gt;"",IF(ABS(AF216)&gt;0.8,"Yes","No"),"")</f>
        <v/>
      </c>
    </row>
    <row r="217" spans="1:60">
      <c s="1" r="A217" t="n">
        <v>11</v>
      </c>
      <c r="B217" t="s">
        <v>524</v>
      </c>
      <c r="C217" t="s">
        <v>2009</v>
      </c>
      <c r="D217" t="s">
        <v>2010</v>
      </c>
      <c r="E217" t="s">
        <v>2011</v>
      </c>
      <c r="F217" t="s">
        <v>2012</v>
      </c>
      <c r="G217" t="s">
        <v>2013</v>
      </c>
      <c r="H217" t="s"/>
      <c r="I217">
        <f>IF(AND(K217&gt; J217, L217&gt; K217, M217&gt; L217, N217&gt; M217), "pos_trend", IF(AND(K217&lt; J217, L217&lt; K217, M217&lt; L217, N217&lt; M217), "neg_trend", "N/A"))</f>
        <v/>
      </c>
      <c r="J217">
        <f>IFERROR(IF(TRIM(C217)="-", "N/A", IF(RIGHT(C217,1)=")",IF(RIGHT(C217,2)="T)",-1000000000000*VALUE(MID(C217,2,LEN(C217)-3)),IF(RIGHT(C217,2)="M)",-1000000*VALUE(MID(C217,2,LEN(C217)-3)),IF(RIGHT(C217,2)="B)",-1000000000*VALUE(MID(C217,2,LEN(C217)-3)),IF(RIGHT(C217,2)="k)",-1000*VALUE(MID(C217,2,LEN(C217)-3)),VALUE(SUBSTITUTE(C217,",","")))))),IF(RIGHT(C217,1)="T",1000000000000*VALUE(LEFT(C217,LEN(C217)-1)),IF(RIGHT(C217,1)="M",1000000*VALUE(LEFT(C217,LEN(C217)-1)),IF(RIGHT(C217,1)="B",1000000000*VALUE(LEFT(C217,LEN(C217)-1)),IF(RIGHT(C217,1)="%",0.01*VALUE(LEFT(C217,LEN(C217)-1)),IF(RIGHT(C217,1)="k",1000*VALUE(LEFT(C217,LEN(C217)-1)),VALUE(SUBSTITUTE(C217,",",""))))))))),"N/A")</f>
        <v/>
      </c>
      <c r="K217">
        <f>IFERROR(IF(TRIM(D217)="-", "N/A", IF(RIGHT(D217,1)=")",IF(RIGHT(D217,2)="T)",-1000000000000*VALUE(MID(D217,2,LEN(D217)-3)),IF(RIGHT(D217,2)="M)",-1000000*VALUE(MID(D217,2,LEN(D217)-3)),IF(RIGHT(D217,2)="B)",-1000000000*VALUE(MID(D217,2,LEN(D217)-3)),IF(RIGHT(D217,2)="k)",-1000*VALUE(MID(D217,2,LEN(D217)-3)),VALUE(SUBSTITUTE(D217,",","")))))),IF(RIGHT(D217,1)="T",1000000000000*VALUE(LEFT(D217,LEN(D217)-1)),IF(RIGHT(D217,1)="M",1000000*VALUE(LEFT(D217,LEN(D217)-1)),IF(RIGHT(D217,1)="B",1000000000*VALUE(LEFT(D217,LEN(D217)-1)),IF(RIGHT(D217,1)="%",0.01*VALUE(LEFT(D217,LEN(D217)-1)),IF(RIGHT(D217,1)="k",1000*VALUE(LEFT(D217,LEN(D217)-1)),VALUE(SUBSTITUTE(D217,",",""))))))))),"N/A")</f>
        <v/>
      </c>
      <c r="L217">
        <f>IFERROR(IF(TRIM(E217)="-", "N/A", IF(RIGHT(E217,1)=")",IF(RIGHT(E217,2)="T)",-1000000000000*VALUE(MID(E217,2,LEN(E217)-3)),IF(RIGHT(E217,2)="M)",-1000000*VALUE(MID(E217,2,LEN(E217)-3)),IF(RIGHT(E217,2)="B)",-1000000000*VALUE(MID(E217,2,LEN(E217)-3)),IF(RIGHT(E217,2)="k)",-1000*VALUE(MID(E217,2,LEN(E217)-3)),VALUE(SUBSTITUTE(E217,",","")))))),IF(RIGHT(E217,1)="T",1000000000000*VALUE(LEFT(E217,LEN(E217)-1)),IF(RIGHT(E217,1)="M",1000000*VALUE(LEFT(E217,LEN(E217)-1)),IF(RIGHT(E217,1)="B",1000000000*VALUE(LEFT(E217,LEN(E217)-1)),IF(RIGHT(E217,1)="%",0.01*VALUE(LEFT(E217,LEN(E217)-1)),IF(RIGHT(E217,1)="k",1000*VALUE(LEFT(E217,LEN(E217)-1)),VALUE(SUBSTITUTE(E217,",",""))))))))),"N/A")</f>
        <v/>
      </c>
      <c r="M217">
        <f>IFERROR(IF(TRIM(F217)="-", "N/A", IF(RIGHT(F217,1)=")",IF(RIGHT(F217,2)="T)",-1000000000000*VALUE(MID(F217,2,LEN(F217)-3)),IF(RIGHT(F217,2)="M)",-1000000*VALUE(MID(F217,2,LEN(F217)-3)),IF(RIGHT(F217,2)="B)",-1000000000*VALUE(MID(F217,2,LEN(F217)-3)),IF(RIGHT(F217,2)="k)",-1000*VALUE(MID(F217,2,LEN(F217)-3)),VALUE(SUBSTITUTE(F217,",","")))))),IF(RIGHT(F217,1)="T",1000000000000*VALUE(LEFT(F217,LEN(F217)-1)),IF(RIGHT(F217,1)="M",1000000*VALUE(LEFT(F217,LEN(F217)-1)),IF(RIGHT(F217,1)="B",1000000000*VALUE(LEFT(F217,LEN(F217)-1)),IF(RIGHT(F217,1)="%",0.01*VALUE(LEFT(F217,LEN(F217)-1)),IF(RIGHT(F217,1)="k",1000*VALUE(LEFT(F217,LEN(F217)-1)),VALUE(SUBSTITUTE(F217,",",""))))))))),"N/A")</f>
        <v/>
      </c>
      <c r="N217">
        <f>IFERROR(IF(TRIM(G217)="-", "N/A", IF(RIGHT(G217,1)=")",IF(RIGHT(G217,2)="T)",-1000000000000*VALUE(MID(G217,2,LEN(G217)-3)),IF(RIGHT(G217,2)="M)",-1000000*VALUE(MID(G217,2,LEN(G217)-3)),IF(RIGHT(G217,2)="B)",-1000000000*VALUE(MID(G217,2,LEN(G217)-3)),IF(RIGHT(G217,2)="k)",-1000*VALUE(MID(G217,2,LEN(G217)-3)),VALUE(SUBSTITUTE(G217,",","")))))),IF(RIGHT(G217,1)="T",1000000000000*VALUE(LEFT(G217,LEN(G217)-1)),IF(RIGHT(G217,1)="M",1000000*VALUE(LEFT(G217,LEN(G217)-1)),IF(RIGHT(G217,1)="B",1000000000*VALUE(LEFT(G217,LEN(G217)-1)),IF(RIGHT(G217,1)="%",0.01*VALUE(LEFT(G217,LEN(G217)-1)),IF(RIGHT(G217,1)="k",1000*VALUE(LEFT(G217,LEN(G217)-1)),VALUE(SUBSTITUTE(G217,",",""))))))))),"N/A")</f>
        <v/>
      </c>
      <c r="P217">
        <f>MAX(J217:N217)</f>
        <v/>
      </c>
      <c r="Q217">
        <f>IFERROR(J144+MATCH(P217,J217:N217,0)-1,"")</f>
        <v/>
      </c>
      <c r="R217">
        <f>IF(Q217="","",MIN(J217:N217))</f>
        <v/>
      </c>
      <c r="S217">
        <f>IFERROR(J144+MATCH(R217,J217:N217,0)-1,"")</f>
        <v/>
      </c>
      <c r="T217">
        <f>IFERROR(AVERAGE(J217:N217),"")</f>
        <v/>
      </c>
      <c r="U217">
        <f>IFERROR(STDEV(J217:N217),"")</f>
        <v/>
      </c>
      <c r="V217">
        <f>IFERROR(IF(C217="-","",IF(ISBLANK(B217),"",IF(OR(ISNUMBER(FIND("Growth",B217)),ISNUMBER(FIND("Margin",B217))),"",(J217-T217)/U217))),"")</f>
        <v/>
      </c>
      <c r="W217">
        <f>IFERROR(IF(OR(D217="-",ISBLANK(D217)),"",(K217-T217)/U217),"")</f>
        <v/>
      </c>
      <c r="X217">
        <f>IFERROR(IF(OR(E217="-",ISBLANK(E217)),"",(L217-T217)/U217),"")</f>
        <v/>
      </c>
      <c r="Y217">
        <f>IFERROR(IF(OR(F217="-",ISBLANK(F217)),"",(M217-T217)/U217),"")</f>
        <v/>
      </c>
      <c r="Z217">
        <f>IFERROR(IF(OR(G217="-",ISBLANK(G217)),"",(N217-T217)/U217),"")</f>
        <v/>
      </c>
      <c r="AA217">
        <f>IF(MAX(MAX(V217:Z217),ABS(MIN(V217:Z217)))=ABS(MIN(V217:Z217)),MIN(V217:Z217),MAX(V217:Z217))</f>
        <v/>
      </c>
      <c r="AB217">
        <f>IFERROR(V144+MATCH(AA217,V217:Z217,0)-1,"")</f>
        <v/>
      </c>
      <c r="AC217">
        <f>IF(AB217&lt;&gt;"",IF(S217=AB217,"Low",IF(AB217=Q217,"High","")),"")</f>
        <v/>
      </c>
      <c r="AE217">
        <f>IF(ISNUMBER(MATCH("N/A",J217:N217,0)),"",IFERROR((5 * SUMPRODUCT(J144:N144,J217:N217) - PRODUCT(SUM(J144:N144),SUM(J217:N217))) / ((5 * SUM((J144^2)+(K144^2)+(L144^2)+(M144^2)+(N144^2))) - SUM(J144:N144)^2),""))</f>
        <v/>
      </c>
      <c r="AF217">
        <f>IFERROR(CORREL(J144:N144,J217:N217),"")</f>
        <v/>
      </c>
      <c r="AZ217">
        <f>IF(Q217=S217,0,1)</f>
        <v/>
      </c>
      <c r="BA217">
        <f>IF(AZ217=1,IF(Q217="","",IF(Q217=N144,"Yes","No")),"")</f>
        <v/>
      </c>
      <c r="BB217">
        <f>IF(BA217="Yes",P217,"")</f>
        <v/>
      </c>
      <c r="BC217">
        <f>IF(AZ217=1,IF(S217="","",IF(S217=N144,"Yes","No")),"")</f>
        <v/>
      </c>
      <c r="BD217">
        <f>IF(BC217="Yes",R217,"")</f>
        <v/>
      </c>
      <c r="BE217">
        <f>IFERROR(IF(SIGN(AE217)=1,"Increasing",IF(SIGN(AE217)=-1,"Decreasing","")),"")</f>
        <v/>
      </c>
      <c r="BF217">
        <f>IF(OR(AND(BE217="Increasing",BA217="Yes"),AND(BE217="Decreasing",BC217="Yes")),"Yes","No")</f>
        <v/>
      </c>
      <c r="BG217">
        <f>IF(I217="pos_trend","Yes","No")</f>
        <v/>
      </c>
      <c r="BH217">
        <f>IF(AF217&lt;&gt;"",IF(ABS(AF217)&gt;0.8,"Yes","No"),"")</f>
        <v/>
      </c>
    </row>
    <row r="218" spans="1:60">
      <c s="1" r="A218" t="n">
        <v>12</v>
      </c>
      <c r="B218" t="s">
        <v>530</v>
      </c>
      <c r="C218" t="s">
        <v>2014</v>
      </c>
      <c r="D218" t="s">
        <v>2015</v>
      </c>
      <c r="E218" t="s">
        <v>2016</v>
      </c>
      <c r="F218" t="s">
        <v>2017</v>
      </c>
      <c r="G218" t="s">
        <v>2018</v>
      </c>
      <c r="H218" t="s"/>
      <c r="I218">
        <f>IF(AND(K218&gt; J218, L218&gt; K218, M218&gt; L218, N218&gt; M218), "pos_trend", IF(AND(K218&lt; J218, L218&lt; K218, M218&lt; L218, N218&lt; M218), "neg_trend", "N/A"))</f>
        <v/>
      </c>
      <c r="J218">
        <f>IFERROR(IF(TRIM(C218)="-", "N/A", IF(RIGHT(C218,1)=")",IF(RIGHT(C218,2)="T)",-1000000000000*VALUE(MID(C218,2,LEN(C218)-3)),IF(RIGHT(C218,2)="M)",-1000000*VALUE(MID(C218,2,LEN(C218)-3)),IF(RIGHT(C218,2)="B)",-1000000000*VALUE(MID(C218,2,LEN(C218)-3)),IF(RIGHT(C218,2)="k)",-1000*VALUE(MID(C218,2,LEN(C218)-3)),VALUE(SUBSTITUTE(C218,",","")))))),IF(RIGHT(C218,1)="T",1000000000000*VALUE(LEFT(C218,LEN(C218)-1)),IF(RIGHT(C218,1)="M",1000000*VALUE(LEFT(C218,LEN(C218)-1)),IF(RIGHT(C218,1)="B",1000000000*VALUE(LEFT(C218,LEN(C218)-1)),IF(RIGHT(C218,1)="%",0.01*VALUE(LEFT(C218,LEN(C218)-1)),IF(RIGHT(C218,1)="k",1000*VALUE(LEFT(C218,LEN(C218)-1)),VALUE(SUBSTITUTE(C218,",",""))))))))),"N/A")</f>
        <v/>
      </c>
      <c r="K218">
        <f>IFERROR(IF(TRIM(D218)="-", "N/A", IF(RIGHT(D218,1)=")",IF(RIGHT(D218,2)="T)",-1000000000000*VALUE(MID(D218,2,LEN(D218)-3)),IF(RIGHT(D218,2)="M)",-1000000*VALUE(MID(D218,2,LEN(D218)-3)),IF(RIGHT(D218,2)="B)",-1000000000*VALUE(MID(D218,2,LEN(D218)-3)),IF(RIGHT(D218,2)="k)",-1000*VALUE(MID(D218,2,LEN(D218)-3)),VALUE(SUBSTITUTE(D218,",","")))))),IF(RIGHT(D218,1)="T",1000000000000*VALUE(LEFT(D218,LEN(D218)-1)),IF(RIGHT(D218,1)="M",1000000*VALUE(LEFT(D218,LEN(D218)-1)),IF(RIGHT(D218,1)="B",1000000000*VALUE(LEFT(D218,LEN(D218)-1)),IF(RIGHT(D218,1)="%",0.01*VALUE(LEFT(D218,LEN(D218)-1)),IF(RIGHT(D218,1)="k",1000*VALUE(LEFT(D218,LEN(D218)-1)),VALUE(SUBSTITUTE(D218,",",""))))))))),"N/A")</f>
        <v/>
      </c>
      <c r="L218">
        <f>IFERROR(IF(TRIM(E218)="-", "N/A", IF(RIGHT(E218,1)=")",IF(RIGHT(E218,2)="T)",-1000000000000*VALUE(MID(E218,2,LEN(E218)-3)),IF(RIGHT(E218,2)="M)",-1000000*VALUE(MID(E218,2,LEN(E218)-3)),IF(RIGHT(E218,2)="B)",-1000000000*VALUE(MID(E218,2,LEN(E218)-3)),IF(RIGHT(E218,2)="k)",-1000*VALUE(MID(E218,2,LEN(E218)-3)),VALUE(SUBSTITUTE(E218,",","")))))),IF(RIGHT(E218,1)="T",1000000000000*VALUE(LEFT(E218,LEN(E218)-1)),IF(RIGHT(E218,1)="M",1000000*VALUE(LEFT(E218,LEN(E218)-1)),IF(RIGHT(E218,1)="B",1000000000*VALUE(LEFT(E218,LEN(E218)-1)),IF(RIGHT(E218,1)="%",0.01*VALUE(LEFT(E218,LEN(E218)-1)),IF(RIGHT(E218,1)="k",1000*VALUE(LEFT(E218,LEN(E218)-1)),VALUE(SUBSTITUTE(E218,",",""))))))))),"N/A")</f>
        <v/>
      </c>
      <c r="M218">
        <f>IFERROR(IF(TRIM(F218)="-", "N/A", IF(RIGHT(F218,1)=")",IF(RIGHT(F218,2)="T)",-1000000000000*VALUE(MID(F218,2,LEN(F218)-3)),IF(RIGHT(F218,2)="M)",-1000000*VALUE(MID(F218,2,LEN(F218)-3)),IF(RIGHT(F218,2)="B)",-1000000000*VALUE(MID(F218,2,LEN(F218)-3)),IF(RIGHT(F218,2)="k)",-1000*VALUE(MID(F218,2,LEN(F218)-3)),VALUE(SUBSTITUTE(F218,",","")))))),IF(RIGHT(F218,1)="T",1000000000000*VALUE(LEFT(F218,LEN(F218)-1)),IF(RIGHT(F218,1)="M",1000000*VALUE(LEFT(F218,LEN(F218)-1)),IF(RIGHT(F218,1)="B",1000000000*VALUE(LEFT(F218,LEN(F218)-1)),IF(RIGHT(F218,1)="%",0.01*VALUE(LEFT(F218,LEN(F218)-1)),IF(RIGHT(F218,1)="k",1000*VALUE(LEFT(F218,LEN(F218)-1)),VALUE(SUBSTITUTE(F218,",",""))))))))),"N/A")</f>
        <v/>
      </c>
      <c r="N218">
        <f>IFERROR(IF(TRIM(G218)="-", "N/A", IF(RIGHT(G218,1)=")",IF(RIGHT(G218,2)="T)",-1000000000000*VALUE(MID(G218,2,LEN(G218)-3)),IF(RIGHT(G218,2)="M)",-1000000*VALUE(MID(G218,2,LEN(G218)-3)),IF(RIGHT(G218,2)="B)",-1000000000*VALUE(MID(G218,2,LEN(G218)-3)),IF(RIGHT(G218,2)="k)",-1000*VALUE(MID(G218,2,LEN(G218)-3)),VALUE(SUBSTITUTE(G218,",","")))))),IF(RIGHT(G218,1)="T",1000000000000*VALUE(LEFT(G218,LEN(G218)-1)),IF(RIGHT(G218,1)="M",1000000*VALUE(LEFT(G218,LEN(G218)-1)),IF(RIGHT(G218,1)="B",1000000000*VALUE(LEFT(G218,LEN(G218)-1)),IF(RIGHT(G218,1)="%",0.01*VALUE(LEFT(G218,LEN(G218)-1)),IF(RIGHT(G218,1)="k",1000*VALUE(LEFT(G218,LEN(G218)-1)),VALUE(SUBSTITUTE(G218,",",""))))))))),"N/A")</f>
        <v/>
      </c>
      <c r="P218">
        <f>MAX(J218:N218)</f>
        <v/>
      </c>
      <c r="Q218">
        <f>IFERROR(J144+MATCH(P218,J218:N218,0)-1,"")</f>
        <v/>
      </c>
      <c r="R218">
        <f>IF(Q218="","",MIN(J218:N218))</f>
        <v/>
      </c>
      <c r="S218">
        <f>IFERROR(J144+MATCH(R218,J218:N218,0)-1,"")</f>
        <v/>
      </c>
      <c r="T218">
        <f>IFERROR(AVERAGE(J218:N218),"")</f>
        <v/>
      </c>
      <c r="U218">
        <f>IFERROR(STDEV(J218:N218),"")</f>
        <v/>
      </c>
      <c r="V218">
        <f>IFERROR(IF(C218="-","",IF(ISBLANK(B218),"",IF(OR(ISNUMBER(FIND("Growth",B218)),ISNUMBER(FIND("Margin",B218))),"",(J218-T218)/U218))),"")</f>
        <v/>
      </c>
      <c r="W218">
        <f>IFERROR(IF(OR(D218="-",ISBLANK(D218)),"",(K218-T218)/U218),"")</f>
        <v/>
      </c>
      <c r="X218">
        <f>IFERROR(IF(OR(E218="-",ISBLANK(E218)),"",(L218-T218)/U218),"")</f>
        <v/>
      </c>
      <c r="Y218">
        <f>IFERROR(IF(OR(F218="-",ISBLANK(F218)),"",(M218-T218)/U218),"")</f>
        <v/>
      </c>
      <c r="Z218">
        <f>IFERROR(IF(OR(G218="-",ISBLANK(G218)),"",(N218-T218)/U218),"")</f>
        <v/>
      </c>
      <c r="AA218">
        <f>IF(MAX(MAX(V218:Z218),ABS(MIN(V218:Z218)))=ABS(MIN(V218:Z218)),MIN(V218:Z218),MAX(V218:Z218))</f>
        <v/>
      </c>
      <c r="AB218">
        <f>IFERROR(V144+MATCH(AA218,V218:Z218,0)-1,"")</f>
        <v/>
      </c>
      <c r="AC218">
        <f>IF(AB218&lt;&gt;"",IF(S218=AB218,"Low",IF(AB218=Q218,"High","")),"")</f>
        <v/>
      </c>
      <c r="AE218">
        <f>IF(ISNUMBER(MATCH("N/A",J218:N218,0)),"",IFERROR((5 * SUMPRODUCT(J144:N144,J218:N218) - PRODUCT(SUM(J144:N144),SUM(J218:N218))) / ((5 * SUM((J144^2)+(K144^2)+(L144^2)+(M144^2)+(N144^2))) - SUM(J144:N144)^2),""))</f>
        <v/>
      </c>
      <c r="AF218">
        <f>IFERROR(CORREL(J144:N144,J218:N218),"")</f>
        <v/>
      </c>
      <c r="AZ218">
        <f>IF(Q218=S218,0,1)</f>
        <v/>
      </c>
      <c r="BA218">
        <f>IF(AZ218=1,IF(Q218="","",IF(Q218=N144,"Yes","No")),"")</f>
        <v/>
      </c>
      <c r="BB218">
        <f>IF(BA218="Yes",P218,"")</f>
        <v/>
      </c>
      <c r="BC218">
        <f>IF(AZ218=1,IF(S218="","",IF(S218=N144,"Yes","No")),"")</f>
        <v/>
      </c>
      <c r="BD218">
        <f>IF(BC218="Yes",R218,"")</f>
        <v/>
      </c>
      <c r="BE218">
        <f>IFERROR(IF(SIGN(AE218)=1,"Increasing",IF(SIGN(AE218)=-1,"Decreasing","")),"")</f>
        <v/>
      </c>
      <c r="BF218">
        <f>IF(OR(AND(BE218="Increasing",BA218="Yes"),AND(BE218="Decreasing",BC218="Yes")),"Yes","No")</f>
        <v/>
      </c>
      <c r="BG218">
        <f>IF(I218="pos_trend","Yes","No")</f>
        <v/>
      </c>
      <c r="BH218">
        <f>IF(AF218&lt;&gt;"",IF(ABS(AF218)&gt;0.8,"Yes","No"),"")</f>
        <v/>
      </c>
    </row>
    <row r="219" spans="1:60">
      <c s="1" r="A219" t="n">
        <v>13</v>
      </c>
      <c r="B219" t="s">
        <v>535</v>
      </c>
      <c r="C219" t="s">
        <v>2019</v>
      </c>
      <c r="D219" t="s">
        <v>2020</v>
      </c>
      <c r="E219" t="s">
        <v>2021</v>
      </c>
      <c r="F219" t="s">
        <v>2022</v>
      </c>
      <c r="G219" t="s">
        <v>2023</v>
      </c>
      <c r="H219" t="s"/>
      <c r="I219">
        <f>IF(AND(K219&gt; J219, L219&gt; K219, M219&gt; L219, N219&gt; M219), "pos_trend", IF(AND(K219&lt; J219, L219&lt; K219, M219&lt; L219, N219&lt; M219), "neg_trend", "N/A"))</f>
        <v/>
      </c>
      <c r="J219">
        <f>IFERROR(IF(TRIM(C219)="-", "N/A", IF(RIGHT(C219,1)=")",IF(RIGHT(C219,2)="T)",-1000000000000*VALUE(MID(C219,2,LEN(C219)-3)),IF(RIGHT(C219,2)="M)",-1000000*VALUE(MID(C219,2,LEN(C219)-3)),IF(RIGHT(C219,2)="B)",-1000000000*VALUE(MID(C219,2,LEN(C219)-3)),IF(RIGHT(C219,2)="k)",-1000*VALUE(MID(C219,2,LEN(C219)-3)),VALUE(SUBSTITUTE(C219,",","")))))),IF(RIGHT(C219,1)="T",1000000000000*VALUE(LEFT(C219,LEN(C219)-1)),IF(RIGHT(C219,1)="M",1000000*VALUE(LEFT(C219,LEN(C219)-1)),IF(RIGHT(C219,1)="B",1000000000*VALUE(LEFT(C219,LEN(C219)-1)),IF(RIGHT(C219,1)="%",0.01*VALUE(LEFT(C219,LEN(C219)-1)),IF(RIGHT(C219,1)="k",1000*VALUE(LEFT(C219,LEN(C219)-1)),VALUE(SUBSTITUTE(C219,",",""))))))))),"N/A")</f>
        <v/>
      </c>
      <c r="K219">
        <f>IFERROR(IF(TRIM(D219)="-", "N/A", IF(RIGHT(D219,1)=")",IF(RIGHT(D219,2)="T)",-1000000000000*VALUE(MID(D219,2,LEN(D219)-3)),IF(RIGHT(D219,2)="M)",-1000000*VALUE(MID(D219,2,LEN(D219)-3)),IF(RIGHT(D219,2)="B)",-1000000000*VALUE(MID(D219,2,LEN(D219)-3)),IF(RIGHT(D219,2)="k)",-1000*VALUE(MID(D219,2,LEN(D219)-3)),VALUE(SUBSTITUTE(D219,",","")))))),IF(RIGHT(D219,1)="T",1000000000000*VALUE(LEFT(D219,LEN(D219)-1)),IF(RIGHT(D219,1)="M",1000000*VALUE(LEFT(D219,LEN(D219)-1)),IF(RIGHT(D219,1)="B",1000000000*VALUE(LEFT(D219,LEN(D219)-1)),IF(RIGHT(D219,1)="%",0.01*VALUE(LEFT(D219,LEN(D219)-1)),IF(RIGHT(D219,1)="k",1000*VALUE(LEFT(D219,LEN(D219)-1)),VALUE(SUBSTITUTE(D219,",",""))))))))),"N/A")</f>
        <v/>
      </c>
      <c r="L219">
        <f>IFERROR(IF(TRIM(E219)="-", "N/A", IF(RIGHT(E219,1)=")",IF(RIGHT(E219,2)="T)",-1000000000000*VALUE(MID(E219,2,LEN(E219)-3)),IF(RIGHT(E219,2)="M)",-1000000*VALUE(MID(E219,2,LEN(E219)-3)),IF(RIGHT(E219,2)="B)",-1000000000*VALUE(MID(E219,2,LEN(E219)-3)),IF(RIGHT(E219,2)="k)",-1000*VALUE(MID(E219,2,LEN(E219)-3)),VALUE(SUBSTITUTE(E219,",","")))))),IF(RIGHT(E219,1)="T",1000000000000*VALUE(LEFT(E219,LEN(E219)-1)),IF(RIGHT(E219,1)="M",1000000*VALUE(LEFT(E219,LEN(E219)-1)),IF(RIGHT(E219,1)="B",1000000000*VALUE(LEFT(E219,LEN(E219)-1)),IF(RIGHT(E219,1)="%",0.01*VALUE(LEFT(E219,LEN(E219)-1)),IF(RIGHT(E219,1)="k",1000*VALUE(LEFT(E219,LEN(E219)-1)),VALUE(SUBSTITUTE(E219,",",""))))))))),"N/A")</f>
        <v/>
      </c>
      <c r="M219">
        <f>IFERROR(IF(TRIM(F219)="-", "N/A", IF(RIGHT(F219,1)=")",IF(RIGHT(F219,2)="T)",-1000000000000*VALUE(MID(F219,2,LEN(F219)-3)),IF(RIGHT(F219,2)="M)",-1000000*VALUE(MID(F219,2,LEN(F219)-3)),IF(RIGHT(F219,2)="B)",-1000000000*VALUE(MID(F219,2,LEN(F219)-3)),IF(RIGHT(F219,2)="k)",-1000*VALUE(MID(F219,2,LEN(F219)-3)),VALUE(SUBSTITUTE(F219,",","")))))),IF(RIGHT(F219,1)="T",1000000000000*VALUE(LEFT(F219,LEN(F219)-1)),IF(RIGHT(F219,1)="M",1000000*VALUE(LEFT(F219,LEN(F219)-1)),IF(RIGHT(F219,1)="B",1000000000*VALUE(LEFT(F219,LEN(F219)-1)),IF(RIGHT(F219,1)="%",0.01*VALUE(LEFT(F219,LEN(F219)-1)),IF(RIGHT(F219,1)="k",1000*VALUE(LEFT(F219,LEN(F219)-1)),VALUE(SUBSTITUTE(F219,",",""))))))))),"N/A")</f>
        <v/>
      </c>
      <c r="N219">
        <f>IFERROR(IF(TRIM(G219)="-", "N/A", IF(RIGHT(G219,1)=")",IF(RIGHT(G219,2)="T)",-1000000000000*VALUE(MID(G219,2,LEN(G219)-3)),IF(RIGHT(G219,2)="M)",-1000000*VALUE(MID(G219,2,LEN(G219)-3)),IF(RIGHT(G219,2)="B)",-1000000000*VALUE(MID(G219,2,LEN(G219)-3)),IF(RIGHT(G219,2)="k)",-1000*VALUE(MID(G219,2,LEN(G219)-3)),VALUE(SUBSTITUTE(G219,",","")))))),IF(RIGHT(G219,1)="T",1000000000000*VALUE(LEFT(G219,LEN(G219)-1)),IF(RIGHT(G219,1)="M",1000000*VALUE(LEFT(G219,LEN(G219)-1)),IF(RIGHT(G219,1)="B",1000000000*VALUE(LEFT(G219,LEN(G219)-1)),IF(RIGHT(G219,1)="%",0.01*VALUE(LEFT(G219,LEN(G219)-1)),IF(RIGHT(G219,1)="k",1000*VALUE(LEFT(G219,LEN(G219)-1)),VALUE(SUBSTITUTE(G219,",",""))))))))),"N/A")</f>
        <v/>
      </c>
      <c r="P219">
        <f>MAX(J219:N219)</f>
        <v/>
      </c>
      <c r="Q219">
        <f>IFERROR(J144+MATCH(P219,J219:N219,0)-1,"")</f>
        <v/>
      </c>
      <c r="R219">
        <f>IF(Q219="","",MIN(J219:N219))</f>
        <v/>
      </c>
      <c r="S219">
        <f>IFERROR(J144+MATCH(R219,J219:N219,0)-1,"")</f>
        <v/>
      </c>
      <c r="T219">
        <f>IFERROR(AVERAGE(J219:N219),"")</f>
        <v/>
      </c>
      <c r="U219">
        <f>IFERROR(STDEV(J219:N219),"")</f>
        <v/>
      </c>
      <c r="V219">
        <f>IFERROR(IF(C219="-","",IF(ISBLANK(B219),"",IF(OR(ISNUMBER(FIND("Growth",B219)),ISNUMBER(FIND("Margin",B219))),"",(J219-T219)/U219))),"")</f>
        <v/>
      </c>
      <c r="W219">
        <f>IFERROR(IF(OR(D219="-",ISBLANK(D219)),"",(K219-T219)/U219),"")</f>
        <v/>
      </c>
      <c r="X219">
        <f>IFERROR(IF(OR(E219="-",ISBLANK(E219)),"",(L219-T219)/U219),"")</f>
        <v/>
      </c>
      <c r="Y219">
        <f>IFERROR(IF(OR(F219="-",ISBLANK(F219)),"",(M219-T219)/U219),"")</f>
        <v/>
      </c>
      <c r="Z219">
        <f>IFERROR(IF(OR(G219="-",ISBLANK(G219)),"",(N219-T219)/U219),"")</f>
        <v/>
      </c>
      <c r="AA219">
        <f>IF(MAX(MAX(V219:Z219),ABS(MIN(V219:Z219)))=ABS(MIN(V219:Z219)),MIN(V219:Z219),MAX(V219:Z219))</f>
        <v/>
      </c>
      <c r="AB219">
        <f>IFERROR(V144+MATCH(AA219,V219:Z219,0)-1,"")</f>
        <v/>
      </c>
      <c r="AC219">
        <f>IF(AB219&lt;&gt;"",IF(S219=AB219,"Low",IF(AB219=Q219,"High","")),"")</f>
        <v/>
      </c>
      <c r="AE219">
        <f>IF(ISNUMBER(MATCH("N/A",J219:N219,0)),"",IFERROR((5 * SUMPRODUCT(J144:N144,J219:N219) - PRODUCT(SUM(J144:N144),SUM(J219:N219))) / ((5 * SUM((J144^2)+(K144^2)+(L144^2)+(M144^2)+(N144^2))) - SUM(J144:N144)^2),""))</f>
        <v/>
      </c>
      <c r="AF219">
        <f>IFERROR(CORREL(J144:N144,J219:N219),"")</f>
        <v/>
      </c>
      <c r="AZ219">
        <f>IF(Q219=S219,0,1)</f>
        <v/>
      </c>
      <c r="BA219">
        <f>IF(AZ219=1,IF(Q219="","",IF(Q219=N144,"Yes","No")),"")</f>
        <v/>
      </c>
      <c r="BB219">
        <f>IF(BA219="Yes",P219,"")</f>
        <v/>
      </c>
      <c r="BC219">
        <f>IF(AZ219=1,IF(S219="","",IF(S219=N144,"Yes","No")),"")</f>
        <v/>
      </c>
      <c r="BD219">
        <f>IF(BC219="Yes",R219,"")</f>
        <v/>
      </c>
      <c r="BE219">
        <f>IFERROR(IF(SIGN(AE219)=1,"Increasing",IF(SIGN(AE219)=-1,"Decreasing","")),"")</f>
        <v/>
      </c>
      <c r="BF219">
        <f>IF(OR(AND(BE219="Increasing",BA219="Yes"),AND(BE219="Decreasing",BC219="Yes")),"Yes","No")</f>
        <v/>
      </c>
      <c r="BG219">
        <f>IF(I219="pos_trend","Yes","No")</f>
        <v/>
      </c>
      <c r="BH219">
        <f>IF(AF219&lt;&gt;"",IF(ABS(AF219)&gt;0.8,"Yes","No"),"")</f>
        <v/>
      </c>
    </row>
    <row r="220" spans="1:60">
      <c s="1" r="A220" t="n">
        <v>14</v>
      </c>
      <c r="B220" t="s">
        <v>536</v>
      </c>
      <c r="C220" t="s">
        <v>2024</v>
      </c>
      <c r="D220" t="s">
        <v>2025</v>
      </c>
      <c r="E220" t="s">
        <v>1361</v>
      </c>
      <c r="F220" t="s">
        <v>2026</v>
      </c>
      <c r="G220" t="s">
        <v>2027</v>
      </c>
      <c r="H220" t="s"/>
      <c r="I220">
        <f>IF(AND(K220&gt; J220, L220&gt; K220, M220&gt; L220, N220&gt; M220), "pos_trend", IF(AND(K220&lt; J220, L220&lt; K220, M220&lt; L220, N220&lt; M220), "neg_trend", "N/A"))</f>
        <v/>
      </c>
      <c r="J220">
        <f>IFERROR(IF(TRIM(C220)="-", "N/A", IF(RIGHT(C220,1)=")",IF(RIGHT(C220,2)="T)",-1000000000000*VALUE(MID(C220,2,LEN(C220)-3)),IF(RIGHT(C220,2)="M)",-1000000*VALUE(MID(C220,2,LEN(C220)-3)),IF(RIGHT(C220,2)="B)",-1000000000*VALUE(MID(C220,2,LEN(C220)-3)),IF(RIGHT(C220,2)="k)",-1000*VALUE(MID(C220,2,LEN(C220)-3)),VALUE(SUBSTITUTE(C220,",","")))))),IF(RIGHT(C220,1)="T",1000000000000*VALUE(LEFT(C220,LEN(C220)-1)),IF(RIGHT(C220,1)="M",1000000*VALUE(LEFT(C220,LEN(C220)-1)),IF(RIGHT(C220,1)="B",1000000000*VALUE(LEFT(C220,LEN(C220)-1)),IF(RIGHT(C220,1)="%",0.01*VALUE(LEFT(C220,LEN(C220)-1)),IF(RIGHT(C220,1)="k",1000*VALUE(LEFT(C220,LEN(C220)-1)),VALUE(SUBSTITUTE(C220,",",""))))))))),"N/A")</f>
        <v/>
      </c>
      <c r="K220">
        <f>IFERROR(IF(TRIM(D220)="-", "N/A", IF(RIGHT(D220,1)=")",IF(RIGHT(D220,2)="T)",-1000000000000*VALUE(MID(D220,2,LEN(D220)-3)),IF(RIGHT(D220,2)="M)",-1000000*VALUE(MID(D220,2,LEN(D220)-3)),IF(RIGHT(D220,2)="B)",-1000000000*VALUE(MID(D220,2,LEN(D220)-3)),IF(RIGHT(D220,2)="k)",-1000*VALUE(MID(D220,2,LEN(D220)-3)),VALUE(SUBSTITUTE(D220,",","")))))),IF(RIGHT(D220,1)="T",1000000000000*VALUE(LEFT(D220,LEN(D220)-1)),IF(RIGHT(D220,1)="M",1000000*VALUE(LEFT(D220,LEN(D220)-1)),IF(RIGHT(D220,1)="B",1000000000*VALUE(LEFT(D220,LEN(D220)-1)),IF(RIGHT(D220,1)="%",0.01*VALUE(LEFT(D220,LEN(D220)-1)),IF(RIGHT(D220,1)="k",1000*VALUE(LEFT(D220,LEN(D220)-1)),VALUE(SUBSTITUTE(D220,",",""))))))))),"N/A")</f>
        <v/>
      </c>
      <c r="L220">
        <f>IFERROR(IF(TRIM(E220)="-", "N/A", IF(RIGHT(E220,1)=")",IF(RIGHT(E220,2)="T)",-1000000000000*VALUE(MID(E220,2,LEN(E220)-3)),IF(RIGHT(E220,2)="M)",-1000000*VALUE(MID(E220,2,LEN(E220)-3)),IF(RIGHT(E220,2)="B)",-1000000000*VALUE(MID(E220,2,LEN(E220)-3)),IF(RIGHT(E220,2)="k)",-1000*VALUE(MID(E220,2,LEN(E220)-3)),VALUE(SUBSTITUTE(E220,",","")))))),IF(RIGHT(E220,1)="T",1000000000000*VALUE(LEFT(E220,LEN(E220)-1)),IF(RIGHT(E220,1)="M",1000000*VALUE(LEFT(E220,LEN(E220)-1)),IF(RIGHT(E220,1)="B",1000000000*VALUE(LEFT(E220,LEN(E220)-1)),IF(RIGHT(E220,1)="%",0.01*VALUE(LEFT(E220,LEN(E220)-1)),IF(RIGHT(E220,1)="k",1000*VALUE(LEFT(E220,LEN(E220)-1)),VALUE(SUBSTITUTE(E220,",",""))))))))),"N/A")</f>
        <v/>
      </c>
      <c r="M220">
        <f>IFERROR(IF(TRIM(F220)="-", "N/A", IF(RIGHT(F220,1)=")",IF(RIGHT(F220,2)="T)",-1000000000000*VALUE(MID(F220,2,LEN(F220)-3)),IF(RIGHT(F220,2)="M)",-1000000*VALUE(MID(F220,2,LEN(F220)-3)),IF(RIGHT(F220,2)="B)",-1000000000*VALUE(MID(F220,2,LEN(F220)-3)),IF(RIGHT(F220,2)="k)",-1000*VALUE(MID(F220,2,LEN(F220)-3)),VALUE(SUBSTITUTE(F220,",","")))))),IF(RIGHT(F220,1)="T",1000000000000*VALUE(LEFT(F220,LEN(F220)-1)),IF(RIGHT(F220,1)="M",1000000*VALUE(LEFT(F220,LEN(F220)-1)),IF(RIGHT(F220,1)="B",1000000000*VALUE(LEFT(F220,LEN(F220)-1)),IF(RIGHT(F220,1)="%",0.01*VALUE(LEFT(F220,LEN(F220)-1)),IF(RIGHT(F220,1)="k",1000*VALUE(LEFT(F220,LEN(F220)-1)),VALUE(SUBSTITUTE(F220,",",""))))))))),"N/A")</f>
        <v/>
      </c>
      <c r="N220">
        <f>IFERROR(IF(TRIM(G220)="-", "N/A", IF(RIGHT(G220,1)=")",IF(RIGHT(G220,2)="T)",-1000000000000*VALUE(MID(G220,2,LEN(G220)-3)),IF(RIGHT(G220,2)="M)",-1000000*VALUE(MID(G220,2,LEN(G220)-3)),IF(RIGHT(G220,2)="B)",-1000000000*VALUE(MID(G220,2,LEN(G220)-3)),IF(RIGHT(G220,2)="k)",-1000*VALUE(MID(G220,2,LEN(G220)-3)),VALUE(SUBSTITUTE(G220,",","")))))),IF(RIGHT(G220,1)="T",1000000000000*VALUE(LEFT(G220,LEN(G220)-1)),IF(RIGHT(G220,1)="M",1000000*VALUE(LEFT(G220,LEN(G220)-1)),IF(RIGHT(G220,1)="B",1000000000*VALUE(LEFT(G220,LEN(G220)-1)),IF(RIGHT(G220,1)="%",0.01*VALUE(LEFT(G220,LEN(G220)-1)),IF(RIGHT(G220,1)="k",1000*VALUE(LEFT(G220,LEN(G220)-1)),VALUE(SUBSTITUTE(G220,",",""))))))))),"N/A")</f>
        <v/>
      </c>
      <c r="P220">
        <f>MAX(J220:N220)</f>
        <v/>
      </c>
      <c r="Q220">
        <f>IFERROR(J144+MATCH(P220,J220:N220,0)-1,"")</f>
        <v/>
      </c>
      <c r="R220">
        <f>IF(Q220="","",MIN(J220:N220))</f>
        <v/>
      </c>
      <c r="S220">
        <f>IFERROR(J144+MATCH(R220,J220:N220,0)-1,"")</f>
        <v/>
      </c>
      <c r="T220">
        <f>IFERROR(AVERAGE(J220:N220),"")</f>
        <v/>
      </c>
      <c r="U220">
        <f>IFERROR(STDEV(J220:N220),"")</f>
        <v/>
      </c>
      <c r="V220">
        <f>IFERROR(IF(C220="-","",IF(ISBLANK(B220),"",IF(OR(ISNUMBER(FIND("Growth",B220)),ISNUMBER(FIND("Margin",B220))),"",(J220-T220)/U220))),"")</f>
        <v/>
      </c>
      <c r="W220">
        <f>IFERROR(IF(OR(D220="-",ISBLANK(D220)),"",(K220-T220)/U220),"")</f>
        <v/>
      </c>
      <c r="X220">
        <f>IFERROR(IF(OR(E220="-",ISBLANK(E220)),"",(L220-T220)/U220),"")</f>
        <v/>
      </c>
      <c r="Y220">
        <f>IFERROR(IF(OR(F220="-",ISBLANK(F220)),"",(M220-T220)/U220),"")</f>
        <v/>
      </c>
      <c r="Z220">
        <f>IFERROR(IF(OR(G220="-",ISBLANK(G220)),"",(N220-T220)/U220),"")</f>
        <v/>
      </c>
      <c r="AA220">
        <f>IF(MAX(MAX(V220:Z220),ABS(MIN(V220:Z220)))=ABS(MIN(V220:Z220)),MIN(V220:Z220),MAX(V220:Z220))</f>
        <v/>
      </c>
      <c r="AB220">
        <f>IFERROR(V144+MATCH(AA220,V220:Z220,0)-1,"")</f>
        <v/>
      </c>
      <c r="AC220">
        <f>IF(AB220&lt;&gt;"",IF(S220=AB220,"Low",IF(AB220=Q220,"High","")),"")</f>
        <v/>
      </c>
      <c r="AE220">
        <f>IF(ISNUMBER(MATCH("N/A",J220:N220,0)),"",IFERROR((5 * SUMPRODUCT(J144:N144,J220:N220) - PRODUCT(SUM(J144:N144),SUM(J220:N220))) / ((5 * SUM((J144^2)+(K144^2)+(L144^2)+(M144^2)+(N144^2))) - SUM(J144:N144)^2),""))</f>
        <v/>
      </c>
      <c r="AF220">
        <f>IFERROR(CORREL(J144:N144,J220:N220),"")</f>
        <v/>
      </c>
      <c r="AZ220">
        <f>IF(Q220=S220,0,1)</f>
        <v/>
      </c>
      <c r="BA220">
        <f>IF(AZ220=1,IF(Q220="","",IF(Q220=N144,"Yes","No")),"")</f>
        <v/>
      </c>
      <c r="BB220">
        <f>IF(BA220="Yes",P220,"")</f>
        <v/>
      </c>
      <c r="BC220">
        <f>IF(AZ220=1,IF(S220="","",IF(S220=N144,"Yes","No")),"")</f>
        <v/>
      </c>
      <c r="BD220">
        <f>IF(BC220="Yes",R220,"")</f>
        <v/>
      </c>
      <c r="BE220">
        <f>IFERROR(IF(SIGN(AE220)=1,"Increasing",IF(SIGN(AE220)=-1,"Decreasing","")),"")</f>
        <v/>
      </c>
      <c r="BF220">
        <f>IF(OR(AND(BE220="Increasing",BA220="Yes"),AND(BE220="Decreasing",BC220="Yes")),"Yes","No")</f>
        <v/>
      </c>
      <c r="BG220">
        <f>IF(I220="pos_trend","Yes","No")</f>
        <v/>
      </c>
      <c r="BH220">
        <f>IF(AF220&lt;&gt;"",IF(ABS(AF220)&gt;0.8,"Yes","No"),"")</f>
        <v/>
      </c>
    </row>
    <row r="221" spans="1:60">
      <c s="1" r="A221" t="n">
        <v>15</v>
      </c>
      <c r="B221" t="s">
        <v>537</v>
      </c>
      <c r="C221" t="s">
        <v>2028</v>
      </c>
      <c r="D221" t="s">
        <v>2029</v>
      </c>
      <c r="E221" t="s">
        <v>2030</v>
      </c>
      <c r="F221" t="s">
        <v>2031</v>
      </c>
      <c r="G221" t="s">
        <v>2032</v>
      </c>
      <c r="H221" t="s"/>
      <c r="I221">
        <f>IF(AND(K221&gt; J221, L221&gt; K221, M221&gt; L221, N221&gt; M221), "pos_trend", IF(AND(K221&lt; J221, L221&lt; K221, M221&lt; L221, N221&lt; M221), "neg_trend", "N/A"))</f>
        <v/>
      </c>
      <c r="J221">
        <f>IFERROR(IF(TRIM(C221)="-", "N/A", IF(RIGHT(C221,1)=")",IF(RIGHT(C221,2)="T)",-1000000000000*VALUE(MID(C221,2,LEN(C221)-3)),IF(RIGHT(C221,2)="M)",-1000000*VALUE(MID(C221,2,LEN(C221)-3)),IF(RIGHT(C221,2)="B)",-1000000000*VALUE(MID(C221,2,LEN(C221)-3)),IF(RIGHT(C221,2)="k)",-1000*VALUE(MID(C221,2,LEN(C221)-3)),VALUE(SUBSTITUTE(C221,",","")))))),IF(RIGHT(C221,1)="T",1000000000000*VALUE(LEFT(C221,LEN(C221)-1)),IF(RIGHT(C221,1)="M",1000000*VALUE(LEFT(C221,LEN(C221)-1)),IF(RIGHT(C221,1)="B",1000000000*VALUE(LEFT(C221,LEN(C221)-1)),IF(RIGHT(C221,1)="%",0.01*VALUE(LEFT(C221,LEN(C221)-1)),IF(RIGHT(C221,1)="k",1000*VALUE(LEFT(C221,LEN(C221)-1)),VALUE(SUBSTITUTE(C221,",",""))))))))),"N/A")</f>
        <v/>
      </c>
      <c r="K221">
        <f>IFERROR(IF(TRIM(D221)="-", "N/A", IF(RIGHT(D221,1)=")",IF(RIGHT(D221,2)="T)",-1000000000000*VALUE(MID(D221,2,LEN(D221)-3)),IF(RIGHT(D221,2)="M)",-1000000*VALUE(MID(D221,2,LEN(D221)-3)),IF(RIGHT(D221,2)="B)",-1000000000*VALUE(MID(D221,2,LEN(D221)-3)),IF(RIGHT(D221,2)="k)",-1000*VALUE(MID(D221,2,LEN(D221)-3)),VALUE(SUBSTITUTE(D221,",","")))))),IF(RIGHT(D221,1)="T",1000000000000*VALUE(LEFT(D221,LEN(D221)-1)),IF(RIGHT(D221,1)="M",1000000*VALUE(LEFT(D221,LEN(D221)-1)),IF(RIGHT(D221,1)="B",1000000000*VALUE(LEFT(D221,LEN(D221)-1)),IF(RIGHT(D221,1)="%",0.01*VALUE(LEFT(D221,LEN(D221)-1)),IF(RIGHT(D221,1)="k",1000*VALUE(LEFT(D221,LEN(D221)-1)),VALUE(SUBSTITUTE(D221,",",""))))))))),"N/A")</f>
        <v/>
      </c>
      <c r="L221">
        <f>IFERROR(IF(TRIM(E221)="-", "N/A", IF(RIGHT(E221,1)=")",IF(RIGHT(E221,2)="T)",-1000000000000*VALUE(MID(E221,2,LEN(E221)-3)),IF(RIGHT(E221,2)="M)",-1000000*VALUE(MID(E221,2,LEN(E221)-3)),IF(RIGHT(E221,2)="B)",-1000000000*VALUE(MID(E221,2,LEN(E221)-3)),IF(RIGHT(E221,2)="k)",-1000*VALUE(MID(E221,2,LEN(E221)-3)),VALUE(SUBSTITUTE(E221,",","")))))),IF(RIGHT(E221,1)="T",1000000000000*VALUE(LEFT(E221,LEN(E221)-1)),IF(RIGHT(E221,1)="M",1000000*VALUE(LEFT(E221,LEN(E221)-1)),IF(RIGHT(E221,1)="B",1000000000*VALUE(LEFT(E221,LEN(E221)-1)),IF(RIGHT(E221,1)="%",0.01*VALUE(LEFT(E221,LEN(E221)-1)),IF(RIGHT(E221,1)="k",1000*VALUE(LEFT(E221,LEN(E221)-1)),VALUE(SUBSTITUTE(E221,",",""))))))))),"N/A")</f>
        <v/>
      </c>
      <c r="M221">
        <f>IFERROR(IF(TRIM(F221)="-", "N/A", IF(RIGHT(F221,1)=")",IF(RIGHT(F221,2)="T)",-1000000000000*VALUE(MID(F221,2,LEN(F221)-3)),IF(RIGHT(F221,2)="M)",-1000000*VALUE(MID(F221,2,LEN(F221)-3)),IF(RIGHT(F221,2)="B)",-1000000000*VALUE(MID(F221,2,LEN(F221)-3)),IF(RIGHT(F221,2)="k)",-1000*VALUE(MID(F221,2,LEN(F221)-3)),VALUE(SUBSTITUTE(F221,",","")))))),IF(RIGHT(F221,1)="T",1000000000000*VALUE(LEFT(F221,LEN(F221)-1)),IF(RIGHT(F221,1)="M",1000000*VALUE(LEFT(F221,LEN(F221)-1)),IF(RIGHT(F221,1)="B",1000000000*VALUE(LEFT(F221,LEN(F221)-1)),IF(RIGHT(F221,1)="%",0.01*VALUE(LEFT(F221,LEN(F221)-1)),IF(RIGHT(F221,1)="k",1000*VALUE(LEFT(F221,LEN(F221)-1)),VALUE(SUBSTITUTE(F221,",",""))))))))),"N/A")</f>
        <v/>
      </c>
      <c r="N221">
        <f>IFERROR(IF(TRIM(G221)="-", "N/A", IF(RIGHT(G221,1)=")",IF(RIGHT(G221,2)="T)",-1000000000000*VALUE(MID(G221,2,LEN(G221)-3)),IF(RIGHT(G221,2)="M)",-1000000*VALUE(MID(G221,2,LEN(G221)-3)),IF(RIGHT(G221,2)="B)",-1000000000*VALUE(MID(G221,2,LEN(G221)-3)),IF(RIGHT(G221,2)="k)",-1000*VALUE(MID(G221,2,LEN(G221)-3)),VALUE(SUBSTITUTE(G221,",","")))))),IF(RIGHT(G221,1)="T",1000000000000*VALUE(LEFT(G221,LEN(G221)-1)),IF(RIGHT(G221,1)="M",1000000*VALUE(LEFT(G221,LEN(G221)-1)),IF(RIGHT(G221,1)="B",1000000000*VALUE(LEFT(G221,LEN(G221)-1)),IF(RIGHT(G221,1)="%",0.01*VALUE(LEFT(G221,LEN(G221)-1)),IF(RIGHT(G221,1)="k",1000*VALUE(LEFT(G221,LEN(G221)-1)),VALUE(SUBSTITUTE(G221,",",""))))))))),"N/A")</f>
        <v/>
      </c>
      <c r="P221">
        <f>MAX(J221:N221)</f>
        <v/>
      </c>
      <c r="Q221">
        <f>IFERROR(J144+MATCH(P221,J221:N221,0)-1,"")</f>
        <v/>
      </c>
      <c r="R221">
        <f>IF(Q221="","",MIN(J221:N221))</f>
        <v/>
      </c>
      <c r="S221">
        <f>IFERROR(J144+MATCH(R221,J221:N221,0)-1,"")</f>
        <v/>
      </c>
      <c r="T221">
        <f>IFERROR(AVERAGE(J221:N221),"")</f>
        <v/>
      </c>
      <c r="U221">
        <f>IFERROR(STDEV(J221:N221),"")</f>
        <v/>
      </c>
      <c r="V221">
        <f>IFERROR(IF(C221="-","",IF(ISBLANK(B221),"",IF(OR(ISNUMBER(FIND("Growth",B221)),ISNUMBER(FIND("Margin",B221))),"",(J221-T221)/U221))),"")</f>
        <v/>
      </c>
      <c r="W221">
        <f>IFERROR(IF(OR(D221="-",ISBLANK(D221)),"",(K221-T221)/U221),"")</f>
        <v/>
      </c>
      <c r="X221">
        <f>IFERROR(IF(OR(E221="-",ISBLANK(E221)),"",(L221-T221)/U221),"")</f>
        <v/>
      </c>
      <c r="Y221">
        <f>IFERROR(IF(OR(F221="-",ISBLANK(F221)),"",(M221-T221)/U221),"")</f>
        <v/>
      </c>
      <c r="Z221">
        <f>IFERROR(IF(OR(G221="-",ISBLANK(G221)),"",(N221-T221)/U221),"")</f>
        <v/>
      </c>
      <c r="AA221">
        <f>IF(MAX(MAX(V221:Z221),ABS(MIN(V221:Z221)))=ABS(MIN(V221:Z221)),MIN(V221:Z221),MAX(V221:Z221))</f>
        <v/>
      </c>
      <c r="AB221">
        <f>IFERROR(V144+MATCH(AA221,V221:Z221,0)-1,"")</f>
        <v/>
      </c>
      <c r="AC221">
        <f>IF(AB221&lt;&gt;"",IF(S221=AB221,"Low",IF(AB221=Q221,"High","")),"")</f>
        <v/>
      </c>
      <c r="AE221">
        <f>IF(ISNUMBER(MATCH("N/A",J221:N221,0)),"",IFERROR((5 * SUMPRODUCT(J144:N144,J221:N221) - PRODUCT(SUM(J144:N144),SUM(J221:N221))) / ((5 * SUM((J144^2)+(K144^2)+(L144^2)+(M144^2)+(N144^2))) - SUM(J144:N144)^2),""))</f>
        <v/>
      </c>
      <c r="AF221">
        <f>IFERROR(CORREL(J144:N144,J221:N221),"")</f>
        <v/>
      </c>
      <c r="AZ221">
        <f>IF(Q221=S221,0,1)</f>
        <v/>
      </c>
      <c r="BA221">
        <f>IF(AZ221=1,IF(Q221="","",IF(Q221=N144,"Yes","No")),"")</f>
        <v/>
      </c>
      <c r="BB221">
        <f>IF(BA221="Yes",P221,"")</f>
        <v/>
      </c>
      <c r="BC221">
        <f>IF(AZ221=1,IF(S221="","",IF(S221=N144,"Yes","No")),"")</f>
        <v/>
      </c>
      <c r="BD221">
        <f>IF(BC221="Yes",R221,"")</f>
        <v/>
      </c>
      <c r="BE221">
        <f>IFERROR(IF(SIGN(AE221)=1,"Increasing",IF(SIGN(AE221)=-1,"Decreasing","")),"")</f>
        <v/>
      </c>
      <c r="BF221">
        <f>IF(OR(AND(BE221="Increasing",BA221="Yes"),AND(BE221="Decreasing",BC221="Yes")),"Yes","No")</f>
        <v/>
      </c>
      <c r="BG221">
        <f>IF(I221="pos_trend","Yes","No")</f>
        <v/>
      </c>
      <c r="BH221">
        <f>IF(AF221&lt;&gt;"",IF(ABS(AF221)&gt;0.8,"Yes","No"),"")</f>
        <v/>
      </c>
    </row>
    <row r="222" spans="1:60">
      <c s="1" r="A222" t="n">
        <v>16</v>
      </c>
      <c r="B222" t="s">
        <v>538</v>
      </c>
      <c r="C222" t="s">
        <v>264</v>
      </c>
      <c r="D222" t="s">
        <v>264</v>
      </c>
      <c r="E222" t="s">
        <v>264</v>
      </c>
      <c r="F222" t="s">
        <v>264</v>
      </c>
      <c r="G222" t="s">
        <v>264</v>
      </c>
      <c r="H222" t="s"/>
      <c r="I222">
        <f>IF(AND(K222&gt; J222, L222&gt; K222, M222&gt; L222, N222&gt; M222), "pos_trend", IF(AND(K222&lt; J222, L222&lt; K222, M222&lt; L222, N222&lt; M222), "neg_trend", "N/A"))</f>
        <v/>
      </c>
      <c r="J222">
        <f>IFERROR(IF(TRIM(C222)="-", "N/A", IF(RIGHT(C222,1)=")",IF(RIGHT(C222,2)="T)",-1000000000000*VALUE(MID(C222,2,LEN(C222)-3)),IF(RIGHT(C222,2)="M)",-1000000*VALUE(MID(C222,2,LEN(C222)-3)),IF(RIGHT(C222,2)="B)",-1000000000*VALUE(MID(C222,2,LEN(C222)-3)),IF(RIGHT(C222,2)="k)",-1000*VALUE(MID(C222,2,LEN(C222)-3)),VALUE(SUBSTITUTE(C222,",","")))))),IF(RIGHT(C222,1)="T",1000000000000*VALUE(LEFT(C222,LEN(C222)-1)),IF(RIGHT(C222,1)="M",1000000*VALUE(LEFT(C222,LEN(C222)-1)),IF(RIGHT(C222,1)="B",1000000000*VALUE(LEFT(C222,LEN(C222)-1)),IF(RIGHT(C222,1)="%",0.01*VALUE(LEFT(C222,LEN(C222)-1)),IF(RIGHT(C222,1)="k",1000*VALUE(LEFT(C222,LEN(C222)-1)),VALUE(SUBSTITUTE(C222,",",""))))))))),"N/A")</f>
        <v/>
      </c>
      <c r="K222">
        <f>IFERROR(IF(TRIM(D222)="-", "N/A", IF(RIGHT(D222,1)=")",IF(RIGHT(D222,2)="T)",-1000000000000*VALUE(MID(D222,2,LEN(D222)-3)),IF(RIGHT(D222,2)="M)",-1000000*VALUE(MID(D222,2,LEN(D222)-3)),IF(RIGHT(D222,2)="B)",-1000000000*VALUE(MID(D222,2,LEN(D222)-3)),IF(RIGHT(D222,2)="k)",-1000*VALUE(MID(D222,2,LEN(D222)-3)),VALUE(SUBSTITUTE(D222,",","")))))),IF(RIGHT(D222,1)="T",1000000000000*VALUE(LEFT(D222,LEN(D222)-1)),IF(RIGHT(D222,1)="M",1000000*VALUE(LEFT(D222,LEN(D222)-1)),IF(RIGHT(D222,1)="B",1000000000*VALUE(LEFT(D222,LEN(D222)-1)),IF(RIGHT(D222,1)="%",0.01*VALUE(LEFT(D222,LEN(D222)-1)),IF(RIGHT(D222,1)="k",1000*VALUE(LEFT(D222,LEN(D222)-1)),VALUE(SUBSTITUTE(D222,",",""))))))))),"N/A")</f>
        <v/>
      </c>
      <c r="L222">
        <f>IFERROR(IF(TRIM(E222)="-", "N/A", IF(RIGHT(E222,1)=")",IF(RIGHT(E222,2)="T)",-1000000000000*VALUE(MID(E222,2,LEN(E222)-3)),IF(RIGHT(E222,2)="M)",-1000000*VALUE(MID(E222,2,LEN(E222)-3)),IF(RIGHT(E222,2)="B)",-1000000000*VALUE(MID(E222,2,LEN(E222)-3)),IF(RIGHT(E222,2)="k)",-1000*VALUE(MID(E222,2,LEN(E222)-3)),VALUE(SUBSTITUTE(E222,",","")))))),IF(RIGHT(E222,1)="T",1000000000000*VALUE(LEFT(E222,LEN(E222)-1)),IF(RIGHT(E222,1)="M",1000000*VALUE(LEFT(E222,LEN(E222)-1)),IF(RIGHT(E222,1)="B",1000000000*VALUE(LEFT(E222,LEN(E222)-1)),IF(RIGHT(E222,1)="%",0.01*VALUE(LEFT(E222,LEN(E222)-1)),IF(RIGHT(E222,1)="k",1000*VALUE(LEFT(E222,LEN(E222)-1)),VALUE(SUBSTITUTE(E222,",",""))))))))),"N/A")</f>
        <v/>
      </c>
      <c r="M222">
        <f>IFERROR(IF(TRIM(F222)="-", "N/A", IF(RIGHT(F222,1)=")",IF(RIGHT(F222,2)="T)",-1000000000000*VALUE(MID(F222,2,LEN(F222)-3)),IF(RIGHT(F222,2)="M)",-1000000*VALUE(MID(F222,2,LEN(F222)-3)),IF(RIGHT(F222,2)="B)",-1000000000*VALUE(MID(F222,2,LEN(F222)-3)),IF(RIGHT(F222,2)="k)",-1000*VALUE(MID(F222,2,LEN(F222)-3)),VALUE(SUBSTITUTE(F222,",","")))))),IF(RIGHT(F222,1)="T",1000000000000*VALUE(LEFT(F222,LEN(F222)-1)),IF(RIGHT(F222,1)="M",1000000*VALUE(LEFT(F222,LEN(F222)-1)),IF(RIGHT(F222,1)="B",1000000000*VALUE(LEFT(F222,LEN(F222)-1)),IF(RIGHT(F222,1)="%",0.01*VALUE(LEFT(F222,LEN(F222)-1)),IF(RIGHT(F222,1)="k",1000*VALUE(LEFT(F222,LEN(F222)-1)),VALUE(SUBSTITUTE(F222,",",""))))))))),"N/A")</f>
        <v/>
      </c>
      <c r="N222">
        <f>IFERROR(IF(TRIM(G222)="-", "N/A", IF(RIGHT(G222,1)=")",IF(RIGHT(G222,2)="T)",-1000000000000*VALUE(MID(G222,2,LEN(G222)-3)),IF(RIGHT(G222,2)="M)",-1000000*VALUE(MID(G222,2,LEN(G222)-3)),IF(RIGHT(G222,2)="B)",-1000000000*VALUE(MID(G222,2,LEN(G222)-3)),IF(RIGHT(G222,2)="k)",-1000*VALUE(MID(G222,2,LEN(G222)-3)),VALUE(SUBSTITUTE(G222,",","")))))),IF(RIGHT(G222,1)="T",1000000000000*VALUE(LEFT(G222,LEN(G222)-1)),IF(RIGHT(G222,1)="M",1000000*VALUE(LEFT(G222,LEN(G222)-1)),IF(RIGHT(G222,1)="B",1000000000*VALUE(LEFT(G222,LEN(G222)-1)),IF(RIGHT(G222,1)="%",0.01*VALUE(LEFT(G222,LEN(G222)-1)),IF(RIGHT(G222,1)="k",1000*VALUE(LEFT(G222,LEN(G222)-1)),VALUE(SUBSTITUTE(G222,",",""))))))))),"N/A")</f>
        <v/>
      </c>
      <c r="P222">
        <f>MAX(J222:N222)</f>
        <v/>
      </c>
      <c r="Q222">
        <f>IFERROR(J144+MATCH(P222,J222:N222,0)-1,"")</f>
        <v/>
      </c>
      <c r="R222">
        <f>IF(Q222="","",MIN(J222:N222))</f>
        <v/>
      </c>
      <c r="S222">
        <f>IFERROR(J144+MATCH(R222,J222:N222,0)-1,"")</f>
        <v/>
      </c>
      <c r="T222">
        <f>IFERROR(AVERAGE(J222:N222),"")</f>
        <v/>
      </c>
      <c r="U222">
        <f>IFERROR(STDEV(J222:N222),"")</f>
        <v/>
      </c>
      <c r="V222">
        <f>IFERROR(IF(C222="-","",IF(ISBLANK(B222),"",IF(OR(ISNUMBER(FIND("Growth",B222)),ISNUMBER(FIND("Margin",B222))),"",(J222-T222)/U222))),"")</f>
        <v/>
      </c>
      <c r="W222">
        <f>IFERROR(IF(OR(D222="-",ISBLANK(D222)),"",(K222-T222)/U222),"")</f>
        <v/>
      </c>
      <c r="X222">
        <f>IFERROR(IF(OR(E222="-",ISBLANK(E222)),"",(L222-T222)/U222),"")</f>
        <v/>
      </c>
      <c r="Y222">
        <f>IFERROR(IF(OR(F222="-",ISBLANK(F222)),"",(M222-T222)/U222),"")</f>
        <v/>
      </c>
      <c r="Z222">
        <f>IFERROR(IF(OR(G222="-",ISBLANK(G222)),"",(N222-T222)/U222),"")</f>
        <v/>
      </c>
      <c r="AA222">
        <f>IF(MAX(MAX(V222:Z222),ABS(MIN(V222:Z222)))=ABS(MIN(V222:Z222)),MIN(V222:Z222),MAX(V222:Z222))</f>
        <v/>
      </c>
      <c r="AB222">
        <f>IFERROR(V144+MATCH(AA222,V222:Z222,0)-1,"")</f>
        <v/>
      </c>
      <c r="AC222">
        <f>IF(AB222&lt;&gt;"",IF(S222=AB222,"Low",IF(AB222=Q222,"High","")),"")</f>
        <v/>
      </c>
      <c r="AE222">
        <f>IF(ISNUMBER(MATCH("N/A",J222:N222,0)),"",IFERROR((5 * SUMPRODUCT(J144:N144,J222:N222) - PRODUCT(SUM(J144:N144),SUM(J222:N222))) / ((5 * SUM((J144^2)+(K144^2)+(L144^2)+(M144^2)+(N144^2))) - SUM(J144:N144)^2),""))</f>
        <v/>
      </c>
      <c r="AF222">
        <f>IFERROR(CORREL(J144:N144,J222:N222),"")</f>
        <v/>
      </c>
      <c r="AZ222">
        <f>IF(Q222=S222,0,1)</f>
        <v/>
      </c>
      <c r="BA222">
        <f>IF(AZ222=1,IF(Q222="","",IF(Q222=N144,"Yes","No")),"")</f>
        <v/>
      </c>
      <c r="BB222">
        <f>IF(BA222="Yes",P222,"")</f>
        <v/>
      </c>
      <c r="BC222">
        <f>IF(AZ222=1,IF(S222="","",IF(S222=N144,"Yes","No")),"")</f>
        <v/>
      </c>
      <c r="BD222">
        <f>IF(BC222="Yes",R222,"")</f>
        <v/>
      </c>
      <c r="BE222">
        <f>IFERROR(IF(SIGN(AE222)=1,"Increasing",IF(SIGN(AE222)=-1,"Decreasing","")),"")</f>
        <v/>
      </c>
      <c r="BF222">
        <f>IF(OR(AND(BE222="Increasing",BA222="Yes"),AND(BE222="Decreasing",BC222="Yes")),"Yes","No")</f>
        <v/>
      </c>
      <c r="BG222">
        <f>IF(I222="pos_trend","Yes","No")</f>
        <v/>
      </c>
      <c r="BH222">
        <f>IF(AF222&lt;&gt;"",IF(ABS(AF222)&gt;0.8,"Yes","No"),"")</f>
        <v/>
      </c>
    </row>
    <row r="223" spans="1:60">
      <c s="1" r="A223" t="n">
        <v>17</v>
      </c>
      <c r="B223" t="s">
        <v>539</v>
      </c>
      <c r="C223" t="s">
        <v>2033</v>
      </c>
      <c r="D223" t="s">
        <v>2034</v>
      </c>
      <c r="E223" t="s">
        <v>2035</v>
      </c>
      <c r="F223" t="s">
        <v>2036</v>
      </c>
      <c r="G223" t="s">
        <v>2037</v>
      </c>
      <c r="H223" t="s"/>
      <c r="I223">
        <f>IF(AND(K223&gt; J223, L223&gt; K223, M223&gt; L223, N223&gt; M223), "pos_trend", IF(AND(K223&lt; J223, L223&lt; K223, M223&lt; L223, N223&lt; M223), "neg_trend", "N/A"))</f>
        <v/>
      </c>
      <c r="J223">
        <f>IFERROR(IF(TRIM(C223)="-", "N/A", IF(RIGHT(C223,1)=")",IF(RIGHT(C223,2)="T)",-1000000000000*VALUE(MID(C223,2,LEN(C223)-3)),IF(RIGHT(C223,2)="M)",-1000000*VALUE(MID(C223,2,LEN(C223)-3)),IF(RIGHT(C223,2)="B)",-1000000000*VALUE(MID(C223,2,LEN(C223)-3)),IF(RIGHT(C223,2)="k)",-1000*VALUE(MID(C223,2,LEN(C223)-3)),VALUE(SUBSTITUTE(C223,",","")))))),IF(RIGHT(C223,1)="T",1000000000000*VALUE(LEFT(C223,LEN(C223)-1)),IF(RIGHT(C223,1)="M",1000000*VALUE(LEFT(C223,LEN(C223)-1)),IF(RIGHT(C223,1)="B",1000000000*VALUE(LEFT(C223,LEN(C223)-1)),IF(RIGHT(C223,1)="%",0.01*VALUE(LEFT(C223,LEN(C223)-1)),IF(RIGHT(C223,1)="k",1000*VALUE(LEFT(C223,LEN(C223)-1)),VALUE(SUBSTITUTE(C223,",",""))))))))),"N/A")</f>
        <v/>
      </c>
      <c r="K223">
        <f>IFERROR(IF(TRIM(D223)="-", "N/A", IF(RIGHT(D223,1)=")",IF(RIGHT(D223,2)="T)",-1000000000000*VALUE(MID(D223,2,LEN(D223)-3)),IF(RIGHT(D223,2)="M)",-1000000*VALUE(MID(D223,2,LEN(D223)-3)),IF(RIGHT(D223,2)="B)",-1000000000*VALUE(MID(D223,2,LEN(D223)-3)),IF(RIGHT(D223,2)="k)",-1000*VALUE(MID(D223,2,LEN(D223)-3)),VALUE(SUBSTITUTE(D223,",","")))))),IF(RIGHT(D223,1)="T",1000000000000*VALUE(LEFT(D223,LEN(D223)-1)),IF(RIGHT(D223,1)="M",1000000*VALUE(LEFT(D223,LEN(D223)-1)),IF(RIGHT(D223,1)="B",1000000000*VALUE(LEFT(D223,LEN(D223)-1)),IF(RIGHT(D223,1)="%",0.01*VALUE(LEFT(D223,LEN(D223)-1)),IF(RIGHT(D223,1)="k",1000*VALUE(LEFT(D223,LEN(D223)-1)),VALUE(SUBSTITUTE(D223,",",""))))))))),"N/A")</f>
        <v/>
      </c>
      <c r="L223">
        <f>IFERROR(IF(TRIM(E223)="-", "N/A", IF(RIGHT(E223,1)=")",IF(RIGHT(E223,2)="T)",-1000000000000*VALUE(MID(E223,2,LEN(E223)-3)),IF(RIGHT(E223,2)="M)",-1000000*VALUE(MID(E223,2,LEN(E223)-3)),IF(RIGHT(E223,2)="B)",-1000000000*VALUE(MID(E223,2,LEN(E223)-3)),IF(RIGHT(E223,2)="k)",-1000*VALUE(MID(E223,2,LEN(E223)-3)),VALUE(SUBSTITUTE(E223,",","")))))),IF(RIGHT(E223,1)="T",1000000000000*VALUE(LEFT(E223,LEN(E223)-1)),IF(RIGHT(E223,1)="M",1000000*VALUE(LEFT(E223,LEN(E223)-1)),IF(RIGHT(E223,1)="B",1000000000*VALUE(LEFT(E223,LEN(E223)-1)),IF(RIGHT(E223,1)="%",0.01*VALUE(LEFT(E223,LEN(E223)-1)),IF(RIGHT(E223,1)="k",1000*VALUE(LEFT(E223,LEN(E223)-1)),VALUE(SUBSTITUTE(E223,",",""))))))))),"N/A")</f>
        <v/>
      </c>
      <c r="M223">
        <f>IFERROR(IF(TRIM(F223)="-", "N/A", IF(RIGHT(F223,1)=")",IF(RIGHT(F223,2)="T)",-1000000000000*VALUE(MID(F223,2,LEN(F223)-3)),IF(RIGHT(F223,2)="M)",-1000000*VALUE(MID(F223,2,LEN(F223)-3)),IF(RIGHT(F223,2)="B)",-1000000000*VALUE(MID(F223,2,LEN(F223)-3)),IF(RIGHT(F223,2)="k)",-1000*VALUE(MID(F223,2,LEN(F223)-3)),VALUE(SUBSTITUTE(F223,",","")))))),IF(RIGHT(F223,1)="T",1000000000000*VALUE(LEFT(F223,LEN(F223)-1)),IF(RIGHT(F223,1)="M",1000000*VALUE(LEFT(F223,LEN(F223)-1)),IF(RIGHT(F223,1)="B",1000000000*VALUE(LEFT(F223,LEN(F223)-1)),IF(RIGHT(F223,1)="%",0.01*VALUE(LEFT(F223,LEN(F223)-1)),IF(RIGHT(F223,1)="k",1000*VALUE(LEFT(F223,LEN(F223)-1)),VALUE(SUBSTITUTE(F223,",",""))))))))),"N/A")</f>
        <v/>
      </c>
      <c r="N223">
        <f>IFERROR(IF(TRIM(G223)="-", "N/A", IF(RIGHT(G223,1)=")",IF(RIGHT(G223,2)="T)",-1000000000000*VALUE(MID(G223,2,LEN(G223)-3)),IF(RIGHT(G223,2)="M)",-1000000*VALUE(MID(G223,2,LEN(G223)-3)),IF(RIGHT(G223,2)="B)",-1000000000*VALUE(MID(G223,2,LEN(G223)-3)),IF(RIGHT(G223,2)="k)",-1000*VALUE(MID(G223,2,LEN(G223)-3)),VALUE(SUBSTITUTE(G223,",","")))))),IF(RIGHT(G223,1)="T",1000000000000*VALUE(LEFT(G223,LEN(G223)-1)),IF(RIGHT(G223,1)="M",1000000*VALUE(LEFT(G223,LEN(G223)-1)),IF(RIGHT(G223,1)="B",1000000000*VALUE(LEFT(G223,LEN(G223)-1)),IF(RIGHT(G223,1)="%",0.01*VALUE(LEFT(G223,LEN(G223)-1)),IF(RIGHT(G223,1)="k",1000*VALUE(LEFT(G223,LEN(G223)-1)),VALUE(SUBSTITUTE(G223,",",""))))))))),"N/A")</f>
        <v/>
      </c>
      <c r="P223">
        <f>MAX(J223:N223)</f>
        <v/>
      </c>
      <c r="Q223">
        <f>IFERROR(J144+MATCH(P223,J223:N223,0)-1,"")</f>
        <v/>
      </c>
      <c r="R223">
        <f>IF(Q223="","",MIN(J223:N223))</f>
        <v/>
      </c>
      <c r="S223">
        <f>IFERROR(J144+MATCH(R223,J223:N223,0)-1,"")</f>
        <v/>
      </c>
      <c r="T223">
        <f>IFERROR(AVERAGE(J223:N223),"")</f>
        <v/>
      </c>
      <c r="U223">
        <f>IFERROR(STDEV(J223:N223),"")</f>
        <v/>
      </c>
      <c r="V223">
        <f>IFERROR(IF(C223="-","",IF(ISBLANK(B223),"",IF(OR(ISNUMBER(FIND("Growth",B223)),ISNUMBER(FIND("Margin",B223))),"",(J223-T223)/U223))),"")</f>
        <v/>
      </c>
      <c r="W223">
        <f>IFERROR(IF(OR(D223="-",ISBLANK(D223)),"",(K223-T223)/U223),"")</f>
        <v/>
      </c>
      <c r="X223">
        <f>IFERROR(IF(OR(E223="-",ISBLANK(E223)),"",(L223-T223)/U223),"")</f>
        <v/>
      </c>
      <c r="Y223">
        <f>IFERROR(IF(OR(F223="-",ISBLANK(F223)),"",(M223-T223)/U223),"")</f>
        <v/>
      </c>
      <c r="Z223">
        <f>IFERROR(IF(OR(G223="-",ISBLANK(G223)),"",(N223-T223)/U223),"")</f>
        <v/>
      </c>
      <c r="AA223">
        <f>IF(MAX(MAX(V223:Z223),ABS(MIN(V223:Z223)))=ABS(MIN(V223:Z223)),MIN(V223:Z223),MAX(V223:Z223))</f>
        <v/>
      </c>
      <c r="AB223">
        <f>IFERROR(V144+MATCH(AA223,V223:Z223,0)-1,"")</f>
        <v/>
      </c>
      <c r="AC223">
        <f>IF(AB223&lt;&gt;"",IF(S223=AB223,"Low",IF(AB223=Q223,"High","")),"")</f>
        <v/>
      </c>
      <c r="AE223">
        <f>IF(ISNUMBER(MATCH("N/A",J223:N223,0)),"",IFERROR((5 * SUMPRODUCT(J144:N144,J223:N223) - PRODUCT(SUM(J144:N144),SUM(J223:N223))) / ((5 * SUM((J144^2)+(K144^2)+(L144^2)+(M144^2)+(N144^2))) - SUM(J144:N144)^2),""))</f>
        <v/>
      </c>
      <c r="AF223">
        <f>IFERROR(CORREL(J144:N144,J223:N223),"")</f>
        <v/>
      </c>
      <c r="AZ223">
        <f>IF(Q223=S223,0,1)</f>
        <v/>
      </c>
      <c r="BA223">
        <f>IF(AZ223=1,IF(Q223="","",IF(Q223=N144,"Yes","No")),"")</f>
        <v/>
      </c>
      <c r="BB223">
        <f>IF(BA223="Yes",P223,"")</f>
        <v/>
      </c>
      <c r="BC223">
        <f>IF(AZ223=1,IF(S223="","",IF(S223=N144,"Yes","No")),"")</f>
        <v/>
      </c>
      <c r="BD223">
        <f>IF(BC223="Yes",R223,"")</f>
        <v/>
      </c>
      <c r="BE223">
        <f>IFERROR(IF(SIGN(AE223)=1,"Increasing",IF(SIGN(AE223)=-1,"Decreasing","")),"")</f>
        <v/>
      </c>
      <c r="BF223">
        <f>IF(OR(AND(BE223="Increasing",BA223="Yes"),AND(BE223="Decreasing",BC223="Yes")),"Yes","No")</f>
        <v/>
      </c>
      <c r="BG223">
        <f>IF(I223="pos_trend","Yes","No")</f>
        <v/>
      </c>
      <c r="BH223">
        <f>IF(AF223&lt;&gt;"",IF(ABS(AF223)&gt;0.8,"Yes","No"),"")</f>
        <v/>
      </c>
    </row>
    <row r="224" spans="1:60">
      <c s="1" r="A224" t="n">
        <v>18</v>
      </c>
      <c r="B224" t="s">
        <v>540</v>
      </c>
      <c r="C224" t="s">
        <v>2033</v>
      </c>
      <c r="D224" t="s">
        <v>2034</v>
      </c>
      <c r="E224" t="s">
        <v>2035</v>
      </c>
      <c r="F224" t="s">
        <v>2036</v>
      </c>
      <c r="G224" t="s">
        <v>2037</v>
      </c>
      <c r="H224" t="s"/>
      <c r="I224">
        <f>IF(AND(K224&gt; J224, L224&gt; K224, M224&gt; L224, N224&gt; M224), "pos_trend", IF(AND(K224&lt; J224, L224&lt; K224, M224&lt; L224, N224&lt; M224), "neg_trend", "N/A"))</f>
        <v/>
      </c>
      <c r="J224">
        <f>IFERROR(IF(TRIM(C224)="-", "N/A", IF(RIGHT(C224,1)=")",IF(RIGHT(C224,2)="T)",-1000000000000*VALUE(MID(C224,2,LEN(C224)-3)),IF(RIGHT(C224,2)="M)",-1000000*VALUE(MID(C224,2,LEN(C224)-3)),IF(RIGHT(C224,2)="B)",-1000000000*VALUE(MID(C224,2,LEN(C224)-3)),IF(RIGHT(C224,2)="k)",-1000*VALUE(MID(C224,2,LEN(C224)-3)),VALUE(SUBSTITUTE(C224,",","")))))),IF(RIGHT(C224,1)="T",1000000000000*VALUE(LEFT(C224,LEN(C224)-1)),IF(RIGHT(C224,1)="M",1000000*VALUE(LEFT(C224,LEN(C224)-1)),IF(RIGHT(C224,1)="B",1000000000*VALUE(LEFT(C224,LEN(C224)-1)),IF(RIGHT(C224,1)="%",0.01*VALUE(LEFT(C224,LEN(C224)-1)),IF(RIGHT(C224,1)="k",1000*VALUE(LEFT(C224,LEN(C224)-1)),VALUE(SUBSTITUTE(C224,",",""))))))))),"N/A")</f>
        <v/>
      </c>
      <c r="K224">
        <f>IFERROR(IF(TRIM(D224)="-", "N/A", IF(RIGHT(D224,1)=")",IF(RIGHT(D224,2)="T)",-1000000000000*VALUE(MID(D224,2,LEN(D224)-3)),IF(RIGHT(D224,2)="M)",-1000000*VALUE(MID(D224,2,LEN(D224)-3)),IF(RIGHT(D224,2)="B)",-1000000000*VALUE(MID(D224,2,LEN(D224)-3)),IF(RIGHT(D224,2)="k)",-1000*VALUE(MID(D224,2,LEN(D224)-3)),VALUE(SUBSTITUTE(D224,",","")))))),IF(RIGHT(D224,1)="T",1000000000000*VALUE(LEFT(D224,LEN(D224)-1)),IF(RIGHT(D224,1)="M",1000000*VALUE(LEFT(D224,LEN(D224)-1)),IF(RIGHT(D224,1)="B",1000000000*VALUE(LEFT(D224,LEN(D224)-1)),IF(RIGHT(D224,1)="%",0.01*VALUE(LEFT(D224,LEN(D224)-1)),IF(RIGHT(D224,1)="k",1000*VALUE(LEFT(D224,LEN(D224)-1)),VALUE(SUBSTITUTE(D224,",",""))))))))),"N/A")</f>
        <v/>
      </c>
      <c r="L224">
        <f>IFERROR(IF(TRIM(E224)="-", "N/A", IF(RIGHT(E224,1)=")",IF(RIGHT(E224,2)="T)",-1000000000000*VALUE(MID(E224,2,LEN(E224)-3)),IF(RIGHT(E224,2)="M)",-1000000*VALUE(MID(E224,2,LEN(E224)-3)),IF(RIGHT(E224,2)="B)",-1000000000*VALUE(MID(E224,2,LEN(E224)-3)),IF(RIGHT(E224,2)="k)",-1000*VALUE(MID(E224,2,LEN(E224)-3)),VALUE(SUBSTITUTE(E224,",","")))))),IF(RIGHT(E224,1)="T",1000000000000*VALUE(LEFT(E224,LEN(E224)-1)),IF(RIGHT(E224,1)="M",1000000*VALUE(LEFT(E224,LEN(E224)-1)),IF(RIGHT(E224,1)="B",1000000000*VALUE(LEFT(E224,LEN(E224)-1)),IF(RIGHT(E224,1)="%",0.01*VALUE(LEFT(E224,LEN(E224)-1)),IF(RIGHT(E224,1)="k",1000*VALUE(LEFT(E224,LEN(E224)-1)),VALUE(SUBSTITUTE(E224,",",""))))))))),"N/A")</f>
        <v/>
      </c>
      <c r="M224">
        <f>IFERROR(IF(TRIM(F224)="-", "N/A", IF(RIGHT(F224,1)=")",IF(RIGHT(F224,2)="T)",-1000000000000*VALUE(MID(F224,2,LEN(F224)-3)),IF(RIGHT(F224,2)="M)",-1000000*VALUE(MID(F224,2,LEN(F224)-3)),IF(RIGHT(F224,2)="B)",-1000000000*VALUE(MID(F224,2,LEN(F224)-3)),IF(RIGHT(F224,2)="k)",-1000*VALUE(MID(F224,2,LEN(F224)-3)),VALUE(SUBSTITUTE(F224,",","")))))),IF(RIGHT(F224,1)="T",1000000000000*VALUE(LEFT(F224,LEN(F224)-1)),IF(RIGHT(F224,1)="M",1000000*VALUE(LEFT(F224,LEN(F224)-1)),IF(RIGHT(F224,1)="B",1000000000*VALUE(LEFT(F224,LEN(F224)-1)),IF(RIGHT(F224,1)="%",0.01*VALUE(LEFT(F224,LEN(F224)-1)),IF(RIGHT(F224,1)="k",1000*VALUE(LEFT(F224,LEN(F224)-1)),VALUE(SUBSTITUTE(F224,",",""))))))))),"N/A")</f>
        <v/>
      </c>
      <c r="N224">
        <f>IFERROR(IF(TRIM(G224)="-", "N/A", IF(RIGHT(G224,1)=")",IF(RIGHT(G224,2)="T)",-1000000000000*VALUE(MID(G224,2,LEN(G224)-3)),IF(RIGHT(G224,2)="M)",-1000000*VALUE(MID(G224,2,LEN(G224)-3)),IF(RIGHT(G224,2)="B)",-1000000000*VALUE(MID(G224,2,LEN(G224)-3)),IF(RIGHT(G224,2)="k)",-1000*VALUE(MID(G224,2,LEN(G224)-3)),VALUE(SUBSTITUTE(G224,",","")))))),IF(RIGHT(G224,1)="T",1000000000000*VALUE(LEFT(G224,LEN(G224)-1)),IF(RIGHT(G224,1)="M",1000000*VALUE(LEFT(G224,LEN(G224)-1)),IF(RIGHT(G224,1)="B",1000000000*VALUE(LEFT(G224,LEN(G224)-1)),IF(RIGHT(G224,1)="%",0.01*VALUE(LEFT(G224,LEN(G224)-1)),IF(RIGHT(G224,1)="k",1000*VALUE(LEFT(G224,LEN(G224)-1)),VALUE(SUBSTITUTE(G224,",",""))))))))),"N/A")</f>
        <v/>
      </c>
      <c r="P224">
        <f>MAX(J224:N224)</f>
        <v/>
      </c>
      <c r="Q224">
        <f>IFERROR(J144+MATCH(P224,J224:N224,0)-1,"")</f>
        <v/>
      </c>
      <c r="R224">
        <f>IF(Q224="","",MIN(J224:N224))</f>
        <v/>
      </c>
      <c r="S224">
        <f>IFERROR(J144+MATCH(R224,J224:N224,0)-1,"")</f>
        <v/>
      </c>
      <c r="T224">
        <f>IFERROR(AVERAGE(J224:N224),"")</f>
        <v/>
      </c>
      <c r="U224">
        <f>IFERROR(STDEV(J224:N224),"")</f>
        <v/>
      </c>
      <c r="V224">
        <f>IFERROR(IF(C224="-","",IF(ISBLANK(B224),"",IF(OR(ISNUMBER(FIND("Growth",B224)),ISNUMBER(FIND("Margin",B224))),"",(J224-T224)/U224))),"")</f>
        <v/>
      </c>
      <c r="W224">
        <f>IFERROR(IF(OR(D224="-",ISBLANK(D224)),"",(K224-T224)/U224),"")</f>
        <v/>
      </c>
      <c r="X224">
        <f>IFERROR(IF(OR(E224="-",ISBLANK(E224)),"",(L224-T224)/U224),"")</f>
        <v/>
      </c>
      <c r="Y224">
        <f>IFERROR(IF(OR(F224="-",ISBLANK(F224)),"",(M224-T224)/U224),"")</f>
        <v/>
      </c>
      <c r="Z224">
        <f>IFERROR(IF(OR(G224="-",ISBLANK(G224)),"",(N224-T224)/U224),"")</f>
        <v/>
      </c>
      <c r="AA224">
        <f>IF(MAX(MAX(V224:Z224),ABS(MIN(V224:Z224)))=ABS(MIN(V224:Z224)),MIN(V224:Z224),MAX(V224:Z224))</f>
        <v/>
      </c>
      <c r="AB224">
        <f>IFERROR(V144+MATCH(AA224,V224:Z224,0)-1,"")</f>
        <v/>
      </c>
      <c r="AC224">
        <f>IF(AB224&lt;&gt;"",IF(S224=AB224,"Low",IF(AB224=Q224,"High","")),"")</f>
        <v/>
      </c>
      <c r="AE224">
        <f>IF(ISNUMBER(MATCH("N/A",J224:N224,0)),"",IFERROR((5 * SUMPRODUCT(J144:N144,J224:N224) - PRODUCT(SUM(J144:N144),SUM(J224:N224))) / ((5 * SUM((J144^2)+(K144^2)+(L144^2)+(M144^2)+(N144^2))) - SUM(J144:N144)^2),""))</f>
        <v/>
      </c>
      <c r="AF224">
        <f>IFERROR(CORREL(J144:N144,J224:N224),"")</f>
        <v/>
      </c>
      <c r="AZ224">
        <f>IF(Q224=S224,0,1)</f>
        <v/>
      </c>
      <c r="BA224">
        <f>IF(AZ224=1,IF(Q224="","",IF(Q224=N144,"Yes","No")),"")</f>
        <v/>
      </c>
      <c r="BB224">
        <f>IF(BA224="Yes",P224,"")</f>
        <v/>
      </c>
      <c r="BC224">
        <f>IF(AZ224=1,IF(S224="","",IF(S224=N144,"Yes","No")),"")</f>
        <v/>
      </c>
      <c r="BD224">
        <f>IF(BC224="Yes",R224,"")</f>
        <v/>
      </c>
      <c r="BE224">
        <f>IFERROR(IF(SIGN(AE224)=1,"Increasing",IF(SIGN(AE224)=-1,"Decreasing","")),"")</f>
        <v/>
      </c>
      <c r="BF224">
        <f>IF(OR(AND(BE224="Increasing",BA224="Yes"),AND(BE224="Decreasing",BC224="Yes")),"Yes","No")</f>
        <v/>
      </c>
      <c r="BG224">
        <f>IF(I224="pos_trend","Yes","No")</f>
        <v/>
      </c>
      <c r="BH224">
        <f>IF(AF224&lt;&gt;"",IF(ABS(AF224)&gt;0.8,"Yes","No"),"")</f>
        <v/>
      </c>
    </row>
    <row r="225" spans="1:60">
      <c s="1" r="A225" t="n">
        <v>19</v>
      </c>
      <c r="B225" t="s">
        <v>541</v>
      </c>
      <c r="C225" t="s">
        <v>2038</v>
      </c>
      <c r="D225" t="s">
        <v>2039</v>
      </c>
      <c r="E225" t="s">
        <v>2040</v>
      </c>
      <c r="F225" t="s">
        <v>2041</v>
      </c>
      <c r="G225" t="s">
        <v>2042</v>
      </c>
      <c r="H225" t="s"/>
      <c r="I225">
        <f>IF(AND(K225&gt; J225, L225&gt; K225, M225&gt; L225, N225&gt; M225), "pos_trend", IF(AND(K225&lt; J225, L225&lt; K225, M225&lt; L225, N225&lt; M225), "neg_trend", "N/A"))</f>
        <v/>
      </c>
      <c r="J225">
        <f>IFERROR(IF(TRIM(C225)="-", "N/A", IF(RIGHT(C225,1)=")",IF(RIGHT(C225,2)="T)",-1000000000000*VALUE(MID(C225,2,LEN(C225)-3)),IF(RIGHT(C225,2)="M)",-1000000*VALUE(MID(C225,2,LEN(C225)-3)),IF(RIGHT(C225,2)="B)",-1000000000*VALUE(MID(C225,2,LEN(C225)-3)),IF(RIGHT(C225,2)="k)",-1000*VALUE(MID(C225,2,LEN(C225)-3)),VALUE(SUBSTITUTE(C225,",","")))))),IF(RIGHT(C225,1)="T",1000000000000*VALUE(LEFT(C225,LEN(C225)-1)),IF(RIGHT(C225,1)="M",1000000*VALUE(LEFT(C225,LEN(C225)-1)),IF(RIGHT(C225,1)="B",1000000000*VALUE(LEFT(C225,LEN(C225)-1)),IF(RIGHT(C225,1)="%",0.01*VALUE(LEFT(C225,LEN(C225)-1)),IF(RIGHT(C225,1)="k",1000*VALUE(LEFT(C225,LEN(C225)-1)),VALUE(SUBSTITUTE(C225,",",""))))))))),"N/A")</f>
        <v/>
      </c>
      <c r="K225">
        <f>IFERROR(IF(TRIM(D225)="-", "N/A", IF(RIGHT(D225,1)=")",IF(RIGHT(D225,2)="T)",-1000000000000*VALUE(MID(D225,2,LEN(D225)-3)),IF(RIGHT(D225,2)="M)",-1000000*VALUE(MID(D225,2,LEN(D225)-3)),IF(RIGHT(D225,2)="B)",-1000000000*VALUE(MID(D225,2,LEN(D225)-3)),IF(RIGHT(D225,2)="k)",-1000*VALUE(MID(D225,2,LEN(D225)-3)),VALUE(SUBSTITUTE(D225,",","")))))),IF(RIGHT(D225,1)="T",1000000000000*VALUE(LEFT(D225,LEN(D225)-1)),IF(RIGHT(D225,1)="M",1000000*VALUE(LEFT(D225,LEN(D225)-1)),IF(RIGHT(D225,1)="B",1000000000*VALUE(LEFT(D225,LEN(D225)-1)),IF(RIGHT(D225,1)="%",0.01*VALUE(LEFT(D225,LEN(D225)-1)),IF(RIGHT(D225,1)="k",1000*VALUE(LEFT(D225,LEN(D225)-1)),VALUE(SUBSTITUTE(D225,",",""))))))))),"N/A")</f>
        <v/>
      </c>
      <c r="L225">
        <f>IFERROR(IF(TRIM(E225)="-", "N/A", IF(RIGHT(E225,1)=")",IF(RIGHT(E225,2)="T)",-1000000000000*VALUE(MID(E225,2,LEN(E225)-3)),IF(RIGHT(E225,2)="M)",-1000000*VALUE(MID(E225,2,LEN(E225)-3)),IF(RIGHT(E225,2)="B)",-1000000000*VALUE(MID(E225,2,LEN(E225)-3)),IF(RIGHT(E225,2)="k)",-1000*VALUE(MID(E225,2,LEN(E225)-3)),VALUE(SUBSTITUTE(E225,",","")))))),IF(RIGHT(E225,1)="T",1000000000000*VALUE(LEFT(E225,LEN(E225)-1)),IF(RIGHT(E225,1)="M",1000000*VALUE(LEFT(E225,LEN(E225)-1)),IF(RIGHT(E225,1)="B",1000000000*VALUE(LEFT(E225,LEN(E225)-1)),IF(RIGHT(E225,1)="%",0.01*VALUE(LEFT(E225,LEN(E225)-1)),IF(RIGHT(E225,1)="k",1000*VALUE(LEFT(E225,LEN(E225)-1)),VALUE(SUBSTITUTE(E225,",",""))))))))),"N/A")</f>
        <v/>
      </c>
      <c r="M225">
        <f>IFERROR(IF(TRIM(F225)="-", "N/A", IF(RIGHT(F225,1)=")",IF(RIGHT(F225,2)="T)",-1000000000000*VALUE(MID(F225,2,LEN(F225)-3)),IF(RIGHT(F225,2)="M)",-1000000*VALUE(MID(F225,2,LEN(F225)-3)),IF(RIGHT(F225,2)="B)",-1000000000*VALUE(MID(F225,2,LEN(F225)-3)),IF(RIGHT(F225,2)="k)",-1000*VALUE(MID(F225,2,LEN(F225)-3)),VALUE(SUBSTITUTE(F225,",","")))))),IF(RIGHT(F225,1)="T",1000000000000*VALUE(LEFT(F225,LEN(F225)-1)),IF(RIGHT(F225,1)="M",1000000*VALUE(LEFT(F225,LEN(F225)-1)),IF(RIGHT(F225,1)="B",1000000000*VALUE(LEFT(F225,LEN(F225)-1)),IF(RIGHT(F225,1)="%",0.01*VALUE(LEFT(F225,LEN(F225)-1)),IF(RIGHT(F225,1)="k",1000*VALUE(LEFT(F225,LEN(F225)-1)),VALUE(SUBSTITUTE(F225,",",""))))))))),"N/A")</f>
        <v/>
      </c>
      <c r="N225">
        <f>IFERROR(IF(TRIM(G225)="-", "N/A", IF(RIGHT(G225,1)=")",IF(RIGHT(G225,2)="T)",-1000000000000*VALUE(MID(G225,2,LEN(G225)-3)),IF(RIGHT(G225,2)="M)",-1000000*VALUE(MID(G225,2,LEN(G225)-3)),IF(RIGHT(G225,2)="B)",-1000000000*VALUE(MID(G225,2,LEN(G225)-3)),IF(RIGHT(G225,2)="k)",-1000*VALUE(MID(G225,2,LEN(G225)-3)),VALUE(SUBSTITUTE(G225,",","")))))),IF(RIGHT(G225,1)="T",1000000000000*VALUE(LEFT(G225,LEN(G225)-1)),IF(RIGHT(G225,1)="M",1000000*VALUE(LEFT(G225,LEN(G225)-1)),IF(RIGHT(G225,1)="B",1000000000*VALUE(LEFT(G225,LEN(G225)-1)),IF(RIGHT(G225,1)="%",0.01*VALUE(LEFT(G225,LEN(G225)-1)),IF(RIGHT(G225,1)="k",1000*VALUE(LEFT(G225,LEN(G225)-1)),VALUE(SUBSTITUTE(G225,",",""))))))))),"N/A")</f>
        <v/>
      </c>
      <c r="P225">
        <f>MAX(J225:N225)</f>
        <v/>
      </c>
      <c r="Q225">
        <f>IFERROR(J144+MATCH(P225,J225:N225,0)-1,"")</f>
        <v/>
      </c>
      <c r="R225">
        <f>IF(Q225="","",MIN(J225:N225))</f>
        <v/>
      </c>
      <c r="S225">
        <f>IFERROR(J144+MATCH(R225,J225:N225,0)-1,"")</f>
        <v/>
      </c>
      <c r="T225">
        <f>IFERROR(AVERAGE(J225:N225),"")</f>
        <v/>
      </c>
      <c r="U225">
        <f>IFERROR(STDEV(J225:N225),"")</f>
        <v/>
      </c>
      <c r="V225">
        <f>IFERROR(IF(C225="-","",IF(ISBLANK(B225),"",IF(OR(ISNUMBER(FIND("Growth",B225)),ISNUMBER(FIND("Margin",B225))),"",(J225-T225)/U225))),"")</f>
        <v/>
      </c>
      <c r="W225">
        <f>IFERROR(IF(OR(D225="-",ISBLANK(D225)),"",(K225-T225)/U225),"")</f>
        <v/>
      </c>
      <c r="X225">
        <f>IFERROR(IF(OR(E225="-",ISBLANK(E225)),"",(L225-T225)/U225),"")</f>
        <v/>
      </c>
      <c r="Y225">
        <f>IFERROR(IF(OR(F225="-",ISBLANK(F225)),"",(M225-T225)/U225),"")</f>
        <v/>
      </c>
      <c r="Z225">
        <f>IFERROR(IF(OR(G225="-",ISBLANK(G225)),"",(N225-T225)/U225),"")</f>
        <v/>
      </c>
      <c r="AA225">
        <f>IF(MAX(MAX(V225:Z225),ABS(MIN(V225:Z225)))=ABS(MIN(V225:Z225)),MIN(V225:Z225),MAX(V225:Z225))</f>
        <v/>
      </c>
      <c r="AB225">
        <f>IFERROR(V144+MATCH(AA225,V225:Z225,0)-1,"")</f>
        <v/>
      </c>
      <c r="AC225">
        <f>IF(AB225&lt;&gt;"",IF(S225=AB225,"Low",IF(AB225=Q225,"High","")),"")</f>
        <v/>
      </c>
      <c r="AE225">
        <f>IF(ISNUMBER(MATCH("N/A",J225:N225,0)),"",IFERROR((5 * SUMPRODUCT(J144:N144,J225:N225) - PRODUCT(SUM(J144:N144),SUM(J225:N225))) / ((5 * SUM((J144^2)+(K144^2)+(L144^2)+(M144^2)+(N144^2))) - SUM(J144:N144)^2),""))</f>
        <v/>
      </c>
      <c r="AF225">
        <f>IFERROR(CORREL(J144:N144,J225:N225),"")</f>
        <v/>
      </c>
      <c r="AZ225">
        <f>IF(Q225=S225,0,1)</f>
        <v/>
      </c>
      <c r="BA225">
        <f>IF(AZ225=1,IF(Q225="","",IF(Q225=N144,"Yes","No")),"")</f>
        <v/>
      </c>
      <c r="BB225">
        <f>IF(BA225="Yes",P225,"")</f>
        <v/>
      </c>
      <c r="BC225">
        <f>IF(AZ225=1,IF(S225="","",IF(S225=N144,"Yes","No")),"")</f>
        <v/>
      </c>
      <c r="BD225">
        <f>IF(BC225="Yes",R225,"")</f>
        <v/>
      </c>
      <c r="BE225">
        <f>IFERROR(IF(SIGN(AE225)=1,"Increasing",IF(SIGN(AE225)=-1,"Decreasing","")),"")</f>
        <v/>
      </c>
      <c r="BF225">
        <f>IF(OR(AND(BE225="Increasing",BA225="Yes"),AND(BE225="Decreasing",BC225="Yes")),"Yes","No")</f>
        <v/>
      </c>
      <c r="BG225">
        <f>IF(I225="pos_trend","Yes","No")</f>
        <v/>
      </c>
      <c r="BH225">
        <f>IF(AF225&lt;&gt;"",IF(ABS(AF225)&gt;0.8,"Yes","No"),"")</f>
        <v/>
      </c>
    </row>
    <row r="226" spans="1:60">
      <c r="I226">
        <f>IF(AND(K226&gt; J226, L226&gt; K226, M226&gt; L226, N226&gt; M226), "pos_trend", IF(AND(K226&lt; J226, L226&lt; K226, M226&lt; L226, N226&lt; M226), "neg_trend", "N/A"))</f>
        <v/>
      </c>
      <c r="J226">
        <f>IFERROR(IF(TRIM(C226)="-", "N/A", IF(RIGHT(C226,1)=")",IF(RIGHT(C226,2)="T)",-1000000000000*VALUE(MID(C226,2,LEN(C226)-3)),IF(RIGHT(C226,2)="M)",-1000000*VALUE(MID(C226,2,LEN(C226)-3)),IF(RIGHT(C226,2)="B)",-1000000000*VALUE(MID(C226,2,LEN(C226)-3)),IF(RIGHT(C226,2)="k)",-1000*VALUE(MID(C226,2,LEN(C226)-3)),VALUE(SUBSTITUTE(C226,",","")))))),IF(RIGHT(C226,1)="T",1000000000000*VALUE(LEFT(C226,LEN(C226)-1)),IF(RIGHT(C226,1)="M",1000000*VALUE(LEFT(C226,LEN(C226)-1)),IF(RIGHT(C226,1)="B",1000000000*VALUE(LEFT(C226,LEN(C226)-1)),IF(RIGHT(C226,1)="%",0.01*VALUE(LEFT(C226,LEN(C226)-1)),IF(RIGHT(C226,1)="k",1000*VALUE(LEFT(C226,LEN(C226)-1)),VALUE(SUBSTITUTE(C226,",",""))))))))),"N/A")</f>
        <v/>
      </c>
      <c r="K226">
        <f>IFERROR(IF(TRIM(D226)="-", "N/A", IF(RIGHT(D226,1)=")",IF(RIGHT(D226,2)="T)",-1000000000000*VALUE(MID(D226,2,LEN(D226)-3)),IF(RIGHT(D226,2)="M)",-1000000*VALUE(MID(D226,2,LEN(D226)-3)),IF(RIGHT(D226,2)="B)",-1000000000*VALUE(MID(D226,2,LEN(D226)-3)),IF(RIGHT(D226,2)="k)",-1000*VALUE(MID(D226,2,LEN(D226)-3)),VALUE(SUBSTITUTE(D226,",","")))))),IF(RIGHT(D226,1)="T",1000000000000*VALUE(LEFT(D226,LEN(D226)-1)),IF(RIGHT(D226,1)="M",1000000*VALUE(LEFT(D226,LEN(D226)-1)),IF(RIGHT(D226,1)="B",1000000000*VALUE(LEFT(D226,LEN(D226)-1)),IF(RIGHT(D226,1)="%",0.01*VALUE(LEFT(D226,LEN(D226)-1)),IF(RIGHT(D226,1)="k",1000*VALUE(LEFT(D226,LEN(D226)-1)),VALUE(SUBSTITUTE(D226,",",""))))))))),"N/A")</f>
        <v/>
      </c>
      <c r="L226">
        <f>IFERROR(IF(TRIM(E226)="-", "N/A", IF(RIGHT(E226,1)=")",IF(RIGHT(E226,2)="T)",-1000000000000*VALUE(MID(E226,2,LEN(E226)-3)),IF(RIGHT(E226,2)="M)",-1000000*VALUE(MID(E226,2,LEN(E226)-3)),IF(RIGHT(E226,2)="B)",-1000000000*VALUE(MID(E226,2,LEN(E226)-3)),IF(RIGHT(E226,2)="k)",-1000*VALUE(MID(E226,2,LEN(E226)-3)),VALUE(SUBSTITUTE(E226,",","")))))),IF(RIGHT(E226,1)="T",1000000000000*VALUE(LEFT(E226,LEN(E226)-1)),IF(RIGHT(E226,1)="M",1000000*VALUE(LEFT(E226,LEN(E226)-1)),IF(RIGHT(E226,1)="B",1000000000*VALUE(LEFT(E226,LEN(E226)-1)),IF(RIGHT(E226,1)="%",0.01*VALUE(LEFT(E226,LEN(E226)-1)),IF(RIGHT(E226,1)="k",1000*VALUE(LEFT(E226,LEN(E226)-1)),VALUE(SUBSTITUTE(E226,",",""))))))))),"N/A")</f>
        <v/>
      </c>
      <c r="M226">
        <f>IFERROR(IF(TRIM(F226)="-", "N/A", IF(RIGHT(F226,1)=")",IF(RIGHT(F226,2)="T)",-1000000000000*VALUE(MID(F226,2,LEN(F226)-3)),IF(RIGHT(F226,2)="M)",-1000000*VALUE(MID(F226,2,LEN(F226)-3)),IF(RIGHT(F226,2)="B)",-1000000000*VALUE(MID(F226,2,LEN(F226)-3)),IF(RIGHT(F226,2)="k)",-1000*VALUE(MID(F226,2,LEN(F226)-3)),VALUE(SUBSTITUTE(F226,",","")))))),IF(RIGHT(F226,1)="T",1000000000000*VALUE(LEFT(F226,LEN(F226)-1)),IF(RIGHT(F226,1)="M",1000000*VALUE(LEFT(F226,LEN(F226)-1)),IF(RIGHT(F226,1)="B",1000000000*VALUE(LEFT(F226,LEN(F226)-1)),IF(RIGHT(F226,1)="%",0.01*VALUE(LEFT(F226,LEN(F226)-1)),IF(RIGHT(F226,1)="k",1000*VALUE(LEFT(F226,LEN(F226)-1)),VALUE(SUBSTITUTE(F226,",",""))))))))),"N/A")</f>
        <v/>
      </c>
      <c r="N226">
        <f>IFERROR(IF(TRIM(G226)="-", "N/A", IF(RIGHT(G226,1)=")",IF(RIGHT(G226,2)="T)",-1000000000000*VALUE(MID(G226,2,LEN(G226)-3)),IF(RIGHT(G226,2)="M)",-1000000*VALUE(MID(G226,2,LEN(G226)-3)),IF(RIGHT(G226,2)="B)",-1000000000*VALUE(MID(G226,2,LEN(G226)-3)),IF(RIGHT(G226,2)="k)",-1000*VALUE(MID(G226,2,LEN(G226)-3)),VALUE(SUBSTITUTE(G226,",","")))))),IF(RIGHT(G226,1)="T",1000000000000*VALUE(LEFT(G226,LEN(G226)-1)),IF(RIGHT(G226,1)="M",1000000*VALUE(LEFT(G226,LEN(G226)-1)),IF(RIGHT(G226,1)="B",1000000000*VALUE(LEFT(G226,LEN(G226)-1)),IF(RIGHT(G226,1)="%",0.01*VALUE(LEFT(G226,LEN(G226)-1)),IF(RIGHT(G226,1)="k",1000*VALUE(LEFT(G226,LEN(G226)-1)),VALUE(SUBSTITUTE(G226,",",""))))))))),"N/A")</f>
        <v/>
      </c>
      <c r="P226">
        <f>MAX(J226:N226)</f>
        <v/>
      </c>
      <c r="Q226">
        <f>IFERROR(J144+MATCH(P226,J226:N226,0)-1,"")</f>
        <v/>
      </c>
      <c r="R226">
        <f>IF(Q226="","",MIN(J226:N226))</f>
        <v/>
      </c>
      <c r="S226">
        <f>IFERROR(J144+MATCH(R226,J226:N226,0)-1,"")</f>
        <v/>
      </c>
      <c r="T226">
        <f>IFERROR(AVERAGE(J226:N226),"")</f>
        <v/>
      </c>
      <c r="U226">
        <f>IFERROR(STDEV(J226:N226),"")</f>
        <v/>
      </c>
      <c r="V226">
        <f>IFERROR(IF(C226="-","",IF(ISBLANK(B226),"",IF(OR(ISNUMBER(FIND("Growth",B226)),ISNUMBER(FIND("Margin",B226))),"",(J226-T226)/U226))),"")</f>
        <v/>
      </c>
      <c r="W226">
        <f>IFERROR(IF(OR(D226="-",ISBLANK(D226)),"",(K226-T226)/U226),"")</f>
        <v/>
      </c>
      <c r="X226">
        <f>IFERROR(IF(OR(E226="-",ISBLANK(E226)),"",(L226-T226)/U226),"")</f>
        <v/>
      </c>
      <c r="Y226">
        <f>IFERROR(IF(OR(F226="-",ISBLANK(F226)),"",(M226-T226)/U226),"")</f>
        <v/>
      </c>
      <c r="Z226">
        <f>IFERROR(IF(OR(G226="-",ISBLANK(G226)),"",(N226-T226)/U226),"")</f>
        <v/>
      </c>
      <c r="AA226">
        <f>IF(MAX(MAX(V226:Z226),ABS(MIN(V226:Z226)))=ABS(MIN(V226:Z226)),MIN(V226:Z226),MAX(V226:Z226))</f>
        <v/>
      </c>
      <c r="AB226">
        <f>IFERROR(V144+MATCH(AA226,V226:Z226,0)-1,"")</f>
        <v/>
      </c>
      <c r="AC226">
        <f>IF(AB226&lt;&gt;"",IF(S226=AB226,"Low",IF(AB226=Q226,"High","")),"")</f>
        <v/>
      </c>
      <c r="AE226">
        <f>IF(ISNUMBER(MATCH("N/A",J226:N226,0)),"",IFERROR((5 * SUMPRODUCT(J144:N144,J226:N226) - PRODUCT(SUM(J144:N144),SUM(J226:N226))) / ((5 * SUM((J144^2)+(K144^2)+(L144^2)+(M144^2)+(N144^2))) - SUM(J144:N144)^2),""))</f>
        <v/>
      </c>
      <c r="AF226">
        <f>IFERROR(CORREL(J144:N144,J226:N226),"")</f>
        <v/>
      </c>
      <c r="AZ226">
        <f>IF(Q226=S226,0,1)</f>
        <v/>
      </c>
      <c r="BA226">
        <f>IF(AZ226=1,IF(Q226="","",IF(Q226=N144,"Yes","No")),"")</f>
        <v/>
      </c>
      <c r="BB226">
        <f>IF(BA226="Yes",P226,"")</f>
        <v/>
      </c>
      <c r="BC226">
        <f>IF(AZ226=1,IF(S226="","",IF(S226=N144,"Yes","No")),"")</f>
        <v/>
      </c>
      <c r="BD226">
        <f>IF(BC226="Yes",R226,"")</f>
        <v/>
      </c>
      <c r="BE226">
        <f>IFERROR(IF(SIGN(AE226)=1,"Increasing",IF(SIGN(AE226)=-1,"Decreasing","")),"")</f>
        <v/>
      </c>
      <c r="BF226">
        <f>IF(OR(AND(BE226="Increasing",BA226="Yes"),AND(BE226="Decreasing",BC226="Yes")),"Yes","No")</f>
        <v/>
      </c>
      <c r="BG226">
        <f>IF(I226="pos_trend","Yes","No")</f>
        <v/>
      </c>
      <c r="BH226">
        <f>IF(AF226&lt;&gt;"",IF(ABS(AF226)&gt;0.8,"Yes","No"),"")</f>
        <v/>
      </c>
    </row>
    <row r="227" spans="1:60">
      <c s="1" r="B227" t="s">
        <v>316</v>
      </c>
      <c s="1" r="C227" t="s">
        <v>252</v>
      </c>
      <c s="1" r="D227" t="s">
        <v>253</v>
      </c>
      <c s="1" r="E227" t="s">
        <v>254</v>
      </c>
      <c s="1" r="F227" t="s">
        <v>255</v>
      </c>
      <c s="1" r="G227" t="s">
        <v>256</v>
      </c>
      <c s="1" r="H227" t="s">
        <v>257</v>
      </c>
      <c r="P227">
        <f>MAX(J227:N227)</f>
        <v/>
      </c>
      <c r="Q227">
        <f>IFERROR(J144+MATCH(P227,J227:N227,0)-1,"")</f>
        <v/>
      </c>
      <c r="R227">
        <f>IF(Q227="","",MIN(J227:N227))</f>
        <v/>
      </c>
      <c r="S227">
        <f>IFERROR(J144+MATCH(R227,J227:N227,0)-1,"")</f>
        <v/>
      </c>
      <c r="T227">
        <f>IFERROR(AVERAGE(J227:N227),"")</f>
        <v/>
      </c>
      <c r="U227">
        <f>IFERROR(STDEV(J227:N227),"")</f>
        <v/>
      </c>
      <c r="V227">
        <f>IFERROR(IF(C227="-","",IF(ISBLANK(B227),"",IF(OR(ISNUMBER(FIND("Growth",B227)),ISNUMBER(FIND("Margin",B227))),"",(J227-T227)/U227))),"")</f>
        <v/>
      </c>
      <c r="W227">
        <f>IFERROR(IF(OR(D227="-",ISBLANK(D227)),"",(K227-T227)/U227),"")</f>
        <v/>
      </c>
      <c r="X227">
        <f>IFERROR(IF(OR(E227="-",ISBLANK(E227)),"",(L227-T227)/U227),"")</f>
        <v/>
      </c>
      <c r="Y227">
        <f>IFERROR(IF(OR(F227="-",ISBLANK(F227)),"",(M227-T227)/U227),"")</f>
        <v/>
      </c>
      <c r="Z227">
        <f>IFERROR(IF(OR(G227="-",ISBLANK(G227)),"",(N227-T227)/U227),"")</f>
        <v/>
      </c>
      <c r="AA227">
        <f>IF(MAX(MAX(V227:Z227),ABS(MIN(V227:Z227)))=ABS(MIN(V227:Z227)),MIN(V227:Z227),MAX(V227:Z227))</f>
        <v/>
      </c>
      <c r="AB227">
        <f>IFERROR(V144+MATCH(AA227,V227:Z227,0)-1,"")</f>
        <v/>
      </c>
      <c r="AC227">
        <f>IF(AB227&lt;&gt;"",IF(S227=AB227,"Low",IF(AB227=Q227,"High","")),"")</f>
        <v/>
      </c>
      <c r="AE227">
        <f>IF(ISNUMBER(MATCH("N/A",J227:N227,0)),"",IFERROR((5 * SUMPRODUCT(J144:N144,J227:N227) - PRODUCT(SUM(J144:N144),SUM(J227:N227))) / ((5 * SUM((J144^2)+(K144^2)+(L144^2)+(M144^2)+(N144^2))) - SUM(J144:N144)^2),""))</f>
        <v/>
      </c>
      <c r="AF227">
        <f>IFERROR(CORREL(J144:N144,J227:N227),"")</f>
        <v/>
      </c>
      <c r="AZ227">
        <f>IF(Q227=S227,0,1)</f>
        <v/>
      </c>
      <c r="BA227">
        <f>IF(AZ227=1,IF(Q227="","",IF(Q227=N144,"Yes","No")),"")</f>
        <v/>
      </c>
      <c r="BB227">
        <f>IF(BA227="Yes",P227,"")</f>
        <v/>
      </c>
      <c r="BC227">
        <f>IF(AZ227=1,IF(S227="","",IF(S227=N144,"Yes","No")),"")</f>
        <v/>
      </c>
      <c r="BD227">
        <f>IF(BC227="Yes",R227,"")</f>
        <v/>
      </c>
      <c r="BE227">
        <f>IFERROR(IF(SIGN(AE227)=1,"Increasing",IF(SIGN(AE227)=-1,"Decreasing","")),"")</f>
        <v/>
      </c>
      <c r="BF227">
        <f>IF(OR(AND(BE227="Increasing",BA227="Yes"),AND(BE227="Decreasing",BC227="Yes")),"Yes","No")</f>
        <v/>
      </c>
      <c r="BG227">
        <f>IF(I227="pos_trend","Yes","No")</f>
        <v/>
      </c>
      <c r="BH227">
        <f>IF(AF227&lt;&gt;"",IF(ABS(AF227)&gt;0.8,"Yes","No"),"")</f>
        <v/>
      </c>
    </row>
    <row r="228" spans="1:60">
      <c s="1" r="A228" t="n">
        <v>0</v>
      </c>
      <c r="B228" t="s">
        <v>546</v>
      </c>
      <c r="C228" t="s">
        <v>2043</v>
      </c>
      <c r="D228" t="s">
        <v>2044</v>
      </c>
      <c r="E228" t="s">
        <v>2045</v>
      </c>
      <c r="F228" t="s">
        <v>2046</v>
      </c>
      <c r="G228" t="s">
        <v>2047</v>
      </c>
      <c r="H228" t="s"/>
      <c r="I228">
        <f>IF(AND(K228&gt; J228, L228&gt; K228, M228&gt; L228, N228&gt; M228), "pos_trend", IF(AND(K228&lt; J228, L228&lt; K228, M228&lt; L228, N228&lt; M228), "neg_trend", "N/A"))</f>
        <v/>
      </c>
      <c r="J228">
        <f>IFERROR(IF(TRIM(C228)="-", "N/A", IF(RIGHT(C228,1)=")",IF(RIGHT(C228,2)="T)",-1000000000000*VALUE(MID(C228,2,LEN(C228)-3)),IF(RIGHT(C228,2)="M)",-1000000*VALUE(MID(C228,2,LEN(C228)-3)),IF(RIGHT(C228,2)="B)",-1000000000*VALUE(MID(C228,2,LEN(C228)-3)),IF(RIGHT(C228,2)="k)",-1000*VALUE(MID(C228,2,LEN(C228)-3)),VALUE(SUBSTITUTE(C228,",","")))))),IF(RIGHT(C228,1)="T",1000000000000*VALUE(LEFT(C228,LEN(C228)-1)),IF(RIGHT(C228,1)="M",1000000*VALUE(LEFT(C228,LEN(C228)-1)),IF(RIGHT(C228,1)="B",1000000000*VALUE(LEFT(C228,LEN(C228)-1)),IF(RIGHT(C228,1)="%",0.01*VALUE(LEFT(C228,LEN(C228)-1)),IF(RIGHT(C228,1)="k",1000*VALUE(LEFT(C228,LEN(C228)-1)),VALUE(SUBSTITUTE(C228,",",""))))))))),"N/A")</f>
        <v/>
      </c>
      <c r="K228">
        <f>IFERROR(IF(TRIM(D228)="-", "N/A", IF(RIGHT(D228,1)=")",IF(RIGHT(D228,2)="T)",-1000000000000*VALUE(MID(D228,2,LEN(D228)-3)),IF(RIGHT(D228,2)="M)",-1000000*VALUE(MID(D228,2,LEN(D228)-3)),IF(RIGHT(D228,2)="B)",-1000000000*VALUE(MID(D228,2,LEN(D228)-3)),IF(RIGHT(D228,2)="k)",-1000*VALUE(MID(D228,2,LEN(D228)-3)),VALUE(SUBSTITUTE(D228,",","")))))),IF(RIGHT(D228,1)="T",1000000000000*VALUE(LEFT(D228,LEN(D228)-1)),IF(RIGHT(D228,1)="M",1000000*VALUE(LEFT(D228,LEN(D228)-1)),IF(RIGHT(D228,1)="B",1000000000*VALUE(LEFT(D228,LEN(D228)-1)),IF(RIGHT(D228,1)="%",0.01*VALUE(LEFT(D228,LEN(D228)-1)),IF(RIGHT(D228,1)="k",1000*VALUE(LEFT(D228,LEN(D228)-1)),VALUE(SUBSTITUTE(D228,",",""))))))))),"N/A")</f>
        <v/>
      </c>
      <c r="L228">
        <f>IFERROR(IF(TRIM(E228)="-", "N/A", IF(RIGHT(E228,1)=")",IF(RIGHT(E228,2)="T)",-1000000000000*VALUE(MID(E228,2,LEN(E228)-3)),IF(RIGHT(E228,2)="M)",-1000000*VALUE(MID(E228,2,LEN(E228)-3)),IF(RIGHT(E228,2)="B)",-1000000000*VALUE(MID(E228,2,LEN(E228)-3)),IF(RIGHT(E228,2)="k)",-1000*VALUE(MID(E228,2,LEN(E228)-3)),VALUE(SUBSTITUTE(E228,",","")))))),IF(RIGHT(E228,1)="T",1000000000000*VALUE(LEFT(E228,LEN(E228)-1)),IF(RIGHT(E228,1)="M",1000000*VALUE(LEFT(E228,LEN(E228)-1)),IF(RIGHT(E228,1)="B",1000000000*VALUE(LEFT(E228,LEN(E228)-1)),IF(RIGHT(E228,1)="%",0.01*VALUE(LEFT(E228,LEN(E228)-1)),IF(RIGHT(E228,1)="k",1000*VALUE(LEFT(E228,LEN(E228)-1)),VALUE(SUBSTITUTE(E228,",",""))))))))),"N/A")</f>
        <v/>
      </c>
      <c r="M228">
        <f>IFERROR(IF(TRIM(F228)="-", "N/A", IF(RIGHT(F228,1)=")",IF(RIGHT(F228,2)="T)",-1000000000000*VALUE(MID(F228,2,LEN(F228)-3)),IF(RIGHT(F228,2)="M)",-1000000*VALUE(MID(F228,2,LEN(F228)-3)),IF(RIGHT(F228,2)="B)",-1000000000*VALUE(MID(F228,2,LEN(F228)-3)),IF(RIGHT(F228,2)="k)",-1000*VALUE(MID(F228,2,LEN(F228)-3)),VALUE(SUBSTITUTE(F228,",","")))))),IF(RIGHT(F228,1)="T",1000000000000*VALUE(LEFT(F228,LEN(F228)-1)),IF(RIGHT(F228,1)="M",1000000*VALUE(LEFT(F228,LEN(F228)-1)),IF(RIGHT(F228,1)="B",1000000000*VALUE(LEFT(F228,LEN(F228)-1)),IF(RIGHT(F228,1)="%",0.01*VALUE(LEFT(F228,LEN(F228)-1)),IF(RIGHT(F228,1)="k",1000*VALUE(LEFT(F228,LEN(F228)-1)),VALUE(SUBSTITUTE(F228,",",""))))))))),"N/A")</f>
        <v/>
      </c>
      <c r="N228">
        <f>IFERROR(IF(TRIM(G228)="-", "N/A", IF(RIGHT(G228,1)=")",IF(RIGHT(G228,2)="T)",-1000000000000*VALUE(MID(G228,2,LEN(G228)-3)),IF(RIGHT(G228,2)="M)",-1000000*VALUE(MID(G228,2,LEN(G228)-3)),IF(RIGHT(G228,2)="B)",-1000000000*VALUE(MID(G228,2,LEN(G228)-3)),IF(RIGHT(G228,2)="k)",-1000*VALUE(MID(G228,2,LEN(G228)-3)),VALUE(SUBSTITUTE(G228,",","")))))),IF(RIGHT(G228,1)="T",1000000000000*VALUE(LEFT(G228,LEN(G228)-1)),IF(RIGHT(G228,1)="M",1000000*VALUE(LEFT(G228,LEN(G228)-1)),IF(RIGHT(G228,1)="B",1000000000*VALUE(LEFT(G228,LEN(G228)-1)),IF(RIGHT(G228,1)="%",0.01*VALUE(LEFT(G228,LEN(G228)-1)),IF(RIGHT(G228,1)="k",1000*VALUE(LEFT(G228,LEN(G228)-1)),VALUE(SUBSTITUTE(G228,",",""))))))))),"N/A")</f>
        <v/>
      </c>
      <c r="P228">
        <f>MAX(J228:N228)</f>
        <v/>
      </c>
      <c r="Q228">
        <f>IFERROR(J144+MATCH(P228,J228:N228,0)-1,"")</f>
        <v/>
      </c>
      <c r="R228">
        <f>IF(Q228="","",MIN(J228:N228))</f>
        <v/>
      </c>
      <c r="S228">
        <f>IFERROR(J144+MATCH(R228,J228:N228,0)-1,"")</f>
        <v/>
      </c>
      <c r="T228">
        <f>IFERROR(AVERAGE(J228:N228),"")</f>
        <v/>
      </c>
      <c r="U228">
        <f>IFERROR(STDEV(J228:N228),"")</f>
        <v/>
      </c>
      <c r="V228">
        <f>IFERROR(IF(C228="-","",IF(ISBLANK(B228),"",IF(OR(ISNUMBER(FIND("Growth",B228)),ISNUMBER(FIND("Margin",B228))),"",(J228-T228)/U228))),"")</f>
        <v/>
      </c>
      <c r="W228">
        <f>IFERROR(IF(OR(D228="-",ISBLANK(D228)),"",(K228-T228)/U228),"")</f>
        <v/>
      </c>
      <c r="X228">
        <f>IFERROR(IF(OR(E228="-",ISBLANK(E228)),"",(L228-T228)/U228),"")</f>
        <v/>
      </c>
      <c r="Y228">
        <f>IFERROR(IF(OR(F228="-",ISBLANK(F228)),"",(M228-T228)/U228),"")</f>
        <v/>
      </c>
      <c r="Z228">
        <f>IFERROR(IF(OR(G228="-",ISBLANK(G228)),"",(N228-T228)/U228),"")</f>
        <v/>
      </c>
      <c r="AA228">
        <f>IF(MAX(MAX(V228:Z228),ABS(MIN(V228:Z228)))=ABS(MIN(V228:Z228)),MIN(V228:Z228),MAX(V228:Z228))</f>
        <v/>
      </c>
      <c r="AB228">
        <f>IFERROR(V144+MATCH(AA228,V228:Z228,0)-1,"")</f>
        <v/>
      </c>
      <c r="AC228">
        <f>IF(AB228&lt;&gt;"",IF(S228=AB228,"Low",IF(AB228=Q228,"High","")),"")</f>
        <v/>
      </c>
      <c r="AE228">
        <f>IF(ISNUMBER(MATCH("N/A",J228:N228,0)),"",IFERROR((5 * SUMPRODUCT(J144:N144,J228:N228) - PRODUCT(SUM(J144:N144),SUM(J228:N228))) / ((5 * SUM((J144^2)+(K144^2)+(L144^2)+(M144^2)+(N144^2))) - SUM(J144:N144)^2),""))</f>
        <v/>
      </c>
      <c r="AF228">
        <f>IFERROR(CORREL(J144:N144,J228:N228),"")</f>
        <v/>
      </c>
      <c r="AZ228">
        <f>IF(Q228=S228,0,1)</f>
        <v/>
      </c>
      <c r="BA228">
        <f>IF(AZ228=1,IF(Q228="","",IF(Q228=N144,"Yes","No")),"")</f>
        <v/>
      </c>
      <c r="BB228">
        <f>IF(BA228="Yes",P228,"")</f>
        <v/>
      </c>
      <c r="BC228">
        <f>IF(AZ228=1,IF(S228="","",IF(S228=N144,"Yes","No")),"")</f>
        <v/>
      </c>
      <c r="BD228">
        <f>IF(BC228="Yes",R228,"")</f>
        <v/>
      </c>
      <c r="BE228">
        <f>IFERROR(IF(SIGN(AE228)=1,"Increasing",IF(SIGN(AE228)=-1,"Decreasing","")),"")</f>
        <v/>
      </c>
      <c r="BF228">
        <f>IF(OR(AND(BE228="Increasing",BA228="Yes"),AND(BE228="Decreasing",BC228="Yes")),"Yes","No")</f>
        <v/>
      </c>
      <c r="BG228">
        <f>IF(I228="pos_trend","Yes","No")</f>
        <v/>
      </c>
      <c r="BH228">
        <f>IF(AF228&lt;&gt;"",IF(ABS(AF228)&gt;0.8,"Yes","No"),"")</f>
        <v/>
      </c>
    </row>
    <row r="229" spans="1:60">
      <c s="1" r="A229" t="n">
        <v>1</v>
      </c>
      <c r="B229" t="s">
        <v>552</v>
      </c>
      <c r="C229" t="s">
        <v>2048</v>
      </c>
      <c r="D229" t="s">
        <v>2049</v>
      </c>
      <c r="E229" t="s">
        <v>2050</v>
      </c>
      <c r="F229" t="s">
        <v>2051</v>
      </c>
      <c r="G229" t="s">
        <v>2052</v>
      </c>
      <c r="H229" t="s"/>
      <c r="I229">
        <f>IF(AND(K229&gt; J229, L229&gt; K229, M229&gt; L229, N229&gt; M229), "pos_trend", IF(AND(K229&lt; J229, L229&lt; K229, M229&lt; L229, N229&lt; M229), "neg_trend", "N/A"))</f>
        <v/>
      </c>
      <c r="J229">
        <f>IFERROR(IF(TRIM(C229)="-", "N/A", IF(RIGHT(C229,1)=")",IF(RIGHT(C229,2)="T)",-1000000000000*VALUE(MID(C229,2,LEN(C229)-3)),IF(RIGHT(C229,2)="M)",-1000000*VALUE(MID(C229,2,LEN(C229)-3)),IF(RIGHT(C229,2)="B)",-1000000000*VALUE(MID(C229,2,LEN(C229)-3)),IF(RIGHT(C229,2)="k)",-1000*VALUE(MID(C229,2,LEN(C229)-3)),VALUE(SUBSTITUTE(C229,",","")))))),IF(RIGHT(C229,1)="T",1000000000000*VALUE(LEFT(C229,LEN(C229)-1)),IF(RIGHT(C229,1)="M",1000000*VALUE(LEFT(C229,LEN(C229)-1)),IF(RIGHT(C229,1)="B",1000000000*VALUE(LEFT(C229,LEN(C229)-1)),IF(RIGHT(C229,1)="%",0.01*VALUE(LEFT(C229,LEN(C229)-1)),IF(RIGHT(C229,1)="k",1000*VALUE(LEFT(C229,LEN(C229)-1)),VALUE(SUBSTITUTE(C229,",",""))))))))),"N/A")</f>
        <v/>
      </c>
      <c r="K229">
        <f>IFERROR(IF(TRIM(D229)="-", "N/A", IF(RIGHT(D229,1)=")",IF(RIGHT(D229,2)="T)",-1000000000000*VALUE(MID(D229,2,LEN(D229)-3)),IF(RIGHT(D229,2)="M)",-1000000*VALUE(MID(D229,2,LEN(D229)-3)),IF(RIGHT(D229,2)="B)",-1000000000*VALUE(MID(D229,2,LEN(D229)-3)),IF(RIGHT(D229,2)="k)",-1000*VALUE(MID(D229,2,LEN(D229)-3)),VALUE(SUBSTITUTE(D229,",","")))))),IF(RIGHT(D229,1)="T",1000000000000*VALUE(LEFT(D229,LEN(D229)-1)),IF(RIGHT(D229,1)="M",1000000*VALUE(LEFT(D229,LEN(D229)-1)),IF(RIGHT(D229,1)="B",1000000000*VALUE(LEFT(D229,LEN(D229)-1)),IF(RIGHT(D229,1)="%",0.01*VALUE(LEFT(D229,LEN(D229)-1)),IF(RIGHT(D229,1)="k",1000*VALUE(LEFT(D229,LEN(D229)-1)),VALUE(SUBSTITUTE(D229,",",""))))))))),"N/A")</f>
        <v/>
      </c>
      <c r="L229">
        <f>IFERROR(IF(TRIM(E229)="-", "N/A", IF(RIGHT(E229,1)=")",IF(RIGHT(E229,2)="T)",-1000000000000*VALUE(MID(E229,2,LEN(E229)-3)),IF(RIGHT(E229,2)="M)",-1000000*VALUE(MID(E229,2,LEN(E229)-3)),IF(RIGHT(E229,2)="B)",-1000000000*VALUE(MID(E229,2,LEN(E229)-3)),IF(RIGHT(E229,2)="k)",-1000*VALUE(MID(E229,2,LEN(E229)-3)),VALUE(SUBSTITUTE(E229,",","")))))),IF(RIGHT(E229,1)="T",1000000000000*VALUE(LEFT(E229,LEN(E229)-1)),IF(RIGHT(E229,1)="M",1000000*VALUE(LEFT(E229,LEN(E229)-1)),IF(RIGHT(E229,1)="B",1000000000*VALUE(LEFT(E229,LEN(E229)-1)),IF(RIGHT(E229,1)="%",0.01*VALUE(LEFT(E229,LEN(E229)-1)),IF(RIGHT(E229,1)="k",1000*VALUE(LEFT(E229,LEN(E229)-1)),VALUE(SUBSTITUTE(E229,",",""))))))))),"N/A")</f>
        <v/>
      </c>
      <c r="M229">
        <f>IFERROR(IF(TRIM(F229)="-", "N/A", IF(RIGHT(F229,1)=")",IF(RIGHT(F229,2)="T)",-1000000000000*VALUE(MID(F229,2,LEN(F229)-3)),IF(RIGHT(F229,2)="M)",-1000000*VALUE(MID(F229,2,LEN(F229)-3)),IF(RIGHT(F229,2)="B)",-1000000000*VALUE(MID(F229,2,LEN(F229)-3)),IF(RIGHT(F229,2)="k)",-1000*VALUE(MID(F229,2,LEN(F229)-3)),VALUE(SUBSTITUTE(F229,",","")))))),IF(RIGHT(F229,1)="T",1000000000000*VALUE(LEFT(F229,LEN(F229)-1)),IF(RIGHT(F229,1)="M",1000000*VALUE(LEFT(F229,LEN(F229)-1)),IF(RIGHT(F229,1)="B",1000000000*VALUE(LEFT(F229,LEN(F229)-1)),IF(RIGHT(F229,1)="%",0.01*VALUE(LEFT(F229,LEN(F229)-1)),IF(RIGHT(F229,1)="k",1000*VALUE(LEFT(F229,LEN(F229)-1)),VALUE(SUBSTITUTE(F229,",",""))))))))),"N/A")</f>
        <v/>
      </c>
      <c r="N229">
        <f>IFERROR(IF(TRIM(G229)="-", "N/A", IF(RIGHT(G229,1)=")",IF(RIGHT(G229,2)="T)",-1000000000000*VALUE(MID(G229,2,LEN(G229)-3)),IF(RIGHT(G229,2)="M)",-1000000*VALUE(MID(G229,2,LEN(G229)-3)),IF(RIGHT(G229,2)="B)",-1000000000*VALUE(MID(G229,2,LEN(G229)-3)),IF(RIGHT(G229,2)="k)",-1000*VALUE(MID(G229,2,LEN(G229)-3)),VALUE(SUBSTITUTE(G229,",","")))))),IF(RIGHT(G229,1)="T",1000000000000*VALUE(LEFT(G229,LEN(G229)-1)),IF(RIGHT(G229,1)="M",1000000*VALUE(LEFT(G229,LEN(G229)-1)),IF(RIGHT(G229,1)="B",1000000000*VALUE(LEFT(G229,LEN(G229)-1)),IF(RIGHT(G229,1)="%",0.01*VALUE(LEFT(G229,LEN(G229)-1)),IF(RIGHT(G229,1)="k",1000*VALUE(LEFT(G229,LEN(G229)-1)),VALUE(SUBSTITUTE(G229,",",""))))))))),"N/A")</f>
        <v/>
      </c>
      <c r="P229">
        <f>MAX(J229:N229)</f>
        <v/>
      </c>
      <c r="Q229">
        <f>IFERROR(J144+MATCH(P229,J229:N229,0)-1,"")</f>
        <v/>
      </c>
      <c r="R229">
        <f>IF(Q229="","",MIN(J229:N229))</f>
        <v/>
      </c>
      <c r="S229">
        <f>IFERROR(J144+MATCH(R229,J229:N229,0)-1,"")</f>
        <v/>
      </c>
      <c r="T229">
        <f>IFERROR(AVERAGE(J229:N229),"")</f>
        <v/>
      </c>
      <c r="U229">
        <f>IFERROR(STDEV(J229:N229),"")</f>
        <v/>
      </c>
      <c r="V229">
        <f>IFERROR(IF(C229="-","",IF(ISBLANK(B229),"",IF(OR(ISNUMBER(FIND("Growth",B229)),ISNUMBER(FIND("Margin",B229))),"",(J229-T229)/U229))),"")</f>
        <v/>
      </c>
      <c r="W229">
        <f>IFERROR(IF(OR(D229="-",ISBLANK(D229)),"",(K229-T229)/U229),"")</f>
        <v/>
      </c>
      <c r="X229">
        <f>IFERROR(IF(OR(E229="-",ISBLANK(E229)),"",(L229-T229)/U229),"")</f>
        <v/>
      </c>
      <c r="Y229">
        <f>IFERROR(IF(OR(F229="-",ISBLANK(F229)),"",(M229-T229)/U229),"")</f>
        <v/>
      </c>
      <c r="Z229">
        <f>IFERROR(IF(OR(G229="-",ISBLANK(G229)),"",(N229-T229)/U229),"")</f>
        <v/>
      </c>
      <c r="AA229">
        <f>IF(MAX(MAX(V229:Z229),ABS(MIN(V229:Z229)))=ABS(MIN(V229:Z229)),MIN(V229:Z229),MAX(V229:Z229))</f>
        <v/>
      </c>
      <c r="AB229">
        <f>IFERROR(V144+MATCH(AA229,V229:Z229,0)-1,"")</f>
        <v/>
      </c>
      <c r="AC229">
        <f>IF(AB229&lt;&gt;"",IF(S229=AB229,"Low",IF(AB229=Q229,"High","")),"")</f>
        <v/>
      </c>
      <c r="AE229">
        <f>IF(ISNUMBER(MATCH("N/A",J229:N229,0)),"",IFERROR((5 * SUMPRODUCT(J144:N144,J229:N229) - PRODUCT(SUM(J144:N144),SUM(J229:N229))) / ((5 * SUM((J144^2)+(K144^2)+(L144^2)+(M144^2)+(N144^2))) - SUM(J144:N144)^2),""))</f>
        <v/>
      </c>
      <c r="AF229">
        <f>IFERROR(CORREL(J144:N144,J229:N229),"")</f>
        <v/>
      </c>
      <c r="AZ229">
        <f>IF(Q229=S229,0,1)</f>
        <v/>
      </c>
      <c r="BA229">
        <f>IF(AZ229=1,IF(Q229="","",IF(Q229=N144,"Yes","No")),"")</f>
        <v/>
      </c>
      <c r="BB229">
        <f>IF(BA229="Yes",P229,"")</f>
        <v/>
      </c>
      <c r="BC229">
        <f>IF(AZ229=1,IF(S229="","",IF(S229=N144,"Yes","No")),"")</f>
        <v/>
      </c>
      <c r="BD229">
        <f>IF(BC229="Yes",R229,"")</f>
        <v/>
      </c>
      <c r="BE229">
        <f>IFERROR(IF(SIGN(AE229)=1,"Increasing",IF(SIGN(AE229)=-1,"Decreasing","")),"")</f>
        <v/>
      </c>
      <c r="BF229">
        <f>IF(OR(AND(BE229="Increasing",BA229="Yes"),AND(BE229="Decreasing",BC229="Yes")),"Yes","No")</f>
        <v/>
      </c>
      <c r="BG229">
        <f>IF(I229="pos_trend","Yes","No")</f>
        <v/>
      </c>
      <c r="BH229">
        <f>IF(AF229&lt;&gt;"",IF(ABS(AF229)&gt;0.8,"Yes","No"),"")</f>
        <v/>
      </c>
    </row>
    <row r="230" spans="1:60">
      <c s="1" r="A230" t="n">
        <v>2</v>
      </c>
      <c r="B230" t="s">
        <v>558</v>
      </c>
      <c r="C230" t="s">
        <v>2053</v>
      </c>
      <c r="D230" t="s">
        <v>2054</v>
      </c>
      <c r="E230" t="s">
        <v>2055</v>
      </c>
      <c r="F230" t="s">
        <v>2056</v>
      </c>
      <c r="G230" t="s">
        <v>2057</v>
      </c>
      <c r="H230" t="s"/>
      <c r="I230">
        <f>IF(AND(K230&gt; J230, L230&gt; K230, M230&gt; L230, N230&gt; M230), "pos_trend", IF(AND(K230&lt; J230, L230&lt; K230, M230&lt; L230, N230&lt; M230), "neg_trend", "N/A"))</f>
        <v/>
      </c>
      <c r="J230">
        <f>IFERROR(IF(TRIM(C230)="-", "N/A", IF(RIGHT(C230,1)=")",IF(RIGHT(C230,2)="T)",-1000000000000*VALUE(MID(C230,2,LEN(C230)-3)),IF(RIGHT(C230,2)="M)",-1000000*VALUE(MID(C230,2,LEN(C230)-3)),IF(RIGHT(C230,2)="B)",-1000000000*VALUE(MID(C230,2,LEN(C230)-3)),IF(RIGHT(C230,2)="k)",-1000*VALUE(MID(C230,2,LEN(C230)-3)),VALUE(SUBSTITUTE(C230,",","")))))),IF(RIGHT(C230,1)="T",1000000000000*VALUE(LEFT(C230,LEN(C230)-1)),IF(RIGHT(C230,1)="M",1000000*VALUE(LEFT(C230,LEN(C230)-1)),IF(RIGHT(C230,1)="B",1000000000*VALUE(LEFT(C230,LEN(C230)-1)),IF(RIGHT(C230,1)="%",0.01*VALUE(LEFT(C230,LEN(C230)-1)),IF(RIGHT(C230,1)="k",1000*VALUE(LEFT(C230,LEN(C230)-1)),VALUE(SUBSTITUTE(C230,",",""))))))))),"N/A")</f>
        <v/>
      </c>
      <c r="K230">
        <f>IFERROR(IF(TRIM(D230)="-", "N/A", IF(RIGHT(D230,1)=")",IF(RIGHT(D230,2)="T)",-1000000000000*VALUE(MID(D230,2,LEN(D230)-3)),IF(RIGHT(D230,2)="M)",-1000000*VALUE(MID(D230,2,LEN(D230)-3)),IF(RIGHT(D230,2)="B)",-1000000000*VALUE(MID(D230,2,LEN(D230)-3)),IF(RIGHT(D230,2)="k)",-1000*VALUE(MID(D230,2,LEN(D230)-3)),VALUE(SUBSTITUTE(D230,",","")))))),IF(RIGHT(D230,1)="T",1000000000000*VALUE(LEFT(D230,LEN(D230)-1)),IF(RIGHT(D230,1)="M",1000000*VALUE(LEFT(D230,LEN(D230)-1)),IF(RIGHT(D230,1)="B",1000000000*VALUE(LEFT(D230,LEN(D230)-1)),IF(RIGHT(D230,1)="%",0.01*VALUE(LEFT(D230,LEN(D230)-1)),IF(RIGHT(D230,1)="k",1000*VALUE(LEFT(D230,LEN(D230)-1)),VALUE(SUBSTITUTE(D230,",",""))))))))),"N/A")</f>
        <v/>
      </c>
      <c r="L230">
        <f>IFERROR(IF(TRIM(E230)="-", "N/A", IF(RIGHT(E230,1)=")",IF(RIGHT(E230,2)="T)",-1000000000000*VALUE(MID(E230,2,LEN(E230)-3)),IF(RIGHT(E230,2)="M)",-1000000*VALUE(MID(E230,2,LEN(E230)-3)),IF(RIGHT(E230,2)="B)",-1000000000*VALUE(MID(E230,2,LEN(E230)-3)),IF(RIGHT(E230,2)="k)",-1000*VALUE(MID(E230,2,LEN(E230)-3)),VALUE(SUBSTITUTE(E230,",","")))))),IF(RIGHT(E230,1)="T",1000000000000*VALUE(LEFT(E230,LEN(E230)-1)),IF(RIGHT(E230,1)="M",1000000*VALUE(LEFT(E230,LEN(E230)-1)),IF(RIGHT(E230,1)="B",1000000000*VALUE(LEFT(E230,LEN(E230)-1)),IF(RIGHT(E230,1)="%",0.01*VALUE(LEFT(E230,LEN(E230)-1)),IF(RIGHT(E230,1)="k",1000*VALUE(LEFT(E230,LEN(E230)-1)),VALUE(SUBSTITUTE(E230,",",""))))))))),"N/A")</f>
        <v/>
      </c>
      <c r="M230">
        <f>IFERROR(IF(TRIM(F230)="-", "N/A", IF(RIGHT(F230,1)=")",IF(RIGHT(F230,2)="T)",-1000000000000*VALUE(MID(F230,2,LEN(F230)-3)),IF(RIGHT(F230,2)="M)",-1000000*VALUE(MID(F230,2,LEN(F230)-3)),IF(RIGHT(F230,2)="B)",-1000000000*VALUE(MID(F230,2,LEN(F230)-3)),IF(RIGHT(F230,2)="k)",-1000*VALUE(MID(F230,2,LEN(F230)-3)),VALUE(SUBSTITUTE(F230,",","")))))),IF(RIGHT(F230,1)="T",1000000000000*VALUE(LEFT(F230,LEN(F230)-1)),IF(RIGHT(F230,1)="M",1000000*VALUE(LEFT(F230,LEN(F230)-1)),IF(RIGHT(F230,1)="B",1000000000*VALUE(LEFT(F230,LEN(F230)-1)),IF(RIGHT(F230,1)="%",0.01*VALUE(LEFT(F230,LEN(F230)-1)),IF(RIGHT(F230,1)="k",1000*VALUE(LEFT(F230,LEN(F230)-1)),VALUE(SUBSTITUTE(F230,",",""))))))))),"N/A")</f>
        <v/>
      </c>
      <c r="N230">
        <f>IFERROR(IF(TRIM(G230)="-", "N/A", IF(RIGHT(G230,1)=")",IF(RIGHT(G230,2)="T)",-1000000000000*VALUE(MID(G230,2,LEN(G230)-3)),IF(RIGHT(G230,2)="M)",-1000000*VALUE(MID(G230,2,LEN(G230)-3)),IF(RIGHT(G230,2)="B)",-1000000000*VALUE(MID(G230,2,LEN(G230)-3)),IF(RIGHT(G230,2)="k)",-1000*VALUE(MID(G230,2,LEN(G230)-3)),VALUE(SUBSTITUTE(G230,",","")))))),IF(RIGHT(G230,1)="T",1000000000000*VALUE(LEFT(G230,LEN(G230)-1)),IF(RIGHT(G230,1)="M",1000000*VALUE(LEFT(G230,LEN(G230)-1)),IF(RIGHT(G230,1)="B",1000000000*VALUE(LEFT(G230,LEN(G230)-1)),IF(RIGHT(G230,1)="%",0.01*VALUE(LEFT(G230,LEN(G230)-1)),IF(RIGHT(G230,1)="k",1000*VALUE(LEFT(G230,LEN(G230)-1)),VALUE(SUBSTITUTE(G230,",",""))))))))),"N/A")</f>
        <v/>
      </c>
      <c r="P230">
        <f>MAX(J230:N230)</f>
        <v/>
      </c>
      <c r="Q230">
        <f>IFERROR(J144+MATCH(P230,J230:N230,0)-1,"")</f>
        <v/>
      </c>
      <c r="R230">
        <f>IF(Q230="","",MIN(J230:N230))</f>
        <v/>
      </c>
      <c r="S230">
        <f>IFERROR(J144+MATCH(R230,J230:N230,0)-1,"")</f>
        <v/>
      </c>
      <c r="T230">
        <f>IFERROR(AVERAGE(J230:N230),"")</f>
        <v/>
      </c>
      <c r="U230">
        <f>IFERROR(STDEV(J230:N230),"")</f>
        <v/>
      </c>
      <c r="V230">
        <f>IFERROR(IF(C230="-","",IF(ISBLANK(B230),"",IF(OR(ISNUMBER(FIND("Growth",B230)),ISNUMBER(FIND("Margin",B230))),"",(J230-T230)/U230))),"")</f>
        <v/>
      </c>
      <c r="W230">
        <f>IFERROR(IF(OR(D230="-",ISBLANK(D230)),"",(K230-T230)/U230),"")</f>
        <v/>
      </c>
      <c r="X230">
        <f>IFERROR(IF(OR(E230="-",ISBLANK(E230)),"",(L230-T230)/U230),"")</f>
        <v/>
      </c>
      <c r="Y230">
        <f>IFERROR(IF(OR(F230="-",ISBLANK(F230)),"",(M230-T230)/U230),"")</f>
        <v/>
      </c>
      <c r="Z230">
        <f>IFERROR(IF(OR(G230="-",ISBLANK(G230)),"",(N230-T230)/U230),"")</f>
        <v/>
      </c>
      <c r="AA230">
        <f>IF(MAX(MAX(V230:Z230),ABS(MIN(V230:Z230)))=ABS(MIN(V230:Z230)),MIN(V230:Z230),MAX(V230:Z230))</f>
        <v/>
      </c>
      <c r="AB230">
        <f>IFERROR(V144+MATCH(AA230,V230:Z230,0)-1,"")</f>
        <v/>
      </c>
      <c r="AC230">
        <f>IF(AB230&lt;&gt;"",IF(S230=AB230,"Low",IF(AB230=Q230,"High","")),"")</f>
        <v/>
      </c>
      <c r="AE230">
        <f>IF(ISNUMBER(MATCH("N/A",J230:N230,0)),"",IFERROR((5 * SUMPRODUCT(J144:N144,J230:N230) - PRODUCT(SUM(J144:N144),SUM(J230:N230))) / ((5 * SUM((J144^2)+(K144^2)+(L144^2)+(M144^2)+(N144^2))) - SUM(J144:N144)^2),""))</f>
        <v/>
      </c>
      <c r="AF230">
        <f>IFERROR(CORREL(J144:N144,J230:N230),"")</f>
        <v/>
      </c>
      <c r="AZ230">
        <f>IF(Q230=S230,0,1)</f>
        <v/>
      </c>
      <c r="BA230">
        <f>IF(AZ230=1,IF(Q230="","",IF(Q230=N144,"Yes","No")),"")</f>
        <v/>
      </c>
      <c r="BB230">
        <f>IF(BA230="Yes",P230,"")</f>
        <v/>
      </c>
      <c r="BC230">
        <f>IF(AZ230=1,IF(S230="","",IF(S230=N144,"Yes","No")),"")</f>
        <v/>
      </c>
      <c r="BD230">
        <f>IF(BC230="Yes",R230,"")</f>
        <v/>
      </c>
      <c r="BE230">
        <f>IFERROR(IF(SIGN(AE230)=1,"Increasing",IF(SIGN(AE230)=-1,"Decreasing","")),"")</f>
        <v/>
      </c>
      <c r="BF230">
        <f>IF(OR(AND(BE230="Increasing",BA230="Yes"),AND(BE230="Decreasing",BC230="Yes")),"Yes","No")</f>
        <v/>
      </c>
      <c r="BG230">
        <f>IF(I230="pos_trend","Yes","No")</f>
        <v/>
      </c>
      <c r="BH230">
        <f>IF(AF230&lt;&gt;"",IF(ABS(AF230)&gt;0.8,"Yes","No"),"")</f>
        <v/>
      </c>
    </row>
    <row r="231" spans="1:60">
      <c s="1" r="A231" t="n">
        <v>3</v>
      </c>
      <c r="B231" t="s">
        <v>564</v>
      </c>
      <c r="C231" t="s">
        <v>2058</v>
      </c>
      <c r="D231" t="s">
        <v>2059</v>
      </c>
      <c r="E231" t="s">
        <v>2060</v>
      </c>
      <c r="F231" t="s">
        <v>2061</v>
      </c>
      <c r="G231" t="s">
        <v>2062</v>
      </c>
      <c r="H231" t="s"/>
      <c r="I231">
        <f>IF(AND(K231&gt; J231, L231&gt; K231, M231&gt; L231, N231&gt; M231), "pos_trend", IF(AND(K231&lt; J231, L231&lt; K231, M231&lt; L231, N231&lt; M231), "neg_trend", "N/A"))</f>
        <v/>
      </c>
      <c r="J231">
        <f>IFERROR(IF(TRIM(C231)="-", "N/A", IF(RIGHT(C231,1)=")",IF(RIGHT(C231,2)="T)",-1000000000000*VALUE(MID(C231,2,LEN(C231)-3)),IF(RIGHT(C231,2)="M)",-1000000*VALUE(MID(C231,2,LEN(C231)-3)),IF(RIGHT(C231,2)="B)",-1000000000*VALUE(MID(C231,2,LEN(C231)-3)),IF(RIGHT(C231,2)="k)",-1000*VALUE(MID(C231,2,LEN(C231)-3)),VALUE(SUBSTITUTE(C231,",","")))))),IF(RIGHT(C231,1)="T",1000000000000*VALUE(LEFT(C231,LEN(C231)-1)),IF(RIGHT(C231,1)="M",1000000*VALUE(LEFT(C231,LEN(C231)-1)),IF(RIGHT(C231,1)="B",1000000000*VALUE(LEFT(C231,LEN(C231)-1)),IF(RIGHT(C231,1)="%",0.01*VALUE(LEFT(C231,LEN(C231)-1)),IF(RIGHT(C231,1)="k",1000*VALUE(LEFT(C231,LEN(C231)-1)),VALUE(SUBSTITUTE(C231,",",""))))))))),"N/A")</f>
        <v/>
      </c>
      <c r="K231">
        <f>IFERROR(IF(TRIM(D231)="-", "N/A", IF(RIGHT(D231,1)=")",IF(RIGHT(D231,2)="T)",-1000000000000*VALUE(MID(D231,2,LEN(D231)-3)),IF(RIGHT(D231,2)="M)",-1000000*VALUE(MID(D231,2,LEN(D231)-3)),IF(RIGHT(D231,2)="B)",-1000000000*VALUE(MID(D231,2,LEN(D231)-3)),IF(RIGHT(D231,2)="k)",-1000*VALUE(MID(D231,2,LEN(D231)-3)),VALUE(SUBSTITUTE(D231,",","")))))),IF(RIGHT(D231,1)="T",1000000000000*VALUE(LEFT(D231,LEN(D231)-1)),IF(RIGHT(D231,1)="M",1000000*VALUE(LEFT(D231,LEN(D231)-1)),IF(RIGHT(D231,1)="B",1000000000*VALUE(LEFT(D231,LEN(D231)-1)),IF(RIGHT(D231,1)="%",0.01*VALUE(LEFT(D231,LEN(D231)-1)),IF(RIGHT(D231,1)="k",1000*VALUE(LEFT(D231,LEN(D231)-1)),VALUE(SUBSTITUTE(D231,",",""))))))))),"N/A")</f>
        <v/>
      </c>
      <c r="L231">
        <f>IFERROR(IF(TRIM(E231)="-", "N/A", IF(RIGHT(E231,1)=")",IF(RIGHT(E231,2)="T)",-1000000000000*VALUE(MID(E231,2,LEN(E231)-3)),IF(RIGHT(E231,2)="M)",-1000000*VALUE(MID(E231,2,LEN(E231)-3)),IF(RIGHT(E231,2)="B)",-1000000000*VALUE(MID(E231,2,LEN(E231)-3)),IF(RIGHT(E231,2)="k)",-1000*VALUE(MID(E231,2,LEN(E231)-3)),VALUE(SUBSTITUTE(E231,",","")))))),IF(RIGHT(E231,1)="T",1000000000000*VALUE(LEFT(E231,LEN(E231)-1)),IF(RIGHT(E231,1)="M",1000000*VALUE(LEFT(E231,LEN(E231)-1)),IF(RIGHT(E231,1)="B",1000000000*VALUE(LEFT(E231,LEN(E231)-1)),IF(RIGHT(E231,1)="%",0.01*VALUE(LEFT(E231,LEN(E231)-1)),IF(RIGHT(E231,1)="k",1000*VALUE(LEFT(E231,LEN(E231)-1)),VALUE(SUBSTITUTE(E231,",",""))))))))),"N/A")</f>
        <v/>
      </c>
      <c r="M231">
        <f>IFERROR(IF(TRIM(F231)="-", "N/A", IF(RIGHT(F231,1)=")",IF(RIGHT(F231,2)="T)",-1000000000000*VALUE(MID(F231,2,LEN(F231)-3)),IF(RIGHT(F231,2)="M)",-1000000*VALUE(MID(F231,2,LEN(F231)-3)),IF(RIGHT(F231,2)="B)",-1000000000*VALUE(MID(F231,2,LEN(F231)-3)),IF(RIGHT(F231,2)="k)",-1000*VALUE(MID(F231,2,LEN(F231)-3)),VALUE(SUBSTITUTE(F231,",","")))))),IF(RIGHT(F231,1)="T",1000000000000*VALUE(LEFT(F231,LEN(F231)-1)),IF(RIGHT(F231,1)="M",1000000*VALUE(LEFT(F231,LEN(F231)-1)),IF(RIGHT(F231,1)="B",1000000000*VALUE(LEFT(F231,LEN(F231)-1)),IF(RIGHT(F231,1)="%",0.01*VALUE(LEFT(F231,LEN(F231)-1)),IF(RIGHT(F231,1)="k",1000*VALUE(LEFT(F231,LEN(F231)-1)),VALUE(SUBSTITUTE(F231,",",""))))))))),"N/A")</f>
        <v/>
      </c>
      <c r="N231">
        <f>IFERROR(IF(TRIM(G231)="-", "N/A", IF(RIGHT(G231,1)=")",IF(RIGHT(G231,2)="T)",-1000000000000*VALUE(MID(G231,2,LEN(G231)-3)),IF(RIGHT(G231,2)="M)",-1000000*VALUE(MID(G231,2,LEN(G231)-3)),IF(RIGHT(G231,2)="B)",-1000000000*VALUE(MID(G231,2,LEN(G231)-3)),IF(RIGHT(G231,2)="k)",-1000*VALUE(MID(G231,2,LEN(G231)-3)),VALUE(SUBSTITUTE(G231,",","")))))),IF(RIGHT(G231,1)="T",1000000000000*VALUE(LEFT(G231,LEN(G231)-1)),IF(RIGHT(G231,1)="M",1000000*VALUE(LEFT(G231,LEN(G231)-1)),IF(RIGHT(G231,1)="B",1000000000*VALUE(LEFT(G231,LEN(G231)-1)),IF(RIGHT(G231,1)="%",0.01*VALUE(LEFT(G231,LEN(G231)-1)),IF(RIGHT(G231,1)="k",1000*VALUE(LEFT(G231,LEN(G231)-1)),VALUE(SUBSTITUTE(G231,",",""))))))))),"N/A")</f>
        <v/>
      </c>
      <c r="P231">
        <f>MAX(J231:N231)</f>
        <v/>
      </c>
      <c r="Q231">
        <f>IFERROR(J144+MATCH(P231,J231:N231,0)-1,"")</f>
        <v/>
      </c>
      <c r="R231">
        <f>IF(Q231="","",MIN(J231:N231))</f>
        <v/>
      </c>
      <c r="S231">
        <f>IFERROR(J144+MATCH(R231,J231:N231,0)-1,"")</f>
        <v/>
      </c>
      <c r="T231">
        <f>IFERROR(AVERAGE(J231:N231),"")</f>
        <v/>
      </c>
      <c r="U231">
        <f>IFERROR(STDEV(J231:N231),"")</f>
        <v/>
      </c>
      <c r="V231">
        <f>IFERROR(IF(C231="-","",IF(ISBLANK(B231),"",IF(OR(ISNUMBER(FIND("Growth",B231)),ISNUMBER(FIND("Margin",B231))),"",(J231-T231)/U231))),"")</f>
        <v/>
      </c>
      <c r="W231">
        <f>IFERROR(IF(OR(D231="-",ISBLANK(D231)),"",(K231-T231)/U231),"")</f>
        <v/>
      </c>
      <c r="X231">
        <f>IFERROR(IF(OR(E231="-",ISBLANK(E231)),"",(L231-T231)/U231),"")</f>
        <v/>
      </c>
      <c r="Y231">
        <f>IFERROR(IF(OR(F231="-",ISBLANK(F231)),"",(M231-T231)/U231),"")</f>
        <v/>
      </c>
      <c r="Z231">
        <f>IFERROR(IF(OR(G231="-",ISBLANK(G231)),"",(N231-T231)/U231),"")</f>
        <v/>
      </c>
      <c r="AA231">
        <f>IF(MAX(MAX(V231:Z231),ABS(MIN(V231:Z231)))=ABS(MIN(V231:Z231)),MIN(V231:Z231),MAX(V231:Z231))</f>
        <v/>
      </c>
      <c r="AB231">
        <f>IFERROR(V144+MATCH(AA231,V231:Z231,0)-1,"")</f>
        <v/>
      </c>
      <c r="AC231">
        <f>IF(AB231&lt;&gt;"",IF(S231=AB231,"Low",IF(AB231=Q231,"High","")),"")</f>
        <v/>
      </c>
      <c r="AE231">
        <f>IF(ISNUMBER(MATCH("N/A",J231:N231,0)),"",IFERROR((5 * SUMPRODUCT(J144:N144,J231:N231) - PRODUCT(SUM(J144:N144),SUM(J231:N231))) / ((5 * SUM((J144^2)+(K144^2)+(L144^2)+(M144^2)+(N144^2))) - SUM(J144:N144)^2),""))</f>
        <v/>
      </c>
      <c r="AF231">
        <f>IFERROR(CORREL(J144:N144,J231:N231),"")</f>
        <v/>
      </c>
      <c r="AZ231">
        <f>IF(Q231=S231,0,1)</f>
        <v/>
      </c>
      <c r="BA231">
        <f>IF(AZ231=1,IF(Q231="","",IF(Q231=N144,"Yes","No")),"")</f>
        <v/>
      </c>
      <c r="BB231">
        <f>IF(BA231="Yes",P231,"")</f>
        <v/>
      </c>
      <c r="BC231">
        <f>IF(AZ231=1,IF(S231="","",IF(S231=N144,"Yes","No")),"")</f>
        <v/>
      </c>
      <c r="BD231">
        <f>IF(BC231="Yes",R231,"")</f>
        <v/>
      </c>
      <c r="BE231">
        <f>IFERROR(IF(SIGN(AE231)=1,"Increasing",IF(SIGN(AE231)=-1,"Decreasing","")),"")</f>
        <v/>
      </c>
      <c r="BF231">
        <f>IF(OR(AND(BE231="Increasing",BA231="Yes"),AND(BE231="Decreasing",BC231="Yes")),"Yes","No")</f>
        <v/>
      </c>
      <c r="BG231">
        <f>IF(I231="pos_trend","Yes","No")</f>
        <v/>
      </c>
      <c r="BH231">
        <f>IF(AF231&lt;&gt;"",IF(ABS(AF231)&gt;0.8,"Yes","No"),"")</f>
        <v/>
      </c>
    </row>
    <row r="232" spans="1:60">
      <c s="1" r="A232" t="n">
        <v>4</v>
      </c>
      <c r="B232" t="s">
        <v>569</v>
      </c>
      <c r="C232" t="s">
        <v>264</v>
      </c>
      <c r="D232" t="s">
        <v>264</v>
      </c>
      <c r="E232" t="s">
        <v>264</v>
      </c>
      <c r="F232" t="s">
        <v>264</v>
      </c>
      <c r="G232" t="s">
        <v>264</v>
      </c>
      <c r="H232" t="s"/>
      <c r="I232">
        <f>IF(AND(K232&gt; J232, L232&gt; K232, M232&gt; L232, N232&gt; M232), "pos_trend", IF(AND(K232&lt; J232, L232&lt; K232, M232&lt; L232, N232&lt; M232), "neg_trend", "N/A"))</f>
        <v/>
      </c>
      <c r="J232">
        <f>IFERROR(IF(TRIM(C232)="-", "N/A", IF(RIGHT(C232,1)=")",IF(RIGHT(C232,2)="T)",-1000000000000*VALUE(MID(C232,2,LEN(C232)-3)),IF(RIGHT(C232,2)="M)",-1000000*VALUE(MID(C232,2,LEN(C232)-3)),IF(RIGHT(C232,2)="B)",-1000000000*VALUE(MID(C232,2,LEN(C232)-3)),IF(RIGHT(C232,2)="k)",-1000*VALUE(MID(C232,2,LEN(C232)-3)),VALUE(SUBSTITUTE(C232,",","")))))),IF(RIGHT(C232,1)="T",1000000000000*VALUE(LEFT(C232,LEN(C232)-1)),IF(RIGHT(C232,1)="M",1000000*VALUE(LEFT(C232,LEN(C232)-1)),IF(RIGHT(C232,1)="B",1000000000*VALUE(LEFT(C232,LEN(C232)-1)),IF(RIGHT(C232,1)="%",0.01*VALUE(LEFT(C232,LEN(C232)-1)),IF(RIGHT(C232,1)="k",1000*VALUE(LEFT(C232,LEN(C232)-1)),VALUE(SUBSTITUTE(C232,",",""))))))))),"N/A")</f>
        <v/>
      </c>
      <c r="K232">
        <f>IFERROR(IF(TRIM(D232)="-", "N/A", IF(RIGHT(D232,1)=")",IF(RIGHT(D232,2)="T)",-1000000000000*VALUE(MID(D232,2,LEN(D232)-3)),IF(RIGHT(D232,2)="M)",-1000000*VALUE(MID(D232,2,LEN(D232)-3)),IF(RIGHT(D232,2)="B)",-1000000000*VALUE(MID(D232,2,LEN(D232)-3)),IF(RIGHT(D232,2)="k)",-1000*VALUE(MID(D232,2,LEN(D232)-3)),VALUE(SUBSTITUTE(D232,",","")))))),IF(RIGHT(D232,1)="T",1000000000000*VALUE(LEFT(D232,LEN(D232)-1)),IF(RIGHT(D232,1)="M",1000000*VALUE(LEFT(D232,LEN(D232)-1)),IF(RIGHT(D232,1)="B",1000000000*VALUE(LEFT(D232,LEN(D232)-1)),IF(RIGHT(D232,1)="%",0.01*VALUE(LEFT(D232,LEN(D232)-1)),IF(RIGHT(D232,1)="k",1000*VALUE(LEFT(D232,LEN(D232)-1)),VALUE(SUBSTITUTE(D232,",",""))))))))),"N/A")</f>
        <v/>
      </c>
      <c r="L232">
        <f>IFERROR(IF(TRIM(E232)="-", "N/A", IF(RIGHT(E232,1)=")",IF(RIGHT(E232,2)="T)",-1000000000000*VALUE(MID(E232,2,LEN(E232)-3)),IF(RIGHT(E232,2)="M)",-1000000*VALUE(MID(E232,2,LEN(E232)-3)),IF(RIGHT(E232,2)="B)",-1000000000*VALUE(MID(E232,2,LEN(E232)-3)),IF(RIGHT(E232,2)="k)",-1000*VALUE(MID(E232,2,LEN(E232)-3)),VALUE(SUBSTITUTE(E232,",","")))))),IF(RIGHT(E232,1)="T",1000000000000*VALUE(LEFT(E232,LEN(E232)-1)),IF(RIGHT(E232,1)="M",1000000*VALUE(LEFT(E232,LEN(E232)-1)),IF(RIGHT(E232,1)="B",1000000000*VALUE(LEFT(E232,LEN(E232)-1)),IF(RIGHT(E232,1)="%",0.01*VALUE(LEFT(E232,LEN(E232)-1)),IF(RIGHT(E232,1)="k",1000*VALUE(LEFT(E232,LEN(E232)-1)),VALUE(SUBSTITUTE(E232,",",""))))))))),"N/A")</f>
        <v/>
      </c>
      <c r="M232">
        <f>IFERROR(IF(TRIM(F232)="-", "N/A", IF(RIGHT(F232,1)=")",IF(RIGHT(F232,2)="T)",-1000000000000*VALUE(MID(F232,2,LEN(F232)-3)),IF(RIGHT(F232,2)="M)",-1000000*VALUE(MID(F232,2,LEN(F232)-3)),IF(RIGHT(F232,2)="B)",-1000000000*VALUE(MID(F232,2,LEN(F232)-3)),IF(RIGHT(F232,2)="k)",-1000*VALUE(MID(F232,2,LEN(F232)-3)),VALUE(SUBSTITUTE(F232,",","")))))),IF(RIGHT(F232,1)="T",1000000000000*VALUE(LEFT(F232,LEN(F232)-1)),IF(RIGHT(F232,1)="M",1000000*VALUE(LEFT(F232,LEN(F232)-1)),IF(RIGHT(F232,1)="B",1000000000*VALUE(LEFT(F232,LEN(F232)-1)),IF(RIGHT(F232,1)="%",0.01*VALUE(LEFT(F232,LEN(F232)-1)),IF(RIGHT(F232,1)="k",1000*VALUE(LEFT(F232,LEN(F232)-1)),VALUE(SUBSTITUTE(F232,",",""))))))))),"N/A")</f>
        <v/>
      </c>
      <c r="N232">
        <f>IFERROR(IF(TRIM(G232)="-", "N/A", IF(RIGHT(G232,1)=")",IF(RIGHT(G232,2)="T)",-1000000000000*VALUE(MID(G232,2,LEN(G232)-3)),IF(RIGHT(G232,2)="M)",-1000000*VALUE(MID(G232,2,LEN(G232)-3)),IF(RIGHT(G232,2)="B)",-1000000000*VALUE(MID(G232,2,LEN(G232)-3)),IF(RIGHT(G232,2)="k)",-1000*VALUE(MID(G232,2,LEN(G232)-3)),VALUE(SUBSTITUTE(G232,",","")))))),IF(RIGHT(G232,1)="T",1000000000000*VALUE(LEFT(G232,LEN(G232)-1)),IF(RIGHT(G232,1)="M",1000000*VALUE(LEFT(G232,LEN(G232)-1)),IF(RIGHT(G232,1)="B",1000000000*VALUE(LEFT(G232,LEN(G232)-1)),IF(RIGHT(G232,1)="%",0.01*VALUE(LEFT(G232,LEN(G232)-1)),IF(RIGHT(G232,1)="k",1000*VALUE(LEFT(G232,LEN(G232)-1)),VALUE(SUBSTITUTE(G232,",",""))))))))),"N/A")</f>
        <v/>
      </c>
      <c r="P232">
        <f>MAX(J232:N232)</f>
        <v/>
      </c>
      <c r="Q232">
        <f>IFERROR(J144+MATCH(P232,J232:N232,0)-1,"")</f>
        <v/>
      </c>
      <c r="R232">
        <f>IF(Q232="","",MIN(J232:N232))</f>
        <v/>
      </c>
      <c r="S232">
        <f>IFERROR(J144+MATCH(R232,J232:N232,0)-1,"")</f>
        <v/>
      </c>
      <c r="T232">
        <f>IFERROR(AVERAGE(J232:N232),"")</f>
        <v/>
      </c>
      <c r="U232">
        <f>IFERROR(STDEV(J232:N232),"")</f>
        <v/>
      </c>
      <c r="V232">
        <f>IFERROR(IF(C232="-","",IF(ISBLANK(B232),"",IF(OR(ISNUMBER(FIND("Growth",B232)),ISNUMBER(FIND("Margin",B232))),"",(J232-T232)/U232))),"")</f>
        <v/>
      </c>
      <c r="W232">
        <f>IFERROR(IF(OR(D232="-",ISBLANK(D232)),"",(K232-T232)/U232),"")</f>
        <v/>
      </c>
      <c r="X232">
        <f>IFERROR(IF(OR(E232="-",ISBLANK(E232)),"",(L232-T232)/U232),"")</f>
        <v/>
      </c>
      <c r="Y232">
        <f>IFERROR(IF(OR(F232="-",ISBLANK(F232)),"",(M232-T232)/U232),"")</f>
        <v/>
      </c>
      <c r="Z232">
        <f>IFERROR(IF(OR(G232="-",ISBLANK(G232)),"",(N232-T232)/U232),"")</f>
        <v/>
      </c>
      <c r="AA232">
        <f>IF(MAX(MAX(V232:Z232),ABS(MIN(V232:Z232)))=ABS(MIN(V232:Z232)),MIN(V232:Z232),MAX(V232:Z232))</f>
        <v/>
      </c>
      <c r="AB232">
        <f>IFERROR(V144+MATCH(AA232,V232:Z232,0)-1,"")</f>
        <v/>
      </c>
      <c r="AC232">
        <f>IF(AB232&lt;&gt;"",IF(S232=AB232,"Low",IF(AB232=Q232,"High","")),"")</f>
        <v/>
      </c>
      <c r="AE232">
        <f>IF(ISNUMBER(MATCH("N/A",J232:N232,0)),"",IFERROR((5 * SUMPRODUCT(J144:N144,J232:N232) - PRODUCT(SUM(J144:N144),SUM(J232:N232))) / ((5 * SUM((J144^2)+(K144^2)+(L144^2)+(M144^2)+(N144^2))) - SUM(J144:N144)^2),""))</f>
        <v/>
      </c>
      <c r="AF232">
        <f>IFERROR(CORREL(J144:N144,J232:N232),"")</f>
        <v/>
      </c>
      <c r="AZ232">
        <f>IF(Q232=S232,0,1)</f>
        <v/>
      </c>
      <c r="BA232">
        <f>IF(AZ232=1,IF(Q232="","",IF(Q232=N144,"Yes","No")),"")</f>
        <v/>
      </c>
      <c r="BB232">
        <f>IF(BA232="Yes",P232,"")</f>
        <v/>
      </c>
      <c r="BC232">
        <f>IF(AZ232=1,IF(S232="","",IF(S232=N144,"Yes","No")),"")</f>
        <v/>
      </c>
      <c r="BD232">
        <f>IF(BC232="Yes",R232,"")</f>
        <v/>
      </c>
      <c r="BE232">
        <f>IFERROR(IF(SIGN(AE232)=1,"Increasing",IF(SIGN(AE232)=-1,"Decreasing","")),"")</f>
        <v/>
      </c>
      <c r="BF232">
        <f>IF(OR(AND(BE232="Increasing",BA232="Yes"),AND(BE232="Decreasing",BC232="Yes")),"Yes","No")</f>
        <v/>
      </c>
      <c r="BG232">
        <f>IF(I232="pos_trend","Yes","No")</f>
        <v/>
      </c>
      <c r="BH232">
        <f>IF(AF232&lt;&gt;"",IF(ABS(AF232)&gt;0.8,"Yes","No"),"")</f>
        <v/>
      </c>
    </row>
    <row r="233" spans="1:60">
      <c s="1" r="A233" t="n">
        <v>5</v>
      </c>
      <c r="B233" t="s">
        <v>570</v>
      </c>
      <c r="C233" t="s">
        <v>264</v>
      </c>
      <c r="D233" t="s">
        <v>264</v>
      </c>
      <c r="E233" t="s">
        <v>264</v>
      </c>
      <c r="F233" t="s">
        <v>264</v>
      </c>
      <c r="G233" t="s">
        <v>264</v>
      </c>
      <c r="H233" t="s"/>
      <c r="I233">
        <f>IF(AND(K233&gt; J233, L233&gt; K233, M233&gt; L233, N233&gt; M233), "pos_trend", IF(AND(K233&lt; J233, L233&lt; K233, M233&lt; L233, N233&lt; M233), "neg_trend", "N/A"))</f>
        <v/>
      </c>
      <c r="J233">
        <f>IFERROR(IF(TRIM(C233)="-", "N/A", IF(RIGHT(C233,1)=")",IF(RIGHT(C233,2)="T)",-1000000000000*VALUE(MID(C233,2,LEN(C233)-3)),IF(RIGHT(C233,2)="M)",-1000000*VALUE(MID(C233,2,LEN(C233)-3)),IF(RIGHT(C233,2)="B)",-1000000000*VALUE(MID(C233,2,LEN(C233)-3)),IF(RIGHT(C233,2)="k)",-1000*VALUE(MID(C233,2,LEN(C233)-3)),VALUE(SUBSTITUTE(C233,",","")))))),IF(RIGHT(C233,1)="T",1000000000000*VALUE(LEFT(C233,LEN(C233)-1)),IF(RIGHT(C233,1)="M",1000000*VALUE(LEFT(C233,LEN(C233)-1)),IF(RIGHT(C233,1)="B",1000000000*VALUE(LEFT(C233,LEN(C233)-1)),IF(RIGHT(C233,1)="%",0.01*VALUE(LEFT(C233,LEN(C233)-1)),IF(RIGHT(C233,1)="k",1000*VALUE(LEFT(C233,LEN(C233)-1)),VALUE(SUBSTITUTE(C233,",",""))))))))),"N/A")</f>
        <v/>
      </c>
      <c r="K233">
        <f>IFERROR(IF(TRIM(D233)="-", "N/A", IF(RIGHT(D233,1)=")",IF(RIGHT(D233,2)="T)",-1000000000000*VALUE(MID(D233,2,LEN(D233)-3)),IF(RIGHT(D233,2)="M)",-1000000*VALUE(MID(D233,2,LEN(D233)-3)),IF(RIGHT(D233,2)="B)",-1000000000*VALUE(MID(D233,2,LEN(D233)-3)),IF(RIGHT(D233,2)="k)",-1000*VALUE(MID(D233,2,LEN(D233)-3)),VALUE(SUBSTITUTE(D233,",","")))))),IF(RIGHT(D233,1)="T",1000000000000*VALUE(LEFT(D233,LEN(D233)-1)),IF(RIGHT(D233,1)="M",1000000*VALUE(LEFT(D233,LEN(D233)-1)),IF(RIGHT(D233,1)="B",1000000000*VALUE(LEFT(D233,LEN(D233)-1)),IF(RIGHT(D233,1)="%",0.01*VALUE(LEFT(D233,LEN(D233)-1)),IF(RIGHT(D233,1)="k",1000*VALUE(LEFT(D233,LEN(D233)-1)),VALUE(SUBSTITUTE(D233,",",""))))))))),"N/A")</f>
        <v/>
      </c>
      <c r="L233">
        <f>IFERROR(IF(TRIM(E233)="-", "N/A", IF(RIGHT(E233,1)=")",IF(RIGHT(E233,2)="T)",-1000000000000*VALUE(MID(E233,2,LEN(E233)-3)),IF(RIGHT(E233,2)="M)",-1000000*VALUE(MID(E233,2,LEN(E233)-3)),IF(RIGHT(E233,2)="B)",-1000000000*VALUE(MID(E233,2,LEN(E233)-3)),IF(RIGHT(E233,2)="k)",-1000*VALUE(MID(E233,2,LEN(E233)-3)),VALUE(SUBSTITUTE(E233,",","")))))),IF(RIGHT(E233,1)="T",1000000000000*VALUE(LEFT(E233,LEN(E233)-1)),IF(RIGHT(E233,1)="M",1000000*VALUE(LEFT(E233,LEN(E233)-1)),IF(RIGHT(E233,1)="B",1000000000*VALUE(LEFT(E233,LEN(E233)-1)),IF(RIGHT(E233,1)="%",0.01*VALUE(LEFT(E233,LEN(E233)-1)),IF(RIGHT(E233,1)="k",1000*VALUE(LEFT(E233,LEN(E233)-1)),VALUE(SUBSTITUTE(E233,",",""))))))))),"N/A")</f>
        <v/>
      </c>
      <c r="M233">
        <f>IFERROR(IF(TRIM(F233)="-", "N/A", IF(RIGHT(F233,1)=")",IF(RIGHT(F233,2)="T)",-1000000000000*VALUE(MID(F233,2,LEN(F233)-3)),IF(RIGHT(F233,2)="M)",-1000000*VALUE(MID(F233,2,LEN(F233)-3)),IF(RIGHT(F233,2)="B)",-1000000000*VALUE(MID(F233,2,LEN(F233)-3)),IF(RIGHT(F233,2)="k)",-1000*VALUE(MID(F233,2,LEN(F233)-3)),VALUE(SUBSTITUTE(F233,",","")))))),IF(RIGHT(F233,1)="T",1000000000000*VALUE(LEFT(F233,LEN(F233)-1)),IF(RIGHT(F233,1)="M",1000000*VALUE(LEFT(F233,LEN(F233)-1)),IF(RIGHT(F233,1)="B",1000000000*VALUE(LEFT(F233,LEN(F233)-1)),IF(RIGHT(F233,1)="%",0.01*VALUE(LEFT(F233,LEN(F233)-1)),IF(RIGHT(F233,1)="k",1000*VALUE(LEFT(F233,LEN(F233)-1)),VALUE(SUBSTITUTE(F233,",",""))))))))),"N/A")</f>
        <v/>
      </c>
      <c r="N233">
        <f>IFERROR(IF(TRIM(G233)="-", "N/A", IF(RIGHT(G233,1)=")",IF(RIGHT(G233,2)="T)",-1000000000000*VALUE(MID(G233,2,LEN(G233)-3)),IF(RIGHT(G233,2)="M)",-1000000*VALUE(MID(G233,2,LEN(G233)-3)),IF(RIGHT(G233,2)="B)",-1000000000*VALUE(MID(G233,2,LEN(G233)-3)),IF(RIGHT(G233,2)="k)",-1000*VALUE(MID(G233,2,LEN(G233)-3)),VALUE(SUBSTITUTE(G233,",","")))))),IF(RIGHT(G233,1)="T",1000000000000*VALUE(LEFT(G233,LEN(G233)-1)),IF(RIGHT(G233,1)="M",1000000*VALUE(LEFT(G233,LEN(G233)-1)),IF(RIGHT(G233,1)="B",1000000000*VALUE(LEFT(G233,LEN(G233)-1)),IF(RIGHT(G233,1)="%",0.01*VALUE(LEFT(G233,LEN(G233)-1)),IF(RIGHT(G233,1)="k",1000*VALUE(LEFT(G233,LEN(G233)-1)),VALUE(SUBSTITUTE(G233,",",""))))))))),"N/A")</f>
        <v/>
      </c>
      <c r="P233">
        <f>MAX(J233:N233)</f>
        <v/>
      </c>
      <c r="Q233">
        <f>IFERROR(J144+MATCH(P233,J233:N233,0)-1,"")</f>
        <v/>
      </c>
      <c r="R233">
        <f>IF(Q233="","",MIN(J233:N233))</f>
        <v/>
      </c>
      <c r="S233">
        <f>IFERROR(J144+MATCH(R233,J233:N233,0)-1,"")</f>
        <v/>
      </c>
      <c r="T233">
        <f>IFERROR(AVERAGE(J233:N233),"")</f>
        <v/>
      </c>
      <c r="U233">
        <f>IFERROR(STDEV(J233:N233),"")</f>
        <v/>
      </c>
      <c r="V233">
        <f>IFERROR(IF(C233="-","",IF(ISBLANK(B233),"",IF(OR(ISNUMBER(FIND("Growth",B233)),ISNUMBER(FIND("Margin",B233))),"",(J233-T233)/U233))),"")</f>
        <v/>
      </c>
      <c r="W233">
        <f>IFERROR(IF(OR(D233="-",ISBLANK(D233)),"",(K233-T233)/U233),"")</f>
        <v/>
      </c>
      <c r="X233">
        <f>IFERROR(IF(OR(E233="-",ISBLANK(E233)),"",(L233-T233)/U233),"")</f>
        <v/>
      </c>
      <c r="Y233">
        <f>IFERROR(IF(OR(F233="-",ISBLANK(F233)),"",(M233-T233)/U233),"")</f>
        <v/>
      </c>
      <c r="Z233">
        <f>IFERROR(IF(OR(G233="-",ISBLANK(G233)),"",(N233-T233)/U233),"")</f>
        <v/>
      </c>
      <c r="AA233">
        <f>IF(MAX(MAX(V233:Z233),ABS(MIN(V233:Z233)))=ABS(MIN(V233:Z233)),MIN(V233:Z233),MAX(V233:Z233))</f>
        <v/>
      </c>
      <c r="AB233">
        <f>IFERROR(V144+MATCH(AA233,V233:Z233,0)-1,"")</f>
        <v/>
      </c>
      <c r="AC233">
        <f>IF(AB233&lt;&gt;"",IF(S233=AB233,"Low",IF(AB233=Q233,"High","")),"")</f>
        <v/>
      </c>
      <c r="AE233">
        <f>IF(ISNUMBER(MATCH("N/A",J233:N233,0)),"",IFERROR((5 * SUMPRODUCT(J144:N144,J233:N233) - PRODUCT(SUM(J144:N144),SUM(J233:N233))) / ((5 * SUM((J144^2)+(K144^2)+(L144^2)+(M144^2)+(N144^2))) - SUM(J144:N144)^2),""))</f>
        <v/>
      </c>
      <c r="AF233">
        <f>IFERROR(CORREL(J144:N144,J233:N233),"")</f>
        <v/>
      </c>
      <c r="AZ233">
        <f>IF(Q233=S233,0,1)</f>
        <v/>
      </c>
      <c r="BA233">
        <f>IF(AZ233=1,IF(Q233="","",IF(Q233=N144,"Yes","No")),"")</f>
        <v/>
      </c>
      <c r="BB233">
        <f>IF(BA233="Yes",P233,"")</f>
        <v/>
      </c>
      <c r="BC233">
        <f>IF(AZ233=1,IF(S233="","",IF(S233=N144,"Yes","No")),"")</f>
        <v/>
      </c>
      <c r="BD233">
        <f>IF(BC233="Yes",R233,"")</f>
        <v/>
      </c>
      <c r="BE233">
        <f>IFERROR(IF(SIGN(AE233)=1,"Increasing",IF(SIGN(AE233)=-1,"Decreasing","")),"")</f>
        <v/>
      </c>
      <c r="BF233">
        <f>IF(OR(AND(BE233="Increasing",BA233="Yes"),AND(BE233="Decreasing",BC233="Yes")),"Yes","No")</f>
        <v/>
      </c>
      <c r="BG233">
        <f>IF(I233="pos_trend","Yes","No")</f>
        <v/>
      </c>
      <c r="BH233">
        <f>IF(AF233&lt;&gt;"",IF(ABS(AF233)&gt;0.8,"Yes","No"),"")</f>
        <v/>
      </c>
    </row>
    <row r="234" spans="1:60">
      <c s="1" r="A234" t="n">
        <v>6</v>
      </c>
      <c r="B234" t="s">
        <v>576</v>
      </c>
      <c r="C234" t="s">
        <v>2063</v>
      </c>
      <c r="D234" t="s">
        <v>2064</v>
      </c>
      <c r="E234" t="s">
        <v>2065</v>
      </c>
      <c r="F234" t="s">
        <v>2066</v>
      </c>
      <c r="G234" t="s">
        <v>2067</v>
      </c>
      <c r="H234" t="s"/>
      <c r="I234">
        <f>IF(AND(K234&gt; J234, L234&gt; K234, M234&gt; L234, N234&gt; M234), "pos_trend", IF(AND(K234&lt; J234, L234&lt; K234, M234&lt; L234, N234&lt; M234), "neg_trend", "N/A"))</f>
        <v/>
      </c>
      <c r="J234">
        <f>IFERROR(IF(TRIM(C234)="-", "N/A", IF(RIGHT(C234,1)=")",IF(RIGHT(C234,2)="T)",-1000000000000*VALUE(MID(C234,2,LEN(C234)-3)),IF(RIGHT(C234,2)="M)",-1000000*VALUE(MID(C234,2,LEN(C234)-3)),IF(RIGHT(C234,2)="B)",-1000000000*VALUE(MID(C234,2,LEN(C234)-3)),IF(RIGHT(C234,2)="k)",-1000*VALUE(MID(C234,2,LEN(C234)-3)),VALUE(SUBSTITUTE(C234,",","")))))),IF(RIGHT(C234,1)="T",1000000000000*VALUE(LEFT(C234,LEN(C234)-1)),IF(RIGHT(C234,1)="M",1000000*VALUE(LEFT(C234,LEN(C234)-1)),IF(RIGHT(C234,1)="B",1000000000*VALUE(LEFT(C234,LEN(C234)-1)),IF(RIGHT(C234,1)="%",0.01*VALUE(LEFT(C234,LEN(C234)-1)),IF(RIGHT(C234,1)="k",1000*VALUE(LEFT(C234,LEN(C234)-1)),VALUE(SUBSTITUTE(C234,",",""))))))))),"N/A")</f>
        <v/>
      </c>
      <c r="K234">
        <f>IFERROR(IF(TRIM(D234)="-", "N/A", IF(RIGHT(D234,1)=")",IF(RIGHT(D234,2)="T)",-1000000000000*VALUE(MID(D234,2,LEN(D234)-3)),IF(RIGHT(D234,2)="M)",-1000000*VALUE(MID(D234,2,LEN(D234)-3)),IF(RIGHT(D234,2)="B)",-1000000000*VALUE(MID(D234,2,LEN(D234)-3)),IF(RIGHT(D234,2)="k)",-1000*VALUE(MID(D234,2,LEN(D234)-3)),VALUE(SUBSTITUTE(D234,",","")))))),IF(RIGHT(D234,1)="T",1000000000000*VALUE(LEFT(D234,LEN(D234)-1)),IF(RIGHT(D234,1)="M",1000000*VALUE(LEFT(D234,LEN(D234)-1)),IF(RIGHT(D234,1)="B",1000000000*VALUE(LEFT(D234,LEN(D234)-1)),IF(RIGHT(D234,1)="%",0.01*VALUE(LEFT(D234,LEN(D234)-1)),IF(RIGHT(D234,1)="k",1000*VALUE(LEFT(D234,LEN(D234)-1)),VALUE(SUBSTITUTE(D234,",",""))))))))),"N/A")</f>
        <v/>
      </c>
      <c r="L234">
        <f>IFERROR(IF(TRIM(E234)="-", "N/A", IF(RIGHT(E234,1)=")",IF(RIGHT(E234,2)="T)",-1000000000000*VALUE(MID(E234,2,LEN(E234)-3)),IF(RIGHT(E234,2)="M)",-1000000*VALUE(MID(E234,2,LEN(E234)-3)),IF(RIGHT(E234,2)="B)",-1000000000*VALUE(MID(E234,2,LEN(E234)-3)),IF(RIGHT(E234,2)="k)",-1000*VALUE(MID(E234,2,LEN(E234)-3)),VALUE(SUBSTITUTE(E234,",","")))))),IF(RIGHT(E234,1)="T",1000000000000*VALUE(LEFT(E234,LEN(E234)-1)),IF(RIGHT(E234,1)="M",1000000*VALUE(LEFT(E234,LEN(E234)-1)),IF(RIGHT(E234,1)="B",1000000000*VALUE(LEFT(E234,LEN(E234)-1)),IF(RIGHT(E234,1)="%",0.01*VALUE(LEFT(E234,LEN(E234)-1)),IF(RIGHT(E234,1)="k",1000*VALUE(LEFT(E234,LEN(E234)-1)),VALUE(SUBSTITUTE(E234,",",""))))))))),"N/A")</f>
        <v/>
      </c>
      <c r="M234">
        <f>IFERROR(IF(TRIM(F234)="-", "N/A", IF(RIGHT(F234,1)=")",IF(RIGHT(F234,2)="T)",-1000000000000*VALUE(MID(F234,2,LEN(F234)-3)),IF(RIGHT(F234,2)="M)",-1000000*VALUE(MID(F234,2,LEN(F234)-3)),IF(RIGHT(F234,2)="B)",-1000000000*VALUE(MID(F234,2,LEN(F234)-3)),IF(RIGHT(F234,2)="k)",-1000*VALUE(MID(F234,2,LEN(F234)-3)),VALUE(SUBSTITUTE(F234,",","")))))),IF(RIGHT(F234,1)="T",1000000000000*VALUE(LEFT(F234,LEN(F234)-1)),IF(RIGHT(F234,1)="M",1000000*VALUE(LEFT(F234,LEN(F234)-1)),IF(RIGHT(F234,1)="B",1000000000*VALUE(LEFT(F234,LEN(F234)-1)),IF(RIGHT(F234,1)="%",0.01*VALUE(LEFT(F234,LEN(F234)-1)),IF(RIGHT(F234,1)="k",1000*VALUE(LEFT(F234,LEN(F234)-1)),VALUE(SUBSTITUTE(F234,",",""))))))))),"N/A")</f>
        <v/>
      </c>
      <c r="N234">
        <f>IFERROR(IF(TRIM(G234)="-", "N/A", IF(RIGHT(G234,1)=")",IF(RIGHT(G234,2)="T)",-1000000000000*VALUE(MID(G234,2,LEN(G234)-3)),IF(RIGHT(G234,2)="M)",-1000000*VALUE(MID(G234,2,LEN(G234)-3)),IF(RIGHT(G234,2)="B)",-1000000000*VALUE(MID(G234,2,LEN(G234)-3)),IF(RIGHT(G234,2)="k)",-1000*VALUE(MID(G234,2,LEN(G234)-3)),VALUE(SUBSTITUTE(G234,",","")))))),IF(RIGHT(G234,1)="T",1000000000000*VALUE(LEFT(G234,LEN(G234)-1)),IF(RIGHT(G234,1)="M",1000000*VALUE(LEFT(G234,LEN(G234)-1)),IF(RIGHT(G234,1)="B",1000000000*VALUE(LEFT(G234,LEN(G234)-1)),IF(RIGHT(G234,1)="%",0.01*VALUE(LEFT(G234,LEN(G234)-1)),IF(RIGHT(G234,1)="k",1000*VALUE(LEFT(G234,LEN(G234)-1)),VALUE(SUBSTITUTE(G234,",",""))))))))),"N/A")</f>
        <v/>
      </c>
      <c r="P234">
        <f>MAX(J234:N234)</f>
        <v/>
      </c>
      <c r="Q234">
        <f>IFERROR(J144+MATCH(P234,J234:N234,0)-1,"")</f>
        <v/>
      </c>
      <c r="R234">
        <f>IF(Q234="","",MIN(J234:N234))</f>
        <v/>
      </c>
      <c r="S234">
        <f>IFERROR(J144+MATCH(R234,J234:N234,0)-1,"")</f>
        <v/>
      </c>
      <c r="T234">
        <f>IFERROR(AVERAGE(J234:N234),"")</f>
        <v/>
      </c>
      <c r="U234">
        <f>IFERROR(STDEV(J234:N234),"")</f>
        <v/>
      </c>
      <c r="V234">
        <f>IFERROR(IF(C234="-","",IF(ISBLANK(B234),"",IF(OR(ISNUMBER(FIND("Growth",B234)),ISNUMBER(FIND("Margin",B234))),"",(J234-T234)/U234))),"")</f>
        <v/>
      </c>
      <c r="W234">
        <f>IFERROR(IF(OR(D234="-",ISBLANK(D234)),"",(K234-T234)/U234),"")</f>
        <v/>
      </c>
      <c r="X234">
        <f>IFERROR(IF(OR(E234="-",ISBLANK(E234)),"",(L234-T234)/U234),"")</f>
        <v/>
      </c>
      <c r="Y234">
        <f>IFERROR(IF(OR(F234="-",ISBLANK(F234)),"",(M234-T234)/U234),"")</f>
        <v/>
      </c>
      <c r="Z234">
        <f>IFERROR(IF(OR(G234="-",ISBLANK(G234)),"",(N234-T234)/U234),"")</f>
        <v/>
      </c>
      <c r="AA234">
        <f>IF(MAX(MAX(V234:Z234),ABS(MIN(V234:Z234)))=ABS(MIN(V234:Z234)),MIN(V234:Z234),MAX(V234:Z234))</f>
        <v/>
      </c>
      <c r="AB234">
        <f>IFERROR(V144+MATCH(AA234,V234:Z234,0)-1,"")</f>
        <v/>
      </c>
      <c r="AC234">
        <f>IF(AB234&lt;&gt;"",IF(S234=AB234,"Low",IF(AB234=Q234,"High","")),"")</f>
        <v/>
      </c>
      <c r="AE234">
        <f>IF(ISNUMBER(MATCH("N/A",J234:N234,0)),"",IFERROR((5 * SUMPRODUCT(J144:N144,J234:N234) - PRODUCT(SUM(J144:N144),SUM(J234:N234))) / ((5 * SUM((J144^2)+(K144^2)+(L144^2)+(M144^2)+(N144^2))) - SUM(J144:N144)^2),""))</f>
        <v/>
      </c>
      <c r="AF234">
        <f>IFERROR(CORREL(J144:N144,J234:N234),"")</f>
        <v/>
      </c>
      <c r="AZ234">
        <f>IF(Q234=S234,0,1)</f>
        <v/>
      </c>
      <c r="BA234">
        <f>IF(AZ234=1,IF(Q234="","",IF(Q234=N144,"Yes","No")),"")</f>
        <v/>
      </c>
      <c r="BB234">
        <f>IF(BA234="Yes",P234,"")</f>
        <v/>
      </c>
      <c r="BC234">
        <f>IF(AZ234=1,IF(S234="","",IF(S234=N144,"Yes","No")),"")</f>
        <v/>
      </c>
      <c r="BD234">
        <f>IF(BC234="Yes",R234,"")</f>
        <v/>
      </c>
      <c r="BE234">
        <f>IFERROR(IF(SIGN(AE234)=1,"Increasing",IF(SIGN(AE234)=-1,"Decreasing","")),"")</f>
        <v/>
      </c>
      <c r="BF234">
        <f>IF(OR(AND(BE234="Increasing",BA234="Yes"),AND(BE234="Decreasing",BC234="Yes")),"Yes","No")</f>
        <v/>
      </c>
      <c r="BG234">
        <f>IF(I234="pos_trend","Yes","No")</f>
        <v/>
      </c>
      <c r="BH234">
        <f>IF(AF234&lt;&gt;"",IF(ABS(AF234)&gt;0.8,"Yes","No"),"")</f>
        <v/>
      </c>
    </row>
    <row r="235" spans="1:60">
      <c s="1" r="A235" t="n">
        <v>7</v>
      </c>
      <c r="B235" t="s">
        <v>582</v>
      </c>
      <c r="C235" t="s">
        <v>264</v>
      </c>
      <c r="D235" t="s">
        <v>2068</v>
      </c>
      <c r="E235" t="s">
        <v>264</v>
      </c>
      <c r="F235" t="s">
        <v>264</v>
      </c>
      <c r="G235" t="s">
        <v>264</v>
      </c>
      <c r="H235" t="s"/>
      <c r="I235">
        <f>IF(AND(K235&gt; J235, L235&gt; K235, M235&gt; L235, N235&gt; M235), "pos_trend", IF(AND(K235&lt; J235, L235&lt; K235, M235&lt; L235, N235&lt; M235), "neg_trend", "N/A"))</f>
        <v/>
      </c>
      <c r="J235">
        <f>IFERROR(IF(TRIM(C235)="-", "N/A", IF(RIGHT(C235,1)=")",IF(RIGHT(C235,2)="T)",-1000000000000*VALUE(MID(C235,2,LEN(C235)-3)),IF(RIGHT(C235,2)="M)",-1000000*VALUE(MID(C235,2,LEN(C235)-3)),IF(RIGHT(C235,2)="B)",-1000000000*VALUE(MID(C235,2,LEN(C235)-3)),IF(RIGHT(C235,2)="k)",-1000*VALUE(MID(C235,2,LEN(C235)-3)),VALUE(SUBSTITUTE(C235,",","")))))),IF(RIGHT(C235,1)="T",1000000000000*VALUE(LEFT(C235,LEN(C235)-1)),IF(RIGHT(C235,1)="M",1000000*VALUE(LEFT(C235,LEN(C235)-1)),IF(RIGHT(C235,1)="B",1000000000*VALUE(LEFT(C235,LEN(C235)-1)),IF(RIGHT(C235,1)="%",0.01*VALUE(LEFT(C235,LEN(C235)-1)),IF(RIGHT(C235,1)="k",1000*VALUE(LEFT(C235,LEN(C235)-1)),VALUE(SUBSTITUTE(C235,",",""))))))))),"N/A")</f>
        <v/>
      </c>
      <c r="K235">
        <f>IFERROR(IF(TRIM(D235)="-", "N/A", IF(RIGHT(D235,1)=")",IF(RIGHT(D235,2)="T)",-1000000000000*VALUE(MID(D235,2,LEN(D235)-3)),IF(RIGHT(D235,2)="M)",-1000000*VALUE(MID(D235,2,LEN(D235)-3)),IF(RIGHT(D235,2)="B)",-1000000000*VALUE(MID(D235,2,LEN(D235)-3)),IF(RIGHT(D235,2)="k)",-1000*VALUE(MID(D235,2,LEN(D235)-3)),VALUE(SUBSTITUTE(D235,",","")))))),IF(RIGHT(D235,1)="T",1000000000000*VALUE(LEFT(D235,LEN(D235)-1)),IF(RIGHT(D235,1)="M",1000000*VALUE(LEFT(D235,LEN(D235)-1)),IF(RIGHT(D235,1)="B",1000000000*VALUE(LEFT(D235,LEN(D235)-1)),IF(RIGHT(D235,1)="%",0.01*VALUE(LEFT(D235,LEN(D235)-1)),IF(RIGHT(D235,1)="k",1000*VALUE(LEFT(D235,LEN(D235)-1)),VALUE(SUBSTITUTE(D235,",",""))))))))),"N/A")</f>
        <v/>
      </c>
      <c r="L235">
        <f>IFERROR(IF(TRIM(E235)="-", "N/A", IF(RIGHT(E235,1)=")",IF(RIGHT(E235,2)="T)",-1000000000000*VALUE(MID(E235,2,LEN(E235)-3)),IF(RIGHT(E235,2)="M)",-1000000*VALUE(MID(E235,2,LEN(E235)-3)),IF(RIGHT(E235,2)="B)",-1000000000*VALUE(MID(E235,2,LEN(E235)-3)),IF(RIGHT(E235,2)="k)",-1000*VALUE(MID(E235,2,LEN(E235)-3)),VALUE(SUBSTITUTE(E235,",","")))))),IF(RIGHT(E235,1)="T",1000000000000*VALUE(LEFT(E235,LEN(E235)-1)),IF(RIGHT(E235,1)="M",1000000*VALUE(LEFT(E235,LEN(E235)-1)),IF(RIGHT(E235,1)="B",1000000000*VALUE(LEFT(E235,LEN(E235)-1)),IF(RIGHT(E235,1)="%",0.01*VALUE(LEFT(E235,LEN(E235)-1)),IF(RIGHT(E235,1)="k",1000*VALUE(LEFT(E235,LEN(E235)-1)),VALUE(SUBSTITUTE(E235,",",""))))))))),"N/A")</f>
        <v/>
      </c>
      <c r="M235">
        <f>IFERROR(IF(TRIM(F235)="-", "N/A", IF(RIGHT(F235,1)=")",IF(RIGHT(F235,2)="T)",-1000000000000*VALUE(MID(F235,2,LEN(F235)-3)),IF(RIGHT(F235,2)="M)",-1000000*VALUE(MID(F235,2,LEN(F235)-3)),IF(RIGHT(F235,2)="B)",-1000000000*VALUE(MID(F235,2,LEN(F235)-3)),IF(RIGHT(F235,2)="k)",-1000*VALUE(MID(F235,2,LEN(F235)-3)),VALUE(SUBSTITUTE(F235,",","")))))),IF(RIGHT(F235,1)="T",1000000000000*VALUE(LEFT(F235,LEN(F235)-1)),IF(RIGHT(F235,1)="M",1000000*VALUE(LEFT(F235,LEN(F235)-1)),IF(RIGHT(F235,1)="B",1000000000*VALUE(LEFT(F235,LEN(F235)-1)),IF(RIGHT(F235,1)="%",0.01*VALUE(LEFT(F235,LEN(F235)-1)),IF(RIGHT(F235,1)="k",1000*VALUE(LEFT(F235,LEN(F235)-1)),VALUE(SUBSTITUTE(F235,",",""))))))))),"N/A")</f>
        <v/>
      </c>
      <c r="N235">
        <f>IFERROR(IF(TRIM(G235)="-", "N/A", IF(RIGHT(G235,1)=")",IF(RIGHT(G235,2)="T)",-1000000000000*VALUE(MID(G235,2,LEN(G235)-3)),IF(RIGHT(G235,2)="M)",-1000000*VALUE(MID(G235,2,LEN(G235)-3)),IF(RIGHT(G235,2)="B)",-1000000000*VALUE(MID(G235,2,LEN(G235)-3)),IF(RIGHT(G235,2)="k)",-1000*VALUE(MID(G235,2,LEN(G235)-3)),VALUE(SUBSTITUTE(G235,",","")))))),IF(RIGHT(G235,1)="T",1000000000000*VALUE(LEFT(G235,LEN(G235)-1)),IF(RIGHT(G235,1)="M",1000000*VALUE(LEFT(G235,LEN(G235)-1)),IF(RIGHT(G235,1)="B",1000000000*VALUE(LEFT(G235,LEN(G235)-1)),IF(RIGHT(G235,1)="%",0.01*VALUE(LEFT(G235,LEN(G235)-1)),IF(RIGHT(G235,1)="k",1000*VALUE(LEFT(G235,LEN(G235)-1)),VALUE(SUBSTITUTE(G235,",",""))))))))),"N/A")</f>
        <v/>
      </c>
      <c r="P235">
        <f>MAX(J235:N235)</f>
        <v/>
      </c>
      <c r="Q235">
        <f>IFERROR(J144+MATCH(P235,J235:N235,0)-1,"")</f>
        <v/>
      </c>
      <c r="R235">
        <f>IF(Q235="","",MIN(J235:N235))</f>
        <v/>
      </c>
      <c r="S235">
        <f>IFERROR(J144+MATCH(R235,J235:N235,0)-1,"")</f>
        <v/>
      </c>
      <c r="T235">
        <f>IFERROR(AVERAGE(J235:N235),"")</f>
        <v/>
      </c>
      <c r="U235">
        <f>IFERROR(STDEV(J235:N235),"")</f>
        <v/>
      </c>
      <c r="V235">
        <f>IFERROR(IF(C235="-","",IF(ISBLANK(B235),"",IF(OR(ISNUMBER(FIND("Growth",B235)),ISNUMBER(FIND("Margin",B235))),"",(J235-T235)/U235))),"")</f>
        <v/>
      </c>
      <c r="W235">
        <f>IFERROR(IF(OR(D235="-",ISBLANK(D235)),"",(K235-T235)/U235),"")</f>
        <v/>
      </c>
      <c r="X235">
        <f>IFERROR(IF(OR(E235="-",ISBLANK(E235)),"",(L235-T235)/U235),"")</f>
        <v/>
      </c>
      <c r="Y235">
        <f>IFERROR(IF(OR(F235="-",ISBLANK(F235)),"",(M235-T235)/U235),"")</f>
        <v/>
      </c>
      <c r="Z235">
        <f>IFERROR(IF(OR(G235="-",ISBLANK(G235)),"",(N235-T235)/U235),"")</f>
        <v/>
      </c>
      <c r="AA235">
        <f>IF(MAX(MAX(V235:Z235),ABS(MIN(V235:Z235)))=ABS(MIN(V235:Z235)),MIN(V235:Z235),MAX(V235:Z235))</f>
        <v/>
      </c>
      <c r="AB235">
        <f>IFERROR(V144+MATCH(AA235,V235:Z235,0)-1,"")</f>
        <v/>
      </c>
      <c r="AC235">
        <f>IF(AB235&lt;&gt;"",IF(S235=AB235,"Low",IF(AB235=Q235,"High","")),"")</f>
        <v/>
      </c>
      <c r="AE235">
        <f>IF(ISNUMBER(MATCH("N/A",J235:N235,0)),"",IFERROR((5 * SUMPRODUCT(J144:N144,J235:N235) - PRODUCT(SUM(J144:N144),SUM(J235:N235))) / ((5 * SUM((J144^2)+(K144^2)+(L144^2)+(M144^2)+(N144^2))) - SUM(J144:N144)^2),""))</f>
        <v/>
      </c>
      <c r="AF235">
        <f>IFERROR(CORREL(J144:N144,J235:N235),"")</f>
        <v/>
      </c>
      <c r="AZ235">
        <f>IF(Q235=S235,0,1)</f>
        <v/>
      </c>
      <c r="BA235">
        <f>IF(AZ235=1,IF(Q235="","",IF(Q235=N144,"Yes","No")),"")</f>
        <v/>
      </c>
      <c r="BB235">
        <f>IF(BA235="Yes",P235,"")</f>
        <v/>
      </c>
      <c r="BC235">
        <f>IF(AZ235=1,IF(S235="","",IF(S235=N144,"Yes","No")),"")</f>
        <v/>
      </c>
      <c r="BD235">
        <f>IF(BC235="Yes",R235,"")</f>
        <v/>
      </c>
      <c r="BE235">
        <f>IFERROR(IF(SIGN(AE235)=1,"Increasing",IF(SIGN(AE235)=-1,"Decreasing","")),"")</f>
        <v/>
      </c>
      <c r="BF235">
        <f>IF(OR(AND(BE235="Increasing",BA235="Yes"),AND(BE235="Decreasing",BC235="Yes")),"Yes","No")</f>
        <v/>
      </c>
      <c r="BG235">
        <f>IF(I235="pos_trend","Yes","No")</f>
        <v/>
      </c>
      <c r="BH235">
        <f>IF(AF235&lt;&gt;"",IF(ABS(AF235)&gt;0.8,"Yes","No"),"")</f>
        <v/>
      </c>
    </row>
    <row r="236" spans="1:60">
      <c s="1" r="A236" t="n">
        <v>8</v>
      </c>
      <c r="B236" t="s">
        <v>583</v>
      </c>
      <c r="C236" t="s">
        <v>264</v>
      </c>
      <c r="D236" t="s">
        <v>2068</v>
      </c>
      <c r="E236" t="s">
        <v>264</v>
      </c>
      <c r="F236" t="s">
        <v>264</v>
      </c>
      <c r="G236" t="s">
        <v>264</v>
      </c>
      <c r="H236" t="s"/>
      <c r="I236">
        <f>IF(AND(K236&gt; J236, L236&gt; K236, M236&gt; L236, N236&gt; M236), "pos_trend", IF(AND(K236&lt; J236, L236&lt; K236, M236&lt; L236, N236&lt; M236), "neg_trend", "N/A"))</f>
        <v/>
      </c>
      <c r="J236">
        <f>IFERROR(IF(TRIM(C236)="-", "N/A", IF(RIGHT(C236,1)=")",IF(RIGHT(C236,2)="T)",-1000000000000*VALUE(MID(C236,2,LEN(C236)-3)),IF(RIGHT(C236,2)="M)",-1000000*VALUE(MID(C236,2,LEN(C236)-3)),IF(RIGHT(C236,2)="B)",-1000000000*VALUE(MID(C236,2,LEN(C236)-3)),IF(RIGHT(C236,2)="k)",-1000*VALUE(MID(C236,2,LEN(C236)-3)),VALUE(SUBSTITUTE(C236,",","")))))),IF(RIGHT(C236,1)="T",1000000000000*VALUE(LEFT(C236,LEN(C236)-1)),IF(RIGHT(C236,1)="M",1000000*VALUE(LEFT(C236,LEN(C236)-1)),IF(RIGHT(C236,1)="B",1000000000*VALUE(LEFT(C236,LEN(C236)-1)),IF(RIGHT(C236,1)="%",0.01*VALUE(LEFT(C236,LEN(C236)-1)),IF(RIGHT(C236,1)="k",1000*VALUE(LEFT(C236,LEN(C236)-1)),VALUE(SUBSTITUTE(C236,",",""))))))))),"N/A")</f>
        <v/>
      </c>
      <c r="K236">
        <f>IFERROR(IF(TRIM(D236)="-", "N/A", IF(RIGHT(D236,1)=")",IF(RIGHT(D236,2)="T)",-1000000000000*VALUE(MID(D236,2,LEN(D236)-3)),IF(RIGHT(D236,2)="M)",-1000000*VALUE(MID(D236,2,LEN(D236)-3)),IF(RIGHT(D236,2)="B)",-1000000000*VALUE(MID(D236,2,LEN(D236)-3)),IF(RIGHT(D236,2)="k)",-1000*VALUE(MID(D236,2,LEN(D236)-3)),VALUE(SUBSTITUTE(D236,",","")))))),IF(RIGHT(D236,1)="T",1000000000000*VALUE(LEFT(D236,LEN(D236)-1)),IF(RIGHT(D236,1)="M",1000000*VALUE(LEFT(D236,LEN(D236)-1)),IF(RIGHT(D236,1)="B",1000000000*VALUE(LEFT(D236,LEN(D236)-1)),IF(RIGHT(D236,1)="%",0.01*VALUE(LEFT(D236,LEN(D236)-1)),IF(RIGHT(D236,1)="k",1000*VALUE(LEFT(D236,LEN(D236)-1)),VALUE(SUBSTITUTE(D236,",",""))))))))),"N/A")</f>
        <v/>
      </c>
      <c r="L236">
        <f>IFERROR(IF(TRIM(E236)="-", "N/A", IF(RIGHT(E236,1)=")",IF(RIGHT(E236,2)="T)",-1000000000000*VALUE(MID(E236,2,LEN(E236)-3)),IF(RIGHT(E236,2)="M)",-1000000*VALUE(MID(E236,2,LEN(E236)-3)),IF(RIGHT(E236,2)="B)",-1000000000*VALUE(MID(E236,2,LEN(E236)-3)),IF(RIGHT(E236,2)="k)",-1000*VALUE(MID(E236,2,LEN(E236)-3)),VALUE(SUBSTITUTE(E236,",","")))))),IF(RIGHT(E236,1)="T",1000000000000*VALUE(LEFT(E236,LEN(E236)-1)),IF(RIGHT(E236,1)="M",1000000*VALUE(LEFT(E236,LEN(E236)-1)),IF(RIGHT(E236,1)="B",1000000000*VALUE(LEFT(E236,LEN(E236)-1)),IF(RIGHT(E236,1)="%",0.01*VALUE(LEFT(E236,LEN(E236)-1)),IF(RIGHT(E236,1)="k",1000*VALUE(LEFT(E236,LEN(E236)-1)),VALUE(SUBSTITUTE(E236,",",""))))))))),"N/A")</f>
        <v/>
      </c>
      <c r="M236">
        <f>IFERROR(IF(TRIM(F236)="-", "N/A", IF(RIGHT(F236,1)=")",IF(RIGHT(F236,2)="T)",-1000000000000*VALUE(MID(F236,2,LEN(F236)-3)),IF(RIGHT(F236,2)="M)",-1000000*VALUE(MID(F236,2,LEN(F236)-3)),IF(RIGHT(F236,2)="B)",-1000000000*VALUE(MID(F236,2,LEN(F236)-3)),IF(RIGHT(F236,2)="k)",-1000*VALUE(MID(F236,2,LEN(F236)-3)),VALUE(SUBSTITUTE(F236,",","")))))),IF(RIGHT(F236,1)="T",1000000000000*VALUE(LEFT(F236,LEN(F236)-1)),IF(RIGHT(F236,1)="M",1000000*VALUE(LEFT(F236,LEN(F236)-1)),IF(RIGHT(F236,1)="B",1000000000*VALUE(LEFT(F236,LEN(F236)-1)),IF(RIGHT(F236,1)="%",0.01*VALUE(LEFT(F236,LEN(F236)-1)),IF(RIGHT(F236,1)="k",1000*VALUE(LEFT(F236,LEN(F236)-1)),VALUE(SUBSTITUTE(F236,",",""))))))))),"N/A")</f>
        <v/>
      </c>
      <c r="N236">
        <f>IFERROR(IF(TRIM(G236)="-", "N/A", IF(RIGHT(G236,1)=")",IF(RIGHT(G236,2)="T)",-1000000000000*VALUE(MID(G236,2,LEN(G236)-3)),IF(RIGHT(G236,2)="M)",-1000000*VALUE(MID(G236,2,LEN(G236)-3)),IF(RIGHT(G236,2)="B)",-1000000000*VALUE(MID(G236,2,LEN(G236)-3)),IF(RIGHT(G236,2)="k)",-1000*VALUE(MID(G236,2,LEN(G236)-3)),VALUE(SUBSTITUTE(G236,",","")))))),IF(RIGHT(G236,1)="T",1000000000000*VALUE(LEFT(G236,LEN(G236)-1)),IF(RIGHT(G236,1)="M",1000000*VALUE(LEFT(G236,LEN(G236)-1)),IF(RIGHT(G236,1)="B",1000000000*VALUE(LEFT(G236,LEN(G236)-1)),IF(RIGHT(G236,1)="%",0.01*VALUE(LEFT(G236,LEN(G236)-1)),IF(RIGHT(G236,1)="k",1000*VALUE(LEFT(G236,LEN(G236)-1)),VALUE(SUBSTITUTE(G236,",",""))))))))),"N/A")</f>
        <v/>
      </c>
      <c r="P236">
        <f>MAX(J236:N236)</f>
        <v/>
      </c>
      <c r="Q236">
        <f>IFERROR(J144+MATCH(P236,J236:N236,0)-1,"")</f>
        <v/>
      </c>
      <c r="R236">
        <f>IF(Q236="","",MIN(J236:N236))</f>
        <v/>
      </c>
      <c r="S236">
        <f>IFERROR(J144+MATCH(R236,J236:N236,0)-1,"")</f>
        <v/>
      </c>
      <c r="T236">
        <f>IFERROR(AVERAGE(J236:N236),"")</f>
        <v/>
      </c>
      <c r="U236">
        <f>IFERROR(STDEV(J236:N236),"")</f>
        <v/>
      </c>
      <c r="V236">
        <f>IFERROR(IF(C236="-","",IF(ISBLANK(B236),"",IF(OR(ISNUMBER(FIND("Growth",B236)),ISNUMBER(FIND("Margin",B236))),"",(J236-T236)/U236))),"")</f>
        <v/>
      </c>
      <c r="W236">
        <f>IFERROR(IF(OR(D236="-",ISBLANK(D236)),"",(K236-T236)/U236),"")</f>
        <v/>
      </c>
      <c r="X236">
        <f>IFERROR(IF(OR(E236="-",ISBLANK(E236)),"",(L236-T236)/U236),"")</f>
        <v/>
      </c>
      <c r="Y236">
        <f>IFERROR(IF(OR(F236="-",ISBLANK(F236)),"",(M236-T236)/U236),"")</f>
        <v/>
      </c>
      <c r="Z236">
        <f>IFERROR(IF(OR(G236="-",ISBLANK(G236)),"",(N236-T236)/U236),"")</f>
        <v/>
      </c>
      <c r="AA236">
        <f>IF(MAX(MAX(V236:Z236),ABS(MIN(V236:Z236)))=ABS(MIN(V236:Z236)),MIN(V236:Z236),MAX(V236:Z236))</f>
        <v/>
      </c>
      <c r="AB236">
        <f>IFERROR(V144+MATCH(AA236,V236:Z236,0)-1,"")</f>
        <v/>
      </c>
      <c r="AC236">
        <f>IF(AB236&lt;&gt;"",IF(S236=AB236,"Low",IF(AB236=Q236,"High","")),"")</f>
        <v/>
      </c>
      <c r="AE236">
        <f>IF(ISNUMBER(MATCH("N/A",J236:N236,0)),"",IFERROR((5 * SUMPRODUCT(J144:N144,J236:N236) - PRODUCT(SUM(J144:N144),SUM(J236:N236))) / ((5 * SUM((J144^2)+(K144^2)+(L144^2)+(M144^2)+(N144^2))) - SUM(J144:N144)^2),""))</f>
        <v/>
      </c>
      <c r="AF236">
        <f>IFERROR(CORREL(J144:N144,J236:N236),"")</f>
        <v/>
      </c>
      <c r="AZ236">
        <f>IF(Q236=S236,0,1)</f>
        <v/>
      </c>
      <c r="BA236">
        <f>IF(AZ236=1,IF(Q236="","",IF(Q236=N144,"Yes","No")),"")</f>
        <v/>
      </c>
      <c r="BB236">
        <f>IF(BA236="Yes",P236,"")</f>
        <v/>
      </c>
      <c r="BC236">
        <f>IF(AZ236=1,IF(S236="","",IF(S236=N144,"Yes","No")),"")</f>
        <v/>
      </c>
      <c r="BD236">
        <f>IF(BC236="Yes",R236,"")</f>
        <v/>
      </c>
      <c r="BE236">
        <f>IFERROR(IF(SIGN(AE236)=1,"Increasing",IF(SIGN(AE236)=-1,"Decreasing","")),"")</f>
        <v/>
      </c>
      <c r="BF236">
        <f>IF(OR(AND(BE236="Increasing",BA236="Yes"),AND(BE236="Decreasing",BC236="Yes")),"Yes","No")</f>
        <v/>
      </c>
      <c r="BG236">
        <f>IF(I236="pos_trend","Yes","No")</f>
        <v/>
      </c>
      <c r="BH236">
        <f>IF(AF236&lt;&gt;"",IF(ABS(AF236)&gt;0.8,"Yes","No"),"")</f>
        <v/>
      </c>
    </row>
    <row r="237" spans="1:60">
      <c s="1" r="A237" t="n">
        <v>9</v>
      </c>
      <c r="B237" t="s">
        <v>584</v>
      </c>
      <c r="C237" t="s">
        <v>264</v>
      </c>
      <c r="D237" t="s">
        <v>264</v>
      </c>
      <c r="E237" t="s">
        <v>264</v>
      </c>
      <c r="F237" t="s">
        <v>264</v>
      </c>
      <c r="G237" t="s">
        <v>264</v>
      </c>
      <c r="H237" t="s"/>
      <c r="I237">
        <f>IF(AND(K237&gt; J237, L237&gt; K237, M237&gt; L237, N237&gt; M237), "pos_trend", IF(AND(K237&lt; J237, L237&lt; K237, M237&lt; L237, N237&lt; M237), "neg_trend", "N/A"))</f>
        <v/>
      </c>
      <c r="J237">
        <f>IFERROR(IF(TRIM(C237)="-", "N/A", IF(RIGHT(C237,1)=")",IF(RIGHT(C237,2)="T)",-1000000000000*VALUE(MID(C237,2,LEN(C237)-3)),IF(RIGHT(C237,2)="M)",-1000000*VALUE(MID(C237,2,LEN(C237)-3)),IF(RIGHT(C237,2)="B)",-1000000000*VALUE(MID(C237,2,LEN(C237)-3)),IF(RIGHT(C237,2)="k)",-1000*VALUE(MID(C237,2,LEN(C237)-3)),VALUE(SUBSTITUTE(C237,",","")))))),IF(RIGHT(C237,1)="T",1000000000000*VALUE(LEFT(C237,LEN(C237)-1)),IF(RIGHT(C237,1)="M",1000000*VALUE(LEFT(C237,LEN(C237)-1)),IF(RIGHT(C237,1)="B",1000000000*VALUE(LEFT(C237,LEN(C237)-1)),IF(RIGHT(C237,1)="%",0.01*VALUE(LEFT(C237,LEN(C237)-1)),IF(RIGHT(C237,1)="k",1000*VALUE(LEFT(C237,LEN(C237)-1)),VALUE(SUBSTITUTE(C237,",",""))))))))),"N/A")</f>
        <v/>
      </c>
      <c r="K237">
        <f>IFERROR(IF(TRIM(D237)="-", "N/A", IF(RIGHT(D237,1)=")",IF(RIGHT(D237,2)="T)",-1000000000000*VALUE(MID(D237,2,LEN(D237)-3)),IF(RIGHT(D237,2)="M)",-1000000*VALUE(MID(D237,2,LEN(D237)-3)),IF(RIGHT(D237,2)="B)",-1000000000*VALUE(MID(D237,2,LEN(D237)-3)),IF(RIGHT(D237,2)="k)",-1000*VALUE(MID(D237,2,LEN(D237)-3)),VALUE(SUBSTITUTE(D237,",","")))))),IF(RIGHT(D237,1)="T",1000000000000*VALUE(LEFT(D237,LEN(D237)-1)),IF(RIGHT(D237,1)="M",1000000*VALUE(LEFT(D237,LEN(D237)-1)),IF(RIGHT(D237,1)="B",1000000000*VALUE(LEFT(D237,LEN(D237)-1)),IF(RIGHT(D237,1)="%",0.01*VALUE(LEFT(D237,LEN(D237)-1)),IF(RIGHT(D237,1)="k",1000*VALUE(LEFT(D237,LEN(D237)-1)),VALUE(SUBSTITUTE(D237,",",""))))))))),"N/A")</f>
        <v/>
      </c>
      <c r="L237">
        <f>IFERROR(IF(TRIM(E237)="-", "N/A", IF(RIGHT(E237,1)=")",IF(RIGHT(E237,2)="T)",-1000000000000*VALUE(MID(E237,2,LEN(E237)-3)),IF(RIGHT(E237,2)="M)",-1000000*VALUE(MID(E237,2,LEN(E237)-3)),IF(RIGHT(E237,2)="B)",-1000000000*VALUE(MID(E237,2,LEN(E237)-3)),IF(RIGHT(E237,2)="k)",-1000*VALUE(MID(E237,2,LEN(E237)-3)),VALUE(SUBSTITUTE(E237,",","")))))),IF(RIGHT(E237,1)="T",1000000000000*VALUE(LEFT(E237,LEN(E237)-1)),IF(RIGHT(E237,1)="M",1000000*VALUE(LEFT(E237,LEN(E237)-1)),IF(RIGHT(E237,1)="B",1000000000*VALUE(LEFT(E237,LEN(E237)-1)),IF(RIGHT(E237,1)="%",0.01*VALUE(LEFT(E237,LEN(E237)-1)),IF(RIGHT(E237,1)="k",1000*VALUE(LEFT(E237,LEN(E237)-1)),VALUE(SUBSTITUTE(E237,",",""))))))))),"N/A")</f>
        <v/>
      </c>
      <c r="M237">
        <f>IFERROR(IF(TRIM(F237)="-", "N/A", IF(RIGHT(F237,1)=")",IF(RIGHT(F237,2)="T)",-1000000000000*VALUE(MID(F237,2,LEN(F237)-3)),IF(RIGHT(F237,2)="M)",-1000000*VALUE(MID(F237,2,LEN(F237)-3)),IF(RIGHT(F237,2)="B)",-1000000000*VALUE(MID(F237,2,LEN(F237)-3)),IF(RIGHT(F237,2)="k)",-1000*VALUE(MID(F237,2,LEN(F237)-3)),VALUE(SUBSTITUTE(F237,",","")))))),IF(RIGHT(F237,1)="T",1000000000000*VALUE(LEFT(F237,LEN(F237)-1)),IF(RIGHT(F237,1)="M",1000000*VALUE(LEFT(F237,LEN(F237)-1)),IF(RIGHT(F237,1)="B",1000000000*VALUE(LEFT(F237,LEN(F237)-1)),IF(RIGHT(F237,1)="%",0.01*VALUE(LEFT(F237,LEN(F237)-1)),IF(RIGHT(F237,1)="k",1000*VALUE(LEFT(F237,LEN(F237)-1)),VALUE(SUBSTITUTE(F237,",",""))))))))),"N/A")</f>
        <v/>
      </c>
      <c r="N237">
        <f>IFERROR(IF(TRIM(G237)="-", "N/A", IF(RIGHT(G237,1)=")",IF(RIGHT(G237,2)="T)",-1000000000000*VALUE(MID(G237,2,LEN(G237)-3)),IF(RIGHT(G237,2)="M)",-1000000*VALUE(MID(G237,2,LEN(G237)-3)),IF(RIGHT(G237,2)="B)",-1000000000*VALUE(MID(G237,2,LEN(G237)-3)),IF(RIGHT(G237,2)="k)",-1000*VALUE(MID(G237,2,LEN(G237)-3)),VALUE(SUBSTITUTE(G237,",","")))))),IF(RIGHT(G237,1)="T",1000000000000*VALUE(LEFT(G237,LEN(G237)-1)),IF(RIGHT(G237,1)="M",1000000*VALUE(LEFT(G237,LEN(G237)-1)),IF(RIGHT(G237,1)="B",1000000000*VALUE(LEFT(G237,LEN(G237)-1)),IF(RIGHT(G237,1)="%",0.01*VALUE(LEFT(G237,LEN(G237)-1)),IF(RIGHT(G237,1)="k",1000*VALUE(LEFT(G237,LEN(G237)-1)),VALUE(SUBSTITUTE(G237,",",""))))))))),"N/A")</f>
        <v/>
      </c>
      <c r="P237">
        <f>MAX(J237:N237)</f>
        <v/>
      </c>
      <c r="Q237">
        <f>IFERROR(J144+MATCH(P237,J237:N237,0)-1,"")</f>
        <v/>
      </c>
      <c r="R237">
        <f>IF(Q237="","",MIN(J237:N237))</f>
        <v/>
      </c>
      <c r="S237">
        <f>IFERROR(J144+MATCH(R237,J237:N237,0)-1,"")</f>
        <v/>
      </c>
      <c r="T237">
        <f>IFERROR(AVERAGE(J237:N237),"")</f>
        <v/>
      </c>
      <c r="U237">
        <f>IFERROR(STDEV(J237:N237),"")</f>
        <v/>
      </c>
      <c r="V237">
        <f>IFERROR(IF(C237="-","",IF(ISBLANK(B237),"",IF(OR(ISNUMBER(FIND("Growth",B237)),ISNUMBER(FIND("Margin",B237))),"",(J237-T237)/U237))),"")</f>
        <v/>
      </c>
      <c r="W237">
        <f>IFERROR(IF(OR(D237="-",ISBLANK(D237)),"",(K237-T237)/U237),"")</f>
        <v/>
      </c>
      <c r="X237">
        <f>IFERROR(IF(OR(E237="-",ISBLANK(E237)),"",(L237-T237)/U237),"")</f>
        <v/>
      </c>
      <c r="Y237">
        <f>IFERROR(IF(OR(F237="-",ISBLANK(F237)),"",(M237-T237)/U237),"")</f>
        <v/>
      </c>
      <c r="Z237">
        <f>IFERROR(IF(OR(G237="-",ISBLANK(G237)),"",(N237-T237)/U237),"")</f>
        <v/>
      </c>
      <c r="AA237">
        <f>IF(MAX(MAX(V237:Z237),ABS(MIN(V237:Z237)))=ABS(MIN(V237:Z237)),MIN(V237:Z237),MAX(V237:Z237))</f>
        <v/>
      </c>
      <c r="AB237">
        <f>IFERROR(V144+MATCH(AA237,V237:Z237,0)-1,"")</f>
        <v/>
      </c>
      <c r="AC237">
        <f>IF(AB237&lt;&gt;"",IF(S237=AB237,"Low",IF(AB237=Q237,"High","")),"")</f>
        <v/>
      </c>
      <c r="AE237">
        <f>IF(ISNUMBER(MATCH("N/A",J237:N237,0)),"",IFERROR((5 * SUMPRODUCT(J144:N144,J237:N237) - PRODUCT(SUM(J144:N144),SUM(J237:N237))) / ((5 * SUM((J144^2)+(K144^2)+(L144^2)+(M144^2)+(N144^2))) - SUM(J144:N144)^2),""))</f>
        <v/>
      </c>
      <c r="AF237">
        <f>IFERROR(CORREL(J144:N144,J237:N237),"")</f>
        <v/>
      </c>
      <c r="AZ237">
        <f>IF(Q237=S237,0,1)</f>
        <v/>
      </c>
      <c r="BA237">
        <f>IF(AZ237=1,IF(Q237="","",IF(Q237=N144,"Yes","No")),"")</f>
        <v/>
      </c>
      <c r="BB237">
        <f>IF(BA237="Yes",P237,"")</f>
        <v/>
      </c>
      <c r="BC237">
        <f>IF(AZ237=1,IF(S237="","",IF(S237=N144,"Yes","No")),"")</f>
        <v/>
      </c>
      <c r="BD237">
        <f>IF(BC237="Yes",R237,"")</f>
        <v/>
      </c>
      <c r="BE237">
        <f>IFERROR(IF(SIGN(AE237)=1,"Increasing",IF(SIGN(AE237)=-1,"Decreasing","")),"")</f>
        <v/>
      </c>
      <c r="BF237">
        <f>IF(OR(AND(BE237="Increasing",BA237="Yes"),AND(BE237="Decreasing",BC237="Yes")),"Yes","No")</f>
        <v/>
      </c>
      <c r="BG237">
        <f>IF(I237="pos_trend","Yes","No")</f>
        <v/>
      </c>
      <c r="BH237">
        <f>IF(AF237&lt;&gt;"",IF(ABS(AF237)&gt;0.8,"Yes","No"),"")</f>
        <v/>
      </c>
    </row>
    <row r="238" spans="1:60">
      <c s="1" r="A238" t="n">
        <v>10</v>
      </c>
      <c r="B238" t="s">
        <v>587</v>
      </c>
      <c r="C238" t="s">
        <v>2069</v>
      </c>
      <c r="D238" t="s">
        <v>2070</v>
      </c>
      <c r="E238" t="s">
        <v>304</v>
      </c>
      <c r="F238" t="s">
        <v>2071</v>
      </c>
      <c r="G238" t="s">
        <v>1328</v>
      </c>
      <c r="H238" t="s"/>
      <c r="I238">
        <f>IF(AND(K238&gt; J238, L238&gt; K238, M238&gt; L238, N238&gt; M238), "pos_trend", IF(AND(K238&lt; J238, L238&lt; K238, M238&lt; L238, N238&lt; M238), "neg_trend", "N/A"))</f>
        <v/>
      </c>
      <c r="J238">
        <f>IFERROR(IF(TRIM(C238)="-", "N/A", IF(RIGHT(C238,1)=")",IF(RIGHT(C238,2)="T)",-1000000000000*VALUE(MID(C238,2,LEN(C238)-3)),IF(RIGHT(C238,2)="M)",-1000000*VALUE(MID(C238,2,LEN(C238)-3)),IF(RIGHT(C238,2)="B)",-1000000000*VALUE(MID(C238,2,LEN(C238)-3)),IF(RIGHT(C238,2)="k)",-1000*VALUE(MID(C238,2,LEN(C238)-3)),VALUE(SUBSTITUTE(C238,",","")))))),IF(RIGHT(C238,1)="T",1000000000000*VALUE(LEFT(C238,LEN(C238)-1)),IF(RIGHT(C238,1)="M",1000000*VALUE(LEFT(C238,LEN(C238)-1)),IF(RIGHT(C238,1)="B",1000000000*VALUE(LEFT(C238,LEN(C238)-1)),IF(RIGHT(C238,1)="%",0.01*VALUE(LEFT(C238,LEN(C238)-1)),IF(RIGHT(C238,1)="k",1000*VALUE(LEFT(C238,LEN(C238)-1)),VALUE(SUBSTITUTE(C238,",",""))))))))),"N/A")</f>
        <v/>
      </c>
      <c r="K238">
        <f>IFERROR(IF(TRIM(D238)="-", "N/A", IF(RIGHT(D238,1)=")",IF(RIGHT(D238,2)="T)",-1000000000000*VALUE(MID(D238,2,LEN(D238)-3)),IF(RIGHT(D238,2)="M)",-1000000*VALUE(MID(D238,2,LEN(D238)-3)),IF(RIGHT(D238,2)="B)",-1000000000*VALUE(MID(D238,2,LEN(D238)-3)),IF(RIGHT(D238,2)="k)",-1000*VALUE(MID(D238,2,LEN(D238)-3)),VALUE(SUBSTITUTE(D238,",","")))))),IF(RIGHT(D238,1)="T",1000000000000*VALUE(LEFT(D238,LEN(D238)-1)),IF(RIGHT(D238,1)="M",1000000*VALUE(LEFT(D238,LEN(D238)-1)),IF(RIGHT(D238,1)="B",1000000000*VALUE(LEFT(D238,LEN(D238)-1)),IF(RIGHT(D238,1)="%",0.01*VALUE(LEFT(D238,LEN(D238)-1)),IF(RIGHT(D238,1)="k",1000*VALUE(LEFT(D238,LEN(D238)-1)),VALUE(SUBSTITUTE(D238,",",""))))))))),"N/A")</f>
        <v/>
      </c>
      <c r="L238">
        <f>IFERROR(IF(TRIM(E238)="-", "N/A", IF(RIGHT(E238,1)=")",IF(RIGHT(E238,2)="T)",-1000000000000*VALUE(MID(E238,2,LEN(E238)-3)),IF(RIGHT(E238,2)="M)",-1000000*VALUE(MID(E238,2,LEN(E238)-3)),IF(RIGHT(E238,2)="B)",-1000000000*VALUE(MID(E238,2,LEN(E238)-3)),IF(RIGHT(E238,2)="k)",-1000*VALUE(MID(E238,2,LEN(E238)-3)),VALUE(SUBSTITUTE(E238,",","")))))),IF(RIGHT(E238,1)="T",1000000000000*VALUE(LEFT(E238,LEN(E238)-1)),IF(RIGHT(E238,1)="M",1000000*VALUE(LEFT(E238,LEN(E238)-1)),IF(RIGHT(E238,1)="B",1000000000*VALUE(LEFT(E238,LEN(E238)-1)),IF(RIGHT(E238,1)="%",0.01*VALUE(LEFT(E238,LEN(E238)-1)),IF(RIGHT(E238,1)="k",1000*VALUE(LEFT(E238,LEN(E238)-1)),VALUE(SUBSTITUTE(E238,",",""))))))))),"N/A")</f>
        <v/>
      </c>
      <c r="M238">
        <f>IFERROR(IF(TRIM(F238)="-", "N/A", IF(RIGHT(F238,1)=")",IF(RIGHT(F238,2)="T)",-1000000000000*VALUE(MID(F238,2,LEN(F238)-3)),IF(RIGHT(F238,2)="M)",-1000000*VALUE(MID(F238,2,LEN(F238)-3)),IF(RIGHT(F238,2)="B)",-1000000000*VALUE(MID(F238,2,LEN(F238)-3)),IF(RIGHT(F238,2)="k)",-1000*VALUE(MID(F238,2,LEN(F238)-3)),VALUE(SUBSTITUTE(F238,",","")))))),IF(RIGHT(F238,1)="T",1000000000000*VALUE(LEFT(F238,LEN(F238)-1)),IF(RIGHT(F238,1)="M",1000000*VALUE(LEFT(F238,LEN(F238)-1)),IF(RIGHT(F238,1)="B",1000000000*VALUE(LEFT(F238,LEN(F238)-1)),IF(RIGHT(F238,1)="%",0.01*VALUE(LEFT(F238,LEN(F238)-1)),IF(RIGHT(F238,1)="k",1000*VALUE(LEFT(F238,LEN(F238)-1)),VALUE(SUBSTITUTE(F238,",",""))))))))),"N/A")</f>
        <v/>
      </c>
      <c r="N238">
        <f>IFERROR(IF(TRIM(G238)="-", "N/A", IF(RIGHT(G238,1)=")",IF(RIGHT(G238,2)="T)",-1000000000000*VALUE(MID(G238,2,LEN(G238)-3)),IF(RIGHT(G238,2)="M)",-1000000*VALUE(MID(G238,2,LEN(G238)-3)),IF(RIGHT(G238,2)="B)",-1000000000*VALUE(MID(G238,2,LEN(G238)-3)),IF(RIGHT(G238,2)="k)",-1000*VALUE(MID(G238,2,LEN(G238)-3)),VALUE(SUBSTITUTE(G238,",","")))))),IF(RIGHT(G238,1)="T",1000000000000*VALUE(LEFT(G238,LEN(G238)-1)),IF(RIGHT(G238,1)="M",1000000*VALUE(LEFT(G238,LEN(G238)-1)),IF(RIGHT(G238,1)="B",1000000000*VALUE(LEFT(G238,LEN(G238)-1)),IF(RIGHT(G238,1)="%",0.01*VALUE(LEFT(G238,LEN(G238)-1)),IF(RIGHT(G238,1)="k",1000*VALUE(LEFT(G238,LEN(G238)-1)),VALUE(SUBSTITUTE(G238,",",""))))))))),"N/A")</f>
        <v/>
      </c>
      <c r="P238">
        <f>MAX(J238:N238)</f>
        <v/>
      </c>
      <c r="Q238">
        <f>IFERROR(J144+MATCH(P238,J238:N238,0)-1,"")</f>
        <v/>
      </c>
      <c r="R238">
        <f>IF(Q238="","",MIN(J238:N238))</f>
        <v/>
      </c>
      <c r="S238">
        <f>IFERROR(J144+MATCH(R238,J238:N238,0)-1,"")</f>
        <v/>
      </c>
      <c r="T238">
        <f>IFERROR(AVERAGE(J238:N238),"")</f>
        <v/>
      </c>
      <c r="U238">
        <f>IFERROR(STDEV(J238:N238),"")</f>
        <v/>
      </c>
      <c r="V238">
        <f>IFERROR(IF(C238="-","",IF(ISBLANK(B238),"",IF(OR(ISNUMBER(FIND("Growth",B238)),ISNUMBER(FIND("Margin",B238))),"",(J238-T238)/U238))),"")</f>
        <v/>
      </c>
      <c r="W238">
        <f>IFERROR(IF(OR(D238="-",ISBLANK(D238)),"",(K238-T238)/U238),"")</f>
        <v/>
      </c>
      <c r="X238">
        <f>IFERROR(IF(OR(E238="-",ISBLANK(E238)),"",(L238-T238)/U238),"")</f>
        <v/>
      </c>
      <c r="Y238">
        <f>IFERROR(IF(OR(F238="-",ISBLANK(F238)),"",(M238-T238)/U238),"")</f>
        <v/>
      </c>
      <c r="Z238">
        <f>IFERROR(IF(OR(G238="-",ISBLANK(G238)),"",(N238-T238)/U238),"")</f>
        <v/>
      </c>
      <c r="AA238">
        <f>IF(MAX(MAX(V238:Z238),ABS(MIN(V238:Z238)))=ABS(MIN(V238:Z238)),MIN(V238:Z238),MAX(V238:Z238))</f>
        <v/>
      </c>
      <c r="AB238">
        <f>IFERROR(V144+MATCH(AA238,V238:Z238,0)-1,"")</f>
        <v/>
      </c>
      <c r="AC238">
        <f>IF(AB238&lt;&gt;"",IF(S238=AB238,"Low",IF(AB238=Q238,"High","")),"")</f>
        <v/>
      </c>
      <c r="AE238">
        <f>IF(ISNUMBER(MATCH("N/A",J238:N238,0)),"",IFERROR((5 * SUMPRODUCT(J144:N144,J238:N238) - PRODUCT(SUM(J144:N144),SUM(J238:N238))) / ((5 * SUM((J144^2)+(K144^2)+(L144^2)+(M144^2)+(N144^2))) - SUM(J144:N144)^2),""))</f>
        <v/>
      </c>
      <c r="AF238">
        <f>IFERROR(CORREL(J144:N144,J238:N238),"")</f>
        <v/>
      </c>
      <c r="AZ238">
        <f>IF(Q238=S238,0,1)</f>
        <v/>
      </c>
      <c r="BA238">
        <f>IF(AZ238=1,IF(Q238="","",IF(Q238=N144,"Yes","No")),"")</f>
        <v/>
      </c>
      <c r="BB238">
        <f>IF(BA238="Yes",P238,"")</f>
        <v/>
      </c>
      <c r="BC238">
        <f>IF(AZ238=1,IF(S238="","",IF(S238=N144,"Yes","No")),"")</f>
        <v/>
      </c>
      <c r="BD238">
        <f>IF(BC238="Yes",R238,"")</f>
        <v/>
      </c>
      <c r="BE238">
        <f>IFERROR(IF(SIGN(AE238)=1,"Increasing",IF(SIGN(AE238)=-1,"Decreasing","")),"")</f>
        <v/>
      </c>
      <c r="BF238">
        <f>IF(OR(AND(BE238="Increasing",BA238="Yes"),AND(BE238="Decreasing",BC238="Yes")),"Yes","No")</f>
        <v/>
      </c>
      <c r="BG238">
        <f>IF(I238="pos_trend","Yes","No")</f>
        <v/>
      </c>
      <c r="BH238">
        <f>IF(AF238&lt;&gt;"",IF(ABS(AF238)&gt;0.8,"Yes","No"),"")</f>
        <v/>
      </c>
    </row>
    <row r="239" spans="1:60">
      <c s="1" r="A239" t="n">
        <v>11</v>
      </c>
      <c r="B239" t="s">
        <v>593</v>
      </c>
      <c r="C239" t="s">
        <v>2072</v>
      </c>
      <c r="D239" t="s">
        <v>2073</v>
      </c>
      <c r="E239" t="s">
        <v>2074</v>
      </c>
      <c r="F239" t="s">
        <v>2075</v>
      </c>
      <c r="G239" t="s">
        <v>2076</v>
      </c>
      <c r="H239" t="s"/>
      <c r="I239">
        <f>IF(AND(K239&gt; J239, L239&gt; K239, M239&gt; L239, N239&gt; M239), "pos_trend", IF(AND(K239&lt; J239, L239&lt; K239, M239&lt; L239, N239&lt; M239), "neg_trend", "N/A"))</f>
        <v/>
      </c>
      <c r="J239">
        <f>IFERROR(IF(TRIM(C239)="-", "N/A", IF(RIGHT(C239,1)=")",IF(RIGHT(C239,2)="T)",-1000000000000*VALUE(MID(C239,2,LEN(C239)-3)),IF(RIGHT(C239,2)="M)",-1000000*VALUE(MID(C239,2,LEN(C239)-3)),IF(RIGHT(C239,2)="B)",-1000000000*VALUE(MID(C239,2,LEN(C239)-3)),IF(RIGHT(C239,2)="k)",-1000*VALUE(MID(C239,2,LEN(C239)-3)),VALUE(SUBSTITUTE(C239,",","")))))),IF(RIGHT(C239,1)="T",1000000000000*VALUE(LEFT(C239,LEN(C239)-1)),IF(RIGHT(C239,1)="M",1000000*VALUE(LEFT(C239,LEN(C239)-1)),IF(RIGHT(C239,1)="B",1000000000*VALUE(LEFT(C239,LEN(C239)-1)),IF(RIGHT(C239,1)="%",0.01*VALUE(LEFT(C239,LEN(C239)-1)),IF(RIGHT(C239,1)="k",1000*VALUE(LEFT(C239,LEN(C239)-1)),VALUE(SUBSTITUTE(C239,",",""))))))))),"N/A")</f>
        <v/>
      </c>
      <c r="K239">
        <f>IFERROR(IF(TRIM(D239)="-", "N/A", IF(RIGHT(D239,1)=")",IF(RIGHT(D239,2)="T)",-1000000000000*VALUE(MID(D239,2,LEN(D239)-3)),IF(RIGHT(D239,2)="M)",-1000000*VALUE(MID(D239,2,LEN(D239)-3)),IF(RIGHT(D239,2)="B)",-1000000000*VALUE(MID(D239,2,LEN(D239)-3)),IF(RIGHT(D239,2)="k)",-1000*VALUE(MID(D239,2,LEN(D239)-3)),VALUE(SUBSTITUTE(D239,",","")))))),IF(RIGHT(D239,1)="T",1000000000000*VALUE(LEFT(D239,LEN(D239)-1)),IF(RIGHT(D239,1)="M",1000000*VALUE(LEFT(D239,LEN(D239)-1)),IF(RIGHT(D239,1)="B",1000000000*VALUE(LEFT(D239,LEN(D239)-1)),IF(RIGHT(D239,1)="%",0.01*VALUE(LEFT(D239,LEN(D239)-1)),IF(RIGHT(D239,1)="k",1000*VALUE(LEFT(D239,LEN(D239)-1)),VALUE(SUBSTITUTE(D239,",",""))))))))),"N/A")</f>
        <v/>
      </c>
      <c r="L239">
        <f>IFERROR(IF(TRIM(E239)="-", "N/A", IF(RIGHT(E239,1)=")",IF(RIGHT(E239,2)="T)",-1000000000000*VALUE(MID(E239,2,LEN(E239)-3)),IF(RIGHT(E239,2)="M)",-1000000*VALUE(MID(E239,2,LEN(E239)-3)),IF(RIGHT(E239,2)="B)",-1000000000*VALUE(MID(E239,2,LEN(E239)-3)),IF(RIGHT(E239,2)="k)",-1000*VALUE(MID(E239,2,LEN(E239)-3)),VALUE(SUBSTITUTE(E239,",","")))))),IF(RIGHT(E239,1)="T",1000000000000*VALUE(LEFT(E239,LEN(E239)-1)),IF(RIGHT(E239,1)="M",1000000*VALUE(LEFT(E239,LEN(E239)-1)),IF(RIGHT(E239,1)="B",1000000000*VALUE(LEFT(E239,LEN(E239)-1)),IF(RIGHT(E239,1)="%",0.01*VALUE(LEFT(E239,LEN(E239)-1)),IF(RIGHT(E239,1)="k",1000*VALUE(LEFT(E239,LEN(E239)-1)),VALUE(SUBSTITUTE(E239,",",""))))))))),"N/A")</f>
        <v/>
      </c>
      <c r="M239">
        <f>IFERROR(IF(TRIM(F239)="-", "N/A", IF(RIGHT(F239,1)=")",IF(RIGHT(F239,2)="T)",-1000000000000*VALUE(MID(F239,2,LEN(F239)-3)),IF(RIGHT(F239,2)="M)",-1000000*VALUE(MID(F239,2,LEN(F239)-3)),IF(RIGHT(F239,2)="B)",-1000000000*VALUE(MID(F239,2,LEN(F239)-3)),IF(RIGHT(F239,2)="k)",-1000*VALUE(MID(F239,2,LEN(F239)-3)),VALUE(SUBSTITUTE(F239,",","")))))),IF(RIGHT(F239,1)="T",1000000000000*VALUE(LEFT(F239,LEN(F239)-1)),IF(RIGHT(F239,1)="M",1000000*VALUE(LEFT(F239,LEN(F239)-1)),IF(RIGHT(F239,1)="B",1000000000*VALUE(LEFT(F239,LEN(F239)-1)),IF(RIGHT(F239,1)="%",0.01*VALUE(LEFT(F239,LEN(F239)-1)),IF(RIGHT(F239,1)="k",1000*VALUE(LEFT(F239,LEN(F239)-1)),VALUE(SUBSTITUTE(F239,",",""))))))))),"N/A")</f>
        <v/>
      </c>
      <c r="N239">
        <f>IFERROR(IF(TRIM(G239)="-", "N/A", IF(RIGHT(G239,1)=")",IF(RIGHT(G239,2)="T)",-1000000000000*VALUE(MID(G239,2,LEN(G239)-3)),IF(RIGHT(G239,2)="M)",-1000000*VALUE(MID(G239,2,LEN(G239)-3)),IF(RIGHT(G239,2)="B)",-1000000000*VALUE(MID(G239,2,LEN(G239)-3)),IF(RIGHT(G239,2)="k)",-1000*VALUE(MID(G239,2,LEN(G239)-3)),VALUE(SUBSTITUTE(G239,",","")))))),IF(RIGHT(G239,1)="T",1000000000000*VALUE(LEFT(G239,LEN(G239)-1)),IF(RIGHT(G239,1)="M",1000000*VALUE(LEFT(G239,LEN(G239)-1)),IF(RIGHT(G239,1)="B",1000000000*VALUE(LEFT(G239,LEN(G239)-1)),IF(RIGHT(G239,1)="%",0.01*VALUE(LEFT(G239,LEN(G239)-1)),IF(RIGHT(G239,1)="k",1000*VALUE(LEFT(G239,LEN(G239)-1)),VALUE(SUBSTITUTE(G239,",",""))))))))),"N/A")</f>
        <v/>
      </c>
      <c r="P239">
        <f>MAX(J239:N239)</f>
        <v/>
      </c>
      <c r="Q239">
        <f>IFERROR(J144+MATCH(P239,J239:N239,0)-1,"")</f>
        <v/>
      </c>
      <c r="R239">
        <f>IF(Q239="","",MIN(J239:N239))</f>
        <v/>
      </c>
      <c r="S239">
        <f>IFERROR(J144+MATCH(R239,J239:N239,0)-1,"")</f>
        <v/>
      </c>
      <c r="T239">
        <f>IFERROR(AVERAGE(J239:N239),"")</f>
        <v/>
      </c>
      <c r="U239">
        <f>IFERROR(STDEV(J239:N239),"")</f>
        <v/>
      </c>
      <c r="V239">
        <f>IFERROR(IF(C239="-","",IF(ISBLANK(B239),"",IF(OR(ISNUMBER(FIND("Growth",B239)),ISNUMBER(FIND("Margin",B239))),"",(J239-T239)/U239))),"")</f>
        <v/>
      </c>
      <c r="W239">
        <f>IFERROR(IF(OR(D239="-",ISBLANK(D239)),"",(K239-T239)/U239),"")</f>
        <v/>
      </c>
      <c r="X239">
        <f>IFERROR(IF(OR(E239="-",ISBLANK(E239)),"",(L239-T239)/U239),"")</f>
        <v/>
      </c>
      <c r="Y239">
        <f>IFERROR(IF(OR(F239="-",ISBLANK(F239)),"",(M239-T239)/U239),"")</f>
        <v/>
      </c>
      <c r="Z239">
        <f>IFERROR(IF(OR(G239="-",ISBLANK(G239)),"",(N239-T239)/U239),"")</f>
        <v/>
      </c>
      <c r="AA239">
        <f>IF(MAX(MAX(V239:Z239),ABS(MIN(V239:Z239)))=ABS(MIN(V239:Z239)),MIN(V239:Z239),MAX(V239:Z239))</f>
        <v/>
      </c>
      <c r="AB239">
        <f>IFERROR(V144+MATCH(AA239,V239:Z239,0)-1,"")</f>
        <v/>
      </c>
      <c r="AC239">
        <f>IF(AB239&lt;&gt;"",IF(S239=AB239,"Low",IF(AB239=Q239,"High","")),"")</f>
        <v/>
      </c>
      <c r="AE239">
        <f>IF(ISNUMBER(MATCH("N/A",J239:N239,0)),"",IFERROR((5 * SUMPRODUCT(J144:N144,J239:N239) - PRODUCT(SUM(J144:N144),SUM(J239:N239))) / ((5 * SUM((J144^2)+(K144^2)+(L144^2)+(M144^2)+(N144^2))) - SUM(J144:N144)^2),""))</f>
        <v/>
      </c>
      <c r="AF239">
        <f>IFERROR(CORREL(J144:N144,J239:N239),"")</f>
        <v/>
      </c>
      <c r="AZ239">
        <f>IF(Q239=S239,0,1)</f>
        <v/>
      </c>
      <c r="BA239">
        <f>IF(AZ239=1,IF(Q239="","",IF(Q239=N144,"Yes","No")),"")</f>
        <v/>
      </c>
      <c r="BB239">
        <f>IF(BA239="Yes",P239,"")</f>
        <v/>
      </c>
      <c r="BC239">
        <f>IF(AZ239=1,IF(S239="","",IF(S239=N144,"Yes","No")),"")</f>
        <v/>
      </c>
      <c r="BD239">
        <f>IF(BC239="Yes",R239,"")</f>
        <v/>
      </c>
      <c r="BE239">
        <f>IFERROR(IF(SIGN(AE239)=1,"Increasing",IF(SIGN(AE239)=-1,"Decreasing","")),"")</f>
        <v/>
      </c>
      <c r="BF239">
        <f>IF(OR(AND(BE239="Increasing",BA239="Yes"),AND(BE239="Decreasing",BC239="Yes")),"Yes","No")</f>
        <v/>
      </c>
      <c r="BG239">
        <f>IF(I239="pos_trend","Yes","No")</f>
        <v/>
      </c>
      <c r="BH239">
        <f>IF(AF239&lt;&gt;"",IF(ABS(AF239)&gt;0.8,"Yes","No"),"")</f>
        <v/>
      </c>
    </row>
    <row r="240" spans="1:60">
      <c s="1" r="A240" t="n">
        <v>12</v>
      </c>
      <c r="B240" t="s">
        <v>599</v>
      </c>
      <c r="C240" t="s">
        <v>2077</v>
      </c>
      <c r="D240" t="s">
        <v>2078</v>
      </c>
      <c r="E240" t="s">
        <v>2079</v>
      </c>
      <c r="F240" t="s">
        <v>2080</v>
      </c>
      <c r="G240" t="s">
        <v>2081</v>
      </c>
      <c r="H240" t="s"/>
      <c r="I240">
        <f>IF(AND(K240&gt; J240, L240&gt; K240, M240&gt; L240, N240&gt; M240), "pos_trend", IF(AND(K240&lt; J240, L240&lt; K240, M240&lt; L240, N240&lt; M240), "neg_trend", "N/A"))</f>
        <v/>
      </c>
      <c r="J240">
        <f>IFERROR(IF(TRIM(C240)="-", "N/A", IF(RIGHT(C240,1)=")",IF(RIGHT(C240,2)="T)",-1000000000000*VALUE(MID(C240,2,LEN(C240)-3)),IF(RIGHT(C240,2)="M)",-1000000*VALUE(MID(C240,2,LEN(C240)-3)),IF(RIGHT(C240,2)="B)",-1000000000*VALUE(MID(C240,2,LEN(C240)-3)),IF(RIGHT(C240,2)="k)",-1000*VALUE(MID(C240,2,LEN(C240)-3)),VALUE(SUBSTITUTE(C240,",","")))))),IF(RIGHT(C240,1)="T",1000000000000*VALUE(LEFT(C240,LEN(C240)-1)),IF(RIGHT(C240,1)="M",1000000*VALUE(LEFT(C240,LEN(C240)-1)),IF(RIGHT(C240,1)="B",1000000000*VALUE(LEFT(C240,LEN(C240)-1)),IF(RIGHT(C240,1)="%",0.01*VALUE(LEFT(C240,LEN(C240)-1)),IF(RIGHT(C240,1)="k",1000*VALUE(LEFT(C240,LEN(C240)-1)),VALUE(SUBSTITUTE(C240,",",""))))))))),"N/A")</f>
        <v/>
      </c>
      <c r="K240">
        <f>IFERROR(IF(TRIM(D240)="-", "N/A", IF(RIGHT(D240,1)=")",IF(RIGHT(D240,2)="T)",-1000000000000*VALUE(MID(D240,2,LEN(D240)-3)),IF(RIGHT(D240,2)="M)",-1000000*VALUE(MID(D240,2,LEN(D240)-3)),IF(RIGHT(D240,2)="B)",-1000000000*VALUE(MID(D240,2,LEN(D240)-3)),IF(RIGHT(D240,2)="k)",-1000*VALUE(MID(D240,2,LEN(D240)-3)),VALUE(SUBSTITUTE(D240,",","")))))),IF(RIGHT(D240,1)="T",1000000000000*VALUE(LEFT(D240,LEN(D240)-1)),IF(RIGHT(D240,1)="M",1000000*VALUE(LEFT(D240,LEN(D240)-1)),IF(RIGHT(D240,1)="B",1000000000*VALUE(LEFT(D240,LEN(D240)-1)),IF(RIGHT(D240,1)="%",0.01*VALUE(LEFT(D240,LEN(D240)-1)),IF(RIGHT(D240,1)="k",1000*VALUE(LEFT(D240,LEN(D240)-1)),VALUE(SUBSTITUTE(D240,",",""))))))))),"N/A")</f>
        <v/>
      </c>
      <c r="L240">
        <f>IFERROR(IF(TRIM(E240)="-", "N/A", IF(RIGHT(E240,1)=")",IF(RIGHT(E240,2)="T)",-1000000000000*VALUE(MID(E240,2,LEN(E240)-3)),IF(RIGHT(E240,2)="M)",-1000000*VALUE(MID(E240,2,LEN(E240)-3)),IF(RIGHT(E240,2)="B)",-1000000000*VALUE(MID(E240,2,LEN(E240)-3)),IF(RIGHT(E240,2)="k)",-1000*VALUE(MID(E240,2,LEN(E240)-3)),VALUE(SUBSTITUTE(E240,",","")))))),IF(RIGHT(E240,1)="T",1000000000000*VALUE(LEFT(E240,LEN(E240)-1)),IF(RIGHT(E240,1)="M",1000000*VALUE(LEFT(E240,LEN(E240)-1)),IF(RIGHT(E240,1)="B",1000000000*VALUE(LEFT(E240,LEN(E240)-1)),IF(RIGHT(E240,1)="%",0.01*VALUE(LEFT(E240,LEN(E240)-1)),IF(RIGHT(E240,1)="k",1000*VALUE(LEFT(E240,LEN(E240)-1)),VALUE(SUBSTITUTE(E240,",",""))))))))),"N/A")</f>
        <v/>
      </c>
      <c r="M240">
        <f>IFERROR(IF(TRIM(F240)="-", "N/A", IF(RIGHT(F240,1)=")",IF(RIGHT(F240,2)="T)",-1000000000000*VALUE(MID(F240,2,LEN(F240)-3)),IF(RIGHT(F240,2)="M)",-1000000*VALUE(MID(F240,2,LEN(F240)-3)),IF(RIGHT(F240,2)="B)",-1000000000*VALUE(MID(F240,2,LEN(F240)-3)),IF(RIGHT(F240,2)="k)",-1000*VALUE(MID(F240,2,LEN(F240)-3)),VALUE(SUBSTITUTE(F240,",","")))))),IF(RIGHT(F240,1)="T",1000000000000*VALUE(LEFT(F240,LEN(F240)-1)),IF(RIGHT(F240,1)="M",1000000*VALUE(LEFT(F240,LEN(F240)-1)),IF(RIGHT(F240,1)="B",1000000000*VALUE(LEFT(F240,LEN(F240)-1)),IF(RIGHT(F240,1)="%",0.01*VALUE(LEFT(F240,LEN(F240)-1)),IF(RIGHT(F240,1)="k",1000*VALUE(LEFT(F240,LEN(F240)-1)),VALUE(SUBSTITUTE(F240,",",""))))))))),"N/A")</f>
        <v/>
      </c>
      <c r="N240">
        <f>IFERROR(IF(TRIM(G240)="-", "N/A", IF(RIGHT(G240,1)=")",IF(RIGHT(G240,2)="T)",-1000000000000*VALUE(MID(G240,2,LEN(G240)-3)),IF(RIGHT(G240,2)="M)",-1000000*VALUE(MID(G240,2,LEN(G240)-3)),IF(RIGHT(G240,2)="B)",-1000000000*VALUE(MID(G240,2,LEN(G240)-3)),IF(RIGHT(G240,2)="k)",-1000*VALUE(MID(G240,2,LEN(G240)-3)),VALUE(SUBSTITUTE(G240,",","")))))),IF(RIGHT(G240,1)="T",1000000000000*VALUE(LEFT(G240,LEN(G240)-1)),IF(RIGHT(G240,1)="M",1000000*VALUE(LEFT(G240,LEN(G240)-1)),IF(RIGHT(G240,1)="B",1000000000*VALUE(LEFT(G240,LEN(G240)-1)),IF(RIGHT(G240,1)="%",0.01*VALUE(LEFT(G240,LEN(G240)-1)),IF(RIGHT(G240,1)="k",1000*VALUE(LEFT(G240,LEN(G240)-1)),VALUE(SUBSTITUTE(G240,",",""))))))))),"N/A")</f>
        <v/>
      </c>
      <c r="P240">
        <f>MAX(J240:N240)</f>
        <v/>
      </c>
      <c r="Q240">
        <f>IFERROR(J144+MATCH(P240,J240:N240,0)-1,"")</f>
        <v/>
      </c>
      <c r="R240">
        <f>IF(Q240="","",MIN(J240:N240))</f>
        <v/>
      </c>
      <c r="S240">
        <f>IFERROR(J144+MATCH(R240,J240:N240,0)-1,"")</f>
        <v/>
      </c>
      <c r="T240">
        <f>IFERROR(AVERAGE(J240:N240),"")</f>
        <v/>
      </c>
      <c r="U240">
        <f>IFERROR(STDEV(J240:N240),"")</f>
        <v/>
      </c>
      <c r="V240">
        <f>IFERROR(IF(C240="-","",IF(ISBLANK(B240),"",IF(OR(ISNUMBER(FIND("Growth",B240)),ISNUMBER(FIND("Margin",B240))),"",(J240-T240)/U240))),"")</f>
        <v/>
      </c>
      <c r="W240">
        <f>IFERROR(IF(OR(D240="-",ISBLANK(D240)),"",(K240-T240)/U240),"")</f>
        <v/>
      </c>
      <c r="X240">
        <f>IFERROR(IF(OR(E240="-",ISBLANK(E240)),"",(L240-T240)/U240),"")</f>
        <v/>
      </c>
      <c r="Y240">
        <f>IFERROR(IF(OR(F240="-",ISBLANK(F240)),"",(M240-T240)/U240),"")</f>
        <v/>
      </c>
      <c r="Z240">
        <f>IFERROR(IF(OR(G240="-",ISBLANK(G240)),"",(N240-T240)/U240),"")</f>
        <v/>
      </c>
      <c r="AA240">
        <f>IF(MAX(MAX(V240:Z240),ABS(MIN(V240:Z240)))=ABS(MIN(V240:Z240)),MIN(V240:Z240),MAX(V240:Z240))</f>
        <v/>
      </c>
      <c r="AB240">
        <f>IFERROR(V144+MATCH(AA240,V240:Z240,0)-1,"")</f>
        <v/>
      </c>
      <c r="AC240">
        <f>IF(AB240&lt;&gt;"",IF(S240=AB240,"Low",IF(AB240=Q240,"High","")),"")</f>
        <v/>
      </c>
      <c r="AE240">
        <f>IF(ISNUMBER(MATCH("N/A",J240:N240,0)),"",IFERROR((5 * SUMPRODUCT(J144:N144,J240:N240) - PRODUCT(SUM(J144:N144),SUM(J240:N240))) / ((5 * SUM((J144^2)+(K144^2)+(L144^2)+(M144^2)+(N144^2))) - SUM(J144:N144)^2),""))</f>
        <v/>
      </c>
      <c r="AF240">
        <f>IFERROR(CORREL(J144:N144,J240:N240),"")</f>
        <v/>
      </c>
      <c r="AZ240">
        <f>IF(Q240=S240,0,1)</f>
        <v/>
      </c>
      <c r="BA240">
        <f>IF(AZ240=1,IF(Q240="","",IF(Q240=N144,"Yes","No")),"")</f>
        <v/>
      </c>
      <c r="BB240">
        <f>IF(BA240="Yes",P240,"")</f>
        <v/>
      </c>
      <c r="BC240">
        <f>IF(AZ240=1,IF(S240="","",IF(S240=N144,"Yes","No")),"")</f>
        <v/>
      </c>
      <c r="BD240">
        <f>IF(BC240="Yes",R240,"")</f>
        <v/>
      </c>
      <c r="BE240">
        <f>IFERROR(IF(SIGN(AE240)=1,"Increasing",IF(SIGN(AE240)=-1,"Decreasing","")),"")</f>
        <v/>
      </c>
      <c r="BF240">
        <f>IF(OR(AND(BE240="Increasing",BA240="Yes"),AND(BE240="Decreasing",BC240="Yes")),"Yes","No")</f>
        <v/>
      </c>
      <c r="BG240">
        <f>IF(I240="pos_trend","Yes","No")</f>
        <v/>
      </c>
      <c r="BH240">
        <f>IF(AF240&lt;&gt;"",IF(ABS(AF240)&gt;0.8,"Yes","No"),"")</f>
        <v/>
      </c>
    </row>
    <row r="241" spans="1:60">
      <c s="1" r="A241" t="n">
        <v>13</v>
      </c>
      <c r="B241" t="s">
        <v>604</v>
      </c>
      <c r="C241" t="s">
        <v>2082</v>
      </c>
      <c r="D241" t="s">
        <v>2083</v>
      </c>
      <c r="E241" t="s">
        <v>2084</v>
      </c>
      <c r="F241" t="s">
        <v>2085</v>
      </c>
      <c r="G241" t="s">
        <v>2086</v>
      </c>
      <c r="H241" t="s"/>
      <c r="I241">
        <f>IF(AND(K241&gt; J241, L241&gt; K241, M241&gt; L241, N241&gt; M241), "pos_trend", IF(AND(K241&lt; J241, L241&lt; K241, M241&lt; L241, N241&lt; M241), "neg_trend", "N/A"))</f>
        <v/>
      </c>
      <c r="J241">
        <f>IFERROR(IF(TRIM(C241)="-", "N/A", IF(RIGHT(C241,1)=")",IF(RIGHT(C241,2)="T)",-1000000000000*VALUE(MID(C241,2,LEN(C241)-3)),IF(RIGHT(C241,2)="M)",-1000000*VALUE(MID(C241,2,LEN(C241)-3)),IF(RIGHT(C241,2)="B)",-1000000000*VALUE(MID(C241,2,LEN(C241)-3)),IF(RIGHT(C241,2)="k)",-1000*VALUE(MID(C241,2,LEN(C241)-3)),VALUE(SUBSTITUTE(C241,",","")))))),IF(RIGHT(C241,1)="T",1000000000000*VALUE(LEFT(C241,LEN(C241)-1)),IF(RIGHT(C241,1)="M",1000000*VALUE(LEFT(C241,LEN(C241)-1)),IF(RIGHT(C241,1)="B",1000000000*VALUE(LEFT(C241,LEN(C241)-1)),IF(RIGHT(C241,1)="%",0.01*VALUE(LEFT(C241,LEN(C241)-1)),IF(RIGHT(C241,1)="k",1000*VALUE(LEFT(C241,LEN(C241)-1)),VALUE(SUBSTITUTE(C241,",",""))))))))),"N/A")</f>
        <v/>
      </c>
      <c r="K241">
        <f>IFERROR(IF(TRIM(D241)="-", "N/A", IF(RIGHT(D241,1)=")",IF(RIGHT(D241,2)="T)",-1000000000000*VALUE(MID(D241,2,LEN(D241)-3)),IF(RIGHT(D241,2)="M)",-1000000*VALUE(MID(D241,2,LEN(D241)-3)),IF(RIGHT(D241,2)="B)",-1000000000*VALUE(MID(D241,2,LEN(D241)-3)),IF(RIGHT(D241,2)="k)",-1000*VALUE(MID(D241,2,LEN(D241)-3)),VALUE(SUBSTITUTE(D241,",","")))))),IF(RIGHT(D241,1)="T",1000000000000*VALUE(LEFT(D241,LEN(D241)-1)),IF(RIGHT(D241,1)="M",1000000*VALUE(LEFT(D241,LEN(D241)-1)),IF(RIGHT(D241,1)="B",1000000000*VALUE(LEFT(D241,LEN(D241)-1)),IF(RIGHT(D241,1)="%",0.01*VALUE(LEFT(D241,LEN(D241)-1)),IF(RIGHT(D241,1)="k",1000*VALUE(LEFT(D241,LEN(D241)-1)),VALUE(SUBSTITUTE(D241,",",""))))))))),"N/A")</f>
        <v/>
      </c>
      <c r="L241">
        <f>IFERROR(IF(TRIM(E241)="-", "N/A", IF(RIGHT(E241,1)=")",IF(RIGHT(E241,2)="T)",-1000000000000*VALUE(MID(E241,2,LEN(E241)-3)),IF(RIGHT(E241,2)="M)",-1000000*VALUE(MID(E241,2,LEN(E241)-3)),IF(RIGHT(E241,2)="B)",-1000000000*VALUE(MID(E241,2,LEN(E241)-3)),IF(RIGHT(E241,2)="k)",-1000*VALUE(MID(E241,2,LEN(E241)-3)),VALUE(SUBSTITUTE(E241,",","")))))),IF(RIGHT(E241,1)="T",1000000000000*VALUE(LEFT(E241,LEN(E241)-1)),IF(RIGHT(E241,1)="M",1000000*VALUE(LEFT(E241,LEN(E241)-1)),IF(RIGHT(E241,1)="B",1000000000*VALUE(LEFT(E241,LEN(E241)-1)),IF(RIGHT(E241,1)="%",0.01*VALUE(LEFT(E241,LEN(E241)-1)),IF(RIGHT(E241,1)="k",1000*VALUE(LEFT(E241,LEN(E241)-1)),VALUE(SUBSTITUTE(E241,",",""))))))))),"N/A")</f>
        <v/>
      </c>
      <c r="M241">
        <f>IFERROR(IF(TRIM(F241)="-", "N/A", IF(RIGHT(F241,1)=")",IF(RIGHT(F241,2)="T)",-1000000000000*VALUE(MID(F241,2,LEN(F241)-3)),IF(RIGHT(F241,2)="M)",-1000000*VALUE(MID(F241,2,LEN(F241)-3)),IF(RIGHT(F241,2)="B)",-1000000000*VALUE(MID(F241,2,LEN(F241)-3)),IF(RIGHT(F241,2)="k)",-1000*VALUE(MID(F241,2,LEN(F241)-3)),VALUE(SUBSTITUTE(F241,",","")))))),IF(RIGHT(F241,1)="T",1000000000000*VALUE(LEFT(F241,LEN(F241)-1)),IF(RIGHT(F241,1)="M",1000000*VALUE(LEFT(F241,LEN(F241)-1)),IF(RIGHT(F241,1)="B",1000000000*VALUE(LEFT(F241,LEN(F241)-1)),IF(RIGHT(F241,1)="%",0.01*VALUE(LEFT(F241,LEN(F241)-1)),IF(RIGHT(F241,1)="k",1000*VALUE(LEFT(F241,LEN(F241)-1)),VALUE(SUBSTITUTE(F241,",",""))))))))),"N/A")</f>
        <v/>
      </c>
      <c r="N241">
        <f>IFERROR(IF(TRIM(G241)="-", "N/A", IF(RIGHT(G241,1)=")",IF(RIGHT(G241,2)="T)",-1000000000000*VALUE(MID(G241,2,LEN(G241)-3)),IF(RIGHT(G241,2)="M)",-1000000*VALUE(MID(G241,2,LEN(G241)-3)),IF(RIGHT(G241,2)="B)",-1000000000*VALUE(MID(G241,2,LEN(G241)-3)),IF(RIGHT(G241,2)="k)",-1000*VALUE(MID(G241,2,LEN(G241)-3)),VALUE(SUBSTITUTE(G241,",","")))))),IF(RIGHT(G241,1)="T",1000000000000*VALUE(LEFT(G241,LEN(G241)-1)),IF(RIGHT(G241,1)="M",1000000*VALUE(LEFT(G241,LEN(G241)-1)),IF(RIGHT(G241,1)="B",1000000000*VALUE(LEFT(G241,LEN(G241)-1)),IF(RIGHT(G241,1)="%",0.01*VALUE(LEFT(G241,LEN(G241)-1)),IF(RIGHT(G241,1)="k",1000*VALUE(LEFT(G241,LEN(G241)-1)),VALUE(SUBSTITUTE(G241,",",""))))))))),"N/A")</f>
        <v/>
      </c>
      <c r="P241">
        <f>MAX(J241:N241)</f>
        <v/>
      </c>
      <c r="Q241">
        <f>IFERROR(J144+MATCH(P241,J241:N241,0)-1,"")</f>
        <v/>
      </c>
      <c r="R241">
        <f>IF(Q241="","",MIN(J241:N241))</f>
        <v/>
      </c>
      <c r="S241">
        <f>IFERROR(J144+MATCH(R241,J241:N241,0)-1,"")</f>
        <v/>
      </c>
      <c r="T241">
        <f>IFERROR(AVERAGE(J241:N241),"")</f>
        <v/>
      </c>
      <c r="U241">
        <f>IFERROR(STDEV(J241:N241),"")</f>
        <v/>
      </c>
      <c r="V241">
        <f>IFERROR(IF(C241="-","",IF(ISBLANK(B241),"",IF(OR(ISNUMBER(FIND("Growth",B241)),ISNUMBER(FIND("Margin",B241))),"",(J241-T241)/U241))),"")</f>
        <v/>
      </c>
      <c r="W241">
        <f>IFERROR(IF(OR(D241="-",ISBLANK(D241)),"",(K241-T241)/U241),"")</f>
        <v/>
      </c>
      <c r="X241">
        <f>IFERROR(IF(OR(E241="-",ISBLANK(E241)),"",(L241-T241)/U241),"")</f>
        <v/>
      </c>
      <c r="Y241">
        <f>IFERROR(IF(OR(F241="-",ISBLANK(F241)),"",(M241-T241)/U241),"")</f>
        <v/>
      </c>
      <c r="Z241">
        <f>IFERROR(IF(OR(G241="-",ISBLANK(G241)),"",(N241-T241)/U241),"")</f>
        <v/>
      </c>
      <c r="AA241">
        <f>IF(MAX(MAX(V241:Z241),ABS(MIN(V241:Z241)))=ABS(MIN(V241:Z241)),MIN(V241:Z241),MAX(V241:Z241))</f>
        <v/>
      </c>
      <c r="AB241">
        <f>IFERROR(V144+MATCH(AA241,V241:Z241,0)-1,"")</f>
        <v/>
      </c>
      <c r="AC241">
        <f>IF(AB241&lt;&gt;"",IF(S241=AB241,"Low",IF(AB241=Q241,"High","")),"")</f>
        <v/>
      </c>
      <c r="AE241">
        <f>IF(ISNUMBER(MATCH("N/A",J241:N241,0)),"",IFERROR((5 * SUMPRODUCT(J144:N144,J241:N241) - PRODUCT(SUM(J144:N144),SUM(J241:N241))) / ((5 * SUM((J144^2)+(K144^2)+(L144^2)+(M144^2)+(N144^2))) - SUM(J144:N144)^2),""))</f>
        <v/>
      </c>
      <c r="AF241">
        <f>IFERROR(CORREL(J144:N144,J241:N241),"")</f>
        <v/>
      </c>
      <c r="AZ241">
        <f>IF(Q241=S241,0,1)</f>
        <v/>
      </c>
      <c r="BA241">
        <f>IF(AZ241=1,IF(Q241="","",IF(Q241=N144,"Yes","No")),"")</f>
        <v/>
      </c>
      <c r="BB241">
        <f>IF(BA241="Yes",P241,"")</f>
        <v/>
      </c>
      <c r="BC241">
        <f>IF(AZ241=1,IF(S241="","",IF(S241=N144,"Yes","No")),"")</f>
        <v/>
      </c>
      <c r="BD241">
        <f>IF(BC241="Yes",R241,"")</f>
        <v/>
      </c>
      <c r="BE241">
        <f>IFERROR(IF(SIGN(AE241)=1,"Increasing",IF(SIGN(AE241)=-1,"Decreasing","")),"")</f>
        <v/>
      </c>
      <c r="BF241">
        <f>IF(OR(AND(BE241="Increasing",BA241="Yes"),AND(BE241="Decreasing",BC241="Yes")),"Yes","No")</f>
        <v/>
      </c>
      <c r="BG241">
        <f>IF(I241="pos_trend","Yes","No")</f>
        <v/>
      </c>
      <c r="BH241">
        <f>IF(AF241&lt;&gt;"",IF(ABS(AF241)&gt;0.8,"Yes","No"),"")</f>
        <v/>
      </c>
    </row>
    <row r="242" spans="1:60">
      <c s="1" r="A242" t="n">
        <v>14</v>
      </c>
      <c r="B242" t="s">
        <v>610</v>
      </c>
      <c r="C242" t="s">
        <v>2082</v>
      </c>
      <c r="D242" t="s">
        <v>2087</v>
      </c>
      <c r="E242" t="s">
        <v>2088</v>
      </c>
      <c r="F242" t="s">
        <v>2089</v>
      </c>
      <c r="G242" t="s">
        <v>2090</v>
      </c>
      <c r="H242" t="s"/>
      <c r="I242">
        <f>IF(AND(K242&gt; J242, L242&gt; K242, M242&gt; L242, N242&gt; M242), "pos_trend", IF(AND(K242&lt; J242, L242&lt; K242, M242&lt; L242, N242&lt; M242), "neg_trend", "N/A"))</f>
        <v/>
      </c>
      <c r="J242">
        <f>IFERROR(IF(TRIM(C242)="-", "N/A", IF(RIGHT(C242,1)=")",IF(RIGHT(C242,2)="T)",-1000000000000*VALUE(MID(C242,2,LEN(C242)-3)),IF(RIGHT(C242,2)="M)",-1000000*VALUE(MID(C242,2,LEN(C242)-3)),IF(RIGHT(C242,2)="B)",-1000000000*VALUE(MID(C242,2,LEN(C242)-3)),IF(RIGHT(C242,2)="k)",-1000*VALUE(MID(C242,2,LEN(C242)-3)),VALUE(SUBSTITUTE(C242,",","")))))),IF(RIGHT(C242,1)="T",1000000000000*VALUE(LEFT(C242,LEN(C242)-1)),IF(RIGHT(C242,1)="M",1000000*VALUE(LEFT(C242,LEN(C242)-1)),IF(RIGHT(C242,1)="B",1000000000*VALUE(LEFT(C242,LEN(C242)-1)),IF(RIGHT(C242,1)="%",0.01*VALUE(LEFT(C242,LEN(C242)-1)),IF(RIGHT(C242,1)="k",1000*VALUE(LEFT(C242,LEN(C242)-1)),VALUE(SUBSTITUTE(C242,",",""))))))))),"N/A")</f>
        <v/>
      </c>
      <c r="K242">
        <f>IFERROR(IF(TRIM(D242)="-", "N/A", IF(RIGHT(D242,1)=")",IF(RIGHT(D242,2)="T)",-1000000000000*VALUE(MID(D242,2,LEN(D242)-3)),IF(RIGHT(D242,2)="M)",-1000000*VALUE(MID(D242,2,LEN(D242)-3)),IF(RIGHT(D242,2)="B)",-1000000000*VALUE(MID(D242,2,LEN(D242)-3)),IF(RIGHT(D242,2)="k)",-1000*VALUE(MID(D242,2,LEN(D242)-3)),VALUE(SUBSTITUTE(D242,",","")))))),IF(RIGHT(D242,1)="T",1000000000000*VALUE(LEFT(D242,LEN(D242)-1)),IF(RIGHT(D242,1)="M",1000000*VALUE(LEFT(D242,LEN(D242)-1)),IF(RIGHT(D242,1)="B",1000000000*VALUE(LEFT(D242,LEN(D242)-1)),IF(RIGHT(D242,1)="%",0.01*VALUE(LEFT(D242,LEN(D242)-1)),IF(RIGHT(D242,1)="k",1000*VALUE(LEFT(D242,LEN(D242)-1)),VALUE(SUBSTITUTE(D242,",",""))))))))),"N/A")</f>
        <v/>
      </c>
      <c r="L242">
        <f>IFERROR(IF(TRIM(E242)="-", "N/A", IF(RIGHT(E242,1)=")",IF(RIGHT(E242,2)="T)",-1000000000000*VALUE(MID(E242,2,LEN(E242)-3)),IF(RIGHT(E242,2)="M)",-1000000*VALUE(MID(E242,2,LEN(E242)-3)),IF(RIGHT(E242,2)="B)",-1000000000*VALUE(MID(E242,2,LEN(E242)-3)),IF(RIGHT(E242,2)="k)",-1000*VALUE(MID(E242,2,LEN(E242)-3)),VALUE(SUBSTITUTE(E242,",","")))))),IF(RIGHT(E242,1)="T",1000000000000*VALUE(LEFT(E242,LEN(E242)-1)),IF(RIGHT(E242,1)="M",1000000*VALUE(LEFT(E242,LEN(E242)-1)),IF(RIGHT(E242,1)="B",1000000000*VALUE(LEFT(E242,LEN(E242)-1)),IF(RIGHT(E242,1)="%",0.01*VALUE(LEFT(E242,LEN(E242)-1)),IF(RIGHT(E242,1)="k",1000*VALUE(LEFT(E242,LEN(E242)-1)),VALUE(SUBSTITUTE(E242,",",""))))))))),"N/A")</f>
        <v/>
      </c>
      <c r="M242">
        <f>IFERROR(IF(TRIM(F242)="-", "N/A", IF(RIGHT(F242,1)=")",IF(RIGHT(F242,2)="T)",-1000000000000*VALUE(MID(F242,2,LEN(F242)-3)),IF(RIGHT(F242,2)="M)",-1000000*VALUE(MID(F242,2,LEN(F242)-3)),IF(RIGHT(F242,2)="B)",-1000000000*VALUE(MID(F242,2,LEN(F242)-3)),IF(RIGHT(F242,2)="k)",-1000*VALUE(MID(F242,2,LEN(F242)-3)),VALUE(SUBSTITUTE(F242,",","")))))),IF(RIGHT(F242,1)="T",1000000000000*VALUE(LEFT(F242,LEN(F242)-1)),IF(RIGHT(F242,1)="M",1000000*VALUE(LEFT(F242,LEN(F242)-1)),IF(RIGHT(F242,1)="B",1000000000*VALUE(LEFT(F242,LEN(F242)-1)),IF(RIGHT(F242,1)="%",0.01*VALUE(LEFT(F242,LEN(F242)-1)),IF(RIGHT(F242,1)="k",1000*VALUE(LEFT(F242,LEN(F242)-1)),VALUE(SUBSTITUTE(F242,",",""))))))))),"N/A")</f>
        <v/>
      </c>
      <c r="N242">
        <f>IFERROR(IF(TRIM(G242)="-", "N/A", IF(RIGHT(G242,1)=")",IF(RIGHT(G242,2)="T)",-1000000000000*VALUE(MID(G242,2,LEN(G242)-3)),IF(RIGHT(G242,2)="M)",-1000000*VALUE(MID(G242,2,LEN(G242)-3)),IF(RIGHT(G242,2)="B)",-1000000000*VALUE(MID(G242,2,LEN(G242)-3)),IF(RIGHT(G242,2)="k)",-1000*VALUE(MID(G242,2,LEN(G242)-3)),VALUE(SUBSTITUTE(G242,",","")))))),IF(RIGHT(G242,1)="T",1000000000000*VALUE(LEFT(G242,LEN(G242)-1)),IF(RIGHT(G242,1)="M",1000000*VALUE(LEFT(G242,LEN(G242)-1)),IF(RIGHT(G242,1)="B",1000000000*VALUE(LEFT(G242,LEN(G242)-1)),IF(RIGHT(G242,1)="%",0.01*VALUE(LEFT(G242,LEN(G242)-1)),IF(RIGHT(G242,1)="k",1000*VALUE(LEFT(G242,LEN(G242)-1)),VALUE(SUBSTITUTE(G242,",",""))))))))),"N/A")</f>
        <v/>
      </c>
      <c r="P242">
        <f>MAX(J242:N242)</f>
        <v/>
      </c>
      <c r="Q242">
        <f>IFERROR(J144+MATCH(P242,J242:N242,0)-1,"")</f>
        <v/>
      </c>
      <c r="R242">
        <f>IF(Q242="","",MIN(J242:N242))</f>
        <v/>
      </c>
      <c r="S242">
        <f>IFERROR(J144+MATCH(R242,J242:N242,0)-1,"")</f>
        <v/>
      </c>
      <c r="T242">
        <f>IFERROR(AVERAGE(J242:N242),"")</f>
        <v/>
      </c>
      <c r="U242">
        <f>IFERROR(STDEV(J242:N242),"")</f>
        <v/>
      </c>
      <c r="V242">
        <f>IFERROR(IF(C242="-","",IF(ISBLANK(B242),"",IF(OR(ISNUMBER(FIND("Growth",B242)),ISNUMBER(FIND("Margin",B242))),"",(J242-T242)/U242))),"")</f>
        <v/>
      </c>
      <c r="W242">
        <f>IFERROR(IF(OR(D242="-",ISBLANK(D242)),"",(K242-T242)/U242),"")</f>
        <v/>
      </c>
      <c r="X242">
        <f>IFERROR(IF(OR(E242="-",ISBLANK(E242)),"",(L242-T242)/U242),"")</f>
        <v/>
      </c>
      <c r="Y242">
        <f>IFERROR(IF(OR(F242="-",ISBLANK(F242)),"",(M242-T242)/U242),"")</f>
        <v/>
      </c>
      <c r="Z242">
        <f>IFERROR(IF(OR(G242="-",ISBLANK(G242)),"",(N242-T242)/U242),"")</f>
        <v/>
      </c>
      <c r="AA242">
        <f>IF(MAX(MAX(V242:Z242),ABS(MIN(V242:Z242)))=ABS(MIN(V242:Z242)),MIN(V242:Z242),MAX(V242:Z242))</f>
        <v/>
      </c>
      <c r="AB242">
        <f>IFERROR(V144+MATCH(AA242,V242:Z242,0)-1,"")</f>
        <v/>
      </c>
      <c r="AC242">
        <f>IF(AB242&lt;&gt;"",IF(S242=AB242,"Low",IF(AB242=Q242,"High","")),"")</f>
        <v/>
      </c>
      <c r="AE242">
        <f>IF(ISNUMBER(MATCH("N/A",J242:N242,0)),"",IFERROR((5 * SUMPRODUCT(J144:N144,J242:N242) - PRODUCT(SUM(J144:N144),SUM(J242:N242))) / ((5 * SUM((J144^2)+(K144^2)+(L144^2)+(M144^2)+(N144^2))) - SUM(J144:N144)^2),""))</f>
        <v/>
      </c>
      <c r="AF242">
        <f>IFERROR(CORREL(J144:N144,J242:N242),"")</f>
        <v/>
      </c>
      <c r="AZ242">
        <f>IF(Q242=S242,0,1)</f>
        <v/>
      </c>
      <c r="BA242">
        <f>IF(AZ242=1,IF(Q242="","",IF(Q242=N144,"Yes","No")),"")</f>
        <v/>
      </c>
      <c r="BB242">
        <f>IF(BA242="Yes",P242,"")</f>
        <v/>
      </c>
      <c r="BC242">
        <f>IF(AZ242=1,IF(S242="","",IF(S242=N144,"Yes","No")),"")</f>
        <v/>
      </c>
      <c r="BD242">
        <f>IF(BC242="Yes",R242,"")</f>
        <v/>
      </c>
      <c r="BE242">
        <f>IFERROR(IF(SIGN(AE242)=1,"Increasing",IF(SIGN(AE242)=-1,"Decreasing","")),"")</f>
        <v/>
      </c>
      <c r="BF242">
        <f>IF(OR(AND(BE242="Increasing",BA242="Yes"),AND(BE242="Decreasing",BC242="Yes")),"Yes","No")</f>
        <v/>
      </c>
      <c r="BG242">
        <f>IF(I242="pos_trend","Yes","No")</f>
        <v/>
      </c>
      <c r="BH242">
        <f>IF(AF242&lt;&gt;"",IF(ABS(AF242)&gt;0.8,"Yes","No"),"")</f>
        <v/>
      </c>
    </row>
    <row r="243" spans="1:60">
      <c s="1" r="A243" t="n">
        <v>15</v>
      </c>
      <c r="B243" t="s">
        <v>613</v>
      </c>
      <c r="C243" t="s">
        <v>2091</v>
      </c>
      <c r="D243" t="s">
        <v>2092</v>
      </c>
      <c r="E243" t="s">
        <v>1100</v>
      </c>
      <c r="F243" t="s">
        <v>2093</v>
      </c>
      <c r="G243" t="s">
        <v>2094</v>
      </c>
      <c r="H243" t="s"/>
      <c r="I243">
        <f>IF(AND(K243&gt; J243, L243&gt; K243, M243&gt; L243, N243&gt; M243), "pos_trend", IF(AND(K243&lt; J243, L243&lt; K243, M243&lt; L243, N243&lt; M243), "neg_trend", "N/A"))</f>
        <v/>
      </c>
      <c r="J243">
        <f>IFERROR(IF(TRIM(C243)="-", "N/A", IF(RIGHT(C243,1)=")",IF(RIGHT(C243,2)="T)",-1000000000000*VALUE(MID(C243,2,LEN(C243)-3)),IF(RIGHT(C243,2)="M)",-1000000*VALUE(MID(C243,2,LEN(C243)-3)),IF(RIGHT(C243,2)="B)",-1000000000*VALUE(MID(C243,2,LEN(C243)-3)),IF(RIGHT(C243,2)="k)",-1000*VALUE(MID(C243,2,LEN(C243)-3)),VALUE(SUBSTITUTE(C243,",","")))))),IF(RIGHT(C243,1)="T",1000000000000*VALUE(LEFT(C243,LEN(C243)-1)),IF(RIGHT(C243,1)="M",1000000*VALUE(LEFT(C243,LEN(C243)-1)),IF(RIGHT(C243,1)="B",1000000000*VALUE(LEFT(C243,LEN(C243)-1)),IF(RIGHT(C243,1)="%",0.01*VALUE(LEFT(C243,LEN(C243)-1)),IF(RIGHT(C243,1)="k",1000*VALUE(LEFT(C243,LEN(C243)-1)),VALUE(SUBSTITUTE(C243,",",""))))))))),"N/A")</f>
        <v/>
      </c>
      <c r="K243">
        <f>IFERROR(IF(TRIM(D243)="-", "N/A", IF(RIGHT(D243,1)=")",IF(RIGHT(D243,2)="T)",-1000000000000*VALUE(MID(D243,2,LEN(D243)-3)),IF(RIGHT(D243,2)="M)",-1000000*VALUE(MID(D243,2,LEN(D243)-3)),IF(RIGHT(D243,2)="B)",-1000000000*VALUE(MID(D243,2,LEN(D243)-3)),IF(RIGHT(D243,2)="k)",-1000*VALUE(MID(D243,2,LEN(D243)-3)),VALUE(SUBSTITUTE(D243,",","")))))),IF(RIGHT(D243,1)="T",1000000000000*VALUE(LEFT(D243,LEN(D243)-1)),IF(RIGHT(D243,1)="M",1000000*VALUE(LEFT(D243,LEN(D243)-1)),IF(RIGHT(D243,1)="B",1000000000*VALUE(LEFT(D243,LEN(D243)-1)),IF(RIGHT(D243,1)="%",0.01*VALUE(LEFT(D243,LEN(D243)-1)),IF(RIGHT(D243,1)="k",1000*VALUE(LEFT(D243,LEN(D243)-1)),VALUE(SUBSTITUTE(D243,",",""))))))))),"N/A")</f>
        <v/>
      </c>
      <c r="L243">
        <f>IFERROR(IF(TRIM(E243)="-", "N/A", IF(RIGHT(E243,1)=")",IF(RIGHT(E243,2)="T)",-1000000000000*VALUE(MID(E243,2,LEN(E243)-3)),IF(RIGHT(E243,2)="M)",-1000000*VALUE(MID(E243,2,LEN(E243)-3)),IF(RIGHT(E243,2)="B)",-1000000000*VALUE(MID(E243,2,LEN(E243)-3)),IF(RIGHT(E243,2)="k)",-1000*VALUE(MID(E243,2,LEN(E243)-3)),VALUE(SUBSTITUTE(E243,",","")))))),IF(RIGHT(E243,1)="T",1000000000000*VALUE(LEFT(E243,LEN(E243)-1)),IF(RIGHT(E243,1)="M",1000000*VALUE(LEFT(E243,LEN(E243)-1)),IF(RIGHT(E243,1)="B",1000000000*VALUE(LEFT(E243,LEN(E243)-1)),IF(RIGHT(E243,1)="%",0.01*VALUE(LEFT(E243,LEN(E243)-1)),IF(RIGHT(E243,1)="k",1000*VALUE(LEFT(E243,LEN(E243)-1)),VALUE(SUBSTITUTE(E243,",",""))))))))),"N/A")</f>
        <v/>
      </c>
      <c r="M243">
        <f>IFERROR(IF(TRIM(F243)="-", "N/A", IF(RIGHT(F243,1)=")",IF(RIGHT(F243,2)="T)",-1000000000000*VALUE(MID(F243,2,LEN(F243)-3)),IF(RIGHT(F243,2)="M)",-1000000*VALUE(MID(F243,2,LEN(F243)-3)),IF(RIGHT(F243,2)="B)",-1000000000*VALUE(MID(F243,2,LEN(F243)-3)),IF(RIGHT(F243,2)="k)",-1000*VALUE(MID(F243,2,LEN(F243)-3)),VALUE(SUBSTITUTE(F243,",","")))))),IF(RIGHT(F243,1)="T",1000000000000*VALUE(LEFT(F243,LEN(F243)-1)),IF(RIGHT(F243,1)="M",1000000*VALUE(LEFT(F243,LEN(F243)-1)),IF(RIGHT(F243,1)="B",1000000000*VALUE(LEFT(F243,LEN(F243)-1)),IF(RIGHT(F243,1)="%",0.01*VALUE(LEFT(F243,LEN(F243)-1)),IF(RIGHT(F243,1)="k",1000*VALUE(LEFT(F243,LEN(F243)-1)),VALUE(SUBSTITUTE(F243,",",""))))))))),"N/A")</f>
        <v/>
      </c>
      <c r="N243">
        <f>IFERROR(IF(TRIM(G243)="-", "N/A", IF(RIGHT(G243,1)=")",IF(RIGHT(G243,2)="T)",-1000000000000*VALUE(MID(G243,2,LEN(G243)-3)),IF(RIGHT(G243,2)="M)",-1000000*VALUE(MID(G243,2,LEN(G243)-3)),IF(RIGHT(G243,2)="B)",-1000000000*VALUE(MID(G243,2,LEN(G243)-3)),IF(RIGHT(G243,2)="k)",-1000*VALUE(MID(G243,2,LEN(G243)-3)),VALUE(SUBSTITUTE(G243,",","")))))),IF(RIGHT(G243,1)="T",1000000000000*VALUE(LEFT(G243,LEN(G243)-1)),IF(RIGHT(G243,1)="M",1000000*VALUE(LEFT(G243,LEN(G243)-1)),IF(RIGHT(G243,1)="B",1000000000*VALUE(LEFT(G243,LEN(G243)-1)),IF(RIGHT(G243,1)="%",0.01*VALUE(LEFT(G243,LEN(G243)-1)),IF(RIGHT(G243,1)="k",1000*VALUE(LEFT(G243,LEN(G243)-1)),VALUE(SUBSTITUTE(G243,",",""))))))))),"N/A")</f>
        <v/>
      </c>
      <c r="P243">
        <f>MAX(J243:N243)</f>
        <v/>
      </c>
      <c r="Q243">
        <f>IFERROR(J144+MATCH(P243,J243:N243,0)-1,"")</f>
        <v/>
      </c>
      <c r="R243">
        <f>IF(Q243="","",MIN(J243:N243))</f>
        <v/>
      </c>
      <c r="S243">
        <f>IFERROR(J144+MATCH(R243,J243:N243,0)-1,"")</f>
        <v/>
      </c>
      <c r="T243">
        <f>IFERROR(AVERAGE(J243:N243),"")</f>
        <v/>
      </c>
      <c r="U243">
        <f>IFERROR(STDEV(J243:N243),"")</f>
        <v/>
      </c>
      <c r="V243">
        <f>IFERROR(IF(C243="-","",IF(ISBLANK(B243),"",IF(OR(ISNUMBER(FIND("Growth",B243)),ISNUMBER(FIND("Margin",B243))),"",(J243-T243)/U243))),"")</f>
        <v/>
      </c>
      <c r="W243">
        <f>IFERROR(IF(OR(D243="-",ISBLANK(D243)),"",(K243-T243)/U243),"")</f>
        <v/>
      </c>
      <c r="X243">
        <f>IFERROR(IF(OR(E243="-",ISBLANK(E243)),"",(L243-T243)/U243),"")</f>
        <v/>
      </c>
      <c r="Y243">
        <f>IFERROR(IF(OR(F243="-",ISBLANK(F243)),"",(M243-T243)/U243),"")</f>
        <v/>
      </c>
      <c r="Z243">
        <f>IFERROR(IF(OR(G243="-",ISBLANK(G243)),"",(N243-T243)/U243),"")</f>
        <v/>
      </c>
      <c r="AA243">
        <f>IF(MAX(MAX(V243:Z243),ABS(MIN(V243:Z243)))=ABS(MIN(V243:Z243)),MIN(V243:Z243),MAX(V243:Z243))</f>
        <v/>
      </c>
      <c r="AB243">
        <f>IFERROR(V144+MATCH(AA243,V243:Z243,0)-1,"")</f>
        <v/>
      </c>
      <c r="AC243">
        <f>IF(AB243&lt;&gt;"",IF(S243=AB243,"Low",IF(AB243=Q243,"High","")),"")</f>
        <v/>
      </c>
      <c r="AE243">
        <f>IF(ISNUMBER(MATCH("N/A",J243:N243,0)),"",IFERROR((5 * SUMPRODUCT(J144:N144,J243:N243) - PRODUCT(SUM(J144:N144),SUM(J243:N243))) / ((5 * SUM((J144^2)+(K144^2)+(L144^2)+(M144^2)+(N144^2))) - SUM(J144:N144)^2),""))</f>
        <v/>
      </c>
      <c r="AF243">
        <f>IFERROR(CORREL(J144:N144,J243:N243),"")</f>
        <v/>
      </c>
      <c r="AZ243">
        <f>IF(Q243=S243,0,1)</f>
        <v/>
      </c>
      <c r="BA243">
        <f>IF(AZ243=1,IF(Q243="","",IF(Q243=N144,"Yes","No")),"")</f>
        <v/>
      </c>
      <c r="BB243">
        <f>IF(BA243="Yes",P243,"")</f>
        <v/>
      </c>
      <c r="BC243">
        <f>IF(AZ243=1,IF(S243="","",IF(S243=N144,"Yes","No")),"")</f>
        <v/>
      </c>
      <c r="BD243">
        <f>IF(BC243="Yes",R243,"")</f>
        <v/>
      </c>
      <c r="BE243">
        <f>IFERROR(IF(SIGN(AE243)=1,"Increasing",IF(SIGN(AE243)=-1,"Decreasing","")),"")</f>
        <v/>
      </c>
      <c r="BF243">
        <f>IF(OR(AND(BE243="Increasing",BA243="Yes"),AND(BE243="Decreasing",BC243="Yes")),"Yes","No")</f>
        <v/>
      </c>
      <c r="BG243">
        <f>IF(I243="pos_trend","Yes","No")</f>
        <v/>
      </c>
      <c r="BH243">
        <f>IF(AF243&lt;&gt;"",IF(ABS(AF243)&gt;0.8,"Yes","No"),"")</f>
        <v/>
      </c>
    </row>
    <row r="244" spans="1:60">
      <c s="1" r="A244" t="n">
        <v>16</v>
      </c>
      <c r="B244" t="s">
        <v>618</v>
      </c>
      <c r="C244" t="s">
        <v>264</v>
      </c>
      <c r="D244" t="s">
        <v>2095</v>
      </c>
      <c r="E244" t="s">
        <v>2096</v>
      </c>
      <c r="F244" t="s">
        <v>2097</v>
      </c>
      <c r="G244" t="s">
        <v>2098</v>
      </c>
      <c r="H244" t="s"/>
      <c r="I244">
        <f>IF(AND(K244&gt; J244, L244&gt; K244, M244&gt; L244, N244&gt; M244), "pos_trend", IF(AND(K244&lt; J244, L244&lt; K244, M244&lt; L244, N244&lt; M244), "neg_trend", "N/A"))</f>
        <v/>
      </c>
      <c r="J244">
        <f>IFERROR(IF(TRIM(C244)="-", "N/A", IF(RIGHT(C244,1)=")",IF(RIGHT(C244,2)="T)",-1000000000000*VALUE(MID(C244,2,LEN(C244)-3)),IF(RIGHT(C244,2)="M)",-1000000*VALUE(MID(C244,2,LEN(C244)-3)),IF(RIGHT(C244,2)="B)",-1000000000*VALUE(MID(C244,2,LEN(C244)-3)),IF(RIGHT(C244,2)="k)",-1000*VALUE(MID(C244,2,LEN(C244)-3)),VALUE(SUBSTITUTE(C244,",","")))))),IF(RIGHT(C244,1)="T",1000000000000*VALUE(LEFT(C244,LEN(C244)-1)),IF(RIGHT(C244,1)="M",1000000*VALUE(LEFT(C244,LEN(C244)-1)),IF(RIGHT(C244,1)="B",1000000000*VALUE(LEFT(C244,LEN(C244)-1)),IF(RIGHT(C244,1)="%",0.01*VALUE(LEFT(C244,LEN(C244)-1)),IF(RIGHT(C244,1)="k",1000*VALUE(LEFT(C244,LEN(C244)-1)),VALUE(SUBSTITUTE(C244,",",""))))))))),"N/A")</f>
        <v/>
      </c>
      <c r="K244">
        <f>IFERROR(IF(TRIM(D244)="-", "N/A", IF(RIGHT(D244,1)=")",IF(RIGHT(D244,2)="T)",-1000000000000*VALUE(MID(D244,2,LEN(D244)-3)),IF(RIGHT(D244,2)="M)",-1000000*VALUE(MID(D244,2,LEN(D244)-3)),IF(RIGHT(D244,2)="B)",-1000000000*VALUE(MID(D244,2,LEN(D244)-3)),IF(RIGHT(D244,2)="k)",-1000*VALUE(MID(D244,2,LEN(D244)-3)),VALUE(SUBSTITUTE(D244,",","")))))),IF(RIGHT(D244,1)="T",1000000000000*VALUE(LEFT(D244,LEN(D244)-1)),IF(RIGHT(D244,1)="M",1000000*VALUE(LEFT(D244,LEN(D244)-1)),IF(RIGHT(D244,1)="B",1000000000*VALUE(LEFT(D244,LEN(D244)-1)),IF(RIGHT(D244,1)="%",0.01*VALUE(LEFT(D244,LEN(D244)-1)),IF(RIGHT(D244,1)="k",1000*VALUE(LEFT(D244,LEN(D244)-1)),VALUE(SUBSTITUTE(D244,",",""))))))))),"N/A")</f>
        <v/>
      </c>
      <c r="L244">
        <f>IFERROR(IF(TRIM(E244)="-", "N/A", IF(RIGHT(E244,1)=")",IF(RIGHT(E244,2)="T)",-1000000000000*VALUE(MID(E244,2,LEN(E244)-3)),IF(RIGHT(E244,2)="M)",-1000000*VALUE(MID(E244,2,LEN(E244)-3)),IF(RIGHT(E244,2)="B)",-1000000000*VALUE(MID(E244,2,LEN(E244)-3)),IF(RIGHT(E244,2)="k)",-1000*VALUE(MID(E244,2,LEN(E244)-3)),VALUE(SUBSTITUTE(E244,",","")))))),IF(RIGHT(E244,1)="T",1000000000000*VALUE(LEFT(E244,LEN(E244)-1)),IF(RIGHT(E244,1)="M",1000000*VALUE(LEFT(E244,LEN(E244)-1)),IF(RIGHT(E244,1)="B",1000000000*VALUE(LEFT(E244,LEN(E244)-1)),IF(RIGHT(E244,1)="%",0.01*VALUE(LEFT(E244,LEN(E244)-1)),IF(RIGHT(E244,1)="k",1000*VALUE(LEFT(E244,LEN(E244)-1)),VALUE(SUBSTITUTE(E244,",",""))))))))),"N/A")</f>
        <v/>
      </c>
      <c r="M244">
        <f>IFERROR(IF(TRIM(F244)="-", "N/A", IF(RIGHT(F244,1)=")",IF(RIGHT(F244,2)="T)",-1000000000000*VALUE(MID(F244,2,LEN(F244)-3)),IF(RIGHT(F244,2)="M)",-1000000*VALUE(MID(F244,2,LEN(F244)-3)),IF(RIGHT(F244,2)="B)",-1000000000*VALUE(MID(F244,2,LEN(F244)-3)),IF(RIGHT(F244,2)="k)",-1000*VALUE(MID(F244,2,LEN(F244)-3)),VALUE(SUBSTITUTE(F244,",","")))))),IF(RIGHT(F244,1)="T",1000000000000*VALUE(LEFT(F244,LEN(F244)-1)),IF(RIGHT(F244,1)="M",1000000*VALUE(LEFT(F244,LEN(F244)-1)),IF(RIGHT(F244,1)="B",1000000000*VALUE(LEFT(F244,LEN(F244)-1)),IF(RIGHT(F244,1)="%",0.01*VALUE(LEFT(F244,LEN(F244)-1)),IF(RIGHT(F244,1)="k",1000*VALUE(LEFT(F244,LEN(F244)-1)),VALUE(SUBSTITUTE(F244,",",""))))))))),"N/A")</f>
        <v/>
      </c>
      <c r="N244">
        <f>IFERROR(IF(TRIM(G244)="-", "N/A", IF(RIGHT(G244,1)=")",IF(RIGHT(G244,2)="T)",-1000000000000*VALUE(MID(G244,2,LEN(G244)-3)),IF(RIGHT(G244,2)="M)",-1000000*VALUE(MID(G244,2,LEN(G244)-3)),IF(RIGHT(G244,2)="B)",-1000000000*VALUE(MID(G244,2,LEN(G244)-3)),IF(RIGHT(G244,2)="k)",-1000*VALUE(MID(G244,2,LEN(G244)-3)),VALUE(SUBSTITUTE(G244,",","")))))),IF(RIGHT(G244,1)="T",1000000000000*VALUE(LEFT(G244,LEN(G244)-1)),IF(RIGHT(G244,1)="M",1000000*VALUE(LEFT(G244,LEN(G244)-1)),IF(RIGHT(G244,1)="B",1000000000*VALUE(LEFT(G244,LEN(G244)-1)),IF(RIGHT(G244,1)="%",0.01*VALUE(LEFT(G244,LEN(G244)-1)),IF(RIGHT(G244,1)="k",1000*VALUE(LEFT(G244,LEN(G244)-1)),VALUE(SUBSTITUTE(G244,",",""))))))))),"N/A")</f>
        <v/>
      </c>
      <c r="P244">
        <f>MAX(J244:N244)</f>
        <v/>
      </c>
      <c r="Q244">
        <f>IFERROR(J144+MATCH(P244,J244:N244,0)-1,"")</f>
        <v/>
      </c>
      <c r="R244">
        <f>IF(Q244="","",MIN(J244:N244))</f>
        <v/>
      </c>
      <c r="S244">
        <f>IFERROR(J144+MATCH(R244,J244:N244,0)-1,"")</f>
        <v/>
      </c>
      <c r="T244">
        <f>IFERROR(AVERAGE(J244:N244),"")</f>
        <v/>
      </c>
      <c r="U244">
        <f>IFERROR(STDEV(J244:N244),"")</f>
        <v/>
      </c>
      <c r="V244">
        <f>IFERROR(IF(C244="-","",IF(ISBLANK(B244),"",IF(OR(ISNUMBER(FIND("Growth",B244)),ISNUMBER(FIND("Margin",B244))),"",(J244-T244)/U244))),"")</f>
        <v/>
      </c>
      <c r="W244">
        <f>IFERROR(IF(OR(D244="-",ISBLANK(D244)),"",(K244-T244)/U244),"")</f>
        <v/>
      </c>
      <c r="X244">
        <f>IFERROR(IF(OR(E244="-",ISBLANK(E244)),"",(L244-T244)/U244),"")</f>
        <v/>
      </c>
      <c r="Y244">
        <f>IFERROR(IF(OR(F244="-",ISBLANK(F244)),"",(M244-T244)/U244),"")</f>
        <v/>
      </c>
      <c r="Z244">
        <f>IFERROR(IF(OR(G244="-",ISBLANK(G244)),"",(N244-T244)/U244),"")</f>
        <v/>
      </c>
      <c r="AA244">
        <f>IF(MAX(MAX(V244:Z244),ABS(MIN(V244:Z244)))=ABS(MIN(V244:Z244)),MIN(V244:Z244),MAX(V244:Z244))</f>
        <v/>
      </c>
      <c r="AB244">
        <f>IFERROR(V144+MATCH(AA244,V244:Z244,0)-1,"")</f>
        <v/>
      </c>
      <c r="AC244">
        <f>IF(AB244&lt;&gt;"",IF(S244=AB244,"Low",IF(AB244=Q244,"High","")),"")</f>
        <v/>
      </c>
      <c r="AE244">
        <f>IF(ISNUMBER(MATCH("N/A",J244:N244,0)),"",IFERROR((5 * SUMPRODUCT(J144:N144,J244:N244) - PRODUCT(SUM(J144:N144),SUM(J244:N244))) / ((5 * SUM((J144^2)+(K144^2)+(L144^2)+(M144^2)+(N144^2))) - SUM(J144:N144)^2),""))</f>
        <v/>
      </c>
      <c r="AF244">
        <f>IFERROR(CORREL(J144:N144,J244:N244),"")</f>
        <v/>
      </c>
      <c r="AZ244">
        <f>IF(Q244=S244,0,1)</f>
        <v/>
      </c>
      <c r="BA244">
        <f>IF(AZ244=1,IF(Q244="","",IF(Q244=N144,"Yes","No")),"")</f>
        <v/>
      </c>
      <c r="BB244">
        <f>IF(BA244="Yes",P244,"")</f>
        <v/>
      </c>
      <c r="BC244">
        <f>IF(AZ244=1,IF(S244="","",IF(S244=N144,"Yes","No")),"")</f>
        <v/>
      </c>
      <c r="BD244">
        <f>IF(BC244="Yes",R244,"")</f>
        <v/>
      </c>
      <c r="BE244">
        <f>IFERROR(IF(SIGN(AE244)=1,"Increasing",IF(SIGN(AE244)=-1,"Decreasing","")),"")</f>
        <v/>
      </c>
      <c r="BF244">
        <f>IF(OR(AND(BE244="Increasing",BA244="Yes"),AND(BE244="Decreasing",BC244="Yes")),"Yes","No")</f>
        <v/>
      </c>
      <c r="BG244">
        <f>IF(I244="pos_trend","Yes","No")</f>
        <v/>
      </c>
      <c r="BH244">
        <f>IF(AF244&lt;&gt;"",IF(ABS(AF244)&gt;0.8,"Yes","No"),"")</f>
        <v/>
      </c>
    </row>
    <row r="245" spans="1:60">
      <c r="I245">
        <f>IF(AND(K245&gt; J245, L245&gt; K245, M245&gt; L245, N245&gt; M245), "pos_trend", IF(AND(K245&lt; J245, L245&lt; K245, M245&lt; L245, N245&lt; M245), "neg_trend", "N/A"))</f>
        <v/>
      </c>
      <c r="J245">
        <f>IFERROR(IF(TRIM(C245)="-", "N/A", IF(RIGHT(C245,1)=")",IF(RIGHT(C245,2)="T)",-1000000000000*VALUE(MID(C245,2,LEN(C245)-3)),IF(RIGHT(C245,2)="M)",-1000000*VALUE(MID(C245,2,LEN(C245)-3)),IF(RIGHT(C245,2)="B)",-1000000000*VALUE(MID(C245,2,LEN(C245)-3)),IF(RIGHT(C245,2)="k)",-1000*VALUE(MID(C245,2,LEN(C245)-3)),VALUE(SUBSTITUTE(C245,",","")))))),IF(RIGHT(C245,1)="T",1000000000000*VALUE(LEFT(C245,LEN(C245)-1)),IF(RIGHT(C245,1)="M",1000000*VALUE(LEFT(C245,LEN(C245)-1)),IF(RIGHT(C245,1)="B",1000000000*VALUE(LEFT(C245,LEN(C245)-1)),IF(RIGHT(C245,1)="%",0.01*VALUE(LEFT(C245,LEN(C245)-1)),IF(RIGHT(C245,1)="k",1000*VALUE(LEFT(C245,LEN(C245)-1)),VALUE(SUBSTITUTE(C245,",",""))))))))),"N/A")</f>
        <v/>
      </c>
      <c r="K245">
        <f>IFERROR(IF(TRIM(D245)="-", "N/A", IF(RIGHT(D245,1)=")",IF(RIGHT(D245,2)="T)",-1000000000000*VALUE(MID(D245,2,LEN(D245)-3)),IF(RIGHT(D245,2)="M)",-1000000*VALUE(MID(D245,2,LEN(D245)-3)),IF(RIGHT(D245,2)="B)",-1000000000*VALUE(MID(D245,2,LEN(D245)-3)),IF(RIGHT(D245,2)="k)",-1000*VALUE(MID(D245,2,LEN(D245)-3)),VALUE(SUBSTITUTE(D245,",","")))))),IF(RIGHT(D245,1)="T",1000000000000*VALUE(LEFT(D245,LEN(D245)-1)),IF(RIGHT(D245,1)="M",1000000*VALUE(LEFT(D245,LEN(D245)-1)),IF(RIGHT(D245,1)="B",1000000000*VALUE(LEFT(D245,LEN(D245)-1)),IF(RIGHT(D245,1)="%",0.01*VALUE(LEFT(D245,LEN(D245)-1)),IF(RIGHT(D245,1)="k",1000*VALUE(LEFT(D245,LEN(D245)-1)),VALUE(SUBSTITUTE(D245,",",""))))))))),"N/A")</f>
        <v/>
      </c>
      <c r="L245">
        <f>IFERROR(IF(TRIM(E245)="-", "N/A", IF(RIGHT(E245,1)=")",IF(RIGHT(E245,2)="T)",-1000000000000*VALUE(MID(E245,2,LEN(E245)-3)),IF(RIGHT(E245,2)="M)",-1000000*VALUE(MID(E245,2,LEN(E245)-3)),IF(RIGHT(E245,2)="B)",-1000000000*VALUE(MID(E245,2,LEN(E245)-3)),IF(RIGHT(E245,2)="k)",-1000*VALUE(MID(E245,2,LEN(E245)-3)),VALUE(SUBSTITUTE(E245,",","")))))),IF(RIGHT(E245,1)="T",1000000000000*VALUE(LEFT(E245,LEN(E245)-1)),IF(RIGHT(E245,1)="M",1000000*VALUE(LEFT(E245,LEN(E245)-1)),IF(RIGHT(E245,1)="B",1000000000*VALUE(LEFT(E245,LEN(E245)-1)),IF(RIGHT(E245,1)="%",0.01*VALUE(LEFT(E245,LEN(E245)-1)),IF(RIGHT(E245,1)="k",1000*VALUE(LEFT(E245,LEN(E245)-1)),VALUE(SUBSTITUTE(E245,",",""))))))))),"N/A")</f>
        <v/>
      </c>
      <c r="M245">
        <f>IFERROR(IF(TRIM(F245)="-", "N/A", IF(RIGHT(F245,1)=")",IF(RIGHT(F245,2)="T)",-1000000000000*VALUE(MID(F245,2,LEN(F245)-3)),IF(RIGHT(F245,2)="M)",-1000000*VALUE(MID(F245,2,LEN(F245)-3)),IF(RIGHT(F245,2)="B)",-1000000000*VALUE(MID(F245,2,LEN(F245)-3)),IF(RIGHT(F245,2)="k)",-1000*VALUE(MID(F245,2,LEN(F245)-3)),VALUE(SUBSTITUTE(F245,",","")))))),IF(RIGHT(F245,1)="T",1000000000000*VALUE(LEFT(F245,LEN(F245)-1)),IF(RIGHT(F245,1)="M",1000000*VALUE(LEFT(F245,LEN(F245)-1)),IF(RIGHT(F245,1)="B",1000000000*VALUE(LEFT(F245,LEN(F245)-1)),IF(RIGHT(F245,1)="%",0.01*VALUE(LEFT(F245,LEN(F245)-1)),IF(RIGHT(F245,1)="k",1000*VALUE(LEFT(F245,LEN(F245)-1)),VALUE(SUBSTITUTE(F245,",",""))))))))),"N/A")</f>
        <v/>
      </c>
      <c r="N245">
        <f>IFERROR(IF(TRIM(G245)="-", "N/A", IF(RIGHT(G245,1)=")",IF(RIGHT(G245,2)="T)",-1000000000000*VALUE(MID(G245,2,LEN(G245)-3)),IF(RIGHT(G245,2)="M)",-1000000*VALUE(MID(G245,2,LEN(G245)-3)),IF(RIGHT(G245,2)="B)",-1000000000*VALUE(MID(G245,2,LEN(G245)-3)),IF(RIGHT(G245,2)="k)",-1000*VALUE(MID(G245,2,LEN(G245)-3)),VALUE(SUBSTITUTE(G245,",","")))))),IF(RIGHT(G245,1)="T",1000000000000*VALUE(LEFT(G245,LEN(G245)-1)),IF(RIGHT(G245,1)="M",1000000*VALUE(LEFT(G245,LEN(G245)-1)),IF(RIGHT(G245,1)="B",1000000000*VALUE(LEFT(G245,LEN(G245)-1)),IF(RIGHT(G245,1)="%",0.01*VALUE(LEFT(G245,LEN(G245)-1)),IF(RIGHT(G245,1)="k",1000*VALUE(LEFT(G245,LEN(G245)-1)),VALUE(SUBSTITUTE(G245,",",""))))))))),"N/A")</f>
        <v/>
      </c>
      <c r="P245">
        <f>MAX(J245:N245)</f>
        <v/>
      </c>
      <c r="Q245">
        <f>IFERROR(J144+MATCH(P245,J245:N245,0)-1,"")</f>
        <v/>
      </c>
      <c r="R245">
        <f>IF(Q245="","",MIN(J245:N245))</f>
        <v/>
      </c>
      <c r="S245">
        <f>IFERROR(J144+MATCH(R245,J245:N245,0)-1,"")</f>
        <v/>
      </c>
      <c r="T245">
        <f>IFERROR(AVERAGE(J245:N245),"")</f>
        <v/>
      </c>
      <c r="U245">
        <f>IFERROR(STDEV(J245:N245),"")</f>
        <v/>
      </c>
      <c r="V245">
        <f>IFERROR(IF(C245="-","",IF(ISBLANK(B245),"",IF(OR(ISNUMBER(FIND("Growth",B245)),ISNUMBER(FIND("Margin",B245))),"",(J245-T245)/U245))),"")</f>
        <v/>
      </c>
      <c r="W245">
        <f>IFERROR(IF(OR(D245="-",ISBLANK(D245)),"",(K245-T245)/U245),"")</f>
        <v/>
      </c>
      <c r="X245">
        <f>IFERROR(IF(OR(E245="-",ISBLANK(E245)),"",(L245-T245)/U245),"")</f>
        <v/>
      </c>
      <c r="Y245">
        <f>IFERROR(IF(OR(F245="-",ISBLANK(F245)),"",(M245-T245)/U245),"")</f>
        <v/>
      </c>
      <c r="Z245">
        <f>IFERROR(IF(OR(G245="-",ISBLANK(G245)),"",(N245-T245)/U245),"")</f>
        <v/>
      </c>
      <c r="AA245">
        <f>IF(MAX(MAX(V245:Z245),ABS(MIN(V245:Z245)))=ABS(MIN(V245:Z245)),MIN(V245:Z245),MAX(V245:Z245))</f>
        <v/>
      </c>
      <c r="AB245">
        <f>IFERROR(V144+MATCH(AA245,V245:Z245,0)-1,"")</f>
        <v/>
      </c>
      <c r="AC245">
        <f>IF(AB245&lt;&gt;"",IF(S245=AB245,"Low",IF(AB245=Q245,"High","")),"")</f>
        <v/>
      </c>
      <c r="AE245">
        <f>IF(ISNUMBER(MATCH("N/A",J245:N245,0)),"",IFERROR((5 * SUMPRODUCT(J144:N144,J245:N245) - PRODUCT(SUM(J144:N144),SUM(J245:N245))) / ((5 * SUM((J144^2)+(K144^2)+(L144^2)+(M144^2)+(N144^2))) - SUM(J144:N144)^2),""))</f>
        <v/>
      </c>
      <c r="AF245">
        <f>IFERROR(CORREL(J144:N144,J245:N245),"")</f>
        <v/>
      </c>
      <c r="AZ245">
        <f>IF(Q245=S245,0,1)</f>
        <v/>
      </c>
      <c r="BA245">
        <f>IF(AZ245=1,IF(Q245="","",IF(Q245=N144,"Yes","No")),"")</f>
        <v/>
      </c>
      <c r="BB245">
        <f>IF(BA245="Yes",P245,"")</f>
        <v/>
      </c>
      <c r="BC245">
        <f>IF(AZ245=1,IF(S245="","",IF(S245=N144,"Yes","No")),"")</f>
        <v/>
      </c>
      <c r="BD245">
        <f>IF(BC245="Yes",R245,"")</f>
        <v/>
      </c>
      <c r="BE245">
        <f>IFERROR(IF(SIGN(AE245)=1,"Increasing",IF(SIGN(AE245)=-1,"Decreasing","")),"")</f>
        <v/>
      </c>
      <c r="BF245">
        <f>IF(OR(AND(BE245="Increasing",BA245="Yes"),AND(BE245="Decreasing",BC245="Yes")),"Yes","No")</f>
        <v/>
      </c>
      <c r="BG245">
        <f>IF(I245="pos_trend","Yes","No")</f>
        <v/>
      </c>
      <c r="BH245">
        <f>IF(AF245&lt;&gt;"",IF(ABS(AF245)&gt;0.8,"Yes","No"),"")</f>
        <v/>
      </c>
    </row>
    <row r="246" spans="1:60">
      <c s="1" r="B246" t="s">
        <v>316</v>
      </c>
      <c s="1" r="C246" t="s">
        <v>252</v>
      </c>
      <c s="1" r="D246" t="s">
        <v>253</v>
      </c>
      <c s="1" r="E246" t="s">
        <v>254</v>
      </c>
      <c s="1" r="F246" t="s">
        <v>255</v>
      </c>
      <c s="1" r="G246" t="s">
        <v>256</v>
      </c>
      <c s="1" r="H246" t="s">
        <v>257</v>
      </c>
      <c r="P246">
        <f>MAX(J246:N246)</f>
        <v/>
      </c>
      <c r="Q246">
        <f>IFERROR(J144+MATCH(P246,J246:N246,0)-1,"")</f>
        <v/>
      </c>
      <c r="R246">
        <f>IF(Q246="","",MIN(J246:N246))</f>
        <v/>
      </c>
      <c r="S246">
        <f>IFERROR(J144+MATCH(R246,J246:N246,0)-1,"")</f>
        <v/>
      </c>
      <c r="T246">
        <f>IFERROR(AVERAGE(J246:N246),"")</f>
        <v/>
      </c>
      <c r="U246">
        <f>IFERROR(STDEV(J246:N246),"")</f>
        <v/>
      </c>
      <c r="V246">
        <f>IFERROR(IF(C246="-","",IF(ISBLANK(B246),"",IF(OR(ISNUMBER(FIND("Growth",B246)),ISNUMBER(FIND("Margin",B246))),"",(J246-T246)/U246))),"")</f>
        <v/>
      </c>
      <c r="W246">
        <f>IFERROR(IF(OR(D246="-",ISBLANK(D246)),"",(K246-T246)/U246),"")</f>
        <v/>
      </c>
      <c r="X246">
        <f>IFERROR(IF(OR(E246="-",ISBLANK(E246)),"",(L246-T246)/U246),"")</f>
        <v/>
      </c>
      <c r="Y246">
        <f>IFERROR(IF(OR(F246="-",ISBLANK(F246)),"",(M246-T246)/U246),"")</f>
        <v/>
      </c>
      <c r="Z246">
        <f>IFERROR(IF(OR(G246="-",ISBLANK(G246)),"",(N246-T246)/U246),"")</f>
        <v/>
      </c>
      <c r="AA246">
        <f>IF(MAX(MAX(V246:Z246),ABS(MIN(V246:Z246)))=ABS(MIN(V246:Z246)),MIN(V246:Z246),MAX(V246:Z246))</f>
        <v/>
      </c>
      <c r="AB246">
        <f>IFERROR(V144+MATCH(AA246,V246:Z246,0)-1,"")</f>
        <v/>
      </c>
      <c r="AC246">
        <f>IF(AB246&lt;&gt;"",IF(S246=AB246,"Low",IF(AB246=Q246,"High","")),"")</f>
        <v/>
      </c>
      <c r="AE246">
        <f>IF(ISNUMBER(MATCH("N/A",J246:N246,0)),"",IFERROR((5 * SUMPRODUCT(J144:N144,J246:N246) - PRODUCT(SUM(J144:N144),SUM(J246:N246))) / ((5 * SUM((J144^2)+(K144^2)+(L144^2)+(M144^2)+(N144^2))) - SUM(J144:N144)^2),""))</f>
        <v/>
      </c>
      <c r="AF246">
        <f>IFERROR(CORREL(J144:N144,J246:N246),"")</f>
        <v/>
      </c>
      <c r="AZ246">
        <f>IF(Q246=S246,0,1)</f>
        <v/>
      </c>
      <c r="BA246">
        <f>IF(AZ246=1,IF(Q246="","",IF(Q246=N144,"Yes","No")),"")</f>
        <v/>
      </c>
      <c r="BB246">
        <f>IF(BA246="Yes",P246,"")</f>
        <v/>
      </c>
      <c r="BC246">
        <f>IF(AZ246=1,IF(S246="","",IF(S246=N144,"Yes","No")),"")</f>
        <v/>
      </c>
      <c r="BD246">
        <f>IF(BC246="Yes",R246,"")</f>
        <v/>
      </c>
      <c r="BE246">
        <f>IFERROR(IF(SIGN(AE246)=1,"Increasing",IF(SIGN(AE246)=-1,"Decreasing","")),"")</f>
        <v/>
      </c>
      <c r="BF246">
        <f>IF(OR(AND(BE246="Increasing",BA246="Yes"),AND(BE246="Decreasing",BC246="Yes")),"Yes","No")</f>
        <v/>
      </c>
      <c r="BG246">
        <f>IF(I246="pos_trend","Yes","No")</f>
        <v/>
      </c>
      <c r="BH246">
        <f>IF(AF246&lt;&gt;"",IF(ABS(AF246)&gt;0.8,"Yes","No"),"")</f>
        <v/>
      </c>
    </row>
    <row r="247" spans="1:60">
      <c s="1" r="A247" t="n">
        <v>0</v>
      </c>
      <c r="B247" t="s">
        <v>623</v>
      </c>
      <c r="C247" t="s">
        <v>2099</v>
      </c>
      <c r="D247" t="s">
        <v>2100</v>
      </c>
      <c r="E247" t="s">
        <v>2101</v>
      </c>
      <c r="F247" t="s">
        <v>2102</v>
      </c>
      <c r="G247" t="s">
        <v>2103</v>
      </c>
      <c r="H247" t="s"/>
      <c r="I247">
        <f>IF(AND(K247&gt; J247, L247&gt; K247, M247&gt; L247, N247&gt; M247), "pos_trend", IF(AND(K247&lt; J247, L247&lt; K247, M247&lt; L247, N247&lt; M247), "neg_trend", "N/A"))</f>
        <v/>
      </c>
      <c r="J247">
        <f>IFERROR(IF(TRIM(C247)="-", "N/A", IF(RIGHT(C247,1)=")",IF(RIGHT(C247,2)="T)",-1000000000000*VALUE(MID(C247,2,LEN(C247)-3)),IF(RIGHT(C247,2)="M)",-1000000*VALUE(MID(C247,2,LEN(C247)-3)),IF(RIGHT(C247,2)="B)",-1000000000*VALUE(MID(C247,2,LEN(C247)-3)),IF(RIGHT(C247,2)="k)",-1000*VALUE(MID(C247,2,LEN(C247)-3)),VALUE(SUBSTITUTE(C247,",","")))))),IF(RIGHT(C247,1)="T",1000000000000*VALUE(LEFT(C247,LEN(C247)-1)),IF(RIGHT(C247,1)="M",1000000*VALUE(LEFT(C247,LEN(C247)-1)),IF(RIGHT(C247,1)="B",1000000000*VALUE(LEFT(C247,LEN(C247)-1)),IF(RIGHT(C247,1)="%",0.01*VALUE(LEFT(C247,LEN(C247)-1)),IF(RIGHT(C247,1)="k",1000*VALUE(LEFT(C247,LEN(C247)-1)),VALUE(SUBSTITUTE(C247,",",""))))))))),"N/A")</f>
        <v/>
      </c>
      <c r="K247">
        <f>IFERROR(IF(TRIM(D247)="-", "N/A", IF(RIGHT(D247,1)=")",IF(RIGHT(D247,2)="T)",-1000000000000*VALUE(MID(D247,2,LEN(D247)-3)),IF(RIGHT(D247,2)="M)",-1000000*VALUE(MID(D247,2,LEN(D247)-3)),IF(RIGHT(D247,2)="B)",-1000000000*VALUE(MID(D247,2,LEN(D247)-3)),IF(RIGHT(D247,2)="k)",-1000*VALUE(MID(D247,2,LEN(D247)-3)),VALUE(SUBSTITUTE(D247,",","")))))),IF(RIGHT(D247,1)="T",1000000000000*VALUE(LEFT(D247,LEN(D247)-1)),IF(RIGHT(D247,1)="M",1000000*VALUE(LEFT(D247,LEN(D247)-1)),IF(RIGHT(D247,1)="B",1000000000*VALUE(LEFT(D247,LEN(D247)-1)),IF(RIGHT(D247,1)="%",0.01*VALUE(LEFT(D247,LEN(D247)-1)),IF(RIGHT(D247,1)="k",1000*VALUE(LEFT(D247,LEN(D247)-1)),VALUE(SUBSTITUTE(D247,",",""))))))))),"N/A")</f>
        <v/>
      </c>
      <c r="L247">
        <f>IFERROR(IF(TRIM(E247)="-", "N/A", IF(RIGHT(E247,1)=")",IF(RIGHT(E247,2)="T)",-1000000000000*VALUE(MID(E247,2,LEN(E247)-3)),IF(RIGHT(E247,2)="M)",-1000000*VALUE(MID(E247,2,LEN(E247)-3)),IF(RIGHT(E247,2)="B)",-1000000000*VALUE(MID(E247,2,LEN(E247)-3)),IF(RIGHT(E247,2)="k)",-1000*VALUE(MID(E247,2,LEN(E247)-3)),VALUE(SUBSTITUTE(E247,",","")))))),IF(RIGHT(E247,1)="T",1000000000000*VALUE(LEFT(E247,LEN(E247)-1)),IF(RIGHT(E247,1)="M",1000000*VALUE(LEFT(E247,LEN(E247)-1)),IF(RIGHT(E247,1)="B",1000000000*VALUE(LEFT(E247,LEN(E247)-1)),IF(RIGHT(E247,1)="%",0.01*VALUE(LEFT(E247,LEN(E247)-1)),IF(RIGHT(E247,1)="k",1000*VALUE(LEFT(E247,LEN(E247)-1)),VALUE(SUBSTITUTE(E247,",",""))))))))),"N/A")</f>
        <v/>
      </c>
      <c r="M247">
        <f>IFERROR(IF(TRIM(F247)="-", "N/A", IF(RIGHT(F247,1)=")",IF(RIGHT(F247,2)="T)",-1000000000000*VALUE(MID(F247,2,LEN(F247)-3)),IF(RIGHT(F247,2)="M)",-1000000*VALUE(MID(F247,2,LEN(F247)-3)),IF(RIGHT(F247,2)="B)",-1000000000*VALUE(MID(F247,2,LEN(F247)-3)),IF(RIGHT(F247,2)="k)",-1000*VALUE(MID(F247,2,LEN(F247)-3)),VALUE(SUBSTITUTE(F247,",","")))))),IF(RIGHT(F247,1)="T",1000000000000*VALUE(LEFT(F247,LEN(F247)-1)),IF(RIGHT(F247,1)="M",1000000*VALUE(LEFT(F247,LEN(F247)-1)),IF(RIGHT(F247,1)="B",1000000000*VALUE(LEFT(F247,LEN(F247)-1)),IF(RIGHT(F247,1)="%",0.01*VALUE(LEFT(F247,LEN(F247)-1)),IF(RIGHT(F247,1)="k",1000*VALUE(LEFT(F247,LEN(F247)-1)),VALUE(SUBSTITUTE(F247,",",""))))))))),"N/A")</f>
        <v/>
      </c>
      <c r="N247">
        <f>IFERROR(IF(TRIM(G247)="-", "N/A", IF(RIGHT(G247,1)=")",IF(RIGHT(G247,2)="T)",-1000000000000*VALUE(MID(G247,2,LEN(G247)-3)),IF(RIGHT(G247,2)="M)",-1000000*VALUE(MID(G247,2,LEN(G247)-3)),IF(RIGHT(G247,2)="B)",-1000000000*VALUE(MID(G247,2,LEN(G247)-3)),IF(RIGHT(G247,2)="k)",-1000*VALUE(MID(G247,2,LEN(G247)-3)),VALUE(SUBSTITUTE(G247,",","")))))),IF(RIGHT(G247,1)="T",1000000000000*VALUE(LEFT(G247,LEN(G247)-1)),IF(RIGHT(G247,1)="M",1000000*VALUE(LEFT(G247,LEN(G247)-1)),IF(RIGHT(G247,1)="B",1000000000*VALUE(LEFT(G247,LEN(G247)-1)),IF(RIGHT(G247,1)="%",0.01*VALUE(LEFT(G247,LEN(G247)-1)),IF(RIGHT(G247,1)="k",1000*VALUE(LEFT(G247,LEN(G247)-1)),VALUE(SUBSTITUTE(G247,",",""))))))))),"N/A")</f>
        <v/>
      </c>
      <c r="P247">
        <f>MAX(J247:N247)</f>
        <v/>
      </c>
      <c r="Q247">
        <f>IFERROR(J144+MATCH(P247,J247:N247,0)-1,"")</f>
        <v/>
      </c>
      <c r="R247">
        <f>IF(Q247="","",MIN(J247:N247))</f>
        <v/>
      </c>
      <c r="S247">
        <f>IFERROR(J144+MATCH(R247,J247:N247,0)-1,"")</f>
        <v/>
      </c>
      <c r="T247">
        <f>IFERROR(AVERAGE(J247:N247),"")</f>
        <v/>
      </c>
      <c r="U247">
        <f>IFERROR(STDEV(J247:N247),"")</f>
        <v/>
      </c>
      <c r="V247">
        <f>IFERROR(IF(C247="-","",IF(ISBLANK(B247),"",IF(OR(ISNUMBER(FIND("Growth",B247)),ISNUMBER(FIND("Margin",B247))),"",(J247-T247)/U247))),"")</f>
        <v/>
      </c>
      <c r="W247">
        <f>IFERROR(IF(OR(D247="-",ISBLANK(D247)),"",(K247-T247)/U247),"")</f>
        <v/>
      </c>
      <c r="X247">
        <f>IFERROR(IF(OR(E247="-",ISBLANK(E247)),"",(L247-T247)/U247),"")</f>
        <v/>
      </c>
      <c r="Y247">
        <f>IFERROR(IF(OR(F247="-",ISBLANK(F247)),"",(M247-T247)/U247),"")</f>
        <v/>
      </c>
      <c r="Z247">
        <f>IFERROR(IF(OR(G247="-",ISBLANK(G247)),"",(N247-T247)/U247),"")</f>
        <v/>
      </c>
      <c r="AA247">
        <f>IF(MAX(MAX(V247:Z247),ABS(MIN(V247:Z247)))=ABS(MIN(V247:Z247)),MIN(V247:Z247),MAX(V247:Z247))</f>
        <v/>
      </c>
      <c r="AB247">
        <f>IFERROR(V144+MATCH(AA247,V247:Z247,0)-1,"")</f>
        <v/>
      </c>
      <c r="AC247">
        <f>IF(AB247&lt;&gt;"",IF(S247=AB247,"Low",IF(AB247=Q247,"High","")),"")</f>
        <v/>
      </c>
      <c r="AE247">
        <f>IF(ISNUMBER(MATCH("N/A",J247:N247,0)),"",IFERROR((5 * SUMPRODUCT(J144:N144,J247:N247) - PRODUCT(SUM(J144:N144),SUM(J247:N247))) / ((5 * SUM((J144^2)+(K144^2)+(L144^2)+(M144^2)+(N144^2))) - SUM(J144:N144)^2),""))</f>
        <v/>
      </c>
      <c r="AF247">
        <f>IFERROR(CORREL(J144:N144,J247:N247),"")</f>
        <v/>
      </c>
      <c r="AZ247">
        <f>IF(Q247=S247,0,1)</f>
        <v/>
      </c>
      <c r="BA247">
        <f>IF(AZ247=1,IF(Q247="","",IF(Q247=N144,"Yes","No")),"")</f>
        <v/>
      </c>
      <c r="BB247">
        <f>IF(BA247="Yes",P247,"")</f>
        <v/>
      </c>
      <c r="BC247">
        <f>IF(AZ247=1,IF(S247="","",IF(S247=N144,"Yes","No")),"")</f>
        <v/>
      </c>
      <c r="BD247">
        <f>IF(BC247="Yes",R247,"")</f>
        <v/>
      </c>
      <c r="BE247">
        <f>IFERROR(IF(SIGN(AE247)=1,"Increasing",IF(SIGN(AE247)=-1,"Decreasing","")),"")</f>
        <v/>
      </c>
      <c r="BF247">
        <f>IF(OR(AND(BE247="Increasing",BA247="Yes"),AND(BE247="Decreasing",BC247="Yes")),"Yes","No")</f>
        <v/>
      </c>
      <c r="BG247">
        <f>IF(I247="pos_trend","Yes","No")</f>
        <v/>
      </c>
      <c r="BH247">
        <f>IF(AF247&lt;&gt;"",IF(ABS(AF247)&gt;0.8,"Yes","No"),"")</f>
        <v/>
      </c>
    </row>
    <row r="248" spans="1:60">
      <c s="1" r="A248" t="n">
        <v>1</v>
      </c>
      <c r="B248" t="s">
        <v>628</v>
      </c>
      <c r="C248" t="s">
        <v>2104</v>
      </c>
      <c r="D248" t="s">
        <v>2105</v>
      </c>
      <c r="E248" t="s">
        <v>2106</v>
      </c>
      <c r="F248" t="s">
        <v>2107</v>
      </c>
      <c r="G248" t="s">
        <v>2108</v>
      </c>
      <c r="H248" t="s"/>
      <c r="I248">
        <f>IF(AND(K248&gt; J248, L248&gt; K248, M248&gt; L248, N248&gt; M248), "pos_trend", IF(AND(K248&lt; J248, L248&lt; K248, M248&lt; L248, N248&lt; M248), "neg_trend", "N/A"))</f>
        <v/>
      </c>
      <c r="J248">
        <f>IFERROR(IF(TRIM(C248)="-", "N/A", IF(RIGHT(C248,1)=")",IF(RIGHT(C248,2)="T)",-1000000000000*VALUE(MID(C248,2,LEN(C248)-3)),IF(RIGHT(C248,2)="M)",-1000000*VALUE(MID(C248,2,LEN(C248)-3)),IF(RIGHT(C248,2)="B)",-1000000000*VALUE(MID(C248,2,LEN(C248)-3)),IF(RIGHT(C248,2)="k)",-1000*VALUE(MID(C248,2,LEN(C248)-3)),VALUE(SUBSTITUTE(C248,",","")))))),IF(RIGHT(C248,1)="T",1000000000000*VALUE(LEFT(C248,LEN(C248)-1)),IF(RIGHT(C248,1)="M",1000000*VALUE(LEFT(C248,LEN(C248)-1)),IF(RIGHT(C248,1)="B",1000000000*VALUE(LEFT(C248,LEN(C248)-1)),IF(RIGHT(C248,1)="%",0.01*VALUE(LEFT(C248,LEN(C248)-1)),IF(RIGHT(C248,1)="k",1000*VALUE(LEFT(C248,LEN(C248)-1)),VALUE(SUBSTITUTE(C248,",",""))))))))),"N/A")</f>
        <v/>
      </c>
      <c r="K248">
        <f>IFERROR(IF(TRIM(D248)="-", "N/A", IF(RIGHT(D248,1)=")",IF(RIGHT(D248,2)="T)",-1000000000000*VALUE(MID(D248,2,LEN(D248)-3)),IF(RIGHT(D248,2)="M)",-1000000*VALUE(MID(D248,2,LEN(D248)-3)),IF(RIGHT(D248,2)="B)",-1000000000*VALUE(MID(D248,2,LEN(D248)-3)),IF(RIGHT(D248,2)="k)",-1000*VALUE(MID(D248,2,LEN(D248)-3)),VALUE(SUBSTITUTE(D248,",","")))))),IF(RIGHT(D248,1)="T",1000000000000*VALUE(LEFT(D248,LEN(D248)-1)),IF(RIGHT(D248,1)="M",1000000*VALUE(LEFT(D248,LEN(D248)-1)),IF(RIGHT(D248,1)="B",1000000000*VALUE(LEFT(D248,LEN(D248)-1)),IF(RIGHT(D248,1)="%",0.01*VALUE(LEFT(D248,LEN(D248)-1)),IF(RIGHT(D248,1)="k",1000*VALUE(LEFT(D248,LEN(D248)-1)),VALUE(SUBSTITUTE(D248,",",""))))))))),"N/A")</f>
        <v/>
      </c>
      <c r="L248">
        <f>IFERROR(IF(TRIM(E248)="-", "N/A", IF(RIGHT(E248,1)=")",IF(RIGHT(E248,2)="T)",-1000000000000*VALUE(MID(E248,2,LEN(E248)-3)),IF(RIGHT(E248,2)="M)",-1000000*VALUE(MID(E248,2,LEN(E248)-3)),IF(RIGHT(E248,2)="B)",-1000000000*VALUE(MID(E248,2,LEN(E248)-3)),IF(RIGHT(E248,2)="k)",-1000*VALUE(MID(E248,2,LEN(E248)-3)),VALUE(SUBSTITUTE(E248,",","")))))),IF(RIGHT(E248,1)="T",1000000000000*VALUE(LEFT(E248,LEN(E248)-1)),IF(RIGHT(E248,1)="M",1000000*VALUE(LEFT(E248,LEN(E248)-1)),IF(RIGHT(E248,1)="B",1000000000*VALUE(LEFT(E248,LEN(E248)-1)),IF(RIGHT(E248,1)="%",0.01*VALUE(LEFT(E248,LEN(E248)-1)),IF(RIGHT(E248,1)="k",1000*VALUE(LEFT(E248,LEN(E248)-1)),VALUE(SUBSTITUTE(E248,",",""))))))))),"N/A")</f>
        <v/>
      </c>
      <c r="M248">
        <f>IFERROR(IF(TRIM(F248)="-", "N/A", IF(RIGHT(F248,1)=")",IF(RIGHT(F248,2)="T)",-1000000000000*VALUE(MID(F248,2,LEN(F248)-3)),IF(RIGHT(F248,2)="M)",-1000000*VALUE(MID(F248,2,LEN(F248)-3)),IF(RIGHT(F248,2)="B)",-1000000000*VALUE(MID(F248,2,LEN(F248)-3)),IF(RIGHT(F248,2)="k)",-1000*VALUE(MID(F248,2,LEN(F248)-3)),VALUE(SUBSTITUTE(F248,",","")))))),IF(RIGHT(F248,1)="T",1000000000000*VALUE(LEFT(F248,LEN(F248)-1)),IF(RIGHT(F248,1)="M",1000000*VALUE(LEFT(F248,LEN(F248)-1)),IF(RIGHT(F248,1)="B",1000000000*VALUE(LEFT(F248,LEN(F248)-1)),IF(RIGHT(F248,1)="%",0.01*VALUE(LEFT(F248,LEN(F248)-1)),IF(RIGHT(F248,1)="k",1000*VALUE(LEFT(F248,LEN(F248)-1)),VALUE(SUBSTITUTE(F248,",",""))))))))),"N/A")</f>
        <v/>
      </c>
      <c r="N248">
        <f>IFERROR(IF(TRIM(G248)="-", "N/A", IF(RIGHT(G248,1)=")",IF(RIGHT(G248,2)="T)",-1000000000000*VALUE(MID(G248,2,LEN(G248)-3)),IF(RIGHT(G248,2)="M)",-1000000*VALUE(MID(G248,2,LEN(G248)-3)),IF(RIGHT(G248,2)="B)",-1000000000*VALUE(MID(G248,2,LEN(G248)-3)),IF(RIGHT(G248,2)="k)",-1000*VALUE(MID(G248,2,LEN(G248)-3)),VALUE(SUBSTITUTE(G248,",","")))))),IF(RIGHT(G248,1)="T",1000000000000*VALUE(LEFT(G248,LEN(G248)-1)),IF(RIGHT(G248,1)="M",1000000*VALUE(LEFT(G248,LEN(G248)-1)),IF(RIGHT(G248,1)="B",1000000000*VALUE(LEFT(G248,LEN(G248)-1)),IF(RIGHT(G248,1)="%",0.01*VALUE(LEFT(G248,LEN(G248)-1)),IF(RIGHT(G248,1)="k",1000*VALUE(LEFT(G248,LEN(G248)-1)),VALUE(SUBSTITUTE(G248,",",""))))))))),"N/A")</f>
        <v/>
      </c>
      <c r="P248">
        <f>MAX(J248:N248)</f>
        <v/>
      </c>
      <c r="Q248">
        <f>IFERROR(J144+MATCH(P248,J248:N248,0)-1,"")</f>
        <v/>
      </c>
      <c r="R248">
        <f>IF(Q248="","",MIN(J248:N248))</f>
        <v/>
      </c>
      <c r="S248">
        <f>IFERROR(J144+MATCH(R248,J248:N248,0)-1,"")</f>
        <v/>
      </c>
      <c r="T248">
        <f>IFERROR(AVERAGE(J248:N248),"")</f>
        <v/>
      </c>
      <c r="U248">
        <f>IFERROR(STDEV(J248:N248),"")</f>
        <v/>
      </c>
      <c r="V248">
        <f>IFERROR(IF(C248="-","",IF(ISBLANK(B248),"",IF(OR(ISNUMBER(FIND("Growth",B248)),ISNUMBER(FIND("Margin",B248))),"",(J248-T248)/U248))),"")</f>
        <v/>
      </c>
      <c r="W248">
        <f>IFERROR(IF(OR(D248="-",ISBLANK(D248)),"",(K248-T248)/U248),"")</f>
        <v/>
      </c>
      <c r="X248">
        <f>IFERROR(IF(OR(E248="-",ISBLANK(E248)),"",(L248-T248)/U248),"")</f>
        <v/>
      </c>
      <c r="Y248">
        <f>IFERROR(IF(OR(F248="-",ISBLANK(F248)),"",(M248-T248)/U248),"")</f>
        <v/>
      </c>
      <c r="Z248">
        <f>IFERROR(IF(OR(G248="-",ISBLANK(G248)),"",(N248-T248)/U248),"")</f>
        <v/>
      </c>
      <c r="AA248">
        <f>IF(MAX(MAX(V248:Z248),ABS(MIN(V248:Z248)))=ABS(MIN(V248:Z248)),MIN(V248:Z248),MAX(V248:Z248))</f>
        <v/>
      </c>
      <c r="AB248">
        <f>IFERROR(V144+MATCH(AA248,V248:Z248,0)-1,"")</f>
        <v/>
      </c>
      <c r="AC248">
        <f>IF(AB248&lt;&gt;"",IF(S248=AB248,"Low",IF(AB248=Q248,"High","")),"")</f>
        <v/>
      </c>
      <c r="AE248">
        <f>IF(ISNUMBER(MATCH("N/A",J248:N248,0)),"",IFERROR((5 * SUMPRODUCT(J144:N144,J248:N248) - PRODUCT(SUM(J144:N144),SUM(J248:N248))) / ((5 * SUM((J144^2)+(K144^2)+(L144^2)+(M144^2)+(N144^2))) - SUM(J144:N144)^2),""))</f>
        <v/>
      </c>
      <c r="AF248">
        <f>IFERROR(CORREL(J144:N144,J248:N248),"")</f>
        <v/>
      </c>
      <c r="AZ248">
        <f>IF(Q248=S248,0,1)</f>
        <v/>
      </c>
      <c r="BA248">
        <f>IF(AZ248=1,IF(Q248="","",IF(Q248=N144,"Yes","No")),"")</f>
        <v/>
      </c>
      <c r="BB248">
        <f>IF(BA248="Yes",P248,"")</f>
        <v/>
      </c>
      <c r="BC248">
        <f>IF(AZ248=1,IF(S248="","",IF(S248=N144,"Yes","No")),"")</f>
        <v/>
      </c>
      <c r="BD248">
        <f>IF(BC248="Yes",R248,"")</f>
        <v/>
      </c>
      <c r="BE248">
        <f>IFERROR(IF(SIGN(AE248)=1,"Increasing",IF(SIGN(AE248)=-1,"Decreasing","")),"")</f>
        <v/>
      </c>
      <c r="BF248">
        <f>IF(OR(AND(BE248="Increasing",BA248="Yes"),AND(BE248="Decreasing",BC248="Yes")),"Yes","No")</f>
        <v/>
      </c>
      <c r="BG248">
        <f>IF(I248="pos_trend","Yes","No")</f>
        <v/>
      </c>
      <c r="BH248">
        <f>IF(AF248&lt;&gt;"",IF(ABS(AF248)&gt;0.8,"Yes","No"),"")</f>
        <v/>
      </c>
    </row>
    <row r="249" spans="1:60">
      <c s="1" r="A249" t="n">
        <v>2</v>
      </c>
      <c r="B249" t="s">
        <v>629</v>
      </c>
      <c r="C249" t="s">
        <v>2109</v>
      </c>
      <c r="D249" t="s">
        <v>2110</v>
      </c>
      <c r="E249" t="s">
        <v>2111</v>
      </c>
      <c r="F249" t="s">
        <v>1158</v>
      </c>
      <c r="G249" t="s">
        <v>2112</v>
      </c>
      <c r="H249" t="s"/>
      <c r="I249">
        <f>IF(AND(K249&gt; J249, L249&gt; K249, M249&gt; L249, N249&gt; M249), "pos_trend", IF(AND(K249&lt; J249, L249&lt; K249, M249&lt; L249, N249&lt; M249), "neg_trend", "N/A"))</f>
        <v/>
      </c>
      <c r="J249">
        <f>IFERROR(IF(TRIM(C249)="-", "N/A", IF(RIGHT(C249,1)=")",IF(RIGHT(C249,2)="T)",-1000000000000*VALUE(MID(C249,2,LEN(C249)-3)),IF(RIGHT(C249,2)="M)",-1000000*VALUE(MID(C249,2,LEN(C249)-3)),IF(RIGHT(C249,2)="B)",-1000000000*VALUE(MID(C249,2,LEN(C249)-3)),IF(RIGHT(C249,2)="k)",-1000*VALUE(MID(C249,2,LEN(C249)-3)),VALUE(SUBSTITUTE(C249,",","")))))),IF(RIGHT(C249,1)="T",1000000000000*VALUE(LEFT(C249,LEN(C249)-1)),IF(RIGHT(C249,1)="M",1000000*VALUE(LEFT(C249,LEN(C249)-1)),IF(RIGHT(C249,1)="B",1000000000*VALUE(LEFT(C249,LEN(C249)-1)),IF(RIGHT(C249,1)="%",0.01*VALUE(LEFT(C249,LEN(C249)-1)),IF(RIGHT(C249,1)="k",1000*VALUE(LEFT(C249,LEN(C249)-1)),VALUE(SUBSTITUTE(C249,",",""))))))))),"N/A")</f>
        <v/>
      </c>
      <c r="K249">
        <f>IFERROR(IF(TRIM(D249)="-", "N/A", IF(RIGHT(D249,1)=")",IF(RIGHT(D249,2)="T)",-1000000000000*VALUE(MID(D249,2,LEN(D249)-3)),IF(RIGHT(D249,2)="M)",-1000000*VALUE(MID(D249,2,LEN(D249)-3)),IF(RIGHT(D249,2)="B)",-1000000000*VALUE(MID(D249,2,LEN(D249)-3)),IF(RIGHT(D249,2)="k)",-1000*VALUE(MID(D249,2,LEN(D249)-3)),VALUE(SUBSTITUTE(D249,",","")))))),IF(RIGHT(D249,1)="T",1000000000000*VALUE(LEFT(D249,LEN(D249)-1)),IF(RIGHT(D249,1)="M",1000000*VALUE(LEFT(D249,LEN(D249)-1)),IF(RIGHT(D249,1)="B",1000000000*VALUE(LEFT(D249,LEN(D249)-1)),IF(RIGHT(D249,1)="%",0.01*VALUE(LEFT(D249,LEN(D249)-1)),IF(RIGHT(D249,1)="k",1000*VALUE(LEFT(D249,LEN(D249)-1)),VALUE(SUBSTITUTE(D249,",",""))))))))),"N/A")</f>
        <v/>
      </c>
      <c r="L249">
        <f>IFERROR(IF(TRIM(E249)="-", "N/A", IF(RIGHT(E249,1)=")",IF(RIGHT(E249,2)="T)",-1000000000000*VALUE(MID(E249,2,LEN(E249)-3)),IF(RIGHT(E249,2)="M)",-1000000*VALUE(MID(E249,2,LEN(E249)-3)),IF(RIGHT(E249,2)="B)",-1000000000*VALUE(MID(E249,2,LEN(E249)-3)),IF(RIGHT(E249,2)="k)",-1000*VALUE(MID(E249,2,LEN(E249)-3)),VALUE(SUBSTITUTE(E249,",","")))))),IF(RIGHT(E249,1)="T",1000000000000*VALUE(LEFT(E249,LEN(E249)-1)),IF(RIGHT(E249,1)="M",1000000*VALUE(LEFT(E249,LEN(E249)-1)),IF(RIGHT(E249,1)="B",1000000000*VALUE(LEFT(E249,LEN(E249)-1)),IF(RIGHT(E249,1)="%",0.01*VALUE(LEFT(E249,LEN(E249)-1)),IF(RIGHT(E249,1)="k",1000*VALUE(LEFT(E249,LEN(E249)-1)),VALUE(SUBSTITUTE(E249,",",""))))))))),"N/A")</f>
        <v/>
      </c>
      <c r="M249">
        <f>IFERROR(IF(TRIM(F249)="-", "N/A", IF(RIGHT(F249,1)=")",IF(RIGHT(F249,2)="T)",-1000000000000*VALUE(MID(F249,2,LEN(F249)-3)),IF(RIGHT(F249,2)="M)",-1000000*VALUE(MID(F249,2,LEN(F249)-3)),IF(RIGHT(F249,2)="B)",-1000000000*VALUE(MID(F249,2,LEN(F249)-3)),IF(RIGHT(F249,2)="k)",-1000*VALUE(MID(F249,2,LEN(F249)-3)),VALUE(SUBSTITUTE(F249,",","")))))),IF(RIGHT(F249,1)="T",1000000000000*VALUE(LEFT(F249,LEN(F249)-1)),IF(RIGHT(F249,1)="M",1000000*VALUE(LEFT(F249,LEN(F249)-1)),IF(RIGHT(F249,1)="B",1000000000*VALUE(LEFT(F249,LEN(F249)-1)),IF(RIGHT(F249,1)="%",0.01*VALUE(LEFT(F249,LEN(F249)-1)),IF(RIGHT(F249,1)="k",1000*VALUE(LEFT(F249,LEN(F249)-1)),VALUE(SUBSTITUTE(F249,",",""))))))))),"N/A")</f>
        <v/>
      </c>
      <c r="N249">
        <f>IFERROR(IF(TRIM(G249)="-", "N/A", IF(RIGHT(G249,1)=")",IF(RIGHT(G249,2)="T)",-1000000000000*VALUE(MID(G249,2,LEN(G249)-3)),IF(RIGHT(G249,2)="M)",-1000000*VALUE(MID(G249,2,LEN(G249)-3)),IF(RIGHT(G249,2)="B)",-1000000000*VALUE(MID(G249,2,LEN(G249)-3)),IF(RIGHT(G249,2)="k)",-1000*VALUE(MID(G249,2,LEN(G249)-3)),VALUE(SUBSTITUTE(G249,",","")))))),IF(RIGHT(G249,1)="T",1000000000000*VALUE(LEFT(G249,LEN(G249)-1)),IF(RIGHT(G249,1)="M",1000000*VALUE(LEFT(G249,LEN(G249)-1)),IF(RIGHT(G249,1)="B",1000000000*VALUE(LEFT(G249,LEN(G249)-1)),IF(RIGHT(G249,1)="%",0.01*VALUE(LEFT(G249,LEN(G249)-1)),IF(RIGHT(G249,1)="k",1000*VALUE(LEFT(G249,LEN(G249)-1)),VALUE(SUBSTITUTE(G249,",",""))))))))),"N/A")</f>
        <v/>
      </c>
      <c r="P249">
        <f>MAX(J249:N249)</f>
        <v/>
      </c>
      <c r="Q249">
        <f>IFERROR(J144+MATCH(P249,J249:N249,0)-1,"")</f>
        <v/>
      </c>
      <c r="R249">
        <f>IF(Q249="","",MIN(J249:N249))</f>
        <v/>
      </c>
      <c r="S249">
        <f>IFERROR(J144+MATCH(R249,J249:N249,0)-1,"")</f>
        <v/>
      </c>
      <c r="T249">
        <f>IFERROR(AVERAGE(J249:N249),"")</f>
        <v/>
      </c>
      <c r="U249">
        <f>IFERROR(STDEV(J249:N249),"")</f>
        <v/>
      </c>
      <c r="V249">
        <f>IFERROR(IF(C249="-","",IF(ISBLANK(B249),"",IF(OR(ISNUMBER(FIND("Growth",B249)),ISNUMBER(FIND("Margin",B249))),"",(J249-T249)/U249))),"")</f>
        <v/>
      </c>
      <c r="W249">
        <f>IFERROR(IF(OR(D249="-",ISBLANK(D249)),"",(K249-T249)/U249),"")</f>
        <v/>
      </c>
      <c r="X249">
        <f>IFERROR(IF(OR(E249="-",ISBLANK(E249)),"",(L249-T249)/U249),"")</f>
        <v/>
      </c>
      <c r="Y249">
        <f>IFERROR(IF(OR(F249="-",ISBLANK(F249)),"",(M249-T249)/U249),"")</f>
        <v/>
      </c>
      <c r="Z249">
        <f>IFERROR(IF(OR(G249="-",ISBLANK(G249)),"",(N249-T249)/U249),"")</f>
        <v/>
      </c>
      <c r="AA249">
        <f>IF(MAX(MAX(V249:Z249),ABS(MIN(V249:Z249)))=ABS(MIN(V249:Z249)),MIN(V249:Z249),MAX(V249:Z249))</f>
        <v/>
      </c>
      <c r="AB249">
        <f>IFERROR(V144+MATCH(AA249,V249:Z249,0)-1,"")</f>
        <v/>
      </c>
      <c r="AC249">
        <f>IF(AB249&lt;&gt;"",IF(S249=AB249,"Low",IF(AB249=Q249,"High","")),"")</f>
        <v/>
      </c>
      <c r="AE249">
        <f>IF(ISNUMBER(MATCH("N/A",J249:N249,0)),"",IFERROR((5 * SUMPRODUCT(J144:N144,J249:N249) - PRODUCT(SUM(J144:N144),SUM(J249:N249))) / ((5 * SUM((J144^2)+(K144^2)+(L144^2)+(M144^2)+(N144^2))) - SUM(J144:N144)^2),""))</f>
        <v/>
      </c>
      <c r="AF249">
        <f>IFERROR(CORREL(J144:N144,J249:N249),"")</f>
        <v/>
      </c>
      <c r="AZ249">
        <f>IF(Q249=S249,0,1)</f>
        <v/>
      </c>
      <c r="BA249">
        <f>IF(AZ249=1,IF(Q249="","",IF(Q249=N144,"Yes","No")),"")</f>
        <v/>
      </c>
      <c r="BB249">
        <f>IF(BA249="Yes",P249,"")</f>
        <v/>
      </c>
      <c r="BC249">
        <f>IF(AZ249=1,IF(S249="","",IF(S249=N144,"Yes","No")),"")</f>
        <v/>
      </c>
      <c r="BD249">
        <f>IF(BC249="Yes",R249,"")</f>
        <v/>
      </c>
      <c r="BE249">
        <f>IFERROR(IF(SIGN(AE249)=1,"Increasing",IF(SIGN(AE249)=-1,"Decreasing","")),"")</f>
        <v/>
      </c>
      <c r="BF249">
        <f>IF(OR(AND(BE249="Increasing",BA249="Yes"),AND(BE249="Decreasing",BC249="Yes")),"Yes","No")</f>
        <v/>
      </c>
      <c r="BG249">
        <f>IF(I249="pos_trend","Yes","No")</f>
        <v/>
      </c>
      <c r="BH249">
        <f>IF(AF249&lt;&gt;"",IF(ABS(AF249)&gt;0.8,"Yes","No"),"")</f>
        <v/>
      </c>
    </row>
    <row r="250" spans="1:60">
      <c s="1" r="A250" t="n">
        <v>3</v>
      </c>
      <c r="B250" t="s">
        <v>630</v>
      </c>
      <c r="C250" t="s">
        <v>2113</v>
      </c>
      <c r="D250" t="s">
        <v>2114</v>
      </c>
      <c r="E250" t="s">
        <v>2115</v>
      </c>
      <c r="F250" t="s">
        <v>2116</v>
      </c>
      <c r="G250" t="s">
        <v>2117</v>
      </c>
      <c r="H250" t="s"/>
      <c r="I250">
        <f>IF(AND(K250&gt; J250, L250&gt; K250, M250&gt; L250, N250&gt; M250), "pos_trend", IF(AND(K250&lt; J250, L250&lt; K250, M250&lt; L250, N250&lt; M250), "neg_trend", "N/A"))</f>
        <v/>
      </c>
      <c r="J250">
        <f>IFERROR(IF(TRIM(C250)="-", "N/A", IF(RIGHT(C250,1)=")",IF(RIGHT(C250,2)="T)",-1000000000000*VALUE(MID(C250,2,LEN(C250)-3)),IF(RIGHT(C250,2)="M)",-1000000*VALUE(MID(C250,2,LEN(C250)-3)),IF(RIGHT(C250,2)="B)",-1000000000*VALUE(MID(C250,2,LEN(C250)-3)),IF(RIGHT(C250,2)="k)",-1000*VALUE(MID(C250,2,LEN(C250)-3)),VALUE(SUBSTITUTE(C250,",","")))))),IF(RIGHT(C250,1)="T",1000000000000*VALUE(LEFT(C250,LEN(C250)-1)),IF(RIGHT(C250,1)="M",1000000*VALUE(LEFT(C250,LEN(C250)-1)),IF(RIGHT(C250,1)="B",1000000000*VALUE(LEFT(C250,LEN(C250)-1)),IF(RIGHT(C250,1)="%",0.01*VALUE(LEFT(C250,LEN(C250)-1)),IF(RIGHT(C250,1)="k",1000*VALUE(LEFT(C250,LEN(C250)-1)),VALUE(SUBSTITUTE(C250,",",""))))))))),"N/A")</f>
        <v/>
      </c>
      <c r="K250">
        <f>IFERROR(IF(TRIM(D250)="-", "N/A", IF(RIGHT(D250,1)=")",IF(RIGHT(D250,2)="T)",-1000000000000*VALUE(MID(D250,2,LEN(D250)-3)),IF(RIGHT(D250,2)="M)",-1000000*VALUE(MID(D250,2,LEN(D250)-3)),IF(RIGHT(D250,2)="B)",-1000000000*VALUE(MID(D250,2,LEN(D250)-3)),IF(RIGHT(D250,2)="k)",-1000*VALUE(MID(D250,2,LEN(D250)-3)),VALUE(SUBSTITUTE(D250,",","")))))),IF(RIGHT(D250,1)="T",1000000000000*VALUE(LEFT(D250,LEN(D250)-1)),IF(RIGHT(D250,1)="M",1000000*VALUE(LEFT(D250,LEN(D250)-1)),IF(RIGHT(D250,1)="B",1000000000*VALUE(LEFT(D250,LEN(D250)-1)),IF(RIGHT(D250,1)="%",0.01*VALUE(LEFT(D250,LEN(D250)-1)),IF(RIGHT(D250,1)="k",1000*VALUE(LEFT(D250,LEN(D250)-1)),VALUE(SUBSTITUTE(D250,",",""))))))))),"N/A")</f>
        <v/>
      </c>
      <c r="L250">
        <f>IFERROR(IF(TRIM(E250)="-", "N/A", IF(RIGHT(E250,1)=")",IF(RIGHT(E250,2)="T)",-1000000000000*VALUE(MID(E250,2,LEN(E250)-3)),IF(RIGHT(E250,2)="M)",-1000000*VALUE(MID(E250,2,LEN(E250)-3)),IF(RIGHT(E250,2)="B)",-1000000000*VALUE(MID(E250,2,LEN(E250)-3)),IF(RIGHT(E250,2)="k)",-1000*VALUE(MID(E250,2,LEN(E250)-3)),VALUE(SUBSTITUTE(E250,",","")))))),IF(RIGHT(E250,1)="T",1000000000000*VALUE(LEFT(E250,LEN(E250)-1)),IF(RIGHT(E250,1)="M",1000000*VALUE(LEFT(E250,LEN(E250)-1)),IF(RIGHT(E250,1)="B",1000000000*VALUE(LEFT(E250,LEN(E250)-1)),IF(RIGHT(E250,1)="%",0.01*VALUE(LEFT(E250,LEN(E250)-1)),IF(RIGHT(E250,1)="k",1000*VALUE(LEFT(E250,LEN(E250)-1)),VALUE(SUBSTITUTE(E250,",",""))))))))),"N/A")</f>
        <v/>
      </c>
      <c r="M250">
        <f>IFERROR(IF(TRIM(F250)="-", "N/A", IF(RIGHT(F250,1)=")",IF(RIGHT(F250,2)="T)",-1000000000000*VALUE(MID(F250,2,LEN(F250)-3)),IF(RIGHT(F250,2)="M)",-1000000*VALUE(MID(F250,2,LEN(F250)-3)),IF(RIGHT(F250,2)="B)",-1000000000*VALUE(MID(F250,2,LEN(F250)-3)),IF(RIGHT(F250,2)="k)",-1000*VALUE(MID(F250,2,LEN(F250)-3)),VALUE(SUBSTITUTE(F250,",","")))))),IF(RIGHT(F250,1)="T",1000000000000*VALUE(LEFT(F250,LEN(F250)-1)),IF(RIGHT(F250,1)="M",1000000*VALUE(LEFT(F250,LEN(F250)-1)),IF(RIGHT(F250,1)="B",1000000000*VALUE(LEFT(F250,LEN(F250)-1)),IF(RIGHT(F250,1)="%",0.01*VALUE(LEFT(F250,LEN(F250)-1)),IF(RIGHT(F250,1)="k",1000*VALUE(LEFT(F250,LEN(F250)-1)),VALUE(SUBSTITUTE(F250,",",""))))))))),"N/A")</f>
        <v/>
      </c>
      <c r="N250">
        <f>IFERROR(IF(TRIM(G250)="-", "N/A", IF(RIGHT(G250,1)=")",IF(RIGHT(G250,2)="T)",-1000000000000*VALUE(MID(G250,2,LEN(G250)-3)),IF(RIGHT(G250,2)="M)",-1000000*VALUE(MID(G250,2,LEN(G250)-3)),IF(RIGHT(G250,2)="B)",-1000000000*VALUE(MID(G250,2,LEN(G250)-3)),IF(RIGHT(G250,2)="k)",-1000*VALUE(MID(G250,2,LEN(G250)-3)),VALUE(SUBSTITUTE(G250,",","")))))),IF(RIGHT(G250,1)="T",1000000000000*VALUE(LEFT(G250,LEN(G250)-1)),IF(RIGHT(G250,1)="M",1000000*VALUE(LEFT(G250,LEN(G250)-1)),IF(RIGHT(G250,1)="B",1000000000*VALUE(LEFT(G250,LEN(G250)-1)),IF(RIGHT(G250,1)="%",0.01*VALUE(LEFT(G250,LEN(G250)-1)),IF(RIGHT(G250,1)="k",1000*VALUE(LEFT(G250,LEN(G250)-1)),VALUE(SUBSTITUTE(G250,",",""))))))))),"N/A")</f>
        <v/>
      </c>
      <c r="P250">
        <f>MAX(J250:N250)</f>
        <v/>
      </c>
      <c r="Q250">
        <f>IFERROR(J144+MATCH(P250,J250:N250,0)-1,"")</f>
        <v/>
      </c>
      <c r="R250">
        <f>IF(Q250="","",MIN(J250:N250))</f>
        <v/>
      </c>
      <c r="S250">
        <f>IFERROR(J144+MATCH(R250,J250:N250,0)-1,"")</f>
        <v/>
      </c>
      <c r="T250">
        <f>IFERROR(AVERAGE(J250:N250),"")</f>
        <v/>
      </c>
      <c r="U250">
        <f>IFERROR(STDEV(J250:N250),"")</f>
        <v/>
      </c>
      <c r="V250">
        <f>IFERROR(IF(C250="-","",IF(ISBLANK(B250),"",IF(OR(ISNUMBER(FIND("Growth",B250)),ISNUMBER(FIND("Margin",B250))),"",(J250-T250)/U250))),"")</f>
        <v/>
      </c>
      <c r="W250">
        <f>IFERROR(IF(OR(D250="-",ISBLANK(D250)),"",(K250-T250)/U250),"")</f>
        <v/>
      </c>
      <c r="X250">
        <f>IFERROR(IF(OR(E250="-",ISBLANK(E250)),"",(L250-T250)/U250),"")</f>
        <v/>
      </c>
      <c r="Y250">
        <f>IFERROR(IF(OR(F250="-",ISBLANK(F250)),"",(M250-T250)/U250),"")</f>
        <v/>
      </c>
      <c r="Z250">
        <f>IFERROR(IF(OR(G250="-",ISBLANK(G250)),"",(N250-T250)/U250),"")</f>
        <v/>
      </c>
      <c r="AA250">
        <f>IF(MAX(MAX(V250:Z250),ABS(MIN(V250:Z250)))=ABS(MIN(V250:Z250)),MIN(V250:Z250),MAX(V250:Z250))</f>
        <v/>
      </c>
      <c r="AB250">
        <f>IFERROR(V144+MATCH(AA250,V250:Z250,0)-1,"")</f>
        <v/>
      </c>
      <c r="AC250">
        <f>IF(AB250&lt;&gt;"",IF(S250=AB250,"Low",IF(AB250=Q250,"High","")),"")</f>
        <v/>
      </c>
      <c r="AE250">
        <f>IF(ISNUMBER(MATCH("N/A",J250:N250,0)),"",IFERROR((5 * SUMPRODUCT(J144:N144,J250:N250) - PRODUCT(SUM(J144:N144),SUM(J250:N250))) / ((5 * SUM((J144^2)+(K144^2)+(L144^2)+(M144^2)+(N144^2))) - SUM(J144:N144)^2),""))</f>
        <v/>
      </c>
      <c r="AF250">
        <f>IFERROR(CORREL(J144:N144,J250:N250),"")</f>
        <v/>
      </c>
      <c r="AZ250">
        <f>IF(Q250=S250,0,1)</f>
        <v/>
      </c>
      <c r="BA250">
        <f>IF(AZ250=1,IF(Q250="","",IF(Q250=N144,"Yes","No")),"")</f>
        <v/>
      </c>
      <c r="BB250">
        <f>IF(BA250="Yes",P250,"")</f>
        <v/>
      </c>
      <c r="BC250">
        <f>IF(AZ250=1,IF(S250="","",IF(S250=N144,"Yes","No")),"")</f>
        <v/>
      </c>
      <c r="BD250">
        <f>IF(BC250="Yes",R250,"")</f>
        <v/>
      </c>
      <c r="BE250">
        <f>IFERROR(IF(SIGN(AE250)=1,"Increasing",IF(SIGN(AE250)=-1,"Decreasing","")),"")</f>
        <v/>
      </c>
      <c r="BF250">
        <f>IF(OR(AND(BE250="Increasing",BA250="Yes"),AND(BE250="Decreasing",BC250="Yes")),"Yes","No")</f>
        <v/>
      </c>
      <c r="BG250">
        <f>IF(I250="pos_trend","Yes","No")</f>
        <v/>
      </c>
      <c r="BH250">
        <f>IF(AF250&lt;&gt;"",IF(ABS(AF250)&gt;0.8,"Yes","No"),"")</f>
        <v/>
      </c>
    </row>
    <row r="251" spans="1:60">
      <c s="1" r="A251" t="n">
        <v>4</v>
      </c>
      <c r="B251" t="s">
        <v>636</v>
      </c>
      <c r="C251" t="s">
        <v>264</v>
      </c>
      <c r="D251" t="s">
        <v>2118</v>
      </c>
      <c r="E251" t="s">
        <v>2119</v>
      </c>
      <c r="F251" t="s">
        <v>2120</v>
      </c>
      <c r="G251" t="s">
        <v>2121</v>
      </c>
      <c r="H251" t="s"/>
      <c r="I251">
        <f>IF(AND(K251&gt; J251, L251&gt; K251, M251&gt; L251, N251&gt; M251), "pos_trend", IF(AND(K251&lt; J251, L251&lt; K251, M251&lt; L251, N251&lt; M251), "neg_trend", "N/A"))</f>
        <v/>
      </c>
      <c r="J251">
        <f>IFERROR(IF(TRIM(C251)="-", "N/A", IF(RIGHT(C251,1)=")",IF(RIGHT(C251,2)="T)",-1000000000000*VALUE(MID(C251,2,LEN(C251)-3)),IF(RIGHT(C251,2)="M)",-1000000*VALUE(MID(C251,2,LEN(C251)-3)),IF(RIGHT(C251,2)="B)",-1000000000*VALUE(MID(C251,2,LEN(C251)-3)),IF(RIGHT(C251,2)="k)",-1000*VALUE(MID(C251,2,LEN(C251)-3)),VALUE(SUBSTITUTE(C251,",","")))))),IF(RIGHT(C251,1)="T",1000000000000*VALUE(LEFT(C251,LEN(C251)-1)),IF(RIGHT(C251,1)="M",1000000*VALUE(LEFT(C251,LEN(C251)-1)),IF(RIGHT(C251,1)="B",1000000000*VALUE(LEFT(C251,LEN(C251)-1)),IF(RIGHT(C251,1)="%",0.01*VALUE(LEFT(C251,LEN(C251)-1)),IF(RIGHT(C251,1)="k",1000*VALUE(LEFT(C251,LEN(C251)-1)),VALUE(SUBSTITUTE(C251,",",""))))))))),"N/A")</f>
        <v/>
      </c>
      <c r="K251">
        <f>IFERROR(IF(TRIM(D251)="-", "N/A", IF(RIGHT(D251,1)=")",IF(RIGHT(D251,2)="T)",-1000000000000*VALUE(MID(D251,2,LEN(D251)-3)),IF(RIGHT(D251,2)="M)",-1000000*VALUE(MID(D251,2,LEN(D251)-3)),IF(RIGHT(D251,2)="B)",-1000000000*VALUE(MID(D251,2,LEN(D251)-3)),IF(RIGHT(D251,2)="k)",-1000*VALUE(MID(D251,2,LEN(D251)-3)),VALUE(SUBSTITUTE(D251,",","")))))),IF(RIGHT(D251,1)="T",1000000000000*VALUE(LEFT(D251,LEN(D251)-1)),IF(RIGHT(D251,1)="M",1000000*VALUE(LEFT(D251,LEN(D251)-1)),IF(RIGHT(D251,1)="B",1000000000*VALUE(LEFT(D251,LEN(D251)-1)),IF(RIGHT(D251,1)="%",0.01*VALUE(LEFT(D251,LEN(D251)-1)),IF(RIGHT(D251,1)="k",1000*VALUE(LEFT(D251,LEN(D251)-1)),VALUE(SUBSTITUTE(D251,",",""))))))))),"N/A")</f>
        <v/>
      </c>
      <c r="L251">
        <f>IFERROR(IF(TRIM(E251)="-", "N/A", IF(RIGHT(E251,1)=")",IF(RIGHT(E251,2)="T)",-1000000000000*VALUE(MID(E251,2,LEN(E251)-3)),IF(RIGHT(E251,2)="M)",-1000000*VALUE(MID(E251,2,LEN(E251)-3)),IF(RIGHT(E251,2)="B)",-1000000000*VALUE(MID(E251,2,LEN(E251)-3)),IF(RIGHT(E251,2)="k)",-1000*VALUE(MID(E251,2,LEN(E251)-3)),VALUE(SUBSTITUTE(E251,",","")))))),IF(RIGHT(E251,1)="T",1000000000000*VALUE(LEFT(E251,LEN(E251)-1)),IF(RIGHT(E251,1)="M",1000000*VALUE(LEFT(E251,LEN(E251)-1)),IF(RIGHT(E251,1)="B",1000000000*VALUE(LEFT(E251,LEN(E251)-1)),IF(RIGHT(E251,1)="%",0.01*VALUE(LEFT(E251,LEN(E251)-1)),IF(RIGHT(E251,1)="k",1000*VALUE(LEFT(E251,LEN(E251)-1)),VALUE(SUBSTITUTE(E251,",",""))))))))),"N/A")</f>
        <v/>
      </c>
      <c r="M251">
        <f>IFERROR(IF(TRIM(F251)="-", "N/A", IF(RIGHT(F251,1)=")",IF(RIGHT(F251,2)="T)",-1000000000000*VALUE(MID(F251,2,LEN(F251)-3)),IF(RIGHT(F251,2)="M)",-1000000*VALUE(MID(F251,2,LEN(F251)-3)),IF(RIGHT(F251,2)="B)",-1000000000*VALUE(MID(F251,2,LEN(F251)-3)),IF(RIGHT(F251,2)="k)",-1000*VALUE(MID(F251,2,LEN(F251)-3)),VALUE(SUBSTITUTE(F251,",","")))))),IF(RIGHT(F251,1)="T",1000000000000*VALUE(LEFT(F251,LEN(F251)-1)),IF(RIGHT(F251,1)="M",1000000*VALUE(LEFT(F251,LEN(F251)-1)),IF(RIGHT(F251,1)="B",1000000000*VALUE(LEFT(F251,LEN(F251)-1)),IF(RIGHT(F251,1)="%",0.01*VALUE(LEFT(F251,LEN(F251)-1)),IF(RIGHT(F251,1)="k",1000*VALUE(LEFT(F251,LEN(F251)-1)),VALUE(SUBSTITUTE(F251,",",""))))))))),"N/A")</f>
        <v/>
      </c>
      <c r="N251">
        <f>IFERROR(IF(TRIM(G251)="-", "N/A", IF(RIGHT(G251,1)=")",IF(RIGHT(G251,2)="T)",-1000000000000*VALUE(MID(G251,2,LEN(G251)-3)),IF(RIGHT(G251,2)="M)",-1000000*VALUE(MID(G251,2,LEN(G251)-3)),IF(RIGHT(G251,2)="B)",-1000000000*VALUE(MID(G251,2,LEN(G251)-3)),IF(RIGHT(G251,2)="k)",-1000*VALUE(MID(G251,2,LEN(G251)-3)),VALUE(SUBSTITUTE(G251,",","")))))),IF(RIGHT(G251,1)="T",1000000000000*VALUE(LEFT(G251,LEN(G251)-1)),IF(RIGHT(G251,1)="M",1000000*VALUE(LEFT(G251,LEN(G251)-1)),IF(RIGHT(G251,1)="B",1000000000*VALUE(LEFT(G251,LEN(G251)-1)),IF(RIGHT(G251,1)="%",0.01*VALUE(LEFT(G251,LEN(G251)-1)),IF(RIGHT(G251,1)="k",1000*VALUE(LEFT(G251,LEN(G251)-1)),VALUE(SUBSTITUTE(G251,",",""))))))))),"N/A")</f>
        <v/>
      </c>
      <c r="P251">
        <f>MAX(J251:N251)</f>
        <v/>
      </c>
      <c r="Q251">
        <f>IFERROR(J144+MATCH(P251,J251:N251,0)-1,"")</f>
        <v/>
      </c>
      <c r="R251">
        <f>IF(Q251="","",MIN(J251:N251))</f>
        <v/>
      </c>
      <c r="S251">
        <f>IFERROR(J144+MATCH(R251,J251:N251,0)-1,"")</f>
        <v/>
      </c>
      <c r="T251">
        <f>IFERROR(AVERAGE(J251:N251),"")</f>
        <v/>
      </c>
      <c r="U251">
        <f>IFERROR(STDEV(J251:N251),"")</f>
        <v/>
      </c>
      <c r="V251">
        <f>IFERROR(IF(C251="-","",IF(ISBLANK(B251),"",IF(OR(ISNUMBER(FIND("Growth",B251)),ISNUMBER(FIND("Margin",B251))),"",(J251-T251)/U251))),"")</f>
        <v/>
      </c>
      <c r="W251">
        <f>IFERROR(IF(OR(D251="-",ISBLANK(D251)),"",(K251-T251)/U251),"")</f>
        <v/>
      </c>
      <c r="X251">
        <f>IFERROR(IF(OR(E251="-",ISBLANK(E251)),"",(L251-T251)/U251),"")</f>
        <v/>
      </c>
      <c r="Y251">
        <f>IFERROR(IF(OR(F251="-",ISBLANK(F251)),"",(M251-T251)/U251),"")</f>
        <v/>
      </c>
      <c r="Z251">
        <f>IFERROR(IF(OR(G251="-",ISBLANK(G251)),"",(N251-T251)/U251),"")</f>
        <v/>
      </c>
      <c r="AA251">
        <f>IF(MAX(MAX(V251:Z251),ABS(MIN(V251:Z251)))=ABS(MIN(V251:Z251)),MIN(V251:Z251),MAX(V251:Z251))</f>
        <v/>
      </c>
      <c r="AB251">
        <f>IFERROR(V144+MATCH(AA251,V251:Z251,0)-1,"")</f>
        <v/>
      </c>
      <c r="AC251">
        <f>IF(AB251&lt;&gt;"",IF(S251=AB251,"Low",IF(AB251=Q251,"High","")),"")</f>
        <v/>
      </c>
      <c r="AE251">
        <f>IF(ISNUMBER(MATCH("N/A",J251:N251,0)),"",IFERROR((5 * SUMPRODUCT(J144:N144,J251:N251) - PRODUCT(SUM(J144:N144),SUM(J251:N251))) / ((5 * SUM((J144^2)+(K144^2)+(L144^2)+(M144^2)+(N144^2))) - SUM(J144:N144)^2),""))</f>
        <v/>
      </c>
      <c r="AF251">
        <f>IFERROR(CORREL(J144:N144,J251:N251),"")</f>
        <v/>
      </c>
      <c r="AZ251">
        <f>IF(Q251=S251,0,1)</f>
        <v/>
      </c>
      <c r="BA251">
        <f>IF(AZ251=1,IF(Q251="","",IF(Q251=N144,"Yes","No")),"")</f>
        <v/>
      </c>
      <c r="BB251">
        <f>IF(BA251="Yes",P251,"")</f>
        <v/>
      </c>
      <c r="BC251">
        <f>IF(AZ251=1,IF(S251="","",IF(S251=N144,"Yes","No")),"")</f>
        <v/>
      </c>
      <c r="BD251">
        <f>IF(BC251="Yes",R251,"")</f>
        <v/>
      </c>
      <c r="BE251">
        <f>IFERROR(IF(SIGN(AE251)=1,"Increasing",IF(SIGN(AE251)=-1,"Decreasing","")),"")</f>
        <v/>
      </c>
      <c r="BF251">
        <f>IF(OR(AND(BE251="Increasing",BA251="Yes"),AND(BE251="Decreasing",BC251="Yes")),"Yes","No")</f>
        <v/>
      </c>
      <c r="BG251">
        <f>IF(I251="pos_trend","Yes","No")</f>
        <v/>
      </c>
      <c r="BH251">
        <f>IF(AF251&lt;&gt;"",IF(ABS(AF251)&gt;0.8,"Yes","No"),"")</f>
        <v/>
      </c>
    </row>
    <row r="252" spans="1:60">
      <c s="1" r="A252" t="n">
        <v>5</v>
      </c>
      <c r="B252" t="s">
        <v>641</v>
      </c>
      <c r="C252" t="s">
        <v>264</v>
      </c>
      <c r="D252" t="s">
        <v>2122</v>
      </c>
      <c r="E252" t="s">
        <v>2123</v>
      </c>
      <c r="F252" t="s">
        <v>2124</v>
      </c>
      <c r="G252" t="s">
        <v>2125</v>
      </c>
      <c r="H252" t="s"/>
      <c r="I252">
        <f>IF(AND(K252&gt; J252, L252&gt; K252, M252&gt; L252, N252&gt; M252), "pos_trend", IF(AND(K252&lt; J252, L252&lt; K252, M252&lt; L252, N252&lt; M252), "neg_trend", "N/A"))</f>
        <v/>
      </c>
      <c r="J252">
        <f>IFERROR(IF(TRIM(C252)="-", "N/A", IF(RIGHT(C252,1)=")",IF(RIGHT(C252,2)="T)",-1000000000000*VALUE(MID(C252,2,LEN(C252)-3)),IF(RIGHT(C252,2)="M)",-1000000*VALUE(MID(C252,2,LEN(C252)-3)),IF(RIGHT(C252,2)="B)",-1000000000*VALUE(MID(C252,2,LEN(C252)-3)),IF(RIGHT(C252,2)="k)",-1000*VALUE(MID(C252,2,LEN(C252)-3)),VALUE(SUBSTITUTE(C252,",","")))))),IF(RIGHT(C252,1)="T",1000000000000*VALUE(LEFT(C252,LEN(C252)-1)),IF(RIGHT(C252,1)="M",1000000*VALUE(LEFT(C252,LEN(C252)-1)),IF(RIGHT(C252,1)="B",1000000000*VALUE(LEFT(C252,LEN(C252)-1)),IF(RIGHT(C252,1)="%",0.01*VALUE(LEFT(C252,LEN(C252)-1)),IF(RIGHT(C252,1)="k",1000*VALUE(LEFT(C252,LEN(C252)-1)),VALUE(SUBSTITUTE(C252,",",""))))))))),"N/A")</f>
        <v/>
      </c>
      <c r="K252">
        <f>IFERROR(IF(TRIM(D252)="-", "N/A", IF(RIGHT(D252,1)=")",IF(RIGHT(D252,2)="T)",-1000000000000*VALUE(MID(D252,2,LEN(D252)-3)),IF(RIGHT(D252,2)="M)",-1000000*VALUE(MID(D252,2,LEN(D252)-3)),IF(RIGHT(D252,2)="B)",-1000000000*VALUE(MID(D252,2,LEN(D252)-3)),IF(RIGHT(D252,2)="k)",-1000*VALUE(MID(D252,2,LEN(D252)-3)),VALUE(SUBSTITUTE(D252,",","")))))),IF(RIGHT(D252,1)="T",1000000000000*VALUE(LEFT(D252,LEN(D252)-1)),IF(RIGHT(D252,1)="M",1000000*VALUE(LEFT(D252,LEN(D252)-1)),IF(RIGHT(D252,1)="B",1000000000*VALUE(LEFT(D252,LEN(D252)-1)),IF(RIGHT(D252,1)="%",0.01*VALUE(LEFT(D252,LEN(D252)-1)),IF(RIGHT(D252,1)="k",1000*VALUE(LEFT(D252,LEN(D252)-1)),VALUE(SUBSTITUTE(D252,",",""))))))))),"N/A")</f>
        <v/>
      </c>
      <c r="L252">
        <f>IFERROR(IF(TRIM(E252)="-", "N/A", IF(RIGHT(E252,1)=")",IF(RIGHT(E252,2)="T)",-1000000000000*VALUE(MID(E252,2,LEN(E252)-3)),IF(RIGHT(E252,2)="M)",-1000000*VALUE(MID(E252,2,LEN(E252)-3)),IF(RIGHT(E252,2)="B)",-1000000000*VALUE(MID(E252,2,LEN(E252)-3)),IF(RIGHT(E252,2)="k)",-1000*VALUE(MID(E252,2,LEN(E252)-3)),VALUE(SUBSTITUTE(E252,",","")))))),IF(RIGHT(E252,1)="T",1000000000000*VALUE(LEFT(E252,LEN(E252)-1)),IF(RIGHT(E252,1)="M",1000000*VALUE(LEFT(E252,LEN(E252)-1)),IF(RIGHT(E252,1)="B",1000000000*VALUE(LEFT(E252,LEN(E252)-1)),IF(RIGHT(E252,1)="%",0.01*VALUE(LEFT(E252,LEN(E252)-1)),IF(RIGHT(E252,1)="k",1000*VALUE(LEFT(E252,LEN(E252)-1)),VALUE(SUBSTITUTE(E252,",",""))))))))),"N/A")</f>
        <v/>
      </c>
      <c r="M252">
        <f>IFERROR(IF(TRIM(F252)="-", "N/A", IF(RIGHT(F252,1)=")",IF(RIGHT(F252,2)="T)",-1000000000000*VALUE(MID(F252,2,LEN(F252)-3)),IF(RIGHT(F252,2)="M)",-1000000*VALUE(MID(F252,2,LEN(F252)-3)),IF(RIGHT(F252,2)="B)",-1000000000*VALUE(MID(F252,2,LEN(F252)-3)),IF(RIGHT(F252,2)="k)",-1000*VALUE(MID(F252,2,LEN(F252)-3)),VALUE(SUBSTITUTE(F252,",","")))))),IF(RIGHT(F252,1)="T",1000000000000*VALUE(LEFT(F252,LEN(F252)-1)),IF(RIGHT(F252,1)="M",1000000*VALUE(LEFT(F252,LEN(F252)-1)),IF(RIGHT(F252,1)="B",1000000000*VALUE(LEFT(F252,LEN(F252)-1)),IF(RIGHT(F252,1)="%",0.01*VALUE(LEFT(F252,LEN(F252)-1)),IF(RIGHT(F252,1)="k",1000*VALUE(LEFT(F252,LEN(F252)-1)),VALUE(SUBSTITUTE(F252,",",""))))))))),"N/A")</f>
        <v/>
      </c>
      <c r="N252">
        <f>IFERROR(IF(TRIM(G252)="-", "N/A", IF(RIGHT(G252,1)=")",IF(RIGHT(G252,2)="T)",-1000000000000*VALUE(MID(G252,2,LEN(G252)-3)),IF(RIGHT(G252,2)="M)",-1000000*VALUE(MID(G252,2,LEN(G252)-3)),IF(RIGHT(G252,2)="B)",-1000000000*VALUE(MID(G252,2,LEN(G252)-3)),IF(RIGHT(G252,2)="k)",-1000*VALUE(MID(G252,2,LEN(G252)-3)),VALUE(SUBSTITUTE(G252,",","")))))),IF(RIGHT(G252,1)="T",1000000000000*VALUE(LEFT(G252,LEN(G252)-1)),IF(RIGHT(G252,1)="M",1000000*VALUE(LEFT(G252,LEN(G252)-1)),IF(RIGHT(G252,1)="B",1000000000*VALUE(LEFT(G252,LEN(G252)-1)),IF(RIGHT(G252,1)="%",0.01*VALUE(LEFT(G252,LEN(G252)-1)),IF(RIGHT(G252,1)="k",1000*VALUE(LEFT(G252,LEN(G252)-1)),VALUE(SUBSTITUTE(G252,",",""))))))))),"N/A")</f>
        <v/>
      </c>
      <c r="P252">
        <f>MAX(J252:N252)</f>
        <v/>
      </c>
      <c r="Q252">
        <f>IFERROR(J144+MATCH(P252,J252:N252,0)-1,"")</f>
        <v/>
      </c>
      <c r="R252">
        <f>IF(Q252="","",MIN(J252:N252))</f>
        <v/>
      </c>
      <c r="S252">
        <f>IFERROR(J144+MATCH(R252,J252:N252,0)-1,"")</f>
        <v/>
      </c>
      <c r="T252">
        <f>IFERROR(AVERAGE(J252:N252),"")</f>
        <v/>
      </c>
      <c r="U252">
        <f>IFERROR(STDEV(J252:N252),"")</f>
        <v/>
      </c>
      <c r="V252">
        <f>IFERROR(IF(C252="-","",IF(ISBLANK(B252),"",IF(OR(ISNUMBER(FIND("Growth",B252)),ISNUMBER(FIND("Margin",B252))),"",(J252-T252)/U252))),"")</f>
        <v/>
      </c>
      <c r="W252">
        <f>IFERROR(IF(OR(D252="-",ISBLANK(D252)),"",(K252-T252)/U252),"")</f>
        <v/>
      </c>
      <c r="X252">
        <f>IFERROR(IF(OR(E252="-",ISBLANK(E252)),"",(L252-T252)/U252),"")</f>
        <v/>
      </c>
      <c r="Y252">
        <f>IFERROR(IF(OR(F252="-",ISBLANK(F252)),"",(M252-T252)/U252),"")</f>
        <v/>
      </c>
      <c r="Z252">
        <f>IFERROR(IF(OR(G252="-",ISBLANK(G252)),"",(N252-T252)/U252),"")</f>
        <v/>
      </c>
      <c r="AA252">
        <f>IF(MAX(MAX(V252:Z252),ABS(MIN(V252:Z252)))=ABS(MIN(V252:Z252)),MIN(V252:Z252),MAX(V252:Z252))</f>
        <v/>
      </c>
      <c r="AB252">
        <f>IFERROR(V144+MATCH(AA252,V252:Z252,0)-1,"")</f>
        <v/>
      </c>
      <c r="AC252">
        <f>IF(AB252&lt;&gt;"",IF(S252=AB252,"Low",IF(AB252=Q252,"High","")),"")</f>
        <v/>
      </c>
      <c r="AE252">
        <f>IF(ISNUMBER(MATCH("N/A",J252:N252,0)),"",IFERROR((5 * SUMPRODUCT(J144:N144,J252:N252) - PRODUCT(SUM(J144:N144),SUM(J252:N252))) / ((5 * SUM((J144^2)+(K144^2)+(L144^2)+(M144^2)+(N144^2))) - SUM(J144:N144)^2),""))</f>
        <v/>
      </c>
      <c r="AF252">
        <f>IFERROR(CORREL(J144:N144,J252:N252),"")</f>
        <v/>
      </c>
      <c r="AZ252">
        <f>IF(Q252=S252,0,1)</f>
        <v/>
      </c>
      <c r="BA252">
        <f>IF(AZ252=1,IF(Q252="","",IF(Q252=N144,"Yes","No")),"")</f>
        <v/>
      </c>
      <c r="BB252">
        <f>IF(BA252="Yes",P252,"")</f>
        <v/>
      </c>
      <c r="BC252">
        <f>IF(AZ252=1,IF(S252="","",IF(S252=N144,"Yes","No")),"")</f>
        <v/>
      </c>
      <c r="BD252">
        <f>IF(BC252="Yes",R252,"")</f>
        <v/>
      </c>
      <c r="BE252">
        <f>IFERROR(IF(SIGN(AE252)=1,"Increasing",IF(SIGN(AE252)=-1,"Decreasing","")),"")</f>
        <v/>
      </c>
      <c r="BF252">
        <f>IF(OR(AND(BE252="Increasing",BA252="Yes"),AND(BE252="Decreasing",BC252="Yes")),"Yes","No")</f>
        <v/>
      </c>
      <c r="BG252">
        <f>IF(I252="pos_trend","Yes","No")</f>
        <v/>
      </c>
      <c r="BH252">
        <f>IF(AF252&lt;&gt;"",IF(ABS(AF252)&gt;0.8,"Yes","No"),"")</f>
        <v/>
      </c>
    </row>
    <row r="253" spans="1:60">
      <c s="1" r="A253" t="n">
        <v>6</v>
      </c>
      <c r="B253" t="s">
        <v>644</v>
      </c>
      <c r="C253" t="s">
        <v>2126</v>
      </c>
      <c r="D253" t="s">
        <v>2127</v>
      </c>
      <c r="E253" t="s">
        <v>2128</v>
      </c>
      <c r="F253" t="s">
        <v>2129</v>
      </c>
      <c r="G253" t="s">
        <v>2130</v>
      </c>
      <c r="H253" t="s"/>
      <c r="I253">
        <f>IF(AND(K253&gt; J253, L253&gt; K253, M253&gt; L253, N253&gt; M253), "pos_trend", IF(AND(K253&lt; J253, L253&lt; K253, M253&lt; L253, N253&lt; M253), "neg_trend", "N/A"))</f>
        <v/>
      </c>
      <c r="J253">
        <f>IFERROR(IF(TRIM(C253)="-", "N/A", IF(RIGHT(C253,1)=")",IF(RIGHT(C253,2)="T)",-1000000000000*VALUE(MID(C253,2,LEN(C253)-3)),IF(RIGHT(C253,2)="M)",-1000000*VALUE(MID(C253,2,LEN(C253)-3)),IF(RIGHT(C253,2)="B)",-1000000000*VALUE(MID(C253,2,LEN(C253)-3)),IF(RIGHT(C253,2)="k)",-1000*VALUE(MID(C253,2,LEN(C253)-3)),VALUE(SUBSTITUTE(C253,",","")))))),IF(RIGHT(C253,1)="T",1000000000000*VALUE(LEFT(C253,LEN(C253)-1)),IF(RIGHT(C253,1)="M",1000000*VALUE(LEFT(C253,LEN(C253)-1)),IF(RIGHT(C253,1)="B",1000000000*VALUE(LEFT(C253,LEN(C253)-1)),IF(RIGHT(C253,1)="%",0.01*VALUE(LEFT(C253,LEN(C253)-1)),IF(RIGHT(C253,1)="k",1000*VALUE(LEFT(C253,LEN(C253)-1)),VALUE(SUBSTITUTE(C253,",",""))))))))),"N/A")</f>
        <v/>
      </c>
      <c r="K253">
        <f>IFERROR(IF(TRIM(D253)="-", "N/A", IF(RIGHT(D253,1)=")",IF(RIGHT(D253,2)="T)",-1000000000000*VALUE(MID(D253,2,LEN(D253)-3)),IF(RIGHT(D253,2)="M)",-1000000*VALUE(MID(D253,2,LEN(D253)-3)),IF(RIGHT(D253,2)="B)",-1000000000*VALUE(MID(D253,2,LEN(D253)-3)),IF(RIGHT(D253,2)="k)",-1000*VALUE(MID(D253,2,LEN(D253)-3)),VALUE(SUBSTITUTE(D253,",","")))))),IF(RIGHT(D253,1)="T",1000000000000*VALUE(LEFT(D253,LEN(D253)-1)),IF(RIGHT(D253,1)="M",1000000*VALUE(LEFT(D253,LEN(D253)-1)),IF(RIGHT(D253,1)="B",1000000000*VALUE(LEFT(D253,LEN(D253)-1)),IF(RIGHT(D253,1)="%",0.01*VALUE(LEFT(D253,LEN(D253)-1)),IF(RIGHT(D253,1)="k",1000*VALUE(LEFT(D253,LEN(D253)-1)),VALUE(SUBSTITUTE(D253,",",""))))))))),"N/A")</f>
        <v/>
      </c>
      <c r="L253">
        <f>IFERROR(IF(TRIM(E253)="-", "N/A", IF(RIGHT(E253,1)=")",IF(RIGHT(E253,2)="T)",-1000000000000*VALUE(MID(E253,2,LEN(E253)-3)),IF(RIGHT(E253,2)="M)",-1000000*VALUE(MID(E253,2,LEN(E253)-3)),IF(RIGHT(E253,2)="B)",-1000000000*VALUE(MID(E253,2,LEN(E253)-3)),IF(RIGHT(E253,2)="k)",-1000*VALUE(MID(E253,2,LEN(E253)-3)),VALUE(SUBSTITUTE(E253,",","")))))),IF(RIGHT(E253,1)="T",1000000000000*VALUE(LEFT(E253,LEN(E253)-1)),IF(RIGHT(E253,1)="M",1000000*VALUE(LEFT(E253,LEN(E253)-1)),IF(RIGHT(E253,1)="B",1000000000*VALUE(LEFT(E253,LEN(E253)-1)),IF(RIGHT(E253,1)="%",0.01*VALUE(LEFT(E253,LEN(E253)-1)),IF(RIGHT(E253,1)="k",1000*VALUE(LEFT(E253,LEN(E253)-1)),VALUE(SUBSTITUTE(E253,",",""))))))))),"N/A")</f>
        <v/>
      </c>
      <c r="M253">
        <f>IFERROR(IF(TRIM(F253)="-", "N/A", IF(RIGHT(F253,1)=")",IF(RIGHT(F253,2)="T)",-1000000000000*VALUE(MID(F253,2,LEN(F253)-3)),IF(RIGHT(F253,2)="M)",-1000000*VALUE(MID(F253,2,LEN(F253)-3)),IF(RIGHT(F253,2)="B)",-1000000000*VALUE(MID(F253,2,LEN(F253)-3)),IF(RIGHT(F253,2)="k)",-1000*VALUE(MID(F253,2,LEN(F253)-3)),VALUE(SUBSTITUTE(F253,",","")))))),IF(RIGHT(F253,1)="T",1000000000000*VALUE(LEFT(F253,LEN(F253)-1)),IF(RIGHT(F253,1)="M",1000000*VALUE(LEFT(F253,LEN(F253)-1)),IF(RIGHT(F253,1)="B",1000000000*VALUE(LEFT(F253,LEN(F253)-1)),IF(RIGHT(F253,1)="%",0.01*VALUE(LEFT(F253,LEN(F253)-1)),IF(RIGHT(F253,1)="k",1000*VALUE(LEFT(F253,LEN(F253)-1)),VALUE(SUBSTITUTE(F253,",",""))))))))),"N/A")</f>
        <v/>
      </c>
      <c r="N253">
        <f>IFERROR(IF(TRIM(G253)="-", "N/A", IF(RIGHT(G253,1)=")",IF(RIGHT(G253,2)="T)",-1000000000000*VALUE(MID(G253,2,LEN(G253)-3)),IF(RIGHT(G253,2)="M)",-1000000*VALUE(MID(G253,2,LEN(G253)-3)),IF(RIGHT(G253,2)="B)",-1000000000*VALUE(MID(G253,2,LEN(G253)-3)),IF(RIGHT(G253,2)="k)",-1000*VALUE(MID(G253,2,LEN(G253)-3)),VALUE(SUBSTITUTE(G253,",","")))))),IF(RIGHT(G253,1)="T",1000000000000*VALUE(LEFT(G253,LEN(G253)-1)),IF(RIGHT(G253,1)="M",1000000*VALUE(LEFT(G253,LEN(G253)-1)),IF(RIGHT(G253,1)="B",1000000000*VALUE(LEFT(G253,LEN(G253)-1)),IF(RIGHT(G253,1)="%",0.01*VALUE(LEFT(G253,LEN(G253)-1)),IF(RIGHT(G253,1)="k",1000*VALUE(LEFT(G253,LEN(G253)-1)),VALUE(SUBSTITUTE(G253,",",""))))))))),"N/A")</f>
        <v/>
      </c>
      <c r="P253">
        <f>MAX(J253:N253)</f>
        <v/>
      </c>
      <c r="Q253">
        <f>IFERROR(J144+MATCH(P253,J253:N253,0)-1,"")</f>
        <v/>
      </c>
      <c r="R253">
        <f>IF(Q253="","",MIN(J253:N253))</f>
        <v/>
      </c>
      <c r="S253">
        <f>IFERROR(J144+MATCH(R253,J253:N253,0)-1,"")</f>
        <v/>
      </c>
      <c r="T253">
        <f>IFERROR(AVERAGE(J253:N253),"")</f>
        <v/>
      </c>
      <c r="U253">
        <f>IFERROR(STDEV(J253:N253),"")</f>
        <v/>
      </c>
      <c r="V253">
        <f>IFERROR(IF(C253="-","",IF(ISBLANK(B253),"",IF(OR(ISNUMBER(FIND("Growth",B253)),ISNUMBER(FIND("Margin",B253))),"",(J253-T253)/U253))),"")</f>
        <v/>
      </c>
      <c r="W253">
        <f>IFERROR(IF(OR(D253="-",ISBLANK(D253)),"",(K253-T253)/U253),"")</f>
        <v/>
      </c>
      <c r="X253">
        <f>IFERROR(IF(OR(E253="-",ISBLANK(E253)),"",(L253-T253)/U253),"")</f>
        <v/>
      </c>
      <c r="Y253">
        <f>IFERROR(IF(OR(F253="-",ISBLANK(F253)),"",(M253-T253)/U253),"")</f>
        <v/>
      </c>
      <c r="Z253">
        <f>IFERROR(IF(OR(G253="-",ISBLANK(G253)),"",(N253-T253)/U253),"")</f>
        <v/>
      </c>
      <c r="AA253">
        <f>IF(MAX(MAX(V253:Z253),ABS(MIN(V253:Z253)))=ABS(MIN(V253:Z253)),MIN(V253:Z253),MAX(V253:Z253))</f>
        <v/>
      </c>
      <c r="AB253">
        <f>IFERROR(V144+MATCH(AA253,V253:Z253,0)-1,"")</f>
        <v/>
      </c>
      <c r="AC253">
        <f>IF(AB253&lt;&gt;"",IF(S253=AB253,"Low",IF(AB253=Q253,"High","")),"")</f>
        <v/>
      </c>
      <c r="AE253">
        <f>IF(ISNUMBER(MATCH("N/A",J253:N253,0)),"",IFERROR((5 * SUMPRODUCT(J144:N144,J253:N253) - PRODUCT(SUM(J144:N144),SUM(J253:N253))) / ((5 * SUM((J144^2)+(K144^2)+(L144^2)+(M144^2)+(N144^2))) - SUM(J144:N144)^2),""))</f>
        <v/>
      </c>
      <c r="AF253">
        <f>IFERROR(CORREL(J144:N144,J253:N253),"")</f>
        <v/>
      </c>
      <c r="AZ253">
        <f>IF(Q253=S253,0,1)</f>
        <v/>
      </c>
      <c r="BA253">
        <f>IF(AZ253=1,IF(Q253="","",IF(Q253=N144,"Yes","No")),"")</f>
        <v/>
      </c>
      <c r="BB253">
        <f>IF(BA253="Yes",P253,"")</f>
        <v/>
      </c>
      <c r="BC253">
        <f>IF(AZ253=1,IF(S253="","",IF(S253=N144,"Yes","No")),"")</f>
        <v/>
      </c>
      <c r="BD253">
        <f>IF(BC253="Yes",R253,"")</f>
        <v/>
      </c>
      <c r="BE253">
        <f>IFERROR(IF(SIGN(AE253)=1,"Increasing",IF(SIGN(AE253)=-1,"Decreasing","")),"")</f>
        <v/>
      </c>
      <c r="BF253">
        <f>IF(OR(AND(BE253="Increasing",BA253="Yes"),AND(BE253="Decreasing",BC253="Yes")),"Yes","No")</f>
        <v/>
      </c>
      <c r="BG253">
        <f>IF(I253="pos_trend","Yes","No")</f>
        <v/>
      </c>
      <c r="BH253">
        <f>IF(AF253&lt;&gt;"",IF(ABS(AF253)&gt;0.8,"Yes","No"),"")</f>
        <v/>
      </c>
    </row>
    <row r="254" spans="1:60">
      <c s="1" r="A254" t="n">
        <v>7</v>
      </c>
      <c r="B254" t="s">
        <v>650</v>
      </c>
      <c r="C254" t="s">
        <v>264</v>
      </c>
      <c r="D254" t="s">
        <v>264</v>
      </c>
      <c r="E254" t="s">
        <v>264</v>
      </c>
      <c r="F254" t="s">
        <v>264</v>
      </c>
      <c r="G254" t="s">
        <v>264</v>
      </c>
      <c r="H254" t="s"/>
      <c r="I254">
        <f>IF(AND(K254&gt; J254, L254&gt; K254, M254&gt; L254, N254&gt; M254), "pos_trend", IF(AND(K254&lt; J254, L254&lt; K254, M254&lt; L254, N254&lt; M254), "neg_trend", "N/A"))</f>
        <v/>
      </c>
      <c r="J254">
        <f>IFERROR(IF(TRIM(C254)="-", "N/A", IF(RIGHT(C254,1)=")",IF(RIGHT(C254,2)="T)",-1000000000000*VALUE(MID(C254,2,LEN(C254)-3)),IF(RIGHT(C254,2)="M)",-1000000*VALUE(MID(C254,2,LEN(C254)-3)),IF(RIGHT(C254,2)="B)",-1000000000*VALUE(MID(C254,2,LEN(C254)-3)),IF(RIGHT(C254,2)="k)",-1000*VALUE(MID(C254,2,LEN(C254)-3)),VALUE(SUBSTITUTE(C254,",","")))))),IF(RIGHT(C254,1)="T",1000000000000*VALUE(LEFT(C254,LEN(C254)-1)),IF(RIGHT(C254,1)="M",1000000*VALUE(LEFT(C254,LEN(C254)-1)),IF(RIGHT(C254,1)="B",1000000000*VALUE(LEFT(C254,LEN(C254)-1)),IF(RIGHT(C254,1)="%",0.01*VALUE(LEFT(C254,LEN(C254)-1)),IF(RIGHT(C254,1)="k",1000*VALUE(LEFT(C254,LEN(C254)-1)),VALUE(SUBSTITUTE(C254,",",""))))))))),"N/A")</f>
        <v/>
      </c>
      <c r="K254">
        <f>IFERROR(IF(TRIM(D254)="-", "N/A", IF(RIGHT(D254,1)=")",IF(RIGHT(D254,2)="T)",-1000000000000*VALUE(MID(D254,2,LEN(D254)-3)),IF(RIGHT(D254,2)="M)",-1000000*VALUE(MID(D254,2,LEN(D254)-3)),IF(RIGHT(D254,2)="B)",-1000000000*VALUE(MID(D254,2,LEN(D254)-3)),IF(RIGHT(D254,2)="k)",-1000*VALUE(MID(D254,2,LEN(D254)-3)),VALUE(SUBSTITUTE(D254,",","")))))),IF(RIGHT(D254,1)="T",1000000000000*VALUE(LEFT(D254,LEN(D254)-1)),IF(RIGHT(D254,1)="M",1000000*VALUE(LEFT(D254,LEN(D254)-1)),IF(RIGHT(D254,1)="B",1000000000*VALUE(LEFT(D254,LEN(D254)-1)),IF(RIGHT(D254,1)="%",0.01*VALUE(LEFT(D254,LEN(D254)-1)),IF(RIGHT(D254,1)="k",1000*VALUE(LEFT(D254,LEN(D254)-1)),VALUE(SUBSTITUTE(D254,",",""))))))))),"N/A")</f>
        <v/>
      </c>
      <c r="L254">
        <f>IFERROR(IF(TRIM(E254)="-", "N/A", IF(RIGHT(E254,1)=")",IF(RIGHT(E254,2)="T)",-1000000000000*VALUE(MID(E254,2,LEN(E254)-3)),IF(RIGHT(E254,2)="M)",-1000000*VALUE(MID(E254,2,LEN(E254)-3)),IF(RIGHT(E254,2)="B)",-1000000000*VALUE(MID(E254,2,LEN(E254)-3)),IF(RIGHT(E254,2)="k)",-1000*VALUE(MID(E254,2,LEN(E254)-3)),VALUE(SUBSTITUTE(E254,",","")))))),IF(RIGHT(E254,1)="T",1000000000000*VALUE(LEFT(E254,LEN(E254)-1)),IF(RIGHT(E254,1)="M",1000000*VALUE(LEFT(E254,LEN(E254)-1)),IF(RIGHT(E254,1)="B",1000000000*VALUE(LEFT(E254,LEN(E254)-1)),IF(RIGHT(E254,1)="%",0.01*VALUE(LEFT(E254,LEN(E254)-1)),IF(RIGHT(E254,1)="k",1000*VALUE(LEFT(E254,LEN(E254)-1)),VALUE(SUBSTITUTE(E254,",",""))))))))),"N/A")</f>
        <v/>
      </c>
      <c r="M254">
        <f>IFERROR(IF(TRIM(F254)="-", "N/A", IF(RIGHT(F254,1)=")",IF(RIGHT(F254,2)="T)",-1000000000000*VALUE(MID(F254,2,LEN(F254)-3)),IF(RIGHT(F254,2)="M)",-1000000*VALUE(MID(F254,2,LEN(F254)-3)),IF(RIGHT(F254,2)="B)",-1000000000*VALUE(MID(F254,2,LEN(F254)-3)),IF(RIGHT(F254,2)="k)",-1000*VALUE(MID(F254,2,LEN(F254)-3)),VALUE(SUBSTITUTE(F254,",","")))))),IF(RIGHT(F254,1)="T",1000000000000*VALUE(LEFT(F254,LEN(F254)-1)),IF(RIGHT(F254,1)="M",1000000*VALUE(LEFT(F254,LEN(F254)-1)),IF(RIGHT(F254,1)="B",1000000000*VALUE(LEFT(F254,LEN(F254)-1)),IF(RIGHT(F254,1)="%",0.01*VALUE(LEFT(F254,LEN(F254)-1)),IF(RIGHT(F254,1)="k",1000*VALUE(LEFT(F254,LEN(F254)-1)),VALUE(SUBSTITUTE(F254,",",""))))))))),"N/A")</f>
        <v/>
      </c>
      <c r="N254">
        <f>IFERROR(IF(TRIM(G254)="-", "N/A", IF(RIGHT(G254,1)=")",IF(RIGHT(G254,2)="T)",-1000000000000*VALUE(MID(G254,2,LEN(G254)-3)),IF(RIGHT(G254,2)="M)",-1000000*VALUE(MID(G254,2,LEN(G254)-3)),IF(RIGHT(G254,2)="B)",-1000000000*VALUE(MID(G254,2,LEN(G254)-3)),IF(RIGHT(G254,2)="k)",-1000*VALUE(MID(G254,2,LEN(G254)-3)),VALUE(SUBSTITUTE(G254,",","")))))),IF(RIGHT(G254,1)="T",1000000000000*VALUE(LEFT(G254,LEN(G254)-1)),IF(RIGHT(G254,1)="M",1000000*VALUE(LEFT(G254,LEN(G254)-1)),IF(RIGHT(G254,1)="B",1000000000*VALUE(LEFT(G254,LEN(G254)-1)),IF(RIGHT(G254,1)="%",0.01*VALUE(LEFT(G254,LEN(G254)-1)),IF(RIGHT(G254,1)="k",1000*VALUE(LEFT(G254,LEN(G254)-1)),VALUE(SUBSTITUTE(G254,",",""))))))))),"N/A")</f>
        <v/>
      </c>
      <c r="P254">
        <f>MAX(J254:N254)</f>
        <v/>
      </c>
      <c r="Q254">
        <f>IFERROR(J144+MATCH(P254,J254:N254,0)-1,"")</f>
        <v/>
      </c>
      <c r="R254">
        <f>IF(Q254="","",MIN(J254:N254))</f>
        <v/>
      </c>
      <c r="S254">
        <f>IFERROR(J144+MATCH(R254,J254:N254,0)-1,"")</f>
        <v/>
      </c>
      <c r="T254">
        <f>IFERROR(AVERAGE(J254:N254),"")</f>
        <v/>
      </c>
      <c r="U254">
        <f>IFERROR(STDEV(J254:N254),"")</f>
        <v/>
      </c>
      <c r="V254">
        <f>IFERROR(IF(C254="-","",IF(ISBLANK(B254),"",IF(OR(ISNUMBER(FIND("Growth",B254)),ISNUMBER(FIND("Margin",B254))),"",(J254-T254)/U254))),"")</f>
        <v/>
      </c>
      <c r="W254">
        <f>IFERROR(IF(OR(D254="-",ISBLANK(D254)),"",(K254-T254)/U254),"")</f>
        <v/>
      </c>
      <c r="X254">
        <f>IFERROR(IF(OR(E254="-",ISBLANK(E254)),"",(L254-T254)/U254),"")</f>
        <v/>
      </c>
      <c r="Y254">
        <f>IFERROR(IF(OR(F254="-",ISBLANK(F254)),"",(M254-T254)/U254),"")</f>
        <v/>
      </c>
      <c r="Z254">
        <f>IFERROR(IF(OR(G254="-",ISBLANK(G254)),"",(N254-T254)/U254),"")</f>
        <v/>
      </c>
      <c r="AA254">
        <f>IF(MAX(MAX(V254:Z254),ABS(MIN(V254:Z254)))=ABS(MIN(V254:Z254)),MIN(V254:Z254),MAX(V254:Z254))</f>
        <v/>
      </c>
      <c r="AB254">
        <f>IFERROR(V144+MATCH(AA254,V254:Z254,0)-1,"")</f>
        <v/>
      </c>
      <c r="AC254">
        <f>IF(AB254&lt;&gt;"",IF(S254=AB254,"Low",IF(AB254=Q254,"High","")),"")</f>
        <v/>
      </c>
      <c r="AE254">
        <f>IF(ISNUMBER(MATCH("N/A",J254:N254,0)),"",IFERROR((5 * SUMPRODUCT(J144:N144,J254:N254) - PRODUCT(SUM(J144:N144),SUM(J254:N254))) / ((5 * SUM((J144^2)+(K144^2)+(L144^2)+(M144^2)+(N144^2))) - SUM(J144:N144)^2),""))</f>
        <v/>
      </c>
      <c r="AF254">
        <f>IFERROR(CORREL(J144:N144,J254:N254),"")</f>
        <v/>
      </c>
      <c r="AZ254">
        <f>IF(Q254=S254,0,1)</f>
        <v/>
      </c>
      <c r="BA254">
        <f>IF(AZ254=1,IF(Q254="","",IF(Q254=N144,"Yes","No")),"")</f>
        <v/>
      </c>
      <c r="BB254">
        <f>IF(BA254="Yes",P254,"")</f>
        <v/>
      </c>
      <c r="BC254">
        <f>IF(AZ254=1,IF(S254="","",IF(S254=N144,"Yes","No")),"")</f>
        <v/>
      </c>
      <c r="BD254">
        <f>IF(BC254="Yes",R254,"")</f>
        <v/>
      </c>
      <c r="BE254">
        <f>IFERROR(IF(SIGN(AE254)=1,"Increasing",IF(SIGN(AE254)=-1,"Decreasing","")),"")</f>
        <v/>
      </c>
      <c r="BF254">
        <f>IF(OR(AND(BE254="Increasing",BA254="Yes"),AND(BE254="Decreasing",BC254="Yes")),"Yes","No")</f>
        <v/>
      </c>
      <c r="BG254">
        <f>IF(I254="pos_trend","Yes","No")</f>
        <v/>
      </c>
      <c r="BH254">
        <f>IF(AF254&lt;&gt;"",IF(ABS(AF254)&gt;0.8,"Yes","No"),"")</f>
        <v/>
      </c>
    </row>
    <row r="255" spans="1:60">
      <c s="1" r="A255" t="n">
        <v>8</v>
      </c>
      <c r="B255" t="s">
        <v>651</v>
      </c>
      <c r="C255" t="s">
        <v>2131</v>
      </c>
      <c r="D255" t="s">
        <v>2132</v>
      </c>
      <c r="E255" t="s">
        <v>2133</v>
      </c>
      <c r="F255" t="s">
        <v>2134</v>
      </c>
      <c r="G255" t="s">
        <v>2135</v>
      </c>
      <c r="H255" t="s"/>
      <c r="I255">
        <f>IF(AND(K255&gt; J255, L255&gt; K255, M255&gt; L255, N255&gt; M255), "pos_trend", IF(AND(K255&lt; J255, L255&lt; K255, M255&lt; L255, N255&lt; M255), "neg_trend", "N/A"))</f>
        <v/>
      </c>
      <c r="J255">
        <f>IFERROR(IF(TRIM(C255)="-", "N/A", IF(RIGHT(C255,1)=")",IF(RIGHT(C255,2)="T)",-1000000000000*VALUE(MID(C255,2,LEN(C255)-3)),IF(RIGHT(C255,2)="M)",-1000000*VALUE(MID(C255,2,LEN(C255)-3)),IF(RIGHT(C255,2)="B)",-1000000000*VALUE(MID(C255,2,LEN(C255)-3)),IF(RIGHT(C255,2)="k)",-1000*VALUE(MID(C255,2,LEN(C255)-3)),VALUE(SUBSTITUTE(C255,",","")))))),IF(RIGHT(C255,1)="T",1000000000000*VALUE(LEFT(C255,LEN(C255)-1)),IF(RIGHT(C255,1)="M",1000000*VALUE(LEFT(C255,LEN(C255)-1)),IF(RIGHT(C255,1)="B",1000000000*VALUE(LEFT(C255,LEN(C255)-1)),IF(RIGHT(C255,1)="%",0.01*VALUE(LEFT(C255,LEN(C255)-1)),IF(RIGHT(C255,1)="k",1000*VALUE(LEFT(C255,LEN(C255)-1)),VALUE(SUBSTITUTE(C255,",",""))))))))),"N/A")</f>
        <v/>
      </c>
      <c r="K255">
        <f>IFERROR(IF(TRIM(D255)="-", "N/A", IF(RIGHT(D255,1)=")",IF(RIGHT(D255,2)="T)",-1000000000000*VALUE(MID(D255,2,LEN(D255)-3)),IF(RIGHT(D255,2)="M)",-1000000*VALUE(MID(D255,2,LEN(D255)-3)),IF(RIGHT(D255,2)="B)",-1000000000*VALUE(MID(D255,2,LEN(D255)-3)),IF(RIGHT(D255,2)="k)",-1000*VALUE(MID(D255,2,LEN(D255)-3)),VALUE(SUBSTITUTE(D255,",","")))))),IF(RIGHT(D255,1)="T",1000000000000*VALUE(LEFT(D255,LEN(D255)-1)),IF(RIGHT(D255,1)="M",1000000*VALUE(LEFT(D255,LEN(D255)-1)),IF(RIGHT(D255,1)="B",1000000000*VALUE(LEFT(D255,LEN(D255)-1)),IF(RIGHT(D255,1)="%",0.01*VALUE(LEFT(D255,LEN(D255)-1)),IF(RIGHT(D255,1)="k",1000*VALUE(LEFT(D255,LEN(D255)-1)),VALUE(SUBSTITUTE(D255,",",""))))))))),"N/A")</f>
        <v/>
      </c>
      <c r="L255">
        <f>IFERROR(IF(TRIM(E255)="-", "N/A", IF(RIGHT(E255,1)=")",IF(RIGHT(E255,2)="T)",-1000000000000*VALUE(MID(E255,2,LEN(E255)-3)),IF(RIGHT(E255,2)="M)",-1000000*VALUE(MID(E255,2,LEN(E255)-3)),IF(RIGHT(E255,2)="B)",-1000000000*VALUE(MID(E255,2,LEN(E255)-3)),IF(RIGHT(E255,2)="k)",-1000*VALUE(MID(E255,2,LEN(E255)-3)),VALUE(SUBSTITUTE(E255,",","")))))),IF(RIGHT(E255,1)="T",1000000000000*VALUE(LEFT(E255,LEN(E255)-1)),IF(RIGHT(E255,1)="M",1000000*VALUE(LEFT(E255,LEN(E255)-1)),IF(RIGHT(E255,1)="B",1000000000*VALUE(LEFT(E255,LEN(E255)-1)),IF(RIGHT(E255,1)="%",0.01*VALUE(LEFT(E255,LEN(E255)-1)),IF(RIGHT(E255,1)="k",1000*VALUE(LEFT(E255,LEN(E255)-1)),VALUE(SUBSTITUTE(E255,",",""))))))))),"N/A")</f>
        <v/>
      </c>
      <c r="M255">
        <f>IFERROR(IF(TRIM(F255)="-", "N/A", IF(RIGHT(F255,1)=")",IF(RIGHT(F255,2)="T)",-1000000000000*VALUE(MID(F255,2,LEN(F255)-3)),IF(RIGHT(F255,2)="M)",-1000000*VALUE(MID(F255,2,LEN(F255)-3)),IF(RIGHT(F255,2)="B)",-1000000000*VALUE(MID(F255,2,LEN(F255)-3)),IF(RIGHT(F255,2)="k)",-1000*VALUE(MID(F255,2,LEN(F255)-3)),VALUE(SUBSTITUTE(F255,",","")))))),IF(RIGHT(F255,1)="T",1000000000000*VALUE(LEFT(F255,LEN(F255)-1)),IF(RIGHT(F255,1)="M",1000000*VALUE(LEFT(F255,LEN(F255)-1)),IF(RIGHT(F255,1)="B",1000000000*VALUE(LEFT(F255,LEN(F255)-1)),IF(RIGHT(F255,1)="%",0.01*VALUE(LEFT(F255,LEN(F255)-1)),IF(RIGHT(F255,1)="k",1000*VALUE(LEFT(F255,LEN(F255)-1)),VALUE(SUBSTITUTE(F255,",",""))))))))),"N/A")</f>
        <v/>
      </c>
      <c r="N255">
        <f>IFERROR(IF(TRIM(G255)="-", "N/A", IF(RIGHT(G255,1)=")",IF(RIGHT(G255,2)="T)",-1000000000000*VALUE(MID(G255,2,LEN(G255)-3)),IF(RIGHT(G255,2)="M)",-1000000*VALUE(MID(G255,2,LEN(G255)-3)),IF(RIGHT(G255,2)="B)",-1000000000*VALUE(MID(G255,2,LEN(G255)-3)),IF(RIGHT(G255,2)="k)",-1000*VALUE(MID(G255,2,LEN(G255)-3)),VALUE(SUBSTITUTE(G255,",","")))))),IF(RIGHT(G255,1)="T",1000000000000*VALUE(LEFT(G255,LEN(G255)-1)),IF(RIGHT(G255,1)="M",1000000*VALUE(LEFT(G255,LEN(G255)-1)),IF(RIGHT(G255,1)="B",1000000000*VALUE(LEFT(G255,LEN(G255)-1)),IF(RIGHT(G255,1)="%",0.01*VALUE(LEFT(G255,LEN(G255)-1)),IF(RIGHT(G255,1)="k",1000*VALUE(LEFT(G255,LEN(G255)-1)),VALUE(SUBSTITUTE(G255,",",""))))))))),"N/A")</f>
        <v/>
      </c>
      <c r="P255">
        <f>MAX(J255:N255)</f>
        <v/>
      </c>
      <c r="Q255">
        <f>IFERROR(J144+MATCH(P255,J255:N255,0)-1,"")</f>
        <v/>
      </c>
      <c r="R255">
        <f>IF(Q255="","",MIN(J255:N255))</f>
        <v/>
      </c>
      <c r="S255">
        <f>IFERROR(J144+MATCH(R255,J255:N255,0)-1,"")</f>
        <v/>
      </c>
      <c r="T255">
        <f>IFERROR(AVERAGE(J255:N255),"")</f>
        <v/>
      </c>
      <c r="U255">
        <f>IFERROR(STDEV(J255:N255),"")</f>
        <v/>
      </c>
      <c r="V255">
        <f>IFERROR(IF(C255="-","",IF(ISBLANK(B255),"",IF(OR(ISNUMBER(FIND("Growth",B255)),ISNUMBER(FIND("Margin",B255))),"",(J255-T255)/U255))),"")</f>
        <v/>
      </c>
      <c r="W255">
        <f>IFERROR(IF(OR(D255="-",ISBLANK(D255)),"",(K255-T255)/U255),"")</f>
        <v/>
      </c>
      <c r="X255">
        <f>IFERROR(IF(OR(E255="-",ISBLANK(E255)),"",(L255-T255)/U255),"")</f>
        <v/>
      </c>
      <c r="Y255">
        <f>IFERROR(IF(OR(F255="-",ISBLANK(F255)),"",(M255-T255)/U255),"")</f>
        <v/>
      </c>
      <c r="Z255">
        <f>IFERROR(IF(OR(G255="-",ISBLANK(G255)),"",(N255-T255)/U255),"")</f>
        <v/>
      </c>
      <c r="AA255">
        <f>IF(MAX(MAX(V255:Z255),ABS(MIN(V255:Z255)))=ABS(MIN(V255:Z255)),MIN(V255:Z255),MAX(V255:Z255))</f>
        <v/>
      </c>
      <c r="AB255">
        <f>IFERROR(V144+MATCH(AA255,V255:Z255,0)-1,"")</f>
        <v/>
      </c>
      <c r="AC255">
        <f>IF(AB255&lt;&gt;"",IF(S255=AB255,"Low",IF(AB255=Q255,"High","")),"")</f>
        <v/>
      </c>
      <c r="AE255">
        <f>IF(ISNUMBER(MATCH("N/A",J255:N255,0)),"",IFERROR((5 * SUMPRODUCT(J144:N144,J255:N255) - PRODUCT(SUM(J144:N144),SUM(J255:N255))) / ((5 * SUM((J144^2)+(K144^2)+(L144^2)+(M144^2)+(N144^2))) - SUM(J144:N144)^2),""))</f>
        <v/>
      </c>
      <c r="AF255">
        <f>IFERROR(CORREL(J144:N144,J255:N255),"")</f>
        <v/>
      </c>
      <c r="AZ255">
        <f>IF(Q255=S255,0,1)</f>
        <v/>
      </c>
      <c r="BA255">
        <f>IF(AZ255=1,IF(Q255="","",IF(Q255=N144,"Yes","No")),"")</f>
        <v/>
      </c>
      <c r="BB255">
        <f>IF(BA255="Yes",P255,"")</f>
        <v/>
      </c>
      <c r="BC255">
        <f>IF(AZ255=1,IF(S255="","",IF(S255=N144,"Yes","No")),"")</f>
        <v/>
      </c>
      <c r="BD255">
        <f>IF(BC255="Yes",R255,"")</f>
        <v/>
      </c>
      <c r="BE255">
        <f>IFERROR(IF(SIGN(AE255)=1,"Increasing",IF(SIGN(AE255)=-1,"Decreasing","")),"")</f>
        <v/>
      </c>
      <c r="BF255">
        <f>IF(OR(AND(BE255="Increasing",BA255="Yes"),AND(BE255="Decreasing",BC255="Yes")),"Yes","No")</f>
        <v/>
      </c>
      <c r="BG255">
        <f>IF(I255="pos_trend","Yes","No")</f>
        <v/>
      </c>
      <c r="BH255">
        <f>IF(AF255&lt;&gt;"",IF(ABS(AF255)&gt;0.8,"Yes","No"),"")</f>
        <v/>
      </c>
    </row>
    <row r="256" spans="1:60">
      <c s="1" r="A256" t="n">
        <v>9</v>
      </c>
      <c r="B256" t="s">
        <v>654</v>
      </c>
      <c r="C256" t="s">
        <v>2136</v>
      </c>
      <c r="D256" t="s">
        <v>2137</v>
      </c>
      <c r="E256" t="s">
        <v>2138</v>
      </c>
      <c r="F256" t="s">
        <v>2139</v>
      </c>
      <c r="G256" t="s">
        <v>2140</v>
      </c>
      <c r="H256" t="s"/>
      <c r="I256">
        <f>IF(AND(K256&gt; J256, L256&gt; K256, M256&gt; L256, N256&gt; M256), "pos_trend", IF(AND(K256&lt; J256, L256&lt; K256, M256&lt; L256, N256&lt; M256), "neg_trend", "N/A"))</f>
        <v/>
      </c>
      <c r="J256">
        <f>IFERROR(IF(TRIM(C256)="-", "N/A", IF(RIGHT(C256,1)=")",IF(RIGHT(C256,2)="T)",-1000000000000*VALUE(MID(C256,2,LEN(C256)-3)),IF(RIGHT(C256,2)="M)",-1000000*VALUE(MID(C256,2,LEN(C256)-3)),IF(RIGHT(C256,2)="B)",-1000000000*VALUE(MID(C256,2,LEN(C256)-3)),IF(RIGHT(C256,2)="k)",-1000*VALUE(MID(C256,2,LEN(C256)-3)),VALUE(SUBSTITUTE(C256,",","")))))),IF(RIGHT(C256,1)="T",1000000000000*VALUE(LEFT(C256,LEN(C256)-1)),IF(RIGHT(C256,1)="M",1000000*VALUE(LEFT(C256,LEN(C256)-1)),IF(RIGHT(C256,1)="B",1000000000*VALUE(LEFT(C256,LEN(C256)-1)),IF(RIGHT(C256,1)="%",0.01*VALUE(LEFT(C256,LEN(C256)-1)),IF(RIGHT(C256,1)="k",1000*VALUE(LEFT(C256,LEN(C256)-1)),VALUE(SUBSTITUTE(C256,",",""))))))))),"N/A")</f>
        <v/>
      </c>
      <c r="K256">
        <f>IFERROR(IF(TRIM(D256)="-", "N/A", IF(RIGHT(D256,1)=")",IF(RIGHT(D256,2)="T)",-1000000000000*VALUE(MID(D256,2,LEN(D256)-3)),IF(RIGHT(D256,2)="M)",-1000000*VALUE(MID(D256,2,LEN(D256)-3)),IF(RIGHT(D256,2)="B)",-1000000000*VALUE(MID(D256,2,LEN(D256)-3)),IF(RIGHT(D256,2)="k)",-1000*VALUE(MID(D256,2,LEN(D256)-3)),VALUE(SUBSTITUTE(D256,",","")))))),IF(RIGHT(D256,1)="T",1000000000000*VALUE(LEFT(D256,LEN(D256)-1)),IF(RIGHT(D256,1)="M",1000000*VALUE(LEFT(D256,LEN(D256)-1)),IF(RIGHT(D256,1)="B",1000000000*VALUE(LEFT(D256,LEN(D256)-1)),IF(RIGHT(D256,1)="%",0.01*VALUE(LEFT(D256,LEN(D256)-1)),IF(RIGHT(D256,1)="k",1000*VALUE(LEFT(D256,LEN(D256)-1)),VALUE(SUBSTITUTE(D256,",",""))))))))),"N/A")</f>
        <v/>
      </c>
      <c r="L256">
        <f>IFERROR(IF(TRIM(E256)="-", "N/A", IF(RIGHT(E256,1)=")",IF(RIGHT(E256,2)="T)",-1000000000000*VALUE(MID(E256,2,LEN(E256)-3)),IF(RIGHT(E256,2)="M)",-1000000*VALUE(MID(E256,2,LEN(E256)-3)),IF(RIGHT(E256,2)="B)",-1000000000*VALUE(MID(E256,2,LEN(E256)-3)),IF(RIGHT(E256,2)="k)",-1000*VALUE(MID(E256,2,LEN(E256)-3)),VALUE(SUBSTITUTE(E256,",","")))))),IF(RIGHT(E256,1)="T",1000000000000*VALUE(LEFT(E256,LEN(E256)-1)),IF(RIGHT(E256,1)="M",1000000*VALUE(LEFT(E256,LEN(E256)-1)),IF(RIGHT(E256,1)="B",1000000000*VALUE(LEFT(E256,LEN(E256)-1)),IF(RIGHT(E256,1)="%",0.01*VALUE(LEFT(E256,LEN(E256)-1)),IF(RIGHT(E256,1)="k",1000*VALUE(LEFT(E256,LEN(E256)-1)),VALUE(SUBSTITUTE(E256,",",""))))))))),"N/A")</f>
        <v/>
      </c>
      <c r="M256">
        <f>IFERROR(IF(TRIM(F256)="-", "N/A", IF(RIGHT(F256,1)=")",IF(RIGHT(F256,2)="T)",-1000000000000*VALUE(MID(F256,2,LEN(F256)-3)),IF(RIGHT(F256,2)="M)",-1000000*VALUE(MID(F256,2,LEN(F256)-3)),IF(RIGHT(F256,2)="B)",-1000000000*VALUE(MID(F256,2,LEN(F256)-3)),IF(RIGHT(F256,2)="k)",-1000*VALUE(MID(F256,2,LEN(F256)-3)),VALUE(SUBSTITUTE(F256,",","")))))),IF(RIGHT(F256,1)="T",1000000000000*VALUE(LEFT(F256,LEN(F256)-1)),IF(RIGHT(F256,1)="M",1000000*VALUE(LEFT(F256,LEN(F256)-1)),IF(RIGHT(F256,1)="B",1000000000*VALUE(LEFT(F256,LEN(F256)-1)),IF(RIGHT(F256,1)="%",0.01*VALUE(LEFT(F256,LEN(F256)-1)),IF(RIGHT(F256,1)="k",1000*VALUE(LEFT(F256,LEN(F256)-1)),VALUE(SUBSTITUTE(F256,",",""))))))))),"N/A")</f>
        <v/>
      </c>
      <c r="N256">
        <f>IFERROR(IF(TRIM(G256)="-", "N/A", IF(RIGHT(G256,1)=")",IF(RIGHT(G256,2)="T)",-1000000000000*VALUE(MID(G256,2,LEN(G256)-3)),IF(RIGHT(G256,2)="M)",-1000000*VALUE(MID(G256,2,LEN(G256)-3)),IF(RIGHT(G256,2)="B)",-1000000000*VALUE(MID(G256,2,LEN(G256)-3)),IF(RIGHT(G256,2)="k)",-1000*VALUE(MID(G256,2,LEN(G256)-3)),VALUE(SUBSTITUTE(G256,",","")))))),IF(RIGHT(G256,1)="T",1000000000000*VALUE(LEFT(G256,LEN(G256)-1)),IF(RIGHT(G256,1)="M",1000000*VALUE(LEFT(G256,LEN(G256)-1)),IF(RIGHT(G256,1)="B",1000000000*VALUE(LEFT(G256,LEN(G256)-1)),IF(RIGHT(G256,1)="%",0.01*VALUE(LEFT(G256,LEN(G256)-1)),IF(RIGHT(G256,1)="k",1000*VALUE(LEFT(G256,LEN(G256)-1)),VALUE(SUBSTITUTE(G256,",",""))))))))),"N/A")</f>
        <v/>
      </c>
      <c r="P256">
        <f>MAX(J256:N256)</f>
        <v/>
      </c>
      <c r="Q256">
        <f>IFERROR(J144+MATCH(P256,J256:N256,0)-1,"")</f>
        <v/>
      </c>
      <c r="R256">
        <f>IF(Q256="","",MIN(J256:N256))</f>
        <v/>
      </c>
      <c r="S256">
        <f>IFERROR(J144+MATCH(R256,J256:N256,0)-1,"")</f>
        <v/>
      </c>
      <c r="T256">
        <f>IFERROR(AVERAGE(J256:N256),"")</f>
        <v/>
      </c>
      <c r="U256">
        <f>IFERROR(STDEV(J256:N256),"")</f>
        <v/>
      </c>
      <c r="V256">
        <f>IFERROR(IF(C256="-","",IF(ISBLANK(B256),"",IF(OR(ISNUMBER(FIND("Growth",B256)),ISNUMBER(FIND("Margin",B256))),"",(J256-T256)/U256))),"")</f>
        <v/>
      </c>
      <c r="W256">
        <f>IFERROR(IF(OR(D256="-",ISBLANK(D256)),"",(K256-T256)/U256),"")</f>
        <v/>
      </c>
      <c r="X256">
        <f>IFERROR(IF(OR(E256="-",ISBLANK(E256)),"",(L256-T256)/U256),"")</f>
        <v/>
      </c>
      <c r="Y256">
        <f>IFERROR(IF(OR(F256="-",ISBLANK(F256)),"",(M256-T256)/U256),"")</f>
        <v/>
      </c>
      <c r="Z256">
        <f>IFERROR(IF(OR(G256="-",ISBLANK(G256)),"",(N256-T256)/U256),"")</f>
        <v/>
      </c>
      <c r="AA256">
        <f>IF(MAX(MAX(V256:Z256),ABS(MIN(V256:Z256)))=ABS(MIN(V256:Z256)),MIN(V256:Z256),MAX(V256:Z256))</f>
        <v/>
      </c>
      <c r="AB256">
        <f>IFERROR(V144+MATCH(AA256,V256:Z256,0)-1,"")</f>
        <v/>
      </c>
      <c r="AC256">
        <f>IF(AB256&lt;&gt;"",IF(S256=AB256,"Low",IF(AB256=Q256,"High","")),"")</f>
        <v/>
      </c>
      <c r="AE256">
        <f>IF(ISNUMBER(MATCH("N/A",J256:N256,0)),"",IFERROR((5 * SUMPRODUCT(J144:N144,J256:N256) - PRODUCT(SUM(J144:N144),SUM(J256:N256))) / ((5 * SUM((J144^2)+(K144^2)+(L144^2)+(M144^2)+(N144^2))) - SUM(J144:N144)^2),""))</f>
        <v/>
      </c>
      <c r="AF256">
        <f>IFERROR(CORREL(J144:N144,J256:N256),"")</f>
        <v/>
      </c>
      <c r="AZ256">
        <f>IF(Q256=S256,0,1)</f>
        <v/>
      </c>
      <c r="BA256">
        <f>IF(AZ256=1,IF(Q256="","",IF(Q256=N144,"Yes","No")),"")</f>
        <v/>
      </c>
      <c r="BB256">
        <f>IF(BA256="Yes",P256,"")</f>
        <v/>
      </c>
      <c r="BC256">
        <f>IF(AZ256=1,IF(S256="","",IF(S256=N144,"Yes","No")),"")</f>
        <v/>
      </c>
      <c r="BD256">
        <f>IF(BC256="Yes",R256,"")</f>
        <v/>
      </c>
      <c r="BE256">
        <f>IFERROR(IF(SIGN(AE256)=1,"Increasing",IF(SIGN(AE256)=-1,"Decreasing","")),"")</f>
        <v/>
      </c>
      <c r="BF256">
        <f>IF(OR(AND(BE256="Increasing",BA256="Yes"),AND(BE256="Decreasing",BC256="Yes")),"Yes","No")</f>
        <v/>
      </c>
      <c r="BG256">
        <f>IF(I256="pos_trend","Yes","No")</f>
        <v/>
      </c>
      <c r="BH256">
        <f>IF(AF256&lt;&gt;"",IF(ABS(AF256)&gt;0.8,"Yes","No"),"")</f>
        <v/>
      </c>
    </row>
    <row r="257" spans="1:60">
      <c s="1" r="A257" t="n">
        <v>10</v>
      </c>
      <c r="B257" t="s">
        <v>657</v>
      </c>
      <c r="C257" t="s">
        <v>2141</v>
      </c>
      <c r="D257" t="s">
        <v>2142</v>
      </c>
      <c r="E257" t="s">
        <v>2143</v>
      </c>
      <c r="F257" t="s">
        <v>2144</v>
      </c>
      <c r="G257" t="s">
        <v>2145</v>
      </c>
      <c r="H257" t="s"/>
      <c r="I257">
        <f>IF(AND(K257&gt; J257, L257&gt; K257, M257&gt; L257, N257&gt; M257), "pos_trend", IF(AND(K257&lt; J257, L257&lt; K257, M257&lt; L257, N257&lt; M257), "neg_trend", "N/A"))</f>
        <v/>
      </c>
      <c r="J257">
        <f>IFERROR(IF(TRIM(C257)="-", "N/A", IF(RIGHT(C257,1)=")",IF(RIGHT(C257,2)="T)",-1000000000000*VALUE(MID(C257,2,LEN(C257)-3)),IF(RIGHT(C257,2)="M)",-1000000*VALUE(MID(C257,2,LEN(C257)-3)),IF(RIGHT(C257,2)="B)",-1000000000*VALUE(MID(C257,2,LEN(C257)-3)),IF(RIGHT(C257,2)="k)",-1000*VALUE(MID(C257,2,LEN(C257)-3)),VALUE(SUBSTITUTE(C257,",","")))))),IF(RIGHT(C257,1)="T",1000000000000*VALUE(LEFT(C257,LEN(C257)-1)),IF(RIGHT(C257,1)="M",1000000*VALUE(LEFT(C257,LEN(C257)-1)),IF(RIGHT(C257,1)="B",1000000000*VALUE(LEFT(C257,LEN(C257)-1)),IF(RIGHT(C257,1)="%",0.01*VALUE(LEFT(C257,LEN(C257)-1)),IF(RIGHT(C257,1)="k",1000*VALUE(LEFT(C257,LEN(C257)-1)),VALUE(SUBSTITUTE(C257,",",""))))))))),"N/A")</f>
        <v/>
      </c>
      <c r="K257">
        <f>IFERROR(IF(TRIM(D257)="-", "N/A", IF(RIGHT(D257,1)=")",IF(RIGHT(D257,2)="T)",-1000000000000*VALUE(MID(D257,2,LEN(D257)-3)),IF(RIGHT(D257,2)="M)",-1000000*VALUE(MID(D257,2,LEN(D257)-3)),IF(RIGHT(D257,2)="B)",-1000000000*VALUE(MID(D257,2,LEN(D257)-3)),IF(RIGHT(D257,2)="k)",-1000*VALUE(MID(D257,2,LEN(D257)-3)),VALUE(SUBSTITUTE(D257,",","")))))),IF(RIGHT(D257,1)="T",1000000000000*VALUE(LEFT(D257,LEN(D257)-1)),IF(RIGHT(D257,1)="M",1000000*VALUE(LEFT(D257,LEN(D257)-1)),IF(RIGHT(D257,1)="B",1000000000*VALUE(LEFT(D257,LEN(D257)-1)),IF(RIGHT(D257,1)="%",0.01*VALUE(LEFT(D257,LEN(D257)-1)),IF(RIGHT(D257,1)="k",1000*VALUE(LEFT(D257,LEN(D257)-1)),VALUE(SUBSTITUTE(D257,",",""))))))))),"N/A")</f>
        <v/>
      </c>
      <c r="L257">
        <f>IFERROR(IF(TRIM(E257)="-", "N/A", IF(RIGHT(E257,1)=")",IF(RIGHT(E257,2)="T)",-1000000000000*VALUE(MID(E257,2,LEN(E257)-3)),IF(RIGHT(E257,2)="M)",-1000000*VALUE(MID(E257,2,LEN(E257)-3)),IF(RIGHT(E257,2)="B)",-1000000000*VALUE(MID(E257,2,LEN(E257)-3)),IF(RIGHT(E257,2)="k)",-1000*VALUE(MID(E257,2,LEN(E257)-3)),VALUE(SUBSTITUTE(E257,",","")))))),IF(RIGHT(E257,1)="T",1000000000000*VALUE(LEFT(E257,LEN(E257)-1)),IF(RIGHT(E257,1)="M",1000000*VALUE(LEFT(E257,LEN(E257)-1)),IF(RIGHT(E257,1)="B",1000000000*VALUE(LEFT(E257,LEN(E257)-1)),IF(RIGHT(E257,1)="%",0.01*VALUE(LEFT(E257,LEN(E257)-1)),IF(RIGHT(E257,1)="k",1000*VALUE(LEFT(E257,LEN(E257)-1)),VALUE(SUBSTITUTE(E257,",",""))))))))),"N/A")</f>
        <v/>
      </c>
      <c r="M257">
        <f>IFERROR(IF(TRIM(F257)="-", "N/A", IF(RIGHT(F257,1)=")",IF(RIGHT(F257,2)="T)",-1000000000000*VALUE(MID(F257,2,LEN(F257)-3)),IF(RIGHT(F257,2)="M)",-1000000*VALUE(MID(F257,2,LEN(F257)-3)),IF(RIGHT(F257,2)="B)",-1000000000*VALUE(MID(F257,2,LEN(F257)-3)),IF(RIGHT(F257,2)="k)",-1000*VALUE(MID(F257,2,LEN(F257)-3)),VALUE(SUBSTITUTE(F257,",","")))))),IF(RIGHT(F257,1)="T",1000000000000*VALUE(LEFT(F257,LEN(F257)-1)),IF(RIGHT(F257,1)="M",1000000*VALUE(LEFT(F257,LEN(F257)-1)),IF(RIGHT(F257,1)="B",1000000000*VALUE(LEFT(F257,LEN(F257)-1)),IF(RIGHT(F257,1)="%",0.01*VALUE(LEFT(F257,LEN(F257)-1)),IF(RIGHT(F257,1)="k",1000*VALUE(LEFT(F257,LEN(F257)-1)),VALUE(SUBSTITUTE(F257,",",""))))))))),"N/A")</f>
        <v/>
      </c>
      <c r="N257">
        <f>IFERROR(IF(TRIM(G257)="-", "N/A", IF(RIGHT(G257,1)=")",IF(RIGHT(G257,2)="T)",-1000000000000*VALUE(MID(G257,2,LEN(G257)-3)),IF(RIGHT(G257,2)="M)",-1000000*VALUE(MID(G257,2,LEN(G257)-3)),IF(RIGHT(G257,2)="B)",-1000000000*VALUE(MID(G257,2,LEN(G257)-3)),IF(RIGHT(G257,2)="k)",-1000*VALUE(MID(G257,2,LEN(G257)-3)),VALUE(SUBSTITUTE(G257,",","")))))),IF(RIGHT(G257,1)="T",1000000000000*VALUE(LEFT(G257,LEN(G257)-1)),IF(RIGHT(G257,1)="M",1000000*VALUE(LEFT(G257,LEN(G257)-1)),IF(RIGHT(G257,1)="B",1000000000*VALUE(LEFT(G257,LEN(G257)-1)),IF(RIGHT(G257,1)="%",0.01*VALUE(LEFT(G257,LEN(G257)-1)),IF(RIGHT(G257,1)="k",1000*VALUE(LEFT(G257,LEN(G257)-1)),VALUE(SUBSTITUTE(G257,",",""))))))))),"N/A")</f>
        <v/>
      </c>
      <c r="P257">
        <f>MAX(J257:N257)</f>
        <v/>
      </c>
      <c r="Q257">
        <f>IFERROR(J144+MATCH(P257,J257:N257,0)-1,"")</f>
        <v/>
      </c>
      <c r="R257">
        <f>IF(Q257="","",MIN(J257:N257))</f>
        <v/>
      </c>
      <c r="S257">
        <f>IFERROR(J144+MATCH(R257,J257:N257,0)-1,"")</f>
        <v/>
      </c>
      <c r="T257">
        <f>IFERROR(AVERAGE(J257:N257),"")</f>
        <v/>
      </c>
      <c r="U257">
        <f>IFERROR(STDEV(J257:N257),"")</f>
        <v/>
      </c>
      <c r="V257">
        <f>IFERROR(IF(C257="-","",IF(ISBLANK(B257),"",IF(OR(ISNUMBER(FIND("Growth",B257)),ISNUMBER(FIND("Margin",B257))),"",(J257-T257)/U257))),"")</f>
        <v/>
      </c>
      <c r="W257">
        <f>IFERROR(IF(OR(D257="-",ISBLANK(D257)),"",(K257-T257)/U257),"")</f>
        <v/>
      </c>
      <c r="X257">
        <f>IFERROR(IF(OR(E257="-",ISBLANK(E257)),"",(L257-T257)/U257),"")</f>
        <v/>
      </c>
      <c r="Y257">
        <f>IFERROR(IF(OR(F257="-",ISBLANK(F257)),"",(M257-T257)/U257),"")</f>
        <v/>
      </c>
      <c r="Z257">
        <f>IFERROR(IF(OR(G257="-",ISBLANK(G257)),"",(N257-T257)/U257),"")</f>
        <v/>
      </c>
      <c r="AA257">
        <f>IF(MAX(MAX(V257:Z257),ABS(MIN(V257:Z257)))=ABS(MIN(V257:Z257)),MIN(V257:Z257),MAX(V257:Z257))</f>
        <v/>
      </c>
      <c r="AB257">
        <f>IFERROR(V144+MATCH(AA257,V257:Z257,0)-1,"")</f>
        <v/>
      </c>
      <c r="AC257">
        <f>IF(AB257&lt;&gt;"",IF(S257=AB257,"Low",IF(AB257=Q257,"High","")),"")</f>
        <v/>
      </c>
      <c r="AE257">
        <f>IF(ISNUMBER(MATCH("N/A",J257:N257,0)),"",IFERROR((5 * SUMPRODUCT(J144:N144,J257:N257) - PRODUCT(SUM(J144:N144),SUM(J257:N257))) / ((5 * SUM((J144^2)+(K144^2)+(L144^2)+(M144^2)+(N144^2))) - SUM(J144:N144)^2),""))</f>
        <v/>
      </c>
      <c r="AF257">
        <f>IFERROR(CORREL(J144:N144,J257:N257),"")</f>
        <v/>
      </c>
      <c r="AZ257">
        <f>IF(Q257=S257,0,1)</f>
        <v/>
      </c>
      <c r="BA257">
        <f>IF(AZ257=1,IF(Q257="","",IF(Q257=N144,"Yes","No")),"")</f>
        <v/>
      </c>
      <c r="BB257">
        <f>IF(BA257="Yes",P257,"")</f>
        <v/>
      </c>
      <c r="BC257">
        <f>IF(AZ257=1,IF(S257="","",IF(S257=N144,"Yes","No")),"")</f>
        <v/>
      </c>
      <c r="BD257">
        <f>IF(BC257="Yes",R257,"")</f>
        <v/>
      </c>
      <c r="BE257">
        <f>IFERROR(IF(SIGN(AE257)=1,"Increasing",IF(SIGN(AE257)=-1,"Decreasing","")),"")</f>
        <v/>
      </c>
      <c r="BF257">
        <f>IF(OR(AND(BE257="Increasing",BA257="Yes"),AND(BE257="Decreasing",BC257="Yes")),"Yes","No")</f>
        <v/>
      </c>
      <c r="BG257">
        <f>IF(I257="pos_trend","Yes","No")</f>
        <v/>
      </c>
      <c r="BH257">
        <f>IF(AF257&lt;&gt;"",IF(ABS(AF257)&gt;0.8,"Yes","No"),"")</f>
        <v/>
      </c>
    </row>
    <row r="258" spans="1:60">
      <c s="1" r="A258" t="n">
        <v>11</v>
      </c>
      <c r="B258" t="s">
        <v>663</v>
      </c>
      <c r="C258" t="s">
        <v>2146</v>
      </c>
      <c r="D258" t="s">
        <v>2147</v>
      </c>
      <c r="E258" t="s">
        <v>2148</v>
      </c>
      <c r="F258" t="s">
        <v>2149</v>
      </c>
      <c r="G258" t="s">
        <v>2150</v>
      </c>
      <c r="H258" t="s"/>
      <c r="I258">
        <f>IF(AND(K258&gt; J258, L258&gt; K258, M258&gt; L258, N258&gt; M258), "pos_trend", IF(AND(K258&lt; J258, L258&lt; K258, M258&lt; L258, N258&lt; M258), "neg_trend", "N/A"))</f>
        <v/>
      </c>
      <c r="J258">
        <f>IFERROR(IF(TRIM(C258)="-", "N/A", IF(RIGHT(C258,1)=")",IF(RIGHT(C258,2)="T)",-1000000000000*VALUE(MID(C258,2,LEN(C258)-3)),IF(RIGHT(C258,2)="M)",-1000000*VALUE(MID(C258,2,LEN(C258)-3)),IF(RIGHT(C258,2)="B)",-1000000000*VALUE(MID(C258,2,LEN(C258)-3)),IF(RIGHT(C258,2)="k)",-1000*VALUE(MID(C258,2,LEN(C258)-3)),VALUE(SUBSTITUTE(C258,",","")))))),IF(RIGHT(C258,1)="T",1000000000000*VALUE(LEFT(C258,LEN(C258)-1)),IF(RIGHT(C258,1)="M",1000000*VALUE(LEFT(C258,LEN(C258)-1)),IF(RIGHT(C258,1)="B",1000000000*VALUE(LEFT(C258,LEN(C258)-1)),IF(RIGHT(C258,1)="%",0.01*VALUE(LEFT(C258,LEN(C258)-1)),IF(RIGHT(C258,1)="k",1000*VALUE(LEFT(C258,LEN(C258)-1)),VALUE(SUBSTITUTE(C258,",",""))))))))),"N/A")</f>
        <v/>
      </c>
      <c r="K258">
        <f>IFERROR(IF(TRIM(D258)="-", "N/A", IF(RIGHT(D258,1)=")",IF(RIGHT(D258,2)="T)",-1000000000000*VALUE(MID(D258,2,LEN(D258)-3)),IF(RIGHT(D258,2)="M)",-1000000*VALUE(MID(D258,2,LEN(D258)-3)),IF(RIGHT(D258,2)="B)",-1000000000*VALUE(MID(D258,2,LEN(D258)-3)),IF(RIGHT(D258,2)="k)",-1000*VALUE(MID(D258,2,LEN(D258)-3)),VALUE(SUBSTITUTE(D258,",","")))))),IF(RIGHT(D258,1)="T",1000000000000*VALUE(LEFT(D258,LEN(D258)-1)),IF(RIGHT(D258,1)="M",1000000*VALUE(LEFT(D258,LEN(D258)-1)),IF(RIGHT(D258,1)="B",1000000000*VALUE(LEFT(D258,LEN(D258)-1)),IF(RIGHT(D258,1)="%",0.01*VALUE(LEFT(D258,LEN(D258)-1)),IF(RIGHT(D258,1)="k",1000*VALUE(LEFT(D258,LEN(D258)-1)),VALUE(SUBSTITUTE(D258,",",""))))))))),"N/A")</f>
        <v/>
      </c>
      <c r="L258">
        <f>IFERROR(IF(TRIM(E258)="-", "N/A", IF(RIGHT(E258,1)=")",IF(RIGHT(E258,2)="T)",-1000000000000*VALUE(MID(E258,2,LEN(E258)-3)),IF(RIGHT(E258,2)="M)",-1000000*VALUE(MID(E258,2,LEN(E258)-3)),IF(RIGHT(E258,2)="B)",-1000000000*VALUE(MID(E258,2,LEN(E258)-3)),IF(RIGHT(E258,2)="k)",-1000*VALUE(MID(E258,2,LEN(E258)-3)),VALUE(SUBSTITUTE(E258,",","")))))),IF(RIGHT(E258,1)="T",1000000000000*VALUE(LEFT(E258,LEN(E258)-1)),IF(RIGHT(E258,1)="M",1000000*VALUE(LEFT(E258,LEN(E258)-1)),IF(RIGHT(E258,1)="B",1000000000*VALUE(LEFT(E258,LEN(E258)-1)),IF(RIGHT(E258,1)="%",0.01*VALUE(LEFT(E258,LEN(E258)-1)),IF(RIGHT(E258,1)="k",1000*VALUE(LEFT(E258,LEN(E258)-1)),VALUE(SUBSTITUTE(E258,",",""))))))))),"N/A")</f>
        <v/>
      </c>
      <c r="M258">
        <f>IFERROR(IF(TRIM(F258)="-", "N/A", IF(RIGHT(F258,1)=")",IF(RIGHT(F258,2)="T)",-1000000000000*VALUE(MID(F258,2,LEN(F258)-3)),IF(RIGHT(F258,2)="M)",-1000000*VALUE(MID(F258,2,LEN(F258)-3)),IF(RIGHT(F258,2)="B)",-1000000000*VALUE(MID(F258,2,LEN(F258)-3)),IF(RIGHT(F258,2)="k)",-1000*VALUE(MID(F258,2,LEN(F258)-3)),VALUE(SUBSTITUTE(F258,",","")))))),IF(RIGHT(F258,1)="T",1000000000000*VALUE(LEFT(F258,LEN(F258)-1)),IF(RIGHT(F258,1)="M",1000000*VALUE(LEFT(F258,LEN(F258)-1)),IF(RIGHT(F258,1)="B",1000000000*VALUE(LEFT(F258,LEN(F258)-1)),IF(RIGHT(F258,1)="%",0.01*VALUE(LEFT(F258,LEN(F258)-1)),IF(RIGHT(F258,1)="k",1000*VALUE(LEFT(F258,LEN(F258)-1)),VALUE(SUBSTITUTE(F258,",",""))))))))),"N/A")</f>
        <v/>
      </c>
      <c r="N258">
        <f>IFERROR(IF(TRIM(G258)="-", "N/A", IF(RIGHT(G258,1)=")",IF(RIGHT(G258,2)="T)",-1000000000000*VALUE(MID(G258,2,LEN(G258)-3)),IF(RIGHT(G258,2)="M)",-1000000*VALUE(MID(G258,2,LEN(G258)-3)),IF(RIGHT(G258,2)="B)",-1000000000*VALUE(MID(G258,2,LEN(G258)-3)),IF(RIGHT(G258,2)="k)",-1000*VALUE(MID(G258,2,LEN(G258)-3)),VALUE(SUBSTITUTE(G258,",","")))))),IF(RIGHT(G258,1)="T",1000000000000*VALUE(LEFT(G258,LEN(G258)-1)),IF(RIGHT(G258,1)="M",1000000*VALUE(LEFT(G258,LEN(G258)-1)),IF(RIGHT(G258,1)="B",1000000000*VALUE(LEFT(G258,LEN(G258)-1)),IF(RIGHT(G258,1)="%",0.01*VALUE(LEFT(G258,LEN(G258)-1)),IF(RIGHT(G258,1)="k",1000*VALUE(LEFT(G258,LEN(G258)-1)),VALUE(SUBSTITUTE(G258,",",""))))))))),"N/A")</f>
        <v/>
      </c>
      <c r="P258">
        <f>MAX(J258:N258)</f>
        <v/>
      </c>
      <c r="Q258">
        <f>IFERROR(J144+MATCH(P258,J258:N258,0)-1,"")</f>
        <v/>
      </c>
      <c r="R258">
        <f>IF(Q258="","",MIN(J258:N258))</f>
        <v/>
      </c>
      <c r="S258">
        <f>IFERROR(J144+MATCH(R258,J258:N258,0)-1,"")</f>
        <v/>
      </c>
      <c r="T258">
        <f>IFERROR(AVERAGE(J258:N258),"")</f>
        <v/>
      </c>
      <c r="U258">
        <f>IFERROR(STDEV(J258:N258),"")</f>
        <v/>
      </c>
      <c r="V258">
        <f>IFERROR(IF(C258="-","",IF(ISBLANK(B258),"",IF(OR(ISNUMBER(FIND("Growth",B258)),ISNUMBER(FIND("Margin",B258))),"",(J258-T258)/U258))),"")</f>
        <v/>
      </c>
      <c r="W258">
        <f>IFERROR(IF(OR(D258="-",ISBLANK(D258)),"",(K258-T258)/U258),"")</f>
        <v/>
      </c>
      <c r="X258">
        <f>IFERROR(IF(OR(E258="-",ISBLANK(E258)),"",(L258-T258)/U258),"")</f>
        <v/>
      </c>
      <c r="Y258">
        <f>IFERROR(IF(OR(F258="-",ISBLANK(F258)),"",(M258-T258)/U258),"")</f>
        <v/>
      </c>
      <c r="Z258">
        <f>IFERROR(IF(OR(G258="-",ISBLANK(G258)),"",(N258-T258)/U258),"")</f>
        <v/>
      </c>
      <c r="AA258">
        <f>IF(MAX(MAX(V258:Z258),ABS(MIN(V258:Z258)))=ABS(MIN(V258:Z258)),MIN(V258:Z258),MAX(V258:Z258))</f>
        <v/>
      </c>
      <c r="AB258">
        <f>IFERROR(V144+MATCH(AA258,V258:Z258,0)-1,"")</f>
        <v/>
      </c>
      <c r="AC258">
        <f>IF(AB258&lt;&gt;"",IF(S258=AB258,"Low",IF(AB258=Q258,"High","")),"")</f>
        <v/>
      </c>
      <c r="AE258">
        <f>IF(ISNUMBER(MATCH("N/A",J258:N258,0)),"",IFERROR((5 * SUMPRODUCT(J144:N144,J258:N258) - PRODUCT(SUM(J144:N144),SUM(J258:N258))) / ((5 * SUM((J144^2)+(K144^2)+(L144^2)+(M144^2)+(N144^2))) - SUM(J144:N144)^2),""))</f>
        <v/>
      </c>
      <c r="AF258">
        <f>IFERROR(CORREL(J144:N144,J258:N258),"")</f>
        <v/>
      </c>
      <c r="AZ258">
        <f>IF(Q258=S258,0,1)</f>
        <v/>
      </c>
      <c r="BA258">
        <f>IF(AZ258=1,IF(Q258="","",IF(Q258=N144,"Yes","No")),"")</f>
        <v/>
      </c>
      <c r="BB258">
        <f>IF(BA258="Yes",P258,"")</f>
        <v/>
      </c>
      <c r="BC258">
        <f>IF(AZ258=1,IF(S258="","",IF(S258=N144,"Yes","No")),"")</f>
        <v/>
      </c>
      <c r="BD258">
        <f>IF(BC258="Yes",R258,"")</f>
        <v/>
      </c>
      <c r="BE258">
        <f>IFERROR(IF(SIGN(AE258)=1,"Increasing",IF(SIGN(AE258)=-1,"Decreasing","")),"")</f>
        <v/>
      </c>
      <c r="BF258">
        <f>IF(OR(AND(BE258="Increasing",BA258="Yes"),AND(BE258="Decreasing",BC258="Yes")),"Yes","No")</f>
        <v/>
      </c>
      <c r="BG258">
        <f>IF(I258="pos_trend","Yes","No")</f>
        <v/>
      </c>
      <c r="BH258">
        <f>IF(AF258&lt;&gt;"",IF(ABS(AF258)&gt;0.8,"Yes","No"),"")</f>
        <v/>
      </c>
    </row>
    <row r="259" spans="1:60">
      <c s="1" r="A259" t="n">
        <v>12</v>
      </c>
      <c r="B259" t="s">
        <v>669</v>
      </c>
      <c r="C259" t="s">
        <v>2146</v>
      </c>
      <c r="D259" t="s">
        <v>2151</v>
      </c>
      <c r="E259" t="s">
        <v>2152</v>
      </c>
      <c r="F259" t="s">
        <v>2149</v>
      </c>
      <c r="G259" t="s">
        <v>2150</v>
      </c>
      <c r="H259" t="s"/>
      <c r="I259">
        <f>IF(AND(K259&gt; J259, L259&gt; K259, M259&gt; L259, N259&gt; M259), "pos_trend", IF(AND(K259&lt; J259, L259&lt; K259, M259&lt; L259, N259&lt; M259), "neg_trend", "N/A"))</f>
        <v/>
      </c>
      <c r="J259">
        <f>IFERROR(IF(TRIM(C259)="-", "N/A", IF(RIGHT(C259,1)=")",IF(RIGHT(C259,2)="T)",-1000000000000*VALUE(MID(C259,2,LEN(C259)-3)),IF(RIGHT(C259,2)="M)",-1000000*VALUE(MID(C259,2,LEN(C259)-3)),IF(RIGHT(C259,2)="B)",-1000000000*VALUE(MID(C259,2,LEN(C259)-3)),IF(RIGHT(C259,2)="k)",-1000*VALUE(MID(C259,2,LEN(C259)-3)),VALUE(SUBSTITUTE(C259,",","")))))),IF(RIGHT(C259,1)="T",1000000000000*VALUE(LEFT(C259,LEN(C259)-1)),IF(RIGHT(C259,1)="M",1000000*VALUE(LEFT(C259,LEN(C259)-1)),IF(RIGHT(C259,1)="B",1000000000*VALUE(LEFT(C259,LEN(C259)-1)),IF(RIGHT(C259,1)="%",0.01*VALUE(LEFT(C259,LEN(C259)-1)),IF(RIGHT(C259,1)="k",1000*VALUE(LEFT(C259,LEN(C259)-1)),VALUE(SUBSTITUTE(C259,",",""))))))))),"N/A")</f>
        <v/>
      </c>
      <c r="K259">
        <f>IFERROR(IF(TRIM(D259)="-", "N/A", IF(RIGHT(D259,1)=")",IF(RIGHT(D259,2)="T)",-1000000000000*VALUE(MID(D259,2,LEN(D259)-3)),IF(RIGHT(D259,2)="M)",-1000000*VALUE(MID(D259,2,LEN(D259)-3)),IF(RIGHT(D259,2)="B)",-1000000000*VALUE(MID(D259,2,LEN(D259)-3)),IF(RIGHT(D259,2)="k)",-1000*VALUE(MID(D259,2,LEN(D259)-3)),VALUE(SUBSTITUTE(D259,",","")))))),IF(RIGHT(D259,1)="T",1000000000000*VALUE(LEFT(D259,LEN(D259)-1)),IF(RIGHT(D259,1)="M",1000000*VALUE(LEFT(D259,LEN(D259)-1)),IF(RIGHT(D259,1)="B",1000000000*VALUE(LEFT(D259,LEN(D259)-1)),IF(RIGHT(D259,1)="%",0.01*VALUE(LEFT(D259,LEN(D259)-1)),IF(RIGHT(D259,1)="k",1000*VALUE(LEFT(D259,LEN(D259)-1)),VALUE(SUBSTITUTE(D259,",",""))))))))),"N/A")</f>
        <v/>
      </c>
      <c r="L259">
        <f>IFERROR(IF(TRIM(E259)="-", "N/A", IF(RIGHT(E259,1)=")",IF(RIGHT(E259,2)="T)",-1000000000000*VALUE(MID(E259,2,LEN(E259)-3)),IF(RIGHT(E259,2)="M)",-1000000*VALUE(MID(E259,2,LEN(E259)-3)),IF(RIGHT(E259,2)="B)",-1000000000*VALUE(MID(E259,2,LEN(E259)-3)),IF(RIGHT(E259,2)="k)",-1000*VALUE(MID(E259,2,LEN(E259)-3)),VALUE(SUBSTITUTE(E259,",","")))))),IF(RIGHT(E259,1)="T",1000000000000*VALUE(LEFT(E259,LEN(E259)-1)),IF(RIGHT(E259,1)="M",1000000*VALUE(LEFT(E259,LEN(E259)-1)),IF(RIGHT(E259,1)="B",1000000000*VALUE(LEFT(E259,LEN(E259)-1)),IF(RIGHT(E259,1)="%",0.01*VALUE(LEFT(E259,LEN(E259)-1)),IF(RIGHT(E259,1)="k",1000*VALUE(LEFT(E259,LEN(E259)-1)),VALUE(SUBSTITUTE(E259,",",""))))))))),"N/A")</f>
        <v/>
      </c>
      <c r="M259">
        <f>IFERROR(IF(TRIM(F259)="-", "N/A", IF(RIGHT(F259,1)=")",IF(RIGHT(F259,2)="T)",-1000000000000*VALUE(MID(F259,2,LEN(F259)-3)),IF(RIGHT(F259,2)="M)",-1000000*VALUE(MID(F259,2,LEN(F259)-3)),IF(RIGHT(F259,2)="B)",-1000000000*VALUE(MID(F259,2,LEN(F259)-3)),IF(RIGHT(F259,2)="k)",-1000*VALUE(MID(F259,2,LEN(F259)-3)),VALUE(SUBSTITUTE(F259,",","")))))),IF(RIGHT(F259,1)="T",1000000000000*VALUE(LEFT(F259,LEN(F259)-1)),IF(RIGHT(F259,1)="M",1000000*VALUE(LEFT(F259,LEN(F259)-1)),IF(RIGHT(F259,1)="B",1000000000*VALUE(LEFT(F259,LEN(F259)-1)),IF(RIGHT(F259,1)="%",0.01*VALUE(LEFT(F259,LEN(F259)-1)),IF(RIGHT(F259,1)="k",1000*VALUE(LEFT(F259,LEN(F259)-1)),VALUE(SUBSTITUTE(F259,",",""))))))))),"N/A")</f>
        <v/>
      </c>
      <c r="N259">
        <f>IFERROR(IF(TRIM(G259)="-", "N/A", IF(RIGHT(G259,1)=")",IF(RIGHT(G259,2)="T)",-1000000000000*VALUE(MID(G259,2,LEN(G259)-3)),IF(RIGHT(G259,2)="M)",-1000000*VALUE(MID(G259,2,LEN(G259)-3)),IF(RIGHT(G259,2)="B)",-1000000000*VALUE(MID(G259,2,LEN(G259)-3)),IF(RIGHT(G259,2)="k)",-1000*VALUE(MID(G259,2,LEN(G259)-3)),VALUE(SUBSTITUTE(G259,",","")))))),IF(RIGHT(G259,1)="T",1000000000000*VALUE(LEFT(G259,LEN(G259)-1)),IF(RIGHT(G259,1)="M",1000000*VALUE(LEFT(G259,LEN(G259)-1)),IF(RIGHT(G259,1)="B",1000000000*VALUE(LEFT(G259,LEN(G259)-1)),IF(RIGHT(G259,1)="%",0.01*VALUE(LEFT(G259,LEN(G259)-1)),IF(RIGHT(G259,1)="k",1000*VALUE(LEFT(G259,LEN(G259)-1)),VALUE(SUBSTITUTE(G259,",",""))))))))),"N/A")</f>
        <v/>
      </c>
      <c r="P259">
        <f>MAX(J259:N259)</f>
        <v/>
      </c>
      <c r="Q259">
        <f>IFERROR(J144+MATCH(P259,J259:N259,0)-1,"")</f>
        <v/>
      </c>
      <c r="R259">
        <f>IF(Q259="","",MIN(J259:N259))</f>
        <v/>
      </c>
      <c r="S259">
        <f>IFERROR(J144+MATCH(R259,J259:N259,0)-1,"")</f>
        <v/>
      </c>
      <c r="T259">
        <f>IFERROR(AVERAGE(J259:N259),"")</f>
        <v/>
      </c>
      <c r="U259">
        <f>IFERROR(STDEV(J259:N259),"")</f>
        <v/>
      </c>
      <c r="V259">
        <f>IFERROR(IF(C259="-","",IF(ISBLANK(B259),"",IF(OR(ISNUMBER(FIND("Growth",B259)),ISNUMBER(FIND("Margin",B259))),"",(J259-T259)/U259))),"")</f>
        <v/>
      </c>
      <c r="W259">
        <f>IFERROR(IF(OR(D259="-",ISBLANK(D259)),"",(K259-T259)/U259),"")</f>
        <v/>
      </c>
      <c r="X259">
        <f>IFERROR(IF(OR(E259="-",ISBLANK(E259)),"",(L259-T259)/U259),"")</f>
        <v/>
      </c>
      <c r="Y259">
        <f>IFERROR(IF(OR(F259="-",ISBLANK(F259)),"",(M259-T259)/U259),"")</f>
        <v/>
      </c>
      <c r="Z259">
        <f>IFERROR(IF(OR(G259="-",ISBLANK(G259)),"",(N259-T259)/U259),"")</f>
        <v/>
      </c>
      <c r="AA259">
        <f>IF(MAX(MAX(V259:Z259),ABS(MIN(V259:Z259)))=ABS(MIN(V259:Z259)),MIN(V259:Z259),MAX(V259:Z259))</f>
        <v/>
      </c>
      <c r="AB259">
        <f>IFERROR(V144+MATCH(AA259,V259:Z259,0)-1,"")</f>
        <v/>
      </c>
      <c r="AC259">
        <f>IF(AB259&lt;&gt;"",IF(S259=AB259,"Low",IF(AB259=Q259,"High","")),"")</f>
        <v/>
      </c>
      <c r="AE259">
        <f>IF(ISNUMBER(MATCH("N/A",J259:N259,0)),"",IFERROR((5 * SUMPRODUCT(J144:N144,J259:N259) - PRODUCT(SUM(J144:N144),SUM(J259:N259))) / ((5 * SUM((J144^2)+(K144^2)+(L144^2)+(M144^2)+(N144^2))) - SUM(J144:N144)^2),""))</f>
        <v/>
      </c>
      <c r="AF259">
        <f>IFERROR(CORREL(J144:N144,J259:N259),"")</f>
        <v/>
      </c>
      <c r="AZ259">
        <f>IF(Q259=S259,0,1)</f>
        <v/>
      </c>
      <c r="BA259">
        <f>IF(AZ259=1,IF(Q259="","",IF(Q259=N144,"Yes","No")),"")</f>
        <v/>
      </c>
      <c r="BB259">
        <f>IF(BA259="Yes",P259,"")</f>
        <v/>
      </c>
      <c r="BC259">
        <f>IF(AZ259=1,IF(S259="","",IF(S259=N144,"Yes","No")),"")</f>
        <v/>
      </c>
      <c r="BD259">
        <f>IF(BC259="Yes",R259,"")</f>
        <v/>
      </c>
      <c r="BE259">
        <f>IFERROR(IF(SIGN(AE259)=1,"Increasing",IF(SIGN(AE259)=-1,"Decreasing","")),"")</f>
        <v/>
      </c>
      <c r="BF259">
        <f>IF(OR(AND(BE259="Increasing",BA259="Yes"),AND(BE259="Decreasing",BC259="Yes")),"Yes","No")</f>
        <v/>
      </c>
      <c r="BG259">
        <f>IF(I259="pos_trend","Yes","No")</f>
        <v/>
      </c>
      <c r="BH259">
        <f>IF(AF259&lt;&gt;"",IF(ABS(AF259)&gt;0.8,"Yes","No"),"")</f>
        <v/>
      </c>
    </row>
    <row r="260" spans="1:60">
      <c s="1" r="A260" t="n">
        <v>13</v>
      </c>
      <c r="B260" t="s">
        <v>673</v>
      </c>
      <c r="C260" t="s">
        <v>2146</v>
      </c>
      <c r="D260" t="s">
        <v>2151</v>
      </c>
      <c r="E260" t="s">
        <v>2152</v>
      </c>
      <c r="F260" t="s">
        <v>2149</v>
      </c>
      <c r="G260" t="s">
        <v>2150</v>
      </c>
      <c r="H260" t="s"/>
      <c r="I260">
        <f>IF(AND(K260&gt; J260, L260&gt; K260, M260&gt; L260, N260&gt; M260), "pos_trend", IF(AND(K260&lt; J260, L260&lt; K260, M260&lt; L260, N260&lt; M260), "neg_trend", "N/A"))</f>
        <v/>
      </c>
      <c r="J260">
        <f>IFERROR(IF(TRIM(C260)="-", "N/A", IF(RIGHT(C260,1)=")",IF(RIGHT(C260,2)="T)",-1000000000000*VALUE(MID(C260,2,LEN(C260)-3)),IF(RIGHT(C260,2)="M)",-1000000*VALUE(MID(C260,2,LEN(C260)-3)),IF(RIGHT(C260,2)="B)",-1000000000*VALUE(MID(C260,2,LEN(C260)-3)),IF(RIGHT(C260,2)="k)",-1000*VALUE(MID(C260,2,LEN(C260)-3)),VALUE(SUBSTITUTE(C260,",","")))))),IF(RIGHT(C260,1)="T",1000000000000*VALUE(LEFT(C260,LEN(C260)-1)),IF(RIGHT(C260,1)="M",1000000*VALUE(LEFT(C260,LEN(C260)-1)),IF(RIGHT(C260,1)="B",1000000000*VALUE(LEFT(C260,LEN(C260)-1)),IF(RIGHT(C260,1)="%",0.01*VALUE(LEFT(C260,LEN(C260)-1)),IF(RIGHT(C260,1)="k",1000*VALUE(LEFT(C260,LEN(C260)-1)),VALUE(SUBSTITUTE(C260,",",""))))))))),"N/A")</f>
        <v/>
      </c>
      <c r="K260">
        <f>IFERROR(IF(TRIM(D260)="-", "N/A", IF(RIGHT(D260,1)=")",IF(RIGHT(D260,2)="T)",-1000000000000*VALUE(MID(D260,2,LEN(D260)-3)),IF(RIGHT(D260,2)="M)",-1000000*VALUE(MID(D260,2,LEN(D260)-3)),IF(RIGHT(D260,2)="B)",-1000000000*VALUE(MID(D260,2,LEN(D260)-3)),IF(RIGHT(D260,2)="k)",-1000*VALUE(MID(D260,2,LEN(D260)-3)),VALUE(SUBSTITUTE(D260,",","")))))),IF(RIGHT(D260,1)="T",1000000000000*VALUE(LEFT(D260,LEN(D260)-1)),IF(RIGHT(D260,1)="M",1000000*VALUE(LEFT(D260,LEN(D260)-1)),IF(RIGHT(D260,1)="B",1000000000*VALUE(LEFT(D260,LEN(D260)-1)),IF(RIGHT(D260,1)="%",0.01*VALUE(LEFT(D260,LEN(D260)-1)),IF(RIGHT(D260,1)="k",1000*VALUE(LEFT(D260,LEN(D260)-1)),VALUE(SUBSTITUTE(D260,",",""))))))))),"N/A")</f>
        <v/>
      </c>
      <c r="L260">
        <f>IFERROR(IF(TRIM(E260)="-", "N/A", IF(RIGHT(E260,1)=")",IF(RIGHT(E260,2)="T)",-1000000000000*VALUE(MID(E260,2,LEN(E260)-3)),IF(RIGHT(E260,2)="M)",-1000000*VALUE(MID(E260,2,LEN(E260)-3)),IF(RIGHT(E260,2)="B)",-1000000000*VALUE(MID(E260,2,LEN(E260)-3)),IF(RIGHT(E260,2)="k)",-1000*VALUE(MID(E260,2,LEN(E260)-3)),VALUE(SUBSTITUTE(E260,",","")))))),IF(RIGHT(E260,1)="T",1000000000000*VALUE(LEFT(E260,LEN(E260)-1)),IF(RIGHT(E260,1)="M",1000000*VALUE(LEFT(E260,LEN(E260)-1)),IF(RIGHT(E260,1)="B",1000000000*VALUE(LEFT(E260,LEN(E260)-1)),IF(RIGHT(E260,1)="%",0.01*VALUE(LEFT(E260,LEN(E260)-1)),IF(RIGHT(E260,1)="k",1000*VALUE(LEFT(E260,LEN(E260)-1)),VALUE(SUBSTITUTE(E260,",",""))))))))),"N/A")</f>
        <v/>
      </c>
      <c r="M260">
        <f>IFERROR(IF(TRIM(F260)="-", "N/A", IF(RIGHT(F260,1)=")",IF(RIGHT(F260,2)="T)",-1000000000000*VALUE(MID(F260,2,LEN(F260)-3)),IF(RIGHT(F260,2)="M)",-1000000*VALUE(MID(F260,2,LEN(F260)-3)),IF(RIGHT(F260,2)="B)",-1000000000*VALUE(MID(F260,2,LEN(F260)-3)),IF(RIGHT(F260,2)="k)",-1000*VALUE(MID(F260,2,LEN(F260)-3)),VALUE(SUBSTITUTE(F260,",","")))))),IF(RIGHT(F260,1)="T",1000000000000*VALUE(LEFT(F260,LEN(F260)-1)),IF(RIGHT(F260,1)="M",1000000*VALUE(LEFT(F260,LEN(F260)-1)),IF(RIGHT(F260,1)="B",1000000000*VALUE(LEFT(F260,LEN(F260)-1)),IF(RIGHT(F260,1)="%",0.01*VALUE(LEFT(F260,LEN(F260)-1)),IF(RIGHT(F260,1)="k",1000*VALUE(LEFT(F260,LEN(F260)-1)),VALUE(SUBSTITUTE(F260,",",""))))))))),"N/A")</f>
        <v/>
      </c>
      <c r="N260">
        <f>IFERROR(IF(TRIM(G260)="-", "N/A", IF(RIGHT(G260,1)=")",IF(RIGHT(G260,2)="T)",-1000000000000*VALUE(MID(G260,2,LEN(G260)-3)),IF(RIGHT(G260,2)="M)",-1000000*VALUE(MID(G260,2,LEN(G260)-3)),IF(RIGHT(G260,2)="B)",-1000000000*VALUE(MID(G260,2,LEN(G260)-3)),IF(RIGHT(G260,2)="k)",-1000*VALUE(MID(G260,2,LEN(G260)-3)),VALUE(SUBSTITUTE(G260,",","")))))),IF(RIGHT(G260,1)="T",1000000000000*VALUE(LEFT(G260,LEN(G260)-1)),IF(RIGHT(G260,1)="M",1000000*VALUE(LEFT(G260,LEN(G260)-1)),IF(RIGHT(G260,1)="B",1000000000*VALUE(LEFT(G260,LEN(G260)-1)),IF(RIGHT(G260,1)="%",0.01*VALUE(LEFT(G260,LEN(G260)-1)),IF(RIGHT(G260,1)="k",1000*VALUE(LEFT(G260,LEN(G260)-1)),VALUE(SUBSTITUTE(G260,",",""))))))))),"N/A")</f>
        <v/>
      </c>
      <c r="P260">
        <f>MAX(J260:N260)</f>
        <v/>
      </c>
      <c r="Q260">
        <f>IFERROR(J144+MATCH(P260,J260:N260,0)-1,"")</f>
        <v/>
      </c>
      <c r="R260">
        <f>IF(Q260="","",MIN(J260:N260))</f>
        <v/>
      </c>
      <c r="S260">
        <f>IFERROR(J144+MATCH(R260,J260:N260,0)-1,"")</f>
        <v/>
      </c>
      <c r="T260">
        <f>IFERROR(AVERAGE(J260:N260),"")</f>
        <v/>
      </c>
      <c r="U260">
        <f>IFERROR(STDEV(J260:N260),"")</f>
        <v/>
      </c>
      <c r="V260">
        <f>IFERROR(IF(C260="-","",IF(ISBLANK(B260),"",IF(OR(ISNUMBER(FIND("Growth",B260)),ISNUMBER(FIND("Margin",B260))),"",(J260-T260)/U260))),"")</f>
        <v/>
      </c>
      <c r="W260">
        <f>IFERROR(IF(OR(D260="-",ISBLANK(D260)),"",(K260-T260)/U260),"")</f>
        <v/>
      </c>
      <c r="X260">
        <f>IFERROR(IF(OR(E260="-",ISBLANK(E260)),"",(L260-T260)/U260),"")</f>
        <v/>
      </c>
      <c r="Y260">
        <f>IFERROR(IF(OR(F260="-",ISBLANK(F260)),"",(M260-T260)/U260),"")</f>
        <v/>
      </c>
      <c r="Z260">
        <f>IFERROR(IF(OR(G260="-",ISBLANK(G260)),"",(N260-T260)/U260),"")</f>
        <v/>
      </c>
      <c r="AA260">
        <f>IF(MAX(MAX(V260:Z260),ABS(MIN(V260:Z260)))=ABS(MIN(V260:Z260)),MIN(V260:Z260),MAX(V260:Z260))</f>
        <v/>
      </c>
      <c r="AB260">
        <f>IFERROR(V144+MATCH(AA260,V260:Z260,0)-1,"")</f>
        <v/>
      </c>
      <c r="AC260">
        <f>IF(AB260&lt;&gt;"",IF(S260=AB260,"Low",IF(AB260=Q260,"High","")),"")</f>
        <v/>
      </c>
      <c r="AE260">
        <f>IF(ISNUMBER(MATCH("N/A",J260:N260,0)),"",IFERROR((5 * SUMPRODUCT(J144:N144,J260:N260) - PRODUCT(SUM(J144:N144),SUM(J260:N260))) / ((5 * SUM((J144^2)+(K144^2)+(L144^2)+(M144^2)+(N144^2))) - SUM(J144:N144)^2),""))</f>
        <v/>
      </c>
      <c r="AF260">
        <f>IFERROR(CORREL(J144:N144,J260:N260),"")</f>
        <v/>
      </c>
      <c r="AZ260">
        <f>IF(Q260=S260,0,1)</f>
        <v/>
      </c>
      <c r="BA260">
        <f>IF(AZ260=1,IF(Q260="","",IF(Q260=N144,"Yes","No")),"")</f>
        <v/>
      </c>
      <c r="BB260">
        <f>IF(BA260="Yes",P260,"")</f>
        <v/>
      </c>
      <c r="BC260">
        <f>IF(AZ260=1,IF(S260="","",IF(S260=N144,"Yes","No")),"")</f>
        <v/>
      </c>
      <c r="BD260">
        <f>IF(BC260="Yes",R260,"")</f>
        <v/>
      </c>
      <c r="BE260">
        <f>IFERROR(IF(SIGN(AE260)=1,"Increasing",IF(SIGN(AE260)=-1,"Decreasing","")),"")</f>
        <v/>
      </c>
      <c r="BF260">
        <f>IF(OR(AND(BE260="Increasing",BA260="Yes"),AND(BE260="Decreasing",BC260="Yes")),"Yes","No")</f>
        <v/>
      </c>
      <c r="BG260">
        <f>IF(I260="pos_trend","Yes","No")</f>
        <v/>
      </c>
      <c r="BH260">
        <f>IF(AF260&lt;&gt;"",IF(ABS(AF260)&gt;0.8,"Yes","No"),"")</f>
        <v/>
      </c>
    </row>
    <row r="261" spans="1:60">
      <c s="1" r="A261" t="n">
        <v>14</v>
      </c>
      <c r="B261" t="s">
        <v>674</v>
      </c>
      <c r="C261" t="s">
        <v>264</v>
      </c>
      <c r="D261" t="s">
        <v>264</v>
      </c>
      <c r="E261" t="s">
        <v>264</v>
      </c>
      <c r="F261" t="s">
        <v>264</v>
      </c>
      <c r="G261" t="s">
        <v>264</v>
      </c>
      <c r="H261" t="s"/>
      <c r="I261">
        <f>IF(AND(K261&gt; J261, L261&gt; K261, M261&gt; L261, N261&gt; M261), "pos_trend", IF(AND(K261&lt; J261, L261&lt; K261, M261&lt; L261, N261&lt; M261), "neg_trend", "N/A"))</f>
        <v/>
      </c>
      <c r="J261">
        <f>IFERROR(IF(TRIM(C261)="-", "N/A", IF(RIGHT(C261,1)=")",IF(RIGHT(C261,2)="T)",-1000000000000*VALUE(MID(C261,2,LEN(C261)-3)),IF(RIGHT(C261,2)="M)",-1000000*VALUE(MID(C261,2,LEN(C261)-3)),IF(RIGHT(C261,2)="B)",-1000000000*VALUE(MID(C261,2,LEN(C261)-3)),IF(RIGHT(C261,2)="k)",-1000*VALUE(MID(C261,2,LEN(C261)-3)),VALUE(SUBSTITUTE(C261,",","")))))),IF(RIGHT(C261,1)="T",1000000000000*VALUE(LEFT(C261,LEN(C261)-1)),IF(RIGHT(C261,1)="M",1000000*VALUE(LEFT(C261,LEN(C261)-1)),IF(RIGHT(C261,1)="B",1000000000*VALUE(LEFT(C261,LEN(C261)-1)),IF(RIGHT(C261,1)="%",0.01*VALUE(LEFT(C261,LEN(C261)-1)),IF(RIGHT(C261,1)="k",1000*VALUE(LEFT(C261,LEN(C261)-1)),VALUE(SUBSTITUTE(C261,",",""))))))))),"N/A")</f>
        <v/>
      </c>
      <c r="K261">
        <f>IFERROR(IF(TRIM(D261)="-", "N/A", IF(RIGHT(D261,1)=")",IF(RIGHT(D261,2)="T)",-1000000000000*VALUE(MID(D261,2,LEN(D261)-3)),IF(RIGHT(D261,2)="M)",-1000000*VALUE(MID(D261,2,LEN(D261)-3)),IF(RIGHT(D261,2)="B)",-1000000000*VALUE(MID(D261,2,LEN(D261)-3)),IF(RIGHT(D261,2)="k)",-1000*VALUE(MID(D261,2,LEN(D261)-3)),VALUE(SUBSTITUTE(D261,",","")))))),IF(RIGHT(D261,1)="T",1000000000000*VALUE(LEFT(D261,LEN(D261)-1)),IF(RIGHT(D261,1)="M",1000000*VALUE(LEFT(D261,LEN(D261)-1)),IF(RIGHT(D261,1)="B",1000000000*VALUE(LEFT(D261,LEN(D261)-1)),IF(RIGHT(D261,1)="%",0.01*VALUE(LEFT(D261,LEN(D261)-1)),IF(RIGHT(D261,1)="k",1000*VALUE(LEFT(D261,LEN(D261)-1)),VALUE(SUBSTITUTE(D261,",",""))))))))),"N/A")</f>
        <v/>
      </c>
      <c r="L261">
        <f>IFERROR(IF(TRIM(E261)="-", "N/A", IF(RIGHT(E261,1)=")",IF(RIGHT(E261,2)="T)",-1000000000000*VALUE(MID(E261,2,LEN(E261)-3)),IF(RIGHT(E261,2)="M)",-1000000*VALUE(MID(E261,2,LEN(E261)-3)),IF(RIGHT(E261,2)="B)",-1000000000*VALUE(MID(E261,2,LEN(E261)-3)),IF(RIGHT(E261,2)="k)",-1000*VALUE(MID(E261,2,LEN(E261)-3)),VALUE(SUBSTITUTE(E261,",","")))))),IF(RIGHT(E261,1)="T",1000000000000*VALUE(LEFT(E261,LEN(E261)-1)),IF(RIGHT(E261,1)="M",1000000*VALUE(LEFT(E261,LEN(E261)-1)),IF(RIGHT(E261,1)="B",1000000000*VALUE(LEFT(E261,LEN(E261)-1)),IF(RIGHT(E261,1)="%",0.01*VALUE(LEFT(E261,LEN(E261)-1)),IF(RIGHT(E261,1)="k",1000*VALUE(LEFT(E261,LEN(E261)-1)),VALUE(SUBSTITUTE(E261,",",""))))))))),"N/A")</f>
        <v/>
      </c>
      <c r="M261">
        <f>IFERROR(IF(TRIM(F261)="-", "N/A", IF(RIGHT(F261,1)=")",IF(RIGHT(F261,2)="T)",-1000000000000*VALUE(MID(F261,2,LEN(F261)-3)),IF(RIGHT(F261,2)="M)",-1000000*VALUE(MID(F261,2,LEN(F261)-3)),IF(RIGHT(F261,2)="B)",-1000000000*VALUE(MID(F261,2,LEN(F261)-3)),IF(RIGHT(F261,2)="k)",-1000*VALUE(MID(F261,2,LEN(F261)-3)),VALUE(SUBSTITUTE(F261,",","")))))),IF(RIGHT(F261,1)="T",1000000000000*VALUE(LEFT(F261,LEN(F261)-1)),IF(RIGHT(F261,1)="M",1000000*VALUE(LEFT(F261,LEN(F261)-1)),IF(RIGHT(F261,1)="B",1000000000*VALUE(LEFT(F261,LEN(F261)-1)),IF(RIGHT(F261,1)="%",0.01*VALUE(LEFT(F261,LEN(F261)-1)),IF(RIGHT(F261,1)="k",1000*VALUE(LEFT(F261,LEN(F261)-1)),VALUE(SUBSTITUTE(F261,",",""))))))))),"N/A")</f>
        <v/>
      </c>
      <c r="N261">
        <f>IFERROR(IF(TRIM(G261)="-", "N/A", IF(RIGHT(G261,1)=")",IF(RIGHT(G261,2)="T)",-1000000000000*VALUE(MID(G261,2,LEN(G261)-3)),IF(RIGHT(G261,2)="M)",-1000000*VALUE(MID(G261,2,LEN(G261)-3)),IF(RIGHT(G261,2)="B)",-1000000000*VALUE(MID(G261,2,LEN(G261)-3)),IF(RIGHT(G261,2)="k)",-1000*VALUE(MID(G261,2,LEN(G261)-3)),VALUE(SUBSTITUTE(G261,",","")))))),IF(RIGHT(G261,1)="T",1000000000000*VALUE(LEFT(G261,LEN(G261)-1)),IF(RIGHT(G261,1)="M",1000000*VALUE(LEFT(G261,LEN(G261)-1)),IF(RIGHT(G261,1)="B",1000000000*VALUE(LEFT(G261,LEN(G261)-1)),IF(RIGHT(G261,1)="%",0.01*VALUE(LEFT(G261,LEN(G261)-1)),IF(RIGHT(G261,1)="k",1000*VALUE(LEFT(G261,LEN(G261)-1)),VALUE(SUBSTITUTE(G261,",",""))))))))),"N/A")</f>
        <v/>
      </c>
      <c r="P261">
        <f>MAX(J261:N261)</f>
        <v/>
      </c>
      <c r="Q261">
        <f>IFERROR(J144+MATCH(P261,J261:N261,0)-1,"")</f>
        <v/>
      </c>
      <c r="R261">
        <f>IF(Q261="","",MIN(J261:N261))</f>
        <v/>
      </c>
      <c r="S261">
        <f>IFERROR(J144+MATCH(R261,J261:N261,0)-1,"")</f>
        <v/>
      </c>
      <c r="T261">
        <f>IFERROR(AVERAGE(J261:N261),"")</f>
        <v/>
      </c>
      <c r="U261">
        <f>IFERROR(STDEV(J261:N261),"")</f>
        <v/>
      </c>
      <c r="V261">
        <f>IFERROR(IF(C261="-","",IF(ISBLANK(B261),"",IF(OR(ISNUMBER(FIND("Growth",B261)),ISNUMBER(FIND("Margin",B261))),"",(J261-T261)/U261))),"")</f>
        <v/>
      </c>
      <c r="W261">
        <f>IFERROR(IF(OR(D261="-",ISBLANK(D261)),"",(K261-T261)/U261),"")</f>
        <v/>
      </c>
      <c r="X261">
        <f>IFERROR(IF(OR(E261="-",ISBLANK(E261)),"",(L261-T261)/U261),"")</f>
        <v/>
      </c>
      <c r="Y261">
        <f>IFERROR(IF(OR(F261="-",ISBLANK(F261)),"",(M261-T261)/U261),"")</f>
        <v/>
      </c>
      <c r="Z261">
        <f>IFERROR(IF(OR(G261="-",ISBLANK(G261)),"",(N261-T261)/U261),"")</f>
        <v/>
      </c>
      <c r="AA261">
        <f>IF(MAX(MAX(V261:Z261),ABS(MIN(V261:Z261)))=ABS(MIN(V261:Z261)),MIN(V261:Z261),MAX(V261:Z261))</f>
        <v/>
      </c>
      <c r="AB261">
        <f>IFERROR(V144+MATCH(AA261,V261:Z261,0)-1,"")</f>
        <v/>
      </c>
      <c r="AC261">
        <f>IF(AB261&lt;&gt;"",IF(S261=AB261,"Low",IF(AB261=Q261,"High","")),"")</f>
        <v/>
      </c>
      <c r="AE261">
        <f>IF(ISNUMBER(MATCH("N/A",J261:N261,0)),"",IFERROR((5 * SUMPRODUCT(J144:N144,J261:N261) - PRODUCT(SUM(J144:N144),SUM(J261:N261))) / ((5 * SUM((J144^2)+(K144^2)+(L144^2)+(M144^2)+(N144^2))) - SUM(J144:N144)^2),""))</f>
        <v/>
      </c>
      <c r="AF261">
        <f>IFERROR(CORREL(J144:N144,J261:N261),"")</f>
        <v/>
      </c>
      <c r="AZ261">
        <f>IF(Q261=S261,0,1)</f>
        <v/>
      </c>
      <c r="BA261">
        <f>IF(AZ261=1,IF(Q261="","",IF(Q261=N144,"Yes","No")),"")</f>
        <v/>
      </c>
      <c r="BB261">
        <f>IF(BA261="Yes",P261,"")</f>
        <v/>
      </c>
      <c r="BC261">
        <f>IF(AZ261=1,IF(S261="","",IF(S261=N144,"Yes","No")),"")</f>
        <v/>
      </c>
      <c r="BD261">
        <f>IF(BC261="Yes",R261,"")</f>
        <v/>
      </c>
      <c r="BE261">
        <f>IFERROR(IF(SIGN(AE261)=1,"Increasing",IF(SIGN(AE261)=-1,"Decreasing","")),"")</f>
        <v/>
      </c>
      <c r="BF261">
        <f>IF(OR(AND(BE261="Increasing",BA261="Yes"),AND(BE261="Decreasing",BC261="Yes")),"Yes","No")</f>
        <v/>
      </c>
      <c r="BG261">
        <f>IF(I261="pos_trend","Yes","No")</f>
        <v/>
      </c>
      <c r="BH261">
        <f>IF(AF261&lt;&gt;"",IF(ABS(AF261)&gt;0.8,"Yes","No"),"")</f>
        <v/>
      </c>
    </row>
    <row r="262" spans="1:60">
      <c s="1" r="A262" t="n">
        <v>15</v>
      </c>
      <c r="B262" t="s">
        <v>675</v>
      </c>
      <c r="C262" t="s">
        <v>264</v>
      </c>
      <c r="D262" t="s">
        <v>2153</v>
      </c>
      <c r="E262" t="s">
        <v>1161</v>
      </c>
      <c r="F262" t="s">
        <v>264</v>
      </c>
      <c r="G262" t="s">
        <v>264</v>
      </c>
      <c r="H262" t="s"/>
      <c r="I262">
        <f>IF(AND(K262&gt; J262, L262&gt; K262, M262&gt; L262, N262&gt; M262), "pos_trend", IF(AND(K262&lt; J262, L262&lt; K262, M262&lt; L262, N262&lt; M262), "neg_trend", "N/A"))</f>
        <v/>
      </c>
      <c r="J262">
        <f>IFERROR(IF(TRIM(C262)="-", "N/A", IF(RIGHT(C262,1)=")",IF(RIGHT(C262,2)="T)",-1000000000000*VALUE(MID(C262,2,LEN(C262)-3)),IF(RIGHT(C262,2)="M)",-1000000*VALUE(MID(C262,2,LEN(C262)-3)),IF(RIGHT(C262,2)="B)",-1000000000*VALUE(MID(C262,2,LEN(C262)-3)),IF(RIGHT(C262,2)="k)",-1000*VALUE(MID(C262,2,LEN(C262)-3)),VALUE(SUBSTITUTE(C262,",","")))))),IF(RIGHT(C262,1)="T",1000000000000*VALUE(LEFT(C262,LEN(C262)-1)),IF(RIGHT(C262,1)="M",1000000*VALUE(LEFT(C262,LEN(C262)-1)),IF(RIGHT(C262,1)="B",1000000000*VALUE(LEFT(C262,LEN(C262)-1)),IF(RIGHT(C262,1)="%",0.01*VALUE(LEFT(C262,LEN(C262)-1)),IF(RIGHT(C262,1)="k",1000*VALUE(LEFT(C262,LEN(C262)-1)),VALUE(SUBSTITUTE(C262,",",""))))))))),"N/A")</f>
        <v/>
      </c>
      <c r="K262">
        <f>IFERROR(IF(TRIM(D262)="-", "N/A", IF(RIGHT(D262,1)=")",IF(RIGHT(D262,2)="T)",-1000000000000*VALUE(MID(D262,2,LEN(D262)-3)),IF(RIGHT(D262,2)="M)",-1000000*VALUE(MID(D262,2,LEN(D262)-3)),IF(RIGHT(D262,2)="B)",-1000000000*VALUE(MID(D262,2,LEN(D262)-3)),IF(RIGHT(D262,2)="k)",-1000*VALUE(MID(D262,2,LEN(D262)-3)),VALUE(SUBSTITUTE(D262,",","")))))),IF(RIGHT(D262,1)="T",1000000000000*VALUE(LEFT(D262,LEN(D262)-1)),IF(RIGHT(D262,1)="M",1000000*VALUE(LEFT(D262,LEN(D262)-1)),IF(RIGHT(D262,1)="B",1000000000*VALUE(LEFT(D262,LEN(D262)-1)),IF(RIGHT(D262,1)="%",0.01*VALUE(LEFT(D262,LEN(D262)-1)),IF(RIGHT(D262,1)="k",1000*VALUE(LEFT(D262,LEN(D262)-1)),VALUE(SUBSTITUTE(D262,",",""))))))))),"N/A")</f>
        <v/>
      </c>
      <c r="L262">
        <f>IFERROR(IF(TRIM(E262)="-", "N/A", IF(RIGHT(E262,1)=")",IF(RIGHT(E262,2)="T)",-1000000000000*VALUE(MID(E262,2,LEN(E262)-3)),IF(RIGHT(E262,2)="M)",-1000000*VALUE(MID(E262,2,LEN(E262)-3)),IF(RIGHT(E262,2)="B)",-1000000000*VALUE(MID(E262,2,LEN(E262)-3)),IF(RIGHT(E262,2)="k)",-1000*VALUE(MID(E262,2,LEN(E262)-3)),VALUE(SUBSTITUTE(E262,",","")))))),IF(RIGHT(E262,1)="T",1000000000000*VALUE(LEFT(E262,LEN(E262)-1)),IF(RIGHT(E262,1)="M",1000000*VALUE(LEFT(E262,LEN(E262)-1)),IF(RIGHT(E262,1)="B",1000000000*VALUE(LEFT(E262,LEN(E262)-1)),IF(RIGHT(E262,1)="%",0.01*VALUE(LEFT(E262,LEN(E262)-1)),IF(RIGHT(E262,1)="k",1000*VALUE(LEFT(E262,LEN(E262)-1)),VALUE(SUBSTITUTE(E262,",",""))))))))),"N/A")</f>
        <v/>
      </c>
      <c r="M262">
        <f>IFERROR(IF(TRIM(F262)="-", "N/A", IF(RIGHT(F262,1)=")",IF(RIGHT(F262,2)="T)",-1000000000000*VALUE(MID(F262,2,LEN(F262)-3)),IF(RIGHT(F262,2)="M)",-1000000*VALUE(MID(F262,2,LEN(F262)-3)),IF(RIGHT(F262,2)="B)",-1000000000*VALUE(MID(F262,2,LEN(F262)-3)),IF(RIGHT(F262,2)="k)",-1000*VALUE(MID(F262,2,LEN(F262)-3)),VALUE(SUBSTITUTE(F262,",","")))))),IF(RIGHT(F262,1)="T",1000000000000*VALUE(LEFT(F262,LEN(F262)-1)),IF(RIGHT(F262,1)="M",1000000*VALUE(LEFT(F262,LEN(F262)-1)),IF(RIGHT(F262,1)="B",1000000000*VALUE(LEFT(F262,LEN(F262)-1)),IF(RIGHT(F262,1)="%",0.01*VALUE(LEFT(F262,LEN(F262)-1)),IF(RIGHT(F262,1)="k",1000*VALUE(LEFT(F262,LEN(F262)-1)),VALUE(SUBSTITUTE(F262,",",""))))))))),"N/A")</f>
        <v/>
      </c>
      <c r="N262">
        <f>IFERROR(IF(TRIM(G262)="-", "N/A", IF(RIGHT(G262,1)=")",IF(RIGHT(G262,2)="T)",-1000000000000*VALUE(MID(G262,2,LEN(G262)-3)),IF(RIGHT(G262,2)="M)",-1000000*VALUE(MID(G262,2,LEN(G262)-3)),IF(RIGHT(G262,2)="B)",-1000000000*VALUE(MID(G262,2,LEN(G262)-3)),IF(RIGHT(G262,2)="k)",-1000*VALUE(MID(G262,2,LEN(G262)-3)),VALUE(SUBSTITUTE(G262,",","")))))),IF(RIGHT(G262,1)="T",1000000000000*VALUE(LEFT(G262,LEN(G262)-1)),IF(RIGHT(G262,1)="M",1000000*VALUE(LEFT(G262,LEN(G262)-1)),IF(RIGHT(G262,1)="B",1000000000*VALUE(LEFT(G262,LEN(G262)-1)),IF(RIGHT(G262,1)="%",0.01*VALUE(LEFT(G262,LEN(G262)-1)),IF(RIGHT(G262,1)="k",1000*VALUE(LEFT(G262,LEN(G262)-1)),VALUE(SUBSTITUTE(G262,",",""))))))))),"N/A")</f>
        <v/>
      </c>
      <c r="P262">
        <f>MAX(J262:N262)</f>
        <v/>
      </c>
      <c r="Q262">
        <f>IFERROR(J144+MATCH(P262,J262:N262,0)-1,"")</f>
        <v/>
      </c>
      <c r="R262">
        <f>IF(Q262="","",MIN(J262:N262))</f>
        <v/>
      </c>
      <c r="S262">
        <f>IFERROR(J144+MATCH(R262,J262:N262,0)-1,"")</f>
        <v/>
      </c>
      <c r="T262">
        <f>IFERROR(AVERAGE(J262:N262),"")</f>
        <v/>
      </c>
      <c r="U262">
        <f>IFERROR(STDEV(J262:N262),"")</f>
        <v/>
      </c>
      <c r="V262">
        <f>IFERROR(IF(C262="-","",IF(ISBLANK(B262),"",IF(OR(ISNUMBER(FIND("Growth",B262)),ISNUMBER(FIND("Margin",B262))),"",(J262-T262)/U262))),"")</f>
        <v/>
      </c>
      <c r="W262">
        <f>IFERROR(IF(OR(D262="-",ISBLANK(D262)),"",(K262-T262)/U262),"")</f>
        <v/>
      </c>
      <c r="X262">
        <f>IFERROR(IF(OR(E262="-",ISBLANK(E262)),"",(L262-T262)/U262),"")</f>
        <v/>
      </c>
      <c r="Y262">
        <f>IFERROR(IF(OR(F262="-",ISBLANK(F262)),"",(M262-T262)/U262),"")</f>
        <v/>
      </c>
      <c r="Z262">
        <f>IFERROR(IF(OR(G262="-",ISBLANK(G262)),"",(N262-T262)/U262),"")</f>
        <v/>
      </c>
      <c r="AA262">
        <f>IF(MAX(MAX(V262:Z262),ABS(MIN(V262:Z262)))=ABS(MIN(V262:Z262)),MIN(V262:Z262),MAX(V262:Z262))</f>
        <v/>
      </c>
      <c r="AB262">
        <f>IFERROR(V144+MATCH(AA262,V262:Z262,0)-1,"")</f>
        <v/>
      </c>
      <c r="AC262">
        <f>IF(AB262&lt;&gt;"",IF(S262=AB262,"Low",IF(AB262=Q262,"High","")),"")</f>
        <v/>
      </c>
      <c r="AE262">
        <f>IF(ISNUMBER(MATCH("N/A",J262:N262,0)),"",IFERROR((5 * SUMPRODUCT(J144:N144,J262:N262) - PRODUCT(SUM(J144:N144),SUM(J262:N262))) / ((5 * SUM((J144^2)+(K144^2)+(L144^2)+(M144^2)+(N144^2))) - SUM(J144:N144)^2),""))</f>
        <v/>
      </c>
      <c r="AF262">
        <f>IFERROR(CORREL(J144:N144,J262:N262),"")</f>
        <v/>
      </c>
      <c r="AZ262">
        <f>IF(Q262=S262,0,1)</f>
        <v/>
      </c>
      <c r="BA262">
        <f>IF(AZ262=1,IF(Q262="","",IF(Q262=N144,"Yes","No")),"")</f>
        <v/>
      </c>
      <c r="BB262">
        <f>IF(BA262="Yes",P262,"")</f>
        <v/>
      </c>
      <c r="BC262">
        <f>IF(AZ262=1,IF(S262="","",IF(S262=N144,"Yes","No")),"")</f>
        <v/>
      </c>
      <c r="BD262">
        <f>IF(BC262="Yes",R262,"")</f>
        <v/>
      </c>
      <c r="BE262">
        <f>IFERROR(IF(SIGN(AE262)=1,"Increasing",IF(SIGN(AE262)=-1,"Decreasing","")),"")</f>
        <v/>
      </c>
      <c r="BF262">
        <f>IF(OR(AND(BE262="Increasing",BA262="Yes"),AND(BE262="Decreasing",BC262="Yes")),"Yes","No")</f>
        <v/>
      </c>
      <c r="BG262">
        <f>IF(I262="pos_trend","Yes","No")</f>
        <v/>
      </c>
      <c r="BH262">
        <f>IF(AF262&lt;&gt;"",IF(ABS(AF262)&gt;0.8,"Yes","No"),"")</f>
        <v/>
      </c>
    </row>
    <row r="263" spans="1:60">
      <c s="1" r="A263" t="n">
        <v>16</v>
      </c>
      <c r="B263" t="s">
        <v>679</v>
      </c>
      <c r="C263" t="s">
        <v>2154</v>
      </c>
      <c r="D263" t="s">
        <v>2155</v>
      </c>
      <c r="E263" t="s">
        <v>2156</v>
      </c>
      <c r="F263" t="s">
        <v>2157</v>
      </c>
      <c r="G263" t="s">
        <v>2158</v>
      </c>
      <c r="H263" t="s"/>
      <c r="I263">
        <f>IF(AND(K263&gt; J263, L263&gt; K263, M263&gt; L263, N263&gt; M263), "pos_trend", IF(AND(K263&lt; J263, L263&lt; K263, M263&lt; L263, N263&lt; M263), "neg_trend", "N/A"))</f>
        <v/>
      </c>
      <c r="J263">
        <f>IFERROR(IF(TRIM(C263)="-", "N/A", IF(RIGHT(C263,1)=")",IF(RIGHT(C263,2)="T)",-1000000000000*VALUE(MID(C263,2,LEN(C263)-3)),IF(RIGHT(C263,2)="M)",-1000000*VALUE(MID(C263,2,LEN(C263)-3)),IF(RIGHT(C263,2)="B)",-1000000000*VALUE(MID(C263,2,LEN(C263)-3)),IF(RIGHT(C263,2)="k)",-1000*VALUE(MID(C263,2,LEN(C263)-3)),VALUE(SUBSTITUTE(C263,",","")))))),IF(RIGHT(C263,1)="T",1000000000000*VALUE(LEFT(C263,LEN(C263)-1)),IF(RIGHT(C263,1)="M",1000000*VALUE(LEFT(C263,LEN(C263)-1)),IF(RIGHT(C263,1)="B",1000000000*VALUE(LEFT(C263,LEN(C263)-1)),IF(RIGHT(C263,1)="%",0.01*VALUE(LEFT(C263,LEN(C263)-1)),IF(RIGHT(C263,1)="k",1000*VALUE(LEFT(C263,LEN(C263)-1)),VALUE(SUBSTITUTE(C263,",",""))))))))),"N/A")</f>
        <v/>
      </c>
      <c r="K263">
        <f>IFERROR(IF(TRIM(D263)="-", "N/A", IF(RIGHT(D263,1)=")",IF(RIGHT(D263,2)="T)",-1000000000000*VALUE(MID(D263,2,LEN(D263)-3)),IF(RIGHT(D263,2)="M)",-1000000*VALUE(MID(D263,2,LEN(D263)-3)),IF(RIGHT(D263,2)="B)",-1000000000*VALUE(MID(D263,2,LEN(D263)-3)),IF(RIGHT(D263,2)="k)",-1000*VALUE(MID(D263,2,LEN(D263)-3)),VALUE(SUBSTITUTE(D263,",","")))))),IF(RIGHT(D263,1)="T",1000000000000*VALUE(LEFT(D263,LEN(D263)-1)),IF(RIGHT(D263,1)="M",1000000*VALUE(LEFT(D263,LEN(D263)-1)),IF(RIGHT(D263,1)="B",1000000000*VALUE(LEFT(D263,LEN(D263)-1)),IF(RIGHT(D263,1)="%",0.01*VALUE(LEFT(D263,LEN(D263)-1)),IF(RIGHT(D263,1)="k",1000*VALUE(LEFT(D263,LEN(D263)-1)),VALUE(SUBSTITUTE(D263,",",""))))))))),"N/A")</f>
        <v/>
      </c>
      <c r="L263">
        <f>IFERROR(IF(TRIM(E263)="-", "N/A", IF(RIGHT(E263,1)=")",IF(RIGHT(E263,2)="T)",-1000000000000*VALUE(MID(E263,2,LEN(E263)-3)),IF(RIGHT(E263,2)="M)",-1000000*VALUE(MID(E263,2,LEN(E263)-3)),IF(RIGHT(E263,2)="B)",-1000000000*VALUE(MID(E263,2,LEN(E263)-3)),IF(RIGHT(E263,2)="k)",-1000*VALUE(MID(E263,2,LEN(E263)-3)),VALUE(SUBSTITUTE(E263,",","")))))),IF(RIGHT(E263,1)="T",1000000000000*VALUE(LEFT(E263,LEN(E263)-1)),IF(RIGHT(E263,1)="M",1000000*VALUE(LEFT(E263,LEN(E263)-1)),IF(RIGHT(E263,1)="B",1000000000*VALUE(LEFT(E263,LEN(E263)-1)),IF(RIGHT(E263,1)="%",0.01*VALUE(LEFT(E263,LEN(E263)-1)),IF(RIGHT(E263,1)="k",1000*VALUE(LEFT(E263,LEN(E263)-1)),VALUE(SUBSTITUTE(E263,",",""))))))))),"N/A")</f>
        <v/>
      </c>
      <c r="M263">
        <f>IFERROR(IF(TRIM(F263)="-", "N/A", IF(RIGHT(F263,1)=")",IF(RIGHT(F263,2)="T)",-1000000000000*VALUE(MID(F263,2,LEN(F263)-3)),IF(RIGHT(F263,2)="M)",-1000000*VALUE(MID(F263,2,LEN(F263)-3)),IF(RIGHT(F263,2)="B)",-1000000000*VALUE(MID(F263,2,LEN(F263)-3)),IF(RIGHT(F263,2)="k)",-1000*VALUE(MID(F263,2,LEN(F263)-3)),VALUE(SUBSTITUTE(F263,",","")))))),IF(RIGHT(F263,1)="T",1000000000000*VALUE(LEFT(F263,LEN(F263)-1)),IF(RIGHT(F263,1)="M",1000000*VALUE(LEFT(F263,LEN(F263)-1)),IF(RIGHT(F263,1)="B",1000000000*VALUE(LEFT(F263,LEN(F263)-1)),IF(RIGHT(F263,1)="%",0.01*VALUE(LEFT(F263,LEN(F263)-1)),IF(RIGHT(F263,1)="k",1000*VALUE(LEFT(F263,LEN(F263)-1)),VALUE(SUBSTITUTE(F263,",",""))))))))),"N/A")</f>
        <v/>
      </c>
      <c r="N263">
        <f>IFERROR(IF(TRIM(G263)="-", "N/A", IF(RIGHT(G263,1)=")",IF(RIGHT(G263,2)="T)",-1000000000000*VALUE(MID(G263,2,LEN(G263)-3)),IF(RIGHT(G263,2)="M)",-1000000*VALUE(MID(G263,2,LEN(G263)-3)),IF(RIGHT(G263,2)="B)",-1000000000*VALUE(MID(G263,2,LEN(G263)-3)),IF(RIGHT(G263,2)="k)",-1000*VALUE(MID(G263,2,LEN(G263)-3)),VALUE(SUBSTITUTE(G263,",","")))))),IF(RIGHT(G263,1)="T",1000000000000*VALUE(LEFT(G263,LEN(G263)-1)),IF(RIGHT(G263,1)="M",1000000*VALUE(LEFT(G263,LEN(G263)-1)),IF(RIGHT(G263,1)="B",1000000000*VALUE(LEFT(G263,LEN(G263)-1)),IF(RIGHT(G263,1)="%",0.01*VALUE(LEFT(G263,LEN(G263)-1)),IF(RIGHT(G263,1)="k",1000*VALUE(LEFT(G263,LEN(G263)-1)),VALUE(SUBSTITUTE(G263,",",""))))))))),"N/A")</f>
        <v/>
      </c>
      <c r="P263">
        <f>MAX(J263:N263)</f>
        <v/>
      </c>
      <c r="Q263">
        <f>IFERROR(J144+MATCH(P263,J263:N263,0)-1,"")</f>
        <v/>
      </c>
      <c r="R263">
        <f>IF(Q263="","",MIN(J263:N263))</f>
        <v/>
      </c>
      <c r="S263">
        <f>IFERROR(J144+MATCH(R263,J263:N263,0)-1,"")</f>
        <v/>
      </c>
      <c r="T263">
        <f>IFERROR(AVERAGE(J263:N263),"")</f>
        <v/>
      </c>
      <c r="U263">
        <f>IFERROR(STDEV(J263:N263),"")</f>
        <v/>
      </c>
      <c r="V263">
        <f>IFERROR(IF(C263="-","",IF(ISBLANK(B263),"",IF(OR(ISNUMBER(FIND("Growth",B263)),ISNUMBER(FIND("Margin",B263))),"",(J263-T263)/U263))),"")</f>
        <v/>
      </c>
      <c r="W263">
        <f>IFERROR(IF(OR(D263="-",ISBLANK(D263)),"",(K263-T263)/U263),"")</f>
        <v/>
      </c>
      <c r="X263">
        <f>IFERROR(IF(OR(E263="-",ISBLANK(E263)),"",(L263-T263)/U263),"")</f>
        <v/>
      </c>
      <c r="Y263">
        <f>IFERROR(IF(OR(F263="-",ISBLANK(F263)),"",(M263-T263)/U263),"")</f>
        <v/>
      </c>
      <c r="Z263">
        <f>IFERROR(IF(OR(G263="-",ISBLANK(G263)),"",(N263-T263)/U263),"")</f>
        <v/>
      </c>
      <c r="AA263">
        <f>IF(MAX(MAX(V263:Z263),ABS(MIN(V263:Z263)))=ABS(MIN(V263:Z263)),MIN(V263:Z263),MAX(V263:Z263))</f>
        <v/>
      </c>
      <c r="AB263">
        <f>IFERROR(V144+MATCH(AA263,V263:Z263,0)-1,"")</f>
        <v/>
      </c>
      <c r="AC263">
        <f>IF(AB263&lt;&gt;"",IF(S263=AB263,"Low",IF(AB263=Q263,"High","")),"")</f>
        <v/>
      </c>
      <c r="AE263">
        <f>IF(ISNUMBER(MATCH("N/A",J263:N263,0)),"",IFERROR((5 * SUMPRODUCT(J144:N144,J263:N263) - PRODUCT(SUM(J144:N144),SUM(J263:N263))) / ((5 * SUM((J144^2)+(K144^2)+(L144^2)+(M144^2)+(N144^2))) - SUM(J144:N144)^2),""))</f>
        <v/>
      </c>
      <c r="AF263">
        <f>IFERROR(CORREL(J144:N144,J263:N263),"")</f>
        <v/>
      </c>
      <c r="AZ263">
        <f>IF(Q263=S263,0,1)</f>
        <v/>
      </c>
      <c r="BA263">
        <f>IF(AZ263=1,IF(Q263="","",IF(Q263=N144,"Yes","No")),"")</f>
        <v/>
      </c>
      <c r="BB263">
        <f>IF(BA263="Yes",P263,"")</f>
        <v/>
      </c>
      <c r="BC263">
        <f>IF(AZ263=1,IF(S263="","",IF(S263=N144,"Yes","No")),"")</f>
        <v/>
      </c>
      <c r="BD263">
        <f>IF(BC263="Yes",R263,"")</f>
        <v/>
      </c>
      <c r="BE263">
        <f>IFERROR(IF(SIGN(AE263)=1,"Increasing",IF(SIGN(AE263)=-1,"Decreasing","")),"")</f>
        <v/>
      </c>
      <c r="BF263">
        <f>IF(OR(AND(BE263="Increasing",BA263="Yes"),AND(BE263="Decreasing",BC263="Yes")),"Yes","No")</f>
        <v/>
      </c>
      <c r="BG263">
        <f>IF(I263="pos_trend","Yes","No")</f>
        <v/>
      </c>
      <c r="BH263">
        <f>IF(AF263&lt;&gt;"",IF(ABS(AF263)&gt;0.8,"Yes","No"),"")</f>
        <v/>
      </c>
    </row>
    <row r="264" spans="1:60">
      <c s="1" r="A264" t="n">
        <v>17</v>
      </c>
      <c r="B264" t="s">
        <v>680</v>
      </c>
      <c r="C264" t="s">
        <v>2159</v>
      </c>
      <c r="D264" t="s">
        <v>2160</v>
      </c>
      <c r="E264" t="s">
        <v>2161</v>
      </c>
      <c r="F264" t="s">
        <v>2162</v>
      </c>
      <c r="G264" t="s">
        <v>2163</v>
      </c>
      <c r="H264" t="s"/>
      <c r="I264">
        <f>IF(AND(K264&gt; J264, L264&gt; K264, M264&gt; L264, N264&gt; M264), "pos_trend", IF(AND(K264&lt; J264, L264&lt; K264, M264&lt; L264, N264&lt; M264), "neg_trend", "N/A"))</f>
        <v/>
      </c>
      <c r="J264">
        <f>IFERROR(IF(TRIM(C264)="-", "N/A", IF(RIGHT(C264,1)=")",IF(RIGHT(C264,2)="T)",-1000000000000*VALUE(MID(C264,2,LEN(C264)-3)),IF(RIGHT(C264,2)="M)",-1000000*VALUE(MID(C264,2,LEN(C264)-3)),IF(RIGHT(C264,2)="B)",-1000000000*VALUE(MID(C264,2,LEN(C264)-3)),IF(RIGHT(C264,2)="k)",-1000*VALUE(MID(C264,2,LEN(C264)-3)),VALUE(SUBSTITUTE(C264,",","")))))),IF(RIGHT(C264,1)="T",1000000000000*VALUE(LEFT(C264,LEN(C264)-1)),IF(RIGHT(C264,1)="M",1000000*VALUE(LEFT(C264,LEN(C264)-1)),IF(RIGHT(C264,1)="B",1000000000*VALUE(LEFT(C264,LEN(C264)-1)),IF(RIGHT(C264,1)="%",0.01*VALUE(LEFT(C264,LEN(C264)-1)),IF(RIGHT(C264,1)="k",1000*VALUE(LEFT(C264,LEN(C264)-1)),VALUE(SUBSTITUTE(C264,",",""))))))))),"N/A")</f>
        <v/>
      </c>
      <c r="K264">
        <f>IFERROR(IF(TRIM(D264)="-", "N/A", IF(RIGHT(D264,1)=")",IF(RIGHT(D264,2)="T)",-1000000000000*VALUE(MID(D264,2,LEN(D264)-3)),IF(RIGHT(D264,2)="M)",-1000000*VALUE(MID(D264,2,LEN(D264)-3)),IF(RIGHT(D264,2)="B)",-1000000000*VALUE(MID(D264,2,LEN(D264)-3)),IF(RIGHT(D264,2)="k)",-1000*VALUE(MID(D264,2,LEN(D264)-3)),VALUE(SUBSTITUTE(D264,",","")))))),IF(RIGHT(D264,1)="T",1000000000000*VALUE(LEFT(D264,LEN(D264)-1)),IF(RIGHT(D264,1)="M",1000000*VALUE(LEFT(D264,LEN(D264)-1)),IF(RIGHT(D264,1)="B",1000000000*VALUE(LEFT(D264,LEN(D264)-1)),IF(RIGHT(D264,1)="%",0.01*VALUE(LEFT(D264,LEN(D264)-1)),IF(RIGHT(D264,1)="k",1000*VALUE(LEFT(D264,LEN(D264)-1)),VALUE(SUBSTITUTE(D264,",",""))))))))),"N/A")</f>
        <v/>
      </c>
      <c r="L264">
        <f>IFERROR(IF(TRIM(E264)="-", "N/A", IF(RIGHT(E264,1)=")",IF(RIGHT(E264,2)="T)",-1000000000000*VALUE(MID(E264,2,LEN(E264)-3)),IF(RIGHT(E264,2)="M)",-1000000*VALUE(MID(E264,2,LEN(E264)-3)),IF(RIGHT(E264,2)="B)",-1000000000*VALUE(MID(E264,2,LEN(E264)-3)),IF(RIGHT(E264,2)="k)",-1000*VALUE(MID(E264,2,LEN(E264)-3)),VALUE(SUBSTITUTE(E264,",","")))))),IF(RIGHT(E264,1)="T",1000000000000*VALUE(LEFT(E264,LEN(E264)-1)),IF(RIGHT(E264,1)="M",1000000*VALUE(LEFT(E264,LEN(E264)-1)),IF(RIGHT(E264,1)="B",1000000000*VALUE(LEFT(E264,LEN(E264)-1)),IF(RIGHT(E264,1)="%",0.01*VALUE(LEFT(E264,LEN(E264)-1)),IF(RIGHT(E264,1)="k",1000*VALUE(LEFT(E264,LEN(E264)-1)),VALUE(SUBSTITUTE(E264,",",""))))))))),"N/A")</f>
        <v/>
      </c>
      <c r="M264">
        <f>IFERROR(IF(TRIM(F264)="-", "N/A", IF(RIGHT(F264,1)=")",IF(RIGHT(F264,2)="T)",-1000000000000*VALUE(MID(F264,2,LEN(F264)-3)),IF(RIGHT(F264,2)="M)",-1000000*VALUE(MID(F264,2,LEN(F264)-3)),IF(RIGHT(F264,2)="B)",-1000000000*VALUE(MID(F264,2,LEN(F264)-3)),IF(RIGHT(F264,2)="k)",-1000*VALUE(MID(F264,2,LEN(F264)-3)),VALUE(SUBSTITUTE(F264,",","")))))),IF(RIGHT(F264,1)="T",1000000000000*VALUE(LEFT(F264,LEN(F264)-1)),IF(RIGHT(F264,1)="M",1000000*VALUE(LEFT(F264,LEN(F264)-1)),IF(RIGHT(F264,1)="B",1000000000*VALUE(LEFT(F264,LEN(F264)-1)),IF(RIGHT(F264,1)="%",0.01*VALUE(LEFT(F264,LEN(F264)-1)),IF(RIGHT(F264,1)="k",1000*VALUE(LEFT(F264,LEN(F264)-1)),VALUE(SUBSTITUTE(F264,",",""))))))))),"N/A")</f>
        <v/>
      </c>
      <c r="N264">
        <f>IFERROR(IF(TRIM(G264)="-", "N/A", IF(RIGHT(G264,1)=")",IF(RIGHT(G264,2)="T)",-1000000000000*VALUE(MID(G264,2,LEN(G264)-3)),IF(RIGHT(G264,2)="M)",-1000000*VALUE(MID(G264,2,LEN(G264)-3)),IF(RIGHT(G264,2)="B)",-1000000000*VALUE(MID(G264,2,LEN(G264)-3)),IF(RIGHT(G264,2)="k)",-1000*VALUE(MID(G264,2,LEN(G264)-3)),VALUE(SUBSTITUTE(G264,",","")))))),IF(RIGHT(G264,1)="T",1000000000000*VALUE(LEFT(G264,LEN(G264)-1)),IF(RIGHT(G264,1)="M",1000000*VALUE(LEFT(G264,LEN(G264)-1)),IF(RIGHT(G264,1)="B",1000000000*VALUE(LEFT(G264,LEN(G264)-1)),IF(RIGHT(G264,1)="%",0.01*VALUE(LEFT(G264,LEN(G264)-1)),IF(RIGHT(G264,1)="k",1000*VALUE(LEFT(G264,LEN(G264)-1)),VALUE(SUBSTITUTE(G264,",",""))))))))),"N/A")</f>
        <v/>
      </c>
      <c r="P264">
        <f>MAX(J264:N264)</f>
        <v/>
      </c>
      <c r="Q264">
        <f>IFERROR(J144+MATCH(P264,J264:N264,0)-1,"")</f>
        <v/>
      </c>
      <c r="R264">
        <f>IF(Q264="","",MIN(J264:N264))</f>
        <v/>
      </c>
      <c r="S264">
        <f>IFERROR(J144+MATCH(R264,J264:N264,0)-1,"")</f>
        <v/>
      </c>
      <c r="T264">
        <f>IFERROR(AVERAGE(J264:N264),"")</f>
        <v/>
      </c>
      <c r="U264">
        <f>IFERROR(STDEV(J264:N264),"")</f>
        <v/>
      </c>
      <c r="V264">
        <f>IFERROR(IF(C264="-","",IF(ISBLANK(B264),"",IF(OR(ISNUMBER(FIND("Growth",B264)),ISNUMBER(FIND("Margin",B264))),"",(J264-T264)/U264))),"")</f>
        <v/>
      </c>
      <c r="W264">
        <f>IFERROR(IF(OR(D264="-",ISBLANK(D264)),"",(K264-T264)/U264),"")</f>
        <v/>
      </c>
      <c r="X264">
        <f>IFERROR(IF(OR(E264="-",ISBLANK(E264)),"",(L264-T264)/U264),"")</f>
        <v/>
      </c>
      <c r="Y264">
        <f>IFERROR(IF(OR(F264="-",ISBLANK(F264)),"",(M264-T264)/U264),"")</f>
        <v/>
      </c>
      <c r="Z264">
        <f>IFERROR(IF(OR(G264="-",ISBLANK(G264)),"",(N264-T264)/U264),"")</f>
        <v/>
      </c>
      <c r="AA264">
        <f>IF(MAX(MAX(V264:Z264),ABS(MIN(V264:Z264)))=ABS(MIN(V264:Z264)),MIN(V264:Z264),MAX(V264:Z264))</f>
        <v/>
      </c>
      <c r="AB264">
        <f>IFERROR(V144+MATCH(AA264,V264:Z264,0)-1,"")</f>
        <v/>
      </c>
      <c r="AC264">
        <f>IF(AB264&lt;&gt;"",IF(S264=AB264,"Low",IF(AB264=Q264,"High","")),"")</f>
        <v/>
      </c>
      <c r="AE264">
        <f>IF(ISNUMBER(MATCH("N/A",J264:N264,0)),"",IFERROR((5 * SUMPRODUCT(J144:N144,J264:N264) - PRODUCT(SUM(J144:N144),SUM(J264:N264))) / ((5 * SUM((J144^2)+(K144^2)+(L144^2)+(M144^2)+(N144^2))) - SUM(J144:N144)^2),""))</f>
        <v/>
      </c>
      <c r="AF264">
        <f>IFERROR(CORREL(J144:N144,J264:N264),"")</f>
        <v/>
      </c>
      <c r="AZ264">
        <f>IF(Q264=S264,0,1)</f>
        <v/>
      </c>
      <c r="BA264">
        <f>IF(AZ264=1,IF(Q264="","",IF(Q264=N144,"Yes","No")),"")</f>
        <v/>
      </c>
      <c r="BB264">
        <f>IF(BA264="Yes",P264,"")</f>
        <v/>
      </c>
      <c r="BC264">
        <f>IF(AZ264=1,IF(S264="","",IF(S264=N144,"Yes","No")),"")</f>
        <v/>
      </c>
      <c r="BD264">
        <f>IF(BC264="Yes",R264,"")</f>
        <v/>
      </c>
      <c r="BE264">
        <f>IFERROR(IF(SIGN(AE264)=1,"Increasing",IF(SIGN(AE264)=-1,"Decreasing","")),"")</f>
        <v/>
      </c>
      <c r="BF264">
        <f>IF(OR(AND(BE264="Increasing",BA264="Yes"),AND(BE264="Decreasing",BC264="Yes")),"Yes","No")</f>
        <v/>
      </c>
      <c r="BG264">
        <f>IF(I264="pos_trend","Yes","No")</f>
        <v/>
      </c>
      <c r="BH264">
        <f>IF(AF264&lt;&gt;"",IF(ABS(AF264)&gt;0.8,"Yes","No"),"")</f>
        <v/>
      </c>
    </row>
    <row r="265" spans="1:60">
      <c s="1" r="A265" t="n">
        <v>18</v>
      </c>
      <c r="B265" t="s">
        <v>686</v>
      </c>
      <c r="C265" t="s">
        <v>2164</v>
      </c>
      <c r="D265" t="s">
        <v>2165</v>
      </c>
      <c r="E265" t="s">
        <v>2166</v>
      </c>
      <c r="F265" t="s">
        <v>2167</v>
      </c>
      <c r="G265" t="s">
        <v>1982</v>
      </c>
      <c r="H265" t="s"/>
      <c r="I265">
        <f>IF(AND(K265&gt; J265, L265&gt; K265, M265&gt; L265, N265&gt; M265), "pos_trend", IF(AND(K265&lt; J265, L265&lt; K265, M265&lt; L265, N265&lt; M265), "neg_trend", "N/A"))</f>
        <v/>
      </c>
      <c r="J265">
        <f>IFERROR(IF(TRIM(C265)="-", "N/A", IF(RIGHT(C265,1)=")",IF(RIGHT(C265,2)="T)",-1000000000000*VALUE(MID(C265,2,LEN(C265)-3)),IF(RIGHT(C265,2)="M)",-1000000*VALUE(MID(C265,2,LEN(C265)-3)),IF(RIGHT(C265,2)="B)",-1000000000*VALUE(MID(C265,2,LEN(C265)-3)),IF(RIGHT(C265,2)="k)",-1000*VALUE(MID(C265,2,LEN(C265)-3)),VALUE(SUBSTITUTE(C265,",","")))))),IF(RIGHT(C265,1)="T",1000000000000*VALUE(LEFT(C265,LEN(C265)-1)),IF(RIGHT(C265,1)="M",1000000*VALUE(LEFT(C265,LEN(C265)-1)),IF(RIGHT(C265,1)="B",1000000000*VALUE(LEFT(C265,LEN(C265)-1)),IF(RIGHT(C265,1)="%",0.01*VALUE(LEFT(C265,LEN(C265)-1)),IF(RIGHT(C265,1)="k",1000*VALUE(LEFT(C265,LEN(C265)-1)),VALUE(SUBSTITUTE(C265,",",""))))))))),"N/A")</f>
        <v/>
      </c>
      <c r="K265">
        <f>IFERROR(IF(TRIM(D265)="-", "N/A", IF(RIGHT(D265,1)=")",IF(RIGHT(D265,2)="T)",-1000000000000*VALUE(MID(D265,2,LEN(D265)-3)),IF(RIGHT(D265,2)="M)",-1000000*VALUE(MID(D265,2,LEN(D265)-3)),IF(RIGHT(D265,2)="B)",-1000000000*VALUE(MID(D265,2,LEN(D265)-3)),IF(RIGHT(D265,2)="k)",-1000*VALUE(MID(D265,2,LEN(D265)-3)),VALUE(SUBSTITUTE(D265,",","")))))),IF(RIGHT(D265,1)="T",1000000000000*VALUE(LEFT(D265,LEN(D265)-1)),IF(RIGHT(D265,1)="M",1000000*VALUE(LEFT(D265,LEN(D265)-1)),IF(RIGHT(D265,1)="B",1000000000*VALUE(LEFT(D265,LEN(D265)-1)),IF(RIGHT(D265,1)="%",0.01*VALUE(LEFT(D265,LEN(D265)-1)),IF(RIGHT(D265,1)="k",1000*VALUE(LEFT(D265,LEN(D265)-1)),VALUE(SUBSTITUTE(D265,",",""))))))))),"N/A")</f>
        <v/>
      </c>
      <c r="L265">
        <f>IFERROR(IF(TRIM(E265)="-", "N/A", IF(RIGHT(E265,1)=")",IF(RIGHT(E265,2)="T)",-1000000000000*VALUE(MID(E265,2,LEN(E265)-3)),IF(RIGHT(E265,2)="M)",-1000000*VALUE(MID(E265,2,LEN(E265)-3)),IF(RIGHT(E265,2)="B)",-1000000000*VALUE(MID(E265,2,LEN(E265)-3)),IF(RIGHT(E265,2)="k)",-1000*VALUE(MID(E265,2,LEN(E265)-3)),VALUE(SUBSTITUTE(E265,",","")))))),IF(RIGHT(E265,1)="T",1000000000000*VALUE(LEFT(E265,LEN(E265)-1)),IF(RIGHT(E265,1)="M",1000000*VALUE(LEFT(E265,LEN(E265)-1)),IF(RIGHT(E265,1)="B",1000000000*VALUE(LEFT(E265,LEN(E265)-1)),IF(RIGHT(E265,1)="%",0.01*VALUE(LEFT(E265,LEN(E265)-1)),IF(RIGHT(E265,1)="k",1000*VALUE(LEFT(E265,LEN(E265)-1)),VALUE(SUBSTITUTE(E265,",",""))))))))),"N/A")</f>
        <v/>
      </c>
      <c r="M265">
        <f>IFERROR(IF(TRIM(F265)="-", "N/A", IF(RIGHT(F265,1)=")",IF(RIGHT(F265,2)="T)",-1000000000000*VALUE(MID(F265,2,LEN(F265)-3)),IF(RIGHT(F265,2)="M)",-1000000*VALUE(MID(F265,2,LEN(F265)-3)),IF(RIGHT(F265,2)="B)",-1000000000*VALUE(MID(F265,2,LEN(F265)-3)),IF(RIGHT(F265,2)="k)",-1000*VALUE(MID(F265,2,LEN(F265)-3)),VALUE(SUBSTITUTE(F265,",","")))))),IF(RIGHT(F265,1)="T",1000000000000*VALUE(LEFT(F265,LEN(F265)-1)),IF(RIGHT(F265,1)="M",1000000*VALUE(LEFT(F265,LEN(F265)-1)),IF(RIGHT(F265,1)="B",1000000000*VALUE(LEFT(F265,LEN(F265)-1)),IF(RIGHT(F265,1)="%",0.01*VALUE(LEFT(F265,LEN(F265)-1)),IF(RIGHT(F265,1)="k",1000*VALUE(LEFT(F265,LEN(F265)-1)),VALUE(SUBSTITUTE(F265,",",""))))))))),"N/A")</f>
        <v/>
      </c>
      <c r="N265">
        <f>IFERROR(IF(TRIM(G265)="-", "N/A", IF(RIGHT(G265,1)=")",IF(RIGHT(G265,2)="T)",-1000000000000*VALUE(MID(G265,2,LEN(G265)-3)),IF(RIGHT(G265,2)="M)",-1000000*VALUE(MID(G265,2,LEN(G265)-3)),IF(RIGHT(G265,2)="B)",-1000000000*VALUE(MID(G265,2,LEN(G265)-3)),IF(RIGHT(G265,2)="k)",-1000*VALUE(MID(G265,2,LEN(G265)-3)),VALUE(SUBSTITUTE(G265,",","")))))),IF(RIGHT(G265,1)="T",1000000000000*VALUE(LEFT(G265,LEN(G265)-1)),IF(RIGHT(G265,1)="M",1000000*VALUE(LEFT(G265,LEN(G265)-1)),IF(RIGHT(G265,1)="B",1000000000*VALUE(LEFT(G265,LEN(G265)-1)),IF(RIGHT(G265,1)="%",0.01*VALUE(LEFT(G265,LEN(G265)-1)),IF(RIGHT(G265,1)="k",1000*VALUE(LEFT(G265,LEN(G265)-1)),VALUE(SUBSTITUTE(G265,",",""))))))))),"N/A")</f>
        <v/>
      </c>
      <c r="P265">
        <f>MAX(J265:N265)</f>
        <v/>
      </c>
      <c r="Q265">
        <f>IFERROR(J144+MATCH(P265,J265:N265,0)-1,"")</f>
        <v/>
      </c>
      <c r="R265">
        <f>IF(Q265="","",MIN(J265:N265))</f>
        <v/>
      </c>
      <c r="S265">
        <f>IFERROR(J144+MATCH(R265,J265:N265,0)-1,"")</f>
        <v/>
      </c>
      <c r="T265">
        <f>IFERROR(AVERAGE(J265:N265),"")</f>
        <v/>
      </c>
      <c r="U265">
        <f>IFERROR(STDEV(J265:N265),"")</f>
        <v/>
      </c>
      <c r="V265">
        <f>IFERROR(IF(C265="-","",IF(ISBLANK(B265),"",IF(OR(ISNUMBER(FIND("Growth",B265)),ISNUMBER(FIND("Margin",B265))),"",(J265-T265)/U265))),"")</f>
        <v/>
      </c>
      <c r="W265">
        <f>IFERROR(IF(OR(D265="-",ISBLANK(D265)),"",(K265-T265)/U265),"")</f>
        <v/>
      </c>
      <c r="X265">
        <f>IFERROR(IF(OR(E265="-",ISBLANK(E265)),"",(L265-T265)/U265),"")</f>
        <v/>
      </c>
      <c r="Y265">
        <f>IFERROR(IF(OR(F265="-",ISBLANK(F265)),"",(M265-T265)/U265),"")</f>
        <v/>
      </c>
      <c r="Z265">
        <f>IFERROR(IF(OR(G265="-",ISBLANK(G265)),"",(N265-T265)/U265),"")</f>
        <v/>
      </c>
      <c r="AA265">
        <f>IF(MAX(MAX(V265:Z265),ABS(MIN(V265:Z265)))=ABS(MIN(V265:Z265)),MIN(V265:Z265),MAX(V265:Z265))</f>
        <v/>
      </c>
      <c r="AB265">
        <f>IFERROR(V144+MATCH(AA265,V265:Z265,0)-1,"")</f>
        <v/>
      </c>
      <c r="AC265">
        <f>IF(AB265&lt;&gt;"",IF(S265=AB265,"Low",IF(AB265=Q265,"High","")),"")</f>
        <v/>
      </c>
      <c r="AE265">
        <f>IF(ISNUMBER(MATCH("N/A",J265:N265,0)),"",IFERROR((5 * SUMPRODUCT(J144:N144,J265:N265) - PRODUCT(SUM(J144:N144),SUM(J265:N265))) / ((5 * SUM((J144^2)+(K144^2)+(L144^2)+(M144^2)+(N144^2))) - SUM(J144:N144)^2),""))</f>
        <v/>
      </c>
      <c r="AF265">
        <f>IFERROR(CORREL(J144:N144,J265:N265),"")</f>
        <v/>
      </c>
      <c r="AZ265">
        <f>IF(Q265=S265,0,1)</f>
        <v/>
      </c>
      <c r="BA265">
        <f>IF(AZ265=1,IF(Q265="","",IF(Q265=N144,"Yes","No")),"")</f>
        <v/>
      </c>
      <c r="BB265">
        <f>IF(BA265="Yes",P265,"")</f>
        <v/>
      </c>
      <c r="BC265">
        <f>IF(AZ265=1,IF(S265="","",IF(S265=N144,"Yes","No")),"")</f>
        <v/>
      </c>
      <c r="BD265">
        <f>IF(BC265="Yes",R265,"")</f>
        <v/>
      </c>
      <c r="BE265">
        <f>IFERROR(IF(SIGN(AE265)=1,"Increasing",IF(SIGN(AE265)=-1,"Decreasing","")),"")</f>
        <v/>
      </c>
      <c r="BF265">
        <f>IF(OR(AND(BE265="Increasing",BA265="Yes"),AND(BE265="Decreasing",BC265="Yes")),"Yes","No")</f>
        <v/>
      </c>
      <c r="BG265">
        <f>IF(I265="pos_trend","Yes","No")</f>
        <v/>
      </c>
      <c r="BH265">
        <f>IF(AF265&lt;&gt;"",IF(ABS(AF265)&gt;0.8,"Yes","No"),"")</f>
        <v/>
      </c>
    </row>
    <row r="266" spans="1:60">
      <c s="1" r="A266" t="n">
        <v>19</v>
      </c>
      <c r="B266" t="s">
        <v>690</v>
      </c>
      <c r="C266" t="s">
        <v>2168</v>
      </c>
      <c r="D266" t="s">
        <v>2169</v>
      </c>
      <c r="E266" t="s">
        <v>2170</v>
      </c>
      <c r="F266" t="s">
        <v>1599</v>
      </c>
      <c r="G266" t="s">
        <v>2171</v>
      </c>
      <c r="H266" t="s"/>
      <c r="I266">
        <f>IF(AND(K266&gt; J266, L266&gt; K266, M266&gt; L266, N266&gt; M266), "pos_trend", IF(AND(K266&lt; J266, L266&lt; K266, M266&lt; L266, N266&lt; M266), "neg_trend", "N/A"))</f>
        <v/>
      </c>
      <c r="J266">
        <f>IFERROR(IF(TRIM(C266)="-", "N/A", IF(RIGHT(C266,1)=")",IF(RIGHT(C266,2)="T)",-1000000000000*VALUE(MID(C266,2,LEN(C266)-3)),IF(RIGHT(C266,2)="M)",-1000000*VALUE(MID(C266,2,LEN(C266)-3)),IF(RIGHT(C266,2)="B)",-1000000000*VALUE(MID(C266,2,LEN(C266)-3)),IF(RIGHT(C266,2)="k)",-1000*VALUE(MID(C266,2,LEN(C266)-3)),VALUE(SUBSTITUTE(C266,",","")))))),IF(RIGHT(C266,1)="T",1000000000000*VALUE(LEFT(C266,LEN(C266)-1)),IF(RIGHT(C266,1)="M",1000000*VALUE(LEFT(C266,LEN(C266)-1)),IF(RIGHT(C266,1)="B",1000000000*VALUE(LEFT(C266,LEN(C266)-1)),IF(RIGHT(C266,1)="%",0.01*VALUE(LEFT(C266,LEN(C266)-1)),IF(RIGHT(C266,1)="k",1000*VALUE(LEFT(C266,LEN(C266)-1)),VALUE(SUBSTITUTE(C266,",",""))))))))),"N/A")</f>
        <v/>
      </c>
      <c r="K266">
        <f>IFERROR(IF(TRIM(D266)="-", "N/A", IF(RIGHT(D266,1)=")",IF(RIGHT(D266,2)="T)",-1000000000000*VALUE(MID(D266,2,LEN(D266)-3)),IF(RIGHT(D266,2)="M)",-1000000*VALUE(MID(D266,2,LEN(D266)-3)),IF(RIGHT(D266,2)="B)",-1000000000*VALUE(MID(D266,2,LEN(D266)-3)),IF(RIGHT(D266,2)="k)",-1000*VALUE(MID(D266,2,LEN(D266)-3)),VALUE(SUBSTITUTE(D266,",","")))))),IF(RIGHT(D266,1)="T",1000000000000*VALUE(LEFT(D266,LEN(D266)-1)),IF(RIGHT(D266,1)="M",1000000*VALUE(LEFT(D266,LEN(D266)-1)),IF(RIGHT(D266,1)="B",1000000000*VALUE(LEFT(D266,LEN(D266)-1)),IF(RIGHT(D266,1)="%",0.01*VALUE(LEFT(D266,LEN(D266)-1)),IF(RIGHT(D266,1)="k",1000*VALUE(LEFT(D266,LEN(D266)-1)),VALUE(SUBSTITUTE(D266,",",""))))))))),"N/A")</f>
        <v/>
      </c>
      <c r="L266">
        <f>IFERROR(IF(TRIM(E266)="-", "N/A", IF(RIGHT(E266,1)=")",IF(RIGHT(E266,2)="T)",-1000000000000*VALUE(MID(E266,2,LEN(E266)-3)),IF(RIGHT(E266,2)="M)",-1000000*VALUE(MID(E266,2,LEN(E266)-3)),IF(RIGHT(E266,2)="B)",-1000000000*VALUE(MID(E266,2,LEN(E266)-3)),IF(RIGHT(E266,2)="k)",-1000*VALUE(MID(E266,2,LEN(E266)-3)),VALUE(SUBSTITUTE(E266,",","")))))),IF(RIGHT(E266,1)="T",1000000000000*VALUE(LEFT(E266,LEN(E266)-1)),IF(RIGHT(E266,1)="M",1000000*VALUE(LEFT(E266,LEN(E266)-1)),IF(RIGHT(E266,1)="B",1000000000*VALUE(LEFT(E266,LEN(E266)-1)),IF(RIGHT(E266,1)="%",0.01*VALUE(LEFT(E266,LEN(E266)-1)),IF(RIGHT(E266,1)="k",1000*VALUE(LEFT(E266,LEN(E266)-1)),VALUE(SUBSTITUTE(E266,",",""))))))))),"N/A")</f>
        <v/>
      </c>
      <c r="M266">
        <f>IFERROR(IF(TRIM(F266)="-", "N/A", IF(RIGHT(F266,1)=")",IF(RIGHT(F266,2)="T)",-1000000000000*VALUE(MID(F266,2,LEN(F266)-3)),IF(RIGHT(F266,2)="M)",-1000000*VALUE(MID(F266,2,LEN(F266)-3)),IF(RIGHT(F266,2)="B)",-1000000000*VALUE(MID(F266,2,LEN(F266)-3)),IF(RIGHT(F266,2)="k)",-1000*VALUE(MID(F266,2,LEN(F266)-3)),VALUE(SUBSTITUTE(F266,",","")))))),IF(RIGHT(F266,1)="T",1000000000000*VALUE(LEFT(F266,LEN(F266)-1)),IF(RIGHT(F266,1)="M",1000000*VALUE(LEFT(F266,LEN(F266)-1)),IF(RIGHT(F266,1)="B",1000000000*VALUE(LEFT(F266,LEN(F266)-1)),IF(RIGHT(F266,1)="%",0.01*VALUE(LEFT(F266,LEN(F266)-1)),IF(RIGHT(F266,1)="k",1000*VALUE(LEFT(F266,LEN(F266)-1)),VALUE(SUBSTITUTE(F266,",",""))))))))),"N/A")</f>
        <v/>
      </c>
      <c r="N266">
        <f>IFERROR(IF(TRIM(G266)="-", "N/A", IF(RIGHT(G266,1)=")",IF(RIGHT(G266,2)="T)",-1000000000000*VALUE(MID(G266,2,LEN(G266)-3)),IF(RIGHT(G266,2)="M)",-1000000*VALUE(MID(G266,2,LEN(G266)-3)),IF(RIGHT(G266,2)="B)",-1000000000*VALUE(MID(G266,2,LEN(G266)-3)),IF(RIGHT(G266,2)="k)",-1000*VALUE(MID(G266,2,LEN(G266)-3)),VALUE(SUBSTITUTE(G266,",","")))))),IF(RIGHT(G266,1)="T",1000000000000*VALUE(LEFT(G266,LEN(G266)-1)),IF(RIGHT(G266,1)="M",1000000*VALUE(LEFT(G266,LEN(G266)-1)),IF(RIGHT(G266,1)="B",1000000000*VALUE(LEFT(G266,LEN(G266)-1)),IF(RIGHT(G266,1)="%",0.01*VALUE(LEFT(G266,LEN(G266)-1)),IF(RIGHT(G266,1)="k",1000*VALUE(LEFT(G266,LEN(G266)-1)),VALUE(SUBSTITUTE(G266,",",""))))))))),"N/A")</f>
        <v/>
      </c>
      <c r="P266">
        <f>MAX(J266:N266)</f>
        <v/>
      </c>
      <c r="Q266">
        <f>IFERROR(J144+MATCH(P266,J266:N266,0)-1,"")</f>
        <v/>
      </c>
      <c r="R266">
        <f>IF(Q266="","",MIN(J266:N266))</f>
        <v/>
      </c>
      <c r="S266">
        <f>IFERROR(J144+MATCH(R266,J266:N266,0)-1,"")</f>
        <v/>
      </c>
      <c r="T266">
        <f>IFERROR(AVERAGE(J266:N266),"")</f>
        <v/>
      </c>
      <c r="U266">
        <f>IFERROR(STDEV(J266:N266),"")</f>
        <v/>
      </c>
      <c r="V266">
        <f>IFERROR(IF(C266="-","",IF(ISBLANK(B266),"",IF(OR(ISNUMBER(FIND("Growth",B266)),ISNUMBER(FIND("Margin",B266))),"",(J266-T266)/U266))),"")</f>
        <v/>
      </c>
      <c r="W266">
        <f>IFERROR(IF(OR(D266="-",ISBLANK(D266)),"",(K266-T266)/U266),"")</f>
        <v/>
      </c>
      <c r="X266">
        <f>IFERROR(IF(OR(E266="-",ISBLANK(E266)),"",(L266-T266)/U266),"")</f>
        <v/>
      </c>
      <c r="Y266">
        <f>IFERROR(IF(OR(F266="-",ISBLANK(F266)),"",(M266-T266)/U266),"")</f>
        <v/>
      </c>
      <c r="Z266">
        <f>IFERROR(IF(OR(G266="-",ISBLANK(G266)),"",(N266-T266)/U266),"")</f>
        <v/>
      </c>
      <c r="AA266">
        <f>IF(MAX(MAX(V266:Z266),ABS(MIN(V266:Z266)))=ABS(MIN(V266:Z266)),MIN(V266:Z266),MAX(V266:Z266))</f>
        <v/>
      </c>
      <c r="AB266">
        <f>IFERROR(V144+MATCH(AA266,V266:Z266,0)-1,"")</f>
        <v/>
      </c>
      <c r="AC266">
        <f>IF(AB266&lt;&gt;"",IF(S266=AB266,"Low",IF(AB266=Q266,"High","")),"")</f>
        <v/>
      </c>
      <c r="AE266">
        <f>IF(ISNUMBER(MATCH("N/A",J266:N266,0)),"",IFERROR((5 * SUMPRODUCT(J144:N144,J266:N266) - PRODUCT(SUM(J144:N144),SUM(J266:N266))) / ((5 * SUM((J144^2)+(K144^2)+(L144^2)+(M144^2)+(N144^2))) - SUM(J144:N144)^2),""))</f>
        <v/>
      </c>
      <c r="AF266">
        <f>IFERROR(CORREL(J144:N144,J266:N266),"")</f>
        <v/>
      </c>
      <c r="AZ266">
        <f>IF(Q266=S266,0,1)</f>
        <v/>
      </c>
      <c r="BA266">
        <f>IF(AZ266=1,IF(Q266="","",IF(Q266=N144,"Yes","No")),"")</f>
        <v/>
      </c>
      <c r="BB266">
        <f>IF(BA266="Yes",P266,"")</f>
        <v/>
      </c>
      <c r="BC266">
        <f>IF(AZ266=1,IF(S266="","",IF(S266=N144,"Yes","No")),"")</f>
        <v/>
      </c>
      <c r="BD266">
        <f>IF(BC266="Yes",R266,"")</f>
        <v/>
      </c>
      <c r="BE266">
        <f>IFERROR(IF(SIGN(AE266)=1,"Increasing",IF(SIGN(AE266)=-1,"Decreasing","")),"")</f>
        <v/>
      </c>
      <c r="BF266">
        <f>IF(OR(AND(BE266="Increasing",BA266="Yes"),AND(BE266="Decreasing",BC266="Yes")),"Yes","No")</f>
        <v/>
      </c>
      <c r="BG266">
        <f>IF(I266="pos_trend","Yes","No")</f>
        <v/>
      </c>
      <c r="BH266">
        <f>IF(AF266&lt;&gt;"",IF(ABS(AF266)&gt;0.8,"Yes","No"),"")</f>
        <v/>
      </c>
    </row>
    <row r="267" spans="1:60">
      <c s="1" r="A267" t="n">
        <v>20</v>
      </c>
      <c r="B267" t="s">
        <v>694</v>
      </c>
      <c r="C267" t="s">
        <v>1490</v>
      </c>
      <c r="D267" t="s">
        <v>2172</v>
      </c>
      <c r="E267" t="s">
        <v>2173</v>
      </c>
      <c r="F267" t="s">
        <v>2174</v>
      </c>
      <c r="G267" t="s">
        <v>2175</v>
      </c>
      <c r="H267" t="s"/>
      <c r="I267">
        <f>IF(AND(K267&gt; J267, L267&gt; K267, M267&gt; L267, N267&gt; M267), "pos_trend", IF(AND(K267&lt; J267, L267&lt; K267, M267&lt; L267, N267&lt; M267), "neg_trend", "N/A"))</f>
        <v/>
      </c>
      <c r="J267">
        <f>IFERROR(IF(TRIM(C267)="-", "N/A", IF(RIGHT(C267,1)=")",IF(RIGHT(C267,2)="T)",-1000000000000*VALUE(MID(C267,2,LEN(C267)-3)),IF(RIGHT(C267,2)="M)",-1000000*VALUE(MID(C267,2,LEN(C267)-3)),IF(RIGHT(C267,2)="B)",-1000000000*VALUE(MID(C267,2,LEN(C267)-3)),IF(RIGHT(C267,2)="k)",-1000*VALUE(MID(C267,2,LEN(C267)-3)),VALUE(SUBSTITUTE(C267,",","")))))),IF(RIGHT(C267,1)="T",1000000000000*VALUE(LEFT(C267,LEN(C267)-1)),IF(RIGHT(C267,1)="M",1000000*VALUE(LEFT(C267,LEN(C267)-1)),IF(RIGHT(C267,1)="B",1000000000*VALUE(LEFT(C267,LEN(C267)-1)),IF(RIGHT(C267,1)="%",0.01*VALUE(LEFT(C267,LEN(C267)-1)),IF(RIGHT(C267,1)="k",1000*VALUE(LEFT(C267,LEN(C267)-1)),VALUE(SUBSTITUTE(C267,",",""))))))))),"N/A")</f>
        <v/>
      </c>
      <c r="K267">
        <f>IFERROR(IF(TRIM(D267)="-", "N/A", IF(RIGHT(D267,1)=")",IF(RIGHT(D267,2)="T)",-1000000000000*VALUE(MID(D267,2,LEN(D267)-3)),IF(RIGHT(D267,2)="M)",-1000000*VALUE(MID(D267,2,LEN(D267)-3)),IF(RIGHT(D267,2)="B)",-1000000000*VALUE(MID(D267,2,LEN(D267)-3)),IF(RIGHT(D267,2)="k)",-1000*VALUE(MID(D267,2,LEN(D267)-3)),VALUE(SUBSTITUTE(D267,",","")))))),IF(RIGHT(D267,1)="T",1000000000000*VALUE(LEFT(D267,LEN(D267)-1)),IF(RIGHT(D267,1)="M",1000000*VALUE(LEFT(D267,LEN(D267)-1)),IF(RIGHT(D267,1)="B",1000000000*VALUE(LEFT(D267,LEN(D267)-1)),IF(RIGHT(D267,1)="%",0.01*VALUE(LEFT(D267,LEN(D267)-1)),IF(RIGHT(D267,1)="k",1000*VALUE(LEFT(D267,LEN(D267)-1)),VALUE(SUBSTITUTE(D267,",",""))))))))),"N/A")</f>
        <v/>
      </c>
      <c r="L267">
        <f>IFERROR(IF(TRIM(E267)="-", "N/A", IF(RIGHT(E267,1)=")",IF(RIGHT(E267,2)="T)",-1000000000000*VALUE(MID(E267,2,LEN(E267)-3)),IF(RIGHT(E267,2)="M)",-1000000*VALUE(MID(E267,2,LEN(E267)-3)),IF(RIGHT(E267,2)="B)",-1000000000*VALUE(MID(E267,2,LEN(E267)-3)),IF(RIGHT(E267,2)="k)",-1000*VALUE(MID(E267,2,LEN(E267)-3)),VALUE(SUBSTITUTE(E267,",","")))))),IF(RIGHT(E267,1)="T",1000000000000*VALUE(LEFT(E267,LEN(E267)-1)),IF(RIGHT(E267,1)="M",1000000*VALUE(LEFT(E267,LEN(E267)-1)),IF(RIGHT(E267,1)="B",1000000000*VALUE(LEFT(E267,LEN(E267)-1)),IF(RIGHT(E267,1)="%",0.01*VALUE(LEFT(E267,LEN(E267)-1)),IF(RIGHT(E267,1)="k",1000*VALUE(LEFT(E267,LEN(E267)-1)),VALUE(SUBSTITUTE(E267,",",""))))))))),"N/A")</f>
        <v/>
      </c>
      <c r="M267">
        <f>IFERROR(IF(TRIM(F267)="-", "N/A", IF(RIGHT(F267,1)=")",IF(RIGHT(F267,2)="T)",-1000000000000*VALUE(MID(F267,2,LEN(F267)-3)),IF(RIGHT(F267,2)="M)",-1000000*VALUE(MID(F267,2,LEN(F267)-3)),IF(RIGHT(F267,2)="B)",-1000000000*VALUE(MID(F267,2,LEN(F267)-3)),IF(RIGHT(F267,2)="k)",-1000*VALUE(MID(F267,2,LEN(F267)-3)),VALUE(SUBSTITUTE(F267,",","")))))),IF(RIGHT(F267,1)="T",1000000000000*VALUE(LEFT(F267,LEN(F267)-1)),IF(RIGHT(F267,1)="M",1000000*VALUE(LEFT(F267,LEN(F267)-1)),IF(RIGHT(F267,1)="B",1000000000*VALUE(LEFT(F267,LEN(F267)-1)),IF(RIGHT(F267,1)="%",0.01*VALUE(LEFT(F267,LEN(F267)-1)),IF(RIGHT(F267,1)="k",1000*VALUE(LEFT(F267,LEN(F267)-1)),VALUE(SUBSTITUTE(F267,",",""))))))))),"N/A")</f>
        <v/>
      </c>
      <c r="N267">
        <f>IFERROR(IF(TRIM(G267)="-", "N/A", IF(RIGHT(G267,1)=")",IF(RIGHT(G267,2)="T)",-1000000000000*VALUE(MID(G267,2,LEN(G267)-3)),IF(RIGHT(G267,2)="M)",-1000000*VALUE(MID(G267,2,LEN(G267)-3)),IF(RIGHT(G267,2)="B)",-1000000000*VALUE(MID(G267,2,LEN(G267)-3)),IF(RIGHT(G267,2)="k)",-1000*VALUE(MID(G267,2,LEN(G267)-3)),VALUE(SUBSTITUTE(G267,",","")))))),IF(RIGHT(G267,1)="T",1000000000000*VALUE(LEFT(G267,LEN(G267)-1)),IF(RIGHT(G267,1)="M",1000000*VALUE(LEFT(G267,LEN(G267)-1)),IF(RIGHT(G267,1)="B",1000000000*VALUE(LEFT(G267,LEN(G267)-1)),IF(RIGHT(G267,1)="%",0.01*VALUE(LEFT(G267,LEN(G267)-1)),IF(RIGHT(G267,1)="k",1000*VALUE(LEFT(G267,LEN(G267)-1)),VALUE(SUBSTITUTE(G267,",",""))))))))),"N/A")</f>
        <v/>
      </c>
      <c r="P267">
        <f>MAX(J267:N267)</f>
        <v/>
      </c>
      <c r="Q267">
        <f>IFERROR(J144+MATCH(P267,J267:N267,0)-1,"")</f>
        <v/>
      </c>
      <c r="R267">
        <f>IF(Q267="","",MIN(J267:N267))</f>
        <v/>
      </c>
      <c r="S267">
        <f>IFERROR(J144+MATCH(R267,J267:N267,0)-1,"")</f>
        <v/>
      </c>
      <c r="T267">
        <f>IFERROR(AVERAGE(J267:N267),"")</f>
        <v/>
      </c>
      <c r="U267">
        <f>IFERROR(STDEV(J267:N267),"")</f>
        <v/>
      </c>
      <c r="V267">
        <f>IFERROR(IF(C267="-","",IF(ISBLANK(B267),"",IF(OR(ISNUMBER(FIND("Growth",B267)),ISNUMBER(FIND("Margin",B267))),"",(J267-T267)/U267))),"")</f>
        <v/>
      </c>
      <c r="W267">
        <f>IFERROR(IF(OR(D267="-",ISBLANK(D267)),"",(K267-T267)/U267),"")</f>
        <v/>
      </c>
      <c r="X267">
        <f>IFERROR(IF(OR(E267="-",ISBLANK(E267)),"",(L267-T267)/U267),"")</f>
        <v/>
      </c>
      <c r="Y267">
        <f>IFERROR(IF(OR(F267="-",ISBLANK(F267)),"",(M267-T267)/U267),"")</f>
        <v/>
      </c>
      <c r="Z267">
        <f>IFERROR(IF(OR(G267="-",ISBLANK(G267)),"",(N267-T267)/U267),"")</f>
        <v/>
      </c>
      <c r="AA267">
        <f>IF(MAX(MAX(V267:Z267),ABS(MIN(V267:Z267)))=ABS(MIN(V267:Z267)),MIN(V267:Z267),MAX(V267:Z267))</f>
        <v/>
      </c>
      <c r="AB267">
        <f>IFERROR(V144+MATCH(AA267,V267:Z267,0)-1,"")</f>
        <v/>
      </c>
      <c r="AC267">
        <f>IF(AB267&lt;&gt;"",IF(S267=AB267,"Low",IF(AB267=Q267,"High","")),"")</f>
        <v/>
      </c>
      <c r="AE267">
        <f>IF(ISNUMBER(MATCH("N/A",J267:N267,0)),"",IFERROR((5 * SUMPRODUCT(J144:N144,J267:N267) - PRODUCT(SUM(J144:N144),SUM(J267:N267))) / ((5 * SUM((J144^2)+(K144^2)+(L144^2)+(M144^2)+(N144^2))) - SUM(J144:N144)^2),""))</f>
        <v/>
      </c>
      <c r="AF267">
        <f>IFERROR(CORREL(J144:N144,J267:N267),"")</f>
        <v/>
      </c>
      <c r="AZ267">
        <f>IF(Q267=S267,0,1)</f>
        <v/>
      </c>
      <c r="BA267">
        <f>IF(AZ267=1,IF(Q267="","",IF(Q267=N144,"Yes","No")),"")</f>
        <v/>
      </c>
      <c r="BB267">
        <f>IF(BA267="Yes",P267,"")</f>
        <v/>
      </c>
      <c r="BC267">
        <f>IF(AZ267=1,IF(S267="","",IF(S267=N144,"Yes","No")),"")</f>
        <v/>
      </c>
      <c r="BD267">
        <f>IF(BC267="Yes",R267,"")</f>
        <v/>
      </c>
      <c r="BE267">
        <f>IFERROR(IF(SIGN(AE267)=1,"Increasing",IF(SIGN(AE267)=-1,"Decreasing","")),"")</f>
        <v/>
      </c>
      <c r="BF267">
        <f>IF(OR(AND(BE267="Increasing",BA267="Yes"),AND(BE267="Decreasing",BC267="Yes")),"Yes","No")</f>
        <v/>
      </c>
      <c r="BG267">
        <f>IF(I267="pos_trend","Yes","No")</f>
        <v/>
      </c>
      <c r="BH267">
        <f>IF(AF267&lt;&gt;"",IF(ABS(AF267)&gt;0.8,"Yes","No"),"")</f>
        <v/>
      </c>
    </row>
    <row r="268" spans="1:60">
      <c s="1" r="A268" t="n">
        <v>21</v>
      </c>
      <c r="B268" t="s">
        <v>697</v>
      </c>
      <c r="C268" t="s">
        <v>1490</v>
      </c>
      <c r="D268" t="s">
        <v>2172</v>
      </c>
      <c r="E268" t="s">
        <v>2173</v>
      </c>
      <c r="F268" t="s">
        <v>2174</v>
      </c>
      <c r="G268" t="s">
        <v>2175</v>
      </c>
      <c r="H268" t="s"/>
      <c r="I268">
        <f>IF(AND(K268&gt; J268, L268&gt; K268, M268&gt; L268, N268&gt; M268), "pos_trend", IF(AND(K268&lt; J268, L268&lt; K268, M268&lt; L268, N268&lt; M268), "neg_trend", "N/A"))</f>
        <v/>
      </c>
      <c r="J268">
        <f>IFERROR(IF(TRIM(C268)="-", "N/A", IF(RIGHT(C268,1)=")",IF(RIGHT(C268,2)="T)",-1000000000000*VALUE(MID(C268,2,LEN(C268)-3)),IF(RIGHT(C268,2)="M)",-1000000*VALUE(MID(C268,2,LEN(C268)-3)),IF(RIGHT(C268,2)="B)",-1000000000*VALUE(MID(C268,2,LEN(C268)-3)),IF(RIGHT(C268,2)="k)",-1000*VALUE(MID(C268,2,LEN(C268)-3)),VALUE(SUBSTITUTE(C268,",","")))))),IF(RIGHT(C268,1)="T",1000000000000*VALUE(LEFT(C268,LEN(C268)-1)),IF(RIGHT(C268,1)="M",1000000*VALUE(LEFT(C268,LEN(C268)-1)),IF(RIGHT(C268,1)="B",1000000000*VALUE(LEFT(C268,LEN(C268)-1)),IF(RIGHT(C268,1)="%",0.01*VALUE(LEFT(C268,LEN(C268)-1)),IF(RIGHT(C268,1)="k",1000*VALUE(LEFT(C268,LEN(C268)-1)),VALUE(SUBSTITUTE(C268,",",""))))))))),"N/A")</f>
        <v/>
      </c>
      <c r="K268">
        <f>IFERROR(IF(TRIM(D268)="-", "N/A", IF(RIGHT(D268,1)=")",IF(RIGHT(D268,2)="T)",-1000000000000*VALUE(MID(D268,2,LEN(D268)-3)),IF(RIGHT(D268,2)="M)",-1000000*VALUE(MID(D268,2,LEN(D268)-3)),IF(RIGHT(D268,2)="B)",-1000000000*VALUE(MID(D268,2,LEN(D268)-3)),IF(RIGHT(D268,2)="k)",-1000*VALUE(MID(D268,2,LEN(D268)-3)),VALUE(SUBSTITUTE(D268,",","")))))),IF(RIGHT(D268,1)="T",1000000000000*VALUE(LEFT(D268,LEN(D268)-1)),IF(RIGHT(D268,1)="M",1000000*VALUE(LEFT(D268,LEN(D268)-1)),IF(RIGHT(D268,1)="B",1000000000*VALUE(LEFT(D268,LEN(D268)-1)),IF(RIGHT(D268,1)="%",0.01*VALUE(LEFT(D268,LEN(D268)-1)),IF(RIGHT(D268,1)="k",1000*VALUE(LEFT(D268,LEN(D268)-1)),VALUE(SUBSTITUTE(D268,",",""))))))))),"N/A")</f>
        <v/>
      </c>
      <c r="L268">
        <f>IFERROR(IF(TRIM(E268)="-", "N/A", IF(RIGHT(E268,1)=")",IF(RIGHT(E268,2)="T)",-1000000000000*VALUE(MID(E268,2,LEN(E268)-3)),IF(RIGHT(E268,2)="M)",-1000000*VALUE(MID(E268,2,LEN(E268)-3)),IF(RIGHT(E268,2)="B)",-1000000000*VALUE(MID(E268,2,LEN(E268)-3)),IF(RIGHT(E268,2)="k)",-1000*VALUE(MID(E268,2,LEN(E268)-3)),VALUE(SUBSTITUTE(E268,",","")))))),IF(RIGHT(E268,1)="T",1000000000000*VALUE(LEFT(E268,LEN(E268)-1)),IF(RIGHT(E268,1)="M",1000000*VALUE(LEFT(E268,LEN(E268)-1)),IF(RIGHT(E268,1)="B",1000000000*VALUE(LEFT(E268,LEN(E268)-1)),IF(RIGHT(E268,1)="%",0.01*VALUE(LEFT(E268,LEN(E268)-1)),IF(RIGHT(E268,1)="k",1000*VALUE(LEFT(E268,LEN(E268)-1)),VALUE(SUBSTITUTE(E268,",",""))))))))),"N/A")</f>
        <v/>
      </c>
      <c r="M268">
        <f>IFERROR(IF(TRIM(F268)="-", "N/A", IF(RIGHT(F268,1)=")",IF(RIGHT(F268,2)="T)",-1000000000000*VALUE(MID(F268,2,LEN(F268)-3)),IF(RIGHT(F268,2)="M)",-1000000*VALUE(MID(F268,2,LEN(F268)-3)),IF(RIGHT(F268,2)="B)",-1000000000*VALUE(MID(F268,2,LEN(F268)-3)),IF(RIGHT(F268,2)="k)",-1000*VALUE(MID(F268,2,LEN(F268)-3)),VALUE(SUBSTITUTE(F268,",","")))))),IF(RIGHT(F268,1)="T",1000000000000*VALUE(LEFT(F268,LEN(F268)-1)),IF(RIGHT(F268,1)="M",1000000*VALUE(LEFT(F268,LEN(F268)-1)),IF(RIGHT(F268,1)="B",1000000000*VALUE(LEFT(F268,LEN(F268)-1)),IF(RIGHT(F268,1)="%",0.01*VALUE(LEFT(F268,LEN(F268)-1)),IF(RIGHT(F268,1)="k",1000*VALUE(LEFT(F268,LEN(F268)-1)),VALUE(SUBSTITUTE(F268,",",""))))))))),"N/A")</f>
        <v/>
      </c>
      <c r="N268">
        <f>IFERROR(IF(TRIM(G268)="-", "N/A", IF(RIGHT(G268,1)=")",IF(RIGHT(G268,2)="T)",-1000000000000*VALUE(MID(G268,2,LEN(G268)-3)),IF(RIGHT(G268,2)="M)",-1000000*VALUE(MID(G268,2,LEN(G268)-3)),IF(RIGHT(G268,2)="B)",-1000000000*VALUE(MID(G268,2,LEN(G268)-3)),IF(RIGHT(G268,2)="k)",-1000*VALUE(MID(G268,2,LEN(G268)-3)),VALUE(SUBSTITUTE(G268,",","")))))),IF(RIGHT(G268,1)="T",1000000000000*VALUE(LEFT(G268,LEN(G268)-1)),IF(RIGHT(G268,1)="M",1000000*VALUE(LEFT(G268,LEN(G268)-1)),IF(RIGHT(G268,1)="B",1000000000*VALUE(LEFT(G268,LEN(G268)-1)),IF(RIGHT(G268,1)="%",0.01*VALUE(LEFT(G268,LEN(G268)-1)),IF(RIGHT(G268,1)="k",1000*VALUE(LEFT(G268,LEN(G268)-1)),VALUE(SUBSTITUTE(G268,",",""))))))))),"N/A")</f>
        <v/>
      </c>
      <c r="P268">
        <f>MAX(J268:N268)</f>
        <v/>
      </c>
      <c r="Q268">
        <f>IFERROR(J144+MATCH(P268,J268:N268,0)-1,"")</f>
        <v/>
      </c>
      <c r="R268">
        <f>IF(Q268="","",MIN(J268:N268))</f>
        <v/>
      </c>
      <c r="S268">
        <f>IFERROR(J144+MATCH(R268,J268:N268,0)-1,"")</f>
        <v/>
      </c>
      <c r="T268">
        <f>IFERROR(AVERAGE(J268:N268),"")</f>
        <v/>
      </c>
      <c r="U268">
        <f>IFERROR(STDEV(J268:N268),"")</f>
        <v/>
      </c>
      <c r="V268">
        <f>IFERROR(IF(C268="-","",IF(ISBLANK(B268),"",IF(OR(ISNUMBER(FIND("Growth",B268)),ISNUMBER(FIND("Margin",B268))),"",(J268-T268)/U268))),"")</f>
        <v/>
      </c>
      <c r="W268">
        <f>IFERROR(IF(OR(D268="-",ISBLANK(D268)),"",(K268-T268)/U268),"")</f>
        <v/>
      </c>
      <c r="X268">
        <f>IFERROR(IF(OR(E268="-",ISBLANK(E268)),"",(L268-T268)/U268),"")</f>
        <v/>
      </c>
      <c r="Y268">
        <f>IFERROR(IF(OR(F268="-",ISBLANK(F268)),"",(M268-T268)/U268),"")</f>
        <v/>
      </c>
      <c r="Z268">
        <f>IFERROR(IF(OR(G268="-",ISBLANK(G268)),"",(N268-T268)/U268),"")</f>
        <v/>
      </c>
      <c r="AA268">
        <f>IF(MAX(MAX(V268:Z268),ABS(MIN(V268:Z268)))=ABS(MIN(V268:Z268)),MIN(V268:Z268),MAX(V268:Z268))</f>
        <v/>
      </c>
      <c r="AB268">
        <f>IFERROR(V144+MATCH(AA268,V268:Z268,0)-1,"")</f>
        <v/>
      </c>
      <c r="AC268">
        <f>IF(AB268&lt;&gt;"",IF(S268=AB268,"Low",IF(AB268=Q268,"High","")),"")</f>
        <v/>
      </c>
      <c r="AE268">
        <f>IF(ISNUMBER(MATCH("N/A",J268:N268,0)),"",IFERROR((5 * SUMPRODUCT(J144:N144,J268:N268) - PRODUCT(SUM(J144:N144),SUM(J268:N268))) / ((5 * SUM((J144^2)+(K144^2)+(L144^2)+(M144^2)+(N144^2))) - SUM(J144:N144)^2),""))</f>
        <v/>
      </c>
      <c r="AF268">
        <f>IFERROR(CORREL(J144:N144,J268:N268),"")</f>
        <v/>
      </c>
      <c r="AZ268">
        <f>IF(Q268=S268,0,1)</f>
        <v/>
      </c>
      <c r="BA268">
        <f>IF(AZ268=1,IF(Q268="","",IF(Q268=N144,"Yes","No")),"")</f>
        <v/>
      </c>
      <c r="BB268">
        <f>IF(BA268="Yes",P268,"")</f>
        <v/>
      </c>
      <c r="BC268">
        <f>IF(AZ268=1,IF(S268="","",IF(S268=N144,"Yes","No")),"")</f>
        <v/>
      </c>
      <c r="BD268">
        <f>IF(BC268="Yes",R268,"")</f>
        <v/>
      </c>
      <c r="BE268">
        <f>IFERROR(IF(SIGN(AE268)=1,"Increasing",IF(SIGN(AE268)=-1,"Decreasing","")),"")</f>
        <v/>
      </c>
      <c r="BF268">
        <f>IF(OR(AND(BE268="Increasing",BA268="Yes"),AND(BE268="Decreasing",BC268="Yes")),"Yes","No")</f>
        <v/>
      </c>
      <c r="BG268">
        <f>IF(I268="pos_trend","Yes","No")</f>
        <v/>
      </c>
      <c r="BH268">
        <f>IF(AF268&lt;&gt;"",IF(ABS(AF268)&gt;0.8,"Yes","No"),"")</f>
        <v/>
      </c>
    </row>
    <row r="269" spans="1:60">
      <c s="1" r="A269" t="n">
        <v>22</v>
      </c>
      <c r="B269" t="s">
        <v>699</v>
      </c>
      <c r="C269" t="s">
        <v>264</v>
      </c>
      <c r="D269" t="s">
        <v>264</v>
      </c>
      <c r="E269" t="s">
        <v>264</v>
      </c>
      <c r="F269" t="s">
        <v>264</v>
      </c>
      <c r="G269" t="s">
        <v>264</v>
      </c>
      <c r="H269" t="s"/>
      <c r="I269">
        <f>IF(AND(K269&gt; J269, L269&gt; K269, M269&gt; L269, N269&gt; M269), "pos_trend", IF(AND(K269&lt; J269, L269&lt; K269, M269&lt; L269, N269&lt; M269), "neg_trend", "N/A"))</f>
        <v/>
      </c>
      <c r="J269">
        <f>IFERROR(IF(TRIM(C269)="-", "N/A", IF(RIGHT(C269,1)=")",IF(RIGHT(C269,2)="T)",-1000000000000*VALUE(MID(C269,2,LEN(C269)-3)),IF(RIGHT(C269,2)="M)",-1000000*VALUE(MID(C269,2,LEN(C269)-3)),IF(RIGHT(C269,2)="B)",-1000000000*VALUE(MID(C269,2,LEN(C269)-3)),IF(RIGHT(C269,2)="k)",-1000*VALUE(MID(C269,2,LEN(C269)-3)),VALUE(SUBSTITUTE(C269,",","")))))),IF(RIGHT(C269,1)="T",1000000000000*VALUE(LEFT(C269,LEN(C269)-1)),IF(RIGHT(C269,1)="M",1000000*VALUE(LEFT(C269,LEN(C269)-1)),IF(RIGHT(C269,1)="B",1000000000*VALUE(LEFT(C269,LEN(C269)-1)),IF(RIGHT(C269,1)="%",0.01*VALUE(LEFT(C269,LEN(C269)-1)),IF(RIGHT(C269,1)="k",1000*VALUE(LEFT(C269,LEN(C269)-1)),VALUE(SUBSTITUTE(C269,",",""))))))))),"N/A")</f>
        <v/>
      </c>
      <c r="K269">
        <f>IFERROR(IF(TRIM(D269)="-", "N/A", IF(RIGHT(D269,1)=")",IF(RIGHT(D269,2)="T)",-1000000000000*VALUE(MID(D269,2,LEN(D269)-3)),IF(RIGHT(D269,2)="M)",-1000000*VALUE(MID(D269,2,LEN(D269)-3)),IF(RIGHT(D269,2)="B)",-1000000000*VALUE(MID(D269,2,LEN(D269)-3)),IF(RIGHT(D269,2)="k)",-1000*VALUE(MID(D269,2,LEN(D269)-3)),VALUE(SUBSTITUTE(D269,",","")))))),IF(RIGHT(D269,1)="T",1000000000000*VALUE(LEFT(D269,LEN(D269)-1)),IF(RIGHT(D269,1)="M",1000000*VALUE(LEFT(D269,LEN(D269)-1)),IF(RIGHT(D269,1)="B",1000000000*VALUE(LEFT(D269,LEN(D269)-1)),IF(RIGHT(D269,1)="%",0.01*VALUE(LEFT(D269,LEN(D269)-1)),IF(RIGHT(D269,1)="k",1000*VALUE(LEFT(D269,LEN(D269)-1)),VALUE(SUBSTITUTE(D269,",",""))))))))),"N/A")</f>
        <v/>
      </c>
      <c r="L269">
        <f>IFERROR(IF(TRIM(E269)="-", "N/A", IF(RIGHT(E269,1)=")",IF(RIGHT(E269,2)="T)",-1000000000000*VALUE(MID(E269,2,LEN(E269)-3)),IF(RIGHT(E269,2)="M)",-1000000*VALUE(MID(E269,2,LEN(E269)-3)),IF(RIGHT(E269,2)="B)",-1000000000*VALUE(MID(E269,2,LEN(E269)-3)),IF(RIGHT(E269,2)="k)",-1000*VALUE(MID(E269,2,LEN(E269)-3)),VALUE(SUBSTITUTE(E269,",","")))))),IF(RIGHT(E269,1)="T",1000000000000*VALUE(LEFT(E269,LEN(E269)-1)),IF(RIGHT(E269,1)="M",1000000*VALUE(LEFT(E269,LEN(E269)-1)),IF(RIGHT(E269,1)="B",1000000000*VALUE(LEFT(E269,LEN(E269)-1)),IF(RIGHT(E269,1)="%",0.01*VALUE(LEFT(E269,LEN(E269)-1)),IF(RIGHT(E269,1)="k",1000*VALUE(LEFT(E269,LEN(E269)-1)),VALUE(SUBSTITUTE(E269,",",""))))))))),"N/A")</f>
        <v/>
      </c>
      <c r="M269">
        <f>IFERROR(IF(TRIM(F269)="-", "N/A", IF(RIGHT(F269,1)=")",IF(RIGHT(F269,2)="T)",-1000000000000*VALUE(MID(F269,2,LEN(F269)-3)),IF(RIGHT(F269,2)="M)",-1000000*VALUE(MID(F269,2,LEN(F269)-3)),IF(RIGHT(F269,2)="B)",-1000000000*VALUE(MID(F269,2,LEN(F269)-3)),IF(RIGHT(F269,2)="k)",-1000*VALUE(MID(F269,2,LEN(F269)-3)),VALUE(SUBSTITUTE(F269,",","")))))),IF(RIGHT(F269,1)="T",1000000000000*VALUE(LEFT(F269,LEN(F269)-1)),IF(RIGHT(F269,1)="M",1000000*VALUE(LEFT(F269,LEN(F269)-1)),IF(RIGHT(F269,1)="B",1000000000*VALUE(LEFT(F269,LEN(F269)-1)),IF(RIGHT(F269,1)="%",0.01*VALUE(LEFT(F269,LEN(F269)-1)),IF(RIGHT(F269,1)="k",1000*VALUE(LEFT(F269,LEN(F269)-1)),VALUE(SUBSTITUTE(F269,",",""))))))))),"N/A")</f>
        <v/>
      </c>
      <c r="N269">
        <f>IFERROR(IF(TRIM(G269)="-", "N/A", IF(RIGHT(G269,1)=")",IF(RIGHT(G269,2)="T)",-1000000000000*VALUE(MID(G269,2,LEN(G269)-3)),IF(RIGHT(G269,2)="M)",-1000000*VALUE(MID(G269,2,LEN(G269)-3)),IF(RIGHT(G269,2)="B)",-1000000000*VALUE(MID(G269,2,LEN(G269)-3)),IF(RIGHT(G269,2)="k)",-1000*VALUE(MID(G269,2,LEN(G269)-3)),VALUE(SUBSTITUTE(G269,",","")))))),IF(RIGHT(G269,1)="T",1000000000000*VALUE(LEFT(G269,LEN(G269)-1)),IF(RIGHT(G269,1)="M",1000000*VALUE(LEFT(G269,LEN(G269)-1)),IF(RIGHT(G269,1)="B",1000000000*VALUE(LEFT(G269,LEN(G269)-1)),IF(RIGHT(G269,1)="%",0.01*VALUE(LEFT(G269,LEN(G269)-1)),IF(RIGHT(G269,1)="k",1000*VALUE(LEFT(G269,LEN(G269)-1)),VALUE(SUBSTITUTE(G269,",",""))))))))),"N/A")</f>
        <v/>
      </c>
      <c r="P269">
        <f>MAX(J269:N269)</f>
        <v/>
      </c>
      <c r="Q269">
        <f>IFERROR(J144+MATCH(P269,J269:N269,0)-1,"")</f>
        <v/>
      </c>
      <c r="R269">
        <f>IF(Q269="","",MIN(J269:N269))</f>
        <v/>
      </c>
      <c r="S269">
        <f>IFERROR(J144+MATCH(R269,J269:N269,0)-1,"")</f>
        <v/>
      </c>
      <c r="T269">
        <f>IFERROR(AVERAGE(J269:N269),"")</f>
        <v/>
      </c>
      <c r="U269">
        <f>IFERROR(STDEV(J269:N269),"")</f>
        <v/>
      </c>
      <c r="V269">
        <f>IFERROR(IF(C269="-","",IF(ISBLANK(B269),"",IF(OR(ISNUMBER(FIND("Growth",B269)),ISNUMBER(FIND("Margin",B269))),"",(J269-T269)/U269))),"")</f>
        <v/>
      </c>
      <c r="W269">
        <f>IFERROR(IF(OR(D269="-",ISBLANK(D269)),"",(K269-T269)/U269),"")</f>
        <v/>
      </c>
      <c r="X269">
        <f>IFERROR(IF(OR(E269="-",ISBLANK(E269)),"",(L269-T269)/U269),"")</f>
        <v/>
      </c>
      <c r="Y269">
        <f>IFERROR(IF(OR(F269="-",ISBLANK(F269)),"",(M269-T269)/U269),"")</f>
        <v/>
      </c>
      <c r="Z269">
        <f>IFERROR(IF(OR(G269="-",ISBLANK(G269)),"",(N269-T269)/U269),"")</f>
        <v/>
      </c>
      <c r="AA269">
        <f>IF(MAX(MAX(V269:Z269),ABS(MIN(V269:Z269)))=ABS(MIN(V269:Z269)),MIN(V269:Z269),MAX(V269:Z269))</f>
        <v/>
      </c>
      <c r="AB269">
        <f>IFERROR(V144+MATCH(AA269,V269:Z269,0)-1,"")</f>
        <v/>
      </c>
      <c r="AC269">
        <f>IF(AB269&lt;&gt;"",IF(S269=AB269,"Low",IF(AB269=Q269,"High","")),"")</f>
        <v/>
      </c>
      <c r="AE269">
        <f>IF(ISNUMBER(MATCH("N/A",J269:N269,0)),"",IFERROR((5 * SUMPRODUCT(J144:N144,J269:N269) - PRODUCT(SUM(J144:N144),SUM(J269:N269))) / ((5 * SUM((J144^2)+(K144^2)+(L144^2)+(M144^2)+(N144^2))) - SUM(J144:N144)^2),""))</f>
        <v/>
      </c>
      <c r="AF269">
        <f>IFERROR(CORREL(J144:N144,J269:N269),"")</f>
        <v/>
      </c>
      <c r="AZ269">
        <f>IF(Q269=S269,0,1)</f>
        <v/>
      </c>
      <c r="BA269">
        <f>IF(AZ269=1,IF(Q269="","",IF(Q269=N144,"Yes","No")),"")</f>
        <v/>
      </c>
      <c r="BB269">
        <f>IF(BA269="Yes",P269,"")</f>
        <v/>
      </c>
      <c r="BC269">
        <f>IF(AZ269=1,IF(S269="","",IF(S269=N144,"Yes","No")),"")</f>
        <v/>
      </c>
      <c r="BD269">
        <f>IF(BC269="Yes",R269,"")</f>
        <v/>
      </c>
      <c r="BE269">
        <f>IFERROR(IF(SIGN(AE269)=1,"Increasing",IF(SIGN(AE269)=-1,"Decreasing","")),"")</f>
        <v/>
      </c>
      <c r="BF269">
        <f>IF(OR(AND(BE269="Increasing",BA269="Yes"),AND(BE269="Decreasing",BC269="Yes")),"Yes","No")</f>
        <v/>
      </c>
      <c r="BG269">
        <f>IF(I269="pos_trend","Yes","No")</f>
        <v/>
      </c>
      <c r="BH269">
        <f>IF(AF269&lt;&gt;"",IF(ABS(AF269)&gt;0.8,"Yes","No"),"")</f>
        <v/>
      </c>
    </row>
    <row r="270" spans="1:60">
      <c s="1" r="A270" t="n">
        <v>23</v>
      </c>
      <c r="B270" t="s">
        <v>700</v>
      </c>
      <c r="C270" t="s">
        <v>270</v>
      </c>
      <c r="D270" t="s">
        <v>2176</v>
      </c>
      <c r="E270" t="s">
        <v>2177</v>
      </c>
      <c r="F270" t="s">
        <v>2178</v>
      </c>
      <c r="G270" t="s">
        <v>2179</v>
      </c>
      <c r="H270" t="s"/>
      <c r="I270">
        <f>IF(AND(K270&gt; J270, L270&gt; K270, M270&gt; L270, N270&gt; M270), "pos_trend", IF(AND(K270&lt; J270, L270&lt; K270, M270&lt; L270, N270&lt; M270), "neg_trend", "N/A"))</f>
        <v/>
      </c>
      <c r="J270">
        <f>IFERROR(IF(TRIM(C270)="-", "N/A", IF(RIGHT(C270,1)=")",IF(RIGHT(C270,2)="T)",-1000000000000*VALUE(MID(C270,2,LEN(C270)-3)),IF(RIGHT(C270,2)="M)",-1000000*VALUE(MID(C270,2,LEN(C270)-3)),IF(RIGHT(C270,2)="B)",-1000000000*VALUE(MID(C270,2,LEN(C270)-3)),IF(RIGHT(C270,2)="k)",-1000*VALUE(MID(C270,2,LEN(C270)-3)),VALUE(SUBSTITUTE(C270,",","")))))),IF(RIGHT(C270,1)="T",1000000000000*VALUE(LEFT(C270,LEN(C270)-1)),IF(RIGHT(C270,1)="M",1000000*VALUE(LEFT(C270,LEN(C270)-1)),IF(RIGHT(C270,1)="B",1000000000*VALUE(LEFT(C270,LEN(C270)-1)),IF(RIGHT(C270,1)="%",0.01*VALUE(LEFT(C270,LEN(C270)-1)),IF(RIGHT(C270,1)="k",1000*VALUE(LEFT(C270,LEN(C270)-1)),VALUE(SUBSTITUTE(C270,",",""))))))))),"N/A")</f>
        <v/>
      </c>
      <c r="K270">
        <f>IFERROR(IF(TRIM(D270)="-", "N/A", IF(RIGHT(D270,1)=")",IF(RIGHT(D270,2)="T)",-1000000000000*VALUE(MID(D270,2,LEN(D270)-3)),IF(RIGHT(D270,2)="M)",-1000000*VALUE(MID(D270,2,LEN(D270)-3)),IF(RIGHT(D270,2)="B)",-1000000000*VALUE(MID(D270,2,LEN(D270)-3)),IF(RIGHT(D270,2)="k)",-1000*VALUE(MID(D270,2,LEN(D270)-3)),VALUE(SUBSTITUTE(D270,",","")))))),IF(RIGHT(D270,1)="T",1000000000000*VALUE(LEFT(D270,LEN(D270)-1)),IF(RIGHT(D270,1)="M",1000000*VALUE(LEFT(D270,LEN(D270)-1)),IF(RIGHT(D270,1)="B",1000000000*VALUE(LEFT(D270,LEN(D270)-1)),IF(RIGHT(D270,1)="%",0.01*VALUE(LEFT(D270,LEN(D270)-1)),IF(RIGHT(D270,1)="k",1000*VALUE(LEFT(D270,LEN(D270)-1)),VALUE(SUBSTITUTE(D270,",",""))))))))),"N/A")</f>
        <v/>
      </c>
      <c r="L270">
        <f>IFERROR(IF(TRIM(E270)="-", "N/A", IF(RIGHT(E270,1)=")",IF(RIGHT(E270,2)="T)",-1000000000000*VALUE(MID(E270,2,LEN(E270)-3)),IF(RIGHT(E270,2)="M)",-1000000*VALUE(MID(E270,2,LEN(E270)-3)),IF(RIGHT(E270,2)="B)",-1000000000*VALUE(MID(E270,2,LEN(E270)-3)),IF(RIGHT(E270,2)="k)",-1000*VALUE(MID(E270,2,LEN(E270)-3)),VALUE(SUBSTITUTE(E270,",","")))))),IF(RIGHT(E270,1)="T",1000000000000*VALUE(LEFT(E270,LEN(E270)-1)),IF(RIGHT(E270,1)="M",1000000*VALUE(LEFT(E270,LEN(E270)-1)),IF(RIGHT(E270,1)="B",1000000000*VALUE(LEFT(E270,LEN(E270)-1)),IF(RIGHT(E270,1)="%",0.01*VALUE(LEFT(E270,LEN(E270)-1)),IF(RIGHT(E270,1)="k",1000*VALUE(LEFT(E270,LEN(E270)-1)),VALUE(SUBSTITUTE(E270,",",""))))))))),"N/A")</f>
        <v/>
      </c>
      <c r="M270">
        <f>IFERROR(IF(TRIM(F270)="-", "N/A", IF(RIGHT(F270,1)=")",IF(RIGHT(F270,2)="T)",-1000000000000*VALUE(MID(F270,2,LEN(F270)-3)),IF(RIGHT(F270,2)="M)",-1000000*VALUE(MID(F270,2,LEN(F270)-3)),IF(RIGHT(F270,2)="B)",-1000000000*VALUE(MID(F270,2,LEN(F270)-3)),IF(RIGHT(F270,2)="k)",-1000*VALUE(MID(F270,2,LEN(F270)-3)),VALUE(SUBSTITUTE(F270,",","")))))),IF(RIGHT(F270,1)="T",1000000000000*VALUE(LEFT(F270,LEN(F270)-1)),IF(RIGHT(F270,1)="M",1000000*VALUE(LEFT(F270,LEN(F270)-1)),IF(RIGHT(F270,1)="B",1000000000*VALUE(LEFT(F270,LEN(F270)-1)),IF(RIGHT(F270,1)="%",0.01*VALUE(LEFT(F270,LEN(F270)-1)),IF(RIGHT(F270,1)="k",1000*VALUE(LEFT(F270,LEN(F270)-1)),VALUE(SUBSTITUTE(F270,",",""))))))))),"N/A")</f>
        <v/>
      </c>
      <c r="N270">
        <f>IFERROR(IF(TRIM(G270)="-", "N/A", IF(RIGHT(G270,1)=")",IF(RIGHT(G270,2)="T)",-1000000000000*VALUE(MID(G270,2,LEN(G270)-3)),IF(RIGHT(G270,2)="M)",-1000000*VALUE(MID(G270,2,LEN(G270)-3)),IF(RIGHT(G270,2)="B)",-1000000000*VALUE(MID(G270,2,LEN(G270)-3)),IF(RIGHT(G270,2)="k)",-1000*VALUE(MID(G270,2,LEN(G270)-3)),VALUE(SUBSTITUTE(G270,",","")))))),IF(RIGHT(G270,1)="T",1000000000000*VALUE(LEFT(G270,LEN(G270)-1)),IF(RIGHT(G270,1)="M",1000000*VALUE(LEFT(G270,LEN(G270)-1)),IF(RIGHT(G270,1)="B",1000000000*VALUE(LEFT(G270,LEN(G270)-1)),IF(RIGHT(G270,1)="%",0.01*VALUE(LEFT(G270,LEN(G270)-1)),IF(RIGHT(G270,1)="k",1000*VALUE(LEFT(G270,LEN(G270)-1)),VALUE(SUBSTITUTE(G270,",",""))))))))),"N/A")</f>
        <v/>
      </c>
      <c r="P270">
        <f>MAX(J270:N270)</f>
        <v/>
      </c>
      <c r="Q270">
        <f>IFERROR(J144+MATCH(P270,J270:N270,0)-1,"")</f>
        <v/>
      </c>
      <c r="R270">
        <f>IF(Q270="","",MIN(J270:N270))</f>
        <v/>
      </c>
      <c r="S270">
        <f>IFERROR(J144+MATCH(R270,J270:N270,0)-1,"")</f>
        <v/>
      </c>
      <c r="T270">
        <f>IFERROR(AVERAGE(J270:N270),"")</f>
        <v/>
      </c>
      <c r="U270">
        <f>IFERROR(STDEV(J270:N270),"")</f>
        <v/>
      </c>
      <c r="V270">
        <f>IFERROR(IF(C270="-","",IF(ISBLANK(B270),"",IF(OR(ISNUMBER(FIND("Growth",B270)),ISNUMBER(FIND("Margin",B270))),"",(J270-T270)/U270))),"")</f>
        <v/>
      </c>
      <c r="W270">
        <f>IFERROR(IF(OR(D270="-",ISBLANK(D270)),"",(K270-T270)/U270),"")</f>
        <v/>
      </c>
      <c r="X270">
        <f>IFERROR(IF(OR(E270="-",ISBLANK(E270)),"",(L270-T270)/U270),"")</f>
        <v/>
      </c>
      <c r="Y270">
        <f>IFERROR(IF(OR(F270="-",ISBLANK(F270)),"",(M270-T270)/U270),"")</f>
        <v/>
      </c>
      <c r="Z270">
        <f>IFERROR(IF(OR(G270="-",ISBLANK(G270)),"",(N270-T270)/U270),"")</f>
        <v/>
      </c>
      <c r="AA270">
        <f>IF(MAX(MAX(V270:Z270),ABS(MIN(V270:Z270)))=ABS(MIN(V270:Z270)),MIN(V270:Z270),MAX(V270:Z270))</f>
        <v/>
      </c>
      <c r="AB270">
        <f>IFERROR(V144+MATCH(AA270,V270:Z270,0)-1,"")</f>
        <v/>
      </c>
      <c r="AC270">
        <f>IF(AB270&lt;&gt;"",IF(S270=AB270,"Low",IF(AB270=Q270,"High","")),"")</f>
        <v/>
      </c>
      <c r="AE270">
        <f>IF(ISNUMBER(MATCH("N/A",J270:N270,0)),"",IFERROR((5 * SUMPRODUCT(J144:N144,J270:N270) - PRODUCT(SUM(J144:N144),SUM(J270:N270))) / ((5 * SUM((J144^2)+(K144^2)+(L144^2)+(M144^2)+(N144^2))) - SUM(J144:N144)^2),""))</f>
        <v/>
      </c>
      <c r="AF270">
        <f>IFERROR(CORREL(J144:N144,J270:N270),"")</f>
        <v/>
      </c>
      <c r="AZ270">
        <f>IF(Q270=S270,0,1)</f>
        <v/>
      </c>
      <c r="BA270">
        <f>IF(AZ270=1,IF(Q270="","",IF(Q270=N144,"Yes","No")),"")</f>
        <v/>
      </c>
      <c r="BB270">
        <f>IF(BA270="Yes",P270,"")</f>
        <v/>
      </c>
      <c r="BC270">
        <f>IF(AZ270=1,IF(S270="","",IF(S270=N144,"Yes","No")),"")</f>
        <v/>
      </c>
      <c r="BD270">
        <f>IF(BC270="Yes",R270,"")</f>
        <v/>
      </c>
      <c r="BE270">
        <f>IFERROR(IF(SIGN(AE270)=1,"Increasing",IF(SIGN(AE270)=-1,"Decreasing","")),"")</f>
        <v/>
      </c>
      <c r="BF270">
        <f>IF(OR(AND(BE270="Increasing",BA270="Yes"),AND(BE270="Decreasing",BC270="Yes")),"Yes","No")</f>
        <v/>
      </c>
      <c r="BG270">
        <f>IF(I270="pos_trend","Yes","No")</f>
        <v/>
      </c>
      <c r="BH270">
        <f>IF(AF270&lt;&gt;"",IF(ABS(AF270)&gt;0.8,"Yes","No"),"")</f>
        <v/>
      </c>
    </row>
    <row r="271" spans="1:60">
      <c s="1" r="A271" t="n">
        <v>24</v>
      </c>
      <c r="B271" t="s">
        <v>706</v>
      </c>
      <c r="C271" t="s">
        <v>264</v>
      </c>
      <c r="D271" t="s">
        <v>264</v>
      </c>
      <c r="E271" t="s">
        <v>264</v>
      </c>
      <c r="F271" t="s">
        <v>264</v>
      </c>
      <c r="G271" t="s">
        <v>264</v>
      </c>
      <c r="H271" t="s"/>
      <c r="P271">
        <f>MAX(J271:N271)</f>
        <v/>
      </c>
      <c r="Q271">
        <f>IFERROR(J144+MATCH(P271,J271:N271,0)-1,"")</f>
        <v/>
      </c>
      <c r="R271">
        <f>IF(Q271="","",MIN(J271:N271))</f>
        <v/>
      </c>
      <c r="S271">
        <f>IFERROR(J144+MATCH(R271,J271:N271,0)-1,"")</f>
        <v/>
      </c>
      <c r="T271">
        <f>IFERROR(AVERAGE(J271:N271),"")</f>
        <v/>
      </c>
      <c r="U271">
        <f>IFERROR(STDEV(J271:N271),"")</f>
        <v/>
      </c>
      <c r="V271">
        <f>IFERROR(IF(C271="-","",IF(ISBLANK(B271),"",IF(OR(ISNUMBER(FIND("Growth",B271)),ISNUMBER(FIND("Margin",B271))),"",(J271-T271)/U271))),"")</f>
        <v/>
      </c>
      <c r="W271">
        <f>IFERROR(IF(OR(D271="-",ISBLANK(D271)),"",(K271-T271)/U271),"")</f>
        <v/>
      </c>
      <c r="X271">
        <f>IFERROR(IF(OR(E271="-",ISBLANK(E271)),"",(L271-T271)/U271),"")</f>
        <v/>
      </c>
      <c r="Y271">
        <f>IFERROR(IF(OR(F271="-",ISBLANK(F271)),"",(M271-T271)/U271),"")</f>
        <v/>
      </c>
      <c r="Z271">
        <f>IFERROR(IF(OR(G271="-",ISBLANK(G271)),"",(N271-T271)/U271),"")</f>
        <v/>
      </c>
      <c r="AA271">
        <f>IF(MAX(MAX(V271:Z271),ABS(MIN(V271:Z271)))=ABS(MIN(V271:Z271)),MIN(V271:Z271),MAX(V271:Z271))</f>
        <v/>
      </c>
      <c r="AB271">
        <f>IFERROR(V144+MATCH(AA271,V271:Z271,0)-1,"")</f>
        <v/>
      </c>
      <c r="AC271">
        <f>IF(AB271&lt;&gt;"",IF(S271=AB271,"Low",IF(AB271=Q271,"High","")),"")</f>
        <v/>
      </c>
      <c r="AE271">
        <f>IF(ISNUMBER(MATCH("N/A",J271:N271,0)),"",IFERROR((5 * SUMPRODUCT(J144:N144,J271:N271) - PRODUCT(SUM(J144:N144),SUM(J271:N271))) / ((5 * SUM((J144^2)+(K144^2)+(L144^2)+(M144^2)+(N144^2))) - SUM(J144:N144)^2),""))</f>
        <v/>
      </c>
      <c r="AF271">
        <f>IFERROR(CORREL(J144:N144,J271:N271),"")</f>
        <v/>
      </c>
      <c r="AZ271">
        <f>IF(Q271=S271,0,1)</f>
        <v/>
      </c>
      <c r="BA271">
        <f>IF(AZ271=1,IF(Q271="","",IF(Q271=N144,"Yes","No")),"")</f>
        <v/>
      </c>
      <c r="BB271">
        <f>IF(BA271="Yes",P271,"")</f>
        <v/>
      </c>
      <c r="BC271">
        <f>IF(AZ271=1,IF(S271="","",IF(S271=N144,"Yes","No")),"")</f>
        <v/>
      </c>
      <c r="BD271">
        <f>IF(BC271="Yes",R271,"")</f>
        <v/>
      </c>
      <c r="BE271">
        <f>IFERROR(IF(SIGN(AE271)=1,"Increasing",IF(SIGN(AE271)=-1,"Decreasing","")),"")</f>
        <v/>
      </c>
      <c r="BF271">
        <f>IF(OR(AND(BE271="Increasing",BA271="Yes"),AND(BE271="Decreasing",BC271="Yes")),"Yes","No")</f>
        <v/>
      </c>
      <c r="BG271">
        <f>IF(I271="pos_trend","Yes","No")</f>
        <v/>
      </c>
      <c r="BH271">
        <f>IF(AF271&lt;&gt;"",IF(ABS(AF271)&gt;0.8,"Yes","No"),"")</f>
        <v/>
      </c>
    </row>
    <row r="272" spans="1:60">
      <c s="1" r="A272" t="n">
        <v>25</v>
      </c>
      <c r="B272" t="s">
        <v>707</v>
      </c>
      <c r="C272" t="s">
        <v>2180</v>
      </c>
      <c r="D272" t="s">
        <v>2181</v>
      </c>
      <c r="E272" t="s">
        <v>2182</v>
      </c>
      <c r="F272" t="s">
        <v>2183</v>
      </c>
      <c r="G272" t="s">
        <v>2184</v>
      </c>
      <c r="H272" t="s"/>
      <c r="I272">
        <f>IF(AND(K272&gt; J272, L272&gt; K272, M272&gt; L272, N272&gt; M272), "pos_trend", IF(AND(K272&lt; J272, L272&lt; K272, M272&lt; L272, N272&lt; M272), "neg_trend", "N/A"))</f>
        <v/>
      </c>
      <c r="J272">
        <f>IFERROR(IF(TRIM(C272)="-", "N/A", IF(RIGHT(C272,1)=")",IF(RIGHT(C272,2)="T)",-1000000000000*VALUE(MID(C272,2,LEN(C272)-3)),IF(RIGHT(C272,2)="M)",-1000000*VALUE(MID(C272,2,LEN(C272)-3)),IF(RIGHT(C272,2)="B)",-1000000000*VALUE(MID(C272,2,LEN(C272)-3)),IF(RIGHT(C272,2)="k)",-1000*VALUE(MID(C272,2,LEN(C272)-3)),VALUE(SUBSTITUTE(C272,",","")))))),IF(RIGHT(C272,1)="T",1000000000000*VALUE(LEFT(C272,LEN(C272)-1)),IF(RIGHT(C272,1)="M",1000000*VALUE(LEFT(C272,LEN(C272)-1)),IF(RIGHT(C272,1)="B",1000000000*VALUE(LEFT(C272,LEN(C272)-1)),IF(RIGHT(C272,1)="%",0.01*VALUE(LEFT(C272,LEN(C272)-1)),IF(RIGHT(C272,1)="k",1000*VALUE(LEFT(C272,LEN(C272)-1)),VALUE(SUBSTITUTE(C272,",",""))))))))),"N/A")</f>
        <v/>
      </c>
      <c r="K272">
        <f>IFERROR(IF(TRIM(D272)="-", "N/A", IF(RIGHT(D272,1)=")",IF(RIGHT(D272,2)="T)",-1000000000000*VALUE(MID(D272,2,LEN(D272)-3)),IF(RIGHT(D272,2)="M)",-1000000*VALUE(MID(D272,2,LEN(D272)-3)),IF(RIGHT(D272,2)="B)",-1000000000*VALUE(MID(D272,2,LEN(D272)-3)),IF(RIGHT(D272,2)="k)",-1000*VALUE(MID(D272,2,LEN(D272)-3)),VALUE(SUBSTITUTE(D272,",","")))))),IF(RIGHT(D272,1)="T",1000000000000*VALUE(LEFT(D272,LEN(D272)-1)),IF(RIGHT(D272,1)="M",1000000*VALUE(LEFT(D272,LEN(D272)-1)),IF(RIGHT(D272,1)="B",1000000000*VALUE(LEFT(D272,LEN(D272)-1)),IF(RIGHT(D272,1)="%",0.01*VALUE(LEFT(D272,LEN(D272)-1)),IF(RIGHT(D272,1)="k",1000*VALUE(LEFT(D272,LEN(D272)-1)),VALUE(SUBSTITUTE(D272,",",""))))))))),"N/A")</f>
        <v/>
      </c>
      <c r="L272">
        <f>IFERROR(IF(TRIM(E272)="-", "N/A", IF(RIGHT(E272,1)=")",IF(RIGHT(E272,2)="T)",-1000000000000*VALUE(MID(E272,2,LEN(E272)-3)),IF(RIGHT(E272,2)="M)",-1000000*VALUE(MID(E272,2,LEN(E272)-3)),IF(RIGHT(E272,2)="B)",-1000000000*VALUE(MID(E272,2,LEN(E272)-3)),IF(RIGHT(E272,2)="k)",-1000*VALUE(MID(E272,2,LEN(E272)-3)),VALUE(SUBSTITUTE(E272,",","")))))),IF(RIGHT(E272,1)="T",1000000000000*VALUE(LEFT(E272,LEN(E272)-1)),IF(RIGHT(E272,1)="M",1000000*VALUE(LEFT(E272,LEN(E272)-1)),IF(RIGHT(E272,1)="B",1000000000*VALUE(LEFT(E272,LEN(E272)-1)),IF(RIGHT(E272,1)="%",0.01*VALUE(LEFT(E272,LEN(E272)-1)),IF(RIGHT(E272,1)="k",1000*VALUE(LEFT(E272,LEN(E272)-1)),VALUE(SUBSTITUTE(E272,",",""))))))))),"N/A")</f>
        <v/>
      </c>
      <c r="M272">
        <f>IFERROR(IF(TRIM(F272)="-", "N/A", IF(RIGHT(F272,1)=")",IF(RIGHT(F272,2)="T)",-1000000000000*VALUE(MID(F272,2,LEN(F272)-3)),IF(RIGHT(F272,2)="M)",-1000000*VALUE(MID(F272,2,LEN(F272)-3)),IF(RIGHT(F272,2)="B)",-1000000000*VALUE(MID(F272,2,LEN(F272)-3)),IF(RIGHT(F272,2)="k)",-1000*VALUE(MID(F272,2,LEN(F272)-3)),VALUE(SUBSTITUTE(F272,",","")))))),IF(RIGHT(F272,1)="T",1000000000000*VALUE(LEFT(F272,LEN(F272)-1)),IF(RIGHT(F272,1)="M",1000000*VALUE(LEFT(F272,LEN(F272)-1)),IF(RIGHT(F272,1)="B",1000000000*VALUE(LEFT(F272,LEN(F272)-1)),IF(RIGHT(F272,1)="%",0.01*VALUE(LEFT(F272,LEN(F272)-1)),IF(RIGHT(F272,1)="k",1000*VALUE(LEFT(F272,LEN(F272)-1)),VALUE(SUBSTITUTE(F272,",",""))))))))),"N/A")</f>
        <v/>
      </c>
      <c r="N272">
        <f>IFERROR(IF(TRIM(G272)="-", "N/A", IF(RIGHT(G272,1)=")",IF(RIGHT(G272,2)="T)",-1000000000000*VALUE(MID(G272,2,LEN(G272)-3)),IF(RIGHT(G272,2)="M)",-1000000*VALUE(MID(G272,2,LEN(G272)-3)),IF(RIGHT(G272,2)="B)",-1000000000*VALUE(MID(G272,2,LEN(G272)-3)),IF(RIGHT(G272,2)="k)",-1000*VALUE(MID(G272,2,LEN(G272)-3)),VALUE(SUBSTITUTE(G272,",","")))))),IF(RIGHT(G272,1)="T",1000000000000*VALUE(LEFT(G272,LEN(G272)-1)),IF(RIGHT(G272,1)="M",1000000*VALUE(LEFT(G272,LEN(G272)-1)),IF(RIGHT(G272,1)="B",1000000000*VALUE(LEFT(G272,LEN(G272)-1)),IF(RIGHT(G272,1)="%",0.01*VALUE(LEFT(G272,LEN(G272)-1)),IF(RIGHT(G272,1)="k",1000*VALUE(LEFT(G272,LEN(G272)-1)),VALUE(SUBSTITUTE(G272,",",""))))))))),"N/A")</f>
        <v/>
      </c>
      <c r="P272">
        <f>MAX(J272:N272)</f>
        <v/>
      </c>
      <c r="Q272">
        <f>IFERROR(J144+MATCH(P272,J272:N272,0)-1,"")</f>
        <v/>
      </c>
      <c r="R272">
        <f>IF(Q272="","",MIN(J272:N272))</f>
        <v/>
      </c>
      <c r="S272">
        <f>IFERROR(J144+MATCH(R272,J272:N272,0)-1,"")</f>
        <v/>
      </c>
      <c r="T272">
        <f>IFERROR(AVERAGE(J272:N272),"")</f>
        <v/>
      </c>
      <c r="U272">
        <f>IFERROR(STDEV(J272:N272),"")</f>
        <v/>
      </c>
      <c r="V272">
        <f>IFERROR(IF(C272="-","",IF(ISBLANK(B272),"",IF(OR(ISNUMBER(FIND("Growth",B272)),ISNUMBER(FIND("Margin",B272))),"",(J272-T272)/U272))),"")</f>
        <v/>
      </c>
      <c r="W272">
        <f>IFERROR(IF(OR(D272="-",ISBLANK(D272)),"",(K272-T272)/U272),"")</f>
        <v/>
      </c>
      <c r="X272">
        <f>IFERROR(IF(OR(E272="-",ISBLANK(E272)),"",(L272-T272)/U272),"")</f>
        <v/>
      </c>
      <c r="Y272">
        <f>IFERROR(IF(OR(F272="-",ISBLANK(F272)),"",(M272-T272)/U272),"")</f>
        <v/>
      </c>
      <c r="Z272">
        <f>IFERROR(IF(OR(G272="-",ISBLANK(G272)),"",(N272-T272)/U272),"")</f>
        <v/>
      </c>
      <c r="AA272">
        <f>IF(MAX(MAX(V272:Z272),ABS(MIN(V272:Z272)))=ABS(MIN(V272:Z272)),MIN(V272:Z272),MAX(V272:Z272))</f>
        <v/>
      </c>
      <c r="AB272">
        <f>IFERROR(V144+MATCH(AA272,V272:Z272,0)-1,"")</f>
        <v/>
      </c>
      <c r="AC272">
        <f>IF(AB272&lt;&gt;"",IF(S272=AB272,"Low",IF(AB272=Q272,"High","")),"")</f>
        <v/>
      </c>
      <c r="AE272">
        <f>IF(ISNUMBER(MATCH("N/A",J272:N272,0)),"",IFERROR((5 * SUMPRODUCT(J144:N144,J272:N272) - PRODUCT(SUM(J144:N144),SUM(J272:N272))) / ((5 * SUM((J144^2)+(K144^2)+(L144^2)+(M144^2)+(N144^2))) - SUM(J144:N144)^2),""))</f>
        <v/>
      </c>
      <c r="AF272">
        <f>IFERROR(CORREL(J144:N144,J272:N272),"")</f>
        <v/>
      </c>
      <c r="AZ272">
        <f>IF(Q272=S272,0,1)</f>
        <v/>
      </c>
      <c r="BA272">
        <f>IF(AZ272=1,IF(Q272="","",IF(Q272=N144,"Yes","No")),"")</f>
        <v/>
      </c>
      <c r="BB272">
        <f>IF(BA272="Yes",P272,"")</f>
        <v/>
      </c>
      <c r="BC272">
        <f>IF(AZ272=1,IF(S272="","",IF(S272=N144,"Yes","No")),"")</f>
        <v/>
      </c>
      <c r="BD272">
        <f>IF(BC272="Yes",R272,"")</f>
        <v/>
      </c>
      <c r="BE272">
        <f>IFERROR(IF(SIGN(AE272)=1,"Increasing",IF(SIGN(AE272)=-1,"Decreasing","")),"")</f>
        <v/>
      </c>
      <c r="BF272">
        <f>IF(OR(AND(BE272="Increasing",BA272="Yes"),AND(BE272="Decreasing",BC272="Yes")),"Yes","No")</f>
        <v/>
      </c>
      <c r="BG272">
        <f>IF(I272="pos_trend","Yes","No")</f>
        <v/>
      </c>
      <c r="BH272">
        <f>IF(AF272&lt;&gt;"",IF(ABS(AF272)&gt;0.8,"Yes","No"),"")</f>
        <v/>
      </c>
    </row>
    <row r="273" spans="1:60">
      <c s="1" r="A273" t="n">
        <v>26</v>
      </c>
      <c r="B273" t="s">
        <v>713</v>
      </c>
      <c r="C273" t="s">
        <v>264</v>
      </c>
      <c r="D273" t="s">
        <v>264</v>
      </c>
      <c r="E273" t="s">
        <v>264</v>
      </c>
      <c r="F273" t="s">
        <v>264</v>
      </c>
      <c r="G273" t="s">
        <v>264</v>
      </c>
      <c r="H273" t="s"/>
      <c r="I273">
        <f>IF(AND(K273&gt; J273, L273&gt; K273, M273&gt; L273, N273&gt; M273), "pos_trend", IF(AND(K273&lt; J273, L273&lt; K273, M273&lt; L273, N273&lt; M273), "neg_trend", "N/A"))</f>
        <v/>
      </c>
      <c r="J273">
        <f>IFERROR(IF(TRIM(C273)="-", "N/A", IF(RIGHT(C273,1)=")",IF(RIGHT(C273,2)="T)",-1000000000000*VALUE(MID(C273,2,LEN(C273)-3)),IF(RIGHT(C273,2)="M)",-1000000*VALUE(MID(C273,2,LEN(C273)-3)),IF(RIGHT(C273,2)="B)",-1000000000*VALUE(MID(C273,2,LEN(C273)-3)),IF(RIGHT(C273,2)="k)",-1000*VALUE(MID(C273,2,LEN(C273)-3)),VALUE(SUBSTITUTE(C273,",","")))))),IF(RIGHT(C273,1)="T",1000000000000*VALUE(LEFT(C273,LEN(C273)-1)),IF(RIGHT(C273,1)="M",1000000*VALUE(LEFT(C273,LEN(C273)-1)),IF(RIGHT(C273,1)="B",1000000000*VALUE(LEFT(C273,LEN(C273)-1)),IF(RIGHT(C273,1)="%",0.01*VALUE(LEFT(C273,LEN(C273)-1)),IF(RIGHT(C273,1)="k",1000*VALUE(LEFT(C273,LEN(C273)-1)),VALUE(SUBSTITUTE(C273,",",""))))))))),"N/A")</f>
        <v/>
      </c>
      <c r="K273">
        <f>IFERROR(IF(TRIM(D273)="-", "N/A", IF(RIGHT(D273,1)=")",IF(RIGHT(D273,2)="T)",-1000000000000*VALUE(MID(D273,2,LEN(D273)-3)),IF(RIGHT(D273,2)="M)",-1000000*VALUE(MID(D273,2,LEN(D273)-3)),IF(RIGHT(D273,2)="B)",-1000000000*VALUE(MID(D273,2,LEN(D273)-3)),IF(RIGHT(D273,2)="k)",-1000*VALUE(MID(D273,2,LEN(D273)-3)),VALUE(SUBSTITUTE(D273,",","")))))),IF(RIGHT(D273,1)="T",1000000000000*VALUE(LEFT(D273,LEN(D273)-1)),IF(RIGHT(D273,1)="M",1000000*VALUE(LEFT(D273,LEN(D273)-1)),IF(RIGHT(D273,1)="B",1000000000*VALUE(LEFT(D273,LEN(D273)-1)),IF(RIGHT(D273,1)="%",0.01*VALUE(LEFT(D273,LEN(D273)-1)),IF(RIGHT(D273,1)="k",1000*VALUE(LEFT(D273,LEN(D273)-1)),VALUE(SUBSTITUTE(D273,",",""))))))))),"N/A")</f>
        <v/>
      </c>
      <c r="L273">
        <f>IFERROR(IF(TRIM(E273)="-", "N/A", IF(RIGHT(E273,1)=")",IF(RIGHT(E273,2)="T)",-1000000000000*VALUE(MID(E273,2,LEN(E273)-3)),IF(RIGHT(E273,2)="M)",-1000000*VALUE(MID(E273,2,LEN(E273)-3)),IF(RIGHT(E273,2)="B)",-1000000000*VALUE(MID(E273,2,LEN(E273)-3)),IF(RIGHT(E273,2)="k)",-1000*VALUE(MID(E273,2,LEN(E273)-3)),VALUE(SUBSTITUTE(E273,",","")))))),IF(RIGHT(E273,1)="T",1000000000000*VALUE(LEFT(E273,LEN(E273)-1)),IF(RIGHT(E273,1)="M",1000000*VALUE(LEFT(E273,LEN(E273)-1)),IF(RIGHT(E273,1)="B",1000000000*VALUE(LEFT(E273,LEN(E273)-1)),IF(RIGHT(E273,1)="%",0.01*VALUE(LEFT(E273,LEN(E273)-1)),IF(RIGHT(E273,1)="k",1000*VALUE(LEFT(E273,LEN(E273)-1)),VALUE(SUBSTITUTE(E273,",",""))))))))),"N/A")</f>
        <v/>
      </c>
      <c r="M273">
        <f>IFERROR(IF(TRIM(F273)="-", "N/A", IF(RIGHT(F273,1)=")",IF(RIGHT(F273,2)="T)",-1000000000000*VALUE(MID(F273,2,LEN(F273)-3)),IF(RIGHT(F273,2)="M)",-1000000*VALUE(MID(F273,2,LEN(F273)-3)),IF(RIGHT(F273,2)="B)",-1000000000*VALUE(MID(F273,2,LEN(F273)-3)),IF(RIGHT(F273,2)="k)",-1000*VALUE(MID(F273,2,LEN(F273)-3)),VALUE(SUBSTITUTE(F273,",","")))))),IF(RIGHT(F273,1)="T",1000000000000*VALUE(LEFT(F273,LEN(F273)-1)),IF(RIGHT(F273,1)="M",1000000*VALUE(LEFT(F273,LEN(F273)-1)),IF(RIGHT(F273,1)="B",1000000000*VALUE(LEFT(F273,LEN(F273)-1)),IF(RIGHT(F273,1)="%",0.01*VALUE(LEFT(F273,LEN(F273)-1)),IF(RIGHT(F273,1)="k",1000*VALUE(LEFT(F273,LEN(F273)-1)),VALUE(SUBSTITUTE(F273,",",""))))))))),"N/A")</f>
        <v/>
      </c>
      <c r="N273">
        <f>IFERROR(IF(TRIM(G273)="-", "N/A", IF(RIGHT(G273,1)=")",IF(RIGHT(G273,2)="T)",-1000000000000*VALUE(MID(G273,2,LEN(G273)-3)),IF(RIGHT(G273,2)="M)",-1000000*VALUE(MID(G273,2,LEN(G273)-3)),IF(RIGHT(G273,2)="B)",-1000000000*VALUE(MID(G273,2,LEN(G273)-3)),IF(RIGHT(G273,2)="k)",-1000*VALUE(MID(G273,2,LEN(G273)-3)),VALUE(SUBSTITUTE(G273,",","")))))),IF(RIGHT(G273,1)="T",1000000000000*VALUE(LEFT(G273,LEN(G273)-1)),IF(RIGHT(G273,1)="M",1000000*VALUE(LEFT(G273,LEN(G273)-1)),IF(RIGHT(G273,1)="B",1000000000*VALUE(LEFT(G273,LEN(G273)-1)),IF(RIGHT(G273,1)="%",0.01*VALUE(LEFT(G273,LEN(G273)-1)),IF(RIGHT(G273,1)="k",1000*VALUE(LEFT(G273,LEN(G273)-1)),VALUE(SUBSTITUTE(G273,",",""))))))))),"N/A")</f>
        <v/>
      </c>
      <c r="P273">
        <f>MAX(J273:N273)</f>
        <v/>
      </c>
      <c r="Q273">
        <f>IFERROR(J144+MATCH(P273,J273:N273,0)-1,"")</f>
        <v/>
      </c>
      <c r="R273">
        <f>IF(Q273="","",MIN(J273:N273))</f>
        <v/>
      </c>
      <c r="S273">
        <f>IFERROR(J144+MATCH(R273,J273:N273,0)-1,"")</f>
        <v/>
      </c>
      <c r="T273">
        <f>IFERROR(AVERAGE(J273:N273),"")</f>
        <v/>
      </c>
      <c r="U273">
        <f>IFERROR(STDEV(J273:N273),"")</f>
        <v/>
      </c>
      <c r="V273">
        <f>IFERROR(IF(C273="-","",IF(ISBLANK(B273),"",IF(OR(ISNUMBER(FIND("Growth",B273)),ISNUMBER(FIND("Margin",B273))),"",(J273-T273)/U273))),"")</f>
        <v/>
      </c>
      <c r="W273">
        <f>IFERROR(IF(OR(D273="-",ISBLANK(D273)),"",(K273-T273)/U273),"")</f>
        <v/>
      </c>
      <c r="X273">
        <f>IFERROR(IF(OR(E273="-",ISBLANK(E273)),"",(L273-T273)/U273),"")</f>
        <v/>
      </c>
      <c r="Y273">
        <f>IFERROR(IF(OR(F273="-",ISBLANK(F273)),"",(M273-T273)/U273),"")</f>
        <v/>
      </c>
      <c r="Z273">
        <f>IFERROR(IF(OR(G273="-",ISBLANK(G273)),"",(N273-T273)/U273),"")</f>
        <v/>
      </c>
      <c r="AA273">
        <f>IF(MAX(MAX(V273:Z273),ABS(MIN(V273:Z273)))=ABS(MIN(V273:Z273)),MIN(V273:Z273),MAX(V273:Z273))</f>
        <v/>
      </c>
      <c r="AB273">
        <f>IFERROR(V144+MATCH(AA273,V273:Z273,0)-1,"")</f>
        <v/>
      </c>
      <c r="AC273">
        <f>IF(AB273&lt;&gt;"",IF(S273=AB273,"Low",IF(AB273=Q273,"High","")),"")</f>
        <v/>
      </c>
      <c r="AE273">
        <f>IF(ISNUMBER(MATCH("N/A",J273:N273,0)),"",IFERROR((5 * SUMPRODUCT(J144:N144,J273:N273) - PRODUCT(SUM(J144:N144),SUM(J273:N273))) / ((5 * SUM((J144^2)+(K144^2)+(L144^2)+(M144^2)+(N144^2))) - SUM(J144:N144)^2),""))</f>
        <v/>
      </c>
      <c r="AF273">
        <f>IFERROR(CORREL(J144:N144,J273:N273),"")</f>
        <v/>
      </c>
      <c r="AZ273">
        <f>IF(Q273=S273,0,1)</f>
        <v/>
      </c>
      <c r="BA273">
        <f>IF(AZ273=1,IF(Q273="","",IF(Q273=N144,"Yes","No")),"")</f>
        <v/>
      </c>
      <c r="BB273">
        <f>IF(BA273="Yes",P273,"")</f>
        <v/>
      </c>
      <c r="BC273">
        <f>IF(AZ273=1,IF(S273="","",IF(S273=N144,"Yes","No")),"")</f>
        <v/>
      </c>
      <c r="BD273">
        <f>IF(BC273="Yes",R273,"")</f>
        <v/>
      </c>
      <c r="BE273">
        <f>IFERROR(IF(SIGN(AE273)=1,"Increasing",IF(SIGN(AE273)=-1,"Decreasing","")),"")</f>
        <v/>
      </c>
      <c r="BF273">
        <f>IF(OR(AND(BE273="Increasing",BA273="Yes"),AND(BE273="Decreasing",BC273="Yes")),"Yes","No")</f>
        <v/>
      </c>
      <c r="BG273">
        <f>IF(I273="pos_trend","Yes","No")</f>
        <v/>
      </c>
      <c r="BH273">
        <f>IF(AF273&lt;&gt;"",IF(ABS(AF273)&gt;0.8,"Yes","No"),"")</f>
        <v/>
      </c>
    </row>
    <row r="274" spans="1:60">
      <c s="1" r="A274" t="n">
        <v>27</v>
      </c>
      <c r="B274" t="s">
        <v>714</v>
      </c>
      <c r="C274" t="s">
        <v>264</v>
      </c>
      <c r="D274" t="s">
        <v>264</v>
      </c>
      <c r="E274" t="s">
        <v>264</v>
      </c>
      <c r="F274" t="s">
        <v>264</v>
      </c>
      <c r="G274" t="s">
        <v>264</v>
      </c>
      <c r="H274" t="s"/>
      <c r="I274">
        <f>IF(AND(K274&gt; J274, L274&gt; K274, M274&gt; L274, N274&gt; M274), "pos_trend", IF(AND(K274&lt; J274, L274&lt; K274, M274&lt; L274, N274&lt; M274), "neg_trend", "N/A"))</f>
        <v/>
      </c>
      <c r="J274">
        <f>IFERROR(IF(TRIM(C274)="-", "N/A", IF(RIGHT(C274,1)=")",IF(RIGHT(C274,2)="T)",-1000000000000*VALUE(MID(C274,2,LEN(C274)-3)),IF(RIGHT(C274,2)="M)",-1000000*VALUE(MID(C274,2,LEN(C274)-3)),IF(RIGHT(C274,2)="B)",-1000000000*VALUE(MID(C274,2,LEN(C274)-3)),IF(RIGHT(C274,2)="k)",-1000*VALUE(MID(C274,2,LEN(C274)-3)),VALUE(SUBSTITUTE(C274,",","")))))),IF(RIGHT(C274,1)="T",1000000000000*VALUE(LEFT(C274,LEN(C274)-1)),IF(RIGHT(C274,1)="M",1000000*VALUE(LEFT(C274,LEN(C274)-1)),IF(RIGHT(C274,1)="B",1000000000*VALUE(LEFT(C274,LEN(C274)-1)),IF(RIGHT(C274,1)="%",0.01*VALUE(LEFT(C274,LEN(C274)-1)),IF(RIGHT(C274,1)="k",1000*VALUE(LEFT(C274,LEN(C274)-1)),VALUE(SUBSTITUTE(C274,",",""))))))))),"N/A")</f>
        <v/>
      </c>
      <c r="K274">
        <f>IFERROR(IF(TRIM(D274)="-", "N/A", IF(RIGHT(D274,1)=")",IF(RIGHT(D274,2)="T)",-1000000000000*VALUE(MID(D274,2,LEN(D274)-3)),IF(RIGHT(D274,2)="M)",-1000000*VALUE(MID(D274,2,LEN(D274)-3)),IF(RIGHT(D274,2)="B)",-1000000000*VALUE(MID(D274,2,LEN(D274)-3)),IF(RIGHT(D274,2)="k)",-1000*VALUE(MID(D274,2,LEN(D274)-3)),VALUE(SUBSTITUTE(D274,",","")))))),IF(RIGHT(D274,1)="T",1000000000000*VALUE(LEFT(D274,LEN(D274)-1)),IF(RIGHT(D274,1)="M",1000000*VALUE(LEFT(D274,LEN(D274)-1)),IF(RIGHT(D274,1)="B",1000000000*VALUE(LEFT(D274,LEN(D274)-1)),IF(RIGHT(D274,1)="%",0.01*VALUE(LEFT(D274,LEN(D274)-1)),IF(RIGHT(D274,1)="k",1000*VALUE(LEFT(D274,LEN(D274)-1)),VALUE(SUBSTITUTE(D274,",",""))))))))),"N/A")</f>
        <v/>
      </c>
      <c r="L274">
        <f>IFERROR(IF(TRIM(E274)="-", "N/A", IF(RIGHT(E274,1)=")",IF(RIGHT(E274,2)="T)",-1000000000000*VALUE(MID(E274,2,LEN(E274)-3)),IF(RIGHT(E274,2)="M)",-1000000*VALUE(MID(E274,2,LEN(E274)-3)),IF(RIGHT(E274,2)="B)",-1000000000*VALUE(MID(E274,2,LEN(E274)-3)),IF(RIGHT(E274,2)="k)",-1000*VALUE(MID(E274,2,LEN(E274)-3)),VALUE(SUBSTITUTE(E274,",","")))))),IF(RIGHT(E274,1)="T",1000000000000*VALUE(LEFT(E274,LEN(E274)-1)),IF(RIGHT(E274,1)="M",1000000*VALUE(LEFT(E274,LEN(E274)-1)),IF(RIGHT(E274,1)="B",1000000000*VALUE(LEFT(E274,LEN(E274)-1)),IF(RIGHT(E274,1)="%",0.01*VALUE(LEFT(E274,LEN(E274)-1)),IF(RIGHT(E274,1)="k",1000*VALUE(LEFT(E274,LEN(E274)-1)),VALUE(SUBSTITUTE(E274,",",""))))))))),"N/A")</f>
        <v/>
      </c>
      <c r="M274">
        <f>IFERROR(IF(TRIM(F274)="-", "N/A", IF(RIGHT(F274,1)=")",IF(RIGHT(F274,2)="T)",-1000000000000*VALUE(MID(F274,2,LEN(F274)-3)),IF(RIGHT(F274,2)="M)",-1000000*VALUE(MID(F274,2,LEN(F274)-3)),IF(RIGHT(F274,2)="B)",-1000000000*VALUE(MID(F274,2,LEN(F274)-3)),IF(RIGHT(F274,2)="k)",-1000*VALUE(MID(F274,2,LEN(F274)-3)),VALUE(SUBSTITUTE(F274,",","")))))),IF(RIGHT(F274,1)="T",1000000000000*VALUE(LEFT(F274,LEN(F274)-1)),IF(RIGHT(F274,1)="M",1000000*VALUE(LEFT(F274,LEN(F274)-1)),IF(RIGHT(F274,1)="B",1000000000*VALUE(LEFT(F274,LEN(F274)-1)),IF(RIGHT(F274,1)="%",0.01*VALUE(LEFT(F274,LEN(F274)-1)),IF(RIGHT(F274,1)="k",1000*VALUE(LEFT(F274,LEN(F274)-1)),VALUE(SUBSTITUTE(F274,",",""))))))))),"N/A")</f>
        <v/>
      </c>
      <c r="N274">
        <f>IFERROR(IF(TRIM(G274)="-", "N/A", IF(RIGHT(G274,1)=")",IF(RIGHT(G274,2)="T)",-1000000000000*VALUE(MID(G274,2,LEN(G274)-3)),IF(RIGHT(G274,2)="M)",-1000000*VALUE(MID(G274,2,LEN(G274)-3)),IF(RIGHT(G274,2)="B)",-1000000000*VALUE(MID(G274,2,LEN(G274)-3)),IF(RIGHT(G274,2)="k)",-1000*VALUE(MID(G274,2,LEN(G274)-3)),VALUE(SUBSTITUTE(G274,",","")))))),IF(RIGHT(G274,1)="T",1000000000000*VALUE(LEFT(G274,LEN(G274)-1)),IF(RIGHT(G274,1)="M",1000000*VALUE(LEFT(G274,LEN(G274)-1)),IF(RIGHT(G274,1)="B",1000000000*VALUE(LEFT(G274,LEN(G274)-1)),IF(RIGHT(G274,1)="%",0.01*VALUE(LEFT(G274,LEN(G274)-1)),IF(RIGHT(G274,1)="k",1000*VALUE(LEFT(G274,LEN(G274)-1)),VALUE(SUBSTITUTE(G274,",",""))))))))),"N/A")</f>
        <v/>
      </c>
      <c r="P274">
        <f>MAX(J274:N274)</f>
        <v/>
      </c>
      <c r="Q274">
        <f>IFERROR(J144+MATCH(P274,J274:N274,0)-1,"")</f>
        <v/>
      </c>
      <c r="R274">
        <f>IF(Q274="","",MIN(J274:N274))</f>
        <v/>
      </c>
      <c r="S274">
        <f>IFERROR(J144+MATCH(R274,J274:N274,0)-1,"")</f>
        <v/>
      </c>
      <c r="T274">
        <f>IFERROR(AVERAGE(J274:N274),"")</f>
        <v/>
      </c>
      <c r="U274">
        <f>IFERROR(STDEV(J274:N274),"")</f>
        <v/>
      </c>
      <c r="V274">
        <f>IFERROR(IF(C274="-","",IF(ISBLANK(B274),"",IF(OR(ISNUMBER(FIND("Growth",B274)),ISNUMBER(FIND("Margin",B274))),"",(J274-T274)/U274))),"")</f>
        <v/>
      </c>
      <c r="W274">
        <f>IFERROR(IF(OR(D274="-",ISBLANK(D274)),"",(K274-T274)/U274),"")</f>
        <v/>
      </c>
      <c r="X274">
        <f>IFERROR(IF(OR(E274="-",ISBLANK(E274)),"",(L274-T274)/U274),"")</f>
        <v/>
      </c>
      <c r="Y274">
        <f>IFERROR(IF(OR(F274="-",ISBLANK(F274)),"",(M274-T274)/U274),"")</f>
        <v/>
      </c>
      <c r="Z274">
        <f>IFERROR(IF(OR(G274="-",ISBLANK(G274)),"",(N274-T274)/U274),"")</f>
        <v/>
      </c>
      <c r="AA274">
        <f>IF(MAX(MAX(V274:Z274),ABS(MIN(V274:Z274)))=ABS(MIN(V274:Z274)),MIN(V274:Z274),MAX(V274:Z274))</f>
        <v/>
      </c>
      <c r="AB274">
        <f>IFERROR(V144+MATCH(AA274,V274:Z274,0)-1,"")</f>
        <v/>
      </c>
      <c r="AC274">
        <f>IF(AB274&lt;&gt;"",IF(S274=AB274,"Low",IF(AB274=Q274,"High","")),"")</f>
        <v/>
      </c>
      <c r="AE274">
        <f>IF(ISNUMBER(MATCH("N/A",J274:N274,0)),"",IFERROR((5 * SUMPRODUCT(J144:N144,J274:N274) - PRODUCT(SUM(J144:N144),SUM(J274:N274))) / ((5 * SUM((J144^2)+(K144^2)+(L144^2)+(M144^2)+(N144^2))) - SUM(J144:N144)^2),""))</f>
        <v/>
      </c>
      <c r="AF274">
        <f>IFERROR(CORREL(J144:N144,J274:N274),"")</f>
        <v/>
      </c>
      <c r="AZ274">
        <f>IF(Q274=S274,0,1)</f>
        <v/>
      </c>
      <c r="BA274">
        <f>IF(AZ274=1,IF(Q274="","",IF(Q274=N144,"Yes","No")),"")</f>
        <v/>
      </c>
      <c r="BB274">
        <f>IF(BA274="Yes",P274,"")</f>
        <v/>
      </c>
      <c r="BC274">
        <f>IF(AZ274=1,IF(S274="","",IF(S274=N144,"Yes","No")),"")</f>
        <v/>
      </c>
      <c r="BD274">
        <f>IF(BC274="Yes",R274,"")</f>
        <v/>
      </c>
      <c r="BE274">
        <f>IFERROR(IF(SIGN(AE274)=1,"Increasing",IF(SIGN(AE274)=-1,"Decreasing","")),"")</f>
        <v/>
      </c>
      <c r="BF274">
        <f>IF(OR(AND(BE274="Increasing",BA274="Yes"),AND(BE274="Decreasing",BC274="Yes")),"Yes","No")</f>
        <v/>
      </c>
      <c r="BG274">
        <f>IF(I274="pos_trend","Yes","No")</f>
        <v/>
      </c>
      <c r="BH274">
        <f>IF(AF274&lt;&gt;"",IF(ABS(AF274)&gt;0.8,"Yes","No"),"")</f>
        <v/>
      </c>
    </row>
    <row r="275" spans="1:60">
      <c s="1" r="A275" t="n">
        <v>28</v>
      </c>
      <c r="B275" t="s">
        <v>715</v>
      </c>
      <c r="C275" t="s">
        <v>264</v>
      </c>
      <c r="D275" t="s">
        <v>264</v>
      </c>
      <c r="E275" t="s">
        <v>264</v>
      </c>
      <c r="F275" t="s">
        <v>264</v>
      </c>
      <c r="G275" t="s">
        <v>264</v>
      </c>
      <c r="H275" t="s"/>
      <c r="I275">
        <f>IF(AND(K275&gt; J275, L275&gt; K275, M275&gt; L275, N275&gt; M275), "pos_trend", IF(AND(K275&lt; J275, L275&lt; K275, M275&lt; L275, N275&lt; M275), "neg_trend", "N/A"))</f>
        <v/>
      </c>
      <c r="J275">
        <f>IFERROR(IF(TRIM(C275)="-", "N/A", IF(RIGHT(C275,1)=")",IF(RIGHT(C275,2)="T)",-1000000000000*VALUE(MID(C275,2,LEN(C275)-3)),IF(RIGHT(C275,2)="M)",-1000000*VALUE(MID(C275,2,LEN(C275)-3)),IF(RIGHT(C275,2)="B)",-1000000000*VALUE(MID(C275,2,LEN(C275)-3)),IF(RIGHT(C275,2)="k)",-1000*VALUE(MID(C275,2,LEN(C275)-3)),VALUE(SUBSTITUTE(C275,",","")))))),IF(RIGHT(C275,1)="T",1000000000000*VALUE(LEFT(C275,LEN(C275)-1)),IF(RIGHT(C275,1)="M",1000000*VALUE(LEFT(C275,LEN(C275)-1)),IF(RIGHT(C275,1)="B",1000000000*VALUE(LEFT(C275,LEN(C275)-1)),IF(RIGHT(C275,1)="%",0.01*VALUE(LEFT(C275,LEN(C275)-1)),IF(RIGHT(C275,1)="k",1000*VALUE(LEFT(C275,LEN(C275)-1)),VALUE(SUBSTITUTE(C275,",",""))))))))),"N/A")</f>
        <v/>
      </c>
      <c r="K275">
        <f>IFERROR(IF(TRIM(D275)="-", "N/A", IF(RIGHT(D275,1)=")",IF(RIGHT(D275,2)="T)",-1000000000000*VALUE(MID(D275,2,LEN(D275)-3)),IF(RIGHT(D275,2)="M)",-1000000*VALUE(MID(D275,2,LEN(D275)-3)),IF(RIGHT(D275,2)="B)",-1000000000*VALUE(MID(D275,2,LEN(D275)-3)),IF(RIGHT(D275,2)="k)",-1000*VALUE(MID(D275,2,LEN(D275)-3)),VALUE(SUBSTITUTE(D275,",","")))))),IF(RIGHT(D275,1)="T",1000000000000*VALUE(LEFT(D275,LEN(D275)-1)),IF(RIGHT(D275,1)="M",1000000*VALUE(LEFT(D275,LEN(D275)-1)),IF(RIGHT(D275,1)="B",1000000000*VALUE(LEFT(D275,LEN(D275)-1)),IF(RIGHT(D275,1)="%",0.01*VALUE(LEFT(D275,LEN(D275)-1)),IF(RIGHT(D275,1)="k",1000*VALUE(LEFT(D275,LEN(D275)-1)),VALUE(SUBSTITUTE(D275,",",""))))))))),"N/A")</f>
        <v/>
      </c>
      <c r="L275">
        <f>IFERROR(IF(TRIM(E275)="-", "N/A", IF(RIGHT(E275,1)=")",IF(RIGHT(E275,2)="T)",-1000000000000*VALUE(MID(E275,2,LEN(E275)-3)),IF(RIGHT(E275,2)="M)",-1000000*VALUE(MID(E275,2,LEN(E275)-3)),IF(RIGHT(E275,2)="B)",-1000000000*VALUE(MID(E275,2,LEN(E275)-3)),IF(RIGHT(E275,2)="k)",-1000*VALUE(MID(E275,2,LEN(E275)-3)),VALUE(SUBSTITUTE(E275,",","")))))),IF(RIGHT(E275,1)="T",1000000000000*VALUE(LEFT(E275,LEN(E275)-1)),IF(RIGHT(E275,1)="M",1000000*VALUE(LEFT(E275,LEN(E275)-1)),IF(RIGHT(E275,1)="B",1000000000*VALUE(LEFT(E275,LEN(E275)-1)),IF(RIGHT(E275,1)="%",0.01*VALUE(LEFT(E275,LEN(E275)-1)),IF(RIGHT(E275,1)="k",1000*VALUE(LEFT(E275,LEN(E275)-1)),VALUE(SUBSTITUTE(E275,",",""))))))))),"N/A")</f>
        <v/>
      </c>
      <c r="M275">
        <f>IFERROR(IF(TRIM(F275)="-", "N/A", IF(RIGHT(F275,1)=")",IF(RIGHT(F275,2)="T)",-1000000000000*VALUE(MID(F275,2,LEN(F275)-3)),IF(RIGHT(F275,2)="M)",-1000000*VALUE(MID(F275,2,LEN(F275)-3)),IF(RIGHT(F275,2)="B)",-1000000000*VALUE(MID(F275,2,LEN(F275)-3)),IF(RIGHT(F275,2)="k)",-1000*VALUE(MID(F275,2,LEN(F275)-3)),VALUE(SUBSTITUTE(F275,",","")))))),IF(RIGHT(F275,1)="T",1000000000000*VALUE(LEFT(F275,LEN(F275)-1)),IF(RIGHT(F275,1)="M",1000000*VALUE(LEFT(F275,LEN(F275)-1)),IF(RIGHT(F275,1)="B",1000000000*VALUE(LEFT(F275,LEN(F275)-1)),IF(RIGHT(F275,1)="%",0.01*VALUE(LEFT(F275,LEN(F275)-1)),IF(RIGHT(F275,1)="k",1000*VALUE(LEFT(F275,LEN(F275)-1)),VALUE(SUBSTITUTE(F275,",",""))))))))),"N/A")</f>
        <v/>
      </c>
      <c r="N275">
        <f>IFERROR(IF(TRIM(G275)="-", "N/A", IF(RIGHT(G275,1)=")",IF(RIGHT(G275,2)="T)",-1000000000000*VALUE(MID(G275,2,LEN(G275)-3)),IF(RIGHT(G275,2)="M)",-1000000*VALUE(MID(G275,2,LEN(G275)-3)),IF(RIGHT(G275,2)="B)",-1000000000*VALUE(MID(G275,2,LEN(G275)-3)),IF(RIGHT(G275,2)="k)",-1000*VALUE(MID(G275,2,LEN(G275)-3)),VALUE(SUBSTITUTE(G275,",","")))))),IF(RIGHT(G275,1)="T",1000000000000*VALUE(LEFT(G275,LEN(G275)-1)),IF(RIGHT(G275,1)="M",1000000*VALUE(LEFT(G275,LEN(G275)-1)),IF(RIGHT(G275,1)="B",1000000000*VALUE(LEFT(G275,LEN(G275)-1)),IF(RIGHT(G275,1)="%",0.01*VALUE(LEFT(G275,LEN(G275)-1)),IF(RIGHT(G275,1)="k",1000*VALUE(LEFT(G275,LEN(G275)-1)),VALUE(SUBSTITUTE(G275,",",""))))))))),"N/A")</f>
        <v/>
      </c>
      <c r="P275">
        <f>MAX(J275:N275)</f>
        <v/>
      </c>
      <c r="Q275">
        <f>IFERROR(J144+MATCH(P275,J275:N275,0)-1,"")</f>
        <v/>
      </c>
      <c r="R275">
        <f>IF(Q275="","",MIN(J275:N275))</f>
        <v/>
      </c>
      <c r="S275">
        <f>IFERROR(J144+MATCH(R275,J275:N275,0)-1,"")</f>
        <v/>
      </c>
      <c r="T275">
        <f>IFERROR(AVERAGE(J275:N275),"")</f>
        <v/>
      </c>
      <c r="U275">
        <f>IFERROR(STDEV(J275:N275),"")</f>
        <v/>
      </c>
      <c r="V275">
        <f>IFERROR(IF(C275="-","",IF(ISBLANK(B275),"",IF(OR(ISNUMBER(FIND("Growth",B275)),ISNUMBER(FIND("Margin",B275))),"",(J275-T275)/U275))),"")</f>
        <v/>
      </c>
      <c r="W275">
        <f>IFERROR(IF(OR(D275="-",ISBLANK(D275)),"",(K275-T275)/U275),"")</f>
        <v/>
      </c>
      <c r="X275">
        <f>IFERROR(IF(OR(E275="-",ISBLANK(E275)),"",(L275-T275)/U275),"")</f>
        <v/>
      </c>
      <c r="Y275">
        <f>IFERROR(IF(OR(F275="-",ISBLANK(F275)),"",(M275-T275)/U275),"")</f>
        <v/>
      </c>
      <c r="Z275">
        <f>IFERROR(IF(OR(G275="-",ISBLANK(G275)),"",(N275-T275)/U275),"")</f>
        <v/>
      </c>
      <c r="AA275">
        <f>IF(MAX(MAX(V275:Z275),ABS(MIN(V275:Z275)))=ABS(MIN(V275:Z275)),MIN(V275:Z275),MAX(V275:Z275))</f>
        <v/>
      </c>
      <c r="AB275">
        <f>IFERROR(V144+MATCH(AA275,V275:Z275,0)-1,"")</f>
        <v/>
      </c>
      <c r="AC275">
        <f>IF(AB275&lt;&gt;"",IF(S275=AB275,"Low",IF(AB275=Q275,"High","")),"")</f>
        <v/>
      </c>
      <c r="AE275">
        <f>IF(ISNUMBER(MATCH("N/A",J275:N275,0)),"",IFERROR((5 * SUMPRODUCT(J144:N144,J275:N275) - PRODUCT(SUM(J144:N144),SUM(J275:N275))) / ((5 * SUM((J144^2)+(K144^2)+(L144^2)+(M144^2)+(N144^2))) - SUM(J144:N144)^2),""))</f>
        <v/>
      </c>
      <c r="AF275">
        <f>IFERROR(CORREL(J144:N144,J275:N275),"")</f>
        <v/>
      </c>
      <c r="AZ275">
        <f>IF(Q275=S275,0,1)</f>
        <v/>
      </c>
      <c r="BA275">
        <f>IF(AZ275=1,IF(Q275="","",IF(Q275=N144,"Yes","No")),"")</f>
        <v/>
      </c>
      <c r="BB275">
        <f>IF(BA275="Yes",P275,"")</f>
        <v/>
      </c>
      <c r="BC275">
        <f>IF(AZ275=1,IF(S275="","",IF(S275=N144,"Yes","No")),"")</f>
        <v/>
      </c>
      <c r="BD275">
        <f>IF(BC275="Yes",R275,"")</f>
        <v/>
      </c>
      <c r="BE275">
        <f>IFERROR(IF(SIGN(AE275)=1,"Increasing",IF(SIGN(AE275)=-1,"Decreasing","")),"")</f>
        <v/>
      </c>
      <c r="BF275">
        <f>IF(OR(AND(BE275="Increasing",BA275="Yes"),AND(BE275="Decreasing",BC275="Yes")),"Yes","No")</f>
        <v/>
      </c>
      <c r="BG275">
        <f>IF(I275="pos_trend","Yes","No")</f>
        <v/>
      </c>
      <c r="BH275">
        <f>IF(AF275&lt;&gt;"",IF(ABS(AF275)&gt;0.8,"Yes","No"),"")</f>
        <v/>
      </c>
    </row>
    <row r="276" spans="1:60">
      <c s="1" r="A276" t="n">
        <v>29</v>
      </c>
      <c r="B276" t="s">
        <v>716</v>
      </c>
      <c r="C276" t="s">
        <v>2185</v>
      </c>
      <c r="D276" t="s">
        <v>320</v>
      </c>
      <c r="E276" t="s">
        <v>2186</v>
      </c>
      <c r="F276" t="s">
        <v>705</v>
      </c>
      <c r="G276" t="s">
        <v>2187</v>
      </c>
      <c r="H276" t="s"/>
      <c r="I276">
        <f>IF(AND(K276&gt; J276, L276&gt; K276, M276&gt; L276, N276&gt; M276), "pos_trend", IF(AND(K276&lt; J276, L276&lt; K276, M276&lt; L276, N276&lt; M276), "neg_trend", "N/A"))</f>
        <v/>
      </c>
      <c r="J276">
        <f>IFERROR(IF(TRIM(C276)="-", "N/A", IF(RIGHT(C276,1)=")",IF(RIGHT(C276,2)="T)",-1000000000000*VALUE(MID(C276,2,LEN(C276)-3)),IF(RIGHT(C276,2)="M)",-1000000*VALUE(MID(C276,2,LEN(C276)-3)),IF(RIGHT(C276,2)="B)",-1000000000*VALUE(MID(C276,2,LEN(C276)-3)),IF(RIGHT(C276,2)="k)",-1000*VALUE(MID(C276,2,LEN(C276)-3)),VALUE(SUBSTITUTE(C276,",","")))))),IF(RIGHT(C276,1)="T",1000000000000*VALUE(LEFT(C276,LEN(C276)-1)),IF(RIGHT(C276,1)="M",1000000*VALUE(LEFT(C276,LEN(C276)-1)),IF(RIGHT(C276,1)="B",1000000000*VALUE(LEFT(C276,LEN(C276)-1)),IF(RIGHT(C276,1)="%",0.01*VALUE(LEFT(C276,LEN(C276)-1)),IF(RIGHT(C276,1)="k",1000*VALUE(LEFT(C276,LEN(C276)-1)),VALUE(SUBSTITUTE(C276,",",""))))))))),"N/A")</f>
        <v/>
      </c>
      <c r="K276">
        <f>IFERROR(IF(TRIM(D276)="-", "N/A", IF(RIGHT(D276,1)=")",IF(RIGHT(D276,2)="T)",-1000000000000*VALUE(MID(D276,2,LEN(D276)-3)),IF(RIGHT(D276,2)="M)",-1000000*VALUE(MID(D276,2,LEN(D276)-3)),IF(RIGHT(D276,2)="B)",-1000000000*VALUE(MID(D276,2,LEN(D276)-3)),IF(RIGHT(D276,2)="k)",-1000*VALUE(MID(D276,2,LEN(D276)-3)),VALUE(SUBSTITUTE(D276,",","")))))),IF(RIGHT(D276,1)="T",1000000000000*VALUE(LEFT(D276,LEN(D276)-1)),IF(RIGHT(D276,1)="M",1000000*VALUE(LEFT(D276,LEN(D276)-1)),IF(RIGHT(D276,1)="B",1000000000*VALUE(LEFT(D276,LEN(D276)-1)),IF(RIGHT(D276,1)="%",0.01*VALUE(LEFT(D276,LEN(D276)-1)),IF(RIGHT(D276,1)="k",1000*VALUE(LEFT(D276,LEN(D276)-1)),VALUE(SUBSTITUTE(D276,",",""))))))))),"N/A")</f>
        <v/>
      </c>
      <c r="L276">
        <f>IFERROR(IF(TRIM(E276)="-", "N/A", IF(RIGHT(E276,1)=")",IF(RIGHT(E276,2)="T)",-1000000000000*VALUE(MID(E276,2,LEN(E276)-3)),IF(RIGHT(E276,2)="M)",-1000000*VALUE(MID(E276,2,LEN(E276)-3)),IF(RIGHT(E276,2)="B)",-1000000000*VALUE(MID(E276,2,LEN(E276)-3)),IF(RIGHT(E276,2)="k)",-1000*VALUE(MID(E276,2,LEN(E276)-3)),VALUE(SUBSTITUTE(E276,",","")))))),IF(RIGHT(E276,1)="T",1000000000000*VALUE(LEFT(E276,LEN(E276)-1)),IF(RIGHT(E276,1)="M",1000000*VALUE(LEFT(E276,LEN(E276)-1)),IF(RIGHT(E276,1)="B",1000000000*VALUE(LEFT(E276,LEN(E276)-1)),IF(RIGHT(E276,1)="%",0.01*VALUE(LEFT(E276,LEN(E276)-1)),IF(RIGHT(E276,1)="k",1000*VALUE(LEFT(E276,LEN(E276)-1)),VALUE(SUBSTITUTE(E276,",",""))))))))),"N/A")</f>
        <v/>
      </c>
      <c r="M276">
        <f>IFERROR(IF(TRIM(F276)="-", "N/A", IF(RIGHT(F276,1)=")",IF(RIGHT(F276,2)="T)",-1000000000000*VALUE(MID(F276,2,LEN(F276)-3)),IF(RIGHT(F276,2)="M)",-1000000*VALUE(MID(F276,2,LEN(F276)-3)),IF(RIGHT(F276,2)="B)",-1000000000*VALUE(MID(F276,2,LEN(F276)-3)),IF(RIGHT(F276,2)="k)",-1000*VALUE(MID(F276,2,LEN(F276)-3)),VALUE(SUBSTITUTE(F276,",","")))))),IF(RIGHT(F276,1)="T",1000000000000*VALUE(LEFT(F276,LEN(F276)-1)),IF(RIGHT(F276,1)="M",1000000*VALUE(LEFT(F276,LEN(F276)-1)),IF(RIGHT(F276,1)="B",1000000000*VALUE(LEFT(F276,LEN(F276)-1)),IF(RIGHT(F276,1)="%",0.01*VALUE(LEFT(F276,LEN(F276)-1)),IF(RIGHT(F276,1)="k",1000*VALUE(LEFT(F276,LEN(F276)-1)),VALUE(SUBSTITUTE(F276,",",""))))))))),"N/A")</f>
        <v/>
      </c>
      <c r="N276">
        <f>IFERROR(IF(TRIM(G276)="-", "N/A", IF(RIGHT(G276,1)=")",IF(RIGHT(G276,2)="T)",-1000000000000*VALUE(MID(G276,2,LEN(G276)-3)),IF(RIGHT(G276,2)="M)",-1000000*VALUE(MID(G276,2,LEN(G276)-3)),IF(RIGHT(G276,2)="B)",-1000000000*VALUE(MID(G276,2,LEN(G276)-3)),IF(RIGHT(G276,2)="k)",-1000*VALUE(MID(G276,2,LEN(G276)-3)),VALUE(SUBSTITUTE(G276,",","")))))),IF(RIGHT(G276,1)="T",1000000000000*VALUE(LEFT(G276,LEN(G276)-1)),IF(RIGHT(G276,1)="M",1000000*VALUE(LEFT(G276,LEN(G276)-1)),IF(RIGHT(G276,1)="B",1000000000*VALUE(LEFT(G276,LEN(G276)-1)),IF(RIGHT(G276,1)="%",0.01*VALUE(LEFT(G276,LEN(G276)-1)),IF(RIGHT(G276,1)="k",1000*VALUE(LEFT(G276,LEN(G276)-1)),VALUE(SUBSTITUTE(G276,",",""))))))))),"N/A")</f>
        <v/>
      </c>
      <c r="P276">
        <f>MAX(J276:N276)</f>
        <v/>
      </c>
      <c r="Q276">
        <f>IFERROR(J144+MATCH(P276,J276:N276,0)-1,"")</f>
        <v/>
      </c>
      <c r="R276">
        <f>IF(Q276="","",MIN(J276:N276))</f>
        <v/>
      </c>
      <c r="S276">
        <f>IFERROR(J144+MATCH(R276,J276:N276,0)-1,"")</f>
        <v/>
      </c>
      <c r="T276">
        <f>IFERROR(AVERAGE(J276:N276),"")</f>
        <v/>
      </c>
      <c r="U276">
        <f>IFERROR(STDEV(J276:N276),"")</f>
        <v/>
      </c>
      <c r="V276">
        <f>IFERROR(IF(C276="-","",IF(ISBLANK(B276),"",IF(OR(ISNUMBER(FIND("Growth",B276)),ISNUMBER(FIND("Margin",B276))),"",(J276-T276)/U276))),"")</f>
        <v/>
      </c>
      <c r="W276">
        <f>IFERROR(IF(OR(D276="-",ISBLANK(D276)),"",(K276-T276)/U276),"")</f>
        <v/>
      </c>
      <c r="X276">
        <f>IFERROR(IF(OR(E276="-",ISBLANK(E276)),"",(L276-T276)/U276),"")</f>
        <v/>
      </c>
      <c r="Y276">
        <f>IFERROR(IF(OR(F276="-",ISBLANK(F276)),"",(M276-T276)/U276),"")</f>
        <v/>
      </c>
      <c r="Z276">
        <f>IFERROR(IF(OR(G276="-",ISBLANK(G276)),"",(N276-T276)/U276),"")</f>
        <v/>
      </c>
      <c r="AA276">
        <f>IF(MAX(MAX(V276:Z276),ABS(MIN(V276:Z276)))=ABS(MIN(V276:Z276)),MIN(V276:Z276),MAX(V276:Z276))</f>
        <v/>
      </c>
      <c r="AB276">
        <f>IFERROR(V144+MATCH(AA276,V276:Z276,0)-1,"")</f>
        <v/>
      </c>
      <c r="AC276">
        <f>IF(AB276&lt;&gt;"",IF(S276=AB276,"Low",IF(AB276=Q276,"High","")),"")</f>
        <v/>
      </c>
      <c r="AE276">
        <f>IF(ISNUMBER(MATCH("N/A",J276:N276,0)),"",IFERROR((5 * SUMPRODUCT(J144:N144,J276:N276) - PRODUCT(SUM(J144:N144),SUM(J276:N276))) / ((5 * SUM((J144^2)+(K144^2)+(L144^2)+(M144^2)+(N144^2))) - SUM(J144:N144)^2),""))</f>
        <v/>
      </c>
      <c r="AF276">
        <f>IFERROR(CORREL(J144:N144,J276:N276),"")</f>
        <v/>
      </c>
      <c r="AZ276">
        <f>IF(Q276=S276,0,1)</f>
        <v/>
      </c>
      <c r="BA276">
        <f>IF(AZ276=1,IF(Q276="","",IF(Q276=N144,"Yes","No")),"")</f>
        <v/>
      </c>
      <c r="BB276">
        <f>IF(BA276="Yes",P276,"")</f>
        <v/>
      </c>
      <c r="BC276">
        <f>IF(AZ276=1,IF(S276="","",IF(S276=N144,"Yes","No")),"")</f>
        <v/>
      </c>
      <c r="BD276">
        <f>IF(BC276="Yes",R276,"")</f>
        <v/>
      </c>
      <c r="BE276">
        <f>IFERROR(IF(SIGN(AE276)=1,"Increasing",IF(SIGN(AE276)=-1,"Decreasing","")),"")</f>
        <v/>
      </c>
      <c r="BF276">
        <f>IF(OR(AND(BE276="Increasing",BA276="Yes"),AND(BE276="Decreasing",BC276="Yes")),"Yes","No")</f>
        <v/>
      </c>
      <c r="BG276">
        <f>IF(I276="pos_trend","Yes","No")</f>
        <v/>
      </c>
      <c r="BH276">
        <f>IF(AF276&lt;&gt;"",IF(ABS(AF276)&gt;0.8,"Yes","No"),"")</f>
        <v/>
      </c>
    </row>
    <row r="277" spans="1:60">
      <c s="1" r="A277" t="n">
        <v>30</v>
      </c>
      <c r="B277" t="s">
        <v>718</v>
      </c>
      <c r="C277" t="s">
        <v>2188</v>
      </c>
      <c r="D277" t="s">
        <v>2189</v>
      </c>
      <c r="E277" t="s">
        <v>2190</v>
      </c>
      <c r="F277" t="s">
        <v>2191</v>
      </c>
      <c r="G277" t="s">
        <v>2192</v>
      </c>
      <c r="H277" t="s"/>
      <c r="I277">
        <f>IF(AND(K277&gt; J277, L277&gt; K277, M277&gt; L277, N277&gt; M277), "pos_trend", IF(AND(K277&lt; J277, L277&lt; K277, M277&lt; L277, N277&lt; M277), "neg_trend", "N/A"))</f>
        <v/>
      </c>
      <c r="J277">
        <f>IFERROR(IF(TRIM(C277)="-", "N/A", IF(RIGHT(C277,1)=")",IF(RIGHT(C277,2)="T)",-1000000000000*VALUE(MID(C277,2,LEN(C277)-3)),IF(RIGHT(C277,2)="M)",-1000000*VALUE(MID(C277,2,LEN(C277)-3)),IF(RIGHT(C277,2)="B)",-1000000000*VALUE(MID(C277,2,LEN(C277)-3)),IF(RIGHT(C277,2)="k)",-1000*VALUE(MID(C277,2,LEN(C277)-3)),VALUE(SUBSTITUTE(C277,",","")))))),IF(RIGHT(C277,1)="T",1000000000000*VALUE(LEFT(C277,LEN(C277)-1)),IF(RIGHT(C277,1)="M",1000000*VALUE(LEFT(C277,LEN(C277)-1)),IF(RIGHT(C277,1)="B",1000000000*VALUE(LEFT(C277,LEN(C277)-1)),IF(RIGHT(C277,1)="%",0.01*VALUE(LEFT(C277,LEN(C277)-1)),IF(RIGHT(C277,1)="k",1000*VALUE(LEFT(C277,LEN(C277)-1)),VALUE(SUBSTITUTE(C277,",",""))))))))),"N/A")</f>
        <v/>
      </c>
      <c r="K277">
        <f>IFERROR(IF(TRIM(D277)="-", "N/A", IF(RIGHT(D277,1)=")",IF(RIGHT(D277,2)="T)",-1000000000000*VALUE(MID(D277,2,LEN(D277)-3)),IF(RIGHT(D277,2)="M)",-1000000*VALUE(MID(D277,2,LEN(D277)-3)),IF(RIGHT(D277,2)="B)",-1000000000*VALUE(MID(D277,2,LEN(D277)-3)),IF(RIGHT(D277,2)="k)",-1000*VALUE(MID(D277,2,LEN(D277)-3)),VALUE(SUBSTITUTE(D277,",","")))))),IF(RIGHT(D277,1)="T",1000000000000*VALUE(LEFT(D277,LEN(D277)-1)),IF(RIGHT(D277,1)="M",1000000*VALUE(LEFT(D277,LEN(D277)-1)),IF(RIGHT(D277,1)="B",1000000000*VALUE(LEFT(D277,LEN(D277)-1)),IF(RIGHT(D277,1)="%",0.01*VALUE(LEFT(D277,LEN(D277)-1)),IF(RIGHT(D277,1)="k",1000*VALUE(LEFT(D277,LEN(D277)-1)),VALUE(SUBSTITUTE(D277,",",""))))))))),"N/A")</f>
        <v/>
      </c>
      <c r="L277">
        <f>IFERROR(IF(TRIM(E277)="-", "N/A", IF(RIGHT(E277,1)=")",IF(RIGHT(E277,2)="T)",-1000000000000*VALUE(MID(E277,2,LEN(E277)-3)),IF(RIGHT(E277,2)="M)",-1000000*VALUE(MID(E277,2,LEN(E277)-3)),IF(RIGHT(E277,2)="B)",-1000000000*VALUE(MID(E277,2,LEN(E277)-3)),IF(RIGHT(E277,2)="k)",-1000*VALUE(MID(E277,2,LEN(E277)-3)),VALUE(SUBSTITUTE(E277,",","")))))),IF(RIGHT(E277,1)="T",1000000000000*VALUE(LEFT(E277,LEN(E277)-1)),IF(RIGHT(E277,1)="M",1000000*VALUE(LEFT(E277,LEN(E277)-1)),IF(RIGHT(E277,1)="B",1000000000*VALUE(LEFT(E277,LEN(E277)-1)),IF(RIGHT(E277,1)="%",0.01*VALUE(LEFT(E277,LEN(E277)-1)),IF(RIGHT(E277,1)="k",1000*VALUE(LEFT(E277,LEN(E277)-1)),VALUE(SUBSTITUTE(E277,",",""))))))))),"N/A")</f>
        <v/>
      </c>
      <c r="M277">
        <f>IFERROR(IF(TRIM(F277)="-", "N/A", IF(RIGHT(F277,1)=")",IF(RIGHT(F277,2)="T)",-1000000000000*VALUE(MID(F277,2,LEN(F277)-3)),IF(RIGHT(F277,2)="M)",-1000000*VALUE(MID(F277,2,LEN(F277)-3)),IF(RIGHT(F277,2)="B)",-1000000000*VALUE(MID(F277,2,LEN(F277)-3)),IF(RIGHT(F277,2)="k)",-1000*VALUE(MID(F277,2,LEN(F277)-3)),VALUE(SUBSTITUTE(F277,",","")))))),IF(RIGHT(F277,1)="T",1000000000000*VALUE(LEFT(F277,LEN(F277)-1)),IF(RIGHT(F277,1)="M",1000000*VALUE(LEFT(F277,LEN(F277)-1)),IF(RIGHT(F277,1)="B",1000000000*VALUE(LEFT(F277,LEN(F277)-1)),IF(RIGHT(F277,1)="%",0.01*VALUE(LEFT(F277,LEN(F277)-1)),IF(RIGHT(F277,1)="k",1000*VALUE(LEFT(F277,LEN(F277)-1)),VALUE(SUBSTITUTE(F277,",",""))))))))),"N/A")</f>
        <v/>
      </c>
      <c r="N277">
        <f>IFERROR(IF(TRIM(G277)="-", "N/A", IF(RIGHT(G277,1)=")",IF(RIGHT(G277,2)="T)",-1000000000000*VALUE(MID(G277,2,LEN(G277)-3)),IF(RIGHT(G277,2)="M)",-1000000*VALUE(MID(G277,2,LEN(G277)-3)),IF(RIGHT(G277,2)="B)",-1000000000*VALUE(MID(G277,2,LEN(G277)-3)),IF(RIGHT(G277,2)="k)",-1000*VALUE(MID(G277,2,LEN(G277)-3)),VALUE(SUBSTITUTE(G277,",","")))))),IF(RIGHT(G277,1)="T",1000000000000*VALUE(LEFT(G277,LEN(G277)-1)),IF(RIGHT(G277,1)="M",1000000*VALUE(LEFT(G277,LEN(G277)-1)),IF(RIGHT(G277,1)="B",1000000000*VALUE(LEFT(G277,LEN(G277)-1)),IF(RIGHT(G277,1)="%",0.01*VALUE(LEFT(G277,LEN(G277)-1)),IF(RIGHT(G277,1)="k",1000*VALUE(LEFT(G277,LEN(G277)-1)),VALUE(SUBSTITUTE(G277,",",""))))))))),"N/A")</f>
        <v/>
      </c>
      <c r="P277">
        <f>MAX(J277:N277)</f>
        <v/>
      </c>
      <c r="Q277">
        <f>IFERROR(J144+MATCH(P277,J277:N277,0)-1,"")</f>
        <v/>
      </c>
      <c r="R277">
        <f>IF(Q277="","",MIN(J277:N277))</f>
        <v/>
      </c>
      <c r="S277">
        <f>IFERROR(J144+MATCH(R277,J277:N277,0)-1,"")</f>
        <v/>
      </c>
      <c r="T277">
        <f>IFERROR(AVERAGE(J277:N277),"")</f>
        <v/>
      </c>
      <c r="U277">
        <f>IFERROR(STDEV(J277:N277),"")</f>
        <v/>
      </c>
      <c r="V277">
        <f>IFERROR(IF(C277="-","",IF(ISBLANK(B277),"",IF(OR(ISNUMBER(FIND("Growth",B277)),ISNUMBER(FIND("Margin",B277))),"",(J277-T277)/U277))),"")</f>
        <v/>
      </c>
      <c r="W277">
        <f>IFERROR(IF(OR(D277="-",ISBLANK(D277)),"",(K277-T277)/U277),"")</f>
        <v/>
      </c>
      <c r="X277">
        <f>IFERROR(IF(OR(E277="-",ISBLANK(E277)),"",(L277-T277)/U277),"")</f>
        <v/>
      </c>
      <c r="Y277">
        <f>IFERROR(IF(OR(F277="-",ISBLANK(F277)),"",(M277-T277)/U277),"")</f>
        <v/>
      </c>
      <c r="Z277">
        <f>IFERROR(IF(OR(G277="-",ISBLANK(G277)),"",(N277-T277)/U277),"")</f>
        <v/>
      </c>
      <c r="AA277">
        <f>IF(MAX(MAX(V277:Z277),ABS(MIN(V277:Z277)))=ABS(MIN(V277:Z277)),MIN(V277:Z277),MAX(V277:Z277))</f>
        <v/>
      </c>
      <c r="AB277">
        <f>IFERROR(V144+MATCH(AA277,V277:Z277,0)-1,"")</f>
        <v/>
      </c>
      <c r="AC277">
        <f>IF(AB277&lt;&gt;"",IF(S277=AB277,"Low",IF(AB277=Q277,"High","")),"")</f>
        <v/>
      </c>
      <c r="AE277">
        <f>IF(ISNUMBER(MATCH("N/A",J277:N277,0)),"",IFERROR((5 * SUMPRODUCT(J144:N144,J277:N277) - PRODUCT(SUM(J144:N144),SUM(J277:N277))) / ((5 * SUM((J144^2)+(K144^2)+(L144^2)+(M144^2)+(N144^2))) - SUM(J144:N144)^2),""))</f>
        <v/>
      </c>
      <c r="AF277">
        <f>IFERROR(CORREL(J144:N144,J277:N277),"")</f>
        <v/>
      </c>
      <c r="AZ277">
        <f>IF(Q277=S277,0,1)</f>
        <v/>
      </c>
      <c r="BA277">
        <f>IF(AZ277=1,IF(Q277="","",IF(Q277=N144,"Yes","No")),"")</f>
        <v/>
      </c>
      <c r="BB277">
        <f>IF(BA277="Yes",P277,"")</f>
        <v/>
      </c>
      <c r="BC277">
        <f>IF(AZ277=1,IF(S277="","",IF(S277=N144,"Yes","No")),"")</f>
        <v/>
      </c>
      <c r="BD277">
        <f>IF(BC277="Yes",R277,"")</f>
        <v/>
      </c>
      <c r="BE277">
        <f>IFERROR(IF(SIGN(AE277)=1,"Increasing",IF(SIGN(AE277)=-1,"Decreasing","")),"")</f>
        <v/>
      </c>
      <c r="BF277">
        <f>IF(OR(AND(BE277="Increasing",BA277="Yes"),AND(BE277="Decreasing",BC277="Yes")),"Yes","No")</f>
        <v/>
      </c>
      <c r="BG277">
        <f>IF(I277="pos_trend","Yes","No")</f>
        <v/>
      </c>
      <c r="BH277">
        <f>IF(AF277&lt;&gt;"",IF(ABS(AF277)&gt;0.8,"Yes","No"),"")</f>
        <v/>
      </c>
    </row>
    <row r="278" spans="1:60">
      <c s="1" r="A278" t="n">
        <v>31</v>
      </c>
      <c r="B278" t="s">
        <v>720</v>
      </c>
      <c r="C278" t="s">
        <v>2193</v>
      </c>
      <c r="D278" t="s">
        <v>2194</v>
      </c>
      <c r="E278" t="s">
        <v>2195</v>
      </c>
      <c r="F278" t="s">
        <v>270</v>
      </c>
      <c r="G278" t="s">
        <v>2070</v>
      </c>
      <c r="H278" t="s"/>
      <c r="I278">
        <f>IF(AND(K278&gt; J278, L278&gt; K278, M278&gt; L278, N278&gt; M278), "pos_trend", IF(AND(K278&lt; J278, L278&lt; K278, M278&lt; L278, N278&lt; M278), "neg_trend", "N/A"))</f>
        <v/>
      </c>
      <c r="J278">
        <f>IFERROR(IF(TRIM(C278)="-", "N/A", IF(RIGHT(C278,1)=")",IF(RIGHT(C278,2)="T)",-1000000000000*VALUE(MID(C278,2,LEN(C278)-3)),IF(RIGHT(C278,2)="M)",-1000000*VALUE(MID(C278,2,LEN(C278)-3)),IF(RIGHT(C278,2)="B)",-1000000000*VALUE(MID(C278,2,LEN(C278)-3)),IF(RIGHT(C278,2)="k)",-1000*VALUE(MID(C278,2,LEN(C278)-3)),VALUE(SUBSTITUTE(C278,",","")))))),IF(RIGHT(C278,1)="T",1000000000000*VALUE(LEFT(C278,LEN(C278)-1)),IF(RIGHT(C278,1)="M",1000000*VALUE(LEFT(C278,LEN(C278)-1)),IF(RIGHT(C278,1)="B",1000000000*VALUE(LEFT(C278,LEN(C278)-1)),IF(RIGHT(C278,1)="%",0.01*VALUE(LEFT(C278,LEN(C278)-1)),IF(RIGHT(C278,1)="k",1000*VALUE(LEFT(C278,LEN(C278)-1)),VALUE(SUBSTITUTE(C278,",",""))))))))),"N/A")</f>
        <v/>
      </c>
      <c r="K278">
        <f>IFERROR(IF(TRIM(D278)="-", "N/A", IF(RIGHT(D278,1)=")",IF(RIGHT(D278,2)="T)",-1000000000000*VALUE(MID(D278,2,LEN(D278)-3)),IF(RIGHT(D278,2)="M)",-1000000*VALUE(MID(D278,2,LEN(D278)-3)),IF(RIGHT(D278,2)="B)",-1000000000*VALUE(MID(D278,2,LEN(D278)-3)),IF(RIGHT(D278,2)="k)",-1000*VALUE(MID(D278,2,LEN(D278)-3)),VALUE(SUBSTITUTE(D278,",","")))))),IF(RIGHT(D278,1)="T",1000000000000*VALUE(LEFT(D278,LEN(D278)-1)),IF(RIGHT(D278,1)="M",1000000*VALUE(LEFT(D278,LEN(D278)-1)),IF(RIGHT(D278,1)="B",1000000000*VALUE(LEFT(D278,LEN(D278)-1)),IF(RIGHT(D278,1)="%",0.01*VALUE(LEFT(D278,LEN(D278)-1)),IF(RIGHT(D278,1)="k",1000*VALUE(LEFT(D278,LEN(D278)-1)),VALUE(SUBSTITUTE(D278,",",""))))))))),"N/A")</f>
        <v/>
      </c>
      <c r="L278">
        <f>IFERROR(IF(TRIM(E278)="-", "N/A", IF(RIGHT(E278,1)=")",IF(RIGHT(E278,2)="T)",-1000000000000*VALUE(MID(E278,2,LEN(E278)-3)),IF(RIGHT(E278,2)="M)",-1000000*VALUE(MID(E278,2,LEN(E278)-3)),IF(RIGHT(E278,2)="B)",-1000000000*VALUE(MID(E278,2,LEN(E278)-3)),IF(RIGHT(E278,2)="k)",-1000*VALUE(MID(E278,2,LEN(E278)-3)),VALUE(SUBSTITUTE(E278,",","")))))),IF(RIGHT(E278,1)="T",1000000000000*VALUE(LEFT(E278,LEN(E278)-1)),IF(RIGHT(E278,1)="M",1000000*VALUE(LEFT(E278,LEN(E278)-1)),IF(RIGHT(E278,1)="B",1000000000*VALUE(LEFT(E278,LEN(E278)-1)),IF(RIGHT(E278,1)="%",0.01*VALUE(LEFT(E278,LEN(E278)-1)),IF(RIGHT(E278,1)="k",1000*VALUE(LEFT(E278,LEN(E278)-1)),VALUE(SUBSTITUTE(E278,",",""))))))))),"N/A")</f>
        <v/>
      </c>
      <c r="M278">
        <f>IFERROR(IF(TRIM(F278)="-", "N/A", IF(RIGHT(F278,1)=")",IF(RIGHT(F278,2)="T)",-1000000000000*VALUE(MID(F278,2,LEN(F278)-3)),IF(RIGHT(F278,2)="M)",-1000000*VALUE(MID(F278,2,LEN(F278)-3)),IF(RIGHT(F278,2)="B)",-1000000000*VALUE(MID(F278,2,LEN(F278)-3)),IF(RIGHT(F278,2)="k)",-1000*VALUE(MID(F278,2,LEN(F278)-3)),VALUE(SUBSTITUTE(F278,",","")))))),IF(RIGHT(F278,1)="T",1000000000000*VALUE(LEFT(F278,LEN(F278)-1)),IF(RIGHT(F278,1)="M",1000000*VALUE(LEFT(F278,LEN(F278)-1)),IF(RIGHT(F278,1)="B",1000000000*VALUE(LEFT(F278,LEN(F278)-1)),IF(RIGHT(F278,1)="%",0.01*VALUE(LEFT(F278,LEN(F278)-1)),IF(RIGHT(F278,1)="k",1000*VALUE(LEFT(F278,LEN(F278)-1)),VALUE(SUBSTITUTE(F278,",",""))))))))),"N/A")</f>
        <v/>
      </c>
      <c r="N278">
        <f>IFERROR(IF(TRIM(G278)="-", "N/A", IF(RIGHT(G278,1)=")",IF(RIGHT(G278,2)="T)",-1000000000000*VALUE(MID(G278,2,LEN(G278)-3)),IF(RIGHT(G278,2)="M)",-1000000*VALUE(MID(G278,2,LEN(G278)-3)),IF(RIGHT(G278,2)="B)",-1000000000*VALUE(MID(G278,2,LEN(G278)-3)),IF(RIGHT(G278,2)="k)",-1000*VALUE(MID(G278,2,LEN(G278)-3)),VALUE(SUBSTITUTE(G278,",","")))))),IF(RIGHT(G278,1)="T",1000000000000*VALUE(LEFT(G278,LEN(G278)-1)),IF(RIGHT(G278,1)="M",1000000*VALUE(LEFT(G278,LEN(G278)-1)),IF(RIGHT(G278,1)="B",1000000000*VALUE(LEFT(G278,LEN(G278)-1)),IF(RIGHT(G278,1)="%",0.01*VALUE(LEFT(G278,LEN(G278)-1)),IF(RIGHT(G278,1)="k",1000*VALUE(LEFT(G278,LEN(G278)-1)),VALUE(SUBSTITUTE(G278,",",""))))))))),"N/A")</f>
        <v/>
      </c>
      <c r="P278">
        <f>MAX(J278:N278)</f>
        <v/>
      </c>
      <c r="Q278">
        <f>IFERROR(J144+MATCH(P278,J278:N278,0)-1,"")</f>
        <v/>
      </c>
      <c r="R278">
        <f>IF(Q278="","",MIN(J278:N278))</f>
        <v/>
      </c>
      <c r="S278">
        <f>IFERROR(J144+MATCH(R278,J278:N278,0)-1,"")</f>
        <v/>
      </c>
      <c r="T278">
        <f>IFERROR(AVERAGE(J278:N278),"")</f>
        <v/>
      </c>
      <c r="U278">
        <f>IFERROR(STDEV(J278:N278),"")</f>
        <v/>
      </c>
      <c r="V278">
        <f>IFERROR(IF(C278="-","",IF(ISBLANK(B278),"",IF(OR(ISNUMBER(FIND("Growth",B278)),ISNUMBER(FIND("Margin",B278))),"",(J278-T278)/U278))),"")</f>
        <v/>
      </c>
      <c r="W278">
        <f>IFERROR(IF(OR(D278="-",ISBLANK(D278)),"",(K278-T278)/U278),"")</f>
        <v/>
      </c>
      <c r="X278">
        <f>IFERROR(IF(OR(E278="-",ISBLANK(E278)),"",(L278-T278)/U278),"")</f>
        <v/>
      </c>
      <c r="Y278">
        <f>IFERROR(IF(OR(F278="-",ISBLANK(F278)),"",(M278-T278)/U278),"")</f>
        <v/>
      </c>
      <c r="Z278">
        <f>IFERROR(IF(OR(G278="-",ISBLANK(G278)),"",(N278-T278)/U278),"")</f>
        <v/>
      </c>
      <c r="AA278">
        <f>IF(MAX(MAX(V278:Z278),ABS(MIN(V278:Z278)))=ABS(MIN(V278:Z278)),MIN(V278:Z278),MAX(V278:Z278))</f>
        <v/>
      </c>
      <c r="AB278">
        <f>IFERROR(V144+MATCH(AA278,V278:Z278,0)-1,"")</f>
        <v/>
      </c>
      <c r="AC278">
        <f>IF(AB278&lt;&gt;"",IF(S278=AB278,"Low",IF(AB278=Q278,"High","")),"")</f>
        <v/>
      </c>
      <c r="AE278">
        <f>IF(ISNUMBER(MATCH("N/A",J278:N278,0)),"",IFERROR((5 * SUMPRODUCT(J144:N144,J278:N278) - PRODUCT(SUM(J144:N144),SUM(J278:N278))) / ((5 * SUM((J144^2)+(K144^2)+(L144^2)+(M144^2)+(N144^2))) - SUM(J144:N144)^2),""))</f>
        <v/>
      </c>
      <c r="AF278">
        <f>IFERROR(CORREL(J144:N144,J278:N278),"")</f>
        <v/>
      </c>
      <c r="AZ278">
        <f>IF(Q278=S278,0,1)</f>
        <v/>
      </c>
      <c r="BA278">
        <f>IF(AZ278=1,IF(Q278="","",IF(Q278=N144,"Yes","No")),"")</f>
        <v/>
      </c>
      <c r="BB278">
        <f>IF(BA278="Yes",P278,"")</f>
        <v/>
      </c>
      <c r="BC278">
        <f>IF(AZ278=1,IF(S278="","",IF(S278=N144,"Yes","No")),"")</f>
        <v/>
      </c>
      <c r="BD278">
        <f>IF(BC278="Yes",R278,"")</f>
        <v/>
      </c>
      <c r="BE278">
        <f>IFERROR(IF(SIGN(AE278)=1,"Increasing",IF(SIGN(AE278)=-1,"Decreasing","")),"")</f>
        <v/>
      </c>
      <c r="BF278">
        <f>IF(OR(AND(BE278="Increasing",BA278="Yes"),AND(BE278="Decreasing",BC278="Yes")),"Yes","No")</f>
        <v/>
      </c>
      <c r="BG278">
        <f>IF(I278="pos_trend","Yes","No")</f>
        <v/>
      </c>
      <c r="BH278">
        <f>IF(AF278&lt;&gt;"",IF(ABS(AF278)&gt;0.8,"Yes","No"),"")</f>
        <v/>
      </c>
    </row>
    <row r="279" spans="1:60">
      <c s="1" r="A279" t="n">
        <v>32</v>
      </c>
      <c r="B279" t="s">
        <v>724</v>
      </c>
      <c r="C279" t="s">
        <v>264</v>
      </c>
      <c r="D279" t="s">
        <v>264</v>
      </c>
      <c r="E279" t="s">
        <v>264</v>
      </c>
      <c r="F279" t="s">
        <v>264</v>
      </c>
      <c r="G279" t="s">
        <v>264</v>
      </c>
      <c r="H279" t="s"/>
      <c r="I279">
        <f>IF(AND(K279&gt; J279, L279&gt; K279, M279&gt; L279, N279&gt; M279), "pos_trend", IF(AND(K279&lt; J279, L279&lt; K279, M279&lt; L279, N279&lt; M279), "neg_trend", "N/A"))</f>
        <v/>
      </c>
      <c r="J279">
        <f>IFERROR(IF(TRIM(C279)="-", "N/A", IF(RIGHT(C279,1)=")",IF(RIGHT(C279,2)="T)",-1000000000000*VALUE(MID(C279,2,LEN(C279)-3)),IF(RIGHT(C279,2)="M)",-1000000*VALUE(MID(C279,2,LEN(C279)-3)),IF(RIGHT(C279,2)="B)",-1000000000*VALUE(MID(C279,2,LEN(C279)-3)),IF(RIGHT(C279,2)="k)",-1000*VALUE(MID(C279,2,LEN(C279)-3)),VALUE(SUBSTITUTE(C279,",","")))))),IF(RIGHT(C279,1)="T",1000000000000*VALUE(LEFT(C279,LEN(C279)-1)),IF(RIGHT(C279,1)="M",1000000*VALUE(LEFT(C279,LEN(C279)-1)),IF(RIGHT(C279,1)="B",1000000000*VALUE(LEFT(C279,LEN(C279)-1)),IF(RIGHT(C279,1)="%",0.01*VALUE(LEFT(C279,LEN(C279)-1)),IF(RIGHT(C279,1)="k",1000*VALUE(LEFT(C279,LEN(C279)-1)),VALUE(SUBSTITUTE(C279,",",""))))))))),"N/A")</f>
        <v/>
      </c>
      <c r="K279">
        <f>IFERROR(IF(TRIM(D279)="-", "N/A", IF(RIGHT(D279,1)=")",IF(RIGHT(D279,2)="T)",-1000000000000*VALUE(MID(D279,2,LEN(D279)-3)),IF(RIGHT(D279,2)="M)",-1000000*VALUE(MID(D279,2,LEN(D279)-3)),IF(RIGHT(D279,2)="B)",-1000000000*VALUE(MID(D279,2,LEN(D279)-3)),IF(RIGHT(D279,2)="k)",-1000*VALUE(MID(D279,2,LEN(D279)-3)),VALUE(SUBSTITUTE(D279,",","")))))),IF(RIGHT(D279,1)="T",1000000000000*VALUE(LEFT(D279,LEN(D279)-1)),IF(RIGHT(D279,1)="M",1000000*VALUE(LEFT(D279,LEN(D279)-1)),IF(RIGHT(D279,1)="B",1000000000*VALUE(LEFT(D279,LEN(D279)-1)),IF(RIGHT(D279,1)="%",0.01*VALUE(LEFT(D279,LEN(D279)-1)),IF(RIGHT(D279,1)="k",1000*VALUE(LEFT(D279,LEN(D279)-1)),VALUE(SUBSTITUTE(D279,",",""))))))))),"N/A")</f>
        <v/>
      </c>
      <c r="L279">
        <f>IFERROR(IF(TRIM(E279)="-", "N/A", IF(RIGHT(E279,1)=")",IF(RIGHT(E279,2)="T)",-1000000000000*VALUE(MID(E279,2,LEN(E279)-3)),IF(RIGHT(E279,2)="M)",-1000000*VALUE(MID(E279,2,LEN(E279)-3)),IF(RIGHT(E279,2)="B)",-1000000000*VALUE(MID(E279,2,LEN(E279)-3)),IF(RIGHT(E279,2)="k)",-1000*VALUE(MID(E279,2,LEN(E279)-3)),VALUE(SUBSTITUTE(E279,",","")))))),IF(RIGHT(E279,1)="T",1000000000000*VALUE(LEFT(E279,LEN(E279)-1)),IF(RIGHT(E279,1)="M",1000000*VALUE(LEFT(E279,LEN(E279)-1)),IF(RIGHT(E279,1)="B",1000000000*VALUE(LEFT(E279,LEN(E279)-1)),IF(RIGHT(E279,1)="%",0.01*VALUE(LEFT(E279,LEN(E279)-1)),IF(RIGHT(E279,1)="k",1000*VALUE(LEFT(E279,LEN(E279)-1)),VALUE(SUBSTITUTE(E279,",",""))))))))),"N/A")</f>
        <v/>
      </c>
      <c r="M279">
        <f>IFERROR(IF(TRIM(F279)="-", "N/A", IF(RIGHT(F279,1)=")",IF(RIGHT(F279,2)="T)",-1000000000000*VALUE(MID(F279,2,LEN(F279)-3)),IF(RIGHT(F279,2)="M)",-1000000*VALUE(MID(F279,2,LEN(F279)-3)),IF(RIGHT(F279,2)="B)",-1000000000*VALUE(MID(F279,2,LEN(F279)-3)),IF(RIGHT(F279,2)="k)",-1000*VALUE(MID(F279,2,LEN(F279)-3)),VALUE(SUBSTITUTE(F279,",","")))))),IF(RIGHT(F279,1)="T",1000000000000*VALUE(LEFT(F279,LEN(F279)-1)),IF(RIGHT(F279,1)="M",1000000*VALUE(LEFT(F279,LEN(F279)-1)),IF(RIGHT(F279,1)="B",1000000000*VALUE(LEFT(F279,LEN(F279)-1)),IF(RIGHT(F279,1)="%",0.01*VALUE(LEFT(F279,LEN(F279)-1)),IF(RIGHT(F279,1)="k",1000*VALUE(LEFT(F279,LEN(F279)-1)),VALUE(SUBSTITUTE(F279,",",""))))))))),"N/A")</f>
        <v/>
      </c>
      <c r="N279">
        <f>IFERROR(IF(TRIM(G279)="-", "N/A", IF(RIGHT(G279,1)=")",IF(RIGHT(G279,2)="T)",-1000000000000*VALUE(MID(G279,2,LEN(G279)-3)),IF(RIGHT(G279,2)="M)",-1000000*VALUE(MID(G279,2,LEN(G279)-3)),IF(RIGHT(G279,2)="B)",-1000000000*VALUE(MID(G279,2,LEN(G279)-3)),IF(RIGHT(G279,2)="k)",-1000*VALUE(MID(G279,2,LEN(G279)-3)),VALUE(SUBSTITUTE(G279,",","")))))),IF(RIGHT(G279,1)="T",1000000000000*VALUE(LEFT(G279,LEN(G279)-1)),IF(RIGHT(G279,1)="M",1000000*VALUE(LEFT(G279,LEN(G279)-1)),IF(RIGHT(G279,1)="B",1000000000*VALUE(LEFT(G279,LEN(G279)-1)),IF(RIGHT(G279,1)="%",0.01*VALUE(LEFT(G279,LEN(G279)-1)),IF(RIGHT(G279,1)="k",1000*VALUE(LEFT(G279,LEN(G279)-1)),VALUE(SUBSTITUTE(G279,",",""))))))))),"N/A")</f>
        <v/>
      </c>
      <c r="P279">
        <f>MAX(J279:N279)</f>
        <v/>
      </c>
      <c r="Q279">
        <f>IFERROR(J144+MATCH(P279,J279:N279,0)-1,"")</f>
        <v/>
      </c>
      <c r="R279">
        <f>IF(Q279="","",MIN(J279:N279))</f>
        <v/>
      </c>
      <c r="S279">
        <f>IFERROR(J144+MATCH(R279,J279:N279,0)-1,"")</f>
        <v/>
      </c>
      <c r="T279">
        <f>IFERROR(AVERAGE(J279:N279),"")</f>
        <v/>
      </c>
      <c r="U279">
        <f>IFERROR(STDEV(J279:N279),"")</f>
        <v/>
      </c>
      <c r="V279">
        <f>IFERROR(IF(C279="-","",IF(ISBLANK(B279),"",IF(OR(ISNUMBER(FIND("Growth",B279)),ISNUMBER(FIND("Margin",B279))),"",(J279-T279)/U279))),"")</f>
        <v/>
      </c>
      <c r="W279">
        <f>IFERROR(IF(OR(D279="-",ISBLANK(D279)),"",(K279-T279)/U279),"")</f>
        <v/>
      </c>
      <c r="X279">
        <f>IFERROR(IF(OR(E279="-",ISBLANK(E279)),"",(L279-T279)/U279),"")</f>
        <v/>
      </c>
      <c r="Y279">
        <f>IFERROR(IF(OR(F279="-",ISBLANK(F279)),"",(M279-T279)/U279),"")</f>
        <v/>
      </c>
      <c r="Z279">
        <f>IFERROR(IF(OR(G279="-",ISBLANK(G279)),"",(N279-T279)/U279),"")</f>
        <v/>
      </c>
      <c r="AA279">
        <f>IF(MAX(MAX(V279:Z279),ABS(MIN(V279:Z279)))=ABS(MIN(V279:Z279)),MIN(V279:Z279),MAX(V279:Z279))</f>
        <v/>
      </c>
      <c r="AB279">
        <f>IFERROR(V144+MATCH(AA279,V279:Z279,0)-1,"")</f>
        <v/>
      </c>
      <c r="AC279">
        <f>IF(AB279&lt;&gt;"",IF(S279=AB279,"Low",IF(AB279=Q279,"High","")),"")</f>
        <v/>
      </c>
      <c r="AE279">
        <f>IF(ISNUMBER(MATCH("N/A",J279:N279,0)),"",IFERROR((5 * SUMPRODUCT(J144:N144,J279:N279) - PRODUCT(SUM(J144:N144),SUM(J279:N279))) / ((5 * SUM((J144^2)+(K144^2)+(L144^2)+(M144^2)+(N144^2))) - SUM(J144:N144)^2),""))</f>
        <v/>
      </c>
      <c r="AF279">
        <f>IFERROR(CORREL(J144:N144,J279:N279),"")</f>
        <v/>
      </c>
      <c r="AZ279">
        <f>IF(Q279=S279,0,1)</f>
        <v/>
      </c>
      <c r="BA279">
        <f>IF(AZ279=1,IF(Q279="","",IF(Q279=N144,"Yes","No")),"")</f>
        <v/>
      </c>
      <c r="BB279">
        <f>IF(BA279="Yes",P279,"")</f>
        <v/>
      </c>
      <c r="BC279">
        <f>IF(AZ279=1,IF(S279="","",IF(S279=N144,"Yes","No")),"")</f>
        <v/>
      </c>
      <c r="BD279">
        <f>IF(BC279="Yes",R279,"")</f>
        <v/>
      </c>
      <c r="BE279">
        <f>IFERROR(IF(SIGN(AE279)=1,"Increasing",IF(SIGN(AE279)=-1,"Decreasing","")),"")</f>
        <v/>
      </c>
      <c r="BF279">
        <f>IF(OR(AND(BE279="Increasing",BA279="Yes"),AND(BE279="Decreasing",BC279="Yes")),"Yes","No")</f>
        <v/>
      </c>
      <c r="BG279">
        <f>IF(I279="pos_trend","Yes","No")</f>
        <v/>
      </c>
      <c r="BH279">
        <f>IF(AF279&lt;&gt;"",IF(ABS(AF279)&gt;0.8,"Yes","No"),"")</f>
        <v/>
      </c>
    </row>
    <row r="280" spans="1:60">
      <c s="1" r="A280" t="n">
        <v>33</v>
      </c>
      <c r="B280" t="s">
        <v>725</v>
      </c>
      <c r="C280" t="s">
        <v>264</v>
      </c>
      <c r="D280" t="s">
        <v>2196</v>
      </c>
      <c r="E280" t="s">
        <v>2197</v>
      </c>
      <c r="F280" t="s">
        <v>2198</v>
      </c>
      <c r="G280" t="s">
        <v>2199</v>
      </c>
      <c r="H280" t="s"/>
      <c r="I280">
        <f>IF(AND(K280&gt; J280, L280&gt; K280, M280&gt; L280, N280&gt; M280), "pos_trend", IF(AND(K280&lt; J280, L280&lt; K280, M280&lt; L280, N280&lt; M280), "neg_trend", "N/A"))</f>
        <v/>
      </c>
      <c r="J280">
        <f>IFERROR(IF(TRIM(C280)="-", "N/A", IF(RIGHT(C280,1)=")",IF(RIGHT(C280,2)="T)",-1000000000000*VALUE(MID(C280,2,LEN(C280)-3)),IF(RIGHT(C280,2)="M)",-1000000*VALUE(MID(C280,2,LEN(C280)-3)),IF(RIGHT(C280,2)="B)",-1000000000*VALUE(MID(C280,2,LEN(C280)-3)),IF(RIGHT(C280,2)="k)",-1000*VALUE(MID(C280,2,LEN(C280)-3)),VALUE(SUBSTITUTE(C280,",","")))))),IF(RIGHT(C280,1)="T",1000000000000*VALUE(LEFT(C280,LEN(C280)-1)),IF(RIGHT(C280,1)="M",1000000*VALUE(LEFT(C280,LEN(C280)-1)),IF(RIGHT(C280,1)="B",1000000000*VALUE(LEFT(C280,LEN(C280)-1)),IF(RIGHT(C280,1)="%",0.01*VALUE(LEFT(C280,LEN(C280)-1)),IF(RIGHT(C280,1)="k",1000*VALUE(LEFT(C280,LEN(C280)-1)),VALUE(SUBSTITUTE(C280,",",""))))))))),"N/A")</f>
        <v/>
      </c>
      <c r="K280">
        <f>IFERROR(IF(TRIM(D280)="-", "N/A", IF(RIGHT(D280,1)=")",IF(RIGHT(D280,2)="T)",-1000000000000*VALUE(MID(D280,2,LEN(D280)-3)),IF(RIGHT(D280,2)="M)",-1000000*VALUE(MID(D280,2,LEN(D280)-3)),IF(RIGHT(D280,2)="B)",-1000000000*VALUE(MID(D280,2,LEN(D280)-3)),IF(RIGHT(D280,2)="k)",-1000*VALUE(MID(D280,2,LEN(D280)-3)),VALUE(SUBSTITUTE(D280,",","")))))),IF(RIGHT(D280,1)="T",1000000000000*VALUE(LEFT(D280,LEN(D280)-1)),IF(RIGHT(D280,1)="M",1000000*VALUE(LEFT(D280,LEN(D280)-1)),IF(RIGHT(D280,1)="B",1000000000*VALUE(LEFT(D280,LEN(D280)-1)),IF(RIGHT(D280,1)="%",0.01*VALUE(LEFT(D280,LEN(D280)-1)),IF(RIGHT(D280,1)="k",1000*VALUE(LEFT(D280,LEN(D280)-1)),VALUE(SUBSTITUTE(D280,",",""))))))))),"N/A")</f>
        <v/>
      </c>
      <c r="L280">
        <f>IFERROR(IF(TRIM(E280)="-", "N/A", IF(RIGHT(E280,1)=")",IF(RIGHT(E280,2)="T)",-1000000000000*VALUE(MID(E280,2,LEN(E280)-3)),IF(RIGHT(E280,2)="M)",-1000000*VALUE(MID(E280,2,LEN(E280)-3)),IF(RIGHT(E280,2)="B)",-1000000000*VALUE(MID(E280,2,LEN(E280)-3)),IF(RIGHT(E280,2)="k)",-1000*VALUE(MID(E280,2,LEN(E280)-3)),VALUE(SUBSTITUTE(E280,",","")))))),IF(RIGHT(E280,1)="T",1000000000000*VALUE(LEFT(E280,LEN(E280)-1)),IF(RIGHT(E280,1)="M",1000000*VALUE(LEFT(E280,LEN(E280)-1)),IF(RIGHT(E280,1)="B",1000000000*VALUE(LEFT(E280,LEN(E280)-1)),IF(RIGHT(E280,1)="%",0.01*VALUE(LEFT(E280,LEN(E280)-1)),IF(RIGHT(E280,1)="k",1000*VALUE(LEFT(E280,LEN(E280)-1)),VALUE(SUBSTITUTE(E280,",",""))))))))),"N/A")</f>
        <v/>
      </c>
      <c r="M280">
        <f>IFERROR(IF(TRIM(F280)="-", "N/A", IF(RIGHT(F280,1)=")",IF(RIGHT(F280,2)="T)",-1000000000000*VALUE(MID(F280,2,LEN(F280)-3)),IF(RIGHT(F280,2)="M)",-1000000*VALUE(MID(F280,2,LEN(F280)-3)),IF(RIGHT(F280,2)="B)",-1000000000*VALUE(MID(F280,2,LEN(F280)-3)),IF(RIGHT(F280,2)="k)",-1000*VALUE(MID(F280,2,LEN(F280)-3)),VALUE(SUBSTITUTE(F280,",","")))))),IF(RIGHT(F280,1)="T",1000000000000*VALUE(LEFT(F280,LEN(F280)-1)),IF(RIGHT(F280,1)="M",1000000*VALUE(LEFT(F280,LEN(F280)-1)),IF(RIGHT(F280,1)="B",1000000000*VALUE(LEFT(F280,LEN(F280)-1)),IF(RIGHT(F280,1)="%",0.01*VALUE(LEFT(F280,LEN(F280)-1)),IF(RIGHT(F280,1)="k",1000*VALUE(LEFT(F280,LEN(F280)-1)),VALUE(SUBSTITUTE(F280,",",""))))))))),"N/A")</f>
        <v/>
      </c>
      <c r="N280">
        <f>IFERROR(IF(TRIM(G280)="-", "N/A", IF(RIGHT(G280,1)=")",IF(RIGHT(G280,2)="T)",-1000000000000*VALUE(MID(G280,2,LEN(G280)-3)),IF(RIGHT(G280,2)="M)",-1000000*VALUE(MID(G280,2,LEN(G280)-3)),IF(RIGHT(G280,2)="B)",-1000000000*VALUE(MID(G280,2,LEN(G280)-3)),IF(RIGHT(G280,2)="k)",-1000*VALUE(MID(G280,2,LEN(G280)-3)),VALUE(SUBSTITUTE(G280,",","")))))),IF(RIGHT(G280,1)="T",1000000000000*VALUE(LEFT(G280,LEN(G280)-1)),IF(RIGHT(G280,1)="M",1000000*VALUE(LEFT(G280,LEN(G280)-1)),IF(RIGHT(G280,1)="B",1000000000*VALUE(LEFT(G280,LEN(G280)-1)),IF(RIGHT(G280,1)="%",0.01*VALUE(LEFT(G280,LEN(G280)-1)),IF(RIGHT(G280,1)="k",1000*VALUE(LEFT(G280,LEN(G280)-1)),VALUE(SUBSTITUTE(G280,",",""))))))))),"N/A")</f>
        <v/>
      </c>
      <c r="P280">
        <f>MAX(J280:N280)</f>
        <v/>
      </c>
      <c r="Q280">
        <f>IFERROR(J144+MATCH(P280,J280:N280,0)-1,"")</f>
        <v/>
      </c>
      <c r="R280">
        <f>IF(Q280="","",MIN(J280:N280))</f>
        <v/>
      </c>
      <c r="S280">
        <f>IFERROR(J144+MATCH(R280,J280:N280,0)-1,"")</f>
        <v/>
      </c>
      <c r="T280">
        <f>IFERROR(AVERAGE(J280:N280),"")</f>
        <v/>
      </c>
      <c r="U280">
        <f>IFERROR(STDEV(J280:N280),"")</f>
        <v/>
      </c>
      <c r="V280">
        <f>IFERROR(IF(C280="-","",IF(ISBLANK(B280),"",IF(OR(ISNUMBER(FIND("Growth",B280)),ISNUMBER(FIND("Margin",B280))),"",(J280-T280)/U280))),"")</f>
        <v/>
      </c>
      <c r="W280">
        <f>IFERROR(IF(OR(D280="-",ISBLANK(D280)),"",(K280-T280)/U280),"")</f>
        <v/>
      </c>
      <c r="X280">
        <f>IFERROR(IF(OR(E280="-",ISBLANK(E280)),"",(L280-T280)/U280),"")</f>
        <v/>
      </c>
      <c r="Y280">
        <f>IFERROR(IF(OR(F280="-",ISBLANK(F280)),"",(M280-T280)/U280),"")</f>
        <v/>
      </c>
      <c r="Z280">
        <f>IFERROR(IF(OR(G280="-",ISBLANK(G280)),"",(N280-T280)/U280),"")</f>
        <v/>
      </c>
      <c r="AA280">
        <f>IF(MAX(MAX(V280:Z280),ABS(MIN(V280:Z280)))=ABS(MIN(V280:Z280)),MIN(V280:Z280),MAX(V280:Z280))</f>
        <v/>
      </c>
      <c r="AB280">
        <f>IFERROR(V144+MATCH(AA280,V280:Z280,0)-1,"")</f>
        <v/>
      </c>
      <c r="AC280">
        <f>IF(AB280&lt;&gt;"",IF(S280=AB280,"Low",IF(AB280=Q280,"High","")),"")</f>
        <v/>
      </c>
      <c r="AE280">
        <f>IF(ISNUMBER(MATCH("N/A",J280:N280,0)),"",IFERROR((5 * SUMPRODUCT(J144:N144,J280:N280) - PRODUCT(SUM(J144:N144),SUM(J280:N280))) / ((5 * SUM((J144^2)+(K144^2)+(L144^2)+(M144^2)+(N144^2))) - SUM(J144:N144)^2),""))</f>
        <v/>
      </c>
      <c r="AF280">
        <f>IFERROR(CORREL(J144:N144,J280:N280),"")</f>
        <v/>
      </c>
      <c r="AZ280">
        <f>IF(Q280=S280,0,1)</f>
        <v/>
      </c>
      <c r="BA280">
        <f>IF(AZ280=1,IF(Q280="","",IF(Q280=N144,"Yes","No")),"")</f>
        <v/>
      </c>
      <c r="BB280">
        <f>IF(BA280="Yes",P280,"")</f>
        <v/>
      </c>
      <c r="BC280">
        <f>IF(AZ280=1,IF(S280="","",IF(S280=N144,"Yes","No")),"")</f>
        <v/>
      </c>
      <c r="BD280">
        <f>IF(BC280="Yes",R280,"")</f>
        <v/>
      </c>
      <c r="BE280">
        <f>IFERROR(IF(SIGN(AE280)=1,"Increasing",IF(SIGN(AE280)=-1,"Decreasing","")),"")</f>
        <v/>
      </c>
      <c r="BF280">
        <f>IF(OR(AND(BE280="Increasing",BA280="Yes"),AND(BE280="Decreasing",BC280="Yes")),"Yes","No")</f>
        <v/>
      </c>
      <c r="BG280">
        <f>IF(I280="pos_trend","Yes","No")</f>
        <v/>
      </c>
      <c r="BH280">
        <f>IF(AF280&lt;&gt;"",IF(ABS(AF280)&gt;0.8,"Yes","No"),"")</f>
        <v/>
      </c>
    </row>
    <row r="281" spans="1:60">
      <c s="1" r="A281" t="n">
        <v>34</v>
      </c>
      <c r="B281" t="s">
        <v>731</v>
      </c>
      <c r="C281" t="s">
        <v>264</v>
      </c>
      <c r="D281" t="s">
        <v>264</v>
      </c>
      <c r="E281" t="s">
        <v>264</v>
      </c>
      <c r="F281" t="s">
        <v>264</v>
      </c>
      <c r="G281" t="s">
        <v>264</v>
      </c>
      <c r="H281" t="s"/>
      <c r="I281">
        <f>IF(AND(K281&gt; J281, L281&gt; K281, M281&gt; L281, N281&gt; M281), "pos_trend", IF(AND(K281&lt; J281, L281&lt; K281, M281&lt; L281, N281&lt; M281), "neg_trend", "N/A"))</f>
        <v/>
      </c>
      <c r="J281">
        <f>IFERROR(IF(TRIM(C281)="-", "N/A", IF(RIGHT(C281,1)=")",IF(RIGHT(C281,2)="T)",-1000000000000*VALUE(MID(C281,2,LEN(C281)-3)),IF(RIGHT(C281,2)="M)",-1000000*VALUE(MID(C281,2,LEN(C281)-3)),IF(RIGHT(C281,2)="B)",-1000000000*VALUE(MID(C281,2,LEN(C281)-3)),IF(RIGHT(C281,2)="k)",-1000*VALUE(MID(C281,2,LEN(C281)-3)),VALUE(SUBSTITUTE(C281,",","")))))),IF(RIGHT(C281,1)="T",1000000000000*VALUE(LEFT(C281,LEN(C281)-1)),IF(RIGHT(C281,1)="M",1000000*VALUE(LEFT(C281,LEN(C281)-1)),IF(RIGHT(C281,1)="B",1000000000*VALUE(LEFT(C281,LEN(C281)-1)),IF(RIGHT(C281,1)="%",0.01*VALUE(LEFT(C281,LEN(C281)-1)),IF(RIGHT(C281,1)="k",1000*VALUE(LEFT(C281,LEN(C281)-1)),VALUE(SUBSTITUTE(C281,",",""))))))))),"N/A")</f>
        <v/>
      </c>
      <c r="K281">
        <f>IFERROR(IF(TRIM(D281)="-", "N/A", IF(RIGHT(D281,1)=")",IF(RIGHT(D281,2)="T)",-1000000000000*VALUE(MID(D281,2,LEN(D281)-3)),IF(RIGHT(D281,2)="M)",-1000000*VALUE(MID(D281,2,LEN(D281)-3)),IF(RIGHT(D281,2)="B)",-1000000000*VALUE(MID(D281,2,LEN(D281)-3)),IF(RIGHT(D281,2)="k)",-1000*VALUE(MID(D281,2,LEN(D281)-3)),VALUE(SUBSTITUTE(D281,",","")))))),IF(RIGHT(D281,1)="T",1000000000000*VALUE(LEFT(D281,LEN(D281)-1)),IF(RIGHT(D281,1)="M",1000000*VALUE(LEFT(D281,LEN(D281)-1)),IF(RIGHT(D281,1)="B",1000000000*VALUE(LEFT(D281,LEN(D281)-1)),IF(RIGHT(D281,1)="%",0.01*VALUE(LEFT(D281,LEN(D281)-1)),IF(RIGHT(D281,1)="k",1000*VALUE(LEFT(D281,LEN(D281)-1)),VALUE(SUBSTITUTE(D281,",",""))))))))),"N/A")</f>
        <v/>
      </c>
      <c r="L281">
        <f>IFERROR(IF(TRIM(E281)="-", "N/A", IF(RIGHT(E281,1)=")",IF(RIGHT(E281,2)="T)",-1000000000000*VALUE(MID(E281,2,LEN(E281)-3)),IF(RIGHT(E281,2)="M)",-1000000*VALUE(MID(E281,2,LEN(E281)-3)),IF(RIGHT(E281,2)="B)",-1000000000*VALUE(MID(E281,2,LEN(E281)-3)),IF(RIGHT(E281,2)="k)",-1000*VALUE(MID(E281,2,LEN(E281)-3)),VALUE(SUBSTITUTE(E281,",","")))))),IF(RIGHT(E281,1)="T",1000000000000*VALUE(LEFT(E281,LEN(E281)-1)),IF(RIGHT(E281,1)="M",1000000*VALUE(LEFT(E281,LEN(E281)-1)),IF(RIGHT(E281,1)="B",1000000000*VALUE(LEFT(E281,LEN(E281)-1)),IF(RIGHT(E281,1)="%",0.01*VALUE(LEFT(E281,LEN(E281)-1)),IF(RIGHT(E281,1)="k",1000*VALUE(LEFT(E281,LEN(E281)-1)),VALUE(SUBSTITUTE(E281,",",""))))))))),"N/A")</f>
        <v/>
      </c>
      <c r="M281">
        <f>IFERROR(IF(TRIM(F281)="-", "N/A", IF(RIGHT(F281,1)=")",IF(RIGHT(F281,2)="T)",-1000000000000*VALUE(MID(F281,2,LEN(F281)-3)),IF(RIGHT(F281,2)="M)",-1000000*VALUE(MID(F281,2,LEN(F281)-3)),IF(RIGHT(F281,2)="B)",-1000000000*VALUE(MID(F281,2,LEN(F281)-3)),IF(RIGHT(F281,2)="k)",-1000*VALUE(MID(F281,2,LEN(F281)-3)),VALUE(SUBSTITUTE(F281,",","")))))),IF(RIGHT(F281,1)="T",1000000000000*VALUE(LEFT(F281,LEN(F281)-1)),IF(RIGHT(F281,1)="M",1000000*VALUE(LEFT(F281,LEN(F281)-1)),IF(RIGHT(F281,1)="B",1000000000*VALUE(LEFT(F281,LEN(F281)-1)),IF(RIGHT(F281,1)="%",0.01*VALUE(LEFT(F281,LEN(F281)-1)),IF(RIGHT(F281,1)="k",1000*VALUE(LEFT(F281,LEN(F281)-1)),VALUE(SUBSTITUTE(F281,",",""))))))))),"N/A")</f>
        <v/>
      </c>
      <c r="N281">
        <f>IFERROR(IF(TRIM(G281)="-", "N/A", IF(RIGHT(G281,1)=")",IF(RIGHT(G281,2)="T)",-1000000000000*VALUE(MID(G281,2,LEN(G281)-3)),IF(RIGHT(G281,2)="M)",-1000000*VALUE(MID(G281,2,LEN(G281)-3)),IF(RIGHT(G281,2)="B)",-1000000000*VALUE(MID(G281,2,LEN(G281)-3)),IF(RIGHT(G281,2)="k)",-1000*VALUE(MID(G281,2,LEN(G281)-3)),VALUE(SUBSTITUTE(G281,",","")))))),IF(RIGHT(G281,1)="T",1000000000000*VALUE(LEFT(G281,LEN(G281)-1)),IF(RIGHT(G281,1)="M",1000000*VALUE(LEFT(G281,LEN(G281)-1)),IF(RIGHT(G281,1)="B",1000000000*VALUE(LEFT(G281,LEN(G281)-1)),IF(RIGHT(G281,1)="%",0.01*VALUE(LEFT(G281,LEN(G281)-1)),IF(RIGHT(G281,1)="k",1000*VALUE(LEFT(G281,LEN(G281)-1)),VALUE(SUBSTITUTE(G281,",",""))))))))),"N/A")</f>
        <v/>
      </c>
      <c r="P281">
        <f>MAX(J281:N281)</f>
        <v/>
      </c>
      <c r="Q281">
        <f>IFERROR(J144+MATCH(P281,J281:N281,0)-1,"")</f>
        <v/>
      </c>
      <c r="R281">
        <f>IF(Q281="","",MIN(J281:N281))</f>
        <v/>
      </c>
      <c r="S281">
        <f>IFERROR(J144+MATCH(R281,J281:N281,0)-1,"")</f>
        <v/>
      </c>
      <c r="T281">
        <f>IFERROR(AVERAGE(J281:N281),"")</f>
        <v/>
      </c>
      <c r="U281">
        <f>IFERROR(STDEV(J281:N281),"")</f>
        <v/>
      </c>
      <c r="V281">
        <f>IFERROR(IF(C281="-","",IF(ISBLANK(B281),"",IF(OR(ISNUMBER(FIND("Growth",B281)),ISNUMBER(FIND("Margin",B281))),"",(J281-T281)/U281))),"")</f>
        <v/>
      </c>
      <c r="W281">
        <f>IFERROR(IF(OR(D281="-",ISBLANK(D281)),"",(K281-T281)/U281),"")</f>
        <v/>
      </c>
      <c r="X281">
        <f>IFERROR(IF(OR(E281="-",ISBLANK(E281)),"",(L281-T281)/U281),"")</f>
        <v/>
      </c>
      <c r="Y281">
        <f>IFERROR(IF(OR(F281="-",ISBLANK(F281)),"",(M281-T281)/U281),"")</f>
        <v/>
      </c>
      <c r="Z281">
        <f>IFERROR(IF(OR(G281="-",ISBLANK(G281)),"",(N281-T281)/U281),"")</f>
        <v/>
      </c>
      <c r="AA281">
        <f>IF(MAX(MAX(V281:Z281),ABS(MIN(V281:Z281)))=ABS(MIN(V281:Z281)),MIN(V281:Z281),MAX(V281:Z281))</f>
        <v/>
      </c>
      <c r="AB281">
        <f>IFERROR(V144+MATCH(AA281,V281:Z281,0)-1,"")</f>
        <v/>
      </c>
      <c r="AC281">
        <f>IF(AB281&lt;&gt;"",IF(S281=AB281,"Low",IF(AB281=Q281,"High","")),"")</f>
        <v/>
      </c>
      <c r="AE281">
        <f>IF(ISNUMBER(MATCH("N/A",J281:N281,0)),"",IFERROR((5 * SUMPRODUCT(J144:N144,J281:N281) - PRODUCT(SUM(J144:N144),SUM(J281:N281))) / ((5 * SUM((J144^2)+(K144^2)+(L144^2)+(M144^2)+(N144^2))) - SUM(J144:N144)^2),""))</f>
        <v/>
      </c>
      <c r="AF281">
        <f>IFERROR(CORREL(J144:N144,J281:N281),"")</f>
        <v/>
      </c>
      <c r="AZ281">
        <f>IF(Q281=S281,0,1)</f>
        <v/>
      </c>
      <c r="BA281">
        <f>IF(AZ281=1,IF(Q281="","",IF(Q281=N144,"Yes","No")),"")</f>
        <v/>
      </c>
      <c r="BB281">
        <f>IF(BA281="Yes",P281,"")</f>
        <v/>
      </c>
      <c r="BC281">
        <f>IF(AZ281=1,IF(S281="","",IF(S281=N144,"Yes","No")),"")</f>
        <v/>
      </c>
      <c r="BD281">
        <f>IF(BC281="Yes",R281,"")</f>
        <v/>
      </c>
      <c r="BE281">
        <f>IFERROR(IF(SIGN(AE281)=1,"Increasing",IF(SIGN(AE281)=-1,"Decreasing","")),"")</f>
        <v/>
      </c>
      <c r="BF281">
        <f>IF(OR(AND(BE281="Increasing",BA281="Yes"),AND(BE281="Decreasing",BC281="Yes")),"Yes","No")</f>
        <v/>
      </c>
      <c r="BG281">
        <f>IF(I281="pos_trend","Yes","No")</f>
        <v/>
      </c>
      <c r="BH281">
        <f>IF(AF281&lt;&gt;"",IF(ABS(AF281)&gt;0.8,"Yes","No"),"")</f>
        <v/>
      </c>
    </row>
    <row r="282" spans="1:60">
      <c s="1" r="A282" t="n">
        <v>35</v>
      </c>
      <c r="B282" t="s">
        <v>732</v>
      </c>
      <c r="C282" t="s">
        <v>264</v>
      </c>
      <c r="D282" t="s">
        <v>264</v>
      </c>
      <c r="E282" t="s">
        <v>264</v>
      </c>
      <c r="F282" t="s">
        <v>264</v>
      </c>
      <c r="G282" t="s">
        <v>264</v>
      </c>
      <c r="H282" t="s"/>
      <c r="I282">
        <f>IF(AND(K282&gt; J282, L282&gt; K282, M282&gt; L282, N282&gt; M282), "pos_trend", IF(AND(K282&lt; J282, L282&lt; K282, M282&lt; L282, N282&lt; M282), "neg_trend", "N/A"))</f>
        <v/>
      </c>
      <c r="J282">
        <f>IFERROR(IF(TRIM(C282)="-", "N/A", IF(RIGHT(C282,1)=")",IF(RIGHT(C282,2)="T)",-1000000000000*VALUE(MID(C282,2,LEN(C282)-3)),IF(RIGHT(C282,2)="M)",-1000000*VALUE(MID(C282,2,LEN(C282)-3)),IF(RIGHT(C282,2)="B)",-1000000000*VALUE(MID(C282,2,LEN(C282)-3)),IF(RIGHT(C282,2)="k)",-1000*VALUE(MID(C282,2,LEN(C282)-3)),VALUE(SUBSTITUTE(C282,",","")))))),IF(RIGHT(C282,1)="T",1000000000000*VALUE(LEFT(C282,LEN(C282)-1)),IF(RIGHT(C282,1)="M",1000000*VALUE(LEFT(C282,LEN(C282)-1)),IF(RIGHT(C282,1)="B",1000000000*VALUE(LEFT(C282,LEN(C282)-1)),IF(RIGHT(C282,1)="%",0.01*VALUE(LEFT(C282,LEN(C282)-1)),IF(RIGHT(C282,1)="k",1000*VALUE(LEFT(C282,LEN(C282)-1)),VALUE(SUBSTITUTE(C282,",",""))))))))),"N/A")</f>
        <v/>
      </c>
      <c r="K282">
        <f>IFERROR(IF(TRIM(D282)="-", "N/A", IF(RIGHT(D282,1)=")",IF(RIGHT(D282,2)="T)",-1000000000000*VALUE(MID(D282,2,LEN(D282)-3)),IF(RIGHT(D282,2)="M)",-1000000*VALUE(MID(D282,2,LEN(D282)-3)),IF(RIGHT(D282,2)="B)",-1000000000*VALUE(MID(D282,2,LEN(D282)-3)),IF(RIGHT(D282,2)="k)",-1000*VALUE(MID(D282,2,LEN(D282)-3)),VALUE(SUBSTITUTE(D282,",","")))))),IF(RIGHT(D282,1)="T",1000000000000*VALUE(LEFT(D282,LEN(D282)-1)),IF(RIGHT(D282,1)="M",1000000*VALUE(LEFT(D282,LEN(D282)-1)),IF(RIGHT(D282,1)="B",1000000000*VALUE(LEFT(D282,LEN(D282)-1)),IF(RIGHT(D282,1)="%",0.01*VALUE(LEFT(D282,LEN(D282)-1)),IF(RIGHT(D282,1)="k",1000*VALUE(LEFT(D282,LEN(D282)-1)),VALUE(SUBSTITUTE(D282,",",""))))))))),"N/A")</f>
        <v/>
      </c>
      <c r="L282">
        <f>IFERROR(IF(TRIM(E282)="-", "N/A", IF(RIGHT(E282,1)=")",IF(RIGHT(E282,2)="T)",-1000000000000*VALUE(MID(E282,2,LEN(E282)-3)),IF(RIGHT(E282,2)="M)",-1000000*VALUE(MID(E282,2,LEN(E282)-3)),IF(RIGHT(E282,2)="B)",-1000000000*VALUE(MID(E282,2,LEN(E282)-3)),IF(RIGHT(E282,2)="k)",-1000*VALUE(MID(E282,2,LEN(E282)-3)),VALUE(SUBSTITUTE(E282,",","")))))),IF(RIGHT(E282,1)="T",1000000000000*VALUE(LEFT(E282,LEN(E282)-1)),IF(RIGHT(E282,1)="M",1000000*VALUE(LEFT(E282,LEN(E282)-1)),IF(RIGHT(E282,1)="B",1000000000*VALUE(LEFT(E282,LEN(E282)-1)),IF(RIGHT(E282,1)="%",0.01*VALUE(LEFT(E282,LEN(E282)-1)),IF(RIGHT(E282,1)="k",1000*VALUE(LEFT(E282,LEN(E282)-1)),VALUE(SUBSTITUTE(E282,",",""))))))))),"N/A")</f>
        <v/>
      </c>
      <c r="M282">
        <f>IFERROR(IF(TRIM(F282)="-", "N/A", IF(RIGHT(F282,1)=")",IF(RIGHT(F282,2)="T)",-1000000000000*VALUE(MID(F282,2,LEN(F282)-3)),IF(RIGHT(F282,2)="M)",-1000000*VALUE(MID(F282,2,LEN(F282)-3)),IF(RIGHT(F282,2)="B)",-1000000000*VALUE(MID(F282,2,LEN(F282)-3)),IF(RIGHT(F282,2)="k)",-1000*VALUE(MID(F282,2,LEN(F282)-3)),VALUE(SUBSTITUTE(F282,",","")))))),IF(RIGHT(F282,1)="T",1000000000000*VALUE(LEFT(F282,LEN(F282)-1)),IF(RIGHT(F282,1)="M",1000000*VALUE(LEFT(F282,LEN(F282)-1)),IF(RIGHT(F282,1)="B",1000000000*VALUE(LEFT(F282,LEN(F282)-1)),IF(RIGHT(F282,1)="%",0.01*VALUE(LEFT(F282,LEN(F282)-1)),IF(RIGHT(F282,1)="k",1000*VALUE(LEFT(F282,LEN(F282)-1)),VALUE(SUBSTITUTE(F282,",",""))))))))),"N/A")</f>
        <v/>
      </c>
      <c r="N282">
        <f>IFERROR(IF(TRIM(G282)="-", "N/A", IF(RIGHT(G282,1)=")",IF(RIGHT(G282,2)="T)",-1000000000000*VALUE(MID(G282,2,LEN(G282)-3)),IF(RIGHT(G282,2)="M)",-1000000*VALUE(MID(G282,2,LEN(G282)-3)),IF(RIGHT(G282,2)="B)",-1000000000*VALUE(MID(G282,2,LEN(G282)-3)),IF(RIGHT(G282,2)="k)",-1000*VALUE(MID(G282,2,LEN(G282)-3)),VALUE(SUBSTITUTE(G282,",","")))))),IF(RIGHT(G282,1)="T",1000000000000*VALUE(LEFT(G282,LEN(G282)-1)),IF(RIGHT(G282,1)="M",1000000*VALUE(LEFT(G282,LEN(G282)-1)),IF(RIGHT(G282,1)="B",1000000000*VALUE(LEFT(G282,LEN(G282)-1)),IF(RIGHT(G282,1)="%",0.01*VALUE(LEFT(G282,LEN(G282)-1)),IF(RIGHT(G282,1)="k",1000*VALUE(LEFT(G282,LEN(G282)-1)),VALUE(SUBSTITUTE(G282,",",""))))))))),"N/A")</f>
        <v/>
      </c>
      <c r="P282">
        <f>MAX(J282:N282)</f>
        <v/>
      </c>
      <c r="Q282">
        <f>IFERROR(J144+MATCH(P282,J282:N282,0)-1,"")</f>
        <v/>
      </c>
      <c r="R282">
        <f>IF(Q282="","",MIN(J282:N282))</f>
        <v/>
      </c>
      <c r="S282">
        <f>IFERROR(J144+MATCH(R282,J282:N282,0)-1,"")</f>
        <v/>
      </c>
      <c r="T282">
        <f>IFERROR(AVERAGE(J282:N282),"")</f>
        <v/>
      </c>
      <c r="U282">
        <f>IFERROR(STDEV(J282:N282),"")</f>
        <v/>
      </c>
      <c r="V282">
        <f>IFERROR(IF(C282="-","",IF(ISBLANK(B282),"",IF(OR(ISNUMBER(FIND("Growth",B282)),ISNUMBER(FIND("Margin",B282))),"",(J282-T282)/U282))),"")</f>
        <v/>
      </c>
      <c r="W282">
        <f>IFERROR(IF(OR(D282="-",ISBLANK(D282)),"",(K282-T282)/U282),"")</f>
        <v/>
      </c>
      <c r="X282">
        <f>IFERROR(IF(OR(E282="-",ISBLANK(E282)),"",(L282-T282)/U282),"")</f>
        <v/>
      </c>
      <c r="Y282">
        <f>IFERROR(IF(OR(F282="-",ISBLANK(F282)),"",(M282-T282)/U282),"")</f>
        <v/>
      </c>
      <c r="Z282">
        <f>IFERROR(IF(OR(G282="-",ISBLANK(G282)),"",(N282-T282)/U282),"")</f>
        <v/>
      </c>
      <c r="AA282">
        <f>IF(MAX(MAX(V282:Z282),ABS(MIN(V282:Z282)))=ABS(MIN(V282:Z282)),MIN(V282:Z282),MAX(V282:Z282))</f>
        <v/>
      </c>
      <c r="AB282">
        <f>IFERROR(V144+MATCH(AA282,V282:Z282,0)-1,"")</f>
        <v/>
      </c>
      <c r="AC282">
        <f>IF(AB282&lt;&gt;"",IF(S282=AB282,"Low",IF(AB282=Q282,"High","")),"")</f>
        <v/>
      </c>
      <c r="AE282">
        <f>IF(ISNUMBER(MATCH("N/A",J282:N282,0)),"",IFERROR((5 * SUMPRODUCT(J144:N144,J282:N282) - PRODUCT(SUM(J144:N144),SUM(J282:N282))) / ((5 * SUM((J144^2)+(K144^2)+(L144^2)+(M144^2)+(N144^2))) - SUM(J144:N144)^2),""))</f>
        <v/>
      </c>
      <c r="AF282">
        <f>IFERROR(CORREL(J144:N144,J282:N282),"")</f>
        <v/>
      </c>
      <c r="AZ282">
        <f>IF(Q282=S282,0,1)</f>
        <v/>
      </c>
      <c r="BA282">
        <f>IF(AZ282=1,IF(Q282="","",IF(Q282=N144,"Yes","No")),"")</f>
        <v/>
      </c>
      <c r="BB282">
        <f>IF(BA282="Yes",P282,"")</f>
        <v/>
      </c>
      <c r="BC282">
        <f>IF(AZ282=1,IF(S282="","",IF(S282=N144,"Yes","No")),"")</f>
        <v/>
      </c>
      <c r="BD282">
        <f>IF(BC282="Yes",R282,"")</f>
        <v/>
      </c>
      <c r="BE282">
        <f>IFERROR(IF(SIGN(AE282)=1,"Increasing",IF(SIGN(AE282)=-1,"Decreasing","")),"")</f>
        <v/>
      </c>
      <c r="BF282">
        <f>IF(OR(AND(BE282="Increasing",BA282="Yes"),AND(BE282="Decreasing",BC282="Yes")),"Yes","No")</f>
        <v/>
      </c>
      <c r="BG282">
        <f>IF(I282="pos_trend","Yes","No")</f>
        <v/>
      </c>
      <c r="BH282">
        <f>IF(AF282&lt;&gt;"",IF(ABS(AF282)&gt;0.8,"Yes","No"),"")</f>
        <v/>
      </c>
    </row>
    <row r="283" spans="1:60">
      <c s="1" r="A283" t="n">
        <v>36</v>
      </c>
      <c r="B283" t="s">
        <v>733</v>
      </c>
      <c r="C283" t="s">
        <v>2200</v>
      </c>
      <c r="D283" t="s">
        <v>2201</v>
      </c>
      <c r="E283" t="s">
        <v>2202</v>
      </c>
      <c r="F283" t="s">
        <v>2203</v>
      </c>
      <c r="G283" t="s">
        <v>2204</v>
      </c>
      <c r="H283" t="s"/>
      <c r="I283">
        <f>IF(AND(K283&gt; J283, L283&gt; K283, M283&gt; L283, N283&gt; M283), "pos_trend", IF(AND(K283&lt; J283, L283&lt; K283, M283&lt; L283, N283&lt; M283), "neg_trend", "N/A"))</f>
        <v/>
      </c>
      <c r="J283">
        <f>IFERROR(IF(TRIM(C283)="-", "N/A", IF(RIGHT(C283,1)=")",IF(RIGHT(C283,2)="T)",-1000000000000*VALUE(MID(C283,2,LEN(C283)-3)),IF(RIGHT(C283,2)="M)",-1000000*VALUE(MID(C283,2,LEN(C283)-3)),IF(RIGHT(C283,2)="B)",-1000000000*VALUE(MID(C283,2,LEN(C283)-3)),IF(RIGHT(C283,2)="k)",-1000*VALUE(MID(C283,2,LEN(C283)-3)),VALUE(SUBSTITUTE(C283,",","")))))),IF(RIGHT(C283,1)="T",1000000000000*VALUE(LEFT(C283,LEN(C283)-1)),IF(RIGHT(C283,1)="M",1000000*VALUE(LEFT(C283,LEN(C283)-1)),IF(RIGHT(C283,1)="B",1000000000*VALUE(LEFT(C283,LEN(C283)-1)),IF(RIGHT(C283,1)="%",0.01*VALUE(LEFT(C283,LEN(C283)-1)),IF(RIGHT(C283,1)="k",1000*VALUE(LEFT(C283,LEN(C283)-1)),VALUE(SUBSTITUTE(C283,",",""))))))))),"N/A")</f>
        <v/>
      </c>
      <c r="K283">
        <f>IFERROR(IF(TRIM(D283)="-", "N/A", IF(RIGHT(D283,1)=")",IF(RIGHT(D283,2)="T)",-1000000000000*VALUE(MID(D283,2,LEN(D283)-3)),IF(RIGHT(D283,2)="M)",-1000000*VALUE(MID(D283,2,LEN(D283)-3)),IF(RIGHT(D283,2)="B)",-1000000000*VALUE(MID(D283,2,LEN(D283)-3)),IF(RIGHT(D283,2)="k)",-1000*VALUE(MID(D283,2,LEN(D283)-3)),VALUE(SUBSTITUTE(D283,",","")))))),IF(RIGHT(D283,1)="T",1000000000000*VALUE(LEFT(D283,LEN(D283)-1)),IF(RIGHT(D283,1)="M",1000000*VALUE(LEFT(D283,LEN(D283)-1)),IF(RIGHT(D283,1)="B",1000000000*VALUE(LEFT(D283,LEN(D283)-1)),IF(RIGHT(D283,1)="%",0.01*VALUE(LEFT(D283,LEN(D283)-1)),IF(RIGHT(D283,1)="k",1000*VALUE(LEFT(D283,LEN(D283)-1)),VALUE(SUBSTITUTE(D283,",",""))))))))),"N/A")</f>
        <v/>
      </c>
      <c r="L283">
        <f>IFERROR(IF(TRIM(E283)="-", "N/A", IF(RIGHT(E283,1)=")",IF(RIGHT(E283,2)="T)",-1000000000000*VALUE(MID(E283,2,LEN(E283)-3)),IF(RIGHT(E283,2)="M)",-1000000*VALUE(MID(E283,2,LEN(E283)-3)),IF(RIGHT(E283,2)="B)",-1000000000*VALUE(MID(E283,2,LEN(E283)-3)),IF(RIGHT(E283,2)="k)",-1000*VALUE(MID(E283,2,LEN(E283)-3)),VALUE(SUBSTITUTE(E283,",","")))))),IF(RIGHT(E283,1)="T",1000000000000*VALUE(LEFT(E283,LEN(E283)-1)),IF(RIGHT(E283,1)="M",1000000*VALUE(LEFT(E283,LEN(E283)-1)),IF(RIGHT(E283,1)="B",1000000000*VALUE(LEFT(E283,LEN(E283)-1)),IF(RIGHT(E283,1)="%",0.01*VALUE(LEFT(E283,LEN(E283)-1)),IF(RIGHT(E283,1)="k",1000*VALUE(LEFT(E283,LEN(E283)-1)),VALUE(SUBSTITUTE(E283,",",""))))))))),"N/A")</f>
        <v/>
      </c>
      <c r="M283">
        <f>IFERROR(IF(TRIM(F283)="-", "N/A", IF(RIGHT(F283,1)=")",IF(RIGHT(F283,2)="T)",-1000000000000*VALUE(MID(F283,2,LEN(F283)-3)),IF(RIGHT(F283,2)="M)",-1000000*VALUE(MID(F283,2,LEN(F283)-3)),IF(RIGHT(F283,2)="B)",-1000000000*VALUE(MID(F283,2,LEN(F283)-3)),IF(RIGHT(F283,2)="k)",-1000*VALUE(MID(F283,2,LEN(F283)-3)),VALUE(SUBSTITUTE(F283,",","")))))),IF(RIGHT(F283,1)="T",1000000000000*VALUE(LEFT(F283,LEN(F283)-1)),IF(RIGHT(F283,1)="M",1000000*VALUE(LEFT(F283,LEN(F283)-1)),IF(RIGHT(F283,1)="B",1000000000*VALUE(LEFT(F283,LEN(F283)-1)),IF(RIGHT(F283,1)="%",0.01*VALUE(LEFT(F283,LEN(F283)-1)),IF(RIGHT(F283,1)="k",1000*VALUE(LEFT(F283,LEN(F283)-1)),VALUE(SUBSTITUTE(F283,",",""))))))))),"N/A")</f>
        <v/>
      </c>
      <c r="N283">
        <f>IFERROR(IF(TRIM(G283)="-", "N/A", IF(RIGHT(G283,1)=")",IF(RIGHT(G283,2)="T)",-1000000000000*VALUE(MID(G283,2,LEN(G283)-3)),IF(RIGHT(G283,2)="M)",-1000000*VALUE(MID(G283,2,LEN(G283)-3)),IF(RIGHT(G283,2)="B)",-1000000000*VALUE(MID(G283,2,LEN(G283)-3)),IF(RIGHT(G283,2)="k)",-1000*VALUE(MID(G283,2,LEN(G283)-3)),VALUE(SUBSTITUTE(G283,",","")))))),IF(RIGHT(G283,1)="T",1000000000000*VALUE(LEFT(G283,LEN(G283)-1)),IF(RIGHT(G283,1)="M",1000000*VALUE(LEFT(G283,LEN(G283)-1)),IF(RIGHT(G283,1)="B",1000000000*VALUE(LEFT(G283,LEN(G283)-1)),IF(RIGHT(G283,1)="%",0.01*VALUE(LEFT(G283,LEN(G283)-1)),IF(RIGHT(G283,1)="k",1000*VALUE(LEFT(G283,LEN(G283)-1)),VALUE(SUBSTITUTE(G283,",",""))))))))),"N/A")</f>
        <v/>
      </c>
      <c r="P283">
        <f>MAX(J283:N283)</f>
        <v/>
      </c>
      <c r="Q283">
        <f>IFERROR(J144+MATCH(P283,J283:N283,0)-1,"")</f>
        <v/>
      </c>
      <c r="R283">
        <f>IF(Q283="","",MIN(J283:N283))</f>
        <v/>
      </c>
      <c r="S283">
        <f>IFERROR(J144+MATCH(R283,J283:N283,0)-1,"")</f>
        <v/>
      </c>
      <c r="T283">
        <f>IFERROR(AVERAGE(J283:N283),"")</f>
        <v/>
      </c>
      <c r="U283">
        <f>IFERROR(STDEV(J283:N283),"")</f>
        <v/>
      </c>
      <c r="V283">
        <f>IFERROR(IF(C283="-","",IF(ISBLANK(B283),"",IF(OR(ISNUMBER(FIND("Growth",B283)),ISNUMBER(FIND("Margin",B283))),"",(J283-T283)/U283))),"")</f>
        <v/>
      </c>
      <c r="W283">
        <f>IFERROR(IF(OR(D283="-",ISBLANK(D283)),"",(K283-T283)/U283),"")</f>
        <v/>
      </c>
      <c r="X283">
        <f>IFERROR(IF(OR(E283="-",ISBLANK(E283)),"",(L283-T283)/U283),"")</f>
        <v/>
      </c>
      <c r="Y283">
        <f>IFERROR(IF(OR(F283="-",ISBLANK(F283)),"",(M283-T283)/U283),"")</f>
        <v/>
      </c>
      <c r="Z283">
        <f>IFERROR(IF(OR(G283="-",ISBLANK(G283)),"",(N283-T283)/U283),"")</f>
        <v/>
      </c>
      <c r="AA283">
        <f>IF(MAX(MAX(V283:Z283),ABS(MIN(V283:Z283)))=ABS(MIN(V283:Z283)),MIN(V283:Z283),MAX(V283:Z283))</f>
        <v/>
      </c>
      <c r="AB283">
        <f>IFERROR(V144+MATCH(AA283,V283:Z283,0)-1,"")</f>
        <v/>
      </c>
      <c r="AC283">
        <f>IF(AB283&lt;&gt;"",IF(S283=AB283,"Low",IF(AB283=Q283,"High","")),"")</f>
        <v/>
      </c>
      <c r="AE283">
        <f>IF(ISNUMBER(MATCH("N/A",J283:N283,0)),"",IFERROR((5 * SUMPRODUCT(J144:N144,J283:N283) - PRODUCT(SUM(J144:N144),SUM(J283:N283))) / ((5 * SUM((J144^2)+(K144^2)+(L144^2)+(M144^2)+(N144^2))) - SUM(J144:N144)^2),""))</f>
        <v/>
      </c>
      <c r="AF283">
        <f>IFERROR(CORREL(J144:N144,J283:N283),"")</f>
        <v/>
      </c>
      <c r="AZ283">
        <f>IF(Q283=S283,0,1)</f>
        <v/>
      </c>
      <c r="BA283">
        <f>IF(AZ283=1,IF(Q283="","",IF(Q283=N144,"Yes","No")),"")</f>
        <v/>
      </c>
      <c r="BB283">
        <f>IF(BA283="Yes",P283,"")</f>
        <v/>
      </c>
      <c r="BC283">
        <f>IF(AZ283=1,IF(S283="","",IF(S283=N144,"Yes","No")),"")</f>
        <v/>
      </c>
      <c r="BD283">
        <f>IF(BC283="Yes",R283,"")</f>
        <v/>
      </c>
      <c r="BE283">
        <f>IFERROR(IF(SIGN(AE283)=1,"Increasing",IF(SIGN(AE283)=-1,"Decreasing","")),"")</f>
        <v/>
      </c>
      <c r="BF283">
        <f>IF(OR(AND(BE283="Increasing",BA283="Yes"),AND(BE283="Decreasing",BC283="Yes")),"Yes","No")</f>
        <v/>
      </c>
      <c r="BG283">
        <f>IF(I283="pos_trend","Yes","No")</f>
        <v/>
      </c>
      <c r="BH283">
        <f>IF(AF283&lt;&gt;"",IF(ABS(AF283)&gt;0.8,"Yes","No"),"")</f>
        <v/>
      </c>
    </row>
    <row r="284" spans="1:60">
      <c s="1" r="A284" t="n">
        <v>37</v>
      </c>
      <c r="B284" t="s">
        <v>739</v>
      </c>
      <c r="C284" t="s">
        <v>2205</v>
      </c>
      <c r="D284" t="s">
        <v>1529</v>
      </c>
      <c r="E284" t="s">
        <v>2206</v>
      </c>
      <c r="F284" t="s">
        <v>2207</v>
      </c>
      <c r="G284" t="s">
        <v>2208</v>
      </c>
      <c r="H284" t="s"/>
      <c r="I284">
        <f>IF(AND(K284&gt; J284, L284&gt; K284, M284&gt; L284, N284&gt; M284), "pos_trend", IF(AND(K284&lt; J284, L284&lt; K284, M284&lt; L284, N284&lt; M284), "neg_trend", "N/A"))</f>
        <v/>
      </c>
      <c r="J284">
        <f>IFERROR(IF(TRIM(C284)="-", "N/A", IF(RIGHT(C284,1)=")",IF(RIGHT(C284,2)="T)",-1000000000000*VALUE(MID(C284,2,LEN(C284)-3)),IF(RIGHT(C284,2)="M)",-1000000*VALUE(MID(C284,2,LEN(C284)-3)),IF(RIGHT(C284,2)="B)",-1000000000*VALUE(MID(C284,2,LEN(C284)-3)),IF(RIGHT(C284,2)="k)",-1000*VALUE(MID(C284,2,LEN(C284)-3)),VALUE(SUBSTITUTE(C284,",","")))))),IF(RIGHT(C284,1)="T",1000000000000*VALUE(LEFT(C284,LEN(C284)-1)),IF(RIGHT(C284,1)="M",1000000*VALUE(LEFT(C284,LEN(C284)-1)),IF(RIGHT(C284,1)="B",1000000000*VALUE(LEFT(C284,LEN(C284)-1)),IF(RIGHT(C284,1)="%",0.01*VALUE(LEFT(C284,LEN(C284)-1)),IF(RIGHT(C284,1)="k",1000*VALUE(LEFT(C284,LEN(C284)-1)),VALUE(SUBSTITUTE(C284,",",""))))))))),"N/A")</f>
        <v/>
      </c>
      <c r="K284">
        <f>IFERROR(IF(TRIM(D284)="-", "N/A", IF(RIGHT(D284,1)=")",IF(RIGHT(D284,2)="T)",-1000000000000*VALUE(MID(D284,2,LEN(D284)-3)),IF(RIGHT(D284,2)="M)",-1000000*VALUE(MID(D284,2,LEN(D284)-3)),IF(RIGHT(D284,2)="B)",-1000000000*VALUE(MID(D284,2,LEN(D284)-3)),IF(RIGHT(D284,2)="k)",-1000*VALUE(MID(D284,2,LEN(D284)-3)),VALUE(SUBSTITUTE(D284,",","")))))),IF(RIGHT(D284,1)="T",1000000000000*VALUE(LEFT(D284,LEN(D284)-1)),IF(RIGHT(D284,1)="M",1000000*VALUE(LEFT(D284,LEN(D284)-1)),IF(RIGHT(D284,1)="B",1000000000*VALUE(LEFT(D284,LEN(D284)-1)),IF(RIGHT(D284,1)="%",0.01*VALUE(LEFT(D284,LEN(D284)-1)),IF(RIGHT(D284,1)="k",1000*VALUE(LEFT(D284,LEN(D284)-1)),VALUE(SUBSTITUTE(D284,",",""))))))))),"N/A")</f>
        <v/>
      </c>
      <c r="L284">
        <f>IFERROR(IF(TRIM(E284)="-", "N/A", IF(RIGHT(E284,1)=")",IF(RIGHT(E284,2)="T)",-1000000000000*VALUE(MID(E284,2,LEN(E284)-3)),IF(RIGHT(E284,2)="M)",-1000000*VALUE(MID(E284,2,LEN(E284)-3)),IF(RIGHT(E284,2)="B)",-1000000000*VALUE(MID(E284,2,LEN(E284)-3)),IF(RIGHT(E284,2)="k)",-1000*VALUE(MID(E284,2,LEN(E284)-3)),VALUE(SUBSTITUTE(E284,",","")))))),IF(RIGHT(E284,1)="T",1000000000000*VALUE(LEFT(E284,LEN(E284)-1)),IF(RIGHT(E284,1)="M",1000000*VALUE(LEFT(E284,LEN(E284)-1)),IF(RIGHT(E284,1)="B",1000000000*VALUE(LEFT(E284,LEN(E284)-1)),IF(RIGHT(E284,1)="%",0.01*VALUE(LEFT(E284,LEN(E284)-1)),IF(RIGHT(E284,1)="k",1000*VALUE(LEFT(E284,LEN(E284)-1)),VALUE(SUBSTITUTE(E284,",",""))))))))),"N/A")</f>
        <v/>
      </c>
      <c r="M284">
        <f>IFERROR(IF(TRIM(F284)="-", "N/A", IF(RIGHT(F284,1)=")",IF(RIGHT(F284,2)="T)",-1000000000000*VALUE(MID(F284,2,LEN(F284)-3)),IF(RIGHT(F284,2)="M)",-1000000*VALUE(MID(F284,2,LEN(F284)-3)),IF(RIGHT(F284,2)="B)",-1000000000*VALUE(MID(F284,2,LEN(F284)-3)),IF(RIGHT(F284,2)="k)",-1000*VALUE(MID(F284,2,LEN(F284)-3)),VALUE(SUBSTITUTE(F284,",","")))))),IF(RIGHT(F284,1)="T",1000000000000*VALUE(LEFT(F284,LEN(F284)-1)),IF(RIGHT(F284,1)="M",1000000*VALUE(LEFT(F284,LEN(F284)-1)),IF(RIGHT(F284,1)="B",1000000000*VALUE(LEFT(F284,LEN(F284)-1)),IF(RIGHT(F284,1)="%",0.01*VALUE(LEFT(F284,LEN(F284)-1)),IF(RIGHT(F284,1)="k",1000*VALUE(LEFT(F284,LEN(F284)-1)),VALUE(SUBSTITUTE(F284,",",""))))))))),"N/A")</f>
        <v/>
      </c>
      <c r="N284">
        <f>IFERROR(IF(TRIM(G284)="-", "N/A", IF(RIGHT(G284,1)=")",IF(RIGHT(G284,2)="T)",-1000000000000*VALUE(MID(G284,2,LEN(G284)-3)),IF(RIGHT(G284,2)="M)",-1000000*VALUE(MID(G284,2,LEN(G284)-3)),IF(RIGHT(G284,2)="B)",-1000000000*VALUE(MID(G284,2,LEN(G284)-3)),IF(RIGHT(G284,2)="k)",-1000*VALUE(MID(G284,2,LEN(G284)-3)),VALUE(SUBSTITUTE(G284,",","")))))),IF(RIGHT(G284,1)="T",1000000000000*VALUE(LEFT(G284,LEN(G284)-1)),IF(RIGHT(G284,1)="M",1000000*VALUE(LEFT(G284,LEN(G284)-1)),IF(RIGHT(G284,1)="B",1000000000*VALUE(LEFT(G284,LEN(G284)-1)),IF(RIGHT(G284,1)="%",0.01*VALUE(LEFT(G284,LEN(G284)-1)),IF(RIGHT(G284,1)="k",1000*VALUE(LEFT(G284,LEN(G284)-1)),VALUE(SUBSTITUTE(G284,",",""))))))))),"N/A")</f>
        <v/>
      </c>
      <c r="P284">
        <f>MAX(J284:N284)</f>
        <v/>
      </c>
      <c r="Q284">
        <f>IFERROR(J144+MATCH(P284,J284:N284,0)-1,"")</f>
        <v/>
      </c>
      <c r="R284">
        <f>IF(Q284="","",MIN(J284:N284))</f>
        <v/>
      </c>
      <c r="S284">
        <f>IFERROR(J144+MATCH(R284,J284:N284,0)-1,"")</f>
        <v/>
      </c>
      <c r="T284">
        <f>IFERROR(AVERAGE(J284:N284),"")</f>
        <v/>
      </c>
      <c r="U284">
        <f>IFERROR(STDEV(J284:N284),"")</f>
        <v/>
      </c>
      <c r="V284">
        <f>IFERROR(IF(C284="-","",IF(ISBLANK(B284),"",IF(OR(ISNUMBER(FIND("Growth",B284)),ISNUMBER(FIND("Margin",B284))),"",(J284-T284)/U284))),"")</f>
        <v/>
      </c>
      <c r="W284">
        <f>IFERROR(IF(OR(D284="-",ISBLANK(D284)),"",(K284-T284)/U284),"")</f>
        <v/>
      </c>
      <c r="X284">
        <f>IFERROR(IF(OR(E284="-",ISBLANK(E284)),"",(L284-T284)/U284),"")</f>
        <v/>
      </c>
      <c r="Y284">
        <f>IFERROR(IF(OR(F284="-",ISBLANK(F284)),"",(M284-T284)/U284),"")</f>
        <v/>
      </c>
      <c r="Z284">
        <f>IFERROR(IF(OR(G284="-",ISBLANK(G284)),"",(N284-T284)/U284),"")</f>
        <v/>
      </c>
      <c r="AA284">
        <f>IF(MAX(MAX(V284:Z284),ABS(MIN(V284:Z284)))=ABS(MIN(V284:Z284)),MIN(V284:Z284),MAX(V284:Z284))</f>
        <v/>
      </c>
      <c r="AB284">
        <f>IFERROR(V144+MATCH(AA284,V284:Z284,0)-1,"")</f>
        <v/>
      </c>
      <c r="AC284">
        <f>IF(AB284&lt;&gt;"",IF(S284=AB284,"Low",IF(AB284=Q284,"High","")),"")</f>
        <v/>
      </c>
      <c r="AE284">
        <f>IF(ISNUMBER(MATCH("N/A",J284:N284,0)),"",IFERROR((5 * SUMPRODUCT(J144:N144,J284:N284) - PRODUCT(SUM(J144:N144),SUM(J284:N284))) / ((5 * SUM((J144^2)+(K144^2)+(L144^2)+(M144^2)+(N144^2))) - SUM(J144:N144)^2),""))</f>
        <v/>
      </c>
      <c r="AF284">
        <f>IFERROR(CORREL(J144:N144,J284:N284),"")</f>
        <v/>
      </c>
      <c r="AZ284">
        <f>IF(Q284=S284,0,1)</f>
        <v/>
      </c>
      <c r="BA284">
        <f>IF(AZ284=1,IF(Q284="","",IF(Q284=N144,"Yes","No")),"")</f>
        <v/>
      </c>
      <c r="BB284">
        <f>IF(BA284="Yes",P284,"")</f>
        <v/>
      </c>
      <c r="BC284">
        <f>IF(AZ284=1,IF(S284="","",IF(S284=N144,"Yes","No")),"")</f>
        <v/>
      </c>
      <c r="BD284">
        <f>IF(BC284="Yes",R284,"")</f>
        <v/>
      </c>
      <c r="BE284">
        <f>IFERROR(IF(SIGN(AE284)=1,"Increasing",IF(SIGN(AE284)=-1,"Decreasing","")),"")</f>
        <v/>
      </c>
      <c r="BF284">
        <f>IF(OR(AND(BE284="Increasing",BA284="Yes"),AND(BE284="Decreasing",BC284="Yes")),"Yes","No")</f>
        <v/>
      </c>
      <c r="BG284">
        <f>IF(I284="pos_trend","Yes","No")</f>
        <v/>
      </c>
      <c r="BH284">
        <f>IF(AF284&lt;&gt;"",IF(ABS(AF284)&gt;0.8,"Yes","No"),"")</f>
        <v/>
      </c>
    </row>
    <row r="285" spans="1:60">
      <c s="1" r="A285" t="n">
        <v>38</v>
      </c>
      <c r="B285" t="s">
        <v>745</v>
      </c>
      <c r="C285" t="s">
        <v>2185</v>
      </c>
      <c r="D285" t="s">
        <v>320</v>
      </c>
      <c r="E285" t="s">
        <v>2186</v>
      </c>
      <c r="F285" t="s">
        <v>705</v>
      </c>
      <c r="G285" t="s">
        <v>2187</v>
      </c>
      <c r="H285" t="s"/>
      <c r="I285">
        <f>IF(AND(K285&gt; J285, L285&gt; K285, M285&gt; L285, N285&gt; M285), "pos_trend", IF(AND(K285&lt; J285, L285&lt; K285, M285&lt; L285, N285&lt; M285), "neg_trend", "N/A"))</f>
        <v/>
      </c>
      <c r="J285">
        <f>IFERROR(IF(TRIM(C285)="-", "N/A", IF(RIGHT(C285,1)=")",IF(RIGHT(C285,2)="T)",-1000000000000*VALUE(MID(C285,2,LEN(C285)-3)),IF(RIGHT(C285,2)="M)",-1000000*VALUE(MID(C285,2,LEN(C285)-3)),IF(RIGHT(C285,2)="B)",-1000000000*VALUE(MID(C285,2,LEN(C285)-3)),IF(RIGHT(C285,2)="k)",-1000*VALUE(MID(C285,2,LEN(C285)-3)),VALUE(SUBSTITUTE(C285,",","")))))),IF(RIGHT(C285,1)="T",1000000000000*VALUE(LEFT(C285,LEN(C285)-1)),IF(RIGHT(C285,1)="M",1000000*VALUE(LEFT(C285,LEN(C285)-1)),IF(RIGHT(C285,1)="B",1000000000*VALUE(LEFT(C285,LEN(C285)-1)),IF(RIGHT(C285,1)="%",0.01*VALUE(LEFT(C285,LEN(C285)-1)),IF(RIGHT(C285,1)="k",1000*VALUE(LEFT(C285,LEN(C285)-1)),VALUE(SUBSTITUTE(C285,",",""))))))))),"N/A")</f>
        <v/>
      </c>
      <c r="K285">
        <f>IFERROR(IF(TRIM(D285)="-", "N/A", IF(RIGHT(D285,1)=")",IF(RIGHT(D285,2)="T)",-1000000000000*VALUE(MID(D285,2,LEN(D285)-3)),IF(RIGHT(D285,2)="M)",-1000000*VALUE(MID(D285,2,LEN(D285)-3)),IF(RIGHT(D285,2)="B)",-1000000000*VALUE(MID(D285,2,LEN(D285)-3)),IF(RIGHT(D285,2)="k)",-1000*VALUE(MID(D285,2,LEN(D285)-3)),VALUE(SUBSTITUTE(D285,",","")))))),IF(RIGHT(D285,1)="T",1000000000000*VALUE(LEFT(D285,LEN(D285)-1)),IF(RIGHT(D285,1)="M",1000000*VALUE(LEFT(D285,LEN(D285)-1)),IF(RIGHT(D285,1)="B",1000000000*VALUE(LEFT(D285,LEN(D285)-1)),IF(RIGHT(D285,1)="%",0.01*VALUE(LEFT(D285,LEN(D285)-1)),IF(RIGHT(D285,1)="k",1000*VALUE(LEFT(D285,LEN(D285)-1)),VALUE(SUBSTITUTE(D285,",",""))))))))),"N/A")</f>
        <v/>
      </c>
      <c r="L285">
        <f>IFERROR(IF(TRIM(E285)="-", "N/A", IF(RIGHT(E285,1)=")",IF(RIGHT(E285,2)="T)",-1000000000000*VALUE(MID(E285,2,LEN(E285)-3)),IF(RIGHT(E285,2)="M)",-1000000*VALUE(MID(E285,2,LEN(E285)-3)),IF(RIGHT(E285,2)="B)",-1000000000*VALUE(MID(E285,2,LEN(E285)-3)),IF(RIGHT(E285,2)="k)",-1000*VALUE(MID(E285,2,LEN(E285)-3)),VALUE(SUBSTITUTE(E285,",","")))))),IF(RIGHT(E285,1)="T",1000000000000*VALUE(LEFT(E285,LEN(E285)-1)),IF(RIGHT(E285,1)="M",1000000*VALUE(LEFT(E285,LEN(E285)-1)),IF(RIGHT(E285,1)="B",1000000000*VALUE(LEFT(E285,LEN(E285)-1)),IF(RIGHT(E285,1)="%",0.01*VALUE(LEFT(E285,LEN(E285)-1)),IF(RIGHT(E285,1)="k",1000*VALUE(LEFT(E285,LEN(E285)-1)),VALUE(SUBSTITUTE(E285,",",""))))))))),"N/A")</f>
        <v/>
      </c>
      <c r="M285">
        <f>IFERROR(IF(TRIM(F285)="-", "N/A", IF(RIGHT(F285,1)=")",IF(RIGHT(F285,2)="T)",-1000000000000*VALUE(MID(F285,2,LEN(F285)-3)),IF(RIGHT(F285,2)="M)",-1000000*VALUE(MID(F285,2,LEN(F285)-3)),IF(RIGHT(F285,2)="B)",-1000000000*VALUE(MID(F285,2,LEN(F285)-3)),IF(RIGHT(F285,2)="k)",-1000*VALUE(MID(F285,2,LEN(F285)-3)),VALUE(SUBSTITUTE(F285,",","")))))),IF(RIGHT(F285,1)="T",1000000000000*VALUE(LEFT(F285,LEN(F285)-1)),IF(RIGHT(F285,1)="M",1000000*VALUE(LEFT(F285,LEN(F285)-1)),IF(RIGHT(F285,1)="B",1000000000*VALUE(LEFT(F285,LEN(F285)-1)),IF(RIGHT(F285,1)="%",0.01*VALUE(LEFT(F285,LEN(F285)-1)),IF(RIGHT(F285,1)="k",1000*VALUE(LEFT(F285,LEN(F285)-1)),VALUE(SUBSTITUTE(F285,",",""))))))))),"N/A")</f>
        <v/>
      </c>
      <c r="N285">
        <f>IFERROR(IF(TRIM(G285)="-", "N/A", IF(RIGHT(G285,1)=")",IF(RIGHT(G285,2)="T)",-1000000000000*VALUE(MID(G285,2,LEN(G285)-3)),IF(RIGHT(G285,2)="M)",-1000000*VALUE(MID(G285,2,LEN(G285)-3)),IF(RIGHT(G285,2)="B)",-1000000000*VALUE(MID(G285,2,LEN(G285)-3)),IF(RIGHT(G285,2)="k)",-1000*VALUE(MID(G285,2,LEN(G285)-3)),VALUE(SUBSTITUTE(G285,",","")))))),IF(RIGHT(G285,1)="T",1000000000000*VALUE(LEFT(G285,LEN(G285)-1)),IF(RIGHT(G285,1)="M",1000000*VALUE(LEFT(G285,LEN(G285)-1)),IF(RIGHT(G285,1)="B",1000000000*VALUE(LEFT(G285,LEN(G285)-1)),IF(RIGHT(G285,1)="%",0.01*VALUE(LEFT(G285,LEN(G285)-1)),IF(RIGHT(G285,1)="k",1000*VALUE(LEFT(G285,LEN(G285)-1)),VALUE(SUBSTITUTE(G285,",",""))))))))),"N/A")</f>
        <v/>
      </c>
      <c r="P285">
        <f>MAX(J285:N285)</f>
        <v/>
      </c>
      <c r="Q285">
        <f>IFERROR(J144+MATCH(P285,J285:N285,0)-1,"")</f>
        <v/>
      </c>
      <c r="R285">
        <f>IF(Q285="","",MIN(J285:N285))</f>
        <v/>
      </c>
      <c r="S285">
        <f>IFERROR(J144+MATCH(R285,J285:N285,0)-1,"")</f>
        <v/>
      </c>
      <c r="T285">
        <f>IFERROR(AVERAGE(J285:N285),"")</f>
        <v/>
      </c>
      <c r="U285">
        <f>IFERROR(STDEV(J285:N285),"")</f>
        <v/>
      </c>
      <c r="V285">
        <f>IFERROR(IF(C285="-","",IF(ISBLANK(B285),"",IF(OR(ISNUMBER(FIND("Growth",B285)),ISNUMBER(FIND("Margin",B285))),"",(J285-T285)/U285))),"")</f>
        <v/>
      </c>
      <c r="W285">
        <f>IFERROR(IF(OR(D285="-",ISBLANK(D285)),"",(K285-T285)/U285),"")</f>
        <v/>
      </c>
      <c r="X285">
        <f>IFERROR(IF(OR(E285="-",ISBLANK(E285)),"",(L285-T285)/U285),"")</f>
        <v/>
      </c>
      <c r="Y285">
        <f>IFERROR(IF(OR(F285="-",ISBLANK(F285)),"",(M285-T285)/U285),"")</f>
        <v/>
      </c>
      <c r="Z285">
        <f>IFERROR(IF(OR(G285="-",ISBLANK(G285)),"",(N285-T285)/U285),"")</f>
        <v/>
      </c>
      <c r="AA285">
        <f>IF(MAX(MAX(V285:Z285),ABS(MIN(V285:Z285)))=ABS(MIN(V285:Z285)),MIN(V285:Z285),MAX(V285:Z285))</f>
        <v/>
      </c>
      <c r="AB285">
        <f>IFERROR(V144+MATCH(AA285,V285:Z285,0)-1,"")</f>
        <v/>
      </c>
      <c r="AC285">
        <f>IF(AB285&lt;&gt;"",IF(S285=AB285,"Low",IF(AB285=Q285,"High","")),"")</f>
        <v/>
      </c>
      <c r="AE285">
        <f>IF(ISNUMBER(MATCH("N/A",J285:N285,0)),"",IFERROR((5 * SUMPRODUCT(J144:N144,J285:N285) - PRODUCT(SUM(J144:N144),SUM(J285:N285))) / ((5 * SUM((J144^2)+(K144^2)+(L144^2)+(M144^2)+(N144^2))) - SUM(J144:N144)^2),""))</f>
        <v/>
      </c>
      <c r="AF285">
        <f>IFERROR(CORREL(J144:N144,J285:N285),"")</f>
        <v/>
      </c>
      <c r="AZ285">
        <f>IF(Q285=S285,0,1)</f>
        <v/>
      </c>
      <c r="BA285">
        <f>IF(AZ285=1,IF(Q285="","",IF(Q285=N144,"Yes","No")),"")</f>
        <v/>
      </c>
      <c r="BB285">
        <f>IF(BA285="Yes",P285,"")</f>
        <v/>
      </c>
      <c r="BC285">
        <f>IF(AZ285=1,IF(S285="","",IF(S285=N144,"Yes","No")),"")</f>
        <v/>
      </c>
      <c r="BD285">
        <f>IF(BC285="Yes",R285,"")</f>
        <v/>
      </c>
      <c r="BE285">
        <f>IFERROR(IF(SIGN(AE285)=1,"Increasing",IF(SIGN(AE285)=-1,"Decreasing","")),"")</f>
        <v/>
      </c>
      <c r="BF285">
        <f>IF(OR(AND(BE285="Increasing",BA285="Yes"),AND(BE285="Decreasing",BC285="Yes")),"Yes","No")</f>
        <v/>
      </c>
      <c r="BG285">
        <f>IF(I285="pos_trend","Yes","No")</f>
        <v/>
      </c>
      <c r="BH285">
        <f>IF(AF285&lt;&gt;"",IF(ABS(AF285)&gt;0.8,"Yes","No"),"")</f>
        <v/>
      </c>
    </row>
    <row r="286" spans="1:60">
      <c s="1" r="A286" t="n">
        <v>39</v>
      </c>
      <c r="B286" t="s">
        <v>746</v>
      </c>
      <c r="C286" t="s">
        <v>2205</v>
      </c>
      <c r="D286" t="s">
        <v>1529</v>
      </c>
      <c r="E286" t="s">
        <v>2206</v>
      </c>
      <c r="F286" t="s">
        <v>2207</v>
      </c>
      <c r="G286" t="s">
        <v>2208</v>
      </c>
      <c r="H286" t="s"/>
      <c r="I286">
        <f>IF(AND(K286&gt; J286, L286&gt; K286, M286&gt; L286, N286&gt; M286), "pos_trend", IF(AND(K286&lt; J286, L286&lt; K286, M286&lt; L286, N286&lt; M286), "neg_trend", "N/A"))</f>
        <v/>
      </c>
      <c r="J286">
        <f>IFERROR(IF(TRIM(C286)="-", "N/A", IF(RIGHT(C286,1)=")",IF(RIGHT(C286,2)="T)",-1000000000000*VALUE(MID(C286,2,LEN(C286)-3)),IF(RIGHT(C286,2)="M)",-1000000*VALUE(MID(C286,2,LEN(C286)-3)),IF(RIGHT(C286,2)="B)",-1000000000*VALUE(MID(C286,2,LEN(C286)-3)),IF(RIGHT(C286,2)="k)",-1000*VALUE(MID(C286,2,LEN(C286)-3)),VALUE(SUBSTITUTE(C286,",","")))))),IF(RIGHT(C286,1)="T",1000000000000*VALUE(LEFT(C286,LEN(C286)-1)),IF(RIGHT(C286,1)="M",1000000*VALUE(LEFT(C286,LEN(C286)-1)),IF(RIGHT(C286,1)="B",1000000000*VALUE(LEFT(C286,LEN(C286)-1)),IF(RIGHT(C286,1)="%",0.01*VALUE(LEFT(C286,LEN(C286)-1)),IF(RIGHT(C286,1)="k",1000*VALUE(LEFT(C286,LEN(C286)-1)),VALUE(SUBSTITUTE(C286,",",""))))))))),"N/A")</f>
        <v/>
      </c>
      <c r="K286">
        <f>IFERROR(IF(TRIM(D286)="-", "N/A", IF(RIGHT(D286,1)=")",IF(RIGHT(D286,2)="T)",-1000000000000*VALUE(MID(D286,2,LEN(D286)-3)),IF(RIGHT(D286,2)="M)",-1000000*VALUE(MID(D286,2,LEN(D286)-3)),IF(RIGHT(D286,2)="B)",-1000000000*VALUE(MID(D286,2,LEN(D286)-3)),IF(RIGHT(D286,2)="k)",-1000*VALUE(MID(D286,2,LEN(D286)-3)),VALUE(SUBSTITUTE(D286,",","")))))),IF(RIGHT(D286,1)="T",1000000000000*VALUE(LEFT(D286,LEN(D286)-1)),IF(RIGHT(D286,1)="M",1000000*VALUE(LEFT(D286,LEN(D286)-1)),IF(RIGHT(D286,1)="B",1000000000*VALUE(LEFT(D286,LEN(D286)-1)),IF(RIGHT(D286,1)="%",0.01*VALUE(LEFT(D286,LEN(D286)-1)),IF(RIGHT(D286,1)="k",1000*VALUE(LEFT(D286,LEN(D286)-1)),VALUE(SUBSTITUTE(D286,",",""))))))))),"N/A")</f>
        <v/>
      </c>
      <c r="L286">
        <f>IFERROR(IF(TRIM(E286)="-", "N/A", IF(RIGHT(E286,1)=")",IF(RIGHT(E286,2)="T)",-1000000000000*VALUE(MID(E286,2,LEN(E286)-3)),IF(RIGHT(E286,2)="M)",-1000000*VALUE(MID(E286,2,LEN(E286)-3)),IF(RIGHT(E286,2)="B)",-1000000000*VALUE(MID(E286,2,LEN(E286)-3)),IF(RIGHT(E286,2)="k)",-1000*VALUE(MID(E286,2,LEN(E286)-3)),VALUE(SUBSTITUTE(E286,",","")))))),IF(RIGHT(E286,1)="T",1000000000000*VALUE(LEFT(E286,LEN(E286)-1)),IF(RIGHT(E286,1)="M",1000000*VALUE(LEFT(E286,LEN(E286)-1)),IF(RIGHT(E286,1)="B",1000000000*VALUE(LEFT(E286,LEN(E286)-1)),IF(RIGHT(E286,1)="%",0.01*VALUE(LEFT(E286,LEN(E286)-1)),IF(RIGHT(E286,1)="k",1000*VALUE(LEFT(E286,LEN(E286)-1)),VALUE(SUBSTITUTE(E286,",",""))))))))),"N/A")</f>
        <v/>
      </c>
      <c r="M286">
        <f>IFERROR(IF(TRIM(F286)="-", "N/A", IF(RIGHT(F286,1)=")",IF(RIGHT(F286,2)="T)",-1000000000000*VALUE(MID(F286,2,LEN(F286)-3)),IF(RIGHT(F286,2)="M)",-1000000*VALUE(MID(F286,2,LEN(F286)-3)),IF(RIGHT(F286,2)="B)",-1000000000*VALUE(MID(F286,2,LEN(F286)-3)),IF(RIGHT(F286,2)="k)",-1000*VALUE(MID(F286,2,LEN(F286)-3)),VALUE(SUBSTITUTE(F286,",","")))))),IF(RIGHT(F286,1)="T",1000000000000*VALUE(LEFT(F286,LEN(F286)-1)),IF(RIGHT(F286,1)="M",1000000*VALUE(LEFT(F286,LEN(F286)-1)),IF(RIGHT(F286,1)="B",1000000000*VALUE(LEFT(F286,LEN(F286)-1)),IF(RIGHT(F286,1)="%",0.01*VALUE(LEFT(F286,LEN(F286)-1)),IF(RIGHT(F286,1)="k",1000*VALUE(LEFT(F286,LEN(F286)-1)),VALUE(SUBSTITUTE(F286,",",""))))))))),"N/A")</f>
        <v/>
      </c>
      <c r="N286">
        <f>IFERROR(IF(TRIM(G286)="-", "N/A", IF(RIGHT(G286,1)=")",IF(RIGHT(G286,2)="T)",-1000000000000*VALUE(MID(G286,2,LEN(G286)-3)),IF(RIGHT(G286,2)="M)",-1000000*VALUE(MID(G286,2,LEN(G286)-3)),IF(RIGHT(G286,2)="B)",-1000000000*VALUE(MID(G286,2,LEN(G286)-3)),IF(RIGHT(G286,2)="k)",-1000*VALUE(MID(G286,2,LEN(G286)-3)),VALUE(SUBSTITUTE(G286,",","")))))),IF(RIGHT(G286,1)="T",1000000000000*VALUE(LEFT(G286,LEN(G286)-1)),IF(RIGHT(G286,1)="M",1000000*VALUE(LEFT(G286,LEN(G286)-1)),IF(RIGHT(G286,1)="B",1000000000*VALUE(LEFT(G286,LEN(G286)-1)),IF(RIGHT(G286,1)="%",0.01*VALUE(LEFT(G286,LEN(G286)-1)),IF(RIGHT(G286,1)="k",1000*VALUE(LEFT(G286,LEN(G286)-1)),VALUE(SUBSTITUTE(G286,",",""))))))))),"N/A")</f>
        <v/>
      </c>
      <c r="P286">
        <f>MAX(J286:N286)</f>
        <v/>
      </c>
      <c r="Q286">
        <f>IFERROR(J144+MATCH(P286,J286:N286,0)-1,"")</f>
        <v/>
      </c>
      <c r="R286">
        <f>IF(Q286="","",MIN(J286:N286))</f>
        <v/>
      </c>
      <c r="S286">
        <f>IFERROR(J144+MATCH(R286,J286:N286,0)-1,"")</f>
        <v/>
      </c>
      <c r="T286">
        <f>IFERROR(AVERAGE(J286:N286),"")</f>
        <v/>
      </c>
      <c r="U286">
        <f>IFERROR(STDEV(J286:N286),"")</f>
        <v/>
      </c>
      <c r="V286">
        <f>IFERROR(IF(C286="-","",IF(ISBLANK(B286),"",IF(OR(ISNUMBER(FIND("Growth",B286)),ISNUMBER(FIND("Margin",B286))),"",(J286-T286)/U286))),"")</f>
        <v/>
      </c>
      <c r="W286">
        <f>IFERROR(IF(OR(D286="-",ISBLANK(D286)),"",(K286-T286)/U286),"")</f>
        <v/>
      </c>
      <c r="X286">
        <f>IFERROR(IF(OR(E286="-",ISBLANK(E286)),"",(L286-T286)/U286),"")</f>
        <v/>
      </c>
      <c r="Y286">
        <f>IFERROR(IF(OR(F286="-",ISBLANK(F286)),"",(M286-T286)/U286),"")</f>
        <v/>
      </c>
      <c r="Z286">
        <f>IFERROR(IF(OR(G286="-",ISBLANK(G286)),"",(N286-T286)/U286),"")</f>
        <v/>
      </c>
      <c r="AA286">
        <f>IF(MAX(MAX(V286:Z286),ABS(MIN(V286:Z286)))=ABS(MIN(V286:Z286)),MIN(V286:Z286),MAX(V286:Z286))</f>
        <v/>
      </c>
      <c r="AB286">
        <f>IFERROR(V144+MATCH(AA286,V286:Z286,0)-1,"")</f>
        <v/>
      </c>
      <c r="AC286">
        <f>IF(AB286&lt;&gt;"",IF(S286=AB286,"Low",IF(AB286=Q286,"High","")),"")</f>
        <v/>
      </c>
      <c r="AE286">
        <f>IF(ISNUMBER(MATCH("N/A",J286:N286,0)),"",IFERROR((5 * SUMPRODUCT(J144:N144,J286:N286) - PRODUCT(SUM(J144:N144),SUM(J286:N286))) / ((5 * SUM((J144^2)+(K144^2)+(L144^2)+(M144^2)+(N144^2))) - SUM(J144:N144)^2),""))</f>
        <v/>
      </c>
      <c r="AF286">
        <f>IFERROR(CORREL(J144:N144,J286:N286),"")</f>
        <v/>
      </c>
      <c r="AZ286">
        <f>IF(Q286=S286,0,1)</f>
        <v/>
      </c>
      <c r="BA286">
        <f>IF(AZ286=1,IF(Q286="","",IF(Q286=N144,"Yes","No")),"")</f>
        <v/>
      </c>
      <c r="BB286">
        <f>IF(BA286="Yes",P286,"")</f>
        <v/>
      </c>
      <c r="BC286">
        <f>IF(AZ286=1,IF(S286="","",IF(S286=N144,"Yes","No")),"")</f>
        <v/>
      </c>
      <c r="BD286">
        <f>IF(BC286="Yes",R286,"")</f>
        <v/>
      </c>
      <c r="BE286">
        <f>IFERROR(IF(SIGN(AE286)=1,"Increasing",IF(SIGN(AE286)=-1,"Decreasing","")),"")</f>
        <v/>
      </c>
      <c r="BF286">
        <f>IF(OR(AND(BE286="Increasing",BA286="Yes"),AND(BE286="Decreasing",BC286="Yes")),"Yes","No")</f>
        <v/>
      </c>
      <c r="BG286">
        <f>IF(I286="pos_trend","Yes","No")</f>
        <v/>
      </c>
      <c r="BH286">
        <f>IF(AF286&lt;&gt;"",IF(ABS(AF286)&gt;0.8,"Yes","No"),"")</f>
        <v/>
      </c>
    </row>
    <row r="287" spans="1:60">
      <c s="1" r="A287" t="n">
        <v>40</v>
      </c>
      <c r="B287" t="s">
        <v>747</v>
      </c>
      <c r="C287" t="s">
        <v>264</v>
      </c>
      <c r="D287" t="s">
        <v>264</v>
      </c>
      <c r="E287" t="s">
        <v>264</v>
      </c>
      <c r="F287" t="s">
        <v>264</v>
      </c>
      <c r="G287" t="s">
        <v>264</v>
      </c>
      <c r="H287" t="s"/>
      <c r="I287">
        <f>IF(AND(K287&gt; J287, L287&gt; K287, M287&gt; L287, N287&gt; M287), "pos_trend", IF(AND(K287&lt; J287, L287&lt; K287, M287&lt; L287, N287&lt; M287), "neg_trend", "N/A"))</f>
        <v/>
      </c>
      <c r="J287">
        <f>IFERROR(IF(TRIM(C287)="-", "N/A", IF(RIGHT(C287,1)=")",IF(RIGHT(C287,2)="T)",-1000000000000*VALUE(MID(C287,2,LEN(C287)-3)),IF(RIGHT(C287,2)="M)",-1000000*VALUE(MID(C287,2,LEN(C287)-3)),IF(RIGHT(C287,2)="B)",-1000000000*VALUE(MID(C287,2,LEN(C287)-3)),IF(RIGHT(C287,2)="k)",-1000*VALUE(MID(C287,2,LEN(C287)-3)),VALUE(SUBSTITUTE(C287,",","")))))),IF(RIGHT(C287,1)="T",1000000000000*VALUE(LEFT(C287,LEN(C287)-1)),IF(RIGHT(C287,1)="M",1000000*VALUE(LEFT(C287,LEN(C287)-1)),IF(RIGHT(C287,1)="B",1000000000*VALUE(LEFT(C287,LEN(C287)-1)),IF(RIGHT(C287,1)="%",0.01*VALUE(LEFT(C287,LEN(C287)-1)),IF(RIGHT(C287,1)="k",1000*VALUE(LEFT(C287,LEN(C287)-1)),VALUE(SUBSTITUTE(C287,",",""))))))))),"N/A")</f>
        <v/>
      </c>
      <c r="K287">
        <f>IFERROR(IF(TRIM(D287)="-", "N/A", IF(RIGHT(D287,1)=")",IF(RIGHT(D287,2)="T)",-1000000000000*VALUE(MID(D287,2,LEN(D287)-3)),IF(RIGHT(D287,2)="M)",-1000000*VALUE(MID(D287,2,LEN(D287)-3)),IF(RIGHT(D287,2)="B)",-1000000000*VALUE(MID(D287,2,LEN(D287)-3)),IF(RIGHT(D287,2)="k)",-1000*VALUE(MID(D287,2,LEN(D287)-3)),VALUE(SUBSTITUTE(D287,",","")))))),IF(RIGHT(D287,1)="T",1000000000000*VALUE(LEFT(D287,LEN(D287)-1)),IF(RIGHT(D287,1)="M",1000000*VALUE(LEFT(D287,LEN(D287)-1)),IF(RIGHT(D287,1)="B",1000000000*VALUE(LEFT(D287,LEN(D287)-1)),IF(RIGHT(D287,1)="%",0.01*VALUE(LEFT(D287,LEN(D287)-1)),IF(RIGHT(D287,1)="k",1000*VALUE(LEFT(D287,LEN(D287)-1)),VALUE(SUBSTITUTE(D287,",",""))))))))),"N/A")</f>
        <v/>
      </c>
      <c r="L287">
        <f>IFERROR(IF(TRIM(E287)="-", "N/A", IF(RIGHT(E287,1)=")",IF(RIGHT(E287,2)="T)",-1000000000000*VALUE(MID(E287,2,LEN(E287)-3)),IF(RIGHT(E287,2)="M)",-1000000*VALUE(MID(E287,2,LEN(E287)-3)),IF(RIGHT(E287,2)="B)",-1000000000*VALUE(MID(E287,2,LEN(E287)-3)),IF(RIGHT(E287,2)="k)",-1000*VALUE(MID(E287,2,LEN(E287)-3)),VALUE(SUBSTITUTE(E287,",","")))))),IF(RIGHT(E287,1)="T",1000000000000*VALUE(LEFT(E287,LEN(E287)-1)),IF(RIGHT(E287,1)="M",1000000*VALUE(LEFT(E287,LEN(E287)-1)),IF(RIGHT(E287,1)="B",1000000000*VALUE(LEFT(E287,LEN(E287)-1)),IF(RIGHT(E287,1)="%",0.01*VALUE(LEFT(E287,LEN(E287)-1)),IF(RIGHT(E287,1)="k",1000*VALUE(LEFT(E287,LEN(E287)-1)),VALUE(SUBSTITUTE(E287,",",""))))))))),"N/A")</f>
        <v/>
      </c>
      <c r="M287">
        <f>IFERROR(IF(TRIM(F287)="-", "N/A", IF(RIGHT(F287,1)=")",IF(RIGHT(F287,2)="T)",-1000000000000*VALUE(MID(F287,2,LEN(F287)-3)),IF(RIGHT(F287,2)="M)",-1000000*VALUE(MID(F287,2,LEN(F287)-3)),IF(RIGHT(F287,2)="B)",-1000000000*VALUE(MID(F287,2,LEN(F287)-3)),IF(RIGHT(F287,2)="k)",-1000*VALUE(MID(F287,2,LEN(F287)-3)),VALUE(SUBSTITUTE(F287,",","")))))),IF(RIGHT(F287,1)="T",1000000000000*VALUE(LEFT(F287,LEN(F287)-1)),IF(RIGHT(F287,1)="M",1000000*VALUE(LEFT(F287,LEN(F287)-1)),IF(RIGHT(F287,1)="B",1000000000*VALUE(LEFT(F287,LEN(F287)-1)),IF(RIGHT(F287,1)="%",0.01*VALUE(LEFT(F287,LEN(F287)-1)),IF(RIGHT(F287,1)="k",1000*VALUE(LEFT(F287,LEN(F287)-1)),VALUE(SUBSTITUTE(F287,",",""))))))))),"N/A")</f>
        <v/>
      </c>
      <c r="N287">
        <f>IFERROR(IF(TRIM(G287)="-", "N/A", IF(RIGHT(G287,1)=")",IF(RIGHT(G287,2)="T)",-1000000000000*VALUE(MID(G287,2,LEN(G287)-3)),IF(RIGHT(G287,2)="M)",-1000000*VALUE(MID(G287,2,LEN(G287)-3)),IF(RIGHT(G287,2)="B)",-1000000000*VALUE(MID(G287,2,LEN(G287)-3)),IF(RIGHT(G287,2)="k)",-1000*VALUE(MID(G287,2,LEN(G287)-3)),VALUE(SUBSTITUTE(G287,",","")))))),IF(RIGHT(G287,1)="T",1000000000000*VALUE(LEFT(G287,LEN(G287)-1)),IF(RIGHT(G287,1)="M",1000000*VALUE(LEFT(G287,LEN(G287)-1)),IF(RIGHT(G287,1)="B",1000000000*VALUE(LEFT(G287,LEN(G287)-1)),IF(RIGHT(G287,1)="%",0.01*VALUE(LEFT(G287,LEN(G287)-1)),IF(RIGHT(G287,1)="k",1000*VALUE(LEFT(G287,LEN(G287)-1)),VALUE(SUBSTITUTE(G287,",",""))))))))),"N/A")</f>
        <v/>
      </c>
      <c r="P287">
        <f>MAX(J287:N287)</f>
        <v/>
      </c>
      <c r="Q287">
        <f>IFERROR(J144+MATCH(P287,J287:N287,0)-1,"")</f>
        <v/>
      </c>
      <c r="R287">
        <f>IF(Q287="","",MIN(J287:N287))</f>
        <v/>
      </c>
      <c r="S287">
        <f>IFERROR(J144+MATCH(R287,J287:N287,0)-1,"")</f>
        <v/>
      </c>
      <c r="T287">
        <f>IFERROR(AVERAGE(J287:N287),"")</f>
        <v/>
      </c>
      <c r="U287">
        <f>IFERROR(STDEV(J287:N287),"")</f>
        <v/>
      </c>
      <c r="V287">
        <f>IFERROR(IF(C287="-","",IF(ISBLANK(B287),"",IF(OR(ISNUMBER(FIND("Growth",B287)),ISNUMBER(FIND("Margin",B287))),"",(J287-T287)/U287))),"")</f>
        <v/>
      </c>
      <c r="W287">
        <f>IFERROR(IF(OR(D287="-",ISBLANK(D287)),"",(K287-T287)/U287),"")</f>
        <v/>
      </c>
      <c r="X287">
        <f>IFERROR(IF(OR(E287="-",ISBLANK(E287)),"",(L287-T287)/U287),"")</f>
        <v/>
      </c>
      <c r="Y287">
        <f>IFERROR(IF(OR(F287="-",ISBLANK(F287)),"",(M287-T287)/U287),"")</f>
        <v/>
      </c>
      <c r="Z287">
        <f>IFERROR(IF(OR(G287="-",ISBLANK(G287)),"",(N287-T287)/U287),"")</f>
        <v/>
      </c>
      <c r="AA287">
        <f>IF(MAX(MAX(V287:Z287),ABS(MIN(V287:Z287)))=ABS(MIN(V287:Z287)),MIN(V287:Z287),MAX(V287:Z287))</f>
        <v/>
      </c>
      <c r="AB287">
        <f>IFERROR(V144+MATCH(AA287,V287:Z287,0)-1,"")</f>
        <v/>
      </c>
      <c r="AC287">
        <f>IF(AB287&lt;&gt;"",IF(S287=AB287,"Low",IF(AB287=Q287,"High","")),"")</f>
        <v/>
      </c>
      <c r="AE287">
        <f>IF(ISNUMBER(MATCH("N/A",J287:N287,0)),"",IFERROR((5 * SUMPRODUCT(J144:N144,J287:N287) - PRODUCT(SUM(J144:N144),SUM(J287:N287))) / ((5 * SUM((J144^2)+(K144^2)+(L144^2)+(M144^2)+(N144^2))) - SUM(J144:N144)^2),""))</f>
        <v/>
      </c>
      <c r="AF287">
        <f>IFERROR(CORREL(J144:N144,J287:N287),"")</f>
        <v/>
      </c>
      <c r="AZ287">
        <f>IF(Q287=S287,0,1)</f>
        <v/>
      </c>
      <c r="BA287">
        <f>IF(AZ287=1,IF(Q287="","",IF(Q287=N144,"Yes","No")),"")</f>
        <v/>
      </c>
      <c r="BB287">
        <f>IF(BA287="Yes",P287,"")</f>
        <v/>
      </c>
      <c r="BC287">
        <f>IF(AZ287=1,IF(S287="","",IF(S287=N144,"Yes","No")),"")</f>
        <v/>
      </c>
      <c r="BD287">
        <f>IF(BC287="Yes",R287,"")</f>
        <v/>
      </c>
      <c r="BE287">
        <f>IFERROR(IF(SIGN(AE287)=1,"Increasing",IF(SIGN(AE287)=-1,"Decreasing","")),"")</f>
        <v/>
      </c>
      <c r="BF287">
        <f>IF(OR(AND(BE287="Increasing",BA287="Yes"),AND(BE287="Decreasing",BC287="Yes")),"Yes","No")</f>
        <v/>
      </c>
      <c r="BG287">
        <f>IF(I287="pos_trend","Yes","No")</f>
        <v/>
      </c>
      <c r="BH287">
        <f>IF(AF287&lt;&gt;"",IF(ABS(AF287)&gt;0.8,"Yes","No"),"")</f>
        <v/>
      </c>
    </row>
    <row r="288" spans="1:60">
      <c s="1" r="A288" t="n">
        <v>41</v>
      </c>
      <c r="B288" t="s">
        <v>748</v>
      </c>
      <c r="C288" t="s">
        <v>2185</v>
      </c>
      <c r="D288" t="s">
        <v>320</v>
      </c>
      <c r="E288" t="s">
        <v>2186</v>
      </c>
      <c r="F288" t="s">
        <v>705</v>
      </c>
      <c r="G288" t="s">
        <v>2187</v>
      </c>
      <c r="H288" t="s"/>
      <c r="I288">
        <f>IF(AND(K288&gt; J288, L288&gt; K288, M288&gt; L288, N288&gt; M288), "pos_trend", IF(AND(K288&lt; J288, L288&lt; K288, M288&lt; L288, N288&lt; M288), "neg_trend", "N/A"))</f>
        <v/>
      </c>
      <c r="J288">
        <f>IFERROR(IF(TRIM(C288)="-", "N/A", IF(RIGHT(C288,1)=")",IF(RIGHT(C288,2)="T)",-1000000000000*VALUE(MID(C288,2,LEN(C288)-3)),IF(RIGHT(C288,2)="M)",-1000000*VALUE(MID(C288,2,LEN(C288)-3)),IF(RIGHT(C288,2)="B)",-1000000000*VALUE(MID(C288,2,LEN(C288)-3)),IF(RIGHT(C288,2)="k)",-1000*VALUE(MID(C288,2,LEN(C288)-3)),VALUE(SUBSTITUTE(C288,",","")))))),IF(RIGHT(C288,1)="T",1000000000000*VALUE(LEFT(C288,LEN(C288)-1)),IF(RIGHT(C288,1)="M",1000000*VALUE(LEFT(C288,LEN(C288)-1)),IF(RIGHT(C288,1)="B",1000000000*VALUE(LEFT(C288,LEN(C288)-1)),IF(RIGHT(C288,1)="%",0.01*VALUE(LEFT(C288,LEN(C288)-1)),IF(RIGHT(C288,1)="k",1000*VALUE(LEFT(C288,LEN(C288)-1)),VALUE(SUBSTITUTE(C288,",",""))))))))),"N/A")</f>
        <v/>
      </c>
      <c r="K288">
        <f>IFERROR(IF(TRIM(D288)="-", "N/A", IF(RIGHT(D288,1)=")",IF(RIGHT(D288,2)="T)",-1000000000000*VALUE(MID(D288,2,LEN(D288)-3)),IF(RIGHT(D288,2)="M)",-1000000*VALUE(MID(D288,2,LEN(D288)-3)),IF(RIGHT(D288,2)="B)",-1000000000*VALUE(MID(D288,2,LEN(D288)-3)),IF(RIGHT(D288,2)="k)",-1000*VALUE(MID(D288,2,LEN(D288)-3)),VALUE(SUBSTITUTE(D288,",","")))))),IF(RIGHT(D288,1)="T",1000000000000*VALUE(LEFT(D288,LEN(D288)-1)),IF(RIGHT(D288,1)="M",1000000*VALUE(LEFT(D288,LEN(D288)-1)),IF(RIGHT(D288,1)="B",1000000000*VALUE(LEFT(D288,LEN(D288)-1)),IF(RIGHT(D288,1)="%",0.01*VALUE(LEFT(D288,LEN(D288)-1)),IF(RIGHT(D288,1)="k",1000*VALUE(LEFT(D288,LEN(D288)-1)),VALUE(SUBSTITUTE(D288,",",""))))))))),"N/A")</f>
        <v/>
      </c>
      <c r="L288">
        <f>IFERROR(IF(TRIM(E288)="-", "N/A", IF(RIGHT(E288,1)=")",IF(RIGHT(E288,2)="T)",-1000000000000*VALUE(MID(E288,2,LEN(E288)-3)),IF(RIGHT(E288,2)="M)",-1000000*VALUE(MID(E288,2,LEN(E288)-3)),IF(RIGHT(E288,2)="B)",-1000000000*VALUE(MID(E288,2,LEN(E288)-3)),IF(RIGHT(E288,2)="k)",-1000*VALUE(MID(E288,2,LEN(E288)-3)),VALUE(SUBSTITUTE(E288,",","")))))),IF(RIGHT(E288,1)="T",1000000000000*VALUE(LEFT(E288,LEN(E288)-1)),IF(RIGHT(E288,1)="M",1000000*VALUE(LEFT(E288,LEN(E288)-1)),IF(RIGHT(E288,1)="B",1000000000*VALUE(LEFT(E288,LEN(E288)-1)),IF(RIGHT(E288,1)="%",0.01*VALUE(LEFT(E288,LEN(E288)-1)),IF(RIGHT(E288,1)="k",1000*VALUE(LEFT(E288,LEN(E288)-1)),VALUE(SUBSTITUTE(E288,",",""))))))))),"N/A")</f>
        <v/>
      </c>
      <c r="M288">
        <f>IFERROR(IF(TRIM(F288)="-", "N/A", IF(RIGHT(F288,1)=")",IF(RIGHT(F288,2)="T)",-1000000000000*VALUE(MID(F288,2,LEN(F288)-3)),IF(RIGHT(F288,2)="M)",-1000000*VALUE(MID(F288,2,LEN(F288)-3)),IF(RIGHT(F288,2)="B)",-1000000000*VALUE(MID(F288,2,LEN(F288)-3)),IF(RIGHT(F288,2)="k)",-1000*VALUE(MID(F288,2,LEN(F288)-3)),VALUE(SUBSTITUTE(F288,",","")))))),IF(RIGHT(F288,1)="T",1000000000000*VALUE(LEFT(F288,LEN(F288)-1)),IF(RIGHT(F288,1)="M",1000000*VALUE(LEFT(F288,LEN(F288)-1)),IF(RIGHT(F288,1)="B",1000000000*VALUE(LEFT(F288,LEN(F288)-1)),IF(RIGHT(F288,1)="%",0.01*VALUE(LEFT(F288,LEN(F288)-1)),IF(RIGHT(F288,1)="k",1000*VALUE(LEFT(F288,LEN(F288)-1)),VALUE(SUBSTITUTE(F288,",",""))))))))),"N/A")</f>
        <v/>
      </c>
      <c r="N288">
        <f>IFERROR(IF(TRIM(G288)="-", "N/A", IF(RIGHT(G288,1)=")",IF(RIGHT(G288,2)="T)",-1000000000000*VALUE(MID(G288,2,LEN(G288)-3)),IF(RIGHT(G288,2)="M)",-1000000*VALUE(MID(G288,2,LEN(G288)-3)),IF(RIGHT(G288,2)="B)",-1000000000*VALUE(MID(G288,2,LEN(G288)-3)),IF(RIGHT(G288,2)="k)",-1000*VALUE(MID(G288,2,LEN(G288)-3)),VALUE(SUBSTITUTE(G288,",","")))))),IF(RIGHT(G288,1)="T",1000000000000*VALUE(LEFT(G288,LEN(G288)-1)),IF(RIGHT(G288,1)="M",1000000*VALUE(LEFT(G288,LEN(G288)-1)),IF(RIGHT(G288,1)="B",1000000000*VALUE(LEFT(G288,LEN(G288)-1)),IF(RIGHT(G288,1)="%",0.01*VALUE(LEFT(G288,LEN(G288)-1)),IF(RIGHT(G288,1)="k",1000*VALUE(LEFT(G288,LEN(G288)-1)),VALUE(SUBSTITUTE(G288,",",""))))))))),"N/A")</f>
        <v/>
      </c>
      <c r="P288">
        <f>MAX(J288:N288)</f>
        <v/>
      </c>
      <c r="Q288">
        <f>IFERROR(J144+MATCH(P288,J288:N288,0)-1,"")</f>
        <v/>
      </c>
      <c r="R288">
        <f>IF(Q288="","",MIN(J288:N288))</f>
        <v/>
      </c>
      <c r="S288">
        <f>IFERROR(J144+MATCH(R288,J288:N288,0)-1,"")</f>
        <v/>
      </c>
      <c r="T288">
        <f>IFERROR(AVERAGE(J288:N288),"")</f>
        <v/>
      </c>
      <c r="U288">
        <f>IFERROR(STDEV(J288:N288),"")</f>
        <v/>
      </c>
      <c r="V288">
        <f>IFERROR(IF(C288="-","",IF(ISBLANK(B288),"",IF(OR(ISNUMBER(FIND("Growth",B288)),ISNUMBER(FIND("Margin",B288))),"",(J288-T288)/U288))),"")</f>
        <v/>
      </c>
      <c r="W288">
        <f>IFERROR(IF(OR(D288="-",ISBLANK(D288)),"",(K288-T288)/U288),"")</f>
        <v/>
      </c>
      <c r="X288">
        <f>IFERROR(IF(OR(E288="-",ISBLANK(E288)),"",(L288-T288)/U288),"")</f>
        <v/>
      </c>
      <c r="Y288">
        <f>IFERROR(IF(OR(F288="-",ISBLANK(F288)),"",(M288-T288)/U288),"")</f>
        <v/>
      </c>
      <c r="Z288">
        <f>IFERROR(IF(OR(G288="-",ISBLANK(G288)),"",(N288-T288)/U288),"")</f>
        <v/>
      </c>
      <c r="AA288">
        <f>IF(MAX(MAX(V288:Z288),ABS(MIN(V288:Z288)))=ABS(MIN(V288:Z288)),MIN(V288:Z288),MAX(V288:Z288))</f>
        <v/>
      </c>
      <c r="AB288">
        <f>IFERROR(V144+MATCH(AA288,V288:Z288,0)-1,"")</f>
        <v/>
      </c>
      <c r="AC288">
        <f>IF(AB288&lt;&gt;"",IF(S288=AB288,"Low",IF(AB288=Q288,"High","")),"")</f>
        <v/>
      </c>
      <c r="AE288">
        <f>IF(ISNUMBER(MATCH("N/A",J288:N288,0)),"",IFERROR((5 * SUMPRODUCT(J144:N144,J288:N288) - PRODUCT(SUM(J144:N144),SUM(J288:N288))) / ((5 * SUM((J144^2)+(K144^2)+(L144^2)+(M144^2)+(N144^2))) - SUM(J144:N144)^2),""))</f>
        <v/>
      </c>
      <c r="AF288">
        <f>IFERROR(CORREL(J144:N144,J288:N288),"")</f>
        <v/>
      </c>
      <c r="AZ288">
        <f>IF(Q288=S288,0,1)</f>
        <v/>
      </c>
      <c r="BA288">
        <f>IF(AZ288=1,IF(Q288="","",IF(Q288=N144,"Yes","No")),"")</f>
        <v/>
      </c>
      <c r="BB288">
        <f>IF(BA288="Yes",P288,"")</f>
        <v/>
      </c>
      <c r="BC288">
        <f>IF(AZ288=1,IF(S288="","",IF(S288=N144,"Yes","No")),"")</f>
        <v/>
      </c>
      <c r="BD288">
        <f>IF(BC288="Yes",R288,"")</f>
        <v/>
      </c>
      <c r="BE288">
        <f>IFERROR(IF(SIGN(AE288)=1,"Increasing",IF(SIGN(AE288)=-1,"Decreasing","")),"")</f>
        <v/>
      </c>
      <c r="BF288">
        <f>IF(OR(AND(BE288="Increasing",BA288="Yes"),AND(BE288="Decreasing",BC288="Yes")),"Yes","No")</f>
        <v/>
      </c>
      <c r="BG288">
        <f>IF(I288="pos_trend","Yes","No")</f>
        <v/>
      </c>
      <c r="BH288">
        <f>IF(AF288&lt;&gt;"",IF(ABS(AF288)&gt;0.8,"Yes","No"),"")</f>
        <v/>
      </c>
    </row>
    <row r="289" spans="1:60">
      <c s="1" r="A289" t="n">
        <v>42</v>
      </c>
      <c r="B289" t="s">
        <v>749</v>
      </c>
      <c r="C289" t="s">
        <v>2091</v>
      </c>
      <c r="D289" t="s">
        <v>2092</v>
      </c>
      <c r="E289" t="s">
        <v>1100</v>
      </c>
      <c r="F289" t="s">
        <v>2093</v>
      </c>
      <c r="G289" t="s">
        <v>2094</v>
      </c>
      <c r="H289" t="s"/>
      <c r="I289">
        <f>IF(AND(K289&gt; J289, L289&gt; K289, M289&gt; L289, N289&gt; M289), "pos_trend", IF(AND(K289&lt; J289, L289&lt; K289, M289&lt; L289, N289&lt; M289), "neg_trend", "N/A"))</f>
        <v/>
      </c>
      <c r="J289">
        <f>IFERROR(IF(TRIM(C289)="-", "N/A", IF(RIGHT(C289,1)=")",IF(RIGHT(C289,2)="T)",-1000000000000*VALUE(MID(C289,2,LEN(C289)-3)),IF(RIGHT(C289,2)="M)",-1000000*VALUE(MID(C289,2,LEN(C289)-3)),IF(RIGHT(C289,2)="B)",-1000000000*VALUE(MID(C289,2,LEN(C289)-3)),IF(RIGHT(C289,2)="k)",-1000*VALUE(MID(C289,2,LEN(C289)-3)),VALUE(SUBSTITUTE(C289,",","")))))),IF(RIGHT(C289,1)="T",1000000000000*VALUE(LEFT(C289,LEN(C289)-1)),IF(RIGHT(C289,1)="M",1000000*VALUE(LEFT(C289,LEN(C289)-1)),IF(RIGHT(C289,1)="B",1000000000*VALUE(LEFT(C289,LEN(C289)-1)),IF(RIGHT(C289,1)="%",0.01*VALUE(LEFT(C289,LEN(C289)-1)),IF(RIGHT(C289,1)="k",1000*VALUE(LEFT(C289,LEN(C289)-1)),VALUE(SUBSTITUTE(C289,",",""))))))))),"N/A")</f>
        <v/>
      </c>
      <c r="K289">
        <f>IFERROR(IF(TRIM(D289)="-", "N/A", IF(RIGHT(D289,1)=")",IF(RIGHT(D289,2)="T)",-1000000000000*VALUE(MID(D289,2,LEN(D289)-3)),IF(RIGHT(D289,2)="M)",-1000000*VALUE(MID(D289,2,LEN(D289)-3)),IF(RIGHT(D289,2)="B)",-1000000000*VALUE(MID(D289,2,LEN(D289)-3)),IF(RIGHT(D289,2)="k)",-1000*VALUE(MID(D289,2,LEN(D289)-3)),VALUE(SUBSTITUTE(D289,",","")))))),IF(RIGHT(D289,1)="T",1000000000000*VALUE(LEFT(D289,LEN(D289)-1)),IF(RIGHT(D289,1)="M",1000000*VALUE(LEFT(D289,LEN(D289)-1)),IF(RIGHT(D289,1)="B",1000000000*VALUE(LEFT(D289,LEN(D289)-1)),IF(RIGHT(D289,1)="%",0.01*VALUE(LEFT(D289,LEN(D289)-1)),IF(RIGHT(D289,1)="k",1000*VALUE(LEFT(D289,LEN(D289)-1)),VALUE(SUBSTITUTE(D289,",",""))))))))),"N/A")</f>
        <v/>
      </c>
      <c r="L289">
        <f>IFERROR(IF(TRIM(E289)="-", "N/A", IF(RIGHT(E289,1)=")",IF(RIGHT(E289,2)="T)",-1000000000000*VALUE(MID(E289,2,LEN(E289)-3)),IF(RIGHT(E289,2)="M)",-1000000*VALUE(MID(E289,2,LEN(E289)-3)),IF(RIGHT(E289,2)="B)",-1000000000*VALUE(MID(E289,2,LEN(E289)-3)),IF(RIGHT(E289,2)="k)",-1000*VALUE(MID(E289,2,LEN(E289)-3)),VALUE(SUBSTITUTE(E289,",","")))))),IF(RIGHT(E289,1)="T",1000000000000*VALUE(LEFT(E289,LEN(E289)-1)),IF(RIGHT(E289,1)="M",1000000*VALUE(LEFT(E289,LEN(E289)-1)),IF(RIGHT(E289,1)="B",1000000000*VALUE(LEFT(E289,LEN(E289)-1)),IF(RIGHT(E289,1)="%",0.01*VALUE(LEFT(E289,LEN(E289)-1)),IF(RIGHT(E289,1)="k",1000*VALUE(LEFT(E289,LEN(E289)-1)),VALUE(SUBSTITUTE(E289,",",""))))))))),"N/A")</f>
        <v/>
      </c>
      <c r="M289">
        <f>IFERROR(IF(TRIM(F289)="-", "N/A", IF(RIGHT(F289,1)=")",IF(RIGHT(F289,2)="T)",-1000000000000*VALUE(MID(F289,2,LEN(F289)-3)),IF(RIGHT(F289,2)="M)",-1000000*VALUE(MID(F289,2,LEN(F289)-3)),IF(RIGHT(F289,2)="B)",-1000000000*VALUE(MID(F289,2,LEN(F289)-3)),IF(RIGHT(F289,2)="k)",-1000*VALUE(MID(F289,2,LEN(F289)-3)),VALUE(SUBSTITUTE(F289,",","")))))),IF(RIGHT(F289,1)="T",1000000000000*VALUE(LEFT(F289,LEN(F289)-1)),IF(RIGHT(F289,1)="M",1000000*VALUE(LEFT(F289,LEN(F289)-1)),IF(RIGHT(F289,1)="B",1000000000*VALUE(LEFT(F289,LEN(F289)-1)),IF(RIGHT(F289,1)="%",0.01*VALUE(LEFT(F289,LEN(F289)-1)),IF(RIGHT(F289,1)="k",1000*VALUE(LEFT(F289,LEN(F289)-1)),VALUE(SUBSTITUTE(F289,",",""))))))))),"N/A")</f>
        <v/>
      </c>
      <c r="N289">
        <f>IFERROR(IF(TRIM(G289)="-", "N/A", IF(RIGHT(G289,1)=")",IF(RIGHT(G289,2)="T)",-1000000000000*VALUE(MID(G289,2,LEN(G289)-3)),IF(RIGHT(G289,2)="M)",-1000000*VALUE(MID(G289,2,LEN(G289)-3)),IF(RIGHT(G289,2)="B)",-1000000000*VALUE(MID(G289,2,LEN(G289)-3)),IF(RIGHT(G289,2)="k)",-1000*VALUE(MID(G289,2,LEN(G289)-3)),VALUE(SUBSTITUTE(G289,",","")))))),IF(RIGHT(G289,1)="T",1000000000000*VALUE(LEFT(G289,LEN(G289)-1)),IF(RIGHT(G289,1)="M",1000000*VALUE(LEFT(G289,LEN(G289)-1)),IF(RIGHT(G289,1)="B",1000000000*VALUE(LEFT(G289,LEN(G289)-1)),IF(RIGHT(G289,1)="%",0.01*VALUE(LEFT(G289,LEN(G289)-1)),IF(RIGHT(G289,1)="k",1000*VALUE(LEFT(G289,LEN(G289)-1)),VALUE(SUBSTITUTE(G289,",",""))))))))),"N/A")</f>
        <v/>
      </c>
      <c r="P289">
        <f>MAX(J289:N289)</f>
        <v/>
      </c>
      <c r="Q289">
        <f>IFERROR(J144+MATCH(P289,J289:N289,0)-1,"")</f>
        <v/>
      </c>
      <c r="R289">
        <f>IF(Q289="","",MIN(J289:N289))</f>
        <v/>
      </c>
      <c r="S289">
        <f>IFERROR(J144+MATCH(R289,J289:N289,0)-1,"")</f>
        <v/>
      </c>
      <c r="T289">
        <f>IFERROR(AVERAGE(J289:N289),"")</f>
        <v/>
      </c>
      <c r="U289">
        <f>IFERROR(STDEV(J289:N289),"")</f>
        <v/>
      </c>
      <c r="V289">
        <f>IFERROR(IF(C289="-","",IF(ISBLANK(B289),"",IF(OR(ISNUMBER(FIND("Growth",B289)),ISNUMBER(FIND("Margin",B289))),"",(J289-T289)/U289))),"")</f>
        <v/>
      </c>
      <c r="W289">
        <f>IFERROR(IF(OR(D289="-",ISBLANK(D289)),"",(K289-T289)/U289),"")</f>
        <v/>
      </c>
      <c r="X289">
        <f>IFERROR(IF(OR(E289="-",ISBLANK(E289)),"",(L289-T289)/U289),"")</f>
        <v/>
      </c>
      <c r="Y289">
        <f>IFERROR(IF(OR(F289="-",ISBLANK(F289)),"",(M289-T289)/U289),"")</f>
        <v/>
      </c>
      <c r="Z289">
        <f>IFERROR(IF(OR(G289="-",ISBLANK(G289)),"",(N289-T289)/U289),"")</f>
        <v/>
      </c>
      <c r="AA289">
        <f>IF(MAX(MAX(V289:Z289),ABS(MIN(V289:Z289)))=ABS(MIN(V289:Z289)),MIN(V289:Z289),MAX(V289:Z289))</f>
        <v/>
      </c>
      <c r="AB289">
        <f>IFERROR(V144+MATCH(AA289,V289:Z289,0)-1,"")</f>
        <v/>
      </c>
      <c r="AC289">
        <f>IF(AB289&lt;&gt;"",IF(S289=AB289,"Low",IF(AB289=Q289,"High","")),"")</f>
        <v/>
      </c>
      <c r="AE289">
        <f>IF(ISNUMBER(MATCH("N/A",J289:N289,0)),"",IFERROR((5 * SUMPRODUCT(J144:N144,J289:N289) - PRODUCT(SUM(J144:N144),SUM(J289:N289))) / ((5 * SUM((J144^2)+(K144^2)+(L144^2)+(M144^2)+(N144^2))) - SUM(J144:N144)^2),""))</f>
        <v/>
      </c>
      <c r="AF289">
        <f>IFERROR(CORREL(J144:N144,J289:N289),"")</f>
        <v/>
      </c>
      <c r="AZ289">
        <f>IF(Q289=S289,0,1)</f>
        <v/>
      </c>
      <c r="BA289">
        <f>IF(AZ289=1,IF(Q289="","",IF(Q289=N144,"Yes","No")),"")</f>
        <v/>
      </c>
      <c r="BB289">
        <f>IF(BA289="Yes",P289,"")</f>
        <v/>
      </c>
      <c r="BC289">
        <f>IF(AZ289=1,IF(S289="","",IF(S289=N144,"Yes","No")),"")</f>
        <v/>
      </c>
      <c r="BD289">
        <f>IF(BC289="Yes",R289,"")</f>
        <v/>
      </c>
      <c r="BE289">
        <f>IFERROR(IF(SIGN(AE289)=1,"Increasing",IF(SIGN(AE289)=-1,"Decreasing","")),"")</f>
        <v/>
      </c>
      <c r="BF289">
        <f>IF(OR(AND(BE289="Increasing",BA289="Yes"),AND(BE289="Decreasing",BC289="Yes")),"Yes","No")</f>
        <v/>
      </c>
      <c r="BG289">
        <f>IF(I289="pos_trend","Yes","No")</f>
        <v/>
      </c>
      <c r="BH289">
        <f>IF(AF289&lt;&gt;"",IF(ABS(AF289)&gt;0.8,"Yes","No"),"")</f>
        <v/>
      </c>
    </row>
    <row r="290" spans="1:60">
      <c r="I290">
        <f>IF(AND(K290&gt; J290, L290&gt; K290, M290&gt; L290, N290&gt; M290), "pos_trend", IF(AND(K290&lt; J290, L290&lt; K290, M290&lt; L290, N290&lt; M290), "neg_trend", "N/A"))</f>
        <v/>
      </c>
      <c r="J290">
        <f>IFERROR(IF(TRIM(C290)="-", "N/A", IF(RIGHT(C290,1)=")",IF(RIGHT(C290,2)="T)",-1000000000000*VALUE(MID(C290,2,LEN(C290)-3)),IF(RIGHT(C290,2)="M)",-1000000*VALUE(MID(C290,2,LEN(C290)-3)),IF(RIGHT(C290,2)="B)",-1000000000*VALUE(MID(C290,2,LEN(C290)-3)),IF(RIGHT(C290,2)="k)",-1000*VALUE(MID(C290,2,LEN(C290)-3)),VALUE(SUBSTITUTE(C290,",","")))))),IF(RIGHT(C290,1)="T",1000000000000*VALUE(LEFT(C290,LEN(C290)-1)),IF(RIGHT(C290,1)="M",1000000*VALUE(LEFT(C290,LEN(C290)-1)),IF(RIGHT(C290,1)="B",1000000000*VALUE(LEFT(C290,LEN(C290)-1)),IF(RIGHT(C290,1)="%",0.01*VALUE(LEFT(C290,LEN(C290)-1)),IF(RIGHT(C290,1)="k",1000*VALUE(LEFT(C290,LEN(C290)-1)),VALUE(SUBSTITUTE(C290,",",""))))))))),"N/A")</f>
        <v/>
      </c>
      <c r="K290">
        <f>IFERROR(IF(TRIM(D290)="-", "N/A", IF(RIGHT(D290,1)=")",IF(RIGHT(D290,2)="T)",-1000000000000*VALUE(MID(D290,2,LEN(D290)-3)),IF(RIGHT(D290,2)="M)",-1000000*VALUE(MID(D290,2,LEN(D290)-3)),IF(RIGHT(D290,2)="B)",-1000000000*VALUE(MID(D290,2,LEN(D290)-3)),IF(RIGHT(D290,2)="k)",-1000*VALUE(MID(D290,2,LEN(D290)-3)),VALUE(SUBSTITUTE(D290,",","")))))),IF(RIGHT(D290,1)="T",1000000000000*VALUE(LEFT(D290,LEN(D290)-1)),IF(RIGHT(D290,1)="M",1000000*VALUE(LEFT(D290,LEN(D290)-1)),IF(RIGHT(D290,1)="B",1000000000*VALUE(LEFT(D290,LEN(D290)-1)),IF(RIGHT(D290,1)="%",0.01*VALUE(LEFT(D290,LEN(D290)-1)),IF(RIGHT(D290,1)="k",1000*VALUE(LEFT(D290,LEN(D290)-1)),VALUE(SUBSTITUTE(D290,",",""))))))))),"N/A")</f>
        <v/>
      </c>
      <c r="L290">
        <f>IFERROR(IF(TRIM(E290)="-", "N/A", IF(RIGHT(E290,1)=")",IF(RIGHT(E290,2)="T)",-1000000000000*VALUE(MID(E290,2,LEN(E290)-3)),IF(RIGHT(E290,2)="M)",-1000000*VALUE(MID(E290,2,LEN(E290)-3)),IF(RIGHT(E290,2)="B)",-1000000000*VALUE(MID(E290,2,LEN(E290)-3)),IF(RIGHT(E290,2)="k)",-1000*VALUE(MID(E290,2,LEN(E290)-3)),VALUE(SUBSTITUTE(E290,",","")))))),IF(RIGHT(E290,1)="T",1000000000000*VALUE(LEFT(E290,LEN(E290)-1)),IF(RIGHT(E290,1)="M",1000000*VALUE(LEFT(E290,LEN(E290)-1)),IF(RIGHT(E290,1)="B",1000000000*VALUE(LEFT(E290,LEN(E290)-1)),IF(RIGHT(E290,1)="%",0.01*VALUE(LEFT(E290,LEN(E290)-1)),IF(RIGHT(E290,1)="k",1000*VALUE(LEFT(E290,LEN(E290)-1)),VALUE(SUBSTITUTE(E290,",",""))))))))),"N/A")</f>
        <v/>
      </c>
      <c r="M290">
        <f>IFERROR(IF(TRIM(F290)="-", "N/A", IF(RIGHT(F290,1)=")",IF(RIGHT(F290,2)="T)",-1000000000000*VALUE(MID(F290,2,LEN(F290)-3)),IF(RIGHT(F290,2)="M)",-1000000*VALUE(MID(F290,2,LEN(F290)-3)),IF(RIGHT(F290,2)="B)",-1000000000*VALUE(MID(F290,2,LEN(F290)-3)),IF(RIGHT(F290,2)="k)",-1000*VALUE(MID(F290,2,LEN(F290)-3)),VALUE(SUBSTITUTE(F290,",","")))))),IF(RIGHT(F290,1)="T",1000000000000*VALUE(LEFT(F290,LEN(F290)-1)),IF(RIGHT(F290,1)="M",1000000*VALUE(LEFT(F290,LEN(F290)-1)),IF(RIGHT(F290,1)="B",1000000000*VALUE(LEFT(F290,LEN(F290)-1)),IF(RIGHT(F290,1)="%",0.01*VALUE(LEFT(F290,LEN(F290)-1)),IF(RIGHT(F290,1)="k",1000*VALUE(LEFT(F290,LEN(F290)-1)),VALUE(SUBSTITUTE(F290,",",""))))))))),"N/A")</f>
        <v/>
      </c>
      <c r="N290">
        <f>IFERROR(IF(TRIM(G290)="-", "N/A", IF(RIGHT(G290,1)=")",IF(RIGHT(G290,2)="T)",-1000000000000*VALUE(MID(G290,2,LEN(G290)-3)),IF(RIGHT(G290,2)="M)",-1000000*VALUE(MID(G290,2,LEN(G290)-3)),IF(RIGHT(G290,2)="B)",-1000000000*VALUE(MID(G290,2,LEN(G290)-3)),IF(RIGHT(G290,2)="k)",-1000*VALUE(MID(G290,2,LEN(G290)-3)),VALUE(SUBSTITUTE(G290,",","")))))),IF(RIGHT(G290,1)="T",1000000000000*VALUE(LEFT(G290,LEN(G290)-1)),IF(RIGHT(G290,1)="M",1000000*VALUE(LEFT(G290,LEN(G290)-1)),IF(RIGHT(G290,1)="B",1000000000*VALUE(LEFT(G290,LEN(G290)-1)),IF(RIGHT(G290,1)="%",0.01*VALUE(LEFT(G290,LEN(G290)-1)),IF(RIGHT(G290,1)="k",1000*VALUE(LEFT(G290,LEN(G290)-1)),VALUE(SUBSTITUTE(G290,",",""))))))))),"N/A")</f>
        <v/>
      </c>
      <c r="P290">
        <f>MAX(J290:N290)</f>
        <v/>
      </c>
      <c r="Q290">
        <f>IFERROR(J144+MATCH(P290,J290:N290,0)-1,"")</f>
        <v/>
      </c>
      <c r="R290">
        <f>IF(Q290="","",MIN(J290:N290))</f>
        <v/>
      </c>
      <c r="S290">
        <f>IFERROR(J144+MATCH(R290,J290:N290,0)-1,"")</f>
        <v/>
      </c>
      <c r="T290">
        <f>IFERROR(AVERAGE(J290:N290),"")</f>
        <v/>
      </c>
      <c r="U290">
        <f>IFERROR(STDEV(J290:N290),"")</f>
        <v/>
      </c>
      <c r="V290">
        <f>IFERROR(IF(C290="-","",IF(ISBLANK(B290),"",IF(OR(ISNUMBER(FIND("Growth",B290)),ISNUMBER(FIND("Margin",B290))),"",(J290-T290)/U290))),"")</f>
        <v/>
      </c>
      <c r="W290">
        <f>IFERROR(IF(OR(D290="-",ISBLANK(D290)),"",(K290-T290)/U290),"")</f>
        <v/>
      </c>
      <c r="X290">
        <f>IFERROR(IF(OR(E290="-",ISBLANK(E290)),"",(L290-T290)/U290),"")</f>
        <v/>
      </c>
      <c r="Y290">
        <f>IFERROR(IF(OR(F290="-",ISBLANK(F290)),"",(M290-T290)/U290),"")</f>
        <v/>
      </c>
      <c r="Z290">
        <f>IFERROR(IF(OR(G290="-",ISBLANK(G290)),"",(N290-T290)/U290),"")</f>
        <v/>
      </c>
      <c r="AA290">
        <f>IF(MAX(MAX(V290:Z290),ABS(MIN(V290:Z290)))=ABS(MIN(V290:Z290)),MIN(V290:Z290),MAX(V290:Z290))</f>
        <v/>
      </c>
      <c r="AB290">
        <f>IFERROR(V144+MATCH(AA290,V290:Z290,0)-1,"")</f>
        <v/>
      </c>
      <c r="AC290">
        <f>IF(AB290&lt;&gt;"",IF(S290=AB290,"Low",IF(AB290=Q290,"High","")),"")</f>
        <v/>
      </c>
      <c r="AE290">
        <f>IF(ISNUMBER(MATCH("N/A",J290:N290,0)),"",IFERROR((5 * SUMPRODUCT(J144:N144,J290:N290) - PRODUCT(SUM(J144:N144),SUM(J290:N290))) / ((5 * SUM((J144^2)+(K144^2)+(L144^2)+(M144^2)+(N144^2))) - SUM(J144:N144)^2),""))</f>
        <v/>
      </c>
      <c r="AF290">
        <f>IFERROR(CORREL(J144:N144,J290:N290),"")</f>
        <v/>
      </c>
      <c r="AZ290">
        <f>IF(Q290=S290,0,1)</f>
        <v/>
      </c>
      <c r="BA290">
        <f>IF(AZ290=1,IF(Q290="","",IF(Q290=N144,"Yes","No")),"")</f>
        <v/>
      </c>
      <c r="BB290">
        <f>IF(BA290="Yes",P290,"")</f>
        <v/>
      </c>
      <c r="BC290">
        <f>IF(AZ290=1,IF(S290="","",IF(S290=N144,"Yes","No")),"")</f>
        <v/>
      </c>
      <c r="BD290">
        <f>IF(BC290="Yes",R290,"")</f>
        <v/>
      </c>
      <c r="BE290">
        <f>IFERROR(IF(SIGN(AE290)=1,"Increasing",IF(SIGN(AE290)=-1,"Decreasing","")),"")</f>
        <v/>
      </c>
      <c r="BF290">
        <f>IF(OR(AND(BE290="Increasing",BA290="Yes"),AND(BE290="Decreasing",BC290="Yes")),"Yes","No")</f>
        <v/>
      </c>
      <c r="BG290">
        <f>IF(I290="pos_trend","Yes","No")</f>
        <v/>
      </c>
      <c r="BH290">
        <f>IF(AF290&lt;&gt;"",IF(ABS(AF290)&gt;0.8,"Yes","No"),"")</f>
        <v/>
      </c>
    </row>
    <row r="291" spans="1:60">
      <c s="1" r="B291" t="s">
        <v>251</v>
      </c>
      <c s="1" r="C291" t="s">
        <v>252</v>
      </c>
      <c s="1" r="D291" t="s">
        <v>253</v>
      </c>
      <c s="1" r="E291" t="s">
        <v>254</v>
      </c>
      <c s="1" r="F291" t="s">
        <v>255</v>
      </c>
      <c s="1" r="G291" t="s">
        <v>256</v>
      </c>
      <c s="1" r="H291" t="s">
        <v>257</v>
      </c>
      <c r="I291">
        <f>IF(AND(K291&gt; J291, L291&gt; K291, M291&gt; L291, N291&gt; M291), "pos_trend", IF(AND(K291&lt; J291, L291&lt; K291, M291&lt; L291, N291&lt; M291), "neg_trend", "N/A"))</f>
        <v/>
      </c>
      <c r="J291">
        <f>IFERROR(IF(TRIM(C291)="-", "N/A", IF(RIGHT(C291,1)=")",IF(RIGHT(C291,2)="T)",-1000000000000*VALUE(MID(C291,2,LEN(C291)-3)),IF(RIGHT(C291,2)="M)",-1000000*VALUE(MID(C291,2,LEN(C291)-3)),IF(RIGHT(C291,2)="B)",-1000000000*VALUE(MID(C291,2,LEN(C291)-3)),IF(RIGHT(C291,2)="k)",-1000*VALUE(MID(C291,2,LEN(C291)-3)),VALUE(SUBSTITUTE(C291,",","")))))),IF(RIGHT(C291,1)="T",1000000000000*VALUE(LEFT(C291,LEN(C291)-1)),IF(RIGHT(C291,1)="M",1000000*VALUE(LEFT(C291,LEN(C291)-1)),IF(RIGHT(C291,1)="B",1000000000*VALUE(LEFT(C291,LEN(C291)-1)),IF(RIGHT(C291,1)="%",0.01*VALUE(LEFT(C291,LEN(C291)-1)),IF(RIGHT(C291,1)="k",1000*VALUE(LEFT(C291,LEN(C291)-1)),VALUE(SUBSTITUTE(C291,",",""))))))))),"N/A")</f>
        <v/>
      </c>
      <c r="K291">
        <f>IFERROR(IF(TRIM(D291)="-", "N/A", IF(RIGHT(D291,1)=")",IF(RIGHT(D291,2)="T)",-1000000000000*VALUE(MID(D291,2,LEN(D291)-3)),IF(RIGHT(D291,2)="M)",-1000000*VALUE(MID(D291,2,LEN(D291)-3)),IF(RIGHT(D291,2)="B)",-1000000000*VALUE(MID(D291,2,LEN(D291)-3)),IF(RIGHT(D291,2)="k)",-1000*VALUE(MID(D291,2,LEN(D291)-3)),VALUE(SUBSTITUTE(D291,",","")))))),IF(RIGHT(D291,1)="T",1000000000000*VALUE(LEFT(D291,LEN(D291)-1)),IF(RIGHT(D291,1)="M",1000000*VALUE(LEFT(D291,LEN(D291)-1)),IF(RIGHT(D291,1)="B",1000000000*VALUE(LEFT(D291,LEN(D291)-1)),IF(RIGHT(D291,1)="%",0.01*VALUE(LEFT(D291,LEN(D291)-1)),IF(RIGHT(D291,1)="k",1000*VALUE(LEFT(D291,LEN(D291)-1)),VALUE(SUBSTITUTE(D291,",",""))))))))),"N/A")</f>
        <v/>
      </c>
      <c r="L291">
        <f>IFERROR(IF(TRIM(E291)="-", "N/A", IF(RIGHT(E291,1)=")",IF(RIGHT(E291,2)="T)",-1000000000000*VALUE(MID(E291,2,LEN(E291)-3)),IF(RIGHT(E291,2)="M)",-1000000*VALUE(MID(E291,2,LEN(E291)-3)),IF(RIGHT(E291,2)="B)",-1000000000*VALUE(MID(E291,2,LEN(E291)-3)),IF(RIGHT(E291,2)="k)",-1000*VALUE(MID(E291,2,LEN(E291)-3)),VALUE(SUBSTITUTE(E291,",","")))))),IF(RIGHT(E291,1)="T",1000000000000*VALUE(LEFT(E291,LEN(E291)-1)),IF(RIGHT(E291,1)="M",1000000*VALUE(LEFT(E291,LEN(E291)-1)),IF(RIGHT(E291,1)="B",1000000000*VALUE(LEFT(E291,LEN(E291)-1)),IF(RIGHT(E291,1)="%",0.01*VALUE(LEFT(E291,LEN(E291)-1)),IF(RIGHT(E291,1)="k",1000*VALUE(LEFT(E291,LEN(E291)-1)),VALUE(SUBSTITUTE(E291,",",""))))))))),"N/A")</f>
        <v/>
      </c>
      <c r="M291">
        <f>IFERROR(IF(TRIM(F291)="-", "N/A", IF(RIGHT(F291,1)=")",IF(RIGHT(F291,2)="T)",-1000000000000*VALUE(MID(F291,2,LEN(F291)-3)),IF(RIGHT(F291,2)="M)",-1000000*VALUE(MID(F291,2,LEN(F291)-3)),IF(RIGHT(F291,2)="B)",-1000000000*VALUE(MID(F291,2,LEN(F291)-3)),IF(RIGHT(F291,2)="k)",-1000*VALUE(MID(F291,2,LEN(F291)-3)),VALUE(SUBSTITUTE(F291,",","")))))),IF(RIGHT(F291,1)="T",1000000000000*VALUE(LEFT(F291,LEN(F291)-1)),IF(RIGHT(F291,1)="M",1000000*VALUE(LEFT(F291,LEN(F291)-1)),IF(RIGHT(F291,1)="B",1000000000*VALUE(LEFT(F291,LEN(F291)-1)),IF(RIGHT(F291,1)="%",0.01*VALUE(LEFT(F291,LEN(F291)-1)),IF(RIGHT(F291,1)="k",1000*VALUE(LEFT(F291,LEN(F291)-1)),VALUE(SUBSTITUTE(F291,",",""))))))))),"N/A")</f>
        <v/>
      </c>
      <c r="N291">
        <f>IFERROR(IF(TRIM(G291)="-", "N/A", IF(RIGHT(G291,1)=")",IF(RIGHT(G291,2)="T)",-1000000000000*VALUE(MID(G291,2,LEN(G291)-3)),IF(RIGHT(G291,2)="M)",-1000000*VALUE(MID(G291,2,LEN(G291)-3)),IF(RIGHT(G291,2)="B)",-1000000000*VALUE(MID(G291,2,LEN(G291)-3)),IF(RIGHT(G291,2)="k)",-1000*VALUE(MID(G291,2,LEN(G291)-3)),VALUE(SUBSTITUTE(G291,",","")))))),IF(RIGHT(G291,1)="T",1000000000000*VALUE(LEFT(G291,LEN(G291)-1)),IF(RIGHT(G291,1)="M",1000000*VALUE(LEFT(G291,LEN(G291)-1)),IF(RIGHT(G291,1)="B",1000000000*VALUE(LEFT(G291,LEN(G291)-1)),IF(RIGHT(G291,1)="%",0.01*VALUE(LEFT(G291,LEN(G291)-1)),IF(RIGHT(G291,1)="k",1000*VALUE(LEFT(G291,LEN(G291)-1)),VALUE(SUBSTITUTE(G291,",",""))))))))),"N/A")</f>
        <v/>
      </c>
      <c r="P291">
        <f>MAX(J291:N291)</f>
        <v/>
      </c>
      <c r="Q291">
        <f>IFERROR(J144+MATCH(P291,J291:N291,0)-1,"")</f>
        <v/>
      </c>
      <c r="R291">
        <f>IF(Q291="","",MIN(J291:N291))</f>
        <v/>
      </c>
      <c r="S291">
        <f>IFERROR(J144+MATCH(R291,J291:N291,0)-1,"")</f>
        <v/>
      </c>
      <c r="T291">
        <f>IFERROR(AVERAGE(J291:N291),"")</f>
        <v/>
      </c>
      <c r="U291">
        <f>IFERROR(STDEV(J291:N291),"")</f>
        <v/>
      </c>
      <c r="V291">
        <f>IFERROR(IF(C291="-","",IF(ISBLANK(B291),"",IF(OR(ISNUMBER(FIND("Growth",B291)),ISNUMBER(FIND("Margin",B291))),"",(J291-T291)/U291))),"")</f>
        <v/>
      </c>
      <c r="W291">
        <f>IFERROR(IF(OR(D291="-",ISBLANK(D291)),"",(K291-T291)/U291),"")</f>
        <v/>
      </c>
      <c r="X291">
        <f>IFERROR(IF(OR(E291="-",ISBLANK(E291)),"",(L291-T291)/U291),"")</f>
        <v/>
      </c>
      <c r="Y291">
        <f>IFERROR(IF(OR(F291="-",ISBLANK(F291)),"",(M291-T291)/U291),"")</f>
        <v/>
      </c>
      <c r="Z291">
        <f>IFERROR(IF(OR(G291="-",ISBLANK(G291)),"",(N291-T291)/U291),"")</f>
        <v/>
      </c>
      <c r="AA291">
        <f>IF(MAX(MAX(V291:Z291),ABS(MIN(V291:Z291)))=ABS(MIN(V291:Z291)),MIN(V291:Z291),MAX(V291:Z291))</f>
        <v/>
      </c>
      <c r="AB291">
        <f>IFERROR(V144+MATCH(AA291,V291:Z291,0)-1,"")</f>
        <v/>
      </c>
      <c r="AC291">
        <f>IF(AB291&lt;&gt;"",IF(S291=AB291,"Low",IF(AB291=Q291,"High","")),"")</f>
        <v/>
      </c>
      <c r="AE291">
        <f>IF(ISNUMBER(MATCH("N/A",J291:N291,0)),"",IFERROR((5 * SUMPRODUCT(J144:N144,J291:N291) - PRODUCT(SUM(J144:N144),SUM(J291:N291))) / ((5 * SUM((J144^2)+(K144^2)+(L144^2)+(M144^2)+(N144^2))) - SUM(J144:N144)^2),""))</f>
        <v/>
      </c>
      <c r="AF291">
        <f>IFERROR(CORREL(J144:N144,J291:N291),"")</f>
        <v/>
      </c>
      <c r="AZ291">
        <f>IF(Q291=S291,0,1)</f>
        <v/>
      </c>
      <c r="BA291">
        <f>IF(AZ291=1,IF(Q291="","",IF(Q291=N144,"Yes","No")),"")</f>
        <v/>
      </c>
      <c r="BB291">
        <f>IF(BA291="Yes",P291,"")</f>
        <v/>
      </c>
      <c r="BC291">
        <f>IF(AZ291=1,IF(S291="","",IF(S291=N144,"Yes","No")),"")</f>
        <v/>
      </c>
      <c r="BD291">
        <f>IF(BC291="Yes",R291,"")</f>
        <v/>
      </c>
      <c r="BE291">
        <f>IFERROR(IF(SIGN(AE291)=1,"Increasing",IF(SIGN(AE291)=-1,"Decreasing","")),"")</f>
        <v/>
      </c>
      <c r="BF291">
        <f>IF(OR(AND(BE291="Increasing",BA291="Yes"),AND(BE291="Decreasing",BC291="Yes")),"Yes","No")</f>
        <v/>
      </c>
      <c r="BG291">
        <f>IF(I291="pos_trend","Yes","No")</f>
        <v/>
      </c>
      <c r="BH291">
        <f>IF(AF291&lt;&gt;"",IF(ABS(AF291)&gt;0.8,"Yes","No"),"")</f>
        <v/>
      </c>
    </row>
    <row r="292" spans="1:60">
      <c s="1" r="A292" t="n">
        <v>0</v>
      </c>
      <c r="B292" t="s">
        <v>750</v>
      </c>
      <c r="C292" t="s">
        <v>1936</v>
      </c>
      <c r="D292" t="s">
        <v>1937</v>
      </c>
      <c r="E292" t="s">
        <v>1938</v>
      </c>
      <c r="F292" t="s">
        <v>1920</v>
      </c>
      <c r="G292" t="s">
        <v>1921</v>
      </c>
      <c r="H292" t="s"/>
      <c r="I292">
        <f>IF(AND(K292&gt; J292, L292&gt; K292, M292&gt; L292, N292&gt; M292), "pos_trend", IF(AND(K292&lt; J292, L292&lt; K292, M292&lt; L292, N292&lt; M292), "neg_trend", "N/A"))</f>
        <v/>
      </c>
      <c r="J292">
        <f>IFERROR(IF(TRIM(C292)="-", "N/A", IF(RIGHT(C292,1)=")",IF(RIGHT(C292,2)="T)",-1000000000000*VALUE(MID(C292,2,LEN(C292)-3)),IF(RIGHT(C292,2)="M)",-1000000*VALUE(MID(C292,2,LEN(C292)-3)),IF(RIGHT(C292,2)="B)",-1000000000*VALUE(MID(C292,2,LEN(C292)-3)),IF(RIGHT(C292,2)="k)",-1000*VALUE(MID(C292,2,LEN(C292)-3)),VALUE(SUBSTITUTE(C292,",","")))))),IF(RIGHT(C292,1)="T",1000000000000*VALUE(LEFT(C292,LEN(C292)-1)),IF(RIGHT(C292,1)="M",1000000*VALUE(LEFT(C292,LEN(C292)-1)),IF(RIGHT(C292,1)="B",1000000000*VALUE(LEFT(C292,LEN(C292)-1)),IF(RIGHT(C292,1)="%",0.01*VALUE(LEFT(C292,LEN(C292)-1)),IF(RIGHT(C292,1)="k",1000*VALUE(LEFT(C292,LEN(C292)-1)),VALUE(SUBSTITUTE(C292,",",""))))))))),"N/A")</f>
        <v/>
      </c>
      <c r="K292">
        <f>IFERROR(IF(TRIM(D292)="-", "N/A", IF(RIGHT(D292,1)=")",IF(RIGHT(D292,2)="T)",-1000000000000*VALUE(MID(D292,2,LEN(D292)-3)),IF(RIGHT(D292,2)="M)",-1000000*VALUE(MID(D292,2,LEN(D292)-3)),IF(RIGHT(D292,2)="B)",-1000000000*VALUE(MID(D292,2,LEN(D292)-3)),IF(RIGHT(D292,2)="k)",-1000*VALUE(MID(D292,2,LEN(D292)-3)),VALUE(SUBSTITUTE(D292,",","")))))),IF(RIGHT(D292,1)="T",1000000000000*VALUE(LEFT(D292,LEN(D292)-1)),IF(RIGHT(D292,1)="M",1000000*VALUE(LEFT(D292,LEN(D292)-1)),IF(RIGHT(D292,1)="B",1000000000*VALUE(LEFT(D292,LEN(D292)-1)),IF(RIGHT(D292,1)="%",0.01*VALUE(LEFT(D292,LEN(D292)-1)),IF(RIGHT(D292,1)="k",1000*VALUE(LEFT(D292,LEN(D292)-1)),VALUE(SUBSTITUTE(D292,",",""))))))))),"N/A")</f>
        <v/>
      </c>
      <c r="L292">
        <f>IFERROR(IF(TRIM(E292)="-", "N/A", IF(RIGHT(E292,1)=")",IF(RIGHT(E292,2)="T)",-1000000000000*VALUE(MID(E292,2,LEN(E292)-3)),IF(RIGHT(E292,2)="M)",-1000000*VALUE(MID(E292,2,LEN(E292)-3)),IF(RIGHT(E292,2)="B)",-1000000000*VALUE(MID(E292,2,LEN(E292)-3)),IF(RIGHT(E292,2)="k)",-1000*VALUE(MID(E292,2,LEN(E292)-3)),VALUE(SUBSTITUTE(E292,",","")))))),IF(RIGHT(E292,1)="T",1000000000000*VALUE(LEFT(E292,LEN(E292)-1)),IF(RIGHT(E292,1)="M",1000000*VALUE(LEFT(E292,LEN(E292)-1)),IF(RIGHT(E292,1)="B",1000000000*VALUE(LEFT(E292,LEN(E292)-1)),IF(RIGHT(E292,1)="%",0.01*VALUE(LEFT(E292,LEN(E292)-1)),IF(RIGHT(E292,1)="k",1000*VALUE(LEFT(E292,LEN(E292)-1)),VALUE(SUBSTITUTE(E292,",",""))))))))),"N/A")</f>
        <v/>
      </c>
      <c r="M292">
        <f>IFERROR(IF(TRIM(F292)="-", "N/A", IF(RIGHT(F292,1)=")",IF(RIGHT(F292,2)="T)",-1000000000000*VALUE(MID(F292,2,LEN(F292)-3)),IF(RIGHT(F292,2)="M)",-1000000*VALUE(MID(F292,2,LEN(F292)-3)),IF(RIGHT(F292,2)="B)",-1000000000*VALUE(MID(F292,2,LEN(F292)-3)),IF(RIGHT(F292,2)="k)",-1000*VALUE(MID(F292,2,LEN(F292)-3)),VALUE(SUBSTITUTE(F292,",","")))))),IF(RIGHT(F292,1)="T",1000000000000*VALUE(LEFT(F292,LEN(F292)-1)),IF(RIGHT(F292,1)="M",1000000*VALUE(LEFT(F292,LEN(F292)-1)),IF(RIGHT(F292,1)="B",1000000000*VALUE(LEFT(F292,LEN(F292)-1)),IF(RIGHT(F292,1)="%",0.01*VALUE(LEFT(F292,LEN(F292)-1)),IF(RIGHT(F292,1)="k",1000*VALUE(LEFT(F292,LEN(F292)-1)),VALUE(SUBSTITUTE(F292,",",""))))))))),"N/A")</f>
        <v/>
      </c>
      <c r="N292">
        <f>IFERROR(IF(TRIM(G292)="-", "N/A", IF(RIGHT(G292,1)=")",IF(RIGHT(G292,2)="T)",-1000000000000*VALUE(MID(G292,2,LEN(G292)-3)),IF(RIGHT(G292,2)="M)",-1000000*VALUE(MID(G292,2,LEN(G292)-3)),IF(RIGHT(G292,2)="B)",-1000000000*VALUE(MID(G292,2,LEN(G292)-3)),IF(RIGHT(G292,2)="k)",-1000*VALUE(MID(G292,2,LEN(G292)-3)),VALUE(SUBSTITUTE(G292,",","")))))),IF(RIGHT(G292,1)="T",1000000000000*VALUE(LEFT(G292,LEN(G292)-1)),IF(RIGHT(G292,1)="M",1000000*VALUE(LEFT(G292,LEN(G292)-1)),IF(RIGHT(G292,1)="B",1000000000*VALUE(LEFT(G292,LEN(G292)-1)),IF(RIGHT(G292,1)="%",0.01*VALUE(LEFT(G292,LEN(G292)-1)),IF(RIGHT(G292,1)="k",1000*VALUE(LEFT(G292,LEN(G292)-1)),VALUE(SUBSTITUTE(G292,",",""))))))))),"N/A")</f>
        <v/>
      </c>
      <c r="P292">
        <f>MAX(J292:N292)</f>
        <v/>
      </c>
      <c r="Q292">
        <f>IFERROR(J144+MATCH(P292,J292:N292,0)-1,"")</f>
        <v/>
      </c>
      <c r="R292">
        <f>IF(Q292="","",MIN(J292:N292))</f>
        <v/>
      </c>
      <c r="S292">
        <f>IFERROR(J144+MATCH(R292,J292:N292,0)-1,"")</f>
        <v/>
      </c>
      <c r="T292">
        <f>IFERROR(AVERAGE(J292:N292),"")</f>
        <v/>
      </c>
      <c r="U292">
        <f>IFERROR(STDEV(J292:N292),"")</f>
        <v/>
      </c>
      <c r="V292">
        <f>IFERROR(IF(C292="-","",IF(ISBLANK(B292),"",IF(OR(ISNUMBER(FIND("Growth",B292)),ISNUMBER(FIND("Margin",B292))),"",(J292-T292)/U292))),"")</f>
        <v/>
      </c>
      <c r="W292">
        <f>IFERROR(IF(OR(D292="-",ISBLANK(D292)),"",(K292-T292)/U292),"")</f>
        <v/>
      </c>
      <c r="X292">
        <f>IFERROR(IF(OR(E292="-",ISBLANK(E292)),"",(L292-T292)/U292),"")</f>
        <v/>
      </c>
      <c r="Y292">
        <f>IFERROR(IF(OR(F292="-",ISBLANK(F292)),"",(M292-T292)/U292),"")</f>
        <v/>
      </c>
      <c r="Z292">
        <f>IFERROR(IF(OR(G292="-",ISBLANK(G292)),"",(N292-T292)/U292),"")</f>
        <v/>
      </c>
      <c r="AA292">
        <f>IF(MAX(MAX(V292:Z292),ABS(MIN(V292:Z292)))=ABS(MIN(V292:Z292)),MIN(V292:Z292),MAX(V292:Z292))</f>
        <v/>
      </c>
      <c r="AB292">
        <f>IFERROR(V144+MATCH(AA292,V292:Z292,0)-1,"")</f>
        <v/>
      </c>
      <c r="AC292">
        <f>IF(AB292&lt;&gt;"",IF(S292=AB292,"Low",IF(AB292=Q292,"High","")),"")</f>
        <v/>
      </c>
      <c r="AE292">
        <f>IF(ISNUMBER(MATCH("N/A",J292:N292,0)),"",IFERROR((5 * SUMPRODUCT(J144:N144,J292:N292) - PRODUCT(SUM(J144:N144),SUM(J292:N292))) / ((5 * SUM((J144^2)+(K144^2)+(L144^2)+(M144^2)+(N144^2))) - SUM(J144:N144)^2),""))</f>
        <v/>
      </c>
      <c r="AF292">
        <f>IFERROR(CORREL(J144:N144,J292:N292),"")</f>
        <v/>
      </c>
      <c r="AZ292">
        <f>IF(Q292=S292,0,1)</f>
        <v/>
      </c>
      <c r="BA292">
        <f>IF(AZ292=1,IF(Q292="","",IF(Q292=N144,"Yes","No")),"")</f>
        <v/>
      </c>
      <c r="BB292">
        <f>IF(BA292="Yes",P292,"")</f>
        <v/>
      </c>
      <c r="BC292">
        <f>IF(AZ292=1,IF(S292="","",IF(S292=N144,"Yes","No")),"")</f>
        <v/>
      </c>
      <c r="BD292">
        <f>IF(BC292="Yes",R292,"")</f>
        <v/>
      </c>
      <c r="BE292">
        <f>IFERROR(IF(SIGN(AE292)=1,"Increasing",IF(SIGN(AE292)=-1,"Decreasing","")),"")</f>
        <v/>
      </c>
      <c r="BF292">
        <f>IF(OR(AND(BE292="Increasing",BA292="Yes"),AND(BE292="Decreasing",BC292="Yes")),"Yes","No")</f>
        <v/>
      </c>
      <c r="BG292">
        <f>IF(I292="pos_trend","Yes","No")</f>
        <v/>
      </c>
      <c r="BH292">
        <f>IF(AF292&lt;&gt;"",IF(ABS(AF292)&gt;0.8,"Yes","No"),"")</f>
        <v/>
      </c>
    </row>
    <row r="293" spans="1:60">
      <c s="1" r="A293" t="n">
        <v>1</v>
      </c>
      <c r="B293" t="s">
        <v>409</v>
      </c>
      <c r="C293" t="s">
        <v>264</v>
      </c>
      <c r="D293" t="s">
        <v>2209</v>
      </c>
      <c r="E293" t="s">
        <v>2210</v>
      </c>
      <c r="F293" t="s">
        <v>2211</v>
      </c>
      <c r="G293" t="s">
        <v>1925</v>
      </c>
      <c r="H293" t="s"/>
      <c r="I293">
        <f>IF(AND(K293&gt; J293, L293&gt; K293, M293&gt; L293, N293&gt; M293), "pos_trend", IF(AND(K293&lt; J293, L293&lt; K293, M293&lt; L293, N293&lt; M293), "neg_trend", "N/A"))</f>
        <v/>
      </c>
      <c r="J293">
        <f>IFERROR(IF(TRIM(C293)="-", "N/A", IF(RIGHT(C293,1)=")",IF(RIGHT(C293,2)="T)",-1000000000000*VALUE(MID(C293,2,LEN(C293)-3)),IF(RIGHT(C293,2)="M)",-1000000*VALUE(MID(C293,2,LEN(C293)-3)),IF(RIGHT(C293,2)="B)",-1000000000*VALUE(MID(C293,2,LEN(C293)-3)),IF(RIGHT(C293,2)="k)",-1000*VALUE(MID(C293,2,LEN(C293)-3)),VALUE(SUBSTITUTE(C293,",","")))))),IF(RIGHT(C293,1)="T",1000000000000*VALUE(LEFT(C293,LEN(C293)-1)),IF(RIGHT(C293,1)="M",1000000*VALUE(LEFT(C293,LEN(C293)-1)),IF(RIGHT(C293,1)="B",1000000000*VALUE(LEFT(C293,LEN(C293)-1)),IF(RIGHT(C293,1)="%",0.01*VALUE(LEFT(C293,LEN(C293)-1)),IF(RIGHT(C293,1)="k",1000*VALUE(LEFT(C293,LEN(C293)-1)),VALUE(SUBSTITUTE(C293,",",""))))))))),"N/A")</f>
        <v/>
      </c>
      <c r="K293">
        <f>IFERROR(IF(TRIM(D293)="-", "N/A", IF(RIGHT(D293,1)=")",IF(RIGHT(D293,2)="T)",-1000000000000*VALUE(MID(D293,2,LEN(D293)-3)),IF(RIGHT(D293,2)="M)",-1000000*VALUE(MID(D293,2,LEN(D293)-3)),IF(RIGHT(D293,2)="B)",-1000000000*VALUE(MID(D293,2,LEN(D293)-3)),IF(RIGHT(D293,2)="k)",-1000*VALUE(MID(D293,2,LEN(D293)-3)),VALUE(SUBSTITUTE(D293,",","")))))),IF(RIGHT(D293,1)="T",1000000000000*VALUE(LEFT(D293,LEN(D293)-1)),IF(RIGHT(D293,1)="M",1000000*VALUE(LEFT(D293,LEN(D293)-1)),IF(RIGHT(D293,1)="B",1000000000*VALUE(LEFT(D293,LEN(D293)-1)),IF(RIGHT(D293,1)="%",0.01*VALUE(LEFT(D293,LEN(D293)-1)),IF(RIGHT(D293,1)="k",1000*VALUE(LEFT(D293,LEN(D293)-1)),VALUE(SUBSTITUTE(D293,",",""))))))))),"N/A")</f>
        <v/>
      </c>
      <c r="L293">
        <f>IFERROR(IF(TRIM(E293)="-", "N/A", IF(RIGHT(E293,1)=")",IF(RIGHT(E293,2)="T)",-1000000000000*VALUE(MID(E293,2,LEN(E293)-3)),IF(RIGHT(E293,2)="M)",-1000000*VALUE(MID(E293,2,LEN(E293)-3)),IF(RIGHT(E293,2)="B)",-1000000000*VALUE(MID(E293,2,LEN(E293)-3)),IF(RIGHT(E293,2)="k)",-1000*VALUE(MID(E293,2,LEN(E293)-3)),VALUE(SUBSTITUTE(E293,",","")))))),IF(RIGHT(E293,1)="T",1000000000000*VALUE(LEFT(E293,LEN(E293)-1)),IF(RIGHT(E293,1)="M",1000000*VALUE(LEFT(E293,LEN(E293)-1)),IF(RIGHT(E293,1)="B",1000000000*VALUE(LEFT(E293,LEN(E293)-1)),IF(RIGHT(E293,1)="%",0.01*VALUE(LEFT(E293,LEN(E293)-1)),IF(RIGHT(E293,1)="k",1000*VALUE(LEFT(E293,LEN(E293)-1)),VALUE(SUBSTITUTE(E293,",",""))))))))),"N/A")</f>
        <v/>
      </c>
      <c r="M293">
        <f>IFERROR(IF(TRIM(F293)="-", "N/A", IF(RIGHT(F293,1)=")",IF(RIGHT(F293,2)="T)",-1000000000000*VALUE(MID(F293,2,LEN(F293)-3)),IF(RIGHT(F293,2)="M)",-1000000*VALUE(MID(F293,2,LEN(F293)-3)),IF(RIGHT(F293,2)="B)",-1000000000*VALUE(MID(F293,2,LEN(F293)-3)),IF(RIGHT(F293,2)="k)",-1000*VALUE(MID(F293,2,LEN(F293)-3)),VALUE(SUBSTITUTE(F293,",","")))))),IF(RIGHT(F293,1)="T",1000000000000*VALUE(LEFT(F293,LEN(F293)-1)),IF(RIGHT(F293,1)="M",1000000*VALUE(LEFT(F293,LEN(F293)-1)),IF(RIGHT(F293,1)="B",1000000000*VALUE(LEFT(F293,LEN(F293)-1)),IF(RIGHT(F293,1)="%",0.01*VALUE(LEFT(F293,LEN(F293)-1)),IF(RIGHT(F293,1)="k",1000*VALUE(LEFT(F293,LEN(F293)-1)),VALUE(SUBSTITUTE(F293,",",""))))))))),"N/A")</f>
        <v/>
      </c>
      <c r="N293">
        <f>IFERROR(IF(TRIM(G293)="-", "N/A", IF(RIGHT(G293,1)=")",IF(RIGHT(G293,2)="T)",-1000000000000*VALUE(MID(G293,2,LEN(G293)-3)),IF(RIGHT(G293,2)="M)",-1000000*VALUE(MID(G293,2,LEN(G293)-3)),IF(RIGHT(G293,2)="B)",-1000000000*VALUE(MID(G293,2,LEN(G293)-3)),IF(RIGHT(G293,2)="k)",-1000*VALUE(MID(G293,2,LEN(G293)-3)),VALUE(SUBSTITUTE(G293,",","")))))),IF(RIGHT(G293,1)="T",1000000000000*VALUE(LEFT(G293,LEN(G293)-1)),IF(RIGHT(G293,1)="M",1000000*VALUE(LEFT(G293,LEN(G293)-1)),IF(RIGHT(G293,1)="B",1000000000*VALUE(LEFT(G293,LEN(G293)-1)),IF(RIGHT(G293,1)="%",0.01*VALUE(LEFT(G293,LEN(G293)-1)),IF(RIGHT(G293,1)="k",1000*VALUE(LEFT(G293,LEN(G293)-1)),VALUE(SUBSTITUTE(G293,",",""))))))))),"N/A")</f>
        <v/>
      </c>
      <c r="P293">
        <f>MAX(J293:N293)</f>
        <v/>
      </c>
      <c r="Q293">
        <f>IFERROR(J144+MATCH(P293,J293:N293,0)-1,"")</f>
        <v/>
      </c>
      <c r="R293">
        <f>IF(Q293="","",MIN(J293:N293))</f>
        <v/>
      </c>
      <c r="S293">
        <f>IFERROR(J144+MATCH(R293,J293:N293,0)-1,"")</f>
        <v/>
      </c>
      <c r="T293">
        <f>IFERROR(AVERAGE(J293:N293),"")</f>
        <v/>
      </c>
      <c r="U293">
        <f>IFERROR(STDEV(J293:N293),"")</f>
        <v/>
      </c>
      <c r="V293">
        <f>IFERROR(IF(C293="-","",IF(ISBLANK(B293),"",IF(OR(ISNUMBER(FIND("Growth",B293)),ISNUMBER(FIND("Margin",B293))),"",(J293-T293)/U293))),"")</f>
        <v/>
      </c>
      <c r="W293">
        <f>IFERROR(IF(OR(D293="-",ISBLANK(D293)),"",(K293-T293)/U293),"")</f>
        <v/>
      </c>
      <c r="X293">
        <f>IFERROR(IF(OR(E293="-",ISBLANK(E293)),"",(L293-T293)/U293),"")</f>
        <v/>
      </c>
      <c r="Y293">
        <f>IFERROR(IF(OR(F293="-",ISBLANK(F293)),"",(M293-T293)/U293),"")</f>
        <v/>
      </c>
      <c r="Z293">
        <f>IFERROR(IF(OR(G293="-",ISBLANK(G293)),"",(N293-T293)/U293),"")</f>
        <v/>
      </c>
      <c r="AA293">
        <f>IF(MAX(MAX(V293:Z293),ABS(MIN(V293:Z293)))=ABS(MIN(V293:Z293)),MIN(V293:Z293),MAX(V293:Z293))</f>
        <v/>
      </c>
      <c r="AB293">
        <f>IFERROR(V144+MATCH(AA293,V293:Z293,0)-1,"")</f>
        <v/>
      </c>
      <c r="AC293">
        <f>IF(AB293&lt;&gt;"",IF(S293=AB293,"Low",IF(AB293=Q293,"High","")),"")</f>
        <v/>
      </c>
      <c r="AE293">
        <f>IF(ISNUMBER(MATCH("N/A",J293:N293,0)),"",IFERROR((5 * SUMPRODUCT(J144:N144,J293:N293) - PRODUCT(SUM(J144:N144),SUM(J293:N293))) / ((5 * SUM((J144^2)+(K144^2)+(L144^2)+(M144^2)+(N144^2))) - SUM(J144:N144)^2),""))</f>
        <v/>
      </c>
      <c r="AF293">
        <f>IFERROR(CORREL(J144:N144,J293:N293),"")</f>
        <v/>
      </c>
      <c r="AZ293">
        <f>IF(Q293=S293,0,1)</f>
        <v/>
      </c>
      <c r="BA293">
        <f>IF(AZ293=1,IF(Q293="","",IF(Q293=N144,"Yes","No")),"")</f>
        <v/>
      </c>
      <c r="BB293">
        <f>IF(BA293="Yes",P293,"")</f>
        <v/>
      </c>
      <c r="BC293">
        <f>IF(AZ293=1,IF(S293="","",IF(S293=N144,"Yes","No")),"")</f>
        <v/>
      </c>
      <c r="BD293">
        <f>IF(BC293="Yes",R293,"")</f>
        <v/>
      </c>
      <c r="BE293">
        <f>IFERROR(IF(SIGN(AE293)=1,"Increasing",IF(SIGN(AE293)=-1,"Decreasing","")),"")</f>
        <v/>
      </c>
      <c r="BF293">
        <f>IF(OR(AND(BE293="Increasing",BA293="Yes"),AND(BE293="Decreasing",BC293="Yes")),"Yes","No")</f>
        <v/>
      </c>
      <c r="BG293">
        <f>IF(I293="pos_trend","Yes","No")</f>
        <v/>
      </c>
      <c r="BH293">
        <f>IF(AF293&lt;&gt;"",IF(ABS(AF293)&gt;0.8,"Yes","No"),"")</f>
        <v/>
      </c>
    </row>
    <row r="294" spans="1:60">
      <c s="1" r="A294" t="n">
        <v>2</v>
      </c>
      <c r="B294" t="s">
        <v>751</v>
      </c>
      <c r="C294" t="s">
        <v>1805</v>
      </c>
      <c r="D294" t="s">
        <v>1806</v>
      </c>
      <c r="E294" t="s">
        <v>1807</v>
      </c>
      <c r="F294" t="s">
        <v>1808</v>
      </c>
      <c r="G294" t="s">
        <v>1809</v>
      </c>
      <c r="H294" t="s"/>
      <c r="I294">
        <f>IF(AND(K294&gt; J294, L294&gt; K294, M294&gt; L294, N294&gt; M294), "pos_trend", IF(AND(K294&lt; J294, L294&lt; K294, M294&lt; L294, N294&lt; M294), "neg_trend", "N/A"))</f>
        <v/>
      </c>
      <c r="J294">
        <f>IFERROR(IF(TRIM(C294)="-", "N/A", IF(RIGHT(C294,1)=")",IF(RIGHT(C294,2)="T)",-1000000000000*VALUE(MID(C294,2,LEN(C294)-3)),IF(RIGHT(C294,2)="M)",-1000000*VALUE(MID(C294,2,LEN(C294)-3)),IF(RIGHT(C294,2)="B)",-1000000000*VALUE(MID(C294,2,LEN(C294)-3)),IF(RIGHT(C294,2)="k)",-1000*VALUE(MID(C294,2,LEN(C294)-3)),VALUE(SUBSTITUTE(C294,",","")))))),IF(RIGHT(C294,1)="T",1000000000000*VALUE(LEFT(C294,LEN(C294)-1)),IF(RIGHT(C294,1)="M",1000000*VALUE(LEFT(C294,LEN(C294)-1)),IF(RIGHT(C294,1)="B",1000000000*VALUE(LEFT(C294,LEN(C294)-1)),IF(RIGHT(C294,1)="%",0.01*VALUE(LEFT(C294,LEN(C294)-1)),IF(RIGHT(C294,1)="k",1000*VALUE(LEFT(C294,LEN(C294)-1)),VALUE(SUBSTITUTE(C294,",",""))))))))),"N/A")</f>
        <v/>
      </c>
      <c r="K294">
        <f>IFERROR(IF(TRIM(D294)="-", "N/A", IF(RIGHT(D294,1)=")",IF(RIGHT(D294,2)="T)",-1000000000000*VALUE(MID(D294,2,LEN(D294)-3)),IF(RIGHT(D294,2)="M)",-1000000*VALUE(MID(D294,2,LEN(D294)-3)),IF(RIGHT(D294,2)="B)",-1000000000*VALUE(MID(D294,2,LEN(D294)-3)),IF(RIGHT(D294,2)="k)",-1000*VALUE(MID(D294,2,LEN(D294)-3)),VALUE(SUBSTITUTE(D294,",","")))))),IF(RIGHT(D294,1)="T",1000000000000*VALUE(LEFT(D294,LEN(D294)-1)),IF(RIGHT(D294,1)="M",1000000*VALUE(LEFT(D294,LEN(D294)-1)),IF(RIGHT(D294,1)="B",1000000000*VALUE(LEFT(D294,LEN(D294)-1)),IF(RIGHT(D294,1)="%",0.01*VALUE(LEFT(D294,LEN(D294)-1)),IF(RIGHT(D294,1)="k",1000*VALUE(LEFT(D294,LEN(D294)-1)),VALUE(SUBSTITUTE(D294,",",""))))))))),"N/A")</f>
        <v/>
      </c>
      <c r="L294">
        <f>IFERROR(IF(TRIM(E294)="-", "N/A", IF(RIGHT(E294,1)=")",IF(RIGHT(E294,2)="T)",-1000000000000*VALUE(MID(E294,2,LEN(E294)-3)),IF(RIGHT(E294,2)="M)",-1000000*VALUE(MID(E294,2,LEN(E294)-3)),IF(RIGHT(E294,2)="B)",-1000000000*VALUE(MID(E294,2,LEN(E294)-3)),IF(RIGHT(E294,2)="k)",-1000*VALUE(MID(E294,2,LEN(E294)-3)),VALUE(SUBSTITUTE(E294,",","")))))),IF(RIGHT(E294,1)="T",1000000000000*VALUE(LEFT(E294,LEN(E294)-1)),IF(RIGHT(E294,1)="M",1000000*VALUE(LEFT(E294,LEN(E294)-1)),IF(RIGHT(E294,1)="B",1000000000*VALUE(LEFT(E294,LEN(E294)-1)),IF(RIGHT(E294,1)="%",0.01*VALUE(LEFT(E294,LEN(E294)-1)),IF(RIGHT(E294,1)="k",1000*VALUE(LEFT(E294,LEN(E294)-1)),VALUE(SUBSTITUTE(E294,",",""))))))))),"N/A")</f>
        <v/>
      </c>
      <c r="M294">
        <f>IFERROR(IF(TRIM(F294)="-", "N/A", IF(RIGHT(F294,1)=")",IF(RIGHT(F294,2)="T)",-1000000000000*VALUE(MID(F294,2,LEN(F294)-3)),IF(RIGHT(F294,2)="M)",-1000000*VALUE(MID(F294,2,LEN(F294)-3)),IF(RIGHT(F294,2)="B)",-1000000000*VALUE(MID(F294,2,LEN(F294)-3)),IF(RIGHT(F294,2)="k)",-1000*VALUE(MID(F294,2,LEN(F294)-3)),VALUE(SUBSTITUTE(F294,",","")))))),IF(RIGHT(F294,1)="T",1000000000000*VALUE(LEFT(F294,LEN(F294)-1)),IF(RIGHT(F294,1)="M",1000000*VALUE(LEFT(F294,LEN(F294)-1)),IF(RIGHT(F294,1)="B",1000000000*VALUE(LEFT(F294,LEN(F294)-1)),IF(RIGHT(F294,1)="%",0.01*VALUE(LEFT(F294,LEN(F294)-1)),IF(RIGHT(F294,1)="k",1000*VALUE(LEFT(F294,LEN(F294)-1)),VALUE(SUBSTITUTE(F294,",",""))))))))),"N/A")</f>
        <v/>
      </c>
      <c r="N294">
        <f>IFERROR(IF(TRIM(G294)="-", "N/A", IF(RIGHT(G294,1)=")",IF(RIGHT(G294,2)="T)",-1000000000000*VALUE(MID(G294,2,LEN(G294)-3)),IF(RIGHT(G294,2)="M)",-1000000*VALUE(MID(G294,2,LEN(G294)-3)),IF(RIGHT(G294,2)="B)",-1000000000*VALUE(MID(G294,2,LEN(G294)-3)),IF(RIGHT(G294,2)="k)",-1000*VALUE(MID(G294,2,LEN(G294)-3)),VALUE(SUBSTITUTE(G294,",","")))))),IF(RIGHT(G294,1)="T",1000000000000*VALUE(LEFT(G294,LEN(G294)-1)),IF(RIGHT(G294,1)="M",1000000*VALUE(LEFT(G294,LEN(G294)-1)),IF(RIGHT(G294,1)="B",1000000000*VALUE(LEFT(G294,LEN(G294)-1)),IF(RIGHT(G294,1)="%",0.01*VALUE(LEFT(G294,LEN(G294)-1)),IF(RIGHT(G294,1)="k",1000*VALUE(LEFT(G294,LEN(G294)-1)),VALUE(SUBSTITUTE(G294,",",""))))))))),"N/A")</f>
        <v/>
      </c>
      <c r="P294">
        <f>MAX(J294:N294)</f>
        <v/>
      </c>
      <c r="Q294">
        <f>IFERROR(J144+MATCH(P294,J294:N294,0)-1,"")</f>
        <v/>
      </c>
      <c r="R294">
        <f>IF(Q294="","",MIN(J294:N294))</f>
        <v/>
      </c>
      <c r="S294">
        <f>IFERROR(J144+MATCH(R294,J294:N294,0)-1,"")</f>
        <v/>
      </c>
      <c r="T294">
        <f>IFERROR(AVERAGE(J294:N294),"")</f>
        <v/>
      </c>
      <c r="U294">
        <f>IFERROR(STDEV(J294:N294),"")</f>
        <v/>
      </c>
      <c r="V294">
        <f>IFERROR(IF(C294="-","",IF(ISBLANK(B294),"",IF(OR(ISNUMBER(FIND("Growth",B294)),ISNUMBER(FIND("Margin",B294))),"",(J294-T294)/U294))),"")</f>
        <v/>
      </c>
      <c r="W294">
        <f>IFERROR(IF(OR(D294="-",ISBLANK(D294)),"",(K294-T294)/U294),"")</f>
        <v/>
      </c>
      <c r="X294">
        <f>IFERROR(IF(OR(E294="-",ISBLANK(E294)),"",(L294-T294)/U294),"")</f>
        <v/>
      </c>
      <c r="Y294">
        <f>IFERROR(IF(OR(F294="-",ISBLANK(F294)),"",(M294-T294)/U294),"")</f>
        <v/>
      </c>
      <c r="Z294">
        <f>IFERROR(IF(OR(G294="-",ISBLANK(G294)),"",(N294-T294)/U294),"")</f>
        <v/>
      </c>
      <c r="AA294">
        <f>IF(MAX(MAX(V294:Z294),ABS(MIN(V294:Z294)))=ABS(MIN(V294:Z294)),MIN(V294:Z294),MAX(V294:Z294))</f>
        <v/>
      </c>
      <c r="AB294">
        <f>IFERROR(V144+MATCH(AA294,V294:Z294,0)-1,"")</f>
        <v/>
      </c>
      <c r="AC294">
        <f>IF(AB294&lt;&gt;"",IF(S294=AB294,"Low",IF(AB294=Q294,"High","")),"")</f>
        <v/>
      </c>
      <c r="AE294">
        <f>IF(ISNUMBER(MATCH("N/A",J294:N294,0)),"",IFERROR((5 * SUMPRODUCT(J144:N144,J294:N294) - PRODUCT(SUM(J144:N144),SUM(J294:N294))) / ((5 * SUM((J144^2)+(K144^2)+(L144^2)+(M144^2)+(N144^2))) - SUM(J144:N144)^2),""))</f>
        <v/>
      </c>
      <c r="AF294">
        <f>IFERROR(CORREL(J144:N144,J294:N294),"")</f>
        <v/>
      </c>
      <c r="AZ294">
        <f>IF(Q294=S294,0,1)</f>
        <v/>
      </c>
      <c r="BA294">
        <f>IF(AZ294=1,IF(Q294="","",IF(Q294=N144,"Yes","No")),"")</f>
        <v/>
      </c>
      <c r="BB294">
        <f>IF(BA294="Yes",P294,"")</f>
        <v/>
      </c>
      <c r="BC294">
        <f>IF(AZ294=1,IF(S294="","",IF(S294=N144,"Yes","No")),"")</f>
        <v/>
      </c>
      <c r="BD294">
        <f>IF(BC294="Yes",R294,"")</f>
        <v/>
      </c>
      <c r="BE294">
        <f>IFERROR(IF(SIGN(AE294)=1,"Increasing",IF(SIGN(AE294)=-1,"Decreasing","")),"")</f>
        <v/>
      </c>
      <c r="BF294">
        <f>IF(OR(AND(BE294="Increasing",BA294="Yes"),AND(BE294="Decreasing",BC294="Yes")),"Yes","No")</f>
        <v/>
      </c>
      <c r="BG294">
        <f>IF(I294="pos_trend","Yes","No")</f>
        <v/>
      </c>
      <c r="BH294">
        <f>IF(AF294&lt;&gt;"",IF(ABS(AF294)&gt;0.8,"Yes","No"),"")</f>
        <v/>
      </c>
    </row>
    <row r="295" spans="1:60">
      <c s="1" r="A295" t="n">
        <v>3</v>
      </c>
      <c r="B295" t="s">
        <v>752</v>
      </c>
      <c r="C295" t="s">
        <v>1810</v>
      </c>
      <c r="D295" t="s">
        <v>1811</v>
      </c>
      <c r="E295" t="s">
        <v>1812</v>
      </c>
      <c r="F295" t="s">
        <v>1813</v>
      </c>
      <c r="G295" t="s">
        <v>2212</v>
      </c>
      <c r="H295" t="s"/>
      <c r="I295">
        <f>IF(AND(K295&gt; J295, L295&gt; K295, M295&gt; L295, N295&gt; M295), "pos_trend", IF(AND(K295&lt; J295, L295&lt; K295, M295&lt; L295, N295&lt; M295), "neg_trend", "N/A"))</f>
        <v/>
      </c>
      <c r="J295">
        <f>IFERROR(IF(TRIM(C295)="-", "N/A", IF(RIGHT(C295,1)=")",IF(RIGHT(C295,2)="T)",-1000000000000*VALUE(MID(C295,2,LEN(C295)-3)),IF(RIGHT(C295,2)="M)",-1000000*VALUE(MID(C295,2,LEN(C295)-3)),IF(RIGHT(C295,2)="B)",-1000000000*VALUE(MID(C295,2,LEN(C295)-3)),IF(RIGHT(C295,2)="k)",-1000*VALUE(MID(C295,2,LEN(C295)-3)),VALUE(SUBSTITUTE(C295,",","")))))),IF(RIGHT(C295,1)="T",1000000000000*VALUE(LEFT(C295,LEN(C295)-1)),IF(RIGHT(C295,1)="M",1000000*VALUE(LEFT(C295,LEN(C295)-1)),IF(RIGHT(C295,1)="B",1000000000*VALUE(LEFT(C295,LEN(C295)-1)),IF(RIGHT(C295,1)="%",0.01*VALUE(LEFT(C295,LEN(C295)-1)),IF(RIGHT(C295,1)="k",1000*VALUE(LEFT(C295,LEN(C295)-1)),VALUE(SUBSTITUTE(C295,",",""))))))))),"N/A")</f>
        <v/>
      </c>
      <c r="K295">
        <f>IFERROR(IF(TRIM(D295)="-", "N/A", IF(RIGHT(D295,1)=")",IF(RIGHT(D295,2)="T)",-1000000000000*VALUE(MID(D295,2,LEN(D295)-3)),IF(RIGHT(D295,2)="M)",-1000000*VALUE(MID(D295,2,LEN(D295)-3)),IF(RIGHT(D295,2)="B)",-1000000000*VALUE(MID(D295,2,LEN(D295)-3)),IF(RIGHT(D295,2)="k)",-1000*VALUE(MID(D295,2,LEN(D295)-3)),VALUE(SUBSTITUTE(D295,",","")))))),IF(RIGHT(D295,1)="T",1000000000000*VALUE(LEFT(D295,LEN(D295)-1)),IF(RIGHT(D295,1)="M",1000000*VALUE(LEFT(D295,LEN(D295)-1)),IF(RIGHT(D295,1)="B",1000000000*VALUE(LEFT(D295,LEN(D295)-1)),IF(RIGHT(D295,1)="%",0.01*VALUE(LEFT(D295,LEN(D295)-1)),IF(RIGHT(D295,1)="k",1000*VALUE(LEFT(D295,LEN(D295)-1)),VALUE(SUBSTITUTE(D295,",",""))))))))),"N/A")</f>
        <v/>
      </c>
      <c r="L295">
        <f>IFERROR(IF(TRIM(E295)="-", "N/A", IF(RIGHT(E295,1)=")",IF(RIGHT(E295,2)="T)",-1000000000000*VALUE(MID(E295,2,LEN(E295)-3)),IF(RIGHT(E295,2)="M)",-1000000*VALUE(MID(E295,2,LEN(E295)-3)),IF(RIGHT(E295,2)="B)",-1000000000*VALUE(MID(E295,2,LEN(E295)-3)),IF(RIGHT(E295,2)="k)",-1000*VALUE(MID(E295,2,LEN(E295)-3)),VALUE(SUBSTITUTE(E295,",","")))))),IF(RIGHT(E295,1)="T",1000000000000*VALUE(LEFT(E295,LEN(E295)-1)),IF(RIGHT(E295,1)="M",1000000*VALUE(LEFT(E295,LEN(E295)-1)),IF(RIGHT(E295,1)="B",1000000000*VALUE(LEFT(E295,LEN(E295)-1)),IF(RIGHT(E295,1)="%",0.01*VALUE(LEFT(E295,LEN(E295)-1)),IF(RIGHT(E295,1)="k",1000*VALUE(LEFT(E295,LEN(E295)-1)),VALUE(SUBSTITUTE(E295,",",""))))))))),"N/A")</f>
        <v/>
      </c>
      <c r="M295">
        <f>IFERROR(IF(TRIM(F295)="-", "N/A", IF(RIGHT(F295,1)=")",IF(RIGHT(F295,2)="T)",-1000000000000*VALUE(MID(F295,2,LEN(F295)-3)),IF(RIGHT(F295,2)="M)",-1000000*VALUE(MID(F295,2,LEN(F295)-3)),IF(RIGHT(F295,2)="B)",-1000000000*VALUE(MID(F295,2,LEN(F295)-3)),IF(RIGHT(F295,2)="k)",-1000*VALUE(MID(F295,2,LEN(F295)-3)),VALUE(SUBSTITUTE(F295,",","")))))),IF(RIGHT(F295,1)="T",1000000000000*VALUE(LEFT(F295,LEN(F295)-1)),IF(RIGHT(F295,1)="M",1000000*VALUE(LEFT(F295,LEN(F295)-1)),IF(RIGHT(F295,1)="B",1000000000*VALUE(LEFT(F295,LEN(F295)-1)),IF(RIGHT(F295,1)="%",0.01*VALUE(LEFT(F295,LEN(F295)-1)),IF(RIGHT(F295,1)="k",1000*VALUE(LEFT(F295,LEN(F295)-1)),VALUE(SUBSTITUTE(F295,",",""))))))))),"N/A")</f>
        <v/>
      </c>
      <c r="N295">
        <f>IFERROR(IF(TRIM(G295)="-", "N/A", IF(RIGHT(G295,1)=")",IF(RIGHT(G295,2)="T)",-1000000000000*VALUE(MID(G295,2,LEN(G295)-3)),IF(RIGHT(G295,2)="M)",-1000000*VALUE(MID(G295,2,LEN(G295)-3)),IF(RIGHT(G295,2)="B)",-1000000000*VALUE(MID(G295,2,LEN(G295)-3)),IF(RIGHT(G295,2)="k)",-1000*VALUE(MID(G295,2,LEN(G295)-3)),VALUE(SUBSTITUTE(G295,",","")))))),IF(RIGHT(G295,1)="T",1000000000000*VALUE(LEFT(G295,LEN(G295)-1)),IF(RIGHT(G295,1)="M",1000000*VALUE(LEFT(G295,LEN(G295)-1)),IF(RIGHT(G295,1)="B",1000000000*VALUE(LEFT(G295,LEN(G295)-1)),IF(RIGHT(G295,1)="%",0.01*VALUE(LEFT(G295,LEN(G295)-1)),IF(RIGHT(G295,1)="k",1000*VALUE(LEFT(G295,LEN(G295)-1)),VALUE(SUBSTITUTE(G295,",",""))))))))),"N/A")</f>
        <v/>
      </c>
      <c r="P295">
        <f>MAX(J295:N295)</f>
        <v/>
      </c>
      <c r="Q295">
        <f>IFERROR(J144+MATCH(P295,J295:N295,0)-1,"")</f>
        <v/>
      </c>
      <c r="R295">
        <f>IF(Q295="","",MIN(J295:N295))</f>
        <v/>
      </c>
      <c r="S295">
        <f>IFERROR(J144+MATCH(R295,J295:N295,0)-1,"")</f>
        <v/>
      </c>
      <c r="T295">
        <f>IFERROR(AVERAGE(J295:N295),"")</f>
        <v/>
      </c>
      <c r="U295">
        <f>IFERROR(STDEV(J295:N295),"")</f>
        <v/>
      </c>
      <c r="V295">
        <f>IFERROR(IF(C295="-","",IF(ISBLANK(B295),"",IF(OR(ISNUMBER(FIND("Growth",B295)),ISNUMBER(FIND("Margin",B295))),"",(J295-T295)/U295))),"")</f>
        <v/>
      </c>
      <c r="W295">
        <f>IFERROR(IF(OR(D295="-",ISBLANK(D295)),"",(K295-T295)/U295),"")</f>
        <v/>
      </c>
      <c r="X295">
        <f>IFERROR(IF(OR(E295="-",ISBLANK(E295)),"",(L295-T295)/U295),"")</f>
        <v/>
      </c>
      <c r="Y295">
        <f>IFERROR(IF(OR(F295="-",ISBLANK(F295)),"",(M295-T295)/U295),"")</f>
        <v/>
      </c>
      <c r="Z295">
        <f>IFERROR(IF(OR(G295="-",ISBLANK(G295)),"",(N295-T295)/U295),"")</f>
        <v/>
      </c>
      <c r="AA295">
        <f>IF(MAX(MAX(V295:Z295),ABS(MIN(V295:Z295)))=ABS(MIN(V295:Z295)),MIN(V295:Z295),MAX(V295:Z295))</f>
        <v/>
      </c>
      <c r="AB295">
        <f>IFERROR(V144+MATCH(AA295,V295:Z295,0)-1,"")</f>
        <v/>
      </c>
      <c r="AC295">
        <f>IF(AB295&lt;&gt;"",IF(S295=AB295,"Low",IF(AB295=Q295,"High","")),"")</f>
        <v/>
      </c>
      <c r="AE295">
        <f>IF(ISNUMBER(MATCH("N/A",J295:N295,0)),"",IFERROR((5 * SUMPRODUCT(J144:N144,J295:N295) - PRODUCT(SUM(J144:N144),SUM(J295:N295))) / ((5 * SUM((J144^2)+(K144^2)+(L144^2)+(M144^2)+(N144^2))) - SUM(J144:N144)^2),""))</f>
        <v/>
      </c>
      <c r="AF295">
        <f>IFERROR(CORREL(J144:N144,J295:N295),"")</f>
        <v/>
      </c>
      <c r="AZ295">
        <f>IF(Q295=S295,0,1)</f>
        <v/>
      </c>
      <c r="BA295">
        <f>IF(AZ295=1,IF(Q295="","",IF(Q295=N144,"Yes","No")),"")</f>
        <v/>
      </c>
      <c r="BB295">
        <f>IF(BA295="Yes",P295,"")</f>
        <v/>
      </c>
      <c r="BC295">
        <f>IF(AZ295=1,IF(S295="","",IF(S295=N144,"Yes","No")),"")</f>
        <v/>
      </c>
      <c r="BD295">
        <f>IF(BC295="Yes",R295,"")</f>
        <v/>
      </c>
      <c r="BE295">
        <f>IFERROR(IF(SIGN(AE295)=1,"Increasing",IF(SIGN(AE295)=-1,"Decreasing","")),"")</f>
        <v/>
      </c>
      <c r="BF295">
        <f>IF(OR(AND(BE295="Increasing",BA295="Yes"),AND(BE295="Decreasing",BC295="Yes")),"Yes","No")</f>
        <v/>
      </c>
      <c r="BG295">
        <f>IF(I295="pos_trend","Yes","No")</f>
        <v/>
      </c>
      <c r="BH295">
        <f>IF(AF295&lt;&gt;"",IF(ABS(AF295)&gt;0.8,"Yes","No"),"")</f>
        <v/>
      </c>
    </row>
    <row r="296" spans="1:60">
      <c s="1" r="A296" t="n">
        <v>4</v>
      </c>
      <c r="B296" t="s">
        <v>753</v>
      </c>
      <c r="C296" t="s">
        <v>1815</v>
      </c>
      <c r="D296" t="s">
        <v>1816</v>
      </c>
      <c r="E296" t="s">
        <v>1817</v>
      </c>
      <c r="F296" t="s">
        <v>1818</v>
      </c>
      <c r="G296" t="s">
        <v>2213</v>
      </c>
      <c r="H296" t="s"/>
      <c r="I296">
        <f>IF(AND(K296&gt; J296, L296&gt; K296, M296&gt; L296, N296&gt; M296), "pos_trend", IF(AND(K296&lt; J296, L296&lt; K296, M296&lt; L296, N296&lt; M296), "neg_trend", "N/A"))</f>
        <v/>
      </c>
      <c r="J296">
        <f>IFERROR(IF(TRIM(C296)="-", "N/A", IF(RIGHT(C296,1)=")",IF(RIGHT(C296,2)="T)",-1000000000000*VALUE(MID(C296,2,LEN(C296)-3)),IF(RIGHT(C296,2)="M)",-1000000*VALUE(MID(C296,2,LEN(C296)-3)),IF(RIGHT(C296,2)="B)",-1000000000*VALUE(MID(C296,2,LEN(C296)-3)),IF(RIGHT(C296,2)="k)",-1000*VALUE(MID(C296,2,LEN(C296)-3)),VALUE(SUBSTITUTE(C296,",","")))))),IF(RIGHT(C296,1)="T",1000000000000*VALUE(LEFT(C296,LEN(C296)-1)),IF(RIGHT(C296,1)="M",1000000*VALUE(LEFT(C296,LEN(C296)-1)),IF(RIGHT(C296,1)="B",1000000000*VALUE(LEFT(C296,LEN(C296)-1)),IF(RIGHT(C296,1)="%",0.01*VALUE(LEFT(C296,LEN(C296)-1)),IF(RIGHT(C296,1)="k",1000*VALUE(LEFT(C296,LEN(C296)-1)),VALUE(SUBSTITUTE(C296,",",""))))))))),"N/A")</f>
        <v/>
      </c>
      <c r="K296">
        <f>IFERROR(IF(TRIM(D296)="-", "N/A", IF(RIGHT(D296,1)=")",IF(RIGHT(D296,2)="T)",-1000000000000*VALUE(MID(D296,2,LEN(D296)-3)),IF(RIGHT(D296,2)="M)",-1000000*VALUE(MID(D296,2,LEN(D296)-3)),IF(RIGHT(D296,2)="B)",-1000000000*VALUE(MID(D296,2,LEN(D296)-3)),IF(RIGHT(D296,2)="k)",-1000*VALUE(MID(D296,2,LEN(D296)-3)),VALUE(SUBSTITUTE(D296,",","")))))),IF(RIGHT(D296,1)="T",1000000000000*VALUE(LEFT(D296,LEN(D296)-1)),IF(RIGHT(D296,1)="M",1000000*VALUE(LEFT(D296,LEN(D296)-1)),IF(RIGHT(D296,1)="B",1000000000*VALUE(LEFT(D296,LEN(D296)-1)),IF(RIGHT(D296,1)="%",0.01*VALUE(LEFT(D296,LEN(D296)-1)),IF(RIGHT(D296,1)="k",1000*VALUE(LEFT(D296,LEN(D296)-1)),VALUE(SUBSTITUTE(D296,",",""))))))))),"N/A")</f>
        <v/>
      </c>
      <c r="L296">
        <f>IFERROR(IF(TRIM(E296)="-", "N/A", IF(RIGHT(E296,1)=")",IF(RIGHT(E296,2)="T)",-1000000000000*VALUE(MID(E296,2,LEN(E296)-3)),IF(RIGHT(E296,2)="M)",-1000000*VALUE(MID(E296,2,LEN(E296)-3)),IF(RIGHT(E296,2)="B)",-1000000000*VALUE(MID(E296,2,LEN(E296)-3)),IF(RIGHT(E296,2)="k)",-1000*VALUE(MID(E296,2,LEN(E296)-3)),VALUE(SUBSTITUTE(E296,",","")))))),IF(RIGHT(E296,1)="T",1000000000000*VALUE(LEFT(E296,LEN(E296)-1)),IF(RIGHT(E296,1)="M",1000000*VALUE(LEFT(E296,LEN(E296)-1)),IF(RIGHT(E296,1)="B",1000000000*VALUE(LEFT(E296,LEN(E296)-1)),IF(RIGHT(E296,1)="%",0.01*VALUE(LEFT(E296,LEN(E296)-1)),IF(RIGHT(E296,1)="k",1000*VALUE(LEFT(E296,LEN(E296)-1)),VALUE(SUBSTITUTE(E296,",",""))))))))),"N/A")</f>
        <v/>
      </c>
      <c r="M296">
        <f>IFERROR(IF(TRIM(F296)="-", "N/A", IF(RIGHT(F296,1)=")",IF(RIGHT(F296,2)="T)",-1000000000000*VALUE(MID(F296,2,LEN(F296)-3)),IF(RIGHT(F296,2)="M)",-1000000*VALUE(MID(F296,2,LEN(F296)-3)),IF(RIGHT(F296,2)="B)",-1000000000*VALUE(MID(F296,2,LEN(F296)-3)),IF(RIGHT(F296,2)="k)",-1000*VALUE(MID(F296,2,LEN(F296)-3)),VALUE(SUBSTITUTE(F296,",","")))))),IF(RIGHT(F296,1)="T",1000000000000*VALUE(LEFT(F296,LEN(F296)-1)),IF(RIGHT(F296,1)="M",1000000*VALUE(LEFT(F296,LEN(F296)-1)),IF(RIGHT(F296,1)="B",1000000000*VALUE(LEFT(F296,LEN(F296)-1)),IF(RIGHT(F296,1)="%",0.01*VALUE(LEFT(F296,LEN(F296)-1)),IF(RIGHT(F296,1)="k",1000*VALUE(LEFT(F296,LEN(F296)-1)),VALUE(SUBSTITUTE(F296,",",""))))))))),"N/A")</f>
        <v/>
      </c>
      <c r="N296">
        <f>IFERROR(IF(TRIM(G296)="-", "N/A", IF(RIGHT(G296,1)=")",IF(RIGHT(G296,2)="T)",-1000000000000*VALUE(MID(G296,2,LEN(G296)-3)),IF(RIGHT(G296,2)="M)",-1000000*VALUE(MID(G296,2,LEN(G296)-3)),IF(RIGHT(G296,2)="B)",-1000000000*VALUE(MID(G296,2,LEN(G296)-3)),IF(RIGHT(G296,2)="k)",-1000*VALUE(MID(G296,2,LEN(G296)-3)),VALUE(SUBSTITUTE(G296,",","")))))),IF(RIGHT(G296,1)="T",1000000000000*VALUE(LEFT(G296,LEN(G296)-1)),IF(RIGHT(G296,1)="M",1000000*VALUE(LEFT(G296,LEN(G296)-1)),IF(RIGHT(G296,1)="B",1000000000*VALUE(LEFT(G296,LEN(G296)-1)),IF(RIGHT(G296,1)="%",0.01*VALUE(LEFT(G296,LEN(G296)-1)),IF(RIGHT(G296,1)="k",1000*VALUE(LEFT(G296,LEN(G296)-1)),VALUE(SUBSTITUTE(G296,",",""))))))))),"N/A")</f>
        <v/>
      </c>
      <c r="P296">
        <f>MAX(J296:N296)</f>
        <v/>
      </c>
      <c r="Q296">
        <f>IFERROR(J144+MATCH(P296,J296:N296,0)-1,"")</f>
        <v/>
      </c>
      <c r="R296">
        <f>IF(Q296="","",MIN(J296:N296))</f>
        <v/>
      </c>
      <c r="S296">
        <f>IFERROR(J144+MATCH(R296,J296:N296,0)-1,"")</f>
        <v/>
      </c>
      <c r="T296">
        <f>IFERROR(AVERAGE(J296:N296),"")</f>
        <v/>
      </c>
      <c r="U296">
        <f>IFERROR(STDEV(J296:N296),"")</f>
        <v/>
      </c>
      <c r="V296">
        <f>IFERROR(IF(C296="-","",IF(ISBLANK(B296),"",IF(OR(ISNUMBER(FIND("Growth",B296)),ISNUMBER(FIND("Margin",B296))),"",(J296-T296)/U296))),"")</f>
        <v/>
      </c>
      <c r="W296">
        <f>IFERROR(IF(OR(D296="-",ISBLANK(D296)),"",(K296-T296)/U296),"")</f>
        <v/>
      </c>
      <c r="X296">
        <f>IFERROR(IF(OR(E296="-",ISBLANK(E296)),"",(L296-T296)/U296),"")</f>
        <v/>
      </c>
      <c r="Y296">
        <f>IFERROR(IF(OR(F296="-",ISBLANK(F296)),"",(M296-T296)/U296),"")</f>
        <v/>
      </c>
      <c r="Z296">
        <f>IFERROR(IF(OR(G296="-",ISBLANK(G296)),"",(N296-T296)/U296),"")</f>
        <v/>
      </c>
      <c r="AA296">
        <f>IF(MAX(MAX(V296:Z296),ABS(MIN(V296:Z296)))=ABS(MIN(V296:Z296)),MIN(V296:Z296),MAX(V296:Z296))</f>
        <v/>
      </c>
      <c r="AB296">
        <f>IFERROR(V144+MATCH(AA296,V296:Z296,0)-1,"")</f>
        <v/>
      </c>
      <c r="AC296">
        <f>IF(AB296&lt;&gt;"",IF(S296=AB296,"Low",IF(AB296=Q296,"High","")),"")</f>
        <v/>
      </c>
      <c r="AE296">
        <f>IF(ISNUMBER(MATCH("N/A",J296:N296,0)),"",IFERROR((5 * SUMPRODUCT(J144:N144,J296:N296) - PRODUCT(SUM(J144:N144),SUM(J296:N296))) / ((5 * SUM((J144^2)+(K144^2)+(L144^2)+(M144^2)+(N144^2))) - SUM(J144:N144)^2),""))</f>
        <v/>
      </c>
      <c r="AF296">
        <f>IFERROR(CORREL(J144:N144,J296:N296),"")</f>
        <v/>
      </c>
      <c r="AZ296">
        <f>IF(Q296=S296,0,1)</f>
        <v/>
      </c>
      <c r="BA296">
        <f>IF(AZ296=1,IF(Q296="","",IF(Q296=N144,"Yes","No")),"")</f>
        <v/>
      </c>
      <c r="BB296">
        <f>IF(BA296="Yes",P296,"")</f>
        <v/>
      </c>
      <c r="BC296">
        <f>IF(AZ296=1,IF(S296="","",IF(S296=N144,"Yes","No")),"")</f>
        <v/>
      </c>
      <c r="BD296">
        <f>IF(BC296="Yes",R296,"")</f>
        <v/>
      </c>
      <c r="BE296">
        <f>IFERROR(IF(SIGN(AE296)=1,"Increasing",IF(SIGN(AE296)=-1,"Decreasing","")),"")</f>
        <v/>
      </c>
      <c r="BF296">
        <f>IF(OR(AND(BE296="Increasing",BA296="Yes"),AND(BE296="Decreasing",BC296="Yes")),"Yes","No")</f>
        <v/>
      </c>
      <c r="BG296">
        <f>IF(I296="pos_trend","Yes","No")</f>
        <v/>
      </c>
      <c r="BH296">
        <f>IF(AF296&lt;&gt;"",IF(ABS(AF296)&gt;0.8,"Yes","No"),"")</f>
        <v/>
      </c>
    </row>
    <row r="297" spans="1:60">
      <c s="1" r="A297" t="n">
        <v>5</v>
      </c>
      <c r="B297" t="s">
        <v>754</v>
      </c>
      <c r="C297" t="s">
        <v>2214</v>
      </c>
      <c r="D297" t="s">
        <v>2215</v>
      </c>
      <c r="E297" t="s">
        <v>2216</v>
      </c>
      <c r="F297" t="s">
        <v>2153</v>
      </c>
      <c r="G297" t="s">
        <v>2217</v>
      </c>
      <c r="H297" t="s"/>
      <c r="I297">
        <f>IF(AND(K297&gt; J297, L297&gt; K297, M297&gt; L297, N297&gt; M297), "pos_trend", IF(AND(K297&lt; J297, L297&lt; K297, M297&lt; L297, N297&lt; M297), "neg_trend", "N/A"))</f>
        <v/>
      </c>
      <c r="J297">
        <f>IFERROR(IF(TRIM(C297)="-", "N/A", IF(RIGHT(C297,1)=")",IF(RIGHT(C297,2)="T)",-1000000000000*VALUE(MID(C297,2,LEN(C297)-3)),IF(RIGHT(C297,2)="M)",-1000000*VALUE(MID(C297,2,LEN(C297)-3)),IF(RIGHT(C297,2)="B)",-1000000000*VALUE(MID(C297,2,LEN(C297)-3)),IF(RIGHT(C297,2)="k)",-1000*VALUE(MID(C297,2,LEN(C297)-3)),VALUE(SUBSTITUTE(C297,",","")))))),IF(RIGHT(C297,1)="T",1000000000000*VALUE(LEFT(C297,LEN(C297)-1)),IF(RIGHT(C297,1)="M",1000000*VALUE(LEFT(C297,LEN(C297)-1)),IF(RIGHT(C297,1)="B",1000000000*VALUE(LEFT(C297,LEN(C297)-1)),IF(RIGHT(C297,1)="%",0.01*VALUE(LEFT(C297,LEN(C297)-1)),IF(RIGHT(C297,1)="k",1000*VALUE(LEFT(C297,LEN(C297)-1)),VALUE(SUBSTITUTE(C297,",",""))))))))),"N/A")</f>
        <v/>
      </c>
      <c r="K297">
        <f>IFERROR(IF(TRIM(D297)="-", "N/A", IF(RIGHT(D297,1)=")",IF(RIGHT(D297,2)="T)",-1000000000000*VALUE(MID(D297,2,LEN(D297)-3)),IF(RIGHT(D297,2)="M)",-1000000*VALUE(MID(D297,2,LEN(D297)-3)),IF(RIGHT(D297,2)="B)",-1000000000*VALUE(MID(D297,2,LEN(D297)-3)),IF(RIGHT(D297,2)="k)",-1000*VALUE(MID(D297,2,LEN(D297)-3)),VALUE(SUBSTITUTE(D297,",","")))))),IF(RIGHT(D297,1)="T",1000000000000*VALUE(LEFT(D297,LEN(D297)-1)),IF(RIGHT(D297,1)="M",1000000*VALUE(LEFT(D297,LEN(D297)-1)),IF(RIGHT(D297,1)="B",1000000000*VALUE(LEFT(D297,LEN(D297)-1)),IF(RIGHT(D297,1)="%",0.01*VALUE(LEFT(D297,LEN(D297)-1)),IF(RIGHT(D297,1)="k",1000*VALUE(LEFT(D297,LEN(D297)-1)),VALUE(SUBSTITUTE(D297,",",""))))))))),"N/A")</f>
        <v/>
      </c>
      <c r="L297">
        <f>IFERROR(IF(TRIM(E297)="-", "N/A", IF(RIGHT(E297,1)=")",IF(RIGHT(E297,2)="T)",-1000000000000*VALUE(MID(E297,2,LEN(E297)-3)),IF(RIGHT(E297,2)="M)",-1000000*VALUE(MID(E297,2,LEN(E297)-3)),IF(RIGHT(E297,2)="B)",-1000000000*VALUE(MID(E297,2,LEN(E297)-3)),IF(RIGHT(E297,2)="k)",-1000*VALUE(MID(E297,2,LEN(E297)-3)),VALUE(SUBSTITUTE(E297,",","")))))),IF(RIGHT(E297,1)="T",1000000000000*VALUE(LEFT(E297,LEN(E297)-1)),IF(RIGHT(E297,1)="M",1000000*VALUE(LEFT(E297,LEN(E297)-1)),IF(RIGHT(E297,1)="B",1000000000*VALUE(LEFT(E297,LEN(E297)-1)),IF(RIGHT(E297,1)="%",0.01*VALUE(LEFT(E297,LEN(E297)-1)),IF(RIGHT(E297,1)="k",1000*VALUE(LEFT(E297,LEN(E297)-1)),VALUE(SUBSTITUTE(E297,",",""))))))))),"N/A")</f>
        <v/>
      </c>
      <c r="M297">
        <f>IFERROR(IF(TRIM(F297)="-", "N/A", IF(RIGHT(F297,1)=")",IF(RIGHT(F297,2)="T)",-1000000000000*VALUE(MID(F297,2,LEN(F297)-3)),IF(RIGHT(F297,2)="M)",-1000000*VALUE(MID(F297,2,LEN(F297)-3)),IF(RIGHT(F297,2)="B)",-1000000000*VALUE(MID(F297,2,LEN(F297)-3)),IF(RIGHT(F297,2)="k)",-1000*VALUE(MID(F297,2,LEN(F297)-3)),VALUE(SUBSTITUTE(F297,",","")))))),IF(RIGHT(F297,1)="T",1000000000000*VALUE(LEFT(F297,LEN(F297)-1)),IF(RIGHT(F297,1)="M",1000000*VALUE(LEFT(F297,LEN(F297)-1)),IF(RIGHT(F297,1)="B",1000000000*VALUE(LEFT(F297,LEN(F297)-1)),IF(RIGHT(F297,1)="%",0.01*VALUE(LEFT(F297,LEN(F297)-1)),IF(RIGHT(F297,1)="k",1000*VALUE(LEFT(F297,LEN(F297)-1)),VALUE(SUBSTITUTE(F297,",",""))))))))),"N/A")</f>
        <v/>
      </c>
      <c r="N297">
        <f>IFERROR(IF(TRIM(G297)="-", "N/A", IF(RIGHT(G297,1)=")",IF(RIGHT(G297,2)="T)",-1000000000000*VALUE(MID(G297,2,LEN(G297)-3)),IF(RIGHT(G297,2)="M)",-1000000*VALUE(MID(G297,2,LEN(G297)-3)),IF(RIGHT(G297,2)="B)",-1000000000*VALUE(MID(G297,2,LEN(G297)-3)),IF(RIGHT(G297,2)="k)",-1000*VALUE(MID(G297,2,LEN(G297)-3)),VALUE(SUBSTITUTE(G297,",","")))))),IF(RIGHT(G297,1)="T",1000000000000*VALUE(LEFT(G297,LEN(G297)-1)),IF(RIGHT(G297,1)="M",1000000*VALUE(LEFT(G297,LEN(G297)-1)),IF(RIGHT(G297,1)="B",1000000000*VALUE(LEFT(G297,LEN(G297)-1)),IF(RIGHT(G297,1)="%",0.01*VALUE(LEFT(G297,LEN(G297)-1)),IF(RIGHT(G297,1)="k",1000*VALUE(LEFT(G297,LEN(G297)-1)),VALUE(SUBSTITUTE(G297,",",""))))))))),"N/A")</f>
        <v/>
      </c>
      <c r="P297">
        <f>MAX(J297:N297)</f>
        <v/>
      </c>
      <c r="Q297">
        <f>IFERROR(J144+MATCH(P297,J297:N297,0)-1,"")</f>
        <v/>
      </c>
      <c r="R297">
        <f>IF(Q297="","",MIN(J297:N297))</f>
        <v/>
      </c>
      <c r="S297">
        <f>IFERROR(J144+MATCH(R297,J297:N297,0)-1,"")</f>
        <v/>
      </c>
      <c r="T297">
        <f>IFERROR(AVERAGE(J297:N297),"")</f>
        <v/>
      </c>
      <c r="U297">
        <f>IFERROR(STDEV(J297:N297),"")</f>
        <v/>
      </c>
      <c r="V297">
        <f>IFERROR(IF(C297="-","",IF(ISBLANK(B297),"",IF(OR(ISNUMBER(FIND("Growth",B297)),ISNUMBER(FIND("Margin",B297))),"",(J297-T297)/U297))),"")</f>
        <v/>
      </c>
      <c r="W297">
        <f>IFERROR(IF(OR(D297="-",ISBLANK(D297)),"",(K297-T297)/U297),"")</f>
        <v/>
      </c>
      <c r="X297">
        <f>IFERROR(IF(OR(E297="-",ISBLANK(E297)),"",(L297-T297)/U297),"")</f>
        <v/>
      </c>
      <c r="Y297">
        <f>IFERROR(IF(OR(F297="-",ISBLANK(F297)),"",(M297-T297)/U297),"")</f>
        <v/>
      </c>
      <c r="Z297">
        <f>IFERROR(IF(OR(G297="-",ISBLANK(G297)),"",(N297-T297)/U297),"")</f>
        <v/>
      </c>
      <c r="AA297">
        <f>IF(MAX(MAX(V297:Z297),ABS(MIN(V297:Z297)))=ABS(MIN(V297:Z297)),MIN(V297:Z297),MAX(V297:Z297))</f>
        <v/>
      </c>
      <c r="AB297">
        <f>IFERROR(V144+MATCH(AA297,V297:Z297,0)-1,"")</f>
        <v/>
      </c>
      <c r="AC297">
        <f>IF(AB297&lt;&gt;"",IF(S297=AB297,"Low",IF(AB297=Q297,"High","")),"")</f>
        <v/>
      </c>
      <c r="AE297">
        <f>IF(ISNUMBER(MATCH("N/A",J297:N297,0)),"",IFERROR((5 * SUMPRODUCT(J144:N144,J297:N297) - PRODUCT(SUM(J144:N144),SUM(J297:N297))) / ((5 * SUM((J144^2)+(K144^2)+(L144^2)+(M144^2)+(N144^2))) - SUM(J144:N144)^2),""))</f>
        <v/>
      </c>
      <c r="AF297">
        <f>IFERROR(CORREL(J144:N144,J297:N297),"")</f>
        <v/>
      </c>
      <c r="AZ297">
        <f>IF(Q297=S297,0,1)</f>
        <v/>
      </c>
      <c r="BA297">
        <f>IF(AZ297=1,IF(Q297="","",IF(Q297=N144,"Yes","No")),"")</f>
        <v/>
      </c>
      <c r="BB297">
        <f>IF(BA297="Yes",P297,"")</f>
        <v/>
      </c>
      <c r="BC297">
        <f>IF(AZ297=1,IF(S297="","",IF(S297=N144,"Yes","No")),"")</f>
        <v/>
      </c>
      <c r="BD297">
        <f>IF(BC297="Yes",R297,"")</f>
        <v/>
      </c>
      <c r="BE297">
        <f>IFERROR(IF(SIGN(AE297)=1,"Increasing",IF(SIGN(AE297)=-1,"Decreasing","")),"")</f>
        <v/>
      </c>
      <c r="BF297">
        <f>IF(OR(AND(BE297="Increasing",BA297="Yes"),AND(BE297="Decreasing",BC297="Yes")),"Yes","No")</f>
        <v/>
      </c>
      <c r="BG297">
        <f>IF(I297="pos_trend","Yes","No")</f>
        <v/>
      </c>
      <c r="BH297">
        <f>IF(AF297&lt;&gt;"",IF(ABS(AF297)&gt;0.8,"Yes","No"),"")</f>
        <v/>
      </c>
    </row>
    <row r="298" spans="1:60">
      <c s="1" r="A298" t="n">
        <v>6</v>
      </c>
      <c r="B298" t="s">
        <v>680</v>
      </c>
      <c r="C298" t="s">
        <v>2214</v>
      </c>
      <c r="D298" t="s">
        <v>2215</v>
      </c>
      <c r="E298" t="s">
        <v>2216</v>
      </c>
      <c r="F298" t="s">
        <v>2153</v>
      </c>
      <c r="G298" t="s">
        <v>2217</v>
      </c>
      <c r="H298" t="s"/>
      <c r="I298">
        <f>IF(AND(K298&gt; J298, L298&gt; K298, M298&gt; L298, N298&gt; M298), "pos_trend", IF(AND(K298&lt; J298, L298&lt; K298, M298&lt; L298, N298&lt; M298), "neg_trend", "N/A"))</f>
        <v/>
      </c>
      <c r="J298">
        <f>IFERROR(IF(TRIM(C298)="-", "N/A", IF(RIGHT(C298,1)=")",IF(RIGHT(C298,2)="T)",-1000000000000*VALUE(MID(C298,2,LEN(C298)-3)),IF(RIGHT(C298,2)="M)",-1000000*VALUE(MID(C298,2,LEN(C298)-3)),IF(RIGHT(C298,2)="B)",-1000000000*VALUE(MID(C298,2,LEN(C298)-3)),IF(RIGHT(C298,2)="k)",-1000*VALUE(MID(C298,2,LEN(C298)-3)),VALUE(SUBSTITUTE(C298,",","")))))),IF(RIGHT(C298,1)="T",1000000000000*VALUE(LEFT(C298,LEN(C298)-1)),IF(RIGHT(C298,1)="M",1000000*VALUE(LEFT(C298,LEN(C298)-1)),IF(RIGHT(C298,1)="B",1000000000*VALUE(LEFT(C298,LEN(C298)-1)),IF(RIGHT(C298,1)="%",0.01*VALUE(LEFT(C298,LEN(C298)-1)),IF(RIGHT(C298,1)="k",1000*VALUE(LEFT(C298,LEN(C298)-1)),VALUE(SUBSTITUTE(C298,",",""))))))))),"N/A")</f>
        <v/>
      </c>
      <c r="K298">
        <f>IFERROR(IF(TRIM(D298)="-", "N/A", IF(RIGHT(D298,1)=")",IF(RIGHT(D298,2)="T)",-1000000000000*VALUE(MID(D298,2,LEN(D298)-3)),IF(RIGHT(D298,2)="M)",-1000000*VALUE(MID(D298,2,LEN(D298)-3)),IF(RIGHT(D298,2)="B)",-1000000000*VALUE(MID(D298,2,LEN(D298)-3)),IF(RIGHT(D298,2)="k)",-1000*VALUE(MID(D298,2,LEN(D298)-3)),VALUE(SUBSTITUTE(D298,",","")))))),IF(RIGHT(D298,1)="T",1000000000000*VALUE(LEFT(D298,LEN(D298)-1)),IF(RIGHT(D298,1)="M",1000000*VALUE(LEFT(D298,LEN(D298)-1)),IF(RIGHT(D298,1)="B",1000000000*VALUE(LEFT(D298,LEN(D298)-1)),IF(RIGHT(D298,1)="%",0.01*VALUE(LEFT(D298,LEN(D298)-1)),IF(RIGHT(D298,1)="k",1000*VALUE(LEFT(D298,LEN(D298)-1)),VALUE(SUBSTITUTE(D298,",",""))))))))),"N/A")</f>
        <v/>
      </c>
      <c r="L298">
        <f>IFERROR(IF(TRIM(E298)="-", "N/A", IF(RIGHT(E298,1)=")",IF(RIGHT(E298,2)="T)",-1000000000000*VALUE(MID(E298,2,LEN(E298)-3)),IF(RIGHT(E298,2)="M)",-1000000*VALUE(MID(E298,2,LEN(E298)-3)),IF(RIGHT(E298,2)="B)",-1000000000*VALUE(MID(E298,2,LEN(E298)-3)),IF(RIGHT(E298,2)="k)",-1000*VALUE(MID(E298,2,LEN(E298)-3)),VALUE(SUBSTITUTE(E298,",","")))))),IF(RIGHT(E298,1)="T",1000000000000*VALUE(LEFT(E298,LEN(E298)-1)),IF(RIGHT(E298,1)="M",1000000*VALUE(LEFT(E298,LEN(E298)-1)),IF(RIGHT(E298,1)="B",1000000000*VALUE(LEFT(E298,LEN(E298)-1)),IF(RIGHT(E298,1)="%",0.01*VALUE(LEFT(E298,LEN(E298)-1)),IF(RIGHT(E298,1)="k",1000*VALUE(LEFT(E298,LEN(E298)-1)),VALUE(SUBSTITUTE(E298,",",""))))))))),"N/A")</f>
        <v/>
      </c>
      <c r="M298">
        <f>IFERROR(IF(TRIM(F298)="-", "N/A", IF(RIGHT(F298,1)=")",IF(RIGHT(F298,2)="T)",-1000000000000*VALUE(MID(F298,2,LEN(F298)-3)),IF(RIGHT(F298,2)="M)",-1000000*VALUE(MID(F298,2,LEN(F298)-3)),IF(RIGHT(F298,2)="B)",-1000000000*VALUE(MID(F298,2,LEN(F298)-3)),IF(RIGHT(F298,2)="k)",-1000*VALUE(MID(F298,2,LEN(F298)-3)),VALUE(SUBSTITUTE(F298,",","")))))),IF(RIGHT(F298,1)="T",1000000000000*VALUE(LEFT(F298,LEN(F298)-1)),IF(RIGHT(F298,1)="M",1000000*VALUE(LEFT(F298,LEN(F298)-1)),IF(RIGHT(F298,1)="B",1000000000*VALUE(LEFT(F298,LEN(F298)-1)),IF(RIGHT(F298,1)="%",0.01*VALUE(LEFT(F298,LEN(F298)-1)),IF(RIGHT(F298,1)="k",1000*VALUE(LEFT(F298,LEN(F298)-1)),VALUE(SUBSTITUTE(F298,",",""))))))))),"N/A")</f>
        <v/>
      </c>
      <c r="N298">
        <f>IFERROR(IF(TRIM(G298)="-", "N/A", IF(RIGHT(G298,1)=")",IF(RIGHT(G298,2)="T)",-1000000000000*VALUE(MID(G298,2,LEN(G298)-3)),IF(RIGHT(G298,2)="M)",-1000000*VALUE(MID(G298,2,LEN(G298)-3)),IF(RIGHT(G298,2)="B)",-1000000000*VALUE(MID(G298,2,LEN(G298)-3)),IF(RIGHT(G298,2)="k)",-1000*VALUE(MID(G298,2,LEN(G298)-3)),VALUE(SUBSTITUTE(G298,",","")))))),IF(RIGHT(G298,1)="T",1000000000000*VALUE(LEFT(G298,LEN(G298)-1)),IF(RIGHT(G298,1)="M",1000000*VALUE(LEFT(G298,LEN(G298)-1)),IF(RIGHT(G298,1)="B",1000000000*VALUE(LEFT(G298,LEN(G298)-1)),IF(RIGHT(G298,1)="%",0.01*VALUE(LEFT(G298,LEN(G298)-1)),IF(RIGHT(G298,1)="k",1000*VALUE(LEFT(G298,LEN(G298)-1)),VALUE(SUBSTITUTE(G298,",",""))))))))),"N/A")</f>
        <v/>
      </c>
      <c r="P298">
        <f>MAX(J298:N298)</f>
        <v/>
      </c>
      <c r="Q298">
        <f>IFERROR(J144+MATCH(P298,J298:N298,0)-1,"")</f>
        <v/>
      </c>
      <c r="R298">
        <f>IF(Q298="","",MIN(J298:N298))</f>
        <v/>
      </c>
      <c r="S298">
        <f>IFERROR(J144+MATCH(R298,J298:N298,0)-1,"")</f>
        <v/>
      </c>
      <c r="T298">
        <f>IFERROR(AVERAGE(J298:N298),"")</f>
        <v/>
      </c>
      <c r="U298">
        <f>IFERROR(STDEV(J298:N298),"")</f>
        <v/>
      </c>
      <c r="V298">
        <f>IFERROR(IF(C298="-","",IF(ISBLANK(B298),"",IF(OR(ISNUMBER(FIND("Growth",B298)),ISNUMBER(FIND("Margin",B298))),"",(J298-T298)/U298))),"")</f>
        <v/>
      </c>
      <c r="W298">
        <f>IFERROR(IF(OR(D298="-",ISBLANK(D298)),"",(K298-T298)/U298),"")</f>
        <v/>
      </c>
      <c r="X298">
        <f>IFERROR(IF(OR(E298="-",ISBLANK(E298)),"",(L298-T298)/U298),"")</f>
        <v/>
      </c>
      <c r="Y298">
        <f>IFERROR(IF(OR(F298="-",ISBLANK(F298)),"",(M298-T298)/U298),"")</f>
        <v/>
      </c>
      <c r="Z298">
        <f>IFERROR(IF(OR(G298="-",ISBLANK(G298)),"",(N298-T298)/U298),"")</f>
        <v/>
      </c>
      <c r="AA298">
        <f>IF(MAX(MAX(V298:Z298),ABS(MIN(V298:Z298)))=ABS(MIN(V298:Z298)),MIN(V298:Z298),MAX(V298:Z298))</f>
        <v/>
      </c>
      <c r="AB298">
        <f>IFERROR(V144+MATCH(AA298,V298:Z298,0)-1,"")</f>
        <v/>
      </c>
      <c r="AC298">
        <f>IF(AB298&lt;&gt;"",IF(S298=AB298,"Low",IF(AB298=Q298,"High","")),"")</f>
        <v/>
      </c>
      <c r="AE298">
        <f>IF(ISNUMBER(MATCH("N/A",J298:N298,0)),"",IFERROR((5 * SUMPRODUCT(J144:N144,J298:N298) - PRODUCT(SUM(J144:N144),SUM(J298:N298))) / ((5 * SUM((J144^2)+(K144^2)+(L144^2)+(M144^2)+(N144^2))) - SUM(J144:N144)^2),""))</f>
        <v/>
      </c>
      <c r="AF298">
        <f>IFERROR(CORREL(J144:N144,J298:N298),"")</f>
        <v/>
      </c>
      <c r="AZ298">
        <f>IF(Q298=S298,0,1)</f>
        <v/>
      </c>
      <c r="BA298">
        <f>IF(AZ298=1,IF(Q298="","",IF(Q298=N144,"Yes","No")),"")</f>
        <v/>
      </c>
      <c r="BB298">
        <f>IF(BA298="Yes",P298,"")</f>
        <v/>
      </c>
      <c r="BC298">
        <f>IF(AZ298=1,IF(S298="","",IF(S298=N144,"Yes","No")),"")</f>
        <v/>
      </c>
      <c r="BD298">
        <f>IF(BC298="Yes",R298,"")</f>
        <v/>
      </c>
      <c r="BE298">
        <f>IFERROR(IF(SIGN(AE298)=1,"Increasing",IF(SIGN(AE298)=-1,"Decreasing","")),"")</f>
        <v/>
      </c>
      <c r="BF298">
        <f>IF(OR(AND(BE298="Increasing",BA298="Yes"),AND(BE298="Decreasing",BC298="Yes")),"Yes","No")</f>
        <v/>
      </c>
      <c r="BG298">
        <f>IF(I298="pos_trend","Yes","No")</f>
        <v/>
      </c>
      <c r="BH298">
        <f>IF(AF298&lt;&gt;"",IF(ABS(AF298)&gt;0.8,"Yes","No"),"")</f>
        <v/>
      </c>
    </row>
    <row r="299" spans="1:60">
      <c s="1" r="A299" t="n">
        <v>7</v>
      </c>
      <c r="B299" t="s">
        <v>756</v>
      </c>
      <c r="C299" t="s">
        <v>264</v>
      </c>
      <c r="D299" t="s">
        <v>264</v>
      </c>
      <c r="E299" t="s">
        <v>264</v>
      </c>
      <c r="F299" t="s">
        <v>264</v>
      </c>
      <c r="G299" t="s">
        <v>264</v>
      </c>
      <c r="H299" t="s"/>
      <c r="I299">
        <f>IF(AND(K299&gt; J299, L299&gt; K299, M299&gt; L299, N299&gt; M299), "pos_trend", IF(AND(K299&lt; J299, L299&lt; K299, M299&lt; L299, N299&lt; M299), "neg_trend", "N/A"))</f>
        <v/>
      </c>
      <c r="J299">
        <f>IFERROR(IF(TRIM(C299)="-", "N/A", IF(RIGHT(C299,1)=")",IF(RIGHT(C299,2)="T)",-1000000000000*VALUE(MID(C299,2,LEN(C299)-3)),IF(RIGHT(C299,2)="M)",-1000000*VALUE(MID(C299,2,LEN(C299)-3)),IF(RIGHT(C299,2)="B)",-1000000000*VALUE(MID(C299,2,LEN(C299)-3)),IF(RIGHT(C299,2)="k)",-1000*VALUE(MID(C299,2,LEN(C299)-3)),VALUE(SUBSTITUTE(C299,",","")))))),IF(RIGHT(C299,1)="T",1000000000000*VALUE(LEFT(C299,LEN(C299)-1)),IF(RIGHT(C299,1)="M",1000000*VALUE(LEFT(C299,LEN(C299)-1)),IF(RIGHT(C299,1)="B",1000000000*VALUE(LEFT(C299,LEN(C299)-1)),IF(RIGHT(C299,1)="%",0.01*VALUE(LEFT(C299,LEN(C299)-1)),IF(RIGHT(C299,1)="k",1000*VALUE(LEFT(C299,LEN(C299)-1)),VALUE(SUBSTITUTE(C299,",",""))))))))),"N/A")</f>
        <v/>
      </c>
      <c r="K299">
        <f>IFERROR(IF(TRIM(D299)="-", "N/A", IF(RIGHT(D299,1)=")",IF(RIGHT(D299,2)="T)",-1000000000000*VALUE(MID(D299,2,LEN(D299)-3)),IF(RIGHT(D299,2)="M)",-1000000*VALUE(MID(D299,2,LEN(D299)-3)),IF(RIGHT(D299,2)="B)",-1000000000*VALUE(MID(D299,2,LEN(D299)-3)),IF(RIGHT(D299,2)="k)",-1000*VALUE(MID(D299,2,LEN(D299)-3)),VALUE(SUBSTITUTE(D299,",","")))))),IF(RIGHT(D299,1)="T",1000000000000*VALUE(LEFT(D299,LEN(D299)-1)),IF(RIGHT(D299,1)="M",1000000*VALUE(LEFT(D299,LEN(D299)-1)),IF(RIGHT(D299,1)="B",1000000000*VALUE(LEFT(D299,LEN(D299)-1)),IF(RIGHT(D299,1)="%",0.01*VALUE(LEFT(D299,LEN(D299)-1)),IF(RIGHT(D299,1)="k",1000*VALUE(LEFT(D299,LEN(D299)-1)),VALUE(SUBSTITUTE(D299,",",""))))))))),"N/A")</f>
        <v/>
      </c>
      <c r="L299">
        <f>IFERROR(IF(TRIM(E299)="-", "N/A", IF(RIGHT(E299,1)=")",IF(RIGHT(E299,2)="T)",-1000000000000*VALUE(MID(E299,2,LEN(E299)-3)),IF(RIGHT(E299,2)="M)",-1000000*VALUE(MID(E299,2,LEN(E299)-3)),IF(RIGHT(E299,2)="B)",-1000000000*VALUE(MID(E299,2,LEN(E299)-3)),IF(RIGHT(E299,2)="k)",-1000*VALUE(MID(E299,2,LEN(E299)-3)),VALUE(SUBSTITUTE(E299,",","")))))),IF(RIGHT(E299,1)="T",1000000000000*VALUE(LEFT(E299,LEN(E299)-1)),IF(RIGHT(E299,1)="M",1000000*VALUE(LEFT(E299,LEN(E299)-1)),IF(RIGHT(E299,1)="B",1000000000*VALUE(LEFT(E299,LEN(E299)-1)),IF(RIGHT(E299,1)="%",0.01*VALUE(LEFT(E299,LEN(E299)-1)),IF(RIGHT(E299,1)="k",1000*VALUE(LEFT(E299,LEN(E299)-1)),VALUE(SUBSTITUTE(E299,",",""))))))))),"N/A")</f>
        <v/>
      </c>
      <c r="M299">
        <f>IFERROR(IF(TRIM(F299)="-", "N/A", IF(RIGHT(F299,1)=")",IF(RIGHT(F299,2)="T)",-1000000000000*VALUE(MID(F299,2,LEN(F299)-3)),IF(RIGHT(F299,2)="M)",-1000000*VALUE(MID(F299,2,LEN(F299)-3)),IF(RIGHT(F299,2)="B)",-1000000000*VALUE(MID(F299,2,LEN(F299)-3)),IF(RIGHT(F299,2)="k)",-1000*VALUE(MID(F299,2,LEN(F299)-3)),VALUE(SUBSTITUTE(F299,",","")))))),IF(RIGHT(F299,1)="T",1000000000000*VALUE(LEFT(F299,LEN(F299)-1)),IF(RIGHT(F299,1)="M",1000000*VALUE(LEFT(F299,LEN(F299)-1)),IF(RIGHT(F299,1)="B",1000000000*VALUE(LEFT(F299,LEN(F299)-1)),IF(RIGHT(F299,1)="%",0.01*VALUE(LEFT(F299,LEN(F299)-1)),IF(RIGHT(F299,1)="k",1000*VALUE(LEFT(F299,LEN(F299)-1)),VALUE(SUBSTITUTE(F299,",",""))))))))),"N/A")</f>
        <v/>
      </c>
      <c r="N299">
        <f>IFERROR(IF(TRIM(G299)="-", "N/A", IF(RIGHT(G299,1)=")",IF(RIGHT(G299,2)="T)",-1000000000000*VALUE(MID(G299,2,LEN(G299)-3)),IF(RIGHT(G299,2)="M)",-1000000*VALUE(MID(G299,2,LEN(G299)-3)),IF(RIGHT(G299,2)="B)",-1000000000*VALUE(MID(G299,2,LEN(G299)-3)),IF(RIGHT(G299,2)="k)",-1000*VALUE(MID(G299,2,LEN(G299)-3)),VALUE(SUBSTITUTE(G299,",","")))))),IF(RIGHT(G299,1)="T",1000000000000*VALUE(LEFT(G299,LEN(G299)-1)),IF(RIGHT(G299,1)="M",1000000*VALUE(LEFT(G299,LEN(G299)-1)),IF(RIGHT(G299,1)="B",1000000000*VALUE(LEFT(G299,LEN(G299)-1)),IF(RIGHT(G299,1)="%",0.01*VALUE(LEFT(G299,LEN(G299)-1)),IF(RIGHT(G299,1)="k",1000*VALUE(LEFT(G299,LEN(G299)-1)),VALUE(SUBSTITUTE(G299,",",""))))))))),"N/A")</f>
        <v/>
      </c>
      <c r="P299">
        <f>MAX(J299:N299)</f>
        <v/>
      </c>
      <c r="Q299">
        <f>IFERROR(J144+MATCH(P299,J299:N299,0)-1,"")</f>
        <v/>
      </c>
      <c r="R299">
        <f>IF(Q299="","",MIN(J299:N299))</f>
        <v/>
      </c>
      <c r="S299">
        <f>IFERROR(J144+MATCH(R299,J299:N299,0)-1,"")</f>
        <v/>
      </c>
      <c r="T299">
        <f>IFERROR(AVERAGE(J299:N299),"")</f>
        <v/>
      </c>
      <c r="U299">
        <f>IFERROR(STDEV(J299:N299),"")</f>
        <v/>
      </c>
      <c r="V299">
        <f>IFERROR(IF(C299="-","",IF(ISBLANK(B299),"",IF(OR(ISNUMBER(FIND("Growth",B299)),ISNUMBER(FIND("Margin",B299))),"",(J299-T299)/U299))),"")</f>
        <v/>
      </c>
      <c r="W299">
        <f>IFERROR(IF(OR(D299="-",ISBLANK(D299)),"",(K299-T299)/U299),"")</f>
        <v/>
      </c>
      <c r="X299">
        <f>IFERROR(IF(OR(E299="-",ISBLANK(E299)),"",(L299-T299)/U299),"")</f>
        <v/>
      </c>
      <c r="Y299">
        <f>IFERROR(IF(OR(F299="-",ISBLANK(F299)),"",(M299-T299)/U299),"")</f>
        <v/>
      </c>
      <c r="Z299">
        <f>IFERROR(IF(OR(G299="-",ISBLANK(G299)),"",(N299-T299)/U299),"")</f>
        <v/>
      </c>
      <c r="AA299">
        <f>IF(MAX(MAX(V299:Z299),ABS(MIN(V299:Z299)))=ABS(MIN(V299:Z299)),MIN(V299:Z299),MAX(V299:Z299))</f>
        <v/>
      </c>
      <c r="AB299">
        <f>IFERROR(V144+MATCH(AA299,V299:Z299,0)-1,"")</f>
        <v/>
      </c>
      <c r="AC299">
        <f>IF(AB299&lt;&gt;"",IF(S299=AB299,"Low",IF(AB299=Q299,"High","")),"")</f>
        <v/>
      </c>
      <c r="AE299">
        <f>IF(ISNUMBER(MATCH("N/A",J299:N299,0)),"",IFERROR((5 * SUMPRODUCT(J144:N144,J299:N299) - PRODUCT(SUM(J144:N144),SUM(J299:N299))) / ((5 * SUM((J144^2)+(K144^2)+(L144^2)+(M144^2)+(N144^2))) - SUM(J144:N144)^2),""))</f>
        <v/>
      </c>
      <c r="AF299">
        <f>IFERROR(CORREL(J144:N144,J299:N299),"")</f>
        <v/>
      </c>
      <c r="AZ299">
        <f>IF(Q299=S299,0,1)</f>
        <v/>
      </c>
      <c r="BA299">
        <f>IF(AZ299=1,IF(Q299="","",IF(Q299=N144,"Yes","No")),"")</f>
        <v/>
      </c>
      <c r="BB299">
        <f>IF(BA299="Yes",P299,"")</f>
        <v/>
      </c>
      <c r="BC299">
        <f>IF(AZ299=1,IF(S299="","",IF(S299=N144,"Yes","No")),"")</f>
        <v/>
      </c>
      <c r="BD299">
        <f>IF(BC299="Yes",R299,"")</f>
        <v/>
      </c>
      <c r="BE299">
        <f>IFERROR(IF(SIGN(AE299)=1,"Increasing",IF(SIGN(AE299)=-1,"Decreasing","")),"")</f>
        <v/>
      </c>
      <c r="BF299">
        <f>IF(OR(AND(BE299="Increasing",BA299="Yes"),AND(BE299="Decreasing",BC299="Yes")),"Yes","No")</f>
        <v/>
      </c>
      <c r="BG299">
        <f>IF(I299="pos_trend","Yes","No")</f>
        <v/>
      </c>
      <c r="BH299">
        <f>IF(AF299&lt;&gt;"",IF(ABS(AF299)&gt;0.8,"Yes","No"),"")</f>
        <v/>
      </c>
    </row>
    <row r="300" spans="1:60">
      <c s="1" r="A300" t="n">
        <v>8</v>
      </c>
      <c r="B300" t="s">
        <v>757</v>
      </c>
      <c r="C300" t="s">
        <v>2218</v>
      </c>
      <c r="D300" t="s">
        <v>2219</v>
      </c>
      <c r="E300" t="s">
        <v>2220</v>
      </c>
      <c r="F300" t="s">
        <v>2221</v>
      </c>
      <c r="G300" t="s">
        <v>2222</v>
      </c>
      <c r="H300" t="s"/>
      <c r="I300">
        <f>IF(AND(K300&gt; J300, L300&gt; K300, M300&gt; L300, N300&gt; M300), "pos_trend", IF(AND(K300&lt; J300, L300&lt; K300, M300&lt; L300, N300&lt; M300), "neg_trend", "N/A"))</f>
        <v/>
      </c>
      <c r="J300">
        <f>IFERROR(IF(TRIM(C300)="-", "N/A", IF(RIGHT(C300,1)=")",IF(RIGHT(C300,2)="T)",-1000000000000*VALUE(MID(C300,2,LEN(C300)-3)),IF(RIGHT(C300,2)="M)",-1000000*VALUE(MID(C300,2,LEN(C300)-3)),IF(RIGHT(C300,2)="B)",-1000000000*VALUE(MID(C300,2,LEN(C300)-3)),IF(RIGHT(C300,2)="k)",-1000*VALUE(MID(C300,2,LEN(C300)-3)),VALUE(SUBSTITUTE(C300,",","")))))),IF(RIGHT(C300,1)="T",1000000000000*VALUE(LEFT(C300,LEN(C300)-1)),IF(RIGHT(C300,1)="M",1000000*VALUE(LEFT(C300,LEN(C300)-1)),IF(RIGHT(C300,1)="B",1000000000*VALUE(LEFT(C300,LEN(C300)-1)),IF(RIGHT(C300,1)="%",0.01*VALUE(LEFT(C300,LEN(C300)-1)),IF(RIGHT(C300,1)="k",1000*VALUE(LEFT(C300,LEN(C300)-1)),VALUE(SUBSTITUTE(C300,",",""))))))))),"N/A")</f>
        <v/>
      </c>
      <c r="K300">
        <f>IFERROR(IF(TRIM(D300)="-", "N/A", IF(RIGHT(D300,1)=")",IF(RIGHT(D300,2)="T)",-1000000000000*VALUE(MID(D300,2,LEN(D300)-3)),IF(RIGHT(D300,2)="M)",-1000000*VALUE(MID(D300,2,LEN(D300)-3)),IF(RIGHT(D300,2)="B)",-1000000000*VALUE(MID(D300,2,LEN(D300)-3)),IF(RIGHT(D300,2)="k)",-1000*VALUE(MID(D300,2,LEN(D300)-3)),VALUE(SUBSTITUTE(D300,",","")))))),IF(RIGHT(D300,1)="T",1000000000000*VALUE(LEFT(D300,LEN(D300)-1)),IF(RIGHT(D300,1)="M",1000000*VALUE(LEFT(D300,LEN(D300)-1)),IF(RIGHT(D300,1)="B",1000000000*VALUE(LEFT(D300,LEN(D300)-1)),IF(RIGHT(D300,1)="%",0.01*VALUE(LEFT(D300,LEN(D300)-1)),IF(RIGHT(D300,1)="k",1000*VALUE(LEFT(D300,LEN(D300)-1)),VALUE(SUBSTITUTE(D300,",",""))))))))),"N/A")</f>
        <v/>
      </c>
      <c r="L300">
        <f>IFERROR(IF(TRIM(E300)="-", "N/A", IF(RIGHT(E300,1)=")",IF(RIGHT(E300,2)="T)",-1000000000000*VALUE(MID(E300,2,LEN(E300)-3)),IF(RIGHT(E300,2)="M)",-1000000*VALUE(MID(E300,2,LEN(E300)-3)),IF(RIGHT(E300,2)="B)",-1000000000*VALUE(MID(E300,2,LEN(E300)-3)),IF(RIGHT(E300,2)="k)",-1000*VALUE(MID(E300,2,LEN(E300)-3)),VALUE(SUBSTITUTE(E300,",","")))))),IF(RIGHT(E300,1)="T",1000000000000*VALUE(LEFT(E300,LEN(E300)-1)),IF(RIGHT(E300,1)="M",1000000*VALUE(LEFT(E300,LEN(E300)-1)),IF(RIGHT(E300,1)="B",1000000000*VALUE(LEFT(E300,LEN(E300)-1)),IF(RIGHT(E300,1)="%",0.01*VALUE(LEFT(E300,LEN(E300)-1)),IF(RIGHT(E300,1)="k",1000*VALUE(LEFT(E300,LEN(E300)-1)),VALUE(SUBSTITUTE(E300,",",""))))))))),"N/A")</f>
        <v/>
      </c>
      <c r="M300">
        <f>IFERROR(IF(TRIM(F300)="-", "N/A", IF(RIGHT(F300,1)=")",IF(RIGHT(F300,2)="T)",-1000000000000*VALUE(MID(F300,2,LEN(F300)-3)),IF(RIGHT(F300,2)="M)",-1000000*VALUE(MID(F300,2,LEN(F300)-3)),IF(RIGHT(F300,2)="B)",-1000000000*VALUE(MID(F300,2,LEN(F300)-3)),IF(RIGHT(F300,2)="k)",-1000*VALUE(MID(F300,2,LEN(F300)-3)),VALUE(SUBSTITUTE(F300,",","")))))),IF(RIGHT(F300,1)="T",1000000000000*VALUE(LEFT(F300,LEN(F300)-1)),IF(RIGHT(F300,1)="M",1000000*VALUE(LEFT(F300,LEN(F300)-1)),IF(RIGHT(F300,1)="B",1000000000*VALUE(LEFT(F300,LEN(F300)-1)),IF(RIGHT(F300,1)="%",0.01*VALUE(LEFT(F300,LEN(F300)-1)),IF(RIGHT(F300,1)="k",1000*VALUE(LEFT(F300,LEN(F300)-1)),VALUE(SUBSTITUTE(F300,",",""))))))))),"N/A")</f>
        <v/>
      </c>
      <c r="N300">
        <f>IFERROR(IF(TRIM(G300)="-", "N/A", IF(RIGHT(G300,1)=")",IF(RIGHT(G300,2)="T)",-1000000000000*VALUE(MID(G300,2,LEN(G300)-3)),IF(RIGHT(G300,2)="M)",-1000000*VALUE(MID(G300,2,LEN(G300)-3)),IF(RIGHT(G300,2)="B)",-1000000000*VALUE(MID(G300,2,LEN(G300)-3)),IF(RIGHT(G300,2)="k)",-1000*VALUE(MID(G300,2,LEN(G300)-3)),VALUE(SUBSTITUTE(G300,",","")))))),IF(RIGHT(G300,1)="T",1000000000000*VALUE(LEFT(G300,LEN(G300)-1)),IF(RIGHT(G300,1)="M",1000000*VALUE(LEFT(G300,LEN(G300)-1)),IF(RIGHT(G300,1)="B",1000000000*VALUE(LEFT(G300,LEN(G300)-1)),IF(RIGHT(G300,1)="%",0.01*VALUE(LEFT(G300,LEN(G300)-1)),IF(RIGHT(G300,1)="k",1000*VALUE(LEFT(G300,LEN(G300)-1)),VALUE(SUBSTITUTE(G300,",",""))))))))),"N/A")</f>
        <v/>
      </c>
      <c r="P300">
        <f>MAX(J300:N300)</f>
        <v/>
      </c>
      <c r="Q300">
        <f>IFERROR(J144+MATCH(P300,J300:N300,0)-1,"")</f>
        <v/>
      </c>
      <c r="R300">
        <f>IF(Q300="","",MIN(J300:N300))</f>
        <v/>
      </c>
      <c r="S300">
        <f>IFERROR(J144+MATCH(R300,J300:N300,0)-1,"")</f>
        <v/>
      </c>
      <c r="T300">
        <f>IFERROR(AVERAGE(J300:N300),"")</f>
        <v/>
      </c>
      <c r="U300">
        <f>IFERROR(STDEV(J300:N300),"")</f>
        <v/>
      </c>
      <c r="V300">
        <f>IFERROR(IF(C300="-","",IF(ISBLANK(B300),"",IF(OR(ISNUMBER(FIND("Growth",B300)),ISNUMBER(FIND("Margin",B300))),"",(J300-T300)/U300))),"")</f>
        <v/>
      </c>
      <c r="W300">
        <f>IFERROR(IF(OR(D300="-",ISBLANK(D300)),"",(K300-T300)/U300),"")</f>
        <v/>
      </c>
      <c r="X300">
        <f>IFERROR(IF(OR(E300="-",ISBLANK(E300)),"",(L300-T300)/U300),"")</f>
        <v/>
      </c>
      <c r="Y300">
        <f>IFERROR(IF(OR(F300="-",ISBLANK(F300)),"",(M300-T300)/U300),"")</f>
        <v/>
      </c>
      <c r="Z300">
        <f>IFERROR(IF(OR(G300="-",ISBLANK(G300)),"",(N300-T300)/U300),"")</f>
        <v/>
      </c>
      <c r="AA300">
        <f>IF(MAX(MAX(V300:Z300),ABS(MIN(V300:Z300)))=ABS(MIN(V300:Z300)),MIN(V300:Z300),MAX(V300:Z300))</f>
        <v/>
      </c>
      <c r="AB300">
        <f>IFERROR(V144+MATCH(AA300,V300:Z300,0)-1,"")</f>
        <v/>
      </c>
      <c r="AC300">
        <f>IF(AB300&lt;&gt;"",IF(S300=AB300,"Low",IF(AB300=Q300,"High","")),"")</f>
        <v/>
      </c>
      <c r="AE300">
        <f>IF(ISNUMBER(MATCH("N/A",J300:N300,0)),"",IFERROR((5 * SUMPRODUCT(J144:N144,J300:N300) - PRODUCT(SUM(J144:N144),SUM(J300:N300))) / ((5 * SUM((J144^2)+(K144^2)+(L144^2)+(M144^2)+(N144^2))) - SUM(J144:N144)^2),""))</f>
        <v/>
      </c>
      <c r="AF300">
        <f>IFERROR(CORREL(J144:N144,J300:N300),"")</f>
        <v/>
      </c>
      <c r="AZ300">
        <f>IF(Q300=S300,0,1)</f>
        <v/>
      </c>
      <c r="BA300">
        <f>IF(AZ300=1,IF(Q300="","",IF(Q300=N144,"Yes","No")),"")</f>
        <v/>
      </c>
      <c r="BB300">
        <f>IF(BA300="Yes",P300,"")</f>
        <v/>
      </c>
      <c r="BC300">
        <f>IF(AZ300=1,IF(S300="","",IF(S300=N144,"Yes","No")),"")</f>
        <v/>
      </c>
      <c r="BD300">
        <f>IF(BC300="Yes",R300,"")</f>
        <v/>
      </c>
      <c r="BE300">
        <f>IFERROR(IF(SIGN(AE300)=1,"Increasing",IF(SIGN(AE300)=-1,"Decreasing","")),"")</f>
        <v/>
      </c>
      <c r="BF300">
        <f>IF(OR(AND(BE300="Increasing",BA300="Yes"),AND(BE300="Decreasing",BC300="Yes")),"Yes","No")</f>
        <v/>
      </c>
      <c r="BG300">
        <f>IF(I300="pos_trend","Yes","No")</f>
        <v/>
      </c>
      <c r="BH300">
        <f>IF(AF300&lt;&gt;"",IF(ABS(AF300)&gt;0.8,"Yes","No"),"")</f>
        <v/>
      </c>
    </row>
    <row r="301" spans="1:60">
      <c s="1" r="A301" t="n">
        <v>9</v>
      </c>
      <c r="B301" t="s">
        <v>763</v>
      </c>
      <c r="C301" t="s">
        <v>2223</v>
      </c>
      <c r="D301" t="s">
        <v>2224</v>
      </c>
      <c r="E301" t="s">
        <v>2225</v>
      </c>
      <c r="F301" t="s">
        <v>2226</v>
      </c>
      <c r="G301" t="s">
        <v>2227</v>
      </c>
      <c r="H301" t="s"/>
      <c r="I301">
        <f>IF(AND(K301&gt; J301, L301&gt; K301, M301&gt; L301, N301&gt; M301), "pos_trend", IF(AND(K301&lt; J301, L301&lt; K301, M301&lt; L301, N301&lt; M301), "neg_trend", "N/A"))</f>
        <v/>
      </c>
      <c r="J301">
        <f>IFERROR(IF(TRIM(C301)="-", "N/A", IF(RIGHT(C301,1)=")",IF(RIGHT(C301,2)="T)",-1000000000000*VALUE(MID(C301,2,LEN(C301)-3)),IF(RIGHT(C301,2)="M)",-1000000*VALUE(MID(C301,2,LEN(C301)-3)),IF(RIGHT(C301,2)="B)",-1000000000*VALUE(MID(C301,2,LEN(C301)-3)),IF(RIGHT(C301,2)="k)",-1000*VALUE(MID(C301,2,LEN(C301)-3)),VALUE(SUBSTITUTE(C301,",","")))))),IF(RIGHT(C301,1)="T",1000000000000*VALUE(LEFT(C301,LEN(C301)-1)),IF(RIGHT(C301,1)="M",1000000*VALUE(LEFT(C301,LEN(C301)-1)),IF(RIGHT(C301,1)="B",1000000000*VALUE(LEFT(C301,LEN(C301)-1)),IF(RIGHT(C301,1)="%",0.01*VALUE(LEFT(C301,LEN(C301)-1)),IF(RIGHT(C301,1)="k",1000*VALUE(LEFT(C301,LEN(C301)-1)),VALUE(SUBSTITUTE(C301,",",""))))))))),"N/A")</f>
        <v/>
      </c>
      <c r="K301">
        <f>IFERROR(IF(TRIM(D301)="-", "N/A", IF(RIGHT(D301,1)=")",IF(RIGHT(D301,2)="T)",-1000000000000*VALUE(MID(D301,2,LEN(D301)-3)),IF(RIGHT(D301,2)="M)",-1000000*VALUE(MID(D301,2,LEN(D301)-3)),IF(RIGHT(D301,2)="B)",-1000000000*VALUE(MID(D301,2,LEN(D301)-3)),IF(RIGHT(D301,2)="k)",-1000*VALUE(MID(D301,2,LEN(D301)-3)),VALUE(SUBSTITUTE(D301,",","")))))),IF(RIGHT(D301,1)="T",1000000000000*VALUE(LEFT(D301,LEN(D301)-1)),IF(RIGHT(D301,1)="M",1000000*VALUE(LEFT(D301,LEN(D301)-1)),IF(RIGHT(D301,1)="B",1000000000*VALUE(LEFT(D301,LEN(D301)-1)),IF(RIGHT(D301,1)="%",0.01*VALUE(LEFT(D301,LEN(D301)-1)),IF(RIGHT(D301,1)="k",1000*VALUE(LEFT(D301,LEN(D301)-1)),VALUE(SUBSTITUTE(D301,",",""))))))))),"N/A")</f>
        <v/>
      </c>
      <c r="L301">
        <f>IFERROR(IF(TRIM(E301)="-", "N/A", IF(RIGHT(E301,1)=")",IF(RIGHT(E301,2)="T)",-1000000000000*VALUE(MID(E301,2,LEN(E301)-3)),IF(RIGHT(E301,2)="M)",-1000000*VALUE(MID(E301,2,LEN(E301)-3)),IF(RIGHT(E301,2)="B)",-1000000000*VALUE(MID(E301,2,LEN(E301)-3)),IF(RIGHT(E301,2)="k)",-1000*VALUE(MID(E301,2,LEN(E301)-3)),VALUE(SUBSTITUTE(E301,",","")))))),IF(RIGHT(E301,1)="T",1000000000000*VALUE(LEFT(E301,LEN(E301)-1)),IF(RIGHT(E301,1)="M",1000000*VALUE(LEFT(E301,LEN(E301)-1)),IF(RIGHT(E301,1)="B",1000000000*VALUE(LEFT(E301,LEN(E301)-1)),IF(RIGHT(E301,1)="%",0.01*VALUE(LEFT(E301,LEN(E301)-1)),IF(RIGHT(E301,1)="k",1000*VALUE(LEFT(E301,LEN(E301)-1)),VALUE(SUBSTITUTE(E301,",",""))))))))),"N/A")</f>
        <v/>
      </c>
      <c r="M301">
        <f>IFERROR(IF(TRIM(F301)="-", "N/A", IF(RIGHT(F301,1)=")",IF(RIGHT(F301,2)="T)",-1000000000000*VALUE(MID(F301,2,LEN(F301)-3)),IF(RIGHT(F301,2)="M)",-1000000*VALUE(MID(F301,2,LEN(F301)-3)),IF(RIGHT(F301,2)="B)",-1000000000*VALUE(MID(F301,2,LEN(F301)-3)),IF(RIGHT(F301,2)="k)",-1000*VALUE(MID(F301,2,LEN(F301)-3)),VALUE(SUBSTITUTE(F301,",","")))))),IF(RIGHT(F301,1)="T",1000000000000*VALUE(LEFT(F301,LEN(F301)-1)),IF(RIGHT(F301,1)="M",1000000*VALUE(LEFT(F301,LEN(F301)-1)),IF(RIGHT(F301,1)="B",1000000000*VALUE(LEFT(F301,LEN(F301)-1)),IF(RIGHT(F301,1)="%",0.01*VALUE(LEFT(F301,LEN(F301)-1)),IF(RIGHT(F301,1)="k",1000*VALUE(LEFT(F301,LEN(F301)-1)),VALUE(SUBSTITUTE(F301,",",""))))))))),"N/A")</f>
        <v/>
      </c>
      <c r="N301">
        <f>IFERROR(IF(TRIM(G301)="-", "N/A", IF(RIGHT(G301,1)=")",IF(RIGHT(G301,2)="T)",-1000000000000*VALUE(MID(G301,2,LEN(G301)-3)),IF(RIGHT(G301,2)="M)",-1000000*VALUE(MID(G301,2,LEN(G301)-3)),IF(RIGHT(G301,2)="B)",-1000000000*VALUE(MID(G301,2,LEN(G301)-3)),IF(RIGHT(G301,2)="k)",-1000*VALUE(MID(G301,2,LEN(G301)-3)),VALUE(SUBSTITUTE(G301,",","")))))),IF(RIGHT(G301,1)="T",1000000000000*VALUE(LEFT(G301,LEN(G301)-1)),IF(RIGHT(G301,1)="M",1000000*VALUE(LEFT(G301,LEN(G301)-1)),IF(RIGHT(G301,1)="B",1000000000*VALUE(LEFT(G301,LEN(G301)-1)),IF(RIGHT(G301,1)="%",0.01*VALUE(LEFT(G301,LEN(G301)-1)),IF(RIGHT(G301,1)="k",1000*VALUE(LEFT(G301,LEN(G301)-1)),VALUE(SUBSTITUTE(G301,",",""))))))))),"N/A")</f>
        <v/>
      </c>
      <c r="P301">
        <f>MAX(J301:N301)</f>
        <v/>
      </c>
      <c r="Q301">
        <f>IFERROR(J144+MATCH(P301,J301:N301,0)-1,"")</f>
        <v/>
      </c>
      <c r="R301">
        <f>IF(Q301="","",MIN(J301:N301))</f>
        <v/>
      </c>
      <c r="S301">
        <f>IFERROR(J144+MATCH(R301,J301:N301,0)-1,"")</f>
        <v/>
      </c>
      <c r="T301">
        <f>IFERROR(AVERAGE(J301:N301),"")</f>
        <v/>
      </c>
      <c r="U301">
        <f>IFERROR(STDEV(J301:N301),"")</f>
        <v/>
      </c>
      <c r="V301">
        <f>IFERROR(IF(C301="-","",IF(ISBLANK(B301),"",IF(OR(ISNUMBER(FIND("Growth",B301)),ISNUMBER(FIND("Margin",B301))),"",(J301-T301)/U301))),"")</f>
        <v/>
      </c>
      <c r="W301">
        <f>IFERROR(IF(OR(D301="-",ISBLANK(D301)),"",(K301-T301)/U301),"")</f>
        <v/>
      </c>
      <c r="X301">
        <f>IFERROR(IF(OR(E301="-",ISBLANK(E301)),"",(L301-T301)/U301),"")</f>
        <v/>
      </c>
      <c r="Y301">
        <f>IFERROR(IF(OR(F301="-",ISBLANK(F301)),"",(M301-T301)/U301),"")</f>
        <v/>
      </c>
      <c r="Z301">
        <f>IFERROR(IF(OR(G301="-",ISBLANK(G301)),"",(N301-T301)/U301),"")</f>
        <v/>
      </c>
      <c r="AA301">
        <f>IF(MAX(MAX(V301:Z301),ABS(MIN(V301:Z301)))=ABS(MIN(V301:Z301)),MIN(V301:Z301),MAX(V301:Z301))</f>
        <v/>
      </c>
      <c r="AB301">
        <f>IFERROR(V144+MATCH(AA301,V301:Z301,0)-1,"")</f>
        <v/>
      </c>
      <c r="AC301">
        <f>IF(AB301&lt;&gt;"",IF(S301=AB301,"Low",IF(AB301=Q301,"High","")),"")</f>
        <v/>
      </c>
      <c r="AE301">
        <f>IF(ISNUMBER(MATCH("N/A",J301:N301,0)),"",IFERROR((5 * SUMPRODUCT(J144:N144,J301:N301) - PRODUCT(SUM(J144:N144),SUM(J301:N301))) / ((5 * SUM((J144^2)+(K144^2)+(L144^2)+(M144^2)+(N144^2))) - SUM(J144:N144)^2),""))</f>
        <v/>
      </c>
      <c r="AF301">
        <f>IFERROR(CORREL(J144:N144,J301:N301),"")</f>
        <v/>
      </c>
      <c r="AZ301">
        <f>IF(Q301=S301,0,1)</f>
        <v/>
      </c>
      <c r="BA301">
        <f>IF(AZ301=1,IF(Q301="","",IF(Q301=N144,"Yes","No")),"")</f>
        <v/>
      </c>
      <c r="BB301">
        <f>IF(BA301="Yes",P301,"")</f>
        <v/>
      </c>
      <c r="BC301">
        <f>IF(AZ301=1,IF(S301="","",IF(S301=N144,"Yes","No")),"")</f>
        <v/>
      </c>
      <c r="BD301">
        <f>IF(BC301="Yes",R301,"")</f>
        <v/>
      </c>
      <c r="BE301">
        <f>IFERROR(IF(SIGN(AE301)=1,"Increasing",IF(SIGN(AE301)=-1,"Decreasing","")),"")</f>
        <v/>
      </c>
      <c r="BF301">
        <f>IF(OR(AND(BE301="Increasing",BA301="Yes"),AND(BE301="Decreasing",BC301="Yes")),"Yes","No")</f>
        <v/>
      </c>
      <c r="BG301">
        <f>IF(I301="pos_trend","Yes","No")</f>
        <v/>
      </c>
      <c r="BH301">
        <f>IF(AF301&lt;&gt;"",IF(ABS(AF301)&gt;0.8,"Yes","No"),"")</f>
        <v/>
      </c>
    </row>
    <row r="302" spans="1:60">
      <c s="1" r="A302" t="n">
        <v>10</v>
      </c>
      <c r="B302" t="s">
        <v>767</v>
      </c>
      <c r="C302" t="s">
        <v>264</v>
      </c>
      <c r="D302" t="s">
        <v>264</v>
      </c>
      <c r="E302" t="s">
        <v>264</v>
      </c>
      <c r="F302" t="s">
        <v>264</v>
      </c>
      <c r="G302" t="s">
        <v>264</v>
      </c>
      <c r="H302" t="s"/>
      <c r="I302">
        <f>IF(AND(K302&gt; J302, L302&gt; K302, M302&gt; L302, N302&gt; M302), "pos_trend", IF(AND(K302&lt; J302, L302&lt; K302, M302&lt; L302, N302&lt; M302), "neg_trend", "N/A"))</f>
        <v/>
      </c>
      <c r="J302">
        <f>IFERROR(IF(TRIM(C302)="-", "N/A", IF(RIGHT(C302,1)=")",IF(RIGHT(C302,2)="T)",-1000000000000*VALUE(MID(C302,2,LEN(C302)-3)),IF(RIGHT(C302,2)="M)",-1000000*VALUE(MID(C302,2,LEN(C302)-3)),IF(RIGHT(C302,2)="B)",-1000000000*VALUE(MID(C302,2,LEN(C302)-3)),IF(RIGHT(C302,2)="k)",-1000*VALUE(MID(C302,2,LEN(C302)-3)),VALUE(SUBSTITUTE(C302,",","")))))),IF(RIGHT(C302,1)="T",1000000000000*VALUE(LEFT(C302,LEN(C302)-1)),IF(RIGHT(C302,1)="M",1000000*VALUE(LEFT(C302,LEN(C302)-1)),IF(RIGHT(C302,1)="B",1000000000*VALUE(LEFT(C302,LEN(C302)-1)),IF(RIGHT(C302,1)="%",0.01*VALUE(LEFT(C302,LEN(C302)-1)),IF(RIGHT(C302,1)="k",1000*VALUE(LEFT(C302,LEN(C302)-1)),VALUE(SUBSTITUTE(C302,",",""))))))))),"N/A")</f>
        <v/>
      </c>
      <c r="K302">
        <f>IFERROR(IF(TRIM(D302)="-", "N/A", IF(RIGHT(D302,1)=")",IF(RIGHT(D302,2)="T)",-1000000000000*VALUE(MID(D302,2,LEN(D302)-3)),IF(RIGHT(D302,2)="M)",-1000000*VALUE(MID(D302,2,LEN(D302)-3)),IF(RIGHT(D302,2)="B)",-1000000000*VALUE(MID(D302,2,LEN(D302)-3)),IF(RIGHT(D302,2)="k)",-1000*VALUE(MID(D302,2,LEN(D302)-3)),VALUE(SUBSTITUTE(D302,",","")))))),IF(RIGHT(D302,1)="T",1000000000000*VALUE(LEFT(D302,LEN(D302)-1)),IF(RIGHT(D302,1)="M",1000000*VALUE(LEFT(D302,LEN(D302)-1)),IF(RIGHT(D302,1)="B",1000000000*VALUE(LEFT(D302,LEN(D302)-1)),IF(RIGHT(D302,1)="%",0.01*VALUE(LEFT(D302,LEN(D302)-1)),IF(RIGHT(D302,1)="k",1000*VALUE(LEFT(D302,LEN(D302)-1)),VALUE(SUBSTITUTE(D302,",",""))))))))),"N/A")</f>
        <v/>
      </c>
      <c r="L302">
        <f>IFERROR(IF(TRIM(E302)="-", "N/A", IF(RIGHT(E302,1)=")",IF(RIGHT(E302,2)="T)",-1000000000000*VALUE(MID(E302,2,LEN(E302)-3)),IF(RIGHT(E302,2)="M)",-1000000*VALUE(MID(E302,2,LEN(E302)-3)),IF(RIGHT(E302,2)="B)",-1000000000*VALUE(MID(E302,2,LEN(E302)-3)),IF(RIGHT(E302,2)="k)",-1000*VALUE(MID(E302,2,LEN(E302)-3)),VALUE(SUBSTITUTE(E302,",","")))))),IF(RIGHT(E302,1)="T",1000000000000*VALUE(LEFT(E302,LEN(E302)-1)),IF(RIGHT(E302,1)="M",1000000*VALUE(LEFT(E302,LEN(E302)-1)),IF(RIGHT(E302,1)="B",1000000000*VALUE(LEFT(E302,LEN(E302)-1)),IF(RIGHT(E302,1)="%",0.01*VALUE(LEFT(E302,LEN(E302)-1)),IF(RIGHT(E302,1)="k",1000*VALUE(LEFT(E302,LEN(E302)-1)),VALUE(SUBSTITUTE(E302,",",""))))))))),"N/A")</f>
        <v/>
      </c>
      <c r="M302">
        <f>IFERROR(IF(TRIM(F302)="-", "N/A", IF(RIGHT(F302,1)=")",IF(RIGHT(F302,2)="T)",-1000000000000*VALUE(MID(F302,2,LEN(F302)-3)),IF(RIGHT(F302,2)="M)",-1000000*VALUE(MID(F302,2,LEN(F302)-3)),IF(RIGHT(F302,2)="B)",-1000000000*VALUE(MID(F302,2,LEN(F302)-3)),IF(RIGHT(F302,2)="k)",-1000*VALUE(MID(F302,2,LEN(F302)-3)),VALUE(SUBSTITUTE(F302,",","")))))),IF(RIGHT(F302,1)="T",1000000000000*VALUE(LEFT(F302,LEN(F302)-1)),IF(RIGHT(F302,1)="M",1000000*VALUE(LEFT(F302,LEN(F302)-1)),IF(RIGHT(F302,1)="B",1000000000*VALUE(LEFT(F302,LEN(F302)-1)),IF(RIGHT(F302,1)="%",0.01*VALUE(LEFT(F302,LEN(F302)-1)),IF(RIGHT(F302,1)="k",1000*VALUE(LEFT(F302,LEN(F302)-1)),VALUE(SUBSTITUTE(F302,",",""))))))))),"N/A")</f>
        <v/>
      </c>
      <c r="N302">
        <f>IFERROR(IF(TRIM(G302)="-", "N/A", IF(RIGHT(G302,1)=")",IF(RIGHT(G302,2)="T)",-1000000000000*VALUE(MID(G302,2,LEN(G302)-3)),IF(RIGHT(G302,2)="M)",-1000000*VALUE(MID(G302,2,LEN(G302)-3)),IF(RIGHT(G302,2)="B)",-1000000000*VALUE(MID(G302,2,LEN(G302)-3)),IF(RIGHT(G302,2)="k)",-1000*VALUE(MID(G302,2,LEN(G302)-3)),VALUE(SUBSTITUTE(G302,",","")))))),IF(RIGHT(G302,1)="T",1000000000000*VALUE(LEFT(G302,LEN(G302)-1)),IF(RIGHT(G302,1)="M",1000000*VALUE(LEFT(G302,LEN(G302)-1)),IF(RIGHT(G302,1)="B",1000000000*VALUE(LEFT(G302,LEN(G302)-1)),IF(RIGHT(G302,1)="%",0.01*VALUE(LEFT(G302,LEN(G302)-1)),IF(RIGHT(G302,1)="k",1000*VALUE(LEFT(G302,LEN(G302)-1)),VALUE(SUBSTITUTE(G302,",",""))))))))),"N/A")</f>
        <v/>
      </c>
      <c r="P302">
        <f>MAX(J302:N302)</f>
        <v/>
      </c>
      <c r="Q302">
        <f>IFERROR(J144+MATCH(P302,J302:N302,0)-1,"")</f>
        <v/>
      </c>
      <c r="R302">
        <f>IF(Q302="","",MIN(J302:N302))</f>
        <v/>
      </c>
      <c r="S302">
        <f>IFERROR(J144+MATCH(R302,J302:N302,0)-1,"")</f>
        <v/>
      </c>
      <c r="T302">
        <f>IFERROR(AVERAGE(J302:N302),"")</f>
        <v/>
      </c>
      <c r="U302">
        <f>IFERROR(STDEV(J302:N302),"")</f>
        <v/>
      </c>
      <c r="V302">
        <f>IFERROR(IF(C302="-","",IF(ISBLANK(B302),"",IF(OR(ISNUMBER(FIND("Growth",B302)),ISNUMBER(FIND("Margin",B302))),"",(J302-T302)/U302))),"")</f>
        <v/>
      </c>
      <c r="W302">
        <f>IFERROR(IF(OR(D302="-",ISBLANK(D302)),"",(K302-T302)/U302),"")</f>
        <v/>
      </c>
      <c r="X302">
        <f>IFERROR(IF(OR(E302="-",ISBLANK(E302)),"",(L302-T302)/U302),"")</f>
        <v/>
      </c>
      <c r="Y302">
        <f>IFERROR(IF(OR(F302="-",ISBLANK(F302)),"",(M302-T302)/U302),"")</f>
        <v/>
      </c>
      <c r="Z302">
        <f>IFERROR(IF(OR(G302="-",ISBLANK(G302)),"",(N302-T302)/U302),"")</f>
        <v/>
      </c>
      <c r="AA302">
        <f>IF(MAX(MAX(V302:Z302),ABS(MIN(V302:Z302)))=ABS(MIN(V302:Z302)),MIN(V302:Z302),MAX(V302:Z302))</f>
        <v/>
      </c>
      <c r="AB302">
        <f>IFERROR(V144+MATCH(AA302,V302:Z302,0)-1,"")</f>
        <v/>
      </c>
      <c r="AC302">
        <f>IF(AB302&lt;&gt;"",IF(S302=AB302,"Low",IF(AB302=Q302,"High","")),"")</f>
        <v/>
      </c>
      <c r="AE302">
        <f>IF(ISNUMBER(MATCH("N/A",J302:N302,0)),"",IFERROR((5 * SUMPRODUCT(J144:N144,J302:N302) - PRODUCT(SUM(J144:N144),SUM(J302:N302))) / ((5 * SUM((J144^2)+(K144^2)+(L144^2)+(M144^2)+(N144^2))) - SUM(J144:N144)^2),""))</f>
        <v/>
      </c>
      <c r="AF302">
        <f>IFERROR(CORREL(J144:N144,J302:N302),"")</f>
        <v/>
      </c>
      <c r="AZ302">
        <f>IF(Q302=S302,0,1)</f>
        <v/>
      </c>
      <c r="BA302">
        <f>IF(AZ302=1,IF(Q302="","",IF(Q302=N144,"Yes","No")),"")</f>
        <v/>
      </c>
      <c r="BB302">
        <f>IF(BA302="Yes",P302,"")</f>
        <v/>
      </c>
      <c r="BC302">
        <f>IF(AZ302=1,IF(S302="","",IF(S302=N144,"Yes","No")),"")</f>
        <v/>
      </c>
      <c r="BD302">
        <f>IF(BC302="Yes",R302,"")</f>
        <v/>
      </c>
      <c r="BE302">
        <f>IFERROR(IF(SIGN(AE302)=1,"Increasing",IF(SIGN(AE302)=-1,"Decreasing","")),"")</f>
        <v/>
      </c>
      <c r="BF302">
        <f>IF(OR(AND(BE302="Increasing",BA302="Yes"),AND(BE302="Decreasing",BC302="Yes")),"Yes","No")</f>
        <v/>
      </c>
      <c r="BG302">
        <f>IF(I302="pos_trend","Yes","No")</f>
        <v/>
      </c>
      <c r="BH302">
        <f>IF(AF302&lt;&gt;"",IF(ABS(AF302)&gt;0.8,"Yes","No"),"")</f>
        <v/>
      </c>
    </row>
    <row r="303" spans="1:60">
      <c s="1" r="A303" t="n">
        <v>11</v>
      </c>
      <c r="B303" t="s">
        <v>768</v>
      </c>
      <c r="C303" t="s">
        <v>2228</v>
      </c>
      <c r="D303" t="s">
        <v>2229</v>
      </c>
      <c r="E303" t="s">
        <v>2230</v>
      </c>
      <c r="F303" t="s">
        <v>2231</v>
      </c>
      <c r="G303" t="s">
        <v>2232</v>
      </c>
      <c r="H303" t="s"/>
      <c r="I303">
        <f>IF(AND(K303&gt; J303, L303&gt; K303, M303&gt; L303, N303&gt; M303), "pos_trend", IF(AND(K303&lt; J303, L303&lt; K303, M303&lt; L303, N303&lt; M303), "neg_trend", "N/A"))</f>
        <v/>
      </c>
      <c r="J303">
        <f>IFERROR(IF(TRIM(C303)="-", "N/A", IF(RIGHT(C303,1)=")",IF(RIGHT(C303,2)="T)",-1000000000000*VALUE(MID(C303,2,LEN(C303)-3)),IF(RIGHT(C303,2)="M)",-1000000*VALUE(MID(C303,2,LEN(C303)-3)),IF(RIGHT(C303,2)="B)",-1000000000*VALUE(MID(C303,2,LEN(C303)-3)),IF(RIGHT(C303,2)="k)",-1000*VALUE(MID(C303,2,LEN(C303)-3)),VALUE(SUBSTITUTE(C303,",","")))))),IF(RIGHT(C303,1)="T",1000000000000*VALUE(LEFT(C303,LEN(C303)-1)),IF(RIGHT(C303,1)="M",1000000*VALUE(LEFT(C303,LEN(C303)-1)),IF(RIGHT(C303,1)="B",1000000000*VALUE(LEFT(C303,LEN(C303)-1)),IF(RIGHT(C303,1)="%",0.01*VALUE(LEFT(C303,LEN(C303)-1)),IF(RIGHT(C303,1)="k",1000*VALUE(LEFT(C303,LEN(C303)-1)),VALUE(SUBSTITUTE(C303,",",""))))))))),"N/A")</f>
        <v/>
      </c>
      <c r="K303">
        <f>IFERROR(IF(TRIM(D303)="-", "N/A", IF(RIGHT(D303,1)=")",IF(RIGHT(D303,2)="T)",-1000000000000*VALUE(MID(D303,2,LEN(D303)-3)),IF(RIGHT(D303,2)="M)",-1000000*VALUE(MID(D303,2,LEN(D303)-3)),IF(RIGHT(D303,2)="B)",-1000000000*VALUE(MID(D303,2,LEN(D303)-3)),IF(RIGHT(D303,2)="k)",-1000*VALUE(MID(D303,2,LEN(D303)-3)),VALUE(SUBSTITUTE(D303,",","")))))),IF(RIGHT(D303,1)="T",1000000000000*VALUE(LEFT(D303,LEN(D303)-1)),IF(RIGHT(D303,1)="M",1000000*VALUE(LEFT(D303,LEN(D303)-1)),IF(RIGHT(D303,1)="B",1000000000*VALUE(LEFT(D303,LEN(D303)-1)),IF(RIGHT(D303,1)="%",0.01*VALUE(LEFT(D303,LEN(D303)-1)),IF(RIGHT(D303,1)="k",1000*VALUE(LEFT(D303,LEN(D303)-1)),VALUE(SUBSTITUTE(D303,",",""))))))))),"N/A")</f>
        <v/>
      </c>
      <c r="L303">
        <f>IFERROR(IF(TRIM(E303)="-", "N/A", IF(RIGHT(E303,1)=")",IF(RIGHT(E303,2)="T)",-1000000000000*VALUE(MID(E303,2,LEN(E303)-3)),IF(RIGHT(E303,2)="M)",-1000000*VALUE(MID(E303,2,LEN(E303)-3)),IF(RIGHT(E303,2)="B)",-1000000000*VALUE(MID(E303,2,LEN(E303)-3)),IF(RIGHT(E303,2)="k)",-1000*VALUE(MID(E303,2,LEN(E303)-3)),VALUE(SUBSTITUTE(E303,",","")))))),IF(RIGHT(E303,1)="T",1000000000000*VALUE(LEFT(E303,LEN(E303)-1)),IF(RIGHT(E303,1)="M",1000000*VALUE(LEFT(E303,LEN(E303)-1)),IF(RIGHT(E303,1)="B",1000000000*VALUE(LEFT(E303,LEN(E303)-1)),IF(RIGHT(E303,1)="%",0.01*VALUE(LEFT(E303,LEN(E303)-1)),IF(RIGHT(E303,1)="k",1000*VALUE(LEFT(E303,LEN(E303)-1)),VALUE(SUBSTITUTE(E303,",",""))))))))),"N/A")</f>
        <v/>
      </c>
      <c r="M303">
        <f>IFERROR(IF(TRIM(F303)="-", "N/A", IF(RIGHT(F303,1)=")",IF(RIGHT(F303,2)="T)",-1000000000000*VALUE(MID(F303,2,LEN(F303)-3)),IF(RIGHT(F303,2)="M)",-1000000*VALUE(MID(F303,2,LEN(F303)-3)),IF(RIGHT(F303,2)="B)",-1000000000*VALUE(MID(F303,2,LEN(F303)-3)),IF(RIGHT(F303,2)="k)",-1000*VALUE(MID(F303,2,LEN(F303)-3)),VALUE(SUBSTITUTE(F303,",","")))))),IF(RIGHT(F303,1)="T",1000000000000*VALUE(LEFT(F303,LEN(F303)-1)),IF(RIGHT(F303,1)="M",1000000*VALUE(LEFT(F303,LEN(F303)-1)),IF(RIGHT(F303,1)="B",1000000000*VALUE(LEFT(F303,LEN(F303)-1)),IF(RIGHT(F303,1)="%",0.01*VALUE(LEFT(F303,LEN(F303)-1)),IF(RIGHT(F303,1)="k",1000*VALUE(LEFT(F303,LEN(F303)-1)),VALUE(SUBSTITUTE(F303,",",""))))))))),"N/A")</f>
        <v/>
      </c>
      <c r="N303">
        <f>IFERROR(IF(TRIM(G303)="-", "N/A", IF(RIGHT(G303,1)=")",IF(RIGHT(G303,2)="T)",-1000000000000*VALUE(MID(G303,2,LEN(G303)-3)),IF(RIGHT(G303,2)="M)",-1000000*VALUE(MID(G303,2,LEN(G303)-3)),IF(RIGHT(G303,2)="B)",-1000000000*VALUE(MID(G303,2,LEN(G303)-3)),IF(RIGHT(G303,2)="k)",-1000*VALUE(MID(G303,2,LEN(G303)-3)),VALUE(SUBSTITUTE(G303,",","")))))),IF(RIGHT(G303,1)="T",1000000000000*VALUE(LEFT(G303,LEN(G303)-1)),IF(RIGHT(G303,1)="M",1000000*VALUE(LEFT(G303,LEN(G303)-1)),IF(RIGHT(G303,1)="B",1000000000*VALUE(LEFT(G303,LEN(G303)-1)),IF(RIGHT(G303,1)="%",0.01*VALUE(LEFT(G303,LEN(G303)-1)),IF(RIGHT(G303,1)="k",1000*VALUE(LEFT(G303,LEN(G303)-1)),VALUE(SUBSTITUTE(G303,",",""))))))))),"N/A")</f>
        <v/>
      </c>
      <c r="P303">
        <f>MAX(J303:N303)</f>
        <v/>
      </c>
      <c r="Q303">
        <f>IFERROR(J144+MATCH(P303,J303:N303,0)-1,"")</f>
        <v/>
      </c>
      <c r="R303">
        <f>IF(Q303="","",MIN(J303:N303))</f>
        <v/>
      </c>
      <c r="S303">
        <f>IFERROR(J144+MATCH(R303,J303:N303,0)-1,"")</f>
        <v/>
      </c>
      <c r="T303">
        <f>IFERROR(AVERAGE(J303:N303),"")</f>
        <v/>
      </c>
      <c r="U303">
        <f>IFERROR(STDEV(J303:N303),"")</f>
        <v/>
      </c>
      <c r="V303">
        <f>IFERROR(IF(C303="-","",IF(ISBLANK(B303),"",IF(OR(ISNUMBER(FIND("Growth",B303)),ISNUMBER(FIND("Margin",B303))),"",(J303-T303)/U303))),"")</f>
        <v/>
      </c>
      <c r="W303">
        <f>IFERROR(IF(OR(D303="-",ISBLANK(D303)),"",(K303-T303)/U303),"")</f>
        <v/>
      </c>
      <c r="X303">
        <f>IFERROR(IF(OR(E303="-",ISBLANK(E303)),"",(L303-T303)/U303),"")</f>
        <v/>
      </c>
      <c r="Y303">
        <f>IFERROR(IF(OR(F303="-",ISBLANK(F303)),"",(M303-T303)/U303),"")</f>
        <v/>
      </c>
      <c r="Z303">
        <f>IFERROR(IF(OR(G303="-",ISBLANK(G303)),"",(N303-T303)/U303),"")</f>
        <v/>
      </c>
      <c r="AA303">
        <f>IF(MAX(MAX(V303:Z303),ABS(MIN(V303:Z303)))=ABS(MIN(V303:Z303)),MIN(V303:Z303),MAX(V303:Z303))</f>
        <v/>
      </c>
      <c r="AB303">
        <f>IFERROR(V144+MATCH(AA303,V303:Z303,0)-1,"")</f>
        <v/>
      </c>
      <c r="AC303">
        <f>IF(AB303&lt;&gt;"",IF(S303=AB303,"Low",IF(AB303=Q303,"High","")),"")</f>
        <v/>
      </c>
      <c r="AE303">
        <f>IF(ISNUMBER(MATCH("N/A",J303:N303,0)),"",IFERROR((5 * SUMPRODUCT(J144:N144,J303:N303) - PRODUCT(SUM(J144:N144),SUM(J303:N303))) / ((5 * SUM((J144^2)+(K144^2)+(L144^2)+(M144^2)+(N144^2))) - SUM(J144:N144)^2),""))</f>
        <v/>
      </c>
      <c r="AF303">
        <f>IFERROR(CORREL(J144:N144,J303:N303),"")</f>
        <v/>
      </c>
      <c r="AZ303">
        <f>IF(Q303=S303,0,1)</f>
        <v/>
      </c>
      <c r="BA303">
        <f>IF(AZ303=1,IF(Q303="","",IF(Q303=N144,"Yes","No")),"")</f>
        <v/>
      </c>
      <c r="BB303">
        <f>IF(BA303="Yes",P303,"")</f>
        <v/>
      </c>
      <c r="BC303">
        <f>IF(AZ303=1,IF(S303="","",IF(S303=N144,"Yes","No")),"")</f>
        <v/>
      </c>
      <c r="BD303">
        <f>IF(BC303="Yes",R303,"")</f>
        <v/>
      </c>
      <c r="BE303">
        <f>IFERROR(IF(SIGN(AE303)=1,"Increasing",IF(SIGN(AE303)=-1,"Decreasing","")),"")</f>
        <v/>
      </c>
      <c r="BF303">
        <f>IF(OR(AND(BE303="Increasing",BA303="Yes"),AND(BE303="Decreasing",BC303="Yes")),"Yes","No")</f>
        <v/>
      </c>
      <c r="BG303">
        <f>IF(I303="pos_trend","Yes","No")</f>
        <v/>
      </c>
      <c r="BH303">
        <f>IF(AF303&lt;&gt;"",IF(ABS(AF303)&gt;0.8,"Yes","No"),"")</f>
        <v/>
      </c>
    </row>
    <row r="304" spans="1:60">
      <c s="1" r="A304" t="n">
        <v>12</v>
      </c>
      <c r="B304" t="s">
        <v>774</v>
      </c>
      <c r="C304" t="s">
        <v>2233</v>
      </c>
      <c r="D304" t="s">
        <v>2234</v>
      </c>
      <c r="E304" t="s">
        <v>2235</v>
      </c>
      <c r="F304" t="s">
        <v>2236</v>
      </c>
      <c r="G304" t="s">
        <v>2237</v>
      </c>
      <c r="H304" t="s"/>
      <c r="I304">
        <f>IF(AND(K304&gt; J304, L304&gt; K304, M304&gt; L304, N304&gt; M304), "pos_trend", IF(AND(K304&lt; J304, L304&lt; K304, M304&lt; L304, N304&lt; M304), "neg_trend", "N/A"))</f>
        <v/>
      </c>
      <c r="J304">
        <f>IFERROR(IF(TRIM(C304)="-", "N/A", IF(RIGHT(C304,1)=")",IF(RIGHT(C304,2)="T)",-1000000000000*VALUE(MID(C304,2,LEN(C304)-3)),IF(RIGHT(C304,2)="M)",-1000000*VALUE(MID(C304,2,LEN(C304)-3)),IF(RIGHT(C304,2)="B)",-1000000000*VALUE(MID(C304,2,LEN(C304)-3)),IF(RIGHT(C304,2)="k)",-1000*VALUE(MID(C304,2,LEN(C304)-3)),VALUE(SUBSTITUTE(C304,",","")))))),IF(RIGHT(C304,1)="T",1000000000000*VALUE(LEFT(C304,LEN(C304)-1)),IF(RIGHT(C304,1)="M",1000000*VALUE(LEFT(C304,LEN(C304)-1)),IF(RIGHT(C304,1)="B",1000000000*VALUE(LEFT(C304,LEN(C304)-1)),IF(RIGHT(C304,1)="%",0.01*VALUE(LEFT(C304,LEN(C304)-1)),IF(RIGHT(C304,1)="k",1000*VALUE(LEFT(C304,LEN(C304)-1)),VALUE(SUBSTITUTE(C304,",",""))))))))),"N/A")</f>
        <v/>
      </c>
      <c r="K304">
        <f>IFERROR(IF(TRIM(D304)="-", "N/A", IF(RIGHT(D304,1)=")",IF(RIGHT(D304,2)="T)",-1000000000000*VALUE(MID(D304,2,LEN(D304)-3)),IF(RIGHT(D304,2)="M)",-1000000*VALUE(MID(D304,2,LEN(D304)-3)),IF(RIGHT(D304,2)="B)",-1000000000*VALUE(MID(D304,2,LEN(D304)-3)),IF(RIGHT(D304,2)="k)",-1000*VALUE(MID(D304,2,LEN(D304)-3)),VALUE(SUBSTITUTE(D304,",","")))))),IF(RIGHT(D304,1)="T",1000000000000*VALUE(LEFT(D304,LEN(D304)-1)),IF(RIGHT(D304,1)="M",1000000*VALUE(LEFT(D304,LEN(D304)-1)),IF(RIGHT(D304,1)="B",1000000000*VALUE(LEFT(D304,LEN(D304)-1)),IF(RIGHT(D304,1)="%",0.01*VALUE(LEFT(D304,LEN(D304)-1)),IF(RIGHT(D304,1)="k",1000*VALUE(LEFT(D304,LEN(D304)-1)),VALUE(SUBSTITUTE(D304,",",""))))))))),"N/A")</f>
        <v/>
      </c>
      <c r="L304">
        <f>IFERROR(IF(TRIM(E304)="-", "N/A", IF(RIGHT(E304,1)=")",IF(RIGHT(E304,2)="T)",-1000000000000*VALUE(MID(E304,2,LEN(E304)-3)),IF(RIGHT(E304,2)="M)",-1000000*VALUE(MID(E304,2,LEN(E304)-3)),IF(RIGHT(E304,2)="B)",-1000000000*VALUE(MID(E304,2,LEN(E304)-3)),IF(RIGHT(E304,2)="k)",-1000*VALUE(MID(E304,2,LEN(E304)-3)),VALUE(SUBSTITUTE(E304,",","")))))),IF(RIGHT(E304,1)="T",1000000000000*VALUE(LEFT(E304,LEN(E304)-1)),IF(RIGHT(E304,1)="M",1000000*VALUE(LEFT(E304,LEN(E304)-1)),IF(RIGHT(E304,1)="B",1000000000*VALUE(LEFT(E304,LEN(E304)-1)),IF(RIGHT(E304,1)="%",0.01*VALUE(LEFT(E304,LEN(E304)-1)),IF(RIGHT(E304,1)="k",1000*VALUE(LEFT(E304,LEN(E304)-1)),VALUE(SUBSTITUTE(E304,",",""))))))))),"N/A")</f>
        <v/>
      </c>
      <c r="M304">
        <f>IFERROR(IF(TRIM(F304)="-", "N/A", IF(RIGHT(F304,1)=")",IF(RIGHT(F304,2)="T)",-1000000000000*VALUE(MID(F304,2,LEN(F304)-3)),IF(RIGHT(F304,2)="M)",-1000000*VALUE(MID(F304,2,LEN(F304)-3)),IF(RIGHT(F304,2)="B)",-1000000000*VALUE(MID(F304,2,LEN(F304)-3)),IF(RIGHT(F304,2)="k)",-1000*VALUE(MID(F304,2,LEN(F304)-3)),VALUE(SUBSTITUTE(F304,",","")))))),IF(RIGHT(F304,1)="T",1000000000000*VALUE(LEFT(F304,LEN(F304)-1)),IF(RIGHT(F304,1)="M",1000000*VALUE(LEFT(F304,LEN(F304)-1)),IF(RIGHT(F304,1)="B",1000000000*VALUE(LEFT(F304,LEN(F304)-1)),IF(RIGHT(F304,1)="%",0.01*VALUE(LEFT(F304,LEN(F304)-1)),IF(RIGHT(F304,1)="k",1000*VALUE(LEFT(F304,LEN(F304)-1)),VALUE(SUBSTITUTE(F304,",",""))))))))),"N/A")</f>
        <v/>
      </c>
      <c r="N304">
        <f>IFERROR(IF(TRIM(G304)="-", "N/A", IF(RIGHT(G304,1)=")",IF(RIGHT(G304,2)="T)",-1000000000000*VALUE(MID(G304,2,LEN(G304)-3)),IF(RIGHT(G304,2)="M)",-1000000*VALUE(MID(G304,2,LEN(G304)-3)),IF(RIGHT(G304,2)="B)",-1000000000*VALUE(MID(G304,2,LEN(G304)-3)),IF(RIGHT(G304,2)="k)",-1000*VALUE(MID(G304,2,LEN(G304)-3)),VALUE(SUBSTITUTE(G304,",","")))))),IF(RIGHT(G304,1)="T",1000000000000*VALUE(LEFT(G304,LEN(G304)-1)),IF(RIGHT(G304,1)="M",1000000*VALUE(LEFT(G304,LEN(G304)-1)),IF(RIGHT(G304,1)="B",1000000000*VALUE(LEFT(G304,LEN(G304)-1)),IF(RIGHT(G304,1)="%",0.01*VALUE(LEFT(G304,LEN(G304)-1)),IF(RIGHT(G304,1)="k",1000*VALUE(LEFT(G304,LEN(G304)-1)),VALUE(SUBSTITUTE(G304,",",""))))))))),"N/A")</f>
        <v/>
      </c>
      <c r="P304">
        <f>MAX(J304:N304)</f>
        <v/>
      </c>
      <c r="Q304">
        <f>IFERROR(J144+MATCH(P304,J304:N304,0)-1,"")</f>
        <v/>
      </c>
      <c r="R304">
        <f>IF(Q304="","",MIN(J304:N304))</f>
        <v/>
      </c>
      <c r="S304">
        <f>IFERROR(J144+MATCH(R304,J304:N304,0)-1,"")</f>
        <v/>
      </c>
      <c r="T304">
        <f>IFERROR(AVERAGE(J304:N304),"")</f>
        <v/>
      </c>
      <c r="U304">
        <f>IFERROR(STDEV(J304:N304),"")</f>
        <v/>
      </c>
      <c r="V304">
        <f>IFERROR(IF(C304="-","",IF(ISBLANK(B304),"",IF(OR(ISNUMBER(FIND("Growth",B304)),ISNUMBER(FIND("Margin",B304))),"",(J304-T304)/U304))),"")</f>
        <v/>
      </c>
      <c r="W304">
        <f>IFERROR(IF(OR(D304="-",ISBLANK(D304)),"",(K304-T304)/U304),"")</f>
        <v/>
      </c>
      <c r="X304">
        <f>IFERROR(IF(OR(E304="-",ISBLANK(E304)),"",(L304-T304)/U304),"")</f>
        <v/>
      </c>
      <c r="Y304">
        <f>IFERROR(IF(OR(F304="-",ISBLANK(F304)),"",(M304-T304)/U304),"")</f>
        <v/>
      </c>
      <c r="Z304">
        <f>IFERROR(IF(OR(G304="-",ISBLANK(G304)),"",(N304-T304)/U304),"")</f>
        <v/>
      </c>
      <c r="AA304">
        <f>IF(MAX(MAX(V304:Z304),ABS(MIN(V304:Z304)))=ABS(MIN(V304:Z304)),MIN(V304:Z304),MAX(V304:Z304))</f>
        <v/>
      </c>
      <c r="AB304">
        <f>IFERROR(V144+MATCH(AA304,V304:Z304,0)-1,"")</f>
        <v/>
      </c>
      <c r="AC304">
        <f>IF(AB304&lt;&gt;"",IF(S304=AB304,"Low",IF(AB304=Q304,"High","")),"")</f>
        <v/>
      </c>
      <c r="AE304">
        <f>IF(ISNUMBER(MATCH("N/A",J304:N304,0)),"",IFERROR((5 * SUMPRODUCT(J144:N144,J304:N304) - PRODUCT(SUM(J144:N144),SUM(J304:N304))) / ((5 * SUM((J144^2)+(K144^2)+(L144^2)+(M144^2)+(N144^2))) - SUM(J144:N144)^2),""))</f>
        <v/>
      </c>
      <c r="AF304">
        <f>IFERROR(CORREL(J144:N144,J304:N304),"")</f>
        <v/>
      </c>
      <c r="AZ304">
        <f>IF(Q304=S304,0,1)</f>
        <v/>
      </c>
      <c r="BA304">
        <f>IF(AZ304=1,IF(Q304="","",IF(Q304=N144,"Yes","No")),"")</f>
        <v/>
      </c>
      <c r="BB304">
        <f>IF(BA304="Yes",P304,"")</f>
        <v/>
      </c>
      <c r="BC304">
        <f>IF(AZ304=1,IF(S304="","",IF(S304=N144,"Yes","No")),"")</f>
        <v/>
      </c>
      <c r="BD304">
        <f>IF(BC304="Yes",R304,"")</f>
        <v/>
      </c>
      <c r="BE304">
        <f>IFERROR(IF(SIGN(AE304)=1,"Increasing",IF(SIGN(AE304)=-1,"Decreasing","")),"")</f>
        <v/>
      </c>
      <c r="BF304">
        <f>IF(OR(AND(BE304="Increasing",BA304="Yes"),AND(BE304="Decreasing",BC304="Yes")),"Yes","No")</f>
        <v/>
      </c>
      <c r="BG304">
        <f>IF(I304="pos_trend","Yes","No")</f>
        <v/>
      </c>
      <c r="BH304">
        <f>IF(AF304&lt;&gt;"",IF(ABS(AF304)&gt;0.8,"Yes","No"),"")</f>
        <v/>
      </c>
    </row>
    <row r="305" spans="1:60">
      <c s="1" r="A305" t="n">
        <v>13</v>
      </c>
      <c r="B305" t="s">
        <v>630</v>
      </c>
      <c r="C305" t="s">
        <v>2238</v>
      </c>
      <c r="D305" t="s">
        <v>2239</v>
      </c>
      <c r="E305" t="s">
        <v>2240</v>
      </c>
      <c r="F305" t="s">
        <v>2241</v>
      </c>
      <c r="G305" t="s">
        <v>2242</v>
      </c>
      <c r="H305" t="s"/>
      <c r="I305">
        <f>IF(AND(K305&gt; J305, L305&gt; K305, M305&gt; L305, N305&gt; M305), "pos_trend", IF(AND(K305&lt; J305, L305&lt; K305, M305&lt; L305, N305&lt; M305), "neg_trend", "N/A"))</f>
        <v/>
      </c>
      <c r="J305">
        <f>IFERROR(IF(TRIM(C305)="-", "N/A", IF(RIGHT(C305,1)=")",IF(RIGHT(C305,2)="T)",-1000000000000*VALUE(MID(C305,2,LEN(C305)-3)),IF(RIGHT(C305,2)="M)",-1000000*VALUE(MID(C305,2,LEN(C305)-3)),IF(RIGHT(C305,2)="B)",-1000000000*VALUE(MID(C305,2,LEN(C305)-3)),IF(RIGHT(C305,2)="k)",-1000*VALUE(MID(C305,2,LEN(C305)-3)),VALUE(SUBSTITUTE(C305,",","")))))),IF(RIGHT(C305,1)="T",1000000000000*VALUE(LEFT(C305,LEN(C305)-1)),IF(RIGHT(C305,1)="M",1000000*VALUE(LEFT(C305,LEN(C305)-1)),IF(RIGHT(C305,1)="B",1000000000*VALUE(LEFT(C305,LEN(C305)-1)),IF(RIGHT(C305,1)="%",0.01*VALUE(LEFT(C305,LEN(C305)-1)),IF(RIGHT(C305,1)="k",1000*VALUE(LEFT(C305,LEN(C305)-1)),VALUE(SUBSTITUTE(C305,",",""))))))))),"N/A")</f>
        <v/>
      </c>
      <c r="K305">
        <f>IFERROR(IF(TRIM(D305)="-", "N/A", IF(RIGHT(D305,1)=")",IF(RIGHT(D305,2)="T)",-1000000000000*VALUE(MID(D305,2,LEN(D305)-3)),IF(RIGHT(D305,2)="M)",-1000000*VALUE(MID(D305,2,LEN(D305)-3)),IF(RIGHT(D305,2)="B)",-1000000000*VALUE(MID(D305,2,LEN(D305)-3)),IF(RIGHT(D305,2)="k)",-1000*VALUE(MID(D305,2,LEN(D305)-3)),VALUE(SUBSTITUTE(D305,",","")))))),IF(RIGHT(D305,1)="T",1000000000000*VALUE(LEFT(D305,LEN(D305)-1)),IF(RIGHT(D305,1)="M",1000000*VALUE(LEFT(D305,LEN(D305)-1)),IF(RIGHT(D305,1)="B",1000000000*VALUE(LEFT(D305,LEN(D305)-1)),IF(RIGHT(D305,1)="%",0.01*VALUE(LEFT(D305,LEN(D305)-1)),IF(RIGHT(D305,1)="k",1000*VALUE(LEFT(D305,LEN(D305)-1)),VALUE(SUBSTITUTE(D305,",",""))))))))),"N/A")</f>
        <v/>
      </c>
      <c r="L305">
        <f>IFERROR(IF(TRIM(E305)="-", "N/A", IF(RIGHT(E305,1)=")",IF(RIGHT(E305,2)="T)",-1000000000000*VALUE(MID(E305,2,LEN(E305)-3)),IF(RIGHT(E305,2)="M)",-1000000*VALUE(MID(E305,2,LEN(E305)-3)),IF(RIGHT(E305,2)="B)",-1000000000*VALUE(MID(E305,2,LEN(E305)-3)),IF(RIGHT(E305,2)="k)",-1000*VALUE(MID(E305,2,LEN(E305)-3)),VALUE(SUBSTITUTE(E305,",","")))))),IF(RIGHT(E305,1)="T",1000000000000*VALUE(LEFT(E305,LEN(E305)-1)),IF(RIGHT(E305,1)="M",1000000*VALUE(LEFT(E305,LEN(E305)-1)),IF(RIGHT(E305,1)="B",1000000000*VALUE(LEFT(E305,LEN(E305)-1)),IF(RIGHT(E305,1)="%",0.01*VALUE(LEFT(E305,LEN(E305)-1)),IF(RIGHT(E305,1)="k",1000*VALUE(LEFT(E305,LEN(E305)-1)),VALUE(SUBSTITUTE(E305,",",""))))))))),"N/A")</f>
        <v/>
      </c>
      <c r="M305">
        <f>IFERROR(IF(TRIM(F305)="-", "N/A", IF(RIGHT(F305,1)=")",IF(RIGHT(F305,2)="T)",-1000000000000*VALUE(MID(F305,2,LEN(F305)-3)),IF(RIGHT(F305,2)="M)",-1000000*VALUE(MID(F305,2,LEN(F305)-3)),IF(RIGHT(F305,2)="B)",-1000000000*VALUE(MID(F305,2,LEN(F305)-3)),IF(RIGHT(F305,2)="k)",-1000*VALUE(MID(F305,2,LEN(F305)-3)),VALUE(SUBSTITUTE(F305,",","")))))),IF(RIGHT(F305,1)="T",1000000000000*VALUE(LEFT(F305,LEN(F305)-1)),IF(RIGHT(F305,1)="M",1000000*VALUE(LEFT(F305,LEN(F305)-1)),IF(RIGHT(F305,1)="B",1000000000*VALUE(LEFT(F305,LEN(F305)-1)),IF(RIGHT(F305,1)="%",0.01*VALUE(LEFT(F305,LEN(F305)-1)),IF(RIGHT(F305,1)="k",1000*VALUE(LEFT(F305,LEN(F305)-1)),VALUE(SUBSTITUTE(F305,",",""))))))))),"N/A")</f>
        <v/>
      </c>
      <c r="N305">
        <f>IFERROR(IF(TRIM(G305)="-", "N/A", IF(RIGHT(G305,1)=")",IF(RIGHT(G305,2)="T)",-1000000000000*VALUE(MID(G305,2,LEN(G305)-3)),IF(RIGHT(G305,2)="M)",-1000000*VALUE(MID(G305,2,LEN(G305)-3)),IF(RIGHT(G305,2)="B)",-1000000000*VALUE(MID(G305,2,LEN(G305)-3)),IF(RIGHT(G305,2)="k)",-1000*VALUE(MID(G305,2,LEN(G305)-3)),VALUE(SUBSTITUTE(G305,",","")))))),IF(RIGHT(G305,1)="T",1000000000000*VALUE(LEFT(G305,LEN(G305)-1)),IF(RIGHT(G305,1)="M",1000000*VALUE(LEFT(G305,LEN(G305)-1)),IF(RIGHT(G305,1)="B",1000000000*VALUE(LEFT(G305,LEN(G305)-1)),IF(RIGHT(G305,1)="%",0.01*VALUE(LEFT(G305,LEN(G305)-1)),IF(RIGHT(G305,1)="k",1000*VALUE(LEFT(G305,LEN(G305)-1)),VALUE(SUBSTITUTE(G305,",",""))))))))),"N/A")</f>
        <v/>
      </c>
      <c r="P305">
        <f>MAX(J305:N305)</f>
        <v/>
      </c>
      <c r="Q305">
        <f>IFERROR(J144+MATCH(P305,J305:N305,0)-1,"")</f>
        <v/>
      </c>
      <c r="R305">
        <f>IF(Q305="","",MIN(J305:N305))</f>
        <v/>
      </c>
      <c r="S305">
        <f>IFERROR(J144+MATCH(R305,J305:N305,0)-1,"")</f>
        <v/>
      </c>
      <c r="T305">
        <f>IFERROR(AVERAGE(J305:N305),"")</f>
        <v/>
      </c>
      <c r="U305">
        <f>IFERROR(STDEV(J305:N305),"")</f>
        <v/>
      </c>
      <c r="V305">
        <f>IFERROR(IF(C305="-","",IF(ISBLANK(B305),"",IF(OR(ISNUMBER(FIND("Growth",B305)),ISNUMBER(FIND("Margin",B305))),"",(J305-T305)/U305))),"")</f>
        <v/>
      </c>
      <c r="W305">
        <f>IFERROR(IF(OR(D305="-",ISBLANK(D305)),"",(K305-T305)/U305),"")</f>
        <v/>
      </c>
      <c r="X305">
        <f>IFERROR(IF(OR(E305="-",ISBLANK(E305)),"",(L305-T305)/U305),"")</f>
        <v/>
      </c>
      <c r="Y305">
        <f>IFERROR(IF(OR(F305="-",ISBLANK(F305)),"",(M305-T305)/U305),"")</f>
        <v/>
      </c>
      <c r="Z305">
        <f>IFERROR(IF(OR(G305="-",ISBLANK(G305)),"",(N305-T305)/U305),"")</f>
        <v/>
      </c>
      <c r="AA305">
        <f>IF(MAX(MAX(V305:Z305),ABS(MIN(V305:Z305)))=ABS(MIN(V305:Z305)),MIN(V305:Z305),MAX(V305:Z305))</f>
        <v/>
      </c>
      <c r="AB305">
        <f>IFERROR(V144+MATCH(AA305,V305:Z305,0)-1,"")</f>
        <v/>
      </c>
      <c r="AC305">
        <f>IF(AB305&lt;&gt;"",IF(S305=AB305,"Low",IF(AB305=Q305,"High","")),"")</f>
        <v/>
      </c>
      <c r="AE305">
        <f>IF(ISNUMBER(MATCH("N/A",J305:N305,0)),"",IFERROR((5 * SUMPRODUCT(J144:N144,J305:N305) - PRODUCT(SUM(J144:N144),SUM(J305:N305))) / ((5 * SUM((J144^2)+(K144^2)+(L144^2)+(M144^2)+(N144^2))) - SUM(J144:N144)^2),""))</f>
        <v/>
      </c>
      <c r="AF305">
        <f>IFERROR(CORREL(J144:N144,J305:N305),"")</f>
        <v/>
      </c>
      <c r="AZ305">
        <f>IF(Q305=S305,0,1)</f>
        <v/>
      </c>
      <c r="BA305">
        <f>IF(AZ305=1,IF(Q305="","",IF(Q305=N144,"Yes","No")),"")</f>
        <v/>
      </c>
      <c r="BB305">
        <f>IF(BA305="Yes",P305,"")</f>
        <v/>
      </c>
      <c r="BC305">
        <f>IF(AZ305=1,IF(S305="","",IF(S305=N144,"Yes","No")),"")</f>
        <v/>
      </c>
      <c r="BD305">
        <f>IF(BC305="Yes",R305,"")</f>
        <v/>
      </c>
      <c r="BE305">
        <f>IFERROR(IF(SIGN(AE305)=1,"Increasing",IF(SIGN(AE305)=-1,"Decreasing","")),"")</f>
        <v/>
      </c>
      <c r="BF305">
        <f>IF(OR(AND(BE305="Increasing",BA305="Yes"),AND(BE305="Decreasing",BC305="Yes")),"Yes","No")</f>
        <v/>
      </c>
      <c r="BG305">
        <f>IF(I305="pos_trend","Yes","No")</f>
        <v/>
      </c>
      <c r="BH305">
        <f>IF(AF305&lt;&gt;"",IF(ABS(AF305)&gt;0.8,"Yes","No"),"")</f>
        <v/>
      </c>
    </row>
    <row r="306" spans="1:60">
      <c s="1" r="A306" t="n">
        <v>14</v>
      </c>
      <c r="B306" t="s">
        <v>784</v>
      </c>
      <c r="C306" t="s">
        <v>2243</v>
      </c>
      <c r="D306" t="s">
        <v>2244</v>
      </c>
      <c r="E306" t="s">
        <v>2245</v>
      </c>
      <c r="F306" t="s">
        <v>2246</v>
      </c>
      <c r="G306" t="s">
        <v>2247</v>
      </c>
      <c r="H306" t="s"/>
      <c r="I306">
        <f>IF(AND(K306&gt; J306, L306&gt; K306, M306&gt; L306, N306&gt; M306), "pos_trend", IF(AND(K306&lt; J306, L306&lt; K306, M306&lt; L306, N306&lt; M306), "neg_trend", "N/A"))</f>
        <v/>
      </c>
      <c r="J306">
        <f>IFERROR(IF(TRIM(C306)="-", "N/A", IF(RIGHT(C306,1)=")",IF(RIGHT(C306,2)="T)",-1000000000000*VALUE(MID(C306,2,LEN(C306)-3)),IF(RIGHT(C306,2)="M)",-1000000*VALUE(MID(C306,2,LEN(C306)-3)),IF(RIGHT(C306,2)="B)",-1000000000*VALUE(MID(C306,2,LEN(C306)-3)),IF(RIGHT(C306,2)="k)",-1000*VALUE(MID(C306,2,LEN(C306)-3)),VALUE(SUBSTITUTE(C306,",","")))))),IF(RIGHT(C306,1)="T",1000000000000*VALUE(LEFT(C306,LEN(C306)-1)),IF(RIGHT(C306,1)="M",1000000*VALUE(LEFT(C306,LEN(C306)-1)),IF(RIGHT(C306,1)="B",1000000000*VALUE(LEFT(C306,LEN(C306)-1)),IF(RIGHT(C306,1)="%",0.01*VALUE(LEFT(C306,LEN(C306)-1)),IF(RIGHT(C306,1)="k",1000*VALUE(LEFT(C306,LEN(C306)-1)),VALUE(SUBSTITUTE(C306,",",""))))))))),"N/A")</f>
        <v/>
      </c>
      <c r="K306">
        <f>IFERROR(IF(TRIM(D306)="-", "N/A", IF(RIGHT(D306,1)=")",IF(RIGHT(D306,2)="T)",-1000000000000*VALUE(MID(D306,2,LEN(D306)-3)),IF(RIGHT(D306,2)="M)",-1000000*VALUE(MID(D306,2,LEN(D306)-3)),IF(RIGHT(D306,2)="B)",-1000000000*VALUE(MID(D306,2,LEN(D306)-3)),IF(RIGHT(D306,2)="k)",-1000*VALUE(MID(D306,2,LEN(D306)-3)),VALUE(SUBSTITUTE(D306,",","")))))),IF(RIGHT(D306,1)="T",1000000000000*VALUE(LEFT(D306,LEN(D306)-1)),IF(RIGHT(D306,1)="M",1000000*VALUE(LEFT(D306,LEN(D306)-1)),IF(RIGHT(D306,1)="B",1000000000*VALUE(LEFT(D306,LEN(D306)-1)),IF(RIGHT(D306,1)="%",0.01*VALUE(LEFT(D306,LEN(D306)-1)),IF(RIGHT(D306,1)="k",1000*VALUE(LEFT(D306,LEN(D306)-1)),VALUE(SUBSTITUTE(D306,",",""))))))))),"N/A")</f>
        <v/>
      </c>
      <c r="L306">
        <f>IFERROR(IF(TRIM(E306)="-", "N/A", IF(RIGHT(E306,1)=")",IF(RIGHT(E306,2)="T)",-1000000000000*VALUE(MID(E306,2,LEN(E306)-3)),IF(RIGHT(E306,2)="M)",-1000000*VALUE(MID(E306,2,LEN(E306)-3)),IF(RIGHT(E306,2)="B)",-1000000000*VALUE(MID(E306,2,LEN(E306)-3)),IF(RIGHT(E306,2)="k)",-1000*VALUE(MID(E306,2,LEN(E306)-3)),VALUE(SUBSTITUTE(E306,",","")))))),IF(RIGHT(E306,1)="T",1000000000000*VALUE(LEFT(E306,LEN(E306)-1)),IF(RIGHT(E306,1)="M",1000000*VALUE(LEFT(E306,LEN(E306)-1)),IF(RIGHT(E306,1)="B",1000000000*VALUE(LEFT(E306,LEN(E306)-1)),IF(RIGHT(E306,1)="%",0.01*VALUE(LEFT(E306,LEN(E306)-1)),IF(RIGHT(E306,1)="k",1000*VALUE(LEFT(E306,LEN(E306)-1)),VALUE(SUBSTITUTE(E306,",",""))))))))),"N/A")</f>
        <v/>
      </c>
      <c r="M306">
        <f>IFERROR(IF(TRIM(F306)="-", "N/A", IF(RIGHT(F306,1)=")",IF(RIGHT(F306,2)="T)",-1000000000000*VALUE(MID(F306,2,LEN(F306)-3)),IF(RIGHT(F306,2)="M)",-1000000*VALUE(MID(F306,2,LEN(F306)-3)),IF(RIGHT(F306,2)="B)",-1000000000*VALUE(MID(F306,2,LEN(F306)-3)),IF(RIGHT(F306,2)="k)",-1000*VALUE(MID(F306,2,LEN(F306)-3)),VALUE(SUBSTITUTE(F306,",","")))))),IF(RIGHT(F306,1)="T",1000000000000*VALUE(LEFT(F306,LEN(F306)-1)),IF(RIGHT(F306,1)="M",1000000*VALUE(LEFT(F306,LEN(F306)-1)),IF(RIGHT(F306,1)="B",1000000000*VALUE(LEFT(F306,LEN(F306)-1)),IF(RIGHT(F306,1)="%",0.01*VALUE(LEFT(F306,LEN(F306)-1)),IF(RIGHT(F306,1)="k",1000*VALUE(LEFT(F306,LEN(F306)-1)),VALUE(SUBSTITUTE(F306,",",""))))))))),"N/A")</f>
        <v/>
      </c>
      <c r="N306">
        <f>IFERROR(IF(TRIM(G306)="-", "N/A", IF(RIGHT(G306,1)=")",IF(RIGHT(G306,2)="T)",-1000000000000*VALUE(MID(G306,2,LEN(G306)-3)),IF(RIGHT(G306,2)="M)",-1000000*VALUE(MID(G306,2,LEN(G306)-3)),IF(RIGHT(G306,2)="B)",-1000000000*VALUE(MID(G306,2,LEN(G306)-3)),IF(RIGHT(G306,2)="k)",-1000*VALUE(MID(G306,2,LEN(G306)-3)),VALUE(SUBSTITUTE(G306,",","")))))),IF(RIGHT(G306,1)="T",1000000000000*VALUE(LEFT(G306,LEN(G306)-1)),IF(RIGHT(G306,1)="M",1000000*VALUE(LEFT(G306,LEN(G306)-1)),IF(RIGHT(G306,1)="B",1000000000*VALUE(LEFT(G306,LEN(G306)-1)),IF(RIGHT(G306,1)="%",0.01*VALUE(LEFT(G306,LEN(G306)-1)),IF(RIGHT(G306,1)="k",1000*VALUE(LEFT(G306,LEN(G306)-1)),VALUE(SUBSTITUTE(G306,",",""))))))))),"N/A")</f>
        <v/>
      </c>
      <c r="P306">
        <f>MAX(J306:N306)</f>
        <v/>
      </c>
      <c r="Q306">
        <f>IFERROR(J144+MATCH(P306,J306:N306,0)-1,"")</f>
        <v/>
      </c>
      <c r="R306">
        <f>IF(Q306="","",MIN(J306:N306))</f>
        <v/>
      </c>
      <c r="S306">
        <f>IFERROR(J144+MATCH(R306,J306:N306,0)-1,"")</f>
        <v/>
      </c>
      <c r="T306">
        <f>IFERROR(AVERAGE(J306:N306),"")</f>
        <v/>
      </c>
      <c r="U306">
        <f>IFERROR(STDEV(J306:N306),"")</f>
        <v/>
      </c>
      <c r="V306">
        <f>IFERROR(IF(C306="-","",IF(ISBLANK(B306),"",IF(OR(ISNUMBER(FIND("Growth",B306)),ISNUMBER(FIND("Margin",B306))),"",(J306-T306)/U306))),"")</f>
        <v/>
      </c>
      <c r="W306">
        <f>IFERROR(IF(OR(D306="-",ISBLANK(D306)),"",(K306-T306)/U306),"")</f>
        <v/>
      </c>
      <c r="X306">
        <f>IFERROR(IF(OR(E306="-",ISBLANK(E306)),"",(L306-T306)/U306),"")</f>
        <v/>
      </c>
      <c r="Y306">
        <f>IFERROR(IF(OR(F306="-",ISBLANK(F306)),"",(M306-T306)/U306),"")</f>
        <v/>
      </c>
      <c r="Z306">
        <f>IFERROR(IF(OR(G306="-",ISBLANK(G306)),"",(N306-T306)/U306),"")</f>
        <v/>
      </c>
      <c r="AA306">
        <f>IF(MAX(MAX(V306:Z306),ABS(MIN(V306:Z306)))=ABS(MIN(V306:Z306)),MIN(V306:Z306),MAX(V306:Z306))</f>
        <v/>
      </c>
      <c r="AB306">
        <f>IFERROR(V144+MATCH(AA306,V306:Z306,0)-1,"")</f>
        <v/>
      </c>
      <c r="AC306">
        <f>IF(AB306&lt;&gt;"",IF(S306=AB306,"Low",IF(AB306=Q306,"High","")),"")</f>
        <v/>
      </c>
      <c r="AE306">
        <f>IF(ISNUMBER(MATCH("N/A",J306:N306,0)),"",IFERROR((5 * SUMPRODUCT(J144:N144,J306:N306) - PRODUCT(SUM(J144:N144),SUM(J306:N306))) / ((5 * SUM((J144^2)+(K144^2)+(L144^2)+(M144^2)+(N144^2))) - SUM(J144:N144)^2),""))</f>
        <v/>
      </c>
      <c r="AF306">
        <f>IFERROR(CORREL(J144:N144,J306:N306),"")</f>
        <v/>
      </c>
      <c r="AZ306">
        <f>IF(Q306=S306,0,1)</f>
        <v/>
      </c>
      <c r="BA306">
        <f>IF(AZ306=1,IF(Q306="","",IF(Q306=N144,"Yes","No")),"")</f>
        <v/>
      </c>
      <c r="BB306">
        <f>IF(BA306="Yes",P306,"")</f>
        <v/>
      </c>
      <c r="BC306">
        <f>IF(AZ306=1,IF(S306="","",IF(S306=N144,"Yes","No")),"")</f>
        <v/>
      </c>
      <c r="BD306">
        <f>IF(BC306="Yes",R306,"")</f>
        <v/>
      </c>
      <c r="BE306">
        <f>IFERROR(IF(SIGN(AE306)=1,"Increasing",IF(SIGN(AE306)=-1,"Decreasing","")),"")</f>
        <v/>
      </c>
      <c r="BF306">
        <f>IF(OR(AND(BE306="Increasing",BA306="Yes"),AND(BE306="Decreasing",BC306="Yes")),"Yes","No")</f>
        <v/>
      </c>
      <c r="BG306">
        <f>IF(I306="pos_trend","Yes","No")</f>
        <v/>
      </c>
      <c r="BH306">
        <f>IF(AF306&lt;&gt;"",IF(ABS(AF306)&gt;0.8,"Yes","No"),"")</f>
        <v/>
      </c>
    </row>
    <row r="307" spans="1:60">
      <c s="1" r="A307" t="n">
        <v>15</v>
      </c>
      <c r="B307" t="s">
        <v>790</v>
      </c>
      <c r="C307" t="s">
        <v>329</v>
      </c>
      <c r="D307" t="s">
        <v>2248</v>
      </c>
      <c r="E307" t="s">
        <v>2249</v>
      </c>
      <c r="F307" t="s">
        <v>2250</v>
      </c>
      <c r="G307" t="s">
        <v>2251</v>
      </c>
      <c r="H307" t="s"/>
      <c r="I307">
        <f>IF(AND(K307&gt; J307, L307&gt; K307, M307&gt; L307, N307&gt; M307), "pos_trend", IF(AND(K307&lt; J307, L307&lt; K307, M307&lt; L307, N307&lt; M307), "neg_trend", "N/A"))</f>
        <v/>
      </c>
      <c r="J307">
        <f>IFERROR(IF(TRIM(C307)="-", "N/A", IF(RIGHT(C307,1)=")",IF(RIGHT(C307,2)="T)",-1000000000000*VALUE(MID(C307,2,LEN(C307)-3)),IF(RIGHT(C307,2)="M)",-1000000*VALUE(MID(C307,2,LEN(C307)-3)),IF(RIGHT(C307,2)="B)",-1000000000*VALUE(MID(C307,2,LEN(C307)-3)),IF(RIGHT(C307,2)="k)",-1000*VALUE(MID(C307,2,LEN(C307)-3)),VALUE(SUBSTITUTE(C307,",","")))))),IF(RIGHT(C307,1)="T",1000000000000*VALUE(LEFT(C307,LEN(C307)-1)),IF(RIGHT(C307,1)="M",1000000*VALUE(LEFT(C307,LEN(C307)-1)),IF(RIGHT(C307,1)="B",1000000000*VALUE(LEFT(C307,LEN(C307)-1)),IF(RIGHT(C307,1)="%",0.01*VALUE(LEFT(C307,LEN(C307)-1)),IF(RIGHT(C307,1)="k",1000*VALUE(LEFT(C307,LEN(C307)-1)),VALUE(SUBSTITUTE(C307,",",""))))))))),"N/A")</f>
        <v/>
      </c>
      <c r="K307">
        <f>IFERROR(IF(TRIM(D307)="-", "N/A", IF(RIGHT(D307,1)=")",IF(RIGHT(D307,2)="T)",-1000000000000*VALUE(MID(D307,2,LEN(D307)-3)),IF(RIGHT(D307,2)="M)",-1000000*VALUE(MID(D307,2,LEN(D307)-3)),IF(RIGHT(D307,2)="B)",-1000000000*VALUE(MID(D307,2,LEN(D307)-3)),IF(RIGHT(D307,2)="k)",-1000*VALUE(MID(D307,2,LEN(D307)-3)),VALUE(SUBSTITUTE(D307,",","")))))),IF(RIGHT(D307,1)="T",1000000000000*VALUE(LEFT(D307,LEN(D307)-1)),IF(RIGHT(D307,1)="M",1000000*VALUE(LEFT(D307,LEN(D307)-1)),IF(RIGHT(D307,1)="B",1000000000*VALUE(LEFT(D307,LEN(D307)-1)),IF(RIGHT(D307,1)="%",0.01*VALUE(LEFT(D307,LEN(D307)-1)),IF(RIGHT(D307,1)="k",1000*VALUE(LEFT(D307,LEN(D307)-1)),VALUE(SUBSTITUTE(D307,",",""))))))))),"N/A")</f>
        <v/>
      </c>
      <c r="L307">
        <f>IFERROR(IF(TRIM(E307)="-", "N/A", IF(RIGHT(E307,1)=")",IF(RIGHT(E307,2)="T)",-1000000000000*VALUE(MID(E307,2,LEN(E307)-3)),IF(RIGHT(E307,2)="M)",-1000000*VALUE(MID(E307,2,LEN(E307)-3)),IF(RIGHT(E307,2)="B)",-1000000000*VALUE(MID(E307,2,LEN(E307)-3)),IF(RIGHT(E307,2)="k)",-1000*VALUE(MID(E307,2,LEN(E307)-3)),VALUE(SUBSTITUTE(E307,",","")))))),IF(RIGHT(E307,1)="T",1000000000000*VALUE(LEFT(E307,LEN(E307)-1)),IF(RIGHT(E307,1)="M",1000000*VALUE(LEFT(E307,LEN(E307)-1)),IF(RIGHT(E307,1)="B",1000000000*VALUE(LEFT(E307,LEN(E307)-1)),IF(RIGHT(E307,1)="%",0.01*VALUE(LEFT(E307,LEN(E307)-1)),IF(RIGHT(E307,1)="k",1000*VALUE(LEFT(E307,LEN(E307)-1)),VALUE(SUBSTITUTE(E307,",",""))))))))),"N/A")</f>
        <v/>
      </c>
      <c r="M307">
        <f>IFERROR(IF(TRIM(F307)="-", "N/A", IF(RIGHT(F307,1)=")",IF(RIGHT(F307,2)="T)",-1000000000000*VALUE(MID(F307,2,LEN(F307)-3)),IF(RIGHT(F307,2)="M)",-1000000*VALUE(MID(F307,2,LEN(F307)-3)),IF(RIGHT(F307,2)="B)",-1000000000*VALUE(MID(F307,2,LEN(F307)-3)),IF(RIGHT(F307,2)="k)",-1000*VALUE(MID(F307,2,LEN(F307)-3)),VALUE(SUBSTITUTE(F307,",","")))))),IF(RIGHT(F307,1)="T",1000000000000*VALUE(LEFT(F307,LEN(F307)-1)),IF(RIGHT(F307,1)="M",1000000*VALUE(LEFT(F307,LEN(F307)-1)),IF(RIGHT(F307,1)="B",1000000000*VALUE(LEFT(F307,LEN(F307)-1)),IF(RIGHT(F307,1)="%",0.01*VALUE(LEFT(F307,LEN(F307)-1)),IF(RIGHT(F307,1)="k",1000*VALUE(LEFT(F307,LEN(F307)-1)),VALUE(SUBSTITUTE(F307,",",""))))))))),"N/A")</f>
        <v/>
      </c>
      <c r="N307">
        <f>IFERROR(IF(TRIM(G307)="-", "N/A", IF(RIGHT(G307,1)=")",IF(RIGHT(G307,2)="T)",-1000000000000*VALUE(MID(G307,2,LEN(G307)-3)),IF(RIGHT(G307,2)="M)",-1000000*VALUE(MID(G307,2,LEN(G307)-3)),IF(RIGHT(G307,2)="B)",-1000000000*VALUE(MID(G307,2,LEN(G307)-3)),IF(RIGHT(G307,2)="k)",-1000*VALUE(MID(G307,2,LEN(G307)-3)),VALUE(SUBSTITUTE(G307,",","")))))),IF(RIGHT(G307,1)="T",1000000000000*VALUE(LEFT(G307,LEN(G307)-1)),IF(RIGHT(G307,1)="M",1000000*VALUE(LEFT(G307,LEN(G307)-1)),IF(RIGHT(G307,1)="B",1000000000*VALUE(LEFT(G307,LEN(G307)-1)),IF(RIGHT(G307,1)="%",0.01*VALUE(LEFT(G307,LEN(G307)-1)),IF(RIGHT(G307,1)="k",1000*VALUE(LEFT(G307,LEN(G307)-1)),VALUE(SUBSTITUTE(G307,",",""))))))))),"N/A")</f>
        <v/>
      </c>
      <c r="P307">
        <f>MAX(J307:N307)</f>
        <v/>
      </c>
      <c r="Q307">
        <f>IFERROR(J144+MATCH(P307,J307:N307,0)-1,"")</f>
        <v/>
      </c>
      <c r="R307">
        <f>IF(Q307="","",MIN(J307:N307))</f>
        <v/>
      </c>
      <c r="S307">
        <f>IFERROR(J144+MATCH(R307,J307:N307,0)-1,"")</f>
        <v/>
      </c>
      <c r="T307">
        <f>IFERROR(AVERAGE(J307:N307),"")</f>
        <v/>
      </c>
      <c r="U307">
        <f>IFERROR(STDEV(J307:N307),"")</f>
        <v/>
      </c>
      <c r="V307">
        <f>IFERROR(IF(C307="-","",IF(ISBLANK(B307),"",IF(OR(ISNUMBER(FIND("Growth",B307)),ISNUMBER(FIND("Margin",B307))),"",(J307-T307)/U307))),"")</f>
        <v/>
      </c>
      <c r="W307">
        <f>IFERROR(IF(OR(D307="-",ISBLANK(D307)),"",(K307-T307)/U307),"")</f>
        <v/>
      </c>
      <c r="X307">
        <f>IFERROR(IF(OR(E307="-",ISBLANK(E307)),"",(L307-T307)/U307),"")</f>
        <v/>
      </c>
      <c r="Y307">
        <f>IFERROR(IF(OR(F307="-",ISBLANK(F307)),"",(M307-T307)/U307),"")</f>
        <v/>
      </c>
      <c r="Z307">
        <f>IFERROR(IF(OR(G307="-",ISBLANK(G307)),"",(N307-T307)/U307),"")</f>
        <v/>
      </c>
      <c r="AA307">
        <f>IF(MAX(MAX(V307:Z307),ABS(MIN(V307:Z307)))=ABS(MIN(V307:Z307)),MIN(V307:Z307),MAX(V307:Z307))</f>
        <v/>
      </c>
      <c r="AB307">
        <f>IFERROR(V144+MATCH(AA307,V307:Z307,0)-1,"")</f>
        <v/>
      </c>
      <c r="AC307">
        <f>IF(AB307&lt;&gt;"",IF(S307=AB307,"Low",IF(AB307=Q307,"High","")),"")</f>
        <v/>
      </c>
      <c r="AE307">
        <f>IF(ISNUMBER(MATCH("N/A",J307:N307,0)),"",IFERROR((5 * SUMPRODUCT(J144:N144,J307:N307) - PRODUCT(SUM(J144:N144),SUM(J307:N307))) / ((5 * SUM((J144^2)+(K144^2)+(L144^2)+(M144^2)+(N144^2))) - SUM(J144:N144)^2),""))</f>
        <v/>
      </c>
      <c r="AF307">
        <f>IFERROR(CORREL(J144:N144,J307:N307),"")</f>
        <v/>
      </c>
      <c r="AZ307">
        <f>IF(Q307=S307,0,1)</f>
        <v/>
      </c>
      <c r="BA307">
        <f>IF(AZ307=1,IF(Q307="","",IF(Q307=N144,"Yes","No")),"")</f>
        <v/>
      </c>
      <c r="BB307">
        <f>IF(BA307="Yes",P307,"")</f>
        <v/>
      </c>
      <c r="BC307">
        <f>IF(AZ307=1,IF(S307="","",IF(S307=N144,"Yes","No")),"")</f>
        <v/>
      </c>
      <c r="BD307">
        <f>IF(BC307="Yes",R307,"")</f>
        <v/>
      </c>
      <c r="BE307">
        <f>IFERROR(IF(SIGN(AE307)=1,"Increasing",IF(SIGN(AE307)=-1,"Decreasing","")),"")</f>
        <v/>
      </c>
      <c r="BF307">
        <f>IF(OR(AND(BE307="Increasing",BA307="Yes"),AND(BE307="Decreasing",BC307="Yes")),"Yes","No")</f>
        <v/>
      </c>
      <c r="BG307">
        <f>IF(I307="pos_trend","Yes","No")</f>
        <v/>
      </c>
      <c r="BH307">
        <f>IF(AF307&lt;&gt;"",IF(ABS(AF307)&gt;0.8,"Yes","No"),"")</f>
        <v/>
      </c>
    </row>
    <row r="308" spans="1:60">
      <c s="1" r="A308" t="n">
        <v>16</v>
      </c>
      <c r="B308" t="s">
        <v>796</v>
      </c>
      <c r="C308" t="s">
        <v>264</v>
      </c>
      <c r="D308" t="s">
        <v>2252</v>
      </c>
      <c r="E308" t="s">
        <v>2253</v>
      </c>
      <c r="F308" t="s">
        <v>2254</v>
      </c>
      <c r="G308" t="s">
        <v>121</v>
      </c>
      <c r="H308" t="s"/>
      <c r="I308">
        <f>IF(AND(K308&gt; J308, L308&gt; K308, M308&gt; L308, N308&gt; M308), "pos_trend", IF(AND(K308&lt; J308, L308&lt; K308, M308&lt; L308, N308&lt; M308), "neg_trend", "N/A"))</f>
        <v/>
      </c>
      <c r="J308">
        <f>IFERROR(IF(TRIM(C308)="-", "N/A", IF(RIGHT(C308,1)=")",IF(RIGHT(C308,2)="T)",-1000000000000*VALUE(MID(C308,2,LEN(C308)-3)),IF(RIGHT(C308,2)="M)",-1000000*VALUE(MID(C308,2,LEN(C308)-3)),IF(RIGHT(C308,2)="B)",-1000000000*VALUE(MID(C308,2,LEN(C308)-3)),IF(RIGHT(C308,2)="k)",-1000*VALUE(MID(C308,2,LEN(C308)-3)),VALUE(SUBSTITUTE(C308,",","")))))),IF(RIGHT(C308,1)="T",1000000000000*VALUE(LEFT(C308,LEN(C308)-1)),IF(RIGHT(C308,1)="M",1000000*VALUE(LEFT(C308,LEN(C308)-1)),IF(RIGHT(C308,1)="B",1000000000*VALUE(LEFT(C308,LEN(C308)-1)),IF(RIGHT(C308,1)="%",0.01*VALUE(LEFT(C308,LEN(C308)-1)),IF(RIGHT(C308,1)="k",1000*VALUE(LEFT(C308,LEN(C308)-1)),VALUE(SUBSTITUTE(C308,",",""))))))))),"N/A")</f>
        <v/>
      </c>
      <c r="K308">
        <f>IFERROR(IF(TRIM(D308)="-", "N/A", IF(RIGHT(D308,1)=")",IF(RIGHT(D308,2)="T)",-1000000000000*VALUE(MID(D308,2,LEN(D308)-3)),IF(RIGHT(D308,2)="M)",-1000000*VALUE(MID(D308,2,LEN(D308)-3)),IF(RIGHT(D308,2)="B)",-1000000000*VALUE(MID(D308,2,LEN(D308)-3)),IF(RIGHT(D308,2)="k)",-1000*VALUE(MID(D308,2,LEN(D308)-3)),VALUE(SUBSTITUTE(D308,",","")))))),IF(RIGHT(D308,1)="T",1000000000000*VALUE(LEFT(D308,LEN(D308)-1)),IF(RIGHT(D308,1)="M",1000000*VALUE(LEFT(D308,LEN(D308)-1)),IF(RIGHT(D308,1)="B",1000000000*VALUE(LEFT(D308,LEN(D308)-1)),IF(RIGHT(D308,1)="%",0.01*VALUE(LEFT(D308,LEN(D308)-1)),IF(RIGHT(D308,1)="k",1000*VALUE(LEFT(D308,LEN(D308)-1)),VALUE(SUBSTITUTE(D308,",",""))))))))),"N/A")</f>
        <v/>
      </c>
      <c r="L308">
        <f>IFERROR(IF(TRIM(E308)="-", "N/A", IF(RIGHT(E308,1)=")",IF(RIGHT(E308,2)="T)",-1000000000000*VALUE(MID(E308,2,LEN(E308)-3)),IF(RIGHT(E308,2)="M)",-1000000*VALUE(MID(E308,2,LEN(E308)-3)),IF(RIGHT(E308,2)="B)",-1000000000*VALUE(MID(E308,2,LEN(E308)-3)),IF(RIGHT(E308,2)="k)",-1000*VALUE(MID(E308,2,LEN(E308)-3)),VALUE(SUBSTITUTE(E308,",","")))))),IF(RIGHT(E308,1)="T",1000000000000*VALUE(LEFT(E308,LEN(E308)-1)),IF(RIGHT(E308,1)="M",1000000*VALUE(LEFT(E308,LEN(E308)-1)),IF(RIGHT(E308,1)="B",1000000000*VALUE(LEFT(E308,LEN(E308)-1)),IF(RIGHT(E308,1)="%",0.01*VALUE(LEFT(E308,LEN(E308)-1)),IF(RIGHT(E308,1)="k",1000*VALUE(LEFT(E308,LEN(E308)-1)),VALUE(SUBSTITUTE(E308,",",""))))))))),"N/A")</f>
        <v/>
      </c>
      <c r="M308">
        <f>IFERROR(IF(TRIM(F308)="-", "N/A", IF(RIGHT(F308,1)=")",IF(RIGHT(F308,2)="T)",-1000000000000*VALUE(MID(F308,2,LEN(F308)-3)),IF(RIGHT(F308,2)="M)",-1000000*VALUE(MID(F308,2,LEN(F308)-3)),IF(RIGHT(F308,2)="B)",-1000000000*VALUE(MID(F308,2,LEN(F308)-3)),IF(RIGHT(F308,2)="k)",-1000*VALUE(MID(F308,2,LEN(F308)-3)),VALUE(SUBSTITUTE(F308,",","")))))),IF(RIGHT(F308,1)="T",1000000000000*VALUE(LEFT(F308,LEN(F308)-1)),IF(RIGHT(F308,1)="M",1000000*VALUE(LEFT(F308,LEN(F308)-1)),IF(RIGHT(F308,1)="B",1000000000*VALUE(LEFT(F308,LEN(F308)-1)),IF(RIGHT(F308,1)="%",0.01*VALUE(LEFT(F308,LEN(F308)-1)),IF(RIGHT(F308,1)="k",1000*VALUE(LEFT(F308,LEN(F308)-1)),VALUE(SUBSTITUTE(F308,",",""))))))))),"N/A")</f>
        <v/>
      </c>
      <c r="N308">
        <f>IFERROR(IF(TRIM(G308)="-", "N/A", IF(RIGHT(G308,1)=")",IF(RIGHT(G308,2)="T)",-1000000000000*VALUE(MID(G308,2,LEN(G308)-3)),IF(RIGHT(G308,2)="M)",-1000000*VALUE(MID(G308,2,LEN(G308)-3)),IF(RIGHT(G308,2)="B)",-1000000000*VALUE(MID(G308,2,LEN(G308)-3)),IF(RIGHT(G308,2)="k)",-1000*VALUE(MID(G308,2,LEN(G308)-3)),VALUE(SUBSTITUTE(G308,",","")))))),IF(RIGHT(G308,1)="T",1000000000000*VALUE(LEFT(G308,LEN(G308)-1)),IF(RIGHT(G308,1)="M",1000000*VALUE(LEFT(G308,LEN(G308)-1)),IF(RIGHT(G308,1)="B",1000000000*VALUE(LEFT(G308,LEN(G308)-1)),IF(RIGHT(G308,1)="%",0.01*VALUE(LEFT(G308,LEN(G308)-1)),IF(RIGHT(G308,1)="k",1000*VALUE(LEFT(G308,LEN(G308)-1)),VALUE(SUBSTITUTE(G308,",",""))))))))),"N/A")</f>
        <v/>
      </c>
      <c r="P308">
        <f>MAX(J308:N308)</f>
        <v/>
      </c>
      <c r="Q308">
        <f>IFERROR(J144+MATCH(P308,J308:N308,0)-1,"")</f>
        <v/>
      </c>
      <c r="R308">
        <f>IF(Q308="","",MIN(J308:N308))</f>
        <v/>
      </c>
      <c r="S308">
        <f>IFERROR(J144+MATCH(R308,J308:N308,0)-1,"")</f>
        <v/>
      </c>
      <c r="T308">
        <f>IFERROR(AVERAGE(J308:N308),"")</f>
        <v/>
      </c>
      <c r="U308">
        <f>IFERROR(STDEV(J308:N308),"")</f>
        <v/>
      </c>
      <c r="V308">
        <f>IFERROR(IF(C308="-","",IF(ISBLANK(B308),"",IF(OR(ISNUMBER(FIND("Growth",B308)),ISNUMBER(FIND("Margin",B308))),"",(J308-T308)/U308))),"")</f>
        <v/>
      </c>
      <c r="W308">
        <f>IFERROR(IF(OR(D308="-",ISBLANK(D308)),"",(K308-T308)/U308),"")</f>
        <v/>
      </c>
      <c r="X308">
        <f>IFERROR(IF(OR(E308="-",ISBLANK(E308)),"",(L308-T308)/U308),"")</f>
        <v/>
      </c>
      <c r="Y308">
        <f>IFERROR(IF(OR(F308="-",ISBLANK(F308)),"",(M308-T308)/U308),"")</f>
        <v/>
      </c>
      <c r="Z308">
        <f>IFERROR(IF(OR(G308="-",ISBLANK(G308)),"",(N308-T308)/U308),"")</f>
        <v/>
      </c>
      <c r="AA308">
        <f>IF(MAX(MAX(V308:Z308),ABS(MIN(V308:Z308)))=ABS(MIN(V308:Z308)),MIN(V308:Z308),MAX(V308:Z308))</f>
        <v/>
      </c>
      <c r="AB308">
        <f>IFERROR(V144+MATCH(AA308,V308:Z308,0)-1,"")</f>
        <v/>
      </c>
      <c r="AC308">
        <f>IF(AB308&lt;&gt;"",IF(S308=AB308,"Low",IF(AB308=Q308,"High","")),"")</f>
        <v/>
      </c>
      <c r="AE308">
        <f>IF(ISNUMBER(MATCH("N/A",J308:N308,0)),"",IFERROR((5 * SUMPRODUCT(J144:N144,J308:N308) - PRODUCT(SUM(J144:N144),SUM(J308:N308))) / ((5 * SUM((J144^2)+(K144^2)+(L144^2)+(M144^2)+(N144^2))) - SUM(J144:N144)^2),""))</f>
        <v/>
      </c>
      <c r="AF308">
        <f>IFERROR(CORREL(J144:N144,J308:N308),"")</f>
        <v/>
      </c>
      <c r="AZ308">
        <f>IF(Q308=S308,0,1)</f>
        <v/>
      </c>
      <c r="BA308">
        <f>IF(AZ308=1,IF(Q308="","",IF(Q308=N144,"Yes","No")),"")</f>
        <v/>
      </c>
      <c r="BB308">
        <f>IF(BA308="Yes",P308,"")</f>
        <v/>
      </c>
      <c r="BC308">
        <f>IF(AZ308=1,IF(S308="","",IF(S308=N144,"Yes","No")),"")</f>
        <v/>
      </c>
      <c r="BD308">
        <f>IF(BC308="Yes",R308,"")</f>
        <v/>
      </c>
      <c r="BE308">
        <f>IFERROR(IF(SIGN(AE308)=1,"Increasing",IF(SIGN(AE308)=-1,"Decreasing","")),"")</f>
        <v/>
      </c>
      <c r="BF308">
        <f>IF(OR(AND(BE308="Increasing",BA308="Yes"),AND(BE308="Decreasing",BC308="Yes")),"Yes","No")</f>
        <v/>
      </c>
      <c r="BG308">
        <f>IF(I308="pos_trend","Yes","No")</f>
        <v/>
      </c>
      <c r="BH308">
        <f>IF(AF308&lt;&gt;"",IF(ABS(AF308)&gt;0.8,"Yes","No"),"")</f>
        <v/>
      </c>
    </row>
    <row r="309" spans="1:60">
      <c s="1" r="A309" t="n">
        <v>17</v>
      </c>
      <c r="B309" t="s">
        <v>801</v>
      </c>
      <c r="C309" t="s">
        <v>2255</v>
      </c>
      <c r="D309" t="s">
        <v>2256</v>
      </c>
      <c r="E309" t="s">
        <v>2257</v>
      </c>
      <c r="F309" t="s">
        <v>2258</v>
      </c>
      <c r="G309" t="s">
        <v>2259</v>
      </c>
      <c r="H309" t="s"/>
      <c r="I309">
        <f>IF(AND(K309&gt; J309, L309&gt; K309, M309&gt; L309, N309&gt; M309), "pos_trend", IF(AND(K309&lt; J309, L309&lt; K309, M309&lt; L309, N309&lt; M309), "neg_trend", "N/A"))</f>
        <v/>
      </c>
      <c r="J309">
        <f>IFERROR(IF(TRIM(C309)="-", "N/A", IF(RIGHT(C309,1)=")",IF(RIGHT(C309,2)="T)",-1000000000000*VALUE(MID(C309,2,LEN(C309)-3)),IF(RIGHT(C309,2)="M)",-1000000*VALUE(MID(C309,2,LEN(C309)-3)),IF(RIGHT(C309,2)="B)",-1000000000*VALUE(MID(C309,2,LEN(C309)-3)),IF(RIGHT(C309,2)="k)",-1000*VALUE(MID(C309,2,LEN(C309)-3)),VALUE(SUBSTITUTE(C309,",","")))))),IF(RIGHT(C309,1)="T",1000000000000*VALUE(LEFT(C309,LEN(C309)-1)),IF(RIGHT(C309,1)="M",1000000*VALUE(LEFT(C309,LEN(C309)-1)),IF(RIGHT(C309,1)="B",1000000000*VALUE(LEFT(C309,LEN(C309)-1)),IF(RIGHT(C309,1)="%",0.01*VALUE(LEFT(C309,LEN(C309)-1)),IF(RIGHT(C309,1)="k",1000*VALUE(LEFT(C309,LEN(C309)-1)),VALUE(SUBSTITUTE(C309,",",""))))))))),"N/A")</f>
        <v/>
      </c>
      <c r="K309">
        <f>IFERROR(IF(TRIM(D309)="-", "N/A", IF(RIGHT(D309,1)=")",IF(RIGHT(D309,2)="T)",-1000000000000*VALUE(MID(D309,2,LEN(D309)-3)),IF(RIGHT(D309,2)="M)",-1000000*VALUE(MID(D309,2,LEN(D309)-3)),IF(RIGHT(D309,2)="B)",-1000000000*VALUE(MID(D309,2,LEN(D309)-3)),IF(RIGHT(D309,2)="k)",-1000*VALUE(MID(D309,2,LEN(D309)-3)),VALUE(SUBSTITUTE(D309,",","")))))),IF(RIGHT(D309,1)="T",1000000000000*VALUE(LEFT(D309,LEN(D309)-1)),IF(RIGHT(D309,1)="M",1000000*VALUE(LEFT(D309,LEN(D309)-1)),IF(RIGHT(D309,1)="B",1000000000*VALUE(LEFT(D309,LEN(D309)-1)),IF(RIGHT(D309,1)="%",0.01*VALUE(LEFT(D309,LEN(D309)-1)),IF(RIGHT(D309,1)="k",1000*VALUE(LEFT(D309,LEN(D309)-1)),VALUE(SUBSTITUTE(D309,",",""))))))))),"N/A")</f>
        <v/>
      </c>
      <c r="L309">
        <f>IFERROR(IF(TRIM(E309)="-", "N/A", IF(RIGHT(E309,1)=")",IF(RIGHT(E309,2)="T)",-1000000000000*VALUE(MID(E309,2,LEN(E309)-3)),IF(RIGHT(E309,2)="M)",-1000000*VALUE(MID(E309,2,LEN(E309)-3)),IF(RIGHT(E309,2)="B)",-1000000000*VALUE(MID(E309,2,LEN(E309)-3)),IF(RIGHT(E309,2)="k)",-1000*VALUE(MID(E309,2,LEN(E309)-3)),VALUE(SUBSTITUTE(E309,",","")))))),IF(RIGHT(E309,1)="T",1000000000000*VALUE(LEFT(E309,LEN(E309)-1)),IF(RIGHT(E309,1)="M",1000000*VALUE(LEFT(E309,LEN(E309)-1)),IF(RIGHT(E309,1)="B",1000000000*VALUE(LEFT(E309,LEN(E309)-1)),IF(RIGHT(E309,1)="%",0.01*VALUE(LEFT(E309,LEN(E309)-1)),IF(RIGHT(E309,1)="k",1000*VALUE(LEFT(E309,LEN(E309)-1)),VALUE(SUBSTITUTE(E309,",",""))))))))),"N/A")</f>
        <v/>
      </c>
      <c r="M309">
        <f>IFERROR(IF(TRIM(F309)="-", "N/A", IF(RIGHT(F309,1)=")",IF(RIGHT(F309,2)="T)",-1000000000000*VALUE(MID(F309,2,LEN(F309)-3)),IF(RIGHT(F309,2)="M)",-1000000*VALUE(MID(F309,2,LEN(F309)-3)),IF(RIGHT(F309,2)="B)",-1000000000*VALUE(MID(F309,2,LEN(F309)-3)),IF(RIGHT(F309,2)="k)",-1000*VALUE(MID(F309,2,LEN(F309)-3)),VALUE(SUBSTITUTE(F309,",","")))))),IF(RIGHT(F309,1)="T",1000000000000*VALUE(LEFT(F309,LEN(F309)-1)),IF(RIGHT(F309,1)="M",1000000*VALUE(LEFT(F309,LEN(F309)-1)),IF(RIGHT(F309,1)="B",1000000000*VALUE(LEFT(F309,LEN(F309)-1)),IF(RIGHT(F309,1)="%",0.01*VALUE(LEFT(F309,LEN(F309)-1)),IF(RIGHT(F309,1)="k",1000*VALUE(LEFT(F309,LEN(F309)-1)),VALUE(SUBSTITUTE(F309,",",""))))))))),"N/A")</f>
        <v/>
      </c>
      <c r="N309">
        <f>IFERROR(IF(TRIM(G309)="-", "N/A", IF(RIGHT(G309,1)=")",IF(RIGHT(G309,2)="T)",-1000000000000*VALUE(MID(G309,2,LEN(G309)-3)),IF(RIGHT(G309,2)="M)",-1000000*VALUE(MID(G309,2,LEN(G309)-3)),IF(RIGHT(G309,2)="B)",-1000000000*VALUE(MID(G309,2,LEN(G309)-3)),IF(RIGHT(G309,2)="k)",-1000*VALUE(MID(G309,2,LEN(G309)-3)),VALUE(SUBSTITUTE(G309,",","")))))),IF(RIGHT(G309,1)="T",1000000000000*VALUE(LEFT(G309,LEN(G309)-1)),IF(RIGHT(G309,1)="M",1000000*VALUE(LEFT(G309,LEN(G309)-1)),IF(RIGHT(G309,1)="B",1000000000*VALUE(LEFT(G309,LEN(G309)-1)),IF(RIGHT(G309,1)="%",0.01*VALUE(LEFT(G309,LEN(G309)-1)),IF(RIGHT(G309,1)="k",1000*VALUE(LEFT(G309,LEN(G309)-1)),VALUE(SUBSTITUTE(G309,",",""))))))))),"N/A")</f>
        <v/>
      </c>
      <c r="P309">
        <f>MAX(J309:N309)</f>
        <v/>
      </c>
      <c r="Q309">
        <f>IFERROR(J144+MATCH(P309,J309:N309,0)-1,"")</f>
        <v/>
      </c>
      <c r="R309">
        <f>IF(Q309="","",MIN(J309:N309))</f>
        <v/>
      </c>
      <c r="S309">
        <f>IFERROR(J144+MATCH(R309,J309:N309,0)-1,"")</f>
        <v/>
      </c>
      <c r="T309">
        <f>IFERROR(AVERAGE(J309:N309),"")</f>
        <v/>
      </c>
      <c r="U309">
        <f>IFERROR(STDEV(J309:N309),"")</f>
        <v/>
      </c>
      <c r="V309">
        <f>IFERROR(IF(C309="-","",IF(ISBLANK(B309),"",IF(OR(ISNUMBER(FIND("Growth",B309)),ISNUMBER(FIND("Margin",B309))),"",(J309-T309)/U309))),"")</f>
        <v/>
      </c>
      <c r="W309">
        <f>IFERROR(IF(OR(D309="-",ISBLANK(D309)),"",(K309-T309)/U309),"")</f>
        <v/>
      </c>
      <c r="X309">
        <f>IFERROR(IF(OR(E309="-",ISBLANK(E309)),"",(L309-T309)/U309),"")</f>
        <v/>
      </c>
      <c r="Y309">
        <f>IFERROR(IF(OR(F309="-",ISBLANK(F309)),"",(M309-T309)/U309),"")</f>
        <v/>
      </c>
      <c r="Z309">
        <f>IFERROR(IF(OR(G309="-",ISBLANK(G309)),"",(N309-T309)/U309),"")</f>
        <v/>
      </c>
      <c r="AA309">
        <f>IF(MAX(MAX(V309:Z309),ABS(MIN(V309:Z309)))=ABS(MIN(V309:Z309)),MIN(V309:Z309),MAX(V309:Z309))</f>
        <v/>
      </c>
      <c r="AB309">
        <f>IFERROR(V144+MATCH(AA309,V309:Z309,0)-1,"")</f>
        <v/>
      </c>
      <c r="AC309">
        <f>IF(AB309&lt;&gt;"",IF(S309=AB309,"Low",IF(AB309=Q309,"High","")),"")</f>
        <v/>
      </c>
      <c r="AE309">
        <f>IF(ISNUMBER(MATCH("N/A",J309:N309,0)),"",IFERROR((5 * SUMPRODUCT(J144:N144,J309:N309) - PRODUCT(SUM(J144:N144),SUM(J309:N309))) / ((5 * SUM((J144^2)+(K144^2)+(L144^2)+(M144^2)+(N144^2))) - SUM(J144:N144)^2),""))</f>
        <v/>
      </c>
      <c r="AF309">
        <f>IFERROR(CORREL(J144:N144,J309:N309),"")</f>
        <v/>
      </c>
      <c r="AZ309">
        <f>IF(Q309=S309,0,1)</f>
        <v/>
      </c>
      <c r="BA309">
        <f>IF(AZ309=1,IF(Q309="","",IF(Q309=N144,"Yes","No")),"")</f>
        <v/>
      </c>
      <c r="BB309">
        <f>IF(BA309="Yes",P309,"")</f>
        <v/>
      </c>
      <c r="BC309">
        <f>IF(AZ309=1,IF(S309="","",IF(S309=N144,"Yes","No")),"")</f>
        <v/>
      </c>
      <c r="BD309">
        <f>IF(BC309="Yes",R309,"")</f>
        <v/>
      </c>
      <c r="BE309">
        <f>IFERROR(IF(SIGN(AE309)=1,"Increasing",IF(SIGN(AE309)=-1,"Decreasing","")),"")</f>
        <v/>
      </c>
      <c r="BF309">
        <f>IF(OR(AND(BE309="Increasing",BA309="Yes"),AND(BE309="Decreasing",BC309="Yes")),"Yes","No")</f>
        <v/>
      </c>
      <c r="BG309">
        <f>IF(I309="pos_trend","Yes","No")</f>
        <v/>
      </c>
      <c r="BH309">
        <f>IF(AF309&lt;&gt;"",IF(ABS(AF309)&gt;0.8,"Yes","No"),"")</f>
        <v/>
      </c>
    </row>
    <row r="310" spans="1:60">
      <c r="I310">
        <f>IF(AND(K310&gt; J310, L310&gt; K310, M310&gt; L310, N310&gt; M310), "pos_trend", IF(AND(K310&lt; J310, L310&lt; K310, M310&lt; L310, N310&lt; M310), "neg_trend", "N/A"))</f>
        <v/>
      </c>
      <c r="J310">
        <f>IFERROR(IF(TRIM(C310)="-", "N/A", IF(RIGHT(C310,1)=")",IF(RIGHT(C310,2)="T)",-1000000000000*VALUE(MID(C310,2,LEN(C310)-3)),IF(RIGHT(C310,2)="M)",-1000000*VALUE(MID(C310,2,LEN(C310)-3)),IF(RIGHT(C310,2)="B)",-1000000000*VALUE(MID(C310,2,LEN(C310)-3)),IF(RIGHT(C310,2)="k)",-1000*VALUE(MID(C310,2,LEN(C310)-3)),VALUE(SUBSTITUTE(C310,",","")))))),IF(RIGHT(C310,1)="T",1000000000000*VALUE(LEFT(C310,LEN(C310)-1)),IF(RIGHT(C310,1)="M",1000000*VALUE(LEFT(C310,LEN(C310)-1)),IF(RIGHT(C310,1)="B",1000000000*VALUE(LEFT(C310,LEN(C310)-1)),IF(RIGHT(C310,1)="%",0.01*VALUE(LEFT(C310,LEN(C310)-1)),IF(RIGHT(C310,1)="k",1000*VALUE(LEFT(C310,LEN(C310)-1)),VALUE(SUBSTITUTE(C310,",",""))))))))),"N/A")</f>
        <v/>
      </c>
      <c r="K310">
        <f>IFERROR(IF(TRIM(D310)="-", "N/A", IF(RIGHT(D310,1)=")",IF(RIGHT(D310,2)="T)",-1000000000000*VALUE(MID(D310,2,LEN(D310)-3)),IF(RIGHT(D310,2)="M)",-1000000*VALUE(MID(D310,2,LEN(D310)-3)),IF(RIGHT(D310,2)="B)",-1000000000*VALUE(MID(D310,2,LEN(D310)-3)),IF(RIGHT(D310,2)="k)",-1000*VALUE(MID(D310,2,LEN(D310)-3)),VALUE(SUBSTITUTE(D310,",","")))))),IF(RIGHT(D310,1)="T",1000000000000*VALUE(LEFT(D310,LEN(D310)-1)),IF(RIGHT(D310,1)="M",1000000*VALUE(LEFT(D310,LEN(D310)-1)),IF(RIGHT(D310,1)="B",1000000000*VALUE(LEFT(D310,LEN(D310)-1)),IF(RIGHT(D310,1)="%",0.01*VALUE(LEFT(D310,LEN(D310)-1)),IF(RIGHT(D310,1)="k",1000*VALUE(LEFT(D310,LEN(D310)-1)),VALUE(SUBSTITUTE(D310,",",""))))))))),"N/A")</f>
        <v/>
      </c>
      <c r="L310">
        <f>IFERROR(IF(TRIM(E310)="-", "N/A", IF(RIGHT(E310,1)=")",IF(RIGHT(E310,2)="T)",-1000000000000*VALUE(MID(E310,2,LEN(E310)-3)),IF(RIGHT(E310,2)="M)",-1000000*VALUE(MID(E310,2,LEN(E310)-3)),IF(RIGHT(E310,2)="B)",-1000000000*VALUE(MID(E310,2,LEN(E310)-3)),IF(RIGHT(E310,2)="k)",-1000*VALUE(MID(E310,2,LEN(E310)-3)),VALUE(SUBSTITUTE(E310,",","")))))),IF(RIGHT(E310,1)="T",1000000000000*VALUE(LEFT(E310,LEN(E310)-1)),IF(RIGHT(E310,1)="M",1000000*VALUE(LEFT(E310,LEN(E310)-1)),IF(RIGHT(E310,1)="B",1000000000*VALUE(LEFT(E310,LEN(E310)-1)),IF(RIGHT(E310,1)="%",0.01*VALUE(LEFT(E310,LEN(E310)-1)),IF(RIGHT(E310,1)="k",1000*VALUE(LEFT(E310,LEN(E310)-1)),VALUE(SUBSTITUTE(E310,",",""))))))))),"N/A")</f>
        <v/>
      </c>
      <c r="M310">
        <f>IFERROR(IF(TRIM(F310)="-", "N/A", IF(RIGHT(F310,1)=")",IF(RIGHT(F310,2)="T)",-1000000000000*VALUE(MID(F310,2,LEN(F310)-3)),IF(RIGHT(F310,2)="M)",-1000000*VALUE(MID(F310,2,LEN(F310)-3)),IF(RIGHT(F310,2)="B)",-1000000000*VALUE(MID(F310,2,LEN(F310)-3)),IF(RIGHT(F310,2)="k)",-1000*VALUE(MID(F310,2,LEN(F310)-3)),VALUE(SUBSTITUTE(F310,",","")))))),IF(RIGHT(F310,1)="T",1000000000000*VALUE(LEFT(F310,LEN(F310)-1)),IF(RIGHT(F310,1)="M",1000000*VALUE(LEFT(F310,LEN(F310)-1)),IF(RIGHT(F310,1)="B",1000000000*VALUE(LEFT(F310,LEN(F310)-1)),IF(RIGHT(F310,1)="%",0.01*VALUE(LEFT(F310,LEN(F310)-1)),IF(RIGHT(F310,1)="k",1000*VALUE(LEFT(F310,LEN(F310)-1)),VALUE(SUBSTITUTE(F310,",",""))))))))),"N/A")</f>
        <v/>
      </c>
      <c r="N310">
        <f>IFERROR(IF(TRIM(G310)="-", "N/A", IF(RIGHT(G310,1)=")",IF(RIGHT(G310,2)="T)",-1000000000000*VALUE(MID(G310,2,LEN(G310)-3)),IF(RIGHT(G310,2)="M)",-1000000*VALUE(MID(G310,2,LEN(G310)-3)),IF(RIGHT(G310,2)="B)",-1000000000*VALUE(MID(G310,2,LEN(G310)-3)),IF(RIGHT(G310,2)="k)",-1000*VALUE(MID(G310,2,LEN(G310)-3)),VALUE(SUBSTITUTE(G310,",","")))))),IF(RIGHT(G310,1)="T",1000000000000*VALUE(LEFT(G310,LEN(G310)-1)),IF(RIGHT(G310,1)="M",1000000*VALUE(LEFT(G310,LEN(G310)-1)),IF(RIGHT(G310,1)="B",1000000000*VALUE(LEFT(G310,LEN(G310)-1)),IF(RIGHT(G310,1)="%",0.01*VALUE(LEFT(G310,LEN(G310)-1)),IF(RIGHT(G310,1)="k",1000*VALUE(LEFT(G310,LEN(G310)-1)),VALUE(SUBSTITUTE(G310,",",""))))))))),"N/A")</f>
        <v/>
      </c>
      <c r="P310">
        <f>MAX(J310:N310)</f>
        <v/>
      </c>
      <c r="Q310">
        <f>IFERROR(J144+MATCH(P310,J310:N310,0)-1,"")</f>
        <v/>
      </c>
      <c r="R310">
        <f>IF(Q310="","",MIN(J310:N310))</f>
        <v/>
      </c>
      <c r="S310">
        <f>IFERROR(J144+MATCH(R310,J310:N310,0)-1,"")</f>
        <v/>
      </c>
      <c r="T310">
        <f>IFERROR(AVERAGE(J310:N310),"")</f>
        <v/>
      </c>
      <c r="U310">
        <f>IFERROR(STDEV(J310:N310),"")</f>
        <v/>
      </c>
      <c r="V310">
        <f>IFERROR(IF(C310="-","",IF(ISBLANK(B310),"",IF(OR(ISNUMBER(FIND("Growth",B310)),ISNUMBER(FIND("Margin",B310))),"",(J310-T310)/U310))),"")</f>
        <v/>
      </c>
      <c r="W310">
        <f>IFERROR(IF(OR(D310="-",ISBLANK(D310)),"",(K310-T310)/U310),"")</f>
        <v/>
      </c>
      <c r="X310">
        <f>IFERROR(IF(OR(E310="-",ISBLANK(E310)),"",(L310-T310)/U310),"")</f>
        <v/>
      </c>
      <c r="Y310">
        <f>IFERROR(IF(OR(F310="-",ISBLANK(F310)),"",(M310-T310)/U310),"")</f>
        <v/>
      </c>
      <c r="Z310">
        <f>IFERROR(IF(OR(G310="-",ISBLANK(G310)),"",(N310-T310)/U310),"")</f>
        <v/>
      </c>
      <c r="AA310">
        <f>IF(MAX(MAX(V310:Z310),ABS(MIN(V310:Z310)))=ABS(MIN(V310:Z310)),MIN(V310:Z310),MAX(V310:Z310))</f>
        <v/>
      </c>
      <c r="AB310">
        <f>IFERROR(V144+MATCH(AA310,V310:Z310,0)-1,"")</f>
        <v/>
      </c>
      <c r="AC310">
        <f>IF(AB310&lt;&gt;"",IF(S310=AB310,"Low",IF(AB310=Q310,"High","")),"")</f>
        <v/>
      </c>
      <c r="AE310">
        <f>IF(ISNUMBER(MATCH("N/A",J310:N310,0)),"",IFERROR((5 * SUMPRODUCT(J144:N144,J310:N310) - PRODUCT(SUM(J144:N144),SUM(J310:N310))) / ((5 * SUM((J144^2)+(K144^2)+(L144^2)+(M144^2)+(N144^2))) - SUM(J144:N144)^2),""))</f>
        <v/>
      </c>
      <c r="AF310">
        <f>IFERROR(CORREL(J144:N144,J310:N310),"")</f>
        <v/>
      </c>
      <c r="AZ310">
        <f>IF(Q310=S310,0,1)</f>
        <v/>
      </c>
      <c r="BA310">
        <f>IF(AZ310=1,IF(Q310="","",IF(Q310=N144,"Yes","No")),"")</f>
        <v/>
      </c>
      <c r="BB310">
        <f>IF(BA310="Yes",P310,"")</f>
        <v/>
      </c>
      <c r="BC310">
        <f>IF(AZ310=1,IF(S310="","",IF(S310=N144,"Yes","No")),"")</f>
        <v/>
      </c>
      <c r="BD310">
        <f>IF(BC310="Yes",R310,"")</f>
        <v/>
      </c>
      <c r="BE310">
        <f>IFERROR(IF(SIGN(AE310)=1,"Increasing",IF(SIGN(AE310)=-1,"Decreasing","")),"")</f>
        <v/>
      </c>
      <c r="BF310">
        <f>IF(OR(AND(BE310="Increasing",BA310="Yes"),AND(BE310="Decreasing",BC310="Yes")),"Yes","No")</f>
        <v/>
      </c>
      <c r="BG310">
        <f>IF(I310="pos_trend","Yes","No")</f>
        <v/>
      </c>
      <c r="BH310">
        <f>IF(AF310&lt;&gt;"",IF(ABS(AF310)&gt;0.8,"Yes","No"),"")</f>
        <v/>
      </c>
    </row>
    <row r="311" spans="1:60">
      <c s="1" r="B311" t="s">
        <v>316</v>
      </c>
      <c s="1" r="C311" t="s">
        <v>252</v>
      </c>
      <c s="1" r="D311" t="s">
        <v>253</v>
      </c>
      <c s="1" r="E311" t="s">
        <v>254</v>
      </c>
      <c s="1" r="F311" t="s">
        <v>255</v>
      </c>
      <c s="1" r="G311" t="s">
        <v>256</v>
      </c>
      <c s="1" r="H311" t="s">
        <v>257</v>
      </c>
      <c r="P311">
        <f>MAX(J311:N311)</f>
        <v/>
      </c>
      <c r="Q311">
        <f>IFERROR(J144+MATCH(P311,J311:N311,0)-1,"")</f>
        <v/>
      </c>
      <c r="R311">
        <f>IF(Q311="","",MIN(J311:N311))</f>
        <v/>
      </c>
      <c r="S311">
        <f>IFERROR(J144+MATCH(R311,J311:N311,0)-1,"")</f>
        <v/>
      </c>
      <c r="T311">
        <f>IFERROR(AVERAGE(J311:N311),"")</f>
        <v/>
      </c>
      <c r="U311">
        <f>IFERROR(STDEV(J311:N311),"")</f>
        <v/>
      </c>
      <c r="V311">
        <f>IFERROR(IF(C311="-","",IF(ISBLANK(B311),"",IF(OR(ISNUMBER(FIND("Growth",B311)),ISNUMBER(FIND("Margin",B311))),"",(J311-T311)/U311))),"")</f>
        <v/>
      </c>
      <c r="W311">
        <f>IFERROR(IF(OR(D311="-",ISBLANK(D311)),"",(K311-T311)/U311),"")</f>
        <v/>
      </c>
      <c r="X311">
        <f>IFERROR(IF(OR(E311="-",ISBLANK(E311)),"",(L311-T311)/U311),"")</f>
        <v/>
      </c>
      <c r="Y311">
        <f>IFERROR(IF(OR(F311="-",ISBLANK(F311)),"",(M311-T311)/U311),"")</f>
        <v/>
      </c>
      <c r="Z311">
        <f>IFERROR(IF(OR(G311="-",ISBLANK(G311)),"",(N311-T311)/U311),"")</f>
        <v/>
      </c>
      <c r="AA311">
        <f>IF(MAX(MAX(V311:Z311),ABS(MIN(V311:Z311)))=ABS(MIN(V311:Z311)),MIN(V311:Z311),MAX(V311:Z311))</f>
        <v/>
      </c>
      <c r="AB311">
        <f>IFERROR(V144+MATCH(AA311,V311:Z311,0)-1,"")</f>
        <v/>
      </c>
      <c r="AC311">
        <f>IF(AB311&lt;&gt;"",IF(S311=AB311,"Low",IF(AB311=Q311,"High","")),"")</f>
        <v/>
      </c>
      <c r="AE311">
        <f>IF(ISNUMBER(MATCH("N/A",J311:N311,0)),"",IFERROR((5 * SUMPRODUCT(J144:N144,J311:N311) - PRODUCT(SUM(J144:N144),SUM(J311:N311))) / ((5 * SUM((J144^2)+(K144^2)+(L144^2)+(M144^2)+(N144^2))) - SUM(J144:N144)^2),""))</f>
        <v/>
      </c>
      <c r="AF311">
        <f>IFERROR(CORREL(J144:N144,J311:N311),"")</f>
        <v/>
      </c>
      <c r="AZ311">
        <f>IF(Q311=S311,0,1)</f>
        <v/>
      </c>
      <c r="BA311">
        <f>IF(AZ311=1,IF(Q311="","",IF(Q311=N144,"Yes","No")),"")</f>
        <v/>
      </c>
      <c r="BB311">
        <f>IF(BA311="Yes",P311,"")</f>
        <v/>
      </c>
      <c r="BC311">
        <f>IF(AZ311=1,IF(S311="","",IF(S311=N144,"Yes","No")),"")</f>
        <v/>
      </c>
      <c r="BD311">
        <f>IF(BC311="Yes",R311,"")</f>
        <v/>
      </c>
      <c r="BE311">
        <f>IFERROR(IF(SIGN(AE311)=1,"Increasing",IF(SIGN(AE311)=-1,"Decreasing","")),"")</f>
        <v/>
      </c>
      <c r="BF311">
        <f>IF(OR(AND(BE311="Increasing",BA311="Yes"),AND(BE311="Decreasing",BC311="Yes")),"Yes","No")</f>
        <v/>
      </c>
      <c r="BG311">
        <f>IF(I311="pos_trend","Yes","No")</f>
        <v/>
      </c>
      <c r="BH311">
        <f>IF(AF311&lt;&gt;"",IF(ABS(AF311)&gt;0.8,"Yes","No"),"")</f>
        <v/>
      </c>
    </row>
    <row r="312" spans="1:60">
      <c s="1" r="A312" t="n">
        <v>0</v>
      </c>
      <c r="B312" t="s">
        <v>805</v>
      </c>
      <c r="C312" t="s">
        <v>2260</v>
      </c>
      <c r="D312" t="s">
        <v>2261</v>
      </c>
      <c r="E312" t="s">
        <v>2262</v>
      </c>
      <c r="F312" t="s">
        <v>2263</v>
      </c>
      <c r="G312" t="s">
        <v>2264</v>
      </c>
      <c r="H312" t="s"/>
      <c r="I312">
        <f>IF(AND(K312&gt; J312, L312&gt; K312, M312&gt; L312, N312&gt; M312), "pos_trend", IF(AND(K312&lt; J312, L312&lt; K312, M312&lt; L312, N312&lt; M312), "neg_trend", "N/A"))</f>
        <v/>
      </c>
      <c r="J312">
        <f>IFERROR(IF(TRIM(C312)="-", "N/A", IF(RIGHT(C312,1)=")",IF(RIGHT(C312,2)="T)",-1000000000000*VALUE(MID(C312,2,LEN(C312)-3)),IF(RIGHT(C312,2)="M)",-1000000*VALUE(MID(C312,2,LEN(C312)-3)),IF(RIGHT(C312,2)="B)",-1000000000*VALUE(MID(C312,2,LEN(C312)-3)),IF(RIGHT(C312,2)="k)",-1000*VALUE(MID(C312,2,LEN(C312)-3)),VALUE(SUBSTITUTE(C312,",","")))))),IF(RIGHT(C312,1)="T",1000000000000*VALUE(LEFT(C312,LEN(C312)-1)),IF(RIGHT(C312,1)="M",1000000*VALUE(LEFT(C312,LEN(C312)-1)),IF(RIGHT(C312,1)="B",1000000000*VALUE(LEFT(C312,LEN(C312)-1)),IF(RIGHT(C312,1)="%",0.01*VALUE(LEFT(C312,LEN(C312)-1)),IF(RIGHT(C312,1)="k",1000*VALUE(LEFT(C312,LEN(C312)-1)),VALUE(SUBSTITUTE(C312,",",""))))))))),"N/A")</f>
        <v/>
      </c>
      <c r="K312">
        <f>IFERROR(IF(TRIM(D312)="-", "N/A", IF(RIGHT(D312,1)=")",IF(RIGHT(D312,2)="T)",-1000000000000*VALUE(MID(D312,2,LEN(D312)-3)),IF(RIGHT(D312,2)="M)",-1000000*VALUE(MID(D312,2,LEN(D312)-3)),IF(RIGHT(D312,2)="B)",-1000000000*VALUE(MID(D312,2,LEN(D312)-3)),IF(RIGHT(D312,2)="k)",-1000*VALUE(MID(D312,2,LEN(D312)-3)),VALUE(SUBSTITUTE(D312,",","")))))),IF(RIGHT(D312,1)="T",1000000000000*VALUE(LEFT(D312,LEN(D312)-1)),IF(RIGHT(D312,1)="M",1000000*VALUE(LEFT(D312,LEN(D312)-1)),IF(RIGHT(D312,1)="B",1000000000*VALUE(LEFT(D312,LEN(D312)-1)),IF(RIGHT(D312,1)="%",0.01*VALUE(LEFT(D312,LEN(D312)-1)),IF(RIGHT(D312,1)="k",1000*VALUE(LEFT(D312,LEN(D312)-1)),VALUE(SUBSTITUTE(D312,",",""))))))))),"N/A")</f>
        <v/>
      </c>
      <c r="L312">
        <f>IFERROR(IF(TRIM(E312)="-", "N/A", IF(RIGHT(E312,1)=")",IF(RIGHT(E312,2)="T)",-1000000000000*VALUE(MID(E312,2,LEN(E312)-3)),IF(RIGHT(E312,2)="M)",-1000000*VALUE(MID(E312,2,LEN(E312)-3)),IF(RIGHT(E312,2)="B)",-1000000000*VALUE(MID(E312,2,LEN(E312)-3)),IF(RIGHT(E312,2)="k)",-1000*VALUE(MID(E312,2,LEN(E312)-3)),VALUE(SUBSTITUTE(E312,",","")))))),IF(RIGHT(E312,1)="T",1000000000000*VALUE(LEFT(E312,LEN(E312)-1)),IF(RIGHT(E312,1)="M",1000000*VALUE(LEFT(E312,LEN(E312)-1)),IF(RIGHT(E312,1)="B",1000000000*VALUE(LEFT(E312,LEN(E312)-1)),IF(RIGHT(E312,1)="%",0.01*VALUE(LEFT(E312,LEN(E312)-1)),IF(RIGHT(E312,1)="k",1000*VALUE(LEFT(E312,LEN(E312)-1)),VALUE(SUBSTITUTE(E312,",",""))))))))),"N/A")</f>
        <v/>
      </c>
      <c r="M312">
        <f>IFERROR(IF(TRIM(F312)="-", "N/A", IF(RIGHT(F312,1)=")",IF(RIGHT(F312,2)="T)",-1000000000000*VALUE(MID(F312,2,LEN(F312)-3)),IF(RIGHT(F312,2)="M)",-1000000*VALUE(MID(F312,2,LEN(F312)-3)),IF(RIGHT(F312,2)="B)",-1000000000*VALUE(MID(F312,2,LEN(F312)-3)),IF(RIGHT(F312,2)="k)",-1000*VALUE(MID(F312,2,LEN(F312)-3)),VALUE(SUBSTITUTE(F312,",","")))))),IF(RIGHT(F312,1)="T",1000000000000*VALUE(LEFT(F312,LEN(F312)-1)),IF(RIGHT(F312,1)="M",1000000*VALUE(LEFT(F312,LEN(F312)-1)),IF(RIGHT(F312,1)="B",1000000000*VALUE(LEFT(F312,LEN(F312)-1)),IF(RIGHT(F312,1)="%",0.01*VALUE(LEFT(F312,LEN(F312)-1)),IF(RIGHT(F312,1)="k",1000*VALUE(LEFT(F312,LEN(F312)-1)),VALUE(SUBSTITUTE(F312,",",""))))))))),"N/A")</f>
        <v/>
      </c>
      <c r="N312">
        <f>IFERROR(IF(TRIM(G312)="-", "N/A", IF(RIGHT(G312,1)=")",IF(RIGHT(G312,2)="T)",-1000000000000*VALUE(MID(G312,2,LEN(G312)-3)),IF(RIGHT(G312,2)="M)",-1000000*VALUE(MID(G312,2,LEN(G312)-3)),IF(RIGHT(G312,2)="B)",-1000000000*VALUE(MID(G312,2,LEN(G312)-3)),IF(RIGHT(G312,2)="k)",-1000*VALUE(MID(G312,2,LEN(G312)-3)),VALUE(SUBSTITUTE(G312,",","")))))),IF(RIGHT(G312,1)="T",1000000000000*VALUE(LEFT(G312,LEN(G312)-1)),IF(RIGHT(G312,1)="M",1000000*VALUE(LEFT(G312,LEN(G312)-1)),IF(RIGHT(G312,1)="B",1000000000*VALUE(LEFT(G312,LEN(G312)-1)),IF(RIGHT(G312,1)="%",0.01*VALUE(LEFT(G312,LEN(G312)-1)),IF(RIGHT(G312,1)="k",1000*VALUE(LEFT(G312,LEN(G312)-1)),VALUE(SUBSTITUTE(G312,",",""))))))))),"N/A")</f>
        <v/>
      </c>
      <c r="P312">
        <f>MAX(J312:N312)</f>
        <v/>
      </c>
      <c r="Q312">
        <f>IFERROR(J144+MATCH(P312,J312:N312,0)-1,"")</f>
        <v/>
      </c>
      <c r="R312">
        <f>IF(Q312="","",MIN(J312:N312))</f>
        <v/>
      </c>
      <c r="S312">
        <f>IFERROR(J144+MATCH(R312,J312:N312,0)-1,"")</f>
        <v/>
      </c>
      <c r="T312">
        <f>IFERROR(AVERAGE(J312:N312),"")</f>
        <v/>
      </c>
      <c r="U312">
        <f>IFERROR(STDEV(J312:N312),"")</f>
        <v/>
      </c>
      <c r="V312">
        <f>IFERROR(IF(C312="-","",IF(ISBLANK(B312),"",IF(OR(ISNUMBER(FIND("Growth",B312)),ISNUMBER(FIND("Margin",B312))),"",(J312-T312)/U312))),"")</f>
        <v/>
      </c>
      <c r="W312">
        <f>IFERROR(IF(OR(D312="-",ISBLANK(D312)),"",(K312-T312)/U312),"")</f>
        <v/>
      </c>
      <c r="X312">
        <f>IFERROR(IF(OR(E312="-",ISBLANK(E312)),"",(L312-T312)/U312),"")</f>
        <v/>
      </c>
      <c r="Y312">
        <f>IFERROR(IF(OR(F312="-",ISBLANK(F312)),"",(M312-T312)/U312),"")</f>
        <v/>
      </c>
      <c r="Z312">
        <f>IFERROR(IF(OR(G312="-",ISBLANK(G312)),"",(N312-T312)/U312),"")</f>
        <v/>
      </c>
      <c r="AA312">
        <f>IF(MAX(MAX(V312:Z312),ABS(MIN(V312:Z312)))=ABS(MIN(V312:Z312)),MIN(V312:Z312),MAX(V312:Z312))</f>
        <v/>
      </c>
      <c r="AB312">
        <f>IFERROR(V144+MATCH(AA312,V312:Z312,0)-1,"")</f>
        <v/>
      </c>
      <c r="AC312">
        <f>IF(AB312&lt;&gt;"",IF(S312=AB312,"Low",IF(AB312=Q312,"High","")),"")</f>
        <v/>
      </c>
      <c r="AE312">
        <f>IF(ISNUMBER(MATCH("N/A",J312:N312,0)),"",IFERROR((5 * SUMPRODUCT(J144:N144,J312:N312) - PRODUCT(SUM(J144:N144),SUM(J312:N312))) / ((5 * SUM((J144^2)+(K144^2)+(L144^2)+(M144^2)+(N144^2))) - SUM(J144:N144)^2),""))</f>
        <v/>
      </c>
      <c r="AF312">
        <f>IFERROR(CORREL(J144:N144,J312:N312),"")</f>
        <v/>
      </c>
      <c r="AZ312">
        <f>IF(Q312=S312,0,1)</f>
        <v/>
      </c>
      <c r="BA312">
        <f>IF(AZ312=1,IF(Q312="","",IF(Q312=N144,"Yes","No")),"")</f>
        <v/>
      </c>
      <c r="BB312">
        <f>IF(BA312="Yes",P312,"")</f>
        <v/>
      </c>
      <c r="BC312">
        <f>IF(AZ312=1,IF(S312="","",IF(S312=N144,"Yes","No")),"")</f>
        <v/>
      </c>
      <c r="BD312">
        <f>IF(BC312="Yes",R312,"")</f>
        <v/>
      </c>
      <c r="BE312">
        <f>IFERROR(IF(SIGN(AE312)=1,"Increasing",IF(SIGN(AE312)=-1,"Decreasing","")),"")</f>
        <v/>
      </c>
      <c r="BF312">
        <f>IF(OR(AND(BE312="Increasing",BA312="Yes"),AND(BE312="Decreasing",BC312="Yes")),"Yes","No")</f>
        <v/>
      </c>
      <c r="BG312">
        <f>IF(I312="pos_trend","Yes","No")</f>
        <v/>
      </c>
      <c r="BH312">
        <f>IF(AF312&lt;&gt;"",IF(ABS(AF312)&gt;0.8,"Yes","No"),"")</f>
        <v/>
      </c>
    </row>
    <row r="313" spans="1:60">
      <c s="1" r="A313" t="n">
        <v>1</v>
      </c>
      <c r="B313" t="s">
        <v>811</v>
      </c>
      <c r="C313" t="s">
        <v>2260</v>
      </c>
      <c r="D313" t="s">
        <v>2265</v>
      </c>
      <c r="E313" t="s">
        <v>2266</v>
      </c>
      <c r="F313" t="s">
        <v>2267</v>
      </c>
      <c r="G313" t="s">
        <v>2268</v>
      </c>
      <c r="H313" t="s"/>
      <c r="I313">
        <f>IF(AND(K313&gt; J313, L313&gt; K313, M313&gt; L313, N313&gt; M313), "pos_trend", IF(AND(K313&lt; J313, L313&lt; K313, M313&lt; L313, N313&lt; M313), "neg_trend", "N/A"))</f>
        <v/>
      </c>
      <c r="J313">
        <f>IFERROR(IF(TRIM(C313)="-", "N/A", IF(RIGHT(C313,1)=")",IF(RIGHT(C313,2)="T)",-1000000000000*VALUE(MID(C313,2,LEN(C313)-3)),IF(RIGHT(C313,2)="M)",-1000000*VALUE(MID(C313,2,LEN(C313)-3)),IF(RIGHT(C313,2)="B)",-1000000000*VALUE(MID(C313,2,LEN(C313)-3)),IF(RIGHT(C313,2)="k)",-1000*VALUE(MID(C313,2,LEN(C313)-3)),VALUE(SUBSTITUTE(C313,",","")))))),IF(RIGHT(C313,1)="T",1000000000000*VALUE(LEFT(C313,LEN(C313)-1)),IF(RIGHT(C313,1)="M",1000000*VALUE(LEFT(C313,LEN(C313)-1)),IF(RIGHT(C313,1)="B",1000000000*VALUE(LEFT(C313,LEN(C313)-1)),IF(RIGHT(C313,1)="%",0.01*VALUE(LEFT(C313,LEN(C313)-1)),IF(RIGHT(C313,1)="k",1000*VALUE(LEFT(C313,LEN(C313)-1)),VALUE(SUBSTITUTE(C313,",",""))))))))),"N/A")</f>
        <v/>
      </c>
      <c r="K313">
        <f>IFERROR(IF(TRIM(D313)="-", "N/A", IF(RIGHT(D313,1)=")",IF(RIGHT(D313,2)="T)",-1000000000000*VALUE(MID(D313,2,LEN(D313)-3)),IF(RIGHT(D313,2)="M)",-1000000*VALUE(MID(D313,2,LEN(D313)-3)),IF(RIGHT(D313,2)="B)",-1000000000*VALUE(MID(D313,2,LEN(D313)-3)),IF(RIGHT(D313,2)="k)",-1000*VALUE(MID(D313,2,LEN(D313)-3)),VALUE(SUBSTITUTE(D313,",","")))))),IF(RIGHT(D313,1)="T",1000000000000*VALUE(LEFT(D313,LEN(D313)-1)),IF(RIGHT(D313,1)="M",1000000*VALUE(LEFT(D313,LEN(D313)-1)),IF(RIGHT(D313,1)="B",1000000000*VALUE(LEFT(D313,LEN(D313)-1)),IF(RIGHT(D313,1)="%",0.01*VALUE(LEFT(D313,LEN(D313)-1)),IF(RIGHT(D313,1)="k",1000*VALUE(LEFT(D313,LEN(D313)-1)),VALUE(SUBSTITUTE(D313,",",""))))))))),"N/A")</f>
        <v/>
      </c>
      <c r="L313">
        <f>IFERROR(IF(TRIM(E313)="-", "N/A", IF(RIGHT(E313,1)=")",IF(RIGHT(E313,2)="T)",-1000000000000*VALUE(MID(E313,2,LEN(E313)-3)),IF(RIGHT(E313,2)="M)",-1000000*VALUE(MID(E313,2,LEN(E313)-3)),IF(RIGHT(E313,2)="B)",-1000000000*VALUE(MID(E313,2,LEN(E313)-3)),IF(RIGHT(E313,2)="k)",-1000*VALUE(MID(E313,2,LEN(E313)-3)),VALUE(SUBSTITUTE(E313,",","")))))),IF(RIGHT(E313,1)="T",1000000000000*VALUE(LEFT(E313,LEN(E313)-1)),IF(RIGHT(E313,1)="M",1000000*VALUE(LEFT(E313,LEN(E313)-1)),IF(RIGHT(E313,1)="B",1000000000*VALUE(LEFT(E313,LEN(E313)-1)),IF(RIGHT(E313,1)="%",0.01*VALUE(LEFT(E313,LEN(E313)-1)),IF(RIGHT(E313,1)="k",1000*VALUE(LEFT(E313,LEN(E313)-1)),VALUE(SUBSTITUTE(E313,",",""))))))))),"N/A")</f>
        <v/>
      </c>
      <c r="M313">
        <f>IFERROR(IF(TRIM(F313)="-", "N/A", IF(RIGHT(F313,1)=")",IF(RIGHT(F313,2)="T)",-1000000000000*VALUE(MID(F313,2,LEN(F313)-3)),IF(RIGHT(F313,2)="M)",-1000000*VALUE(MID(F313,2,LEN(F313)-3)),IF(RIGHT(F313,2)="B)",-1000000000*VALUE(MID(F313,2,LEN(F313)-3)),IF(RIGHT(F313,2)="k)",-1000*VALUE(MID(F313,2,LEN(F313)-3)),VALUE(SUBSTITUTE(F313,",","")))))),IF(RIGHT(F313,1)="T",1000000000000*VALUE(LEFT(F313,LEN(F313)-1)),IF(RIGHT(F313,1)="M",1000000*VALUE(LEFT(F313,LEN(F313)-1)),IF(RIGHT(F313,1)="B",1000000000*VALUE(LEFT(F313,LEN(F313)-1)),IF(RIGHT(F313,1)="%",0.01*VALUE(LEFT(F313,LEN(F313)-1)),IF(RIGHT(F313,1)="k",1000*VALUE(LEFT(F313,LEN(F313)-1)),VALUE(SUBSTITUTE(F313,",",""))))))))),"N/A")</f>
        <v/>
      </c>
      <c r="N313">
        <f>IFERROR(IF(TRIM(G313)="-", "N/A", IF(RIGHT(G313,1)=")",IF(RIGHT(G313,2)="T)",-1000000000000*VALUE(MID(G313,2,LEN(G313)-3)),IF(RIGHT(G313,2)="M)",-1000000*VALUE(MID(G313,2,LEN(G313)-3)),IF(RIGHT(G313,2)="B)",-1000000000*VALUE(MID(G313,2,LEN(G313)-3)),IF(RIGHT(G313,2)="k)",-1000*VALUE(MID(G313,2,LEN(G313)-3)),VALUE(SUBSTITUTE(G313,",","")))))),IF(RIGHT(G313,1)="T",1000000000000*VALUE(LEFT(G313,LEN(G313)-1)),IF(RIGHT(G313,1)="M",1000000*VALUE(LEFT(G313,LEN(G313)-1)),IF(RIGHT(G313,1)="B",1000000000*VALUE(LEFT(G313,LEN(G313)-1)),IF(RIGHT(G313,1)="%",0.01*VALUE(LEFT(G313,LEN(G313)-1)),IF(RIGHT(G313,1)="k",1000*VALUE(LEFT(G313,LEN(G313)-1)),VALUE(SUBSTITUTE(G313,",",""))))))))),"N/A")</f>
        <v/>
      </c>
      <c r="P313">
        <f>MAX(J313:N313)</f>
        <v/>
      </c>
      <c r="Q313">
        <f>IFERROR(J144+MATCH(P313,J313:N313,0)-1,"")</f>
        <v/>
      </c>
      <c r="R313">
        <f>IF(Q313="","",MIN(J313:N313))</f>
        <v/>
      </c>
      <c r="S313">
        <f>IFERROR(J144+MATCH(R313,J313:N313,0)-1,"")</f>
        <v/>
      </c>
      <c r="T313">
        <f>IFERROR(AVERAGE(J313:N313),"")</f>
        <v/>
      </c>
      <c r="U313">
        <f>IFERROR(STDEV(J313:N313),"")</f>
        <v/>
      </c>
      <c r="V313">
        <f>IFERROR(IF(C313="-","",IF(ISBLANK(B313),"",IF(OR(ISNUMBER(FIND("Growth",B313)),ISNUMBER(FIND("Margin",B313))),"",(J313-T313)/U313))),"")</f>
        <v/>
      </c>
      <c r="W313">
        <f>IFERROR(IF(OR(D313="-",ISBLANK(D313)),"",(K313-T313)/U313),"")</f>
        <v/>
      </c>
      <c r="X313">
        <f>IFERROR(IF(OR(E313="-",ISBLANK(E313)),"",(L313-T313)/U313),"")</f>
        <v/>
      </c>
      <c r="Y313">
        <f>IFERROR(IF(OR(F313="-",ISBLANK(F313)),"",(M313-T313)/U313),"")</f>
        <v/>
      </c>
      <c r="Z313">
        <f>IFERROR(IF(OR(G313="-",ISBLANK(G313)),"",(N313-T313)/U313),"")</f>
        <v/>
      </c>
      <c r="AA313">
        <f>IF(MAX(MAX(V313:Z313),ABS(MIN(V313:Z313)))=ABS(MIN(V313:Z313)),MIN(V313:Z313),MAX(V313:Z313))</f>
        <v/>
      </c>
      <c r="AB313">
        <f>IFERROR(V144+MATCH(AA313,V313:Z313,0)-1,"")</f>
        <v/>
      </c>
      <c r="AC313">
        <f>IF(AB313&lt;&gt;"",IF(S313=AB313,"Low",IF(AB313=Q313,"High","")),"")</f>
        <v/>
      </c>
      <c r="AE313">
        <f>IF(ISNUMBER(MATCH("N/A",J313:N313,0)),"",IFERROR((5 * SUMPRODUCT(J144:N144,J313:N313) - PRODUCT(SUM(J144:N144),SUM(J313:N313))) / ((5 * SUM((J144^2)+(K144^2)+(L144^2)+(M144^2)+(N144^2))) - SUM(J144:N144)^2),""))</f>
        <v/>
      </c>
      <c r="AF313">
        <f>IFERROR(CORREL(J144:N144,J313:N313),"")</f>
        <v/>
      </c>
      <c r="AZ313">
        <f>IF(Q313=S313,0,1)</f>
        <v/>
      </c>
      <c r="BA313">
        <f>IF(AZ313=1,IF(Q313="","",IF(Q313=N144,"Yes","No")),"")</f>
        <v/>
      </c>
      <c r="BB313">
        <f>IF(BA313="Yes",P313,"")</f>
        <v/>
      </c>
      <c r="BC313">
        <f>IF(AZ313=1,IF(S313="","",IF(S313=N144,"Yes","No")),"")</f>
        <v/>
      </c>
      <c r="BD313">
        <f>IF(BC313="Yes",R313,"")</f>
        <v/>
      </c>
      <c r="BE313">
        <f>IFERROR(IF(SIGN(AE313)=1,"Increasing",IF(SIGN(AE313)=-1,"Decreasing","")),"")</f>
        <v/>
      </c>
      <c r="BF313">
        <f>IF(OR(AND(BE313="Increasing",BA313="Yes"),AND(BE313="Decreasing",BC313="Yes")),"Yes","No")</f>
        <v/>
      </c>
      <c r="BG313">
        <f>IF(I313="pos_trend","Yes","No")</f>
        <v/>
      </c>
      <c r="BH313">
        <f>IF(AF313&lt;&gt;"",IF(ABS(AF313)&gt;0.8,"Yes","No"),"")</f>
        <v/>
      </c>
    </row>
    <row r="314" spans="1:60">
      <c s="1" r="A314" t="n">
        <v>2</v>
      </c>
      <c r="B314" t="s">
        <v>812</v>
      </c>
      <c r="C314" t="s">
        <v>264</v>
      </c>
      <c r="D314" t="s">
        <v>2269</v>
      </c>
      <c r="E314" t="s">
        <v>2270</v>
      </c>
      <c r="F314" t="s">
        <v>2271</v>
      </c>
      <c r="G314" t="s">
        <v>1595</v>
      </c>
      <c r="H314" t="s"/>
      <c r="I314">
        <f>IF(AND(K314&gt; J314, L314&gt; K314, M314&gt; L314, N314&gt; M314), "pos_trend", IF(AND(K314&lt; J314, L314&lt; K314, M314&lt; L314, N314&lt; M314), "neg_trend", "N/A"))</f>
        <v/>
      </c>
      <c r="J314">
        <f>IFERROR(IF(TRIM(C314)="-", "N/A", IF(RIGHT(C314,1)=")",IF(RIGHT(C314,2)="T)",-1000000000000*VALUE(MID(C314,2,LEN(C314)-3)),IF(RIGHT(C314,2)="M)",-1000000*VALUE(MID(C314,2,LEN(C314)-3)),IF(RIGHT(C314,2)="B)",-1000000000*VALUE(MID(C314,2,LEN(C314)-3)),IF(RIGHT(C314,2)="k)",-1000*VALUE(MID(C314,2,LEN(C314)-3)),VALUE(SUBSTITUTE(C314,",","")))))),IF(RIGHT(C314,1)="T",1000000000000*VALUE(LEFT(C314,LEN(C314)-1)),IF(RIGHT(C314,1)="M",1000000*VALUE(LEFT(C314,LEN(C314)-1)),IF(RIGHT(C314,1)="B",1000000000*VALUE(LEFT(C314,LEN(C314)-1)),IF(RIGHT(C314,1)="%",0.01*VALUE(LEFT(C314,LEN(C314)-1)),IF(RIGHT(C314,1)="k",1000*VALUE(LEFT(C314,LEN(C314)-1)),VALUE(SUBSTITUTE(C314,",",""))))))))),"N/A")</f>
        <v/>
      </c>
      <c r="K314">
        <f>IFERROR(IF(TRIM(D314)="-", "N/A", IF(RIGHT(D314,1)=")",IF(RIGHT(D314,2)="T)",-1000000000000*VALUE(MID(D314,2,LEN(D314)-3)),IF(RIGHT(D314,2)="M)",-1000000*VALUE(MID(D314,2,LEN(D314)-3)),IF(RIGHT(D314,2)="B)",-1000000000*VALUE(MID(D314,2,LEN(D314)-3)),IF(RIGHT(D314,2)="k)",-1000*VALUE(MID(D314,2,LEN(D314)-3)),VALUE(SUBSTITUTE(D314,",","")))))),IF(RIGHT(D314,1)="T",1000000000000*VALUE(LEFT(D314,LEN(D314)-1)),IF(RIGHT(D314,1)="M",1000000*VALUE(LEFT(D314,LEN(D314)-1)),IF(RIGHT(D314,1)="B",1000000000*VALUE(LEFT(D314,LEN(D314)-1)),IF(RIGHT(D314,1)="%",0.01*VALUE(LEFT(D314,LEN(D314)-1)),IF(RIGHT(D314,1)="k",1000*VALUE(LEFT(D314,LEN(D314)-1)),VALUE(SUBSTITUTE(D314,",",""))))))))),"N/A")</f>
        <v/>
      </c>
      <c r="L314">
        <f>IFERROR(IF(TRIM(E314)="-", "N/A", IF(RIGHT(E314,1)=")",IF(RIGHT(E314,2)="T)",-1000000000000*VALUE(MID(E314,2,LEN(E314)-3)),IF(RIGHT(E314,2)="M)",-1000000*VALUE(MID(E314,2,LEN(E314)-3)),IF(RIGHT(E314,2)="B)",-1000000000*VALUE(MID(E314,2,LEN(E314)-3)),IF(RIGHT(E314,2)="k)",-1000*VALUE(MID(E314,2,LEN(E314)-3)),VALUE(SUBSTITUTE(E314,",","")))))),IF(RIGHT(E314,1)="T",1000000000000*VALUE(LEFT(E314,LEN(E314)-1)),IF(RIGHT(E314,1)="M",1000000*VALUE(LEFT(E314,LEN(E314)-1)),IF(RIGHT(E314,1)="B",1000000000*VALUE(LEFT(E314,LEN(E314)-1)),IF(RIGHT(E314,1)="%",0.01*VALUE(LEFT(E314,LEN(E314)-1)),IF(RIGHT(E314,1)="k",1000*VALUE(LEFT(E314,LEN(E314)-1)),VALUE(SUBSTITUTE(E314,",",""))))))))),"N/A")</f>
        <v/>
      </c>
      <c r="M314">
        <f>IFERROR(IF(TRIM(F314)="-", "N/A", IF(RIGHT(F314,1)=")",IF(RIGHT(F314,2)="T)",-1000000000000*VALUE(MID(F314,2,LEN(F314)-3)),IF(RIGHT(F314,2)="M)",-1000000*VALUE(MID(F314,2,LEN(F314)-3)),IF(RIGHT(F314,2)="B)",-1000000000*VALUE(MID(F314,2,LEN(F314)-3)),IF(RIGHT(F314,2)="k)",-1000*VALUE(MID(F314,2,LEN(F314)-3)),VALUE(SUBSTITUTE(F314,",","")))))),IF(RIGHT(F314,1)="T",1000000000000*VALUE(LEFT(F314,LEN(F314)-1)),IF(RIGHT(F314,1)="M",1000000*VALUE(LEFT(F314,LEN(F314)-1)),IF(RIGHT(F314,1)="B",1000000000*VALUE(LEFT(F314,LEN(F314)-1)),IF(RIGHT(F314,1)="%",0.01*VALUE(LEFT(F314,LEN(F314)-1)),IF(RIGHT(F314,1)="k",1000*VALUE(LEFT(F314,LEN(F314)-1)),VALUE(SUBSTITUTE(F314,",",""))))))))),"N/A")</f>
        <v/>
      </c>
      <c r="N314">
        <f>IFERROR(IF(TRIM(G314)="-", "N/A", IF(RIGHT(G314,1)=")",IF(RIGHT(G314,2)="T)",-1000000000000*VALUE(MID(G314,2,LEN(G314)-3)),IF(RIGHT(G314,2)="M)",-1000000*VALUE(MID(G314,2,LEN(G314)-3)),IF(RIGHT(G314,2)="B)",-1000000000*VALUE(MID(G314,2,LEN(G314)-3)),IF(RIGHT(G314,2)="k)",-1000*VALUE(MID(G314,2,LEN(G314)-3)),VALUE(SUBSTITUTE(G314,",","")))))),IF(RIGHT(G314,1)="T",1000000000000*VALUE(LEFT(G314,LEN(G314)-1)),IF(RIGHT(G314,1)="M",1000000*VALUE(LEFT(G314,LEN(G314)-1)),IF(RIGHT(G314,1)="B",1000000000*VALUE(LEFT(G314,LEN(G314)-1)),IF(RIGHT(G314,1)="%",0.01*VALUE(LEFT(G314,LEN(G314)-1)),IF(RIGHT(G314,1)="k",1000*VALUE(LEFT(G314,LEN(G314)-1)),VALUE(SUBSTITUTE(G314,",",""))))))))),"N/A")</f>
        <v/>
      </c>
      <c r="P314">
        <f>MAX(J314:N314)</f>
        <v/>
      </c>
      <c r="Q314">
        <f>IFERROR(J144+MATCH(P314,J314:N314,0)-1,"")</f>
        <v/>
      </c>
      <c r="R314">
        <f>IF(Q314="","",MIN(J314:N314))</f>
        <v/>
      </c>
      <c r="S314">
        <f>IFERROR(J144+MATCH(R314,J314:N314,0)-1,"")</f>
        <v/>
      </c>
      <c r="T314">
        <f>IFERROR(AVERAGE(J314:N314),"")</f>
        <v/>
      </c>
      <c r="U314">
        <f>IFERROR(STDEV(J314:N314),"")</f>
        <v/>
      </c>
      <c r="V314">
        <f>IFERROR(IF(C314="-","",IF(ISBLANK(B314),"",IF(OR(ISNUMBER(FIND("Growth",B314)),ISNUMBER(FIND("Margin",B314))),"",(J314-T314)/U314))),"")</f>
        <v/>
      </c>
      <c r="W314">
        <f>IFERROR(IF(OR(D314="-",ISBLANK(D314)),"",(K314-T314)/U314),"")</f>
        <v/>
      </c>
      <c r="X314">
        <f>IFERROR(IF(OR(E314="-",ISBLANK(E314)),"",(L314-T314)/U314),"")</f>
        <v/>
      </c>
      <c r="Y314">
        <f>IFERROR(IF(OR(F314="-",ISBLANK(F314)),"",(M314-T314)/U314),"")</f>
        <v/>
      </c>
      <c r="Z314">
        <f>IFERROR(IF(OR(G314="-",ISBLANK(G314)),"",(N314-T314)/U314),"")</f>
        <v/>
      </c>
      <c r="AA314">
        <f>IF(MAX(MAX(V314:Z314),ABS(MIN(V314:Z314)))=ABS(MIN(V314:Z314)),MIN(V314:Z314),MAX(V314:Z314))</f>
        <v/>
      </c>
      <c r="AB314">
        <f>IFERROR(V144+MATCH(AA314,V314:Z314,0)-1,"")</f>
        <v/>
      </c>
      <c r="AC314">
        <f>IF(AB314&lt;&gt;"",IF(S314=AB314,"Low",IF(AB314=Q314,"High","")),"")</f>
        <v/>
      </c>
      <c r="AE314">
        <f>IF(ISNUMBER(MATCH("N/A",J314:N314,0)),"",IFERROR((5 * SUMPRODUCT(J144:N144,J314:N314) - PRODUCT(SUM(J144:N144),SUM(J314:N314))) / ((5 * SUM((J144^2)+(K144^2)+(L144^2)+(M144^2)+(N144^2))) - SUM(J144:N144)^2),""))</f>
        <v/>
      </c>
      <c r="AF314">
        <f>IFERROR(CORREL(J144:N144,J314:N314),"")</f>
        <v/>
      </c>
      <c r="AZ314">
        <f>IF(Q314=S314,0,1)</f>
        <v/>
      </c>
      <c r="BA314">
        <f>IF(AZ314=1,IF(Q314="","",IF(Q314=N144,"Yes","No")),"")</f>
        <v/>
      </c>
      <c r="BB314">
        <f>IF(BA314="Yes",P314,"")</f>
        <v/>
      </c>
      <c r="BC314">
        <f>IF(AZ314=1,IF(S314="","",IF(S314=N144,"Yes","No")),"")</f>
        <v/>
      </c>
      <c r="BD314">
        <f>IF(BC314="Yes",R314,"")</f>
        <v/>
      </c>
      <c r="BE314">
        <f>IFERROR(IF(SIGN(AE314)=1,"Increasing",IF(SIGN(AE314)=-1,"Decreasing","")),"")</f>
        <v/>
      </c>
      <c r="BF314">
        <f>IF(OR(AND(BE314="Increasing",BA314="Yes"),AND(BE314="Decreasing",BC314="Yes")),"Yes","No")</f>
        <v/>
      </c>
      <c r="BG314">
        <f>IF(I314="pos_trend","Yes","No")</f>
        <v/>
      </c>
      <c r="BH314">
        <f>IF(AF314&lt;&gt;"",IF(ABS(AF314)&gt;0.8,"Yes","No"),"")</f>
        <v/>
      </c>
    </row>
    <row r="315" spans="1:60">
      <c s="1" r="A315" t="n">
        <v>3</v>
      </c>
      <c r="B315" t="s">
        <v>813</v>
      </c>
      <c r="C315" t="s">
        <v>264</v>
      </c>
      <c r="D315" t="s">
        <v>2272</v>
      </c>
      <c r="E315" t="s">
        <v>2273</v>
      </c>
      <c r="F315" t="s">
        <v>2274</v>
      </c>
      <c r="G315" t="s">
        <v>2275</v>
      </c>
      <c r="H315" t="s"/>
      <c r="I315">
        <f>IF(AND(K315&gt; J315, L315&gt; K315, M315&gt; L315, N315&gt; M315), "pos_trend", IF(AND(K315&lt; J315, L315&lt; K315, M315&lt; L315, N315&lt; M315), "neg_trend", "N/A"))</f>
        <v/>
      </c>
      <c r="J315">
        <f>IFERROR(IF(TRIM(C315)="-", "N/A", IF(RIGHT(C315,1)=")",IF(RIGHT(C315,2)="T)",-1000000000000*VALUE(MID(C315,2,LEN(C315)-3)),IF(RIGHT(C315,2)="M)",-1000000*VALUE(MID(C315,2,LEN(C315)-3)),IF(RIGHT(C315,2)="B)",-1000000000*VALUE(MID(C315,2,LEN(C315)-3)),IF(RIGHT(C315,2)="k)",-1000*VALUE(MID(C315,2,LEN(C315)-3)),VALUE(SUBSTITUTE(C315,",","")))))),IF(RIGHT(C315,1)="T",1000000000000*VALUE(LEFT(C315,LEN(C315)-1)),IF(RIGHT(C315,1)="M",1000000*VALUE(LEFT(C315,LEN(C315)-1)),IF(RIGHT(C315,1)="B",1000000000*VALUE(LEFT(C315,LEN(C315)-1)),IF(RIGHT(C315,1)="%",0.01*VALUE(LEFT(C315,LEN(C315)-1)),IF(RIGHT(C315,1)="k",1000*VALUE(LEFT(C315,LEN(C315)-1)),VALUE(SUBSTITUTE(C315,",",""))))))))),"N/A")</f>
        <v/>
      </c>
      <c r="K315">
        <f>IFERROR(IF(TRIM(D315)="-", "N/A", IF(RIGHT(D315,1)=")",IF(RIGHT(D315,2)="T)",-1000000000000*VALUE(MID(D315,2,LEN(D315)-3)),IF(RIGHT(D315,2)="M)",-1000000*VALUE(MID(D315,2,LEN(D315)-3)),IF(RIGHT(D315,2)="B)",-1000000000*VALUE(MID(D315,2,LEN(D315)-3)),IF(RIGHT(D315,2)="k)",-1000*VALUE(MID(D315,2,LEN(D315)-3)),VALUE(SUBSTITUTE(D315,",","")))))),IF(RIGHT(D315,1)="T",1000000000000*VALUE(LEFT(D315,LEN(D315)-1)),IF(RIGHT(D315,1)="M",1000000*VALUE(LEFT(D315,LEN(D315)-1)),IF(RIGHT(D315,1)="B",1000000000*VALUE(LEFT(D315,LEN(D315)-1)),IF(RIGHT(D315,1)="%",0.01*VALUE(LEFT(D315,LEN(D315)-1)),IF(RIGHT(D315,1)="k",1000*VALUE(LEFT(D315,LEN(D315)-1)),VALUE(SUBSTITUTE(D315,",",""))))))))),"N/A")</f>
        <v/>
      </c>
      <c r="L315">
        <f>IFERROR(IF(TRIM(E315)="-", "N/A", IF(RIGHT(E315,1)=")",IF(RIGHT(E315,2)="T)",-1000000000000*VALUE(MID(E315,2,LEN(E315)-3)),IF(RIGHT(E315,2)="M)",-1000000*VALUE(MID(E315,2,LEN(E315)-3)),IF(RIGHT(E315,2)="B)",-1000000000*VALUE(MID(E315,2,LEN(E315)-3)),IF(RIGHT(E315,2)="k)",-1000*VALUE(MID(E315,2,LEN(E315)-3)),VALUE(SUBSTITUTE(E315,",","")))))),IF(RIGHT(E315,1)="T",1000000000000*VALUE(LEFT(E315,LEN(E315)-1)),IF(RIGHT(E315,1)="M",1000000*VALUE(LEFT(E315,LEN(E315)-1)),IF(RIGHT(E315,1)="B",1000000000*VALUE(LEFT(E315,LEN(E315)-1)),IF(RIGHT(E315,1)="%",0.01*VALUE(LEFT(E315,LEN(E315)-1)),IF(RIGHT(E315,1)="k",1000*VALUE(LEFT(E315,LEN(E315)-1)),VALUE(SUBSTITUTE(E315,",",""))))))))),"N/A")</f>
        <v/>
      </c>
      <c r="M315">
        <f>IFERROR(IF(TRIM(F315)="-", "N/A", IF(RIGHT(F315,1)=")",IF(RIGHT(F315,2)="T)",-1000000000000*VALUE(MID(F315,2,LEN(F315)-3)),IF(RIGHT(F315,2)="M)",-1000000*VALUE(MID(F315,2,LEN(F315)-3)),IF(RIGHT(F315,2)="B)",-1000000000*VALUE(MID(F315,2,LEN(F315)-3)),IF(RIGHT(F315,2)="k)",-1000*VALUE(MID(F315,2,LEN(F315)-3)),VALUE(SUBSTITUTE(F315,",","")))))),IF(RIGHT(F315,1)="T",1000000000000*VALUE(LEFT(F315,LEN(F315)-1)),IF(RIGHT(F315,1)="M",1000000*VALUE(LEFT(F315,LEN(F315)-1)),IF(RIGHT(F315,1)="B",1000000000*VALUE(LEFT(F315,LEN(F315)-1)),IF(RIGHT(F315,1)="%",0.01*VALUE(LEFT(F315,LEN(F315)-1)),IF(RIGHT(F315,1)="k",1000*VALUE(LEFT(F315,LEN(F315)-1)),VALUE(SUBSTITUTE(F315,",",""))))))))),"N/A")</f>
        <v/>
      </c>
      <c r="N315">
        <f>IFERROR(IF(TRIM(G315)="-", "N/A", IF(RIGHT(G315,1)=")",IF(RIGHT(G315,2)="T)",-1000000000000*VALUE(MID(G315,2,LEN(G315)-3)),IF(RIGHT(G315,2)="M)",-1000000*VALUE(MID(G315,2,LEN(G315)-3)),IF(RIGHT(G315,2)="B)",-1000000000*VALUE(MID(G315,2,LEN(G315)-3)),IF(RIGHT(G315,2)="k)",-1000*VALUE(MID(G315,2,LEN(G315)-3)),VALUE(SUBSTITUTE(G315,",","")))))),IF(RIGHT(G315,1)="T",1000000000000*VALUE(LEFT(G315,LEN(G315)-1)),IF(RIGHT(G315,1)="M",1000000*VALUE(LEFT(G315,LEN(G315)-1)),IF(RIGHT(G315,1)="B",1000000000*VALUE(LEFT(G315,LEN(G315)-1)),IF(RIGHT(G315,1)="%",0.01*VALUE(LEFT(G315,LEN(G315)-1)),IF(RIGHT(G315,1)="k",1000*VALUE(LEFT(G315,LEN(G315)-1)),VALUE(SUBSTITUTE(G315,",",""))))))))),"N/A")</f>
        <v/>
      </c>
      <c r="P315">
        <f>MAX(J315:N315)</f>
        <v/>
      </c>
      <c r="Q315">
        <f>IFERROR(J144+MATCH(P315,J315:N315,0)-1,"")</f>
        <v/>
      </c>
      <c r="R315">
        <f>IF(Q315="","",MIN(J315:N315))</f>
        <v/>
      </c>
      <c r="S315">
        <f>IFERROR(J144+MATCH(R315,J315:N315,0)-1,"")</f>
        <v/>
      </c>
      <c r="T315">
        <f>IFERROR(AVERAGE(J315:N315),"")</f>
        <v/>
      </c>
      <c r="U315">
        <f>IFERROR(STDEV(J315:N315),"")</f>
        <v/>
      </c>
      <c r="V315">
        <f>IFERROR(IF(C315="-","",IF(ISBLANK(B315),"",IF(OR(ISNUMBER(FIND("Growth",B315)),ISNUMBER(FIND("Margin",B315))),"",(J315-T315)/U315))),"")</f>
        <v/>
      </c>
      <c r="W315">
        <f>IFERROR(IF(OR(D315="-",ISBLANK(D315)),"",(K315-T315)/U315),"")</f>
        <v/>
      </c>
      <c r="X315">
        <f>IFERROR(IF(OR(E315="-",ISBLANK(E315)),"",(L315-T315)/U315),"")</f>
        <v/>
      </c>
      <c r="Y315">
        <f>IFERROR(IF(OR(F315="-",ISBLANK(F315)),"",(M315-T315)/U315),"")</f>
        <v/>
      </c>
      <c r="Z315">
        <f>IFERROR(IF(OR(G315="-",ISBLANK(G315)),"",(N315-T315)/U315),"")</f>
        <v/>
      </c>
      <c r="AA315">
        <f>IF(MAX(MAX(V315:Z315),ABS(MIN(V315:Z315)))=ABS(MIN(V315:Z315)),MIN(V315:Z315),MAX(V315:Z315))</f>
        <v/>
      </c>
      <c r="AB315">
        <f>IFERROR(V144+MATCH(AA315,V315:Z315,0)-1,"")</f>
        <v/>
      </c>
      <c r="AC315">
        <f>IF(AB315&lt;&gt;"",IF(S315=AB315,"Low",IF(AB315=Q315,"High","")),"")</f>
        <v/>
      </c>
      <c r="AE315">
        <f>IF(ISNUMBER(MATCH("N/A",J315:N315,0)),"",IFERROR((5 * SUMPRODUCT(J144:N144,J315:N315) - PRODUCT(SUM(J144:N144),SUM(J315:N315))) / ((5 * SUM((J144^2)+(K144^2)+(L144^2)+(M144^2)+(N144^2))) - SUM(J144:N144)^2),""))</f>
        <v/>
      </c>
      <c r="AF315">
        <f>IFERROR(CORREL(J144:N144,J315:N315),"")</f>
        <v/>
      </c>
      <c r="AZ315">
        <f>IF(Q315=S315,0,1)</f>
        <v/>
      </c>
      <c r="BA315">
        <f>IF(AZ315=1,IF(Q315="","",IF(Q315=N144,"Yes","No")),"")</f>
        <v/>
      </c>
      <c r="BB315">
        <f>IF(BA315="Yes",P315,"")</f>
        <v/>
      </c>
      <c r="BC315">
        <f>IF(AZ315=1,IF(S315="","",IF(S315=N144,"Yes","No")),"")</f>
        <v/>
      </c>
      <c r="BD315">
        <f>IF(BC315="Yes",R315,"")</f>
        <v/>
      </c>
      <c r="BE315">
        <f>IFERROR(IF(SIGN(AE315)=1,"Increasing",IF(SIGN(AE315)=-1,"Decreasing","")),"")</f>
        <v/>
      </c>
      <c r="BF315">
        <f>IF(OR(AND(BE315="Increasing",BA315="Yes"),AND(BE315="Decreasing",BC315="Yes")),"Yes","No")</f>
        <v/>
      </c>
      <c r="BG315">
        <f>IF(I315="pos_trend","Yes","No")</f>
        <v/>
      </c>
      <c r="BH315">
        <f>IF(AF315&lt;&gt;"",IF(ABS(AF315)&gt;0.8,"Yes","No"),"")</f>
        <v/>
      </c>
    </row>
    <row r="316" spans="1:60">
      <c s="1" r="A316" t="n">
        <v>4</v>
      </c>
      <c r="B316" t="s">
        <v>818</v>
      </c>
      <c r="C316" t="s">
        <v>622</v>
      </c>
      <c r="D316" t="s">
        <v>2276</v>
      </c>
      <c r="E316" t="s">
        <v>2277</v>
      </c>
      <c r="F316" t="s">
        <v>2278</v>
      </c>
      <c r="G316" t="s">
        <v>2279</v>
      </c>
      <c r="H316" t="s"/>
      <c r="I316">
        <f>IF(AND(K316&gt; J316, L316&gt; K316, M316&gt; L316, N316&gt; M316), "pos_trend", IF(AND(K316&lt; J316, L316&lt; K316, M316&lt; L316, N316&lt; M316), "neg_trend", "N/A"))</f>
        <v/>
      </c>
      <c r="J316">
        <f>IFERROR(IF(TRIM(C316)="-", "N/A", IF(RIGHT(C316,1)=")",IF(RIGHT(C316,2)="T)",-1000000000000*VALUE(MID(C316,2,LEN(C316)-3)),IF(RIGHT(C316,2)="M)",-1000000*VALUE(MID(C316,2,LEN(C316)-3)),IF(RIGHT(C316,2)="B)",-1000000000*VALUE(MID(C316,2,LEN(C316)-3)),IF(RIGHT(C316,2)="k)",-1000*VALUE(MID(C316,2,LEN(C316)-3)),VALUE(SUBSTITUTE(C316,",","")))))),IF(RIGHT(C316,1)="T",1000000000000*VALUE(LEFT(C316,LEN(C316)-1)),IF(RIGHT(C316,1)="M",1000000*VALUE(LEFT(C316,LEN(C316)-1)),IF(RIGHT(C316,1)="B",1000000000*VALUE(LEFT(C316,LEN(C316)-1)),IF(RIGHT(C316,1)="%",0.01*VALUE(LEFT(C316,LEN(C316)-1)),IF(RIGHT(C316,1)="k",1000*VALUE(LEFT(C316,LEN(C316)-1)),VALUE(SUBSTITUTE(C316,",",""))))))))),"N/A")</f>
        <v/>
      </c>
      <c r="K316">
        <f>IFERROR(IF(TRIM(D316)="-", "N/A", IF(RIGHT(D316,1)=")",IF(RIGHT(D316,2)="T)",-1000000000000*VALUE(MID(D316,2,LEN(D316)-3)),IF(RIGHT(D316,2)="M)",-1000000*VALUE(MID(D316,2,LEN(D316)-3)),IF(RIGHT(D316,2)="B)",-1000000000*VALUE(MID(D316,2,LEN(D316)-3)),IF(RIGHT(D316,2)="k)",-1000*VALUE(MID(D316,2,LEN(D316)-3)),VALUE(SUBSTITUTE(D316,",","")))))),IF(RIGHT(D316,1)="T",1000000000000*VALUE(LEFT(D316,LEN(D316)-1)),IF(RIGHT(D316,1)="M",1000000*VALUE(LEFT(D316,LEN(D316)-1)),IF(RIGHT(D316,1)="B",1000000000*VALUE(LEFT(D316,LEN(D316)-1)),IF(RIGHT(D316,1)="%",0.01*VALUE(LEFT(D316,LEN(D316)-1)),IF(RIGHT(D316,1)="k",1000*VALUE(LEFT(D316,LEN(D316)-1)),VALUE(SUBSTITUTE(D316,",",""))))))))),"N/A")</f>
        <v/>
      </c>
      <c r="L316">
        <f>IFERROR(IF(TRIM(E316)="-", "N/A", IF(RIGHT(E316,1)=")",IF(RIGHT(E316,2)="T)",-1000000000000*VALUE(MID(E316,2,LEN(E316)-3)),IF(RIGHT(E316,2)="M)",-1000000*VALUE(MID(E316,2,LEN(E316)-3)),IF(RIGHT(E316,2)="B)",-1000000000*VALUE(MID(E316,2,LEN(E316)-3)),IF(RIGHT(E316,2)="k)",-1000*VALUE(MID(E316,2,LEN(E316)-3)),VALUE(SUBSTITUTE(E316,",","")))))),IF(RIGHT(E316,1)="T",1000000000000*VALUE(LEFT(E316,LEN(E316)-1)),IF(RIGHT(E316,1)="M",1000000*VALUE(LEFT(E316,LEN(E316)-1)),IF(RIGHT(E316,1)="B",1000000000*VALUE(LEFT(E316,LEN(E316)-1)),IF(RIGHT(E316,1)="%",0.01*VALUE(LEFT(E316,LEN(E316)-1)),IF(RIGHT(E316,1)="k",1000*VALUE(LEFT(E316,LEN(E316)-1)),VALUE(SUBSTITUTE(E316,",",""))))))))),"N/A")</f>
        <v/>
      </c>
      <c r="M316">
        <f>IFERROR(IF(TRIM(F316)="-", "N/A", IF(RIGHT(F316,1)=")",IF(RIGHT(F316,2)="T)",-1000000000000*VALUE(MID(F316,2,LEN(F316)-3)),IF(RIGHT(F316,2)="M)",-1000000*VALUE(MID(F316,2,LEN(F316)-3)),IF(RIGHT(F316,2)="B)",-1000000000*VALUE(MID(F316,2,LEN(F316)-3)),IF(RIGHT(F316,2)="k)",-1000*VALUE(MID(F316,2,LEN(F316)-3)),VALUE(SUBSTITUTE(F316,",","")))))),IF(RIGHT(F316,1)="T",1000000000000*VALUE(LEFT(F316,LEN(F316)-1)),IF(RIGHT(F316,1)="M",1000000*VALUE(LEFT(F316,LEN(F316)-1)),IF(RIGHT(F316,1)="B",1000000000*VALUE(LEFT(F316,LEN(F316)-1)),IF(RIGHT(F316,1)="%",0.01*VALUE(LEFT(F316,LEN(F316)-1)),IF(RIGHT(F316,1)="k",1000*VALUE(LEFT(F316,LEN(F316)-1)),VALUE(SUBSTITUTE(F316,",",""))))))))),"N/A")</f>
        <v/>
      </c>
      <c r="N316">
        <f>IFERROR(IF(TRIM(G316)="-", "N/A", IF(RIGHT(G316,1)=")",IF(RIGHT(G316,2)="T)",-1000000000000*VALUE(MID(G316,2,LEN(G316)-3)),IF(RIGHT(G316,2)="M)",-1000000*VALUE(MID(G316,2,LEN(G316)-3)),IF(RIGHT(G316,2)="B)",-1000000000*VALUE(MID(G316,2,LEN(G316)-3)),IF(RIGHT(G316,2)="k)",-1000*VALUE(MID(G316,2,LEN(G316)-3)),VALUE(SUBSTITUTE(G316,",","")))))),IF(RIGHT(G316,1)="T",1000000000000*VALUE(LEFT(G316,LEN(G316)-1)),IF(RIGHT(G316,1)="M",1000000*VALUE(LEFT(G316,LEN(G316)-1)),IF(RIGHT(G316,1)="B",1000000000*VALUE(LEFT(G316,LEN(G316)-1)),IF(RIGHT(G316,1)="%",0.01*VALUE(LEFT(G316,LEN(G316)-1)),IF(RIGHT(G316,1)="k",1000*VALUE(LEFT(G316,LEN(G316)-1)),VALUE(SUBSTITUTE(G316,",",""))))))))),"N/A")</f>
        <v/>
      </c>
      <c r="P316">
        <f>MAX(J316:N316)</f>
        <v/>
      </c>
      <c r="Q316">
        <f>IFERROR(J144+MATCH(P316,J316:N316,0)-1,"")</f>
        <v/>
      </c>
      <c r="R316">
        <f>IF(Q316="","",MIN(J316:N316))</f>
        <v/>
      </c>
      <c r="S316">
        <f>IFERROR(J144+MATCH(R316,J316:N316,0)-1,"")</f>
        <v/>
      </c>
      <c r="T316">
        <f>IFERROR(AVERAGE(J316:N316),"")</f>
        <v/>
      </c>
      <c r="U316">
        <f>IFERROR(STDEV(J316:N316),"")</f>
        <v/>
      </c>
      <c r="V316">
        <f>IFERROR(IF(C316="-","",IF(ISBLANK(B316),"",IF(OR(ISNUMBER(FIND("Growth",B316)),ISNUMBER(FIND("Margin",B316))),"",(J316-T316)/U316))),"")</f>
        <v/>
      </c>
      <c r="W316">
        <f>IFERROR(IF(OR(D316="-",ISBLANK(D316)),"",(K316-T316)/U316),"")</f>
        <v/>
      </c>
      <c r="X316">
        <f>IFERROR(IF(OR(E316="-",ISBLANK(E316)),"",(L316-T316)/U316),"")</f>
        <v/>
      </c>
      <c r="Y316">
        <f>IFERROR(IF(OR(F316="-",ISBLANK(F316)),"",(M316-T316)/U316),"")</f>
        <v/>
      </c>
      <c r="Z316">
        <f>IFERROR(IF(OR(G316="-",ISBLANK(G316)),"",(N316-T316)/U316),"")</f>
        <v/>
      </c>
      <c r="AA316">
        <f>IF(MAX(MAX(V316:Z316),ABS(MIN(V316:Z316)))=ABS(MIN(V316:Z316)),MIN(V316:Z316),MAX(V316:Z316))</f>
        <v/>
      </c>
      <c r="AB316">
        <f>IFERROR(V144+MATCH(AA316,V316:Z316,0)-1,"")</f>
        <v/>
      </c>
      <c r="AC316">
        <f>IF(AB316&lt;&gt;"",IF(S316=AB316,"Low",IF(AB316=Q316,"High","")),"")</f>
        <v/>
      </c>
      <c r="AE316">
        <f>IF(ISNUMBER(MATCH("N/A",J316:N316,0)),"",IFERROR((5 * SUMPRODUCT(J144:N144,J316:N316) - PRODUCT(SUM(J144:N144),SUM(J316:N316))) / ((5 * SUM((J144^2)+(K144^2)+(L144^2)+(M144^2)+(N144^2))) - SUM(J144:N144)^2),""))</f>
        <v/>
      </c>
      <c r="AF316">
        <f>IFERROR(CORREL(J144:N144,J316:N316),"")</f>
        <v/>
      </c>
      <c r="AZ316">
        <f>IF(Q316=S316,0,1)</f>
        <v/>
      </c>
      <c r="BA316">
        <f>IF(AZ316=1,IF(Q316="","",IF(Q316=N144,"Yes","No")),"")</f>
        <v/>
      </c>
      <c r="BB316">
        <f>IF(BA316="Yes",P316,"")</f>
        <v/>
      </c>
      <c r="BC316">
        <f>IF(AZ316=1,IF(S316="","",IF(S316=N144,"Yes","No")),"")</f>
        <v/>
      </c>
      <c r="BD316">
        <f>IF(BC316="Yes",R316,"")</f>
        <v/>
      </c>
      <c r="BE316">
        <f>IFERROR(IF(SIGN(AE316)=1,"Increasing",IF(SIGN(AE316)=-1,"Decreasing","")),"")</f>
        <v/>
      </c>
      <c r="BF316">
        <f>IF(OR(AND(BE316="Increasing",BA316="Yes"),AND(BE316="Decreasing",BC316="Yes")),"Yes","No")</f>
        <v/>
      </c>
      <c r="BG316">
        <f>IF(I316="pos_trend","Yes","No")</f>
        <v/>
      </c>
      <c r="BH316">
        <f>IF(AF316&lt;&gt;"",IF(ABS(AF316)&gt;0.8,"Yes","No"),"")</f>
        <v/>
      </c>
    </row>
    <row r="317" spans="1:60">
      <c s="1" r="A317" t="n">
        <v>5</v>
      </c>
      <c r="B317" t="s">
        <v>824</v>
      </c>
      <c r="C317" t="s">
        <v>2280</v>
      </c>
      <c r="D317" t="s">
        <v>2281</v>
      </c>
      <c r="E317" t="s">
        <v>2282</v>
      </c>
      <c r="F317" t="s">
        <v>2283</v>
      </c>
      <c r="G317" t="s">
        <v>2284</v>
      </c>
      <c r="H317" t="s"/>
      <c r="I317">
        <f>IF(AND(K317&gt; J317, L317&gt; K317, M317&gt; L317, N317&gt; M317), "pos_trend", IF(AND(K317&lt; J317, L317&lt; K317, M317&lt; L317, N317&lt; M317), "neg_trend", "N/A"))</f>
        <v/>
      </c>
      <c r="J317">
        <f>IFERROR(IF(TRIM(C317)="-", "N/A", IF(RIGHT(C317,1)=")",IF(RIGHT(C317,2)="T)",-1000000000000*VALUE(MID(C317,2,LEN(C317)-3)),IF(RIGHT(C317,2)="M)",-1000000*VALUE(MID(C317,2,LEN(C317)-3)),IF(RIGHT(C317,2)="B)",-1000000000*VALUE(MID(C317,2,LEN(C317)-3)),IF(RIGHT(C317,2)="k)",-1000*VALUE(MID(C317,2,LEN(C317)-3)),VALUE(SUBSTITUTE(C317,",","")))))),IF(RIGHT(C317,1)="T",1000000000000*VALUE(LEFT(C317,LEN(C317)-1)),IF(RIGHT(C317,1)="M",1000000*VALUE(LEFT(C317,LEN(C317)-1)),IF(RIGHT(C317,1)="B",1000000000*VALUE(LEFT(C317,LEN(C317)-1)),IF(RIGHT(C317,1)="%",0.01*VALUE(LEFT(C317,LEN(C317)-1)),IF(RIGHT(C317,1)="k",1000*VALUE(LEFT(C317,LEN(C317)-1)),VALUE(SUBSTITUTE(C317,",",""))))))))),"N/A")</f>
        <v/>
      </c>
      <c r="K317">
        <f>IFERROR(IF(TRIM(D317)="-", "N/A", IF(RIGHT(D317,1)=")",IF(RIGHT(D317,2)="T)",-1000000000000*VALUE(MID(D317,2,LEN(D317)-3)),IF(RIGHT(D317,2)="M)",-1000000*VALUE(MID(D317,2,LEN(D317)-3)),IF(RIGHT(D317,2)="B)",-1000000000*VALUE(MID(D317,2,LEN(D317)-3)),IF(RIGHT(D317,2)="k)",-1000*VALUE(MID(D317,2,LEN(D317)-3)),VALUE(SUBSTITUTE(D317,",","")))))),IF(RIGHT(D317,1)="T",1000000000000*VALUE(LEFT(D317,LEN(D317)-1)),IF(RIGHT(D317,1)="M",1000000*VALUE(LEFT(D317,LEN(D317)-1)),IF(RIGHT(D317,1)="B",1000000000*VALUE(LEFT(D317,LEN(D317)-1)),IF(RIGHT(D317,1)="%",0.01*VALUE(LEFT(D317,LEN(D317)-1)),IF(RIGHT(D317,1)="k",1000*VALUE(LEFT(D317,LEN(D317)-1)),VALUE(SUBSTITUTE(D317,",",""))))))))),"N/A")</f>
        <v/>
      </c>
      <c r="L317">
        <f>IFERROR(IF(TRIM(E317)="-", "N/A", IF(RIGHT(E317,1)=")",IF(RIGHT(E317,2)="T)",-1000000000000*VALUE(MID(E317,2,LEN(E317)-3)),IF(RIGHT(E317,2)="M)",-1000000*VALUE(MID(E317,2,LEN(E317)-3)),IF(RIGHT(E317,2)="B)",-1000000000*VALUE(MID(E317,2,LEN(E317)-3)),IF(RIGHT(E317,2)="k)",-1000*VALUE(MID(E317,2,LEN(E317)-3)),VALUE(SUBSTITUTE(E317,",","")))))),IF(RIGHT(E317,1)="T",1000000000000*VALUE(LEFT(E317,LEN(E317)-1)),IF(RIGHT(E317,1)="M",1000000*VALUE(LEFT(E317,LEN(E317)-1)),IF(RIGHT(E317,1)="B",1000000000*VALUE(LEFT(E317,LEN(E317)-1)),IF(RIGHT(E317,1)="%",0.01*VALUE(LEFT(E317,LEN(E317)-1)),IF(RIGHT(E317,1)="k",1000*VALUE(LEFT(E317,LEN(E317)-1)),VALUE(SUBSTITUTE(E317,",",""))))))))),"N/A")</f>
        <v/>
      </c>
      <c r="M317">
        <f>IFERROR(IF(TRIM(F317)="-", "N/A", IF(RIGHT(F317,1)=")",IF(RIGHT(F317,2)="T)",-1000000000000*VALUE(MID(F317,2,LEN(F317)-3)),IF(RIGHT(F317,2)="M)",-1000000*VALUE(MID(F317,2,LEN(F317)-3)),IF(RIGHT(F317,2)="B)",-1000000000*VALUE(MID(F317,2,LEN(F317)-3)),IF(RIGHT(F317,2)="k)",-1000*VALUE(MID(F317,2,LEN(F317)-3)),VALUE(SUBSTITUTE(F317,",","")))))),IF(RIGHT(F317,1)="T",1000000000000*VALUE(LEFT(F317,LEN(F317)-1)),IF(RIGHT(F317,1)="M",1000000*VALUE(LEFT(F317,LEN(F317)-1)),IF(RIGHT(F317,1)="B",1000000000*VALUE(LEFT(F317,LEN(F317)-1)),IF(RIGHT(F317,1)="%",0.01*VALUE(LEFT(F317,LEN(F317)-1)),IF(RIGHT(F317,1)="k",1000*VALUE(LEFT(F317,LEN(F317)-1)),VALUE(SUBSTITUTE(F317,",",""))))))))),"N/A")</f>
        <v/>
      </c>
      <c r="N317">
        <f>IFERROR(IF(TRIM(G317)="-", "N/A", IF(RIGHT(G317,1)=")",IF(RIGHT(G317,2)="T)",-1000000000000*VALUE(MID(G317,2,LEN(G317)-3)),IF(RIGHT(G317,2)="M)",-1000000*VALUE(MID(G317,2,LEN(G317)-3)),IF(RIGHT(G317,2)="B)",-1000000000*VALUE(MID(G317,2,LEN(G317)-3)),IF(RIGHT(G317,2)="k)",-1000*VALUE(MID(G317,2,LEN(G317)-3)),VALUE(SUBSTITUTE(G317,",","")))))),IF(RIGHT(G317,1)="T",1000000000000*VALUE(LEFT(G317,LEN(G317)-1)),IF(RIGHT(G317,1)="M",1000000*VALUE(LEFT(G317,LEN(G317)-1)),IF(RIGHT(G317,1)="B",1000000000*VALUE(LEFT(G317,LEN(G317)-1)),IF(RIGHT(G317,1)="%",0.01*VALUE(LEFT(G317,LEN(G317)-1)),IF(RIGHT(G317,1)="k",1000*VALUE(LEFT(G317,LEN(G317)-1)),VALUE(SUBSTITUTE(G317,",",""))))))))),"N/A")</f>
        <v/>
      </c>
      <c r="P317">
        <f>MAX(J317:N317)</f>
        <v/>
      </c>
      <c r="Q317">
        <f>IFERROR(J144+MATCH(P317,J317:N317,0)-1,"")</f>
        <v/>
      </c>
      <c r="R317">
        <f>IF(Q317="","",MIN(J317:N317))</f>
        <v/>
      </c>
      <c r="S317">
        <f>IFERROR(J144+MATCH(R317,J317:N317,0)-1,"")</f>
        <v/>
      </c>
      <c r="T317">
        <f>IFERROR(AVERAGE(J317:N317),"")</f>
        <v/>
      </c>
      <c r="U317">
        <f>IFERROR(STDEV(J317:N317),"")</f>
        <v/>
      </c>
      <c r="V317">
        <f>IFERROR(IF(C317="-","",IF(ISBLANK(B317),"",IF(OR(ISNUMBER(FIND("Growth",B317)),ISNUMBER(FIND("Margin",B317))),"",(J317-T317)/U317))),"")</f>
        <v/>
      </c>
      <c r="W317">
        <f>IFERROR(IF(OR(D317="-",ISBLANK(D317)),"",(K317-T317)/U317),"")</f>
        <v/>
      </c>
      <c r="X317">
        <f>IFERROR(IF(OR(E317="-",ISBLANK(E317)),"",(L317-T317)/U317),"")</f>
        <v/>
      </c>
      <c r="Y317">
        <f>IFERROR(IF(OR(F317="-",ISBLANK(F317)),"",(M317-T317)/U317),"")</f>
        <v/>
      </c>
      <c r="Z317">
        <f>IFERROR(IF(OR(G317="-",ISBLANK(G317)),"",(N317-T317)/U317),"")</f>
        <v/>
      </c>
      <c r="AA317">
        <f>IF(MAX(MAX(V317:Z317),ABS(MIN(V317:Z317)))=ABS(MIN(V317:Z317)),MIN(V317:Z317),MAX(V317:Z317))</f>
        <v/>
      </c>
      <c r="AB317">
        <f>IFERROR(V144+MATCH(AA317,V317:Z317,0)-1,"")</f>
        <v/>
      </c>
      <c r="AC317">
        <f>IF(AB317&lt;&gt;"",IF(S317=AB317,"Low",IF(AB317=Q317,"High","")),"")</f>
        <v/>
      </c>
      <c r="AE317">
        <f>IF(ISNUMBER(MATCH("N/A",J317:N317,0)),"",IFERROR((5 * SUMPRODUCT(J144:N144,J317:N317) - PRODUCT(SUM(J144:N144),SUM(J317:N317))) / ((5 * SUM((J144^2)+(K144^2)+(L144^2)+(M144^2)+(N144^2))) - SUM(J144:N144)^2),""))</f>
        <v/>
      </c>
      <c r="AF317">
        <f>IFERROR(CORREL(J144:N144,J317:N317),"")</f>
        <v/>
      </c>
      <c r="AZ317">
        <f>IF(Q317=S317,0,1)</f>
        <v/>
      </c>
      <c r="BA317">
        <f>IF(AZ317=1,IF(Q317="","",IF(Q317=N144,"Yes","No")),"")</f>
        <v/>
      </c>
      <c r="BB317">
        <f>IF(BA317="Yes",P317,"")</f>
        <v/>
      </c>
      <c r="BC317">
        <f>IF(AZ317=1,IF(S317="","",IF(S317=N144,"Yes","No")),"")</f>
        <v/>
      </c>
      <c r="BD317">
        <f>IF(BC317="Yes",R317,"")</f>
        <v/>
      </c>
      <c r="BE317">
        <f>IFERROR(IF(SIGN(AE317)=1,"Increasing",IF(SIGN(AE317)=-1,"Decreasing","")),"")</f>
        <v/>
      </c>
      <c r="BF317">
        <f>IF(OR(AND(BE317="Increasing",BA317="Yes"),AND(BE317="Decreasing",BC317="Yes")),"Yes","No")</f>
        <v/>
      </c>
      <c r="BG317">
        <f>IF(I317="pos_trend","Yes","No")</f>
        <v/>
      </c>
      <c r="BH317">
        <f>IF(AF317&lt;&gt;"",IF(ABS(AF317)&gt;0.8,"Yes","No"),"")</f>
        <v/>
      </c>
    </row>
    <row r="318" spans="1:60">
      <c s="1" r="A318" t="n">
        <v>6</v>
      </c>
      <c r="B318" t="s">
        <v>830</v>
      </c>
      <c r="C318" t="s">
        <v>2285</v>
      </c>
      <c r="D318" t="s">
        <v>2286</v>
      </c>
      <c r="E318" t="s">
        <v>2287</v>
      </c>
      <c r="F318" t="s">
        <v>2288</v>
      </c>
      <c r="G318" t="s">
        <v>2289</v>
      </c>
      <c r="H318" t="s"/>
      <c r="I318">
        <f>IF(AND(K318&gt; J318, L318&gt; K318, M318&gt; L318, N318&gt; M318), "pos_trend", IF(AND(K318&lt; J318, L318&lt; K318, M318&lt; L318, N318&lt; M318), "neg_trend", "N/A"))</f>
        <v/>
      </c>
      <c r="J318">
        <f>IFERROR(IF(TRIM(C318)="-", "N/A", IF(RIGHT(C318,1)=")",IF(RIGHT(C318,2)="T)",-1000000000000*VALUE(MID(C318,2,LEN(C318)-3)),IF(RIGHT(C318,2)="M)",-1000000*VALUE(MID(C318,2,LEN(C318)-3)),IF(RIGHT(C318,2)="B)",-1000000000*VALUE(MID(C318,2,LEN(C318)-3)),IF(RIGHT(C318,2)="k)",-1000*VALUE(MID(C318,2,LEN(C318)-3)),VALUE(SUBSTITUTE(C318,",","")))))),IF(RIGHT(C318,1)="T",1000000000000*VALUE(LEFT(C318,LEN(C318)-1)),IF(RIGHT(C318,1)="M",1000000*VALUE(LEFT(C318,LEN(C318)-1)),IF(RIGHT(C318,1)="B",1000000000*VALUE(LEFT(C318,LEN(C318)-1)),IF(RIGHT(C318,1)="%",0.01*VALUE(LEFT(C318,LEN(C318)-1)),IF(RIGHT(C318,1)="k",1000*VALUE(LEFT(C318,LEN(C318)-1)),VALUE(SUBSTITUTE(C318,",",""))))))))),"N/A")</f>
        <v/>
      </c>
      <c r="K318">
        <f>IFERROR(IF(TRIM(D318)="-", "N/A", IF(RIGHT(D318,1)=")",IF(RIGHT(D318,2)="T)",-1000000000000*VALUE(MID(D318,2,LEN(D318)-3)),IF(RIGHT(D318,2)="M)",-1000000*VALUE(MID(D318,2,LEN(D318)-3)),IF(RIGHT(D318,2)="B)",-1000000000*VALUE(MID(D318,2,LEN(D318)-3)),IF(RIGHT(D318,2)="k)",-1000*VALUE(MID(D318,2,LEN(D318)-3)),VALUE(SUBSTITUTE(D318,",","")))))),IF(RIGHT(D318,1)="T",1000000000000*VALUE(LEFT(D318,LEN(D318)-1)),IF(RIGHT(D318,1)="M",1000000*VALUE(LEFT(D318,LEN(D318)-1)),IF(RIGHT(D318,1)="B",1000000000*VALUE(LEFT(D318,LEN(D318)-1)),IF(RIGHT(D318,1)="%",0.01*VALUE(LEFT(D318,LEN(D318)-1)),IF(RIGHT(D318,1)="k",1000*VALUE(LEFT(D318,LEN(D318)-1)),VALUE(SUBSTITUTE(D318,",",""))))))))),"N/A")</f>
        <v/>
      </c>
      <c r="L318">
        <f>IFERROR(IF(TRIM(E318)="-", "N/A", IF(RIGHT(E318,1)=")",IF(RIGHT(E318,2)="T)",-1000000000000*VALUE(MID(E318,2,LEN(E318)-3)),IF(RIGHT(E318,2)="M)",-1000000*VALUE(MID(E318,2,LEN(E318)-3)),IF(RIGHT(E318,2)="B)",-1000000000*VALUE(MID(E318,2,LEN(E318)-3)),IF(RIGHT(E318,2)="k)",-1000*VALUE(MID(E318,2,LEN(E318)-3)),VALUE(SUBSTITUTE(E318,",","")))))),IF(RIGHT(E318,1)="T",1000000000000*VALUE(LEFT(E318,LEN(E318)-1)),IF(RIGHT(E318,1)="M",1000000*VALUE(LEFT(E318,LEN(E318)-1)),IF(RIGHT(E318,1)="B",1000000000*VALUE(LEFT(E318,LEN(E318)-1)),IF(RIGHT(E318,1)="%",0.01*VALUE(LEFT(E318,LEN(E318)-1)),IF(RIGHT(E318,1)="k",1000*VALUE(LEFT(E318,LEN(E318)-1)),VALUE(SUBSTITUTE(E318,",",""))))))))),"N/A")</f>
        <v/>
      </c>
      <c r="M318">
        <f>IFERROR(IF(TRIM(F318)="-", "N/A", IF(RIGHT(F318,1)=")",IF(RIGHT(F318,2)="T)",-1000000000000*VALUE(MID(F318,2,LEN(F318)-3)),IF(RIGHT(F318,2)="M)",-1000000*VALUE(MID(F318,2,LEN(F318)-3)),IF(RIGHT(F318,2)="B)",-1000000000*VALUE(MID(F318,2,LEN(F318)-3)),IF(RIGHT(F318,2)="k)",-1000*VALUE(MID(F318,2,LEN(F318)-3)),VALUE(SUBSTITUTE(F318,",","")))))),IF(RIGHT(F318,1)="T",1000000000000*VALUE(LEFT(F318,LEN(F318)-1)),IF(RIGHT(F318,1)="M",1000000*VALUE(LEFT(F318,LEN(F318)-1)),IF(RIGHT(F318,1)="B",1000000000*VALUE(LEFT(F318,LEN(F318)-1)),IF(RIGHT(F318,1)="%",0.01*VALUE(LEFT(F318,LEN(F318)-1)),IF(RIGHT(F318,1)="k",1000*VALUE(LEFT(F318,LEN(F318)-1)),VALUE(SUBSTITUTE(F318,",",""))))))))),"N/A")</f>
        <v/>
      </c>
      <c r="N318">
        <f>IFERROR(IF(TRIM(G318)="-", "N/A", IF(RIGHT(G318,1)=")",IF(RIGHT(G318,2)="T)",-1000000000000*VALUE(MID(G318,2,LEN(G318)-3)),IF(RIGHT(G318,2)="M)",-1000000*VALUE(MID(G318,2,LEN(G318)-3)),IF(RIGHT(G318,2)="B)",-1000000000*VALUE(MID(G318,2,LEN(G318)-3)),IF(RIGHT(G318,2)="k)",-1000*VALUE(MID(G318,2,LEN(G318)-3)),VALUE(SUBSTITUTE(G318,",","")))))),IF(RIGHT(G318,1)="T",1000000000000*VALUE(LEFT(G318,LEN(G318)-1)),IF(RIGHT(G318,1)="M",1000000*VALUE(LEFT(G318,LEN(G318)-1)),IF(RIGHT(G318,1)="B",1000000000*VALUE(LEFT(G318,LEN(G318)-1)),IF(RIGHT(G318,1)="%",0.01*VALUE(LEFT(G318,LEN(G318)-1)),IF(RIGHT(G318,1)="k",1000*VALUE(LEFT(G318,LEN(G318)-1)),VALUE(SUBSTITUTE(G318,",",""))))))))),"N/A")</f>
        <v/>
      </c>
      <c r="P318">
        <f>MAX(J318:N318)</f>
        <v/>
      </c>
      <c r="Q318">
        <f>IFERROR(J144+MATCH(P318,J318:N318,0)-1,"")</f>
        <v/>
      </c>
      <c r="R318">
        <f>IF(Q318="","",MIN(J318:N318))</f>
        <v/>
      </c>
      <c r="S318">
        <f>IFERROR(J144+MATCH(R318,J318:N318,0)-1,"")</f>
        <v/>
      </c>
      <c r="T318">
        <f>IFERROR(AVERAGE(J318:N318),"")</f>
        <v/>
      </c>
      <c r="U318">
        <f>IFERROR(STDEV(J318:N318),"")</f>
        <v/>
      </c>
      <c r="V318">
        <f>IFERROR(IF(C318="-","",IF(ISBLANK(B318),"",IF(OR(ISNUMBER(FIND("Growth",B318)),ISNUMBER(FIND("Margin",B318))),"",(J318-T318)/U318))),"")</f>
        <v/>
      </c>
      <c r="W318">
        <f>IFERROR(IF(OR(D318="-",ISBLANK(D318)),"",(K318-T318)/U318),"")</f>
        <v/>
      </c>
      <c r="X318">
        <f>IFERROR(IF(OR(E318="-",ISBLANK(E318)),"",(L318-T318)/U318),"")</f>
        <v/>
      </c>
      <c r="Y318">
        <f>IFERROR(IF(OR(F318="-",ISBLANK(F318)),"",(M318-T318)/U318),"")</f>
        <v/>
      </c>
      <c r="Z318">
        <f>IFERROR(IF(OR(G318="-",ISBLANK(G318)),"",(N318-T318)/U318),"")</f>
        <v/>
      </c>
      <c r="AA318">
        <f>IF(MAX(MAX(V318:Z318),ABS(MIN(V318:Z318)))=ABS(MIN(V318:Z318)),MIN(V318:Z318),MAX(V318:Z318))</f>
        <v/>
      </c>
      <c r="AB318">
        <f>IFERROR(V144+MATCH(AA318,V318:Z318,0)-1,"")</f>
        <v/>
      </c>
      <c r="AC318">
        <f>IF(AB318&lt;&gt;"",IF(S318=AB318,"Low",IF(AB318=Q318,"High","")),"")</f>
        <v/>
      </c>
      <c r="AE318">
        <f>IF(ISNUMBER(MATCH("N/A",J318:N318,0)),"",IFERROR((5 * SUMPRODUCT(J144:N144,J318:N318) - PRODUCT(SUM(J144:N144),SUM(J318:N318))) / ((5 * SUM((J144^2)+(K144^2)+(L144^2)+(M144^2)+(N144^2))) - SUM(J144:N144)^2),""))</f>
        <v/>
      </c>
      <c r="AF318">
        <f>IFERROR(CORREL(J144:N144,J318:N318),"")</f>
        <v/>
      </c>
      <c r="AZ318">
        <f>IF(Q318=S318,0,1)</f>
        <v/>
      </c>
      <c r="BA318">
        <f>IF(AZ318=1,IF(Q318="","",IF(Q318=N144,"Yes","No")),"")</f>
        <v/>
      </c>
      <c r="BB318">
        <f>IF(BA318="Yes",P318,"")</f>
        <v/>
      </c>
      <c r="BC318">
        <f>IF(AZ318=1,IF(S318="","",IF(S318=N144,"Yes","No")),"")</f>
        <v/>
      </c>
      <c r="BD318">
        <f>IF(BC318="Yes",R318,"")</f>
        <v/>
      </c>
      <c r="BE318">
        <f>IFERROR(IF(SIGN(AE318)=1,"Increasing",IF(SIGN(AE318)=-1,"Decreasing","")),"")</f>
        <v/>
      </c>
      <c r="BF318">
        <f>IF(OR(AND(BE318="Increasing",BA318="Yes"),AND(BE318="Decreasing",BC318="Yes")),"Yes","No")</f>
        <v/>
      </c>
      <c r="BG318">
        <f>IF(I318="pos_trend","Yes","No")</f>
        <v/>
      </c>
      <c r="BH318">
        <f>IF(AF318&lt;&gt;"",IF(ABS(AF318)&gt;0.8,"Yes","No"),"")</f>
        <v/>
      </c>
    </row>
    <row r="319" spans="1:60">
      <c s="1" r="A319" t="n">
        <v>7</v>
      </c>
      <c r="B319" t="s">
        <v>836</v>
      </c>
      <c r="C319" t="s">
        <v>264</v>
      </c>
      <c r="D319" t="s">
        <v>264</v>
      </c>
      <c r="E319" t="s">
        <v>264</v>
      </c>
      <c r="F319" t="s">
        <v>264</v>
      </c>
      <c r="G319" t="s">
        <v>264</v>
      </c>
      <c r="H319" t="s"/>
      <c r="I319">
        <f>IF(AND(K319&gt; J319, L319&gt; K319, M319&gt; L319, N319&gt; M319), "pos_trend", IF(AND(K319&lt; J319, L319&lt; K319, M319&lt; L319, N319&lt; M319), "neg_trend", "N/A"))</f>
        <v/>
      </c>
      <c r="J319">
        <f>IFERROR(IF(TRIM(C319)="-", "N/A", IF(RIGHT(C319,1)=")",IF(RIGHT(C319,2)="T)",-1000000000000*VALUE(MID(C319,2,LEN(C319)-3)),IF(RIGHT(C319,2)="M)",-1000000*VALUE(MID(C319,2,LEN(C319)-3)),IF(RIGHT(C319,2)="B)",-1000000000*VALUE(MID(C319,2,LEN(C319)-3)),IF(RIGHT(C319,2)="k)",-1000*VALUE(MID(C319,2,LEN(C319)-3)),VALUE(SUBSTITUTE(C319,",","")))))),IF(RIGHT(C319,1)="T",1000000000000*VALUE(LEFT(C319,LEN(C319)-1)),IF(RIGHT(C319,1)="M",1000000*VALUE(LEFT(C319,LEN(C319)-1)),IF(RIGHT(C319,1)="B",1000000000*VALUE(LEFT(C319,LEN(C319)-1)),IF(RIGHT(C319,1)="%",0.01*VALUE(LEFT(C319,LEN(C319)-1)),IF(RIGHT(C319,1)="k",1000*VALUE(LEFT(C319,LEN(C319)-1)),VALUE(SUBSTITUTE(C319,",",""))))))))),"N/A")</f>
        <v/>
      </c>
      <c r="K319">
        <f>IFERROR(IF(TRIM(D319)="-", "N/A", IF(RIGHT(D319,1)=")",IF(RIGHT(D319,2)="T)",-1000000000000*VALUE(MID(D319,2,LEN(D319)-3)),IF(RIGHT(D319,2)="M)",-1000000*VALUE(MID(D319,2,LEN(D319)-3)),IF(RIGHT(D319,2)="B)",-1000000000*VALUE(MID(D319,2,LEN(D319)-3)),IF(RIGHT(D319,2)="k)",-1000*VALUE(MID(D319,2,LEN(D319)-3)),VALUE(SUBSTITUTE(D319,",","")))))),IF(RIGHT(D319,1)="T",1000000000000*VALUE(LEFT(D319,LEN(D319)-1)),IF(RIGHT(D319,1)="M",1000000*VALUE(LEFT(D319,LEN(D319)-1)),IF(RIGHT(D319,1)="B",1000000000*VALUE(LEFT(D319,LEN(D319)-1)),IF(RIGHT(D319,1)="%",0.01*VALUE(LEFT(D319,LEN(D319)-1)),IF(RIGHT(D319,1)="k",1000*VALUE(LEFT(D319,LEN(D319)-1)),VALUE(SUBSTITUTE(D319,",",""))))))))),"N/A")</f>
        <v/>
      </c>
      <c r="L319">
        <f>IFERROR(IF(TRIM(E319)="-", "N/A", IF(RIGHT(E319,1)=")",IF(RIGHT(E319,2)="T)",-1000000000000*VALUE(MID(E319,2,LEN(E319)-3)),IF(RIGHT(E319,2)="M)",-1000000*VALUE(MID(E319,2,LEN(E319)-3)),IF(RIGHT(E319,2)="B)",-1000000000*VALUE(MID(E319,2,LEN(E319)-3)),IF(RIGHT(E319,2)="k)",-1000*VALUE(MID(E319,2,LEN(E319)-3)),VALUE(SUBSTITUTE(E319,",","")))))),IF(RIGHT(E319,1)="T",1000000000000*VALUE(LEFT(E319,LEN(E319)-1)),IF(RIGHT(E319,1)="M",1000000*VALUE(LEFT(E319,LEN(E319)-1)),IF(RIGHT(E319,1)="B",1000000000*VALUE(LEFT(E319,LEN(E319)-1)),IF(RIGHT(E319,1)="%",0.01*VALUE(LEFT(E319,LEN(E319)-1)),IF(RIGHT(E319,1)="k",1000*VALUE(LEFT(E319,LEN(E319)-1)),VALUE(SUBSTITUTE(E319,",",""))))))))),"N/A")</f>
        <v/>
      </c>
      <c r="M319">
        <f>IFERROR(IF(TRIM(F319)="-", "N/A", IF(RIGHT(F319,1)=")",IF(RIGHT(F319,2)="T)",-1000000000000*VALUE(MID(F319,2,LEN(F319)-3)),IF(RIGHT(F319,2)="M)",-1000000*VALUE(MID(F319,2,LEN(F319)-3)),IF(RIGHT(F319,2)="B)",-1000000000*VALUE(MID(F319,2,LEN(F319)-3)),IF(RIGHT(F319,2)="k)",-1000*VALUE(MID(F319,2,LEN(F319)-3)),VALUE(SUBSTITUTE(F319,",","")))))),IF(RIGHT(F319,1)="T",1000000000000*VALUE(LEFT(F319,LEN(F319)-1)),IF(RIGHT(F319,1)="M",1000000*VALUE(LEFT(F319,LEN(F319)-1)),IF(RIGHT(F319,1)="B",1000000000*VALUE(LEFT(F319,LEN(F319)-1)),IF(RIGHT(F319,1)="%",0.01*VALUE(LEFT(F319,LEN(F319)-1)),IF(RIGHT(F319,1)="k",1000*VALUE(LEFT(F319,LEN(F319)-1)),VALUE(SUBSTITUTE(F319,",",""))))))))),"N/A")</f>
        <v/>
      </c>
      <c r="N319">
        <f>IFERROR(IF(TRIM(G319)="-", "N/A", IF(RIGHT(G319,1)=")",IF(RIGHT(G319,2)="T)",-1000000000000*VALUE(MID(G319,2,LEN(G319)-3)),IF(RIGHT(G319,2)="M)",-1000000*VALUE(MID(G319,2,LEN(G319)-3)),IF(RIGHT(G319,2)="B)",-1000000000*VALUE(MID(G319,2,LEN(G319)-3)),IF(RIGHT(G319,2)="k)",-1000*VALUE(MID(G319,2,LEN(G319)-3)),VALUE(SUBSTITUTE(G319,",","")))))),IF(RIGHT(G319,1)="T",1000000000000*VALUE(LEFT(G319,LEN(G319)-1)),IF(RIGHT(G319,1)="M",1000000*VALUE(LEFT(G319,LEN(G319)-1)),IF(RIGHT(G319,1)="B",1000000000*VALUE(LEFT(G319,LEN(G319)-1)),IF(RIGHT(G319,1)="%",0.01*VALUE(LEFT(G319,LEN(G319)-1)),IF(RIGHT(G319,1)="k",1000*VALUE(LEFT(G319,LEN(G319)-1)),VALUE(SUBSTITUTE(G319,",",""))))))))),"N/A")</f>
        <v/>
      </c>
      <c r="P319">
        <f>MAX(J319:N319)</f>
        <v/>
      </c>
      <c r="Q319">
        <f>IFERROR(J144+MATCH(P319,J319:N319,0)-1,"")</f>
        <v/>
      </c>
      <c r="R319">
        <f>IF(Q319="","",MIN(J319:N319))</f>
        <v/>
      </c>
      <c r="S319">
        <f>IFERROR(J144+MATCH(R319,J319:N319,0)-1,"")</f>
        <v/>
      </c>
      <c r="T319">
        <f>IFERROR(AVERAGE(J319:N319),"")</f>
        <v/>
      </c>
      <c r="U319">
        <f>IFERROR(STDEV(J319:N319),"")</f>
        <v/>
      </c>
      <c r="V319">
        <f>IFERROR(IF(C319="-","",IF(ISBLANK(B319),"",IF(OR(ISNUMBER(FIND("Growth",B319)),ISNUMBER(FIND("Margin",B319))),"",(J319-T319)/U319))),"")</f>
        <v/>
      </c>
      <c r="W319">
        <f>IFERROR(IF(OR(D319="-",ISBLANK(D319)),"",(K319-T319)/U319),"")</f>
        <v/>
      </c>
      <c r="X319">
        <f>IFERROR(IF(OR(E319="-",ISBLANK(E319)),"",(L319-T319)/U319),"")</f>
        <v/>
      </c>
      <c r="Y319">
        <f>IFERROR(IF(OR(F319="-",ISBLANK(F319)),"",(M319-T319)/U319),"")</f>
        <v/>
      </c>
      <c r="Z319">
        <f>IFERROR(IF(OR(G319="-",ISBLANK(G319)),"",(N319-T319)/U319),"")</f>
        <v/>
      </c>
      <c r="AA319">
        <f>IF(MAX(MAX(V319:Z319),ABS(MIN(V319:Z319)))=ABS(MIN(V319:Z319)),MIN(V319:Z319),MAX(V319:Z319))</f>
        <v/>
      </c>
      <c r="AB319">
        <f>IFERROR(V144+MATCH(AA319,V319:Z319,0)-1,"")</f>
        <v/>
      </c>
      <c r="AC319">
        <f>IF(AB319&lt;&gt;"",IF(S319=AB319,"Low",IF(AB319=Q319,"High","")),"")</f>
        <v/>
      </c>
      <c r="AE319">
        <f>IF(ISNUMBER(MATCH("N/A",J319:N319,0)),"",IFERROR((5 * SUMPRODUCT(J144:N144,J319:N319) - PRODUCT(SUM(J144:N144),SUM(J319:N319))) / ((5 * SUM((J144^2)+(K144^2)+(L144^2)+(M144^2)+(N144^2))) - SUM(J144:N144)^2),""))</f>
        <v/>
      </c>
      <c r="AF319">
        <f>IFERROR(CORREL(J144:N144,J319:N319),"")</f>
        <v/>
      </c>
      <c r="AZ319">
        <f>IF(Q319=S319,0,1)</f>
        <v/>
      </c>
      <c r="BA319">
        <f>IF(AZ319=1,IF(Q319="","",IF(Q319=N144,"Yes","No")),"")</f>
        <v/>
      </c>
      <c r="BB319">
        <f>IF(BA319="Yes",P319,"")</f>
        <v/>
      </c>
      <c r="BC319">
        <f>IF(AZ319=1,IF(S319="","",IF(S319=N144,"Yes","No")),"")</f>
        <v/>
      </c>
      <c r="BD319">
        <f>IF(BC319="Yes",R319,"")</f>
        <v/>
      </c>
      <c r="BE319">
        <f>IFERROR(IF(SIGN(AE319)=1,"Increasing",IF(SIGN(AE319)=-1,"Decreasing","")),"")</f>
        <v/>
      </c>
      <c r="BF319">
        <f>IF(OR(AND(BE319="Increasing",BA319="Yes"),AND(BE319="Decreasing",BC319="Yes")),"Yes","No")</f>
        <v/>
      </c>
      <c r="BG319">
        <f>IF(I319="pos_trend","Yes","No")</f>
        <v/>
      </c>
      <c r="BH319">
        <f>IF(AF319&lt;&gt;"",IF(ABS(AF319)&gt;0.8,"Yes","No"),"")</f>
        <v/>
      </c>
    </row>
    <row r="320" spans="1:60">
      <c s="1" r="A320" t="n">
        <v>8</v>
      </c>
      <c r="B320" t="s">
        <v>840</v>
      </c>
      <c r="C320" t="s">
        <v>264</v>
      </c>
      <c r="D320" t="s">
        <v>264</v>
      </c>
      <c r="E320" t="s">
        <v>264</v>
      </c>
      <c r="F320" t="s">
        <v>264</v>
      </c>
      <c r="G320" t="s">
        <v>264</v>
      </c>
      <c r="H320" t="s"/>
      <c r="I320">
        <f>IF(AND(K320&gt; J320, L320&gt; K320, M320&gt; L320, N320&gt; M320), "pos_trend", IF(AND(K320&lt; J320, L320&lt; K320, M320&lt; L320, N320&lt; M320), "neg_trend", "N/A"))</f>
        <v/>
      </c>
      <c r="J320">
        <f>IFERROR(IF(TRIM(C320)="-", "N/A", IF(RIGHT(C320,1)=")",IF(RIGHT(C320,2)="T)",-1000000000000*VALUE(MID(C320,2,LEN(C320)-3)),IF(RIGHT(C320,2)="M)",-1000000*VALUE(MID(C320,2,LEN(C320)-3)),IF(RIGHT(C320,2)="B)",-1000000000*VALUE(MID(C320,2,LEN(C320)-3)),IF(RIGHT(C320,2)="k)",-1000*VALUE(MID(C320,2,LEN(C320)-3)),VALUE(SUBSTITUTE(C320,",","")))))),IF(RIGHT(C320,1)="T",1000000000000*VALUE(LEFT(C320,LEN(C320)-1)),IF(RIGHT(C320,1)="M",1000000*VALUE(LEFT(C320,LEN(C320)-1)),IF(RIGHT(C320,1)="B",1000000000*VALUE(LEFT(C320,LEN(C320)-1)),IF(RIGHT(C320,1)="%",0.01*VALUE(LEFT(C320,LEN(C320)-1)),IF(RIGHT(C320,1)="k",1000*VALUE(LEFT(C320,LEN(C320)-1)),VALUE(SUBSTITUTE(C320,",",""))))))))),"N/A")</f>
        <v/>
      </c>
      <c r="K320">
        <f>IFERROR(IF(TRIM(D320)="-", "N/A", IF(RIGHT(D320,1)=")",IF(RIGHT(D320,2)="T)",-1000000000000*VALUE(MID(D320,2,LEN(D320)-3)),IF(RIGHT(D320,2)="M)",-1000000*VALUE(MID(D320,2,LEN(D320)-3)),IF(RIGHT(D320,2)="B)",-1000000000*VALUE(MID(D320,2,LEN(D320)-3)),IF(RIGHT(D320,2)="k)",-1000*VALUE(MID(D320,2,LEN(D320)-3)),VALUE(SUBSTITUTE(D320,",","")))))),IF(RIGHT(D320,1)="T",1000000000000*VALUE(LEFT(D320,LEN(D320)-1)),IF(RIGHT(D320,1)="M",1000000*VALUE(LEFT(D320,LEN(D320)-1)),IF(RIGHT(D320,1)="B",1000000000*VALUE(LEFT(D320,LEN(D320)-1)),IF(RIGHT(D320,1)="%",0.01*VALUE(LEFT(D320,LEN(D320)-1)),IF(RIGHT(D320,1)="k",1000*VALUE(LEFT(D320,LEN(D320)-1)),VALUE(SUBSTITUTE(D320,",",""))))))))),"N/A")</f>
        <v/>
      </c>
      <c r="L320">
        <f>IFERROR(IF(TRIM(E320)="-", "N/A", IF(RIGHT(E320,1)=")",IF(RIGHT(E320,2)="T)",-1000000000000*VALUE(MID(E320,2,LEN(E320)-3)),IF(RIGHT(E320,2)="M)",-1000000*VALUE(MID(E320,2,LEN(E320)-3)),IF(RIGHT(E320,2)="B)",-1000000000*VALUE(MID(E320,2,LEN(E320)-3)),IF(RIGHT(E320,2)="k)",-1000*VALUE(MID(E320,2,LEN(E320)-3)),VALUE(SUBSTITUTE(E320,",","")))))),IF(RIGHT(E320,1)="T",1000000000000*VALUE(LEFT(E320,LEN(E320)-1)),IF(RIGHT(E320,1)="M",1000000*VALUE(LEFT(E320,LEN(E320)-1)),IF(RIGHT(E320,1)="B",1000000000*VALUE(LEFT(E320,LEN(E320)-1)),IF(RIGHT(E320,1)="%",0.01*VALUE(LEFT(E320,LEN(E320)-1)),IF(RIGHT(E320,1)="k",1000*VALUE(LEFT(E320,LEN(E320)-1)),VALUE(SUBSTITUTE(E320,",",""))))))))),"N/A")</f>
        <v/>
      </c>
      <c r="M320">
        <f>IFERROR(IF(TRIM(F320)="-", "N/A", IF(RIGHT(F320,1)=")",IF(RIGHT(F320,2)="T)",-1000000000000*VALUE(MID(F320,2,LEN(F320)-3)),IF(RIGHT(F320,2)="M)",-1000000*VALUE(MID(F320,2,LEN(F320)-3)),IF(RIGHT(F320,2)="B)",-1000000000*VALUE(MID(F320,2,LEN(F320)-3)),IF(RIGHT(F320,2)="k)",-1000*VALUE(MID(F320,2,LEN(F320)-3)),VALUE(SUBSTITUTE(F320,",","")))))),IF(RIGHT(F320,1)="T",1000000000000*VALUE(LEFT(F320,LEN(F320)-1)),IF(RIGHT(F320,1)="M",1000000*VALUE(LEFT(F320,LEN(F320)-1)),IF(RIGHT(F320,1)="B",1000000000*VALUE(LEFT(F320,LEN(F320)-1)),IF(RIGHT(F320,1)="%",0.01*VALUE(LEFT(F320,LEN(F320)-1)),IF(RIGHT(F320,1)="k",1000*VALUE(LEFT(F320,LEN(F320)-1)),VALUE(SUBSTITUTE(F320,",",""))))))))),"N/A")</f>
        <v/>
      </c>
      <c r="N320">
        <f>IFERROR(IF(TRIM(G320)="-", "N/A", IF(RIGHT(G320,1)=")",IF(RIGHT(G320,2)="T)",-1000000000000*VALUE(MID(G320,2,LEN(G320)-3)),IF(RIGHT(G320,2)="M)",-1000000*VALUE(MID(G320,2,LEN(G320)-3)),IF(RIGHT(G320,2)="B)",-1000000000*VALUE(MID(G320,2,LEN(G320)-3)),IF(RIGHT(G320,2)="k)",-1000*VALUE(MID(G320,2,LEN(G320)-3)),VALUE(SUBSTITUTE(G320,",","")))))),IF(RIGHT(G320,1)="T",1000000000000*VALUE(LEFT(G320,LEN(G320)-1)),IF(RIGHT(G320,1)="M",1000000*VALUE(LEFT(G320,LEN(G320)-1)),IF(RIGHT(G320,1)="B",1000000000*VALUE(LEFT(G320,LEN(G320)-1)),IF(RIGHT(G320,1)="%",0.01*VALUE(LEFT(G320,LEN(G320)-1)),IF(RIGHT(G320,1)="k",1000*VALUE(LEFT(G320,LEN(G320)-1)),VALUE(SUBSTITUTE(G320,",",""))))))))),"N/A")</f>
        <v/>
      </c>
      <c r="P320">
        <f>MAX(J320:N320)</f>
        <v/>
      </c>
      <c r="Q320">
        <f>IFERROR(J144+MATCH(P320,J320:N320,0)-1,"")</f>
        <v/>
      </c>
      <c r="R320">
        <f>IF(Q320="","",MIN(J320:N320))</f>
        <v/>
      </c>
      <c r="S320">
        <f>IFERROR(J144+MATCH(R320,J320:N320,0)-1,"")</f>
        <v/>
      </c>
      <c r="T320">
        <f>IFERROR(AVERAGE(J320:N320),"")</f>
        <v/>
      </c>
      <c r="U320">
        <f>IFERROR(STDEV(J320:N320),"")</f>
        <v/>
      </c>
      <c r="V320">
        <f>IFERROR(IF(C320="-","",IF(ISBLANK(B320),"",IF(OR(ISNUMBER(FIND("Growth",B320)),ISNUMBER(FIND("Margin",B320))),"",(J320-T320)/U320))),"")</f>
        <v/>
      </c>
      <c r="W320">
        <f>IFERROR(IF(OR(D320="-",ISBLANK(D320)),"",(K320-T320)/U320),"")</f>
        <v/>
      </c>
      <c r="X320">
        <f>IFERROR(IF(OR(E320="-",ISBLANK(E320)),"",(L320-T320)/U320),"")</f>
        <v/>
      </c>
      <c r="Y320">
        <f>IFERROR(IF(OR(F320="-",ISBLANK(F320)),"",(M320-T320)/U320),"")</f>
        <v/>
      </c>
      <c r="Z320">
        <f>IFERROR(IF(OR(G320="-",ISBLANK(G320)),"",(N320-T320)/U320),"")</f>
        <v/>
      </c>
      <c r="AA320">
        <f>IF(MAX(MAX(V320:Z320),ABS(MIN(V320:Z320)))=ABS(MIN(V320:Z320)),MIN(V320:Z320),MAX(V320:Z320))</f>
        <v/>
      </c>
      <c r="AB320">
        <f>IFERROR(V144+MATCH(AA320,V320:Z320,0)-1,"")</f>
        <v/>
      </c>
      <c r="AC320">
        <f>IF(AB320&lt;&gt;"",IF(S320=AB320,"Low",IF(AB320=Q320,"High","")),"")</f>
        <v/>
      </c>
      <c r="AE320">
        <f>IF(ISNUMBER(MATCH("N/A",J320:N320,0)),"",IFERROR((5 * SUMPRODUCT(J144:N144,J320:N320) - PRODUCT(SUM(J144:N144),SUM(J320:N320))) / ((5 * SUM((J144^2)+(K144^2)+(L144^2)+(M144^2)+(N144^2))) - SUM(J144:N144)^2),""))</f>
        <v/>
      </c>
      <c r="AF320">
        <f>IFERROR(CORREL(J144:N144,J320:N320),"")</f>
        <v/>
      </c>
      <c r="AZ320">
        <f>IF(Q320=S320,0,1)</f>
        <v/>
      </c>
      <c r="BA320">
        <f>IF(AZ320=1,IF(Q320="","",IF(Q320=N144,"Yes","No")),"")</f>
        <v/>
      </c>
      <c r="BB320">
        <f>IF(BA320="Yes",P320,"")</f>
        <v/>
      </c>
      <c r="BC320">
        <f>IF(AZ320=1,IF(S320="","",IF(S320=N144,"Yes","No")),"")</f>
        <v/>
      </c>
      <c r="BD320">
        <f>IF(BC320="Yes",R320,"")</f>
        <v/>
      </c>
      <c r="BE320">
        <f>IFERROR(IF(SIGN(AE320)=1,"Increasing",IF(SIGN(AE320)=-1,"Decreasing","")),"")</f>
        <v/>
      </c>
      <c r="BF320">
        <f>IF(OR(AND(BE320="Increasing",BA320="Yes"),AND(BE320="Decreasing",BC320="Yes")),"Yes","No")</f>
        <v/>
      </c>
      <c r="BG320">
        <f>IF(I320="pos_trend","Yes","No")</f>
        <v/>
      </c>
      <c r="BH320">
        <f>IF(AF320&lt;&gt;"",IF(ABS(AF320)&gt;0.8,"Yes","No"),"")</f>
        <v/>
      </c>
    </row>
    <row r="321" spans="1:60">
      <c s="1" r="A321" t="n">
        <v>9</v>
      </c>
      <c r="B321" t="s">
        <v>843</v>
      </c>
      <c r="C321" t="s">
        <v>264</v>
      </c>
      <c r="D321" t="s">
        <v>264</v>
      </c>
      <c r="E321" t="s">
        <v>264</v>
      </c>
      <c r="F321" t="s">
        <v>264</v>
      </c>
      <c r="G321" t="s">
        <v>264</v>
      </c>
      <c r="H321" t="s"/>
      <c r="I321">
        <f>IF(AND(K321&gt; J321, L321&gt; K321, M321&gt; L321, N321&gt; M321), "pos_trend", IF(AND(K321&lt; J321, L321&lt; K321, M321&lt; L321, N321&lt; M321), "neg_trend", "N/A"))</f>
        <v/>
      </c>
      <c r="J321">
        <f>IFERROR(IF(TRIM(C321)="-", "N/A", IF(RIGHT(C321,1)=")",IF(RIGHT(C321,2)="T)",-1000000000000*VALUE(MID(C321,2,LEN(C321)-3)),IF(RIGHT(C321,2)="M)",-1000000*VALUE(MID(C321,2,LEN(C321)-3)),IF(RIGHT(C321,2)="B)",-1000000000*VALUE(MID(C321,2,LEN(C321)-3)),IF(RIGHT(C321,2)="k)",-1000*VALUE(MID(C321,2,LEN(C321)-3)),VALUE(SUBSTITUTE(C321,",","")))))),IF(RIGHT(C321,1)="T",1000000000000*VALUE(LEFT(C321,LEN(C321)-1)),IF(RIGHT(C321,1)="M",1000000*VALUE(LEFT(C321,LEN(C321)-1)),IF(RIGHT(C321,1)="B",1000000000*VALUE(LEFT(C321,LEN(C321)-1)),IF(RIGHT(C321,1)="%",0.01*VALUE(LEFT(C321,LEN(C321)-1)),IF(RIGHT(C321,1)="k",1000*VALUE(LEFT(C321,LEN(C321)-1)),VALUE(SUBSTITUTE(C321,",",""))))))))),"N/A")</f>
        <v/>
      </c>
      <c r="K321">
        <f>IFERROR(IF(TRIM(D321)="-", "N/A", IF(RIGHT(D321,1)=")",IF(RIGHT(D321,2)="T)",-1000000000000*VALUE(MID(D321,2,LEN(D321)-3)),IF(RIGHT(D321,2)="M)",-1000000*VALUE(MID(D321,2,LEN(D321)-3)),IF(RIGHT(D321,2)="B)",-1000000000*VALUE(MID(D321,2,LEN(D321)-3)),IF(RIGHT(D321,2)="k)",-1000*VALUE(MID(D321,2,LEN(D321)-3)),VALUE(SUBSTITUTE(D321,",","")))))),IF(RIGHT(D321,1)="T",1000000000000*VALUE(LEFT(D321,LEN(D321)-1)),IF(RIGHT(D321,1)="M",1000000*VALUE(LEFT(D321,LEN(D321)-1)),IF(RIGHT(D321,1)="B",1000000000*VALUE(LEFT(D321,LEN(D321)-1)),IF(RIGHT(D321,1)="%",0.01*VALUE(LEFT(D321,LEN(D321)-1)),IF(RIGHT(D321,1)="k",1000*VALUE(LEFT(D321,LEN(D321)-1)),VALUE(SUBSTITUTE(D321,",",""))))))))),"N/A")</f>
        <v/>
      </c>
      <c r="L321">
        <f>IFERROR(IF(TRIM(E321)="-", "N/A", IF(RIGHT(E321,1)=")",IF(RIGHT(E321,2)="T)",-1000000000000*VALUE(MID(E321,2,LEN(E321)-3)),IF(RIGHT(E321,2)="M)",-1000000*VALUE(MID(E321,2,LEN(E321)-3)),IF(RIGHT(E321,2)="B)",-1000000000*VALUE(MID(E321,2,LEN(E321)-3)),IF(RIGHT(E321,2)="k)",-1000*VALUE(MID(E321,2,LEN(E321)-3)),VALUE(SUBSTITUTE(E321,",","")))))),IF(RIGHT(E321,1)="T",1000000000000*VALUE(LEFT(E321,LEN(E321)-1)),IF(RIGHT(E321,1)="M",1000000*VALUE(LEFT(E321,LEN(E321)-1)),IF(RIGHT(E321,1)="B",1000000000*VALUE(LEFT(E321,LEN(E321)-1)),IF(RIGHT(E321,1)="%",0.01*VALUE(LEFT(E321,LEN(E321)-1)),IF(RIGHT(E321,1)="k",1000*VALUE(LEFT(E321,LEN(E321)-1)),VALUE(SUBSTITUTE(E321,",",""))))))))),"N/A")</f>
        <v/>
      </c>
      <c r="M321">
        <f>IFERROR(IF(TRIM(F321)="-", "N/A", IF(RIGHT(F321,1)=")",IF(RIGHT(F321,2)="T)",-1000000000000*VALUE(MID(F321,2,LEN(F321)-3)),IF(RIGHT(F321,2)="M)",-1000000*VALUE(MID(F321,2,LEN(F321)-3)),IF(RIGHT(F321,2)="B)",-1000000000*VALUE(MID(F321,2,LEN(F321)-3)),IF(RIGHT(F321,2)="k)",-1000*VALUE(MID(F321,2,LEN(F321)-3)),VALUE(SUBSTITUTE(F321,",","")))))),IF(RIGHT(F321,1)="T",1000000000000*VALUE(LEFT(F321,LEN(F321)-1)),IF(RIGHT(F321,1)="M",1000000*VALUE(LEFT(F321,LEN(F321)-1)),IF(RIGHT(F321,1)="B",1000000000*VALUE(LEFT(F321,LEN(F321)-1)),IF(RIGHT(F321,1)="%",0.01*VALUE(LEFT(F321,LEN(F321)-1)),IF(RIGHT(F321,1)="k",1000*VALUE(LEFT(F321,LEN(F321)-1)),VALUE(SUBSTITUTE(F321,",",""))))))))),"N/A")</f>
        <v/>
      </c>
      <c r="N321">
        <f>IFERROR(IF(TRIM(G321)="-", "N/A", IF(RIGHT(G321,1)=")",IF(RIGHT(G321,2)="T)",-1000000000000*VALUE(MID(G321,2,LEN(G321)-3)),IF(RIGHT(G321,2)="M)",-1000000*VALUE(MID(G321,2,LEN(G321)-3)),IF(RIGHT(G321,2)="B)",-1000000000*VALUE(MID(G321,2,LEN(G321)-3)),IF(RIGHT(G321,2)="k)",-1000*VALUE(MID(G321,2,LEN(G321)-3)),VALUE(SUBSTITUTE(G321,",","")))))),IF(RIGHT(G321,1)="T",1000000000000*VALUE(LEFT(G321,LEN(G321)-1)),IF(RIGHT(G321,1)="M",1000000*VALUE(LEFT(G321,LEN(G321)-1)),IF(RIGHT(G321,1)="B",1000000000*VALUE(LEFT(G321,LEN(G321)-1)),IF(RIGHT(G321,1)="%",0.01*VALUE(LEFT(G321,LEN(G321)-1)),IF(RIGHT(G321,1)="k",1000*VALUE(LEFT(G321,LEN(G321)-1)),VALUE(SUBSTITUTE(G321,",",""))))))))),"N/A")</f>
        <v/>
      </c>
      <c r="P321">
        <f>MAX(J321:N321)</f>
        <v/>
      </c>
      <c r="Q321">
        <f>IFERROR(J144+MATCH(P321,J321:N321,0)-1,"")</f>
        <v/>
      </c>
      <c r="R321">
        <f>IF(Q321="","",MIN(J321:N321))</f>
        <v/>
      </c>
      <c r="S321">
        <f>IFERROR(J144+MATCH(R321,J321:N321,0)-1,"")</f>
        <v/>
      </c>
      <c r="T321">
        <f>IFERROR(AVERAGE(J321:N321),"")</f>
        <v/>
      </c>
      <c r="U321">
        <f>IFERROR(STDEV(J321:N321),"")</f>
        <v/>
      </c>
      <c r="V321">
        <f>IFERROR(IF(C321="-","",IF(ISBLANK(B321),"",IF(OR(ISNUMBER(FIND("Growth",B321)),ISNUMBER(FIND("Margin",B321))),"",(J321-T321)/U321))),"")</f>
        <v/>
      </c>
      <c r="W321">
        <f>IFERROR(IF(OR(D321="-",ISBLANK(D321)),"",(K321-T321)/U321),"")</f>
        <v/>
      </c>
      <c r="X321">
        <f>IFERROR(IF(OR(E321="-",ISBLANK(E321)),"",(L321-T321)/U321),"")</f>
        <v/>
      </c>
      <c r="Y321">
        <f>IFERROR(IF(OR(F321="-",ISBLANK(F321)),"",(M321-T321)/U321),"")</f>
        <v/>
      </c>
      <c r="Z321">
        <f>IFERROR(IF(OR(G321="-",ISBLANK(G321)),"",(N321-T321)/U321),"")</f>
        <v/>
      </c>
      <c r="AA321">
        <f>IF(MAX(MAX(V321:Z321),ABS(MIN(V321:Z321)))=ABS(MIN(V321:Z321)),MIN(V321:Z321),MAX(V321:Z321))</f>
        <v/>
      </c>
      <c r="AB321">
        <f>IFERROR(V144+MATCH(AA321,V321:Z321,0)-1,"")</f>
        <v/>
      </c>
      <c r="AC321">
        <f>IF(AB321&lt;&gt;"",IF(S321=AB321,"Low",IF(AB321=Q321,"High","")),"")</f>
        <v/>
      </c>
      <c r="AE321">
        <f>IF(ISNUMBER(MATCH("N/A",J321:N321,0)),"",IFERROR((5 * SUMPRODUCT(J144:N144,J321:N321) - PRODUCT(SUM(J144:N144),SUM(J321:N321))) / ((5 * SUM((J144^2)+(K144^2)+(L144^2)+(M144^2)+(N144^2))) - SUM(J144:N144)^2),""))</f>
        <v/>
      </c>
      <c r="AF321">
        <f>IFERROR(CORREL(J144:N144,J321:N321),"")</f>
        <v/>
      </c>
      <c r="AZ321">
        <f>IF(Q321=S321,0,1)</f>
        <v/>
      </c>
      <c r="BA321">
        <f>IF(AZ321=1,IF(Q321="","",IF(Q321=N144,"Yes","No")),"")</f>
        <v/>
      </c>
      <c r="BB321">
        <f>IF(BA321="Yes",P321,"")</f>
        <v/>
      </c>
      <c r="BC321">
        <f>IF(AZ321=1,IF(S321="","",IF(S321=N144,"Yes","No")),"")</f>
        <v/>
      </c>
      <c r="BD321">
        <f>IF(BC321="Yes",R321,"")</f>
        <v/>
      </c>
      <c r="BE321">
        <f>IFERROR(IF(SIGN(AE321)=1,"Increasing",IF(SIGN(AE321)=-1,"Decreasing","")),"")</f>
        <v/>
      </c>
      <c r="BF321">
        <f>IF(OR(AND(BE321="Increasing",BA321="Yes"),AND(BE321="Decreasing",BC321="Yes")),"Yes","No")</f>
        <v/>
      </c>
      <c r="BG321">
        <f>IF(I321="pos_trend","Yes","No")</f>
        <v/>
      </c>
      <c r="BH321">
        <f>IF(AF321&lt;&gt;"",IF(ABS(AF321)&gt;0.8,"Yes","No"),"")</f>
        <v/>
      </c>
    </row>
    <row r="322" spans="1:60">
      <c s="1" r="A322" t="n">
        <v>10</v>
      </c>
      <c r="B322" t="s">
        <v>846</v>
      </c>
      <c r="C322" t="s">
        <v>2290</v>
      </c>
      <c r="D322" t="s">
        <v>2291</v>
      </c>
      <c r="E322" t="s">
        <v>2292</v>
      </c>
      <c r="F322" t="s">
        <v>264</v>
      </c>
      <c r="G322" t="s">
        <v>264</v>
      </c>
      <c r="H322" t="s"/>
      <c r="I322">
        <f>IF(AND(K322&gt; J322, L322&gt; K322, M322&gt; L322, N322&gt; M322), "pos_trend", IF(AND(K322&lt; J322, L322&lt; K322, M322&lt; L322, N322&lt; M322), "neg_trend", "N/A"))</f>
        <v/>
      </c>
      <c r="J322">
        <f>IFERROR(IF(TRIM(C322)="-", "N/A", IF(RIGHT(C322,1)=")",IF(RIGHT(C322,2)="T)",-1000000000000*VALUE(MID(C322,2,LEN(C322)-3)),IF(RIGHT(C322,2)="M)",-1000000*VALUE(MID(C322,2,LEN(C322)-3)),IF(RIGHT(C322,2)="B)",-1000000000*VALUE(MID(C322,2,LEN(C322)-3)),IF(RIGHT(C322,2)="k)",-1000*VALUE(MID(C322,2,LEN(C322)-3)),VALUE(SUBSTITUTE(C322,",","")))))),IF(RIGHT(C322,1)="T",1000000000000*VALUE(LEFT(C322,LEN(C322)-1)),IF(RIGHT(C322,1)="M",1000000*VALUE(LEFT(C322,LEN(C322)-1)),IF(RIGHT(C322,1)="B",1000000000*VALUE(LEFT(C322,LEN(C322)-1)),IF(RIGHT(C322,1)="%",0.01*VALUE(LEFT(C322,LEN(C322)-1)),IF(RIGHT(C322,1)="k",1000*VALUE(LEFT(C322,LEN(C322)-1)),VALUE(SUBSTITUTE(C322,",",""))))))))),"N/A")</f>
        <v/>
      </c>
      <c r="K322">
        <f>IFERROR(IF(TRIM(D322)="-", "N/A", IF(RIGHT(D322,1)=")",IF(RIGHT(D322,2)="T)",-1000000000000*VALUE(MID(D322,2,LEN(D322)-3)),IF(RIGHT(D322,2)="M)",-1000000*VALUE(MID(D322,2,LEN(D322)-3)),IF(RIGHT(D322,2)="B)",-1000000000*VALUE(MID(D322,2,LEN(D322)-3)),IF(RIGHT(D322,2)="k)",-1000*VALUE(MID(D322,2,LEN(D322)-3)),VALUE(SUBSTITUTE(D322,",","")))))),IF(RIGHT(D322,1)="T",1000000000000*VALUE(LEFT(D322,LEN(D322)-1)),IF(RIGHT(D322,1)="M",1000000*VALUE(LEFT(D322,LEN(D322)-1)),IF(RIGHT(D322,1)="B",1000000000*VALUE(LEFT(D322,LEN(D322)-1)),IF(RIGHT(D322,1)="%",0.01*VALUE(LEFT(D322,LEN(D322)-1)),IF(RIGHT(D322,1)="k",1000*VALUE(LEFT(D322,LEN(D322)-1)),VALUE(SUBSTITUTE(D322,",",""))))))))),"N/A")</f>
        <v/>
      </c>
      <c r="L322">
        <f>IFERROR(IF(TRIM(E322)="-", "N/A", IF(RIGHT(E322,1)=")",IF(RIGHT(E322,2)="T)",-1000000000000*VALUE(MID(E322,2,LEN(E322)-3)),IF(RIGHT(E322,2)="M)",-1000000*VALUE(MID(E322,2,LEN(E322)-3)),IF(RIGHT(E322,2)="B)",-1000000000*VALUE(MID(E322,2,LEN(E322)-3)),IF(RIGHT(E322,2)="k)",-1000*VALUE(MID(E322,2,LEN(E322)-3)),VALUE(SUBSTITUTE(E322,",","")))))),IF(RIGHT(E322,1)="T",1000000000000*VALUE(LEFT(E322,LEN(E322)-1)),IF(RIGHT(E322,1)="M",1000000*VALUE(LEFT(E322,LEN(E322)-1)),IF(RIGHT(E322,1)="B",1000000000*VALUE(LEFT(E322,LEN(E322)-1)),IF(RIGHT(E322,1)="%",0.01*VALUE(LEFT(E322,LEN(E322)-1)),IF(RIGHT(E322,1)="k",1000*VALUE(LEFT(E322,LEN(E322)-1)),VALUE(SUBSTITUTE(E322,",",""))))))))),"N/A")</f>
        <v/>
      </c>
      <c r="M322">
        <f>IFERROR(IF(TRIM(F322)="-", "N/A", IF(RIGHT(F322,1)=")",IF(RIGHT(F322,2)="T)",-1000000000000*VALUE(MID(F322,2,LEN(F322)-3)),IF(RIGHT(F322,2)="M)",-1000000*VALUE(MID(F322,2,LEN(F322)-3)),IF(RIGHT(F322,2)="B)",-1000000000*VALUE(MID(F322,2,LEN(F322)-3)),IF(RIGHT(F322,2)="k)",-1000*VALUE(MID(F322,2,LEN(F322)-3)),VALUE(SUBSTITUTE(F322,",","")))))),IF(RIGHT(F322,1)="T",1000000000000*VALUE(LEFT(F322,LEN(F322)-1)),IF(RIGHT(F322,1)="M",1000000*VALUE(LEFT(F322,LEN(F322)-1)),IF(RIGHT(F322,1)="B",1000000000*VALUE(LEFT(F322,LEN(F322)-1)),IF(RIGHT(F322,1)="%",0.01*VALUE(LEFT(F322,LEN(F322)-1)),IF(RIGHT(F322,1)="k",1000*VALUE(LEFT(F322,LEN(F322)-1)),VALUE(SUBSTITUTE(F322,",",""))))))))),"N/A")</f>
        <v/>
      </c>
      <c r="N322">
        <f>IFERROR(IF(TRIM(G322)="-", "N/A", IF(RIGHT(G322,1)=")",IF(RIGHT(G322,2)="T)",-1000000000000*VALUE(MID(G322,2,LEN(G322)-3)),IF(RIGHT(G322,2)="M)",-1000000*VALUE(MID(G322,2,LEN(G322)-3)),IF(RIGHT(G322,2)="B)",-1000000000*VALUE(MID(G322,2,LEN(G322)-3)),IF(RIGHT(G322,2)="k)",-1000*VALUE(MID(G322,2,LEN(G322)-3)),VALUE(SUBSTITUTE(G322,",","")))))),IF(RIGHT(G322,1)="T",1000000000000*VALUE(LEFT(G322,LEN(G322)-1)),IF(RIGHT(G322,1)="M",1000000*VALUE(LEFT(G322,LEN(G322)-1)),IF(RIGHT(G322,1)="B",1000000000*VALUE(LEFT(G322,LEN(G322)-1)),IF(RIGHT(G322,1)="%",0.01*VALUE(LEFT(G322,LEN(G322)-1)),IF(RIGHT(G322,1)="k",1000*VALUE(LEFT(G322,LEN(G322)-1)),VALUE(SUBSTITUTE(G322,",",""))))))))),"N/A")</f>
        <v/>
      </c>
      <c r="P322">
        <f>MAX(J322:N322)</f>
        <v/>
      </c>
      <c r="Q322">
        <f>IFERROR(J144+MATCH(P322,J322:N322,0)-1,"")</f>
        <v/>
      </c>
      <c r="R322">
        <f>IF(Q322="","",MIN(J322:N322))</f>
        <v/>
      </c>
      <c r="S322">
        <f>IFERROR(J144+MATCH(R322,J322:N322,0)-1,"")</f>
        <v/>
      </c>
      <c r="T322">
        <f>IFERROR(AVERAGE(J322:N322),"")</f>
        <v/>
      </c>
      <c r="U322">
        <f>IFERROR(STDEV(J322:N322),"")</f>
        <v/>
      </c>
      <c r="V322">
        <f>IFERROR(IF(C322="-","",IF(ISBLANK(B322),"",IF(OR(ISNUMBER(FIND("Growth",B322)),ISNUMBER(FIND("Margin",B322))),"",(J322-T322)/U322))),"")</f>
        <v/>
      </c>
      <c r="W322">
        <f>IFERROR(IF(OR(D322="-",ISBLANK(D322)),"",(K322-T322)/U322),"")</f>
        <v/>
      </c>
      <c r="X322">
        <f>IFERROR(IF(OR(E322="-",ISBLANK(E322)),"",(L322-T322)/U322),"")</f>
        <v/>
      </c>
      <c r="Y322">
        <f>IFERROR(IF(OR(F322="-",ISBLANK(F322)),"",(M322-T322)/U322),"")</f>
        <v/>
      </c>
      <c r="Z322">
        <f>IFERROR(IF(OR(G322="-",ISBLANK(G322)),"",(N322-T322)/U322),"")</f>
        <v/>
      </c>
      <c r="AA322">
        <f>IF(MAX(MAX(V322:Z322),ABS(MIN(V322:Z322)))=ABS(MIN(V322:Z322)),MIN(V322:Z322),MAX(V322:Z322))</f>
        <v/>
      </c>
      <c r="AB322">
        <f>IFERROR(V144+MATCH(AA322,V322:Z322,0)-1,"")</f>
        <v/>
      </c>
      <c r="AC322">
        <f>IF(AB322&lt;&gt;"",IF(S322=AB322,"Low",IF(AB322=Q322,"High","")),"")</f>
        <v/>
      </c>
      <c r="AE322">
        <f>IF(ISNUMBER(MATCH("N/A",J322:N322,0)),"",IFERROR((5 * SUMPRODUCT(J144:N144,J322:N322) - PRODUCT(SUM(J144:N144),SUM(J322:N322))) / ((5 * SUM((J144^2)+(K144^2)+(L144^2)+(M144^2)+(N144^2))) - SUM(J144:N144)^2),""))</f>
        <v/>
      </c>
      <c r="AF322">
        <f>IFERROR(CORREL(J144:N144,J322:N322),"")</f>
        <v/>
      </c>
      <c r="AZ322">
        <f>IF(Q322=S322,0,1)</f>
        <v/>
      </c>
      <c r="BA322">
        <f>IF(AZ322=1,IF(Q322="","",IF(Q322=N144,"Yes","No")),"")</f>
        <v/>
      </c>
      <c r="BB322">
        <f>IF(BA322="Yes",P322,"")</f>
        <v/>
      </c>
      <c r="BC322">
        <f>IF(AZ322=1,IF(S322="","",IF(S322=N144,"Yes","No")),"")</f>
        <v/>
      </c>
      <c r="BD322">
        <f>IF(BC322="Yes",R322,"")</f>
        <v/>
      </c>
      <c r="BE322">
        <f>IFERROR(IF(SIGN(AE322)=1,"Increasing",IF(SIGN(AE322)=-1,"Decreasing","")),"")</f>
        <v/>
      </c>
      <c r="BF322">
        <f>IF(OR(AND(BE322="Increasing",BA322="Yes"),AND(BE322="Decreasing",BC322="Yes")),"Yes","No")</f>
        <v/>
      </c>
      <c r="BG322">
        <f>IF(I322="pos_trend","Yes","No")</f>
        <v/>
      </c>
      <c r="BH322">
        <f>IF(AF322&lt;&gt;"",IF(ABS(AF322)&gt;0.8,"Yes","No"),"")</f>
        <v/>
      </c>
    </row>
    <row r="323" spans="1:60">
      <c s="1" r="A323" t="n">
        <v>11</v>
      </c>
      <c r="B323" t="s">
        <v>849</v>
      </c>
      <c r="C323" t="s">
        <v>2293</v>
      </c>
      <c r="D323" t="s">
        <v>264</v>
      </c>
      <c r="E323" t="s">
        <v>2294</v>
      </c>
      <c r="F323" t="s">
        <v>264</v>
      </c>
      <c r="G323" t="s">
        <v>264</v>
      </c>
      <c r="H323" t="s"/>
      <c r="I323">
        <f>IF(AND(K323&gt; J323, L323&gt; K323, M323&gt; L323, N323&gt; M323), "pos_trend", IF(AND(K323&lt; J323, L323&lt; K323, M323&lt; L323, N323&lt; M323), "neg_trend", "N/A"))</f>
        <v/>
      </c>
      <c r="J323">
        <f>IFERROR(IF(TRIM(C323)="-", "N/A", IF(RIGHT(C323,1)=")",IF(RIGHT(C323,2)="T)",-1000000000000*VALUE(MID(C323,2,LEN(C323)-3)),IF(RIGHT(C323,2)="M)",-1000000*VALUE(MID(C323,2,LEN(C323)-3)),IF(RIGHT(C323,2)="B)",-1000000000*VALUE(MID(C323,2,LEN(C323)-3)),IF(RIGHT(C323,2)="k)",-1000*VALUE(MID(C323,2,LEN(C323)-3)),VALUE(SUBSTITUTE(C323,",","")))))),IF(RIGHT(C323,1)="T",1000000000000*VALUE(LEFT(C323,LEN(C323)-1)),IF(RIGHT(C323,1)="M",1000000*VALUE(LEFT(C323,LEN(C323)-1)),IF(RIGHT(C323,1)="B",1000000000*VALUE(LEFT(C323,LEN(C323)-1)),IF(RIGHT(C323,1)="%",0.01*VALUE(LEFT(C323,LEN(C323)-1)),IF(RIGHT(C323,1)="k",1000*VALUE(LEFT(C323,LEN(C323)-1)),VALUE(SUBSTITUTE(C323,",",""))))))))),"N/A")</f>
        <v/>
      </c>
      <c r="K323">
        <f>IFERROR(IF(TRIM(D323)="-", "N/A", IF(RIGHT(D323,1)=")",IF(RIGHT(D323,2)="T)",-1000000000000*VALUE(MID(D323,2,LEN(D323)-3)),IF(RIGHT(D323,2)="M)",-1000000*VALUE(MID(D323,2,LEN(D323)-3)),IF(RIGHT(D323,2)="B)",-1000000000*VALUE(MID(D323,2,LEN(D323)-3)),IF(RIGHT(D323,2)="k)",-1000*VALUE(MID(D323,2,LEN(D323)-3)),VALUE(SUBSTITUTE(D323,",","")))))),IF(RIGHT(D323,1)="T",1000000000000*VALUE(LEFT(D323,LEN(D323)-1)),IF(RIGHT(D323,1)="M",1000000*VALUE(LEFT(D323,LEN(D323)-1)),IF(RIGHT(D323,1)="B",1000000000*VALUE(LEFT(D323,LEN(D323)-1)),IF(RIGHT(D323,1)="%",0.01*VALUE(LEFT(D323,LEN(D323)-1)),IF(RIGHT(D323,1)="k",1000*VALUE(LEFT(D323,LEN(D323)-1)),VALUE(SUBSTITUTE(D323,",",""))))))))),"N/A")</f>
        <v/>
      </c>
      <c r="L323">
        <f>IFERROR(IF(TRIM(E323)="-", "N/A", IF(RIGHT(E323,1)=")",IF(RIGHT(E323,2)="T)",-1000000000000*VALUE(MID(E323,2,LEN(E323)-3)),IF(RIGHT(E323,2)="M)",-1000000*VALUE(MID(E323,2,LEN(E323)-3)),IF(RIGHT(E323,2)="B)",-1000000000*VALUE(MID(E323,2,LEN(E323)-3)),IF(RIGHT(E323,2)="k)",-1000*VALUE(MID(E323,2,LEN(E323)-3)),VALUE(SUBSTITUTE(E323,",","")))))),IF(RIGHT(E323,1)="T",1000000000000*VALUE(LEFT(E323,LEN(E323)-1)),IF(RIGHT(E323,1)="M",1000000*VALUE(LEFT(E323,LEN(E323)-1)),IF(RIGHT(E323,1)="B",1000000000*VALUE(LEFT(E323,LEN(E323)-1)),IF(RIGHT(E323,1)="%",0.01*VALUE(LEFT(E323,LEN(E323)-1)),IF(RIGHT(E323,1)="k",1000*VALUE(LEFT(E323,LEN(E323)-1)),VALUE(SUBSTITUTE(E323,",",""))))))))),"N/A")</f>
        <v/>
      </c>
      <c r="M323">
        <f>IFERROR(IF(TRIM(F323)="-", "N/A", IF(RIGHT(F323,1)=")",IF(RIGHT(F323,2)="T)",-1000000000000*VALUE(MID(F323,2,LEN(F323)-3)),IF(RIGHT(F323,2)="M)",-1000000*VALUE(MID(F323,2,LEN(F323)-3)),IF(RIGHT(F323,2)="B)",-1000000000*VALUE(MID(F323,2,LEN(F323)-3)),IF(RIGHT(F323,2)="k)",-1000*VALUE(MID(F323,2,LEN(F323)-3)),VALUE(SUBSTITUTE(F323,",","")))))),IF(RIGHT(F323,1)="T",1000000000000*VALUE(LEFT(F323,LEN(F323)-1)),IF(RIGHT(F323,1)="M",1000000*VALUE(LEFT(F323,LEN(F323)-1)),IF(RIGHT(F323,1)="B",1000000000*VALUE(LEFT(F323,LEN(F323)-1)),IF(RIGHT(F323,1)="%",0.01*VALUE(LEFT(F323,LEN(F323)-1)),IF(RIGHT(F323,1)="k",1000*VALUE(LEFT(F323,LEN(F323)-1)),VALUE(SUBSTITUTE(F323,",",""))))))))),"N/A")</f>
        <v/>
      </c>
      <c r="N323">
        <f>IFERROR(IF(TRIM(G323)="-", "N/A", IF(RIGHT(G323,1)=")",IF(RIGHT(G323,2)="T)",-1000000000000*VALUE(MID(G323,2,LEN(G323)-3)),IF(RIGHT(G323,2)="M)",-1000000*VALUE(MID(G323,2,LEN(G323)-3)),IF(RIGHT(G323,2)="B)",-1000000000*VALUE(MID(G323,2,LEN(G323)-3)),IF(RIGHT(G323,2)="k)",-1000*VALUE(MID(G323,2,LEN(G323)-3)),VALUE(SUBSTITUTE(G323,",","")))))),IF(RIGHT(G323,1)="T",1000000000000*VALUE(LEFT(G323,LEN(G323)-1)),IF(RIGHT(G323,1)="M",1000000*VALUE(LEFT(G323,LEN(G323)-1)),IF(RIGHT(G323,1)="B",1000000000*VALUE(LEFT(G323,LEN(G323)-1)),IF(RIGHT(G323,1)="%",0.01*VALUE(LEFT(G323,LEN(G323)-1)),IF(RIGHT(G323,1)="k",1000*VALUE(LEFT(G323,LEN(G323)-1)),VALUE(SUBSTITUTE(G323,",",""))))))))),"N/A")</f>
        <v/>
      </c>
      <c r="P323">
        <f>MAX(J323:N323)</f>
        <v/>
      </c>
      <c r="Q323">
        <f>IFERROR(J144+MATCH(P323,J323:N323,0)-1,"")</f>
        <v/>
      </c>
      <c r="R323">
        <f>IF(Q323="","",MIN(J323:N323))</f>
        <v/>
      </c>
      <c r="S323">
        <f>IFERROR(J144+MATCH(R323,J323:N323,0)-1,"")</f>
        <v/>
      </c>
      <c r="T323">
        <f>IFERROR(AVERAGE(J323:N323),"")</f>
        <v/>
      </c>
      <c r="U323">
        <f>IFERROR(STDEV(J323:N323),"")</f>
        <v/>
      </c>
      <c r="V323">
        <f>IFERROR(IF(C323="-","",IF(ISBLANK(B323),"",IF(OR(ISNUMBER(FIND("Growth",B323)),ISNUMBER(FIND("Margin",B323))),"",(J323-T323)/U323))),"")</f>
        <v/>
      </c>
      <c r="W323">
        <f>IFERROR(IF(OR(D323="-",ISBLANK(D323)),"",(K323-T323)/U323),"")</f>
        <v/>
      </c>
      <c r="X323">
        <f>IFERROR(IF(OR(E323="-",ISBLANK(E323)),"",(L323-T323)/U323),"")</f>
        <v/>
      </c>
      <c r="Y323">
        <f>IFERROR(IF(OR(F323="-",ISBLANK(F323)),"",(M323-T323)/U323),"")</f>
        <v/>
      </c>
      <c r="Z323">
        <f>IFERROR(IF(OR(G323="-",ISBLANK(G323)),"",(N323-T323)/U323),"")</f>
        <v/>
      </c>
      <c r="AA323">
        <f>IF(MAX(MAX(V323:Z323),ABS(MIN(V323:Z323)))=ABS(MIN(V323:Z323)),MIN(V323:Z323),MAX(V323:Z323))</f>
        <v/>
      </c>
      <c r="AB323">
        <f>IFERROR(V144+MATCH(AA323,V323:Z323,0)-1,"")</f>
        <v/>
      </c>
      <c r="AC323">
        <f>IF(AB323&lt;&gt;"",IF(S323=AB323,"Low",IF(AB323=Q323,"High","")),"")</f>
        <v/>
      </c>
      <c r="AE323">
        <f>IF(ISNUMBER(MATCH("N/A",J323:N323,0)),"",IFERROR((5 * SUMPRODUCT(J144:N144,J323:N323) - PRODUCT(SUM(J144:N144),SUM(J323:N323))) / ((5 * SUM((J144^2)+(K144^2)+(L144^2)+(M144^2)+(N144^2))) - SUM(J144:N144)^2),""))</f>
        <v/>
      </c>
      <c r="AF323">
        <f>IFERROR(CORREL(J144:N144,J323:N323),"")</f>
        <v/>
      </c>
      <c r="AZ323">
        <f>IF(Q323=S323,0,1)</f>
        <v/>
      </c>
      <c r="BA323">
        <f>IF(AZ323=1,IF(Q323="","",IF(Q323=N144,"Yes","No")),"")</f>
        <v/>
      </c>
      <c r="BB323">
        <f>IF(BA323="Yes",P323,"")</f>
        <v/>
      </c>
      <c r="BC323">
        <f>IF(AZ323=1,IF(S323="","",IF(S323=N144,"Yes","No")),"")</f>
        <v/>
      </c>
      <c r="BD323">
        <f>IF(BC323="Yes",R323,"")</f>
        <v/>
      </c>
      <c r="BE323">
        <f>IFERROR(IF(SIGN(AE323)=1,"Increasing",IF(SIGN(AE323)=-1,"Decreasing","")),"")</f>
        <v/>
      </c>
      <c r="BF323">
        <f>IF(OR(AND(BE323="Increasing",BA323="Yes"),AND(BE323="Decreasing",BC323="Yes")),"Yes","No")</f>
        <v/>
      </c>
      <c r="BG323">
        <f>IF(I323="pos_trend","Yes","No")</f>
        <v/>
      </c>
      <c r="BH323">
        <f>IF(AF323&lt;&gt;"",IF(ABS(AF323)&gt;0.8,"Yes","No"),"")</f>
        <v/>
      </c>
    </row>
    <row r="324" spans="1:60">
      <c s="1" r="A324" t="n">
        <v>12</v>
      </c>
      <c r="B324" t="s">
        <v>852</v>
      </c>
      <c r="C324" t="s">
        <v>2295</v>
      </c>
      <c r="D324" t="s">
        <v>2296</v>
      </c>
      <c r="E324" t="s">
        <v>2297</v>
      </c>
      <c r="F324" t="s">
        <v>2298</v>
      </c>
      <c r="G324" t="s">
        <v>2299</v>
      </c>
      <c r="H324" t="s"/>
      <c r="I324">
        <f>IF(AND(K324&gt; J324, L324&gt; K324, M324&gt; L324, N324&gt; M324), "pos_trend", IF(AND(K324&lt; J324, L324&lt; K324, M324&lt; L324, N324&lt; M324), "neg_trend", "N/A"))</f>
        <v/>
      </c>
      <c r="J324">
        <f>IFERROR(IF(TRIM(C324)="-", "N/A", IF(RIGHT(C324,1)=")",IF(RIGHT(C324,2)="T)",-1000000000000*VALUE(MID(C324,2,LEN(C324)-3)),IF(RIGHT(C324,2)="M)",-1000000*VALUE(MID(C324,2,LEN(C324)-3)),IF(RIGHT(C324,2)="B)",-1000000000*VALUE(MID(C324,2,LEN(C324)-3)),IF(RIGHT(C324,2)="k)",-1000*VALUE(MID(C324,2,LEN(C324)-3)),VALUE(SUBSTITUTE(C324,",","")))))),IF(RIGHT(C324,1)="T",1000000000000*VALUE(LEFT(C324,LEN(C324)-1)),IF(RIGHT(C324,1)="M",1000000*VALUE(LEFT(C324,LEN(C324)-1)),IF(RIGHT(C324,1)="B",1000000000*VALUE(LEFT(C324,LEN(C324)-1)),IF(RIGHT(C324,1)="%",0.01*VALUE(LEFT(C324,LEN(C324)-1)),IF(RIGHT(C324,1)="k",1000*VALUE(LEFT(C324,LEN(C324)-1)),VALUE(SUBSTITUTE(C324,",",""))))))))),"N/A")</f>
        <v/>
      </c>
      <c r="K324">
        <f>IFERROR(IF(TRIM(D324)="-", "N/A", IF(RIGHT(D324,1)=")",IF(RIGHT(D324,2)="T)",-1000000000000*VALUE(MID(D324,2,LEN(D324)-3)),IF(RIGHT(D324,2)="M)",-1000000*VALUE(MID(D324,2,LEN(D324)-3)),IF(RIGHT(D324,2)="B)",-1000000000*VALUE(MID(D324,2,LEN(D324)-3)),IF(RIGHT(D324,2)="k)",-1000*VALUE(MID(D324,2,LEN(D324)-3)),VALUE(SUBSTITUTE(D324,",","")))))),IF(RIGHT(D324,1)="T",1000000000000*VALUE(LEFT(D324,LEN(D324)-1)),IF(RIGHT(D324,1)="M",1000000*VALUE(LEFT(D324,LEN(D324)-1)),IF(RIGHT(D324,1)="B",1000000000*VALUE(LEFT(D324,LEN(D324)-1)),IF(RIGHT(D324,1)="%",0.01*VALUE(LEFT(D324,LEN(D324)-1)),IF(RIGHT(D324,1)="k",1000*VALUE(LEFT(D324,LEN(D324)-1)),VALUE(SUBSTITUTE(D324,",",""))))))))),"N/A")</f>
        <v/>
      </c>
      <c r="L324">
        <f>IFERROR(IF(TRIM(E324)="-", "N/A", IF(RIGHT(E324,1)=")",IF(RIGHT(E324,2)="T)",-1000000000000*VALUE(MID(E324,2,LEN(E324)-3)),IF(RIGHT(E324,2)="M)",-1000000*VALUE(MID(E324,2,LEN(E324)-3)),IF(RIGHT(E324,2)="B)",-1000000000*VALUE(MID(E324,2,LEN(E324)-3)),IF(RIGHT(E324,2)="k)",-1000*VALUE(MID(E324,2,LEN(E324)-3)),VALUE(SUBSTITUTE(E324,",","")))))),IF(RIGHT(E324,1)="T",1000000000000*VALUE(LEFT(E324,LEN(E324)-1)),IF(RIGHT(E324,1)="M",1000000*VALUE(LEFT(E324,LEN(E324)-1)),IF(RIGHT(E324,1)="B",1000000000*VALUE(LEFT(E324,LEN(E324)-1)),IF(RIGHT(E324,1)="%",0.01*VALUE(LEFT(E324,LEN(E324)-1)),IF(RIGHT(E324,1)="k",1000*VALUE(LEFT(E324,LEN(E324)-1)),VALUE(SUBSTITUTE(E324,",",""))))))))),"N/A")</f>
        <v/>
      </c>
      <c r="M324">
        <f>IFERROR(IF(TRIM(F324)="-", "N/A", IF(RIGHT(F324,1)=")",IF(RIGHT(F324,2)="T)",-1000000000000*VALUE(MID(F324,2,LEN(F324)-3)),IF(RIGHT(F324,2)="M)",-1000000*VALUE(MID(F324,2,LEN(F324)-3)),IF(RIGHT(F324,2)="B)",-1000000000*VALUE(MID(F324,2,LEN(F324)-3)),IF(RIGHT(F324,2)="k)",-1000*VALUE(MID(F324,2,LEN(F324)-3)),VALUE(SUBSTITUTE(F324,",","")))))),IF(RIGHT(F324,1)="T",1000000000000*VALUE(LEFT(F324,LEN(F324)-1)),IF(RIGHT(F324,1)="M",1000000*VALUE(LEFT(F324,LEN(F324)-1)),IF(RIGHT(F324,1)="B",1000000000*VALUE(LEFT(F324,LEN(F324)-1)),IF(RIGHT(F324,1)="%",0.01*VALUE(LEFT(F324,LEN(F324)-1)),IF(RIGHT(F324,1)="k",1000*VALUE(LEFT(F324,LEN(F324)-1)),VALUE(SUBSTITUTE(F324,",",""))))))))),"N/A")</f>
        <v/>
      </c>
      <c r="N324">
        <f>IFERROR(IF(TRIM(G324)="-", "N/A", IF(RIGHT(G324,1)=")",IF(RIGHT(G324,2)="T)",-1000000000000*VALUE(MID(G324,2,LEN(G324)-3)),IF(RIGHT(G324,2)="M)",-1000000*VALUE(MID(G324,2,LEN(G324)-3)),IF(RIGHT(G324,2)="B)",-1000000000*VALUE(MID(G324,2,LEN(G324)-3)),IF(RIGHT(G324,2)="k)",-1000*VALUE(MID(G324,2,LEN(G324)-3)),VALUE(SUBSTITUTE(G324,",","")))))),IF(RIGHT(G324,1)="T",1000000000000*VALUE(LEFT(G324,LEN(G324)-1)),IF(RIGHT(G324,1)="M",1000000*VALUE(LEFT(G324,LEN(G324)-1)),IF(RIGHT(G324,1)="B",1000000000*VALUE(LEFT(G324,LEN(G324)-1)),IF(RIGHT(G324,1)="%",0.01*VALUE(LEFT(G324,LEN(G324)-1)),IF(RIGHT(G324,1)="k",1000*VALUE(LEFT(G324,LEN(G324)-1)),VALUE(SUBSTITUTE(G324,",",""))))))))),"N/A")</f>
        <v/>
      </c>
      <c r="P324">
        <f>MAX(J324:N324)</f>
        <v/>
      </c>
      <c r="Q324">
        <f>IFERROR(J144+MATCH(P324,J324:N324,0)-1,"")</f>
        <v/>
      </c>
      <c r="R324">
        <f>IF(Q324="","",MIN(J324:N324))</f>
        <v/>
      </c>
      <c r="S324">
        <f>IFERROR(J144+MATCH(R324,J324:N324,0)-1,"")</f>
        <v/>
      </c>
      <c r="T324">
        <f>IFERROR(AVERAGE(J324:N324),"")</f>
        <v/>
      </c>
      <c r="U324">
        <f>IFERROR(STDEV(J324:N324),"")</f>
        <v/>
      </c>
      <c r="V324">
        <f>IFERROR(IF(C324="-","",IF(ISBLANK(B324),"",IF(OR(ISNUMBER(FIND("Growth",B324)),ISNUMBER(FIND("Margin",B324))),"",(J324-T324)/U324))),"")</f>
        <v/>
      </c>
      <c r="W324">
        <f>IFERROR(IF(OR(D324="-",ISBLANK(D324)),"",(K324-T324)/U324),"")</f>
        <v/>
      </c>
      <c r="X324">
        <f>IFERROR(IF(OR(E324="-",ISBLANK(E324)),"",(L324-T324)/U324),"")</f>
        <v/>
      </c>
      <c r="Y324">
        <f>IFERROR(IF(OR(F324="-",ISBLANK(F324)),"",(M324-T324)/U324),"")</f>
        <v/>
      </c>
      <c r="Z324">
        <f>IFERROR(IF(OR(G324="-",ISBLANK(G324)),"",(N324-T324)/U324),"")</f>
        <v/>
      </c>
      <c r="AA324">
        <f>IF(MAX(MAX(V324:Z324),ABS(MIN(V324:Z324)))=ABS(MIN(V324:Z324)),MIN(V324:Z324),MAX(V324:Z324))</f>
        <v/>
      </c>
      <c r="AB324">
        <f>IFERROR(V144+MATCH(AA324,V324:Z324,0)-1,"")</f>
        <v/>
      </c>
      <c r="AC324">
        <f>IF(AB324&lt;&gt;"",IF(S324=AB324,"Low",IF(AB324=Q324,"High","")),"")</f>
        <v/>
      </c>
      <c r="AE324">
        <f>IF(ISNUMBER(MATCH("N/A",J324:N324,0)),"",IFERROR((5 * SUMPRODUCT(J144:N144,J324:N324) - PRODUCT(SUM(J144:N144),SUM(J324:N324))) / ((5 * SUM((J144^2)+(K144^2)+(L144^2)+(M144^2)+(N144^2))) - SUM(J144:N144)^2),""))</f>
        <v/>
      </c>
      <c r="AF324">
        <f>IFERROR(CORREL(J144:N144,J324:N324),"")</f>
        <v/>
      </c>
      <c r="AZ324">
        <f>IF(Q324=S324,0,1)</f>
        <v/>
      </c>
      <c r="BA324">
        <f>IF(AZ324=1,IF(Q324="","",IF(Q324=N144,"Yes","No")),"")</f>
        <v/>
      </c>
      <c r="BB324">
        <f>IF(BA324="Yes",P324,"")</f>
        <v/>
      </c>
      <c r="BC324">
        <f>IF(AZ324=1,IF(S324="","",IF(S324=N144,"Yes","No")),"")</f>
        <v/>
      </c>
      <c r="BD324">
        <f>IF(BC324="Yes",R324,"")</f>
        <v/>
      </c>
      <c r="BE324">
        <f>IFERROR(IF(SIGN(AE324)=1,"Increasing",IF(SIGN(AE324)=-1,"Decreasing","")),"")</f>
        <v/>
      </c>
      <c r="BF324">
        <f>IF(OR(AND(BE324="Increasing",BA324="Yes"),AND(BE324="Decreasing",BC324="Yes")),"Yes","No")</f>
        <v/>
      </c>
      <c r="BG324">
        <f>IF(I324="pos_trend","Yes","No")</f>
        <v/>
      </c>
      <c r="BH324">
        <f>IF(AF324&lt;&gt;"",IF(ABS(AF324)&gt;0.8,"Yes","No"),"")</f>
        <v/>
      </c>
    </row>
    <row r="325" spans="1:60">
      <c s="1" r="A325" t="n">
        <v>13</v>
      </c>
      <c r="B325" t="s">
        <v>858</v>
      </c>
      <c r="C325" t="s">
        <v>264</v>
      </c>
      <c r="D325" t="s">
        <v>2300</v>
      </c>
      <c r="E325" t="s">
        <v>2301</v>
      </c>
      <c r="F325" t="s">
        <v>2302</v>
      </c>
      <c r="G325" t="s">
        <v>2303</v>
      </c>
      <c r="H325" t="s"/>
      <c r="I325">
        <f>IF(AND(K325&gt; J325, L325&gt; K325, M325&gt; L325, N325&gt; M325), "pos_trend", IF(AND(K325&lt; J325, L325&lt; K325, M325&lt; L325, N325&lt; M325), "neg_trend", "N/A"))</f>
        <v/>
      </c>
      <c r="J325">
        <f>IFERROR(IF(TRIM(C325)="-", "N/A", IF(RIGHT(C325,1)=")",IF(RIGHT(C325,2)="T)",-1000000000000*VALUE(MID(C325,2,LEN(C325)-3)),IF(RIGHT(C325,2)="M)",-1000000*VALUE(MID(C325,2,LEN(C325)-3)),IF(RIGHT(C325,2)="B)",-1000000000*VALUE(MID(C325,2,LEN(C325)-3)),IF(RIGHT(C325,2)="k)",-1000*VALUE(MID(C325,2,LEN(C325)-3)),VALUE(SUBSTITUTE(C325,",","")))))),IF(RIGHT(C325,1)="T",1000000000000*VALUE(LEFT(C325,LEN(C325)-1)),IF(RIGHT(C325,1)="M",1000000*VALUE(LEFT(C325,LEN(C325)-1)),IF(RIGHT(C325,1)="B",1000000000*VALUE(LEFT(C325,LEN(C325)-1)),IF(RIGHT(C325,1)="%",0.01*VALUE(LEFT(C325,LEN(C325)-1)),IF(RIGHT(C325,1)="k",1000*VALUE(LEFT(C325,LEN(C325)-1)),VALUE(SUBSTITUTE(C325,",",""))))))))),"N/A")</f>
        <v/>
      </c>
      <c r="K325">
        <f>IFERROR(IF(TRIM(D325)="-", "N/A", IF(RIGHT(D325,1)=")",IF(RIGHT(D325,2)="T)",-1000000000000*VALUE(MID(D325,2,LEN(D325)-3)),IF(RIGHT(D325,2)="M)",-1000000*VALUE(MID(D325,2,LEN(D325)-3)),IF(RIGHT(D325,2)="B)",-1000000000*VALUE(MID(D325,2,LEN(D325)-3)),IF(RIGHT(D325,2)="k)",-1000*VALUE(MID(D325,2,LEN(D325)-3)),VALUE(SUBSTITUTE(D325,",","")))))),IF(RIGHT(D325,1)="T",1000000000000*VALUE(LEFT(D325,LEN(D325)-1)),IF(RIGHT(D325,1)="M",1000000*VALUE(LEFT(D325,LEN(D325)-1)),IF(RIGHT(D325,1)="B",1000000000*VALUE(LEFT(D325,LEN(D325)-1)),IF(RIGHT(D325,1)="%",0.01*VALUE(LEFT(D325,LEN(D325)-1)),IF(RIGHT(D325,1)="k",1000*VALUE(LEFT(D325,LEN(D325)-1)),VALUE(SUBSTITUTE(D325,",",""))))))))),"N/A")</f>
        <v/>
      </c>
      <c r="L325">
        <f>IFERROR(IF(TRIM(E325)="-", "N/A", IF(RIGHT(E325,1)=")",IF(RIGHT(E325,2)="T)",-1000000000000*VALUE(MID(E325,2,LEN(E325)-3)),IF(RIGHT(E325,2)="M)",-1000000*VALUE(MID(E325,2,LEN(E325)-3)),IF(RIGHT(E325,2)="B)",-1000000000*VALUE(MID(E325,2,LEN(E325)-3)),IF(RIGHT(E325,2)="k)",-1000*VALUE(MID(E325,2,LEN(E325)-3)),VALUE(SUBSTITUTE(E325,",","")))))),IF(RIGHT(E325,1)="T",1000000000000*VALUE(LEFT(E325,LEN(E325)-1)),IF(RIGHT(E325,1)="M",1000000*VALUE(LEFT(E325,LEN(E325)-1)),IF(RIGHT(E325,1)="B",1000000000*VALUE(LEFT(E325,LEN(E325)-1)),IF(RIGHT(E325,1)="%",0.01*VALUE(LEFT(E325,LEN(E325)-1)),IF(RIGHT(E325,1)="k",1000*VALUE(LEFT(E325,LEN(E325)-1)),VALUE(SUBSTITUTE(E325,",",""))))))))),"N/A")</f>
        <v/>
      </c>
      <c r="M325">
        <f>IFERROR(IF(TRIM(F325)="-", "N/A", IF(RIGHT(F325,1)=")",IF(RIGHT(F325,2)="T)",-1000000000000*VALUE(MID(F325,2,LEN(F325)-3)),IF(RIGHT(F325,2)="M)",-1000000*VALUE(MID(F325,2,LEN(F325)-3)),IF(RIGHT(F325,2)="B)",-1000000000*VALUE(MID(F325,2,LEN(F325)-3)),IF(RIGHT(F325,2)="k)",-1000*VALUE(MID(F325,2,LEN(F325)-3)),VALUE(SUBSTITUTE(F325,",","")))))),IF(RIGHT(F325,1)="T",1000000000000*VALUE(LEFT(F325,LEN(F325)-1)),IF(RIGHT(F325,1)="M",1000000*VALUE(LEFT(F325,LEN(F325)-1)),IF(RIGHT(F325,1)="B",1000000000*VALUE(LEFT(F325,LEN(F325)-1)),IF(RIGHT(F325,1)="%",0.01*VALUE(LEFT(F325,LEN(F325)-1)),IF(RIGHT(F325,1)="k",1000*VALUE(LEFT(F325,LEN(F325)-1)),VALUE(SUBSTITUTE(F325,",",""))))))))),"N/A")</f>
        <v/>
      </c>
      <c r="N325">
        <f>IFERROR(IF(TRIM(G325)="-", "N/A", IF(RIGHT(G325,1)=")",IF(RIGHT(G325,2)="T)",-1000000000000*VALUE(MID(G325,2,LEN(G325)-3)),IF(RIGHT(G325,2)="M)",-1000000*VALUE(MID(G325,2,LEN(G325)-3)),IF(RIGHT(G325,2)="B)",-1000000000*VALUE(MID(G325,2,LEN(G325)-3)),IF(RIGHT(G325,2)="k)",-1000*VALUE(MID(G325,2,LEN(G325)-3)),VALUE(SUBSTITUTE(G325,",","")))))),IF(RIGHT(G325,1)="T",1000000000000*VALUE(LEFT(G325,LEN(G325)-1)),IF(RIGHT(G325,1)="M",1000000*VALUE(LEFT(G325,LEN(G325)-1)),IF(RIGHT(G325,1)="B",1000000000*VALUE(LEFT(G325,LEN(G325)-1)),IF(RIGHT(G325,1)="%",0.01*VALUE(LEFT(G325,LEN(G325)-1)),IF(RIGHT(G325,1)="k",1000*VALUE(LEFT(G325,LEN(G325)-1)),VALUE(SUBSTITUTE(G325,",",""))))))))),"N/A")</f>
        <v/>
      </c>
      <c r="P325">
        <f>MAX(J325:N325)</f>
        <v/>
      </c>
      <c r="Q325">
        <f>IFERROR(J144+MATCH(P325,J325:N325,0)-1,"")</f>
        <v/>
      </c>
      <c r="R325">
        <f>IF(Q325="","",MIN(J325:N325))</f>
        <v/>
      </c>
      <c r="S325">
        <f>IFERROR(J144+MATCH(R325,J325:N325,0)-1,"")</f>
        <v/>
      </c>
      <c r="T325">
        <f>IFERROR(AVERAGE(J325:N325),"")</f>
        <v/>
      </c>
      <c r="U325">
        <f>IFERROR(STDEV(J325:N325),"")</f>
        <v/>
      </c>
      <c r="V325">
        <f>IFERROR(IF(C325="-","",IF(ISBLANK(B325),"",IF(OR(ISNUMBER(FIND("Growth",B325)),ISNUMBER(FIND("Margin",B325))),"",(J325-T325)/U325))),"")</f>
        <v/>
      </c>
      <c r="W325">
        <f>IFERROR(IF(OR(D325="-",ISBLANK(D325)),"",(K325-T325)/U325),"")</f>
        <v/>
      </c>
      <c r="X325">
        <f>IFERROR(IF(OR(E325="-",ISBLANK(E325)),"",(L325-T325)/U325),"")</f>
        <v/>
      </c>
      <c r="Y325">
        <f>IFERROR(IF(OR(F325="-",ISBLANK(F325)),"",(M325-T325)/U325),"")</f>
        <v/>
      </c>
      <c r="Z325">
        <f>IFERROR(IF(OR(G325="-",ISBLANK(G325)),"",(N325-T325)/U325),"")</f>
        <v/>
      </c>
      <c r="AA325">
        <f>IF(MAX(MAX(V325:Z325),ABS(MIN(V325:Z325)))=ABS(MIN(V325:Z325)),MIN(V325:Z325),MAX(V325:Z325))</f>
        <v/>
      </c>
      <c r="AB325">
        <f>IFERROR(V144+MATCH(AA325,V325:Z325,0)-1,"")</f>
        <v/>
      </c>
      <c r="AC325">
        <f>IF(AB325&lt;&gt;"",IF(S325=AB325,"Low",IF(AB325=Q325,"High","")),"")</f>
        <v/>
      </c>
      <c r="AE325">
        <f>IF(ISNUMBER(MATCH("N/A",J325:N325,0)),"",IFERROR((5 * SUMPRODUCT(J144:N144,J325:N325) - PRODUCT(SUM(J144:N144),SUM(J325:N325))) / ((5 * SUM((J144^2)+(K144^2)+(L144^2)+(M144^2)+(N144^2))) - SUM(J144:N144)^2),""))</f>
        <v/>
      </c>
      <c r="AF325">
        <f>IFERROR(CORREL(J144:N144,J325:N325),"")</f>
        <v/>
      </c>
      <c r="AZ325">
        <f>IF(Q325=S325,0,1)</f>
        <v/>
      </c>
      <c r="BA325">
        <f>IF(AZ325=1,IF(Q325="","",IF(Q325=N144,"Yes","No")),"")</f>
        <v/>
      </c>
      <c r="BB325">
        <f>IF(BA325="Yes",P325,"")</f>
        <v/>
      </c>
      <c r="BC325">
        <f>IF(AZ325=1,IF(S325="","",IF(S325=N144,"Yes","No")),"")</f>
        <v/>
      </c>
      <c r="BD325">
        <f>IF(BC325="Yes",R325,"")</f>
        <v/>
      </c>
      <c r="BE325">
        <f>IFERROR(IF(SIGN(AE325)=1,"Increasing",IF(SIGN(AE325)=-1,"Decreasing","")),"")</f>
        <v/>
      </c>
      <c r="BF325">
        <f>IF(OR(AND(BE325="Increasing",BA325="Yes"),AND(BE325="Decreasing",BC325="Yes")),"Yes","No")</f>
        <v/>
      </c>
      <c r="BG325">
        <f>IF(I325="pos_trend","Yes","No")</f>
        <v/>
      </c>
      <c r="BH325">
        <f>IF(AF325&lt;&gt;"",IF(ABS(AF325)&gt;0.8,"Yes","No"),"")</f>
        <v/>
      </c>
    </row>
    <row r="326" spans="1:60">
      <c s="1" r="A326" t="n">
        <v>14</v>
      </c>
      <c r="B326" t="s">
        <v>863</v>
      </c>
      <c r="C326" t="s">
        <v>2304</v>
      </c>
      <c r="D326" t="s">
        <v>2305</v>
      </c>
      <c r="E326" t="s">
        <v>2306</v>
      </c>
      <c r="F326" t="s">
        <v>2307</v>
      </c>
      <c r="G326" t="s">
        <v>2308</v>
      </c>
      <c r="H326" t="s"/>
      <c r="I326">
        <f>IF(AND(K326&gt; J326, L326&gt; K326, M326&gt; L326, N326&gt; M326), "pos_trend", IF(AND(K326&lt; J326, L326&lt; K326, M326&lt; L326, N326&lt; M326), "neg_trend", "N/A"))</f>
        <v/>
      </c>
      <c r="J326">
        <f>IFERROR(IF(TRIM(C326)="-", "N/A", IF(RIGHT(C326,1)=")",IF(RIGHT(C326,2)="T)",-1000000000000*VALUE(MID(C326,2,LEN(C326)-3)),IF(RIGHT(C326,2)="M)",-1000000*VALUE(MID(C326,2,LEN(C326)-3)),IF(RIGHT(C326,2)="B)",-1000000000*VALUE(MID(C326,2,LEN(C326)-3)),IF(RIGHT(C326,2)="k)",-1000*VALUE(MID(C326,2,LEN(C326)-3)),VALUE(SUBSTITUTE(C326,",","")))))),IF(RIGHT(C326,1)="T",1000000000000*VALUE(LEFT(C326,LEN(C326)-1)),IF(RIGHT(C326,1)="M",1000000*VALUE(LEFT(C326,LEN(C326)-1)),IF(RIGHT(C326,1)="B",1000000000*VALUE(LEFT(C326,LEN(C326)-1)),IF(RIGHT(C326,1)="%",0.01*VALUE(LEFT(C326,LEN(C326)-1)),IF(RIGHT(C326,1)="k",1000*VALUE(LEFT(C326,LEN(C326)-1)),VALUE(SUBSTITUTE(C326,",",""))))))))),"N/A")</f>
        <v/>
      </c>
      <c r="K326">
        <f>IFERROR(IF(TRIM(D326)="-", "N/A", IF(RIGHT(D326,1)=")",IF(RIGHT(D326,2)="T)",-1000000000000*VALUE(MID(D326,2,LEN(D326)-3)),IF(RIGHT(D326,2)="M)",-1000000*VALUE(MID(D326,2,LEN(D326)-3)),IF(RIGHT(D326,2)="B)",-1000000000*VALUE(MID(D326,2,LEN(D326)-3)),IF(RIGHT(D326,2)="k)",-1000*VALUE(MID(D326,2,LEN(D326)-3)),VALUE(SUBSTITUTE(D326,",","")))))),IF(RIGHT(D326,1)="T",1000000000000*VALUE(LEFT(D326,LEN(D326)-1)),IF(RIGHT(D326,1)="M",1000000*VALUE(LEFT(D326,LEN(D326)-1)),IF(RIGHT(D326,1)="B",1000000000*VALUE(LEFT(D326,LEN(D326)-1)),IF(RIGHT(D326,1)="%",0.01*VALUE(LEFT(D326,LEN(D326)-1)),IF(RIGHT(D326,1)="k",1000*VALUE(LEFT(D326,LEN(D326)-1)),VALUE(SUBSTITUTE(D326,",",""))))))))),"N/A")</f>
        <v/>
      </c>
      <c r="L326">
        <f>IFERROR(IF(TRIM(E326)="-", "N/A", IF(RIGHT(E326,1)=")",IF(RIGHT(E326,2)="T)",-1000000000000*VALUE(MID(E326,2,LEN(E326)-3)),IF(RIGHT(E326,2)="M)",-1000000*VALUE(MID(E326,2,LEN(E326)-3)),IF(RIGHT(E326,2)="B)",-1000000000*VALUE(MID(E326,2,LEN(E326)-3)),IF(RIGHT(E326,2)="k)",-1000*VALUE(MID(E326,2,LEN(E326)-3)),VALUE(SUBSTITUTE(E326,",","")))))),IF(RIGHT(E326,1)="T",1000000000000*VALUE(LEFT(E326,LEN(E326)-1)),IF(RIGHT(E326,1)="M",1000000*VALUE(LEFT(E326,LEN(E326)-1)),IF(RIGHT(E326,1)="B",1000000000*VALUE(LEFT(E326,LEN(E326)-1)),IF(RIGHT(E326,1)="%",0.01*VALUE(LEFT(E326,LEN(E326)-1)),IF(RIGHT(E326,1)="k",1000*VALUE(LEFT(E326,LEN(E326)-1)),VALUE(SUBSTITUTE(E326,",",""))))))))),"N/A")</f>
        <v/>
      </c>
      <c r="M326">
        <f>IFERROR(IF(TRIM(F326)="-", "N/A", IF(RIGHT(F326,1)=")",IF(RIGHT(F326,2)="T)",-1000000000000*VALUE(MID(F326,2,LEN(F326)-3)),IF(RIGHT(F326,2)="M)",-1000000*VALUE(MID(F326,2,LEN(F326)-3)),IF(RIGHT(F326,2)="B)",-1000000000*VALUE(MID(F326,2,LEN(F326)-3)),IF(RIGHT(F326,2)="k)",-1000*VALUE(MID(F326,2,LEN(F326)-3)),VALUE(SUBSTITUTE(F326,",","")))))),IF(RIGHT(F326,1)="T",1000000000000*VALUE(LEFT(F326,LEN(F326)-1)),IF(RIGHT(F326,1)="M",1000000*VALUE(LEFT(F326,LEN(F326)-1)),IF(RIGHT(F326,1)="B",1000000000*VALUE(LEFT(F326,LEN(F326)-1)),IF(RIGHT(F326,1)="%",0.01*VALUE(LEFT(F326,LEN(F326)-1)),IF(RIGHT(F326,1)="k",1000*VALUE(LEFT(F326,LEN(F326)-1)),VALUE(SUBSTITUTE(F326,",",""))))))))),"N/A")</f>
        <v/>
      </c>
      <c r="N326">
        <f>IFERROR(IF(TRIM(G326)="-", "N/A", IF(RIGHT(G326,1)=")",IF(RIGHT(G326,2)="T)",-1000000000000*VALUE(MID(G326,2,LEN(G326)-3)),IF(RIGHT(G326,2)="M)",-1000000*VALUE(MID(G326,2,LEN(G326)-3)),IF(RIGHT(G326,2)="B)",-1000000000*VALUE(MID(G326,2,LEN(G326)-3)),IF(RIGHT(G326,2)="k)",-1000*VALUE(MID(G326,2,LEN(G326)-3)),VALUE(SUBSTITUTE(G326,",","")))))),IF(RIGHT(G326,1)="T",1000000000000*VALUE(LEFT(G326,LEN(G326)-1)),IF(RIGHT(G326,1)="M",1000000*VALUE(LEFT(G326,LEN(G326)-1)),IF(RIGHT(G326,1)="B",1000000000*VALUE(LEFT(G326,LEN(G326)-1)),IF(RIGHT(G326,1)="%",0.01*VALUE(LEFT(G326,LEN(G326)-1)),IF(RIGHT(G326,1)="k",1000*VALUE(LEFT(G326,LEN(G326)-1)),VALUE(SUBSTITUTE(G326,",",""))))))))),"N/A")</f>
        <v/>
      </c>
      <c r="P326">
        <f>MAX(J326:N326)</f>
        <v/>
      </c>
      <c r="Q326">
        <f>IFERROR(J144+MATCH(P326,J326:N326,0)-1,"")</f>
        <v/>
      </c>
      <c r="R326">
        <f>IF(Q326="","",MIN(J326:N326))</f>
        <v/>
      </c>
      <c r="S326">
        <f>IFERROR(J144+MATCH(R326,J326:N326,0)-1,"")</f>
        <v/>
      </c>
      <c r="T326">
        <f>IFERROR(AVERAGE(J326:N326),"")</f>
        <v/>
      </c>
      <c r="U326">
        <f>IFERROR(STDEV(J326:N326),"")</f>
        <v/>
      </c>
      <c r="V326">
        <f>IFERROR(IF(C326="-","",IF(ISBLANK(B326),"",IF(OR(ISNUMBER(FIND("Growth",B326)),ISNUMBER(FIND("Margin",B326))),"",(J326-T326)/U326))),"")</f>
        <v/>
      </c>
      <c r="W326">
        <f>IFERROR(IF(OR(D326="-",ISBLANK(D326)),"",(K326-T326)/U326),"")</f>
        <v/>
      </c>
      <c r="X326">
        <f>IFERROR(IF(OR(E326="-",ISBLANK(E326)),"",(L326-T326)/U326),"")</f>
        <v/>
      </c>
      <c r="Y326">
        <f>IFERROR(IF(OR(F326="-",ISBLANK(F326)),"",(M326-T326)/U326),"")</f>
        <v/>
      </c>
      <c r="Z326">
        <f>IFERROR(IF(OR(G326="-",ISBLANK(G326)),"",(N326-T326)/U326),"")</f>
        <v/>
      </c>
      <c r="AA326">
        <f>IF(MAX(MAX(V326:Z326),ABS(MIN(V326:Z326)))=ABS(MIN(V326:Z326)),MIN(V326:Z326),MAX(V326:Z326))</f>
        <v/>
      </c>
      <c r="AB326">
        <f>IFERROR(V144+MATCH(AA326,V326:Z326,0)-1,"")</f>
        <v/>
      </c>
      <c r="AC326">
        <f>IF(AB326&lt;&gt;"",IF(S326=AB326,"Low",IF(AB326=Q326,"High","")),"")</f>
        <v/>
      </c>
      <c r="AE326">
        <f>IF(ISNUMBER(MATCH("N/A",J326:N326,0)),"",IFERROR((5 * SUMPRODUCT(J144:N144,J326:N326) - PRODUCT(SUM(J144:N144),SUM(J326:N326))) / ((5 * SUM((J144^2)+(K144^2)+(L144^2)+(M144^2)+(N144^2))) - SUM(J144:N144)^2),""))</f>
        <v/>
      </c>
      <c r="AF326">
        <f>IFERROR(CORREL(J144:N144,J326:N326),"")</f>
        <v/>
      </c>
      <c r="AZ326">
        <f>IF(Q326=S326,0,1)</f>
        <v/>
      </c>
      <c r="BA326">
        <f>IF(AZ326=1,IF(Q326="","",IF(Q326=N144,"Yes","No")),"")</f>
        <v/>
      </c>
      <c r="BB326">
        <f>IF(BA326="Yes",P326,"")</f>
        <v/>
      </c>
      <c r="BC326">
        <f>IF(AZ326=1,IF(S326="","",IF(S326=N144,"Yes","No")),"")</f>
        <v/>
      </c>
      <c r="BD326">
        <f>IF(BC326="Yes",R326,"")</f>
        <v/>
      </c>
      <c r="BE326">
        <f>IFERROR(IF(SIGN(AE326)=1,"Increasing",IF(SIGN(AE326)=-1,"Decreasing","")),"")</f>
        <v/>
      </c>
      <c r="BF326">
        <f>IF(OR(AND(BE326="Increasing",BA326="Yes"),AND(BE326="Decreasing",BC326="Yes")),"Yes","No")</f>
        <v/>
      </c>
      <c r="BG326">
        <f>IF(I326="pos_trend","Yes","No")</f>
        <v/>
      </c>
      <c r="BH326">
        <f>IF(AF326&lt;&gt;"",IF(ABS(AF326)&gt;0.8,"Yes","No"),"")</f>
        <v/>
      </c>
    </row>
    <row r="327" spans="1:60">
      <c r="I327">
        <f>IF(AND(K327&gt; J327, L327&gt; K327, M327&gt; L327, N327&gt; M327), "pos_trend", IF(AND(K327&lt; J327, L327&lt; K327, M327&lt; L327, N327&lt; M327), "neg_trend", "N/A"))</f>
        <v/>
      </c>
      <c r="J327">
        <f>IFERROR(IF(TRIM(C327)="-", "N/A", IF(RIGHT(C327,1)=")",IF(RIGHT(C327,2)="T)",-1000000000000*VALUE(MID(C327,2,LEN(C327)-3)),IF(RIGHT(C327,2)="M)",-1000000*VALUE(MID(C327,2,LEN(C327)-3)),IF(RIGHT(C327,2)="B)",-1000000000*VALUE(MID(C327,2,LEN(C327)-3)),IF(RIGHT(C327,2)="k)",-1000*VALUE(MID(C327,2,LEN(C327)-3)),VALUE(SUBSTITUTE(C327,",","")))))),IF(RIGHT(C327,1)="T",1000000000000*VALUE(LEFT(C327,LEN(C327)-1)),IF(RIGHT(C327,1)="M",1000000*VALUE(LEFT(C327,LEN(C327)-1)),IF(RIGHT(C327,1)="B",1000000000*VALUE(LEFT(C327,LEN(C327)-1)),IF(RIGHT(C327,1)="%",0.01*VALUE(LEFT(C327,LEN(C327)-1)),IF(RIGHT(C327,1)="k",1000*VALUE(LEFT(C327,LEN(C327)-1)),VALUE(SUBSTITUTE(C327,",",""))))))))),"N/A")</f>
        <v/>
      </c>
      <c r="K327">
        <f>IFERROR(IF(TRIM(D327)="-", "N/A", IF(RIGHT(D327,1)=")",IF(RIGHT(D327,2)="T)",-1000000000000*VALUE(MID(D327,2,LEN(D327)-3)),IF(RIGHT(D327,2)="M)",-1000000*VALUE(MID(D327,2,LEN(D327)-3)),IF(RIGHT(D327,2)="B)",-1000000000*VALUE(MID(D327,2,LEN(D327)-3)),IF(RIGHT(D327,2)="k)",-1000*VALUE(MID(D327,2,LEN(D327)-3)),VALUE(SUBSTITUTE(D327,",","")))))),IF(RIGHT(D327,1)="T",1000000000000*VALUE(LEFT(D327,LEN(D327)-1)),IF(RIGHT(D327,1)="M",1000000*VALUE(LEFT(D327,LEN(D327)-1)),IF(RIGHT(D327,1)="B",1000000000*VALUE(LEFT(D327,LEN(D327)-1)),IF(RIGHT(D327,1)="%",0.01*VALUE(LEFT(D327,LEN(D327)-1)),IF(RIGHT(D327,1)="k",1000*VALUE(LEFT(D327,LEN(D327)-1)),VALUE(SUBSTITUTE(D327,",",""))))))))),"N/A")</f>
        <v/>
      </c>
      <c r="L327">
        <f>IFERROR(IF(TRIM(E327)="-", "N/A", IF(RIGHT(E327,1)=")",IF(RIGHT(E327,2)="T)",-1000000000000*VALUE(MID(E327,2,LEN(E327)-3)),IF(RIGHT(E327,2)="M)",-1000000*VALUE(MID(E327,2,LEN(E327)-3)),IF(RIGHT(E327,2)="B)",-1000000000*VALUE(MID(E327,2,LEN(E327)-3)),IF(RIGHT(E327,2)="k)",-1000*VALUE(MID(E327,2,LEN(E327)-3)),VALUE(SUBSTITUTE(E327,",","")))))),IF(RIGHT(E327,1)="T",1000000000000*VALUE(LEFT(E327,LEN(E327)-1)),IF(RIGHT(E327,1)="M",1000000*VALUE(LEFT(E327,LEN(E327)-1)),IF(RIGHT(E327,1)="B",1000000000*VALUE(LEFT(E327,LEN(E327)-1)),IF(RIGHT(E327,1)="%",0.01*VALUE(LEFT(E327,LEN(E327)-1)),IF(RIGHT(E327,1)="k",1000*VALUE(LEFT(E327,LEN(E327)-1)),VALUE(SUBSTITUTE(E327,",",""))))))))),"N/A")</f>
        <v/>
      </c>
      <c r="M327">
        <f>IFERROR(IF(TRIM(F327)="-", "N/A", IF(RIGHT(F327,1)=")",IF(RIGHT(F327,2)="T)",-1000000000000*VALUE(MID(F327,2,LEN(F327)-3)),IF(RIGHT(F327,2)="M)",-1000000*VALUE(MID(F327,2,LEN(F327)-3)),IF(RIGHT(F327,2)="B)",-1000000000*VALUE(MID(F327,2,LEN(F327)-3)),IF(RIGHT(F327,2)="k)",-1000*VALUE(MID(F327,2,LEN(F327)-3)),VALUE(SUBSTITUTE(F327,",","")))))),IF(RIGHT(F327,1)="T",1000000000000*VALUE(LEFT(F327,LEN(F327)-1)),IF(RIGHT(F327,1)="M",1000000*VALUE(LEFT(F327,LEN(F327)-1)),IF(RIGHT(F327,1)="B",1000000000*VALUE(LEFT(F327,LEN(F327)-1)),IF(RIGHT(F327,1)="%",0.01*VALUE(LEFT(F327,LEN(F327)-1)),IF(RIGHT(F327,1)="k",1000*VALUE(LEFT(F327,LEN(F327)-1)),VALUE(SUBSTITUTE(F327,",",""))))))))),"N/A")</f>
        <v/>
      </c>
      <c r="N327">
        <f>IFERROR(IF(TRIM(G327)="-", "N/A", IF(RIGHT(G327,1)=")",IF(RIGHT(G327,2)="T)",-1000000000000*VALUE(MID(G327,2,LEN(G327)-3)),IF(RIGHT(G327,2)="M)",-1000000*VALUE(MID(G327,2,LEN(G327)-3)),IF(RIGHT(G327,2)="B)",-1000000000*VALUE(MID(G327,2,LEN(G327)-3)),IF(RIGHT(G327,2)="k)",-1000*VALUE(MID(G327,2,LEN(G327)-3)),VALUE(SUBSTITUTE(G327,",","")))))),IF(RIGHT(G327,1)="T",1000000000000*VALUE(LEFT(G327,LEN(G327)-1)),IF(RIGHT(G327,1)="M",1000000*VALUE(LEFT(G327,LEN(G327)-1)),IF(RIGHT(G327,1)="B",1000000000*VALUE(LEFT(G327,LEN(G327)-1)),IF(RIGHT(G327,1)="%",0.01*VALUE(LEFT(G327,LEN(G327)-1)),IF(RIGHT(G327,1)="k",1000*VALUE(LEFT(G327,LEN(G327)-1)),VALUE(SUBSTITUTE(G327,",",""))))))))),"N/A")</f>
        <v/>
      </c>
      <c r="P327">
        <f>MAX(J327:N327)</f>
        <v/>
      </c>
      <c r="Q327">
        <f>IFERROR(J144+MATCH(P327,J327:N327,0)-1,"")</f>
        <v/>
      </c>
      <c r="R327">
        <f>IF(Q327="","",MIN(J327:N327))</f>
        <v/>
      </c>
      <c r="S327">
        <f>IFERROR(J144+MATCH(R327,J327:N327,0)-1,"")</f>
        <v/>
      </c>
      <c r="T327">
        <f>IFERROR(AVERAGE(J327:N327),"")</f>
        <v/>
      </c>
      <c r="U327">
        <f>IFERROR(STDEV(J327:N327),"")</f>
        <v/>
      </c>
      <c r="V327">
        <f>IFERROR(IF(C327="-","",IF(ISBLANK(B327),"",IF(OR(ISNUMBER(FIND("Growth",B327)),ISNUMBER(FIND("Margin",B327))),"",(J327-T327)/U327))),"")</f>
        <v/>
      </c>
      <c r="W327">
        <f>IFERROR(IF(OR(D327="-",ISBLANK(D327)),"",(K327-T327)/U327),"")</f>
        <v/>
      </c>
      <c r="X327">
        <f>IFERROR(IF(OR(E327="-",ISBLANK(E327)),"",(L327-T327)/U327),"")</f>
        <v/>
      </c>
      <c r="Y327">
        <f>IFERROR(IF(OR(F327="-",ISBLANK(F327)),"",(M327-T327)/U327),"")</f>
        <v/>
      </c>
      <c r="Z327">
        <f>IFERROR(IF(OR(G327="-",ISBLANK(G327)),"",(N327-T327)/U327),"")</f>
        <v/>
      </c>
      <c r="AA327">
        <f>IF(MAX(MAX(V327:Z327),ABS(MIN(V327:Z327)))=ABS(MIN(V327:Z327)),MIN(V327:Z327),MAX(V327:Z327))</f>
        <v/>
      </c>
      <c r="AB327">
        <f>IFERROR(V144+MATCH(AA327,V327:Z327,0)-1,"")</f>
        <v/>
      </c>
      <c r="AC327">
        <f>IF(AB327&lt;&gt;"",IF(S327=AB327,"Low",IF(AB327=Q327,"High","")),"")</f>
        <v/>
      </c>
      <c r="AE327">
        <f>IF(ISNUMBER(MATCH("N/A",J327:N327,0)),"",IFERROR((5 * SUMPRODUCT(J144:N144,J327:N327) - PRODUCT(SUM(J144:N144),SUM(J327:N327))) / ((5 * SUM((J144^2)+(K144^2)+(L144^2)+(M144^2)+(N144^2))) - SUM(J144:N144)^2),""))</f>
        <v/>
      </c>
      <c r="AF327">
        <f>IFERROR(CORREL(J144:N144,J327:N327),"")</f>
        <v/>
      </c>
      <c r="AZ327">
        <f>IF(Q327=S327,0,1)</f>
        <v/>
      </c>
      <c r="BA327">
        <f>IF(AZ327=1,IF(Q327="","",IF(Q327=N144,"Yes","No")),"")</f>
        <v/>
      </c>
      <c r="BB327">
        <f>IF(BA327="Yes",P327,"")</f>
        <v/>
      </c>
      <c r="BC327">
        <f>IF(AZ327=1,IF(S327="","",IF(S327=N144,"Yes","No")),"")</f>
        <v/>
      </c>
      <c r="BD327">
        <f>IF(BC327="Yes",R327,"")</f>
        <v/>
      </c>
      <c r="BE327">
        <f>IFERROR(IF(SIGN(AE327)=1,"Increasing",IF(SIGN(AE327)=-1,"Decreasing","")),"")</f>
        <v/>
      </c>
      <c r="BF327">
        <f>IF(OR(AND(BE327="Increasing",BA327="Yes"),AND(BE327="Decreasing",BC327="Yes")),"Yes","No")</f>
        <v/>
      </c>
      <c r="BG327">
        <f>IF(I327="pos_trend","Yes","No")</f>
        <v/>
      </c>
      <c r="BH327">
        <f>IF(AF327&lt;&gt;"",IF(ABS(AF327)&gt;0.8,"Yes","No"),"")</f>
        <v/>
      </c>
    </row>
    <row r="328" spans="1:60">
      <c s="1" r="B328" t="s">
        <v>316</v>
      </c>
      <c s="1" r="C328" t="s">
        <v>252</v>
      </c>
      <c s="1" r="D328" t="s">
        <v>253</v>
      </c>
      <c s="1" r="E328" t="s">
        <v>254</v>
      </c>
      <c s="1" r="F328" t="s">
        <v>255</v>
      </c>
      <c s="1" r="G328" t="s">
        <v>256</v>
      </c>
      <c s="1" r="H328" t="s">
        <v>257</v>
      </c>
      <c r="P328">
        <f>MAX(J328:N328)</f>
        <v/>
      </c>
      <c r="Q328">
        <f>IFERROR(J144+MATCH(P328,J328:N328,0)-1,"")</f>
        <v/>
      </c>
      <c r="R328">
        <f>IF(Q328="","",MIN(J328:N328))</f>
        <v/>
      </c>
      <c r="S328">
        <f>IFERROR(J144+MATCH(R328,J328:N328,0)-1,"")</f>
        <v/>
      </c>
      <c r="T328">
        <f>IFERROR(AVERAGE(J328:N328),"")</f>
        <v/>
      </c>
      <c r="U328">
        <f>IFERROR(STDEV(J328:N328),"")</f>
        <v/>
      </c>
      <c r="V328">
        <f>IFERROR(IF(C328="-","",IF(ISBLANK(B328),"",IF(OR(ISNUMBER(FIND("Growth",B328)),ISNUMBER(FIND("Margin",B328))),"",(J328-T328)/U328))),"")</f>
        <v/>
      </c>
      <c r="W328">
        <f>IFERROR(IF(OR(D328="-",ISBLANK(D328)),"",(K328-T328)/U328),"")</f>
        <v/>
      </c>
      <c r="X328">
        <f>IFERROR(IF(OR(E328="-",ISBLANK(E328)),"",(L328-T328)/U328),"")</f>
        <v/>
      </c>
      <c r="Y328">
        <f>IFERROR(IF(OR(F328="-",ISBLANK(F328)),"",(M328-T328)/U328),"")</f>
        <v/>
      </c>
      <c r="Z328">
        <f>IFERROR(IF(OR(G328="-",ISBLANK(G328)),"",(N328-T328)/U328),"")</f>
        <v/>
      </c>
      <c r="AA328">
        <f>IF(MAX(MAX(V328:Z328),ABS(MIN(V328:Z328)))=ABS(MIN(V328:Z328)),MIN(V328:Z328),MAX(V328:Z328))</f>
        <v/>
      </c>
      <c r="AB328">
        <f>IFERROR(V144+MATCH(AA328,V328:Z328,0)-1,"")</f>
        <v/>
      </c>
      <c r="AC328">
        <f>IF(AB328&lt;&gt;"",IF(S328=AB328,"Low",IF(AB328=Q328,"High","")),"")</f>
        <v/>
      </c>
      <c r="AE328">
        <f>IF(ISNUMBER(MATCH("N/A",J328:N328,0)),"",IFERROR((5 * SUMPRODUCT(J144:N144,J328:N328) - PRODUCT(SUM(J144:N144),SUM(J328:N328))) / ((5 * SUM((J144^2)+(K144^2)+(L144^2)+(M144^2)+(N144^2))) - SUM(J144:N144)^2),""))</f>
        <v/>
      </c>
      <c r="AF328">
        <f>IFERROR(CORREL(J144:N144,J328:N328),"")</f>
        <v/>
      </c>
      <c r="AZ328">
        <f>IF(Q328=S328,0,1)</f>
        <v/>
      </c>
      <c r="BA328">
        <f>IF(AZ328=1,IF(Q328="","",IF(Q328=N144,"Yes","No")),"")</f>
        <v/>
      </c>
      <c r="BB328">
        <f>IF(BA328="Yes",P328,"")</f>
        <v/>
      </c>
      <c r="BC328">
        <f>IF(AZ328=1,IF(S328="","",IF(S328=N144,"Yes","No")),"")</f>
        <v/>
      </c>
      <c r="BD328">
        <f>IF(BC328="Yes",R328,"")</f>
        <v/>
      </c>
      <c r="BE328">
        <f>IFERROR(IF(SIGN(AE328)=1,"Increasing",IF(SIGN(AE328)=-1,"Decreasing","")),"")</f>
        <v/>
      </c>
      <c r="BF328">
        <f>IF(OR(AND(BE328="Increasing",BA328="Yes"),AND(BE328="Decreasing",BC328="Yes")),"Yes","No")</f>
        <v/>
      </c>
      <c r="BG328">
        <f>IF(I328="pos_trend","Yes","No")</f>
        <v/>
      </c>
      <c r="BH328">
        <f>IF(AF328&lt;&gt;"",IF(ABS(AF328)&gt;0.8,"Yes","No"),"")</f>
        <v/>
      </c>
    </row>
    <row r="329" spans="1:60">
      <c s="1" r="A329" t="n">
        <v>0</v>
      </c>
      <c r="B329" t="s">
        <v>868</v>
      </c>
      <c r="C329" t="s">
        <v>2309</v>
      </c>
      <c r="D329" t="s">
        <v>2310</v>
      </c>
      <c r="E329" t="s">
        <v>2311</v>
      </c>
      <c r="F329" t="s">
        <v>2312</v>
      </c>
      <c r="G329" t="s">
        <v>2313</v>
      </c>
      <c r="H329" t="s"/>
      <c r="I329">
        <f>IF(AND(K329&gt; J329, L329&gt; K329, M329&gt; L329, N329&gt; M329), "pos_trend", IF(AND(K329&lt; J329, L329&lt; K329, M329&lt; L329, N329&lt; M329), "neg_trend", "N/A"))</f>
        <v/>
      </c>
      <c r="J329">
        <f>IFERROR(IF(TRIM(C329)="-", "N/A", IF(RIGHT(C329,1)=")",IF(RIGHT(C329,2)="T)",-1000000000000*VALUE(MID(C329,2,LEN(C329)-3)),IF(RIGHT(C329,2)="M)",-1000000*VALUE(MID(C329,2,LEN(C329)-3)),IF(RIGHT(C329,2)="B)",-1000000000*VALUE(MID(C329,2,LEN(C329)-3)),IF(RIGHT(C329,2)="k)",-1000*VALUE(MID(C329,2,LEN(C329)-3)),VALUE(SUBSTITUTE(C329,",","")))))),IF(RIGHT(C329,1)="T",1000000000000*VALUE(LEFT(C329,LEN(C329)-1)),IF(RIGHT(C329,1)="M",1000000*VALUE(LEFT(C329,LEN(C329)-1)),IF(RIGHT(C329,1)="B",1000000000*VALUE(LEFT(C329,LEN(C329)-1)),IF(RIGHT(C329,1)="%",0.01*VALUE(LEFT(C329,LEN(C329)-1)),IF(RIGHT(C329,1)="k",1000*VALUE(LEFT(C329,LEN(C329)-1)),VALUE(SUBSTITUTE(C329,",",""))))))))),"N/A")</f>
        <v/>
      </c>
      <c r="K329">
        <f>IFERROR(IF(TRIM(D329)="-", "N/A", IF(RIGHT(D329,1)=")",IF(RIGHT(D329,2)="T)",-1000000000000*VALUE(MID(D329,2,LEN(D329)-3)),IF(RIGHT(D329,2)="M)",-1000000*VALUE(MID(D329,2,LEN(D329)-3)),IF(RIGHT(D329,2)="B)",-1000000000*VALUE(MID(D329,2,LEN(D329)-3)),IF(RIGHT(D329,2)="k)",-1000*VALUE(MID(D329,2,LEN(D329)-3)),VALUE(SUBSTITUTE(D329,",","")))))),IF(RIGHT(D329,1)="T",1000000000000*VALUE(LEFT(D329,LEN(D329)-1)),IF(RIGHT(D329,1)="M",1000000*VALUE(LEFT(D329,LEN(D329)-1)),IF(RIGHT(D329,1)="B",1000000000*VALUE(LEFT(D329,LEN(D329)-1)),IF(RIGHT(D329,1)="%",0.01*VALUE(LEFT(D329,LEN(D329)-1)),IF(RIGHT(D329,1)="k",1000*VALUE(LEFT(D329,LEN(D329)-1)),VALUE(SUBSTITUTE(D329,",",""))))))))),"N/A")</f>
        <v/>
      </c>
      <c r="L329">
        <f>IFERROR(IF(TRIM(E329)="-", "N/A", IF(RIGHT(E329,1)=")",IF(RIGHT(E329,2)="T)",-1000000000000*VALUE(MID(E329,2,LEN(E329)-3)),IF(RIGHT(E329,2)="M)",-1000000*VALUE(MID(E329,2,LEN(E329)-3)),IF(RIGHT(E329,2)="B)",-1000000000*VALUE(MID(E329,2,LEN(E329)-3)),IF(RIGHT(E329,2)="k)",-1000*VALUE(MID(E329,2,LEN(E329)-3)),VALUE(SUBSTITUTE(E329,",","")))))),IF(RIGHT(E329,1)="T",1000000000000*VALUE(LEFT(E329,LEN(E329)-1)),IF(RIGHT(E329,1)="M",1000000*VALUE(LEFT(E329,LEN(E329)-1)),IF(RIGHT(E329,1)="B",1000000000*VALUE(LEFT(E329,LEN(E329)-1)),IF(RIGHT(E329,1)="%",0.01*VALUE(LEFT(E329,LEN(E329)-1)),IF(RIGHT(E329,1)="k",1000*VALUE(LEFT(E329,LEN(E329)-1)),VALUE(SUBSTITUTE(E329,",",""))))))))),"N/A")</f>
        <v/>
      </c>
      <c r="M329">
        <f>IFERROR(IF(TRIM(F329)="-", "N/A", IF(RIGHT(F329,1)=")",IF(RIGHT(F329,2)="T)",-1000000000000*VALUE(MID(F329,2,LEN(F329)-3)),IF(RIGHT(F329,2)="M)",-1000000*VALUE(MID(F329,2,LEN(F329)-3)),IF(RIGHT(F329,2)="B)",-1000000000*VALUE(MID(F329,2,LEN(F329)-3)),IF(RIGHT(F329,2)="k)",-1000*VALUE(MID(F329,2,LEN(F329)-3)),VALUE(SUBSTITUTE(F329,",","")))))),IF(RIGHT(F329,1)="T",1000000000000*VALUE(LEFT(F329,LEN(F329)-1)),IF(RIGHT(F329,1)="M",1000000*VALUE(LEFT(F329,LEN(F329)-1)),IF(RIGHT(F329,1)="B",1000000000*VALUE(LEFT(F329,LEN(F329)-1)),IF(RIGHT(F329,1)="%",0.01*VALUE(LEFT(F329,LEN(F329)-1)),IF(RIGHT(F329,1)="k",1000*VALUE(LEFT(F329,LEN(F329)-1)),VALUE(SUBSTITUTE(F329,",",""))))))))),"N/A")</f>
        <v/>
      </c>
      <c r="N329">
        <f>IFERROR(IF(TRIM(G329)="-", "N/A", IF(RIGHT(G329,1)=")",IF(RIGHT(G329,2)="T)",-1000000000000*VALUE(MID(G329,2,LEN(G329)-3)),IF(RIGHT(G329,2)="M)",-1000000*VALUE(MID(G329,2,LEN(G329)-3)),IF(RIGHT(G329,2)="B)",-1000000000*VALUE(MID(G329,2,LEN(G329)-3)),IF(RIGHT(G329,2)="k)",-1000*VALUE(MID(G329,2,LEN(G329)-3)),VALUE(SUBSTITUTE(G329,",","")))))),IF(RIGHT(G329,1)="T",1000000000000*VALUE(LEFT(G329,LEN(G329)-1)),IF(RIGHT(G329,1)="M",1000000*VALUE(LEFT(G329,LEN(G329)-1)),IF(RIGHT(G329,1)="B",1000000000*VALUE(LEFT(G329,LEN(G329)-1)),IF(RIGHT(G329,1)="%",0.01*VALUE(LEFT(G329,LEN(G329)-1)),IF(RIGHT(G329,1)="k",1000*VALUE(LEFT(G329,LEN(G329)-1)),VALUE(SUBSTITUTE(G329,",",""))))))))),"N/A")</f>
        <v/>
      </c>
      <c r="P329">
        <f>MAX(J329:N329)</f>
        <v/>
      </c>
      <c r="Q329">
        <f>IFERROR(J144+MATCH(P329,J329:N329,0)-1,"")</f>
        <v/>
      </c>
      <c r="R329">
        <f>IF(Q329="","",MIN(J329:N329))</f>
        <v/>
      </c>
      <c r="S329">
        <f>IFERROR(J144+MATCH(R329,J329:N329,0)-1,"")</f>
        <v/>
      </c>
      <c r="T329">
        <f>IFERROR(AVERAGE(J329:N329),"")</f>
        <v/>
      </c>
      <c r="U329">
        <f>IFERROR(STDEV(J329:N329),"")</f>
        <v/>
      </c>
      <c r="V329">
        <f>IFERROR(IF(C329="-","",IF(ISBLANK(B329),"",IF(OR(ISNUMBER(FIND("Growth",B329)),ISNUMBER(FIND("Margin",B329))),"",(J329-T329)/U329))),"")</f>
        <v/>
      </c>
      <c r="W329">
        <f>IFERROR(IF(OR(D329="-",ISBLANK(D329)),"",(K329-T329)/U329),"")</f>
        <v/>
      </c>
      <c r="X329">
        <f>IFERROR(IF(OR(E329="-",ISBLANK(E329)),"",(L329-T329)/U329),"")</f>
        <v/>
      </c>
      <c r="Y329">
        <f>IFERROR(IF(OR(F329="-",ISBLANK(F329)),"",(M329-T329)/U329),"")</f>
        <v/>
      </c>
      <c r="Z329">
        <f>IFERROR(IF(OR(G329="-",ISBLANK(G329)),"",(N329-T329)/U329),"")</f>
        <v/>
      </c>
      <c r="AA329">
        <f>IF(MAX(MAX(V329:Z329),ABS(MIN(V329:Z329)))=ABS(MIN(V329:Z329)),MIN(V329:Z329),MAX(V329:Z329))</f>
        <v/>
      </c>
      <c r="AB329">
        <f>IFERROR(V144+MATCH(AA329,V329:Z329,0)-1,"")</f>
        <v/>
      </c>
      <c r="AC329">
        <f>IF(AB329&lt;&gt;"",IF(S329=AB329,"Low",IF(AB329=Q329,"High","")),"")</f>
        <v/>
      </c>
      <c r="AE329">
        <f>IF(ISNUMBER(MATCH("N/A",J329:N329,0)),"",IFERROR((5 * SUMPRODUCT(J144:N144,J329:N329) - PRODUCT(SUM(J144:N144),SUM(J329:N329))) / ((5 * SUM((J144^2)+(K144^2)+(L144^2)+(M144^2)+(N144^2))) - SUM(J144:N144)^2),""))</f>
        <v/>
      </c>
      <c r="AF329">
        <f>IFERROR(CORREL(J144:N144,J329:N329),"")</f>
        <v/>
      </c>
      <c r="AZ329">
        <f>IF(Q329=S329,0,1)</f>
        <v/>
      </c>
      <c r="BA329">
        <f>IF(AZ329=1,IF(Q329="","",IF(Q329=N144,"Yes","No")),"")</f>
        <v/>
      </c>
      <c r="BB329">
        <f>IF(BA329="Yes",P329,"")</f>
        <v/>
      </c>
      <c r="BC329">
        <f>IF(AZ329=1,IF(S329="","",IF(S329=N144,"Yes","No")),"")</f>
        <v/>
      </c>
      <c r="BD329">
        <f>IF(BC329="Yes",R329,"")</f>
        <v/>
      </c>
      <c r="BE329">
        <f>IFERROR(IF(SIGN(AE329)=1,"Increasing",IF(SIGN(AE329)=-1,"Decreasing","")),"")</f>
        <v/>
      </c>
      <c r="BF329">
        <f>IF(OR(AND(BE329="Increasing",BA329="Yes"),AND(BE329="Decreasing",BC329="Yes")),"Yes","No")</f>
        <v/>
      </c>
      <c r="BG329">
        <f>IF(I329="pos_trend","Yes","No")</f>
        <v/>
      </c>
      <c r="BH329">
        <f>IF(AF329&lt;&gt;"",IF(ABS(AF329)&gt;0.8,"Yes","No"),"")</f>
        <v/>
      </c>
    </row>
    <row r="330" spans="1:60">
      <c s="1" r="A330" t="n">
        <v>1</v>
      </c>
      <c r="B330" t="s">
        <v>874</v>
      </c>
      <c r="C330" t="s">
        <v>2309</v>
      </c>
      <c r="D330" t="s">
        <v>2310</v>
      </c>
      <c r="E330" t="s">
        <v>2311</v>
      </c>
      <c r="F330" t="s">
        <v>2312</v>
      </c>
      <c r="G330" t="s">
        <v>2313</v>
      </c>
      <c r="H330" t="s"/>
      <c r="I330">
        <f>IF(AND(K330&gt; J330, L330&gt; K330, M330&gt; L330, N330&gt; M330), "pos_trend", IF(AND(K330&lt; J330, L330&lt; K330, M330&lt; L330, N330&lt; M330), "neg_trend", "N/A"))</f>
        <v/>
      </c>
      <c r="J330">
        <f>IFERROR(IF(TRIM(C330)="-", "N/A", IF(RIGHT(C330,1)=")",IF(RIGHT(C330,2)="T)",-1000000000000*VALUE(MID(C330,2,LEN(C330)-3)),IF(RIGHT(C330,2)="M)",-1000000*VALUE(MID(C330,2,LEN(C330)-3)),IF(RIGHT(C330,2)="B)",-1000000000*VALUE(MID(C330,2,LEN(C330)-3)),IF(RIGHT(C330,2)="k)",-1000*VALUE(MID(C330,2,LEN(C330)-3)),VALUE(SUBSTITUTE(C330,",","")))))),IF(RIGHT(C330,1)="T",1000000000000*VALUE(LEFT(C330,LEN(C330)-1)),IF(RIGHT(C330,1)="M",1000000*VALUE(LEFT(C330,LEN(C330)-1)),IF(RIGHT(C330,1)="B",1000000000*VALUE(LEFT(C330,LEN(C330)-1)),IF(RIGHT(C330,1)="%",0.01*VALUE(LEFT(C330,LEN(C330)-1)),IF(RIGHT(C330,1)="k",1000*VALUE(LEFT(C330,LEN(C330)-1)),VALUE(SUBSTITUTE(C330,",",""))))))))),"N/A")</f>
        <v/>
      </c>
      <c r="K330">
        <f>IFERROR(IF(TRIM(D330)="-", "N/A", IF(RIGHT(D330,1)=")",IF(RIGHT(D330,2)="T)",-1000000000000*VALUE(MID(D330,2,LEN(D330)-3)),IF(RIGHT(D330,2)="M)",-1000000*VALUE(MID(D330,2,LEN(D330)-3)),IF(RIGHT(D330,2)="B)",-1000000000*VALUE(MID(D330,2,LEN(D330)-3)),IF(RIGHT(D330,2)="k)",-1000*VALUE(MID(D330,2,LEN(D330)-3)),VALUE(SUBSTITUTE(D330,",","")))))),IF(RIGHT(D330,1)="T",1000000000000*VALUE(LEFT(D330,LEN(D330)-1)),IF(RIGHT(D330,1)="M",1000000*VALUE(LEFT(D330,LEN(D330)-1)),IF(RIGHT(D330,1)="B",1000000000*VALUE(LEFT(D330,LEN(D330)-1)),IF(RIGHT(D330,1)="%",0.01*VALUE(LEFT(D330,LEN(D330)-1)),IF(RIGHT(D330,1)="k",1000*VALUE(LEFT(D330,LEN(D330)-1)),VALUE(SUBSTITUTE(D330,",",""))))))))),"N/A")</f>
        <v/>
      </c>
      <c r="L330">
        <f>IFERROR(IF(TRIM(E330)="-", "N/A", IF(RIGHT(E330,1)=")",IF(RIGHT(E330,2)="T)",-1000000000000*VALUE(MID(E330,2,LEN(E330)-3)),IF(RIGHT(E330,2)="M)",-1000000*VALUE(MID(E330,2,LEN(E330)-3)),IF(RIGHT(E330,2)="B)",-1000000000*VALUE(MID(E330,2,LEN(E330)-3)),IF(RIGHT(E330,2)="k)",-1000*VALUE(MID(E330,2,LEN(E330)-3)),VALUE(SUBSTITUTE(E330,",","")))))),IF(RIGHT(E330,1)="T",1000000000000*VALUE(LEFT(E330,LEN(E330)-1)),IF(RIGHT(E330,1)="M",1000000*VALUE(LEFT(E330,LEN(E330)-1)),IF(RIGHT(E330,1)="B",1000000000*VALUE(LEFT(E330,LEN(E330)-1)),IF(RIGHT(E330,1)="%",0.01*VALUE(LEFT(E330,LEN(E330)-1)),IF(RIGHT(E330,1)="k",1000*VALUE(LEFT(E330,LEN(E330)-1)),VALUE(SUBSTITUTE(E330,",",""))))))))),"N/A")</f>
        <v/>
      </c>
      <c r="M330">
        <f>IFERROR(IF(TRIM(F330)="-", "N/A", IF(RIGHT(F330,1)=")",IF(RIGHT(F330,2)="T)",-1000000000000*VALUE(MID(F330,2,LEN(F330)-3)),IF(RIGHT(F330,2)="M)",-1000000*VALUE(MID(F330,2,LEN(F330)-3)),IF(RIGHT(F330,2)="B)",-1000000000*VALUE(MID(F330,2,LEN(F330)-3)),IF(RIGHT(F330,2)="k)",-1000*VALUE(MID(F330,2,LEN(F330)-3)),VALUE(SUBSTITUTE(F330,",","")))))),IF(RIGHT(F330,1)="T",1000000000000*VALUE(LEFT(F330,LEN(F330)-1)),IF(RIGHT(F330,1)="M",1000000*VALUE(LEFT(F330,LEN(F330)-1)),IF(RIGHT(F330,1)="B",1000000000*VALUE(LEFT(F330,LEN(F330)-1)),IF(RIGHT(F330,1)="%",0.01*VALUE(LEFT(F330,LEN(F330)-1)),IF(RIGHT(F330,1)="k",1000*VALUE(LEFT(F330,LEN(F330)-1)),VALUE(SUBSTITUTE(F330,",",""))))))))),"N/A")</f>
        <v/>
      </c>
      <c r="N330">
        <f>IFERROR(IF(TRIM(G330)="-", "N/A", IF(RIGHT(G330,1)=")",IF(RIGHT(G330,2)="T)",-1000000000000*VALUE(MID(G330,2,LEN(G330)-3)),IF(RIGHT(G330,2)="M)",-1000000*VALUE(MID(G330,2,LEN(G330)-3)),IF(RIGHT(G330,2)="B)",-1000000000*VALUE(MID(G330,2,LEN(G330)-3)),IF(RIGHT(G330,2)="k)",-1000*VALUE(MID(G330,2,LEN(G330)-3)),VALUE(SUBSTITUTE(G330,",","")))))),IF(RIGHT(G330,1)="T",1000000000000*VALUE(LEFT(G330,LEN(G330)-1)),IF(RIGHT(G330,1)="M",1000000*VALUE(LEFT(G330,LEN(G330)-1)),IF(RIGHT(G330,1)="B",1000000000*VALUE(LEFT(G330,LEN(G330)-1)),IF(RIGHT(G330,1)="%",0.01*VALUE(LEFT(G330,LEN(G330)-1)),IF(RIGHT(G330,1)="k",1000*VALUE(LEFT(G330,LEN(G330)-1)),VALUE(SUBSTITUTE(G330,",",""))))))))),"N/A")</f>
        <v/>
      </c>
      <c r="P330">
        <f>MAX(J330:N330)</f>
        <v/>
      </c>
      <c r="Q330">
        <f>IFERROR(J144+MATCH(P330,J330:N330,0)-1,"")</f>
        <v/>
      </c>
      <c r="R330">
        <f>IF(Q330="","",MIN(J330:N330))</f>
        <v/>
      </c>
      <c r="S330">
        <f>IFERROR(J144+MATCH(R330,J330:N330,0)-1,"")</f>
        <v/>
      </c>
      <c r="T330">
        <f>IFERROR(AVERAGE(J330:N330),"")</f>
        <v/>
      </c>
      <c r="U330">
        <f>IFERROR(STDEV(J330:N330),"")</f>
        <v/>
      </c>
      <c r="V330">
        <f>IFERROR(IF(C330="-","",IF(ISBLANK(B330),"",IF(OR(ISNUMBER(FIND("Growth",B330)),ISNUMBER(FIND("Margin",B330))),"",(J330-T330)/U330))),"")</f>
        <v/>
      </c>
      <c r="W330">
        <f>IFERROR(IF(OR(D330="-",ISBLANK(D330)),"",(K330-T330)/U330),"")</f>
        <v/>
      </c>
      <c r="X330">
        <f>IFERROR(IF(OR(E330="-",ISBLANK(E330)),"",(L330-T330)/U330),"")</f>
        <v/>
      </c>
      <c r="Y330">
        <f>IFERROR(IF(OR(F330="-",ISBLANK(F330)),"",(M330-T330)/U330),"")</f>
        <v/>
      </c>
      <c r="Z330">
        <f>IFERROR(IF(OR(G330="-",ISBLANK(G330)),"",(N330-T330)/U330),"")</f>
        <v/>
      </c>
      <c r="AA330">
        <f>IF(MAX(MAX(V330:Z330),ABS(MIN(V330:Z330)))=ABS(MIN(V330:Z330)),MIN(V330:Z330),MAX(V330:Z330))</f>
        <v/>
      </c>
      <c r="AB330">
        <f>IFERROR(V144+MATCH(AA330,V330:Z330,0)-1,"")</f>
        <v/>
      </c>
      <c r="AC330">
        <f>IF(AB330&lt;&gt;"",IF(S330=AB330,"Low",IF(AB330=Q330,"High","")),"")</f>
        <v/>
      </c>
      <c r="AE330">
        <f>IF(ISNUMBER(MATCH("N/A",J330:N330,0)),"",IFERROR((5 * SUMPRODUCT(J144:N144,J330:N330) - PRODUCT(SUM(J144:N144),SUM(J330:N330))) / ((5 * SUM((J144^2)+(K144^2)+(L144^2)+(M144^2)+(N144^2))) - SUM(J144:N144)^2),""))</f>
        <v/>
      </c>
      <c r="AF330">
        <f>IFERROR(CORREL(J144:N144,J330:N330),"")</f>
        <v/>
      </c>
      <c r="AZ330">
        <f>IF(Q330=S330,0,1)</f>
        <v/>
      </c>
      <c r="BA330">
        <f>IF(AZ330=1,IF(Q330="","",IF(Q330=N144,"Yes","No")),"")</f>
        <v/>
      </c>
      <c r="BB330">
        <f>IF(BA330="Yes",P330,"")</f>
        <v/>
      </c>
      <c r="BC330">
        <f>IF(AZ330=1,IF(S330="","",IF(S330=N144,"Yes","No")),"")</f>
        <v/>
      </c>
      <c r="BD330">
        <f>IF(BC330="Yes",R330,"")</f>
        <v/>
      </c>
      <c r="BE330">
        <f>IFERROR(IF(SIGN(AE330)=1,"Increasing",IF(SIGN(AE330)=-1,"Decreasing","")),"")</f>
        <v/>
      </c>
      <c r="BF330">
        <f>IF(OR(AND(BE330="Increasing",BA330="Yes"),AND(BE330="Decreasing",BC330="Yes")),"Yes","No")</f>
        <v/>
      </c>
      <c r="BG330">
        <f>IF(I330="pos_trend","Yes","No")</f>
        <v/>
      </c>
      <c r="BH330">
        <f>IF(AF330&lt;&gt;"",IF(ABS(AF330)&gt;0.8,"Yes","No"),"")</f>
        <v/>
      </c>
    </row>
    <row r="331" spans="1:60">
      <c s="1" r="A331" t="n">
        <v>2</v>
      </c>
      <c r="B331" t="s">
        <v>421</v>
      </c>
      <c r="C331" t="s">
        <v>264</v>
      </c>
      <c r="D331" t="s">
        <v>264</v>
      </c>
      <c r="E331" t="s">
        <v>264</v>
      </c>
      <c r="F331" t="s">
        <v>264</v>
      </c>
      <c r="G331" t="s">
        <v>264</v>
      </c>
      <c r="H331" t="s"/>
      <c r="I331">
        <f>IF(AND(K331&gt; J331, L331&gt; K331, M331&gt; L331, N331&gt; M331), "pos_trend", IF(AND(K331&lt; J331, L331&lt; K331, M331&lt; L331, N331&lt; M331), "neg_trend", "N/A"))</f>
        <v/>
      </c>
      <c r="J331">
        <f>IFERROR(IF(TRIM(C331)="-", "N/A", IF(RIGHT(C331,1)=")",IF(RIGHT(C331,2)="T)",-1000000000000*VALUE(MID(C331,2,LEN(C331)-3)),IF(RIGHT(C331,2)="M)",-1000000*VALUE(MID(C331,2,LEN(C331)-3)),IF(RIGHT(C331,2)="B)",-1000000000*VALUE(MID(C331,2,LEN(C331)-3)),IF(RIGHT(C331,2)="k)",-1000*VALUE(MID(C331,2,LEN(C331)-3)),VALUE(SUBSTITUTE(C331,",","")))))),IF(RIGHT(C331,1)="T",1000000000000*VALUE(LEFT(C331,LEN(C331)-1)),IF(RIGHT(C331,1)="M",1000000*VALUE(LEFT(C331,LEN(C331)-1)),IF(RIGHT(C331,1)="B",1000000000*VALUE(LEFT(C331,LEN(C331)-1)),IF(RIGHT(C331,1)="%",0.01*VALUE(LEFT(C331,LEN(C331)-1)),IF(RIGHT(C331,1)="k",1000*VALUE(LEFT(C331,LEN(C331)-1)),VALUE(SUBSTITUTE(C331,",",""))))))))),"N/A")</f>
        <v/>
      </c>
      <c r="K331">
        <f>IFERROR(IF(TRIM(D331)="-", "N/A", IF(RIGHT(D331,1)=")",IF(RIGHT(D331,2)="T)",-1000000000000*VALUE(MID(D331,2,LEN(D331)-3)),IF(RIGHT(D331,2)="M)",-1000000*VALUE(MID(D331,2,LEN(D331)-3)),IF(RIGHT(D331,2)="B)",-1000000000*VALUE(MID(D331,2,LEN(D331)-3)),IF(RIGHT(D331,2)="k)",-1000*VALUE(MID(D331,2,LEN(D331)-3)),VALUE(SUBSTITUTE(D331,",","")))))),IF(RIGHT(D331,1)="T",1000000000000*VALUE(LEFT(D331,LEN(D331)-1)),IF(RIGHT(D331,1)="M",1000000*VALUE(LEFT(D331,LEN(D331)-1)),IF(RIGHT(D331,1)="B",1000000000*VALUE(LEFT(D331,LEN(D331)-1)),IF(RIGHT(D331,1)="%",0.01*VALUE(LEFT(D331,LEN(D331)-1)),IF(RIGHT(D331,1)="k",1000*VALUE(LEFT(D331,LEN(D331)-1)),VALUE(SUBSTITUTE(D331,",",""))))))))),"N/A")</f>
        <v/>
      </c>
      <c r="L331">
        <f>IFERROR(IF(TRIM(E331)="-", "N/A", IF(RIGHT(E331,1)=")",IF(RIGHT(E331,2)="T)",-1000000000000*VALUE(MID(E331,2,LEN(E331)-3)),IF(RIGHT(E331,2)="M)",-1000000*VALUE(MID(E331,2,LEN(E331)-3)),IF(RIGHT(E331,2)="B)",-1000000000*VALUE(MID(E331,2,LEN(E331)-3)),IF(RIGHT(E331,2)="k)",-1000*VALUE(MID(E331,2,LEN(E331)-3)),VALUE(SUBSTITUTE(E331,",","")))))),IF(RIGHT(E331,1)="T",1000000000000*VALUE(LEFT(E331,LEN(E331)-1)),IF(RIGHT(E331,1)="M",1000000*VALUE(LEFT(E331,LEN(E331)-1)),IF(RIGHT(E331,1)="B",1000000000*VALUE(LEFT(E331,LEN(E331)-1)),IF(RIGHT(E331,1)="%",0.01*VALUE(LEFT(E331,LEN(E331)-1)),IF(RIGHT(E331,1)="k",1000*VALUE(LEFT(E331,LEN(E331)-1)),VALUE(SUBSTITUTE(E331,",",""))))))))),"N/A")</f>
        <v/>
      </c>
      <c r="M331">
        <f>IFERROR(IF(TRIM(F331)="-", "N/A", IF(RIGHT(F331,1)=")",IF(RIGHT(F331,2)="T)",-1000000000000*VALUE(MID(F331,2,LEN(F331)-3)),IF(RIGHT(F331,2)="M)",-1000000*VALUE(MID(F331,2,LEN(F331)-3)),IF(RIGHT(F331,2)="B)",-1000000000*VALUE(MID(F331,2,LEN(F331)-3)),IF(RIGHT(F331,2)="k)",-1000*VALUE(MID(F331,2,LEN(F331)-3)),VALUE(SUBSTITUTE(F331,",","")))))),IF(RIGHT(F331,1)="T",1000000000000*VALUE(LEFT(F331,LEN(F331)-1)),IF(RIGHT(F331,1)="M",1000000*VALUE(LEFT(F331,LEN(F331)-1)),IF(RIGHT(F331,1)="B",1000000000*VALUE(LEFT(F331,LEN(F331)-1)),IF(RIGHT(F331,1)="%",0.01*VALUE(LEFT(F331,LEN(F331)-1)),IF(RIGHT(F331,1)="k",1000*VALUE(LEFT(F331,LEN(F331)-1)),VALUE(SUBSTITUTE(F331,",",""))))))))),"N/A")</f>
        <v/>
      </c>
      <c r="N331">
        <f>IFERROR(IF(TRIM(G331)="-", "N/A", IF(RIGHT(G331,1)=")",IF(RIGHT(G331,2)="T)",-1000000000000*VALUE(MID(G331,2,LEN(G331)-3)),IF(RIGHT(G331,2)="M)",-1000000*VALUE(MID(G331,2,LEN(G331)-3)),IF(RIGHT(G331,2)="B)",-1000000000*VALUE(MID(G331,2,LEN(G331)-3)),IF(RIGHT(G331,2)="k)",-1000*VALUE(MID(G331,2,LEN(G331)-3)),VALUE(SUBSTITUTE(G331,",","")))))),IF(RIGHT(G331,1)="T",1000000000000*VALUE(LEFT(G331,LEN(G331)-1)),IF(RIGHT(G331,1)="M",1000000*VALUE(LEFT(G331,LEN(G331)-1)),IF(RIGHT(G331,1)="B",1000000000*VALUE(LEFT(G331,LEN(G331)-1)),IF(RIGHT(G331,1)="%",0.01*VALUE(LEFT(G331,LEN(G331)-1)),IF(RIGHT(G331,1)="k",1000*VALUE(LEFT(G331,LEN(G331)-1)),VALUE(SUBSTITUTE(G331,",",""))))))))),"N/A")</f>
        <v/>
      </c>
      <c r="P331">
        <f>MAX(J331:N331)</f>
        <v/>
      </c>
      <c r="Q331">
        <f>IFERROR(J144+MATCH(P331,J331:N331,0)-1,"")</f>
        <v/>
      </c>
      <c r="R331">
        <f>IF(Q331="","",MIN(J331:N331))</f>
        <v/>
      </c>
      <c r="S331">
        <f>IFERROR(J144+MATCH(R331,J331:N331,0)-1,"")</f>
        <v/>
      </c>
      <c r="T331">
        <f>IFERROR(AVERAGE(J331:N331),"")</f>
        <v/>
      </c>
      <c r="U331">
        <f>IFERROR(STDEV(J331:N331),"")</f>
        <v/>
      </c>
      <c r="V331">
        <f>IFERROR(IF(C331="-","",IF(ISBLANK(B331),"",IF(OR(ISNUMBER(FIND("Growth",B331)),ISNUMBER(FIND("Margin",B331))),"",(J331-T331)/U331))),"")</f>
        <v/>
      </c>
      <c r="W331">
        <f>IFERROR(IF(OR(D331="-",ISBLANK(D331)),"",(K331-T331)/U331),"")</f>
        <v/>
      </c>
      <c r="X331">
        <f>IFERROR(IF(OR(E331="-",ISBLANK(E331)),"",(L331-T331)/U331),"")</f>
        <v/>
      </c>
      <c r="Y331">
        <f>IFERROR(IF(OR(F331="-",ISBLANK(F331)),"",(M331-T331)/U331),"")</f>
        <v/>
      </c>
      <c r="Z331">
        <f>IFERROR(IF(OR(G331="-",ISBLANK(G331)),"",(N331-T331)/U331),"")</f>
        <v/>
      </c>
      <c r="AA331">
        <f>IF(MAX(MAX(V331:Z331),ABS(MIN(V331:Z331)))=ABS(MIN(V331:Z331)),MIN(V331:Z331),MAX(V331:Z331))</f>
        <v/>
      </c>
      <c r="AB331">
        <f>IFERROR(V144+MATCH(AA331,V331:Z331,0)-1,"")</f>
        <v/>
      </c>
      <c r="AC331">
        <f>IF(AB331&lt;&gt;"",IF(S331=AB331,"Low",IF(AB331=Q331,"High","")),"")</f>
        <v/>
      </c>
      <c r="AE331">
        <f>IF(ISNUMBER(MATCH("N/A",J331:N331,0)),"",IFERROR((5 * SUMPRODUCT(J144:N144,J331:N331) - PRODUCT(SUM(J144:N144),SUM(J331:N331))) / ((5 * SUM((J144^2)+(K144^2)+(L144^2)+(M144^2)+(N144^2))) - SUM(J144:N144)^2),""))</f>
        <v/>
      </c>
      <c r="AF331">
        <f>IFERROR(CORREL(J144:N144,J331:N331),"")</f>
        <v/>
      </c>
      <c r="AZ331">
        <f>IF(Q331=S331,0,1)</f>
        <v/>
      </c>
      <c r="BA331">
        <f>IF(AZ331=1,IF(Q331="","",IF(Q331=N144,"Yes","No")),"")</f>
        <v/>
      </c>
      <c r="BB331">
        <f>IF(BA331="Yes",P331,"")</f>
        <v/>
      </c>
      <c r="BC331">
        <f>IF(AZ331=1,IF(S331="","",IF(S331=N144,"Yes","No")),"")</f>
        <v/>
      </c>
      <c r="BD331">
        <f>IF(BC331="Yes",R331,"")</f>
        <v/>
      </c>
      <c r="BE331">
        <f>IFERROR(IF(SIGN(AE331)=1,"Increasing",IF(SIGN(AE331)=-1,"Decreasing","")),"")</f>
        <v/>
      </c>
      <c r="BF331">
        <f>IF(OR(AND(BE331="Increasing",BA331="Yes"),AND(BE331="Decreasing",BC331="Yes")),"Yes","No")</f>
        <v/>
      </c>
      <c r="BG331">
        <f>IF(I331="pos_trend","Yes","No")</f>
        <v/>
      </c>
      <c r="BH331">
        <f>IF(AF331&lt;&gt;"",IF(ABS(AF331)&gt;0.8,"Yes","No"),"")</f>
        <v/>
      </c>
    </row>
    <row r="332" spans="1:60">
      <c s="1" r="A332" t="n">
        <v>3</v>
      </c>
      <c r="B332" t="s">
        <v>875</v>
      </c>
      <c r="C332" t="s">
        <v>2314</v>
      </c>
      <c r="D332" t="s">
        <v>2315</v>
      </c>
      <c r="E332" t="s">
        <v>2316</v>
      </c>
      <c r="F332" t="s">
        <v>2317</v>
      </c>
      <c r="G332" t="s">
        <v>2318</v>
      </c>
      <c r="H332" t="s"/>
      <c r="I332">
        <f>IF(AND(K332&gt; J332, L332&gt; K332, M332&gt; L332, N332&gt; M332), "pos_trend", IF(AND(K332&lt; J332, L332&lt; K332, M332&lt; L332, N332&lt; M332), "neg_trend", "N/A"))</f>
        <v/>
      </c>
      <c r="J332">
        <f>IFERROR(IF(TRIM(C332)="-", "N/A", IF(RIGHT(C332,1)=")",IF(RIGHT(C332,2)="T)",-1000000000000*VALUE(MID(C332,2,LEN(C332)-3)),IF(RIGHT(C332,2)="M)",-1000000*VALUE(MID(C332,2,LEN(C332)-3)),IF(RIGHT(C332,2)="B)",-1000000000*VALUE(MID(C332,2,LEN(C332)-3)),IF(RIGHT(C332,2)="k)",-1000*VALUE(MID(C332,2,LEN(C332)-3)),VALUE(SUBSTITUTE(C332,",","")))))),IF(RIGHT(C332,1)="T",1000000000000*VALUE(LEFT(C332,LEN(C332)-1)),IF(RIGHT(C332,1)="M",1000000*VALUE(LEFT(C332,LEN(C332)-1)),IF(RIGHT(C332,1)="B",1000000000*VALUE(LEFT(C332,LEN(C332)-1)),IF(RIGHT(C332,1)="%",0.01*VALUE(LEFT(C332,LEN(C332)-1)),IF(RIGHT(C332,1)="k",1000*VALUE(LEFT(C332,LEN(C332)-1)),VALUE(SUBSTITUTE(C332,",",""))))))))),"N/A")</f>
        <v/>
      </c>
      <c r="K332">
        <f>IFERROR(IF(TRIM(D332)="-", "N/A", IF(RIGHT(D332,1)=")",IF(RIGHT(D332,2)="T)",-1000000000000*VALUE(MID(D332,2,LEN(D332)-3)),IF(RIGHT(D332,2)="M)",-1000000*VALUE(MID(D332,2,LEN(D332)-3)),IF(RIGHT(D332,2)="B)",-1000000000*VALUE(MID(D332,2,LEN(D332)-3)),IF(RIGHT(D332,2)="k)",-1000*VALUE(MID(D332,2,LEN(D332)-3)),VALUE(SUBSTITUTE(D332,",","")))))),IF(RIGHT(D332,1)="T",1000000000000*VALUE(LEFT(D332,LEN(D332)-1)),IF(RIGHT(D332,1)="M",1000000*VALUE(LEFT(D332,LEN(D332)-1)),IF(RIGHT(D332,1)="B",1000000000*VALUE(LEFT(D332,LEN(D332)-1)),IF(RIGHT(D332,1)="%",0.01*VALUE(LEFT(D332,LEN(D332)-1)),IF(RIGHT(D332,1)="k",1000*VALUE(LEFT(D332,LEN(D332)-1)),VALUE(SUBSTITUTE(D332,",",""))))))))),"N/A")</f>
        <v/>
      </c>
      <c r="L332">
        <f>IFERROR(IF(TRIM(E332)="-", "N/A", IF(RIGHT(E332,1)=")",IF(RIGHT(E332,2)="T)",-1000000000000*VALUE(MID(E332,2,LEN(E332)-3)),IF(RIGHT(E332,2)="M)",-1000000*VALUE(MID(E332,2,LEN(E332)-3)),IF(RIGHT(E332,2)="B)",-1000000000*VALUE(MID(E332,2,LEN(E332)-3)),IF(RIGHT(E332,2)="k)",-1000*VALUE(MID(E332,2,LEN(E332)-3)),VALUE(SUBSTITUTE(E332,",","")))))),IF(RIGHT(E332,1)="T",1000000000000*VALUE(LEFT(E332,LEN(E332)-1)),IF(RIGHT(E332,1)="M",1000000*VALUE(LEFT(E332,LEN(E332)-1)),IF(RIGHT(E332,1)="B",1000000000*VALUE(LEFT(E332,LEN(E332)-1)),IF(RIGHT(E332,1)="%",0.01*VALUE(LEFT(E332,LEN(E332)-1)),IF(RIGHT(E332,1)="k",1000*VALUE(LEFT(E332,LEN(E332)-1)),VALUE(SUBSTITUTE(E332,",",""))))))))),"N/A")</f>
        <v/>
      </c>
      <c r="M332">
        <f>IFERROR(IF(TRIM(F332)="-", "N/A", IF(RIGHT(F332,1)=")",IF(RIGHT(F332,2)="T)",-1000000000000*VALUE(MID(F332,2,LEN(F332)-3)),IF(RIGHT(F332,2)="M)",-1000000*VALUE(MID(F332,2,LEN(F332)-3)),IF(RIGHT(F332,2)="B)",-1000000000*VALUE(MID(F332,2,LEN(F332)-3)),IF(RIGHT(F332,2)="k)",-1000*VALUE(MID(F332,2,LEN(F332)-3)),VALUE(SUBSTITUTE(F332,",","")))))),IF(RIGHT(F332,1)="T",1000000000000*VALUE(LEFT(F332,LEN(F332)-1)),IF(RIGHT(F332,1)="M",1000000*VALUE(LEFT(F332,LEN(F332)-1)),IF(RIGHT(F332,1)="B",1000000000*VALUE(LEFT(F332,LEN(F332)-1)),IF(RIGHT(F332,1)="%",0.01*VALUE(LEFT(F332,LEN(F332)-1)),IF(RIGHT(F332,1)="k",1000*VALUE(LEFT(F332,LEN(F332)-1)),VALUE(SUBSTITUTE(F332,",",""))))))))),"N/A")</f>
        <v/>
      </c>
      <c r="N332">
        <f>IFERROR(IF(TRIM(G332)="-", "N/A", IF(RIGHT(G332,1)=")",IF(RIGHT(G332,2)="T)",-1000000000000*VALUE(MID(G332,2,LEN(G332)-3)),IF(RIGHT(G332,2)="M)",-1000000*VALUE(MID(G332,2,LEN(G332)-3)),IF(RIGHT(G332,2)="B)",-1000000000*VALUE(MID(G332,2,LEN(G332)-3)),IF(RIGHT(G332,2)="k)",-1000*VALUE(MID(G332,2,LEN(G332)-3)),VALUE(SUBSTITUTE(G332,",","")))))),IF(RIGHT(G332,1)="T",1000000000000*VALUE(LEFT(G332,LEN(G332)-1)),IF(RIGHT(G332,1)="M",1000000*VALUE(LEFT(G332,LEN(G332)-1)),IF(RIGHT(G332,1)="B",1000000000*VALUE(LEFT(G332,LEN(G332)-1)),IF(RIGHT(G332,1)="%",0.01*VALUE(LEFT(G332,LEN(G332)-1)),IF(RIGHT(G332,1)="k",1000*VALUE(LEFT(G332,LEN(G332)-1)),VALUE(SUBSTITUTE(G332,",",""))))))))),"N/A")</f>
        <v/>
      </c>
      <c r="P332">
        <f>MAX(J332:N332)</f>
        <v/>
      </c>
      <c r="Q332">
        <f>IFERROR(J144+MATCH(P332,J332:N332,0)-1,"")</f>
        <v/>
      </c>
      <c r="R332">
        <f>IF(Q332="","",MIN(J332:N332))</f>
        <v/>
      </c>
      <c r="S332">
        <f>IFERROR(J144+MATCH(R332,J332:N332,0)-1,"")</f>
        <v/>
      </c>
      <c r="T332">
        <f>IFERROR(AVERAGE(J332:N332),"")</f>
        <v/>
      </c>
      <c r="U332">
        <f>IFERROR(STDEV(J332:N332),"")</f>
        <v/>
      </c>
      <c r="V332">
        <f>IFERROR(IF(C332="-","",IF(ISBLANK(B332),"",IF(OR(ISNUMBER(FIND("Growth",B332)),ISNUMBER(FIND("Margin",B332))),"",(J332-T332)/U332))),"")</f>
        <v/>
      </c>
      <c r="W332">
        <f>IFERROR(IF(OR(D332="-",ISBLANK(D332)),"",(K332-T332)/U332),"")</f>
        <v/>
      </c>
      <c r="X332">
        <f>IFERROR(IF(OR(E332="-",ISBLANK(E332)),"",(L332-T332)/U332),"")</f>
        <v/>
      </c>
      <c r="Y332">
        <f>IFERROR(IF(OR(F332="-",ISBLANK(F332)),"",(M332-T332)/U332),"")</f>
        <v/>
      </c>
      <c r="Z332">
        <f>IFERROR(IF(OR(G332="-",ISBLANK(G332)),"",(N332-T332)/U332),"")</f>
        <v/>
      </c>
      <c r="AA332">
        <f>IF(MAX(MAX(V332:Z332),ABS(MIN(V332:Z332)))=ABS(MIN(V332:Z332)),MIN(V332:Z332),MAX(V332:Z332))</f>
        <v/>
      </c>
      <c r="AB332">
        <f>IFERROR(V144+MATCH(AA332,V332:Z332,0)-1,"")</f>
        <v/>
      </c>
      <c r="AC332">
        <f>IF(AB332&lt;&gt;"",IF(S332=AB332,"Low",IF(AB332=Q332,"High","")),"")</f>
        <v/>
      </c>
      <c r="AE332">
        <f>IF(ISNUMBER(MATCH("N/A",J332:N332,0)),"",IFERROR((5 * SUMPRODUCT(J144:N144,J332:N332) - PRODUCT(SUM(J144:N144),SUM(J332:N332))) / ((5 * SUM((J144^2)+(K144^2)+(L144^2)+(M144^2)+(N144^2))) - SUM(J144:N144)^2),""))</f>
        <v/>
      </c>
      <c r="AF332">
        <f>IFERROR(CORREL(J144:N144,J332:N332),"")</f>
        <v/>
      </c>
      <c r="AZ332">
        <f>IF(Q332=S332,0,1)</f>
        <v/>
      </c>
      <c r="BA332">
        <f>IF(AZ332=1,IF(Q332="","",IF(Q332=N144,"Yes","No")),"")</f>
        <v/>
      </c>
      <c r="BB332">
        <f>IF(BA332="Yes",P332,"")</f>
        <v/>
      </c>
      <c r="BC332">
        <f>IF(AZ332=1,IF(S332="","",IF(S332=N144,"Yes","No")),"")</f>
        <v/>
      </c>
      <c r="BD332">
        <f>IF(BC332="Yes",R332,"")</f>
        <v/>
      </c>
      <c r="BE332">
        <f>IFERROR(IF(SIGN(AE332)=1,"Increasing",IF(SIGN(AE332)=-1,"Decreasing","")),"")</f>
        <v/>
      </c>
      <c r="BF332">
        <f>IF(OR(AND(BE332="Increasing",BA332="Yes"),AND(BE332="Decreasing",BC332="Yes")),"Yes","No")</f>
        <v/>
      </c>
      <c r="BG332">
        <f>IF(I332="pos_trend","Yes","No")</f>
        <v/>
      </c>
      <c r="BH332">
        <f>IF(AF332&lt;&gt;"",IF(ABS(AF332)&gt;0.8,"Yes","No"),"")</f>
        <v/>
      </c>
    </row>
    <row r="333" spans="1:60">
      <c s="1" r="A333" t="n">
        <v>4</v>
      </c>
      <c r="B333" t="s">
        <v>881</v>
      </c>
      <c r="C333" t="s">
        <v>2319</v>
      </c>
      <c r="D333" t="s">
        <v>2320</v>
      </c>
      <c r="E333" t="s">
        <v>2321</v>
      </c>
      <c r="F333" t="s">
        <v>2322</v>
      </c>
      <c r="G333" t="s">
        <v>2323</v>
      </c>
      <c r="H333" t="s"/>
      <c r="I333">
        <f>IF(AND(K333&gt; J333, L333&gt; K333, M333&gt; L333, N333&gt; M333), "pos_trend", IF(AND(K333&lt; J333, L333&lt; K333, M333&lt; L333, N333&lt; M333), "neg_trend", "N/A"))</f>
        <v/>
      </c>
      <c r="J333">
        <f>IFERROR(IF(TRIM(C333)="-", "N/A", IF(RIGHT(C333,1)=")",IF(RIGHT(C333,2)="T)",-1000000000000*VALUE(MID(C333,2,LEN(C333)-3)),IF(RIGHT(C333,2)="M)",-1000000*VALUE(MID(C333,2,LEN(C333)-3)),IF(RIGHT(C333,2)="B)",-1000000000*VALUE(MID(C333,2,LEN(C333)-3)),IF(RIGHT(C333,2)="k)",-1000*VALUE(MID(C333,2,LEN(C333)-3)),VALUE(SUBSTITUTE(C333,",","")))))),IF(RIGHT(C333,1)="T",1000000000000*VALUE(LEFT(C333,LEN(C333)-1)),IF(RIGHT(C333,1)="M",1000000*VALUE(LEFT(C333,LEN(C333)-1)),IF(RIGHT(C333,1)="B",1000000000*VALUE(LEFT(C333,LEN(C333)-1)),IF(RIGHT(C333,1)="%",0.01*VALUE(LEFT(C333,LEN(C333)-1)),IF(RIGHT(C333,1)="k",1000*VALUE(LEFT(C333,LEN(C333)-1)),VALUE(SUBSTITUTE(C333,",",""))))))))),"N/A")</f>
        <v/>
      </c>
      <c r="K333">
        <f>IFERROR(IF(TRIM(D333)="-", "N/A", IF(RIGHT(D333,1)=")",IF(RIGHT(D333,2)="T)",-1000000000000*VALUE(MID(D333,2,LEN(D333)-3)),IF(RIGHT(D333,2)="M)",-1000000*VALUE(MID(D333,2,LEN(D333)-3)),IF(RIGHT(D333,2)="B)",-1000000000*VALUE(MID(D333,2,LEN(D333)-3)),IF(RIGHT(D333,2)="k)",-1000*VALUE(MID(D333,2,LEN(D333)-3)),VALUE(SUBSTITUTE(D333,",","")))))),IF(RIGHT(D333,1)="T",1000000000000*VALUE(LEFT(D333,LEN(D333)-1)),IF(RIGHT(D333,1)="M",1000000*VALUE(LEFT(D333,LEN(D333)-1)),IF(RIGHT(D333,1)="B",1000000000*VALUE(LEFT(D333,LEN(D333)-1)),IF(RIGHT(D333,1)="%",0.01*VALUE(LEFT(D333,LEN(D333)-1)),IF(RIGHT(D333,1)="k",1000*VALUE(LEFT(D333,LEN(D333)-1)),VALUE(SUBSTITUTE(D333,",",""))))))))),"N/A")</f>
        <v/>
      </c>
      <c r="L333">
        <f>IFERROR(IF(TRIM(E333)="-", "N/A", IF(RIGHT(E333,1)=")",IF(RIGHT(E333,2)="T)",-1000000000000*VALUE(MID(E333,2,LEN(E333)-3)),IF(RIGHT(E333,2)="M)",-1000000*VALUE(MID(E333,2,LEN(E333)-3)),IF(RIGHT(E333,2)="B)",-1000000000*VALUE(MID(E333,2,LEN(E333)-3)),IF(RIGHT(E333,2)="k)",-1000*VALUE(MID(E333,2,LEN(E333)-3)),VALUE(SUBSTITUTE(E333,",","")))))),IF(RIGHT(E333,1)="T",1000000000000*VALUE(LEFT(E333,LEN(E333)-1)),IF(RIGHT(E333,1)="M",1000000*VALUE(LEFT(E333,LEN(E333)-1)),IF(RIGHT(E333,1)="B",1000000000*VALUE(LEFT(E333,LEN(E333)-1)),IF(RIGHT(E333,1)="%",0.01*VALUE(LEFT(E333,LEN(E333)-1)),IF(RIGHT(E333,1)="k",1000*VALUE(LEFT(E333,LEN(E333)-1)),VALUE(SUBSTITUTE(E333,",",""))))))))),"N/A")</f>
        <v/>
      </c>
      <c r="M333">
        <f>IFERROR(IF(TRIM(F333)="-", "N/A", IF(RIGHT(F333,1)=")",IF(RIGHT(F333,2)="T)",-1000000000000*VALUE(MID(F333,2,LEN(F333)-3)),IF(RIGHT(F333,2)="M)",-1000000*VALUE(MID(F333,2,LEN(F333)-3)),IF(RIGHT(F333,2)="B)",-1000000000*VALUE(MID(F333,2,LEN(F333)-3)),IF(RIGHT(F333,2)="k)",-1000*VALUE(MID(F333,2,LEN(F333)-3)),VALUE(SUBSTITUTE(F333,",","")))))),IF(RIGHT(F333,1)="T",1000000000000*VALUE(LEFT(F333,LEN(F333)-1)),IF(RIGHT(F333,1)="M",1000000*VALUE(LEFT(F333,LEN(F333)-1)),IF(RIGHT(F333,1)="B",1000000000*VALUE(LEFT(F333,LEN(F333)-1)),IF(RIGHT(F333,1)="%",0.01*VALUE(LEFT(F333,LEN(F333)-1)),IF(RIGHT(F333,1)="k",1000*VALUE(LEFT(F333,LEN(F333)-1)),VALUE(SUBSTITUTE(F333,",",""))))))))),"N/A")</f>
        <v/>
      </c>
      <c r="N333">
        <f>IFERROR(IF(TRIM(G333)="-", "N/A", IF(RIGHT(G333,1)=")",IF(RIGHT(G333,2)="T)",-1000000000000*VALUE(MID(G333,2,LEN(G333)-3)),IF(RIGHT(G333,2)="M)",-1000000*VALUE(MID(G333,2,LEN(G333)-3)),IF(RIGHT(G333,2)="B)",-1000000000*VALUE(MID(G333,2,LEN(G333)-3)),IF(RIGHT(G333,2)="k)",-1000*VALUE(MID(G333,2,LEN(G333)-3)),VALUE(SUBSTITUTE(G333,",","")))))),IF(RIGHT(G333,1)="T",1000000000000*VALUE(LEFT(G333,LEN(G333)-1)),IF(RIGHT(G333,1)="M",1000000*VALUE(LEFT(G333,LEN(G333)-1)),IF(RIGHT(G333,1)="B",1000000000*VALUE(LEFT(G333,LEN(G333)-1)),IF(RIGHT(G333,1)="%",0.01*VALUE(LEFT(G333,LEN(G333)-1)),IF(RIGHT(G333,1)="k",1000*VALUE(LEFT(G333,LEN(G333)-1)),VALUE(SUBSTITUTE(G333,",",""))))))))),"N/A")</f>
        <v/>
      </c>
      <c r="P333">
        <f>MAX(J333:N333)</f>
        <v/>
      </c>
      <c r="Q333">
        <f>IFERROR(J144+MATCH(P333,J333:N333,0)-1,"")</f>
        <v/>
      </c>
      <c r="R333">
        <f>IF(Q333="","",MIN(J333:N333))</f>
        <v/>
      </c>
      <c r="S333">
        <f>IFERROR(J144+MATCH(R333,J333:N333,0)-1,"")</f>
        <v/>
      </c>
      <c r="T333">
        <f>IFERROR(AVERAGE(J333:N333),"")</f>
        <v/>
      </c>
      <c r="U333">
        <f>IFERROR(STDEV(J333:N333),"")</f>
        <v/>
      </c>
      <c r="V333">
        <f>IFERROR(IF(C333="-","",IF(ISBLANK(B333),"",IF(OR(ISNUMBER(FIND("Growth",B333)),ISNUMBER(FIND("Margin",B333))),"",(J333-T333)/U333))),"")</f>
        <v/>
      </c>
      <c r="W333">
        <f>IFERROR(IF(OR(D333="-",ISBLANK(D333)),"",(K333-T333)/U333),"")</f>
        <v/>
      </c>
      <c r="X333">
        <f>IFERROR(IF(OR(E333="-",ISBLANK(E333)),"",(L333-T333)/U333),"")</f>
        <v/>
      </c>
      <c r="Y333">
        <f>IFERROR(IF(OR(F333="-",ISBLANK(F333)),"",(M333-T333)/U333),"")</f>
        <v/>
      </c>
      <c r="Z333">
        <f>IFERROR(IF(OR(G333="-",ISBLANK(G333)),"",(N333-T333)/U333),"")</f>
        <v/>
      </c>
      <c r="AA333">
        <f>IF(MAX(MAX(V333:Z333),ABS(MIN(V333:Z333)))=ABS(MIN(V333:Z333)),MIN(V333:Z333),MAX(V333:Z333))</f>
        <v/>
      </c>
      <c r="AB333">
        <f>IFERROR(V144+MATCH(AA333,V333:Z333,0)-1,"")</f>
        <v/>
      </c>
      <c r="AC333">
        <f>IF(AB333&lt;&gt;"",IF(S333=AB333,"Low",IF(AB333=Q333,"High","")),"")</f>
        <v/>
      </c>
      <c r="AE333">
        <f>IF(ISNUMBER(MATCH("N/A",J333:N333,0)),"",IFERROR((5 * SUMPRODUCT(J144:N144,J333:N333) - PRODUCT(SUM(J144:N144),SUM(J333:N333))) / ((5 * SUM((J144^2)+(K144^2)+(L144^2)+(M144^2)+(N144^2))) - SUM(J144:N144)^2),""))</f>
        <v/>
      </c>
      <c r="AF333">
        <f>IFERROR(CORREL(J144:N144,J333:N333),"")</f>
        <v/>
      </c>
      <c r="AZ333">
        <f>IF(Q333=S333,0,1)</f>
        <v/>
      </c>
      <c r="BA333">
        <f>IF(AZ333=1,IF(Q333="","",IF(Q333=N144,"Yes","No")),"")</f>
        <v/>
      </c>
      <c r="BB333">
        <f>IF(BA333="Yes",P333,"")</f>
        <v/>
      </c>
      <c r="BC333">
        <f>IF(AZ333=1,IF(S333="","",IF(S333=N144,"Yes","No")),"")</f>
        <v/>
      </c>
      <c r="BD333">
        <f>IF(BC333="Yes",R333,"")</f>
        <v/>
      </c>
      <c r="BE333">
        <f>IFERROR(IF(SIGN(AE333)=1,"Increasing",IF(SIGN(AE333)=-1,"Decreasing","")),"")</f>
        <v/>
      </c>
      <c r="BF333">
        <f>IF(OR(AND(BE333="Increasing",BA333="Yes"),AND(BE333="Decreasing",BC333="Yes")),"Yes","No")</f>
        <v/>
      </c>
      <c r="BG333">
        <f>IF(I333="pos_trend","Yes","No")</f>
        <v/>
      </c>
      <c r="BH333">
        <f>IF(AF333&lt;&gt;"",IF(ABS(AF333)&gt;0.8,"Yes","No"),"")</f>
        <v/>
      </c>
    </row>
    <row r="334" spans="1:60">
      <c s="1" r="A334" t="n">
        <v>5</v>
      </c>
      <c r="B334" t="s">
        <v>885</v>
      </c>
      <c r="C334" t="s">
        <v>2324</v>
      </c>
      <c r="D334" t="s">
        <v>2325</v>
      </c>
      <c r="E334" t="s">
        <v>2326</v>
      </c>
      <c r="F334" t="s">
        <v>2087</v>
      </c>
      <c r="G334" t="s">
        <v>2327</v>
      </c>
      <c r="H334" t="s"/>
      <c r="I334">
        <f>IF(AND(K334&gt; J334, L334&gt; K334, M334&gt; L334, N334&gt; M334), "pos_trend", IF(AND(K334&lt; J334, L334&lt; K334, M334&lt; L334, N334&lt; M334), "neg_trend", "N/A"))</f>
        <v/>
      </c>
      <c r="J334">
        <f>IFERROR(IF(TRIM(C334)="-", "N/A", IF(RIGHT(C334,1)=")",IF(RIGHT(C334,2)="T)",-1000000000000*VALUE(MID(C334,2,LEN(C334)-3)),IF(RIGHT(C334,2)="M)",-1000000*VALUE(MID(C334,2,LEN(C334)-3)),IF(RIGHT(C334,2)="B)",-1000000000*VALUE(MID(C334,2,LEN(C334)-3)),IF(RIGHT(C334,2)="k)",-1000*VALUE(MID(C334,2,LEN(C334)-3)),VALUE(SUBSTITUTE(C334,",","")))))),IF(RIGHT(C334,1)="T",1000000000000*VALUE(LEFT(C334,LEN(C334)-1)),IF(RIGHT(C334,1)="M",1000000*VALUE(LEFT(C334,LEN(C334)-1)),IF(RIGHT(C334,1)="B",1000000000*VALUE(LEFT(C334,LEN(C334)-1)),IF(RIGHT(C334,1)="%",0.01*VALUE(LEFT(C334,LEN(C334)-1)),IF(RIGHT(C334,1)="k",1000*VALUE(LEFT(C334,LEN(C334)-1)),VALUE(SUBSTITUTE(C334,",",""))))))))),"N/A")</f>
        <v/>
      </c>
      <c r="K334">
        <f>IFERROR(IF(TRIM(D334)="-", "N/A", IF(RIGHT(D334,1)=")",IF(RIGHT(D334,2)="T)",-1000000000000*VALUE(MID(D334,2,LEN(D334)-3)),IF(RIGHT(D334,2)="M)",-1000000*VALUE(MID(D334,2,LEN(D334)-3)),IF(RIGHT(D334,2)="B)",-1000000000*VALUE(MID(D334,2,LEN(D334)-3)),IF(RIGHT(D334,2)="k)",-1000*VALUE(MID(D334,2,LEN(D334)-3)),VALUE(SUBSTITUTE(D334,",","")))))),IF(RIGHT(D334,1)="T",1000000000000*VALUE(LEFT(D334,LEN(D334)-1)),IF(RIGHT(D334,1)="M",1000000*VALUE(LEFT(D334,LEN(D334)-1)),IF(RIGHT(D334,1)="B",1000000000*VALUE(LEFT(D334,LEN(D334)-1)),IF(RIGHT(D334,1)="%",0.01*VALUE(LEFT(D334,LEN(D334)-1)),IF(RIGHT(D334,1)="k",1000*VALUE(LEFT(D334,LEN(D334)-1)),VALUE(SUBSTITUTE(D334,",",""))))))))),"N/A")</f>
        <v/>
      </c>
      <c r="L334">
        <f>IFERROR(IF(TRIM(E334)="-", "N/A", IF(RIGHT(E334,1)=")",IF(RIGHT(E334,2)="T)",-1000000000000*VALUE(MID(E334,2,LEN(E334)-3)),IF(RIGHT(E334,2)="M)",-1000000*VALUE(MID(E334,2,LEN(E334)-3)),IF(RIGHT(E334,2)="B)",-1000000000*VALUE(MID(E334,2,LEN(E334)-3)),IF(RIGHT(E334,2)="k)",-1000*VALUE(MID(E334,2,LEN(E334)-3)),VALUE(SUBSTITUTE(E334,",","")))))),IF(RIGHT(E334,1)="T",1000000000000*VALUE(LEFT(E334,LEN(E334)-1)),IF(RIGHT(E334,1)="M",1000000*VALUE(LEFT(E334,LEN(E334)-1)),IF(RIGHT(E334,1)="B",1000000000*VALUE(LEFT(E334,LEN(E334)-1)),IF(RIGHT(E334,1)="%",0.01*VALUE(LEFT(E334,LEN(E334)-1)),IF(RIGHT(E334,1)="k",1000*VALUE(LEFT(E334,LEN(E334)-1)),VALUE(SUBSTITUTE(E334,",",""))))))))),"N/A")</f>
        <v/>
      </c>
      <c r="M334">
        <f>IFERROR(IF(TRIM(F334)="-", "N/A", IF(RIGHT(F334,1)=")",IF(RIGHT(F334,2)="T)",-1000000000000*VALUE(MID(F334,2,LEN(F334)-3)),IF(RIGHT(F334,2)="M)",-1000000*VALUE(MID(F334,2,LEN(F334)-3)),IF(RIGHT(F334,2)="B)",-1000000000*VALUE(MID(F334,2,LEN(F334)-3)),IF(RIGHT(F334,2)="k)",-1000*VALUE(MID(F334,2,LEN(F334)-3)),VALUE(SUBSTITUTE(F334,",","")))))),IF(RIGHT(F334,1)="T",1000000000000*VALUE(LEFT(F334,LEN(F334)-1)),IF(RIGHT(F334,1)="M",1000000*VALUE(LEFT(F334,LEN(F334)-1)),IF(RIGHT(F334,1)="B",1000000000*VALUE(LEFT(F334,LEN(F334)-1)),IF(RIGHT(F334,1)="%",0.01*VALUE(LEFT(F334,LEN(F334)-1)),IF(RIGHT(F334,1)="k",1000*VALUE(LEFT(F334,LEN(F334)-1)),VALUE(SUBSTITUTE(F334,",",""))))))))),"N/A")</f>
        <v/>
      </c>
      <c r="N334">
        <f>IFERROR(IF(TRIM(G334)="-", "N/A", IF(RIGHT(G334,1)=")",IF(RIGHT(G334,2)="T)",-1000000000000*VALUE(MID(G334,2,LEN(G334)-3)),IF(RIGHT(G334,2)="M)",-1000000*VALUE(MID(G334,2,LEN(G334)-3)),IF(RIGHT(G334,2)="B)",-1000000000*VALUE(MID(G334,2,LEN(G334)-3)),IF(RIGHT(G334,2)="k)",-1000*VALUE(MID(G334,2,LEN(G334)-3)),VALUE(SUBSTITUTE(G334,",","")))))),IF(RIGHT(G334,1)="T",1000000000000*VALUE(LEFT(G334,LEN(G334)-1)),IF(RIGHT(G334,1)="M",1000000*VALUE(LEFT(G334,LEN(G334)-1)),IF(RIGHT(G334,1)="B",1000000000*VALUE(LEFT(G334,LEN(G334)-1)),IF(RIGHT(G334,1)="%",0.01*VALUE(LEFT(G334,LEN(G334)-1)),IF(RIGHT(G334,1)="k",1000*VALUE(LEFT(G334,LEN(G334)-1)),VALUE(SUBSTITUTE(G334,",",""))))))))),"N/A")</f>
        <v/>
      </c>
      <c r="P334">
        <f>MAX(J334:N334)</f>
        <v/>
      </c>
      <c r="Q334">
        <f>IFERROR(J144+MATCH(P334,J334:N334,0)-1,"")</f>
        <v/>
      </c>
      <c r="R334">
        <f>IF(Q334="","",MIN(J334:N334))</f>
        <v/>
      </c>
      <c r="S334">
        <f>IFERROR(J144+MATCH(R334,J334:N334,0)-1,"")</f>
        <v/>
      </c>
      <c r="T334">
        <f>IFERROR(AVERAGE(J334:N334),"")</f>
        <v/>
      </c>
      <c r="U334">
        <f>IFERROR(STDEV(J334:N334),"")</f>
        <v/>
      </c>
      <c r="V334">
        <f>IFERROR(IF(C334="-","",IF(ISBLANK(B334),"",IF(OR(ISNUMBER(FIND("Growth",B334)),ISNUMBER(FIND("Margin",B334))),"",(J334-T334)/U334))),"")</f>
        <v/>
      </c>
      <c r="W334">
        <f>IFERROR(IF(OR(D334="-",ISBLANK(D334)),"",(K334-T334)/U334),"")</f>
        <v/>
      </c>
      <c r="X334">
        <f>IFERROR(IF(OR(E334="-",ISBLANK(E334)),"",(L334-T334)/U334),"")</f>
        <v/>
      </c>
      <c r="Y334">
        <f>IFERROR(IF(OR(F334="-",ISBLANK(F334)),"",(M334-T334)/U334),"")</f>
        <v/>
      </c>
      <c r="Z334">
        <f>IFERROR(IF(OR(G334="-",ISBLANK(G334)),"",(N334-T334)/U334),"")</f>
        <v/>
      </c>
      <c r="AA334">
        <f>IF(MAX(MAX(V334:Z334),ABS(MIN(V334:Z334)))=ABS(MIN(V334:Z334)),MIN(V334:Z334),MAX(V334:Z334))</f>
        <v/>
      </c>
      <c r="AB334">
        <f>IFERROR(V144+MATCH(AA334,V334:Z334,0)-1,"")</f>
        <v/>
      </c>
      <c r="AC334">
        <f>IF(AB334&lt;&gt;"",IF(S334=AB334,"Low",IF(AB334=Q334,"High","")),"")</f>
        <v/>
      </c>
      <c r="AE334">
        <f>IF(ISNUMBER(MATCH("N/A",J334:N334,0)),"",IFERROR((5 * SUMPRODUCT(J144:N144,J334:N334) - PRODUCT(SUM(J144:N144),SUM(J334:N334))) / ((5 * SUM((J144^2)+(K144^2)+(L144^2)+(M144^2)+(N144^2))) - SUM(J144:N144)^2),""))</f>
        <v/>
      </c>
      <c r="AF334">
        <f>IFERROR(CORREL(J144:N144,J334:N334),"")</f>
        <v/>
      </c>
      <c r="AZ334">
        <f>IF(Q334=S334,0,1)</f>
        <v/>
      </c>
      <c r="BA334">
        <f>IF(AZ334=1,IF(Q334="","",IF(Q334=N144,"Yes","No")),"")</f>
        <v/>
      </c>
      <c r="BB334">
        <f>IF(BA334="Yes",P334,"")</f>
        <v/>
      </c>
      <c r="BC334">
        <f>IF(AZ334=1,IF(S334="","",IF(S334=N144,"Yes","No")),"")</f>
        <v/>
      </c>
      <c r="BD334">
        <f>IF(BC334="Yes",R334,"")</f>
        <v/>
      </c>
      <c r="BE334">
        <f>IFERROR(IF(SIGN(AE334)=1,"Increasing",IF(SIGN(AE334)=-1,"Decreasing","")),"")</f>
        <v/>
      </c>
      <c r="BF334">
        <f>IF(OR(AND(BE334="Increasing",BA334="Yes"),AND(BE334="Decreasing",BC334="Yes")),"Yes","No")</f>
        <v/>
      </c>
      <c r="BG334">
        <f>IF(I334="pos_trend","Yes","No")</f>
        <v/>
      </c>
      <c r="BH334">
        <f>IF(AF334&lt;&gt;"",IF(ABS(AF334)&gt;0.8,"Yes","No"),"")</f>
        <v/>
      </c>
    </row>
    <row r="335" spans="1:60">
      <c s="1" r="A335" t="n">
        <v>6</v>
      </c>
      <c r="B335" t="s">
        <v>889</v>
      </c>
      <c r="C335" t="s">
        <v>2324</v>
      </c>
      <c r="D335" t="s">
        <v>2325</v>
      </c>
      <c r="E335" t="s">
        <v>2326</v>
      </c>
      <c r="F335" t="s">
        <v>2087</v>
      </c>
      <c r="G335" t="s">
        <v>2327</v>
      </c>
      <c r="H335" t="s"/>
      <c r="I335">
        <f>IF(AND(K335&gt; J335, L335&gt; K335, M335&gt; L335, N335&gt; M335), "pos_trend", IF(AND(K335&lt; J335, L335&lt; K335, M335&lt; L335, N335&lt; M335), "neg_trend", "N/A"))</f>
        <v/>
      </c>
      <c r="J335">
        <f>IFERROR(IF(TRIM(C335)="-", "N/A", IF(RIGHT(C335,1)=")",IF(RIGHT(C335,2)="T)",-1000000000000*VALUE(MID(C335,2,LEN(C335)-3)),IF(RIGHT(C335,2)="M)",-1000000*VALUE(MID(C335,2,LEN(C335)-3)),IF(RIGHT(C335,2)="B)",-1000000000*VALUE(MID(C335,2,LEN(C335)-3)),IF(RIGHT(C335,2)="k)",-1000*VALUE(MID(C335,2,LEN(C335)-3)),VALUE(SUBSTITUTE(C335,",","")))))),IF(RIGHT(C335,1)="T",1000000000000*VALUE(LEFT(C335,LEN(C335)-1)),IF(RIGHT(C335,1)="M",1000000*VALUE(LEFT(C335,LEN(C335)-1)),IF(RIGHT(C335,1)="B",1000000000*VALUE(LEFT(C335,LEN(C335)-1)),IF(RIGHT(C335,1)="%",0.01*VALUE(LEFT(C335,LEN(C335)-1)),IF(RIGHT(C335,1)="k",1000*VALUE(LEFT(C335,LEN(C335)-1)),VALUE(SUBSTITUTE(C335,",",""))))))))),"N/A")</f>
        <v/>
      </c>
      <c r="K335">
        <f>IFERROR(IF(TRIM(D335)="-", "N/A", IF(RIGHT(D335,1)=")",IF(RIGHT(D335,2)="T)",-1000000000000*VALUE(MID(D335,2,LEN(D335)-3)),IF(RIGHT(D335,2)="M)",-1000000*VALUE(MID(D335,2,LEN(D335)-3)),IF(RIGHT(D335,2)="B)",-1000000000*VALUE(MID(D335,2,LEN(D335)-3)),IF(RIGHT(D335,2)="k)",-1000*VALUE(MID(D335,2,LEN(D335)-3)),VALUE(SUBSTITUTE(D335,",","")))))),IF(RIGHT(D335,1)="T",1000000000000*VALUE(LEFT(D335,LEN(D335)-1)),IF(RIGHT(D335,1)="M",1000000*VALUE(LEFT(D335,LEN(D335)-1)),IF(RIGHT(D335,1)="B",1000000000*VALUE(LEFT(D335,LEN(D335)-1)),IF(RIGHT(D335,1)="%",0.01*VALUE(LEFT(D335,LEN(D335)-1)),IF(RIGHT(D335,1)="k",1000*VALUE(LEFT(D335,LEN(D335)-1)),VALUE(SUBSTITUTE(D335,",",""))))))))),"N/A")</f>
        <v/>
      </c>
      <c r="L335">
        <f>IFERROR(IF(TRIM(E335)="-", "N/A", IF(RIGHT(E335,1)=")",IF(RIGHT(E335,2)="T)",-1000000000000*VALUE(MID(E335,2,LEN(E335)-3)),IF(RIGHT(E335,2)="M)",-1000000*VALUE(MID(E335,2,LEN(E335)-3)),IF(RIGHT(E335,2)="B)",-1000000000*VALUE(MID(E335,2,LEN(E335)-3)),IF(RIGHT(E335,2)="k)",-1000*VALUE(MID(E335,2,LEN(E335)-3)),VALUE(SUBSTITUTE(E335,",","")))))),IF(RIGHT(E335,1)="T",1000000000000*VALUE(LEFT(E335,LEN(E335)-1)),IF(RIGHT(E335,1)="M",1000000*VALUE(LEFT(E335,LEN(E335)-1)),IF(RIGHT(E335,1)="B",1000000000*VALUE(LEFT(E335,LEN(E335)-1)),IF(RIGHT(E335,1)="%",0.01*VALUE(LEFT(E335,LEN(E335)-1)),IF(RIGHT(E335,1)="k",1000*VALUE(LEFT(E335,LEN(E335)-1)),VALUE(SUBSTITUTE(E335,",",""))))))))),"N/A")</f>
        <v/>
      </c>
      <c r="M335">
        <f>IFERROR(IF(TRIM(F335)="-", "N/A", IF(RIGHT(F335,1)=")",IF(RIGHT(F335,2)="T)",-1000000000000*VALUE(MID(F335,2,LEN(F335)-3)),IF(RIGHT(F335,2)="M)",-1000000*VALUE(MID(F335,2,LEN(F335)-3)),IF(RIGHT(F335,2)="B)",-1000000000*VALUE(MID(F335,2,LEN(F335)-3)),IF(RIGHT(F335,2)="k)",-1000*VALUE(MID(F335,2,LEN(F335)-3)),VALUE(SUBSTITUTE(F335,",","")))))),IF(RIGHT(F335,1)="T",1000000000000*VALUE(LEFT(F335,LEN(F335)-1)),IF(RIGHT(F335,1)="M",1000000*VALUE(LEFT(F335,LEN(F335)-1)),IF(RIGHT(F335,1)="B",1000000000*VALUE(LEFT(F335,LEN(F335)-1)),IF(RIGHT(F335,1)="%",0.01*VALUE(LEFT(F335,LEN(F335)-1)),IF(RIGHT(F335,1)="k",1000*VALUE(LEFT(F335,LEN(F335)-1)),VALUE(SUBSTITUTE(F335,",",""))))))))),"N/A")</f>
        <v/>
      </c>
      <c r="N335">
        <f>IFERROR(IF(TRIM(G335)="-", "N/A", IF(RIGHT(G335,1)=")",IF(RIGHT(G335,2)="T)",-1000000000000*VALUE(MID(G335,2,LEN(G335)-3)),IF(RIGHT(G335,2)="M)",-1000000*VALUE(MID(G335,2,LEN(G335)-3)),IF(RIGHT(G335,2)="B)",-1000000000*VALUE(MID(G335,2,LEN(G335)-3)),IF(RIGHT(G335,2)="k)",-1000*VALUE(MID(G335,2,LEN(G335)-3)),VALUE(SUBSTITUTE(G335,",","")))))),IF(RIGHT(G335,1)="T",1000000000000*VALUE(LEFT(G335,LEN(G335)-1)),IF(RIGHT(G335,1)="M",1000000*VALUE(LEFT(G335,LEN(G335)-1)),IF(RIGHT(G335,1)="B",1000000000*VALUE(LEFT(G335,LEN(G335)-1)),IF(RIGHT(G335,1)="%",0.01*VALUE(LEFT(G335,LEN(G335)-1)),IF(RIGHT(G335,1)="k",1000*VALUE(LEFT(G335,LEN(G335)-1)),VALUE(SUBSTITUTE(G335,",",""))))))))),"N/A")</f>
        <v/>
      </c>
      <c r="P335">
        <f>MAX(J335:N335)</f>
        <v/>
      </c>
      <c r="Q335">
        <f>IFERROR(J144+MATCH(P335,J335:N335,0)-1,"")</f>
        <v/>
      </c>
      <c r="R335">
        <f>IF(Q335="","",MIN(J335:N335))</f>
        <v/>
      </c>
      <c r="S335">
        <f>IFERROR(J144+MATCH(R335,J335:N335,0)-1,"")</f>
        <v/>
      </c>
      <c r="T335">
        <f>IFERROR(AVERAGE(J335:N335),"")</f>
        <v/>
      </c>
      <c r="U335">
        <f>IFERROR(STDEV(J335:N335),"")</f>
        <v/>
      </c>
      <c r="V335">
        <f>IFERROR(IF(C335="-","",IF(ISBLANK(B335),"",IF(OR(ISNUMBER(FIND("Growth",B335)),ISNUMBER(FIND("Margin",B335))),"",(J335-T335)/U335))),"")</f>
        <v/>
      </c>
      <c r="W335">
        <f>IFERROR(IF(OR(D335="-",ISBLANK(D335)),"",(K335-T335)/U335),"")</f>
        <v/>
      </c>
      <c r="X335">
        <f>IFERROR(IF(OR(E335="-",ISBLANK(E335)),"",(L335-T335)/U335),"")</f>
        <v/>
      </c>
      <c r="Y335">
        <f>IFERROR(IF(OR(F335="-",ISBLANK(F335)),"",(M335-T335)/U335),"")</f>
        <v/>
      </c>
      <c r="Z335">
        <f>IFERROR(IF(OR(G335="-",ISBLANK(G335)),"",(N335-T335)/U335),"")</f>
        <v/>
      </c>
      <c r="AA335">
        <f>IF(MAX(MAX(V335:Z335),ABS(MIN(V335:Z335)))=ABS(MIN(V335:Z335)),MIN(V335:Z335),MAX(V335:Z335))</f>
        <v/>
      </c>
      <c r="AB335">
        <f>IFERROR(V144+MATCH(AA335,V335:Z335,0)-1,"")</f>
        <v/>
      </c>
      <c r="AC335">
        <f>IF(AB335&lt;&gt;"",IF(S335=AB335,"Low",IF(AB335=Q335,"High","")),"")</f>
        <v/>
      </c>
      <c r="AE335">
        <f>IF(ISNUMBER(MATCH("N/A",J335:N335,0)),"",IFERROR((5 * SUMPRODUCT(J144:N144,J335:N335) - PRODUCT(SUM(J144:N144),SUM(J335:N335))) / ((5 * SUM((J144^2)+(K144^2)+(L144^2)+(M144^2)+(N144^2))) - SUM(J144:N144)^2),""))</f>
        <v/>
      </c>
      <c r="AF335">
        <f>IFERROR(CORREL(J144:N144,J335:N335),"")</f>
        <v/>
      </c>
      <c r="AZ335">
        <f>IF(Q335=S335,0,1)</f>
        <v/>
      </c>
      <c r="BA335">
        <f>IF(AZ335=1,IF(Q335="","",IF(Q335=N144,"Yes","No")),"")</f>
        <v/>
      </c>
      <c r="BB335">
        <f>IF(BA335="Yes",P335,"")</f>
        <v/>
      </c>
      <c r="BC335">
        <f>IF(AZ335=1,IF(S335="","",IF(S335=N144,"Yes","No")),"")</f>
        <v/>
      </c>
      <c r="BD335">
        <f>IF(BC335="Yes",R335,"")</f>
        <v/>
      </c>
      <c r="BE335">
        <f>IFERROR(IF(SIGN(AE335)=1,"Increasing",IF(SIGN(AE335)=-1,"Decreasing","")),"")</f>
        <v/>
      </c>
      <c r="BF335">
        <f>IF(OR(AND(BE335="Increasing",BA335="Yes"),AND(BE335="Decreasing",BC335="Yes")),"Yes","No")</f>
        <v/>
      </c>
      <c r="BG335">
        <f>IF(I335="pos_trend","Yes","No")</f>
        <v/>
      </c>
      <c r="BH335">
        <f>IF(AF335&lt;&gt;"",IF(ABS(AF335)&gt;0.8,"Yes","No"),"")</f>
        <v/>
      </c>
    </row>
    <row r="336" spans="1:60">
      <c s="1" r="A336" t="n">
        <v>7</v>
      </c>
      <c r="B336" t="s">
        <v>890</v>
      </c>
      <c r="C336" t="s">
        <v>264</v>
      </c>
      <c r="D336" t="s">
        <v>264</v>
      </c>
      <c r="E336" t="s">
        <v>264</v>
      </c>
      <c r="F336" t="s">
        <v>264</v>
      </c>
      <c r="G336" t="s">
        <v>264</v>
      </c>
      <c r="H336" t="s"/>
      <c r="I336">
        <f>IF(AND(K336&gt; J336, L336&gt; K336, M336&gt; L336, N336&gt; M336), "pos_trend", IF(AND(K336&lt; J336, L336&lt; K336, M336&lt; L336, N336&lt; M336), "neg_trend", "N/A"))</f>
        <v/>
      </c>
      <c r="J336">
        <f>IFERROR(IF(TRIM(C336)="-", "N/A", IF(RIGHT(C336,1)=")",IF(RIGHT(C336,2)="T)",-1000000000000*VALUE(MID(C336,2,LEN(C336)-3)),IF(RIGHT(C336,2)="M)",-1000000*VALUE(MID(C336,2,LEN(C336)-3)),IF(RIGHT(C336,2)="B)",-1000000000*VALUE(MID(C336,2,LEN(C336)-3)),IF(RIGHT(C336,2)="k)",-1000*VALUE(MID(C336,2,LEN(C336)-3)),VALUE(SUBSTITUTE(C336,",","")))))),IF(RIGHT(C336,1)="T",1000000000000*VALUE(LEFT(C336,LEN(C336)-1)),IF(RIGHT(C336,1)="M",1000000*VALUE(LEFT(C336,LEN(C336)-1)),IF(RIGHT(C336,1)="B",1000000000*VALUE(LEFT(C336,LEN(C336)-1)),IF(RIGHT(C336,1)="%",0.01*VALUE(LEFT(C336,LEN(C336)-1)),IF(RIGHT(C336,1)="k",1000*VALUE(LEFT(C336,LEN(C336)-1)),VALUE(SUBSTITUTE(C336,",",""))))))))),"N/A")</f>
        <v/>
      </c>
      <c r="K336">
        <f>IFERROR(IF(TRIM(D336)="-", "N/A", IF(RIGHT(D336,1)=")",IF(RIGHT(D336,2)="T)",-1000000000000*VALUE(MID(D336,2,LEN(D336)-3)),IF(RIGHT(D336,2)="M)",-1000000*VALUE(MID(D336,2,LEN(D336)-3)),IF(RIGHT(D336,2)="B)",-1000000000*VALUE(MID(D336,2,LEN(D336)-3)),IF(RIGHT(D336,2)="k)",-1000*VALUE(MID(D336,2,LEN(D336)-3)),VALUE(SUBSTITUTE(D336,",","")))))),IF(RIGHT(D336,1)="T",1000000000000*VALUE(LEFT(D336,LEN(D336)-1)),IF(RIGHT(D336,1)="M",1000000*VALUE(LEFT(D336,LEN(D336)-1)),IF(RIGHT(D336,1)="B",1000000000*VALUE(LEFT(D336,LEN(D336)-1)),IF(RIGHT(D336,1)="%",0.01*VALUE(LEFT(D336,LEN(D336)-1)),IF(RIGHT(D336,1)="k",1000*VALUE(LEFT(D336,LEN(D336)-1)),VALUE(SUBSTITUTE(D336,",",""))))))))),"N/A")</f>
        <v/>
      </c>
      <c r="L336">
        <f>IFERROR(IF(TRIM(E336)="-", "N/A", IF(RIGHT(E336,1)=")",IF(RIGHT(E336,2)="T)",-1000000000000*VALUE(MID(E336,2,LEN(E336)-3)),IF(RIGHT(E336,2)="M)",-1000000*VALUE(MID(E336,2,LEN(E336)-3)),IF(RIGHT(E336,2)="B)",-1000000000*VALUE(MID(E336,2,LEN(E336)-3)),IF(RIGHT(E336,2)="k)",-1000*VALUE(MID(E336,2,LEN(E336)-3)),VALUE(SUBSTITUTE(E336,",","")))))),IF(RIGHT(E336,1)="T",1000000000000*VALUE(LEFT(E336,LEN(E336)-1)),IF(RIGHT(E336,1)="M",1000000*VALUE(LEFT(E336,LEN(E336)-1)),IF(RIGHT(E336,1)="B",1000000000*VALUE(LEFT(E336,LEN(E336)-1)),IF(RIGHT(E336,1)="%",0.01*VALUE(LEFT(E336,LEN(E336)-1)),IF(RIGHT(E336,1)="k",1000*VALUE(LEFT(E336,LEN(E336)-1)),VALUE(SUBSTITUTE(E336,",",""))))))))),"N/A")</f>
        <v/>
      </c>
      <c r="M336">
        <f>IFERROR(IF(TRIM(F336)="-", "N/A", IF(RIGHT(F336,1)=")",IF(RIGHT(F336,2)="T)",-1000000000000*VALUE(MID(F336,2,LEN(F336)-3)),IF(RIGHT(F336,2)="M)",-1000000*VALUE(MID(F336,2,LEN(F336)-3)),IF(RIGHT(F336,2)="B)",-1000000000*VALUE(MID(F336,2,LEN(F336)-3)),IF(RIGHT(F336,2)="k)",-1000*VALUE(MID(F336,2,LEN(F336)-3)),VALUE(SUBSTITUTE(F336,",","")))))),IF(RIGHT(F336,1)="T",1000000000000*VALUE(LEFT(F336,LEN(F336)-1)),IF(RIGHT(F336,1)="M",1000000*VALUE(LEFT(F336,LEN(F336)-1)),IF(RIGHT(F336,1)="B",1000000000*VALUE(LEFT(F336,LEN(F336)-1)),IF(RIGHT(F336,1)="%",0.01*VALUE(LEFT(F336,LEN(F336)-1)),IF(RIGHT(F336,1)="k",1000*VALUE(LEFT(F336,LEN(F336)-1)),VALUE(SUBSTITUTE(F336,",",""))))))))),"N/A")</f>
        <v/>
      </c>
      <c r="N336">
        <f>IFERROR(IF(TRIM(G336)="-", "N/A", IF(RIGHT(G336,1)=")",IF(RIGHT(G336,2)="T)",-1000000000000*VALUE(MID(G336,2,LEN(G336)-3)),IF(RIGHT(G336,2)="M)",-1000000*VALUE(MID(G336,2,LEN(G336)-3)),IF(RIGHT(G336,2)="B)",-1000000000*VALUE(MID(G336,2,LEN(G336)-3)),IF(RIGHT(G336,2)="k)",-1000*VALUE(MID(G336,2,LEN(G336)-3)),VALUE(SUBSTITUTE(G336,",","")))))),IF(RIGHT(G336,1)="T",1000000000000*VALUE(LEFT(G336,LEN(G336)-1)),IF(RIGHT(G336,1)="M",1000000*VALUE(LEFT(G336,LEN(G336)-1)),IF(RIGHT(G336,1)="B",1000000000*VALUE(LEFT(G336,LEN(G336)-1)),IF(RIGHT(G336,1)="%",0.01*VALUE(LEFT(G336,LEN(G336)-1)),IF(RIGHT(G336,1)="k",1000*VALUE(LEFT(G336,LEN(G336)-1)),VALUE(SUBSTITUTE(G336,",",""))))))))),"N/A")</f>
        <v/>
      </c>
      <c r="P336">
        <f>MAX(J336:N336)</f>
        <v/>
      </c>
      <c r="Q336">
        <f>IFERROR(J144+MATCH(P336,J336:N336,0)-1,"")</f>
        <v/>
      </c>
      <c r="R336">
        <f>IF(Q336="","",MIN(J336:N336))</f>
        <v/>
      </c>
      <c r="S336">
        <f>IFERROR(J144+MATCH(R336,J336:N336,0)-1,"")</f>
        <v/>
      </c>
      <c r="T336">
        <f>IFERROR(AVERAGE(J336:N336),"")</f>
        <v/>
      </c>
      <c r="U336">
        <f>IFERROR(STDEV(J336:N336),"")</f>
        <v/>
      </c>
      <c r="V336">
        <f>IFERROR(IF(C336="-","",IF(ISBLANK(B336),"",IF(OR(ISNUMBER(FIND("Growth",B336)),ISNUMBER(FIND("Margin",B336))),"",(J336-T336)/U336))),"")</f>
        <v/>
      </c>
      <c r="W336">
        <f>IFERROR(IF(OR(D336="-",ISBLANK(D336)),"",(K336-T336)/U336),"")</f>
        <v/>
      </c>
      <c r="X336">
        <f>IFERROR(IF(OR(E336="-",ISBLANK(E336)),"",(L336-T336)/U336),"")</f>
        <v/>
      </c>
      <c r="Y336">
        <f>IFERROR(IF(OR(F336="-",ISBLANK(F336)),"",(M336-T336)/U336),"")</f>
        <v/>
      </c>
      <c r="Z336">
        <f>IFERROR(IF(OR(G336="-",ISBLANK(G336)),"",(N336-T336)/U336),"")</f>
        <v/>
      </c>
      <c r="AA336">
        <f>IF(MAX(MAX(V336:Z336),ABS(MIN(V336:Z336)))=ABS(MIN(V336:Z336)),MIN(V336:Z336),MAX(V336:Z336))</f>
        <v/>
      </c>
      <c r="AB336">
        <f>IFERROR(V144+MATCH(AA336,V336:Z336,0)-1,"")</f>
        <v/>
      </c>
      <c r="AC336">
        <f>IF(AB336&lt;&gt;"",IF(S336=AB336,"Low",IF(AB336=Q336,"High","")),"")</f>
        <v/>
      </c>
      <c r="AE336">
        <f>IF(ISNUMBER(MATCH("N/A",J336:N336,0)),"",IFERROR((5 * SUMPRODUCT(J144:N144,J336:N336) - PRODUCT(SUM(J144:N144),SUM(J336:N336))) / ((5 * SUM((J144^2)+(K144^2)+(L144^2)+(M144^2)+(N144^2))) - SUM(J144:N144)^2),""))</f>
        <v/>
      </c>
      <c r="AF336">
        <f>IFERROR(CORREL(J144:N144,J336:N336),"")</f>
        <v/>
      </c>
      <c r="AZ336">
        <f>IF(Q336=S336,0,1)</f>
        <v/>
      </c>
      <c r="BA336">
        <f>IF(AZ336=1,IF(Q336="","",IF(Q336=N144,"Yes","No")),"")</f>
        <v/>
      </c>
      <c r="BB336">
        <f>IF(BA336="Yes",P336,"")</f>
        <v/>
      </c>
      <c r="BC336">
        <f>IF(AZ336=1,IF(S336="","",IF(S336=N144,"Yes","No")),"")</f>
        <v/>
      </c>
      <c r="BD336">
        <f>IF(BC336="Yes",R336,"")</f>
        <v/>
      </c>
      <c r="BE336">
        <f>IFERROR(IF(SIGN(AE336)=1,"Increasing",IF(SIGN(AE336)=-1,"Decreasing","")),"")</f>
        <v/>
      </c>
      <c r="BF336">
        <f>IF(OR(AND(BE336="Increasing",BA336="Yes"),AND(BE336="Decreasing",BC336="Yes")),"Yes","No")</f>
        <v/>
      </c>
      <c r="BG336">
        <f>IF(I336="pos_trend","Yes","No")</f>
        <v/>
      </c>
      <c r="BH336">
        <f>IF(AF336&lt;&gt;"",IF(ABS(AF336)&gt;0.8,"Yes","No"),"")</f>
        <v/>
      </c>
    </row>
    <row r="337" spans="1:60">
      <c s="1" r="A337" t="n">
        <v>8</v>
      </c>
      <c r="B337" t="s">
        <v>891</v>
      </c>
      <c r="C337" t="s">
        <v>2328</v>
      </c>
      <c r="D337" t="s">
        <v>2329</v>
      </c>
      <c r="E337" t="s">
        <v>2330</v>
      </c>
      <c r="F337" t="s">
        <v>2331</v>
      </c>
      <c r="G337" t="s">
        <v>1509</v>
      </c>
      <c r="H337" t="s"/>
      <c r="I337">
        <f>IF(AND(K337&gt; J337, L337&gt; K337, M337&gt; L337, N337&gt; M337), "pos_trend", IF(AND(K337&lt; J337, L337&lt; K337, M337&lt; L337, N337&lt; M337), "neg_trend", "N/A"))</f>
        <v/>
      </c>
      <c r="J337">
        <f>IFERROR(IF(TRIM(C337)="-", "N/A", IF(RIGHT(C337,1)=")",IF(RIGHT(C337,2)="T)",-1000000000000*VALUE(MID(C337,2,LEN(C337)-3)),IF(RIGHT(C337,2)="M)",-1000000*VALUE(MID(C337,2,LEN(C337)-3)),IF(RIGHT(C337,2)="B)",-1000000000*VALUE(MID(C337,2,LEN(C337)-3)),IF(RIGHT(C337,2)="k)",-1000*VALUE(MID(C337,2,LEN(C337)-3)),VALUE(SUBSTITUTE(C337,",","")))))),IF(RIGHT(C337,1)="T",1000000000000*VALUE(LEFT(C337,LEN(C337)-1)),IF(RIGHT(C337,1)="M",1000000*VALUE(LEFT(C337,LEN(C337)-1)),IF(RIGHT(C337,1)="B",1000000000*VALUE(LEFT(C337,LEN(C337)-1)),IF(RIGHT(C337,1)="%",0.01*VALUE(LEFT(C337,LEN(C337)-1)),IF(RIGHT(C337,1)="k",1000*VALUE(LEFT(C337,LEN(C337)-1)),VALUE(SUBSTITUTE(C337,",",""))))))))),"N/A")</f>
        <v/>
      </c>
      <c r="K337">
        <f>IFERROR(IF(TRIM(D337)="-", "N/A", IF(RIGHT(D337,1)=")",IF(RIGHT(D337,2)="T)",-1000000000000*VALUE(MID(D337,2,LEN(D337)-3)),IF(RIGHT(D337,2)="M)",-1000000*VALUE(MID(D337,2,LEN(D337)-3)),IF(RIGHT(D337,2)="B)",-1000000000*VALUE(MID(D337,2,LEN(D337)-3)),IF(RIGHT(D337,2)="k)",-1000*VALUE(MID(D337,2,LEN(D337)-3)),VALUE(SUBSTITUTE(D337,",","")))))),IF(RIGHT(D337,1)="T",1000000000000*VALUE(LEFT(D337,LEN(D337)-1)),IF(RIGHT(D337,1)="M",1000000*VALUE(LEFT(D337,LEN(D337)-1)),IF(RIGHT(D337,1)="B",1000000000*VALUE(LEFT(D337,LEN(D337)-1)),IF(RIGHT(D337,1)="%",0.01*VALUE(LEFT(D337,LEN(D337)-1)),IF(RIGHT(D337,1)="k",1000*VALUE(LEFT(D337,LEN(D337)-1)),VALUE(SUBSTITUTE(D337,",",""))))))))),"N/A")</f>
        <v/>
      </c>
      <c r="L337">
        <f>IFERROR(IF(TRIM(E337)="-", "N/A", IF(RIGHT(E337,1)=")",IF(RIGHT(E337,2)="T)",-1000000000000*VALUE(MID(E337,2,LEN(E337)-3)),IF(RIGHT(E337,2)="M)",-1000000*VALUE(MID(E337,2,LEN(E337)-3)),IF(RIGHT(E337,2)="B)",-1000000000*VALUE(MID(E337,2,LEN(E337)-3)),IF(RIGHT(E337,2)="k)",-1000*VALUE(MID(E337,2,LEN(E337)-3)),VALUE(SUBSTITUTE(E337,",","")))))),IF(RIGHT(E337,1)="T",1000000000000*VALUE(LEFT(E337,LEN(E337)-1)),IF(RIGHT(E337,1)="M",1000000*VALUE(LEFT(E337,LEN(E337)-1)),IF(RIGHT(E337,1)="B",1000000000*VALUE(LEFT(E337,LEN(E337)-1)),IF(RIGHT(E337,1)="%",0.01*VALUE(LEFT(E337,LEN(E337)-1)),IF(RIGHT(E337,1)="k",1000*VALUE(LEFT(E337,LEN(E337)-1)),VALUE(SUBSTITUTE(E337,",",""))))))))),"N/A")</f>
        <v/>
      </c>
      <c r="M337">
        <f>IFERROR(IF(TRIM(F337)="-", "N/A", IF(RIGHT(F337,1)=")",IF(RIGHT(F337,2)="T)",-1000000000000*VALUE(MID(F337,2,LEN(F337)-3)),IF(RIGHT(F337,2)="M)",-1000000*VALUE(MID(F337,2,LEN(F337)-3)),IF(RIGHT(F337,2)="B)",-1000000000*VALUE(MID(F337,2,LEN(F337)-3)),IF(RIGHT(F337,2)="k)",-1000*VALUE(MID(F337,2,LEN(F337)-3)),VALUE(SUBSTITUTE(F337,",","")))))),IF(RIGHT(F337,1)="T",1000000000000*VALUE(LEFT(F337,LEN(F337)-1)),IF(RIGHT(F337,1)="M",1000000*VALUE(LEFT(F337,LEN(F337)-1)),IF(RIGHT(F337,1)="B",1000000000*VALUE(LEFT(F337,LEN(F337)-1)),IF(RIGHT(F337,1)="%",0.01*VALUE(LEFT(F337,LEN(F337)-1)),IF(RIGHT(F337,1)="k",1000*VALUE(LEFT(F337,LEN(F337)-1)),VALUE(SUBSTITUTE(F337,",",""))))))))),"N/A")</f>
        <v/>
      </c>
      <c r="N337">
        <f>IFERROR(IF(TRIM(G337)="-", "N/A", IF(RIGHT(G337,1)=")",IF(RIGHT(G337,2)="T)",-1000000000000*VALUE(MID(G337,2,LEN(G337)-3)),IF(RIGHT(G337,2)="M)",-1000000*VALUE(MID(G337,2,LEN(G337)-3)),IF(RIGHT(G337,2)="B)",-1000000000*VALUE(MID(G337,2,LEN(G337)-3)),IF(RIGHT(G337,2)="k)",-1000*VALUE(MID(G337,2,LEN(G337)-3)),VALUE(SUBSTITUTE(G337,",","")))))),IF(RIGHT(G337,1)="T",1000000000000*VALUE(LEFT(G337,LEN(G337)-1)),IF(RIGHT(G337,1)="M",1000000*VALUE(LEFT(G337,LEN(G337)-1)),IF(RIGHT(G337,1)="B",1000000000*VALUE(LEFT(G337,LEN(G337)-1)),IF(RIGHT(G337,1)="%",0.01*VALUE(LEFT(G337,LEN(G337)-1)),IF(RIGHT(G337,1)="k",1000*VALUE(LEFT(G337,LEN(G337)-1)),VALUE(SUBSTITUTE(G337,",",""))))))))),"N/A")</f>
        <v/>
      </c>
      <c r="P337">
        <f>MAX(J337:N337)</f>
        <v/>
      </c>
      <c r="Q337">
        <f>IFERROR(J144+MATCH(P337,J337:N337,0)-1,"")</f>
        <v/>
      </c>
      <c r="R337">
        <f>IF(Q337="","",MIN(J337:N337))</f>
        <v/>
      </c>
      <c r="S337">
        <f>IFERROR(J144+MATCH(R337,J337:N337,0)-1,"")</f>
        <v/>
      </c>
      <c r="T337">
        <f>IFERROR(AVERAGE(J337:N337),"")</f>
        <v/>
      </c>
      <c r="U337">
        <f>IFERROR(STDEV(J337:N337),"")</f>
        <v/>
      </c>
      <c r="V337">
        <f>IFERROR(IF(C337="-","",IF(ISBLANK(B337),"",IF(OR(ISNUMBER(FIND("Growth",B337)),ISNUMBER(FIND("Margin",B337))),"",(J337-T337)/U337))),"")</f>
        <v/>
      </c>
      <c r="W337">
        <f>IFERROR(IF(OR(D337="-",ISBLANK(D337)),"",(K337-T337)/U337),"")</f>
        <v/>
      </c>
      <c r="X337">
        <f>IFERROR(IF(OR(E337="-",ISBLANK(E337)),"",(L337-T337)/U337),"")</f>
        <v/>
      </c>
      <c r="Y337">
        <f>IFERROR(IF(OR(F337="-",ISBLANK(F337)),"",(M337-T337)/U337),"")</f>
        <v/>
      </c>
      <c r="Z337">
        <f>IFERROR(IF(OR(G337="-",ISBLANK(G337)),"",(N337-T337)/U337),"")</f>
        <v/>
      </c>
      <c r="AA337">
        <f>IF(MAX(MAX(V337:Z337),ABS(MIN(V337:Z337)))=ABS(MIN(V337:Z337)),MIN(V337:Z337),MAX(V337:Z337))</f>
        <v/>
      </c>
      <c r="AB337">
        <f>IFERROR(V144+MATCH(AA337,V337:Z337,0)-1,"")</f>
        <v/>
      </c>
      <c r="AC337">
        <f>IF(AB337&lt;&gt;"",IF(S337=AB337,"Low",IF(AB337=Q337,"High","")),"")</f>
        <v/>
      </c>
      <c r="AE337">
        <f>IF(ISNUMBER(MATCH("N/A",J337:N337,0)),"",IFERROR((5 * SUMPRODUCT(J144:N144,J337:N337) - PRODUCT(SUM(J144:N144),SUM(J337:N337))) / ((5 * SUM((J144^2)+(K144^2)+(L144^2)+(M144^2)+(N144^2))) - SUM(J144:N144)^2),""))</f>
        <v/>
      </c>
      <c r="AF337">
        <f>IFERROR(CORREL(J144:N144,J337:N337),"")</f>
        <v/>
      </c>
      <c r="AZ337">
        <f>IF(Q337=S337,0,1)</f>
        <v/>
      </c>
      <c r="BA337">
        <f>IF(AZ337=1,IF(Q337="","",IF(Q337=N144,"Yes","No")),"")</f>
        <v/>
      </c>
      <c r="BB337">
        <f>IF(BA337="Yes",P337,"")</f>
        <v/>
      </c>
      <c r="BC337">
        <f>IF(AZ337=1,IF(S337="","",IF(S337=N144,"Yes","No")),"")</f>
        <v/>
      </c>
      <c r="BD337">
        <f>IF(BC337="Yes",R337,"")</f>
        <v/>
      </c>
      <c r="BE337">
        <f>IFERROR(IF(SIGN(AE337)=1,"Increasing",IF(SIGN(AE337)=-1,"Decreasing","")),"")</f>
        <v/>
      </c>
      <c r="BF337">
        <f>IF(OR(AND(BE337="Increasing",BA337="Yes"),AND(BE337="Decreasing",BC337="Yes")),"Yes","No")</f>
        <v/>
      </c>
      <c r="BG337">
        <f>IF(I337="pos_trend","Yes","No")</f>
        <v/>
      </c>
      <c r="BH337">
        <f>IF(AF337&lt;&gt;"",IF(ABS(AF337)&gt;0.8,"Yes","No"),"")</f>
        <v/>
      </c>
    </row>
    <row r="338" spans="1:60">
      <c s="1" r="A338" t="n">
        <v>9</v>
      </c>
      <c r="B338" t="s">
        <v>897</v>
      </c>
      <c r="C338" t="s">
        <v>264</v>
      </c>
      <c r="D338" t="s">
        <v>264</v>
      </c>
      <c r="E338" t="s">
        <v>264</v>
      </c>
      <c r="F338" t="s">
        <v>264</v>
      </c>
      <c r="G338" t="s">
        <v>264</v>
      </c>
      <c r="H338" t="s"/>
      <c r="I338">
        <f>IF(AND(K338&gt; J338, L338&gt; K338, M338&gt; L338, N338&gt; M338), "pos_trend", IF(AND(K338&lt; J338, L338&lt; K338, M338&lt; L338, N338&lt; M338), "neg_trend", "N/A"))</f>
        <v/>
      </c>
      <c r="J338">
        <f>IFERROR(IF(TRIM(C338)="-", "N/A", IF(RIGHT(C338,1)=")",IF(RIGHT(C338,2)="T)",-1000000000000*VALUE(MID(C338,2,LEN(C338)-3)),IF(RIGHT(C338,2)="M)",-1000000*VALUE(MID(C338,2,LEN(C338)-3)),IF(RIGHT(C338,2)="B)",-1000000000*VALUE(MID(C338,2,LEN(C338)-3)),IF(RIGHT(C338,2)="k)",-1000*VALUE(MID(C338,2,LEN(C338)-3)),VALUE(SUBSTITUTE(C338,",","")))))),IF(RIGHT(C338,1)="T",1000000000000*VALUE(LEFT(C338,LEN(C338)-1)),IF(RIGHT(C338,1)="M",1000000*VALUE(LEFT(C338,LEN(C338)-1)),IF(RIGHT(C338,1)="B",1000000000*VALUE(LEFT(C338,LEN(C338)-1)),IF(RIGHT(C338,1)="%",0.01*VALUE(LEFT(C338,LEN(C338)-1)),IF(RIGHT(C338,1)="k",1000*VALUE(LEFT(C338,LEN(C338)-1)),VALUE(SUBSTITUTE(C338,",",""))))))))),"N/A")</f>
        <v/>
      </c>
      <c r="K338">
        <f>IFERROR(IF(TRIM(D338)="-", "N/A", IF(RIGHT(D338,1)=")",IF(RIGHT(D338,2)="T)",-1000000000000*VALUE(MID(D338,2,LEN(D338)-3)),IF(RIGHT(D338,2)="M)",-1000000*VALUE(MID(D338,2,LEN(D338)-3)),IF(RIGHT(D338,2)="B)",-1000000000*VALUE(MID(D338,2,LEN(D338)-3)),IF(RIGHT(D338,2)="k)",-1000*VALUE(MID(D338,2,LEN(D338)-3)),VALUE(SUBSTITUTE(D338,",","")))))),IF(RIGHT(D338,1)="T",1000000000000*VALUE(LEFT(D338,LEN(D338)-1)),IF(RIGHT(D338,1)="M",1000000*VALUE(LEFT(D338,LEN(D338)-1)),IF(RIGHT(D338,1)="B",1000000000*VALUE(LEFT(D338,LEN(D338)-1)),IF(RIGHT(D338,1)="%",0.01*VALUE(LEFT(D338,LEN(D338)-1)),IF(RIGHT(D338,1)="k",1000*VALUE(LEFT(D338,LEN(D338)-1)),VALUE(SUBSTITUTE(D338,",",""))))))))),"N/A")</f>
        <v/>
      </c>
      <c r="L338">
        <f>IFERROR(IF(TRIM(E338)="-", "N/A", IF(RIGHT(E338,1)=")",IF(RIGHT(E338,2)="T)",-1000000000000*VALUE(MID(E338,2,LEN(E338)-3)),IF(RIGHT(E338,2)="M)",-1000000*VALUE(MID(E338,2,LEN(E338)-3)),IF(RIGHT(E338,2)="B)",-1000000000*VALUE(MID(E338,2,LEN(E338)-3)),IF(RIGHT(E338,2)="k)",-1000*VALUE(MID(E338,2,LEN(E338)-3)),VALUE(SUBSTITUTE(E338,",","")))))),IF(RIGHT(E338,1)="T",1000000000000*VALUE(LEFT(E338,LEN(E338)-1)),IF(RIGHT(E338,1)="M",1000000*VALUE(LEFT(E338,LEN(E338)-1)),IF(RIGHT(E338,1)="B",1000000000*VALUE(LEFT(E338,LEN(E338)-1)),IF(RIGHT(E338,1)="%",0.01*VALUE(LEFT(E338,LEN(E338)-1)),IF(RIGHT(E338,1)="k",1000*VALUE(LEFT(E338,LEN(E338)-1)),VALUE(SUBSTITUTE(E338,",",""))))))))),"N/A")</f>
        <v/>
      </c>
      <c r="M338">
        <f>IFERROR(IF(TRIM(F338)="-", "N/A", IF(RIGHT(F338,1)=")",IF(RIGHT(F338,2)="T)",-1000000000000*VALUE(MID(F338,2,LEN(F338)-3)),IF(RIGHT(F338,2)="M)",-1000000*VALUE(MID(F338,2,LEN(F338)-3)),IF(RIGHT(F338,2)="B)",-1000000000*VALUE(MID(F338,2,LEN(F338)-3)),IF(RIGHT(F338,2)="k)",-1000*VALUE(MID(F338,2,LEN(F338)-3)),VALUE(SUBSTITUTE(F338,",","")))))),IF(RIGHT(F338,1)="T",1000000000000*VALUE(LEFT(F338,LEN(F338)-1)),IF(RIGHT(F338,1)="M",1000000*VALUE(LEFT(F338,LEN(F338)-1)),IF(RIGHT(F338,1)="B",1000000000*VALUE(LEFT(F338,LEN(F338)-1)),IF(RIGHT(F338,1)="%",0.01*VALUE(LEFT(F338,LEN(F338)-1)),IF(RIGHT(F338,1)="k",1000*VALUE(LEFT(F338,LEN(F338)-1)),VALUE(SUBSTITUTE(F338,",",""))))))))),"N/A")</f>
        <v/>
      </c>
      <c r="N338">
        <f>IFERROR(IF(TRIM(G338)="-", "N/A", IF(RIGHT(G338,1)=")",IF(RIGHT(G338,2)="T)",-1000000000000*VALUE(MID(G338,2,LEN(G338)-3)),IF(RIGHT(G338,2)="M)",-1000000*VALUE(MID(G338,2,LEN(G338)-3)),IF(RIGHT(G338,2)="B)",-1000000000*VALUE(MID(G338,2,LEN(G338)-3)),IF(RIGHT(G338,2)="k)",-1000*VALUE(MID(G338,2,LEN(G338)-3)),VALUE(SUBSTITUTE(G338,",","")))))),IF(RIGHT(G338,1)="T",1000000000000*VALUE(LEFT(G338,LEN(G338)-1)),IF(RIGHT(G338,1)="M",1000000*VALUE(LEFT(G338,LEN(G338)-1)),IF(RIGHT(G338,1)="B",1000000000*VALUE(LEFT(G338,LEN(G338)-1)),IF(RIGHT(G338,1)="%",0.01*VALUE(LEFT(G338,LEN(G338)-1)),IF(RIGHT(G338,1)="k",1000*VALUE(LEFT(G338,LEN(G338)-1)),VALUE(SUBSTITUTE(G338,",",""))))))))),"N/A")</f>
        <v/>
      </c>
      <c r="P338">
        <f>MAX(J338:N338)</f>
        <v/>
      </c>
      <c r="Q338">
        <f>IFERROR(J144+MATCH(P338,J338:N338,0)-1,"")</f>
        <v/>
      </c>
      <c r="R338">
        <f>IF(Q338="","",MIN(J338:N338))</f>
        <v/>
      </c>
      <c r="S338">
        <f>IFERROR(J144+MATCH(R338,J338:N338,0)-1,"")</f>
        <v/>
      </c>
      <c r="T338">
        <f>IFERROR(AVERAGE(J338:N338),"")</f>
        <v/>
      </c>
      <c r="U338">
        <f>IFERROR(STDEV(J338:N338),"")</f>
        <v/>
      </c>
      <c r="V338">
        <f>IFERROR(IF(C338="-","",IF(ISBLANK(B338),"",IF(OR(ISNUMBER(FIND("Growth",B338)),ISNUMBER(FIND("Margin",B338))),"",(J338-T338)/U338))),"")</f>
        <v/>
      </c>
      <c r="W338">
        <f>IFERROR(IF(OR(D338="-",ISBLANK(D338)),"",(K338-T338)/U338),"")</f>
        <v/>
      </c>
      <c r="X338">
        <f>IFERROR(IF(OR(E338="-",ISBLANK(E338)),"",(L338-T338)/U338),"")</f>
        <v/>
      </c>
      <c r="Y338">
        <f>IFERROR(IF(OR(F338="-",ISBLANK(F338)),"",(M338-T338)/U338),"")</f>
        <v/>
      </c>
      <c r="Z338">
        <f>IFERROR(IF(OR(G338="-",ISBLANK(G338)),"",(N338-T338)/U338),"")</f>
        <v/>
      </c>
      <c r="AA338">
        <f>IF(MAX(MAX(V338:Z338),ABS(MIN(V338:Z338)))=ABS(MIN(V338:Z338)),MIN(V338:Z338),MAX(V338:Z338))</f>
        <v/>
      </c>
      <c r="AB338">
        <f>IFERROR(V144+MATCH(AA338,V338:Z338,0)-1,"")</f>
        <v/>
      </c>
      <c r="AC338">
        <f>IF(AB338&lt;&gt;"",IF(S338=AB338,"Low",IF(AB338=Q338,"High","")),"")</f>
        <v/>
      </c>
      <c r="AE338">
        <f>IF(ISNUMBER(MATCH("N/A",J338:N338,0)),"",IFERROR((5 * SUMPRODUCT(J144:N144,J338:N338) - PRODUCT(SUM(J144:N144),SUM(J338:N338))) / ((5 * SUM((J144^2)+(K144^2)+(L144^2)+(M144^2)+(N144^2))) - SUM(J144:N144)^2),""))</f>
        <v/>
      </c>
      <c r="AF338">
        <f>IFERROR(CORREL(J144:N144,J338:N338),"")</f>
        <v/>
      </c>
      <c r="AZ338">
        <f>IF(Q338=S338,0,1)</f>
        <v/>
      </c>
      <c r="BA338">
        <f>IF(AZ338=1,IF(Q338="","",IF(Q338=N144,"Yes","No")),"")</f>
        <v/>
      </c>
      <c r="BB338">
        <f>IF(BA338="Yes",P338,"")</f>
        <v/>
      </c>
      <c r="BC338">
        <f>IF(AZ338=1,IF(S338="","",IF(S338=N144,"Yes","No")),"")</f>
        <v/>
      </c>
      <c r="BD338">
        <f>IF(BC338="Yes",R338,"")</f>
        <v/>
      </c>
      <c r="BE338">
        <f>IFERROR(IF(SIGN(AE338)=1,"Increasing",IF(SIGN(AE338)=-1,"Decreasing","")),"")</f>
        <v/>
      </c>
      <c r="BF338">
        <f>IF(OR(AND(BE338="Increasing",BA338="Yes"),AND(BE338="Decreasing",BC338="Yes")),"Yes","No")</f>
        <v/>
      </c>
      <c r="BG338">
        <f>IF(I338="pos_trend","Yes","No")</f>
        <v/>
      </c>
      <c r="BH338">
        <f>IF(AF338&lt;&gt;"",IF(ABS(AF338)&gt;0.8,"Yes","No"),"")</f>
        <v/>
      </c>
    </row>
    <row r="339" spans="1:60">
      <c s="1" r="A339" t="n">
        <v>10</v>
      </c>
      <c r="B339" t="s">
        <v>898</v>
      </c>
      <c r="C339" t="s">
        <v>2328</v>
      </c>
      <c r="D339" t="s">
        <v>2329</v>
      </c>
      <c r="E339" t="s">
        <v>2330</v>
      </c>
      <c r="F339" t="s">
        <v>2331</v>
      </c>
      <c r="G339" t="s">
        <v>1509</v>
      </c>
      <c r="H339" t="s"/>
      <c r="I339">
        <f>IF(AND(K339&gt; J339, L339&gt; K339, M339&gt; L339, N339&gt; M339), "pos_trend", IF(AND(K339&lt; J339, L339&lt; K339, M339&lt; L339, N339&lt; M339), "neg_trend", "N/A"))</f>
        <v/>
      </c>
      <c r="J339">
        <f>IFERROR(IF(TRIM(C339)="-", "N/A", IF(RIGHT(C339,1)=")",IF(RIGHT(C339,2)="T)",-1000000000000*VALUE(MID(C339,2,LEN(C339)-3)),IF(RIGHT(C339,2)="M)",-1000000*VALUE(MID(C339,2,LEN(C339)-3)),IF(RIGHT(C339,2)="B)",-1000000000*VALUE(MID(C339,2,LEN(C339)-3)),IF(RIGHT(C339,2)="k)",-1000*VALUE(MID(C339,2,LEN(C339)-3)),VALUE(SUBSTITUTE(C339,",","")))))),IF(RIGHT(C339,1)="T",1000000000000*VALUE(LEFT(C339,LEN(C339)-1)),IF(RIGHT(C339,1)="M",1000000*VALUE(LEFT(C339,LEN(C339)-1)),IF(RIGHT(C339,1)="B",1000000000*VALUE(LEFT(C339,LEN(C339)-1)),IF(RIGHT(C339,1)="%",0.01*VALUE(LEFT(C339,LEN(C339)-1)),IF(RIGHT(C339,1)="k",1000*VALUE(LEFT(C339,LEN(C339)-1)),VALUE(SUBSTITUTE(C339,",",""))))))))),"N/A")</f>
        <v/>
      </c>
      <c r="K339">
        <f>IFERROR(IF(TRIM(D339)="-", "N/A", IF(RIGHT(D339,1)=")",IF(RIGHT(D339,2)="T)",-1000000000000*VALUE(MID(D339,2,LEN(D339)-3)),IF(RIGHT(D339,2)="M)",-1000000*VALUE(MID(D339,2,LEN(D339)-3)),IF(RIGHT(D339,2)="B)",-1000000000*VALUE(MID(D339,2,LEN(D339)-3)),IF(RIGHT(D339,2)="k)",-1000*VALUE(MID(D339,2,LEN(D339)-3)),VALUE(SUBSTITUTE(D339,",","")))))),IF(RIGHT(D339,1)="T",1000000000000*VALUE(LEFT(D339,LEN(D339)-1)),IF(RIGHT(D339,1)="M",1000000*VALUE(LEFT(D339,LEN(D339)-1)),IF(RIGHT(D339,1)="B",1000000000*VALUE(LEFT(D339,LEN(D339)-1)),IF(RIGHT(D339,1)="%",0.01*VALUE(LEFT(D339,LEN(D339)-1)),IF(RIGHT(D339,1)="k",1000*VALUE(LEFT(D339,LEN(D339)-1)),VALUE(SUBSTITUTE(D339,",",""))))))))),"N/A")</f>
        <v/>
      </c>
      <c r="L339">
        <f>IFERROR(IF(TRIM(E339)="-", "N/A", IF(RIGHT(E339,1)=")",IF(RIGHT(E339,2)="T)",-1000000000000*VALUE(MID(E339,2,LEN(E339)-3)),IF(RIGHT(E339,2)="M)",-1000000*VALUE(MID(E339,2,LEN(E339)-3)),IF(RIGHT(E339,2)="B)",-1000000000*VALUE(MID(E339,2,LEN(E339)-3)),IF(RIGHT(E339,2)="k)",-1000*VALUE(MID(E339,2,LEN(E339)-3)),VALUE(SUBSTITUTE(E339,",","")))))),IF(RIGHT(E339,1)="T",1000000000000*VALUE(LEFT(E339,LEN(E339)-1)),IF(RIGHT(E339,1)="M",1000000*VALUE(LEFT(E339,LEN(E339)-1)),IF(RIGHT(E339,1)="B",1000000000*VALUE(LEFT(E339,LEN(E339)-1)),IF(RIGHT(E339,1)="%",0.01*VALUE(LEFT(E339,LEN(E339)-1)),IF(RIGHT(E339,1)="k",1000*VALUE(LEFT(E339,LEN(E339)-1)),VALUE(SUBSTITUTE(E339,",",""))))))))),"N/A")</f>
        <v/>
      </c>
      <c r="M339">
        <f>IFERROR(IF(TRIM(F339)="-", "N/A", IF(RIGHT(F339,1)=")",IF(RIGHT(F339,2)="T)",-1000000000000*VALUE(MID(F339,2,LEN(F339)-3)),IF(RIGHT(F339,2)="M)",-1000000*VALUE(MID(F339,2,LEN(F339)-3)),IF(RIGHT(F339,2)="B)",-1000000000*VALUE(MID(F339,2,LEN(F339)-3)),IF(RIGHT(F339,2)="k)",-1000*VALUE(MID(F339,2,LEN(F339)-3)),VALUE(SUBSTITUTE(F339,",","")))))),IF(RIGHT(F339,1)="T",1000000000000*VALUE(LEFT(F339,LEN(F339)-1)),IF(RIGHT(F339,1)="M",1000000*VALUE(LEFT(F339,LEN(F339)-1)),IF(RIGHT(F339,1)="B",1000000000*VALUE(LEFT(F339,LEN(F339)-1)),IF(RIGHT(F339,1)="%",0.01*VALUE(LEFT(F339,LEN(F339)-1)),IF(RIGHT(F339,1)="k",1000*VALUE(LEFT(F339,LEN(F339)-1)),VALUE(SUBSTITUTE(F339,",",""))))))))),"N/A")</f>
        <v/>
      </c>
      <c r="N339">
        <f>IFERROR(IF(TRIM(G339)="-", "N/A", IF(RIGHT(G339,1)=")",IF(RIGHT(G339,2)="T)",-1000000000000*VALUE(MID(G339,2,LEN(G339)-3)),IF(RIGHT(G339,2)="M)",-1000000*VALUE(MID(G339,2,LEN(G339)-3)),IF(RIGHT(G339,2)="B)",-1000000000*VALUE(MID(G339,2,LEN(G339)-3)),IF(RIGHT(G339,2)="k)",-1000*VALUE(MID(G339,2,LEN(G339)-3)),VALUE(SUBSTITUTE(G339,",","")))))),IF(RIGHT(G339,1)="T",1000000000000*VALUE(LEFT(G339,LEN(G339)-1)),IF(RIGHT(G339,1)="M",1000000*VALUE(LEFT(G339,LEN(G339)-1)),IF(RIGHT(G339,1)="B",1000000000*VALUE(LEFT(G339,LEN(G339)-1)),IF(RIGHT(G339,1)="%",0.01*VALUE(LEFT(G339,LEN(G339)-1)),IF(RIGHT(G339,1)="k",1000*VALUE(LEFT(G339,LEN(G339)-1)),VALUE(SUBSTITUTE(G339,",",""))))))))),"N/A")</f>
        <v/>
      </c>
      <c r="P339">
        <f>MAX(J339:N339)</f>
        <v/>
      </c>
      <c r="Q339">
        <f>IFERROR(J144+MATCH(P339,J339:N339,0)-1,"")</f>
        <v/>
      </c>
      <c r="R339">
        <f>IF(Q339="","",MIN(J339:N339))</f>
        <v/>
      </c>
      <c r="S339">
        <f>IFERROR(J144+MATCH(R339,J339:N339,0)-1,"")</f>
        <v/>
      </c>
      <c r="T339">
        <f>IFERROR(AVERAGE(J339:N339),"")</f>
        <v/>
      </c>
      <c r="U339">
        <f>IFERROR(STDEV(J339:N339),"")</f>
        <v/>
      </c>
      <c r="V339">
        <f>IFERROR(IF(C339="-","",IF(ISBLANK(B339),"",IF(OR(ISNUMBER(FIND("Growth",B339)),ISNUMBER(FIND("Margin",B339))),"",(J339-T339)/U339))),"")</f>
        <v/>
      </c>
      <c r="W339">
        <f>IFERROR(IF(OR(D339="-",ISBLANK(D339)),"",(K339-T339)/U339),"")</f>
        <v/>
      </c>
      <c r="X339">
        <f>IFERROR(IF(OR(E339="-",ISBLANK(E339)),"",(L339-T339)/U339),"")</f>
        <v/>
      </c>
      <c r="Y339">
        <f>IFERROR(IF(OR(F339="-",ISBLANK(F339)),"",(M339-T339)/U339),"")</f>
        <v/>
      </c>
      <c r="Z339">
        <f>IFERROR(IF(OR(G339="-",ISBLANK(G339)),"",(N339-T339)/U339),"")</f>
        <v/>
      </c>
      <c r="AA339">
        <f>IF(MAX(MAX(V339:Z339),ABS(MIN(V339:Z339)))=ABS(MIN(V339:Z339)),MIN(V339:Z339),MAX(V339:Z339))</f>
        <v/>
      </c>
      <c r="AB339">
        <f>IFERROR(V144+MATCH(AA339,V339:Z339,0)-1,"")</f>
        <v/>
      </c>
      <c r="AC339">
        <f>IF(AB339&lt;&gt;"",IF(S339=AB339,"Low",IF(AB339=Q339,"High","")),"")</f>
        <v/>
      </c>
      <c r="AE339">
        <f>IF(ISNUMBER(MATCH("N/A",J339:N339,0)),"",IFERROR((5 * SUMPRODUCT(J144:N144,J339:N339) - PRODUCT(SUM(J144:N144),SUM(J339:N339))) / ((5 * SUM((J144^2)+(K144^2)+(L144^2)+(M144^2)+(N144^2))) - SUM(J144:N144)^2),""))</f>
        <v/>
      </c>
      <c r="AF339">
        <f>IFERROR(CORREL(J144:N144,J339:N339),"")</f>
        <v/>
      </c>
      <c r="AZ339">
        <f>IF(Q339=S339,0,1)</f>
        <v/>
      </c>
      <c r="BA339">
        <f>IF(AZ339=1,IF(Q339="","",IF(Q339=N144,"Yes","No")),"")</f>
        <v/>
      </c>
      <c r="BB339">
        <f>IF(BA339="Yes",P339,"")</f>
        <v/>
      </c>
      <c r="BC339">
        <f>IF(AZ339=1,IF(S339="","",IF(S339=N144,"Yes","No")),"")</f>
        <v/>
      </c>
      <c r="BD339">
        <f>IF(BC339="Yes",R339,"")</f>
        <v/>
      </c>
      <c r="BE339">
        <f>IFERROR(IF(SIGN(AE339)=1,"Increasing",IF(SIGN(AE339)=-1,"Decreasing","")),"")</f>
        <v/>
      </c>
      <c r="BF339">
        <f>IF(OR(AND(BE339="Increasing",BA339="Yes"),AND(BE339="Decreasing",BC339="Yes")),"Yes","No")</f>
        <v/>
      </c>
      <c r="BG339">
        <f>IF(I339="pos_trend","Yes","No")</f>
        <v/>
      </c>
      <c r="BH339">
        <f>IF(AF339&lt;&gt;"",IF(ABS(AF339)&gt;0.8,"Yes","No"),"")</f>
        <v/>
      </c>
    </row>
    <row r="340" spans="1:60">
      <c s="1" r="A340" t="n">
        <v>11</v>
      </c>
      <c r="B340" t="s">
        <v>899</v>
      </c>
      <c r="C340" t="s">
        <v>2332</v>
      </c>
      <c r="D340" t="s">
        <v>2333</v>
      </c>
      <c r="E340" t="s">
        <v>2334</v>
      </c>
      <c r="F340" t="s">
        <v>2335</v>
      </c>
      <c r="G340" t="s">
        <v>2336</v>
      </c>
      <c r="H340" t="s"/>
      <c r="I340">
        <f>IF(AND(K340&gt; J340, L340&gt; K340, M340&gt; L340, N340&gt; M340), "pos_trend", IF(AND(K340&lt; J340, L340&lt; K340, M340&lt; L340, N340&lt; M340), "neg_trend", "N/A"))</f>
        <v/>
      </c>
      <c r="J340">
        <f>IFERROR(IF(TRIM(C340)="-", "N/A", IF(RIGHT(C340,1)=")",IF(RIGHT(C340,2)="T)",-1000000000000*VALUE(MID(C340,2,LEN(C340)-3)),IF(RIGHT(C340,2)="M)",-1000000*VALUE(MID(C340,2,LEN(C340)-3)),IF(RIGHT(C340,2)="B)",-1000000000*VALUE(MID(C340,2,LEN(C340)-3)),IF(RIGHT(C340,2)="k)",-1000*VALUE(MID(C340,2,LEN(C340)-3)),VALUE(SUBSTITUTE(C340,",","")))))),IF(RIGHT(C340,1)="T",1000000000000*VALUE(LEFT(C340,LEN(C340)-1)),IF(RIGHT(C340,1)="M",1000000*VALUE(LEFT(C340,LEN(C340)-1)),IF(RIGHT(C340,1)="B",1000000000*VALUE(LEFT(C340,LEN(C340)-1)),IF(RIGHT(C340,1)="%",0.01*VALUE(LEFT(C340,LEN(C340)-1)),IF(RIGHT(C340,1)="k",1000*VALUE(LEFT(C340,LEN(C340)-1)),VALUE(SUBSTITUTE(C340,",",""))))))))),"N/A")</f>
        <v/>
      </c>
      <c r="K340">
        <f>IFERROR(IF(TRIM(D340)="-", "N/A", IF(RIGHT(D340,1)=")",IF(RIGHT(D340,2)="T)",-1000000000000*VALUE(MID(D340,2,LEN(D340)-3)),IF(RIGHT(D340,2)="M)",-1000000*VALUE(MID(D340,2,LEN(D340)-3)),IF(RIGHT(D340,2)="B)",-1000000000*VALUE(MID(D340,2,LEN(D340)-3)),IF(RIGHT(D340,2)="k)",-1000*VALUE(MID(D340,2,LEN(D340)-3)),VALUE(SUBSTITUTE(D340,",","")))))),IF(RIGHT(D340,1)="T",1000000000000*VALUE(LEFT(D340,LEN(D340)-1)),IF(RIGHT(D340,1)="M",1000000*VALUE(LEFT(D340,LEN(D340)-1)),IF(RIGHT(D340,1)="B",1000000000*VALUE(LEFT(D340,LEN(D340)-1)),IF(RIGHT(D340,1)="%",0.01*VALUE(LEFT(D340,LEN(D340)-1)),IF(RIGHT(D340,1)="k",1000*VALUE(LEFT(D340,LEN(D340)-1)),VALUE(SUBSTITUTE(D340,",",""))))))))),"N/A")</f>
        <v/>
      </c>
      <c r="L340">
        <f>IFERROR(IF(TRIM(E340)="-", "N/A", IF(RIGHT(E340,1)=")",IF(RIGHT(E340,2)="T)",-1000000000000*VALUE(MID(E340,2,LEN(E340)-3)),IF(RIGHT(E340,2)="M)",-1000000*VALUE(MID(E340,2,LEN(E340)-3)),IF(RIGHT(E340,2)="B)",-1000000000*VALUE(MID(E340,2,LEN(E340)-3)),IF(RIGHT(E340,2)="k)",-1000*VALUE(MID(E340,2,LEN(E340)-3)),VALUE(SUBSTITUTE(E340,",","")))))),IF(RIGHT(E340,1)="T",1000000000000*VALUE(LEFT(E340,LEN(E340)-1)),IF(RIGHT(E340,1)="M",1000000*VALUE(LEFT(E340,LEN(E340)-1)),IF(RIGHT(E340,1)="B",1000000000*VALUE(LEFT(E340,LEN(E340)-1)),IF(RIGHT(E340,1)="%",0.01*VALUE(LEFT(E340,LEN(E340)-1)),IF(RIGHT(E340,1)="k",1000*VALUE(LEFT(E340,LEN(E340)-1)),VALUE(SUBSTITUTE(E340,",",""))))))))),"N/A")</f>
        <v/>
      </c>
      <c r="M340">
        <f>IFERROR(IF(TRIM(F340)="-", "N/A", IF(RIGHT(F340,1)=")",IF(RIGHT(F340,2)="T)",-1000000000000*VALUE(MID(F340,2,LEN(F340)-3)),IF(RIGHT(F340,2)="M)",-1000000*VALUE(MID(F340,2,LEN(F340)-3)),IF(RIGHT(F340,2)="B)",-1000000000*VALUE(MID(F340,2,LEN(F340)-3)),IF(RIGHT(F340,2)="k)",-1000*VALUE(MID(F340,2,LEN(F340)-3)),VALUE(SUBSTITUTE(F340,",","")))))),IF(RIGHT(F340,1)="T",1000000000000*VALUE(LEFT(F340,LEN(F340)-1)),IF(RIGHT(F340,1)="M",1000000*VALUE(LEFT(F340,LEN(F340)-1)),IF(RIGHT(F340,1)="B",1000000000*VALUE(LEFT(F340,LEN(F340)-1)),IF(RIGHT(F340,1)="%",0.01*VALUE(LEFT(F340,LEN(F340)-1)),IF(RIGHT(F340,1)="k",1000*VALUE(LEFT(F340,LEN(F340)-1)),VALUE(SUBSTITUTE(F340,",",""))))))))),"N/A")</f>
        <v/>
      </c>
      <c r="N340">
        <f>IFERROR(IF(TRIM(G340)="-", "N/A", IF(RIGHT(G340,1)=")",IF(RIGHT(G340,2)="T)",-1000000000000*VALUE(MID(G340,2,LEN(G340)-3)),IF(RIGHT(G340,2)="M)",-1000000*VALUE(MID(G340,2,LEN(G340)-3)),IF(RIGHT(G340,2)="B)",-1000000000*VALUE(MID(G340,2,LEN(G340)-3)),IF(RIGHT(G340,2)="k)",-1000*VALUE(MID(G340,2,LEN(G340)-3)),VALUE(SUBSTITUTE(G340,",","")))))),IF(RIGHT(G340,1)="T",1000000000000*VALUE(LEFT(G340,LEN(G340)-1)),IF(RIGHT(G340,1)="M",1000000*VALUE(LEFT(G340,LEN(G340)-1)),IF(RIGHT(G340,1)="B",1000000000*VALUE(LEFT(G340,LEN(G340)-1)),IF(RIGHT(G340,1)="%",0.01*VALUE(LEFT(G340,LEN(G340)-1)),IF(RIGHT(G340,1)="k",1000*VALUE(LEFT(G340,LEN(G340)-1)),VALUE(SUBSTITUTE(G340,",",""))))))))),"N/A")</f>
        <v/>
      </c>
      <c r="P340">
        <f>MAX(J340:N340)</f>
        <v/>
      </c>
      <c r="Q340">
        <f>IFERROR(J144+MATCH(P340,J340:N340,0)-1,"")</f>
        <v/>
      </c>
      <c r="R340">
        <f>IF(Q340="","",MIN(J340:N340))</f>
        <v/>
      </c>
      <c r="S340">
        <f>IFERROR(J144+MATCH(R340,J340:N340,0)-1,"")</f>
        <v/>
      </c>
      <c r="T340">
        <f>IFERROR(AVERAGE(J340:N340),"")</f>
        <v/>
      </c>
      <c r="U340">
        <f>IFERROR(STDEV(J340:N340),"")</f>
        <v/>
      </c>
      <c r="V340">
        <f>IFERROR(IF(C340="-","",IF(ISBLANK(B340),"",IF(OR(ISNUMBER(FIND("Growth",B340)),ISNUMBER(FIND("Margin",B340))),"",(J340-T340)/U340))),"")</f>
        <v/>
      </c>
      <c r="W340">
        <f>IFERROR(IF(OR(D340="-",ISBLANK(D340)),"",(K340-T340)/U340),"")</f>
        <v/>
      </c>
      <c r="X340">
        <f>IFERROR(IF(OR(E340="-",ISBLANK(E340)),"",(L340-T340)/U340),"")</f>
        <v/>
      </c>
      <c r="Y340">
        <f>IFERROR(IF(OR(F340="-",ISBLANK(F340)),"",(M340-T340)/U340),"")</f>
        <v/>
      </c>
      <c r="Z340">
        <f>IFERROR(IF(OR(G340="-",ISBLANK(G340)),"",(N340-T340)/U340),"")</f>
        <v/>
      </c>
      <c r="AA340">
        <f>IF(MAX(MAX(V340:Z340),ABS(MIN(V340:Z340)))=ABS(MIN(V340:Z340)),MIN(V340:Z340),MAX(V340:Z340))</f>
        <v/>
      </c>
      <c r="AB340">
        <f>IFERROR(V144+MATCH(AA340,V340:Z340,0)-1,"")</f>
        <v/>
      </c>
      <c r="AC340">
        <f>IF(AB340&lt;&gt;"",IF(S340=AB340,"Low",IF(AB340=Q340,"High","")),"")</f>
        <v/>
      </c>
      <c r="AE340">
        <f>IF(ISNUMBER(MATCH("N/A",J340:N340,0)),"",IFERROR((5 * SUMPRODUCT(J144:N144,J340:N340) - PRODUCT(SUM(J144:N144),SUM(J340:N340))) / ((5 * SUM((J144^2)+(K144^2)+(L144^2)+(M144^2)+(N144^2))) - SUM(J144:N144)^2),""))</f>
        <v/>
      </c>
      <c r="AF340">
        <f>IFERROR(CORREL(J144:N144,J340:N340),"")</f>
        <v/>
      </c>
      <c r="AZ340">
        <f>IF(Q340=S340,0,1)</f>
        <v/>
      </c>
      <c r="BA340">
        <f>IF(AZ340=1,IF(Q340="","",IF(Q340=N144,"Yes","No")),"")</f>
        <v/>
      </c>
      <c r="BB340">
        <f>IF(BA340="Yes",P340,"")</f>
        <v/>
      </c>
      <c r="BC340">
        <f>IF(AZ340=1,IF(S340="","",IF(S340=N144,"Yes","No")),"")</f>
        <v/>
      </c>
      <c r="BD340">
        <f>IF(BC340="Yes",R340,"")</f>
        <v/>
      </c>
      <c r="BE340">
        <f>IFERROR(IF(SIGN(AE340)=1,"Increasing",IF(SIGN(AE340)=-1,"Decreasing","")),"")</f>
        <v/>
      </c>
      <c r="BF340">
        <f>IF(OR(AND(BE340="Increasing",BA340="Yes"),AND(BE340="Decreasing",BC340="Yes")),"Yes","No")</f>
        <v/>
      </c>
      <c r="BG340">
        <f>IF(I340="pos_trend","Yes","No")</f>
        <v/>
      </c>
      <c r="BH340">
        <f>IF(AF340&lt;&gt;"",IF(ABS(AF340)&gt;0.8,"Yes","No"),"")</f>
        <v/>
      </c>
    </row>
    <row r="341" spans="1:60">
      <c s="1" r="A341" t="n">
        <v>12</v>
      </c>
      <c r="B341" t="s">
        <v>905</v>
      </c>
      <c r="C341" t="s">
        <v>2337</v>
      </c>
      <c r="D341" t="s">
        <v>2338</v>
      </c>
      <c r="E341" t="s">
        <v>2339</v>
      </c>
      <c r="F341" t="s">
        <v>2340</v>
      </c>
      <c r="G341" t="s">
        <v>2341</v>
      </c>
      <c r="H341" t="s"/>
      <c r="I341">
        <f>IF(AND(K341&gt; J341, L341&gt; K341, M341&gt; L341, N341&gt; M341), "pos_trend", IF(AND(K341&lt; J341, L341&lt; K341, M341&lt; L341, N341&lt; M341), "neg_trend", "N/A"))</f>
        <v/>
      </c>
      <c r="J341">
        <f>IFERROR(IF(TRIM(C341)="-", "N/A", IF(RIGHT(C341,1)=")",IF(RIGHT(C341,2)="T)",-1000000000000*VALUE(MID(C341,2,LEN(C341)-3)),IF(RIGHT(C341,2)="M)",-1000000*VALUE(MID(C341,2,LEN(C341)-3)),IF(RIGHT(C341,2)="B)",-1000000000*VALUE(MID(C341,2,LEN(C341)-3)),IF(RIGHT(C341,2)="k)",-1000*VALUE(MID(C341,2,LEN(C341)-3)),VALUE(SUBSTITUTE(C341,",","")))))),IF(RIGHT(C341,1)="T",1000000000000*VALUE(LEFT(C341,LEN(C341)-1)),IF(RIGHT(C341,1)="M",1000000*VALUE(LEFT(C341,LEN(C341)-1)),IF(RIGHT(C341,1)="B",1000000000*VALUE(LEFT(C341,LEN(C341)-1)),IF(RIGHT(C341,1)="%",0.01*VALUE(LEFT(C341,LEN(C341)-1)),IF(RIGHT(C341,1)="k",1000*VALUE(LEFT(C341,LEN(C341)-1)),VALUE(SUBSTITUTE(C341,",",""))))))))),"N/A")</f>
        <v/>
      </c>
      <c r="K341">
        <f>IFERROR(IF(TRIM(D341)="-", "N/A", IF(RIGHT(D341,1)=")",IF(RIGHT(D341,2)="T)",-1000000000000*VALUE(MID(D341,2,LEN(D341)-3)),IF(RIGHT(D341,2)="M)",-1000000*VALUE(MID(D341,2,LEN(D341)-3)),IF(RIGHT(D341,2)="B)",-1000000000*VALUE(MID(D341,2,LEN(D341)-3)),IF(RIGHT(D341,2)="k)",-1000*VALUE(MID(D341,2,LEN(D341)-3)),VALUE(SUBSTITUTE(D341,",","")))))),IF(RIGHT(D341,1)="T",1000000000000*VALUE(LEFT(D341,LEN(D341)-1)),IF(RIGHT(D341,1)="M",1000000*VALUE(LEFT(D341,LEN(D341)-1)),IF(RIGHT(D341,1)="B",1000000000*VALUE(LEFT(D341,LEN(D341)-1)),IF(RIGHT(D341,1)="%",0.01*VALUE(LEFT(D341,LEN(D341)-1)),IF(RIGHT(D341,1)="k",1000*VALUE(LEFT(D341,LEN(D341)-1)),VALUE(SUBSTITUTE(D341,",",""))))))))),"N/A")</f>
        <v/>
      </c>
      <c r="L341">
        <f>IFERROR(IF(TRIM(E341)="-", "N/A", IF(RIGHT(E341,1)=")",IF(RIGHT(E341,2)="T)",-1000000000000*VALUE(MID(E341,2,LEN(E341)-3)),IF(RIGHT(E341,2)="M)",-1000000*VALUE(MID(E341,2,LEN(E341)-3)),IF(RIGHT(E341,2)="B)",-1000000000*VALUE(MID(E341,2,LEN(E341)-3)),IF(RIGHT(E341,2)="k)",-1000*VALUE(MID(E341,2,LEN(E341)-3)),VALUE(SUBSTITUTE(E341,",","")))))),IF(RIGHT(E341,1)="T",1000000000000*VALUE(LEFT(E341,LEN(E341)-1)),IF(RIGHT(E341,1)="M",1000000*VALUE(LEFT(E341,LEN(E341)-1)),IF(RIGHT(E341,1)="B",1000000000*VALUE(LEFT(E341,LEN(E341)-1)),IF(RIGHT(E341,1)="%",0.01*VALUE(LEFT(E341,LEN(E341)-1)),IF(RIGHT(E341,1)="k",1000*VALUE(LEFT(E341,LEN(E341)-1)),VALUE(SUBSTITUTE(E341,",",""))))))))),"N/A")</f>
        <v/>
      </c>
      <c r="M341">
        <f>IFERROR(IF(TRIM(F341)="-", "N/A", IF(RIGHT(F341,1)=")",IF(RIGHT(F341,2)="T)",-1000000000000*VALUE(MID(F341,2,LEN(F341)-3)),IF(RIGHT(F341,2)="M)",-1000000*VALUE(MID(F341,2,LEN(F341)-3)),IF(RIGHT(F341,2)="B)",-1000000000*VALUE(MID(F341,2,LEN(F341)-3)),IF(RIGHT(F341,2)="k)",-1000*VALUE(MID(F341,2,LEN(F341)-3)),VALUE(SUBSTITUTE(F341,",","")))))),IF(RIGHT(F341,1)="T",1000000000000*VALUE(LEFT(F341,LEN(F341)-1)),IF(RIGHT(F341,1)="M",1000000*VALUE(LEFT(F341,LEN(F341)-1)),IF(RIGHT(F341,1)="B",1000000000*VALUE(LEFT(F341,LEN(F341)-1)),IF(RIGHT(F341,1)="%",0.01*VALUE(LEFT(F341,LEN(F341)-1)),IF(RIGHT(F341,1)="k",1000*VALUE(LEFT(F341,LEN(F341)-1)),VALUE(SUBSTITUTE(F341,",",""))))))))),"N/A")</f>
        <v/>
      </c>
      <c r="N341">
        <f>IFERROR(IF(TRIM(G341)="-", "N/A", IF(RIGHT(G341,1)=")",IF(RIGHT(G341,2)="T)",-1000000000000*VALUE(MID(G341,2,LEN(G341)-3)),IF(RIGHT(G341,2)="M)",-1000000*VALUE(MID(G341,2,LEN(G341)-3)),IF(RIGHT(G341,2)="B)",-1000000000*VALUE(MID(G341,2,LEN(G341)-3)),IF(RIGHT(G341,2)="k)",-1000*VALUE(MID(G341,2,LEN(G341)-3)),VALUE(SUBSTITUTE(G341,",","")))))),IF(RIGHT(G341,1)="T",1000000000000*VALUE(LEFT(G341,LEN(G341)-1)),IF(RIGHT(G341,1)="M",1000000*VALUE(LEFT(G341,LEN(G341)-1)),IF(RIGHT(G341,1)="B",1000000000*VALUE(LEFT(G341,LEN(G341)-1)),IF(RIGHT(G341,1)="%",0.01*VALUE(LEFT(G341,LEN(G341)-1)),IF(RIGHT(G341,1)="k",1000*VALUE(LEFT(G341,LEN(G341)-1)),VALUE(SUBSTITUTE(G341,",",""))))))))),"N/A")</f>
        <v/>
      </c>
      <c r="P341">
        <f>MAX(J341:N341)</f>
        <v/>
      </c>
      <c r="Q341">
        <f>IFERROR(J144+MATCH(P341,J341:N341,0)-1,"")</f>
        <v/>
      </c>
      <c r="R341">
        <f>IF(Q341="","",MIN(J341:N341))</f>
        <v/>
      </c>
      <c r="S341">
        <f>IFERROR(J144+MATCH(R341,J341:N341,0)-1,"")</f>
        <v/>
      </c>
      <c r="T341">
        <f>IFERROR(AVERAGE(J341:N341),"")</f>
        <v/>
      </c>
      <c r="U341">
        <f>IFERROR(STDEV(J341:N341),"")</f>
        <v/>
      </c>
      <c r="V341">
        <f>IFERROR(IF(C341="-","",IF(ISBLANK(B341),"",IF(OR(ISNUMBER(FIND("Growth",B341)),ISNUMBER(FIND("Margin",B341))),"",(J341-T341)/U341))),"")</f>
        <v/>
      </c>
      <c r="W341">
        <f>IFERROR(IF(OR(D341="-",ISBLANK(D341)),"",(K341-T341)/U341),"")</f>
        <v/>
      </c>
      <c r="X341">
        <f>IFERROR(IF(OR(E341="-",ISBLANK(E341)),"",(L341-T341)/U341),"")</f>
        <v/>
      </c>
      <c r="Y341">
        <f>IFERROR(IF(OR(F341="-",ISBLANK(F341)),"",(M341-T341)/U341),"")</f>
        <v/>
      </c>
      <c r="Z341">
        <f>IFERROR(IF(OR(G341="-",ISBLANK(G341)),"",(N341-T341)/U341),"")</f>
        <v/>
      </c>
      <c r="AA341">
        <f>IF(MAX(MAX(V341:Z341),ABS(MIN(V341:Z341)))=ABS(MIN(V341:Z341)),MIN(V341:Z341),MAX(V341:Z341))</f>
        <v/>
      </c>
      <c r="AB341">
        <f>IFERROR(V144+MATCH(AA341,V341:Z341,0)-1,"")</f>
        <v/>
      </c>
      <c r="AC341">
        <f>IF(AB341&lt;&gt;"",IF(S341=AB341,"Low",IF(AB341=Q341,"High","")),"")</f>
        <v/>
      </c>
      <c r="AE341">
        <f>IF(ISNUMBER(MATCH("N/A",J341:N341,0)),"",IFERROR((5 * SUMPRODUCT(J144:N144,J341:N341) - PRODUCT(SUM(J144:N144),SUM(J341:N341))) / ((5 * SUM((J144^2)+(K144^2)+(L144^2)+(M144^2)+(N144^2))) - SUM(J144:N144)^2),""))</f>
        <v/>
      </c>
      <c r="AF341">
        <f>IFERROR(CORREL(J144:N144,J341:N341),"")</f>
        <v/>
      </c>
      <c r="AZ341">
        <f>IF(Q341=S341,0,1)</f>
        <v/>
      </c>
      <c r="BA341">
        <f>IF(AZ341=1,IF(Q341="","",IF(Q341=N144,"Yes","No")),"")</f>
        <v/>
      </c>
      <c r="BB341">
        <f>IF(BA341="Yes",P341,"")</f>
        <v/>
      </c>
      <c r="BC341">
        <f>IF(AZ341=1,IF(S341="","",IF(S341=N144,"Yes","No")),"")</f>
        <v/>
      </c>
      <c r="BD341">
        <f>IF(BC341="Yes",R341,"")</f>
        <v/>
      </c>
      <c r="BE341">
        <f>IFERROR(IF(SIGN(AE341)=1,"Increasing",IF(SIGN(AE341)=-1,"Decreasing","")),"")</f>
        <v/>
      </c>
      <c r="BF341">
        <f>IF(OR(AND(BE341="Increasing",BA341="Yes"),AND(BE341="Decreasing",BC341="Yes")),"Yes","No")</f>
        <v/>
      </c>
      <c r="BG341">
        <f>IF(I341="pos_trend","Yes","No")</f>
        <v/>
      </c>
      <c r="BH341">
        <f>IF(AF341&lt;&gt;"",IF(ABS(AF341)&gt;0.8,"Yes","No"),"")</f>
        <v/>
      </c>
    </row>
    <row r="342" spans="1:60">
      <c s="1" r="A342" t="n">
        <v>13</v>
      </c>
      <c r="B342" t="s">
        <v>757</v>
      </c>
      <c r="C342" t="s">
        <v>2342</v>
      </c>
      <c r="D342" t="s">
        <v>2343</v>
      </c>
      <c r="E342" t="s">
        <v>2344</v>
      </c>
      <c r="F342" t="s">
        <v>2345</v>
      </c>
      <c r="G342" t="s">
        <v>2346</v>
      </c>
      <c r="H342" t="s"/>
      <c r="I342">
        <f>IF(AND(K342&gt; J342, L342&gt; K342, M342&gt; L342, N342&gt; M342), "pos_trend", IF(AND(K342&lt; J342, L342&lt; K342, M342&lt; L342, N342&lt; M342), "neg_trend", "N/A"))</f>
        <v/>
      </c>
      <c r="J342">
        <f>IFERROR(IF(TRIM(C342)="-", "N/A", IF(RIGHT(C342,1)=")",IF(RIGHT(C342,2)="T)",-1000000000000*VALUE(MID(C342,2,LEN(C342)-3)),IF(RIGHT(C342,2)="M)",-1000000*VALUE(MID(C342,2,LEN(C342)-3)),IF(RIGHT(C342,2)="B)",-1000000000*VALUE(MID(C342,2,LEN(C342)-3)),IF(RIGHT(C342,2)="k)",-1000*VALUE(MID(C342,2,LEN(C342)-3)),VALUE(SUBSTITUTE(C342,",","")))))),IF(RIGHT(C342,1)="T",1000000000000*VALUE(LEFT(C342,LEN(C342)-1)),IF(RIGHT(C342,1)="M",1000000*VALUE(LEFT(C342,LEN(C342)-1)),IF(RIGHT(C342,1)="B",1000000000*VALUE(LEFT(C342,LEN(C342)-1)),IF(RIGHT(C342,1)="%",0.01*VALUE(LEFT(C342,LEN(C342)-1)),IF(RIGHT(C342,1)="k",1000*VALUE(LEFT(C342,LEN(C342)-1)),VALUE(SUBSTITUTE(C342,",",""))))))))),"N/A")</f>
        <v/>
      </c>
      <c r="K342">
        <f>IFERROR(IF(TRIM(D342)="-", "N/A", IF(RIGHT(D342,1)=")",IF(RIGHT(D342,2)="T)",-1000000000000*VALUE(MID(D342,2,LEN(D342)-3)),IF(RIGHT(D342,2)="M)",-1000000*VALUE(MID(D342,2,LEN(D342)-3)),IF(RIGHT(D342,2)="B)",-1000000000*VALUE(MID(D342,2,LEN(D342)-3)),IF(RIGHT(D342,2)="k)",-1000*VALUE(MID(D342,2,LEN(D342)-3)),VALUE(SUBSTITUTE(D342,",","")))))),IF(RIGHT(D342,1)="T",1000000000000*VALUE(LEFT(D342,LEN(D342)-1)),IF(RIGHT(D342,1)="M",1000000*VALUE(LEFT(D342,LEN(D342)-1)),IF(RIGHT(D342,1)="B",1000000000*VALUE(LEFT(D342,LEN(D342)-1)),IF(RIGHT(D342,1)="%",0.01*VALUE(LEFT(D342,LEN(D342)-1)),IF(RIGHT(D342,1)="k",1000*VALUE(LEFT(D342,LEN(D342)-1)),VALUE(SUBSTITUTE(D342,",",""))))))))),"N/A")</f>
        <v/>
      </c>
      <c r="L342">
        <f>IFERROR(IF(TRIM(E342)="-", "N/A", IF(RIGHT(E342,1)=")",IF(RIGHT(E342,2)="T)",-1000000000000*VALUE(MID(E342,2,LEN(E342)-3)),IF(RIGHT(E342,2)="M)",-1000000*VALUE(MID(E342,2,LEN(E342)-3)),IF(RIGHT(E342,2)="B)",-1000000000*VALUE(MID(E342,2,LEN(E342)-3)),IF(RIGHT(E342,2)="k)",-1000*VALUE(MID(E342,2,LEN(E342)-3)),VALUE(SUBSTITUTE(E342,",","")))))),IF(RIGHT(E342,1)="T",1000000000000*VALUE(LEFT(E342,LEN(E342)-1)),IF(RIGHT(E342,1)="M",1000000*VALUE(LEFT(E342,LEN(E342)-1)),IF(RIGHT(E342,1)="B",1000000000*VALUE(LEFT(E342,LEN(E342)-1)),IF(RIGHT(E342,1)="%",0.01*VALUE(LEFT(E342,LEN(E342)-1)),IF(RIGHT(E342,1)="k",1000*VALUE(LEFT(E342,LEN(E342)-1)),VALUE(SUBSTITUTE(E342,",",""))))))))),"N/A")</f>
        <v/>
      </c>
      <c r="M342">
        <f>IFERROR(IF(TRIM(F342)="-", "N/A", IF(RIGHT(F342,1)=")",IF(RIGHT(F342,2)="T)",-1000000000000*VALUE(MID(F342,2,LEN(F342)-3)),IF(RIGHT(F342,2)="M)",-1000000*VALUE(MID(F342,2,LEN(F342)-3)),IF(RIGHT(F342,2)="B)",-1000000000*VALUE(MID(F342,2,LEN(F342)-3)),IF(RIGHT(F342,2)="k)",-1000*VALUE(MID(F342,2,LEN(F342)-3)),VALUE(SUBSTITUTE(F342,",","")))))),IF(RIGHT(F342,1)="T",1000000000000*VALUE(LEFT(F342,LEN(F342)-1)),IF(RIGHT(F342,1)="M",1000000*VALUE(LEFT(F342,LEN(F342)-1)),IF(RIGHT(F342,1)="B",1000000000*VALUE(LEFT(F342,LEN(F342)-1)),IF(RIGHT(F342,1)="%",0.01*VALUE(LEFT(F342,LEN(F342)-1)),IF(RIGHT(F342,1)="k",1000*VALUE(LEFT(F342,LEN(F342)-1)),VALUE(SUBSTITUTE(F342,",",""))))))))),"N/A")</f>
        <v/>
      </c>
      <c r="N342">
        <f>IFERROR(IF(TRIM(G342)="-", "N/A", IF(RIGHT(G342,1)=")",IF(RIGHT(G342,2)="T)",-1000000000000*VALUE(MID(G342,2,LEN(G342)-3)),IF(RIGHT(G342,2)="M)",-1000000*VALUE(MID(G342,2,LEN(G342)-3)),IF(RIGHT(G342,2)="B)",-1000000000*VALUE(MID(G342,2,LEN(G342)-3)),IF(RIGHT(G342,2)="k)",-1000*VALUE(MID(G342,2,LEN(G342)-3)),VALUE(SUBSTITUTE(G342,",","")))))),IF(RIGHT(G342,1)="T",1000000000000*VALUE(LEFT(G342,LEN(G342)-1)),IF(RIGHT(G342,1)="M",1000000*VALUE(LEFT(G342,LEN(G342)-1)),IF(RIGHT(G342,1)="B",1000000000*VALUE(LEFT(G342,LEN(G342)-1)),IF(RIGHT(G342,1)="%",0.01*VALUE(LEFT(G342,LEN(G342)-1)),IF(RIGHT(G342,1)="k",1000*VALUE(LEFT(G342,LEN(G342)-1)),VALUE(SUBSTITUTE(G342,",",""))))))))),"N/A")</f>
        <v/>
      </c>
      <c r="P342">
        <f>MAX(J342:N342)</f>
        <v/>
      </c>
      <c r="Q342">
        <f>IFERROR(J144+MATCH(P342,J342:N342,0)-1,"")</f>
        <v/>
      </c>
      <c r="R342">
        <f>IF(Q342="","",MIN(J342:N342))</f>
        <v/>
      </c>
      <c r="S342">
        <f>IFERROR(J144+MATCH(R342,J342:N342,0)-1,"")</f>
        <v/>
      </c>
      <c r="T342">
        <f>IFERROR(AVERAGE(J342:N342),"")</f>
        <v/>
      </c>
      <c r="U342">
        <f>IFERROR(STDEV(J342:N342),"")</f>
        <v/>
      </c>
      <c r="V342">
        <f>IFERROR(IF(C342="-","",IF(ISBLANK(B342),"",IF(OR(ISNUMBER(FIND("Growth",B342)),ISNUMBER(FIND("Margin",B342))),"",(J342-T342)/U342))),"")</f>
        <v/>
      </c>
      <c r="W342">
        <f>IFERROR(IF(OR(D342="-",ISBLANK(D342)),"",(K342-T342)/U342),"")</f>
        <v/>
      </c>
      <c r="X342">
        <f>IFERROR(IF(OR(E342="-",ISBLANK(E342)),"",(L342-T342)/U342),"")</f>
        <v/>
      </c>
      <c r="Y342">
        <f>IFERROR(IF(OR(F342="-",ISBLANK(F342)),"",(M342-T342)/U342),"")</f>
        <v/>
      </c>
      <c r="Z342">
        <f>IFERROR(IF(OR(G342="-",ISBLANK(G342)),"",(N342-T342)/U342),"")</f>
        <v/>
      </c>
      <c r="AA342">
        <f>IF(MAX(MAX(V342:Z342),ABS(MIN(V342:Z342)))=ABS(MIN(V342:Z342)),MIN(V342:Z342),MAX(V342:Z342))</f>
        <v/>
      </c>
      <c r="AB342">
        <f>IFERROR(V144+MATCH(AA342,V342:Z342,0)-1,"")</f>
        <v/>
      </c>
      <c r="AC342">
        <f>IF(AB342&lt;&gt;"",IF(S342=AB342,"Low",IF(AB342=Q342,"High","")),"")</f>
        <v/>
      </c>
      <c r="AE342">
        <f>IF(ISNUMBER(MATCH("N/A",J342:N342,0)),"",IFERROR((5 * SUMPRODUCT(J144:N144,J342:N342) - PRODUCT(SUM(J144:N144),SUM(J342:N342))) / ((5 * SUM((J144^2)+(K144^2)+(L144^2)+(M144^2)+(N144^2))) - SUM(J144:N144)^2),""))</f>
        <v/>
      </c>
      <c r="AF342">
        <f>IFERROR(CORREL(J144:N144,J342:N342),"")</f>
        <v/>
      </c>
      <c r="AZ342">
        <f>IF(Q342=S342,0,1)</f>
        <v/>
      </c>
      <c r="BA342">
        <f>IF(AZ342=1,IF(Q342="","",IF(Q342=N144,"Yes","No")),"")</f>
        <v/>
      </c>
      <c r="BB342">
        <f>IF(BA342="Yes",P342,"")</f>
        <v/>
      </c>
      <c r="BC342">
        <f>IF(AZ342=1,IF(S342="","",IF(S342=N144,"Yes","No")),"")</f>
        <v/>
      </c>
      <c r="BD342">
        <f>IF(BC342="Yes",R342,"")</f>
        <v/>
      </c>
      <c r="BE342">
        <f>IFERROR(IF(SIGN(AE342)=1,"Increasing",IF(SIGN(AE342)=-1,"Decreasing","")),"")</f>
        <v/>
      </c>
      <c r="BF342">
        <f>IF(OR(AND(BE342="Increasing",BA342="Yes"),AND(BE342="Decreasing",BC342="Yes")),"Yes","No")</f>
        <v/>
      </c>
      <c r="BG342">
        <f>IF(I342="pos_trend","Yes","No")</f>
        <v/>
      </c>
      <c r="BH342">
        <f>IF(AF342&lt;&gt;"",IF(ABS(AF342)&gt;0.8,"Yes","No"),"")</f>
        <v/>
      </c>
    </row>
    <row r="343" spans="1:60">
      <c s="1" r="A343" t="n">
        <v>14</v>
      </c>
      <c r="B343" t="s">
        <v>846</v>
      </c>
      <c r="C343" t="s">
        <v>2347</v>
      </c>
      <c r="D343" t="s">
        <v>2348</v>
      </c>
      <c r="E343" t="s">
        <v>2349</v>
      </c>
      <c r="F343" t="s">
        <v>264</v>
      </c>
      <c r="G343" t="s">
        <v>2350</v>
      </c>
      <c r="H343" t="s"/>
      <c r="I343">
        <f>IF(AND(K343&gt; J343, L343&gt; K343, M343&gt; L343, N343&gt; M343), "pos_trend", IF(AND(K343&lt; J343, L343&lt; K343, M343&lt; L343, N343&lt; M343), "neg_trend", "N/A"))</f>
        <v/>
      </c>
      <c r="J343">
        <f>IFERROR(IF(TRIM(C343)="-", "N/A", IF(RIGHT(C343,1)=")",IF(RIGHT(C343,2)="T)",-1000000000000*VALUE(MID(C343,2,LEN(C343)-3)),IF(RIGHT(C343,2)="M)",-1000000*VALUE(MID(C343,2,LEN(C343)-3)),IF(RIGHT(C343,2)="B)",-1000000000*VALUE(MID(C343,2,LEN(C343)-3)),IF(RIGHT(C343,2)="k)",-1000*VALUE(MID(C343,2,LEN(C343)-3)),VALUE(SUBSTITUTE(C343,",","")))))),IF(RIGHT(C343,1)="T",1000000000000*VALUE(LEFT(C343,LEN(C343)-1)),IF(RIGHT(C343,1)="M",1000000*VALUE(LEFT(C343,LEN(C343)-1)),IF(RIGHT(C343,1)="B",1000000000*VALUE(LEFT(C343,LEN(C343)-1)),IF(RIGHT(C343,1)="%",0.01*VALUE(LEFT(C343,LEN(C343)-1)),IF(RIGHT(C343,1)="k",1000*VALUE(LEFT(C343,LEN(C343)-1)),VALUE(SUBSTITUTE(C343,",",""))))))))),"N/A")</f>
        <v/>
      </c>
      <c r="K343">
        <f>IFERROR(IF(TRIM(D343)="-", "N/A", IF(RIGHT(D343,1)=")",IF(RIGHT(D343,2)="T)",-1000000000000*VALUE(MID(D343,2,LEN(D343)-3)),IF(RIGHT(D343,2)="M)",-1000000*VALUE(MID(D343,2,LEN(D343)-3)),IF(RIGHT(D343,2)="B)",-1000000000*VALUE(MID(D343,2,LEN(D343)-3)),IF(RIGHT(D343,2)="k)",-1000*VALUE(MID(D343,2,LEN(D343)-3)),VALUE(SUBSTITUTE(D343,",","")))))),IF(RIGHT(D343,1)="T",1000000000000*VALUE(LEFT(D343,LEN(D343)-1)),IF(RIGHT(D343,1)="M",1000000*VALUE(LEFT(D343,LEN(D343)-1)),IF(RIGHT(D343,1)="B",1000000000*VALUE(LEFT(D343,LEN(D343)-1)),IF(RIGHT(D343,1)="%",0.01*VALUE(LEFT(D343,LEN(D343)-1)),IF(RIGHT(D343,1)="k",1000*VALUE(LEFT(D343,LEN(D343)-1)),VALUE(SUBSTITUTE(D343,",",""))))))))),"N/A")</f>
        <v/>
      </c>
      <c r="L343">
        <f>IFERROR(IF(TRIM(E343)="-", "N/A", IF(RIGHT(E343,1)=")",IF(RIGHT(E343,2)="T)",-1000000000000*VALUE(MID(E343,2,LEN(E343)-3)),IF(RIGHT(E343,2)="M)",-1000000*VALUE(MID(E343,2,LEN(E343)-3)),IF(RIGHT(E343,2)="B)",-1000000000*VALUE(MID(E343,2,LEN(E343)-3)),IF(RIGHT(E343,2)="k)",-1000*VALUE(MID(E343,2,LEN(E343)-3)),VALUE(SUBSTITUTE(E343,",","")))))),IF(RIGHT(E343,1)="T",1000000000000*VALUE(LEFT(E343,LEN(E343)-1)),IF(RIGHT(E343,1)="M",1000000*VALUE(LEFT(E343,LEN(E343)-1)),IF(RIGHT(E343,1)="B",1000000000*VALUE(LEFT(E343,LEN(E343)-1)),IF(RIGHT(E343,1)="%",0.01*VALUE(LEFT(E343,LEN(E343)-1)),IF(RIGHT(E343,1)="k",1000*VALUE(LEFT(E343,LEN(E343)-1)),VALUE(SUBSTITUTE(E343,",",""))))))))),"N/A")</f>
        <v/>
      </c>
      <c r="M343">
        <f>IFERROR(IF(TRIM(F343)="-", "N/A", IF(RIGHT(F343,1)=")",IF(RIGHT(F343,2)="T)",-1000000000000*VALUE(MID(F343,2,LEN(F343)-3)),IF(RIGHT(F343,2)="M)",-1000000*VALUE(MID(F343,2,LEN(F343)-3)),IF(RIGHT(F343,2)="B)",-1000000000*VALUE(MID(F343,2,LEN(F343)-3)),IF(RIGHT(F343,2)="k)",-1000*VALUE(MID(F343,2,LEN(F343)-3)),VALUE(SUBSTITUTE(F343,",","")))))),IF(RIGHT(F343,1)="T",1000000000000*VALUE(LEFT(F343,LEN(F343)-1)),IF(RIGHT(F343,1)="M",1000000*VALUE(LEFT(F343,LEN(F343)-1)),IF(RIGHT(F343,1)="B",1000000000*VALUE(LEFT(F343,LEN(F343)-1)),IF(RIGHT(F343,1)="%",0.01*VALUE(LEFT(F343,LEN(F343)-1)),IF(RIGHT(F343,1)="k",1000*VALUE(LEFT(F343,LEN(F343)-1)),VALUE(SUBSTITUTE(F343,",",""))))))))),"N/A")</f>
        <v/>
      </c>
      <c r="N343">
        <f>IFERROR(IF(TRIM(G343)="-", "N/A", IF(RIGHT(G343,1)=")",IF(RIGHT(G343,2)="T)",-1000000000000*VALUE(MID(G343,2,LEN(G343)-3)),IF(RIGHT(G343,2)="M)",-1000000*VALUE(MID(G343,2,LEN(G343)-3)),IF(RIGHT(G343,2)="B)",-1000000000*VALUE(MID(G343,2,LEN(G343)-3)),IF(RIGHT(G343,2)="k)",-1000*VALUE(MID(G343,2,LEN(G343)-3)),VALUE(SUBSTITUTE(G343,",","")))))),IF(RIGHT(G343,1)="T",1000000000000*VALUE(LEFT(G343,LEN(G343)-1)),IF(RIGHT(G343,1)="M",1000000*VALUE(LEFT(G343,LEN(G343)-1)),IF(RIGHT(G343,1)="B",1000000000*VALUE(LEFT(G343,LEN(G343)-1)),IF(RIGHT(G343,1)="%",0.01*VALUE(LEFT(G343,LEN(G343)-1)),IF(RIGHT(G343,1)="k",1000*VALUE(LEFT(G343,LEN(G343)-1)),VALUE(SUBSTITUTE(G343,",",""))))))))),"N/A")</f>
        <v/>
      </c>
      <c r="P343">
        <f>MAX(J343:N343)</f>
        <v/>
      </c>
      <c r="Q343">
        <f>IFERROR(J144+MATCH(P343,J343:N343,0)-1,"")</f>
        <v/>
      </c>
      <c r="R343">
        <f>IF(Q343="","",MIN(J343:N343))</f>
        <v/>
      </c>
      <c r="S343">
        <f>IFERROR(J144+MATCH(R343,J343:N343,0)-1,"")</f>
        <v/>
      </c>
      <c r="T343">
        <f>IFERROR(AVERAGE(J343:N343),"")</f>
        <v/>
      </c>
      <c r="U343">
        <f>IFERROR(STDEV(J343:N343),"")</f>
        <v/>
      </c>
      <c r="V343">
        <f>IFERROR(IF(C343="-","",IF(ISBLANK(B343),"",IF(OR(ISNUMBER(FIND("Growth",B343)),ISNUMBER(FIND("Margin",B343))),"",(J343-T343)/U343))),"")</f>
        <v/>
      </c>
      <c r="W343">
        <f>IFERROR(IF(OR(D343="-",ISBLANK(D343)),"",(K343-T343)/U343),"")</f>
        <v/>
      </c>
      <c r="X343">
        <f>IFERROR(IF(OR(E343="-",ISBLANK(E343)),"",(L343-T343)/U343),"")</f>
        <v/>
      </c>
      <c r="Y343">
        <f>IFERROR(IF(OR(F343="-",ISBLANK(F343)),"",(M343-T343)/U343),"")</f>
        <v/>
      </c>
      <c r="Z343">
        <f>IFERROR(IF(OR(G343="-",ISBLANK(G343)),"",(N343-T343)/U343),"")</f>
        <v/>
      </c>
      <c r="AA343">
        <f>IF(MAX(MAX(V343:Z343),ABS(MIN(V343:Z343)))=ABS(MIN(V343:Z343)),MIN(V343:Z343),MAX(V343:Z343))</f>
        <v/>
      </c>
      <c r="AB343">
        <f>IFERROR(V144+MATCH(AA343,V343:Z343,0)-1,"")</f>
        <v/>
      </c>
      <c r="AC343">
        <f>IF(AB343&lt;&gt;"",IF(S343=AB343,"Low",IF(AB343=Q343,"High","")),"")</f>
        <v/>
      </c>
      <c r="AE343">
        <f>IF(ISNUMBER(MATCH("N/A",J343:N343,0)),"",IFERROR((5 * SUMPRODUCT(J144:N144,J343:N343) - PRODUCT(SUM(J144:N144),SUM(J343:N343))) / ((5 * SUM((J144^2)+(K144^2)+(L144^2)+(M144^2)+(N144^2))) - SUM(J144:N144)^2),""))</f>
        <v/>
      </c>
      <c r="AF343">
        <f>IFERROR(CORREL(J144:N144,J343:N343),"")</f>
        <v/>
      </c>
      <c r="AZ343">
        <f>IF(Q343=S343,0,1)</f>
        <v/>
      </c>
      <c r="BA343">
        <f>IF(AZ343=1,IF(Q343="","",IF(Q343=N144,"Yes","No")),"")</f>
        <v/>
      </c>
      <c r="BB343">
        <f>IF(BA343="Yes",P343,"")</f>
        <v/>
      </c>
      <c r="BC343">
        <f>IF(AZ343=1,IF(S343="","",IF(S343=N144,"Yes","No")),"")</f>
        <v/>
      </c>
      <c r="BD343">
        <f>IF(BC343="Yes",R343,"")</f>
        <v/>
      </c>
      <c r="BE343">
        <f>IFERROR(IF(SIGN(AE343)=1,"Increasing",IF(SIGN(AE343)=-1,"Decreasing","")),"")</f>
        <v/>
      </c>
      <c r="BF343">
        <f>IF(OR(AND(BE343="Increasing",BA343="Yes"),AND(BE343="Decreasing",BC343="Yes")),"Yes","No")</f>
        <v/>
      </c>
      <c r="BG343">
        <f>IF(I343="pos_trend","Yes","No")</f>
        <v/>
      </c>
      <c r="BH343">
        <f>IF(AF343&lt;&gt;"",IF(ABS(AF343)&gt;0.8,"Yes","No"),"")</f>
        <v/>
      </c>
    </row>
    <row r="344" spans="1:60">
      <c s="1" r="A344" t="n">
        <v>15</v>
      </c>
      <c r="B344" t="s">
        <v>849</v>
      </c>
      <c r="C344" t="s">
        <v>2351</v>
      </c>
      <c r="D344" t="s">
        <v>2352</v>
      </c>
      <c r="E344" t="s">
        <v>2294</v>
      </c>
      <c r="F344" t="s">
        <v>2345</v>
      </c>
      <c r="G344" t="s">
        <v>1569</v>
      </c>
      <c r="H344" t="s"/>
      <c r="I344">
        <f>IF(AND(K344&gt; J344, L344&gt; K344, M344&gt; L344, N344&gt; M344), "pos_trend", IF(AND(K344&lt; J344, L344&lt; K344, M344&lt; L344, N344&lt; M344), "neg_trend", "N/A"))</f>
        <v/>
      </c>
      <c r="J344">
        <f>IFERROR(IF(TRIM(C344)="-", "N/A", IF(RIGHT(C344,1)=")",IF(RIGHT(C344,2)="T)",-1000000000000*VALUE(MID(C344,2,LEN(C344)-3)),IF(RIGHT(C344,2)="M)",-1000000*VALUE(MID(C344,2,LEN(C344)-3)),IF(RIGHT(C344,2)="B)",-1000000000*VALUE(MID(C344,2,LEN(C344)-3)),IF(RIGHT(C344,2)="k)",-1000*VALUE(MID(C344,2,LEN(C344)-3)),VALUE(SUBSTITUTE(C344,",","")))))),IF(RIGHT(C344,1)="T",1000000000000*VALUE(LEFT(C344,LEN(C344)-1)),IF(RIGHT(C344,1)="M",1000000*VALUE(LEFT(C344,LEN(C344)-1)),IF(RIGHT(C344,1)="B",1000000000*VALUE(LEFT(C344,LEN(C344)-1)),IF(RIGHT(C344,1)="%",0.01*VALUE(LEFT(C344,LEN(C344)-1)),IF(RIGHT(C344,1)="k",1000*VALUE(LEFT(C344,LEN(C344)-1)),VALUE(SUBSTITUTE(C344,",",""))))))))),"N/A")</f>
        <v/>
      </c>
      <c r="K344">
        <f>IFERROR(IF(TRIM(D344)="-", "N/A", IF(RIGHT(D344,1)=")",IF(RIGHT(D344,2)="T)",-1000000000000*VALUE(MID(D344,2,LEN(D344)-3)),IF(RIGHT(D344,2)="M)",-1000000*VALUE(MID(D344,2,LEN(D344)-3)),IF(RIGHT(D344,2)="B)",-1000000000*VALUE(MID(D344,2,LEN(D344)-3)),IF(RIGHT(D344,2)="k)",-1000*VALUE(MID(D344,2,LEN(D344)-3)),VALUE(SUBSTITUTE(D344,",","")))))),IF(RIGHT(D344,1)="T",1000000000000*VALUE(LEFT(D344,LEN(D344)-1)),IF(RIGHT(D344,1)="M",1000000*VALUE(LEFT(D344,LEN(D344)-1)),IF(RIGHT(D344,1)="B",1000000000*VALUE(LEFT(D344,LEN(D344)-1)),IF(RIGHT(D344,1)="%",0.01*VALUE(LEFT(D344,LEN(D344)-1)),IF(RIGHT(D344,1)="k",1000*VALUE(LEFT(D344,LEN(D344)-1)),VALUE(SUBSTITUTE(D344,",",""))))))))),"N/A")</f>
        <v/>
      </c>
      <c r="L344">
        <f>IFERROR(IF(TRIM(E344)="-", "N/A", IF(RIGHT(E344,1)=")",IF(RIGHT(E344,2)="T)",-1000000000000*VALUE(MID(E344,2,LEN(E344)-3)),IF(RIGHT(E344,2)="M)",-1000000*VALUE(MID(E344,2,LEN(E344)-3)),IF(RIGHT(E344,2)="B)",-1000000000*VALUE(MID(E344,2,LEN(E344)-3)),IF(RIGHT(E344,2)="k)",-1000*VALUE(MID(E344,2,LEN(E344)-3)),VALUE(SUBSTITUTE(E344,",","")))))),IF(RIGHT(E344,1)="T",1000000000000*VALUE(LEFT(E344,LEN(E344)-1)),IF(RIGHT(E344,1)="M",1000000*VALUE(LEFT(E344,LEN(E344)-1)),IF(RIGHT(E344,1)="B",1000000000*VALUE(LEFT(E344,LEN(E344)-1)),IF(RIGHT(E344,1)="%",0.01*VALUE(LEFT(E344,LEN(E344)-1)),IF(RIGHT(E344,1)="k",1000*VALUE(LEFT(E344,LEN(E344)-1)),VALUE(SUBSTITUTE(E344,",",""))))))))),"N/A")</f>
        <v/>
      </c>
      <c r="M344">
        <f>IFERROR(IF(TRIM(F344)="-", "N/A", IF(RIGHT(F344,1)=")",IF(RIGHT(F344,2)="T)",-1000000000000*VALUE(MID(F344,2,LEN(F344)-3)),IF(RIGHT(F344,2)="M)",-1000000*VALUE(MID(F344,2,LEN(F344)-3)),IF(RIGHT(F344,2)="B)",-1000000000*VALUE(MID(F344,2,LEN(F344)-3)),IF(RIGHT(F344,2)="k)",-1000*VALUE(MID(F344,2,LEN(F344)-3)),VALUE(SUBSTITUTE(F344,",","")))))),IF(RIGHT(F344,1)="T",1000000000000*VALUE(LEFT(F344,LEN(F344)-1)),IF(RIGHT(F344,1)="M",1000000*VALUE(LEFT(F344,LEN(F344)-1)),IF(RIGHT(F344,1)="B",1000000000*VALUE(LEFT(F344,LEN(F344)-1)),IF(RIGHT(F344,1)="%",0.01*VALUE(LEFT(F344,LEN(F344)-1)),IF(RIGHT(F344,1)="k",1000*VALUE(LEFT(F344,LEN(F344)-1)),VALUE(SUBSTITUTE(F344,",",""))))))))),"N/A")</f>
        <v/>
      </c>
      <c r="N344">
        <f>IFERROR(IF(TRIM(G344)="-", "N/A", IF(RIGHT(G344,1)=")",IF(RIGHT(G344,2)="T)",-1000000000000*VALUE(MID(G344,2,LEN(G344)-3)),IF(RIGHT(G344,2)="M)",-1000000*VALUE(MID(G344,2,LEN(G344)-3)),IF(RIGHT(G344,2)="B)",-1000000000*VALUE(MID(G344,2,LEN(G344)-3)),IF(RIGHT(G344,2)="k)",-1000*VALUE(MID(G344,2,LEN(G344)-3)),VALUE(SUBSTITUTE(G344,",","")))))),IF(RIGHT(G344,1)="T",1000000000000*VALUE(LEFT(G344,LEN(G344)-1)),IF(RIGHT(G344,1)="M",1000000*VALUE(LEFT(G344,LEN(G344)-1)),IF(RIGHT(G344,1)="B",1000000000*VALUE(LEFT(G344,LEN(G344)-1)),IF(RIGHT(G344,1)="%",0.01*VALUE(LEFT(G344,LEN(G344)-1)),IF(RIGHT(G344,1)="k",1000*VALUE(LEFT(G344,LEN(G344)-1)),VALUE(SUBSTITUTE(G344,",",""))))))))),"N/A")</f>
        <v/>
      </c>
      <c r="P344">
        <f>MAX(J344:N344)</f>
        <v/>
      </c>
      <c r="Q344">
        <f>IFERROR(J144+MATCH(P344,J344:N344,0)-1,"")</f>
        <v/>
      </c>
      <c r="R344">
        <f>IF(Q344="","",MIN(J344:N344))</f>
        <v/>
      </c>
      <c r="S344">
        <f>IFERROR(J144+MATCH(R344,J344:N344,0)-1,"")</f>
        <v/>
      </c>
      <c r="T344">
        <f>IFERROR(AVERAGE(J344:N344),"")</f>
        <v/>
      </c>
      <c r="U344">
        <f>IFERROR(STDEV(J344:N344),"")</f>
        <v/>
      </c>
      <c r="V344">
        <f>IFERROR(IF(C344="-","",IF(ISBLANK(B344),"",IF(OR(ISNUMBER(FIND("Growth",B344)),ISNUMBER(FIND("Margin",B344))),"",(J344-T344)/U344))),"")</f>
        <v/>
      </c>
      <c r="W344">
        <f>IFERROR(IF(OR(D344="-",ISBLANK(D344)),"",(K344-T344)/U344),"")</f>
        <v/>
      </c>
      <c r="X344">
        <f>IFERROR(IF(OR(E344="-",ISBLANK(E344)),"",(L344-T344)/U344),"")</f>
        <v/>
      </c>
      <c r="Y344">
        <f>IFERROR(IF(OR(F344="-",ISBLANK(F344)),"",(M344-T344)/U344),"")</f>
        <v/>
      </c>
      <c r="Z344">
        <f>IFERROR(IF(OR(G344="-",ISBLANK(G344)),"",(N344-T344)/U344),"")</f>
        <v/>
      </c>
      <c r="AA344">
        <f>IF(MAX(MAX(V344:Z344),ABS(MIN(V344:Z344)))=ABS(MIN(V344:Z344)),MIN(V344:Z344),MAX(V344:Z344))</f>
        <v/>
      </c>
      <c r="AB344">
        <f>IFERROR(V144+MATCH(AA344,V344:Z344,0)-1,"")</f>
        <v/>
      </c>
      <c r="AC344">
        <f>IF(AB344&lt;&gt;"",IF(S344=AB344,"Low",IF(AB344=Q344,"High","")),"")</f>
        <v/>
      </c>
      <c r="AE344">
        <f>IF(ISNUMBER(MATCH("N/A",J344:N344,0)),"",IFERROR((5 * SUMPRODUCT(J144:N144,J344:N344) - PRODUCT(SUM(J144:N144),SUM(J344:N344))) / ((5 * SUM((J144^2)+(K144^2)+(L144^2)+(M144^2)+(N144^2))) - SUM(J144:N144)^2),""))</f>
        <v/>
      </c>
      <c r="AF344">
        <f>IFERROR(CORREL(J144:N144,J344:N344),"")</f>
        <v/>
      </c>
      <c r="AZ344">
        <f>IF(Q344=S344,0,1)</f>
        <v/>
      </c>
      <c r="BA344">
        <f>IF(AZ344=1,IF(Q344="","",IF(Q344=N144,"Yes","No")),"")</f>
        <v/>
      </c>
      <c r="BB344">
        <f>IF(BA344="Yes",P344,"")</f>
        <v/>
      </c>
      <c r="BC344">
        <f>IF(AZ344=1,IF(S344="","",IF(S344=N144,"Yes","No")),"")</f>
        <v/>
      </c>
      <c r="BD344">
        <f>IF(BC344="Yes",R344,"")</f>
        <v/>
      </c>
      <c r="BE344">
        <f>IFERROR(IF(SIGN(AE344)=1,"Increasing",IF(SIGN(AE344)=-1,"Decreasing","")),"")</f>
        <v/>
      </c>
      <c r="BF344">
        <f>IF(OR(AND(BE344="Increasing",BA344="Yes"),AND(BE344="Decreasing",BC344="Yes")),"Yes","No")</f>
        <v/>
      </c>
      <c r="BG344">
        <f>IF(I344="pos_trend","Yes","No")</f>
        <v/>
      </c>
      <c r="BH344">
        <f>IF(AF344&lt;&gt;"",IF(ABS(AF344)&gt;0.8,"Yes","No"),"")</f>
        <v/>
      </c>
    </row>
    <row r="345" spans="1:60">
      <c s="1" r="A345" t="n">
        <v>16</v>
      </c>
      <c r="B345" t="s">
        <v>920</v>
      </c>
      <c r="C345" t="s">
        <v>2353</v>
      </c>
      <c r="D345" t="s">
        <v>2354</v>
      </c>
      <c r="E345" t="s">
        <v>2355</v>
      </c>
      <c r="F345" t="s">
        <v>2356</v>
      </c>
      <c r="G345" t="s">
        <v>2357</v>
      </c>
      <c r="H345" t="s"/>
      <c r="I345">
        <f>IF(AND(K345&gt; J345, L345&gt; K345, M345&gt; L345, N345&gt; M345), "pos_trend", IF(AND(K345&lt; J345, L345&lt; K345, M345&lt; L345, N345&lt; M345), "neg_trend", "N/A"))</f>
        <v/>
      </c>
      <c r="J345">
        <f>IFERROR(IF(TRIM(C345)="-", "N/A", IF(RIGHT(C345,1)=")",IF(RIGHT(C345,2)="T)",-1000000000000*VALUE(MID(C345,2,LEN(C345)-3)),IF(RIGHT(C345,2)="M)",-1000000*VALUE(MID(C345,2,LEN(C345)-3)),IF(RIGHT(C345,2)="B)",-1000000000*VALUE(MID(C345,2,LEN(C345)-3)),IF(RIGHT(C345,2)="k)",-1000*VALUE(MID(C345,2,LEN(C345)-3)),VALUE(SUBSTITUTE(C345,",","")))))),IF(RIGHT(C345,1)="T",1000000000000*VALUE(LEFT(C345,LEN(C345)-1)),IF(RIGHT(C345,1)="M",1000000*VALUE(LEFT(C345,LEN(C345)-1)),IF(RIGHT(C345,1)="B",1000000000*VALUE(LEFT(C345,LEN(C345)-1)),IF(RIGHT(C345,1)="%",0.01*VALUE(LEFT(C345,LEN(C345)-1)),IF(RIGHT(C345,1)="k",1000*VALUE(LEFT(C345,LEN(C345)-1)),VALUE(SUBSTITUTE(C345,",",""))))))))),"N/A")</f>
        <v/>
      </c>
      <c r="K345">
        <f>IFERROR(IF(TRIM(D345)="-", "N/A", IF(RIGHT(D345,1)=")",IF(RIGHT(D345,2)="T)",-1000000000000*VALUE(MID(D345,2,LEN(D345)-3)),IF(RIGHT(D345,2)="M)",-1000000*VALUE(MID(D345,2,LEN(D345)-3)),IF(RIGHT(D345,2)="B)",-1000000000*VALUE(MID(D345,2,LEN(D345)-3)),IF(RIGHT(D345,2)="k)",-1000*VALUE(MID(D345,2,LEN(D345)-3)),VALUE(SUBSTITUTE(D345,",","")))))),IF(RIGHT(D345,1)="T",1000000000000*VALUE(LEFT(D345,LEN(D345)-1)),IF(RIGHT(D345,1)="M",1000000*VALUE(LEFT(D345,LEN(D345)-1)),IF(RIGHT(D345,1)="B",1000000000*VALUE(LEFT(D345,LEN(D345)-1)),IF(RIGHT(D345,1)="%",0.01*VALUE(LEFT(D345,LEN(D345)-1)),IF(RIGHT(D345,1)="k",1000*VALUE(LEFT(D345,LEN(D345)-1)),VALUE(SUBSTITUTE(D345,",",""))))))))),"N/A")</f>
        <v/>
      </c>
      <c r="L345">
        <f>IFERROR(IF(TRIM(E345)="-", "N/A", IF(RIGHT(E345,1)=")",IF(RIGHT(E345,2)="T)",-1000000000000*VALUE(MID(E345,2,LEN(E345)-3)),IF(RIGHT(E345,2)="M)",-1000000*VALUE(MID(E345,2,LEN(E345)-3)),IF(RIGHT(E345,2)="B)",-1000000000*VALUE(MID(E345,2,LEN(E345)-3)),IF(RIGHT(E345,2)="k)",-1000*VALUE(MID(E345,2,LEN(E345)-3)),VALUE(SUBSTITUTE(E345,",","")))))),IF(RIGHT(E345,1)="T",1000000000000*VALUE(LEFT(E345,LEN(E345)-1)),IF(RIGHT(E345,1)="M",1000000*VALUE(LEFT(E345,LEN(E345)-1)),IF(RIGHT(E345,1)="B",1000000000*VALUE(LEFT(E345,LEN(E345)-1)),IF(RIGHT(E345,1)="%",0.01*VALUE(LEFT(E345,LEN(E345)-1)),IF(RIGHT(E345,1)="k",1000*VALUE(LEFT(E345,LEN(E345)-1)),VALUE(SUBSTITUTE(E345,",",""))))))))),"N/A")</f>
        <v/>
      </c>
      <c r="M345">
        <f>IFERROR(IF(TRIM(F345)="-", "N/A", IF(RIGHT(F345,1)=")",IF(RIGHT(F345,2)="T)",-1000000000000*VALUE(MID(F345,2,LEN(F345)-3)),IF(RIGHT(F345,2)="M)",-1000000*VALUE(MID(F345,2,LEN(F345)-3)),IF(RIGHT(F345,2)="B)",-1000000000*VALUE(MID(F345,2,LEN(F345)-3)),IF(RIGHT(F345,2)="k)",-1000*VALUE(MID(F345,2,LEN(F345)-3)),VALUE(SUBSTITUTE(F345,",","")))))),IF(RIGHT(F345,1)="T",1000000000000*VALUE(LEFT(F345,LEN(F345)-1)),IF(RIGHT(F345,1)="M",1000000*VALUE(LEFT(F345,LEN(F345)-1)),IF(RIGHT(F345,1)="B",1000000000*VALUE(LEFT(F345,LEN(F345)-1)),IF(RIGHT(F345,1)="%",0.01*VALUE(LEFT(F345,LEN(F345)-1)),IF(RIGHT(F345,1)="k",1000*VALUE(LEFT(F345,LEN(F345)-1)),VALUE(SUBSTITUTE(F345,",",""))))))))),"N/A")</f>
        <v/>
      </c>
      <c r="N345">
        <f>IFERROR(IF(TRIM(G345)="-", "N/A", IF(RIGHT(G345,1)=")",IF(RIGHT(G345,2)="T)",-1000000000000*VALUE(MID(G345,2,LEN(G345)-3)),IF(RIGHT(G345,2)="M)",-1000000*VALUE(MID(G345,2,LEN(G345)-3)),IF(RIGHT(G345,2)="B)",-1000000000*VALUE(MID(G345,2,LEN(G345)-3)),IF(RIGHT(G345,2)="k)",-1000*VALUE(MID(G345,2,LEN(G345)-3)),VALUE(SUBSTITUTE(G345,",","")))))),IF(RIGHT(G345,1)="T",1000000000000*VALUE(LEFT(G345,LEN(G345)-1)),IF(RIGHT(G345,1)="M",1000000*VALUE(LEFT(G345,LEN(G345)-1)),IF(RIGHT(G345,1)="B",1000000000*VALUE(LEFT(G345,LEN(G345)-1)),IF(RIGHT(G345,1)="%",0.01*VALUE(LEFT(G345,LEN(G345)-1)),IF(RIGHT(G345,1)="k",1000*VALUE(LEFT(G345,LEN(G345)-1)),VALUE(SUBSTITUTE(G345,",",""))))))))),"N/A")</f>
        <v/>
      </c>
      <c r="P345">
        <f>MAX(J345:N345)</f>
        <v/>
      </c>
      <c r="Q345">
        <f>IFERROR(J144+MATCH(P345,J345:N345,0)-1,"")</f>
        <v/>
      </c>
      <c r="R345">
        <f>IF(Q345="","",MIN(J345:N345))</f>
        <v/>
      </c>
      <c r="S345">
        <f>IFERROR(J144+MATCH(R345,J345:N345,0)-1,"")</f>
        <v/>
      </c>
      <c r="T345">
        <f>IFERROR(AVERAGE(J345:N345),"")</f>
        <v/>
      </c>
      <c r="U345">
        <f>IFERROR(STDEV(J345:N345),"")</f>
        <v/>
      </c>
      <c r="V345">
        <f>IFERROR(IF(C345="-","",IF(ISBLANK(B345),"",IF(OR(ISNUMBER(FIND("Growth",B345)),ISNUMBER(FIND("Margin",B345))),"",(J345-T345)/U345))),"")</f>
        <v/>
      </c>
      <c r="W345">
        <f>IFERROR(IF(OR(D345="-",ISBLANK(D345)),"",(K345-T345)/U345),"")</f>
        <v/>
      </c>
      <c r="X345">
        <f>IFERROR(IF(OR(E345="-",ISBLANK(E345)),"",(L345-T345)/U345),"")</f>
        <v/>
      </c>
      <c r="Y345">
        <f>IFERROR(IF(OR(F345="-",ISBLANK(F345)),"",(M345-T345)/U345),"")</f>
        <v/>
      </c>
      <c r="Z345">
        <f>IFERROR(IF(OR(G345="-",ISBLANK(G345)),"",(N345-T345)/U345),"")</f>
        <v/>
      </c>
      <c r="AA345">
        <f>IF(MAX(MAX(V345:Z345),ABS(MIN(V345:Z345)))=ABS(MIN(V345:Z345)),MIN(V345:Z345),MAX(V345:Z345))</f>
        <v/>
      </c>
      <c r="AB345">
        <f>IFERROR(V144+MATCH(AA345,V345:Z345,0)-1,"")</f>
        <v/>
      </c>
      <c r="AC345">
        <f>IF(AB345&lt;&gt;"",IF(S345=AB345,"Low",IF(AB345=Q345,"High","")),"")</f>
        <v/>
      </c>
      <c r="AE345">
        <f>IF(ISNUMBER(MATCH("N/A",J345:N345,0)),"",IFERROR((5 * SUMPRODUCT(J144:N144,J345:N345) - PRODUCT(SUM(J144:N144),SUM(J345:N345))) / ((5 * SUM((J144^2)+(K144^2)+(L144^2)+(M144^2)+(N144^2))) - SUM(J144:N144)^2),""))</f>
        <v/>
      </c>
      <c r="AF345">
        <f>IFERROR(CORREL(J144:N144,J345:N345),"")</f>
        <v/>
      </c>
      <c r="AZ345">
        <f>IF(Q345=S345,0,1)</f>
        <v/>
      </c>
      <c r="BA345">
        <f>IF(AZ345=1,IF(Q345="","",IF(Q345=N144,"Yes","No")),"")</f>
        <v/>
      </c>
      <c r="BB345">
        <f>IF(BA345="Yes",P345,"")</f>
        <v/>
      </c>
      <c r="BC345">
        <f>IF(AZ345=1,IF(S345="","",IF(S345=N144,"Yes","No")),"")</f>
        <v/>
      </c>
      <c r="BD345">
        <f>IF(BC345="Yes",R345,"")</f>
        <v/>
      </c>
      <c r="BE345">
        <f>IFERROR(IF(SIGN(AE345)=1,"Increasing",IF(SIGN(AE345)=-1,"Decreasing","")),"")</f>
        <v/>
      </c>
      <c r="BF345">
        <f>IF(OR(AND(BE345="Increasing",BA345="Yes"),AND(BE345="Decreasing",BC345="Yes")),"Yes","No")</f>
        <v/>
      </c>
      <c r="BG345">
        <f>IF(I345="pos_trend","Yes","No")</f>
        <v/>
      </c>
      <c r="BH345">
        <f>IF(AF345&lt;&gt;"",IF(ABS(AF345)&gt;0.8,"Yes","No"),"")</f>
        <v/>
      </c>
    </row>
    <row r="346" spans="1:60">
      <c s="1" r="A346" t="n">
        <v>17</v>
      </c>
      <c r="B346" t="s">
        <v>926</v>
      </c>
      <c r="C346" t="s">
        <v>264</v>
      </c>
      <c r="D346" t="s">
        <v>2358</v>
      </c>
      <c r="E346" t="s">
        <v>2359</v>
      </c>
      <c r="F346" t="s">
        <v>2360</v>
      </c>
      <c r="G346" t="s">
        <v>2361</v>
      </c>
      <c r="H346" t="s"/>
      <c r="I346">
        <f>IF(AND(K346&gt; J346, L346&gt; K346, M346&gt; L346, N346&gt; M346), "pos_trend", IF(AND(K346&lt; J346, L346&lt; K346, M346&lt; L346, N346&lt; M346), "neg_trend", "N/A"))</f>
        <v/>
      </c>
      <c r="J346">
        <f>IFERROR(IF(TRIM(C346)="-", "N/A", IF(RIGHT(C346,1)=")",IF(RIGHT(C346,2)="T)",-1000000000000*VALUE(MID(C346,2,LEN(C346)-3)),IF(RIGHT(C346,2)="M)",-1000000*VALUE(MID(C346,2,LEN(C346)-3)),IF(RIGHT(C346,2)="B)",-1000000000*VALUE(MID(C346,2,LEN(C346)-3)),IF(RIGHT(C346,2)="k)",-1000*VALUE(MID(C346,2,LEN(C346)-3)),VALUE(SUBSTITUTE(C346,",","")))))),IF(RIGHT(C346,1)="T",1000000000000*VALUE(LEFT(C346,LEN(C346)-1)),IF(RIGHT(C346,1)="M",1000000*VALUE(LEFT(C346,LEN(C346)-1)),IF(RIGHT(C346,1)="B",1000000000*VALUE(LEFT(C346,LEN(C346)-1)),IF(RIGHT(C346,1)="%",0.01*VALUE(LEFT(C346,LEN(C346)-1)),IF(RIGHT(C346,1)="k",1000*VALUE(LEFT(C346,LEN(C346)-1)),VALUE(SUBSTITUTE(C346,",",""))))))))),"N/A")</f>
        <v/>
      </c>
      <c r="K346">
        <f>IFERROR(IF(TRIM(D346)="-", "N/A", IF(RIGHT(D346,1)=")",IF(RIGHT(D346,2)="T)",-1000000000000*VALUE(MID(D346,2,LEN(D346)-3)),IF(RIGHT(D346,2)="M)",-1000000*VALUE(MID(D346,2,LEN(D346)-3)),IF(RIGHT(D346,2)="B)",-1000000000*VALUE(MID(D346,2,LEN(D346)-3)),IF(RIGHT(D346,2)="k)",-1000*VALUE(MID(D346,2,LEN(D346)-3)),VALUE(SUBSTITUTE(D346,",","")))))),IF(RIGHT(D346,1)="T",1000000000000*VALUE(LEFT(D346,LEN(D346)-1)),IF(RIGHT(D346,1)="M",1000000*VALUE(LEFT(D346,LEN(D346)-1)),IF(RIGHT(D346,1)="B",1000000000*VALUE(LEFT(D346,LEN(D346)-1)),IF(RIGHT(D346,1)="%",0.01*VALUE(LEFT(D346,LEN(D346)-1)),IF(RIGHT(D346,1)="k",1000*VALUE(LEFT(D346,LEN(D346)-1)),VALUE(SUBSTITUTE(D346,",",""))))))))),"N/A")</f>
        <v/>
      </c>
      <c r="L346">
        <f>IFERROR(IF(TRIM(E346)="-", "N/A", IF(RIGHT(E346,1)=")",IF(RIGHT(E346,2)="T)",-1000000000000*VALUE(MID(E346,2,LEN(E346)-3)),IF(RIGHT(E346,2)="M)",-1000000*VALUE(MID(E346,2,LEN(E346)-3)),IF(RIGHT(E346,2)="B)",-1000000000*VALUE(MID(E346,2,LEN(E346)-3)),IF(RIGHT(E346,2)="k)",-1000*VALUE(MID(E346,2,LEN(E346)-3)),VALUE(SUBSTITUTE(E346,",","")))))),IF(RIGHT(E346,1)="T",1000000000000*VALUE(LEFT(E346,LEN(E346)-1)),IF(RIGHT(E346,1)="M",1000000*VALUE(LEFT(E346,LEN(E346)-1)),IF(RIGHT(E346,1)="B",1000000000*VALUE(LEFT(E346,LEN(E346)-1)),IF(RIGHT(E346,1)="%",0.01*VALUE(LEFT(E346,LEN(E346)-1)),IF(RIGHT(E346,1)="k",1000*VALUE(LEFT(E346,LEN(E346)-1)),VALUE(SUBSTITUTE(E346,",",""))))))))),"N/A")</f>
        <v/>
      </c>
      <c r="M346">
        <f>IFERROR(IF(TRIM(F346)="-", "N/A", IF(RIGHT(F346,1)=")",IF(RIGHT(F346,2)="T)",-1000000000000*VALUE(MID(F346,2,LEN(F346)-3)),IF(RIGHT(F346,2)="M)",-1000000*VALUE(MID(F346,2,LEN(F346)-3)),IF(RIGHT(F346,2)="B)",-1000000000*VALUE(MID(F346,2,LEN(F346)-3)),IF(RIGHT(F346,2)="k)",-1000*VALUE(MID(F346,2,LEN(F346)-3)),VALUE(SUBSTITUTE(F346,",","")))))),IF(RIGHT(F346,1)="T",1000000000000*VALUE(LEFT(F346,LEN(F346)-1)),IF(RIGHT(F346,1)="M",1000000*VALUE(LEFT(F346,LEN(F346)-1)),IF(RIGHT(F346,1)="B",1000000000*VALUE(LEFT(F346,LEN(F346)-1)),IF(RIGHT(F346,1)="%",0.01*VALUE(LEFT(F346,LEN(F346)-1)),IF(RIGHT(F346,1)="k",1000*VALUE(LEFT(F346,LEN(F346)-1)),VALUE(SUBSTITUTE(F346,",",""))))))))),"N/A")</f>
        <v/>
      </c>
      <c r="N346">
        <f>IFERROR(IF(TRIM(G346)="-", "N/A", IF(RIGHT(G346,1)=")",IF(RIGHT(G346,2)="T)",-1000000000000*VALUE(MID(G346,2,LEN(G346)-3)),IF(RIGHT(G346,2)="M)",-1000000*VALUE(MID(G346,2,LEN(G346)-3)),IF(RIGHT(G346,2)="B)",-1000000000*VALUE(MID(G346,2,LEN(G346)-3)),IF(RIGHT(G346,2)="k)",-1000*VALUE(MID(G346,2,LEN(G346)-3)),VALUE(SUBSTITUTE(G346,",","")))))),IF(RIGHT(G346,1)="T",1000000000000*VALUE(LEFT(G346,LEN(G346)-1)),IF(RIGHT(G346,1)="M",1000000*VALUE(LEFT(G346,LEN(G346)-1)),IF(RIGHT(G346,1)="B",1000000000*VALUE(LEFT(G346,LEN(G346)-1)),IF(RIGHT(G346,1)="%",0.01*VALUE(LEFT(G346,LEN(G346)-1)),IF(RIGHT(G346,1)="k",1000*VALUE(LEFT(G346,LEN(G346)-1)),VALUE(SUBSTITUTE(G346,",",""))))))))),"N/A")</f>
        <v/>
      </c>
      <c r="P346">
        <f>MAX(J346:N346)</f>
        <v/>
      </c>
      <c r="Q346">
        <f>IFERROR(J144+MATCH(P346,J346:N346,0)-1,"")</f>
        <v/>
      </c>
      <c r="R346">
        <f>IF(Q346="","",MIN(J346:N346))</f>
        <v/>
      </c>
      <c r="S346">
        <f>IFERROR(J144+MATCH(R346,J346:N346,0)-1,"")</f>
        <v/>
      </c>
      <c r="T346">
        <f>IFERROR(AVERAGE(J346:N346),"")</f>
        <v/>
      </c>
      <c r="U346">
        <f>IFERROR(STDEV(J346:N346),"")</f>
        <v/>
      </c>
      <c r="V346">
        <f>IFERROR(IF(C346="-","",IF(ISBLANK(B346),"",IF(OR(ISNUMBER(FIND("Growth",B346)),ISNUMBER(FIND("Margin",B346))),"",(J346-T346)/U346))),"")</f>
        <v/>
      </c>
      <c r="W346">
        <f>IFERROR(IF(OR(D346="-",ISBLANK(D346)),"",(K346-T346)/U346),"")</f>
        <v/>
      </c>
      <c r="X346">
        <f>IFERROR(IF(OR(E346="-",ISBLANK(E346)),"",(L346-T346)/U346),"")</f>
        <v/>
      </c>
      <c r="Y346">
        <f>IFERROR(IF(OR(F346="-",ISBLANK(F346)),"",(M346-T346)/U346),"")</f>
        <v/>
      </c>
      <c r="Z346">
        <f>IFERROR(IF(OR(G346="-",ISBLANK(G346)),"",(N346-T346)/U346),"")</f>
        <v/>
      </c>
      <c r="AA346">
        <f>IF(MAX(MAX(V346:Z346),ABS(MIN(V346:Z346)))=ABS(MIN(V346:Z346)),MIN(V346:Z346),MAX(V346:Z346))</f>
        <v/>
      </c>
      <c r="AB346">
        <f>IFERROR(V144+MATCH(AA346,V346:Z346,0)-1,"")</f>
        <v/>
      </c>
      <c r="AC346">
        <f>IF(AB346&lt;&gt;"",IF(S346=AB346,"Low",IF(AB346=Q346,"High","")),"")</f>
        <v/>
      </c>
      <c r="AE346">
        <f>IF(ISNUMBER(MATCH("N/A",J346:N346,0)),"",IFERROR((5 * SUMPRODUCT(J144:N144,J346:N346) - PRODUCT(SUM(J144:N144),SUM(J346:N346))) / ((5 * SUM((J144^2)+(K144^2)+(L144^2)+(M144^2)+(N144^2))) - SUM(J144:N144)^2),""))</f>
        <v/>
      </c>
      <c r="AF346">
        <f>IFERROR(CORREL(J144:N144,J346:N346),"")</f>
        <v/>
      </c>
      <c r="AZ346">
        <f>IF(Q346=S346,0,1)</f>
        <v/>
      </c>
      <c r="BA346">
        <f>IF(AZ346=1,IF(Q346="","",IF(Q346=N144,"Yes","No")),"")</f>
        <v/>
      </c>
      <c r="BB346">
        <f>IF(BA346="Yes",P346,"")</f>
        <v/>
      </c>
      <c r="BC346">
        <f>IF(AZ346=1,IF(S346="","",IF(S346=N144,"Yes","No")),"")</f>
        <v/>
      </c>
      <c r="BD346">
        <f>IF(BC346="Yes",R346,"")</f>
        <v/>
      </c>
      <c r="BE346">
        <f>IFERROR(IF(SIGN(AE346)=1,"Increasing",IF(SIGN(AE346)=-1,"Decreasing","")),"")</f>
        <v/>
      </c>
      <c r="BF346">
        <f>IF(OR(AND(BE346="Increasing",BA346="Yes"),AND(BE346="Decreasing",BC346="Yes")),"Yes","No")</f>
        <v/>
      </c>
      <c r="BG346">
        <f>IF(I346="pos_trend","Yes","No")</f>
        <v/>
      </c>
      <c r="BH346">
        <f>IF(AF346&lt;&gt;"",IF(ABS(AF346)&gt;0.8,"Yes","No"),"")</f>
        <v/>
      </c>
    </row>
    <row r="347" spans="1:60">
      <c s="1" r="A347" t="n">
        <v>18</v>
      </c>
      <c r="B347" t="s">
        <v>931</v>
      </c>
      <c r="C347" t="s">
        <v>2362</v>
      </c>
      <c r="D347" t="s">
        <v>2363</v>
      </c>
      <c r="E347" t="s">
        <v>2364</v>
      </c>
      <c r="F347" t="s">
        <v>2365</v>
      </c>
      <c r="G347" t="s">
        <v>2366</v>
      </c>
      <c r="H347" t="s"/>
      <c r="I347">
        <f>IF(AND(K347&gt; J347, L347&gt; K347, M347&gt; L347, N347&gt; M347), "pos_trend", IF(AND(K347&lt; J347, L347&lt; K347, M347&lt; L347, N347&lt; M347), "neg_trend", "N/A"))</f>
        <v/>
      </c>
      <c r="J347">
        <f>IFERROR(IF(TRIM(C347)="-", "N/A", IF(RIGHT(C347,1)=")",IF(RIGHT(C347,2)="T)",-1000000000000*VALUE(MID(C347,2,LEN(C347)-3)),IF(RIGHT(C347,2)="M)",-1000000*VALUE(MID(C347,2,LEN(C347)-3)),IF(RIGHT(C347,2)="B)",-1000000000*VALUE(MID(C347,2,LEN(C347)-3)),IF(RIGHT(C347,2)="k)",-1000*VALUE(MID(C347,2,LEN(C347)-3)),VALUE(SUBSTITUTE(C347,",","")))))),IF(RIGHT(C347,1)="T",1000000000000*VALUE(LEFT(C347,LEN(C347)-1)),IF(RIGHT(C347,1)="M",1000000*VALUE(LEFT(C347,LEN(C347)-1)),IF(RIGHT(C347,1)="B",1000000000*VALUE(LEFT(C347,LEN(C347)-1)),IF(RIGHT(C347,1)="%",0.01*VALUE(LEFT(C347,LEN(C347)-1)),IF(RIGHT(C347,1)="k",1000*VALUE(LEFT(C347,LEN(C347)-1)),VALUE(SUBSTITUTE(C347,",",""))))))))),"N/A")</f>
        <v/>
      </c>
      <c r="K347">
        <f>IFERROR(IF(TRIM(D347)="-", "N/A", IF(RIGHT(D347,1)=")",IF(RIGHT(D347,2)="T)",-1000000000000*VALUE(MID(D347,2,LEN(D347)-3)),IF(RIGHT(D347,2)="M)",-1000000*VALUE(MID(D347,2,LEN(D347)-3)),IF(RIGHT(D347,2)="B)",-1000000000*VALUE(MID(D347,2,LEN(D347)-3)),IF(RIGHT(D347,2)="k)",-1000*VALUE(MID(D347,2,LEN(D347)-3)),VALUE(SUBSTITUTE(D347,",","")))))),IF(RIGHT(D347,1)="T",1000000000000*VALUE(LEFT(D347,LEN(D347)-1)),IF(RIGHT(D347,1)="M",1000000*VALUE(LEFT(D347,LEN(D347)-1)),IF(RIGHT(D347,1)="B",1000000000*VALUE(LEFT(D347,LEN(D347)-1)),IF(RIGHT(D347,1)="%",0.01*VALUE(LEFT(D347,LEN(D347)-1)),IF(RIGHT(D347,1)="k",1000*VALUE(LEFT(D347,LEN(D347)-1)),VALUE(SUBSTITUTE(D347,",",""))))))))),"N/A")</f>
        <v/>
      </c>
      <c r="L347">
        <f>IFERROR(IF(TRIM(E347)="-", "N/A", IF(RIGHT(E347,1)=")",IF(RIGHT(E347,2)="T)",-1000000000000*VALUE(MID(E347,2,LEN(E347)-3)),IF(RIGHT(E347,2)="M)",-1000000*VALUE(MID(E347,2,LEN(E347)-3)),IF(RIGHT(E347,2)="B)",-1000000000*VALUE(MID(E347,2,LEN(E347)-3)),IF(RIGHT(E347,2)="k)",-1000*VALUE(MID(E347,2,LEN(E347)-3)),VALUE(SUBSTITUTE(E347,",","")))))),IF(RIGHT(E347,1)="T",1000000000000*VALUE(LEFT(E347,LEN(E347)-1)),IF(RIGHT(E347,1)="M",1000000*VALUE(LEFT(E347,LEN(E347)-1)),IF(RIGHT(E347,1)="B",1000000000*VALUE(LEFT(E347,LEN(E347)-1)),IF(RIGHT(E347,1)="%",0.01*VALUE(LEFT(E347,LEN(E347)-1)),IF(RIGHT(E347,1)="k",1000*VALUE(LEFT(E347,LEN(E347)-1)),VALUE(SUBSTITUTE(E347,",",""))))))))),"N/A")</f>
        <v/>
      </c>
      <c r="M347">
        <f>IFERROR(IF(TRIM(F347)="-", "N/A", IF(RIGHT(F347,1)=")",IF(RIGHT(F347,2)="T)",-1000000000000*VALUE(MID(F347,2,LEN(F347)-3)),IF(RIGHT(F347,2)="M)",-1000000*VALUE(MID(F347,2,LEN(F347)-3)),IF(RIGHT(F347,2)="B)",-1000000000*VALUE(MID(F347,2,LEN(F347)-3)),IF(RIGHT(F347,2)="k)",-1000*VALUE(MID(F347,2,LEN(F347)-3)),VALUE(SUBSTITUTE(F347,",","")))))),IF(RIGHT(F347,1)="T",1000000000000*VALUE(LEFT(F347,LEN(F347)-1)),IF(RIGHT(F347,1)="M",1000000*VALUE(LEFT(F347,LEN(F347)-1)),IF(RIGHT(F347,1)="B",1000000000*VALUE(LEFT(F347,LEN(F347)-1)),IF(RIGHT(F347,1)="%",0.01*VALUE(LEFT(F347,LEN(F347)-1)),IF(RIGHT(F347,1)="k",1000*VALUE(LEFT(F347,LEN(F347)-1)),VALUE(SUBSTITUTE(F347,",",""))))))))),"N/A")</f>
        <v/>
      </c>
      <c r="N347">
        <f>IFERROR(IF(TRIM(G347)="-", "N/A", IF(RIGHT(G347,1)=")",IF(RIGHT(G347,2)="T)",-1000000000000*VALUE(MID(G347,2,LEN(G347)-3)),IF(RIGHT(G347,2)="M)",-1000000*VALUE(MID(G347,2,LEN(G347)-3)),IF(RIGHT(G347,2)="B)",-1000000000*VALUE(MID(G347,2,LEN(G347)-3)),IF(RIGHT(G347,2)="k)",-1000*VALUE(MID(G347,2,LEN(G347)-3)),VALUE(SUBSTITUTE(G347,",","")))))),IF(RIGHT(G347,1)="T",1000000000000*VALUE(LEFT(G347,LEN(G347)-1)),IF(RIGHT(G347,1)="M",1000000*VALUE(LEFT(G347,LEN(G347)-1)),IF(RIGHT(G347,1)="B",1000000000*VALUE(LEFT(G347,LEN(G347)-1)),IF(RIGHT(G347,1)="%",0.01*VALUE(LEFT(G347,LEN(G347)-1)),IF(RIGHT(G347,1)="k",1000*VALUE(LEFT(G347,LEN(G347)-1)),VALUE(SUBSTITUTE(G347,",",""))))))))),"N/A")</f>
        <v/>
      </c>
      <c r="P347">
        <f>MAX(J347:N347)</f>
        <v/>
      </c>
      <c r="Q347">
        <f>IFERROR(J144+MATCH(P347,J347:N347,0)-1,"")</f>
        <v/>
      </c>
      <c r="R347">
        <f>IF(Q347="","",MIN(J347:N347))</f>
        <v/>
      </c>
      <c r="S347">
        <f>IFERROR(J144+MATCH(R347,J347:N347,0)-1,"")</f>
        <v/>
      </c>
      <c r="T347">
        <f>IFERROR(AVERAGE(J347:N347),"")</f>
        <v/>
      </c>
      <c r="U347">
        <f>IFERROR(STDEV(J347:N347),"")</f>
        <v/>
      </c>
      <c r="V347">
        <f>IFERROR(IF(C347="-","",IF(ISBLANK(B347),"",IF(OR(ISNUMBER(FIND("Growth",B347)),ISNUMBER(FIND("Margin",B347))),"",(J347-T347)/U347))),"")</f>
        <v/>
      </c>
      <c r="W347">
        <f>IFERROR(IF(OR(D347="-",ISBLANK(D347)),"",(K347-T347)/U347),"")</f>
        <v/>
      </c>
      <c r="X347">
        <f>IFERROR(IF(OR(E347="-",ISBLANK(E347)),"",(L347-T347)/U347),"")</f>
        <v/>
      </c>
      <c r="Y347">
        <f>IFERROR(IF(OR(F347="-",ISBLANK(F347)),"",(M347-T347)/U347),"")</f>
        <v/>
      </c>
      <c r="Z347">
        <f>IFERROR(IF(OR(G347="-",ISBLANK(G347)),"",(N347-T347)/U347),"")</f>
        <v/>
      </c>
      <c r="AA347">
        <f>IF(MAX(MAX(V347:Z347),ABS(MIN(V347:Z347)))=ABS(MIN(V347:Z347)),MIN(V347:Z347),MAX(V347:Z347))</f>
        <v/>
      </c>
      <c r="AB347">
        <f>IFERROR(V144+MATCH(AA347,V347:Z347,0)-1,"")</f>
        <v/>
      </c>
      <c r="AC347">
        <f>IF(AB347&lt;&gt;"",IF(S347=AB347,"Low",IF(AB347=Q347,"High","")),"")</f>
        <v/>
      </c>
      <c r="AE347">
        <f>IF(ISNUMBER(MATCH("N/A",J347:N347,0)),"",IFERROR((5 * SUMPRODUCT(J144:N144,J347:N347) - PRODUCT(SUM(J144:N144),SUM(J347:N347))) / ((5 * SUM((J144^2)+(K144^2)+(L144^2)+(M144^2)+(N144^2))) - SUM(J144:N144)^2),""))</f>
        <v/>
      </c>
      <c r="AF347">
        <f>IFERROR(CORREL(J144:N144,J347:N347),"")</f>
        <v/>
      </c>
      <c r="AZ347">
        <f>IF(Q347=S347,0,1)</f>
        <v/>
      </c>
      <c r="BA347">
        <f>IF(AZ347=1,IF(Q347="","",IF(Q347=N144,"Yes","No")),"")</f>
        <v/>
      </c>
      <c r="BB347">
        <f>IF(BA347="Yes",P347,"")</f>
        <v/>
      </c>
      <c r="BC347">
        <f>IF(AZ347=1,IF(S347="","",IF(S347=N144,"Yes","No")),"")</f>
        <v/>
      </c>
      <c r="BD347">
        <f>IF(BC347="Yes",R347,"")</f>
        <v/>
      </c>
      <c r="BE347">
        <f>IFERROR(IF(SIGN(AE347)=1,"Increasing",IF(SIGN(AE347)=-1,"Decreasing","")),"")</f>
        <v/>
      </c>
      <c r="BF347">
        <f>IF(OR(AND(BE347="Increasing",BA347="Yes"),AND(BE347="Decreasing",BC347="Yes")),"Yes","No")</f>
        <v/>
      </c>
      <c r="BG347">
        <f>IF(I347="pos_trend","Yes","No")</f>
        <v/>
      </c>
      <c r="BH347">
        <f>IF(AF347&lt;&gt;"",IF(ABS(AF347)&gt;0.8,"Yes","No"),"")</f>
        <v/>
      </c>
    </row>
    <row r="348" spans="1:60">
      <c s="1" r="A348" t="n">
        <v>19</v>
      </c>
      <c r="B348" t="s">
        <v>937</v>
      </c>
      <c r="C348" t="s">
        <v>2246</v>
      </c>
      <c r="D348" t="s">
        <v>2367</v>
      </c>
      <c r="E348" t="s">
        <v>2368</v>
      </c>
      <c r="F348" t="s">
        <v>2369</v>
      </c>
      <c r="G348" t="s">
        <v>1211</v>
      </c>
      <c r="H348" t="s"/>
      <c r="I348">
        <f>IF(AND(K348&gt; J348, L348&gt; K348, M348&gt; L348, N348&gt; M348), "pos_trend", IF(AND(K348&lt; J348, L348&lt; K348, M348&lt; L348, N348&lt; M348), "neg_trend", "N/A"))</f>
        <v/>
      </c>
      <c r="J348">
        <f>IFERROR(IF(TRIM(C348)="-", "N/A", IF(RIGHT(C348,1)=")",IF(RIGHT(C348,2)="T)",-1000000000000*VALUE(MID(C348,2,LEN(C348)-3)),IF(RIGHT(C348,2)="M)",-1000000*VALUE(MID(C348,2,LEN(C348)-3)),IF(RIGHT(C348,2)="B)",-1000000000*VALUE(MID(C348,2,LEN(C348)-3)),IF(RIGHT(C348,2)="k)",-1000*VALUE(MID(C348,2,LEN(C348)-3)),VALUE(SUBSTITUTE(C348,",","")))))),IF(RIGHT(C348,1)="T",1000000000000*VALUE(LEFT(C348,LEN(C348)-1)),IF(RIGHT(C348,1)="M",1000000*VALUE(LEFT(C348,LEN(C348)-1)),IF(RIGHT(C348,1)="B",1000000000*VALUE(LEFT(C348,LEN(C348)-1)),IF(RIGHT(C348,1)="%",0.01*VALUE(LEFT(C348,LEN(C348)-1)),IF(RIGHT(C348,1)="k",1000*VALUE(LEFT(C348,LEN(C348)-1)),VALUE(SUBSTITUTE(C348,",",""))))))))),"N/A")</f>
        <v/>
      </c>
      <c r="K348">
        <f>IFERROR(IF(TRIM(D348)="-", "N/A", IF(RIGHT(D348,1)=")",IF(RIGHT(D348,2)="T)",-1000000000000*VALUE(MID(D348,2,LEN(D348)-3)),IF(RIGHT(D348,2)="M)",-1000000*VALUE(MID(D348,2,LEN(D348)-3)),IF(RIGHT(D348,2)="B)",-1000000000*VALUE(MID(D348,2,LEN(D348)-3)),IF(RIGHT(D348,2)="k)",-1000*VALUE(MID(D348,2,LEN(D348)-3)),VALUE(SUBSTITUTE(D348,",","")))))),IF(RIGHT(D348,1)="T",1000000000000*VALUE(LEFT(D348,LEN(D348)-1)),IF(RIGHT(D348,1)="M",1000000*VALUE(LEFT(D348,LEN(D348)-1)),IF(RIGHT(D348,1)="B",1000000000*VALUE(LEFT(D348,LEN(D348)-1)),IF(RIGHT(D348,1)="%",0.01*VALUE(LEFT(D348,LEN(D348)-1)),IF(RIGHT(D348,1)="k",1000*VALUE(LEFT(D348,LEN(D348)-1)),VALUE(SUBSTITUTE(D348,",",""))))))))),"N/A")</f>
        <v/>
      </c>
      <c r="L348">
        <f>IFERROR(IF(TRIM(E348)="-", "N/A", IF(RIGHT(E348,1)=")",IF(RIGHT(E348,2)="T)",-1000000000000*VALUE(MID(E348,2,LEN(E348)-3)),IF(RIGHT(E348,2)="M)",-1000000*VALUE(MID(E348,2,LEN(E348)-3)),IF(RIGHT(E348,2)="B)",-1000000000*VALUE(MID(E348,2,LEN(E348)-3)),IF(RIGHT(E348,2)="k)",-1000*VALUE(MID(E348,2,LEN(E348)-3)),VALUE(SUBSTITUTE(E348,",","")))))),IF(RIGHT(E348,1)="T",1000000000000*VALUE(LEFT(E348,LEN(E348)-1)),IF(RIGHT(E348,1)="M",1000000*VALUE(LEFT(E348,LEN(E348)-1)),IF(RIGHT(E348,1)="B",1000000000*VALUE(LEFT(E348,LEN(E348)-1)),IF(RIGHT(E348,1)="%",0.01*VALUE(LEFT(E348,LEN(E348)-1)),IF(RIGHT(E348,1)="k",1000*VALUE(LEFT(E348,LEN(E348)-1)),VALUE(SUBSTITUTE(E348,",",""))))))))),"N/A")</f>
        <v/>
      </c>
      <c r="M348">
        <f>IFERROR(IF(TRIM(F348)="-", "N/A", IF(RIGHT(F348,1)=")",IF(RIGHT(F348,2)="T)",-1000000000000*VALUE(MID(F348,2,LEN(F348)-3)),IF(RIGHT(F348,2)="M)",-1000000*VALUE(MID(F348,2,LEN(F348)-3)),IF(RIGHT(F348,2)="B)",-1000000000*VALUE(MID(F348,2,LEN(F348)-3)),IF(RIGHT(F348,2)="k)",-1000*VALUE(MID(F348,2,LEN(F348)-3)),VALUE(SUBSTITUTE(F348,",","")))))),IF(RIGHT(F348,1)="T",1000000000000*VALUE(LEFT(F348,LEN(F348)-1)),IF(RIGHT(F348,1)="M",1000000*VALUE(LEFT(F348,LEN(F348)-1)),IF(RIGHT(F348,1)="B",1000000000*VALUE(LEFT(F348,LEN(F348)-1)),IF(RIGHT(F348,1)="%",0.01*VALUE(LEFT(F348,LEN(F348)-1)),IF(RIGHT(F348,1)="k",1000*VALUE(LEFT(F348,LEN(F348)-1)),VALUE(SUBSTITUTE(F348,",",""))))))))),"N/A")</f>
        <v/>
      </c>
      <c r="N348">
        <f>IFERROR(IF(TRIM(G348)="-", "N/A", IF(RIGHT(G348,1)=")",IF(RIGHT(G348,2)="T)",-1000000000000*VALUE(MID(G348,2,LEN(G348)-3)),IF(RIGHT(G348,2)="M)",-1000000*VALUE(MID(G348,2,LEN(G348)-3)),IF(RIGHT(G348,2)="B)",-1000000000*VALUE(MID(G348,2,LEN(G348)-3)),IF(RIGHT(G348,2)="k)",-1000*VALUE(MID(G348,2,LEN(G348)-3)),VALUE(SUBSTITUTE(G348,",","")))))),IF(RIGHT(G348,1)="T",1000000000000*VALUE(LEFT(G348,LEN(G348)-1)),IF(RIGHT(G348,1)="M",1000000*VALUE(LEFT(G348,LEN(G348)-1)),IF(RIGHT(G348,1)="B",1000000000*VALUE(LEFT(G348,LEN(G348)-1)),IF(RIGHT(G348,1)="%",0.01*VALUE(LEFT(G348,LEN(G348)-1)),IF(RIGHT(G348,1)="k",1000*VALUE(LEFT(G348,LEN(G348)-1)),VALUE(SUBSTITUTE(G348,",",""))))))))),"N/A")</f>
        <v/>
      </c>
      <c r="P348">
        <f>MAX(J348:N348)</f>
        <v/>
      </c>
      <c r="Q348">
        <f>IFERROR(J144+MATCH(P348,J348:N348,0)-1,"")</f>
        <v/>
      </c>
      <c r="R348">
        <f>IF(Q348="","",MIN(J348:N348))</f>
        <v/>
      </c>
      <c r="S348">
        <f>IFERROR(J144+MATCH(R348,J348:N348,0)-1,"")</f>
        <v/>
      </c>
      <c r="T348">
        <f>IFERROR(AVERAGE(J348:N348),"")</f>
        <v/>
      </c>
      <c r="U348">
        <f>IFERROR(STDEV(J348:N348),"")</f>
        <v/>
      </c>
      <c r="V348">
        <f>IFERROR(IF(C348="-","",IF(ISBLANK(B348),"",IF(OR(ISNUMBER(FIND("Growth",B348)),ISNUMBER(FIND("Margin",B348))),"",(J348-T348)/U348))),"")</f>
        <v/>
      </c>
      <c r="W348">
        <f>IFERROR(IF(OR(D348="-",ISBLANK(D348)),"",(K348-T348)/U348),"")</f>
        <v/>
      </c>
      <c r="X348">
        <f>IFERROR(IF(OR(E348="-",ISBLANK(E348)),"",(L348-T348)/U348),"")</f>
        <v/>
      </c>
      <c r="Y348">
        <f>IFERROR(IF(OR(F348="-",ISBLANK(F348)),"",(M348-T348)/U348),"")</f>
        <v/>
      </c>
      <c r="Z348">
        <f>IFERROR(IF(OR(G348="-",ISBLANK(G348)),"",(N348-T348)/U348),"")</f>
        <v/>
      </c>
      <c r="AA348">
        <f>IF(MAX(MAX(V348:Z348),ABS(MIN(V348:Z348)))=ABS(MIN(V348:Z348)),MIN(V348:Z348),MAX(V348:Z348))</f>
        <v/>
      </c>
      <c r="AB348">
        <f>IFERROR(V144+MATCH(AA348,V348:Z348,0)-1,"")</f>
        <v/>
      </c>
      <c r="AC348">
        <f>IF(AB348&lt;&gt;"",IF(S348=AB348,"Low",IF(AB348=Q348,"High","")),"")</f>
        <v/>
      </c>
      <c r="AE348">
        <f>IF(ISNUMBER(MATCH("N/A",J348:N348,0)),"",IFERROR((5 * SUMPRODUCT(J144:N144,J348:N348) - PRODUCT(SUM(J144:N144),SUM(J348:N348))) / ((5 * SUM((J144^2)+(K144^2)+(L144^2)+(M144^2)+(N144^2))) - SUM(J144:N144)^2),""))</f>
        <v/>
      </c>
      <c r="AF348">
        <f>IFERROR(CORREL(J144:N144,J348:N348),"")</f>
        <v/>
      </c>
      <c r="AZ348">
        <f>IF(Q348=S348,0,1)</f>
        <v/>
      </c>
      <c r="BA348">
        <f>IF(AZ348=1,IF(Q348="","",IF(Q348=N144,"Yes","No")),"")</f>
        <v/>
      </c>
      <c r="BB348">
        <f>IF(BA348="Yes",P348,"")</f>
        <v/>
      </c>
      <c r="BC348">
        <f>IF(AZ348=1,IF(S348="","",IF(S348=N144,"Yes","No")),"")</f>
        <v/>
      </c>
      <c r="BD348">
        <f>IF(BC348="Yes",R348,"")</f>
        <v/>
      </c>
      <c r="BE348">
        <f>IFERROR(IF(SIGN(AE348)=1,"Increasing",IF(SIGN(AE348)=-1,"Decreasing","")),"")</f>
        <v/>
      </c>
      <c r="BF348">
        <f>IF(OR(AND(BE348="Increasing",BA348="Yes"),AND(BE348="Decreasing",BC348="Yes")),"Yes","No")</f>
        <v/>
      </c>
      <c r="BG348">
        <f>IF(I348="pos_trend","Yes","No")</f>
        <v/>
      </c>
      <c r="BH348">
        <f>IF(AF348&lt;&gt;"",IF(ABS(AF348)&gt;0.8,"Yes","No"),"")</f>
        <v/>
      </c>
    </row>
    <row r="349" spans="1:60">
      <c s="1" r="A349" t="n">
        <v>20</v>
      </c>
      <c r="B349" t="s">
        <v>939</v>
      </c>
      <c r="C349" t="s">
        <v>698</v>
      </c>
      <c r="D349" t="s">
        <v>698</v>
      </c>
      <c r="E349" t="s">
        <v>698</v>
      </c>
      <c r="F349" t="s">
        <v>698</v>
      </c>
      <c r="G349" t="s">
        <v>698</v>
      </c>
      <c r="H349" t="s"/>
      <c r="I349">
        <f>IF(AND(K349&gt; J349, L349&gt; K349, M349&gt; L349, N349&gt; M349), "pos_trend", IF(AND(K349&lt; J349, L349&lt; K349, M349&lt; L349, N349&lt; M349), "neg_trend", "N/A"))</f>
        <v/>
      </c>
      <c r="J349">
        <f>IFERROR(IF(TRIM(C349)="-", "N/A", IF(RIGHT(C349,1)=")",IF(RIGHT(C349,2)="T)",-1000000000000*VALUE(MID(C349,2,LEN(C349)-3)),IF(RIGHT(C349,2)="M)",-1000000*VALUE(MID(C349,2,LEN(C349)-3)),IF(RIGHT(C349,2)="B)",-1000000000*VALUE(MID(C349,2,LEN(C349)-3)),IF(RIGHT(C349,2)="k)",-1000*VALUE(MID(C349,2,LEN(C349)-3)),VALUE(SUBSTITUTE(C349,",","")))))),IF(RIGHT(C349,1)="T",1000000000000*VALUE(LEFT(C349,LEN(C349)-1)),IF(RIGHT(C349,1)="M",1000000*VALUE(LEFT(C349,LEN(C349)-1)),IF(RIGHT(C349,1)="B",1000000000*VALUE(LEFT(C349,LEN(C349)-1)),IF(RIGHT(C349,1)="%",0.01*VALUE(LEFT(C349,LEN(C349)-1)),IF(RIGHT(C349,1)="k",1000*VALUE(LEFT(C349,LEN(C349)-1)),VALUE(SUBSTITUTE(C349,",",""))))))))),"N/A")</f>
        <v/>
      </c>
      <c r="K349">
        <f>IFERROR(IF(TRIM(D349)="-", "N/A", IF(RIGHT(D349,1)=")",IF(RIGHT(D349,2)="T)",-1000000000000*VALUE(MID(D349,2,LEN(D349)-3)),IF(RIGHT(D349,2)="M)",-1000000*VALUE(MID(D349,2,LEN(D349)-3)),IF(RIGHT(D349,2)="B)",-1000000000*VALUE(MID(D349,2,LEN(D349)-3)),IF(RIGHT(D349,2)="k)",-1000*VALUE(MID(D349,2,LEN(D349)-3)),VALUE(SUBSTITUTE(D349,",","")))))),IF(RIGHT(D349,1)="T",1000000000000*VALUE(LEFT(D349,LEN(D349)-1)),IF(RIGHT(D349,1)="M",1000000*VALUE(LEFT(D349,LEN(D349)-1)),IF(RIGHT(D349,1)="B",1000000000*VALUE(LEFT(D349,LEN(D349)-1)),IF(RIGHT(D349,1)="%",0.01*VALUE(LEFT(D349,LEN(D349)-1)),IF(RIGHT(D349,1)="k",1000*VALUE(LEFT(D349,LEN(D349)-1)),VALUE(SUBSTITUTE(D349,",",""))))))))),"N/A")</f>
        <v/>
      </c>
      <c r="L349">
        <f>IFERROR(IF(TRIM(E349)="-", "N/A", IF(RIGHT(E349,1)=")",IF(RIGHT(E349,2)="T)",-1000000000000*VALUE(MID(E349,2,LEN(E349)-3)),IF(RIGHT(E349,2)="M)",-1000000*VALUE(MID(E349,2,LEN(E349)-3)),IF(RIGHT(E349,2)="B)",-1000000000*VALUE(MID(E349,2,LEN(E349)-3)),IF(RIGHT(E349,2)="k)",-1000*VALUE(MID(E349,2,LEN(E349)-3)),VALUE(SUBSTITUTE(E349,",","")))))),IF(RIGHT(E349,1)="T",1000000000000*VALUE(LEFT(E349,LEN(E349)-1)),IF(RIGHT(E349,1)="M",1000000*VALUE(LEFT(E349,LEN(E349)-1)),IF(RIGHT(E349,1)="B",1000000000*VALUE(LEFT(E349,LEN(E349)-1)),IF(RIGHT(E349,1)="%",0.01*VALUE(LEFT(E349,LEN(E349)-1)),IF(RIGHT(E349,1)="k",1000*VALUE(LEFT(E349,LEN(E349)-1)),VALUE(SUBSTITUTE(E349,",",""))))))))),"N/A")</f>
        <v/>
      </c>
      <c r="M349">
        <f>IFERROR(IF(TRIM(F349)="-", "N/A", IF(RIGHT(F349,1)=")",IF(RIGHT(F349,2)="T)",-1000000000000*VALUE(MID(F349,2,LEN(F349)-3)),IF(RIGHT(F349,2)="M)",-1000000*VALUE(MID(F349,2,LEN(F349)-3)),IF(RIGHT(F349,2)="B)",-1000000000*VALUE(MID(F349,2,LEN(F349)-3)),IF(RIGHT(F349,2)="k)",-1000*VALUE(MID(F349,2,LEN(F349)-3)),VALUE(SUBSTITUTE(F349,",","")))))),IF(RIGHT(F349,1)="T",1000000000000*VALUE(LEFT(F349,LEN(F349)-1)),IF(RIGHT(F349,1)="M",1000000*VALUE(LEFT(F349,LEN(F349)-1)),IF(RIGHT(F349,1)="B",1000000000*VALUE(LEFT(F349,LEN(F349)-1)),IF(RIGHT(F349,1)="%",0.01*VALUE(LEFT(F349,LEN(F349)-1)),IF(RIGHT(F349,1)="k",1000*VALUE(LEFT(F349,LEN(F349)-1)),VALUE(SUBSTITUTE(F349,",",""))))))))),"N/A")</f>
        <v/>
      </c>
      <c r="N349">
        <f>IFERROR(IF(TRIM(G349)="-", "N/A", IF(RIGHT(G349,1)=")",IF(RIGHT(G349,2)="T)",-1000000000000*VALUE(MID(G349,2,LEN(G349)-3)),IF(RIGHT(G349,2)="M)",-1000000*VALUE(MID(G349,2,LEN(G349)-3)),IF(RIGHT(G349,2)="B)",-1000000000*VALUE(MID(G349,2,LEN(G349)-3)),IF(RIGHT(G349,2)="k)",-1000*VALUE(MID(G349,2,LEN(G349)-3)),VALUE(SUBSTITUTE(G349,",","")))))),IF(RIGHT(G349,1)="T",1000000000000*VALUE(LEFT(G349,LEN(G349)-1)),IF(RIGHT(G349,1)="M",1000000*VALUE(LEFT(G349,LEN(G349)-1)),IF(RIGHT(G349,1)="B",1000000000*VALUE(LEFT(G349,LEN(G349)-1)),IF(RIGHT(G349,1)="%",0.01*VALUE(LEFT(G349,LEN(G349)-1)),IF(RIGHT(G349,1)="k",1000*VALUE(LEFT(G349,LEN(G349)-1)),VALUE(SUBSTITUTE(G349,",",""))))))))),"N/A")</f>
        <v/>
      </c>
      <c r="P349">
        <f>MAX(J349:N349)</f>
        <v/>
      </c>
      <c r="Q349">
        <f>IFERROR(J144+MATCH(P349,J349:N349,0)-1,"")</f>
        <v/>
      </c>
      <c r="R349">
        <f>IF(Q349="","",MIN(J349:N349))</f>
        <v/>
      </c>
      <c r="S349">
        <f>IFERROR(J144+MATCH(R349,J349:N349,0)-1,"")</f>
        <v/>
      </c>
      <c r="T349">
        <f>IFERROR(AVERAGE(J349:N349),"")</f>
        <v/>
      </c>
      <c r="U349">
        <f>IFERROR(STDEV(J349:N349),"")</f>
        <v/>
      </c>
      <c r="V349">
        <f>IFERROR(IF(C349="-","",IF(ISBLANK(B349),"",IF(OR(ISNUMBER(FIND("Growth",B349)),ISNUMBER(FIND("Margin",B349))),"",(J349-T349)/U349))),"")</f>
        <v/>
      </c>
      <c r="W349">
        <f>IFERROR(IF(OR(D349="-",ISBLANK(D349)),"",(K349-T349)/U349),"")</f>
        <v/>
      </c>
      <c r="X349">
        <f>IFERROR(IF(OR(E349="-",ISBLANK(E349)),"",(L349-T349)/U349),"")</f>
        <v/>
      </c>
      <c r="Y349">
        <f>IFERROR(IF(OR(F349="-",ISBLANK(F349)),"",(M349-T349)/U349),"")</f>
        <v/>
      </c>
      <c r="Z349">
        <f>IFERROR(IF(OR(G349="-",ISBLANK(G349)),"",(N349-T349)/U349),"")</f>
        <v/>
      </c>
      <c r="AA349">
        <f>IF(MAX(MAX(V349:Z349),ABS(MIN(V349:Z349)))=ABS(MIN(V349:Z349)),MIN(V349:Z349),MAX(V349:Z349))</f>
        <v/>
      </c>
      <c r="AB349">
        <f>IFERROR(V144+MATCH(AA349,V349:Z349,0)-1,"")</f>
        <v/>
      </c>
      <c r="AC349">
        <f>IF(AB349&lt;&gt;"",IF(S349=AB349,"Low",IF(AB349=Q349,"High","")),"")</f>
        <v/>
      </c>
      <c r="AE349">
        <f>IF(ISNUMBER(MATCH("N/A",J349:N349,0)),"",IFERROR((5 * SUMPRODUCT(J144:N144,J349:N349) - PRODUCT(SUM(J144:N144),SUM(J349:N349))) / ((5 * SUM((J144^2)+(K144^2)+(L144^2)+(M144^2)+(N144^2))) - SUM(J144:N144)^2),""))</f>
        <v/>
      </c>
      <c r="AF349">
        <f>IFERROR(CORREL(J144:N144,J349:N349),"")</f>
        <v/>
      </c>
      <c r="AZ349">
        <f>IF(Q349=S349,0,1)</f>
        <v/>
      </c>
      <c r="BA349">
        <f>IF(AZ349=1,IF(Q349="","",IF(Q349=N144,"Yes","No")),"")</f>
        <v/>
      </c>
      <c r="BB349">
        <f>IF(BA349="Yes",P349,"")</f>
        <v/>
      </c>
      <c r="BC349">
        <f>IF(AZ349=1,IF(S349="","",IF(S349=N144,"Yes","No")),"")</f>
        <v/>
      </c>
      <c r="BD349">
        <f>IF(BC349="Yes",R349,"")</f>
        <v/>
      </c>
      <c r="BE349">
        <f>IFERROR(IF(SIGN(AE349)=1,"Increasing",IF(SIGN(AE349)=-1,"Decreasing","")),"")</f>
        <v/>
      </c>
      <c r="BF349">
        <f>IF(OR(AND(BE349="Increasing",BA349="Yes"),AND(BE349="Decreasing",BC349="Yes")),"Yes","No")</f>
        <v/>
      </c>
      <c r="BG349">
        <f>IF(I349="pos_trend","Yes","No")</f>
        <v/>
      </c>
      <c r="BH349">
        <f>IF(AF349&lt;&gt;"",IF(ABS(AF349)&gt;0.8,"Yes","No"),"")</f>
        <v/>
      </c>
    </row>
    <row r="350" spans="1:60">
      <c s="1" r="A350" t="n">
        <v>21</v>
      </c>
      <c r="B350" t="s">
        <v>940</v>
      </c>
      <c r="C350" t="s">
        <v>2370</v>
      </c>
      <c r="D350" t="s">
        <v>2371</v>
      </c>
      <c r="E350" t="s">
        <v>2372</v>
      </c>
      <c r="F350" t="s">
        <v>2373</v>
      </c>
      <c r="G350" t="s">
        <v>2374</v>
      </c>
      <c r="H350" t="s"/>
      <c r="I350">
        <f>IF(AND(K350&gt; J350, L350&gt; K350, M350&gt; L350, N350&gt; M350), "pos_trend", IF(AND(K350&lt; J350, L350&lt; K350, M350&lt; L350, N350&lt; M350), "neg_trend", "N/A"))</f>
        <v/>
      </c>
      <c r="J350">
        <f>IFERROR(IF(TRIM(C350)="-", "N/A", IF(RIGHT(C350,1)=")",IF(RIGHT(C350,2)="T)",-1000000000000*VALUE(MID(C350,2,LEN(C350)-3)),IF(RIGHT(C350,2)="M)",-1000000*VALUE(MID(C350,2,LEN(C350)-3)),IF(RIGHT(C350,2)="B)",-1000000000*VALUE(MID(C350,2,LEN(C350)-3)),IF(RIGHT(C350,2)="k)",-1000*VALUE(MID(C350,2,LEN(C350)-3)),VALUE(SUBSTITUTE(C350,",","")))))),IF(RIGHT(C350,1)="T",1000000000000*VALUE(LEFT(C350,LEN(C350)-1)),IF(RIGHT(C350,1)="M",1000000*VALUE(LEFT(C350,LEN(C350)-1)),IF(RIGHT(C350,1)="B",1000000000*VALUE(LEFT(C350,LEN(C350)-1)),IF(RIGHT(C350,1)="%",0.01*VALUE(LEFT(C350,LEN(C350)-1)),IF(RIGHT(C350,1)="k",1000*VALUE(LEFT(C350,LEN(C350)-1)),VALUE(SUBSTITUTE(C350,",",""))))))))),"N/A")</f>
        <v/>
      </c>
      <c r="K350">
        <f>IFERROR(IF(TRIM(D350)="-", "N/A", IF(RIGHT(D350,1)=")",IF(RIGHT(D350,2)="T)",-1000000000000*VALUE(MID(D350,2,LEN(D350)-3)),IF(RIGHT(D350,2)="M)",-1000000*VALUE(MID(D350,2,LEN(D350)-3)),IF(RIGHT(D350,2)="B)",-1000000000*VALUE(MID(D350,2,LEN(D350)-3)),IF(RIGHT(D350,2)="k)",-1000*VALUE(MID(D350,2,LEN(D350)-3)),VALUE(SUBSTITUTE(D350,",","")))))),IF(RIGHT(D350,1)="T",1000000000000*VALUE(LEFT(D350,LEN(D350)-1)),IF(RIGHT(D350,1)="M",1000000*VALUE(LEFT(D350,LEN(D350)-1)),IF(RIGHT(D350,1)="B",1000000000*VALUE(LEFT(D350,LEN(D350)-1)),IF(RIGHT(D350,1)="%",0.01*VALUE(LEFT(D350,LEN(D350)-1)),IF(RIGHT(D350,1)="k",1000*VALUE(LEFT(D350,LEN(D350)-1)),VALUE(SUBSTITUTE(D350,",",""))))))))),"N/A")</f>
        <v/>
      </c>
      <c r="L350">
        <f>IFERROR(IF(TRIM(E350)="-", "N/A", IF(RIGHT(E350,1)=")",IF(RIGHT(E350,2)="T)",-1000000000000*VALUE(MID(E350,2,LEN(E350)-3)),IF(RIGHT(E350,2)="M)",-1000000*VALUE(MID(E350,2,LEN(E350)-3)),IF(RIGHT(E350,2)="B)",-1000000000*VALUE(MID(E350,2,LEN(E350)-3)),IF(RIGHT(E350,2)="k)",-1000*VALUE(MID(E350,2,LEN(E350)-3)),VALUE(SUBSTITUTE(E350,",","")))))),IF(RIGHT(E350,1)="T",1000000000000*VALUE(LEFT(E350,LEN(E350)-1)),IF(RIGHT(E350,1)="M",1000000*VALUE(LEFT(E350,LEN(E350)-1)),IF(RIGHT(E350,1)="B",1000000000*VALUE(LEFT(E350,LEN(E350)-1)),IF(RIGHT(E350,1)="%",0.01*VALUE(LEFT(E350,LEN(E350)-1)),IF(RIGHT(E350,1)="k",1000*VALUE(LEFT(E350,LEN(E350)-1)),VALUE(SUBSTITUTE(E350,",",""))))))))),"N/A")</f>
        <v/>
      </c>
      <c r="M350">
        <f>IFERROR(IF(TRIM(F350)="-", "N/A", IF(RIGHT(F350,1)=")",IF(RIGHT(F350,2)="T)",-1000000000000*VALUE(MID(F350,2,LEN(F350)-3)),IF(RIGHT(F350,2)="M)",-1000000*VALUE(MID(F350,2,LEN(F350)-3)),IF(RIGHT(F350,2)="B)",-1000000000*VALUE(MID(F350,2,LEN(F350)-3)),IF(RIGHT(F350,2)="k)",-1000*VALUE(MID(F350,2,LEN(F350)-3)),VALUE(SUBSTITUTE(F350,",","")))))),IF(RIGHT(F350,1)="T",1000000000000*VALUE(LEFT(F350,LEN(F350)-1)),IF(RIGHT(F350,1)="M",1000000*VALUE(LEFT(F350,LEN(F350)-1)),IF(RIGHT(F350,1)="B",1000000000*VALUE(LEFT(F350,LEN(F350)-1)),IF(RIGHT(F350,1)="%",0.01*VALUE(LEFT(F350,LEN(F350)-1)),IF(RIGHT(F350,1)="k",1000*VALUE(LEFT(F350,LEN(F350)-1)),VALUE(SUBSTITUTE(F350,",",""))))))))),"N/A")</f>
        <v/>
      </c>
      <c r="N350">
        <f>IFERROR(IF(TRIM(G350)="-", "N/A", IF(RIGHT(G350,1)=")",IF(RIGHT(G350,2)="T)",-1000000000000*VALUE(MID(G350,2,LEN(G350)-3)),IF(RIGHT(G350,2)="M)",-1000000*VALUE(MID(G350,2,LEN(G350)-3)),IF(RIGHT(G350,2)="B)",-1000000000*VALUE(MID(G350,2,LEN(G350)-3)),IF(RIGHT(G350,2)="k)",-1000*VALUE(MID(G350,2,LEN(G350)-3)),VALUE(SUBSTITUTE(G350,",","")))))),IF(RIGHT(G350,1)="T",1000000000000*VALUE(LEFT(G350,LEN(G350)-1)),IF(RIGHT(G350,1)="M",1000000*VALUE(LEFT(G350,LEN(G350)-1)),IF(RIGHT(G350,1)="B",1000000000*VALUE(LEFT(G350,LEN(G350)-1)),IF(RIGHT(G350,1)="%",0.01*VALUE(LEFT(G350,LEN(G350)-1)),IF(RIGHT(G350,1)="k",1000*VALUE(LEFT(G350,LEN(G350)-1)),VALUE(SUBSTITUTE(G350,",",""))))))))),"N/A")</f>
        <v/>
      </c>
      <c r="P350">
        <f>MAX(J350:N350)</f>
        <v/>
      </c>
      <c r="Q350">
        <f>IFERROR(J144+MATCH(P350,J350:N350,0)-1,"")</f>
        <v/>
      </c>
      <c r="R350">
        <f>IF(Q350="","",MIN(J350:N350))</f>
        <v/>
      </c>
      <c r="S350">
        <f>IFERROR(J144+MATCH(R350,J350:N350,0)-1,"")</f>
        <v/>
      </c>
      <c r="T350">
        <f>IFERROR(AVERAGE(J350:N350),"")</f>
        <v/>
      </c>
      <c r="U350">
        <f>IFERROR(STDEV(J350:N350),"")</f>
        <v/>
      </c>
      <c r="V350">
        <f>IFERROR(IF(C350="-","",IF(ISBLANK(B350),"",IF(OR(ISNUMBER(FIND("Growth",B350)),ISNUMBER(FIND("Margin",B350))),"",(J350-T350)/U350))),"")</f>
        <v/>
      </c>
      <c r="W350">
        <f>IFERROR(IF(OR(D350="-",ISBLANK(D350)),"",(K350-T350)/U350),"")</f>
        <v/>
      </c>
      <c r="X350">
        <f>IFERROR(IF(OR(E350="-",ISBLANK(E350)),"",(L350-T350)/U350),"")</f>
        <v/>
      </c>
      <c r="Y350">
        <f>IFERROR(IF(OR(F350="-",ISBLANK(F350)),"",(M350-T350)/U350),"")</f>
        <v/>
      </c>
      <c r="Z350">
        <f>IFERROR(IF(OR(G350="-",ISBLANK(G350)),"",(N350-T350)/U350),"")</f>
        <v/>
      </c>
      <c r="AA350">
        <f>IF(MAX(MAX(V350:Z350),ABS(MIN(V350:Z350)))=ABS(MIN(V350:Z350)),MIN(V350:Z350),MAX(V350:Z350))</f>
        <v/>
      </c>
      <c r="AB350">
        <f>IFERROR(V144+MATCH(AA350,V350:Z350,0)-1,"")</f>
        <v/>
      </c>
      <c r="AC350">
        <f>IF(AB350&lt;&gt;"",IF(S350=AB350,"Low",IF(AB350=Q350,"High","")),"")</f>
        <v/>
      </c>
      <c r="AE350">
        <f>IF(ISNUMBER(MATCH("N/A",J350:N350,0)),"",IFERROR((5 * SUMPRODUCT(J144:N144,J350:N350) - PRODUCT(SUM(J144:N144),SUM(J350:N350))) / ((5 * SUM((J144^2)+(K144^2)+(L144^2)+(M144^2)+(N144^2))) - SUM(J144:N144)^2),""))</f>
        <v/>
      </c>
      <c r="AF350">
        <f>IFERROR(CORREL(J144:N144,J350:N350),"")</f>
        <v/>
      </c>
      <c r="AZ350">
        <f>IF(Q350=S350,0,1)</f>
        <v/>
      </c>
      <c r="BA350">
        <f>IF(AZ350=1,IF(Q350="","",IF(Q350=N144,"Yes","No")),"")</f>
        <v/>
      </c>
      <c r="BB350">
        <f>IF(BA350="Yes",P350,"")</f>
        <v/>
      </c>
      <c r="BC350">
        <f>IF(AZ350=1,IF(S350="","",IF(S350=N144,"Yes","No")),"")</f>
        <v/>
      </c>
      <c r="BD350">
        <f>IF(BC350="Yes",R350,"")</f>
        <v/>
      </c>
      <c r="BE350">
        <f>IFERROR(IF(SIGN(AE350)=1,"Increasing",IF(SIGN(AE350)=-1,"Decreasing","")),"")</f>
        <v/>
      </c>
      <c r="BF350">
        <f>IF(OR(AND(BE350="Increasing",BA350="Yes"),AND(BE350="Decreasing",BC350="Yes")),"Yes","No")</f>
        <v/>
      </c>
      <c r="BG350">
        <f>IF(I350="pos_trend","Yes","No")</f>
        <v/>
      </c>
      <c r="BH350">
        <f>IF(AF350&lt;&gt;"",IF(ABS(AF350)&gt;0.8,"Yes","No"),"")</f>
        <v/>
      </c>
    </row>
    <row r="351" spans="1:60">
      <c s="1" r="A351" t="n">
        <v>22</v>
      </c>
      <c r="B351" t="s">
        <v>946</v>
      </c>
      <c r="C351" t="s">
        <v>2375</v>
      </c>
      <c r="D351" t="s">
        <v>2376</v>
      </c>
      <c r="E351" t="s">
        <v>473</v>
      </c>
      <c r="F351" t="s">
        <v>2377</v>
      </c>
      <c r="G351" t="s">
        <v>2378</v>
      </c>
      <c r="H351" t="s"/>
      <c r="I351">
        <f>IF(AND(K351&gt; J351, L351&gt; K351, M351&gt; L351, N351&gt; M351), "pos_trend", IF(AND(K351&lt; J351, L351&lt; K351, M351&lt; L351, N351&lt; M351), "neg_trend", "N/A"))</f>
        <v/>
      </c>
      <c r="J351">
        <f>IFERROR(IF(TRIM(C351)="-", "N/A", IF(RIGHT(C351,1)=")",IF(RIGHT(C351,2)="T)",-1000000000000*VALUE(MID(C351,2,LEN(C351)-3)),IF(RIGHT(C351,2)="M)",-1000000*VALUE(MID(C351,2,LEN(C351)-3)),IF(RIGHT(C351,2)="B)",-1000000000*VALUE(MID(C351,2,LEN(C351)-3)),IF(RIGHT(C351,2)="k)",-1000*VALUE(MID(C351,2,LEN(C351)-3)),VALUE(SUBSTITUTE(C351,",","")))))),IF(RIGHT(C351,1)="T",1000000000000*VALUE(LEFT(C351,LEN(C351)-1)),IF(RIGHT(C351,1)="M",1000000*VALUE(LEFT(C351,LEN(C351)-1)),IF(RIGHT(C351,1)="B",1000000000*VALUE(LEFT(C351,LEN(C351)-1)),IF(RIGHT(C351,1)="%",0.01*VALUE(LEFT(C351,LEN(C351)-1)),IF(RIGHT(C351,1)="k",1000*VALUE(LEFT(C351,LEN(C351)-1)),VALUE(SUBSTITUTE(C351,",",""))))))))),"N/A")</f>
        <v/>
      </c>
      <c r="K351">
        <f>IFERROR(IF(TRIM(D351)="-", "N/A", IF(RIGHT(D351,1)=")",IF(RIGHT(D351,2)="T)",-1000000000000*VALUE(MID(D351,2,LEN(D351)-3)),IF(RIGHT(D351,2)="M)",-1000000*VALUE(MID(D351,2,LEN(D351)-3)),IF(RIGHT(D351,2)="B)",-1000000000*VALUE(MID(D351,2,LEN(D351)-3)),IF(RIGHT(D351,2)="k)",-1000*VALUE(MID(D351,2,LEN(D351)-3)),VALUE(SUBSTITUTE(D351,",","")))))),IF(RIGHT(D351,1)="T",1000000000000*VALUE(LEFT(D351,LEN(D351)-1)),IF(RIGHT(D351,1)="M",1000000*VALUE(LEFT(D351,LEN(D351)-1)),IF(RIGHT(D351,1)="B",1000000000*VALUE(LEFT(D351,LEN(D351)-1)),IF(RIGHT(D351,1)="%",0.01*VALUE(LEFT(D351,LEN(D351)-1)),IF(RIGHT(D351,1)="k",1000*VALUE(LEFT(D351,LEN(D351)-1)),VALUE(SUBSTITUTE(D351,",",""))))))))),"N/A")</f>
        <v/>
      </c>
      <c r="L351">
        <f>IFERROR(IF(TRIM(E351)="-", "N/A", IF(RIGHT(E351,1)=")",IF(RIGHT(E351,2)="T)",-1000000000000*VALUE(MID(E351,2,LEN(E351)-3)),IF(RIGHT(E351,2)="M)",-1000000*VALUE(MID(E351,2,LEN(E351)-3)),IF(RIGHT(E351,2)="B)",-1000000000*VALUE(MID(E351,2,LEN(E351)-3)),IF(RIGHT(E351,2)="k)",-1000*VALUE(MID(E351,2,LEN(E351)-3)),VALUE(SUBSTITUTE(E351,",","")))))),IF(RIGHT(E351,1)="T",1000000000000*VALUE(LEFT(E351,LEN(E351)-1)),IF(RIGHT(E351,1)="M",1000000*VALUE(LEFT(E351,LEN(E351)-1)),IF(RIGHT(E351,1)="B",1000000000*VALUE(LEFT(E351,LEN(E351)-1)),IF(RIGHT(E351,1)="%",0.01*VALUE(LEFT(E351,LEN(E351)-1)),IF(RIGHT(E351,1)="k",1000*VALUE(LEFT(E351,LEN(E351)-1)),VALUE(SUBSTITUTE(E351,",",""))))))))),"N/A")</f>
        <v/>
      </c>
      <c r="M351">
        <f>IFERROR(IF(TRIM(F351)="-", "N/A", IF(RIGHT(F351,1)=")",IF(RIGHT(F351,2)="T)",-1000000000000*VALUE(MID(F351,2,LEN(F351)-3)),IF(RIGHT(F351,2)="M)",-1000000*VALUE(MID(F351,2,LEN(F351)-3)),IF(RIGHT(F351,2)="B)",-1000000000*VALUE(MID(F351,2,LEN(F351)-3)),IF(RIGHT(F351,2)="k)",-1000*VALUE(MID(F351,2,LEN(F351)-3)),VALUE(SUBSTITUTE(F351,",","")))))),IF(RIGHT(F351,1)="T",1000000000000*VALUE(LEFT(F351,LEN(F351)-1)),IF(RIGHT(F351,1)="M",1000000*VALUE(LEFT(F351,LEN(F351)-1)),IF(RIGHT(F351,1)="B",1000000000*VALUE(LEFT(F351,LEN(F351)-1)),IF(RIGHT(F351,1)="%",0.01*VALUE(LEFT(F351,LEN(F351)-1)),IF(RIGHT(F351,1)="k",1000*VALUE(LEFT(F351,LEN(F351)-1)),VALUE(SUBSTITUTE(F351,",",""))))))))),"N/A")</f>
        <v/>
      </c>
      <c r="N351">
        <f>IFERROR(IF(TRIM(G351)="-", "N/A", IF(RIGHT(G351,1)=")",IF(RIGHT(G351,2)="T)",-1000000000000*VALUE(MID(G351,2,LEN(G351)-3)),IF(RIGHT(G351,2)="M)",-1000000*VALUE(MID(G351,2,LEN(G351)-3)),IF(RIGHT(G351,2)="B)",-1000000000*VALUE(MID(G351,2,LEN(G351)-3)),IF(RIGHT(G351,2)="k)",-1000*VALUE(MID(G351,2,LEN(G351)-3)),VALUE(SUBSTITUTE(G351,",","")))))),IF(RIGHT(G351,1)="T",1000000000000*VALUE(LEFT(G351,LEN(G351)-1)),IF(RIGHT(G351,1)="M",1000000*VALUE(LEFT(G351,LEN(G351)-1)),IF(RIGHT(G351,1)="B",1000000000*VALUE(LEFT(G351,LEN(G351)-1)),IF(RIGHT(G351,1)="%",0.01*VALUE(LEFT(G351,LEN(G351)-1)),IF(RIGHT(G351,1)="k",1000*VALUE(LEFT(G351,LEN(G351)-1)),VALUE(SUBSTITUTE(G351,",",""))))))))),"N/A")</f>
        <v/>
      </c>
      <c r="P351">
        <f>MAX(J351:N351)</f>
        <v/>
      </c>
      <c r="Q351">
        <f>IFERROR(J144+MATCH(P351,J351:N351,0)-1,"")</f>
        <v/>
      </c>
      <c r="R351">
        <f>IF(Q351="","",MIN(J351:N351))</f>
        <v/>
      </c>
      <c r="S351">
        <f>IFERROR(J144+MATCH(R351,J351:N351,0)-1,"")</f>
        <v/>
      </c>
      <c r="T351">
        <f>IFERROR(AVERAGE(J351:N351),"")</f>
        <v/>
      </c>
      <c r="U351">
        <f>IFERROR(STDEV(J351:N351),"")</f>
        <v/>
      </c>
      <c r="V351">
        <f>IFERROR(IF(C351="-","",IF(ISBLANK(B351),"",IF(OR(ISNUMBER(FIND("Growth",B351)),ISNUMBER(FIND("Margin",B351))),"",(J351-T351)/U351))),"")</f>
        <v/>
      </c>
      <c r="W351">
        <f>IFERROR(IF(OR(D351="-",ISBLANK(D351)),"",(K351-T351)/U351),"")</f>
        <v/>
      </c>
      <c r="X351">
        <f>IFERROR(IF(OR(E351="-",ISBLANK(E351)),"",(L351-T351)/U351),"")</f>
        <v/>
      </c>
      <c r="Y351">
        <f>IFERROR(IF(OR(F351="-",ISBLANK(F351)),"",(M351-T351)/U351),"")</f>
        <v/>
      </c>
      <c r="Z351">
        <f>IFERROR(IF(OR(G351="-",ISBLANK(G351)),"",(N351-T351)/U351),"")</f>
        <v/>
      </c>
      <c r="AA351">
        <f>IF(MAX(MAX(V351:Z351),ABS(MIN(V351:Z351)))=ABS(MIN(V351:Z351)),MIN(V351:Z351),MAX(V351:Z351))</f>
        <v/>
      </c>
      <c r="AB351">
        <f>IFERROR(V144+MATCH(AA351,V351:Z351,0)-1,"")</f>
        <v/>
      </c>
      <c r="AC351">
        <f>IF(AB351&lt;&gt;"",IF(S351=AB351,"Low",IF(AB351=Q351,"High","")),"")</f>
        <v/>
      </c>
      <c r="AE351">
        <f>IF(ISNUMBER(MATCH("N/A",J351:N351,0)),"",IFERROR((5 * SUMPRODUCT(J144:N144,J351:N351) - PRODUCT(SUM(J144:N144),SUM(J351:N351))) / ((5 * SUM((J144^2)+(K144^2)+(L144^2)+(M144^2)+(N144^2))) - SUM(J144:N144)^2),""))</f>
        <v/>
      </c>
      <c r="AF351">
        <f>IFERROR(CORREL(J144:N144,J351:N351),"")</f>
        <v/>
      </c>
      <c r="AZ351">
        <f>IF(Q351=S351,0,1)</f>
        <v/>
      </c>
      <c r="BA351">
        <f>IF(AZ351=1,IF(Q351="","",IF(Q351=N144,"Yes","No")),"")</f>
        <v/>
      </c>
      <c r="BB351">
        <f>IF(BA351="Yes",P351,"")</f>
        <v/>
      </c>
      <c r="BC351">
        <f>IF(AZ351=1,IF(S351="","",IF(S351=N144,"Yes","No")),"")</f>
        <v/>
      </c>
      <c r="BD351">
        <f>IF(BC351="Yes",R351,"")</f>
        <v/>
      </c>
      <c r="BE351">
        <f>IFERROR(IF(SIGN(AE351)=1,"Increasing",IF(SIGN(AE351)=-1,"Decreasing","")),"")</f>
        <v/>
      </c>
      <c r="BF351">
        <f>IF(OR(AND(BE351="Increasing",BA351="Yes"),AND(BE351="Decreasing",BC351="Yes")),"Yes","No")</f>
        <v/>
      </c>
      <c r="BG351">
        <f>IF(I351="pos_trend","Yes","No")</f>
        <v/>
      </c>
      <c r="BH351">
        <f>IF(AF351&lt;&gt;"",IF(ABS(AF351)&gt;0.8,"Yes","No"),"")</f>
        <v/>
      </c>
    </row>
    <row r="352" spans="1:60">
      <c s="1" r="A352" t="n">
        <v>23</v>
      </c>
      <c r="B352" t="s">
        <v>952</v>
      </c>
      <c r="C352" t="s">
        <v>264</v>
      </c>
      <c r="D352" t="s">
        <v>2379</v>
      </c>
      <c r="E352" t="s">
        <v>2380</v>
      </c>
      <c r="F352" t="s">
        <v>2381</v>
      </c>
      <c r="G352" t="s">
        <v>2382</v>
      </c>
      <c r="H352" t="s"/>
      <c r="I352">
        <f>IF(AND(K352&gt; J352, L352&gt; K352, M352&gt; L352, N352&gt; M352), "pos_trend", IF(AND(K352&lt; J352, L352&lt; K352, M352&lt; L352, N352&lt; M352), "neg_trend", "N/A"))</f>
        <v/>
      </c>
      <c r="J352">
        <f>IFERROR(IF(TRIM(C352)="-", "N/A", IF(RIGHT(C352,1)=")",IF(RIGHT(C352,2)="T)",-1000000000000*VALUE(MID(C352,2,LEN(C352)-3)),IF(RIGHT(C352,2)="M)",-1000000*VALUE(MID(C352,2,LEN(C352)-3)),IF(RIGHT(C352,2)="B)",-1000000000*VALUE(MID(C352,2,LEN(C352)-3)),IF(RIGHT(C352,2)="k)",-1000*VALUE(MID(C352,2,LEN(C352)-3)),VALUE(SUBSTITUTE(C352,",","")))))),IF(RIGHT(C352,1)="T",1000000000000*VALUE(LEFT(C352,LEN(C352)-1)),IF(RIGHT(C352,1)="M",1000000*VALUE(LEFT(C352,LEN(C352)-1)),IF(RIGHT(C352,1)="B",1000000000*VALUE(LEFT(C352,LEN(C352)-1)),IF(RIGHT(C352,1)="%",0.01*VALUE(LEFT(C352,LEN(C352)-1)),IF(RIGHT(C352,1)="k",1000*VALUE(LEFT(C352,LEN(C352)-1)),VALUE(SUBSTITUTE(C352,",",""))))))))),"N/A")</f>
        <v/>
      </c>
      <c r="K352">
        <f>IFERROR(IF(TRIM(D352)="-", "N/A", IF(RIGHT(D352,1)=")",IF(RIGHT(D352,2)="T)",-1000000000000*VALUE(MID(D352,2,LEN(D352)-3)),IF(RIGHT(D352,2)="M)",-1000000*VALUE(MID(D352,2,LEN(D352)-3)),IF(RIGHT(D352,2)="B)",-1000000000*VALUE(MID(D352,2,LEN(D352)-3)),IF(RIGHT(D352,2)="k)",-1000*VALUE(MID(D352,2,LEN(D352)-3)),VALUE(SUBSTITUTE(D352,",","")))))),IF(RIGHT(D352,1)="T",1000000000000*VALUE(LEFT(D352,LEN(D352)-1)),IF(RIGHT(D352,1)="M",1000000*VALUE(LEFT(D352,LEN(D352)-1)),IF(RIGHT(D352,1)="B",1000000000*VALUE(LEFT(D352,LEN(D352)-1)),IF(RIGHT(D352,1)="%",0.01*VALUE(LEFT(D352,LEN(D352)-1)),IF(RIGHT(D352,1)="k",1000*VALUE(LEFT(D352,LEN(D352)-1)),VALUE(SUBSTITUTE(D352,",",""))))))))),"N/A")</f>
        <v/>
      </c>
      <c r="L352">
        <f>IFERROR(IF(TRIM(E352)="-", "N/A", IF(RIGHT(E352,1)=")",IF(RIGHT(E352,2)="T)",-1000000000000*VALUE(MID(E352,2,LEN(E352)-3)),IF(RIGHT(E352,2)="M)",-1000000*VALUE(MID(E352,2,LEN(E352)-3)),IF(RIGHT(E352,2)="B)",-1000000000*VALUE(MID(E352,2,LEN(E352)-3)),IF(RIGHT(E352,2)="k)",-1000*VALUE(MID(E352,2,LEN(E352)-3)),VALUE(SUBSTITUTE(E352,",","")))))),IF(RIGHT(E352,1)="T",1000000000000*VALUE(LEFT(E352,LEN(E352)-1)),IF(RIGHT(E352,1)="M",1000000*VALUE(LEFT(E352,LEN(E352)-1)),IF(RIGHT(E352,1)="B",1000000000*VALUE(LEFT(E352,LEN(E352)-1)),IF(RIGHT(E352,1)="%",0.01*VALUE(LEFT(E352,LEN(E352)-1)),IF(RIGHT(E352,1)="k",1000*VALUE(LEFT(E352,LEN(E352)-1)),VALUE(SUBSTITUTE(E352,",",""))))))))),"N/A")</f>
        <v/>
      </c>
      <c r="M352">
        <f>IFERROR(IF(TRIM(F352)="-", "N/A", IF(RIGHT(F352,1)=")",IF(RIGHT(F352,2)="T)",-1000000000000*VALUE(MID(F352,2,LEN(F352)-3)),IF(RIGHT(F352,2)="M)",-1000000*VALUE(MID(F352,2,LEN(F352)-3)),IF(RIGHT(F352,2)="B)",-1000000000*VALUE(MID(F352,2,LEN(F352)-3)),IF(RIGHT(F352,2)="k)",-1000*VALUE(MID(F352,2,LEN(F352)-3)),VALUE(SUBSTITUTE(F352,",","")))))),IF(RIGHT(F352,1)="T",1000000000000*VALUE(LEFT(F352,LEN(F352)-1)),IF(RIGHT(F352,1)="M",1000000*VALUE(LEFT(F352,LEN(F352)-1)),IF(RIGHT(F352,1)="B",1000000000*VALUE(LEFT(F352,LEN(F352)-1)),IF(RIGHT(F352,1)="%",0.01*VALUE(LEFT(F352,LEN(F352)-1)),IF(RIGHT(F352,1)="k",1000*VALUE(LEFT(F352,LEN(F352)-1)),VALUE(SUBSTITUTE(F352,",",""))))))))),"N/A")</f>
        <v/>
      </c>
      <c r="N352">
        <f>IFERROR(IF(TRIM(G352)="-", "N/A", IF(RIGHT(G352,1)=")",IF(RIGHT(G352,2)="T)",-1000000000000*VALUE(MID(G352,2,LEN(G352)-3)),IF(RIGHT(G352,2)="M)",-1000000*VALUE(MID(G352,2,LEN(G352)-3)),IF(RIGHT(G352,2)="B)",-1000000000*VALUE(MID(G352,2,LEN(G352)-3)),IF(RIGHT(G352,2)="k)",-1000*VALUE(MID(G352,2,LEN(G352)-3)),VALUE(SUBSTITUTE(G352,",","")))))),IF(RIGHT(G352,1)="T",1000000000000*VALUE(LEFT(G352,LEN(G352)-1)),IF(RIGHT(G352,1)="M",1000000*VALUE(LEFT(G352,LEN(G352)-1)),IF(RIGHT(G352,1)="B",1000000000*VALUE(LEFT(G352,LEN(G352)-1)),IF(RIGHT(G352,1)="%",0.01*VALUE(LEFT(G352,LEN(G352)-1)),IF(RIGHT(G352,1)="k",1000*VALUE(LEFT(G352,LEN(G352)-1)),VALUE(SUBSTITUTE(G352,",",""))))))))),"N/A")</f>
        <v/>
      </c>
      <c r="P352">
        <f>MAX(J352:N352)</f>
        <v/>
      </c>
      <c r="Q352">
        <f>IFERROR(J144+MATCH(P352,J352:N352,0)-1,"")</f>
        <v/>
      </c>
      <c r="R352">
        <f>IF(Q352="","",MIN(J352:N352))</f>
        <v/>
      </c>
      <c r="S352">
        <f>IFERROR(J144+MATCH(R352,J352:N352,0)-1,"")</f>
        <v/>
      </c>
      <c r="T352">
        <f>IFERROR(AVERAGE(J352:N352),"")</f>
        <v/>
      </c>
      <c r="U352">
        <f>IFERROR(STDEV(J352:N352),"")</f>
        <v/>
      </c>
      <c r="V352">
        <f>IFERROR(IF(C352="-","",IF(ISBLANK(B352),"",IF(OR(ISNUMBER(FIND("Growth",B352)),ISNUMBER(FIND("Margin",B352))),"",(J352-T352)/U352))),"")</f>
        <v/>
      </c>
      <c r="W352">
        <f>IFERROR(IF(OR(D352="-",ISBLANK(D352)),"",(K352-T352)/U352),"")</f>
        <v/>
      </c>
      <c r="X352">
        <f>IFERROR(IF(OR(E352="-",ISBLANK(E352)),"",(L352-T352)/U352),"")</f>
        <v/>
      </c>
      <c r="Y352">
        <f>IFERROR(IF(OR(F352="-",ISBLANK(F352)),"",(M352-T352)/U352),"")</f>
        <v/>
      </c>
      <c r="Z352">
        <f>IFERROR(IF(OR(G352="-",ISBLANK(G352)),"",(N352-T352)/U352),"")</f>
        <v/>
      </c>
      <c r="AA352">
        <f>IF(MAX(MAX(V352:Z352),ABS(MIN(V352:Z352)))=ABS(MIN(V352:Z352)),MIN(V352:Z352),MAX(V352:Z352))</f>
        <v/>
      </c>
      <c r="AB352">
        <f>IFERROR(V144+MATCH(AA352,V352:Z352,0)-1,"")</f>
        <v/>
      </c>
      <c r="AC352">
        <f>IF(AB352&lt;&gt;"",IF(S352=AB352,"Low",IF(AB352=Q352,"High","")),"")</f>
        <v/>
      </c>
      <c r="AE352">
        <f>IF(ISNUMBER(MATCH("N/A",J352:N352,0)),"",IFERROR((5 * SUMPRODUCT(J144:N144,J352:N352) - PRODUCT(SUM(J144:N144),SUM(J352:N352))) / ((5 * SUM((J144^2)+(K144^2)+(L144^2)+(M144^2)+(N144^2))) - SUM(J144:N144)^2),""))</f>
        <v/>
      </c>
      <c r="AF352">
        <f>IFERROR(CORREL(J144:N144,J352:N352),"")</f>
        <v/>
      </c>
      <c r="AZ352">
        <f>IF(Q352=S352,0,1)</f>
        <v/>
      </c>
      <c r="BA352">
        <f>IF(AZ352=1,IF(Q352="","",IF(Q352=N144,"Yes","No")),"")</f>
        <v/>
      </c>
      <c r="BB352">
        <f>IF(BA352="Yes",P352,"")</f>
        <v/>
      </c>
      <c r="BC352">
        <f>IF(AZ352=1,IF(S352="","",IF(S352=N144,"Yes","No")),"")</f>
        <v/>
      </c>
      <c r="BD352">
        <f>IF(BC352="Yes",R352,"")</f>
        <v/>
      </c>
      <c r="BE352">
        <f>IFERROR(IF(SIGN(AE352)=1,"Increasing",IF(SIGN(AE352)=-1,"Decreasing","")),"")</f>
        <v/>
      </c>
      <c r="BF352">
        <f>IF(OR(AND(BE352="Increasing",BA352="Yes"),AND(BE352="Decreasing",BC352="Yes")),"Yes","No")</f>
        <v/>
      </c>
      <c r="BG352">
        <f>IF(I352="pos_trend","Yes","No")</f>
        <v/>
      </c>
      <c r="BH352">
        <f>IF(AF352&lt;&gt;"",IF(ABS(AF352)&gt;0.8,"Yes","No"),"")</f>
        <v/>
      </c>
    </row>
    <row r="353" spans="1:60">
      <c s="1" r="A353" t="n">
        <v>24</v>
      </c>
      <c r="B353" t="s">
        <v>957</v>
      </c>
      <c r="C353" t="s">
        <v>264</v>
      </c>
      <c r="D353" t="s">
        <v>264</v>
      </c>
      <c r="E353" t="s">
        <v>264</v>
      </c>
      <c r="F353" t="s">
        <v>264</v>
      </c>
      <c r="G353" t="s">
        <v>2383</v>
      </c>
      <c r="H353" t="s"/>
      <c r="I353">
        <f>IF(AND(K353&gt; J353, L353&gt; K353, M353&gt; L353, N353&gt; M353), "pos_trend", IF(AND(K353&lt; J353, L353&lt; K353, M353&lt; L353, N353&lt; M353), "neg_trend", "N/A"))</f>
        <v/>
      </c>
      <c r="J353">
        <f>IFERROR(IF(TRIM(C353)="-", "N/A", IF(RIGHT(C353,1)=")",IF(RIGHT(C353,2)="T)",-1000000000000*VALUE(MID(C353,2,LEN(C353)-3)),IF(RIGHT(C353,2)="M)",-1000000*VALUE(MID(C353,2,LEN(C353)-3)),IF(RIGHT(C353,2)="B)",-1000000000*VALUE(MID(C353,2,LEN(C353)-3)),IF(RIGHT(C353,2)="k)",-1000*VALUE(MID(C353,2,LEN(C353)-3)),VALUE(SUBSTITUTE(C353,",","")))))),IF(RIGHT(C353,1)="T",1000000000000*VALUE(LEFT(C353,LEN(C353)-1)),IF(RIGHT(C353,1)="M",1000000*VALUE(LEFT(C353,LEN(C353)-1)),IF(RIGHT(C353,1)="B",1000000000*VALUE(LEFT(C353,LEN(C353)-1)),IF(RIGHT(C353,1)="%",0.01*VALUE(LEFT(C353,LEN(C353)-1)),IF(RIGHT(C353,1)="k",1000*VALUE(LEFT(C353,LEN(C353)-1)),VALUE(SUBSTITUTE(C353,",",""))))))))),"N/A")</f>
        <v/>
      </c>
      <c r="K353">
        <f>IFERROR(IF(TRIM(D353)="-", "N/A", IF(RIGHT(D353,1)=")",IF(RIGHT(D353,2)="T)",-1000000000000*VALUE(MID(D353,2,LEN(D353)-3)),IF(RIGHT(D353,2)="M)",-1000000*VALUE(MID(D353,2,LEN(D353)-3)),IF(RIGHT(D353,2)="B)",-1000000000*VALUE(MID(D353,2,LEN(D353)-3)),IF(RIGHT(D353,2)="k)",-1000*VALUE(MID(D353,2,LEN(D353)-3)),VALUE(SUBSTITUTE(D353,",","")))))),IF(RIGHT(D353,1)="T",1000000000000*VALUE(LEFT(D353,LEN(D353)-1)),IF(RIGHT(D353,1)="M",1000000*VALUE(LEFT(D353,LEN(D353)-1)),IF(RIGHT(D353,1)="B",1000000000*VALUE(LEFT(D353,LEN(D353)-1)),IF(RIGHT(D353,1)="%",0.01*VALUE(LEFT(D353,LEN(D353)-1)),IF(RIGHT(D353,1)="k",1000*VALUE(LEFT(D353,LEN(D353)-1)),VALUE(SUBSTITUTE(D353,",",""))))))))),"N/A")</f>
        <v/>
      </c>
      <c r="L353">
        <f>IFERROR(IF(TRIM(E353)="-", "N/A", IF(RIGHT(E353,1)=")",IF(RIGHT(E353,2)="T)",-1000000000000*VALUE(MID(E353,2,LEN(E353)-3)),IF(RIGHT(E353,2)="M)",-1000000*VALUE(MID(E353,2,LEN(E353)-3)),IF(RIGHT(E353,2)="B)",-1000000000*VALUE(MID(E353,2,LEN(E353)-3)),IF(RIGHT(E353,2)="k)",-1000*VALUE(MID(E353,2,LEN(E353)-3)),VALUE(SUBSTITUTE(E353,",","")))))),IF(RIGHT(E353,1)="T",1000000000000*VALUE(LEFT(E353,LEN(E353)-1)),IF(RIGHT(E353,1)="M",1000000*VALUE(LEFT(E353,LEN(E353)-1)),IF(RIGHT(E353,1)="B",1000000000*VALUE(LEFT(E353,LEN(E353)-1)),IF(RIGHT(E353,1)="%",0.01*VALUE(LEFT(E353,LEN(E353)-1)),IF(RIGHT(E353,1)="k",1000*VALUE(LEFT(E353,LEN(E353)-1)),VALUE(SUBSTITUTE(E353,",",""))))))))),"N/A")</f>
        <v/>
      </c>
      <c r="M353">
        <f>IFERROR(IF(TRIM(F353)="-", "N/A", IF(RIGHT(F353,1)=")",IF(RIGHT(F353,2)="T)",-1000000000000*VALUE(MID(F353,2,LEN(F353)-3)),IF(RIGHT(F353,2)="M)",-1000000*VALUE(MID(F353,2,LEN(F353)-3)),IF(RIGHT(F353,2)="B)",-1000000000*VALUE(MID(F353,2,LEN(F353)-3)),IF(RIGHT(F353,2)="k)",-1000*VALUE(MID(F353,2,LEN(F353)-3)),VALUE(SUBSTITUTE(F353,",","")))))),IF(RIGHT(F353,1)="T",1000000000000*VALUE(LEFT(F353,LEN(F353)-1)),IF(RIGHT(F353,1)="M",1000000*VALUE(LEFT(F353,LEN(F353)-1)),IF(RIGHT(F353,1)="B",1000000000*VALUE(LEFT(F353,LEN(F353)-1)),IF(RIGHT(F353,1)="%",0.01*VALUE(LEFT(F353,LEN(F353)-1)),IF(RIGHT(F353,1)="k",1000*VALUE(LEFT(F353,LEN(F353)-1)),VALUE(SUBSTITUTE(F353,",",""))))))))),"N/A")</f>
        <v/>
      </c>
      <c r="N353">
        <f>IFERROR(IF(TRIM(G353)="-", "N/A", IF(RIGHT(G353,1)=")",IF(RIGHT(G353,2)="T)",-1000000000000*VALUE(MID(G353,2,LEN(G353)-3)),IF(RIGHT(G353,2)="M)",-1000000*VALUE(MID(G353,2,LEN(G353)-3)),IF(RIGHT(G353,2)="B)",-1000000000*VALUE(MID(G353,2,LEN(G353)-3)),IF(RIGHT(G353,2)="k)",-1000*VALUE(MID(G353,2,LEN(G353)-3)),VALUE(SUBSTITUTE(G353,",","")))))),IF(RIGHT(G353,1)="T",1000000000000*VALUE(LEFT(G353,LEN(G353)-1)),IF(RIGHT(G353,1)="M",1000000*VALUE(LEFT(G353,LEN(G353)-1)),IF(RIGHT(G353,1)="B",1000000000*VALUE(LEFT(G353,LEN(G353)-1)),IF(RIGHT(G353,1)="%",0.01*VALUE(LEFT(G353,LEN(G353)-1)),IF(RIGHT(G353,1)="k",1000*VALUE(LEFT(G353,LEN(G353)-1)),VALUE(SUBSTITUTE(G353,",",""))))))))),"N/A")</f>
        <v/>
      </c>
      <c r="P353">
        <f>MAX(J353:N353)</f>
        <v/>
      </c>
      <c r="Q353">
        <f>IFERROR(J144+MATCH(P353,J353:N353,0)-1,"")</f>
        <v/>
      </c>
      <c r="R353">
        <f>IF(Q353="","",MIN(J353:N353))</f>
        <v/>
      </c>
      <c r="T353">
        <f>IFERROR(AVERAGE(J353:N353),"")</f>
        <v/>
      </c>
      <c r="U353">
        <f>IFERROR(STDEV(J353:N353),"")</f>
        <v/>
      </c>
      <c r="V353">
        <f>IFERROR(IF(C353="-","",IF(ISBLANK(B353),"",IF(OR(ISNUMBER(FIND("Growth",B353)),ISNUMBER(FIND("Margin",B353))),"",(J353-T353)/U353))),"")</f>
        <v/>
      </c>
      <c r="W353">
        <f>IFERROR(IF(OR(D353="-",ISBLANK(D353)),"",(K353-T353)/U353),"")</f>
        <v/>
      </c>
      <c r="X353">
        <f>IFERROR(IF(OR(E353="-",ISBLANK(E353)),"",(L353-T353)/U353),"")</f>
        <v/>
      </c>
      <c r="Y353">
        <f>IFERROR(IF(OR(F353="-",ISBLANK(F353)),"",(M353-T353)/U353),"")</f>
        <v/>
      </c>
      <c r="Z353">
        <f>IFERROR(IF(OR(G353="-",ISBLANK(G353)),"",(N353-T353)/U353),"")</f>
        <v/>
      </c>
      <c r="AA353">
        <f>IF(MAX(MAX(V353:Z353),ABS(MIN(V353:Z353)))=ABS(MIN(V353:Z353)),MIN(V353:Z353),MAX(V353:Z353))</f>
        <v/>
      </c>
      <c r="AB353">
        <f>IFERROR(V144+MATCH(AA353,V353:Z353,0)-1,"")</f>
        <v/>
      </c>
      <c r="AC353">
        <f>IF(S353=AB353,"Low",IF(AB353=Q353,"High",""))</f>
        <v/>
      </c>
    </row>
    <row r="354" spans="1:60">
      <c r="I354">
        <f>IF(AND(K354&gt; J354, L354&gt; K354, M354&gt; L354, N354&gt; M354), "pos_trend", IF(AND(K354&lt; J354, L354&lt; K354, M354&lt; L354, N354&lt; M354), "neg_trend", "N/A"))</f>
        <v/>
      </c>
      <c r="J354">
        <f>IFERROR(IF(TRIM(C354)="-", "N/A", IF(RIGHT(C354,1)=")",IF(RIGHT(C354,2)="T)",-1000000000000*VALUE(MID(C354,2,LEN(C354)-3)),IF(RIGHT(C354,2)="M)",-1000000*VALUE(MID(C354,2,LEN(C354)-3)),IF(RIGHT(C354,2)="B)",-1000000000*VALUE(MID(C354,2,LEN(C354)-3)),IF(RIGHT(C354,2)="k)",-1000*VALUE(MID(C354,2,LEN(C354)-3)),VALUE(SUBSTITUTE(C354,",","")))))),IF(RIGHT(C354,1)="T",1000000000000*VALUE(LEFT(C354,LEN(C354)-1)),IF(RIGHT(C354,1)="M",1000000*VALUE(LEFT(C354,LEN(C354)-1)),IF(RIGHT(C354,1)="B",1000000000*VALUE(LEFT(C354,LEN(C354)-1)),IF(RIGHT(C354,1)="%",0.01*VALUE(LEFT(C354,LEN(C354)-1)),IF(RIGHT(C354,1)="k",1000*VALUE(LEFT(C354,LEN(C354)-1)),VALUE(SUBSTITUTE(C354,",",""))))))))),"N/A")</f>
        <v/>
      </c>
      <c r="K354">
        <f>IFERROR(IF(TRIM(D354)="-", "N/A", IF(RIGHT(D354,1)=")",IF(RIGHT(D354,2)="T)",-1000000000000*VALUE(MID(D354,2,LEN(D354)-3)),IF(RIGHT(D354,2)="M)",-1000000*VALUE(MID(D354,2,LEN(D354)-3)),IF(RIGHT(D354,2)="B)",-1000000000*VALUE(MID(D354,2,LEN(D354)-3)),IF(RIGHT(D354,2)="k)",-1000*VALUE(MID(D354,2,LEN(D354)-3)),VALUE(SUBSTITUTE(D354,",","")))))),IF(RIGHT(D354,1)="T",1000000000000*VALUE(LEFT(D354,LEN(D354)-1)),IF(RIGHT(D354,1)="M",1000000*VALUE(LEFT(D354,LEN(D354)-1)),IF(RIGHT(D354,1)="B",1000000000*VALUE(LEFT(D354,LEN(D354)-1)),IF(RIGHT(D354,1)="%",0.01*VALUE(LEFT(D354,LEN(D354)-1)),IF(RIGHT(D354,1)="k",1000*VALUE(LEFT(D354,LEN(D354)-1)),VALUE(SUBSTITUTE(D354,",",""))))))))),"N/A")</f>
        <v/>
      </c>
      <c r="L354">
        <f>IFERROR(IF(TRIM(E354)="-", "N/A", IF(RIGHT(E354,1)=")",IF(RIGHT(E354,2)="T)",-1000000000000*VALUE(MID(E354,2,LEN(E354)-3)),IF(RIGHT(E354,2)="M)",-1000000*VALUE(MID(E354,2,LEN(E354)-3)),IF(RIGHT(E354,2)="B)",-1000000000*VALUE(MID(E354,2,LEN(E354)-3)),IF(RIGHT(E354,2)="k)",-1000*VALUE(MID(E354,2,LEN(E354)-3)),VALUE(SUBSTITUTE(E354,",","")))))),IF(RIGHT(E354,1)="T",1000000000000*VALUE(LEFT(E354,LEN(E354)-1)),IF(RIGHT(E354,1)="M",1000000*VALUE(LEFT(E354,LEN(E354)-1)),IF(RIGHT(E354,1)="B",1000000000*VALUE(LEFT(E354,LEN(E354)-1)),IF(RIGHT(E354,1)="%",0.01*VALUE(LEFT(E354,LEN(E354)-1)),IF(RIGHT(E354,1)="k",1000*VALUE(LEFT(E354,LEN(E354)-1)),VALUE(SUBSTITUTE(E354,",",""))))))))),"N/A")</f>
        <v/>
      </c>
      <c r="M354">
        <f>IFERROR(IF(TRIM(F354)="-", "N/A", IF(RIGHT(F354,1)=")",IF(RIGHT(F354,2)="T)",-1000000000000*VALUE(MID(F354,2,LEN(F354)-3)),IF(RIGHT(F354,2)="M)",-1000000*VALUE(MID(F354,2,LEN(F354)-3)),IF(RIGHT(F354,2)="B)",-1000000000*VALUE(MID(F354,2,LEN(F354)-3)),IF(RIGHT(F354,2)="k)",-1000*VALUE(MID(F354,2,LEN(F354)-3)),VALUE(SUBSTITUTE(F354,",","")))))),IF(RIGHT(F354,1)="T",1000000000000*VALUE(LEFT(F354,LEN(F354)-1)),IF(RIGHT(F354,1)="M",1000000*VALUE(LEFT(F354,LEN(F354)-1)),IF(RIGHT(F354,1)="B",1000000000*VALUE(LEFT(F354,LEN(F354)-1)),IF(RIGHT(F354,1)="%",0.01*VALUE(LEFT(F354,LEN(F354)-1)),IF(RIGHT(F354,1)="k",1000*VALUE(LEFT(F354,LEN(F354)-1)),VALUE(SUBSTITUTE(F354,",",""))))))))),"N/A")</f>
        <v/>
      </c>
      <c r="N354">
        <f>IFERROR(IF(TRIM(G354)="-", "N/A", IF(RIGHT(G354,1)=")",IF(RIGHT(G354,2)="T)",-1000000000000*VALUE(MID(G354,2,LEN(G354)-3)),IF(RIGHT(G354,2)="M)",-1000000*VALUE(MID(G354,2,LEN(G354)-3)),IF(RIGHT(G354,2)="B)",-1000000000*VALUE(MID(G354,2,LEN(G354)-3)),IF(RIGHT(G354,2)="k)",-1000*VALUE(MID(G354,2,LEN(G354)-3)),VALUE(SUBSTITUTE(G354,",","")))))),IF(RIGHT(G354,1)="T",1000000000000*VALUE(LEFT(G354,LEN(G354)-1)),IF(RIGHT(G354,1)="M",1000000*VALUE(LEFT(G354,LEN(G354)-1)),IF(RIGHT(G354,1)="B",1000000000*VALUE(LEFT(G354,LEN(G354)-1)),IF(RIGHT(G354,1)="%",0.01*VALUE(LEFT(G354,LEN(G354)-1)),IF(RIGHT(G354,1)="k",1000*VALUE(LEFT(G354,LEN(G354)-1)),VALUE(SUBSTITUTE(G354,",",""))))))))),"N/A")</f>
        <v/>
      </c>
      <c r="V354">
        <f>MAX(V145:V353)</f>
        <v/>
      </c>
      <c r="W354">
        <f>MAX(W145:W353)</f>
        <v/>
      </c>
      <c r="X354">
        <f>MAX(X145:X353)</f>
        <v/>
      </c>
      <c r="Y354">
        <f>MAX(Y145:Y353)</f>
        <v/>
      </c>
      <c r="Z354">
        <f>MAX(Z145:Z353)</f>
        <v/>
      </c>
    </row>
    <row r="355" spans="1:60">
      <c s="1" r="A355" t="n">
        <v>0</v>
      </c>
      <c r="B355" t="s">
        <v>2384</v>
      </c>
      <c r="C355" t="s">
        <v>2384</v>
      </c>
      <c r="I355">
        <f>IF(AND(K355&gt; J355, L355&gt; K355, M355&gt; L355, N355&gt; M355), "pos_trend", IF(AND(K355&lt; J355, L355&lt; K355, M355&lt; L355, N355&lt; M355), "neg_trend", "N/A"))</f>
        <v/>
      </c>
      <c r="J355">
        <f>IFERROR(IF(TRIM(C355)="-", "N/A", IF(RIGHT(C355,1)=")",IF(RIGHT(C355,2)="T)",-1000000000000*VALUE(MID(C355,2,LEN(C355)-3)),IF(RIGHT(C355,2)="M)",-1000000*VALUE(MID(C355,2,LEN(C355)-3)),IF(RIGHT(C355,2)="B)",-1000000000*VALUE(MID(C355,2,LEN(C355)-3)),IF(RIGHT(C355,2)="k)",-1000*VALUE(MID(C355,2,LEN(C355)-3)),VALUE(SUBSTITUTE(C355,",","")))))),IF(RIGHT(C355,1)="T",1000000000000*VALUE(LEFT(C355,LEN(C355)-1)),IF(RIGHT(C355,1)="M",1000000*VALUE(LEFT(C355,LEN(C355)-1)),IF(RIGHT(C355,1)="B",1000000000*VALUE(LEFT(C355,LEN(C355)-1)),IF(RIGHT(C355,1)="%",0.01*VALUE(LEFT(C355,LEN(C355)-1)),IF(RIGHT(C355,1)="k",1000*VALUE(LEFT(C355,LEN(C355)-1)),VALUE(SUBSTITUTE(C355,",",""))))))))),"N/A")</f>
        <v/>
      </c>
      <c r="K355">
        <f>IFERROR(IF(TRIM(D355)="-", "N/A", IF(RIGHT(D355,1)=")",IF(RIGHT(D355,2)="T)",-1000000000000*VALUE(MID(D355,2,LEN(D355)-3)),IF(RIGHT(D355,2)="M)",-1000000*VALUE(MID(D355,2,LEN(D355)-3)),IF(RIGHT(D355,2)="B)",-1000000000*VALUE(MID(D355,2,LEN(D355)-3)),IF(RIGHT(D355,2)="k)",-1000*VALUE(MID(D355,2,LEN(D355)-3)),VALUE(SUBSTITUTE(D355,",","")))))),IF(RIGHT(D355,1)="T",1000000000000*VALUE(LEFT(D355,LEN(D355)-1)),IF(RIGHT(D355,1)="M",1000000*VALUE(LEFT(D355,LEN(D355)-1)),IF(RIGHT(D355,1)="B",1000000000*VALUE(LEFT(D355,LEN(D355)-1)),IF(RIGHT(D355,1)="%",0.01*VALUE(LEFT(D355,LEN(D355)-1)),IF(RIGHT(D355,1)="k",1000*VALUE(LEFT(D355,LEN(D355)-1)),VALUE(SUBSTITUTE(D355,",",""))))))))),"N/A")</f>
        <v/>
      </c>
      <c r="L355">
        <f>IFERROR(IF(TRIM(E355)="-", "N/A", IF(RIGHT(E355,1)=")",IF(RIGHT(E355,2)="T)",-1000000000000*VALUE(MID(E355,2,LEN(E355)-3)),IF(RIGHT(E355,2)="M)",-1000000*VALUE(MID(E355,2,LEN(E355)-3)),IF(RIGHT(E355,2)="B)",-1000000000*VALUE(MID(E355,2,LEN(E355)-3)),IF(RIGHT(E355,2)="k)",-1000*VALUE(MID(E355,2,LEN(E355)-3)),VALUE(SUBSTITUTE(E355,",","")))))),IF(RIGHT(E355,1)="T",1000000000000*VALUE(LEFT(E355,LEN(E355)-1)),IF(RIGHT(E355,1)="M",1000000*VALUE(LEFT(E355,LEN(E355)-1)),IF(RIGHT(E355,1)="B",1000000000*VALUE(LEFT(E355,LEN(E355)-1)),IF(RIGHT(E355,1)="%",0.01*VALUE(LEFT(E355,LEN(E355)-1)),IF(RIGHT(E355,1)="k",1000*VALUE(LEFT(E355,LEN(E355)-1)),VALUE(SUBSTITUTE(E355,",",""))))))))),"N/A")</f>
        <v/>
      </c>
      <c r="M355">
        <f>IFERROR(IF(TRIM(F355)="-", "N/A", IF(RIGHT(F355,1)=")",IF(RIGHT(F355,2)="T)",-1000000000000*VALUE(MID(F355,2,LEN(F355)-3)),IF(RIGHT(F355,2)="M)",-1000000*VALUE(MID(F355,2,LEN(F355)-3)),IF(RIGHT(F355,2)="B)",-1000000000*VALUE(MID(F355,2,LEN(F355)-3)),IF(RIGHT(F355,2)="k)",-1000*VALUE(MID(F355,2,LEN(F355)-3)),VALUE(SUBSTITUTE(F355,",","")))))),IF(RIGHT(F355,1)="T",1000000000000*VALUE(LEFT(F355,LEN(F355)-1)),IF(RIGHT(F355,1)="M",1000000*VALUE(LEFT(F355,LEN(F355)-1)),IF(RIGHT(F355,1)="B",1000000000*VALUE(LEFT(F355,LEN(F355)-1)),IF(RIGHT(F355,1)="%",0.01*VALUE(LEFT(F355,LEN(F355)-1)),IF(RIGHT(F355,1)="k",1000*VALUE(LEFT(F355,LEN(F355)-1)),VALUE(SUBSTITUTE(F355,",",""))))))))),"N/A")</f>
        <v/>
      </c>
      <c r="N355">
        <f>IFERROR(IF(TRIM(G355)="-", "N/A", IF(RIGHT(G355,1)=")",IF(RIGHT(G355,2)="T)",-1000000000000*VALUE(MID(G355,2,LEN(G355)-3)),IF(RIGHT(G355,2)="M)",-1000000*VALUE(MID(G355,2,LEN(G355)-3)),IF(RIGHT(G355,2)="B)",-1000000000*VALUE(MID(G355,2,LEN(G355)-3)),IF(RIGHT(G355,2)="k)",-1000*VALUE(MID(G355,2,LEN(G355)-3)),VALUE(SUBSTITUTE(G355,",","")))))),IF(RIGHT(G355,1)="T",1000000000000*VALUE(LEFT(G355,LEN(G355)-1)),IF(RIGHT(G355,1)="M",1000000*VALUE(LEFT(G355,LEN(G355)-1)),IF(RIGHT(G355,1)="B",1000000000*VALUE(LEFT(G355,LEN(G355)-1)),IF(RIGHT(G355,1)="%",0.01*VALUE(LEFT(G355,LEN(G355)-1)),IF(RIGHT(G355,1)="k",1000*VALUE(LEFT(G355,LEN(G355)-1)),VALUE(SUBSTITUTE(G355,",",""))))))))),"N/A")</f>
        <v/>
      </c>
      <c r="V355">
        <f>MIN(V145:V353)</f>
        <v/>
      </c>
      <c r="W355">
        <f>MIN(W145:W353)</f>
        <v/>
      </c>
      <c r="X355">
        <f>MIN(X145:X353)</f>
        <v/>
      </c>
      <c r="Y355">
        <f>MIN(Y145:Y353)</f>
        <v/>
      </c>
      <c r="Z355">
        <f>MIN(Z145:Z353)</f>
        <v/>
      </c>
    </row>
    <row r="356" spans="1:60">
      <c s="1" r="A356" t="n">
        <v>1</v>
      </c>
      <c r="B356" t="s">
        <v>2385</v>
      </c>
      <c r="C356" t="s">
        <v>2386</v>
      </c>
      <c r="I356">
        <f>IF(AND(K356&gt; J356, L356&gt; K356, M356&gt; L356, N356&gt; M356), "pos_trend", IF(AND(K356&lt; J356, L356&lt; K356, M356&lt; L356, N356&lt; M356), "neg_trend", "N/A"))</f>
        <v/>
      </c>
      <c r="J356">
        <f>IFERROR(IF(TRIM(C356)="-", "N/A", IF(RIGHT(C356,1)=")",IF(RIGHT(C356,2)="T)",-1000000000000*VALUE(MID(C356,2,LEN(C356)-3)),IF(RIGHT(C356,2)="M)",-1000000*VALUE(MID(C356,2,LEN(C356)-3)),IF(RIGHT(C356,2)="B)",-1000000000*VALUE(MID(C356,2,LEN(C356)-3)),IF(RIGHT(C356,2)="k)",-1000*VALUE(MID(C356,2,LEN(C356)-3)),VALUE(SUBSTITUTE(C356,",","")))))),IF(RIGHT(C356,1)="T",1000000000000*VALUE(LEFT(C356,LEN(C356)-1)),IF(RIGHT(C356,1)="M",1000000*VALUE(LEFT(C356,LEN(C356)-1)),IF(RIGHT(C356,1)="B",1000000000*VALUE(LEFT(C356,LEN(C356)-1)),IF(RIGHT(C356,1)="%",0.01*VALUE(LEFT(C356,LEN(C356)-1)),IF(RIGHT(C356,1)="k",1000*VALUE(LEFT(C356,LEN(C356)-1)),VALUE(SUBSTITUTE(C356,",",""))))))))),"N/A")</f>
        <v/>
      </c>
      <c r="K356">
        <f>IFERROR(IF(TRIM(D356)="-", "N/A", IF(RIGHT(D356,1)=")",IF(RIGHT(D356,2)="T)",-1000000000000*VALUE(MID(D356,2,LEN(D356)-3)),IF(RIGHT(D356,2)="M)",-1000000*VALUE(MID(D356,2,LEN(D356)-3)),IF(RIGHT(D356,2)="B)",-1000000000*VALUE(MID(D356,2,LEN(D356)-3)),IF(RIGHT(D356,2)="k)",-1000*VALUE(MID(D356,2,LEN(D356)-3)),VALUE(SUBSTITUTE(D356,",","")))))),IF(RIGHT(D356,1)="T",1000000000000*VALUE(LEFT(D356,LEN(D356)-1)),IF(RIGHT(D356,1)="M",1000000*VALUE(LEFT(D356,LEN(D356)-1)),IF(RIGHT(D356,1)="B",1000000000*VALUE(LEFT(D356,LEN(D356)-1)),IF(RIGHT(D356,1)="%",0.01*VALUE(LEFT(D356,LEN(D356)-1)),IF(RIGHT(D356,1)="k",1000*VALUE(LEFT(D356,LEN(D356)-1)),VALUE(SUBSTITUTE(D356,",",""))))))))),"N/A")</f>
        <v/>
      </c>
      <c r="L356">
        <f>IFERROR(IF(TRIM(E356)="-", "N/A", IF(RIGHT(E356,1)=")",IF(RIGHT(E356,2)="T)",-1000000000000*VALUE(MID(E356,2,LEN(E356)-3)),IF(RIGHT(E356,2)="M)",-1000000*VALUE(MID(E356,2,LEN(E356)-3)),IF(RIGHT(E356,2)="B)",-1000000000*VALUE(MID(E356,2,LEN(E356)-3)),IF(RIGHT(E356,2)="k)",-1000*VALUE(MID(E356,2,LEN(E356)-3)),VALUE(SUBSTITUTE(E356,",","")))))),IF(RIGHT(E356,1)="T",1000000000000*VALUE(LEFT(E356,LEN(E356)-1)),IF(RIGHT(E356,1)="M",1000000*VALUE(LEFT(E356,LEN(E356)-1)),IF(RIGHT(E356,1)="B",1000000000*VALUE(LEFT(E356,LEN(E356)-1)),IF(RIGHT(E356,1)="%",0.01*VALUE(LEFT(E356,LEN(E356)-1)),IF(RIGHT(E356,1)="k",1000*VALUE(LEFT(E356,LEN(E356)-1)),VALUE(SUBSTITUTE(E356,",",""))))))))),"N/A")</f>
        <v/>
      </c>
      <c r="M356">
        <f>IFERROR(IF(TRIM(F356)="-", "N/A", IF(RIGHT(F356,1)=")",IF(RIGHT(F356,2)="T)",-1000000000000*VALUE(MID(F356,2,LEN(F356)-3)),IF(RIGHT(F356,2)="M)",-1000000*VALUE(MID(F356,2,LEN(F356)-3)),IF(RIGHT(F356,2)="B)",-1000000000*VALUE(MID(F356,2,LEN(F356)-3)),IF(RIGHT(F356,2)="k)",-1000*VALUE(MID(F356,2,LEN(F356)-3)),VALUE(SUBSTITUTE(F356,",","")))))),IF(RIGHT(F356,1)="T",1000000000000*VALUE(LEFT(F356,LEN(F356)-1)),IF(RIGHT(F356,1)="M",1000000*VALUE(LEFT(F356,LEN(F356)-1)),IF(RIGHT(F356,1)="B",1000000000*VALUE(LEFT(F356,LEN(F356)-1)),IF(RIGHT(F356,1)="%",0.01*VALUE(LEFT(F356,LEN(F356)-1)),IF(RIGHT(F356,1)="k",1000*VALUE(LEFT(F356,LEN(F356)-1)),VALUE(SUBSTITUTE(F356,",",""))))))))),"N/A")</f>
        <v/>
      </c>
      <c r="N356">
        <f>IFERROR(IF(TRIM(G356)="-", "N/A", IF(RIGHT(G356,1)=")",IF(RIGHT(G356,2)="T)",-1000000000000*VALUE(MID(G356,2,LEN(G356)-3)),IF(RIGHT(G356,2)="M)",-1000000*VALUE(MID(G356,2,LEN(G356)-3)),IF(RIGHT(G356,2)="B)",-1000000000*VALUE(MID(G356,2,LEN(G356)-3)),IF(RIGHT(G356,2)="k)",-1000*VALUE(MID(G356,2,LEN(G356)-3)),VALUE(SUBSTITUTE(G356,",","")))))),IF(RIGHT(G356,1)="T",1000000000000*VALUE(LEFT(G356,LEN(G356)-1)),IF(RIGHT(G356,1)="M",1000000*VALUE(LEFT(G356,LEN(G356)-1)),IF(RIGHT(G356,1)="B",1000000000*VALUE(LEFT(G356,LEN(G356)-1)),IF(RIGHT(G356,1)="%",0.01*VALUE(LEFT(G356,LEN(G356)-1)),IF(RIGHT(G356,1)="k",1000*VALUE(LEFT(G356,LEN(G356)-1)),VALUE(SUBSTITUTE(G356,",",""))))))))),"N/A")</f>
        <v/>
      </c>
      <c r="V356">
        <f>COUNTIF(V145:V353,"&gt;1.5")</f>
        <v/>
      </c>
      <c r="W356">
        <f>COUNTIF(W145:W353,"&gt;1.5")</f>
        <v/>
      </c>
      <c r="X356">
        <f>COUNTIF(X145:X353,"&gt;1.5")</f>
        <v/>
      </c>
      <c r="Y356">
        <f>COUNTIF(Y145:Y353,"&gt;1.5")</f>
        <v/>
      </c>
      <c r="Z356">
        <f>COUNTIF(Z145:Z353,"&gt;1.5")</f>
        <v/>
      </c>
    </row>
    <row r="357" spans="1:60">
      <c s="1" r="A357" t="n">
        <v>2</v>
      </c>
      <c r="B357" t="s">
        <v>2387</v>
      </c>
      <c r="C357" t="s">
        <v>2388</v>
      </c>
      <c r="I357">
        <f>IF(AND(K357&gt; J357, L357&gt; K357, M357&gt; L357, N357&gt; M357), "pos_trend", IF(AND(K357&lt; J357, L357&lt; K357, M357&lt; L357, N357&lt; M357), "neg_trend", "N/A"))</f>
        <v/>
      </c>
      <c r="J357">
        <f>IFERROR(IF(TRIM(C357)="-", "N/A", IF(RIGHT(C357,1)=")",IF(RIGHT(C357,2)="T)",-1000000000000*VALUE(MID(C357,2,LEN(C357)-3)),IF(RIGHT(C357,2)="M)",-1000000*VALUE(MID(C357,2,LEN(C357)-3)),IF(RIGHT(C357,2)="B)",-1000000000*VALUE(MID(C357,2,LEN(C357)-3)),IF(RIGHT(C357,2)="k)",-1000*VALUE(MID(C357,2,LEN(C357)-3)),VALUE(SUBSTITUTE(C357,",","")))))),IF(RIGHT(C357,1)="T",1000000000000*VALUE(LEFT(C357,LEN(C357)-1)),IF(RIGHT(C357,1)="M",1000000*VALUE(LEFT(C357,LEN(C357)-1)),IF(RIGHT(C357,1)="B",1000000000*VALUE(LEFT(C357,LEN(C357)-1)),IF(RIGHT(C357,1)="%",0.01*VALUE(LEFT(C357,LEN(C357)-1)),IF(RIGHT(C357,1)="k",1000*VALUE(LEFT(C357,LEN(C357)-1)),VALUE(SUBSTITUTE(C357,",",""))))))))),"N/A")</f>
        <v/>
      </c>
      <c r="K357">
        <f>IFERROR(IF(TRIM(D357)="-", "N/A", IF(RIGHT(D357,1)=")",IF(RIGHT(D357,2)="T)",-1000000000000*VALUE(MID(D357,2,LEN(D357)-3)),IF(RIGHT(D357,2)="M)",-1000000*VALUE(MID(D357,2,LEN(D357)-3)),IF(RIGHT(D357,2)="B)",-1000000000*VALUE(MID(D357,2,LEN(D357)-3)),IF(RIGHT(D357,2)="k)",-1000*VALUE(MID(D357,2,LEN(D357)-3)),VALUE(SUBSTITUTE(D357,",","")))))),IF(RIGHT(D357,1)="T",1000000000000*VALUE(LEFT(D357,LEN(D357)-1)),IF(RIGHT(D357,1)="M",1000000*VALUE(LEFT(D357,LEN(D357)-1)),IF(RIGHT(D357,1)="B",1000000000*VALUE(LEFT(D357,LEN(D357)-1)),IF(RIGHT(D357,1)="%",0.01*VALUE(LEFT(D357,LEN(D357)-1)),IF(RIGHT(D357,1)="k",1000*VALUE(LEFT(D357,LEN(D357)-1)),VALUE(SUBSTITUTE(D357,",",""))))))))),"N/A")</f>
        <v/>
      </c>
      <c r="L357">
        <f>IFERROR(IF(TRIM(E357)="-", "N/A", IF(RIGHT(E357,1)=")",IF(RIGHT(E357,2)="T)",-1000000000000*VALUE(MID(E357,2,LEN(E357)-3)),IF(RIGHT(E357,2)="M)",-1000000*VALUE(MID(E357,2,LEN(E357)-3)),IF(RIGHT(E357,2)="B)",-1000000000*VALUE(MID(E357,2,LEN(E357)-3)),IF(RIGHT(E357,2)="k)",-1000*VALUE(MID(E357,2,LEN(E357)-3)),VALUE(SUBSTITUTE(E357,",","")))))),IF(RIGHT(E357,1)="T",1000000000000*VALUE(LEFT(E357,LEN(E357)-1)),IF(RIGHT(E357,1)="M",1000000*VALUE(LEFT(E357,LEN(E357)-1)),IF(RIGHT(E357,1)="B",1000000000*VALUE(LEFT(E357,LEN(E357)-1)),IF(RIGHT(E357,1)="%",0.01*VALUE(LEFT(E357,LEN(E357)-1)),IF(RIGHT(E357,1)="k",1000*VALUE(LEFT(E357,LEN(E357)-1)),VALUE(SUBSTITUTE(E357,",",""))))))))),"N/A")</f>
        <v/>
      </c>
      <c r="M357">
        <f>IFERROR(IF(TRIM(F357)="-", "N/A", IF(RIGHT(F357,1)=")",IF(RIGHT(F357,2)="T)",-1000000000000*VALUE(MID(F357,2,LEN(F357)-3)),IF(RIGHT(F357,2)="M)",-1000000*VALUE(MID(F357,2,LEN(F357)-3)),IF(RIGHT(F357,2)="B)",-1000000000*VALUE(MID(F357,2,LEN(F357)-3)),IF(RIGHT(F357,2)="k)",-1000*VALUE(MID(F357,2,LEN(F357)-3)),VALUE(SUBSTITUTE(F357,",","")))))),IF(RIGHT(F357,1)="T",1000000000000*VALUE(LEFT(F357,LEN(F357)-1)),IF(RIGHT(F357,1)="M",1000000*VALUE(LEFT(F357,LEN(F357)-1)),IF(RIGHT(F357,1)="B",1000000000*VALUE(LEFT(F357,LEN(F357)-1)),IF(RIGHT(F357,1)="%",0.01*VALUE(LEFT(F357,LEN(F357)-1)),IF(RIGHT(F357,1)="k",1000*VALUE(LEFT(F357,LEN(F357)-1)),VALUE(SUBSTITUTE(F357,",",""))))))))),"N/A")</f>
        <v/>
      </c>
      <c r="N357">
        <f>IFERROR(IF(TRIM(G357)="-", "N/A", IF(RIGHT(G357,1)=")",IF(RIGHT(G357,2)="T)",-1000000000000*VALUE(MID(G357,2,LEN(G357)-3)),IF(RIGHT(G357,2)="M)",-1000000*VALUE(MID(G357,2,LEN(G357)-3)),IF(RIGHT(G357,2)="B)",-1000000000*VALUE(MID(G357,2,LEN(G357)-3)),IF(RIGHT(G357,2)="k)",-1000*VALUE(MID(G357,2,LEN(G357)-3)),VALUE(SUBSTITUTE(G357,",","")))))),IF(RIGHT(G357,1)="T",1000000000000*VALUE(LEFT(G357,LEN(G357)-1)),IF(RIGHT(G357,1)="M",1000000*VALUE(LEFT(G357,LEN(G357)-1)),IF(RIGHT(G357,1)="B",1000000000*VALUE(LEFT(G357,LEN(G357)-1)),IF(RIGHT(G357,1)="%",0.01*VALUE(LEFT(G357,LEN(G357)-1)),IF(RIGHT(G357,1)="k",1000*VALUE(LEFT(G357,LEN(G357)-1)),VALUE(SUBSTITUTE(G357,",",""))))))))),"N/A")</f>
        <v/>
      </c>
      <c r="V357">
        <f>COUNTIF(V145:V353,"&lt;-1.5")</f>
        <v/>
      </c>
      <c r="W357">
        <f>COUNTIF(W145:W353,"&lt;-1.5")</f>
        <v/>
      </c>
      <c r="X357">
        <f>COUNTIF(X145:X353,"&lt;-1.5")</f>
        <v/>
      </c>
      <c r="Y357">
        <f>COUNTIF(Y145:Y353,"&lt;-1.5")</f>
        <v/>
      </c>
      <c r="Z357">
        <f>COUNTIF(Z145:Z353,"&lt;-1.5")</f>
        <v/>
      </c>
    </row>
    <row r="358" spans="1:60">
      <c s="1" r="A358" t="n">
        <v>3</v>
      </c>
      <c r="B358" t="s">
        <v>2389</v>
      </c>
      <c r="C358" t="s">
        <v>2390</v>
      </c>
      <c r="I358">
        <f>IF(AND(K358&gt; J358, L358&gt; K358, M358&gt; L358, N358&gt; M358), "pos_trend", IF(AND(K358&lt; J358, L358&lt; K358, M358&lt; L358, N358&lt; M358), "neg_trend", "N/A"))</f>
        <v/>
      </c>
      <c r="J358">
        <f>IFERROR(IF(TRIM(C358)="-", "N/A", IF(RIGHT(C358,1)=")",IF(RIGHT(C358,2)="T)",-1000000000000*VALUE(MID(C358,2,LEN(C358)-3)),IF(RIGHT(C358,2)="M)",-1000000*VALUE(MID(C358,2,LEN(C358)-3)),IF(RIGHT(C358,2)="B)",-1000000000*VALUE(MID(C358,2,LEN(C358)-3)),IF(RIGHT(C358,2)="k)",-1000*VALUE(MID(C358,2,LEN(C358)-3)),VALUE(SUBSTITUTE(C358,",","")))))),IF(RIGHT(C358,1)="T",1000000000000*VALUE(LEFT(C358,LEN(C358)-1)),IF(RIGHT(C358,1)="M",1000000*VALUE(LEFT(C358,LEN(C358)-1)),IF(RIGHT(C358,1)="B",1000000000*VALUE(LEFT(C358,LEN(C358)-1)),IF(RIGHT(C358,1)="%",0.01*VALUE(LEFT(C358,LEN(C358)-1)),IF(RIGHT(C358,1)="k",1000*VALUE(LEFT(C358,LEN(C358)-1)),VALUE(SUBSTITUTE(C358,",",""))))))))),"N/A")</f>
        <v/>
      </c>
      <c r="K358">
        <f>IFERROR(IF(TRIM(D358)="-", "N/A", IF(RIGHT(D358,1)=")",IF(RIGHT(D358,2)="T)",-1000000000000*VALUE(MID(D358,2,LEN(D358)-3)),IF(RIGHT(D358,2)="M)",-1000000*VALUE(MID(D358,2,LEN(D358)-3)),IF(RIGHT(D358,2)="B)",-1000000000*VALUE(MID(D358,2,LEN(D358)-3)),IF(RIGHT(D358,2)="k)",-1000*VALUE(MID(D358,2,LEN(D358)-3)),VALUE(SUBSTITUTE(D358,",","")))))),IF(RIGHT(D358,1)="T",1000000000000*VALUE(LEFT(D358,LEN(D358)-1)),IF(RIGHT(D358,1)="M",1000000*VALUE(LEFT(D358,LEN(D358)-1)),IF(RIGHT(D358,1)="B",1000000000*VALUE(LEFT(D358,LEN(D358)-1)),IF(RIGHT(D358,1)="%",0.01*VALUE(LEFT(D358,LEN(D358)-1)),IF(RIGHT(D358,1)="k",1000*VALUE(LEFT(D358,LEN(D358)-1)),VALUE(SUBSTITUTE(D358,",",""))))))))),"N/A")</f>
        <v/>
      </c>
      <c r="L358">
        <f>IFERROR(IF(TRIM(E358)="-", "N/A", IF(RIGHT(E358,1)=")",IF(RIGHT(E358,2)="T)",-1000000000000*VALUE(MID(E358,2,LEN(E358)-3)),IF(RIGHT(E358,2)="M)",-1000000*VALUE(MID(E358,2,LEN(E358)-3)),IF(RIGHT(E358,2)="B)",-1000000000*VALUE(MID(E358,2,LEN(E358)-3)),IF(RIGHT(E358,2)="k)",-1000*VALUE(MID(E358,2,LEN(E358)-3)),VALUE(SUBSTITUTE(E358,",","")))))),IF(RIGHT(E358,1)="T",1000000000000*VALUE(LEFT(E358,LEN(E358)-1)),IF(RIGHT(E358,1)="M",1000000*VALUE(LEFT(E358,LEN(E358)-1)),IF(RIGHT(E358,1)="B",1000000000*VALUE(LEFT(E358,LEN(E358)-1)),IF(RIGHT(E358,1)="%",0.01*VALUE(LEFT(E358,LEN(E358)-1)),IF(RIGHT(E358,1)="k",1000*VALUE(LEFT(E358,LEN(E358)-1)),VALUE(SUBSTITUTE(E358,",",""))))))))),"N/A")</f>
        <v/>
      </c>
      <c r="M358">
        <f>IFERROR(IF(TRIM(F358)="-", "N/A", IF(RIGHT(F358,1)=")",IF(RIGHT(F358,2)="T)",-1000000000000*VALUE(MID(F358,2,LEN(F358)-3)),IF(RIGHT(F358,2)="M)",-1000000*VALUE(MID(F358,2,LEN(F358)-3)),IF(RIGHT(F358,2)="B)",-1000000000*VALUE(MID(F358,2,LEN(F358)-3)),IF(RIGHT(F358,2)="k)",-1000*VALUE(MID(F358,2,LEN(F358)-3)),VALUE(SUBSTITUTE(F358,",","")))))),IF(RIGHT(F358,1)="T",1000000000000*VALUE(LEFT(F358,LEN(F358)-1)),IF(RIGHT(F358,1)="M",1000000*VALUE(LEFT(F358,LEN(F358)-1)),IF(RIGHT(F358,1)="B",1000000000*VALUE(LEFT(F358,LEN(F358)-1)),IF(RIGHT(F358,1)="%",0.01*VALUE(LEFT(F358,LEN(F358)-1)),IF(RIGHT(F358,1)="k",1000*VALUE(LEFT(F358,LEN(F358)-1)),VALUE(SUBSTITUTE(F358,",",""))))))))),"N/A")</f>
        <v/>
      </c>
      <c r="N358">
        <f>IFERROR(IF(TRIM(G358)="-", "N/A", IF(RIGHT(G358,1)=")",IF(RIGHT(G358,2)="T)",-1000000000000*VALUE(MID(G358,2,LEN(G358)-3)),IF(RIGHT(G358,2)="M)",-1000000*VALUE(MID(G358,2,LEN(G358)-3)),IF(RIGHT(G358,2)="B)",-1000000000*VALUE(MID(G358,2,LEN(G358)-3)),IF(RIGHT(G358,2)="k)",-1000*VALUE(MID(G358,2,LEN(G358)-3)),VALUE(SUBSTITUTE(G358,",","")))))),IF(RIGHT(G358,1)="T",1000000000000*VALUE(LEFT(G358,LEN(G358)-1)),IF(RIGHT(G358,1)="M",1000000*VALUE(LEFT(G358,LEN(G358)-1)),IF(RIGHT(G358,1)="B",1000000000*VALUE(LEFT(G358,LEN(G358)-1)),IF(RIGHT(G358,1)="%",0.01*VALUE(LEFT(G358,LEN(G358)-1)),IF(RIGHT(G358,1)="k",1000*VALUE(LEFT(G358,LEN(G358)-1)),VALUE(SUBSTITUTE(G358,",",""))))))))),"N/A")</f>
        <v/>
      </c>
      <c r="V358">
        <f>SUM(V356:V357)</f>
        <v/>
      </c>
      <c r="W358">
        <f>SUM(W356:W357)</f>
        <v/>
      </c>
      <c r="X358">
        <f>SUM(X356:X357)</f>
        <v/>
      </c>
      <c r="Y358">
        <f>SUM(Y356:Y357)</f>
        <v/>
      </c>
      <c r="Z358">
        <f>SUM(Z356:Z357)</f>
        <v/>
      </c>
    </row>
    <row r="359" spans="1:60">
      <c s="1" r="A359" t="n">
        <v>4</v>
      </c>
      <c r="B359" t="s">
        <v>2391</v>
      </c>
      <c r="C359" t="s">
        <v>2392</v>
      </c>
      <c r="I359">
        <f>IF(AND(K359&gt; J359, L359&gt; K359, M359&gt; L359, N359&gt; M359), "pos_trend", IF(AND(K359&lt; J359, L359&lt; K359, M359&lt; L359, N359&lt; M359), "neg_trend", "N/A"))</f>
        <v/>
      </c>
      <c r="J359">
        <f>IFERROR(IF(TRIM(C359)="-", "N/A", IF(RIGHT(C359,1)=")",IF(RIGHT(C359,2)="T)",-1000000000000*VALUE(MID(C359,2,LEN(C359)-3)),IF(RIGHT(C359,2)="M)",-1000000*VALUE(MID(C359,2,LEN(C359)-3)),IF(RIGHT(C359,2)="B)",-1000000000*VALUE(MID(C359,2,LEN(C359)-3)),IF(RIGHT(C359,2)="k)",-1000*VALUE(MID(C359,2,LEN(C359)-3)),VALUE(SUBSTITUTE(C359,",","")))))),IF(RIGHT(C359,1)="T",1000000000000*VALUE(LEFT(C359,LEN(C359)-1)),IF(RIGHT(C359,1)="M",1000000*VALUE(LEFT(C359,LEN(C359)-1)),IF(RIGHT(C359,1)="B",1000000000*VALUE(LEFT(C359,LEN(C359)-1)),IF(RIGHT(C359,1)="%",0.01*VALUE(LEFT(C359,LEN(C359)-1)),IF(RIGHT(C359,1)="k",1000*VALUE(LEFT(C359,LEN(C359)-1)),VALUE(SUBSTITUTE(C359,",",""))))))))),"N/A")</f>
        <v/>
      </c>
      <c r="K359">
        <f>IFERROR(IF(TRIM(D359)="-", "N/A", IF(RIGHT(D359,1)=")",IF(RIGHT(D359,2)="T)",-1000000000000*VALUE(MID(D359,2,LEN(D359)-3)),IF(RIGHT(D359,2)="M)",-1000000*VALUE(MID(D359,2,LEN(D359)-3)),IF(RIGHT(D359,2)="B)",-1000000000*VALUE(MID(D359,2,LEN(D359)-3)),IF(RIGHT(D359,2)="k)",-1000*VALUE(MID(D359,2,LEN(D359)-3)),VALUE(SUBSTITUTE(D359,",","")))))),IF(RIGHT(D359,1)="T",1000000000000*VALUE(LEFT(D359,LEN(D359)-1)),IF(RIGHT(D359,1)="M",1000000*VALUE(LEFT(D359,LEN(D359)-1)),IF(RIGHT(D359,1)="B",1000000000*VALUE(LEFT(D359,LEN(D359)-1)),IF(RIGHT(D359,1)="%",0.01*VALUE(LEFT(D359,LEN(D359)-1)),IF(RIGHT(D359,1)="k",1000*VALUE(LEFT(D359,LEN(D359)-1)),VALUE(SUBSTITUTE(D359,",",""))))))))),"N/A")</f>
        <v/>
      </c>
      <c r="L359">
        <f>IFERROR(IF(TRIM(E359)="-", "N/A", IF(RIGHT(E359,1)=")",IF(RIGHT(E359,2)="T)",-1000000000000*VALUE(MID(E359,2,LEN(E359)-3)),IF(RIGHT(E359,2)="M)",-1000000*VALUE(MID(E359,2,LEN(E359)-3)),IF(RIGHT(E359,2)="B)",-1000000000*VALUE(MID(E359,2,LEN(E359)-3)),IF(RIGHT(E359,2)="k)",-1000*VALUE(MID(E359,2,LEN(E359)-3)),VALUE(SUBSTITUTE(E359,",","")))))),IF(RIGHT(E359,1)="T",1000000000000*VALUE(LEFT(E359,LEN(E359)-1)),IF(RIGHT(E359,1)="M",1000000*VALUE(LEFT(E359,LEN(E359)-1)),IF(RIGHT(E359,1)="B",1000000000*VALUE(LEFT(E359,LEN(E359)-1)),IF(RIGHT(E359,1)="%",0.01*VALUE(LEFT(E359,LEN(E359)-1)),IF(RIGHT(E359,1)="k",1000*VALUE(LEFT(E359,LEN(E359)-1)),VALUE(SUBSTITUTE(E359,",",""))))))))),"N/A")</f>
        <v/>
      </c>
      <c r="M359">
        <f>IFERROR(IF(TRIM(F359)="-", "N/A", IF(RIGHT(F359,1)=")",IF(RIGHT(F359,2)="T)",-1000000000000*VALUE(MID(F359,2,LEN(F359)-3)),IF(RIGHT(F359,2)="M)",-1000000*VALUE(MID(F359,2,LEN(F359)-3)),IF(RIGHT(F359,2)="B)",-1000000000*VALUE(MID(F359,2,LEN(F359)-3)),IF(RIGHT(F359,2)="k)",-1000*VALUE(MID(F359,2,LEN(F359)-3)),VALUE(SUBSTITUTE(F359,",","")))))),IF(RIGHT(F359,1)="T",1000000000000*VALUE(LEFT(F359,LEN(F359)-1)),IF(RIGHT(F359,1)="M",1000000*VALUE(LEFT(F359,LEN(F359)-1)),IF(RIGHT(F359,1)="B",1000000000*VALUE(LEFT(F359,LEN(F359)-1)),IF(RIGHT(F359,1)="%",0.01*VALUE(LEFT(F359,LEN(F359)-1)),IF(RIGHT(F359,1)="k",1000*VALUE(LEFT(F359,LEN(F359)-1)),VALUE(SUBSTITUTE(F359,",",""))))))))),"N/A")</f>
        <v/>
      </c>
      <c r="N359">
        <f>IFERROR(IF(TRIM(G359)="-", "N/A", IF(RIGHT(G359,1)=")",IF(RIGHT(G359,2)="T)",-1000000000000*VALUE(MID(G359,2,LEN(G359)-3)),IF(RIGHT(G359,2)="M)",-1000000*VALUE(MID(G359,2,LEN(G359)-3)),IF(RIGHT(G359,2)="B)",-1000000000*VALUE(MID(G359,2,LEN(G359)-3)),IF(RIGHT(G359,2)="k)",-1000*VALUE(MID(G359,2,LEN(G359)-3)),VALUE(SUBSTITUTE(G359,",","")))))),IF(RIGHT(G359,1)="T",1000000000000*VALUE(LEFT(G359,LEN(G359)-1)),IF(RIGHT(G359,1)="M",1000000*VALUE(LEFT(G359,LEN(G359)-1)),IF(RIGHT(G359,1)="B",1000000000*VALUE(LEFT(G359,LEN(G359)-1)),IF(RIGHT(G359,1)="%",0.01*VALUE(LEFT(G359,LEN(G359)-1)),IF(RIGHT(G359,1)="k",1000*VALUE(LEFT(G359,LEN(G359)-1)),VALUE(SUBSTITUTE(G359,",",""))))))))),"N/A")</f>
        <v/>
      </c>
    </row>
    <row r="360" spans="1:60">
      <c s="1" r="A360" t="n">
        <v>5</v>
      </c>
      <c r="B360" t="s">
        <v>2393</v>
      </c>
      <c r="C360" t="s">
        <v>2393</v>
      </c>
      <c r="I360">
        <f>IF(AND(K360&gt; J360, L360&gt; K360, M360&gt; L360, N360&gt; M360), "pos_trend", IF(AND(K360&lt; J360, L360&lt; K360, M360&lt; L360, N360&lt; M360), "neg_trend", "N/A"))</f>
        <v/>
      </c>
      <c r="J360">
        <f>IFERROR(IF(TRIM(C360)="-", "N/A", IF(RIGHT(C360,1)=")",IF(RIGHT(C360,2)="T)",-1000000000000*VALUE(MID(C360,2,LEN(C360)-3)),IF(RIGHT(C360,2)="M)",-1000000*VALUE(MID(C360,2,LEN(C360)-3)),IF(RIGHT(C360,2)="B)",-1000000000*VALUE(MID(C360,2,LEN(C360)-3)),IF(RIGHT(C360,2)="k)",-1000*VALUE(MID(C360,2,LEN(C360)-3)),VALUE(SUBSTITUTE(C360,",","")))))),IF(RIGHT(C360,1)="T",1000000000000*VALUE(LEFT(C360,LEN(C360)-1)),IF(RIGHT(C360,1)="M",1000000*VALUE(LEFT(C360,LEN(C360)-1)),IF(RIGHT(C360,1)="B",1000000000*VALUE(LEFT(C360,LEN(C360)-1)),IF(RIGHT(C360,1)="%",0.01*VALUE(LEFT(C360,LEN(C360)-1)),IF(RIGHT(C360,1)="k",1000*VALUE(LEFT(C360,LEN(C360)-1)),VALUE(SUBSTITUTE(C360,",",""))))))))),"N/A")</f>
        <v/>
      </c>
      <c r="K360">
        <f>IFERROR(IF(TRIM(D360)="-", "N/A", IF(RIGHT(D360,1)=")",IF(RIGHT(D360,2)="T)",-1000000000000*VALUE(MID(D360,2,LEN(D360)-3)),IF(RIGHT(D360,2)="M)",-1000000*VALUE(MID(D360,2,LEN(D360)-3)),IF(RIGHT(D360,2)="B)",-1000000000*VALUE(MID(D360,2,LEN(D360)-3)),IF(RIGHT(D360,2)="k)",-1000*VALUE(MID(D360,2,LEN(D360)-3)),VALUE(SUBSTITUTE(D360,",","")))))),IF(RIGHT(D360,1)="T",1000000000000*VALUE(LEFT(D360,LEN(D360)-1)),IF(RIGHT(D360,1)="M",1000000*VALUE(LEFT(D360,LEN(D360)-1)),IF(RIGHT(D360,1)="B",1000000000*VALUE(LEFT(D360,LEN(D360)-1)),IF(RIGHT(D360,1)="%",0.01*VALUE(LEFT(D360,LEN(D360)-1)),IF(RIGHT(D360,1)="k",1000*VALUE(LEFT(D360,LEN(D360)-1)),VALUE(SUBSTITUTE(D360,",",""))))))))),"N/A")</f>
        <v/>
      </c>
      <c r="L360">
        <f>IFERROR(IF(TRIM(E360)="-", "N/A", IF(RIGHT(E360,1)=")",IF(RIGHT(E360,2)="T)",-1000000000000*VALUE(MID(E360,2,LEN(E360)-3)),IF(RIGHT(E360,2)="M)",-1000000*VALUE(MID(E360,2,LEN(E360)-3)),IF(RIGHT(E360,2)="B)",-1000000000*VALUE(MID(E360,2,LEN(E360)-3)),IF(RIGHT(E360,2)="k)",-1000*VALUE(MID(E360,2,LEN(E360)-3)),VALUE(SUBSTITUTE(E360,",","")))))),IF(RIGHT(E360,1)="T",1000000000000*VALUE(LEFT(E360,LEN(E360)-1)),IF(RIGHT(E360,1)="M",1000000*VALUE(LEFT(E360,LEN(E360)-1)),IF(RIGHT(E360,1)="B",1000000000*VALUE(LEFT(E360,LEN(E360)-1)),IF(RIGHT(E360,1)="%",0.01*VALUE(LEFT(E360,LEN(E360)-1)),IF(RIGHT(E360,1)="k",1000*VALUE(LEFT(E360,LEN(E360)-1)),VALUE(SUBSTITUTE(E360,",",""))))))))),"N/A")</f>
        <v/>
      </c>
      <c r="M360">
        <f>IFERROR(IF(TRIM(F360)="-", "N/A", IF(RIGHT(F360,1)=")",IF(RIGHT(F360,2)="T)",-1000000000000*VALUE(MID(F360,2,LEN(F360)-3)),IF(RIGHT(F360,2)="M)",-1000000*VALUE(MID(F360,2,LEN(F360)-3)),IF(RIGHT(F360,2)="B)",-1000000000*VALUE(MID(F360,2,LEN(F360)-3)),IF(RIGHT(F360,2)="k)",-1000*VALUE(MID(F360,2,LEN(F360)-3)),VALUE(SUBSTITUTE(F360,",","")))))),IF(RIGHT(F360,1)="T",1000000000000*VALUE(LEFT(F360,LEN(F360)-1)),IF(RIGHT(F360,1)="M",1000000*VALUE(LEFT(F360,LEN(F360)-1)),IF(RIGHT(F360,1)="B",1000000000*VALUE(LEFT(F360,LEN(F360)-1)),IF(RIGHT(F360,1)="%",0.01*VALUE(LEFT(F360,LEN(F360)-1)),IF(RIGHT(F360,1)="k",1000*VALUE(LEFT(F360,LEN(F360)-1)),VALUE(SUBSTITUTE(F360,",",""))))))))),"N/A")</f>
        <v/>
      </c>
      <c r="N360">
        <f>IFERROR(IF(TRIM(G360)="-", "N/A", IF(RIGHT(G360,1)=")",IF(RIGHT(G360,2)="T)",-1000000000000*VALUE(MID(G360,2,LEN(G360)-3)),IF(RIGHT(G360,2)="M)",-1000000*VALUE(MID(G360,2,LEN(G360)-3)),IF(RIGHT(G360,2)="B)",-1000000000*VALUE(MID(G360,2,LEN(G360)-3)),IF(RIGHT(G360,2)="k)",-1000*VALUE(MID(G360,2,LEN(G360)-3)),VALUE(SUBSTITUTE(G360,",","")))))),IF(RIGHT(G360,1)="T",1000000000000*VALUE(LEFT(G360,LEN(G360)-1)),IF(RIGHT(G360,1)="M",1000000*VALUE(LEFT(G360,LEN(G360)-1)),IF(RIGHT(G360,1)="B",1000000000*VALUE(LEFT(G360,LEN(G360)-1)),IF(RIGHT(G360,1)="%",0.01*VALUE(LEFT(G360,LEN(G360)-1)),IF(RIGHT(G360,1)="k",1000*VALUE(LEFT(G360,LEN(G360)-1)),VALUE(SUBSTITUTE(G360,",",""))))))))),"N/A")</f>
        <v/>
      </c>
      <c r="V360">
        <f>"Most Variable Year"</f>
        <v/>
      </c>
      <c r="X360">
        <f>V144+MATCH(MAX(V358:Z358),V358:Z358,0)-1</f>
        <v/>
      </c>
    </row>
    <row r="361" spans="1:60">
      <c r="I361">
        <f>IF(AND(K361&gt; J361, L361&gt; K361, M361&gt; L361, N361&gt; M361), "pos_trend", IF(AND(K361&lt; J361, L361&lt; K361, M361&lt; L361, N361&lt; M361), "neg_trend", "N/A"))</f>
        <v/>
      </c>
      <c r="J361">
        <f>IFERROR(IF(TRIM(C361)="-", "N/A", IF(RIGHT(C361,1)=")",IF(RIGHT(C361,2)="T)",-1000000000000*VALUE(MID(C361,2,LEN(C361)-3)),IF(RIGHT(C361,2)="M)",-1000000*VALUE(MID(C361,2,LEN(C361)-3)),IF(RIGHT(C361,2)="B)",-1000000000*VALUE(MID(C361,2,LEN(C361)-3)),IF(RIGHT(C361,2)="k)",-1000*VALUE(MID(C361,2,LEN(C361)-3)),VALUE(SUBSTITUTE(C361,",","")))))),IF(RIGHT(C361,1)="T",1000000000000*VALUE(LEFT(C361,LEN(C361)-1)),IF(RIGHT(C361,1)="M",1000000*VALUE(LEFT(C361,LEN(C361)-1)),IF(RIGHT(C361,1)="B",1000000000*VALUE(LEFT(C361,LEN(C361)-1)),IF(RIGHT(C361,1)="%",0.01*VALUE(LEFT(C361,LEN(C361)-1)),IF(RIGHT(C361,1)="k",1000*VALUE(LEFT(C361,LEN(C361)-1)),VALUE(SUBSTITUTE(C361,",",""))))))))),"N/A")</f>
        <v/>
      </c>
      <c r="K361">
        <f>IFERROR(IF(TRIM(D361)="-", "N/A", IF(RIGHT(D361,1)=")",IF(RIGHT(D361,2)="T)",-1000000000000*VALUE(MID(D361,2,LEN(D361)-3)),IF(RIGHT(D361,2)="M)",-1000000*VALUE(MID(D361,2,LEN(D361)-3)),IF(RIGHT(D361,2)="B)",-1000000000*VALUE(MID(D361,2,LEN(D361)-3)),IF(RIGHT(D361,2)="k)",-1000*VALUE(MID(D361,2,LEN(D361)-3)),VALUE(SUBSTITUTE(D361,",","")))))),IF(RIGHT(D361,1)="T",1000000000000*VALUE(LEFT(D361,LEN(D361)-1)),IF(RIGHT(D361,1)="M",1000000*VALUE(LEFT(D361,LEN(D361)-1)),IF(RIGHT(D361,1)="B",1000000000*VALUE(LEFT(D361,LEN(D361)-1)),IF(RIGHT(D361,1)="%",0.01*VALUE(LEFT(D361,LEN(D361)-1)),IF(RIGHT(D361,1)="k",1000*VALUE(LEFT(D361,LEN(D361)-1)),VALUE(SUBSTITUTE(D361,",",""))))))))),"N/A")</f>
        <v/>
      </c>
      <c r="L361">
        <f>IFERROR(IF(TRIM(E361)="-", "N/A", IF(RIGHT(E361,1)=")",IF(RIGHT(E361,2)="T)",-1000000000000*VALUE(MID(E361,2,LEN(E361)-3)),IF(RIGHT(E361,2)="M)",-1000000*VALUE(MID(E361,2,LEN(E361)-3)),IF(RIGHT(E361,2)="B)",-1000000000*VALUE(MID(E361,2,LEN(E361)-3)),IF(RIGHT(E361,2)="k)",-1000*VALUE(MID(E361,2,LEN(E361)-3)),VALUE(SUBSTITUTE(E361,",","")))))),IF(RIGHT(E361,1)="T",1000000000000*VALUE(LEFT(E361,LEN(E361)-1)),IF(RIGHT(E361,1)="M",1000000*VALUE(LEFT(E361,LEN(E361)-1)),IF(RIGHT(E361,1)="B",1000000000*VALUE(LEFT(E361,LEN(E361)-1)),IF(RIGHT(E361,1)="%",0.01*VALUE(LEFT(E361,LEN(E361)-1)),IF(RIGHT(E361,1)="k",1000*VALUE(LEFT(E361,LEN(E361)-1)),VALUE(SUBSTITUTE(E361,",",""))))))))),"N/A")</f>
        <v/>
      </c>
      <c r="M361">
        <f>IFERROR(IF(TRIM(F361)="-", "N/A", IF(RIGHT(F361,1)=")",IF(RIGHT(F361,2)="T)",-1000000000000*VALUE(MID(F361,2,LEN(F361)-3)),IF(RIGHT(F361,2)="M)",-1000000*VALUE(MID(F361,2,LEN(F361)-3)),IF(RIGHT(F361,2)="B)",-1000000000*VALUE(MID(F361,2,LEN(F361)-3)),IF(RIGHT(F361,2)="k)",-1000*VALUE(MID(F361,2,LEN(F361)-3)),VALUE(SUBSTITUTE(F361,",","")))))),IF(RIGHT(F361,1)="T",1000000000000*VALUE(LEFT(F361,LEN(F361)-1)),IF(RIGHT(F361,1)="M",1000000*VALUE(LEFT(F361,LEN(F361)-1)),IF(RIGHT(F361,1)="B",1000000000*VALUE(LEFT(F361,LEN(F361)-1)),IF(RIGHT(F361,1)="%",0.01*VALUE(LEFT(F361,LEN(F361)-1)),IF(RIGHT(F361,1)="k",1000*VALUE(LEFT(F361,LEN(F361)-1)),VALUE(SUBSTITUTE(F361,",",""))))))))),"N/A")</f>
        <v/>
      </c>
      <c r="N361">
        <f>IFERROR(IF(TRIM(G361)="-", "N/A", IF(RIGHT(G361,1)=")",IF(RIGHT(G361,2)="T)",-1000000000000*VALUE(MID(G361,2,LEN(G361)-3)),IF(RIGHT(G361,2)="M)",-1000000*VALUE(MID(G361,2,LEN(G361)-3)),IF(RIGHT(G361,2)="B)",-1000000000*VALUE(MID(G361,2,LEN(G361)-3)),IF(RIGHT(G361,2)="k)",-1000*VALUE(MID(G361,2,LEN(G361)-3)),VALUE(SUBSTITUTE(G361,",","")))))),IF(RIGHT(G361,1)="T",1000000000000*VALUE(LEFT(G361,LEN(G361)-1)),IF(RIGHT(G361,1)="M",1000000*VALUE(LEFT(G361,LEN(G361)-1)),IF(RIGHT(G361,1)="B",1000000000*VALUE(LEFT(G361,LEN(G361)-1)),IF(RIGHT(G361,1)="%",0.01*VALUE(LEFT(G361,LEN(G361)-1)),IF(RIGHT(G361,1)="k",1000*VALUE(LEFT(G361,LEN(G361)-1)),VALUE(SUBSTITUTE(G361,",",""))))))))),"N/A")</f>
        <v/>
      </c>
    </row>
    <row r="362" spans="1:60">
      <c r="I362">
        <f>IF(AND(K362&gt; J362, L362&gt; K362, M362&gt; L362, N362&gt; M362), "pos_trend", IF(AND(K362&lt; J362, L362&lt; K362, M362&lt; L362, N362&lt; M362), "neg_trend", "N/A"))</f>
        <v/>
      </c>
      <c r="J362">
        <f>IFERROR(IF(TRIM(C362)="-", "N/A", IF(RIGHT(C362,1)=")",IF(RIGHT(C362,2)="T)",-1000000000000*VALUE(MID(C362,2,LEN(C362)-3)),IF(RIGHT(C362,2)="M)",-1000000*VALUE(MID(C362,2,LEN(C362)-3)),IF(RIGHT(C362,2)="B)",-1000000000*VALUE(MID(C362,2,LEN(C362)-3)),IF(RIGHT(C362,2)="k)",-1000*VALUE(MID(C362,2,LEN(C362)-3)),VALUE(SUBSTITUTE(C362,",","")))))),IF(RIGHT(C362,1)="T",1000000000000*VALUE(LEFT(C362,LEN(C362)-1)),IF(RIGHT(C362,1)="M",1000000*VALUE(LEFT(C362,LEN(C362)-1)),IF(RIGHT(C362,1)="B",1000000000*VALUE(LEFT(C362,LEN(C362)-1)),IF(RIGHT(C362,1)="%",0.01*VALUE(LEFT(C362,LEN(C362)-1)),IF(RIGHT(C362,1)="k",1000*VALUE(LEFT(C362,LEN(C362)-1)),VALUE(SUBSTITUTE(C362,",",""))))))))),"N/A")</f>
        <v/>
      </c>
      <c r="K362">
        <f>IFERROR(IF(TRIM(D362)="-", "N/A", IF(RIGHT(D362,1)=")",IF(RIGHT(D362,2)="T)",-1000000000000*VALUE(MID(D362,2,LEN(D362)-3)),IF(RIGHT(D362,2)="M)",-1000000*VALUE(MID(D362,2,LEN(D362)-3)),IF(RIGHT(D362,2)="B)",-1000000000*VALUE(MID(D362,2,LEN(D362)-3)),IF(RIGHT(D362,2)="k)",-1000*VALUE(MID(D362,2,LEN(D362)-3)),VALUE(SUBSTITUTE(D362,",","")))))),IF(RIGHT(D362,1)="T",1000000000000*VALUE(LEFT(D362,LEN(D362)-1)),IF(RIGHT(D362,1)="M",1000000*VALUE(LEFT(D362,LEN(D362)-1)),IF(RIGHT(D362,1)="B",1000000000*VALUE(LEFT(D362,LEN(D362)-1)),IF(RIGHT(D362,1)="%",0.01*VALUE(LEFT(D362,LEN(D362)-1)),IF(RIGHT(D362,1)="k",1000*VALUE(LEFT(D362,LEN(D362)-1)),VALUE(SUBSTITUTE(D362,",",""))))))))),"N/A")</f>
        <v/>
      </c>
      <c r="L362">
        <f>IFERROR(IF(TRIM(E362)="-", "N/A", IF(RIGHT(E362,1)=")",IF(RIGHT(E362,2)="T)",-1000000000000*VALUE(MID(E362,2,LEN(E362)-3)),IF(RIGHT(E362,2)="M)",-1000000*VALUE(MID(E362,2,LEN(E362)-3)),IF(RIGHT(E362,2)="B)",-1000000000*VALUE(MID(E362,2,LEN(E362)-3)),IF(RIGHT(E362,2)="k)",-1000*VALUE(MID(E362,2,LEN(E362)-3)),VALUE(SUBSTITUTE(E362,",","")))))),IF(RIGHT(E362,1)="T",1000000000000*VALUE(LEFT(E362,LEN(E362)-1)),IF(RIGHT(E362,1)="M",1000000*VALUE(LEFT(E362,LEN(E362)-1)),IF(RIGHT(E362,1)="B",1000000000*VALUE(LEFT(E362,LEN(E362)-1)),IF(RIGHT(E362,1)="%",0.01*VALUE(LEFT(E362,LEN(E362)-1)),IF(RIGHT(E362,1)="k",1000*VALUE(LEFT(E362,LEN(E362)-1)),VALUE(SUBSTITUTE(E362,",",""))))))))),"N/A")</f>
        <v/>
      </c>
      <c r="M362">
        <f>IFERROR(IF(TRIM(F362)="-", "N/A", IF(RIGHT(F362,1)=")",IF(RIGHT(F362,2)="T)",-1000000000000*VALUE(MID(F362,2,LEN(F362)-3)),IF(RIGHT(F362,2)="M)",-1000000*VALUE(MID(F362,2,LEN(F362)-3)),IF(RIGHT(F362,2)="B)",-1000000000*VALUE(MID(F362,2,LEN(F362)-3)),IF(RIGHT(F362,2)="k)",-1000*VALUE(MID(F362,2,LEN(F362)-3)),VALUE(SUBSTITUTE(F362,",","")))))),IF(RIGHT(F362,1)="T",1000000000000*VALUE(LEFT(F362,LEN(F362)-1)),IF(RIGHT(F362,1)="M",1000000*VALUE(LEFT(F362,LEN(F362)-1)),IF(RIGHT(F362,1)="B",1000000000*VALUE(LEFT(F362,LEN(F362)-1)),IF(RIGHT(F362,1)="%",0.01*VALUE(LEFT(F362,LEN(F362)-1)),IF(RIGHT(F362,1)="k",1000*VALUE(LEFT(F362,LEN(F362)-1)),VALUE(SUBSTITUTE(F362,",",""))))))))),"N/A")</f>
        <v/>
      </c>
      <c r="N362">
        <f>IFERROR(IF(TRIM(G362)="-", "N/A", IF(RIGHT(G362,1)=")",IF(RIGHT(G362,2)="T)",-1000000000000*VALUE(MID(G362,2,LEN(G362)-3)),IF(RIGHT(G362,2)="M)",-1000000*VALUE(MID(G362,2,LEN(G362)-3)),IF(RIGHT(G362,2)="B)",-1000000000*VALUE(MID(G362,2,LEN(G362)-3)),IF(RIGHT(G362,2)="k)",-1000*VALUE(MID(G362,2,LEN(G362)-3)),VALUE(SUBSTITUTE(G362,",","")))))),IF(RIGHT(G362,1)="T",1000000000000*VALUE(LEFT(G362,LEN(G362)-1)),IF(RIGHT(G362,1)="M",1000000*VALUE(LEFT(G362,LEN(G362)-1)),IF(RIGHT(G362,1)="B",1000000000*VALUE(LEFT(G362,LEN(G362)-1)),IF(RIGHT(G362,1)="%",0.01*VALUE(LEFT(G362,LEN(G362)-1)),IF(RIGHT(G362,1)="k",1000*VALUE(LEFT(G362,LEN(G362)-1)),VALUE(SUBSTITUTE(G362,",",""))))))))),"N/A")</f>
        <v/>
      </c>
    </row>
    <row r="363" spans="1:60">
      <c s="1" r="A363" t="n">
        <v>0</v>
      </c>
      <c r="B363" t="s">
        <v>123</v>
      </c>
      <c r="C363" t="s">
        <v>2394</v>
      </c>
      <c r="I363">
        <f>IF(AND(K363&gt; J363, L363&gt; K363, M363&gt; L363, N363&gt; M363), "pos_trend", IF(AND(K363&lt; J363, L363&lt; K363, M363&lt; L363, N363&lt; M363), "neg_trend", "N/A"))</f>
        <v/>
      </c>
      <c r="J363">
        <f>IFERROR(IF(TRIM(C363)="-", "N/A", IF(RIGHT(C363,1)=")",IF(RIGHT(C363,2)="T)",-1000000000000*VALUE(MID(C363,2,LEN(C363)-3)),IF(RIGHT(C363,2)="M)",-1000000*VALUE(MID(C363,2,LEN(C363)-3)),IF(RIGHT(C363,2)="B)",-1000000000*VALUE(MID(C363,2,LEN(C363)-3)),IF(RIGHT(C363,2)="k)",-1000*VALUE(MID(C363,2,LEN(C363)-3)),VALUE(SUBSTITUTE(C363,",","")))))),IF(RIGHT(C363,1)="T",1000000000000*VALUE(LEFT(C363,LEN(C363)-1)),IF(RIGHT(C363,1)="M",1000000*VALUE(LEFT(C363,LEN(C363)-1)),IF(RIGHT(C363,1)="B",1000000000*VALUE(LEFT(C363,LEN(C363)-1)),IF(RIGHT(C363,1)="%",0.01*VALUE(LEFT(C363,LEN(C363)-1)),IF(RIGHT(C363,1)="k",1000*VALUE(LEFT(C363,LEN(C363)-1)),VALUE(SUBSTITUTE(C363,",",""))))))))),"N/A")</f>
        <v/>
      </c>
      <c r="K363">
        <f>IFERROR(IF(TRIM(D363)="-", "N/A", IF(RIGHT(D363,1)=")",IF(RIGHT(D363,2)="T)",-1000000000000*VALUE(MID(D363,2,LEN(D363)-3)),IF(RIGHT(D363,2)="M)",-1000000*VALUE(MID(D363,2,LEN(D363)-3)),IF(RIGHT(D363,2)="B)",-1000000000*VALUE(MID(D363,2,LEN(D363)-3)),IF(RIGHT(D363,2)="k)",-1000*VALUE(MID(D363,2,LEN(D363)-3)),VALUE(SUBSTITUTE(D363,",","")))))),IF(RIGHT(D363,1)="T",1000000000000*VALUE(LEFT(D363,LEN(D363)-1)),IF(RIGHT(D363,1)="M",1000000*VALUE(LEFT(D363,LEN(D363)-1)),IF(RIGHT(D363,1)="B",1000000000*VALUE(LEFT(D363,LEN(D363)-1)),IF(RIGHT(D363,1)="%",0.01*VALUE(LEFT(D363,LEN(D363)-1)),IF(RIGHT(D363,1)="k",1000*VALUE(LEFT(D363,LEN(D363)-1)),VALUE(SUBSTITUTE(D363,",",""))))))))),"N/A")</f>
        <v/>
      </c>
      <c r="L363">
        <f>IFERROR(IF(TRIM(E363)="-", "N/A", IF(RIGHT(E363,1)=")",IF(RIGHT(E363,2)="T)",-1000000000000*VALUE(MID(E363,2,LEN(E363)-3)),IF(RIGHT(E363,2)="M)",-1000000*VALUE(MID(E363,2,LEN(E363)-3)),IF(RIGHT(E363,2)="B)",-1000000000*VALUE(MID(E363,2,LEN(E363)-3)),IF(RIGHT(E363,2)="k)",-1000*VALUE(MID(E363,2,LEN(E363)-3)),VALUE(SUBSTITUTE(E363,",","")))))),IF(RIGHT(E363,1)="T",1000000000000*VALUE(LEFT(E363,LEN(E363)-1)),IF(RIGHT(E363,1)="M",1000000*VALUE(LEFT(E363,LEN(E363)-1)),IF(RIGHT(E363,1)="B",1000000000*VALUE(LEFT(E363,LEN(E363)-1)),IF(RIGHT(E363,1)="%",0.01*VALUE(LEFT(E363,LEN(E363)-1)),IF(RIGHT(E363,1)="k",1000*VALUE(LEFT(E363,LEN(E363)-1)),VALUE(SUBSTITUTE(E363,",",""))))))))),"N/A")</f>
        <v/>
      </c>
      <c r="M363">
        <f>IFERROR(IF(TRIM(F363)="-", "N/A", IF(RIGHT(F363,1)=")",IF(RIGHT(F363,2)="T)",-1000000000000*VALUE(MID(F363,2,LEN(F363)-3)),IF(RIGHT(F363,2)="M)",-1000000*VALUE(MID(F363,2,LEN(F363)-3)),IF(RIGHT(F363,2)="B)",-1000000000*VALUE(MID(F363,2,LEN(F363)-3)),IF(RIGHT(F363,2)="k)",-1000*VALUE(MID(F363,2,LEN(F363)-3)),VALUE(SUBSTITUTE(F363,",","")))))),IF(RIGHT(F363,1)="T",1000000000000*VALUE(LEFT(F363,LEN(F363)-1)),IF(RIGHT(F363,1)="M",1000000*VALUE(LEFT(F363,LEN(F363)-1)),IF(RIGHT(F363,1)="B",1000000000*VALUE(LEFT(F363,LEN(F363)-1)),IF(RIGHT(F363,1)="%",0.01*VALUE(LEFT(F363,LEN(F363)-1)),IF(RIGHT(F363,1)="k",1000*VALUE(LEFT(F363,LEN(F363)-1)),VALUE(SUBSTITUTE(F363,",",""))))))))),"N/A")</f>
        <v/>
      </c>
      <c r="N363">
        <f>IFERROR(IF(TRIM(G363)="-", "N/A", IF(RIGHT(G363,1)=")",IF(RIGHT(G363,2)="T)",-1000000000000*VALUE(MID(G363,2,LEN(G363)-3)),IF(RIGHT(G363,2)="M)",-1000000*VALUE(MID(G363,2,LEN(G363)-3)),IF(RIGHT(G363,2)="B)",-1000000000*VALUE(MID(G363,2,LEN(G363)-3)),IF(RIGHT(G363,2)="k)",-1000*VALUE(MID(G363,2,LEN(G363)-3)),VALUE(SUBSTITUTE(G363,",","")))))),IF(RIGHT(G363,1)="T",1000000000000*VALUE(LEFT(G363,LEN(G363)-1)),IF(RIGHT(G363,1)="M",1000000*VALUE(LEFT(G363,LEN(G363)-1)),IF(RIGHT(G363,1)="B",1000000000*VALUE(LEFT(G363,LEN(G363)-1)),IF(RIGHT(G363,1)="%",0.01*VALUE(LEFT(G363,LEN(G363)-1)),IF(RIGHT(G363,1)="k",1000*VALUE(LEFT(G363,LEN(G363)-1)),VALUE(SUBSTITUTE(G363,",",""))))))))),"N/A")</f>
        <v/>
      </c>
    </row>
    <row r="364" spans="1:60">
      <c s="1" r="A364" t="n">
        <v>1</v>
      </c>
      <c r="B364" t="s">
        <v>124</v>
      </c>
      <c r="C364" t="s"/>
      <c r="I364">
        <f>IF(AND(K364&gt; J364, L364&gt; K364, M364&gt; L364, N364&gt; M364), "pos_trend", IF(AND(K364&lt; J364, L364&lt; K364, M364&lt; L364, N364&lt; M364), "neg_trend", "N/A"))</f>
        <v/>
      </c>
      <c r="J364">
        <f>IFERROR(IF(TRIM(C364)="-", "N/A", IF(RIGHT(C364,1)=")",IF(RIGHT(C364,2)="T)",-1000000000000*VALUE(MID(C364,2,LEN(C364)-3)),IF(RIGHT(C364,2)="M)",-1000000*VALUE(MID(C364,2,LEN(C364)-3)),IF(RIGHT(C364,2)="B)",-1000000000*VALUE(MID(C364,2,LEN(C364)-3)),IF(RIGHT(C364,2)="k)",-1000*VALUE(MID(C364,2,LEN(C364)-3)),VALUE(SUBSTITUTE(C364,",","")))))),IF(RIGHT(C364,1)="T",1000000000000*VALUE(LEFT(C364,LEN(C364)-1)),IF(RIGHT(C364,1)="M",1000000*VALUE(LEFT(C364,LEN(C364)-1)),IF(RIGHT(C364,1)="B",1000000000*VALUE(LEFT(C364,LEN(C364)-1)),IF(RIGHT(C364,1)="%",0.01*VALUE(LEFT(C364,LEN(C364)-1)),IF(RIGHT(C364,1)="k",1000*VALUE(LEFT(C364,LEN(C364)-1)),VALUE(SUBSTITUTE(C364,",",""))))))))),"N/A")</f>
        <v/>
      </c>
      <c r="K364">
        <f>IFERROR(IF(TRIM(D364)="-", "N/A", IF(RIGHT(D364,1)=")",IF(RIGHT(D364,2)="T)",-1000000000000*VALUE(MID(D364,2,LEN(D364)-3)),IF(RIGHT(D364,2)="M)",-1000000*VALUE(MID(D364,2,LEN(D364)-3)),IF(RIGHT(D364,2)="B)",-1000000000*VALUE(MID(D364,2,LEN(D364)-3)),IF(RIGHT(D364,2)="k)",-1000*VALUE(MID(D364,2,LEN(D364)-3)),VALUE(SUBSTITUTE(D364,",","")))))),IF(RIGHT(D364,1)="T",1000000000000*VALUE(LEFT(D364,LEN(D364)-1)),IF(RIGHT(D364,1)="M",1000000*VALUE(LEFT(D364,LEN(D364)-1)),IF(RIGHT(D364,1)="B",1000000000*VALUE(LEFT(D364,LEN(D364)-1)),IF(RIGHT(D364,1)="%",0.01*VALUE(LEFT(D364,LEN(D364)-1)),IF(RIGHT(D364,1)="k",1000*VALUE(LEFT(D364,LEN(D364)-1)),VALUE(SUBSTITUTE(D364,",",""))))))))),"N/A")</f>
        <v/>
      </c>
      <c r="L364">
        <f>IFERROR(IF(TRIM(E364)="-", "N/A", IF(RIGHT(E364,1)=")",IF(RIGHT(E364,2)="T)",-1000000000000*VALUE(MID(E364,2,LEN(E364)-3)),IF(RIGHT(E364,2)="M)",-1000000*VALUE(MID(E364,2,LEN(E364)-3)),IF(RIGHT(E364,2)="B)",-1000000000*VALUE(MID(E364,2,LEN(E364)-3)),IF(RIGHT(E364,2)="k)",-1000*VALUE(MID(E364,2,LEN(E364)-3)),VALUE(SUBSTITUTE(E364,",","")))))),IF(RIGHT(E364,1)="T",1000000000000*VALUE(LEFT(E364,LEN(E364)-1)),IF(RIGHT(E364,1)="M",1000000*VALUE(LEFT(E364,LEN(E364)-1)),IF(RIGHT(E364,1)="B",1000000000*VALUE(LEFT(E364,LEN(E364)-1)),IF(RIGHT(E364,1)="%",0.01*VALUE(LEFT(E364,LEN(E364)-1)),IF(RIGHT(E364,1)="k",1000*VALUE(LEFT(E364,LEN(E364)-1)),VALUE(SUBSTITUTE(E364,",",""))))))))),"N/A")</f>
        <v/>
      </c>
      <c r="M364">
        <f>IFERROR(IF(TRIM(F364)="-", "N/A", IF(RIGHT(F364,1)=")",IF(RIGHT(F364,2)="T)",-1000000000000*VALUE(MID(F364,2,LEN(F364)-3)),IF(RIGHT(F364,2)="M)",-1000000*VALUE(MID(F364,2,LEN(F364)-3)),IF(RIGHT(F364,2)="B)",-1000000000*VALUE(MID(F364,2,LEN(F364)-3)),IF(RIGHT(F364,2)="k)",-1000*VALUE(MID(F364,2,LEN(F364)-3)),VALUE(SUBSTITUTE(F364,",","")))))),IF(RIGHT(F364,1)="T",1000000000000*VALUE(LEFT(F364,LEN(F364)-1)),IF(RIGHT(F364,1)="M",1000000*VALUE(LEFT(F364,LEN(F364)-1)),IF(RIGHT(F364,1)="B",1000000000*VALUE(LEFT(F364,LEN(F364)-1)),IF(RIGHT(F364,1)="%",0.01*VALUE(LEFT(F364,LEN(F364)-1)),IF(RIGHT(F364,1)="k",1000*VALUE(LEFT(F364,LEN(F364)-1)),VALUE(SUBSTITUTE(F364,",",""))))))))),"N/A")</f>
        <v/>
      </c>
      <c r="N364">
        <f>IFERROR(IF(TRIM(G364)="-", "N/A", IF(RIGHT(G364,1)=")",IF(RIGHT(G364,2)="T)",-1000000000000*VALUE(MID(G364,2,LEN(G364)-3)),IF(RIGHT(G364,2)="M)",-1000000*VALUE(MID(G364,2,LEN(G364)-3)),IF(RIGHT(G364,2)="B)",-1000000000*VALUE(MID(G364,2,LEN(G364)-3)),IF(RIGHT(G364,2)="k)",-1000*VALUE(MID(G364,2,LEN(G364)-3)),VALUE(SUBSTITUTE(G364,",","")))))),IF(RIGHT(G364,1)="T",1000000000000*VALUE(LEFT(G364,LEN(G364)-1)),IF(RIGHT(G364,1)="M",1000000*VALUE(LEFT(G364,LEN(G364)-1)),IF(RIGHT(G364,1)="B",1000000000*VALUE(LEFT(G364,LEN(G364)-1)),IF(RIGHT(G364,1)="%",0.01*VALUE(LEFT(G364,LEN(G364)-1)),IF(RIGHT(G364,1)="k",1000*VALUE(LEFT(G364,LEN(G364)-1)),VALUE(SUBSTITUTE(G364,",",""))))))))),"N/A")</f>
        <v/>
      </c>
    </row>
    <row r="365" spans="1:60">
      <c s="1" r="A365" t="n">
        <v>2</v>
      </c>
      <c r="B365" t="s">
        <v>125</v>
      </c>
      <c r="C365" t="s">
        <v>2395</v>
      </c>
      <c r="I365">
        <f>IF(AND(K365&gt; J365, L365&gt; K365, M365&gt; L365, N365&gt; M365), "pos_trend", IF(AND(K365&lt; J365, L365&lt; K365, M365&lt; L365, N365&lt; M365), "neg_trend", "N/A"))</f>
        <v/>
      </c>
      <c r="J365">
        <f>IFERROR(IF(TRIM(C365)="-", "N/A", IF(RIGHT(C365,1)=")",IF(RIGHT(C365,2)="T)",-1000000000000*VALUE(MID(C365,2,LEN(C365)-3)),IF(RIGHT(C365,2)="M)",-1000000*VALUE(MID(C365,2,LEN(C365)-3)),IF(RIGHT(C365,2)="B)",-1000000000*VALUE(MID(C365,2,LEN(C365)-3)),IF(RIGHT(C365,2)="k)",-1000*VALUE(MID(C365,2,LEN(C365)-3)),VALUE(SUBSTITUTE(C365,",","")))))),IF(RIGHT(C365,1)="T",1000000000000*VALUE(LEFT(C365,LEN(C365)-1)),IF(RIGHT(C365,1)="M",1000000*VALUE(LEFT(C365,LEN(C365)-1)),IF(RIGHT(C365,1)="B",1000000000*VALUE(LEFT(C365,LEN(C365)-1)),IF(RIGHT(C365,1)="%",0.01*VALUE(LEFT(C365,LEN(C365)-1)),IF(RIGHT(C365,1)="k",1000*VALUE(LEFT(C365,LEN(C365)-1)),VALUE(SUBSTITUTE(C365,",",""))))))))),"N/A")</f>
        <v/>
      </c>
      <c r="K365">
        <f>IFERROR(IF(TRIM(D365)="-", "N/A", IF(RIGHT(D365,1)=")",IF(RIGHT(D365,2)="T)",-1000000000000*VALUE(MID(D365,2,LEN(D365)-3)),IF(RIGHT(D365,2)="M)",-1000000*VALUE(MID(D365,2,LEN(D365)-3)),IF(RIGHT(D365,2)="B)",-1000000000*VALUE(MID(D365,2,LEN(D365)-3)),IF(RIGHT(D365,2)="k)",-1000*VALUE(MID(D365,2,LEN(D365)-3)),VALUE(SUBSTITUTE(D365,",","")))))),IF(RIGHT(D365,1)="T",1000000000000*VALUE(LEFT(D365,LEN(D365)-1)),IF(RIGHT(D365,1)="M",1000000*VALUE(LEFT(D365,LEN(D365)-1)),IF(RIGHT(D365,1)="B",1000000000*VALUE(LEFT(D365,LEN(D365)-1)),IF(RIGHT(D365,1)="%",0.01*VALUE(LEFT(D365,LEN(D365)-1)),IF(RIGHT(D365,1)="k",1000*VALUE(LEFT(D365,LEN(D365)-1)),VALUE(SUBSTITUTE(D365,",",""))))))))),"N/A")</f>
        <v/>
      </c>
      <c r="L365">
        <f>IFERROR(IF(TRIM(E365)="-", "N/A", IF(RIGHT(E365,1)=")",IF(RIGHT(E365,2)="T)",-1000000000000*VALUE(MID(E365,2,LEN(E365)-3)),IF(RIGHT(E365,2)="M)",-1000000*VALUE(MID(E365,2,LEN(E365)-3)),IF(RIGHT(E365,2)="B)",-1000000000*VALUE(MID(E365,2,LEN(E365)-3)),IF(RIGHT(E365,2)="k)",-1000*VALUE(MID(E365,2,LEN(E365)-3)),VALUE(SUBSTITUTE(E365,",","")))))),IF(RIGHT(E365,1)="T",1000000000000*VALUE(LEFT(E365,LEN(E365)-1)),IF(RIGHT(E365,1)="M",1000000*VALUE(LEFT(E365,LEN(E365)-1)),IF(RIGHT(E365,1)="B",1000000000*VALUE(LEFT(E365,LEN(E365)-1)),IF(RIGHT(E365,1)="%",0.01*VALUE(LEFT(E365,LEN(E365)-1)),IF(RIGHT(E365,1)="k",1000*VALUE(LEFT(E365,LEN(E365)-1)),VALUE(SUBSTITUTE(E365,",",""))))))))),"N/A")</f>
        <v/>
      </c>
      <c r="M365">
        <f>IFERROR(IF(TRIM(F365)="-", "N/A", IF(RIGHT(F365,1)=")",IF(RIGHT(F365,2)="T)",-1000000000000*VALUE(MID(F365,2,LEN(F365)-3)),IF(RIGHT(F365,2)="M)",-1000000*VALUE(MID(F365,2,LEN(F365)-3)),IF(RIGHT(F365,2)="B)",-1000000000*VALUE(MID(F365,2,LEN(F365)-3)),IF(RIGHT(F365,2)="k)",-1000*VALUE(MID(F365,2,LEN(F365)-3)),VALUE(SUBSTITUTE(F365,",","")))))),IF(RIGHT(F365,1)="T",1000000000000*VALUE(LEFT(F365,LEN(F365)-1)),IF(RIGHT(F365,1)="M",1000000*VALUE(LEFT(F365,LEN(F365)-1)),IF(RIGHT(F365,1)="B",1000000000*VALUE(LEFT(F365,LEN(F365)-1)),IF(RIGHT(F365,1)="%",0.01*VALUE(LEFT(F365,LEN(F365)-1)),IF(RIGHT(F365,1)="k",1000*VALUE(LEFT(F365,LEN(F365)-1)),VALUE(SUBSTITUTE(F365,",",""))))))))),"N/A")</f>
        <v/>
      </c>
      <c r="N365">
        <f>IFERROR(IF(TRIM(G365)="-", "N/A", IF(RIGHT(G365,1)=")",IF(RIGHT(G365,2)="T)",-1000000000000*VALUE(MID(G365,2,LEN(G365)-3)),IF(RIGHT(G365,2)="M)",-1000000*VALUE(MID(G365,2,LEN(G365)-3)),IF(RIGHT(G365,2)="B)",-1000000000*VALUE(MID(G365,2,LEN(G365)-3)),IF(RIGHT(G365,2)="k)",-1000*VALUE(MID(G365,2,LEN(G365)-3)),VALUE(SUBSTITUTE(G365,",","")))))),IF(RIGHT(G365,1)="T",1000000000000*VALUE(LEFT(G365,LEN(G365)-1)),IF(RIGHT(G365,1)="M",1000000*VALUE(LEFT(G365,LEN(G365)-1)),IF(RIGHT(G365,1)="B",1000000000*VALUE(LEFT(G365,LEN(G365)-1)),IF(RIGHT(G365,1)="%",0.01*VALUE(LEFT(G365,LEN(G365)-1)),IF(RIGHT(G365,1)="k",1000*VALUE(LEFT(G365,LEN(G365)-1)),VALUE(SUBSTITUTE(G365,",",""))))))))),"N/A")</f>
        <v/>
      </c>
    </row>
    <row r="366" spans="1:60">
      <c s="1" r="A366" t="n">
        <v>3</v>
      </c>
      <c r="B366" t="s">
        <v>126</v>
      </c>
      <c r="C366" t="s">
        <v>2396</v>
      </c>
      <c r="I366">
        <f>IF(AND(K366&gt; J366, L366&gt; K366, M366&gt; L366, N366&gt; M366), "pos_trend", IF(AND(K366&lt; J366, L366&lt; K366, M366&lt; L366, N366&lt; M366), "neg_trend", "N/A"))</f>
        <v/>
      </c>
      <c r="J366">
        <f>IFERROR(IF(TRIM(C366)="-", "N/A", IF(RIGHT(C366,1)=")",IF(RIGHT(C366,2)="T)",-1000000000000*VALUE(MID(C366,2,LEN(C366)-3)),IF(RIGHT(C366,2)="M)",-1000000*VALUE(MID(C366,2,LEN(C366)-3)),IF(RIGHT(C366,2)="B)",-1000000000*VALUE(MID(C366,2,LEN(C366)-3)),IF(RIGHT(C366,2)="k)",-1000*VALUE(MID(C366,2,LEN(C366)-3)),VALUE(SUBSTITUTE(C366,",","")))))),IF(RIGHT(C366,1)="T",1000000000000*VALUE(LEFT(C366,LEN(C366)-1)),IF(RIGHT(C366,1)="M",1000000*VALUE(LEFT(C366,LEN(C366)-1)),IF(RIGHT(C366,1)="B",1000000000*VALUE(LEFT(C366,LEN(C366)-1)),IF(RIGHT(C366,1)="%",0.01*VALUE(LEFT(C366,LEN(C366)-1)),IF(RIGHT(C366,1)="k",1000*VALUE(LEFT(C366,LEN(C366)-1)),VALUE(SUBSTITUTE(C366,",",""))))))))),"N/A")</f>
        <v/>
      </c>
      <c r="K366">
        <f>IFERROR(IF(TRIM(D366)="-", "N/A", IF(RIGHT(D366,1)=")",IF(RIGHT(D366,2)="T)",-1000000000000*VALUE(MID(D366,2,LEN(D366)-3)),IF(RIGHT(D366,2)="M)",-1000000*VALUE(MID(D366,2,LEN(D366)-3)),IF(RIGHT(D366,2)="B)",-1000000000*VALUE(MID(D366,2,LEN(D366)-3)),IF(RIGHT(D366,2)="k)",-1000*VALUE(MID(D366,2,LEN(D366)-3)),VALUE(SUBSTITUTE(D366,",","")))))),IF(RIGHT(D366,1)="T",1000000000000*VALUE(LEFT(D366,LEN(D366)-1)),IF(RIGHT(D366,1)="M",1000000*VALUE(LEFT(D366,LEN(D366)-1)),IF(RIGHT(D366,1)="B",1000000000*VALUE(LEFT(D366,LEN(D366)-1)),IF(RIGHT(D366,1)="%",0.01*VALUE(LEFT(D366,LEN(D366)-1)),IF(RIGHT(D366,1)="k",1000*VALUE(LEFT(D366,LEN(D366)-1)),VALUE(SUBSTITUTE(D366,",",""))))))))),"N/A")</f>
        <v/>
      </c>
      <c r="L366">
        <f>IFERROR(IF(TRIM(E366)="-", "N/A", IF(RIGHT(E366,1)=")",IF(RIGHT(E366,2)="T)",-1000000000000*VALUE(MID(E366,2,LEN(E366)-3)),IF(RIGHT(E366,2)="M)",-1000000*VALUE(MID(E366,2,LEN(E366)-3)),IF(RIGHT(E366,2)="B)",-1000000000*VALUE(MID(E366,2,LEN(E366)-3)),IF(RIGHT(E366,2)="k)",-1000*VALUE(MID(E366,2,LEN(E366)-3)),VALUE(SUBSTITUTE(E366,",","")))))),IF(RIGHT(E366,1)="T",1000000000000*VALUE(LEFT(E366,LEN(E366)-1)),IF(RIGHT(E366,1)="M",1000000*VALUE(LEFT(E366,LEN(E366)-1)),IF(RIGHT(E366,1)="B",1000000000*VALUE(LEFT(E366,LEN(E366)-1)),IF(RIGHT(E366,1)="%",0.01*VALUE(LEFT(E366,LEN(E366)-1)),IF(RIGHT(E366,1)="k",1000*VALUE(LEFT(E366,LEN(E366)-1)),VALUE(SUBSTITUTE(E366,",",""))))))))),"N/A")</f>
        <v/>
      </c>
      <c r="M366">
        <f>IFERROR(IF(TRIM(F366)="-", "N/A", IF(RIGHT(F366,1)=")",IF(RIGHT(F366,2)="T)",-1000000000000*VALUE(MID(F366,2,LEN(F366)-3)),IF(RIGHT(F366,2)="M)",-1000000*VALUE(MID(F366,2,LEN(F366)-3)),IF(RIGHT(F366,2)="B)",-1000000000*VALUE(MID(F366,2,LEN(F366)-3)),IF(RIGHT(F366,2)="k)",-1000*VALUE(MID(F366,2,LEN(F366)-3)),VALUE(SUBSTITUTE(F366,",","")))))),IF(RIGHT(F366,1)="T",1000000000000*VALUE(LEFT(F366,LEN(F366)-1)),IF(RIGHT(F366,1)="M",1000000*VALUE(LEFT(F366,LEN(F366)-1)),IF(RIGHT(F366,1)="B",1000000000*VALUE(LEFT(F366,LEN(F366)-1)),IF(RIGHT(F366,1)="%",0.01*VALUE(LEFT(F366,LEN(F366)-1)),IF(RIGHT(F366,1)="k",1000*VALUE(LEFT(F366,LEN(F366)-1)),VALUE(SUBSTITUTE(F366,",",""))))))))),"N/A")</f>
        <v/>
      </c>
      <c r="N366">
        <f>IFERROR(IF(TRIM(G366)="-", "N/A", IF(RIGHT(G366,1)=")",IF(RIGHT(G366,2)="T)",-1000000000000*VALUE(MID(G366,2,LEN(G366)-3)),IF(RIGHT(G366,2)="M)",-1000000*VALUE(MID(G366,2,LEN(G366)-3)),IF(RIGHT(G366,2)="B)",-1000000000*VALUE(MID(G366,2,LEN(G366)-3)),IF(RIGHT(G366,2)="k)",-1000*VALUE(MID(G366,2,LEN(G366)-3)),VALUE(SUBSTITUTE(G366,",","")))))),IF(RIGHT(G366,1)="T",1000000000000*VALUE(LEFT(G366,LEN(G366)-1)),IF(RIGHT(G366,1)="M",1000000*VALUE(LEFT(G366,LEN(G366)-1)),IF(RIGHT(G366,1)="B",1000000000*VALUE(LEFT(G366,LEN(G366)-1)),IF(RIGHT(G366,1)="%",0.01*VALUE(LEFT(G366,LEN(G366)-1)),IF(RIGHT(G366,1)="k",1000*VALUE(LEFT(G366,LEN(G366)-1)),VALUE(SUBSTITUTE(G366,",",""))))))))),"N/A")</f>
        <v/>
      </c>
    </row>
    <row r="367" spans="1:60">
      <c s="1" r="A367" t="n">
        <v>4</v>
      </c>
      <c r="B367" t="s">
        <v>128</v>
      </c>
      <c r="C367" t="s">
        <v>2397</v>
      </c>
      <c r="I367">
        <f>IF(AND(K367&gt; J367, L367&gt; K367, M367&gt; L367, N367&gt; M367), "pos_trend", IF(AND(K367&lt; J367, L367&lt; K367, M367&lt; L367, N367&lt; M367), "neg_trend", "N/A"))</f>
        <v/>
      </c>
      <c r="J367">
        <f>IFERROR(IF(TRIM(C367)="-", "N/A", IF(RIGHT(C367,1)=")",IF(RIGHT(C367,2)="T)",-1000000000000*VALUE(MID(C367,2,LEN(C367)-3)),IF(RIGHT(C367,2)="M)",-1000000*VALUE(MID(C367,2,LEN(C367)-3)),IF(RIGHT(C367,2)="B)",-1000000000*VALUE(MID(C367,2,LEN(C367)-3)),IF(RIGHT(C367,2)="k)",-1000*VALUE(MID(C367,2,LEN(C367)-3)),VALUE(SUBSTITUTE(C367,",","")))))),IF(RIGHT(C367,1)="T",1000000000000*VALUE(LEFT(C367,LEN(C367)-1)),IF(RIGHT(C367,1)="M",1000000*VALUE(LEFT(C367,LEN(C367)-1)),IF(RIGHT(C367,1)="B",1000000000*VALUE(LEFT(C367,LEN(C367)-1)),IF(RIGHT(C367,1)="%",0.01*VALUE(LEFT(C367,LEN(C367)-1)),IF(RIGHT(C367,1)="k",1000*VALUE(LEFT(C367,LEN(C367)-1)),VALUE(SUBSTITUTE(C367,",",""))))))))),"N/A")</f>
        <v/>
      </c>
      <c r="K367">
        <f>IFERROR(IF(TRIM(D367)="-", "N/A", IF(RIGHT(D367,1)=")",IF(RIGHT(D367,2)="T)",-1000000000000*VALUE(MID(D367,2,LEN(D367)-3)),IF(RIGHT(D367,2)="M)",-1000000*VALUE(MID(D367,2,LEN(D367)-3)),IF(RIGHT(D367,2)="B)",-1000000000*VALUE(MID(D367,2,LEN(D367)-3)),IF(RIGHT(D367,2)="k)",-1000*VALUE(MID(D367,2,LEN(D367)-3)),VALUE(SUBSTITUTE(D367,",","")))))),IF(RIGHT(D367,1)="T",1000000000000*VALUE(LEFT(D367,LEN(D367)-1)),IF(RIGHT(D367,1)="M",1000000*VALUE(LEFT(D367,LEN(D367)-1)),IF(RIGHT(D367,1)="B",1000000000*VALUE(LEFT(D367,LEN(D367)-1)),IF(RIGHT(D367,1)="%",0.01*VALUE(LEFT(D367,LEN(D367)-1)),IF(RIGHT(D367,1)="k",1000*VALUE(LEFT(D367,LEN(D367)-1)),VALUE(SUBSTITUTE(D367,",",""))))))))),"N/A")</f>
        <v/>
      </c>
      <c r="L367">
        <f>IFERROR(IF(TRIM(E367)="-", "N/A", IF(RIGHT(E367,1)=")",IF(RIGHT(E367,2)="T)",-1000000000000*VALUE(MID(E367,2,LEN(E367)-3)),IF(RIGHT(E367,2)="M)",-1000000*VALUE(MID(E367,2,LEN(E367)-3)),IF(RIGHT(E367,2)="B)",-1000000000*VALUE(MID(E367,2,LEN(E367)-3)),IF(RIGHT(E367,2)="k)",-1000*VALUE(MID(E367,2,LEN(E367)-3)),VALUE(SUBSTITUTE(E367,",","")))))),IF(RIGHT(E367,1)="T",1000000000000*VALUE(LEFT(E367,LEN(E367)-1)),IF(RIGHT(E367,1)="M",1000000*VALUE(LEFT(E367,LEN(E367)-1)),IF(RIGHT(E367,1)="B",1000000000*VALUE(LEFT(E367,LEN(E367)-1)),IF(RIGHT(E367,1)="%",0.01*VALUE(LEFT(E367,LEN(E367)-1)),IF(RIGHT(E367,1)="k",1000*VALUE(LEFT(E367,LEN(E367)-1)),VALUE(SUBSTITUTE(E367,",",""))))))))),"N/A")</f>
        <v/>
      </c>
      <c r="M367">
        <f>IFERROR(IF(TRIM(F367)="-", "N/A", IF(RIGHT(F367,1)=")",IF(RIGHT(F367,2)="T)",-1000000000000*VALUE(MID(F367,2,LEN(F367)-3)),IF(RIGHT(F367,2)="M)",-1000000*VALUE(MID(F367,2,LEN(F367)-3)),IF(RIGHT(F367,2)="B)",-1000000000*VALUE(MID(F367,2,LEN(F367)-3)),IF(RIGHT(F367,2)="k)",-1000*VALUE(MID(F367,2,LEN(F367)-3)),VALUE(SUBSTITUTE(F367,",","")))))),IF(RIGHT(F367,1)="T",1000000000000*VALUE(LEFT(F367,LEN(F367)-1)),IF(RIGHT(F367,1)="M",1000000*VALUE(LEFT(F367,LEN(F367)-1)),IF(RIGHT(F367,1)="B",1000000000*VALUE(LEFT(F367,LEN(F367)-1)),IF(RIGHT(F367,1)="%",0.01*VALUE(LEFT(F367,LEN(F367)-1)),IF(RIGHT(F367,1)="k",1000*VALUE(LEFT(F367,LEN(F367)-1)),VALUE(SUBSTITUTE(F367,",",""))))))))),"N/A")</f>
        <v/>
      </c>
      <c r="N367">
        <f>IFERROR(IF(TRIM(G367)="-", "N/A", IF(RIGHT(G367,1)=")",IF(RIGHT(G367,2)="T)",-1000000000000*VALUE(MID(G367,2,LEN(G367)-3)),IF(RIGHT(G367,2)="M)",-1000000*VALUE(MID(G367,2,LEN(G367)-3)),IF(RIGHT(G367,2)="B)",-1000000000*VALUE(MID(G367,2,LEN(G367)-3)),IF(RIGHT(G367,2)="k)",-1000*VALUE(MID(G367,2,LEN(G367)-3)),VALUE(SUBSTITUTE(G367,",","")))))),IF(RIGHT(G367,1)="T",1000000000000*VALUE(LEFT(G367,LEN(G367)-1)),IF(RIGHT(G367,1)="M",1000000*VALUE(LEFT(G367,LEN(G367)-1)),IF(RIGHT(G367,1)="B",1000000000*VALUE(LEFT(G367,LEN(G367)-1)),IF(RIGHT(G367,1)="%",0.01*VALUE(LEFT(G367,LEN(G367)-1)),IF(RIGHT(G367,1)="k",1000*VALUE(LEFT(G367,LEN(G367)-1)),VALUE(SUBSTITUTE(G367,",",""))))))))),"N/A")</f>
        <v/>
      </c>
    </row>
    <row r="368" spans="1:60">
      <c s="1" r="A368" t="n">
        <v>5</v>
      </c>
      <c r="B368" t="s">
        <v>130</v>
      </c>
      <c r="C368" t="s">
        <v>2398</v>
      </c>
      <c r="I368">
        <f>IF(AND(K368&gt; J368, L368&gt; K368, M368&gt; L368, N368&gt; M368), "pos_trend", IF(AND(K368&lt; J368, L368&lt; K368, M368&lt; L368, N368&lt; M368), "neg_trend", "N/A"))</f>
        <v/>
      </c>
      <c r="J368">
        <f>IFERROR(IF(TRIM(C368)="-", "N/A", IF(RIGHT(C368,1)=")",IF(RIGHT(C368,2)="T)",-1000000000000*VALUE(MID(C368,2,LEN(C368)-3)),IF(RIGHT(C368,2)="M)",-1000000*VALUE(MID(C368,2,LEN(C368)-3)),IF(RIGHT(C368,2)="B)",-1000000000*VALUE(MID(C368,2,LEN(C368)-3)),IF(RIGHT(C368,2)="k)",-1000*VALUE(MID(C368,2,LEN(C368)-3)),VALUE(SUBSTITUTE(C368,",","")))))),IF(RIGHT(C368,1)="T",1000000000000*VALUE(LEFT(C368,LEN(C368)-1)),IF(RIGHT(C368,1)="M",1000000*VALUE(LEFT(C368,LEN(C368)-1)),IF(RIGHT(C368,1)="B",1000000000*VALUE(LEFT(C368,LEN(C368)-1)),IF(RIGHT(C368,1)="%",0.01*VALUE(LEFT(C368,LEN(C368)-1)),IF(RIGHT(C368,1)="k",1000*VALUE(LEFT(C368,LEN(C368)-1)),VALUE(SUBSTITUTE(C368,",",""))))))))),"N/A")</f>
        <v/>
      </c>
      <c r="K368">
        <f>IFERROR(IF(TRIM(D368)="-", "N/A", IF(RIGHT(D368,1)=")",IF(RIGHT(D368,2)="T)",-1000000000000*VALUE(MID(D368,2,LEN(D368)-3)),IF(RIGHT(D368,2)="M)",-1000000*VALUE(MID(D368,2,LEN(D368)-3)),IF(RIGHT(D368,2)="B)",-1000000000*VALUE(MID(D368,2,LEN(D368)-3)),IF(RIGHT(D368,2)="k)",-1000*VALUE(MID(D368,2,LEN(D368)-3)),VALUE(SUBSTITUTE(D368,",","")))))),IF(RIGHT(D368,1)="T",1000000000000*VALUE(LEFT(D368,LEN(D368)-1)),IF(RIGHT(D368,1)="M",1000000*VALUE(LEFT(D368,LEN(D368)-1)),IF(RIGHT(D368,1)="B",1000000000*VALUE(LEFT(D368,LEN(D368)-1)),IF(RIGHT(D368,1)="%",0.01*VALUE(LEFT(D368,LEN(D368)-1)),IF(RIGHT(D368,1)="k",1000*VALUE(LEFT(D368,LEN(D368)-1)),VALUE(SUBSTITUTE(D368,",",""))))))))),"N/A")</f>
        <v/>
      </c>
      <c r="L368">
        <f>IFERROR(IF(TRIM(E368)="-", "N/A", IF(RIGHT(E368,1)=")",IF(RIGHT(E368,2)="T)",-1000000000000*VALUE(MID(E368,2,LEN(E368)-3)),IF(RIGHT(E368,2)="M)",-1000000*VALUE(MID(E368,2,LEN(E368)-3)),IF(RIGHT(E368,2)="B)",-1000000000*VALUE(MID(E368,2,LEN(E368)-3)),IF(RIGHT(E368,2)="k)",-1000*VALUE(MID(E368,2,LEN(E368)-3)),VALUE(SUBSTITUTE(E368,",","")))))),IF(RIGHT(E368,1)="T",1000000000000*VALUE(LEFT(E368,LEN(E368)-1)),IF(RIGHT(E368,1)="M",1000000*VALUE(LEFT(E368,LEN(E368)-1)),IF(RIGHT(E368,1)="B",1000000000*VALUE(LEFT(E368,LEN(E368)-1)),IF(RIGHT(E368,1)="%",0.01*VALUE(LEFT(E368,LEN(E368)-1)),IF(RIGHT(E368,1)="k",1000*VALUE(LEFT(E368,LEN(E368)-1)),VALUE(SUBSTITUTE(E368,",",""))))))))),"N/A")</f>
        <v/>
      </c>
      <c r="M368">
        <f>IFERROR(IF(TRIM(F368)="-", "N/A", IF(RIGHT(F368,1)=")",IF(RIGHT(F368,2)="T)",-1000000000000*VALUE(MID(F368,2,LEN(F368)-3)),IF(RIGHT(F368,2)="M)",-1000000*VALUE(MID(F368,2,LEN(F368)-3)),IF(RIGHT(F368,2)="B)",-1000000000*VALUE(MID(F368,2,LEN(F368)-3)),IF(RIGHT(F368,2)="k)",-1000*VALUE(MID(F368,2,LEN(F368)-3)),VALUE(SUBSTITUTE(F368,",","")))))),IF(RIGHT(F368,1)="T",1000000000000*VALUE(LEFT(F368,LEN(F368)-1)),IF(RIGHT(F368,1)="M",1000000*VALUE(LEFT(F368,LEN(F368)-1)),IF(RIGHT(F368,1)="B",1000000000*VALUE(LEFT(F368,LEN(F368)-1)),IF(RIGHT(F368,1)="%",0.01*VALUE(LEFT(F368,LEN(F368)-1)),IF(RIGHT(F368,1)="k",1000*VALUE(LEFT(F368,LEN(F368)-1)),VALUE(SUBSTITUTE(F368,",",""))))))))),"N/A")</f>
        <v/>
      </c>
      <c r="N368">
        <f>IFERROR(IF(TRIM(G368)="-", "N/A", IF(RIGHT(G368,1)=")",IF(RIGHT(G368,2)="T)",-1000000000000*VALUE(MID(G368,2,LEN(G368)-3)),IF(RIGHT(G368,2)="M)",-1000000*VALUE(MID(G368,2,LEN(G368)-3)),IF(RIGHT(G368,2)="B)",-1000000000*VALUE(MID(G368,2,LEN(G368)-3)),IF(RIGHT(G368,2)="k)",-1000*VALUE(MID(G368,2,LEN(G368)-3)),VALUE(SUBSTITUTE(G368,",","")))))),IF(RIGHT(G368,1)="T",1000000000000*VALUE(LEFT(G368,LEN(G368)-1)),IF(RIGHT(G368,1)="M",1000000*VALUE(LEFT(G368,LEN(G368)-1)),IF(RIGHT(G368,1)="B",1000000000*VALUE(LEFT(G368,LEN(G368)-1)),IF(RIGHT(G368,1)="%",0.01*VALUE(LEFT(G368,LEN(G368)-1)),IF(RIGHT(G368,1)="k",1000*VALUE(LEFT(G368,LEN(G368)-1)),VALUE(SUBSTITUTE(G368,",",""))))))))),"N/A")</f>
        <v/>
      </c>
    </row>
    <row r="369" spans="1:60">
      <c s="1" r="A369" t="n">
        <v>6</v>
      </c>
      <c r="B369" t="s">
        <v>132</v>
      </c>
      <c r="C369" t="s">
        <v>2399</v>
      </c>
      <c r="I369">
        <f>IF(AND(K369&gt; J369, L369&gt; K369, M369&gt; L369, N369&gt; M369), "pos_trend", IF(AND(K369&lt; J369, L369&lt; K369, M369&lt; L369, N369&lt; M369), "neg_trend", "N/A"))</f>
        <v/>
      </c>
      <c r="J369">
        <f>IFERROR(IF(TRIM(C369)="-", "N/A", IF(RIGHT(C369,1)=")",IF(RIGHT(C369,2)="T)",-1000000000000*VALUE(MID(C369,2,LEN(C369)-3)),IF(RIGHT(C369,2)="M)",-1000000*VALUE(MID(C369,2,LEN(C369)-3)),IF(RIGHT(C369,2)="B)",-1000000000*VALUE(MID(C369,2,LEN(C369)-3)),IF(RIGHT(C369,2)="k)",-1000*VALUE(MID(C369,2,LEN(C369)-3)),VALUE(SUBSTITUTE(C369,",","")))))),IF(RIGHT(C369,1)="T",1000000000000*VALUE(LEFT(C369,LEN(C369)-1)),IF(RIGHT(C369,1)="M",1000000*VALUE(LEFT(C369,LEN(C369)-1)),IF(RIGHT(C369,1)="B",1000000000*VALUE(LEFT(C369,LEN(C369)-1)),IF(RIGHT(C369,1)="%",0.01*VALUE(LEFT(C369,LEN(C369)-1)),IF(RIGHT(C369,1)="k",1000*VALUE(LEFT(C369,LEN(C369)-1)),VALUE(SUBSTITUTE(C369,",",""))))))))),"N/A")</f>
        <v/>
      </c>
      <c r="K369">
        <f>IFERROR(IF(TRIM(D369)="-", "N/A", IF(RIGHT(D369,1)=")",IF(RIGHT(D369,2)="T)",-1000000000000*VALUE(MID(D369,2,LEN(D369)-3)),IF(RIGHT(D369,2)="M)",-1000000*VALUE(MID(D369,2,LEN(D369)-3)),IF(RIGHT(D369,2)="B)",-1000000000*VALUE(MID(D369,2,LEN(D369)-3)),IF(RIGHT(D369,2)="k)",-1000*VALUE(MID(D369,2,LEN(D369)-3)),VALUE(SUBSTITUTE(D369,",","")))))),IF(RIGHT(D369,1)="T",1000000000000*VALUE(LEFT(D369,LEN(D369)-1)),IF(RIGHT(D369,1)="M",1000000*VALUE(LEFT(D369,LEN(D369)-1)),IF(RIGHT(D369,1)="B",1000000000*VALUE(LEFT(D369,LEN(D369)-1)),IF(RIGHT(D369,1)="%",0.01*VALUE(LEFT(D369,LEN(D369)-1)),IF(RIGHT(D369,1)="k",1000*VALUE(LEFT(D369,LEN(D369)-1)),VALUE(SUBSTITUTE(D369,",",""))))))))),"N/A")</f>
        <v/>
      </c>
      <c r="L369">
        <f>IFERROR(IF(TRIM(E369)="-", "N/A", IF(RIGHT(E369,1)=")",IF(RIGHT(E369,2)="T)",-1000000000000*VALUE(MID(E369,2,LEN(E369)-3)),IF(RIGHT(E369,2)="M)",-1000000*VALUE(MID(E369,2,LEN(E369)-3)),IF(RIGHT(E369,2)="B)",-1000000000*VALUE(MID(E369,2,LEN(E369)-3)),IF(RIGHT(E369,2)="k)",-1000*VALUE(MID(E369,2,LEN(E369)-3)),VALUE(SUBSTITUTE(E369,",","")))))),IF(RIGHT(E369,1)="T",1000000000000*VALUE(LEFT(E369,LEN(E369)-1)),IF(RIGHT(E369,1)="M",1000000*VALUE(LEFT(E369,LEN(E369)-1)),IF(RIGHT(E369,1)="B",1000000000*VALUE(LEFT(E369,LEN(E369)-1)),IF(RIGHT(E369,1)="%",0.01*VALUE(LEFT(E369,LEN(E369)-1)),IF(RIGHT(E369,1)="k",1000*VALUE(LEFT(E369,LEN(E369)-1)),VALUE(SUBSTITUTE(E369,",",""))))))))),"N/A")</f>
        <v/>
      </c>
      <c r="M369">
        <f>IFERROR(IF(TRIM(F369)="-", "N/A", IF(RIGHT(F369,1)=")",IF(RIGHT(F369,2)="T)",-1000000000000*VALUE(MID(F369,2,LEN(F369)-3)),IF(RIGHT(F369,2)="M)",-1000000*VALUE(MID(F369,2,LEN(F369)-3)),IF(RIGHT(F369,2)="B)",-1000000000*VALUE(MID(F369,2,LEN(F369)-3)),IF(RIGHT(F369,2)="k)",-1000*VALUE(MID(F369,2,LEN(F369)-3)),VALUE(SUBSTITUTE(F369,",","")))))),IF(RIGHT(F369,1)="T",1000000000000*VALUE(LEFT(F369,LEN(F369)-1)),IF(RIGHT(F369,1)="M",1000000*VALUE(LEFT(F369,LEN(F369)-1)),IF(RIGHT(F369,1)="B",1000000000*VALUE(LEFT(F369,LEN(F369)-1)),IF(RIGHT(F369,1)="%",0.01*VALUE(LEFT(F369,LEN(F369)-1)),IF(RIGHT(F369,1)="k",1000*VALUE(LEFT(F369,LEN(F369)-1)),VALUE(SUBSTITUTE(F369,",",""))))))))),"N/A")</f>
        <v/>
      </c>
      <c r="N369">
        <f>IFERROR(IF(TRIM(G369)="-", "N/A", IF(RIGHT(G369,1)=")",IF(RIGHT(G369,2)="T)",-1000000000000*VALUE(MID(G369,2,LEN(G369)-3)),IF(RIGHT(G369,2)="M)",-1000000*VALUE(MID(G369,2,LEN(G369)-3)),IF(RIGHT(G369,2)="B)",-1000000000*VALUE(MID(G369,2,LEN(G369)-3)),IF(RIGHT(G369,2)="k)",-1000*VALUE(MID(G369,2,LEN(G369)-3)),VALUE(SUBSTITUTE(G369,",","")))))),IF(RIGHT(G369,1)="T",1000000000000*VALUE(LEFT(G369,LEN(G369)-1)),IF(RIGHT(G369,1)="M",1000000*VALUE(LEFT(G369,LEN(G369)-1)),IF(RIGHT(G369,1)="B",1000000000*VALUE(LEFT(G369,LEN(G369)-1)),IF(RIGHT(G369,1)="%",0.01*VALUE(LEFT(G369,LEN(G369)-1)),IF(RIGHT(G369,1)="k",1000*VALUE(LEFT(G369,LEN(G369)-1)),VALUE(SUBSTITUTE(G369,",",""))))))))),"N/A")</f>
        <v/>
      </c>
    </row>
    <row r="370" spans="1:60">
      <c s="1" r="A370" t="n">
        <v>7</v>
      </c>
      <c r="B370" t="s">
        <v>134</v>
      </c>
      <c r="C370" t="s"/>
      <c r="I370">
        <f>IF(AND(K370&gt; J370, L370&gt; K370, M370&gt; L370, N370&gt; M370), "pos_trend", IF(AND(K370&lt; J370, L370&lt; K370, M370&lt; L370, N370&lt; M370), "neg_trend", "N/A"))</f>
        <v/>
      </c>
      <c r="J370">
        <f>IFERROR(IF(TRIM(C370)="-", "N/A", IF(RIGHT(C370,1)=")",IF(RIGHT(C370,2)="T)",-1000000000000*VALUE(MID(C370,2,LEN(C370)-3)),IF(RIGHT(C370,2)="M)",-1000000*VALUE(MID(C370,2,LEN(C370)-3)),IF(RIGHT(C370,2)="B)",-1000000000*VALUE(MID(C370,2,LEN(C370)-3)),IF(RIGHT(C370,2)="k)",-1000*VALUE(MID(C370,2,LEN(C370)-3)),VALUE(SUBSTITUTE(C370,",","")))))),IF(RIGHT(C370,1)="T",1000000000000*VALUE(LEFT(C370,LEN(C370)-1)),IF(RIGHT(C370,1)="M",1000000*VALUE(LEFT(C370,LEN(C370)-1)),IF(RIGHT(C370,1)="B",1000000000*VALUE(LEFT(C370,LEN(C370)-1)),IF(RIGHT(C370,1)="%",0.01*VALUE(LEFT(C370,LEN(C370)-1)),IF(RIGHT(C370,1)="k",1000*VALUE(LEFT(C370,LEN(C370)-1)),VALUE(SUBSTITUTE(C370,",",""))))))))),"N/A")</f>
        <v/>
      </c>
      <c r="K370">
        <f>IFERROR(IF(TRIM(D370)="-", "N/A", IF(RIGHT(D370,1)=")",IF(RIGHT(D370,2)="T)",-1000000000000*VALUE(MID(D370,2,LEN(D370)-3)),IF(RIGHT(D370,2)="M)",-1000000*VALUE(MID(D370,2,LEN(D370)-3)),IF(RIGHT(D370,2)="B)",-1000000000*VALUE(MID(D370,2,LEN(D370)-3)),IF(RIGHT(D370,2)="k)",-1000*VALUE(MID(D370,2,LEN(D370)-3)),VALUE(SUBSTITUTE(D370,",","")))))),IF(RIGHT(D370,1)="T",1000000000000*VALUE(LEFT(D370,LEN(D370)-1)),IF(RIGHT(D370,1)="M",1000000*VALUE(LEFT(D370,LEN(D370)-1)),IF(RIGHT(D370,1)="B",1000000000*VALUE(LEFT(D370,LEN(D370)-1)),IF(RIGHT(D370,1)="%",0.01*VALUE(LEFT(D370,LEN(D370)-1)),IF(RIGHT(D370,1)="k",1000*VALUE(LEFT(D370,LEN(D370)-1)),VALUE(SUBSTITUTE(D370,",",""))))))))),"N/A")</f>
        <v/>
      </c>
      <c r="L370">
        <f>IFERROR(IF(TRIM(E370)="-", "N/A", IF(RIGHT(E370,1)=")",IF(RIGHT(E370,2)="T)",-1000000000000*VALUE(MID(E370,2,LEN(E370)-3)),IF(RIGHT(E370,2)="M)",-1000000*VALUE(MID(E370,2,LEN(E370)-3)),IF(RIGHT(E370,2)="B)",-1000000000*VALUE(MID(E370,2,LEN(E370)-3)),IF(RIGHT(E370,2)="k)",-1000*VALUE(MID(E370,2,LEN(E370)-3)),VALUE(SUBSTITUTE(E370,",","")))))),IF(RIGHT(E370,1)="T",1000000000000*VALUE(LEFT(E370,LEN(E370)-1)),IF(RIGHT(E370,1)="M",1000000*VALUE(LEFT(E370,LEN(E370)-1)),IF(RIGHT(E370,1)="B",1000000000*VALUE(LEFT(E370,LEN(E370)-1)),IF(RIGHT(E370,1)="%",0.01*VALUE(LEFT(E370,LEN(E370)-1)),IF(RIGHT(E370,1)="k",1000*VALUE(LEFT(E370,LEN(E370)-1)),VALUE(SUBSTITUTE(E370,",",""))))))))),"N/A")</f>
        <v/>
      </c>
      <c r="M370">
        <f>IFERROR(IF(TRIM(F370)="-", "N/A", IF(RIGHT(F370,1)=")",IF(RIGHT(F370,2)="T)",-1000000000000*VALUE(MID(F370,2,LEN(F370)-3)),IF(RIGHT(F370,2)="M)",-1000000*VALUE(MID(F370,2,LEN(F370)-3)),IF(RIGHT(F370,2)="B)",-1000000000*VALUE(MID(F370,2,LEN(F370)-3)),IF(RIGHT(F370,2)="k)",-1000*VALUE(MID(F370,2,LEN(F370)-3)),VALUE(SUBSTITUTE(F370,",","")))))),IF(RIGHT(F370,1)="T",1000000000000*VALUE(LEFT(F370,LEN(F370)-1)),IF(RIGHT(F370,1)="M",1000000*VALUE(LEFT(F370,LEN(F370)-1)),IF(RIGHT(F370,1)="B",1000000000*VALUE(LEFT(F370,LEN(F370)-1)),IF(RIGHT(F370,1)="%",0.01*VALUE(LEFT(F370,LEN(F370)-1)),IF(RIGHT(F370,1)="k",1000*VALUE(LEFT(F370,LEN(F370)-1)),VALUE(SUBSTITUTE(F370,",",""))))))))),"N/A")</f>
        <v/>
      </c>
      <c r="N370">
        <f>IFERROR(IF(TRIM(G370)="-", "N/A", IF(RIGHT(G370,1)=")",IF(RIGHT(G370,2)="T)",-1000000000000*VALUE(MID(G370,2,LEN(G370)-3)),IF(RIGHT(G370,2)="M)",-1000000*VALUE(MID(G370,2,LEN(G370)-3)),IF(RIGHT(G370,2)="B)",-1000000000*VALUE(MID(G370,2,LEN(G370)-3)),IF(RIGHT(G370,2)="k)",-1000*VALUE(MID(G370,2,LEN(G370)-3)),VALUE(SUBSTITUTE(G370,",","")))))),IF(RIGHT(G370,1)="T",1000000000000*VALUE(LEFT(G370,LEN(G370)-1)),IF(RIGHT(G370,1)="M",1000000*VALUE(LEFT(G370,LEN(G370)-1)),IF(RIGHT(G370,1)="B",1000000000*VALUE(LEFT(G370,LEN(G370)-1)),IF(RIGHT(G370,1)="%",0.01*VALUE(LEFT(G370,LEN(G370)-1)),IF(RIGHT(G370,1)="k",1000*VALUE(LEFT(G370,LEN(G370)-1)),VALUE(SUBSTITUTE(G370,",",""))))))))),"N/A")</f>
        <v/>
      </c>
    </row>
    <row r="371" spans="1:60">
      <c s="1" r="A371" t="n">
        <v>8</v>
      </c>
      <c r="B371" t="s">
        <v>135</v>
      </c>
      <c r="C371" t="s"/>
      <c r="I371">
        <f>IF(AND(K371&gt; J371, L371&gt; K371, M371&gt; L371, N371&gt; M371), "pos_trend", IF(AND(K371&lt; J371, L371&lt; K371, M371&lt; L371, N371&lt; M371), "neg_trend", "N/A"))</f>
        <v/>
      </c>
      <c r="J371">
        <f>IFERROR(IF(TRIM(C371)="-", "N/A", IF(RIGHT(C371,1)=")",IF(RIGHT(C371,2)="T)",-1000000000000*VALUE(MID(C371,2,LEN(C371)-3)),IF(RIGHT(C371,2)="M)",-1000000*VALUE(MID(C371,2,LEN(C371)-3)),IF(RIGHT(C371,2)="B)",-1000000000*VALUE(MID(C371,2,LEN(C371)-3)),IF(RIGHT(C371,2)="k)",-1000*VALUE(MID(C371,2,LEN(C371)-3)),VALUE(SUBSTITUTE(C371,",","")))))),IF(RIGHT(C371,1)="T",1000000000000*VALUE(LEFT(C371,LEN(C371)-1)),IF(RIGHT(C371,1)="M",1000000*VALUE(LEFT(C371,LEN(C371)-1)),IF(RIGHT(C371,1)="B",1000000000*VALUE(LEFT(C371,LEN(C371)-1)),IF(RIGHT(C371,1)="%",0.01*VALUE(LEFT(C371,LEN(C371)-1)),IF(RIGHT(C371,1)="k",1000*VALUE(LEFT(C371,LEN(C371)-1)),VALUE(SUBSTITUTE(C371,",",""))))))))),"N/A")</f>
        <v/>
      </c>
      <c r="K371">
        <f>IFERROR(IF(TRIM(D371)="-", "N/A", IF(RIGHT(D371,1)=")",IF(RIGHT(D371,2)="T)",-1000000000000*VALUE(MID(D371,2,LEN(D371)-3)),IF(RIGHT(D371,2)="M)",-1000000*VALUE(MID(D371,2,LEN(D371)-3)),IF(RIGHT(D371,2)="B)",-1000000000*VALUE(MID(D371,2,LEN(D371)-3)),IF(RIGHT(D371,2)="k)",-1000*VALUE(MID(D371,2,LEN(D371)-3)),VALUE(SUBSTITUTE(D371,",","")))))),IF(RIGHT(D371,1)="T",1000000000000*VALUE(LEFT(D371,LEN(D371)-1)),IF(RIGHT(D371,1)="M",1000000*VALUE(LEFT(D371,LEN(D371)-1)),IF(RIGHT(D371,1)="B",1000000000*VALUE(LEFT(D371,LEN(D371)-1)),IF(RIGHT(D371,1)="%",0.01*VALUE(LEFT(D371,LEN(D371)-1)),IF(RIGHT(D371,1)="k",1000*VALUE(LEFT(D371,LEN(D371)-1)),VALUE(SUBSTITUTE(D371,",",""))))))))),"N/A")</f>
        <v/>
      </c>
      <c r="L371">
        <f>IFERROR(IF(TRIM(E371)="-", "N/A", IF(RIGHT(E371,1)=")",IF(RIGHT(E371,2)="T)",-1000000000000*VALUE(MID(E371,2,LEN(E371)-3)),IF(RIGHT(E371,2)="M)",-1000000*VALUE(MID(E371,2,LEN(E371)-3)),IF(RIGHT(E371,2)="B)",-1000000000*VALUE(MID(E371,2,LEN(E371)-3)),IF(RIGHT(E371,2)="k)",-1000*VALUE(MID(E371,2,LEN(E371)-3)),VALUE(SUBSTITUTE(E371,",","")))))),IF(RIGHT(E371,1)="T",1000000000000*VALUE(LEFT(E371,LEN(E371)-1)),IF(RIGHT(E371,1)="M",1000000*VALUE(LEFT(E371,LEN(E371)-1)),IF(RIGHT(E371,1)="B",1000000000*VALUE(LEFT(E371,LEN(E371)-1)),IF(RIGHT(E371,1)="%",0.01*VALUE(LEFT(E371,LEN(E371)-1)),IF(RIGHT(E371,1)="k",1000*VALUE(LEFT(E371,LEN(E371)-1)),VALUE(SUBSTITUTE(E371,",",""))))))))),"N/A")</f>
        <v/>
      </c>
      <c r="M371">
        <f>IFERROR(IF(TRIM(F371)="-", "N/A", IF(RIGHT(F371,1)=")",IF(RIGHT(F371,2)="T)",-1000000000000*VALUE(MID(F371,2,LEN(F371)-3)),IF(RIGHT(F371,2)="M)",-1000000*VALUE(MID(F371,2,LEN(F371)-3)),IF(RIGHT(F371,2)="B)",-1000000000*VALUE(MID(F371,2,LEN(F371)-3)),IF(RIGHT(F371,2)="k)",-1000*VALUE(MID(F371,2,LEN(F371)-3)),VALUE(SUBSTITUTE(F371,",","")))))),IF(RIGHT(F371,1)="T",1000000000000*VALUE(LEFT(F371,LEN(F371)-1)),IF(RIGHT(F371,1)="M",1000000*VALUE(LEFT(F371,LEN(F371)-1)),IF(RIGHT(F371,1)="B",1000000000*VALUE(LEFT(F371,LEN(F371)-1)),IF(RIGHT(F371,1)="%",0.01*VALUE(LEFT(F371,LEN(F371)-1)),IF(RIGHT(F371,1)="k",1000*VALUE(LEFT(F371,LEN(F371)-1)),VALUE(SUBSTITUTE(F371,",",""))))))))),"N/A")</f>
        <v/>
      </c>
      <c r="N371">
        <f>IFERROR(IF(TRIM(G371)="-", "N/A", IF(RIGHT(G371,1)=")",IF(RIGHT(G371,2)="T)",-1000000000000*VALUE(MID(G371,2,LEN(G371)-3)),IF(RIGHT(G371,2)="M)",-1000000*VALUE(MID(G371,2,LEN(G371)-3)),IF(RIGHT(G371,2)="B)",-1000000000*VALUE(MID(G371,2,LEN(G371)-3)),IF(RIGHT(G371,2)="k)",-1000*VALUE(MID(G371,2,LEN(G371)-3)),VALUE(SUBSTITUTE(G371,",","")))))),IF(RIGHT(G371,1)="T",1000000000000*VALUE(LEFT(G371,LEN(G371)-1)),IF(RIGHT(G371,1)="M",1000000*VALUE(LEFT(G371,LEN(G371)-1)),IF(RIGHT(G371,1)="B",1000000000*VALUE(LEFT(G371,LEN(G371)-1)),IF(RIGHT(G371,1)="%",0.01*VALUE(LEFT(G371,LEN(G371)-1)),IF(RIGHT(G371,1)="k",1000*VALUE(LEFT(G371,LEN(G371)-1)),VALUE(SUBSTITUTE(G371,",",""))))))))),"N/A")</f>
        <v/>
      </c>
    </row>
    <row r="372" spans="1:60">
      <c r="I372">
        <f>IF(AND(K372&gt; J372, L372&gt; K372, M372&gt; L372, N372&gt; M372), "pos_trend", IF(AND(K372&lt; J372, L372&lt; K372, M372&lt; L372, N372&lt; M372), "neg_trend", "N/A"))</f>
        <v/>
      </c>
      <c r="J372">
        <f>IFERROR(IF(TRIM(C372)="-", "N/A", IF(RIGHT(C372,1)=")",IF(RIGHT(C372,2)="T)",-1000000000000*VALUE(MID(C372,2,LEN(C372)-3)),IF(RIGHT(C372,2)="M)",-1000000*VALUE(MID(C372,2,LEN(C372)-3)),IF(RIGHT(C372,2)="B)",-1000000000*VALUE(MID(C372,2,LEN(C372)-3)),IF(RIGHT(C372,2)="k)",-1000*VALUE(MID(C372,2,LEN(C372)-3)),VALUE(SUBSTITUTE(C372,",","")))))),IF(RIGHT(C372,1)="T",1000000000000*VALUE(LEFT(C372,LEN(C372)-1)),IF(RIGHT(C372,1)="M",1000000*VALUE(LEFT(C372,LEN(C372)-1)),IF(RIGHT(C372,1)="B",1000000000*VALUE(LEFT(C372,LEN(C372)-1)),IF(RIGHT(C372,1)="%",0.01*VALUE(LEFT(C372,LEN(C372)-1)),IF(RIGHT(C372,1)="k",1000*VALUE(LEFT(C372,LEN(C372)-1)),VALUE(SUBSTITUTE(C372,",",""))))))))),"N/A")</f>
        <v/>
      </c>
      <c r="K372">
        <f>IFERROR(IF(TRIM(D372)="-", "N/A", IF(RIGHT(D372,1)=")",IF(RIGHT(D372,2)="T)",-1000000000000*VALUE(MID(D372,2,LEN(D372)-3)),IF(RIGHT(D372,2)="M)",-1000000*VALUE(MID(D372,2,LEN(D372)-3)),IF(RIGHT(D372,2)="B)",-1000000000*VALUE(MID(D372,2,LEN(D372)-3)),IF(RIGHT(D372,2)="k)",-1000*VALUE(MID(D372,2,LEN(D372)-3)),VALUE(SUBSTITUTE(D372,",","")))))),IF(RIGHT(D372,1)="T",1000000000000*VALUE(LEFT(D372,LEN(D372)-1)),IF(RIGHT(D372,1)="M",1000000*VALUE(LEFT(D372,LEN(D372)-1)),IF(RIGHT(D372,1)="B",1000000000*VALUE(LEFT(D372,LEN(D372)-1)),IF(RIGHT(D372,1)="%",0.01*VALUE(LEFT(D372,LEN(D372)-1)),IF(RIGHT(D372,1)="k",1000*VALUE(LEFT(D372,LEN(D372)-1)),VALUE(SUBSTITUTE(D372,",",""))))))))),"N/A")</f>
        <v/>
      </c>
      <c r="L372">
        <f>IFERROR(IF(TRIM(E372)="-", "N/A", IF(RIGHT(E372,1)=")",IF(RIGHT(E372,2)="T)",-1000000000000*VALUE(MID(E372,2,LEN(E372)-3)),IF(RIGHT(E372,2)="M)",-1000000*VALUE(MID(E372,2,LEN(E372)-3)),IF(RIGHT(E372,2)="B)",-1000000000*VALUE(MID(E372,2,LEN(E372)-3)),IF(RIGHT(E372,2)="k)",-1000*VALUE(MID(E372,2,LEN(E372)-3)),VALUE(SUBSTITUTE(E372,",","")))))),IF(RIGHT(E372,1)="T",1000000000000*VALUE(LEFT(E372,LEN(E372)-1)),IF(RIGHT(E372,1)="M",1000000*VALUE(LEFT(E372,LEN(E372)-1)),IF(RIGHT(E372,1)="B",1000000000*VALUE(LEFT(E372,LEN(E372)-1)),IF(RIGHT(E372,1)="%",0.01*VALUE(LEFT(E372,LEN(E372)-1)),IF(RIGHT(E372,1)="k",1000*VALUE(LEFT(E372,LEN(E372)-1)),VALUE(SUBSTITUTE(E372,",",""))))))))),"N/A")</f>
        <v/>
      </c>
      <c r="M372">
        <f>IFERROR(IF(TRIM(F372)="-", "N/A", IF(RIGHT(F372,1)=")",IF(RIGHT(F372,2)="T)",-1000000000000*VALUE(MID(F372,2,LEN(F372)-3)),IF(RIGHT(F372,2)="M)",-1000000*VALUE(MID(F372,2,LEN(F372)-3)),IF(RIGHT(F372,2)="B)",-1000000000*VALUE(MID(F372,2,LEN(F372)-3)),IF(RIGHT(F372,2)="k)",-1000*VALUE(MID(F372,2,LEN(F372)-3)),VALUE(SUBSTITUTE(F372,",","")))))),IF(RIGHT(F372,1)="T",1000000000000*VALUE(LEFT(F372,LEN(F372)-1)),IF(RIGHT(F372,1)="M",1000000*VALUE(LEFT(F372,LEN(F372)-1)),IF(RIGHT(F372,1)="B",1000000000*VALUE(LEFT(F372,LEN(F372)-1)),IF(RIGHT(F372,1)="%",0.01*VALUE(LEFT(F372,LEN(F372)-1)),IF(RIGHT(F372,1)="k",1000*VALUE(LEFT(F372,LEN(F372)-1)),VALUE(SUBSTITUTE(F372,",",""))))))))),"N/A")</f>
        <v/>
      </c>
      <c r="N372">
        <f>IFERROR(IF(TRIM(G372)="-", "N/A", IF(RIGHT(G372,1)=")",IF(RIGHT(G372,2)="T)",-1000000000000*VALUE(MID(G372,2,LEN(G372)-3)),IF(RIGHT(G372,2)="M)",-1000000*VALUE(MID(G372,2,LEN(G372)-3)),IF(RIGHT(G372,2)="B)",-1000000000*VALUE(MID(G372,2,LEN(G372)-3)),IF(RIGHT(G372,2)="k)",-1000*VALUE(MID(G372,2,LEN(G372)-3)),VALUE(SUBSTITUTE(G372,",","")))))),IF(RIGHT(G372,1)="T",1000000000000*VALUE(LEFT(G372,LEN(G372)-1)),IF(RIGHT(G372,1)="M",1000000*VALUE(LEFT(G372,LEN(G372)-1)),IF(RIGHT(G372,1)="B",1000000000*VALUE(LEFT(G372,LEN(G372)-1)),IF(RIGHT(G372,1)="%",0.01*VALUE(LEFT(G372,LEN(G372)-1)),IF(RIGHT(G372,1)="k",1000*VALUE(LEFT(G372,LEN(G372)-1)),VALUE(SUBSTITUTE(G372,",",""))))))))),"N/A")</f>
        <v/>
      </c>
    </row>
    <row r="373" spans="1:60">
      <c r="I373">
        <f>IF(AND(K373&gt; J373, L373&gt; K373, M373&gt; L373, N373&gt; M373), "pos_trend", IF(AND(K373&lt; J373, L373&lt; K373, M373&lt; L373, N373&lt; M373), "neg_trend", "N/A"))</f>
        <v/>
      </c>
      <c r="J373">
        <f>IFERROR(IF(TRIM(C373)="-", "N/A", IF(RIGHT(C373,1)=")",IF(RIGHT(C373,2)="T)",-1000000000000*VALUE(MID(C373,2,LEN(C373)-3)),IF(RIGHT(C373,2)="M)",-1000000*VALUE(MID(C373,2,LEN(C373)-3)),IF(RIGHT(C373,2)="B)",-1000000000*VALUE(MID(C373,2,LEN(C373)-3)),IF(RIGHT(C373,2)="k)",-1000*VALUE(MID(C373,2,LEN(C373)-3)),VALUE(SUBSTITUTE(C373,",","")))))),IF(RIGHT(C373,1)="T",1000000000000*VALUE(LEFT(C373,LEN(C373)-1)),IF(RIGHT(C373,1)="M",1000000*VALUE(LEFT(C373,LEN(C373)-1)),IF(RIGHT(C373,1)="B",1000000000*VALUE(LEFT(C373,LEN(C373)-1)),IF(RIGHT(C373,1)="%",0.01*VALUE(LEFT(C373,LEN(C373)-1)),IF(RIGHT(C373,1)="k",1000*VALUE(LEFT(C373,LEN(C373)-1)),VALUE(SUBSTITUTE(C373,",",""))))))))),"N/A")</f>
        <v/>
      </c>
      <c r="K373">
        <f>IFERROR(IF(TRIM(D373)="-", "N/A", IF(RIGHT(D373,1)=")",IF(RIGHT(D373,2)="T)",-1000000000000*VALUE(MID(D373,2,LEN(D373)-3)),IF(RIGHT(D373,2)="M)",-1000000*VALUE(MID(D373,2,LEN(D373)-3)),IF(RIGHT(D373,2)="B)",-1000000000*VALUE(MID(D373,2,LEN(D373)-3)),IF(RIGHT(D373,2)="k)",-1000*VALUE(MID(D373,2,LEN(D373)-3)),VALUE(SUBSTITUTE(D373,",","")))))),IF(RIGHT(D373,1)="T",1000000000000*VALUE(LEFT(D373,LEN(D373)-1)),IF(RIGHT(D373,1)="M",1000000*VALUE(LEFT(D373,LEN(D373)-1)),IF(RIGHT(D373,1)="B",1000000000*VALUE(LEFT(D373,LEN(D373)-1)),IF(RIGHT(D373,1)="%",0.01*VALUE(LEFT(D373,LEN(D373)-1)),IF(RIGHT(D373,1)="k",1000*VALUE(LEFT(D373,LEN(D373)-1)),VALUE(SUBSTITUTE(D373,",",""))))))))),"N/A")</f>
        <v/>
      </c>
      <c r="L373">
        <f>IFERROR(IF(TRIM(E373)="-", "N/A", IF(RIGHT(E373,1)=")",IF(RIGHT(E373,2)="T)",-1000000000000*VALUE(MID(E373,2,LEN(E373)-3)),IF(RIGHT(E373,2)="M)",-1000000*VALUE(MID(E373,2,LEN(E373)-3)),IF(RIGHT(E373,2)="B)",-1000000000*VALUE(MID(E373,2,LEN(E373)-3)),IF(RIGHT(E373,2)="k)",-1000*VALUE(MID(E373,2,LEN(E373)-3)),VALUE(SUBSTITUTE(E373,",","")))))),IF(RIGHT(E373,1)="T",1000000000000*VALUE(LEFT(E373,LEN(E373)-1)),IF(RIGHT(E373,1)="M",1000000*VALUE(LEFT(E373,LEN(E373)-1)),IF(RIGHT(E373,1)="B",1000000000*VALUE(LEFT(E373,LEN(E373)-1)),IF(RIGHT(E373,1)="%",0.01*VALUE(LEFT(E373,LEN(E373)-1)),IF(RIGHT(E373,1)="k",1000*VALUE(LEFT(E373,LEN(E373)-1)),VALUE(SUBSTITUTE(E373,",",""))))))))),"N/A")</f>
        <v/>
      </c>
      <c r="M373">
        <f>IFERROR(IF(TRIM(F373)="-", "N/A", IF(RIGHT(F373,1)=")",IF(RIGHT(F373,2)="T)",-1000000000000*VALUE(MID(F373,2,LEN(F373)-3)),IF(RIGHT(F373,2)="M)",-1000000*VALUE(MID(F373,2,LEN(F373)-3)),IF(RIGHT(F373,2)="B)",-1000000000*VALUE(MID(F373,2,LEN(F373)-3)),IF(RIGHT(F373,2)="k)",-1000*VALUE(MID(F373,2,LEN(F373)-3)),VALUE(SUBSTITUTE(F373,",","")))))),IF(RIGHT(F373,1)="T",1000000000000*VALUE(LEFT(F373,LEN(F373)-1)),IF(RIGHT(F373,1)="M",1000000*VALUE(LEFT(F373,LEN(F373)-1)),IF(RIGHT(F373,1)="B",1000000000*VALUE(LEFT(F373,LEN(F373)-1)),IF(RIGHT(F373,1)="%",0.01*VALUE(LEFT(F373,LEN(F373)-1)),IF(RIGHT(F373,1)="k",1000*VALUE(LEFT(F373,LEN(F373)-1)),VALUE(SUBSTITUTE(F373,",",""))))))))),"N/A")</f>
        <v/>
      </c>
      <c r="N373">
        <f>IFERROR(IF(TRIM(G373)="-", "N/A", IF(RIGHT(G373,1)=")",IF(RIGHT(G373,2)="T)",-1000000000000*VALUE(MID(G373,2,LEN(G373)-3)),IF(RIGHT(G373,2)="M)",-1000000*VALUE(MID(G373,2,LEN(G373)-3)),IF(RIGHT(G373,2)="B)",-1000000000*VALUE(MID(G373,2,LEN(G373)-3)),IF(RIGHT(G373,2)="k)",-1000*VALUE(MID(G373,2,LEN(G373)-3)),VALUE(SUBSTITUTE(G373,",","")))))),IF(RIGHT(G373,1)="T",1000000000000*VALUE(LEFT(G373,LEN(G373)-1)),IF(RIGHT(G373,1)="M",1000000*VALUE(LEFT(G373,LEN(G373)-1)),IF(RIGHT(G373,1)="B",1000000000*VALUE(LEFT(G373,LEN(G373)-1)),IF(RIGHT(G373,1)="%",0.01*VALUE(LEFT(G373,LEN(G373)-1)),IF(RIGHT(G373,1)="k",1000*VALUE(LEFT(G373,LEN(G373)-1)),VALUE(SUBSTITUTE(G373,",",""))))))))),"N/A")</f>
        <v/>
      </c>
    </row>
    <row r="374" spans="1:60">
      <c s="1" r="A374" t="n">
        <v>0</v>
      </c>
      <c r="B374" t="s">
        <v>123</v>
      </c>
      <c r="C374" t="s">
        <v>722</v>
      </c>
      <c r="I374">
        <f>IF(AND(K374&gt; J374, L374&gt; K374, M374&gt; L374, N374&gt; M374), "pos_trend", IF(AND(K374&lt; J374, L374&lt; K374, M374&lt; L374, N374&lt; M374), "neg_trend", "N/A"))</f>
        <v/>
      </c>
      <c r="J374">
        <f>IFERROR(IF(TRIM(C374)="-", "N/A", IF(RIGHT(C374,1)=")",IF(RIGHT(C374,2)="T)",-1000000000000*VALUE(MID(C374,2,LEN(C374)-3)),IF(RIGHT(C374,2)="M)",-1000000*VALUE(MID(C374,2,LEN(C374)-3)),IF(RIGHT(C374,2)="B)",-1000000000*VALUE(MID(C374,2,LEN(C374)-3)),IF(RIGHT(C374,2)="k)",-1000*VALUE(MID(C374,2,LEN(C374)-3)),VALUE(SUBSTITUTE(C374,",","")))))),IF(RIGHT(C374,1)="T",1000000000000*VALUE(LEFT(C374,LEN(C374)-1)),IF(RIGHT(C374,1)="M",1000000*VALUE(LEFT(C374,LEN(C374)-1)),IF(RIGHT(C374,1)="B",1000000000*VALUE(LEFT(C374,LEN(C374)-1)),IF(RIGHT(C374,1)="%",0.01*VALUE(LEFT(C374,LEN(C374)-1)),IF(RIGHT(C374,1)="k",1000*VALUE(LEFT(C374,LEN(C374)-1)),VALUE(SUBSTITUTE(C374,",",""))))))))),"N/A")</f>
        <v/>
      </c>
      <c r="K374">
        <f>IFERROR(IF(TRIM(D374)="-", "N/A", IF(RIGHT(D374,1)=")",IF(RIGHT(D374,2)="T)",-1000000000000*VALUE(MID(D374,2,LEN(D374)-3)),IF(RIGHT(D374,2)="M)",-1000000*VALUE(MID(D374,2,LEN(D374)-3)),IF(RIGHT(D374,2)="B)",-1000000000*VALUE(MID(D374,2,LEN(D374)-3)),IF(RIGHT(D374,2)="k)",-1000*VALUE(MID(D374,2,LEN(D374)-3)),VALUE(SUBSTITUTE(D374,",","")))))),IF(RIGHT(D374,1)="T",1000000000000*VALUE(LEFT(D374,LEN(D374)-1)),IF(RIGHT(D374,1)="M",1000000*VALUE(LEFT(D374,LEN(D374)-1)),IF(RIGHT(D374,1)="B",1000000000*VALUE(LEFT(D374,LEN(D374)-1)),IF(RIGHT(D374,1)="%",0.01*VALUE(LEFT(D374,LEN(D374)-1)),IF(RIGHT(D374,1)="k",1000*VALUE(LEFT(D374,LEN(D374)-1)),VALUE(SUBSTITUTE(D374,",",""))))))))),"N/A")</f>
        <v/>
      </c>
      <c r="L374">
        <f>IFERROR(IF(TRIM(E374)="-", "N/A", IF(RIGHT(E374,1)=")",IF(RIGHT(E374,2)="T)",-1000000000000*VALUE(MID(E374,2,LEN(E374)-3)),IF(RIGHT(E374,2)="M)",-1000000*VALUE(MID(E374,2,LEN(E374)-3)),IF(RIGHT(E374,2)="B)",-1000000000*VALUE(MID(E374,2,LEN(E374)-3)),IF(RIGHT(E374,2)="k)",-1000*VALUE(MID(E374,2,LEN(E374)-3)),VALUE(SUBSTITUTE(E374,",","")))))),IF(RIGHT(E374,1)="T",1000000000000*VALUE(LEFT(E374,LEN(E374)-1)),IF(RIGHT(E374,1)="M",1000000*VALUE(LEFT(E374,LEN(E374)-1)),IF(RIGHT(E374,1)="B",1000000000*VALUE(LEFT(E374,LEN(E374)-1)),IF(RIGHT(E374,1)="%",0.01*VALUE(LEFT(E374,LEN(E374)-1)),IF(RIGHT(E374,1)="k",1000*VALUE(LEFT(E374,LEN(E374)-1)),VALUE(SUBSTITUTE(E374,",",""))))))))),"N/A")</f>
        <v/>
      </c>
      <c r="M374">
        <f>IFERROR(IF(TRIM(F374)="-", "N/A", IF(RIGHT(F374,1)=")",IF(RIGHT(F374,2)="T)",-1000000000000*VALUE(MID(F374,2,LEN(F374)-3)),IF(RIGHT(F374,2)="M)",-1000000*VALUE(MID(F374,2,LEN(F374)-3)),IF(RIGHT(F374,2)="B)",-1000000000*VALUE(MID(F374,2,LEN(F374)-3)),IF(RIGHT(F374,2)="k)",-1000*VALUE(MID(F374,2,LEN(F374)-3)),VALUE(SUBSTITUTE(F374,",","")))))),IF(RIGHT(F374,1)="T",1000000000000*VALUE(LEFT(F374,LEN(F374)-1)),IF(RIGHT(F374,1)="M",1000000*VALUE(LEFT(F374,LEN(F374)-1)),IF(RIGHT(F374,1)="B",1000000000*VALUE(LEFT(F374,LEN(F374)-1)),IF(RIGHT(F374,1)="%",0.01*VALUE(LEFT(F374,LEN(F374)-1)),IF(RIGHT(F374,1)="k",1000*VALUE(LEFT(F374,LEN(F374)-1)),VALUE(SUBSTITUTE(F374,",",""))))))))),"N/A")</f>
        <v/>
      </c>
      <c r="N374">
        <f>IFERROR(IF(TRIM(G374)="-", "N/A", IF(RIGHT(G374,1)=")",IF(RIGHT(G374,2)="T)",-1000000000000*VALUE(MID(G374,2,LEN(G374)-3)),IF(RIGHT(G374,2)="M)",-1000000*VALUE(MID(G374,2,LEN(G374)-3)),IF(RIGHT(G374,2)="B)",-1000000000*VALUE(MID(G374,2,LEN(G374)-3)),IF(RIGHT(G374,2)="k)",-1000*VALUE(MID(G374,2,LEN(G374)-3)),VALUE(SUBSTITUTE(G374,",","")))))),IF(RIGHT(G374,1)="T",1000000000000*VALUE(LEFT(G374,LEN(G374)-1)),IF(RIGHT(G374,1)="M",1000000*VALUE(LEFT(G374,LEN(G374)-1)),IF(RIGHT(G374,1)="B",1000000000*VALUE(LEFT(G374,LEN(G374)-1)),IF(RIGHT(G374,1)="%",0.01*VALUE(LEFT(G374,LEN(G374)-1)),IF(RIGHT(G374,1)="k",1000*VALUE(LEFT(G374,LEN(G374)-1)),VALUE(SUBSTITUTE(G374,",",""))))))))),"N/A")</f>
        <v/>
      </c>
    </row>
    <row r="375" spans="1:60">
      <c s="1" r="A375" t="n">
        <v>1</v>
      </c>
      <c r="B375" t="s">
        <v>124</v>
      </c>
      <c r="C375" t="s"/>
      <c r="I375">
        <f>IF(AND(K375&gt; J375, L375&gt; K375, M375&gt; L375, N375&gt; M375), "pos_trend", IF(AND(K375&lt; J375, L375&lt; K375, M375&lt; L375, N375&lt; M375), "neg_trend", "N/A"))</f>
        <v/>
      </c>
      <c r="J375">
        <f>IFERROR(IF(TRIM(C375)="-", "N/A", IF(RIGHT(C375,1)=")",IF(RIGHT(C375,2)="T)",-1000000000000*VALUE(MID(C375,2,LEN(C375)-3)),IF(RIGHT(C375,2)="M)",-1000000*VALUE(MID(C375,2,LEN(C375)-3)),IF(RIGHT(C375,2)="B)",-1000000000*VALUE(MID(C375,2,LEN(C375)-3)),IF(RIGHT(C375,2)="k)",-1000*VALUE(MID(C375,2,LEN(C375)-3)),VALUE(SUBSTITUTE(C375,",","")))))),IF(RIGHT(C375,1)="T",1000000000000*VALUE(LEFT(C375,LEN(C375)-1)),IF(RIGHT(C375,1)="M",1000000*VALUE(LEFT(C375,LEN(C375)-1)),IF(RIGHT(C375,1)="B",1000000000*VALUE(LEFT(C375,LEN(C375)-1)),IF(RIGHT(C375,1)="%",0.01*VALUE(LEFT(C375,LEN(C375)-1)),IF(RIGHT(C375,1)="k",1000*VALUE(LEFT(C375,LEN(C375)-1)),VALUE(SUBSTITUTE(C375,",",""))))))))),"N/A")</f>
        <v/>
      </c>
      <c r="K375">
        <f>IFERROR(IF(TRIM(D375)="-", "N/A", IF(RIGHT(D375,1)=")",IF(RIGHT(D375,2)="T)",-1000000000000*VALUE(MID(D375,2,LEN(D375)-3)),IF(RIGHT(D375,2)="M)",-1000000*VALUE(MID(D375,2,LEN(D375)-3)),IF(RIGHT(D375,2)="B)",-1000000000*VALUE(MID(D375,2,LEN(D375)-3)),IF(RIGHT(D375,2)="k)",-1000*VALUE(MID(D375,2,LEN(D375)-3)),VALUE(SUBSTITUTE(D375,",","")))))),IF(RIGHT(D375,1)="T",1000000000000*VALUE(LEFT(D375,LEN(D375)-1)),IF(RIGHT(D375,1)="M",1000000*VALUE(LEFT(D375,LEN(D375)-1)),IF(RIGHT(D375,1)="B",1000000000*VALUE(LEFT(D375,LEN(D375)-1)),IF(RIGHT(D375,1)="%",0.01*VALUE(LEFT(D375,LEN(D375)-1)),IF(RIGHT(D375,1)="k",1000*VALUE(LEFT(D375,LEN(D375)-1)),VALUE(SUBSTITUTE(D375,",",""))))))))),"N/A")</f>
        <v/>
      </c>
      <c r="L375">
        <f>IFERROR(IF(TRIM(E375)="-", "N/A", IF(RIGHT(E375,1)=")",IF(RIGHT(E375,2)="T)",-1000000000000*VALUE(MID(E375,2,LEN(E375)-3)),IF(RIGHT(E375,2)="M)",-1000000*VALUE(MID(E375,2,LEN(E375)-3)),IF(RIGHT(E375,2)="B)",-1000000000*VALUE(MID(E375,2,LEN(E375)-3)),IF(RIGHT(E375,2)="k)",-1000*VALUE(MID(E375,2,LEN(E375)-3)),VALUE(SUBSTITUTE(E375,",","")))))),IF(RIGHT(E375,1)="T",1000000000000*VALUE(LEFT(E375,LEN(E375)-1)),IF(RIGHT(E375,1)="M",1000000*VALUE(LEFT(E375,LEN(E375)-1)),IF(RIGHT(E375,1)="B",1000000000*VALUE(LEFT(E375,LEN(E375)-1)),IF(RIGHT(E375,1)="%",0.01*VALUE(LEFT(E375,LEN(E375)-1)),IF(RIGHT(E375,1)="k",1000*VALUE(LEFT(E375,LEN(E375)-1)),VALUE(SUBSTITUTE(E375,",",""))))))))),"N/A")</f>
        <v/>
      </c>
      <c r="M375">
        <f>IFERROR(IF(TRIM(F375)="-", "N/A", IF(RIGHT(F375,1)=")",IF(RIGHT(F375,2)="T)",-1000000000000*VALUE(MID(F375,2,LEN(F375)-3)),IF(RIGHT(F375,2)="M)",-1000000*VALUE(MID(F375,2,LEN(F375)-3)),IF(RIGHT(F375,2)="B)",-1000000000*VALUE(MID(F375,2,LEN(F375)-3)),IF(RIGHT(F375,2)="k)",-1000*VALUE(MID(F375,2,LEN(F375)-3)),VALUE(SUBSTITUTE(F375,",","")))))),IF(RIGHT(F375,1)="T",1000000000000*VALUE(LEFT(F375,LEN(F375)-1)),IF(RIGHT(F375,1)="M",1000000*VALUE(LEFT(F375,LEN(F375)-1)),IF(RIGHT(F375,1)="B",1000000000*VALUE(LEFT(F375,LEN(F375)-1)),IF(RIGHT(F375,1)="%",0.01*VALUE(LEFT(F375,LEN(F375)-1)),IF(RIGHT(F375,1)="k",1000*VALUE(LEFT(F375,LEN(F375)-1)),VALUE(SUBSTITUTE(F375,",",""))))))))),"N/A")</f>
        <v/>
      </c>
      <c r="N375">
        <f>IFERROR(IF(TRIM(G375)="-", "N/A", IF(RIGHT(G375,1)=")",IF(RIGHT(G375,2)="T)",-1000000000000*VALUE(MID(G375,2,LEN(G375)-3)),IF(RIGHT(G375,2)="M)",-1000000*VALUE(MID(G375,2,LEN(G375)-3)),IF(RIGHT(G375,2)="B)",-1000000000*VALUE(MID(G375,2,LEN(G375)-3)),IF(RIGHT(G375,2)="k)",-1000*VALUE(MID(G375,2,LEN(G375)-3)),VALUE(SUBSTITUTE(G375,",","")))))),IF(RIGHT(G375,1)="T",1000000000000*VALUE(LEFT(G375,LEN(G375)-1)),IF(RIGHT(G375,1)="M",1000000*VALUE(LEFT(G375,LEN(G375)-1)),IF(RIGHT(G375,1)="B",1000000000*VALUE(LEFT(G375,LEN(G375)-1)),IF(RIGHT(G375,1)="%",0.01*VALUE(LEFT(G375,LEN(G375)-1)),IF(RIGHT(G375,1)="k",1000*VALUE(LEFT(G375,LEN(G375)-1)),VALUE(SUBSTITUTE(G375,",",""))))))))),"N/A")</f>
        <v/>
      </c>
    </row>
    <row r="376" spans="1:60">
      <c s="1" r="A376" t="n">
        <v>2</v>
      </c>
      <c r="B376" t="s">
        <v>125</v>
      </c>
      <c r="C376" t="s">
        <v>2400</v>
      </c>
      <c r="I376">
        <f>IF(AND(K376&gt; J376, L376&gt; K376, M376&gt; L376, N376&gt; M376), "pos_trend", IF(AND(K376&lt; J376, L376&lt; K376, M376&lt; L376, N376&lt; M376), "neg_trend", "N/A"))</f>
        <v/>
      </c>
      <c r="J376">
        <f>IFERROR(IF(TRIM(C376)="-", "N/A", IF(RIGHT(C376,1)=")",IF(RIGHT(C376,2)="T)",-1000000000000*VALUE(MID(C376,2,LEN(C376)-3)),IF(RIGHT(C376,2)="M)",-1000000*VALUE(MID(C376,2,LEN(C376)-3)),IF(RIGHT(C376,2)="B)",-1000000000*VALUE(MID(C376,2,LEN(C376)-3)),IF(RIGHT(C376,2)="k)",-1000*VALUE(MID(C376,2,LEN(C376)-3)),VALUE(SUBSTITUTE(C376,",","")))))),IF(RIGHT(C376,1)="T",1000000000000*VALUE(LEFT(C376,LEN(C376)-1)),IF(RIGHT(C376,1)="M",1000000*VALUE(LEFT(C376,LEN(C376)-1)),IF(RIGHT(C376,1)="B",1000000000*VALUE(LEFT(C376,LEN(C376)-1)),IF(RIGHT(C376,1)="%",0.01*VALUE(LEFT(C376,LEN(C376)-1)),IF(RIGHT(C376,1)="k",1000*VALUE(LEFT(C376,LEN(C376)-1)),VALUE(SUBSTITUTE(C376,",",""))))))))),"N/A")</f>
        <v/>
      </c>
      <c r="K376">
        <f>IFERROR(IF(TRIM(D376)="-", "N/A", IF(RIGHT(D376,1)=")",IF(RIGHT(D376,2)="T)",-1000000000000*VALUE(MID(D376,2,LEN(D376)-3)),IF(RIGHT(D376,2)="M)",-1000000*VALUE(MID(D376,2,LEN(D376)-3)),IF(RIGHT(D376,2)="B)",-1000000000*VALUE(MID(D376,2,LEN(D376)-3)),IF(RIGHT(D376,2)="k)",-1000*VALUE(MID(D376,2,LEN(D376)-3)),VALUE(SUBSTITUTE(D376,",","")))))),IF(RIGHT(D376,1)="T",1000000000000*VALUE(LEFT(D376,LEN(D376)-1)),IF(RIGHT(D376,1)="M",1000000*VALUE(LEFT(D376,LEN(D376)-1)),IF(RIGHT(D376,1)="B",1000000000*VALUE(LEFT(D376,LEN(D376)-1)),IF(RIGHT(D376,1)="%",0.01*VALUE(LEFT(D376,LEN(D376)-1)),IF(RIGHT(D376,1)="k",1000*VALUE(LEFT(D376,LEN(D376)-1)),VALUE(SUBSTITUTE(D376,",",""))))))))),"N/A")</f>
        <v/>
      </c>
      <c r="L376">
        <f>IFERROR(IF(TRIM(E376)="-", "N/A", IF(RIGHT(E376,1)=")",IF(RIGHT(E376,2)="T)",-1000000000000*VALUE(MID(E376,2,LEN(E376)-3)),IF(RIGHT(E376,2)="M)",-1000000*VALUE(MID(E376,2,LEN(E376)-3)),IF(RIGHT(E376,2)="B)",-1000000000*VALUE(MID(E376,2,LEN(E376)-3)),IF(RIGHT(E376,2)="k)",-1000*VALUE(MID(E376,2,LEN(E376)-3)),VALUE(SUBSTITUTE(E376,",","")))))),IF(RIGHT(E376,1)="T",1000000000000*VALUE(LEFT(E376,LEN(E376)-1)),IF(RIGHT(E376,1)="M",1000000*VALUE(LEFT(E376,LEN(E376)-1)),IF(RIGHT(E376,1)="B",1000000000*VALUE(LEFT(E376,LEN(E376)-1)),IF(RIGHT(E376,1)="%",0.01*VALUE(LEFT(E376,LEN(E376)-1)),IF(RIGHT(E376,1)="k",1000*VALUE(LEFT(E376,LEN(E376)-1)),VALUE(SUBSTITUTE(E376,",",""))))))))),"N/A")</f>
        <v/>
      </c>
      <c r="M376">
        <f>IFERROR(IF(TRIM(F376)="-", "N/A", IF(RIGHT(F376,1)=")",IF(RIGHT(F376,2)="T)",-1000000000000*VALUE(MID(F376,2,LEN(F376)-3)),IF(RIGHT(F376,2)="M)",-1000000*VALUE(MID(F376,2,LEN(F376)-3)),IF(RIGHT(F376,2)="B)",-1000000000*VALUE(MID(F376,2,LEN(F376)-3)),IF(RIGHT(F376,2)="k)",-1000*VALUE(MID(F376,2,LEN(F376)-3)),VALUE(SUBSTITUTE(F376,",","")))))),IF(RIGHT(F376,1)="T",1000000000000*VALUE(LEFT(F376,LEN(F376)-1)),IF(RIGHT(F376,1)="M",1000000*VALUE(LEFT(F376,LEN(F376)-1)),IF(RIGHT(F376,1)="B",1000000000*VALUE(LEFT(F376,LEN(F376)-1)),IF(RIGHT(F376,1)="%",0.01*VALUE(LEFT(F376,LEN(F376)-1)),IF(RIGHT(F376,1)="k",1000*VALUE(LEFT(F376,LEN(F376)-1)),VALUE(SUBSTITUTE(F376,",",""))))))))),"N/A")</f>
        <v/>
      </c>
      <c r="N376">
        <f>IFERROR(IF(TRIM(G376)="-", "N/A", IF(RIGHT(G376,1)=")",IF(RIGHT(G376,2)="T)",-1000000000000*VALUE(MID(G376,2,LEN(G376)-3)),IF(RIGHT(G376,2)="M)",-1000000*VALUE(MID(G376,2,LEN(G376)-3)),IF(RIGHT(G376,2)="B)",-1000000000*VALUE(MID(G376,2,LEN(G376)-3)),IF(RIGHT(G376,2)="k)",-1000*VALUE(MID(G376,2,LEN(G376)-3)),VALUE(SUBSTITUTE(G376,",","")))))),IF(RIGHT(G376,1)="T",1000000000000*VALUE(LEFT(G376,LEN(G376)-1)),IF(RIGHT(G376,1)="M",1000000*VALUE(LEFT(G376,LEN(G376)-1)),IF(RIGHT(G376,1)="B",1000000000*VALUE(LEFT(G376,LEN(G376)-1)),IF(RIGHT(G376,1)="%",0.01*VALUE(LEFT(G376,LEN(G376)-1)),IF(RIGHT(G376,1)="k",1000*VALUE(LEFT(G376,LEN(G376)-1)),VALUE(SUBSTITUTE(G376,",",""))))))))),"N/A")</f>
        <v/>
      </c>
    </row>
    <row r="377" spans="1:60">
      <c s="1" r="A377" t="n">
        <v>3</v>
      </c>
      <c r="B377" t="s">
        <v>126</v>
      </c>
      <c r="C377" t="s">
        <v>2401</v>
      </c>
      <c r="I377">
        <f>IF(AND(K377&gt; J377, L377&gt; K377, M377&gt; L377, N377&gt; M377), "pos_trend", IF(AND(K377&lt; J377, L377&lt; K377, M377&lt; L377, N377&lt; M377), "neg_trend", "N/A"))</f>
        <v/>
      </c>
      <c r="J377">
        <f>IFERROR(IF(TRIM(C377)="-", "N/A", IF(RIGHT(C377,1)=")",IF(RIGHT(C377,2)="T)",-1000000000000*VALUE(MID(C377,2,LEN(C377)-3)),IF(RIGHT(C377,2)="M)",-1000000*VALUE(MID(C377,2,LEN(C377)-3)),IF(RIGHT(C377,2)="B)",-1000000000*VALUE(MID(C377,2,LEN(C377)-3)),IF(RIGHT(C377,2)="k)",-1000*VALUE(MID(C377,2,LEN(C377)-3)),VALUE(SUBSTITUTE(C377,",","")))))),IF(RIGHT(C377,1)="T",1000000000000*VALUE(LEFT(C377,LEN(C377)-1)),IF(RIGHT(C377,1)="M",1000000*VALUE(LEFT(C377,LEN(C377)-1)),IF(RIGHT(C377,1)="B",1000000000*VALUE(LEFT(C377,LEN(C377)-1)),IF(RIGHT(C377,1)="%",0.01*VALUE(LEFT(C377,LEN(C377)-1)),IF(RIGHT(C377,1)="k",1000*VALUE(LEFT(C377,LEN(C377)-1)),VALUE(SUBSTITUTE(C377,",",""))))))))),"N/A")</f>
        <v/>
      </c>
      <c r="K377">
        <f>IFERROR(IF(TRIM(D377)="-", "N/A", IF(RIGHT(D377,1)=")",IF(RIGHT(D377,2)="T)",-1000000000000*VALUE(MID(D377,2,LEN(D377)-3)),IF(RIGHT(D377,2)="M)",-1000000*VALUE(MID(D377,2,LEN(D377)-3)),IF(RIGHT(D377,2)="B)",-1000000000*VALUE(MID(D377,2,LEN(D377)-3)),IF(RIGHT(D377,2)="k)",-1000*VALUE(MID(D377,2,LEN(D377)-3)),VALUE(SUBSTITUTE(D377,",","")))))),IF(RIGHT(D377,1)="T",1000000000000*VALUE(LEFT(D377,LEN(D377)-1)),IF(RIGHT(D377,1)="M",1000000*VALUE(LEFT(D377,LEN(D377)-1)),IF(RIGHT(D377,1)="B",1000000000*VALUE(LEFT(D377,LEN(D377)-1)),IF(RIGHT(D377,1)="%",0.01*VALUE(LEFT(D377,LEN(D377)-1)),IF(RIGHT(D377,1)="k",1000*VALUE(LEFT(D377,LEN(D377)-1)),VALUE(SUBSTITUTE(D377,",",""))))))))),"N/A")</f>
        <v/>
      </c>
      <c r="L377">
        <f>IFERROR(IF(TRIM(E377)="-", "N/A", IF(RIGHT(E377,1)=")",IF(RIGHT(E377,2)="T)",-1000000000000*VALUE(MID(E377,2,LEN(E377)-3)),IF(RIGHT(E377,2)="M)",-1000000*VALUE(MID(E377,2,LEN(E377)-3)),IF(RIGHT(E377,2)="B)",-1000000000*VALUE(MID(E377,2,LEN(E377)-3)),IF(RIGHT(E377,2)="k)",-1000*VALUE(MID(E377,2,LEN(E377)-3)),VALUE(SUBSTITUTE(E377,",","")))))),IF(RIGHT(E377,1)="T",1000000000000*VALUE(LEFT(E377,LEN(E377)-1)),IF(RIGHT(E377,1)="M",1000000*VALUE(LEFT(E377,LEN(E377)-1)),IF(RIGHT(E377,1)="B",1000000000*VALUE(LEFT(E377,LEN(E377)-1)),IF(RIGHT(E377,1)="%",0.01*VALUE(LEFT(E377,LEN(E377)-1)),IF(RIGHT(E377,1)="k",1000*VALUE(LEFT(E377,LEN(E377)-1)),VALUE(SUBSTITUTE(E377,",",""))))))))),"N/A")</f>
        <v/>
      </c>
      <c r="M377">
        <f>IFERROR(IF(TRIM(F377)="-", "N/A", IF(RIGHT(F377,1)=")",IF(RIGHT(F377,2)="T)",-1000000000000*VALUE(MID(F377,2,LEN(F377)-3)),IF(RIGHT(F377,2)="M)",-1000000*VALUE(MID(F377,2,LEN(F377)-3)),IF(RIGHT(F377,2)="B)",-1000000000*VALUE(MID(F377,2,LEN(F377)-3)),IF(RIGHT(F377,2)="k)",-1000*VALUE(MID(F377,2,LEN(F377)-3)),VALUE(SUBSTITUTE(F377,",","")))))),IF(RIGHT(F377,1)="T",1000000000000*VALUE(LEFT(F377,LEN(F377)-1)),IF(RIGHT(F377,1)="M",1000000*VALUE(LEFT(F377,LEN(F377)-1)),IF(RIGHT(F377,1)="B",1000000000*VALUE(LEFT(F377,LEN(F377)-1)),IF(RIGHT(F377,1)="%",0.01*VALUE(LEFT(F377,LEN(F377)-1)),IF(RIGHT(F377,1)="k",1000*VALUE(LEFT(F377,LEN(F377)-1)),VALUE(SUBSTITUTE(F377,",",""))))))))),"N/A")</f>
        <v/>
      </c>
      <c r="N377">
        <f>IFERROR(IF(TRIM(G377)="-", "N/A", IF(RIGHT(G377,1)=")",IF(RIGHT(G377,2)="T)",-1000000000000*VALUE(MID(G377,2,LEN(G377)-3)),IF(RIGHT(G377,2)="M)",-1000000*VALUE(MID(G377,2,LEN(G377)-3)),IF(RIGHT(G377,2)="B)",-1000000000*VALUE(MID(G377,2,LEN(G377)-3)),IF(RIGHT(G377,2)="k)",-1000*VALUE(MID(G377,2,LEN(G377)-3)),VALUE(SUBSTITUTE(G377,",","")))))),IF(RIGHT(G377,1)="T",1000000000000*VALUE(LEFT(G377,LEN(G377)-1)),IF(RIGHT(G377,1)="M",1000000*VALUE(LEFT(G377,LEN(G377)-1)),IF(RIGHT(G377,1)="B",1000000000*VALUE(LEFT(G377,LEN(G377)-1)),IF(RIGHT(G377,1)="%",0.01*VALUE(LEFT(G377,LEN(G377)-1)),IF(RIGHT(G377,1)="k",1000*VALUE(LEFT(G377,LEN(G377)-1)),VALUE(SUBSTITUTE(G377,",",""))))))))),"N/A")</f>
        <v/>
      </c>
    </row>
    <row r="378" spans="1:60">
      <c s="1" r="A378" t="n">
        <v>4</v>
      </c>
      <c r="B378" t="s">
        <v>128</v>
      </c>
      <c r="C378" t="s">
        <v>129</v>
      </c>
      <c r="I378">
        <f>IF(AND(K378&gt; J378, L378&gt; K378, M378&gt; L378, N378&gt; M378), "pos_trend", IF(AND(K378&lt; J378, L378&lt; K378, M378&lt; L378, N378&lt; M378), "neg_trend", "N/A"))</f>
        <v/>
      </c>
      <c r="J378">
        <f>IFERROR(IF(TRIM(C378)="-", "N/A", IF(RIGHT(C378,1)=")",IF(RIGHT(C378,2)="T)",-1000000000000*VALUE(MID(C378,2,LEN(C378)-3)),IF(RIGHT(C378,2)="M)",-1000000*VALUE(MID(C378,2,LEN(C378)-3)),IF(RIGHT(C378,2)="B)",-1000000000*VALUE(MID(C378,2,LEN(C378)-3)),IF(RIGHT(C378,2)="k)",-1000*VALUE(MID(C378,2,LEN(C378)-3)),VALUE(SUBSTITUTE(C378,",","")))))),IF(RIGHT(C378,1)="T",1000000000000*VALUE(LEFT(C378,LEN(C378)-1)),IF(RIGHT(C378,1)="M",1000000*VALUE(LEFT(C378,LEN(C378)-1)),IF(RIGHT(C378,1)="B",1000000000*VALUE(LEFT(C378,LEN(C378)-1)),IF(RIGHT(C378,1)="%",0.01*VALUE(LEFT(C378,LEN(C378)-1)),IF(RIGHT(C378,1)="k",1000*VALUE(LEFT(C378,LEN(C378)-1)),VALUE(SUBSTITUTE(C378,",",""))))))))),"N/A")</f>
        <v/>
      </c>
      <c r="K378">
        <f>IFERROR(IF(TRIM(D378)="-", "N/A", IF(RIGHT(D378,1)=")",IF(RIGHT(D378,2)="T)",-1000000000000*VALUE(MID(D378,2,LEN(D378)-3)),IF(RIGHT(D378,2)="M)",-1000000*VALUE(MID(D378,2,LEN(D378)-3)),IF(RIGHT(D378,2)="B)",-1000000000*VALUE(MID(D378,2,LEN(D378)-3)),IF(RIGHT(D378,2)="k)",-1000*VALUE(MID(D378,2,LEN(D378)-3)),VALUE(SUBSTITUTE(D378,",","")))))),IF(RIGHT(D378,1)="T",1000000000000*VALUE(LEFT(D378,LEN(D378)-1)),IF(RIGHT(D378,1)="M",1000000*VALUE(LEFT(D378,LEN(D378)-1)),IF(RIGHT(D378,1)="B",1000000000*VALUE(LEFT(D378,LEN(D378)-1)),IF(RIGHT(D378,1)="%",0.01*VALUE(LEFT(D378,LEN(D378)-1)),IF(RIGHT(D378,1)="k",1000*VALUE(LEFT(D378,LEN(D378)-1)),VALUE(SUBSTITUTE(D378,",",""))))))))),"N/A")</f>
        <v/>
      </c>
      <c r="L378">
        <f>IFERROR(IF(TRIM(E378)="-", "N/A", IF(RIGHT(E378,1)=")",IF(RIGHT(E378,2)="T)",-1000000000000*VALUE(MID(E378,2,LEN(E378)-3)),IF(RIGHT(E378,2)="M)",-1000000*VALUE(MID(E378,2,LEN(E378)-3)),IF(RIGHT(E378,2)="B)",-1000000000*VALUE(MID(E378,2,LEN(E378)-3)),IF(RIGHT(E378,2)="k)",-1000*VALUE(MID(E378,2,LEN(E378)-3)),VALUE(SUBSTITUTE(E378,",","")))))),IF(RIGHT(E378,1)="T",1000000000000*VALUE(LEFT(E378,LEN(E378)-1)),IF(RIGHT(E378,1)="M",1000000*VALUE(LEFT(E378,LEN(E378)-1)),IF(RIGHT(E378,1)="B",1000000000*VALUE(LEFT(E378,LEN(E378)-1)),IF(RIGHT(E378,1)="%",0.01*VALUE(LEFT(E378,LEN(E378)-1)),IF(RIGHT(E378,1)="k",1000*VALUE(LEFT(E378,LEN(E378)-1)),VALUE(SUBSTITUTE(E378,",",""))))))))),"N/A")</f>
        <v/>
      </c>
      <c r="M378">
        <f>IFERROR(IF(TRIM(F378)="-", "N/A", IF(RIGHT(F378,1)=")",IF(RIGHT(F378,2)="T)",-1000000000000*VALUE(MID(F378,2,LEN(F378)-3)),IF(RIGHT(F378,2)="M)",-1000000*VALUE(MID(F378,2,LEN(F378)-3)),IF(RIGHT(F378,2)="B)",-1000000000*VALUE(MID(F378,2,LEN(F378)-3)),IF(RIGHT(F378,2)="k)",-1000*VALUE(MID(F378,2,LEN(F378)-3)),VALUE(SUBSTITUTE(F378,",","")))))),IF(RIGHT(F378,1)="T",1000000000000*VALUE(LEFT(F378,LEN(F378)-1)),IF(RIGHT(F378,1)="M",1000000*VALUE(LEFT(F378,LEN(F378)-1)),IF(RIGHT(F378,1)="B",1000000000*VALUE(LEFT(F378,LEN(F378)-1)),IF(RIGHT(F378,1)="%",0.01*VALUE(LEFT(F378,LEN(F378)-1)),IF(RIGHT(F378,1)="k",1000*VALUE(LEFT(F378,LEN(F378)-1)),VALUE(SUBSTITUTE(F378,",",""))))))))),"N/A")</f>
        <v/>
      </c>
      <c r="N378">
        <f>IFERROR(IF(TRIM(G378)="-", "N/A", IF(RIGHT(G378,1)=")",IF(RIGHT(G378,2)="T)",-1000000000000*VALUE(MID(G378,2,LEN(G378)-3)),IF(RIGHT(G378,2)="M)",-1000000*VALUE(MID(G378,2,LEN(G378)-3)),IF(RIGHT(G378,2)="B)",-1000000000*VALUE(MID(G378,2,LEN(G378)-3)),IF(RIGHT(G378,2)="k)",-1000*VALUE(MID(G378,2,LEN(G378)-3)),VALUE(SUBSTITUTE(G378,",","")))))),IF(RIGHT(G378,1)="T",1000000000000*VALUE(LEFT(G378,LEN(G378)-1)),IF(RIGHT(G378,1)="M",1000000*VALUE(LEFT(G378,LEN(G378)-1)),IF(RIGHT(G378,1)="B",1000000000*VALUE(LEFT(G378,LEN(G378)-1)),IF(RIGHT(G378,1)="%",0.01*VALUE(LEFT(G378,LEN(G378)-1)),IF(RIGHT(G378,1)="k",1000*VALUE(LEFT(G378,LEN(G378)-1)),VALUE(SUBSTITUTE(G378,",",""))))))))),"N/A")</f>
        <v/>
      </c>
    </row>
    <row r="379" spans="1:60">
      <c s="1" r="A379" t="n">
        <v>5</v>
      </c>
      <c r="B379" t="s">
        <v>130</v>
      </c>
      <c r="C379" t="s">
        <v>2402</v>
      </c>
      <c r="I379">
        <f>IF(AND(K379&gt; J379, L379&gt; K379, M379&gt; L379, N379&gt; M379), "pos_trend", IF(AND(K379&lt; J379, L379&lt; K379, M379&lt; L379, N379&lt; M379), "neg_trend", "N/A"))</f>
        <v/>
      </c>
      <c r="J379">
        <f>IFERROR(IF(TRIM(C379)="-", "N/A", IF(RIGHT(C379,1)=")",IF(RIGHT(C379,2)="T)",-1000000000000*VALUE(MID(C379,2,LEN(C379)-3)),IF(RIGHT(C379,2)="M)",-1000000*VALUE(MID(C379,2,LEN(C379)-3)),IF(RIGHT(C379,2)="B)",-1000000000*VALUE(MID(C379,2,LEN(C379)-3)),IF(RIGHT(C379,2)="k)",-1000*VALUE(MID(C379,2,LEN(C379)-3)),VALUE(SUBSTITUTE(C379,",","")))))),IF(RIGHT(C379,1)="T",1000000000000*VALUE(LEFT(C379,LEN(C379)-1)),IF(RIGHT(C379,1)="M",1000000*VALUE(LEFT(C379,LEN(C379)-1)),IF(RIGHT(C379,1)="B",1000000000*VALUE(LEFT(C379,LEN(C379)-1)),IF(RIGHT(C379,1)="%",0.01*VALUE(LEFT(C379,LEN(C379)-1)),IF(RIGHT(C379,1)="k",1000*VALUE(LEFT(C379,LEN(C379)-1)),VALUE(SUBSTITUTE(C379,",",""))))))))),"N/A")</f>
        <v/>
      </c>
      <c r="K379">
        <f>IFERROR(IF(TRIM(D379)="-", "N/A", IF(RIGHT(D379,1)=")",IF(RIGHT(D379,2)="T)",-1000000000000*VALUE(MID(D379,2,LEN(D379)-3)),IF(RIGHT(D379,2)="M)",-1000000*VALUE(MID(D379,2,LEN(D379)-3)),IF(RIGHT(D379,2)="B)",-1000000000*VALUE(MID(D379,2,LEN(D379)-3)),IF(RIGHT(D379,2)="k)",-1000*VALUE(MID(D379,2,LEN(D379)-3)),VALUE(SUBSTITUTE(D379,",","")))))),IF(RIGHT(D379,1)="T",1000000000000*VALUE(LEFT(D379,LEN(D379)-1)),IF(RIGHT(D379,1)="M",1000000*VALUE(LEFT(D379,LEN(D379)-1)),IF(RIGHT(D379,1)="B",1000000000*VALUE(LEFT(D379,LEN(D379)-1)),IF(RIGHT(D379,1)="%",0.01*VALUE(LEFT(D379,LEN(D379)-1)),IF(RIGHT(D379,1)="k",1000*VALUE(LEFT(D379,LEN(D379)-1)),VALUE(SUBSTITUTE(D379,",",""))))))))),"N/A")</f>
        <v/>
      </c>
      <c r="L379">
        <f>IFERROR(IF(TRIM(E379)="-", "N/A", IF(RIGHT(E379,1)=")",IF(RIGHT(E379,2)="T)",-1000000000000*VALUE(MID(E379,2,LEN(E379)-3)),IF(RIGHT(E379,2)="M)",-1000000*VALUE(MID(E379,2,LEN(E379)-3)),IF(RIGHT(E379,2)="B)",-1000000000*VALUE(MID(E379,2,LEN(E379)-3)),IF(RIGHT(E379,2)="k)",-1000*VALUE(MID(E379,2,LEN(E379)-3)),VALUE(SUBSTITUTE(E379,",","")))))),IF(RIGHT(E379,1)="T",1000000000000*VALUE(LEFT(E379,LEN(E379)-1)),IF(RIGHT(E379,1)="M",1000000*VALUE(LEFT(E379,LEN(E379)-1)),IF(RIGHT(E379,1)="B",1000000000*VALUE(LEFT(E379,LEN(E379)-1)),IF(RIGHT(E379,1)="%",0.01*VALUE(LEFT(E379,LEN(E379)-1)),IF(RIGHT(E379,1)="k",1000*VALUE(LEFT(E379,LEN(E379)-1)),VALUE(SUBSTITUTE(E379,",",""))))))))),"N/A")</f>
        <v/>
      </c>
      <c r="M379">
        <f>IFERROR(IF(TRIM(F379)="-", "N/A", IF(RIGHT(F379,1)=")",IF(RIGHT(F379,2)="T)",-1000000000000*VALUE(MID(F379,2,LEN(F379)-3)),IF(RIGHT(F379,2)="M)",-1000000*VALUE(MID(F379,2,LEN(F379)-3)),IF(RIGHT(F379,2)="B)",-1000000000*VALUE(MID(F379,2,LEN(F379)-3)),IF(RIGHT(F379,2)="k)",-1000*VALUE(MID(F379,2,LEN(F379)-3)),VALUE(SUBSTITUTE(F379,",","")))))),IF(RIGHT(F379,1)="T",1000000000000*VALUE(LEFT(F379,LEN(F379)-1)),IF(RIGHT(F379,1)="M",1000000*VALUE(LEFT(F379,LEN(F379)-1)),IF(RIGHT(F379,1)="B",1000000000*VALUE(LEFT(F379,LEN(F379)-1)),IF(RIGHT(F379,1)="%",0.01*VALUE(LEFT(F379,LEN(F379)-1)),IF(RIGHT(F379,1)="k",1000*VALUE(LEFT(F379,LEN(F379)-1)),VALUE(SUBSTITUTE(F379,",",""))))))))),"N/A")</f>
        <v/>
      </c>
      <c r="N379">
        <f>IFERROR(IF(TRIM(G379)="-", "N/A", IF(RIGHT(G379,1)=")",IF(RIGHT(G379,2)="T)",-1000000000000*VALUE(MID(G379,2,LEN(G379)-3)),IF(RIGHT(G379,2)="M)",-1000000*VALUE(MID(G379,2,LEN(G379)-3)),IF(RIGHT(G379,2)="B)",-1000000000*VALUE(MID(G379,2,LEN(G379)-3)),IF(RIGHT(G379,2)="k)",-1000*VALUE(MID(G379,2,LEN(G379)-3)),VALUE(SUBSTITUTE(G379,",","")))))),IF(RIGHT(G379,1)="T",1000000000000*VALUE(LEFT(G379,LEN(G379)-1)),IF(RIGHT(G379,1)="M",1000000*VALUE(LEFT(G379,LEN(G379)-1)),IF(RIGHT(G379,1)="B",1000000000*VALUE(LEFT(G379,LEN(G379)-1)),IF(RIGHT(G379,1)="%",0.01*VALUE(LEFT(G379,LEN(G379)-1)),IF(RIGHT(G379,1)="k",1000*VALUE(LEFT(G379,LEN(G379)-1)),VALUE(SUBSTITUTE(G379,",",""))))))))),"N/A")</f>
        <v/>
      </c>
    </row>
    <row r="380" spans="1:60">
      <c s="1" r="A380" t="n">
        <v>6</v>
      </c>
      <c r="B380" t="s">
        <v>132</v>
      </c>
      <c r="C380" t="s">
        <v>2403</v>
      </c>
      <c r="I380">
        <f>IF(AND(K380&gt; J380, L380&gt; K380, M380&gt; L380, N380&gt; M380), "pos_trend", IF(AND(K380&lt; J380, L380&lt; K380, M380&lt; L380, N380&lt; M380), "neg_trend", "N/A"))</f>
        <v/>
      </c>
      <c r="J380">
        <f>IFERROR(IF(TRIM(C380)="-", "N/A", IF(RIGHT(C380,1)=")",IF(RIGHT(C380,2)="T)",-1000000000000*VALUE(MID(C380,2,LEN(C380)-3)),IF(RIGHT(C380,2)="M)",-1000000*VALUE(MID(C380,2,LEN(C380)-3)),IF(RIGHT(C380,2)="B)",-1000000000*VALUE(MID(C380,2,LEN(C380)-3)),IF(RIGHT(C380,2)="k)",-1000*VALUE(MID(C380,2,LEN(C380)-3)),VALUE(SUBSTITUTE(C380,",","")))))),IF(RIGHT(C380,1)="T",1000000000000*VALUE(LEFT(C380,LEN(C380)-1)),IF(RIGHT(C380,1)="M",1000000*VALUE(LEFT(C380,LEN(C380)-1)),IF(RIGHT(C380,1)="B",1000000000*VALUE(LEFT(C380,LEN(C380)-1)),IF(RIGHT(C380,1)="%",0.01*VALUE(LEFT(C380,LEN(C380)-1)),IF(RIGHT(C380,1)="k",1000*VALUE(LEFT(C380,LEN(C380)-1)),VALUE(SUBSTITUTE(C380,",",""))))))))),"N/A")</f>
        <v/>
      </c>
      <c r="K380">
        <f>IFERROR(IF(TRIM(D380)="-", "N/A", IF(RIGHT(D380,1)=")",IF(RIGHT(D380,2)="T)",-1000000000000*VALUE(MID(D380,2,LEN(D380)-3)),IF(RIGHT(D380,2)="M)",-1000000*VALUE(MID(D380,2,LEN(D380)-3)),IF(RIGHT(D380,2)="B)",-1000000000*VALUE(MID(D380,2,LEN(D380)-3)),IF(RIGHT(D380,2)="k)",-1000*VALUE(MID(D380,2,LEN(D380)-3)),VALUE(SUBSTITUTE(D380,",","")))))),IF(RIGHT(D380,1)="T",1000000000000*VALUE(LEFT(D380,LEN(D380)-1)),IF(RIGHT(D380,1)="M",1000000*VALUE(LEFT(D380,LEN(D380)-1)),IF(RIGHT(D380,1)="B",1000000000*VALUE(LEFT(D380,LEN(D380)-1)),IF(RIGHT(D380,1)="%",0.01*VALUE(LEFT(D380,LEN(D380)-1)),IF(RIGHT(D380,1)="k",1000*VALUE(LEFT(D380,LEN(D380)-1)),VALUE(SUBSTITUTE(D380,",",""))))))))),"N/A")</f>
        <v/>
      </c>
      <c r="L380">
        <f>IFERROR(IF(TRIM(E380)="-", "N/A", IF(RIGHT(E380,1)=")",IF(RIGHT(E380,2)="T)",-1000000000000*VALUE(MID(E380,2,LEN(E380)-3)),IF(RIGHT(E380,2)="M)",-1000000*VALUE(MID(E380,2,LEN(E380)-3)),IF(RIGHT(E380,2)="B)",-1000000000*VALUE(MID(E380,2,LEN(E380)-3)),IF(RIGHT(E380,2)="k)",-1000*VALUE(MID(E380,2,LEN(E380)-3)),VALUE(SUBSTITUTE(E380,",","")))))),IF(RIGHT(E380,1)="T",1000000000000*VALUE(LEFT(E380,LEN(E380)-1)),IF(RIGHT(E380,1)="M",1000000*VALUE(LEFT(E380,LEN(E380)-1)),IF(RIGHT(E380,1)="B",1000000000*VALUE(LEFT(E380,LEN(E380)-1)),IF(RIGHT(E380,1)="%",0.01*VALUE(LEFT(E380,LEN(E380)-1)),IF(RIGHT(E380,1)="k",1000*VALUE(LEFT(E380,LEN(E380)-1)),VALUE(SUBSTITUTE(E380,",",""))))))))),"N/A")</f>
        <v/>
      </c>
      <c r="M380">
        <f>IFERROR(IF(TRIM(F380)="-", "N/A", IF(RIGHT(F380,1)=")",IF(RIGHT(F380,2)="T)",-1000000000000*VALUE(MID(F380,2,LEN(F380)-3)),IF(RIGHT(F380,2)="M)",-1000000*VALUE(MID(F380,2,LEN(F380)-3)),IF(RIGHT(F380,2)="B)",-1000000000*VALUE(MID(F380,2,LEN(F380)-3)),IF(RIGHT(F380,2)="k)",-1000*VALUE(MID(F380,2,LEN(F380)-3)),VALUE(SUBSTITUTE(F380,",","")))))),IF(RIGHT(F380,1)="T",1000000000000*VALUE(LEFT(F380,LEN(F380)-1)),IF(RIGHT(F380,1)="M",1000000*VALUE(LEFT(F380,LEN(F380)-1)),IF(RIGHT(F380,1)="B",1000000000*VALUE(LEFT(F380,LEN(F380)-1)),IF(RIGHT(F380,1)="%",0.01*VALUE(LEFT(F380,LEN(F380)-1)),IF(RIGHT(F380,1)="k",1000*VALUE(LEFT(F380,LEN(F380)-1)),VALUE(SUBSTITUTE(F380,",",""))))))))),"N/A")</f>
        <v/>
      </c>
      <c r="N380">
        <f>IFERROR(IF(TRIM(G380)="-", "N/A", IF(RIGHT(G380,1)=")",IF(RIGHT(G380,2)="T)",-1000000000000*VALUE(MID(G380,2,LEN(G380)-3)),IF(RIGHT(G380,2)="M)",-1000000*VALUE(MID(G380,2,LEN(G380)-3)),IF(RIGHT(G380,2)="B)",-1000000000*VALUE(MID(G380,2,LEN(G380)-3)),IF(RIGHT(G380,2)="k)",-1000*VALUE(MID(G380,2,LEN(G380)-3)),VALUE(SUBSTITUTE(G380,",","")))))),IF(RIGHT(G380,1)="T",1000000000000*VALUE(LEFT(G380,LEN(G380)-1)),IF(RIGHT(G380,1)="M",1000000*VALUE(LEFT(G380,LEN(G380)-1)),IF(RIGHT(G380,1)="B",1000000000*VALUE(LEFT(G380,LEN(G380)-1)),IF(RIGHT(G380,1)="%",0.01*VALUE(LEFT(G380,LEN(G380)-1)),IF(RIGHT(G380,1)="k",1000*VALUE(LEFT(G380,LEN(G380)-1)),VALUE(SUBSTITUTE(G380,",",""))))))))),"N/A")</f>
        <v/>
      </c>
    </row>
    <row r="381" spans="1:60">
      <c s="1" r="A381" t="n">
        <v>7</v>
      </c>
      <c r="B381" t="s">
        <v>134</v>
      </c>
      <c r="C381" t="s"/>
      <c r="I381">
        <f>IF(AND(K381&gt; J381, L381&gt; K381, M381&gt; L381, N381&gt; M381), "pos_trend", IF(AND(K381&lt; J381, L381&lt; K381, M381&lt; L381, N381&lt; M381), "neg_trend", "N/A"))</f>
        <v/>
      </c>
      <c r="J381">
        <f>IFERROR(IF(TRIM(C381)="-", "N/A", IF(RIGHT(C381,1)=")",IF(RIGHT(C381,2)="T)",-1000000000000*VALUE(MID(C381,2,LEN(C381)-3)),IF(RIGHT(C381,2)="M)",-1000000*VALUE(MID(C381,2,LEN(C381)-3)),IF(RIGHT(C381,2)="B)",-1000000000*VALUE(MID(C381,2,LEN(C381)-3)),IF(RIGHT(C381,2)="k)",-1000*VALUE(MID(C381,2,LEN(C381)-3)),VALUE(SUBSTITUTE(C381,",","")))))),IF(RIGHT(C381,1)="T",1000000000000*VALUE(LEFT(C381,LEN(C381)-1)),IF(RIGHT(C381,1)="M",1000000*VALUE(LEFT(C381,LEN(C381)-1)),IF(RIGHT(C381,1)="B",1000000000*VALUE(LEFT(C381,LEN(C381)-1)),IF(RIGHT(C381,1)="%",0.01*VALUE(LEFT(C381,LEN(C381)-1)),IF(RIGHT(C381,1)="k",1000*VALUE(LEFT(C381,LEN(C381)-1)),VALUE(SUBSTITUTE(C381,",",""))))))))),"N/A")</f>
        <v/>
      </c>
      <c r="K381">
        <f>IFERROR(IF(TRIM(D381)="-", "N/A", IF(RIGHT(D381,1)=")",IF(RIGHT(D381,2)="T)",-1000000000000*VALUE(MID(D381,2,LEN(D381)-3)),IF(RIGHT(D381,2)="M)",-1000000*VALUE(MID(D381,2,LEN(D381)-3)),IF(RIGHT(D381,2)="B)",-1000000000*VALUE(MID(D381,2,LEN(D381)-3)),IF(RIGHT(D381,2)="k)",-1000*VALUE(MID(D381,2,LEN(D381)-3)),VALUE(SUBSTITUTE(D381,",","")))))),IF(RIGHT(D381,1)="T",1000000000000*VALUE(LEFT(D381,LEN(D381)-1)),IF(RIGHT(D381,1)="M",1000000*VALUE(LEFT(D381,LEN(D381)-1)),IF(RIGHT(D381,1)="B",1000000000*VALUE(LEFT(D381,LEN(D381)-1)),IF(RIGHT(D381,1)="%",0.01*VALUE(LEFT(D381,LEN(D381)-1)),IF(RIGHT(D381,1)="k",1000*VALUE(LEFT(D381,LEN(D381)-1)),VALUE(SUBSTITUTE(D381,",",""))))))))),"N/A")</f>
        <v/>
      </c>
      <c r="L381">
        <f>IFERROR(IF(TRIM(E381)="-", "N/A", IF(RIGHT(E381,1)=")",IF(RIGHT(E381,2)="T)",-1000000000000*VALUE(MID(E381,2,LEN(E381)-3)),IF(RIGHT(E381,2)="M)",-1000000*VALUE(MID(E381,2,LEN(E381)-3)),IF(RIGHT(E381,2)="B)",-1000000000*VALUE(MID(E381,2,LEN(E381)-3)),IF(RIGHT(E381,2)="k)",-1000*VALUE(MID(E381,2,LEN(E381)-3)),VALUE(SUBSTITUTE(E381,",","")))))),IF(RIGHT(E381,1)="T",1000000000000*VALUE(LEFT(E381,LEN(E381)-1)),IF(RIGHT(E381,1)="M",1000000*VALUE(LEFT(E381,LEN(E381)-1)),IF(RIGHT(E381,1)="B",1000000000*VALUE(LEFT(E381,LEN(E381)-1)),IF(RIGHT(E381,1)="%",0.01*VALUE(LEFT(E381,LEN(E381)-1)),IF(RIGHT(E381,1)="k",1000*VALUE(LEFT(E381,LEN(E381)-1)),VALUE(SUBSTITUTE(E381,",",""))))))))),"N/A")</f>
        <v/>
      </c>
      <c r="M381">
        <f>IFERROR(IF(TRIM(F381)="-", "N/A", IF(RIGHT(F381,1)=")",IF(RIGHT(F381,2)="T)",-1000000000000*VALUE(MID(F381,2,LEN(F381)-3)),IF(RIGHT(F381,2)="M)",-1000000*VALUE(MID(F381,2,LEN(F381)-3)),IF(RIGHT(F381,2)="B)",-1000000000*VALUE(MID(F381,2,LEN(F381)-3)),IF(RIGHT(F381,2)="k)",-1000*VALUE(MID(F381,2,LEN(F381)-3)),VALUE(SUBSTITUTE(F381,",","")))))),IF(RIGHT(F381,1)="T",1000000000000*VALUE(LEFT(F381,LEN(F381)-1)),IF(RIGHT(F381,1)="M",1000000*VALUE(LEFT(F381,LEN(F381)-1)),IF(RIGHT(F381,1)="B",1000000000*VALUE(LEFT(F381,LEN(F381)-1)),IF(RIGHT(F381,1)="%",0.01*VALUE(LEFT(F381,LEN(F381)-1)),IF(RIGHT(F381,1)="k",1000*VALUE(LEFT(F381,LEN(F381)-1)),VALUE(SUBSTITUTE(F381,",",""))))))))),"N/A")</f>
        <v/>
      </c>
      <c r="N381">
        <f>IFERROR(IF(TRIM(G381)="-", "N/A", IF(RIGHT(G381,1)=")",IF(RIGHT(G381,2)="T)",-1000000000000*VALUE(MID(G381,2,LEN(G381)-3)),IF(RIGHT(G381,2)="M)",-1000000*VALUE(MID(G381,2,LEN(G381)-3)),IF(RIGHT(G381,2)="B)",-1000000000*VALUE(MID(G381,2,LEN(G381)-3)),IF(RIGHT(G381,2)="k)",-1000*VALUE(MID(G381,2,LEN(G381)-3)),VALUE(SUBSTITUTE(G381,",","")))))),IF(RIGHT(G381,1)="T",1000000000000*VALUE(LEFT(G381,LEN(G381)-1)),IF(RIGHT(G381,1)="M",1000000*VALUE(LEFT(G381,LEN(G381)-1)),IF(RIGHT(G381,1)="B",1000000000*VALUE(LEFT(G381,LEN(G381)-1)),IF(RIGHT(G381,1)="%",0.01*VALUE(LEFT(G381,LEN(G381)-1)),IF(RIGHT(G381,1)="k",1000*VALUE(LEFT(G381,LEN(G381)-1)),VALUE(SUBSTITUTE(G381,",",""))))))))),"N/A")</f>
        <v/>
      </c>
    </row>
    <row r="382" spans="1:60">
      <c s="1" r="A382" t="n">
        <v>8</v>
      </c>
      <c r="B382" t="s">
        <v>135</v>
      </c>
      <c r="C382" t="s"/>
      <c r="I382">
        <f>IF(AND(K382&gt; J382, L382&gt; K382, M382&gt; L382, N382&gt; M382), "pos_trend", IF(AND(K382&lt; J382, L382&lt; K382, M382&lt; L382, N382&lt; M382), "neg_trend", "N/A"))</f>
        <v/>
      </c>
      <c r="J382">
        <f>IFERROR(IF(TRIM(C382)="-", "N/A", IF(RIGHT(C382,1)=")",IF(RIGHT(C382,2)="T)",-1000000000000*VALUE(MID(C382,2,LEN(C382)-3)),IF(RIGHT(C382,2)="M)",-1000000*VALUE(MID(C382,2,LEN(C382)-3)),IF(RIGHT(C382,2)="B)",-1000000000*VALUE(MID(C382,2,LEN(C382)-3)),IF(RIGHT(C382,2)="k)",-1000*VALUE(MID(C382,2,LEN(C382)-3)),VALUE(SUBSTITUTE(C382,",","")))))),IF(RIGHT(C382,1)="T",1000000000000*VALUE(LEFT(C382,LEN(C382)-1)),IF(RIGHT(C382,1)="M",1000000*VALUE(LEFT(C382,LEN(C382)-1)),IF(RIGHT(C382,1)="B",1000000000*VALUE(LEFT(C382,LEN(C382)-1)),IF(RIGHT(C382,1)="%",0.01*VALUE(LEFT(C382,LEN(C382)-1)),IF(RIGHT(C382,1)="k",1000*VALUE(LEFT(C382,LEN(C382)-1)),VALUE(SUBSTITUTE(C382,",",""))))))))),"N/A")</f>
        <v/>
      </c>
      <c r="K382">
        <f>IFERROR(IF(TRIM(D382)="-", "N/A", IF(RIGHT(D382,1)=")",IF(RIGHT(D382,2)="T)",-1000000000000*VALUE(MID(D382,2,LEN(D382)-3)),IF(RIGHT(D382,2)="M)",-1000000*VALUE(MID(D382,2,LEN(D382)-3)),IF(RIGHT(D382,2)="B)",-1000000000*VALUE(MID(D382,2,LEN(D382)-3)),IF(RIGHT(D382,2)="k)",-1000*VALUE(MID(D382,2,LEN(D382)-3)),VALUE(SUBSTITUTE(D382,",","")))))),IF(RIGHT(D382,1)="T",1000000000000*VALUE(LEFT(D382,LEN(D382)-1)),IF(RIGHT(D382,1)="M",1000000*VALUE(LEFT(D382,LEN(D382)-1)),IF(RIGHT(D382,1)="B",1000000000*VALUE(LEFT(D382,LEN(D382)-1)),IF(RIGHT(D382,1)="%",0.01*VALUE(LEFT(D382,LEN(D382)-1)),IF(RIGHT(D382,1)="k",1000*VALUE(LEFT(D382,LEN(D382)-1)),VALUE(SUBSTITUTE(D382,",",""))))))))),"N/A")</f>
        <v/>
      </c>
      <c r="L382">
        <f>IFERROR(IF(TRIM(E382)="-", "N/A", IF(RIGHT(E382,1)=")",IF(RIGHT(E382,2)="T)",-1000000000000*VALUE(MID(E382,2,LEN(E382)-3)),IF(RIGHT(E382,2)="M)",-1000000*VALUE(MID(E382,2,LEN(E382)-3)),IF(RIGHT(E382,2)="B)",-1000000000*VALUE(MID(E382,2,LEN(E382)-3)),IF(RIGHT(E382,2)="k)",-1000*VALUE(MID(E382,2,LEN(E382)-3)),VALUE(SUBSTITUTE(E382,",","")))))),IF(RIGHT(E382,1)="T",1000000000000*VALUE(LEFT(E382,LEN(E382)-1)),IF(RIGHT(E382,1)="M",1000000*VALUE(LEFT(E382,LEN(E382)-1)),IF(RIGHT(E382,1)="B",1000000000*VALUE(LEFT(E382,LEN(E382)-1)),IF(RIGHT(E382,1)="%",0.01*VALUE(LEFT(E382,LEN(E382)-1)),IF(RIGHT(E382,1)="k",1000*VALUE(LEFT(E382,LEN(E382)-1)),VALUE(SUBSTITUTE(E382,",",""))))))))),"N/A")</f>
        <v/>
      </c>
      <c r="M382">
        <f>IFERROR(IF(TRIM(F382)="-", "N/A", IF(RIGHT(F382,1)=")",IF(RIGHT(F382,2)="T)",-1000000000000*VALUE(MID(F382,2,LEN(F382)-3)),IF(RIGHT(F382,2)="M)",-1000000*VALUE(MID(F382,2,LEN(F382)-3)),IF(RIGHT(F382,2)="B)",-1000000000*VALUE(MID(F382,2,LEN(F382)-3)),IF(RIGHT(F382,2)="k)",-1000*VALUE(MID(F382,2,LEN(F382)-3)),VALUE(SUBSTITUTE(F382,",","")))))),IF(RIGHT(F382,1)="T",1000000000000*VALUE(LEFT(F382,LEN(F382)-1)),IF(RIGHT(F382,1)="M",1000000*VALUE(LEFT(F382,LEN(F382)-1)),IF(RIGHT(F382,1)="B",1000000000*VALUE(LEFT(F382,LEN(F382)-1)),IF(RIGHT(F382,1)="%",0.01*VALUE(LEFT(F382,LEN(F382)-1)),IF(RIGHT(F382,1)="k",1000*VALUE(LEFT(F382,LEN(F382)-1)),VALUE(SUBSTITUTE(F382,",",""))))))))),"N/A")</f>
        <v/>
      </c>
      <c r="N382">
        <f>IFERROR(IF(TRIM(G382)="-", "N/A", IF(RIGHT(G382,1)=")",IF(RIGHT(G382,2)="T)",-1000000000000*VALUE(MID(G382,2,LEN(G382)-3)),IF(RIGHT(G382,2)="M)",-1000000*VALUE(MID(G382,2,LEN(G382)-3)),IF(RIGHT(G382,2)="B)",-1000000000*VALUE(MID(G382,2,LEN(G382)-3)),IF(RIGHT(G382,2)="k)",-1000*VALUE(MID(G382,2,LEN(G382)-3)),VALUE(SUBSTITUTE(G382,",","")))))),IF(RIGHT(G382,1)="T",1000000000000*VALUE(LEFT(G382,LEN(G382)-1)),IF(RIGHT(G382,1)="M",1000000*VALUE(LEFT(G382,LEN(G382)-1)),IF(RIGHT(G382,1)="B",1000000000*VALUE(LEFT(G382,LEN(G382)-1)),IF(RIGHT(G382,1)="%",0.01*VALUE(LEFT(G382,LEN(G382)-1)),IF(RIGHT(G382,1)="k",1000*VALUE(LEFT(G382,LEN(G382)-1)),VALUE(SUBSTITUTE(G382,",",""))))))))),"N/A")</f>
        <v/>
      </c>
    </row>
    <row r="383" spans="1:60">
      <c r="I383">
        <f>IF(AND(K383&gt; J383, L383&gt; K383, M383&gt; L383, N383&gt; M383), "pos_trend", IF(AND(K383&lt; J383, L383&lt; K383, M383&lt; L383, N383&lt; M383), "neg_trend", "N/A"))</f>
        <v/>
      </c>
      <c r="J383">
        <f>IFERROR(IF(TRIM(C383)="-", "N/A", IF(RIGHT(C383,1)=")",IF(RIGHT(C383,2)="T)",-1000000000000*VALUE(MID(C383,2,LEN(C383)-3)),IF(RIGHT(C383,2)="M)",-1000000*VALUE(MID(C383,2,LEN(C383)-3)),IF(RIGHT(C383,2)="B)",-1000000000*VALUE(MID(C383,2,LEN(C383)-3)),IF(RIGHT(C383,2)="k)",-1000*VALUE(MID(C383,2,LEN(C383)-3)),VALUE(SUBSTITUTE(C383,",","")))))),IF(RIGHT(C383,1)="T",1000000000000*VALUE(LEFT(C383,LEN(C383)-1)),IF(RIGHT(C383,1)="M",1000000*VALUE(LEFT(C383,LEN(C383)-1)),IF(RIGHT(C383,1)="B",1000000000*VALUE(LEFT(C383,LEN(C383)-1)),IF(RIGHT(C383,1)="%",0.01*VALUE(LEFT(C383,LEN(C383)-1)),IF(RIGHT(C383,1)="k",1000*VALUE(LEFT(C383,LEN(C383)-1)),VALUE(SUBSTITUTE(C383,",",""))))))))),"N/A")</f>
        <v/>
      </c>
      <c r="K383">
        <f>IFERROR(IF(TRIM(D383)="-", "N/A", IF(RIGHT(D383,1)=")",IF(RIGHT(D383,2)="T)",-1000000000000*VALUE(MID(D383,2,LEN(D383)-3)),IF(RIGHT(D383,2)="M)",-1000000*VALUE(MID(D383,2,LEN(D383)-3)),IF(RIGHT(D383,2)="B)",-1000000000*VALUE(MID(D383,2,LEN(D383)-3)),IF(RIGHT(D383,2)="k)",-1000*VALUE(MID(D383,2,LEN(D383)-3)),VALUE(SUBSTITUTE(D383,",","")))))),IF(RIGHT(D383,1)="T",1000000000000*VALUE(LEFT(D383,LEN(D383)-1)),IF(RIGHT(D383,1)="M",1000000*VALUE(LEFT(D383,LEN(D383)-1)),IF(RIGHT(D383,1)="B",1000000000*VALUE(LEFT(D383,LEN(D383)-1)),IF(RIGHT(D383,1)="%",0.01*VALUE(LEFT(D383,LEN(D383)-1)),IF(RIGHT(D383,1)="k",1000*VALUE(LEFT(D383,LEN(D383)-1)),VALUE(SUBSTITUTE(D383,",",""))))))))),"N/A")</f>
        <v/>
      </c>
      <c r="L383">
        <f>IFERROR(IF(TRIM(E383)="-", "N/A", IF(RIGHT(E383,1)=")",IF(RIGHT(E383,2)="T)",-1000000000000*VALUE(MID(E383,2,LEN(E383)-3)),IF(RIGHT(E383,2)="M)",-1000000*VALUE(MID(E383,2,LEN(E383)-3)),IF(RIGHT(E383,2)="B)",-1000000000*VALUE(MID(E383,2,LEN(E383)-3)),IF(RIGHT(E383,2)="k)",-1000*VALUE(MID(E383,2,LEN(E383)-3)),VALUE(SUBSTITUTE(E383,",","")))))),IF(RIGHT(E383,1)="T",1000000000000*VALUE(LEFT(E383,LEN(E383)-1)),IF(RIGHT(E383,1)="M",1000000*VALUE(LEFT(E383,LEN(E383)-1)),IF(RIGHT(E383,1)="B",1000000000*VALUE(LEFT(E383,LEN(E383)-1)),IF(RIGHT(E383,1)="%",0.01*VALUE(LEFT(E383,LEN(E383)-1)),IF(RIGHT(E383,1)="k",1000*VALUE(LEFT(E383,LEN(E383)-1)),VALUE(SUBSTITUTE(E383,",",""))))))))),"N/A")</f>
        <v/>
      </c>
      <c r="M383">
        <f>IFERROR(IF(TRIM(F383)="-", "N/A", IF(RIGHT(F383,1)=")",IF(RIGHT(F383,2)="T)",-1000000000000*VALUE(MID(F383,2,LEN(F383)-3)),IF(RIGHT(F383,2)="M)",-1000000*VALUE(MID(F383,2,LEN(F383)-3)),IF(RIGHT(F383,2)="B)",-1000000000*VALUE(MID(F383,2,LEN(F383)-3)),IF(RIGHT(F383,2)="k)",-1000*VALUE(MID(F383,2,LEN(F383)-3)),VALUE(SUBSTITUTE(F383,",","")))))),IF(RIGHT(F383,1)="T",1000000000000*VALUE(LEFT(F383,LEN(F383)-1)),IF(RIGHT(F383,1)="M",1000000*VALUE(LEFT(F383,LEN(F383)-1)),IF(RIGHT(F383,1)="B",1000000000*VALUE(LEFT(F383,LEN(F383)-1)),IF(RIGHT(F383,1)="%",0.01*VALUE(LEFT(F383,LEN(F383)-1)),IF(RIGHT(F383,1)="k",1000*VALUE(LEFT(F383,LEN(F383)-1)),VALUE(SUBSTITUTE(F383,",",""))))))))),"N/A")</f>
        <v/>
      </c>
      <c r="N383">
        <f>IFERROR(IF(TRIM(G383)="-", "N/A", IF(RIGHT(G383,1)=")",IF(RIGHT(G383,2)="T)",-1000000000000*VALUE(MID(G383,2,LEN(G383)-3)),IF(RIGHT(G383,2)="M)",-1000000*VALUE(MID(G383,2,LEN(G383)-3)),IF(RIGHT(G383,2)="B)",-1000000000*VALUE(MID(G383,2,LEN(G383)-3)),IF(RIGHT(G383,2)="k)",-1000*VALUE(MID(G383,2,LEN(G383)-3)),VALUE(SUBSTITUTE(G383,",","")))))),IF(RIGHT(G383,1)="T",1000000000000*VALUE(LEFT(G383,LEN(G383)-1)),IF(RIGHT(G383,1)="M",1000000*VALUE(LEFT(G383,LEN(G383)-1)),IF(RIGHT(G383,1)="B",1000000000*VALUE(LEFT(G383,LEN(G383)-1)),IF(RIGHT(G383,1)="%",0.01*VALUE(LEFT(G383,LEN(G383)-1)),IF(RIGHT(G383,1)="k",1000*VALUE(LEFT(G383,LEN(G383)-1)),VALUE(SUBSTITUTE(G383,",",""))))))))),"N/A")</f>
        <v/>
      </c>
    </row>
    <row r="384" spans="1:60">
      <c r="I384">
        <f>IF(AND(K384&gt; J384, L384&gt; K384, M384&gt; L384, N384&gt; M384), "pos_trend", IF(AND(K384&lt; J384, L384&lt; K384, M384&lt; L384, N384&lt; M384), "neg_trend", "N/A"))</f>
        <v/>
      </c>
      <c r="J384">
        <f>IFERROR(IF(TRIM(C384)="-", "N/A", IF(RIGHT(C384,1)=")",IF(RIGHT(C384,2)="T)",-1000000000000*VALUE(MID(C384,2,LEN(C384)-3)),IF(RIGHT(C384,2)="M)",-1000000*VALUE(MID(C384,2,LEN(C384)-3)),IF(RIGHT(C384,2)="B)",-1000000000*VALUE(MID(C384,2,LEN(C384)-3)),IF(RIGHT(C384,2)="k)",-1000*VALUE(MID(C384,2,LEN(C384)-3)),VALUE(SUBSTITUTE(C384,",","")))))),IF(RIGHT(C384,1)="T",1000000000000*VALUE(LEFT(C384,LEN(C384)-1)),IF(RIGHT(C384,1)="M",1000000*VALUE(LEFT(C384,LEN(C384)-1)),IF(RIGHT(C384,1)="B",1000000000*VALUE(LEFT(C384,LEN(C384)-1)),IF(RIGHT(C384,1)="%",0.01*VALUE(LEFT(C384,LEN(C384)-1)),IF(RIGHT(C384,1)="k",1000*VALUE(LEFT(C384,LEN(C384)-1)),VALUE(SUBSTITUTE(C384,",",""))))))))),"N/A")</f>
        <v/>
      </c>
      <c r="K384">
        <f>IFERROR(IF(TRIM(D384)="-", "N/A", IF(RIGHT(D384,1)=")",IF(RIGHT(D384,2)="T)",-1000000000000*VALUE(MID(D384,2,LEN(D384)-3)),IF(RIGHT(D384,2)="M)",-1000000*VALUE(MID(D384,2,LEN(D384)-3)),IF(RIGHT(D384,2)="B)",-1000000000*VALUE(MID(D384,2,LEN(D384)-3)),IF(RIGHT(D384,2)="k)",-1000*VALUE(MID(D384,2,LEN(D384)-3)),VALUE(SUBSTITUTE(D384,",","")))))),IF(RIGHT(D384,1)="T",1000000000000*VALUE(LEFT(D384,LEN(D384)-1)),IF(RIGHT(D384,1)="M",1000000*VALUE(LEFT(D384,LEN(D384)-1)),IF(RIGHT(D384,1)="B",1000000000*VALUE(LEFT(D384,LEN(D384)-1)),IF(RIGHT(D384,1)="%",0.01*VALUE(LEFT(D384,LEN(D384)-1)),IF(RIGHT(D384,1)="k",1000*VALUE(LEFT(D384,LEN(D384)-1)),VALUE(SUBSTITUTE(D384,",",""))))))))),"N/A")</f>
        <v/>
      </c>
      <c r="L384">
        <f>IFERROR(IF(TRIM(E384)="-", "N/A", IF(RIGHT(E384,1)=")",IF(RIGHT(E384,2)="T)",-1000000000000*VALUE(MID(E384,2,LEN(E384)-3)),IF(RIGHT(E384,2)="M)",-1000000*VALUE(MID(E384,2,LEN(E384)-3)),IF(RIGHT(E384,2)="B)",-1000000000*VALUE(MID(E384,2,LEN(E384)-3)),IF(RIGHT(E384,2)="k)",-1000*VALUE(MID(E384,2,LEN(E384)-3)),VALUE(SUBSTITUTE(E384,",","")))))),IF(RIGHT(E384,1)="T",1000000000000*VALUE(LEFT(E384,LEN(E384)-1)),IF(RIGHT(E384,1)="M",1000000*VALUE(LEFT(E384,LEN(E384)-1)),IF(RIGHT(E384,1)="B",1000000000*VALUE(LEFT(E384,LEN(E384)-1)),IF(RIGHT(E384,1)="%",0.01*VALUE(LEFT(E384,LEN(E384)-1)),IF(RIGHT(E384,1)="k",1000*VALUE(LEFT(E384,LEN(E384)-1)),VALUE(SUBSTITUTE(E384,",",""))))))))),"N/A")</f>
        <v/>
      </c>
      <c r="M384">
        <f>IFERROR(IF(TRIM(F384)="-", "N/A", IF(RIGHT(F384,1)=")",IF(RIGHT(F384,2)="T)",-1000000000000*VALUE(MID(F384,2,LEN(F384)-3)),IF(RIGHT(F384,2)="M)",-1000000*VALUE(MID(F384,2,LEN(F384)-3)),IF(RIGHT(F384,2)="B)",-1000000000*VALUE(MID(F384,2,LEN(F384)-3)),IF(RIGHT(F384,2)="k)",-1000*VALUE(MID(F384,2,LEN(F384)-3)),VALUE(SUBSTITUTE(F384,",","")))))),IF(RIGHT(F384,1)="T",1000000000000*VALUE(LEFT(F384,LEN(F384)-1)),IF(RIGHT(F384,1)="M",1000000*VALUE(LEFT(F384,LEN(F384)-1)),IF(RIGHT(F384,1)="B",1000000000*VALUE(LEFT(F384,LEN(F384)-1)),IF(RIGHT(F384,1)="%",0.01*VALUE(LEFT(F384,LEN(F384)-1)),IF(RIGHT(F384,1)="k",1000*VALUE(LEFT(F384,LEN(F384)-1)),VALUE(SUBSTITUTE(F384,",",""))))))))),"N/A")</f>
        <v/>
      </c>
      <c r="N384">
        <f>IFERROR(IF(TRIM(G384)="-", "N/A", IF(RIGHT(G384,1)=")",IF(RIGHT(G384,2)="T)",-1000000000000*VALUE(MID(G384,2,LEN(G384)-3)),IF(RIGHT(G384,2)="M)",-1000000*VALUE(MID(G384,2,LEN(G384)-3)),IF(RIGHT(G384,2)="B)",-1000000000*VALUE(MID(G384,2,LEN(G384)-3)),IF(RIGHT(G384,2)="k)",-1000*VALUE(MID(G384,2,LEN(G384)-3)),VALUE(SUBSTITUTE(G384,",","")))))),IF(RIGHT(G384,1)="T",1000000000000*VALUE(LEFT(G384,LEN(G384)-1)),IF(RIGHT(G384,1)="M",1000000*VALUE(LEFT(G384,LEN(G384)-1)),IF(RIGHT(G384,1)="B",1000000000*VALUE(LEFT(G384,LEN(G384)-1)),IF(RIGHT(G384,1)="%",0.01*VALUE(LEFT(G384,LEN(G384)-1)),IF(RIGHT(G384,1)="k",1000*VALUE(LEFT(G384,LEN(G384)-1)),VALUE(SUBSTITUTE(G384,",",""))))))))),"N/A")</f>
        <v/>
      </c>
    </row>
    <row r="385" spans="1:60">
      <c s="1" r="A385" t="n">
        <v>0</v>
      </c>
      <c r="B385" t="s">
        <v>123</v>
      </c>
      <c r="C385" t="s">
        <v>2404</v>
      </c>
      <c r="I385">
        <f>IF(AND(K385&gt; J385, L385&gt; K385, M385&gt; L385, N385&gt; M385), "pos_trend", IF(AND(K385&lt; J385, L385&lt; K385, M385&lt; L385, N385&lt; M385), "neg_trend", "N/A"))</f>
        <v/>
      </c>
      <c r="J385">
        <f>IFERROR(IF(TRIM(C385)="-", "N/A", IF(RIGHT(C385,1)=")",IF(RIGHT(C385,2)="T)",-1000000000000*VALUE(MID(C385,2,LEN(C385)-3)),IF(RIGHT(C385,2)="M)",-1000000*VALUE(MID(C385,2,LEN(C385)-3)),IF(RIGHT(C385,2)="B)",-1000000000*VALUE(MID(C385,2,LEN(C385)-3)),IF(RIGHT(C385,2)="k)",-1000*VALUE(MID(C385,2,LEN(C385)-3)),VALUE(SUBSTITUTE(C385,",","")))))),IF(RIGHT(C385,1)="T",1000000000000*VALUE(LEFT(C385,LEN(C385)-1)),IF(RIGHT(C385,1)="M",1000000*VALUE(LEFT(C385,LEN(C385)-1)),IF(RIGHT(C385,1)="B",1000000000*VALUE(LEFT(C385,LEN(C385)-1)),IF(RIGHT(C385,1)="%",0.01*VALUE(LEFT(C385,LEN(C385)-1)),IF(RIGHT(C385,1)="k",1000*VALUE(LEFT(C385,LEN(C385)-1)),VALUE(SUBSTITUTE(C385,",",""))))))))),"N/A")</f>
        <v/>
      </c>
      <c r="K385">
        <f>IFERROR(IF(TRIM(D385)="-", "N/A", IF(RIGHT(D385,1)=")",IF(RIGHT(D385,2)="T)",-1000000000000*VALUE(MID(D385,2,LEN(D385)-3)),IF(RIGHT(D385,2)="M)",-1000000*VALUE(MID(D385,2,LEN(D385)-3)),IF(RIGHT(D385,2)="B)",-1000000000*VALUE(MID(D385,2,LEN(D385)-3)),IF(RIGHT(D385,2)="k)",-1000*VALUE(MID(D385,2,LEN(D385)-3)),VALUE(SUBSTITUTE(D385,",","")))))),IF(RIGHT(D385,1)="T",1000000000000*VALUE(LEFT(D385,LEN(D385)-1)),IF(RIGHT(D385,1)="M",1000000*VALUE(LEFT(D385,LEN(D385)-1)),IF(RIGHT(D385,1)="B",1000000000*VALUE(LEFT(D385,LEN(D385)-1)),IF(RIGHT(D385,1)="%",0.01*VALUE(LEFT(D385,LEN(D385)-1)),IF(RIGHT(D385,1)="k",1000*VALUE(LEFT(D385,LEN(D385)-1)),VALUE(SUBSTITUTE(D385,",",""))))))))),"N/A")</f>
        <v/>
      </c>
      <c r="L385">
        <f>IFERROR(IF(TRIM(E385)="-", "N/A", IF(RIGHT(E385,1)=")",IF(RIGHT(E385,2)="T)",-1000000000000*VALUE(MID(E385,2,LEN(E385)-3)),IF(RIGHT(E385,2)="M)",-1000000*VALUE(MID(E385,2,LEN(E385)-3)),IF(RIGHT(E385,2)="B)",-1000000000*VALUE(MID(E385,2,LEN(E385)-3)),IF(RIGHT(E385,2)="k)",-1000*VALUE(MID(E385,2,LEN(E385)-3)),VALUE(SUBSTITUTE(E385,",","")))))),IF(RIGHT(E385,1)="T",1000000000000*VALUE(LEFT(E385,LEN(E385)-1)),IF(RIGHT(E385,1)="M",1000000*VALUE(LEFT(E385,LEN(E385)-1)),IF(RIGHT(E385,1)="B",1000000000*VALUE(LEFT(E385,LEN(E385)-1)),IF(RIGHT(E385,1)="%",0.01*VALUE(LEFT(E385,LEN(E385)-1)),IF(RIGHT(E385,1)="k",1000*VALUE(LEFT(E385,LEN(E385)-1)),VALUE(SUBSTITUTE(E385,",",""))))))))),"N/A")</f>
        <v/>
      </c>
      <c r="M385">
        <f>IFERROR(IF(TRIM(F385)="-", "N/A", IF(RIGHT(F385,1)=")",IF(RIGHT(F385,2)="T)",-1000000000000*VALUE(MID(F385,2,LEN(F385)-3)),IF(RIGHT(F385,2)="M)",-1000000*VALUE(MID(F385,2,LEN(F385)-3)),IF(RIGHT(F385,2)="B)",-1000000000*VALUE(MID(F385,2,LEN(F385)-3)),IF(RIGHT(F385,2)="k)",-1000*VALUE(MID(F385,2,LEN(F385)-3)),VALUE(SUBSTITUTE(F385,",","")))))),IF(RIGHT(F385,1)="T",1000000000000*VALUE(LEFT(F385,LEN(F385)-1)),IF(RIGHT(F385,1)="M",1000000*VALUE(LEFT(F385,LEN(F385)-1)),IF(RIGHT(F385,1)="B",1000000000*VALUE(LEFT(F385,LEN(F385)-1)),IF(RIGHT(F385,1)="%",0.01*VALUE(LEFT(F385,LEN(F385)-1)),IF(RIGHT(F385,1)="k",1000*VALUE(LEFT(F385,LEN(F385)-1)),VALUE(SUBSTITUTE(F385,",",""))))))))),"N/A")</f>
        <v/>
      </c>
      <c r="N385">
        <f>IFERROR(IF(TRIM(G385)="-", "N/A", IF(RIGHT(G385,1)=")",IF(RIGHT(G385,2)="T)",-1000000000000*VALUE(MID(G385,2,LEN(G385)-3)),IF(RIGHT(G385,2)="M)",-1000000*VALUE(MID(G385,2,LEN(G385)-3)),IF(RIGHT(G385,2)="B)",-1000000000*VALUE(MID(G385,2,LEN(G385)-3)),IF(RIGHT(G385,2)="k)",-1000*VALUE(MID(G385,2,LEN(G385)-3)),VALUE(SUBSTITUTE(G385,",","")))))),IF(RIGHT(G385,1)="T",1000000000000*VALUE(LEFT(G385,LEN(G385)-1)),IF(RIGHT(G385,1)="M",1000000*VALUE(LEFT(G385,LEN(G385)-1)),IF(RIGHT(G385,1)="B",1000000000*VALUE(LEFT(G385,LEN(G385)-1)),IF(RIGHT(G385,1)="%",0.01*VALUE(LEFT(G385,LEN(G385)-1)),IF(RIGHT(G385,1)="k",1000*VALUE(LEFT(G385,LEN(G385)-1)),VALUE(SUBSTITUTE(G385,",",""))))))))),"N/A")</f>
        <v/>
      </c>
    </row>
    <row r="386" spans="1:60">
      <c s="1" r="A386" t="n">
        <v>1</v>
      </c>
      <c r="B386" t="s">
        <v>124</v>
      </c>
      <c r="C386" t="s"/>
      <c r="I386">
        <f>IF(AND(K386&gt; J386, L386&gt; K386, M386&gt; L386, N386&gt; M386), "pos_trend", IF(AND(K386&lt; J386, L386&lt; K386, M386&lt; L386, N386&lt; M386), "neg_trend", "N/A"))</f>
        <v/>
      </c>
      <c r="J386">
        <f>IFERROR(IF(TRIM(C386)="-", "N/A", IF(RIGHT(C386,1)=")",IF(RIGHT(C386,2)="T)",-1000000000000*VALUE(MID(C386,2,LEN(C386)-3)),IF(RIGHT(C386,2)="M)",-1000000*VALUE(MID(C386,2,LEN(C386)-3)),IF(RIGHT(C386,2)="B)",-1000000000*VALUE(MID(C386,2,LEN(C386)-3)),IF(RIGHT(C386,2)="k)",-1000*VALUE(MID(C386,2,LEN(C386)-3)),VALUE(SUBSTITUTE(C386,",","")))))),IF(RIGHT(C386,1)="T",1000000000000*VALUE(LEFT(C386,LEN(C386)-1)),IF(RIGHT(C386,1)="M",1000000*VALUE(LEFT(C386,LEN(C386)-1)),IF(RIGHT(C386,1)="B",1000000000*VALUE(LEFT(C386,LEN(C386)-1)),IF(RIGHT(C386,1)="%",0.01*VALUE(LEFT(C386,LEN(C386)-1)),IF(RIGHT(C386,1)="k",1000*VALUE(LEFT(C386,LEN(C386)-1)),VALUE(SUBSTITUTE(C386,",",""))))))))),"N/A")</f>
        <v/>
      </c>
      <c r="K386">
        <f>IFERROR(IF(TRIM(D386)="-", "N/A", IF(RIGHT(D386,1)=")",IF(RIGHT(D386,2)="T)",-1000000000000*VALUE(MID(D386,2,LEN(D386)-3)),IF(RIGHT(D386,2)="M)",-1000000*VALUE(MID(D386,2,LEN(D386)-3)),IF(RIGHT(D386,2)="B)",-1000000000*VALUE(MID(D386,2,LEN(D386)-3)),IF(RIGHT(D386,2)="k)",-1000*VALUE(MID(D386,2,LEN(D386)-3)),VALUE(SUBSTITUTE(D386,",","")))))),IF(RIGHT(D386,1)="T",1000000000000*VALUE(LEFT(D386,LEN(D386)-1)),IF(RIGHT(D386,1)="M",1000000*VALUE(LEFT(D386,LEN(D386)-1)),IF(RIGHT(D386,1)="B",1000000000*VALUE(LEFT(D386,LEN(D386)-1)),IF(RIGHT(D386,1)="%",0.01*VALUE(LEFT(D386,LEN(D386)-1)),IF(RIGHT(D386,1)="k",1000*VALUE(LEFT(D386,LEN(D386)-1)),VALUE(SUBSTITUTE(D386,",",""))))))))),"N/A")</f>
        <v/>
      </c>
      <c r="L386">
        <f>IFERROR(IF(TRIM(E386)="-", "N/A", IF(RIGHT(E386,1)=")",IF(RIGHT(E386,2)="T)",-1000000000000*VALUE(MID(E386,2,LEN(E386)-3)),IF(RIGHT(E386,2)="M)",-1000000*VALUE(MID(E386,2,LEN(E386)-3)),IF(RIGHT(E386,2)="B)",-1000000000*VALUE(MID(E386,2,LEN(E386)-3)),IF(RIGHT(E386,2)="k)",-1000*VALUE(MID(E386,2,LEN(E386)-3)),VALUE(SUBSTITUTE(E386,",","")))))),IF(RIGHT(E386,1)="T",1000000000000*VALUE(LEFT(E386,LEN(E386)-1)),IF(RIGHT(E386,1)="M",1000000*VALUE(LEFT(E386,LEN(E386)-1)),IF(RIGHT(E386,1)="B",1000000000*VALUE(LEFT(E386,LEN(E386)-1)),IF(RIGHT(E386,1)="%",0.01*VALUE(LEFT(E386,LEN(E386)-1)),IF(RIGHT(E386,1)="k",1000*VALUE(LEFT(E386,LEN(E386)-1)),VALUE(SUBSTITUTE(E386,",",""))))))))),"N/A")</f>
        <v/>
      </c>
      <c r="M386">
        <f>IFERROR(IF(TRIM(F386)="-", "N/A", IF(RIGHT(F386,1)=")",IF(RIGHT(F386,2)="T)",-1000000000000*VALUE(MID(F386,2,LEN(F386)-3)),IF(RIGHT(F386,2)="M)",-1000000*VALUE(MID(F386,2,LEN(F386)-3)),IF(RIGHT(F386,2)="B)",-1000000000*VALUE(MID(F386,2,LEN(F386)-3)),IF(RIGHT(F386,2)="k)",-1000*VALUE(MID(F386,2,LEN(F386)-3)),VALUE(SUBSTITUTE(F386,",","")))))),IF(RIGHT(F386,1)="T",1000000000000*VALUE(LEFT(F386,LEN(F386)-1)),IF(RIGHT(F386,1)="M",1000000*VALUE(LEFT(F386,LEN(F386)-1)),IF(RIGHT(F386,1)="B",1000000000*VALUE(LEFT(F386,LEN(F386)-1)),IF(RIGHT(F386,1)="%",0.01*VALUE(LEFT(F386,LEN(F386)-1)),IF(RIGHT(F386,1)="k",1000*VALUE(LEFT(F386,LEN(F386)-1)),VALUE(SUBSTITUTE(F386,",",""))))))))),"N/A")</f>
        <v/>
      </c>
      <c r="N386">
        <f>IFERROR(IF(TRIM(G386)="-", "N/A", IF(RIGHT(G386,1)=")",IF(RIGHT(G386,2)="T)",-1000000000000*VALUE(MID(G386,2,LEN(G386)-3)),IF(RIGHT(G386,2)="M)",-1000000*VALUE(MID(G386,2,LEN(G386)-3)),IF(RIGHT(G386,2)="B)",-1000000000*VALUE(MID(G386,2,LEN(G386)-3)),IF(RIGHT(G386,2)="k)",-1000*VALUE(MID(G386,2,LEN(G386)-3)),VALUE(SUBSTITUTE(G386,",","")))))),IF(RIGHT(G386,1)="T",1000000000000*VALUE(LEFT(G386,LEN(G386)-1)),IF(RIGHT(G386,1)="M",1000000*VALUE(LEFT(G386,LEN(G386)-1)),IF(RIGHT(G386,1)="B",1000000000*VALUE(LEFT(G386,LEN(G386)-1)),IF(RIGHT(G386,1)="%",0.01*VALUE(LEFT(G386,LEN(G386)-1)),IF(RIGHT(G386,1)="k",1000*VALUE(LEFT(G386,LEN(G386)-1)),VALUE(SUBSTITUTE(G386,",",""))))))))),"N/A")</f>
        <v/>
      </c>
    </row>
    <row r="387" spans="1:60">
      <c s="1" r="A387" t="n">
        <v>2</v>
      </c>
      <c r="B387" t="s">
        <v>125</v>
      </c>
      <c r="C387" t="s">
        <v>2405</v>
      </c>
      <c r="I387">
        <f>IF(AND(K387&gt; J387, L387&gt; K387, M387&gt; L387, N387&gt; M387), "pos_trend", IF(AND(K387&lt; J387, L387&lt; K387, M387&lt; L387, N387&lt; M387), "neg_trend", "N/A"))</f>
        <v/>
      </c>
      <c r="J387">
        <f>IFERROR(IF(TRIM(C387)="-", "N/A", IF(RIGHT(C387,1)=")",IF(RIGHT(C387,2)="T)",-1000000000000*VALUE(MID(C387,2,LEN(C387)-3)),IF(RIGHT(C387,2)="M)",-1000000*VALUE(MID(C387,2,LEN(C387)-3)),IF(RIGHT(C387,2)="B)",-1000000000*VALUE(MID(C387,2,LEN(C387)-3)),IF(RIGHT(C387,2)="k)",-1000*VALUE(MID(C387,2,LEN(C387)-3)),VALUE(SUBSTITUTE(C387,",","")))))),IF(RIGHT(C387,1)="T",1000000000000*VALUE(LEFT(C387,LEN(C387)-1)),IF(RIGHT(C387,1)="M",1000000*VALUE(LEFT(C387,LEN(C387)-1)),IF(RIGHT(C387,1)="B",1000000000*VALUE(LEFT(C387,LEN(C387)-1)),IF(RIGHT(C387,1)="%",0.01*VALUE(LEFT(C387,LEN(C387)-1)),IF(RIGHT(C387,1)="k",1000*VALUE(LEFT(C387,LEN(C387)-1)),VALUE(SUBSTITUTE(C387,",",""))))))))),"N/A")</f>
        <v/>
      </c>
      <c r="K387">
        <f>IFERROR(IF(TRIM(D387)="-", "N/A", IF(RIGHT(D387,1)=")",IF(RIGHT(D387,2)="T)",-1000000000000*VALUE(MID(D387,2,LEN(D387)-3)),IF(RIGHT(D387,2)="M)",-1000000*VALUE(MID(D387,2,LEN(D387)-3)),IF(RIGHT(D387,2)="B)",-1000000000*VALUE(MID(D387,2,LEN(D387)-3)),IF(RIGHT(D387,2)="k)",-1000*VALUE(MID(D387,2,LEN(D387)-3)),VALUE(SUBSTITUTE(D387,",","")))))),IF(RIGHT(D387,1)="T",1000000000000*VALUE(LEFT(D387,LEN(D387)-1)),IF(RIGHT(D387,1)="M",1000000*VALUE(LEFT(D387,LEN(D387)-1)),IF(RIGHT(D387,1)="B",1000000000*VALUE(LEFT(D387,LEN(D387)-1)),IF(RIGHT(D387,1)="%",0.01*VALUE(LEFT(D387,LEN(D387)-1)),IF(RIGHT(D387,1)="k",1000*VALUE(LEFT(D387,LEN(D387)-1)),VALUE(SUBSTITUTE(D387,",",""))))))))),"N/A")</f>
        <v/>
      </c>
      <c r="L387">
        <f>IFERROR(IF(TRIM(E387)="-", "N/A", IF(RIGHT(E387,1)=")",IF(RIGHT(E387,2)="T)",-1000000000000*VALUE(MID(E387,2,LEN(E387)-3)),IF(RIGHT(E387,2)="M)",-1000000*VALUE(MID(E387,2,LEN(E387)-3)),IF(RIGHT(E387,2)="B)",-1000000000*VALUE(MID(E387,2,LEN(E387)-3)),IF(RIGHT(E387,2)="k)",-1000*VALUE(MID(E387,2,LEN(E387)-3)),VALUE(SUBSTITUTE(E387,",","")))))),IF(RIGHT(E387,1)="T",1000000000000*VALUE(LEFT(E387,LEN(E387)-1)),IF(RIGHT(E387,1)="M",1000000*VALUE(LEFT(E387,LEN(E387)-1)),IF(RIGHT(E387,1)="B",1000000000*VALUE(LEFT(E387,LEN(E387)-1)),IF(RIGHT(E387,1)="%",0.01*VALUE(LEFT(E387,LEN(E387)-1)),IF(RIGHT(E387,1)="k",1000*VALUE(LEFT(E387,LEN(E387)-1)),VALUE(SUBSTITUTE(E387,",",""))))))))),"N/A")</f>
        <v/>
      </c>
      <c r="M387">
        <f>IFERROR(IF(TRIM(F387)="-", "N/A", IF(RIGHT(F387,1)=")",IF(RIGHT(F387,2)="T)",-1000000000000*VALUE(MID(F387,2,LEN(F387)-3)),IF(RIGHT(F387,2)="M)",-1000000*VALUE(MID(F387,2,LEN(F387)-3)),IF(RIGHT(F387,2)="B)",-1000000000*VALUE(MID(F387,2,LEN(F387)-3)),IF(RIGHT(F387,2)="k)",-1000*VALUE(MID(F387,2,LEN(F387)-3)),VALUE(SUBSTITUTE(F387,",","")))))),IF(RIGHT(F387,1)="T",1000000000000*VALUE(LEFT(F387,LEN(F387)-1)),IF(RIGHT(F387,1)="M",1000000*VALUE(LEFT(F387,LEN(F387)-1)),IF(RIGHT(F387,1)="B",1000000000*VALUE(LEFT(F387,LEN(F387)-1)),IF(RIGHT(F387,1)="%",0.01*VALUE(LEFT(F387,LEN(F387)-1)),IF(RIGHT(F387,1)="k",1000*VALUE(LEFT(F387,LEN(F387)-1)),VALUE(SUBSTITUTE(F387,",",""))))))))),"N/A")</f>
        <v/>
      </c>
      <c r="N387">
        <f>IFERROR(IF(TRIM(G387)="-", "N/A", IF(RIGHT(G387,1)=")",IF(RIGHT(G387,2)="T)",-1000000000000*VALUE(MID(G387,2,LEN(G387)-3)),IF(RIGHT(G387,2)="M)",-1000000*VALUE(MID(G387,2,LEN(G387)-3)),IF(RIGHT(G387,2)="B)",-1000000000*VALUE(MID(G387,2,LEN(G387)-3)),IF(RIGHT(G387,2)="k)",-1000*VALUE(MID(G387,2,LEN(G387)-3)),VALUE(SUBSTITUTE(G387,",","")))))),IF(RIGHT(G387,1)="T",1000000000000*VALUE(LEFT(G387,LEN(G387)-1)),IF(RIGHT(G387,1)="M",1000000*VALUE(LEFT(G387,LEN(G387)-1)),IF(RIGHT(G387,1)="B",1000000000*VALUE(LEFT(G387,LEN(G387)-1)),IF(RIGHT(G387,1)="%",0.01*VALUE(LEFT(G387,LEN(G387)-1)),IF(RIGHT(G387,1)="k",1000*VALUE(LEFT(G387,LEN(G387)-1)),VALUE(SUBSTITUTE(G387,",",""))))))))),"N/A")</f>
        <v/>
      </c>
    </row>
    <row r="388" spans="1:60">
      <c s="1" r="A388" t="n">
        <v>3</v>
      </c>
      <c r="B388" t="s">
        <v>126</v>
      </c>
      <c r="C388" t="s">
        <v>2406</v>
      </c>
      <c r="I388">
        <f>IF(AND(K388&gt; J388, L388&gt; K388, M388&gt; L388, N388&gt; M388), "pos_trend", IF(AND(K388&lt; J388, L388&lt; K388, M388&lt; L388, N388&lt; M388), "neg_trend", "N/A"))</f>
        <v/>
      </c>
      <c r="J388">
        <f>IFERROR(IF(TRIM(C388)="-", "N/A", IF(RIGHT(C388,1)=")",IF(RIGHT(C388,2)="T)",-1000000000000*VALUE(MID(C388,2,LEN(C388)-3)),IF(RIGHT(C388,2)="M)",-1000000*VALUE(MID(C388,2,LEN(C388)-3)),IF(RIGHT(C388,2)="B)",-1000000000*VALUE(MID(C388,2,LEN(C388)-3)),IF(RIGHT(C388,2)="k)",-1000*VALUE(MID(C388,2,LEN(C388)-3)),VALUE(SUBSTITUTE(C388,",","")))))),IF(RIGHT(C388,1)="T",1000000000000*VALUE(LEFT(C388,LEN(C388)-1)),IF(RIGHT(C388,1)="M",1000000*VALUE(LEFT(C388,LEN(C388)-1)),IF(RIGHT(C388,1)="B",1000000000*VALUE(LEFT(C388,LEN(C388)-1)),IF(RIGHT(C388,1)="%",0.01*VALUE(LEFT(C388,LEN(C388)-1)),IF(RIGHT(C388,1)="k",1000*VALUE(LEFT(C388,LEN(C388)-1)),VALUE(SUBSTITUTE(C388,",",""))))))))),"N/A")</f>
        <v/>
      </c>
      <c r="K388">
        <f>IFERROR(IF(TRIM(D388)="-", "N/A", IF(RIGHT(D388,1)=")",IF(RIGHT(D388,2)="T)",-1000000000000*VALUE(MID(D388,2,LEN(D388)-3)),IF(RIGHT(D388,2)="M)",-1000000*VALUE(MID(D388,2,LEN(D388)-3)),IF(RIGHT(D388,2)="B)",-1000000000*VALUE(MID(D388,2,LEN(D388)-3)),IF(RIGHT(D388,2)="k)",-1000*VALUE(MID(D388,2,LEN(D388)-3)),VALUE(SUBSTITUTE(D388,",","")))))),IF(RIGHT(D388,1)="T",1000000000000*VALUE(LEFT(D388,LEN(D388)-1)),IF(RIGHT(D388,1)="M",1000000*VALUE(LEFT(D388,LEN(D388)-1)),IF(RIGHT(D388,1)="B",1000000000*VALUE(LEFT(D388,LEN(D388)-1)),IF(RIGHT(D388,1)="%",0.01*VALUE(LEFT(D388,LEN(D388)-1)),IF(RIGHT(D388,1)="k",1000*VALUE(LEFT(D388,LEN(D388)-1)),VALUE(SUBSTITUTE(D388,",",""))))))))),"N/A")</f>
        <v/>
      </c>
      <c r="L388">
        <f>IFERROR(IF(TRIM(E388)="-", "N/A", IF(RIGHT(E388,1)=")",IF(RIGHT(E388,2)="T)",-1000000000000*VALUE(MID(E388,2,LEN(E388)-3)),IF(RIGHT(E388,2)="M)",-1000000*VALUE(MID(E388,2,LEN(E388)-3)),IF(RIGHT(E388,2)="B)",-1000000000*VALUE(MID(E388,2,LEN(E388)-3)),IF(RIGHT(E388,2)="k)",-1000*VALUE(MID(E388,2,LEN(E388)-3)),VALUE(SUBSTITUTE(E388,",","")))))),IF(RIGHT(E388,1)="T",1000000000000*VALUE(LEFT(E388,LEN(E388)-1)),IF(RIGHT(E388,1)="M",1000000*VALUE(LEFT(E388,LEN(E388)-1)),IF(RIGHT(E388,1)="B",1000000000*VALUE(LEFT(E388,LEN(E388)-1)),IF(RIGHT(E388,1)="%",0.01*VALUE(LEFT(E388,LEN(E388)-1)),IF(RIGHT(E388,1)="k",1000*VALUE(LEFT(E388,LEN(E388)-1)),VALUE(SUBSTITUTE(E388,",",""))))))))),"N/A")</f>
        <v/>
      </c>
      <c r="M388">
        <f>IFERROR(IF(TRIM(F388)="-", "N/A", IF(RIGHT(F388,1)=")",IF(RIGHT(F388,2)="T)",-1000000000000*VALUE(MID(F388,2,LEN(F388)-3)),IF(RIGHT(F388,2)="M)",-1000000*VALUE(MID(F388,2,LEN(F388)-3)),IF(RIGHT(F388,2)="B)",-1000000000*VALUE(MID(F388,2,LEN(F388)-3)),IF(RIGHT(F388,2)="k)",-1000*VALUE(MID(F388,2,LEN(F388)-3)),VALUE(SUBSTITUTE(F388,",","")))))),IF(RIGHT(F388,1)="T",1000000000000*VALUE(LEFT(F388,LEN(F388)-1)),IF(RIGHT(F388,1)="M",1000000*VALUE(LEFT(F388,LEN(F388)-1)),IF(RIGHT(F388,1)="B",1000000000*VALUE(LEFT(F388,LEN(F388)-1)),IF(RIGHT(F388,1)="%",0.01*VALUE(LEFT(F388,LEN(F388)-1)),IF(RIGHT(F388,1)="k",1000*VALUE(LEFT(F388,LEN(F388)-1)),VALUE(SUBSTITUTE(F388,",",""))))))))),"N/A")</f>
        <v/>
      </c>
      <c r="N388">
        <f>IFERROR(IF(TRIM(G388)="-", "N/A", IF(RIGHT(G388,1)=")",IF(RIGHT(G388,2)="T)",-1000000000000*VALUE(MID(G388,2,LEN(G388)-3)),IF(RIGHT(G388,2)="M)",-1000000*VALUE(MID(G388,2,LEN(G388)-3)),IF(RIGHT(G388,2)="B)",-1000000000*VALUE(MID(G388,2,LEN(G388)-3)),IF(RIGHT(G388,2)="k)",-1000*VALUE(MID(G388,2,LEN(G388)-3)),VALUE(SUBSTITUTE(G388,",","")))))),IF(RIGHT(G388,1)="T",1000000000000*VALUE(LEFT(G388,LEN(G388)-1)),IF(RIGHT(G388,1)="M",1000000*VALUE(LEFT(G388,LEN(G388)-1)),IF(RIGHT(G388,1)="B",1000000000*VALUE(LEFT(G388,LEN(G388)-1)),IF(RIGHT(G388,1)="%",0.01*VALUE(LEFT(G388,LEN(G388)-1)),IF(RIGHT(G388,1)="k",1000*VALUE(LEFT(G388,LEN(G388)-1)),VALUE(SUBSTITUTE(G388,",",""))))))))),"N/A")</f>
        <v/>
      </c>
    </row>
    <row r="389" spans="1:60">
      <c s="1" r="A389" t="n">
        <v>4</v>
      </c>
      <c r="B389" t="s">
        <v>128</v>
      </c>
      <c r="C389" t="s">
        <v>2407</v>
      </c>
      <c r="I389">
        <f>IF(AND(K389&gt; J389, L389&gt; K389, M389&gt; L389, N389&gt; M389), "pos_trend", IF(AND(K389&lt; J389, L389&lt; K389, M389&lt; L389, N389&lt; M389), "neg_trend", "N/A"))</f>
        <v/>
      </c>
      <c r="J389">
        <f>IFERROR(IF(TRIM(C389)="-", "N/A", IF(RIGHT(C389,1)=")",IF(RIGHT(C389,2)="T)",-1000000000000*VALUE(MID(C389,2,LEN(C389)-3)),IF(RIGHT(C389,2)="M)",-1000000*VALUE(MID(C389,2,LEN(C389)-3)),IF(RIGHT(C389,2)="B)",-1000000000*VALUE(MID(C389,2,LEN(C389)-3)),IF(RIGHT(C389,2)="k)",-1000*VALUE(MID(C389,2,LEN(C389)-3)),VALUE(SUBSTITUTE(C389,",","")))))),IF(RIGHT(C389,1)="T",1000000000000*VALUE(LEFT(C389,LEN(C389)-1)),IF(RIGHT(C389,1)="M",1000000*VALUE(LEFT(C389,LEN(C389)-1)),IF(RIGHT(C389,1)="B",1000000000*VALUE(LEFT(C389,LEN(C389)-1)),IF(RIGHT(C389,1)="%",0.01*VALUE(LEFT(C389,LEN(C389)-1)),IF(RIGHT(C389,1)="k",1000*VALUE(LEFT(C389,LEN(C389)-1)),VALUE(SUBSTITUTE(C389,",",""))))))))),"N/A")</f>
        <v/>
      </c>
      <c r="K389">
        <f>IFERROR(IF(TRIM(D389)="-", "N/A", IF(RIGHT(D389,1)=")",IF(RIGHT(D389,2)="T)",-1000000000000*VALUE(MID(D389,2,LEN(D389)-3)),IF(RIGHT(D389,2)="M)",-1000000*VALUE(MID(D389,2,LEN(D389)-3)),IF(RIGHT(D389,2)="B)",-1000000000*VALUE(MID(D389,2,LEN(D389)-3)),IF(RIGHT(D389,2)="k)",-1000*VALUE(MID(D389,2,LEN(D389)-3)),VALUE(SUBSTITUTE(D389,",","")))))),IF(RIGHT(D389,1)="T",1000000000000*VALUE(LEFT(D389,LEN(D389)-1)),IF(RIGHT(D389,1)="M",1000000*VALUE(LEFT(D389,LEN(D389)-1)),IF(RIGHT(D389,1)="B",1000000000*VALUE(LEFT(D389,LEN(D389)-1)),IF(RIGHT(D389,1)="%",0.01*VALUE(LEFT(D389,LEN(D389)-1)),IF(RIGHT(D389,1)="k",1000*VALUE(LEFT(D389,LEN(D389)-1)),VALUE(SUBSTITUTE(D389,",",""))))))))),"N/A")</f>
        <v/>
      </c>
      <c r="L389">
        <f>IFERROR(IF(TRIM(E389)="-", "N/A", IF(RIGHT(E389,1)=")",IF(RIGHT(E389,2)="T)",-1000000000000*VALUE(MID(E389,2,LEN(E389)-3)),IF(RIGHT(E389,2)="M)",-1000000*VALUE(MID(E389,2,LEN(E389)-3)),IF(RIGHT(E389,2)="B)",-1000000000*VALUE(MID(E389,2,LEN(E389)-3)),IF(RIGHT(E389,2)="k)",-1000*VALUE(MID(E389,2,LEN(E389)-3)),VALUE(SUBSTITUTE(E389,",","")))))),IF(RIGHT(E389,1)="T",1000000000000*VALUE(LEFT(E389,LEN(E389)-1)),IF(RIGHT(E389,1)="M",1000000*VALUE(LEFT(E389,LEN(E389)-1)),IF(RIGHT(E389,1)="B",1000000000*VALUE(LEFT(E389,LEN(E389)-1)),IF(RIGHT(E389,1)="%",0.01*VALUE(LEFT(E389,LEN(E389)-1)),IF(RIGHT(E389,1)="k",1000*VALUE(LEFT(E389,LEN(E389)-1)),VALUE(SUBSTITUTE(E389,",",""))))))))),"N/A")</f>
        <v/>
      </c>
      <c r="M389">
        <f>IFERROR(IF(TRIM(F389)="-", "N/A", IF(RIGHT(F389,1)=")",IF(RIGHT(F389,2)="T)",-1000000000000*VALUE(MID(F389,2,LEN(F389)-3)),IF(RIGHT(F389,2)="M)",-1000000*VALUE(MID(F389,2,LEN(F389)-3)),IF(RIGHT(F389,2)="B)",-1000000000*VALUE(MID(F389,2,LEN(F389)-3)),IF(RIGHT(F389,2)="k)",-1000*VALUE(MID(F389,2,LEN(F389)-3)),VALUE(SUBSTITUTE(F389,",","")))))),IF(RIGHT(F389,1)="T",1000000000000*VALUE(LEFT(F389,LEN(F389)-1)),IF(RIGHT(F389,1)="M",1000000*VALUE(LEFT(F389,LEN(F389)-1)),IF(RIGHT(F389,1)="B",1000000000*VALUE(LEFT(F389,LEN(F389)-1)),IF(RIGHT(F389,1)="%",0.01*VALUE(LEFT(F389,LEN(F389)-1)),IF(RIGHT(F389,1)="k",1000*VALUE(LEFT(F389,LEN(F389)-1)),VALUE(SUBSTITUTE(F389,",",""))))))))),"N/A")</f>
        <v/>
      </c>
      <c r="N389">
        <f>IFERROR(IF(TRIM(G389)="-", "N/A", IF(RIGHT(G389,1)=")",IF(RIGHT(G389,2)="T)",-1000000000000*VALUE(MID(G389,2,LEN(G389)-3)),IF(RIGHT(G389,2)="M)",-1000000*VALUE(MID(G389,2,LEN(G389)-3)),IF(RIGHT(G389,2)="B)",-1000000000*VALUE(MID(G389,2,LEN(G389)-3)),IF(RIGHT(G389,2)="k)",-1000*VALUE(MID(G389,2,LEN(G389)-3)),VALUE(SUBSTITUTE(G389,",","")))))),IF(RIGHT(G389,1)="T",1000000000000*VALUE(LEFT(G389,LEN(G389)-1)),IF(RIGHT(G389,1)="M",1000000*VALUE(LEFT(G389,LEN(G389)-1)),IF(RIGHT(G389,1)="B",1000000000*VALUE(LEFT(G389,LEN(G389)-1)),IF(RIGHT(G389,1)="%",0.01*VALUE(LEFT(G389,LEN(G389)-1)),IF(RIGHT(G389,1)="k",1000*VALUE(LEFT(G389,LEN(G389)-1)),VALUE(SUBSTITUTE(G389,",",""))))))))),"N/A")</f>
        <v/>
      </c>
    </row>
    <row r="390" spans="1:60">
      <c s="1" r="A390" t="n">
        <v>5</v>
      </c>
      <c r="B390" t="s">
        <v>130</v>
      </c>
      <c r="C390" t="s">
        <v>2408</v>
      </c>
      <c r="I390">
        <f>IF(AND(K390&gt; J390, L390&gt; K390, M390&gt; L390, N390&gt; M390), "pos_trend", IF(AND(K390&lt; J390, L390&lt; K390, M390&lt; L390, N390&lt; M390), "neg_trend", "N/A"))</f>
        <v/>
      </c>
      <c r="J390">
        <f>IFERROR(IF(TRIM(C390)="-", "N/A", IF(RIGHT(C390,1)=")",IF(RIGHT(C390,2)="T)",-1000000000000*VALUE(MID(C390,2,LEN(C390)-3)),IF(RIGHT(C390,2)="M)",-1000000*VALUE(MID(C390,2,LEN(C390)-3)),IF(RIGHT(C390,2)="B)",-1000000000*VALUE(MID(C390,2,LEN(C390)-3)),IF(RIGHT(C390,2)="k)",-1000*VALUE(MID(C390,2,LEN(C390)-3)),VALUE(SUBSTITUTE(C390,",","")))))),IF(RIGHT(C390,1)="T",1000000000000*VALUE(LEFT(C390,LEN(C390)-1)),IF(RIGHT(C390,1)="M",1000000*VALUE(LEFT(C390,LEN(C390)-1)),IF(RIGHT(C390,1)="B",1000000000*VALUE(LEFT(C390,LEN(C390)-1)),IF(RIGHT(C390,1)="%",0.01*VALUE(LEFT(C390,LEN(C390)-1)),IF(RIGHT(C390,1)="k",1000*VALUE(LEFT(C390,LEN(C390)-1)),VALUE(SUBSTITUTE(C390,",",""))))))))),"N/A")</f>
        <v/>
      </c>
      <c r="K390">
        <f>IFERROR(IF(TRIM(D390)="-", "N/A", IF(RIGHT(D390,1)=")",IF(RIGHT(D390,2)="T)",-1000000000000*VALUE(MID(D390,2,LEN(D390)-3)),IF(RIGHT(D390,2)="M)",-1000000*VALUE(MID(D390,2,LEN(D390)-3)),IF(RIGHT(D390,2)="B)",-1000000000*VALUE(MID(D390,2,LEN(D390)-3)),IF(RIGHT(D390,2)="k)",-1000*VALUE(MID(D390,2,LEN(D390)-3)),VALUE(SUBSTITUTE(D390,",","")))))),IF(RIGHT(D390,1)="T",1000000000000*VALUE(LEFT(D390,LEN(D390)-1)),IF(RIGHT(D390,1)="M",1000000*VALUE(LEFT(D390,LEN(D390)-1)),IF(RIGHT(D390,1)="B",1000000000*VALUE(LEFT(D390,LEN(D390)-1)),IF(RIGHT(D390,1)="%",0.01*VALUE(LEFT(D390,LEN(D390)-1)),IF(RIGHT(D390,1)="k",1000*VALUE(LEFT(D390,LEN(D390)-1)),VALUE(SUBSTITUTE(D390,",",""))))))))),"N/A")</f>
        <v/>
      </c>
      <c r="L390">
        <f>IFERROR(IF(TRIM(E390)="-", "N/A", IF(RIGHT(E390,1)=")",IF(RIGHT(E390,2)="T)",-1000000000000*VALUE(MID(E390,2,LEN(E390)-3)),IF(RIGHT(E390,2)="M)",-1000000*VALUE(MID(E390,2,LEN(E390)-3)),IF(RIGHT(E390,2)="B)",-1000000000*VALUE(MID(E390,2,LEN(E390)-3)),IF(RIGHT(E390,2)="k)",-1000*VALUE(MID(E390,2,LEN(E390)-3)),VALUE(SUBSTITUTE(E390,",","")))))),IF(RIGHT(E390,1)="T",1000000000000*VALUE(LEFT(E390,LEN(E390)-1)),IF(RIGHT(E390,1)="M",1000000*VALUE(LEFT(E390,LEN(E390)-1)),IF(RIGHT(E390,1)="B",1000000000*VALUE(LEFT(E390,LEN(E390)-1)),IF(RIGHT(E390,1)="%",0.01*VALUE(LEFT(E390,LEN(E390)-1)),IF(RIGHT(E390,1)="k",1000*VALUE(LEFT(E390,LEN(E390)-1)),VALUE(SUBSTITUTE(E390,",",""))))))))),"N/A")</f>
        <v/>
      </c>
      <c r="M390">
        <f>IFERROR(IF(TRIM(F390)="-", "N/A", IF(RIGHT(F390,1)=")",IF(RIGHT(F390,2)="T)",-1000000000000*VALUE(MID(F390,2,LEN(F390)-3)),IF(RIGHT(F390,2)="M)",-1000000*VALUE(MID(F390,2,LEN(F390)-3)),IF(RIGHT(F390,2)="B)",-1000000000*VALUE(MID(F390,2,LEN(F390)-3)),IF(RIGHT(F390,2)="k)",-1000*VALUE(MID(F390,2,LEN(F390)-3)),VALUE(SUBSTITUTE(F390,",","")))))),IF(RIGHT(F390,1)="T",1000000000000*VALUE(LEFT(F390,LEN(F390)-1)),IF(RIGHT(F390,1)="M",1000000*VALUE(LEFT(F390,LEN(F390)-1)),IF(RIGHT(F390,1)="B",1000000000*VALUE(LEFT(F390,LEN(F390)-1)),IF(RIGHT(F390,1)="%",0.01*VALUE(LEFT(F390,LEN(F390)-1)),IF(RIGHT(F390,1)="k",1000*VALUE(LEFT(F390,LEN(F390)-1)),VALUE(SUBSTITUTE(F390,",",""))))))))),"N/A")</f>
        <v/>
      </c>
      <c r="N390">
        <f>IFERROR(IF(TRIM(G390)="-", "N/A", IF(RIGHT(G390,1)=")",IF(RIGHT(G390,2)="T)",-1000000000000*VALUE(MID(G390,2,LEN(G390)-3)),IF(RIGHT(G390,2)="M)",-1000000*VALUE(MID(G390,2,LEN(G390)-3)),IF(RIGHT(G390,2)="B)",-1000000000*VALUE(MID(G390,2,LEN(G390)-3)),IF(RIGHT(G390,2)="k)",-1000*VALUE(MID(G390,2,LEN(G390)-3)),VALUE(SUBSTITUTE(G390,",","")))))),IF(RIGHT(G390,1)="T",1000000000000*VALUE(LEFT(G390,LEN(G390)-1)),IF(RIGHT(G390,1)="M",1000000*VALUE(LEFT(G390,LEN(G390)-1)),IF(RIGHT(G390,1)="B",1000000000*VALUE(LEFT(G390,LEN(G390)-1)),IF(RIGHT(G390,1)="%",0.01*VALUE(LEFT(G390,LEN(G390)-1)),IF(RIGHT(G390,1)="k",1000*VALUE(LEFT(G390,LEN(G390)-1)),VALUE(SUBSTITUTE(G390,",",""))))))))),"N/A")</f>
        <v/>
      </c>
    </row>
    <row r="391" spans="1:60">
      <c s="1" r="A391" t="n">
        <v>6</v>
      </c>
      <c r="B391" t="s">
        <v>132</v>
      </c>
      <c r="C391" t="s">
        <v>2409</v>
      </c>
      <c r="I391">
        <f>IF(AND(K391&gt; J391, L391&gt; K391, M391&gt; L391, N391&gt; M391), "pos_trend", IF(AND(K391&lt; J391, L391&lt; K391, M391&lt; L391, N391&lt; M391), "neg_trend", "N/A"))</f>
        <v/>
      </c>
      <c r="J391">
        <f>IFERROR(IF(TRIM(C391)="-", "N/A", IF(RIGHT(C391,1)=")",IF(RIGHT(C391,2)="T)",-1000000000000*VALUE(MID(C391,2,LEN(C391)-3)),IF(RIGHT(C391,2)="M)",-1000000*VALUE(MID(C391,2,LEN(C391)-3)),IF(RIGHT(C391,2)="B)",-1000000000*VALUE(MID(C391,2,LEN(C391)-3)),IF(RIGHT(C391,2)="k)",-1000*VALUE(MID(C391,2,LEN(C391)-3)),VALUE(SUBSTITUTE(C391,",","")))))),IF(RIGHT(C391,1)="T",1000000000000*VALUE(LEFT(C391,LEN(C391)-1)),IF(RIGHT(C391,1)="M",1000000*VALUE(LEFT(C391,LEN(C391)-1)),IF(RIGHT(C391,1)="B",1000000000*VALUE(LEFT(C391,LEN(C391)-1)),IF(RIGHT(C391,1)="%",0.01*VALUE(LEFT(C391,LEN(C391)-1)),IF(RIGHT(C391,1)="k",1000*VALUE(LEFT(C391,LEN(C391)-1)),VALUE(SUBSTITUTE(C391,",",""))))))))),"N/A")</f>
        <v/>
      </c>
      <c r="K391">
        <f>IFERROR(IF(TRIM(D391)="-", "N/A", IF(RIGHT(D391,1)=")",IF(RIGHT(D391,2)="T)",-1000000000000*VALUE(MID(D391,2,LEN(D391)-3)),IF(RIGHT(D391,2)="M)",-1000000*VALUE(MID(D391,2,LEN(D391)-3)),IF(RIGHT(D391,2)="B)",-1000000000*VALUE(MID(D391,2,LEN(D391)-3)),IF(RIGHT(D391,2)="k)",-1000*VALUE(MID(D391,2,LEN(D391)-3)),VALUE(SUBSTITUTE(D391,",","")))))),IF(RIGHT(D391,1)="T",1000000000000*VALUE(LEFT(D391,LEN(D391)-1)),IF(RIGHT(D391,1)="M",1000000*VALUE(LEFT(D391,LEN(D391)-1)),IF(RIGHT(D391,1)="B",1000000000*VALUE(LEFT(D391,LEN(D391)-1)),IF(RIGHT(D391,1)="%",0.01*VALUE(LEFT(D391,LEN(D391)-1)),IF(RIGHT(D391,1)="k",1000*VALUE(LEFT(D391,LEN(D391)-1)),VALUE(SUBSTITUTE(D391,",",""))))))))),"N/A")</f>
        <v/>
      </c>
      <c r="L391">
        <f>IFERROR(IF(TRIM(E391)="-", "N/A", IF(RIGHT(E391,1)=")",IF(RIGHT(E391,2)="T)",-1000000000000*VALUE(MID(E391,2,LEN(E391)-3)),IF(RIGHT(E391,2)="M)",-1000000*VALUE(MID(E391,2,LEN(E391)-3)),IF(RIGHT(E391,2)="B)",-1000000000*VALUE(MID(E391,2,LEN(E391)-3)),IF(RIGHT(E391,2)="k)",-1000*VALUE(MID(E391,2,LEN(E391)-3)),VALUE(SUBSTITUTE(E391,",","")))))),IF(RIGHT(E391,1)="T",1000000000000*VALUE(LEFT(E391,LEN(E391)-1)),IF(RIGHT(E391,1)="M",1000000*VALUE(LEFT(E391,LEN(E391)-1)),IF(RIGHT(E391,1)="B",1000000000*VALUE(LEFT(E391,LEN(E391)-1)),IF(RIGHT(E391,1)="%",0.01*VALUE(LEFT(E391,LEN(E391)-1)),IF(RIGHT(E391,1)="k",1000*VALUE(LEFT(E391,LEN(E391)-1)),VALUE(SUBSTITUTE(E391,",",""))))))))),"N/A")</f>
        <v/>
      </c>
      <c r="M391">
        <f>IFERROR(IF(TRIM(F391)="-", "N/A", IF(RIGHT(F391,1)=")",IF(RIGHT(F391,2)="T)",-1000000000000*VALUE(MID(F391,2,LEN(F391)-3)),IF(RIGHT(F391,2)="M)",-1000000*VALUE(MID(F391,2,LEN(F391)-3)),IF(RIGHT(F391,2)="B)",-1000000000*VALUE(MID(F391,2,LEN(F391)-3)),IF(RIGHT(F391,2)="k)",-1000*VALUE(MID(F391,2,LEN(F391)-3)),VALUE(SUBSTITUTE(F391,",","")))))),IF(RIGHT(F391,1)="T",1000000000000*VALUE(LEFT(F391,LEN(F391)-1)),IF(RIGHT(F391,1)="M",1000000*VALUE(LEFT(F391,LEN(F391)-1)),IF(RIGHT(F391,1)="B",1000000000*VALUE(LEFT(F391,LEN(F391)-1)),IF(RIGHT(F391,1)="%",0.01*VALUE(LEFT(F391,LEN(F391)-1)),IF(RIGHT(F391,1)="k",1000*VALUE(LEFT(F391,LEN(F391)-1)),VALUE(SUBSTITUTE(F391,",",""))))))))),"N/A")</f>
        <v/>
      </c>
      <c r="N391">
        <f>IFERROR(IF(TRIM(G391)="-", "N/A", IF(RIGHT(G391,1)=")",IF(RIGHT(G391,2)="T)",-1000000000000*VALUE(MID(G391,2,LEN(G391)-3)),IF(RIGHT(G391,2)="M)",-1000000*VALUE(MID(G391,2,LEN(G391)-3)),IF(RIGHT(G391,2)="B)",-1000000000*VALUE(MID(G391,2,LEN(G391)-3)),IF(RIGHT(G391,2)="k)",-1000*VALUE(MID(G391,2,LEN(G391)-3)),VALUE(SUBSTITUTE(G391,",","")))))),IF(RIGHT(G391,1)="T",1000000000000*VALUE(LEFT(G391,LEN(G391)-1)),IF(RIGHT(G391,1)="M",1000000*VALUE(LEFT(G391,LEN(G391)-1)),IF(RIGHT(G391,1)="B",1000000000*VALUE(LEFT(G391,LEN(G391)-1)),IF(RIGHT(G391,1)="%",0.01*VALUE(LEFT(G391,LEN(G391)-1)),IF(RIGHT(G391,1)="k",1000*VALUE(LEFT(G391,LEN(G391)-1)),VALUE(SUBSTITUTE(G391,",",""))))))))),"N/A")</f>
        <v/>
      </c>
    </row>
    <row r="392" spans="1:60">
      <c s="1" r="A392" t="n">
        <v>7</v>
      </c>
      <c r="B392" t="s">
        <v>134</v>
      </c>
      <c r="C392" t="s"/>
      <c r="I392">
        <f>IF(AND(K392&gt; J392, L392&gt; K392, M392&gt; L392, N392&gt; M392), "pos_trend", IF(AND(K392&lt; J392, L392&lt; K392, M392&lt; L392, N392&lt; M392), "neg_trend", "N/A"))</f>
        <v/>
      </c>
      <c r="J392">
        <f>IFERROR(IF(TRIM(C392)="-", "N/A", IF(RIGHT(C392,1)=")",IF(RIGHT(C392,2)="T)",-1000000000000*VALUE(MID(C392,2,LEN(C392)-3)),IF(RIGHT(C392,2)="M)",-1000000*VALUE(MID(C392,2,LEN(C392)-3)),IF(RIGHT(C392,2)="B)",-1000000000*VALUE(MID(C392,2,LEN(C392)-3)),IF(RIGHT(C392,2)="k)",-1000*VALUE(MID(C392,2,LEN(C392)-3)),VALUE(SUBSTITUTE(C392,",","")))))),IF(RIGHT(C392,1)="T",1000000000000*VALUE(LEFT(C392,LEN(C392)-1)),IF(RIGHT(C392,1)="M",1000000*VALUE(LEFT(C392,LEN(C392)-1)),IF(RIGHT(C392,1)="B",1000000000*VALUE(LEFT(C392,LEN(C392)-1)),IF(RIGHT(C392,1)="%",0.01*VALUE(LEFT(C392,LEN(C392)-1)),IF(RIGHT(C392,1)="k",1000*VALUE(LEFT(C392,LEN(C392)-1)),VALUE(SUBSTITUTE(C392,",",""))))))))),"N/A")</f>
        <v/>
      </c>
      <c r="K392">
        <f>IFERROR(IF(TRIM(D392)="-", "N/A", IF(RIGHT(D392,1)=")",IF(RIGHT(D392,2)="T)",-1000000000000*VALUE(MID(D392,2,LEN(D392)-3)),IF(RIGHT(D392,2)="M)",-1000000*VALUE(MID(D392,2,LEN(D392)-3)),IF(RIGHT(D392,2)="B)",-1000000000*VALUE(MID(D392,2,LEN(D392)-3)),IF(RIGHT(D392,2)="k)",-1000*VALUE(MID(D392,2,LEN(D392)-3)),VALUE(SUBSTITUTE(D392,",","")))))),IF(RIGHT(D392,1)="T",1000000000000*VALUE(LEFT(D392,LEN(D392)-1)),IF(RIGHT(D392,1)="M",1000000*VALUE(LEFT(D392,LEN(D392)-1)),IF(RIGHT(D392,1)="B",1000000000*VALUE(LEFT(D392,LEN(D392)-1)),IF(RIGHT(D392,1)="%",0.01*VALUE(LEFT(D392,LEN(D392)-1)),IF(RIGHT(D392,1)="k",1000*VALUE(LEFT(D392,LEN(D392)-1)),VALUE(SUBSTITUTE(D392,",",""))))))))),"N/A")</f>
        <v/>
      </c>
      <c r="L392">
        <f>IFERROR(IF(TRIM(E392)="-", "N/A", IF(RIGHT(E392,1)=")",IF(RIGHT(E392,2)="T)",-1000000000000*VALUE(MID(E392,2,LEN(E392)-3)),IF(RIGHT(E392,2)="M)",-1000000*VALUE(MID(E392,2,LEN(E392)-3)),IF(RIGHT(E392,2)="B)",-1000000000*VALUE(MID(E392,2,LEN(E392)-3)),IF(RIGHT(E392,2)="k)",-1000*VALUE(MID(E392,2,LEN(E392)-3)),VALUE(SUBSTITUTE(E392,",","")))))),IF(RIGHT(E392,1)="T",1000000000000*VALUE(LEFT(E392,LEN(E392)-1)),IF(RIGHT(E392,1)="M",1000000*VALUE(LEFT(E392,LEN(E392)-1)),IF(RIGHT(E392,1)="B",1000000000*VALUE(LEFT(E392,LEN(E392)-1)),IF(RIGHT(E392,1)="%",0.01*VALUE(LEFT(E392,LEN(E392)-1)),IF(RIGHT(E392,1)="k",1000*VALUE(LEFT(E392,LEN(E392)-1)),VALUE(SUBSTITUTE(E392,",",""))))))))),"N/A")</f>
        <v/>
      </c>
      <c r="M392">
        <f>IFERROR(IF(TRIM(F392)="-", "N/A", IF(RIGHT(F392,1)=")",IF(RIGHT(F392,2)="T)",-1000000000000*VALUE(MID(F392,2,LEN(F392)-3)),IF(RIGHT(F392,2)="M)",-1000000*VALUE(MID(F392,2,LEN(F392)-3)),IF(RIGHT(F392,2)="B)",-1000000000*VALUE(MID(F392,2,LEN(F392)-3)),IF(RIGHT(F392,2)="k)",-1000*VALUE(MID(F392,2,LEN(F392)-3)),VALUE(SUBSTITUTE(F392,",","")))))),IF(RIGHT(F392,1)="T",1000000000000*VALUE(LEFT(F392,LEN(F392)-1)),IF(RIGHT(F392,1)="M",1000000*VALUE(LEFT(F392,LEN(F392)-1)),IF(RIGHT(F392,1)="B",1000000000*VALUE(LEFT(F392,LEN(F392)-1)),IF(RIGHT(F392,1)="%",0.01*VALUE(LEFT(F392,LEN(F392)-1)),IF(RIGHT(F392,1)="k",1000*VALUE(LEFT(F392,LEN(F392)-1)),VALUE(SUBSTITUTE(F392,",",""))))))))),"N/A")</f>
        <v/>
      </c>
      <c r="N392">
        <f>IFERROR(IF(TRIM(G392)="-", "N/A", IF(RIGHT(G392,1)=")",IF(RIGHT(G392,2)="T)",-1000000000000*VALUE(MID(G392,2,LEN(G392)-3)),IF(RIGHT(G392,2)="M)",-1000000*VALUE(MID(G392,2,LEN(G392)-3)),IF(RIGHT(G392,2)="B)",-1000000000*VALUE(MID(G392,2,LEN(G392)-3)),IF(RIGHT(G392,2)="k)",-1000*VALUE(MID(G392,2,LEN(G392)-3)),VALUE(SUBSTITUTE(G392,",","")))))),IF(RIGHT(G392,1)="T",1000000000000*VALUE(LEFT(G392,LEN(G392)-1)),IF(RIGHT(G392,1)="M",1000000*VALUE(LEFT(G392,LEN(G392)-1)),IF(RIGHT(G392,1)="B",1000000000*VALUE(LEFT(G392,LEN(G392)-1)),IF(RIGHT(G392,1)="%",0.01*VALUE(LEFT(G392,LEN(G392)-1)),IF(RIGHT(G392,1)="k",1000*VALUE(LEFT(G392,LEN(G392)-1)),VALUE(SUBSTITUTE(G392,",",""))))))))),"N/A")</f>
        <v/>
      </c>
    </row>
    <row r="393" spans="1:60">
      <c s="1" r="A393" t="n">
        <v>8</v>
      </c>
      <c r="B393" t="s">
        <v>135</v>
      </c>
      <c r="C393" t="s"/>
      <c r="I393">
        <f>IF(AND(K393&gt; J393, L393&gt; K393, M393&gt; L393, N393&gt; M393), "pos_trend", IF(AND(K393&lt; J393, L393&lt; K393, M393&lt; L393, N393&lt; M393), "neg_trend", "N/A"))</f>
        <v/>
      </c>
      <c r="J393">
        <f>IFERROR(IF(TRIM(C393)="-", "N/A", IF(RIGHT(C393,1)=")",IF(RIGHT(C393,2)="T)",-1000000000000*VALUE(MID(C393,2,LEN(C393)-3)),IF(RIGHT(C393,2)="M)",-1000000*VALUE(MID(C393,2,LEN(C393)-3)),IF(RIGHT(C393,2)="B)",-1000000000*VALUE(MID(C393,2,LEN(C393)-3)),IF(RIGHT(C393,2)="k)",-1000*VALUE(MID(C393,2,LEN(C393)-3)),VALUE(SUBSTITUTE(C393,",","")))))),IF(RIGHT(C393,1)="T",1000000000000*VALUE(LEFT(C393,LEN(C393)-1)),IF(RIGHT(C393,1)="M",1000000*VALUE(LEFT(C393,LEN(C393)-1)),IF(RIGHT(C393,1)="B",1000000000*VALUE(LEFT(C393,LEN(C393)-1)),IF(RIGHT(C393,1)="%",0.01*VALUE(LEFT(C393,LEN(C393)-1)),IF(RIGHT(C393,1)="k",1000*VALUE(LEFT(C393,LEN(C393)-1)),VALUE(SUBSTITUTE(C393,",",""))))))))),"N/A")</f>
        <v/>
      </c>
      <c r="K393">
        <f>IFERROR(IF(TRIM(D393)="-", "N/A", IF(RIGHT(D393,1)=")",IF(RIGHT(D393,2)="T)",-1000000000000*VALUE(MID(D393,2,LEN(D393)-3)),IF(RIGHT(D393,2)="M)",-1000000*VALUE(MID(D393,2,LEN(D393)-3)),IF(RIGHT(D393,2)="B)",-1000000000*VALUE(MID(D393,2,LEN(D393)-3)),IF(RIGHT(D393,2)="k)",-1000*VALUE(MID(D393,2,LEN(D393)-3)),VALUE(SUBSTITUTE(D393,",","")))))),IF(RIGHT(D393,1)="T",1000000000000*VALUE(LEFT(D393,LEN(D393)-1)),IF(RIGHT(D393,1)="M",1000000*VALUE(LEFT(D393,LEN(D393)-1)),IF(RIGHT(D393,1)="B",1000000000*VALUE(LEFT(D393,LEN(D393)-1)),IF(RIGHT(D393,1)="%",0.01*VALUE(LEFT(D393,LEN(D393)-1)),IF(RIGHT(D393,1)="k",1000*VALUE(LEFT(D393,LEN(D393)-1)),VALUE(SUBSTITUTE(D393,",",""))))))))),"N/A")</f>
        <v/>
      </c>
      <c r="L393">
        <f>IFERROR(IF(TRIM(E393)="-", "N/A", IF(RIGHT(E393,1)=")",IF(RIGHT(E393,2)="T)",-1000000000000*VALUE(MID(E393,2,LEN(E393)-3)),IF(RIGHT(E393,2)="M)",-1000000*VALUE(MID(E393,2,LEN(E393)-3)),IF(RIGHT(E393,2)="B)",-1000000000*VALUE(MID(E393,2,LEN(E393)-3)),IF(RIGHT(E393,2)="k)",-1000*VALUE(MID(E393,2,LEN(E393)-3)),VALUE(SUBSTITUTE(E393,",","")))))),IF(RIGHT(E393,1)="T",1000000000000*VALUE(LEFT(E393,LEN(E393)-1)),IF(RIGHT(E393,1)="M",1000000*VALUE(LEFT(E393,LEN(E393)-1)),IF(RIGHT(E393,1)="B",1000000000*VALUE(LEFT(E393,LEN(E393)-1)),IF(RIGHT(E393,1)="%",0.01*VALUE(LEFT(E393,LEN(E393)-1)),IF(RIGHT(E393,1)="k",1000*VALUE(LEFT(E393,LEN(E393)-1)),VALUE(SUBSTITUTE(E393,",",""))))))))),"N/A")</f>
        <v/>
      </c>
      <c r="M393">
        <f>IFERROR(IF(TRIM(F393)="-", "N/A", IF(RIGHT(F393,1)=")",IF(RIGHT(F393,2)="T)",-1000000000000*VALUE(MID(F393,2,LEN(F393)-3)),IF(RIGHT(F393,2)="M)",-1000000*VALUE(MID(F393,2,LEN(F393)-3)),IF(RIGHT(F393,2)="B)",-1000000000*VALUE(MID(F393,2,LEN(F393)-3)),IF(RIGHT(F393,2)="k)",-1000*VALUE(MID(F393,2,LEN(F393)-3)),VALUE(SUBSTITUTE(F393,",","")))))),IF(RIGHT(F393,1)="T",1000000000000*VALUE(LEFT(F393,LEN(F393)-1)),IF(RIGHT(F393,1)="M",1000000*VALUE(LEFT(F393,LEN(F393)-1)),IF(RIGHT(F393,1)="B",1000000000*VALUE(LEFT(F393,LEN(F393)-1)),IF(RIGHT(F393,1)="%",0.01*VALUE(LEFT(F393,LEN(F393)-1)),IF(RIGHT(F393,1)="k",1000*VALUE(LEFT(F393,LEN(F393)-1)),VALUE(SUBSTITUTE(F393,",",""))))))))),"N/A")</f>
        <v/>
      </c>
      <c r="N393">
        <f>IFERROR(IF(TRIM(G393)="-", "N/A", IF(RIGHT(G393,1)=")",IF(RIGHT(G393,2)="T)",-1000000000000*VALUE(MID(G393,2,LEN(G393)-3)),IF(RIGHT(G393,2)="M)",-1000000*VALUE(MID(G393,2,LEN(G393)-3)),IF(RIGHT(G393,2)="B)",-1000000000*VALUE(MID(G393,2,LEN(G393)-3)),IF(RIGHT(G393,2)="k)",-1000*VALUE(MID(G393,2,LEN(G393)-3)),VALUE(SUBSTITUTE(G393,",","")))))),IF(RIGHT(G393,1)="T",1000000000000*VALUE(LEFT(G393,LEN(G393)-1)),IF(RIGHT(G393,1)="M",1000000*VALUE(LEFT(G393,LEN(G393)-1)),IF(RIGHT(G393,1)="B",1000000000*VALUE(LEFT(G393,LEN(G393)-1)),IF(RIGHT(G393,1)="%",0.01*VALUE(LEFT(G393,LEN(G393)-1)),IF(RIGHT(G393,1)="k",1000*VALUE(LEFT(G393,LEN(G393)-1)),VALUE(SUBSTITUTE(G393,",",""))))))))),"N/A")</f>
        <v/>
      </c>
    </row>
    <row r="394" spans="1:60">
      <c r="I394">
        <f>IF(AND(K394&gt; J394, L394&gt; K394, M394&gt; L394, N394&gt; M394), "pos_trend", IF(AND(K394&lt; J394, L394&lt; K394, M394&lt; L394, N394&lt; M394), "neg_trend", "N/A"))</f>
        <v/>
      </c>
      <c r="J394">
        <f>IFERROR(IF(TRIM(C394)="-", "N/A", IF(RIGHT(C394,1)=")",IF(RIGHT(C394,2)="T)",-1000000000000*VALUE(MID(C394,2,LEN(C394)-3)),IF(RIGHT(C394,2)="M)",-1000000*VALUE(MID(C394,2,LEN(C394)-3)),IF(RIGHT(C394,2)="B)",-1000000000*VALUE(MID(C394,2,LEN(C394)-3)),IF(RIGHT(C394,2)="k)",-1000*VALUE(MID(C394,2,LEN(C394)-3)),VALUE(SUBSTITUTE(C394,",","")))))),IF(RIGHT(C394,1)="T",1000000000000*VALUE(LEFT(C394,LEN(C394)-1)),IF(RIGHT(C394,1)="M",1000000*VALUE(LEFT(C394,LEN(C394)-1)),IF(RIGHT(C394,1)="B",1000000000*VALUE(LEFT(C394,LEN(C394)-1)),IF(RIGHT(C394,1)="%",0.01*VALUE(LEFT(C394,LEN(C394)-1)),IF(RIGHT(C394,1)="k",1000*VALUE(LEFT(C394,LEN(C394)-1)),VALUE(SUBSTITUTE(C394,",",""))))))))),"N/A")</f>
        <v/>
      </c>
      <c r="K394">
        <f>IFERROR(IF(TRIM(D394)="-", "N/A", IF(RIGHT(D394,1)=")",IF(RIGHT(D394,2)="T)",-1000000000000*VALUE(MID(D394,2,LEN(D394)-3)),IF(RIGHT(D394,2)="M)",-1000000*VALUE(MID(D394,2,LEN(D394)-3)),IF(RIGHT(D394,2)="B)",-1000000000*VALUE(MID(D394,2,LEN(D394)-3)),IF(RIGHT(D394,2)="k)",-1000*VALUE(MID(D394,2,LEN(D394)-3)),VALUE(SUBSTITUTE(D394,",","")))))),IF(RIGHT(D394,1)="T",1000000000000*VALUE(LEFT(D394,LEN(D394)-1)),IF(RIGHT(D394,1)="M",1000000*VALUE(LEFT(D394,LEN(D394)-1)),IF(RIGHT(D394,1)="B",1000000000*VALUE(LEFT(D394,LEN(D394)-1)),IF(RIGHT(D394,1)="%",0.01*VALUE(LEFT(D394,LEN(D394)-1)),IF(RIGHT(D394,1)="k",1000*VALUE(LEFT(D394,LEN(D394)-1)),VALUE(SUBSTITUTE(D394,",",""))))))))),"N/A")</f>
        <v/>
      </c>
      <c r="L394">
        <f>IFERROR(IF(TRIM(E394)="-", "N/A", IF(RIGHT(E394,1)=")",IF(RIGHT(E394,2)="T)",-1000000000000*VALUE(MID(E394,2,LEN(E394)-3)),IF(RIGHT(E394,2)="M)",-1000000*VALUE(MID(E394,2,LEN(E394)-3)),IF(RIGHT(E394,2)="B)",-1000000000*VALUE(MID(E394,2,LEN(E394)-3)),IF(RIGHT(E394,2)="k)",-1000*VALUE(MID(E394,2,LEN(E394)-3)),VALUE(SUBSTITUTE(E394,",","")))))),IF(RIGHT(E394,1)="T",1000000000000*VALUE(LEFT(E394,LEN(E394)-1)),IF(RIGHT(E394,1)="M",1000000*VALUE(LEFT(E394,LEN(E394)-1)),IF(RIGHT(E394,1)="B",1000000000*VALUE(LEFT(E394,LEN(E394)-1)),IF(RIGHT(E394,1)="%",0.01*VALUE(LEFT(E394,LEN(E394)-1)),IF(RIGHT(E394,1)="k",1000*VALUE(LEFT(E394,LEN(E394)-1)),VALUE(SUBSTITUTE(E394,",",""))))))))),"N/A")</f>
        <v/>
      </c>
      <c r="M394">
        <f>IFERROR(IF(TRIM(F394)="-", "N/A", IF(RIGHT(F394,1)=")",IF(RIGHT(F394,2)="T)",-1000000000000*VALUE(MID(F394,2,LEN(F394)-3)),IF(RIGHT(F394,2)="M)",-1000000*VALUE(MID(F394,2,LEN(F394)-3)),IF(RIGHT(F394,2)="B)",-1000000000*VALUE(MID(F394,2,LEN(F394)-3)),IF(RIGHT(F394,2)="k)",-1000*VALUE(MID(F394,2,LEN(F394)-3)),VALUE(SUBSTITUTE(F394,",","")))))),IF(RIGHT(F394,1)="T",1000000000000*VALUE(LEFT(F394,LEN(F394)-1)),IF(RIGHT(F394,1)="M",1000000*VALUE(LEFT(F394,LEN(F394)-1)),IF(RIGHT(F394,1)="B",1000000000*VALUE(LEFT(F394,LEN(F394)-1)),IF(RIGHT(F394,1)="%",0.01*VALUE(LEFT(F394,LEN(F394)-1)),IF(RIGHT(F394,1)="k",1000*VALUE(LEFT(F394,LEN(F394)-1)),VALUE(SUBSTITUTE(F394,",",""))))))))),"N/A")</f>
        <v/>
      </c>
      <c r="N394">
        <f>IFERROR(IF(TRIM(G394)="-", "N/A", IF(RIGHT(G394,1)=")",IF(RIGHT(G394,2)="T)",-1000000000000*VALUE(MID(G394,2,LEN(G394)-3)),IF(RIGHT(G394,2)="M)",-1000000*VALUE(MID(G394,2,LEN(G394)-3)),IF(RIGHT(G394,2)="B)",-1000000000*VALUE(MID(G394,2,LEN(G394)-3)),IF(RIGHT(G394,2)="k)",-1000*VALUE(MID(G394,2,LEN(G394)-3)),VALUE(SUBSTITUTE(G394,",","")))))),IF(RIGHT(G394,1)="T",1000000000000*VALUE(LEFT(G394,LEN(G394)-1)),IF(RIGHT(G394,1)="M",1000000*VALUE(LEFT(G394,LEN(G394)-1)),IF(RIGHT(G394,1)="B",1000000000*VALUE(LEFT(G394,LEN(G394)-1)),IF(RIGHT(G394,1)="%",0.01*VALUE(LEFT(G394,LEN(G394)-1)),IF(RIGHT(G394,1)="k",1000*VALUE(LEFT(G394,LEN(G394)-1)),VALUE(SUBSTITUTE(G394,",",""))))))))),"N/A")</f>
        <v/>
      </c>
    </row>
    <row r="395" spans="1:60">
      <c r="I395">
        <f>IF(AND(K395&gt; J395, L395&gt; K395, M395&gt; L395, N395&gt; M395), "pos_trend", IF(AND(K395&lt; J395, L395&lt; K395, M395&lt; L395, N395&lt; M395), "neg_trend", "N/A"))</f>
        <v/>
      </c>
      <c r="J395">
        <f>IFERROR(IF(TRIM(C395)="-", "N/A", IF(RIGHT(C395,1)=")",IF(RIGHT(C395,2)="T)",-1000000000000*VALUE(MID(C395,2,LEN(C395)-3)),IF(RIGHT(C395,2)="M)",-1000000*VALUE(MID(C395,2,LEN(C395)-3)),IF(RIGHT(C395,2)="B)",-1000000000*VALUE(MID(C395,2,LEN(C395)-3)),IF(RIGHT(C395,2)="k)",-1000*VALUE(MID(C395,2,LEN(C395)-3)),VALUE(SUBSTITUTE(C395,",","")))))),IF(RIGHT(C395,1)="T",1000000000000*VALUE(LEFT(C395,LEN(C395)-1)),IF(RIGHT(C395,1)="M",1000000*VALUE(LEFT(C395,LEN(C395)-1)),IF(RIGHT(C395,1)="B",1000000000*VALUE(LEFT(C395,LEN(C395)-1)),IF(RIGHT(C395,1)="%",0.01*VALUE(LEFT(C395,LEN(C395)-1)),IF(RIGHT(C395,1)="k",1000*VALUE(LEFT(C395,LEN(C395)-1)),VALUE(SUBSTITUTE(C395,",",""))))))))),"N/A")</f>
        <v/>
      </c>
      <c r="K395">
        <f>IFERROR(IF(TRIM(D395)="-", "N/A", IF(RIGHT(D395,1)=")",IF(RIGHT(D395,2)="T)",-1000000000000*VALUE(MID(D395,2,LEN(D395)-3)),IF(RIGHT(D395,2)="M)",-1000000*VALUE(MID(D395,2,LEN(D395)-3)),IF(RIGHT(D395,2)="B)",-1000000000*VALUE(MID(D395,2,LEN(D395)-3)),IF(RIGHT(D395,2)="k)",-1000*VALUE(MID(D395,2,LEN(D395)-3)),VALUE(SUBSTITUTE(D395,",","")))))),IF(RIGHT(D395,1)="T",1000000000000*VALUE(LEFT(D395,LEN(D395)-1)),IF(RIGHT(D395,1)="M",1000000*VALUE(LEFT(D395,LEN(D395)-1)),IF(RIGHT(D395,1)="B",1000000000*VALUE(LEFT(D395,LEN(D395)-1)),IF(RIGHT(D395,1)="%",0.01*VALUE(LEFT(D395,LEN(D395)-1)),IF(RIGHT(D395,1)="k",1000*VALUE(LEFT(D395,LEN(D395)-1)),VALUE(SUBSTITUTE(D395,",",""))))))))),"N/A")</f>
        <v/>
      </c>
      <c r="L395">
        <f>IFERROR(IF(TRIM(E395)="-", "N/A", IF(RIGHT(E395,1)=")",IF(RIGHT(E395,2)="T)",-1000000000000*VALUE(MID(E395,2,LEN(E395)-3)),IF(RIGHT(E395,2)="M)",-1000000*VALUE(MID(E395,2,LEN(E395)-3)),IF(RIGHT(E395,2)="B)",-1000000000*VALUE(MID(E395,2,LEN(E395)-3)),IF(RIGHT(E395,2)="k)",-1000*VALUE(MID(E395,2,LEN(E395)-3)),VALUE(SUBSTITUTE(E395,",","")))))),IF(RIGHT(E395,1)="T",1000000000000*VALUE(LEFT(E395,LEN(E395)-1)),IF(RIGHT(E395,1)="M",1000000*VALUE(LEFT(E395,LEN(E395)-1)),IF(RIGHT(E395,1)="B",1000000000*VALUE(LEFT(E395,LEN(E395)-1)),IF(RIGHT(E395,1)="%",0.01*VALUE(LEFT(E395,LEN(E395)-1)),IF(RIGHT(E395,1)="k",1000*VALUE(LEFT(E395,LEN(E395)-1)),VALUE(SUBSTITUTE(E395,",",""))))))))),"N/A")</f>
        <v/>
      </c>
      <c r="M395">
        <f>IFERROR(IF(TRIM(F395)="-", "N/A", IF(RIGHT(F395,1)=")",IF(RIGHT(F395,2)="T)",-1000000000000*VALUE(MID(F395,2,LEN(F395)-3)),IF(RIGHT(F395,2)="M)",-1000000*VALUE(MID(F395,2,LEN(F395)-3)),IF(RIGHT(F395,2)="B)",-1000000000*VALUE(MID(F395,2,LEN(F395)-3)),IF(RIGHT(F395,2)="k)",-1000*VALUE(MID(F395,2,LEN(F395)-3)),VALUE(SUBSTITUTE(F395,",","")))))),IF(RIGHT(F395,1)="T",1000000000000*VALUE(LEFT(F395,LEN(F395)-1)),IF(RIGHT(F395,1)="M",1000000*VALUE(LEFT(F395,LEN(F395)-1)),IF(RIGHT(F395,1)="B",1000000000*VALUE(LEFT(F395,LEN(F395)-1)),IF(RIGHT(F395,1)="%",0.01*VALUE(LEFT(F395,LEN(F395)-1)),IF(RIGHT(F395,1)="k",1000*VALUE(LEFT(F395,LEN(F395)-1)),VALUE(SUBSTITUTE(F395,",",""))))))))),"N/A")</f>
        <v/>
      </c>
      <c r="N395">
        <f>IFERROR(IF(TRIM(G395)="-", "N/A", IF(RIGHT(G395,1)=")",IF(RIGHT(G395,2)="T)",-1000000000000*VALUE(MID(G395,2,LEN(G395)-3)),IF(RIGHT(G395,2)="M)",-1000000*VALUE(MID(G395,2,LEN(G395)-3)),IF(RIGHT(G395,2)="B)",-1000000000*VALUE(MID(G395,2,LEN(G395)-3)),IF(RIGHT(G395,2)="k)",-1000*VALUE(MID(G395,2,LEN(G395)-3)),VALUE(SUBSTITUTE(G395,",","")))))),IF(RIGHT(G395,1)="T",1000000000000*VALUE(LEFT(G395,LEN(G395)-1)),IF(RIGHT(G395,1)="M",1000000*VALUE(LEFT(G395,LEN(G395)-1)),IF(RIGHT(G395,1)="B",1000000000*VALUE(LEFT(G395,LEN(G395)-1)),IF(RIGHT(G395,1)="%",0.01*VALUE(LEFT(G395,LEN(G395)-1)),IF(RIGHT(G395,1)="k",1000*VALUE(LEFT(G395,LEN(G395)-1)),VALUE(SUBSTITUTE(G395,",",""))))))))),"N/A")</f>
        <v/>
      </c>
    </row>
    <row r="396" spans="1:60">
      <c s="1" r="A396" t="n">
        <v>0</v>
      </c>
      <c r="B396" t="s">
        <v>123</v>
      </c>
      <c r="C396" t="s">
        <v>1108</v>
      </c>
      <c r="I396">
        <f>IF(AND(K396&gt; J396, L396&gt; K396, M396&gt; L396, N396&gt; M396), "pos_trend", IF(AND(K396&lt; J396, L396&lt; K396, M396&lt; L396, N396&lt; M396), "neg_trend", "N/A"))</f>
        <v/>
      </c>
      <c r="J396">
        <f>IFERROR(IF(TRIM(C396)="-", "N/A", IF(RIGHT(C396,1)=")",IF(RIGHT(C396,2)="T)",-1000000000000*VALUE(MID(C396,2,LEN(C396)-3)),IF(RIGHT(C396,2)="M)",-1000000*VALUE(MID(C396,2,LEN(C396)-3)),IF(RIGHT(C396,2)="B)",-1000000000*VALUE(MID(C396,2,LEN(C396)-3)),IF(RIGHT(C396,2)="k)",-1000*VALUE(MID(C396,2,LEN(C396)-3)),VALUE(SUBSTITUTE(C396,",","")))))),IF(RIGHT(C396,1)="T",1000000000000*VALUE(LEFT(C396,LEN(C396)-1)),IF(RIGHT(C396,1)="M",1000000*VALUE(LEFT(C396,LEN(C396)-1)),IF(RIGHT(C396,1)="B",1000000000*VALUE(LEFT(C396,LEN(C396)-1)),IF(RIGHT(C396,1)="%",0.01*VALUE(LEFT(C396,LEN(C396)-1)),IF(RIGHT(C396,1)="k",1000*VALUE(LEFT(C396,LEN(C396)-1)),VALUE(SUBSTITUTE(C396,",",""))))))))),"N/A")</f>
        <v/>
      </c>
      <c r="K396">
        <f>IFERROR(IF(TRIM(D396)="-", "N/A", IF(RIGHT(D396,1)=")",IF(RIGHT(D396,2)="T)",-1000000000000*VALUE(MID(D396,2,LEN(D396)-3)),IF(RIGHT(D396,2)="M)",-1000000*VALUE(MID(D396,2,LEN(D396)-3)),IF(RIGHT(D396,2)="B)",-1000000000*VALUE(MID(D396,2,LEN(D396)-3)),IF(RIGHT(D396,2)="k)",-1000*VALUE(MID(D396,2,LEN(D396)-3)),VALUE(SUBSTITUTE(D396,",","")))))),IF(RIGHT(D396,1)="T",1000000000000*VALUE(LEFT(D396,LEN(D396)-1)),IF(RIGHT(D396,1)="M",1000000*VALUE(LEFT(D396,LEN(D396)-1)),IF(RIGHT(D396,1)="B",1000000000*VALUE(LEFT(D396,LEN(D396)-1)),IF(RIGHT(D396,1)="%",0.01*VALUE(LEFT(D396,LEN(D396)-1)),IF(RIGHT(D396,1)="k",1000*VALUE(LEFT(D396,LEN(D396)-1)),VALUE(SUBSTITUTE(D396,",",""))))))))),"N/A")</f>
        <v/>
      </c>
      <c r="L396">
        <f>IFERROR(IF(TRIM(E396)="-", "N/A", IF(RIGHT(E396,1)=")",IF(RIGHT(E396,2)="T)",-1000000000000*VALUE(MID(E396,2,LEN(E396)-3)),IF(RIGHT(E396,2)="M)",-1000000*VALUE(MID(E396,2,LEN(E396)-3)),IF(RIGHT(E396,2)="B)",-1000000000*VALUE(MID(E396,2,LEN(E396)-3)),IF(RIGHT(E396,2)="k)",-1000*VALUE(MID(E396,2,LEN(E396)-3)),VALUE(SUBSTITUTE(E396,",","")))))),IF(RIGHT(E396,1)="T",1000000000000*VALUE(LEFT(E396,LEN(E396)-1)),IF(RIGHT(E396,1)="M",1000000*VALUE(LEFT(E396,LEN(E396)-1)),IF(RIGHT(E396,1)="B",1000000000*VALUE(LEFT(E396,LEN(E396)-1)),IF(RIGHT(E396,1)="%",0.01*VALUE(LEFT(E396,LEN(E396)-1)),IF(RIGHT(E396,1)="k",1000*VALUE(LEFT(E396,LEN(E396)-1)),VALUE(SUBSTITUTE(E396,",",""))))))))),"N/A")</f>
        <v/>
      </c>
      <c r="M396">
        <f>IFERROR(IF(TRIM(F396)="-", "N/A", IF(RIGHT(F396,1)=")",IF(RIGHT(F396,2)="T)",-1000000000000*VALUE(MID(F396,2,LEN(F396)-3)),IF(RIGHT(F396,2)="M)",-1000000*VALUE(MID(F396,2,LEN(F396)-3)),IF(RIGHT(F396,2)="B)",-1000000000*VALUE(MID(F396,2,LEN(F396)-3)),IF(RIGHT(F396,2)="k)",-1000*VALUE(MID(F396,2,LEN(F396)-3)),VALUE(SUBSTITUTE(F396,",","")))))),IF(RIGHT(F396,1)="T",1000000000000*VALUE(LEFT(F396,LEN(F396)-1)),IF(RIGHT(F396,1)="M",1000000*VALUE(LEFT(F396,LEN(F396)-1)),IF(RIGHT(F396,1)="B",1000000000*VALUE(LEFT(F396,LEN(F396)-1)),IF(RIGHT(F396,1)="%",0.01*VALUE(LEFT(F396,LEN(F396)-1)),IF(RIGHT(F396,1)="k",1000*VALUE(LEFT(F396,LEN(F396)-1)),VALUE(SUBSTITUTE(F396,",",""))))))))),"N/A")</f>
        <v/>
      </c>
      <c r="N396">
        <f>IFERROR(IF(TRIM(G396)="-", "N/A", IF(RIGHT(G396,1)=")",IF(RIGHT(G396,2)="T)",-1000000000000*VALUE(MID(G396,2,LEN(G396)-3)),IF(RIGHT(G396,2)="M)",-1000000*VALUE(MID(G396,2,LEN(G396)-3)),IF(RIGHT(G396,2)="B)",-1000000000*VALUE(MID(G396,2,LEN(G396)-3)),IF(RIGHT(G396,2)="k)",-1000*VALUE(MID(G396,2,LEN(G396)-3)),VALUE(SUBSTITUTE(G396,",","")))))),IF(RIGHT(G396,1)="T",1000000000000*VALUE(LEFT(G396,LEN(G396)-1)),IF(RIGHT(G396,1)="M",1000000*VALUE(LEFT(G396,LEN(G396)-1)),IF(RIGHT(G396,1)="B",1000000000*VALUE(LEFT(G396,LEN(G396)-1)),IF(RIGHT(G396,1)="%",0.01*VALUE(LEFT(G396,LEN(G396)-1)),IF(RIGHT(G396,1)="k",1000*VALUE(LEFT(G396,LEN(G396)-1)),VALUE(SUBSTITUTE(G396,",",""))))))))),"N/A")</f>
        <v/>
      </c>
    </row>
    <row r="397" spans="1:60">
      <c s="1" r="A397" t="n">
        <v>1</v>
      </c>
      <c r="B397" t="s">
        <v>124</v>
      </c>
      <c r="C397" t="s"/>
      <c r="I397">
        <f>IF(AND(K397&gt; J397, L397&gt; K397, M397&gt; L397, N397&gt; M397), "pos_trend", IF(AND(K397&lt; J397, L397&lt; K397, M397&lt; L397, N397&lt; M397), "neg_trend", "N/A"))</f>
        <v/>
      </c>
      <c r="J397">
        <f>IFERROR(IF(TRIM(C397)="-", "N/A", IF(RIGHT(C397,1)=")",IF(RIGHT(C397,2)="T)",-1000000000000*VALUE(MID(C397,2,LEN(C397)-3)),IF(RIGHT(C397,2)="M)",-1000000*VALUE(MID(C397,2,LEN(C397)-3)),IF(RIGHT(C397,2)="B)",-1000000000*VALUE(MID(C397,2,LEN(C397)-3)),IF(RIGHT(C397,2)="k)",-1000*VALUE(MID(C397,2,LEN(C397)-3)),VALUE(SUBSTITUTE(C397,",","")))))),IF(RIGHT(C397,1)="T",1000000000000*VALUE(LEFT(C397,LEN(C397)-1)),IF(RIGHT(C397,1)="M",1000000*VALUE(LEFT(C397,LEN(C397)-1)),IF(RIGHT(C397,1)="B",1000000000*VALUE(LEFT(C397,LEN(C397)-1)),IF(RIGHT(C397,1)="%",0.01*VALUE(LEFT(C397,LEN(C397)-1)),IF(RIGHT(C397,1)="k",1000*VALUE(LEFT(C397,LEN(C397)-1)),VALUE(SUBSTITUTE(C397,",",""))))))))),"N/A")</f>
        <v/>
      </c>
      <c r="K397">
        <f>IFERROR(IF(TRIM(D397)="-", "N/A", IF(RIGHT(D397,1)=")",IF(RIGHT(D397,2)="T)",-1000000000000*VALUE(MID(D397,2,LEN(D397)-3)),IF(RIGHT(D397,2)="M)",-1000000*VALUE(MID(D397,2,LEN(D397)-3)),IF(RIGHT(D397,2)="B)",-1000000000*VALUE(MID(D397,2,LEN(D397)-3)),IF(RIGHT(D397,2)="k)",-1000*VALUE(MID(D397,2,LEN(D397)-3)),VALUE(SUBSTITUTE(D397,",","")))))),IF(RIGHT(D397,1)="T",1000000000000*VALUE(LEFT(D397,LEN(D397)-1)),IF(RIGHT(D397,1)="M",1000000*VALUE(LEFT(D397,LEN(D397)-1)),IF(RIGHT(D397,1)="B",1000000000*VALUE(LEFT(D397,LEN(D397)-1)),IF(RIGHT(D397,1)="%",0.01*VALUE(LEFT(D397,LEN(D397)-1)),IF(RIGHT(D397,1)="k",1000*VALUE(LEFT(D397,LEN(D397)-1)),VALUE(SUBSTITUTE(D397,",",""))))))))),"N/A")</f>
        <v/>
      </c>
      <c r="L397">
        <f>IFERROR(IF(TRIM(E397)="-", "N/A", IF(RIGHT(E397,1)=")",IF(RIGHT(E397,2)="T)",-1000000000000*VALUE(MID(E397,2,LEN(E397)-3)),IF(RIGHT(E397,2)="M)",-1000000*VALUE(MID(E397,2,LEN(E397)-3)),IF(RIGHT(E397,2)="B)",-1000000000*VALUE(MID(E397,2,LEN(E397)-3)),IF(RIGHT(E397,2)="k)",-1000*VALUE(MID(E397,2,LEN(E397)-3)),VALUE(SUBSTITUTE(E397,",","")))))),IF(RIGHT(E397,1)="T",1000000000000*VALUE(LEFT(E397,LEN(E397)-1)),IF(RIGHT(E397,1)="M",1000000*VALUE(LEFT(E397,LEN(E397)-1)),IF(RIGHT(E397,1)="B",1000000000*VALUE(LEFT(E397,LEN(E397)-1)),IF(RIGHT(E397,1)="%",0.01*VALUE(LEFT(E397,LEN(E397)-1)),IF(RIGHT(E397,1)="k",1000*VALUE(LEFT(E397,LEN(E397)-1)),VALUE(SUBSTITUTE(E397,",",""))))))))),"N/A")</f>
        <v/>
      </c>
      <c r="M397">
        <f>IFERROR(IF(TRIM(F397)="-", "N/A", IF(RIGHT(F397,1)=")",IF(RIGHT(F397,2)="T)",-1000000000000*VALUE(MID(F397,2,LEN(F397)-3)),IF(RIGHT(F397,2)="M)",-1000000*VALUE(MID(F397,2,LEN(F397)-3)),IF(RIGHT(F397,2)="B)",-1000000000*VALUE(MID(F397,2,LEN(F397)-3)),IF(RIGHT(F397,2)="k)",-1000*VALUE(MID(F397,2,LEN(F397)-3)),VALUE(SUBSTITUTE(F397,",","")))))),IF(RIGHT(F397,1)="T",1000000000000*VALUE(LEFT(F397,LEN(F397)-1)),IF(RIGHT(F397,1)="M",1000000*VALUE(LEFT(F397,LEN(F397)-1)),IF(RIGHT(F397,1)="B",1000000000*VALUE(LEFT(F397,LEN(F397)-1)),IF(RIGHT(F397,1)="%",0.01*VALUE(LEFT(F397,LEN(F397)-1)),IF(RIGHT(F397,1)="k",1000*VALUE(LEFT(F397,LEN(F397)-1)),VALUE(SUBSTITUTE(F397,",",""))))))))),"N/A")</f>
        <v/>
      </c>
      <c r="N397">
        <f>IFERROR(IF(TRIM(G397)="-", "N/A", IF(RIGHT(G397,1)=")",IF(RIGHT(G397,2)="T)",-1000000000000*VALUE(MID(G397,2,LEN(G397)-3)),IF(RIGHT(G397,2)="M)",-1000000*VALUE(MID(G397,2,LEN(G397)-3)),IF(RIGHT(G397,2)="B)",-1000000000*VALUE(MID(G397,2,LEN(G397)-3)),IF(RIGHT(G397,2)="k)",-1000*VALUE(MID(G397,2,LEN(G397)-3)),VALUE(SUBSTITUTE(G397,",","")))))),IF(RIGHT(G397,1)="T",1000000000000*VALUE(LEFT(G397,LEN(G397)-1)),IF(RIGHT(G397,1)="M",1000000*VALUE(LEFT(G397,LEN(G397)-1)),IF(RIGHT(G397,1)="B",1000000000*VALUE(LEFT(G397,LEN(G397)-1)),IF(RIGHT(G397,1)="%",0.01*VALUE(LEFT(G397,LEN(G397)-1)),IF(RIGHT(G397,1)="k",1000*VALUE(LEFT(G397,LEN(G397)-1)),VALUE(SUBSTITUTE(G397,",",""))))))))),"N/A")</f>
        <v/>
      </c>
    </row>
    <row r="398" spans="1:60">
      <c s="1" r="A398" t="n">
        <v>2</v>
      </c>
      <c r="B398" t="s">
        <v>125</v>
      </c>
      <c r="C398" t="s">
        <v>2410</v>
      </c>
      <c r="I398">
        <f>IF(AND(K398&gt; J398, L398&gt; K398, M398&gt; L398, N398&gt; M398), "pos_trend", IF(AND(K398&lt; J398, L398&lt; K398, M398&lt; L398, N398&lt; M398), "neg_trend", "N/A"))</f>
        <v/>
      </c>
      <c r="J398">
        <f>IFERROR(IF(TRIM(C398)="-", "N/A", IF(RIGHT(C398,1)=")",IF(RIGHT(C398,2)="T)",-1000000000000*VALUE(MID(C398,2,LEN(C398)-3)),IF(RIGHT(C398,2)="M)",-1000000*VALUE(MID(C398,2,LEN(C398)-3)),IF(RIGHT(C398,2)="B)",-1000000000*VALUE(MID(C398,2,LEN(C398)-3)),IF(RIGHT(C398,2)="k)",-1000*VALUE(MID(C398,2,LEN(C398)-3)),VALUE(SUBSTITUTE(C398,",","")))))),IF(RIGHT(C398,1)="T",1000000000000*VALUE(LEFT(C398,LEN(C398)-1)),IF(RIGHT(C398,1)="M",1000000*VALUE(LEFT(C398,LEN(C398)-1)),IF(RIGHT(C398,1)="B",1000000000*VALUE(LEFT(C398,LEN(C398)-1)),IF(RIGHT(C398,1)="%",0.01*VALUE(LEFT(C398,LEN(C398)-1)),IF(RIGHT(C398,1)="k",1000*VALUE(LEFT(C398,LEN(C398)-1)),VALUE(SUBSTITUTE(C398,",",""))))))))),"N/A")</f>
        <v/>
      </c>
      <c r="K398">
        <f>IFERROR(IF(TRIM(D398)="-", "N/A", IF(RIGHT(D398,1)=")",IF(RIGHT(D398,2)="T)",-1000000000000*VALUE(MID(D398,2,LEN(D398)-3)),IF(RIGHT(D398,2)="M)",-1000000*VALUE(MID(D398,2,LEN(D398)-3)),IF(RIGHT(D398,2)="B)",-1000000000*VALUE(MID(D398,2,LEN(D398)-3)),IF(RIGHT(D398,2)="k)",-1000*VALUE(MID(D398,2,LEN(D398)-3)),VALUE(SUBSTITUTE(D398,",","")))))),IF(RIGHT(D398,1)="T",1000000000000*VALUE(LEFT(D398,LEN(D398)-1)),IF(RIGHT(D398,1)="M",1000000*VALUE(LEFT(D398,LEN(D398)-1)),IF(RIGHT(D398,1)="B",1000000000*VALUE(LEFT(D398,LEN(D398)-1)),IF(RIGHT(D398,1)="%",0.01*VALUE(LEFT(D398,LEN(D398)-1)),IF(RIGHT(D398,1)="k",1000*VALUE(LEFT(D398,LEN(D398)-1)),VALUE(SUBSTITUTE(D398,",",""))))))))),"N/A")</f>
        <v/>
      </c>
      <c r="L398">
        <f>IFERROR(IF(TRIM(E398)="-", "N/A", IF(RIGHT(E398,1)=")",IF(RIGHT(E398,2)="T)",-1000000000000*VALUE(MID(E398,2,LEN(E398)-3)),IF(RIGHT(E398,2)="M)",-1000000*VALUE(MID(E398,2,LEN(E398)-3)),IF(RIGHT(E398,2)="B)",-1000000000*VALUE(MID(E398,2,LEN(E398)-3)),IF(RIGHT(E398,2)="k)",-1000*VALUE(MID(E398,2,LEN(E398)-3)),VALUE(SUBSTITUTE(E398,",","")))))),IF(RIGHT(E398,1)="T",1000000000000*VALUE(LEFT(E398,LEN(E398)-1)),IF(RIGHT(E398,1)="M",1000000*VALUE(LEFT(E398,LEN(E398)-1)),IF(RIGHT(E398,1)="B",1000000000*VALUE(LEFT(E398,LEN(E398)-1)),IF(RIGHT(E398,1)="%",0.01*VALUE(LEFT(E398,LEN(E398)-1)),IF(RIGHT(E398,1)="k",1000*VALUE(LEFT(E398,LEN(E398)-1)),VALUE(SUBSTITUTE(E398,",",""))))))))),"N/A")</f>
        <v/>
      </c>
      <c r="M398">
        <f>IFERROR(IF(TRIM(F398)="-", "N/A", IF(RIGHT(F398,1)=")",IF(RIGHT(F398,2)="T)",-1000000000000*VALUE(MID(F398,2,LEN(F398)-3)),IF(RIGHT(F398,2)="M)",-1000000*VALUE(MID(F398,2,LEN(F398)-3)),IF(RIGHT(F398,2)="B)",-1000000000*VALUE(MID(F398,2,LEN(F398)-3)),IF(RIGHT(F398,2)="k)",-1000*VALUE(MID(F398,2,LEN(F398)-3)),VALUE(SUBSTITUTE(F398,",","")))))),IF(RIGHT(F398,1)="T",1000000000000*VALUE(LEFT(F398,LEN(F398)-1)),IF(RIGHT(F398,1)="M",1000000*VALUE(LEFT(F398,LEN(F398)-1)),IF(RIGHT(F398,1)="B",1000000000*VALUE(LEFT(F398,LEN(F398)-1)),IF(RIGHT(F398,1)="%",0.01*VALUE(LEFT(F398,LEN(F398)-1)),IF(RIGHT(F398,1)="k",1000*VALUE(LEFT(F398,LEN(F398)-1)),VALUE(SUBSTITUTE(F398,",",""))))))))),"N/A")</f>
        <v/>
      </c>
      <c r="N398">
        <f>IFERROR(IF(TRIM(G398)="-", "N/A", IF(RIGHT(G398,1)=")",IF(RIGHT(G398,2)="T)",-1000000000000*VALUE(MID(G398,2,LEN(G398)-3)),IF(RIGHT(G398,2)="M)",-1000000*VALUE(MID(G398,2,LEN(G398)-3)),IF(RIGHT(G398,2)="B)",-1000000000*VALUE(MID(G398,2,LEN(G398)-3)),IF(RIGHT(G398,2)="k)",-1000*VALUE(MID(G398,2,LEN(G398)-3)),VALUE(SUBSTITUTE(G398,",","")))))),IF(RIGHT(G398,1)="T",1000000000000*VALUE(LEFT(G398,LEN(G398)-1)),IF(RIGHT(G398,1)="M",1000000*VALUE(LEFT(G398,LEN(G398)-1)),IF(RIGHT(G398,1)="B",1000000000*VALUE(LEFT(G398,LEN(G398)-1)),IF(RIGHT(G398,1)="%",0.01*VALUE(LEFT(G398,LEN(G398)-1)),IF(RIGHT(G398,1)="k",1000*VALUE(LEFT(G398,LEN(G398)-1)),VALUE(SUBSTITUTE(G398,",",""))))))))),"N/A")</f>
        <v/>
      </c>
    </row>
    <row r="399" spans="1:60">
      <c s="1" r="A399" t="n">
        <v>3</v>
      </c>
      <c r="B399" t="s">
        <v>126</v>
      </c>
      <c r="C399" t="s"/>
      <c r="I399">
        <f>IF(AND(K399&gt; J399, L399&gt; K399, M399&gt; L399, N399&gt; M399), "pos_trend", IF(AND(K399&lt; J399, L399&lt; K399, M399&lt; L399, N399&lt; M399), "neg_trend", "N/A"))</f>
        <v/>
      </c>
      <c r="J399">
        <f>IFERROR(IF(TRIM(C399)="-", "N/A", IF(RIGHT(C399,1)=")",IF(RIGHT(C399,2)="T)",-1000000000000*VALUE(MID(C399,2,LEN(C399)-3)),IF(RIGHT(C399,2)="M)",-1000000*VALUE(MID(C399,2,LEN(C399)-3)),IF(RIGHT(C399,2)="B)",-1000000000*VALUE(MID(C399,2,LEN(C399)-3)),IF(RIGHT(C399,2)="k)",-1000*VALUE(MID(C399,2,LEN(C399)-3)),VALUE(SUBSTITUTE(C399,",","")))))),IF(RIGHT(C399,1)="T",1000000000000*VALUE(LEFT(C399,LEN(C399)-1)),IF(RIGHT(C399,1)="M",1000000*VALUE(LEFT(C399,LEN(C399)-1)),IF(RIGHT(C399,1)="B",1000000000*VALUE(LEFT(C399,LEN(C399)-1)),IF(RIGHT(C399,1)="%",0.01*VALUE(LEFT(C399,LEN(C399)-1)),IF(RIGHT(C399,1)="k",1000*VALUE(LEFT(C399,LEN(C399)-1)),VALUE(SUBSTITUTE(C399,",",""))))))))),"N/A")</f>
        <v/>
      </c>
      <c r="K399">
        <f>IFERROR(IF(TRIM(D399)="-", "N/A", IF(RIGHT(D399,1)=")",IF(RIGHT(D399,2)="T)",-1000000000000*VALUE(MID(D399,2,LEN(D399)-3)),IF(RIGHT(D399,2)="M)",-1000000*VALUE(MID(D399,2,LEN(D399)-3)),IF(RIGHT(D399,2)="B)",-1000000000*VALUE(MID(D399,2,LEN(D399)-3)),IF(RIGHT(D399,2)="k)",-1000*VALUE(MID(D399,2,LEN(D399)-3)),VALUE(SUBSTITUTE(D399,",","")))))),IF(RIGHT(D399,1)="T",1000000000000*VALUE(LEFT(D399,LEN(D399)-1)),IF(RIGHT(D399,1)="M",1000000*VALUE(LEFT(D399,LEN(D399)-1)),IF(RIGHT(D399,1)="B",1000000000*VALUE(LEFT(D399,LEN(D399)-1)),IF(RIGHT(D399,1)="%",0.01*VALUE(LEFT(D399,LEN(D399)-1)),IF(RIGHT(D399,1)="k",1000*VALUE(LEFT(D399,LEN(D399)-1)),VALUE(SUBSTITUTE(D399,",",""))))))))),"N/A")</f>
        <v/>
      </c>
      <c r="L399">
        <f>IFERROR(IF(TRIM(E399)="-", "N/A", IF(RIGHT(E399,1)=")",IF(RIGHT(E399,2)="T)",-1000000000000*VALUE(MID(E399,2,LEN(E399)-3)),IF(RIGHT(E399,2)="M)",-1000000*VALUE(MID(E399,2,LEN(E399)-3)),IF(RIGHT(E399,2)="B)",-1000000000*VALUE(MID(E399,2,LEN(E399)-3)),IF(RIGHT(E399,2)="k)",-1000*VALUE(MID(E399,2,LEN(E399)-3)),VALUE(SUBSTITUTE(E399,",","")))))),IF(RIGHT(E399,1)="T",1000000000000*VALUE(LEFT(E399,LEN(E399)-1)),IF(RIGHT(E399,1)="M",1000000*VALUE(LEFT(E399,LEN(E399)-1)),IF(RIGHT(E399,1)="B",1000000000*VALUE(LEFT(E399,LEN(E399)-1)),IF(RIGHT(E399,1)="%",0.01*VALUE(LEFT(E399,LEN(E399)-1)),IF(RIGHT(E399,1)="k",1000*VALUE(LEFT(E399,LEN(E399)-1)),VALUE(SUBSTITUTE(E399,",",""))))))))),"N/A")</f>
        <v/>
      </c>
      <c r="M399">
        <f>IFERROR(IF(TRIM(F399)="-", "N/A", IF(RIGHT(F399,1)=")",IF(RIGHT(F399,2)="T)",-1000000000000*VALUE(MID(F399,2,LEN(F399)-3)),IF(RIGHT(F399,2)="M)",-1000000*VALUE(MID(F399,2,LEN(F399)-3)),IF(RIGHT(F399,2)="B)",-1000000000*VALUE(MID(F399,2,LEN(F399)-3)),IF(RIGHT(F399,2)="k)",-1000*VALUE(MID(F399,2,LEN(F399)-3)),VALUE(SUBSTITUTE(F399,",","")))))),IF(RIGHT(F399,1)="T",1000000000000*VALUE(LEFT(F399,LEN(F399)-1)),IF(RIGHT(F399,1)="M",1000000*VALUE(LEFT(F399,LEN(F399)-1)),IF(RIGHT(F399,1)="B",1000000000*VALUE(LEFT(F399,LEN(F399)-1)),IF(RIGHT(F399,1)="%",0.01*VALUE(LEFT(F399,LEN(F399)-1)),IF(RIGHT(F399,1)="k",1000*VALUE(LEFT(F399,LEN(F399)-1)),VALUE(SUBSTITUTE(F399,",",""))))))))),"N/A")</f>
        <v/>
      </c>
      <c r="N399">
        <f>IFERROR(IF(TRIM(G399)="-", "N/A", IF(RIGHT(G399,1)=")",IF(RIGHT(G399,2)="T)",-1000000000000*VALUE(MID(G399,2,LEN(G399)-3)),IF(RIGHT(G399,2)="M)",-1000000*VALUE(MID(G399,2,LEN(G399)-3)),IF(RIGHT(G399,2)="B)",-1000000000*VALUE(MID(G399,2,LEN(G399)-3)),IF(RIGHT(G399,2)="k)",-1000*VALUE(MID(G399,2,LEN(G399)-3)),VALUE(SUBSTITUTE(G399,",","")))))),IF(RIGHT(G399,1)="T",1000000000000*VALUE(LEFT(G399,LEN(G399)-1)),IF(RIGHT(G399,1)="M",1000000*VALUE(LEFT(G399,LEN(G399)-1)),IF(RIGHT(G399,1)="B",1000000000*VALUE(LEFT(G399,LEN(G399)-1)),IF(RIGHT(G399,1)="%",0.01*VALUE(LEFT(G399,LEN(G399)-1)),IF(RIGHT(G399,1)="k",1000*VALUE(LEFT(G399,LEN(G399)-1)),VALUE(SUBSTITUTE(G399,",",""))))))))),"N/A")</f>
        <v/>
      </c>
    </row>
    <row r="400" spans="1:60">
      <c s="1" r="A400" t="n">
        <v>4</v>
      </c>
      <c r="B400" t="s">
        <v>128</v>
      </c>
      <c r="C400" t="s"/>
    </row>
    <row r="401" spans="1:60">
      <c s="1" r="A401" t="n">
        <v>5</v>
      </c>
      <c r="B401" t="s">
        <v>130</v>
      </c>
      <c r="C401" t="s">
        <v>1719</v>
      </c>
    </row>
    <row r="402" spans="1:60">
      <c s="1" r="A402" t="n">
        <v>6</v>
      </c>
      <c r="B402" t="s">
        <v>132</v>
      </c>
      <c r="C402" t="s">
        <v>990</v>
      </c>
    </row>
    <row r="403" spans="1:60">
      <c s="1" r="A403" t="n">
        <v>7</v>
      </c>
      <c r="B403" t="s">
        <v>134</v>
      </c>
      <c r="C403" t="s"/>
    </row>
    <row r="404" spans="1:60">
      <c s="1" r="A404" t="n">
        <v>8</v>
      </c>
      <c r="B404" t="s">
        <v>135</v>
      </c>
      <c r="C404" t="s"/>
    </row>
    <row r="448" spans="1:60">
      <c r="AZ448">
        <f>"Compile Facts"</f>
        <v/>
      </c>
    </row>
    <row r="450" spans="1:60">
      <c r="B450">
        <f>"ROIC Super Tree"</f>
        <v/>
      </c>
      <c r="AZ450">
        <f>I519</f>
        <v/>
      </c>
      <c r="BA450">
        <f>J519</f>
        <v/>
      </c>
    </row>
    <row r="451" spans="1:60">
      <c r="AZ451">
        <f>I520</f>
        <v/>
      </c>
      <c r="BA451">
        <f>J520</f>
        <v/>
      </c>
    </row>
    <row r="452" spans="1:60">
      <c r="AK452">
        <f>"Change in Gross Margin / Sales"</f>
        <v/>
      </c>
      <c r="AZ452">
        <f>I521</f>
        <v/>
      </c>
      <c r="BA452">
        <f>J521</f>
        <v/>
      </c>
    </row>
    <row r="453" spans="1:60">
      <c r="X453">
        <f>"Gross Margin"</f>
        <v/>
      </c>
      <c r="AK453">
        <f>K476</f>
        <v/>
      </c>
      <c r="AL453">
        <f>L476</f>
        <v/>
      </c>
      <c r="AM453">
        <f>M476</f>
        <v/>
      </c>
      <c r="AN453">
        <f>N476</f>
        <v/>
      </c>
      <c r="AZ453">
        <f>I522</f>
        <v/>
      </c>
      <c r="BA453">
        <f>J522</f>
        <v/>
      </c>
    </row>
    <row r="454" spans="1:60">
      <c r="X454">
        <f>D476</f>
        <v/>
      </c>
      <c r="Y454">
        <f>E476</f>
        <v/>
      </c>
      <c r="Z454">
        <f>F476</f>
        <v/>
      </c>
      <c r="AA454">
        <f>G476</f>
        <v/>
      </c>
      <c r="AB454">
        <f>H476</f>
        <v/>
      </c>
      <c r="AK454">
        <f>Y455-X455</f>
        <v/>
      </c>
      <c r="AL454">
        <f>Z455-Y455</f>
        <v/>
      </c>
      <c r="AM454">
        <f>AA455-Z455</f>
        <v/>
      </c>
      <c r="AN454">
        <f>AB455-AA455</f>
        <v/>
      </c>
    </row>
    <row r="455" spans="1:60">
      <c r="X455">
        <f>IFERROR((INDIRECT("J" &amp; MATCH("Gross Income",B145:B403,0) +144))/(INDIRECT("J" &amp; MATCH("Sales/Revenue",B145:B403,0) +144)), IFERROR((1 - (INDIRECT("J" &amp; MATCH("Cost of Goods Sold*",B145:B403,0) +144))/(INDIRECT("J" &amp; MATCH("Sales/Revenue",B145:B403,0) +144))),(INDIRECT("J" &amp; MATCH("Operating Income",B145:B403,0) +144))/(INDIRECT("J" &amp; MATCH("Sales/Revenue",B145:B403,0) +144))))</f>
        <v/>
      </c>
      <c r="Y455">
        <f>IFERROR((INDIRECT("K" &amp; MATCH("Gross Income",B145:B403,0) +144))/(INDIRECT("K" &amp; MATCH("Sales/Revenue",B145:B403,0) +144)), IFERROR((1 - (INDIRECT("K" &amp; MATCH("Cost of Goods Sold*",B145:B403,0) +144))/(INDIRECT("K" &amp; MATCH("Sales/Revenue",B145:B403,0) +144))),(INDIRECT("K" &amp; MATCH("Operating Income",B145:B403,0) +144))/(INDIRECT("K" &amp; MATCH("Sales/Revenue",B145:B403,0) +144))))</f>
        <v/>
      </c>
      <c r="Z455">
        <f>IFERROR((INDIRECT("L" &amp; MATCH("Gross Income",B145:B403,0) +144))/(INDIRECT("L" &amp; MATCH("Sales/Revenue",B145:B403,0) +144)), IFERROR((1 - (INDIRECT("L" &amp; MATCH("Cost of Goods Sold*",B145:B403,0) +144))/(INDIRECT("L" &amp; MATCH("Sales/Revenue",B145:B403,0) +144))),(INDIRECT("L" &amp; MATCH("Operating Income",B145:B403,0) +144))/(INDIRECT("L" &amp; MATCH("Sales/Revenue",B145:B403,0) +144))))</f>
        <v/>
      </c>
      <c r="AA455">
        <f>IFERROR((INDIRECT("M" &amp; MATCH("Gross Income",B145:B403,0) +144))/(INDIRECT("M" &amp; MATCH("Sales/Revenue",B145:B403,0) +144)), IFERROR((1 - (INDIRECT("M" &amp; MATCH("Cost of Goods Sold*",B145:B403,0) +144))/(INDIRECT("M" &amp; MATCH("Sales/Revenue",B145:B403,0) +144))),(INDIRECT("M" &amp; MATCH("Operating Income",B145:B403,0) +144))/(INDIRECT("M" &amp; MATCH("Sales/Revenue",B145:B403,0) +144))))</f>
        <v/>
      </c>
      <c r="AB455">
        <f>IFERROR((INDIRECT("N" &amp; MATCH("Gross Income",B145:B403,0) +144))/(INDIRECT("N" &amp; MATCH("Sales/Revenue",B145:B403,0) +144)), IFERROR((1 - (INDIRECT("N" &amp; MATCH("Cost of Goods Sold*",B145:B403,0) +144))/(INDIRECT("N" &amp; MATCH("Sales/Revenue",B145:B403,0) +144))),(INDIRECT("N" &amp; MATCH("Operating Income",B145:B403,0) +144))/(INDIRECT("N" &amp; MATCH("Sales/Revenue",B145:B403,0) +144))))</f>
        <v/>
      </c>
      <c r="AK455">
        <f>"Max " &amp; AK452</f>
        <v/>
      </c>
      <c r="AL455">
        <f>MAX(AK454:AN454)</f>
        <v/>
      </c>
      <c r="AZ455">
        <f>"Item"</f>
        <v/>
      </c>
      <c r="BA455">
        <f>"Key Driver"</f>
        <v/>
      </c>
    </row>
    <row r="456" spans="1:60">
      <c r="X456">
        <f>"Max " &amp; X453</f>
        <v/>
      </c>
      <c r="Y456">
        <f>MAX(X455:AB455)</f>
        <v/>
      </c>
      <c r="AK456">
        <f>AK455 &amp; " Year"</f>
        <v/>
      </c>
      <c r="AL456">
        <f>IF(MATCH(AL455,AK454:AN454,0)=1,AK453,IF(MATCH(AL455,AK454:AN454,0)=2,AL453,IF(MATCH(AL455,AK454:AN454,0)=3,AM453,AN453)))</f>
        <v/>
      </c>
      <c r="AZ456">
        <f>C528</f>
        <v/>
      </c>
      <c r="BA456">
        <f>L528</f>
        <v/>
      </c>
    </row>
    <row r="457" spans="1:60">
      <c r="X457">
        <f>X456 &amp; " Year"</f>
        <v/>
      </c>
      <c r="Y457">
        <f>VALUE(X454)+MATCH(Y456,X455:AB455,0)-1</f>
        <v/>
      </c>
      <c r="AK457">
        <f>"Min " &amp; AK452</f>
        <v/>
      </c>
      <c r="AL457">
        <f>MIN(AK454:AN454)</f>
        <v/>
      </c>
      <c r="AZ457">
        <f>C529</f>
        <v/>
      </c>
      <c r="BA457">
        <f>L529</f>
        <v/>
      </c>
    </row>
    <row r="458" spans="1:60">
      <c r="X458">
        <f>"Min " &amp; X453</f>
        <v/>
      </c>
      <c r="Y458">
        <f>MIN(X455:AB455)</f>
        <v/>
      </c>
      <c r="AK458">
        <f>AK457 &amp; " Year"</f>
        <v/>
      </c>
      <c r="AL458">
        <f>IF(MATCH(AL457,AK454:AN454,0)=1,AK453,IF(MATCH(AL457,AK454:AN454,0)=2,AL453,IF(MATCH(AL457,AK454:AN454,0)=3,AM453,AN453)))</f>
        <v/>
      </c>
    </row>
    <row r="459" spans="1:60">
      <c r="X459">
        <f>X458 &amp; " Year"</f>
        <v/>
      </c>
      <c r="Y459">
        <f>VALUE(X454)+MATCH(Y458,X455:AB455,0)-1</f>
        <v/>
      </c>
      <c r="AZ459">
        <f>C540</f>
        <v/>
      </c>
    </row>
    <row r="460" spans="1:60">
      <c r="Q460">
        <f>"Operating Margin"</f>
        <v/>
      </c>
    </row>
    <row r="461" spans="1:60">
      <c r="Q461">
        <f>D476</f>
        <v/>
      </c>
      <c r="R461">
        <f>E476</f>
        <v/>
      </c>
      <c r="S461">
        <f>F476</f>
        <v/>
      </c>
      <c r="T461">
        <f>G476</f>
        <v/>
      </c>
      <c r="U461">
        <f>H476</f>
        <v/>
      </c>
      <c r="X461">
        <f>"SGA / Sales"</f>
        <v/>
      </c>
      <c r="AE461">
        <f>"Change in Operating Margin"</f>
        <v/>
      </c>
      <c r="AK461">
        <f>"Change in SGA / Sales"</f>
        <v/>
      </c>
    </row>
    <row r="462" spans="1:60">
      <c r="Q462">
        <f>X455-X463-X471</f>
        <v/>
      </c>
      <c r="R462">
        <f>Y455-Y463-Y471</f>
        <v/>
      </c>
      <c r="S462">
        <f>Z455-Z463-Z471</f>
        <v/>
      </c>
      <c r="T462">
        <f>AA455-AA463-AA471</f>
        <v/>
      </c>
      <c r="U462">
        <f>AB455-AB463-AB471</f>
        <v/>
      </c>
      <c r="X462">
        <f>D476</f>
        <v/>
      </c>
      <c r="Y462">
        <f>E476</f>
        <v/>
      </c>
      <c r="Z462">
        <f>F476</f>
        <v/>
      </c>
      <c r="AA462">
        <f>G476</f>
        <v/>
      </c>
      <c r="AB462">
        <f>H476</f>
        <v/>
      </c>
      <c r="AE462">
        <f>K476</f>
        <v/>
      </c>
      <c r="AF462">
        <f>L476</f>
        <v/>
      </c>
      <c r="AG462">
        <f>M476</f>
        <v/>
      </c>
      <c r="AH462">
        <f>N476</f>
        <v/>
      </c>
      <c r="AK462">
        <f>K476</f>
        <v/>
      </c>
      <c r="AL462">
        <f>L476</f>
        <v/>
      </c>
      <c r="AM462">
        <f>M476</f>
        <v/>
      </c>
      <c r="AN462">
        <f>N476</f>
        <v/>
      </c>
    </row>
    <row r="463" spans="1:60">
      <c r="Q463">
        <f>"Max " &amp; Q460</f>
        <v/>
      </c>
      <c r="R463">
        <f>MAX(Q462:U462)</f>
        <v/>
      </c>
      <c r="S463">
        <f>"GM Effect on Max"</f>
        <v/>
      </c>
      <c r="T463">
        <f>IF(R464=Y457,"Max OM in same year as Max GM","Inconclusive Effect")</f>
        <v/>
      </c>
      <c r="U463">
        <f>"Correlation with GM"</f>
        <v/>
      </c>
      <c r="V463">
        <f>CORREL(Q462:U462,X455:AB455)</f>
        <v/>
      </c>
      <c r="X463">
        <f>(INDIRECT("J" &amp; MATCH("SG&amp;A Expense",B145:B403,0) +144))/(INDIRECT("J" &amp; MATCH("Sales/Revenue",B145:B403,0) +144))</f>
        <v/>
      </c>
      <c r="Y463">
        <f>(INDIRECT("K" &amp; MATCH("SG&amp;A Expense",B145:B403,0) +144))/(INDIRECT("K" &amp; MATCH("Sales/Revenue",B145:B403,0) +144))</f>
        <v/>
      </c>
      <c r="Z463">
        <f>(INDIRECT("L" &amp; MATCH("SG&amp;A Expense",B145:B403,0) +144))/(INDIRECT("L" &amp; MATCH("Sales/Revenue",B145:B403,0) +144))</f>
        <v/>
      </c>
      <c r="AA463">
        <f>(INDIRECT("M" &amp; MATCH("SG&amp;A Expense",B145:B403,0) +144))/(INDIRECT("M" &amp; MATCH("Sales/Revenue",B145:B403,0) +144))</f>
        <v/>
      </c>
      <c r="AB463">
        <f>(INDIRECT("N" &amp; MATCH("SG&amp;A Expense",B145:B403,0) +144))/(INDIRECT("N" &amp; MATCH("Sales/Revenue",B145:B403,0) +144))</f>
        <v/>
      </c>
      <c r="AE463">
        <f>R462-Q462</f>
        <v/>
      </c>
      <c r="AF463">
        <f>S462-R462</f>
        <v/>
      </c>
      <c r="AG463">
        <f>T462-S462</f>
        <v/>
      </c>
      <c r="AH463">
        <f>U462-T462</f>
        <v/>
      </c>
      <c r="AK463">
        <f>Y463-X463</f>
        <v/>
      </c>
      <c r="AL463">
        <f>Z463-Y463</f>
        <v/>
      </c>
      <c r="AM463">
        <f>AA463-Z463</f>
        <v/>
      </c>
      <c r="AN463">
        <f>AB463-AA463</f>
        <v/>
      </c>
    </row>
    <row r="464" spans="1:60">
      <c r="Q464">
        <f>Q463 &amp; " Year"</f>
        <v/>
      </c>
      <c r="R464">
        <f>VALUE(Q461)+MATCH(R463,Q462:U462,0)-1</f>
        <v/>
      </c>
      <c r="S464">
        <f>"SGA Effect on Max"</f>
        <v/>
      </c>
      <c r="T464">
        <f>IF(R464=Y467,"Max OM in same year as Min SGA","Inconclusive Effect")</f>
        <v/>
      </c>
      <c r="U464">
        <f>"Correlation with SGA"</f>
        <v/>
      </c>
      <c r="V464">
        <f>CORREL(Q462:U462,X463:AB463)</f>
        <v/>
      </c>
      <c r="X464">
        <f>"Max " &amp; X461</f>
        <v/>
      </c>
      <c r="Y464">
        <f>MAX(X463:AB463)</f>
        <v/>
      </c>
      <c r="AE464">
        <f>"Max " &amp; AE461</f>
        <v/>
      </c>
      <c r="AF464">
        <f>MAX(AE463:AH463)</f>
        <v/>
      </c>
      <c r="AK464">
        <f>"Max " &amp; AK461</f>
        <v/>
      </c>
      <c r="AL464">
        <f>MAX(AK463:AN463)</f>
        <v/>
      </c>
    </row>
    <row r="465" spans="1:60">
      <c r="J465">
        <f>"EOY Pretax ROIC"</f>
        <v/>
      </c>
      <c r="Q465">
        <f>"Min " &amp; Q460</f>
        <v/>
      </c>
      <c r="R465">
        <f>MIN(Q462:U462)</f>
        <v/>
      </c>
      <c r="S465">
        <f>"Dep Effect on Max"</f>
        <v/>
      </c>
      <c r="T465">
        <f>IF(R464=Y475,"Max OM in same year as Min Depr","Inconclusive Effect")</f>
        <v/>
      </c>
      <c r="U465">
        <f>"Correlation with Dep"</f>
        <v/>
      </c>
      <c r="V465">
        <f>CORREL(Q462:U462,X471:AB471)</f>
        <v/>
      </c>
      <c r="X465">
        <f>X464 &amp; " Year"</f>
        <v/>
      </c>
      <c r="Y465">
        <f>VALUE(X462)+MATCH(Y464,X463:AB463,0)-1</f>
        <v/>
      </c>
      <c r="AE465">
        <f>AE464 &amp; " Year"</f>
        <v/>
      </c>
      <c r="AF465">
        <f>IF(MATCH(AF464,AE463:AH463,0)=1,AE462,IF(MATCH(AF464,AE463:AH463,0)=2,AF462,IF(MATCH(AF464,AE463:AH463,0)=3,AG462,AH462)))</f>
        <v/>
      </c>
      <c r="AK465">
        <f>AK464 &amp; " Year"</f>
        <v/>
      </c>
      <c r="AL465">
        <f>IF(MATCH(AL464,AK463:AN463,0)=1,AK462,IF(MATCH(AL464,AK463:AN463,0)=2,AL462,IF(MATCH(AL464,AK463:AN463,0)=3,AM462,AN462)))</f>
        <v/>
      </c>
    </row>
    <row r="466" spans="1:60">
      <c r="J466">
        <f>D476</f>
        <v/>
      </c>
      <c r="K466">
        <f>E476</f>
        <v/>
      </c>
      <c r="L466">
        <f>F476</f>
        <v/>
      </c>
      <c r="M466">
        <f>G476</f>
        <v/>
      </c>
      <c r="N466">
        <f>H476</f>
        <v/>
      </c>
      <c r="Q466">
        <f>Q465 &amp; " Year"</f>
        <v/>
      </c>
      <c r="R466">
        <f>VALUE(Q461)+MATCH(R465,Q462:U462,0)-1</f>
        <v/>
      </c>
      <c r="S466">
        <f>"GM Effect on Min"</f>
        <v/>
      </c>
      <c r="T466">
        <f>IF(R466=Y459,"Min OM in same year as Min GM","Inconclusive Effect")</f>
        <v/>
      </c>
      <c r="X466">
        <f>"Min " &amp; X461</f>
        <v/>
      </c>
      <c r="Y466">
        <f>MIN(X463:AB463)</f>
        <v/>
      </c>
      <c r="AE466">
        <f>"Min " &amp; AE461</f>
        <v/>
      </c>
      <c r="AF466">
        <f>MIN(AE463:AH463)</f>
        <v/>
      </c>
      <c r="AK466">
        <f>"Min " &amp; AK461</f>
        <v/>
      </c>
      <c r="AL466">
        <f>MIN(AK463:AN463)</f>
        <v/>
      </c>
    </row>
    <row r="467" spans="1:60">
      <c r="J467">
        <f>Q462*(1/Q490)</f>
        <v/>
      </c>
      <c r="K467">
        <f>R462*(1/R490)</f>
        <v/>
      </c>
      <c r="L467">
        <f>S462*(1/S490)</f>
        <v/>
      </c>
      <c r="M467">
        <f>T462*(1/T490)</f>
        <v/>
      </c>
      <c r="N467">
        <f>U462*(1/U490)</f>
        <v/>
      </c>
      <c r="S467">
        <f>"SGA Effect on Min"</f>
        <v/>
      </c>
      <c r="T467">
        <f>IF(R466=Y465,"Min OM in same year as Max SGA","Inconclusive Effect")</f>
        <v/>
      </c>
      <c r="X467">
        <f>X466 &amp; " Year"</f>
        <v/>
      </c>
      <c r="Y467">
        <f>VALUE(X462)+MATCH(Y466,X463:AB463,0)-1</f>
        <v/>
      </c>
      <c r="AE467">
        <f>AE466 &amp; " Year"</f>
        <v/>
      </c>
      <c r="AF467">
        <f>IF(MATCH(AF466,AE463:AH463,0)=1,AE462,IF(MATCH(AF466,AE463:AH463,0)=2,AF462,IF(MATCH(AF466,AE463:AH463,0)=3,AG462,AH462)))</f>
        <v/>
      </c>
      <c r="AK467">
        <f>AK466 &amp; " Year"</f>
        <v/>
      </c>
      <c r="AL467">
        <f>IF(MATCH(AL466,AK463:AN463,0)=1,AK462,IF(MATCH(AL466,AK463:AN463,0)=2,AL462,IF(MATCH(AL466,AK463:AN463,0)=3,AM462,AN462)))</f>
        <v/>
      </c>
    </row>
    <row r="468" spans="1:60">
      <c r="J468">
        <f>"Max " &amp; J465</f>
        <v/>
      </c>
      <c r="K468">
        <f>MAX(J467:N467)</f>
        <v/>
      </c>
      <c r="L468">
        <f>"OM Effect on Max"</f>
        <v/>
      </c>
      <c r="M468">
        <f>IF(K469=R464,"Max ROIC in same year as Max OM","Inconclusive Effect")</f>
        <v/>
      </c>
      <c r="N468">
        <f>"Correlation with OM"</f>
        <v/>
      </c>
      <c r="O468">
        <f>CORREL(J467:N467,Q462:U462)</f>
        <v/>
      </c>
      <c r="S468">
        <f>"Dep Effect on Min"</f>
        <v/>
      </c>
      <c r="T468">
        <f>IF(R466=Y473,"Min OM in same year as Max Dep","Inconclusive Effect")</f>
        <v/>
      </c>
    </row>
    <row r="469" spans="1:60">
      <c r="J469">
        <f>J468 &amp; " Year"</f>
        <v/>
      </c>
      <c r="K469">
        <f>VALUE(J466)+MATCH(K468,J467:N467,0)-1</f>
        <v/>
      </c>
      <c r="L469">
        <f>"IC Effect on Max"</f>
        <v/>
      </c>
      <c r="M469">
        <f>IF(K469=R494,"Max ROIC in same year as Min IC","Inconclusive Effect")</f>
        <v/>
      </c>
      <c r="N469">
        <f>"Correlation with IC"</f>
        <v/>
      </c>
      <c r="O469">
        <f>CORREL(J467:N467,Q490:U490)</f>
        <v/>
      </c>
      <c r="X469">
        <f>"Depreciation / Sales"</f>
        <v/>
      </c>
    </row>
    <row r="470" spans="1:60">
      <c r="J470">
        <f>"Min " &amp; J465</f>
        <v/>
      </c>
      <c r="K470">
        <f>MIN(J467:N467)</f>
        <v/>
      </c>
      <c r="L470">
        <f>"OM Effect on Min"</f>
        <v/>
      </c>
      <c r="M470">
        <f>IF(K471=R466,"Min ROIC in same year as Min OM","Inconclusive Effect")</f>
        <v/>
      </c>
      <c r="Q470">
        <f>"Change in EOY Pretax ROIC"</f>
        <v/>
      </c>
      <c r="X470">
        <f>D476</f>
        <v/>
      </c>
      <c r="Y470">
        <f>E476</f>
        <v/>
      </c>
      <c r="Z470">
        <f>F476</f>
        <v/>
      </c>
      <c r="AA470">
        <f>G476</f>
        <v/>
      </c>
      <c r="AB470">
        <f>H476</f>
        <v/>
      </c>
    </row>
    <row r="471" spans="1:60">
      <c r="J471">
        <f>J470 &amp; " Year"</f>
        <v/>
      </c>
      <c r="K471">
        <f>VALUE(J466)+MATCH(K470,J467:N467,0)-1</f>
        <v/>
      </c>
      <c r="L471">
        <f>"IC Effect on Min"</f>
        <v/>
      </c>
      <c r="M471">
        <f>IF(K471=R492,"Min ROIC in same year as Max IC","Inconclusive Effect")</f>
        <v/>
      </c>
      <c r="Q471">
        <f>K476</f>
        <v/>
      </c>
      <c r="R471">
        <f>L476</f>
        <v/>
      </c>
      <c r="S471">
        <f>M476</f>
        <v/>
      </c>
      <c r="T471">
        <f>N476</f>
        <v/>
      </c>
      <c r="X471">
        <f>(INDIRECT("J" &amp; MATCH("Depreciation &amp; Amortization Expense",B145:B403,0) +144))/(INDIRECT("J" &amp; MATCH("Sales/Revenue",B145:B403,0) +144))</f>
        <v/>
      </c>
      <c r="Y471">
        <f>(INDIRECT("K" &amp; MATCH("Depreciation &amp; Amortization Expense",B145:B403,0) +144))/(INDIRECT("K" &amp; MATCH("Sales/Revenue",B145:B403,0) +144))</f>
        <v/>
      </c>
      <c r="Z471">
        <f>(INDIRECT("L" &amp; MATCH("Depreciation &amp; Amortization Expense",B145:B403,0) +144))/(INDIRECT("L" &amp; MATCH("Sales/Revenue",B145:B403,0) +144))</f>
        <v/>
      </c>
      <c r="AA471">
        <f>(INDIRECT("M" &amp; MATCH("Depreciation &amp; Amortization Expense",B145:B403,0) +144))/(INDIRECT("M" &amp; MATCH("Sales/Revenue",B145:B403,0) +144))</f>
        <v/>
      </c>
      <c r="AB471">
        <f>(INDIRECT("N" &amp; MATCH("Depreciation &amp; Amortization Expense",B145:B403,0) +144))/(INDIRECT("N" &amp; MATCH("Sales/Revenue",B145:B403,0) +144))</f>
        <v/>
      </c>
    </row>
    <row r="472" spans="1:60">
      <c r="Q472">
        <f>K467-J467</f>
        <v/>
      </c>
      <c r="R472">
        <f>L467-K467</f>
        <v/>
      </c>
      <c r="S472">
        <f>M467-L467</f>
        <v/>
      </c>
      <c r="T472">
        <f>N467-M467</f>
        <v/>
      </c>
      <c r="X472">
        <f>"Max " &amp; X469</f>
        <v/>
      </c>
      <c r="Y472">
        <f>MAX(X471:AB471)</f>
        <v/>
      </c>
      <c r="AK472">
        <f>"Change in Depreciation / Sales"</f>
        <v/>
      </c>
    </row>
    <row r="473" spans="1:60">
      <c r="Q473">
        <f>"Max " &amp; Q470</f>
        <v/>
      </c>
      <c r="R473">
        <f>MAX(Q472:T472)</f>
        <v/>
      </c>
      <c r="X473">
        <f>X472 &amp; " Year"</f>
        <v/>
      </c>
      <c r="Y473">
        <f>VALUE(X470)+MATCH(Y472,X471:AB471,0)-1</f>
        <v/>
      </c>
      <c r="AK473">
        <f>K476</f>
        <v/>
      </c>
      <c r="AL473">
        <f>L476</f>
        <v/>
      </c>
      <c r="AM473">
        <f>M476</f>
        <v/>
      </c>
      <c r="AN473">
        <f>N476</f>
        <v/>
      </c>
    </row>
    <row r="474" spans="1:60">
      <c r="Q474">
        <f>Q473 &amp; " Year"</f>
        <v/>
      </c>
      <c r="R474">
        <f>IF(MATCH(R473,Q472:T472,0)=1,Q471,IF(MATCH(R473,Q472:T472,0)=2,R471,IF(MATCH(R473,Q472:T472,0)=3,S471,T471)))</f>
        <v/>
      </c>
      <c r="X474">
        <f>"Min " &amp; X469</f>
        <v/>
      </c>
      <c r="Y474">
        <f>MIN(X471:AB471)</f>
        <v/>
      </c>
      <c r="AK474">
        <f>Y471-X471</f>
        <v/>
      </c>
      <c r="AL474">
        <f>Z471-Y471</f>
        <v/>
      </c>
      <c r="AM474">
        <f>AA471-Z471</f>
        <v/>
      </c>
      <c r="AN474">
        <f>AB471-AA471</f>
        <v/>
      </c>
    </row>
    <row r="475" spans="1:60">
      <c r="D475">
        <f>"EOY ROIC"</f>
        <v/>
      </c>
      <c r="K475">
        <f>"Change in EOY ROIC"</f>
        <v/>
      </c>
      <c r="Q475">
        <f>"Min " &amp; Q470</f>
        <v/>
      </c>
      <c r="R475">
        <f>MIN(Q472:T472)</f>
        <v/>
      </c>
      <c r="X475">
        <f>X474 &amp; " Year"</f>
        <v/>
      </c>
      <c r="Y475">
        <f>VALUE(X470)+MATCH(Y474,X471:AB471,0)-1</f>
        <v/>
      </c>
      <c r="AK475">
        <f>"Max " &amp; AK472</f>
        <v/>
      </c>
      <c r="AL475">
        <f>MAX(AK474:AN474)</f>
        <v/>
      </c>
    </row>
    <row r="476" spans="1:60">
      <c r="D476">
        <f>C144</f>
        <v/>
      </c>
      <c r="E476">
        <f>D144</f>
        <v/>
      </c>
      <c r="F476">
        <f>E144</f>
        <v/>
      </c>
      <c r="G476">
        <f>F144</f>
        <v/>
      </c>
      <c r="H476">
        <f>G144</f>
        <v/>
      </c>
      <c r="K476">
        <f>RIGHT(D476,2) &amp; "-" &amp; RIGHT(E476,2)</f>
        <v/>
      </c>
      <c r="L476">
        <f>RIGHT(E476,2) &amp; "-" &amp; RIGHT(F476,2)</f>
        <v/>
      </c>
      <c r="M476">
        <f>RIGHT(F476,2) &amp; "-" &amp; RIGHT(G476,2)</f>
        <v/>
      </c>
      <c r="N476">
        <f>RIGHT(G476,2) &amp; "-" &amp; RIGHT(H476,2)</f>
        <v/>
      </c>
      <c r="Q476">
        <f>Q475 &amp; " Year"</f>
        <v/>
      </c>
      <c r="R476">
        <f>IF(MATCH(R475,Q472:T472,0)=1,Q471,IF(MATCH(R475,Q472:T472,0)=2,R471,IF(MATCH(R475,Q472:T472,0)=3,S471,T471)))</f>
        <v/>
      </c>
      <c r="AK476">
        <f>AK475 &amp; " Year"</f>
        <v/>
      </c>
      <c r="AL476">
        <f>IF(MATCH(AL475,AK474:AN474,0)=1,AK473,IF(MATCH(AL475,AK474:AN474,0)=2,AL473,IF(MATCH(AL475,AK474:AN474,0)=3,AM473,AN473)))</f>
        <v/>
      </c>
    </row>
    <row r="477" spans="1:60">
      <c r="D477">
        <f>J467*(1-J487)</f>
        <v/>
      </c>
      <c r="E477">
        <f>K467*(1-K487)</f>
        <v/>
      </c>
      <c r="F477">
        <f>L467*(1-L487)</f>
        <v/>
      </c>
      <c r="G477">
        <f>M467*(1-M487)</f>
        <v/>
      </c>
      <c r="H477">
        <f>N467*(1-N487)</f>
        <v/>
      </c>
      <c r="K477">
        <f>E477-D477</f>
        <v/>
      </c>
      <c r="L477">
        <f>F477-E477</f>
        <v/>
      </c>
      <c r="M477">
        <f>G477-F477</f>
        <v/>
      </c>
      <c r="N477">
        <f>H477-G477</f>
        <v/>
      </c>
      <c r="AK477">
        <f>"Min " &amp; AK472</f>
        <v/>
      </c>
      <c r="AL477">
        <f>MIN(AK474:AN474)</f>
        <v/>
      </c>
    </row>
    <row r="478" spans="1:60">
      <c r="D478">
        <f>"Max " &amp; D475</f>
        <v/>
      </c>
      <c r="E478">
        <f>MAX(D477:H477)</f>
        <v/>
      </c>
      <c r="F478">
        <f>"Cash Tax  Effect on Max"</f>
        <v/>
      </c>
      <c r="G478">
        <f>IF(E479=K491,"Max ROIC in same year as Min Cash Tax","Inconclusive Effect")</f>
        <v/>
      </c>
      <c r="K478">
        <f>"Max " &amp; K475</f>
        <v/>
      </c>
      <c r="L478">
        <f>MAX(K477:N477)</f>
        <v/>
      </c>
      <c r="AK478">
        <f>AK477 &amp; " Year"</f>
        <v/>
      </c>
      <c r="AL478">
        <f>IF(MATCH(AL477,AK474:AN474,0)=1,AK473,IF(MATCH(AL477,AK474:AN474,0)=2,AL473,IF(MATCH(AL477,AK474:AN474,0)=3,AM473,AN473)))</f>
        <v/>
      </c>
    </row>
    <row r="479" spans="1:60">
      <c r="D479">
        <f>D478 &amp; " Year"</f>
        <v/>
      </c>
      <c r="E479">
        <f>VALUE(D476)+MATCH(E478,D477:H477,0)-1</f>
        <v/>
      </c>
      <c r="K479">
        <f>K478 &amp; " Year"</f>
        <v/>
      </c>
      <c r="L479">
        <f>IF(MATCH(L478,K477:N477,0)=1,K476,IF(MATCH(L478,K477:N477,0)=2,L476,IF(MATCH(L478,K477:N477,0)=3,M476,N476)))</f>
        <v/>
      </c>
      <c r="Q479">
        <f>"Change in Cash Tax Rate"</f>
        <v/>
      </c>
    </row>
    <row r="480" spans="1:60">
      <c r="D480">
        <f>"Min " &amp; D475</f>
        <v/>
      </c>
      <c r="E480">
        <f>MIN(D477:H477)</f>
        <v/>
      </c>
      <c r="F480">
        <f>"Cash Tax  Effect on Min"</f>
        <v/>
      </c>
      <c r="G480">
        <f>IF(E481=K489,"Min ROIC in same year as Max Cash Tax","Inconclusive Effect")</f>
        <v/>
      </c>
      <c r="K480">
        <f>"Min " &amp; K475</f>
        <v/>
      </c>
      <c r="L480">
        <f>MIN(K477:N477)</f>
        <v/>
      </c>
      <c r="Q480">
        <f>K476</f>
        <v/>
      </c>
      <c r="R480">
        <f>L476</f>
        <v/>
      </c>
      <c r="S480">
        <f>M476</f>
        <v/>
      </c>
      <c r="T480">
        <f>N476</f>
        <v/>
      </c>
    </row>
    <row r="481" spans="1:60">
      <c r="D481">
        <f>D480 &amp; " Year"</f>
        <v/>
      </c>
      <c r="E481">
        <f>VALUE(D476)+MATCH(E480,D477:H477,0)-1</f>
        <v/>
      </c>
      <c r="K481">
        <f>K480 &amp; " Year"</f>
        <v/>
      </c>
      <c r="L481">
        <f>IF(MATCH(L480,K477:N477,0)=1,K476,IF(MATCH(L480,K477:N477,0)=2,L476,IF(MATCH(L480,K477:N477,0)=3,M476,N476)))</f>
        <v/>
      </c>
      <c r="Q481">
        <f>K487-J487</f>
        <v/>
      </c>
      <c r="R481">
        <f>L487-K487</f>
        <v/>
      </c>
      <c r="S481">
        <f>M487-L487</f>
        <v/>
      </c>
      <c r="T481">
        <f>N487-M487</f>
        <v/>
      </c>
      <c r="X481">
        <f>"Op WC / Sales"</f>
        <v/>
      </c>
    </row>
    <row r="482" spans="1:60">
      <c r="D482">
        <f>"Correlation with OM"</f>
        <v/>
      </c>
      <c r="E482">
        <f>CORREL(D477:H477,Q462:U462)</f>
        <v/>
      </c>
      <c r="Q482">
        <f>"Max " &amp; Q479</f>
        <v/>
      </c>
      <c r="R482">
        <f>MAX(Q481:T481)</f>
        <v/>
      </c>
      <c r="X482">
        <f>D476</f>
        <v/>
      </c>
      <c r="Y482">
        <f>E476</f>
        <v/>
      </c>
      <c r="Z482">
        <f>F476</f>
        <v/>
      </c>
      <c r="AA482">
        <f>G476</f>
        <v/>
      </c>
      <c r="AB482">
        <f>H476</f>
        <v/>
      </c>
      <c r="AK482">
        <f>"Change in Op WC / Sales"</f>
        <v/>
      </c>
    </row>
    <row r="483" spans="1:60">
      <c r="D483">
        <f>"Correlation with IC"</f>
        <v/>
      </c>
      <c r="E483">
        <f>CORREL(D477:H477,Q490:U490)</f>
        <v/>
      </c>
      <c r="Q483">
        <f>Q482 &amp; " Year"</f>
        <v/>
      </c>
      <c r="R483">
        <f>IF(MATCH(R482,Q481:T481,0)=1,Q480,IF(MATCH(R482,Q481:T481,0)=2,R480,IF(MATCH(R482,Q481:T481,0)=3,S480,T480)))</f>
        <v/>
      </c>
      <c r="X483">
        <f>(INDIRECT("J" &amp; MATCH("Total Current Assets",B145:B403,0) +144) - INDIRECT("J" &amp; MATCH("Total Current Liabilities",B145:B403,0) +144))/(INDIRECT("J" &amp; MATCH("Sales/Revenue",B145:B403,0) +144))</f>
        <v/>
      </c>
      <c r="Y483">
        <f>(INDIRECT("K" &amp; MATCH("Total Current Assets",B145:B403,0) +144) - INDIRECT("K" &amp; MATCH("Total Current Liabilities",B145:B403,0) +144))/(INDIRECT("K" &amp; MATCH("Sales/Revenue",B145:B403,0) +144))</f>
        <v/>
      </c>
      <c r="Z483">
        <f>(INDIRECT("L" &amp; MATCH("Total Current Assets",B145:B403,0) +144) - INDIRECT("L" &amp; MATCH("Total Current Liabilities",B145:B403,0) +144))/(INDIRECT("L" &amp; MATCH("Sales/Revenue",B145:B403,0) +144))</f>
        <v/>
      </c>
      <c r="AA483">
        <f>(INDIRECT("M" &amp; MATCH("Total Current Assets",B145:B403,0) +144) - INDIRECT("M" &amp; MATCH("Total Current Liabilities",B145:B403,0) +144))/(INDIRECT("M" &amp; MATCH("Sales/Revenue",B145:B403,0) +144))</f>
        <v/>
      </c>
      <c r="AB483">
        <f>(INDIRECT("N" &amp; MATCH("Total Current Assets",B145:B403,0) +144) - INDIRECT("N" &amp; MATCH("Total Current Liabilities",B145:B403,0) +144))/(INDIRECT("N" &amp; MATCH("Sales/Revenue",B145:B403,0) +144))</f>
        <v/>
      </c>
      <c r="AK483">
        <f>K476</f>
        <v/>
      </c>
      <c r="AL483">
        <f>L476</f>
        <v/>
      </c>
      <c r="AM483">
        <f>M476</f>
        <v/>
      </c>
      <c r="AN483">
        <f>N476</f>
        <v/>
      </c>
    </row>
    <row r="484" spans="1:60">
      <c r="D484">
        <f>"Correlation with GM"</f>
        <v/>
      </c>
      <c r="E484">
        <f>CORREL(D477:H477,X455:AB455)</f>
        <v/>
      </c>
      <c r="Q484">
        <f>"Min " &amp; Q479</f>
        <v/>
      </c>
      <c r="R484">
        <f>MIN(Q481:T481)</f>
        <v/>
      </c>
      <c r="X484">
        <f>"Max " &amp; X481</f>
        <v/>
      </c>
      <c r="Y484">
        <f>MAX(X483:AB483)</f>
        <v/>
      </c>
      <c r="AK484">
        <f>Y483-X483</f>
        <v/>
      </c>
      <c r="AL484">
        <f>Z483-Y483</f>
        <v/>
      </c>
      <c r="AM484">
        <f>AA483-Z483</f>
        <v/>
      </c>
      <c r="AN484">
        <f>AB483-AA483</f>
        <v/>
      </c>
    </row>
    <row r="485" spans="1:60">
      <c r="D485">
        <f>"Correlation with SGA"</f>
        <v/>
      </c>
      <c r="E485">
        <f>CORREL(D477:H477,X463:AB463)</f>
        <v/>
      </c>
      <c r="J485">
        <f>"Cash Tax Rate"</f>
        <v/>
      </c>
      <c r="Q485">
        <f>Q484 &amp; " Year"</f>
        <v/>
      </c>
      <c r="R485">
        <f>IF(MATCH(R484,Q481:T481,0)=1,Q480,IF(MATCH(R484,Q481:T481,0)=2,R480,IF(MATCH(R484,Q481:T481,0)=3,S480,T480)))</f>
        <v/>
      </c>
      <c r="X485">
        <f>X484 &amp; " Year"</f>
        <v/>
      </c>
      <c r="Y485">
        <f>VALUE(X482)+MATCH(Y484,X483:AB483,0)-1</f>
        <v/>
      </c>
      <c r="AK485">
        <f>"Max " &amp; AK482</f>
        <v/>
      </c>
      <c r="AL485">
        <f>MAX(AK484:AN484)</f>
        <v/>
      </c>
    </row>
    <row r="486" spans="1:60">
      <c r="D486">
        <f>"Correlation with Dep"</f>
        <v/>
      </c>
      <c r="E486">
        <f>CORREL(D477:H477,X471:AB471)</f>
        <v/>
      </c>
      <c r="J486">
        <f>D476</f>
        <v/>
      </c>
      <c r="K486">
        <f>E476</f>
        <v/>
      </c>
      <c r="L486">
        <f>F476</f>
        <v/>
      </c>
      <c r="M486">
        <f>G476</f>
        <v/>
      </c>
      <c r="N486">
        <f>H476</f>
        <v/>
      </c>
      <c r="X486">
        <f>"Min " &amp; X481</f>
        <v/>
      </c>
      <c r="Y486">
        <f>MIN(X483:AB483)</f>
        <v/>
      </c>
      <c r="AK486">
        <f>AK485 &amp; " Year"</f>
        <v/>
      </c>
      <c r="AL486">
        <f>IF(MATCH(AL485,AK484:AN484,0)=1,AK483,IF(MATCH(AL485,AK484:AN484,0)=2,AL483,IF(MATCH(AL485,AK484:AN484,0)=3,AM483,AN483)))</f>
        <v/>
      </c>
    </row>
    <row r="487" spans="1:60">
      <c r="D487">
        <f>"Correlation with Op WC"</f>
        <v/>
      </c>
      <c r="E487">
        <f>CORREL(D477:H477,X483:AB483)</f>
        <v/>
      </c>
      <c r="J487">
        <f>(INDIRECT("J" &amp; MATCH("Income Tax",B145:B403,0) +144))/(INDIRECT("J" &amp; MATCH("Pretax Income",B145:B403,0) +144))</f>
        <v/>
      </c>
      <c r="K487">
        <f>(INDIRECT("K" &amp; MATCH("Income Tax",B145:B403,0) +144))/(INDIRECT("K" &amp; MATCH("Pretax Income",B145:B403,0) +144))</f>
        <v/>
      </c>
      <c r="L487">
        <f>(INDIRECT("L" &amp; MATCH("Income Tax",B145:B403,0) +144))/(INDIRECT("L" &amp; MATCH("Pretax Income",B145:B403,0) +144))</f>
        <v/>
      </c>
      <c r="M487">
        <f>(INDIRECT("M" &amp; MATCH("Income Tax",B145:B403,0) +144))/(INDIRECT("M" &amp; MATCH("Pretax Income",B145:B403,0) +144))</f>
        <v/>
      </c>
      <c r="N487">
        <f>(INDIRECT("N" &amp; MATCH("Income Tax",B145:B403,0) +144))/(INDIRECT("N" &amp; MATCH("Pretax Income",B145:B403,0) +144))</f>
        <v/>
      </c>
      <c r="X487">
        <f>X486 &amp; " Year"</f>
        <v/>
      </c>
      <c r="Y487">
        <f>VALUE(X482)+MATCH(Y486,X483:AB483,0)-1</f>
        <v/>
      </c>
      <c r="AK487">
        <f>"Min " &amp; AK482</f>
        <v/>
      </c>
      <c r="AL487">
        <f>MIN(AK484:AN484)</f>
        <v/>
      </c>
    </row>
    <row r="488" spans="1:60">
      <c r="D488">
        <f>"Correlation with PPE"</f>
        <v/>
      </c>
      <c r="E488">
        <f>CORREL(D477:H477,X491:AB491)</f>
        <v/>
      </c>
      <c r="J488">
        <f>"Max " &amp; J485</f>
        <v/>
      </c>
      <c r="K488">
        <f>MAX(J487:N487)</f>
        <v/>
      </c>
      <c r="Q488">
        <f>"Invested Capital / Sales"</f>
        <v/>
      </c>
      <c r="AK488">
        <f>AK487 &amp; " Year"</f>
        <v/>
      </c>
      <c r="AL488">
        <f>IF(MATCH(AL487,AK484:AN484,0)=1,AK483,IF(MATCH(AL487,AK484:AN484,0)=2,AL483,IF(MATCH(AL487,AK484:AN484,0)=3,AM483,AN483)))</f>
        <v/>
      </c>
    </row>
    <row r="489" spans="1:60">
      <c r="D489">
        <f>"Correlation with Intangibles"</f>
        <v/>
      </c>
      <c r="E489">
        <f>CORREL(D477:H477,X499:AB499)</f>
        <v/>
      </c>
      <c r="J489">
        <f>J488 &amp; " Year"</f>
        <v/>
      </c>
      <c r="K489">
        <f>VALUE(J486)+MATCH(K488,J487:N487,0)-1</f>
        <v/>
      </c>
      <c r="Q489">
        <f>D476</f>
        <v/>
      </c>
      <c r="R489">
        <f>E476</f>
        <v/>
      </c>
      <c r="S489">
        <f>F476</f>
        <v/>
      </c>
      <c r="T489">
        <f>G476</f>
        <v/>
      </c>
      <c r="U489">
        <f>H476</f>
        <v/>
      </c>
      <c r="X489">
        <f>"PPE / Sales"</f>
        <v/>
      </c>
    </row>
    <row r="490" spans="1:60">
      <c r="J490">
        <f>"Min " &amp; J485</f>
        <v/>
      </c>
      <c r="K490">
        <f>MIN(J487:N487)</f>
        <v/>
      </c>
      <c r="Q490">
        <f>SUM(X483,X491,X499)</f>
        <v/>
      </c>
      <c r="R490">
        <f>SUM(Y483,Y491,Y499)</f>
        <v/>
      </c>
      <c r="S490">
        <f>SUM(Z483,Z491,Z499)</f>
        <v/>
      </c>
      <c r="T490">
        <f>SUM(AA483,AA491,AA499)</f>
        <v/>
      </c>
      <c r="U490">
        <f>SUM(AB483,AB491,AB499)</f>
        <v/>
      </c>
      <c r="X490">
        <f>D476</f>
        <v/>
      </c>
      <c r="Y490">
        <f>E476</f>
        <v/>
      </c>
      <c r="Z490">
        <f>F476</f>
        <v/>
      </c>
      <c r="AA490">
        <f>G476</f>
        <v/>
      </c>
      <c r="AB490">
        <f>H476</f>
        <v/>
      </c>
      <c r="AE490">
        <f>"Change in Invested Capital / Sales"</f>
        <v/>
      </c>
      <c r="AK490">
        <f>"Change in PPE / Sales"</f>
        <v/>
      </c>
    </row>
    <row r="491" spans="1:60">
      <c r="J491">
        <f>J490 &amp; " Year"</f>
        <v/>
      </c>
      <c r="K491">
        <f>VALUE(J486)+MATCH(K490,J487:N487,0)-1</f>
        <v/>
      </c>
      <c r="Q491">
        <f>"Max " &amp; Q488</f>
        <v/>
      </c>
      <c r="R491">
        <f>MAX(Q490:U490)</f>
        <v/>
      </c>
      <c r="S491">
        <f>"Op WC Effect on Max"</f>
        <v/>
      </c>
      <c r="T491">
        <f>IF(R492=Y485,"Max IC in same year as Max Op WC","Inconclusive Effect")</f>
        <v/>
      </c>
      <c r="U491">
        <f>"Correlation with Op WC"</f>
        <v/>
      </c>
      <c r="V491">
        <f>CORREL(Q490:U490,X483:AB483)</f>
        <v/>
      </c>
      <c r="X491">
        <f>(INDIRECT("J" &amp; MATCH("Net Property, Plant &amp; Equipment",B145:B403,0) +144))/(INDIRECT("J" &amp; MATCH("Sales/Revenue",B145:B403,0) +144))</f>
        <v/>
      </c>
      <c r="Y491">
        <f>(INDIRECT("K" &amp; MATCH("Net Property, Plant &amp; Equipment",B145:B403,0) +144))/(INDIRECT("K" &amp; MATCH("Sales/Revenue",B145:B403,0) +144))</f>
        <v/>
      </c>
      <c r="Z491">
        <f>(INDIRECT("L" &amp; MATCH("Net Property, Plant &amp; Equipment",B145:B403,0) +144))/(INDIRECT("L" &amp; MATCH("Sales/Revenue",B145:B403,0) +144))</f>
        <v/>
      </c>
      <c r="AA491">
        <f>(INDIRECT("M" &amp; MATCH("Net Property, Plant &amp; Equipment",B145:B403,0) +144))/(INDIRECT("M" &amp; MATCH("Sales/Revenue",B145:B403,0) +144))</f>
        <v/>
      </c>
      <c r="AB491">
        <f>(INDIRECT("N" &amp; MATCH("Net Property, Plant &amp; Equipment",B145:B403,0) +144))/(INDIRECT("N" &amp; MATCH("Sales/Revenue",B145:B403,0) +144))</f>
        <v/>
      </c>
      <c r="AE491">
        <f>K476</f>
        <v/>
      </c>
      <c r="AF491">
        <f>L476</f>
        <v/>
      </c>
      <c r="AG491">
        <f>M476</f>
        <v/>
      </c>
      <c r="AH491">
        <f>N476</f>
        <v/>
      </c>
      <c r="AK491">
        <f>K476</f>
        <v/>
      </c>
      <c r="AL491">
        <f>L476</f>
        <v/>
      </c>
      <c r="AM491">
        <f>M476</f>
        <v/>
      </c>
      <c r="AN491">
        <f>N476</f>
        <v/>
      </c>
    </row>
    <row r="492" spans="1:60">
      <c r="Q492">
        <f>Q491 &amp; " Year"</f>
        <v/>
      </c>
      <c r="R492">
        <f>VALUE(Q489)+MATCH(R491,Q490:U490,0)-1</f>
        <v/>
      </c>
      <c r="S492">
        <f>"PPE Effect on Max"</f>
        <v/>
      </c>
      <c r="T492">
        <f>IF(R492=Y493,"Max IC in same year as Max PPE","Inconclusive Effect")</f>
        <v/>
      </c>
      <c r="U492">
        <f>"Correlation with PPE"</f>
        <v/>
      </c>
      <c r="V492">
        <f>CORREL(Q490:U490,X491:AB491)</f>
        <v/>
      </c>
      <c r="X492">
        <f>"Max " &amp; X489</f>
        <v/>
      </c>
      <c r="Y492">
        <f>MAX(X491:AB491)</f>
        <v/>
      </c>
      <c r="AE492">
        <f>R490-Q490</f>
        <v/>
      </c>
      <c r="AF492">
        <f>S490-R490</f>
        <v/>
      </c>
      <c r="AG492">
        <f>T490-S490</f>
        <v/>
      </c>
      <c r="AH492">
        <f>U490-T490</f>
        <v/>
      </c>
      <c r="AK492">
        <f>Y491-X491</f>
        <v/>
      </c>
      <c r="AL492">
        <f>Z491-Y491</f>
        <v/>
      </c>
      <c r="AM492">
        <f>AA491-Z491</f>
        <v/>
      </c>
      <c r="AN492">
        <f>AB491-AA491</f>
        <v/>
      </c>
    </row>
    <row r="493" spans="1:60">
      <c r="Q493">
        <f>"Min " &amp; Q488</f>
        <v/>
      </c>
      <c r="R493">
        <f>MIN(Q490:U490)</f>
        <v/>
      </c>
      <c r="S493">
        <f>"Intangibles Effect on Max"</f>
        <v/>
      </c>
      <c r="T493">
        <f>IF(R492=Y501,"Max IC in same year as Max Intangibles","Inconclusive Effect")</f>
        <v/>
      </c>
      <c r="U493">
        <f>"Correlation with Intangibles"</f>
        <v/>
      </c>
      <c r="V493">
        <f>CORREL(Q490:U490,X499:AB499)</f>
        <v/>
      </c>
      <c r="X493">
        <f>X492 &amp; " Year"</f>
        <v/>
      </c>
      <c r="Y493">
        <f>VALUE(X490)+MATCH(Y492,X491:AB491,0)-1</f>
        <v/>
      </c>
      <c r="AE493">
        <f>"Max " &amp; AE490</f>
        <v/>
      </c>
      <c r="AF493">
        <f>MAX(AE492:AH492)</f>
        <v/>
      </c>
      <c r="AK493">
        <f>"Max " &amp; AK490</f>
        <v/>
      </c>
      <c r="AL493">
        <f>MAX(AK492:AN492)</f>
        <v/>
      </c>
    </row>
    <row r="494" spans="1:60">
      <c r="Q494">
        <f>Q493 &amp; " Year"</f>
        <v/>
      </c>
      <c r="R494">
        <f>VALUE(Q489)+MATCH(R493,Q490:U490,0)-1</f>
        <v/>
      </c>
      <c r="S494">
        <f>"Op WC Effect on Min"</f>
        <v/>
      </c>
      <c r="T494">
        <f>IF(R494=Y487,"Min IC in same year as Min Op WC","Inconclusive Effect")</f>
        <v/>
      </c>
      <c r="X494">
        <f>"Min " &amp; X489</f>
        <v/>
      </c>
      <c r="Y494">
        <f>MIN(X491:AB491)</f>
        <v/>
      </c>
      <c r="AE494">
        <f>AE493 &amp; " Year"</f>
        <v/>
      </c>
      <c r="AF494">
        <f>IF(MATCH(AF493,AE492:AH492,0)=1,AE491,IF(MATCH(AF493,AE492:AH492,0)=2,AF491,IF(MATCH(AF493,AE492:AH492,0)=3,AG491,AH491)))</f>
        <v/>
      </c>
      <c r="AK494">
        <f>AK493 &amp; " Year"</f>
        <v/>
      </c>
      <c r="AL494">
        <f>IF(MATCH(AL493,AK492:AN492,0)=1,AK491,IF(MATCH(AL493,AK492:AN492,0)=2,AL491,IF(MATCH(AL493,AK492:AN492,0)=3,AM491,AN491)))</f>
        <v/>
      </c>
    </row>
    <row r="495" spans="1:60">
      <c r="S495">
        <f>"PPE Effect on Min"</f>
        <v/>
      </c>
      <c r="T495">
        <f>IF(R494=Y495,"Min IC in same year as Min PPE","Inconclusive Effect")</f>
        <v/>
      </c>
      <c r="X495">
        <f>X494 &amp; " Year"</f>
        <v/>
      </c>
      <c r="Y495">
        <f>VALUE(X490)+MATCH(Y494,X491:AB491,0)-1</f>
        <v/>
      </c>
      <c r="AE495">
        <f>"Min " &amp; AE490</f>
        <v/>
      </c>
      <c r="AF495">
        <f>MIN(AE492:AH492)</f>
        <v/>
      </c>
      <c r="AK495">
        <f>"Min " &amp; AK490</f>
        <v/>
      </c>
      <c r="AL495">
        <f>MIN(AK492:AN492)</f>
        <v/>
      </c>
    </row>
    <row r="496" spans="1:60">
      <c r="S496">
        <f>"Intangibles Effect on Min"</f>
        <v/>
      </c>
      <c r="T496">
        <f>IF(R494=Y503,"Min IC in same year as Min Intangibles","Inconclusive Effect")</f>
        <v/>
      </c>
      <c r="AE496">
        <f>AE495 &amp; " Year"</f>
        <v/>
      </c>
      <c r="AF496">
        <f>IF(MATCH(AF495,AE492:AH492,0)=1,AE491,IF(MATCH(AF495,AE492:AH492,0)=2,AF491,IF(MATCH(AF495,AE492:AH492,0)=3,AG491,AH491)))</f>
        <v/>
      </c>
      <c r="AK496">
        <f>AK495 &amp; " Year"</f>
        <v/>
      </c>
      <c r="AL496">
        <f>IF(MATCH(AL495,AK492:AN492,0)=1,AK491,IF(MATCH(AL495,AK492:AN492,0)=2,AL491,IF(MATCH(AL495,AK492:AN492,0)=3,AM491,AN491)))</f>
        <v/>
      </c>
    </row>
    <row r="497" spans="1:60">
      <c r="X497">
        <f>"Intangibles / Sales"</f>
        <v/>
      </c>
    </row>
    <row r="498" spans="1:60">
      <c r="X498">
        <f>D476</f>
        <v/>
      </c>
      <c r="Y498">
        <f>E476</f>
        <v/>
      </c>
      <c r="Z498">
        <f>F476</f>
        <v/>
      </c>
      <c r="AA498">
        <f>G476</f>
        <v/>
      </c>
      <c r="AB498">
        <f>H476</f>
        <v/>
      </c>
      <c r="AK498">
        <f>"Change in Intagibles / Sales"</f>
        <v/>
      </c>
    </row>
    <row r="499" spans="1:60">
      <c r="X499">
        <f>(INDIRECT("J" &amp; MATCH("Intangible Assets",B145:B403,0) +144))/(INDIRECT("J" &amp; MATCH("Sales/Revenue",B145:B403,0) +144))</f>
        <v/>
      </c>
      <c r="Y499">
        <f>(INDIRECT("K" &amp; MATCH("Intangible Assets",B145:B403,0) +144))/(INDIRECT("K" &amp; MATCH("Sales/Revenue",B145:B403,0) +144))</f>
        <v/>
      </c>
      <c r="Z499">
        <f>(INDIRECT("L" &amp; MATCH("Intangible Assets",B145:B403,0) +144))/(INDIRECT("L" &amp; MATCH("Sales/Revenue",B145:B403,0) +144))</f>
        <v/>
      </c>
      <c r="AA499">
        <f>(INDIRECT("M" &amp; MATCH("Intangible Assets",B145:B403,0) +144))/(INDIRECT("M" &amp; MATCH("Sales/Revenue",B145:B403,0) +144))</f>
        <v/>
      </c>
      <c r="AB499">
        <f>(INDIRECT("N" &amp; MATCH("Intangible Assets",B145:B403,0) +144))/(INDIRECT("N" &amp; MATCH("Sales/Revenue",B145:B403,0) +144))</f>
        <v/>
      </c>
      <c r="AK499">
        <f>K476</f>
        <v/>
      </c>
      <c r="AL499">
        <f>L476</f>
        <v/>
      </c>
      <c r="AM499">
        <f>M476</f>
        <v/>
      </c>
      <c r="AN499">
        <f>N476</f>
        <v/>
      </c>
    </row>
    <row r="500" spans="1:60">
      <c r="X500">
        <f>"Max " &amp; X497</f>
        <v/>
      </c>
      <c r="Y500">
        <f>MAX(X499:AB499)</f>
        <v/>
      </c>
      <c r="AK500">
        <f>Y499-X499</f>
        <v/>
      </c>
      <c r="AL500">
        <f>Z499-Y499</f>
        <v/>
      </c>
      <c r="AM500">
        <f>AA499-Z499</f>
        <v/>
      </c>
      <c r="AN500">
        <f>AB499-AA499</f>
        <v/>
      </c>
    </row>
    <row r="501" spans="1:60">
      <c r="X501">
        <f>X500 &amp; " Year"</f>
        <v/>
      </c>
      <c r="Y501">
        <f>VALUE(X498)+MATCH(Y500,X499:AB499,0)-1</f>
        <v/>
      </c>
      <c r="AK501">
        <f>"Max " &amp; AK498</f>
        <v/>
      </c>
      <c r="AL501">
        <f>MAX(AK500:AN500)</f>
        <v/>
      </c>
    </row>
    <row r="502" spans="1:60">
      <c r="X502">
        <f>"Min " &amp; X497</f>
        <v/>
      </c>
      <c r="Y502">
        <f>MIN(X499:AB499)</f>
        <v/>
      </c>
      <c r="AK502">
        <f>AK501 &amp; " Year"</f>
        <v/>
      </c>
      <c r="AL502">
        <f>IF(MATCH(AL501,AK500:AN500,0)=1,AK499,IF(MATCH(AL501,AK500:AN500,0)=2,AL499,IF(MATCH(AL501,AK500:AN500,0)=3,AM499,AN499)))</f>
        <v/>
      </c>
    </row>
    <row r="503" spans="1:60">
      <c r="X503">
        <f>X502 &amp; " Year"</f>
        <v/>
      </c>
      <c r="Y503">
        <f>VALUE(X498)+MATCH(Y502,X499:AB499,0)-1</f>
        <v/>
      </c>
      <c r="AK503">
        <f>"Min " &amp; AK498</f>
        <v/>
      </c>
      <c r="AL503">
        <f>MIN(AK500:AN500)</f>
        <v/>
      </c>
    </row>
    <row r="504" spans="1:60">
      <c r="AK504">
        <f>AK503 &amp; " Year"</f>
        <v/>
      </c>
      <c r="AL504">
        <f>IF(MATCH(AL503,AK500:AN500,0)=1,AK499,IF(MATCH(AL503,AK500:AN500,0)=2,AL499,IF(MATCH(AL503,AK500:AN500,0)=3,AM499,AN499)))</f>
        <v/>
      </c>
    </row>
    <row r="507" spans="1:60">
      <c r="D507">
        <f>D476</f>
        <v/>
      </c>
      <c r="E507">
        <f>E476</f>
        <v/>
      </c>
      <c r="F507">
        <f>F476</f>
        <v/>
      </c>
      <c r="G507">
        <f>G476</f>
        <v/>
      </c>
      <c r="H507">
        <f>H476</f>
        <v/>
      </c>
      <c r="I507">
        <f>"Average"</f>
        <v/>
      </c>
      <c r="J507">
        <f>"SD"</f>
        <v/>
      </c>
      <c r="K507">
        <f>D507</f>
        <v/>
      </c>
      <c r="L507">
        <f>E507</f>
        <v/>
      </c>
      <c r="M507">
        <f>F507</f>
        <v/>
      </c>
      <c r="N507">
        <f>G507</f>
        <v/>
      </c>
      <c r="O507">
        <f>H507</f>
        <v/>
      </c>
      <c r="P507">
        <f>"Max z Year"</f>
        <v/>
      </c>
    </row>
    <row r="508" spans="1:60">
      <c r="C508">
        <f>D475</f>
        <v/>
      </c>
      <c r="D508">
        <f>D477</f>
        <v/>
      </c>
      <c r="E508">
        <f>E477</f>
        <v/>
      </c>
      <c r="F508">
        <f>F477</f>
        <v/>
      </c>
      <c r="G508">
        <f>G477</f>
        <v/>
      </c>
      <c r="H508">
        <f>H477</f>
        <v/>
      </c>
      <c r="I508">
        <f>AVERAGE(D508:H508)</f>
        <v/>
      </c>
      <c r="J508">
        <f>STDEV(D508:H508)</f>
        <v/>
      </c>
      <c r="K508">
        <f>(D508-I508)/J508</f>
        <v/>
      </c>
      <c r="L508">
        <f>(E508-I508)/J508</f>
        <v/>
      </c>
      <c r="M508">
        <f>(F508-I508)/J508</f>
        <v/>
      </c>
      <c r="N508">
        <f>(G508-I508)/J508</f>
        <v/>
      </c>
      <c r="O508">
        <f>(H508-I508)/J508</f>
        <v/>
      </c>
      <c r="P508">
        <f>K507 + MATCH(IF(MAX(MAX(K508:O508),ABS(MIN(K508:O508)))=ABS(MIN(K508:O508)), MIN(K508:O508),MAX(K508:O508)),K508:O508,0) - 1</f>
        <v/>
      </c>
    </row>
    <row r="509" spans="1:60">
      <c r="C509">
        <f>J465</f>
        <v/>
      </c>
      <c r="D509">
        <f>J467</f>
        <v/>
      </c>
      <c r="E509">
        <f>K467</f>
        <v/>
      </c>
      <c r="F509">
        <f>L467</f>
        <v/>
      </c>
      <c r="G509">
        <f>M467</f>
        <v/>
      </c>
      <c r="H509">
        <f>N467</f>
        <v/>
      </c>
      <c r="I509">
        <f>AVERAGE(D509:H509)</f>
        <v/>
      </c>
      <c r="J509">
        <f>STDEV(D509:H509)</f>
        <v/>
      </c>
      <c r="K509">
        <f>(D509-I509)/J509</f>
        <v/>
      </c>
      <c r="L509">
        <f>(E509-I509)/J509</f>
        <v/>
      </c>
      <c r="M509">
        <f>(F509-I509)/J509</f>
        <v/>
      </c>
      <c r="N509">
        <f>(G509-I509)/J509</f>
        <v/>
      </c>
      <c r="O509">
        <f>(H509-I509)/J509</f>
        <v/>
      </c>
      <c r="P509">
        <f>K507 + MATCH(IF(MAX(MAX(K509:O509),ABS(MIN(K509:O509)))=ABS(MIN(K509:O509)), MIN(K509:O509),MAX(K509:O509)),K509:O509,0) - 1</f>
        <v/>
      </c>
    </row>
    <row r="510" spans="1:60">
      <c r="C510">
        <f>J485</f>
        <v/>
      </c>
      <c r="D510">
        <f>J487</f>
        <v/>
      </c>
      <c r="E510">
        <f>K487</f>
        <v/>
      </c>
      <c r="F510">
        <f>L487</f>
        <v/>
      </c>
      <c r="G510">
        <f>M487</f>
        <v/>
      </c>
      <c r="H510">
        <f>N487</f>
        <v/>
      </c>
      <c r="I510">
        <f>AVERAGE(D510:H510)</f>
        <v/>
      </c>
      <c r="J510">
        <f>STDEV(D510:H510)</f>
        <v/>
      </c>
      <c r="K510">
        <f>(D510-I510)/J510</f>
        <v/>
      </c>
      <c r="L510">
        <f>(E510-I510)/J510</f>
        <v/>
      </c>
      <c r="M510">
        <f>(F510-I510)/J510</f>
        <v/>
      </c>
      <c r="N510">
        <f>(G510-I510)/J510</f>
        <v/>
      </c>
      <c r="O510">
        <f>(H510-I510)/J510</f>
        <v/>
      </c>
      <c r="P510">
        <f>K507 + MATCH(IF(MAX(MAX(K510:O510),ABS(MIN(K510:O510)))=ABS(MIN(K510:O510)), MIN(K510:O510),MAX(K510:O510)),K510:O510,0) - 1</f>
        <v/>
      </c>
    </row>
    <row r="511" spans="1:60">
      <c r="C511">
        <f>Q460</f>
        <v/>
      </c>
      <c r="D511">
        <f>Q462</f>
        <v/>
      </c>
      <c r="E511">
        <f>R462</f>
        <v/>
      </c>
      <c r="F511">
        <f>S462</f>
        <v/>
      </c>
      <c r="G511">
        <f>T462</f>
        <v/>
      </c>
      <c r="H511">
        <f>U462</f>
        <v/>
      </c>
      <c r="I511">
        <f>AVERAGE(D511:H511)</f>
        <v/>
      </c>
      <c r="J511">
        <f>STDEV(D511:H511)</f>
        <v/>
      </c>
      <c r="K511">
        <f>(D511-I511)/J511</f>
        <v/>
      </c>
      <c r="L511">
        <f>(E511-I511)/J511</f>
        <v/>
      </c>
      <c r="M511">
        <f>(F511-I511)/J511</f>
        <v/>
      </c>
      <c r="N511">
        <f>(G511-I511)/J511</f>
        <v/>
      </c>
      <c r="O511">
        <f>(H511-I511)/J511</f>
        <v/>
      </c>
      <c r="P511">
        <f>K507 + MATCH(IF(MAX(MAX(K511:O511),ABS(MIN(K511:O511)))=ABS(MIN(K511:O511)), MIN(K511:O511),MAX(K511:O511)),K511:O511,0) - 1</f>
        <v/>
      </c>
    </row>
    <row r="512" spans="1:60">
      <c r="C512">
        <f>Q488</f>
        <v/>
      </c>
      <c r="D512">
        <f>Q490</f>
        <v/>
      </c>
      <c r="E512">
        <f>R490</f>
        <v/>
      </c>
      <c r="F512">
        <f>S490</f>
        <v/>
      </c>
      <c r="G512">
        <f>T490</f>
        <v/>
      </c>
      <c r="H512">
        <f>U490</f>
        <v/>
      </c>
      <c r="I512">
        <f>AVERAGE(D512:H512)</f>
        <v/>
      </c>
      <c r="J512">
        <f>STDEV(D512:H512)</f>
        <v/>
      </c>
      <c r="K512">
        <f>(D512-I512)/J512</f>
        <v/>
      </c>
      <c r="L512">
        <f>(E512-I512)/J512</f>
        <v/>
      </c>
      <c r="M512">
        <f>(F512-I512)/J512</f>
        <v/>
      </c>
      <c r="N512">
        <f>(G512-I512)/J512</f>
        <v/>
      </c>
      <c r="O512">
        <f>(H512-I512)/J512</f>
        <v/>
      </c>
      <c r="P512">
        <f>K507 + MATCH(IF(MAX(MAX(K512:O512),ABS(MIN(K512:O512)))=ABS(MIN(K512:O512)), MIN(K512:O512),MAX(K512:O512)),K512:O512,0) - 1</f>
        <v/>
      </c>
    </row>
    <row r="513" spans="1:60">
      <c r="C513">
        <f>X453</f>
        <v/>
      </c>
      <c r="D513">
        <f>X455</f>
        <v/>
      </c>
      <c r="E513">
        <f>Y455</f>
        <v/>
      </c>
      <c r="F513">
        <f>Z455</f>
        <v/>
      </c>
      <c r="G513">
        <f>AA455</f>
        <v/>
      </c>
      <c r="H513">
        <f>AB455</f>
        <v/>
      </c>
      <c r="I513">
        <f>AVERAGE(D513:H513)</f>
        <v/>
      </c>
      <c r="J513">
        <f>STDEV(D513:H513)</f>
        <v/>
      </c>
      <c r="K513">
        <f>(D513-I513)/J513</f>
        <v/>
      </c>
      <c r="L513">
        <f>(E513-I513)/J513</f>
        <v/>
      </c>
      <c r="M513">
        <f>(F513-I513)/J513</f>
        <v/>
      </c>
      <c r="N513">
        <f>(G513-I513)/J513</f>
        <v/>
      </c>
      <c r="O513">
        <f>(H513-I513)/J513</f>
        <v/>
      </c>
      <c r="P513">
        <f>K507 + MATCH(IF(MAX(MAX(K513:O513),ABS(MIN(K513:O513)))=ABS(MIN(K513:O513)), MIN(K513:O513),MAX(K513:O513)),K513:O513,0) - 1</f>
        <v/>
      </c>
    </row>
    <row r="514" spans="1:60">
      <c r="C514">
        <f>X461</f>
        <v/>
      </c>
      <c r="D514">
        <f>X463</f>
        <v/>
      </c>
      <c r="E514">
        <f>Y463</f>
        <v/>
      </c>
      <c r="F514">
        <f>Z463</f>
        <v/>
      </c>
      <c r="G514">
        <f>AA463</f>
        <v/>
      </c>
      <c r="H514">
        <f>AB463</f>
        <v/>
      </c>
      <c r="I514">
        <f>AVERAGE(D514:H514)</f>
        <v/>
      </c>
      <c r="J514">
        <f>STDEV(D514:H514)</f>
        <v/>
      </c>
      <c r="K514">
        <f>(D514-I514)/J514</f>
        <v/>
      </c>
      <c r="L514">
        <f>(E514-I514)/J514</f>
        <v/>
      </c>
      <c r="M514">
        <f>(F514-I514)/J514</f>
        <v/>
      </c>
      <c r="N514">
        <f>(G514-I514)/J514</f>
        <v/>
      </c>
      <c r="O514">
        <f>(H514-I514)/J514</f>
        <v/>
      </c>
      <c r="P514">
        <f>K507 + MATCH(IF(MAX(MAX(K514:O514),ABS(MIN(K514:O514)))=ABS(MIN(K514:O514)), MIN(K514:O514),MAX(K514:O514)),K514:O514,0) - 1</f>
        <v/>
      </c>
    </row>
    <row r="515" spans="1:60">
      <c r="C515">
        <f>X469</f>
        <v/>
      </c>
      <c r="D515">
        <f>X471</f>
        <v/>
      </c>
      <c r="E515">
        <f>Y471</f>
        <v/>
      </c>
      <c r="F515">
        <f>Z471</f>
        <v/>
      </c>
      <c r="G515">
        <f>AA471</f>
        <v/>
      </c>
      <c r="H515">
        <f>AB471</f>
        <v/>
      </c>
      <c r="I515">
        <f>AVERAGE(D515:H515)</f>
        <v/>
      </c>
      <c r="J515">
        <f>STDEV(D515:H515)</f>
        <v/>
      </c>
      <c r="K515">
        <f>(D515-I515)/J515</f>
        <v/>
      </c>
      <c r="L515">
        <f>(E515-I515)/J515</f>
        <v/>
      </c>
      <c r="M515">
        <f>(F515-I515)/J515</f>
        <v/>
      </c>
      <c r="N515">
        <f>(G515-I515)/J515</f>
        <v/>
      </c>
      <c r="O515">
        <f>(H515-I515)/J515</f>
        <v/>
      </c>
      <c r="P515">
        <f>K507 + MATCH(IF(MAX(MAX(K515:O515),ABS(MIN(K515:O515)))=ABS(MIN(K515:O515)), MIN(K515:O515),MAX(K515:O515)),K515:O515,0) - 1</f>
        <v/>
      </c>
    </row>
    <row r="516" spans="1:60">
      <c r="C516">
        <f>X481</f>
        <v/>
      </c>
      <c r="D516">
        <f>X483</f>
        <v/>
      </c>
      <c r="E516">
        <f>Y483</f>
        <v/>
      </c>
      <c r="F516">
        <f>Z483</f>
        <v/>
      </c>
      <c r="G516">
        <f>AA483</f>
        <v/>
      </c>
      <c r="H516">
        <f>AB483</f>
        <v/>
      </c>
      <c r="I516">
        <f>AVERAGE(D516:H516)</f>
        <v/>
      </c>
      <c r="J516">
        <f>STDEV(D516:H516)</f>
        <v/>
      </c>
      <c r="K516">
        <f>(D516-I516)/J516</f>
        <v/>
      </c>
      <c r="L516">
        <f>(E516-I516)/J516</f>
        <v/>
      </c>
      <c r="M516">
        <f>(F516-I516)/J516</f>
        <v/>
      </c>
      <c r="N516">
        <f>(G516-I516)/J516</f>
        <v/>
      </c>
      <c r="O516">
        <f>(H516-I516)/J516</f>
        <v/>
      </c>
      <c r="P516">
        <f>K507 + MATCH(IF(MAX(MAX(K516:O516),ABS(MIN(K516:O516)))=ABS(MIN(K516:O516)), MIN(K516:O516),MAX(K516:O516)),K516:O516,0) - 1</f>
        <v/>
      </c>
    </row>
    <row r="517" spans="1:60">
      <c r="C517">
        <f>X489</f>
        <v/>
      </c>
      <c r="D517">
        <f>X491</f>
        <v/>
      </c>
      <c r="E517">
        <f>Y491</f>
        <v/>
      </c>
      <c r="F517">
        <f>Z491</f>
        <v/>
      </c>
      <c r="G517">
        <f>AA491</f>
        <v/>
      </c>
      <c r="H517">
        <f>AB491</f>
        <v/>
      </c>
      <c r="I517">
        <f>AVERAGE(D517:H517)</f>
        <v/>
      </c>
      <c r="J517">
        <f>STDEV(D517:H517)</f>
        <v/>
      </c>
      <c r="K517">
        <f>(D517-I517)/J517</f>
        <v/>
      </c>
      <c r="L517">
        <f>(E517-I517)/J517</f>
        <v/>
      </c>
      <c r="M517">
        <f>(F517-I517)/J517</f>
        <v/>
      </c>
      <c r="N517">
        <f>(G517-I517)/J517</f>
        <v/>
      </c>
      <c r="O517">
        <f>(H517-I517)/J517</f>
        <v/>
      </c>
      <c r="P517">
        <f>K507 + MATCH(IF(MAX(MAX(K517:O517),ABS(MIN(K517:O517)))=ABS(MIN(K517:O517)), MIN(K517:O517),MAX(K517:O517)),K517:O517,0) - 1</f>
        <v/>
      </c>
    </row>
    <row r="518" spans="1:60">
      <c r="C518">
        <f>X497</f>
        <v/>
      </c>
      <c r="D518">
        <f>X499</f>
        <v/>
      </c>
      <c r="E518">
        <f>Y499</f>
        <v/>
      </c>
      <c r="F518">
        <f>Z499</f>
        <v/>
      </c>
      <c r="G518">
        <f>AA499</f>
        <v/>
      </c>
      <c r="H518">
        <f>AB499</f>
        <v/>
      </c>
      <c r="I518">
        <f>AVERAGE(D518:H518)</f>
        <v/>
      </c>
      <c r="J518">
        <f>STDEV(D518:H518)</f>
        <v/>
      </c>
      <c r="K518">
        <f>(D518-I518)/J518</f>
        <v/>
      </c>
      <c r="L518">
        <f>(E518-I518)/J518</f>
        <v/>
      </c>
      <c r="M518">
        <f>(F518-I518)/J518</f>
        <v/>
      </c>
      <c r="N518">
        <f>(G518-I518)/J518</f>
        <v/>
      </c>
      <c r="O518">
        <f>(H518-I518)/J518</f>
        <v/>
      </c>
      <c r="P518">
        <f>K507 + MATCH(IF(MAX(MAX(K518:O518),ABS(MIN(K518:O518)))=ABS(MIN(K518:O518)), MIN(K518:O518),MAX(K518:O518)),K518:O518,0) - 1</f>
        <v/>
      </c>
    </row>
    <row r="519" spans="1:60">
      <c r="I519">
        <f>"Max SD"</f>
        <v/>
      </c>
      <c r="J519">
        <f>MAX(J508:J518)</f>
        <v/>
      </c>
    </row>
    <row r="520" spans="1:60">
      <c r="I520">
        <f>"Max SD Item"</f>
        <v/>
      </c>
      <c r="J520">
        <f>INDIRECT("C" &amp; 507 + MATCH(J519,J508:J518,0))</f>
        <v/>
      </c>
    </row>
    <row r="521" spans="1:60">
      <c r="I521">
        <f>"Min SD"</f>
        <v/>
      </c>
      <c r="J521">
        <f>MIN(J508:J518)</f>
        <v/>
      </c>
    </row>
    <row r="522" spans="1:60">
      <c r="I522">
        <f>"Min SD Item"</f>
        <v/>
      </c>
      <c r="J522">
        <f>INDIRECT("C" &amp; 507 + MATCH(J521,J508:J518,0))</f>
        <v/>
      </c>
    </row>
    <row r="523" spans="1:60">
      <c r="C523">
        <f>"Correlation Analysis"</f>
        <v/>
      </c>
    </row>
    <row r="524" spans="1:60">
      <c r="D524">
        <f>C528</f>
        <v/>
      </c>
      <c r="E524">
        <f>C529</f>
        <v/>
      </c>
      <c r="F524">
        <f>X453</f>
        <v/>
      </c>
      <c r="G524">
        <f>X461</f>
        <v/>
      </c>
      <c r="H524">
        <f>X469</f>
        <v/>
      </c>
      <c r="I524">
        <f>X481</f>
        <v/>
      </c>
      <c r="J524">
        <f>X489</f>
        <v/>
      </c>
      <c r="K524">
        <f>X497</f>
        <v/>
      </c>
      <c r="L524">
        <f>"Key Driver on correlation basis"</f>
        <v/>
      </c>
    </row>
    <row r="525" spans="1:60">
      <c r="C525">
        <f>C508</f>
        <v/>
      </c>
      <c r="D525">
        <f>E482</f>
        <v/>
      </c>
      <c r="E525">
        <f>E483</f>
        <v/>
      </c>
      <c r="F525">
        <f>E484</f>
        <v/>
      </c>
      <c r="G525">
        <f>E485</f>
        <v/>
      </c>
      <c r="H525">
        <f>E486</f>
        <v/>
      </c>
      <c r="I525">
        <f>E487</f>
        <v/>
      </c>
      <c r="J525">
        <f>E488</f>
        <v/>
      </c>
      <c r="K525">
        <f>E489</f>
        <v/>
      </c>
    </row>
    <row r="526" spans="1:60">
      <c r="C526">
        <f>C509</f>
        <v/>
      </c>
      <c r="D526">
        <f>O468</f>
        <v/>
      </c>
      <c r="E526">
        <f>O469</f>
        <v/>
      </c>
    </row>
    <row r="527" spans="1:60">
      <c r="C527">
        <f>C510</f>
        <v/>
      </c>
    </row>
    <row r="528" spans="1:60">
      <c r="C528">
        <f>C511</f>
        <v/>
      </c>
      <c r="F528">
        <f>V463</f>
        <v/>
      </c>
      <c r="G528">
        <f>V464</f>
        <v/>
      </c>
      <c r="H528">
        <f>V465</f>
        <v/>
      </c>
      <c r="L528">
        <f>INDIRECT(ADDRESS(524,5+MATCH(IF(ABS(MAX(F528:H528))&gt;ABS(MIN(F528:H528)),MAX(F528:H528),MIN(F528:H528)),F528:H528,0)))</f>
        <v/>
      </c>
    </row>
    <row r="529" spans="1:60">
      <c r="C529">
        <f>C512</f>
        <v/>
      </c>
      <c r="I529">
        <f>V491</f>
        <v/>
      </c>
      <c r="J529">
        <f>V492</f>
        <v/>
      </c>
      <c r="K529">
        <f>V493</f>
        <v/>
      </c>
      <c r="L529">
        <f>INDIRECT(ADDRESS(524,8+MATCH(IF(ABS(MAX(I529:K529))&gt;ABS(MIN(I529:K529)),MAX(I529:K529),MIN(I529:K529)),I529:K529,0)))</f>
        <v/>
      </c>
    </row>
    <row r="532" spans="1:60">
      <c r="C532">
        <f>"Causation Analysis"</f>
        <v/>
      </c>
    </row>
    <row r="533" spans="1:60">
      <c r="D533">
        <f>C527</f>
        <v/>
      </c>
      <c r="E533">
        <f>C536</f>
        <v/>
      </c>
      <c r="F533">
        <f>C537</f>
        <v/>
      </c>
      <c r="G533">
        <f>F524</f>
        <v/>
      </c>
      <c r="H533">
        <f>G524</f>
        <v/>
      </c>
      <c r="I533">
        <f>H524</f>
        <v/>
      </c>
      <c r="J533">
        <f>I524</f>
        <v/>
      </c>
      <c r="K533">
        <f>J524</f>
        <v/>
      </c>
      <c r="L533">
        <f>K524</f>
        <v/>
      </c>
    </row>
    <row r="534" spans="1:60">
      <c r="C534">
        <f>C508</f>
        <v/>
      </c>
      <c r="D534">
        <f>IF(AND(G478&lt;&gt;"Inconclusive Effect",G480&lt;&gt;"Inconclusive Effect"),G478 &amp; CHAR(10) &amp; ". " &amp;G480,IF(G478&lt;&gt;"Inconclusive Effect",G478,IF(G480&lt;&gt;"Inconclusive Effect",G480,"Inconclusive Effect")))</f>
        <v/>
      </c>
    </row>
    <row r="535" spans="1:60">
      <c r="C535">
        <f>C509</f>
        <v/>
      </c>
      <c r="E535">
        <f>IF(AND(M468&lt;&gt;"Inconclusive Effect",M470&lt;&gt;"Inconclusive Effect"),M468 &amp; CHAR(10) &amp; ". " &amp;M470,IF(M468&lt;&gt;"Inconclusive Effect",M468,IF(M470&lt;&gt;"Inconclusive Effect",M470,"Inconclusive Effect")))</f>
        <v/>
      </c>
      <c r="F535">
        <f>IF(AND(M469&lt;&gt;"Inconclusive Effect",M471&lt;&gt;"Inconclusive Effect"),M469 &amp; CHAR(10) &amp; ". " &amp;M471,IF(M469&lt;&gt;"Inconclusive Effect",M469,IF(M471&lt;&gt;"Inconclusive Effect",M471,"Inconclusive Effect")))</f>
        <v/>
      </c>
    </row>
    <row r="536" spans="1:60">
      <c r="C536">
        <f>C511</f>
        <v/>
      </c>
      <c r="G536">
        <f>IF(AND(T463&lt;&gt;"Inconclusive Effect",T466&lt;&gt;"Inconclusive Effect"),T463 &amp; CHAR(10) &amp; ". " &amp;T466,IF(T463&lt;&gt;"Inconclusive Effect",T463,IF(T466&lt;&gt;"Inconclusive Effect",T466,"Inconclusive Effect")))</f>
        <v/>
      </c>
      <c r="H536">
        <f>IF(AND(T464&lt;&gt;"Inconclusive Effect",T467&lt;&gt;"Inconclusive Effect"),T464 &amp; CHAR(10) &amp; ". " &amp;T467,IF(T464&lt;&gt;"Inconclusive Effect",T464,IF(T467&lt;&gt;"Inconclusive Effect",T467,"Inconclusive Effect")))</f>
        <v/>
      </c>
      <c r="I536">
        <f>IF(AND(T465&lt;&gt;"Inconclusive Effect",T468&lt;&gt;"Inconclusive Effect"),T465 &amp; CHAR(10) &amp; ". " &amp;T468,IF(T465&lt;&gt;"Inconclusive Effect",T465,IF(T468&lt;&gt;"Inconclusive Effect",T468,"Inconclusive Effect")))</f>
        <v/>
      </c>
    </row>
    <row r="537" spans="1:60">
      <c r="C537">
        <f>C512</f>
        <v/>
      </c>
      <c r="J537">
        <f>IF(AND(T491&lt;&gt;"Inconclusive Effect",T494&lt;&gt;"Inconclusive Effect"),T491 &amp; CHAR(10) &amp; ". " &amp;T494,IF(T491&lt;&gt;"Inconclusive Effect",T491,IF(T494&lt;&gt;"Inconclusive Effect",T494,"Inconclusive Effect")))</f>
        <v/>
      </c>
      <c r="K537">
        <f>IF(AND(T492&lt;&gt;"Inconclusive Effect",T495&lt;&gt;"Inconclusive Effect"),T492 &amp; CHAR(10) &amp; ". " &amp;T495,IF(T492&lt;&gt;"Inconclusive Effect",T492,IF(T495&lt;&gt;"Inconclusive Effect",T495,"Inconclusive Effect")))</f>
        <v/>
      </c>
      <c r="L537">
        <f>IF(AND(T493&lt;&gt;"Inconclusive Effect",T496&lt;&gt;"Inconclusive Effect"),T493 &amp; CHAR(10) &amp; ". " &amp;T496,IF(T493&lt;&gt;"Inconclusive Effect",T493,IF(T496&lt;&gt;"Inconclusive Effect",T496,"Inconclusive Effect")))</f>
        <v/>
      </c>
    </row>
    <row r="538" spans="1:60">
      <c r="C538">
        <f>"Summary"</f>
        <v/>
      </c>
      <c r="D538">
        <f>IF(D534&lt;&gt;"Inconclusive Effect",D534,"")</f>
        <v/>
      </c>
      <c r="E538">
        <f>IF(E535&lt;&gt;"Inconclusive Effect",E535,"")</f>
        <v/>
      </c>
      <c r="F538">
        <f>IF(F535&lt;&gt;"Inconclusive Effect",F535,"")</f>
        <v/>
      </c>
      <c r="G538">
        <f>IF(G536&lt;&gt;"Inconclusive Effect",G536,"")</f>
        <v/>
      </c>
      <c r="H538">
        <f>IF(H536&lt;&gt;"Inconclusive Effect",H536,"")</f>
        <v/>
      </c>
      <c r="I538">
        <f>IF(I536&lt;&gt;"Inconclusive Effect",I536,"")</f>
        <v/>
      </c>
      <c r="J538">
        <f>IF(J537&lt;&gt;"Inconclusive Effect",J537,"")</f>
        <v/>
      </c>
      <c r="K538">
        <f>IF(K537&lt;&gt;"Inconclusive Effect",K537,"")</f>
        <v/>
      </c>
      <c r="L538">
        <f>IF(L537&lt;&gt;"Inconclusive Effect",L537,"")</f>
        <v/>
      </c>
    </row>
    <row r="540" spans="1:60">
      <c r="C540">
        <f>TEXTJOIN(". ",TRUE,D538:L538)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H540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60">
      <c r="B1" t="s">
        <v>0</v>
      </c>
      <c r="C1" t="s">
        <v>2411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60">
      <c r="B2" t="s">
        <v>2</v>
      </c>
      <c r="C2" t="s">
        <v>2412</v>
      </c>
      <c r="K2">
        <f>LEFT(C1,FIND("(",C1) - 2)</f>
        <v/>
      </c>
    </row>
    <row r="3" spans="1:60">
      <c r="J3">
        <f>RANDBETWEEN(1,6)</f>
        <v/>
      </c>
      <c r="K3">
        <f>" is scheduled to report earnings "&amp;IFERROR("between "&amp;LEFT(C20,FIND("-",C20)-2)&amp;" and "&amp;RIGHT(C20,FIND("-",C20)-2),"on "&amp;C20)</f>
        <v/>
      </c>
      <c r="L3">
        <f>" is slated to report earnings "&amp;IFERROR("between "&amp;LEFT(C20,FIND("-",C20)-2)&amp;" and "&amp;RIGHT(C20,FIND("-",C20)-2),"on "&amp;C20)</f>
        <v/>
      </c>
      <c r="M3">
        <f>" will report earnings "&amp;IFERROR("between "&amp;LEFT(C20,FIND("-",C20)-2)&amp;" and "&amp;RIGHT(C20,FIND("-",C20)-2),"on "&amp;C20)</f>
        <v/>
      </c>
      <c r="N3">
        <f>" reports earnings "&amp;IFERROR("between "&amp;LEFT(C20,FIND("-",C20)-2)&amp;" and "&amp;RIGHT(C20,FIND("-",C20)-2),"on "&amp;C20)</f>
        <v/>
      </c>
      <c r="O3">
        <f>" plans to report earnings "&amp;IFERROR("between "&amp;LEFT(C20,FIND("-",C20)-2)&amp;" and "&amp;RIGHT(C20,FIND("-",C20)-2),"on "&amp;C20)</f>
        <v/>
      </c>
      <c r="P3">
        <f>" is going to report earnings "&amp;IFERROR("between "&amp;LEFT(C20,FIND("-",C20)-2)&amp;" and "&amp;RIGHT(C20,FIND("-",C20)-2),"on "&amp;C20)</f>
        <v/>
      </c>
    </row>
    <row r="4" spans="1:60">
      <c r="B4" t="s">
        <v>4</v>
      </c>
      <c r="J4">
        <f>RANDBETWEEN(1,2)</f>
        <v/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 ))</f>
        <v/>
      </c>
      <c r="L4">
        <f>"The current stock price is " &amp; TEXT(C2,"$####.00") &amp; ", " &amp; IF(C2-C7=0, "at the same price" &amp; " after opening " &amp; IF(C8-C7=0, "at the same price as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IF(C2-C7&gt;0, "up " &amp; TEXT((C7-C2)/C7*-1,"##.##%")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"down " &amp; TEXT((C7-C2)/C7*1,"##.##%")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 ))</f>
        <v/>
      </c>
    </row>
    <row r="5" spans="1:60">
      <c r="J5">
        <f>RANDBETWEEN(1,2)</f>
        <v/>
      </c>
      <c r="K5">
        <f>"The one year target estimate for " &amp; D1 &amp; " is " &amp; TEXT(C23,"$####.00")</f>
        <v/>
      </c>
      <c r="L5">
        <f>D1 &amp; " is expected to be trading at " &amp; TEXT(C23, "$####.00") &amp; ", based on target estimates"</f>
        <v/>
      </c>
    </row>
    <row r="6" spans="1:60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60">
      <c s="1" r="A7" t="n">
        <v>0</v>
      </c>
      <c r="B7" t="s">
        <v>5</v>
      </c>
      <c r="C7" t="s">
        <v>2413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60">
      <c s="1" r="A8" t="n">
        <v>1</v>
      </c>
      <c r="B8" t="s">
        <v>7</v>
      </c>
      <c r="C8" t="s">
        <v>2414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60">
      <c s="1" r="A9" t="n">
        <v>2</v>
      </c>
      <c r="B9" t="s">
        <v>9</v>
      </c>
      <c r="C9" t="s">
        <v>2415</v>
      </c>
      <c r="K9">
        <f>"Over the last 4 quarters, there" &amp; IF(4 - COUNTIF(C45:F45,"-*")=1, " has"," have") &amp; " been" &amp; IF(4 - COUNTIF(C45:F45,"-*")=1, " a,","") &amp; " positive earnings surprise" &amp; IF(4 - COUNTIF(C45:F45,"-*")=1, " ","s ") &amp; 4 -COUNTIF(C45:F45,"-*") &amp; IF(4 - COUNTIF(C45:F45,"-*")=1, " time,"," times,") &amp; " and a negative earnings surprise " &amp; COUNTIF(C45:F45,"-*") &amp; IF(COUNTIF(C45:F45,"-*")=1, " time", " times")</f>
        <v/>
      </c>
    </row>
    <row r="10" spans="1:60">
      <c s="1" r="A10" t="n">
        <v>3</v>
      </c>
      <c r="B10" t="s">
        <v>11</v>
      </c>
      <c r="C10" t="s">
        <v>2416</v>
      </c>
      <c r="K10">
        <f>IF(F48=F52,"",IF(F48&gt;F52, "EPS estimates have increased by " &amp; TEXT(F48-F52,"$0.00") &amp; " in the 2 months leading up to the earnings report", "EPS estimates have decreased by " &amp; TEXT(ABS(F48-F52),"$0.00") &amp; " in the 2 months leading up to the earnings report"))</f>
        <v/>
      </c>
    </row>
    <row r="11" spans="1:60">
      <c s="1" r="A11" t="n">
        <v>4</v>
      </c>
      <c r="B11" t="s">
        <v>12</v>
      </c>
      <c r="C11" t="s">
        <v>2417</v>
      </c>
      <c r="K11">
        <f>IF(B145="Interest Income",U42, K42)</f>
        <v/>
      </c>
    </row>
    <row r="12" spans="1:60">
      <c s="1" r="A12" t="n">
        <v>5</v>
      </c>
      <c r="B12" t="s">
        <v>14</v>
      </c>
      <c r="C12" t="s">
        <v>2418</v>
      </c>
      <c r="D12">
        <f>LEFT(C12,FIND("-",C12)-2)</f>
        <v/>
      </c>
      <c r="E12">
        <f>TRIM(RIGHT(C12,FIND("-",C12)-1))</f>
        <v/>
      </c>
      <c r="K12">
        <f>D78</f>
        <v/>
      </c>
    </row>
    <row r="13" spans="1:60">
      <c s="1" r="A13" t="n">
        <v>6</v>
      </c>
      <c r="B13" t="s">
        <v>16</v>
      </c>
      <c r="C13" t="s">
        <v>2419</v>
      </c>
      <c r="K13">
        <f>D89</f>
        <v/>
      </c>
    </row>
    <row r="14" spans="1:60">
      <c s="1" r="A14" t="n">
        <v>7</v>
      </c>
      <c r="B14" t="s">
        <v>18</v>
      </c>
      <c r="C14" t="s">
        <v>2420</v>
      </c>
    </row>
    <row r="16" spans="1:60">
      <c s="1" r="A16" t="n">
        <v>0</v>
      </c>
      <c r="B16" t="s">
        <v>20</v>
      </c>
      <c r="C16" t="s">
        <v>2421</v>
      </c>
    </row>
    <row r="17" spans="1:60">
      <c s="1" r="A17" t="n">
        <v>1</v>
      </c>
      <c r="B17" t="s">
        <v>22</v>
      </c>
      <c r="C17" t="s">
        <v>2422</v>
      </c>
      <c r="K17">
        <f>K2 &amp; IF(J3=1, K3,IF(J3=2,L3,IF(J3=3,M3,IF(J3=4,N3,IF(J3=5,O3,IF(J3=6,P3)))))) &amp; ". " &amp; IF(J4=1,K4,IF(J4=2,L4)) &amp; ". " &amp; IF(J5=1,K5,IF(J5=2,L5)) &amp; K6 &amp; ". " &amp; K7 &amp; ". " &amp; K8 &amp; ". " &amp; K9 &amp; "."</f>
        <v/>
      </c>
    </row>
    <row r="18" spans="1:60">
      <c s="1" r="A18" t="n">
        <v>2</v>
      </c>
      <c r="B18" t="s">
        <v>24</v>
      </c>
      <c r="C18" t="s">
        <v>2423</v>
      </c>
    </row>
    <row r="19" spans="1:60">
      <c s="1" r="A19" t="n">
        <v>3</v>
      </c>
      <c r="B19" t="s">
        <v>26</v>
      </c>
      <c r="C19" t="s">
        <v>2424</v>
      </c>
    </row>
    <row r="20" spans="1:60">
      <c s="1" r="A20" t="n">
        <v>4</v>
      </c>
      <c r="B20" t="s">
        <v>28</v>
      </c>
      <c r="C20" t="s">
        <v>29</v>
      </c>
    </row>
    <row r="21" spans="1:60">
      <c s="1" r="A21" t="n">
        <v>5</v>
      </c>
      <c r="B21" t="s">
        <v>30</v>
      </c>
      <c r="C21" t="s">
        <v>2425</v>
      </c>
    </row>
    <row r="22" spans="1:60">
      <c s="1" r="A22" t="n">
        <v>6</v>
      </c>
      <c r="B22" t="s">
        <v>32</v>
      </c>
      <c r="C22" t="s">
        <v>2426</v>
      </c>
      <c r="J22">
        <f>IF(K22 &lt;&gt; "",1, 0)</f>
        <v/>
      </c>
      <c r="K22">
        <f>IF(I145="pos_trend","Revenue","")</f>
        <v/>
      </c>
      <c r="L22">
        <f>IF(EXACT(K22,UPPER(K22)),K22,LOWER(K22))</f>
        <v/>
      </c>
      <c r="M22">
        <f>L22</f>
        <v/>
      </c>
      <c r="T22">
        <f>IF(U22 &lt;&gt; "",1, 0)</f>
        <v/>
      </c>
      <c r="U22">
        <f>IF(AND(B145 = "Interest Income",I145="pos_trend"), "Interest Income","")</f>
        <v/>
      </c>
      <c r="V22">
        <f>IF(EXACT(U22,UPPER(U22)),U22,LOWER(U22))</f>
        <v/>
      </c>
      <c r="W22">
        <f>V22</f>
        <v/>
      </c>
    </row>
    <row r="23" spans="1:60">
      <c s="1" r="A23" t="n">
        <v>7</v>
      </c>
      <c r="B23" t="s">
        <v>34</v>
      </c>
      <c r="C23" t="s">
        <v>2427</v>
      </c>
      <c r="J23">
        <f>IF(K23 &lt;&gt; "",2, 0)</f>
        <v/>
      </c>
      <c r="K23">
        <f>IF(I146="pos_trend",B146,"")</f>
        <v/>
      </c>
      <c r="L23">
        <f>IF(EXACT(K23,UPPER(K23)),K23,LOWER(K23))</f>
        <v/>
      </c>
      <c r="M23">
        <f>IF(L23&lt;&gt;"", M22 &amp; ", " &amp; L23,M22)</f>
        <v/>
      </c>
      <c r="T23">
        <f>IF(U23 &lt;&gt; "",2, 0)</f>
        <v/>
      </c>
      <c r="U23">
        <f>IF(I151="pos_trend",B151,"")</f>
        <v/>
      </c>
      <c r="V23">
        <f>IF(EXACT(U23,UPPER(U23)),U23,LOWER(U23))</f>
        <v/>
      </c>
      <c r="W23">
        <f>IF(V23&lt;&gt;"", W22 &amp; ", " &amp; V23,W22)</f>
        <v/>
      </c>
    </row>
    <row r="24" spans="1:60">
      <c r="J24">
        <f>IF(K24 &lt;&gt; "",3, 0)</f>
        <v/>
      </c>
      <c r="K24">
        <f>IF(I153="pos_trend",B153,"")</f>
        <v/>
      </c>
      <c r="L24">
        <f>IF(EXACT(K24,UPPER(K24)),K24,LOWER(K24))</f>
        <v/>
      </c>
      <c r="M24">
        <f>IF(L24&lt;&gt;"", M23 &amp; ", " &amp; L24,M23)</f>
        <v/>
      </c>
      <c r="T24">
        <f>IF(U24 &lt;&gt; "",3, 0)</f>
        <v/>
      </c>
      <c r="U24">
        <f>IF(I161="pos_trend",B161,"")</f>
        <v/>
      </c>
      <c r="V24">
        <f>IF(EXACT(U24,UPPER(U24)),U24,LOWER(U24))</f>
        <v/>
      </c>
      <c r="W24">
        <f>IF(V24&lt;&gt;"", W23 &amp; ", " &amp; V24,W23)</f>
        <v/>
      </c>
    </row>
    <row r="25" spans="1:60">
      <c r="J25">
        <f>IF(K25 &lt;&gt; "",4, 0)</f>
        <v/>
      </c>
      <c r="K25">
        <f>IF(I154="pos_trend",B154,"")</f>
        <v/>
      </c>
      <c r="L25">
        <f>IF(EXACT(K25,UPPER(K25)),K25,LOWER(K25))</f>
        <v/>
      </c>
      <c r="M25">
        <f>IF(L25&lt;&gt;"", M24 &amp; ", " &amp; L25,M24)</f>
        <v/>
      </c>
      <c r="T25">
        <f>IF(U25 &lt;&gt; "",4, 0)</f>
        <v/>
      </c>
      <c r="U25">
        <f>IF(I162="pos_trend",B162,"")</f>
        <v/>
      </c>
      <c r="V25">
        <f>IF(EXACT(U25,UPPER(U25)),U25,LOWER(U25))</f>
        <v/>
      </c>
      <c r="W25">
        <f>IF(V25&lt;&gt;"", W24 &amp; ", " &amp; V25,W24)</f>
        <v/>
      </c>
    </row>
    <row r="26" spans="1:60">
      <c s="1" r="B26" t="s">
        <v>36</v>
      </c>
      <c s="1" r="C26" t="s">
        <v>37</v>
      </c>
      <c s="1" r="D26" t="s">
        <v>38</v>
      </c>
      <c s="1" r="E26" t="s">
        <v>39</v>
      </c>
      <c s="1" r="F26" t="s">
        <v>40</v>
      </c>
      <c r="J26">
        <f>IF(K26 &lt;&gt; "",5, 0)</f>
        <v/>
      </c>
      <c r="K26">
        <f>IF(I155="pos_trend",B155,"")</f>
        <v/>
      </c>
      <c r="L26">
        <f>IF(EXACT(K26,UPPER(K26)),K26,LOWER(K26))</f>
        <v/>
      </c>
      <c r="M26">
        <f>IF(L26&lt;&gt;"", M25 &amp; ", " &amp; L26,M25)</f>
        <v/>
      </c>
      <c r="T26">
        <f>IF(U26 &lt;&gt; "",5, 0)</f>
        <v/>
      </c>
      <c r="U26">
        <f>IF(I167="pos_trend",B167,"")</f>
        <v/>
      </c>
      <c r="V26">
        <f>IF(EXACT(U26,UPPER(U26)),U26,LOWER(U26))</f>
        <v/>
      </c>
      <c r="W26">
        <f>IF(V26&lt;&gt;"", W25 &amp; ", " &amp; V26,W25)</f>
        <v/>
      </c>
    </row>
    <row r="27" spans="1:60">
      <c s="1" r="A27" t="n">
        <v>0</v>
      </c>
      <c r="B27" t="s">
        <v>41</v>
      </c>
      <c r="C27" t="s"/>
      <c r="D27" t="s"/>
      <c r="E27" t="n">
        <v>20</v>
      </c>
      <c r="F27" t="n">
        <v>20</v>
      </c>
      <c r="J27">
        <f>IF(K27 &lt;&gt; "",6, 0)</f>
        <v/>
      </c>
      <c r="K27">
        <f>IF(I172="pos_trend",B172,"")</f>
        <v/>
      </c>
      <c r="L27">
        <f>IF(EXACT(K27,UPPER(K27)),K27,LOWER(K27))</f>
        <v/>
      </c>
      <c r="M27">
        <f>IF(L27&lt;&gt;"", M26 &amp; ", " &amp; L27,M26)</f>
        <v/>
      </c>
      <c r="T27">
        <f>IF(U27 &lt;&gt; "",6, 0)</f>
        <v/>
      </c>
      <c r="U27">
        <f>IF(I170="pos_trend",B170,"")</f>
        <v/>
      </c>
      <c r="V27">
        <f>IF(EXACT(U27,UPPER(U27)),U27,LOWER(U27))</f>
        <v/>
      </c>
      <c r="W27">
        <f>IF(V27&lt;&gt;"", W26 &amp; ", " &amp; V27,W26)</f>
        <v/>
      </c>
    </row>
    <row r="28" spans="1:60">
      <c s="1" r="A28" t="n">
        <v>1</v>
      </c>
      <c r="B28" t="s">
        <v>42</v>
      </c>
      <c r="C28" t="s"/>
      <c r="D28" t="s"/>
      <c r="E28" t="n">
        <v>0.96</v>
      </c>
      <c r="F28" t="n">
        <v>1.01</v>
      </c>
      <c r="J28">
        <f>IF(K28 &lt;&gt; "",7, 0)</f>
        <v/>
      </c>
      <c r="K28">
        <f>IF(I173="pos_trend",B173,"")</f>
        <v/>
      </c>
      <c r="L28">
        <f>IF(EXACT(K28,UPPER(K28)),K28,LOWER(K28))</f>
        <v/>
      </c>
      <c r="M28">
        <f>IF(L28&lt;&gt;"", M27 &amp; ", " &amp; L28,M27)</f>
        <v/>
      </c>
      <c r="T28">
        <f>IF(U28 &lt;&gt; "",7, 0)</f>
        <v/>
      </c>
      <c r="U28">
        <f>IF(I171="pos_trend",B171,"")</f>
        <v/>
      </c>
      <c r="V28">
        <f>IF(EXACT(U28,UPPER(U28)),U28,LOWER(U28))</f>
        <v/>
      </c>
      <c r="W28">
        <f>IF(V28&lt;&gt;"", W27 &amp; ", " &amp; V28,W27)</f>
        <v/>
      </c>
    </row>
    <row r="29" spans="1:60">
      <c s="1" r="A29" t="n">
        <v>2</v>
      </c>
      <c r="B29" t="s">
        <v>43</v>
      </c>
      <c r="C29" t="s"/>
      <c r="D29" t="s"/>
      <c r="E29" t="n">
        <v>0.86</v>
      </c>
      <c r="F29" t="n">
        <v>0.9399999999999999</v>
      </c>
      <c r="J29">
        <f>IF(K29 &lt;&gt; "",8, 0)</f>
        <v/>
      </c>
      <c r="K29">
        <f>IF(I174="pos_trend",B174,"")</f>
        <v/>
      </c>
      <c r="L29">
        <f>IF(EXACT(K29,UPPER(K29)),K29,LOWER(K29))</f>
        <v/>
      </c>
      <c r="M29">
        <f>IF(L29&lt;&gt;"", M28 &amp; ", " &amp; L29,M28)</f>
        <v/>
      </c>
      <c r="T29">
        <f>IF(U29 &lt;&gt; "",8, 0)</f>
        <v/>
      </c>
      <c r="U29">
        <f>IF(I172="pos_trend",B172,"")</f>
        <v/>
      </c>
      <c r="V29">
        <f>IF(EXACT(U29,UPPER(U29)),U29,LOWER(U29))</f>
        <v/>
      </c>
      <c r="W29">
        <f>IF(V29&lt;&gt;"", W28 &amp; ", " &amp; V29,W28)</f>
        <v/>
      </c>
    </row>
    <row r="30" spans="1:60">
      <c s="1" r="A30" t="n">
        <v>3</v>
      </c>
      <c r="B30" t="s">
        <v>44</v>
      </c>
      <c r="C30" t="s"/>
      <c r="D30" t="s"/>
      <c r="E30" t="n">
        <v>1.01</v>
      </c>
      <c r="F30" t="n">
        <v>1.06</v>
      </c>
      <c r="J30">
        <f>IF(K30 &lt;&gt; "",9, 0)</f>
        <v/>
      </c>
      <c r="K30">
        <f>IF(I185="pos_trend",B185,"")</f>
        <v/>
      </c>
      <c r="L30">
        <f>IF(EXACT(K30,UPPER(K30)),K30,LOWER(K30))</f>
        <v/>
      </c>
      <c r="M30">
        <f>IF(L30&lt;&gt;"", M29 &amp; ", " &amp; L30,M29)</f>
        <v/>
      </c>
      <c r="T30">
        <f>IF(U30 &lt;&gt; "",9, 0)</f>
        <v/>
      </c>
      <c r="U30">
        <f>IF(I178="pos_trend",B178,"")</f>
        <v/>
      </c>
      <c r="V30">
        <f>IF(EXACT(U30,UPPER(U30)),U30,LOWER(U30))</f>
        <v/>
      </c>
      <c r="W30">
        <f>IF(V30&lt;&gt;"", W29 &amp; ", " &amp; V30,W29)</f>
        <v/>
      </c>
    </row>
    <row r="31" spans="1:60">
      <c s="1" r="A31" t="n">
        <v>4</v>
      </c>
      <c r="B31" t="s">
        <v>45</v>
      </c>
      <c r="C31" t="s"/>
      <c r="D31" t="s"/>
      <c r="E31" t="n">
        <v>0.9399999999999999</v>
      </c>
      <c r="F31" t="n">
        <v>0.96</v>
      </c>
      <c r="J31">
        <f>IF(K31 &lt;&gt; "",10, 0)</f>
        <v/>
      </c>
      <c r="K31">
        <f>IF(I186="pos_trend",B186,"")</f>
        <v/>
      </c>
      <c r="L31">
        <f>IF(EXACT(K31,UPPER(K31)),K31,LOWER(K31))</f>
        <v/>
      </c>
      <c r="M31">
        <f>IF(L31&lt;&gt;"", M30 &amp; ", " &amp; L31,M30)</f>
        <v/>
      </c>
      <c r="T31">
        <f>IF(U31 &lt;&gt; "",10, 0)</f>
        <v/>
      </c>
      <c r="U31">
        <f>IF(I199="pos_trend",B199,"")</f>
        <v/>
      </c>
      <c r="V31">
        <f>IF(EXACT(U31,UPPER(U31)),U31,LOWER(U31))</f>
        <v/>
      </c>
      <c r="W31">
        <f>IF(V31&lt;&gt;"", W30 &amp; ", " &amp; V31,W30)</f>
        <v/>
      </c>
    </row>
    <row r="32" spans="1:60">
      <c r="J32">
        <f>IF(K32 &lt;&gt; "",11, 0)</f>
        <v/>
      </c>
      <c r="K32">
        <f>IF(I187="pos_trend",B187,"")</f>
        <v/>
      </c>
      <c r="L32">
        <f>IF(EXACT(K32,UPPER(K32)),K32,LOWER(K32))</f>
        <v/>
      </c>
      <c r="M32">
        <f>IF(L32&lt;&gt;"", M31 &amp; ", " &amp; L32,M31)</f>
        <v/>
      </c>
      <c r="T32">
        <f>IF(U32 &lt;&gt; "",11, 0)</f>
        <v/>
      </c>
      <c r="U32">
        <f>IF(I209="pos_trend",B209,"")</f>
        <v/>
      </c>
      <c r="V32">
        <f>IF(EXACT(U32,UPPER(U32)),U32,LOWER(U32))</f>
        <v/>
      </c>
      <c r="W32">
        <f>IF(V32&lt;&gt;"", W31 &amp; ", " &amp; V32,W31)</f>
        <v/>
      </c>
    </row>
    <row r="33" spans="1:60">
      <c s="1" r="B33" t="s">
        <v>46</v>
      </c>
      <c s="1" r="C33" t="s">
        <v>37</v>
      </c>
      <c s="1" r="D33" t="s">
        <v>38</v>
      </c>
      <c s="1" r="E33" t="s">
        <v>39</v>
      </c>
      <c s="1" r="F33" t="s">
        <v>40</v>
      </c>
      <c r="J33">
        <f>IF(K33 &lt;&gt; "",12, 0)</f>
        <v/>
      </c>
      <c r="K33">
        <f>IF(I195="pos_trend",B195,"")</f>
        <v/>
      </c>
      <c r="L33">
        <f>IF(EXACT(K33,UPPER(K33)),K33,LOWER(K33))</f>
        <v/>
      </c>
      <c r="M33">
        <f>IF(L33&lt;&gt;"", M32 &amp; ", " &amp; L33,M32)</f>
        <v/>
      </c>
      <c r="T33">
        <f>IF(U33 &lt;&gt; "",12, 0)</f>
        <v/>
      </c>
      <c r="U33">
        <f>IF(I231="pos_trend",B231,"")</f>
        <v/>
      </c>
      <c r="V33">
        <f>IF(EXACT(U33,UPPER(U33)),U33,LOWER(U33))</f>
        <v/>
      </c>
      <c r="W33">
        <f>IF(V33&lt;&gt;"", W32 &amp; ", " &amp; V33,W32)</f>
        <v/>
      </c>
    </row>
    <row r="34" spans="1:60">
      <c s="1" r="A34" t="n">
        <v>0</v>
      </c>
      <c r="B34" t="s">
        <v>41</v>
      </c>
      <c r="C34" t="s"/>
      <c r="D34" t="s"/>
      <c r="E34" t="s">
        <v>2428</v>
      </c>
      <c r="F34" t="s">
        <v>2429</v>
      </c>
      <c r="J34">
        <f>IF(K34 &lt;&gt; "",13, 0)</f>
        <v/>
      </c>
      <c r="K34">
        <f>IF(I196="pos_trend",B196,"")</f>
        <v/>
      </c>
      <c r="L34">
        <f>IF(EXACT(K34,UPPER(K34)),K34,LOWER(K34))</f>
        <v/>
      </c>
      <c r="M34">
        <f>IF(L34&lt;&gt;"", M33 &amp; ", " &amp; L34,M33)</f>
        <v/>
      </c>
      <c r="T34">
        <f>IF(U34 &lt;&gt; "",13, 0)</f>
        <v/>
      </c>
      <c r="U34">
        <f>IF(I251="pos_trend",B251,"")</f>
        <v/>
      </c>
      <c r="V34">
        <f>IF(EXACT(U34,UPPER(U34)),U34,LOWER(U34))</f>
        <v/>
      </c>
      <c r="W34">
        <f>IF(V34&lt;&gt;"", W33 &amp; ", " &amp; V34,W33)</f>
        <v/>
      </c>
    </row>
    <row r="35" spans="1:60">
      <c s="1" r="A35" t="n">
        <v>1</v>
      </c>
      <c r="B35" t="s">
        <v>42</v>
      </c>
      <c r="C35" t="s"/>
      <c r="D35" t="s"/>
      <c r="E35" t="s">
        <v>2430</v>
      </c>
      <c r="F35" t="s">
        <v>2431</v>
      </c>
      <c r="J35">
        <f>IF(K35 &lt;&gt; "",14, 0)</f>
        <v/>
      </c>
      <c r="K35">
        <f>IF(I201="pos_trend",B201,"")</f>
        <v/>
      </c>
      <c r="L35">
        <f>IF(EXACT(K35,UPPER(K35)),K35,LOWER(K35))</f>
        <v/>
      </c>
      <c r="M35">
        <f>IF(L35&lt;&gt;"", M34 &amp; ", " &amp; L35,M34)</f>
        <v/>
      </c>
      <c r="T35">
        <f>IF(U35 &lt;&gt; "",14, 0)</f>
        <v/>
      </c>
      <c r="U35">
        <f>IF(I279="pos_trend",B279,"")</f>
        <v/>
      </c>
      <c r="V35">
        <f>IF(EXACT(U35,UPPER(U35)),U35,LOWER(U35))</f>
        <v/>
      </c>
      <c r="W35">
        <f>IF(V35&lt;&gt;"", W34 &amp; ", " &amp; V35,W34)</f>
        <v/>
      </c>
    </row>
    <row r="36" spans="1:60">
      <c s="1" r="A36" t="n">
        <v>2</v>
      </c>
      <c r="B36" t="s">
        <v>43</v>
      </c>
      <c r="C36" t="s"/>
      <c r="D36" t="s"/>
      <c r="E36" t="s">
        <v>2432</v>
      </c>
      <c r="F36" t="s">
        <v>2433</v>
      </c>
      <c r="J36">
        <f>IF(K36 &lt;&gt; "",15, 0)</f>
        <v/>
      </c>
      <c r="K36">
        <f>IF(I202="pos_trend",B202,"")</f>
        <v/>
      </c>
      <c r="L36">
        <f>IF(EXACT(K36,UPPER(K36)),K36,LOWER(K36))</f>
        <v/>
      </c>
      <c r="M36">
        <f>IF(L36&lt;&gt;"", M35 &amp; ", " &amp; L36,M35)</f>
        <v/>
      </c>
      <c r="T36">
        <f>IF(U36 &lt;&gt; "",15, 0)</f>
        <v/>
      </c>
      <c r="U36">
        <f>IF(I336="pos_trend",B336,"")</f>
        <v/>
      </c>
      <c r="V36">
        <f>IF(EXACT(U36,UPPER(U36)),U36,LOWER(U36))</f>
        <v/>
      </c>
      <c r="W36">
        <f>IF(V36&lt;&gt;"", W35 &amp; ", " &amp; V36,W35)</f>
        <v/>
      </c>
    </row>
    <row r="37" spans="1:60">
      <c s="1" r="A37" t="n">
        <v>3</v>
      </c>
      <c r="B37" t="s">
        <v>44</v>
      </c>
      <c r="C37" t="s"/>
      <c r="D37" t="s"/>
      <c r="E37" t="s">
        <v>2434</v>
      </c>
      <c r="F37" t="s">
        <v>2435</v>
      </c>
      <c r="J37">
        <f>IF(K37 &lt;&gt; "",16, 0)</f>
        <v/>
      </c>
      <c r="K37">
        <f>IF(I203="pos_trend",B203,"")</f>
        <v/>
      </c>
      <c r="L37">
        <f>IF(EXACT(K37,UPPER(K37)),K37,LOWER(K37))</f>
        <v/>
      </c>
      <c r="M37">
        <f>IF(L37&lt;&gt;"", M36 &amp; ", " &amp; L37,M36)</f>
        <v/>
      </c>
      <c r="T37">
        <f>IF(U37 &lt;&gt; "",16, 0)</f>
        <v/>
      </c>
      <c r="U37">
        <f>IF(I235="pos_trend",B235,"")</f>
        <v/>
      </c>
      <c r="V37">
        <f>IF(EXACT(U37,UPPER(U37)),U37,LOWER(U37))</f>
        <v/>
      </c>
      <c r="W37">
        <f>IF(V37&lt;&gt;"", W36 &amp; ", " &amp; V37,W36)</f>
        <v/>
      </c>
    </row>
    <row r="38" spans="1:60">
      <c s="1" r="A38" t="n">
        <v>4</v>
      </c>
      <c r="B38" t="s">
        <v>61</v>
      </c>
      <c r="C38" t="s"/>
      <c r="D38" t="s"/>
      <c r="E38" t="s">
        <v>2436</v>
      </c>
      <c r="F38" t="s">
        <v>2430</v>
      </c>
      <c r="J38">
        <f>IF(K38 &lt;&gt; "",17, 0)</f>
        <v/>
      </c>
      <c r="K38">
        <f>IF(I351="pos_trend",B351,"")</f>
        <v/>
      </c>
      <c r="L38">
        <f>IF(EXACT(K38,UPPER(K38)),K38,LOWER(K38))</f>
        <v/>
      </c>
      <c r="M38">
        <f>IF(L38&lt;&gt;"", M37 &amp; ", " &amp; L38,M37)</f>
        <v/>
      </c>
      <c r="T38">
        <f>IF(U38 &lt;&gt; "",17, 0)</f>
        <v/>
      </c>
      <c r="U38">
        <f>IF(I236="pos_trend",B236,"")</f>
        <v/>
      </c>
      <c r="V38">
        <f>IF(EXACT(U38,UPPER(U38)),U38,LOWER(U38))</f>
        <v/>
      </c>
      <c r="W38">
        <f>IF(V38&lt;&gt;"", W37 &amp; ", " &amp; V38,W37)</f>
        <v/>
      </c>
    </row>
    <row r="39" spans="1:60">
      <c s="1" r="A39" t="n">
        <v>5</v>
      </c>
      <c r="B39" t="s">
        <v>65</v>
      </c>
      <c r="C39" t="s"/>
      <c r="D39" t="s"/>
      <c r="E39" t="s">
        <v>2437</v>
      </c>
      <c r="F39" t="s">
        <v>1653</v>
      </c>
      <c r="K39">
        <f>IF(I352="pos_trend",B352,"")</f>
        <v/>
      </c>
      <c r="M39">
        <f>IF(L39&lt;&gt;"", M38 &amp; ", " &amp; L39,M38)</f>
        <v/>
      </c>
      <c r="W39">
        <f>IF(V39&lt;&gt;"", W38 &amp; ", " &amp; V39,W38)</f>
        <v/>
      </c>
    </row>
    <row r="40" spans="1:60">
      <c r="J40">
        <f>MAX(J22:J39)</f>
        <v/>
      </c>
      <c r="K40">
        <f>VLOOKUP(J40,J22:K39,2,FALSE)</f>
        <v/>
      </c>
      <c r="M40">
        <f>IF(IFERROR(FIND(",",M39),TRUE)=TRUE,M39,IF(NOT(EXACT(K40,UPPER(K40))),SUBSTITUTE(M39,LOWER(K40),"and "&amp;LOWER(K40)),SUBSTITUTE(M39,K40,"and "&amp;K40)))</f>
        <v/>
      </c>
      <c r="T40">
        <f>MAX(T22:T39)</f>
        <v/>
      </c>
      <c r="U40">
        <f>VLOOKUP(T40,T22:U39,2,FALSE)</f>
        <v/>
      </c>
      <c r="W40">
        <f>IF(IFERROR(FIND(",",W39),TRUE)=TRUE,W39,IF(NOT(EXACT(U40,UPPER(U40))),SUBSTITUTE(W39,LOWER(U40),"and "&amp;LOWER(U40)),SUBSTITUTE(W39,U40,"and "&amp;U40)))</f>
        <v/>
      </c>
    </row>
    <row r="41" spans="1:60">
      <c s="1" r="B41" t="s">
        <v>70</v>
      </c>
      <c s="1" r="C41" t="s">
        <v>2438</v>
      </c>
      <c s="1" r="D41" t="s">
        <v>2439</v>
      </c>
      <c s="1" r="E41" t="s">
        <v>2440</v>
      </c>
      <c s="1" r="F41" t="s">
        <v>2441</v>
      </c>
    </row>
    <row r="42" spans="1:60">
      <c s="1" r="A42" t="n">
        <v>0</v>
      </c>
      <c r="B42" t="s">
        <v>75</v>
      </c>
      <c r="C42" t="s"/>
      <c r="D42" t="s"/>
      <c r="E42" t="s"/>
      <c r="F42" t="s"/>
      <c r="K42">
        <f>SUBSTITUTE(IF(M40&lt;&gt;"", D1 &amp; " has managed to increase " &amp; M40 &amp; " each year since " &amp; C144, "No positive trends")," , "," ")</f>
        <v/>
      </c>
      <c r="U42">
        <f>SUBSTITUTE(IF(W40&lt;&gt;"", D1 &amp; " has managed to increase " &amp; W40 &amp; " each year since " &amp; C144, "No positive trends")," , "," ")</f>
        <v/>
      </c>
    </row>
    <row r="43" spans="1:60">
      <c s="1" r="A43" t="n">
        <v>1</v>
      </c>
      <c r="B43" t="s">
        <v>80</v>
      </c>
      <c r="C43" t="s"/>
      <c r="D43" t="s"/>
      <c r="E43" t="s"/>
      <c r="F43" t="s"/>
    </row>
    <row r="44" spans="1:60">
      <c s="1" r="A44" t="n">
        <v>2</v>
      </c>
      <c r="B44" t="s">
        <v>84</v>
      </c>
      <c r="C44" t="s"/>
      <c r="D44" t="s"/>
      <c r="E44" t="s"/>
      <c r="F44" t="s"/>
    </row>
    <row r="45" spans="1:60">
      <c s="1" r="A45" t="n">
        <v>3</v>
      </c>
      <c r="B45" t="s">
        <v>89</v>
      </c>
      <c r="C45" t="s"/>
      <c r="D45" t="s"/>
      <c r="E45" t="s"/>
      <c r="F45" t="s"/>
    </row>
    <row r="47" spans="1:60">
      <c s="1" r="B47" t="s">
        <v>94</v>
      </c>
      <c s="1" r="C47" t="s">
        <v>37</v>
      </c>
      <c s="1" r="D47" t="s">
        <v>38</v>
      </c>
      <c s="1" r="E47" t="s">
        <v>39</v>
      </c>
      <c s="1" r="F47" t="s">
        <v>40</v>
      </c>
    </row>
    <row r="48" spans="1:60">
      <c s="1" r="A48" t="n">
        <v>0</v>
      </c>
      <c r="B48" t="s">
        <v>95</v>
      </c>
      <c r="C48" t="s"/>
      <c r="D48" t="s"/>
      <c r="E48" t="n">
        <v>0.96</v>
      </c>
      <c r="F48" t="n">
        <v>1.01</v>
      </c>
    </row>
    <row r="49" spans="1:60">
      <c s="1" r="A49" t="n">
        <v>1</v>
      </c>
      <c r="B49" t="s">
        <v>96</v>
      </c>
      <c r="C49" t="s"/>
      <c r="D49" t="s"/>
      <c r="E49" t="n">
        <v>0.96</v>
      </c>
      <c r="F49" t="n">
        <v>1.01</v>
      </c>
    </row>
    <row r="50" spans="1:60">
      <c s="1" r="A50" t="n">
        <v>2</v>
      </c>
      <c r="B50" t="s">
        <v>97</v>
      </c>
      <c r="C50" t="s"/>
      <c r="D50" t="s"/>
      <c r="E50" t="n">
        <v>0.97</v>
      </c>
      <c r="F50" t="n">
        <v>1.02</v>
      </c>
    </row>
    <row r="51" spans="1:60">
      <c s="1" r="A51" t="n">
        <v>3</v>
      </c>
      <c r="B51" t="s">
        <v>98</v>
      </c>
      <c r="C51" t="s"/>
      <c r="D51" t="s"/>
      <c r="E51" t="n">
        <v>0.98</v>
      </c>
      <c r="F51" t="n">
        <v>1.03</v>
      </c>
    </row>
    <row r="52" spans="1:60">
      <c s="1" r="A52" t="n">
        <v>4</v>
      </c>
      <c r="B52" t="s">
        <v>99</v>
      </c>
      <c r="C52" t="s"/>
      <c r="D52" t="s"/>
      <c r="E52" t="n">
        <v>0.97</v>
      </c>
      <c r="F52" t="n">
        <v>1.02</v>
      </c>
    </row>
    <row r="54" spans="1:60">
      <c s="1" r="B54" t="s">
        <v>100</v>
      </c>
      <c s="1" r="C54" t="s">
        <v>37</v>
      </c>
      <c s="1" r="D54" t="s">
        <v>38</v>
      </c>
      <c s="1" r="E54" t="s">
        <v>39</v>
      </c>
      <c s="1" r="F54" t="s">
        <v>40</v>
      </c>
    </row>
    <row r="55" spans="1:60">
      <c s="1" r="A55" t="n">
        <v>0</v>
      </c>
      <c r="B55" t="s">
        <v>101</v>
      </c>
      <c r="C55" t="s"/>
      <c r="D55" t="s"/>
      <c r="E55" t="s"/>
      <c r="F55" t="s"/>
    </row>
    <row r="56" spans="1:60">
      <c s="1" r="A56" t="n">
        <v>1</v>
      </c>
      <c r="B56" t="s">
        <v>102</v>
      </c>
      <c r="C56" t="s"/>
      <c r="D56" t="s"/>
      <c r="E56" t="s"/>
      <c r="F56" t="s"/>
    </row>
    <row r="57" spans="1:60">
      <c s="1" r="A57" t="n">
        <v>2</v>
      </c>
      <c r="B57" t="s">
        <v>103</v>
      </c>
      <c r="C57" t="s"/>
      <c r="D57" t="s"/>
      <c r="E57" t="n">
        <v>1</v>
      </c>
      <c r="F57" t="s"/>
    </row>
    <row r="58" spans="1:60">
      <c s="1" r="A58" t="n">
        <v>3</v>
      </c>
      <c r="B58" t="s">
        <v>104</v>
      </c>
      <c r="C58" t="s"/>
      <c r="D58" t="s"/>
      <c r="E58" t="s"/>
      <c r="F58" t="s"/>
    </row>
    <row r="60" spans="1:60">
      <c s="1" r="B60" t="s">
        <v>105</v>
      </c>
      <c s="1" r="C60" t="s">
        <v>2442</v>
      </c>
      <c s="1" r="D60" t="s">
        <v>107</v>
      </c>
      <c s="1" r="E60" t="s">
        <v>108</v>
      </c>
      <c s="1" r="F60" t="s">
        <v>109</v>
      </c>
      <c r="I60">
        <f>IF(AND(K60&gt; J60, L60&gt; K60, M60&gt; L60, N60&gt; M60), "pos_trend", IF(AND(K60&lt; J60, L60&lt; K60, M60&lt; L60, N60&lt; M60), "neg_trend", "N/A"))</f>
        <v/>
      </c>
      <c r="J60">
        <f>IFERROR(IF(TRIM(C60)="-", "N/A", IF(RIGHT(C60,1)=")",IF(RIGHT(C60,2)="T)",-1000000000000*VALUE(MID(C60,2,LEN(C60)-3)),IF(RIGHT(C60,2)="M)",-1000000*VALUE(MID(C60,2,LEN(C60)-3)),IF(RIGHT(C60,2)="B)",-1000000000*VALUE(MID(C60,2,LEN(C60)-3)),IF(RIGHT(C60,2)="k)",-1000*VALUE(MID(C60,2,LEN(C60)-3)),VALUE(SUBSTITUTE(C60,",","")))))),IF(RIGHT(C60,1)="T",1000000000000*VALUE(LEFT(C60,LEN(C60)-1)),IF(RIGHT(C60,1)="M",1000000*VALUE(LEFT(C60,LEN(C60)-1)),IF(RIGHT(C60,1)="B",1000000000*VALUE(LEFT(C60,LEN(C60)-1)),IF(RIGHT(C60,1)="%",0.01*VALUE(LEFT(C60,LEN(C60)-1)),IF(RIGHT(C60,1)="k",1000*VALUE(LEFT(C60,LEN(C60)-1)),VALUE(SUBSTITUTE(C60,",",""))))))))),"N/A")</f>
        <v/>
      </c>
      <c r="K60">
        <f>IFERROR(IF(TRIM(D60)="-", "N/A", IF(RIGHT(D60,1)=")",IF(RIGHT(D60,2)="T)",-1000000000000*VALUE(MID(D60,2,LEN(D60)-3)),IF(RIGHT(D60,2)="M)",-1000000*VALUE(MID(D60,2,LEN(D60)-3)),IF(RIGHT(D60,2)="B)",-1000000000*VALUE(MID(D60,2,LEN(D60)-3)),IF(RIGHT(D60,2)="k)",-1000*VALUE(MID(D60,2,LEN(D60)-3)),VALUE(SUBSTITUTE(D60,",","")))))),IF(RIGHT(D60,1)="T",1000000000000*VALUE(LEFT(D60,LEN(D60)-1)),IF(RIGHT(D60,1)="M",1000000*VALUE(LEFT(D60,LEN(D60)-1)),IF(RIGHT(D60,1)="B",1000000000*VALUE(LEFT(D60,LEN(D60)-1)),IF(RIGHT(D60,1)="%",0.01*VALUE(LEFT(D60,LEN(D60)-1)),IF(RIGHT(D60,1)="k",1000*VALUE(LEFT(D60,LEN(D60)-1)),VALUE(SUBSTITUTE(D60,",",""))))))))),"N/A")</f>
        <v/>
      </c>
      <c r="L60">
        <f>IFERROR(IF(TRIM(E60)="-", "N/A", IF(RIGHT(E60,1)=")",IF(RIGHT(E60,2)="T)",-1000000000000*VALUE(MID(E60,2,LEN(E60)-3)),IF(RIGHT(E60,2)="M)",-1000000*VALUE(MID(E60,2,LEN(E60)-3)),IF(RIGHT(E60,2)="B)",-1000000000*VALUE(MID(E60,2,LEN(E60)-3)),IF(RIGHT(E60,2)="k)",-1000*VALUE(MID(E60,2,LEN(E60)-3)),VALUE(SUBSTITUTE(E60,",","")))))),IF(RIGHT(E60,1)="T",1000000000000*VALUE(LEFT(E60,LEN(E60)-1)),IF(RIGHT(E60,1)="M",1000000*VALUE(LEFT(E60,LEN(E60)-1)),IF(RIGHT(E60,1)="B",1000000000*VALUE(LEFT(E60,LEN(E60)-1)),IF(RIGHT(E60,1)="%",0.01*VALUE(LEFT(E60,LEN(E60)-1)),IF(RIGHT(E60,1)="k",1000*VALUE(LEFT(E60,LEN(E60)-1)),VALUE(SUBSTITUTE(E60,",",""))))))))),"N/A")</f>
        <v/>
      </c>
      <c r="M60">
        <f>IFERROR(IF(TRIM(F60)="-", "N/A", IF(RIGHT(F60,1)=")",IF(RIGHT(F60,2)="T)",-1000000000000*VALUE(MID(F60,2,LEN(F60)-3)),IF(RIGHT(F60,2)="M)",-1000000*VALUE(MID(F60,2,LEN(F60)-3)),IF(RIGHT(F60,2)="B)",-1000000000*VALUE(MID(F60,2,LEN(F60)-3)),IF(RIGHT(F60,2)="k)",-1000*VALUE(MID(F60,2,LEN(F60)-3)),VALUE(SUBSTITUTE(F60,",","")))))),IF(RIGHT(F60,1)="T",1000000000000*VALUE(LEFT(F60,LEN(F60)-1)),IF(RIGHT(F60,1)="M",1000000*VALUE(LEFT(F60,LEN(F60)-1)),IF(RIGHT(F60,1)="B",1000000000*VALUE(LEFT(F60,LEN(F60)-1)),IF(RIGHT(F60,1)="%",0.01*VALUE(LEFT(F60,LEN(F60)-1)),IF(RIGHT(F60,1)="k",1000*VALUE(LEFT(F60,LEN(F60)-1)),VALUE(SUBSTITUTE(F60,",",""))))))))),"N/A")</f>
        <v/>
      </c>
      <c r="N60">
        <f>IFERROR(IF(TRIM(G60)="-", "N/A", IF(RIGHT(G60,1)=")",IF(RIGHT(G60,2)="T)",-1000000000000*VALUE(MID(G60,2,LEN(G60)-3)),IF(RIGHT(G60,2)="M)",-1000000*VALUE(MID(G60,2,LEN(G60)-3)),IF(RIGHT(G60,2)="B)",-1000000000*VALUE(MID(G60,2,LEN(G60)-3)),IF(RIGHT(G60,2)="k)",-1000*VALUE(MID(G60,2,LEN(G60)-3)),VALUE(SUBSTITUTE(G60,",","")))))),IF(RIGHT(G60,1)="T",1000000000000*VALUE(LEFT(G60,LEN(G60)-1)),IF(RIGHT(G60,1)="M",1000000*VALUE(LEFT(G60,LEN(G60)-1)),IF(RIGHT(G60,1)="B",1000000000*VALUE(LEFT(G60,LEN(G60)-1)),IF(RIGHT(G60,1)="%",0.01*VALUE(LEFT(G60,LEN(G60)-1)),IF(RIGHT(G60,1)="k",1000*VALUE(LEFT(G60,LEN(G60)-1)),VALUE(SUBSTITUTE(G60,",",""))))))))),"N/A")</f>
        <v/>
      </c>
    </row>
    <row r="61" spans="1:60">
      <c s="1" r="A61" t="n">
        <v>0</v>
      </c>
      <c r="B61" t="s">
        <v>110</v>
      </c>
      <c r="C61" t="s"/>
      <c r="D61" t="s"/>
      <c r="E61" t="s"/>
      <c r="F61" t="n">
        <v>0.18</v>
      </c>
      <c r="I61">
        <f>IF(AND(K61&gt; J61, L61&gt; K61, M61&gt; L61, N61&gt; M61), "pos_trend", IF(AND(K61&lt; J61, L61&lt; K61, M61&lt; L61, N61&lt; M61), "neg_trend", "N/A"))</f>
        <v/>
      </c>
      <c r="J61">
        <f>IFERROR(IF(TRIM(C61)="-", "N/A", IF(RIGHT(C61,1)=")",IF(RIGHT(C61,2)="T)",-1000000000000*VALUE(MID(C61,2,LEN(C61)-3)),IF(RIGHT(C61,2)="M)",-1000000*VALUE(MID(C61,2,LEN(C61)-3)),IF(RIGHT(C61,2)="B)",-1000000000*VALUE(MID(C61,2,LEN(C61)-3)),IF(RIGHT(C61,2)="k)",-1000*VALUE(MID(C61,2,LEN(C61)-3)),VALUE(SUBSTITUTE(C61,",","")))))),IF(RIGHT(C61,1)="T",1000000000000*VALUE(LEFT(C61,LEN(C61)-1)),IF(RIGHT(C61,1)="M",1000000*VALUE(LEFT(C61,LEN(C61)-1)),IF(RIGHT(C61,1)="B",1000000000*VALUE(LEFT(C61,LEN(C61)-1)),IF(RIGHT(C61,1)="%",0.01*VALUE(LEFT(C61,LEN(C61)-1)),IF(RIGHT(C61,1)="k",1000*VALUE(LEFT(C61,LEN(C61)-1)),VALUE(SUBSTITUTE(C61,",",""))))))))),"N/A")</f>
        <v/>
      </c>
      <c r="K61">
        <f>IFERROR(IF(TRIM(D61)="-", "N/A", IF(RIGHT(D61,1)=")",IF(RIGHT(D61,2)="T)",-1000000000000*VALUE(MID(D61,2,LEN(D61)-3)),IF(RIGHT(D61,2)="M)",-1000000*VALUE(MID(D61,2,LEN(D61)-3)),IF(RIGHT(D61,2)="B)",-1000000000*VALUE(MID(D61,2,LEN(D61)-3)),IF(RIGHT(D61,2)="k)",-1000*VALUE(MID(D61,2,LEN(D61)-3)),VALUE(SUBSTITUTE(D61,",","")))))),IF(RIGHT(D61,1)="T",1000000000000*VALUE(LEFT(D61,LEN(D61)-1)),IF(RIGHT(D61,1)="M",1000000*VALUE(LEFT(D61,LEN(D61)-1)),IF(RIGHT(D61,1)="B",1000000000*VALUE(LEFT(D61,LEN(D61)-1)),IF(RIGHT(D61,1)="%",0.01*VALUE(LEFT(D61,LEN(D61)-1)),IF(RIGHT(D61,1)="k",1000*VALUE(LEFT(D61,LEN(D61)-1)),VALUE(SUBSTITUTE(D61,",",""))))))))),"N/A")</f>
        <v/>
      </c>
      <c r="L61">
        <f>IFERROR(IF(TRIM(E61)="-", "N/A", IF(RIGHT(E61,1)=")",IF(RIGHT(E61,2)="T)",-1000000000000*VALUE(MID(E61,2,LEN(E61)-3)),IF(RIGHT(E61,2)="M)",-1000000*VALUE(MID(E61,2,LEN(E61)-3)),IF(RIGHT(E61,2)="B)",-1000000000*VALUE(MID(E61,2,LEN(E61)-3)),IF(RIGHT(E61,2)="k)",-1000*VALUE(MID(E61,2,LEN(E61)-3)),VALUE(SUBSTITUTE(E61,",","")))))),IF(RIGHT(E61,1)="T",1000000000000*VALUE(LEFT(E61,LEN(E61)-1)),IF(RIGHT(E61,1)="M",1000000*VALUE(LEFT(E61,LEN(E61)-1)),IF(RIGHT(E61,1)="B",1000000000*VALUE(LEFT(E61,LEN(E61)-1)),IF(RIGHT(E61,1)="%",0.01*VALUE(LEFT(E61,LEN(E61)-1)),IF(RIGHT(E61,1)="k",1000*VALUE(LEFT(E61,LEN(E61)-1)),VALUE(SUBSTITUTE(E61,",",""))))))))),"N/A")</f>
        <v/>
      </c>
      <c r="M61">
        <f>IFERROR(IF(TRIM(F61)="-", "N/A", IF(RIGHT(F61,1)=")",IF(RIGHT(F61,2)="T)",-1000000000000*VALUE(MID(F61,2,LEN(F61)-3)),IF(RIGHT(F61,2)="M)",-1000000*VALUE(MID(F61,2,LEN(F61)-3)),IF(RIGHT(F61,2)="B)",-1000000000*VALUE(MID(F61,2,LEN(F61)-3)),IF(RIGHT(F61,2)="k)",-1000*VALUE(MID(F61,2,LEN(F61)-3)),VALUE(SUBSTITUTE(F61,",","")))))),IF(RIGHT(F61,1)="T",1000000000000*VALUE(LEFT(F61,LEN(F61)-1)),IF(RIGHT(F61,1)="M",1000000*VALUE(LEFT(F61,LEN(F61)-1)),IF(RIGHT(F61,1)="B",1000000000*VALUE(LEFT(F61,LEN(F61)-1)),IF(RIGHT(F61,1)="%",0.01*VALUE(LEFT(F61,LEN(F61)-1)),IF(RIGHT(F61,1)="k",1000*VALUE(LEFT(F61,LEN(F61)-1)),VALUE(SUBSTITUTE(F61,",",""))))))))),"N/A")</f>
        <v/>
      </c>
      <c r="N61">
        <f>IFERROR(IF(TRIM(G61)="-", "N/A", IF(RIGHT(G61,1)=")",IF(RIGHT(G61,2)="T)",-1000000000000*VALUE(MID(G61,2,LEN(G61)-3)),IF(RIGHT(G61,2)="M)",-1000000*VALUE(MID(G61,2,LEN(G61)-3)),IF(RIGHT(G61,2)="B)",-1000000000*VALUE(MID(G61,2,LEN(G61)-3)),IF(RIGHT(G61,2)="k)",-1000*VALUE(MID(G61,2,LEN(G61)-3)),VALUE(SUBSTITUTE(G61,",","")))))),IF(RIGHT(G61,1)="T",1000000000000*VALUE(LEFT(G61,LEN(G61)-1)),IF(RIGHT(G61,1)="M",1000000*VALUE(LEFT(G61,LEN(G61)-1)),IF(RIGHT(G61,1)="B",1000000000*VALUE(LEFT(G61,LEN(G61)-1)),IF(RIGHT(G61,1)="%",0.01*VALUE(LEFT(G61,LEN(G61)-1)),IF(RIGHT(G61,1)="k",1000*VALUE(LEFT(G61,LEN(G61)-1)),VALUE(SUBSTITUTE(G61,",",""))))))))),"N/A")</f>
        <v/>
      </c>
    </row>
    <row r="62" spans="1:60">
      <c s="1" r="A62" t="n">
        <v>1</v>
      </c>
      <c r="B62" t="s">
        <v>112</v>
      </c>
      <c r="C62" t="s"/>
      <c r="D62" t="s"/>
      <c r="E62" t="s"/>
      <c r="F62" t="n">
        <v>0.24</v>
      </c>
      <c r="I62">
        <f>IF(AND(K62&gt; J62, L62&gt; K62, M62&gt; L62, N62&gt; M62), "pos_trend", IF(AND(K62&lt; J62, L62&lt; K62, M62&lt; L62, N62&lt; M62), "neg_trend", "N/A"))</f>
        <v/>
      </c>
      <c r="J62">
        <f>IFERROR(IF(TRIM(C62)="-", "N/A", IF(RIGHT(C62,1)=")",IF(RIGHT(C62,2)="T)",-1000000000000*VALUE(MID(C62,2,LEN(C62)-3)),IF(RIGHT(C62,2)="M)",-1000000*VALUE(MID(C62,2,LEN(C62)-3)),IF(RIGHT(C62,2)="B)",-1000000000*VALUE(MID(C62,2,LEN(C62)-3)),IF(RIGHT(C62,2)="k)",-1000*VALUE(MID(C62,2,LEN(C62)-3)),VALUE(SUBSTITUTE(C62,",","")))))),IF(RIGHT(C62,1)="T",1000000000000*VALUE(LEFT(C62,LEN(C62)-1)),IF(RIGHT(C62,1)="M",1000000*VALUE(LEFT(C62,LEN(C62)-1)),IF(RIGHT(C62,1)="B",1000000000*VALUE(LEFT(C62,LEN(C62)-1)),IF(RIGHT(C62,1)="%",0.01*VALUE(LEFT(C62,LEN(C62)-1)),IF(RIGHT(C62,1)="k",1000*VALUE(LEFT(C62,LEN(C62)-1)),VALUE(SUBSTITUTE(C62,",",""))))))))),"N/A")</f>
        <v/>
      </c>
      <c r="K62">
        <f>IFERROR(IF(TRIM(D62)="-", "N/A", IF(RIGHT(D62,1)=")",IF(RIGHT(D62,2)="T)",-1000000000000*VALUE(MID(D62,2,LEN(D62)-3)),IF(RIGHT(D62,2)="M)",-1000000*VALUE(MID(D62,2,LEN(D62)-3)),IF(RIGHT(D62,2)="B)",-1000000000*VALUE(MID(D62,2,LEN(D62)-3)),IF(RIGHT(D62,2)="k)",-1000*VALUE(MID(D62,2,LEN(D62)-3)),VALUE(SUBSTITUTE(D62,",","")))))),IF(RIGHT(D62,1)="T",1000000000000*VALUE(LEFT(D62,LEN(D62)-1)),IF(RIGHT(D62,1)="M",1000000*VALUE(LEFT(D62,LEN(D62)-1)),IF(RIGHT(D62,1)="B",1000000000*VALUE(LEFT(D62,LEN(D62)-1)),IF(RIGHT(D62,1)="%",0.01*VALUE(LEFT(D62,LEN(D62)-1)),IF(RIGHT(D62,1)="k",1000*VALUE(LEFT(D62,LEN(D62)-1)),VALUE(SUBSTITUTE(D62,",",""))))))))),"N/A")</f>
        <v/>
      </c>
      <c r="L62">
        <f>IFERROR(IF(TRIM(E62)="-", "N/A", IF(RIGHT(E62,1)=")",IF(RIGHT(E62,2)="T)",-1000000000000*VALUE(MID(E62,2,LEN(E62)-3)),IF(RIGHT(E62,2)="M)",-1000000*VALUE(MID(E62,2,LEN(E62)-3)),IF(RIGHT(E62,2)="B)",-1000000000*VALUE(MID(E62,2,LEN(E62)-3)),IF(RIGHT(E62,2)="k)",-1000*VALUE(MID(E62,2,LEN(E62)-3)),VALUE(SUBSTITUTE(E62,",","")))))),IF(RIGHT(E62,1)="T",1000000000000*VALUE(LEFT(E62,LEN(E62)-1)),IF(RIGHT(E62,1)="M",1000000*VALUE(LEFT(E62,LEN(E62)-1)),IF(RIGHT(E62,1)="B",1000000000*VALUE(LEFT(E62,LEN(E62)-1)),IF(RIGHT(E62,1)="%",0.01*VALUE(LEFT(E62,LEN(E62)-1)),IF(RIGHT(E62,1)="k",1000*VALUE(LEFT(E62,LEN(E62)-1)),VALUE(SUBSTITUTE(E62,",",""))))))))),"N/A")</f>
        <v/>
      </c>
      <c r="M62">
        <f>IFERROR(IF(TRIM(F62)="-", "N/A", IF(RIGHT(F62,1)=")",IF(RIGHT(F62,2)="T)",-1000000000000*VALUE(MID(F62,2,LEN(F62)-3)),IF(RIGHT(F62,2)="M)",-1000000*VALUE(MID(F62,2,LEN(F62)-3)),IF(RIGHT(F62,2)="B)",-1000000000*VALUE(MID(F62,2,LEN(F62)-3)),IF(RIGHT(F62,2)="k)",-1000*VALUE(MID(F62,2,LEN(F62)-3)),VALUE(SUBSTITUTE(F62,",","")))))),IF(RIGHT(F62,1)="T",1000000000000*VALUE(LEFT(F62,LEN(F62)-1)),IF(RIGHT(F62,1)="M",1000000*VALUE(LEFT(F62,LEN(F62)-1)),IF(RIGHT(F62,1)="B",1000000000*VALUE(LEFT(F62,LEN(F62)-1)),IF(RIGHT(F62,1)="%",0.01*VALUE(LEFT(F62,LEN(F62)-1)),IF(RIGHT(F62,1)="k",1000*VALUE(LEFT(F62,LEN(F62)-1)),VALUE(SUBSTITUTE(F62,",",""))))))))),"N/A")</f>
        <v/>
      </c>
      <c r="N62">
        <f>IFERROR(IF(TRIM(G62)="-", "N/A", IF(RIGHT(G62,1)=")",IF(RIGHT(G62,2)="T)",-1000000000000*VALUE(MID(G62,2,LEN(G62)-3)),IF(RIGHT(G62,2)="M)",-1000000*VALUE(MID(G62,2,LEN(G62)-3)),IF(RIGHT(G62,2)="B)",-1000000000*VALUE(MID(G62,2,LEN(G62)-3)),IF(RIGHT(G62,2)="k)",-1000*VALUE(MID(G62,2,LEN(G62)-3)),VALUE(SUBSTITUTE(G62,",","")))))),IF(RIGHT(G62,1)="T",1000000000000*VALUE(LEFT(G62,LEN(G62)-1)),IF(RIGHT(G62,1)="M",1000000*VALUE(LEFT(G62,LEN(G62)-1)),IF(RIGHT(G62,1)="B",1000000000*VALUE(LEFT(G62,LEN(G62)-1)),IF(RIGHT(G62,1)="%",0.01*VALUE(LEFT(G62,LEN(G62)-1)),IF(RIGHT(G62,1)="k",1000*VALUE(LEFT(G62,LEN(G62)-1)),VALUE(SUBSTITUTE(G62,",",""))))))))),"N/A")</f>
        <v/>
      </c>
    </row>
    <row r="63" spans="1:60">
      <c s="1" r="A63" t="n">
        <v>2</v>
      </c>
      <c r="B63" t="s">
        <v>114</v>
      </c>
      <c r="C63" t="s">
        <v>1035</v>
      </c>
      <c r="D63" t="s"/>
      <c r="E63" t="s"/>
      <c r="F63" t="n">
        <v>0.08</v>
      </c>
      <c r="I63">
        <f>IF(AND(K63&gt; J63, L63&gt; K63, M63&gt; L63, N63&gt; M63), "pos_trend", IF(AND(K63&lt; J63, L63&lt; K63, M63&lt; L63, N63&lt; M63), "neg_trend", "N/A"))</f>
        <v/>
      </c>
      <c r="J63">
        <f>IFERROR(IF(TRIM(C63)="-", "N/A", IF(RIGHT(C63,1)=")",IF(RIGHT(C63,2)="T)",-1000000000000*VALUE(MID(C63,2,LEN(C63)-3)),IF(RIGHT(C63,2)="M)",-1000000*VALUE(MID(C63,2,LEN(C63)-3)),IF(RIGHT(C63,2)="B)",-1000000000*VALUE(MID(C63,2,LEN(C63)-3)),IF(RIGHT(C63,2)="k)",-1000*VALUE(MID(C63,2,LEN(C63)-3)),VALUE(SUBSTITUTE(C63,",","")))))),IF(RIGHT(C63,1)="T",1000000000000*VALUE(LEFT(C63,LEN(C63)-1)),IF(RIGHT(C63,1)="M",1000000*VALUE(LEFT(C63,LEN(C63)-1)),IF(RIGHT(C63,1)="B",1000000000*VALUE(LEFT(C63,LEN(C63)-1)),IF(RIGHT(C63,1)="%",0.01*VALUE(LEFT(C63,LEN(C63)-1)),IF(RIGHT(C63,1)="k",1000*VALUE(LEFT(C63,LEN(C63)-1)),VALUE(SUBSTITUTE(C63,",",""))))))))),"N/A")</f>
        <v/>
      </c>
      <c r="K63">
        <f>IFERROR(IF(TRIM(D63)="-", "N/A", IF(RIGHT(D63,1)=")",IF(RIGHT(D63,2)="T)",-1000000000000*VALUE(MID(D63,2,LEN(D63)-3)),IF(RIGHT(D63,2)="M)",-1000000*VALUE(MID(D63,2,LEN(D63)-3)),IF(RIGHT(D63,2)="B)",-1000000000*VALUE(MID(D63,2,LEN(D63)-3)),IF(RIGHT(D63,2)="k)",-1000*VALUE(MID(D63,2,LEN(D63)-3)),VALUE(SUBSTITUTE(D63,",","")))))),IF(RIGHT(D63,1)="T",1000000000000*VALUE(LEFT(D63,LEN(D63)-1)),IF(RIGHT(D63,1)="M",1000000*VALUE(LEFT(D63,LEN(D63)-1)),IF(RIGHT(D63,1)="B",1000000000*VALUE(LEFT(D63,LEN(D63)-1)),IF(RIGHT(D63,1)="%",0.01*VALUE(LEFT(D63,LEN(D63)-1)),IF(RIGHT(D63,1)="k",1000*VALUE(LEFT(D63,LEN(D63)-1)),VALUE(SUBSTITUTE(D63,",",""))))))))),"N/A")</f>
        <v/>
      </c>
      <c r="L63">
        <f>IFERROR(IF(TRIM(E63)="-", "N/A", IF(RIGHT(E63,1)=")",IF(RIGHT(E63,2)="T)",-1000000000000*VALUE(MID(E63,2,LEN(E63)-3)),IF(RIGHT(E63,2)="M)",-1000000*VALUE(MID(E63,2,LEN(E63)-3)),IF(RIGHT(E63,2)="B)",-1000000000*VALUE(MID(E63,2,LEN(E63)-3)),IF(RIGHT(E63,2)="k)",-1000*VALUE(MID(E63,2,LEN(E63)-3)),VALUE(SUBSTITUTE(E63,",","")))))),IF(RIGHT(E63,1)="T",1000000000000*VALUE(LEFT(E63,LEN(E63)-1)),IF(RIGHT(E63,1)="M",1000000*VALUE(LEFT(E63,LEN(E63)-1)),IF(RIGHT(E63,1)="B",1000000000*VALUE(LEFT(E63,LEN(E63)-1)),IF(RIGHT(E63,1)="%",0.01*VALUE(LEFT(E63,LEN(E63)-1)),IF(RIGHT(E63,1)="k",1000*VALUE(LEFT(E63,LEN(E63)-1)),VALUE(SUBSTITUTE(E63,",",""))))))))),"N/A")</f>
        <v/>
      </c>
      <c r="M63">
        <f>IFERROR(IF(TRIM(F63)="-", "N/A", IF(RIGHT(F63,1)=")",IF(RIGHT(F63,2)="T)",-1000000000000*VALUE(MID(F63,2,LEN(F63)-3)),IF(RIGHT(F63,2)="M)",-1000000*VALUE(MID(F63,2,LEN(F63)-3)),IF(RIGHT(F63,2)="B)",-1000000000*VALUE(MID(F63,2,LEN(F63)-3)),IF(RIGHT(F63,2)="k)",-1000*VALUE(MID(F63,2,LEN(F63)-3)),VALUE(SUBSTITUTE(F63,",","")))))),IF(RIGHT(F63,1)="T",1000000000000*VALUE(LEFT(F63,LEN(F63)-1)),IF(RIGHT(F63,1)="M",1000000*VALUE(LEFT(F63,LEN(F63)-1)),IF(RIGHT(F63,1)="B",1000000000*VALUE(LEFT(F63,LEN(F63)-1)),IF(RIGHT(F63,1)="%",0.01*VALUE(LEFT(F63,LEN(F63)-1)),IF(RIGHT(F63,1)="k",1000*VALUE(LEFT(F63,LEN(F63)-1)),VALUE(SUBSTITUTE(F63,",",""))))))))),"N/A")</f>
        <v/>
      </c>
      <c r="N63">
        <f>IFERROR(IF(TRIM(G63)="-", "N/A", IF(RIGHT(G63,1)=")",IF(RIGHT(G63,2)="T)",-1000000000000*VALUE(MID(G63,2,LEN(G63)-3)),IF(RIGHT(G63,2)="M)",-1000000*VALUE(MID(G63,2,LEN(G63)-3)),IF(RIGHT(G63,2)="B)",-1000000000*VALUE(MID(G63,2,LEN(G63)-3)),IF(RIGHT(G63,2)="k)",-1000*VALUE(MID(G63,2,LEN(G63)-3)),VALUE(SUBSTITUTE(G63,",","")))))),IF(RIGHT(G63,1)="T",1000000000000*VALUE(LEFT(G63,LEN(G63)-1)),IF(RIGHT(G63,1)="M",1000000*VALUE(LEFT(G63,LEN(G63)-1)),IF(RIGHT(G63,1)="B",1000000000*VALUE(LEFT(G63,LEN(G63)-1)),IF(RIGHT(G63,1)="%",0.01*VALUE(LEFT(G63,LEN(G63)-1)),IF(RIGHT(G63,1)="k",1000*VALUE(LEFT(G63,LEN(G63)-1)),VALUE(SUBSTITUTE(G63,",",""))))))))),"N/A")</f>
        <v/>
      </c>
    </row>
    <row r="64" spans="1:60">
      <c s="1" r="A64" t="n">
        <v>3</v>
      </c>
      <c r="B64" t="s">
        <v>116</v>
      </c>
      <c r="C64" t="s">
        <v>1022</v>
      </c>
      <c r="D64" t="s"/>
      <c r="E64" t="s"/>
      <c r="F64" t="n">
        <v>0.12</v>
      </c>
      <c r="I64">
        <f>IF(AND(K64&gt; J64, L64&gt; K64, M64&gt; L64, N64&gt; M64), "pos_trend", IF(AND(K64&lt; J64, L64&lt; K64, M64&lt; L64, N64&lt; M64), "neg_trend", "N/A"))</f>
        <v/>
      </c>
      <c r="J64">
        <f>IFERROR(IF(TRIM(C64)="-", "N/A", IF(RIGHT(C64,1)=")",IF(RIGHT(C64,2)="T)",-1000000000000*VALUE(MID(C64,2,LEN(C64)-3)),IF(RIGHT(C64,2)="M)",-1000000*VALUE(MID(C64,2,LEN(C64)-3)),IF(RIGHT(C64,2)="B)",-1000000000*VALUE(MID(C64,2,LEN(C64)-3)),IF(RIGHT(C64,2)="k)",-1000*VALUE(MID(C64,2,LEN(C64)-3)),VALUE(SUBSTITUTE(C64,",","")))))),IF(RIGHT(C64,1)="T",1000000000000*VALUE(LEFT(C64,LEN(C64)-1)),IF(RIGHT(C64,1)="M",1000000*VALUE(LEFT(C64,LEN(C64)-1)),IF(RIGHT(C64,1)="B",1000000000*VALUE(LEFT(C64,LEN(C64)-1)),IF(RIGHT(C64,1)="%",0.01*VALUE(LEFT(C64,LEN(C64)-1)),IF(RIGHT(C64,1)="k",1000*VALUE(LEFT(C64,LEN(C64)-1)),VALUE(SUBSTITUTE(C64,",",""))))))))),"N/A")</f>
        <v/>
      </c>
      <c r="K64">
        <f>IFERROR(IF(TRIM(D64)="-", "N/A", IF(RIGHT(D64,1)=")",IF(RIGHT(D64,2)="T)",-1000000000000*VALUE(MID(D64,2,LEN(D64)-3)),IF(RIGHT(D64,2)="M)",-1000000*VALUE(MID(D64,2,LEN(D64)-3)),IF(RIGHT(D64,2)="B)",-1000000000*VALUE(MID(D64,2,LEN(D64)-3)),IF(RIGHT(D64,2)="k)",-1000*VALUE(MID(D64,2,LEN(D64)-3)),VALUE(SUBSTITUTE(D64,",","")))))),IF(RIGHT(D64,1)="T",1000000000000*VALUE(LEFT(D64,LEN(D64)-1)),IF(RIGHT(D64,1)="M",1000000*VALUE(LEFT(D64,LEN(D64)-1)),IF(RIGHT(D64,1)="B",1000000000*VALUE(LEFT(D64,LEN(D64)-1)),IF(RIGHT(D64,1)="%",0.01*VALUE(LEFT(D64,LEN(D64)-1)),IF(RIGHT(D64,1)="k",1000*VALUE(LEFT(D64,LEN(D64)-1)),VALUE(SUBSTITUTE(D64,",",""))))))))),"N/A")</f>
        <v/>
      </c>
      <c r="L64">
        <f>IFERROR(IF(TRIM(E64)="-", "N/A", IF(RIGHT(E64,1)=")",IF(RIGHT(E64,2)="T)",-1000000000000*VALUE(MID(E64,2,LEN(E64)-3)),IF(RIGHT(E64,2)="M)",-1000000*VALUE(MID(E64,2,LEN(E64)-3)),IF(RIGHT(E64,2)="B)",-1000000000*VALUE(MID(E64,2,LEN(E64)-3)),IF(RIGHT(E64,2)="k)",-1000*VALUE(MID(E64,2,LEN(E64)-3)),VALUE(SUBSTITUTE(E64,",","")))))),IF(RIGHT(E64,1)="T",1000000000000*VALUE(LEFT(E64,LEN(E64)-1)),IF(RIGHT(E64,1)="M",1000000*VALUE(LEFT(E64,LEN(E64)-1)),IF(RIGHT(E64,1)="B",1000000000*VALUE(LEFT(E64,LEN(E64)-1)),IF(RIGHT(E64,1)="%",0.01*VALUE(LEFT(E64,LEN(E64)-1)),IF(RIGHT(E64,1)="k",1000*VALUE(LEFT(E64,LEN(E64)-1)),VALUE(SUBSTITUTE(E64,",",""))))))))),"N/A")</f>
        <v/>
      </c>
      <c r="M64">
        <f>IFERROR(IF(TRIM(F64)="-", "N/A", IF(RIGHT(F64,1)=")",IF(RIGHT(F64,2)="T)",-1000000000000*VALUE(MID(F64,2,LEN(F64)-3)),IF(RIGHT(F64,2)="M)",-1000000*VALUE(MID(F64,2,LEN(F64)-3)),IF(RIGHT(F64,2)="B)",-1000000000*VALUE(MID(F64,2,LEN(F64)-3)),IF(RIGHT(F64,2)="k)",-1000*VALUE(MID(F64,2,LEN(F64)-3)),VALUE(SUBSTITUTE(F64,",","")))))),IF(RIGHT(F64,1)="T",1000000000000*VALUE(LEFT(F64,LEN(F64)-1)),IF(RIGHT(F64,1)="M",1000000*VALUE(LEFT(F64,LEN(F64)-1)),IF(RIGHT(F64,1)="B",1000000000*VALUE(LEFT(F64,LEN(F64)-1)),IF(RIGHT(F64,1)="%",0.01*VALUE(LEFT(F64,LEN(F64)-1)),IF(RIGHT(F64,1)="k",1000*VALUE(LEFT(F64,LEN(F64)-1)),VALUE(SUBSTITUTE(F64,",",""))))))))),"N/A")</f>
        <v/>
      </c>
      <c r="N64">
        <f>IFERROR(IF(TRIM(G64)="-", "N/A", IF(RIGHT(G64,1)=")",IF(RIGHT(G64,2)="T)",-1000000000000*VALUE(MID(G64,2,LEN(G64)-3)),IF(RIGHT(G64,2)="M)",-1000000*VALUE(MID(G64,2,LEN(G64)-3)),IF(RIGHT(G64,2)="B)",-1000000000*VALUE(MID(G64,2,LEN(G64)-3)),IF(RIGHT(G64,2)="k)",-1000*VALUE(MID(G64,2,LEN(G64)-3)),VALUE(SUBSTITUTE(G64,",","")))))),IF(RIGHT(G64,1)="T",1000000000000*VALUE(LEFT(G64,LEN(G64)-1)),IF(RIGHT(G64,1)="M",1000000*VALUE(LEFT(G64,LEN(G64)-1)),IF(RIGHT(G64,1)="B",1000000000*VALUE(LEFT(G64,LEN(G64)-1)),IF(RIGHT(G64,1)="%",0.01*VALUE(LEFT(G64,LEN(G64)-1)),IF(RIGHT(G64,1)="k",1000*VALUE(LEFT(G64,LEN(G64)-1)),VALUE(SUBSTITUTE(G64,",",""))))))))),"N/A")</f>
        <v/>
      </c>
    </row>
    <row r="65" spans="1:60">
      <c s="1" r="A65" t="n">
        <v>4</v>
      </c>
      <c r="B65" t="s">
        <v>118</v>
      </c>
      <c r="C65" t="s">
        <v>2443</v>
      </c>
      <c r="D65" t="s"/>
      <c r="E65" t="s"/>
      <c r="F65" t="n">
        <v>0.1</v>
      </c>
      <c r="I65">
        <f>IF(AND(K65&gt; J65, L65&gt; K65, M65&gt; L65, N65&gt; M65), "pos_trend", IF(AND(K65&lt; J65, L65&lt; K65, M65&lt; L65, N65&lt; M65), "neg_trend", "N/A"))</f>
        <v/>
      </c>
      <c r="J65">
        <f>IFERROR(IF(TRIM(C65)="-", "N/A", IF(RIGHT(C65,1)=")",IF(RIGHT(C65,2)="T)",-1000000000000*VALUE(MID(C65,2,LEN(C65)-3)),IF(RIGHT(C65,2)="M)",-1000000*VALUE(MID(C65,2,LEN(C65)-3)),IF(RIGHT(C65,2)="B)",-1000000000*VALUE(MID(C65,2,LEN(C65)-3)),IF(RIGHT(C65,2)="k)",-1000*VALUE(MID(C65,2,LEN(C65)-3)),VALUE(SUBSTITUTE(C65,",","")))))),IF(RIGHT(C65,1)="T",1000000000000*VALUE(LEFT(C65,LEN(C65)-1)),IF(RIGHT(C65,1)="M",1000000*VALUE(LEFT(C65,LEN(C65)-1)),IF(RIGHT(C65,1)="B",1000000000*VALUE(LEFT(C65,LEN(C65)-1)),IF(RIGHT(C65,1)="%",0.01*VALUE(LEFT(C65,LEN(C65)-1)),IF(RIGHT(C65,1)="k",1000*VALUE(LEFT(C65,LEN(C65)-1)),VALUE(SUBSTITUTE(C65,",",""))))))))),"N/A")</f>
        <v/>
      </c>
      <c r="K65">
        <f>IFERROR(IF(TRIM(D65)="-", "N/A", IF(RIGHT(D65,1)=")",IF(RIGHT(D65,2)="T)",-1000000000000*VALUE(MID(D65,2,LEN(D65)-3)),IF(RIGHT(D65,2)="M)",-1000000*VALUE(MID(D65,2,LEN(D65)-3)),IF(RIGHT(D65,2)="B)",-1000000000*VALUE(MID(D65,2,LEN(D65)-3)),IF(RIGHT(D65,2)="k)",-1000*VALUE(MID(D65,2,LEN(D65)-3)),VALUE(SUBSTITUTE(D65,",","")))))),IF(RIGHT(D65,1)="T",1000000000000*VALUE(LEFT(D65,LEN(D65)-1)),IF(RIGHT(D65,1)="M",1000000*VALUE(LEFT(D65,LEN(D65)-1)),IF(RIGHT(D65,1)="B",1000000000*VALUE(LEFT(D65,LEN(D65)-1)),IF(RIGHT(D65,1)="%",0.01*VALUE(LEFT(D65,LEN(D65)-1)),IF(RIGHT(D65,1)="k",1000*VALUE(LEFT(D65,LEN(D65)-1)),VALUE(SUBSTITUTE(D65,",",""))))))))),"N/A")</f>
        <v/>
      </c>
      <c r="L65">
        <f>IFERROR(IF(TRIM(E65)="-", "N/A", IF(RIGHT(E65,1)=")",IF(RIGHT(E65,2)="T)",-1000000000000*VALUE(MID(E65,2,LEN(E65)-3)),IF(RIGHT(E65,2)="M)",-1000000*VALUE(MID(E65,2,LEN(E65)-3)),IF(RIGHT(E65,2)="B)",-1000000000*VALUE(MID(E65,2,LEN(E65)-3)),IF(RIGHT(E65,2)="k)",-1000*VALUE(MID(E65,2,LEN(E65)-3)),VALUE(SUBSTITUTE(E65,",","")))))),IF(RIGHT(E65,1)="T",1000000000000*VALUE(LEFT(E65,LEN(E65)-1)),IF(RIGHT(E65,1)="M",1000000*VALUE(LEFT(E65,LEN(E65)-1)),IF(RIGHT(E65,1)="B",1000000000*VALUE(LEFT(E65,LEN(E65)-1)),IF(RIGHT(E65,1)="%",0.01*VALUE(LEFT(E65,LEN(E65)-1)),IF(RIGHT(E65,1)="k",1000*VALUE(LEFT(E65,LEN(E65)-1)),VALUE(SUBSTITUTE(E65,",",""))))))))),"N/A")</f>
        <v/>
      </c>
      <c r="M65">
        <f>IFERROR(IF(TRIM(F65)="-", "N/A", IF(RIGHT(F65,1)=")",IF(RIGHT(F65,2)="T)",-1000000000000*VALUE(MID(F65,2,LEN(F65)-3)),IF(RIGHT(F65,2)="M)",-1000000*VALUE(MID(F65,2,LEN(F65)-3)),IF(RIGHT(F65,2)="B)",-1000000000*VALUE(MID(F65,2,LEN(F65)-3)),IF(RIGHT(F65,2)="k)",-1000*VALUE(MID(F65,2,LEN(F65)-3)),VALUE(SUBSTITUTE(F65,",","")))))),IF(RIGHT(F65,1)="T",1000000000000*VALUE(LEFT(F65,LEN(F65)-1)),IF(RIGHT(F65,1)="M",1000000*VALUE(LEFT(F65,LEN(F65)-1)),IF(RIGHT(F65,1)="B",1000000000*VALUE(LEFT(F65,LEN(F65)-1)),IF(RIGHT(F65,1)="%",0.01*VALUE(LEFT(F65,LEN(F65)-1)),IF(RIGHT(F65,1)="k",1000*VALUE(LEFT(F65,LEN(F65)-1)),VALUE(SUBSTITUTE(F65,",",""))))))))),"N/A")</f>
        <v/>
      </c>
      <c r="N65">
        <f>IFERROR(IF(TRIM(G65)="-", "N/A", IF(RIGHT(G65,1)=")",IF(RIGHT(G65,2)="T)",-1000000000000*VALUE(MID(G65,2,LEN(G65)-3)),IF(RIGHT(G65,2)="M)",-1000000*VALUE(MID(G65,2,LEN(G65)-3)),IF(RIGHT(G65,2)="B)",-1000000000*VALUE(MID(G65,2,LEN(G65)-3)),IF(RIGHT(G65,2)="k)",-1000*VALUE(MID(G65,2,LEN(G65)-3)),VALUE(SUBSTITUTE(G65,",","")))))),IF(RIGHT(G65,1)="T",1000000000000*VALUE(LEFT(G65,LEN(G65)-1)),IF(RIGHT(G65,1)="M",1000000*VALUE(LEFT(G65,LEN(G65)-1)),IF(RIGHT(G65,1)="B",1000000000*VALUE(LEFT(G65,LEN(G65)-1)),IF(RIGHT(G65,1)="%",0.01*VALUE(LEFT(G65,LEN(G65)-1)),IF(RIGHT(G65,1)="k",1000*VALUE(LEFT(G65,LEN(G65)-1)),VALUE(SUBSTITUTE(G65,",",""))))))))),"N/A")</f>
        <v/>
      </c>
    </row>
    <row r="66" spans="1:60">
      <c s="1" r="A66" t="n">
        <v>5</v>
      </c>
      <c r="B66" t="s">
        <v>120</v>
      </c>
      <c r="C66" t="s">
        <v>2444</v>
      </c>
      <c r="D66" t="s"/>
      <c r="E66" t="s"/>
      <c r="F66" t="s"/>
      <c r="I66">
        <f>IF(AND(K66&gt; J66, L66&gt; K66, M66&gt; L66, N66&gt; M66), "pos_trend", IF(AND(K66&lt; J66, L66&lt; K66, M66&lt; L66, N66&lt; M66), "neg_trend", "N/A"))</f>
        <v/>
      </c>
      <c r="J66">
        <f>IFERROR(IF(TRIM(C66)="-", "N/A", IF(RIGHT(C66,1)=")",IF(RIGHT(C66,2)="T)",-1000000000000*VALUE(MID(C66,2,LEN(C66)-3)),IF(RIGHT(C66,2)="M)",-1000000*VALUE(MID(C66,2,LEN(C66)-3)),IF(RIGHT(C66,2)="B)",-1000000000*VALUE(MID(C66,2,LEN(C66)-3)),IF(RIGHT(C66,2)="k)",-1000*VALUE(MID(C66,2,LEN(C66)-3)),VALUE(SUBSTITUTE(C66,",","")))))),IF(RIGHT(C66,1)="T",1000000000000*VALUE(LEFT(C66,LEN(C66)-1)),IF(RIGHT(C66,1)="M",1000000*VALUE(LEFT(C66,LEN(C66)-1)),IF(RIGHT(C66,1)="B",1000000000*VALUE(LEFT(C66,LEN(C66)-1)),IF(RIGHT(C66,1)="%",0.01*VALUE(LEFT(C66,LEN(C66)-1)),IF(RIGHT(C66,1)="k",1000*VALUE(LEFT(C66,LEN(C66)-1)),VALUE(SUBSTITUTE(C66,",",""))))))))),"N/A")</f>
        <v/>
      </c>
      <c r="K66">
        <f>IFERROR(IF(TRIM(D66)="-", "N/A", IF(RIGHT(D66,1)=")",IF(RIGHT(D66,2)="T)",-1000000000000*VALUE(MID(D66,2,LEN(D66)-3)),IF(RIGHT(D66,2)="M)",-1000000*VALUE(MID(D66,2,LEN(D66)-3)),IF(RIGHT(D66,2)="B)",-1000000000*VALUE(MID(D66,2,LEN(D66)-3)),IF(RIGHT(D66,2)="k)",-1000*VALUE(MID(D66,2,LEN(D66)-3)),VALUE(SUBSTITUTE(D66,",","")))))),IF(RIGHT(D66,1)="T",1000000000000*VALUE(LEFT(D66,LEN(D66)-1)),IF(RIGHT(D66,1)="M",1000000*VALUE(LEFT(D66,LEN(D66)-1)),IF(RIGHT(D66,1)="B",1000000000*VALUE(LEFT(D66,LEN(D66)-1)),IF(RIGHT(D66,1)="%",0.01*VALUE(LEFT(D66,LEN(D66)-1)),IF(RIGHT(D66,1)="k",1000*VALUE(LEFT(D66,LEN(D66)-1)),VALUE(SUBSTITUTE(D66,",",""))))))))),"N/A")</f>
        <v/>
      </c>
      <c r="L66">
        <f>IFERROR(IF(TRIM(E66)="-", "N/A", IF(RIGHT(E66,1)=")",IF(RIGHT(E66,2)="T)",-1000000000000*VALUE(MID(E66,2,LEN(E66)-3)),IF(RIGHT(E66,2)="M)",-1000000*VALUE(MID(E66,2,LEN(E66)-3)),IF(RIGHT(E66,2)="B)",-1000000000*VALUE(MID(E66,2,LEN(E66)-3)),IF(RIGHT(E66,2)="k)",-1000*VALUE(MID(E66,2,LEN(E66)-3)),VALUE(SUBSTITUTE(E66,",","")))))),IF(RIGHT(E66,1)="T",1000000000000*VALUE(LEFT(E66,LEN(E66)-1)),IF(RIGHT(E66,1)="M",1000000*VALUE(LEFT(E66,LEN(E66)-1)),IF(RIGHT(E66,1)="B",1000000000*VALUE(LEFT(E66,LEN(E66)-1)),IF(RIGHT(E66,1)="%",0.01*VALUE(LEFT(E66,LEN(E66)-1)),IF(RIGHT(E66,1)="k",1000*VALUE(LEFT(E66,LEN(E66)-1)),VALUE(SUBSTITUTE(E66,",",""))))))))),"N/A")</f>
        <v/>
      </c>
      <c r="M66">
        <f>IFERROR(IF(TRIM(F66)="-", "N/A", IF(RIGHT(F66,1)=")",IF(RIGHT(F66,2)="T)",-1000000000000*VALUE(MID(F66,2,LEN(F66)-3)),IF(RIGHT(F66,2)="M)",-1000000*VALUE(MID(F66,2,LEN(F66)-3)),IF(RIGHT(F66,2)="B)",-1000000000*VALUE(MID(F66,2,LEN(F66)-3)),IF(RIGHT(F66,2)="k)",-1000*VALUE(MID(F66,2,LEN(F66)-3)),VALUE(SUBSTITUTE(F66,",","")))))),IF(RIGHT(F66,1)="T",1000000000000*VALUE(LEFT(F66,LEN(F66)-1)),IF(RIGHT(F66,1)="M",1000000*VALUE(LEFT(F66,LEN(F66)-1)),IF(RIGHT(F66,1)="B",1000000000*VALUE(LEFT(F66,LEN(F66)-1)),IF(RIGHT(F66,1)="%",0.01*VALUE(LEFT(F66,LEN(F66)-1)),IF(RIGHT(F66,1)="k",1000*VALUE(LEFT(F66,LEN(F66)-1)),VALUE(SUBSTITUTE(F66,",",""))))))))),"N/A")</f>
        <v/>
      </c>
      <c r="N66">
        <f>IFERROR(IF(TRIM(G66)="-", "N/A", IF(RIGHT(G66,1)=")",IF(RIGHT(G66,2)="T)",-1000000000000*VALUE(MID(G66,2,LEN(G66)-3)),IF(RIGHT(G66,2)="M)",-1000000*VALUE(MID(G66,2,LEN(G66)-3)),IF(RIGHT(G66,2)="B)",-1000000000*VALUE(MID(G66,2,LEN(G66)-3)),IF(RIGHT(G66,2)="k)",-1000*VALUE(MID(G66,2,LEN(G66)-3)),VALUE(SUBSTITUTE(G66,",","")))))),IF(RIGHT(G66,1)="T",1000000000000*VALUE(LEFT(G66,LEN(G66)-1)),IF(RIGHT(G66,1)="M",1000000*VALUE(LEFT(G66,LEN(G66)-1)),IF(RIGHT(G66,1)="B",1000000000*VALUE(LEFT(G66,LEN(G66)-1)),IF(RIGHT(G66,1)="%",0.01*VALUE(LEFT(G66,LEN(G66)-1)),IF(RIGHT(G66,1)="k",1000*VALUE(LEFT(G66,LEN(G66)-1)),VALUE(SUBSTITUTE(G66,",",""))))))))),"N/A")</f>
        <v/>
      </c>
    </row>
    <row r="67" spans="1:60">
      <c r="D67" t="s">
        <v>122</v>
      </c>
      <c r="E67">
        <f>C1</f>
        <v/>
      </c>
      <c r="I67">
        <f>IF(AND(K67&gt; J67, L67&gt; K67, M67&gt; L67, N67&gt; M67), "pos_trend", IF(AND(K67&lt; J67, L67&lt; K67, M67&lt; L67, N67&lt; M67), "neg_trend", "N/A"))</f>
        <v/>
      </c>
      <c r="J67">
        <f>IFERROR(IF(TRIM(C67)="-", "N/A", IF(RIGHT(C67,1)=")",IF(RIGHT(C67,2)="T)",-1000000000000*VALUE(MID(C67,2,LEN(C67)-3)),IF(RIGHT(C67,2)="M)",-1000000*VALUE(MID(C67,2,LEN(C67)-3)),IF(RIGHT(C67,2)="B)",-1000000000*VALUE(MID(C67,2,LEN(C67)-3)),IF(RIGHT(C67,2)="k)",-1000*VALUE(MID(C67,2,LEN(C67)-3)),VALUE(SUBSTITUTE(C67,",","")))))),IF(RIGHT(C67,1)="T",1000000000000*VALUE(LEFT(C67,LEN(C67)-1)),IF(RIGHT(C67,1)="M",1000000*VALUE(LEFT(C67,LEN(C67)-1)),IF(RIGHT(C67,1)="B",1000000000*VALUE(LEFT(C67,LEN(C67)-1)),IF(RIGHT(C67,1)="%",0.01*VALUE(LEFT(C67,LEN(C67)-1)),IF(RIGHT(C67,1)="k",1000*VALUE(LEFT(C67,LEN(C67)-1)),VALUE(SUBSTITUTE(C67,",",""))))))))),"N/A")</f>
        <v/>
      </c>
      <c r="K67">
        <f>IFERROR(IF(TRIM(D67)="-", "N/A", IF(RIGHT(D67,1)=")",IF(RIGHT(D67,2)="T)",-1000000000000*VALUE(MID(D67,2,LEN(D67)-3)),IF(RIGHT(D67,2)="M)",-1000000*VALUE(MID(D67,2,LEN(D67)-3)),IF(RIGHT(D67,2)="B)",-1000000000*VALUE(MID(D67,2,LEN(D67)-3)),IF(RIGHT(D67,2)="k)",-1000*VALUE(MID(D67,2,LEN(D67)-3)),VALUE(SUBSTITUTE(D67,",","")))))),IF(RIGHT(D67,1)="T",1000000000000*VALUE(LEFT(D67,LEN(D67)-1)),IF(RIGHT(D67,1)="M",1000000*VALUE(LEFT(D67,LEN(D67)-1)),IF(RIGHT(D67,1)="B",1000000000*VALUE(LEFT(D67,LEN(D67)-1)),IF(RIGHT(D67,1)="%",0.01*VALUE(LEFT(D67,LEN(D67)-1)),IF(RIGHT(D67,1)="k",1000*VALUE(LEFT(D67,LEN(D67)-1)),VALUE(SUBSTITUTE(D67,",",""))))))))),"N/A")</f>
        <v/>
      </c>
      <c r="L67">
        <f>IFERROR(IF(TRIM(E67)="-", "N/A", IF(RIGHT(E67,1)=")",IF(RIGHT(E67,2)="T)",-1000000000000*VALUE(MID(E67,2,LEN(E67)-3)),IF(RIGHT(E67,2)="M)",-1000000*VALUE(MID(E67,2,LEN(E67)-3)),IF(RIGHT(E67,2)="B)",-1000000000*VALUE(MID(E67,2,LEN(E67)-3)),IF(RIGHT(E67,2)="k)",-1000*VALUE(MID(E67,2,LEN(E67)-3)),VALUE(SUBSTITUTE(E67,",","")))))),IF(RIGHT(E67,1)="T",1000000000000*VALUE(LEFT(E67,LEN(E67)-1)),IF(RIGHT(E67,1)="M",1000000*VALUE(LEFT(E67,LEN(E67)-1)),IF(RIGHT(E67,1)="B",1000000000*VALUE(LEFT(E67,LEN(E67)-1)),IF(RIGHT(E67,1)="%",0.01*VALUE(LEFT(E67,LEN(E67)-1)),IF(RIGHT(E67,1)="k",1000*VALUE(LEFT(E67,LEN(E67)-1)),VALUE(SUBSTITUTE(E67,",",""))))))))),"N/A")</f>
        <v/>
      </c>
      <c r="M67">
        <f>IFERROR(IF(TRIM(F67)="-", "N/A", IF(RIGHT(F67,1)=")",IF(RIGHT(F67,2)="T)",-1000000000000*VALUE(MID(F67,2,LEN(F67)-3)),IF(RIGHT(F67,2)="M)",-1000000*VALUE(MID(F67,2,LEN(F67)-3)),IF(RIGHT(F67,2)="B)",-1000000000*VALUE(MID(F67,2,LEN(F67)-3)),IF(RIGHT(F67,2)="k)",-1000*VALUE(MID(F67,2,LEN(F67)-3)),VALUE(SUBSTITUTE(F67,",","")))))),IF(RIGHT(F67,1)="T",1000000000000*VALUE(LEFT(F67,LEN(F67)-1)),IF(RIGHT(F67,1)="M",1000000*VALUE(LEFT(F67,LEN(F67)-1)),IF(RIGHT(F67,1)="B",1000000000*VALUE(LEFT(F67,LEN(F67)-1)),IF(RIGHT(F67,1)="%",0.01*VALUE(LEFT(F67,LEN(F67)-1)),IF(RIGHT(F67,1)="k",1000*VALUE(LEFT(F67,LEN(F67)-1)),VALUE(SUBSTITUTE(F67,",",""))))))))),"N/A")</f>
        <v/>
      </c>
      <c r="N67">
        <f>IFERROR(IF(TRIM(G67)="-", "N/A", IF(RIGHT(G67,1)=")",IF(RIGHT(G67,2)="T)",-1000000000000*VALUE(MID(G67,2,LEN(G67)-3)),IF(RIGHT(G67,2)="M)",-1000000*VALUE(MID(G67,2,LEN(G67)-3)),IF(RIGHT(G67,2)="B)",-1000000000*VALUE(MID(G67,2,LEN(G67)-3)),IF(RIGHT(G67,2)="k)",-1000*VALUE(MID(G67,2,LEN(G67)-3)),VALUE(SUBSTITUTE(G67,",","")))))),IF(RIGHT(G67,1)="T",1000000000000*VALUE(LEFT(G67,LEN(G67)-1)),IF(RIGHT(G67,1)="M",1000000*VALUE(LEFT(G67,LEN(G67)-1)),IF(RIGHT(G67,1)="B",1000000000*VALUE(LEFT(G67,LEN(G67)-1)),IF(RIGHT(G67,1)="%",0.01*VALUE(LEFT(G67,LEN(G67)-1)),IF(RIGHT(G67,1)="k",1000*VALUE(LEFT(G67,LEN(G67)-1)),VALUE(SUBSTITUTE(G67,",",""))))))))),"N/A")</f>
        <v/>
      </c>
    </row>
    <row r="68" spans="1:60">
      <c s="1" r="A68" t="n">
        <v>0</v>
      </c>
      <c r="B68" t="s">
        <v>123</v>
      </c>
      <c r="C68" t="s">
        <v>2421</v>
      </c>
      <c r="D68">
        <f>IFERROR(AVERAGE(VALUE(INDIRECT("J"&amp;(MATCH(B68,B69:B500,0)+68))),VALUE(INDIRECT("J"&amp;(MATCH(B68,B69:B500,0)+79))),VALUE(INDIRECT("J"&amp;(MATCH(B68,B69:B500,0)+90))),VALUE(INDIRECT("J"&amp;(MATCH(B68,B69:B500,0)+101)))),"")</f>
        <v/>
      </c>
      <c r="E68">
        <f>IFERROR(IF(AND(C68&lt;&gt;"",D68&lt;&gt;0),IF(VALUE(J68)&gt;VALUE(K68),"above average","below average"),"no data"),"no data")</f>
        <v/>
      </c>
      <c r="I68">
        <f>IF(AND(K68&gt; J68, L68&gt; K68, M68&gt; L68, N68&gt; M68), "pos_trend", IF(AND(K68&lt; J68, L68&lt; K68, M68&lt; L68, N68&lt; M68), "neg_trend", "N/A"))</f>
        <v/>
      </c>
      <c r="J68">
        <f>IFERROR(IF(TRIM(C68)="-", "N/A", IF(RIGHT(C68,1)=")",IF(RIGHT(C68,2)="T)",-1000000000000*VALUE(MID(C68,2,LEN(C68)-3)),IF(RIGHT(C68,2)="M)",-1000000*VALUE(MID(C68,2,LEN(C68)-3)),IF(RIGHT(C68,2)="B)",-1000000000*VALUE(MID(C68,2,LEN(C68)-3)),IF(RIGHT(C68,2)="k)",-1000*VALUE(MID(C68,2,LEN(C68)-3)),VALUE(SUBSTITUTE(C68,",","")))))),IF(RIGHT(C68,1)="T",1000000000000*VALUE(LEFT(C68,LEN(C68)-1)),IF(RIGHT(C68,1)="M",1000000*VALUE(LEFT(C68,LEN(C68)-1)),IF(RIGHT(C68,1)="B",1000000000*VALUE(LEFT(C68,LEN(C68)-1)),IF(RIGHT(C68,1)="%",0.01*VALUE(LEFT(C68,LEN(C68)-1)),IF(RIGHT(C68,1)="k",1000*VALUE(LEFT(C68,LEN(C68)-1)),VALUE(SUBSTITUTE(C68,",",""))))))))),"N/A")</f>
        <v/>
      </c>
      <c r="K68">
        <f>IFERROR(IF(TRIM(D68)="-", "N/A", IF(RIGHT(D68,1)=")",IF(RIGHT(D68,2)="T)",-1000000000000*VALUE(MID(D68,2,LEN(D68)-3)),IF(RIGHT(D68,2)="M)",-1000000*VALUE(MID(D68,2,LEN(D68)-3)),IF(RIGHT(D68,2)="B)",-1000000000*VALUE(MID(D68,2,LEN(D68)-3)),IF(RIGHT(D68,2)="k)",-1000*VALUE(MID(D68,2,LEN(D68)-3)),VALUE(SUBSTITUTE(D68,",","")))))),IF(RIGHT(D68,1)="T",1000000000000*VALUE(LEFT(D68,LEN(D68)-1)),IF(RIGHT(D68,1)="M",1000000*VALUE(LEFT(D68,LEN(D68)-1)),IF(RIGHT(D68,1)="B",1000000000*VALUE(LEFT(D68,LEN(D68)-1)),IF(RIGHT(D68,1)="%",0.01*VALUE(LEFT(D68,LEN(D68)-1)),IF(RIGHT(D68,1)="k",1000*VALUE(LEFT(D68,LEN(D68)-1)),VALUE(SUBSTITUTE(D68,",",""))))))))),"N/A")</f>
        <v/>
      </c>
      <c r="L68">
        <f>IFERROR(IF(TRIM(E68)="-", "N/A", IF(RIGHT(E68,1)=")",IF(RIGHT(E68,2)="T)",-1000000000000*VALUE(MID(E68,2,LEN(E68)-3)),IF(RIGHT(E68,2)="M)",-1000000*VALUE(MID(E68,2,LEN(E68)-3)),IF(RIGHT(E68,2)="B)",-1000000000*VALUE(MID(E68,2,LEN(E68)-3)),IF(RIGHT(E68,2)="k)",-1000*VALUE(MID(E68,2,LEN(E68)-3)),VALUE(SUBSTITUTE(E68,",","")))))),IF(RIGHT(E68,1)="T",1000000000000*VALUE(LEFT(E68,LEN(E68)-1)),IF(RIGHT(E68,1)="M",1000000*VALUE(LEFT(E68,LEN(E68)-1)),IF(RIGHT(E68,1)="B",1000000000*VALUE(LEFT(E68,LEN(E68)-1)),IF(RIGHT(E68,1)="%",0.01*VALUE(LEFT(E68,LEN(E68)-1)),IF(RIGHT(E68,1)="k",1000*VALUE(LEFT(E68,LEN(E68)-1)),VALUE(SUBSTITUTE(E68,",",""))))))))),"N/A")</f>
        <v/>
      </c>
      <c r="M68">
        <f>IFERROR(IF(TRIM(F68)="-", "N/A", IF(RIGHT(F68,1)=")",IF(RIGHT(F68,2)="T)",-1000000000000*VALUE(MID(F68,2,LEN(F68)-3)),IF(RIGHT(F68,2)="M)",-1000000*VALUE(MID(F68,2,LEN(F68)-3)),IF(RIGHT(F68,2)="B)",-1000000000*VALUE(MID(F68,2,LEN(F68)-3)),IF(RIGHT(F68,2)="k)",-1000*VALUE(MID(F68,2,LEN(F68)-3)),VALUE(SUBSTITUTE(F68,",","")))))),IF(RIGHT(F68,1)="T",1000000000000*VALUE(LEFT(F68,LEN(F68)-1)),IF(RIGHT(F68,1)="M",1000000*VALUE(LEFT(F68,LEN(F68)-1)),IF(RIGHT(F68,1)="B",1000000000*VALUE(LEFT(F68,LEN(F68)-1)),IF(RIGHT(F68,1)="%",0.01*VALUE(LEFT(F68,LEN(F68)-1)),IF(RIGHT(F68,1)="k",1000*VALUE(LEFT(F68,LEN(F68)-1)),VALUE(SUBSTITUTE(F68,",",""))))))))),"N/A")</f>
        <v/>
      </c>
      <c r="N68">
        <f>IFERROR(IF(TRIM(G68)="-", "N/A", IF(RIGHT(G68,1)=")",IF(RIGHT(G68,2)="T)",-1000000000000*VALUE(MID(G68,2,LEN(G68)-3)),IF(RIGHT(G68,2)="M)",-1000000*VALUE(MID(G68,2,LEN(G68)-3)),IF(RIGHT(G68,2)="B)",-1000000000*VALUE(MID(G68,2,LEN(G68)-3)),IF(RIGHT(G68,2)="k)",-1000*VALUE(MID(G68,2,LEN(G68)-3)),VALUE(SUBSTITUTE(G68,",","")))))),IF(RIGHT(G68,1)="T",1000000000000*VALUE(LEFT(G68,LEN(G68)-1)),IF(RIGHT(G68,1)="M",1000000*VALUE(LEFT(G68,LEN(G68)-1)),IF(RIGHT(G68,1)="B",1000000000*VALUE(LEFT(G68,LEN(G68)-1)),IF(RIGHT(G68,1)="%",0.01*VALUE(LEFT(G68,LEN(G68)-1)),IF(RIGHT(G68,1)="k",1000*VALUE(LEFT(G68,LEN(G68)-1)),VALUE(SUBSTITUTE(G68,",",""))))))))),"N/A")</f>
        <v/>
      </c>
    </row>
    <row r="69" spans="1:60">
      <c s="1" r="A69" t="n">
        <v>1</v>
      </c>
      <c r="B69" t="s">
        <v>124</v>
      </c>
      <c r="C69" t="s"/>
      <c r="D69">
        <f>IFERROR(AVERAGE(VALUE(INDIRECT("J"&amp;(MATCH(B69,B70:B501,0)+69))),VALUE(INDIRECT("J"&amp;(MATCH(B69,B70:B501,0)+80))),VALUE(INDIRECT("J"&amp;(MATCH(B69,B70:B501,0)+91))),VALUE(INDIRECT("J"&amp;(MATCH(B69,B70:B501,0)+102)))),"")</f>
        <v/>
      </c>
      <c r="E69">
        <f>IFERROR(IF(AND(C69&lt;&gt;"",D69&lt;&gt;0),IF(VALUE(J69)&gt;VALUE(K69),"above average","below average"),"no data"),"no data")</f>
        <v/>
      </c>
      <c r="I69">
        <f>IF(AND(K69&gt; J69, L69&gt; K69, M69&gt; L69, N69&gt; M69), "pos_trend", IF(AND(K69&lt; J69, L69&lt; K69, M69&lt; L69, N69&lt; M69), "neg_trend", "N/A"))</f>
        <v/>
      </c>
      <c r="J69">
        <f>IFERROR(IF(TRIM(C69)="-", "N/A", IF(RIGHT(C69,1)=")",IF(RIGHT(C69,2)="T)",-1000000000000*VALUE(MID(C69,2,LEN(C69)-3)),IF(RIGHT(C69,2)="M)",-1000000*VALUE(MID(C69,2,LEN(C69)-3)),IF(RIGHT(C69,2)="B)",-1000000000*VALUE(MID(C69,2,LEN(C69)-3)),IF(RIGHT(C69,2)="k)",-1000*VALUE(MID(C69,2,LEN(C69)-3)),VALUE(SUBSTITUTE(C69,",","")))))),IF(RIGHT(C69,1)="T",1000000000000*VALUE(LEFT(C69,LEN(C69)-1)),IF(RIGHT(C69,1)="M",1000000*VALUE(LEFT(C69,LEN(C69)-1)),IF(RIGHT(C69,1)="B",1000000000*VALUE(LEFT(C69,LEN(C69)-1)),IF(RIGHT(C69,1)="%",0.01*VALUE(LEFT(C69,LEN(C69)-1)),IF(RIGHT(C69,1)="k",1000*VALUE(LEFT(C69,LEN(C69)-1)),VALUE(SUBSTITUTE(C69,",",""))))))))),"N/A")</f>
        <v/>
      </c>
      <c r="K69">
        <f>IFERROR(IF(TRIM(D69)="-", "N/A", IF(RIGHT(D69,1)=")",IF(RIGHT(D69,2)="T)",-1000000000000*VALUE(MID(D69,2,LEN(D69)-3)),IF(RIGHT(D69,2)="M)",-1000000*VALUE(MID(D69,2,LEN(D69)-3)),IF(RIGHT(D69,2)="B)",-1000000000*VALUE(MID(D69,2,LEN(D69)-3)),IF(RIGHT(D69,2)="k)",-1000*VALUE(MID(D69,2,LEN(D69)-3)),VALUE(SUBSTITUTE(D69,",","")))))),IF(RIGHT(D69,1)="T",1000000000000*VALUE(LEFT(D69,LEN(D69)-1)),IF(RIGHT(D69,1)="M",1000000*VALUE(LEFT(D69,LEN(D69)-1)),IF(RIGHT(D69,1)="B",1000000000*VALUE(LEFT(D69,LEN(D69)-1)),IF(RIGHT(D69,1)="%",0.01*VALUE(LEFT(D69,LEN(D69)-1)),IF(RIGHT(D69,1)="k",1000*VALUE(LEFT(D69,LEN(D69)-1)),VALUE(SUBSTITUTE(D69,",",""))))))))),"N/A")</f>
        <v/>
      </c>
      <c r="L69">
        <f>IFERROR(IF(TRIM(E69)="-", "N/A", IF(RIGHT(E69,1)=")",IF(RIGHT(E69,2)="T)",-1000000000000*VALUE(MID(E69,2,LEN(E69)-3)),IF(RIGHT(E69,2)="M)",-1000000*VALUE(MID(E69,2,LEN(E69)-3)),IF(RIGHT(E69,2)="B)",-1000000000*VALUE(MID(E69,2,LEN(E69)-3)),IF(RIGHT(E69,2)="k)",-1000*VALUE(MID(E69,2,LEN(E69)-3)),VALUE(SUBSTITUTE(E69,",","")))))),IF(RIGHT(E69,1)="T",1000000000000*VALUE(LEFT(E69,LEN(E69)-1)),IF(RIGHT(E69,1)="M",1000000*VALUE(LEFT(E69,LEN(E69)-1)),IF(RIGHT(E69,1)="B",1000000000*VALUE(LEFT(E69,LEN(E69)-1)),IF(RIGHT(E69,1)="%",0.01*VALUE(LEFT(E69,LEN(E69)-1)),IF(RIGHT(E69,1)="k",1000*VALUE(LEFT(E69,LEN(E69)-1)),VALUE(SUBSTITUTE(E69,",",""))))))))),"N/A")</f>
        <v/>
      </c>
      <c r="M69">
        <f>IFERROR(IF(TRIM(F69)="-", "N/A", IF(RIGHT(F69,1)=")",IF(RIGHT(F69,2)="T)",-1000000000000*VALUE(MID(F69,2,LEN(F69)-3)),IF(RIGHT(F69,2)="M)",-1000000*VALUE(MID(F69,2,LEN(F69)-3)),IF(RIGHT(F69,2)="B)",-1000000000*VALUE(MID(F69,2,LEN(F69)-3)),IF(RIGHT(F69,2)="k)",-1000*VALUE(MID(F69,2,LEN(F69)-3)),VALUE(SUBSTITUTE(F69,",","")))))),IF(RIGHT(F69,1)="T",1000000000000*VALUE(LEFT(F69,LEN(F69)-1)),IF(RIGHT(F69,1)="M",1000000*VALUE(LEFT(F69,LEN(F69)-1)),IF(RIGHT(F69,1)="B",1000000000*VALUE(LEFT(F69,LEN(F69)-1)),IF(RIGHT(F69,1)="%",0.01*VALUE(LEFT(F69,LEN(F69)-1)),IF(RIGHT(F69,1)="k",1000*VALUE(LEFT(F69,LEN(F69)-1)),VALUE(SUBSTITUTE(F69,",",""))))))))),"N/A")</f>
        <v/>
      </c>
      <c r="N69">
        <f>IFERROR(IF(TRIM(G69)="-", "N/A", IF(RIGHT(G69,1)=")",IF(RIGHT(G69,2)="T)",-1000000000000*VALUE(MID(G69,2,LEN(G69)-3)),IF(RIGHT(G69,2)="M)",-1000000*VALUE(MID(G69,2,LEN(G69)-3)),IF(RIGHT(G69,2)="B)",-1000000000*VALUE(MID(G69,2,LEN(G69)-3)),IF(RIGHT(G69,2)="k)",-1000*VALUE(MID(G69,2,LEN(G69)-3)),VALUE(SUBSTITUTE(G69,",","")))))),IF(RIGHT(G69,1)="T",1000000000000*VALUE(LEFT(G69,LEN(G69)-1)),IF(RIGHT(G69,1)="M",1000000*VALUE(LEFT(G69,LEN(G69)-1)),IF(RIGHT(G69,1)="B",1000000000*VALUE(LEFT(G69,LEN(G69)-1)),IF(RIGHT(G69,1)="%",0.01*VALUE(LEFT(G69,LEN(G69)-1)),IF(RIGHT(G69,1)="k",1000*VALUE(LEFT(G69,LEN(G69)-1)),VALUE(SUBSTITUTE(G69,",",""))))))))),"N/A")</f>
        <v/>
      </c>
    </row>
    <row r="70" spans="1:60">
      <c s="1" r="A70" t="n">
        <v>2</v>
      </c>
      <c r="B70" t="s">
        <v>125</v>
      </c>
      <c r="C70" t="s">
        <v>2423</v>
      </c>
      <c r="D70">
        <f>IFERROR(AVERAGE(VALUE(INDIRECT("J"&amp;(MATCH(B70,B71:B502,0)+70))),VALUE(INDIRECT("J"&amp;(MATCH(B70,B71:B502,0)+81))),VALUE(INDIRECT("J"&amp;(MATCH(B70,B71:B502,0)+92))),VALUE(INDIRECT("J"&amp;(MATCH(B70,B71:B502,0)+103)))),"")</f>
        <v/>
      </c>
      <c r="E70">
        <f>IFERROR(IF(AND(C70&lt;&gt;"",D70&lt;&gt;0),IF(VALUE(J70)&gt;VALUE(K70),"above average","below average"),"no data"),"no data")</f>
        <v/>
      </c>
      <c r="F70">
        <f>IF(E70="above average",LOWER(TRIM(IF(ISNUMBER(VALUE(RIGHT(B70,1))),REPLACE(B70,LEN(B70),1,""),B70))),"")</f>
        <v/>
      </c>
      <c r="G70">
        <f>IFERROR(LEFT(F70,FIND("(",F70) - 2),F70)</f>
        <v/>
      </c>
      <c r="I70">
        <f>IF(AND(K70&gt; J70, L70&gt; K70, M70&gt; L70, N70&gt; M70), "pos_trend", IF(AND(K70&lt; J70, L70&lt; K70, M70&lt; L70, N70&lt; M70), "neg_trend", "N/A"))</f>
        <v/>
      </c>
      <c r="J70">
        <f>IFERROR(IF(TRIM(C70)="-", "N/A", IF(RIGHT(C70,1)=")",IF(RIGHT(C70,2)="T)",-1000000000000*VALUE(MID(C70,2,LEN(C70)-3)),IF(RIGHT(C70,2)="M)",-1000000*VALUE(MID(C70,2,LEN(C70)-3)),IF(RIGHT(C70,2)="B)",-1000000000*VALUE(MID(C70,2,LEN(C70)-3)),IF(RIGHT(C70,2)="k)",-1000*VALUE(MID(C70,2,LEN(C70)-3)),VALUE(SUBSTITUTE(C70,",","")))))),IF(RIGHT(C70,1)="T",1000000000000*VALUE(LEFT(C70,LEN(C70)-1)),IF(RIGHT(C70,1)="M",1000000*VALUE(LEFT(C70,LEN(C70)-1)),IF(RIGHT(C70,1)="B",1000000000*VALUE(LEFT(C70,LEN(C70)-1)),IF(RIGHT(C70,1)="%",0.01*VALUE(LEFT(C70,LEN(C70)-1)),IF(RIGHT(C70,1)="k",1000*VALUE(LEFT(C70,LEN(C70)-1)),VALUE(SUBSTITUTE(C70,",",""))))))))),"N/A")</f>
        <v/>
      </c>
      <c r="K70">
        <f>IFERROR(IF(TRIM(D70)="-", "N/A", IF(RIGHT(D70,1)=")",IF(RIGHT(D70,2)="T)",-1000000000000*VALUE(MID(D70,2,LEN(D70)-3)),IF(RIGHT(D70,2)="M)",-1000000*VALUE(MID(D70,2,LEN(D70)-3)),IF(RIGHT(D70,2)="B)",-1000000000*VALUE(MID(D70,2,LEN(D70)-3)),IF(RIGHT(D70,2)="k)",-1000*VALUE(MID(D70,2,LEN(D70)-3)),VALUE(SUBSTITUTE(D70,",","")))))),IF(RIGHT(D70,1)="T",1000000000000*VALUE(LEFT(D70,LEN(D70)-1)),IF(RIGHT(D70,1)="M",1000000*VALUE(LEFT(D70,LEN(D70)-1)),IF(RIGHT(D70,1)="B",1000000000*VALUE(LEFT(D70,LEN(D70)-1)),IF(RIGHT(D70,1)="%",0.01*VALUE(LEFT(D70,LEN(D70)-1)),IF(RIGHT(D70,1)="k",1000*VALUE(LEFT(D70,LEN(D70)-1)),VALUE(SUBSTITUTE(D70,",",""))))))))),"N/A")</f>
        <v/>
      </c>
      <c r="L70">
        <f>IFERROR(IF(TRIM(E70)="-", "N/A", IF(RIGHT(E70,1)=")",IF(RIGHT(E70,2)="T)",-1000000000000*VALUE(MID(E70,2,LEN(E70)-3)),IF(RIGHT(E70,2)="M)",-1000000*VALUE(MID(E70,2,LEN(E70)-3)),IF(RIGHT(E70,2)="B)",-1000000000*VALUE(MID(E70,2,LEN(E70)-3)),IF(RIGHT(E70,2)="k)",-1000*VALUE(MID(E70,2,LEN(E70)-3)),VALUE(SUBSTITUTE(E70,",","")))))),IF(RIGHT(E70,1)="T",1000000000000*VALUE(LEFT(E70,LEN(E70)-1)),IF(RIGHT(E70,1)="M",1000000*VALUE(LEFT(E70,LEN(E70)-1)),IF(RIGHT(E70,1)="B",1000000000*VALUE(LEFT(E70,LEN(E70)-1)),IF(RIGHT(E70,1)="%",0.01*VALUE(LEFT(E70,LEN(E70)-1)),IF(RIGHT(E70,1)="k",1000*VALUE(LEFT(E70,LEN(E70)-1)),VALUE(SUBSTITUTE(E70,",",""))))))))),"N/A")</f>
        <v/>
      </c>
      <c r="M70">
        <f>IFERROR(IF(TRIM(F70)="-", "N/A", IF(RIGHT(F70,1)=")",IF(RIGHT(F70,2)="T)",-1000000000000*VALUE(MID(F70,2,LEN(F70)-3)),IF(RIGHT(F70,2)="M)",-1000000*VALUE(MID(F70,2,LEN(F70)-3)),IF(RIGHT(F70,2)="B)",-1000000000*VALUE(MID(F70,2,LEN(F70)-3)),IF(RIGHT(F70,2)="k)",-1000*VALUE(MID(F70,2,LEN(F70)-3)),VALUE(SUBSTITUTE(F70,",","")))))),IF(RIGHT(F70,1)="T",1000000000000*VALUE(LEFT(F70,LEN(F70)-1)),IF(RIGHT(F70,1)="M",1000000*VALUE(LEFT(F70,LEN(F70)-1)),IF(RIGHT(F70,1)="B",1000000000*VALUE(LEFT(F70,LEN(F70)-1)),IF(RIGHT(F70,1)="%",0.01*VALUE(LEFT(F70,LEN(F70)-1)),IF(RIGHT(F70,1)="k",1000*VALUE(LEFT(F70,LEN(F70)-1)),VALUE(SUBSTITUTE(F70,",",""))))))))),"N/A")</f>
        <v/>
      </c>
      <c r="N70">
        <f>IFERROR(IF(TRIM(G70)="-", "N/A", IF(RIGHT(G70,1)=")",IF(RIGHT(G70,2)="T)",-1000000000000*VALUE(MID(G70,2,LEN(G70)-3)),IF(RIGHT(G70,2)="M)",-1000000*VALUE(MID(G70,2,LEN(G70)-3)),IF(RIGHT(G70,2)="B)",-1000000000*VALUE(MID(G70,2,LEN(G70)-3)),IF(RIGHT(G70,2)="k)",-1000*VALUE(MID(G70,2,LEN(G70)-3)),VALUE(SUBSTITUTE(G70,",","")))))),IF(RIGHT(G70,1)="T",1000000000000*VALUE(LEFT(G70,LEN(G70)-1)),IF(RIGHT(G70,1)="M",1000000*VALUE(LEFT(G70,LEN(G70)-1)),IF(RIGHT(G70,1)="B",1000000000*VALUE(LEFT(G70,LEN(G70)-1)),IF(RIGHT(G70,1)="%",0.01*VALUE(LEFT(G70,LEN(G70)-1)),IF(RIGHT(G70,1)="k",1000*VALUE(LEFT(G70,LEN(G70)-1)),VALUE(SUBSTITUTE(G70,",",""))))))))),"N/A")</f>
        <v/>
      </c>
    </row>
    <row r="71" spans="1:60">
      <c s="1" r="A71" t="n">
        <v>3</v>
      </c>
      <c r="B71" t="s">
        <v>126</v>
      </c>
      <c r="C71" t="s">
        <v>2445</v>
      </c>
      <c r="D71">
        <f>IFERROR(AVERAGE(VALUE(INDIRECT("J"&amp;(MATCH(B71,B72:B503,0)+71))),VALUE(INDIRECT("J"&amp;(MATCH(B71,B72:B503,0)+82))),VALUE(INDIRECT("J"&amp;(MATCH(B71,B72:B503,0)+93))),VALUE(INDIRECT("J"&amp;(MATCH(B71,B72:B503,0)+104)))),"")</f>
        <v/>
      </c>
      <c r="E71">
        <f>IFERROR(IF(AND(C71&lt;&gt;"",D71&lt;&gt;0),IF(VALUE(J71)&gt;VALUE(K71),"above average","below average"),"no data"),"no data")</f>
        <v/>
      </c>
      <c r="F71">
        <f>IF(E71="above average",LOWER(TRIM(IF(ISNUMBER(VALUE(RIGHT(B71,1))),REPLACE(B71,LEN(B71),1,""),B71))),"")</f>
        <v/>
      </c>
      <c r="G71">
        <f>IF(F71&lt;&gt;"", G70 &amp; ", " &amp; IFERROR(LEFT(F71,FIND("(",F71) - 2),F71),G70)</f>
        <v/>
      </c>
      <c r="I71">
        <f>IF(AND(K71&gt; J71, L71&gt; K71, M71&gt; L71, N71&gt; M71), "pos_trend", IF(AND(K71&lt; J71, L71&lt; K71, M71&lt; L71, N71&lt; M71), "neg_trend", "N/A"))</f>
        <v/>
      </c>
      <c r="J71">
        <f>IFERROR(IF(TRIM(C71)="-", "N/A", IF(RIGHT(C71,1)=")",IF(RIGHT(C71,2)="T)",-1000000000000*VALUE(MID(C71,2,LEN(C71)-3)),IF(RIGHT(C71,2)="M)",-1000000*VALUE(MID(C71,2,LEN(C71)-3)),IF(RIGHT(C71,2)="B)",-1000000000*VALUE(MID(C71,2,LEN(C71)-3)),IF(RIGHT(C71,2)="k)",-1000*VALUE(MID(C71,2,LEN(C71)-3)),VALUE(SUBSTITUTE(C71,",","")))))),IF(RIGHT(C71,1)="T",1000000000000*VALUE(LEFT(C71,LEN(C71)-1)),IF(RIGHT(C71,1)="M",1000000*VALUE(LEFT(C71,LEN(C71)-1)),IF(RIGHT(C71,1)="B",1000000000*VALUE(LEFT(C71,LEN(C71)-1)),IF(RIGHT(C71,1)="%",0.01*VALUE(LEFT(C71,LEN(C71)-1)),IF(RIGHT(C71,1)="k",1000*VALUE(LEFT(C71,LEN(C71)-1)),VALUE(SUBSTITUTE(C71,",",""))))))))),"N/A")</f>
        <v/>
      </c>
      <c r="K71">
        <f>IFERROR(IF(TRIM(D71)="-", "N/A", IF(RIGHT(D71,1)=")",IF(RIGHT(D71,2)="T)",-1000000000000*VALUE(MID(D71,2,LEN(D71)-3)),IF(RIGHT(D71,2)="M)",-1000000*VALUE(MID(D71,2,LEN(D71)-3)),IF(RIGHT(D71,2)="B)",-1000000000*VALUE(MID(D71,2,LEN(D71)-3)),IF(RIGHT(D71,2)="k)",-1000*VALUE(MID(D71,2,LEN(D71)-3)),VALUE(SUBSTITUTE(D71,",","")))))),IF(RIGHT(D71,1)="T",1000000000000*VALUE(LEFT(D71,LEN(D71)-1)),IF(RIGHT(D71,1)="M",1000000*VALUE(LEFT(D71,LEN(D71)-1)),IF(RIGHT(D71,1)="B",1000000000*VALUE(LEFT(D71,LEN(D71)-1)),IF(RIGHT(D71,1)="%",0.01*VALUE(LEFT(D71,LEN(D71)-1)),IF(RIGHT(D71,1)="k",1000*VALUE(LEFT(D71,LEN(D71)-1)),VALUE(SUBSTITUTE(D71,",",""))))))))),"N/A")</f>
        <v/>
      </c>
      <c r="L71">
        <f>IFERROR(IF(TRIM(E71)="-", "N/A", IF(RIGHT(E71,1)=")",IF(RIGHT(E71,2)="T)",-1000000000000*VALUE(MID(E71,2,LEN(E71)-3)),IF(RIGHT(E71,2)="M)",-1000000*VALUE(MID(E71,2,LEN(E71)-3)),IF(RIGHT(E71,2)="B)",-1000000000*VALUE(MID(E71,2,LEN(E71)-3)),IF(RIGHT(E71,2)="k)",-1000*VALUE(MID(E71,2,LEN(E71)-3)),VALUE(SUBSTITUTE(E71,",","")))))),IF(RIGHT(E71,1)="T",1000000000000*VALUE(LEFT(E71,LEN(E71)-1)),IF(RIGHT(E71,1)="M",1000000*VALUE(LEFT(E71,LEN(E71)-1)),IF(RIGHT(E71,1)="B",1000000000*VALUE(LEFT(E71,LEN(E71)-1)),IF(RIGHT(E71,1)="%",0.01*VALUE(LEFT(E71,LEN(E71)-1)),IF(RIGHT(E71,1)="k",1000*VALUE(LEFT(E71,LEN(E71)-1)),VALUE(SUBSTITUTE(E71,",",""))))))))),"N/A")</f>
        <v/>
      </c>
      <c r="M71">
        <f>IFERROR(IF(TRIM(F71)="-", "N/A", IF(RIGHT(F71,1)=")",IF(RIGHT(F71,2)="T)",-1000000000000*VALUE(MID(F71,2,LEN(F71)-3)),IF(RIGHT(F71,2)="M)",-1000000*VALUE(MID(F71,2,LEN(F71)-3)),IF(RIGHT(F71,2)="B)",-1000000000*VALUE(MID(F71,2,LEN(F71)-3)),IF(RIGHT(F71,2)="k)",-1000*VALUE(MID(F71,2,LEN(F71)-3)),VALUE(SUBSTITUTE(F71,",","")))))),IF(RIGHT(F71,1)="T",1000000000000*VALUE(LEFT(F71,LEN(F71)-1)),IF(RIGHT(F71,1)="M",1000000*VALUE(LEFT(F71,LEN(F71)-1)),IF(RIGHT(F71,1)="B",1000000000*VALUE(LEFT(F71,LEN(F71)-1)),IF(RIGHT(F71,1)="%",0.01*VALUE(LEFT(F71,LEN(F71)-1)),IF(RIGHT(F71,1)="k",1000*VALUE(LEFT(F71,LEN(F71)-1)),VALUE(SUBSTITUTE(F71,",",""))))))))),"N/A")</f>
        <v/>
      </c>
      <c r="N71">
        <f>IFERROR(IF(TRIM(G71)="-", "N/A", IF(RIGHT(G71,1)=")",IF(RIGHT(G71,2)="T)",-1000000000000*VALUE(MID(G71,2,LEN(G71)-3)),IF(RIGHT(G71,2)="M)",-1000000*VALUE(MID(G71,2,LEN(G71)-3)),IF(RIGHT(G71,2)="B)",-1000000000*VALUE(MID(G71,2,LEN(G71)-3)),IF(RIGHT(G71,2)="k)",-1000*VALUE(MID(G71,2,LEN(G71)-3)),VALUE(SUBSTITUTE(G71,",","")))))),IF(RIGHT(G71,1)="T",1000000000000*VALUE(LEFT(G71,LEN(G71)-1)),IF(RIGHT(G71,1)="M",1000000*VALUE(LEFT(G71,LEN(G71)-1)),IF(RIGHT(G71,1)="B",1000000000*VALUE(LEFT(G71,LEN(G71)-1)),IF(RIGHT(G71,1)="%",0.01*VALUE(LEFT(G71,LEN(G71)-1)),IF(RIGHT(G71,1)="k",1000*VALUE(LEFT(G71,LEN(G71)-1)),VALUE(SUBSTITUTE(G71,",",""))))))))),"N/A")</f>
        <v/>
      </c>
    </row>
    <row r="72" spans="1:60">
      <c s="1" r="A72" t="n">
        <v>4</v>
      </c>
      <c r="B72" t="s">
        <v>128</v>
      </c>
      <c r="C72" t="s">
        <v>2446</v>
      </c>
      <c r="D72">
        <f>IFERROR(AVERAGE(VALUE(INDIRECT("J"&amp;(MATCH(B72,B73:B504,0)+72))),VALUE(INDIRECT("J"&amp;(MATCH(B72,B73:B504,0)+83))),VALUE(INDIRECT("J"&amp;(MATCH(B72,B73:B504,0)+94))),VALUE(INDIRECT("J"&amp;(MATCH(B72,B73:B504,0)+105)))),"")</f>
        <v/>
      </c>
      <c r="E72">
        <f>IFERROR(IF(AND(C72&lt;&gt;"",D72&lt;&gt;0),IF(VALUE(J72)&gt;VALUE(K72),"above average","below average"),"no data"),"no data")</f>
        <v/>
      </c>
      <c r="F72">
        <f>IF(E72="above average",LOWER(TRIM(IF(ISNUMBER(VALUE(RIGHT(B72,1))),REPLACE(B72,LEN(B72),1,""),B72))),"")</f>
        <v/>
      </c>
      <c r="G72">
        <f>IF(F72&lt;&gt;"", G71 &amp; ", " &amp; IFERROR(LEFT(F72,FIND("(",F72) - 2),F72),G71)</f>
        <v/>
      </c>
      <c r="I72">
        <f>IF(AND(K72&gt; J72, L72&gt; K72, M72&gt; L72, N72&gt; M72), "pos_trend", IF(AND(K72&lt; J72, L72&lt; K72, M72&lt; L72, N72&lt; M72), "neg_trend", "N/A"))</f>
        <v/>
      </c>
      <c r="J72">
        <f>IFERROR(IF(TRIM(C72)="-", "N/A", IF(RIGHT(C72,1)=")",IF(RIGHT(C72,2)="T)",-1000000000000*VALUE(MID(C72,2,LEN(C72)-3)),IF(RIGHT(C72,2)="M)",-1000000*VALUE(MID(C72,2,LEN(C72)-3)),IF(RIGHT(C72,2)="B)",-1000000000*VALUE(MID(C72,2,LEN(C72)-3)),IF(RIGHT(C72,2)="k)",-1000*VALUE(MID(C72,2,LEN(C72)-3)),VALUE(SUBSTITUTE(C72,",","")))))),IF(RIGHT(C72,1)="T",1000000000000*VALUE(LEFT(C72,LEN(C72)-1)),IF(RIGHT(C72,1)="M",1000000*VALUE(LEFT(C72,LEN(C72)-1)),IF(RIGHT(C72,1)="B",1000000000*VALUE(LEFT(C72,LEN(C72)-1)),IF(RIGHT(C72,1)="%",0.01*VALUE(LEFT(C72,LEN(C72)-1)),IF(RIGHT(C72,1)="k",1000*VALUE(LEFT(C72,LEN(C72)-1)),VALUE(SUBSTITUTE(C72,",",""))))))))),"N/A")</f>
        <v/>
      </c>
      <c r="K72">
        <f>IFERROR(IF(TRIM(D72)="-", "N/A", IF(RIGHT(D72,1)=")",IF(RIGHT(D72,2)="T)",-1000000000000*VALUE(MID(D72,2,LEN(D72)-3)),IF(RIGHT(D72,2)="M)",-1000000*VALUE(MID(D72,2,LEN(D72)-3)),IF(RIGHT(D72,2)="B)",-1000000000*VALUE(MID(D72,2,LEN(D72)-3)),IF(RIGHT(D72,2)="k)",-1000*VALUE(MID(D72,2,LEN(D72)-3)),VALUE(SUBSTITUTE(D72,",","")))))),IF(RIGHT(D72,1)="T",1000000000000*VALUE(LEFT(D72,LEN(D72)-1)),IF(RIGHT(D72,1)="M",1000000*VALUE(LEFT(D72,LEN(D72)-1)),IF(RIGHT(D72,1)="B",1000000000*VALUE(LEFT(D72,LEN(D72)-1)),IF(RIGHT(D72,1)="%",0.01*VALUE(LEFT(D72,LEN(D72)-1)),IF(RIGHT(D72,1)="k",1000*VALUE(LEFT(D72,LEN(D72)-1)),VALUE(SUBSTITUTE(D72,",",""))))))))),"N/A")</f>
        <v/>
      </c>
      <c r="L72">
        <f>IFERROR(IF(TRIM(E72)="-", "N/A", IF(RIGHT(E72,1)=")",IF(RIGHT(E72,2)="T)",-1000000000000*VALUE(MID(E72,2,LEN(E72)-3)),IF(RIGHT(E72,2)="M)",-1000000*VALUE(MID(E72,2,LEN(E72)-3)),IF(RIGHT(E72,2)="B)",-1000000000*VALUE(MID(E72,2,LEN(E72)-3)),IF(RIGHT(E72,2)="k)",-1000*VALUE(MID(E72,2,LEN(E72)-3)),VALUE(SUBSTITUTE(E72,",","")))))),IF(RIGHT(E72,1)="T",1000000000000*VALUE(LEFT(E72,LEN(E72)-1)),IF(RIGHT(E72,1)="M",1000000*VALUE(LEFT(E72,LEN(E72)-1)),IF(RIGHT(E72,1)="B",1000000000*VALUE(LEFT(E72,LEN(E72)-1)),IF(RIGHT(E72,1)="%",0.01*VALUE(LEFT(E72,LEN(E72)-1)),IF(RIGHT(E72,1)="k",1000*VALUE(LEFT(E72,LEN(E72)-1)),VALUE(SUBSTITUTE(E72,",",""))))))))),"N/A")</f>
        <v/>
      </c>
      <c r="M72">
        <f>IFERROR(IF(TRIM(F72)="-", "N/A", IF(RIGHT(F72,1)=")",IF(RIGHT(F72,2)="T)",-1000000000000*VALUE(MID(F72,2,LEN(F72)-3)),IF(RIGHT(F72,2)="M)",-1000000*VALUE(MID(F72,2,LEN(F72)-3)),IF(RIGHT(F72,2)="B)",-1000000000*VALUE(MID(F72,2,LEN(F72)-3)),IF(RIGHT(F72,2)="k)",-1000*VALUE(MID(F72,2,LEN(F72)-3)),VALUE(SUBSTITUTE(F72,",","")))))),IF(RIGHT(F72,1)="T",1000000000000*VALUE(LEFT(F72,LEN(F72)-1)),IF(RIGHT(F72,1)="M",1000000*VALUE(LEFT(F72,LEN(F72)-1)),IF(RIGHT(F72,1)="B",1000000000*VALUE(LEFT(F72,LEN(F72)-1)),IF(RIGHT(F72,1)="%",0.01*VALUE(LEFT(F72,LEN(F72)-1)),IF(RIGHT(F72,1)="k",1000*VALUE(LEFT(F72,LEN(F72)-1)),VALUE(SUBSTITUTE(F72,",",""))))))))),"N/A")</f>
        <v/>
      </c>
      <c r="N72">
        <f>IFERROR(IF(TRIM(G72)="-", "N/A", IF(RIGHT(G72,1)=")",IF(RIGHT(G72,2)="T)",-1000000000000*VALUE(MID(G72,2,LEN(G72)-3)),IF(RIGHT(G72,2)="M)",-1000000*VALUE(MID(G72,2,LEN(G72)-3)),IF(RIGHT(G72,2)="B)",-1000000000*VALUE(MID(G72,2,LEN(G72)-3)),IF(RIGHT(G72,2)="k)",-1000*VALUE(MID(G72,2,LEN(G72)-3)),VALUE(SUBSTITUTE(G72,",","")))))),IF(RIGHT(G72,1)="T",1000000000000*VALUE(LEFT(G72,LEN(G72)-1)),IF(RIGHT(G72,1)="M",1000000*VALUE(LEFT(G72,LEN(G72)-1)),IF(RIGHT(G72,1)="B",1000000000*VALUE(LEFT(G72,LEN(G72)-1)),IF(RIGHT(G72,1)="%",0.01*VALUE(LEFT(G72,LEN(G72)-1)),IF(RIGHT(G72,1)="k",1000*VALUE(LEFT(G72,LEN(G72)-1)),VALUE(SUBSTITUTE(G72,",",""))))))))),"N/A")</f>
        <v/>
      </c>
    </row>
    <row r="73" spans="1:60">
      <c s="1" r="A73" t="n">
        <v>5</v>
      </c>
      <c r="B73" t="s">
        <v>130</v>
      </c>
      <c r="C73" t="s">
        <v>1686</v>
      </c>
      <c r="D73">
        <f>IFERROR(AVERAGE(VALUE(INDIRECT("J"&amp;(MATCH(B73,B74:B505,0)+73))),VALUE(INDIRECT("J"&amp;(MATCH(B73,B74:B505,0)+84))),VALUE(INDIRECT("J"&amp;(MATCH(B73,B74:B505,0)+95))),VALUE(INDIRECT("J"&amp;(MATCH(B73,B74:B505,0)+106)))),"")</f>
        <v/>
      </c>
      <c r="E73">
        <f>IFERROR(IF(AND(C73&lt;&gt;"",D73&lt;&gt;0),IF(VALUE(J73)&gt;VALUE(K73),"above average","below average"),"no data"),"no data")</f>
        <v/>
      </c>
      <c r="F73">
        <f>IF(E73="above average",LOWER(TRIM(IF(ISNUMBER(VALUE(RIGHT(B73,1))),REPLACE(B73,LEN(B73),1,""),B73))),"")</f>
        <v/>
      </c>
      <c r="G73">
        <f>IF(F73&lt;&gt;"", G72 &amp; ", " &amp; IFERROR(LEFT(F73,FIND("(",F73) - 2),F73),G72)</f>
        <v/>
      </c>
      <c r="I73">
        <f>IF(AND(K73&gt; J73, L73&gt; K73, M73&gt; L73, N73&gt; M73), "pos_trend", IF(AND(K73&lt; J73, L73&lt; K73, M73&lt; L73, N73&lt; M73), "neg_trend", "N/A"))</f>
        <v/>
      </c>
      <c r="J73">
        <f>IFERROR(IF(TRIM(C73)="-", "N/A", IF(RIGHT(C73,1)=")",IF(RIGHT(C73,2)="T)",-1000000000000*VALUE(MID(C73,2,LEN(C73)-3)),IF(RIGHT(C73,2)="M)",-1000000*VALUE(MID(C73,2,LEN(C73)-3)),IF(RIGHT(C73,2)="B)",-1000000000*VALUE(MID(C73,2,LEN(C73)-3)),IF(RIGHT(C73,2)="k)",-1000*VALUE(MID(C73,2,LEN(C73)-3)),VALUE(SUBSTITUTE(C73,",","")))))),IF(RIGHT(C73,1)="T",1000000000000*VALUE(LEFT(C73,LEN(C73)-1)),IF(RIGHT(C73,1)="M",1000000*VALUE(LEFT(C73,LEN(C73)-1)),IF(RIGHT(C73,1)="B",1000000000*VALUE(LEFT(C73,LEN(C73)-1)),IF(RIGHT(C73,1)="%",0.01*VALUE(LEFT(C73,LEN(C73)-1)),IF(RIGHT(C73,1)="k",1000*VALUE(LEFT(C73,LEN(C73)-1)),VALUE(SUBSTITUTE(C73,",",""))))))))),"N/A")</f>
        <v/>
      </c>
      <c r="K73">
        <f>IFERROR(IF(TRIM(D73)="-", "N/A", IF(RIGHT(D73,1)=")",IF(RIGHT(D73,2)="T)",-1000000000000*VALUE(MID(D73,2,LEN(D73)-3)),IF(RIGHT(D73,2)="M)",-1000000*VALUE(MID(D73,2,LEN(D73)-3)),IF(RIGHT(D73,2)="B)",-1000000000*VALUE(MID(D73,2,LEN(D73)-3)),IF(RIGHT(D73,2)="k)",-1000*VALUE(MID(D73,2,LEN(D73)-3)),VALUE(SUBSTITUTE(D73,",","")))))),IF(RIGHT(D73,1)="T",1000000000000*VALUE(LEFT(D73,LEN(D73)-1)),IF(RIGHT(D73,1)="M",1000000*VALUE(LEFT(D73,LEN(D73)-1)),IF(RIGHT(D73,1)="B",1000000000*VALUE(LEFT(D73,LEN(D73)-1)),IF(RIGHT(D73,1)="%",0.01*VALUE(LEFT(D73,LEN(D73)-1)),IF(RIGHT(D73,1)="k",1000*VALUE(LEFT(D73,LEN(D73)-1)),VALUE(SUBSTITUTE(D73,",",""))))))))),"N/A")</f>
        <v/>
      </c>
      <c r="L73">
        <f>IFERROR(IF(TRIM(E73)="-", "N/A", IF(RIGHT(E73,1)=")",IF(RIGHT(E73,2)="T)",-1000000000000*VALUE(MID(E73,2,LEN(E73)-3)),IF(RIGHT(E73,2)="M)",-1000000*VALUE(MID(E73,2,LEN(E73)-3)),IF(RIGHT(E73,2)="B)",-1000000000*VALUE(MID(E73,2,LEN(E73)-3)),IF(RIGHT(E73,2)="k)",-1000*VALUE(MID(E73,2,LEN(E73)-3)),VALUE(SUBSTITUTE(E73,",","")))))),IF(RIGHT(E73,1)="T",1000000000000*VALUE(LEFT(E73,LEN(E73)-1)),IF(RIGHT(E73,1)="M",1000000*VALUE(LEFT(E73,LEN(E73)-1)),IF(RIGHT(E73,1)="B",1000000000*VALUE(LEFT(E73,LEN(E73)-1)),IF(RIGHT(E73,1)="%",0.01*VALUE(LEFT(E73,LEN(E73)-1)),IF(RIGHT(E73,1)="k",1000*VALUE(LEFT(E73,LEN(E73)-1)),VALUE(SUBSTITUTE(E73,",",""))))))))),"N/A")</f>
        <v/>
      </c>
      <c r="M73">
        <f>IFERROR(IF(TRIM(F73)="-", "N/A", IF(RIGHT(F73,1)=")",IF(RIGHT(F73,2)="T)",-1000000000000*VALUE(MID(F73,2,LEN(F73)-3)),IF(RIGHT(F73,2)="M)",-1000000*VALUE(MID(F73,2,LEN(F73)-3)),IF(RIGHT(F73,2)="B)",-1000000000*VALUE(MID(F73,2,LEN(F73)-3)),IF(RIGHT(F73,2)="k)",-1000*VALUE(MID(F73,2,LEN(F73)-3)),VALUE(SUBSTITUTE(F73,",","")))))),IF(RIGHT(F73,1)="T",1000000000000*VALUE(LEFT(F73,LEN(F73)-1)),IF(RIGHT(F73,1)="M",1000000*VALUE(LEFT(F73,LEN(F73)-1)),IF(RIGHT(F73,1)="B",1000000000*VALUE(LEFT(F73,LEN(F73)-1)),IF(RIGHT(F73,1)="%",0.01*VALUE(LEFT(F73,LEN(F73)-1)),IF(RIGHT(F73,1)="k",1000*VALUE(LEFT(F73,LEN(F73)-1)),VALUE(SUBSTITUTE(F73,",",""))))))))),"N/A")</f>
        <v/>
      </c>
      <c r="N73">
        <f>IFERROR(IF(TRIM(G73)="-", "N/A", IF(RIGHT(G73,1)=")",IF(RIGHT(G73,2)="T)",-1000000000000*VALUE(MID(G73,2,LEN(G73)-3)),IF(RIGHT(G73,2)="M)",-1000000*VALUE(MID(G73,2,LEN(G73)-3)),IF(RIGHT(G73,2)="B)",-1000000000*VALUE(MID(G73,2,LEN(G73)-3)),IF(RIGHT(G73,2)="k)",-1000*VALUE(MID(G73,2,LEN(G73)-3)),VALUE(SUBSTITUTE(G73,",","")))))),IF(RIGHT(G73,1)="T",1000000000000*VALUE(LEFT(G73,LEN(G73)-1)),IF(RIGHT(G73,1)="M",1000000*VALUE(LEFT(G73,LEN(G73)-1)),IF(RIGHT(G73,1)="B",1000000000*VALUE(LEFT(G73,LEN(G73)-1)),IF(RIGHT(G73,1)="%",0.01*VALUE(LEFT(G73,LEN(G73)-1)),IF(RIGHT(G73,1)="k",1000*VALUE(LEFT(G73,LEN(G73)-1)),VALUE(SUBSTITUTE(G73,",",""))))))))),"N/A")</f>
        <v/>
      </c>
    </row>
    <row r="74" spans="1:60">
      <c s="1" r="A74" t="n">
        <v>6</v>
      </c>
      <c r="B74" t="s">
        <v>132</v>
      </c>
      <c r="C74" t="s">
        <v>2447</v>
      </c>
      <c r="D74">
        <f>IFERROR(AVERAGE(VALUE(INDIRECT("J"&amp;(MATCH(B74,B75:B506,0)+74))),VALUE(INDIRECT("J"&amp;(MATCH(B74,B75:B506,0)+85))),VALUE(INDIRECT("J"&amp;(MATCH(B74,B75:B506,0)+96))),VALUE(INDIRECT("J"&amp;(MATCH(B74,B75:B506,0)+107)))),"")</f>
        <v/>
      </c>
      <c r="E74">
        <f>IFERROR(IF(AND(C74&lt;&gt;"",D74&lt;&gt;0),IF(VALUE(J74)&gt;VALUE(K74),"above average","below average"),"no data"),"no data")</f>
        <v/>
      </c>
      <c r="F74">
        <f>IF(E74="above average",LOWER(TRIM(IF(ISNUMBER(VALUE(RIGHT(B74,1))),REPLACE(B74,LEN(B74),1,""),B74))),"")</f>
        <v/>
      </c>
      <c r="G74">
        <f>IF(F74&lt;&gt;"", G73 &amp; ", " &amp; IFERROR(LEFT(F74,FIND("(",F74) - 2),F74),G73)</f>
        <v/>
      </c>
      <c r="I74">
        <f>IF(AND(K74&gt; J74, L74&gt; K74, M74&gt; L74, N74&gt; M74), "pos_trend", IF(AND(K74&lt; J74, L74&lt; K74, M74&lt; L74, N74&lt; M74), "neg_trend", "N/A"))</f>
        <v/>
      </c>
      <c r="J74">
        <f>IFERROR(IF(TRIM(C74)="-", "N/A", IF(RIGHT(C74,1)=")",IF(RIGHT(C74,2)="T)",-1000000000000*VALUE(MID(C74,2,LEN(C74)-3)),IF(RIGHT(C74,2)="M)",-1000000*VALUE(MID(C74,2,LEN(C74)-3)),IF(RIGHT(C74,2)="B)",-1000000000*VALUE(MID(C74,2,LEN(C74)-3)),IF(RIGHT(C74,2)="k)",-1000*VALUE(MID(C74,2,LEN(C74)-3)),VALUE(SUBSTITUTE(C74,",","")))))),IF(RIGHT(C74,1)="T",1000000000000*VALUE(LEFT(C74,LEN(C74)-1)),IF(RIGHT(C74,1)="M",1000000*VALUE(LEFT(C74,LEN(C74)-1)),IF(RIGHT(C74,1)="B",1000000000*VALUE(LEFT(C74,LEN(C74)-1)),IF(RIGHT(C74,1)="%",0.01*VALUE(LEFT(C74,LEN(C74)-1)),IF(RIGHT(C74,1)="k",1000*VALUE(LEFT(C74,LEN(C74)-1)),VALUE(SUBSTITUTE(C74,",",""))))))))),"N/A")</f>
        <v/>
      </c>
      <c r="K74">
        <f>IFERROR(IF(TRIM(D74)="-", "N/A", IF(RIGHT(D74,1)=")",IF(RIGHT(D74,2)="T)",-1000000000000*VALUE(MID(D74,2,LEN(D74)-3)),IF(RIGHT(D74,2)="M)",-1000000*VALUE(MID(D74,2,LEN(D74)-3)),IF(RIGHT(D74,2)="B)",-1000000000*VALUE(MID(D74,2,LEN(D74)-3)),IF(RIGHT(D74,2)="k)",-1000*VALUE(MID(D74,2,LEN(D74)-3)),VALUE(SUBSTITUTE(D74,",","")))))),IF(RIGHT(D74,1)="T",1000000000000*VALUE(LEFT(D74,LEN(D74)-1)),IF(RIGHT(D74,1)="M",1000000*VALUE(LEFT(D74,LEN(D74)-1)),IF(RIGHT(D74,1)="B",1000000000*VALUE(LEFT(D74,LEN(D74)-1)),IF(RIGHT(D74,1)="%",0.01*VALUE(LEFT(D74,LEN(D74)-1)),IF(RIGHT(D74,1)="k",1000*VALUE(LEFT(D74,LEN(D74)-1)),VALUE(SUBSTITUTE(D74,",",""))))))))),"N/A")</f>
        <v/>
      </c>
      <c r="L74">
        <f>IFERROR(IF(TRIM(E74)="-", "N/A", IF(RIGHT(E74,1)=")",IF(RIGHT(E74,2)="T)",-1000000000000*VALUE(MID(E74,2,LEN(E74)-3)),IF(RIGHT(E74,2)="M)",-1000000*VALUE(MID(E74,2,LEN(E74)-3)),IF(RIGHT(E74,2)="B)",-1000000000*VALUE(MID(E74,2,LEN(E74)-3)),IF(RIGHT(E74,2)="k)",-1000*VALUE(MID(E74,2,LEN(E74)-3)),VALUE(SUBSTITUTE(E74,",","")))))),IF(RIGHT(E74,1)="T",1000000000000*VALUE(LEFT(E74,LEN(E74)-1)),IF(RIGHT(E74,1)="M",1000000*VALUE(LEFT(E74,LEN(E74)-1)),IF(RIGHT(E74,1)="B",1000000000*VALUE(LEFT(E74,LEN(E74)-1)),IF(RIGHT(E74,1)="%",0.01*VALUE(LEFT(E74,LEN(E74)-1)),IF(RIGHT(E74,1)="k",1000*VALUE(LEFT(E74,LEN(E74)-1)),VALUE(SUBSTITUTE(E74,",",""))))))))),"N/A")</f>
        <v/>
      </c>
      <c r="M74">
        <f>IFERROR(IF(TRIM(F74)="-", "N/A", IF(RIGHT(F74,1)=")",IF(RIGHT(F74,2)="T)",-1000000000000*VALUE(MID(F74,2,LEN(F74)-3)),IF(RIGHT(F74,2)="M)",-1000000*VALUE(MID(F74,2,LEN(F74)-3)),IF(RIGHT(F74,2)="B)",-1000000000*VALUE(MID(F74,2,LEN(F74)-3)),IF(RIGHT(F74,2)="k)",-1000*VALUE(MID(F74,2,LEN(F74)-3)),VALUE(SUBSTITUTE(F74,",","")))))),IF(RIGHT(F74,1)="T",1000000000000*VALUE(LEFT(F74,LEN(F74)-1)),IF(RIGHT(F74,1)="M",1000000*VALUE(LEFT(F74,LEN(F74)-1)),IF(RIGHT(F74,1)="B",1000000000*VALUE(LEFT(F74,LEN(F74)-1)),IF(RIGHT(F74,1)="%",0.01*VALUE(LEFT(F74,LEN(F74)-1)),IF(RIGHT(F74,1)="k",1000*VALUE(LEFT(F74,LEN(F74)-1)),VALUE(SUBSTITUTE(F74,",",""))))))))),"N/A")</f>
        <v/>
      </c>
      <c r="N74">
        <f>IFERROR(IF(TRIM(G74)="-", "N/A", IF(RIGHT(G74,1)=")",IF(RIGHT(G74,2)="T)",-1000000000000*VALUE(MID(G74,2,LEN(G74)-3)),IF(RIGHT(G74,2)="M)",-1000000*VALUE(MID(G74,2,LEN(G74)-3)),IF(RIGHT(G74,2)="B)",-1000000000*VALUE(MID(G74,2,LEN(G74)-3)),IF(RIGHT(G74,2)="k)",-1000*VALUE(MID(G74,2,LEN(G74)-3)),VALUE(SUBSTITUTE(G74,",","")))))),IF(RIGHT(G74,1)="T",1000000000000*VALUE(LEFT(G74,LEN(G74)-1)),IF(RIGHT(G74,1)="M",1000000*VALUE(LEFT(G74,LEN(G74)-1)),IF(RIGHT(G74,1)="B",1000000000*VALUE(LEFT(G74,LEN(G74)-1)),IF(RIGHT(G74,1)="%",0.01*VALUE(LEFT(G74,LEN(G74)-1)),IF(RIGHT(G74,1)="k",1000*VALUE(LEFT(G74,LEN(G74)-1)),VALUE(SUBSTITUTE(G74,",",""))))))))),"N/A")</f>
        <v/>
      </c>
    </row>
    <row r="75" spans="1:60">
      <c s="1" r="A75" t="n">
        <v>7</v>
      </c>
      <c r="B75" t="s">
        <v>134</v>
      </c>
      <c r="C75" t="s"/>
      <c r="D75">
        <f>IFERROR(AVERAGE(VALUE(INDIRECT("J"&amp;(MATCH(B75,B76:B507,0)+75))),VALUE(INDIRECT("J"&amp;(MATCH(B75,B76:B507,0)+86))),VALUE(INDIRECT("J"&amp;(MATCH(B75,B76:B507,0)+97))),VALUE(INDIRECT("J"&amp;(MATCH(B75,B76:B507,0)+108)))),"")</f>
        <v/>
      </c>
      <c r="E75">
        <f>IFERROR(IF(AND(C75&lt;&gt;"",D75&lt;&gt;0),IF(VALUE(J75)&gt;VALUE(K75),"above average","below average"),"no data"),"no data")</f>
        <v/>
      </c>
      <c r="F75">
        <f>IF(E75="above average",LOWER(TRIM(IF(ISNUMBER(VALUE(RIGHT(B75,1))),REPLACE(B75,LEN(B75),1,""),B75))),"")</f>
        <v/>
      </c>
      <c r="G75">
        <f>IF(F75&lt;&gt;"", G74 &amp; ", " &amp; IFERROR(LEFT(F75,FIND("(",F75) - 2),F75),G74)</f>
        <v/>
      </c>
      <c r="I75">
        <f>IF(AND(K75&gt; J75, L75&gt; K75, M75&gt; L75, N75&gt; M75), "pos_trend", IF(AND(K75&lt; J75, L75&lt; K75, M75&lt; L75, N75&lt; M75), "neg_trend", "N/A"))</f>
        <v/>
      </c>
      <c r="J75">
        <f>IFERROR(IF(TRIM(C75)="-", "N/A", IF(RIGHT(C75,1)=")",IF(RIGHT(C75,2)="T)",-1000000000000*VALUE(MID(C75,2,LEN(C75)-3)),IF(RIGHT(C75,2)="M)",-1000000*VALUE(MID(C75,2,LEN(C75)-3)),IF(RIGHT(C75,2)="B)",-1000000000*VALUE(MID(C75,2,LEN(C75)-3)),IF(RIGHT(C75,2)="k)",-1000*VALUE(MID(C75,2,LEN(C75)-3)),VALUE(SUBSTITUTE(C75,",","")))))),IF(RIGHT(C75,1)="T",1000000000000*VALUE(LEFT(C75,LEN(C75)-1)),IF(RIGHT(C75,1)="M",1000000*VALUE(LEFT(C75,LEN(C75)-1)),IF(RIGHT(C75,1)="B",1000000000*VALUE(LEFT(C75,LEN(C75)-1)),IF(RIGHT(C75,1)="%",0.01*VALUE(LEFT(C75,LEN(C75)-1)),IF(RIGHT(C75,1)="k",1000*VALUE(LEFT(C75,LEN(C75)-1)),VALUE(SUBSTITUTE(C75,",",""))))))))),"N/A")</f>
        <v/>
      </c>
      <c r="K75">
        <f>IFERROR(IF(TRIM(D75)="-", "N/A", IF(RIGHT(D75,1)=")",IF(RIGHT(D75,2)="T)",-1000000000000*VALUE(MID(D75,2,LEN(D75)-3)),IF(RIGHT(D75,2)="M)",-1000000*VALUE(MID(D75,2,LEN(D75)-3)),IF(RIGHT(D75,2)="B)",-1000000000*VALUE(MID(D75,2,LEN(D75)-3)),IF(RIGHT(D75,2)="k)",-1000*VALUE(MID(D75,2,LEN(D75)-3)),VALUE(SUBSTITUTE(D75,",","")))))),IF(RIGHT(D75,1)="T",1000000000000*VALUE(LEFT(D75,LEN(D75)-1)),IF(RIGHT(D75,1)="M",1000000*VALUE(LEFT(D75,LEN(D75)-1)),IF(RIGHT(D75,1)="B",1000000000*VALUE(LEFT(D75,LEN(D75)-1)),IF(RIGHT(D75,1)="%",0.01*VALUE(LEFT(D75,LEN(D75)-1)),IF(RIGHT(D75,1)="k",1000*VALUE(LEFT(D75,LEN(D75)-1)),VALUE(SUBSTITUTE(D75,",",""))))))))),"N/A")</f>
        <v/>
      </c>
      <c r="L75">
        <f>IFERROR(IF(TRIM(E75)="-", "N/A", IF(RIGHT(E75,1)=")",IF(RIGHT(E75,2)="T)",-1000000000000*VALUE(MID(E75,2,LEN(E75)-3)),IF(RIGHT(E75,2)="M)",-1000000*VALUE(MID(E75,2,LEN(E75)-3)),IF(RIGHT(E75,2)="B)",-1000000000*VALUE(MID(E75,2,LEN(E75)-3)),IF(RIGHT(E75,2)="k)",-1000*VALUE(MID(E75,2,LEN(E75)-3)),VALUE(SUBSTITUTE(E75,",","")))))),IF(RIGHT(E75,1)="T",1000000000000*VALUE(LEFT(E75,LEN(E75)-1)),IF(RIGHT(E75,1)="M",1000000*VALUE(LEFT(E75,LEN(E75)-1)),IF(RIGHT(E75,1)="B",1000000000*VALUE(LEFT(E75,LEN(E75)-1)),IF(RIGHT(E75,1)="%",0.01*VALUE(LEFT(E75,LEN(E75)-1)),IF(RIGHT(E75,1)="k",1000*VALUE(LEFT(E75,LEN(E75)-1)),VALUE(SUBSTITUTE(E75,",",""))))))))),"N/A")</f>
        <v/>
      </c>
      <c r="M75">
        <f>IFERROR(IF(TRIM(F75)="-", "N/A", IF(RIGHT(F75,1)=")",IF(RIGHT(F75,2)="T)",-1000000000000*VALUE(MID(F75,2,LEN(F75)-3)),IF(RIGHT(F75,2)="M)",-1000000*VALUE(MID(F75,2,LEN(F75)-3)),IF(RIGHT(F75,2)="B)",-1000000000*VALUE(MID(F75,2,LEN(F75)-3)),IF(RIGHT(F75,2)="k)",-1000*VALUE(MID(F75,2,LEN(F75)-3)),VALUE(SUBSTITUTE(F75,",","")))))),IF(RIGHT(F75,1)="T",1000000000000*VALUE(LEFT(F75,LEN(F75)-1)),IF(RIGHT(F75,1)="M",1000000*VALUE(LEFT(F75,LEN(F75)-1)),IF(RIGHT(F75,1)="B",1000000000*VALUE(LEFT(F75,LEN(F75)-1)),IF(RIGHT(F75,1)="%",0.01*VALUE(LEFT(F75,LEN(F75)-1)),IF(RIGHT(F75,1)="k",1000*VALUE(LEFT(F75,LEN(F75)-1)),VALUE(SUBSTITUTE(F75,",",""))))))))),"N/A")</f>
        <v/>
      </c>
      <c r="N75">
        <f>IFERROR(IF(TRIM(G75)="-", "N/A", IF(RIGHT(G75,1)=")",IF(RIGHT(G75,2)="T)",-1000000000000*VALUE(MID(G75,2,LEN(G75)-3)),IF(RIGHT(G75,2)="M)",-1000000*VALUE(MID(G75,2,LEN(G75)-3)),IF(RIGHT(G75,2)="B)",-1000000000*VALUE(MID(G75,2,LEN(G75)-3)),IF(RIGHT(G75,2)="k)",-1000*VALUE(MID(G75,2,LEN(G75)-3)),VALUE(SUBSTITUTE(G75,",","")))))),IF(RIGHT(G75,1)="T",1000000000000*VALUE(LEFT(G75,LEN(G75)-1)),IF(RIGHT(G75,1)="M",1000000*VALUE(LEFT(G75,LEN(G75)-1)),IF(RIGHT(G75,1)="B",1000000000*VALUE(LEFT(G75,LEN(G75)-1)),IF(RIGHT(G75,1)="%",0.01*VALUE(LEFT(G75,LEN(G75)-1)),IF(RIGHT(G75,1)="k",1000*VALUE(LEFT(G75,LEN(G75)-1)),VALUE(SUBSTITUTE(G75,",",""))))))))),"N/A")</f>
        <v/>
      </c>
    </row>
    <row r="76" spans="1:60">
      <c s="1" r="A76" t="n">
        <v>8</v>
      </c>
      <c r="B76" t="s">
        <v>135</v>
      </c>
      <c r="C76" t="s"/>
      <c r="D76">
        <f>IFERROR(AVERAGE(VALUE(INDIRECT("J"&amp;(MATCH(B76,B77:B508,0)+76))),VALUE(INDIRECT("J"&amp;(MATCH(B76,B77:B508,0)+87))),VALUE(INDIRECT("J"&amp;(MATCH(B76,B77:B508,0)+98))),VALUE(INDIRECT("J"&amp;(MATCH(B76,B77:B508,0)+109)))),"")</f>
        <v/>
      </c>
      <c r="E76">
        <f>IFERROR(IF(AND(C76&lt;&gt;"",D76&lt;&gt;0),IF(VALUE(J76)&gt;VALUE(K76),"above average","below average"),"no data"),"no data")</f>
        <v/>
      </c>
      <c r="F76">
        <f>IF(E76="above average",LOWER(TRIM(IF(ISNUMBER(VALUE(RIGHT(B76,1))),REPLACE(B76,LEN(B76),1,""),B76))),"")</f>
        <v/>
      </c>
      <c r="G76">
        <f>IF(F76&lt;&gt;"", G75 &amp; ", " &amp; IFERROR(LEFT(F76,FIND("(",F76) - 2),F76),G75)</f>
        <v/>
      </c>
      <c r="I76">
        <f>IF(AND(K76&gt; J76, L76&gt; K76, M76&gt; L76, N76&gt; M76), "pos_trend", IF(AND(K76&lt; J76, L76&lt; K76, M76&lt; L76, N76&lt; M76), "neg_trend", "N/A"))</f>
        <v/>
      </c>
      <c r="J76">
        <f>IFERROR(IF(TRIM(C76)="-", "N/A", IF(RIGHT(C76,1)=")",IF(RIGHT(C76,2)="T)",-1000000000000*VALUE(MID(C76,2,LEN(C76)-3)),IF(RIGHT(C76,2)="M)",-1000000*VALUE(MID(C76,2,LEN(C76)-3)),IF(RIGHT(C76,2)="B)",-1000000000*VALUE(MID(C76,2,LEN(C76)-3)),IF(RIGHT(C76,2)="k)",-1000*VALUE(MID(C76,2,LEN(C76)-3)),VALUE(SUBSTITUTE(C76,",","")))))),IF(RIGHT(C76,1)="T",1000000000000*VALUE(LEFT(C76,LEN(C76)-1)),IF(RIGHT(C76,1)="M",1000000*VALUE(LEFT(C76,LEN(C76)-1)),IF(RIGHT(C76,1)="B",1000000000*VALUE(LEFT(C76,LEN(C76)-1)),IF(RIGHT(C76,1)="%",0.01*VALUE(LEFT(C76,LEN(C76)-1)),IF(RIGHT(C76,1)="k",1000*VALUE(LEFT(C76,LEN(C76)-1)),VALUE(SUBSTITUTE(C76,",",""))))))))),"N/A")</f>
        <v/>
      </c>
      <c r="K76">
        <f>IFERROR(IF(TRIM(D76)="-", "N/A", IF(RIGHT(D76,1)=")",IF(RIGHT(D76,2)="T)",-1000000000000*VALUE(MID(D76,2,LEN(D76)-3)),IF(RIGHT(D76,2)="M)",-1000000*VALUE(MID(D76,2,LEN(D76)-3)),IF(RIGHT(D76,2)="B)",-1000000000*VALUE(MID(D76,2,LEN(D76)-3)),IF(RIGHT(D76,2)="k)",-1000*VALUE(MID(D76,2,LEN(D76)-3)),VALUE(SUBSTITUTE(D76,",","")))))),IF(RIGHT(D76,1)="T",1000000000000*VALUE(LEFT(D76,LEN(D76)-1)),IF(RIGHT(D76,1)="M",1000000*VALUE(LEFT(D76,LEN(D76)-1)),IF(RIGHT(D76,1)="B",1000000000*VALUE(LEFT(D76,LEN(D76)-1)),IF(RIGHT(D76,1)="%",0.01*VALUE(LEFT(D76,LEN(D76)-1)),IF(RIGHT(D76,1)="k",1000*VALUE(LEFT(D76,LEN(D76)-1)),VALUE(SUBSTITUTE(D76,",",""))))))))),"N/A")</f>
        <v/>
      </c>
      <c r="L76">
        <f>IFERROR(IF(TRIM(E76)="-", "N/A", IF(RIGHT(E76,1)=")",IF(RIGHT(E76,2)="T)",-1000000000000*VALUE(MID(E76,2,LEN(E76)-3)),IF(RIGHT(E76,2)="M)",-1000000*VALUE(MID(E76,2,LEN(E76)-3)),IF(RIGHT(E76,2)="B)",-1000000000*VALUE(MID(E76,2,LEN(E76)-3)),IF(RIGHT(E76,2)="k)",-1000*VALUE(MID(E76,2,LEN(E76)-3)),VALUE(SUBSTITUTE(E76,",","")))))),IF(RIGHT(E76,1)="T",1000000000000*VALUE(LEFT(E76,LEN(E76)-1)),IF(RIGHT(E76,1)="M",1000000*VALUE(LEFT(E76,LEN(E76)-1)),IF(RIGHT(E76,1)="B",1000000000*VALUE(LEFT(E76,LEN(E76)-1)),IF(RIGHT(E76,1)="%",0.01*VALUE(LEFT(E76,LEN(E76)-1)),IF(RIGHT(E76,1)="k",1000*VALUE(LEFT(E76,LEN(E76)-1)),VALUE(SUBSTITUTE(E76,",",""))))))))),"N/A")</f>
        <v/>
      </c>
      <c r="M76">
        <f>IFERROR(IF(TRIM(F76)="-", "N/A", IF(RIGHT(F76,1)=")",IF(RIGHT(F76,2)="T)",-1000000000000*VALUE(MID(F76,2,LEN(F76)-3)),IF(RIGHT(F76,2)="M)",-1000000*VALUE(MID(F76,2,LEN(F76)-3)),IF(RIGHT(F76,2)="B)",-1000000000*VALUE(MID(F76,2,LEN(F76)-3)),IF(RIGHT(F76,2)="k)",-1000*VALUE(MID(F76,2,LEN(F76)-3)),VALUE(SUBSTITUTE(F76,",","")))))),IF(RIGHT(F76,1)="T",1000000000000*VALUE(LEFT(F76,LEN(F76)-1)),IF(RIGHT(F76,1)="M",1000000*VALUE(LEFT(F76,LEN(F76)-1)),IF(RIGHT(F76,1)="B",1000000000*VALUE(LEFT(F76,LEN(F76)-1)),IF(RIGHT(F76,1)="%",0.01*VALUE(LEFT(F76,LEN(F76)-1)),IF(RIGHT(F76,1)="k",1000*VALUE(LEFT(F76,LEN(F76)-1)),VALUE(SUBSTITUTE(F76,",",""))))))))),"N/A")</f>
        <v/>
      </c>
      <c r="N76">
        <f>IFERROR(IF(TRIM(G76)="-", "N/A", IF(RIGHT(G76,1)=")",IF(RIGHT(G76,2)="T)",-1000000000000*VALUE(MID(G76,2,LEN(G76)-3)),IF(RIGHT(G76,2)="M)",-1000000*VALUE(MID(G76,2,LEN(G76)-3)),IF(RIGHT(G76,2)="B)",-1000000000*VALUE(MID(G76,2,LEN(G76)-3)),IF(RIGHT(G76,2)="k)",-1000*VALUE(MID(G76,2,LEN(G76)-3)),VALUE(SUBSTITUTE(G76,",","")))))),IF(RIGHT(G76,1)="T",1000000000000*VALUE(LEFT(G76,LEN(G76)-1)),IF(RIGHT(G76,1)="M",1000000*VALUE(LEFT(G76,LEN(G76)-1)),IF(RIGHT(G76,1)="B",1000000000*VALUE(LEFT(G76,LEN(G76)-1)),IF(RIGHT(G76,1)="%",0.01*VALUE(LEFT(G76,LEN(G76)-1)),IF(RIGHT(G76,1)="k",1000*VALUE(LEFT(G76,LEN(G76)-1)),VALUE(SUBSTITUTE(G76,",",""))))))))),"N/A")</f>
        <v/>
      </c>
    </row>
    <row r="77" spans="1:60">
      <c r="F77">
        <f>IF(F76="",IF(F75="",IF(F74="",IF(F73="",IF(F72="",IF(F71="",IFERROR(LEFT(F70,FIND("(",F70) - 2),F70),IFERROR(LEFT(F71,FIND("(",F71) - 2),F71)),IFERROR(LEFT(F72,FIND("(",F72) - 2),F72)),IFERROR(LEFT(F73,FIND("(",F73) - 2),F73)),IFERROR(LEFT(F74,FIND("(",F74) - 2),F74)),IFERROR(LEFT(F75,FIND("(",F75) - 2),F75)),IFERROR(LEFT(F76,FIND("(",F76) - 2),F76))</f>
        <v/>
      </c>
      <c r="G77">
        <f>TRIM(IF(LEFT(G76,1)=",",REPLACE(G76,1,1,""),SUBSTITUTE(G76,F77, "and " &amp; F77)))</f>
        <v/>
      </c>
      <c r="I77">
        <f>IF(AND(K77&gt; J77, L77&gt; K77, M77&gt; L77, N77&gt; M77), "pos_trend", IF(AND(K77&lt; J77, L77&lt; K77, M77&lt; L77, N77&lt; M77), "neg_trend", "N/A"))</f>
        <v/>
      </c>
      <c r="J77">
        <f>IFERROR(IF(TRIM(C77)="-", "N/A", IF(RIGHT(C77,1)=")",IF(RIGHT(C77,2)="T)",-1000000000000*VALUE(MID(C77,2,LEN(C77)-3)),IF(RIGHT(C77,2)="M)",-1000000*VALUE(MID(C77,2,LEN(C77)-3)),IF(RIGHT(C77,2)="B)",-1000000000*VALUE(MID(C77,2,LEN(C77)-3)),IF(RIGHT(C77,2)="k)",-1000*VALUE(MID(C77,2,LEN(C77)-3)),VALUE(SUBSTITUTE(C77,",","")))))),IF(RIGHT(C77,1)="T",1000000000000*VALUE(LEFT(C77,LEN(C77)-1)),IF(RIGHT(C77,1)="M",1000000*VALUE(LEFT(C77,LEN(C77)-1)),IF(RIGHT(C77,1)="B",1000000000*VALUE(LEFT(C77,LEN(C77)-1)),IF(RIGHT(C77,1)="%",0.01*VALUE(LEFT(C77,LEN(C77)-1)),IF(RIGHT(C77,1)="k",1000*VALUE(LEFT(C77,LEN(C77)-1)),VALUE(SUBSTITUTE(C77,",",""))))))))),"N/A")</f>
        <v/>
      </c>
      <c r="K77">
        <f>IFERROR(IF(TRIM(D77)="-", "N/A", IF(RIGHT(D77,1)=")",IF(RIGHT(D77,2)="T)",-1000000000000*VALUE(MID(D77,2,LEN(D77)-3)),IF(RIGHT(D77,2)="M)",-1000000*VALUE(MID(D77,2,LEN(D77)-3)),IF(RIGHT(D77,2)="B)",-1000000000*VALUE(MID(D77,2,LEN(D77)-3)),IF(RIGHT(D77,2)="k)",-1000*VALUE(MID(D77,2,LEN(D77)-3)),VALUE(SUBSTITUTE(D77,",","")))))),IF(RIGHT(D77,1)="T",1000000000000*VALUE(LEFT(D77,LEN(D77)-1)),IF(RIGHT(D77,1)="M",1000000*VALUE(LEFT(D77,LEN(D77)-1)),IF(RIGHT(D77,1)="B",1000000000*VALUE(LEFT(D77,LEN(D77)-1)),IF(RIGHT(D77,1)="%",0.01*VALUE(LEFT(D77,LEN(D77)-1)),IF(RIGHT(D77,1)="k",1000*VALUE(LEFT(D77,LEN(D77)-1)),VALUE(SUBSTITUTE(D77,",",""))))))))),"N/A")</f>
        <v/>
      </c>
      <c r="L77">
        <f>IFERROR(IF(TRIM(E77)="-", "N/A", IF(RIGHT(E77,1)=")",IF(RIGHT(E77,2)="T)",-1000000000000*VALUE(MID(E77,2,LEN(E77)-3)),IF(RIGHT(E77,2)="M)",-1000000*VALUE(MID(E77,2,LEN(E77)-3)),IF(RIGHT(E77,2)="B)",-1000000000*VALUE(MID(E77,2,LEN(E77)-3)),IF(RIGHT(E77,2)="k)",-1000*VALUE(MID(E77,2,LEN(E77)-3)),VALUE(SUBSTITUTE(E77,",","")))))),IF(RIGHT(E77,1)="T",1000000000000*VALUE(LEFT(E77,LEN(E77)-1)),IF(RIGHT(E77,1)="M",1000000*VALUE(LEFT(E77,LEN(E77)-1)),IF(RIGHT(E77,1)="B",1000000000*VALUE(LEFT(E77,LEN(E77)-1)),IF(RIGHT(E77,1)="%",0.01*VALUE(LEFT(E77,LEN(E77)-1)),IF(RIGHT(E77,1)="k",1000*VALUE(LEFT(E77,LEN(E77)-1)),VALUE(SUBSTITUTE(E77,",",""))))))))),"N/A")</f>
        <v/>
      </c>
      <c r="M77">
        <f>IFERROR(IF(TRIM(F77)="-", "N/A", IF(RIGHT(F77,1)=")",IF(RIGHT(F77,2)="T)",-1000000000000*VALUE(MID(F77,2,LEN(F77)-3)),IF(RIGHT(F77,2)="M)",-1000000*VALUE(MID(F77,2,LEN(F77)-3)),IF(RIGHT(F77,2)="B)",-1000000000*VALUE(MID(F77,2,LEN(F77)-3)),IF(RIGHT(F77,2)="k)",-1000*VALUE(MID(F77,2,LEN(F77)-3)),VALUE(SUBSTITUTE(F77,",","")))))),IF(RIGHT(F77,1)="T",1000000000000*VALUE(LEFT(F77,LEN(F77)-1)),IF(RIGHT(F77,1)="M",1000000*VALUE(LEFT(F77,LEN(F77)-1)),IF(RIGHT(F77,1)="B",1000000000*VALUE(LEFT(F77,LEN(F77)-1)),IF(RIGHT(F77,1)="%",0.01*VALUE(LEFT(F77,LEN(F77)-1)),IF(RIGHT(F77,1)="k",1000*VALUE(LEFT(F77,LEN(F77)-1)),VALUE(SUBSTITUTE(F77,",",""))))))))),"N/A")</f>
        <v/>
      </c>
      <c r="N77">
        <f>IFERROR(IF(TRIM(G77)="-", "N/A", IF(RIGHT(G77,1)=")",IF(RIGHT(G77,2)="T)",-1000000000000*VALUE(MID(G77,2,LEN(G77)-3)),IF(RIGHT(G77,2)="M)",-1000000*VALUE(MID(G77,2,LEN(G77)-3)),IF(RIGHT(G77,2)="B)",-1000000000*VALUE(MID(G77,2,LEN(G77)-3)),IF(RIGHT(G77,2)="k)",-1000*VALUE(MID(G77,2,LEN(G77)-3)),VALUE(SUBSTITUTE(G77,",","")))))),IF(RIGHT(G77,1)="T",1000000000000*VALUE(LEFT(G77,LEN(G77)-1)),IF(RIGHT(G77,1)="M",1000000*VALUE(LEFT(G77,LEN(G77)-1)),IF(RIGHT(G77,1)="B",1000000000*VALUE(LEFT(G77,LEN(G77)-1)),IF(RIGHT(G77,1)="%",0.01*VALUE(LEFT(G77,LEN(G77)-1)),IF(RIGHT(G77,1)="k",1000*VALUE(LEFT(G77,LEN(G77)-1)),VALUE(SUBSTITUTE(G77,",",""))))))))),"N/A")</f>
        <v/>
      </c>
    </row>
    <row r="78" spans="1:60">
      <c s="1" r="A78" t="n">
        <v>0</v>
      </c>
      <c r="B78" t="s">
        <v>136</v>
      </c>
      <c r="C78" t="s">
        <v>137</v>
      </c>
      <c r="D78">
        <f>IF(COUNTIF(E70:E76,"=above average")&gt;0,"There are some indications that "&amp;D1&amp;" may be overvalued. The company has a higher " &amp; G77 &amp; " than the comparable average", "Inconclusive")</f>
        <v/>
      </c>
      <c r="I78">
        <f>IF(AND(K78&gt; J78, L78&gt; K78, M78&gt; L78, N78&gt; M78), "pos_trend", IF(AND(K78&lt; J78, L78&lt; K78, M78&lt; L78, N78&lt; M78), "neg_trend", "N/A"))</f>
        <v/>
      </c>
      <c r="J78">
        <f>IFERROR(IF(TRIM(C78)="-", "N/A", IF(RIGHT(C78,1)=")",IF(RIGHT(C78,2)="T)",-1000000000000*VALUE(MID(C78,2,LEN(C78)-3)),IF(RIGHT(C78,2)="M)",-1000000*VALUE(MID(C78,2,LEN(C78)-3)),IF(RIGHT(C78,2)="B)",-1000000000*VALUE(MID(C78,2,LEN(C78)-3)),IF(RIGHT(C78,2)="k)",-1000*VALUE(MID(C78,2,LEN(C78)-3)),VALUE(SUBSTITUTE(C78,",","")))))),IF(RIGHT(C78,1)="T",1000000000000*VALUE(LEFT(C78,LEN(C78)-1)),IF(RIGHT(C78,1)="M",1000000*VALUE(LEFT(C78,LEN(C78)-1)),IF(RIGHT(C78,1)="B",1000000000*VALUE(LEFT(C78,LEN(C78)-1)),IF(RIGHT(C78,1)="%",0.01*VALUE(LEFT(C78,LEN(C78)-1)),IF(RIGHT(C78,1)="k",1000*VALUE(LEFT(C78,LEN(C78)-1)),VALUE(SUBSTITUTE(C78,",",""))))))))),"N/A")</f>
        <v/>
      </c>
      <c r="K78">
        <f>IFERROR(IF(TRIM(D78)="-", "N/A", IF(RIGHT(D78,1)=")",IF(RIGHT(D78,2)="T)",-1000000000000*VALUE(MID(D78,2,LEN(D78)-3)),IF(RIGHT(D78,2)="M)",-1000000*VALUE(MID(D78,2,LEN(D78)-3)),IF(RIGHT(D78,2)="B)",-1000000000*VALUE(MID(D78,2,LEN(D78)-3)),IF(RIGHT(D78,2)="k)",-1000*VALUE(MID(D78,2,LEN(D78)-3)),VALUE(SUBSTITUTE(D78,",","")))))),IF(RIGHT(D78,1)="T",1000000000000*VALUE(LEFT(D78,LEN(D78)-1)),IF(RIGHT(D78,1)="M",1000000*VALUE(LEFT(D78,LEN(D78)-1)),IF(RIGHT(D78,1)="B",1000000000*VALUE(LEFT(D78,LEN(D78)-1)),IF(RIGHT(D78,1)="%",0.01*VALUE(LEFT(D78,LEN(D78)-1)),IF(RIGHT(D78,1)="k",1000*VALUE(LEFT(D78,LEN(D78)-1)),VALUE(SUBSTITUTE(D78,",",""))))))))),"N/A")</f>
        <v/>
      </c>
      <c r="L78">
        <f>IFERROR(IF(TRIM(E78)="-", "N/A", IF(RIGHT(E78,1)=")",IF(RIGHT(E78,2)="T)",-1000000000000*VALUE(MID(E78,2,LEN(E78)-3)),IF(RIGHT(E78,2)="M)",-1000000*VALUE(MID(E78,2,LEN(E78)-3)),IF(RIGHT(E78,2)="B)",-1000000000*VALUE(MID(E78,2,LEN(E78)-3)),IF(RIGHT(E78,2)="k)",-1000*VALUE(MID(E78,2,LEN(E78)-3)),VALUE(SUBSTITUTE(E78,",","")))))),IF(RIGHT(E78,1)="T",1000000000000*VALUE(LEFT(E78,LEN(E78)-1)),IF(RIGHT(E78,1)="M",1000000*VALUE(LEFT(E78,LEN(E78)-1)),IF(RIGHT(E78,1)="B",1000000000*VALUE(LEFT(E78,LEN(E78)-1)),IF(RIGHT(E78,1)="%",0.01*VALUE(LEFT(E78,LEN(E78)-1)),IF(RIGHT(E78,1)="k",1000*VALUE(LEFT(E78,LEN(E78)-1)),VALUE(SUBSTITUTE(E78,",",""))))))))),"N/A")</f>
        <v/>
      </c>
      <c r="M78">
        <f>IFERROR(IF(TRIM(F78)="-", "N/A", IF(RIGHT(F78,1)=")",IF(RIGHT(F78,2)="T)",-1000000000000*VALUE(MID(F78,2,LEN(F78)-3)),IF(RIGHT(F78,2)="M)",-1000000*VALUE(MID(F78,2,LEN(F78)-3)),IF(RIGHT(F78,2)="B)",-1000000000*VALUE(MID(F78,2,LEN(F78)-3)),IF(RIGHT(F78,2)="k)",-1000*VALUE(MID(F78,2,LEN(F78)-3)),VALUE(SUBSTITUTE(F78,",","")))))),IF(RIGHT(F78,1)="T",1000000000000*VALUE(LEFT(F78,LEN(F78)-1)),IF(RIGHT(F78,1)="M",1000000*VALUE(LEFT(F78,LEN(F78)-1)),IF(RIGHT(F78,1)="B",1000000000*VALUE(LEFT(F78,LEN(F78)-1)),IF(RIGHT(F78,1)="%",0.01*VALUE(LEFT(F78,LEN(F78)-1)),IF(RIGHT(F78,1)="k",1000*VALUE(LEFT(F78,LEN(F78)-1)),VALUE(SUBSTITUTE(F78,",",""))))))))),"N/A")</f>
        <v/>
      </c>
      <c r="N78">
        <f>IFERROR(IF(TRIM(G78)="-", "N/A", IF(RIGHT(G78,1)=")",IF(RIGHT(G78,2)="T)",-1000000000000*VALUE(MID(G78,2,LEN(G78)-3)),IF(RIGHT(G78,2)="M)",-1000000*VALUE(MID(G78,2,LEN(G78)-3)),IF(RIGHT(G78,2)="B)",-1000000000*VALUE(MID(G78,2,LEN(G78)-3)),IF(RIGHT(G78,2)="k)",-1000*VALUE(MID(G78,2,LEN(G78)-3)),VALUE(SUBSTITUTE(G78,",","")))))),IF(RIGHT(G78,1)="T",1000000000000*VALUE(LEFT(G78,LEN(G78)-1)),IF(RIGHT(G78,1)="M",1000000*VALUE(LEFT(G78,LEN(G78)-1)),IF(RIGHT(G78,1)="B",1000000000*VALUE(LEFT(G78,LEN(G78)-1)),IF(RIGHT(G78,1)="%",0.01*VALUE(LEFT(G78,LEN(G78)-1)),IF(RIGHT(G78,1)="k",1000*VALUE(LEFT(G78,LEN(G78)-1)),VALUE(SUBSTITUTE(G78,",",""))))))))),"N/A")</f>
        <v/>
      </c>
    </row>
    <row r="79" spans="1:60">
      <c s="1" r="A79" t="n">
        <v>1</v>
      </c>
      <c r="B79" t="s">
        <v>138</v>
      </c>
      <c r="C79" t="s">
        <v>137</v>
      </c>
      <c r="I79">
        <f>IF(AND(K79&gt; J79, L79&gt; K79, M79&gt; L79, N79&gt; M79), "pos_trend", IF(AND(K79&lt; J79, L79&lt; K79, M79&lt; L79, N79&lt; M79), "neg_trend", "N/A"))</f>
        <v/>
      </c>
      <c r="J79">
        <f>IFERROR(IF(TRIM(C79)="-", "N/A", IF(RIGHT(C79,1)=")",IF(RIGHT(C79,2)="T)",-1000000000000*VALUE(MID(C79,2,LEN(C79)-3)),IF(RIGHT(C79,2)="M)",-1000000*VALUE(MID(C79,2,LEN(C79)-3)),IF(RIGHT(C79,2)="B)",-1000000000*VALUE(MID(C79,2,LEN(C79)-3)),IF(RIGHT(C79,2)="k)",-1000*VALUE(MID(C79,2,LEN(C79)-3)),VALUE(SUBSTITUTE(C79,",","")))))),IF(RIGHT(C79,1)="T",1000000000000*VALUE(LEFT(C79,LEN(C79)-1)),IF(RIGHT(C79,1)="M",1000000*VALUE(LEFT(C79,LEN(C79)-1)),IF(RIGHT(C79,1)="B",1000000000*VALUE(LEFT(C79,LEN(C79)-1)),IF(RIGHT(C79,1)="%",0.01*VALUE(LEFT(C79,LEN(C79)-1)),IF(RIGHT(C79,1)="k",1000*VALUE(LEFT(C79,LEN(C79)-1)),VALUE(SUBSTITUTE(C79,",",""))))))))),"N/A")</f>
        <v/>
      </c>
      <c r="K79">
        <f>IFERROR(IF(TRIM(D79)="-", "N/A", IF(RIGHT(D79,1)=")",IF(RIGHT(D79,2)="T)",-1000000000000*VALUE(MID(D79,2,LEN(D79)-3)),IF(RIGHT(D79,2)="M)",-1000000*VALUE(MID(D79,2,LEN(D79)-3)),IF(RIGHT(D79,2)="B)",-1000000000*VALUE(MID(D79,2,LEN(D79)-3)),IF(RIGHT(D79,2)="k)",-1000*VALUE(MID(D79,2,LEN(D79)-3)),VALUE(SUBSTITUTE(D79,",","")))))),IF(RIGHT(D79,1)="T",1000000000000*VALUE(LEFT(D79,LEN(D79)-1)),IF(RIGHT(D79,1)="M",1000000*VALUE(LEFT(D79,LEN(D79)-1)),IF(RIGHT(D79,1)="B",1000000000*VALUE(LEFT(D79,LEN(D79)-1)),IF(RIGHT(D79,1)="%",0.01*VALUE(LEFT(D79,LEN(D79)-1)),IF(RIGHT(D79,1)="k",1000*VALUE(LEFT(D79,LEN(D79)-1)),VALUE(SUBSTITUTE(D79,",",""))))))))),"N/A")</f>
        <v/>
      </c>
      <c r="L79">
        <f>IFERROR(IF(TRIM(E79)="-", "N/A", IF(RIGHT(E79,1)=")",IF(RIGHT(E79,2)="T)",-1000000000000*VALUE(MID(E79,2,LEN(E79)-3)),IF(RIGHT(E79,2)="M)",-1000000*VALUE(MID(E79,2,LEN(E79)-3)),IF(RIGHT(E79,2)="B)",-1000000000*VALUE(MID(E79,2,LEN(E79)-3)),IF(RIGHT(E79,2)="k)",-1000*VALUE(MID(E79,2,LEN(E79)-3)),VALUE(SUBSTITUTE(E79,",","")))))),IF(RIGHT(E79,1)="T",1000000000000*VALUE(LEFT(E79,LEN(E79)-1)),IF(RIGHT(E79,1)="M",1000000*VALUE(LEFT(E79,LEN(E79)-1)),IF(RIGHT(E79,1)="B",1000000000*VALUE(LEFT(E79,LEN(E79)-1)),IF(RIGHT(E79,1)="%",0.01*VALUE(LEFT(E79,LEN(E79)-1)),IF(RIGHT(E79,1)="k",1000*VALUE(LEFT(E79,LEN(E79)-1)),VALUE(SUBSTITUTE(E79,",",""))))))))),"N/A")</f>
        <v/>
      </c>
      <c r="M79">
        <f>IFERROR(IF(TRIM(F79)="-", "N/A", IF(RIGHT(F79,1)=")",IF(RIGHT(F79,2)="T)",-1000000000000*VALUE(MID(F79,2,LEN(F79)-3)),IF(RIGHT(F79,2)="M)",-1000000*VALUE(MID(F79,2,LEN(F79)-3)),IF(RIGHT(F79,2)="B)",-1000000000*VALUE(MID(F79,2,LEN(F79)-3)),IF(RIGHT(F79,2)="k)",-1000*VALUE(MID(F79,2,LEN(F79)-3)),VALUE(SUBSTITUTE(F79,",","")))))),IF(RIGHT(F79,1)="T",1000000000000*VALUE(LEFT(F79,LEN(F79)-1)),IF(RIGHT(F79,1)="M",1000000*VALUE(LEFT(F79,LEN(F79)-1)),IF(RIGHT(F79,1)="B",1000000000*VALUE(LEFT(F79,LEN(F79)-1)),IF(RIGHT(F79,1)="%",0.01*VALUE(LEFT(F79,LEN(F79)-1)),IF(RIGHT(F79,1)="k",1000*VALUE(LEFT(F79,LEN(F79)-1)),VALUE(SUBSTITUTE(F79,",",""))))))))),"N/A")</f>
        <v/>
      </c>
      <c r="N79">
        <f>IFERROR(IF(TRIM(G79)="-", "N/A", IF(RIGHT(G79,1)=")",IF(RIGHT(G79,2)="T)",-1000000000000*VALUE(MID(G79,2,LEN(G79)-3)),IF(RIGHT(G79,2)="M)",-1000000*VALUE(MID(G79,2,LEN(G79)-3)),IF(RIGHT(G79,2)="B)",-1000000000*VALUE(MID(G79,2,LEN(G79)-3)),IF(RIGHT(G79,2)="k)",-1000*VALUE(MID(G79,2,LEN(G79)-3)),VALUE(SUBSTITUTE(G79,",","")))))),IF(RIGHT(G79,1)="T",1000000000000*VALUE(LEFT(G79,LEN(G79)-1)),IF(RIGHT(G79,1)="M",1000000*VALUE(LEFT(G79,LEN(G79)-1)),IF(RIGHT(G79,1)="B",1000000000*VALUE(LEFT(G79,LEN(G79)-1)),IF(RIGHT(G79,1)="%",0.01*VALUE(LEFT(G79,LEN(G79)-1)),IF(RIGHT(G79,1)="k",1000*VALUE(LEFT(G79,LEN(G79)-1)),VALUE(SUBSTITUTE(G79,",",""))))))))),"N/A")</f>
        <v/>
      </c>
    </row>
    <row r="80" spans="1:60">
      <c r="I80">
        <f>IF(AND(K80&gt; J80, L80&gt; K80, M80&gt; L80, N80&gt; M80), "pos_trend", IF(AND(K80&lt; J80, L80&lt; K80, M80&lt; L80, N80&lt; M80), "neg_trend", "N/A"))</f>
        <v/>
      </c>
      <c r="J80">
        <f>IFERROR(IF(TRIM(C80)="-", "N/A", IF(RIGHT(C80,1)=")",IF(RIGHT(C80,2)="T)",-1000000000000*VALUE(MID(C80,2,LEN(C80)-3)),IF(RIGHT(C80,2)="M)",-1000000*VALUE(MID(C80,2,LEN(C80)-3)),IF(RIGHT(C80,2)="B)",-1000000000*VALUE(MID(C80,2,LEN(C80)-3)),IF(RIGHT(C80,2)="k)",-1000*VALUE(MID(C80,2,LEN(C80)-3)),VALUE(SUBSTITUTE(C80,",","")))))),IF(RIGHT(C80,1)="T",1000000000000*VALUE(LEFT(C80,LEN(C80)-1)),IF(RIGHT(C80,1)="M",1000000*VALUE(LEFT(C80,LEN(C80)-1)),IF(RIGHT(C80,1)="B",1000000000*VALUE(LEFT(C80,LEN(C80)-1)),IF(RIGHT(C80,1)="%",0.01*VALUE(LEFT(C80,LEN(C80)-1)),IF(RIGHT(C80,1)="k",1000*VALUE(LEFT(C80,LEN(C80)-1)),VALUE(SUBSTITUTE(C80,",",""))))))))),"N/A")</f>
        <v/>
      </c>
      <c r="K80">
        <f>IFERROR(IF(TRIM(D80)="-", "N/A", IF(RIGHT(D80,1)=")",IF(RIGHT(D80,2)="T)",-1000000000000*VALUE(MID(D80,2,LEN(D80)-3)),IF(RIGHT(D80,2)="M)",-1000000*VALUE(MID(D80,2,LEN(D80)-3)),IF(RIGHT(D80,2)="B)",-1000000000*VALUE(MID(D80,2,LEN(D80)-3)),IF(RIGHT(D80,2)="k)",-1000*VALUE(MID(D80,2,LEN(D80)-3)),VALUE(SUBSTITUTE(D80,",","")))))),IF(RIGHT(D80,1)="T",1000000000000*VALUE(LEFT(D80,LEN(D80)-1)),IF(RIGHT(D80,1)="M",1000000*VALUE(LEFT(D80,LEN(D80)-1)),IF(RIGHT(D80,1)="B",1000000000*VALUE(LEFT(D80,LEN(D80)-1)),IF(RIGHT(D80,1)="%",0.01*VALUE(LEFT(D80,LEN(D80)-1)),IF(RIGHT(D80,1)="k",1000*VALUE(LEFT(D80,LEN(D80)-1)),VALUE(SUBSTITUTE(D80,",",""))))))))),"N/A")</f>
        <v/>
      </c>
      <c r="L80">
        <f>IFERROR(IF(TRIM(E80)="-", "N/A", IF(RIGHT(E80,1)=")",IF(RIGHT(E80,2)="T)",-1000000000000*VALUE(MID(E80,2,LEN(E80)-3)),IF(RIGHT(E80,2)="M)",-1000000*VALUE(MID(E80,2,LEN(E80)-3)),IF(RIGHT(E80,2)="B)",-1000000000*VALUE(MID(E80,2,LEN(E80)-3)),IF(RIGHT(E80,2)="k)",-1000*VALUE(MID(E80,2,LEN(E80)-3)),VALUE(SUBSTITUTE(E80,",","")))))),IF(RIGHT(E80,1)="T",1000000000000*VALUE(LEFT(E80,LEN(E80)-1)),IF(RIGHT(E80,1)="M",1000000*VALUE(LEFT(E80,LEN(E80)-1)),IF(RIGHT(E80,1)="B",1000000000*VALUE(LEFT(E80,LEN(E80)-1)),IF(RIGHT(E80,1)="%",0.01*VALUE(LEFT(E80,LEN(E80)-1)),IF(RIGHT(E80,1)="k",1000*VALUE(LEFT(E80,LEN(E80)-1)),VALUE(SUBSTITUTE(E80,",",""))))))))),"N/A")</f>
        <v/>
      </c>
      <c r="M80">
        <f>IFERROR(IF(TRIM(F80)="-", "N/A", IF(RIGHT(F80,1)=")",IF(RIGHT(F80,2)="T)",-1000000000000*VALUE(MID(F80,2,LEN(F80)-3)),IF(RIGHT(F80,2)="M)",-1000000*VALUE(MID(F80,2,LEN(F80)-3)),IF(RIGHT(F80,2)="B)",-1000000000*VALUE(MID(F80,2,LEN(F80)-3)),IF(RIGHT(F80,2)="k)",-1000*VALUE(MID(F80,2,LEN(F80)-3)),VALUE(SUBSTITUTE(F80,",","")))))),IF(RIGHT(F80,1)="T",1000000000000*VALUE(LEFT(F80,LEN(F80)-1)),IF(RIGHT(F80,1)="M",1000000*VALUE(LEFT(F80,LEN(F80)-1)),IF(RIGHT(F80,1)="B",1000000000*VALUE(LEFT(F80,LEN(F80)-1)),IF(RIGHT(F80,1)="%",0.01*VALUE(LEFT(F80,LEN(F80)-1)),IF(RIGHT(F80,1)="k",1000*VALUE(LEFT(F80,LEN(F80)-1)),VALUE(SUBSTITUTE(F80,",",""))))))))),"N/A")</f>
        <v/>
      </c>
      <c r="N80">
        <f>IFERROR(IF(TRIM(G80)="-", "N/A", IF(RIGHT(G80,1)=")",IF(RIGHT(G80,2)="T)",-1000000000000*VALUE(MID(G80,2,LEN(G80)-3)),IF(RIGHT(G80,2)="M)",-1000000*VALUE(MID(G80,2,LEN(G80)-3)),IF(RIGHT(G80,2)="B)",-1000000000*VALUE(MID(G80,2,LEN(G80)-3)),IF(RIGHT(G80,2)="k)",-1000*VALUE(MID(G80,2,LEN(G80)-3)),VALUE(SUBSTITUTE(G80,",","")))))),IF(RIGHT(G80,1)="T",1000000000000*VALUE(LEFT(G80,LEN(G80)-1)),IF(RIGHT(G80,1)="M",1000000*VALUE(LEFT(G80,LEN(G80)-1)),IF(RIGHT(G80,1)="B",1000000000*VALUE(LEFT(G80,LEN(G80)-1)),IF(RIGHT(G80,1)="%",0.01*VALUE(LEFT(G80,LEN(G80)-1)),IF(RIGHT(G80,1)="k",1000*VALUE(LEFT(G80,LEN(G80)-1)),VALUE(SUBSTITUTE(G80,",",""))))))))),"N/A")</f>
        <v/>
      </c>
    </row>
    <row r="81" spans="1:60">
      <c s="1" r="A81" t="n">
        <v>0</v>
      </c>
      <c r="B81" t="s">
        <v>140</v>
      </c>
      <c r="C81" t="s">
        <v>2448</v>
      </c>
      <c r="F81">
        <f>IF(E70="below average",LOWER(TRIM(IF(ISNUMBER(VALUE(RIGHT(B70,1))),REPLACE(B70,LEN(B70),1,""),B70))),"")</f>
        <v/>
      </c>
      <c r="G81">
        <f>IFERROR(LEFT(F81,FIND("(",F81) - 2),F81)</f>
        <v/>
      </c>
      <c r="I81">
        <f>IF(AND(K81&gt; J81, L81&gt; K81, M81&gt; L81, N81&gt; M81), "pos_trend", IF(AND(K81&lt; J81, L81&lt; K81, M81&lt; L81, N81&lt; M81), "neg_trend", "N/A"))</f>
        <v/>
      </c>
      <c r="J81">
        <f>IFERROR(IF(TRIM(C81)="-", "N/A", IF(RIGHT(C81,1)=")",IF(RIGHT(C81,2)="T)",-1000000000000*VALUE(MID(C81,2,LEN(C81)-3)),IF(RIGHT(C81,2)="M)",-1000000*VALUE(MID(C81,2,LEN(C81)-3)),IF(RIGHT(C81,2)="B)",-1000000000*VALUE(MID(C81,2,LEN(C81)-3)),IF(RIGHT(C81,2)="k)",-1000*VALUE(MID(C81,2,LEN(C81)-3)),VALUE(SUBSTITUTE(C81,",","")))))),IF(RIGHT(C81,1)="T",1000000000000*VALUE(LEFT(C81,LEN(C81)-1)),IF(RIGHT(C81,1)="M",1000000*VALUE(LEFT(C81,LEN(C81)-1)),IF(RIGHT(C81,1)="B",1000000000*VALUE(LEFT(C81,LEN(C81)-1)),IF(RIGHT(C81,1)="%",0.01*VALUE(LEFT(C81,LEN(C81)-1)),IF(RIGHT(C81,1)="k",1000*VALUE(LEFT(C81,LEN(C81)-1)),VALUE(SUBSTITUTE(C81,",",""))))))))),"N/A")</f>
        <v/>
      </c>
      <c r="K81">
        <f>IFERROR(IF(TRIM(D81)="-", "N/A", IF(RIGHT(D81,1)=")",IF(RIGHT(D81,2)="T)",-1000000000000*VALUE(MID(D81,2,LEN(D81)-3)),IF(RIGHT(D81,2)="M)",-1000000*VALUE(MID(D81,2,LEN(D81)-3)),IF(RIGHT(D81,2)="B)",-1000000000*VALUE(MID(D81,2,LEN(D81)-3)),IF(RIGHT(D81,2)="k)",-1000*VALUE(MID(D81,2,LEN(D81)-3)),VALUE(SUBSTITUTE(D81,",","")))))),IF(RIGHT(D81,1)="T",1000000000000*VALUE(LEFT(D81,LEN(D81)-1)),IF(RIGHT(D81,1)="M",1000000*VALUE(LEFT(D81,LEN(D81)-1)),IF(RIGHT(D81,1)="B",1000000000*VALUE(LEFT(D81,LEN(D81)-1)),IF(RIGHT(D81,1)="%",0.01*VALUE(LEFT(D81,LEN(D81)-1)),IF(RIGHT(D81,1)="k",1000*VALUE(LEFT(D81,LEN(D81)-1)),VALUE(SUBSTITUTE(D81,",",""))))))))),"N/A")</f>
        <v/>
      </c>
      <c r="L81">
        <f>IFERROR(IF(TRIM(E81)="-", "N/A", IF(RIGHT(E81,1)=")",IF(RIGHT(E81,2)="T)",-1000000000000*VALUE(MID(E81,2,LEN(E81)-3)),IF(RIGHT(E81,2)="M)",-1000000*VALUE(MID(E81,2,LEN(E81)-3)),IF(RIGHT(E81,2)="B)",-1000000000*VALUE(MID(E81,2,LEN(E81)-3)),IF(RIGHT(E81,2)="k)",-1000*VALUE(MID(E81,2,LEN(E81)-3)),VALUE(SUBSTITUTE(E81,",","")))))),IF(RIGHT(E81,1)="T",1000000000000*VALUE(LEFT(E81,LEN(E81)-1)),IF(RIGHT(E81,1)="M",1000000*VALUE(LEFT(E81,LEN(E81)-1)),IF(RIGHT(E81,1)="B",1000000000*VALUE(LEFT(E81,LEN(E81)-1)),IF(RIGHT(E81,1)="%",0.01*VALUE(LEFT(E81,LEN(E81)-1)),IF(RIGHT(E81,1)="k",1000*VALUE(LEFT(E81,LEN(E81)-1)),VALUE(SUBSTITUTE(E81,",",""))))))))),"N/A")</f>
        <v/>
      </c>
      <c r="M81">
        <f>IFERROR(IF(TRIM(F81)="-", "N/A", IF(RIGHT(F81,1)=")",IF(RIGHT(F81,2)="T)",-1000000000000*VALUE(MID(F81,2,LEN(F81)-3)),IF(RIGHT(F81,2)="M)",-1000000*VALUE(MID(F81,2,LEN(F81)-3)),IF(RIGHT(F81,2)="B)",-1000000000*VALUE(MID(F81,2,LEN(F81)-3)),IF(RIGHT(F81,2)="k)",-1000*VALUE(MID(F81,2,LEN(F81)-3)),VALUE(SUBSTITUTE(F81,",","")))))),IF(RIGHT(F81,1)="T",1000000000000*VALUE(LEFT(F81,LEN(F81)-1)),IF(RIGHT(F81,1)="M",1000000*VALUE(LEFT(F81,LEN(F81)-1)),IF(RIGHT(F81,1)="B",1000000000*VALUE(LEFT(F81,LEN(F81)-1)),IF(RIGHT(F81,1)="%",0.01*VALUE(LEFT(F81,LEN(F81)-1)),IF(RIGHT(F81,1)="k",1000*VALUE(LEFT(F81,LEN(F81)-1)),VALUE(SUBSTITUTE(F81,",",""))))))))),"N/A")</f>
        <v/>
      </c>
      <c r="N81">
        <f>IFERROR(IF(TRIM(G81)="-", "N/A", IF(RIGHT(G81,1)=")",IF(RIGHT(G81,2)="T)",-1000000000000*VALUE(MID(G81,2,LEN(G81)-3)),IF(RIGHT(G81,2)="M)",-1000000*VALUE(MID(G81,2,LEN(G81)-3)),IF(RIGHT(G81,2)="B)",-1000000000*VALUE(MID(G81,2,LEN(G81)-3)),IF(RIGHT(G81,2)="k)",-1000*VALUE(MID(G81,2,LEN(G81)-3)),VALUE(SUBSTITUTE(G81,",","")))))),IF(RIGHT(G81,1)="T",1000000000000*VALUE(LEFT(G81,LEN(G81)-1)),IF(RIGHT(G81,1)="M",1000000*VALUE(LEFT(G81,LEN(G81)-1)),IF(RIGHT(G81,1)="B",1000000000*VALUE(LEFT(G81,LEN(G81)-1)),IF(RIGHT(G81,1)="%",0.01*VALUE(LEFT(G81,LEN(G81)-1)),IF(RIGHT(G81,1)="k",1000*VALUE(LEFT(G81,LEN(G81)-1)),VALUE(SUBSTITUTE(G81,",",""))))))))),"N/A")</f>
        <v/>
      </c>
    </row>
    <row r="82" spans="1:60">
      <c s="1" r="A82" t="n">
        <v>1</v>
      </c>
      <c r="B82" t="s">
        <v>142</v>
      </c>
      <c r="C82" t="s">
        <v>2449</v>
      </c>
      <c r="F82">
        <f>IF(E71="below average",LOWER(TRIM(IF(ISNUMBER(VALUE(RIGHT(B71,1))),REPLACE(B71,LEN(B71),1,""),B71))),"")</f>
        <v/>
      </c>
      <c r="G82">
        <f>IF(F82&lt;&gt;"", G81 &amp; ", " &amp; IFERROR(LEFT(F82,FIND("(",F82) - 2),F82),G81)</f>
        <v/>
      </c>
      <c r="I82">
        <f>IF(AND(K82&gt; J82, L82&gt; K82, M82&gt; L82, N82&gt; M82), "pos_trend", IF(AND(K82&lt; J82, L82&lt; K82, M82&lt; L82, N82&lt; M82), "neg_trend", "N/A"))</f>
        <v/>
      </c>
      <c r="J82">
        <f>IFERROR(IF(TRIM(C82)="-", "N/A", IF(RIGHT(C82,1)=")",IF(RIGHT(C82,2)="T)",-1000000000000*VALUE(MID(C82,2,LEN(C82)-3)),IF(RIGHT(C82,2)="M)",-1000000*VALUE(MID(C82,2,LEN(C82)-3)),IF(RIGHT(C82,2)="B)",-1000000000*VALUE(MID(C82,2,LEN(C82)-3)),IF(RIGHT(C82,2)="k)",-1000*VALUE(MID(C82,2,LEN(C82)-3)),VALUE(SUBSTITUTE(C82,",","")))))),IF(RIGHT(C82,1)="T",1000000000000*VALUE(LEFT(C82,LEN(C82)-1)),IF(RIGHT(C82,1)="M",1000000*VALUE(LEFT(C82,LEN(C82)-1)),IF(RIGHT(C82,1)="B",1000000000*VALUE(LEFT(C82,LEN(C82)-1)),IF(RIGHT(C82,1)="%",0.01*VALUE(LEFT(C82,LEN(C82)-1)),IF(RIGHT(C82,1)="k",1000*VALUE(LEFT(C82,LEN(C82)-1)),VALUE(SUBSTITUTE(C82,",",""))))))))),"N/A")</f>
        <v/>
      </c>
      <c r="K82">
        <f>IFERROR(IF(TRIM(D82)="-", "N/A", IF(RIGHT(D82,1)=")",IF(RIGHT(D82,2)="T)",-1000000000000*VALUE(MID(D82,2,LEN(D82)-3)),IF(RIGHT(D82,2)="M)",-1000000*VALUE(MID(D82,2,LEN(D82)-3)),IF(RIGHT(D82,2)="B)",-1000000000*VALUE(MID(D82,2,LEN(D82)-3)),IF(RIGHT(D82,2)="k)",-1000*VALUE(MID(D82,2,LEN(D82)-3)),VALUE(SUBSTITUTE(D82,",","")))))),IF(RIGHT(D82,1)="T",1000000000000*VALUE(LEFT(D82,LEN(D82)-1)),IF(RIGHT(D82,1)="M",1000000*VALUE(LEFT(D82,LEN(D82)-1)),IF(RIGHT(D82,1)="B",1000000000*VALUE(LEFT(D82,LEN(D82)-1)),IF(RIGHT(D82,1)="%",0.01*VALUE(LEFT(D82,LEN(D82)-1)),IF(RIGHT(D82,1)="k",1000*VALUE(LEFT(D82,LEN(D82)-1)),VALUE(SUBSTITUTE(D82,",",""))))))))),"N/A")</f>
        <v/>
      </c>
      <c r="L82">
        <f>IFERROR(IF(TRIM(E82)="-", "N/A", IF(RIGHT(E82,1)=")",IF(RIGHT(E82,2)="T)",-1000000000000*VALUE(MID(E82,2,LEN(E82)-3)),IF(RIGHT(E82,2)="M)",-1000000*VALUE(MID(E82,2,LEN(E82)-3)),IF(RIGHT(E82,2)="B)",-1000000000*VALUE(MID(E82,2,LEN(E82)-3)),IF(RIGHT(E82,2)="k)",-1000*VALUE(MID(E82,2,LEN(E82)-3)),VALUE(SUBSTITUTE(E82,",","")))))),IF(RIGHT(E82,1)="T",1000000000000*VALUE(LEFT(E82,LEN(E82)-1)),IF(RIGHT(E82,1)="M",1000000*VALUE(LEFT(E82,LEN(E82)-1)),IF(RIGHT(E82,1)="B",1000000000*VALUE(LEFT(E82,LEN(E82)-1)),IF(RIGHT(E82,1)="%",0.01*VALUE(LEFT(E82,LEN(E82)-1)),IF(RIGHT(E82,1)="k",1000*VALUE(LEFT(E82,LEN(E82)-1)),VALUE(SUBSTITUTE(E82,",",""))))))))),"N/A")</f>
        <v/>
      </c>
      <c r="M82">
        <f>IFERROR(IF(TRIM(F82)="-", "N/A", IF(RIGHT(F82,1)=")",IF(RIGHT(F82,2)="T)",-1000000000000*VALUE(MID(F82,2,LEN(F82)-3)),IF(RIGHT(F82,2)="M)",-1000000*VALUE(MID(F82,2,LEN(F82)-3)),IF(RIGHT(F82,2)="B)",-1000000000*VALUE(MID(F82,2,LEN(F82)-3)),IF(RIGHT(F82,2)="k)",-1000*VALUE(MID(F82,2,LEN(F82)-3)),VALUE(SUBSTITUTE(F82,",","")))))),IF(RIGHT(F82,1)="T",1000000000000*VALUE(LEFT(F82,LEN(F82)-1)),IF(RIGHT(F82,1)="M",1000000*VALUE(LEFT(F82,LEN(F82)-1)),IF(RIGHT(F82,1)="B",1000000000*VALUE(LEFT(F82,LEN(F82)-1)),IF(RIGHT(F82,1)="%",0.01*VALUE(LEFT(F82,LEN(F82)-1)),IF(RIGHT(F82,1)="k",1000*VALUE(LEFT(F82,LEN(F82)-1)),VALUE(SUBSTITUTE(F82,",",""))))))))),"N/A")</f>
        <v/>
      </c>
      <c r="N82">
        <f>IFERROR(IF(TRIM(G82)="-", "N/A", IF(RIGHT(G82,1)=")",IF(RIGHT(G82,2)="T)",-1000000000000*VALUE(MID(G82,2,LEN(G82)-3)),IF(RIGHT(G82,2)="M)",-1000000*VALUE(MID(G82,2,LEN(G82)-3)),IF(RIGHT(G82,2)="B)",-1000000000*VALUE(MID(G82,2,LEN(G82)-3)),IF(RIGHT(G82,2)="k)",-1000*VALUE(MID(G82,2,LEN(G82)-3)),VALUE(SUBSTITUTE(G82,",","")))))),IF(RIGHT(G82,1)="T",1000000000000*VALUE(LEFT(G82,LEN(G82)-1)),IF(RIGHT(G82,1)="M",1000000*VALUE(LEFT(G82,LEN(G82)-1)),IF(RIGHT(G82,1)="B",1000000000*VALUE(LEFT(G82,LEN(G82)-1)),IF(RIGHT(G82,1)="%",0.01*VALUE(LEFT(G82,LEN(G82)-1)),IF(RIGHT(G82,1)="k",1000*VALUE(LEFT(G82,LEN(G82)-1)),VALUE(SUBSTITUTE(G82,",",""))))))))),"N/A")</f>
        <v/>
      </c>
    </row>
    <row r="83" spans="1:60">
      <c r="F83">
        <f>IF(E72="below average",LOWER(TRIM(IF(ISNUMBER(VALUE(RIGHT(B72,1))),REPLACE(B72,LEN(B72),1,""),B72))),"")</f>
        <v/>
      </c>
      <c r="G83">
        <f>IF(F83&lt;&gt;"", G82 &amp; ", " &amp; IFERROR(LEFT(F83,FIND("(",F83) - 2),F83),G82)</f>
        <v/>
      </c>
      <c r="I83">
        <f>IF(AND(K83&gt; J83, L83&gt; K83, M83&gt; L83, N83&gt; M83), "pos_trend", IF(AND(K83&lt; J83, L83&lt; K83, M83&lt; L83, N83&lt; M83), "neg_trend", "N/A"))</f>
        <v/>
      </c>
      <c r="J83">
        <f>IFERROR(IF(TRIM(C83)="-", "N/A", IF(RIGHT(C83,1)=")",IF(RIGHT(C83,2)="T)",-1000000000000*VALUE(MID(C83,2,LEN(C83)-3)),IF(RIGHT(C83,2)="M)",-1000000*VALUE(MID(C83,2,LEN(C83)-3)),IF(RIGHT(C83,2)="B)",-1000000000*VALUE(MID(C83,2,LEN(C83)-3)),IF(RIGHT(C83,2)="k)",-1000*VALUE(MID(C83,2,LEN(C83)-3)),VALUE(SUBSTITUTE(C83,",","")))))),IF(RIGHT(C83,1)="T",1000000000000*VALUE(LEFT(C83,LEN(C83)-1)),IF(RIGHT(C83,1)="M",1000000*VALUE(LEFT(C83,LEN(C83)-1)),IF(RIGHT(C83,1)="B",1000000000*VALUE(LEFT(C83,LEN(C83)-1)),IF(RIGHT(C83,1)="%",0.01*VALUE(LEFT(C83,LEN(C83)-1)),IF(RIGHT(C83,1)="k",1000*VALUE(LEFT(C83,LEN(C83)-1)),VALUE(SUBSTITUTE(C83,",",""))))))))),"N/A")</f>
        <v/>
      </c>
      <c r="K83">
        <f>IFERROR(IF(TRIM(D83)="-", "N/A", IF(RIGHT(D83,1)=")",IF(RIGHT(D83,2)="T)",-1000000000000*VALUE(MID(D83,2,LEN(D83)-3)),IF(RIGHT(D83,2)="M)",-1000000*VALUE(MID(D83,2,LEN(D83)-3)),IF(RIGHT(D83,2)="B)",-1000000000*VALUE(MID(D83,2,LEN(D83)-3)),IF(RIGHT(D83,2)="k)",-1000*VALUE(MID(D83,2,LEN(D83)-3)),VALUE(SUBSTITUTE(D83,",","")))))),IF(RIGHT(D83,1)="T",1000000000000*VALUE(LEFT(D83,LEN(D83)-1)),IF(RIGHT(D83,1)="M",1000000*VALUE(LEFT(D83,LEN(D83)-1)),IF(RIGHT(D83,1)="B",1000000000*VALUE(LEFT(D83,LEN(D83)-1)),IF(RIGHT(D83,1)="%",0.01*VALUE(LEFT(D83,LEN(D83)-1)),IF(RIGHT(D83,1)="k",1000*VALUE(LEFT(D83,LEN(D83)-1)),VALUE(SUBSTITUTE(D83,",",""))))))))),"N/A")</f>
        <v/>
      </c>
      <c r="L83">
        <f>IFERROR(IF(TRIM(E83)="-", "N/A", IF(RIGHT(E83,1)=")",IF(RIGHT(E83,2)="T)",-1000000000000*VALUE(MID(E83,2,LEN(E83)-3)),IF(RIGHT(E83,2)="M)",-1000000*VALUE(MID(E83,2,LEN(E83)-3)),IF(RIGHT(E83,2)="B)",-1000000000*VALUE(MID(E83,2,LEN(E83)-3)),IF(RIGHT(E83,2)="k)",-1000*VALUE(MID(E83,2,LEN(E83)-3)),VALUE(SUBSTITUTE(E83,",","")))))),IF(RIGHT(E83,1)="T",1000000000000*VALUE(LEFT(E83,LEN(E83)-1)),IF(RIGHT(E83,1)="M",1000000*VALUE(LEFT(E83,LEN(E83)-1)),IF(RIGHT(E83,1)="B",1000000000*VALUE(LEFT(E83,LEN(E83)-1)),IF(RIGHT(E83,1)="%",0.01*VALUE(LEFT(E83,LEN(E83)-1)),IF(RIGHT(E83,1)="k",1000*VALUE(LEFT(E83,LEN(E83)-1)),VALUE(SUBSTITUTE(E83,",",""))))))))),"N/A")</f>
        <v/>
      </c>
      <c r="M83">
        <f>IFERROR(IF(TRIM(F83)="-", "N/A", IF(RIGHT(F83,1)=")",IF(RIGHT(F83,2)="T)",-1000000000000*VALUE(MID(F83,2,LEN(F83)-3)),IF(RIGHT(F83,2)="M)",-1000000*VALUE(MID(F83,2,LEN(F83)-3)),IF(RIGHT(F83,2)="B)",-1000000000*VALUE(MID(F83,2,LEN(F83)-3)),IF(RIGHT(F83,2)="k)",-1000*VALUE(MID(F83,2,LEN(F83)-3)),VALUE(SUBSTITUTE(F83,",","")))))),IF(RIGHT(F83,1)="T",1000000000000*VALUE(LEFT(F83,LEN(F83)-1)),IF(RIGHT(F83,1)="M",1000000*VALUE(LEFT(F83,LEN(F83)-1)),IF(RIGHT(F83,1)="B",1000000000*VALUE(LEFT(F83,LEN(F83)-1)),IF(RIGHT(F83,1)="%",0.01*VALUE(LEFT(F83,LEN(F83)-1)),IF(RIGHT(F83,1)="k",1000*VALUE(LEFT(F83,LEN(F83)-1)),VALUE(SUBSTITUTE(F83,",",""))))))))),"N/A")</f>
        <v/>
      </c>
      <c r="N83">
        <f>IFERROR(IF(TRIM(G83)="-", "N/A", IF(RIGHT(G83,1)=")",IF(RIGHT(G83,2)="T)",-1000000000000*VALUE(MID(G83,2,LEN(G83)-3)),IF(RIGHT(G83,2)="M)",-1000000*VALUE(MID(G83,2,LEN(G83)-3)),IF(RIGHT(G83,2)="B)",-1000000000*VALUE(MID(G83,2,LEN(G83)-3)),IF(RIGHT(G83,2)="k)",-1000*VALUE(MID(G83,2,LEN(G83)-3)),VALUE(SUBSTITUTE(G83,",","")))))),IF(RIGHT(G83,1)="T",1000000000000*VALUE(LEFT(G83,LEN(G83)-1)),IF(RIGHT(G83,1)="M",1000000*VALUE(LEFT(G83,LEN(G83)-1)),IF(RIGHT(G83,1)="B",1000000000*VALUE(LEFT(G83,LEN(G83)-1)),IF(RIGHT(G83,1)="%",0.01*VALUE(LEFT(G83,LEN(G83)-1)),IF(RIGHT(G83,1)="k",1000*VALUE(LEFT(G83,LEN(G83)-1)),VALUE(SUBSTITUTE(G83,",",""))))))))),"N/A")</f>
        <v/>
      </c>
    </row>
    <row r="84" spans="1:60">
      <c s="1" r="A84" t="n">
        <v>0</v>
      </c>
      <c r="B84" t="s">
        <v>144</v>
      </c>
      <c r="C84" t="s">
        <v>2450</v>
      </c>
      <c r="F84">
        <f>IF(E73="below average",LOWER(TRIM(IF(ISNUMBER(VALUE(RIGHT(B73,1))),REPLACE(B73,LEN(B73),1,""),B73))),"")</f>
        <v/>
      </c>
      <c r="G84">
        <f>IF(F84&lt;&gt;"", G83 &amp; ", " &amp; IFERROR(LEFT(F84,FIND("(",F84) - 2),F84),G83)</f>
        <v/>
      </c>
      <c r="I84">
        <f>IF(AND(K84&gt; J84, L84&gt; K84, M84&gt; L84, N84&gt; M84), "pos_trend", IF(AND(K84&lt; J84, L84&lt; K84, M84&lt; L84, N84&lt; M84), "neg_trend", "N/A"))</f>
        <v/>
      </c>
      <c r="J84">
        <f>IFERROR(IF(TRIM(C84)="-", "N/A", IF(RIGHT(C84,1)=")",IF(RIGHT(C84,2)="T)",-1000000000000*VALUE(MID(C84,2,LEN(C84)-3)),IF(RIGHT(C84,2)="M)",-1000000*VALUE(MID(C84,2,LEN(C84)-3)),IF(RIGHT(C84,2)="B)",-1000000000*VALUE(MID(C84,2,LEN(C84)-3)),IF(RIGHT(C84,2)="k)",-1000*VALUE(MID(C84,2,LEN(C84)-3)),VALUE(SUBSTITUTE(C84,",","")))))),IF(RIGHT(C84,1)="T",1000000000000*VALUE(LEFT(C84,LEN(C84)-1)),IF(RIGHT(C84,1)="M",1000000*VALUE(LEFT(C84,LEN(C84)-1)),IF(RIGHT(C84,1)="B",1000000000*VALUE(LEFT(C84,LEN(C84)-1)),IF(RIGHT(C84,1)="%",0.01*VALUE(LEFT(C84,LEN(C84)-1)),IF(RIGHT(C84,1)="k",1000*VALUE(LEFT(C84,LEN(C84)-1)),VALUE(SUBSTITUTE(C84,",",""))))))))),"N/A")</f>
        <v/>
      </c>
      <c r="K84">
        <f>IFERROR(IF(TRIM(D84)="-", "N/A", IF(RIGHT(D84,1)=")",IF(RIGHT(D84,2)="T)",-1000000000000*VALUE(MID(D84,2,LEN(D84)-3)),IF(RIGHT(D84,2)="M)",-1000000*VALUE(MID(D84,2,LEN(D84)-3)),IF(RIGHT(D84,2)="B)",-1000000000*VALUE(MID(D84,2,LEN(D84)-3)),IF(RIGHT(D84,2)="k)",-1000*VALUE(MID(D84,2,LEN(D84)-3)),VALUE(SUBSTITUTE(D84,",","")))))),IF(RIGHT(D84,1)="T",1000000000000*VALUE(LEFT(D84,LEN(D84)-1)),IF(RIGHT(D84,1)="M",1000000*VALUE(LEFT(D84,LEN(D84)-1)),IF(RIGHT(D84,1)="B",1000000000*VALUE(LEFT(D84,LEN(D84)-1)),IF(RIGHT(D84,1)="%",0.01*VALUE(LEFT(D84,LEN(D84)-1)),IF(RIGHT(D84,1)="k",1000*VALUE(LEFT(D84,LEN(D84)-1)),VALUE(SUBSTITUTE(D84,",",""))))))))),"N/A")</f>
        <v/>
      </c>
      <c r="L84">
        <f>IFERROR(IF(TRIM(E84)="-", "N/A", IF(RIGHT(E84,1)=")",IF(RIGHT(E84,2)="T)",-1000000000000*VALUE(MID(E84,2,LEN(E84)-3)),IF(RIGHT(E84,2)="M)",-1000000*VALUE(MID(E84,2,LEN(E84)-3)),IF(RIGHT(E84,2)="B)",-1000000000*VALUE(MID(E84,2,LEN(E84)-3)),IF(RIGHT(E84,2)="k)",-1000*VALUE(MID(E84,2,LEN(E84)-3)),VALUE(SUBSTITUTE(E84,",","")))))),IF(RIGHT(E84,1)="T",1000000000000*VALUE(LEFT(E84,LEN(E84)-1)),IF(RIGHT(E84,1)="M",1000000*VALUE(LEFT(E84,LEN(E84)-1)),IF(RIGHT(E84,1)="B",1000000000*VALUE(LEFT(E84,LEN(E84)-1)),IF(RIGHT(E84,1)="%",0.01*VALUE(LEFT(E84,LEN(E84)-1)),IF(RIGHT(E84,1)="k",1000*VALUE(LEFT(E84,LEN(E84)-1)),VALUE(SUBSTITUTE(E84,",",""))))))))),"N/A")</f>
        <v/>
      </c>
      <c r="M84">
        <f>IFERROR(IF(TRIM(F84)="-", "N/A", IF(RIGHT(F84,1)=")",IF(RIGHT(F84,2)="T)",-1000000000000*VALUE(MID(F84,2,LEN(F84)-3)),IF(RIGHT(F84,2)="M)",-1000000*VALUE(MID(F84,2,LEN(F84)-3)),IF(RIGHT(F84,2)="B)",-1000000000*VALUE(MID(F84,2,LEN(F84)-3)),IF(RIGHT(F84,2)="k)",-1000*VALUE(MID(F84,2,LEN(F84)-3)),VALUE(SUBSTITUTE(F84,",","")))))),IF(RIGHT(F84,1)="T",1000000000000*VALUE(LEFT(F84,LEN(F84)-1)),IF(RIGHT(F84,1)="M",1000000*VALUE(LEFT(F84,LEN(F84)-1)),IF(RIGHT(F84,1)="B",1000000000*VALUE(LEFT(F84,LEN(F84)-1)),IF(RIGHT(F84,1)="%",0.01*VALUE(LEFT(F84,LEN(F84)-1)),IF(RIGHT(F84,1)="k",1000*VALUE(LEFT(F84,LEN(F84)-1)),VALUE(SUBSTITUTE(F84,",",""))))))))),"N/A")</f>
        <v/>
      </c>
      <c r="N84">
        <f>IFERROR(IF(TRIM(G84)="-", "N/A", IF(RIGHT(G84,1)=")",IF(RIGHT(G84,2)="T)",-1000000000000*VALUE(MID(G84,2,LEN(G84)-3)),IF(RIGHT(G84,2)="M)",-1000000*VALUE(MID(G84,2,LEN(G84)-3)),IF(RIGHT(G84,2)="B)",-1000000000*VALUE(MID(G84,2,LEN(G84)-3)),IF(RIGHT(G84,2)="k)",-1000*VALUE(MID(G84,2,LEN(G84)-3)),VALUE(SUBSTITUTE(G84,",","")))))),IF(RIGHT(G84,1)="T",1000000000000*VALUE(LEFT(G84,LEN(G84)-1)),IF(RIGHT(G84,1)="M",1000000*VALUE(LEFT(G84,LEN(G84)-1)),IF(RIGHT(G84,1)="B",1000000000*VALUE(LEFT(G84,LEN(G84)-1)),IF(RIGHT(G84,1)="%",0.01*VALUE(LEFT(G84,LEN(G84)-1)),IF(RIGHT(G84,1)="k",1000*VALUE(LEFT(G84,LEN(G84)-1)),VALUE(SUBSTITUTE(G84,",",""))))))))),"N/A")</f>
        <v/>
      </c>
    </row>
    <row r="85" spans="1:60">
      <c s="1" r="A85" t="n">
        <v>1</v>
      </c>
      <c r="B85" t="s">
        <v>146</v>
      </c>
      <c r="C85" t="s">
        <v>2451</v>
      </c>
      <c r="F85">
        <f>IF(E74="below average",LOWER(TRIM(IF(ISNUMBER(VALUE(RIGHT(B74,1))),REPLACE(B74,LEN(B74),1,""),B74))),"")</f>
        <v/>
      </c>
      <c r="G85">
        <f>IF(F85&lt;&gt;"", G84 &amp; ", " &amp; IFERROR(LEFT(F85,FIND("(",F85) - 2),F85),G84)</f>
        <v/>
      </c>
      <c r="I85">
        <f>IF(AND(K85&gt; J85, L85&gt; K85, M85&gt; L85, N85&gt; M85), "pos_trend", IF(AND(K85&lt; J85, L85&lt; K85, M85&lt; L85, N85&lt; M85), "neg_trend", "N/A"))</f>
        <v/>
      </c>
      <c r="J85">
        <f>IFERROR(IF(TRIM(C85)="-", "N/A", IF(RIGHT(C85,1)=")",IF(RIGHT(C85,2)="T)",-1000000000000*VALUE(MID(C85,2,LEN(C85)-3)),IF(RIGHT(C85,2)="M)",-1000000*VALUE(MID(C85,2,LEN(C85)-3)),IF(RIGHT(C85,2)="B)",-1000000000*VALUE(MID(C85,2,LEN(C85)-3)),IF(RIGHT(C85,2)="k)",-1000*VALUE(MID(C85,2,LEN(C85)-3)),VALUE(SUBSTITUTE(C85,",","")))))),IF(RIGHT(C85,1)="T",1000000000000*VALUE(LEFT(C85,LEN(C85)-1)),IF(RIGHT(C85,1)="M",1000000*VALUE(LEFT(C85,LEN(C85)-1)),IF(RIGHT(C85,1)="B",1000000000*VALUE(LEFT(C85,LEN(C85)-1)),IF(RIGHT(C85,1)="%",0.01*VALUE(LEFT(C85,LEN(C85)-1)),IF(RIGHT(C85,1)="k",1000*VALUE(LEFT(C85,LEN(C85)-1)),VALUE(SUBSTITUTE(C85,",",""))))))))),"N/A")</f>
        <v/>
      </c>
      <c r="K85">
        <f>IFERROR(IF(TRIM(D85)="-", "N/A", IF(RIGHT(D85,1)=")",IF(RIGHT(D85,2)="T)",-1000000000000*VALUE(MID(D85,2,LEN(D85)-3)),IF(RIGHT(D85,2)="M)",-1000000*VALUE(MID(D85,2,LEN(D85)-3)),IF(RIGHT(D85,2)="B)",-1000000000*VALUE(MID(D85,2,LEN(D85)-3)),IF(RIGHT(D85,2)="k)",-1000*VALUE(MID(D85,2,LEN(D85)-3)),VALUE(SUBSTITUTE(D85,",","")))))),IF(RIGHT(D85,1)="T",1000000000000*VALUE(LEFT(D85,LEN(D85)-1)),IF(RIGHT(D85,1)="M",1000000*VALUE(LEFT(D85,LEN(D85)-1)),IF(RIGHT(D85,1)="B",1000000000*VALUE(LEFT(D85,LEN(D85)-1)),IF(RIGHT(D85,1)="%",0.01*VALUE(LEFT(D85,LEN(D85)-1)),IF(RIGHT(D85,1)="k",1000*VALUE(LEFT(D85,LEN(D85)-1)),VALUE(SUBSTITUTE(D85,",",""))))))))),"N/A")</f>
        <v/>
      </c>
      <c r="L85">
        <f>IFERROR(IF(TRIM(E85)="-", "N/A", IF(RIGHT(E85,1)=")",IF(RIGHT(E85,2)="T)",-1000000000000*VALUE(MID(E85,2,LEN(E85)-3)),IF(RIGHT(E85,2)="M)",-1000000*VALUE(MID(E85,2,LEN(E85)-3)),IF(RIGHT(E85,2)="B)",-1000000000*VALUE(MID(E85,2,LEN(E85)-3)),IF(RIGHT(E85,2)="k)",-1000*VALUE(MID(E85,2,LEN(E85)-3)),VALUE(SUBSTITUTE(E85,",","")))))),IF(RIGHT(E85,1)="T",1000000000000*VALUE(LEFT(E85,LEN(E85)-1)),IF(RIGHT(E85,1)="M",1000000*VALUE(LEFT(E85,LEN(E85)-1)),IF(RIGHT(E85,1)="B",1000000000*VALUE(LEFT(E85,LEN(E85)-1)),IF(RIGHT(E85,1)="%",0.01*VALUE(LEFT(E85,LEN(E85)-1)),IF(RIGHT(E85,1)="k",1000*VALUE(LEFT(E85,LEN(E85)-1)),VALUE(SUBSTITUTE(E85,",",""))))))))),"N/A")</f>
        <v/>
      </c>
      <c r="M85">
        <f>IFERROR(IF(TRIM(F85)="-", "N/A", IF(RIGHT(F85,1)=")",IF(RIGHT(F85,2)="T)",-1000000000000*VALUE(MID(F85,2,LEN(F85)-3)),IF(RIGHT(F85,2)="M)",-1000000*VALUE(MID(F85,2,LEN(F85)-3)),IF(RIGHT(F85,2)="B)",-1000000000*VALUE(MID(F85,2,LEN(F85)-3)),IF(RIGHT(F85,2)="k)",-1000*VALUE(MID(F85,2,LEN(F85)-3)),VALUE(SUBSTITUTE(F85,",","")))))),IF(RIGHT(F85,1)="T",1000000000000*VALUE(LEFT(F85,LEN(F85)-1)),IF(RIGHT(F85,1)="M",1000000*VALUE(LEFT(F85,LEN(F85)-1)),IF(RIGHT(F85,1)="B",1000000000*VALUE(LEFT(F85,LEN(F85)-1)),IF(RIGHT(F85,1)="%",0.01*VALUE(LEFT(F85,LEN(F85)-1)),IF(RIGHT(F85,1)="k",1000*VALUE(LEFT(F85,LEN(F85)-1)),VALUE(SUBSTITUTE(F85,",",""))))))))),"N/A")</f>
        <v/>
      </c>
      <c r="N85">
        <f>IFERROR(IF(TRIM(G85)="-", "N/A", IF(RIGHT(G85,1)=")",IF(RIGHT(G85,2)="T)",-1000000000000*VALUE(MID(G85,2,LEN(G85)-3)),IF(RIGHT(G85,2)="M)",-1000000*VALUE(MID(G85,2,LEN(G85)-3)),IF(RIGHT(G85,2)="B)",-1000000000*VALUE(MID(G85,2,LEN(G85)-3)),IF(RIGHT(G85,2)="k)",-1000*VALUE(MID(G85,2,LEN(G85)-3)),VALUE(SUBSTITUTE(G85,",","")))))),IF(RIGHT(G85,1)="T",1000000000000*VALUE(LEFT(G85,LEN(G85)-1)),IF(RIGHT(G85,1)="M",1000000*VALUE(LEFT(G85,LEN(G85)-1)),IF(RIGHT(G85,1)="B",1000000000*VALUE(LEFT(G85,LEN(G85)-1)),IF(RIGHT(G85,1)="%",0.01*VALUE(LEFT(G85,LEN(G85)-1)),IF(RIGHT(G85,1)="k",1000*VALUE(LEFT(G85,LEN(G85)-1)),VALUE(SUBSTITUTE(G85,",",""))))))))),"N/A")</f>
        <v/>
      </c>
    </row>
    <row r="86" spans="1:60">
      <c r="F86">
        <f>IF(E75="below average",LOWER(TRIM(IF(ISNUMBER(VALUE(RIGHT(B75,1))),REPLACE(B75,LEN(B75),1,""),B75))),"")</f>
        <v/>
      </c>
      <c r="G86">
        <f>IF(F86&lt;&gt;"", G85 &amp; ", " &amp; IFERROR(LEFT(F86,FIND("(",F86) - 2),F86),G85)</f>
        <v/>
      </c>
      <c r="I86">
        <f>IF(AND(K86&gt; J86, L86&gt; K86, M86&gt; L86, N86&gt; M86), "pos_trend", IF(AND(K86&lt; J86, L86&lt; K86, M86&lt; L86, N86&lt; M86), "neg_trend", "N/A"))</f>
        <v/>
      </c>
      <c r="J86">
        <f>IFERROR(IF(TRIM(C86)="-", "N/A", IF(RIGHT(C86,1)=")",IF(RIGHT(C86,2)="T)",-1000000000000*VALUE(MID(C86,2,LEN(C86)-3)),IF(RIGHT(C86,2)="M)",-1000000*VALUE(MID(C86,2,LEN(C86)-3)),IF(RIGHT(C86,2)="B)",-1000000000*VALUE(MID(C86,2,LEN(C86)-3)),IF(RIGHT(C86,2)="k)",-1000*VALUE(MID(C86,2,LEN(C86)-3)),VALUE(SUBSTITUTE(C86,",","")))))),IF(RIGHT(C86,1)="T",1000000000000*VALUE(LEFT(C86,LEN(C86)-1)),IF(RIGHT(C86,1)="M",1000000*VALUE(LEFT(C86,LEN(C86)-1)),IF(RIGHT(C86,1)="B",1000000000*VALUE(LEFT(C86,LEN(C86)-1)),IF(RIGHT(C86,1)="%",0.01*VALUE(LEFT(C86,LEN(C86)-1)),IF(RIGHT(C86,1)="k",1000*VALUE(LEFT(C86,LEN(C86)-1)),VALUE(SUBSTITUTE(C86,",",""))))))))),"N/A")</f>
        <v/>
      </c>
      <c r="K86">
        <f>IFERROR(IF(TRIM(D86)="-", "N/A", IF(RIGHT(D86,1)=")",IF(RIGHT(D86,2)="T)",-1000000000000*VALUE(MID(D86,2,LEN(D86)-3)),IF(RIGHT(D86,2)="M)",-1000000*VALUE(MID(D86,2,LEN(D86)-3)),IF(RIGHT(D86,2)="B)",-1000000000*VALUE(MID(D86,2,LEN(D86)-3)),IF(RIGHT(D86,2)="k)",-1000*VALUE(MID(D86,2,LEN(D86)-3)),VALUE(SUBSTITUTE(D86,",","")))))),IF(RIGHT(D86,1)="T",1000000000000*VALUE(LEFT(D86,LEN(D86)-1)),IF(RIGHT(D86,1)="M",1000000*VALUE(LEFT(D86,LEN(D86)-1)),IF(RIGHT(D86,1)="B",1000000000*VALUE(LEFT(D86,LEN(D86)-1)),IF(RIGHT(D86,1)="%",0.01*VALUE(LEFT(D86,LEN(D86)-1)),IF(RIGHT(D86,1)="k",1000*VALUE(LEFT(D86,LEN(D86)-1)),VALUE(SUBSTITUTE(D86,",",""))))))))),"N/A")</f>
        <v/>
      </c>
      <c r="L86">
        <f>IFERROR(IF(TRIM(E86)="-", "N/A", IF(RIGHT(E86,1)=")",IF(RIGHT(E86,2)="T)",-1000000000000*VALUE(MID(E86,2,LEN(E86)-3)),IF(RIGHT(E86,2)="M)",-1000000*VALUE(MID(E86,2,LEN(E86)-3)),IF(RIGHT(E86,2)="B)",-1000000000*VALUE(MID(E86,2,LEN(E86)-3)),IF(RIGHT(E86,2)="k)",-1000*VALUE(MID(E86,2,LEN(E86)-3)),VALUE(SUBSTITUTE(E86,",","")))))),IF(RIGHT(E86,1)="T",1000000000000*VALUE(LEFT(E86,LEN(E86)-1)),IF(RIGHT(E86,1)="M",1000000*VALUE(LEFT(E86,LEN(E86)-1)),IF(RIGHT(E86,1)="B",1000000000*VALUE(LEFT(E86,LEN(E86)-1)),IF(RIGHT(E86,1)="%",0.01*VALUE(LEFT(E86,LEN(E86)-1)),IF(RIGHT(E86,1)="k",1000*VALUE(LEFT(E86,LEN(E86)-1)),VALUE(SUBSTITUTE(E86,",",""))))))))),"N/A")</f>
        <v/>
      </c>
      <c r="M86">
        <f>IFERROR(IF(TRIM(F86)="-", "N/A", IF(RIGHT(F86,1)=")",IF(RIGHT(F86,2)="T)",-1000000000000*VALUE(MID(F86,2,LEN(F86)-3)),IF(RIGHT(F86,2)="M)",-1000000*VALUE(MID(F86,2,LEN(F86)-3)),IF(RIGHT(F86,2)="B)",-1000000000*VALUE(MID(F86,2,LEN(F86)-3)),IF(RIGHT(F86,2)="k)",-1000*VALUE(MID(F86,2,LEN(F86)-3)),VALUE(SUBSTITUTE(F86,",","")))))),IF(RIGHT(F86,1)="T",1000000000000*VALUE(LEFT(F86,LEN(F86)-1)),IF(RIGHT(F86,1)="M",1000000*VALUE(LEFT(F86,LEN(F86)-1)),IF(RIGHT(F86,1)="B",1000000000*VALUE(LEFT(F86,LEN(F86)-1)),IF(RIGHT(F86,1)="%",0.01*VALUE(LEFT(F86,LEN(F86)-1)),IF(RIGHT(F86,1)="k",1000*VALUE(LEFT(F86,LEN(F86)-1)),VALUE(SUBSTITUTE(F86,",",""))))))))),"N/A")</f>
        <v/>
      </c>
      <c r="N86">
        <f>IFERROR(IF(TRIM(G86)="-", "N/A", IF(RIGHT(G86,1)=")",IF(RIGHT(G86,2)="T)",-1000000000000*VALUE(MID(G86,2,LEN(G86)-3)),IF(RIGHT(G86,2)="M)",-1000000*VALUE(MID(G86,2,LEN(G86)-3)),IF(RIGHT(G86,2)="B)",-1000000000*VALUE(MID(G86,2,LEN(G86)-3)),IF(RIGHT(G86,2)="k)",-1000*VALUE(MID(G86,2,LEN(G86)-3)),VALUE(SUBSTITUTE(G86,",","")))))),IF(RIGHT(G86,1)="T",1000000000000*VALUE(LEFT(G86,LEN(G86)-1)),IF(RIGHT(G86,1)="M",1000000*VALUE(LEFT(G86,LEN(G86)-1)),IF(RIGHT(G86,1)="B",1000000000*VALUE(LEFT(G86,LEN(G86)-1)),IF(RIGHT(G86,1)="%",0.01*VALUE(LEFT(G86,LEN(G86)-1)),IF(RIGHT(G86,1)="k",1000*VALUE(LEFT(G86,LEN(G86)-1)),VALUE(SUBSTITUTE(G86,",",""))))))))),"N/A")</f>
        <v/>
      </c>
    </row>
    <row r="87" spans="1:60">
      <c s="1" r="A87" t="n">
        <v>0</v>
      </c>
      <c r="B87" t="s">
        <v>148</v>
      </c>
      <c r="C87" t="s">
        <v>2436</v>
      </c>
      <c r="F87">
        <f>IF(E76="below average",LOWER(TRIM(IF(ISNUMBER(VALUE(RIGHT(B76,1))),REPLACE(B76,LEN(B76),1,""),B76))),"")</f>
        <v/>
      </c>
      <c r="G87">
        <f>IF(F87&lt;&gt;"", G86 &amp; ", " &amp; IFERROR(LEFT(F87,FIND("(",F87) - 2),F87),G86)</f>
        <v/>
      </c>
      <c r="I87">
        <f>IF(AND(K87&gt; J87, L87&gt; K87, M87&gt; L87, N87&gt; M87), "pos_trend", IF(AND(K87&lt; J87, L87&lt; K87, M87&lt; L87, N87&lt; M87), "neg_trend", "N/A"))</f>
        <v/>
      </c>
      <c r="J87">
        <f>IFERROR(IF(TRIM(C87)="-", "N/A", IF(RIGHT(C87,1)=")",IF(RIGHT(C87,2)="T)",-1000000000000*VALUE(MID(C87,2,LEN(C87)-3)),IF(RIGHT(C87,2)="M)",-1000000*VALUE(MID(C87,2,LEN(C87)-3)),IF(RIGHT(C87,2)="B)",-1000000000*VALUE(MID(C87,2,LEN(C87)-3)),IF(RIGHT(C87,2)="k)",-1000*VALUE(MID(C87,2,LEN(C87)-3)),VALUE(SUBSTITUTE(C87,",","")))))),IF(RIGHT(C87,1)="T",1000000000000*VALUE(LEFT(C87,LEN(C87)-1)),IF(RIGHT(C87,1)="M",1000000*VALUE(LEFT(C87,LEN(C87)-1)),IF(RIGHT(C87,1)="B",1000000000*VALUE(LEFT(C87,LEN(C87)-1)),IF(RIGHT(C87,1)="%",0.01*VALUE(LEFT(C87,LEN(C87)-1)),IF(RIGHT(C87,1)="k",1000*VALUE(LEFT(C87,LEN(C87)-1)),VALUE(SUBSTITUTE(C87,",",""))))))))),"N/A")</f>
        <v/>
      </c>
      <c r="K87">
        <f>IFERROR(IF(TRIM(D87)="-", "N/A", IF(RIGHT(D87,1)=")",IF(RIGHT(D87,2)="T)",-1000000000000*VALUE(MID(D87,2,LEN(D87)-3)),IF(RIGHT(D87,2)="M)",-1000000*VALUE(MID(D87,2,LEN(D87)-3)),IF(RIGHT(D87,2)="B)",-1000000000*VALUE(MID(D87,2,LEN(D87)-3)),IF(RIGHT(D87,2)="k)",-1000*VALUE(MID(D87,2,LEN(D87)-3)),VALUE(SUBSTITUTE(D87,",","")))))),IF(RIGHT(D87,1)="T",1000000000000*VALUE(LEFT(D87,LEN(D87)-1)),IF(RIGHT(D87,1)="M",1000000*VALUE(LEFT(D87,LEN(D87)-1)),IF(RIGHT(D87,1)="B",1000000000*VALUE(LEFT(D87,LEN(D87)-1)),IF(RIGHT(D87,1)="%",0.01*VALUE(LEFT(D87,LEN(D87)-1)),IF(RIGHT(D87,1)="k",1000*VALUE(LEFT(D87,LEN(D87)-1)),VALUE(SUBSTITUTE(D87,",",""))))))))),"N/A")</f>
        <v/>
      </c>
      <c r="L87">
        <f>IFERROR(IF(TRIM(E87)="-", "N/A", IF(RIGHT(E87,1)=")",IF(RIGHT(E87,2)="T)",-1000000000000*VALUE(MID(E87,2,LEN(E87)-3)),IF(RIGHT(E87,2)="M)",-1000000*VALUE(MID(E87,2,LEN(E87)-3)),IF(RIGHT(E87,2)="B)",-1000000000*VALUE(MID(E87,2,LEN(E87)-3)),IF(RIGHT(E87,2)="k)",-1000*VALUE(MID(E87,2,LEN(E87)-3)),VALUE(SUBSTITUTE(E87,",","")))))),IF(RIGHT(E87,1)="T",1000000000000*VALUE(LEFT(E87,LEN(E87)-1)),IF(RIGHT(E87,1)="M",1000000*VALUE(LEFT(E87,LEN(E87)-1)),IF(RIGHT(E87,1)="B",1000000000*VALUE(LEFT(E87,LEN(E87)-1)),IF(RIGHT(E87,1)="%",0.01*VALUE(LEFT(E87,LEN(E87)-1)),IF(RIGHT(E87,1)="k",1000*VALUE(LEFT(E87,LEN(E87)-1)),VALUE(SUBSTITUTE(E87,",",""))))))))),"N/A")</f>
        <v/>
      </c>
      <c r="M87">
        <f>IFERROR(IF(TRIM(F87)="-", "N/A", IF(RIGHT(F87,1)=")",IF(RIGHT(F87,2)="T)",-1000000000000*VALUE(MID(F87,2,LEN(F87)-3)),IF(RIGHT(F87,2)="M)",-1000000*VALUE(MID(F87,2,LEN(F87)-3)),IF(RIGHT(F87,2)="B)",-1000000000*VALUE(MID(F87,2,LEN(F87)-3)),IF(RIGHT(F87,2)="k)",-1000*VALUE(MID(F87,2,LEN(F87)-3)),VALUE(SUBSTITUTE(F87,",","")))))),IF(RIGHT(F87,1)="T",1000000000000*VALUE(LEFT(F87,LEN(F87)-1)),IF(RIGHT(F87,1)="M",1000000*VALUE(LEFT(F87,LEN(F87)-1)),IF(RIGHT(F87,1)="B",1000000000*VALUE(LEFT(F87,LEN(F87)-1)),IF(RIGHT(F87,1)="%",0.01*VALUE(LEFT(F87,LEN(F87)-1)),IF(RIGHT(F87,1)="k",1000*VALUE(LEFT(F87,LEN(F87)-1)),VALUE(SUBSTITUTE(F87,",",""))))))))),"N/A")</f>
        <v/>
      </c>
      <c r="N87">
        <f>IFERROR(IF(TRIM(G87)="-", "N/A", IF(RIGHT(G87,1)=")",IF(RIGHT(G87,2)="T)",-1000000000000*VALUE(MID(G87,2,LEN(G87)-3)),IF(RIGHT(G87,2)="M)",-1000000*VALUE(MID(G87,2,LEN(G87)-3)),IF(RIGHT(G87,2)="B)",-1000000000*VALUE(MID(G87,2,LEN(G87)-3)),IF(RIGHT(G87,2)="k)",-1000*VALUE(MID(G87,2,LEN(G87)-3)),VALUE(SUBSTITUTE(G87,",","")))))),IF(RIGHT(G87,1)="T",1000000000000*VALUE(LEFT(G87,LEN(G87)-1)),IF(RIGHT(G87,1)="M",1000000*VALUE(LEFT(G87,LEN(G87)-1)),IF(RIGHT(G87,1)="B",1000000000*VALUE(LEFT(G87,LEN(G87)-1)),IF(RIGHT(G87,1)="%",0.01*VALUE(LEFT(G87,LEN(G87)-1)),IF(RIGHT(G87,1)="k",1000*VALUE(LEFT(G87,LEN(G87)-1)),VALUE(SUBSTITUTE(G87,",",""))))))))),"N/A")</f>
        <v/>
      </c>
    </row>
    <row r="88" spans="1:60">
      <c s="1" r="A88" t="n">
        <v>1</v>
      </c>
      <c r="B88" t="s">
        <v>150</v>
      </c>
      <c r="C88" t="s">
        <v>2452</v>
      </c>
      <c r="F88">
        <f>IF(F87="",IF(F86="",IF(F85="",IF(F84="",IF(F83="",IF(F82="",IFERROR(LEFT(F81,FIND("(",F81) - 2),F81),IFERROR(LEFT(F82,FIND("(",F82) - 2),F82)),IFERROR(LEFT(F83,FIND("(",F83) - 2),F83)),IFERROR(LEFT(F84,FIND("(",F84) - 2),F84)),IFERROR(LEFT(F85,FIND("(",F85) - 2),F85)),IFERROR(LEFT(F86,FIND("(",F86) - 2),F86)),IFERROR(LEFT(F87,FIND("(",F87) - 2),F87))</f>
        <v/>
      </c>
      <c r="G88">
        <f>TRIM(IF(LEFT(G87,1)=",",REPLACE(G87,1,1,""),SUBSTITUTE(G87,F88, "and " &amp; F88)))</f>
        <v/>
      </c>
      <c r="I88">
        <f>IF(AND(K88&gt; J88, L88&gt; K88, M88&gt; L88, N88&gt; M88), "pos_trend", IF(AND(K88&lt; J88, L88&lt; K88, M88&lt; L88, N88&lt; M88), "neg_trend", "N/A"))</f>
        <v/>
      </c>
      <c r="J88">
        <f>IFERROR(IF(TRIM(C88)="-", "N/A", IF(RIGHT(C88,1)=")",IF(RIGHT(C88,2)="T)",-1000000000000*VALUE(MID(C88,2,LEN(C88)-3)),IF(RIGHT(C88,2)="M)",-1000000*VALUE(MID(C88,2,LEN(C88)-3)),IF(RIGHT(C88,2)="B)",-1000000000*VALUE(MID(C88,2,LEN(C88)-3)),IF(RIGHT(C88,2)="k)",-1000*VALUE(MID(C88,2,LEN(C88)-3)),VALUE(SUBSTITUTE(C88,",","")))))),IF(RIGHT(C88,1)="T",1000000000000*VALUE(LEFT(C88,LEN(C88)-1)),IF(RIGHT(C88,1)="M",1000000*VALUE(LEFT(C88,LEN(C88)-1)),IF(RIGHT(C88,1)="B",1000000000*VALUE(LEFT(C88,LEN(C88)-1)),IF(RIGHT(C88,1)="%",0.01*VALUE(LEFT(C88,LEN(C88)-1)),IF(RIGHT(C88,1)="k",1000*VALUE(LEFT(C88,LEN(C88)-1)),VALUE(SUBSTITUTE(C88,",",""))))))))),"N/A")</f>
        <v/>
      </c>
      <c r="K88">
        <f>IFERROR(IF(TRIM(D88)="-", "N/A", IF(RIGHT(D88,1)=")",IF(RIGHT(D88,2)="T)",-1000000000000*VALUE(MID(D88,2,LEN(D88)-3)),IF(RIGHT(D88,2)="M)",-1000000*VALUE(MID(D88,2,LEN(D88)-3)),IF(RIGHT(D88,2)="B)",-1000000000*VALUE(MID(D88,2,LEN(D88)-3)),IF(RIGHT(D88,2)="k)",-1000*VALUE(MID(D88,2,LEN(D88)-3)),VALUE(SUBSTITUTE(D88,",","")))))),IF(RIGHT(D88,1)="T",1000000000000*VALUE(LEFT(D88,LEN(D88)-1)),IF(RIGHT(D88,1)="M",1000000*VALUE(LEFT(D88,LEN(D88)-1)),IF(RIGHT(D88,1)="B",1000000000*VALUE(LEFT(D88,LEN(D88)-1)),IF(RIGHT(D88,1)="%",0.01*VALUE(LEFT(D88,LEN(D88)-1)),IF(RIGHT(D88,1)="k",1000*VALUE(LEFT(D88,LEN(D88)-1)),VALUE(SUBSTITUTE(D88,",",""))))))))),"N/A")</f>
        <v/>
      </c>
      <c r="L88">
        <f>IFERROR(IF(TRIM(E88)="-", "N/A", IF(RIGHT(E88,1)=")",IF(RIGHT(E88,2)="T)",-1000000000000*VALUE(MID(E88,2,LEN(E88)-3)),IF(RIGHT(E88,2)="M)",-1000000*VALUE(MID(E88,2,LEN(E88)-3)),IF(RIGHT(E88,2)="B)",-1000000000*VALUE(MID(E88,2,LEN(E88)-3)),IF(RIGHT(E88,2)="k)",-1000*VALUE(MID(E88,2,LEN(E88)-3)),VALUE(SUBSTITUTE(E88,",","")))))),IF(RIGHT(E88,1)="T",1000000000000*VALUE(LEFT(E88,LEN(E88)-1)),IF(RIGHT(E88,1)="M",1000000*VALUE(LEFT(E88,LEN(E88)-1)),IF(RIGHT(E88,1)="B",1000000000*VALUE(LEFT(E88,LEN(E88)-1)),IF(RIGHT(E88,1)="%",0.01*VALUE(LEFT(E88,LEN(E88)-1)),IF(RIGHT(E88,1)="k",1000*VALUE(LEFT(E88,LEN(E88)-1)),VALUE(SUBSTITUTE(E88,",",""))))))))),"N/A")</f>
        <v/>
      </c>
      <c r="M88">
        <f>IFERROR(IF(TRIM(F88)="-", "N/A", IF(RIGHT(F88,1)=")",IF(RIGHT(F88,2)="T)",-1000000000000*VALUE(MID(F88,2,LEN(F88)-3)),IF(RIGHT(F88,2)="M)",-1000000*VALUE(MID(F88,2,LEN(F88)-3)),IF(RIGHT(F88,2)="B)",-1000000000*VALUE(MID(F88,2,LEN(F88)-3)),IF(RIGHT(F88,2)="k)",-1000*VALUE(MID(F88,2,LEN(F88)-3)),VALUE(SUBSTITUTE(F88,",","")))))),IF(RIGHT(F88,1)="T",1000000000000*VALUE(LEFT(F88,LEN(F88)-1)),IF(RIGHT(F88,1)="M",1000000*VALUE(LEFT(F88,LEN(F88)-1)),IF(RIGHT(F88,1)="B",1000000000*VALUE(LEFT(F88,LEN(F88)-1)),IF(RIGHT(F88,1)="%",0.01*VALUE(LEFT(F88,LEN(F88)-1)),IF(RIGHT(F88,1)="k",1000*VALUE(LEFT(F88,LEN(F88)-1)),VALUE(SUBSTITUTE(F88,",",""))))))))),"N/A")</f>
        <v/>
      </c>
      <c r="N88">
        <f>IFERROR(IF(TRIM(G88)="-", "N/A", IF(RIGHT(G88,1)=")",IF(RIGHT(G88,2)="T)",-1000000000000*VALUE(MID(G88,2,LEN(G88)-3)),IF(RIGHT(G88,2)="M)",-1000000*VALUE(MID(G88,2,LEN(G88)-3)),IF(RIGHT(G88,2)="B)",-1000000000*VALUE(MID(G88,2,LEN(G88)-3)),IF(RIGHT(G88,2)="k)",-1000*VALUE(MID(G88,2,LEN(G88)-3)),VALUE(SUBSTITUTE(G88,",","")))))),IF(RIGHT(G88,1)="T",1000000000000*VALUE(LEFT(G88,LEN(G88)-1)),IF(RIGHT(G88,1)="M",1000000*VALUE(LEFT(G88,LEN(G88)-1)),IF(RIGHT(G88,1)="B",1000000000*VALUE(LEFT(G88,LEN(G88)-1)),IF(RIGHT(G88,1)="%",0.01*VALUE(LEFT(G88,LEN(G88)-1)),IF(RIGHT(G88,1)="k",1000*VALUE(LEFT(G88,LEN(G88)-1)),VALUE(SUBSTITUTE(G88,",",""))))))))),"N/A")</f>
        <v/>
      </c>
    </row>
    <row r="89" spans="1:60">
      <c s="1" r="A89" t="n">
        <v>2</v>
      </c>
      <c r="B89" t="s">
        <v>152</v>
      </c>
      <c r="C89" t="s">
        <v>2453</v>
      </c>
      <c r="D89">
        <f>IF(COUNTIF(E70:E76,"=below average")&gt;0,"There are some indications that "&amp;D1&amp;" may be undervalued. The company has a lower " &amp; G88 &amp; " than the comparable average", "Inconclusive")</f>
        <v/>
      </c>
      <c r="I89">
        <f>IF(AND(K89&gt; J89, L89&gt; K89, M89&gt; L89, N89&gt; M89), "pos_trend", IF(AND(K89&lt; J89, L89&lt; K89, M89&lt; L89, N89&lt; M89), "neg_trend", "N/A"))</f>
        <v/>
      </c>
      <c r="J89">
        <f>IFERROR(IF(TRIM(C89)="-", "N/A", IF(RIGHT(C89,1)=")",IF(RIGHT(C89,2)="T)",-1000000000000*VALUE(MID(C89,2,LEN(C89)-3)),IF(RIGHT(C89,2)="M)",-1000000*VALUE(MID(C89,2,LEN(C89)-3)),IF(RIGHT(C89,2)="B)",-1000000000*VALUE(MID(C89,2,LEN(C89)-3)),IF(RIGHT(C89,2)="k)",-1000*VALUE(MID(C89,2,LEN(C89)-3)),VALUE(SUBSTITUTE(C89,",","")))))),IF(RIGHT(C89,1)="T",1000000000000*VALUE(LEFT(C89,LEN(C89)-1)),IF(RIGHT(C89,1)="M",1000000*VALUE(LEFT(C89,LEN(C89)-1)),IF(RIGHT(C89,1)="B",1000000000*VALUE(LEFT(C89,LEN(C89)-1)),IF(RIGHT(C89,1)="%",0.01*VALUE(LEFT(C89,LEN(C89)-1)),IF(RIGHT(C89,1)="k",1000*VALUE(LEFT(C89,LEN(C89)-1)),VALUE(SUBSTITUTE(C89,",",""))))))))),"N/A")</f>
        <v/>
      </c>
      <c r="K89">
        <f>IFERROR(IF(TRIM(D89)="-", "N/A", IF(RIGHT(D89,1)=")",IF(RIGHT(D89,2)="T)",-1000000000000*VALUE(MID(D89,2,LEN(D89)-3)),IF(RIGHT(D89,2)="M)",-1000000*VALUE(MID(D89,2,LEN(D89)-3)),IF(RIGHT(D89,2)="B)",-1000000000*VALUE(MID(D89,2,LEN(D89)-3)),IF(RIGHT(D89,2)="k)",-1000*VALUE(MID(D89,2,LEN(D89)-3)),VALUE(SUBSTITUTE(D89,",","")))))),IF(RIGHT(D89,1)="T",1000000000000*VALUE(LEFT(D89,LEN(D89)-1)),IF(RIGHT(D89,1)="M",1000000*VALUE(LEFT(D89,LEN(D89)-1)),IF(RIGHT(D89,1)="B",1000000000*VALUE(LEFT(D89,LEN(D89)-1)),IF(RIGHT(D89,1)="%",0.01*VALUE(LEFT(D89,LEN(D89)-1)),IF(RIGHT(D89,1)="k",1000*VALUE(LEFT(D89,LEN(D89)-1)),VALUE(SUBSTITUTE(D89,",",""))))))))),"N/A")</f>
        <v/>
      </c>
      <c r="L89">
        <f>IFERROR(IF(TRIM(E89)="-", "N/A", IF(RIGHT(E89,1)=")",IF(RIGHT(E89,2)="T)",-1000000000000*VALUE(MID(E89,2,LEN(E89)-3)),IF(RIGHT(E89,2)="M)",-1000000*VALUE(MID(E89,2,LEN(E89)-3)),IF(RIGHT(E89,2)="B)",-1000000000*VALUE(MID(E89,2,LEN(E89)-3)),IF(RIGHT(E89,2)="k)",-1000*VALUE(MID(E89,2,LEN(E89)-3)),VALUE(SUBSTITUTE(E89,",","")))))),IF(RIGHT(E89,1)="T",1000000000000*VALUE(LEFT(E89,LEN(E89)-1)),IF(RIGHT(E89,1)="M",1000000*VALUE(LEFT(E89,LEN(E89)-1)),IF(RIGHT(E89,1)="B",1000000000*VALUE(LEFT(E89,LEN(E89)-1)),IF(RIGHT(E89,1)="%",0.01*VALUE(LEFT(E89,LEN(E89)-1)),IF(RIGHT(E89,1)="k",1000*VALUE(LEFT(E89,LEN(E89)-1)),VALUE(SUBSTITUTE(E89,",",""))))))))),"N/A")</f>
        <v/>
      </c>
      <c r="M89">
        <f>IFERROR(IF(TRIM(F89)="-", "N/A", IF(RIGHT(F89,1)=")",IF(RIGHT(F89,2)="T)",-1000000000000*VALUE(MID(F89,2,LEN(F89)-3)),IF(RIGHT(F89,2)="M)",-1000000*VALUE(MID(F89,2,LEN(F89)-3)),IF(RIGHT(F89,2)="B)",-1000000000*VALUE(MID(F89,2,LEN(F89)-3)),IF(RIGHT(F89,2)="k)",-1000*VALUE(MID(F89,2,LEN(F89)-3)),VALUE(SUBSTITUTE(F89,",","")))))),IF(RIGHT(F89,1)="T",1000000000000*VALUE(LEFT(F89,LEN(F89)-1)),IF(RIGHT(F89,1)="M",1000000*VALUE(LEFT(F89,LEN(F89)-1)),IF(RIGHT(F89,1)="B",1000000000*VALUE(LEFT(F89,LEN(F89)-1)),IF(RIGHT(F89,1)="%",0.01*VALUE(LEFT(F89,LEN(F89)-1)),IF(RIGHT(F89,1)="k",1000*VALUE(LEFT(F89,LEN(F89)-1)),VALUE(SUBSTITUTE(F89,",",""))))))))),"N/A")</f>
        <v/>
      </c>
      <c r="N89">
        <f>IFERROR(IF(TRIM(G89)="-", "N/A", IF(RIGHT(G89,1)=")",IF(RIGHT(G89,2)="T)",-1000000000000*VALUE(MID(G89,2,LEN(G89)-3)),IF(RIGHT(G89,2)="M)",-1000000*VALUE(MID(G89,2,LEN(G89)-3)),IF(RIGHT(G89,2)="B)",-1000000000*VALUE(MID(G89,2,LEN(G89)-3)),IF(RIGHT(G89,2)="k)",-1000*VALUE(MID(G89,2,LEN(G89)-3)),VALUE(SUBSTITUTE(G89,",","")))))),IF(RIGHT(G89,1)="T",1000000000000*VALUE(LEFT(G89,LEN(G89)-1)),IF(RIGHT(G89,1)="M",1000000*VALUE(LEFT(G89,LEN(G89)-1)),IF(RIGHT(G89,1)="B",1000000000*VALUE(LEFT(G89,LEN(G89)-1)),IF(RIGHT(G89,1)="%",0.01*VALUE(LEFT(G89,LEN(G89)-1)),IF(RIGHT(G89,1)="k",1000*VALUE(LEFT(G89,LEN(G89)-1)),VALUE(SUBSTITUTE(G89,",",""))))))))),"N/A")</f>
        <v/>
      </c>
    </row>
    <row r="90" spans="1:60">
      <c s="1" r="A90" t="n">
        <v>3</v>
      </c>
      <c r="B90" t="s">
        <v>154</v>
      </c>
      <c r="C90" t="s">
        <v>2454</v>
      </c>
      <c r="I90">
        <f>IF(AND(K90&gt; J90, L90&gt; K90, M90&gt; L90, N90&gt; M90), "pos_trend", IF(AND(K90&lt; J90, L90&lt; K90, M90&lt; L90, N90&lt; M90), "neg_trend", "N/A"))</f>
        <v/>
      </c>
      <c r="J90">
        <f>IFERROR(IF(TRIM(C90)="-", "N/A", IF(RIGHT(C90,1)=")",IF(RIGHT(C90,2)="T)",-1000000000000*VALUE(MID(C90,2,LEN(C90)-3)),IF(RIGHT(C90,2)="M)",-1000000*VALUE(MID(C90,2,LEN(C90)-3)),IF(RIGHT(C90,2)="B)",-1000000000*VALUE(MID(C90,2,LEN(C90)-3)),IF(RIGHT(C90,2)="k)",-1000*VALUE(MID(C90,2,LEN(C90)-3)),VALUE(SUBSTITUTE(C90,",","")))))),IF(RIGHT(C90,1)="T",1000000000000*VALUE(LEFT(C90,LEN(C90)-1)),IF(RIGHT(C90,1)="M",1000000*VALUE(LEFT(C90,LEN(C90)-1)),IF(RIGHT(C90,1)="B",1000000000*VALUE(LEFT(C90,LEN(C90)-1)),IF(RIGHT(C90,1)="%",0.01*VALUE(LEFT(C90,LEN(C90)-1)),IF(RIGHT(C90,1)="k",1000*VALUE(LEFT(C90,LEN(C90)-1)),VALUE(SUBSTITUTE(C90,",",""))))))))),"N/A")</f>
        <v/>
      </c>
      <c r="K90">
        <f>IFERROR(IF(TRIM(D90)="-", "N/A", IF(RIGHT(D90,1)=")",IF(RIGHT(D90,2)="T)",-1000000000000*VALUE(MID(D90,2,LEN(D90)-3)),IF(RIGHT(D90,2)="M)",-1000000*VALUE(MID(D90,2,LEN(D90)-3)),IF(RIGHT(D90,2)="B)",-1000000000*VALUE(MID(D90,2,LEN(D90)-3)),IF(RIGHT(D90,2)="k)",-1000*VALUE(MID(D90,2,LEN(D90)-3)),VALUE(SUBSTITUTE(D90,",","")))))),IF(RIGHT(D90,1)="T",1000000000000*VALUE(LEFT(D90,LEN(D90)-1)),IF(RIGHT(D90,1)="M",1000000*VALUE(LEFT(D90,LEN(D90)-1)),IF(RIGHT(D90,1)="B",1000000000*VALUE(LEFT(D90,LEN(D90)-1)),IF(RIGHT(D90,1)="%",0.01*VALUE(LEFT(D90,LEN(D90)-1)),IF(RIGHT(D90,1)="k",1000*VALUE(LEFT(D90,LEN(D90)-1)),VALUE(SUBSTITUTE(D90,",",""))))))))),"N/A")</f>
        <v/>
      </c>
      <c r="L90">
        <f>IFERROR(IF(TRIM(E90)="-", "N/A", IF(RIGHT(E90,1)=")",IF(RIGHT(E90,2)="T)",-1000000000000*VALUE(MID(E90,2,LEN(E90)-3)),IF(RIGHT(E90,2)="M)",-1000000*VALUE(MID(E90,2,LEN(E90)-3)),IF(RIGHT(E90,2)="B)",-1000000000*VALUE(MID(E90,2,LEN(E90)-3)),IF(RIGHT(E90,2)="k)",-1000*VALUE(MID(E90,2,LEN(E90)-3)),VALUE(SUBSTITUTE(E90,",","")))))),IF(RIGHT(E90,1)="T",1000000000000*VALUE(LEFT(E90,LEN(E90)-1)),IF(RIGHT(E90,1)="M",1000000*VALUE(LEFT(E90,LEN(E90)-1)),IF(RIGHT(E90,1)="B",1000000000*VALUE(LEFT(E90,LEN(E90)-1)),IF(RIGHT(E90,1)="%",0.01*VALUE(LEFT(E90,LEN(E90)-1)),IF(RIGHT(E90,1)="k",1000*VALUE(LEFT(E90,LEN(E90)-1)),VALUE(SUBSTITUTE(E90,",",""))))))))),"N/A")</f>
        <v/>
      </c>
      <c r="M90">
        <f>IFERROR(IF(TRIM(F90)="-", "N/A", IF(RIGHT(F90,1)=")",IF(RIGHT(F90,2)="T)",-1000000000000*VALUE(MID(F90,2,LEN(F90)-3)),IF(RIGHT(F90,2)="M)",-1000000*VALUE(MID(F90,2,LEN(F90)-3)),IF(RIGHT(F90,2)="B)",-1000000000*VALUE(MID(F90,2,LEN(F90)-3)),IF(RIGHT(F90,2)="k)",-1000*VALUE(MID(F90,2,LEN(F90)-3)),VALUE(SUBSTITUTE(F90,",","")))))),IF(RIGHT(F90,1)="T",1000000000000*VALUE(LEFT(F90,LEN(F90)-1)),IF(RIGHT(F90,1)="M",1000000*VALUE(LEFT(F90,LEN(F90)-1)),IF(RIGHT(F90,1)="B",1000000000*VALUE(LEFT(F90,LEN(F90)-1)),IF(RIGHT(F90,1)="%",0.01*VALUE(LEFT(F90,LEN(F90)-1)),IF(RIGHT(F90,1)="k",1000*VALUE(LEFT(F90,LEN(F90)-1)),VALUE(SUBSTITUTE(F90,",",""))))))))),"N/A")</f>
        <v/>
      </c>
      <c r="N90">
        <f>IFERROR(IF(TRIM(G90)="-", "N/A", IF(RIGHT(G90,1)=")",IF(RIGHT(G90,2)="T)",-1000000000000*VALUE(MID(G90,2,LEN(G90)-3)),IF(RIGHT(G90,2)="M)",-1000000*VALUE(MID(G90,2,LEN(G90)-3)),IF(RIGHT(G90,2)="B)",-1000000000*VALUE(MID(G90,2,LEN(G90)-3)),IF(RIGHT(G90,2)="k)",-1000*VALUE(MID(G90,2,LEN(G90)-3)),VALUE(SUBSTITUTE(G90,",","")))))),IF(RIGHT(G90,1)="T",1000000000000*VALUE(LEFT(G90,LEN(G90)-1)),IF(RIGHT(G90,1)="M",1000000*VALUE(LEFT(G90,LEN(G90)-1)),IF(RIGHT(G90,1)="B",1000000000*VALUE(LEFT(G90,LEN(G90)-1)),IF(RIGHT(G90,1)="%",0.01*VALUE(LEFT(G90,LEN(G90)-1)),IF(RIGHT(G90,1)="k",1000*VALUE(LEFT(G90,LEN(G90)-1)),VALUE(SUBSTITUTE(G90,",",""))))))))),"N/A")</f>
        <v/>
      </c>
    </row>
    <row r="91" spans="1:60">
      <c s="1" r="A91" t="n">
        <v>4</v>
      </c>
      <c r="B91" t="s">
        <v>156</v>
      </c>
      <c r="C91" t="s">
        <v>2455</v>
      </c>
      <c r="I91">
        <f>IF(AND(K91&gt; J91, L91&gt; K91, M91&gt; L91, N91&gt; M91), "pos_trend", IF(AND(K91&lt; J91, L91&lt; K91, M91&lt; L91, N91&lt; M91), "neg_trend", "N/A"))</f>
        <v/>
      </c>
      <c r="J91">
        <f>IFERROR(IF(TRIM(C91)="-", "N/A", IF(RIGHT(C91,1)=")",IF(RIGHT(C91,2)="T)",-1000000000000*VALUE(MID(C91,2,LEN(C91)-3)),IF(RIGHT(C91,2)="M)",-1000000*VALUE(MID(C91,2,LEN(C91)-3)),IF(RIGHT(C91,2)="B)",-1000000000*VALUE(MID(C91,2,LEN(C91)-3)),IF(RIGHT(C91,2)="k)",-1000*VALUE(MID(C91,2,LEN(C91)-3)),VALUE(SUBSTITUTE(C91,",","")))))),IF(RIGHT(C91,1)="T",1000000000000*VALUE(LEFT(C91,LEN(C91)-1)),IF(RIGHT(C91,1)="M",1000000*VALUE(LEFT(C91,LEN(C91)-1)),IF(RIGHT(C91,1)="B",1000000000*VALUE(LEFT(C91,LEN(C91)-1)),IF(RIGHT(C91,1)="%",0.01*VALUE(LEFT(C91,LEN(C91)-1)),IF(RIGHT(C91,1)="k",1000*VALUE(LEFT(C91,LEN(C91)-1)),VALUE(SUBSTITUTE(C91,",",""))))))))),"N/A")</f>
        <v/>
      </c>
      <c r="K91">
        <f>IFERROR(IF(TRIM(D91)="-", "N/A", IF(RIGHT(D91,1)=")",IF(RIGHT(D91,2)="T)",-1000000000000*VALUE(MID(D91,2,LEN(D91)-3)),IF(RIGHT(D91,2)="M)",-1000000*VALUE(MID(D91,2,LEN(D91)-3)),IF(RIGHT(D91,2)="B)",-1000000000*VALUE(MID(D91,2,LEN(D91)-3)),IF(RIGHT(D91,2)="k)",-1000*VALUE(MID(D91,2,LEN(D91)-3)),VALUE(SUBSTITUTE(D91,",","")))))),IF(RIGHT(D91,1)="T",1000000000000*VALUE(LEFT(D91,LEN(D91)-1)),IF(RIGHT(D91,1)="M",1000000*VALUE(LEFT(D91,LEN(D91)-1)),IF(RIGHT(D91,1)="B",1000000000*VALUE(LEFT(D91,LEN(D91)-1)),IF(RIGHT(D91,1)="%",0.01*VALUE(LEFT(D91,LEN(D91)-1)),IF(RIGHT(D91,1)="k",1000*VALUE(LEFT(D91,LEN(D91)-1)),VALUE(SUBSTITUTE(D91,",",""))))))))),"N/A")</f>
        <v/>
      </c>
      <c r="L91">
        <f>IFERROR(IF(TRIM(E91)="-", "N/A", IF(RIGHT(E91,1)=")",IF(RIGHT(E91,2)="T)",-1000000000000*VALUE(MID(E91,2,LEN(E91)-3)),IF(RIGHT(E91,2)="M)",-1000000*VALUE(MID(E91,2,LEN(E91)-3)),IF(RIGHT(E91,2)="B)",-1000000000*VALUE(MID(E91,2,LEN(E91)-3)),IF(RIGHT(E91,2)="k)",-1000*VALUE(MID(E91,2,LEN(E91)-3)),VALUE(SUBSTITUTE(E91,",","")))))),IF(RIGHT(E91,1)="T",1000000000000*VALUE(LEFT(E91,LEN(E91)-1)),IF(RIGHT(E91,1)="M",1000000*VALUE(LEFT(E91,LEN(E91)-1)),IF(RIGHT(E91,1)="B",1000000000*VALUE(LEFT(E91,LEN(E91)-1)),IF(RIGHT(E91,1)="%",0.01*VALUE(LEFT(E91,LEN(E91)-1)),IF(RIGHT(E91,1)="k",1000*VALUE(LEFT(E91,LEN(E91)-1)),VALUE(SUBSTITUTE(E91,",",""))))))))),"N/A")</f>
        <v/>
      </c>
      <c r="M91">
        <f>IFERROR(IF(TRIM(F91)="-", "N/A", IF(RIGHT(F91,1)=")",IF(RIGHT(F91,2)="T)",-1000000000000*VALUE(MID(F91,2,LEN(F91)-3)),IF(RIGHT(F91,2)="M)",-1000000*VALUE(MID(F91,2,LEN(F91)-3)),IF(RIGHT(F91,2)="B)",-1000000000*VALUE(MID(F91,2,LEN(F91)-3)),IF(RIGHT(F91,2)="k)",-1000*VALUE(MID(F91,2,LEN(F91)-3)),VALUE(SUBSTITUTE(F91,",","")))))),IF(RIGHT(F91,1)="T",1000000000000*VALUE(LEFT(F91,LEN(F91)-1)),IF(RIGHT(F91,1)="M",1000000*VALUE(LEFT(F91,LEN(F91)-1)),IF(RIGHT(F91,1)="B",1000000000*VALUE(LEFT(F91,LEN(F91)-1)),IF(RIGHT(F91,1)="%",0.01*VALUE(LEFT(F91,LEN(F91)-1)),IF(RIGHT(F91,1)="k",1000*VALUE(LEFT(F91,LEN(F91)-1)),VALUE(SUBSTITUTE(F91,",",""))))))))),"N/A")</f>
        <v/>
      </c>
      <c r="N91">
        <f>IFERROR(IF(TRIM(G91)="-", "N/A", IF(RIGHT(G91,1)=")",IF(RIGHT(G91,2)="T)",-1000000000000*VALUE(MID(G91,2,LEN(G91)-3)),IF(RIGHT(G91,2)="M)",-1000000*VALUE(MID(G91,2,LEN(G91)-3)),IF(RIGHT(G91,2)="B)",-1000000000*VALUE(MID(G91,2,LEN(G91)-3)),IF(RIGHT(G91,2)="k)",-1000*VALUE(MID(G91,2,LEN(G91)-3)),VALUE(SUBSTITUTE(G91,",","")))))),IF(RIGHT(G91,1)="T",1000000000000*VALUE(LEFT(G91,LEN(G91)-1)),IF(RIGHT(G91,1)="M",1000000*VALUE(LEFT(G91,LEN(G91)-1)),IF(RIGHT(G91,1)="B",1000000000*VALUE(LEFT(G91,LEN(G91)-1)),IF(RIGHT(G91,1)="%",0.01*VALUE(LEFT(G91,LEN(G91)-1)),IF(RIGHT(G91,1)="k",1000*VALUE(LEFT(G91,LEN(G91)-1)),VALUE(SUBSTITUTE(G91,",",""))))))))),"N/A")</f>
        <v/>
      </c>
    </row>
    <row r="92" spans="1:60">
      <c s="1" r="A92" t="n">
        <v>5</v>
      </c>
      <c r="B92" t="s">
        <v>158</v>
      </c>
      <c r="C92" t="s">
        <v>2456</v>
      </c>
      <c r="I92">
        <f>IF(AND(K92&gt; J92, L92&gt; K92, M92&gt; L92, N92&gt; M92), "pos_trend", IF(AND(K92&lt; J92, L92&lt; K92, M92&lt; L92, N92&lt; M92), "neg_trend", "N/A"))</f>
        <v/>
      </c>
      <c r="J92">
        <f>IFERROR(IF(TRIM(C92)="-", "N/A", IF(RIGHT(C92,1)=")",IF(RIGHT(C92,2)="T)",-1000000000000*VALUE(MID(C92,2,LEN(C92)-3)),IF(RIGHT(C92,2)="M)",-1000000*VALUE(MID(C92,2,LEN(C92)-3)),IF(RIGHT(C92,2)="B)",-1000000000*VALUE(MID(C92,2,LEN(C92)-3)),IF(RIGHT(C92,2)="k)",-1000*VALUE(MID(C92,2,LEN(C92)-3)),VALUE(SUBSTITUTE(C92,",","")))))),IF(RIGHT(C92,1)="T",1000000000000*VALUE(LEFT(C92,LEN(C92)-1)),IF(RIGHT(C92,1)="M",1000000*VALUE(LEFT(C92,LEN(C92)-1)),IF(RIGHT(C92,1)="B",1000000000*VALUE(LEFT(C92,LEN(C92)-1)),IF(RIGHT(C92,1)="%",0.01*VALUE(LEFT(C92,LEN(C92)-1)),IF(RIGHT(C92,1)="k",1000*VALUE(LEFT(C92,LEN(C92)-1)),VALUE(SUBSTITUTE(C92,",",""))))))))),"N/A")</f>
        <v/>
      </c>
      <c r="K92">
        <f>IFERROR(IF(TRIM(D92)="-", "N/A", IF(RIGHT(D92,1)=")",IF(RIGHT(D92,2)="T)",-1000000000000*VALUE(MID(D92,2,LEN(D92)-3)),IF(RIGHT(D92,2)="M)",-1000000*VALUE(MID(D92,2,LEN(D92)-3)),IF(RIGHT(D92,2)="B)",-1000000000*VALUE(MID(D92,2,LEN(D92)-3)),IF(RIGHT(D92,2)="k)",-1000*VALUE(MID(D92,2,LEN(D92)-3)),VALUE(SUBSTITUTE(D92,",","")))))),IF(RIGHT(D92,1)="T",1000000000000*VALUE(LEFT(D92,LEN(D92)-1)),IF(RIGHT(D92,1)="M",1000000*VALUE(LEFT(D92,LEN(D92)-1)),IF(RIGHT(D92,1)="B",1000000000*VALUE(LEFT(D92,LEN(D92)-1)),IF(RIGHT(D92,1)="%",0.01*VALUE(LEFT(D92,LEN(D92)-1)),IF(RIGHT(D92,1)="k",1000*VALUE(LEFT(D92,LEN(D92)-1)),VALUE(SUBSTITUTE(D92,",",""))))))))),"N/A")</f>
        <v/>
      </c>
      <c r="L92">
        <f>IFERROR(IF(TRIM(E92)="-", "N/A", IF(RIGHT(E92,1)=")",IF(RIGHT(E92,2)="T)",-1000000000000*VALUE(MID(E92,2,LEN(E92)-3)),IF(RIGHT(E92,2)="M)",-1000000*VALUE(MID(E92,2,LEN(E92)-3)),IF(RIGHT(E92,2)="B)",-1000000000*VALUE(MID(E92,2,LEN(E92)-3)),IF(RIGHT(E92,2)="k)",-1000*VALUE(MID(E92,2,LEN(E92)-3)),VALUE(SUBSTITUTE(E92,",","")))))),IF(RIGHT(E92,1)="T",1000000000000*VALUE(LEFT(E92,LEN(E92)-1)),IF(RIGHT(E92,1)="M",1000000*VALUE(LEFT(E92,LEN(E92)-1)),IF(RIGHT(E92,1)="B",1000000000*VALUE(LEFT(E92,LEN(E92)-1)),IF(RIGHT(E92,1)="%",0.01*VALUE(LEFT(E92,LEN(E92)-1)),IF(RIGHT(E92,1)="k",1000*VALUE(LEFT(E92,LEN(E92)-1)),VALUE(SUBSTITUTE(E92,",",""))))))))),"N/A")</f>
        <v/>
      </c>
      <c r="M92">
        <f>IFERROR(IF(TRIM(F92)="-", "N/A", IF(RIGHT(F92,1)=")",IF(RIGHT(F92,2)="T)",-1000000000000*VALUE(MID(F92,2,LEN(F92)-3)),IF(RIGHT(F92,2)="M)",-1000000*VALUE(MID(F92,2,LEN(F92)-3)),IF(RIGHT(F92,2)="B)",-1000000000*VALUE(MID(F92,2,LEN(F92)-3)),IF(RIGHT(F92,2)="k)",-1000*VALUE(MID(F92,2,LEN(F92)-3)),VALUE(SUBSTITUTE(F92,",","")))))),IF(RIGHT(F92,1)="T",1000000000000*VALUE(LEFT(F92,LEN(F92)-1)),IF(RIGHT(F92,1)="M",1000000*VALUE(LEFT(F92,LEN(F92)-1)),IF(RIGHT(F92,1)="B",1000000000*VALUE(LEFT(F92,LEN(F92)-1)),IF(RIGHT(F92,1)="%",0.01*VALUE(LEFT(F92,LEN(F92)-1)),IF(RIGHT(F92,1)="k",1000*VALUE(LEFT(F92,LEN(F92)-1)),VALUE(SUBSTITUTE(F92,",",""))))))))),"N/A")</f>
        <v/>
      </c>
      <c r="N92">
        <f>IFERROR(IF(TRIM(G92)="-", "N/A", IF(RIGHT(G92,1)=")",IF(RIGHT(G92,2)="T)",-1000000000000*VALUE(MID(G92,2,LEN(G92)-3)),IF(RIGHT(G92,2)="M)",-1000000*VALUE(MID(G92,2,LEN(G92)-3)),IF(RIGHT(G92,2)="B)",-1000000000*VALUE(MID(G92,2,LEN(G92)-3)),IF(RIGHT(G92,2)="k)",-1000*VALUE(MID(G92,2,LEN(G92)-3)),VALUE(SUBSTITUTE(G92,",","")))))),IF(RIGHT(G92,1)="T",1000000000000*VALUE(LEFT(G92,LEN(G92)-1)),IF(RIGHT(G92,1)="M",1000000*VALUE(LEFT(G92,LEN(G92)-1)),IF(RIGHT(G92,1)="B",1000000000*VALUE(LEFT(G92,LEN(G92)-1)),IF(RIGHT(G92,1)="%",0.01*VALUE(LEFT(G92,LEN(G92)-1)),IF(RIGHT(G92,1)="k",1000*VALUE(LEFT(G92,LEN(G92)-1)),VALUE(SUBSTITUTE(G92,",",""))))))))),"N/A")</f>
        <v/>
      </c>
    </row>
    <row r="93" spans="1:60">
      <c s="1" r="A93" t="n">
        <v>6</v>
      </c>
      <c r="B93" t="s">
        <v>160</v>
      </c>
      <c r="C93" t="s">
        <v>2424</v>
      </c>
      <c r="I93">
        <f>IF(AND(K93&gt; J93, L93&gt; K93, M93&gt; L93, N93&gt; M93), "pos_trend", IF(AND(K93&lt; J93, L93&lt; K93, M93&lt; L93, N93&lt; M93), "neg_trend", "N/A"))</f>
        <v/>
      </c>
      <c r="J93">
        <f>IFERROR(IF(TRIM(C93)="-", "N/A", IF(RIGHT(C93,1)=")",IF(RIGHT(C93,2)="T)",-1000000000000*VALUE(MID(C93,2,LEN(C93)-3)),IF(RIGHT(C93,2)="M)",-1000000*VALUE(MID(C93,2,LEN(C93)-3)),IF(RIGHT(C93,2)="B)",-1000000000*VALUE(MID(C93,2,LEN(C93)-3)),IF(RIGHT(C93,2)="k)",-1000*VALUE(MID(C93,2,LEN(C93)-3)),VALUE(SUBSTITUTE(C93,",","")))))),IF(RIGHT(C93,1)="T",1000000000000*VALUE(LEFT(C93,LEN(C93)-1)),IF(RIGHT(C93,1)="M",1000000*VALUE(LEFT(C93,LEN(C93)-1)),IF(RIGHT(C93,1)="B",1000000000*VALUE(LEFT(C93,LEN(C93)-1)),IF(RIGHT(C93,1)="%",0.01*VALUE(LEFT(C93,LEN(C93)-1)),IF(RIGHT(C93,1)="k",1000*VALUE(LEFT(C93,LEN(C93)-1)),VALUE(SUBSTITUTE(C93,",",""))))))))),"N/A")</f>
        <v/>
      </c>
      <c r="K93">
        <f>IFERROR(IF(TRIM(D93)="-", "N/A", IF(RIGHT(D93,1)=")",IF(RIGHT(D93,2)="T)",-1000000000000*VALUE(MID(D93,2,LEN(D93)-3)),IF(RIGHT(D93,2)="M)",-1000000*VALUE(MID(D93,2,LEN(D93)-3)),IF(RIGHT(D93,2)="B)",-1000000000*VALUE(MID(D93,2,LEN(D93)-3)),IF(RIGHT(D93,2)="k)",-1000*VALUE(MID(D93,2,LEN(D93)-3)),VALUE(SUBSTITUTE(D93,",","")))))),IF(RIGHT(D93,1)="T",1000000000000*VALUE(LEFT(D93,LEN(D93)-1)),IF(RIGHT(D93,1)="M",1000000*VALUE(LEFT(D93,LEN(D93)-1)),IF(RIGHT(D93,1)="B",1000000000*VALUE(LEFT(D93,LEN(D93)-1)),IF(RIGHT(D93,1)="%",0.01*VALUE(LEFT(D93,LEN(D93)-1)),IF(RIGHT(D93,1)="k",1000*VALUE(LEFT(D93,LEN(D93)-1)),VALUE(SUBSTITUTE(D93,",",""))))))))),"N/A")</f>
        <v/>
      </c>
      <c r="L93">
        <f>IFERROR(IF(TRIM(E93)="-", "N/A", IF(RIGHT(E93,1)=")",IF(RIGHT(E93,2)="T)",-1000000000000*VALUE(MID(E93,2,LEN(E93)-3)),IF(RIGHT(E93,2)="M)",-1000000*VALUE(MID(E93,2,LEN(E93)-3)),IF(RIGHT(E93,2)="B)",-1000000000*VALUE(MID(E93,2,LEN(E93)-3)),IF(RIGHT(E93,2)="k)",-1000*VALUE(MID(E93,2,LEN(E93)-3)),VALUE(SUBSTITUTE(E93,",","")))))),IF(RIGHT(E93,1)="T",1000000000000*VALUE(LEFT(E93,LEN(E93)-1)),IF(RIGHT(E93,1)="M",1000000*VALUE(LEFT(E93,LEN(E93)-1)),IF(RIGHT(E93,1)="B",1000000000*VALUE(LEFT(E93,LEN(E93)-1)),IF(RIGHT(E93,1)="%",0.01*VALUE(LEFT(E93,LEN(E93)-1)),IF(RIGHT(E93,1)="k",1000*VALUE(LEFT(E93,LEN(E93)-1)),VALUE(SUBSTITUTE(E93,",",""))))))))),"N/A")</f>
        <v/>
      </c>
      <c r="M93">
        <f>IFERROR(IF(TRIM(F93)="-", "N/A", IF(RIGHT(F93,1)=")",IF(RIGHT(F93,2)="T)",-1000000000000*VALUE(MID(F93,2,LEN(F93)-3)),IF(RIGHT(F93,2)="M)",-1000000*VALUE(MID(F93,2,LEN(F93)-3)),IF(RIGHT(F93,2)="B)",-1000000000*VALUE(MID(F93,2,LEN(F93)-3)),IF(RIGHT(F93,2)="k)",-1000*VALUE(MID(F93,2,LEN(F93)-3)),VALUE(SUBSTITUTE(F93,",","")))))),IF(RIGHT(F93,1)="T",1000000000000*VALUE(LEFT(F93,LEN(F93)-1)),IF(RIGHT(F93,1)="M",1000000*VALUE(LEFT(F93,LEN(F93)-1)),IF(RIGHT(F93,1)="B",1000000000*VALUE(LEFT(F93,LEN(F93)-1)),IF(RIGHT(F93,1)="%",0.01*VALUE(LEFT(F93,LEN(F93)-1)),IF(RIGHT(F93,1)="k",1000*VALUE(LEFT(F93,LEN(F93)-1)),VALUE(SUBSTITUTE(F93,",",""))))))))),"N/A")</f>
        <v/>
      </c>
      <c r="N93">
        <f>IFERROR(IF(TRIM(G93)="-", "N/A", IF(RIGHT(G93,1)=")",IF(RIGHT(G93,2)="T)",-1000000000000*VALUE(MID(G93,2,LEN(G93)-3)),IF(RIGHT(G93,2)="M)",-1000000*VALUE(MID(G93,2,LEN(G93)-3)),IF(RIGHT(G93,2)="B)",-1000000000*VALUE(MID(G93,2,LEN(G93)-3)),IF(RIGHT(G93,2)="k)",-1000*VALUE(MID(G93,2,LEN(G93)-3)),VALUE(SUBSTITUTE(G93,",","")))))),IF(RIGHT(G93,1)="T",1000000000000*VALUE(LEFT(G93,LEN(G93)-1)),IF(RIGHT(G93,1)="M",1000000*VALUE(LEFT(G93,LEN(G93)-1)),IF(RIGHT(G93,1)="B",1000000000*VALUE(LEFT(G93,LEN(G93)-1)),IF(RIGHT(G93,1)="%",0.01*VALUE(LEFT(G93,LEN(G93)-1)),IF(RIGHT(G93,1)="k",1000*VALUE(LEFT(G93,LEN(G93)-1)),VALUE(SUBSTITUTE(G93,",",""))))))))),"N/A")</f>
        <v/>
      </c>
    </row>
    <row r="94" spans="1:60">
      <c s="1" r="A94" t="n">
        <v>7</v>
      </c>
      <c r="B94" t="s">
        <v>161</v>
      </c>
      <c r="C94" t="s">
        <v>2457</v>
      </c>
      <c r="I94">
        <f>IF(AND(K94&gt; J94, L94&gt; K94, M94&gt; L94, N94&gt; M94), "pos_trend", IF(AND(K94&lt; J94, L94&lt; K94, M94&lt; L94, N94&lt; M94), "neg_trend", "N/A"))</f>
        <v/>
      </c>
      <c r="J94">
        <f>IFERROR(IF(TRIM(C94)="-", "N/A", IF(RIGHT(C94,1)=")",IF(RIGHT(C94,2)="T)",-1000000000000*VALUE(MID(C94,2,LEN(C94)-3)),IF(RIGHT(C94,2)="M)",-1000000*VALUE(MID(C94,2,LEN(C94)-3)),IF(RIGHT(C94,2)="B)",-1000000000*VALUE(MID(C94,2,LEN(C94)-3)),IF(RIGHT(C94,2)="k)",-1000*VALUE(MID(C94,2,LEN(C94)-3)),VALUE(SUBSTITUTE(C94,",","")))))),IF(RIGHT(C94,1)="T",1000000000000*VALUE(LEFT(C94,LEN(C94)-1)),IF(RIGHT(C94,1)="M",1000000*VALUE(LEFT(C94,LEN(C94)-1)),IF(RIGHT(C94,1)="B",1000000000*VALUE(LEFT(C94,LEN(C94)-1)),IF(RIGHT(C94,1)="%",0.01*VALUE(LEFT(C94,LEN(C94)-1)),IF(RIGHT(C94,1)="k",1000*VALUE(LEFT(C94,LEN(C94)-1)),VALUE(SUBSTITUTE(C94,",",""))))))))),"N/A")</f>
        <v/>
      </c>
      <c r="K94">
        <f>IFERROR(IF(TRIM(D94)="-", "N/A", IF(RIGHT(D94,1)=")",IF(RIGHT(D94,2)="T)",-1000000000000*VALUE(MID(D94,2,LEN(D94)-3)),IF(RIGHT(D94,2)="M)",-1000000*VALUE(MID(D94,2,LEN(D94)-3)),IF(RIGHT(D94,2)="B)",-1000000000*VALUE(MID(D94,2,LEN(D94)-3)),IF(RIGHT(D94,2)="k)",-1000*VALUE(MID(D94,2,LEN(D94)-3)),VALUE(SUBSTITUTE(D94,",","")))))),IF(RIGHT(D94,1)="T",1000000000000*VALUE(LEFT(D94,LEN(D94)-1)),IF(RIGHT(D94,1)="M",1000000*VALUE(LEFT(D94,LEN(D94)-1)),IF(RIGHT(D94,1)="B",1000000000*VALUE(LEFT(D94,LEN(D94)-1)),IF(RIGHT(D94,1)="%",0.01*VALUE(LEFT(D94,LEN(D94)-1)),IF(RIGHT(D94,1)="k",1000*VALUE(LEFT(D94,LEN(D94)-1)),VALUE(SUBSTITUTE(D94,",",""))))))))),"N/A")</f>
        <v/>
      </c>
      <c r="L94">
        <f>IFERROR(IF(TRIM(E94)="-", "N/A", IF(RIGHT(E94,1)=")",IF(RIGHT(E94,2)="T)",-1000000000000*VALUE(MID(E94,2,LEN(E94)-3)),IF(RIGHT(E94,2)="M)",-1000000*VALUE(MID(E94,2,LEN(E94)-3)),IF(RIGHT(E94,2)="B)",-1000000000*VALUE(MID(E94,2,LEN(E94)-3)),IF(RIGHT(E94,2)="k)",-1000*VALUE(MID(E94,2,LEN(E94)-3)),VALUE(SUBSTITUTE(E94,",","")))))),IF(RIGHT(E94,1)="T",1000000000000*VALUE(LEFT(E94,LEN(E94)-1)),IF(RIGHT(E94,1)="M",1000000*VALUE(LEFT(E94,LEN(E94)-1)),IF(RIGHT(E94,1)="B",1000000000*VALUE(LEFT(E94,LEN(E94)-1)),IF(RIGHT(E94,1)="%",0.01*VALUE(LEFT(E94,LEN(E94)-1)),IF(RIGHT(E94,1)="k",1000*VALUE(LEFT(E94,LEN(E94)-1)),VALUE(SUBSTITUTE(E94,",",""))))))))),"N/A")</f>
        <v/>
      </c>
      <c r="M94">
        <f>IFERROR(IF(TRIM(F94)="-", "N/A", IF(RIGHT(F94,1)=")",IF(RIGHT(F94,2)="T)",-1000000000000*VALUE(MID(F94,2,LEN(F94)-3)),IF(RIGHT(F94,2)="M)",-1000000*VALUE(MID(F94,2,LEN(F94)-3)),IF(RIGHT(F94,2)="B)",-1000000000*VALUE(MID(F94,2,LEN(F94)-3)),IF(RIGHT(F94,2)="k)",-1000*VALUE(MID(F94,2,LEN(F94)-3)),VALUE(SUBSTITUTE(F94,",","")))))),IF(RIGHT(F94,1)="T",1000000000000*VALUE(LEFT(F94,LEN(F94)-1)),IF(RIGHT(F94,1)="M",1000000*VALUE(LEFT(F94,LEN(F94)-1)),IF(RIGHT(F94,1)="B",1000000000*VALUE(LEFT(F94,LEN(F94)-1)),IF(RIGHT(F94,1)="%",0.01*VALUE(LEFT(F94,LEN(F94)-1)),IF(RIGHT(F94,1)="k",1000*VALUE(LEFT(F94,LEN(F94)-1)),VALUE(SUBSTITUTE(F94,",",""))))))))),"N/A")</f>
        <v/>
      </c>
      <c r="N94">
        <f>IFERROR(IF(TRIM(G94)="-", "N/A", IF(RIGHT(G94,1)=")",IF(RIGHT(G94,2)="T)",-1000000000000*VALUE(MID(G94,2,LEN(G94)-3)),IF(RIGHT(G94,2)="M)",-1000000*VALUE(MID(G94,2,LEN(G94)-3)),IF(RIGHT(G94,2)="B)",-1000000000*VALUE(MID(G94,2,LEN(G94)-3)),IF(RIGHT(G94,2)="k)",-1000*VALUE(MID(G94,2,LEN(G94)-3)),VALUE(SUBSTITUTE(G94,",","")))))),IF(RIGHT(G94,1)="T",1000000000000*VALUE(LEFT(G94,LEN(G94)-1)),IF(RIGHT(G94,1)="M",1000000*VALUE(LEFT(G94,LEN(G94)-1)),IF(RIGHT(G94,1)="B",1000000000*VALUE(LEFT(G94,LEN(G94)-1)),IF(RIGHT(G94,1)="%",0.01*VALUE(LEFT(G94,LEN(G94)-1)),IF(RIGHT(G94,1)="k",1000*VALUE(LEFT(G94,LEN(G94)-1)),VALUE(SUBSTITUTE(G94,",",""))))))))),"N/A")</f>
        <v/>
      </c>
    </row>
    <row r="95" spans="1:60">
      <c r="I95">
        <f>IF(AND(K95&gt; J95, L95&gt; K95, M95&gt; L95, N95&gt; M95), "pos_trend", IF(AND(K95&lt; J95, L95&lt; K95, M95&lt; L95, N95&lt; M95), "neg_trend", "N/A"))</f>
        <v/>
      </c>
      <c r="J95">
        <f>IFERROR(IF(TRIM(C95)="-", "N/A", IF(RIGHT(C95,1)=")",IF(RIGHT(C95,2)="T)",-1000000000000*VALUE(MID(C95,2,LEN(C95)-3)),IF(RIGHT(C95,2)="M)",-1000000*VALUE(MID(C95,2,LEN(C95)-3)),IF(RIGHT(C95,2)="B)",-1000000000*VALUE(MID(C95,2,LEN(C95)-3)),IF(RIGHT(C95,2)="k)",-1000*VALUE(MID(C95,2,LEN(C95)-3)),VALUE(SUBSTITUTE(C95,",","")))))),IF(RIGHT(C95,1)="T",1000000000000*VALUE(LEFT(C95,LEN(C95)-1)),IF(RIGHT(C95,1)="M",1000000*VALUE(LEFT(C95,LEN(C95)-1)),IF(RIGHT(C95,1)="B",1000000000*VALUE(LEFT(C95,LEN(C95)-1)),IF(RIGHT(C95,1)="%",0.01*VALUE(LEFT(C95,LEN(C95)-1)),IF(RIGHT(C95,1)="k",1000*VALUE(LEFT(C95,LEN(C95)-1)),VALUE(SUBSTITUTE(C95,",",""))))))))),"N/A")</f>
        <v/>
      </c>
      <c r="K95">
        <f>IFERROR(IF(TRIM(D95)="-", "N/A", IF(RIGHT(D95,1)=")",IF(RIGHT(D95,2)="T)",-1000000000000*VALUE(MID(D95,2,LEN(D95)-3)),IF(RIGHT(D95,2)="M)",-1000000*VALUE(MID(D95,2,LEN(D95)-3)),IF(RIGHT(D95,2)="B)",-1000000000*VALUE(MID(D95,2,LEN(D95)-3)),IF(RIGHT(D95,2)="k)",-1000*VALUE(MID(D95,2,LEN(D95)-3)),VALUE(SUBSTITUTE(D95,",","")))))),IF(RIGHT(D95,1)="T",1000000000000*VALUE(LEFT(D95,LEN(D95)-1)),IF(RIGHT(D95,1)="M",1000000*VALUE(LEFT(D95,LEN(D95)-1)),IF(RIGHT(D95,1)="B",1000000000*VALUE(LEFT(D95,LEN(D95)-1)),IF(RIGHT(D95,1)="%",0.01*VALUE(LEFT(D95,LEN(D95)-1)),IF(RIGHT(D95,1)="k",1000*VALUE(LEFT(D95,LEN(D95)-1)),VALUE(SUBSTITUTE(D95,",",""))))))))),"N/A")</f>
        <v/>
      </c>
      <c r="L95">
        <f>IFERROR(IF(TRIM(E95)="-", "N/A", IF(RIGHT(E95,1)=")",IF(RIGHT(E95,2)="T)",-1000000000000*VALUE(MID(E95,2,LEN(E95)-3)),IF(RIGHT(E95,2)="M)",-1000000*VALUE(MID(E95,2,LEN(E95)-3)),IF(RIGHT(E95,2)="B)",-1000000000*VALUE(MID(E95,2,LEN(E95)-3)),IF(RIGHT(E95,2)="k)",-1000*VALUE(MID(E95,2,LEN(E95)-3)),VALUE(SUBSTITUTE(E95,",","")))))),IF(RIGHT(E95,1)="T",1000000000000*VALUE(LEFT(E95,LEN(E95)-1)),IF(RIGHT(E95,1)="M",1000000*VALUE(LEFT(E95,LEN(E95)-1)),IF(RIGHT(E95,1)="B",1000000000*VALUE(LEFT(E95,LEN(E95)-1)),IF(RIGHT(E95,1)="%",0.01*VALUE(LEFT(E95,LEN(E95)-1)),IF(RIGHT(E95,1)="k",1000*VALUE(LEFT(E95,LEN(E95)-1)),VALUE(SUBSTITUTE(E95,",",""))))))))),"N/A")</f>
        <v/>
      </c>
      <c r="M95">
        <f>IFERROR(IF(TRIM(F95)="-", "N/A", IF(RIGHT(F95,1)=")",IF(RIGHT(F95,2)="T)",-1000000000000*VALUE(MID(F95,2,LEN(F95)-3)),IF(RIGHT(F95,2)="M)",-1000000*VALUE(MID(F95,2,LEN(F95)-3)),IF(RIGHT(F95,2)="B)",-1000000000*VALUE(MID(F95,2,LEN(F95)-3)),IF(RIGHT(F95,2)="k)",-1000*VALUE(MID(F95,2,LEN(F95)-3)),VALUE(SUBSTITUTE(F95,",","")))))),IF(RIGHT(F95,1)="T",1000000000000*VALUE(LEFT(F95,LEN(F95)-1)),IF(RIGHT(F95,1)="M",1000000*VALUE(LEFT(F95,LEN(F95)-1)),IF(RIGHT(F95,1)="B",1000000000*VALUE(LEFT(F95,LEN(F95)-1)),IF(RIGHT(F95,1)="%",0.01*VALUE(LEFT(F95,LEN(F95)-1)),IF(RIGHT(F95,1)="k",1000*VALUE(LEFT(F95,LEN(F95)-1)),VALUE(SUBSTITUTE(F95,",",""))))))))),"N/A")</f>
        <v/>
      </c>
      <c r="N95">
        <f>IFERROR(IF(TRIM(G95)="-", "N/A", IF(RIGHT(G95,1)=")",IF(RIGHT(G95,2)="T)",-1000000000000*VALUE(MID(G95,2,LEN(G95)-3)),IF(RIGHT(G95,2)="M)",-1000000*VALUE(MID(G95,2,LEN(G95)-3)),IF(RIGHT(G95,2)="B)",-1000000000*VALUE(MID(G95,2,LEN(G95)-3)),IF(RIGHT(G95,2)="k)",-1000*VALUE(MID(G95,2,LEN(G95)-3)),VALUE(SUBSTITUTE(G95,",","")))))),IF(RIGHT(G95,1)="T",1000000000000*VALUE(LEFT(G95,LEN(G95)-1)),IF(RIGHT(G95,1)="M",1000000*VALUE(LEFT(G95,LEN(G95)-1)),IF(RIGHT(G95,1)="B",1000000000*VALUE(LEFT(G95,LEN(G95)-1)),IF(RIGHT(G95,1)="%",0.01*VALUE(LEFT(G95,LEN(G95)-1)),IF(RIGHT(G95,1)="k",1000*VALUE(LEFT(G95,LEN(G95)-1)),VALUE(SUBSTITUTE(G95,",",""))))))))),"N/A")</f>
        <v/>
      </c>
    </row>
    <row r="96" spans="1:60">
      <c s="1" r="A96" t="n">
        <v>0</v>
      </c>
      <c r="B96" t="s">
        <v>163</v>
      </c>
      <c r="C96" t="s">
        <v>2458</v>
      </c>
      <c r="I96">
        <f>IF(AND(K96&gt; J96, L96&gt; K96, M96&gt; L96, N96&gt; M96), "pos_trend", IF(AND(K96&lt; J96, L96&lt; K96, M96&lt; L96, N96&lt; M96), "neg_trend", "N/A"))</f>
        <v/>
      </c>
      <c r="J96">
        <f>IFERROR(IF(TRIM(C96)="-", "N/A", IF(RIGHT(C96,1)=")",IF(RIGHT(C96,2)="T)",-1000000000000*VALUE(MID(C96,2,LEN(C96)-3)),IF(RIGHT(C96,2)="M)",-1000000*VALUE(MID(C96,2,LEN(C96)-3)),IF(RIGHT(C96,2)="B)",-1000000000*VALUE(MID(C96,2,LEN(C96)-3)),IF(RIGHT(C96,2)="k)",-1000*VALUE(MID(C96,2,LEN(C96)-3)),VALUE(SUBSTITUTE(C96,",","")))))),IF(RIGHT(C96,1)="T",1000000000000*VALUE(LEFT(C96,LEN(C96)-1)),IF(RIGHT(C96,1)="M",1000000*VALUE(LEFT(C96,LEN(C96)-1)),IF(RIGHT(C96,1)="B",1000000000*VALUE(LEFT(C96,LEN(C96)-1)),IF(RIGHT(C96,1)="%",0.01*VALUE(LEFT(C96,LEN(C96)-1)),IF(RIGHT(C96,1)="k",1000*VALUE(LEFT(C96,LEN(C96)-1)),VALUE(SUBSTITUTE(C96,",",""))))))))),"N/A")</f>
        <v/>
      </c>
      <c r="K96">
        <f>IFERROR(IF(TRIM(D96)="-", "N/A", IF(RIGHT(D96,1)=")",IF(RIGHT(D96,2)="T)",-1000000000000*VALUE(MID(D96,2,LEN(D96)-3)),IF(RIGHT(D96,2)="M)",-1000000*VALUE(MID(D96,2,LEN(D96)-3)),IF(RIGHT(D96,2)="B)",-1000000000*VALUE(MID(D96,2,LEN(D96)-3)),IF(RIGHT(D96,2)="k)",-1000*VALUE(MID(D96,2,LEN(D96)-3)),VALUE(SUBSTITUTE(D96,",","")))))),IF(RIGHT(D96,1)="T",1000000000000*VALUE(LEFT(D96,LEN(D96)-1)),IF(RIGHT(D96,1)="M",1000000*VALUE(LEFT(D96,LEN(D96)-1)),IF(RIGHT(D96,1)="B",1000000000*VALUE(LEFT(D96,LEN(D96)-1)),IF(RIGHT(D96,1)="%",0.01*VALUE(LEFT(D96,LEN(D96)-1)),IF(RIGHT(D96,1)="k",1000*VALUE(LEFT(D96,LEN(D96)-1)),VALUE(SUBSTITUTE(D96,",",""))))))))),"N/A")</f>
        <v/>
      </c>
      <c r="L96">
        <f>IFERROR(IF(TRIM(E96)="-", "N/A", IF(RIGHT(E96,1)=")",IF(RIGHT(E96,2)="T)",-1000000000000*VALUE(MID(E96,2,LEN(E96)-3)),IF(RIGHT(E96,2)="M)",-1000000*VALUE(MID(E96,2,LEN(E96)-3)),IF(RIGHT(E96,2)="B)",-1000000000*VALUE(MID(E96,2,LEN(E96)-3)),IF(RIGHT(E96,2)="k)",-1000*VALUE(MID(E96,2,LEN(E96)-3)),VALUE(SUBSTITUTE(E96,",","")))))),IF(RIGHT(E96,1)="T",1000000000000*VALUE(LEFT(E96,LEN(E96)-1)),IF(RIGHT(E96,1)="M",1000000*VALUE(LEFT(E96,LEN(E96)-1)),IF(RIGHT(E96,1)="B",1000000000*VALUE(LEFT(E96,LEN(E96)-1)),IF(RIGHT(E96,1)="%",0.01*VALUE(LEFT(E96,LEN(E96)-1)),IF(RIGHT(E96,1)="k",1000*VALUE(LEFT(E96,LEN(E96)-1)),VALUE(SUBSTITUTE(E96,",",""))))))))),"N/A")</f>
        <v/>
      </c>
      <c r="M96">
        <f>IFERROR(IF(TRIM(F96)="-", "N/A", IF(RIGHT(F96,1)=")",IF(RIGHT(F96,2)="T)",-1000000000000*VALUE(MID(F96,2,LEN(F96)-3)),IF(RIGHT(F96,2)="M)",-1000000*VALUE(MID(F96,2,LEN(F96)-3)),IF(RIGHT(F96,2)="B)",-1000000000*VALUE(MID(F96,2,LEN(F96)-3)),IF(RIGHT(F96,2)="k)",-1000*VALUE(MID(F96,2,LEN(F96)-3)),VALUE(SUBSTITUTE(F96,",","")))))),IF(RIGHT(F96,1)="T",1000000000000*VALUE(LEFT(F96,LEN(F96)-1)),IF(RIGHT(F96,1)="M",1000000*VALUE(LEFT(F96,LEN(F96)-1)),IF(RIGHT(F96,1)="B",1000000000*VALUE(LEFT(F96,LEN(F96)-1)),IF(RIGHT(F96,1)="%",0.01*VALUE(LEFT(F96,LEN(F96)-1)),IF(RIGHT(F96,1)="k",1000*VALUE(LEFT(F96,LEN(F96)-1)),VALUE(SUBSTITUTE(F96,",",""))))))))),"N/A")</f>
        <v/>
      </c>
      <c r="N96">
        <f>IFERROR(IF(TRIM(G96)="-", "N/A", IF(RIGHT(G96,1)=")",IF(RIGHT(G96,2)="T)",-1000000000000*VALUE(MID(G96,2,LEN(G96)-3)),IF(RIGHT(G96,2)="M)",-1000000*VALUE(MID(G96,2,LEN(G96)-3)),IF(RIGHT(G96,2)="B)",-1000000000*VALUE(MID(G96,2,LEN(G96)-3)),IF(RIGHT(G96,2)="k)",-1000*VALUE(MID(G96,2,LEN(G96)-3)),VALUE(SUBSTITUTE(G96,",","")))))),IF(RIGHT(G96,1)="T",1000000000000*VALUE(LEFT(G96,LEN(G96)-1)),IF(RIGHT(G96,1)="M",1000000*VALUE(LEFT(G96,LEN(G96)-1)),IF(RIGHT(G96,1)="B",1000000000*VALUE(LEFT(G96,LEN(G96)-1)),IF(RIGHT(G96,1)="%",0.01*VALUE(LEFT(G96,LEN(G96)-1)),IF(RIGHT(G96,1)="k",1000*VALUE(LEFT(G96,LEN(G96)-1)),VALUE(SUBSTITUTE(G96,",",""))))))))),"N/A")</f>
        <v/>
      </c>
    </row>
    <row r="97" spans="1:60">
      <c s="1" r="A97" t="n">
        <v>1</v>
      </c>
      <c r="B97" t="s">
        <v>165</v>
      </c>
      <c r="C97" t="s">
        <v>2459</v>
      </c>
      <c r="I97">
        <f>IF(AND(K97&gt; J97, L97&gt; K97, M97&gt; L97, N97&gt; M97), "pos_trend", IF(AND(K97&lt; J97, L97&lt; K97, M97&lt; L97, N97&lt; M97), "neg_trend", "N/A"))</f>
        <v/>
      </c>
      <c r="J97">
        <f>IFERROR(IF(TRIM(C97)="-", "N/A", IF(RIGHT(C97,1)=")",IF(RIGHT(C97,2)="T)",-1000000000000*VALUE(MID(C97,2,LEN(C97)-3)),IF(RIGHT(C97,2)="M)",-1000000*VALUE(MID(C97,2,LEN(C97)-3)),IF(RIGHT(C97,2)="B)",-1000000000*VALUE(MID(C97,2,LEN(C97)-3)),IF(RIGHT(C97,2)="k)",-1000*VALUE(MID(C97,2,LEN(C97)-3)),VALUE(SUBSTITUTE(C97,",","")))))),IF(RIGHT(C97,1)="T",1000000000000*VALUE(LEFT(C97,LEN(C97)-1)),IF(RIGHT(C97,1)="M",1000000*VALUE(LEFT(C97,LEN(C97)-1)),IF(RIGHT(C97,1)="B",1000000000*VALUE(LEFT(C97,LEN(C97)-1)),IF(RIGHT(C97,1)="%",0.01*VALUE(LEFT(C97,LEN(C97)-1)),IF(RIGHT(C97,1)="k",1000*VALUE(LEFT(C97,LEN(C97)-1)),VALUE(SUBSTITUTE(C97,",",""))))))))),"N/A")</f>
        <v/>
      </c>
      <c r="K97">
        <f>IFERROR(IF(TRIM(D97)="-", "N/A", IF(RIGHT(D97,1)=")",IF(RIGHT(D97,2)="T)",-1000000000000*VALUE(MID(D97,2,LEN(D97)-3)),IF(RIGHT(D97,2)="M)",-1000000*VALUE(MID(D97,2,LEN(D97)-3)),IF(RIGHT(D97,2)="B)",-1000000000*VALUE(MID(D97,2,LEN(D97)-3)),IF(RIGHT(D97,2)="k)",-1000*VALUE(MID(D97,2,LEN(D97)-3)),VALUE(SUBSTITUTE(D97,",","")))))),IF(RIGHT(D97,1)="T",1000000000000*VALUE(LEFT(D97,LEN(D97)-1)),IF(RIGHT(D97,1)="M",1000000*VALUE(LEFT(D97,LEN(D97)-1)),IF(RIGHT(D97,1)="B",1000000000*VALUE(LEFT(D97,LEN(D97)-1)),IF(RIGHT(D97,1)="%",0.01*VALUE(LEFT(D97,LEN(D97)-1)),IF(RIGHT(D97,1)="k",1000*VALUE(LEFT(D97,LEN(D97)-1)),VALUE(SUBSTITUTE(D97,",",""))))))))),"N/A")</f>
        <v/>
      </c>
      <c r="L97">
        <f>IFERROR(IF(TRIM(E97)="-", "N/A", IF(RIGHT(E97,1)=")",IF(RIGHT(E97,2)="T)",-1000000000000*VALUE(MID(E97,2,LEN(E97)-3)),IF(RIGHT(E97,2)="M)",-1000000*VALUE(MID(E97,2,LEN(E97)-3)),IF(RIGHT(E97,2)="B)",-1000000000*VALUE(MID(E97,2,LEN(E97)-3)),IF(RIGHT(E97,2)="k)",-1000*VALUE(MID(E97,2,LEN(E97)-3)),VALUE(SUBSTITUTE(E97,",","")))))),IF(RIGHT(E97,1)="T",1000000000000*VALUE(LEFT(E97,LEN(E97)-1)),IF(RIGHT(E97,1)="M",1000000*VALUE(LEFT(E97,LEN(E97)-1)),IF(RIGHT(E97,1)="B",1000000000*VALUE(LEFT(E97,LEN(E97)-1)),IF(RIGHT(E97,1)="%",0.01*VALUE(LEFT(E97,LEN(E97)-1)),IF(RIGHT(E97,1)="k",1000*VALUE(LEFT(E97,LEN(E97)-1)),VALUE(SUBSTITUTE(E97,",",""))))))))),"N/A")</f>
        <v/>
      </c>
      <c r="M97">
        <f>IFERROR(IF(TRIM(F97)="-", "N/A", IF(RIGHT(F97,1)=")",IF(RIGHT(F97,2)="T)",-1000000000000*VALUE(MID(F97,2,LEN(F97)-3)),IF(RIGHT(F97,2)="M)",-1000000*VALUE(MID(F97,2,LEN(F97)-3)),IF(RIGHT(F97,2)="B)",-1000000000*VALUE(MID(F97,2,LEN(F97)-3)),IF(RIGHT(F97,2)="k)",-1000*VALUE(MID(F97,2,LEN(F97)-3)),VALUE(SUBSTITUTE(F97,",","")))))),IF(RIGHT(F97,1)="T",1000000000000*VALUE(LEFT(F97,LEN(F97)-1)),IF(RIGHT(F97,1)="M",1000000*VALUE(LEFT(F97,LEN(F97)-1)),IF(RIGHT(F97,1)="B",1000000000*VALUE(LEFT(F97,LEN(F97)-1)),IF(RIGHT(F97,1)="%",0.01*VALUE(LEFT(F97,LEN(F97)-1)),IF(RIGHT(F97,1)="k",1000*VALUE(LEFT(F97,LEN(F97)-1)),VALUE(SUBSTITUTE(F97,",",""))))))))),"N/A")</f>
        <v/>
      </c>
      <c r="N97">
        <f>IFERROR(IF(TRIM(G97)="-", "N/A", IF(RIGHT(G97,1)=")",IF(RIGHT(G97,2)="T)",-1000000000000*VALUE(MID(G97,2,LEN(G97)-3)),IF(RIGHT(G97,2)="M)",-1000000*VALUE(MID(G97,2,LEN(G97)-3)),IF(RIGHT(G97,2)="B)",-1000000000*VALUE(MID(G97,2,LEN(G97)-3)),IF(RIGHT(G97,2)="k)",-1000*VALUE(MID(G97,2,LEN(G97)-3)),VALUE(SUBSTITUTE(G97,",","")))))),IF(RIGHT(G97,1)="T",1000000000000*VALUE(LEFT(G97,LEN(G97)-1)),IF(RIGHT(G97,1)="M",1000000*VALUE(LEFT(G97,LEN(G97)-1)),IF(RIGHT(G97,1)="B",1000000000*VALUE(LEFT(G97,LEN(G97)-1)),IF(RIGHT(G97,1)="%",0.01*VALUE(LEFT(G97,LEN(G97)-1)),IF(RIGHT(G97,1)="k",1000*VALUE(LEFT(G97,LEN(G97)-1)),VALUE(SUBSTITUTE(G97,",",""))))))))),"N/A")</f>
        <v/>
      </c>
    </row>
    <row r="98" spans="1:60">
      <c s="1" r="A98" t="n">
        <v>2</v>
      </c>
      <c r="B98" t="s">
        <v>167</v>
      </c>
      <c r="C98" t="s">
        <v>2460</v>
      </c>
      <c r="I98">
        <f>IF(AND(K98&gt; J98, L98&gt; K98, M98&gt; L98, N98&gt; M98), "pos_trend", IF(AND(K98&lt; J98, L98&lt; K98, M98&lt; L98, N98&lt; M98), "neg_trend", "N/A"))</f>
        <v/>
      </c>
      <c r="J98">
        <f>IFERROR(IF(TRIM(C98)="-", "N/A", IF(RIGHT(C98,1)=")",IF(RIGHT(C98,2)="T)",-1000000000000*VALUE(MID(C98,2,LEN(C98)-3)),IF(RIGHT(C98,2)="M)",-1000000*VALUE(MID(C98,2,LEN(C98)-3)),IF(RIGHT(C98,2)="B)",-1000000000*VALUE(MID(C98,2,LEN(C98)-3)),IF(RIGHT(C98,2)="k)",-1000*VALUE(MID(C98,2,LEN(C98)-3)),VALUE(SUBSTITUTE(C98,",","")))))),IF(RIGHT(C98,1)="T",1000000000000*VALUE(LEFT(C98,LEN(C98)-1)),IF(RIGHT(C98,1)="M",1000000*VALUE(LEFT(C98,LEN(C98)-1)),IF(RIGHT(C98,1)="B",1000000000*VALUE(LEFT(C98,LEN(C98)-1)),IF(RIGHT(C98,1)="%",0.01*VALUE(LEFT(C98,LEN(C98)-1)),IF(RIGHT(C98,1)="k",1000*VALUE(LEFT(C98,LEN(C98)-1)),VALUE(SUBSTITUTE(C98,",",""))))))))),"N/A")</f>
        <v/>
      </c>
      <c r="K98">
        <f>IFERROR(IF(TRIM(D98)="-", "N/A", IF(RIGHT(D98,1)=")",IF(RIGHT(D98,2)="T)",-1000000000000*VALUE(MID(D98,2,LEN(D98)-3)),IF(RIGHT(D98,2)="M)",-1000000*VALUE(MID(D98,2,LEN(D98)-3)),IF(RIGHT(D98,2)="B)",-1000000000*VALUE(MID(D98,2,LEN(D98)-3)),IF(RIGHT(D98,2)="k)",-1000*VALUE(MID(D98,2,LEN(D98)-3)),VALUE(SUBSTITUTE(D98,",","")))))),IF(RIGHT(D98,1)="T",1000000000000*VALUE(LEFT(D98,LEN(D98)-1)),IF(RIGHT(D98,1)="M",1000000*VALUE(LEFT(D98,LEN(D98)-1)),IF(RIGHT(D98,1)="B",1000000000*VALUE(LEFT(D98,LEN(D98)-1)),IF(RIGHT(D98,1)="%",0.01*VALUE(LEFT(D98,LEN(D98)-1)),IF(RIGHT(D98,1)="k",1000*VALUE(LEFT(D98,LEN(D98)-1)),VALUE(SUBSTITUTE(D98,",",""))))))))),"N/A")</f>
        <v/>
      </c>
      <c r="L98">
        <f>IFERROR(IF(TRIM(E98)="-", "N/A", IF(RIGHT(E98,1)=")",IF(RIGHT(E98,2)="T)",-1000000000000*VALUE(MID(E98,2,LEN(E98)-3)),IF(RIGHT(E98,2)="M)",-1000000*VALUE(MID(E98,2,LEN(E98)-3)),IF(RIGHT(E98,2)="B)",-1000000000*VALUE(MID(E98,2,LEN(E98)-3)),IF(RIGHT(E98,2)="k)",-1000*VALUE(MID(E98,2,LEN(E98)-3)),VALUE(SUBSTITUTE(E98,",","")))))),IF(RIGHT(E98,1)="T",1000000000000*VALUE(LEFT(E98,LEN(E98)-1)),IF(RIGHT(E98,1)="M",1000000*VALUE(LEFT(E98,LEN(E98)-1)),IF(RIGHT(E98,1)="B",1000000000*VALUE(LEFT(E98,LEN(E98)-1)),IF(RIGHT(E98,1)="%",0.01*VALUE(LEFT(E98,LEN(E98)-1)),IF(RIGHT(E98,1)="k",1000*VALUE(LEFT(E98,LEN(E98)-1)),VALUE(SUBSTITUTE(E98,",",""))))))))),"N/A")</f>
        <v/>
      </c>
      <c r="M98">
        <f>IFERROR(IF(TRIM(F98)="-", "N/A", IF(RIGHT(F98,1)=")",IF(RIGHT(F98,2)="T)",-1000000000000*VALUE(MID(F98,2,LEN(F98)-3)),IF(RIGHT(F98,2)="M)",-1000000*VALUE(MID(F98,2,LEN(F98)-3)),IF(RIGHT(F98,2)="B)",-1000000000*VALUE(MID(F98,2,LEN(F98)-3)),IF(RIGHT(F98,2)="k)",-1000*VALUE(MID(F98,2,LEN(F98)-3)),VALUE(SUBSTITUTE(F98,",","")))))),IF(RIGHT(F98,1)="T",1000000000000*VALUE(LEFT(F98,LEN(F98)-1)),IF(RIGHT(F98,1)="M",1000000*VALUE(LEFT(F98,LEN(F98)-1)),IF(RIGHT(F98,1)="B",1000000000*VALUE(LEFT(F98,LEN(F98)-1)),IF(RIGHT(F98,1)="%",0.01*VALUE(LEFT(F98,LEN(F98)-1)),IF(RIGHT(F98,1)="k",1000*VALUE(LEFT(F98,LEN(F98)-1)),VALUE(SUBSTITUTE(F98,",",""))))))))),"N/A")</f>
        <v/>
      </c>
      <c r="N98">
        <f>IFERROR(IF(TRIM(G98)="-", "N/A", IF(RIGHT(G98,1)=")",IF(RIGHT(G98,2)="T)",-1000000000000*VALUE(MID(G98,2,LEN(G98)-3)),IF(RIGHT(G98,2)="M)",-1000000*VALUE(MID(G98,2,LEN(G98)-3)),IF(RIGHT(G98,2)="B)",-1000000000*VALUE(MID(G98,2,LEN(G98)-3)),IF(RIGHT(G98,2)="k)",-1000*VALUE(MID(G98,2,LEN(G98)-3)),VALUE(SUBSTITUTE(G98,",","")))))),IF(RIGHT(G98,1)="T",1000000000000*VALUE(LEFT(G98,LEN(G98)-1)),IF(RIGHT(G98,1)="M",1000000*VALUE(LEFT(G98,LEN(G98)-1)),IF(RIGHT(G98,1)="B",1000000000*VALUE(LEFT(G98,LEN(G98)-1)),IF(RIGHT(G98,1)="%",0.01*VALUE(LEFT(G98,LEN(G98)-1)),IF(RIGHT(G98,1)="k",1000*VALUE(LEFT(G98,LEN(G98)-1)),VALUE(SUBSTITUTE(G98,",",""))))))))),"N/A")</f>
        <v/>
      </c>
    </row>
    <row r="99" spans="1:60">
      <c s="1" r="A99" t="n">
        <v>3</v>
      </c>
      <c r="B99" t="s">
        <v>169</v>
      </c>
      <c r="C99" t="s">
        <v>2461</v>
      </c>
      <c r="I99">
        <f>IF(AND(K99&gt; J99, L99&gt; K99, M99&gt; L99, N99&gt; M99), "pos_trend", IF(AND(K99&lt; J99, L99&lt; K99, M99&lt; L99, N99&lt; M99), "neg_trend", "N/A"))</f>
        <v/>
      </c>
      <c r="J99">
        <f>IFERROR(IF(TRIM(C99)="-", "N/A", IF(RIGHT(C99,1)=")",IF(RIGHT(C99,2)="T)",-1000000000000*VALUE(MID(C99,2,LEN(C99)-3)),IF(RIGHT(C99,2)="M)",-1000000*VALUE(MID(C99,2,LEN(C99)-3)),IF(RIGHT(C99,2)="B)",-1000000000*VALUE(MID(C99,2,LEN(C99)-3)),IF(RIGHT(C99,2)="k)",-1000*VALUE(MID(C99,2,LEN(C99)-3)),VALUE(SUBSTITUTE(C99,",","")))))),IF(RIGHT(C99,1)="T",1000000000000*VALUE(LEFT(C99,LEN(C99)-1)),IF(RIGHT(C99,1)="M",1000000*VALUE(LEFT(C99,LEN(C99)-1)),IF(RIGHT(C99,1)="B",1000000000*VALUE(LEFT(C99,LEN(C99)-1)),IF(RIGHT(C99,1)="%",0.01*VALUE(LEFT(C99,LEN(C99)-1)),IF(RIGHT(C99,1)="k",1000*VALUE(LEFT(C99,LEN(C99)-1)),VALUE(SUBSTITUTE(C99,",",""))))))))),"N/A")</f>
        <v/>
      </c>
      <c r="K99">
        <f>IFERROR(IF(TRIM(D99)="-", "N/A", IF(RIGHT(D99,1)=")",IF(RIGHT(D99,2)="T)",-1000000000000*VALUE(MID(D99,2,LEN(D99)-3)),IF(RIGHT(D99,2)="M)",-1000000*VALUE(MID(D99,2,LEN(D99)-3)),IF(RIGHT(D99,2)="B)",-1000000000*VALUE(MID(D99,2,LEN(D99)-3)),IF(RIGHT(D99,2)="k)",-1000*VALUE(MID(D99,2,LEN(D99)-3)),VALUE(SUBSTITUTE(D99,",","")))))),IF(RIGHT(D99,1)="T",1000000000000*VALUE(LEFT(D99,LEN(D99)-1)),IF(RIGHT(D99,1)="M",1000000*VALUE(LEFT(D99,LEN(D99)-1)),IF(RIGHT(D99,1)="B",1000000000*VALUE(LEFT(D99,LEN(D99)-1)),IF(RIGHT(D99,1)="%",0.01*VALUE(LEFT(D99,LEN(D99)-1)),IF(RIGHT(D99,1)="k",1000*VALUE(LEFT(D99,LEN(D99)-1)),VALUE(SUBSTITUTE(D99,",",""))))))))),"N/A")</f>
        <v/>
      </c>
      <c r="L99">
        <f>IFERROR(IF(TRIM(E99)="-", "N/A", IF(RIGHT(E99,1)=")",IF(RIGHT(E99,2)="T)",-1000000000000*VALUE(MID(E99,2,LEN(E99)-3)),IF(RIGHT(E99,2)="M)",-1000000*VALUE(MID(E99,2,LEN(E99)-3)),IF(RIGHT(E99,2)="B)",-1000000000*VALUE(MID(E99,2,LEN(E99)-3)),IF(RIGHT(E99,2)="k)",-1000*VALUE(MID(E99,2,LEN(E99)-3)),VALUE(SUBSTITUTE(E99,",","")))))),IF(RIGHT(E99,1)="T",1000000000000*VALUE(LEFT(E99,LEN(E99)-1)),IF(RIGHT(E99,1)="M",1000000*VALUE(LEFT(E99,LEN(E99)-1)),IF(RIGHT(E99,1)="B",1000000000*VALUE(LEFT(E99,LEN(E99)-1)),IF(RIGHT(E99,1)="%",0.01*VALUE(LEFT(E99,LEN(E99)-1)),IF(RIGHT(E99,1)="k",1000*VALUE(LEFT(E99,LEN(E99)-1)),VALUE(SUBSTITUTE(E99,",",""))))))))),"N/A")</f>
        <v/>
      </c>
      <c r="M99">
        <f>IFERROR(IF(TRIM(F99)="-", "N/A", IF(RIGHT(F99,1)=")",IF(RIGHT(F99,2)="T)",-1000000000000*VALUE(MID(F99,2,LEN(F99)-3)),IF(RIGHT(F99,2)="M)",-1000000*VALUE(MID(F99,2,LEN(F99)-3)),IF(RIGHT(F99,2)="B)",-1000000000*VALUE(MID(F99,2,LEN(F99)-3)),IF(RIGHT(F99,2)="k)",-1000*VALUE(MID(F99,2,LEN(F99)-3)),VALUE(SUBSTITUTE(F99,",","")))))),IF(RIGHT(F99,1)="T",1000000000000*VALUE(LEFT(F99,LEN(F99)-1)),IF(RIGHT(F99,1)="M",1000000*VALUE(LEFT(F99,LEN(F99)-1)),IF(RIGHT(F99,1)="B",1000000000*VALUE(LEFT(F99,LEN(F99)-1)),IF(RIGHT(F99,1)="%",0.01*VALUE(LEFT(F99,LEN(F99)-1)),IF(RIGHT(F99,1)="k",1000*VALUE(LEFT(F99,LEN(F99)-1)),VALUE(SUBSTITUTE(F99,",",""))))))))),"N/A")</f>
        <v/>
      </c>
      <c r="N99">
        <f>IFERROR(IF(TRIM(G99)="-", "N/A", IF(RIGHT(G99,1)=")",IF(RIGHT(G99,2)="T)",-1000000000000*VALUE(MID(G99,2,LEN(G99)-3)),IF(RIGHT(G99,2)="M)",-1000000*VALUE(MID(G99,2,LEN(G99)-3)),IF(RIGHT(G99,2)="B)",-1000000000*VALUE(MID(G99,2,LEN(G99)-3)),IF(RIGHT(G99,2)="k)",-1000*VALUE(MID(G99,2,LEN(G99)-3)),VALUE(SUBSTITUTE(G99,",","")))))),IF(RIGHT(G99,1)="T",1000000000000*VALUE(LEFT(G99,LEN(G99)-1)),IF(RIGHT(G99,1)="M",1000000*VALUE(LEFT(G99,LEN(G99)-1)),IF(RIGHT(G99,1)="B",1000000000*VALUE(LEFT(G99,LEN(G99)-1)),IF(RIGHT(G99,1)="%",0.01*VALUE(LEFT(G99,LEN(G99)-1)),IF(RIGHT(G99,1)="k",1000*VALUE(LEFT(G99,LEN(G99)-1)),VALUE(SUBSTITUTE(G99,",",""))))))))),"N/A")</f>
        <v/>
      </c>
    </row>
    <row r="100" spans="1:60">
      <c s="1" r="A100" t="n">
        <v>4</v>
      </c>
      <c r="B100" t="s">
        <v>171</v>
      </c>
      <c r="C100" t="s">
        <v>990</v>
      </c>
      <c r="I100">
        <f>IF(AND(K100&gt; J100, L100&gt; K100, M100&gt; L100, N100&gt; M100), "pos_trend", IF(AND(K100&lt; J100, L100&lt; K100, M100&lt; L100, N100&lt; M100), "neg_trend", "N/A"))</f>
        <v/>
      </c>
      <c r="J100">
        <f>IFERROR(IF(TRIM(C100)="-", "N/A", IF(RIGHT(C100,1)=")",IF(RIGHT(C100,2)="T)",-1000000000000*VALUE(MID(C100,2,LEN(C100)-3)),IF(RIGHT(C100,2)="M)",-1000000*VALUE(MID(C100,2,LEN(C100)-3)),IF(RIGHT(C100,2)="B)",-1000000000*VALUE(MID(C100,2,LEN(C100)-3)),IF(RIGHT(C100,2)="k)",-1000*VALUE(MID(C100,2,LEN(C100)-3)),VALUE(SUBSTITUTE(C100,",","")))))),IF(RIGHT(C100,1)="T",1000000000000*VALUE(LEFT(C100,LEN(C100)-1)),IF(RIGHT(C100,1)="M",1000000*VALUE(LEFT(C100,LEN(C100)-1)),IF(RIGHT(C100,1)="B",1000000000*VALUE(LEFT(C100,LEN(C100)-1)),IF(RIGHT(C100,1)="%",0.01*VALUE(LEFT(C100,LEN(C100)-1)),IF(RIGHT(C100,1)="k",1000*VALUE(LEFT(C100,LEN(C100)-1)),VALUE(SUBSTITUTE(C100,",",""))))))))),"N/A")</f>
        <v/>
      </c>
      <c r="K100">
        <f>IFERROR(IF(TRIM(D100)="-", "N/A", IF(RIGHT(D100,1)=")",IF(RIGHT(D100,2)="T)",-1000000000000*VALUE(MID(D100,2,LEN(D100)-3)),IF(RIGHT(D100,2)="M)",-1000000*VALUE(MID(D100,2,LEN(D100)-3)),IF(RIGHT(D100,2)="B)",-1000000000*VALUE(MID(D100,2,LEN(D100)-3)),IF(RIGHT(D100,2)="k)",-1000*VALUE(MID(D100,2,LEN(D100)-3)),VALUE(SUBSTITUTE(D100,",","")))))),IF(RIGHT(D100,1)="T",1000000000000*VALUE(LEFT(D100,LEN(D100)-1)),IF(RIGHT(D100,1)="M",1000000*VALUE(LEFT(D100,LEN(D100)-1)),IF(RIGHT(D100,1)="B",1000000000*VALUE(LEFT(D100,LEN(D100)-1)),IF(RIGHT(D100,1)="%",0.01*VALUE(LEFT(D100,LEN(D100)-1)),IF(RIGHT(D100,1)="k",1000*VALUE(LEFT(D100,LEN(D100)-1)),VALUE(SUBSTITUTE(D100,",",""))))))))),"N/A")</f>
        <v/>
      </c>
      <c r="L100">
        <f>IFERROR(IF(TRIM(E100)="-", "N/A", IF(RIGHT(E100,1)=")",IF(RIGHT(E100,2)="T)",-1000000000000*VALUE(MID(E100,2,LEN(E100)-3)),IF(RIGHT(E100,2)="M)",-1000000*VALUE(MID(E100,2,LEN(E100)-3)),IF(RIGHT(E100,2)="B)",-1000000000*VALUE(MID(E100,2,LEN(E100)-3)),IF(RIGHT(E100,2)="k)",-1000*VALUE(MID(E100,2,LEN(E100)-3)),VALUE(SUBSTITUTE(E100,",","")))))),IF(RIGHT(E100,1)="T",1000000000000*VALUE(LEFT(E100,LEN(E100)-1)),IF(RIGHT(E100,1)="M",1000000*VALUE(LEFT(E100,LEN(E100)-1)),IF(RIGHT(E100,1)="B",1000000000*VALUE(LEFT(E100,LEN(E100)-1)),IF(RIGHT(E100,1)="%",0.01*VALUE(LEFT(E100,LEN(E100)-1)),IF(RIGHT(E100,1)="k",1000*VALUE(LEFT(E100,LEN(E100)-1)),VALUE(SUBSTITUTE(E100,",",""))))))))),"N/A")</f>
        <v/>
      </c>
      <c r="M100">
        <f>IFERROR(IF(TRIM(F100)="-", "N/A", IF(RIGHT(F100,1)=")",IF(RIGHT(F100,2)="T)",-1000000000000*VALUE(MID(F100,2,LEN(F100)-3)),IF(RIGHT(F100,2)="M)",-1000000*VALUE(MID(F100,2,LEN(F100)-3)),IF(RIGHT(F100,2)="B)",-1000000000*VALUE(MID(F100,2,LEN(F100)-3)),IF(RIGHT(F100,2)="k)",-1000*VALUE(MID(F100,2,LEN(F100)-3)),VALUE(SUBSTITUTE(F100,",","")))))),IF(RIGHT(F100,1)="T",1000000000000*VALUE(LEFT(F100,LEN(F100)-1)),IF(RIGHT(F100,1)="M",1000000*VALUE(LEFT(F100,LEN(F100)-1)),IF(RIGHT(F100,1)="B",1000000000*VALUE(LEFT(F100,LEN(F100)-1)),IF(RIGHT(F100,1)="%",0.01*VALUE(LEFT(F100,LEN(F100)-1)),IF(RIGHT(F100,1)="k",1000*VALUE(LEFT(F100,LEN(F100)-1)),VALUE(SUBSTITUTE(F100,",",""))))))))),"N/A")</f>
        <v/>
      </c>
      <c r="N100">
        <f>IFERROR(IF(TRIM(G100)="-", "N/A", IF(RIGHT(G100,1)=")",IF(RIGHT(G100,2)="T)",-1000000000000*VALUE(MID(G100,2,LEN(G100)-3)),IF(RIGHT(G100,2)="M)",-1000000*VALUE(MID(G100,2,LEN(G100)-3)),IF(RIGHT(G100,2)="B)",-1000000000*VALUE(MID(G100,2,LEN(G100)-3)),IF(RIGHT(G100,2)="k)",-1000*VALUE(MID(G100,2,LEN(G100)-3)),VALUE(SUBSTITUTE(G100,",","")))))),IF(RIGHT(G100,1)="T",1000000000000*VALUE(LEFT(G100,LEN(G100)-1)),IF(RIGHT(G100,1)="M",1000000*VALUE(LEFT(G100,LEN(G100)-1)),IF(RIGHT(G100,1)="B",1000000000*VALUE(LEFT(G100,LEN(G100)-1)),IF(RIGHT(G100,1)="%",0.01*VALUE(LEFT(G100,LEN(G100)-1)),IF(RIGHT(G100,1)="k",1000*VALUE(LEFT(G100,LEN(G100)-1)),VALUE(SUBSTITUTE(G100,",",""))))))))),"N/A")</f>
        <v/>
      </c>
    </row>
    <row r="101" spans="1:60">
      <c s="1" r="A101" t="n">
        <v>5</v>
      </c>
      <c r="B101" t="s">
        <v>173</v>
      </c>
      <c r="C101" t="s">
        <v>2462</v>
      </c>
      <c r="I101">
        <f>IF(AND(K101&gt; J101, L101&gt; K101, M101&gt; L101, N101&gt; M101), "pos_trend", IF(AND(K101&lt; J101, L101&lt; K101, M101&lt; L101, N101&lt; M101), "neg_trend", "N/A"))</f>
        <v/>
      </c>
      <c r="J101">
        <f>IFERROR(IF(TRIM(C101)="-", "N/A", IF(RIGHT(C101,1)=")",IF(RIGHT(C101,2)="T)",-1000000000000*VALUE(MID(C101,2,LEN(C101)-3)),IF(RIGHT(C101,2)="M)",-1000000*VALUE(MID(C101,2,LEN(C101)-3)),IF(RIGHT(C101,2)="B)",-1000000000*VALUE(MID(C101,2,LEN(C101)-3)),IF(RIGHT(C101,2)="k)",-1000*VALUE(MID(C101,2,LEN(C101)-3)),VALUE(SUBSTITUTE(C101,",","")))))),IF(RIGHT(C101,1)="T",1000000000000*VALUE(LEFT(C101,LEN(C101)-1)),IF(RIGHT(C101,1)="M",1000000*VALUE(LEFT(C101,LEN(C101)-1)),IF(RIGHT(C101,1)="B",1000000000*VALUE(LEFT(C101,LEN(C101)-1)),IF(RIGHT(C101,1)="%",0.01*VALUE(LEFT(C101,LEN(C101)-1)),IF(RIGHT(C101,1)="k",1000*VALUE(LEFT(C101,LEN(C101)-1)),VALUE(SUBSTITUTE(C101,",",""))))))))),"N/A")</f>
        <v/>
      </c>
      <c r="K101">
        <f>IFERROR(IF(TRIM(D101)="-", "N/A", IF(RIGHT(D101,1)=")",IF(RIGHT(D101,2)="T)",-1000000000000*VALUE(MID(D101,2,LEN(D101)-3)),IF(RIGHT(D101,2)="M)",-1000000*VALUE(MID(D101,2,LEN(D101)-3)),IF(RIGHT(D101,2)="B)",-1000000000*VALUE(MID(D101,2,LEN(D101)-3)),IF(RIGHT(D101,2)="k)",-1000*VALUE(MID(D101,2,LEN(D101)-3)),VALUE(SUBSTITUTE(D101,",","")))))),IF(RIGHT(D101,1)="T",1000000000000*VALUE(LEFT(D101,LEN(D101)-1)),IF(RIGHT(D101,1)="M",1000000*VALUE(LEFT(D101,LEN(D101)-1)),IF(RIGHT(D101,1)="B",1000000000*VALUE(LEFT(D101,LEN(D101)-1)),IF(RIGHT(D101,1)="%",0.01*VALUE(LEFT(D101,LEN(D101)-1)),IF(RIGHT(D101,1)="k",1000*VALUE(LEFT(D101,LEN(D101)-1)),VALUE(SUBSTITUTE(D101,",",""))))))))),"N/A")</f>
        <v/>
      </c>
      <c r="L101">
        <f>IFERROR(IF(TRIM(E101)="-", "N/A", IF(RIGHT(E101,1)=")",IF(RIGHT(E101,2)="T)",-1000000000000*VALUE(MID(E101,2,LEN(E101)-3)),IF(RIGHT(E101,2)="M)",-1000000*VALUE(MID(E101,2,LEN(E101)-3)),IF(RIGHT(E101,2)="B)",-1000000000*VALUE(MID(E101,2,LEN(E101)-3)),IF(RIGHT(E101,2)="k)",-1000*VALUE(MID(E101,2,LEN(E101)-3)),VALUE(SUBSTITUTE(E101,",","")))))),IF(RIGHT(E101,1)="T",1000000000000*VALUE(LEFT(E101,LEN(E101)-1)),IF(RIGHT(E101,1)="M",1000000*VALUE(LEFT(E101,LEN(E101)-1)),IF(RIGHT(E101,1)="B",1000000000*VALUE(LEFT(E101,LEN(E101)-1)),IF(RIGHT(E101,1)="%",0.01*VALUE(LEFT(E101,LEN(E101)-1)),IF(RIGHT(E101,1)="k",1000*VALUE(LEFT(E101,LEN(E101)-1)),VALUE(SUBSTITUTE(E101,",",""))))))))),"N/A")</f>
        <v/>
      </c>
      <c r="M101">
        <f>IFERROR(IF(TRIM(F101)="-", "N/A", IF(RIGHT(F101,1)=")",IF(RIGHT(F101,2)="T)",-1000000000000*VALUE(MID(F101,2,LEN(F101)-3)),IF(RIGHT(F101,2)="M)",-1000000*VALUE(MID(F101,2,LEN(F101)-3)),IF(RIGHT(F101,2)="B)",-1000000000*VALUE(MID(F101,2,LEN(F101)-3)),IF(RIGHT(F101,2)="k)",-1000*VALUE(MID(F101,2,LEN(F101)-3)),VALUE(SUBSTITUTE(F101,",","")))))),IF(RIGHT(F101,1)="T",1000000000000*VALUE(LEFT(F101,LEN(F101)-1)),IF(RIGHT(F101,1)="M",1000000*VALUE(LEFT(F101,LEN(F101)-1)),IF(RIGHT(F101,1)="B",1000000000*VALUE(LEFT(F101,LEN(F101)-1)),IF(RIGHT(F101,1)="%",0.01*VALUE(LEFT(F101,LEN(F101)-1)),IF(RIGHT(F101,1)="k",1000*VALUE(LEFT(F101,LEN(F101)-1)),VALUE(SUBSTITUTE(F101,",",""))))))))),"N/A")</f>
        <v/>
      </c>
      <c r="N101">
        <f>IFERROR(IF(TRIM(G101)="-", "N/A", IF(RIGHT(G101,1)=")",IF(RIGHT(G101,2)="T)",-1000000000000*VALUE(MID(G101,2,LEN(G101)-3)),IF(RIGHT(G101,2)="M)",-1000000*VALUE(MID(G101,2,LEN(G101)-3)),IF(RIGHT(G101,2)="B)",-1000000000*VALUE(MID(G101,2,LEN(G101)-3)),IF(RIGHT(G101,2)="k)",-1000*VALUE(MID(G101,2,LEN(G101)-3)),VALUE(SUBSTITUTE(G101,",","")))))),IF(RIGHT(G101,1)="T",1000000000000*VALUE(LEFT(G101,LEN(G101)-1)),IF(RIGHT(G101,1)="M",1000000*VALUE(LEFT(G101,LEN(G101)-1)),IF(RIGHT(G101,1)="B",1000000000*VALUE(LEFT(G101,LEN(G101)-1)),IF(RIGHT(G101,1)="%",0.01*VALUE(LEFT(G101,LEN(G101)-1)),IF(RIGHT(G101,1)="k",1000*VALUE(LEFT(G101,LEN(G101)-1)),VALUE(SUBSTITUTE(G101,",",""))))))))),"N/A")</f>
        <v/>
      </c>
    </row>
    <row r="102" spans="1:60">
      <c r="I102">
        <f>IF(AND(K102&gt; J102, L102&gt; K102, M102&gt; L102, N102&gt; M102), "pos_trend", IF(AND(K102&lt; J102, L102&lt; K102, M102&lt; L102, N102&lt; M102), "neg_trend", "N/A"))</f>
        <v/>
      </c>
      <c r="J102">
        <f>IFERROR(IF(TRIM(C102)="-", "N/A", IF(RIGHT(C102,1)=")",IF(RIGHT(C102,2)="T)",-1000000000000*VALUE(MID(C102,2,LEN(C102)-3)),IF(RIGHT(C102,2)="M)",-1000000*VALUE(MID(C102,2,LEN(C102)-3)),IF(RIGHT(C102,2)="B)",-1000000000*VALUE(MID(C102,2,LEN(C102)-3)),IF(RIGHT(C102,2)="k)",-1000*VALUE(MID(C102,2,LEN(C102)-3)),VALUE(SUBSTITUTE(C102,",","")))))),IF(RIGHT(C102,1)="T",1000000000000*VALUE(LEFT(C102,LEN(C102)-1)),IF(RIGHT(C102,1)="M",1000000*VALUE(LEFT(C102,LEN(C102)-1)),IF(RIGHT(C102,1)="B",1000000000*VALUE(LEFT(C102,LEN(C102)-1)),IF(RIGHT(C102,1)="%",0.01*VALUE(LEFT(C102,LEN(C102)-1)),IF(RIGHT(C102,1)="k",1000*VALUE(LEFT(C102,LEN(C102)-1)),VALUE(SUBSTITUTE(C102,",",""))))))))),"N/A")</f>
        <v/>
      </c>
      <c r="K102">
        <f>IFERROR(IF(TRIM(D102)="-", "N/A", IF(RIGHT(D102,1)=")",IF(RIGHT(D102,2)="T)",-1000000000000*VALUE(MID(D102,2,LEN(D102)-3)),IF(RIGHT(D102,2)="M)",-1000000*VALUE(MID(D102,2,LEN(D102)-3)),IF(RIGHT(D102,2)="B)",-1000000000*VALUE(MID(D102,2,LEN(D102)-3)),IF(RIGHT(D102,2)="k)",-1000*VALUE(MID(D102,2,LEN(D102)-3)),VALUE(SUBSTITUTE(D102,",","")))))),IF(RIGHT(D102,1)="T",1000000000000*VALUE(LEFT(D102,LEN(D102)-1)),IF(RIGHT(D102,1)="M",1000000*VALUE(LEFT(D102,LEN(D102)-1)),IF(RIGHT(D102,1)="B",1000000000*VALUE(LEFT(D102,LEN(D102)-1)),IF(RIGHT(D102,1)="%",0.01*VALUE(LEFT(D102,LEN(D102)-1)),IF(RIGHT(D102,1)="k",1000*VALUE(LEFT(D102,LEN(D102)-1)),VALUE(SUBSTITUTE(D102,",",""))))))))),"N/A")</f>
        <v/>
      </c>
      <c r="L102">
        <f>IFERROR(IF(TRIM(E102)="-", "N/A", IF(RIGHT(E102,1)=")",IF(RIGHT(E102,2)="T)",-1000000000000*VALUE(MID(E102,2,LEN(E102)-3)),IF(RIGHT(E102,2)="M)",-1000000*VALUE(MID(E102,2,LEN(E102)-3)),IF(RIGHT(E102,2)="B)",-1000000000*VALUE(MID(E102,2,LEN(E102)-3)),IF(RIGHT(E102,2)="k)",-1000*VALUE(MID(E102,2,LEN(E102)-3)),VALUE(SUBSTITUTE(E102,",","")))))),IF(RIGHT(E102,1)="T",1000000000000*VALUE(LEFT(E102,LEN(E102)-1)),IF(RIGHT(E102,1)="M",1000000*VALUE(LEFT(E102,LEN(E102)-1)),IF(RIGHT(E102,1)="B",1000000000*VALUE(LEFT(E102,LEN(E102)-1)),IF(RIGHT(E102,1)="%",0.01*VALUE(LEFT(E102,LEN(E102)-1)),IF(RIGHT(E102,1)="k",1000*VALUE(LEFT(E102,LEN(E102)-1)),VALUE(SUBSTITUTE(E102,",",""))))))))),"N/A")</f>
        <v/>
      </c>
      <c r="M102">
        <f>IFERROR(IF(TRIM(F102)="-", "N/A", IF(RIGHT(F102,1)=")",IF(RIGHT(F102,2)="T)",-1000000000000*VALUE(MID(F102,2,LEN(F102)-3)),IF(RIGHT(F102,2)="M)",-1000000*VALUE(MID(F102,2,LEN(F102)-3)),IF(RIGHT(F102,2)="B)",-1000000000*VALUE(MID(F102,2,LEN(F102)-3)),IF(RIGHT(F102,2)="k)",-1000*VALUE(MID(F102,2,LEN(F102)-3)),VALUE(SUBSTITUTE(F102,",","")))))),IF(RIGHT(F102,1)="T",1000000000000*VALUE(LEFT(F102,LEN(F102)-1)),IF(RIGHT(F102,1)="M",1000000*VALUE(LEFT(F102,LEN(F102)-1)),IF(RIGHT(F102,1)="B",1000000000*VALUE(LEFT(F102,LEN(F102)-1)),IF(RIGHT(F102,1)="%",0.01*VALUE(LEFT(F102,LEN(F102)-1)),IF(RIGHT(F102,1)="k",1000*VALUE(LEFT(F102,LEN(F102)-1)),VALUE(SUBSTITUTE(F102,",",""))))))))),"N/A")</f>
        <v/>
      </c>
      <c r="N102">
        <f>IFERROR(IF(TRIM(G102)="-", "N/A", IF(RIGHT(G102,1)=")",IF(RIGHT(G102,2)="T)",-1000000000000*VALUE(MID(G102,2,LEN(G102)-3)),IF(RIGHT(G102,2)="M)",-1000000*VALUE(MID(G102,2,LEN(G102)-3)),IF(RIGHT(G102,2)="B)",-1000000000*VALUE(MID(G102,2,LEN(G102)-3)),IF(RIGHT(G102,2)="k)",-1000*VALUE(MID(G102,2,LEN(G102)-3)),VALUE(SUBSTITUTE(G102,",","")))))),IF(RIGHT(G102,1)="T",1000000000000*VALUE(LEFT(G102,LEN(G102)-1)),IF(RIGHT(G102,1)="M",1000000*VALUE(LEFT(G102,LEN(G102)-1)),IF(RIGHT(G102,1)="B",1000000000*VALUE(LEFT(G102,LEN(G102)-1)),IF(RIGHT(G102,1)="%",0.01*VALUE(LEFT(G102,LEN(G102)-1)),IF(RIGHT(G102,1)="k",1000*VALUE(LEFT(G102,LEN(G102)-1)),VALUE(SUBSTITUTE(G102,",",""))))))))),"N/A")</f>
        <v/>
      </c>
    </row>
    <row r="103" spans="1:60">
      <c s="1" r="A103" t="n">
        <v>0</v>
      </c>
      <c r="B103" t="s">
        <v>175</v>
      </c>
      <c r="C103" t="s">
        <v>2463</v>
      </c>
      <c r="I103">
        <f>IF(AND(K103&gt; J103, L103&gt; K103, M103&gt; L103, N103&gt; M103), "pos_trend", IF(AND(K103&lt; J103, L103&lt; K103, M103&lt; L103, N103&lt; M103), "neg_trend", "N/A"))</f>
        <v/>
      </c>
      <c r="J103">
        <f>IFERROR(IF(TRIM(C103)="-", "N/A", IF(RIGHT(C103,1)=")",IF(RIGHT(C103,2)="T)",-1000000000000*VALUE(MID(C103,2,LEN(C103)-3)),IF(RIGHT(C103,2)="M)",-1000000*VALUE(MID(C103,2,LEN(C103)-3)),IF(RIGHT(C103,2)="B)",-1000000000*VALUE(MID(C103,2,LEN(C103)-3)),IF(RIGHT(C103,2)="k)",-1000*VALUE(MID(C103,2,LEN(C103)-3)),VALUE(SUBSTITUTE(C103,",","")))))),IF(RIGHT(C103,1)="T",1000000000000*VALUE(LEFT(C103,LEN(C103)-1)),IF(RIGHT(C103,1)="M",1000000*VALUE(LEFT(C103,LEN(C103)-1)),IF(RIGHT(C103,1)="B",1000000000*VALUE(LEFT(C103,LEN(C103)-1)),IF(RIGHT(C103,1)="%",0.01*VALUE(LEFT(C103,LEN(C103)-1)),IF(RIGHT(C103,1)="k",1000*VALUE(LEFT(C103,LEN(C103)-1)),VALUE(SUBSTITUTE(C103,",",""))))))))),"N/A")</f>
        <v/>
      </c>
      <c r="K103">
        <f>IFERROR(IF(TRIM(D103)="-", "N/A", IF(RIGHT(D103,1)=")",IF(RIGHT(D103,2)="T)",-1000000000000*VALUE(MID(D103,2,LEN(D103)-3)),IF(RIGHT(D103,2)="M)",-1000000*VALUE(MID(D103,2,LEN(D103)-3)),IF(RIGHT(D103,2)="B)",-1000000000*VALUE(MID(D103,2,LEN(D103)-3)),IF(RIGHT(D103,2)="k)",-1000*VALUE(MID(D103,2,LEN(D103)-3)),VALUE(SUBSTITUTE(D103,",","")))))),IF(RIGHT(D103,1)="T",1000000000000*VALUE(LEFT(D103,LEN(D103)-1)),IF(RIGHT(D103,1)="M",1000000*VALUE(LEFT(D103,LEN(D103)-1)),IF(RIGHT(D103,1)="B",1000000000*VALUE(LEFT(D103,LEN(D103)-1)),IF(RIGHT(D103,1)="%",0.01*VALUE(LEFT(D103,LEN(D103)-1)),IF(RIGHT(D103,1)="k",1000*VALUE(LEFT(D103,LEN(D103)-1)),VALUE(SUBSTITUTE(D103,",",""))))))))),"N/A")</f>
        <v/>
      </c>
      <c r="L103">
        <f>IFERROR(IF(TRIM(E103)="-", "N/A", IF(RIGHT(E103,1)=")",IF(RIGHT(E103,2)="T)",-1000000000000*VALUE(MID(E103,2,LEN(E103)-3)),IF(RIGHT(E103,2)="M)",-1000000*VALUE(MID(E103,2,LEN(E103)-3)),IF(RIGHT(E103,2)="B)",-1000000000*VALUE(MID(E103,2,LEN(E103)-3)),IF(RIGHT(E103,2)="k)",-1000*VALUE(MID(E103,2,LEN(E103)-3)),VALUE(SUBSTITUTE(E103,",","")))))),IF(RIGHT(E103,1)="T",1000000000000*VALUE(LEFT(E103,LEN(E103)-1)),IF(RIGHT(E103,1)="M",1000000*VALUE(LEFT(E103,LEN(E103)-1)),IF(RIGHT(E103,1)="B",1000000000*VALUE(LEFT(E103,LEN(E103)-1)),IF(RIGHT(E103,1)="%",0.01*VALUE(LEFT(E103,LEN(E103)-1)),IF(RIGHT(E103,1)="k",1000*VALUE(LEFT(E103,LEN(E103)-1)),VALUE(SUBSTITUTE(E103,",",""))))))))),"N/A")</f>
        <v/>
      </c>
      <c r="M103">
        <f>IFERROR(IF(TRIM(F103)="-", "N/A", IF(RIGHT(F103,1)=")",IF(RIGHT(F103,2)="T)",-1000000000000*VALUE(MID(F103,2,LEN(F103)-3)),IF(RIGHT(F103,2)="M)",-1000000*VALUE(MID(F103,2,LEN(F103)-3)),IF(RIGHT(F103,2)="B)",-1000000000*VALUE(MID(F103,2,LEN(F103)-3)),IF(RIGHT(F103,2)="k)",-1000*VALUE(MID(F103,2,LEN(F103)-3)),VALUE(SUBSTITUTE(F103,",","")))))),IF(RIGHT(F103,1)="T",1000000000000*VALUE(LEFT(F103,LEN(F103)-1)),IF(RIGHT(F103,1)="M",1000000*VALUE(LEFT(F103,LEN(F103)-1)),IF(RIGHT(F103,1)="B",1000000000*VALUE(LEFT(F103,LEN(F103)-1)),IF(RIGHT(F103,1)="%",0.01*VALUE(LEFT(F103,LEN(F103)-1)),IF(RIGHT(F103,1)="k",1000*VALUE(LEFT(F103,LEN(F103)-1)),VALUE(SUBSTITUTE(F103,",",""))))))))),"N/A")</f>
        <v/>
      </c>
      <c r="N103">
        <f>IFERROR(IF(TRIM(G103)="-", "N/A", IF(RIGHT(G103,1)=")",IF(RIGHT(G103,2)="T)",-1000000000000*VALUE(MID(G103,2,LEN(G103)-3)),IF(RIGHT(G103,2)="M)",-1000000*VALUE(MID(G103,2,LEN(G103)-3)),IF(RIGHT(G103,2)="B)",-1000000000*VALUE(MID(G103,2,LEN(G103)-3)),IF(RIGHT(G103,2)="k)",-1000*VALUE(MID(G103,2,LEN(G103)-3)),VALUE(SUBSTITUTE(G103,",","")))))),IF(RIGHT(G103,1)="T",1000000000000*VALUE(LEFT(G103,LEN(G103)-1)),IF(RIGHT(G103,1)="M",1000000*VALUE(LEFT(G103,LEN(G103)-1)),IF(RIGHT(G103,1)="B",1000000000*VALUE(LEFT(G103,LEN(G103)-1)),IF(RIGHT(G103,1)="%",0.01*VALUE(LEFT(G103,LEN(G103)-1)),IF(RIGHT(G103,1)="k",1000*VALUE(LEFT(G103,LEN(G103)-1)),VALUE(SUBSTITUTE(G103,",",""))))))))),"N/A")</f>
        <v/>
      </c>
    </row>
    <row r="104" spans="1:60">
      <c s="1" r="A104" t="n">
        <v>1</v>
      </c>
      <c r="B104" t="s">
        <v>177</v>
      </c>
      <c r="C104" t="s">
        <v>2464</v>
      </c>
      <c r="I104">
        <f>IF(AND(K104&gt; J104, L104&gt; K104, M104&gt; L104, N104&gt; M104), "pos_trend", IF(AND(K104&lt; J104, L104&lt; K104, M104&lt; L104, N104&lt; M104), "neg_trend", "N/A"))</f>
        <v/>
      </c>
      <c r="J104">
        <f>IFERROR(IF(TRIM(C104)="-", "N/A", IF(RIGHT(C104,1)=")",IF(RIGHT(C104,2)="T)",-1000000000000*VALUE(MID(C104,2,LEN(C104)-3)),IF(RIGHT(C104,2)="M)",-1000000*VALUE(MID(C104,2,LEN(C104)-3)),IF(RIGHT(C104,2)="B)",-1000000000*VALUE(MID(C104,2,LEN(C104)-3)),IF(RIGHT(C104,2)="k)",-1000*VALUE(MID(C104,2,LEN(C104)-3)),VALUE(SUBSTITUTE(C104,",","")))))),IF(RIGHT(C104,1)="T",1000000000000*VALUE(LEFT(C104,LEN(C104)-1)),IF(RIGHT(C104,1)="M",1000000*VALUE(LEFT(C104,LEN(C104)-1)),IF(RIGHT(C104,1)="B",1000000000*VALUE(LEFT(C104,LEN(C104)-1)),IF(RIGHT(C104,1)="%",0.01*VALUE(LEFT(C104,LEN(C104)-1)),IF(RIGHT(C104,1)="k",1000*VALUE(LEFT(C104,LEN(C104)-1)),VALUE(SUBSTITUTE(C104,",",""))))))))),"N/A")</f>
        <v/>
      </c>
      <c r="K104">
        <f>IFERROR(IF(TRIM(D104)="-", "N/A", IF(RIGHT(D104,1)=")",IF(RIGHT(D104,2)="T)",-1000000000000*VALUE(MID(D104,2,LEN(D104)-3)),IF(RIGHT(D104,2)="M)",-1000000*VALUE(MID(D104,2,LEN(D104)-3)),IF(RIGHT(D104,2)="B)",-1000000000*VALUE(MID(D104,2,LEN(D104)-3)),IF(RIGHT(D104,2)="k)",-1000*VALUE(MID(D104,2,LEN(D104)-3)),VALUE(SUBSTITUTE(D104,",","")))))),IF(RIGHT(D104,1)="T",1000000000000*VALUE(LEFT(D104,LEN(D104)-1)),IF(RIGHT(D104,1)="M",1000000*VALUE(LEFT(D104,LEN(D104)-1)),IF(RIGHT(D104,1)="B",1000000000*VALUE(LEFT(D104,LEN(D104)-1)),IF(RIGHT(D104,1)="%",0.01*VALUE(LEFT(D104,LEN(D104)-1)),IF(RIGHT(D104,1)="k",1000*VALUE(LEFT(D104,LEN(D104)-1)),VALUE(SUBSTITUTE(D104,",",""))))))))),"N/A")</f>
        <v/>
      </c>
      <c r="L104">
        <f>IFERROR(IF(TRIM(E104)="-", "N/A", IF(RIGHT(E104,1)=")",IF(RIGHT(E104,2)="T)",-1000000000000*VALUE(MID(E104,2,LEN(E104)-3)),IF(RIGHT(E104,2)="M)",-1000000*VALUE(MID(E104,2,LEN(E104)-3)),IF(RIGHT(E104,2)="B)",-1000000000*VALUE(MID(E104,2,LEN(E104)-3)),IF(RIGHT(E104,2)="k)",-1000*VALUE(MID(E104,2,LEN(E104)-3)),VALUE(SUBSTITUTE(E104,",","")))))),IF(RIGHT(E104,1)="T",1000000000000*VALUE(LEFT(E104,LEN(E104)-1)),IF(RIGHT(E104,1)="M",1000000*VALUE(LEFT(E104,LEN(E104)-1)),IF(RIGHT(E104,1)="B",1000000000*VALUE(LEFT(E104,LEN(E104)-1)),IF(RIGHT(E104,1)="%",0.01*VALUE(LEFT(E104,LEN(E104)-1)),IF(RIGHT(E104,1)="k",1000*VALUE(LEFT(E104,LEN(E104)-1)),VALUE(SUBSTITUTE(E104,",",""))))))))),"N/A")</f>
        <v/>
      </c>
      <c r="M104">
        <f>IFERROR(IF(TRIM(F104)="-", "N/A", IF(RIGHT(F104,1)=")",IF(RIGHT(F104,2)="T)",-1000000000000*VALUE(MID(F104,2,LEN(F104)-3)),IF(RIGHT(F104,2)="M)",-1000000*VALUE(MID(F104,2,LEN(F104)-3)),IF(RIGHT(F104,2)="B)",-1000000000*VALUE(MID(F104,2,LEN(F104)-3)),IF(RIGHT(F104,2)="k)",-1000*VALUE(MID(F104,2,LEN(F104)-3)),VALUE(SUBSTITUTE(F104,",","")))))),IF(RIGHT(F104,1)="T",1000000000000*VALUE(LEFT(F104,LEN(F104)-1)),IF(RIGHT(F104,1)="M",1000000*VALUE(LEFT(F104,LEN(F104)-1)),IF(RIGHT(F104,1)="B",1000000000*VALUE(LEFT(F104,LEN(F104)-1)),IF(RIGHT(F104,1)="%",0.01*VALUE(LEFT(F104,LEN(F104)-1)),IF(RIGHT(F104,1)="k",1000*VALUE(LEFT(F104,LEN(F104)-1)),VALUE(SUBSTITUTE(F104,",",""))))))))),"N/A")</f>
        <v/>
      </c>
      <c r="N104">
        <f>IFERROR(IF(TRIM(G104)="-", "N/A", IF(RIGHT(G104,1)=")",IF(RIGHT(G104,2)="T)",-1000000000000*VALUE(MID(G104,2,LEN(G104)-3)),IF(RIGHT(G104,2)="M)",-1000000*VALUE(MID(G104,2,LEN(G104)-3)),IF(RIGHT(G104,2)="B)",-1000000000*VALUE(MID(G104,2,LEN(G104)-3)),IF(RIGHT(G104,2)="k)",-1000*VALUE(MID(G104,2,LEN(G104)-3)),VALUE(SUBSTITUTE(G104,",","")))))),IF(RIGHT(G104,1)="T",1000000000000*VALUE(LEFT(G104,LEN(G104)-1)),IF(RIGHT(G104,1)="M",1000000*VALUE(LEFT(G104,LEN(G104)-1)),IF(RIGHT(G104,1)="B",1000000000*VALUE(LEFT(G104,LEN(G104)-1)),IF(RIGHT(G104,1)="%",0.01*VALUE(LEFT(G104,LEN(G104)-1)),IF(RIGHT(G104,1)="k",1000*VALUE(LEFT(G104,LEN(G104)-1)),VALUE(SUBSTITUTE(G104,",",""))))))))),"N/A")</f>
        <v/>
      </c>
    </row>
    <row r="105" spans="1:60">
      <c r="I105">
        <f>IF(AND(K105&gt; J105, L105&gt; K105, M105&gt; L105, N105&gt; M105), "pos_trend", IF(AND(K105&lt; J105, L105&lt; K105, M105&lt; L105, N105&lt; M105), "neg_trend", "N/A"))</f>
        <v/>
      </c>
      <c r="J105">
        <f>IFERROR(IF(TRIM(C105)="-", "N/A", IF(RIGHT(C105,1)=")",IF(RIGHT(C105,2)="T)",-1000000000000*VALUE(MID(C105,2,LEN(C105)-3)),IF(RIGHT(C105,2)="M)",-1000000*VALUE(MID(C105,2,LEN(C105)-3)),IF(RIGHT(C105,2)="B)",-1000000000*VALUE(MID(C105,2,LEN(C105)-3)),IF(RIGHT(C105,2)="k)",-1000*VALUE(MID(C105,2,LEN(C105)-3)),VALUE(SUBSTITUTE(C105,",","")))))),IF(RIGHT(C105,1)="T",1000000000000*VALUE(LEFT(C105,LEN(C105)-1)),IF(RIGHT(C105,1)="M",1000000*VALUE(LEFT(C105,LEN(C105)-1)),IF(RIGHT(C105,1)="B",1000000000*VALUE(LEFT(C105,LEN(C105)-1)),IF(RIGHT(C105,1)="%",0.01*VALUE(LEFT(C105,LEN(C105)-1)),IF(RIGHT(C105,1)="k",1000*VALUE(LEFT(C105,LEN(C105)-1)),VALUE(SUBSTITUTE(C105,",",""))))))))),"N/A")</f>
        <v/>
      </c>
      <c r="K105">
        <f>IFERROR(IF(TRIM(D105)="-", "N/A", IF(RIGHT(D105,1)=")",IF(RIGHT(D105,2)="T)",-1000000000000*VALUE(MID(D105,2,LEN(D105)-3)),IF(RIGHT(D105,2)="M)",-1000000*VALUE(MID(D105,2,LEN(D105)-3)),IF(RIGHT(D105,2)="B)",-1000000000*VALUE(MID(D105,2,LEN(D105)-3)),IF(RIGHT(D105,2)="k)",-1000*VALUE(MID(D105,2,LEN(D105)-3)),VALUE(SUBSTITUTE(D105,",","")))))),IF(RIGHT(D105,1)="T",1000000000000*VALUE(LEFT(D105,LEN(D105)-1)),IF(RIGHT(D105,1)="M",1000000*VALUE(LEFT(D105,LEN(D105)-1)),IF(RIGHT(D105,1)="B",1000000000*VALUE(LEFT(D105,LEN(D105)-1)),IF(RIGHT(D105,1)="%",0.01*VALUE(LEFT(D105,LEN(D105)-1)),IF(RIGHT(D105,1)="k",1000*VALUE(LEFT(D105,LEN(D105)-1)),VALUE(SUBSTITUTE(D105,",",""))))))))),"N/A")</f>
        <v/>
      </c>
      <c r="L105">
        <f>IFERROR(IF(TRIM(E105)="-", "N/A", IF(RIGHT(E105,1)=")",IF(RIGHT(E105,2)="T)",-1000000000000*VALUE(MID(E105,2,LEN(E105)-3)),IF(RIGHT(E105,2)="M)",-1000000*VALUE(MID(E105,2,LEN(E105)-3)),IF(RIGHT(E105,2)="B)",-1000000000*VALUE(MID(E105,2,LEN(E105)-3)),IF(RIGHT(E105,2)="k)",-1000*VALUE(MID(E105,2,LEN(E105)-3)),VALUE(SUBSTITUTE(E105,",","")))))),IF(RIGHT(E105,1)="T",1000000000000*VALUE(LEFT(E105,LEN(E105)-1)),IF(RIGHT(E105,1)="M",1000000*VALUE(LEFT(E105,LEN(E105)-1)),IF(RIGHT(E105,1)="B",1000000000*VALUE(LEFT(E105,LEN(E105)-1)),IF(RIGHT(E105,1)="%",0.01*VALUE(LEFT(E105,LEN(E105)-1)),IF(RIGHT(E105,1)="k",1000*VALUE(LEFT(E105,LEN(E105)-1)),VALUE(SUBSTITUTE(E105,",",""))))))))),"N/A")</f>
        <v/>
      </c>
      <c r="M105">
        <f>IFERROR(IF(TRIM(F105)="-", "N/A", IF(RIGHT(F105,1)=")",IF(RIGHT(F105,2)="T)",-1000000000000*VALUE(MID(F105,2,LEN(F105)-3)),IF(RIGHT(F105,2)="M)",-1000000*VALUE(MID(F105,2,LEN(F105)-3)),IF(RIGHT(F105,2)="B)",-1000000000*VALUE(MID(F105,2,LEN(F105)-3)),IF(RIGHT(F105,2)="k)",-1000*VALUE(MID(F105,2,LEN(F105)-3)),VALUE(SUBSTITUTE(F105,",","")))))),IF(RIGHT(F105,1)="T",1000000000000*VALUE(LEFT(F105,LEN(F105)-1)),IF(RIGHT(F105,1)="M",1000000*VALUE(LEFT(F105,LEN(F105)-1)),IF(RIGHT(F105,1)="B",1000000000*VALUE(LEFT(F105,LEN(F105)-1)),IF(RIGHT(F105,1)="%",0.01*VALUE(LEFT(F105,LEN(F105)-1)),IF(RIGHT(F105,1)="k",1000*VALUE(LEFT(F105,LEN(F105)-1)),VALUE(SUBSTITUTE(F105,",",""))))))))),"N/A")</f>
        <v/>
      </c>
      <c r="N105">
        <f>IFERROR(IF(TRIM(G105)="-", "N/A", IF(RIGHT(G105,1)=")",IF(RIGHT(G105,2)="T)",-1000000000000*VALUE(MID(G105,2,LEN(G105)-3)),IF(RIGHT(G105,2)="M)",-1000000*VALUE(MID(G105,2,LEN(G105)-3)),IF(RIGHT(G105,2)="B)",-1000000000*VALUE(MID(G105,2,LEN(G105)-3)),IF(RIGHT(G105,2)="k)",-1000*VALUE(MID(G105,2,LEN(G105)-3)),VALUE(SUBSTITUTE(G105,",","")))))),IF(RIGHT(G105,1)="T",1000000000000*VALUE(LEFT(G105,LEN(G105)-1)),IF(RIGHT(G105,1)="M",1000000*VALUE(LEFT(G105,LEN(G105)-1)),IF(RIGHT(G105,1)="B",1000000000*VALUE(LEFT(G105,LEN(G105)-1)),IF(RIGHT(G105,1)="%",0.01*VALUE(LEFT(G105,LEN(G105)-1)),IF(RIGHT(G105,1)="k",1000*VALUE(LEFT(G105,LEN(G105)-1)),VALUE(SUBSTITUTE(G105,",",""))))))))),"N/A")</f>
        <v/>
      </c>
    </row>
    <row r="106" spans="1:60">
      <c s="1" r="A106" t="n">
        <v>0</v>
      </c>
      <c r="B106" t="s">
        <v>22</v>
      </c>
      <c r="C106" t="s">
        <v>2422</v>
      </c>
      <c r="I106">
        <f>IF(AND(K106&gt; J106, L106&gt; K106, M106&gt; L106, N106&gt; M106), "pos_trend", IF(AND(K106&lt; J106, L106&lt; K106, M106&lt; L106, N106&lt; M106), "neg_trend", "N/A"))</f>
        <v/>
      </c>
      <c r="J106">
        <f>IFERROR(IF(TRIM(C106)="-", "N/A", IF(RIGHT(C106,1)=")",IF(RIGHT(C106,2)="T)",-1000000000000*VALUE(MID(C106,2,LEN(C106)-3)),IF(RIGHT(C106,2)="M)",-1000000*VALUE(MID(C106,2,LEN(C106)-3)),IF(RIGHT(C106,2)="B)",-1000000000*VALUE(MID(C106,2,LEN(C106)-3)),IF(RIGHT(C106,2)="k)",-1000*VALUE(MID(C106,2,LEN(C106)-3)),VALUE(SUBSTITUTE(C106,",","")))))),IF(RIGHT(C106,1)="T",1000000000000*VALUE(LEFT(C106,LEN(C106)-1)),IF(RIGHT(C106,1)="M",1000000*VALUE(LEFT(C106,LEN(C106)-1)),IF(RIGHT(C106,1)="B",1000000000*VALUE(LEFT(C106,LEN(C106)-1)),IF(RIGHT(C106,1)="%",0.01*VALUE(LEFT(C106,LEN(C106)-1)),IF(RIGHT(C106,1)="k",1000*VALUE(LEFT(C106,LEN(C106)-1)),VALUE(SUBSTITUTE(C106,",",""))))))))),"N/A")</f>
        <v/>
      </c>
      <c r="K106">
        <f>IFERROR(IF(TRIM(D106)="-", "N/A", IF(RIGHT(D106,1)=")",IF(RIGHT(D106,2)="T)",-1000000000000*VALUE(MID(D106,2,LEN(D106)-3)),IF(RIGHT(D106,2)="M)",-1000000*VALUE(MID(D106,2,LEN(D106)-3)),IF(RIGHT(D106,2)="B)",-1000000000*VALUE(MID(D106,2,LEN(D106)-3)),IF(RIGHT(D106,2)="k)",-1000*VALUE(MID(D106,2,LEN(D106)-3)),VALUE(SUBSTITUTE(D106,",","")))))),IF(RIGHT(D106,1)="T",1000000000000*VALUE(LEFT(D106,LEN(D106)-1)),IF(RIGHT(D106,1)="M",1000000*VALUE(LEFT(D106,LEN(D106)-1)),IF(RIGHT(D106,1)="B",1000000000*VALUE(LEFT(D106,LEN(D106)-1)),IF(RIGHT(D106,1)="%",0.01*VALUE(LEFT(D106,LEN(D106)-1)),IF(RIGHT(D106,1)="k",1000*VALUE(LEFT(D106,LEN(D106)-1)),VALUE(SUBSTITUTE(D106,",",""))))))))),"N/A")</f>
        <v/>
      </c>
      <c r="L106">
        <f>IFERROR(IF(TRIM(E106)="-", "N/A", IF(RIGHT(E106,1)=")",IF(RIGHT(E106,2)="T)",-1000000000000*VALUE(MID(E106,2,LEN(E106)-3)),IF(RIGHT(E106,2)="M)",-1000000*VALUE(MID(E106,2,LEN(E106)-3)),IF(RIGHT(E106,2)="B)",-1000000000*VALUE(MID(E106,2,LEN(E106)-3)),IF(RIGHT(E106,2)="k)",-1000*VALUE(MID(E106,2,LEN(E106)-3)),VALUE(SUBSTITUTE(E106,",","")))))),IF(RIGHT(E106,1)="T",1000000000000*VALUE(LEFT(E106,LEN(E106)-1)),IF(RIGHT(E106,1)="M",1000000*VALUE(LEFT(E106,LEN(E106)-1)),IF(RIGHT(E106,1)="B",1000000000*VALUE(LEFT(E106,LEN(E106)-1)),IF(RIGHT(E106,1)="%",0.01*VALUE(LEFT(E106,LEN(E106)-1)),IF(RIGHT(E106,1)="k",1000*VALUE(LEFT(E106,LEN(E106)-1)),VALUE(SUBSTITUTE(E106,",",""))))))))),"N/A")</f>
        <v/>
      </c>
      <c r="M106">
        <f>IFERROR(IF(TRIM(F106)="-", "N/A", IF(RIGHT(F106,1)=")",IF(RIGHT(F106,2)="T)",-1000000000000*VALUE(MID(F106,2,LEN(F106)-3)),IF(RIGHT(F106,2)="M)",-1000000*VALUE(MID(F106,2,LEN(F106)-3)),IF(RIGHT(F106,2)="B)",-1000000000*VALUE(MID(F106,2,LEN(F106)-3)),IF(RIGHT(F106,2)="k)",-1000*VALUE(MID(F106,2,LEN(F106)-3)),VALUE(SUBSTITUTE(F106,",","")))))),IF(RIGHT(F106,1)="T",1000000000000*VALUE(LEFT(F106,LEN(F106)-1)),IF(RIGHT(F106,1)="M",1000000*VALUE(LEFT(F106,LEN(F106)-1)),IF(RIGHT(F106,1)="B",1000000000*VALUE(LEFT(F106,LEN(F106)-1)),IF(RIGHT(F106,1)="%",0.01*VALUE(LEFT(F106,LEN(F106)-1)),IF(RIGHT(F106,1)="k",1000*VALUE(LEFT(F106,LEN(F106)-1)),VALUE(SUBSTITUTE(F106,",",""))))))))),"N/A")</f>
        <v/>
      </c>
      <c r="N106">
        <f>IFERROR(IF(TRIM(G106)="-", "N/A", IF(RIGHT(G106,1)=")",IF(RIGHT(G106,2)="T)",-1000000000000*VALUE(MID(G106,2,LEN(G106)-3)),IF(RIGHT(G106,2)="M)",-1000000*VALUE(MID(G106,2,LEN(G106)-3)),IF(RIGHT(G106,2)="B)",-1000000000*VALUE(MID(G106,2,LEN(G106)-3)),IF(RIGHT(G106,2)="k)",-1000*VALUE(MID(G106,2,LEN(G106)-3)),VALUE(SUBSTITUTE(G106,",","")))))),IF(RIGHT(G106,1)="T",1000000000000*VALUE(LEFT(G106,LEN(G106)-1)),IF(RIGHT(G106,1)="M",1000000*VALUE(LEFT(G106,LEN(G106)-1)),IF(RIGHT(G106,1)="B",1000000000*VALUE(LEFT(G106,LEN(G106)-1)),IF(RIGHT(G106,1)="%",0.01*VALUE(LEFT(G106,LEN(G106)-1)),IF(RIGHT(G106,1)="k",1000*VALUE(LEFT(G106,LEN(G106)-1)),VALUE(SUBSTITUTE(G106,",",""))))))))),"N/A")</f>
        <v/>
      </c>
    </row>
    <row r="107" spans="1:60">
      <c s="1" r="A107" t="n">
        <v>1</v>
      </c>
      <c r="B107" t="s">
        <v>179</v>
      </c>
      <c r="C107" t="s">
        <v>2465</v>
      </c>
      <c r="I107">
        <f>IF(AND(K107&gt; J107, L107&gt; K107, M107&gt; L107, N107&gt; M107), "pos_trend", IF(AND(K107&lt; J107, L107&lt; K107, M107&lt; L107, N107&lt; M107), "neg_trend", "N/A"))</f>
        <v/>
      </c>
      <c r="J107">
        <f>IFERROR(IF(TRIM(C107)="-", "N/A", IF(RIGHT(C107,1)=")",IF(RIGHT(C107,2)="T)",-1000000000000*VALUE(MID(C107,2,LEN(C107)-3)),IF(RIGHT(C107,2)="M)",-1000000*VALUE(MID(C107,2,LEN(C107)-3)),IF(RIGHT(C107,2)="B)",-1000000000*VALUE(MID(C107,2,LEN(C107)-3)),IF(RIGHT(C107,2)="k)",-1000*VALUE(MID(C107,2,LEN(C107)-3)),VALUE(SUBSTITUTE(C107,",","")))))),IF(RIGHT(C107,1)="T",1000000000000*VALUE(LEFT(C107,LEN(C107)-1)),IF(RIGHT(C107,1)="M",1000000*VALUE(LEFT(C107,LEN(C107)-1)),IF(RIGHT(C107,1)="B",1000000000*VALUE(LEFT(C107,LEN(C107)-1)),IF(RIGHT(C107,1)="%",0.01*VALUE(LEFT(C107,LEN(C107)-1)),IF(RIGHT(C107,1)="k",1000*VALUE(LEFT(C107,LEN(C107)-1)),VALUE(SUBSTITUTE(C107,",",""))))))))),"N/A")</f>
        <v/>
      </c>
      <c r="K107">
        <f>IFERROR(IF(TRIM(D107)="-", "N/A", IF(RIGHT(D107,1)=")",IF(RIGHT(D107,2)="T)",-1000000000000*VALUE(MID(D107,2,LEN(D107)-3)),IF(RIGHT(D107,2)="M)",-1000000*VALUE(MID(D107,2,LEN(D107)-3)),IF(RIGHT(D107,2)="B)",-1000000000*VALUE(MID(D107,2,LEN(D107)-3)),IF(RIGHT(D107,2)="k)",-1000*VALUE(MID(D107,2,LEN(D107)-3)),VALUE(SUBSTITUTE(D107,",","")))))),IF(RIGHT(D107,1)="T",1000000000000*VALUE(LEFT(D107,LEN(D107)-1)),IF(RIGHT(D107,1)="M",1000000*VALUE(LEFT(D107,LEN(D107)-1)),IF(RIGHT(D107,1)="B",1000000000*VALUE(LEFT(D107,LEN(D107)-1)),IF(RIGHT(D107,1)="%",0.01*VALUE(LEFT(D107,LEN(D107)-1)),IF(RIGHT(D107,1)="k",1000*VALUE(LEFT(D107,LEN(D107)-1)),VALUE(SUBSTITUTE(D107,",",""))))))))),"N/A")</f>
        <v/>
      </c>
      <c r="L107">
        <f>IFERROR(IF(TRIM(E107)="-", "N/A", IF(RIGHT(E107,1)=")",IF(RIGHT(E107,2)="T)",-1000000000000*VALUE(MID(E107,2,LEN(E107)-3)),IF(RIGHT(E107,2)="M)",-1000000*VALUE(MID(E107,2,LEN(E107)-3)),IF(RIGHT(E107,2)="B)",-1000000000*VALUE(MID(E107,2,LEN(E107)-3)),IF(RIGHT(E107,2)="k)",-1000*VALUE(MID(E107,2,LEN(E107)-3)),VALUE(SUBSTITUTE(E107,",","")))))),IF(RIGHT(E107,1)="T",1000000000000*VALUE(LEFT(E107,LEN(E107)-1)),IF(RIGHT(E107,1)="M",1000000*VALUE(LEFT(E107,LEN(E107)-1)),IF(RIGHT(E107,1)="B",1000000000*VALUE(LEFT(E107,LEN(E107)-1)),IF(RIGHT(E107,1)="%",0.01*VALUE(LEFT(E107,LEN(E107)-1)),IF(RIGHT(E107,1)="k",1000*VALUE(LEFT(E107,LEN(E107)-1)),VALUE(SUBSTITUTE(E107,",",""))))))))),"N/A")</f>
        <v/>
      </c>
      <c r="M107">
        <f>IFERROR(IF(TRIM(F107)="-", "N/A", IF(RIGHT(F107,1)=")",IF(RIGHT(F107,2)="T)",-1000000000000*VALUE(MID(F107,2,LEN(F107)-3)),IF(RIGHT(F107,2)="M)",-1000000*VALUE(MID(F107,2,LEN(F107)-3)),IF(RIGHT(F107,2)="B)",-1000000000*VALUE(MID(F107,2,LEN(F107)-3)),IF(RIGHT(F107,2)="k)",-1000*VALUE(MID(F107,2,LEN(F107)-3)),VALUE(SUBSTITUTE(F107,",","")))))),IF(RIGHT(F107,1)="T",1000000000000*VALUE(LEFT(F107,LEN(F107)-1)),IF(RIGHT(F107,1)="M",1000000*VALUE(LEFT(F107,LEN(F107)-1)),IF(RIGHT(F107,1)="B",1000000000*VALUE(LEFT(F107,LEN(F107)-1)),IF(RIGHT(F107,1)="%",0.01*VALUE(LEFT(F107,LEN(F107)-1)),IF(RIGHT(F107,1)="k",1000*VALUE(LEFT(F107,LEN(F107)-1)),VALUE(SUBSTITUTE(F107,",",""))))))))),"N/A")</f>
        <v/>
      </c>
      <c r="N107">
        <f>IFERROR(IF(TRIM(G107)="-", "N/A", IF(RIGHT(G107,1)=")",IF(RIGHT(G107,2)="T)",-1000000000000*VALUE(MID(G107,2,LEN(G107)-3)),IF(RIGHT(G107,2)="M)",-1000000*VALUE(MID(G107,2,LEN(G107)-3)),IF(RIGHT(G107,2)="B)",-1000000000*VALUE(MID(G107,2,LEN(G107)-3)),IF(RIGHT(G107,2)="k)",-1000*VALUE(MID(G107,2,LEN(G107)-3)),VALUE(SUBSTITUTE(G107,",","")))))),IF(RIGHT(G107,1)="T",1000000000000*VALUE(LEFT(G107,LEN(G107)-1)),IF(RIGHT(G107,1)="M",1000000*VALUE(LEFT(G107,LEN(G107)-1)),IF(RIGHT(G107,1)="B",1000000000*VALUE(LEFT(G107,LEN(G107)-1)),IF(RIGHT(G107,1)="%",0.01*VALUE(LEFT(G107,LEN(G107)-1)),IF(RIGHT(G107,1)="k",1000*VALUE(LEFT(G107,LEN(G107)-1)),VALUE(SUBSTITUTE(G107,",",""))))))))),"N/A")</f>
        <v/>
      </c>
    </row>
    <row r="108" spans="1:60">
      <c s="1" r="A108" t="n">
        <v>2</v>
      </c>
      <c r="B108" t="s">
        <v>181</v>
      </c>
      <c r="C108" t="s">
        <v>182</v>
      </c>
      <c r="I108">
        <f>IF(AND(K108&gt; J108, L108&gt; K108, M108&gt; L108, N108&gt; M108), "pos_trend", IF(AND(K108&lt; J108, L108&lt; K108, M108&lt; L108, N108&lt; M108), "neg_trend", "N/A"))</f>
        <v/>
      </c>
      <c r="J108">
        <f>IFERROR(IF(TRIM(C108)="-", "N/A", IF(RIGHT(C108,1)=")",IF(RIGHT(C108,2)="T)",-1000000000000*VALUE(MID(C108,2,LEN(C108)-3)),IF(RIGHT(C108,2)="M)",-1000000*VALUE(MID(C108,2,LEN(C108)-3)),IF(RIGHT(C108,2)="B)",-1000000000*VALUE(MID(C108,2,LEN(C108)-3)),IF(RIGHT(C108,2)="k)",-1000*VALUE(MID(C108,2,LEN(C108)-3)),VALUE(SUBSTITUTE(C108,",","")))))),IF(RIGHT(C108,1)="T",1000000000000*VALUE(LEFT(C108,LEN(C108)-1)),IF(RIGHT(C108,1)="M",1000000*VALUE(LEFT(C108,LEN(C108)-1)),IF(RIGHT(C108,1)="B",1000000000*VALUE(LEFT(C108,LEN(C108)-1)),IF(RIGHT(C108,1)="%",0.01*VALUE(LEFT(C108,LEN(C108)-1)),IF(RIGHT(C108,1)="k",1000*VALUE(LEFT(C108,LEN(C108)-1)),VALUE(SUBSTITUTE(C108,",",""))))))))),"N/A")</f>
        <v/>
      </c>
      <c r="K108">
        <f>IFERROR(IF(TRIM(D108)="-", "N/A", IF(RIGHT(D108,1)=")",IF(RIGHT(D108,2)="T)",-1000000000000*VALUE(MID(D108,2,LEN(D108)-3)),IF(RIGHT(D108,2)="M)",-1000000*VALUE(MID(D108,2,LEN(D108)-3)),IF(RIGHT(D108,2)="B)",-1000000000*VALUE(MID(D108,2,LEN(D108)-3)),IF(RIGHT(D108,2)="k)",-1000*VALUE(MID(D108,2,LEN(D108)-3)),VALUE(SUBSTITUTE(D108,",","")))))),IF(RIGHT(D108,1)="T",1000000000000*VALUE(LEFT(D108,LEN(D108)-1)),IF(RIGHT(D108,1)="M",1000000*VALUE(LEFT(D108,LEN(D108)-1)),IF(RIGHT(D108,1)="B",1000000000*VALUE(LEFT(D108,LEN(D108)-1)),IF(RIGHT(D108,1)="%",0.01*VALUE(LEFT(D108,LEN(D108)-1)),IF(RIGHT(D108,1)="k",1000*VALUE(LEFT(D108,LEN(D108)-1)),VALUE(SUBSTITUTE(D108,",",""))))))))),"N/A")</f>
        <v/>
      </c>
      <c r="L108">
        <f>IFERROR(IF(TRIM(E108)="-", "N/A", IF(RIGHT(E108,1)=")",IF(RIGHT(E108,2)="T)",-1000000000000*VALUE(MID(E108,2,LEN(E108)-3)),IF(RIGHT(E108,2)="M)",-1000000*VALUE(MID(E108,2,LEN(E108)-3)),IF(RIGHT(E108,2)="B)",-1000000000*VALUE(MID(E108,2,LEN(E108)-3)),IF(RIGHT(E108,2)="k)",-1000*VALUE(MID(E108,2,LEN(E108)-3)),VALUE(SUBSTITUTE(E108,",","")))))),IF(RIGHT(E108,1)="T",1000000000000*VALUE(LEFT(E108,LEN(E108)-1)),IF(RIGHT(E108,1)="M",1000000*VALUE(LEFT(E108,LEN(E108)-1)),IF(RIGHT(E108,1)="B",1000000000*VALUE(LEFT(E108,LEN(E108)-1)),IF(RIGHT(E108,1)="%",0.01*VALUE(LEFT(E108,LEN(E108)-1)),IF(RIGHT(E108,1)="k",1000*VALUE(LEFT(E108,LEN(E108)-1)),VALUE(SUBSTITUTE(E108,",",""))))))))),"N/A")</f>
        <v/>
      </c>
      <c r="M108">
        <f>IFERROR(IF(TRIM(F108)="-", "N/A", IF(RIGHT(F108,1)=")",IF(RIGHT(F108,2)="T)",-1000000000000*VALUE(MID(F108,2,LEN(F108)-3)),IF(RIGHT(F108,2)="M)",-1000000*VALUE(MID(F108,2,LEN(F108)-3)),IF(RIGHT(F108,2)="B)",-1000000000*VALUE(MID(F108,2,LEN(F108)-3)),IF(RIGHT(F108,2)="k)",-1000*VALUE(MID(F108,2,LEN(F108)-3)),VALUE(SUBSTITUTE(F108,",","")))))),IF(RIGHT(F108,1)="T",1000000000000*VALUE(LEFT(F108,LEN(F108)-1)),IF(RIGHT(F108,1)="M",1000000*VALUE(LEFT(F108,LEN(F108)-1)),IF(RIGHT(F108,1)="B",1000000000*VALUE(LEFT(F108,LEN(F108)-1)),IF(RIGHT(F108,1)="%",0.01*VALUE(LEFT(F108,LEN(F108)-1)),IF(RIGHT(F108,1)="k",1000*VALUE(LEFT(F108,LEN(F108)-1)),VALUE(SUBSTITUTE(F108,",",""))))))))),"N/A")</f>
        <v/>
      </c>
      <c r="N108">
        <f>IFERROR(IF(TRIM(G108)="-", "N/A", IF(RIGHT(G108,1)=")",IF(RIGHT(G108,2)="T)",-1000000000000*VALUE(MID(G108,2,LEN(G108)-3)),IF(RIGHT(G108,2)="M)",-1000000*VALUE(MID(G108,2,LEN(G108)-3)),IF(RIGHT(G108,2)="B)",-1000000000*VALUE(MID(G108,2,LEN(G108)-3)),IF(RIGHT(G108,2)="k)",-1000*VALUE(MID(G108,2,LEN(G108)-3)),VALUE(SUBSTITUTE(G108,",","")))))),IF(RIGHT(G108,1)="T",1000000000000*VALUE(LEFT(G108,LEN(G108)-1)),IF(RIGHT(G108,1)="M",1000000*VALUE(LEFT(G108,LEN(G108)-1)),IF(RIGHT(G108,1)="B",1000000000*VALUE(LEFT(G108,LEN(G108)-1)),IF(RIGHT(G108,1)="%",0.01*VALUE(LEFT(G108,LEN(G108)-1)),IF(RIGHT(G108,1)="k",1000*VALUE(LEFT(G108,LEN(G108)-1)),VALUE(SUBSTITUTE(G108,",",""))))))))),"N/A")</f>
        <v/>
      </c>
    </row>
    <row r="109" spans="1:60">
      <c s="1" r="A109" t="n">
        <v>3</v>
      </c>
      <c r="B109" t="s">
        <v>183</v>
      </c>
      <c r="C109" t="s">
        <v>2466</v>
      </c>
      <c r="I109">
        <f>IF(AND(K109&gt; J109, L109&gt; K109, M109&gt; L109, N109&gt; M109), "pos_trend", IF(AND(K109&lt; J109, L109&lt; K109, M109&lt; L109, N109&lt; M109), "neg_trend", "N/A"))</f>
        <v/>
      </c>
      <c r="J109">
        <f>IFERROR(IF(TRIM(C109)="-", "N/A", IF(RIGHT(C109,1)=")",IF(RIGHT(C109,2)="T)",-1000000000000*VALUE(MID(C109,2,LEN(C109)-3)),IF(RIGHT(C109,2)="M)",-1000000*VALUE(MID(C109,2,LEN(C109)-3)),IF(RIGHT(C109,2)="B)",-1000000000*VALUE(MID(C109,2,LEN(C109)-3)),IF(RIGHT(C109,2)="k)",-1000*VALUE(MID(C109,2,LEN(C109)-3)),VALUE(SUBSTITUTE(C109,",","")))))),IF(RIGHT(C109,1)="T",1000000000000*VALUE(LEFT(C109,LEN(C109)-1)),IF(RIGHT(C109,1)="M",1000000*VALUE(LEFT(C109,LEN(C109)-1)),IF(RIGHT(C109,1)="B",1000000000*VALUE(LEFT(C109,LEN(C109)-1)),IF(RIGHT(C109,1)="%",0.01*VALUE(LEFT(C109,LEN(C109)-1)),IF(RIGHT(C109,1)="k",1000*VALUE(LEFT(C109,LEN(C109)-1)),VALUE(SUBSTITUTE(C109,",",""))))))))),"N/A")</f>
        <v/>
      </c>
      <c r="K109">
        <f>IFERROR(IF(TRIM(D109)="-", "N/A", IF(RIGHT(D109,1)=")",IF(RIGHT(D109,2)="T)",-1000000000000*VALUE(MID(D109,2,LEN(D109)-3)),IF(RIGHT(D109,2)="M)",-1000000*VALUE(MID(D109,2,LEN(D109)-3)),IF(RIGHT(D109,2)="B)",-1000000000*VALUE(MID(D109,2,LEN(D109)-3)),IF(RIGHT(D109,2)="k)",-1000*VALUE(MID(D109,2,LEN(D109)-3)),VALUE(SUBSTITUTE(D109,",","")))))),IF(RIGHT(D109,1)="T",1000000000000*VALUE(LEFT(D109,LEN(D109)-1)),IF(RIGHT(D109,1)="M",1000000*VALUE(LEFT(D109,LEN(D109)-1)),IF(RIGHT(D109,1)="B",1000000000*VALUE(LEFT(D109,LEN(D109)-1)),IF(RIGHT(D109,1)="%",0.01*VALUE(LEFT(D109,LEN(D109)-1)),IF(RIGHT(D109,1)="k",1000*VALUE(LEFT(D109,LEN(D109)-1)),VALUE(SUBSTITUTE(D109,",",""))))))))),"N/A")</f>
        <v/>
      </c>
      <c r="L109">
        <f>IFERROR(IF(TRIM(E109)="-", "N/A", IF(RIGHT(E109,1)=")",IF(RIGHT(E109,2)="T)",-1000000000000*VALUE(MID(E109,2,LEN(E109)-3)),IF(RIGHT(E109,2)="M)",-1000000*VALUE(MID(E109,2,LEN(E109)-3)),IF(RIGHT(E109,2)="B)",-1000000000*VALUE(MID(E109,2,LEN(E109)-3)),IF(RIGHT(E109,2)="k)",-1000*VALUE(MID(E109,2,LEN(E109)-3)),VALUE(SUBSTITUTE(E109,",","")))))),IF(RIGHT(E109,1)="T",1000000000000*VALUE(LEFT(E109,LEN(E109)-1)),IF(RIGHT(E109,1)="M",1000000*VALUE(LEFT(E109,LEN(E109)-1)),IF(RIGHT(E109,1)="B",1000000000*VALUE(LEFT(E109,LEN(E109)-1)),IF(RIGHT(E109,1)="%",0.01*VALUE(LEFT(E109,LEN(E109)-1)),IF(RIGHT(E109,1)="k",1000*VALUE(LEFT(E109,LEN(E109)-1)),VALUE(SUBSTITUTE(E109,",",""))))))))),"N/A")</f>
        <v/>
      </c>
      <c r="M109">
        <f>IFERROR(IF(TRIM(F109)="-", "N/A", IF(RIGHT(F109,1)=")",IF(RIGHT(F109,2)="T)",-1000000000000*VALUE(MID(F109,2,LEN(F109)-3)),IF(RIGHT(F109,2)="M)",-1000000*VALUE(MID(F109,2,LEN(F109)-3)),IF(RIGHT(F109,2)="B)",-1000000000*VALUE(MID(F109,2,LEN(F109)-3)),IF(RIGHT(F109,2)="k)",-1000*VALUE(MID(F109,2,LEN(F109)-3)),VALUE(SUBSTITUTE(F109,",","")))))),IF(RIGHT(F109,1)="T",1000000000000*VALUE(LEFT(F109,LEN(F109)-1)),IF(RIGHT(F109,1)="M",1000000*VALUE(LEFT(F109,LEN(F109)-1)),IF(RIGHT(F109,1)="B",1000000000*VALUE(LEFT(F109,LEN(F109)-1)),IF(RIGHT(F109,1)="%",0.01*VALUE(LEFT(F109,LEN(F109)-1)),IF(RIGHT(F109,1)="k",1000*VALUE(LEFT(F109,LEN(F109)-1)),VALUE(SUBSTITUTE(F109,",",""))))))))),"N/A")</f>
        <v/>
      </c>
      <c r="N109">
        <f>IFERROR(IF(TRIM(G109)="-", "N/A", IF(RIGHT(G109,1)=")",IF(RIGHT(G109,2)="T)",-1000000000000*VALUE(MID(G109,2,LEN(G109)-3)),IF(RIGHT(G109,2)="M)",-1000000*VALUE(MID(G109,2,LEN(G109)-3)),IF(RIGHT(G109,2)="B)",-1000000000*VALUE(MID(G109,2,LEN(G109)-3)),IF(RIGHT(G109,2)="k)",-1000*VALUE(MID(G109,2,LEN(G109)-3)),VALUE(SUBSTITUTE(G109,",","")))))),IF(RIGHT(G109,1)="T",1000000000000*VALUE(LEFT(G109,LEN(G109)-1)),IF(RIGHT(G109,1)="M",1000000*VALUE(LEFT(G109,LEN(G109)-1)),IF(RIGHT(G109,1)="B",1000000000*VALUE(LEFT(G109,LEN(G109)-1)),IF(RIGHT(G109,1)="%",0.01*VALUE(LEFT(G109,LEN(G109)-1)),IF(RIGHT(G109,1)="k",1000*VALUE(LEFT(G109,LEN(G109)-1)),VALUE(SUBSTITUTE(G109,",",""))))))))),"N/A")</f>
        <v/>
      </c>
    </row>
    <row r="110" spans="1:60">
      <c s="1" r="A110" t="n">
        <v>4</v>
      </c>
      <c r="B110" t="s">
        <v>185</v>
      </c>
      <c r="C110" t="s">
        <v>2467</v>
      </c>
      <c r="I110">
        <f>IF(AND(K110&gt; J110, L110&gt; K110, M110&gt; L110, N110&gt; M110), "pos_trend", IF(AND(K110&lt; J110, L110&lt; K110, M110&lt; L110, N110&lt; M110), "neg_trend", "N/A"))</f>
        <v/>
      </c>
      <c r="J110">
        <f>IFERROR(IF(TRIM(C110)="-", "N/A", IF(RIGHT(C110,1)=")",IF(RIGHT(C110,2)="T)",-1000000000000*VALUE(MID(C110,2,LEN(C110)-3)),IF(RIGHT(C110,2)="M)",-1000000*VALUE(MID(C110,2,LEN(C110)-3)),IF(RIGHT(C110,2)="B)",-1000000000*VALUE(MID(C110,2,LEN(C110)-3)),IF(RIGHT(C110,2)="k)",-1000*VALUE(MID(C110,2,LEN(C110)-3)),VALUE(SUBSTITUTE(C110,",","")))))),IF(RIGHT(C110,1)="T",1000000000000*VALUE(LEFT(C110,LEN(C110)-1)),IF(RIGHT(C110,1)="M",1000000*VALUE(LEFT(C110,LEN(C110)-1)),IF(RIGHT(C110,1)="B",1000000000*VALUE(LEFT(C110,LEN(C110)-1)),IF(RIGHT(C110,1)="%",0.01*VALUE(LEFT(C110,LEN(C110)-1)),IF(RIGHT(C110,1)="k",1000*VALUE(LEFT(C110,LEN(C110)-1)),VALUE(SUBSTITUTE(C110,",",""))))))))),"N/A")</f>
        <v/>
      </c>
      <c r="K110">
        <f>IFERROR(IF(TRIM(D110)="-", "N/A", IF(RIGHT(D110,1)=")",IF(RIGHT(D110,2)="T)",-1000000000000*VALUE(MID(D110,2,LEN(D110)-3)),IF(RIGHT(D110,2)="M)",-1000000*VALUE(MID(D110,2,LEN(D110)-3)),IF(RIGHT(D110,2)="B)",-1000000000*VALUE(MID(D110,2,LEN(D110)-3)),IF(RIGHT(D110,2)="k)",-1000*VALUE(MID(D110,2,LEN(D110)-3)),VALUE(SUBSTITUTE(D110,",","")))))),IF(RIGHT(D110,1)="T",1000000000000*VALUE(LEFT(D110,LEN(D110)-1)),IF(RIGHT(D110,1)="M",1000000*VALUE(LEFT(D110,LEN(D110)-1)),IF(RIGHT(D110,1)="B",1000000000*VALUE(LEFT(D110,LEN(D110)-1)),IF(RIGHT(D110,1)="%",0.01*VALUE(LEFT(D110,LEN(D110)-1)),IF(RIGHT(D110,1)="k",1000*VALUE(LEFT(D110,LEN(D110)-1)),VALUE(SUBSTITUTE(D110,",",""))))))))),"N/A")</f>
        <v/>
      </c>
      <c r="L110">
        <f>IFERROR(IF(TRIM(E110)="-", "N/A", IF(RIGHT(E110,1)=")",IF(RIGHT(E110,2)="T)",-1000000000000*VALUE(MID(E110,2,LEN(E110)-3)),IF(RIGHT(E110,2)="M)",-1000000*VALUE(MID(E110,2,LEN(E110)-3)),IF(RIGHT(E110,2)="B)",-1000000000*VALUE(MID(E110,2,LEN(E110)-3)),IF(RIGHT(E110,2)="k)",-1000*VALUE(MID(E110,2,LEN(E110)-3)),VALUE(SUBSTITUTE(E110,",","")))))),IF(RIGHT(E110,1)="T",1000000000000*VALUE(LEFT(E110,LEN(E110)-1)),IF(RIGHT(E110,1)="M",1000000*VALUE(LEFT(E110,LEN(E110)-1)),IF(RIGHT(E110,1)="B",1000000000*VALUE(LEFT(E110,LEN(E110)-1)),IF(RIGHT(E110,1)="%",0.01*VALUE(LEFT(E110,LEN(E110)-1)),IF(RIGHT(E110,1)="k",1000*VALUE(LEFT(E110,LEN(E110)-1)),VALUE(SUBSTITUTE(E110,",",""))))))))),"N/A")</f>
        <v/>
      </c>
      <c r="M110">
        <f>IFERROR(IF(TRIM(F110)="-", "N/A", IF(RIGHT(F110,1)=")",IF(RIGHT(F110,2)="T)",-1000000000000*VALUE(MID(F110,2,LEN(F110)-3)),IF(RIGHT(F110,2)="M)",-1000000*VALUE(MID(F110,2,LEN(F110)-3)),IF(RIGHT(F110,2)="B)",-1000000000*VALUE(MID(F110,2,LEN(F110)-3)),IF(RIGHT(F110,2)="k)",-1000*VALUE(MID(F110,2,LEN(F110)-3)),VALUE(SUBSTITUTE(F110,",","")))))),IF(RIGHT(F110,1)="T",1000000000000*VALUE(LEFT(F110,LEN(F110)-1)),IF(RIGHT(F110,1)="M",1000000*VALUE(LEFT(F110,LEN(F110)-1)),IF(RIGHT(F110,1)="B",1000000000*VALUE(LEFT(F110,LEN(F110)-1)),IF(RIGHT(F110,1)="%",0.01*VALUE(LEFT(F110,LEN(F110)-1)),IF(RIGHT(F110,1)="k",1000*VALUE(LEFT(F110,LEN(F110)-1)),VALUE(SUBSTITUTE(F110,",",""))))))))),"N/A")</f>
        <v/>
      </c>
      <c r="N110">
        <f>IFERROR(IF(TRIM(G110)="-", "N/A", IF(RIGHT(G110,1)=")",IF(RIGHT(G110,2)="T)",-1000000000000*VALUE(MID(G110,2,LEN(G110)-3)),IF(RIGHT(G110,2)="M)",-1000000*VALUE(MID(G110,2,LEN(G110)-3)),IF(RIGHT(G110,2)="B)",-1000000000*VALUE(MID(G110,2,LEN(G110)-3)),IF(RIGHT(G110,2)="k)",-1000*VALUE(MID(G110,2,LEN(G110)-3)),VALUE(SUBSTITUTE(G110,",","")))))),IF(RIGHT(G110,1)="T",1000000000000*VALUE(LEFT(G110,LEN(G110)-1)),IF(RIGHT(G110,1)="M",1000000*VALUE(LEFT(G110,LEN(G110)-1)),IF(RIGHT(G110,1)="B",1000000000*VALUE(LEFT(G110,LEN(G110)-1)),IF(RIGHT(G110,1)="%",0.01*VALUE(LEFT(G110,LEN(G110)-1)),IF(RIGHT(G110,1)="k",1000*VALUE(LEFT(G110,LEN(G110)-1)),VALUE(SUBSTITUTE(G110,",",""))))))))),"N/A")</f>
        <v/>
      </c>
    </row>
    <row r="111" spans="1:60">
      <c s="1" r="A111" t="n">
        <v>5</v>
      </c>
      <c r="B111" t="s">
        <v>187</v>
      </c>
      <c r="C111" t="s">
        <v>2468</v>
      </c>
      <c r="I111">
        <f>IF(AND(K111&gt; J111, L111&gt; K111, M111&gt; L111, N111&gt; M111), "pos_trend", IF(AND(K111&lt; J111, L111&lt; K111, M111&lt; L111, N111&lt; M111), "neg_trend", "N/A"))</f>
        <v/>
      </c>
      <c r="J111">
        <f>IFERROR(IF(TRIM(C111)="-", "N/A", IF(RIGHT(C111,1)=")",IF(RIGHT(C111,2)="T)",-1000000000000*VALUE(MID(C111,2,LEN(C111)-3)),IF(RIGHT(C111,2)="M)",-1000000*VALUE(MID(C111,2,LEN(C111)-3)),IF(RIGHT(C111,2)="B)",-1000000000*VALUE(MID(C111,2,LEN(C111)-3)),IF(RIGHT(C111,2)="k)",-1000*VALUE(MID(C111,2,LEN(C111)-3)),VALUE(SUBSTITUTE(C111,",","")))))),IF(RIGHT(C111,1)="T",1000000000000*VALUE(LEFT(C111,LEN(C111)-1)),IF(RIGHT(C111,1)="M",1000000*VALUE(LEFT(C111,LEN(C111)-1)),IF(RIGHT(C111,1)="B",1000000000*VALUE(LEFT(C111,LEN(C111)-1)),IF(RIGHT(C111,1)="%",0.01*VALUE(LEFT(C111,LEN(C111)-1)),IF(RIGHT(C111,1)="k",1000*VALUE(LEFT(C111,LEN(C111)-1)),VALUE(SUBSTITUTE(C111,",",""))))))))),"N/A")</f>
        <v/>
      </c>
      <c r="K111">
        <f>IFERROR(IF(TRIM(D111)="-", "N/A", IF(RIGHT(D111,1)=")",IF(RIGHT(D111,2)="T)",-1000000000000*VALUE(MID(D111,2,LEN(D111)-3)),IF(RIGHT(D111,2)="M)",-1000000*VALUE(MID(D111,2,LEN(D111)-3)),IF(RIGHT(D111,2)="B)",-1000000000*VALUE(MID(D111,2,LEN(D111)-3)),IF(RIGHT(D111,2)="k)",-1000*VALUE(MID(D111,2,LEN(D111)-3)),VALUE(SUBSTITUTE(D111,",","")))))),IF(RIGHT(D111,1)="T",1000000000000*VALUE(LEFT(D111,LEN(D111)-1)),IF(RIGHT(D111,1)="M",1000000*VALUE(LEFT(D111,LEN(D111)-1)),IF(RIGHT(D111,1)="B",1000000000*VALUE(LEFT(D111,LEN(D111)-1)),IF(RIGHT(D111,1)="%",0.01*VALUE(LEFT(D111,LEN(D111)-1)),IF(RIGHT(D111,1)="k",1000*VALUE(LEFT(D111,LEN(D111)-1)),VALUE(SUBSTITUTE(D111,",",""))))))))),"N/A")</f>
        <v/>
      </c>
      <c r="L111">
        <f>IFERROR(IF(TRIM(E111)="-", "N/A", IF(RIGHT(E111,1)=")",IF(RIGHT(E111,2)="T)",-1000000000000*VALUE(MID(E111,2,LEN(E111)-3)),IF(RIGHT(E111,2)="M)",-1000000*VALUE(MID(E111,2,LEN(E111)-3)),IF(RIGHT(E111,2)="B)",-1000000000*VALUE(MID(E111,2,LEN(E111)-3)),IF(RIGHT(E111,2)="k)",-1000*VALUE(MID(E111,2,LEN(E111)-3)),VALUE(SUBSTITUTE(E111,",","")))))),IF(RIGHT(E111,1)="T",1000000000000*VALUE(LEFT(E111,LEN(E111)-1)),IF(RIGHT(E111,1)="M",1000000*VALUE(LEFT(E111,LEN(E111)-1)),IF(RIGHT(E111,1)="B",1000000000*VALUE(LEFT(E111,LEN(E111)-1)),IF(RIGHT(E111,1)="%",0.01*VALUE(LEFT(E111,LEN(E111)-1)),IF(RIGHT(E111,1)="k",1000*VALUE(LEFT(E111,LEN(E111)-1)),VALUE(SUBSTITUTE(E111,",",""))))))))),"N/A")</f>
        <v/>
      </c>
      <c r="M111">
        <f>IFERROR(IF(TRIM(F111)="-", "N/A", IF(RIGHT(F111,1)=")",IF(RIGHT(F111,2)="T)",-1000000000000*VALUE(MID(F111,2,LEN(F111)-3)),IF(RIGHT(F111,2)="M)",-1000000*VALUE(MID(F111,2,LEN(F111)-3)),IF(RIGHT(F111,2)="B)",-1000000000*VALUE(MID(F111,2,LEN(F111)-3)),IF(RIGHT(F111,2)="k)",-1000*VALUE(MID(F111,2,LEN(F111)-3)),VALUE(SUBSTITUTE(F111,",","")))))),IF(RIGHT(F111,1)="T",1000000000000*VALUE(LEFT(F111,LEN(F111)-1)),IF(RIGHT(F111,1)="M",1000000*VALUE(LEFT(F111,LEN(F111)-1)),IF(RIGHT(F111,1)="B",1000000000*VALUE(LEFT(F111,LEN(F111)-1)),IF(RIGHT(F111,1)="%",0.01*VALUE(LEFT(F111,LEN(F111)-1)),IF(RIGHT(F111,1)="k",1000*VALUE(LEFT(F111,LEN(F111)-1)),VALUE(SUBSTITUTE(F111,",",""))))))))),"N/A")</f>
        <v/>
      </c>
      <c r="N111">
        <f>IFERROR(IF(TRIM(G111)="-", "N/A", IF(RIGHT(G111,1)=")",IF(RIGHT(G111,2)="T)",-1000000000000*VALUE(MID(G111,2,LEN(G111)-3)),IF(RIGHT(G111,2)="M)",-1000000*VALUE(MID(G111,2,LEN(G111)-3)),IF(RIGHT(G111,2)="B)",-1000000000*VALUE(MID(G111,2,LEN(G111)-3)),IF(RIGHT(G111,2)="k)",-1000*VALUE(MID(G111,2,LEN(G111)-3)),VALUE(SUBSTITUTE(G111,",","")))))),IF(RIGHT(G111,1)="T",1000000000000*VALUE(LEFT(G111,LEN(G111)-1)),IF(RIGHT(G111,1)="M",1000000*VALUE(LEFT(G111,LEN(G111)-1)),IF(RIGHT(G111,1)="B",1000000000*VALUE(LEFT(G111,LEN(G111)-1)),IF(RIGHT(G111,1)="%",0.01*VALUE(LEFT(G111,LEN(G111)-1)),IF(RIGHT(G111,1)="k",1000*VALUE(LEFT(G111,LEN(G111)-1)),VALUE(SUBSTITUTE(G111,",",""))))))))),"N/A")</f>
        <v/>
      </c>
    </row>
    <row r="112" spans="1:60">
      <c s="1" r="A112" t="n">
        <v>6</v>
      </c>
      <c r="B112" t="s">
        <v>189</v>
      </c>
      <c r="C112" t="s">
        <v>2469</v>
      </c>
      <c r="I112">
        <f>IF(AND(K112&gt; J112, L112&gt; K112, M112&gt; L112, N112&gt; M112), "pos_trend", IF(AND(K112&lt; J112, L112&lt; K112, M112&lt; L112, N112&lt; M112), "neg_trend", "N/A"))</f>
        <v/>
      </c>
      <c r="J112">
        <f>IFERROR(IF(TRIM(C112)="-", "N/A", IF(RIGHT(C112,1)=")",IF(RIGHT(C112,2)="T)",-1000000000000*VALUE(MID(C112,2,LEN(C112)-3)),IF(RIGHT(C112,2)="M)",-1000000*VALUE(MID(C112,2,LEN(C112)-3)),IF(RIGHT(C112,2)="B)",-1000000000*VALUE(MID(C112,2,LEN(C112)-3)),IF(RIGHT(C112,2)="k)",-1000*VALUE(MID(C112,2,LEN(C112)-3)),VALUE(SUBSTITUTE(C112,",","")))))),IF(RIGHT(C112,1)="T",1000000000000*VALUE(LEFT(C112,LEN(C112)-1)),IF(RIGHT(C112,1)="M",1000000*VALUE(LEFT(C112,LEN(C112)-1)),IF(RIGHT(C112,1)="B",1000000000*VALUE(LEFT(C112,LEN(C112)-1)),IF(RIGHT(C112,1)="%",0.01*VALUE(LEFT(C112,LEN(C112)-1)),IF(RIGHT(C112,1)="k",1000*VALUE(LEFT(C112,LEN(C112)-1)),VALUE(SUBSTITUTE(C112,",",""))))))))),"N/A")</f>
        <v/>
      </c>
      <c r="K112">
        <f>IFERROR(IF(TRIM(D112)="-", "N/A", IF(RIGHT(D112,1)=")",IF(RIGHT(D112,2)="T)",-1000000000000*VALUE(MID(D112,2,LEN(D112)-3)),IF(RIGHT(D112,2)="M)",-1000000*VALUE(MID(D112,2,LEN(D112)-3)),IF(RIGHT(D112,2)="B)",-1000000000*VALUE(MID(D112,2,LEN(D112)-3)),IF(RIGHT(D112,2)="k)",-1000*VALUE(MID(D112,2,LEN(D112)-3)),VALUE(SUBSTITUTE(D112,",","")))))),IF(RIGHT(D112,1)="T",1000000000000*VALUE(LEFT(D112,LEN(D112)-1)),IF(RIGHT(D112,1)="M",1000000*VALUE(LEFT(D112,LEN(D112)-1)),IF(RIGHT(D112,1)="B",1000000000*VALUE(LEFT(D112,LEN(D112)-1)),IF(RIGHT(D112,1)="%",0.01*VALUE(LEFT(D112,LEN(D112)-1)),IF(RIGHT(D112,1)="k",1000*VALUE(LEFT(D112,LEN(D112)-1)),VALUE(SUBSTITUTE(D112,",",""))))))))),"N/A")</f>
        <v/>
      </c>
      <c r="L112">
        <f>IFERROR(IF(TRIM(E112)="-", "N/A", IF(RIGHT(E112,1)=")",IF(RIGHT(E112,2)="T)",-1000000000000*VALUE(MID(E112,2,LEN(E112)-3)),IF(RIGHT(E112,2)="M)",-1000000*VALUE(MID(E112,2,LEN(E112)-3)),IF(RIGHT(E112,2)="B)",-1000000000*VALUE(MID(E112,2,LEN(E112)-3)),IF(RIGHT(E112,2)="k)",-1000*VALUE(MID(E112,2,LEN(E112)-3)),VALUE(SUBSTITUTE(E112,",","")))))),IF(RIGHT(E112,1)="T",1000000000000*VALUE(LEFT(E112,LEN(E112)-1)),IF(RIGHT(E112,1)="M",1000000*VALUE(LEFT(E112,LEN(E112)-1)),IF(RIGHT(E112,1)="B",1000000000*VALUE(LEFT(E112,LEN(E112)-1)),IF(RIGHT(E112,1)="%",0.01*VALUE(LEFT(E112,LEN(E112)-1)),IF(RIGHT(E112,1)="k",1000*VALUE(LEFT(E112,LEN(E112)-1)),VALUE(SUBSTITUTE(E112,",",""))))))))),"N/A")</f>
        <v/>
      </c>
      <c r="M112">
        <f>IFERROR(IF(TRIM(F112)="-", "N/A", IF(RIGHT(F112,1)=")",IF(RIGHT(F112,2)="T)",-1000000000000*VALUE(MID(F112,2,LEN(F112)-3)),IF(RIGHT(F112,2)="M)",-1000000*VALUE(MID(F112,2,LEN(F112)-3)),IF(RIGHT(F112,2)="B)",-1000000000*VALUE(MID(F112,2,LEN(F112)-3)),IF(RIGHT(F112,2)="k)",-1000*VALUE(MID(F112,2,LEN(F112)-3)),VALUE(SUBSTITUTE(F112,",","")))))),IF(RIGHT(F112,1)="T",1000000000000*VALUE(LEFT(F112,LEN(F112)-1)),IF(RIGHT(F112,1)="M",1000000*VALUE(LEFT(F112,LEN(F112)-1)),IF(RIGHT(F112,1)="B",1000000000*VALUE(LEFT(F112,LEN(F112)-1)),IF(RIGHT(F112,1)="%",0.01*VALUE(LEFT(F112,LEN(F112)-1)),IF(RIGHT(F112,1)="k",1000*VALUE(LEFT(F112,LEN(F112)-1)),VALUE(SUBSTITUTE(F112,",",""))))))))),"N/A")</f>
        <v/>
      </c>
      <c r="N112">
        <f>IFERROR(IF(TRIM(G112)="-", "N/A", IF(RIGHT(G112,1)=")",IF(RIGHT(G112,2)="T)",-1000000000000*VALUE(MID(G112,2,LEN(G112)-3)),IF(RIGHT(G112,2)="M)",-1000000*VALUE(MID(G112,2,LEN(G112)-3)),IF(RIGHT(G112,2)="B)",-1000000000*VALUE(MID(G112,2,LEN(G112)-3)),IF(RIGHT(G112,2)="k)",-1000*VALUE(MID(G112,2,LEN(G112)-3)),VALUE(SUBSTITUTE(G112,",","")))))),IF(RIGHT(G112,1)="T",1000000000000*VALUE(LEFT(G112,LEN(G112)-1)),IF(RIGHT(G112,1)="M",1000000*VALUE(LEFT(G112,LEN(G112)-1)),IF(RIGHT(G112,1)="B",1000000000*VALUE(LEFT(G112,LEN(G112)-1)),IF(RIGHT(G112,1)="%",0.01*VALUE(LEFT(G112,LEN(G112)-1)),IF(RIGHT(G112,1)="k",1000*VALUE(LEFT(G112,LEN(G112)-1)),VALUE(SUBSTITUTE(G112,",",""))))))))),"N/A")</f>
        <v/>
      </c>
    </row>
    <row r="113" spans="1:60">
      <c r="I113">
        <f>IF(AND(K113&gt; J113, L113&gt; K113, M113&gt; L113, N113&gt; M113), "pos_trend", IF(AND(K113&lt; J113, L113&lt; K113, M113&lt; L113, N113&lt; M113), "neg_trend", "N/A"))</f>
        <v/>
      </c>
      <c r="J113">
        <f>IFERROR(IF(TRIM(C113)="-", "N/A", IF(RIGHT(C113,1)=")",IF(RIGHT(C113,2)="T)",-1000000000000*VALUE(MID(C113,2,LEN(C113)-3)),IF(RIGHT(C113,2)="M)",-1000000*VALUE(MID(C113,2,LEN(C113)-3)),IF(RIGHT(C113,2)="B)",-1000000000*VALUE(MID(C113,2,LEN(C113)-3)),IF(RIGHT(C113,2)="k)",-1000*VALUE(MID(C113,2,LEN(C113)-3)),VALUE(SUBSTITUTE(C113,",","")))))),IF(RIGHT(C113,1)="T",1000000000000*VALUE(LEFT(C113,LEN(C113)-1)),IF(RIGHT(C113,1)="M",1000000*VALUE(LEFT(C113,LEN(C113)-1)),IF(RIGHT(C113,1)="B",1000000000*VALUE(LEFT(C113,LEN(C113)-1)),IF(RIGHT(C113,1)="%",0.01*VALUE(LEFT(C113,LEN(C113)-1)),IF(RIGHT(C113,1)="k",1000*VALUE(LEFT(C113,LEN(C113)-1)),VALUE(SUBSTITUTE(C113,",",""))))))))),"N/A")</f>
        <v/>
      </c>
      <c r="K113">
        <f>IFERROR(IF(TRIM(D113)="-", "N/A", IF(RIGHT(D113,1)=")",IF(RIGHT(D113,2)="T)",-1000000000000*VALUE(MID(D113,2,LEN(D113)-3)),IF(RIGHT(D113,2)="M)",-1000000*VALUE(MID(D113,2,LEN(D113)-3)),IF(RIGHT(D113,2)="B)",-1000000000*VALUE(MID(D113,2,LEN(D113)-3)),IF(RIGHT(D113,2)="k)",-1000*VALUE(MID(D113,2,LEN(D113)-3)),VALUE(SUBSTITUTE(D113,",","")))))),IF(RIGHT(D113,1)="T",1000000000000*VALUE(LEFT(D113,LEN(D113)-1)),IF(RIGHT(D113,1)="M",1000000*VALUE(LEFT(D113,LEN(D113)-1)),IF(RIGHT(D113,1)="B",1000000000*VALUE(LEFT(D113,LEN(D113)-1)),IF(RIGHT(D113,1)="%",0.01*VALUE(LEFT(D113,LEN(D113)-1)),IF(RIGHT(D113,1)="k",1000*VALUE(LEFT(D113,LEN(D113)-1)),VALUE(SUBSTITUTE(D113,",",""))))))))),"N/A")</f>
        <v/>
      </c>
      <c r="L113">
        <f>IFERROR(IF(TRIM(E113)="-", "N/A", IF(RIGHT(E113,1)=")",IF(RIGHT(E113,2)="T)",-1000000000000*VALUE(MID(E113,2,LEN(E113)-3)),IF(RIGHT(E113,2)="M)",-1000000*VALUE(MID(E113,2,LEN(E113)-3)),IF(RIGHT(E113,2)="B)",-1000000000*VALUE(MID(E113,2,LEN(E113)-3)),IF(RIGHT(E113,2)="k)",-1000*VALUE(MID(E113,2,LEN(E113)-3)),VALUE(SUBSTITUTE(E113,",","")))))),IF(RIGHT(E113,1)="T",1000000000000*VALUE(LEFT(E113,LEN(E113)-1)),IF(RIGHT(E113,1)="M",1000000*VALUE(LEFT(E113,LEN(E113)-1)),IF(RIGHT(E113,1)="B",1000000000*VALUE(LEFT(E113,LEN(E113)-1)),IF(RIGHT(E113,1)="%",0.01*VALUE(LEFT(E113,LEN(E113)-1)),IF(RIGHT(E113,1)="k",1000*VALUE(LEFT(E113,LEN(E113)-1)),VALUE(SUBSTITUTE(E113,",",""))))))))),"N/A")</f>
        <v/>
      </c>
      <c r="M113">
        <f>IFERROR(IF(TRIM(F113)="-", "N/A", IF(RIGHT(F113,1)=")",IF(RIGHT(F113,2)="T)",-1000000000000*VALUE(MID(F113,2,LEN(F113)-3)),IF(RIGHT(F113,2)="M)",-1000000*VALUE(MID(F113,2,LEN(F113)-3)),IF(RIGHT(F113,2)="B)",-1000000000*VALUE(MID(F113,2,LEN(F113)-3)),IF(RIGHT(F113,2)="k)",-1000*VALUE(MID(F113,2,LEN(F113)-3)),VALUE(SUBSTITUTE(F113,",","")))))),IF(RIGHT(F113,1)="T",1000000000000*VALUE(LEFT(F113,LEN(F113)-1)),IF(RIGHT(F113,1)="M",1000000*VALUE(LEFT(F113,LEN(F113)-1)),IF(RIGHT(F113,1)="B",1000000000*VALUE(LEFT(F113,LEN(F113)-1)),IF(RIGHT(F113,1)="%",0.01*VALUE(LEFT(F113,LEN(F113)-1)),IF(RIGHT(F113,1)="k",1000*VALUE(LEFT(F113,LEN(F113)-1)),VALUE(SUBSTITUTE(F113,",",""))))))))),"N/A")</f>
        <v/>
      </c>
      <c r="N113">
        <f>IFERROR(IF(TRIM(G113)="-", "N/A", IF(RIGHT(G113,1)=")",IF(RIGHT(G113,2)="T)",-1000000000000*VALUE(MID(G113,2,LEN(G113)-3)),IF(RIGHT(G113,2)="M)",-1000000*VALUE(MID(G113,2,LEN(G113)-3)),IF(RIGHT(G113,2)="B)",-1000000000*VALUE(MID(G113,2,LEN(G113)-3)),IF(RIGHT(G113,2)="k)",-1000*VALUE(MID(G113,2,LEN(G113)-3)),VALUE(SUBSTITUTE(G113,",","")))))),IF(RIGHT(G113,1)="T",1000000000000*VALUE(LEFT(G113,LEN(G113)-1)),IF(RIGHT(G113,1)="M",1000000*VALUE(LEFT(G113,LEN(G113)-1)),IF(RIGHT(G113,1)="B",1000000000*VALUE(LEFT(G113,LEN(G113)-1)),IF(RIGHT(G113,1)="%",0.01*VALUE(LEFT(G113,LEN(G113)-1)),IF(RIGHT(G113,1)="k",1000*VALUE(LEFT(G113,LEN(G113)-1)),VALUE(SUBSTITUTE(G113,",",""))))))))),"N/A")</f>
        <v/>
      </c>
    </row>
    <row r="114" spans="1:60">
      <c s="1" r="A114" t="n">
        <v>0</v>
      </c>
      <c r="B114" t="s">
        <v>191</v>
      </c>
      <c r="C114" t="s">
        <v>2470</v>
      </c>
      <c r="I114">
        <f>IF(AND(K114&gt; J114, L114&gt; K114, M114&gt; L114, N114&gt; M114), "pos_trend", IF(AND(K114&lt; J114, L114&lt; K114, M114&lt; L114, N114&lt; M114), "neg_trend", "N/A"))</f>
        <v/>
      </c>
      <c r="J114">
        <f>IFERROR(IF(TRIM(C114)="-", "N/A", IF(RIGHT(C114,1)=")",IF(RIGHT(C114,2)="T)",-1000000000000*VALUE(MID(C114,2,LEN(C114)-3)),IF(RIGHT(C114,2)="M)",-1000000*VALUE(MID(C114,2,LEN(C114)-3)),IF(RIGHT(C114,2)="B)",-1000000000*VALUE(MID(C114,2,LEN(C114)-3)),IF(RIGHT(C114,2)="k)",-1000*VALUE(MID(C114,2,LEN(C114)-3)),VALUE(SUBSTITUTE(C114,",","")))))),IF(RIGHT(C114,1)="T",1000000000000*VALUE(LEFT(C114,LEN(C114)-1)),IF(RIGHT(C114,1)="M",1000000*VALUE(LEFT(C114,LEN(C114)-1)),IF(RIGHT(C114,1)="B",1000000000*VALUE(LEFT(C114,LEN(C114)-1)),IF(RIGHT(C114,1)="%",0.01*VALUE(LEFT(C114,LEN(C114)-1)),IF(RIGHT(C114,1)="k",1000*VALUE(LEFT(C114,LEN(C114)-1)),VALUE(SUBSTITUTE(C114,",",""))))))))),"N/A")</f>
        <v/>
      </c>
      <c r="K114">
        <f>IFERROR(IF(TRIM(D114)="-", "N/A", IF(RIGHT(D114,1)=")",IF(RIGHT(D114,2)="T)",-1000000000000*VALUE(MID(D114,2,LEN(D114)-3)),IF(RIGHT(D114,2)="M)",-1000000*VALUE(MID(D114,2,LEN(D114)-3)),IF(RIGHT(D114,2)="B)",-1000000000*VALUE(MID(D114,2,LEN(D114)-3)),IF(RIGHT(D114,2)="k)",-1000*VALUE(MID(D114,2,LEN(D114)-3)),VALUE(SUBSTITUTE(D114,",","")))))),IF(RIGHT(D114,1)="T",1000000000000*VALUE(LEFT(D114,LEN(D114)-1)),IF(RIGHT(D114,1)="M",1000000*VALUE(LEFT(D114,LEN(D114)-1)),IF(RIGHT(D114,1)="B",1000000000*VALUE(LEFT(D114,LEN(D114)-1)),IF(RIGHT(D114,1)="%",0.01*VALUE(LEFT(D114,LEN(D114)-1)),IF(RIGHT(D114,1)="k",1000*VALUE(LEFT(D114,LEN(D114)-1)),VALUE(SUBSTITUTE(D114,",",""))))))))),"N/A")</f>
        <v/>
      </c>
      <c r="L114">
        <f>IFERROR(IF(TRIM(E114)="-", "N/A", IF(RIGHT(E114,1)=")",IF(RIGHT(E114,2)="T)",-1000000000000*VALUE(MID(E114,2,LEN(E114)-3)),IF(RIGHT(E114,2)="M)",-1000000*VALUE(MID(E114,2,LEN(E114)-3)),IF(RIGHT(E114,2)="B)",-1000000000*VALUE(MID(E114,2,LEN(E114)-3)),IF(RIGHT(E114,2)="k)",-1000*VALUE(MID(E114,2,LEN(E114)-3)),VALUE(SUBSTITUTE(E114,",","")))))),IF(RIGHT(E114,1)="T",1000000000000*VALUE(LEFT(E114,LEN(E114)-1)),IF(RIGHT(E114,1)="M",1000000*VALUE(LEFT(E114,LEN(E114)-1)),IF(RIGHT(E114,1)="B",1000000000*VALUE(LEFT(E114,LEN(E114)-1)),IF(RIGHT(E114,1)="%",0.01*VALUE(LEFT(E114,LEN(E114)-1)),IF(RIGHT(E114,1)="k",1000*VALUE(LEFT(E114,LEN(E114)-1)),VALUE(SUBSTITUTE(E114,",",""))))))))),"N/A")</f>
        <v/>
      </c>
      <c r="M114">
        <f>IFERROR(IF(TRIM(F114)="-", "N/A", IF(RIGHT(F114,1)=")",IF(RIGHT(F114,2)="T)",-1000000000000*VALUE(MID(F114,2,LEN(F114)-3)),IF(RIGHT(F114,2)="M)",-1000000*VALUE(MID(F114,2,LEN(F114)-3)),IF(RIGHT(F114,2)="B)",-1000000000*VALUE(MID(F114,2,LEN(F114)-3)),IF(RIGHT(F114,2)="k)",-1000*VALUE(MID(F114,2,LEN(F114)-3)),VALUE(SUBSTITUTE(F114,",","")))))),IF(RIGHT(F114,1)="T",1000000000000*VALUE(LEFT(F114,LEN(F114)-1)),IF(RIGHT(F114,1)="M",1000000*VALUE(LEFT(F114,LEN(F114)-1)),IF(RIGHT(F114,1)="B",1000000000*VALUE(LEFT(F114,LEN(F114)-1)),IF(RIGHT(F114,1)="%",0.01*VALUE(LEFT(F114,LEN(F114)-1)),IF(RIGHT(F114,1)="k",1000*VALUE(LEFT(F114,LEN(F114)-1)),VALUE(SUBSTITUTE(F114,",",""))))))))),"N/A")</f>
        <v/>
      </c>
      <c r="N114">
        <f>IFERROR(IF(TRIM(G114)="-", "N/A", IF(RIGHT(G114,1)=")",IF(RIGHT(G114,2)="T)",-1000000000000*VALUE(MID(G114,2,LEN(G114)-3)),IF(RIGHT(G114,2)="M)",-1000000*VALUE(MID(G114,2,LEN(G114)-3)),IF(RIGHT(G114,2)="B)",-1000000000*VALUE(MID(G114,2,LEN(G114)-3)),IF(RIGHT(G114,2)="k)",-1000*VALUE(MID(G114,2,LEN(G114)-3)),VALUE(SUBSTITUTE(G114,",","")))))),IF(RIGHT(G114,1)="T",1000000000000*VALUE(LEFT(G114,LEN(G114)-1)),IF(RIGHT(G114,1)="M",1000000*VALUE(LEFT(G114,LEN(G114)-1)),IF(RIGHT(G114,1)="B",1000000000*VALUE(LEFT(G114,LEN(G114)-1)),IF(RIGHT(G114,1)="%",0.01*VALUE(LEFT(G114,LEN(G114)-1)),IF(RIGHT(G114,1)="k",1000*VALUE(LEFT(G114,LEN(G114)-1)),VALUE(SUBSTITUTE(G114,",",""))))))))),"N/A")</f>
        <v/>
      </c>
    </row>
    <row r="115" spans="1:60">
      <c s="1" r="A115" t="n">
        <v>1</v>
      </c>
      <c r="B115" t="s">
        <v>193</v>
      </c>
      <c r="C115" t="s">
        <v>2471</v>
      </c>
      <c r="I115">
        <f>IF(AND(K115&gt; J115, L115&gt; K115, M115&gt; L115, N115&gt; M115), "pos_trend", IF(AND(K115&lt; J115, L115&lt; K115, M115&lt; L115, N115&lt; M115), "neg_trend", "N/A"))</f>
        <v/>
      </c>
      <c r="J115">
        <f>IFERROR(IF(TRIM(C115)="-", "N/A", IF(RIGHT(C115,1)=")",IF(RIGHT(C115,2)="T)",-1000000000000*VALUE(MID(C115,2,LEN(C115)-3)),IF(RIGHT(C115,2)="M)",-1000000*VALUE(MID(C115,2,LEN(C115)-3)),IF(RIGHT(C115,2)="B)",-1000000000*VALUE(MID(C115,2,LEN(C115)-3)),IF(RIGHT(C115,2)="k)",-1000*VALUE(MID(C115,2,LEN(C115)-3)),VALUE(SUBSTITUTE(C115,",","")))))),IF(RIGHT(C115,1)="T",1000000000000*VALUE(LEFT(C115,LEN(C115)-1)),IF(RIGHT(C115,1)="M",1000000*VALUE(LEFT(C115,LEN(C115)-1)),IF(RIGHT(C115,1)="B",1000000000*VALUE(LEFT(C115,LEN(C115)-1)),IF(RIGHT(C115,1)="%",0.01*VALUE(LEFT(C115,LEN(C115)-1)),IF(RIGHT(C115,1)="k",1000*VALUE(LEFT(C115,LEN(C115)-1)),VALUE(SUBSTITUTE(C115,",",""))))))))),"N/A")</f>
        <v/>
      </c>
      <c r="K115">
        <f>IFERROR(IF(TRIM(D115)="-", "N/A", IF(RIGHT(D115,1)=")",IF(RIGHT(D115,2)="T)",-1000000000000*VALUE(MID(D115,2,LEN(D115)-3)),IF(RIGHT(D115,2)="M)",-1000000*VALUE(MID(D115,2,LEN(D115)-3)),IF(RIGHT(D115,2)="B)",-1000000000*VALUE(MID(D115,2,LEN(D115)-3)),IF(RIGHT(D115,2)="k)",-1000*VALUE(MID(D115,2,LEN(D115)-3)),VALUE(SUBSTITUTE(D115,",","")))))),IF(RIGHT(D115,1)="T",1000000000000*VALUE(LEFT(D115,LEN(D115)-1)),IF(RIGHT(D115,1)="M",1000000*VALUE(LEFT(D115,LEN(D115)-1)),IF(RIGHT(D115,1)="B",1000000000*VALUE(LEFT(D115,LEN(D115)-1)),IF(RIGHT(D115,1)="%",0.01*VALUE(LEFT(D115,LEN(D115)-1)),IF(RIGHT(D115,1)="k",1000*VALUE(LEFT(D115,LEN(D115)-1)),VALUE(SUBSTITUTE(D115,",",""))))))))),"N/A")</f>
        <v/>
      </c>
      <c r="L115">
        <f>IFERROR(IF(TRIM(E115)="-", "N/A", IF(RIGHT(E115,1)=")",IF(RIGHT(E115,2)="T)",-1000000000000*VALUE(MID(E115,2,LEN(E115)-3)),IF(RIGHT(E115,2)="M)",-1000000*VALUE(MID(E115,2,LEN(E115)-3)),IF(RIGHT(E115,2)="B)",-1000000000*VALUE(MID(E115,2,LEN(E115)-3)),IF(RIGHT(E115,2)="k)",-1000*VALUE(MID(E115,2,LEN(E115)-3)),VALUE(SUBSTITUTE(E115,",","")))))),IF(RIGHT(E115,1)="T",1000000000000*VALUE(LEFT(E115,LEN(E115)-1)),IF(RIGHT(E115,1)="M",1000000*VALUE(LEFT(E115,LEN(E115)-1)),IF(RIGHT(E115,1)="B",1000000000*VALUE(LEFT(E115,LEN(E115)-1)),IF(RIGHT(E115,1)="%",0.01*VALUE(LEFT(E115,LEN(E115)-1)),IF(RIGHT(E115,1)="k",1000*VALUE(LEFT(E115,LEN(E115)-1)),VALUE(SUBSTITUTE(E115,",",""))))))))),"N/A")</f>
        <v/>
      </c>
      <c r="M115">
        <f>IFERROR(IF(TRIM(F115)="-", "N/A", IF(RIGHT(F115,1)=")",IF(RIGHT(F115,2)="T)",-1000000000000*VALUE(MID(F115,2,LEN(F115)-3)),IF(RIGHT(F115,2)="M)",-1000000*VALUE(MID(F115,2,LEN(F115)-3)),IF(RIGHT(F115,2)="B)",-1000000000*VALUE(MID(F115,2,LEN(F115)-3)),IF(RIGHT(F115,2)="k)",-1000*VALUE(MID(F115,2,LEN(F115)-3)),VALUE(SUBSTITUTE(F115,",","")))))),IF(RIGHT(F115,1)="T",1000000000000*VALUE(LEFT(F115,LEN(F115)-1)),IF(RIGHT(F115,1)="M",1000000*VALUE(LEFT(F115,LEN(F115)-1)),IF(RIGHT(F115,1)="B",1000000000*VALUE(LEFT(F115,LEN(F115)-1)),IF(RIGHT(F115,1)="%",0.01*VALUE(LEFT(F115,LEN(F115)-1)),IF(RIGHT(F115,1)="k",1000*VALUE(LEFT(F115,LEN(F115)-1)),VALUE(SUBSTITUTE(F115,",",""))))))))),"N/A")</f>
        <v/>
      </c>
      <c r="N115">
        <f>IFERROR(IF(TRIM(G115)="-", "N/A", IF(RIGHT(G115,1)=")",IF(RIGHT(G115,2)="T)",-1000000000000*VALUE(MID(G115,2,LEN(G115)-3)),IF(RIGHT(G115,2)="M)",-1000000*VALUE(MID(G115,2,LEN(G115)-3)),IF(RIGHT(G115,2)="B)",-1000000000*VALUE(MID(G115,2,LEN(G115)-3)),IF(RIGHT(G115,2)="k)",-1000*VALUE(MID(G115,2,LEN(G115)-3)),VALUE(SUBSTITUTE(G115,",","")))))),IF(RIGHT(G115,1)="T",1000000000000*VALUE(LEFT(G115,LEN(G115)-1)),IF(RIGHT(G115,1)="M",1000000*VALUE(LEFT(G115,LEN(G115)-1)),IF(RIGHT(G115,1)="B",1000000000*VALUE(LEFT(G115,LEN(G115)-1)),IF(RIGHT(G115,1)="%",0.01*VALUE(LEFT(G115,LEN(G115)-1)),IF(RIGHT(G115,1)="k",1000*VALUE(LEFT(G115,LEN(G115)-1)),VALUE(SUBSTITUTE(G115,",",""))))))))),"N/A")</f>
        <v/>
      </c>
    </row>
    <row r="116" spans="1:60">
      <c s="1" r="A116" t="n">
        <v>2</v>
      </c>
      <c r="B116" t="s">
        <v>195</v>
      </c>
      <c r="C116" t="s">
        <v>2472</v>
      </c>
      <c r="I116">
        <f>IF(AND(K116&gt; J116, L116&gt; K116, M116&gt; L116, N116&gt; M116), "pos_trend", IF(AND(K116&lt; J116, L116&lt; K116, M116&lt; L116, N116&lt; M116), "neg_trend", "N/A"))</f>
        <v/>
      </c>
      <c r="J116">
        <f>IFERROR(IF(TRIM(C116)="-", "N/A", IF(RIGHT(C116,1)=")",IF(RIGHT(C116,2)="T)",-1000000000000*VALUE(MID(C116,2,LEN(C116)-3)),IF(RIGHT(C116,2)="M)",-1000000*VALUE(MID(C116,2,LEN(C116)-3)),IF(RIGHT(C116,2)="B)",-1000000000*VALUE(MID(C116,2,LEN(C116)-3)),IF(RIGHT(C116,2)="k)",-1000*VALUE(MID(C116,2,LEN(C116)-3)),VALUE(SUBSTITUTE(C116,",","")))))),IF(RIGHT(C116,1)="T",1000000000000*VALUE(LEFT(C116,LEN(C116)-1)),IF(RIGHT(C116,1)="M",1000000*VALUE(LEFT(C116,LEN(C116)-1)),IF(RIGHT(C116,1)="B",1000000000*VALUE(LEFT(C116,LEN(C116)-1)),IF(RIGHT(C116,1)="%",0.01*VALUE(LEFT(C116,LEN(C116)-1)),IF(RIGHT(C116,1)="k",1000*VALUE(LEFT(C116,LEN(C116)-1)),VALUE(SUBSTITUTE(C116,",",""))))))))),"N/A")</f>
        <v/>
      </c>
      <c r="K116">
        <f>IFERROR(IF(TRIM(D116)="-", "N/A", IF(RIGHT(D116,1)=")",IF(RIGHT(D116,2)="T)",-1000000000000*VALUE(MID(D116,2,LEN(D116)-3)),IF(RIGHT(D116,2)="M)",-1000000*VALUE(MID(D116,2,LEN(D116)-3)),IF(RIGHT(D116,2)="B)",-1000000000*VALUE(MID(D116,2,LEN(D116)-3)),IF(RIGHT(D116,2)="k)",-1000*VALUE(MID(D116,2,LEN(D116)-3)),VALUE(SUBSTITUTE(D116,",","")))))),IF(RIGHT(D116,1)="T",1000000000000*VALUE(LEFT(D116,LEN(D116)-1)),IF(RIGHT(D116,1)="M",1000000*VALUE(LEFT(D116,LEN(D116)-1)),IF(RIGHT(D116,1)="B",1000000000*VALUE(LEFT(D116,LEN(D116)-1)),IF(RIGHT(D116,1)="%",0.01*VALUE(LEFT(D116,LEN(D116)-1)),IF(RIGHT(D116,1)="k",1000*VALUE(LEFT(D116,LEN(D116)-1)),VALUE(SUBSTITUTE(D116,",",""))))))))),"N/A")</f>
        <v/>
      </c>
      <c r="L116">
        <f>IFERROR(IF(TRIM(E116)="-", "N/A", IF(RIGHT(E116,1)=")",IF(RIGHT(E116,2)="T)",-1000000000000*VALUE(MID(E116,2,LEN(E116)-3)),IF(RIGHT(E116,2)="M)",-1000000*VALUE(MID(E116,2,LEN(E116)-3)),IF(RIGHT(E116,2)="B)",-1000000000*VALUE(MID(E116,2,LEN(E116)-3)),IF(RIGHT(E116,2)="k)",-1000*VALUE(MID(E116,2,LEN(E116)-3)),VALUE(SUBSTITUTE(E116,",","")))))),IF(RIGHT(E116,1)="T",1000000000000*VALUE(LEFT(E116,LEN(E116)-1)),IF(RIGHT(E116,1)="M",1000000*VALUE(LEFT(E116,LEN(E116)-1)),IF(RIGHT(E116,1)="B",1000000000*VALUE(LEFT(E116,LEN(E116)-1)),IF(RIGHT(E116,1)="%",0.01*VALUE(LEFT(E116,LEN(E116)-1)),IF(RIGHT(E116,1)="k",1000*VALUE(LEFT(E116,LEN(E116)-1)),VALUE(SUBSTITUTE(E116,",",""))))))))),"N/A")</f>
        <v/>
      </c>
      <c r="M116">
        <f>IFERROR(IF(TRIM(F116)="-", "N/A", IF(RIGHT(F116,1)=")",IF(RIGHT(F116,2)="T)",-1000000000000*VALUE(MID(F116,2,LEN(F116)-3)),IF(RIGHT(F116,2)="M)",-1000000*VALUE(MID(F116,2,LEN(F116)-3)),IF(RIGHT(F116,2)="B)",-1000000000*VALUE(MID(F116,2,LEN(F116)-3)),IF(RIGHT(F116,2)="k)",-1000*VALUE(MID(F116,2,LEN(F116)-3)),VALUE(SUBSTITUTE(F116,",","")))))),IF(RIGHT(F116,1)="T",1000000000000*VALUE(LEFT(F116,LEN(F116)-1)),IF(RIGHT(F116,1)="M",1000000*VALUE(LEFT(F116,LEN(F116)-1)),IF(RIGHT(F116,1)="B",1000000000*VALUE(LEFT(F116,LEN(F116)-1)),IF(RIGHT(F116,1)="%",0.01*VALUE(LEFT(F116,LEN(F116)-1)),IF(RIGHT(F116,1)="k",1000*VALUE(LEFT(F116,LEN(F116)-1)),VALUE(SUBSTITUTE(F116,",",""))))))))),"N/A")</f>
        <v/>
      </c>
      <c r="N116">
        <f>IFERROR(IF(TRIM(G116)="-", "N/A", IF(RIGHT(G116,1)=")",IF(RIGHT(G116,2)="T)",-1000000000000*VALUE(MID(G116,2,LEN(G116)-3)),IF(RIGHT(G116,2)="M)",-1000000*VALUE(MID(G116,2,LEN(G116)-3)),IF(RIGHT(G116,2)="B)",-1000000000*VALUE(MID(G116,2,LEN(G116)-3)),IF(RIGHT(G116,2)="k)",-1000*VALUE(MID(G116,2,LEN(G116)-3)),VALUE(SUBSTITUTE(G116,",","")))))),IF(RIGHT(G116,1)="T",1000000000000*VALUE(LEFT(G116,LEN(G116)-1)),IF(RIGHT(G116,1)="M",1000000*VALUE(LEFT(G116,LEN(G116)-1)),IF(RIGHT(G116,1)="B",1000000000*VALUE(LEFT(G116,LEN(G116)-1)),IF(RIGHT(G116,1)="%",0.01*VALUE(LEFT(G116,LEN(G116)-1)),IF(RIGHT(G116,1)="k",1000*VALUE(LEFT(G116,LEN(G116)-1)),VALUE(SUBSTITUTE(G116,",",""))))))))),"N/A")</f>
        <v/>
      </c>
    </row>
    <row r="117" spans="1:60">
      <c s="1" r="A117" t="n">
        <v>3</v>
      </c>
      <c r="B117" t="s">
        <v>197</v>
      </c>
      <c r="C117" t="s">
        <v>2473</v>
      </c>
      <c r="I117">
        <f>IF(AND(K117&gt; J117, L117&gt; K117, M117&gt; L117, N117&gt; M117), "pos_trend", IF(AND(K117&lt; J117, L117&lt; K117, M117&lt; L117, N117&lt; M117), "neg_trend", "N/A"))</f>
        <v/>
      </c>
      <c r="J117">
        <f>IFERROR(IF(TRIM(C117)="-", "N/A", IF(RIGHT(C117,1)=")",IF(RIGHT(C117,2)="T)",-1000000000000*VALUE(MID(C117,2,LEN(C117)-3)),IF(RIGHT(C117,2)="M)",-1000000*VALUE(MID(C117,2,LEN(C117)-3)),IF(RIGHT(C117,2)="B)",-1000000000*VALUE(MID(C117,2,LEN(C117)-3)),IF(RIGHT(C117,2)="k)",-1000*VALUE(MID(C117,2,LEN(C117)-3)),VALUE(SUBSTITUTE(C117,",","")))))),IF(RIGHT(C117,1)="T",1000000000000*VALUE(LEFT(C117,LEN(C117)-1)),IF(RIGHT(C117,1)="M",1000000*VALUE(LEFT(C117,LEN(C117)-1)),IF(RIGHT(C117,1)="B",1000000000*VALUE(LEFT(C117,LEN(C117)-1)),IF(RIGHT(C117,1)="%",0.01*VALUE(LEFT(C117,LEN(C117)-1)),IF(RIGHT(C117,1)="k",1000*VALUE(LEFT(C117,LEN(C117)-1)),VALUE(SUBSTITUTE(C117,",",""))))))))),"N/A")</f>
        <v/>
      </c>
      <c r="K117">
        <f>IFERROR(IF(TRIM(D117)="-", "N/A", IF(RIGHT(D117,1)=")",IF(RIGHT(D117,2)="T)",-1000000000000*VALUE(MID(D117,2,LEN(D117)-3)),IF(RIGHT(D117,2)="M)",-1000000*VALUE(MID(D117,2,LEN(D117)-3)),IF(RIGHT(D117,2)="B)",-1000000000*VALUE(MID(D117,2,LEN(D117)-3)),IF(RIGHT(D117,2)="k)",-1000*VALUE(MID(D117,2,LEN(D117)-3)),VALUE(SUBSTITUTE(D117,",","")))))),IF(RIGHT(D117,1)="T",1000000000000*VALUE(LEFT(D117,LEN(D117)-1)),IF(RIGHT(D117,1)="M",1000000*VALUE(LEFT(D117,LEN(D117)-1)),IF(RIGHT(D117,1)="B",1000000000*VALUE(LEFT(D117,LEN(D117)-1)),IF(RIGHT(D117,1)="%",0.01*VALUE(LEFT(D117,LEN(D117)-1)),IF(RIGHT(D117,1)="k",1000*VALUE(LEFT(D117,LEN(D117)-1)),VALUE(SUBSTITUTE(D117,",",""))))))))),"N/A")</f>
        <v/>
      </c>
      <c r="L117">
        <f>IFERROR(IF(TRIM(E117)="-", "N/A", IF(RIGHT(E117,1)=")",IF(RIGHT(E117,2)="T)",-1000000000000*VALUE(MID(E117,2,LEN(E117)-3)),IF(RIGHT(E117,2)="M)",-1000000*VALUE(MID(E117,2,LEN(E117)-3)),IF(RIGHT(E117,2)="B)",-1000000000*VALUE(MID(E117,2,LEN(E117)-3)),IF(RIGHT(E117,2)="k)",-1000*VALUE(MID(E117,2,LEN(E117)-3)),VALUE(SUBSTITUTE(E117,",","")))))),IF(RIGHT(E117,1)="T",1000000000000*VALUE(LEFT(E117,LEN(E117)-1)),IF(RIGHT(E117,1)="M",1000000*VALUE(LEFT(E117,LEN(E117)-1)),IF(RIGHT(E117,1)="B",1000000000*VALUE(LEFT(E117,LEN(E117)-1)),IF(RIGHT(E117,1)="%",0.01*VALUE(LEFT(E117,LEN(E117)-1)),IF(RIGHT(E117,1)="k",1000*VALUE(LEFT(E117,LEN(E117)-1)),VALUE(SUBSTITUTE(E117,",",""))))))))),"N/A")</f>
        <v/>
      </c>
      <c r="M117">
        <f>IFERROR(IF(TRIM(F117)="-", "N/A", IF(RIGHT(F117,1)=")",IF(RIGHT(F117,2)="T)",-1000000000000*VALUE(MID(F117,2,LEN(F117)-3)),IF(RIGHT(F117,2)="M)",-1000000*VALUE(MID(F117,2,LEN(F117)-3)),IF(RIGHT(F117,2)="B)",-1000000000*VALUE(MID(F117,2,LEN(F117)-3)),IF(RIGHT(F117,2)="k)",-1000*VALUE(MID(F117,2,LEN(F117)-3)),VALUE(SUBSTITUTE(F117,",","")))))),IF(RIGHT(F117,1)="T",1000000000000*VALUE(LEFT(F117,LEN(F117)-1)),IF(RIGHT(F117,1)="M",1000000*VALUE(LEFT(F117,LEN(F117)-1)),IF(RIGHT(F117,1)="B",1000000000*VALUE(LEFT(F117,LEN(F117)-1)),IF(RIGHT(F117,1)="%",0.01*VALUE(LEFT(F117,LEN(F117)-1)),IF(RIGHT(F117,1)="k",1000*VALUE(LEFT(F117,LEN(F117)-1)),VALUE(SUBSTITUTE(F117,",",""))))))))),"N/A")</f>
        <v/>
      </c>
      <c r="N117">
        <f>IFERROR(IF(TRIM(G117)="-", "N/A", IF(RIGHT(G117,1)=")",IF(RIGHT(G117,2)="T)",-1000000000000*VALUE(MID(G117,2,LEN(G117)-3)),IF(RIGHT(G117,2)="M)",-1000000*VALUE(MID(G117,2,LEN(G117)-3)),IF(RIGHT(G117,2)="B)",-1000000000*VALUE(MID(G117,2,LEN(G117)-3)),IF(RIGHT(G117,2)="k)",-1000*VALUE(MID(G117,2,LEN(G117)-3)),VALUE(SUBSTITUTE(G117,",","")))))),IF(RIGHT(G117,1)="T",1000000000000*VALUE(LEFT(G117,LEN(G117)-1)),IF(RIGHT(G117,1)="M",1000000*VALUE(LEFT(G117,LEN(G117)-1)),IF(RIGHT(G117,1)="B",1000000000*VALUE(LEFT(G117,LEN(G117)-1)),IF(RIGHT(G117,1)="%",0.01*VALUE(LEFT(G117,LEN(G117)-1)),IF(RIGHT(G117,1)="k",1000*VALUE(LEFT(G117,LEN(G117)-1)),VALUE(SUBSTITUTE(G117,",",""))))))))),"N/A")</f>
        <v/>
      </c>
    </row>
    <row r="118" spans="1:60">
      <c s="1" r="A118" t="n">
        <v>4</v>
      </c>
      <c r="B118" t="s">
        <v>199</v>
      </c>
      <c r="C118" t="s"/>
      <c r="I118">
        <f>IF(AND(K118&gt; J118, L118&gt; K118, M118&gt; L118, N118&gt; M118), "pos_trend", IF(AND(K118&lt; J118, L118&lt; K118, M118&lt; L118, N118&lt; M118), "neg_trend", "N/A"))</f>
        <v/>
      </c>
      <c r="J118">
        <f>IFERROR(IF(TRIM(C118)="-", "N/A", IF(RIGHT(C118,1)=")",IF(RIGHT(C118,2)="T)",-1000000000000*VALUE(MID(C118,2,LEN(C118)-3)),IF(RIGHT(C118,2)="M)",-1000000*VALUE(MID(C118,2,LEN(C118)-3)),IF(RIGHT(C118,2)="B)",-1000000000*VALUE(MID(C118,2,LEN(C118)-3)),IF(RIGHT(C118,2)="k)",-1000*VALUE(MID(C118,2,LEN(C118)-3)),VALUE(SUBSTITUTE(C118,",","")))))),IF(RIGHT(C118,1)="T",1000000000000*VALUE(LEFT(C118,LEN(C118)-1)),IF(RIGHT(C118,1)="M",1000000*VALUE(LEFT(C118,LEN(C118)-1)),IF(RIGHT(C118,1)="B",1000000000*VALUE(LEFT(C118,LEN(C118)-1)),IF(RIGHT(C118,1)="%",0.01*VALUE(LEFT(C118,LEN(C118)-1)),IF(RIGHT(C118,1)="k",1000*VALUE(LEFT(C118,LEN(C118)-1)),VALUE(SUBSTITUTE(C118,",",""))))))))),"N/A")</f>
        <v/>
      </c>
      <c r="K118">
        <f>IFERROR(IF(TRIM(D118)="-", "N/A", IF(RIGHT(D118,1)=")",IF(RIGHT(D118,2)="T)",-1000000000000*VALUE(MID(D118,2,LEN(D118)-3)),IF(RIGHT(D118,2)="M)",-1000000*VALUE(MID(D118,2,LEN(D118)-3)),IF(RIGHT(D118,2)="B)",-1000000000*VALUE(MID(D118,2,LEN(D118)-3)),IF(RIGHT(D118,2)="k)",-1000*VALUE(MID(D118,2,LEN(D118)-3)),VALUE(SUBSTITUTE(D118,",","")))))),IF(RIGHT(D118,1)="T",1000000000000*VALUE(LEFT(D118,LEN(D118)-1)),IF(RIGHT(D118,1)="M",1000000*VALUE(LEFT(D118,LEN(D118)-1)),IF(RIGHT(D118,1)="B",1000000000*VALUE(LEFT(D118,LEN(D118)-1)),IF(RIGHT(D118,1)="%",0.01*VALUE(LEFT(D118,LEN(D118)-1)),IF(RIGHT(D118,1)="k",1000*VALUE(LEFT(D118,LEN(D118)-1)),VALUE(SUBSTITUTE(D118,",",""))))))))),"N/A")</f>
        <v/>
      </c>
      <c r="L118">
        <f>IFERROR(IF(TRIM(E118)="-", "N/A", IF(RIGHT(E118,1)=")",IF(RIGHT(E118,2)="T)",-1000000000000*VALUE(MID(E118,2,LEN(E118)-3)),IF(RIGHT(E118,2)="M)",-1000000*VALUE(MID(E118,2,LEN(E118)-3)),IF(RIGHT(E118,2)="B)",-1000000000*VALUE(MID(E118,2,LEN(E118)-3)),IF(RIGHT(E118,2)="k)",-1000*VALUE(MID(E118,2,LEN(E118)-3)),VALUE(SUBSTITUTE(E118,",","")))))),IF(RIGHT(E118,1)="T",1000000000000*VALUE(LEFT(E118,LEN(E118)-1)),IF(RIGHT(E118,1)="M",1000000*VALUE(LEFT(E118,LEN(E118)-1)),IF(RIGHT(E118,1)="B",1000000000*VALUE(LEFT(E118,LEN(E118)-1)),IF(RIGHT(E118,1)="%",0.01*VALUE(LEFT(E118,LEN(E118)-1)),IF(RIGHT(E118,1)="k",1000*VALUE(LEFT(E118,LEN(E118)-1)),VALUE(SUBSTITUTE(E118,",",""))))))))),"N/A")</f>
        <v/>
      </c>
      <c r="M118">
        <f>IFERROR(IF(TRIM(F118)="-", "N/A", IF(RIGHT(F118,1)=")",IF(RIGHT(F118,2)="T)",-1000000000000*VALUE(MID(F118,2,LEN(F118)-3)),IF(RIGHT(F118,2)="M)",-1000000*VALUE(MID(F118,2,LEN(F118)-3)),IF(RIGHT(F118,2)="B)",-1000000000*VALUE(MID(F118,2,LEN(F118)-3)),IF(RIGHT(F118,2)="k)",-1000*VALUE(MID(F118,2,LEN(F118)-3)),VALUE(SUBSTITUTE(F118,",","")))))),IF(RIGHT(F118,1)="T",1000000000000*VALUE(LEFT(F118,LEN(F118)-1)),IF(RIGHT(F118,1)="M",1000000*VALUE(LEFT(F118,LEN(F118)-1)),IF(RIGHT(F118,1)="B",1000000000*VALUE(LEFT(F118,LEN(F118)-1)),IF(RIGHT(F118,1)="%",0.01*VALUE(LEFT(F118,LEN(F118)-1)),IF(RIGHT(F118,1)="k",1000*VALUE(LEFT(F118,LEN(F118)-1)),VALUE(SUBSTITUTE(F118,",",""))))))))),"N/A")</f>
        <v/>
      </c>
      <c r="N118">
        <f>IFERROR(IF(TRIM(G118)="-", "N/A", IF(RIGHT(G118,1)=")",IF(RIGHT(G118,2)="T)",-1000000000000*VALUE(MID(G118,2,LEN(G118)-3)),IF(RIGHT(G118,2)="M)",-1000000*VALUE(MID(G118,2,LEN(G118)-3)),IF(RIGHT(G118,2)="B)",-1000000000*VALUE(MID(G118,2,LEN(G118)-3)),IF(RIGHT(G118,2)="k)",-1000*VALUE(MID(G118,2,LEN(G118)-3)),VALUE(SUBSTITUTE(G118,",","")))))),IF(RIGHT(G118,1)="T",1000000000000*VALUE(LEFT(G118,LEN(G118)-1)),IF(RIGHT(G118,1)="M",1000000*VALUE(LEFT(G118,LEN(G118)-1)),IF(RIGHT(G118,1)="B",1000000000*VALUE(LEFT(G118,LEN(G118)-1)),IF(RIGHT(G118,1)="%",0.01*VALUE(LEFT(G118,LEN(G118)-1)),IF(RIGHT(G118,1)="k",1000*VALUE(LEFT(G118,LEN(G118)-1)),VALUE(SUBSTITUTE(G118,",",""))))))))),"N/A")</f>
        <v/>
      </c>
    </row>
    <row r="119" spans="1:60">
      <c s="1" r="A119" t="n">
        <v>5</v>
      </c>
      <c r="B119" t="s">
        <v>201</v>
      </c>
      <c r="C119" t="s"/>
      <c r="I119">
        <f>IF(AND(K119&gt; J119, L119&gt; K119, M119&gt; L119, N119&gt; M119), "pos_trend", IF(AND(K119&lt; J119, L119&lt; K119, M119&lt; L119, N119&lt; M119), "neg_trend", "N/A"))</f>
        <v/>
      </c>
      <c r="J119">
        <f>IFERROR(IF(TRIM(C119)="-", "N/A", IF(RIGHT(C119,1)=")",IF(RIGHT(C119,2)="T)",-1000000000000*VALUE(MID(C119,2,LEN(C119)-3)),IF(RIGHT(C119,2)="M)",-1000000*VALUE(MID(C119,2,LEN(C119)-3)),IF(RIGHT(C119,2)="B)",-1000000000*VALUE(MID(C119,2,LEN(C119)-3)),IF(RIGHT(C119,2)="k)",-1000*VALUE(MID(C119,2,LEN(C119)-3)),VALUE(SUBSTITUTE(C119,",","")))))),IF(RIGHT(C119,1)="T",1000000000000*VALUE(LEFT(C119,LEN(C119)-1)),IF(RIGHT(C119,1)="M",1000000*VALUE(LEFT(C119,LEN(C119)-1)),IF(RIGHT(C119,1)="B",1000000000*VALUE(LEFT(C119,LEN(C119)-1)),IF(RIGHT(C119,1)="%",0.01*VALUE(LEFT(C119,LEN(C119)-1)),IF(RIGHT(C119,1)="k",1000*VALUE(LEFT(C119,LEN(C119)-1)),VALUE(SUBSTITUTE(C119,",",""))))))))),"N/A")</f>
        <v/>
      </c>
      <c r="K119">
        <f>IFERROR(IF(TRIM(D119)="-", "N/A", IF(RIGHT(D119,1)=")",IF(RIGHT(D119,2)="T)",-1000000000000*VALUE(MID(D119,2,LEN(D119)-3)),IF(RIGHT(D119,2)="M)",-1000000*VALUE(MID(D119,2,LEN(D119)-3)),IF(RIGHT(D119,2)="B)",-1000000000*VALUE(MID(D119,2,LEN(D119)-3)),IF(RIGHT(D119,2)="k)",-1000*VALUE(MID(D119,2,LEN(D119)-3)),VALUE(SUBSTITUTE(D119,",","")))))),IF(RIGHT(D119,1)="T",1000000000000*VALUE(LEFT(D119,LEN(D119)-1)),IF(RIGHT(D119,1)="M",1000000*VALUE(LEFT(D119,LEN(D119)-1)),IF(RIGHT(D119,1)="B",1000000000*VALUE(LEFT(D119,LEN(D119)-1)),IF(RIGHT(D119,1)="%",0.01*VALUE(LEFT(D119,LEN(D119)-1)),IF(RIGHT(D119,1)="k",1000*VALUE(LEFT(D119,LEN(D119)-1)),VALUE(SUBSTITUTE(D119,",",""))))))))),"N/A")</f>
        <v/>
      </c>
      <c r="L119">
        <f>IFERROR(IF(TRIM(E119)="-", "N/A", IF(RIGHT(E119,1)=")",IF(RIGHT(E119,2)="T)",-1000000000000*VALUE(MID(E119,2,LEN(E119)-3)),IF(RIGHT(E119,2)="M)",-1000000*VALUE(MID(E119,2,LEN(E119)-3)),IF(RIGHT(E119,2)="B)",-1000000000*VALUE(MID(E119,2,LEN(E119)-3)),IF(RIGHT(E119,2)="k)",-1000*VALUE(MID(E119,2,LEN(E119)-3)),VALUE(SUBSTITUTE(E119,",","")))))),IF(RIGHT(E119,1)="T",1000000000000*VALUE(LEFT(E119,LEN(E119)-1)),IF(RIGHT(E119,1)="M",1000000*VALUE(LEFT(E119,LEN(E119)-1)),IF(RIGHT(E119,1)="B",1000000000*VALUE(LEFT(E119,LEN(E119)-1)),IF(RIGHT(E119,1)="%",0.01*VALUE(LEFT(E119,LEN(E119)-1)),IF(RIGHT(E119,1)="k",1000*VALUE(LEFT(E119,LEN(E119)-1)),VALUE(SUBSTITUTE(E119,",",""))))))))),"N/A")</f>
        <v/>
      </c>
      <c r="M119">
        <f>IFERROR(IF(TRIM(F119)="-", "N/A", IF(RIGHT(F119,1)=")",IF(RIGHT(F119,2)="T)",-1000000000000*VALUE(MID(F119,2,LEN(F119)-3)),IF(RIGHT(F119,2)="M)",-1000000*VALUE(MID(F119,2,LEN(F119)-3)),IF(RIGHT(F119,2)="B)",-1000000000*VALUE(MID(F119,2,LEN(F119)-3)),IF(RIGHT(F119,2)="k)",-1000*VALUE(MID(F119,2,LEN(F119)-3)),VALUE(SUBSTITUTE(F119,",","")))))),IF(RIGHT(F119,1)="T",1000000000000*VALUE(LEFT(F119,LEN(F119)-1)),IF(RIGHT(F119,1)="M",1000000*VALUE(LEFT(F119,LEN(F119)-1)),IF(RIGHT(F119,1)="B",1000000000*VALUE(LEFT(F119,LEN(F119)-1)),IF(RIGHT(F119,1)="%",0.01*VALUE(LEFT(F119,LEN(F119)-1)),IF(RIGHT(F119,1)="k",1000*VALUE(LEFT(F119,LEN(F119)-1)),VALUE(SUBSTITUTE(F119,",",""))))))))),"N/A")</f>
        <v/>
      </c>
      <c r="N119">
        <f>IFERROR(IF(TRIM(G119)="-", "N/A", IF(RIGHT(G119,1)=")",IF(RIGHT(G119,2)="T)",-1000000000000*VALUE(MID(G119,2,LEN(G119)-3)),IF(RIGHT(G119,2)="M)",-1000000*VALUE(MID(G119,2,LEN(G119)-3)),IF(RIGHT(G119,2)="B)",-1000000000*VALUE(MID(G119,2,LEN(G119)-3)),IF(RIGHT(G119,2)="k)",-1000*VALUE(MID(G119,2,LEN(G119)-3)),VALUE(SUBSTITUTE(G119,",","")))))),IF(RIGHT(G119,1)="T",1000000000000*VALUE(LEFT(G119,LEN(G119)-1)),IF(RIGHT(G119,1)="M",1000000*VALUE(LEFT(G119,LEN(G119)-1)),IF(RIGHT(G119,1)="B",1000000000*VALUE(LEFT(G119,LEN(G119)-1)),IF(RIGHT(G119,1)="%",0.01*VALUE(LEFT(G119,LEN(G119)-1)),IF(RIGHT(G119,1)="k",1000*VALUE(LEFT(G119,LEN(G119)-1)),VALUE(SUBSTITUTE(G119,",",""))))))))),"N/A")</f>
        <v/>
      </c>
    </row>
    <row r="120" spans="1:60">
      <c s="1" r="A120" t="n">
        <v>6</v>
      </c>
      <c r="B120" t="s">
        <v>203</v>
      </c>
      <c r="C120" t="s"/>
      <c r="I120">
        <f>IF(AND(K120&gt; J120, L120&gt; K120, M120&gt; L120, N120&gt; M120), "pos_trend", IF(AND(K120&lt; J120, L120&lt; K120, M120&lt; L120, N120&lt; M120), "neg_trend", "N/A"))</f>
        <v/>
      </c>
      <c r="J120">
        <f>IFERROR(IF(TRIM(C120)="-", "N/A", IF(RIGHT(C120,1)=")",IF(RIGHT(C120,2)="T)",-1000000000000*VALUE(MID(C120,2,LEN(C120)-3)),IF(RIGHT(C120,2)="M)",-1000000*VALUE(MID(C120,2,LEN(C120)-3)),IF(RIGHT(C120,2)="B)",-1000000000*VALUE(MID(C120,2,LEN(C120)-3)),IF(RIGHT(C120,2)="k)",-1000*VALUE(MID(C120,2,LEN(C120)-3)),VALUE(SUBSTITUTE(C120,",","")))))),IF(RIGHT(C120,1)="T",1000000000000*VALUE(LEFT(C120,LEN(C120)-1)),IF(RIGHT(C120,1)="M",1000000*VALUE(LEFT(C120,LEN(C120)-1)),IF(RIGHT(C120,1)="B",1000000000*VALUE(LEFT(C120,LEN(C120)-1)),IF(RIGHT(C120,1)="%",0.01*VALUE(LEFT(C120,LEN(C120)-1)),IF(RIGHT(C120,1)="k",1000*VALUE(LEFT(C120,LEN(C120)-1)),VALUE(SUBSTITUTE(C120,",",""))))))))),"N/A")</f>
        <v/>
      </c>
      <c r="K120">
        <f>IFERROR(IF(TRIM(D120)="-", "N/A", IF(RIGHT(D120,1)=")",IF(RIGHT(D120,2)="T)",-1000000000000*VALUE(MID(D120,2,LEN(D120)-3)),IF(RIGHT(D120,2)="M)",-1000000*VALUE(MID(D120,2,LEN(D120)-3)),IF(RIGHT(D120,2)="B)",-1000000000*VALUE(MID(D120,2,LEN(D120)-3)),IF(RIGHT(D120,2)="k)",-1000*VALUE(MID(D120,2,LEN(D120)-3)),VALUE(SUBSTITUTE(D120,",","")))))),IF(RIGHT(D120,1)="T",1000000000000*VALUE(LEFT(D120,LEN(D120)-1)),IF(RIGHT(D120,1)="M",1000000*VALUE(LEFT(D120,LEN(D120)-1)),IF(RIGHT(D120,1)="B",1000000000*VALUE(LEFT(D120,LEN(D120)-1)),IF(RIGHT(D120,1)="%",0.01*VALUE(LEFT(D120,LEN(D120)-1)),IF(RIGHT(D120,1)="k",1000*VALUE(LEFT(D120,LEN(D120)-1)),VALUE(SUBSTITUTE(D120,",",""))))))))),"N/A")</f>
        <v/>
      </c>
      <c r="L120">
        <f>IFERROR(IF(TRIM(E120)="-", "N/A", IF(RIGHT(E120,1)=")",IF(RIGHT(E120,2)="T)",-1000000000000*VALUE(MID(E120,2,LEN(E120)-3)),IF(RIGHT(E120,2)="M)",-1000000*VALUE(MID(E120,2,LEN(E120)-3)),IF(RIGHT(E120,2)="B)",-1000000000*VALUE(MID(E120,2,LEN(E120)-3)),IF(RIGHT(E120,2)="k)",-1000*VALUE(MID(E120,2,LEN(E120)-3)),VALUE(SUBSTITUTE(E120,",","")))))),IF(RIGHT(E120,1)="T",1000000000000*VALUE(LEFT(E120,LEN(E120)-1)),IF(RIGHT(E120,1)="M",1000000*VALUE(LEFT(E120,LEN(E120)-1)),IF(RIGHT(E120,1)="B",1000000000*VALUE(LEFT(E120,LEN(E120)-1)),IF(RIGHT(E120,1)="%",0.01*VALUE(LEFT(E120,LEN(E120)-1)),IF(RIGHT(E120,1)="k",1000*VALUE(LEFT(E120,LEN(E120)-1)),VALUE(SUBSTITUTE(E120,",",""))))))))),"N/A")</f>
        <v/>
      </c>
      <c r="M120">
        <f>IFERROR(IF(TRIM(F120)="-", "N/A", IF(RIGHT(F120,1)=")",IF(RIGHT(F120,2)="T)",-1000000000000*VALUE(MID(F120,2,LEN(F120)-3)),IF(RIGHT(F120,2)="M)",-1000000*VALUE(MID(F120,2,LEN(F120)-3)),IF(RIGHT(F120,2)="B)",-1000000000*VALUE(MID(F120,2,LEN(F120)-3)),IF(RIGHT(F120,2)="k)",-1000*VALUE(MID(F120,2,LEN(F120)-3)),VALUE(SUBSTITUTE(F120,",","")))))),IF(RIGHT(F120,1)="T",1000000000000*VALUE(LEFT(F120,LEN(F120)-1)),IF(RIGHT(F120,1)="M",1000000*VALUE(LEFT(F120,LEN(F120)-1)),IF(RIGHT(F120,1)="B",1000000000*VALUE(LEFT(F120,LEN(F120)-1)),IF(RIGHT(F120,1)="%",0.01*VALUE(LEFT(F120,LEN(F120)-1)),IF(RIGHT(F120,1)="k",1000*VALUE(LEFT(F120,LEN(F120)-1)),VALUE(SUBSTITUTE(F120,",",""))))))))),"N/A")</f>
        <v/>
      </c>
      <c r="N120">
        <f>IFERROR(IF(TRIM(G120)="-", "N/A", IF(RIGHT(G120,1)=")",IF(RIGHT(G120,2)="T)",-1000000000000*VALUE(MID(G120,2,LEN(G120)-3)),IF(RIGHT(G120,2)="M)",-1000000*VALUE(MID(G120,2,LEN(G120)-3)),IF(RIGHT(G120,2)="B)",-1000000000*VALUE(MID(G120,2,LEN(G120)-3)),IF(RIGHT(G120,2)="k)",-1000*VALUE(MID(G120,2,LEN(G120)-3)),VALUE(SUBSTITUTE(G120,",","")))))),IF(RIGHT(G120,1)="T",1000000000000*VALUE(LEFT(G120,LEN(G120)-1)),IF(RIGHT(G120,1)="M",1000000*VALUE(LEFT(G120,LEN(G120)-1)),IF(RIGHT(G120,1)="B",1000000000*VALUE(LEFT(G120,LEN(G120)-1)),IF(RIGHT(G120,1)="%",0.01*VALUE(LEFT(G120,LEN(G120)-1)),IF(RIGHT(G120,1)="k",1000*VALUE(LEFT(G120,LEN(G120)-1)),VALUE(SUBSTITUTE(G120,",",""))))))))),"N/A")</f>
        <v/>
      </c>
    </row>
    <row r="121" spans="1:60">
      <c s="1" r="A121" t="n">
        <v>7</v>
      </c>
      <c r="B121" t="s">
        <v>205</v>
      </c>
      <c r="C121" t="s"/>
      <c r="I121">
        <f>IF(AND(K121&gt; J121, L121&gt; K121, M121&gt; L121, N121&gt; M121), "pos_trend", IF(AND(K121&lt; J121, L121&lt; K121, M121&lt; L121, N121&lt; M121), "neg_trend", "N/A"))</f>
        <v/>
      </c>
      <c r="J121">
        <f>IFERROR(IF(TRIM(C121)="-", "N/A", IF(RIGHT(C121,1)=")",IF(RIGHT(C121,2)="T)",-1000000000000*VALUE(MID(C121,2,LEN(C121)-3)),IF(RIGHT(C121,2)="M)",-1000000*VALUE(MID(C121,2,LEN(C121)-3)),IF(RIGHT(C121,2)="B)",-1000000000*VALUE(MID(C121,2,LEN(C121)-3)),IF(RIGHT(C121,2)="k)",-1000*VALUE(MID(C121,2,LEN(C121)-3)),VALUE(SUBSTITUTE(C121,",","")))))),IF(RIGHT(C121,1)="T",1000000000000*VALUE(LEFT(C121,LEN(C121)-1)),IF(RIGHT(C121,1)="M",1000000*VALUE(LEFT(C121,LEN(C121)-1)),IF(RIGHT(C121,1)="B",1000000000*VALUE(LEFT(C121,LEN(C121)-1)),IF(RIGHT(C121,1)="%",0.01*VALUE(LEFT(C121,LEN(C121)-1)),IF(RIGHT(C121,1)="k",1000*VALUE(LEFT(C121,LEN(C121)-1)),VALUE(SUBSTITUTE(C121,",",""))))))))),"N/A")</f>
        <v/>
      </c>
      <c r="K121">
        <f>IFERROR(IF(TRIM(D121)="-", "N/A", IF(RIGHT(D121,1)=")",IF(RIGHT(D121,2)="T)",-1000000000000*VALUE(MID(D121,2,LEN(D121)-3)),IF(RIGHT(D121,2)="M)",-1000000*VALUE(MID(D121,2,LEN(D121)-3)),IF(RIGHT(D121,2)="B)",-1000000000*VALUE(MID(D121,2,LEN(D121)-3)),IF(RIGHT(D121,2)="k)",-1000*VALUE(MID(D121,2,LEN(D121)-3)),VALUE(SUBSTITUTE(D121,",","")))))),IF(RIGHT(D121,1)="T",1000000000000*VALUE(LEFT(D121,LEN(D121)-1)),IF(RIGHT(D121,1)="M",1000000*VALUE(LEFT(D121,LEN(D121)-1)),IF(RIGHT(D121,1)="B",1000000000*VALUE(LEFT(D121,LEN(D121)-1)),IF(RIGHT(D121,1)="%",0.01*VALUE(LEFT(D121,LEN(D121)-1)),IF(RIGHT(D121,1)="k",1000*VALUE(LEFT(D121,LEN(D121)-1)),VALUE(SUBSTITUTE(D121,",",""))))))))),"N/A")</f>
        <v/>
      </c>
      <c r="L121">
        <f>IFERROR(IF(TRIM(E121)="-", "N/A", IF(RIGHT(E121,1)=")",IF(RIGHT(E121,2)="T)",-1000000000000*VALUE(MID(E121,2,LEN(E121)-3)),IF(RIGHT(E121,2)="M)",-1000000*VALUE(MID(E121,2,LEN(E121)-3)),IF(RIGHT(E121,2)="B)",-1000000000*VALUE(MID(E121,2,LEN(E121)-3)),IF(RIGHT(E121,2)="k)",-1000*VALUE(MID(E121,2,LEN(E121)-3)),VALUE(SUBSTITUTE(E121,",","")))))),IF(RIGHT(E121,1)="T",1000000000000*VALUE(LEFT(E121,LEN(E121)-1)),IF(RIGHT(E121,1)="M",1000000*VALUE(LEFT(E121,LEN(E121)-1)),IF(RIGHT(E121,1)="B",1000000000*VALUE(LEFT(E121,LEN(E121)-1)),IF(RIGHT(E121,1)="%",0.01*VALUE(LEFT(E121,LEN(E121)-1)),IF(RIGHT(E121,1)="k",1000*VALUE(LEFT(E121,LEN(E121)-1)),VALUE(SUBSTITUTE(E121,",",""))))))))),"N/A")</f>
        <v/>
      </c>
      <c r="M121">
        <f>IFERROR(IF(TRIM(F121)="-", "N/A", IF(RIGHT(F121,1)=")",IF(RIGHT(F121,2)="T)",-1000000000000*VALUE(MID(F121,2,LEN(F121)-3)),IF(RIGHT(F121,2)="M)",-1000000*VALUE(MID(F121,2,LEN(F121)-3)),IF(RIGHT(F121,2)="B)",-1000000000*VALUE(MID(F121,2,LEN(F121)-3)),IF(RIGHT(F121,2)="k)",-1000*VALUE(MID(F121,2,LEN(F121)-3)),VALUE(SUBSTITUTE(F121,",","")))))),IF(RIGHT(F121,1)="T",1000000000000*VALUE(LEFT(F121,LEN(F121)-1)),IF(RIGHT(F121,1)="M",1000000*VALUE(LEFT(F121,LEN(F121)-1)),IF(RIGHT(F121,1)="B",1000000000*VALUE(LEFT(F121,LEN(F121)-1)),IF(RIGHT(F121,1)="%",0.01*VALUE(LEFT(F121,LEN(F121)-1)),IF(RIGHT(F121,1)="k",1000*VALUE(LEFT(F121,LEN(F121)-1)),VALUE(SUBSTITUTE(F121,",",""))))))))),"N/A")</f>
        <v/>
      </c>
      <c r="N121">
        <f>IFERROR(IF(TRIM(G121)="-", "N/A", IF(RIGHT(G121,1)=")",IF(RIGHT(G121,2)="T)",-1000000000000*VALUE(MID(G121,2,LEN(G121)-3)),IF(RIGHT(G121,2)="M)",-1000000*VALUE(MID(G121,2,LEN(G121)-3)),IF(RIGHT(G121,2)="B)",-1000000000*VALUE(MID(G121,2,LEN(G121)-3)),IF(RIGHT(G121,2)="k)",-1000*VALUE(MID(G121,2,LEN(G121)-3)),VALUE(SUBSTITUTE(G121,",","")))))),IF(RIGHT(G121,1)="T",1000000000000*VALUE(LEFT(G121,LEN(G121)-1)),IF(RIGHT(G121,1)="M",1000000*VALUE(LEFT(G121,LEN(G121)-1)),IF(RIGHT(G121,1)="B",1000000000*VALUE(LEFT(G121,LEN(G121)-1)),IF(RIGHT(G121,1)="%",0.01*VALUE(LEFT(G121,LEN(G121)-1)),IF(RIGHT(G121,1)="k",1000*VALUE(LEFT(G121,LEN(G121)-1)),VALUE(SUBSTITUTE(G121,",",""))))))))),"N/A")</f>
        <v/>
      </c>
    </row>
    <row r="122" spans="1:60">
      <c s="1" r="A122" t="n">
        <v>8</v>
      </c>
      <c r="B122" t="s">
        <v>207</v>
      </c>
      <c r="C122" t="s"/>
      <c r="I122">
        <f>IF(AND(K122&gt; J122, L122&gt; K122, M122&gt; L122, N122&gt; M122), "pos_trend", IF(AND(K122&lt; J122, L122&lt; K122, M122&lt; L122, N122&lt; M122), "neg_trend", "N/A"))</f>
        <v/>
      </c>
      <c r="J122">
        <f>IFERROR(IF(TRIM(C122)="-", "N/A", IF(RIGHT(C122,1)=")",IF(RIGHT(C122,2)="T)",-1000000000000*VALUE(MID(C122,2,LEN(C122)-3)),IF(RIGHT(C122,2)="M)",-1000000*VALUE(MID(C122,2,LEN(C122)-3)),IF(RIGHT(C122,2)="B)",-1000000000*VALUE(MID(C122,2,LEN(C122)-3)),IF(RIGHT(C122,2)="k)",-1000*VALUE(MID(C122,2,LEN(C122)-3)),VALUE(SUBSTITUTE(C122,",","")))))),IF(RIGHT(C122,1)="T",1000000000000*VALUE(LEFT(C122,LEN(C122)-1)),IF(RIGHT(C122,1)="M",1000000*VALUE(LEFT(C122,LEN(C122)-1)),IF(RIGHT(C122,1)="B",1000000000*VALUE(LEFT(C122,LEN(C122)-1)),IF(RIGHT(C122,1)="%",0.01*VALUE(LEFT(C122,LEN(C122)-1)),IF(RIGHT(C122,1)="k",1000*VALUE(LEFT(C122,LEN(C122)-1)),VALUE(SUBSTITUTE(C122,",",""))))))))),"N/A")</f>
        <v/>
      </c>
      <c r="K122">
        <f>IFERROR(IF(TRIM(D122)="-", "N/A", IF(RIGHT(D122,1)=")",IF(RIGHT(D122,2)="T)",-1000000000000*VALUE(MID(D122,2,LEN(D122)-3)),IF(RIGHT(D122,2)="M)",-1000000*VALUE(MID(D122,2,LEN(D122)-3)),IF(RIGHT(D122,2)="B)",-1000000000*VALUE(MID(D122,2,LEN(D122)-3)),IF(RIGHT(D122,2)="k)",-1000*VALUE(MID(D122,2,LEN(D122)-3)),VALUE(SUBSTITUTE(D122,",","")))))),IF(RIGHT(D122,1)="T",1000000000000*VALUE(LEFT(D122,LEN(D122)-1)),IF(RIGHT(D122,1)="M",1000000*VALUE(LEFT(D122,LEN(D122)-1)),IF(RIGHT(D122,1)="B",1000000000*VALUE(LEFT(D122,LEN(D122)-1)),IF(RIGHT(D122,1)="%",0.01*VALUE(LEFT(D122,LEN(D122)-1)),IF(RIGHT(D122,1)="k",1000*VALUE(LEFT(D122,LEN(D122)-1)),VALUE(SUBSTITUTE(D122,",",""))))))))),"N/A")</f>
        <v/>
      </c>
      <c r="L122">
        <f>IFERROR(IF(TRIM(E122)="-", "N/A", IF(RIGHT(E122,1)=")",IF(RIGHT(E122,2)="T)",-1000000000000*VALUE(MID(E122,2,LEN(E122)-3)),IF(RIGHT(E122,2)="M)",-1000000*VALUE(MID(E122,2,LEN(E122)-3)),IF(RIGHT(E122,2)="B)",-1000000000*VALUE(MID(E122,2,LEN(E122)-3)),IF(RIGHT(E122,2)="k)",-1000*VALUE(MID(E122,2,LEN(E122)-3)),VALUE(SUBSTITUTE(E122,",","")))))),IF(RIGHT(E122,1)="T",1000000000000*VALUE(LEFT(E122,LEN(E122)-1)),IF(RIGHT(E122,1)="M",1000000*VALUE(LEFT(E122,LEN(E122)-1)),IF(RIGHT(E122,1)="B",1000000000*VALUE(LEFT(E122,LEN(E122)-1)),IF(RIGHT(E122,1)="%",0.01*VALUE(LEFT(E122,LEN(E122)-1)),IF(RIGHT(E122,1)="k",1000*VALUE(LEFT(E122,LEN(E122)-1)),VALUE(SUBSTITUTE(E122,",",""))))))))),"N/A")</f>
        <v/>
      </c>
      <c r="M122">
        <f>IFERROR(IF(TRIM(F122)="-", "N/A", IF(RIGHT(F122,1)=")",IF(RIGHT(F122,2)="T)",-1000000000000*VALUE(MID(F122,2,LEN(F122)-3)),IF(RIGHT(F122,2)="M)",-1000000*VALUE(MID(F122,2,LEN(F122)-3)),IF(RIGHT(F122,2)="B)",-1000000000*VALUE(MID(F122,2,LEN(F122)-3)),IF(RIGHT(F122,2)="k)",-1000*VALUE(MID(F122,2,LEN(F122)-3)),VALUE(SUBSTITUTE(F122,",","")))))),IF(RIGHT(F122,1)="T",1000000000000*VALUE(LEFT(F122,LEN(F122)-1)),IF(RIGHT(F122,1)="M",1000000*VALUE(LEFT(F122,LEN(F122)-1)),IF(RIGHT(F122,1)="B",1000000000*VALUE(LEFT(F122,LEN(F122)-1)),IF(RIGHT(F122,1)="%",0.01*VALUE(LEFT(F122,LEN(F122)-1)),IF(RIGHT(F122,1)="k",1000*VALUE(LEFT(F122,LEN(F122)-1)),VALUE(SUBSTITUTE(F122,",",""))))))))),"N/A")</f>
        <v/>
      </c>
      <c r="N122">
        <f>IFERROR(IF(TRIM(G122)="-", "N/A", IF(RIGHT(G122,1)=")",IF(RIGHT(G122,2)="T)",-1000000000000*VALUE(MID(G122,2,LEN(G122)-3)),IF(RIGHT(G122,2)="M)",-1000000*VALUE(MID(G122,2,LEN(G122)-3)),IF(RIGHT(G122,2)="B)",-1000000000*VALUE(MID(G122,2,LEN(G122)-3)),IF(RIGHT(G122,2)="k)",-1000*VALUE(MID(G122,2,LEN(G122)-3)),VALUE(SUBSTITUTE(G122,",","")))))),IF(RIGHT(G122,1)="T",1000000000000*VALUE(LEFT(G122,LEN(G122)-1)),IF(RIGHT(G122,1)="M",1000000*VALUE(LEFT(G122,LEN(G122)-1)),IF(RIGHT(G122,1)="B",1000000000*VALUE(LEFT(G122,LEN(G122)-1)),IF(RIGHT(G122,1)="%",0.01*VALUE(LEFT(G122,LEN(G122)-1)),IF(RIGHT(G122,1)="k",1000*VALUE(LEFT(G122,LEN(G122)-1)),VALUE(SUBSTITUTE(G122,",",""))))))))),"N/A")</f>
        <v/>
      </c>
    </row>
    <row r="123" spans="1:60">
      <c s="1" r="A123" t="n">
        <v>9</v>
      </c>
      <c r="B123" t="s">
        <v>209</v>
      </c>
      <c r="C123" t="s"/>
      <c r="I123">
        <f>IF(AND(K123&gt; J123, L123&gt; K123, M123&gt; L123, N123&gt; M123), "pos_trend", IF(AND(K123&lt; J123, L123&lt; K123, M123&lt; L123, N123&lt; M123), "neg_trend", "N/A"))</f>
        <v/>
      </c>
      <c r="J123">
        <f>IFERROR(IF(TRIM(C123)="-", "N/A", IF(RIGHT(C123,1)=")",IF(RIGHT(C123,2)="T)",-1000000000000*VALUE(MID(C123,2,LEN(C123)-3)),IF(RIGHT(C123,2)="M)",-1000000*VALUE(MID(C123,2,LEN(C123)-3)),IF(RIGHT(C123,2)="B)",-1000000000*VALUE(MID(C123,2,LEN(C123)-3)),IF(RIGHT(C123,2)="k)",-1000*VALUE(MID(C123,2,LEN(C123)-3)),VALUE(SUBSTITUTE(C123,",","")))))),IF(RIGHT(C123,1)="T",1000000000000*VALUE(LEFT(C123,LEN(C123)-1)),IF(RIGHT(C123,1)="M",1000000*VALUE(LEFT(C123,LEN(C123)-1)),IF(RIGHT(C123,1)="B",1000000000*VALUE(LEFT(C123,LEN(C123)-1)),IF(RIGHT(C123,1)="%",0.01*VALUE(LEFT(C123,LEN(C123)-1)),IF(RIGHT(C123,1)="k",1000*VALUE(LEFT(C123,LEN(C123)-1)),VALUE(SUBSTITUTE(C123,",",""))))))))),"N/A")</f>
        <v/>
      </c>
      <c r="K123">
        <f>IFERROR(IF(TRIM(D123)="-", "N/A", IF(RIGHT(D123,1)=")",IF(RIGHT(D123,2)="T)",-1000000000000*VALUE(MID(D123,2,LEN(D123)-3)),IF(RIGHT(D123,2)="M)",-1000000*VALUE(MID(D123,2,LEN(D123)-3)),IF(RIGHT(D123,2)="B)",-1000000000*VALUE(MID(D123,2,LEN(D123)-3)),IF(RIGHT(D123,2)="k)",-1000*VALUE(MID(D123,2,LEN(D123)-3)),VALUE(SUBSTITUTE(D123,",","")))))),IF(RIGHT(D123,1)="T",1000000000000*VALUE(LEFT(D123,LEN(D123)-1)),IF(RIGHT(D123,1)="M",1000000*VALUE(LEFT(D123,LEN(D123)-1)),IF(RIGHT(D123,1)="B",1000000000*VALUE(LEFT(D123,LEN(D123)-1)),IF(RIGHT(D123,1)="%",0.01*VALUE(LEFT(D123,LEN(D123)-1)),IF(RIGHT(D123,1)="k",1000*VALUE(LEFT(D123,LEN(D123)-1)),VALUE(SUBSTITUTE(D123,",",""))))))))),"N/A")</f>
        <v/>
      </c>
      <c r="L123">
        <f>IFERROR(IF(TRIM(E123)="-", "N/A", IF(RIGHT(E123,1)=")",IF(RIGHT(E123,2)="T)",-1000000000000*VALUE(MID(E123,2,LEN(E123)-3)),IF(RIGHT(E123,2)="M)",-1000000*VALUE(MID(E123,2,LEN(E123)-3)),IF(RIGHT(E123,2)="B)",-1000000000*VALUE(MID(E123,2,LEN(E123)-3)),IF(RIGHT(E123,2)="k)",-1000*VALUE(MID(E123,2,LEN(E123)-3)),VALUE(SUBSTITUTE(E123,",","")))))),IF(RIGHT(E123,1)="T",1000000000000*VALUE(LEFT(E123,LEN(E123)-1)),IF(RIGHT(E123,1)="M",1000000*VALUE(LEFT(E123,LEN(E123)-1)),IF(RIGHT(E123,1)="B",1000000000*VALUE(LEFT(E123,LEN(E123)-1)),IF(RIGHT(E123,1)="%",0.01*VALUE(LEFT(E123,LEN(E123)-1)),IF(RIGHT(E123,1)="k",1000*VALUE(LEFT(E123,LEN(E123)-1)),VALUE(SUBSTITUTE(E123,",",""))))))))),"N/A")</f>
        <v/>
      </c>
      <c r="M123">
        <f>IFERROR(IF(TRIM(F123)="-", "N/A", IF(RIGHT(F123,1)=")",IF(RIGHT(F123,2)="T)",-1000000000000*VALUE(MID(F123,2,LEN(F123)-3)),IF(RIGHT(F123,2)="M)",-1000000*VALUE(MID(F123,2,LEN(F123)-3)),IF(RIGHT(F123,2)="B)",-1000000000*VALUE(MID(F123,2,LEN(F123)-3)),IF(RIGHT(F123,2)="k)",-1000*VALUE(MID(F123,2,LEN(F123)-3)),VALUE(SUBSTITUTE(F123,",","")))))),IF(RIGHT(F123,1)="T",1000000000000*VALUE(LEFT(F123,LEN(F123)-1)),IF(RIGHT(F123,1)="M",1000000*VALUE(LEFT(F123,LEN(F123)-1)),IF(RIGHT(F123,1)="B",1000000000*VALUE(LEFT(F123,LEN(F123)-1)),IF(RIGHT(F123,1)="%",0.01*VALUE(LEFT(F123,LEN(F123)-1)),IF(RIGHT(F123,1)="k",1000*VALUE(LEFT(F123,LEN(F123)-1)),VALUE(SUBSTITUTE(F123,",",""))))))))),"N/A")</f>
        <v/>
      </c>
      <c r="N123">
        <f>IFERROR(IF(TRIM(G123)="-", "N/A", IF(RIGHT(G123,1)=")",IF(RIGHT(G123,2)="T)",-1000000000000*VALUE(MID(G123,2,LEN(G123)-3)),IF(RIGHT(G123,2)="M)",-1000000*VALUE(MID(G123,2,LEN(G123)-3)),IF(RIGHT(G123,2)="B)",-1000000000*VALUE(MID(G123,2,LEN(G123)-3)),IF(RIGHT(G123,2)="k)",-1000*VALUE(MID(G123,2,LEN(G123)-3)),VALUE(SUBSTITUTE(G123,",","")))))),IF(RIGHT(G123,1)="T",1000000000000*VALUE(LEFT(G123,LEN(G123)-1)),IF(RIGHT(G123,1)="M",1000000*VALUE(LEFT(G123,LEN(G123)-1)),IF(RIGHT(G123,1)="B",1000000000*VALUE(LEFT(G123,LEN(G123)-1)),IF(RIGHT(G123,1)="%",0.01*VALUE(LEFT(G123,LEN(G123)-1)),IF(RIGHT(G123,1)="k",1000*VALUE(LEFT(G123,LEN(G123)-1)),VALUE(SUBSTITUTE(G123,",",""))))))))),"N/A")</f>
        <v/>
      </c>
    </row>
    <row r="124" spans="1:60">
      <c r="I124">
        <f>IF(AND(K124&gt; J124, L124&gt; K124, M124&gt; L124, N124&gt; M124), "pos_trend", IF(AND(K124&lt; J124, L124&lt; K124, M124&lt; L124, N124&lt; M124), "neg_trend", "N/A"))</f>
        <v/>
      </c>
      <c r="J124">
        <f>IFERROR(IF(TRIM(C124)="-", "N/A", IF(RIGHT(C124,1)=")",IF(RIGHT(C124,2)="T)",-1000000000000*VALUE(MID(C124,2,LEN(C124)-3)),IF(RIGHT(C124,2)="M)",-1000000*VALUE(MID(C124,2,LEN(C124)-3)),IF(RIGHT(C124,2)="B)",-1000000000*VALUE(MID(C124,2,LEN(C124)-3)),IF(RIGHT(C124,2)="k)",-1000*VALUE(MID(C124,2,LEN(C124)-3)),VALUE(SUBSTITUTE(C124,",","")))))),IF(RIGHT(C124,1)="T",1000000000000*VALUE(LEFT(C124,LEN(C124)-1)),IF(RIGHT(C124,1)="M",1000000*VALUE(LEFT(C124,LEN(C124)-1)),IF(RIGHT(C124,1)="B",1000000000*VALUE(LEFT(C124,LEN(C124)-1)),IF(RIGHT(C124,1)="%",0.01*VALUE(LEFT(C124,LEN(C124)-1)),IF(RIGHT(C124,1)="k",1000*VALUE(LEFT(C124,LEN(C124)-1)),VALUE(SUBSTITUTE(C124,",",""))))))))),"N/A")</f>
        <v/>
      </c>
      <c r="K124">
        <f>IFERROR(IF(TRIM(D124)="-", "N/A", IF(RIGHT(D124,1)=")",IF(RIGHT(D124,2)="T)",-1000000000000*VALUE(MID(D124,2,LEN(D124)-3)),IF(RIGHT(D124,2)="M)",-1000000*VALUE(MID(D124,2,LEN(D124)-3)),IF(RIGHT(D124,2)="B)",-1000000000*VALUE(MID(D124,2,LEN(D124)-3)),IF(RIGHT(D124,2)="k)",-1000*VALUE(MID(D124,2,LEN(D124)-3)),VALUE(SUBSTITUTE(D124,",","")))))),IF(RIGHT(D124,1)="T",1000000000000*VALUE(LEFT(D124,LEN(D124)-1)),IF(RIGHT(D124,1)="M",1000000*VALUE(LEFT(D124,LEN(D124)-1)),IF(RIGHT(D124,1)="B",1000000000*VALUE(LEFT(D124,LEN(D124)-1)),IF(RIGHT(D124,1)="%",0.01*VALUE(LEFT(D124,LEN(D124)-1)),IF(RIGHT(D124,1)="k",1000*VALUE(LEFT(D124,LEN(D124)-1)),VALUE(SUBSTITUTE(D124,",",""))))))))),"N/A")</f>
        <v/>
      </c>
      <c r="L124">
        <f>IFERROR(IF(TRIM(E124)="-", "N/A", IF(RIGHT(E124,1)=")",IF(RIGHT(E124,2)="T)",-1000000000000*VALUE(MID(E124,2,LEN(E124)-3)),IF(RIGHT(E124,2)="M)",-1000000*VALUE(MID(E124,2,LEN(E124)-3)),IF(RIGHT(E124,2)="B)",-1000000000*VALUE(MID(E124,2,LEN(E124)-3)),IF(RIGHT(E124,2)="k)",-1000*VALUE(MID(E124,2,LEN(E124)-3)),VALUE(SUBSTITUTE(E124,",","")))))),IF(RIGHT(E124,1)="T",1000000000000*VALUE(LEFT(E124,LEN(E124)-1)),IF(RIGHT(E124,1)="M",1000000*VALUE(LEFT(E124,LEN(E124)-1)),IF(RIGHT(E124,1)="B",1000000000*VALUE(LEFT(E124,LEN(E124)-1)),IF(RIGHT(E124,1)="%",0.01*VALUE(LEFT(E124,LEN(E124)-1)),IF(RIGHT(E124,1)="k",1000*VALUE(LEFT(E124,LEN(E124)-1)),VALUE(SUBSTITUTE(E124,",",""))))))))),"N/A")</f>
        <v/>
      </c>
      <c r="M124">
        <f>IFERROR(IF(TRIM(F124)="-", "N/A", IF(RIGHT(F124,1)=")",IF(RIGHT(F124,2)="T)",-1000000000000*VALUE(MID(F124,2,LEN(F124)-3)),IF(RIGHT(F124,2)="M)",-1000000*VALUE(MID(F124,2,LEN(F124)-3)),IF(RIGHT(F124,2)="B)",-1000000000*VALUE(MID(F124,2,LEN(F124)-3)),IF(RIGHT(F124,2)="k)",-1000*VALUE(MID(F124,2,LEN(F124)-3)),VALUE(SUBSTITUTE(F124,",","")))))),IF(RIGHT(F124,1)="T",1000000000000*VALUE(LEFT(F124,LEN(F124)-1)),IF(RIGHT(F124,1)="M",1000000*VALUE(LEFT(F124,LEN(F124)-1)),IF(RIGHT(F124,1)="B",1000000000*VALUE(LEFT(F124,LEN(F124)-1)),IF(RIGHT(F124,1)="%",0.01*VALUE(LEFT(F124,LEN(F124)-1)),IF(RIGHT(F124,1)="k",1000*VALUE(LEFT(F124,LEN(F124)-1)),VALUE(SUBSTITUTE(F124,",",""))))))))),"N/A")</f>
        <v/>
      </c>
      <c r="N124">
        <f>IFERROR(IF(TRIM(G124)="-", "N/A", IF(RIGHT(G124,1)=")",IF(RIGHT(G124,2)="T)",-1000000000000*VALUE(MID(G124,2,LEN(G124)-3)),IF(RIGHT(G124,2)="M)",-1000000*VALUE(MID(G124,2,LEN(G124)-3)),IF(RIGHT(G124,2)="B)",-1000000000*VALUE(MID(G124,2,LEN(G124)-3)),IF(RIGHT(G124,2)="k)",-1000*VALUE(MID(G124,2,LEN(G124)-3)),VALUE(SUBSTITUTE(G124,",","")))))),IF(RIGHT(G124,1)="T",1000000000000*VALUE(LEFT(G124,LEN(G124)-1)),IF(RIGHT(G124,1)="M",1000000*VALUE(LEFT(G124,LEN(G124)-1)),IF(RIGHT(G124,1)="B",1000000000*VALUE(LEFT(G124,LEN(G124)-1)),IF(RIGHT(G124,1)="%",0.01*VALUE(LEFT(G124,LEN(G124)-1)),IF(RIGHT(G124,1)="k",1000*VALUE(LEFT(G124,LEN(G124)-1)),VALUE(SUBSTITUTE(G124,",",""))))))))),"N/A")</f>
        <v/>
      </c>
    </row>
    <row r="125" spans="1:60">
      <c s="1" r="A125" t="n">
        <v>0</v>
      </c>
      <c r="B125" t="s">
        <v>211</v>
      </c>
      <c r="C125" t="s">
        <v>2474</v>
      </c>
      <c r="I125">
        <f>IF(AND(K125&gt; J125, L125&gt; K125, M125&gt; L125, N125&gt; M125), "pos_trend", IF(AND(K125&lt; J125, L125&lt; K125, M125&lt; L125, N125&lt; M125), "neg_trend", "N/A"))</f>
        <v/>
      </c>
      <c r="J125">
        <f>IFERROR(IF(TRIM(C125)="-", "N/A", IF(RIGHT(C125,1)=")",IF(RIGHT(C125,2)="T)",-1000000000000*VALUE(MID(C125,2,LEN(C125)-3)),IF(RIGHT(C125,2)="M)",-1000000*VALUE(MID(C125,2,LEN(C125)-3)),IF(RIGHT(C125,2)="B)",-1000000000*VALUE(MID(C125,2,LEN(C125)-3)),IF(RIGHT(C125,2)="k)",-1000*VALUE(MID(C125,2,LEN(C125)-3)),VALUE(SUBSTITUTE(C125,",","")))))),IF(RIGHT(C125,1)="T",1000000000000*VALUE(LEFT(C125,LEN(C125)-1)),IF(RIGHT(C125,1)="M",1000000*VALUE(LEFT(C125,LEN(C125)-1)),IF(RIGHT(C125,1)="B",1000000000*VALUE(LEFT(C125,LEN(C125)-1)),IF(RIGHT(C125,1)="%",0.01*VALUE(LEFT(C125,LEN(C125)-1)),IF(RIGHT(C125,1)="k",1000*VALUE(LEFT(C125,LEN(C125)-1)),VALUE(SUBSTITUTE(C125,",",""))))))))),"N/A")</f>
        <v/>
      </c>
      <c r="K125">
        <f>IFERROR(IF(TRIM(D125)="-", "N/A", IF(RIGHT(D125,1)=")",IF(RIGHT(D125,2)="T)",-1000000000000*VALUE(MID(D125,2,LEN(D125)-3)),IF(RIGHT(D125,2)="M)",-1000000*VALUE(MID(D125,2,LEN(D125)-3)),IF(RIGHT(D125,2)="B)",-1000000000*VALUE(MID(D125,2,LEN(D125)-3)),IF(RIGHT(D125,2)="k)",-1000*VALUE(MID(D125,2,LEN(D125)-3)),VALUE(SUBSTITUTE(D125,",","")))))),IF(RIGHT(D125,1)="T",1000000000000*VALUE(LEFT(D125,LEN(D125)-1)),IF(RIGHT(D125,1)="M",1000000*VALUE(LEFT(D125,LEN(D125)-1)),IF(RIGHT(D125,1)="B",1000000000*VALUE(LEFT(D125,LEN(D125)-1)),IF(RIGHT(D125,1)="%",0.01*VALUE(LEFT(D125,LEN(D125)-1)),IF(RIGHT(D125,1)="k",1000*VALUE(LEFT(D125,LEN(D125)-1)),VALUE(SUBSTITUTE(D125,",",""))))))))),"N/A")</f>
        <v/>
      </c>
      <c r="L125">
        <f>IFERROR(IF(TRIM(E125)="-", "N/A", IF(RIGHT(E125,1)=")",IF(RIGHT(E125,2)="T)",-1000000000000*VALUE(MID(E125,2,LEN(E125)-3)),IF(RIGHT(E125,2)="M)",-1000000*VALUE(MID(E125,2,LEN(E125)-3)),IF(RIGHT(E125,2)="B)",-1000000000*VALUE(MID(E125,2,LEN(E125)-3)),IF(RIGHT(E125,2)="k)",-1000*VALUE(MID(E125,2,LEN(E125)-3)),VALUE(SUBSTITUTE(E125,",","")))))),IF(RIGHT(E125,1)="T",1000000000000*VALUE(LEFT(E125,LEN(E125)-1)),IF(RIGHT(E125,1)="M",1000000*VALUE(LEFT(E125,LEN(E125)-1)),IF(RIGHT(E125,1)="B",1000000000*VALUE(LEFT(E125,LEN(E125)-1)),IF(RIGHT(E125,1)="%",0.01*VALUE(LEFT(E125,LEN(E125)-1)),IF(RIGHT(E125,1)="k",1000*VALUE(LEFT(E125,LEN(E125)-1)),VALUE(SUBSTITUTE(E125,",",""))))))))),"N/A")</f>
        <v/>
      </c>
      <c r="M125">
        <f>IFERROR(IF(TRIM(F125)="-", "N/A", IF(RIGHT(F125,1)=")",IF(RIGHT(F125,2)="T)",-1000000000000*VALUE(MID(F125,2,LEN(F125)-3)),IF(RIGHT(F125,2)="M)",-1000000*VALUE(MID(F125,2,LEN(F125)-3)),IF(RIGHT(F125,2)="B)",-1000000000*VALUE(MID(F125,2,LEN(F125)-3)),IF(RIGHT(F125,2)="k)",-1000*VALUE(MID(F125,2,LEN(F125)-3)),VALUE(SUBSTITUTE(F125,",","")))))),IF(RIGHT(F125,1)="T",1000000000000*VALUE(LEFT(F125,LEN(F125)-1)),IF(RIGHT(F125,1)="M",1000000*VALUE(LEFT(F125,LEN(F125)-1)),IF(RIGHT(F125,1)="B",1000000000*VALUE(LEFT(F125,LEN(F125)-1)),IF(RIGHT(F125,1)="%",0.01*VALUE(LEFT(F125,LEN(F125)-1)),IF(RIGHT(F125,1)="k",1000*VALUE(LEFT(F125,LEN(F125)-1)),VALUE(SUBSTITUTE(F125,",",""))))))))),"N/A")</f>
        <v/>
      </c>
      <c r="N125">
        <f>IFERROR(IF(TRIM(G125)="-", "N/A", IF(RIGHT(G125,1)=")",IF(RIGHT(G125,2)="T)",-1000000000000*VALUE(MID(G125,2,LEN(G125)-3)),IF(RIGHT(G125,2)="M)",-1000000*VALUE(MID(G125,2,LEN(G125)-3)),IF(RIGHT(G125,2)="B)",-1000000000*VALUE(MID(G125,2,LEN(G125)-3)),IF(RIGHT(G125,2)="k)",-1000*VALUE(MID(G125,2,LEN(G125)-3)),VALUE(SUBSTITUTE(G125,",","")))))),IF(RIGHT(G125,1)="T",1000000000000*VALUE(LEFT(G125,LEN(G125)-1)),IF(RIGHT(G125,1)="M",1000000*VALUE(LEFT(G125,LEN(G125)-1)),IF(RIGHT(G125,1)="B",1000000000*VALUE(LEFT(G125,LEN(G125)-1)),IF(RIGHT(G125,1)="%",0.01*VALUE(LEFT(G125,LEN(G125)-1)),IF(RIGHT(G125,1)="k",1000*VALUE(LEFT(G125,LEN(G125)-1)),VALUE(SUBSTITUTE(G125,",",""))))))))),"N/A")</f>
        <v/>
      </c>
    </row>
    <row r="126" spans="1:60">
      <c s="1" r="A126" t="n">
        <v>1</v>
      </c>
      <c r="B126" t="s">
        <v>213</v>
      </c>
      <c r="C126" t="s">
        <v>2475</v>
      </c>
      <c r="I126">
        <f>IF(AND(K126&gt; J126, L126&gt; K126, M126&gt; L126, N126&gt; M126), "pos_trend", IF(AND(K126&lt; J126, L126&lt; K126, M126&lt; L126, N126&lt; M126), "neg_trend", "N/A"))</f>
        <v/>
      </c>
      <c r="J126">
        <f>IFERROR(IF(TRIM(C126)="-", "N/A", IF(RIGHT(C126,1)=")",IF(RIGHT(C126,2)="T)",-1000000000000*VALUE(MID(C126,2,LEN(C126)-3)),IF(RIGHT(C126,2)="M)",-1000000*VALUE(MID(C126,2,LEN(C126)-3)),IF(RIGHT(C126,2)="B)",-1000000000*VALUE(MID(C126,2,LEN(C126)-3)),IF(RIGHT(C126,2)="k)",-1000*VALUE(MID(C126,2,LEN(C126)-3)),VALUE(SUBSTITUTE(C126,",","")))))),IF(RIGHT(C126,1)="T",1000000000000*VALUE(LEFT(C126,LEN(C126)-1)),IF(RIGHT(C126,1)="M",1000000*VALUE(LEFT(C126,LEN(C126)-1)),IF(RIGHT(C126,1)="B",1000000000*VALUE(LEFT(C126,LEN(C126)-1)),IF(RIGHT(C126,1)="%",0.01*VALUE(LEFT(C126,LEN(C126)-1)),IF(RIGHT(C126,1)="k",1000*VALUE(LEFT(C126,LEN(C126)-1)),VALUE(SUBSTITUTE(C126,",",""))))))))),"N/A")</f>
        <v/>
      </c>
      <c r="K126">
        <f>IFERROR(IF(TRIM(D126)="-", "N/A", IF(RIGHT(D126,1)=")",IF(RIGHT(D126,2)="T)",-1000000000000*VALUE(MID(D126,2,LEN(D126)-3)),IF(RIGHT(D126,2)="M)",-1000000*VALUE(MID(D126,2,LEN(D126)-3)),IF(RIGHT(D126,2)="B)",-1000000000*VALUE(MID(D126,2,LEN(D126)-3)),IF(RIGHT(D126,2)="k)",-1000*VALUE(MID(D126,2,LEN(D126)-3)),VALUE(SUBSTITUTE(D126,",","")))))),IF(RIGHT(D126,1)="T",1000000000000*VALUE(LEFT(D126,LEN(D126)-1)),IF(RIGHT(D126,1)="M",1000000*VALUE(LEFT(D126,LEN(D126)-1)),IF(RIGHT(D126,1)="B",1000000000*VALUE(LEFT(D126,LEN(D126)-1)),IF(RIGHT(D126,1)="%",0.01*VALUE(LEFT(D126,LEN(D126)-1)),IF(RIGHT(D126,1)="k",1000*VALUE(LEFT(D126,LEN(D126)-1)),VALUE(SUBSTITUTE(D126,",",""))))))))),"N/A")</f>
        <v/>
      </c>
      <c r="L126">
        <f>IFERROR(IF(TRIM(E126)="-", "N/A", IF(RIGHT(E126,1)=")",IF(RIGHT(E126,2)="T)",-1000000000000*VALUE(MID(E126,2,LEN(E126)-3)),IF(RIGHT(E126,2)="M)",-1000000*VALUE(MID(E126,2,LEN(E126)-3)),IF(RIGHT(E126,2)="B)",-1000000000*VALUE(MID(E126,2,LEN(E126)-3)),IF(RIGHT(E126,2)="k)",-1000*VALUE(MID(E126,2,LEN(E126)-3)),VALUE(SUBSTITUTE(E126,",","")))))),IF(RIGHT(E126,1)="T",1000000000000*VALUE(LEFT(E126,LEN(E126)-1)),IF(RIGHT(E126,1)="M",1000000*VALUE(LEFT(E126,LEN(E126)-1)),IF(RIGHT(E126,1)="B",1000000000*VALUE(LEFT(E126,LEN(E126)-1)),IF(RIGHT(E126,1)="%",0.01*VALUE(LEFT(E126,LEN(E126)-1)),IF(RIGHT(E126,1)="k",1000*VALUE(LEFT(E126,LEN(E126)-1)),VALUE(SUBSTITUTE(E126,",",""))))))))),"N/A")</f>
        <v/>
      </c>
      <c r="M126">
        <f>IFERROR(IF(TRIM(F126)="-", "N/A", IF(RIGHT(F126,1)=")",IF(RIGHT(F126,2)="T)",-1000000000000*VALUE(MID(F126,2,LEN(F126)-3)),IF(RIGHT(F126,2)="M)",-1000000*VALUE(MID(F126,2,LEN(F126)-3)),IF(RIGHT(F126,2)="B)",-1000000000*VALUE(MID(F126,2,LEN(F126)-3)),IF(RIGHT(F126,2)="k)",-1000*VALUE(MID(F126,2,LEN(F126)-3)),VALUE(SUBSTITUTE(F126,",","")))))),IF(RIGHT(F126,1)="T",1000000000000*VALUE(LEFT(F126,LEN(F126)-1)),IF(RIGHT(F126,1)="M",1000000*VALUE(LEFT(F126,LEN(F126)-1)),IF(RIGHT(F126,1)="B",1000000000*VALUE(LEFT(F126,LEN(F126)-1)),IF(RIGHT(F126,1)="%",0.01*VALUE(LEFT(F126,LEN(F126)-1)),IF(RIGHT(F126,1)="k",1000*VALUE(LEFT(F126,LEN(F126)-1)),VALUE(SUBSTITUTE(F126,",",""))))))))),"N/A")</f>
        <v/>
      </c>
      <c r="N126">
        <f>IFERROR(IF(TRIM(G126)="-", "N/A", IF(RIGHT(G126,1)=")",IF(RIGHT(G126,2)="T)",-1000000000000*VALUE(MID(G126,2,LEN(G126)-3)),IF(RIGHT(G126,2)="M)",-1000000*VALUE(MID(G126,2,LEN(G126)-3)),IF(RIGHT(G126,2)="B)",-1000000000*VALUE(MID(G126,2,LEN(G126)-3)),IF(RIGHT(G126,2)="k)",-1000*VALUE(MID(G126,2,LEN(G126)-3)),VALUE(SUBSTITUTE(G126,",","")))))),IF(RIGHT(G126,1)="T",1000000000000*VALUE(LEFT(G126,LEN(G126)-1)),IF(RIGHT(G126,1)="M",1000000*VALUE(LEFT(G126,LEN(G126)-1)),IF(RIGHT(G126,1)="B",1000000000*VALUE(LEFT(G126,LEN(G126)-1)),IF(RIGHT(G126,1)="%",0.01*VALUE(LEFT(G126,LEN(G126)-1)),IF(RIGHT(G126,1)="k",1000*VALUE(LEFT(G126,LEN(G126)-1)),VALUE(SUBSTITUTE(G126,",",""))))))))),"N/A")</f>
        <v/>
      </c>
    </row>
    <row r="127" spans="1:60">
      <c s="1" r="A127" t="n">
        <v>2</v>
      </c>
      <c r="B127" t="s">
        <v>215</v>
      </c>
      <c r="C127" t="s">
        <v>2476</v>
      </c>
      <c r="I127">
        <f>IF(AND(K127&gt; J127, L127&gt; K127, M127&gt; L127, N127&gt; M127), "pos_trend", IF(AND(K127&lt; J127, L127&lt; K127, M127&lt; L127, N127&lt; M127), "neg_trend", "N/A"))</f>
        <v/>
      </c>
      <c r="J127">
        <f>IFERROR(IF(TRIM(C127)="-", "N/A", IF(RIGHT(C127,1)=")",IF(RIGHT(C127,2)="T)",-1000000000000*VALUE(MID(C127,2,LEN(C127)-3)),IF(RIGHT(C127,2)="M)",-1000000*VALUE(MID(C127,2,LEN(C127)-3)),IF(RIGHT(C127,2)="B)",-1000000000*VALUE(MID(C127,2,LEN(C127)-3)),IF(RIGHT(C127,2)="k)",-1000*VALUE(MID(C127,2,LEN(C127)-3)),VALUE(SUBSTITUTE(C127,",","")))))),IF(RIGHT(C127,1)="T",1000000000000*VALUE(LEFT(C127,LEN(C127)-1)),IF(RIGHT(C127,1)="M",1000000*VALUE(LEFT(C127,LEN(C127)-1)),IF(RIGHT(C127,1)="B",1000000000*VALUE(LEFT(C127,LEN(C127)-1)),IF(RIGHT(C127,1)="%",0.01*VALUE(LEFT(C127,LEN(C127)-1)),IF(RIGHT(C127,1)="k",1000*VALUE(LEFT(C127,LEN(C127)-1)),VALUE(SUBSTITUTE(C127,",",""))))))))),"N/A")</f>
        <v/>
      </c>
      <c r="K127">
        <f>IFERROR(IF(TRIM(D127)="-", "N/A", IF(RIGHT(D127,1)=")",IF(RIGHT(D127,2)="T)",-1000000000000*VALUE(MID(D127,2,LEN(D127)-3)),IF(RIGHT(D127,2)="M)",-1000000*VALUE(MID(D127,2,LEN(D127)-3)),IF(RIGHT(D127,2)="B)",-1000000000*VALUE(MID(D127,2,LEN(D127)-3)),IF(RIGHT(D127,2)="k)",-1000*VALUE(MID(D127,2,LEN(D127)-3)),VALUE(SUBSTITUTE(D127,",","")))))),IF(RIGHT(D127,1)="T",1000000000000*VALUE(LEFT(D127,LEN(D127)-1)),IF(RIGHT(D127,1)="M",1000000*VALUE(LEFT(D127,LEN(D127)-1)),IF(RIGHT(D127,1)="B",1000000000*VALUE(LEFT(D127,LEN(D127)-1)),IF(RIGHT(D127,1)="%",0.01*VALUE(LEFT(D127,LEN(D127)-1)),IF(RIGHT(D127,1)="k",1000*VALUE(LEFT(D127,LEN(D127)-1)),VALUE(SUBSTITUTE(D127,",",""))))))))),"N/A")</f>
        <v/>
      </c>
      <c r="L127">
        <f>IFERROR(IF(TRIM(E127)="-", "N/A", IF(RIGHT(E127,1)=")",IF(RIGHT(E127,2)="T)",-1000000000000*VALUE(MID(E127,2,LEN(E127)-3)),IF(RIGHT(E127,2)="M)",-1000000*VALUE(MID(E127,2,LEN(E127)-3)),IF(RIGHT(E127,2)="B)",-1000000000*VALUE(MID(E127,2,LEN(E127)-3)),IF(RIGHT(E127,2)="k)",-1000*VALUE(MID(E127,2,LEN(E127)-3)),VALUE(SUBSTITUTE(E127,",","")))))),IF(RIGHT(E127,1)="T",1000000000000*VALUE(LEFT(E127,LEN(E127)-1)),IF(RIGHT(E127,1)="M",1000000*VALUE(LEFT(E127,LEN(E127)-1)),IF(RIGHT(E127,1)="B",1000000000*VALUE(LEFT(E127,LEN(E127)-1)),IF(RIGHT(E127,1)="%",0.01*VALUE(LEFT(E127,LEN(E127)-1)),IF(RIGHT(E127,1)="k",1000*VALUE(LEFT(E127,LEN(E127)-1)),VALUE(SUBSTITUTE(E127,",",""))))))))),"N/A")</f>
        <v/>
      </c>
      <c r="M127">
        <f>IFERROR(IF(TRIM(F127)="-", "N/A", IF(RIGHT(F127,1)=")",IF(RIGHT(F127,2)="T)",-1000000000000*VALUE(MID(F127,2,LEN(F127)-3)),IF(RIGHT(F127,2)="M)",-1000000*VALUE(MID(F127,2,LEN(F127)-3)),IF(RIGHT(F127,2)="B)",-1000000000*VALUE(MID(F127,2,LEN(F127)-3)),IF(RIGHT(F127,2)="k)",-1000*VALUE(MID(F127,2,LEN(F127)-3)),VALUE(SUBSTITUTE(F127,",","")))))),IF(RIGHT(F127,1)="T",1000000000000*VALUE(LEFT(F127,LEN(F127)-1)),IF(RIGHT(F127,1)="M",1000000*VALUE(LEFT(F127,LEN(F127)-1)),IF(RIGHT(F127,1)="B",1000000000*VALUE(LEFT(F127,LEN(F127)-1)),IF(RIGHT(F127,1)="%",0.01*VALUE(LEFT(F127,LEN(F127)-1)),IF(RIGHT(F127,1)="k",1000*VALUE(LEFT(F127,LEN(F127)-1)),VALUE(SUBSTITUTE(F127,",",""))))))))),"N/A")</f>
        <v/>
      </c>
      <c r="N127">
        <f>IFERROR(IF(TRIM(G127)="-", "N/A", IF(RIGHT(G127,1)=")",IF(RIGHT(G127,2)="T)",-1000000000000*VALUE(MID(G127,2,LEN(G127)-3)),IF(RIGHT(G127,2)="M)",-1000000*VALUE(MID(G127,2,LEN(G127)-3)),IF(RIGHT(G127,2)="B)",-1000000000*VALUE(MID(G127,2,LEN(G127)-3)),IF(RIGHT(G127,2)="k)",-1000*VALUE(MID(G127,2,LEN(G127)-3)),VALUE(SUBSTITUTE(G127,",","")))))),IF(RIGHT(G127,1)="T",1000000000000*VALUE(LEFT(G127,LEN(G127)-1)),IF(RIGHT(G127,1)="M",1000000*VALUE(LEFT(G127,LEN(G127)-1)),IF(RIGHT(G127,1)="B",1000000000*VALUE(LEFT(G127,LEN(G127)-1)),IF(RIGHT(G127,1)="%",0.01*VALUE(LEFT(G127,LEN(G127)-1)),IF(RIGHT(G127,1)="k",1000*VALUE(LEFT(G127,LEN(G127)-1)),VALUE(SUBSTITUTE(G127,",",""))))))))),"N/A")</f>
        <v/>
      </c>
    </row>
    <row r="128" spans="1:60">
      <c s="1" r="A128" t="n">
        <v>3</v>
      </c>
      <c r="B128" t="s">
        <v>217</v>
      </c>
      <c r="C128" t="s">
        <v>2477</v>
      </c>
      <c r="I128">
        <f>IF(AND(K128&gt; J128, L128&gt; K128, M128&gt; L128, N128&gt; M128), "pos_trend", IF(AND(K128&lt; J128, L128&lt; K128, M128&lt; L128, N128&lt; M128), "neg_trend", "N/A"))</f>
        <v/>
      </c>
      <c r="J128">
        <f>IFERROR(IF(TRIM(C128)="-", "N/A", IF(RIGHT(C128,1)=")",IF(RIGHT(C128,2)="T)",-1000000000000*VALUE(MID(C128,2,LEN(C128)-3)),IF(RIGHT(C128,2)="M)",-1000000*VALUE(MID(C128,2,LEN(C128)-3)),IF(RIGHT(C128,2)="B)",-1000000000*VALUE(MID(C128,2,LEN(C128)-3)),IF(RIGHT(C128,2)="k)",-1000*VALUE(MID(C128,2,LEN(C128)-3)),VALUE(SUBSTITUTE(C128,",","")))))),IF(RIGHT(C128,1)="T",1000000000000*VALUE(LEFT(C128,LEN(C128)-1)),IF(RIGHT(C128,1)="M",1000000*VALUE(LEFT(C128,LEN(C128)-1)),IF(RIGHT(C128,1)="B",1000000000*VALUE(LEFT(C128,LEN(C128)-1)),IF(RIGHT(C128,1)="%",0.01*VALUE(LEFT(C128,LEN(C128)-1)),IF(RIGHT(C128,1)="k",1000*VALUE(LEFT(C128,LEN(C128)-1)),VALUE(SUBSTITUTE(C128,",",""))))))))),"N/A")</f>
        <v/>
      </c>
      <c r="K128">
        <f>IFERROR(IF(TRIM(D128)="-", "N/A", IF(RIGHT(D128,1)=")",IF(RIGHT(D128,2)="T)",-1000000000000*VALUE(MID(D128,2,LEN(D128)-3)),IF(RIGHT(D128,2)="M)",-1000000*VALUE(MID(D128,2,LEN(D128)-3)),IF(RIGHT(D128,2)="B)",-1000000000*VALUE(MID(D128,2,LEN(D128)-3)),IF(RIGHT(D128,2)="k)",-1000*VALUE(MID(D128,2,LEN(D128)-3)),VALUE(SUBSTITUTE(D128,",","")))))),IF(RIGHT(D128,1)="T",1000000000000*VALUE(LEFT(D128,LEN(D128)-1)),IF(RIGHT(D128,1)="M",1000000*VALUE(LEFT(D128,LEN(D128)-1)),IF(RIGHT(D128,1)="B",1000000000*VALUE(LEFT(D128,LEN(D128)-1)),IF(RIGHT(D128,1)="%",0.01*VALUE(LEFT(D128,LEN(D128)-1)),IF(RIGHT(D128,1)="k",1000*VALUE(LEFT(D128,LEN(D128)-1)),VALUE(SUBSTITUTE(D128,",",""))))))))),"N/A")</f>
        <v/>
      </c>
      <c r="L128">
        <f>IFERROR(IF(TRIM(E128)="-", "N/A", IF(RIGHT(E128,1)=")",IF(RIGHT(E128,2)="T)",-1000000000000*VALUE(MID(E128,2,LEN(E128)-3)),IF(RIGHT(E128,2)="M)",-1000000*VALUE(MID(E128,2,LEN(E128)-3)),IF(RIGHT(E128,2)="B)",-1000000000*VALUE(MID(E128,2,LEN(E128)-3)),IF(RIGHT(E128,2)="k)",-1000*VALUE(MID(E128,2,LEN(E128)-3)),VALUE(SUBSTITUTE(E128,",","")))))),IF(RIGHT(E128,1)="T",1000000000000*VALUE(LEFT(E128,LEN(E128)-1)),IF(RIGHT(E128,1)="M",1000000*VALUE(LEFT(E128,LEN(E128)-1)),IF(RIGHT(E128,1)="B",1000000000*VALUE(LEFT(E128,LEN(E128)-1)),IF(RIGHT(E128,1)="%",0.01*VALUE(LEFT(E128,LEN(E128)-1)),IF(RIGHT(E128,1)="k",1000*VALUE(LEFT(E128,LEN(E128)-1)),VALUE(SUBSTITUTE(E128,",",""))))))))),"N/A")</f>
        <v/>
      </c>
      <c r="M128">
        <f>IFERROR(IF(TRIM(F128)="-", "N/A", IF(RIGHT(F128,1)=")",IF(RIGHT(F128,2)="T)",-1000000000000*VALUE(MID(F128,2,LEN(F128)-3)),IF(RIGHT(F128,2)="M)",-1000000*VALUE(MID(F128,2,LEN(F128)-3)),IF(RIGHT(F128,2)="B)",-1000000000*VALUE(MID(F128,2,LEN(F128)-3)),IF(RIGHT(F128,2)="k)",-1000*VALUE(MID(F128,2,LEN(F128)-3)),VALUE(SUBSTITUTE(F128,",","")))))),IF(RIGHT(F128,1)="T",1000000000000*VALUE(LEFT(F128,LEN(F128)-1)),IF(RIGHT(F128,1)="M",1000000*VALUE(LEFT(F128,LEN(F128)-1)),IF(RIGHT(F128,1)="B",1000000000*VALUE(LEFT(F128,LEN(F128)-1)),IF(RIGHT(F128,1)="%",0.01*VALUE(LEFT(F128,LEN(F128)-1)),IF(RIGHT(F128,1)="k",1000*VALUE(LEFT(F128,LEN(F128)-1)),VALUE(SUBSTITUTE(F128,",",""))))))))),"N/A")</f>
        <v/>
      </c>
      <c r="N128">
        <f>IFERROR(IF(TRIM(G128)="-", "N/A", IF(RIGHT(G128,1)=")",IF(RIGHT(G128,2)="T)",-1000000000000*VALUE(MID(G128,2,LEN(G128)-3)),IF(RIGHT(G128,2)="M)",-1000000*VALUE(MID(G128,2,LEN(G128)-3)),IF(RIGHT(G128,2)="B)",-1000000000*VALUE(MID(G128,2,LEN(G128)-3)),IF(RIGHT(G128,2)="k)",-1000*VALUE(MID(G128,2,LEN(G128)-3)),VALUE(SUBSTITUTE(G128,",","")))))),IF(RIGHT(G128,1)="T",1000000000000*VALUE(LEFT(G128,LEN(G128)-1)),IF(RIGHT(G128,1)="M",1000000*VALUE(LEFT(G128,LEN(G128)-1)),IF(RIGHT(G128,1)="B",1000000000*VALUE(LEFT(G128,LEN(G128)-1)),IF(RIGHT(G128,1)="%",0.01*VALUE(LEFT(G128,LEN(G128)-1)),IF(RIGHT(G128,1)="k",1000*VALUE(LEFT(G128,LEN(G128)-1)),VALUE(SUBSTITUTE(G128,",",""))))))))),"N/A")</f>
        <v/>
      </c>
    </row>
    <row r="129" spans="1:60">
      <c s="1" r="A129" t="n">
        <v>4</v>
      </c>
      <c r="B129" t="s">
        <v>219</v>
      </c>
      <c r="C129" t="s"/>
      <c r="I129">
        <f>IF(AND(K129&gt; J129, L129&gt; K129, M129&gt; L129, N129&gt; M129), "pos_trend", IF(AND(K129&lt; J129, L129&lt; K129, M129&lt; L129, N129&lt; M129), "neg_trend", "N/A"))</f>
        <v/>
      </c>
      <c r="J129">
        <f>IFERROR(IF(TRIM(C129)="-", "N/A", IF(RIGHT(C129,1)=")",IF(RIGHT(C129,2)="T)",-1000000000000*VALUE(MID(C129,2,LEN(C129)-3)),IF(RIGHT(C129,2)="M)",-1000000*VALUE(MID(C129,2,LEN(C129)-3)),IF(RIGHT(C129,2)="B)",-1000000000*VALUE(MID(C129,2,LEN(C129)-3)),IF(RIGHT(C129,2)="k)",-1000*VALUE(MID(C129,2,LEN(C129)-3)),VALUE(SUBSTITUTE(C129,",","")))))),IF(RIGHT(C129,1)="T",1000000000000*VALUE(LEFT(C129,LEN(C129)-1)),IF(RIGHT(C129,1)="M",1000000*VALUE(LEFT(C129,LEN(C129)-1)),IF(RIGHT(C129,1)="B",1000000000*VALUE(LEFT(C129,LEN(C129)-1)),IF(RIGHT(C129,1)="%",0.01*VALUE(LEFT(C129,LEN(C129)-1)),IF(RIGHT(C129,1)="k",1000*VALUE(LEFT(C129,LEN(C129)-1)),VALUE(SUBSTITUTE(C129,",",""))))))))),"N/A")</f>
        <v/>
      </c>
      <c r="K129">
        <f>IFERROR(IF(TRIM(D129)="-", "N/A", IF(RIGHT(D129,1)=")",IF(RIGHT(D129,2)="T)",-1000000000000*VALUE(MID(D129,2,LEN(D129)-3)),IF(RIGHT(D129,2)="M)",-1000000*VALUE(MID(D129,2,LEN(D129)-3)),IF(RIGHT(D129,2)="B)",-1000000000*VALUE(MID(D129,2,LEN(D129)-3)),IF(RIGHT(D129,2)="k)",-1000*VALUE(MID(D129,2,LEN(D129)-3)),VALUE(SUBSTITUTE(D129,",","")))))),IF(RIGHT(D129,1)="T",1000000000000*VALUE(LEFT(D129,LEN(D129)-1)),IF(RIGHT(D129,1)="M",1000000*VALUE(LEFT(D129,LEN(D129)-1)),IF(RIGHT(D129,1)="B",1000000000*VALUE(LEFT(D129,LEN(D129)-1)),IF(RIGHT(D129,1)="%",0.01*VALUE(LEFT(D129,LEN(D129)-1)),IF(RIGHT(D129,1)="k",1000*VALUE(LEFT(D129,LEN(D129)-1)),VALUE(SUBSTITUTE(D129,",",""))))))))),"N/A")</f>
        <v/>
      </c>
      <c r="L129">
        <f>IFERROR(IF(TRIM(E129)="-", "N/A", IF(RIGHT(E129,1)=")",IF(RIGHT(E129,2)="T)",-1000000000000*VALUE(MID(E129,2,LEN(E129)-3)),IF(RIGHT(E129,2)="M)",-1000000*VALUE(MID(E129,2,LEN(E129)-3)),IF(RIGHT(E129,2)="B)",-1000000000*VALUE(MID(E129,2,LEN(E129)-3)),IF(RIGHT(E129,2)="k)",-1000*VALUE(MID(E129,2,LEN(E129)-3)),VALUE(SUBSTITUTE(E129,",","")))))),IF(RIGHT(E129,1)="T",1000000000000*VALUE(LEFT(E129,LEN(E129)-1)),IF(RIGHT(E129,1)="M",1000000*VALUE(LEFT(E129,LEN(E129)-1)),IF(RIGHT(E129,1)="B",1000000000*VALUE(LEFT(E129,LEN(E129)-1)),IF(RIGHT(E129,1)="%",0.01*VALUE(LEFT(E129,LEN(E129)-1)),IF(RIGHT(E129,1)="k",1000*VALUE(LEFT(E129,LEN(E129)-1)),VALUE(SUBSTITUTE(E129,",",""))))))))),"N/A")</f>
        <v/>
      </c>
      <c r="M129">
        <f>IFERROR(IF(TRIM(F129)="-", "N/A", IF(RIGHT(F129,1)=")",IF(RIGHT(F129,2)="T)",-1000000000000*VALUE(MID(F129,2,LEN(F129)-3)),IF(RIGHT(F129,2)="M)",-1000000*VALUE(MID(F129,2,LEN(F129)-3)),IF(RIGHT(F129,2)="B)",-1000000000*VALUE(MID(F129,2,LEN(F129)-3)),IF(RIGHT(F129,2)="k)",-1000*VALUE(MID(F129,2,LEN(F129)-3)),VALUE(SUBSTITUTE(F129,",","")))))),IF(RIGHT(F129,1)="T",1000000000000*VALUE(LEFT(F129,LEN(F129)-1)),IF(RIGHT(F129,1)="M",1000000*VALUE(LEFT(F129,LEN(F129)-1)),IF(RIGHT(F129,1)="B",1000000000*VALUE(LEFT(F129,LEN(F129)-1)),IF(RIGHT(F129,1)="%",0.01*VALUE(LEFT(F129,LEN(F129)-1)),IF(RIGHT(F129,1)="k",1000*VALUE(LEFT(F129,LEN(F129)-1)),VALUE(SUBSTITUTE(F129,",",""))))))))),"N/A")</f>
        <v/>
      </c>
      <c r="N129">
        <f>IFERROR(IF(TRIM(G129)="-", "N/A", IF(RIGHT(G129,1)=")",IF(RIGHT(G129,2)="T)",-1000000000000*VALUE(MID(G129,2,LEN(G129)-3)),IF(RIGHT(G129,2)="M)",-1000000*VALUE(MID(G129,2,LEN(G129)-3)),IF(RIGHT(G129,2)="B)",-1000000000*VALUE(MID(G129,2,LEN(G129)-3)),IF(RIGHT(G129,2)="k)",-1000*VALUE(MID(G129,2,LEN(G129)-3)),VALUE(SUBSTITUTE(G129,",","")))))),IF(RIGHT(G129,1)="T",1000000000000*VALUE(LEFT(G129,LEN(G129)-1)),IF(RIGHT(G129,1)="M",1000000*VALUE(LEFT(G129,LEN(G129)-1)),IF(RIGHT(G129,1)="B",1000000000*VALUE(LEFT(G129,LEN(G129)-1)),IF(RIGHT(G129,1)="%",0.01*VALUE(LEFT(G129,LEN(G129)-1)),IF(RIGHT(G129,1)="k",1000*VALUE(LEFT(G129,LEN(G129)-1)),VALUE(SUBSTITUTE(G129,",",""))))))))),"N/A")</f>
        <v/>
      </c>
    </row>
    <row r="130" spans="1:60">
      <c s="1" r="A130" t="n">
        <v>5</v>
      </c>
      <c r="B130" t="s">
        <v>221</v>
      </c>
      <c r="C130" t="s">
        <v>2478</v>
      </c>
      <c r="I130">
        <f>IF(AND(K130&gt; J130, L130&gt; K130, M130&gt; L130, N130&gt; M130), "pos_trend", IF(AND(K130&lt; J130, L130&lt; K130, M130&lt; L130, N130&lt; M130), "neg_trend", "N/A"))</f>
        <v/>
      </c>
      <c r="J130">
        <f>IFERROR(IF(TRIM(C130)="-", "N/A", IF(RIGHT(C130,1)=")",IF(RIGHT(C130,2)="T)",-1000000000000*VALUE(MID(C130,2,LEN(C130)-3)),IF(RIGHT(C130,2)="M)",-1000000*VALUE(MID(C130,2,LEN(C130)-3)),IF(RIGHT(C130,2)="B)",-1000000000*VALUE(MID(C130,2,LEN(C130)-3)),IF(RIGHT(C130,2)="k)",-1000*VALUE(MID(C130,2,LEN(C130)-3)),VALUE(SUBSTITUTE(C130,",","")))))),IF(RIGHT(C130,1)="T",1000000000000*VALUE(LEFT(C130,LEN(C130)-1)),IF(RIGHT(C130,1)="M",1000000*VALUE(LEFT(C130,LEN(C130)-1)),IF(RIGHT(C130,1)="B",1000000000*VALUE(LEFT(C130,LEN(C130)-1)),IF(RIGHT(C130,1)="%",0.01*VALUE(LEFT(C130,LEN(C130)-1)),IF(RIGHT(C130,1)="k",1000*VALUE(LEFT(C130,LEN(C130)-1)),VALUE(SUBSTITUTE(C130,",",""))))))))),"N/A")</f>
        <v/>
      </c>
      <c r="K130">
        <f>IFERROR(IF(TRIM(D130)="-", "N/A", IF(RIGHT(D130,1)=")",IF(RIGHT(D130,2)="T)",-1000000000000*VALUE(MID(D130,2,LEN(D130)-3)),IF(RIGHT(D130,2)="M)",-1000000*VALUE(MID(D130,2,LEN(D130)-3)),IF(RIGHT(D130,2)="B)",-1000000000*VALUE(MID(D130,2,LEN(D130)-3)),IF(RIGHT(D130,2)="k)",-1000*VALUE(MID(D130,2,LEN(D130)-3)),VALUE(SUBSTITUTE(D130,",","")))))),IF(RIGHT(D130,1)="T",1000000000000*VALUE(LEFT(D130,LEN(D130)-1)),IF(RIGHT(D130,1)="M",1000000*VALUE(LEFT(D130,LEN(D130)-1)),IF(RIGHT(D130,1)="B",1000000000*VALUE(LEFT(D130,LEN(D130)-1)),IF(RIGHT(D130,1)="%",0.01*VALUE(LEFT(D130,LEN(D130)-1)),IF(RIGHT(D130,1)="k",1000*VALUE(LEFT(D130,LEN(D130)-1)),VALUE(SUBSTITUTE(D130,",",""))))))))),"N/A")</f>
        <v/>
      </c>
      <c r="L130">
        <f>IFERROR(IF(TRIM(E130)="-", "N/A", IF(RIGHT(E130,1)=")",IF(RIGHT(E130,2)="T)",-1000000000000*VALUE(MID(E130,2,LEN(E130)-3)),IF(RIGHT(E130,2)="M)",-1000000*VALUE(MID(E130,2,LEN(E130)-3)),IF(RIGHT(E130,2)="B)",-1000000000*VALUE(MID(E130,2,LEN(E130)-3)),IF(RIGHT(E130,2)="k)",-1000*VALUE(MID(E130,2,LEN(E130)-3)),VALUE(SUBSTITUTE(E130,",","")))))),IF(RIGHT(E130,1)="T",1000000000000*VALUE(LEFT(E130,LEN(E130)-1)),IF(RIGHT(E130,1)="M",1000000*VALUE(LEFT(E130,LEN(E130)-1)),IF(RIGHT(E130,1)="B",1000000000*VALUE(LEFT(E130,LEN(E130)-1)),IF(RIGHT(E130,1)="%",0.01*VALUE(LEFT(E130,LEN(E130)-1)),IF(RIGHT(E130,1)="k",1000*VALUE(LEFT(E130,LEN(E130)-1)),VALUE(SUBSTITUTE(E130,",",""))))))))),"N/A")</f>
        <v/>
      </c>
      <c r="M130">
        <f>IFERROR(IF(TRIM(F130)="-", "N/A", IF(RIGHT(F130,1)=")",IF(RIGHT(F130,2)="T)",-1000000000000*VALUE(MID(F130,2,LEN(F130)-3)),IF(RIGHT(F130,2)="M)",-1000000*VALUE(MID(F130,2,LEN(F130)-3)),IF(RIGHT(F130,2)="B)",-1000000000*VALUE(MID(F130,2,LEN(F130)-3)),IF(RIGHT(F130,2)="k)",-1000*VALUE(MID(F130,2,LEN(F130)-3)),VALUE(SUBSTITUTE(F130,",","")))))),IF(RIGHT(F130,1)="T",1000000000000*VALUE(LEFT(F130,LEN(F130)-1)),IF(RIGHT(F130,1)="M",1000000*VALUE(LEFT(F130,LEN(F130)-1)),IF(RIGHT(F130,1)="B",1000000000*VALUE(LEFT(F130,LEN(F130)-1)),IF(RIGHT(F130,1)="%",0.01*VALUE(LEFT(F130,LEN(F130)-1)),IF(RIGHT(F130,1)="k",1000*VALUE(LEFT(F130,LEN(F130)-1)),VALUE(SUBSTITUTE(F130,",",""))))))))),"N/A")</f>
        <v/>
      </c>
      <c r="N130">
        <f>IFERROR(IF(TRIM(G130)="-", "N/A", IF(RIGHT(G130,1)=")",IF(RIGHT(G130,2)="T)",-1000000000000*VALUE(MID(G130,2,LEN(G130)-3)),IF(RIGHT(G130,2)="M)",-1000000*VALUE(MID(G130,2,LEN(G130)-3)),IF(RIGHT(G130,2)="B)",-1000000000*VALUE(MID(G130,2,LEN(G130)-3)),IF(RIGHT(G130,2)="k)",-1000*VALUE(MID(G130,2,LEN(G130)-3)),VALUE(SUBSTITUTE(G130,",","")))))),IF(RIGHT(G130,1)="T",1000000000000*VALUE(LEFT(G130,LEN(G130)-1)),IF(RIGHT(G130,1)="M",1000000*VALUE(LEFT(G130,LEN(G130)-1)),IF(RIGHT(G130,1)="B",1000000000*VALUE(LEFT(G130,LEN(G130)-1)),IF(RIGHT(G130,1)="%",0.01*VALUE(LEFT(G130,LEN(G130)-1)),IF(RIGHT(G130,1)="k",1000*VALUE(LEFT(G130,LEN(G130)-1)),VALUE(SUBSTITUTE(G130,",",""))))))))),"N/A")</f>
        <v/>
      </c>
    </row>
    <row r="131" spans="1:60">
      <c s="1" r="A131" t="n">
        <v>6</v>
      </c>
      <c r="B131" t="s">
        <v>223</v>
      </c>
      <c r="C131" t="s"/>
      <c r="I131">
        <f>IF(AND(K131&gt; J131, L131&gt; K131, M131&gt; L131, N131&gt; M131), "pos_trend", IF(AND(K131&lt; J131, L131&lt; K131, M131&lt; L131, N131&lt; M131), "neg_trend", "N/A"))</f>
        <v/>
      </c>
      <c r="J131">
        <f>IFERROR(IF(TRIM(C131)="-", "N/A", IF(RIGHT(C131,1)=")",IF(RIGHT(C131,2)="T)",-1000000000000*VALUE(MID(C131,2,LEN(C131)-3)),IF(RIGHT(C131,2)="M)",-1000000*VALUE(MID(C131,2,LEN(C131)-3)),IF(RIGHT(C131,2)="B)",-1000000000*VALUE(MID(C131,2,LEN(C131)-3)),IF(RIGHT(C131,2)="k)",-1000*VALUE(MID(C131,2,LEN(C131)-3)),VALUE(SUBSTITUTE(C131,",","")))))),IF(RIGHT(C131,1)="T",1000000000000*VALUE(LEFT(C131,LEN(C131)-1)),IF(RIGHT(C131,1)="M",1000000*VALUE(LEFT(C131,LEN(C131)-1)),IF(RIGHT(C131,1)="B",1000000000*VALUE(LEFT(C131,LEN(C131)-1)),IF(RIGHT(C131,1)="%",0.01*VALUE(LEFT(C131,LEN(C131)-1)),IF(RIGHT(C131,1)="k",1000*VALUE(LEFT(C131,LEN(C131)-1)),VALUE(SUBSTITUTE(C131,",",""))))))))),"N/A")</f>
        <v/>
      </c>
      <c r="K131">
        <f>IFERROR(IF(TRIM(D131)="-", "N/A", IF(RIGHT(D131,1)=")",IF(RIGHT(D131,2)="T)",-1000000000000*VALUE(MID(D131,2,LEN(D131)-3)),IF(RIGHT(D131,2)="M)",-1000000*VALUE(MID(D131,2,LEN(D131)-3)),IF(RIGHT(D131,2)="B)",-1000000000*VALUE(MID(D131,2,LEN(D131)-3)),IF(RIGHT(D131,2)="k)",-1000*VALUE(MID(D131,2,LEN(D131)-3)),VALUE(SUBSTITUTE(D131,",","")))))),IF(RIGHT(D131,1)="T",1000000000000*VALUE(LEFT(D131,LEN(D131)-1)),IF(RIGHT(D131,1)="M",1000000*VALUE(LEFT(D131,LEN(D131)-1)),IF(RIGHT(D131,1)="B",1000000000*VALUE(LEFT(D131,LEN(D131)-1)),IF(RIGHT(D131,1)="%",0.01*VALUE(LEFT(D131,LEN(D131)-1)),IF(RIGHT(D131,1)="k",1000*VALUE(LEFT(D131,LEN(D131)-1)),VALUE(SUBSTITUTE(D131,",",""))))))))),"N/A")</f>
        <v/>
      </c>
      <c r="L131">
        <f>IFERROR(IF(TRIM(E131)="-", "N/A", IF(RIGHT(E131,1)=")",IF(RIGHT(E131,2)="T)",-1000000000000*VALUE(MID(E131,2,LEN(E131)-3)),IF(RIGHT(E131,2)="M)",-1000000*VALUE(MID(E131,2,LEN(E131)-3)),IF(RIGHT(E131,2)="B)",-1000000000*VALUE(MID(E131,2,LEN(E131)-3)),IF(RIGHT(E131,2)="k)",-1000*VALUE(MID(E131,2,LEN(E131)-3)),VALUE(SUBSTITUTE(E131,",","")))))),IF(RIGHT(E131,1)="T",1000000000000*VALUE(LEFT(E131,LEN(E131)-1)),IF(RIGHT(E131,1)="M",1000000*VALUE(LEFT(E131,LEN(E131)-1)),IF(RIGHT(E131,1)="B",1000000000*VALUE(LEFT(E131,LEN(E131)-1)),IF(RIGHT(E131,1)="%",0.01*VALUE(LEFT(E131,LEN(E131)-1)),IF(RIGHT(E131,1)="k",1000*VALUE(LEFT(E131,LEN(E131)-1)),VALUE(SUBSTITUTE(E131,",",""))))))))),"N/A")</f>
        <v/>
      </c>
      <c r="M131">
        <f>IFERROR(IF(TRIM(F131)="-", "N/A", IF(RIGHT(F131,1)=")",IF(RIGHT(F131,2)="T)",-1000000000000*VALUE(MID(F131,2,LEN(F131)-3)),IF(RIGHT(F131,2)="M)",-1000000*VALUE(MID(F131,2,LEN(F131)-3)),IF(RIGHT(F131,2)="B)",-1000000000*VALUE(MID(F131,2,LEN(F131)-3)),IF(RIGHT(F131,2)="k)",-1000*VALUE(MID(F131,2,LEN(F131)-3)),VALUE(SUBSTITUTE(F131,",","")))))),IF(RIGHT(F131,1)="T",1000000000000*VALUE(LEFT(F131,LEN(F131)-1)),IF(RIGHT(F131,1)="M",1000000*VALUE(LEFT(F131,LEN(F131)-1)),IF(RIGHT(F131,1)="B",1000000000*VALUE(LEFT(F131,LEN(F131)-1)),IF(RIGHT(F131,1)="%",0.01*VALUE(LEFT(F131,LEN(F131)-1)),IF(RIGHT(F131,1)="k",1000*VALUE(LEFT(F131,LEN(F131)-1)),VALUE(SUBSTITUTE(F131,",",""))))))))),"N/A")</f>
        <v/>
      </c>
      <c r="N131">
        <f>IFERROR(IF(TRIM(G131)="-", "N/A", IF(RIGHT(G131,1)=")",IF(RIGHT(G131,2)="T)",-1000000000000*VALUE(MID(G131,2,LEN(G131)-3)),IF(RIGHT(G131,2)="M)",-1000000*VALUE(MID(G131,2,LEN(G131)-3)),IF(RIGHT(G131,2)="B)",-1000000000*VALUE(MID(G131,2,LEN(G131)-3)),IF(RIGHT(G131,2)="k)",-1000*VALUE(MID(G131,2,LEN(G131)-3)),VALUE(SUBSTITUTE(G131,",","")))))),IF(RIGHT(G131,1)="T",1000000000000*VALUE(LEFT(G131,LEN(G131)-1)),IF(RIGHT(G131,1)="M",1000000*VALUE(LEFT(G131,LEN(G131)-1)),IF(RIGHT(G131,1)="B",1000000000*VALUE(LEFT(G131,LEN(G131)-1)),IF(RIGHT(G131,1)="%",0.01*VALUE(LEFT(G131,LEN(G131)-1)),IF(RIGHT(G131,1)="k",1000*VALUE(LEFT(G131,LEN(G131)-1)),VALUE(SUBSTITUTE(G131,",",""))))))))),"N/A")</f>
        <v/>
      </c>
    </row>
    <row r="132" spans="1:60">
      <c s="1" r="A132" t="n">
        <v>7</v>
      </c>
      <c r="B132" t="s">
        <v>225</v>
      </c>
      <c r="C132" t="s">
        <v>2479</v>
      </c>
      <c r="I132">
        <f>IF(AND(K132&gt; J132, L132&gt; K132, M132&gt; L132, N132&gt; M132), "pos_trend", IF(AND(K132&lt; J132, L132&lt; K132, M132&lt; L132, N132&lt; M132), "neg_trend", "N/A"))</f>
        <v/>
      </c>
      <c r="J132">
        <f>IFERROR(IF(TRIM(C132)="-", "N/A", IF(RIGHT(C132,1)=")",IF(RIGHT(C132,2)="T)",-1000000000000*VALUE(MID(C132,2,LEN(C132)-3)),IF(RIGHT(C132,2)="M)",-1000000*VALUE(MID(C132,2,LEN(C132)-3)),IF(RIGHT(C132,2)="B)",-1000000000*VALUE(MID(C132,2,LEN(C132)-3)),IF(RIGHT(C132,2)="k)",-1000*VALUE(MID(C132,2,LEN(C132)-3)),VALUE(SUBSTITUTE(C132,",","")))))),IF(RIGHT(C132,1)="T",1000000000000*VALUE(LEFT(C132,LEN(C132)-1)),IF(RIGHT(C132,1)="M",1000000*VALUE(LEFT(C132,LEN(C132)-1)),IF(RIGHT(C132,1)="B",1000000000*VALUE(LEFT(C132,LEN(C132)-1)),IF(RIGHT(C132,1)="%",0.01*VALUE(LEFT(C132,LEN(C132)-1)),IF(RIGHT(C132,1)="k",1000*VALUE(LEFT(C132,LEN(C132)-1)),VALUE(SUBSTITUTE(C132,",",""))))))))),"N/A")</f>
        <v/>
      </c>
      <c r="K132">
        <f>IFERROR(IF(TRIM(D132)="-", "N/A", IF(RIGHT(D132,1)=")",IF(RIGHT(D132,2)="T)",-1000000000000*VALUE(MID(D132,2,LEN(D132)-3)),IF(RIGHT(D132,2)="M)",-1000000*VALUE(MID(D132,2,LEN(D132)-3)),IF(RIGHT(D132,2)="B)",-1000000000*VALUE(MID(D132,2,LEN(D132)-3)),IF(RIGHT(D132,2)="k)",-1000*VALUE(MID(D132,2,LEN(D132)-3)),VALUE(SUBSTITUTE(D132,",","")))))),IF(RIGHT(D132,1)="T",1000000000000*VALUE(LEFT(D132,LEN(D132)-1)),IF(RIGHT(D132,1)="M",1000000*VALUE(LEFT(D132,LEN(D132)-1)),IF(RIGHT(D132,1)="B",1000000000*VALUE(LEFT(D132,LEN(D132)-1)),IF(RIGHT(D132,1)="%",0.01*VALUE(LEFT(D132,LEN(D132)-1)),IF(RIGHT(D132,1)="k",1000*VALUE(LEFT(D132,LEN(D132)-1)),VALUE(SUBSTITUTE(D132,",",""))))))))),"N/A")</f>
        <v/>
      </c>
      <c r="L132">
        <f>IFERROR(IF(TRIM(E132)="-", "N/A", IF(RIGHT(E132,1)=")",IF(RIGHT(E132,2)="T)",-1000000000000*VALUE(MID(E132,2,LEN(E132)-3)),IF(RIGHT(E132,2)="M)",-1000000*VALUE(MID(E132,2,LEN(E132)-3)),IF(RIGHT(E132,2)="B)",-1000000000*VALUE(MID(E132,2,LEN(E132)-3)),IF(RIGHT(E132,2)="k)",-1000*VALUE(MID(E132,2,LEN(E132)-3)),VALUE(SUBSTITUTE(E132,",","")))))),IF(RIGHT(E132,1)="T",1000000000000*VALUE(LEFT(E132,LEN(E132)-1)),IF(RIGHT(E132,1)="M",1000000*VALUE(LEFT(E132,LEN(E132)-1)),IF(RIGHT(E132,1)="B",1000000000*VALUE(LEFT(E132,LEN(E132)-1)),IF(RIGHT(E132,1)="%",0.01*VALUE(LEFT(E132,LEN(E132)-1)),IF(RIGHT(E132,1)="k",1000*VALUE(LEFT(E132,LEN(E132)-1)),VALUE(SUBSTITUTE(E132,",",""))))))))),"N/A")</f>
        <v/>
      </c>
      <c r="M132">
        <f>IFERROR(IF(TRIM(F132)="-", "N/A", IF(RIGHT(F132,1)=")",IF(RIGHT(F132,2)="T)",-1000000000000*VALUE(MID(F132,2,LEN(F132)-3)),IF(RIGHT(F132,2)="M)",-1000000*VALUE(MID(F132,2,LEN(F132)-3)),IF(RIGHT(F132,2)="B)",-1000000000*VALUE(MID(F132,2,LEN(F132)-3)),IF(RIGHT(F132,2)="k)",-1000*VALUE(MID(F132,2,LEN(F132)-3)),VALUE(SUBSTITUTE(F132,",","")))))),IF(RIGHT(F132,1)="T",1000000000000*VALUE(LEFT(F132,LEN(F132)-1)),IF(RIGHT(F132,1)="M",1000000*VALUE(LEFT(F132,LEN(F132)-1)),IF(RIGHT(F132,1)="B",1000000000*VALUE(LEFT(F132,LEN(F132)-1)),IF(RIGHT(F132,1)="%",0.01*VALUE(LEFT(F132,LEN(F132)-1)),IF(RIGHT(F132,1)="k",1000*VALUE(LEFT(F132,LEN(F132)-1)),VALUE(SUBSTITUTE(F132,",",""))))))))),"N/A")</f>
        <v/>
      </c>
      <c r="N132">
        <f>IFERROR(IF(TRIM(G132)="-", "N/A", IF(RIGHT(G132,1)=")",IF(RIGHT(G132,2)="T)",-1000000000000*VALUE(MID(G132,2,LEN(G132)-3)),IF(RIGHT(G132,2)="M)",-1000000*VALUE(MID(G132,2,LEN(G132)-3)),IF(RIGHT(G132,2)="B)",-1000000000*VALUE(MID(G132,2,LEN(G132)-3)),IF(RIGHT(G132,2)="k)",-1000*VALUE(MID(G132,2,LEN(G132)-3)),VALUE(SUBSTITUTE(G132,",","")))))),IF(RIGHT(G132,1)="T",1000000000000*VALUE(LEFT(G132,LEN(G132)-1)),IF(RIGHT(G132,1)="M",1000000*VALUE(LEFT(G132,LEN(G132)-1)),IF(RIGHT(G132,1)="B",1000000000*VALUE(LEFT(G132,LEN(G132)-1)),IF(RIGHT(G132,1)="%",0.01*VALUE(LEFT(G132,LEN(G132)-1)),IF(RIGHT(G132,1)="k",1000*VALUE(LEFT(G132,LEN(G132)-1)),VALUE(SUBSTITUTE(G132,",",""))))))))),"N/A")</f>
        <v/>
      </c>
    </row>
    <row r="133" spans="1:60">
      <c s="1" r="A133" t="n">
        <v>8</v>
      </c>
      <c r="B133" t="s">
        <v>227</v>
      </c>
      <c r="C133" t="s">
        <v>2480</v>
      </c>
      <c r="I133">
        <f>IF(AND(K133&gt; J133, L133&gt; K133, M133&gt; L133, N133&gt; M133), "pos_trend", IF(AND(K133&lt; J133, L133&lt; K133, M133&lt; L133, N133&lt; M133), "neg_trend", "N/A"))</f>
        <v/>
      </c>
      <c r="J133">
        <f>IFERROR(IF(TRIM(C133)="-", "N/A", IF(RIGHT(C133,1)=")",IF(RIGHT(C133,2)="T)",-1000000000000*VALUE(MID(C133,2,LEN(C133)-3)),IF(RIGHT(C133,2)="M)",-1000000*VALUE(MID(C133,2,LEN(C133)-3)),IF(RIGHT(C133,2)="B)",-1000000000*VALUE(MID(C133,2,LEN(C133)-3)),IF(RIGHT(C133,2)="k)",-1000*VALUE(MID(C133,2,LEN(C133)-3)),VALUE(SUBSTITUTE(C133,",","")))))),IF(RIGHT(C133,1)="T",1000000000000*VALUE(LEFT(C133,LEN(C133)-1)),IF(RIGHT(C133,1)="M",1000000*VALUE(LEFT(C133,LEN(C133)-1)),IF(RIGHT(C133,1)="B",1000000000*VALUE(LEFT(C133,LEN(C133)-1)),IF(RIGHT(C133,1)="%",0.01*VALUE(LEFT(C133,LEN(C133)-1)),IF(RIGHT(C133,1)="k",1000*VALUE(LEFT(C133,LEN(C133)-1)),VALUE(SUBSTITUTE(C133,",",""))))))))),"N/A")</f>
        <v/>
      </c>
      <c r="K133">
        <f>IFERROR(IF(TRIM(D133)="-", "N/A", IF(RIGHT(D133,1)=")",IF(RIGHT(D133,2)="T)",-1000000000000*VALUE(MID(D133,2,LEN(D133)-3)),IF(RIGHT(D133,2)="M)",-1000000*VALUE(MID(D133,2,LEN(D133)-3)),IF(RIGHT(D133,2)="B)",-1000000000*VALUE(MID(D133,2,LEN(D133)-3)),IF(RIGHT(D133,2)="k)",-1000*VALUE(MID(D133,2,LEN(D133)-3)),VALUE(SUBSTITUTE(D133,",","")))))),IF(RIGHT(D133,1)="T",1000000000000*VALUE(LEFT(D133,LEN(D133)-1)),IF(RIGHT(D133,1)="M",1000000*VALUE(LEFT(D133,LEN(D133)-1)),IF(RIGHT(D133,1)="B",1000000000*VALUE(LEFT(D133,LEN(D133)-1)),IF(RIGHT(D133,1)="%",0.01*VALUE(LEFT(D133,LEN(D133)-1)),IF(RIGHT(D133,1)="k",1000*VALUE(LEFT(D133,LEN(D133)-1)),VALUE(SUBSTITUTE(D133,",",""))))))))),"N/A")</f>
        <v/>
      </c>
      <c r="L133">
        <f>IFERROR(IF(TRIM(E133)="-", "N/A", IF(RIGHT(E133,1)=")",IF(RIGHT(E133,2)="T)",-1000000000000*VALUE(MID(E133,2,LEN(E133)-3)),IF(RIGHT(E133,2)="M)",-1000000*VALUE(MID(E133,2,LEN(E133)-3)),IF(RIGHT(E133,2)="B)",-1000000000*VALUE(MID(E133,2,LEN(E133)-3)),IF(RIGHT(E133,2)="k)",-1000*VALUE(MID(E133,2,LEN(E133)-3)),VALUE(SUBSTITUTE(E133,",","")))))),IF(RIGHT(E133,1)="T",1000000000000*VALUE(LEFT(E133,LEN(E133)-1)),IF(RIGHT(E133,1)="M",1000000*VALUE(LEFT(E133,LEN(E133)-1)),IF(RIGHT(E133,1)="B",1000000000*VALUE(LEFT(E133,LEN(E133)-1)),IF(RIGHT(E133,1)="%",0.01*VALUE(LEFT(E133,LEN(E133)-1)),IF(RIGHT(E133,1)="k",1000*VALUE(LEFT(E133,LEN(E133)-1)),VALUE(SUBSTITUTE(E133,",",""))))))))),"N/A")</f>
        <v/>
      </c>
      <c r="M133">
        <f>IFERROR(IF(TRIM(F133)="-", "N/A", IF(RIGHT(F133,1)=")",IF(RIGHT(F133,2)="T)",-1000000000000*VALUE(MID(F133,2,LEN(F133)-3)),IF(RIGHT(F133,2)="M)",-1000000*VALUE(MID(F133,2,LEN(F133)-3)),IF(RIGHT(F133,2)="B)",-1000000000*VALUE(MID(F133,2,LEN(F133)-3)),IF(RIGHT(F133,2)="k)",-1000*VALUE(MID(F133,2,LEN(F133)-3)),VALUE(SUBSTITUTE(F133,",","")))))),IF(RIGHT(F133,1)="T",1000000000000*VALUE(LEFT(F133,LEN(F133)-1)),IF(RIGHT(F133,1)="M",1000000*VALUE(LEFT(F133,LEN(F133)-1)),IF(RIGHT(F133,1)="B",1000000000*VALUE(LEFT(F133,LEN(F133)-1)),IF(RIGHT(F133,1)="%",0.01*VALUE(LEFT(F133,LEN(F133)-1)),IF(RIGHT(F133,1)="k",1000*VALUE(LEFT(F133,LEN(F133)-1)),VALUE(SUBSTITUTE(F133,",",""))))))))),"N/A")</f>
        <v/>
      </c>
      <c r="N133">
        <f>IFERROR(IF(TRIM(G133)="-", "N/A", IF(RIGHT(G133,1)=")",IF(RIGHT(G133,2)="T)",-1000000000000*VALUE(MID(G133,2,LEN(G133)-3)),IF(RIGHT(G133,2)="M)",-1000000*VALUE(MID(G133,2,LEN(G133)-3)),IF(RIGHT(G133,2)="B)",-1000000000*VALUE(MID(G133,2,LEN(G133)-3)),IF(RIGHT(G133,2)="k)",-1000*VALUE(MID(G133,2,LEN(G133)-3)),VALUE(SUBSTITUTE(G133,",","")))))),IF(RIGHT(G133,1)="T",1000000000000*VALUE(LEFT(G133,LEN(G133)-1)),IF(RIGHT(G133,1)="M",1000000*VALUE(LEFT(G133,LEN(G133)-1)),IF(RIGHT(G133,1)="B",1000000000*VALUE(LEFT(G133,LEN(G133)-1)),IF(RIGHT(G133,1)="%",0.01*VALUE(LEFT(G133,LEN(G133)-1)),IF(RIGHT(G133,1)="k",1000*VALUE(LEFT(G133,LEN(G133)-1)),VALUE(SUBSTITUTE(G133,",",""))))))))),"N/A")</f>
        <v/>
      </c>
    </row>
    <row r="134" spans="1:60">
      <c s="1" r="A134" t="n">
        <v>9</v>
      </c>
      <c r="B134" t="s">
        <v>229</v>
      </c>
      <c r="C134" t="s">
        <v>2481</v>
      </c>
      <c r="I134">
        <f>IF(AND(K134&gt; J134, L134&gt; K134, M134&gt; L134, N134&gt; M134), "pos_trend", IF(AND(K134&lt; J134, L134&lt; K134, M134&lt; L134, N134&lt; M134), "neg_trend", "N/A"))</f>
        <v/>
      </c>
      <c r="J134">
        <f>IFERROR(IF(TRIM(C134)="-", "N/A", IF(RIGHT(C134,1)=")",IF(RIGHT(C134,2)="T)",-1000000000000*VALUE(MID(C134,2,LEN(C134)-3)),IF(RIGHT(C134,2)="M)",-1000000*VALUE(MID(C134,2,LEN(C134)-3)),IF(RIGHT(C134,2)="B)",-1000000000*VALUE(MID(C134,2,LEN(C134)-3)),IF(RIGHT(C134,2)="k)",-1000*VALUE(MID(C134,2,LEN(C134)-3)),VALUE(SUBSTITUTE(C134,",","")))))),IF(RIGHT(C134,1)="T",1000000000000*VALUE(LEFT(C134,LEN(C134)-1)),IF(RIGHT(C134,1)="M",1000000*VALUE(LEFT(C134,LEN(C134)-1)),IF(RIGHT(C134,1)="B",1000000000*VALUE(LEFT(C134,LEN(C134)-1)),IF(RIGHT(C134,1)="%",0.01*VALUE(LEFT(C134,LEN(C134)-1)),IF(RIGHT(C134,1)="k",1000*VALUE(LEFT(C134,LEN(C134)-1)),VALUE(SUBSTITUTE(C134,",",""))))))))),"N/A")</f>
        <v/>
      </c>
      <c r="K134">
        <f>IFERROR(IF(TRIM(D134)="-", "N/A", IF(RIGHT(D134,1)=")",IF(RIGHT(D134,2)="T)",-1000000000000*VALUE(MID(D134,2,LEN(D134)-3)),IF(RIGHT(D134,2)="M)",-1000000*VALUE(MID(D134,2,LEN(D134)-3)),IF(RIGHT(D134,2)="B)",-1000000000*VALUE(MID(D134,2,LEN(D134)-3)),IF(RIGHT(D134,2)="k)",-1000*VALUE(MID(D134,2,LEN(D134)-3)),VALUE(SUBSTITUTE(D134,",","")))))),IF(RIGHT(D134,1)="T",1000000000000*VALUE(LEFT(D134,LEN(D134)-1)),IF(RIGHT(D134,1)="M",1000000*VALUE(LEFT(D134,LEN(D134)-1)),IF(RIGHT(D134,1)="B",1000000000*VALUE(LEFT(D134,LEN(D134)-1)),IF(RIGHT(D134,1)="%",0.01*VALUE(LEFT(D134,LEN(D134)-1)),IF(RIGHT(D134,1)="k",1000*VALUE(LEFT(D134,LEN(D134)-1)),VALUE(SUBSTITUTE(D134,",",""))))))))),"N/A")</f>
        <v/>
      </c>
      <c r="L134">
        <f>IFERROR(IF(TRIM(E134)="-", "N/A", IF(RIGHT(E134,1)=")",IF(RIGHT(E134,2)="T)",-1000000000000*VALUE(MID(E134,2,LEN(E134)-3)),IF(RIGHT(E134,2)="M)",-1000000*VALUE(MID(E134,2,LEN(E134)-3)),IF(RIGHT(E134,2)="B)",-1000000000*VALUE(MID(E134,2,LEN(E134)-3)),IF(RIGHT(E134,2)="k)",-1000*VALUE(MID(E134,2,LEN(E134)-3)),VALUE(SUBSTITUTE(E134,",","")))))),IF(RIGHT(E134,1)="T",1000000000000*VALUE(LEFT(E134,LEN(E134)-1)),IF(RIGHT(E134,1)="M",1000000*VALUE(LEFT(E134,LEN(E134)-1)),IF(RIGHT(E134,1)="B",1000000000*VALUE(LEFT(E134,LEN(E134)-1)),IF(RIGHT(E134,1)="%",0.01*VALUE(LEFT(E134,LEN(E134)-1)),IF(RIGHT(E134,1)="k",1000*VALUE(LEFT(E134,LEN(E134)-1)),VALUE(SUBSTITUTE(E134,",",""))))))))),"N/A")</f>
        <v/>
      </c>
      <c r="M134">
        <f>IFERROR(IF(TRIM(F134)="-", "N/A", IF(RIGHT(F134,1)=")",IF(RIGHT(F134,2)="T)",-1000000000000*VALUE(MID(F134,2,LEN(F134)-3)),IF(RIGHT(F134,2)="M)",-1000000*VALUE(MID(F134,2,LEN(F134)-3)),IF(RIGHT(F134,2)="B)",-1000000000*VALUE(MID(F134,2,LEN(F134)-3)),IF(RIGHT(F134,2)="k)",-1000*VALUE(MID(F134,2,LEN(F134)-3)),VALUE(SUBSTITUTE(F134,",","")))))),IF(RIGHT(F134,1)="T",1000000000000*VALUE(LEFT(F134,LEN(F134)-1)),IF(RIGHT(F134,1)="M",1000000*VALUE(LEFT(F134,LEN(F134)-1)),IF(RIGHT(F134,1)="B",1000000000*VALUE(LEFT(F134,LEN(F134)-1)),IF(RIGHT(F134,1)="%",0.01*VALUE(LEFT(F134,LEN(F134)-1)),IF(RIGHT(F134,1)="k",1000*VALUE(LEFT(F134,LEN(F134)-1)),VALUE(SUBSTITUTE(F134,",",""))))))))),"N/A")</f>
        <v/>
      </c>
      <c r="N134">
        <f>IFERROR(IF(TRIM(G134)="-", "N/A", IF(RIGHT(G134,1)=")",IF(RIGHT(G134,2)="T)",-1000000000000*VALUE(MID(G134,2,LEN(G134)-3)),IF(RIGHT(G134,2)="M)",-1000000*VALUE(MID(G134,2,LEN(G134)-3)),IF(RIGHT(G134,2)="B)",-1000000000*VALUE(MID(G134,2,LEN(G134)-3)),IF(RIGHT(G134,2)="k)",-1000*VALUE(MID(G134,2,LEN(G134)-3)),VALUE(SUBSTITUTE(G134,",","")))))),IF(RIGHT(G134,1)="T",1000000000000*VALUE(LEFT(G134,LEN(G134)-1)),IF(RIGHT(G134,1)="M",1000000*VALUE(LEFT(G134,LEN(G134)-1)),IF(RIGHT(G134,1)="B",1000000000*VALUE(LEFT(G134,LEN(G134)-1)),IF(RIGHT(G134,1)="%",0.01*VALUE(LEFT(G134,LEN(G134)-1)),IF(RIGHT(G134,1)="k",1000*VALUE(LEFT(G134,LEN(G134)-1)),VALUE(SUBSTITUTE(G134,",",""))))))))),"N/A")</f>
        <v/>
      </c>
    </row>
    <row r="135" spans="1:60">
      <c r="I135">
        <f>IF(AND(K135&gt; J135, L135&gt; K135, M135&gt; L135, N135&gt; M135), "pos_trend", IF(AND(K135&lt; J135, L135&lt; K135, M135&lt; L135, N135&lt; M135), "neg_trend", "N/A"))</f>
        <v/>
      </c>
      <c r="J135">
        <f>IFERROR(IF(TRIM(C135)="-", "N/A", IF(RIGHT(C135,1)=")",IF(RIGHT(C135,2)="T)",-1000000000000*VALUE(MID(C135,2,LEN(C135)-3)),IF(RIGHT(C135,2)="M)",-1000000*VALUE(MID(C135,2,LEN(C135)-3)),IF(RIGHT(C135,2)="B)",-1000000000*VALUE(MID(C135,2,LEN(C135)-3)),IF(RIGHT(C135,2)="k)",-1000*VALUE(MID(C135,2,LEN(C135)-3)),VALUE(SUBSTITUTE(C135,",","")))))),IF(RIGHT(C135,1)="T",1000000000000*VALUE(LEFT(C135,LEN(C135)-1)),IF(RIGHT(C135,1)="M",1000000*VALUE(LEFT(C135,LEN(C135)-1)),IF(RIGHT(C135,1)="B",1000000000*VALUE(LEFT(C135,LEN(C135)-1)),IF(RIGHT(C135,1)="%",0.01*VALUE(LEFT(C135,LEN(C135)-1)),IF(RIGHT(C135,1)="k",1000*VALUE(LEFT(C135,LEN(C135)-1)),VALUE(SUBSTITUTE(C135,",",""))))))))),"N/A")</f>
        <v/>
      </c>
      <c r="K135">
        <f>IFERROR(IF(TRIM(D135)="-", "N/A", IF(RIGHT(D135,1)=")",IF(RIGHT(D135,2)="T)",-1000000000000*VALUE(MID(D135,2,LEN(D135)-3)),IF(RIGHT(D135,2)="M)",-1000000*VALUE(MID(D135,2,LEN(D135)-3)),IF(RIGHT(D135,2)="B)",-1000000000*VALUE(MID(D135,2,LEN(D135)-3)),IF(RIGHT(D135,2)="k)",-1000*VALUE(MID(D135,2,LEN(D135)-3)),VALUE(SUBSTITUTE(D135,",","")))))),IF(RIGHT(D135,1)="T",1000000000000*VALUE(LEFT(D135,LEN(D135)-1)),IF(RIGHT(D135,1)="M",1000000*VALUE(LEFT(D135,LEN(D135)-1)),IF(RIGHT(D135,1)="B",1000000000*VALUE(LEFT(D135,LEN(D135)-1)),IF(RIGHT(D135,1)="%",0.01*VALUE(LEFT(D135,LEN(D135)-1)),IF(RIGHT(D135,1)="k",1000*VALUE(LEFT(D135,LEN(D135)-1)),VALUE(SUBSTITUTE(D135,",",""))))))))),"N/A")</f>
        <v/>
      </c>
      <c r="L135">
        <f>IFERROR(IF(TRIM(E135)="-", "N/A", IF(RIGHT(E135,1)=")",IF(RIGHT(E135,2)="T)",-1000000000000*VALUE(MID(E135,2,LEN(E135)-3)),IF(RIGHT(E135,2)="M)",-1000000*VALUE(MID(E135,2,LEN(E135)-3)),IF(RIGHT(E135,2)="B)",-1000000000*VALUE(MID(E135,2,LEN(E135)-3)),IF(RIGHT(E135,2)="k)",-1000*VALUE(MID(E135,2,LEN(E135)-3)),VALUE(SUBSTITUTE(E135,",","")))))),IF(RIGHT(E135,1)="T",1000000000000*VALUE(LEFT(E135,LEN(E135)-1)),IF(RIGHT(E135,1)="M",1000000*VALUE(LEFT(E135,LEN(E135)-1)),IF(RIGHT(E135,1)="B",1000000000*VALUE(LEFT(E135,LEN(E135)-1)),IF(RIGHT(E135,1)="%",0.01*VALUE(LEFT(E135,LEN(E135)-1)),IF(RIGHT(E135,1)="k",1000*VALUE(LEFT(E135,LEN(E135)-1)),VALUE(SUBSTITUTE(E135,",",""))))))))),"N/A")</f>
        <v/>
      </c>
      <c r="M135">
        <f>IFERROR(IF(TRIM(F135)="-", "N/A", IF(RIGHT(F135,1)=")",IF(RIGHT(F135,2)="T)",-1000000000000*VALUE(MID(F135,2,LEN(F135)-3)),IF(RIGHT(F135,2)="M)",-1000000*VALUE(MID(F135,2,LEN(F135)-3)),IF(RIGHT(F135,2)="B)",-1000000000*VALUE(MID(F135,2,LEN(F135)-3)),IF(RIGHT(F135,2)="k)",-1000*VALUE(MID(F135,2,LEN(F135)-3)),VALUE(SUBSTITUTE(F135,",","")))))),IF(RIGHT(F135,1)="T",1000000000000*VALUE(LEFT(F135,LEN(F135)-1)),IF(RIGHT(F135,1)="M",1000000*VALUE(LEFT(F135,LEN(F135)-1)),IF(RIGHT(F135,1)="B",1000000000*VALUE(LEFT(F135,LEN(F135)-1)),IF(RIGHT(F135,1)="%",0.01*VALUE(LEFT(F135,LEN(F135)-1)),IF(RIGHT(F135,1)="k",1000*VALUE(LEFT(F135,LEN(F135)-1)),VALUE(SUBSTITUTE(F135,",",""))))))))),"N/A")</f>
        <v/>
      </c>
      <c r="N135">
        <f>IFERROR(IF(TRIM(G135)="-", "N/A", IF(RIGHT(G135,1)=")",IF(RIGHT(G135,2)="T)",-1000000000000*VALUE(MID(G135,2,LEN(G135)-3)),IF(RIGHT(G135,2)="M)",-1000000*VALUE(MID(G135,2,LEN(G135)-3)),IF(RIGHT(G135,2)="B)",-1000000000*VALUE(MID(G135,2,LEN(G135)-3)),IF(RIGHT(G135,2)="k)",-1000*VALUE(MID(G135,2,LEN(G135)-3)),VALUE(SUBSTITUTE(G135,",","")))))),IF(RIGHT(G135,1)="T",1000000000000*VALUE(LEFT(G135,LEN(G135)-1)),IF(RIGHT(G135,1)="M",1000000*VALUE(LEFT(G135,LEN(G135)-1)),IF(RIGHT(G135,1)="B",1000000000*VALUE(LEFT(G135,LEN(G135)-1)),IF(RIGHT(G135,1)="%",0.01*VALUE(LEFT(G135,LEN(G135)-1)),IF(RIGHT(G135,1)="k",1000*VALUE(LEFT(G135,LEN(G135)-1)),VALUE(SUBSTITUTE(G135,",",""))))))))),"N/A")</f>
        <v/>
      </c>
    </row>
    <row r="136" spans="1:60">
      <c r="I136">
        <f>IF(AND(K136&gt; J136, L136&gt; K136, M136&gt; L136, N136&gt; M136), "pos_trend", IF(AND(K136&lt; J136, L136&lt; K136, M136&lt; L136, N136&lt; M136), "neg_trend", "N/A"))</f>
        <v/>
      </c>
      <c r="J136">
        <f>IFERROR(IF(TRIM(C136)="-", "N/A", IF(RIGHT(C136,1)=")",IF(RIGHT(C136,2)="T)",-1000000000000*VALUE(MID(C136,2,LEN(C136)-3)),IF(RIGHT(C136,2)="M)",-1000000*VALUE(MID(C136,2,LEN(C136)-3)),IF(RIGHT(C136,2)="B)",-1000000000*VALUE(MID(C136,2,LEN(C136)-3)),IF(RIGHT(C136,2)="k)",-1000*VALUE(MID(C136,2,LEN(C136)-3)),VALUE(SUBSTITUTE(C136,",","")))))),IF(RIGHT(C136,1)="T",1000000000000*VALUE(LEFT(C136,LEN(C136)-1)),IF(RIGHT(C136,1)="M",1000000*VALUE(LEFT(C136,LEN(C136)-1)),IF(RIGHT(C136,1)="B",1000000000*VALUE(LEFT(C136,LEN(C136)-1)),IF(RIGHT(C136,1)="%",0.01*VALUE(LEFT(C136,LEN(C136)-1)),IF(RIGHT(C136,1)="k",1000*VALUE(LEFT(C136,LEN(C136)-1)),VALUE(SUBSTITUTE(C136,",",""))))))))),"N/A")</f>
        <v/>
      </c>
      <c r="K136">
        <f>IFERROR(IF(TRIM(D136)="-", "N/A", IF(RIGHT(D136,1)=")",IF(RIGHT(D136,2)="T)",-1000000000000*VALUE(MID(D136,2,LEN(D136)-3)),IF(RIGHT(D136,2)="M)",-1000000*VALUE(MID(D136,2,LEN(D136)-3)),IF(RIGHT(D136,2)="B)",-1000000000*VALUE(MID(D136,2,LEN(D136)-3)),IF(RIGHT(D136,2)="k)",-1000*VALUE(MID(D136,2,LEN(D136)-3)),VALUE(SUBSTITUTE(D136,",","")))))),IF(RIGHT(D136,1)="T",1000000000000*VALUE(LEFT(D136,LEN(D136)-1)),IF(RIGHT(D136,1)="M",1000000*VALUE(LEFT(D136,LEN(D136)-1)),IF(RIGHT(D136,1)="B",1000000000*VALUE(LEFT(D136,LEN(D136)-1)),IF(RIGHT(D136,1)="%",0.01*VALUE(LEFT(D136,LEN(D136)-1)),IF(RIGHT(D136,1)="k",1000*VALUE(LEFT(D136,LEN(D136)-1)),VALUE(SUBSTITUTE(D136,",",""))))))))),"N/A")</f>
        <v/>
      </c>
      <c r="L136">
        <f>IFERROR(IF(TRIM(E136)="-", "N/A", IF(RIGHT(E136,1)=")",IF(RIGHT(E136,2)="T)",-1000000000000*VALUE(MID(E136,2,LEN(E136)-3)),IF(RIGHT(E136,2)="M)",-1000000*VALUE(MID(E136,2,LEN(E136)-3)),IF(RIGHT(E136,2)="B)",-1000000000*VALUE(MID(E136,2,LEN(E136)-3)),IF(RIGHT(E136,2)="k)",-1000*VALUE(MID(E136,2,LEN(E136)-3)),VALUE(SUBSTITUTE(E136,",","")))))),IF(RIGHT(E136,1)="T",1000000000000*VALUE(LEFT(E136,LEN(E136)-1)),IF(RIGHT(E136,1)="M",1000000*VALUE(LEFT(E136,LEN(E136)-1)),IF(RIGHT(E136,1)="B",1000000000*VALUE(LEFT(E136,LEN(E136)-1)),IF(RIGHT(E136,1)="%",0.01*VALUE(LEFT(E136,LEN(E136)-1)),IF(RIGHT(E136,1)="k",1000*VALUE(LEFT(E136,LEN(E136)-1)),VALUE(SUBSTITUTE(E136,",",""))))))))),"N/A")</f>
        <v/>
      </c>
      <c r="M136">
        <f>IFERROR(IF(TRIM(F136)="-", "N/A", IF(RIGHT(F136,1)=")",IF(RIGHT(F136,2)="T)",-1000000000000*VALUE(MID(F136,2,LEN(F136)-3)),IF(RIGHT(F136,2)="M)",-1000000*VALUE(MID(F136,2,LEN(F136)-3)),IF(RIGHT(F136,2)="B)",-1000000000*VALUE(MID(F136,2,LEN(F136)-3)),IF(RIGHT(F136,2)="k)",-1000*VALUE(MID(F136,2,LEN(F136)-3)),VALUE(SUBSTITUTE(F136,",","")))))),IF(RIGHT(F136,1)="T",1000000000000*VALUE(LEFT(F136,LEN(F136)-1)),IF(RIGHT(F136,1)="M",1000000*VALUE(LEFT(F136,LEN(F136)-1)),IF(RIGHT(F136,1)="B",1000000000*VALUE(LEFT(F136,LEN(F136)-1)),IF(RIGHT(F136,1)="%",0.01*VALUE(LEFT(F136,LEN(F136)-1)),IF(RIGHT(F136,1)="k",1000*VALUE(LEFT(F136,LEN(F136)-1)),VALUE(SUBSTITUTE(F136,",",""))))))))),"N/A")</f>
        <v/>
      </c>
      <c r="N136">
        <f>IFERROR(IF(TRIM(G136)="-", "N/A", IF(RIGHT(G136,1)=")",IF(RIGHT(G136,2)="T)",-1000000000000*VALUE(MID(G136,2,LEN(G136)-3)),IF(RIGHT(G136,2)="M)",-1000000*VALUE(MID(G136,2,LEN(G136)-3)),IF(RIGHT(G136,2)="B)",-1000000000*VALUE(MID(G136,2,LEN(G136)-3)),IF(RIGHT(G136,2)="k)",-1000*VALUE(MID(G136,2,LEN(G136)-3)),VALUE(SUBSTITUTE(G136,",","")))))),IF(RIGHT(G136,1)="T",1000000000000*VALUE(LEFT(G136,LEN(G136)-1)),IF(RIGHT(G136,1)="M",1000000*VALUE(LEFT(G136,LEN(G136)-1)),IF(RIGHT(G136,1)="B",1000000000*VALUE(LEFT(G136,LEN(G136)-1)),IF(RIGHT(G136,1)="%",0.01*VALUE(LEFT(G136,LEN(G136)-1)),IF(RIGHT(G136,1)="k",1000*VALUE(LEFT(G136,LEN(G136)-1)),VALUE(SUBSTITUTE(G136,",",""))))))))),"N/A")</f>
        <v/>
      </c>
    </row>
    <row r="137" spans="1:60">
      <c s="1" r="B137" t="s">
        <v>231</v>
      </c>
      <c s="1" r="C137" t="s">
        <v>232</v>
      </c>
      <c s="1" r="D137" t="s">
        <v>233</v>
      </c>
      <c s="1" r="E137" t="s">
        <v>234</v>
      </c>
      <c s="1" r="F137" t="s">
        <v>235</v>
      </c>
      <c r="I137">
        <f>IF(AND(K137&gt; J137, L137&gt; K137, M137&gt; L137, N137&gt; M137), "pos_trend", IF(AND(K137&lt; J137, L137&lt; K137, M137&lt; L137, N137&lt; M137), "neg_trend", "N/A"))</f>
        <v/>
      </c>
      <c r="J137">
        <f>IFERROR(IF(TRIM(C137)="-", "N/A", IF(RIGHT(C137,1)=")",IF(RIGHT(C137,2)="T)",-1000000000000*VALUE(MID(C137,2,LEN(C137)-3)),IF(RIGHT(C137,2)="M)",-1000000*VALUE(MID(C137,2,LEN(C137)-3)),IF(RIGHT(C137,2)="B)",-1000000000*VALUE(MID(C137,2,LEN(C137)-3)),IF(RIGHT(C137,2)="k)",-1000*VALUE(MID(C137,2,LEN(C137)-3)),VALUE(SUBSTITUTE(C137,",","")))))),IF(RIGHT(C137,1)="T",1000000000000*VALUE(LEFT(C137,LEN(C137)-1)),IF(RIGHT(C137,1)="M",1000000*VALUE(LEFT(C137,LEN(C137)-1)),IF(RIGHT(C137,1)="B",1000000000*VALUE(LEFT(C137,LEN(C137)-1)),IF(RIGHT(C137,1)="%",0.01*VALUE(LEFT(C137,LEN(C137)-1)),IF(RIGHT(C137,1)="k",1000*VALUE(LEFT(C137,LEN(C137)-1)),VALUE(SUBSTITUTE(C137,",",""))))))))),"N/A")</f>
        <v/>
      </c>
      <c r="K137">
        <f>IFERROR(IF(TRIM(D137)="-", "N/A", IF(RIGHT(D137,1)=")",IF(RIGHT(D137,2)="T)",-1000000000000*VALUE(MID(D137,2,LEN(D137)-3)),IF(RIGHT(D137,2)="M)",-1000000*VALUE(MID(D137,2,LEN(D137)-3)),IF(RIGHT(D137,2)="B)",-1000000000*VALUE(MID(D137,2,LEN(D137)-3)),IF(RIGHT(D137,2)="k)",-1000*VALUE(MID(D137,2,LEN(D137)-3)),VALUE(SUBSTITUTE(D137,",","")))))),IF(RIGHT(D137,1)="T",1000000000000*VALUE(LEFT(D137,LEN(D137)-1)),IF(RIGHT(D137,1)="M",1000000*VALUE(LEFT(D137,LEN(D137)-1)),IF(RIGHT(D137,1)="B",1000000000*VALUE(LEFT(D137,LEN(D137)-1)),IF(RIGHT(D137,1)="%",0.01*VALUE(LEFT(D137,LEN(D137)-1)),IF(RIGHT(D137,1)="k",1000*VALUE(LEFT(D137,LEN(D137)-1)),VALUE(SUBSTITUTE(D137,",",""))))))))),"N/A")</f>
        <v/>
      </c>
      <c r="L137">
        <f>IFERROR(IF(TRIM(E137)="-", "N/A", IF(RIGHT(E137,1)=")",IF(RIGHT(E137,2)="T)",-1000000000000*VALUE(MID(E137,2,LEN(E137)-3)),IF(RIGHT(E137,2)="M)",-1000000*VALUE(MID(E137,2,LEN(E137)-3)),IF(RIGHT(E137,2)="B)",-1000000000*VALUE(MID(E137,2,LEN(E137)-3)),IF(RIGHT(E137,2)="k)",-1000*VALUE(MID(E137,2,LEN(E137)-3)),VALUE(SUBSTITUTE(E137,",","")))))),IF(RIGHT(E137,1)="T",1000000000000*VALUE(LEFT(E137,LEN(E137)-1)),IF(RIGHT(E137,1)="M",1000000*VALUE(LEFT(E137,LEN(E137)-1)),IF(RIGHT(E137,1)="B",1000000000*VALUE(LEFT(E137,LEN(E137)-1)),IF(RIGHT(E137,1)="%",0.01*VALUE(LEFT(E137,LEN(E137)-1)),IF(RIGHT(E137,1)="k",1000*VALUE(LEFT(E137,LEN(E137)-1)),VALUE(SUBSTITUTE(E137,",",""))))))))),"N/A")</f>
        <v/>
      </c>
      <c r="M137">
        <f>IFERROR(IF(TRIM(F137)="-", "N/A", IF(RIGHT(F137,1)=")",IF(RIGHT(F137,2)="T)",-1000000000000*VALUE(MID(F137,2,LEN(F137)-3)),IF(RIGHT(F137,2)="M)",-1000000*VALUE(MID(F137,2,LEN(F137)-3)),IF(RIGHT(F137,2)="B)",-1000000000*VALUE(MID(F137,2,LEN(F137)-3)),IF(RIGHT(F137,2)="k)",-1000*VALUE(MID(F137,2,LEN(F137)-3)),VALUE(SUBSTITUTE(F137,",","")))))),IF(RIGHT(F137,1)="T",1000000000000*VALUE(LEFT(F137,LEN(F137)-1)),IF(RIGHT(F137,1)="M",1000000*VALUE(LEFT(F137,LEN(F137)-1)),IF(RIGHT(F137,1)="B",1000000000*VALUE(LEFT(F137,LEN(F137)-1)),IF(RIGHT(F137,1)="%",0.01*VALUE(LEFT(F137,LEN(F137)-1)),IF(RIGHT(F137,1)="k",1000*VALUE(LEFT(F137,LEN(F137)-1)),VALUE(SUBSTITUTE(F137,",",""))))))))),"N/A")</f>
        <v/>
      </c>
      <c r="N137">
        <f>IFERROR(IF(TRIM(G137)="-", "N/A", IF(RIGHT(G137,1)=")",IF(RIGHT(G137,2)="T)",-1000000000000*VALUE(MID(G137,2,LEN(G137)-3)),IF(RIGHT(G137,2)="M)",-1000000*VALUE(MID(G137,2,LEN(G137)-3)),IF(RIGHT(G137,2)="B)",-1000000000*VALUE(MID(G137,2,LEN(G137)-3)),IF(RIGHT(G137,2)="k)",-1000*VALUE(MID(G137,2,LEN(G137)-3)),VALUE(SUBSTITUTE(G137,",","")))))),IF(RIGHT(G137,1)="T",1000000000000*VALUE(LEFT(G137,LEN(G137)-1)),IF(RIGHT(G137,1)="M",1000000*VALUE(LEFT(G137,LEN(G137)-1)),IF(RIGHT(G137,1)="B",1000000000*VALUE(LEFT(G137,LEN(G137)-1)),IF(RIGHT(G137,1)="%",0.01*VALUE(LEFT(G137,LEN(G137)-1)),IF(RIGHT(G137,1)="k",1000*VALUE(LEFT(G137,LEN(G137)-1)),VALUE(SUBSTITUTE(G137,",",""))))))))),"N/A")</f>
        <v/>
      </c>
    </row>
    <row r="138" spans="1:60">
      <c s="1" r="A138" t="n">
        <v>0</v>
      </c>
      <c r="B138" t="s">
        <v>2482</v>
      </c>
      <c r="C138" t="s">
        <v>2483</v>
      </c>
      <c r="D138" t="s">
        <v>2484</v>
      </c>
      <c r="E138" t="s"/>
      <c r="F138" t="n">
        <v>59</v>
      </c>
      <c r="I138">
        <f>IF(AND(K138&gt; J138, L138&gt; K138, M138&gt; L138, N138&gt; M138), "pos_trend", IF(AND(K138&lt; J138, L138&lt; K138, M138&lt; L138, N138&lt; M138), "neg_trend", "N/A"))</f>
        <v/>
      </c>
      <c r="J138">
        <f>IFERROR(IF(TRIM(C138)="-", "N/A", IF(RIGHT(C138,1)=")",IF(RIGHT(C138,2)="T)",-1000000000000*VALUE(MID(C138,2,LEN(C138)-3)),IF(RIGHT(C138,2)="M)",-1000000*VALUE(MID(C138,2,LEN(C138)-3)),IF(RIGHT(C138,2)="B)",-1000000000*VALUE(MID(C138,2,LEN(C138)-3)),IF(RIGHT(C138,2)="k)",-1000*VALUE(MID(C138,2,LEN(C138)-3)),VALUE(SUBSTITUTE(C138,",","")))))),IF(RIGHT(C138,1)="T",1000000000000*VALUE(LEFT(C138,LEN(C138)-1)),IF(RIGHT(C138,1)="M",1000000*VALUE(LEFT(C138,LEN(C138)-1)),IF(RIGHT(C138,1)="B",1000000000*VALUE(LEFT(C138,LEN(C138)-1)),IF(RIGHT(C138,1)="%",0.01*VALUE(LEFT(C138,LEN(C138)-1)),IF(RIGHT(C138,1)="k",1000*VALUE(LEFT(C138,LEN(C138)-1)),VALUE(SUBSTITUTE(C138,",",""))))))))),"N/A")</f>
        <v/>
      </c>
      <c r="K138">
        <f>IFERROR(IF(TRIM(D138)="-", "N/A", IF(RIGHT(D138,1)=")",IF(RIGHT(D138,2)="T)",-1000000000000*VALUE(MID(D138,2,LEN(D138)-3)),IF(RIGHT(D138,2)="M)",-1000000*VALUE(MID(D138,2,LEN(D138)-3)),IF(RIGHT(D138,2)="B)",-1000000000*VALUE(MID(D138,2,LEN(D138)-3)),IF(RIGHT(D138,2)="k)",-1000*VALUE(MID(D138,2,LEN(D138)-3)),VALUE(SUBSTITUTE(D138,",","")))))),IF(RIGHT(D138,1)="T",1000000000000*VALUE(LEFT(D138,LEN(D138)-1)),IF(RIGHT(D138,1)="M",1000000*VALUE(LEFT(D138,LEN(D138)-1)),IF(RIGHT(D138,1)="B",1000000000*VALUE(LEFT(D138,LEN(D138)-1)),IF(RIGHT(D138,1)="%",0.01*VALUE(LEFT(D138,LEN(D138)-1)),IF(RIGHT(D138,1)="k",1000*VALUE(LEFT(D138,LEN(D138)-1)),VALUE(SUBSTITUTE(D138,",",""))))))))),"N/A")</f>
        <v/>
      </c>
      <c r="L138">
        <f>IFERROR(IF(TRIM(E138)="-", "N/A", IF(RIGHT(E138,1)=")",IF(RIGHT(E138,2)="T)",-1000000000000*VALUE(MID(E138,2,LEN(E138)-3)),IF(RIGHT(E138,2)="M)",-1000000*VALUE(MID(E138,2,LEN(E138)-3)),IF(RIGHT(E138,2)="B)",-1000000000*VALUE(MID(E138,2,LEN(E138)-3)),IF(RIGHT(E138,2)="k)",-1000*VALUE(MID(E138,2,LEN(E138)-3)),VALUE(SUBSTITUTE(E138,",","")))))),IF(RIGHT(E138,1)="T",1000000000000*VALUE(LEFT(E138,LEN(E138)-1)),IF(RIGHT(E138,1)="M",1000000*VALUE(LEFT(E138,LEN(E138)-1)),IF(RIGHT(E138,1)="B",1000000000*VALUE(LEFT(E138,LEN(E138)-1)),IF(RIGHT(E138,1)="%",0.01*VALUE(LEFT(E138,LEN(E138)-1)),IF(RIGHT(E138,1)="k",1000*VALUE(LEFT(E138,LEN(E138)-1)),VALUE(SUBSTITUTE(E138,",",""))))))))),"N/A")</f>
        <v/>
      </c>
      <c r="M138">
        <f>IFERROR(IF(TRIM(F138)="-", "N/A", IF(RIGHT(F138,1)=")",IF(RIGHT(F138,2)="T)",-1000000000000*VALUE(MID(F138,2,LEN(F138)-3)),IF(RIGHT(F138,2)="M)",-1000000*VALUE(MID(F138,2,LEN(F138)-3)),IF(RIGHT(F138,2)="B)",-1000000000*VALUE(MID(F138,2,LEN(F138)-3)),IF(RIGHT(F138,2)="k)",-1000*VALUE(MID(F138,2,LEN(F138)-3)),VALUE(SUBSTITUTE(F138,",","")))))),IF(RIGHT(F138,1)="T",1000000000000*VALUE(LEFT(F138,LEN(F138)-1)),IF(RIGHT(F138,1)="M",1000000*VALUE(LEFT(F138,LEN(F138)-1)),IF(RIGHT(F138,1)="B",1000000000*VALUE(LEFT(F138,LEN(F138)-1)),IF(RIGHT(F138,1)="%",0.01*VALUE(LEFT(F138,LEN(F138)-1)),IF(RIGHT(F138,1)="k",1000*VALUE(LEFT(F138,LEN(F138)-1)),VALUE(SUBSTITUTE(F138,",",""))))))))),"N/A")</f>
        <v/>
      </c>
      <c r="N138">
        <f>IFERROR(IF(TRIM(G138)="-", "N/A", IF(RIGHT(G138,1)=")",IF(RIGHT(G138,2)="T)",-1000000000000*VALUE(MID(G138,2,LEN(G138)-3)),IF(RIGHT(G138,2)="M)",-1000000*VALUE(MID(G138,2,LEN(G138)-3)),IF(RIGHT(G138,2)="B)",-1000000000*VALUE(MID(G138,2,LEN(G138)-3)),IF(RIGHT(G138,2)="k)",-1000*VALUE(MID(G138,2,LEN(G138)-3)),VALUE(SUBSTITUTE(G138,",","")))))),IF(RIGHT(G138,1)="T",1000000000000*VALUE(LEFT(G138,LEN(G138)-1)),IF(RIGHT(G138,1)="M",1000000*VALUE(LEFT(G138,LEN(G138)-1)),IF(RIGHT(G138,1)="B",1000000000*VALUE(LEFT(G138,LEN(G138)-1)),IF(RIGHT(G138,1)="%",0.01*VALUE(LEFT(G138,LEN(G138)-1)),IF(RIGHT(G138,1)="k",1000*VALUE(LEFT(G138,LEN(G138)-1)),VALUE(SUBSTITUTE(G138,",",""))))))))),"N/A")</f>
        <v/>
      </c>
    </row>
    <row r="139" spans="1:60">
      <c s="1" r="A139" t="n">
        <v>1</v>
      </c>
      <c r="B139" t="s">
        <v>2485</v>
      </c>
      <c r="C139" t="s">
        <v>2486</v>
      </c>
      <c r="D139" t="s"/>
      <c r="E139" t="s"/>
      <c r="F139" t="n">
        <v>50</v>
      </c>
      <c r="I139">
        <f>IF(AND(K139&gt; J139, L139&gt; K139, M139&gt; L139, N139&gt; M139), "pos_trend", IF(AND(K139&lt; J139, L139&lt; K139, M139&lt; L139, N139&lt; M139), "neg_trend", "N/A"))</f>
        <v/>
      </c>
      <c r="J139">
        <f>IFERROR(IF(TRIM(C139)="-", "N/A", IF(RIGHT(C139,1)=")",IF(RIGHT(C139,2)="T)",-1000000000000*VALUE(MID(C139,2,LEN(C139)-3)),IF(RIGHT(C139,2)="M)",-1000000*VALUE(MID(C139,2,LEN(C139)-3)),IF(RIGHT(C139,2)="B)",-1000000000*VALUE(MID(C139,2,LEN(C139)-3)),IF(RIGHT(C139,2)="k)",-1000*VALUE(MID(C139,2,LEN(C139)-3)),VALUE(SUBSTITUTE(C139,",","")))))),IF(RIGHT(C139,1)="T",1000000000000*VALUE(LEFT(C139,LEN(C139)-1)),IF(RIGHT(C139,1)="M",1000000*VALUE(LEFT(C139,LEN(C139)-1)),IF(RIGHT(C139,1)="B",1000000000*VALUE(LEFT(C139,LEN(C139)-1)),IF(RIGHT(C139,1)="%",0.01*VALUE(LEFT(C139,LEN(C139)-1)),IF(RIGHT(C139,1)="k",1000*VALUE(LEFT(C139,LEN(C139)-1)),VALUE(SUBSTITUTE(C139,",",""))))))))),"N/A")</f>
        <v/>
      </c>
      <c r="K139">
        <f>IFERROR(IF(TRIM(D139)="-", "N/A", IF(RIGHT(D139,1)=")",IF(RIGHT(D139,2)="T)",-1000000000000*VALUE(MID(D139,2,LEN(D139)-3)),IF(RIGHT(D139,2)="M)",-1000000*VALUE(MID(D139,2,LEN(D139)-3)),IF(RIGHT(D139,2)="B)",-1000000000*VALUE(MID(D139,2,LEN(D139)-3)),IF(RIGHT(D139,2)="k)",-1000*VALUE(MID(D139,2,LEN(D139)-3)),VALUE(SUBSTITUTE(D139,",","")))))),IF(RIGHT(D139,1)="T",1000000000000*VALUE(LEFT(D139,LEN(D139)-1)),IF(RIGHT(D139,1)="M",1000000*VALUE(LEFT(D139,LEN(D139)-1)),IF(RIGHT(D139,1)="B",1000000000*VALUE(LEFT(D139,LEN(D139)-1)),IF(RIGHT(D139,1)="%",0.01*VALUE(LEFT(D139,LEN(D139)-1)),IF(RIGHT(D139,1)="k",1000*VALUE(LEFT(D139,LEN(D139)-1)),VALUE(SUBSTITUTE(D139,",",""))))))))),"N/A")</f>
        <v/>
      </c>
      <c r="L139">
        <f>IFERROR(IF(TRIM(E139)="-", "N/A", IF(RIGHT(E139,1)=")",IF(RIGHT(E139,2)="T)",-1000000000000*VALUE(MID(E139,2,LEN(E139)-3)),IF(RIGHT(E139,2)="M)",-1000000*VALUE(MID(E139,2,LEN(E139)-3)),IF(RIGHT(E139,2)="B)",-1000000000*VALUE(MID(E139,2,LEN(E139)-3)),IF(RIGHT(E139,2)="k)",-1000*VALUE(MID(E139,2,LEN(E139)-3)),VALUE(SUBSTITUTE(E139,",","")))))),IF(RIGHT(E139,1)="T",1000000000000*VALUE(LEFT(E139,LEN(E139)-1)),IF(RIGHT(E139,1)="M",1000000*VALUE(LEFT(E139,LEN(E139)-1)),IF(RIGHT(E139,1)="B",1000000000*VALUE(LEFT(E139,LEN(E139)-1)),IF(RIGHT(E139,1)="%",0.01*VALUE(LEFT(E139,LEN(E139)-1)),IF(RIGHT(E139,1)="k",1000*VALUE(LEFT(E139,LEN(E139)-1)),VALUE(SUBSTITUTE(E139,",",""))))))))),"N/A")</f>
        <v/>
      </c>
      <c r="M139">
        <f>IFERROR(IF(TRIM(F139)="-", "N/A", IF(RIGHT(F139,1)=")",IF(RIGHT(F139,2)="T)",-1000000000000*VALUE(MID(F139,2,LEN(F139)-3)),IF(RIGHT(F139,2)="M)",-1000000*VALUE(MID(F139,2,LEN(F139)-3)),IF(RIGHT(F139,2)="B)",-1000000000*VALUE(MID(F139,2,LEN(F139)-3)),IF(RIGHT(F139,2)="k)",-1000*VALUE(MID(F139,2,LEN(F139)-3)),VALUE(SUBSTITUTE(F139,",","")))))),IF(RIGHT(F139,1)="T",1000000000000*VALUE(LEFT(F139,LEN(F139)-1)),IF(RIGHT(F139,1)="M",1000000*VALUE(LEFT(F139,LEN(F139)-1)),IF(RIGHT(F139,1)="B",1000000000*VALUE(LEFT(F139,LEN(F139)-1)),IF(RIGHT(F139,1)="%",0.01*VALUE(LEFT(F139,LEN(F139)-1)),IF(RIGHT(F139,1)="k",1000*VALUE(LEFT(F139,LEN(F139)-1)),VALUE(SUBSTITUTE(F139,",",""))))))))),"N/A")</f>
        <v/>
      </c>
      <c r="N139">
        <f>IFERROR(IF(TRIM(G139)="-", "N/A", IF(RIGHT(G139,1)=")",IF(RIGHT(G139,2)="T)",-1000000000000*VALUE(MID(G139,2,LEN(G139)-3)),IF(RIGHT(G139,2)="M)",-1000000*VALUE(MID(G139,2,LEN(G139)-3)),IF(RIGHT(G139,2)="B)",-1000000000*VALUE(MID(G139,2,LEN(G139)-3)),IF(RIGHT(G139,2)="k)",-1000*VALUE(MID(G139,2,LEN(G139)-3)),VALUE(SUBSTITUTE(G139,",","")))))),IF(RIGHT(G139,1)="T",1000000000000*VALUE(LEFT(G139,LEN(G139)-1)),IF(RIGHT(G139,1)="M",1000000*VALUE(LEFT(G139,LEN(G139)-1)),IF(RIGHT(G139,1)="B",1000000000*VALUE(LEFT(G139,LEN(G139)-1)),IF(RIGHT(G139,1)="%",0.01*VALUE(LEFT(G139,LEN(G139)-1)),IF(RIGHT(G139,1)="k",1000*VALUE(LEFT(G139,LEN(G139)-1)),VALUE(SUBSTITUTE(G139,",",""))))))))),"N/A")</f>
        <v/>
      </c>
    </row>
    <row r="140" spans="1:60">
      <c s="1" r="A140" t="n">
        <v>2</v>
      </c>
      <c r="B140" t="s">
        <v>2487</v>
      </c>
      <c r="C140" t="s">
        <v>2488</v>
      </c>
      <c r="D140" t="s"/>
      <c r="E140" t="s"/>
      <c r="F140" t="s"/>
      <c r="I140">
        <f>IF(AND(K140&gt; J140, L140&gt; K140, M140&gt; L140, N140&gt; M140), "pos_trend", IF(AND(K140&lt; J140, L140&lt; K140, M140&lt; L140, N140&lt; M140), "neg_trend", "N/A"))</f>
        <v/>
      </c>
      <c r="J140">
        <f>IFERROR(IF(TRIM(C140)="-", "N/A", IF(RIGHT(C140,1)=")",IF(RIGHT(C140,2)="T)",-1000000000000*VALUE(MID(C140,2,LEN(C140)-3)),IF(RIGHT(C140,2)="M)",-1000000*VALUE(MID(C140,2,LEN(C140)-3)),IF(RIGHT(C140,2)="B)",-1000000000*VALUE(MID(C140,2,LEN(C140)-3)),IF(RIGHT(C140,2)="k)",-1000*VALUE(MID(C140,2,LEN(C140)-3)),VALUE(SUBSTITUTE(C140,",","")))))),IF(RIGHT(C140,1)="T",1000000000000*VALUE(LEFT(C140,LEN(C140)-1)),IF(RIGHT(C140,1)="M",1000000*VALUE(LEFT(C140,LEN(C140)-1)),IF(RIGHT(C140,1)="B",1000000000*VALUE(LEFT(C140,LEN(C140)-1)),IF(RIGHT(C140,1)="%",0.01*VALUE(LEFT(C140,LEN(C140)-1)),IF(RIGHT(C140,1)="k",1000*VALUE(LEFT(C140,LEN(C140)-1)),VALUE(SUBSTITUTE(C140,",",""))))))))),"N/A")</f>
        <v/>
      </c>
      <c r="K140">
        <f>IFERROR(IF(TRIM(D140)="-", "N/A", IF(RIGHT(D140,1)=")",IF(RIGHT(D140,2)="T)",-1000000000000*VALUE(MID(D140,2,LEN(D140)-3)),IF(RIGHT(D140,2)="M)",-1000000*VALUE(MID(D140,2,LEN(D140)-3)),IF(RIGHT(D140,2)="B)",-1000000000*VALUE(MID(D140,2,LEN(D140)-3)),IF(RIGHT(D140,2)="k)",-1000*VALUE(MID(D140,2,LEN(D140)-3)),VALUE(SUBSTITUTE(D140,",","")))))),IF(RIGHT(D140,1)="T",1000000000000*VALUE(LEFT(D140,LEN(D140)-1)),IF(RIGHT(D140,1)="M",1000000*VALUE(LEFT(D140,LEN(D140)-1)),IF(RIGHT(D140,1)="B",1000000000*VALUE(LEFT(D140,LEN(D140)-1)),IF(RIGHT(D140,1)="%",0.01*VALUE(LEFT(D140,LEN(D140)-1)),IF(RIGHT(D140,1)="k",1000*VALUE(LEFT(D140,LEN(D140)-1)),VALUE(SUBSTITUTE(D140,",",""))))))))),"N/A")</f>
        <v/>
      </c>
      <c r="L140">
        <f>IFERROR(IF(TRIM(E140)="-", "N/A", IF(RIGHT(E140,1)=")",IF(RIGHT(E140,2)="T)",-1000000000000*VALUE(MID(E140,2,LEN(E140)-3)),IF(RIGHT(E140,2)="M)",-1000000*VALUE(MID(E140,2,LEN(E140)-3)),IF(RIGHT(E140,2)="B)",-1000000000*VALUE(MID(E140,2,LEN(E140)-3)),IF(RIGHT(E140,2)="k)",-1000*VALUE(MID(E140,2,LEN(E140)-3)),VALUE(SUBSTITUTE(E140,",","")))))),IF(RIGHT(E140,1)="T",1000000000000*VALUE(LEFT(E140,LEN(E140)-1)),IF(RIGHT(E140,1)="M",1000000*VALUE(LEFT(E140,LEN(E140)-1)),IF(RIGHT(E140,1)="B",1000000000*VALUE(LEFT(E140,LEN(E140)-1)),IF(RIGHT(E140,1)="%",0.01*VALUE(LEFT(E140,LEN(E140)-1)),IF(RIGHT(E140,1)="k",1000*VALUE(LEFT(E140,LEN(E140)-1)),VALUE(SUBSTITUTE(E140,",",""))))))))),"N/A")</f>
        <v/>
      </c>
      <c r="M140">
        <f>IFERROR(IF(TRIM(F140)="-", "N/A", IF(RIGHT(F140,1)=")",IF(RIGHT(F140,2)="T)",-1000000000000*VALUE(MID(F140,2,LEN(F140)-3)),IF(RIGHT(F140,2)="M)",-1000000*VALUE(MID(F140,2,LEN(F140)-3)),IF(RIGHT(F140,2)="B)",-1000000000*VALUE(MID(F140,2,LEN(F140)-3)),IF(RIGHT(F140,2)="k)",-1000*VALUE(MID(F140,2,LEN(F140)-3)),VALUE(SUBSTITUTE(F140,",","")))))),IF(RIGHT(F140,1)="T",1000000000000*VALUE(LEFT(F140,LEN(F140)-1)),IF(RIGHT(F140,1)="M",1000000*VALUE(LEFT(F140,LEN(F140)-1)),IF(RIGHT(F140,1)="B",1000000000*VALUE(LEFT(F140,LEN(F140)-1)),IF(RIGHT(F140,1)="%",0.01*VALUE(LEFT(F140,LEN(F140)-1)),IF(RIGHT(F140,1)="k",1000*VALUE(LEFT(F140,LEN(F140)-1)),VALUE(SUBSTITUTE(F140,",",""))))))))),"N/A")</f>
        <v/>
      </c>
      <c r="N140">
        <f>IFERROR(IF(TRIM(G140)="-", "N/A", IF(RIGHT(G140,1)=")",IF(RIGHT(G140,2)="T)",-1000000000000*VALUE(MID(G140,2,LEN(G140)-3)),IF(RIGHT(G140,2)="M)",-1000000*VALUE(MID(G140,2,LEN(G140)-3)),IF(RIGHT(G140,2)="B)",-1000000000*VALUE(MID(G140,2,LEN(G140)-3)),IF(RIGHT(G140,2)="k)",-1000*VALUE(MID(G140,2,LEN(G140)-3)),VALUE(SUBSTITUTE(G140,",","")))))),IF(RIGHT(G140,1)="T",1000000000000*VALUE(LEFT(G140,LEN(G140)-1)),IF(RIGHT(G140,1)="M",1000000*VALUE(LEFT(G140,LEN(G140)-1)),IF(RIGHT(G140,1)="B",1000000000*VALUE(LEFT(G140,LEN(G140)-1)),IF(RIGHT(G140,1)="%",0.01*VALUE(LEFT(G140,LEN(G140)-1)),IF(RIGHT(G140,1)="k",1000*VALUE(LEFT(G140,LEN(G140)-1)),VALUE(SUBSTITUTE(G140,",",""))))))))),"N/A")</f>
        <v/>
      </c>
    </row>
    <row r="141" spans="1:60">
      <c s="1" r="A141" t="n">
        <v>3</v>
      </c>
      <c r="B141" t="s">
        <v>2489</v>
      </c>
      <c r="C141" t="s">
        <v>2490</v>
      </c>
      <c r="D141" t="s"/>
      <c r="E141" t="s"/>
      <c r="F141" t="n">
        <v>60</v>
      </c>
      <c r="I141">
        <f>IF(AND(K141&gt; J141, L141&gt; K141, M141&gt; L141, N141&gt; M141), "pos_trend", IF(AND(K141&lt; J141, L141&lt; K141, M141&lt; L141, N141&lt; M141), "neg_trend", "N/A"))</f>
        <v/>
      </c>
      <c r="J141">
        <f>IFERROR(IF(TRIM(C141)="-", "N/A", IF(RIGHT(C141,1)=")",IF(RIGHT(C141,2)="T)",-1000000000000*VALUE(MID(C141,2,LEN(C141)-3)),IF(RIGHT(C141,2)="M)",-1000000*VALUE(MID(C141,2,LEN(C141)-3)),IF(RIGHT(C141,2)="B)",-1000000000*VALUE(MID(C141,2,LEN(C141)-3)),IF(RIGHT(C141,2)="k)",-1000*VALUE(MID(C141,2,LEN(C141)-3)),VALUE(SUBSTITUTE(C141,",","")))))),IF(RIGHT(C141,1)="T",1000000000000*VALUE(LEFT(C141,LEN(C141)-1)),IF(RIGHT(C141,1)="M",1000000*VALUE(LEFT(C141,LEN(C141)-1)),IF(RIGHT(C141,1)="B",1000000000*VALUE(LEFT(C141,LEN(C141)-1)),IF(RIGHT(C141,1)="%",0.01*VALUE(LEFT(C141,LEN(C141)-1)),IF(RIGHT(C141,1)="k",1000*VALUE(LEFT(C141,LEN(C141)-1)),VALUE(SUBSTITUTE(C141,",",""))))))))),"N/A")</f>
        <v/>
      </c>
      <c r="K141">
        <f>IFERROR(IF(TRIM(D141)="-", "N/A", IF(RIGHT(D141,1)=")",IF(RIGHT(D141,2)="T)",-1000000000000*VALUE(MID(D141,2,LEN(D141)-3)),IF(RIGHT(D141,2)="M)",-1000000*VALUE(MID(D141,2,LEN(D141)-3)),IF(RIGHT(D141,2)="B)",-1000000000*VALUE(MID(D141,2,LEN(D141)-3)),IF(RIGHT(D141,2)="k)",-1000*VALUE(MID(D141,2,LEN(D141)-3)),VALUE(SUBSTITUTE(D141,",","")))))),IF(RIGHT(D141,1)="T",1000000000000*VALUE(LEFT(D141,LEN(D141)-1)),IF(RIGHT(D141,1)="M",1000000*VALUE(LEFT(D141,LEN(D141)-1)),IF(RIGHT(D141,1)="B",1000000000*VALUE(LEFT(D141,LEN(D141)-1)),IF(RIGHT(D141,1)="%",0.01*VALUE(LEFT(D141,LEN(D141)-1)),IF(RIGHT(D141,1)="k",1000*VALUE(LEFT(D141,LEN(D141)-1)),VALUE(SUBSTITUTE(D141,",",""))))))))),"N/A")</f>
        <v/>
      </c>
      <c r="L141">
        <f>IFERROR(IF(TRIM(E141)="-", "N/A", IF(RIGHT(E141,1)=")",IF(RIGHT(E141,2)="T)",-1000000000000*VALUE(MID(E141,2,LEN(E141)-3)),IF(RIGHT(E141,2)="M)",-1000000*VALUE(MID(E141,2,LEN(E141)-3)),IF(RIGHT(E141,2)="B)",-1000000000*VALUE(MID(E141,2,LEN(E141)-3)),IF(RIGHT(E141,2)="k)",-1000*VALUE(MID(E141,2,LEN(E141)-3)),VALUE(SUBSTITUTE(E141,",","")))))),IF(RIGHT(E141,1)="T",1000000000000*VALUE(LEFT(E141,LEN(E141)-1)),IF(RIGHT(E141,1)="M",1000000*VALUE(LEFT(E141,LEN(E141)-1)),IF(RIGHT(E141,1)="B",1000000000*VALUE(LEFT(E141,LEN(E141)-1)),IF(RIGHT(E141,1)="%",0.01*VALUE(LEFT(E141,LEN(E141)-1)),IF(RIGHT(E141,1)="k",1000*VALUE(LEFT(E141,LEN(E141)-1)),VALUE(SUBSTITUTE(E141,",",""))))))))),"N/A")</f>
        <v/>
      </c>
      <c r="M141">
        <f>IFERROR(IF(TRIM(F141)="-", "N/A", IF(RIGHT(F141,1)=")",IF(RIGHT(F141,2)="T)",-1000000000000*VALUE(MID(F141,2,LEN(F141)-3)),IF(RIGHT(F141,2)="M)",-1000000*VALUE(MID(F141,2,LEN(F141)-3)),IF(RIGHT(F141,2)="B)",-1000000000*VALUE(MID(F141,2,LEN(F141)-3)),IF(RIGHT(F141,2)="k)",-1000*VALUE(MID(F141,2,LEN(F141)-3)),VALUE(SUBSTITUTE(F141,",","")))))),IF(RIGHT(F141,1)="T",1000000000000*VALUE(LEFT(F141,LEN(F141)-1)),IF(RIGHT(F141,1)="M",1000000*VALUE(LEFT(F141,LEN(F141)-1)),IF(RIGHT(F141,1)="B",1000000000*VALUE(LEFT(F141,LEN(F141)-1)),IF(RIGHT(F141,1)="%",0.01*VALUE(LEFT(F141,LEN(F141)-1)),IF(RIGHT(F141,1)="k",1000*VALUE(LEFT(F141,LEN(F141)-1)),VALUE(SUBSTITUTE(F141,",",""))))))))),"N/A")</f>
        <v/>
      </c>
      <c r="N141">
        <f>IFERROR(IF(TRIM(G141)="-", "N/A", IF(RIGHT(G141,1)=")",IF(RIGHT(G141,2)="T)",-1000000000000*VALUE(MID(G141,2,LEN(G141)-3)),IF(RIGHT(G141,2)="M)",-1000000*VALUE(MID(G141,2,LEN(G141)-3)),IF(RIGHT(G141,2)="B)",-1000000000*VALUE(MID(G141,2,LEN(G141)-3)),IF(RIGHT(G141,2)="k)",-1000*VALUE(MID(G141,2,LEN(G141)-3)),VALUE(SUBSTITUTE(G141,",","")))))),IF(RIGHT(G141,1)="T",1000000000000*VALUE(LEFT(G141,LEN(G141)-1)),IF(RIGHT(G141,1)="M",1000000*VALUE(LEFT(G141,LEN(G141)-1)),IF(RIGHT(G141,1)="B",1000000000*VALUE(LEFT(G141,LEN(G141)-1)),IF(RIGHT(G141,1)="%",0.01*VALUE(LEFT(G141,LEN(G141)-1)),IF(RIGHT(G141,1)="k",1000*VALUE(LEFT(G141,LEN(G141)-1)),VALUE(SUBSTITUTE(G141,",",""))))))))),"N/A")</f>
        <v/>
      </c>
    </row>
    <row r="142" spans="1:60">
      <c s="1" r="A142" t="n">
        <v>4</v>
      </c>
      <c r="B142" t="s">
        <v>2491</v>
      </c>
      <c r="C142" t="s">
        <v>2492</v>
      </c>
      <c r="D142" t="s"/>
      <c r="E142" t="s"/>
      <c r="F142" t="s"/>
      <c r="I142">
        <f>IF(AND(K142&gt; J142, L142&gt; K142, M142&gt; L142, N142&gt; M142), "pos_trend", IF(AND(K142&lt; J142, L142&lt; K142, M142&lt; L142, N142&lt; M142), "neg_trend", "N/A"))</f>
        <v/>
      </c>
      <c r="J142">
        <f>IFERROR(IF(TRIM(C142)="-", "N/A", IF(RIGHT(C142,1)=")",IF(RIGHT(C142,2)="T)",-1000000000000*VALUE(MID(C142,2,LEN(C142)-3)),IF(RIGHT(C142,2)="M)",-1000000*VALUE(MID(C142,2,LEN(C142)-3)),IF(RIGHT(C142,2)="B)",-1000000000*VALUE(MID(C142,2,LEN(C142)-3)),IF(RIGHT(C142,2)="k)",-1000*VALUE(MID(C142,2,LEN(C142)-3)),VALUE(SUBSTITUTE(C142,",","")))))),IF(RIGHT(C142,1)="T",1000000000000*VALUE(LEFT(C142,LEN(C142)-1)),IF(RIGHT(C142,1)="M",1000000*VALUE(LEFT(C142,LEN(C142)-1)),IF(RIGHT(C142,1)="B",1000000000*VALUE(LEFT(C142,LEN(C142)-1)),IF(RIGHT(C142,1)="%",0.01*VALUE(LEFT(C142,LEN(C142)-1)),IF(RIGHT(C142,1)="k",1000*VALUE(LEFT(C142,LEN(C142)-1)),VALUE(SUBSTITUTE(C142,",",""))))))))),"N/A")</f>
        <v/>
      </c>
      <c r="K142">
        <f>IFERROR(IF(TRIM(D142)="-", "N/A", IF(RIGHT(D142,1)=")",IF(RIGHT(D142,2)="T)",-1000000000000*VALUE(MID(D142,2,LEN(D142)-3)),IF(RIGHT(D142,2)="M)",-1000000*VALUE(MID(D142,2,LEN(D142)-3)),IF(RIGHT(D142,2)="B)",-1000000000*VALUE(MID(D142,2,LEN(D142)-3)),IF(RIGHT(D142,2)="k)",-1000*VALUE(MID(D142,2,LEN(D142)-3)),VALUE(SUBSTITUTE(D142,",","")))))),IF(RIGHT(D142,1)="T",1000000000000*VALUE(LEFT(D142,LEN(D142)-1)),IF(RIGHT(D142,1)="M",1000000*VALUE(LEFT(D142,LEN(D142)-1)),IF(RIGHT(D142,1)="B",1000000000*VALUE(LEFT(D142,LEN(D142)-1)),IF(RIGHT(D142,1)="%",0.01*VALUE(LEFT(D142,LEN(D142)-1)),IF(RIGHT(D142,1)="k",1000*VALUE(LEFT(D142,LEN(D142)-1)),VALUE(SUBSTITUTE(D142,",",""))))))))),"N/A")</f>
        <v/>
      </c>
      <c r="L142">
        <f>IFERROR(IF(TRIM(E142)="-", "N/A", IF(RIGHT(E142,1)=")",IF(RIGHT(E142,2)="T)",-1000000000000*VALUE(MID(E142,2,LEN(E142)-3)),IF(RIGHT(E142,2)="M)",-1000000*VALUE(MID(E142,2,LEN(E142)-3)),IF(RIGHT(E142,2)="B)",-1000000000*VALUE(MID(E142,2,LEN(E142)-3)),IF(RIGHT(E142,2)="k)",-1000*VALUE(MID(E142,2,LEN(E142)-3)),VALUE(SUBSTITUTE(E142,",","")))))),IF(RIGHT(E142,1)="T",1000000000000*VALUE(LEFT(E142,LEN(E142)-1)),IF(RIGHT(E142,1)="M",1000000*VALUE(LEFT(E142,LEN(E142)-1)),IF(RIGHT(E142,1)="B",1000000000*VALUE(LEFT(E142,LEN(E142)-1)),IF(RIGHT(E142,1)="%",0.01*VALUE(LEFT(E142,LEN(E142)-1)),IF(RIGHT(E142,1)="k",1000*VALUE(LEFT(E142,LEN(E142)-1)),VALUE(SUBSTITUTE(E142,",",""))))))))),"N/A")</f>
        <v/>
      </c>
      <c r="M142">
        <f>IFERROR(IF(TRIM(F142)="-", "N/A", IF(RIGHT(F142,1)=")",IF(RIGHT(F142,2)="T)",-1000000000000*VALUE(MID(F142,2,LEN(F142)-3)),IF(RIGHT(F142,2)="M)",-1000000*VALUE(MID(F142,2,LEN(F142)-3)),IF(RIGHT(F142,2)="B)",-1000000000*VALUE(MID(F142,2,LEN(F142)-3)),IF(RIGHT(F142,2)="k)",-1000*VALUE(MID(F142,2,LEN(F142)-3)),VALUE(SUBSTITUTE(F142,",","")))))),IF(RIGHT(F142,1)="T",1000000000000*VALUE(LEFT(F142,LEN(F142)-1)),IF(RIGHT(F142,1)="M",1000000*VALUE(LEFT(F142,LEN(F142)-1)),IF(RIGHT(F142,1)="B",1000000000*VALUE(LEFT(F142,LEN(F142)-1)),IF(RIGHT(F142,1)="%",0.01*VALUE(LEFT(F142,LEN(F142)-1)),IF(RIGHT(F142,1)="k",1000*VALUE(LEFT(F142,LEN(F142)-1)),VALUE(SUBSTITUTE(F142,",",""))))))))),"N/A")</f>
        <v/>
      </c>
      <c r="N142">
        <f>IFERROR(IF(TRIM(G142)="-", "N/A", IF(RIGHT(G142,1)=")",IF(RIGHT(G142,2)="T)",-1000000000000*VALUE(MID(G142,2,LEN(G142)-3)),IF(RIGHT(G142,2)="M)",-1000000*VALUE(MID(G142,2,LEN(G142)-3)),IF(RIGHT(G142,2)="B)",-1000000000*VALUE(MID(G142,2,LEN(G142)-3)),IF(RIGHT(G142,2)="k)",-1000*VALUE(MID(G142,2,LEN(G142)-3)),VALUE(SUBSTITUTE(G142,",","")))))),IF(RIGHT(G142,1)="T",1000000000000*VALUE(LEFT(G142,LEN(G142)-1)),IF(RIGHT(G142,1)="M",1000000*VALUE(LEFT(G142,LEN(G142)-1)),IF(RIGHT(G142,1)="B",1000000000*VALUE(LEFT(G142,LEN(G142)-1)),IF(RIGHT(G142,1)="%",0.01*VALUE(LEFT(G142,LEN(G142)-1)),IF(RIGHT(G142,1)="k",1000*VALUE(LEFT(G142,LEN(G142)-1)),VALUE(SUBSTITUTE(G142,",",""))))))))),"N/A")</f>
        <v/>
      </c>
    </row>
    <row r="143" spans="1:60">
      <c r="I143">
        <f>IF(AND(K143&gt; J143, L143&gt; K143, M143&gt; L143, N143&gt; M143), "pos_trend", IF(AND(K143&lt; J143, L143&lt; K143, M143&lt; L143, N143&lt; M143), "neg_trend", "N/A"))</f>
        <v/>
      </c>
      <c r="J143">
        <f>IFERROR(IF(TRIM(C143)="-", "N/A", IF(RIGHT(C143,1)=")",IF(RIGHT(C143,2)="T)",-1000000000000*VALUE(MID(C143,2,LEN(C143)-3)),IF(RIGHT(C143,2)="M)",-1000000*VALUE(MID(C143,2,LEN(C143)-3)),IF(RIGHT(C143,2)="B)",-1000000000*VALUE(MID(C143,2,LEN(C143)-3)),IF(RIGHT(C143,2)="k)",-1000*VALUE(MID(C143,2,LEN(C143)-3)),VALUE(SUBSTITUTE(C143,",","")))))),IF(RIGHT(C143,1)="T",1000000000000*VALUE(LEFT(C143,LEN(C143)-1)),IF(RIGHT(C143,1)="M",1000000*VALUE(LEFT(C143,LEN(C143)-1)),IF(RIGHT(C143,1)="B",1000000000*VALUE(LEFT(C143,LEN(C143)-1)),IF(RIGHT(C143,1)="%",0.01*VALUE(LEFT(C143,LEN(C143)-1)),IF(RIGHT(C143,1)="k",1000*VALUE(LEFT(C143,LEN(C143)-1)),VALUE(SUBSTITUTE(C143,",",""))))))))),"N/A")</f>
        <v/>
      </c>
      <c r="K143">
        <f>IFERROR(IF(TRIM(D143)="-", "N/A", IF(RIGHT(D143,1)=")",IF(RIGHT(D143,2)="T)",-1000000000000*VALUE(MID(D143,2,LEN(D143)-3)),IF(RIGHT(D143,2)="M)",-1000000*VALUE(MID(D143,2,LEN(D143)-3)),IF(RIGHT(D143,2)="B)",-1000000000*VALUE(MID(D143,2,LEN(D143)-3)),IF(RIGHT(D143,2)="k)",-1000*VALUE(MID(D143,2,LEN(D143)-3)),VALUE(SUBSTITUTE(D143,",","")))))),IF(RIGHT(D143,1)="T",1000000000000*VALUE(LEFT(D143,LEN(D143)-1)),IF(RIGHT(D143,1)="M",1000000*VALUE(LEFT(D143,LEN(D143)-1)),IF(RIGHT(D143,1)="B",1000000000*VALUE(LEFT(D143,LEN(D143)-1)),IF(RIGHT(D143,1)="%",0.01*VALUE(LEFT(D143,LEN(D143)-1)),IF(RIGHT(D143,1)="k",1000*VALUE(LEFT(D143,LEN(D143)-1)),VALUE(SUBSTITUTE(D143,",",""))))))))),"N/A")</f>
        <v/>
      </c>
      <c r="L143">
        <f>IFERROR(IF(TRIM(E143)="-", "N/A", IF(RIGHT(E143,1)=")",IF(RIGHT(E143,2)="T)",-1000000000000*VALUE(MID(E143,2,LEN(E143)-3)),IF(RIGHT(E143,2)="M)",-1000000*VALUE(MID(E143,2,LEN(E143)-3)),IF(RIGHT(E143,2)="B)",-1000000000*VALUE(MID(E143,2,LEN(E143)-3)),IF(RIGHT(E143,2)="k)",-1000*VALUE(MID(E143,2,LEN(E143)-3)),VALUE(SUBSTITUTE(E143,",","")))))),IF(RIGHT(E143,1)="T",1000000000000*VALUE(LEFT(E143,LEN(E143)-1)),IF(RIGHT(E143,1)="M",1000000*VALUE(LEFT(E143,LEN(E143)-1)),IF(RIGHT(E143,1)="B",1000000000*VALUE(LEFT(E143,LEN(E143)-1)),IF(RIGHT(E143,1)="%",0.01*VALUE(LEFT(E143,LEN(E143)-1)),IF(RIGHT(E143,1)="k",1000*VALUE(LEFT(E143,LEN(E143)-1)),VALUE(SUBSTITUTE(E143,",",""))))))))),"N/A")</f>
        <v/>
      </c>
      <c r="M143">
        <f>IFERROR(IF(TRIM(F143)="-", "N/A", IF(RIGHT(F143,1)=")",IF(RIGHT(F143,2)="T)",-1000000000000*VALUE(MID(F143,2,LEN(F143)-3)),IF(RIGHT(F143,2)="M)",-1000000*VALUE(MID(F143,2,LEN(F143)-3)),IF(RIGHT(F143,2)="B)",-1000000000*VALUE(MID(F143,2,LEN(F143)-3)),IF(RIGHT(F143,2)="k)",-1000*VALUE(MID(F143,2,LEN(F143)-3)),VALUE(SUBSTITUTE(F143,",","")))))),IF(RIGHT(F143,1)="T",1000000000000*VALUE(LEFT(F143,LEN(F143)-1)),IF(RIGHT(F143,1)="M",1000000*VALUE(LEFT(F143,LEN(F143)-1)),IF(RIGHT(F143,1)="B",1000000000*VALUE(LEFT(F143,LEN(F143)-1)),IF(RIGHT(F143,1)="%",0.01*VALUE(LEFT(F143,LEN(F143)-1)),IF(RIGHT(F143,1)="k",1000*VALUE(LEFT(F143,LEN(F143)-1)),VALUE(SUBSTITUTE(F143,",",""))))))))),"N/A")</f>
        <v/>
      </c>
      <c r="N143">
        <f>IFERROR(IF(TRIM(G143)="-", "N/A", IF(RIGHT(G143,1)=")",IF(RIGHT(G143,2)="T)",-1000000000000*VALUE(MID(G143,2,LEN(G143)-3)),IF(RIGHT(G143,2)="M)",-1000000*VALUE(MID(G143,2,LEN(G143)-3)),IF(RIGHT(G143,2)="B)",-1000000000*VALUE(MID(G143,2,LEN(G143)-3)),IF(RIGHT(G143,2)="k)",-1000*VALUE(MID(G143,2,LEN(G143)-3)),VALUE(SUBSTITUTE(G143,",","")))))),IF(RIGHT(G143,1)="T",1000000000000*VALUE(LEFT(G143,LEN(G143)-1)),IF(RIGHT(G143,1)="M",1000000*VALUE(LEFT(G143,LEN(G143)-1)),IF(RIGHT(G143,1)="B",1000000000*VALUE(LEFT(G143,LEN(G143)-1)),IF(RIGHT(G143,1)="%",0.01*VALUE(LEFT(G143,LEN(G143)-1)),IF(RIGHT(G143,1)="k",1000*VALUE(LEFT(G143,LEN(G143)-1)),VALUE(SUBSTITUTE(G143,",",""))))))))),"N/A")</f>
        <v/>
      </c>
      <c r="V143">
        <f>"z-score"</f>
        <v/>
      </c>
    </row>
    <row r="144" spans="1:60">
      <c r="I144">
        <f>IF(AND(K144&gt; J144, L144&gt; K144, M144&gt; L144, N144&gt; M144), "pos_trend", IF(AND(K144&lt; J144, L144&lt; K144, M144&lt; L144, N144&lt; M144), "neg_trend", "N/A"))</f>
        <v/>
      </c>
      <c r="J144">
        <f>IFERROR(IF(TRIM(C144)="-", "N/A", IF(RIGHT(C144,1)=")",IF(RIGHT(C144,2)="T)",-1000000000000*VALUE(MID(C144,2,LEN(C144)-3)),IF(RIGHT(C144,2)="M)",-1000000*VALUE(MID(C144,2,LEN(C144)-3)),IF(RIGHT(C144,2)="B)",-1000000000*VALUE(MID(C144,2,LEN(C144)-3)),IF(RIGHT(C144,2)="k)",-1000*VALUE(MID(C144,2,LEN(C144)-3)),VALUE(SUBSTITUTE(C144,",","")))))),IF(RIGHT(C144,1)="T",1000000000000*VALUE(LEFT(C144,LEN(C144)-1)),IF(RIGHT(C144,1)="M",1000000*VALUE(LEFT(C144,LEN(C144)-1)),IF(RIGHT(C144,1)="B",1000000000*VALUE(LEFT(C144,LEN(C144)-1)),IF(RIGHT(C144,1)="%",0.01*VALUE(LEFT(C144,LEN(C144)-1)),IF(RIGHT(C144,1)="k",1000*VALUE(LEFT(C144,LEN(C144)-1)),VALUE(SUBSTITUTE(C144,",",""))))))))),"N/A")</f>
        <v/>
      </c>
      <c r="K144">
        <f>IFERROR(IF(TRIM(D144)="-", "N/A", IF(RIGHT(D144,1)=")",IF(RIGHT(D144,2)="T)",-1000000000000*VALUE(MID(D144,2,LEN(D144)-3)),IF(RIGHT(D144,2)="M)",-1000000*VALUE(MID(D144,2,LEN(D144)-3)),IF(RIGHT(D144,2)="B)",-1000000000*VALUE(MID(D144,2,LEN(D144)-3)),IF(RIGHT(D144,2)="k)",-1000*VALUE(MID(D144,2,LEN(D144)-3)),VALUE(SUBSTITUTE(D144,",","")))))),IF(RIGHT(D144,1)="T",1000000000000*VALUE(LEFT(D144,LEN(D144)-1)),IF(RIGHT(D144,1)="M",1000000*VALUE(LEFT(D144,LEN(D144)-1)),IF(RIGHT(D144,1)="B",1000000000*VALUE(LEFT(D144,LEN(D144)-1)),IF(RIGHT(D144,1)="%",0.01*VALUE(LEFT(D144,LEN(D144)-1)),IF(RIGHT(D144,1)="k",1000*VALUE(LEFT(D144,LEN(D144)-1)),VALUE(SUBSTITUTE(D144,",",""))))))))),"N/A")</f>
        <v/>
      </c>
      <c r="L144">
        <f>IFERROR(IF(TRIM(E144)="-", "N/A", IF(RIGHT(E144,1)=")",IF(RIGHT(E144,2)="T)",-1000000000000*VALUE(MID(E144,2,LEN(E144)-3)),IF(RIGHT(E144,2)="M)",-1000000*VALUE(MID(E144,2,LEN(E144)-3)),IF(RIGHT(E144,2)="B)",-1000000000*VALUE(MID(E144,2,LEN(E144)-3)),IF(RIGHT(E144,2)="k)",-1000*VALUE(MID(E144,2,LEN(E144)-3)),VALUE(SUBSTITUTE(E144,",","")))))),IF(RIGHT(E144,1)="T",1000000000000*VALUE(LEFT(E144,LEN(E144)-1)),IF(RIGHT(E144,1)="M",1000000*VALUE(LEFT(E144,LEN(E144)-1)),IF(RIGHT(E144,1)="B",1000000000*VALUE(LEFT(E144,LEN(E144)-1)),IF(RIGHT(E144,1)="%",0.01*VALUE(LEFT(E144,LEN(E144)-1)),IF(RIGHT(E144,1)="k",1000*VALUE(LEFT(E144,LEN(E144)-1)),VALUE(SUBSTITUTE(E144,",",""))))))))),"N/A")</f>
        <v/>
      </c>
      <c r="M144">
        <f>IFERROR(IF(TRIM(F144)="-", "N/A", IF(RIGHT(F144,1)=")",IF(RIGHT(F144,2)="T)",-1000000000000*VALUE(MID(F144,2,LEN(F144)-3)),IF(RIGHT(F144,2)="M)",-1000000*VALUE(MID(F144,2,LEN(F144)-3)),IF(RIGHT(F144,2)="B)",-1000000000*VALUE(MID(F144,2,LEN(F144)-3)),IF(RIGHT(F144,2)="k)",-1000*VALUE(MID(F144,2,LEN(F144)-3)),VALUE(SUBSTITUTE(F144,",","")))))),IF(RIGHT(F144,1)="T",1000000000000*VALUE(LEFT(F144,LEN(F144)-1)),IF(RIGHT(F144,1)="M",1000000*VALUE(LEFT(F144,LEN(F144)-1)),IF(RIGHT(F144,1)="B",1000000000*VALUE(LEFT(F144,LEN(F144)-1)),IF(RIGHT(F144,1)="%",0.01*VALUE(LEFT(F144,LEN(F144)-1)),IF(RIGHT(F144,1)="k",1000*VALUE(LEFT(F144,LEN(F144)-1)),VALUE(SUBSTITUTE(F144,",",""))))))))),"N/A")</f>
        <v/>
      </c>
      <c r="N144">
        <f>IFERROR(IF(TRIM(G144)="-", "N/A", IF(RIGHT(G144,1)=")",IF(RIGHT(G144,2)="T)",-1000000000000*VALUE(MID(G144,2,LEN(G144)-3)),IF(RIGHT(G144,2)="M)",-1000000*VALUE(MID(G144,2,LEN(G144)-3)),IF(RIGHT(G144,2)="B)",-1000000000*VALUE(MID(G144,2,LEN(G144)-3)),IF(RIGHT(G144,2)="k)",-1000*VALUE(MID(G144,2,LEN(G144)-3)),VALUE(SUBSTITUTE(G144,",","")))))),IF(RIGHT(G144,1)="T",1000000000000*VALUE(LEFT(G144,LEN(G144)-1)),IF(RIGHT(G144,1)="M",1000000*VALUE(LEFT(G144,LEN(G144)-1)),IF(RIGHT(G144,1)="B",1000000000*VALUE(LEFT(G144,LEN(G144)-1)),IF(RIGHT(G144,1)="%",0.01*VALUE(LEFT(G144,LEN(G144)-1)),IF(RIGHT(G144,1)="k",1000*VALUE(LEFT(G144,LEN(G144)-1)),VALUE(SUBSTITUTE(G144,",",""))))))))),"N/A")</f>
        <v/>
      </c>
      <c r="P144">
        <f>"Max"</f>
        <v/>
      </c>
      <c r="Q144">
        <f>"Max Year"</f>
        <v/>
      </c>
      <c r="R144">
        <f>"Min"</f>
        <v/>
      </c>
      <c r="S144">
        <f>"Min Year"</f>
        <v/>
      </c>
      <c r="T144">
        <f>"Average"</f>
        <v/>
      </c>
      <c r="U144">
        <f>"SD"</f>
        <v/>
      </c>
      <c r="V144">
        <f>J144</f>
        <v/>
      </c>
      <c r="W144">
        <f>K144</f>
        <v/>
      </c>
      <c r="X144">
        <f>L144</f>
        <v/>
      </c>
      <c r="Y144">
        <f>M144</f>
        <v/>
      </c>
      <c r="Z144">
        <f>N144</f>
        <v/>
      </c>
      <c r="AA144">
        <f>"Max z"</f>
        <v/>
      </c>
      <c r="AB144">
        <f>"Max z Year"</f>
        <v/>
      </c>
      <c r="AC144">
        <f>"Direction"</f>
        <v/>
      </c>
      <c r="AE144">
        <f>"Trendline"</f>
        <v/>
      </c>
      <c r="AF144">
        <f>"Correlation"</f>
        <v/>
      </c>
      <c r="AZ144">
        <f>"Max/Min inequality check"</f>
        <v/>
      </c>
      <c r="BA144">
        <f>"If most recent year is max"</f>
        <v/>
      </c>
      <c r="BC144">
        <f>"If most recent year is min"</f>
        <v/>
      </c>
      <c r="BE144">
        <f>"Trend direction"</f>
        <v/>
      </c>
      <c r="BF144">
        <f>"If trend matched by max or min in most recent year"</f>
        <v/>
      </c>
      <c r="BG144">
        <f>"If 5 years of increasing"</f>
        <v/>
      </c>
      <c r="BH144">
        <f>"If correlation &gt; .8"</f>
        <v/>
      </c>
    </row>
    <row r="145" spans="1:60">
      <c r="I145">
        <f>IF(AND(K145&gt; J145, L145&gt; K145, M145&gt; L145, N145&gt; M145), "pos_trend", IF(AND(K145&lt; J145, L145&lt; K145, M145&lt; L145, N145&lt; M145), "neg_trend", "N/A"))</f>
        <v/>
      </c>
      <c r="J145">
        <f>IFERROR(IF(TRIM(C145)="-", "N/A", IF(RIGHT(C145,1)=")",IF(RIGHT(C145,2)="T)",-1000000000000*VALUE(MID(C145,2,LEN(C145)-3)),IF(RIGHT(C145,2)="M)",-1000000*VALUE(MID(C145,2,LEN(C145)-3)),IF(RIGHT(C145,2)="B)",-1000000000*VALUE(MID(C145,2,LEN(C145)-3)),IF(RIGHT(C145,2)="k)",-1000*VALUE(MID(C145,2,LEN(C145)-3)),VALUE(SUBSTITUTE(C145,",","")))))),IF(RIGHT(C145,1)="T",1000000000000*VALUE(LEFT(C145,LEN(C145)-1)),IF(RIGHT(C145,1)="M",1000000*VALUE(LEFT(C145,LEN(C145)-1)),IF(RIGHT(C145,1)="B",1000000000*VALUE(LEFT(C145,LEN(C145)-1)),IF(RIGHT(C145,1)="%",0.01*VALUE(LEFT(C145,LEN(C145)-1)),IF(RIGHT(C145,1)="k",1000*VALUE(LEFT(C145,LEN(C145)-1)),VALUE(SUBSTITUTE(C145,",",""))))))))),"N/A")</f>
        <v/>
      </c>
      <c r="K145">
        <f>IFERROR(IF(TRIM(D145)="-", "N/A", IF(RIGHT(D145,1)=")",IF(RIGHT(D145,2)="T)",-1000000000000*VALUE(MID(D145,2,LEN(D145)-3)),IF(RIGHT(D145,2)="M)",-1000000*VALUE(MID(D145,2,LEN(D145)-3)),IF(RIGHT(D145,2)="B)",-1000000000*VALUE(MID(D145,2,LEN(D145)-3)),IF(RIGHT(D145,2)="k)",-1000*VALUE(MID(D145,2,LEN(D145)-3)),VALUE(SUBSTITUTE(D145,",","")))))),IF(RIGHT(D145,1)="T",1000000000000*VALUE(LEFT(D145,LEN(D145)-1)),IF(RIGHT(D145,1)="M",1000000*VALUE(LEFT(D145,LEN(D145)-1)),IF(RIGHT(D145,1)="B",1000000000*VALUE(LEFT(D145,LEN(D145)-1)),IF(RIGHT(D145,1)="%",0.01*VALUE(LEFT(D145,LEN(D145)-1)),IF(RIGHT(D145,1)="k",1000*VALUE(LEFT(D145,LEN(D145)-1)),VALUE(SUBSTITUTE(D145,",",""))))))))),"N/A")</f>
        <v/>
      </c>
      <c r="L145">
        <f>IFERROR(IF(TRIM(E145)="-", "N/A", IF(RIGHT(E145,1)=")",IF(RIGHT(E145,2)="T)",-1000000000000*VALUE(MID(E145,2,LEN(E145)-3)),IF(RIGHT(E145,2)="M)",-1000000*VALUE(MID(E145,2,LEN(E145)-3)),IF(RIGHT(E145,2)="B)",-1000000000*VALUE(MID(E145,2,LEN(E145)-3)),IF(RIGHT(E145,2)="k)",-1000*VALUE(MID(E145,2,LEN(E145)-3)),VALUE(SUBSTITUTE(E145,",","")))))),IF(RIGHT(E145,1)="T",1000000000000*VALUE(LEFT(E145,LEN(E145)-1)),IF(RIGHT(E145,1)="M",1000000*VALUE(LEFT(E145,LEN(E145)-1)),IF(RIGHT(E145,1)="B",1000000000*VALUE(LEFT(E145,LEN(E145)-1)),IF(RIGHT(E145,1)="%",0.01*VALUE(LEFT(E145,LEN(E145)-1)),IF(RIGHT(E145,1)="k",1000*VALUE(LEFT(E145,LEN(E145)-1)),VALUE(SUBSTITUTE(E145,",",""))))))))),"N/A")</f>
        <v/>
      </c>
      <c r="M145">
        <f>IFERROR(IF(TRIM(F145)="-", "N/A", IF(RIGHT(F145,1)=")",IF(RIGHT(F145,2)="T)",-1000000000000*VALUE(MID(F145,2,LEN(F145)-3)),IF(RIGHT(F145,2)="M)",-1000000*VALUE(MID(F145,2,LEN(F145)-3)),IF(RIGHT(F145,2)="B)",-1000000000*VALUE(MID(F145,2,LEN(F145)-3)),IF(RIGHT(F145,2)="k)",-1000*VALUE(MID(F145,2,LEN(F145)-3)),VALUE(SUBSTITUTE(F145,",","")))))),IF(RIGHT(F145,1)="T",1000000000000*VALUE(LEFT(F145,LEN(F145)-1)),IF(RIGHT(F145,1)="M",1000000*VALUE(LEFT(F145,LEN(F145)-1)),IF(RIGHT(F145,1)="B",1000000000*VALUE(LEFT(F145,LEN(F145)-1)),IF(RIGHT(F145,1)="%",0.01*VALUE(LEFT(F145,LEN(F145)-1)),IF(RIGHT(F145,1)="k",1000*VALUE(LEFT(F145,LEN(F145)-1)),VALUE(SUBSTITUTE(F145,",",""))))))))),"N/A")</f>
        <v/>
      </c>
      <c r="N145">
        <f>IFERROR(IF(TRIM(G145)="-", "N/A", IF(RIGHT(G145,1)=")",IF(RIGHT(G145,2)="T)",-1000000000000*VALUE(MID(G145,2,LEN(G145)-3)),IF(RIGHT(G145,2)="M)",-1000000*VALUE(MID(G145,2,LEN(G145)-3)),IF(RIGHT(G145,2)="B)",-1000000000*VALUE(MID(G145,2,LEN(G145)-3)),IF(RIGHT(G145,2)="k)",-1000*VALUE(MID(G145,2,LEN(G145)-3)),VALUE(SUBSTITUTE(G145,",","")))))),IF(RIGHT(G145,1)="T",1000000000000*VALUE(LEFT(G145,LEN(G145)-1)),IF(RIGHT(G145,1)="M",1000000*VALUE(LEFT(G145,LEN(G145)-1)),IF(RIGHT(G145,1)="B",1000000000*VALUE(LEFT(G145,LEN(G145)-1)),IF(RIGHT(G145,1)="%",0.01*VALUE(LEFT(G145,LEN(G145)-1)),IF(RIGHT(G145,1)="k",1000*VALUE(LEFT(G145,LEN(G145)-1)),VALUE(SUBSTITUTE(G145,",",""))))))))),"N/A")</f>
        <v/>
      </c>
      <c r="P145">
        <f>MAX(J145:N145)</f>
        <v/>
      </c>
      <c r="Q145">
        <f>IFERROR(J144+MATCH(P145,J145:N145,0)-1,"")</f>
        <v/>
      </c>
      <c r="R145">
        <f>IF(Q145="","",MIN(J145:N145))</f>
        <v/>
      </c>
      <c r="S145">
        <f>IFERROR(J144+MATCH(R145,J145:N145,0)-1,"")</f>
        <v/>
      </c>
      <c r="T145">
        <f>IFERROR(AVERAGE(J145:N145),"")</f>
        <v/>
      </c>
      <c r="U145">
        <f>IFERROR(STDEV(J145:N145),"")</f>
        <v/>
      </c>
      <c r="V145">
        <f>IFERROR(IF(C145="-","",IF(ISBLANK(B145),"",IF(OR(ISNUMBER(FIND("Growth",B145)),ISNUMBER(FIND("Margin",B145))),"",(J145-T145)/U145))),"")</f>
        <v/>
      </c>
      <c r="W145">
        <f>IFERROR(IF(OR(D145="-",ISBLANK(D145)),"",(K145-T145)/U145),"")</f>
        <v/>
      </c>
      <c r="X145">
        <f>IFERROR(IF(OR(E145="-",ISBLANK(E145)),"",(L145-T145)/U145),"")</f>
        <v/>
      </c>
      <c r="Y145">
        <f>IFERROR(IF(OR(F145="-",ISBLANK(F145)),"",(M145-T145)/U145),"")</f>
        <v/>
      </c>
      <c r="Z145">
        <f>IFERROR(IF(OR(G145="-",ISBLANK(G145)),"",(N145-T145)/U145),"")</f>
        <v/>
      </c>
      <c r="AA145">
        <f>IF(MAX(MAX(V145:Z145),ABS(MIN(V145:Z145)))=ABS(MIN(V145:Z145)),MIN(V145:Z145),MAX(V145:Z145))</f>
        <v/>
      </c>
      <c r="AB145">
        <f>IFERROR(V144+MATCH(AA145,V145:Z145,0)-1,"")</f>
        <v/>
      </c>
      <c r="AC145">
        <f>IF(AB145&lt;&gt;"",IF(S145=AB145,"Low",IF(AB145=Q145,"High","")),"")</f>
        <v/>
      </c>
      <c r="AE145">
        <f>IF(ISNUMBER(MATCH("N/A",J145:N145,0)),"",IFERROR((5 * SUMPRODUCT(J144:N144,J145:N145) - PRODUCT(SUM(J144:N144),SUM(J145:N145))) / ((5 * SUM((J144^2)+(K144^2)+(L144^2)+(M144^2)+(N144^2))) - SUM(J144:N144)^2),""))</f>
        <v/>
      </c>
      <c r="AF145">
        <f>IFERROR(CORREL(J144:N144,J145:N145),"")</f>
        <v/>
      </c>
      <c r="AZ145">
        <f>IF(Q145=S145,0,1)</f>
        <v/>
      </c>
      <c r="BA145">
        <f>IF(AZ145=1,IF(Q145="","",IF(Q145=N144,"Yes","No")),"")</f>
        <v/>
      </c>
      <c r="BB145">
        <f>IF(BA145="Yes",P145,"")</f>
        <v/>
      </c>
      <c r="BC145">
        <f>IF(AZ145=1,IF(S145="","",IF(S145=N144,"Yes","No")),"")</f>
        <v/>
      </c>
      <c r="BD145">
        <f>IF(BC145="Yes",R145,"")</f>
        <v/>
      </c>
      <c r="BE145">
        <f>IFERROR(IF(SIGN(AE145)=1,"Increasing",IF(SIGN(AE145)=-1,"Decreasing","")),"")</f>
        <v/>
      </c>
      <c r="BF145">
        <f>IF(OR(AND(BE145="Increasing",BA145="Yes"),AND(BE145="Decreasing",BC145="Yes")),"Yes","No")</f>
        <v/>
      </c>
      <c r="BG145">
        <f>IF(I145="pos_trend","Yes","No")</f>
        <v/>
      </c>
      <c r="BH145">
        <f>IF(AF145&lt;&gt;"",IF(ABS(AF145)&gt;0.8,"Yes","No"),"")</f>
        <v/>
      </c>
    </row>
    <row r="146" spans="1:60">
      <c r="I146">
        <f>IF(AND(K146&gt; J146, L146&gt; K146, M146&gt; L146, N146&gt; M146), "pos_trend", IF(AND(K146&lt; J146, L146&lt; K146, M146&lt; L146, N146&lt; M146), "neg_trend", "N/A"))</f>
        <v/>
      </c>
      <c r="J146">
        <f>IFERROR(IF(TRIM(C146)="-", "N/A", IF(RIGHT(C146,1)=")",IF(RIGHT(C146,2)="T)",-1000000000000*VALUE(MID(C146,2,LEN(C146)-3)),IF(RIGHT(C146,2)="M)",-1000000*VALUE(MID(C146,2,LEN(C146)-3)),IF(RIGHT(C146,2)="B)",-1000000000*VALUE(MID(C146,2,LEN(C146)-3)),IF(RIGHT(C146,2)="k)",-1000*VALUE(MID(C146,2,LEN(C146)-3)),VALUE(SUBSTITUTE(C146,",","")))))),IF(RIGHT(C146,1)="T",1000000000000*VALUE(LEFT(C146,LEN(C146)-1)),IF(RIGHT(C146,1)="M",1000000*VALUE(LEFT(C146,LEN(C146)-1)),IF(RIGHT(C146,1)="B",1000000000*VALUE(LEFT(C146,LEN(C146)-1)),IF(RIGHT(C146,1)="%",0.01*VALUE(LEFT(C146,LEN(C146)-1)),IF(RIGHT(C146,1)="k",1000*VALUE(LEFT(C146,LEN(C146)-1)),VALUE(SUBSTITUTE(C146,",",""))))))))),"N/A")</f>
        <v/>
      </c>
      <c r="K146">
        <f>IFERROR(IF(TRIM(D146)="-", "N/A", IF(RIGHT(D146,1)=")",IF(RIGHT(D146,2)="T)",-1000000000000*VALUE(MID(D146,2,LEN(D146)-3)),IF(RIGHT(D146,2)="M)",-1000000*VALUE(MID(D146,2,LEN(D146)-3)),IF(RIGHT(D146,2)="B)",-1000000000*VALUE(MID(D146,2,LEN(D146)-3)),IF(RIGHT(D146,2)="k)",-1000*VALUE(MID(D146,2,LEN(D146)-3)),VALUE(SUBSTITUTE(D146,",","")))))),IF(RIGHT(D146,1)="T",1000000000000*VALUE(LEFT(D146,LEN(D146)-1)),IF(RIGHT(D146,1)="M",1000000*VALUE(LEFT(D146,LEN(D146)-1)),IF(RIGHT(D146,1)="B",1000000000*VALUE(LEFT(D146,LEN(D146)-1)),IF(RIGHT(D146,1)="%",0.01*VALUE(LEFT(D146,LEN(D146)-1)),IF(RIGHT(D146,1)="k",1000*VALUE(LEFT(D146,LEN(D146)-1)),VALUE(SUBSTITUTE(D146,",",""))))))))),"N/A")</f>
        <v/>
      </c>
      <c r="L146">
        <f>IFERROR(IF(TRIM(E146)="-", "N/A", IF(RIGHT(E146,1)=")",IF(RIGHT(E146,2)="T)",-1000000000000*VALUE(MID(E146,2,LEN(E146)-3)),IF(RIGHT(E146,2)="M)",-1000000*VALUE(MID(E146,2,LEN(E146)-3)),IF(RIGHT(E146,2)="B)",-1000000000*VALUE(MID(E146,2,LEN(E146)-3)),IF(RIGHT(E146,2)="k)",-1000*VALUE(MID(E146,2,LEN(E146)-3)),VALUE(SUBSTITUTE(E146,",","")))))),IF(RIGHT(E146,1)="T",1000000000000*VALUE(LEFT(E146,LEN(E146)-1)),IF(RIGHT(E146,1)="M",1000000*VALUE(LEFT(E146,LEN(E146)-1)),IF(RIGHT(E146,1)="B",1000000000*VALUE(LEFT(E146,LEN(E146)-1)),IF(RIGHT(E146,1)="%",0.01*VALUE(LEFT(E146,LEN(E146)-1)),IF(RIGHT(E146,1)="k",1000*VALUE(LEFT(E146,LEN(E146)-1)),VALUE(SUBSTITUTE(E146,",",""))))))))),"N/A")</f>
        <v/>
      </c>
      <c r="M146">
        <f>IFERROR(IF(TRIM(F146)="-", "N/A", IF(RIGHT(F146,1)=")",IF(RIGHT(F146,2)="T)",-1000000000000*VALUE(MID(F146,2,LEN(F146)-3)),IF(RIGHT(F146,2)="M)",-1000000*VALUE(MID(F146,2,LEN(F146)-3)),IF(RIGHT(F146,2)="B)",-1000000000*VALUE(MID(F146,2,LEN(F146)-3)),IF(RIGHT(F146,2)="k)",-1000*VALUE(MID(F146,2,LEN(F146)-3)),VALUE(SUBSTITUTE(F146,",","")))))),IF(RIGHT(F146,1)="T",1000000000000*VALUE(LEFT(F146,LEN(F146)-1)),IF(RIGHT(F146,1)="M",1000000*VALUE(LEFT(F146,LEN(F146)-1)),IF(RIGHT(F146,1)="B",1000000000*VALUE(LEFT(F146,LEN(F146)-1)),IF(RIGHT(F146,1)="%",0.01*VALUE(LEFT(F146,LEN(F146)-1)),IF(RIGHT(F146,1)="k",1000*VALUE(LEFT(F146,LEN(F146)-1)),VALUE(SUBSTITUTE(F146,",",""))))))))),"N/A")</f>
        <v/>
      </c>
      <c r="N146">
        <f>IFERROR(IF(TRIM(G146)="-", "N/A", IF(RIGHT(G146,1)=")",IF(RIGHT(G146,2)="T)",-1000000000000*VALUE(MID(G146,2,LEN(G146)-3)),IF(RIGHT(G146,2)="M)",-1000000*VALUE(MID(G146,2,LEN(G146)-3)),IF(RIGHT(G146,2)="B)",-1000000000*VALUE(MID(G146,2,LEN(G146)-3)),IF(RIGHT(G146,2)="k)",-1000*VALUE(MID(G146,2,LEN(G146)-3)),VALUE(SUBSTITUTE(G146,",","")))))),IF(RIGHT(G146,1)="T",1000000000000*VALUE(LEFT(G146,LEN(G146)-1)),IF(RIGHT(G146,1)="M",1000000*VALUE(LEFT(G146,LEN(G146)-1)),IF(RIGHT(G146,1)="B",1000000000*VALUE(LEFT(G146,LEN(G146)-1)),IF(RIGHT(G146,1)="%",0.01*VALUE(LEFT(G146,LEN(G146)-1)),IF(RIGHT(G146,1)="k",1000*VALUE(LEFT(G146,LEN(G146)-1)),VALUE(SUBSTITUTE(G146,",",""))))))))),"N/A")</f>
        <v/>
      </c>
      <c r="P146">
        <f>MAX(J146:N146)</f>
        <v/>
      </c>
      <c r="Q146">
        <f>IFERROR(J144+MATCH(P146,J146:N146,0)-1,"")</f>
        <v/>
      </c>
      <c r="R146">
        <f>IF(Q146="","",MIN(J146:N146))</f>
        <v/>
      </c>
      <c r="S146">
        <f>IFERROR(J144+MATCH(R146,J146:N146,0)-1,"")</f>
        <v/>
      </c>
      <c r="T146">
        <f>IFERROR(AVERAGE(J146:N146),"")</f>
        <v/>
      </c>
      <c r="U146">
        <f>IFERROR(STDEV(J146:N146),"")</f>
        <v/>
      </c>
      <c r="V146">
        <f>IFERROR(IF(C146="-","",IF(ISBLANK(B146),"",IF(OR(ISNUMBER(FIND("Growth",B146)),ISNUMBER(FIND("Margin",B146))),"",(J146-T146)/U146))),"")</f>
        <v/>
      </c>
      <c r="W146">
        <f>IFERROR(IF(OR(D146="-",ISBLANK(D146)),"",(K146-T146)/U146),"")</f>
        <v/>
      </c>
      <c r="X146">
        <f>IFERROR(IF(OR(E146="-",ISBLANK(E146)),"",(L146-T146)/U146),"")</f>
        <v/>
      </c>
      <c r="Y146">
        <f>IFERROR(IF(OR(F146="-",ISBLANK(F146)),"",(M146-T146)/U146),"")</f>
        <v/>
      </c>
      <c r="Z146">
        <f>IFERROR(IF(OR(G146="-",ISBLANK(G146)),"",(N146-T146)/U146),"")</f>
        <v/>
      </c>
      <c r="AA146">
        <f>IF(MAX(MAX(V146:Z146),ABS(MIN(V146:Z146)))=ABS(MIN(V146:Z146)),MIN(V146:Z146),MAX(V146:Z146))</f>
        <v/>
      </c>
      <c r="AB146">
        <f>IFERROR(V144+MATCH(AA146,V146:Z146,0)-1,"")</f>
        <v/>
      </c>
      <c r="AC146">
        <f>IF(AB146&lt;&gt;"",IF(S146=AB146,"Low",IF(AB146=Q146,"High","")),"")</f>
        <v/>
      </c>
      <c r="AE146">
        <f>IF(ISNUMBER(MATCH("N/A",J146:N146,0)),"",IFERROR((5 * SUMPRODUCT(J144:N144,J146:N146) - PRODUCT(SUM(J144:N144),SUM(J146:N146))) / ((5 * SUM((J144^2)+(K144^2)+(L144^2)+(M144^2)+(N144^2))) - SUM(J144:N144)^2),""))</f>
        <v/>
      </c>
      <c r="AF146">
        <f>IFERROR(CORREL(J144:N144,J146:N146),"")</f>
        <v/>
      </c>
      <c r="AZ146">
        <f>IF(Q146=S146,0,1)</f>
        <v/>
      </c>
      <c r="BA146">
        <f>IF(AZ146=1,IF(Q146="","",IF(Q146=N144,"Yes","No")),"")</f>
        <v/>
      </c>
      <c r="BB146">
        <f>IF(BA146="Yes",P146,"")</f>
        <v/>
      </c>
      <c r="BC146">
        <f>IF(AZ146=1,IF(S146="","",IF(S146=N144,"Yes","No")),"")</f>
        <v/>
      </c>
      <c r="BD146">
        <f>IF(BC146="Yes",R146,"")</f>
        <v/>
      </c>
      <c r="BE146">
        <f>IFERROR(IF(SIGN(AE146)=1,"Increasing",IF(SIGN(AE146)=-1,"Decreasing","")),"")</f>
        <v/>
      </c>
      <c r="BF146">
        <f>IF(OR(AND(BE146="Increasing",BA146="Yes"),AND(BE146="Decreasing",BC146="Yes")),"Yes","No")</f>
        <v/>
      </c>
      <c r="BG146">
        <f>IF(I146="pos_trend","Yes","No")</f>
        <v/>
      </c>
      <c r="BH146">
        <f>IF(AF146&lt;&gt;"",IF(ABS(AF146)&gt;0.8,"Yes","No"),"")</f>
        <v/>
      </c>
    </row>
    <row r="147" spans="1:60">
      <c r="I147">
        <f>IF(AND(K147&gt; J147, L147&gt; K147, M147&gt; L147, N147&gt; M147), "pos_trend", IF(AND(K147&lt; J147, L147&lt; K147, M147&lt; L147, N147&lt; M147), "neg_trend", "N/A"))</f>
        <v/>
      </c>
      <c r="J147">
        <f>IFERROR(IF(TRIM(C147)="-", "N/A", IF(RIGHT(C147,1)=")",IF(RIGHT(C147,2)="T)",-1000000000000*VALUE(MID(C147,2,LEN(C147)-3)),IF(RIGHT(C147,2)="M)",-1000000*VALUE(MID(C147,2,LEN(C147)-3)),IF(RIGHT(C147,2)="B)",-1000000000*VALUE(MID(C147,2,LEN(C147)-3)),IF(RIGHT(C147,2)="k)",-1000*VALUE(MID(C147,2,LEN(C147)-3)),VALUE(SUBSTITUTE(C147,",","")))))),IF(RIGHT(C147,1)="T",1000000000000*VALUE(LEFT(C147,LEN(C147)-1)),IF(RIGHT(C147,1)="M",1000000*VALUE(LEFT(C147,LEN(C147)-1)),IF(RIGHT(C147,1)="B",1000000000*VALUE(LEFT(C147,LEN(C147)-1)),IF(RIGHT(C147,1)="%",0.01*VALUE(LEFT(C147,LEN(C147)-1)),IF(RIGHT(C147,1)="k",1000*VALUE(LEFT(C147,LEN(C147)-1)),VALUE(SUBSTITUTE(C147,",",""))))))))),"N/A")</f>
        <v/>
      </c>
      <c r="K147">
        <f>IFERROR(IF(TRIM(D147)="-", "N/A", IF(RIGHT(D147,1)=")",IF(RIGHT(D147,2)="T)",-1000000000000*VALUE(MID(D147,2,LEN(D147)-3)),IF(RIGHT(D147,2)="M)",-1000000*VALUE(MID(D147,2,LEN(D147)-3)),IF(RIGHT(D147,2)="B)",-1000000000*VALUE(MID(D147,2,LEN(D147)-3)),IF(RIGHT(D147,2)="k)",-1000*VALUE(MID(D147,2,LEN(D147)-3)),VALUE(SUBSTITUTE(D147,",","")))))),IF(RIGHT(D147,1)="T",1000000000000*VALUE(LEFT(D147,LEN(D147)-1)),IF(RIGHT(D147,1)="M",1000000*VALUE(LEFT(D147,LEN(D147)-1)),IF(RIGHT(D147,1)="B",1000000000*VALUE(LEFT(D147,LEN(D147)-1)),IF(RIGHT(D147,1)="%",0.01*VALUE(LEFT(D147,LEN(D147)-1)),IF(RIGHT(D147,1)="k",1000*VALUE(LEFT(D147,LEN(D147)-1)),VALUE(SUBSTITUTE(D147,",",""))))))))),"N/A")</f>
        <v/>
      </c>
      <c r="L147">
        <f>IFERROR(IF(TRIM(E147)="-", "N/A", IF(RIGHT(E147,1)=")",IF(RIGHT(E147,2)="T)",-1000000000000*VALUE(MID(E147,2,LEN(E147)-3)),IF(RIGHT(E147,2)="M)",-1000000*VALUE(MID(E147,2,LEN(E147)-3)),IF(RIGHT(E147,2)="B)",-1000000000*VALUE(MID(E147,2,LEN(E147)-3)),IF(RIGHT(E147,2)="k)",-1000*VALUE(MID(E147,2,LEN(E147)-3)),VALUE(SUBSTITUTE(E147,",","")))))),IF(RIGHT(E147,1)="T",1000000000000*VALUE(LEFT(E147,LEN(E147)-1)),IF(RIGHT(E147,1)="M",1000000*VALUE(LEFT(E147,LEN(E147)-1)),IF(RIGHT(E147,1)="B",1000000000*VALUE(LEFT(E147,LEN(E147)-1)),IF(RIGHT(E147,1)="%",0.01*VALUE(LEFT(E147,LEN(E147)-1)),IF(RIGHT(E147,1)="k",1000*VALUE(LEFT(E147,LEN(E147)-1)),VALUE(SUBSTITUTE(E147,",",""))))))))),"N/A")</f>
        <v/>
      </c>
      <c r="M147">
        <f>IFERROR(IF(TRIM(F147)="-", "N/A", IF(RIGHT(F147,1)=")",IF(RIGHT(F147,2)="T)",-1000000000000*VALUE(MID(F147,2,LEN(F147)-3)),IF(RIGHT(F147,2)="M)",-1000000*VALUE(MID(F147,2,LEN(F147)-3)),IF(RIGHT(F147,2)="B)",-1000000000*VALUE(MID(F147,2,LEN(F147)-3)),IF(RIGHT(F147,2)="k)",-1000*VALUE(MID(F147,2,LEN(F147)-3)),VALUE(SUBSTITUTE(F147,",","")))))),IF(RIGHT(F147,1)="T",1000000000000*VALUE(LEFT(F147,LEN(F147)-1)),IF(RIGHT(F147,1)="M",1000000*VALUE(LEFT(F147,LEN(F147)-1)),IF(RIGHT(F147,1)="B",1000000000*VALUE(LEFT(F147,LEN(F147)-1)),IF(RIGHT(F147,1)="%",0.01*VALUE(LEFT(F147,LEN(F147)-1)),IF(RIGHT(F147,1)="k",1000*VALUE(LEFT(F147,LEN(F147)-1)),VALUE(SUBSTITUTE(F147,",",""))))))))),"N/A")</f>
        <v/>
      </c>
      <c r="N147">
        <f>IFERROR(IF(TRIM(G147)="-", "N/A", IF(RIGHT(G147,1)=")",IF(RIGHT(G147,2)="T)",-1000000000000*VALUE(MID(G147,2,LEN(G147)-3)),IF(RIGHT(G147,2)="M)",-1000000*VALUE(MID(G147,2,LEN(G147)-3)),IF(RIGHT(G147,2)="B)",-1000000000*VALUE(MID(G147,2,LEN(G147)-3)),IF(RIGHT(G147,2)="k)",-1000*VALUE(MID(G147,2,LEN(G147)-3)),VALUE(SUBSTITUTE(G147,",","")))))),IF(RIGHT(G147,1)="T",1000000000000*VALUE(LEFT(G147,LEN(G147)-1)),IF(RIGHT(G147,1)="M",1000000*VALUE(LEFT(G147,LEN(G147)-1)),IF(RIGHT(G147,1)="B",1000000000*VALUE(LEFT(G147,LEN(G147)-1)),IF(RIGHT(G147,1)="%",0.01*VALUE(LEFT(G147,LEN(G147)-1)),IF(RIGHT(G147,1)="k",1000*VALUE(LEFT(G147,LEN(G147)-1)),VALUE(SUBSTITUTE(G147,",",""))))))))),"N/A")</f>
        <v/>
      </c>
      <c r="P147">
        <f>MAX(J147:N147)</f>
        <v/>
      </c>
      <c r="Q147">
        <f>IFERROR(J144+MATCH(P147,J147:N147,0)-1,"")</f>
        <v/>
      </c>
      <c r="R147">
        <f>IF(Q147="","",MIN(J147:N147))</f>
        <v/>
      </c>
      <c r="S147">
        <f>IFERROR(J144+MATCH(R147,J147:N147,0)-1,"")</f>
        <v/>
      </c>
      <c r="T147">
        <f>IFERROR(AVERAGE(J147:N147),"")</f>
        <v/>
      </c>
      <c r="U147">
        <f>IFERROR(STDEV(J147:N147),"")</f>
        <v/>
      </c>
      <c r="V147">
        <f>IFERROR(IF(C147="-","",IF(ISBLANK(B147),"",IF(OR(ISNUMBER(FIND("Growth",B147)),ISNUMBER(FIND("Margin",B147))),"",(J147-T147)/U147))),"")</f>
        <v/>
      </c>
      <c r="W147">
        <f>IFERROR(IF(OR(D147="-",ISBLANK(D147)),"",(K147-T147)/U147),"")</f>
        <v/>
      </c>
      <c r="X147">
        <f>IFERROR(IF(OR(E147="-",ISBLANK(E147)),"",(L147-T147)/U147),"")</f>
        <v/>
      </c>
      <c r="Y147">
        <f>IFERROR(IF(OR(F147="-",ISBLANK(F147)),"",(M147-T147)/U147),"")</f>
        <v/>
      </c>
      <c r="Z147">
        <f>IFERROR(IF(OR(G147="-",ISBLANK(G147)),"",(N147-T147)/U147),"")</f>
        <v/>
      </c>
      <c r="AA147">
        <f>IF(MAX(MAX(V147:Z147),ABS(MIN(V147:Z147)))=ABS(MIN(V147:Z147)),MIN(V147:Z147),MAX(V147:Z147))</f>
        <v/>
      </c>
      <c r="AB147">
        <f>IFERROR(V144+MATCH(AA147,V147:Z147,0)-1,"")</f>
        <v/>
      </c>
      <c r="AC147">
        <f>IF(AB147&lt;&gt;"",IF(S147=AB147,"Low",IF(AB147=Q147,"High","")),"")</f>
        <v/>
      </c>
      <c r="AE147">
        <f>IF(ISNUMBER(MATCH("N/A",J147:N147,0)),"",IFERROR((5 * SUMPRODUCT(J144:N144,J147:N147) - PRODUCT(SUM(J144:N144),SUM(J147:N147))) / ((5 * SUM((J144^2)+(K144^2)+(L144^2)+(M144^2)+(N144^2))) - SUM(J144:N144)^2),""))</f>
        <v/>
      </c>
      <c r="AF147">
        <f>IFERROR(CORREL(J144:N144,J147:N147),"")</f>
        <v/>
      </c>
      <c r="AZ147">
        <f>IF(Q147=S147,0,1)</f>
        <v/>
      </c>
      <c r="BA147">
        <f>IF(AZ147=1,IF(Q147="","",IF(Q147=N144,"Yes","No")),"")</f>
        <v/>
      </c>
      <c r="BB147">
        <f>IF(BA147="Yes",P147,"")</f>
        <v/>
      </c>
      <c r="BC147">
        <f>IF(AZ147=1,IF(S147="","",IF(S147=N144,"Yes","No")),"")</f>
        <v/>
      </c>
      <c r="BD147">
        <f>IF(BC147="Yes",R147,"")</f>
        <v/>
      </c>
      <c r="BE147">
        <f>IFERROR(IF(SIGN(AE147)=1,"Increasing",IF(SIGN(AE147)=-1,"Decreasing","")),"")</f>
        <v/>
      </c>
      <c r="BF147">
        <f>IF(OR(AND(BE147="Increasing",BA147="Yes"),AND(BE147="Decreasing",BC147="Yes")),"Yes","No")</f>
        <v/>
      </c>
      <c r="BG147">
        <f>IF(I147="pos_trend","Yes","No")</f>
        <v/>
      </c>
      <c r="BH147">
        <f>IF(AF147&lt;&gt;"",IF(ABS(AF147)&gt;0.8,"Yes","No"),"")</f>
        <v/>
      </c>
    </row>
    <row r="148" spans="1:60">
      <c r="I148">
        <f>IF(AND(K148&gt; J148, L148&gt; K148, M148&gt; L148, N148&gt; M148), "pos_trend", IF(AND(K148&lt; J148, L148&lt; K148, M148&lt; L148, N148&lt; M148), "neg_trend", "N/A"))</f>
        <v/>
      </c>
      <c r="J148">
        <f>IFERROR(IF(TRIM(C148)="-", "N/A", IF(RIGHT(C148,1)=")",IF(RIGHT(C148,2)="T)",-1000000000000*VALUE(MID(C148,2,LEN(C148)-3)),IF(RIGHT(C148,2)="M)",-1000000*VALUE(MID(C148,2,LEN(C148)-3)),IF(RIGHT(C148,2)="B)",-1000000000*VALUE(MID(C148,2,LEN(C148)-3)),IF(RIGHT(C148,2)="k)",-1000*VALUE(MID(C148,2,LEN(C148)-3)),VALUE(SUBSTITUTE(C148,",","")))))),IF(RIGHT(C148,1)="T",1000000000000*VALUE(LEFT(C148,LEN(C148)-1)),IF(RIGHT(C148,1)="M",1000000*VALUE(LEFT(C148,LEN(C148)-1)),IF(RIGHT(C148,1)="B",1000000000*VALUE(LEFT(C148,LEN(C148)-1)),IF(RIGHT(C148,1)="%",0.01*VALUE(LEFT(C148,LEN(C148)-1)),IF(RIGHT(C148,1)="k",1000*VALUE(LEFT(C148,LEN(C148)-1)),VALUE(SUBSTITUTE(C148,",",""))))))))),"N/A")</f>
        <v/>
      </c>
      <c r="K148">
        <f>IFERROR(IF(TRIM(D148)="-", "N/A", IF(RIGHT(D148,1)=")",IF(RIGHT(D148,2)="T)",-1000000000000*VALUE(MID(D148,2,LEN(D148)-3)),IF(RIGHT(D148,2)="M)",-1000000*VALUE(MID(D148,2,LEN(D148)-3)),IF(RIGHT(D148,2)="B)",-1000000000*VALUE(MID(D148,2,LEN(D148)-3)),IF(RIGHT(D148,2)="k)",-1000*VALUE(MID(D148,2,LEN(D148)-3)),VALUE(SUBSTITUTE(D148,",","")))))),IF(RIGHT(D148,1)="T",1000000000000*VALUE(LEFT(D148,LEN(D148)-1)),IF(RIGHT(D148,1)="M",1000000*VALUE(LEFT(D148,LEN(D148)-1)),IF(RIGHT(D148,1)="B",1000000000*VALUE(LEFT(D148,LEN(D148)-1)),IF(RIGHT(D148,1)="%",0.01*VALUE(LEFT(D148,LEN(D148)-1)),IF(RIGHT(D148,1)="k",1000*VALUE(LEFT(D148,LEN(D148)-1)),VALUE(SUBSTITUTE(D148,",",""))))))))),"N/A")</f>
        <v/>
      </c>
      <c r="L148">
        <f>IFERROR(IF(TRIM(E148)="-", "N/A", IF(RIGHT(E148,1)=")",IF(RIGHT(E148,2)="T)",-1000000000000*VALUE(MID(E148,2,LEN(E148)-3)),IF(RIGHT(E148,2)="M)",-1000000*VALUE(MID(E148,2,LEN(E148)-3)),IF(RIGHT(E148,2)="B)",-1000000000*VALUE(MID(E148,2,LEN(E148)-3)),IF(RIGHT(E148,2)="k)",-1000*VALUE(MID(E148,2,LEN(E148)-3)),VALUE(SUBSTITUTE(E148,",","")))))),IF(RIGHT(E148,1)="T",1000000000000*VALUE(LEFT(E148,LEN(E148)-1)),IF(RIGHT(E148,1)="M",1000000*VALUE(LEFT(E148,LEN(E148)-1)),IF(RIGHT(E148,1)="B",1000000000*VALUE(LEFT(E148,LEN(E148)-1)),IF(RIGHT(E148,1)="%",0.01*VALUE(LEFT(E148,LEN(E148)-1)),IF(RIGHT(E148,1)="k",1000*VALUE(LEFT(E148,LEN(E148)-1)),VALUE(SUBSTITUTE(E148,",",""))))))))),"N/A")</f>
        <v/>
      </c>
      <c r="M148">
        <f>IFERROR(IF(TRIM(F148)="-", "N/A", IF(RIGHT(F148,1)=")",IF(RIGHT(F148,2)="T)",-1000000000000*VALUE(MID(F148,2,LEN(F148)-3)),IF(RIGHT(F148,2)="M)",-1000000*VALUE(MID(F148,2,LEN(F148)-3)),IF(RIGHT(F148,2)="B)",-1000000000*VALUE(MID(F148,2,LEN(F148)-3)),IF(RIGHT(F148,2)="k)",-1000*VALUE(MID(F148,2,LEN(F148)-3)),VALUE(SUBSTITUTE(F148,",","")))))),IF(RIGHT(F148,1)="T",1000000000000*VALUE(LEFT(F148,LEN(F148)-1)),IF(RIGHT(F148,1)="M",1000000*VALUE(LEFT(F148,LEN(F148)-1)),IF(RIGHT(F148,1)="B",1000000000*VALUE(LEFT(F148,LEN(F148)-1)),IF(RIGHT(F148,1)="%",0.01*VALUE(LEFT(F148,LEN(F148)-1)),IF(RIGHT(F148,1)="k",1000*VALUE(LEFT(F148,LEN(F148)-1)),VALUE(SUBSTITUTE(F148,",",""))))))))),"N/A")</f>
        <v/>
      </c>
      <c r="N148">
        <f>IFERROR(IF(TRIM(G148)="-", "N/A", IF(RIGHT(G148,1)=")",IF(RIGHT(G148,2)="T)",-1000000000000*VALUE(MID(G148,2,LEN(G148)-3)),IF(RIGHT(G148,2)="M)",-1000000*VALUE(MID(G148,2,LEN(G148)-3)),IF(RIGHT(G148,2)="B)",-1000000000*VALUE(MID(G148,2,LEN(G148)-3)),IF(RIGHT(G148,2)="k)",-1000*VALUE(MID(G148,2,LEN(G148)-3)),VALUE(SUBSTITUTE(G148,",","")))))),IF(RIGHT(G148,1)="T",1000000000000*VALUE(LEFT(G148,LEN(G148)-1)),IF(RIGHT(G148,1)="M",1000000*VALUE(LEFT(G148,LEN(G148)-1)),IF(RIGHT(G148,1)="B",1000000000*VALUE(LEFT(G148,LEN(G148)-1)),IF(RIGHT(G148,1)="%",0.01*VALUE(LEFT(G148,LEN(G148)-1)),IF(RIGHT(G148,1)="k",1000*VALUE(LEFT(G148,LEN(G148)-1)),VALUE(SUBSTITUTE(G148,",",""))))))))),"N/A")</f>
        <v/>
      </c>
      <c r="P148">
        <f>MAX(J148:N148)</f>
        <v/>
      </c>
      <c r="Q148">
        <f>IFERROR(J144+MATCH(P148,J148:N148,0)-1,"")</f>
        <v/>
      </c>
      <c r="R148">
        <f>IF(Q148="","",MIN(J148:N148))</f>
        <v/>
      </c>
      <c r="S148">
        <f>IFERROR(J144+MATCH(R148,J148:N148,0)-1,"")</f>
        <v/>
      </c>
      <c r="T148">
        <f>IFERROR(AVERAGE(J148:N148),"")</f>
        <v/>
      </c>
      <c r="U148">
        <f>IFERROR(STDEV(J148:N148),"")</f>
        <v/>
      </c>
      <c r="V148">
        <f>IFERROR(IF(C148="-","",IF(ISBLANK(B148),"",IF(OR(ISNUMBER(FIND("Growth",B148)),ISNUMBER(FIND("Margin",B148))),"",(J148-T148)/U148))),"")</f>
        <v/>
      </c>
      <c r="W148">
        <f>IFERROR(IF(OR(D148="-",ISBLANK(D148)),"",(K148-T148)/U148),"")</f>
        <v/>
      </c>
      <c r="X148">
        <f>IFERROR(IF(OR(E148="-",ISBLANK(E148)),"",(L148-T148)/U148),"")</f>
        <v/>
      </c>
      <c r="Y148">
        <f>IFERROR(IF(OR(F148="-",ISBLANK(F148)),"",(M148-T148)/U148),"")</f>
        <v/>
      </c>
      <c r="Z148">
        <f>IFERROR(IF(OR(G148="-",ISBLANK(G148)),"",(N148-T148)/U148),"")</f>
        <v/>
      </c>
      <c r="AA148">
        <f>IF(MAX(MAX(V148:Z148),ABS(MIN(V148:Z148)))=ABS(MIN(V148:Z148)),MIN(V148:Z148),MAX(V148:Z148))</f>
        <v/>
      </c>
      <c r="AB148">
        <f>IFERROR(V144+MATCH(AA148,V148:Z148,0)-1,"")</f>
        <v/>
      </c>
      <c r="AC148">
        <f>IF(AB148&lt;&gt;"",IF(S148=AB148,"Low",IF(AB148=Q148,"High","")),"")</f>
        <v/>
      </c>
      <c r="AE148">
        <f>IF(ISNUMBER(MATCH("N/A",J148:N148,0)),"",IFERROR((5 * SUMPRODUCT(J144:N144,J148:N148) - PRODUCT(SUM(J144:N144),SUM(J148:N148))) / ((5 * SUM((J144^2)+(K144^2)+(L144^2)+(M144^2)+(N144^2))) - SUM(J144:N144)^2),""))</f>
        <v/>
      </c>
      <c r="AF148">
        <f>IFERROR(CORREL(J144:N144,J148:N148),"")</f>
        <v/>
      </c>
      <c r="AZ148">
        <f>IF(Q148=S148,0,1)</f>
        <v/>
      </c>
      <c r="BA148">
        <f>IF(AZ148=1,IF(Q148="","",IF(Q148=N144,"Yes","No")),"")</f>
        <v/>
      </c>
      <c r="BB148">
        <f>IF(BA148="Yes",P148,"")</f>
        <v/>
      </c>
      <c r="BC148">
        <f>IF(AZ148=1,IF(S148="","",IF(S148=N144,"Yes","No")),"")</f>
        <v/>
      </c>
      <c r="BD148">
        <f>IF(BC148="Yes",R148,"")</f>
        <v/>
      </c>
      <c r="BE148">
        <f>IFERROR(IF(SIGN(AE148)=1,"Increasing",IF(SIGN(AE148)=-1,"Decreasing","")),"")</f>
        <v/>
      </c>
      <c r="BF148">
        <f>IF(OR(AND(BE148="Increasing",BA148="Yes"),AND(BE148="Decreasing",BC148="Yes")),"Yes","No")</f>
        <v/>
      </c>
      <c r="BG148">
        <f>IF(I148="pos_trend","Yes","No")</f>
        <v/>
      </c>
      <c r="BH148">
        <f>IF(AF148&lt;&gt;"",IF(ABS(AF148)&gt;0.8,"Yes","No"),"")</f>
        <v/>
      </c>
    </row>
    <row r="149" spans="1:60">
      <c r="I149">
        <f>IF(AND(K149&gt; J149, L149&gt; K149, M149&gt; L149, N149&gt; M149), "pos_trend", IF(AND(K149&lt; J149, L149&lt; K149, M149&lt; L149, N149&lt; M149), "neg_trend", "N/A"))</f>
        <v/>
      </c>
      <c r="J149">
        <f>IFERROR(IF(TRIM(C149)="-", "N/A", IF(RIGHT(C149,1)=")",IF(RIGHT(C149,2)="T)",-1000000000000*VALUE(MID(C149,2,LEN(C149)-3)),IF(RIGHT(C149,2)="M)",-1000000*VALUE(MID(C149,2,LEN(C149)-3)),IF(RIGHT(C149,2)="B)",-1000000000*VALUE(MID(C149,2,LEN(C149)-3)),IF(RIGHT(C149,2)="k)",-1000*VALUE(MID(C149,2,LEN(C149)-3)),VALUE(SUBSTITUTE(C149,",","")))))),IF(RIGHT(C149,1)="T",1000000000000*VALUE(LEFT(C149,LEN(C149)-1)),IF(RIGHT(C149,1)="M",1000000*VALUE(LEFT(C149,LEN(C149)-1)),IF(RIGHT(C149,1)="B",1000000000*VALUE(LEFT(C149,LEN(C149)-1)),IF(RIGHT(C149,1)="%",0.01*VALUE(LEFT(C149,LEN(C149)-1)),IF(RIGHT(C149,1)="k",1000*VALUE(LEFT(C149,LEN(C149)-1)),VALUE(SUBSTITUTE(C149,",",""))))))))),"N/A")</f>
        <v/>
      </c>
      <c r="K149">
        <f>IFERROR(IF(TRIM(D149)="-", "N/A", IF(RIGHT(D149,1)=")",IF(RIGHT(D149,2)="T)",-1000000000000*VALUE(MID(D149,2,LEN(D149)-3)),IF(RIGHT(D149,2)="M)",-1000000*VALUE(MID(D149,2,LEN(D149)-3)),IF(RIGHT(D149,2)="B)",-1000000000*VALUE(MID(D149,2,LEN(D149)-3)),IF(RIGHT(D149,2)="k)",-1000*VALUE(MID(D149,2,LEN(D149)-3)),VALUE(SUBSTITUTE(D149,",","")))))),IF(RIGHT(D149,1)="T",1000000000000*VALUE(LEFT(D149,LEN(D149)-1)),IF(RIGHT(D149,1)="M",1000000*VALUE(LEFT(D149,LEN(D149)-1)),IF(RIGHT(D149,1)="B",1000000000*VALUE(LEFT(D149,LEN(D149)-1)),IF(RIGHT(D149,1)="%",0.01*VALUE(LEFT(D149,LEN(D149)-1)),IF(RIGHT(D149,1)="k",1000*VALUE(LEFT(D149,LEN(D149)-1)),VALUE(SUBSTITUTE(D149,",",""))))))))),"N/A")</f>
        <v/>
      </c>
      <c r="L149">
        <f>IFERROR(IF(TRIM(E149)="-", "N/A", IF(RIGHT(E149,1)=")",IF(RIGHT(E149,2)="T)",-1000000000000*VALUE(MID(E149,2,LEN(E149)-3)),IF(RIGHT(E149,2)="M)",-1000000*VALUE(MID(E149,2,LEN(E149)-3)),IF(RIGHT(E149,2)="B)",-1000000000*VALUE(MID(E149,2,LEN(E149)-3)),IF(RIGHT(E149,2)="k)",-1000*VALUE(MID(E149,2,LEN(E149)-3)),VALUE(SUBSTITUTE(E149,",","")))))),IF(RIGHT(E149,1)="T",1000000000000*VALUE(LEFT(E149,LEN(E149)-1)),IF(RIGHT(E149,1)="M",1000000*VALUE(LEFT(E149,LEN(E149)-1)),IF(RIGHT(E149,1)="B",1000000000*VALUE(LEFT(E149,LEN(E149)-1)),IF(RIGHT(E149,1)="%",0.01*VALUE(LEFT(E149,LEN(E149)-1)),IF(RIGHT(E149,1)="k",1000*VALUE(LEFT(E149,LEN(E149)-1)),VALUE(SUBSTITUTE(E149,",",""))))))))),"N/A")</f>
        <v/>
      </c>
      <c r="M149">
        <f>IFERROR(IF(TRIM(F149)="-", "N/A", IF(RIGHT(F149,1)=")",IF(RIGHT(F149,2)="T)",-1000000000000*VALUE(MID(F149,2,LEN(F149)-3)),IF(RIGHT(F149,2)="M)",-1000000*VALUE(MID(F149,2,LEN(F149)-3)),IF(RIGHT(F149,2)="B)",-1000000000*VALUE(MID(F149,2,LEN(F149)-3)),IF(RIGHT(F149,2)="k)",-1000*VALUE(MID(F149,2,LEN(F149)-3)),VALUE(SUBSTITUTE(F149,",","")))))),IF(RIGHT(F149,1)="T",1000000000000*VALUE(LEFT(F149,LEN(F149)-1)),IF(RIGHT(F149,1)="M",1000000*VALUE(LEFT(F149,LEN(F149)-1)),IF(RIGHT(F149,1)="B",1000000000*VALUE(LEFT(F149,LEN(F149)-1)),IF(RIGHT(F149,1)="%",0.01*VALUE(LEFT(F149,LEN(F149)-1)),IF(RIGHT(F149,1)="k",1000*VALUE(LEFT(F149,LEN(F149)-1)),VALUE(SUBSTITUTE(F149,",",""))))))))),"N/A")</f>
        <v/>
      </c>
      <c r="N149">
        <f>IFERROR(IF(TRIM(G149)="-", "N/A", IF(RIGHT(G149,1)=")",IF(RIGHT(G149,2)="T)",-1000000000000*VALUE(MID(G149,2,LEN(G149)-3)),IF(RIGHT(G149,2)="M)",-1000000*VALUE(MID(G149,2,LEN(G149)-3)),IF(RIGHT(G149,2)="B)",-1000000000*VALUE(MID(G149,2,LEN(G149)-3)),IF(RIGHT(G149,2)="k)",-1000*VALUE(MID(G149,2,LEN(G149)-3)),VALUE(SUBSTITUTE(G149,",","")))))),IF(RIGHT(G149,1)="T",1000000000000*VALUE(LEFT(G149,LEN(G149)-1)),IF(RIGHT(G149,1)="M",1000000*VALUE(LEFT(G149,LEN(G149)-1)),IF(RIGHT(G149,1)="B",1000000000*VALUE(LEFT(G149,LEN(G149)-1)),IF(RIGHT(G149,1)="%",0.01*VALUE(LEFT(G149,LEN(G149)-1)),IF(RIGHT(G149,1)="k",1000*VALUE(LEFT(G149,LEN(G149)-1)),VALUE(SUBSTITUTE(G149,",",""))))))))),"N/A")</f>
        <v/>
      </c>
      <c r="P149">
        <f>MAX(J149:N149)</f>
        <v/>
      </c>
      <c r="Q149">
        <f>IFERROR(J144+MATCH(P149,J149:N149,0)-1,"")</f>
        <v/>
      </c>
      <c r="R149">
        <f>IF(Q149="","",MIN(J149:N149))</f>
        <v/>
      </c>
      <c r="S149">
        <f>IFERROR(J144+MATCH(R149,J149:N149,0)-1,"")</f>
        <v/>
      </c>
      <c r="T149">
        <f>IFERROR(AVERAGE(J149:N149),"")</f>
        <v/>
      </c>
      <c r="U149">
        <f>IFERROR(STDEV(J149:N149),"")</f>
        <v/>
      </c>
      <c r="V149">
        <f>IFERROR(IF(C149="-","",IF(ISBLANK(B149),"",IF(OR(ISNUMBER(FIND("Growth",B149)),ISNUMBER(FIND("Margin",B149))),"",(J149-T149)/U149))),"")</f>
        <v/>
      </c>
      <c r="W149">
        <f>IFERROR(IF(OR(D149="-",ISBLANK(D149)),"",(K149-T149)/U149),"")</f>
        <v/>
      </c>
      <c r="X149">
        <f>IFERROR(IF(OR(E149="-",ISBLANK(E149)),"",(L149-T149)/U149),"")</f>
        <v/>
      </c>
      <c r="Y149">
        <f>IFERROR(IF(OR(F149="-",ISBLANK(F149)),"",(M149-T149)/U149),"")</f>
        <v/>
      </c>
      <c r="Z149">
        <f>IFERROR(IF(OR(G149="-",ISBLANK(G149)),"",(N149-T149)/U149),"")</f>
        <v/>
      </c>
      <c r="AA149">
        <f>IF(MAX(MAX(V149:Z149),ABS(MIN(V149:Z149)))=ABS(MIN(V149:Z149)),MIN(V149:Z149),MAX(V149:Z149))</f>
        <v/>
      </c>
      <c r="AB149">
        <f>IFERROR(V144+MATCH(AA149,V149:Z149,0)-1,"")</f>
        <v/>
      </c>
      <c r="AC149">
        <f>IF(AB149&lt;&gt;"",IF(S149=AB149,"Low",IF(AB149=Q149,"High","")),"")</f>
        <v/>
      </c>
      <c r="AE149">
        <f>IF(ISNUMBER(MATCH("N/A",J149:N149,0)),"",IFERROR((5 * SUMPRODUCT(J144:N144,J149:N149) - PRODUCT(SUM(J144:N144),SUM(J149:N149))) / ((5 * SUM((J144^2)+(K144^2)+(L144^2)+(M144^2)+(N144^2))) - SUM(J144:N144)^2),""))</f>
        <v/>
      </c>
      <c r="AF149">
        <f>IFERROR(CORREL(J144:N144,J149:N149),"")</f>
        <v/>
      </c>
      <c r="AZ149">
        <f>IF(Q149=S149,0,1)</f>
        <v/>
      </c>
      <c r="BA149">
        <f>IF(AZ149=1,IF(Q149="","",IF(Q149=N144,"Yes","No")),"")</f>
        <v/>
      </c>
      <c r="BB149">
        <f>IF(BA149="Yes",P149,"")</f>
        <v/>
      </c>
      <c r="BC149">
        <f>IF(AZ149=1,IF(S149="","",IF(S149=N144,"Yes","No")),"")</f>
        <v/>
      </c>
      <c r="BD149">
        <f>IF(BC149="Yes",R149,"")</f>
        <v/>
      </c>
      <c r="BE149">
        <f>IFERROR(IF(SIGN(AE149)=1,"Increasing",IF(SIGN(AE149)=-1,"Decreasing","")),"")</f>
        <v/>
      </c>
      <c r="BF149">
        <f>IF(OR(AND(BE149="Increasing",BA149="Yes"),AND(BE149="Decreasing",BC149="Yes")),"Yes","No")</f>
        <v/>
      </c>
      <c r="BG149">
        <f>IF(I149="pos_trend","Yes","No")</f>
        <v/>
      </c>
      <c r="BH149">
        <f>IF(AF149&lt;&gt;"",IF(ABS(AF149)&gt;0.8,"Yes","No"),"")</f>
        <v/>
      </c>
    </row>
    <row r="150" spans="1:60">
      <c r="I150">
        <f>IF(AND(K150&gt; J150, L150&gt; K150, M150&gt; L150, N150&gt; M150), "pos_trend", IF(AND(K150&lt; J150, L150&lt; K150, M150&lt; L150, N150&lt; M150), "neg_trend", "N/A"))</f>
        <v/>
      </c>
      <c r="J150">
        <f>IFERROR(IF(TRIM(C150)="-", "N/A", IF(RIGHT(C150,1)=")",IF(RIGHT(C150,2)="T)",-1000000000000*VALUE(MID(C150,2,LEN(C150)-3)),IF(RIGHT(C150,2)="M)",-1000000*VALUE(MID(C150,2,LEN(C150)-3)),IF(RIGHT(C150,2)="B)",-1000000000*VALUE(MID(C150,2,LEN(C150)-3)),IF(RIGHT(C150,2)="k)",-1000*VALUE(MID(C150,2,LEN(C150)-3)),VALUE(SUBSTITUTE(C150,",","")))))),IF(RIGHT(C150,1)="T",1000000000000*VALUE(LEFT(C150,LEN(C150)-1)),IF(RIGHT(C150,1)="M",1000000*VALUE(LEFT(C150,LEN(C150)-1)),IF(RIGHT(C150,1)="B",1000000000*VALUE(LEFT(C150,LEN(C150)-1)),IF(RIGHT(C150,1)="%",0.01*VALUE(LEFT(C150,LEN(C150)-1)),IF(RIGHT(C150,1)="k",1000*VALUE(LEFT(C150,LEN(C150)-1)),VALUE(SUBSTITUTE(C150,",",""))))))))),"N/A")</f>
        <v/>
      </c>
      <c r="K150">
        <f>IFERROR(IF(TRIM(D150)="-", "N/A", IF(RIGHT(D150,1)=")",IF(RIGHT(D150,2)="T)",-1000000000000*VALUE(MID(D150,2,LEN(D150)-3)),IF(RIGHT(D150,2)="M)",-1000000*VALUE(MID(D150,2,LEN(D150)-3)),IF(RIGHT(D150,2)="B)",-1000000000*VALUE(MID(D150,2,LEN(D150)-3)),IF(RIGHT(D150,2)="k)",-1000*VALUE(MID(D150,2,LEN(D150)-3)),VALUE(SUBSTITUTE(D150,",","")))))),IF(RIGHT(D150,1)="T",1000000000000*VALUE(LEFT(D150,LEN(D150)-1)),IF(RIGHT(D150,1)="M",1000000*VALUE(LEFT(D150,LEN(D150)-1)),IF(RIGHT(D150,1)="B",1000000000*VALUE(LEFT(D150,LEN(D150)-1)),IF(RIGHT(D150,1)="%",0.01*VALUE(LEFT(D150,LEN(D150)-1)),IF(RIGHT(D150,1)="k",1000*VALUE(LEFT(D150,LEN(D150)-1)),VALUE(SUBSTITUTE(D150,",",""))))))))),"N/A")</f>
        <v/>
      </c>
      <c r="L150">
        <f>IFERROR(IF(TRIM(E150)="-", "N/A", IF(RIGHT(E150,1)=")",IF(RIGHT(E150,2)="T)",-1000000000000*VALUE(MID(E150,2,LEN(E150)-3)),IF(RIGHT(E150,2)="M)",-1000000*VALUE(MID(E150,2,LEN(E150)-3)),IF(RIGHT(E150,2)="B)",-1000000000*VALUE(MID(E150,2,LEN(E150)-3)),IF(RIGHT(E150,2)="k)",-1000*VALUE(MID(E150,2,LEN(E150)-3)),VALUE(SUBSTITUTE(E150,",","")))))),IF(RIGHT(E150,1)="T",1000000000000*VALUE(LEFT(E150,LEN(E150)-1)),IF(RIGHT(E150,1)="M",1000000*VALUE(LEFT(E150,LEN(E150)-1)),IF(RIGHT(E150,1)="B",1000000000*VALUE(LEFT(E150,LEN(E150)-1)),IF(RIGHT(E150,1)="%",0.01*VALUE(LEFT(E150,LEN(E150)-1)),IF(RIGHT(E150,1)="k",1000*VALUE(LEFT(E150,LEN(E150)-1)),VALUE(SUBSTITUTE(E150,",",""))))))))),"N/A")</f>
        <v/>
      </c>
      <c r="M150">
        <f>IFERROR(IF(TRIM(F150)="-", "N/A", IF(RIGHT(F150,1)=")",IF(RIGHT(F150,2)="T)",-1000000000000*VALUE(MID(F150,2,LEN(F150)-3)),IF(RIGHT(F150,2)="M)",-1000000*VALUE(MID(F150,2,LEN(F150)-3)),IF(RIGHT(F150,2)="B)",-1000000000*VALUE(MID(F150,2,LEN(F150)-3)),IF(RIGHT(F150,2)="k)",-1000*VALUE(MID(F150,2,LEN(F150)-3)),VALUE(SUBSTITUTE(F150,",","")))))),IF(RIGHT(F150,1)="T",1000000000000*VALUE(LEFT(F150,LEN(F150)-1)),IF(RIGHT(F150,1)="M",1000000*VALUE(LEFT(F150,LEN(F150)-1)),IF(RIGHT(F150,1)="B",1000000000*VALUE(LEFT(F150,LEN(F150)-1)),IF(RIGHT(F150,1)="%",0.01*VALUE(LEFT(F150,LEN(F150)-1)),IF(RIGHT(F150,1)="k",1000*VALUE(LEFT(F150,LEN(F150)-1)),VALUE(SUBSTITUTE(F150,",",""))))))))),"N/A")</f>
        <v/>
      </c>
      <c r="N150">
        <f>IFERROR(IF(TRIM(G150)="-", "N/A", IF(RIGHT(G150,1)=")",IF(RIGHT(G150,2)="T)",-1000000000000*VALUE(MID(G150,2,LEN(G150)-3)),IF(RIGHT(G150,2)="M)",-1000000*VALUE(MID(G150,2,LEN(G150)-3)),IF(RIGHT(G150,2)="B)",-1000000000*VALUE(MID(G150,2,LEN(G150)-3)),IF(RIGHT(G150,2)="k)",-1000*VALUE(MID(G150,2,LEN(G150)-3)),VALUE(SUBSTITUTE(G150,",","")))))),IF(RIGHT(G150,1)="T",1000000000000*VALUE(LEFT(G150,LEN(G150)-1)),IF(RIGHT(G150,1)="M",1000000*VALUE(LEFT(G150,LEN(G150)-1)),IF(RIGHT(G150,1)="B",1000000000*VALUE(LEFT(G150,LEN(G150)-1)),IF(RIGHT(G150,1)="%",0.01*VALUE(LEFT(G150,LEN(G150)-1)),IF(RIGHT(G150,1)="k",1000*VALUE(LEFT(G150,LEN(G150)-1)),VALUE(SUBSTITUTE(G150,",",""))))))))),"N/A")</f>
        <v/>
      </c>
      <c r="P150">
        <f>MAX(J150:N150)</f>
        <v/>
      </c>
      <c r="Q150">
        <f>IFERROR(J144+MATCH(P150,J150:N150,0)-1,"")</f>
        <v/>
      </c>
      <c r="R150">
        <f>IF(Q150="","",MIN(J150:N150))</f>
        <v/>
      </c>
      <c r="S150">
        <f>IFERROR(J144+MATCH(R150,J150:N150,0)-1,"")</f>
        <v/>
      </c>
      <c r="T150">
        <f>IFERROR(AVERAGE(J150:N150),"")</f>
        <v/>
      </c>
      <c r="U150">
        <f>IFERROR(STDEV(J150:N150),"")</f>
        <v/>
      </c>
      <c r="V150">
        <f>IFERROR(IF(C150="-","",IF(ISBLANK(B150),"",IF(OR(ISNUMBER(FIND("Growth",B150)),ISNUMBER(FIND("Margin",B150))),"",(J150-T150)/U150))),"")</f>
        <v/>
      </c>
      <c r="W150">
        <f>IFERROR(IF(OR(D150="-",ISBLANK(D150)),"",(K150-T150)/U150),"")</f>
        <v/>
      </c>
      <c r="X150">
        <f>IFERROR(IF(OR(E150="-",ISBLANK(E150)),"",(L150-T150)/U150),"")</f>
        <v/>
      </c>
      <c r="Y150">
        <f>IFERROR(IF(OR(F150="-",ISBLANK(F150)),"",(M150-T150)/U150),"")</f>
        <v/>
      </c>
      <c r="Z150">
        <f>IFERROR(IF(OR(G150="-",ISBLANK(G150)),"",(N150-T150)/U150),"")</f>
        <v/>
      </c>
      <c r="AA150">
        <f>IF(MAX(MAX(V150:Z150),ABS(MIN(V150:Z150)))=ABS(MIN(V150:Z150)),MIN(V150:Z150),MAX(V150:Z150))</f>
        <v/>
      </c>
      <c r="AB150">
        <f>IFERROR(V144+MATCH(AA150,V150:Z150,0)-1,"")</f>
        <v/>
      </c>
      <c r="AC150">
        <f>IF(AB150&lt;&gt;"",IF(S150=AB150,"Low",IF(AB150=Q150,"High","")),"")</f>
        <v/>
      </c>
      <c r="AE150">
        <f>IF(ISNUMBER(MATCH("N/A",J150:N150,0)),"",IFERROR((5 * SUMPRODUCT(J144:N144,J150:N150) - PRODUCT(SUM(J144:N144),SUM(J150:N150))) / ((5 * SUM((J144^2)+(K144^2)+(L144^2)+(M144^2)+(N144^2))) - SUM(J144:N144)^2),""))</f>
        <v/>
      </c>
      <c r="AF150">
        <f>IFERROR(CORREL(J144:N144,J150:N150),"")</f>
        <v/>
      </c>
      <c r="AZ150">
        <f>IF(Q150=S150,0,1)</f>
        <v/>
      </c>
      <c r="BA150">
        <f>IF(AZ150=1,IF(Q150="","",IF(Q150=N144,"Yes","No")),"")</f>
        <v/>
      </c>
      <c r="BB150">
        <f>IF(BA150="Yes",P150,"")</f>
        <v/>
      </c>
      <c r="BC150">
        <f>IF(AZ150=1,IF(S150="","",IF(S150=N144,"Yes","No")),"")</f>
        <v/>
      </c>
      <c r="BD150">
        <f>IF(BC150="Yes",R150,"")</f>
        <v/>
      </c>
      <c r="BE150">
        <f>IFERROR(IF(SIGN(AE150)=1,"Increasing",IF(SIGN(AE150)=-1,"Decreasing","")),"")</f>
        <v/>
      </c>
      <c r="BF150">
        <f>IF(OR(AND(BE150="Increasing",BA150="Yes"),AND(BE150="Decreasing",BC150="Yes")),"Yes","No")</f>
        <v/>
      </c>
      <c r="BG150">
        <f>IF(I150="pos_trend","Yes","No")</f>
        <v/>
      </c>
      <c r="BH150">
        <f>IF(AF150&lt;&gt;"",IF(ABS(AF150)&gt;0.8,"Yes","No"),"")</f>
        <v/>
      </c>
    </row>
    <row r="151" spans="1:60">
      <c r="I151">
        <f>IF(AND(K151&gt; J151, L151&gt; K151, M151&gt; L151, N151&gt; M151), "pos_trend", IF(AND(K151&lt; J151, L151&lt; K151, M151&lt; L151, N151&lt; M151), "neg_trend", "N/A"))</f>
        <v/>
      </c>
      <c r="J151">
        <f>IFERROR(IF(TRIM(C151)="-", "N/A", IF(RIGHT(C151,1)=")",IF(RIGHT(C151,2)="T)",-1000000000000*VALUE(MID(C151,2,LEN(C151)-3)),IF(RIGHT(C151,2)="M)",-1000000*VALUE(MID(C151,2,LEN(C151)-3)),IF(RIGHT(C151,2)="B)",-1000000000*VALUE(MID(C151,2,LEN(C151)-3)),IF(RIGHT(C151,2)="k)",-1000*VALUE(MID(C151,2,LEN(C151)-3)),VALUE(SUBSTITUTE(C151,",","")))))),IF(RIGHT(C151,1)="T",1000000000000*VALUE(LEFT(C151,LEN(C151)-1)),IF(RIGHT(C151,1)="M",1000000*VALUE(LEFT(C151,LEN(C151)-1)),IF(RIGHT(C151,1)="B",1000000000*VALUE(LEFT(C151,LEN(C151)-1)),IF(RIGHT(C151,1)="%",0.01*VALUE(LEFT(C151,LEN(C151)-1)),IF(RIGHT(C151,1)="k",1000*VALUE(LEFT(C151,LEN(C151)-1)),VALUE(SUBSTITUTE(C151,",",""))))))))),"N/A")</f>
        <v/>
      </c>
      <c r="K151">
        <f>IFERROR(IF(TRIM(D151)="-", "N/A", IF(RIGHT(D151,1)=")",IF(RIGHT(D151,2)="T)",-1000000000000*VALUE(MID(D151,2,LEN(D151)-3)),IF(RIGHT(D151,2)="M)",-1000000*VALUE(MID(D151,2,LEN(D151)-3)),IF(RIGHT(D151,2)="B)",-1000000000*VALUE(MID(D151,2,LEN(D151)-3)),IF(RIGHT(D151,2)="k)",-1000*VALUE(MID(D151,2,LEN(D151)-3)),VALUE(SUBSTITUTE(D151,",","")))))),IF(RIGHT(D151,1)="T",1000000000000*VALUE(LEFT(D151,LEN(D151)-1)),IF(RIGHT(D151,1)="M",1000000*VALUE(LEFT(D151,LEN(D151)-1)),IF(RIGHT(D151,1)="B",1000000000*VALUE(LEFT(D151,LEN(D151)-1)),IF(RIGHT(D151,1)="%",0.01*VALUE(LEFT(D151,LEN(D151)-1)),IF(RIGHT(D151,1)="k",1000*VALUE(LEFT(D151,LEN(D151)-1)),VALUE(SUBSTITUTE(D151,",",""))))))))),"N/A")</f>
        <v/>
      </c>
      <c r="L151">
        <f>IFERROR(IF(TRIM(E151)="-", "N/A", IF(RIGHT(E151,1)=")",IF(RIGHT(E151,2)="T)",-1000000000000*VALUE(MID(E151,2,LEN(E151)-3)),IF(RIGHT(E151,2)="M)",-1000000*VALUE(MID(E151,2,LEN(E151)-3)),IF(RIGHT(E151,2)="B)",-1000000000*VALUE(MID(E151,2,LEN(E151)-3)),IF(RIGHT(E151,2)="k)",-1000*VALUE(MID(E151,2,LEN(E151)-3)),VALUE(SUBSTITUTE(E151,",","")))))),IF(RIGHT(E151,1)="T",1000000000000*VALUE(LEFT(E151,LEN(E151)-1)),IF(RIGHT(E151,1)="M",1000000*VALUE(LEFT(E151,LEN(E151)-1)),IF(RIGHT(E151,1)="B",1000000000*VALUE(LEFT(E151,LEN(E151)-1)),IF(RIGHT(E151,1)="%",0.01*VALUE(LEFT(E151,LEN(E151)-1)),IF(RIGHT(E151,1)="k",1000*VALUE(LEFT(E151,LEN(E151)-1)),VALUE(SUBSTITUTE(E151,",",""))))))))),"N/A")</f>
        <v/>
      </c>
      <c r="M151">
        <f>IFERROR(IF(TRIM(F151)="-", "N/A", IF(RIGHT(F151,1)=")",IF(RIGHT(F151,2)="T)",-1000000000000*VALUE(MID(F151,2,LEN(F151)-3)),IF(RIGHT(F151,2)="M)",-1000000*VALUE(MID(F151,2,LEN(F151)-3)),IF(RIGHT(F151,2)="B)",-1000000000*VALUE(MID(F151,2,LEN(F151)-3)),IF(RIGHT(F151,2)="k)",-1000*VALUE(MID(F151,2,LEN(F151)-3)),VALUE(SUBSTITUTE(F151,",","")))))),IF(RIGHT(F151,1)="T",1000000000000*VALUE(LEFT(F151,LEN(F151)-1)),IF(RIGHT(F151,1)="M",1000000*VALUE(LEFT(F151,LEN(F151)-1)),IF(RIGHT(F151,1)="B",1000000000*VALUE(LEFT(F151,LEN(F151)-1)),IF(RIGHT(F151,1)="%",0.01*VALUE(LEFT(F151,LEN(F151)-1)),IF(RIGHT(F151,1)="k",1000*VALUE(LEFT(F151,LEN(F151)-1)),VALUE(SUBSTITUTE(F151,",",""))))))))),"N/A")</f>
        <v/>
      </c>
      <c r="N151">
        <f>IFERROR(IF(TRIM(G151)="-", "N/A", IF(RIGHT(G151,1)=")",IF(RIGHT(G151,2)="T)",-1000000000000*VALUE(MID(G151,2,LEN(G151)-3)),IF(RIGHT(G151,2)="M)",-1000000*VALUE(MID(G151,2,LEN(G151)-3)),IF(RIGHT(G151,2)="B)",-1000000000*VALUE(MID(G151,2,LEN(G151)-3)),IF(RIGHT(G151,2)="k)",-1000*VALUE(MID(G151,2,LEN(G151)-3)),VALUE(SUBSTITUTE(G151,",","")))))),IF(RIGHT(G151,1)="T",1000000000000*VALUE(LEFT(G151,LEN(G151)-1)),IF(RIGHT(G151,1)="M",1000000*VALUE(LEFT(G151,LEN(G151)-1)),IF(RIGHT(G151,1)="B",1000000000*VALUE(LEFT(G151,LEN(G151)-1)),IF(RIGHT(G151,1)="%",0.01*VALUE(LEFT(G151,LEN(G151)-1)),IF(RIGHT(G151,1)="k",1000*VALUE(LEFT(G151,LEN(G151)-1)),VALUE(SUBSTITUTE(G151,",",""))))))))),"N/A")</f>
        <v/>
      </c>
      <c r="P151">
        <f>MAX(J151:N151)</f>
        <v/>
      </c>
      <c r="Q151">
        <f>IFERROR(J144+MATCH(P151,J151:N151,0)-1,"")</f>
        <v/>
      </c>
      <c r="R151">
        <f>IF(Q151="","",MIN(J151:N151))</f>
        <v/>
      </c>
      <c r="S151">
        <f>IFERROR(J144+MATCH(R151,J151:N151,0)-1,"")</f>
        <v/>
      </c>
      <c r="T151">
        <f>IFERROR(AVERAGE(J151:N151),"")</f>
        <v/>
      </c>
      <c r="U151">
        <f>IFERROR(STDEV(J151:N151),"")</f>
        <v/>
      </c>
      <c r="V151">
        <f>IFERROR(IF(C151="-","",IF(ISBLANK(B151),"",IF(OR(ISNUMBER(FIND("Growth",B151)),ISNUMBER(FIND("Margin",B151))),"",(J151-T151)/U151))),"")</f>
        <v/>
      </c>
      <c r="W151">
        <f>IFERROR(IF(OR(D151="-",ISBLANK(D151)),"",(K151-T151)/U151),"")</f>
        <v/>
      </c>
      <c r="X151">
        <f>IFERROR(IF(OR(E151="-",ISBLANK(E151)),"",(L151-T151)/U151),"")</f>
        <v/>
      </c>
      <c r="Y151">
        <f>IFERROR(IF(OR(F151="-",ISBLANK(F151)),"",(M151-T151)/U151),"")</f>
        <v/>
      </c>
      <c r="Z151">
        <f>IFERROR(IF(OR(G151="-",ISBLANK(G151)),"",(N151-T151)/U151),"")</f>
        <v/>
      </c>
      <c r="AA151">
        <f>IF(MAX(MAX(V151:Z151),ABS(MIN(V151:Z151)))=ABS(MIN(V151:Z151)),MIN(V151:Z151),MAX(V151:Z151))</f>
        <v/>
      </c>
      <c r="AB151">
        <f>IFERROR(V144+MATCH(AA151,V151:Z151,0)-1,"")</f>
        <v/>
      </c>
      <c r="AC151">
        <f>IF(AB151&lt;&gt;"",IF(S151=AB151,"Low",IF(AB151=Q151,"High","")),"")</f>
        <v/>
      </c>
      <c r="AE151">
        <f>IF(ISNUMBER(MATCH("N/A",J151:N151,0)),"",IFERROR((5 * SUMPRODUCT(J144:N144,J151:N151) - PRODUCT(SUM(J144:N144),SUM(J151:N151))) / ((5 * SUM((J144^2)+(K144^2)+(L144^2)+(M144^2)+(N144^2))) - SUM(J144:N144)^2),""))</f>
        <v/>
      </c>
      <c r="AF151">
        <f>IFERROR(CORREL(J144:N144,J151:N151),"")</f>
        <v/>
      </c>
      <c r="AZ151">
        <f>IF(Q151=S151,0,1)</f>
        <v/>
      </c>
      <c r="BA151">
        <f>IF(AZ151=1,IF(Q151="","",IF(Q151=N144,"Yes","No")),"")</f>
        <v/>
      </c>
      <c r="BB151">
        <f>IF(BA151="Yes",P151,"")</f>
        <v/>
      </c>
      <c r="BC151">
        <f>IF(AZ151=1,IF(S151="","",IF(S151=N144,"Yes","No")),"")</f>
        <v/>
      </c>
      <c r="BD151">
        <f>IF(BC151="Yes",R151,"")</f>
        <v/>
      </c>
      <c r="BE151">
        <f>IFERROR(IF(SIGN(AE151)=1,"Increasing",IF(SIGN(AE151)=-1,"Decreasing","")),"")</f>
        <v/>
      </c>
      <c r="BF151">
        <f>IF(OR(AND(BE151="Increasing",BA151="Yes"),AND(BE151="Decreasing",BC151="Yes")),"Yes","No")</f>
        <v/>
      </c>
      <c r="BG151">
        <f>IF(I151="pos_trend","Yes","No")</f>
        <v/>
      </c>
      <c r="BH151">
        <f>IF(AF151&lt;&gt;"",IF(ABS(AF151)&gt;0.8,"Yes","No"),"")</f>
        <v/>
      </c>
    </row>
    <row r="152" spans="1:60">
      <c r="I152">
        <f>IF(AND(K152&gt; J152, L152&gt; K152, M152&gt; L152, N152&gt; M152), "pos_trend", IF(AND(K152&lt; J152, L152&lt; K152, M152&lt; L152, N152&lt; M152), "neg_trend", "N/A"))</f>
        <v/>
      </c>
      <c r="J152">
        <f>IFERROR(IF(TRIM(C152)="-", "N/A", IF(RIGHT(C152,1)=")",IF(RIGHT(C152,2)="T)",-1000000000000*VALUE(MID(C152,2,LEN(C152)-3)),IF(RIGHT(C152,2)="M)",-1000000*VALUE(MID(C152,2,LEN(C152)-3)),IF(RIGHT(C152,2)="B)",-1000000000*VALUE(MID(C152,2,LEN(C152)-3)),IF(RIGHT(C152,2)="k)",-1000*VALUE(MID(C152,2,LEN(C152)-3)),VALUE(SUBSTITUTE(C152,",","")))))),IF(RIGHT(C152,1)="T",1000000000000*VALUE(LEFT(C152,LEN(C152)-1)),IF(RIGHT(C152,1)="M",1000000*VALUE(LEFT(C152,LEN(C152)-1)),IF(RIGHT(C152,1)="B",1000000000*VALUE(LEFT(C152,LEN(C152)-1)),IF(RIGHT(C152,1)="%",0.01*VALUE(LEFT(C152,LEN(C152)-1)),IF(RIGHT(C152,1)="k",1000*VALUE(LEFT(C152,LEN(C152)-1)),VALUE(SUBSTITUTE(C152,",",""))))))))),"N/A")</f>
        <v/>
      </c>
      <c r="K152">
        <f>IFERROR(IF(TRIM(D152)="-", "N/A", IF(RIGHT(D152,1)=")",IF(RIGHT(D152,2)="T)",-1000000000000*VALUE(MID(D152,2,LEN(D152)-3)),IF(RIGHT(D152,2)="M)",-1000000*VALUE(MID(D152,2,LEN(D152)-3)),IF(RIGHT(D152,2)="B)",-1000000000*VALUE(MID(D152,2,LEN(D152)-3)),IF(RIGHT(D152,2)="k)",-1000*VALUE(MID(D152,2,LEN(D152)-3)),VALUE(SUBSTITUTE(D152,",","")))))),IF(RIGHT(D152,1)="T",1000000000000*VALUE(LEFT(D152,LEN(D152)-1)),IF(RIGHT(D152,1)="M",1000000*VALUE(LEFT(D152,LEN(D152)-1)),IF(RIGHT(D152,1)="B",1000000000*VALUE(LEFT(D152,LEN(D152)-1)),IF(RIGHT(D152,1)="%",0.01*VALUE(LEFT(D152,LEN(D152)-1)),IF(RIGHT(D152,1)="k",1000*VALUE(LEFT(D152,LEN(D152)-1)),VALUE(SUBSTITUTE(D152,",",""))))))))),"N/A")</f>
        <v/>
      </c>
      <c r="L152">
        <f>IFERROR(IF(TRIM(E152)="-", "N/A", IF(RIGHT(E152,1)=")",IF(RIGHT(E152,2)="T)",-1000000000000*VALUE(MID(E152,2,LEN(E152)-3)),IF(RIGHT(E152,2)="M)",-1000000*VALUE(MID(E152,2,LEN(E152)-3)),IF(RIGHT(E152,2)="B)",-1000000000*VALUE(MID(E152,2,LEN(E152)-3)),IF(RIGHT(E152,2)="k)",-1000*VALUE(MID(E152,2,LEN(E152)-3)),VALUE(SUBSTITUTE(E152,",","")))))),IF(RIGHT(E152,1)="T",1000000000000*VALUE(LEFT(E152,LEN(E152)-1)),IF(RIGHT(E152,1)="M",1000000*VALUE(LEFT(E152,LEN(E152)-1)),IF(RIGHT(E152,1)="B",1000000000*VALUE(LEFT(E152,LEN(E152)-1)),IF(RIGHT(E152,1)="%",0.01*VALUE(LEFT(E152,LEN(E152)-1)),IF(RIGHT(E152,1)="k",1000*VALUE(LEFT(E152,LEN(E152)-1)),VALUE(SUBSTITUTE(E152,",",""))))))))),"N/A")</f>
        <v/>
      </c>
      <c r="M152">
        <f>IFERROR(IF(TRIM(F152)="-", "N/A", IF(RIGHT(F152,1)=")",IF(RIGHT(F152,2)="T)",-1000000000000*VALUE(MID(F152,2,LEN(F152)-3)),IF(RIGHT(F152,2)="M)",-1000000*VALUE(MID(F152,2,LEN(F152)-3)),IF(RIGHT(F152,2)="B)",-1000000000*VALUE(MID(F152,2,LEN(F152)-3)),IF(RIGHT(F152,2)="k)",-1000*VALUE(MID(F152,2,LEN(F152)-3)),VALUE(SUBSTITUTE(F152,",","")))))),IF(RIGHT(F152,1)="T",1000000000000*VALUE(LEFT(F152,LEN(F152)-1)),IF(RIGHT(F152,1)="M",1000000*VALUE(LEFT(F152,LEN(F152)-1)),IF(RIGHT(F152,1)="B",1000000000*VALUE(LEFT(F152,LEN(F152)-1)),IF(RIGHT(F152,1)="%",0.01*VALUE(LEFT(F152,LEN(F152)-1)),IF(RIGHT(F152,1)="k",1000*VALUE(LEFT(F152,LEN(F152)-1)),VALUE(SUBSTITUTE(F152,",",""))))))))),"N/A")</f>
        <v/>
      </c>
      <c r="N152">
        <f>IFERROR(IF(TRIM(G152)="-", "N/A", IF(RIGHT(G152,1)=")",IF(RIGHT(G152,2)="T)",-1000000000000*VALUE(MID(G152,2,LEN(G152)-3)),IF(RIGHT(G152,2)="M)",-1000000*VALUE(MID(G152,2,LEN(G152)-3)),IF(RIGHT(G152,2)="B)",-1000000000*VALUE(MID(G152,2,LEN(G152)-3)),IF(RIGHT(G152,2)="k)",-1000*VALUE(MID(G152,2,LEN(G152)-3)),VALUE(SUBSTITUTE(G152,",","")))))),IF(RIGHT(G152,1)="T",1000000000000*VALUE(LEFT(G152,LEN(G152)-1)),IF(RIGHT(G152,1)="M",1000000*VALUE(LEFT(G152,LEN(G152)-1)),IF(RIGHT(G152,1)="B",1000000000*VALUE(LEFT(G152,LEN(G152)-1)),IF(RIGHT(G152,1)="%",0.01*VALUE(LEFT(G152,LEN(G152)-1)),IF(RIGHT(G152,1)="k",1000*VALUE(LEFT(G152,LEN(G152)-1)),VALUE(SUBSTITUTE(G152,",",""))))))))),"N/A")</f>
        <v/>
      </c>
      <c r="P152">
        <f>MAX(J152:N152)</f>
        <v/>
      </c>
      <c r="Q152">
        <f>IFERROR(J144+MATCH(P152,J152:N152,0)-1,"")</f>
        <v/>
      </c>
      <c r="R152">
        <f>IF(Q152="","",MIN(J152:N152))</f>
        <v/>
      </c>
      <c r="S152">
        <f>IFERROR(J144+MATCH(R152,J152:N152,0)-1,"")</f>
        <v/>
      </c>
      <c r="T152">
        <f>IFERROR(AVERAGE(J152:N152),"")</f>
        <v/>
      </c>
      <c r="U152">
        <f>IFERROR(STDEV(J152:N152),"")</f>
        <v/>
      </c>
      <c r="V152">
        <f>IFERROR(IF(C152="-","",IF(ISBLANK(B152),"",IF(OR(ISNUMBER(FIND("Growth",B152)),ISNUMBER(FIND("Margin",B152))),"",(J152-T152)/U152))),"")</f>
        <v/>
      </c>
      <c r="W152">
        <f>IFERROR(IF(OR(D152="-",ISBLANK(D152)),"",(K152-T152)/U152),"")</f>
        <v/>
      </c>
      <c r="X152">
        <f>IFERROR(IF(OR(E152="-",ISBLANK(E152)),"",(L152-T152)/U152),"")</f>
        <v/>
      </c>
      <c r="Y152">
        <f>IFERROR(IF(OR(F152="-",ISBLANK(F152)),"",(M152-T152)/U152),"")</f>
        <v/>
      </c>
      <c r="Z152">
        <f>IFERROR(IF(OR(G152="-",ISBLANK(G152)),"",(N152-T152)/U152),"")</f>
        <v/>
      </c>
      <c r="AA152">
        <f>IF(MAX(MAX(V152:Z152),ABS(MIN(V152:Z152)))=ABS(MIN(V152:Z152)),MIN(V152:Z152),MAX(V152:Z152))</f>
        <v/>
      </c>
      <c r="AB152">
        <f>IFERROR(V144+MATCH(AA152,V152:Z152,0)-1,"")</f>
        <v/>
      </c>
      <c r="AC152">
        <f>IF(AB152&lt;&gt;"",IF(S152=AB152,"Low",IF(AB152=Q152,"High","")),"")</f>
        <v/>
      </c>
      <c r="AE152">
        <f>IF(ISNUMBER(MATCH("N/A",J152:N152,0)),"",IFERROR((5 * SUMPRODUCT(J144:N144,J152:N152) - PRODUCT(SUM(J144:N144),SUM(J152:N152))) / ((5 * SUM((J144^2)+(K144^2)+(L144^2)+(M144^2)+(N144^2))) - SUM(J144:N144)^2),""))</f>
        <v/>
      </c>
      <c r="AF152">
        <f>IFERROR(CORREL(J144:N144,J152:N152),"")</f>
        <v/>
      </c>
      <c r="AZ152">
        <f>IF(Q152=S152,0,1)</f>
        <v/>
      </c>
      <c r="BA152">
        <f>IF(AZ152=1,IF(Q152="","",IF(Q152=N144,"Yes","No")),"")</f>
        <v/>
      </c>
      <c r="BB152">
        <f>IF(BA152="Yes",P152,"")</f>
        <v/>
      </c>
      <c r="BC152">
        <f>IF(AZ152=1,IF(S152="","",IF(S152=N144,"Yes","No")),"")</f>
        <v/>
      </c>
      <c r="BD152">
        <f>IF(BC152="Yes",R152,"")</f>
        <v/>
      </c>
      <c r="BE152">
        <f>IFERROR(IF(SIGN(AE152)=1,"Increasing",IF(SIGN(AE152)=-1,"Decreasing","")),"")</f>
        <v/>
      </c>
      <c r="BF152">
        <f>IF(OR(AND(BE152="Increasing",BA152="Yes"),AND(BE152="Decreasing",BC152="Yes")),"Yes","No")</f>
        <v/>
      </c>
      <c r="BG152">
        <f>IF(I152="pos_trend","Yes","No")</f>
        <v/>
      </c>
      <c r="BH152">
        <f>IF(AF152&lt;&gt;"",IF(ABS(AF152)&gt;0.8,"Yes","No"),"")</f>
        <v/>
      </c>
    </row>
    <row r="153" spans="1:60">
      <c r="I153">
        <f>IF(AND(K153&gt; J153, L153&gt; K153, M153&gt; L153, N153&gt; M153), "pos_trend", IF(AND(K153&lt; J153, L153&lt; K153, M153&lt; L153, N153&lt; M153), "neg_trend", "N/A"))</f>
        <v/>
      </c>
      <c r="J153">
        <f>IFERROR(IF(TRIM(C153)="-", "N/A", IF(RIGHT(C153,1)=")",IF(RIGHT(C153,2)="T)",-1000000000000*VALUE(MID(C153,2,LEN(C153)-3)),IF(RIGHT(C153,2)="M)",-1000000*VALUE(MID(C153,2,LEN(C153)-3)),IF(RIGHT(C153,2)="B)",-1000000000*VALUE(MID(C153,2,LEN(C153)-3)),IF(RIGHT(C153,2)="k)",-1000*VALUE(MID(C153,2,LEN(C153)-3)),VALUE(SUBSTITUTE(C153,",","")))))),IF(RIGHT(C153,1)="T",1000000000000*VALUE(LEFT(C153,LEN(C153)-1)),IF(RIGHT(C153,1)="M",1000000*VALUE(LEFT(C153,LEN(C153)-1)),IF(RIGHT(C153,1)="B",1000000000*VALUE(LEFT(C153,LEN(C153)-1)),IF(RIGHT(C153,1)="%",0.01*VALUE(LEFT(C153,LEN(C153)-1)),IF(RIGHT(C153,1)="k",1000*VALUE(LEFT(C153,LEN(C153)-1)),VALUE(SUBSTITUTE(C153,",",""))))))))),"N/A")</f>
        <v/>
      </c>
      <c r="K153">
        <f>IFERROR(IF(TRIM(D153)="-", "N/A", IF(RIGHT(D153,1)=")",IF(RIGHT(D153,2)="T)",-1000000000000*VALUE(MID(D153,2,LEN(D153)-3)),IF(RIGHT(D153,2)="M)",-1000000*VALUE(MID(D153,2,LEN(D153)-3)),IF(RIGHT(D153,2)="B)",-1000000000*VALUE(MID(D153,2,LEN(D153)-3)),IF(RIGHT(D153,2)="k)",-1000*VALUE(MID(D153,2,LEN(D153)-3)),VALUE(SUBSTITUTE(D153,",","")))))),IF(RIGHT(D153,1)="T",1000000000000*VALUE(LEFT(D153,LEN(D153)-1)),IF(RIGHT(D153,1)="M",1000000*VALUE(LEFT(D153,LEN(D153)-1)),IF(RIGHT(D153,1)="B",1000000000*VALUE(LEFT(D153,LEN(D153)-1)),IF(RIGHT(D153,1)="%",0.01*VALUE(LEFT(D153,LEN(D153)-1)),IF(RIGHT(D153,1)="k",1000*VALUE(LEFT(D153,LEN(D153)-1)),VALUE(SUBSTITUTE(D153,",",""))))))))),"N/A")</f>
        <v/>
      </c>
      <c r="L153">
        <f>IFERROR(IF(TRIM(E153)="-", "N/A", IF(RIGHT(E153,1)=")",IF(RIGHT(E153,2)="T)",-1000000000000*VALUE(MID(E153,2,LEN(E153)-3)),IF(RIGHT(E153,2)="M)",-1000000*VALUE(MID(E153,2,LEN(E153)-3)),IF(RIGHT(E153,2)="B)",-1000000000*VALUE(MID(E153,2,LEN(E153)-3)),IF(RIGHT(E153,2)="k)",-1000*VALUE(MID(E153,2,LEN(E153)-3)),VALUE(SUBSTITUTE(E153,",","")))))),IF(RIGHT(E153,1)="T",1000000000000*VALUE(LEFT(E153,LEN(E153)-1)),IF(RIGHT(E153,1)="M",1000000*VALUE(LEFT(E153,LEN(E153)-1)),IF(RIGHT(E153,1)="B",1000000000*VALUE(LEFT(E153,LEN(E153)-1)),IF(RIGHT(E153,1)="%",0.01*VALUE(LEFT(E153,LEN(E153)-1)),IF(RIGHT(E153,1)="k",1000*VALUE(LEFT(E153,LEN(E153)-1)),VALUE(SUBSTITUTE(E153,",",""))))))))),"N/A")</f>
        <v/>
      </c>
      <c r="M153">
        <f>IFERROR(IF(TRIM(F153)="-", "N/A", IF(RIGHT(F153,1)=")",IF(RIGHT(F153,2)="T)",-1000000000000*VALUE(MID(F153,2,LEN(F153)-3)),IF(RIGHT(F153,2)="M)",-1000000*VALUE(MID(F153,2,LEN(F153)-3)),IF(RIGHT(F153,2)="B)",-1000000000*VALUE(MID(F153,2,LEN(F153)-3)),IF(RIGHT(F153,2)="k)",-1000*VALUE(MID(F153,2,LEN(F153)-3)),VALUE(SUBSTITUTE(F153,",","")))))),IF(RIGHT(F153,1)="T",1000000000000*VALUE(LEFT(F153,LEN(F153)-1)),IF(RIGHT(F153,1)="M",1000000*VALUE(LEFT(F153,LEN(F153)-1)),IF(RIGHT(F153,1)="B",1000000000*VALUE(LEFT(F153,LEN(F153)-1)),IF(RIGHT(F153,1)="%",0.01*VALUE(LEFT(F153,LEN(F153)-1)),IF(RIGHT(F153,1)="k",1000*VALUE(LEFT(F153,LEN(F153)-1)),VALUE(SUBSTITUTE(F153,",",""))))))))),"N/A")</f>
        <v/>
      </c>
      <c r="N153">
        <f>IFERROR(IF(TRIM(G153)="-", "N/A", IF(RIGHT(G153,1)=")",IF(RIGHT(G153,2)="T)",-1000000000000*VALUE(MID(G153,2,LEN(G153)-3)),IF(RIGHT(G153,2)="M)",-1000000*VALUE(MID(G153,2,LEN(G153)-3)),IF(RIGHT(G153,2)="B)",-1000000000*VALUE(MID(G153,2,LEN(G153)-3)),IF(RIGHT(G153,2)="k)",-1000*VALUE(MID(G153,2,LEN(G153)-3)),VALUE(SUBSTITUTE(G153,",","")))))),IF(RIGHT(G153,1)="T",1000000000000*VALUE(LEFT(G153,LEN(G153)-1)),IF(RIGHT(G153,1)="M",1000000*VALUE(LEFT(G153,LEN(G153)-1)),IF(RIGHT(G153,1)="B",1000000000*VALUE(LEFT(G153,LEN(G153)-1)),IF(RIGHT(G153,1)="%",0.01*VALUE(LEFT(G153,LEN(G153)-1)),IF(RIGHT(G153,1)="k",1000*VALUE(LEFT(G153,LEN(G153)-1)),VALUE(SUBSTITUTE(G153,",",""))))))))),"N/A")</f>
        <v/>
      </c>
      <c r="P153">
        <f>MAX(J153:N153)</f>
        <v/>
      </c>
      <c r="Q153">
        <f>IFERROR(J144+MATCH(P153,J153:N153,0)-1,"")</f>
        <v/>
      </c>
      <c r="R153">
        <f>IF(Q153="","",MIN(J153:N153))</f>
        <v/>
      </c>
      <c r="S153">
        <f>IFERROR(J144+MATCH(R153,J153:N153,0)-1,"")</f>
        <v/>
      </c>
      <c r="T153">
        <f>IFERROR(AVERAGE(J153:N153),"")</f>
        <v/>
      </c>
      <c r="U153">
        <f>IFERROR(STDEV(J153:N153),"")</f>
        <v/>
      </c>
      <c r="V153">
        <f>IFERROR(IF(C153="-","",IF(ISBLANK(B153),"",IF(OR(ISNUMBER(FIND("Growth",B153)),ISNUMBER(FIND("Margin",B153))),"",(J153-T153)/U153))),"")</f>
        <v/>
      </c>
      <c r="W153">
        <f>IFERROR(IF(OR(D153="-",ISBLANK(D153)),"",(K153-T153)/U153),"")</f>
        <v/>
      </c>
      <c r="X153">
        <f>IFERROR(IF(OR(E153="-",ISBLANK(E153)),"",(L153-T153)/U153),"")</f>
        <v/>
      </c>
      <c r="Y153">
        <f>IFERROR(IF(OR(F153="-",ISBLANK(F153)),"",(M153-T153)/U153),"")</f>
        <v/>
      </c>
      <c r="Z153">
        <f>IFERROR(IF(OR(G153="-",ISBLANK(G153)),"",(N153-T153)/U153),"")</f>
        <v/>
      </c>
      <c r="AA153">
        <f>IF(MAX(MAX(V153:Z153),ABS(MIN(V153:Z153)))=ABS(MIN(V153:Z153)),MIN(V153:Z153),MAX(V153:Z153))</f>
        <v/>
      </c>
      <c r="AB153">
        <f>IFERROR(V144+MATCH(AA153,V153:Z153,0)-1,"")</f>
        <v/>
      </c>
      <c r="AC153">
        <f>IF(AB153&lt;&gt;"",IF(S153=AB153,"Low",IF(AB153=Q153,"High","")),"")</f>
        <v/>
      </c>
      <c r="AE153">
        <f>IF(ISNUMBER(MATCH("N/A",J153:N153,0)),"",IFERROR((5 * SUMPRODUCT(J144:N144,J153:N153) - PRODUCT(SUM(J144:N144),SUM(J153:N153))) / ((5 * SUM((J144^2)+(K144^2)+(L144^2)+(M144^2)+(N144^2))) - SUM(J144:N144)^2),""))</f>
        <v/>
      </c>
      <c r="AF153">
        <f>IFERROR(CORREL(J144:N144,J153:N153),"")</f>
        <v/>
      </c>
      <c r="AZ153">
        <f>IF(Q153=S153,0,1)</f>
        <v/>
      </c>
      <c r="BA153">
        <f>IF(AZ153=1,IF(Q153="","",IF(Q153=N144,"Yes","No")),"")</f>
        <v/>
      </c>
      <c r="BB153">
        <f>IF(BA153="Yes",P153,"")</f>
        <v/>
      </c>
      <c r="BC153">
        <f>IF(AZ153=1,IF(S153="","",IF(S153=N144,"Yes","No")),"")</f>
        <v/>
      </c>
      <c r="BD153">
        <f>IF(BC153="Yes",R153,"")</f>
        <v/>
      </c>
      <c r="BE153">
        <f>IFERROR(IF(SIGN(AE153)=1,"Increasing",IF(SIGN(AE153)=-1,"Decreasing","")),"")</f>
        <v/>
      </c>
      <c r="BF153">
        <f>IF(OR(AND(BE153="Increasing",BA153="Yes"),AND(BE153="Decreasing",BC153="Yes")),"Yes","No")</f>
        <v/>
      </c>
      <c r="BG153">
        <f>IF(I153="pos_trend","Yes","No")</f>
        <v/>
      </c>
      <c r="BH153">
        <f>IF(AF153&lt;&gt;"",IF(ABS(AF153)&gt;0.8,"Yes","No"),"")</f>
        <v/>
      </c>
    </row>
    <row r="154" spans="1:60">
      <c r="I154">
        <f>IF(AND(K154&gt; J154, L154&gt; K154, M154&gt; L154, N154&gt; M154), "pos_trend", IF(AND(K154&lt; J154, L154&lt; K154, M154&lt; L154, N154&lt; M154), "neg_trend", "N/A"))</f>
        <v/>
      </c>
      <c r="J154">
        <f>IFERROR(IF(TRIM(C154)="-", "N/A", IF(RIGHT(C154,1)=")",IF(RIGHT(C154,2)="T)",-1000000000000*VALUE(MID(C154,2,LEN(C154)-3)),IF(RIGHT(C154,2)="M)",-1000000*VALUE(MID(C154,2,LEN(C154)-3)),IF(RIGHT(C154,2)="B)",-1000000000*VALUE(MID(C154,2,LEN(C154)-3)),IF(RIGHT(C154,2)="k)",-1000*VALUE(MID(C154,2,LEN(C154)-3)),VALUE(SUBSTITUTE(C154,",","")))))),IF(RIGHT(C154,1)="T",1000000000000*VALUE(LEFT(C154,LEN(C154)-1)),IF(RIGHT(C154,1)="M",1000000*VALUE(LEFT(C154,LEN(C154)-1)),IF(RIGHT(C154,1)="B",1000000000*VALUE(LEFT(C154,LEN(C154)-1)),IF(RIGHT(C154,1)="%",0.01*VALUE(LEFT(C154,LEN(C154)-1)),IF(RIGHT(C154,1)="k",1000*VALUE(LEFT(C154,LEN(C154)-1)),VALUE(SUBSTITUTE(C154,",",""))))))))),"N/A")</f>
        <v/>
      </c>
      <c r="K154">
        <f>IFERROR(IF(TRIM(D154)="-", "N/A", IF(RIGHT(D154,1)=")",IF(RIGHT(D154,2)="T)",-1000000000000*VALUE(MID(D154,2,LEN(D154)-3)),IF(RIGHT(D154,2)="M)",-1000000*VALUE(MID(D154,2,LEN(D154)-3)),IF(RIGHT(D154,2)="B)",-1000000000*VALUE(MID(D154,2,LEN(D154)-3)),IF(RIGHT(D154,2)="k)",-1000*VALUE(MID(D154,2,LEN(D154)-3)),VALUE(SUBSTITUTE(D154,",","")))))),IF(RIGHT(D154,1)="T",1000000000000*VALUE(LEFT(D154,LEN(D154)-1)),IF(RIGHT(D154,1)="M",1000000*VALUE(LEFT(D154,LEN(D154)-1)),IF(RIGHT(D154,1)="B",1000000000*VALUE(LEFT(D154,LEN(D154)-1)),IF(RIGHT(D154,1)="%",0.01*VALUE(LEFT(D154,LEN(D154)-1)),IF(RIGHT(D154,1)="k",1000*VALUE(LEFT(D154,LEN(D154)-1)),VALUE(SUBSTITUTE(D154,",",""))))))))),"N/A")</f>
        <v/>
      </c>
      <c r="L154">
        <f>IFERROR(IF(TRIM(E154)="-", "N/A", IF(RIGHT(E154,1)=")",IF(RIGHT(E154,2)="T)",-1000000000000*VALUE(MID(E154,2,LEN(E154)-3)),IF(RIGHT(E154,2)="M)",-1000000*VALUE(MID(E154,2,LEN(E154)-3)),IF(RIGHT(E154,2)="B)",-1000000000*VALUE(MID(E154,2,LEN(E154)-3)),IF(RIGHT(E154,2)="k)",-1000*VALUE(MID(E154,2,LEN(E154)-3)),VALUE(SUBSTITUTE(E154,",","")))))),IF(RIGHT(E154,1)="T",1000000000000*VALUE(LEFT(E154,LEN(E154)-1)),IF(RIGHT(E154,1)="M",1000000*VALUE(LEFT(E154,LEN(E154)-1)),IF(RIGHT(E154,1)="B",1000000000*VALUE(LEFT(E154,LEN(E154)-1)),IF(RIGHT(E154,1)="%",0.01*VALUE(LEFT(E154,LEN(E154)-1)),IF(RIGHT(E154,1)="k",1000*VALUE(LEFT(E154,LEN(E154)-1)),VALUE(SUBSTITUTE(E154,",",""))))))))),"N/A")</f>
        <v/>
      </c>
      <c r="M154">
        <f>IFERROR(IF(TRIM(F154)="-", "N/A", IF(RIGHT(F154,1)=")",IF(RIGHT(F154,2)="T)",-1000000000000*VALUE(MID(F154,2,LEN(F154)-3)),IF(RIGHT(F154,2)="M)",-1000000*VALUE(MID(F154,2,LEN(F154)-3)),IF(RIGHT(F154,2)="B)",-1000000000*VALUE(MID(F154,2,LEN(F154)-3)),IF(RIGHT(F154,2)="k)",-1000*VALUE(MID(F154,2,LEN(F154)-3)),VALUE(SUBSTITUTE(F154,",","")))))),IF(RIGHT(F154,1)="T",1000000000000*VALUE(LEFT(F154,LEN(F154)-1)),IF(RIGHT(F154,1)="M",1000000*VALUE(LEFT(F154,LEN(F154)-1)),IF(RIGHT(F154,1)="B",1000000000*VALUE(LEFT(F154,LEN(F154)-1)),IF(RIGHT(F154,1)="%",0.01*VALUE(LEFT(F154,LEN(F154)-1)),IF(RIGHT(F154,1)="k",1000*VALUE(LEFT(F154,LEN(F154)-1)),VALUE(SUBSTITUTE(F154,",",""))))))))),"N/A")</f>
        <v/>
      </c>
      <c r="N154">
        <f>IFERROR(IF(TRIM(G154)="-", "N/A", IF(RIGHT(G154,1)=")",IF(RIGHT(G154,2)="T)",-1000000000000*VALUE(MID(G154,2,LEN(G154)-3)),IF(RIGHT(G154,2)="M)",-1000000*VALUE(MID(G154,2,LEN(G154)-3)),IF(RIGHT(G154,2)="B)",-1000000000*VALUE(MID(G154,2,LEN(G154)-3)),IF(RIGHT(G154,2)="k)",-1000*VALUE(MID(G154,2,LEN(G154)-3)),VALUE(SUBSTITUTE(G154,",","")))))),IF(RIGHT(G154,1)="T",1000000000000*VALUE(LEFT(G154,LEN(G154)-1)),IF(RIGHT(G154,1)="M",1000000*VALUE(LEFT(G154,LEN(G154)-1)),IF(RIGHT(G154,1)="B",1000000000*VALUE(LEFT(G154,LEN(G154)-1)),IF(RIGHT(G154,1)="%",0.01*VALUE(LEFT(G154,LEN(G154)-1)),IF(RIGHT(G154,1)="k",1000*VALUE(LEFT(G154,LEN(G154)-1)),VALUE(SUBSTITUTE(G154,",",""))))))))),"N/A")</f>
        <v/>
      </c>
      <c r="P154">
        <f>MAX(J154:N154)</f>
        <v/>
      </c>
      <c r="Q154">
        <f>IFERROR(J144+MATCH(P154,J154:N154,0)-1,"")</f>
        <v/>
      </c>
      <c r="R154">
        <f>IF(Q154="","",MIN(J154:N154))</f>
        <v/>
      </c>
      <c r="S154">
        <f>IFERROR(J144+MATCH(R154,J154:N154,0)-1,"")</f>
        <v/>
      </c>
      <c r="T154">
        <f>IFERROR(AVERAGE(J154:N154),"")</f>
        <v/>
      </c>
      <c r="U154">
        <f>IFERROR(STDEV(J154:N154),"")</f>
        <v/>
      </c>
      <c r="V154">
        <f>IFERROR(IF(C154="-","",IF(ISBLANK(B154),"",IF(OR(ISNUMBER(FIND("Growth",B154)),ISNUMBER(FIND("Margin",B154))),"",(J154-T154)/U154))),"")</f>
        <v/>
      </c>
      <c r="W154">
        <f>IFERROR(IF(OR(D154="-",ISBLANK(D154)),"",(K154-T154)/U154),"")</f>
        <v/>
      </c>
      <c r="X154">
        <f>IFERROR(IF(OR(E154="-",ISBLANK(E154)),"",(L154-T154)/U154),"")</f>
        <v/>
      </c>
      <c r="Y154">
        <f>IFERROR(IF(OR(F154="-",ISBLANK(F154)),"",(M154-T154)/U154),"")</f>
        <v/>
      </c>
      <c r="Z154">
        <f>IFERROR(IF(OR(G154="-",ISBLANK(G154)),"",(N154-T154)/U154),"")</f>
        <v/>
      </c>
      <c r="AA154">
        <f>IF(MAX(MAX(V154:Z154),ABS(MIN(V154:Z154)))=ABS(MIN(V154:Z154)),MIN(V154:Z154),MAX(V154:Z154))</f>
        <v/>
      </c>
      <c r="AB154">
        <f>IFERROR(V144+MATCH(AA154,V154:Z154,0)-1,"")</f>
        <v/>
      </c>
      <c r="AC154">
        <f>IF(AB154&lt;&gt;"",IF(S154=AB154,"Low",IF(AB154=Q154,"High","")),"")</f>
        <v/>
      </c>
      <c r="AE154">
        <f>IF(ISNUMBER(MATCH("N/A",J154:N154,0)),"",IFERROR((5 * SUMPRODUCT(J144:N144,J154:N154) - PRODUCT(SUM(J144:N144),SUM(J154:N154))) / ((5 * SUM((J144^2)+(K144^2)+(L144^2)+(M144^2)+(N144^2))) - SUM(J144:N144)^2),""))</f>
        <v/>
      </c>
      <c r="AF154">
        <f>IFERROR(CORREL(J144:N144,J154:N154),"")</f>
        <v/>
      </c>
      <c r="AZ154">
        <f>IF(Q154=S154,0,1)</f>
        <v/>
      </c>
      <c r="BA154">
        <f>IF(AZ154=1,IF(Q154="","",IF(Q154=N144,"Yes","No")),"")</f>
        <v/>
      </c>
      <c r="BB154">
        <f>IF(BA154="Yes",P154,"")</f>
        <v/>
      </c>
      <c r="BC154">
        <f>IF(AZ154=1,IF(S154="","",IF(S154=N144,"Yes","No")),"")</f>
        <v/>
      </c>
      <c r="BD154">
        <f>IF(BC154="Yes",R154,"")</f>
        <v/>
      </c>
      <c r="BE154">
        <f>IFERROR(IF(SIGN(AE154)=1,"Increasing",IF(SIGN(AE154)=-1,"Decreasing","")),"")</f>
        <v/>
      </c>
      <c r="BF154">
        <f>IF(OR(AND(BE154="Increasing",BA154="Yes"),AND(BE154="Decreasing",BC154="Yes")),"Yes","No")</f>
        <v/>
      </c>
      <c r="BG154">
        <f>IF(I154="pos_trend","Yes","No")</f>
        <v/>
      </c>
      <c r="BH154">
        <f>IF(AF154&lt;&gt;"",IF(ABS(AF154)&gt;0.8,"Yes","No"),"")</f>
        <v/>
      </c>
    </row>
    <row r="155" spans="1:60">
      <c r="I155">
        <f>IF(AND(K155&gt; J155, L155&gt; K155, M155&gt; L155, N155&gt; M155), "pos_trend", IF(AND(K155&lt; J155, L155&lt; K155, M155&lt; L155, N155&lt; M155), "neg_trend", "N/A"))</f>
        <v/>
      </c>
      <c r="J155">
        <f>IFERROR(IF(TRIM(C155)="-", "N/A", IF(RIGHT(C155,1)=")",IF(RIGHT(C155,2)="T)",-1000000000000*VALUE(MID(C155,2,LEN(C155)-3)),IF(RIGHT(C155,2)="M)",-1000000*VALUE(MID(C155,2,LEN(C155)-3)),IF(RIGHT(C155,2)="B)",-1000000000*VALUE(MID(C155,2,LEN(C155)-3)),IF(RIGHT(C155,2)="k)",-1000*VALUE(MID(C155,2,LEN(C155)-3)),VALUE(SUBSTITUTE(C155,",","")))))),IF(RIGHT(C155,1)="T",1000000000000*VALUE(LEFT(C155,LEN(C155)-1)),IF(RIGHT(C155,1)="M",1000000*VALUE(LEFT(C155,LEN(C155)-1)),IF(RIGHT(C155,1)="B",1000000000*VALUE(LEFT(C155,LEN(C155)-1)),IF(RIGHT(C155,1)="%",0.01*VALUE(LEFT(C155,LEN(C155)-1)),IF(RIGHT(C155,1)="k",1000*VALUE(LEFT(C155,LEN(C155)-1)),VALUE(SUBSTITUTE(C155,",",""))))))))),"N/A")</f>
        <v/>
      </c>
      <c r="K155">
        <f>IFERROR(IF(TRIM(D155)="-", "N/A", IF(RIGHT(D155,1)=")",IF(RIGHT(D155,2)="T)",-1000000000000*VALUE(MID(D155,2,LEN(D155)-3)),IF(RIGHT(D155,2)="M)",-1000000*VALUE(MID(D155,2,LEN(D155)-3)),IF(RIGHT(D155,2)="B)",-1000000000*VALUE(MID(D155,2,LEN(D155)-3)),IF(RIGHT(D155,2)="k)",-1000*VALUE(MID(D155,2,LEN(D155)-3)),VALUE(SUBSTITUTE(D155,",","")))))),IF(RIGHT(D155,1)="T",1000000000000*VALUE(LEFT(D155,LEN(D155)-1)),IF(RIGHT(D155,1)="M",1000000*VALUE(LEFT(D155,LEN(D155)-1)),IF(RIGHT(D155,1)="B",1000000000*VALUE(LEFT(D155,LEN(D155)-1)),IF(RIGHT(D155,1)="%",0.01*VALUE(LEFT(D155,LEN(D155)-1)),IF(RIGHT(D155,1)="k",1000*VALUE(LEFT(D155,LEN(D155)-1)),VALUE(SUBSTITUTE(D155,",",""))))))))),"N/A")</f>
        <v/>
      </c>
      <c r="L155">
        <f>IFERROR(IF(TRIM(E155)="-", "N/A", IF(RIGHT(E155,1)=")",IF(RIGHT(E155,2)="T)",-1000000000000*VALUE(MID(E155,2,LEN(E155)-3)),IF(RIGHT(E155,2)="M)",-1000000*VALUE(MID(E155,2,LEN(E155)-3)),IF(RIGHT(E155,2)="B)",-1000000000*VALUE(MID(E155,2,LEN(E155)-3)),IF(RIGHT(E155,2)="k)",-1000*VALUE(MID(E155,2,LEN(E155)-3)),VALUE(SUBSTITUTE(E155,",","")))))),IF(RIGHT(E155,1)="T",1000000000000*VALUE(LEFT(E155,LEN(E155)-1)),IF(RIGHT(E155,1)="M",1000000*VALUE(LEFT(E155,LEN(E155)-1)),IF(RIGHT(E155,1)="B",1000000000*VALUE(LEFT(E155,LEN(E155)-1)),IF(RIGHT(E155,1)="%",0.01*VALUE(LEFT(E155,LEN(E155)-1)),IF(RIGHT(E155,1)="k",1000*VALUE(LEFT(E155,LEN(E155)-1)),VALUE(SUBSTITUTE(E155,",",""))))))))),"N/A")</f>
        <v/>
      </c>
      <c r="M155">
        <f>IFERROR(IF(TRIM(F155)="-", "N/A", IF(RIGHT(F155,1)=")",IF(RIGHT(F155,2)="T)",-1000000000000*VALUE(MID(F155,2,LEN(F155)-3)),IF(RIGHT(F155,2)="M)",-1000000*VALUE(MID(F155,2,LEN(F155)-3)),IF(RIGHT(F155,2)="B)",-1000000000*VALUE(MID(F155,2,LEN(F155)-3)),IF(RIGHT(F155,2)="k)",-1000*VALUE(MID(F155,2,LEN(F155)-3)),VALUE(SUBSTITUTE(F155,",","")))))),IF(RIGHT(F155,1)="T",1000000000000*VALUE(LEFT(F155,LEN(F155)-1)),IF(RIGHT(F155,1)="M",1000000*VALUE(LEFT(F155,LEN(F155)-1)),IF(RIGHT(F155,1)="B",1000000000*VALUE(LEFT(F155,LEN(F155)-1)),IF(RIGHT(F155,1)="%",0.01*VALUE(LEFT(F155,LEN(F155)-1)),IF(RIGHT(F155,1)="k",1000*VALUE(LEFT(F155,LEN(F155)-1)),VALUE(SUBSTITUTE(F155,",",""))))))))),"N/A")</f>
        <v/>
      </c>
      <c r="N155">
        <f>IFERROR(IF(TRIM(G155)="-", "N/A", IF(RIGHT(G155,1)=")",IF(RIGHT(G155,2)="T)",-1000000000000*VALUE(MID(G155,2,LEN(G155)-3)),IF(RIGHT(G155,2)="M)",-1000000*VALUE(MID(G155,2,LEN(G155)-3)),IF(RIGHT(G155,2)="B)",-1000000000*VALUE(MID(G155,2,LEN(G155)-3)),IF(RIGHT(G155,2)="k)",-1000*VALUE(MID(G155,2,LEN(G155)-3)),VALUE(SUBSTITUTE(G155,",","")))))),IF(RIGHT(G155,1)="T",1000000000000*VALUE(LEFT(G155,LEN(G155)-1)),IF(RIGHT(G155,1)="M",1000000*VALUE(LEFT(G155,LEN(G155)-1)),IF(RIGHT(G155,1)="B",1000000000*VALUE(LEFT(G155,LEN(G155)-1)),IF(RIGHT(G155,1)="%",0.01*VALUE(LEFT(G155,LEN(G155)-1)),IF(RIGHT(G155,1)="k",1000*VALUE(LEFT(G155,LEN(G155)-1)),VALUE(SUBSTITUTE(G155,",",""))))))))),"N/A")</f>
        <v/>
      </c>
      <c r="P155">
        <f>MAX(J155:N155)</f>
        <v/>
      </c>
      <c r="Q155">
        <f>IFERROR(J144+MATCH(P155,J155:N155,0)-1,"")</f>
        <v/>
      </c>
      <c r="R155">
        <f>IF(Q155="","",MIN(J155:N155))</f>
        <v/>
      </c>
      <c r="S155">
        <f>IFERROR(J144+MATCH(R155,J155:N155,0)-1,"")</f>
        <v/>
      </c>
      <c r="T155">
        <f>IFERROR(AVERAGE(J155:N155),"")</f>
        <v/>
      </c>
      <c r="U155">
        <f>IFERROR(STDEV(J155:N155),"")</f>
        <v/>
      </c>
      <c r="V155">
        <f>IFERROR(IF(C155="-","",IF(ISBLANK(B155),"",IF(OR(ISNUMBER(FIND("Growth",B155)),ISNUMBER(FIND("Margin",B155))),"",(J155-T155)/U155))),"")</f>
        <v/>
      </c>
      <c r="W155">
        <f>IFERROR(IF(OR(D155="-",ISBLANK(D155)),"",(K155-T155)/U155),"")</f>
        <v/>
      </c>
      <c r="X155">
        <f>IFERROR(IF(OR(E155="-",ISBLANK(E155)),"",(L155-T155)/U155),"")</f>
        <v/>
      </c>
      <c r="Y155">
        <f>IFERROR(IF(OR(F155="-",ISBLANK(F155)),"",(M155-T155)/U155),"")</f>
        <v/>
      </c>
      <c r="Z155">
        <f>IFERROR(IF(OR(G155="-",ISBLANK(G155)),"",(N155-T155)/U155),"")</f>
        <v/>
      </c>
      <c r="AA155">
        <f>IF(MAX(MAX(V155:Z155),ABS(MIN(V155:Z155)))=ABS(MIN(V155:Z155)),MIN(V155:Z155),MAX(V155:Z155))</f>
        <v/>
      </c>
      <c r="AB155">
        <f>IFERROR(V144+MATCH(AA155,V155:Z155,0)-1,"")</f>
        <v/>
      </c>
      <c r="AC155">
        <f>IF(AB155&lt;&gt;"",IF(S155=AB155,"Low",IF(AB155=Q155,"High","")),"")</f>
        <v/>
      </c>
      <c r="AE155">
        <f>IF(ISNUMBER(MATCH("N/A",J155:N155,0)),"",IFERROR((5 * SUMPRODUCT(J144:N144,J155:N155) - PRODUCT(SUM(J144:N144),SUM(J155:N155))) / ((5 * SUM((J144^2)+(K144^2)+(L144^2)+(M144^2)+(N144^2))) - SUM(J144:N144)^2),""))</f>
        <v/>
      </c>
      <c r="AF155">
        <f>IFERROR(CORREL(J144:N144,J155:N155),"")</f>
        <v/>
      </c>
      <c r="AZ155">
        <f>IF(Q155=S155,0,1)</f>
        <v/>
      </c>
      <c r="BA155">
        <f>IF(AZ155=1,IF(Q155="","",IF(Q155=N144,"Yes","No")),"")</f>
        <v/>
      </c>
      <c r="BB155">
        <f>IF(BA155="Yes",P155,"")</f>
        <v/>
      </c>
      <c r="BC155">
        <f>IF(AZ155=1,IF(S155="","",IF(S155=N144,"Yes","No")),"")</f>
        <v/>
      </c>
      <c r="BD155">
        <f>IF(BC155="Yes",R155,"")</f>
        <v/>
      </c>
      <c r="BE155">
        <f>IFERROR(IF(SIGN(AE155)=1,"Increasing",IF(SIGN(AE155)=-1,"Decreasing","")),"")</f>
        <v/>
      </c>
      <c r="BF155">
        <f>IF(OR(AND(BE155="Increasing",BA155="Yes"),AND(BE155="Decreasing",BC155="Yes")),"Yes","No")</f>
        <v/>
      </c>
      <c r="BG155">
        <f>IF(I155="pos_trend","Yes","No")</f>
        <v/>
      </c>
      <c r="BH155">
        <f>IF(AF155&lt;&gt;"",IF(ABS(AF155)&gt;0.8,"Yes","No"),"")</f>
        <v/>
      </c>
    </row>
    <row r="156" spans="1:60">
      <c r="I156">
        <f>IF(AND(K156&gt; J156, L156&gt; K156, M156&gt; L156, N156&gt; M156), "pos_trend", IF(AND(K156&lt; J156, L156&lt; K156, M156&lt; L156, N156&lt; M156), "neg_trend", "N/A"))</f>
        <v/>
      </c>
      <c r="J156">
        <f>IFERROR(IF(TRIM(C156)="-", "N/A", IF(RIGHT(C156,1)=")",IF(RIGHT(C156,2)="T)",-1000000000000*VALUE(MID(C156,2,LEN(C156)-3)),IF(RIGHT(C156,2)="M)",-1000000*VALUE(MID(C156,2,LEN(C156)-3)),IF(RIGHT(C156,2)="B)",-1000000000*VALUE(MID(C156,2,LEN(C156)-3)),IF(RIGHT(C156,2)="k)",-1000*VALUE(MID(C156,2,LEN(C156)-3)),VALUE(SUBSTITUTE(C156,",","")))))),IF(RIGHT(C156,1)="T",1000000000000*VALUE(LEFT(C156,LEN(C156)-1)),IF(RIGHT(C156,1)="M",1000000*VALUE(LEFT(C156,LEN(C156)-1)),IF(RIGHT(C156,1)="B",1000000000*VALUE(LEFT(C156,LEN(C156)-1)),IF(RIGHT(C156,1)="%",0.01*VALUE(LEFT(C156,LEN(C156)-1)),IF(RIGHT(C156,1)="k",1000*VALUE(LEFT(C156,LEN(C156)-1)),VALUE(SUBSTITUTE(C156,",",""))))))))),"N/A")</f>
        <v/>
      </c>
      <c r="K156">
        <f>IFERROR(IF(TRIM(D156)="-", "N/A", IF(RIGHT(D156,1)=")",IF(RIGHT(D156,2)="T)",-1000000000000*VALUE(MID(D156,2,LEN(D156)-3)),IF(RIGHT(D156,2)="M)",-1000000*VALUE(MID(D156,2,LEN(D156)-3)),IF(RIGHT(D156,2)="B)",-1000000000*VALUE(MID(D156,2,LEN(D156)-3)),IF(RIGHT(D156,2)="k)",-1000*VALUE(MID(D156,2,LEN(D156)-3)),VALUE(SUBSTITUTE(D156,",","")))))),IF(RIGHT(D156,1)="T",1000000000000*VALUE(LEFT(D156,LEN(D156)-1)),IF(RIGHT(D156,1)="M",1000000*VALUE(LEFT(D156,LEN(D156)-1)),IF(RIGHT(D156,1)="B",1000000000*VALUE(LEFT(D156,LEN(D156)-1)),IF(RIGHT(D156,1)="%",0.01*VALUE(LEFT(D156,LEN(D156)-1)),IF(RIGHT(D156,1)="k",1000*VALUE(LEFT(D156,LEN(D156)-1)),VALUE(SUBSTITUTE(D156,",",""))))))))),"N/A")</f>
        <v/>
      </c>
      <c r="L156">
        <f>IFERROR(IF(TRIM(E156)="-", "N/A", IF(RIGHT(E156,1)=")",IF(RIGHT(E156,2)="T)",-1000000000000*VALUE(MID(E156,2,LEN(E156)-3)),IF(RIGHT(E156,2)="M)",-1000000*VALUE(MID(E156,2,LEN(E156)-3)),IF(RIGHT(E156,2)="B)",-1000000000*VALUE(MID(E156,2,LEN(E156)-3)),IF(RIGHT(E156,2)="k)",-1000*VALUE(MID(E156,2,LEN(E156)-3)),VALUE(SUBSTITUTE(E156,",","")))))),IF(RIGHT(E156,1)="T",1000000000000*VALUE(LEFT(E156,LEN(E156)-1)),IF(RIGHT(E156,1)="M",1000000*VALUE(LEFT(E156,LEN(E156)-1)),IF(RIGHT(E156,1)="B",1000000000*VALUE(LEFT(E156,LEN(E156)-1)),IF(RIGHT(E156,1)="%",0.01*VALUE(LEFT(E156,LEN(E156)-1)),IF(RIGHT(E156,1)="k",1000*VALUE(LEFT(E156,LEN(E156)-1)),VALUE(SUBSTITUTE(E156,",",""))))))))),"N/A")</f>
        <v/>
      </c>
      <c r="M156">
        <f>IFERROR(IF(TRIM(F156)="-", "N/A", IF(RIGHT(F156,1)=")",IF(RIGHT(F156,2)="T)",-1000000000000*VALUE(MID(F156,2,LEN(F156)-3)),IF(RIGHT(F156,2)="M)",-1000000*VALUE(MID(F156,2,LEN(F156)-3)),IF(RIGHT(F156,2)="B)",-1000000000*VALUE(MID(F156,2,LEN(F156)-3)),IF(RIGHT(F156,2)="k)",-1000*VALUE(MID(F156,2,LEN(F156)-3)),VALUE(SUBSTITUTE(F156,",","")))))),IF(RIGHT(F156,1)="T",1000000000000*VALUE(LEFT(F156,LEN(F156)-1)),IF(RIGHT(F156,1)="M",1000000*VALUE(LEFT(F156,LEN(F156)-1)),IF(RIGHT(F156,1)="B",1000000000*VALUE(LEFT(F156,LEN(F156)-1)),IF(RIGHT(F156,1)="%",0.01*VALUE(LEFT(F156,LEN(F156)-1)),IF(RIGHT(F156,1)="k",1000*VALUE(LEFT(F156,LEN(F156)-1)),VALUE(SUBSTITUTE(F156,",",""))))))))),"N/A")</f>
        <v/>
      </c>
      <c r="N156">
        <f>IFERROR(IF(TRIM(G156)="-", "N/A", IF(RIGHT(G156,1)=")",IF(RIGHT(G156,2)="T)",-1000000000000*VALUE(MID(G156,2,LEN(G156)-3)),IF(RIGHT(G156,2)="M)",-1000000*VALUE(MID(G156,2,LEN(G156)-3)),IF(RIGHT(G156,2)="B)",-1000000000*VALUE(MID(G156,2,LEN(G156)-3)),IF(RIGHT(G156,2)="k)",-1000*VALUE(MID(G156,2,LEN(G156)-3)),VALUE(SUBSTITUTE(G156,",","")))))),IF(RIGHT(G156,1)="T",1000000000000*VALUE(LEFT(G156,LEN(G156)-1)),IF(RIGHT(G156,1)="M",1000000*VALUE(LEFT(G156,LEN(G156)-1)),IF(RIGHT(G156,1)="B",1000000000*VALUE(LEFT(G156,LEN(G156)-1)),IF(RIGHT(G156,1)="%",0.01*VALUE(LEFT(G156,LEN(G156)-1)),IF(RIGHT(G156,1)="k",1000*VALUE(LEFT(G156,LEN(G156)-1)),VALUE(SUBSTITUTE(G156,",",""))))))))),"N/A")</f>
        <v/>
      </c>
      <c r="P156">
        <f>MAX(J156:N156)</f>
        <v/>
      </c>
      <c r="Q156">
        <f>IFERROR(J144+MATCH(P156,J156:N156,0)-1,"")</f>
        <v/>
      </c>
      <c r="R156">
        <f>IF(Q156="","",MIN(J156:N156))</f>
        <v/>
      </c>
      <c r="S156">
        <f>IFERROR(J144+MATCH(R156,J156:N156,0)-1,"")</f>
        <v/>
      </c>
      <c r="T156">
        <f>IFERROR(AVERAGE(J156:N156),"")</f>
        <v/>
      </c>
      <c r="U156">
        <f>IFERROR(STDEV(J156:N156),"")</f>
        <v/>
      </c>
      <c r="V156">
        <f>IFERROR(IF(C156="-","",IF(ISBLANK(B156),"",IF(OR(ISNUMBER(FIND("Growth",B156)),ISNUMBER(FIND("Margin",B156))),"",(J156-T156)/U156))),"")</f>
        <v/>
      </c>
      <c r="W156">
        <f>IFERROR(IF(OR(D156="-",ISBLANK(D156)),"",(K156-T156)/U156),"")</f>
        <v/>
      </c>
      <c r="X156">
        <f>IFERROR(IF(OR(E156="-",ISBLANK(E156)),"",(L156-T156)/U156),"")</f>
        <v/>
      </c>
      <c r="Y156">
        <f>IFERROR(IF(OR(F156="-",ISBLANK(F156)),"",(M156-T156)/U156),"")</f>
        <v/>
      </c>
      <c r="Z156">
        <f>IFERROR(IF(OR(G156="-",ISBLANK(G156)),"",(N156-T156)/U156),"")</f>
        <v/>
      </c>
      <c r="AA156">
        <f>IF(MAX(MAX(V156:Z156),ABS(MIN(V156:Z156)))=ABS(MIN(V156:Z156)),MIN(V156:Z156),MAX(V156:Z156))</f>
        <v/>
      </c>
      <c r="AB156">
        <f>IFERROR(V144+MATCH(AA156,V156:Z156,0)-1,"")</f>
        <v/>
      </c>
      <c r="AC156">
        <f>IF(AB156&lt;&gt;"",IF(S156=AB156,"Low",IF(AB156=Q156,"High","")),"")</f>
        <v/>
      </c>
      <c r="AE156">
        <f>IF(ISNUMBER(MATCH("N/A",J156:N156,0)),"",IFERROR((5 * SUMPRODUCT(J144:N144,J156:N156) - PRODUCT(SUM(J144:N144),SUM(J156:N156))) / ((5 * SUM((J144^2)+(K144^2)+(L144^2)+(M144^2)+(N144^2))) - SUM(J144:N144)^2),""))</f>
        <v/>
      </c>
      <c r="AF156">
        <f>IFERROR(CORREL(J144:N144,J156:N156),"")</f>
        <v/>
      </c>
      <c r="AZ156">
        <f>IF(Q156=S156,0,1)</f>
        <v/>
      </c>
      <c r="BA156">
        <f>IF(AZ156=1,IF(Q156="","",IF(Q156=N144,"Yes","No")),"")</f>
        <v/>
      </c>
      <c r="BB156">
        <f>IF(BA156="Yes",P156,"")</f>
        <v/>
      </c>
      <c r="BC156">
        <f>IF(AZ156=1,IF(S156="","",IF(S156=N144,"Yes","No")),"")</f>
        <v/>
      </c>
      <c r="BD156">
        <f>IF(BC156="Yes",R156,"")</f>
        <v/>
      </c>
      <c r="BE156">
        <f>IFERROR(IF(SIGN(AE156)=1,"Increasing",IF(SIGN(AE156)=-1,"Decreasing","")),"")</f>
        <v/>
      </c>
      <c r="BF156">
        <f>IF(OR(AND(BE156="Increasing",BA156="Yes"),AND(BE156="Decreasing",BC156="Yes")),"Yes","No")</f>
        <v/>
      </c>
      <c r="BG156">
        <f>IF(I156="pos_trend","Yes","No")</f>
        <v/>
      </c>
      <c r="BH156">
        <f>IF(AF156&lt;&gt;"",IF(ABS(AF156)&gt;0.8,"Yes","No"),"")</f>
        <v/>
      </c>
    </row>
    <row r="157" spans="1:60">
      <c r="P157">
        <f>MAX(J157:N157)</f>
        <v/>
      </c>
      <c r="Q157">
        <f>IFERROR(J144+MATCH(P157,J157:N157,0)-1,"")</f>
        <v/>
      </c>
      <c r="R157">
        <f>IF(Q157="","",MIN(J157:N157))</f>
        <v/>
      </c>
      <c r="S157">
        <f>IFERROR(J144+MATCH(R157,J157:N157,0)-1,"")</f>
        <v/>
      </c>
      <c r="T157">
        <f>IFERROR(AVERAGE(J157:N157),"")</f>
        <v/>
      </c>
      <c r="U157">
        <f>IFERROR(STDEV(J157:N157),"")</f>
        <v/>
      </c>
      <c r="V157">
        <f>IFERROR(IF(C157="-","",IF(ISBLANK(B157),"",IF(OR(ISNUMBER(FIND("Growth",B157)),ISNUMBER(FIND("Margin",B157))),"",(J157-T157)/U157))),"")</f>
        <v/>
      </c>
      <c r="W157">
        <f>IFERROR(IF(OR(D157="-",ISBLANK(D157)),"",(K157-T157)/U157),"")</f>
        <v/>
      </c>
      <c r="X157">
        <f>IFERROR(IF(OR(E157="-",ISBLANK(E157)),"",(L157-T157)/U157),"")</f>
        <v/>
      </c>
      <c r="Y157">
        <f>IFERROR(IF(OR(F157="-",ISBLANK(F157)),"",(M157-T157)/U157),"")</f>
        <v/>
      </c>
      <c r="Z157">
        <f>IFERROR(IF(OR(G157="-",ISBLANK(G157)),"",(N157-T157)/U157),"")</f>
        <v/>
      </c>
      <c r="AA157">
        <f>IF(MAX(MAX(V157:Z157),ABS(MIN(V157:Z157)))=ABS(MIN(V157:Z157)),MIN(V157:Z157),MAX(V157:Z157))</f>
        <v/>
      </c>
      <c r="AB157">
        <f>IFERROR(V144+MATCH(AA157,V157:Z157,0)-1,"")</f>
        <v/>
      </c>
      <c r="AC157">
        <f>IF(AB157&lt;&gt;"",IF(S157=AB157,"Low",IF(AB157=Q157,"High","")),"")</f>
        <v/>
      </c>
      <c r="AE157">
        <f>IF(ISNUMBER(MATCH("N/A",J157:N157,0)),"",IFERROR((5 * SUMPRODUCT(J144:N144,J157:N157) - PRODUCT(SUM(J144:N144),SUM(J157:N157))) / ((5 * SUM((J144^2)+(K144^2)+(L144^2)+(M144^2)+(N144^2))) - SUM(J144:N144)^2),""))</f>
        <v/>
      </c>
      <c r="AF157">
        <f>IFERROR(CORREL(J144:N144,J157:N157),"")</f>
        <v/>
      </c>
      <c r="AZ157">
        <f>IF(Q157=S157,0,1)</f>
        <v/>
      </c>
      <c r="BA157">
        <f>IF(AZ157=1,IF(Q157="","",IF(Q157=N144,"Yes","No")),"")</f>
        <v/>
      </c>
      <c r="BB157">
        <f>IF(BA157="Yes",P157,"")</f>
        <v/>
      </c>
      <c r="BC157">
        <f>IF(AZ157=1,IF(S157="","",IF(S157=N144,"Yes","No")),"")</f>
        <v/>
      </c>
      <c r="BD157">
        <f>IF(BC157="Yes",R157,"")</f>
        <v/>
      </c>
      <c r="BE157">
        <f>IFERROR(IF(SIGN(AE157)=1,"Increasing",IF(SIGN(AE157)=-1,"Decreasing","")),"")</f>
        <v/>
      </c>
      <c r="BF157">
        <f>IF(OR(AND(BE157="Increasing",BA157="Yes"),AND(BE157="Decreasing",BC157="Yes")),"Yes","No")</f>
        <v/>
      </c>
      <c r="BG157">
        <f>IF(I157="pos_trend","Yes","No")</f>
        <v/>
      </c>
      <c r="BH157">
        <f>IF(AF157&lt;&gt;"",IF(ABS(AF157)&gt;0.8,"Yes","No"),"")</f>
        <v/>
      </c>
    </row>
    <row r="158" spans="1:60">
      <c r="I158">
        <f>IF(AND(K158&gt; J158, L158&gt; K158, M158&gt; L158, N158&gt; M158), "pos_trend", IF(AND(K158&lt; J158, L158&lt; K158, M158&lt; L158, N158&lt; M158), "neg_trend", "N/A"))</f>
        <v/>
      </c>
      <c r="J158">
        <f>IFERROR(IF(TRIM(C158)="-", "0", IF(RIGHT(C158,1)=")",IF(RIGHT(C158,2)="T)",-1000000000000*VALUE(MID(C158,2,LEN(C158)-3)),IF(RIGHT(C158,2)="M)",-1000000*VALUE(MID(C158,2,LEN(C158)-3)),IF(RIGHT(C158,2)="B)",-1000000000*VALUE(MID(C158,2,LEN(C158)-3)),IF(RIGHT(C158,2)="k)",-1000*VALUE(MID(C158,2,LEN(C158)-3)),VALUE(SUBSTITUTE(C158,",","")))))),IF(RIGHT(C158,1)="T",1000000000000*VALUE(LEFT(C158,LEN(C158)-1)),IF(RIGHT(C158,1)="M",1000000*VALUE(LEFT(C158,LEN(C158)-1)),IF(RIGHT(C158,1)="B",1000000000*VALUE(LEFT(C158,LEN(C158)-1)),IF(RIGHT(C158,1)="%",0.01*VALUE(LEFT(C158,LEN(C158)-1)),IF(RIGHT(C158,1)="k",1000*VALUE(LEFT(C158,LEN(C158)-1)),VALUE(SUBSTITUTE(C158,",",""))))))))),"N/A")</f>
        <v/>
      </c>
      <c r="K158">
        <f>IFERROR(IF(TRIM(D158)="-", "0", IF(RIGHT(D158,1)=")",IF(RIGHT(D158,2)="T)",-1000000000000*VALUE(MID(D158,2,LEN(D158)-3)),IF(RIGHT(D158,2)="M)",-1000000*VALUE(MID(D158,2,LEN(D158)-3)),IF(RIGHT(D158,2)="B)",-1000000000*VALUE(MID(D158,2,LEN(D158)-3)),IF(RIGHT(D158,2)="k)",-1000*VALUE(MID(D158,2,LEN(D158)-3)),VALUE(SUBSTITUTE(D158,",","")))))),IF(RIGHT(D158,1)="T",1000000000000*VALUE(LEFT(D158,LEN(D158)-1)),IF(RIGHT(D158,1)="M",1000000*VALUE(LEFT(D158,LEN(D158)-1)),IF(RIGHT(D158,1)="B",1000000000*VALUE(LEFT(D158,LEN(D158)-1)),IF(RIGHT(D158,1)="%",0.01*VALUE(LEFT(D158,LEN(D158)-1)),IF(RIGHT(D158,1)="k",1000*VALUE(LEFT(D158,LEN(D158)-1)),VALUE(SUBSTITUTE(D158,",",""))))))))),"N/A")</f>
        <v/>
      </c>
      <c r="L158">
        <f>IFERROR(IF(TRIM(E158)="-", "0", IF(RIGHT(E158,1)=")",IF(RIGHT(E158,2)="T)",-1000000000000*VALUE(MID(E158,2,LEN(E158)-3)),IF(RIGHT(E158,2)="M)",-1000000*VALUE(MID(E158,2,LEN(E158)-3)),IF(RIGHT(E158,2)="B)",-1000000000*VALUE(MID(E158,2,LEN(E158)-3)),IF(RIGHT(E158,2)="k)",-1000*VALUE(MID(E158,2,LEN(E158)-3)),VALUE(SUBSTITUTE(E158,",","")))))),IF(RIGHT(E158,1)="T",1000000000000*VALUE(LEFT(E158,LEN(E158)-1)),IF(RIGHT(E158,1)="M",1000000*VALUE(LEFT(E158,LEN(E158)-1)),IF(RIGHT(E158,1)="B",1000000000*VALUE(LEFT(E158,LEN(E158)-1)),IF(RIGHT(E158,1)="%",0.01*VALUE(LEFT(E158,LEN(E158)-1)),IF(RIGHT(E158,1)="k",1000*VALUE(LEFT(E158,LEN(E158)-1)),VALUE(SUBSTITUTE(E158,",",""))))))))),"N/A")</f>
        <v/>
      </c>
      <c r="M158">
        <f>IFERROR(IF(TRIM(F158)="-", "0", IF(RIGHT(F158,1)=")",IF(RIGHT(F158,2)="T)",-1000000000000*VALUE(MID(F158,2,LEN(F158)-3)),IF(RIGHT(F158,2)="M)",-1000000*VALUE(MID(F158,2,LEN(F158)-3)),IF(RIGHT(F158,2)="B)",-1000000000*VALUE(MID(F158,2,LEN(F158)-3)),IF(RIGHT(F158,2)="k)",-1000*VALUE(MID(F158,2,LEN(F158)-3)),VALUE(SUBSTITUTE(F158,",","")))))),IF(RIGHT(F158,1)="T",1000000000000*VALUE(LEFT(F158,LEN(F158)-1)),IF(RIGHT(F158,1)="M",1000000*VALUE(LEFT(F158,LEN(F158)-1)),IF(RIGHT(F158,1)="B",1000000000*VALUE(LEFT(F158,LEN(F158)-1)),IF(RIGHT(F158,1)="%",0.01*VALUE(LEFT(F158,LEN(F158)-1)),IF(RIGHT(F158,1)="k",1000*VALUE(LEFT(F158,LEN(F158)-1)),VALUE(SUBSTITUTE(F158,",",""))))))))),"N/A")</f>
        <v/>
      </c>
      <c r="N158">
        <f>IFERROR(IF(TRIM(G158)="-", "0", IF(RIGHT(G158,1)=")",IF(RIGHT(G158,2)="T)",-1000000000000*VALUE(MID(G158,2,LEN(G158)-3)),IF(RIGHT(G158,2)="M)",-1000000*VALUE(MID(G158,2,LEN(G158)-3)),IF(RIGHT(G158,2)="B)",-1000000000*VALUE(MID(G158,2,LEN(G158)-3)),IF(RIGHT(G158,2)="k)",-1000*VALUE(MID(G158,2,LEN(G158)-3)),VALUE(SUBSTITUTE(G158,",","")))))),IF(RIGHT(G158,1)="T",1000000000000*VALUE(LEFT(G158,LEN(G158)-1)),IF(RIGHT(G158,1)="M",1000000*VALUE(LEFT(G158,LEN(G158)-1)),IF(RIGHT(G158,1)="B",1000000000*VALUE(LEFT(G158,LEN(G158)-1)),IF(RIGHT(G158,1)="%",0.01*VALUE(LEFT(G158,LEN(G158)-1)),IF(RIGHT(G158,1)="k",1000*VALUE(LEFT(G158,LEN(G158)-1)),VALUE(SUBSTITUTE(G158,",",""))))))))),"N/A")</f>
        <v/>
      </c>
      <c r="P158">
        <f>MAX(J158:N158)</f>
        <v/>
      </c>
      <c r="Q158">
        <f>IFERROR(J144+MATCH(P158,J158:N158,0)-1,"")</f>
        <v/>
      </c>
      <c r="R158">
        <f>IF(Q158="","",MIN(J158:N158))</f>
        <v/>
      </c>
      <c r="S158">
        <f>IFERROR(J144+MATCH(R158,J158:N158,0)-1,"")</f>
        <v/>
      </c>
      <c r="T158">
        <f>IFERROR(AVERAGE(J158:N158),"")</f>
        <v/>
      </c>
      <c r="U158">
        <f>IFERROR(STDEV(J158:N158),"")</f>
        <v/>
      </c>
      <c r="V158">
        <f>IFERROR(IF(C158="-","",IF(ISBLANK(B158),"",IF(OR(ISNUMBER(FIND("Growth",B158)),ISNUMBER(FIND("Margin",B158))),"",(J158-T158)/U158))),"")</f>
        <v/>
      </c>
      <c r="W158">
        <f>IFERROR(IF(OR(D158="-",ISBLANK(D158)),"",(K158-T158)/U158),"")</f>
        <v/>
      </c>
      <c r="X158">
        <f>IFERROR(IF(OR(E158="-",ISBLANK(E158)),"",(L158-T158)/U158),"")</f>
        <v/>
      </c>
      <c r="Y158">
        <f>IFERROR(IF(OR(F158="-",ISBLANK(F158)),"",(M158-T158)/U158),"")</f>
        <v/>
      </c>
      <c r="Z158">
        <f>IFERROR(IF(OR(G158="-",ISBLANK(G158)),"",(N158-T158)/U158),"")</f>
        <v/>
      </c>
      <c r="AA158">
        <f>IF(MAX(MAX(V158:Z158),ABS(MIN(V158:Z158)))=ABS(MIN(V158:Z158)),MIN(V158:Z158),MAX(V158:Z158))</f>
        <v/>
      </c>
      <c r="AB158">
        <f>IFERROR(V144+MATCH(AA158,V158:Z158,0)-1,"")</f>
        <v/>
      </c>
      <c r="AC158">
        <f>IF(AB158&lt;&gt;"",IF(S158=AB158,"Low",IF(AB158=Q158,"High","")),"")</f>
        <v/>
      </c>
      <c r="AE158">
        <f>IF(ISNUMBER(MATCH("N/A",J158:N158,0)),"",IFERROR((5 * SUMPRODUCT(J144:N144,J158:N158) - PRODUCT(SUM(J144:N144),SUM(J158:N158))) / ((5 * SUM((J144^2)+(K144^2)+(L144^2)+(M144^2)+(N144^2))) - SUM(J144:N144)^2),""))</f>
        <v/>
      </c>
      <c r="AF158">
        <f>IFERROR(CORREL(J144:N144,J158:N158),"")</f>
        <v/>
      </c>
      <c r="AZ158">
        <f>IF(Q158=S158,0,1)</f>
        <v/>
      </c>
      <c r="BA158">
        <f>IF(AZ158=1,IF(Q158="","",IF(Q158=N144,"Yes","No")),"")</f>
        <v/>
      </c>
      <c r="BB158">
        <f>IF(BA158="Yes",P158,"")</f>
        <v/>
      </c>
      <c r="BC158">
        <f>IF(AZ158=1,IF(S158="","",IF(S158=N144,"Yes","No")),"")</f>
        <v/>
      </c>
      <c r="BD158">
        <f>IF(BC158="Yes",R158,"")</f>
        <v/>
      </c>
      <c r="BE158">
        <f>IFERROR(IF(SIGN(AE158)=1,"Increasing",IF(SIGN(AE158)=-1,"Decreasing","")),"")</f>
        <v/>
      </c>
      <c r="BF158">
        <f>IF(OR(AND(BE158="Increasing",BA158="Yes"),AND(BE158="Decreasing",BC158="Yes")),"Yes","No")</f>
        <v/>
      </c>
      <c r="BG158">
        <f>IF(I158="pos_trend","Yes","No")</f>
        <v/>
      </c>
      <c r="BH158">
        <f>IF(AF158&lt;&gt;"",IF(ABS(AF158)&gt;0.8,"Yes","No"),"")</f>
        <v/>
      </c>
    </row>
    <row r="159" spans="1:60">
      <c r="I159">
        <f>IF(AND(K159&gt; J159, L159&gt; K159, M159&gt; L159, N159&gt; M159), "pos_trend", IF(AND(K159&lt; J159, L159&lt; K159, M159&lt; L159, N159&lt; M159), "neg_trend", "N/A"))</f>
        <v/>
      </c>
      <c r="J159">
        <f>IFERROR(IF(TRIM(C159)="-", "N/A", IF(RIGHT(C159,1)=")",IF(RIGHT(C159,2)="T)",-1000000000000*VALUE(MID(C159,2,LEN(C159)-3)),IF(RIGHT(C159,2)="M)",-1000000*VALUE(MID(C159,2,LEN(C159)-3)),IF(RIGHT(C159,2)="B)",-1000000000*VALUE(MID(C159,2,LEN(C159)-3)),IF(RIGHT(C159,2)="k)",-1000*VALUE(MID(C159,2,LEN(C159)-3)),VALUE(SUBSTITUTE(C159,",","")))))),IF(RIGHT(C159,1)="T",1000000000000*VALUE(LEFT(C159,LEN(C159)-1)),IF(RIGHT(C159,1)="M",1000000*VALUE(LEFT(C159,LEN(C159)-1)),IF(RIGHT(C159,1)="B",1000000000*VALUE(LEFT(C159,LEN(C159)-1)),IF(RIGHT(C159,1)="%",0.01*VALUE(LEFT(C159,LEN(C159)-1)),IF(RIGHT(C159,1)="k",1000*VALUE(LEFT(C159,LEN(C159)-1)),VALUE(SUBSTITUTE(C159,",",""))))))))),"N/A")</f>
        <v/>
      </c>
      <c r="K159">
        <f>IFERROR(IF(TRIM(D159)="-", "N/A", IF(RIGHT(D159,1)=")",IF(RIGHT(D159,2)="T)",-1000000000000*VALUE(MID(D159,2,LEN(D159)-3)),IF(RIGHT(D159,2)="M)",-1000000*VALUE(MID(D159,2,LEN(D159)-3)),IF(RIGHT(D159,2)="B)",-1000000000*VALUE(MID(D159,2,LEN(D159)-3)),IF(RIGHT(D159,2)="k)",-1000*VALUE(MID(D159,2,LEN(D159)-3)),VALUE(SUBSTITUTE(D159,",","")))))),IF(RIGHT(D159,1)="T",1000000000000*VALUE(LEFT(D159,LEN(D159)-1)),IF(RIGHT(D159,1)="M",1000000*VALUE(LEFT(D159,LEN(D159)-1)),IF(RIGHT(D159,1)="B",1000000000*VALUE(LEFT(D159,LEN(D159)-1)),IF(RIGHT(D159,1)="%",0.01*VALUE(LEFT(D159,LEN(D159)-1)),IF(RIGHT(D159,1)="k",1000*VALUE(LEFT(D159,LEN(D159)-1)),VALUE(SUBSTITUTE(D159,",",""))))))))),"N/A")</f>
        <v/>
      </c>
      <c r="L159">
        <f>IFERROR(IF(TRIM(E159)="-", "N/A", IF(RIGHT(E159,1)=")",IF(RIGHT(E159,2)="T)",-1000000000000*VALUE(MID(E159,2,LEN(E159)-3)),IF(RIGHT(E159,2)="M)",-1000000*VALUE(MID(E159,2,LEN(E159)-3)),IF(RIGHT(E159,2)="B)",-1000000000*VALUE(MID(E159,2,LEN(E159)-3)),IF(RIGHT(E159,2)="k)",-1000*VALUE(MID(E159,2,LEN(E159)-3)),VALUE(SUBSTITUTE(E159,",","")))))),IF(RIGHT(E159,1)="T",1000000000000*VALUE(LEFT(E159,LEN(E159)-1)),IF(RIGHT(E159,1)="M",1000000*VALUE(LEFT(E159,LEN(E159)-1)),IF(RIGHT(E159,1)="B",1000000000*VALUE(LEFT(E159,LEN(E159)-1)),IF(RIGHT(E159,1)="%",0.01*VALUE(LEFT(E159,LEN(E159)-1)),IF(RIGHT(E159,1)="k",1000*VALUE(LEFT(E159,LEN(E159)-1)),VALUE(SUBSTITUTE(E159,",",""))))))))),"N/A")</f>
        <v/>
      </c>
      <c r="M159">
        <f>IFERROR(IF(TRIM(F159)="-", "N/A", IF(RIGHT(F159,1)=")",IF(RIGHT(F159,2)="T)",-1000000000000*VALUE(MID(F159,2,LEN(F159)-3)),IF(RIGHT(F159,2)="M)",-1000000*VALUE(MID(F159,2,LEN(F159)-3)),IF(RIGHT(F159,2)="B)",-1000000000*VALUE(MID(F159,2,LEN(F159)-3)),IF(RIGHT(F159,2)="k)",-1000*VALUE(MID(F159,2,LEN(F159)-3)),VALUE(SUBSTITUTE(F159,",","")))))),IF(RIGHT(F159,1)="T",1000000000000*VALUE(LEFT(F159,LEN(F159)-1)),IF(RIGHT(F159,1)="M",1000000*VALUE(LEFT(F159,LEN(F159)-1)),IF(RIGHT(F159,1)="B",1000000000*VALUE(LEFT(F159,LEN(F159)-1)),IF(RIGHT(F159,1)="%",0.01*VALUE(LEFT(F159,LEN(F159)-1)),IF(RIGHT(F159,1)="k",1000*VALUE(LEFT(F159,LEN(F159)-1)),VALUE(SUBSTITUTE(F159,",",""))))))))),"N/A")</f>
        <v/>
      </c>
      <c r="N159">
        <f>IFERROR(IF(TRIM(G159)="-", "N/A", IF(RIGHT(G159,1)=")",IF(RIGHT(G159,2)="T)",-1000000000000*VALUE(MID(G159,2,LEN(G159)-3)),IF(RIGHT(G159,2)="M)",-1000000*VALUE(MID(G159,2,LEN(G159)-3)),IF(RIGHT(G159,2)="B)",-1000000000*VALUE(MID(G159,2,LEN(G159)-3)),IF(RIGHT(G159,2)="k)",-1000*VALUE(MID(G159,2,LEN(G159)-3)),VALUE(SUBSTITUTE(G159,",","")))))),IF(RIGHT(G159,1)="T",1000000000000*VALUE(LEFT(G159,LEN(G159)-1)),IF(RIGHT(G159,1)="M",1000000*VALUE(LEFT(G159,LEN(G159)-1)),IF(RIGHT(G159,1)="B",1000000000*VALUE(LEFT(G159,LEN(G159)-1)),IF(RIGHT(G159,1)="%",0.01*VALUE(LEFT(G159,LEN(G159)-1)),IF(RIGHT(G159,1)="k",1000*VALUE(LEFT(G159,LEN(G159)-1)),VALUE(SUBSTITUTE(G159,",",""))))))))),"N/A")</f>
        <v/>
      </c>
      <c r="P159">
        <f>MAX(J159:N159)</f>
        <v/>
      </c>
      <c r="Q159">
        <f>IFERROR(J144+MATCH(P159,J159:N159,0)-1,"")</f>
        <v/>
      </c>
      <c r="R159">
        <f>IF(Q159="","",MIN(J159:N159))</f>
        <v/>
      </c>
      <c r="S159">
        <f>IFERROR(J144+MATCH(R159,J159:N159,0)-1,"")</f>
        <v/>
      </c>
      <c r="T159">
        <f>IFERROR(AVERAGE(J159:N159),"")</f>
        <v/>
      </c>
      <c r="U159">
        <f>IFERROR(STDEV(J159:N159),"")</f>
        <v/>
      </c>
      <c r="V159">
        <f>IFERROR(IF(C159="-","",IF(ISBLANK(B159),"",IF(OR(ISNUMBER(FIND("Growth",B159)),ISNUMBER(FIND("Margin",B159))),"",(J159-T159)/U159))),"")</f>
        <v/>
      </c>
      <c r="W159">
        <f>IFERROR(IF(OR(D159="-",ISBLANK(D159)),"",(K159-T159)/U159),"")</f>
        <v/>
      </c>
      <c r="X159">
        <f>IFERROR(IF(OR(E159="-",ISBLANK(E159)),"",(L159-T159)/U159),"")</f>
        <v/>
      </c>
      <c r="Y159">
        <f>IFERROR(IF(OR(F159="-",ISBLANK(F159)),"",(M159-T159)/U159),"")</f>
        <v/>
      </c>
      <c r="Z159">
        <f>IFERROR(IF(OR(G159="-",ISBLANK(G159)),"",(N159-T159)/U159),"")</f>
        <v/>
      </c>
      <c r="AA159">
        <f>IF(MAX(MAX(V159:Z159),ABS(MIN(V159:Z159)))=ABS(MIN(V159:Z159)),MIN(V159:Z159),MAX(V159:Z159))</f>
        <v/>
      </c>
      <c r="AB159">
        <f>IFERROR(V144+MATCH(AA159,V159:Z159,0)-1,"")</f>
        <v/>
      </c>
      <c r="AC159">
        <f>IF(AB159&lt;&gt;"",IF(S159=AB159,"Low",IF(AB159=Q159,"High","")),"")</f>
        <v/>
      </c>
      <c r="AE159">
        <f>IF(ISNUMBER(MATCH("N/A",J159:N159,0)),"",IFERROR((5 * SUMPRODUCT(J144:N144,J159:N159) - PRODUCT(SUM(J144:N144),SUM(J159:N159))) / ((5 * SUM((J144^2)+(K144^2)+(L144^2)+(M144^2)+(N144^2))) - SUM(J144:N144)^2),""))</f>
        <v/>
      </c>
      <c r="AF159">
        <f>IFERROR(CORREL(J144:N144,J159:N159),"")</f>
        <v/>
      </c>
      <c r="AZ159">
        <f>IF(Q159=S159,0,1)</f>
        <v/>
      </c>
      <c r="BA159">
        <f>IF(AZ159=1,IF(Q159="","",IF(Q159=N144,"Yes","No")),"")</f>
        <v/>
      </c>
      <c r="BB159">
        <f>IF(BA159="Yes",P159,"")</f>
        <v/>
      </c>
      <c r="BC159">
        <f>IF(AZ159=1,IF(S159="","",IF(S159=N144,"Yes","No")),"")</f>
        <v/>
      </c>
      <c r="BD159">
        <f>IF(BC159="Yes",R159,"")</f>
        <v/>
      </c>
      <c r="BE159">
        <f>IFERROR(IF(SIGN(AE159)=1,"Increasing",IF(SIGN(AE159)=-1,"Decreasing","")),"")</f>
        <v/>
      </c>
      <c r="BF159">
        <f>IF(OR(AND(BE159="Increasing",BA159="Yes"),AND(BE159="Decreasing",BC159="Yes")),"Yes","No")</f>
        <v/>
      </c>
      <c r="BG159">
        <f>IF(I159="pos_trend","Yes","No")</f>
        <v/>
      </c>
      <c r="BH159">
        <f>IF(AF159&lt;&gt;"",IF(ABS(AF159)&gt;0.8,"Yes","No"),"")</f>
        <v/>
      </c>
    </row>
    <row r="160" spans="1:60">
      <c r="I160">
        <f>IF(AND(K160&gt; J160, L160&gt; K160, M160&gt; L160, N160&gt; M160), "pos_trend", IF(AND(K160&lt; J160, L160&lt; K160, M160&lt; L160, N160&lt; M160), "neg_trend", "N/A"))</f>
        <v/>
      </c>
      <c r="J160">
        <f>IFERROR(IF(TRIM(C160)="-", "N/A", IF(RIGHT(C160,1)=")",IF(RIGHT(C160,2)="T)",-1000000000000*VALUE(MID(C160,2,LEN(C160)-3)),IF(RIGHT(C160,2)="M)",-1000000*VALUE(MID(C160,2,LEN(C160)-3)),IF(RIGHT(C160,2)="B)",-1000000000*VALUE(MID(C160,2,LEN(C160)-3)),IF(RIGHT(C160,2)="k)",-1000*VALUE(MID(C160,2,LEN(C160)-3)),VALUE(SUBSTITUTE(C160,",","")))))),IF(RIGHT(C160,1)="T",1000000000000*VALUE(LEFT(C160,LEN(C160)-1)),IF(RIGHT(C160,1)="M",1000000*VALUE(LEFT(C160,LEN(C160)-1)),IF(RIGHT(C160,1)="B",1000000000*VALUE(LEFT(C160,LEN(C160)-1)),IF(RIGHT(C160,1)="%",0.01*VALUE(LEFT(C160,LEN(C160)-1)),IF(RIGHT(C160,1)="k",1000*VALUE(LEFT(C160,LEN(C160)-1)),VALUE(SUBSTITUTE(C160,",",""))))))))),"N/A")</f>
        <v/>
      </c>
      <c r="K160">
        <f>IFERROR(IF(TRIM(D160)="-", "N/A", IF(RIGHT(D160,1)=")",IF(RIGHT(D160,2)="T)",-1000000000000*VALUE(MID(D160,2,LEN(D160)-3)),IF(RIGHT(D160,2)="M)",-1000000*VALUE(MID(D160,2,LEN(D160)-3)),IF(RIGHT(D160,2)="B)",-1000000000*VALUE(MID(D160,2,LEN(D160)-3)),IF(RIGHT(D160,2)="k)",-1000*VALUE(MID(D160,2,LEN(D160)-3)),VALUE(SUBSTITUTE(D160,",","")))))),IF(RIGHT(D160,1)="T",1000000000000*VALUE(LEFT(D160,LEN(D160)-1)),IF(RIGHT(D160,1)="M",1000000*VALUE(LEFT(D160,LEN(D160)-1)),IF(RIGHT(D160,1)="B",1000000000*VALUE(LEFT(D160,LEN(D160)-1)),IF(RIGHT(D160,1)="%",0.01*VALUE(LEFT(D160,LEN(D160)-1)),IF(RIGHT(D160,1)="k",1000*VALUE(LEFT(D160,LEN(D160)-1)),VALUE(SUBSTITUTE(D160,",",""))))))))),"N/A")</f>
        <v/>
      </c>
      <c r="L160">
        <f>IFERROR(IF(TRIM(E160)="-", "N/A", IF(RIGHT(E160,1)=")",IF(RIGHT(E160,2)="T)",-1000000000000*VALUE(MID(E160,2,LEN(E160)-3)),IF(RIGHT(E160,2)="M)",-1000000*VALUE(MID(E160,2,LEN(E160)-3)),IF(RIGHT(E160,2)="B)",-1000000000*VALUE(MID(E160,2,LEN(E160)-3)),IF(RIGHT(E160,2)="k)",-1000*VALUE(MID(E160,2,LEN(E160)-3)),VALUE(SUBSTITUTE(E160,",","")))))),IF(RIGHT(E160,1)="T",1000000000000*VALUE(LEFT(E160,LEN(E160)-1)),IF(RIGHT(E160,1)="M",1000000*VALUE(LEFT(E160,LEN(E160)-1)),IF(RIGHT(E160,1)="B",1000000000*VALUE(LEFT(E160,LEN(E160)-1)),IF(RIGHT(E160,1)="%",0.01*VALUE(LEFT(E160,LEN(E160)-1)),IF(RIGHT(E160,1)="k",1000*VALUE(LEFT(E160,LEN(E160)-1)),VALUE(SUBSTITUTE(E160,",",""))))))))),"N/A")</f>
        <v/>
      </c>
      <c r="M160">
        <f>IFERROR(IF(TRIM(F160)="-", "N/A", IF(RIGHT(F160,1)=")",IF(RIGHT(F160,2)="T)",-1000000000000*VALUE(MID(F160,2,LEN(F160)-3)),IF(RIGHT(F160,2)="M)",-1000000*VALUE(MID(F160,2,LEN(F160)-3)),IF(RIGHT(F160,2)="B)",-1000000000*VALUE(MID(F160,2,LEN(F160)-3)),IF(RIGHT(F160,2)="k)",-1000*VALUE(MID(F160,2,LEN(F160)-3)),VALUE(SUBSTITUTE(F160,",","")))))),IF(RIGHT(F160,1)="T",1000000000000*VALUE(LEFT(F160,LEN(F160)-1)),IF(RIGHT(F160,1)="M",1000000*VALUE(LEFT(F160,LEN(F160)-1)),IF(RIGHT(F160,1)="B",1000000000*VALUE(LEFT(F160,LEN(F160)-1)),IF(RIGHT(F160,1)="%",0.01*VALUE(LEFT(F160,LEN(F160)-1)),IF(RIGHT(F160,1)="k",1000*VALUE(LEFT(F160,LEN(F160)-1)),VALUE(SUBSTITUTE(F160,",",""))))))))),"N/A")</f>
        <v/>
      </c>
      <c r="N160">
        <f>IFERROR(IF(TRIM(G160)="-", "N/A", IF(RIGHT(G160,1)=")",IF(RIGHT(G160,2)="T)",-1000000000000*VALUE(MID(G160,2,LEN(G160)-3)),IF(RIGHT(G160,2)="M)",-1000000*VALUE(MID(G160,2,LEN(G160)-3)),IF(RIGHT(G160,2)="B)",-1000000000*VALUE(MID(G160,2,LEN(G160)-3)),IF(RIGHT(G160,2)="k)",-1000*VALUE(MID(G160,2,LEN(G160)-3)),VALUE(SUBSTITUTE(G160,",","")))))),IF(RIGHT(G160,1)="T",1000000000000*VALUE(LEFT(G160,LEN(G160)-1)),IF(RIGHT(G160,1)="M",1000000*VALUE(LEFT(G160,LEN(G160)-1)),IF(RIGHT(G160,1)="B",1000000000*VALUE(LEFT(G160,LEN(G160)-1)),IF(RIGHT(G160,1)="%",0.01*VALUE(LEFT(G160,LEN(G160)-1)),IF(RIGHT(G160,1)="k",1000*VALUE(LEFT(G160,LEN(G160)-1)),VALUE(SUBSTITUTE(G160,",",""))))))))),"N/A")</f>
        <v/>
      </c>
      <c r="P160">
        <f>MAX(J160:N160)</f>
        <v/>
      </c>
      <c r="Q160">
        <f>IFERROR(J144+MATCH(P160,J160:N160,0)-1,"")</f>
        <v/>
      </c>
      <c r="R160">
        <f>IF(Q160="","",MIN(J160:N160))</f>
        <v/>
      </c>
      <c r="S160">
        <f>IFERROR(J144+MATCH(R160,J160:N160,0)-1,"")</f>
        <v/>
      </c>
      <c r="T160">
        <f>IFERROR(AVERAGE(J160:N160),"")</f>
        <v/>
      </c>
      <c r="U160">
        <f>IFERROR(STDEV(J160:N160),"")</f>
        <v/>
      </c>
      <c r="V160">
        <f>IFERROR(IF(C160="-","",IF(ISBLANK(B160),"",IF(OR(ISNUMBER(FIND("Growth",B160)),ISNUMBER(FIND("Margin",B160))),"",(J160-T160)/U160))),"")</f>
        <v/>
      </c>
      <c r="W160">
        <f>IFERROR(IF(OR(D160="-",ISBLANK(D160)),"",(K160-T160)/U160),"")</f>
        <v/>
      </c>
      <c r="X160">
        <f>IFERROR(IF(OR(E160="-",ISBLANK(E160)),"",(L160-T160)/U160),"")</f>
        <v/>
      </c>
      <c r="Y160">
        <f>IFERROR(IF(OR(F160="-",ISBLANK(F160)),"",(M160-T160)/U160),"")</f>
        <v/>
      </c>
      <c r="Z160">
        <f>IFERROR(IF(OR(G160="-",ISBLANK(G160)),"",(N160-T160)/U160),"")</f>
        <v/>
      </c>
      <c r="AA160">
        <f>IF(MAX(MAX(V160:Z160),ABS(MIN(V160:Z160)))=ABS(MIN(V160:Z160)),MIN(V160:Z160),MAX(V160:Z160))</f>
        <v/>
      </c>
      <c r="AB160">
        <f>IFERROR(V144+MATCH(AA160,V160:Z160,0)-1,"")</f>
        <v/>
      </c>
      <c r="AC160">
        <f>IF(AB160&lt;&gt;"",IF(S160=AB160,"Low",IF(AB160=Q160,"High","")),"")</f>
        <v/>
      </c>
      <c r="AE160">
        <f>IF(ISNUMBER(MATCH("N/A",J160:N160,0)),"",IFERROR((5 * SUMPRODUCT(J144:N144,J160:N160) - PRODUCT(SUM(J144:N144),SUM(J160:N160))) / ((5 * SUM((J144^2)+(K144^2)+(L144^2)+(M144^2)+(N144^2))) - SUM(J144:N144)^2),""))</f>
        <v/>
      </c>
      <c r="AF160">
        <f>IFERROR(CORREL(J144:N144,J160:N160),"")</f>
        <v/>
      </c>
      <c r="AZ160">
        <f>IF(Q160=S160,0,1)</f>
        <v/>
      </c>
      <c r="BA160">
        <f>IF(AZ160=1,IF(Q160="","",IF(Q160=N144,"Yes","No")),"")</f>
        <v/>
      </c>
      <c r="BB160">
        <f>IF(BA160="Yes",P160,"")</f>
        <v/>
      </c>
      <c r="BC160">
        <f>IF(AZ160=1,IF(S160="","",IF(S160=N144,"Yes","No")),"")</f>
        <v/>
      </c>
      <c r="BD160">
        <f>IF(BC160="Yes",R160,"")</f>
        <v/>
      </c>
      <c r="BE160">
        <f>IFERROR(IF(SIGN(AE160)=1,"Increasing",IF(SIGN(AE160)=-1,"Decreasing","")),"")</f>
        <v/>
      </c>
      <c r="BF160">
        <f>IF(OR(AND(BE160="Increasing",BA160="Yes"),AND(BE160="Decreasing",BC160="Yes")),"Yes","No")</f>
        <v/>
      </c>
      <c r="BG160">
        <f>IF(I160="pos_trend","Yes","No")</f>
        <v/>
      </c>
      <c r="BH160">
        <f>IF(AF160&lt;&gt;"",IF(ABS(AF160)&gt;0.8,"Yes","No"),"")</f>
        <v/>
      </c>
    </row>
    <row r="161" spans="1:60">
      <c r="I161">
        <f>IF(AND(K161&gt; J161, L161&gt; K161, M161&gt; L161, N161&gt; M161), "pos_trend", IF(AND(K161&lt; J161, L161&lt; K161, M161&lt; L161, N161&lt; M161), "neg_trend", "N/A"))</f>
        <v/>
      </c>
      <c r="J161">
        <f>IFERROR(IF(TRIM(C161)="-", "N/A", IF(RIGHT(C161,1)=")",IF(RIGHT(C161,2)="T)",-1000000000000*VALUE(MID(C161,2,LEN(C161)-3)),IF(RIGHT(C161,2)="M)",-1000000*VALUE(MID(C161,2,LEN(C161)-3)),IF(RIGHT(C161,2)="B)",-1000000000*VALUE(MID(C161,2,LEN(C161)-3)),IF(RIGHT(C161,2)="k)",-1000*VALUE(MID(C161,2,LEN(C161)-3)),VALUE(SUBSTITUTE(C161,",","")))))),IF(RIGHT(C161,1)="T",1000000000000*VALUE(LEFT(C161,LEN(C161)-1)),IF(RIGHT(C161,1)="M",1000000*VALUE(LEFT(C161,LEN(C161)-1)),IF(RIGHT(C161,1)="B",1000000000*VALUE(LEFT(C161,LEN(C161)-1)),IF(RIGHT(C161,1)="%",0.01*VALUE(LEFT(C161,LEN(C161)-1)),IF(RIGHT(C161,1)="k",1000*VALUE(LEFT(C161,LEN(C161)-1)),VALUE(SUBSTITUTE(C161,",",""))))))))),"N/A")</f>
        <v/>
      </c>
      <c r="K161">
        <f>IFERROR(IF(TRIM(D161)="-", "N/A", IF(RIGHT(D161,1)=")",IF(RIGHT(D161,2)="T)",-1000000000000*VALUE(MID(D161,2,LEN(D161)-3)),IF(RIGHT(D161,2)="M)",-1000000*VALUE(MID(D161,2,LEN(D161)-3)),IF(RIGHT(D161,2)="B)",-1000000000*VALUE(MID(D161,2,LEN(D161)-3)),IF(RIGHT(D161,2)="k)",-1000*VALUE(MID(D161,2,LEN(D161)-3)),VALUE(SUBSTITUTE(D161,",","")))))),IF(RIGHT(D161,1)="T",1000000000000*VALUE(LEFT(D161,LEN(D161)-1)),IF(RIGHT(D161,1)="M",1000000*VALUE(LEFT(D161,LEN(D161)-1)),IF(RIGHT(D161,1)="B",1000000000*VALUE(LEFT(D161,LEN(D161)-1)),IF(RIGHT(D161,1)="%",0.01*VALUE(LEFT(D161,LEN(D161)-1)),IF(RIGHT(D161,1)="k",1000*VALUE(LEFT(D161,LEN(D161)-1)),VALUE(SUBSTITUTE(D161,",",""))))))))),"N/A")</f>
        <v/>
      </c>
      <c r="L161">
        <f>IFERROR(IF(TRIM(E161)="-", "N/A", IF(RIGHT(E161,1)=")",IF(RIGHT(E161,2)="T)",-1000000000000*VALUE(MID(E161,2,LEN(E161)-3)),IF(RIGHT(E161,2)="M)",-1000000*VALUE(MID(E161,2,LEN(E161)-3)),IF(RIGHT(E161,2)="B)",-1000000000*VALUE(MID(E161,2,LEN(E161)-3)),IF(RIGHT(E161,2)="k)",-1000*VALUE(MID(E161,2,LEN(E161)-3)),VALUE(SUBSTITUTE(E161,",","")))))),IF(RIGHT(E161,1)="T",1000000000000*VALUE(LEFT(E161,LEN(E161)-1)),IF(RIGHT(E161,1)="M",1000000*VALUE(LEFT(E161,LEN(E161)-1)),IF(RIGHT(E161,1)="B",1000000000*VALUE(LEFT(E161,LEN(E161)-1)),IF(RIGHT(E161,1)="%",0.01*VALUE(LEFT(E161,LEN(E161)-1)),IF(RIGHT(E161,1)="k",1000*VALUE(LEFT(E161,LEN(E161)-1)),VALUE(SUBSTITUTE(E161,",",""))))))))),"N/A")</f>
        <v/>
      </c>
      <c r="M161">
        <f>IFERROR(IF(TRIM(F161)="-", "N/A", IF(RIGHT(F161,1)=")",IF(RIGHT(F161,2)="T)",-1000000000000*VALUE(MID(F161,2,LEN(F161)-3)),IF(RIGHT(F161,2)="M)",-1000000*VALUE(MID(F161,2,LEN(F161)-3)),IF(RIGHT(F161,2)="B)",-1000000000*VALUE(MID(F161,2,LEN(F161)-3)),IF(RIGHT(F161,2)="k)",-1000*VALUE(MID(F161,2,LEN(F161)-3)),VALUE(SUBSTITUTE(F161,",","")))))),IF(RIGHT(F161,1)="T",1000000000000*VALUE(LEFT(F161,LEN(F161)-1)),IF(RIGHT(F161,1)="M",1000000*VALUE(LEFT(F161,LEN(F161)-1)),IF(RIGHT(F161,1)="B",1000000000*VALUE(LEFT(F161,LEN(F161)-1)),IF(RIGHT(F161,1)="%",0.01*VALUE(LEFT(F161,LEN(F161)-1)),IF(RIGHT(F161,1)="k",1000*VALUE(LEFT(F161,LEN(F161)-1)),VALUE(SUBSTITUTE(F161,",",""))))))))),"N/A")</f>
        <v/>
      </c>
      <c r="N161">
        <f>IFERROR(IF(TRIM(G161)="-", "N/A", IF(RIGHT(G161,1)=")",IF(RIGHT(G161,2)="T)",-1000000000000*VALUE(MID(G161,2,LEN(G161)-3)),IF(RIGHT(G161,2)="M)",-1000000*VALUE(MID(G161,2,LEN(G161)-3)),IF(RIGHT(G161,2)="B)",-1000000000*VALUE(MID(G161,2,LEN(G161)-3)),IF(RIGHT(G161,2)="k)",-1000*VALUE(MID(G161,2,LEN(G161)-3)),VALUE(SUBSTITUTE(G161,",","")))))),IF(RIGHT(G161,1)="T",1000000000000*VALUE(LEFT(G161,LEN(G161)-1)),IF(RIGHT(G161,1)="M",1000000*VALUE(LEFT(G161,LEN(G161)-1)),IF(RIGHT(G161,1)="B",1000000000*VALUE(LEFT(G161,LEN(G161)-1)),IF(RIGHT(G161,1)="%",0.01*VALUE(LEFT(G161,LEN(G161)-1)),IF(RIGHT(G161,1)="k",1000*VALUE(LEFT(G161,LEN(G161)-1)),VALUE(SUBSTITUTE(G161,",",""))))))))),"N/A")</f>
        <v/>
      </c>
      <c r="P161">
        <f>MAX(J161:N161)</f>
        <v/>
      </c>
      <c r="Q161">
        <f>IFERROR(J144+MATCH(P161,J161:N161,0)-1,"")</f>
        <v/>
      </c>
      <c r="R161">
        <f>IF(Q161="","",MIN(J161:N161))</f>
        <v/>
      </c>
      <c r="S161">
        <f>IFERROR(J144+MATCH(R161,J161:N161,0)-1,"")</f>
        <v/>
      </c>
      <c r="T161">
        <f>IFERROR(AVERAGE(J161:N161),"")</f>
        <v/>
      </c>
      <c r="U161">
        <f>IFERROR(STDEV(J161:N161),"")</f>
        <v/>
      </c>
      <c r="V161">
        <f>IFERROR(IF(C161="-","",IF(ISBLANK(B161),"",IF(OR(ISNUMBER(FIND("Growth",B161)),ISNUMBER(FIND("Margin",B161))),"",(J161-T161)/U161))),"")</f>
        <v/>
      </c>
      <c r="W161">
        <f>IFERROR(IF(OR(D161="-",ISBLANK(D161)),"",(K161-T161)/U161),"")</f>
        <v/>
      </c>
      <c r="X161">
        <f>IFERROR(IF(OR(E161="-",ISBLANK(E161)),"",(L161-T161)/U161),"")</f>
        <v/>
      </c>
      <c r="Y161">
        <f>IFERROR(IF(OR(F161="-",ISBLANK(F161)),"",(M161-T161)/U161),"")</f>
        <v/>
      </c>
      <c r="Z161">
        <f>IFERROR(IF(OR(G161="-",ISBLANK(G161)),"",(N161-T161)/U161),"")</f>
        <v/>
      </c>
      <c r="AA161">
        <f>IF(MAX(MAX(V161:Z161),ABS(MIN(V161:Z161)))=ABS(MIN(V161:Z161)),MIN(V161:Z161),MAX(V161:Z161))</f>
        <v/>
      </c>
      <c r="AB161">
        <f>IFERROR(V144+MATCH(AA161,V161:Z161,0)-1,"")</f>
        <v/>
      </c>
      <c r="AC161">
        <f>IF(AB161&lt;&gt;"",IF(S161=AB161,"Low",IF(AB161=Q161,"High","")),"")</f>
        <v/>
      </c>
      <c r="AE161">
        <f>IF(ISNUMBER(MATCH("N/A",J161:N161,0)),"",IFERROR((5 * SUMPRODUCT(J144:N144,J161:N161) - PRODUCT(SUM(J144:N144),SUM(J161:N161))) / ((5 * SUM((J144^2)+(K144^2)+(L144^2)+(M144^2)+(N144^2))) - SUM(J144:N144)^2),""))</f>
        <v/>
      </c>
      <c r="AF161">
        <f>IFERROR(CORREL(J144:N144,J161:N161),"")</f>
        <v/>
      </c>
      <c r="AZ161">
        <f>IF(Q161=S161,0,1)</f>
        <v/>
      </c>
      <c r="BA161">
        <f>IF(AZ161=1,IF(Q161="","",IF(Q161=N144,"Yes","No")),"")</f>
        <v/>
      </c>
      <c r="BB161">
        <f>IF(BA161="Yes",P161,"")</f>
        <v/>
      </c>
      <c r="BC161">
        <f>IF(AZ161=1,IF(S161="","",IF(S161=N144,"Yes","No")),"")</f>
        <v/>
      </c>
      <c r="BD161">
        <f>IF(BC161="Yes",R161,"")</f>
        <v/>
      </c>
      <c r="BE161">
        <f>IFERROR(IF(SIGN(AE161)=1,"Increasing",IF(SIGN(AE161)=-1,"Decreasing","")),"")</f>
        <v/>
      </c>
      <c r="BF161">
        <f>IF(OR(AND(BE161="Increasing",BA161="Yes"),AND(BE161="Decreasing",BC161="Yes")),"Yes","No")</f>
        <v/>
      </c>
      <c r="BG161">
        <f>IF(I161="pos_trend","Yes","No")</f>
        <v/>
      </c>
      <c r="BH161">
        <f>IF(AF161&lt;&gt;"",IF(ABS(AF161)&gt;0.8,"Yes","No"),"")</f>
        <v/>
      </c>
    </row>
    <row r="162" spans="1:60">
      <c r="I162">
        <f>IF(AND(K162&gt; J162, L162&gt; K162, M162&gt; L162, N162&gt; M162), "pos_trend", IF(AND(K162&lt; J162, L162&lt; K162, M162&lt; L162, N162&lt; M162), "neg_trend", "N/A"))</f>
        <v/>
      </c>
      <c r="J162">
        <f>IFERROR(IF(TRIM(C162)="-", "N/A", IF(RIGHT(C162,1)=")",IF(RIGHT(C162,2)="T)",-1000000000000*VALUE(MID(C162,2,LEN(C162)-3)),IF(RIGHT(C162,2)="M)",-1000000*VALUE(MID(C162,2,LEN(C162)-3)),IF(RIGHT(C162,2)="B)",-1000000000*VALUE(MID(C162,2,LEN(C162)-3)),IF(RIGHT(C162,2)="k)",-1000*VALUE(MID(C162,2,LEN(C162)-3)),VALUE(SUBSTITUTE(C162,",","")))))),IF(RIGHT(C162,1)="T",1000000000000*VALUE(LEFT(C162,LEN(C162)-1)),IF(RIGHT(C162,1)="M",1000000*VALUE(LEFT(C162,LEN(C162)-1)),IF(RIGHT(C162,1)="B",1000000000*VALUE(LEFT(C162,LEN(C162)-1)),IF(RIGHT(C162,1)="%",0.01*VALUE(LEFT(C162,LEN(C162)-1)),IF(RIGHT(C162,1)="k",1000*VALUE(LEFT(C162,LEN(C162)-1)),VALUE(SUBSTITUTE(C162,",",""))))))))),"N/A")</f>
        <v/>
      </c>
      <c r="K162">
        <f>IFERROR(IF(TRIM(D162)="-", "N/A", IF(RIGHT(D162,1)=")",IF(RIGHT(D162,2)="T)",-1000000000000*VALUE(MID(D162,2,LEN(D162)-3)),IF(RIGHT(D162,2)="M)",-1000000*VALUE(MID(D162,2,LEN(D162)-3)),IF(RIGHT(D162,2)="B)",-1000000000*VALUE(MID(D162,2,LEN(D162)-3)),IF(RIGHT(D162,2)="k)",-1000*VALUE(MID(D162,2,LEN(D162)-3)),VALUE(SUBSTITUTE(D162,",","")))))),IF(RIGHT(D162,1)="T",1000000000000*VALUE(LEFT(D162,LEN(D162)-1)),IF(RIGHT(D162,1)="M",1000000*VALUE(LEFT(D162,LEN(D162)-1)),IF(RIGHT(D162,1)="B",1000000000*VALUE(LEFT(D162,LEN(D162)-1)),IF(RIGHT(D162,1)="%",0.01*VALUE(LEFT(D162,LEN(D162)-1)),IF(RIGHT(D162,1)="k",1000*VALUE(LEFT(D162,LEN(D162)-1)),VALUE(SUBSTITUTE(D162,",",""))))))))),"N/A")</f>
        <v/>
      </c>
      <c r="L162">
        <f>IFERROR(IF(TRIM(E162)="-", "N/A", IF(RIGHT(E162,1)=")",IF(RIGHT(E162,2)="T)",-1000000000000*VALUE(MID(E162,2,LEN(E162)-3)),IF(RIGHT(E162,2)="M)",-1000000*VALUE(MID(E162,2,LEN(E162)-3)),IF(RIGHT(E162,2)="B)",-1000000000*VALUE(MID(E162,2,LEN(E162)-3)),IF(RIGHT(E162,2)="k)",-1000*VALUE(MID(E162,2,LEN(E162)-3)),VALUE(SUBSTITUTE(E162,",","")))))),IF(RIGHT(E162,1)="T",1000000000000*VALUE(LEFT(E162,LEN(E162)-1)),IF(RIGHT(E162,1)="M",1000000*VALUE(LEFT(E162,LEN(E162)-1)),IF(RIGHT(E162,1)="B",1000000000*VALUE(LEFT(E162,LEN(E162)-1)),IF(RIGHT(E162,1)="%",0.01*VALUE(LEFT(E162,LEN(E162)-1)),IF(RIGHT(E162,1)="k",1000*VALUE(LEFT(E162,LEN(E162)-1)),VALUE(SUBSTITUTE(E162,",",""))))))))),"N/A")</f>
        <v/>
      </c>
      <c r="M162">
        <f>IFERROR(IF(TRIM(F162)="-", "N/A", IF(RIGHT(F162,1)=")",IF(RIGHT(F162,2)="T)",-1000000000000*VALUE(MID(F162,2,LEN(F162)-3)),IF(RIGHT(F162,2)="M)",-1000000*VALUE(MID(F162,2,LEN(F162)-3)),IF(RIGHT(F162,2)="B)",-1000000000*VALUE(MID(F162,2,LEN(F162)-3)),IF(RIGHT(F162,2)="k)",-1000*VALUE(MID(F162,2,LEN(F162)-3)),VALUE(SUBSTITUTE(F162,",","")))))),IF(RIGHT(F162,1)="T",1000000000000*VALUE(LEFT(F162,LEN(F162)-1)),IF(RIGHT(F162,1)="M",1000000*VALUE(LEFT(F162,LEN(F162)-1)),IF(RIGHT(F162,1)="B",1000000000*VALUE(LEFT(F162,LEN(F162)-1)),IF(RIGHT(F162,1)="%",0.01*VALUE(LEFT(F162,LEN(F162)-1)),IF(RIGHT(F162,1)="k",1000*VALUE(LEFT(F162,LEN(F162)-1)),VALUE(SUBSTITUTE(F162,",",""))))))))),"N/A")</f>
        <v/>
      </c>
      <c r="N162">
        <f>IFERROR(IF(TRIM(G162)="-", "N/A", IF(RIGHT(G162,1)=")",IF(RIGHT(G162,2)="T)",-1000000000000*VALUE(MID(G162,2,LEN(G162)-3)),IF(RIGHT(G162,2)="M)",-1000000*VALUE(MID(G162,2,LEN(G162)-3)),IF(RIGHT(G162,2)="B)",-1000000000*VALUE(MID(G162,2,LEN(G162)-3)),IF(RIGHT(G162,2)="k)",-1000*VALUE(MID(G162,2,LEN(G162)-3)),VALUE(SUBSTITUTE(G162,",","")))))),IF(RIGHT(G162,1)="T",1000000000000*VALUE(LEFT(G162,LEN(G162)-1)),IF(RIGHT(G162,1)="M",1000000*VALUE(LEFT(G162,LEN(G162)-1)),IF(RIGHT(G162,1)="B",1000000000*VALUE(LEFT(G162,LEN(G162)-1)),IF(RIGHT(G162,1)="%",0.01*VALUE(LEFT(G162,LEN(G162)-1)),IF(RIGHT(G162,1)="k",1000*VALUE(LEFT(G162,LEN(G162)-1)),VALUE(SUBSTITUTE(G162,",",""))))))))),"N/A")</f>
        <v/>
      </c>
      <c r="P162">
        <f>MAX(J162:N162)</f>
        <v/>
      </c>
      <c r="Q162">
        <f>IFERROR(J144+MATCH(P162,J162:N162,0)-1,"")</f>
        <v/>
      </c>
      <c r="R162">
        <f>IF(Q162="","",MIN(J162:N162))</f>
        <v/>
      </c>
      <c r="S162">
        <f>IFERROR(J144+MATCH(R162,J162:N162,0)-1,"")</f>
        <v/>
      </c>
      <c r="T162">
        <f>IFERROR(AVERAGE(J162:N162),"")</f>
        <v/>
      </c>
      <c r="U162">
        <f>IFERROR(STDEV(J162:N162),"")</f>
        <v/>
      </c>
      <c r="V162">
        <f>IFERROR(IF(C162="-","",IF(ISBLANK(B162),"",IF(OR(ISNUMBER(FIND("Growth",B162)),ISNUMBER(FIND("Margin",B162))),"",(J162-T162)/U162))),"")</f>
        <v/>
      </c>
      <c r="W162">
        <f>IFERROR(IF(OR(D162="-",ISBLANK(D162)),"",(K162-T162)/U162),"")</f>
        <v/>
      </c>
      <c r="X162">
        <f>IFERROR(IF(OR(E162="-",ISBLANK(E162)),"",(L162-T162)/U162),"")</f>
        <v/>
      </c>
      <c r="Y162">
        <f>IFERROR(IF(OR(F162="-",ISBLANK(F162)),"",(M162-T162)/U162),"")</f>
        <v/>
      </c>
      <c r="Z162">
        <f>IFERROR(IF(OR(G162="-",ISBLANK(G162)),"",(N162-T162)/U162),"")</f>
        <v/>
      </c>
      <c r="AA162">
        <f>IF(MAX(MAX(V162:Z162),ABS(MIN(V162:Z162)))=ABS(MIN(V162:Z162)),MIN(V162:Z162),MAX(V162:Z162))</f>
        <v/>
      </c>
      <c r="AB162">
        <f>IFERROR(V144+MATCH(AA162,V162:Z162,0)-1,"")</f>
        <v/>
      </c>
      <c r="AC162">
        <f>IF(AB162&lt;&gt;"",IF(S162=AB162,"Low",IF(AB162=Q162,"High","")),"")</f>
        <v/>
      </c>
      <c r="AE162">
        <f>IF(ISNUMBER(MATCH("N/A",J162:N162,0)),"",IFERROR((5 * SUMPRODUCT(J144:N144,J162:N162) - PRODUCT(SUM(J144:N144),SUM(J162:N162))) / ((5 * SUM((J144^2)+(K144^2)+(L144^2)+(M144^2)+(N144^2))) - SUM(J144:N144)^2),""))</f>
        <v/>
      </c>
      <c r="AF162">
        <f>IFERROR(CORREL(J144:N144,J162:N162),"")</f>
        <v/>
      </c>
      <c r="AZ162">
        <f>IF(Q162=S162,0,1)</f>
        <v/>
      </c>
      <c r="BA162">
        <f>IF(AZ162=1,IF(Q162="","",IF(Q162=N144,"Yes","No")),"")</f>
        <v/>
      </c>
      <c r="BB162">
        <f>IF(BA162="Yes",P162,"")</f>
        <v/>
      </c>
      <c r="BC162">
        <f>IF(AZ162=1,IF(S162="","",IF(S162=N144,"Yes","No")),"")</f>
        <v/>
      </c>
      <c r="BD162">
        <f>IF(BC162="Yes",R162,"")</f>
        <v/>
      </c>
      <c r="BE162">
        <f>IFERROR(IF(SIGN(AE162)=1,"Increasing",IF(SIGN(AE162)=-1,"Decreasing","")),"")</f>
        <v/>
      </c>
      <c r="BF162">
        <f>IF(OR(AND(BE162="Increasing",BA162="Yes"),AND(BE162="Decreasing",BC162="Yes")),"Yes","No")</f>
        <v/>
      </c>
      <c r="BG162">
        <f>IF(I162="pos_trend","Yes","No")</f>
        <v/>
      </c>
      <c r="BH162">
        <f>IF(AF162&lt;&gt;"",IF(ABS(AF162)&gt;0.8,"Yes","No"),"")</f>
        <v/>
      </c>
    </row>
    <row r="163" spans="1:60">
      <c r="I163">
        <f>IF(AND(K163&gt; J163, L163&gt; K163, M163&gt; L163, N163&gt; M163), "pos_trend", IF(AND(K163&lt; J163, L163&lt; K163, M163&lt; L163, N163&lt; M163), "neg_trend", "N/A"))</f>
        <v/>
      </c>
      <c r="J163">
        <f>IFERROR(IF(TRIM(C163)="-", "N/A", IF(RIGHT(C163,1)=")",IF(RIGHT(C163,2)="T)",-1000000000000*VALUE(MID(C163,2,LEN(C163)-3)),IF(RIGHT(C163,2)="M)",-1000000*VALUE(MID(C163,2,LEN(C163)-3)),IF(RIGHT(C163,2)="B)",-1000000000*VALUE(MID(C163,2,LEN(C163)-3)),IF(RIGHT(C163,2)="k)",-1000*VALUE(MID(C163,2,LEN(C163)-3)),VALUE(SUBSTITUTE(C163,",","")))))),IF(RIGHT(C163,1)="T",1000000000000*VALUE(LEFT(C163,LEN(C163)-1)),IF(RIGHT(C163,1)="M",1000000*VALUE(LEFT(C163,LEN(C163)-1)),IF(RIGHT(C163,1)="B",1000000000*VALUE(LEFT(C163,LEN(C163)-1)),IF(RIGHT(C163,1)="%",0.01*VALUE(LEFT(C163,LEN(C163)-1)),IF(RIGHT(C163,1)="k",1000*VALUE(LEFT(C163,LEN(C163)-1)),VALUE(SUBSTITUTE(C163,",",""))))))))),"N/A")</f>
        <v/>
      </c>
      <c r="K163">
        <f>IFERROR(IF(TRIM(D163)="-", "N/A", IF(RIGHT(D163,1)=")",IF(RIGHT(D163,2)="T)",-1000000000000*VALUE(MID(D163,2,LEN(D163)-3)),IF(RIGHT(D163,2)="M)",-1000000*VALUE(MID(D163,2,LEN(D163)-3)),IF(RIGHT(D163,2)="B)",-1000000000*VALUE(MID(D163,2,LEN(D163)-3)),IF(RIGHT(D163,2)="k)",-1000*VALUE(MID(D163,2,LEN(D163)-3)),VALUE(SUBSTITUTE(D163,",","")))))),IF(RIGHT(D163,1)="T",1000000000000*VALUE(LEFT(D163,LEN(D163)-1)),IF(RIGHT(D163,1)="M",1000000*VALUE(LEFT(D163,LEN(D163)-1)),IF(RIGHT(D163,1)="B",1000000000*VALUE(LEFT(D163,LEN(D163)-1)),IF(RIGHT(D163,1)="%",0.01*VALUE(LEFT(D163,LEN(D163)-1)),IF(RIGHT(D163,1)="k",1000*VALUE(LEFT(D163,LEN(D163)-1)),VALUE(SUBSTITUTE(D163,",",""))))))))),"N/A")</f>
        <v/>
      </c>
      <c r="L163">
        <f>IFERROR(IF(TRIM(E163)="-", "N/A", IF(RIGHT(E163,1)=")",IF(RIGHT(E163,2)="T)",-1000000000000*VALUE(MID(E163,2,LEN(E163)-3)),IF(RIGHT(E163,2)="M)",-1000000*VALUE(MID(E163,2,LEN(E163)-3)),IF(RIGHT(E163,2)="B)",-1000000000*VALUE(MID(E163,2,LEN(E163)-3)),IF(RIGHT(E163,2)="k)",-1000*VALUE(MID(E163,2,LEN(E163)-3)),VALUE(SUBSTITUTE(E163,",","")))))),IF(RIGHT(E163,1)="T",1000000000000*VALUE(LEFT(E163,LEN(E163)-1)),IF(RIGHT(E163,1)="M",1000000*VALUE(LEFT(E163,LEN(E163)-1)),IF(RIGHT(E163,1)="B",1000000000*VALUE(LEFT(E163,LEN(E163)-1)),IF(RIGHT(E163,1)="%",0.01*VALUE(LEFT(E163,LEN(E163)-1)),IF(RIGHT(E163,1)="k",1000*VALUE(LEFT(E163,LEN(E163)-1)),VALUE(SUBSTITUTE(E163,",",""))))))))),"N/A")</f>
        <v/>
      </c>
      <c r="M163">
        <f>IFERROR(IF(TRIM(F163)="-", "N/A", IF(RIGHT(F163,1)=")",IF(RIGHT(F163,2)="T)",-1000000000000*VALUE(MID(F163,2,LEN(F163)-3)),IF(RIGHT(F163,2)="M)",-1000000*VALUE(MID(F163,2,LEN(F163)-3)),IF(RIGHT(F163,2)="B)",-1000000000*VALUE(MID(F163,2,LEN(F163)-3)),IF(RIGHT(F163,2)="k)",-1000*VALUE(MID(F163,2,LEN(F163)-3)),VALUE(SUBSTITUTE(F163,",","")))))),IF(RIGHT(F163,1)="T",1000000000000*VALUE(LEFT(F163,LEN(F163)-1)),IF(RIGHT(F163,1)="M",1000000*VALUE(LEFT(F163,LEN(F163)-1)),IF(RIGHT(F163,1)="B",1000000000*VALUE(LEFT(F163,LEN(F163)-1)),IF(RIGHT(F163,1)="%",0.01*VALUE(LEFT(F163,LEN(F163)-1)),IF(RIGHT(F163,1)="k",1000*VALUE(LEFT(F163,LEN(F163)-1)),VALUE(SUBSTITUTE(F163,",",""))))))))),"N/A")</f>
        <v/>
      </c>
      <c r="N163">
        <f>IFERROR(IF(TRIM(G163)="-", "N/A", IF(RIGHT(G163,1)=")",IF(RIGHT(G163,2)="T)",-1000000000000*VALUE(MID(G163,2,LEN(G163)-3)),IF(RIGHT(G163,2)="M)",-1000000*VALUE(MID(G163,2,LEN(G163)-3)),IF(RIGHT(G163,2)="B)",-1000000000*VALUE(MID(G163,2,LEN(G163)-3)),IF(RIGHT(G163,2)="k)",-1000*VALUE(MID(G163,2,LEN(G163)-3)),VALUE(SUBSTITUTE(G163,",","")))))),IF(RIGHT(G163,1)="T",1000000000000*VALUE(LEFT(G163,LEN(G163)-1)),IF(RIGHT(G163,1)="M",1000000*VALUE(LEFT(G163,LEN(G163)-1)),IF(RIGHT(G163,1)="B",1000000000*VALUE(LEFT(G163,LEN(G163)-1)),IF(RIGHT(G163,1)="%",0.01*VALUE(LEFT(G163,LEN(G163)-1)),IF(RIGHT(G163,1)="k",1000*VALUE(LEFT(G163,LEN(G163)-1)),VALUE(SUBSTITUTE(G163,",",""))))))))),"N/A")</f>
        <v/>
      </c>
      <c r="P163">
        <f>MAX(J163:N163)</f>
        <v/>
      </c>
      <c r="Q163">
        <f>IFERROR(J144+MATCH(P163,J163:N163,0)-1,"")</f>
        <v/>
      </c>
      <c r="R163">
        <f>IF(Q163="","",MIN(J163:N163))</f>
        <v/>
      </c>
      <c r="S163">
        <f>IFERROR(J144+MATCH(R163,J163:N163,0)-1,"")</f>
        <v/>
      </c>
      <c r="T163">
        <f>IFERROR(AVERAGE(J163:N163),"")</f>
        <v/>
      </c>
      <c r="U163">
        <f>IFERROR(STDEV(J163:N163),"")</f>
        <v/>
      </c>
      <c r="V163">
        <f>IFERROR(IF(C163="-","",IF(ISBLANK(B163),"",IF(OR(ISNUMBER(FIND("Growth",B163)),ISNUMBER(FIND("Margin",B163))),"",(J163-T163)/U163))),"")</f>
        <v/>
      </c>
      <c r="W163">
        <f>IFERROR(IF(OR(D163="-",ISBLANK(D163)),"",(K163-T163)/U163),"")</f>
        <v/>
      </c>
      <c r="X163">
        <f>IFERROR(IF(OR(E163="-",ISBLANK(E163)),"",(L163-T163)/U163),"")</f>
        <v/>
      </c>
      <c r="Y163">
        <f>IFERROR(IF(OR(F163="-",ISBLANK(F163)),"",(M163-T163)/U163),"")</f>
        <v/>
      </c>
      <c r="Z163">
        <f>IFERROR(IF(OR(G163="-",ISBLANK(G163)),"",(N163-T163)/U163),"")</f>
        <v/>
      </c>
      <c r="AA163">
        <f>IF(MAX(MAX(V163:Z163),ABS(MIN(V163:Z163)))=ABS(MIN(V163:Z163)),MIN(V163:Z163),MAX(V163:Z163))</f>
        <v/>
      </c>
      <c r="AB163">
        <f>IFERROR(V144+MATCH(AA163,V163:Z163,0)-1,"")</f>
        <v/>
      </c>
      <c r="AC163">
        <f>IF(AB163&lt;&gt;"",IF(S163=AB163,"Low",IF(AB163=Q163,"High","")),"")</f>
        <v/>
      </c>
      <c r="AE163">
        <f>IF(ISNUMBER(MATCH("N/A",J163:N163,0)),"",IFERROR((5 * SUMPRODUCT(J144:N144,J163:N163) - PRODUCT(SUM(J144:N144),SUM(J163:N163))) / ((5 * SUM((J144^2)+(K144^2)+(L144^2)+(M144^2)+(N144^2))) - SUM(J144:N144)^2),""))</f>
        <v/>
      </c>
      <c r="AF163">
        <f>IFERROR(CORREL(J144:N144,J163:N163),"")</f>
        <v/>
      </c>
      <c r="AZ163">
        <f>IF(Q163=S163,0,1)</f>
        <v/>
      </c>
      <c r="BA163">
        <f>IF(AZ163=1,IF(Q163="","",IF(Q163=N144,"Yes","No")),"")</f>
        <v/>
      </c>
      <c r="BB163">
        <f>IF(BA163="Yes",P163,"")</f>
        <v/>
      </c>
      <c r="BC163">
        <f>IF(AZ163=1,IF(S163="","",IF(S163=N144,"Yes","No")),"")</f>
        <v/>
      </c>
      <c r="BD163">
        <f>IF(BC163="Yes",R163,"")</f>
        <v/>
      </c>
      <c r="BE163">
        <f>IFERROR(IF(SIGN(AE163)=1,"Increasing",IF(SIGN(AE163)=-1,"Decreasing","")),"")</f>
        <v/>
      </c>
      <c r="BF163">
        <f>IF(OR(AND(BE163="Increasing",BA163="Yes"),AND(BE163="Decreasing",BC163="Yes")),"Yes","No")</f>
        <v/>
      </c>
      <c r="BG163">
        <f>IF(I163="pos_trend","Yes","No")</f>
        <v/>
      </c>
      <c r="BH163">
        <f>IF(AF163&lt;&gt;"",IF(ABS(AF163)&gt;0.8,"Yes","No"),"")</f>
        <v/>
      </c>
    </row>
    <row r="164" spans="1:60">
      <c r="I164">
        <f>IF(AND(K164&gt; J164, L164&gt; K164, M164&gt; L164, N164&gt; M164), "pos_trend", IF(AND(K164&lt; J164, L164&lt; K164, M164&lt; L164, N164&lt; M164), "neg_trend", "N/A"))</f>
        <v/>
      </c>
      <c r="J164">
        <f>IFERROR(IF(TRIM(C164)="-", "N/A", IF(RIGHT(C164,1)=")",IF(RIGHT(C164,2)="T)",-1000000000000*VALUE(MID(C164,2,LEN(C164)-3)),IF(RIGHT(C164,2)="M)",-1000000*VALUE(MID(C164,2,LEN(C164)-3)),IF(RIGHT(C164,2)="B)",-1000000000*VALUE(MID(C164,2,LEN(C164)-3)),IF(RIGHT(C164,2)="k)",-1000*VALUE(MID(C164,2,LEN(C164)-3)),VALUE(SUBSTITUTE(C164,",","")))))),IF(RIGHT(C164,1)="T",1000000000000*VALUE(LEFT(C164,LEN(C164)-1)),IF(RIGHT(C164,1)="M",1000000*VALUE(LEFT(C164,LEN(C164)-1)),IF(RIGHT(C164,1)="B",1000000000*VALUE(LEFT(C164,LEN(C164)-1)),IF(RIGHT(C164,1)="%",0.01*VALUE(LEFT(C164,LEN(C164)-1)),IF(RIGHT(C164,1)="k",1000*VALUE(LEFT(C164,LEN(C164)-1)),VALUE(SUBSTITUTE(C164,",",""))))))))),"N/A")</f>
        <v/>
      </c>
      <c r="K164">
        <f>IFERROR(IF(TRIM(D164)="-", "N/A", IF(RIGHT(D164,1)=")",IF(RIGHT(D164,2)="T)",-1000000000000*VALUE(MID(D164,2,LEN(D164)-3)),IF(RIGHT(D164,2)="M)",-1000000*VALUE(MID(D164,2,LEN(D164)-3)),IF(RIGHT(D164,2)="B)",-1000000000*VALUE(MID(D164,2,LEN(D164)-3)),IF(RIGHT(D164,2)="k)",-1000*VALUE(MID(D164,2,LEN(D164)-3)),VALUE(SUBSTITUTE(D164,",","")))))),IF(RIGHT(D164,1)="T",1000000000000*VALUE(LEFT(D164,LEN(D164)-1)),IF(RIGHT(D164,1)="M",1000000*VALUE(LEFT(D164,LEN(D164)-1)),IF(RIGHT(D164,1)="B",1000000000*VALUE(LEFT(D164,LEN(D164)-1)),IF(RIGHT(D164,1)="%",0.01*VALUE(LEFT(D164,LEN(D164)-1)),IF(RIGHT(D164,1)="k",1000*VALUE(LEFT(D164,LEN(D164)-1)),VALUE(SUBSTITUTE(D164,",",""))))))))),"N/A")</f>
        <v/>
      </c>
      <c r="L164">
        <f>IFERROR(IF(TRIM(E164)="-", "N/A", IF(RIGHT(E164,1)=")",IF(RIGHT(E164,2)="T)",-1000000000000*VALUE(MID(E164,2,LEN(E164)-3)),IF(RIGHT(E164,2)="M)",-1000000*VALUE(MID(E164,2,LEN(E164)-3)),IF(RIGHT(E164,2)="B)",-1000000000*VALUE(MID(E164,2,LEN(E164)-3)),IF(RIGHT(E164,2)="k)",-1000*VALUE(MID(E164,2,LEN(E164)-3)),VALUE(SUBSTITUTE(E164,",","")))))),IF(RIGHT(E164,1)="T",1000000000000*VALUE(LEFT(E164,LEN(E164)-1)),IF(RIGHT(E164,1)="M",1000000*VALUE(LEFT(E164,LEN(E164)-1)),IF(RIGHT(E164,1)="B",1000000000*VALUE(LEFT(E164,LEN(E164)-1)),IF(RIGHT(E164,1)="%",0.01*VALUE(LEFT(E164,LEN(E164)-1)),IF(RIGHT(E164,1)="k",1000*VALUE(LEFT(E164,LEN(E164)-1)),VALUE(SUBSTITUTE(E164,",",""))))))))),"N/A")</f>
        <v/>
      </c>
      <c r="M164">
        <f>IFERROR(IF(TRIM(F164)="-", "N/A", IF(RIGHT(F164,1)=")",IF(RIGHT(F164,2)="T)",-1000000000000*VALUE(MID(F164,2,LEN(F164)-3)),IF(RIGHT(F164,2)="M)",-1000000*VALUE(MID(F164,2,LEN(F164)-3)),IF(RIGHT(F164,2)="B)",-1000000000*VALUE(MID(F164,2,LEN(F164)-3)),IF(RIGHT(F164,2)="k)",-1000*VALUE(MID(F164,2,LEN(F164)-3)),VALUE(SUBSTITUTE(F164,",","")))))),IF(RIGHT(F164,1)="T",1000000000000*VALUE(LEFT(F164,LEN(F164)-1)),IF(RIGHT(F164,1)="M",1000000*VALUE(LEFT(F164,LEN(F164)-1)),IF(RIGHT(F164,1)="B",1000000000*VALUE(LEFT(F164,LEN(F164)-1)),IF(RIGHT(F164,1)="%",0.01*VALUE(LEFT(F164,LEN(F164)-1)),IF(RIGHT(F164,1)="k",1000*VALUE(LEFT(F164,LEN(F164)-1)),VALUE(SUBSTITUTE(F164,",",""))))))))),"N/A")</f>
        <v/>
      </c>
      <c r="N164">
        <f>IFERROR(IF(TRIM(G164)="-", "N/A", IF(RIGHT(G164,1)=")",IF(RIGHT(G164,2)="T)",-1000000000000*VALUE(MID(G164,2,LEN(G164)-3)),IF(RIGHT(G164,2)="M)",-1000000*VALUE(MID(G164,2,LEN(G164)-3)),IF(RIGHT(G164,2)="B)",-1000000000*VALUE(MID(G164,2,LEN(G164)-3)),IF(RIGHT(G164,2)="k)",-1000*VALUE(MID(G164,2,LEN(G164)-3)),VALUE(SUBSTITUTE(G164,",","")))))),IF(RIGHT(G164,1)="T",1000000000000*VALUE(LEFT(G164,LEN(G164)-1)),IF(RIGHT(G164,1)="M",1000000*VALUE(LEFT(G164,LEN(G164)-1)),IF(RIGHT(G164,1)="B",1000000000*VALUE(LEFT(G164,LEN(G164)-1)),IF(RIGHT(G164,1)="%",0.01*VALUE(LEFT(G164,LEN(G164)-1)),IF(RIGHT(G164,1)="k",1000*VALUE(LEFT(G164,LEN(G164)-1)),VALUE(SUBSTITUTE(G164,",",""))))))))),"N/A")</f>
        <v/>
      </c>
      <c r="P164">
        <f>MAX(J164:N164)</f>
        <v/>
      </c>
      <c r="Q164">
        <f>IFERROR(J144+MATCH(P164,J164:N164,0)-1,"")</f>
        <v/>
      </c>
      <c r="R164">
        <f>IF(Q164="","",MIN(J164:N164))</f>
        <v/>
      </c>
      <c r="S164">
        <f>IFERROR(J144+MATCH(R164,J164:N164,0)-1,"")</f>
        <v/>
      </c>
      <c r="T164">
        <f>IFERROR(AVERAGE(J164:N164),"")</f>
        <v/>
      </c>
      <c r="U164">
        <f>IFERROR(STDEV(J164:N164),"")</f>
        <v/>
      </c>
      <c r="V164">
        <f>IFERROR(IF(C164="-","",IF(ISBLANK(B164),"",IF(OR(ISNUMBER(FIND("Growth",B164)),ISNUMBER(FIND("Margin",B164))),"",(J164-T164)/U164))),"")</f>
        <v/>
      </c>
      <c r="W164">
        <f>IFERROR(IF(OR(D164="-",ISBLANK(D164)),"",(K164-T164)/U164),"")</f>
        <v/>
      </c>
      <c r="X164">
        <f>IFERROR(IF(OR(E164="-",ISBLANK(E164)),"",(L164-T164)/U164),"")</f>
        <v/>
      </c>
      <c r="Y164">
        <f>IFERROR(IF(OR(F164="-",ISBLANK(F164)),"",(M164-T164)/U164),"")</f>
        <v/>
      </c>
      <c r="Z164">
        <f>IFERROR(IF(OR(G164="-",ISBLANK(G164)),"",(N164-T164)/U164),"")</f>
        <v/>
      </c>
      <c r="AA164">
        <f>IF(MAX(MAX(V164:Z164),ABS(MIN(V164:Z164)))=ABS(MIN(V164:Z164)),MIN(V164:Z164),MAX(V164:Z164))</f>
        <v/>
      </c>
      <c r="AB164">
        <f>IFERROR(V144+MATCH(AA164,V164:Z164,0)-1,"")</f>
        <v/>
      </c>
      <c r="AC164">
        <f>IF(AB164&lt;&gt;"",IF(S164=AB164,"Low",IF(AB164=Q164,"High","")),"")</f>
        <v/>
      </c>
      <c r="AE164">
        <f>IF(ISNUMBER(MATCH("N/A",J164:N164,0)),"",IFERROR((5 * SUMPRODUCT(J144:N144,J164:N164) - PRODUCT(SUM(J144:N144),SUM(J164:N164))) / ((5 * SUM((J144^2)+(K144^2)+(L144^2)+(M144^2)+(N144^2))) - SUM(J144:N144)^2),""))</f>
        <v/>
      </c>
      <c r="AF164">
        <f>IFERROR(CORREL(J144:N144,J164:N164),"")</f>
        <v/>
      </c>
      <c r="AZ164">
        <f>IF(Q164=S164,0,1)</f>
        <v/>
      </c>
      <c r="BA164">
        <f>IF(AZ164=1,IF(Q164="","",IF(Q164=N144,"Yes","No")),"")</f>
        <v/>
      </c>
      <c r="BB164">
        <f>IF(BA164="Yes",P164,"")</f>
        <v/>
      </c>
      <c r="BC164">
        <f>IF(AZ164=1,IF(S164="","",IF(S164=N144,"Yes","No")),"")</f>
        <v/>
      </c>
      <c r="BD164">
        <f>IF(BC164="Yes",R164,"")</f>
        <v/>
      </c>
      <c r="BE164">
        <f>IFERROR(IF(SIGN(AE164)=1,"Increasing",IF(SIGN(AE164)=-1,"Decreasing","")),"")</f>
        <v/>
      </c>
      <c r="BF164">
        <f>IF(OR(AND(BE164="Increasing",BA164="Yes"),AND(BE164="Decreasing",BC164="Yes")),"Yes","No")</f>
        <v/>
      </c>
      <c r="BG164">
        <f>IF(I164="pos_trend","Yes","No")</f>
        <v/>
      </c>
      <c r="BH164">
        <f>IF(AF164&lt;&gt;"",IF(ABS(AF164)&gt;0.8,"Yes","No"),"")</f>
        <v/>
      </c>
    </row>
    <row r="165" spans="1:60">
      <c r="I165">
        <f>IF(AND(K165&gt; J165, L165&gt; K165, M165&gt; L165, N165&gt; M165), "pos_trend", IF(AND(K165&lt; J165, L165&lt; K165, M165&lt; L165, N165&lt; M165), "neg_trend", "N/A"))</f>
        <v/>
      </c>
      <c r="J165">
        <f>IFERROR(IF(TRIM(C165)="-", "N/A", IF(RIGHT(C165,1)=")",IF(RIGHT(C165,2)="T)",-1000000000000*VALUE(MID(C165,2,LEN(C165)-3)),IF(RIGHT(C165,2)="M)",-1000000*VALUE(MID(C165,2,LEN(C165)-3)),IF(RIGHT(C165,2)="B)",-1000000000*VALUE(MID(C165,2,LEN(C165)-3)),IF(RIGHT(C165,2)="k)",-1000*VALUE(MID(C165,2,LEN(C165)-3)),VALUE(SUBSTITUTE(C165,",","")))))),IF(RIGHT(C165,1)="T",1000000000000*VALUE(LEFT(C165,LEN(C165)-1)),IF(RIGHT(C165,1)="M",1000000*VALUE(LEFT(C165,LEN(C165)-1)),IF(RIGHT(C165,1)="B",1000000000*VALUE(LEFT(C165,LEN(C165)-1)),IF(RIGHT(C165,1)="%",0.01*VALUE(LEFT(C165,LEN(C165)-1)),IF(RIGHT(C165,1)="k",1000*VALUE(LEFT(C165,LEN(C165)-1)),VALUE(SUBSTITUTE(C165,",",""))))))))),"N/A")</f>
        <v/>
      </c>
      <c r="K165">
        <f>IFERROR(IF(TRIM(D165)="-", "N/A", IF(RIGHT(D165,1)=")",IF(RIGHT(D165,2)="T)",-1000000000000*VALUE(MID(D165,2,LEN(D165)-3)),IF(RIGHT(D165,2)="M)",-1000000*VALUE(MID(D165,2,LEN(D165)-3)),IF(RIGHT(D165,2)="B)",-1000000000*VALUE(MID(D165,2,LEN(D165)-3)),IF(RIGHT(D165,2)="k)",-1000*VALUE(MID(D165,2,LEN(D165)-3)),VALUE(SUBSTITUTE(D165,",","")))))),IF(RIGHT(D165,1)="T",1000000000000*VALUE(LEFT(D165,LEN(D165)-1)),IF(RIGHT(D165,1)="M",1000000*VALUE(LEFT(D165,LEN(D165)-1)),IF(RIGHT(D165,1)="B",1000000000*VALUE(LEFT(D165,LEN(D165)-1)),IF(RIGHT(D165,1)="%",0.01*VALUE(LEFT(D165,LEN(D165)-1)),IF(RIGHT(D165,1)="k",1000*VALUE(LEFT(D165,LEN(D165)-1)),VALUE(SUBSTITUTE(D165,",",""))))))))),"N/A")</f>
        <v/>
      </c>
      <c r="L165">
        <f>IFERROR(IF(TRIM(E165)="-", "N/A", IF(RIGHT(E165,1)=")",IF(RIGHT(E165,2)="T)",-1000000000000*VALUE(MID(E165,2,LEN(E165)-3)),IF(RIGHT(E165,2)="M)",-1000000*VALUE(MID(E165,2,LEN(E165)-3)),IF(RIGHT(E165,2)="B)",-1000000000*VALUE(MID(E165,2,LEN(E165)-3)),IF(RIGHT(E165,2)="k)",-1000*VALUE(MID(E165,2,LEN(E165)-3)),VALUE(SUBSTITUTE(E165,",","")))))),IF(RIGHT(E165,1)="T",1000000000000*VALUE(LEFT(E165,LEN(E165)-1)),IF(RIGHT(E165,1)="M",1000000*VALUE(LEFT(E165,LEN(E165)-1)),IF(RIGHT(E165,1)="B",1000000000*VALUE(LEFT(E165,LEN(E165)-1)),IF(RIGHT(E165,1)="%",0.01*VALUE(LEFT(E165,LEN(E165)-1)),IF(RIGHT(E165,1)="k",1000*VALUE(LEFT(E165,LEN(E165)-1)),VALUE(SUBSTITUTE(E165,",",""))))))))),"N/A")</f>
        <v/>
      </c>
      <c r="M165">
        <f>IFERROR(IF(TRIM(F165)="-", "N/A", IF(RIGHT(F165,1)=")",IF(RIGHT(F165,2)="T)",-1000000000000*VALUE(MID(F165,2,LEN(F165)-3)),IF(RIGHT(F165,2)="M)",-1000000*VALUE(MID(F165,2,LEN(F165)-3)),IF(RIGHT(F165,2)="B)",-1000000000*VALUE(MID(F165,2,LEN(F165)-3)),IF(RIGHT(F165,2)="k)",-1000*VALUE(MID(F165,2,LEN(F165)-3)),VALUE(SUBSTITUTE(F165,",","")))))),IF(RIGHT(F165,1)="T",1000000000000*VALUE(LEFT(F165,LEN(F165)-1)),IF(RIGHT(F165,1)="M",1000000*VALUE(LEFT(F165,LEN(F165)-1)),IF(RIGHT(F165,1)="B",1000000000*VALUE(LEFT(F165,LEN(F165)-1)),IF(RIGHT(F165,1)="%",0.01*VALUE(LEFT(F165,LEN(F165)-1)),IF(RIGHT(F165,1)="k",1000*VALUE(LEFT(F165,LEN(F165)-1)),VALUE(SUBSTITUTE(F165,",",""))))))))),"N/A")</f>
        <v/>
      </c>
      <c r="N165">
        <f>IFERROR(IF(TRIM(G165)="-", "N/A", IF(RIGHT(G165,1)=")",IF(RIGHT(G165,2)="T)",-1000000000000*VALUE(MID(G165,2,LEN(G165)-3)),IF(RIGHT(G165,2)="M)",-1000000*VALUE(MID(G165,2,LEN(G165)-3)),IF(RIGHT(G165,2)="B)",-1000000000*VALUE(MID(G165,2,LEN(G165)-3)),IF(RIGHT(G165,2)="k)",-1000*VALUE(MID(G165,2,LEN(G165)-3)),VALUE(SUBSTITUTE(G165,",","")))))),IF(RIGHT(G165,1)="T",1000000000000*VALUE(LEFT(G165,LEN(G165)-1)),IF(RIGHT(G165,1)="M",1000000*VALUE(LEFT(G165,LEN(G165)-1)),IF(RIGHT(G165,1)="B",1000000000*VALUE(LEFT(G165,LEN(G165)-1)),IF(RIGHT(G165,1)="%",0.01*VALUE(LEFT(G165,LEN(G165)-1)),IF(RIGHT(G165,1)="k",1000*VALUE(LEFT(G165,LEN(G165)-1)),VALUE(SUBSTITUTE(G165,",",""))))))))),"N/A")</f>
        <v/>
      </c>
      <c r="P165">
        <f>MAX(J165:N165)</f>
        <v/>
      </c>
      <c r="Q165">
        <f>IFERROR(J144+MATCH(P165,J165:N165,0)-1,"")</f>
        <v/>
      </c>
      <c r="R165">
        <f>IF(Q165="","",MIN(J165:N165))</f>
        <v/>
      </c>
      <c r="S165">
        <f>IFERROR(J144+MATCH(R165,J165:N165,0)-1,"")</f>
        <v/>
      </c>
      <c r="T165">
        <f>IFERROR(AVERAGE(J165:N165),"")</f>
        <v/>
      </c>
      <c r="U165">
        <f>IFERROR(STDEV(J165:N165),"")</f>
        <v/>
      </c>
      <c r="V165">
        <f>IFERROR(IF(C165="-","",IF(ISBLANK(B165),"",IF(OR(ISNUMBER(FIND("Growth",B165)),ISNUMBER(FIND("Margin",B165))),"",(J165-T165)/U165))),"")</f>
        <v/>
      </c>
      <c r="W165">
        <f>IFERROR(IF(OR(D165="-",ISBLANK(D165)),"",(K165-T165)/U165),"")</f>
        <v/>
      </c>
      <c r="X165">
        <f>IFERROR(IF(OR(E165="-",ISBLANK(E165)),"",(L165-T165)/U165),"")</f>
        <v/>
      </c>
      <c r="Y165">
        <f>IFERROR(IF(OR(F165="-",ISBLANK(F165)),"",(M165-T165)/U165),"")</f>
        <v/>
      </c>
      <c r="Z165">
        <f>IFERROR(IF(OR(G165="-",ISBLANK(G165)),"",(N165-T165)/U165),"")</f>
        <v/>
      </c>
      <c r="AA165">
        <f>IF(MAX(MAX(V165:Z165),ABS(MIN(V165:Z165)))=ABS(MIN(V165:Z165)),MIN(V165:Z165),MAX(V165:Z165))</f>
        <v/>
      </c>
      <c r="AB165">
        <f>IFERROR(V144+MATCH(AA165,V165:Z165,0)-1,"")</f>
        <v/>
      </c>
      <c r="AC165">
        <f>IF(AB165&lt;&gt;"",IF(S165=AB165,"Low",IF(AB165=Q165,"High","")),"")</f>
        <v/>
      </c>
      <c r="AE165">
        <f>IF(ISNUMBER(MATCH("N/A",J165:N165,0)),"",IFERROR((5 * SUMPRODUCT(J144:N144,J165:N165) - PRODUCT(SUM(J144:N144),SUM(J165:N165))) / ((5 * SUM((J144^2)+(K144^2)+(L144^2)+(M144^2)+(N144^2))) - SUM(J144:N144)^2),""))</f>
        <v/>
      </c>
      <c r="AF165">
        <f>IFERROR(CORREL(J144:N144,J165:N165),"")</f>
        <v/>
      </c>
      <c r="AZ165">
        <f>IF(Q165=S165,0,1)</f>
        <v/>
      </c>
      <c r="BA165">
        <f>IF(AZ165=1,IF(Q165="","",IF(Q165=N144,"Yes","No")),"")</f>
        <v/>
      </c>
      <c r="BB165">
        <f>IF(BA165="Yes",P165,"")</f>
        <v/>
      </c>
      <c r="BC165">
        <f>IF(AZ165=1,IF(S165="","",IF(S165=N144,"Yes","No")),"")</f>
        <v/>
      </c>
      <c r="BD165">
        <f>IF(BC165="Yes",R165,"")</f>
        <v/>
      </c>
      <c r="BE165">
        <f>IFERROR(IF(SIGN(AE165)=1,"Increasing",IF(SIGN(AE165)=-1,"Decreasing","")),"")</f>
        <v/>
      </c>
      <c r="BF165">
        <f>IF(OR(AND(BE165="Increasing",BA165="Yes"),AND(BE165="Decreasing",BC165="Yes")),"Yes","No")</f>
        <v/>
      </c>
      <c r="BG165">
        <f>IF(I165="pos_trend","Yes","No")</f>
        <v/>
      </c>
      <c r="BH165">
        <f>IF(AF165&lt;&gt;"",IF(ABS(AF165)&gt;0.8,"Yes","No"),"")</f>
        <v/>
      </c>
    </row>
    <row r="166" spans="1:60">
      <c r="I166">
        <f>IF(AND(K166&gt; J166, L166&gt; K166, M166&gt; L166, N166&gt; M166), "pos_trend", IF(AND(K166&lt; J166, L166&lt; K166, M166&lt; L166, N166&lt; M166), "neg_trend", "N/A"))</f>
        <v/>
      </c>
      <c r="J166">
        <f>IFERROR(IF(TRIM(C166)="-", "N/A", IF(RIGHT(C166,1)=")",IF(RIGHT(C166,2)="T)",-1000000000000*VALUE(MID(C166,2,LEN(C166)-3)),IF(RIGHT(C166,2)="M)",-1000000*VALUE(MID(C166,2,LEN(C166)-3)),IF(RIGHT(C166,2)="B)",-1000000000*VALUE(MID(C166,2,LEN(C166)-3)),IF(RIGHT(C166,2)="k)",-1000*VALUE(MID(C166,2,LEN(C166)-3)),VALUE(SUBSTITUTE(C166,",","")))))),IF(RIGHT(C166,1)="T",1000000000000*VALUE(LEFT(C166,LEN(C166)-1)),IF(RIGHT(C166,1)="M",1000000*VALUE(LEFT(C166,LEN(C166)-1)),IF(RIGHT(C166,1)="B",1000000000*VALUE(LEFT(C166,LEN(C166)-1)),IF(RIGHT(C166,1)="%",0.01*VALUE(LEFT(C166,LEN(C166)-1)),IF(RIGHT(C166,1)="k",1000*VALUE(LEFT(C166,LEN(C166)-1)),VALUE(SUBSTITUTE(C166,",",""))))))))),"N/A")</f>
        <v/>
      </c>
      <c r="K166">
        <f>IFERROR(IF(TRIM(D166)="-", "N/A", IF(RIGHT(D166,1)=")",IF(RIGHT(D166,2)="T)",-1000000000000*VALUE(MID(D166,2,LEN(D166)-3)),IF(RIGHT(D166,2)="M)",-1000000*VALUE(MID(D166,2,LEN(D166)-3)),IF(RIGHT(D166,2)="B)",-1000000000*VALUE(MID(D166,2,LEN(D166)-3)),IF(RIGHT(D166,2)="k)",-1000*VALUE(MID(D166,2,LEN(D166)-3)),VALUE(SUBSTITUTE(D166,",","")))))),IF(RIGHT(D166,1)="T",1000000000000*VALUE(LEFT(D166,LEN(D166)-1)),IF(RIGHT(D166,1)="M",1000000*VALUE(LEFT(D166,LEN(D166)-1)),IF(RIGHT(D166,1)="B",1000000000*VALUE(LEFT(D166,LEN(D166)-1)),IF(RIGHT(D166,1)="%",0.01*VALUE(LEFT(D166,LEN(D166)-1)),IF(RIGHT(D166,1)="k",1000*VALUE(LEFT(D166,LEN(D166)-1)),VALUE(SUBSTITUTE(D166,",",""))))))))),"N/A")</f>
        <v/>
      </c>
      <c r="L166">
        <f>IFERROR(IF(TRIM(E166)="-", "N/A", IF(RIGHT(E166,1)=")",IF(RIGHT(E166,2)="T)",-1000000000000*VALUE(MID(E166,2,LEN(E166)-3)),IF(RIGHT(E166,2)="M)",-1000000*VALUE(MID(E166,2,LEN(E166)-3)),IF(RIGHT(E166,2)="B)",-1000000000*VALUE(MID(E166,2,LEN(E166)-3)),IF(RIGHT(E166,2)="k)",-1000*VALUE(MID(E166,2,LEN(E166)-3)),VALUE(SUBSTITUTE(E166,",","")))))),IF(RIGHT(E166,1)="T",1000000000000*VALUE(LEFT(E166,LEN(E166)-1)),IF(RIGHT(E166,1)="M",1000000*VALUE(LEFT(E166,LEN(E166)-1)),IF(RIGHT(E166,1)="B",1000000000*VALUE(LEFT(E166,LEN(E166)-1)),IF(RIGHT(E166,1)="%",0.01*VALUE(LEFT(E166,LEN(E166)-1)),IF(RIGHT(E166,1)="k",1000*VALUE(LEFT(E166,LEN(E166)-1)),VALUE(SUBSTITUTE(E166,",",""))))))))),"N/A")</f>
        <v/>
      </c>
      <c r="M166">
        <f>IFERROR(IF(TRIM(F166)="-", "N/A", IF(RIGHT(F166,1)=")",IF(RIGHT(F166,2)="T)",-1000000000000*VALUE(MID(F166,2,LEN(F166)-3)),IF(RIGHT(F166,2)="M)",-1000000*VALUE(MID(F166,2,LEN(F166)-3)),IF(RIGHT(F166,2)="B)",-1000000000*VALUE(MID(F166,2,LEN(F166)-3)),IF(RIGHT(F166,2)="k)",-1000*VALUE(MID(F166,2,LEN(F166)-3)),VALUE(SUBSTITUTE(F166,",","")))))),IF(RIGHT(F166,1)="T",1000000000000*VALUE(LEFT(F166,LEN(F166)-1)),IF(RIGHT(F166,1)="M",1000000*VALUE(LEFT(F166,LEN(F166)-1)),IF(RIGHT(F166,1)="B",1000000000*VALUE(LEFT(F166,LEN(F166)-1)),IF(RIGHT(F166,1)="%",0.01*VALUE(LEFT(F166,LEN(F166)-1)),IF(RIGHT(F166,1)="k",1000*VALUE(LEFT(F166,LEN(F166)-1)),VALUE(SUBSTITUTE(F166,",",""))))))))),"N/A")</f>
        <v/>
      </c>
      <c r="N166">
        <f>IFERROR(IF(TRIM(G166)="-", "N/A", IF(RIGHT(G166,1)=")",IF(RIGHT(G166,2)="T)",-1000000000000*VALUE(MID(G166,2,LEN(G166)-3)),IF(RIGHT(G166,2)="M)",-1000000*VALUE(MID(G166,2,LEN(G166)-3)),IF(RIGHT(G166,2)="B)",-1000000000*VALUE(MID(G166,2,LEN(G166)-3)),IF(RIGHT(G166,2)="k)",-1000*VALUE(MID(G166,2,LEN(G166)-3)),VALUE(SUBSTITUTE(G166,",","")))))),IF(RIGHT(G166,1)="T",1000000000000*VALUE(LEFT(G166,LEN(G166)-1)),IF(RIGHT(G166,1)="M",1000000*VALUE(LEFT(G166,LEN(G166)-1)),IF(RIGHT(G166,1)="B",1000000000*VALUE(LEFT(G166,LEN(G166)-1)),IF(RIGHT(G166,1)="%",0.01*VALUE(LEFT(G166,LEN(G166)-1)),IF(RIGHT(G166,1)="k",1000*VALUE(LEFT(G166,LEN(G166)-1)),VALUE(SUBSTITUTE(G166,",",""))))))))),"N/A")</f>
        <v/>
      </c>
      <c r="P166">
        <f>MAX(J166:N166)</f>
        <v/>
      </c>
      <c r="Q166">
        <f>IFERROR(J144+MATCH(P166,J166:N166,0)-1,"")</f>
        <v/>
      </c>
      <c r="R166">
        <f>IF(Q166="","",MIN(J166:N166))</f>
        <v/>
      </c>
      <c r="S166">
        <f>IFERROR(J144+MATCH(R166,J166:N166,0)-1,"")</f>
        <v/>
      </c>
      <c r="T166">
        <f>IFERROR(AVERAGE(J166:N166),"")</f>
        <v/>
      </c>
      <c r="U166">
        <f>IFERROR(STDEV(J166:N166),"")</f>
        <v/>
      </c>
      <c r="V166">
        <f>IFERROR(IF(C166="-","",IF(ISBLANK(B166),"",IF(OR(ISNUMBER(FIND("Growth",B166)),ISNUMBER(FIND("Margin",B166))),"",(J166-T166)/U166))),"")</f>
        <v/>
      </c>
      <c r="W166">
        <f>IFERROR(IF(OR(D166="-",ISBLANK(D166)),"",(K166-T166)/U166),"")</f>
        <v/>
      </c>
      <c r="X166">
        <f>IFERROR(IF(OR(E166="-",ISBLANK(E166)),"",(L166-T166)/U166),"")</f>
        <v/>
      </c>
      <c r="Y166">
        <f>IFERROR(IF(OR(F166="-",ISBLANK(F166)),"",(M166-T166)/U166),"")</f>
        <v/>
      </c>
      <c r="Z166">
        <f>IFERROR(IF(OR(G166="-",ISBLANK(G166)),"",(N166-T166)/U166),"")</f>
        <v/>
      </c>
      <c r="AA166">
        <f>IF(MAX(MAX(V166:Z166),ABS(MIN(V166:Z166)))=ABS(MIN(V166:Z166)),MIN(V166:Z166),MAX(V166:Z166))</f>
        <v/>
      </c>
      <c r="AB166">
        <f>IFERROR(V144+MATCH(AA166,V166:Z166,0)-1,"")</f>
        <v/>
      </c>
      <c r="AC166">
        <f>IF(AB166&lt;&gt;"",IF(S166=AB166,"Low",IF(AB166=Q166,"High","")),"")</f>
        <v/>
      </c>
      <c r="AE166">
        <f>IF(ISNUMBER(MATCH("N/A",J166:N166,0)),"",IFERROR((5 * SUMPRODUCT(J144:N144,J166:N166) - PRODUCT(SUM(J144:N144),SUM(J166:N166))) / ((5 * SUM((J144^2)+(K144^2)+(L144^2)+(M144^2)+(N144^2))) - SUM(J144:N144)^2),""))</f>
        <v/>
      </c>
      <c r="AF166">
        <f>IFERROR(CORREL(J144:N144,J166:N166),"")</f>
        <v/>
      </c>
      <c r="AZ166">
        <f>IF(Q166=S166,0,1)</f>
        <v/>
      </c>
      <c r="BA166">
        <f>IF(AZ166=1,IF(Q166="","",IF(Q166=N144,"Yes","No")),"")</f>
        <v/>
      </c>
      <c r="BB166">
        <f>IF(BA166="Yes",P166,"")</f>
        <v/>
      </c>
      <c r="BC166">
        <f>IF(AZ166=1,IF(S166="","",IF(S166=N144,"Yes","No")),"")</f>
        <v/>
      </c>
      <c r="BD166">
        <f>IF(BC166="Yes",R166,"")</f>
        <v/>
      </c>
      <c r="BE166">
        <f>IFERROR(IF(SIGN(AE166)=1,"Increasing",IF(SIGN(AE166)=-1,"Decreasing","")),"")</f>
        <v/>
      </c>
      <c r="BF166">
        <f>IF(OR(AND(BE166="Increasing",BA166="Yes"),AND(BE166="Decreasing",BC166="Yes")),"Yes","No")</f>
        <v/>
      </c>
      <c r="BG166">
        <f>IF(I166="pos_trend","Yes","No")</f>
        <v/>
      </c>
      <c r="BH166">
        <f>IF(AF166&lt;&gt;"",IF(ABS(AF166)&gt;0.8,"Yes","No"),"")</f>
        <v/>
      </c>
    </row>
    <row r="167" spans="1:60">
      <c r="I167">
        <f>IF(AND(K167&gt; J167, L167&gt; K167, M167&gt; L167, N167&gt; M167), "pos_trend", IF(AND(K167&lt; J167, L167&lt; K167, M167&lt; L167, N167&lt; M167), "neg_trend", "N/A"))</f>
        <v/>
      </c>
      <c r="J167">
        <f>IFERROR(IF(TRIM(C167)="-", "N/A", IF(RIGHT(C167,1)=")",IF(RIGHT(C167,2)="T)",-1000000000000*VALUE(MID(C167,2,LEN(C167)-3)),IF(RIGHT(C167,2)="M)",-1000000*VALUE(MID(C167,2,LEN(C167)-3)),IF(RIGHT(C167,2)="B)",-1000000000*VALUE(MID(C167,2,LEN(C167)-3)),IF(RIGHT(C167,2)="k)",-1000*VALUE(MID(C167,2,LEN(C167)-3)),VALUE(SUBSTITUTE(C167,",","")))))),IF(RIGHT(C167,1)="T",1000000000000*VALUE(LEFT(C167,LEN(C167)-1)),IF(RIGHT(C167,1)="M",1000000*VALUE(LEFT(C167,LEN(C167)-1)),IF(RIGHT(C167,1)="B",1000000000*VALUE(LEFT(C167,LEN(C167)-1)),IF(RIGHT(C167,1)="%",0.01*VALUE(LEFT(C167,LEN(C167)-1)),IF(RIGHT(C167,1)="k",1000*VALUE(LEFT(C167,LEN(C167)-1)),VALUE(SUBSTITUTE(C167,",",""))))))))),"N/A")</f>
        <v/>
      </c>
      <c r="K167">
        <f>IFERROR(IF(TRIM(D167)="-", "N/A", IF(RIGHT(D167,1)=")",IF(RIGHT(D167,2)="T)",-1000000000000*VALUE(MID(D167,2,LEN(D167)-3)),IF(RIGHT(D167,2)="M)",-1000000*VALUE(MID(D167,2,LEN(D167)-3)),IF(RIGHT(D167,2)="B)",-1000000000*VALUE(MID(D167,2,LEN(D167)-3)),IF(RIGHT(D167,2)="k)",-1000*VALUE(MID(D167,2,LEN(D167)-3)),VALUE(SUBSTITUTE(D167,",","")))))),IF(RIGHT(D167,1)="T",1000000000000*VALUE(LEFT(D167,LEN(D167)-1)),IF(RIGHT(D167,1)="M",1000000*VALUE(LEFT(D167,LEN(D167)-1)),IF(RIGHT(D167,1)="B",1000000000*VALUE(LEFT(D167,LEN(D167)-1)),IF(RIGHT(D167,1)="%",0.01*VALUE(LEFT(D167,LEN(D167)-1)),IF(RIGHT(D167,1)="k",1000*VALUE(LEFT(D167,LEN(D167)-1)),VALUE(SUBSTITUTE(D167,",",""))))))))),"N/A")</f>
        <v/>
      </c>
      <c r="L167">
        <f>IFERROR(IF(TRIM(E167)="-", "N/A", IF(RIGHT(E167,1)=")",IF(RIGHT(E167,2)="T)",-1000000000000*VALUE(MID(E167,2,LEN(E167)-3)),IF(RIGHT(E167,2)="M)",-1000000*VALUE(MID(E167,2,LEN(E167)-3)),IF(RIGHT(E167,2)="B)",-1000000000*VALUE(MID(E167,2,LEN(E167)-3)),IF(RIGHT(E167,2)="k)",-1000*VALUE(MID(E167,2,LEN(E167)-3)),VALUE(SUBSTITUTE(E167,",","")))))),IF(RIGHT(E167,1)="T",1000000000000*VALUE(LEFT(E167,LEN(E167)-1)),IF(RIGHT(E167,1)="M",1000000*VALUE(LEFT(E167,LEN(E167)-1)),IF(RIGHT(E167,1)="B",1000000000*VALUE(LEFT(E167,LEN(E167)-1)),IF(RIGHT(E167,1)="%",0.01*VALUE(LEFT(E167,LEN(E167)-1)),IF(RIGHT(E167,1)="k",1000*VALUE(LEFT(E167,LEN(E167)-1)),VALUE(SUBSTITUTE(E167,",",""))))))))),"N/A")</f>
        <v/>
      </c>
      <c r="M167">
        <f>IFERROR(IF(TRIM(F167)="-", "N/A", IF(RIGHT(F167,1)=")",IF(RIGHT(F167,2)="T)",-1000000000000*VALUE(MID(F167,2,LEN(F167)-3)),IF(RIGHT(F167,2)="M)",-1000000*VALUE(MID(F167,2,LEN(F167)-3)),IF(RIGHT(F167,2)="B)",-1000000000*VALUE(MID(F167,2,LEN(F167)-3)),IF(RIGHT(F167,2)="k)",-1000*VALUE(MID(F167,2,LEN(F167)-3)),VALUE(SUBSTITUTE(F167,",","")))))),IF(RIGHT(F167,1)="T",1000000000000*VALUE(LEFT(F167,LEN(F167)-1)),IF(RIGHT(F167,1)="M",1000000*VALUE(LEFT(F167,LEN(F167)-1)),IF(RIGHT(F167,1)="B",1000000000*VALUE(LEFT(F167,LEN(F167)-1)),IF(RIGHT(F167,1)="%",0.01*VALUE(LEFT(F167,LEN(F167)-1)),IF(RIGHT(F167,1)="k",1000*VALUE(LEFT(F167,LEN(F167)-1)),VALUE(SUBSTITUTE(F167,",",""))))))))),"N/A")</f>
        <v/>
      </c>
      <c r="N167">
        <f>IFERROR(IF(TRIM(G167)="-", "N/A", IF(RIGHT(G167,1)=")",IF(RIGHT(G167,2)="T)",-1000000000000*VALUE(MID(G167,2,LEN(G167)-3)),IF(RIGHT(G167,2)="M)",-1000000*VALUE(MID(G167,2,LEN(G167)-3)),IF(RIGHT(G167,2)="B)",-1000000000*VALUE(MID(G167,2,LEN(G167)-3)),IF(RIGHT(G167,2)="k)",-1000*VALUE(MID(G167,2,LEN(G167)-3)),VALUE(SUBSTITUTE(G167,",","")))))),IF(RIGHT(G167,1)="T",1000000000000*VALUE(LEFT(G167,LEN(G167)-1)),IF(RIGHT(G167,1)="M",1000000*VALUE(LEFT(G167,LEN(G167)-1)),IF(RIGHT(G167,1)="B",1000000000*VALUE(LEFT(G167,LEN(G167)-1)),IF(RIGHT(G167,1)="%",0.01*VALUE(LEFT(G167,LEN(G167)-1)),IF(RIGHT(G167,1)="k",1000*VALUE(LEFT(G167,LEN(G167)-1)),VALUE(SUBSTITUTE(G167,",",""))))))))),"N/A")</f>
        <v/>
      </c>
      <c r="P167">
        <f>MAX(J167:N167)</f>
        <v/>
      </c>
      <c r="Q167">
        <f>IFERROR(J144+MATCH(P167,J167:N167,0)-1,"")</f>
        <v/>
      </c>
      <c r="R167">
        <f>IF(Q167="","",MIN(J167:N167))</f>
        <v/>
      </c>
      <c r="S167">
        <f>IFERROR(J144+MATCH(R167,J167:N167,0)-1,"")</f>
        <v/>
      </c>
      <c r="T167">
        <f>IFERROR(AVERAGE(J167:N167),"")</f>
        <v/>
      </c>
      <c r="U167">
        <f>IFERROR(STDEV(J167:N167),"")</f>
        <v/>
      </c>
      <c r="V167">
        <f>IFERROR(IF(C167="-","",IF(ISBLANK(B167),"",IF(OR(ISNUMBER(FIND("Growth",B167)),ISNUMBER(FIND("Margin",B167))),"",(J167-T167)/U167))),"")</f>
        <v/>
      </c>
      <c r="W167">
        <f>IFERROR(IF(OR(D167="-",ISBLANK(D167)),"",(K167-T167)/U167),"")</f>
        <v/>
      </c>
      <c r="X167">
        <f>IFERROR(IF(OR(E167="-",ISBLANK(E167)),"",(L167-T167)/U167),"")</f>
        <v/>
      </c>
      <c r="Y167">
        <f>IFERROR(IF(OR(F167="-",ISBLANK(F167)),"",(M167-T167)/U167),"")</f>
        <v/>
      </c>
      <c r="Z167">
        <f>IFERROR(IF(OR(G167="-",ISBLANK(G167)),"",(N167-T167)/U167),"")</f>
        <v/>
      </c>
      <c r="AA167">
        <f>IF(MAX(MAX(V167:Z167),ABS(MIN(V167:Z167)))=ABS(MIN(V167:Z167)),MIN(V167:Z167),MAX(V167:Z167))</f>
        <v/>
      </c>
      <c r="AB167">
        <f>IFERROR(V144+MATCH(AA167,V167:Z167,0)-1,"")</f>
        <v/>
      </c>
      <c r="AC167">
        <f>IF(AB167&lt;&gt;"",IF(S167=AB167,"Low",IF(AB167=Q167,"High","")),"")</f>
        <v/>
      </c>
      <c r="AE167">
        <f>IF(ISNUMBER(MATCH("N/A",J167:N167,0)),"",IFERROR((5 * SUMPRODUCT(J144:N144,J167:N167) - PRODUCT(SUM(J144:N144),SUM(J167:N167))) / ((5 * SUM((J144^2)+(K144^2)+(L144^2)+(M144^2)+(N144^2))) - SUM(J144:N144)^2),""))</f>
        <v/>
      </c>
      <c r="AF167">
        <f>IFERROR(CORREL(J144:N144,J167:N167),"")</f>
        <v/>
      </c>
      <c r="AZ167">
        <f>IF(Q167=S167,0,1)</f>
        <v/>
      </c>
      <c r="BA167">
        <f>IF(AZ167=1,IF(Q167="","",IF(Q167=N144,"Yes","No")),"")</f>
        <v/>
      </c>
      <c r="BB167">
        <f>IF(BA167="Yes",P167,"")</f>
        <v/>
      </c>
      <c r="BC167">
        <f>IF(AZ167=1,IF(S167="","",IF(S167=N144,"Yes","No")),"")</f>
        <v/>
      </c>
      <c r="BD167">
        <f>IF(BC167="Yes",R167,"")</f>
        <v/>
      </c>
      <c r="BE167">
        <f>IFERROR(IF(SIGN(AE167)=1,"Increasing",IF(SIGN(AE167)=-1,"Decreasing","")),"")</f>
        <v/>
      </c>
      <c r="BF167">
        <f>IF(OR(AND(BE167="Increasing",BA167="Yes"),AND(BE167="Decreasing",BC167="Yes")),"Yes","No")</f>
        <v/>
      </c>
      <c r="BG167">
        <f>IF(I167="pos_trend","Yes","No")</f>
        <v/>
      </c>
      <c r="BH167">
        <f>IF(AF167&lt;&gt;"",IF(ABS(AF167)&gt;0.8,"Yes","No"),"")</f>
        <v/>
      </c>
    </row>
    <row r="168" spans="1:60">
      <c r="I168">
        <f>IF(AND(K168&gt; J168, L168&gt; K168, M168&gt; L168, N168&gt; M168), "pos_trend", IF(AND(K168&lt; J168, L168&lt; K168, M168&lt; L168, N168&lt; M168), "neg_trend", "N/A"))</f>
        <v/>
      </c>
      <c r="J168">
        <f>IFERROR(IF(TRIM(C168)="-", "N/A", IF(RIGHT(C168,1)=")",IF(RIGHT(C168,2)="T)",-1000000000000*VALUE(MID(C168,2,LEN(C168)-3)),IF(RIGHT(C168,2)="M)",-1000000*VALUE(MID(C168,2,LEN(C168)-3)),IF(RIGHT(C168,2)="B)",-1000000000*VALUE(MID(C168,2,LEN(C168)-3)),IF(RIGHT(C168,2)="k)",-1000*VALUE(MID(C168,2,LEN(C168)-3)),VALUE(SUBSTITUTE(C168,",","")))))),IF(RIGHT(C168,1)="T",1000000000000*VALUE(LEFT(C168,LEN(C168)-1)),IF(RIGHT(C168,1)="M",1000000*VALUE(LEFT(C168,LEN(C168)-1)),IF(RIGHT(C168,1)="B",1000000000*VALUE(LEFT(C168,LEN(C168)-1)),IF(RIGHT(C168,1)="%",0.01*VALUE(LEFT(C168,LEN(C168)-1)),IF(RIGHT(C168,1)="k",1000*VALUE(LEFT(C168,LEN(C168)-1)),VALUE(SUBSTITUTE(C168,",",""))))))))),"N/A")</f>
        <v/>
      </c>
      <c r="K168">
        <f>IFERROR(IF(TRIM(D168)="-", "N/A", IF(RIGHT(D168,1)=")",IF(RIGHT(D168,2)="T)",-1000000000000*VALUE(MID(D168,2,LEN(D168)-3)),IF(RIGHT(D168,2)="M)",-1000000*VALUE(MID(D168,2,LEN(D168)-3)),IF(RIGHT(D168,2)="B)",-1000000000*VALUE(MID(D168,2,LEN(D168)-3)),IF(RIGHT(D168,2)="k)",-1000*VALUE(MID(D168,2,LEN(D168)-3)),VALUE(SUBSTITUTE(D168,",","")))))),IF(RIGHT(D168,1)="T",1000000000000*VALUE(LEFT(D168,LEN(D168)-1)),IF(RIGHT(D168,1)="M",1000000*VALUE(LEFT(D168,LEN(D168)-1)),IF(RIGHT(D168,1)="B",1000000000*VALUE(LEFT(D168,LEN(D168)-1)),IF(RIGHT(D168,1)="%",0.01*VALUE(LEFT(D168,LEN(D168)-1)),IF(RIGHT(D168,1)="k",1000*VALUE(LEFT(D168,LEN(D168)-1)),VALUE(SUBSTITUTE(D168,",",""))))))))),"N/A")</f>
        <v/>
      </c>
      <c r="L168">
        <f>IFERROR(IF(TRIM(E168)="-", "N/A", IF(RIGHT(E168,1)=")",IF(RIGHT(E168,2)="T)",-1000000000000*VALUE(MID(E168,2,LEN(E168)-3)),IF(RIGHT(E168,2)="M)",-1000000*VALUE(MID(E168,2,LEN(E168)-3)),IF(RIGHT(E168,2)="B)",-1000000000*VALUE(MID(E168,2,LEN(E168)-3)),IF(RIGHT(E168,2)="k)",-1000*VALUE(MID(E168,2,LEN(E168)-3)),VALUE(SUBSTITUTE(E168,",","")))))),IF(RIGHT(E168,1)="T",1000000000000*VALUE(LEFT(E168,LEN(E168)-1)),IF(RIGHT(E168,1)="M",1000000*VALUE(LEFT(E168,LEN(E168)-1)),IF(RIGHT(E168,1)="B",1000000000*VALUE(LEFT(E168,LEN(E168)-1)),IF(RIGHT(E168,1)="%",0.01*VALUE(LEFT(E168,LEN(E168)-1)),IF(RIGHT(E168,1)="k",1000*VALUE(LEFT(E168,LEN(E168)-1)),VALUE(SUBSTITUTE(E168,",",""))))))))),"N/A")</f>
        <v/>
      </c>
      <c r="M168">
        <f>IFERROR(IF(TRIM(F168)="-", "N/A", IF(RIGHT(F168,1)=")",IF(RIGHT(F168,2)="T)",-1000000000000*VALUE(MID(F168,2,LEN(F168)-3)),IF(RIGHT(F168,2)="M)",-1000000*VALUE(MID(F168,2,LEN(F168)-3)),IF(RIGHT(F168,2)="B)",-1000000000*VALUE(MID(F168,2,LEN(F168)-3)),IF(RIGHT(F168,2)="k)",-1000*VALUE(MID(F168,2,LEN(F168)-3)),VALUE(SUBSTITUTE(F168,",","")))))),IF(RIGHT(F168,1)="T",1000000000000*VALUE(LEFT(F168,LEN(F168)-1)),IF(RIGHT(F168,1)="M",1000000*VALUE(LEFT(F168,LEN(F168)-1)),IF(RIGHT(F168,1)="B",1000000000*VALUE(LEFT(F168,LEN(F168)-1)),IF(RIGHT(F168,1)="%",0.01*VALUE(LEFT(F168,LEN(F168)-1)),IF(RIGHT(F168,1)="k",1000*VALUE(LEFT(F168,LEN(F168)-1)),VALUE(SUBSTITUTE(F168,",",""))))))))),"N/A")</f>
        <v/>
      </c>
      <c r="N168">
        <f>IFERROR(IF(TRIM(G168)="-", "N/A", IF(RIGHT(G168,1)=")",IF(RIGHT(G168,2)="T)",-1000000000000*VALUE(MID(G168,2,LEN(G168)-3)),IF(RIGHT(G168,2)="M)",-1000000*VALUE(MID(G168,2,LEN(G168)-3)),IF(RIGHT(G168,2)="B)",-1000000000*VALUE(MID(G168,2,LEN(G168)-3)),IF(RIGHT(G168,2)="k)",-1000*VALUE(MID(G168,2,LEN(G168)-3)),VALUE(SUBSTITUTE(G168,",","")))))),IF(RIGHT(G168,1)="T",1000000000000*VALUE(LEFT(G168,LEN(G168)-1)),IF(RIGHT(G168,1)="M",1000000*VALUE(LEFT(G168,LEN(G168)-1)),IF(RIGHT(G168,1)="B",1000000000*VALUE(LEFT(G168,LEN(G168)-1)),IF(RIGHT(G168,1)="%",0.01*VALUE(LEFT(G168,LEN(G168)-1)),IF(RIGHT(G168,1)="k",1000*VALUE(LEFT(G168,LEN(G168)-1)),VALUE(SUBSTITUTE(G168,",",""))))))))),"N/A")</f>
        <v/>
      </c>
      <c r="P168">
        <f>MAX(J168:N168)</f>
        <v/>
      </c>
      <c r="Q168">
        <f>IFERROR(J144+MATCH(P168,J168:N168,0)-1,"")</f>
        <v/>
      </c>
      <c r="R168">
        <f>IF(Q168="","",MIN(J168:N168))</f>
        <v/>
      </c>
      <c r="S168">
        <f>IFERROR(J144+MATCH(R168,J168:N168,0)-1,"")</f>
        <v/>
      </c>
      <c r="T168">
        <f>IFERROR(AVERAGE(J168:N168),"")</f>
        <v/>
      </c>
      <c r="U168">
        <f>IFERROR(STDEV(J168:N168),"")</f>
        <v/>
      </c>
      <c r="V168">
        <f>IFERROR(IF(C168="-","",IF(ISBLANK(B168),"",IF(OR(ISNUMBER(FIND("Growth",B168)),ISNUMBER(FIND("Margin",B168))),"",(J168-T168)/U168))),"")</f>
        <v/>
      </c>
      <c r="W168">
        <f>IFERROR(IF(OR(D168="-",ISBLANK(D168)),"",(K168-T168)/U168),"")</f>
        <v/>
      </c>
      <c r="X168">
        <f>IFERROR(IF(OR(E168="-",ISBLANK(E168)),"",(L168-T168)/U168),"")</f>
        <v/>
      </c>
      <c r="Y168">
        <f>IFERROR(IF(OR(F168="-",ISBLANK(F168)),"",(M168-T168)/U168),"")</f>
        <v/>
      </c>
      <c r="Z168">
        <f>IFERROR(IF(OR(G168="-",ISBLANK(G168)),"",(N168-T168)/U168),"")</f>
        <v/>
      </c>
      <c r="AA168">
        <f>IF(MAX(MAX(V168:Z168),ABS(MIN(V168:Z168)))=ABS(MIN(V168:Z168)),MIN(V168:Z168),MAX(V168:Z168))</f>
        <v/>
      </c>
      <c r="AB168">
        <f>IFERROR(V144+MATCH(AA168,V168:Z168,0)-1,"")</f>
        <v/>
      </c>
      <c r="AC168">
        <f>IF(AB168&lt;&gt;"",IF(S168=AB168,"Low",IF(AB168=Q168,"High","")),"")</f>
        <v/>
      </c>
      <c r="AE168">
        <f>IF(ISNUMBER(MATCH("N/A",J168:N168,0)),"",IFERROR((5 * SUMPRODUCT(J144:N144,J168:N168) - PRODUCT(SUM(J144:N144),SUM(J168:N168))) / ((5 * SUM((J144^2)+(K144^2)+(L144^2)+(M144^2)+(N144^2))) - SUM(J144:N144)^2),""))</f>
        <v/>
      </c>
      <c r="AF168">
        <f>IFERROR(CORREL(J144:N144,J168:N168),"")</f>
        <v/>
      </c>
      <c r="AZ168">
        <f>IF(Q168=S168,0,1)</f>
        <v/>
      </c>
      <c r="BA168">
        <f>IF(AZ168=1,IF(Q168="","",IF(Q168=N144,"Yes","No")),"")</f>
        <v/>
      </c>
      <c r="BB168">
        <f>IF(BA168="Yes",P168,"")</f>
        <v/>
      </c>
      <c r="BC168">
        <f>IF(AZ168=1,IF(S168="","",IF(S168=N144,"Yes","No")),"")</f>
        <v/>
      </c>
      <c r="BD168">
        <f>IF(BC168="Yes",R168,"")</f>
        <v/>
      </c>
      <c r="BE168">
        <f>IFERROR(IF(SIGN(AE168)=1,"Increasing",IF(SIGN(AE168)=-1,"Decreasing","")),"")</f>
        <v/>
      </c>
      <c r="BF168">
        <f>IF(OR(AND(BE168="Increasing",BA168="Yes"),AND(BE168="Decreasing",BC168="Yes")),"Yes","No")</f>
        <v/>
      </c>
      <c r="BG168">
        <f>IF(I168="pos_trend","Yes","No")</f>
        <v/>
      </c>
      <c r="BH168">
        <f>IF(AF168&lt;&gt;"",IF(ABS(AF168)&gt;0.8,"Yes","No"),"")</f>
        <v/>
      </c>
    </row>
    <row r="169" spans="1:60">
      <c r="I169">
        <f>IF(AND(K169&gt; J169, L169&gt; K169, M169&gt; L169, N169&gt; M169), "pos_trend", IF(AND(K169&lt; J169, L169&lt; K169, M169&lt; L169, N169&lt; M169), "neg_trend", "N/A"))</f>
        <v/>
      </c>
      <c r="J169">
        <f>IFERROR(IF(TRIM(C169)="-", "N/A", IF(RIGHT(C169,1)=")",IF(RIGHT(C169,2)="T)",-1000000000000*VALUE(MID(C169,2,LEN(C169)-3)),IF(RIGHT(C169,2)="M)",-1000000*VALUE(MID(C169,2,LEN(C169)-3)),IF(RIGHT(C169,2)="B)",-1000000000*VALUE(MID(C169,2,LEN(C169)-3)),IF(RIGHT(C169,2)="k)",-1000*VALUE(MID(C169,2,LEN(C169)-3)),VALUE(SUBSTITUTE(C169,",","")))))),IF(RIGHT(C169,1)="T",1000000000000*VALUE(LEFT(C169,LEN(C169)-1)),IF(RIGHT(C169,1)="M",1000000*VALUE(LEFT(C169,LEN(C169)-1)),IF(RIGHT(C169,1)="B",1000000000*VALUE(LEFT(C169,LEN(C169)-1)),IF(RIGHT(C169,1)="%",0.01*VALUE(LEFT(C169,LEN(C169)-1)),IF(RIGHT(C169,1)="k",1000*VALUE(LEFT(C169,LEN(C169)-1)),VALUE(SUBSTITUTE(C169,",",""))))))))),"N/A")</f>
        <v/>
      </c>
      <c r="K169">
        <f>IFERROR(IF(TRIM(D169)="-", "N/A", IF(RIGHT(D169,1)=")",IF(RIGHT(D169,2)="T)",-1000000000000*VALUE(MID(D169,2,LEN(D169)-3)),IF(RIGHT(D169,2)="M)",-1000000*VALUE(MID(D169,2,LEN(D169)-3)),IF(RIGHT(D169,2)="B)",-1000000000*VALUE(MID(D169,2,LEN(D169)-3)),IF(RIGHT(D169,2)="k)",-1000*VALUE(MID(D169,2,LEN(D169)-3)),VALUE(SUBSTITUTE(D169,",","")))))),IF(RIGHT(D169,1)="T",1000000000000*VALUE(LEFT(D169,LEN(D169)-1)),IF(RIGHT(D169,1)="M",1000000*VALUE(LEFT(D169,LEN(D169)-1)),IF(RIGHT(D169,1)="B",1000000000*VALUE(LEFT(D169,LEN(D169)-1)),IF(RIGHT(D169,1)="%",0.01*VALUE(LEFT(D169,LEN(D169)-1)),IF(RIGHT(D169,1)="k",1000*VALUE(LEFT(D169,LEN(D169)-1)),VALUE(SUBSTITUTE(D169,",",""))))))))),"N/A")</f>
        <v/>
      </c>
      <c r="L169">
        <f>IFERROR(IF(TRIM(E169)="-", "N/A", IF(RIGHT(E169,1)=")",IF(RIGHT(E169,2)="T)",-1000000000000*VALUE(MID(E169,2,LEN(E169)-3)),IF(RIGHT(E169,2)="M)",-1000000*VALUE(MID(E169,2,LEN(E169)-3)),IF(RIGHT(E169,2)="B)",-1000000000*VALUE(MID(E169,2,LEN(E169)-3)),IF(RIGHT(E169,2)="k)",-1000*VALUE(MID(E169,2,LEN(E169)-3)),VALUE(SUBSTITUTE(E169,",","")))))),IF(RIGHT(E169,1)="T",1000000000000*VALUE(LEFT(E169,LEN(E169)-1)),IF(RIGHT(E169,1)="M",1000000*VALUE(LEFT(E169,LEN(E169)-1)),IF(RIGHT(E169,1)="B",1000000000*VALUE(LEFT(E169,LEN(E169)-1)),IF(RIGHT(E169,1)="%",0.01*VALUE(LEFT(E169,LEN(E169)-1)),IF(RIGHT(E169,1)="k",1000*VALUE(LEFT(E169,LEN(E169)-1)),VALUE(SUBSTITUTE(E169,",",""))))))))),"N/A")</f>
        <v/>
      </c>
      <c r="M169">
        <f>IFERROR(IF(TRIM(F169)="-", "N/A", IF(RIGHT(F169,1)=")",IF(RIGHT(F169,2)="T)",-1000000000000*VALUE(MID(F169,2,LEN(F169)-3)),IF(RIGHT(F169,2)="M)",-1000000*VALUE(MID(F169,2,LEN(F169)-3)),IF(RIGHT(F169,2)="B)",-1000000000*VALUE(MID(F169,2,LEN(F169)-3)),IF(RIGHT(F169,2)="k)",-1000*VALUE(MID(F169,2,LEN(F169)-3)),VALUE(SUBSTITUTE(F169,",","")))))),IF(RIGHT(F169,1)="T",1000000000000*VALUE(LEFT(F169,LEN(F169)-1)),IF(RIGHT(F169,1)="M",1000000*VALUE(LEFT(F169,LEN(F169)-1)),IF(RIGHT(F169,1)="B",1000000000*VALUE(LEFT(F169,LEN(F169)-1)),IF(RIGHT(F169,1)="%",0.01*VALUE(LEFT(F169,LEN(F169)-1)),IF(RIGHT(F169,1)="k",1000*VALUE(LEFT(F169,LEN(F169)-1)),VALUE(SUBSTITUTE(F169,",",""))))))))),"N/A")</f>
        <v/>
      </c>
      <c r="N169">
        <f>IFERROR(IF(TRIM(G169)="-", "N/A", IF(RIGHT(G169,1)=")",IF(RIGHT(G169,2)="T)",-1000000000000*VALUE(MID(G169,2,LEN(G169)-3)),IF(RIGHT(G169,2)="M)",-1000000*VALUE(MID(G169,2,LEN(G169)-3)),IF(RIGHT(G169,2)="B)",-1000000000*VALUE(MID(G169,2,LEN(G169)-3)),IF(RIGHT(G169,2)="k)",-1000*VALUE(MID(G169,2,LEN(G169)-3)),VALUE(SUBSTITUTE(G169,",","")))))),IF(RIGHT(G169,1)="T",1000000000000*VALUE(LEFT(G169,LEN(G169)-1)),IF(RIGHT(G169,1)="M",1000000*VALUE(LEFT(G169,LEN(G169)-1)),IF(RIGHT(G169,1)="B",1000000000*VALUE(LEFT(G169,LEN(G169)-1)),IF(RIGHT(G169,1)="%",0.01*VALUE(LEFT(G169,LEN(G169)-1)),IF(RIGHT(G169,1)="k",1000*VALUE(LEFT(G169,LEN(G169)-1)),VALUE(SUBSTITUTE(G169,",",""))))))))),"N/A")</f>
        <v/>
      </c>
      <c r="P169">
        <f>MAX(J169:N169)</f>
        <v/>
      </c>
      <c r="Q169">
        <f>IFERROR(J144+MATCH(P169,J169:N169,0)-1,"")</f>
        <v/>
      </c>
      <c r="R169">
        <f>IF(Q169="","",MIN(J169:N169))</f>
        <v/>
      </c>
      <c r="S169">
        <f>IFERROR(J144+MATCH(R169,J169:N169,0)-1,"")</f>
        <v/>
      </c>
      <c r="T169">
        <f>IFERROR(AVERAGE(J169:N169),"")</f>
        <v/>
      </c>
      <c r="U169">
        <f>IFERROR(STDEV(J169:N169),"")</f>
        <v/>
      </c>
      <c r="V169">
        <f>IFERROR(IF(C169="-","",IF(ISBLANK(B169),"",IF(OR(ISNUMBER(FIND("Growth",B169)),ISNUMBER(FIND("Margin",B169))),"",(J169-T169)/U169))),"")</f>
        <v/>
      </c>
      <c r="W169">
        <f>IFERROR(IF(OR(D169="-",ISBLANK(D169)),"",(K169-T169)/U169),"")</f>
        <v/>
      </c>
      <c r="X169">
        <f>IFERROR(IF(OR(E169="-",ISBLANK(E169)),"",(L169-T169)/U169),"")</f>
        <v/>
      </c>
      <c r="Y169">
        <f>IFERROR(IF(OR(F169="-",ISBLANK(F169)),"",(M169-T169)/U169),"")</f>
        <v/>
      </c>
      <c r="Z169">
        <f>IFERROR(IF(OR(G169="-",ISBLANK(G169)),"",(N169-T169)/U169),"")</f>
        <v/>
      </c>
      <c r="AA169">
        <f>IF(MAX(MAX(V169:Z169),ABS(MIN(V169:Z169)))=ABS(MIN(V169:Z169)),MIN(V169:Z169),MAX(V169:Z169))</f>
        <v/>
      </c>
      <c r="AB169">
        <f>IFERROR(V144+MATCH(AA169,V169:Z169,0)-1,"")</f>
        <v/>
      </c>
      <c r="AC169">
        <f>IF(AB169&lt;&gt;"",IF(S169=AB169,"Low",IF(AB169=Q169,"High","")),"")</f>
        <v/>
      </c>
      <c r="AE169">
        <f>IF(ISNUMBER(MATCH("N/A",J169:N169,0)),"",IFERROR((5 * SUMPRODUCT(J144:N144,J169:N169) - PRODUCT(SUM(J144:N144),SUM(J169:N169))) / ((5 * SUM((J144^2)+(K144^2)+(L144^2)+(M144^2)+(N144^2))) - SUM(J144:N144)^2),""))</f>
        <v/>
      </c>
      <c r="AF169">
        <f>IFERROR(CORREL(J144:N144,J169:N169),"")</f>
        <v/>
      </c>
      <c r="AZ169">
        <f>IF(Q169=S169,0,1)</f>
        <v/>
      </c>
      <c r="BA169">
        <f>IF(AZ169=1,IF(Q169="","",IF(Q169=N144,"Yes","No")),"")</f>
        <v/>
      </c>
      <c r="BB169">
        <f>IF(BA169="Yes",P169,"")</f>
        <v/>
      </c>
      <c r="BC169">
        <f>IF(AZ169=1,IF(S169="","",IF(S169=N144,"Yes","No")),"")</f>
        <v/>
      </c>
      <c r="BD169">
        <f>IF(BC169="Yes",R169,"")</f>
        <v/>
      </c>
      <c r="BE169">
        <f>IFERROR(IF(SIGN(AE169)=1,"Increasing",IF(SIGN(AE169)=-1,"Decreasing","")),"")</f>
        <v/>
      </c>
      <c r="BF169">
        <f>IF(OR(AND(BE169="Increasing",BA169="Yes"),AND(BE169="Decreasing",BC169="Yes")),"Yes","No")</f>
        <v/>
      </c>
      <c r="BG169">
        <f>IF(I169="pos_trend","Yes","No")</f>
        <v/>
      </c>
      <c r="BH169">
        <f>IF(AF169&lt;&gt;"",IF(ABS(AF169)&gt;0.8,"Yes","No"),"")</f>
        <v/>
      </c>
    </row>
    <row r="170" spans="1:60">
      <c r="I170">
        <f>IF(AND(K170&gt; J170, L170&gt; K170, M170&gt; L170, N170&gt; M170), "pos_trend", IF(AND(K170&lt; J170, L170&lt; K170, M170&lt; L170, N170&lt; M170), "neg_trend", "N/A"))</f>
        <v/>
      </c>
      <c r="J170">
        <f>IFERROR(IF(TRIM(C170)="-", "N/A", IF(RIGHT(C170,1)=")",IF(RIGHT(C170,2)="T)",-1000000000000*VALUE(MID(C170,2,LEN(C170)-3)),IF(RIGHT(C170,2)="M)",-1000000*VALUE(MID(C170,2,LEN(C170)-3)),IF(RIGHT(C170,2)="B)",-1000000000*VALUE(MID(C170,2,LEN(C170)-3)),IF(RIGHT(C170,2)="k)",-1000*VALUE(MID(C170,2,LEN(C170)-3)),VALUE(SUBSTITUTE(C170,",","")))))),IF(RIGHT(C170,1)="T",1000000000000*VALUE(LEFT(C170,LEN(C170)-1)),IF(RIGHT(C170,1)="M",1000000*VALUE(LEFT(C170,LEN(C170)-1)),IF(RIGHT(C170,1)="B",1000000000*VALUE(LEFT(C170,LEN(C170)-1)),IF(RIGHT(C170,1)="%",0.01*VALUE(LEFT(C170,LEN(C170)-1)),IF(RIGHT(C170,1)="k",1000*VALUE(LEFT(C170,LEN(C170)-1)),VALUE(SUBSTITUTE(C170,",",""))))))))),"N/A")</f>
        <v/>
      </c>
      <c r="K170">
        <f>IFERROR(IF(TRIM(D170)="-", "N/A", IF(RIGHT(D170,1)=")",IF(RIGHT(D170,2)="T)",-1000000000000*VALUE(MID(D170,2,LEN(D170)-3)),IF(RIGHT(D170,2)="M)",-1000000*VALUE(MID(D170,2,LEN(D170)-3)),IF(RIGHT(D170,2)="B)",-1000000000*VALUE(MID(D170,2,LEN(D170)-3)),IF(RIGHT(D170,2)="k)",-1000*VALUE(MID(D170,2,LEN(D170)-3)),VALUE(SUBSTITUTE(D170,",","")))))),IF(RIGHT(D170,1)="T",1000000000000*VALUE(LEFT(D170,LEN(D170)-1)),IF(RIGHT(D170,1)="M",1000000*VALUE(LEFT(D170,LEN(D170)-1)),IF(RIGHT(D170,1)="B",1000000000*VALUE(LEFT(D170,LEN(D170)-1)),IF(RIGHT(D170,1)="%",0.01*VALUE(LEFT(D170,LEN(D170)-1)),IF(RIGHT(D170,1)="k",1000*VALUE(LEFT(D170,LEN(D170)-1)),VALUE(SUBSTITUTE(D170,",",""))))))))),"N/A")</f>
        <v/>
      </c>
      <c r="L170">
        <f>IFERROR(IF(TRIM(E170)="-", "N/A", IF(RIGHT(E170,1)=")",IF(RIGHT(E170,2)="T)",-1000000000000*VALUE(MID(E170,2,LEN(E170)-3)),IF(RIGHT(E170,2)="M)",-1000000*VALUE(MID(E170,2,LEN(E170)-3)),IF(RIGHT(E170,2)="B)",-1000000000*VALUE(MID(E170,2,LEN(E170)-3)),IF(RIGHT(E170,2)="k)",-1000*VALUE(MID(E170,2,LEN(E170)-3)),VALUE(SUBSTITUTE(E170,",","")))))),IF(RIGHT(E170,1)="T",1000000000000*VALUE(LEFT(E170,LEN(E170)-1)),IF(RIGHT(E170,1)="M",1000000*VALUE(LEFT(E170,LEN(E170)-1)),IF(RIGHT(E170,1)="B",1000000000*VALUE(LEFT(E170,LEN(E170)-1)),IF(RIGHT(E170,1)="%",0.01*VALUE(LEFT(E170,LEN(E170)-1)),IF(RIGHT(E170,1)="k",1000*VALUE(LEFT(E170,LEN(E170)-1)),VALUE(SUBSTITUTE(E170,",",""))))))))),"N/A")</f>
        <v/>
      </c>
      <c r="M170">
        <f>IFERROR(IF(TRIM(F170)="-", "N/A", IF(RIGHT(F170,1)=")",IF(RIGHT(F170,2)="T)",-1000000000000*VALUE(MID(F170,2,LEN(F170)-3)),IF(RIGHT(F170,2)="M)",-1000000*VALUE(MID(F170,2,LEN(F170)-3)),IF(RIGHT(F170,2)="B)",-1000000000*VALUE(MID(F170,2,LEN(F170)-3)),IF(RIGHT(F170,2)="k)",-1000*VALUE(MID(F170,2,LEN(F170)-3)),VALUE(SUBSTITUTE(F170,",","")))))),IF(RIGHT(F170,1)="T",1000000000000*VALUE(LEFT(F170,LEN(F170)-1)),IF(RIGHT(F170,1)="M",1000000*VALUE(LEFT(F170,LEN(F170)-1)),IF(RIGHT(F170,1)="B",1000000000*VALUE(LEFT(F170,LEN(F170)-1)),IF(RIGHT(F170,1)="%",0.01*VALUE(LEFT(F170,LEN(F170)-1)),IF(RIGHT(F170,1)="k",1000*VALUE(LEFT(F170,LEN(F170)-1)),VALUE(SUBSTITUTE(F170,",",""))))))))),"N/A")</f>
        <v/>
      </c>
      <c r="N170">
        <f>IFERROR(IF(TRIM(G170)="-", "N/A", IF(RIGHT(G170,1)=")",IF(RIGHT(G170,2)="T)",-1000000000000*VALUE(MID(G170,2,LEN(G170)-3)),IF(RIGHT(G170,2)="M)",-1000000*VALUE(MID(G170,2,LEN(G170)-3)),IF(RIGHT(G170,2)="B)",-1000000000*VALUE(MID(G170,2,LEN(G170)-3)),IF(RIGHT(G170,2)="k)",-1000*VALUE(MID(G170,2,LEN(G170)-3)),VALUE(SUBSTITUTE(G170,",","")))))),IF(RIGHT(G170,1)="T",1000000000000*VALUE(LEFT(G170,LEN(G170)-1)),IF(RIGHT(G170,1)="M",1000000*VALUE(LEFT(G170,LEN(G170)-1)),IF(RIGHT(G170,1)="B",1000000000*VALUE(LEFT(G170,LEN(G170)-1)),IF(RIGHT(G170,1)="%",0.01*VALUE(LEFT(G170,LEN(G170)-1)),IF(RIGHT(G170,1)="k",1000*VALUE(LEFT(G170,LEN(G170)-1)),VALUE(SUBSTITUTE(G170,",",""))))))))),"N/A")</f>
        <v/>
      </c>
      <c r="P170">
        <f>MAX(J170:N170)</f>
        <v/>
      </c>
      <c r="Q170">
        <f>IFERROR(J144+MATCH(P170,J170:N170,0)-1,"")</f>
        <v/>
      </c>
      <c r="R170">
        <f>IF(Q170="","",MIN(J170:N170))</f>
        <v/>
      </c>
      <c r="S170">
        <f>IFERROR(J144+MATCH(R170,J170:N170,0)-1,"")</f>
        <v/>
      </c>
      <c r="T170">
        <f>IFERROR(AVERAGE(J170:N170),"")</f>
        <v/>
      </c>
      <c r="U170">
        <f>IFERROR(STDEV(J170:N170),"")</f>
        <v/>
      </c>
      <c r="V170">
        <f>IFERROR(IF(C170="-","",IF(ISBLANK(B170),"",IF(OR(ISNUMBER(FIND("Growth",B170)),ISNUMBER(FIND("Margin",B170))),"",(J170-T170)/U170))),"")</f>
        <v/>
      </c>
      <c r="W170">
        <f>IFERROR(IF(OR(D170="-",ISBLANK(D170)),"",(K170-T170)/U170),"")</f>
        <v/>
      </c>
      <c r="X170">
        <f>IFERROR(IF(OR(E170="-",ISBLANK(E170)),"",(L170-T170)/U170),"")</f>
        <v/>
      </c>
      <c r="Y170">
        <f>IFERROR(IF(OR(F170="-",ISBLANK(F170)),"",(M170-T170)/U170),"")</f>
        <v/>
      </c>
      <c r="Z170">
        <f>IFERROR(IF(OR(G170="-",ISBLANK(G170)),"",(N170-T170)/U170),"")</f>
        <v/>
      </c>
      <c r="AA170">
        <f>IF(MAX(MAX(V170:Z170),ABS(MIN(V170:Z170)))=ABS(MIN(V170:Z170)),MIN(V170:Z170),MAX(V170:Z170))</f>
        <v/>
      </c>
      <c r="AB170">
        <f>IFERROR(V144+MATCH(AA170,V170:Z170,0)-1,"")</f>
        <v/>
      </c>
      <c r="AC170">
        <f>IF(AB170&lt;&gt;"",IF(S170=AB170,"Low",IF(AB170=Q170,"High","")),"")</f>
        <v/>
      </c>
      <c r="AE170">
        <f>IF(ISNUMBER(MATCH("N/A",J170:N170,0)),"",IFERROR((5 * SUMPRODUCT(J144:N144,J170:N170) - PRODUCT(SUM(J144:N144),SUM(J170:N170))) / ((5 * SUM((J144^2)+(K144^2)+(L144^2)+(M144^2)+(N144^2))) - SUM(J144:N144)^2),""))</f>
        <v/>
      </c>
      <c r="AF170">
        <f>IFERROR(CORREL(J144:N144,J170:N170),"")</f>
        <v/>
      </c>
      <c r="AZ170">
        <f>IF(Q170=S170,0,1)</f>
        <v/>
      </c>
      <c r="BA170">
        <f>IF(AZ170=1,IF(Q170="","",IF(Q170=N144,"Yes","No")),"")</f>
        <v/>
      </c>
      <c r="BB170">
        <f>IF(BA170="Yes",P170,"")</f>
        <v/>
      </c>
      <c r="BC170">
        <f>IF(AZ170=1,IF(S170="","",IF(S170=N144,"Yes","No")),"")</f>
        <v/>
      </c>
      <c r="BD170">
        <f>IF(BC170="Yes",R170,"")</f>
        <v/>
      </c>
      <c r="BE170">
        <f>IFERROR(IF(SIGN(AE170)=1,"Increasing",IF(SIGN(AE170)=-1,"Decreasing","")),"")</f>
        <v/>
      </c>
      <c r="BF170">
        <f>IF(OR(AND(BE170="Increasing",BA170="Yes"),AND(BE170="Decreasing",BC170="Yes")),"Yes","No")</f>
        <v/>
      </c>
      <c r="BG170">
        <f>IF(I170="pos_trend","Yes","No")</f>
        <v/>
      </c>
      <c r="BH170">
        <f>IF(AF170&lt;&gt;"",IF(ABS(AF170)&gt;0.8,"Yes","No"),"")</f>
        <v/>
      </c>
    </row>
    <row r="171" spans="1:60">
      <c r="I171">
        <f>IF(AND(K171&gt; J171, L171&gt; K171, M171&gt; L171, N171&gt; M171), "pos_trend", IF(AND(K171&lt; J171, L171&lt; K171, M171&lt; L171, N171&lt; M171), "neg_trend", "N/A"))</f>
        <v/>
      </c>
      <c r="J171">
        <f>IFERROR(IF(TRIM(C171)="-", "N/A", IF(RIGHT(C171,1)=")",IF(RIGHT(C171,2)="T)",-1000000000000*VALUE(MID(C171,2,LEN(C171)-3)),IF(RIGHT(C171,2)="M)",-1000000*VALUE(MID(C171,2,LEN(C171)-3)),IF(RIGHT(C171,2)="B)",-1000000000*VALUE(MID(C171,2,LEN(C171)-3)),IF(RIGHT(C171,2)="k)",-1000*VALUE(MID(C171,2,LEN(C171)-3)),VALUE(SUBSTITUTE(C171,",","")))))),IF(RIGHT(C171,1)="T",1000000000000*VALUE(LEFT(C171,LEN(C171)-1)),IF(RIGHT(C171,1)="M",1000000*VALUE(LEFT(C171,LEN(C171)-1)),IF(RIGHT(C171,1)="B",1000000000*VALUE(LEFT(C171,LEN(C171)-1)),IF(RIGHT(C171,1)="%",0.01*VALUE(LEFT(C171,LEN(C171)-1)),IF(RIGHT(C171,1)="k",1000*VALUE(LEFT(C171,LEN(C171)-1)),VALUE(SUBSTITUTE(C171,",",""))))))))),"N/A")</f>
        <v/>
      </c>
      <c r="K171">
        <f>IFERROR(IF(TRIM(D171)="-", "N/A", IF(RIGHT(D171,1)=")",IF(RIGHT(D171,2)="T)",-1000000000000*VALUE(MID(D171,2,LEN(D171)-3)),IF(RIGHT(D171,2)="M)",-1000000*VALUE(MID(D171,2,LEN(D171)-3)),IF(RIGHT(D171,2)="B)",-1000000000*VALUE(MID(D171,2,LEN(D171)-3)),IF(RIGHT(D171,2)="k)",-1000*VALUE(MID(D171,2,LEN(D171)-3)),VALUE(SUBSTITUTE(D171,",","")))))),IF(RIGHT(D171,1)="T",1000000000000*VALUE(LEFT(D171,LEN(D171)-1)),IF(RIGHT(D171,1)="M",1000000*VALUE(LEFT(D171,LEN(D171)-1)),IF(RIGHT(D171,1)="B",1000000000*VALUE(LEFT(D171,LEN(D171)-1)),IF(RIGHT(D171,1)="%",0.01*VALUE(LEFT(D171,LEN(D171)-1)),IF(RIGHT(D171,1)="k",1000*VALUE(LEFT(D171,LEN(D171)-1)),VALUE(SUBSTITUTE(D171,",",""))))))))),"N/A")</f>
        <v/>
      </c>
      <c r="L171">
        <f>IFERROR(IF(TRIM(E171)="-", "N/A", IF(RIGHT(E171,1)=")",IF(RIGHT(E171,2)="T)",-1000000000000*VALUE(MID(E171,2,LEN(E171)-3)),IF(RIGHT(E171,2)="M)",-1000000*VALUE(MID(E171,2,LEN(E171)-3)),IF(RIGHT(E171,2)="B)",-1000000000*VALUE(MID(E171,2,LEN(E171)-3)),IF(RIGHT(E171,2)="k)",-1000*VALUE(MID(E171,2,LEN(E171)-3)),VALUE(SUBSTITUTE(E171,",","")))))),IF(RIGHT(E171,1)="T",1000000000000*VALUE(LEFT(E171,LEN(E171)-1)),IF(RIGHT(E171,1)="M",1000000*VALUE(LEFT(E171,LEN(E171)-1)),IF(RIGHT(E171,1)="B",1000000000*VALUE(LEFT(E171,LEN(E171)-1)),IF(RIGHT(E171,1)="%",0.01*VALUE(LEFT(E171,LEN(E171)-1)),IF(RIGHT(E171,1)="k",1000*VALUE(LEFT(E171,LEN(E171)-1)),VALUE(SUBSTITUTE(E171,",",""))))))))),"N/A")</f>
        <v/>
      </c>
      <c r="M171">
        <f>IFERROR(IF(TRIM(F171)="-", "N/A", IF(RIGHT(F171,1)=")",IF(RIGHT(F171,2)="T)",-1000000000000*VALUE(MID(F171,2,LEN(F171)-3)),IF(RIGHT(F171,2)="M)",-1000000*VALUE(MID(F171,2,LEN(F171)-3)),IF(RIGHT(F171,2)="B)",-1000000000*VALUE(MID(F171,2,LEN(F171)-3)),IF(RIGHT(F171,2)="k)",-1000*VALUE(MID(F171,2,LEN(F171)-3)),VALUE(SUBSTITUTE(F171,",","")))))),IF(RIGHT(F171,1)="T",1000000000000*VALUE(LEFT(F171,LEN(F171)-1)),IF(RIGHT(F171,1)="M",1000000*VALUE(LEFT(F171,LEN(F171)-1)),IF(RIGHT(F171,1)="B",1000000000*VALUE(LEFT(F171,LEN(F171)-1)),IF(RIGHT(F171,1)="%",0.01*VALUE(LEFT(F171,LEN(F171)-1)),IF(RIGHT(F171,1)="k",1000*VALUE(LEFT(F171,LEN(F171)-1)),VALUE(SUBSTITUTE(F171,",",""))))))))),"N/A")</f>
        <v/>
      </c>
      <c r="N171">
        <f>IFERROR(IF(TRIM(G171)="-", "N/A", IF(RIGHT(G171,1)=")",IF(RIGHT(G171,2)="T)",-1000000000000*VALUE(MID(G171,2,LEN(G171)-3)),IF(RIGHT(G171,2)="M)",-1000000*VALUE(MID(G171,2,LEN(G171)-3)),IF(RIGHT(G171,2)="B)",-1000000000*VALUE(MID(G171,2,LEN(G171)-3)),IF(RIGHT(G171,2)="k)",-1000*VALUE(MID(G171,2,LEN(G171)-3)),VALUE(SUBSTITUTE(G171,",","")))))),IF(RIGHT(G171,1)="T",1000000000000*VALUE(LEFT(G171,LEN(G171)-1)),IF(RIGHT(G171,1)="M",1000000*VALUE(LEFT(G171,LEN(G171)-1)),IF(RIGHT(G171,1)="B",1000000000*VALUE(LEFT(G171,LEN(G171)-1)),IF(RIGHT(G171,1)="%",0.01*VALUE(LEFT(G171,LEN(G171)-1)),IF(RIGHT(G171,1)="k",1000*VALUE(LEFT(G171,LEN(G171)-1)),VALUE(SUBSTITUTE(G171,",",""))))))))),"N/A")</f>
        <v/>
      </c>
      <c r="P171">
        <f>MAX(J171:N171)</f>
        <v/>
      </c>
      <c r="Q171">
        <f>IFERROR(J144+MATCH(P171,J171:N171,0)-1,"")</f>
        <v/>
      </c>
      <c r="R171">
        <f>IF(Q171="","",MIN(J171:N171))</f>
        <v/>
      </c>
      <c r="S171">
        <f>IFERROR(J144+MATCH(R171,J171:N171,0)-1,"")</f>
        <v/>
      </c>
      <c r="T171">
        <f>IFERROR(AVERAGE(J171:N171),"")</f>
        <v/>
      </c>
      <c r="U171">
        <f>IFERROR(STDEV(J171:N171),"")</f>
        <v/>
      </c>
      <c r="V171">
        <f>IFERROR(IF(C171="-","",IF(ISBLANK(B171),"",IF(OR(ISNUMBER(FIND("Growth",B171)),ISNUMBER(FIND("Margin",B171))),"",(J171-T171)/U171))),"")</f>
        <v/>
      </c>
      <c r="W171">
        <f>IFERROR(IF(OR(D171="-",ISBLANK(D171)),"",(K171-T171)/U171),"")</f>
        <v/>
      </c>
      <c r="X171">
        <f>IFERROR(IF(OR(E171="-",ISBLANK(E171)),"",(L171-T171)/U171),"")</f>
        <v/>
      </c>
      <c r="Y171">
        <f>IFERROR(IF(OR(F171="-",ISBLANK(F171)),"",(M171-T171)/U171),"")</f>
        <v/>
      </c>
      <c r="Z171">
        <f>IFERROR(IF(OR(G171="-",ISBLANK(G171)),"",(N171-T171)/U171),"")</f>
        <v/>
      </c>
      <c r="AA171">
        <f>IF(MAX(MAX(V171:Z171),ABS(MIN(V171:Z171)))=ABS(MIN(V171:Z171)),MIN(V171:Z171),MAX(V171:Z171))</f>
        <v/>
      </c>
      <c r="AB171">
        <f>IFERROR(V144+MATCH(AA171,V171:Z171,0)-1,"")</f>
        <v/>
      </c>
      <c r="AC171">
        <f>IF(AB171&lt;&gt;"",IF(S171=AB171,"Low",IF(AB171=Q171,"High","")),"")</f>
        <v/>
      </c>
      <c r="AE171">
        <f>IF(ISNUMBER(MATCH("N/A",J171:N171,0)),"",IFERROR((5 * SUMPRODUCT(J144:N144,J171:N171) - PRODUCT(SUM(J144:N144),SUM(J171:N171))) / ((5 * SUM((J144^2)+(K144^2)+(L144^2)+(M144^2)+(N144^2))) - SUM(J144:N144)^2),""))</f>
        <v/>
      </c>
      <c r="AF171">
        <f>IFERROR(CORREL(J144:N144,J171:N171),"")</f>
        <v/>
      </c>
      <c r="AZ171">
        <f>IF(Q171=S171,0,1)</f>
        <v/>
      </c>
      <c r="BA171">
        <f>IF(AZ171=1,IF(Q171="","",IF(Q171=N144,"Yes","No")),"")</f>
        <v/>
      </c>
      <c r="BB171">
        <f>IF(BA171="Yes",P171,"")</f>
        <v/>
      </c>
      <c r="BC171">
        <f>IF(AZ171=1,IF(S171="","",IF(S171=N144,"Yes","No")),"")</f>
        <v/>
      </c>
      <c r="BD171">
        <f>IF(BC171="Yes",R171,"")</f>
        <v/>
      </c>
      <c r="BE171">
        <f>IFERROR(IF(SIGN(AE171)=1,"Increasing",IF(SIGN(AE171)=-1,"Decreasing","")),"")</f>
        <v/>
      </c>
      <c r="BF171">
        <f>IF(OR(AND(BE171="Increasing",BA171="Yes"),AND(BE171="Decreasing",BC171="Yes")),"Yes","No")</f>
        <v/>
      </c>
      <c r="BG171">
        <f>IF(I171="pos_trend","Yes","No")</f>
        <v/>
      </c>
      <c r="BH171">
        <f>IF(AF171&lt;&gt;"",IF(ABS(AF171)&gt;0.8,"Yes","No"),"")</f>
        <v/>
      </c>
    </row>
    <row r="172" spans="1:60">
      <c r="I172">
        <f>IF(AND(K172&gt; J172, L172&gt; K172, M172&gt; L172, N172&gt; M172), "pos_trend", IF(AND(K172&lt; J172, L172&lt; K172, M172&lt; L172, N172&lt; M172), "neg_trend", "N/A"))</f>
        <v/>
      </c>
      <c r="J172">
        <f>IFERROR(IF(TRIM(C172)="-", "N/A", IF(RIGHT(C172,1)=")",IF(RIGHT(C172,2)="T)",-1000000000000*VALUE(MID(C172,2,LEN(C172)-3)),IF(RIGHT(C172,2)="M)",-1000000*VALUE(MID(C172,2,LEN(C172)-3)),IF(RIGHT(C172,2)="B)",-1000000000*VALUE(MID(C172,2,LEN(C172)-3)),IF(RIGHT(C172,2)="k)",-1000*VALUE(MID(C172,2,LEN(C172)-3)),VALUE(SUBSTITUTE(C172,",","")))))),IF(RIGHT(C172,1)="T",1000000000000*VALUE(LEFT(C172,LEN(C172)-1)),IF(RIGHT(C172,1)="M",1000000*VALUE(LEFT(C172,LEN(C172)-1)),IF(RIGHT(C172,1)="B",1000000000*VALUE(LEFT(C172,LEN(C172)-1)),IF(RIGHT(C172,1)="%",0.01*VALUE(LEFT(C172,LEN(C172)-1)),IF(RIGHT(C172,1)="k",1000*VALUE(LEFT(C172,LEN(C172)-1)),VALUE(SUBSTITUTE(C172,",",""))))))))),"N/A")</f>
        <v/>
      </c>
      <c r="K172">
        <f>IFERROR(IF(TRIM(D172)="-", "N/A", IF(RIGHT(D172,1)=")",IF(RIGHT(D172,2)="T)",-1000000000000*VALUE(MID(D172,2,LEN(D172)-3)),IF(RIGHT(D172,2)="M)",-1000000*VALUE(MID(D172,2,LEN(D172)-3)),IF(RIGHT(D172,2)="B)",-1000000000*VALUE(MID(D172,2,LEN(D172)-3)),IF(RIGHT(D172,2)="k)",-1000*VALUE(MID(D172,2,LEN(D172)-3)),VALUE(SUBSTITUTE(D172,",","")))))),IF(RIGHT(D172,1)="T",1000000000000*VALUE(LEFT(D172,LEN(D172)-1)),IF(RIGHT(D172,1)="M",1000000*VALUE(LEFT(D172,LEN(D172)-1)),IF(RIGHT(D172,1)="B",1000000000*VALUE(LEFT(D172,LEN(D172)-1)),IF(RIGHT(D172,1)="%",0.01*VALUE(LEFT(D172,LEN(D172)-1)),IF(RIGHT(D172,1)="k",1000*VALUE(LEFT(D172,LEN(D172)-1)),VALUE(SUBSTITUTE(D172,",",""))))))))),"N/A")</f>
        <v/>
      </c>
      <c r="L172">
        <f>IFERROR(IF(TRIM(E172)="-", "N/A", IF(RIGHT(E172,1)=")",IF(RIGHT(E172,2)="T)",-1000000000000*VALUE(MID(E172,2,LEN(E172)-3)),IF(RIGHT(E172,2)="M)",-1000000*VALUE(MID(E172,2,LEN(E172)-3)),IF(RIGHT(E172,2)="B)",-1000000000*VALUE(MID(E172,2,LEN(E172)-3)),IF(RIGHT(E172,2)="k)",-1000*VALUE(MID(E172,2,LEN(E172)-3)),VALUE(SUBSTITUTE(E172,",","")))))),IF(RIGHT(E172,1)="T",1000000000000*VALUE(LEFT(E172,LEN(E172)-1)),IF(RIGHT(E172,1)="M",1000000*VALUE(LEFT(E172,LEN(E172)-1)),IF(RIGHT(E172,1)="B",1000000000*VALUE(LEFT(E172,LEN(E172)-1)),IF(RIGHT(E172,1)="%",0.01*VALUE(LEFT(E172,LEN(E172)-1)),IF(RIGHT(E172,1)="k",1000*VALUE(LEFT(E172,LEN(E172)-1)),VALUE(SUBSTITUTE(E172,",",""))))))))),"N/A")</f>
        <v/>
      </c>
      <c r="M172">
        <f>IFERROR(IF(TRIM(F172)="-", "N/A", IF(RIGHT(F172,1)=")",IF(RIGHT(F172,2)="T)",-1000000000000*VALUE(MID(F172,2,LEN(F172)-3)),IF(RIGHT(F172,2)="M)",-1000000*VALUE(MID(F172,2,LEN(F172)-3)),IF(RIGHT(F172,2)="B)",-1000000000*VALUE(MID(F172,2,LEN(F172)-3)),IF(RIGHT(F172,2)="k)",-1000*VALUE(MID(F172,2,LEN(F172)-3)),VALUE(SUBSTITUTE(F172,",","")))))),IF(RIGHT(F172,1)="T",1000000000000*VALUE(LEFT(F172,LEN(F172)-1)),IF(RIGHT(F172,1)="M",1000000*VALUE(LEFT(F172,LEN(F172)-1)),IF(RIGHT(F172,1)="B",1000000000*VALUE(LEFT(F172,LEN(F172)-1)),IF(RIGHT(F172,1)="%",0.01*VALUE(LEFT(F172,LEN(F172)-1)),IF(RIGHT(F172,1)="k",1000*VALUE(LEFT(F172,LEN(F172)-1)),VALUE(SUBSTITUTE(F172,",",""))))))))),"N/A")</f>
        <v/>
      </c>
      <c r="N172">
        <f>IFERROR(IF(TRIM(G172)="-", "N/A", IF(RIGHT(G172,1)=")",IF(RIGHT(G172,2)="T)",-1000000000000*VALUE(MID(G172,2,LEN(G172)-3)),IF(RIGHT(G172,2)="M)",-1000000*VALUE(MID(G172,2,LEN(G172)-3)),IF(RIGHT(G172,2)="B)",-1000000000*VALUE(MID(G172,2,LEN(G172)-3)),IF(RIGHT(G172,2)="k)",-1000*VALUE(MID(G172,2,LEN(G172)-3)),VALUE(SUBSTITUTE(G172,",","")))))),IF(RIGHT(G172,1)="T",1000000000000*VALUE(LEFT(G172,LEN(G172)-1)),IF(RIGHT(G172,1)="M",1000000*VALUE(LEFT(G172,LEN(G172)-1)),IF(RIGHT(G172,1)="B",1000000000*VALUE(LEFT(G172,LEN(G172)-1)),IF(RIGHT(G172,1)="%",0.01*VALUE(LEFT(G172,LEN(G172)-1)),IF(RIGHT(G172,1)="k",1000*VALUE(LEFT(G172,LEN(G172)-1)),VALUE(SUBSTITUTE(G172,",",""))))))))),"N/A")</f>
        <v/>
      </c>
      <c r="P172">
        <f>MAX(J172:N172)</f>
        <v/>
      </c>
      <c r="Q172">
        <f>IFERROR(J144+MATCH(P172,J172:N172,0)-1,"")</f>
        <v/>
      </c>
      <c r="R172">
        <f>IF(Q172="","",MIN(J172:N172))</f>
        <v/>
      </c>
      <c r="S172">
        <f>IFERROR(J144+MATCH(R172,J172:N172,0)-1,"")</f>
        <v/>
      </c>
      <c r="T172">
        <f>IFERROR(AVERAGE(J172:N172),"")</f>
        <v/>
      </c>
      <c r="U172">
        <f>IFERROR(STDEV(J172:N172),"")</f>
        <v/>
      </c>
      <c r="V172">
        <f>IFERROR(IF(C172="-","",IF(ISBLANK(B172),"",IF(OR(ISNUMBER(FIND("Growth",B172)),ISNUMBER(FIND("Margin",B172))),"",(J172-T172)/U172))),"")</f>
        <v/>
      </c>
      <c r="W172">
        <f>IFERROR(IF(OR(D172="-",ISBLANK(D172)),"",(K172-T172)/U172),"")</f>
        <v/>
      </c>
      <c r="X172">
        <f>IFERROR(IF(OR(E172="-",ISBLANK(E172)),"",(L172-T172)/U172),"")</f>
        <v/>
      </c>
      <c r="Y172">
        <f>IFERROR(IF(OR(F172="-",ISBLANK(F172)),"",(M172-T172)/U172),"")</f>
        <v/>
      </c>
      <c r="Z172">
        <f>IFERROR(IF(OR(G172="-",ISBLANK(G172)),"",(N172-T172)/U172),"")</f>
        <v/>
      </c>
      <c r="AA172">
        <f>IF(MAX(MAX(V172:Z172),ABS(MIN(V172:Z172)))=ABS(MIN(V172:Z172)),MIN(V172:Z172),MAX(V172:Z172))</f>
        <v/>
      </c>
      <c r="AB172">
        <f>IFERROR(V144+MATCH(AA172,V172:Z172,0)-1,"")</f>
        <v/>
      </c>
      <c r="AC172">
        <f>IF(AB172&lt;&gt;"",IF(S172=AB172,"Low",IF(AB172=Q172,"High","")),"")</f>
        <v/>
      </c>
      <c r="AE172">
        <f>IF(ISNUMBER(MATCH("N/A",J172:N172,0)),"",IFERROR((5 * SUMPRODUCT(J144:N144,J172:N172) - PRODUCT(SUM(J144:N144),SUM(J172:N172))) / ((5 * SUM((J144^2)+(K144^2)+(L144^2)+(M144^2)+(N144^2))) - SUM(J144:N144)^2),""))</f>
        <v/>
      </c>
      <c r="AF172">
        <f>IFERROR(CORREL(J144:N144,J172:N172),"")</f>
        <v/>
      </c>
      <c r="AZ172">
        <f>IF(Q172=S172,0,1)</f>
        <v/>
      </c>
      <c r="BA172">
        <f>IF(AZ172=1,IF(Q172="","",IF(Q172=N144,"Yes","No")),"")</f>
        <v/>
      </c>
      <c r="BB172">
        <f>IF(BA172="Yes",P172,"")</f>
        <v/>
      </c>
      <c r="BC172">
        <f>IF(AZ172=1,IF(S172="","",IF(S172=N144,"Yes","No")),"")</f>
        <v/>
      </c>
      <c r="BD172">
        <f>IF(BC172="Yes",R172,"")</f>
        <v/>
      </c>
      <c r="BE172">
        <f>IFERROR(IF(SIGN(AE172)=1,"Increasing",IF(SIGN(AE172)=-1,"Decreasing","")),"")</f>
        <v/>
      </c>
      <c r="BF172">
        <f>IF(OR(AND(BE172="Increasing",BA172="Yes"),AND(BE172="Decreasing",BC172="Yes")),"Yes","No")</f>
        <v/>
      </c>
      <c r="BG172">
        <f>IF(I172="pos_trend","Yes","No")</f>
        <v/>
      </c>
      <c r="BH172">
        <f>IF(AF172&lt;&gt;"",IF(ABS(AF172)&gt;0.8,"Yes","No"),"")</f>
        <v/>
      </c>
    </row>
    <row r="173" spans="1:60">
      <c r="I173">
        <f>IF(AND(K173&gt; J173, L173&gt; K173, M173&gt; L173, N173&gt; M173), "pos_trend", IF(AND(K173&lt; J173, L173&lt; K173, M173&lt; L173, N173&lt; M173), "neg_trend", "N/A"))</f>
        <v/>
      </c>
      <c r="J173">
        <f>IFERROR(IF(TRIM(C173)="-", "N/A", IF(RIGHT(C173,1)=")",IF(RIGHT(C173,2)="T)",-1000000000000*VALUE(MID(C173,2,LEN(C173)-3)),IF(RIGHT(C173,2)="M)",-1000000*VALUE(MID(C173,2,LEN(C173)-3)),IF(RIGHT(C173,2)="B)",-1000000000*VALUE(MID(C173,2,LEN(C173)-3)),IF(RIGHT(C173,2)="k)",-1000*VALUE(MID(C173,2,LEN(C173)-3)),VALUE(SUBSTITUTE(C173,",","")))))),IF(RIGHT(C173,1)="T",1000000000000*VALUE(LEFT(C173,LEN(C173)-1)),IF(RIGHT(C173,1)="M",1000000*VALUE(LEFT(C173,LEN(C173)-1)),IF(RIGHT(C173,1)="B",1000000000*VALUE(LEFT(C173,LEN(C173)-1)),IF(RIGHT(C173,1)="%",0.01*VALUE(LEFT(C173,LEN(C173)-1)),IF(RIGHT(C173,1)="k",1000*VALUE(LEFT(C173,LEN(C173)-1)),VALUE(SUBSTITUTE(C173,",",""))))))))),"N/A")</f>
        <v/>
      </c>
      <c r="K173">
        <f>IFERROR(IF(TRIM(D173)="-", "N/A", IF(RIGHT(D173,1)=")",IF(RIGHT(D173,2)="T)",-1000000000000*VALUE(MID(D173,2,LEN(D173)-3)),IF(RIGHT(D173,2)="M)",-1000000*VALUE(MID(D173,2,LEN(D173)-3)),IF(RIGHT(D173,2)="B)",-1000000000*VALUE(MID(D173,2,LEN(D173)-3)),IF(RIGHT(D173,2)="k)",-1000*VALUE(MID(D173,2,LEN(D173)-3)),VALUE(SUBSTITUTE(D173,",","")))))),IF(RIGHT(D173,1)="T",1000000000000*VALUE(LEFT(D173,LEN(D173)-1)),IF(RIGHT(D173,1)="M",1000000*VALUE(LEFT(D173,LEN(D173)-1)),IF(RIGHT(D173,1)="B",1000000000*VALUE(LEFT(D173,LEN(D173)-1)),IF(RIGHT(D173,1)="%",0.01*VALUE(LEFT(D173,LEN(D173)-1)),IF(RIGHT(D173,1)="k",1000*VALUE(LEFT(D173,LEN(D173)-1)),VALUE(SUBSTITUTE(D173,",",""))))))))),"N/A")</f>
        <v/>
      </c>
      <c r="L173">
        <f>IFERROR(IF(TRIM(E173)="-", "N/A", IF(RIGHT(E173,1)=")",IF(RIGHT(E173,2)="T)",-1000000000000*VALUE(MID(E173,2,LEN(E173)-3)),IF(RIGHT(E173,2)="M)",-1000000*VALUE(MID(E173,2,LEN(E173)-3)),IF(RIGHT(E173,2)="B)",-1000000000*VALUE(MID(E173,2,LEN(E173)-3)),IF(RIGHT(E173,2)="k)",-1000*VALUE(MID(E173,2,LEN(E173)-3)),VALUE(SUBSTITUTE(E173,",","")))))),IF(RIGHT(E173,1)="T",1000000000000*VALUE(LEFT(E173,LEN(E173)-1)),IF(RIGHT(E173,1)="M",1000000*VALUE(LEFT(E173,LEN(E173)-1)),IF(RIGHT(E173,1)="B",1000000000*VALUE(LEFT(E173,LEN(E173)-1)),IF(RIGHT(E173,1)="%",0.01*VALUE(LEFT(E173,LEN(E173)-1)),IF(RIGHT(E173,1)="k",1000*VALUE(LEFT(E173,LEN(E173)-1)),VALUE(SUBSTITUTE(E173,",",""))))))))),"N/A")</f>
        <v/>
      </c>
      <c r="M173">
        <f>IFERROR(IF(TRIM(F173)="-", "N/A", IF(RIGHT(F173,1)=")",IF(RIGHT(F173,2)="T)",-1000000000000*VALUE(MID(F173,2,LEN(F173)-3)),IF(RIGHT(F173,2)="M)",-1000000*VALUE(MID(F173,2,LEN(F173)-3)),IF(RIGHT(F173,2)="B)",-1000000000*VALUE(MID(F173,2,LEN(F173)-3)),IF(RIGHT(F173,2)="k)",-1000*VALUE(MID(F173,2,LEN(F173)-3)),VALUE(SUBSTITUTE(F173,",","")))))),IF(RIGHT(F173,1)="T",1000000000000*VALUE(LEFT(F173,LEN(F173)-1)),IF(RIGHT(F173,1)="M",1000000*VALUE(LEFT(F173,LEN(F173)-1)),IF(RIGHT(F173,1)="B",1000000000*VALUE(LEFT(F173,LEN(F173)-1)),IF(RIGHT(F173,1)="%",0.01*VALUE(LEFT(F173,LEN(F173)-1)),IF(RIGHT(F173,1)="k",1000*VALUE(LEFT(F173,LEN(F173)-1)),VALUE(SUBSTITUTE(F173,",",""))))))))),"N/A")</f>
        <v/>
      </c>
      <c r="N173">
        <f>IFERROR(IF(TRIM(G173)="-", "N/A", IF(RIGHT(G173,1)=")",IF(RIGHT(G173,2)="T)",-1000000000000*VALUE(MID(G173,2,LEN(G173)-3)),IF(RIGHT(G173,2)="M)",-1000000*VALUE(MID(G173,2,LEN(G173)-3)),IF(RIGHT(G173,2)="B)",-1000000000*VALUE(MID(G173,2,LEN(G173)-3)),IF(RIGHT(G173,2)="k)",-1000*VALUE(MID(G173,2,LEN(G173)-3)),VALUE(SUBSTITUTE(G173,",","")))))),IF(RIGHT(G173,1)="T",1000000000000*VALUE(LEFT(G173,LEN(G173)-1)),IF(RIGHT(G173,1)="M",1000000*VALUE(LEFT(G173,LEN(G173)-1)),IF(RIGHT(G173,1)="B",1000000000*VALUE(LEFT(G173,LEN(G173)-1)),IF(RIGHT(G173,1)="%",0.01*VALUE(LEFT(G173,LEN(G173)-1)),IF(RIGHT(G173,1)="k",1000*VALUE(LEFT(G173,LEN(G173)-1)),VALUE(SUBSTITUTE(G173,",",""))))))))),"N/A")</f>
        <v/>
      </c>
      <c r="P173">
        <f>MAX(J173:N173)</f>
        <v/>
      </c>
      <c r="Q173">
        <f>IFERROR(J144+MATCH(P173,J173:N173,0)-1,"")</f>
        <v/>
      </c>
      <c r="R173">
        <f>IF(Q173="","",MIN(J173:N173))</f>
        <v/>
      </c>
      <c r="S173">
        <f>IFERROR(J144+MATCH(R173,J173:N173,0)-1,"")</f>
        <v/>
      </c>
      <c r="T173">
        <f>IFERROR(AVERAGE(J173:N173),"")</f>
        <v/>
      </c>
      <c r="U173">
        <f>IFERROR(STDEV(J173:N173),"")</f>
        <v/>
      </c>
      <c r="V173">
        <f>IFERROR(IF(C173="-","",IF(ISBLANK(B173),"",IF(OR(ISNUMBER(FIND("Growth",B173)),ISNUMBER(FIND("Margin",B173))),"",(J173-T173)/U173))),"")</f>
        <v/>
      </c>
      <c r="W173">
        <f>IFERROR(IF(OR(D173="-",ISBLANK(D173)),"",(K173-T173)/U173),"")</f>
        <v/>
      </c>
      <c r="X173">
        <f>IFERROR(IF(OR(E173="-",ISBLANK(E173)),"",(L173-T173)/U173),"")</f>
        <v/>
      </c>
      <c r="Y173">
        <f>IFERROR(IF(OR(F173="-",ISBLANK(F173)),"",(M173-T173)/U173),"")</f>
        <v/>
      </c>
      <c r="Z173">
        <f>IFERROR(IF(OR(G173="-",ISBLANK(G173)),"",(N173-T173)/U173),"")</f>
        <v/>
      </c>
      <c r="AA173">
        <f>IF(MAX(MAX(V173:Z173),ABS(MIN(V173:Z173)))=ABS(MIN(V173:Z173)),MIN(V173:Z173),MAX(V173:Z173))</f>
        <v/>
      </c>
      <c r="AB173">
        <f>IFERROR(V144+MATCH(AA173,V173:Z173,0)-1,"")</f>
        <v/>
      </c>
      <c r="AC173">
        <f>IF(AB173&lt;&gt;"",IF(S173=AB173,"Low",IF(AB173=Q173,"High","")),"")</f>
        <v/>
      </c>
      <c r="AE173">
        <f>IF(ISNUMBER(MATCH("N/A",J173:N173,0)),"",IFERROR((5 * SUMPRODUCT(J144:N144,J173:N173) - PRODUCT(SUM(J144:N144),SUM(J173:N173))) / ((5 * SUM((J144^2)+(K144^2)+(L144^2)+(M144^2)+(N144^2))) - SUM(J144:N144)^2),""))</f>
        <v/>
      </c>
      <c r="AF173">
        <f>IFERROR(CORREL(J144:N144,J173:N173),"")</f>
        <v/>
      </c>
      <c r="AZ173">
        <f>IF(Q173=S173,0,1)</f>
        <v/>
      </c>
      <c r="BA173">
        <f>IF(AZ173=1,IF(Q173="","",IF(Q173=N144,"Yes","No")),"")</f>
        <v/>
      </c>
      <c r="BB173">
        <f>IF(BA173="Yes",P173,"")</f>
        <v/>
      </c>
      <c r="BC173">
        <f>IF(AZ173=1,IF(S173="","",IF(S173=N144,"Yes","No")),"")</f>
        <v/>
      </c>
      <c r="BD173">
        <f>IF(BC173="Yes",R173,"")</f>
        <v/>
      </c>
      <c r="BE173">
        <f>IFERROR(IF(SIGN(AE173)=1,"Increasing",IF(SIGN(AE173)=-1,"Decreasing","")),"")</f>
        <v/>
      </c>
      <c r="BF173">
        <f>IF(OR(AND(BE173="Increasing",BA173="Yes"),AND(BE173="Decreasing",BC173="Yes")),"Yes","No")</f>
        <v/>
      </c>
      <c r="BG173">
        <f>IF(I173="pos_trend","Yes","No")</f>
        <v/>
      </c>
      <c r="BH173">
        <f>IF(AF173&lt;&gt;"",IF(ABS(AF173)&gt;0.8,"Yes","No"),"")</f>
        <v/>
      </c>
    </row>
    <row r="174" spans="1:60">
      <c r="I174">
        <f>IF(AND(K174&gt; J174, L174&gt; K174, M174&gt; L174, N174&gt; M174), "pos_trend", IF(AND(K174&lt; J174, L174&lt; K174, M174&lt; L174, N174&lt; M174), "neg_trend", "N/A"))</f>
        <v/>
      </c>
      <c r="J174">
        <f>IFERROR(IF(TRIM(C174)="-", "N/A", IF(RIGHT(C174,1)=")",IF(RIGHT(C174,2)="T)",-1000000000000*VALUE(MID(C174,2,LEN(C174)-3)),IF(RIGHT(C174,2)="M)",-1000000*VALUE(MID(C174,2,LEN(C174)-3)),IF(RIGHT(C174,2)="B)",-1000000000*VALUE(MID(C174,2,LEN(C174)-3)),IF(RIGHT(C174,2)="k)",-1000*VALUE(MID(C174,2,LEN(C174)-3)),VALUE(SUBSTITUTE(C174,",","")))))),IF(RIGHT(C174,1)="T",1000000000000*VALUE(LEFT(C174,LEN(C174)-1)),IF(RIGHT(C174,1)="M",1000000*VALUE(LEFT(C174,LEN(C174)-1)),IF(RIGHT(C174,1)="B",1000000000*VALUE(LEFT(C174,LEN(C174)-1)),IF(RIGHT(C174,1)="%",0.01*VALUE(LEFT(C174,LEN(C174)-1)),IF(RIGHT(C174,1)="k",1000*VALUE(LEFT(C174,LEN(C174)-1)),VALUE(SUBSTITUTE(C174,",",""))))))))),"N/A")</f>
        <v/>
      </c>
      <c r="K174">
        <f>IFERROR(IF(TRIM(D174)="-", "N/A", IF(RIGHT(D174,1)=")",IF(RIGHT(D174,2)="T)",-1000000000000*VALUE(MID(D174,2,LEN(D174)-3)),IF(RIGHT(D174,2)="M)",-1000000*VALUE(MID(D174,2,LEN(D174)-3)),IF(RIGHT(D174,2)="B)",-1000000000*VALUE(MID(D174,2,LEN(D174)-3)),IF(RIGHT(D174,2)="k)",-1000*VALUE(MID(D174,2,LEN(D174)-3)),VALUE(SUBSTITUTE(D174,",","")))))),IF(RIGHT(D174,1)="T",1000000000000*VALUE(LEFT(D174,LEN(D174)-1)),IF(RIGHT(D174,1)="M",1000000*VALUE(LEFT(D174,LEN(D174)-1)),IF(RIGHT(D174,1)="B",1000000000*VALUE(LEFT(D174,LEN(D174)-1)),IF(RIGHT(D174,1)="%",0.01*VALUE(LEFT(D174,LEN(D174)-1)),IF(RIGHT(D174,1)="k",1000*VALUE(LEFT(D174,LEN(D174)-1)),VALUE(SUBSTITUTE(D174,",",""))))))))),"N/A")</f>
        <v/>
      </c>
      <c r="L174">
        <f>IFERROR(IF(TRIM(E174)="-", "N/A", IF(RIGHT(E174,1)=")",IF(RIGHT(E174,2)="T)",-1000000000000*VALUE(MID(E174,2,LEN(E174)-3)),IF(RIGHT(E174,2)="M)",-1000000*VALUE(MID(E174,2,LEN(E174)-3)),IF(RIGHT(E174,2)="B)",-1000000000*VALUE(MID(E174,2,LEN(E174)-3)),IF(RIGHT(E174,2)="k)",-1000*VALUE(MID(E174,2,LEN(E174)-3)),VALUE(SUBSTITUTE(E174,",","")))))),IF(RIGHT(E174,1)="T",1000000000000*VALUE(LEFT(E174,LEN(E174)-1)),IF(RIGHT(E174,1)="M",1000000*VALUE(LEFT(E174,LEN(E174)-1)),IF(RIGHT(E174,1)="B",1000000000*VALUE(LEFT(E174,LEN(E174)-1)),IF(RIGHT(E174,1)="%",0.01*VALUE(LEFT(E174,LEN(E174)-1)),IF(RIGHT(E174,1)="k",1000*VALUE(LEFT(E174,LEN(E174)-1)),VALUE(SUBSTITUTE(E174,",",""))))))))),"N/A")</f>
        <v/>
      </c>
      <c r="M174">
        <f>IFERROR(IF(TRIM(F174)="-", "N/A", IF(RIGHT(F174,1)=")",IF(RIGHT(F174,2)="T)",-1000000000000*VALUE(MID(F174,2,LEN(F174)-3)),IF(RIGHT(F174,2)="M)",-1000000*VALUE(MID(F174,2,LEN(F174)-3)),IF(RIGHT(F174,2)="B)",-1000000000*VALUE(MID(F174,2,LEN(F174)-3)),IF(RIGHT(F174,2)="k)",-1000*VALUE(MID(F174,2,LEN(F174)-3)),VALUE(SUBSTITUTE(F174,",","")))))),IF(RIGHT(F174,1)="T",1000000000000*VALUE(LEFT(F174,LEN(F174)-1)),IF(RIGHT(F174,1)="M",1000000*VALUE(LEFT(F174,LEN(F174)-1)),IF(RIGHT(F174,1)="B",1000000000*VALUE(LEFT(F174,LEN(F174)-1)),IF(RIGHT(F174,1)="%",0.01*VALUE(LEFT(F174,LEN(F174)-1)),IF(RIGHT(F174,1)="k",1000*VALUE(LEFT(F174,LEN(F174)-1)),VALUE(SUBSTITUTE(F174,",",""))))))))),"N/A")</f>
        <v/>
      </c>
      <c r="N174">
        <f>IFERROR(IF(TRIM(G174)="-", "N/A", IF(RIGHT(G174,1)=")",IF(RIGHT(G174,2)="T)",-1000000000000*VALUE(MID(G174,2,LEN(G174)-3)),IF(RIGHT(G174,2)="M)",-1000000*VALUE(MID(G174,2,LEN(G174)-3)),IF(RIGHT(G174,2)="B)",-1000000000*VALUE(MID(G174,2,LEN(G174)-3)),IF(RIGHT(G174,2)="k)",-1000*VALUE(MID(G174,2,LEN(G174)-3)),VALUE(SUBSTITUTE(G174,",","")))))),IF(RIGHT(G174,1)="T",1000000000000*VALUE(LEFT(G174,LEN(G174)-1)),IF(RIGHT(G174,1)="M",1000000*VALUE(LEFT(G174,LEN(G174)-1)),IF(RIGHT(G174,1)="B",1000000000*VALUE(LEFT(G174,LEN(G174)-1)),IF(RIGHT(G174,1)="%",0.01*VALUE(LEFT(G174,LEN(G174)-1)),IF(RIGHT(G174,1)="k",1000*VALUE(LEFT(G174,LEN(G174)-1)),VALUE(SUBSTITUTE(G174,",",""))))))))),"N/A")</f>
        <v/>
      </c>
      <c r="P174">
        <f>MAX(J174:N174)</f>
        <v/>
      </c>
      <c r="Q174">
        <f>IFERROR(J144+MATCH(P174,J174:N174,0)-1,"")</f>
        <v/>
      </c>
      <c r="R174">
        <f>IF(Q174="","",MIN(J174:N174))</f>
        <v/>
      </c>
      <c r="S174">
        <f>IFERROR(J144+MATCH(R174,J174:N174,0)-1,"")</f>
        <v/>
      </c>
      <c r="T174">
        <f>IFERROR(AVERAGE(J174:N174),"")</f>
        <v/>
      </c>
      <c r="U174">
        <f>IFERROR(STDEV(J174:N174),"")</f>
        <v/>
      </c>
      <c r="V174">
        <f>IFERROR(IF(C174="-","",IF(ISBLANK(B174),"",IF(OR(ISNUMBER(FIND("Growth",B174)),ISNUMBER(FIND("Margin",B174))),"",(J174-T174)/U174))),"")</f>
        <v/>
      </c>
      <c r="W174">
        <f>IFERROR(IF(OR(D174="-",ISBLANK(D174)),"",(K174-T174)/U174),"")</f>
        <v/>
      </c>
      <c r="X174">
        <f>IFERROR(IF(OR(E174="-",ISBLANK(E174)),"",(L174-T174)/U174),"")</f>
        <v/>
      </c>
      <c r="Y174">
        <f>IFERROR(IF(OR(F174="-",ISBLANK(F174)),"",(M174-T174)/U174),"")</f>
        <v/>
      </c>
      <c r="Z174">
        <f>IFERROR(IF(OR(G174="-",ISBLANK(G174)),"",(N174-T174)/U174),"")</f>
        <v/>
      </c>
      <c r="AA174">
        <f>IF(MAX(MAX(V174:Z174),ABS(MIN(V174:Z174)))=ABS(MIN(V174:Z174)),MIN(V174:Z174),MAX(V174:Z174))</f>
        <v/>
      </c>
      <c r="AB174">
        <f>IFERROR(V144+MATCH(AA174,V174:Z174,0)-1,"")</f>
        <v/>
      </c>
      <c r="AC174">
        <f>IF(AB174&lt;&gt;"",IF(S174=AB174,"Low",IF(AB174=Q174,"High","")),"")</f>
        <v/>
      </c>
      <c r="AE174">
        <f>IF(ISNUMBER(MATCH("N/A",J174:N174,0)),"",IFERROR((5 * SUMPRODUCT(J144:N144,J174:N174) - PRODUCT(SUM(J144:N144),SUM(J174:N174))) / ((5 * SUM((J144^2)+(K144^2)+(L144^2)+(M144^2)+(N144^2))) - SUM(J144:N144)^2),""))</f>
        <v/>
      </c>
      <c r="AF174">
        <f>IFERROR(CORREL(J144:N144,J174:N174),"")</f>
        <v/>
      </c>
      <c r="AZ174">
        <f>IF(Q174=S174,0,1)</f>
        <v/>
      </c>
      <c r="BA174">
        <f>IF(AZ174=1,IF(Q174="","",IF(Q174=N144,"Yes","No")),"")</f>
        <v/>
      </c>
      <c r="BB174">
        <f>IF(BA174="Yes",P174,"")</f>
        <v/>
      </c>
      <c r="BC174">
        <f>IF(AZ174=1,IF(S174="","",IF(S174=N144,"Yes","No")),"")</f>
        <v/>
      </c>
      <c r="BD174">
        <f>IF(BC174="Yes",R174,"")</f>
        <v/>
      </c>
      <c r="BE174">
        <f>IFERROR(IF(SIGN(AE174)=1,"Increasing",IF(SIGN(AE174)=-1,"Decreasing","")),"")</f>
        <v/>
      </c>
      <c r="BF174">
        <f>IF(OR(AND(BE174="Increasing",BA174="Yes"),AND(BE174="Decreasing",BC174="Yes")),"Yes","No")</f>
        <v/>
      </c>
      <c r="BG174">
        <f>IF(I174="pos_trend","Yes","No")</f>
        <v/>
      </c>
      <c r="BH174">
        <f>IF(AF174&lt;&gt;"",IF(ABS(AF174)&gt;0.8,"Yes","No"),"")</f>
        <v/>
      </c>
    </row>
    <row r="175" spans="1:60">
      <c r="I175">
        <f>IF(AND(K175&gt; J175, L175&gt; K175, M175&gt; L175, N175&gt; M175), "pos_trend", IF(AND(K175&lt; J175, L175&lt; K175, M175&lt; L175, N175&lt; M175), "neg_trend", "N/A"))</f>
        <v/>
      </c>
      <c r="J175">
        <f>IFERROR(IF(TRIM(C175)="-", "N/A", IF(RIGHT(C175,1)=")",IF(RIGHT(C175,2)="T)",-1000000000000*VALUE(MID(C175,2,LEN(C175)-3)),IF(RIGHT(C175,2)="M)",-1000000*VALUE(MID(C175,2,LEN(C175)-3)),IF(RIGHT(C175,2)="B)",-1000000000*VALUE(MID(C175,2,LEN(C175)-3)),IF(RIGHT(C175,2)="k)",-1000*VALUE(MID(C175,2,LEN(C175)-3)),VALUE(SUBSTITUTE(C175,",","")))))),IF(RIGHT(C175,1)="T",1000000000000*VALUE(LEFT(C175,LEN(C175)-1)),IF(RIGHT(C175,1)="M",1000000*VALUE(LEFT(C175,LEN(C175)-1)),IF(RIGHT(C175,1)="B",1000000000*VALUE(LEFT(C175,LEN(C175)-1)),IF(RIGHT(C175,1)="%",0.01*VALUE(LEFT(C175,LEN(C175)-1)),IF(RIGHT(C175,1)="k",1000*VALUE(LEFT(C175,LEN(C175)-1)),VALUE(SUBSTITUTE(C175,",",""))))))))),"N/A")</f>
        <v/>
      </c>
      <c r="K175">
        <f>IFERROR(IF(TRIM(D175)="-", "N/A", IF(RIGHT(D175,1)=")",IF(RIGHT(D175,2)="T)",-1000000000000*VALUE(MID(D175,2,LEN(D175)-3)),IF(RIGHT(D175,2)="M)",-1000000*VALUE(MID(D175,2,LEN(D175)-3)),IF(RIGHT(D175,2)="B)",-1000000000*VALUE(MID(D175,2,LEN(D175)-3)),IF(RIGHT(D175,2)="k)",-1000*VALUE(MID(D175,2,LEN(D175)-3)),VALUE(SUBSTITUTE(D175,",","")))))),IF(RIGHT(D175,1)="T",1000000000000*VALUE(LEFT(D175,LEN(D175)-1)),IF(RIGHT(D175,1)="M",1000000*VALUE(LEFT(D175,LEN(D175)-1)),IF(RIGHT(D175,1)="B",1000000000*VALUE(LEFT(D175,LEN(D175)-1)),IF(RIGHT(D175,1)="%",0.01*VALUE(LEFT(D175,LEN(D175)-1)),IF(RIGHT(D175,1)="k",1000*VALUE(LEFT(D175,LEN(D175)-1)),VALUE(SUBSTITUTE(D175,",",""))))))))),"N/A")</f>
        <v/>
      </c>
      <c r="L175">
        <f>IFERROR(IF(TRIM(E175)="-", "N/A", IF(RIGHT(E175,1)=")",IF(RIGHT(E175,2)="T)",-1000000000000*VALUE(MID(E175,2,LEN(E175)-3)),IF(RIGHT(E175,2)="M)",-1000000*VALUE(MID(E175,2,LEN(E175)-3)),IF(RIGHT(E175,2)="B)",-1000000000*VALUE(MID(E175,2,LEN(E175)-3)),IF(RIGHT(E175,2)="k)",-1000*VALUE(MID(E175,2,LEN(E175)-3)),VALUE(SUBSTITUTE(E175,",","")))))),IF(RIGHT(E175,1)="T",1000000000000*VALUE(LEFT(E175,LEN(E175)-1)),IF(RIGHT(E175,1)="M",1000000*VALUE(LEFT(E175,LEN(E175)-1)),IF(RIGHT(E175,1)="B",1000000000*VALUE(LEFT(E175,LEN(E175)-1)),IF(RIGHT(E175,1)="%",0.01*VALUE(LEFT(E175,LEN(E175)-1)),IF(RIGHT(E175,1)="k",1000*VALUE(LEFT(E175,LEN(E175)-1)),VALUE(SUBSTITUTE(E175,",",""))))))))),"N/A")</f>
        <v/>
      </c>
      <c r="M175">
        <f>IFERROR(IF(TRIM(F175)="-", "N/A", IF(RIGHT(F175,1)=")",IF(RIGHT(F175,2)="T)",-1000000000000*VALUE(MID(F175,2,LEN(F175)-3)),IF(RIGHT(F175,2)="M)",-1000000*VALUE(MID(F175,2,LEN(F175)-3)),IF(RIGHT(F175,2)="B)",-1000000000*VALUE(MID(F175,2,LEN(F175)-3)),IF(RIGHT(F175,2)="k)",-1000*VALUE(MID(F175,2,LEN(F175)-3)),VALUE(SUBSTITUTE(F175,",","")))))),IF(RIGHT(F175,1)="T",1000000000000*VALUE(LEFT(F175,LEN(F175)-1)),IF(RIGHT(F175,1)="M",1000000*VALUE(LEFT(F175,LEN(F175)-1)),IF(RIGHT(F175,1)="B",1000000000*VALUE(LEFT(F175,LEN(F175)-1)),IF(RIGHT(F175,1)="%",0.01*VALUE(LEFT(F175,LEN(F175)-1)),IF(RIGHT(F175,1)="k",1000*VALUE(LEFT(F175,LEN(F175)-1)),VALUE(SUBSTITUTE(F175,",",""))))))))),"N/A")</f>
        <v/>
      </c>
      <c r="N175">
        <f>IFERROR(IF(TRIM(G175)="-", "N/A", IF(RIGHT(G175,1)=")",IF(RIGHT(G175,2)="T)",-1000000000000*VALUE(MID(G175,2,LEN(G175)-3)),IF(RIGHT(G175,2)="M)",-1000000*VALUE(MID(G175,2,LEN(G175)-3)),IF(RIGHT(G175,2)="B)",-1000000000*VALUE(MID(G175,2,LEN(G175)-3)),IF(RIGHT(G175,2)="k)",-1000*VALUE(MID(G175,2,LEN(G175)-3)),VALUE(SUBSTITUTE(G175,",","")))))),IF(RIGHT(G175,1)="T",1000000000000*VALUE(LEFT(G175,LEN(G175)-1)),IF(RIGHT(G175,1)="M",1000000*VALUE(LEFT(G175,LEN(G175)-1)),IF(RIGHT(G175,1)="B",1000000000*VALUE(LEFT(G175,LEN(G175)-1)),IF(RIGHT(G175,1)="%",0.01*VALUE(LEFT(G175,LEN(G175)-1)),IF(RIGHT(G175,1)="k",1000*VALUE(LEFT(G175,LEN(G175)-1)),VALUE(SUBSTITUTE(G175,",",""))))))))),"N/A")</f>
        <v/>
      </c>
      <c r="P175">
        <f>MAX(J175:N175)</f>
        <v/>
      </c>
      <c r="Q175">
        <f>IFERROR(J144+MATCH(P175,J175:N175,0)-1,"")</f>
        <v/>
      </c>
      <c r="R175">
        <f>IF(Q175="","",MIN(J175:N175))</f>
        <v/>
      </c>
      <c r="S175">
        <f>IFERROR(J144+MATCH(R175,J175:N175,0)-1,"")</f>
        <v/>
      </c>
      <c r="T175">
        <f>IFERROR(AVERAGE(J175:N175),"")</f>
        <v/>
      </c>
      <c r="U175">
        <f>IFERROR(STDEV(J175:N175),"")</f>
        <v/>
      </c>
      <c r="V175">
        <f>IFERROR(IF(C175="-","",IF(ISBLANK(B175),"",IF(OR(ISNUMBER(FIND("Growth",B175)),ISNUMBER(FIND("Margin",B175))),"",(J175-T175)/U175))),"")</f>
        <v/>
      </c>
      <c r="W175">
        <f>IFERROR(IF(OR(D175="-",ISBLANK(D175)),"",(K175-T175)/U175),"")</f>
        <v/>
      </c>
      <c r="X175">
        <f>IFERROR(IF(OR(E175="-",ISBLANK(E175)),"",(L175-T175)/U175),"")</f>
        <v/>
      </c>
      <c r="Y175">
        <f>IFERROR(IF(OR(F175="-",ISBLANK(F175)),"",(M175-T175)/U175),"")</f>
        <v/>
      </c>
      <c r="Z175">
        <f>IFERROR(IF(OR(G175="-",ISBLANK(G175)),"",(N175-T175)/U175),"")</f>
        <v/>
      </c>
      <c r="AA175">
        <f>IF(MAX(MAX(V175:Z175),ABS(MIN(V175:Z175)))=ABS(MIN(V175:Z175)),MIN(V175:Z175),MAX(V175:Z175))</f>
        <v/>
      </c>
      <c r="AB175">
        <f>IFERROR(V144+MATCH(AA175,V175:Z175,0)-1,"")</f>
        <v/>
      </c>
      <c r="AC175">
        <f>IF(AB175&lt;&gt;"",IF(S175=AB175,"Low",IF(AB175=Q175,"High","")),"")</f>
        <v/>
      </c>
      <c r="AE175">
        <f>IF(ISNUMBER(MATCH("N/A",J175:N175,0)),"",IFERROR((5 * SUMPRODUCT(J144:N144,J175:N175) - PRODUCT(SUM(J144:N144),SUM(J175:N175))) / ((5 * SUM((J144^2)+(K144^2)+(L144^2)+(M144^2)+(N144^2))) - SUM(J144:N144)^2),""))</f>
        <v/>
      </c>
      <c r="AF175">
        <f>IFERROR(CORREL(J144:N144,J175:N175),"")</f>
        <v/>
      </c>
      <c r="AZ175">
        <f>IF(Q175=S175,0,1)</f>
        <v/>
      </c>
      <c r="BA175">
        <f>IF(AZ175=1,IF(Q175="","",IF(Q175=N144,"Yes","No")),"")</f>
        <v/>
      </c>
      <c r="BB175">
        <f>IF(BA175="Yes",P175,"")</f>
        <v/>
      </c>
      <c r="BC175">
        <f>IF(AZ175=1,IF(S175="","",IF(S175=N144,"Yes","No")),"")</f>
        <v/>
      </c>
      <c r="BD175">
        <f>IF(BC175="Yes",R175,"")</f>
        <v/>
      </c>
      <c r="BE175">
        <f>IFERROR(IF(SIGN(AE175)=1,"Increasing",IF(SIGN(AE175)=-1,"Decreasing","")),"")</f>
        <v/>
      </c>
      <c r="BF175">
        <f>IF(OR(AND(BE175="Increasing",BA175="Yes"),AND(BE175="Decreasing",BC175="Yes")),"Yes","No")</f>
        <v/>
      </c>
      <c r="BG175">
        <f>IF(I175="pos_trend","Yes","No")</f>
        <v/>
      </c>
      <c r="BH175">
        <f>IF(AF175&lt;&gt;"",IF(ABS(AF175)&gt;0.8,"Yes","No"),"")</f>
        <v/>
      </c>
    </row>
    <row r="176" spans="1:60">
      <c r="I176">
        <f>IF(AND(K176&gt; J176, L176&gt; K176, M176&gt; L176, N176&gt; M176), "pos_trend", IF(AND(K176&lt; J176, L176&lt; K176, M176&lt; L176, N176&lt; M176), "neg_trend", "N/A"))</f>
        <v/>
      </c>
      <c r="J176">
        <f>IFERROR(IF(TRIM(C176)="-", "N/A", IF(RIGHT(C176,1)=")",IF(RIGHT(C176,2)="T)",-1000000000000*VALUE(MID(C176,2,LEN(C176)-3)),IF(RIGHT(C176,2)="M)",-1000000*VALUE(MID(C176,2,LEN(C176)-3)),IF(RIGHT(C176,2)="B)",-1000000000*VALUE(MID(C176,2,LEN(C176)-3)),IF(RIGHT(C176,2)="k)",-1000*VALUE(MID(C176,2,LEN(C176)-3)),VALUE(SUBSTITUTE(C176,",","")))))),IF(RIGHT(C176,1)="T",1000000000000*VALUE(LEFT(C176,LEN(C176)-1)),IF(RIGHT(C176,1)="M",1000000*VALUE(LEFT(C176,LEN(C176)-1)),IF(RIGHT(C176,1)="B",1000000000*VALUE(LEFT(C176,LEN(C176)-1)),IF(RIGHT(C176,1)="%",0.01*VALUE(LEFT(C176,LEN(C176)-1)),IF(RIGHT(C176,1)="k",1000*VALUE(LEFT(C176,LEN(C176)-1)),VALUE(SUBSTITUTE(C176,",",""))))))))),"N/A")</f>
        <v/>
      </c>
      <c r="K176">
        <f>IFERROR(IF(TRIM(D176)="-", "N/A", IF(RIGHT(D176,1)=")",IF(RIGHT(D176,2)="T)",-1000000000000*VALUE(MID(D176,2,LEN(D176)-3)),IF(RIGHT(D176,2)="M)",-1000000*VALUE(MID(D176,2,LEN(D176)-3)),IF(RIGHT(D176,2)="B)",-1000000000*VALUE(MID(D176,2,LEN(D176)-3)),IF(RIGHT(D176,2)="k)",-1000*VALUE(MID(D176,2,LEN(D176)-3)),VALUE(SUBSTITUTE(D176,",","")))))),IF(RIGHT(D176,1)="T",1000000000000*VALUE(LEFT(D176,LEN(D176)-1)),IF(RIGHT(D176,1)="M",1000000*VALUE(LEFT(D176,LEN(D176)-1)),IF(RIGHT(D176,1)="B",1000000000*VALUE(LEFT(D176,LEN(D176)-1)),IF(RIGHT(D176,1)="%",0.01*VALUE(LEFT(D176,LEN(D176)-1)),IF(RIGHT(D176,1)="k",1000*VALUE(LEFT(D176,LEN(D176)-1)),VALUE(SUBSTITUTE(D176,",",""))))))))),"N/A")</f>
        <v/>
      </c>
      <c r="L176">
        <f>IFERROR(IF(TRIM(E176)="-", "N/A", IF(RIGHT(E176,1)=")",IF(RIGHT(E176,2)="T)",-1000000000000*VALUE(MID(E176,2,LEN(E176)-3)),IF(RIGHT(E176,2)="M)",-1000000*VALUE(MID(E176,2,LEN(E176)-3)),IF(RIGHT(E176,2)="B)",-1000000000*VALUE(MID(E176,2,LEN(E176)-3)),IF(RIGHT(E176,2)="k)",-1000*VALUE(MID(E176,2,LEN(E176)-3)),VALUE(SUBSTITUTE(E176,",","")))))),IF(RIGHT(E176,1)="T",1000000000000*VALUE(LEFT(E176,LEN(E176)-1)),IF(RIGHT(E176,1)="M",1000000*VALUE(LEFT(E176,LEN(E176)-1)),IF(RIGHT(E176,1)="B",1000000000*VALUE(LEFT(E176,LEN(E176)-1)),IF(RIGHT(E176,1)="%",0.01*VALUE(LEFT(E176,LEN(E176)-1)),IF(RIGHT(E176,1)="k",1000*VALUE(LEFT(E176,LEN(E176)-1)),VALUE(SUBSTITUTE(E176,",",""))))))))),"N/A")</f>
        <v/>
      </c>
      <c r="M176">
        <f>IFERROR(IF(TRIM(F176)="-", "N/A", IF(RIGHT(F176,1)=")",IF(RIGHT(F176,2)="T)",-1000000000000*VALUE(MID(F176,2,LEN(F176)-3)),IF(RIGHT(F176,2)="M)",-1000000*VALUE(MID(F176,2,LEN(F176)-3)),IF(RIGHT(F176,2)="B)",-1000000000*VALUE(MID(F176,2,LEN(F176)-3)),IF(RIGHT(F176,2)="k)",-1000*VALUE(MID(F176,2,LEN(F176)-3)),VALUE(SUBSTITUTE(F176,",","")))))),IF(RIGHT(F176,1)="T",1000000000000*VALUE(LEFT(F176,LEN(F176)-1)),IF(RIGHT(F176,1)="M",1000000*VALUE(LEFT(F176,LEN(F176)-1)),IF(RIGHT(F176,1)="B",1000000000*VALUE(LEFT(F176,LEN(F176)-1)),IF(RIGHT(F176,1)="%",0.01*VALUE(LEFT(F176,LEN(F176)-1)),IF(RIGHT(F176,1)="k",1000*VALUE(LEFT(F176,LEN(F176)-1)),VALUE(SUBSTITUTE(F176,",",""))))))))),"N/A")</f>
        <v/>
      </c>
      <c r="N176">
        <f>IFERROR(IF(TRIM(G176)="-", "N/A", IF(RIGHT(G176,1)=")",IF(RIGHT(G176,2)="T)",-1000000000000*VALUE(MID(G176,2,LEN(G176)-3)),IF(RIGHT(G176,2)="M)",-1000000*VALUE(MID(G176,2,LEN(G176)-3)),IF(RIGHT(G176,2)="B)",-1000000000*VALUE(MID(G176,2,LEN(G176)-3)),IF(RIGHT(G176,2)="k)",-1000*VALUE(MID(G176,2,LEN(G176)-3)),VALUE(SUBSTITUTE(G176,",","")))))),IF(RIGHT(G176,1)="T",1000000000000*VALUE(LEFT(G176,LEN(G176)-1)),IF(RIGHT(G176,1)="M",1000000*VALUE(LEFT(G176,LEN(G176)-1)),IF(RIGHT(G176,1)="B",1000000000*VALUE(LEFT(G176,LEN(G176)-1)),IF(RIGHT(G176,1)="%",0.01*VALUE(LEFT(G176,LEN(G176)-1)),IF(RIGHT(G176,1)="k",1000*VALUE(LEFT(G176,LEN(G176)-1)),VALUE(SUBSTITUTE(G176,",",""))))))))),"N/A")</f>
        <v/>
      </c>
      <c r="P176">
        <f>MAX(J176:N176)</f>
        <v/>
      </c>
      <c r="Q176">
        <f>IFERROR(J144+MATCH(P176,J176:N176,0)-1,"")</f>
        <v/>
      </c>
      <c r="R176">
        <f>IF(Q176="","",MIN(J176:N176))</f>
        <v/>
      </c>
      <c r="S176">
        <f>IFERROR(J144+MATCH(R176,J176:N176,0)-1,"")</f>
        <v/>
      </c>
      <c r="T176">
        <f>IFERROR(AVERAGE(J176:N176),"")</f>
        <v/>
      </c>
      <c r="U176">
        <f>IFERROR(STDEV(J176:N176),"")</f>
        <v/>
      </c>
      <c r="V176">
        <f>IFERROR(IF(C176="-","",IF(ISBLANK(B176),"",IF(OR(ISNUMBER(FIND("Growth",B176)),ISNUMBER(FIND("Margin",B176))),"",(J176-T176)/U176))),"")</f>
        <v/>
      </c>
      <c r="W176">
        <f>IFERROR(IF(OR(D176="-",ISBLANK(D176)),"",(K176-T176)/U176),"")</f>
        <v/>
      </c>
      <c r="X176">
        <f>IFERROR(IF(OR(E176="-",ISBLANK(E176)),"",(L176-T176)/U176),"")</f>
        <v/>
      </c>
      <c r="Y176">
        <f>IFERROR(IF(OR(F176="-",ISBLANK(F176)),"",(M176-T176)/U176),"")</f>
        <v/>
      </c>
      <c r="Z176">
        <f>IFERROR(IF(OR(G176="-",ISBLANK(G176)),"",(N176-T176)/U176),"")</f>
        <v/>
      </c>
      <c r="AA176">
        <f>IF(MAX(MAX(V176:Z176),ABS(MIN(V176:Z176)))=ABS(MIN(V176:Z176)),MIN(V176:Z176),MAX(V176:Z176))</f>
        <v/>
      </c>
      <c r="AB176">
        <f>IFERROR(V144+MATCH(AA176,V176:Z176,0)-1,"")</f>
        <v/>
      </c>
      <c r="AC176">
        <f>IF(AB176&lt;&gt;"",IF(S176=AB176,"Low",IF(AB176=Q176,"High","")),"")</f>
        <v/>
      </c>
      <c r="AE176">
        <f>IF(ISNUMBER(MATCH("N/A",J176:N176,0)),"",IFERROR((5 * SUMPRODUCT(J144:N144,J176:N176) - PRODUCT(SUM(J144:N144),SUM(J176:N176))) / ((5 * SUM((J144^2)+(K144^2)+(L144^2)+(M144^2)+(N144^2))) - SUM(J144:N144)^2),""))</f>
        <v/>
      </c>
      <c r="AF176">
        <f>IFERROR(CORREL(J144:N144,J176:N176),"")</f>
        <v/>
      </c>
      <c r="AZ176">
        <f>IF(Q176=S176,0,1)</f>
        <v/>
      </c>
      <c r="BA176">
        <f>IF(AZ176=1,IF(Q176="","",IF(Q176=N144,"Yes","No")),"")</f>
        <v/>
      </c>
      <c r="BB176">
        <f>IF(BA176="Yes",P176,"")</f>
        <v/>
      </c>
      <c r="BC176">
        <f>IF(AZ176=1,IF(S176="","",IF(S176=N144,"Yes","No")),"")</f>
        <v/>
      </c>
      <c r="BD176">
        <f>IF(BC176="Yes",R176,"")</f>
        <v/>
      </c>
      <c r="BE176">
        <f>IFERROR(IF(SIGN(AE176)=1,"Increasing",IF(SIGN(AE176)=-1,"Decreasing","")),"")</f>
        <v/>
      </c>
      <c r="BF176">
        <f>IF(OR(AND(BE176="Increasing",BA176="Yes"),AND(BE176="Decreasing",BC176="Yes")),"Yes","No")</f>
        <v/>
      </c>
      <c r="BG176">
        <f>IF(I176="pos_trend","Yes","No")</f>
        <v/>
      </c>
      <c r="BH176">
        <f>IF(AF176&lt;&gt;"",IF(ABS(AF176)&gt;0.8,"Yes","No"),"")</f>
        <v/>
      </c>
    </row>
    <row r="177" spans="1:60">
      <c r="I177">
        <f>IF(AND(K177&gt; J177, L177&gt; K177, M177&gt; L177, N177&gt; M177), "pos_trend", IF(AND(K177&lt; J177, L177&lt; K177, M177&lt; L177, N177&lt; M177), "neg_trend", "N/A"))</f>
        <v/>
      </c>
      <c r="J177">
        <f>IFERROR(IF(TRIM(C177)="-", "N/A", IF(RIGHT(C177,1)=")",IF(RIGHT(C177,2)="T)",-1000000000000*VALUE(MID(C177,2,LEN(C177)-3)),IF(RIGHT(C177,2)="M)",-1000000*VALUE(MID(C177,2,LEN(C177)-3)),IF(RIGHT(C177,2)="B)",-1000000000*VALUE(MID(C177,2,LEN(C177)-3)),IF(RIGHT(C177,2)="k)",-1000*VALUE(MID(C177,2,LEN(C177)-3)),VALUE(SUBSTITUTE(C177,",","")))))),IF(RIGHT(C177,1)="T",1000000000000*VALUE(LEFT(C177,LEN(C177)-1)),IF(RIGHT(C177,1)="M",1000000*VALUE(LEFT(C177,LEN(C177)-1)),IF(RIGHT(C177,1)="B",1000000000*VALUE(LEFT(C177,LEN(C177)-1)),IF(RIGHT(C177,1)="%",0.01*VALUE(LEFT(C177,LEN(C177)-1)),IF(RIGHT(C177,1)="k",1000*VALUE(LEFT(C177,LEN(C177)-1)),VALUE(SUBSTITUTE(C177,",",""))))))))),"N/A")</f>
        <v/>
      </c>
      <c r="K177">
        <f>IFERROR(IF(TRIM(D177)="-", "N/A", IF(RIGHT(D177,1)=")",IF(RIGHT(D177,2)="T)",-1000000000000*VALUE(MID(D177,2,LEN(D177)-3)),IF(RIGHT(D177,2)="M)",-1000000*VALUE(MID(D177,2,LEN(D177)-3)),IF(RIGHT(D177,2)="B)",-1000000000*VALUE(MID(D177,2,LEN(D177)-3)),IF(RIGHT(D177,2)="k)",-1000*VALUE(MID(D177,2,LEN(D177)-3)),VALUE(SUBSTITUTE(D177,",","")))))),IF(RIGHT(D177,1)="T",1000000000000*VALUE(LEFT(D177,LEN(D177)-1)),IF(RIGHT(D177,1)="M",1000000*VALUE(LEFT(D177,LEN(D177)-1)),IF(RIGHT(D177,1)="B",1000000000*VALUE(LEFT(D177,LEN(D177)-1)),IF(RIGHT(D177,1)="%",0.01*VALUE(LEFT(D177,LEN(D177)-1)),IF(RIGHT(D177,1)="k",1000*VALUE(LEFT(D177,LEN(D177)-1)),VALUE(SUBSTITUTE(D177,",",""))))))))),"N/A")</f>
        <v/>
      </c>
      <c r="L177">
        <f>IFERROR(IF(TRIM(E177)="-", "N/A", IF(RIGHT(E177,1)=")",IF(RIGHT(E177,2)="T)",-1000000000000*VALUE(MID(E177,2,LEN(E177)-3)),IF(RIGHT(E177,2)="M)",-1000000*VALUE(MID(E177,2,LEN(E177)-3)),IF(RIGHT(E177,2)="B)",-1000000000*VALUE(MID(E177,2,LEN(E177)-3)),IF(RIGHT(E177,2)="k)",-1000*VALUE(MID(E177,2,LEN(E177)-3)),VALUE(SUBSTITUTE(E177,",","")))))),IF(RIGHT(E177,1)="T",1000000000000*VALUE(LEFT(E177,LEN(E177)-1)),IF(RIGHT(E177,1)="M",1000000*VALUE(LEFT(E177,LEN(E177)-1)),IF(RIGHT(E177,1)="B",1000000000*VALUE(LEFT(E177,LEN(E177)-1)),IF(RIGHT(E177,1)="%",0.01*VALUE(LEFT(E177,LEN(E177)-1)),IF(RIGHT(E177,1)="k",1000*VALUE(LEFT(E177,LEN(E177)-1)),VALUE(SUBSTITUTE(E177,",",""))))))))),"N/A")</f>
        <v/>
      </c>
      <c r="M177">
        <f>IFERROR(IF(TRIM(F177)="-", "N/A", IF(RIGHT(F177,1)=")",IF(RIGHT(F177,2)="T)",-1000000000000*VALUE(MID(F177,2,LEN(F177)-3)),IF(RIGHT(F177,2)="M)",-1000000*VALUE(MID(F177,2,LEN(F177)-3)),IF(RIGHT(F177,2)="B)",-1000000000*VALUE(MID(F177,2,LEN(F177)-3)),IF(RIGHT(F177,2)="k)",-1000*VALUE(MID(F177,2,LEN(F177)-3)),VALUE(SUBSTITUTE(F177,",","")))))),IF(RIGHT(F177,1)="T",1000000000000*VALUE(LEFT(F177,LEN(F177)-1)),IF(RIGHT(F177,1)="M",1000000*VALUE(LEFT(F177,LEN(F177)-1)),IF(RIGHT(F177,1)="B",1000000000*VALUE(LEFT(F177,LEN(F177)-1)),IF(RIGHT(F177,1)="%",0.01*VALUE(LEFT(F177,LEN(F177)-1)),IF(RIGHT(F177,1)="k",1000*VALUE(LEFT(F177,LEN(F177)-1)),VALUE(SUBSTITUTE(F177,",",""))))))))),"N/A")</f>
        <v/>
      </c>
      <c r="N177">
        <f>IFERROR(IF(TRIM(G177)="-", "N/A", IF(RIGHT(G177,1)=")",IF(RIGHT(G177,2)="T)",-1000000000000*VALUE(MID(G177,2,LEN(G177)-3)),IF(RIGHT(G177,2)="M)",-1000000*VALUE(MID(G177,2,LEN(G177)-3)),IF(RIGHT(G177,2)="B)",-1000000000*VALUE(MID(G177,2,LEN(G177)-3)),IF(RIGHT(G177,2)="k)",-1000*VALUE(MID(G177,2,LEN(G177)-3)),VALUE(SUBSTITUTE(G177,",","")))))),IF(RIGHT(G177,1)="T",1000000000000*VALUE(LEFT(G177,LEN(G177)-1)),IF(RIGHT(G177,1)="M",1000000*VALUE(LEFT(G177,LEN(G177)-1)),IF(RIGHT(G177,1)="B",1000000000*VALUE(LEFT(G177,LEN(G177)-1)),IF(RIGHT(G177,1)="%",0.01*VALUE(LEFT(G177,LEN(G177)-1)),IF(RIGHT(G177,1)="k",1000*VALUE(LEFT(G177,LEN(G177)-1)),VALUE(SUBSTITUTE(G177,",",""))))))))),"N/A")</f>
        <v/>
      </c>
      <c r="P177">
        <f>MAX(J177:N177)</f>
        <v/>
      </c>
      <c r="Q177">
        <f>IFERROR(J144+MATCH(P177,J177:N177,0)-1,"")</f>
        <v/>
      </c>
      <c r="R177">
        <f>IF(Q177="","",MIN(J177:N177))</f>
        <v/>
      </c>
      <c r="S177">
        <f>IFERROR(J144+MATCH(R177,J177:N177,0)-1,"")</f>
        <v/>
      </c>
      <c r="T177">
        <f>IFERROR(AVERAGE(J177:N177),"")</f>
        <v/>
      </c>
      <c r="U177">
        <f>IFERROR(STDEV(J177:N177),"")</f>
        <v/>
      </c>
      <c r="V177">
        <f>IFERROR(IF(C177="-","",IF(ISBLANK(B177),"",IF(OR(ISNUMBER(FIND("Growth",B177)),ISNUMBER(FIND("Margin",B177))),"",(J177-T177)/U177))),"")</f>
        <v/>
      </c>
      <c r="W177">
        <f>IFERROR(IF(OR(D177="-",ISBLANK(D177)),"",(K177-T177)/U177),"")</f>
        <v/>
      </c>
      <c r="X177">
        <f>IFERROR(IF(OR(E177="-",ISBLANK(E177)),"",(L177-T177)/U177),"")</f>
        <v/>
      </c>
      <c r="Y177">
        <f>IFERROR(IF(OR(F177="-",ISBLANK(F177)),"",(M177-T177)/U177),"")</f>
        <v/>
      </c>
      <c r="Z177">
        <f>IFERROR(IF(OR(G177="-",ISBLANK(G177)),"",(N177-T177)/U177),"")</f>
        <v/>
      </c>
      <c r="AA177">
        <f>IF(MAX(MAX(V177:Z177),ABS(MIN(V177:Z177)))=ABS(MIN(V177:Z177)),MIN(V177:Z177),MAX(V177:Z177))</f>
        <v/>
      </c>
      <c r="AB177">
        <f>IFERROR(V144+MATCH(AA177,V177:Z177,0)-1,"")</f>
        <v/>
      </c>
      <c r="AC177">
        <f>IF(AB177&lt;&gt;"",IF(S177=AB177,"Low",IF(AB177=Q177,"High","")),"")</f>
        <v/>
      </c>
      <c r="AE177">
        <f>IF(ISNUMBER(MATCH("N/A",J177:N177,0)),"",IFERROR((5 * SUMPRODUCT(J144:N144,J177:N177) - PRODUCT(SUM(J144:N144),SUM(J177:N177))) / ((5 * SUM((J144^2)+(K144^2)+(L144^2)+(M144^2)+(N144^2))) - SUM(J144:N144)^2),""))</f>
        <v/>
      </c>
      <c r="AF177">
        <f>IFERROR(CORREL(J144:N144,J177:N177),"")</f>
        <v/>
      </c>
      <c r="AZ177">
        <f>IF(Q177=S177,0,1)</f>
        <v/>
      </c>
      <c r="BA177">
        <f>IF(AZ177=1,IF(Q177="","",IF(Q177=N144,"Yes","No")),"")</f>
        <v/>
      </c>
      <c r="BB177">
        <f>IF(BA177="Yes",P177,"")</f>
        <v/>
      </c>
      <c r="BC177">
        <f>IF(AZ177=1,IF(S177="","",IF(S177=N144,"Yes","No")),"")</f>
        <v/>
      </c>
      <c r="BD177">
        <f>IF(BC177="Yes",R177,"")</f>
        <v/>
      </c>
      <c r="BE177">
        <f>IFERROR(IF(SIGN(AE177)=1,"Increasing",IF(SIGN(AE177)=-1,"Decreasing","")),"")</f>
        <v/>
      </c>
      <c r="BF177">
        <f>IF(OR(AND(BE177="Increasing",BA177="Yes"),AND(BE177="Decreasing",BC177="Yes")),"Yes","No")</f>
        <v/>
      </c>
      <c r="BG177">
        <f>IF(I177="pos_trend","Yes","No")</f>
        <v/>
      </c>
      <c r="BH177">
        <f>IF(AF177&lt;&gt;"",IF(ABS(AF177)&gt;0.8,"Yes","No"),"")</f>
        <v/>
      </c>
    </row>
    <row r="178" spans="1:60">
      <c r="I178">
        <f>IF(AND(K178&gt; J178, L178&gt; K178, M178&gt; L178, N178&gt; M178), "pos_trend", IF(AND(K178&lt; J178, L178&lt; K178, M178&lt; L178, N178&lt; M178), "neg_trend", "N/A"))</f>
        <v/>
      </c>
      <c r="J178">
        <f>IFERROR(IF(TRIM(C178)="-", "N/A", IF(RIGHT(C178,1)=")",IF(RIGHT(C178,2)="T)",-1000000000000*VALUE(MID(C178,2,LEN(C178)-3)),IF(RIGHT(C178,2)="M)",-1000000*VALUE(MID(C178,2,LEN(C178)-3)),IF(RIGHT(C178,2)="B)",-1000000000*VALUE(MID(C178,2,LEN(C178)-3)),IF(RIGHT(C178,2)="k)",-1000*VALUE(MID(C178,2,LEN(C178)-3)),VALUE(SUBSTITUTE(C178,",","")))))),IF(RIGHT(C178,1)="T",1000000000000*VALUE(LEFT(C178,LEN(C178)-1)),IF(RIGHT(C178,1)="M",1000000*VALUE(LEFT(C178,LEN(C178)-1)),IF(RIGHT(C178,1)="B",1000000000*VALUE(LEFT(C178,LEN(C178)-1)),IF(RIGHT(C178,1)="%",0.01*VALUE(LEFT(C178,LEN(C178)-1)),IF(RIGHT(C178,1)="k",1000*VALUE(LEFT(C178,LEN(C178)-1)),VALUE(SUBSTITUTE(C178,",",""))))))))),"N/A")</f>
        <v/>
      </c>
      <c r="K178">
        <f>IFERROR(IF(TRIM(D178)="-", "N/A", IF(RIGHT(D178,1)=")",IF(RIGHT(D178,2)="T)",-1000000000000*VALUE(MID(D178,2,LEN(D178)-3)),IF(RIGHT(D178,2)="M)",-1000000*VALUE(MID(D178,2,LEN(D178)-3)),IF(RIGHT(D178,2)="B)",-1000000000*VALUE(MID(D178,2,LEN(D178)-3)),IF(RIGHT(D178,2)="k)",-1000*VALUE(MID(D178,2,LEN(D178)-3)),VALUE(SUBSTITUTE(D178,",","")))))),IF(RIGHT(D178,1)="T",1000000000000*VALUE(LEFT(D178,LEN(D178)-1)),IF(RIGHT(D178,1)="M",1000000*VALUE(LEFT(D178,LEN(D178)-1)),IF(RIGHT(D178,1)="B",1000000000*VALUE(LEFT(D178,LEN(D178)-1)),IF(RIGHT(D178,1)="%",0.01*VALUE(LEFT(D178,LEN(D178)-1)),IF(RIGHT(D178,1)="k",1000*VALUE(LEFT(D178,LEN(D178)-1)),VALUE(SUBSTITUTE(D178,",",""))))))))),"N/A")</f>
        <v/>
      </c>
      <c r="L178">
        <f>IFERROR(IF(TRIM(E178)="-", "N/A", IF(RIGHT(E178,1)=")",IF(RIGHT(E178,2)="T)",-1000000000000*VALUE(MID(E178,2,LEN(E178)-3)),IF(RIGHT(E178,2)="M)",-1000000*VALUE(MID(E178,2,LEN(E178)-3)),IF(RIGHT(E178,2)="B)",-1000000000*VALUE(MID(E178,2,LEN(E178)-3)),IF(RIGHT(E178,2)="k)",-1000*VALUE(MID(E178,2,LEN(E178)-3)),VALUE(SUBSTITUTE(E178,",","")))))),IF(RIGHT(E178,1)="T",1000000000000*VALUE(LEFT(E178,LEN(E178)-1)),IF(RIGHT(E178,1)="M",1000000*VALUE(LEFT(E178,LEN(E178)-1)),IF(RIGHT(E178,1)="B",1000000000*VALUE(LEFT(E178,LEN(E178)-1)),IF(RIGHT(E178,1)="%",0.01*VALUE(LEFT(E178,LEN(E178)-1)),IF(RIGHT(E178,1)="k",1000*VALUE(LEFT(E178,LEN(E178)-1)),VALUE(SUBSTITUTE(E178,",",""))))))))),"N/A")</f>
        <v/>
      </c>
      <c r="M178">
        <f>IFERROR(IF(TRIM(F178)="-", "N/A", IF(RIGHT(F178,1)=")",IF(RIGHT(F178,2)="T)",-1000000000000*VALUE(MID(F178,2,LEN(F178)-3)),IF(RIGHT(F178,2)="M)",-1000000*VALUE(MID(F178,2,LEN(F178)-3)),IF(RIGHT(F178,2)="B)",-1000000000*VALUE(MID(F178,2,LEN(F178)-3)),IF(RIGHT(F178,2)="k)",-1000*VALUE(MID(F178,2,LEN(F178)-3)),VALUE(SUBSTITUTE(F178,",","")))))),IF(RIGHT(F178,1)="T",1000000000000*VALUE(LEFT(F178,LEN(F178)-1)),IF(RIGHT(F178,1)="M",1000000*VALUE(LEFT(F178,LEN(F178)-1)),IF(RIGHT(F178,1)="B",1000000000*VALUE(LEFT(F178,LEN(F178)-1)),IF(RIGHT(F178,1)="%",0.01*VALUE(LEFT(F178,LEN(F178)-1)),IF(RIGHT(F178,1)="k",1000*VALUE(LEFT(F178,LEN(F178)-1)),VALUE(SUBSTITUTE(F178,",",""))))))))),"N/A")</f>
        <v/>
      </c>
      <c r="N178">
        <f>IFERROR(IF(TRIM(G178)="-", "N/A", IF(RIGHT(G178,1)=")",IF(RIGHT(G178,2)="T)",-1000000000000*VALUE(MID(G178,2,LEN(G178)-3)),IF(RIGHT(G178,2)="M)",-1000000*VALUE(MID(G178,2,LEN(G178)-3)),IF(RIGHT(G178,2)="B)",-1000000000*VALUE(MID(G178,2,LEN(G178)-3)),IF(RIGHT(G178,2)="k)",-1000*VALUE(MID(G178,2,LEN(G178)-3)),VALUE(SUBSTITUTE(G178,",","")))))),IF(RIGHT(G178,1)="T",1000000000000*VALUE(LEFT(G178,LEN(G178)-1)),IF(RIGHT(G178,1)="M",1000000*VALUE(LEFT(G178,LEN(G178)-1)),IF(RIGHT(G178,1)="B",1000000000*VALUE(LEFT(G178,LEN(G178)-1)),IF(RIGHT(G178,1)="%",0.01*VALUE(LEFT(G178,LEN(G178)-1)),IF(RIGHT(G178,1)="k",1000*VALUE(LEFT(G178,LEN(G178)-1)),VALUE(SUBSTITUTE(G178,",",""))))))))),"N/A")</f>
        <v/>
      </c>
      <c r="P178">
        <f>MAX(J178:N178)</f>
        <v/>
      </c>
      <c r="Q178">
        <f>IFERROR(J144+MATCH(P178,J178:N178,0)-1,"")</f>
        <v/>
      </c>
      <c r="R178">
        <f>IF(Q178="","",MIN(J178:N178))</f>
        <v/>
      </c>
      <c r="S178">
        <f>IFERROR(J144+MATCH(R178,J178:N178,0)-1,"")</f>
        <v/>
      </c>
      <c r="T178">
        <f>IFERROR(AVERAGE(J178:N178),"")</f>
        <v/>
      </c>
      <c r="U178">
        <f>IFERROR(STDEV(J178:N178),"")</f>
        <v/>
      </c>
      <c r="V178">
        <f>IFERROR(IF(C178="-","",IF(ISBLANK(B178),"",IF(OR(ISNUMBER(FIND("Growth",B178)),ISNUMBER(FIND("Margin",B178))),"",(J178-T178)/U178))),"")</f>
        <v/>
      </c>
      <c r="W178">
        <f>IFERROR(IF(OR(D178="-",ISBLANK(D178)),"",(K178-T178)/U178),"")</f>
        <v/>
      </c>
      <c r="X178">
        <f>IFERROR(IF(OR(E178="-",ISBLANK(E178)),"",(L178-T178)/U178),"")</f>
        <v/>
      </c>
      <c r="Y178">
        <f>IFERROR(IF(OR(F178="-",ISBLANK(F178)),"",(M178-T178)/U178),"")</f>
        <v/>
      </c>
      <c r="Z178">
        <f>IFERROR(IF(OR(G178="-",ISBLANK(G178)),"",(N178-T178)/U178),"")</f>
        <v/>
      </c>
      <c r="AA178">
        <f>IF(MAX(MAX(V178:Z178),ABS(MIN(V178:Z178)))=ABS(MIN(V178:Z178)),MIN(V178:Z178),MAX(V178:Z178))</f>
        <v/>
      </c>
      <c r="AB178">
        <f>IFERROR(V144+MATCH(AA178,V178:Z178,0)-1,"")</f>
        <v/>
      </c>
      <c r="AC178">
        <f>IF(AB178&lt;&gt;"",IF(S178=AB178,"Low",IF(AB178=Q178,"High","")),"")</f>
        <v/>
      </c>
      <c r="AE178">
        <f>IF(ISNUMBER(MATCH("N/A",J178:N178,0)),"",IFERROR((5 * SUMPRODUCT(J144:N144,J178:N178) - PRODUCT(SUM(J144:N144),SUM(J178:N178))) / ((5 * SUM((J144^2)+(K144^2)+(L144^2)+(M144^2)+(N144^2))) - SUM(J144:N144)^2),""))</f>
        <v/>
      </c>
      <c r="AF178">
        <f>IFERROR(CORREL(J144:N144,J178:N178),"")</f>
        <v/>
      </c>
      <c r="AZ178">
        <f>IF(Q178=S178,0,1)</f>
        <v/>
      </c>
      <c r="BA178">
        <f>IF(AZ178=1,IF(Q178="","",IF(Q178=N144,"Yes","No")),"")</f>
        <v/>
      </c>
      <c r="BB178">
        <f>IF(BA178="Yes",P178,"")</f>
        <v/>
      </c>
      <c r="BC178">
        <f>IF(AZ178=1,IF(S178="","",IF(S178=N144,"Yes","No")),"")</f>
        <v/>
      </c>
      <c r="BD178">
        <f>IF(BC178="Yes",R178,"")</f>
        <v/>
      </c>
      <c r="BE178">
        <f>IFERROR(IF(SIGN(AE178)=1,"Increasing",IF(SIGN(AE178)=-1,"Decreasing","")),"")</f>
        <v/>
      </c>
      <c r="BF178">
        <f>IF(OR(AND(BE178="Increasing",BA178="Yes"),AND(BE178="Decreasing",BC178="Yes")),"Yes","No")</f>
        <v/>
      </c>
      <c r="BG178">
        <f>IF(I178="pos_trend","Yes","No")</f>
        <v/>
      </c>
      <c r="BH178">
        <f>IF(AF178&lt;&gt;"",IF(ABS(AF178)&gt;0.8,"Yes","No"),"")</f>
        <v/>
      </c>
    </row>
    <row r="179" spans="1:60">
      <c r="I179">
        <f>IF(AND(K179&gt; J179, L179&gt; K179, M179&gt; L179, N179&gt; M179), "pos_trend", IF(AND(K179&lt; J179, L179&lt; K179, M179&lt; L179, N179&lt; M179), "neg_trend", "N/A"))</f>
        <v/>
      </c>
      <c r="J179">
        <f>IFERROR(IF(TRIM(C179)="-", "N/A", IF(RIGHT(C179,1)=")",IF(RIGHT(C179,2)="T)",-1000000000000*VALUE(MID(C179,2,LEN(C179)-3)),IF(RIGHT(C179,2)="M)",-1000000*VALUE(MID(C179,2,LEN(C179)-3)),IF(RIGHT(C179,2)="B)",-1000000000*VALUE(MID(C179,2,LEN(C179)-3)),IF(RIGHT(C179,2)="k)",-1000*VALUE(MID(C179,2,LEN(C179)-3)),VALUE(SUBSTITUTE(C179,",","")))))),IF(RIGHT(C179,1)="T",1000000000000*VALUE(LEFT(C179,LEN(C179)-1)),IF(RIGHT(C179,1)="M",1000000*VALUE(LEFT(C179,LEN(C179)-1)),IF(RIGHT(C179,1)="B",1000000000*VALUE(LEFT(C179,LEN(C179)-1)),IF(RIGHT(C179,1)="%",0.01*VALUE(LEFT(C179,LEN(C179)-1)),IF(RIGHT(C179,1)="k",1000*VALUE(LEFT(C179,LEN(C179)-1)),VALUE(SUBSTITUTE(C179,",",""))))))))),"N/A")</f>
        <v/>
      </c>
      <c r="K179">
        <f>IFERROR(IF(TRIM(D179)="-", "N/A", IF(RIGHT(D179,1)=")",IF(RIGHT(D179,2)="T)",-1000000000000*VALUE(MID(D179,2,LEN(D179)-3)),IF(RIGHT(D179,2)="M)",-1000000*VALUE(MID(D179,2,LEN(D179)-3)),IF(RIGHT(D179,2)="B)",-1000000000*VALUE(MID(D179,2,LEN(D179)-3)),IF(RIGHT(D179,2)="k)",-1000*VALUE(MID(D179,2,LEN(D179)-3)),VALUE(SUBSTITUTE(D179,",","")))))),IF(RIGHT(D179,1)="T",1000000000000*VALUE(LEFT(D179,LEN(D179)-1)),IF(RIGHT(D179,1)="M",1000000*VALUE(LEFT(D179,LEN(D179)-1)),IF(RIGHT(D179,1)="B",1000000000*VALUE(LEFT(D179,LEN(D179)-1)),IF(RIGHT(D179,1)="%",0.01*VALUE(LEFT(D179,LEN(D179)-1)),IF(RIGHT(D179,1)="k",1000*VALUE(LEFT(D179,LEN(D179)-1)),VALUE(SUBSTITUTE(D179,",",""))))))))),"N/A")</f>
        <v/>
      </c>
      <c r="L179">
        <f>IFERROR(IF(TRIM(E179)="-", "N/A", IF(RIGHT(E179,1)=")",IF(RIGHT(E179,2)="T)",-1000000000000*VALUE(MID(E179,2,LEN(E179)-3)),IF(RIGHT(E179,2)="M)",-1000000*VALUE(MID(E179,2,LEN(E179)-3)),IF(RIGHT(E179,2)="B)",-1000000000*VALUE(MID(E179,2,LEN(E179)-3)),IF(RIGHT(E179,2)="k)",-1000*VALUE(MID(E179,2,LEN(E179)-3)),VALUE(SUBSTITUTE(E179,",","")))))),IF(RIGHT(E179,1)="T",1000000000000*VALUE(LEFT(E179,LEN(E179)-1)),IF(RIGHT(E179,1)="M",1000000*VALUE(LEFT(E179,LEN(E179)-1)),IF(RIGHT(E179,1)="B",1000000000*VALUE(LEFT(E179,LEN(E179)-1)),IF(RIGHT(E179,1)="%",0.01*VALUE(LEFT(E179,LEN(E179)-1)),IF(RIGHT(E179,1)="k",1000*VALUE(LEFT(E179,LEN(E179)-1)),VALUE(SUBSTITUTE(E179,",",""))))))))),"N/A")</f>
        <v/>
      </c>
      <c r="M179">
        <f>IFERROR(IF(TRIM(F179)="-", "N/A", IF(RIGHT(F179,1)=")",IF(RIGHT(F179,2)="T)",-1000000000000*VALUE(MID(F179,2,LEN(F179)-3)),IF(RIGHT(F179,2)="M)",-1000000*VALUE(MID(F179,2,LEN(F179)-3)),IF(RIGHT(F179,2)="B)",-1000000000*VALUE(MID(F179,2,LEN(F179)-3)),IF(RIGHT(F179,2)="k)",-1000*VALUE(MID(F179,2,LEN(F179)-3)),VALUE(SUBSTITUTE(F179,",","")))))),IF(RIGHT(F179,1)="T",1000000000000*VALUE(LEFT(F179,LEN(F179)-1)),IF(RIGHT(F179,1)="M",1000000*VALUE(LEFT(F179,LEN(F179)-1)),IF(RIGHT(F179,1)="B",1000000000*VALUE(LEFT(F179,LEN(F179)-1)),IF(RIGHT(F179,1)="%",0.01*VALUE(LEFT(F179,LEN(F179)-1)),IF(RIGHT(F179,1)="k",1000*VALUE(LEFT(F179,LEN(F179)-1)),VALUE(SUBSTITUTE(F179,",",""))))))))),"N/A")</f>
        <v/>
      </c>
      <c r="N179">
        <f>IFERROR(IF(TRIM(G179)="-", "N/A", IF(RIGHT(G179,1)=")",IF(RIGHT(G179,2)="T)",-1000000000000*VALUE(MID(G179,2,LEN(G179)-3)),IF(RIGHT(G179,2)="M)",-1000000*VALUE(MID(G179,2,LEN(G179)-3)),IF(RIGHT(G179,2)="B)",-1000000000*VALUE(MID(G179,2,LEN(G179)-3)),IF(RIGHT(G179,2)="k)",-1000*VALUE(MID(G179,2,LEN(G179)-3)),VALUE(SUBSTITUTE(G179,",","")))))),IF(RIGHT(G179,1)="T",1000000000000*VALUE(LEFT(G179,LEN(G179)-1)),IF(RIGHT(G179,1)="M",1000000*VALUE(LEFT(G179,LEN(G179)-1)),IF(RIGHT(G179,1)="B",1000000000*VALUE(LEFT(G179,LEN(G179)-1)),IF(RIGHT(G179,1)="%",0.01*VALUE(LEFT(G179,LEN(G179)-1)),IF(RIGHT(G179,1)="k",1000*VALUE(LEFT(G179,LEN(G179)-1)),VALUE(SUBSTITUTE(G179,",",""))))))))),"N/A")</f>
        <v/>
      </c>
      <c r="P179">
        <f>MAX(J179:N179)</f>
        <v/>
      </c>
      <c r="Q179">
        <f>IFERROR(J144+MATCH(P179,J179:N179,0)-1,"")</f>
        <v/>
      </c>
      <c r="R179">
        <f>IF(Q179="","",MIN(J179:N179))</f>
        <v/>
      </c>
      <c r="S179">
        <f>IFERROR(J144+MATCH(R179,J179:N179,0)-1,"")</f>
        <v/>
      </c>
      <c r="T179">
        <f>IFERROR(AVERAGE(J179:N179),"")</f>
        <v/>
      </c>
      <c r="U179">
        <f>IFERROR(STDEV(J179:N179),"")</f>
        <v/>
      </c>
      <c r="V179">
        <f>IFERROR(IF(C179="-","",IF(ISBLANK(B179),"",IF(OR(ISNUMBER(FIND("Growth",B179)),ISNUMBER(FIND("Margin",B179))),"",(J179-T179)/U179))),"")</f>
        <v/>
      </c>
      <c r="W179">
        <f>IFERROR(IF(OR(D179="-",ISBLANK(D179)),"",(K179-T179)/U179),"")</f>
        <v/>
      </c>
      <c r="X179">
        <f>IFERROR(IF(OR(E179="-",ISBLANK(E179)),"",(L179-T179)/U179),"")</f>
        <v/>
      </c>
      <c r="Y179">
        <f>IFERROR(IF(OR(F179="-",ISBLANK(F179)),"",(M179-T179)/U179),"")</f>
        <v/>
      </c>
      <c r="Z179">
        <f>IFERROR(IF(OR(G179="-",ISBLANK(G179)),"",(N179-T179)/U179),"")</f>
        <v/>
      </c>
      <c r="AA179">
        <f>IF(MAX(MAX(V179:Z179),ABS(MIN(V179:Z179)))=ABS(MIN(V179:Z179)),MIN(V179:Z179),MAX(V179:Z179))</f>
        <v/>
      </c>
      <c r="AB179">
        <f>IFERROR(V144+MATCH(AA179,V179:Z179,0)-1,"")</f>
        <v/>
      </c>
      <c r="AC179">
        <f>IF(AB179&lt;&gt;"",IF(S179=AB179,"Low",IF(AB179=Q179,"High","")),"")</f>
        <v/>
      </c>
      <c r="AE179">
        <f>IF(ISNUMBER(MATCH("N/A",J179:N179,0)),"",IFERROR((5 * SUMPRODUCT(J144:N144,J179:N179) - PRODUCT(SUM(J144:N144),SUM(J179:N179))) / ((5 * SUM((J144^2)+(K144^2)+(L144^2)+(M144^2)+(N144^2))) - SUM(J144:N144)^2),""))</f>
        <v/>
      </c>
      <c r="AF179">
        <f>IFERROR(CORREL(J144:N144,J179:N179),"")</f>
        <v/>
      </c>
      <c r="AZ179">
        <f>IF(Q179=S179,0,1)</f>
        <v/>
      </c>
      <c r="BA179">
        <f>IF(AZ179=1,IF(Q179="","",IF(Q179=N144,"Yes","No")),"")</f>
        <v/>
      </c>
      <c r="BB179">
        <f>IF(BA179="Yes",P179,"")</f>
        <v/>
      </c>
      <c r="BC179">
        <f>IF(AZ179=1,IF(S179="","",IF(S179=N144,"Yes","No")),"")</f>
        <v/>
      </c>
      <c r="BD179">
        <f>IF(BC179="Yes",R179,"")</f>
        <v/>
      </c>
      <c r="BE179">
        <f>IFERROR(IF(SIGN(AE179)=1,"Increasing",IF(SIGN(AE179)=-1,"Decreasing","")),"")</f>
        <v/>
      </c>
      <c r="BF179">
        <f>IF(OR(AND(BE179="Increasing",BA179="Yes"),AND(BE179="Decreasing",BC179="Yes")),"Yes","No")</f>
        <v/>
      </c>
      <c r="BG179">
        <f>IF(I179="pos_trend","Yes","No")</f>
        <v/>
      </c>
      <c r="BH179">
        <f>IF(AF179&lt;&gt;"",IF(ABS(AF179)&gt;0.8,"Yes","No"),"")</f>
        <v/>
      </c>
    </row>
    <row r="180" spans="1:60">
      <c r="I180">
        <f>IF(AND(K180&gt; J180, L180&gt; K180, M180&gt; L180, N180&gt; M180), "pos_trend", IF(AND(K180&lt; J180, L180&lt; K180, M180&lt; L180, N180&lt; M180), "neg_trend", "N/A"))</f>
        <v/>
      </c>
      <c r="J180">
        <f>IFERROR(IF(TRIM(C180)="-", "N/A", IF(RIGHT(C180,1)=")",IF(RIGHT(C180,2)="T)",-1000000000000*VALUE(MID(C180,2,LEN(C180)-3)),IF(RIGHT(C180,2)="M)",-1000000*VALUE(MID(C180,2,LEN(C180)-3)),IF(RIGHT(C180,2)="B)",-1000000000*VALUE(MID(C180,2,LEN(C180)-3)),IF(RIGHT(C180,2)="k)",-1000*VALUE(MID(C180,2,LEN(C180)-3)),VALUE(SUBSTITUTE(C180,",","")))))),IF(RIGHT(C180,1)="T",1000000000000*VALUE(LEFT(C180,LEN(C180)-1)),IF(RIGHT(C180,1)="M",1000000*VALUE(LEFT(C180,LEN(C180)-1)),IF(RIGHT(C180,1)="B",1000000000*VALUE(LEFT(C180,LEN(C180)-1)),IF(RIGHT(C180,1)="%",0.01*VALUE(LEFT(C180,LEN(C180)-1)),IF(RIGHT(C180,1)="k",1000*VALUE(LEFT(C180,LEN(C180)-1)),VALUE(SUBSTITUTE(C180,",",""))))))))),"N/A")</f>
        <v/>
      </c>
      <c r="K180">
        <f>IFERROR(IF(TRIM(D180)="-", "N/A", IF(RIGHT(D180,1)=")",IF(RIGHT(D180,2)="T)",-1000000000000*VALUE(MID(D180,2,LEN(D180)-3)),IF(RIGHT(D180,2)="M)",-1000000*VALUE(MID(D180,2,LEN(D180)-3)),IF(RIGHT(D180,2)="B)",-1000000000*VALUE(MID(D180,2,LEN(D180)-3)),IF(RIGHT(D180,2)="k)",-1000*VALUE(MID(D180,2,LEN(D180)-3)),VALUE(SUBSTITUTE(D180,",","")))))),IF(RIGHT(D180,1)="T",1000000000000*VALUE(LEFT(D180,LEN(D180)-1)),IF(RIGHT(D180,1)="M",1000000*VALUE(LEFT(D180,LEN(D180)-1)),IF(RIGHT(D180,1)="B",1000000000*VALUE(LEFT(D180,LEN(D180)-1)),IF(RIGHT(D180,1)="%",0.01*VALUE(LEFT(D180,LEN(D180)-1)),IF(RIGHT(D180,1)="k",1000*VALUE(LEFT(D180,LEN(D180)-1)),VALUE(SUBSTITUTE(D180,",",""))))))))),"N/A")</f>
        <v/>
      </c>
      <c r="L180">
        <f>IFERROR(IF(TRIM(E180)="-", "N/A", IF(RIGHT(E180,1)=")",IF(RIGHT(E180,2)="T)",-1000000000000*VALUE(MID(E180,2,LEN(E180)-3)),IF(RIGHT(E180,2)="M)",-1000000*VALUE(MID(E180,2,LEN(E180)-3)),IF(RIGHT(E180,2)="B)",-1000000000*VALUE(MID(E180,2,LEN(E180)-3)),IF(RIGHT(E180,2)="k)",-1000*VALUE(MID(E180,2,LEN(E180)-3)),VALUE(SUBSTITUTE(E180,",","")))))),IF(RIGHT(E180,1)="T",1000000000000*VALUE(LEFT(E180,LEN(E180)-1)),IF(RIGHT(E180,1)="M",1000000*VALUE(LEFT(E180,LEN(E180)-1)),IF(RIGHT(E180,1)="B",1000000000*VALUE(LEFT(E180,LEN(E180)-1)),IF(RIGHT(E180,1)="%",0.01*VALUE(LEFT(E180,LEN(E180)-1)),IF(RIGHT(E180,1)="k",1000*VALUE(LEFT(E180,LEN(E180)-1)),VALUE(SUBSTITUTE(E180,",",""))))))))),"N/A")</f>
        <v/>
      </c>
      <c r="M180">
        <f>IFERROR(IF(TRIM(F180)="-", "N/A", IF(RIGHT(F180,1)=")",IF(RIGHT(F180,2)="T)",-1000000000000*VALUE(MID(F180,2,LEN(F180)-3)),IF(RIGHT(F180,2)="M)",-1000000*VALUE(MID(F180,2,LEN(F180)-3)),IF(RIGHT(F180,2)="B)",-1000000000*VALUE(MID(F180,2,LEN(F180)-3)),IF(RIGHT(F180,2)="k)",-1000*VALUE(MID(F180,2,LEN(F180)-3)),VALUE(SUBSTITUTE(F180,",","")))))),IF(RIGHT(F180,1)="T",1000000000000*VALUE(LEFT(F180,LEN(F180)-1)),IF(RIGHT(F180,1)="M",1000000*VALUE(LEFT(F180,LEN(F180)-1)),IF(RIGHT(F180,1)="B",1000000000*VALUE(LEFT(F180,LEN(F180)-1)),IF(RIGHT(F180,1)="%",0.01*VALUE(LEFT(F180,LEN(F180)-1)),IF(RIGHT(F180,1)="k",1000*VALUE(LEFT(F180,LEN(F180)-1)),VALUE(SUBSTITUTE(F180,",",""))))))))),"N/A")</f>
        <v/>
      </c>
      <c r="N180">
        <f>IFERROR(IF(TRIM(G180)="-", "N/A", IF(RIGHT(G180,1)=")",IF(RIGHT(G180,2)="T)",-1000000000000*VALUE(MID(G180,2,LEN(G180)-3)),IF(RIGHT(G180,2)="M)",-1000000*VALUE(MID(G180,2,LEN(G180)-3)),IF(RIGHT(G180,2)="B)",-1000000000*VALUE(MID(G180,2,LEN(G180)-3)),IF(RIGHT(G180,2)="k)",-1000*VALUE(MID(G180,2,LEN(G180)-3)),VALUE(SUBSTITUTE(G180,",","")))))),IF(RIGHT(G180,1)="T",1000000000000*VALUE(LEFT(G180,LEN(G180)-1)),IF(RIGHT(G180,1)="M",1000000*VALUE(LEFT(G180,LEN(G180)-1)),IF(RIGHT(G180,1)="B",1000000000*VALUE(LEFT(G180,LEN(G180)-1)),IF(RIGHT(G180,1)="%",0.01*VALUE(LEFT(G180,LEN(G180)-1)),IF(RIGHT(G180,1)="k",1000*VALUE(LEFT(G180,LEN(G180)-1)),VALUE(SUBSTITUTE(G180,",",""))))))))),"N/A")</f>
        <v/>
      </c>
      <c r="P180">
        <f>MAX(J180:N180)</f>
        <v/>
      </c>
      <c r="Q180">
        <f>IFERROR(J144+MATCH(P180,J180:N180,0)-1,"")</f>
        <v/>
      </c>
      <c r="R180">
        <f>IF(Q180="","",MIN(J180:N180))</f>
        <v/>
      </c>
      <c r="S180">
        <f>IFERROR(J144+MATCH(R180,J180:N180,0)-1,"")</f>
        <v/>
      </c>
      <c r="T180">
        <f>IFERROR(AVERAGE(J180:N180),"")</f>
        <v/>
      </c>
      <c r="U180">
        <f>IFERROR(STDEV(J180:N180),"")</f>
        <v/>
      </c>
      <c r="V180">
        <f>IFERROR(IF(C180="-","",IF(ISBLANK(B180),"",IF(OR(ISNUMBER(FIND("Growth",B180)),ISNUMBER(FIND("Margin",B180))),"",(J180-T180)/U180))),"")</f>
        <v/>
      </c>
      <c r="W180">
        <f>IFERROR(IF(OR(D180="-",ISBLANK(D180)),"",(K180-T180)/U180),"")</f>
        <v/>
      </c>
      <c r="X180">
        <f>IFERROR(IF(OR(E180="-",ISBLANK(E180)),"",(L180-T180)/U180),"")</f>
        <v/>
      </c>
      <c r="Y180">
        <f>IFERROR(IF(OR(F180="-",ISBLANK(F180)),"",(M180-T180)/U180),"")</f>
        <v/>
      </c>
      <c r="Z180">
        <f>IFERROR(IF(OR(G180="-",ISBLANK(G180)),"",(N180-T180)/U180),"")</f>
        <v/>
      </c>
      <c r="AA180">
        <f>IF(MAX(MAX(V180:Z180),ABS(MIN(V180:Z180)))=ABS(MIN(V180:Z180)),MIN(V180:Z180),MAX(V180:Z180))</f>
        <v/>
      </c>
      <c r="AB180">
        <f>IFERROR(V144+MATCH(AA180,V180:Z180,0)-1,"")</f>
        <v/>
      </c>
      <c r="AC180">
        <f>IF(AB180&lt;&gt;"",IF(S180=AB180,"Low",IF(AB180=Q180,"High","")),"")</f>
        <v/>
      </c>
      <c r="AE180">
        <f>IF(ISNUMBER(MATCH("N/A",J180:N180,0)),"",IFERROR((5 * SUMPRODUCT(J144:N144,J180:N180) - PRODUCT(SUM(J144:N144),SUM(J180:N180))) / ((5 * SUM((J144^2)+(K144^2)+(L144^2)+(M144^2)+(N144^2))) - SUM(J144:N144)^2),""))</f>
        <v/>
      </c>
      <c r="AF180">
        <f>IFERROR(CORREL(J144:N144,J180:N180),"")</f>
        <v/>
      </c>
      <c r="AZ180">
        <f>IF(Q180=S180,0,1)</f>
        <v/>
      </c>
      <c r="BA180">
        <f>IF(AZ180=1,IF(Q180="","",IF(Q180=N144,"Yes","No")),"")</f>
        <v/>
      </c>
      <c r="BB180">
        <f>IF(BA180="Yes",P180,"")</f>
        <v/>
      </c>
      <c r="BC180">
        <f>IF(AZ180=1,IF(S180="","",IF(S180=N144,"Yes","No")),"")</f>
        <v/>
      </c>
      <c r="BD180">
        <f>IF(BC180="Yes",R180,"")</f>
        <v/>
      </c>
      <c r="BE180">
        <f>IFERROR(IF(SIGN(AE180)=1,"Increasing",IF(SIGN(AE180)=-1,"Decreasing","")),"")</f>
        <v/>
      </c>
      <c r="BF180">
        <f>IF(OR(AND(BE180="Increasing",BA180="Yes"),AND(BE180="Decreasing",BC180="Yes")),"Yes","No")</f>
        <v/>
      </c>
      <c r="BG180">
        <f>IF(I180="pos_trend","Yes","No")</f>
        <v/>
      </c>
      <c r="BH180">
        <f>IF(AF180&lt;&gt;"",IF(ABS(AF180)&gt;0.8,"Yes","No"),"")</f>
        <v/>
      </c>
    </row>
    <row r="181" spans="1:60">
      <c r="I181">
        <f>IF(AND(K181&gt; J181, L181&gt; K181, M181&gt; L181, N181&gt; M181), "pos_trend", IF(AND(K181&lt; J181, L181&lt; K181, M181&lt; L181, N181&lt; M181), "neg_trend", "N/A"))</f>
        <v/>
      </c>
      <c r="J181">
        <f>IFERROR(IF(TRIM(C181)="-", "N/A", IF(RIGHT(C181,1)=")",IF(RIGHT(C181,2)="T)",-1000000000000*VALUE(MID(C181,2,LEN(C181)-3)),IF(RIGHT(C181,2)="M)",-1000000*VALUE(MID(C181,2,LEN(C181)-3)),IF(RIGHT(C181,2)="B)",-1000000000*VALUE(MID(C181,2,LEN(C181)-3)),IF(RIGHT(C181,2)="k)",-1000*VALUE(MID(C181,2,LEN(C181)-3)),VALUE(SUBSTITUTE(C181,",","")))))),IF(RIGHT(C181,1)="T",1000000000000*VALUE(LEFT(C181,LEN(C181)-1)),IF(RIGHT(C181,1)="M",1000000*VALUE(LEFT(C181,LEN(C181)-1)),IF(RIGHT(C181,1)="B",1000000000*VALUE(LEFT(C181,LEN(C181)-1)),IF(RIGHT(C181,1)="%",0.01*VALUE(LEFT(C181,LEN(C181)-1)),IF(RIGHT(C181,1)="k",1000*VALUE(LEFT(C181,LEN(C181)-1)),VALUE(SUBSTITUTE(C181,",",""))))))))),"N/A")</f>
        <v/>
      </c>
      <c r="K181">
        <f>IFERROR(IF(TRIM(D181)="-", "N/A", IF(RIGHT(D181,1)=")",IF(RIGHT(D181,2)="T)",-1000000000000*VALUE(MID(D181,2,LEN(D181)-3)),IF(RIGHT(D181,2)="M)",-1000000*VALUE(MID(D181,2,LEN(D181)-3)),IF(RIGHT(D181,2)="B)",-1000000000*VALUE(MID(D181,2,LEN(D181)-3)),IF(RIGHT(D181,2)="k)",-1000*VALUE(MID(D181,2,LEN(D181)-3)),VALUE(SUBSTITUTE(D181,",","")))))),IF(RIGHT(D181,1)="T",1000000000000*VALUE(LEFT(D181,LEN(D181)-1)),IF(RIGHT(D181,1)="M",1000000*VALUE(LEFT(D181,LEN(D181)-1)),IF(RIGHT(D181,1)="B",1000000000*VALUE(LEFT(D181,LEN(D181)-1)),IF(RIGHT(D181,1)="%",0.01*VALUE(LEFT(D181,LEN(D181)-1)),IF(RIGHT(D181,1)="k",1000*VALUE(LEFT(D181,LEN(D181)-1)),VALUE(SUBSTITUTE(D181,",",""))))))))),"N/A")</f>
        <v/>
      </c>
      <c r="L181">
        <f>IFERROR(IF(TRIM(E181)="-", "N/A", IF(RIGHT(E181,1)=")",IF(RIGHT(E181,2)="T)",-1000000000000*VALUE(MID(E181,2,LEN(E181)-3)),IF(RIGHT(E181,2)="M)",-1000000*VALUE(MID(E181,2,LEN(E181)-3)),IF(RIGHT(E181,2)="B)",-1000000000*VALUE(MID(E181,2,LEN(E181)-3)),IF(RIGHT(E181,2)="k)",-1000*VALUE(MID(E181,2,LEN(E181)-3)),VALUE(SUBSTITUTE(E181,",","")))))),IF(RIGHT(E181,1)="T",1000000000000*VALUE(LEFT(E181,LEN(E181)-1)),IF(RIGHT(E181,1)="M",1000000*VALUE(LEFT(E181,LEN(E181)-1)),IF(RIGHT(E181,1)="B",1000000000*VALUE(LEFT(E181,LEN(E181)-1)),IF(RIGHT(E181,1)="%",0.01*VALUE(LEFT(E181,LEN(E181)-1)),IF(RIGHT(E181,1)="k",1000*VALUE(LEFT(E181,LEN(E181)-1)),VALUE(SUBSTITUTE(E181,",",""))))))))),"N/A")</f>
        <v/>
      </c>
      <c r="M181">
        <f>IFERROR(IF(TRIM(F181)="-", "N/A", IF(RIGHT(F181,1)=")",IF(RIGHT(F181,2)="T)",-1000000000000*VALUE(MID(F181,2,LEN(F181)-3)),IF(RIGHT(F181,2)="M)",-1000000*VALUE(MID(F181,2,LEN(F181)-3)),IF(RIGHT(F181,2)="B)",-1000000000*VALUE(MID(F181,2,LEN(F181)-3)),IF(RIGHT(F181,2)="k)",-1000*VALUE(MID(F181,2,LEN(F181)-3)),VALUE(SUBSTITUTE(F181,",","")))))),IF(RIGHT(F181,1)="T",1000000000000*VALUE(LEFT(F181,LEN(F181)-1)),IF(RIGHT(F181,1)="M",1000000*VALUE(LEFT(F181,LEN(F181)-1)),IF(RIGHT(F181,1)="B",1000000000*VALUE(LEFT(F181,LEN(F181)-1)),IF(RIGHT(F181,1)="%",0.01*VALUE(LEFT(F181,LEN(F181)-1)),IF(RIGHT(F181,1)="k",1000*VALUE(LEFT(F181,LEN(F181)-1)),VALUE(SUBSTITUTE(F181,",",""))))))))),"N/A")</f>
        <v/>
      </c>
      <c r="N181">
        <f>IFERROR(IF(TRIM(G181)="-", "N/A", IF(RIGHT(G181,1)=")",IF(RIGHT(G181,2)="T)",-1000000000000*VALUE(MID(G181,2,LEN(G181)-3)),IF(RIGHT(G181,2)="M)",-1000000*VALUE(MID(G181,2,LEN(G181)-3)),IF(RIGHT(G181,2)="B)",-1000000000*VALUE(MID(G181,2,LEN(G181)-3)),IF(RIGHT(G181,2)="k)",-1000*VALUE(MID(G181,2,LEN(G181)-3)),VALUE(SUBSTITUTE(G181,",","")))))),IF(RIGHT(G181,1)="T",1000000000000*VALUE(LEFT(G181,LEN(G181)-1)),IF(RIGHT(G181,1)="M",1000000*VALUE(LEFT(G181,LEN(G181)-1)),IF(RIGHT(G181,1)="B",1000000000*VALUE(LEFT(G181,LEN(G181)-1)),IF(RIGHT(G181,1)="%",0.01*VALUE(LEFT(G181,LEN(G181)-1)),IF(RIGHT(G181,1)="k",1000*VALUE(LEFT(G181,LEN(G181)-1)),VALUE(SUBSTITUTE(G181,",",""))))))))),"N/A")</f>
        <v/>
      </c>
      <c r="P181">
        <f>MAX(J181:N181)</f>
        <v/>
      </c>
      <c r="Q181">
        <f>IFERROR(J144+MATCH(P181,J181:N181,0)-1,"")</f>
        <v/>
      </c>
      <c r="R181">
        <f>IF(Q181="","",MIN(J181:N181))</f>
        <v/>
      </c>
      <c r="S181">
        <f>IFERROR(J144+MATCH(R181,J181:N181,0)-1,"")</f>
        <v/>
      </c>
      <c r="T181">
        <f>IFERROR(AVERAGE(J181:N181),"")</f>
        <v/>
      </c>
      <c r="U181">
        <f>IFERROR(STDEV(J181:N181),"")</f>
        <v/>
      </c>
      <c r="V181">
        <f>IFERROR(IF(C181="-","",IF(ISBLANK(B181),"",IF(OR(ISNUMBER(FIND("Growth",B181)),ISNUMBER(FIND("Margin",B181))),"",(J181-T181)/U181))),"")</f>
        <v/>
      </c>
      <c r="W181">
        <f>IFERROR(IF(OR(D181="-",ISBLANK(D181)),"",(K181-T181)/U181),"")</f>
        <v/>
      </c>
      <c r="X181">
        <f>IFERROR(IF(OR(E181="-",ISBLANK(E181)),"",(L181-T181)/U181),"")</f>
        <v/>
      </c>
      <c r="Y181">
        <f>IFERROR(IF(OR(F181="-",ISBLANK(F181)),"",(M181-T181)/U181),"")</f>
        <v/>
      </c>
      <c r="Z181">
        <f>IFERROR(IF(OR(G181="-",ISBLANK(G181)),"",(N181-T181)/U181),"")</f>
        <v/>
      </c>
      <c r="AA181">
        <f>IF(MAX(MAX(V181:Z181),ABS(MIN(V181:Z181)))=ABS(MIN(V181:Z181)),MIN(V181:Z181),MAX(V181:Z181))</f>
        <v/>
      </c>
      <c r="AB181">
        <f>IFERROR(V144+MATCH(AA181,V181:Z181,0)-1,"")</f>
        <v/>
      </c>
      <c r="AC181">
        <f>IF(AB181&lt;&gt;"",IF(S181=AB181,"Low",IF(AB181=Q181,"High","")),"")</f>
        <v/>
      </c>
      <c r="AE181">
        <f>IF(ISNUMBER(MATCH("N/A",J181:N181,0)),"",IFERROR((5 * SUMPRODUCT(J144:N144,J181:N181) - PRODUCT(SUM(J144:N144),SUM(J181:N181))) / ((5 * SUM((J144^2)+(K144^2)+(L144^2)+(M144^2)+(N144^2))) - SUM(J144:N144)^2),""))</f>
        <v/>
      </c>
      <c r="AF181">
        <f>IFERROR(CORREL(J144:N144,J181:N181),"")</f>
        <v/>
      </c>
      <c r="AZ181">
        <f>IF(Q181=S181,0,1)</f>
        <v/>
      </c>
      <c r="BA181">
        <f>IF(AZ181=1,IF(Q181="","",IF(Q181=N144,"Yes","No")),"")</f>
        <v/>
      </c>
      <c r="BB181">
        <f>IF(BA181="Yes",P181,"")</f>
        <v/>
      </c>
      <c r="BC181">
        <f>IF(AZ181=1,IF(S181="","",IF(S181=N144,"Yes","No")),"")</f>
        <v/>
      </c>
      <c r="BD181">
        <f>IF(BC181="Yes",R181,"")</f>
        <v/>
      </c>
      <c r="BE181">
        <f>IFERROR(IF(SIGN(AE181)=1,"Increasing",IF(SIGN(AE181)=-1,"Decreasing","")),"")</f>
        <v/>
      </c>
      <c r="BF181">
        <f>IF(OR(AND(BE181="Increasing",BA181="Yes"),AND(BE181="Decreasing",BC181="Yes")),"Yes","No")</f>
        <v/>
      </c>
      <c r="BG181">
        <f>IF(I181="pos_trend","Yes","No")</f>
        <v/>
      </c>
      <c r="BH181">
        <f>IF(AF181&lt;&gt;"",IF(ABS(AF181)&gt;0.8,"Yes","No"),"")</f>
        <v/>
      </c>
    </row>
    <row r="182" spans="1:60">
      <c r="I182">
        <f>IF(AND(K182&gt; J182, L182&gt; K182, M182&gt; L182, N182&gt; M182), "pos_trend", IF(AND(K182&lt; J182, L182&lt; K182, M182&lt; L182, N182&lt; M182), "neg_trend", "N/A"))</f>
        <v/>
      </c>
      <c r="J182">
        <f>IFERROR(IF(TRIM(C182)="-", "N/A", IF(RIGHT(C182,1)=")",IF(RIGHT(C182,2)="T)",-1000000000000*VALUE(MID(C182,2,LEN(C182)-3)),IF(RIGHT(C182,2)="M)",-1000000*VALUE(MID(C182,2,LEN(C182)-3)),IF(RIGHT(C182,2)="B)",-1000000000*VALUE(MID(C182,2,LEN(C182)-3)),IF(RIGHT(C182,2)="k)",-1000*VALUE(MID(C182,2,LEN(C182)-3)),VALUE(SUBSTITUTE(C182,",","")))))),IF(RIGHT(C182,1)="T",1000000000000*VALUE(LEFT(C182,LEN(C182)-1)),IF(RIGHT(C182,1)="M",1000000*VALUE(LEFT(C182,LEN(C182)-1)),IF(RIGHT(C182,1)="B",1000000000*VALUE(LEFT(C182,LEN(C182)-1)),IF(RIGHT(C182,1)="%",0.01*VALUE(LEFT(C182,LEN(C182)-1)),IF(RIGHT(C182,1)="k",1000*VALUE(LEFT(C182,LEN(C182)-1)),VALUE(SUBSTITUTE(C182,",",""))))))))),"N/A")</f>
        <v/>
      </c>
      <c r="K182">
        <f>IFERROR(IF(TRIM(D182)="-", "N/A", IF(RIGHT(D182,1)=")",IF(RIGHT(D182,2)="T)",-1000000000000*VALUE(MID(D182,2,LEN(D182)-3)),IF(RIGHT(D182,2)="M)",-1000000*VALUE(MID(D182,2,LEN(D182)-3)),IF(RIGHT(D182,2)="B)",-1000000000*VALUE(MID(D182,2,LEN(D182)-3)),IF(RIGHT(D182,2)="k)",-1000*VALUE(MID(D182,2,LEN(D182)-3)),VALUE(SUBSTITUTE(D182,",","")))))),IF(RIGHT(D182,1)="T",1000000000000*VALUE(LEFT(D182,LEN(D182)-1)),IF(RIGHT(D182,1)="M",1000000*VALUE(LEFT(D182,LEN(D182)-1)),IF(RIGHT(D182,1)="B",1000000000*VALUE(LEFT(D182,LEN(D182)-1)),IF(RIGHT(D182,1)="%",0.01*VALUE(LEFT(D182,LEN(D182)-1)),IF(RIGHT(D182,1)="k",1000*VALUE(LEFT(D182,LEN(D182)-1)),VALUE(SUBSTITUTE(D182,",",""))))))))),"N/A")</f>
        <v/>
      </c>
      <c r="L182">
        <f>IFERROR(IF(TRIM(E182)="-", "N/A", IF(RIGHT(E182,1)=")",IF(RIGHT(E182,2)="T)",-1000000000000*VALUE(MID(E182,2,LEN(E182)-3)),IF(RIGHT(E182,2)="M)",-1000000*VALUE(MID(E182,2,LEN(E182)-3)),IF(RIGHT(E182,2)="B)",-1000000000*VALUE(MID(E182,2,LEN(E182)-3)),IF(RIGHT(E182,2)="k)",-1000*VALUE(MID(E182,2,LEN(E182)-3)),VALUE(SUBSTITUTE(E182,",","")))))),IF(RIGHT(E182,1)="T",1000000000000*VALUE(LEFT(E182,LEN(E182)-1)),IF(RIGHT(E182,1)="M",1000000*VALUE(LEFT(E182,LEN(E182)-1)),IF(RIGHT(E182,1)="B",1000000000*VALUE(LEFT(E182,LEN(E182)-1)),IF(RIGHT(E182,1)="%",0.01*VALUE(LEFT(E182,LEN(E182)-1)),IF(RIGHT(E182,1)="k",1000*VALUE(LEFT(E182,LEN(E182)-1)),VALUE(SUBSTITUTE(E182,",",""))))))))),"N/A")</f>
        <v/>
      </c>
      <c r="M182">
        <f>IFERROR(IF(TRIM(F182)="-", "N/A", IF(RIGHT(F182,1)=")",IF(RIGHT(F182,2)="T)",-1000000000000*VALUE(MID(F182,2,LEN(F182)-3)),IF(RIGHT(F182,2)="M)",-1000000*VALUE(MID(F182,2,LEN(F182)-3)),IF(RIGHT(F182,2)="B)",-1000000000*VALUE(MID(F182,2,LEN(F182)-3)),IF(RIGHT(F182,2)="k)",-1000*VALUE(MID(F182,2,LEN(F182)-3)),VALUE(SUBSTITUTE(F182,",","")))))),IF(RIGHT(F182,1)="T",1000000000000*VALUE(LEFT(F182,LEN(F182)-1)),IF(RIGHT(F182,1)="M",1000000*VALUE(LEFT(F182,LEN(F182)-1)),IF(RIGHT(F182,1)="B",1000000000*VALUE(LEFT(F182,LEN(F182)-1)),IF(RIGHT(F182,1)="%",0.01*VALUE(LEFT(F182,LEN(F182)-1)),IF(RIGHT(F182,1)="k",1000*VALUE(LEFT(F182,LEN(F182)-1)),VALUE(SUBSTITUTE(F182,",",""))))))))),"N/A")</f>
        <v/>
      </c>
      <c r="N182">
        <f>IFERROR(IF(TRIM(G182)="-", "N/A", IF(RIGHT(G182,1)=")",IF(RIGHT(G182,2)="T)",-1000000000000*VALUE(MID(G182,2,LEN(G182)-3)),IF(RIGHT(G182,2)="M)",-1000000*VALUE(MID(G182,2,LEN(G182)-3)),IF(RIGHT(G182,2)="B)",-1000000000*VALUE(MID(G182,2,LEN(G182)-3)),IF(RIGHT(G182,2)="k)",-1000*VALUE(MID(G182,2,LEN(G182)-3)),VALUE(SUBSTITUTE(G182,",","")))))),IF(RIGHT(G182,1)="T",1000000000000*VALUE(LEFT(G182,LEN(G182)-1)),IF(RIGHT(G182,1)="M",1000000*VALUE(LEFT(G182,LEN(G182)-1)),IF(RIGHT(G182,1)="B",1000000000*VALUE(LEFT(G182,LEN(G182)-1)),IF(RIGHT(G182,1)="%",0.01*VALUE(LEFT(G182,LEN(G182)-1)),IF(RIGHT(G182,1)="k",1000*VALUE(LEFT(G182,LEN(G182)-1)),VALUE(SUBSTITUTE(G182,",",""))))))))),"N/A")</f>
        <v/>
      </c>
      <c r="P182">
        <f>MAX(J182:N182)</f>
        <v/>
      </c>
      <c r="Q182">
        <f>IFERROR(J144+MATCH(P182,J182:N182,0)-1,"")</f>
        <v/>
      </c>
      <c r="R182">
        <f>IF(Q182="","",MIN(J182:N182))</f>
        <v/>
      </c>
      <c r="S182">
        <f>IFERROR(J144+MATCH(R182,J182:N182,0)-1,"")</f>
        <v/>
      </c>
      <c r="T182">
        <f>IFERROR(AVERAGE(J182:N182),"")</f>
        <v/>
      </c>
      <c r="U182">
        <f>IFERROR(STDEV(J182:N182),"")</f>
        <v/>
      </c>
      <c r="V182">
        <f>IFERROR(IF(C182="-","",IF(ISBLANK(B182),"",IF(OR(ISNUMBER(FIND("Growth",B182)),ISNUMBER(FIND("Margin",B182))),"",(J182-T182)/U182))),"")</f>
        <v/>
      </c>
      <c r="W182">
        <f>IFERROR(IF(OR(D182="-",ISBLANK(D182)),"",(K182-T182)/U182),"")</f>
        <v/>
      </c>
      <c r="X182">
        <f>IFERROR(IF(OR(E182="-",ISBLANK(E182)),"",(L182-T182)/U182),"")</f>
        <v/>
      </c>
      <c r="Y182">
        <f>IFERROR(IF(OR(F182="-",ISBLANK(F182)),"",(M182-T182)/U182),"")</f>
        <v/>
      </c>
      <c r="Z182">
        <f>IFERROR(IF(OR(G182="-",ISBLANK(G182)),"",(N182-T182)/U182),"")</f>
        <v/>
      </c>
      <c r="AA182">
        <f>IF(MAX(MAX(V182:Z182),ABS(MIN(V182:Z182)))=ABS(MIN(V182:Z182)),MIN(V182:Z182),MAX(V182:Z182))</f>
        <v/>
      </c>
      <c r="AB182">
        <f>IFERROR(V144+MATCH(AA182,V182:Z182,0)-1,"")</f>
        <v/>
      </c>
      <c r="AC182">
        <f>IF(AB182&lt;&gt;"",IF(S182=AB182,"Low",IF(AB182=Q182,"High","")),"")</f>
        <v/>
      </c>
      <c r="AE182">
        <f>IF(ISNUMBER(MATCH("N/A",J182:N182,0)),"",IFERROR((5 * SUMPRODUCT(J144:N144,J182:N182) - PRODUCT(SUM(J144:N144),SUM(J182:N182))) / ((5 * SUM((J144^2)+(K144^2)+(L144^2)+(M144^2)+(N144^2))) - SUM(J144:N144)^2),""))</f>
        <v/>
      </c>
      <c r="AF182">
        <f>IFERROR(CORREL(J144:N144,J182:N182),"")</f>
        <v/>
      </c>
      <c r="AZ182">
        <f>IF(Q182=S182,0,1)</f>
        <v/>
      </c>
      <c r="BA182">
        <f>IF(AZ182=1,IF(Q182="","",IF(Q182=N144,"Yes","No")),"")</f>
        <v/>
      </c>
      <c r="BB182">
        <f>IF(BA182="Yes",P182,"")</f>
        <v/>
      </c>
      <c r="BC182">
        <f>IF(AZ182=1,IF(S182="","",IF(S182=N144,"Yes","No")),"")</f>
        <v/>
      </c>
      <c r="BD182">
        <f>IF(BC182="Yes",R182,"")</f>
        <v/>
      </c>
      <c r="BE182">
        <f>IFERROR(IF(SIGN(AE182)=1,"Increasing",IF(SIGN(AE182)=-1,"Decreasing","")),"")</f>
        <v/>
      </c>
      <c r="BF182">
        <f>IF(OR(AND(BE182="Increasing",BA182="Yes"),AND(BE182="Decreasing",BC182="Yes")),"Yes","No")</f>
        <v/>
      </c>
      <c r="BG182">
        <f>IF(I182="pos_trend","Yes","No")</f>
        <v/>
      </c>
      <c r="BH182">
        <f>IF(AF182&lt;&gt;"",IF(ABS(AF182)&gt;0.8,"Yes","No"),"")</f>
        <v/>
      </c>
    </row>
    <row r="183" spans="1:60">
      <c r="I183">
        <f>IF(AND(K183&gt; J183, L183&gt; K183, M183&gt; L183, N183&gt; M183), "pos_trend", IF(AND(K183&lt; J183, L183&lt; K183, M183&lt; L183, N183&lt; M183), "neg_trend", "N/A"))</f>
        <v/>
      </c>
      <c r="J183">
        <f>IFERROR(IF(TRIM(C183)="-", "N/A", IF(RIGHT(C183,1)=")",IF(RIGHT(C183,2)="T)",-1000000000000*VALUE(MID(C183,2,LEN(C183)-3)),IF(RIGHT(C183,2)="M)",-1000000*VALUE(MID(C183,2,LEN(C183)-3)),IF(RIGHT(C183,2)="B)",-1000000000*VALUE(MID(C183,2,LEN(C183)-3)),IF(RIGHT(C183,2)="k)",-1000*VALUE(MID(C183,2,LEN(C183)-3)),VALUE(SUBSTITUTE(C183,",","")))))),IF(RIGHT(C183,1)="T",1000000000000*VALUE(LEFT(C183,LEN(C183)-1)),IF(RIGHT(C183,1)="M",1000000*VALUE(LEFT(C183,LEN(C183)-1)),IF(RIGHT(C183,1)="B",1000000000*VALUE(LEFT(C183,LEN(C183)-1)),IF(RIGHT(C183,1)="%",0.01*VALUE(LEFT(C183,LEN(C183)-1)),IF(RIGHT(C183,1)="k",1000*VALUE(LEFT(C183,LEN(C183)-1)),VALUE(SUBSTITUTE(C183,",",""))))))))),"N/A")</f>
        <v/>
      </c>
      <c r="K183">
        <f>IFERROR(IF(TRIM(D183)="-", "N/A", IF(RIGHT(D183,1)=")",IF(RIGHT(D183,2)="T)",-1000000000000*VALUE(MID(D183,2,LEN(D183)-3)),IF(RIGHT(D183,2)="M)",-1000000*VALUE(MID(D183,2,LEN(D183)-3)),IF(RIGHT(D183,2)="B)",-1000000000*VALUE(MID(D183,2,LEN(D183)-3)),IF(RIGHT(D183,2)="k)",-1000*VALUE(MID(D183,2,LEN(D183)-3)),VALUE(SUBSTITUTE(D183,",","")))))),IF(RIGHT(D183,1)="T",1000000000000*VALUE(LEFT(D183,LEN(D183)-1)),IF(RIGHT(D183,1)="M",1000000*VALUE(LEFT(D183,LEN(D183)-1)),IF(RIGHT(D183,1)="B",1000000000*VALUE(LEFT(D183,LEN(D183)-1)),IF(RIGHT(D183,1)="%",0.01*VALUE(LEFT(D183,LEN(D183)-1)),IF(RIGHT(D183,1)="k",1000*VALUE(LEFT(D183,LEN(D183)-1)),VALUE(SUBSTITUTE(D183,",",""))))))))),"N/A")</f>
        <v/>
      </c>
      <c r="L183">
        <f>IFERROR(IF(TRIM(E183)="-", "N/A", IF(RIGHT(E183,1)=")",IF(RIGHT(E183,2)="T)",-1000000000000*VALUE(MID(E183,2,LEN(E183)-3)),IF(RIGHT(E183,2)="M)",-1000000*VALUE(MID(E183,2,LEN(E183)-3)),IF(RIGHT(E183,2)="B)",-1000000000*VALUE(MID(E183,2,LEN(E183)-3)),IF(RIGHT(E183,2)="k)",-1000*VALUE(MID(E183,2,LEN(E183)-3)),VALUE(SUBSTITUTE(E183,",","")))))),IF(RIGHT(E183,1)="T",1000000000000*VALUE(LEFT(E183,LEN(E183)-1)),IF(RIGHT(E183,1)="M",1000000*VALUE(LEFT(E183,LEN(E183)-1)),IF(RIGHT(E183,1)="B",1000000000*VALUE(LEFT(E183,LEN(E183)-1)),IF(RIGHT(E183,1)="%",0.01*VALUE(LEFT(E183,LEN(E183)-1)),IF(RIGHT(E183,1)="k",1000*VALUE(LEFT(E183,LEN(E183)-1)),VALUE(SUBSTITUTE(E183,",",""))))))))),"N/A")</f>
        <v/>
      </c>
      <c r="M183">
        <f>IFERROR(IF(TRIM(F183)="-", "N/A", IF(RIGHT(F183,1)=")",IF(RIGHT(F183,2)="T)",-1000000000000*VALUE(MID(F183,2,LEN(F183)-3)),IF(RIGHT(F183,2)="M)",-1000000*VALUE(MID(F183,2,LEN(F183)-3)),IF(RIGHT(F183,2)="B)",-1000000000*VALUE(MID(F183,2,LEN(F183)-3)),IF(RIGHT(F183,2)="k)",-1000*VALUE(MID(F183,2,LEN(F183)-3)),VALUE(SUBSTITUTE(F183,",","")))))),IF(RIGHT(F183,1)="T",1000000000000*VALUE(LEFT(F183,LEN(F183)-1)),IF(RIGHT(F183,1)="M",1000000*VALUE(LEFT(F183,LEN(F183)-1)),IF(RIGHT(F183,1)="B",1000000000*VALUE(LEFT(F183,LEN(F183)-1)),IF(RIGHT(F183,1)="%",0.01*VALUE(LEFT(F183,LEN(F183)-1)),IF(RIGHT(F183,1)="k",1000*VALUE(LEFT(F183,LEN(F183)-1)),VALUE(SUBSTITUTE(F183,",",""))))))))),"N/A")</f>
        <v/>
      </c>
      <c r="N183">
        <f>IFERROR(IF(TRIM(G183)="-", "N/A", IF(RIGHT(G183,1)=")",IF(RIGHT(G183,2)="T)",-1000000000000*VALUE(MID(G183,2,LEN(G183)-3)),IF(RIGHT(G183,2)="M)",-1000000*VALUE(MID(G183,2,LEN(G183)-3)),IF(RIGHT(G183,2)="B)",-1000000000*VALUE(MID(G183,2,LEN(G183)-3)),IF(RIGHT(G183,2)="k)",-1000*VALUE(MID(G183,2,LEN(G183)-3)),VALUE(SUBSTITUTE(G183,",","")))))),IF(RIGHT(G183,1)="T",1000000000000*VALUE(LEFT(G183,LEN(G183)-1)),IF(RIGHT(G183,1)="M",1000000*VALUE(LEFT(G183,LEN(G183)-1)),IF(RIGHT(G183,1)="B",1000000000*VALUE(LEFT(G183,LEN(G183)-1)),IF(RIGHT(G183,1)="%",0.01*VALUE(LEFT(G183,LEN(G183)-1)),IF(RIGHT(G183,1)="k",1000*VALUE(LEFT(G183,LEN(G183)-1)),VALUE(SUBSTITUTE(G183,",",""))))))))),"N/A")</f>
        <v/>
      </c>
      <c r="P183">
        <f>MAX(J183:N183)</f>
        <v/>
      </c>
      <c r="Q183">
        <f>IFERROR(J144+MATCH(P183,J183:N183,0)-1,"")</f>
        <v/>
      </c>
      <c r="R183">
        <f>IF(Q183="","",MIN(J183:N183))</f>
        <v/>
      </c>
      <c r="S183">
        <f>IFERROR(J144+MATCH(R183,J183:N183,0)-1,"")</f>
        <v/>
      </c>
      <c r="T183">
        <f>IFERROR(AVERAGE(J183:N183),"")</f>
        <v/>
      </c>
      <c r="U183">
        <f>IFERROR(STDEV(J183:N183),"")</f>
        <v/>
      </c>
      <c r="V183">
        <f>IFERROR(IF(C183="-","",IF(ISBLANK(B183),"",IF(OR(ISNUMBER(FIND("Growth",B183)),ISNUMBER(FIND("Margin",B183))),"",(J183-T183)/U183))),"")</f>
        <v/>
      </c>
      <c r="W183">
        <f>IFERROR(IF(OR(D183="-",ISBLANK(D183)),"",(K183-T183)/U183),"")</f>
        <v/>
      </c>
      <c r="X183">
        <f>IFERROR(IF(OR(E183="-",ISBLANK(E183)),"",(L183-T183)/U183),"")</f>
        <v/>
      </c>
      <c r="Y183">
        <f>IFERROR(IF(OR(F183="-",ISBLANK(F183)),"",(M183-T183)/U183),"")</f>
        <v/>
      </c>
      <c r="Z183">
        <f>IFERROR(IF(OR(G183="-",ISBLANK(G183)),"",(N183-T183)/U183),"")</f>
        <v/>
      </c>
      <c r="AA183">
        <f>IF(MAX(MAX(V183:Z183),ABS(MIN(V183:Z183)))=ABS(MIN(V183:Z183)),MIN(V183:Z183),MAX(V183:Z183))</f>
        <v/>
      </c>
      <c r="AB183">
        <f>IFERROR(V144+MATCH(AA183,V183:Z183,0)-1,"")</f>
        <v/>
      </c>
      <c r="AC183">
        <f>IF(AB183&lt;&gt;"",IF(S183=AB183,"Low",IF(AB183=Q183,"High","")),"")</f>
        <v/>
      </c>
      <c r="AE183">
        <f>IF(ISNUMBER(MATCH("N/A",J183:N183,0)),"",IFERROR((5 * SUMPRODUCT(J144:N144,J183:N183) - PRODUCT(SUM(J144:N144),SUM(J183:N183))) / ((5 * SUM((J144^2)+(K144^2)+(L144^2)+(M144^2)+(N144^2))) - SUM(J144:N144)^2),""))</f>
        <v/>
      </c>
      <c r="AF183">
        <f>IFERROR(CORREL(J144:N144,J183:N183),"")</f>
        <v/>
      </c>
      <c r="AZ183">
        <f>IF(Q183=S183,0,1)</f>
        <v/>
      </c>
      <c r="BA183">
        <f>IF(AZ183=1,IF(Q183="","",IF(Q183=N144,"Yes","No")),"")</f>
        <v/>
      </c>
      <c r="BB183">
        <f>IF(BA183="Yes",P183,"")</f>
        <v/>
      </c>
      <c r="BC183">
        <f>IF(AZ183=1,IF(S183="","",IF(S183=N144,"Yes","No")),"")</f>
        <v/>
      </c>
      <c r="BD183">
        <f>IF(BC183="Yes",R183,"")</f>
        <v/>
      </c>
      <c r="BE183">
        <f>IFERROR(IF(SIGN(AE183)=1,"Increasing",IF(SIGN(AE183)=-1,"Decreasing","")),"")</f>
        <v/>
      </c>
      <c r="BF183">
        <f>IF(OR(AND(BE183="Increasing",BA183="Yes"),AND(BE183="Decreasing",BC183="Yes")),"Yes","No")</f>
        <v/>
      </c>
      <c r="BG183">
        <f>IF(I183="pos_trend","Yes","No")</f>
        <v/>
      </c>
      <c r="BH183">
        <f>IF(AF183&lt;&gt;"",IF(ABS(AF183)&gt;0.8,"Yes","No"),"")</f>
        <v/>
      </c>
    </row>
    <row r="184" spans="1:60">
      <c r="I184">
        <f>IF(AND(K184&gt; J184, L184&gt; K184, M184&gt; L184, N184&gt; M184), "pos_trend", IF(AND(K184&lt; J184, L184&lt; K184, M184&lt; L184, N184&lt; M184), "neg_trend", "N/A"))</f>
        <v/>
      </c>
      <c r="J184">
        <f>IFERROR(IF(TRIM(C184)="-", "N/A", IF(RIGHT(C184,1)=")",IF(RIGHT(C184,2)="T)",-1000000000000*VALUE(MID(C184,2,LEN(C184)-3)),IF(RIGHT(C184,2)="M)",-1000000*VALUE(MID(C184,2,LEN(C184)-3)),IF(RIGHT(C184,2)="B)",-1000000000*VALUE(MID(C184,2,LEN(C184)-3)),IF(RIGHT(C184,2)="k)",-1000*VALUE(MID(C184,2,LEN(C184)-3)),VALUE(SUBSTITUTE(C184,",","")))))),IF(RIGHT(C184,1)="T",1000000000000*VALUE(LEFT(C184,LEN(C184)-1)),IF(RIGHT(C184,1)="M",1000000*VALUE(LEFT(C184,LEN(C184)-1)),IF(RIGHT(C184,1)="B",1000000000*VALUE(LEFT(C184,LEN(C184)-1)),IF(RIGHT(C184,1)="%",0.01*VALUE(LEFT(C184,LEN(C184)-1)),IF(RIGHT(C184,1)="k",1000*VALUE(LEFT(C184,LEN(C184)-1)),VALUE(SUBSTITUTE(C184,",",""))))))))),"N/A")</f>
        <v/>
      </c>
      <c r="K184">
        <f>IFERROR(IF(TRIM(D184)="-", "N/A", IF(RIGHT(D184,1)=")",IF(RIGHT(D184,2)="T)",-1000000000000*VALUE(MID(D184,2,LEN(D184)-3)),IF(RIGHT(D184,2)="M)",-1000000*VALUE(MID(D184,2,LEN(D184)-3)),IF(RIGHT(D184,2)="B)",-1000000000*VALUE(MID(D184,2,LEN(D184)-3)),IF(RIGHT(D184,2)="k)",-1000*VALUE(MID(D184,2,LEN(D184)-3)),VALUE(SUBSTITUTE(D184,",","")))))),IF(RIGHT(D184,1)="T",1000000000000*VALUE(LEFT(D184,LEN(D184)-1)),IF(RIGHT(D184,1)="M",1000000*VALUE(LEFT(D184,LEN(D184)-1)),IF(RIGHT(D184,1)="B",1000000000*VALUE(LEFT(D184,LEN(D184)-1)),IF(RIGHT(D184,1)="%",0.01*VALUE(LEFT(D184,LEN(D184)-1)),IF(RIGHT(D184,1)="k",1000*VALUE(LEFT(D184,LEN(D184)-1)),VALUE(SUBSTITUTE(D184,",",""))))))))),"N/A")</f>
        <v/>
      </c>
      <c r="L184">
        <f>IFERROR(IF(TRIM(E184)="-", "N/A", IF(RIGHT(E184,1)=")",IF(RIGHT(E184,2)="T)",-1000000000000*VALUE(MID(E184,2,LEN(E184)-3)),IF(RIGHT(E184,2)="M)",-1000000*VALUE(MID(E184,2,LEN(E184)-3)),IF(RIGHT(E184,2)="B)",-1000000000*VALUE(MID(E184,2,LEN(E184)-3)),IF(RIGHT(E184,2)="k)",-1000*VALUE(MID(E184,2,LEN(E184)-3)),VALUE(SUBSTITUTE(E184,",","")))))),IF(RIGHT(E184,1)="T",1000000000000*VALUE(LEFT(E184,LEN(E184)-1)),IF(RIGHT(E184,1)="M",1000000*VALUE(LEFT(E184,LEN(E184)-1)),IF(RIGHT(E184,1)="B",1000000000*VALUE(LEFT(E184,LEN(E184)-1)),IF(RIGHT(E184,1)="%",0.01*VALUE(LEFT(E184,LEN(E184)-1)),IF(RIGHT(E184,1)="k",1000*VALUE(LEFT(E184,LEN(E184)-1)),VALUE(SUBSTITUTE(E184,",",""))))))))),"N/A")</f>
        <v/>
      </c>
      <c r="M184">
        <f>IFERROR(IF(TRIM(F184)="-", "N/A", IF(RIGHT(F184,1)=")",IF(RIGHT(F184,2)="T)",-1000000000000*VALUE(MID(F184,2,LEN(F184)-3)),IF(RIGHT(F184,2)="M)",-1000000*VALUE(MID(F184,2,LEN(F184)-3)),IF(RIGHT(F184,2)="B)",-1000000000*VALUE(MID(F184,2,LEN(F184)-3)),IF(RIGHT(F184,2)="k)",-1000*VALUE(MID(F184,2,LEN(F184)-3)),VALUE(SUBSTITUTE(F184,",","")))))),IF(RIGHT(F184,1)="T",1000000000000*VALUE(LEFT(F184,LEN(F184)-1)),IF(RIGHT(F184,1)="M",1000000*VALUE(LEFT(F184,LEN(F184)-1)),IF(RIGHT(F184,1)="B",1000000000*VALUE(LEFT(F184,LEN(F184)-1)),IF(RIGHT(F184,1)="%",0.01*VALUE(LEFT(F184,LEN(F184)-1)),IF(RIGHT(F184,1)="k",1000*VALUE(LEFT(F184,LEN(F184)-1)),VALUE(SUBSTITUTE(F184,",",""))))))))),"N/A")</f>
        <v/>
      </c>
      <c r="N184">
        <f>IFERROR(IF(TRIM(G184)="-", "N/A", IF(RIGHT(G184,1)=")",IF(RIGHT(G184,2)="T)",-1000000000000*VALUE(MID(G184,2,LEN(G184)-3)),IF(RIGHT(G184,2)="M)",-1000000*VALUE(MID(G184,2,LEN(G184)-3)),IF(RIGHT(G184,2)="B)",-1000000000*VALUE(MID(G184,2,LEN(G184)-3)),IF(RIGHT(G184,2)="k)",-1000*VALUE(MID(G184,2,LEN(G184)-3)),VALUE(SUBSTITUTE(G184,",","")))))),IF(RIGHT(G184,1)="T",1000000000000*VALUE(LEFT(G184,LEN(G184)-1)),IF(RIGHT(G184,1)="M",1000000*VALUE(LEFT(G184,LEN(G184)-1)),IF(RIGHT(G184,1)="B",1000000000*VALUE(LEFT(G184,LEN(G184)-1)),IF(RIGHT(G184,1)="%",0.01*VALUE(LEFT(G184,LEN(G184)-1)),IF(RIGHT(G184,1)="k",1000*VALUE(LEFT(G184,LEN(G184)-1)),VALUE(SUBSTITUTE(G184,",",""))))))))),"N/A")</f>
        <v/>
      </c>
      <c r="P184">
        <f>MAX(J184:N184)</f>
        <v/>
      </c>
      <c r="Q184">
        <f>IFERROR(J144+MATCH(P184,J184:N184,0)-1,"")</f>
        <v/>
      </c>
      <c r="R184">
        <f>IF(Q184="","",MIN(J184:N184))</f>
        <v/>
      </c>
      <c r="S184">
        <f>IFERROR(J144+MATCH(R184,J184:N184,0)-1,"")</f>
        <v/>
      </c>
      <c r="T184">
        <f>IFERROR(AVERAGE(J184:N184),"")</f>
        <v/>
      </c>
      <c r="U184">
        <f>IFERROR(STDEV(J184:N184),"")</f>
        <v/>
      </c>
      <c r="V184">
        <f>IFERROR(IF(C184="-","",IF(ISBLANK(B184),"",IF(OR(ISNUMBER(FIND("Growth",B184)),ISNUMBER(FIND("Margin",B184))),"",(J184-T184)/U184))),"")</f>
        <v/>
      </c>
      <c r="W184">
        <f>IFERROR(IF(OR(D184="-",ISBLANK(D184)),"",(K184-T184)/U184),"")</f>
        <v/>
      </c>
      <c r="X184">
        <f>IFERROR(IF(OR(E184="-",ISBLANK(E184)),"",(L184-T184)/U184),"")</f>
        <v/>
      </c>
      <c r="Y184">
        <f>IFERROR(IF(OR(F184="-",ISBLANK(F184)),"",(M184-T184)/U184),"")</f>
        <v/>
      </c>
      <c r="Z184">
        <f>IFERROR(IF(OR(G184="-",ISBLANK(G184)),"",(N184-T184)/U184),"")</f>
        <v/>
      </c>
      <c r="AA184">
        <f>IF(MAX(MAX(V184:Z184),ABS(MIN(V184:Z184)))=ABS(MIN(V184:Z184)),MIN(V184:Z184),MAX(V184:Z184))</f>
        <v/>
      </c>
      <c r="AB184">
        <f>IFERROR(V144+MATCH(AA184,V184:Z184,0)-1,"")</f>
        <v/>
      </c>
      <c r="AC184">
        <f>IF(AB184&lt;&gt;"",IF(S184=AB184,"Low",IF(AB184=Q184,"High","")),"")</f>
        <v/>
      </c>
      <c r="AE184">
        <f>IF(ISNUMBER(MATCH("N/A",J184:N184,0)),"",IFERROR((5 * SUMPRODUCT(J144:N144,J184:N184) - PRODUCT(SUM(J144:N144),SUM(J184:N184))) / ((5 * SUM((J144^2)+(K144^2)+(L144^2)+(M144^2)+(N144^2))) - SUM(J144:N144)^2),""))</f>
        <v/>
      </c>
      <c r="AF184">
        <f>IFERROR(CORREL(J144:N144,J184:N184),"")</f>
        <v/>
      </c>
      <c r="AZ184">
        <f>IF(Q184=S184,0,1)</f>
        <v/>
      </c>
      <c r="BA184">
        <f>IF(AZ184=1,IF(Q184="","",IF(Q184=N144,"Yes","No")),"")</f>
        <v/>
      </c>
      <c r="BB184">
        <f>IF(BA184="Yes",P184,"")</f>
        <v/>
      </c>
      <c r="BC184">
        <f>IF(AZ184=1,IF(S184="","",IF(S184=N144,"Yes","No")),"")</f>
        <v/>
      </c>
      <c r="BD184">
        <f>IF(BC184="Yes",R184,"")</f>
        <v/>
      </c>
      <c r="BE184">
        <f>IFERROR(IF(SIGN(AE184)=1,"Increasing",IF(SIGN(AE184)=-1,"Decreasing","")),"")</f>
        <v/>
      </c>
      <c r="BF184">
        <f>IF(OR(AND(BE184="Increasing",BA184="Yes"),AND(BE184="Decreasing",BC184="Yes")),"Yes","No")</f>
        <v/>
      </c>
      <c r="BG184">
        <f>IF(I184="pos_trend","Yes","No")</f>
        <v/>
      </c>
      <c r="BH184">
        <f>IF(AF184&lt;&gt;"",IF(ABS(AF184)&gt;0.8,"Yes","No"),"")</f>
        <v/>
      </c>
    </row>
    <row r="185" spans="1:60">
      <c r="I185">
        <f>IF(AND(K185&gt; J185, L185&gt; K185, M185&gt; L185, N185&gt; M185), "pos_trend", IF(AND(K185&lt; J185, L185&lt; K185, M185&lt; L185, N185&lt; M185), "neg_trend", "N/A"))</f>
        <v/>
      </c>
      <c r="J185">
        <f>IFERROR(IF(TRIM(C185)="-", "N/A", IF(RIGHT(C185,1)=")",IF(RIGHT(C185,2)="T)",-1000000000000*VALUE(MID(C185,2,LEN(C185)-3)),IF(RIGHT(C185,2)="M)",-1000000*VALUE(MID(C185,2,LEN(C185)-3)),IF(RIGHT(C185,2)="B)",-1000000000*VALUE(MID(C185,2,LEN(C185)-3)),IF(RIGHT(C185,2)="k)",-1000*VALUE(MID(C185,2,LEN(C185)-3)),VALUE(SUBSTITUTE(C185,",","")))))),IF(RIGHT(C185,1)="T",1000000000000*VALUE(LEFT(C185,LEN(C185)-1)),IF(RIGHT(C185,1)="M",1000000*VALUE(LEFT(C185,LEN(C185)-1)),IF(RIGHT(C185,1)="B",1000000000*VALUE(LEFT(C185,LEN(C185)-1)),IF(RIGHT(C185,1)="%",0.01*VALUE(LEFT(C185,LEN(C185)-1)),IF(RIGHT(C185,1)="k",1000*VALUE(LEFT(C185,LEN(C185)-1)),VALUE(SUBSTITUTE(C185,",",""))))))))),"N/A")</f>
        <v/>
      </c>
      <c r="K185">
        <f>IFERROR(IF(TRIM(D185)="-", "N/A", IF(RIGHT(D185,1)=")",IF(RIGHT(D185,2)="T)",-1000000000000*VALUE(MID(D185,2,LEN(D185)-3)),IF(RIGHT(D185,2)="M)",-1000000*VALUE(MID(D185,2,LEN(D185)-3)),IF(RIGHT(D185,2)="B)",-1000000000*VALUE(MID(D185,2,LEN(D185)-3)),IF(RIGHT(D185,2)="k)",-1000*VALUE(MID(D185,2,LEN(D185)-3)),VALUE(SUBSTITUTE(D185,",","")))))),IF(RIGHT(D185,1)="T",1000000000000*VALUE(LEFT(D185,LEN(D185)-1)),IF(RIGHT(D185,1)="M",1000000*VALUE(LEFT(D185,LEN(D185)-1)),IF(RIGHT(D185,1)="B",1000000000*VALUE(LEFT(D185,LEN(D185)-1)),IF(RIGHT(D185,1)="%",0.01*VALUE(LEFT(D185,LEN(D185)-1)),IF(RIGHT(D185,1)="k",1000*VALUE(LEFT(D185,LEN(D185)-1)),VALUE(SUBSTITUTE(D185,",",""))))))))),"N/A")</f>
        <v/>
      </c>
      <c r="L185">
        <f>IFERROR(IF(TRIM(E185)="-", "N/A", IF(RIGHT(E185,1)=")",IF(RIGHT(E185,2)="T)",-1000000000000*VALUE(MID(E185,2,LEN(E185)-3)),IF(RIGHT(E185,2)="M)",-1000000*VALUE(MID(E185,2,LEN(E185)-3)),IF(RIGHT(E185,2)="B)",-1000000000*VALUE(MID(E185,2,LEN(E185)-3)),IF(RIGHT(E185,2)="k)",-1000*VALUE(MID(E185,2,LEN(E185)-3)),VALUE(SUBSTITUTE(E185,",","")))))),IF(RIGHT(E185,1)="T",1000000000000*VALUE(LEFT(E185,LEN(E185)-1)),IF(RIGHT(E185,1)="M",1000000*VALUE(LEFT(E185,LEN(E185)-1)),IF(RIGHT(E185,1)="B",1000000000*VALUE(LEFT(E185,LEN(E185)-1)),IF(RIGHT(E185,1)="%",0.01*VALUE(LEFT(E185,LEN(E185)-1)),IF(RIGHT(E185,1)="k",1000*VALUE(LEFT(E185,LEN(E185)-1)),VALUE(SUBSTITUTE(E185,",",""))))))))),"N/A")</f>
        <v/>
      </c>
      <c r="M185">
        <f>IFERROR(IF(TRIM(F185)="-", "N/A", IF(RIGHT(F185,1)=")",IF(RIGHT(F185,2)="T)",-1000000000000*VALUE(MID(F185,2,LEN(F185)-3)),IF(RIGHT(F185,2)="M)",-1000000*VALUE(MID(F185,2,LEN(F185)-3)),IF(RIGHT(F185,2)="B)",-1000000000*VALUE(MID(F185,2,LEN(F185)-3)),IF(RIGHT(F185,2)="k)",-1000*VALUE(MID(F185,2,LEN(F185)-3)),VALUE(SUBSTITUTE(F185,",","")))))),IF(RIGHT(F185,1)="T",1000000000000*VALUE(LEFT(F185,LEN(F185)-1)),IF(RIGHT(F185,1)="M",1000000*VALUE(LEFT(F185,LEN(F185)-1)),IF(RIGHT(F185,1)="B",1000000000*VALUE(LEFT(F185,LEN(F185)-1)),IF(RIGHT(F185,1)="%",0.01*VALUE(LEFT(F185,LEN(F185)-1)),IF(RIGHT(F185,1)="k",1000*VALUE(LEFT(F185,LEN(F185)-1)),VALUE(SUBSTITUTE(F185,",",""))))))))),"N/A")</f>
        <v/>
      </c>
      <c r="N185">
        <f>IFERROR(IF(TRIM(G185)="-", "N/A", IF(RIGHT(G185,1)=")",IF(RIGHT(G185,2)="T)",-1000000000000*VALUE(MID(G185,2,LEN(G185)-3)),IF(RIGHT(G185,2)="M)",-1000000*VALUE(MID(G185,2,LEN(G185)-3)),IF(RIGHT(G185,2)="B)",-1000000000*VALUE(MID(G185,2,LEN(G185)-3)),IF(RIGHT(G185,2)="k)",-1000*VALUE(MID(G185,2,LEN(G185)-3)),VALUE(SUBSTITUTE(G185,",","")))))),IF(RIGHT(G185,1)="T",1000000000000*VALUE(LEFT(G185,LEN(G185)-1)),IF(RIGHT(G185,1)="M",1000000*VALUE(LEFT(G185,LEN(G185)-1)),IF(RIGHT(G185,1)="B",1000000000*VALUE(LEFT(G185,LEN(G185)-1)),IF(RIGHT(G185,1)="%",0.01*VALUE(LEFT(G185,LEN(G185)-1)),IF(RIGHT(G185,1)="k",1000*VALUE(LEFT(G185,LEN(G185)-1)),VALUE(SUBSTITUTE(G185,",",""))))))))),"N/A")</f>
        <v/>
      </c>
      <c r="P185">
        <f>MAX(J185:N185)</f>
        <v/>
      </c>
      <c r="Q185">
        <f>IFERROR(J144+MATCH(P185,J185:N185,0)-1,"")</f>
        <v/>
      </c>
      <c r="R185">
        <f>IF(Q185="","",MIN(J185:N185))</f>
        <v/>
      </c>
      <c r="S185">
        <f>IFERROR(J144+MATCH(R185,J185:N185,0)-1,"")</f>
        <v/>
      </c>
      <c r="T185">
        <f>IFERROR(AVERAGE(J185:N185),"")</f>
        <v/>
      </c>
      <c r="U185">
        <f>IFERROR(STDEV(J185:N185),"")</f>
        <v/>
      </c>
      <c r="V185">
        <f>IFERROR(IF(C185="-","",IF(ISBLANK(B185),"",IF(OR(ISNUMBER(FIND("Growth",B185)),ISNUMBER(FIND("Margin",B185))),"",(J185-T185)/U185))),"")</f>
        <v/>
      </c>
      <c r="W185">
        <f>IFERROR(IF(OR(D185="-",ISBLANK(D185)),"",(K185-T185)/U185),"")</f>
        <v/>
      </c>
      <c r="X185">
        <f>IFERROR(IF(OR(E185="-",ISBLANK(E185)),"",(L185-T185)/U185),"")</f>
        <v/>
      </c>
      <c r="Y185">
        <f>IFERROR(IF(OR(F185="-",ISBLANK(F185)),"",(M185-T185)/U185),"")</f>
        <v/>
      </c>
      <c r="Z185">
        <f>IFERROR(IF(OR(G185="-",ISBLANK(G185)),"",(N185-T185)/U185),"")</f>
        <v/>
      </c>
      <c r="AA185">
        <f>IF(MAX(MAX(V185:Z185),ABS(MIN(V185:Z185)))=ABS(MIN(V185:Z185)),MIN(V185:Z185),MAX(V185:Z185))</f>
        <v/>
      </c>
      <c r="AB185">
        <f>IFERROR(V144+MATCH(AA185,V185:Z185,0)-1,"")</f>
        <v/>
      </c>
      <c r="AC185">
        <f>IF(AB185&lt;&gt;"",IF(S185=AB185,"Low",IF(AB185=Q185,"High","")),"")</f>
        <v/>
      </c>
      <c r="AE185">
        <f>IF(ISNUMBER(MATCH("N/A",J185:N185,0)),"",IFERROR((5 * SUMPRODUCT(J144:N144,J185:N185) - PRODUCT(SUM(J144:N144),SUM(J185:N185))) / ((5 * SUM((J144^2)+(K144^2)+(L144^2)+(M144^2)+(N144^2))) - SUM(J144:N144)^2),""))</f>
        <v/>
      </c>
      <c r="AF185">
        <f>IFERROR(CORREL(J144:N144,J185:N185),"")</f>
        <v/>
      </c>
      <c r="AZ185">
        <f>IF(Q185=S185,0,1)</f>
        <v/>
      </c>
      <c r="BA185">
        <f>IF(AZ185=1,IF(Q185="","",IF(Q185=N144,"Yes","No")),"")</f>
        <v/>
      </c>
      <c r="BB185">
        <f>IF(BA185="Yes",P185,"")</f>
        <v/>
      </c>
      <c r="BC185">
        <f>IF(AZ185=1,IF(S185="","",IF(S185=N144,"Yes","No")),"")</f>
        <v/>
      </c>
      <c r="BD185">
        <f>IF(BC185="Yes",R185,"")</f>
        <v/>
      </c>
      <c r="BE185">
        <f>IFERROR(IF(SIGN(AE185)=1,"Increasing",IF(SIGN(AE185)=-1,"Decreasing","")),"")</f>
        <v/>
      </c>
      <c r="BF185">
        <f>IF(OR(AND(BE185="Increasing",BA185="Yes"),AND(BE185="Decreasing",BC185="Yes")),"Yes","No")</f>
        <v/>
      </c>
      <c r="BG185">
        <f>IF(I185="pos_trend","Yes","No")</f>
        <v/>
      </c>
      <c r="BH185">
        <f>IF(AF185&lt;&gt;"",IF(ABS(AF185)&gt;0.8,"Yes","No"),"")</f>
        <v/>
      </c>
    </row>
    <row r="186" spans="1:60">
      <c r="I186">
        <f>IF(AND(K186&gt; J186, L186&gt; K186, M186&gt; L186, N186&gt; M186), "pos_trend", IF(AND(K186&lt; J186, L186&lt; K186, M186&lt; L186, N186&lt; M186), "neg_trend", "N/A"))</f>
        <v/>
      </c>
      <c r="J186">
        <f>IFERROR(IF(TRIM(C186)="-", "N/A", IF(RIGHT(C186,1)=")",IF(RIGHT(C186,2)="T)",-1000000000000*VALUE(MID(C186,2,LEN(C186)-3)),IF(RIGHT(C186,2)="M)",-1000000*VALUE(MID(C186,2,LEN(C186)-3)),IF(RIGHT(C186,2)="B)",-1000000000*VALUE(MID(C186,2,LEN(C186)-3)),IF(RIGHT(C186,2)="k)",-1000*VALUE(MID(C186,2,LEN(C186)-3)),VALUE(SUBSTITUTE(C186,",","")))))),IF(RIGHT(C186,1)="T",1000000000000*VALUE(LEFT(C186,LEN(C186)-1)),IF(RIGHT(C186,1)="M",1000000*VALUE(LEFT(C186,LEN(C186)-1)),IF(RIGHT(C186,1)="B",1000000000*VALUE(LEFT(C186,LEN(C186)-1)),IF(RIGHT(C186,1)="%",0.01*VALUE(LEFT(C186,LEN(C186)-1)),IF(RIGHT(C186,1)="k",1000*VALUE(LEFT(C186,LEN(C186)-1)),VALUE(SUBSTITUTE(C186,",",""))))))))),"N/A")</f>
        <v/>
      </c>
      <c r="K186">
        <f>IFERROR(IF(TRIM(D186)="-", "N/A", IF(RIGHT(D186,1)=")",IF(RIGHT(D186,2)="T)",-1000000000000*VALUE(MID(D186,2,LEN(D186)-3)),IF(RIGHT(D186,2)="M)",-1000000*VALUE(MID(D186,2,LEN(D186)-3)),IF(RIGHT(D186,2)="B)",-1000000000*VALUE(MID(D186,2,LEN(D186)-3)),IF(RIGHT(D186,2)="k)",-1000*VALUE(MID(D186,2,LEN(D186)-3)),VALUE(SUBSTITUTE(D186,",","")))))),IF(RIGHT(D186,1)="T",1000000000000*VALUE(LEFT(D186,LEN(D186)-1)),IF(RIGHT(D186,1)="M",1000000*VALUE(LEFT(D186,LEN(D186)-1)),IF(RIGHT(D186,1)="B",1000000000*VALUE(LEFT(D186,LEN(D186)-1)),IF(RIGHT(D186,1)="%",0.01*VALUE(LEFT(D186,LEN(D186)-1)),IF(RIGHT(D186,1)="k",1000*VALUE(LEFT(D186,LEN(D186)-1)),VALUE(SUBSTITUTE(D186,",",""))))))))),"N/A")</f>
        <v/>
      </c>
      <c r="L186">
        <f>IFERROR(IF(TRIM(E186)="-", "N/A", IF(RIGHT(E186,1)=")",IF(RIGHT(E186,2)="T)",-1000000000000*VALUE(MID(E186,2,LEN(E186)-3)),IF(RIGHT(E186,2)="M)",-1000000*VALUE(MID(E186,2,LEN(E186)-3)),IF(RIGHT(E186,2)="B)",-1000000000*VALUE(MID(E186,2,LEN(E186)-3)),IF(RIGHT(E186,2)="k)",-1000*VALUE(MID(E186,2,LEN(E186)-3)),VALUE(SUBSTITUTE(E186,",","")))))),IF(RIGHT(E186,1)="T",1000000000000*VALUE(LEFT(E186,LEN(E186)-1)),IF(RIGHT(E186,1)="M",1000000*VALUE(LEFT(E186,LEN(E186)-1)),IF(RIGHT(E186,1)="B",1000000000*VALUE(LEFT(E186,LEN(E186)-1)),IF(RIGHT(E186,1)="%",0.01*VALUE(LEFT(E186,LEN(E186)-1)),IF(RIGHT(E186,1)="k",1000*VALUE(LEFT(E186,LEN(E186)-1)),VALUE(SUBSTITUTE(E186,",",""))))))))),"N/A")</f>
        <v/>
      </c>
      <c r="M186">
        <f>IFERROR(IF(TRIM(F186)="-", "N/A", IF(RIGHT(F186,1)=")",IF(RIGHT(F186,2)="T)",-1000000000000*VALUE(MID(F186,2,LEN(F186)-3)),IF(RIGHT(F186,2)="M)",-1000000*VALUE(MID(F186,2,LEN(F186)-3)),IF(RIGHT(F186,2)="B)",-1000000000*VALUE(MID(F186,2,LEN(F186)-3)),IF(RIGHT(F186,2)="k)",-1000*VALUE(MID(F186,2,LEN(F186)-3)),VALUE(SUBSTITUTE(F186,",","")))))),IF(RIGHT(F186,1)="T",1000000000000*VALUE(LEFT(F186,LEN(F186)-1)),IF(RIGHT(F186,1)="M",1000000*VALUE(LEFT(F186,LEN(F186)-1)),IF(RIGHT(F186,1)="B",1000000000*VALUE(LEFT(F186,LEN(F186)-1)),IF(RIGHT(F186,1)="%",0.01*VALUE(LEFT(F186,LEN(F186)-1)),IF(RIGHT(F186,1)="k",1000*VALUE(LEFT(F186,LEN(F186)-1)),VALUE(SUBSTITUTE(F186,",",""))))))))),"N/A")</f>
        <v/>
      </c>
      <c r="N186">
        <f>IFERROR(IF(TRIM(G186)="-", "N/A", IF(RIGHT(G186,1)=")",IF(RIGHT(G186,2)="T)",-1000000000000*VALUE(MID(G186,2,LEN(G186)-3)),IF(RIGHT(G186,2)="M)",-1000000*VALUE(MID(G186,2,LEN(G186)-3)),IF(RIGHT(G186,2)="B)",-1000000000*VALUE(MID(G186,2,LEN(G186)-3)),IF(RIGHT(G186,2)="k)",-1000*VALUE(MID(G186,2,LEN(G186)-3)),VALUE(SUBSTITUTE(G186,",","")))))),IF(RIGHT(G186,1)="T",1000000000000*VALUE(LEFT(G186,LEN(G186)-1)),IF(RIGHT(G186,1)="M",1000000*VALUE(LEFT(G186,LEN(G186)-1)),IF(RIGHT(G186,1)="B",1000000000*VALUE(LEFT(G186,LEN(G186)-1)),IF(RIGHT(G186,1)="%",0.01*VALUE(LEFT(G186,LEN(G186)-1)),IF(RIGHT(G186,1)="k",1000*VALUE(LEFT(G186,LEN(G186)-1)),VALUE(SUBSTITUTE(G186,",",""))))))))),"N/A")</f>
        <v/>
      </c>
      <c r="P186">
        <f>MAX(J186:N186)</f>
        <v/>
      </c>
      <c r="Q186">
        <f>IFERROR(J144+MATCH(P186,J186:N186,0)-1,"")</f>
        <v/>
      </c>
      <c r="R186">
        <f>IF(Q186="","",MIN(J186:N186))</f>
        <v/>
      </c>
      <c r="S186">
        <f>IFERROR(J144+MATCH(R186,J186:N186,0)-1,"")</f>
        <v/>
      </c>
      <c r="T186">
        <f>IFERROR(AVERAGE(J186:N186),"")</f>
        <v/>
      </c>
      <c r="U186">
        <f>IFERROR(STDEV(J186:N186),"")</f>
        <v/>
      </c>
      <c r="V186">
        <f>IFERROR(IF(C186="-","",IF(ISBLANK(B186),"",IF(OR(ISNUMBER(FIND("Growth",B186)),ISNUMBER(FIND("Margin",B186))),"",(J186-T186)/U186))),"")</f>
        <v/>
      </c>
      <c r="W186">
        <f>IFERROR(IF(OR(D186="-",ISBLANK(D186)),"",(K186-T186)/U186),"")</f>
        <v/>
      </c>
      <c r="X186">
        <f>IFERROR(IF(OR(E186="-",ISBLANK(E186)),"",(L186-T186)/U186),"")</f>
        <v/>
      </c>
      <c r="Y186">
        <f>IFERROR(IF(OR(F186="-",ISBLANK(F186)),"",(M186-T186)/U186),"")</f>
        <v/>
      </c>
      <c r="Z186">
        <f>IFERROR(IF(OR(G186="-",ISBLANK(G186)),"",(N186-T186)/U186),"")</f>
        <v/>
      </c>
      <c r="AA186">
        <f>IF(MAX(MAX(V186:Z186),ABS(MIN(V186:Z186)))=ABS(MIN(V186:Z186)),MIN(V186:Z186),MAX(V186:Z186))</f>
        <v/>
      </c>
      <c r="AB186">
        <f>IFERROR(V144+MATCH(AA186,V186:Z186,0)-1,"")</f>
        <v/>
      </c>
      <c r="AC186">
        <f>IF(AB186&lt;&gt;"",IF(S186=AB186,"Low",IF(AB186=Q186,"High","")),"")</f>
        <v/>
      </c>
      <c r="AE186">
        <f>IF(ISNUMBER(MATCH("N/A",J186:N186,0)),"",IFERROR((5 * SUMPRODUCT(J144:N144,J186:N186) - PRODUCT(SUM(J144:N144),SUM(J186:N186))) / ((5 * SUM((J144^2)+(K144^2)+(L144^2)+(M144^2)+(N144^2))) - SUM(J144:N144)^2),""))</f>
        <v/>
      </c>
      <c r="AF186">
        <f>IFERROR(CORREL(J144:N144,J186:N186),"")</f>
        <v/>
      </c>
      <c r="AZ186">
        <f>IF(Q186=S186,0,1)</f>
        <v/>
      </c>
      <c r="BA186">
        <f>IF(AZ186=1,IF(Q186="","",IF(Q186=N144,"Yes","No")),"")</f>
        <v/>
      </c>
      <c r="BB186">
        <f>IF(BA186="Yes",P186,"")</f>
        <v/>
      </c>
      <c r="BC186">
        <f>IF(AZ186=1,IF(S186="","",IF(S186=N144,"Yes","No")),"")</f>
        <v/>
      </c>
      <c r="BD186">
        <f>IF(BC186="Yes",R186,"")</f>
        <v/>
      </c>
      <c r="BE186">
        <f>IFERROR(IF(SIGN(AE186)=1,"Increasing",IF(SIGN(AE186)=-1,"Decreasing","")),"")</f>
        <v/>
      </c>
      <c r="BF186">
        <f>IF(OR(AND(BE186="Increasing",BA186="Yes"),AND(BE186="Decreasing",BC186="Yes")),"Yes","No")</f>
        <v/>
      </c>
      <c r="BG186">
        <f>IF(I186="pos_trend","Yes","No")</f>
        <v/>
      </c>
      <c r="BH186">
        <f>IF(AF186&lt;&gt;"",IF(ABS(AF186)&gt;0.8,"Yes","No"),"")</f>
        <v/>
      </c>
    </row>
    <row r="187" spans="1:60">
      <c r="I187">
        <f>IF(AND(K187&gt; J187, L187&gt; K187, M187&gt; L187, N187&gt; M187), "pos_trend", IF(AND(K187&lt; J187, L187&lt; K187, M187&lt; L187, N187&lt; M187), "neg_trend", "N/A"))</f>
        <v/>
      </c>
      <c r="J187">
        <f>IFERROR(IF(TRIM(C187)="-", "N/A", IF(RIGHT(C187,1)=")",IF(RIGHT(C187,2)="T)",-1000000000000*VALUE(MID(C187,2,LEN(C187)-3)),IF(RIGHT(C187,2)="M)",-1000000*VALUE(MID(C187,2,LEN(C187)-3)),IF(RIGHT(C187,2)="B)",-1000000000*VALUE(MID(C187,2,LEN(C187)-3)),IF(RIGHT(C187,2)="k)",-1000*VALUE(MID(C187,2,LEN(C187)-3)),VALUE(SUBSTITUTE(C187,",","")))))),IF(RIGHT(C187,1)="T",1000000000000*VALUE(LEFT(C187,LEN(C187)-1)),IF(RIGHT(C187,1)="M",1000000*VALUE(LEFT(C187,LEN(C187)-1)),IF(RIGHT(C187,1)="B",1000000000*VALUE(LEFT(C187,LEN(C187)-1)),IF(RIGHT(C187,1)="%",0.01*VALUE(LEFT(C187,LEN(C187)-1)),IF(RIGHT(C187,1)="k",1000*VALUE(LEFT(C187,LEN(C187)-1)),VALUE(SUBSTITUTE(C187,",",""))))))))),"N/A")</f>
        <v/>
      </c>
      <c r="K187">
        <f>IFERROR(IF(TRIM(D187)="-", "N/A", IF(RIGHT(D187,1)=")",IF(RIGHT(D187,2)="T)",-1000000000000*VALUE(MID(D187,2,LEN(D187)-3)),IF(RIGHT(D187,2)="M)",-1000000*VALUE(MID(D187,2,LEN(D187)-3)),IF(RIGHT(D187,2)="B)",-1000000000*VALUE(MID(D187,2,LEN(D187)-3)),IF(RIGHT(D187,2)="k)",-1000*VALUE(MID(D187,2,LEN(D187)-3)),VALUE(SUBSTITUTE(D187,",","")))))),IF(RIGHT(D187,1)="T",1000000000000*VALUE(LEFT(D187,LEN(D187)-1)),IF(RIGHT(D187,1)="M",1000000*VALUE(LEFT(D187,LEN(D187)-1)),IF(RIGHT(D187,1)="B",1000000000*VALUE(LEFT(D187,LEN(D187)-1)),IF(RIGHT(D187,1)="%",0.01*VALUE(LEFT(D187,LEN(D187)-1)),IF(RIGHT(D187,1)="k",1000*VALUE(LEFT(D187,LEN(D187)-1)),VALUE(SUBSTITUTE(D187,",",""))))))))),"N/A")</f>
        <v/>
      </c>
      <c r="L187">
        <f>IFERROR(IF(TRIM(E187)="-", "N/A", IF(RIGHT(E187,1)=")",IF(RIGHT(E187,2)="T)",-1000000000000*VALUE(MID(E187,2,LEN(E187)-3)),IF(RIGHT(E187,2)="M)",-1000000*VALUE(MID(E187,2,LEN(E187)-3)),IF(RIGHT(E187,2)="B)",-1000000000*VALUE(MID(E187,2,LEN(E187)-3)),IF(RIGHT(E187,2)="k)",-1000*VALUE(MID(E187,2,LEN(E187)-3)),VALUE(SUBSTITUTE(E187,",","")))))),IF(RIGHT(E187,1)="T",1000000000000*VALUE(LEFT(E187,LEN(E187)-1)),IF(RIGHT(E187,1)="M",1000000*VALUE(LEFT(E187,LEN(E187)-1)),IF(RIGHT(E187,1)="B",1000000000*VALUE(LEFT(E187,LEN(E187)-1)),IF(RIGHT(E187,1)="%",0.01*VALUE(LEFT(E187,LEN(E187)-1)),IF(RIGHT(E187,1)="k",1000*VALUE(LEFT(E187,LEN(E187)-1)),VALUE(SUBSTITUTE(E187,",",""))))))))),"N/A")</f>
        <v/>
      </c>
      <c r="M187">
        <f>IFERROR(IF(TRIM(F187)="-", "N/A", IF(RIGHT(F187,1)=")",IF(RIGHT(F187,2)="T)",-1000000000000*VALUE(MID(F187,2,LEN(F187)-3)),IF(RIGHT(F187,2)="M)",-1000000*VALUE(MID(F187,2,LEN(F187)-3)),IF(RIGHT(F187,2)="B)",-1000000000*VALUE(MID(F187,2,LEN(F187)-3)),IF(RIGHT(F187,2)="k)",-1000*VALUE(MID(F187,2,LEN(F187)-3)),VALUE(SUBSTITUTE(F187,",","")))))),IF(RIGHT(F187,1)="T",1000000000000*VALUE(LEFT(F187,LEN(F187)-1)),IF(RIGHT(F187,1)="M",1000000*VALUE(LEFT(F187,LEN(F187)-1)),IF(RIGHT(F187,1)="B",1000000000*VALUE(LEFT(F187,LEN(F187)-1)),IF(RIGHT(F187,1)="%",0.01*VALUE(LEFT(F187,LEN(F187)-1)),IF(RIGHT(F187,1)="k",1000*VALUE(LEFT(F187,LEN(F187)-1)),VALUE(SUBSTITUTE(F187,",",""))))))))),"N/A")</f>
        <v/>
      </c>
      <c r="N187">
        <f>IFERROR(IF(TRIM(G187)="-", "N/A", IF(RIGHT(G187,1)=")",IF(RIGHT(G187,2)="T)",-1000000000000*VALUE(MID(G187,2,LEN(G187)-3)),IF(RIGHT(G187,2)="M)",-1000000*VALUE(MID(G187,2,LEN(G187)-3)),IF(RIGHT(G187,2)="B)",-1000000000*VALUE(MID(G187,2,LEN(G187)-3)),IF(RIGHT(G187,2)="k)",-1000*VALUE(MID(G187,2,LEN(G187)-3)),VALUE(SUBSTITUTE(G187,",","")))))),IF(RIGHT(G187,1)="T",1000000000000*VALUE(LEFT(G187,LEN(G187)-1)),IF(RIGHT(G187,1)="M",1000000*VALUE(LEFT(G187,LEN(G187)-1)),IF(RIGHT(G187,1)="B",1000000000*VALUE(LEFT(G187,LEN(G187)-1)),IF(RIGHT(G187,1)="%",0.01*VALUE(LEFT(G187,LEN(G187)-1)),IF(RIGHT(G187,1)="k",1000*VALUE(LEFT(G187,LEN(G187)-1)),VALUE(SUBSTITUTE(G187,",",""))))))))),"N/A")</f>
        <v/>
      </c>
      <c r="P187">
        <f>MAX(J187:N187)</f>
        <v/>
      </c>
      <c r="Q187">
        <f>IFERROR(J144+MATCH(P187,J187:N187,0)-1,"")</f>
        <v/>
      </c>
      <c r="R187">
        <f>IF(Q187="","",MIN(J187:N187))</f>
        <v/>
      </c>
      <c r="S187">
        <f>IFERROR(J144+MATCH(R187,J187:N187,0)-1,"")</f>
        <v/>
      </c>
      <c r="T187">
        <f>IFERROR(AVERAGE(J187:N187),"")</f>
        <v/>
      </c>
      <c r="U187">
        <f>IFERROR(STDEV(J187:N187),"")</f>
        <v/>
      </c>
      <c r="V187">
        <f>IFERROR(IF(C187="-","",IF(ISBLANK(B187),"",IF(OR(ISNUMBER(FIND("Growth",B187)),ISNUMBER(FIND("Margin",B187))),"",(J187-T187)/U187))),"")</f>
        <v/>
      </c>
      <c r="W187">
        <f>IFERROR(IF(OR(D187="-",ISBLANK(D187)),"",(K187-T187)/U187),"")</f>
        <v/>
      </c>
      <c r="X187">
        <f>IFERROR(IF(OR(E187="-",ISBLANK(E187)),"",(L187-T187)/U187),"")</f>
        <v/>
      </c>
      <c r="Y187">
        <f>IFERROR(IF(OR(F187="-",ISBLANK(F187)),"",(M187-T187)/U187),"")</f>
        <v/>
      </c>
      <c r="Z187">
        <f>IFERROR(IF(OR(G187="-",ISBLANK(G187)),"",(N187-T187)/U187),"")</f>
        <v/>
      </c>
      <c r="AA187">
        <f>IF(MAX(MAX(V187:Z187),ABS(MIN(V187:Z187)))=ABS(MIN(V187:Z187)),MIN(V187:Z187),MAX(V187:Z187))</f>
        <v/>
      </c>
      <c r="AB187">
        <f>IFERROR(V144+MATCH(AA187,V187:Z187,0)-1,"")</f>
        <v/>
      </c>
      <c r="AC187">
        <f>IF(AB187&lt;&gt;"",IF(S187=AB187,"Low",IF(AB187=Q187,"High","")),"")</f>
        <v/>
      </c>
      <c r="AE187">
        <f>IF(ISNUMBER(MATCH("N/A",J187:N187,0)),"",IFERROR((5 * SUMPRODUCT(J144:N144,J187:N187) - PRODUCT(SUM(J144:N144),SUM(J187:N187))) / ((5 * SUM((J144^2)+(K144^2)+(L144^2)+(M144^2)+(N144^2))) - SUM(J144:N144)^2),""))</f>
        <v/>
      </c>
      <c r="AF187">
        <f>IFERROR(CORREL(J144:N144,J187:N187),"")</f>
        <v/>
      </c>
      <c r="AZ187">
        <f>IF(Q187=S187,0,1)</f>
        <v/>
      </c>
      <c r="BA187">
        <f>IF(AZ187=1,IF(Q187="","",IF(Q187=N144,"Yes","No")),"")</f>
        <v/>
      </c>
      <c r="BB187">
        <f>IF(BA187="Yes",P187,"")</f>
        <v/>
      </c>
      <c r="BC187">
        <f>IF(AZ187=1,IF(S187="","",IF(S187=N144,"Yes","No")),"")</f>
        <v/>
      </c>
      <c r="BD187">
        <f>IF(BC187="Yes",R187,"")</f>
        <v/>
      </c>
      <c r="BE187">
        <f>IFERROR(IF(SIGN(AE187)=1,"Increasing",IF(SIGN(AE187)=-1,"Decreasing","")),"")</f>
        <v/>
      </c>
      <c r="BF187">
        <f>IF(OR(AND(BE187="Increasing",BA187="Yes"),AND(BE187="Decreasing",BC187="Yes")),"Yes","No")</f>
        <v/>
      </c>
      <c r="BG187">
        <f>IF(I187="pos_trend","Yes","No")</f>
        <v/>
      </c>
      <c r="BH187">
        <f>IF(AF187&lt;&gt;"",IF(ABS(AF187)&gt;0.8,"Yes","No"),"")</f>
        <v/>
      </c>
    </row>
    <row r="188" spans="1:60">
      <c r="I188">
        <f>IF(AND(K188&gt; J188, L188&gt; K188, M188&gt; L188, N188&gt; M188), "pos_trend", IF(AND(K188&lt; J188, L188&lt; K188, M188&lt; L188, N188&lt; M188), "neg_trend", "N/A"))</f>
        <v/>
      </c>
      <c r="J188">
        <f>IFERROR(IF(TRIM(C188)="-", "N/A", IF(RIGHT(C188,1)=")",IF(RIGHT(C188,2)="T)",-1000000000000*VALUE(MID(C188,2,LEN(C188)-3)),IF(RIGHT(C188,2)="M)",-1000000*VALUE(MID(C188,2,LEN(C188)-3)),IF(RIGHT(C188,2)="B)",-1000000000*VALUE(MID(C188,2,LEN(C188)-3)),IF(RIGHT(C188,2)="k)",-1000*VALUE(MID(C188,2,LEN(C188)-3)),VALUE(SUBSTITUTE(C188,",","")))))),IF(RIGHT(C188,1)="T",1000000000000*VALUE(LEFT(C188,LEN(C188)-1)),IF(RIGHT(C188,1)="M",1000000*VALUE(LEFT(C188,LEN(C188)-1)),IF(RIGHT(C188,1)="B",1000000000*VALUE(LEFT(C188,LEN(C188)-1)),IF(RIGHT(C188,1)="%",0.01*VALUE(LEFT(C188,LEN(C188)-1)),IF(RIGHT(C188,1)="k",1000*VALUE(LEFT(C188,LEN(C188)-1)),VALUE(SUBSTITUTE(C188,",",""))))))))),"N/A")</f>
        <v/>
      </c>
      <c r="K188">
        <f>IFERROR(IF(TRIM(D188)="-", "N/A", IF(RIGHT(D188,1)=")",IF(RIGHT(D188,2)="T)",-1000000000000*VALUE(MID(D188,2,LEN(D188)-3)),IF(RIGHT(D188,2)="M)",-1000000*VALUE(MID(D188,2,LEN(D188)-3)),IF(RIGHT(D188,2)="B)",-1000000000*VALUE(MID(D188,2,LEN(D188)-3)),IF(RIGHT(D188,2)="k)",-1000*VALUE(MID(D188,2,LEN(D188)-3)),VALUE(SUBSTITUTE(D188,",","")))))),IF(RIGHT(D188,1)="T",1000000000000*VALUE(LEFT(D188,LEN(D188)-1)),IF(RIGHT(D188,1)="M",1000000*VALUE(LEFT(D188,LEN(D188)-1)),IF(RIGHT(D188,1)="B",1000000000*VALUE(LEFT(D188,LEN(D188)-1)),IF(RIGHT(D188,1)="%",0.01*VALUE(LEFT(D188,LEN(D188)-1)),IF(RIGHT(D188,1)="k",1000*VALUE(LEFT(D188,LEN(D188)-1)),VALUE(SUBSTITUTE(D188,",",""))))))))),"N/A")</f>
        <v/>
      </c>
      <c r="L188">
        <f>IFERROR(IF(TRIM(E188)="-", "N/A", IF(RIGHT(E188,1)=")",IF(RIGHT(E188,2)="T)",-1000000000000*VALUE(MID(E188,2,LEN(E188)-3)),IF(RIGHT(E188,2)="M)",-1000000*VALUE(MID(E188,2,LEN(E188)-3)),IF(RIGHT(E188,2)="B)",-1000000000*VALUE(MID(E188,2,LEN(E188)-3)),IF(RIGHT(E188,2)="k)",-1000*VALUE(MID(E188,2,LEN(E188)-3)),VALUE(SUBSTITUTE(E188,",","")))))),IF(RIGHT(E188,1)="T",1000000000000*VALUE(LEFT(E188,LEN(E188)-1)),IF(RIGHT(E188,1)="M",1000000*VALUE(LEFT(E188,LEN(E188)-1)),IF(RIGHT(E188,1)="B",1000000000*VALUE(LEFT(E188,LEN(E188)-1)),IF(RIGHT(E188,1)="%",0.01*VALUE(LEFT(E188,LEN(E188)-1)),IF(RIGHT(E188,1)="k",1000*VALUE(LEFT(E188,LEN(E188)-1)),VALUE(SUBSTITUTE(E188,",",""))))))))),"N/A")</f>
        <v/>
      </c>
      <c r="M188">
        <f>IFERROR(IF(TRIM(F188)="-", "N/A", IF(RIGHT(F188,1)=")",IF(RIGHT(F188,2)="T)",-1000000000000*VALUE(MID(F188,2,LEN(F188)-3)),IF(RIGHT(F188,2)="M)",-1000000*VALUE(MID(F188,2,LEN(F188)-3)),IF(RIGHT(F188,2)="B)",-1000000000*VALUE(MID(F188,2,LEN(F188)-3)),IF(RIGHT(F188,2)="k)",-1000*VALUE(MID(F188,2,LEN(F188)-3)),VALUE(SUBSTITUTE(F188,",","")))))),IF(RIGHT(F188,1)="T",1000000000000*VALUE(LEFT(F188,LEN(F188)-1)),IF(RIGHT(F188,1)="M",1000000*VALUE(LEFT(F188,LEN(F188)-1)),IF(RIGHT(F188,1)="B",1000000000*VALUE(LEFT(F188,LEN(F188)-1)),IF(RIGHT(F188,1)="%",0.01*VALUE(LEFT(F188,LEN(F188)-1)),IF(RIGHT(F188,1)="k",1000*VALUE(LEFT(F188,LEN(F188)-1)),VALUE(SUBSTITUTE(F188,",",""))))))))),"N/A")</f>
        <v/>
      </c>
      <c r="N188">
        <f>IFERROR(IF(TRIM(G188)="-", "N/A", IF(RIGHT(G188,1)=")",IF(RIGHT(G188,2)="T)",-1000000000000*VALUE(MID(G188,2,LEN(G188)-3)),IF(RIGHT(G188,2)="M)",-1000000*VALUE(MID(G188,2,LEN(G188)-3)),IF(RIGHT(G188,2)="B)",-1000000000*VALUE(MID(G188,2,LEN(G188)-3)),IF(RIGHT(G188,2)="k)",-1000*VALUE(MID(G188,2,LEN(G188)-3)),VALUE(SUBSTITUTE(G188,",","")))))),IF(RIGHT(G188,1)="T",1000000000000*VALUE(LEFT(G188,LEN(G188)-1)),IF(RIGHT(G188,1)="M",1000000*VALUE(LEFT(G188,LEN(G188)-1)),IF(RIGHT(G188,1)="B",1000000000*VALUE(LEFT(G188,LEN(G188)-1)),IF(RIGHT(G188,1)="%",0.01*VALUE(LEFT(G188,LEN(G188)-1)),IF(RIGHT(G188,1)="k",1000*VALUE(LEFT(G188,LEN(G188)-1)),VALUE(SUBSTITUTE(G188,",",""))))))))),"N/A")</f>
        <v/>
      </c>
      <c r="P188">
        <f>MAX(J188:N188)</f>
        <v/>
      </c>
      <c r="Q188">
        <f>IFERROR(J144+MATCH(P188,J188:N188,0)-1,"")</f>
        <v/>
      </c>
      <c r="R188">
        <f>IF(Q188="","",MIN(J188:N188))</f>
        <v/>
      </c>
      <c r="S188">
        <f>IFERROR(J144+MATCH(R188,J188:N188,0)-1,"")</f>
        <v/>
      </c>
      <c r="T188">
        <f>IFERROR(AVERAGE(J188:N188),"")</f>
        <v/>
      </c>
      <c r="U188">
        <f>IFERROR(STDEV(J188:N188),"")</f>
        <v/>
      </c>
      <c r="V188">
        <f>IFERROR(IF(C188="-","",IF(ISBLANK(B188),"",IF(OR(ISNUMBER(FIND("Growth",B188)),ISNUMBER(FIND("Margin",B188))),"",(J188-T188)/U188))),"")</f>
        <v/>
      </c>
      <c r="W188">
        <f>IFERROR(IF(OR(D188="-",ISBLANK(D188)),"",(K188-T188)/U188),"")</f>
        <v/>
      </c>
      <c r="X188">
        <f>IFERROR(IF(OR(E188="-",ISBLANK(E188)),"",(L188-T188)/U188),"")</f>
        <v/>
      </c>
      <c r="Y188">
        <f>IFERROR(IF(OR(F188="-",ISBLANK(F188)),"",(M188-T188)/U188),"")</f>
        <v/>
      </c>
      <c r="Z188">
        <f>IFERROR(IF(OR(G188="-",ISBLANK(G188)),"",(N188-T188)/U188),"")</f>
        <v/>
      </c>
      <c r="AA188">
        <f>IF(MAX(MAX(V188:Z188),ABS(MIN(V188:Z188)))=ABS(MIN(V188:Z188)),MIN(V188:Z188),MAX(V188:Z188))</f>
        <v/>
      </c>
      <c r="AB188">
        <f>IFERROR(V144+MATCH(AA188,V188:Z188,0)-1,"")</f>
        <v/>
      </c>
      <c r="AC188">
        <f>IF(AB188&lt;&gt;"",IF(S188=AB188,"Low",IF(AB188=Q188,"High","")),"")</f>
        <v/>
      </c>
      <c r="AE188">
        <f>IF(ISNUMBER(MATCH("N/A",J188:N188,0)),"",IFERROR((5 * SUMPRODUCT(J144:N144,J188:N188) - PRODUCT(SUM(J144:N144),SUM(J188:N188))) / ((5 * SUM((J144^2)+(K144^2)+(L144^2)+(M144^2)+(N144^2))) - SUM(J144:N144)^2),""))</f>
        <v/>
      </c>
      <c r="AF188">
        <f>IFERROR(CORREL(J144:N144,J188:N188),"")</f>
        <v/>
      </c>
      <c r="AZ188">
        <f>IF(Q188=S188,0,1)</f>
        <v/>
      </c>
      <c r="BA188">
        <f>IF(AZ188=1,IF(Q188="","",IF(Q188=N144,"Yes","No")),"")</f>
        <v/>
      </c>
      <c r="BB188">
        <f>IF(BA188="Yes",P188,"")</f>
        <v/>
      </c>
      <c r="BC188">
        <f>IF(AZ188=1,IF(S188="","",IF(S188=N144,"Yes","No")),"")</f>
        <v/>
      </c>
      <c r="BD188">
        <f>IF(BC188="Yes",R188,"")</f>
        <v/>
      </c>
      <c r="BE188">
        <f>IFERROR(IF(SIGN(AE188)=1,"Increasing",IF(SIGN(AE188)=-1,"Decreasing","")),"")</f>
        <v/>
      </c>
      <c r="BF188">
        <f>IF(OR(AND(BE188="Increasing",BA188="Yes"),AND(BE188="Decreasing",BC188="Yes")),"Yes","No")</f>
        <v/>
      </c>
      <c r="BG188">
        <f>IF(I188="pos_trend","Yes","No")</f>
        <v/>
      </c>
      <c r="BH188">
        <f>IF(AF188&lt;&gt;"",IF(ABS(AF188)&gt;0.8,"Yes","No"),"")</f>
        <v/>
      </c>
    </row>
    <row r="189" spans="1:60">
      <c r="I189">
        <f>IF(AND(K189&gt; J189, L189&gt; K189, M189&gt; L189, N189&gt; M189), "pos_trend", IF(AND(K189&lt; J189, L189&lt; K189, M189&lt; L189, N189&lt; M189), "neg_trend", "N/A"))</f>
        <v/>
      </c>
      <c r="J189">
        <f>IFERROR(IF(TRIM(C189)="-", "N/A", IF(RIGHT(C189,1)=")",IF(RIGHT(C189,2)="T)",-1000000000000*VALUE(MID(C189,2,LEN(C189)-3)),IF(RIGHT(C189,2)="M)",-1000000*VALUE(MID(C189,2,LEN(C189)-3)),IF(RIGHT(C189,2)="B)",-1000000000*VALUE(MID(C189,2,LEN(C189)-3)),IF(RIGHT(C189,2)="k)",-1000*VALUE(MID(C189,2,LEN(C189)-3)),VALUE(SUBSTITUTE(C189,",","")))))),IF(RIGHT(C189,1)="T",1000000000000*VALUE(LEFT(C189,LEN(C189)-1)),IF(RIGHT(C189,1)="M",1000000*VALUE(LEFT(C189,LEN(C189)-1)),IF(RIGHT(C189,1)="B",1000000000*VALUE(LEFT(C189,LEN(C189)-1)),IF(RIGHT(C189,1)="%",0.01*VALUE(LEFT(C189,LEN(C189)-1)),IF(RIGHT(C189,1)="k",1000*VALUE(LEFT(C189,LEN(C189)-1)),VALUE(SUBSTITUTE(C189,",",""))))))))),"N/A")</f>
        <v/>
      </c>
      <c r="K189">
        <f>IFERROR(IF(TRIM(D189)="-", "N/A", IF(RIGHT(D189,1)=")",IF(RIGHT(D189,2)="T)",-1000000000000*VALUE(MID(D189,2,LEN(D189)-3)),IF(RIGHT(D189,2)="M)",-1000000*VALUE(MID(D189,2,LEN(D189)-3)),IF(RIGHT(D189,2)="B)",-1000000000*VALUE(MID(D189,2,LEN(D189)-3)),IF(RIGHT(D189,2)="k)",-1000*VALUE(MID(D189,2,LEN(D189)-3)),VALUE(SUBSTITUTE(D189,",","")))))),IF(RIGHT(D189,1)="T",1000000000000*VALUE(LEFT(D189,LEN(D189)-1)),IF(RIGHT(D189,1)="M",1000000*VALUE(LEFT(D189,LEN(D189)-1)),IF(RIGHT(D189,1)="B",1000000000*VALUE(LEFT(D189,LEN(D189)-1)),IF(RIGHT(D189,1)="%",0.01*VALUE(LEFT(D189,LEN(D189)-1)),IF(RIGHT(D189,1)="k",1000*VALUE(LEFT(D189,LEN(D189)-1)),VALUE(SUBSTITUTE(D189,",",""))))))))),"N/A")</f>
        <v/>
      </c>
      <c r="L189">
        <f>IFERROR(IF(TRIM(E189)="-", "N/A", IF(RIGHT(E189,1)=")",IF(RIGHT(E189,2)="T)",-1000000000000*VALUE(MID(E189,2,LEN(E189)-3)),IF(RIGHT(E189,2)="M)",-1000000*VALUE(MID(E189,2,LEN(E189)-3)),IF(RIGHT(E189,2)="B)",-1000000000*VALUE(MID(E189,2,LEN(E189)-3)),IF(RIGHT(E189,2)="k)",-1000*VALUE(MID(E189,2,LEN(E189)-3)),VALUE(SUBSTITUTE(E189,",","")))))),IF(RIGHT(E189,1)="T",1000000000000*VALUE(LEFT(E189,LEN(E189)-1)),IF(RIGHT(E189,1)="M",1000000*VALUE(LEFT(E189,LEN(E189)-1)),IF(RIGHT(E189,1)="B",1000000000*VALUE(LEFT(E189,LEN(E189)-1)),IF(RIGHT(E189,1)="%",0.01*VALUE(LEFT(E189,LEN(E189)-1)),IF(RIGHT(E189,1)="k",1000*VALUE(LEFT(E189,LEN(E189)-1)),VALUE(SUBSTITUTE(E189,",",""))))))))),"N/A")</f>
        <v/>
      </c>
      <c r="M189">
        <f>IFERROR(IF(TRIM(F189)="-", "N/A", IF(RIGHT(F189,1)=")",IF(RIGHT(F189,2)="T)",-1000000000000*VALUE(MID(F189,2,LEN(F189)-3)),IF(RIGHT(F189,2)="M)",-1000000*VALUE(MID(F189,2,LEN(F189)-3)),IF(RIGHT(F189,2)="B)",-1000000000*VALUE(MID(F189,2,LEN(F189)-3)),IF(RIGHT(F189,2)="k)",-1000*VALUE(MID(F189,2,LEN(F189)-3)),VALUE(SUBSTITUTE(F189,",","")))))),IF(RIGHT(F189,1)="T",1000000000000*VALUE(LEFT(F189,LEN(F189)-1)),IF(RIGHT(F189,1)="M",1000000*VALUE(LEFT(F189,LEN(F189)-1)),IF(RIGHT(F189,1)="B",1000000000*VALUE(LEFT(F189,LEN(F189)-1)),IF(RIGHT(F189,1)="%",0.01*VALUE(LEFT(F189,LEN(F189)-1)),IF(RIGHT(F189,1)="k",1000*VALUE(LEFT(F189,LEN(F189)-1)),VALUE(SUBSTITUTE(F189,",",""))))))))),"N/A")</f>
        <v/>
      </c>
      <c r="N189">
        <f>IFERROR(IF(TRIM(G189)="-", "N/A", IF(RIGHT(G189,1)=")",IF(RIGHT(G189,2)="T)",-1000000000000*VALUE(MID(G189,2,LEN(G189)-3)),IF(RIGHT(G189,2)="M)",-1000000*VALUE(MID(G189,2,LEN(G189)-3)),IF(RIGHT(G189,2)="B)",-1000000000*VALUE(MID(G189,2,LEN(G189)-3)),IF(RIGHT(G189,2)="k)",-1000*VALUE(MID(G189,2,LEN(G189)-3)),VALUE(SUBSTITUTE(G189,",","")))))),IF(RIGHT(G189,1)="T",1000000000000*VALUE(LEFT(G189,LEN(G189)-1)),IF(RIGHT(G189,1)="M",1000000*VALUE(LEFT(G189,LEN(G189)-1)),IF(RIGHT(G189,1)="B",1000000000*VALUE(LEFT(G189,LEN(G189)-1)),IF(RIGHT(G189,1)="%",0.01*VALUE(LEFT(G189,LEN(G189)-1)),IF(RIGHT(G189,1)="k",1000*VALUE(LEFT(G189,LEN(G189)-1)),VALUE(SUBSTITUTE(G189,",",""))))))))),"N/A")</f>
        <v/>
      </c>
      <c r="P189">
        <f>MAX(J189:N189)</f>
        <v/>
      </c>
      <c r="Q189">
        <f>IFERROR(J144+MATCH(P189,J189:N189,0)-1,"")</f>
        <v/>
      </c>
      <c r="R189">
        <f>IF(Q189="","",MIN(J189:N189))</f>
        <v/>
      </c>
      <c r="S189">
        <f>IFERROR(J144+MATCH(R189,J189:N189,0)-1,"")</f>
        <v/>
      </c>
      <c r="T189">
        <f>IFERROR(AVERAGE(J189:N189),"")</f>
        <v/>
      </c>
      <c r="U189">
        <f>IFERROR(STDEV(J189:N189),"")</f>
        <v/>
      </c>
      <c r="V189">
        <f>IFERROR(IF(C189="-","",IF(ISBLANK(B189),"",IF(OR(ISNUMBER(FIND("Growth",B189)),ISNUMBER(FIND("Margin",B189))),"",(J189-T189)/U189))),"")</f>
        <v/>
      </c>
      <c r="W189">
        <f>IFERROR(IF(OR(D189="-",ISBLANK(D189)),"",(K189-T189)/U189),"")</f>
        <v/>
      </c>
      <c r="X189">
        <f>IFERROR(IF(OR(E189="-",ISBLANK(E189)),"",(L189-T189)/U189),"")</f>
        <v/>
      </c>
      <c r="Y189">
        <f>IFERROR(IF(OR(F189="-",ISBLANK(F189)),"",(M189-T189)/U189),"")</f>
        <v/>
      </c>
      <c r="Z189">
        <f>IFERROR(IF(OR(G189="-",ISBLANK(G189)),"",(N189-T189)/U189),"")</f>
        <v/>
      </c>
      <c r="AA189">
        <f>IF(MAX(MAX(V189:Z189),ABS(MIN(V189:Z189)))=ABS(MIN(V189:Z189)),MIN(V189:Z189),MAX(V189:Z189))</f>
        <v/>
      </c>
      <c r="AB189">
        <f>IFERROR(V144+MATCH(AA189,V189:Z189,0)-1,"")</f>
        <v/>
      </c>
      <c r="AC189">
        <f>IF(AB189&lt;&gt;"",IF(S189=AB189,"Low",IF(AB189=Q189,"High","")),"")</f>
        <v/>
      </c>
      <c r="AE189">
        <f>IF(ISNUMBER(MATCH("N/A",J189:N189,0)),"",IFERROR((5 * SUMPRODUCT(J144:N144,J189:N189) - PRODUCT(SUM(J144:N144),SUM(J189:N189))) / ((5 * SUM((J144^2)+(K144^2)+(L144^2)+(M144^2)+(N144^2))) - SUM(J144:N144)^2),""))</f>
        <v/>
      </c>
      <c r="AF189">
        <f>IFERROR(CORREL(J144:N144,J189:N189),"")</f>
        <v/>
      </c>
      <c r="AZ189">
        <f>IF(Q189=S189,0,1)</f>
        <v/>
      </c>
      <c r="BA189">
        <f>IF(AZ189=1,IF(Q189="","",IF(Q189=N144,"Yes","No")),"")</f>
        <v/>
      </c>
      <c r="BB189">
        <f>IF(BA189="Yes",P189,"")</f>
        <v/>
      </c>
      <c r="BC189">
        <f>IF(AZ189=1,IF(S189="","",IF(S189=N144,"Yes","No")),"")</f>
        <v/>
      </c>
      <c r="BD189">
        <f>IF(BC189="Yes",R189,"")</f>
        <v/>
      </c>
      <c r="BE189">
        <f>IFERROR(IF(SIGN(AE189)=1,"Increasing",IF(SIGN(AE189)=-1,"Decreasing","")),"")</f>
        <v/>
      </c>
      <c r="BF189">
        <f>IF(OR(AND(BE189="Increasing",BA189="Yes"),AND(BE189="Decreasing",BC189="Yes")),"Yes","No")</f>
        <v/>
      </c>
      <c r="BG189">
        <f>IF(I189="pos_trend","Yes","No")</f>
        <v/>
      </c>
      <c r="BH189">
        <f>IF(AF189&lt;&gt;"",IF(ABS(AF189)&gt;0.8,"Yes","No"),"")</f>
        <v/>
      </c>
    </row>
    <row r="190" spans="1:60">
      <c r="I190">
        <f>IF(AND(K190&gt; J190, L190&gt; K190, M190&gt; L190, N190&gt; M190), "pos_trend", IF(AND(K190&lt; J190, L190&lt; K190, M190&lt; L190, N190&lt; M190), "neg_trend", "N/A"))</f>
        <v/>
      </c>
      <c r="J190">
        <f>IFERROR(IF(TRIM(C190)="-", "N/A", IF(RIGHT(C190,1)=")",IF(RIGHT(C190,2)="T)",-1000000000000*VALUE(MID(C190,2,LEN(C190)-3)),IF(RIGHT(C190,2)="M)",-1000000*VALUE(MID(C190,2,LEN(C190)-3)),IF(RIGHT(C190,2)="B)",-1000000000*VALUE(MID(C190,2,LEN(C190)-3)),IF(RIGHT(C190,2)="k)",-1000*VALUE(MID(C190,2,LEN(C190)-3)),VALUE(SUBSTITUTE(C190,",","")))))),IF(RIGHT(C190,1)="T",1000000000000*VALUE(LEFT(C190,LEN(C190)-1)),IF(RIGHT(C190,1)="M",1000000*VALUE(LEFT(C190,LEN(C190)-1)),IF(RIGHT(C190,1)="B",1000000000*VALUE(LEFT(C190,LEN(C190)-1)),IF(RIGHT(C190,1)="%",0.01*VALUE(LEFT(C190,LEN(C190)-1)),IF(RIGHT(C190,1)="k",1000*VALUE(LEFT(C190,LEN(C190)-1)),VALUE(SUBSTITUTE(C190,",",""))))))))),"N/A")</f>
        <v/>
      </c>
      <c r="K190">
        <f>IFERROR(IF(TRIM(D190)="-", "N/A", IF(RIGHT(D190,1)=")",IF(RIGHT(D190,2)="T)",-1000000000000*VALUE(MID(D190,2,LEN(D190)-3)),IF(RIGHT(D190,2)="M)",-1000000*VALUE(MID(D190,2,LEN(D190)-3)),IF(RIGHT(D190,2)="B)",-1000000000*VALUE(MID(D190,2,LEN(D190)-3)),IF(RIGHT(D190,2)="k)",-1000*VALUE(MID(D190,2,LEN(D190)-3)),VALUE(SUBSTITUTE(D190,",","")))))),IF(RIGHT(D190,1)="T",1000000000000*VALUE(LEFT(D190,LEN(D190)-1)),IF(RIGHT(D190,1)="M",1000000*VALUE(LEFT(D190,LEN(D190)-1)),IF(RIGHT(D190,1)="B",1000000000*VALUE(LEFT(D190,LEN(D190)-1)),IF(RIGHT(D190,1)="%",0.01*VALUE(LEFT(D190,LEN(D190)-1)),IF(RIGHT(D190,1)="k",1000*VALUE(LEFT(D190,LEN(D190)-1)),VALUE(SUBSTITUTE(D190,",",""))))))))),"N/A")</f>
        <v/>
      </c>
      <c r="L190">
        <f>IFERROR(IF(TRIM(E190)="-", "N/A", IF(RIGHT(E190,1)=")",IF(RIGHT(E190,2)="T)",-1000000000000*VALUE(MID(E190,2,LEN(E190)-3)),IF(RIGHT(E190,2)="M)",-1000000*VALUE(MID(E190,2,LEN(E190)-3)),IF(RIGHT(E190,2)="B)",-1000000000*VALUE(MID(E190,2,LEN(E190)-3)),IF(RIGHT(E190,2)="k)",-1000*VALUE(MID(E190,2,LEN(E190)-3)),VALUE(SUBSTITUTE(E190,",","")))))),IF(RIGHT(E190,1)="T",1000000000000*VALUE(LEFT(E190,LEN(E190)-1)),IF(RIGHT(E190,1)="M",1000000*VALUE(LEFT(E190,LEN(E190)-1)),IF(RIGHT(E190,1)="B",1000000000*VALUE(LEFT(E190,LEN(E190)-1)),IF(RIGHT(E190,1)="%",0.01*VALUE(LEFT(E190,LEN(E190)-1)),IF(RIGHT(E190,1)="k",1000*VALUE(LEFT(E190,LEN(E190)-1)),VALUE(SUBSTITUTE(E190,",",""))))))))),"N/A")</f>
        <v/>
      </c>
      <c r="M190">
        <f>IFERROR(IF(TRIM(F190)="-", "N/A", IF(RIGHT(F190,1)=")",IF(RIGHT(F190,2)="T)",-1000000000000*VALUE(MID(F190,2,LEN(F190)-3)),IF(RIGHT(F190,2)="M)",-1000000*VALUE(MID(F190,2,LEN(F190)-3)),IF(RIGHT(F190,2)="B)",-1000000000*VALUE(MID(F190,2,LEN(F190)-3)),IF(RIGHT(F190,2)="k)",-1000*VALUE(MID(F190,2,LEN(F190)-3)),VALUE(SUBSTITUTE(F190,",","")))))),IF(RIGHT(F190,1)="T",1000000000000*VALUE(LEFT(F190,LEN(F190)-1)),IF(RIGHT(F190,1)="M",1000000*VALUE(LEFT(F190,LEN(F190)-1)),IF(RIGHT(F190,1)="B",1000000000*VALUE(LEFT(F190,LEN(F190)-1)),IF(RIGHT(F190,1)="%",0.01*VALUE(LEFT(F190,LEN(F190)-1)),IF(RIGHT(F190,1)="k",1000*VALUE(LEFT(F190,LEN(F190)-1)),VALUE(SUBSTITUTE(F190,",",""))))))))),"N/A")</f>
        <v/>
      </c>
      <c r="N190">
        <f>IFERROR(IF(TRIM(G190)="-", "N/A", IF(RIGHT(G190,1)=")",IF(RIGHT(G190,2)="T)",-1000000000000*VALUE(MID(G190,2,LEN(G190)-3)),IF(RIGHT(G190,2)="M)",-1000000*VALUE(MID(G190,2,LEN(G190)-3)),IF(RIGHT(G190,2)="B)",-1000000000*VALUE(MID(G190,2,LEN(G190)-3)),IF(RIGHT(G190,2)="k)",-1000*VALUE(MID(G190,2,LEN(G190)-3)),VALUE(SUBSTITUTE(G190,",","")))))),IF(RIGHT(G190,1)="T",1000000000000*VALUE(LEFT(G190,LEN(G190)-1)),IF(RIGHT(G190,1)="M",1000000*VALUE(LEFT(G190,LEN(G190)-1)),IF(RIGHT(G190,1)="B",1000000000*VALUE(LEFT(G190,LEN(G190)-1)),IF(RIGHT(G190,1)="%",0.01*VALUE(LEFT(G190,LEN(G190)-1)),IF(RIGHT(G190,1)="k",1000*VALUE(LEFT(G190,LEN(G190)-1)),VALUE(SUBSTITUTE(G190,",",""))))))))),"N/A")</f>
        <v/>
      </c>
      <c r="P190">
        <f>MAX(J190:N190)</f>
        <v/>
      </c>
      <c r="Q190">
        <f>IFERROR(J144+MATCH(P190,J190:N190,0)-1,"")</f>
        <v/>
      </c>
      <c r="R190">
        <f>IF(Q190="","",MIN(J190:N190))</f>
        <v/>
      </c>
      <c r="S190">
        <f>IFERROR(J144+MATCH(R190,J190:N190,0)-1,"")</f>
        <v/>
      </c>
      <c r="T190">
        <f>IFERROR(AVERAGE(J190:N190),"")</f>
        <v/>
      </c>
      <c r="U190">
        <f>IFERROR(STDEV(J190:N190),"")</f>
        <v/>
      </c>
      <c r="V190">
        <f>IFERROR(IF(C190="-","",IF(ISBLANK(B190),"",IF(OR(ISNUMBER(FIND("Growth",B190)),ISNUMBER(FIND("Margin",B190))),"",(J190-T190)/U190))),"")</f>
        <v/>
      </c>
      <c r="W190">
        <f>IFERROR(IF(OR(D190="-",ISBLANK(D190)),"",(K190-T190)/U190),"")</f>
        <v/>
      </c>
      <c r="X190">
        <f>IFERROR(IF(OR(E190="-",ISBLANK(E190)),"",(L190-T190)/U190),"")</f>
        <v/>
      </c>
      <c r="Y190">
        <f>IFERROR(IF(OR(F190="-",ISBLANK(F190)),"",(M190-T190)/U190),"")</f>
        <v/>
      </c>
      <c r="Z190">
        <f>IFERROR(IF(OR(G190="-",ISBLANK(G190)),"",(N190-T190)/U190),"")</f>
        <v/>
      </c>
      <c r="AA190">
        <f>IF(MAX(MAX(V190:Z190),ABS(MIN(V190:Z190)))=ABS(MIN(V190:Z190)),MIN(V190:Z190),MAX(V190:Z190))</f>
        <v/>
      </c>
      <c r="AB190">
        <f>IFERROR(V144+MATCH(AA190,V190:Z190,0)-1,"")</f>
        <v/>
      </c>
      <c r="AC190">
        <f>IF(AB190&lt;&gt;"",IF(S190=AB190,"Low",IF(AB190=Q190,"High","")),"")</f>
        <v/>
      </c>
      <c r="AE190">
        <f>IF(ISNUMBER(MATCH("N/A",J190:N190,0)),"",IFERROR((5 * SUMPRODUCT(J144:N144,J190:N190) - PRODUCT(SUM(J144:N144),SUM(J190:N190))) / ((5 * SUM((J144^2)+(K144^2)+(L144^2)+(M144^2)+(N144^2))) - SUM(J144:N144)^2),""))</f>
        <v/>
      </c>
      <c r="AF190">
        <f>IFERROR(CORREL(J144:N144,J190:N190),"")</f>
        <v/>
      </c>
      <c r="AZ190">
        <f>IF(Q190=S190,0,1)</f>
        <v/>
      </c>
      <c r="BA190">
        <f>IF(AZ190=1,IF(Q190="","",IF(Q190=N144,"Yes","No")),"")</f>
        <v/>
      </c>
      <c r="BB190">
        <f>IF(BA190="Yes",P190,"")</f>
        <v/>
      </c>
      <c r="BC190">
        <f>IF(AZ190=1,IF(S190="","",IF(S190=N144,"Yes","No")),"")</f>
        <v/>
      </c>
      <c r="BD190">
        <f>IF(BC190="Yes",R190,"")</f>
        <v/>
      </c>
      <c r="BE190">
        <f>IFERROR(IF(SIGN(AE190)=1,"Increasing",IF(SIGN(AE190)=-1,"Decreasing","")),"")</f>
        <v/>
      </c>
      <c r="BF190">
        <f>IF(OR(AND(BE190="Increasing",BA190="Yes"),AND(BE190="Decreasing",BC190="Yes")),"Yes","No")</f>
        <v/>
      </c>
      <c r="BG190">
        <f>IF(I190="pos_trend","Yes","No")</f>
        <v/>
      </c>
      <c r="BH190">
        <f>IF(AF190&lt;&gt;"",IF(ABS(AF190)&gt;0.8,"Yes","No"),"")</f>
        <v/>
      </c>
    </row>
    <row r="191" spans="1:60">
      <c r="I191">
        <f>IF(AND(K191&gt; J191, L191&gt; K191, M191&gt; L191, N191&gt; M191), "pos_trend", IF(AND(K191&lt; J191, L191&lt; K191, M191&lt; L191, N191&lt; M191), "neg_trend", "N/A"))</f>
        <v/>
      </c>
      <c r="J191">
        <f>IFERROR(IF(TRIM(C191)="-", "N/A", IF(RIGHT(C191,1)=")",IF(RIGHT(C191,2)="T)",-1000000000000*VALUE(MID(C191,2,LEN(C191)-3)),IF(RIGHT(C191,2)="M)",-1000000*VALUE(MID(C191,2,LEN(C191)-3)),IF(RIGHT(C191,2)="B)",-1000000000*VALUE(MID(C191,2,LEN(C191)-3)),IF(RIGHT(C191,2)="k)",-1000*VALUE(MID(C191,2,LEN(C191)-3)),VALUE(SUBSTITUTE(C191,",","")))))),IF(RIGHT(C191,1)="T",1000000000000*VALUE(LEFT(C191,LEN(C191)-1)),IF(RIGHT(C191,1)="M",1000000*VALUE(LEFT(C191,LEN(C191)-1)),IF(RIGHT(C191,1)="B",1000000000*VALUE(LEFT(C191,LEN(C191)-1)),IF(RIGHT(C191,1)="%",0.01*VALUE(LEFT(C191,LEN(C191)-1)),IF(RIGHT(C191,1)="k",1000*VALUE(LEFT(C191,LEN(C191)-1)),VALUE(SUBSTITUTE(C191,",",""))))))))),"N/A")</f>
        <v/>
      </c>
      <c r="K191">
        <f>IFERROR(IF(TRIM(D191)="-", "N/A", IF(RIGHT(D191,1)=")",IF(RIGHT(D191,2)="T)",-1000000000000*VALUE(MID(D191,2,LEN(D191)-3)),IF(RIGHT(D191,2)="M)",-1000000*VALUE(MID(D191,2,LEN(D191)-3)),IF(RIGHT(D191,2)="B)",-1000000000*VALUE(MID(D191,2,LEN(D191)-3)),IF(RIGHT(D191,2)="k)",-1000*VALUE(MID(D191,2,LEN(D191)-3)),VALUE(SUBSTITUTE(D191,",","")))))),IF(RIGHT(D191,1)="T",1000000000000*VALUE(LEFT(D191,LEN(D191)-1)),IF(RIGHT(D191,1)="M",1000000*VALUE(LEFT(D191,LEN(D191)-1)),IF(RIGHT(D191,1)="B",1000000000*VALUE(LEFT(D191,LEN(D191)-1)),IF(RIGHT(D191,1)="%",0.01*VALUE(LEFT(D191,LEN(D191)-1)),IF(RIGHT(D191,1)="k",1000*VALUE(LEFT(D191,LEN(D191)-1)),VALUE(SUBSTITUTE(D191,",",""))))))))),"N/A")</f>
        <v/>
      </c>
      <c r="L191">
        <f>IFERROR(IF(TRIM(E191)="-", "N/A", IF(RIGHT(E191,1)=")",IF(RIGHT(E191,2)="T)",-1000000000000*VALUE(MID(E191,2,LEN(E191)-3)),IF(RIGHT(E191,2)="M)",-1000000*VALUE(MID(E191,2,LEN(E191)-3)),IF(RIGHT(E191,2)="B)",-1000000000*VALUE(MID(E191,2,LEN(E191)-3)),IF(RIGHT(E191,2)="k)",-1000*VALUE(MID(E191,2,LEN(E191)-3)),VALUE(SUBSTITUTE(E191,",","")))))),IF(RIGHT(E191,1)="T",1000000000000*VALUE(LEFT(E191,LEN(E191)-1)),IF(RIGHT(E191,1)="M",1000000*VALUE(LEFT(E191,LEN(E191)-1)),IF(RIGHT(E191,1)="B",1000000000*VALUE(LEFT(E191,LEN(E191)-1)),IF(RIGHT(E191,1)="%",0.01*VALUE(LEFT(E191,LEN(E191)-1)),IF(RIGHT(E191,1)="k",1000*VALUE(LEFT(E191,LEN(E191)-1)),VALUE(SUBSTITUTE(E191,",",""))))))))),"N/A")</f>
        <v/>
      </c>
      <c r="M191">
        <f>IFERROR(IF(TRIM(F191)="-", "N/A", IF(RIGHT(F191,1)=")",IF(RIGHT(F191,2)="T)",-1000000000000*VALUE(MID(F191,2,LEN(F191)-3)),IF(RIGHT(F191,2)="M)",-1000000*VALUE(MID(F191,2,LEN(F191)-3)),IF(RIGHT(F191,2)="B)",-1000000000*VALUE(MID(F191,2,LEN(F191)-3)),IF(RIGHT(F191,2)="k)",-1000*VALUE(MID(F191,2,LEN(F191)-3)),VALUE(SUBSTITUTE(F191,",","")))))),IF(RIGHT(F191,1)="T",1000000000000*VALUE(LEFT(F191,LEN(F191)-1)),IF(RIGHT(F191,1)="M",1000000*VALUE(LEFT(F191,LEN(F191)-1)),IF(RIGHT(F191,1)="B",1000000000*VALUE(LEFT(F191,LEN(F191)-1)),IF(RIGHT(F191,1)="%",0.01*VALUE(LEFT(F191,LEN(F191)-1)),IF(RIGHT(F191,1)="k",1000*VALUE(LEFT(F191,LEN(F191)-1)),VALUE(SUBSTITUTE(F191,",",""))))))))),"N/A")</f>
        <v/>
      </c>
      <c r="N191">
        <f>IFERROR(IF(TRIM(G191)="-", "N/A", IF(RIGHT(G191,1)=")",IF(RIGHT(G191,2)="T)",-1000000000000*VALUE(MID(G191,2,LEN(G191)-3)),IF(RIGHT(G191,2)="M)",-1000000*VALUE(MID(G191,2,LEN(G191)-3)),IF(RIGHT(G191,2)="B)",-1000000000*VALUE(MID(G191,2,LEN(G191)-3)),IF(RIGHT(G191,2)="k)",-1000*VALUE(MID(G191,2,LEN(G191)-3)),VALUE(SUBSTITUTE(G191,",","")))))),IF(RIGHT(G191,1)="T",1000000000000*VALUE(LEFT(G191,LEN(G191)-1)),IF(RIGHT(G191,1)="M",1000000*VALUE(LEFT(G191,LEN(G191)-1)),IF(RIGHT(G191,1)="B",1000000000*VALUE(LEFT(G191,LEN(G191)-1)),IF(RIGHT(G191,1)="%",0.01*VALUE(LEFT(G191,LEN(G191)-1)),IF(RIGHT(G191,1)="k",1000*VALUE(LEFT(G191,LEN(G191)-1)),VALUE(SUBSTITUTE(G191,",",""))))))))),"N/A")</f>
        <v/>
      </c>
      <c r="P191">
        <f>MAX(J191:N191)</f>
        <v/>
      </c>
      <c r="Q191">
        <f>IFERROR(J144+MATCH(P191,J191:N191,0)-1,"")</f>
        <v/>
      </c>
      <c r="R191">
        <f>IF(Q191="","",MIN(J191:N191))</f>
        <v/>
      </c>
      <c r="S191">
        <f>IFERROR(J144+MATCH(R191,J191:N191,0)-1,"")</f>
        <v/>
      </c>
      <c r="T191">
        <f>IFERROR(AVERAGE(J191:N191),"")</f>
        <v/>
      </c>
      <c r="U191">
        <f>IFERROR(STDEV(J191:N191),"")</f>
        <v/>
      </c>
      <c r="V191">
        <f>IFERROR(IF(C191="-","",IF(ISBLANK(B191),"",IF(OR(ISNUMBER(FIND("Growth",B191)),ISNUMBER(FIND("Margin",B191))),"",(J191-T191)/U191))),"")</f>
        <v/>
      </c>
      <c r="W191">
        <f>IFERROR(IF(OR(D191="-",ISBLANK(D191)),"",(K191-T191)/U191),"")</f>
        <v/>
      </c>
      <c r="X191">
        <f>IFERROR(IF(OR(E191="-",ISBLANK(E191)),"",(L191-T191)/U191),"")</f>
        <v/>
      </c>
      <c r="Y191">
        <f>IFERROR(IF(OR(F191="-",ISBLANK(F191)),"",(M191-T191)/U191),"")</f>
        <v/>
      </c>
      <c r="Z191">
        <f>IFERROR(IF(OR(G191="-",ISBLANK(G191)),"",(N191-T191)/U191),"")</f>
        <v/>
      </c>
      <c r="AA191">
        <f>IF(MAX(MAX(V191:Z191),ABS(MIN(V191:Z191)))=ABS(MIN(V191:Z191)),MIN(V191:Z191),MAX(V191:Z191))</f>
        <v/>
      </c>
      <c r="AB191">
        <f>IFERROR(V144+MATCH(AA191,V191:Z191,0)-1,"")</f>
        <v/>
      </c>
      <c r="AC191">
        <f>IF(AB191&lt;&gt;"",IF(S191=AB191,"Low",IF(AB191=Q191,"High","")),"")</f>
        <v/>
      </c>
      <c r="AE191">
        <f>IF(ISNUMBER(MATCH("N/A",J191:N191,0)),"",IFERROR((5 * SUMPRODUCT(J144:N144,J191:N191) - PRODUCT(SUM(J144:N144),SUM(J191:N191))) / ((5 * SUM((J144^2)+(K144^2)+(L144^2)+(M144^2)+(N144^2))) - SUM(J144:N144)^2),""))</f>
        <v/>
      </c>
      <c r="AF191">
        <f>IFERROR(CORREL(J144:N144,J191:N191),"")</f>
        <v/>
      </c>
      <c r="AZ191">
        <f>IF(Q191=S191,0,1)</f>
        <v/>
      </c>
      <c r="BA191">
        <f>IF(AZ191=1,IF(Q191="","",IF(Q191=N144,"Yes","No")),"")</f>
        <v/>
      </c>
      <c r="BB191">
        <f>IF(BA191="Yes",P191,"")</f>
        <v/>
      </c>
      <c r="BC191">
        <f>IF(AZ191=1,IF(S191="","",IF(S191=N144,"Yes","No")),"")</f>
        <v/>
      </c>
      <c r="BD191">
        <f>IF(BC191="Yes",R191,"")</f>
        <v/>
      </c>
      <c r="BE191">
        <f>IFERROR(IF(SIGN(AE191)=1,"Increasing",IF(SIGN(AE191)=-1,"Decreasing","")),"")</f>
        <v/>
      </c>
      <c r="BF191">
        <f>IF(OR(AND(BE191="Increasing",BA191="Yes"),AND(BE191="Decreasing",BC191="Yes")),"Yes","No")</f>
        <v/>
      </c>
      <c r="BG191">
        <f>IF(I191="pos_trend","Yes","No")</f>
        <v/>
      </c>
      <c r="BH191">
        <f>IF(AF191&lt;&gt;"",IF(ABS(AF191)&gt;0.8,"Yes","No"),"")</f>
        <v/>
      </c>
    </row>
    <row r="192" spans="1:60">
      <c r="I192">
        <f>IF(AND(K192&gt; J192, L192&gt; K192, M192&gt; L192, N192&gt; M192), "pos_trend", IF(AND(K192&lt; J192, L192&lt; K192, M192&lt; L192, N192&lt; M192), "neg_trend", "N/A"))</f>
        <v/>
      </c>
      <c r="J192">
        <f>IFERROR(IF(TRIM(C192)="-", "N/A", IF(RIGHT(C192,1)=")",IF(RIGHT(C192,2)="T)",-1000000000000*VALUE(MID(C192,2,LEN(C192)-3)),IF(RIGHT(C192,2)="M)",-1000000*VALUE(MID(C192,2,LEN(C192)-3)),IF(RIGHT(C192,2)="B)",-1000000000*VALUE(MID(C192,2,LEN(C192)-3)),IF(RIGHT(C192,2)="k)",-1000*VALUE(MID(C192,2,LEN(C192)-3)),VALUE(SUBSTITUTE(C192,",","")))))),IF(RIGHT(C192,1)="T",1000000000000*VALUE(LEFT(C192,LEN(C192)-1)),IF(RIGHT(C192,1)="M",1000000*VALUE(LEFT(C192,LEN(C192)-1)),IF(RIGHT(C192,1)="B",1000000000*VALUE(LEFT(C192,LEN(C192)-1)),IF(RIGHT(C192,1)="%",0.01*VALUE(LEFT(C192,LEN(C192)-1)),IF(RIGHT(C192,1)="k",1000*VALUE(LEFT(C192,LEN(C192)-1)),VALUE(SUBSTITUTE(C192,",",""))))))))),"N/A")</f>
        <v/>
      </c>
      <c r="K192">
        <f>IFERROR(IF(TRIM(D192)="-", "N/A", IF(RIGHT(D192,1)=")",IF(RIGHT(D192,2)="T)",-1000000000000*VALUE(MID(D192,2,LEN(D192)-3)),IF(RIGHT(D192,2)="M)",-1000000*VALUE(MID(D192,2,LEN(D192)-3)),IF(RIGHT(D192,2)="B)",-1000000000*VALUE(MID(D192,2,LEN(D192)-3)),IF(RIGHT(D192,2)="k)",-1000*VALUE(MID(D192,2,LEN(D192)-3)),VALUE(SUBSTITUTE(D192,",","")))))),IF(RIGHT(D192,1)="T",1000000000000*VALUE(LEFT(D192,LEN(D192)-1)),IF(RIGHT(D192,1)="M",1000000*VALUE(LEFT(D192,LEN(D192)-1)),IF(RIGHT(D192,1)="B",1000000000*VALUE(LEFT(D192,LEN(D192)-1)),IF(RIGHT(D192,1)="%",0.01*VALUE(LEFT(D192,LEN(D192)-1)),IF(RIGHT(D192,1)="k",1000*VALUE(LEFT(D192,LEN(D192)-1)),VALUE(SUBSTITUTE(D192,",",""))))))))),"N/A")</f>
        <v/>
      </c>
      <c r="L192">
        <f>IFERROR(IF(TRIM(E192)="-", "N/A", IF(RIGHT(E192,1)=")",IF(RIGHT(E192,2)="T)",-1000000000000*VALUE(MID(E192,2,LEN(E192)-3)),IF(RIGHT(E192,2)="M)",-1000000*VALUE(MID(E192,2,LEN(E192)-3)),IF(RIGHT(E192,2)="B)",-1000000000*VALUE(MID(E192,2,LEN(E192)-3)),IF(RIGHT(E192,2)="k)",-1000*VALUE(MID(E192,2,LEN(E192)-3)),VALUE(SUBSTITUTE(E192,",","")))))),IF(RIGHT(E192,1)="T",1000000000000*VALUE(LEFT(E192,LEN(E192)-1)),IF(RIGHT(E192,1)="M",1000000*VALUE(LEFT(E192,LEN(E192)-1)),IF(RIGHT(E192,1)="B",1000000000*VALUE(LEFT(E192,LEN(E192)-1)),IF(RIGHT(E192,1)="%",0.01*VALUE(LEFT(E192,LEN(E192)-1)),IF(RIGHT(E192,1)="k",1000*VALUE(LEFT(E192,LEN(E192)-1)),VALUE(SUBSTITUTE(E192,",",""))))))))),"N/A")</f>
        <v/>
      </c>
      <c r="M192">
        <f>IFERROR(IF(TRIM(F192)="-", "N/A", IF(RIGHT(F192,1)=")",IF(RIGHT(F192,2)="T)",-1000000000000*VALUE(MID(F192,2,LEN(F192)-3)),IF(RIGHT(F192,2)="M)",-1000000*VALUE(MID(F192,2,LEN(F192)-3)),IF(RIGHT(F192,2)="B)",-1000000000*VALUE(MID(F192,2,LEN(F192)-3)),IF(RIGHT(F192,2)="k)",-1000*VALUE(MID(F192,2,LEN(F192)-3)),VALUE(SUBSTITUTE(F192,",","")))))),IF(RIGHT(F192,1)="T",1000000000000*VALUE(LEFT(F192,LEN(F192)-1)),IF(RIGHT(F192,1)="M",1000000*VALUE(LEFT(F192,LEN(F192)-1)),IF(RIGHT(F192,1)="B",1000000000*VALUE(LEFT(F192,LEN(F192)-1)),IF(RIGHT(F192,1)="%",0.01*VALUE(LEFT(F192,LEN(F192)-1)),IF(RIGHT(F192,1)="k",1000*VALUE(LEFT(F192,LEN(F192)-1)),VALUE(SUBSTITUTE(F192,",",""))))))))),"N/A")</f>
        <v/>
      </c>
      <c r="N192">
        <f>IFERROR(IF(TRIM(G192)="-", "N/A", IF(RIGHT(G192,1)=")",IF(RIGHT(G192,2)="T)",-1000000000000*VALUE(MID(G192,2,LEN(G192)-3)),IF(RIGHT(G192,2)="M)",-1000000*VALUE(MID(G192,2,LEN(G192)-3)),IF(RIGHT(G192,2)="B)",-1000000000*VALUE(MID(G192,2,LEN(G192)-3)),IF(RIGHT(G192,2)="k)",-1000*VALUE(MID(G192,2,LEN(G192)-3)),VALUE(SUBSTITUTE(G192,",","")))))),IF(RIGHT(G192,1)="T",1000000000000*VALUE(LEFT(G192,LEN(G192)-1)),IF(RIGHT(G192,1)="M",1000000*VALUE(LEFT(G192,LEN(G192)-1)),IF(RIGHT(G192,1)="B",1000000000*VALUE(LEFT(G192,LEN(G192)-1)),IF(RIGHT(G192,1)="%",0.01*VALUE(LEFT(G192,LEN(G192)-1)),IF(RIGHT(G192,1)="k",1000*VALUE(LEFT(G192,LEN(G192)-1)),VALUE(SUBSTITUTE(G192,",",""))))))))),"N/A")</f>
        <v/>
      </c>
      <c r="P192">
        <f>MAX(J192:N192)</f>
        <v/>
      </c>
      <c r="Q192">
        <f>IFERROR(J144+MATCH(P192,J192:N192,0)-1,"")</f>
        <v/>
      </c>
      <c r="R192">
        <f>IF(Q192="","",MIN(J192:N192))</f>
        <v/>
      </c>
      <c r="S192">
        <f>IFERROR(J144+MATCH(R192,J192:N192,0)-1,"")</f>
        <v/>
      </c>
      <c r="T192">
        <f>IFERROR(AVERAGE(J192:N192),"")</f>
        <v/>
      </c>
      <c r="U192">
        <f>IFERROR(STDEV(J192:N192),"")</f>
        <v/>
      </c>
      <c r="V192">
        <f>IFERROR(IF(C192="-","",IF(ISBLANK(B192),"",IF(OR(ISNUMBER(FIND("Growth",B192)),ISNUMBER(FIND("Margin",B192))),"",(J192-T192)/U192))),"")</f>
        <v/>
      </c>
      <c r="W192">
        <f>IFERROR(IF(OR(D192="-",ISBLANK(D192)),"",(K192-T192)/U192),"")</f>
        <v/>
      </c>
      <c r="X192">
        <f>IFERROR(IF(OR(E192="-",ISBLANK(E192)),"",(L192-T192)/U192),"")</f>
        <v/>
      </c>
      <c r="Y192">
        <f>IFERROR(IF(OR(F192="-",ISBLANK(F192)),"",(M192-T192)/U192),"")</f>
        <v/>
      </c>
      <c r="Z192">
        <f>IFERROR(IF(OR(G192="-",ISBLANK(G192)),"",(N192-T192)/U192),"")</f>
        <v/>
      </c>
      <c r="AA192">
        <f>IF(MAX(MAX(V192:Z192),ABS(MIN(V192:Z192)))=ABS(MIN(V192:Z192)),MIN(V192:Z192),MAX(V192:Z192))</f>
        <v/>
      </c>
      <c r="AB192">
        <f>IFERROR(V144+MATCH(AA192,V192:Z192,0)-1,"")</f>
        <v/>
      </c>
      <c r="AC192">
        <f>IF(AB192&lt;&gt;"",IF(S192=AB192,"Low",IF(AB192=Q192,"High","")),"")</f>
        <v/>
      </c>
      <c r="AE192">
        <f>IF(ISNUMBER(MATCH("N/A",J192:N192,0)),"",IFERROR((5 * SUMPRODUCT(J144:N144,J192:N192) - PRODUCT(SUM(J144:N144),SUM(J192:N192))) / ((5 * SUM((J144^2)+(K144^2)+(L144^2)+(M144^2)+(N144^2))) - SUM(J144:N144)^2),""))</f>
        <v/>
      </c>
      <c r="AF192">
        <f>IFERROR(CORREL(J144:N144,J192:N192),"")</f>
        <v/>
      </c>
      <c r="AZ192">
        <f>IF(Q192=S192,0,1)</f>
        <v/>
      </c>
      <c r="BA192">
        <f>IF(AZ192=1,IF(Q192="","",IF(Q192=N144,"Yes","No")),"")</f>
        <v/>
      </c>
      <c r="BB192">
        <f>IF(BA192="Yes",P192,"")</f>
        <v/>
      </c>
      <c r="BC192">
        <f>IF(AZ192=1,IF(S192="","",IF(S192=N144,"Yes","No")),"")</f>
        <v/>
      </c>
      <c r="BD192">
        <f>IF(BC192="Yes",R192,"")</f>
        <v/>
      </c>
      <c r="BE192">
        <f>IFERROR(IF(SIGN(AE192)=1,"Increasing",IF(SIGN(AE192)=-1,"Decreasing","")),"")</f>
        <v/>
      </c>
      <c r="BF192">
        <f>IF(OR(AND(BE192="Increasing",BA192="Yes"),AND(BE192="Decreasing",BC192="Yes")),"Yes","No")</f>
        <v/>
      </c>
      <c r="BG192">
        <f>IF(I192="pos_trend","Yes","No")</f>
        <v/>
      </c>
      <c r="BH192">
        <f>IF(AF192&lt;&gt;"",IF(ABS(AF192)&gt;0.8,"Yes","No"),"")</f>
        <v/>
      </c>
    </row>
    <row r="193" spans="1:60">
      <c r="I193">
        <f>IF(AND(K193&gt; J193, L193&gt; K193, M193&gt; L193, N193&gt; M193), "pos_trend", IF(AND(K193&lt; J193, L193&lt; K193, M193&lt; L193, N193&lt; M193), "neg_trend", "N/A"))</f>
        <v/>
      </c>
      <c r="J193">
        <f>IFERROR(IF(TRIM(C193)="-", "N/A", IF(RIGHT(C193,1)=")",IF(RIGHT(C193,2)="T)",-1000000000000*VALUE(MID(C193,2,LEN(C193)-3)),IF(RIGHT(C193,2)="M)",-1000000*VALUE(MID(C193,2,LEN(C193)-3)),IF(RIGHT(C193,2)="B)",-1000000000*VALUE(MID(C193,2,LEN(C193)-3)),IF(RIGHT(C193,2)="k)",-1000*VALUE(MID(C193,2,LEN(C193)-3)),VALUE(SUBSTITUTE(C193,",","")))))),IF(RIGHT(C193,1)="T",1000000000000*VALUE(LEFT(C193,LEN(C193)-1)),IF(RIGHT(C193,1)="M",1000000*VALUE(LEFT(C193,LEN(C193)-1)),IF(RIGHT(C193,1)="B",1000000000*VALUE(LEFT(C193,LEN(C193)-1)),IF(RIGHT(C193,1)="%",0.01*VALUE(LEFT(C193,LEN(C193)-1)),IF(RIGHT(C193,1)="k",1000*VALUE(LEFT(C193,LEN(C193)-1)),VALUE(SUBSTITUTE(C193,",",""))))))))),"N/A")</f>
        <v/>
      </c>
      <c r="K193">
        <f>IFERROR(IF(TRIM(D193)="-", "N/A", IF(RIGHT(D193,1)=")",IF(RIGHT(D193,2)="T)",-1000000000000*VALUE(MID(D193,2,LEN(D193)-3)),IF(RIGHT(D193,2)="M)",-1000000*VALUE(MID(D193,2,LEN(D193)-3)),IF(RIGHT(D193,2)="B)",-1000000000*VALUE(MID(D193,2,LEN(D193)-3)),IF(RIGHT(D193,2)="k)",-1000*VALUE(MID(D193,2,LEN(D193)-3)),VALUE(SUBSTITUTE(D193,",","")))))),IF(RIGHT(D193,1)="T",1000000000000*VALUE(LEFT(D193,LEN(D193)-1)),IF(RIGHT(D193,1)="M",1000000*VALUE(LEFT(D193,LEN(D193)-1)),IF(RIGHT(D193,1)="B",1000000000*VALUE(LEFT(D193,LEN(D193)-1)),IF(RIGHT(D193,1)="%",0.01*VALUE(LEFT(D193,LEN(D193)-1)),IF(RIGHT(D193,1)="k",1000*VALUE(LEFT(D193,LEN(D193)-1)),VALUE(SUBSTITUTE(D193,",",""))))))))),"N/A")</f>
        <v/>
      </c>
      <c r="L193">
        <f>IFERROR(IF(TRIM(E193)="-", "N/A", IF(RIGHT(E193,1)=")",IF(RIGHT(E193,2)="T)",-1000000000000*VALUE(MID(E193,2,LEN(E193)-3)),IF(RIGHT(E193,2)="M)",-1000000*VALUE(MID(E193,2,LEN(E193)-3)),IF(RIGHT(E193,2)="B)",-1000000000*VALUE(MID(E193,2,LEN(E193)-3)),IF(RIGHT(E193,2)="k)",-1000*VALUE(MID(E193,2,LEN(E193)-3)),VALUE(SUBSTITUTE(E193,",","")))))),IF(RIGHT(E193,1)="T",1000000000000*VALUE(LEFT(E193,LEN(E193)-1)),IF(RIGHT(E193,1)="M",1000000*VALUE(LEFT(E193,LEN(E193)-1)),IF(RIGHT(E193,1)="B",1000000000*VALUE(LEFT(E193,LEN(E193)-1)),IF(RIGHT(E193,1)="%",0.01*VALUE(LEFT(E193,LEN(E193)-1)),IF(RIGHT(E193,1)="k",1000*VALUE(LEFT(E193,LEN(E193)-1)),VALUE(SUBSTITUTE(E193,",",""))))))))),"N/A")</f>
        <v/>
      </c>
      <c r="M193">
        <f>IFERROR(IF(TRIM(F193)="-", "N/A", IF(RIGHT(F193,1)=")",IF(RIGHT(F193,2)="T)",-1000000000000*VALUE(MID(F193,2,LEN(F193)-3)),IF(RIGHT(F193,2)="M)",-1000000*VALUE(MID(F193,2,LEN(F193)-3)),IF(RIGHT(F193,2)="B)",-1000000000*VALUE(MID(F193,2,LEN(F193)-3)),IF(RIGHT(F193,2)="k)",-1000*VALUE(MID(F193,2,LEN(F193)-3)),VALUE(SUBSTITUTE(F193,",","")))))),IF(RIGHT(F193,1)="T",1000000000000*VALUE(LEFT(F193,LEN(F193)-1)),IF(RIGHT(F193,1)="M",1000000*VALUE(LEFT(F193,LEN(F193)-1)),IF(RIGHT(F193,1)="B",1000000000*VALUE(LEFT(F193,LEN(F193)-1)),IF(RIGHT(F193,1)="%",0.01*VALUE(LEFT(F193,LEN(F193)-1)),IF(RIGHT(F193,1)="k",1000*VALUE(LEFT(F193,LEN(F193)-1)),VALUE(SUBSTITUTE(F193,",",""))))))))),"N/A")</f>
        <v/>
      </c>
      <c r="N193">
        <f>IFERROR(IF(TRIM(G193)="-", "N/A", IF(RIGHT(G193,1)=")",IF(RIGHT(G193,2)="T)",-1000000000000*VALUE(MID(G193,2,LEN(G193)-3)),IF(RIGHT(G193,2)="M)",-1000000*VALUE(MID(G193,2,LEN(G193)-3)),IF(RIGHT(G193,2)="B)",-1000000000*VALUE(MID(G193,2,LEN(G193)-3)),IF(RIGHT(G193,2)="k)",-1000*VALUE(MID(G193,2,LEN(G193)-3)),VALUE(SUBSTITUTE(G193,",","")))))),IF(RIGHT(G193,1)="T",1000000000000*VALUE(LEFT(G193,LEN(G193)-1)),IF(RIGHT(G193,1)="M",1000000*VALUE(LEFT(G193,LEN(G193)-1)),IF(RIGHT(G193,1)="B",1000000000*VALUE(LEFT(G193,LEN(G193)-1)),IF(RIGHT(G193,1)="%",0.01*VALUE(LEFT(G193,LEN(G193)-1)),IF(RIGHT(G193,1)="k",1000*VALUE(LEFT(G193,LEN(G193)-1)),VALUE(SUBSTITUTE(G193,",",""))))))))),"N/A")</f>
        <v/>
      </c>
      <c r="P193">
        <f>MAX(J193:N193)</f>
        <v/>
      </c>
      <c r="Q193">
        <f>IFERROR(J144+MATCH(P193,J193:N193,0)-1,"")</f>
        <v/>
      </c>
      <c r="R193">
        <f>IF(Q193="","",MIN(J193:N193))</f>
        <v/>
      </c>
      <c r="S193">
        <f>IFERROR(J144+MATCH(R193,J193:N193,0)-1,"")</f>
        <v/>
      </c>
      <c r="T193">
        <f>IFERROR(AVERAGE(J193:N193),"")</f>
        <v/>
      </c>
      <c r="U193">
        <f>IFERROR(STDEV(J193:N193),"")</f>
        <v/>
      </c>
      <c r="V193">
        <f>IFERROR(IF(C193="-","",IF(ISBLANK(B193),"",IF(OR(ISNUMBER(FIND("Growth",B193)),ISNUMBER(FIND("Margin",B193))),"",(J193-T193)/U193))),"")</f>
        <v/>
      </c>
      <c r="W193">
        <f>IFERROR(IF(OR(D193="-",ISBLANK(D193)),"",(K193-T193)/U193),"")</f>
        <v/>
      </c>
      <c r="X193">
        <f>IFERROR(IF(OR(E193="-",ISBLANK(E193)),"",(L193-T193)/U193),"")</f>
        <v/>
      </c>
      <c r="Y193">
        <f>IFERROR(IF(OR(F193="-",ISBLANK(F193)),"",(M193-T193)/U193),"")</f>
        <v/>
      </c>
      <c r="Z193">
        <f>IFERROR(IF(OR(G193="-",ISBLANK(G193)),"",(N193-T193)/U193),"")</f>
        <v/>
      </c>
      <c r="AA193">
        <f>IF(MAX(MAX(V193:Z193),ABS(MIN(V193:Z193)))=ABS(MIN(V193:Z193)),MIN(V193:Z193),MAX(V193:Z193))</f>
        <v/>
      </c>
      <c r="AB193">
        <f>IFERROR(V144+MATCH(AA193,V193:Z193,0)-1,"")</f>
        <v/>
      </c>
      <c r="AC193">
        <f>IF(AB193&lt;&gt;"",IF(S193=AB193,"Low",IF(AB193=Q193,"High","")),"")</f>
        <v/>
      </c>
      <c r="AE193">
        <f>IF(ISNUMBER(MATCH("N/A",J193:N193,0)),"",IFERROR((5 * SUMPRODUCT(J144:N144,J193:N193) - PRODUCT(SUM(J144:N144),SUM(J193:N193))) / ((5 * SUM((J144^2)+(K144^2)+(L144^2)+(M144^2)+(N144^2))) - SUM(J144:N144)^2),""))</f>
        <v/>
      </c>
      <c r="AF193">
        <f>IFERROR(CORREL(J144:N144,J193:N193),"")</f>
        <v/>
      </c>
      <c r="AZ193">
        <f>IF(Q193=S193,0,1)</f>
        <v/>
      </c>
      <c r="BA193">
        <f>IF(AZ193=1,IF(Q193="","",IF(Q193=N144,"Yes","No")),"")</f>
        <v/>
      </c>
      <c r="BB193">
        <f>IF(BA193="Yes",P193,"")</f>
        <v/>
      </c>
      <c r="BC193">
        <f>IF(AZ193=1,IF(S193="","",IF(S193=N144,"Yes","No")),"")</f>
        <v/>
      </c>
      <c r="BD193">
        <f>IF(BC193="Yes",R193,"")</f>
        <v/>
      </c>
      <c r="BE193">
        <f>IFERROR(IF(SIGN(AE193)=1,"Increasing",IF(SIGN(AE193)=-1,"Decreasing","")),"")</f>
        <v/>
      </c>
      <c r="BF193">
        <f>IF(OR(AND(BE193="Increasing",BA193="Yes"),AND(BE193="Decreasing",BC193="Yes")),"Yes","No")</f>
        <v/>
      </c>
      <c r="BG193">
        <f>IF(I193="pos_trend","Yes","No")</f>
        <v/>
      </c>
      <c r="BH193">
        <f>IF(AF193&lt;&gt;"",IF(ABS(AF193)&gt;0.8,"Yes","No"),"")</f>
        <v/>
      </c>
    </row>
    <row r="194" spans="1:60">
      <c r="I194">
        <f>IF(AND(K194&gt; J194, L194&gt; K194, M194&gt; L194, N194&gt; M194), "pos_trend", IF(AND(K194&lt; J194, L194&lt; K194, M194&lt; L194, N194&lt; M194), "neg_trend", "N/A"))</f>
        <v/>
      </c>
      <c r="J194">
        <f>IFERROR(IF(TRIM(C194)="-", "N/A", IF(RIGHT(C194,1)=")",IF(RIGHT(C194,2)="T)",-1000000000000*VALUE(MID(C194,2,LEN(C194)-3)),IF(RIGHT(C194,2)="M)",-1000000*VALUE(MID(C194,2,LEN(C194)-3)),IF(RIGHT(C194,2)="B)",-1000000000*VALUE(MID(C194,2,LEN(C194)-3)),IF(RIGHT(C194,2)="k)",-1000*VALUE(MID(C194,2,LEN(C194)-3)),VALUE(SUBSTITUTE(C194,",","")))))),IF(RIGHT(C194,1)="T",1000000000000*VALUE(LEFT(C194,LEN(C194)-1)),IF(RIGHT(C194,1)="M",1000000*VALUE(LEFT(C194,LEN(C194)-1)),IF(RIGHT(C194,1)="B",1000000000*VALUE(LEFT(C194,LEN(C194)-1)),IF(RIGHT(C194,1)="%",0.01*VALUE(LEFT(C194,LEN(C194)-1)),IF(RIGHT(C194,1)="k",1000*VALUE(LEFT(C194,LEN(C194)-1)),VALUE(SUBSTITUTE(C194,",",""))))))))),"N/A")</f>
        <v/>
      </c>
      <c r="K194">
        <f>IFERROR(IF(TRIM(D194)="-", "N/A", IF(RIGHT(D194,1)=")",IF(RIGHT(D194,2)="T)",-1000000000000*VALUE(MID(D194,2,LEN(D194)-3)),IF(RIGHT(D194,2)="M)",-1000000*VALUE(MID(D194,2,LEN(D194)-3)),IF(RIGHT(D194,2)="B)",-1000000000*VALUE(MID(D194,2,LEN(D194)-3)),IF(RIGHT(D194,2)="k)",-1000*VALUE(MID(D194,2,LEN(D194)-3)),VALUE(SUBSTITUTE(D194,",","")))))),IF(RIGHT(D194,1)="T",1000000000000*VALUE(LEFT(D194,LEN(D194)-1)),IF(RIGHT(D194,1)="M",1000000*VALUE(LEFT(D194,LEN(D194)-1)),IF(RIGHT(D194,1)="B",1000000000*VALUE(LEFT(D194,LEN(D194)-1)),IF(RIGHT(D194,1)="%",0.01*VALUE(LEFT(D194,LEN(D194)-1)),IF(RIGHT(D194,1)="k",1000*VALUE(LEFT(D194,LEN(D194)-1)),VALUE(SUBSTITUTE(D194,",",""))))))))),"N/A")</f>
        <v/>
      </c>
      <c r="L194">
        <f>IFERROR(IF(TRIM(E194)="-", "N/A", IF(RIGHT(E194,1)=")",IF(RIGHT(E194,2)="T)",-1000000000000*VALUE(MID(E194,2,LEN(E194)-3)),IF(RIGHT(E194,2)="M)",-1000000*VALUE(MID(E194,2,LEN(E194)-3)),IF(RIGHT(E194,2)="B)",-1000000000*VALUE(MID(E194,2,LEN(E194)-3)),IF(RIGHT(E194,2)="k)",-1000*VALUE(MID(E194,2,LEN(E194)-3)),VALUE(SUBSTITUTE(E194,",","")))))),IF(RIGHT(E194,1)="T",1000000000000*VALUE(LEFT(E194,LEN(E194)-1)),IF(RIGHT(E194,1)="M",1000000*VALUE(LEFT(E194,LEN(E194)-1)),IF(RIGHT(E194,1)="B",1000000000*VALUE(LEFT(E194,LEN(E194)-1)),IF(RIGHT(E194,1)="%",0.01*VALUE(LEFT(E194,LEN(E194)-1)),IF(RIGHT(E194,1)="k",1000*VALUE(LEFT(E194,LEN(E194)-1)),VALUE(SUBSTITUTE(E194,",",""))))))))),"N/A")</f>
        <v/>
      </c>
      <c r="M194">
        <f>IFERROR(IF(TRIM(F194)="-", "N/A", IF(RIGHT(F194,1)=")",IF(RIGHT(F194,2)="T)",-1000000000000*VALUE(MID(F194,2,LEN(F194)-3)),IF(RIGHT(F194,2)="M)",-1000000*VALUE(MID(F194,2,LEN(F194)-3)),IF(RIGHT(F194,2)="B)",-1000000000*VALUE(MID(F194,2,LEN(F194)-3)),IF(RIGHT(F194,2)="k)",-1000*VALUE(MID(F194,2,LEN(F194)-3)),VALUE(SUBSTITUTE(F194,",","")))))),IF(RIGHT(F194,1)="T",1000000000000*VALUE(LEFT(F194,LEN(F194)-1)),IF(RIGHT(F194,1)="M",1000000*VALUE(LEFT(F194,LEN(F194)-1)),IF(RIGHT(F194,1)="B",1000000000*VALUE(LEFT(F194,LEN(F194)-1)),IF(RIGHT(F194,1)="%",0.01*VALUE(LEFT(F194,LEN(F194)-1)),IF(RIGHT(F194,1)="k",1000*VALUE(LEFT(F194,LEN(F194)-1)),VALUE(SUBSTITUTE(F194,",",""))))))))),"N/A")</f>
        <v/>
      </c>
      <c r="N194">
        <f>IFERROR(IF(TRIM(G194)="-", "N/A", IF(RIGHT(G194,1)=")",IF(RIGHT(G194,2)="T)",-1000000000000*VALUE(MID(G194,2,LEN(G194)-3)),IF(RIGHT(G194,2)="M)",-1000000*VALUE(MID(G194,2,LEN(G194)-3)),IF(RIGHT(G194,2)="B)",-1000000000*VALUE(MID(G194,2,LEN(G194)-3)),IF(RIGHT(G194,2)="k)",-1000*VALUE(MID(G194,2,LEN(G194)-3)),VALUE(SUBSTITUTE(G194,",","")))))),IF(RIGHT(G194,1)="T",1000000000000*VALUE(LEFT(G194,LEN(G194)-1)),IF(RIGHT(G194,1)="M",1000000*VALUE(LEFT(G194,LEN(G194)-1)),IF(RIGHT(G194,1)="B",1000000000*VALUE(LEFT(G194,LEN(G194)-1)),IF(RIGHT(G194,1)="%",0.01*VALUE(LEFT(G194,LEN(G194)-1)),IF(RIGHT(G194,1)="k",1000*VALUE(LEFT(G194,LEN(G194)-1)),VALUE(SUBSTITUTE(G194,",",""))))))))),"N/A")</f>
        <v/>
      </c>
      <c r="P194">
        <f>MAX(J194:N194)</f>
        <v/>
      </c>
      <c r="Q194">
        <f>IFERROR(J144+MATCH(P194,J194:N194,0)-1,"")</f>
        <v/>
      </c>
      <c r="R194">
        <f>IF(Q194="","",MIN(J194:N194))</f>
        <v/>
      </c>
      <c r="S194">
        <f>IFERROR(J144+MATCH(R194,J194:N194,0)-1,"")</f>
        <v/>
      </c>
      <c r="T194">
        <f>IFERROR(AVERAGE(J194:N194),"")</f>
        <v/>
      </c>
      <c r="U194">
        <f>IFERROR(STDEV(J194:N194),"")</f>
        <v/>
      </c>
      <c r="V194">
        <f>IFERROR(IF(C194="-","",IF(ISBLANK(B194),"",IF(OR(ISNUMBER(FIND("Growth",B194)),ISNUMBER(FIND("Margin",B194))),"",(J194-T194)/U194))),"")</f>
        <v/>
      </c>
      <c r="W194">
        <f>IFERROR(IF(OR(D194="-",ISBLANK(D194)),"",(K194-T194)/U194),"")</f>
        <v/>
      </c>
      <c r="X194">
        <f>IFERROR(IF(OR(E194="-",ISBLANK(E194)),"",(L194-T194)/U194),"")</f>
        <v/>
      </c>
      <c r="Y194">
        <f>IFERROR(IF(OR(F194="-",ISBLANK(F194)),"",(M194-T194)/U194),"")</f>
        <v/>
      </c>
      <c r="Z194">
        <f>IFERROR(IF(OR(G194="-",ISBLANK(G194)),"",(N194-T194)/U194),"")</f>
        <v/>
      </c>
      <c r="AA194">
        <f>IF(MAX(MAX(V194:Z194),ABS(MIN(V194:Z194)))=ABS(MIN(V194:Z194)),MIN(V194:Z194),MAX(V194:Z194))</f>
        <v/>
      </c>
      <c r="AB194">
        <f>IFERROR(V144+MATCH(AA194,V194:Z194,0)-1,"")</f>
        <v/>
      </c>
      <c r="AC194">
        <f>IF(AB194&lt;&gt;"",IF(S194=AB194,"Low",IF(AB194=Q194,"High","")),"")</f>
        <v/>
      </c>
      <c r="AE194">
        <f>IF(ISNUMBER(MATCH("N/A",J194:N194,0)),"",IFERROR((5 * SUMPRODUCT(J144:N144,J194:N194) - PRODUCT(SUM(J144:N144),SUM(J194:N194))) / ((5 * SUM((J144^2)+(K144^2)+(L144^2)+(M144^2)+(N144^2))) - SUM(J144:N144)^2),""))</f>
        <v/>
      </c>
      <c r="AF194">
        <f>IFERROR(CORREL(J144:N144,J194:N194),"")</f>
        <v/>
      </c>
      <c r="AZ194">
        <f>IF(Q194=S194,0,1)</f>
        <v/>
      </c>
      <c r="BA194">
        <f>IF(AZ194=1,IF(Q194="","",IF(Q194=N144,"Yes","No")),"")</f>
        <v/>
      </c>
      <c r="BB194">
        <f>IF(BA194="Yes",P194,"")</f>
        <v/>
      </c>
      <c r="BC194">
        <f>IF(AZ194=1,IF(S194="","",IF(S194=N144,"Yes","No")),"")</f>
        <v/>
      </c>
      <c r="BD194">
        <f>IF(BC194="Yes",R194,"")</f>
        <v/>
      </c>
      <c r="BE194">
        <f>IFERROR(IF(SIGN(AE194)=1,"Increasing",IF(SIGN(AE194)=-1,"Decreasing","")),"")</f>
        <v/>
      </c>
      <c r="BF194">
        <f>IF(OR(AND(BE194="Increasing",BA194="Yes"),AND(BE194="Decreasing",BC194="Yes")),"Yes","No")</f>
        <v/>
      </c>
      <c r="BG194">
        <f>IF(I194="pos_trend","Yes","No")</f>
        <v/>
      </c>
      <c r="BH194">
        <f>IF(AF194&lt;&gt;"",IF(ABS(AF194)&gt;0.8,"Yes","No"),"")</f>
        <v/>
      </c>
    </row>
    <row r="195" spans="1:60">
      <c r="I195">
        <f>IF(AND(K195&gt; J195, L195&gt; K195, M195&gt; L195, N195&gt; M195), "pos_trend", IF(AND(K195&lt; J195, L195&lt; K195, M195&lt; L195, N195&lt; M195), "neg_trend", "N/A"))</f>
        <v/>
      </c>
      <c r="J195">
        <f>IFERROR(IF(TRIM(C195)="-", "N/A", IF(RIGHT(C195,1)=")",IF(RIGHT(C195,2)="T)",-1000000000000*VALUE(MID(C195,2,LEN(C195)-3)),IF(RIGHT(C195,2)="M)",-1000000*VALUE(MID(C195,2,LEN(C195)-3)),IF(RIGHT(C195,2)="B)",-1000000000*VALUE(MID(C195,2,LEN(C195)-3)),IF(RIGHT(C195,2)="k)",-1000*VALUE(MID(C195,2,LEN(C195)-3)),VALUE(SUBSTITUTE(C195,",","")))))),IF(RIGHT(C195,1)="T",1000000000000*VALUE(LEFT(C195,LEN(C195)-1)),IF(RIGHT(C195,1)="M",1000000*VALUE(LEFT(C195,LEN(C195)-1)),IF(RIGHT(C195,1)="B",1000000000*VALUE(LEFT(C195,LEN(C195)-1)),IF(RIGHT(C195,1)="%",0.01*VALUE(LEFT(C195,LEN(C195)-1)),IF(RIGHT(C195,1)="k",1000*VALUE(LEFT(C195,LEN(C195)-1)),VALUE(SUBSTITUTE(C195,",",""))))))))),"N/A")</f>
        <v/>
      </c>
      <c r="K195">
        <f>IFERROR(IF(TRIM(D195)="-", "N/A", IF(RIGHT(D195,1)=")",IF(RIGHT(D195,2)="T)",-1000000000000*VALUE(MID(D195,2,LEN(D195)-3)),IF(RIGHT(D195,2)="M)",-1000000*VALUE(MID(D195,2,LEN(D195)-3)),IF(RIGHT(D195,2)="B)",-1000000000*VALUE(MID(D195,2,LEN(D195)-3)),IF(RIGHT(D195,2)="k)",-1000*VALUE(MID(D195,2,LEN(D195)-3)),VALUE(SUBSTITUTE(D195,",","")))))),IF(RIGHT(D195,1)="T",1000000000000*VALUE(LEFT(D195,LEN(D195)-1)),IF(RIGHT(D195,1)="M",1000000*VALUE(LEFT(D195,LEN(D195)-1)),IF(RIGHT(D195,1)="B",1000000000*VALUE(LEFT(D195,LEN(D195)-1)),IF(RIGHT(D195,1)="%",0.01*VALUE(LEFT(D195,LEN(D195)-1)),IF(RIGHT(D195,1)="k",1000*VALUE(LEFT(D195,LEN(D195)-1)),VALUE(SUBSTITUTE(D195,",",""))))))))),"N/A")</f>
        <v/>
      </c>
      <c r="L195">
        <f>IFERROR(IF(TRIM(E195)="-", "N/A", IF(RIGHT(E195,1)=")",IF(RIGHT(E195,2)="T)",-1000000000000*VALUE(MID(E195,2,LEN(E195)-3)),IF(RIGHT(E195,2)="M)",-1000000*VALUE(MID(E195,2,LEN(E195)-3)),IF(RIGHT(E195,2)="B)",-1000000000*VALUE(MID(E195,2,LEN(E195)-3)),IF(RIGHT(E195,2)="k)",-1000*VALUE(MID(E195,2,LEN(E195)-3)),VALUE(SUBSTITUTE(E195,",","")))))),IF(RIGHT(E195,1)="T",1000000000000*VALUE(LEFT(E195,LEN(E195)-1)),IF(RIGHT(E195,1)="M",1000000*VALUE(LEFT(E195,LEN(E195)-1)),IF(RIGHT(E195,1)="B",1000000000*VALUE(LEFT(E195,LEN(E195)-1)),IF(RIGHT(E195,1)="%",0.01*VALUE(LEFT(E195,LEN(E195)-1)),IF(RIGHT(E195,1)="k",1000*VALUE(LEFT(E195,LEN(E195)-1)),VALUE(SUBSTITUTE(E195,",",""))))))))),"N/A")</f>
        <v/>
      </c>
      <c r="M195">
        <f>IFERROR(IF(TRIM(F195)="-", "N/A", IF(RIGHT(F195,1)=")",IF(RIGHT(F195,2)="T)",-1000000000000*VALUE(MID(F195,2,LEN(F195)-3)),IF(RIGHT(F195,2)="M)",-1000000*VALUE(MID(F195,2,LEN(F195)-3)),IF(RIGHT(F195,2)="B)",-1000000000*VALUE(MID(F195,2,LEN(F195)-3)),IF(RIGHT(F195,2)="k)",-1000*VALUE(MID(F195,2,LEN(F195)-3)),VALUE(SUBSTITUTE(F195,",","")))))),IF(RIGHT(F195,1)="T",1000000000000*VALUE(LEFT(F195,LEN(F195)-1)),IF(RIGHT(F195,1)="M",1000000*VALUE(LEFT(F195,LEN(F195)-1)),IF(RIGHT(F195,1)="B",1000000000*VALUE(LEFT(F195,LEN(F195)-1)),IF(RIGHT(F195,1)="%",0.01*VALUE(LEFT(F195,LEN(F195)-1)),IF(RIGHT(F195,1)="k",1000*VALUE(LEFT(F195,LEN(F195)-1)),VALUE(SUBSTITUTE(F195,",",""))))))))),"N/A")</f>
        <v/>
      </c>
      <c r="N195">
        <f>IFERROR(IF(TRIM(G195)="-", "N/A", IF(RIGHT(G195,1)=")",IF(RIGHT(G195,2)="T)",-1000000000000*VALUE(MID(G195,2,LEN(G195)-3)),IF(RIGHT(G195,2)="M)",-1000000*VALUE(MID(G195,2,LEN(G195)-3)),IF(RIGHT(G195,2)="B)",-1000000000*VALUE(MID(G195,2,LEN(G195)-3)),IF(RIGHT(G195,2)="k)",-1000*VALUE(MID(G195,2,LEN(G195)-3)),VALUE(SUBSTITUTE(G195,",","")))))),IF(RIGHT(G195,1)="T",1000000000000*VALUE(LEFT(G195,LEN(G195)-1)),IF(RIGHT(G195,1)="M",1000000*VALUE(LEFT(G195,LEN(G195)-1)),IF(RIGHT(G195,1)="B",1000000000*VALUE(LEFT(G195,LEN(G195)-1)),IF(RIGHT(G195,1)="%",0.01*VALUE(LEFT(G195,LEN(G195)-1)),IF(RIGHT(G195,1)="k",1000*VALUE(LEFT(G195,LEN(G195)-1)),VALUE(SUBSTITUTE(G195,",",""))))))))),"N/A")</f>
        <v/>
      </c>
      <c r="P195">
        <f>MAX(J195:N195)</f>
        <v/>
      </c>
      <c r="Q195">
        <f>IFERROR(J144+MATCH(P195,J195:N195,0)-1,"")</f>
        <v/>
      </c>
      <c r="R195">
        <f>IF(Q195="","",MIN(J195:N195))</f>
        <v/>
      </c>
      <c r="S195">
        <f>IFERROR(J144+MATCH(R195,J195:N195,0)-1,"")</f>
        <v/>
      </c>
      <c r="T195">
        <f>IFERROR(AVERAGE(J195:N195),"")</f>
        <v/>
      </c>
      <c r="U195">
        <f>IFERROR(STDEV(J195:N195),"")</f>
        <v/>
      </c>
      <c r="V195">
        <f>IFERROR(IF(C195="-","",IF(ISBLANK(B195),"",IF(OR(ISNUMBER(FIND("Growth",B195)),ISNUMBER(FIND("Margin",B195))),"",(J195-T195)/U195))),"")</f>
        <v/>
      </c>
      <c r="W195">
        <f>IFERROR(IF(OR(D195="-",ISBLANK(D195)),"",(K195-T195)/U195),"")</f>
        <v/>
      </c>
      <c r="X195">
        <f>IFERROR(IF(OR(E195="-",ISBLANK(E195)),"",(L195-T195)/U195),"")</f>
        <v/>
      </c>
      <c r="Y195">
        <f>IFERROR(IF(OR(F195="-",ISBLANK(F195)),"",(M195-T195)/U195),"")</f>
        <v/>
      </c>
      <c r="Z195">
        <f>IFERROR(IF(OR(G195="-",ISBLANK(G195)),"",(N195-T195)/U195),"")</f>
        <v/>
      </c>
      <c r="AA195">
        <f>IF(MAX(MAX(V195:Z195),ABS(MIN(V195:Z195)))=ABS(MIN(V195:Z195)),MIN(V195:Z195),MAX(V195:Z195))</f>
        <v/>
      </c>
      <c r="AB195">
        <f>IFERROR(V144+MATCH(AA195,V195:Z195,0)-1,"")</f>
        <v/>
      </c>
      <c r="AC195">
        <f>IF(AB195&lt;&gt;"",IF(S195=AB195,"Low",IF(AB195=Q195,"High","")),"")</f>
        <v/>
      </c>
      <c r="AE195">
        <f>IF(ISNUMBER(MATCH("N/A",J195:N195,0)),"",IFERROR((5 * SUMPRODUCT(J144:N144,J195:N195) - PRODUCT(SUM(J144:N144),SUM(J195:N195))) / ((5 * SUM((J144^2)+(K144^2)+(L144^2)+(M144^2)+(N144^2))) - SUM(J144:N144)^2),""))</f>
        <v/>
      </c>
      <c r="AF195">
        <f>IFERROR(CORREL(J144:N144,J195:N195),"")</f>
        <v/>
      </c>
      <c r="AZ195">
        <f>IF(Q195=S195,0,1)</f>
        <v/>
      </c>
      <c r="BA195">
        <f>IF(AZ195=1,IF(Q195="","",IF(Q195=N144,"Yes","No")),"")</f>
        <v/>
      </c>
      <c r="BB195">
        <f>IF(BA195="Yes",P195,"")</f>
        <v/>
      </c>
      <c r="BC195">
        <f>IF(AZ195=1,IF(S195="","",IF(S195=N144,"Yes","No")),"")</f>
        <v/>
      </c>
      <c r="BD195">
        <f>IF(BC195="Yes",R195,"")</f>
        <v/>
      </c>
      <c r="BE195">
        <f>IFERROR(IF(SIGN(AE195)=1,"Increasing",IF(SIGN(AE195)=-1,"Decreasing","")),"")</f>
        <v/>
      </c>
      <c r="BF195">
        <f>IF(OR(AND(BE195="Increasing",BA195="Yes"),AND(BE195="Decreasing",BC195="Yes")),"Yes","No")</f>
        <v/>
      </c>
      <c r="BG195">
        <f>IF(I195="pos_trend","Yes","No")</f>
        <v/>
      </c>
      <c r="BH195">
        <f>IF(AF195&lt;&gt;"",IF(ABS(AF195)&gt;0.8,"Yes","No"),"")</f>
        <v/>
      </c>
    </row>
    <row r="196" spans="1:60">
      <c r="I196">
        <f>IF(AND(K196&gt; J196, L196&gt; K196, M196&gt; L196, N196&gt; M196), "pos_trend", IF(AND(K196&lt; J196, L196&lt; K196, M196&lt; L196, N196&lt; M196), "neg_trend", "N/A"))</f>
        <v/>
      </c>
      <c r="J196">
        <f>IFERROR(IF(TRIM(C196)="-", "N/A", IF(RIGHT(C196,1)=")",IF(RIGHT(C196,2)="T)",-1000000000000*VALUE(MID(C196,2,LEN(C196)-3)),IF(RIGHT(C196,2)="M)",-1000000*VALUE(MID(C196,2,LEN(C196)-3)),IF(RIGHT(C196,2)="B)",-1000000000*VALUE(MID(C196,2,LEN(C196)-3)),IF(RIGHT(C196,2)="k)",-1000*VALUE(MID(C196,2,LEN(C196)-3)),VALUE(SUBSTITUTE(C196,",","")))))),IF(RIGHT(C196,1)="T",1000000000000*VALUE(LEFT(C196,LEN(C196)-1)),IF(RIGHT(C196,1)="M",1000000*VALUE(LEFT(C196,LEN(C196)-1)),IF(RIGHT(C196,1)="B",1000000000*VALUE(LEFT(C196,LEN(C196)-1)),IF(RIGHT(C196,1)="%",0.01*VALUE(LEFT(C196,LEN(C196)-1)),IF(RIGHT(C196,1)="k",1000*VALUE(LEFT(C196,LEN(C196)-1)),VALUE(SUBSTITUTE(C196,",",""))))))))),"N/A")</f>
        <v/>
      </c>
      <c r="K196">
        <f>IFERROR(IF(TRIM(D196)="-", "N/A", IF(RIGHT(D196,1)=")",IF(RIGHT(D196,2)="T)",-1000000000000*VALUE(MID(D196,2,LEN(D196)-3)),IF(RIGHT(D196,2)="M)",-1000000*VALUE(MID(D196,2,LEN(D196)-3)),IF(RIGHT(D196,2)="B)",-1000000000*VALUE(MID(D196,2,LEN(D196)-3)),IF(RIGHT(D196,2)="k)",-1000*VALUE(MID(D196,2,LEN(D196)-3)),VALUE(SUBSTITUTE(D196,",","")))))),IF(RIGHT(D196,1)="T",1000000000000*VALUE(LEFT(D196,LEN(D196)-1)),IF(RIGHT(D196,1)="M",1000000*VALUE(LEFT(D196,LEN(D196)-1)),IF(RIGHT(D196,1)="B",1000000000*VALUE(LEFT(D196,LEN(D196)-1)),IF(RIGHT(D196,1)="%",0.01*VALUE(LEFT(D196,LEN(D196)-1)),IF(RIGHT(D196,1)="k",1000*VALUE(LEFT(D196,LEN(D196)-1)),VALUE(SUBSTITUTE(D196,",",""))))))))),"N/A")</f>
        <v/>
      </c>
      <c r="L196">
        <f>IFERROR(IF(TRIM(E196)="-", "N/A", IF(RIGHT(E196,1)=")",IF(RIGHT(E196,2)="T)",-1000000000000*VALUE(MID(E196,2,LEN(E196)-3)),IF(RIGHT(E196,2)="M)",-1000000*VALUE(MID(E196,2,LEN(E196)-3)),IF(RIGHT(E196,2)="B)",-1000000000*VALUE(MID(E196,2,LEN(E196)-3)),IF(RIGHT(E196,2)="k)",-1000*VALUE(MID(E196,2,LEN(E196)-3)),VALUE(SUBSTITUTE(E196,",","")))))),IF(RIGHT(E196,1)="T",1000000000000*VALUE(LEFT(E196,LEN(E196)-1)),IF(RIGHT(E196,1)="M",1000000*VALUE(LEFT(E196,LEN(E196)-1)),IF(RIGHT(E196,1)="B",1000000000*VALUE(LEFT(E196,LEN(E196)-1)),IF(RIGHT(E196,1)="%",0.01*VALUE(LEFT(E196,LEN(E196)-1)),IF(RIGHT(E196,1)="k",1000*VALUE(LEFT(E196,LEN(E196)-1)),VALUE(SUBSTITUTE(E196,",",""))))))))),"N/A")</f>
        <v/>
      </c>
      <c r="M196">
        <f>IFERROR(IF(TRIM(F196)="-", "N/A", IF(RIGHT(F196,1)=")",IF(RIGHT(F196,2)="T)",-1000000000000*VALUE(MID(F196,2,LEN(F196)-3)),IF(RIGHT(F196,2)="M)",-1000000*VALUE(MID(F196,2,LEN(F196)-3)),IF(RIGHT(F196,2)="B)",-1000000000*VALUE(MID(F196,2,LEN(F196)-3)),IF(RIGHT(F196,2)="k)",-1000*VALUE(MID(F196,2,LEN(F196)-3)),VALUE(SUBSTITUTE(F196,",","")))))),IF(RIGHT(F196,1)="T",1000000000000*VALUE(LEFT(F196,LEN(F196)-1)),IF(RIGHT(F196,1)="M",1000000*VALUE(LEFT(F196,LEN(F196)-1)),IF(RIGHT(F196,1)="B",1000000000*VALUE(LEFT(F196,LEN(F196)-1)),IF(RIGHT(F196,1)="%",0.01*VALUE(LEFT(F196,LEN(F196)-1)),IF(RIGHT(F196,1)="k",1000*VALUE(LEFT(F196,LEN(F196)-1)),VALUE(SUBSTITUTE(F196,",",""))))))))),"N/A")</f>
        <v/>
      </c>
      <c r="N196">
        <f>IFERROR(IF(TRIM(G196)="-", "N/A", IF(RIGHT(G196,1)=")",IF(RIGHT(G196,2)="T)",-1000000000000*VALUE(MID(G196,2,LEN(G196)-3)),IF(RIGHT(G196,2)="M)",-1000000*VALUE(MID(G196,2,LEN(G196)-3)),IF(RIGHT(G196,2)="B)",-1000000000*VALUE(MID(G196,2,LEN(G196)-3)),IF(RIGHT(G196,2)="k)",-1000*VALUE(MID(G196,2,LEN(G196)-3)),VALUE(SUBSTITUTE(G196,",","")))))),IF(RIGHT(G196,1)="T",1000000000000*VALUE(LEFT(G196,LEN(G196)-1)),IF(RIGHT(G196,1)="M",1000000*VALUE(LEFT(G196,LEN(G196)-1)),IF(RIGHT(G196,1)="B",1000000000*VALUE(LEFT(G196,LEN(G196)-1)),IF(RIGHT(G196,1)="%",0.01*VALUE(LEFT(G196,LEN(G196)-1)),IF(RIGHT(G196,1)="k",1000*VALUE(LEFT(G196,LEN(G196)-1)),VALUE(SUBSTITUTE(G196,",",""))))))))),"N/A")</f>
        <v/>
      </c>
      <c r="P196">
        <f>MAX(J196:N196)</f>
        <v/>
      </c>
      <c r="Q196">
        <f>IFERROR(J144+MATCH(P196,J196:N196,0)-1,"")</f>
        <v/>
      </c>
      <c r="R196">
        <f>IF(Q196="","",MIN(J196:N196))</f>
        <v/>
      </c>
      <c r="S196">
        <f>IFERROR(J144+MATCH(R196,J196:N196,0)-1,"")</f>
        <v/>
      </c>
      <c r="T196">
        <f>IFERROR(AVERAGE(J196:N196),"")</f>
        <v/>
      </c>
      <c r="U196">
        <f>IFERROR(STDEV(J196:N196),"")</f>
        <v/>
      </c>
      <c r="V196">
        <f>IFERROR(IF(C196="-","",IF(ISBLANK(B196),"",IF(OR(ISNUMBER(FIND("Growth",B196)),ISNUMBER(FIND("Margin",B196))),"",(J196-T196)/U196))),"")</f>
        <v/>
      </c>
      <c r="W196">
        <f>IFERROR(IF(OR(D196="-",ISBLANK(D196)),"",(K196-T196)/U196),"")</f>
        <v/>
      </c>
      <c r="X196">
        <f>IFERROR(IF(OR(E196="-",ISBLANK(E196)),"",(L196-T196)/U196),"")</f>
        <v/>
      </c>
      <c r="Y196">
        <f>IFERROR(IF(OR(F196="-",ISBLANK(F196)),"",(M196-T196)/U196),"")</f>
        <v/>
      </c>
      <c r="Z196">
        <f>IFERROR(IF(OR(G196="-",ISBLANK(G196)),"",(N196-T196)/U196),"")</f>
        <v/>
      </c>
      <c r="AA196">
        <f>IF(MAX(MAX(V196:Z196),ABS(MIN(V196:Z196)))=ABS(MIN(V196:Z196)),MIN(V196:Z196),MAX(V196:Z196))</f>
        <v/>
      </c>
      <c r="AB196">
        <f>IFERROR(V144+MATCH(AA196,V196:Z196,0)-1,"")</f>
        <v/>
      </c>
      <c r="AC196">
        <f>IF(AB196&lt;&gt;"",IF(S196=AB196,"Low",IF(AB196=Q196,"High","")),"")</f>
        <v/>
      </c>
      <c r="AE196">
        <f>IF(ISNUMBER(MATCH("N/A",J196:N196,0)),"",IFERROR((5 * SUMPRODUCT(J144:N144,J196:N196) - PRODUCT(SUM(J144:N144),SUM(J196:N196))) / ((5 * SUM((J144^2)+(K144^2)+(L144^2)+(M144^2)+(N144^2))) - SUM(J144:N144)^2),""))</f>
        <v/>
      </c>
      <c r="AF196">
        <f>IFERROR(CORREL(J144:N144,J196:N196),"")</f>
        <v/>
      </c>
      <c r="AZ196">
        <f>IF(Q196=S196,0,1)</f>
        <v/>
      </c>
      <c r="BA196">
        <f>IF(AZ196=1,IF(Q196="","",IF(Q196=N144,"Yes","No")),"")</f>
        <v/>
      </c>
      <c r="BB196">
        <f>IF(BA196="Yes",P196,"")</f>
        <v/>
      </c>
      <c r="BC196">
        <f>IF(AZ196=1,IF(S196="","",IF(S196=N144,"Yes","No")),"")</f>
        <v/>
      </c>
      <c r="BD196">
        <f>IF(BC196="Yes",R196,"")</f>
        <v/>
      </c>
      <c r="BE196">
        <f>IFERROR(IF(SIGN(AE196)=1,"Increasing",IF(SIGN(AE196)=-1,"Decreasing","")),"")</f>
        <v/>
      </c>
      <c r="BF196">
        <f>IF(OR(AND(BE196="Increasing",BA196="Yes"),AND(BE196="Decreasing",BC196="Yes")),"Yes","No")</f>
        <v/>
      </c>
      <c r="BG196">
        <f>IF(I196="pos_trend","Yes","No")</f>
        <v/>
      </c>
      <c r="BH196">
        <f>IF(AF196&lt;&gt;"",IF(ABS(AF196)&gt;0.8,"Yes","No"),"")</f>
        <v/>
      </c>
    </row>
    <row r="197" spans="1:60">
      <c r="I197">
        <f>IF(AND(K197&gt; J197, L197&gt; K197, M197&gt; L197, N197&gt; M197), "pos_trend", IF(AND(K197&lt; J197, L197&lt; K197, M197&lt; L197, N197&lt; M197), "neg_trend", "N/A"))</f>
        <v/>
      </c>
      <c r="J197">
        <f>IFERROR(IF(TRIM(C197)="-", "N/A", IF(RIGHT(C197,1)=")",IF(RIGHT(C197,2)="T)",-1000000000000*VALUE(MID(C197,2,LEN(C197)-3)),IF(RIGHT(C197,2)="M)",-1000000*VALUE(MID(C197,2,LEN(C197)-3)),IF(RIGHT(C197,2)="B)",-1000000000*VALUE(MID(C197,2,LEN(C197)-3)),IF(RIGHT(C197,2)="k)",-1000*VALUE(MID(C197,2,LEN(C197)-3)),VALUE(SUBSTITUTE(C197,",","")))))),IF(RIGHT(C197,1)="T",1000000000000*VALUE(LEFT(C197,LEN(C197)-1)),IF(RIGHT(C197,1)="M",1000000*VALUE(LEFT(C197,LEN(C197)-1)),IF(RIGHT(C197,1)="B",1000000000*VALUE(LEFT(C197,LEN(C197)-1)),IF(RIGHT(C197,1)="%",0.01*VALUE(LEFT(C197,LEN(C197)-1)),IF(RIGHT(C197,1)="k",1000*VALUE(LEFT(C197,LEN(C197)-1)),VALUE(SUBSTITUTE(C197,",",""))))))))),"N/A")</f>
        <v/>
      </c>
      <c r="K197">
        <f>IFERROR(IF(TRIM(D197)="-", "N/A", IF(RIGHT(D197,1)=")",IF(RIGHT(D197,2)="T)",-1000000000000*VALUE(MID(D197,2,LEN(D197)-3)),IF(RIGHT(D197,2)="M)",-1000000*VALUE(MID(D197,2,LEN(D197)-3)),IF(RIGHT(D197,2)="B)",-1000000000*VALUE(MID(D197,2,LEN(D197)-3)),IF(RIGHT(D197,2)="k)",-1000*VALUE(MID(D197,2,LEN(D197)-3)),VALUE(SUBSTITUTE(D197,",","")))))),IF(RIGHT(D197,1)="T",1000000000000*VALUE(LEFT(D197,LEN(D197)-1)),IF(RIGHT(D197,1)="M",1000000*VALUE(LEFT(D197,LEN(D197)-1)),IF(RIGHT(D197,1)="B",1000000000*VALUE(LEFT(D197,LEN(D197)-1)),IF(RIGHT(D197,1)="%",0.01*VALUE(LEFT(D197,LEN(D197)-1)),IF(RIGHT(D197,1)="k",1000*VALUE(LEFT(D197,LEN(D197)-1)),VALUE(SUBSTITUTE(D197,",",""))))))))),"N/A")</f>
        <v/>
      </c>
      <c r="L197">
        <f>IFERROR(IF(TRIM(E197)="-", "N/A", IF(RIGHT(E197,1)=")",IF(RIGHT(E197,2)="T)",-1000000000000*VALUE(MID(E197,2,LEN(E197)-3)),IF(RIGHT(E197,2)="M)",-1000000*VALUE(MID(E197,2,LEN(E197)-3)),IF(RIGHT(E197,2)="B)",-1000000000*VALUE(MID(E197,2,LEN(E197)-3)),IF(RIGHT(E197,2)="k)",-1000*VALUE(MID(E197,2,LEN(E197)-3)),VALUE(SUBSTITUTE(E197,",","")))))),IF(RIGHT(E197,1)="T",1000000000000*VALUE(LEFT(E197,LEN(E197)-1)),IF(RIGHT(E197,1)="M",1000000*VALUE(LEFT(E197,LEN(E197)-1)),IF(RIGHT(E197,1)="B",1000000000*VALUE(LEFT(E197,LEN(E197)-1)),IF(RIGHT(E197,1)="%",0.01*VALUE(LEFT(E197,LEN(E197)-1)),IF(RIGHT(E197,1)="k",1000*VALUE(LEFT(E197,LEN(E197)-1)),VALUE(SUBSTITUTE(E197,",",""))))))))),"N/A")</f>
        <v/>
      </c>
      <c r="M197">
        <f>IFERROR(IF(TRIM(F197)="-", "N/A", IF(RIGHT(F197,1)=")",IF(RIGHT(F197,2)="T)",-1000000000000*VALUE(MID(F197,2,LEN(F197)-3)),IF(RIGHT(F197,2)="M)",-1000000*VALUE(MID(F197,2,LEN(F197)-3)),IF(RIGHT(F197,2)="B)",-1000000000*VALUE(MID(F197,2,LEN(F197)-3)),IF(RIGHT(F197,2)="k)",-1000*VALUE(MID(F197,2,LEN(F197)-3)),VALUE(SUBSTITUTE(F197,",","")))))),IF(RIGHT(F197,1)="T",1000000000000*VALUE(LEFT(F197,LEN(F197)-1)),IF(RIGHT(F197,1)="M",1000000*VALUE(LEFT(F197,LEN(F197)-1)),IF(RIGHT(F197,1)="B",1000000000*VALUE(LEFT(F197,LEN(F197)-1)),IF(RIGHT(F197,1)="%",0.01*VALUE(LEFT(F197,LEN(F197)-1)),IF(RIGHT(F197,1)="k",1000*VALUE(LEFT(F197,LEN(F197)-1)),VALUE(SUBSTITUTE(F197,",",""))))))))),"N/A")</f>
        <v/>
      </c>
      <c r="N197">
        <f>IFERROR(IF(TRIM(G197)="-", "N/A", IF(RIGHT(G197,1)=")",IF(RIGHT(G197,2)="T)",-1000000000000*VALUE(MID(G197,2,LEN(G197)-3)),IF(RIGHT(G197,2)="M)",-1000000*VALUE(MID(G197,2,LEN(G197)-3)),IF(RIGHT(G197,2)="B)",-1000000000*VALUE(MID(G197,2,LEN(G197)-3)),IF(RIGHT(G197,2)="k)",-1000*VALUE(MID(G197,2,LEN(G197)-3)),VALUE(SUBSTITUTE(G197,",","")))))),IF(RIGHT(G197,1)="T",1000000000000*VALUE(LEFT(G197,LEN(G197)-1)),IF(RIGHT(G197,1)="M",1000000*VALUE(LEFT(G197,LEN(G197)-1)),IF(RIGHT(G197,1)="B",1000000000*VALUE(LEFT(G197,LEN(G197)-1)),IF(RIGHT(G197,1)="%",0.01*VALUE(LEFT(G197,LEN(G197)-1)),IF(RIGHT(G197,1)="k",1000*VALUE(LEFT(G197,LEN(G197)-1)),VALUE(SUBSTITUTE(G197,",",""))))))))),"N/A")</f>
        <v/>
      </c>
      <c r="P197">
        <f>MAX(J197:N197)</f>
        <v/>
      </c>
      <c r="Q197">
        <f>IFERROR(J144+MATCH(P197,J197:N197,0)-1,"")</f>
        <v/>
      </c>
      <c r="R197">
        <f>IF(Q197="","",MIN(J197:N197))</f>
        <v/>
      </c>
      <c r="S197">
        <f>IFERROR(J144+MATCH(R197,J197:N197,0)-1,"")</f>
        <v/>
      </c>
      <c r="T197">
        <f>IFERROR(AVERAGE(J197:N197),"")</f>
        <v/>
      </c>
      <c r="U197">
        <f>IFERROR(STDEV(J197:N197),"")</f>
        <v/>
      </c>
      <c r="V197">
        <f>IFERROR(IF(C197="-","",IF(ISBLANK(B197),"",IF(OR(ISNUMBER(FIND("Growth",B197)),ISNUMBER(FIND("Margin",B197))),"",(J197-T197)/U197))),"")</f>
        <v/>
      </c>
      <c r="W197">
        <f>IFERROR(IF(OR(D197="-",ISBLANK(D197)),"",(K197-T197)/U197),"")</f>
        <v/>
      </c>
      <c r="X197">
        <f>IFERROR(IF(OR(E197="-",ISBLANK(E197)),"",(L197-T197)/U197),"")</f>
        <v/>
      </c>
      <c r="Y197">
        <f>IFERROR(IF(OR(F197="-",ISBLANK(F197)),"",(M197-T197)/U197),"")</f>
        <v/>
      </c>
      <c r="Z197">
        <f>IFERROR(IF(OR(G197="-",ISBLANK(G197)),"",(N197-T197)/U197),"")</f>
        <v/>
      </c>
      <c r="AA197">
        <f>IF(MAX(MAX(V197:Z197),ABS(MIN(V197:Z197)))=ABS(MIN(V197:Z197)),MIN(V197:Z197),MAX(V197:Z197))</f>
        <v/>
      </c>
      <c r="AB197">
        <f>IFERROR(V144+MATCH(AA197,V197:Z197,0)-1,"")</f>
        <v/>
      </c>
      <c r="AC197">
        <f>IF(AB197&lt;&gt;"",IF(S197=AB197,"Low",IF(AB197=Q197,"High","")),"")</f>
        <v/>
      </c>
      <c r="AE197">
        <f>IF(ISNUMBER(MATCH("N/A",J197:N197,0)),"",IFERROR((5 * SUMPRODUCT(J144:N144,J197:N197) - PRODUCT(SUM(J144:N144),SUM(J197:N197))) / ((5 * SUM((J144^2)+(K144^2)+(L144^2)+(M144^2)+(N144^2))) - SUM(J144:N144)^2),""))</f>
        <v/>
      </c>
      <c r="AF197">
        <f>IFERROR(CORREL(J144:N144,J197:N197),"")</f>
        <v/>
      </c>
      <c r="AZ197">
        <f>IF(Q197=S197,0,1)</f>
        <v/>
      </c>
      <c r="BA197">
        <f>IF(AZ197=1,IF(Q197="","",IF(Q197=N144,"Yes","No")),"")</f>
        <v/>
      </c>
      <c r="BB197">
        <f>IF(BA197="Yes",P197,"")</f>
        <v/>
      </c>
      <c r="BC197">
        <f>IF(AZ197=1,IF(S197="","",IF(S197=N144,"Yes","No")),"")</f>
        <v/>
      </c>
      <c r="BD197">
        <f>IF(BC197="Yes",R197,"")</f>
        <v/>
      </c>
      <c r="BE197">
        <f>IFERROR(IF(SIGN(AE197)=1,"Increasing",IF(SIGN(AE197)=-1,"Decreasing","")),"")</f>
        <v/>
      </c>
      <c r="BF197">
        <f>IF(OR(AND(BE197="Increasing",BA197="Yes"),AND(BE197="Decreasing",BC197="Yes")),"Yes","No")</f>
        <v/>
      </c>
      <c r="BG197">
        <f>IF(I197="pos_trend","Yes","No")</f>
        <v/>
      </c>
      <c r="BH197">
        <f>IF(AF197&lt;&gt;"",IF(ABS(AF197)&gt;0.8,"Yes","No"),"")</f>
        <v/>
      </c>
    </row>
    <row r="198" spans="1:60">
      <c r="I198">
        <f>IF(AND(K198&gt; J198, L198&gt; K198, M198&gt; L198, N198&gt; M198), "pos_trend", IF(AND(K198&lt; J198, L198&lt; K198, M198&lt; L198, N198&lt; M198), "neg_trend", "N/A"))</f>
        <v/>
      </c>
      <c r="J198">
        <f>IFERROR(IF(TRIM(C198)="-", "N/A", IF(RIGHT(C198,1)=")",IF(RIGHT(C198,2)="T)",-1000000000000*VALUE(MID(C198,2,LEN(C198)-3)),IF(RIGHT(C198,2)="M)",-1000000*VALUE(MID(C198,2,LEN(C198)-3)),IF(RIGHT(C198,2)="B)",-1000000000*VALUE(MID(C198,2,LEN(C198)-3)),IF(RIGHT(C198,2)="k)",-1000*VALUE(MID(C198,2,LEN(C198)-3)),VALUE(SUBSTITUTE(C198,",","")))))),IF(RIGHT(C198,1)="T",1000000000000*VALUE(LEFT(C198,LEN(C198)-1)),IF(RIGHT(C198,1)="M",1000000*VALUE(LEFT(C198,LEN(C198)-1)),IF(RIGHT(C198,1)="B",1000000000*VALUE(LEFT(C198,LEN(C198)-1)),IF(RIGHT(C198,1)="%",0.01*VALUE(LEFT(C198,LEN(C198)-1)),IF(RIGHT(C198,1)="k",1000*VALUE(LEFT(C198,LEN(C198)-1)),VALUE(SUBSTITUTE(C198,",",""))))))))),"N/A")</f>
        <v/>
      </c>
      <c r="K198">
        <f>IFERROR(IF(TRIM(D198)="-", "N/A", IF(RIGHT(D198,1)=")",IF(RIGHT(D198,2)="T)",-1000000000000*VALUE(MID(D198,2,LEN(D198)-3)),IF(RIGHT(D198,2)="M)",-1000000*VALUE(MID(D198,2,LEN(D198)-3)),IF(RIGHT(D198,2)="B)",-1000000000*VALUE(MID(D198,2,LEN(D198)-3)),IF(RIGHT(D198,2)="k)",-1000*VALUE(MID(D198,2,LEN(D198)-3)),VALUE(SUBSTITUTE(D198,",","")))))),IF(RIGHT(D198,1)="T",1000000000000*VALUE(LEFT(D198,LEN(D198)-1)),IF(RIGHT(D198,1)="M",1000000*VALUE(LEFT(D198,LEN(D198)-1)),IF(RIGHT(D198,1)="B",1000000000*VALUE(LEFT(D198,LEN(D198)-1)),IF(RIGHT(D198,1)="%",0.01*VALUE(LEFT(D198,LEN(D198)-1)),IF(RIGHT(D198,1)="k",1000*VALUE(LEFT(D198,LEN(D198)-1)),VALUE(SUBSTITUTE(D198,",",""))))))))),"N/A")</f>
        <v/>
      </c>
      <c r="L198">
        <f>IFERROR(IF(TRIM(E198)="-", "N/A", IF(RIGHT(E198,1)=")",IF(RIGHT(E198,2)="T)",-1000000000000*VALUE(MID(E198,2,LEN(E198)-3)),IF(RIGHT(E198,2)="M)",-1000000*VALUE(MID(E198,2,LEN(E198)-3)),IF(RIGHT(E198,2)="B)",-1000000000*VALUE(MID(E198,2,LEN(E198)-3)),IF(RIGHT(E198,2)="k)",-1000*VALUE(MID(E198,2,LEN(E198)-3)),VALUE(SUBSTITUTE(E198,",","")))))),IF(RIGHT(E198,1)="T",1000000000000*VALUE(LEFT(E198,LEN(E198)-1)),IF(RIGHT(E198,1)="M",1000000*VALUE(LEFT(E198,LEN(E198)-1)),IF(RIGHT(E198,1)="B",1000000000*VALUE(LEFT(E198,LEN(E198)-1)),IF(RIGHT(E198,1)="%",0.01*VALUE(LEFT(E198,LEN(E198)-1)),IF(RIGHT(E198,1)="k",1000*VALUE(LEFT(E198,LEN(E198)-1)),VALUE(SUBSTITUTE(E198,",",""))))))))),"N/A")</f>
        <v/>
      </c>
      <c r="M198">
        <f>IFERROR(IF(TRIM(F198)="-", "N/A", IF(RIGHT(F198,1)=")",IF(RIGHT(F198,2)="T)",-1000000000000*VALUE(MID(F198,2,LEN(F198)-3)),IF(RIGHT(F198,2)="M)",-1000000*VALUE(MID(F198,2,LEN(F198)-3)),IF(RIGHT(F198,2)="B)",-1000000000*VALUE(MID(F198,2,LEN(F198)-3)),IF(RIGHT(F198,2)="k)",-1000*VALUE(MID(F198,2,LEN(F198)-3)),VALUE(SUBSTITUTE(F198,",","")))))),IF(RIGHT(F198,1)="T",1000000000000*VALUE(LEFT(F198,LEN(F198)-1)),IF(RIGHT(F198,1)="M",1000000*VALUE(LEFT(F198,LEN(F198)-1)),IF(RIGHT(F198,1)="B",1000000000*VALUE(LEFT(F198,LEN(F198)-1)),IF(RIGHT(F198,1)="%",0.01*VALUE(LEFT(F198,LEN(F198)-1)),IF(RIGHT(F198,1)="k",1000*VALUE(LEFT(F198,LEN(F198)-1)),VALUE(SUBSTITUTE(F198,",",""))))))))),"N/A")</f>
        <v/>
      </c>
      <c r="N198">
        <f>IFERROR(IF(TRIM(G198)="-", "N/A", IF(RIGHT(G198,1)=")",IF(RIGHT(G198,2)="T)",-1000000000000*VALUE(MID(G198,2,LEN(G198)-3)),IF(RIGHT(G198,2)="M)",-1000000*VALUE(MID(G198,2,LEN(G198)-3)),IF(RIGHT(G198,2)="B)",-1000000000*VALUE(MID(G198,2,LEN(G198)-3)),IF(RIGHT(G198,2)="k)",-1000*VALUE(MID(G198,2,LEN(G198)-3)),VALUE(SUBSTITUTE(G198,",","")))))),IF(RIGHT(G198,1)="T",1000000000000*VALUE(LEFT(G198,LEN(G198)-1)),IF(RIGHT(G198,1)="M",1000000*VALUE(LEFT(G198,LEN(G198)-1)),IF(RIGHT(G198,1)="B",1000000000*VALUE(LEFT(G198,LEN(G198)-1)),IF(RIGHT(G198,1)="%",0.01*VALUE(LEFT(G198,LEN(G198)-1)),IF(RIGHT(G198,1)="k",1000*VALUE(LEFT(G198,LEN(G198)-1)),VALUE(SUBSTITUTE(G198,",",""))))))))),"N/A")</f>
        <v/>
      </c>
      <c r="P198">
        <f>MAX(J198:N198)</f>
        <v/>
      </c>
      <c r="Q198">
        <f>IFERROR(J144+MATCH(P198,J198:N198,0)-1,"")</f>
        <v/>
      </c>
      <c r="R198">
        <f>IF(Q198="","",MIN(J198:N198))</f>
        <v/>
      </c>
      <c r="S198">
        <f>IFERROR(J144+MATCH(R198,J198:N198,0)-1,"")</f>
        <v/>
      </c>
      <c r="T198">
        <f>IFERROR(AVERAGE(J198:N198),"")</f>
        <v/>
      </c>
      <c r="U198">
        <f>IFERROR(STDEV(J198:N198),"")</f>
        <v/>
      </c>
      <c r="V198">
        <f>IFERROR(IF(C198="-","",IF(ISBLANK(B198),"",IF(OR(ISNUMBER(FIND("Growth",B198)),ISNUMBER(FIND("Margin",B198))),"",(J198-T198)/U198))),"")</f>
        <v/>
      </c>
      <c r="W198">
        <f>IFERROR(IF(OR(D198="-",ISBLANK(D198)),"",(K198-T198)/U198),"")</f>
        <v/>
      </c>
      <c r="X198">
        <f>IFERROR(IF(OR(E198="-",ISBLANK(E198)),"",(L198-T198)/U198),"")</f>
        <v/>
      </c>
      <c r="Y198">
        <f>IFERROR(IF(OR(F198="-",ISBLANK(F198)),"",(M198-T198)/U198),"")</f>
        <v/>
      </c>
      <c r="Z198">
        <f>IFERROR(IF(OR(G198="-",ISBLANK(G198)),"",(N198-T198)/U198),"")</f>
        <v/>
      </c>
      <c r="AA198">
        <f>IF(MAX(MAX(V198:Z198),ABS(MIN(V198:Z198)))=ABS(MIN(V198:Z198)),MIN(V198:Z198),MAX(V198:Z198))</f>
        <v/>
      </c>
      <c r="AB198">
        <f>IFERROR(V144+MATCH(AA198,V198:Z198,0)-1,"")</f>
        <v/>
      </c>
      <c r="AC198">
        <f>IF(AB198&lt;&gt;"",IF(S198=AB198,"Low",IF(AB198=Q198,"High","")),"")</f>
        <v/>
      </c>
      <c r="AE198">
        <f>IF(ISNUMBER(MATCH("N/A",J198:N198,0)),"",IFERROR((5 * SUMPRODUCT(J144:N144,J198:N198) - PRODUCT(SUM(J144:N144),SUM(J198:N198))) / ((5 * SUM((J144^2)+(K144^2)+(L144^2)+(M144^2)+(N144^2))) - SUM(J144:N144)^2),""))</f>
        <v/>
      </c>
      <c r="AF198">
        <f>IFERROR(CORREL(J144:N144,J198:N198),"")</f>
        <v/>
      </c>
      <c r="AZ198">
        <f>IF(Q198=S198,0,1)</f>
        <v/>
      </c>
      <c r="BA198">
        <f>IF(AZ198=1,IF(Q198="","",IF(Q198=N144,"Yes","No")),"")</f>
        <v/>
      </c>
      <c r="BB198">
        <f>IF(BA198="Yes",P198,"")</f>
        <v/>
      </c>
      <c r="BC198">
        <f>IF(AZ198=1,IF(S198="","",IF(S198=N144,"Yes","No")),"")</f>
        <v/>
      </c>
      <c r="BD198">
        <f>IF(BC198="Yes",R198,"")</f>
        <v/>
      </c>
      <c r="BE198">
        <f>IFERROR(IF(SIGN(AE198)=1,"Increasing",IF(SIGN(AE198)=-1,"Decreasing","")),"")</f>
        <v/>
      </c>
      <c r="BF198">
        <f>IF(OR(AND(BE198="Increasing",BA198="Yes"),AND(BE198="Decreasing",BC198="Yes")),"Yes","No")</f>
        <v/>
      </c>
      <c r="BG198">
        <f>IF(I198="pos_trend","Yes","No")</f>
        <v/>
      </c>
      <c r="BH198">
        <f>IF(AF198&lt;&gt;"",IF(ABS(AF198)&gt;0.8,"Yes","No"),"")</f>
        <v/>
      </c>
    </row>
    <row r="199" spans="1:60">
      <c r="I199">
        <f>IF(AND(K199&gt; J199, L199&gt; K199, M199&gt; L199, N199&gt; M199), "pos_trend", IF(AND(K199&lt; J199, L199&lt; K199, M199&lt; L199, N199&lt; M199), "neg_trend", "N/A"))</f>
        <v/>
      </c>
      <c r="J199">
        <f>IFERROR(IF(TRIM(C199)="-", "N/A", IF(RIGHT(C199,1)=")",IF(RIGHT(C199,2)="T)",-1000000000000*VALUE(MID(C199,2,LEN(C199)-3)),IF(RIGHT(C199,2)="M)",-1000000*VALUE(MID(C199,2,LEN(C199)-3)),IF(RIGHT(C199,2)="B)",-1000000000*VALUE(MID(C199,2,LEN(C199)-3)),IF(RIGHT(C199,2)="k)",-1000*VALUE(MID(C199,2,LEN(C199)-3)),VALUE(SUBSTITUTE(C199,",","")))))),IF(RIGHT(C199,1)="T",1000000000000*VALUE(LEFT(C199,LEN(C199)-1)),IF(RIGHT(C199,1)="M",1000000*VALUE(LEFT(C199,LEN(C199)-1)),IF(RIGHT(C199,1)="B",1000000000*VALUE(LEFT(C199,LEN(C199)-1)),IF(RIGHT(C199,1)="%",0.01*VALUE(LEFT(C199,LEN(C199)-1)),IF(RIGHT(C199,1)="k",1000*VALUE(LEFT(C199,LEN(C199)-1)),VALUE(SUBSTITUTE(C199,",",""))))))))),"N/A")</f>
        <v/>
      </c>
      <c r="K199">
        <f>IFERROR(IF(TRIM(D199)="-", "N/A", IF(RIGHT(D199,1)=")",IF(RIGHT(D199,2)="T)",-1000000000000*VALUE(MID(D199,2,LEN(D199)-3)),IF(RIGHT(D199,2)="M)",-1000000*VALUE(MID(D199,2,LEN(D199)-3)),IF(RIGHT(D199,2)="B)",-1000000000*VALUE(MID(D199,2,LEN(D199)-3)),IF(RIGHT(D199,2)="k)",-1000*VALUE(MID(D199,2,LEN(D199)-3)),VALUE(SUBSTITUTE(D199,",","")))))),IF(RIGHT(D199,1)="T",1000000000000*VALUE(LEFT(D199,LEN(D199)-1)),IF(RIGHT(D199,1)="M",1000000*VALUE(LEFT(D199,LEN(D199)-1)),IF(RIGHT(D199,1)="B",1000000000*VALUE(LEFT(D199,LEN(D199)-1)),IF(RIGHT(D199,1)="%",0.01*VALUE(LEFT(D199,LEN(D199)-1)),IF(RIGHT(D199,1)="k",1000*VALUE(LEFT(D199,LEN(D199)-1)),VALUE(SUBSTITUTE(D199,",",""))))))))),"N/A")</f>
        <v/>
      </c>
      <c r="L199">
        <f>IFERROR(IF(TRIM(E199)="-", "N/A", IF(RIGHT(E199,1)=")",IF(RIGHT(E199,2)="T)",-1000000000000*VALUE(MID(E199,2,LEN(E199)-3)),IF(RIGHT(E199,2)="M)",-1000000*VALUE(MID(E199,2,LEN(E199)-3)),IF(RIGHT(E199,2)="B)",-1000000000*VALUE(MID(E199,2,LEN(E199)-3)),IF(RIGHT(E199,2)="k)",-1000*VALUE(MID(E199,2,LEN(E199)-3)),VALUE(SUBSTITUTE(E199,",","")))))),IF(RIGHT(E199,1)="T",1000000000000*VALUE(LEFT(E199,LEN(E199)-1)),IF(RIGHT(E199,1)="M",1000000*VALUE(LEFT(E199,LEN(E199)-1)),IF(RIGHT(E199,1)="B",1000000000*VALUE(LEFT(E199,LEN(E199)-1)),IF(RIGHT(E199,1)="%",0.01*VALUE(LEFT(E199,LEN(E199)-1)),IF(RIGHT(E199,1)="k",1000*VALUE(LEFT(E199,LEN(E199)-1)),VALUE(SUBSTITUTE(E199,",",""))))))))),"N/A")</f>
        <v/>
      </c>
      <c r="M199">
        <f>IFERROR(IF(TRIM(F199)="-", "N/A", IF(RIGHT(F199,1)=")",IF(RIGHT(F199,2)="T)",-1000000000000*VALUE(MID(F199,2,LEN(F199)-3)),IF(RIGHT(F199,2)="M)",-1000000*VALUE(MID(F199,2,LEN(F199)-3)),IF(RIGHT(F199,2)="B)",-1000000000*VALUE(MID(F199,2,LEN(F199)-3)),IF(RIGHT(F199,2)="k)",-1000*VALUE(MID(F199,2,LEN(F199)-3)),VALUE(SUBSTITUTE(F199,",","")))))),IF(RIGHT(F199,1)="T",1000000000000*VALUE(LEFT(F199,LEN(F199)-1)),IF(RIGHT(F199,1)="M",1000000*VALUE(LEFT(F199,LEN(F199)-1)),IF(RIGHT(F199,1)="B",1000000000*VALUE(LEFT(F199,LEN(F199)-1)),IF(RIGHT(F199,1)="%",0.01*VALUE(LEFT(F199,LEN(F199)-1)),IF(RIGHT(F199,1)="k",1000*VALUE(LEFT(F199,LEN(F199)-1)),VALUE(SUBSTITUTE(F199,",",""))))))))),"N/A")</f>
        <v/>
      </c>
      <c r="N199">
        <f>IFERROR(IF(TRIM(G199)="-", "N/A", IF(RIGHT(G199,1)=")",IF(RIGHT(G199,2)="T)",-1000000000000*VALUE(MID(G199,2,LEN(G199)-3)),IF(RIGHT(G199,2)="M)",-1000000*VALUE(MID(G199,2,LEN(G199)-3)),IF(RIGHT(G199,2)="B)",-1000000000*VALUE(MID(G199,2,LEN(G199)-3)),IF(RIGHT(G199,2)="k)",-1000*VALUE(MID(G199,2,LEN(G199)-3)),VALUE(SUBSTITUTE(G199,",","")))))),IF(RIGHT(G199,1)="T",1000000000000*VALUE(LEFT(G199,LEN(G199)-1)),IF(RIGHT(G199,1)="M",1000000*VALUE(LEFT(G199,LEN(G199)-1)),IF(RIGHT(G199,1)="B",1000000000*VALUE(LEFT(G199,LEN(G199)-1)),IF(RIGHT(G199,1)="%",0.01*VALUE(LEFT(G199,LEN(G199)-1)),IF(RIGHT(G199,1)="k",1000*VALUE(LEFT(G199,LEN(G199)-1)),VALUE(SUBSTITUTE(G199,",",""))))))))),"N/A")</f>
        <v/>
      </c>
      <c r="P199">
        <f>MAX(J199:N199)</f>
        <v/>
      </c>
      <c r="Q199">
        <f>IFERROR(J144+MATCH(P199,J199:N199,0)-1,"")</f>
        <v/>
      </c>
      <c r="R199">
        <f>IF(Q199="","",MIN(J199:N199))</f>
        <v/>
      </c>
      <c r="S199">
        <f>IFERROR(J144+MATCH(R199,J199:N199,0)-1,"")</f>
        <v/>
      </c>
      <c r="T199">
        <f>IFERROR(AVERAGE(J199:N199),"")</f>
        <v/>
      </c>
      <c r="U199">
        <f>IFERROR(STDEV(J199:N199),"")</f>
        <v/>
      </c>
      <c r="V199">
        <f>IFERROR(IF(C199="-","",IF(ISBLANK(B199),"",IF(OR(ISNUMBER(FIND("Growth",B199)),ISNUMBER(FIND("Margin",B199))),"",(J199-T199)/U199))),"")</f>
        <v/>
      </c>
      <c r="W199">
        <f>IFERROR(IF(OR(D199="-",ISBLANK(D199)),"",(K199-T199)/U199),"")</f>
        <v/>
      </c>
      <c r="X199">
        <f>IFERROR(IF(OR(E199="-",ISBLANK(E199)),"",(L199-T199)/U199),"")</f>
        <v/>
      </c>
      <c r="Y199">
        <f>IFERROR(IF(OR(F199="-",ISBLANK(F199)),"",(M199-T199)/U199),"")</f>
        <v/>
      </c>
      <c r="Z199">
        <f>IFERROR(IF(OR(G199="-",ISBLANK(G199)),"",(N199-T199)/U199),"")</f>
        <v/>
      </c>
      <c r="AA199">
        <f>IF(MAX(MAX(V199:Z199),ABS(MIN(V199:Z199)))=ABS(MIN(V199:Z199)),MIN(V199:Z199),MAX(V199:Z199))</f>
        <v/>
      </c>
      <c r="AB199">
        <f>IFERROR(V144+MATCH(AA199,V199:Z199,0)-1,"")</f>
        <v/>
      </c>
      <c r="AC199">
        <f>IF(AB199&lt;&gt;"",IF(S199=AB199,"Low",IF(AB199=Q199,"High","")),"")</f>
        <v/>
      </c>
      <c r="AE199">
        <f>IF(ISNUMBER(MATCH("N/A",J199:N199,0)),"",IFERROR((5 * SUMPRODUCT(J144:N144,J199:N199) - PRODUCT(SUM(J144:N144),SUM(J199:N199))) / ((5 * SUM((J144^2)+(K144^2)+(L144^2)+(M144^2)+(N144^2))) - SUM(J144:N144)^2),""))</f>
        <v/>
      </c>
      <c r="AF199">
        <f>IFERROR(CORREL(J144:N144,J199:N199),"")</f>
        <v/>
      </c>
      <c r="AZ199">
        <f>IF(Q199=S199,0,1)</f>
        <v/>
      </c>
      <c r="BA199">
        <f>IF(AZ199=1,IF(Q199="","",IF(Q199=N144,"Yes","No")),"")</f>
        <v/>
      </c>
      <c r="BB199">
        <f>IF(BA199="Yes",P199,"")</f>
        <v/>
      </c>
      <c r="BC199">
        <f>IF(AZ199=1,IF(S199="","",IF(S199=N144,"Yes","No")),"")</f>
        <v/>
      </c>
      <c r="BD199">
        <f>IF(BC199="Yes",R199,"")</f>
        <v/>
      </c>
      <c r="BE199">
        <f>IFERROR(IF(SIGN(AE199)=1,"Increasing",IF(SIGN(AE199)=-1,"Decreasing","")),"")</f>
        <v/>
      </c>
      <c r="BF199">
        <f>IF(OR(AND(BE199="Increasing",BA199="Yes"),AND(BE199="Decreasing",BC199="Yes")),"Yes","No")</f>
        <v/>
      </c>
      <c r="BG199">
        <f>IF(I199="pos_trend","Yes","No")</f>
        <v/>
      </c>
      <c r="BH199">
        <f>IF(AF199&lt;&gt;"",IF(ABS(AF199)&gt;0.8,"Yes","No"),"")</f>
        <v/>
      </c>
    </row>
    <row r="200" spans="1:60">
      <c r="I200">
        <f>IF(AND(K200&gt; J200, L200&gt; K200, M200&gt; L200, N200&gt; M200), "pos_trend", IF(AND(K200&lt; J200, L200&lt; K200, M200&lt; L200, N200&lt; M200), "neg_trend", "N/A"))</f>
        <v/>
      </c>
      <c r="J200">
        <f>IFERROR(IF(TRIM(C200)="-", "N/A", IF(RIGHT(C200,1)=")",IF(RIGHT(C200,2)="T)",-1000000000000*VALUE(MID(C200,2,LEN(C200)-3)),IF(RIGHT(C200,2)="M)",-1000000*VALUE(MID(C200,2,LEN(C200)-3)),IF(RIGHT(C200,2)="B)",-1000000000*VALUE(MID(C200,2,LEN(C200)-3)),IF(RIGHT(C200,2)="k)",-1000*VALUE(MID(C200,2,LEN(C200)-3)),VALUE(SUBSTITUTE(C200,",","")))))),IF(RIGHT(C200,1)="T",1000000000000*VALUE(LEFT(C200,LEN(C200)-1)),IF(RIGHT(C200,1)="M",1000000*VALUE(LEFT(C200,LEN(C200)-1)),IF(RIGHT(C200,1)="B",1000000000*VALUE(LEFT(C200,LEN(C200)-1)),IF(RIGHT(C200,1)="%",0.01*VALUE(LEFT(C200,LEN(C200)-1)),IF(RIGHT(C200,1)="k",1000*VALUE(LEFT(C200,LEN(C200)-1)),VALUE(SUBSTITUTE(C200,",",""))))))))),"N/A")</f>
        <v/>
      </c>
      <c r="K200">
        <f>IFERROR(IF(TRIM(D200)="-", "N/A", IF(RIGHT(D200,1)=")",IF(RIGHT(D200,2)="T)",-1000000000000*VALUE(MID(D200,2,LEN(D200)-3)),IF(RIGHT(D200,2)="M)",-1000000*VALUE(MID(D200,2,LEN(D200)-3)),IF(RIGHT(D200,2)="B)",-1000000000*VALUE(MID(D200,2,LEN(D200)-3)),IF(RIGHT(D200,2)="k)",-1000*VALUE(MID(D200,2,LEN(D200)-3)),VALUE(SUBSTITUTE(D200,",","")))))),IF(RIGHT(D200,1)="T",1000000000000*VALUE(LEFT(D200,LEN(D200)-1)),IF(RIGHT(D200,1)="M",1000000*VALUE(LEFT(D200,LEN(D200)-1)),IF(RIGHT(D200,1)="B",1000000000*VALUE(LEFT(D200,LEN(D200)-1)),IF(RIGHT(D200,1)="%",0.01*VALUE(LEFT(D200,LEN(D200)-1)),IF(RIGHT(D200,1)="k",1000*VALUE(LEFT(D200,LEN(D200)-1)),VALUE(SUBSTITUTE(D200,",",""))))))))),"N/A")</f>
        <v/>
      </c>
      <c r="L200">
        <f>IFERROR(IF(TRIM(E200)="-", "N/A", IF(RIGHT(E200,1)=")",IF(RIGHT(E200,2)="T)",-1000000000000*VALUE(MID(E200,2,LEN(E200)-3)),IF(RIGHT(E200,2)="M)",-1000000*VALUE(MID(E200,2,LEN(E200)-3)),IF(RIGHT(E200,2)="B)",-1000000000*VALUE(MID(E200,2,LEN(E200)-3)),IF(RIGHT(E200,2)="k)",-1000*VALUE(MID(E200,2,LEN(E200)-3)),VALUE(SUBSTITUTE(E200,",","")))))),IF(RIGHT(E200,1)="T",1000000000000*VALUE(LEFT(E200,LEN(E200)-1)),IF(RIGHT(E200,1)="M",1000000*VALUE(LEFT(E200,LEN(E200)-1)),IF(RIGHT(E200,1)="B",1000000000*VALUE(LEFT(E200,LEN(E200)-1)),IF(RIGHT(E200,1)="%",0.01*VALUE(LEFT(E200,LEN(E200)-1)),IF(RIGHT(E200,1)="k",1000*VALUE(LEFT(E200,LEN(E200)-1)),VALUE(SUBSTITUTE(E200,",",""))))))))),"N/A")</f>
        <v/>
      </c>
      <c r="M200">
        <f>IFERROR(IF(TRIM(F200)="-", "N/A", IF(RIGHT(F200,1)=")",IF(RIGHT(F200,2)="T)",-1000000000000*VALUE(MID(F200,2,LEN(F200)-3)),IF(RIGHT(F200,2)="M)",-1000000*VALUE(MID(F200,2,LEN(F200)-3)),IF(RIGHT(F200,2)="B)",-1000000000*VALUE(MID(F200,2,LEN(F200)-3)),IF(RIGHT(F200,2)="k)",-1000*VALUE(MID(F200,2,LEN(F200)-3)),VALUE(SUBSTITUTE(F200,",","")))))),IF(RIGHT(F200,1)="T",1000000000000*VALUE(LEFT(F200,LEN(F200)-1)),IF(RIGHT(F200,1)="M",1000000*VALUE(LEFT(F200,LEN(F200)-1)),IF(RIGHT(F200,1)="B",1000000000*VALUE(LEFT(F200,LEN(F200)-1)),IF(RIGHT(F200,1)="%",0.01*VALUE(LEFT(F200,LEN(F200)-1)),IF(RIGHT(F200,1)="k",1000*VALUE(LEFT(F200,LEN(F200)-1)),VALUE(SUBSTITUTE(F200,",",""))))))))),"N/A")</f>
        <v/>
      </c>
      <c r="N200">
        <f>IFERROR(IF(TRIM(G200)="-", "N/A", IF(RIGHT(G200,1)=")",IF(RIGHT(G200,2)="T)",-1000000000000*VALUE(MID(G200,2,LEN(G200)-3)),IF(RIGHT(G200,2)="M)",-1000000*VALUE(MID(G200,2,LEN(G200)-3)),IF(RIGHT(G200,2)="B)",-1000000000*VALUE(MID(G200,2,LEN(G200)-3)),IF(RIGHT(G200,2)="k)",-1000*VALUE(MID(G200,2,LEN(G200)-3)),VALUE(SUBSTITUTE(G200,",","")))))),IF(RIGHT(G200,1)="T",1000000000000*VALUE(LEFT(G200,LEN(G200)-1)),IF(RIGHT(G200,1)="M",1000000*VALUE(LEFT(G200,LEN(G200)-1)),IF(RIGHT(G200,1)="B",1000000000*VALUE(LEFT(G200,LEN(G200)-1)),IF(RIGHT(G200,1)="%",0.01*VALUE(LEFT(G200,LEN(G200)-1)),IF(RIGHT(G200,1)="k",1000*VALUE(LEFT(G200,LEN(G200)-1)),VALUE(SUBSTITUTE(G200,",",""))))))))),"N/A")</f>
        <v/>
      </c>
      <c r="P200">
        <f>MAX(J200:N200)</f>
        <v/>
      </c>
      <c r="Q200">
        <f>IFERROR(J144+MATCH(P200,J200:N200,0)-1,"")</f>
        <v/>
      </c>
      <c r="R200">
        <f>IF(Q200="","",MIN(J200:N200))</f>
        <v/>
      </c>
      <c r="S200">
        <f>IFERROR(J144+MATCH(R200,J200:N200,0)-1,"")</f>
        <v/>
      </c>
      <c r="T200">
        <f>IFERROR(AVERAGE(J200:N200),"")</f>
        <v/>
      </c>
      <c r="U200">
        <f>IFERROR(STDEV(J200:N200),"")</f>
        <v/>
      </c>
      <c r="V200">
        <f>IFERROR(IF(C200="-","",IF(ISBLANK(B200),"",IF(OR(ISNUMBER(FIND("Growth",B200)),ISNUMBER(FIND("Margin",B200))),"",(J200-T200)/U200))),"")</f>
        <v/>
      </c>
      <c r="W200">
        <f>IFERROR(IF(OR(D200="-",ISBLANK(D200)),"",(K200-T200)/U200),"")</f>
        <v/>
      </c>
      <c r="X200">
        <f>IFERROR(IF(OR(E200="-",ISBLANK(E200)),"",(L200-T200)/U200),"")</f>
        <v/>
      </c>
      <c r="Y200">
        <f>IFERROR(IF(OR(F200="-",ISBLANK(F200)),"",(M200-T200)/U200),"")</f>
        <v/>
      </c>
      <c r="Z200">
        <f>IFERROR(IF(OR(G200="-",ISBLANK(G200)),"",(N200-T200)/U200),"")</f>
        <v/>
      </c>
      <c r="AA200">
        <f>IF(MAX(MAX(V200:Z200),ABS(MIN(V200:Z200)))=ABS(MIN(V200:Z200)),MIN(V200:Z200),MAX(V200:Z200))</f>
        <v/>
      </c>
      <c r="AB200">
        <f>IFERROR(V144+MATCH(AA200,V200:Z200,0)-1,"")</f>
        <v/>
      </c>
      <c r="AC200">
        <f>IF(AB200&lt;&gt;"",IF(S200=AB200,"Low",IF(AB200=Q200,"High","")),"")</f>
        <v/>
      </c>
      <c r="AE200">
        <f>IF(ISNUMBER(MATCH("N/A",J200:N200,0)),"",IFERROR((5 * SUMPRODUCT(J144:N144,J200:N200) - PRODUCT(SUM(J144:N144),SUM(J200:N200))) / ((5 * SUM((J144^2)+(K144^2)+(L144^2)+(M144^2)+(N144^2))) - SUM(J144:N144)^2),""))</f>
        <v/>
      </c>
      <c r="AF200">
        <f>IFERROR(CORREL(J144:N144,J200:N200),"")</f>
        <v/>
      </c>
      <c r="AZ200">
        <f>IF(Q200=S200,0,1)</f>
        <v/>
      </c>
      <c r="BA200">
        <f>IF(AZ200=1,IF(Q200="","",IF(Q200=N144,"Yes","No")),"")</f>
        <v/>
      </c>
      <c r="BB200">
        <f>IF(BA200="Yes",P200,"")</f>
        <v/>
      </c>
      <c r="BC200">
        <f>IF(AZ200=1,IF(S200="","",IF(S200=N144,"Yes","No")),"")</f>
        <v/>
      </c>
      <c r="BD200">
        <f>IF(BC200="Yes",R200,"")</f>
        <v/>
      </c>
      <c r="BE200">
        <f>IFERROR(IF(SIGN(AE200)=1,"Increasing",IF(SIGN(AE200)=-1,"Decreasing","")),"")</f>
        <v/>
      </c>
      <c r="BF200">
        <f>IF(OR(AND(BE200="Increasing",BA200="Yes"),AND(BE200="Decreasing",BC200="Yes")),"Yes","No")</f>
        <v/>
      </c>
      <c r="BG200">
        <f>IF(I200="pos_trend","Yes","No")</f>
        <v/>
      </c>
      <c r="BH200">
        <f>IF(AF200&lt;&gt;"",IF(ABS(AF200)&gt;0.8,"Yes","No"),"")</f>
        <v/>
      </c>
    </row>
    <row r="201" spans="1:60">
      <c r="I201">
        <f>IF(AND(K201&gt; J201, L201&gt; K201, M201&gt; L201, N201&gt; M201), "pos_trend", IF(AND(K201&lt; J201, L201&lt; K201, M201&lt; L201, N201&lt; M201), "neg_trend", "N/A"))</f>
        <v/>
      </c>
      <c r="J201">
        <f>IFERROR(IF(TRIM(C201)="-", "N/A", IF(RIGHT(C201,1)=")",IF(RIGHT(C201,2)="T)",-1000000000000*VALUE(MID(C201,2,LEN(C201)-3)),IF(RIGHT(C201,2)="M)",-1000000*VALUE(MID(C201,2,LEN(C201)-3)),IF(RIGHT(C201,2)="B)",-1000000000*VALUE(MID(C201,2,LEN(C201)-3)),IF(RIGHT(C201,2)="k)",-1000*VALUE(MID(C201,2,LEN(C201)-3)),VALUE(SUBSTITUTE(C201,",","")))))),IF(RIGHT(C201,1)="T",1000000000000*VALUE(LEFT(C201,LEN(C201)-1)),IF(RIGHT(C201,1)="M",1000000*VALUE(LEFT(C201,LEN(C201)-1)),IF(RIGHT(C201,1)="B",1000000000*VALUE(LEFT(C201,LEN(C201)-1)),IF(RIGHT(C201,1)="%",0.01*VALUE(LEFT(C201,LEN(C201)-1)),IF(RIGHT(C201,1)="k",1000*VALUE(LEFT(C201,LEN(C201)-1)),VALUE(SUBSTITUTE(C201,",",""))))))))),"N/A")</f>
        <v/>
      </c>
      <c r="K201">
        <f>IFERROR(IF(TRIM(D201)="-", "N/A", IF(RIGHT(D201,1)=")",IF(RIGHT(D201,2)="T)",-1000000000000*VALUE(MID(D201,2,LEN(D201)-3)),IF(RIGHT(D201,2)="M)",-1000000*VALUE(MID(D201,2,LEN(D201)-3)),IF(RIGHT(D201,2)="B)",-1000000000*VALUE(MID(D201,2,LEN(D201)-3)),IF(RIGHT(D201,2)="k)",-1000*VALUE(MID(D201,2,LEN(D201)-3)),VALUE(SUBSTITUTE(D201,",","")))))),IF(RIGHT(D201,1)="T",1000000000000*VALUE(LEFT(D201,LEN(D201)-1)),IF(RIGHT(D201,1)="M",1000000*VALUE(LEFT(D201,LEN(D201)-1)),IF(RIGHT(D201,1)="B",1000000000*VALUE(LEFT(D201,LEN(D201)-1)),IF(RIGHT(D201,1)="%",0.01*VALUE(LEFT(D201,LEN(D201)-1)),IF(RIGHT(D201,1)="k",1000*VALUE(LEFT(D201,LEN(D201)-1)),VALUE(SUBSTITUTE(D201,",",""))))))))),"N/A")</f>
        <v/>
      </c>
      <c r="L201">
        <f>IFERROR(IF(TRIM(E201)="-", "N/A", IF(RIGHT(E201,1)=")",IF(RIGHT(E201,2)="T)",-1000000000000*VALUE(MID(E201,2,LEN(E201)-3)),IF(RIGHT(E201,2)="M)",-1000000*VALUE(MID(E201,2,LEN(E201)-3)),IF(RIGHT(E201,2)="B)",-1000000000*VALUE(MID(E201,2,LEN(E201)-3)),IF(RIGHT(E201,2)="k)",-1000*VALUE(MID(E201,2,LEN(E201)-3)),VALUE(SUBSTITUTE(E201,",","")))))),IF(RIGHT(E201,1)="T",1000000000000*VALUE(LEFT(E201,LEN(E201)-1)),IF(RIGHT(E201,1)="M",1000000*VALUE(LEFT(E201,LEN(E201)-1)),IF(RIGHT(E201,1)="B",1000000000*VALUE(LEFT(E201,LEN(E201)-1)),IF(RIGHT(E201,1)="%",0.01*VALUE(LEFT(E201,LEN(E201)-1)),IF(RIGHT(E201,1)="k",1000*VALUE(LEFT(E201,LEN(E201)-1)),VALUE(SUBSTITUTE(E201,",",""))))))))),"N/A")</f>
        <v/>
      </c>
      <c r="M201">
        <f>IFERROR(IF(TRIM(F201)="-", "N/A", IF(RIGHT(F201,1)=")",IF(RIGHT(F201,2)="T)",-1000000000000*VALUE(MID(F201,2,LEN(F201)-3)),IF(RIGHT(F201,2)="M)",-1000000*VALUE(MID(F201,2,LEN(F201)-3)),IF(RIGHT(F201,2)="B)",-1000000000*VALUE(MID(F201,2,LEN(F201)-3)),IF(RIGHT(F201,2)="k)",-1000*VALUE(MID(F201,2,LEN(F201)-3)),VALUE(SUBSTITUTE(F201,",","")))))),IF(RIGHT(F201,1)="T",1000000000000*VALUE(LEFT(F201,LEN(F201)-1)),IF(RIGHT(F201,1)="M",1000000*VALUE(LEFT(F201,LEN(F201)-1)),IF(RIGHT(F201,1)="B",1000000000*VALUE(LEFT(F201,LEN(F201)-1)),IF(RIGHT(F201,1)="%",0.01*VALUE(LEFT(F201,LEN(F201)-1)),IF(RIGHT(F201,1)="k",1000*VALUE(LEFT(F201,LEN(F201)-1)),VALUE(SUBSTITUTE(F201,",",""))))))))),"N/A")</f>
        <v/>
      </c>
      <c r="N201">
        <f>IFERROR(IF(TRIM(G201)="-", "N/A", IF(RIGHT(G201,1)=")",IF(RIGHT(G201,2)="T)",-1000000000000*VALUE(MID(G201,2,LEN(G201)-3)),IF(RIGHT(G201,2)="M)",-1000000*VALUE(MID(G201,2,LEN(G201)-3)),IF(RIGHT(G201,2)="B)",-1000000000*VALUE(MID(G201,2,LEN(G201)-3)),IF(RIGHT(G201,2)="k)",-1000*VALUE(MID(G201,2,LEN(G201)-3)),VALUE(SUBSTITUTE(G201,",","")))))),IF(RIGHT(G201,1)="T",1000000000000*VALUE(LEFT(G201,LEN(G201)-1)),IF(RIGHT(G201,1)="M",1000000*VALUE(LEFT(G201,LEN(G201)-1)),IF(RIGHT(G201,1)="B",1000000000*VALUE(LEFT(G201,LEN(G201)-1)),IF(RIGHT(G201,1)="%",0.01*VALUE(LEFT(G201,LEN(G201)-1)),IF(RIGHT(G201,1)="k",1000*VALUE(LEFT(G201,LEN(G201)-1)),VALUE(SUBSTITUTE(G201,",",""))))))))),"N/A")</f>
        <v/>
      </c>
      <c r="P201">
        <f>MAX(J201:N201)</f>
        <v/>
      </c>
      <c r="Q201">
        <f>IFERROR(J144+MATCH(P201,J201:N201,0)-1,"")</f>
        <v/>
      </c>
      <c r="R201">
        <f>IF(Q201="","",MIN(J201:N201))</f>
        <v/>
      </c>
      <c r="S201">
        <f>IFERROR(J144+MATCH(R201,J201:N201,0)-1,"")</f>
        <v/>
      </c>
      <c r="T201">
        <f>IFERROR(AVERAGE(J201:N201),"")</f>
        <v/>
      </c>
      <c r="U201">
        <f>IFERROR(STDEV(J201:N201),"")</f>
        <v/>
      </c>
      <c r="V201">
        <f>IFERROR(IF(C201="-","",IF(ISBLANK(B201),"",IF(OR(ISNUMBER(FIND("Growth",B201)),ISNUMBER(FIND("Margin",B201))),"",(J201-T201)/U201))),"")</f>
        <v/>
      </c>
      <c r="W201">
        <f>IFERROR(IF(OR(D201="-",ISBLANK(D201)),"",(K201-T201)/U201),"")</f>
        <v/>
      </c>
      <c r="X201">
        <f>IFERROR(IF(OR(E201="-",ISBLANK(E201)),"",(L201-T201)/U201),"")</f>
        <v/>
      </c>
      <c r="Y201">
        <f>IFERROR(IF(OR(F201="-",ISBLANK(F201)),"",(M201-T201)/U201),"")</f>
        <v/>
      </c>
      <c r="Z201">
        <f>IFERROR(IF(OR(G201="-",ISBLANK(G201)),"",(N201-T201)/U201),"")</f>
        <v/>
      </c>
      <c r="AA201">
        <f>IF(MAX(MAX(V201:Z201),ABS(MIN(V201:Z201)))=ABS(MIN(V201:Z201)),MIN(V201:Z201),MAX(V201:Z201))</f>
        <v/>
      </c>
      <c r="AB201">
        <f>IFERROR(V144+MATCH(AA201,V201:Z201,0)-1,"")</f>
        <v/>
      </c>
      <c r="AC201">
        <f>IF(AB201&lt;&gt;"",IF(S201=AB201,"Low",IF(AB201=Q201,"High","")),"")</f>
        <v/>
      </c>
      <c r="AE201">
        <f>IF(ISNUMBER(MATCH("N/A",J201:N201,0)),"",IFERROR((5 * SUMPRODUCT(J144:N144,J201:N201) - PRODUCT(SUM(J144:N144),SUM(J201:N201))) / ((5 * SUM((J144^2)+(K144^2)+(L144^2)+(M144^2)+(N144^2))) - SUM(J144:N144)^2),""))</f>
        <v/>
      </c>
      <c r="AF201">
        <f>IFERROR(CORREL(J144:N144,J201:N201),"")</f>
        <v/>
      </c>
      <c r="AZ201">
        <f>IF(Q201=S201,0,1)</f>
        <v/>
      </c>
      <c r="BA201">
        <f>IF(AZ201=1,IF(Q201="","",IF(Q201=N144,"Yes","No")),"")</f>
        <v/>
      </c>
      <c r="BB201">
        <f>IF(BA201="Yes",P201,"")</f>
        <v/>
      </c>
      <c r="BC201">
        <f>IF(AZ201=1,IF(S201="","",IF(S201=N144,"Yes","No")),"")</f>
        <v/>
      </c>
      <c r="BD201">
        <f>IF(BC201="Yes",R201,"")</f>
        <v/>
      </c>
      <c r="BE201">
        <f>IFERROR(IF(SIGN(AE201)=1,"Increasing",IF(SIGN(AE201)=-1,"Decreasing","")),"")</f>
        <v/>
      </c>
      <c r="BF201">
        <f>IF(OR(AND(BE201="Increasing",BA201="Yes"),AND(BE201="Decreasing",BC201="Yes")),"Yes","No")</f>
        <v/>
      </c>
      <c r="BG201">
        <f>IF(I201="pos_trend","Yes","No")</f>
        <v/>
      </c>
      <c r="BH201">
        <f>IF(AF201&lt;&gt;"",IF(ABS(AF201)&gt;0.8,"Yes","No"),"")</f>
        <v/>
      </c>
    </row>
    <row r="202" spans="1:60">
      <c r="I202">
        <f>IF(AND(K202&gt; J202, L202&gt; K202, M202&gt; L202, N202&gt; M202), "pos_trend", IF(AND(K202&lt; J202, L202&lt; K202, M202&lt; L202, N202&lt; M202), "neg_trend", "N/A"))</f>
        <v/>
      </c>
      <c r="J202">
        <f>IFERROR(IF(TRIM(C202)="-", "N/A", IF(RIGHT(C202,1)=")",IF(RIGHT(C202,2)="T)",-1000000000000*VALUE(MID(C202,2,LEN(C202)-3)),IF(RIGHT(C202,2)="M)",-1000000*VALUE(MID(C202,2,LEN(C202)-3)),IF(RIGHT(C202,2)="B)",-1000000000*VALUE(MID(C202,2,LEN(C202)-3)),IF(RIGHT(C202,2)="k)",-1000*VALUE(MID(C202,2,LEN(C202)-3)),VALUE(SUBSTITUTE(C202,",","")))))),IF(RIGHT(C202,1)="T",1000000000000*VALUE(LEFT(C202,LEN(C202)-1)),IF(RIGHT(C202,1)="M",1000000*VALUE(LEFT(C202,LEN(C202)-1)),IF(RIGHT(C202,1)="B",1000000000*VALUE(LEFT(C202,LEN(C202)-1)),IF(RIGHT(C202,1)="%",0.01*VALUE(LEFT(C202,LEN(C202)-1)),IF(RIGHT(C202,1)="k",1000*VALUE(LEFT(C202,LEN(C202)-1)),VALUE(SUBSTITUTE(C202,",",""))))))))),"N/A")</f>
        <v/>
      </c>
      <c r="K202">
        <f>IFERROR(IF(TRIM(D202)="-", "N/A", IF(RIGHT(D202,1)=")",IF(RIGHT(D202,2)="T)",-1000000000000*VALUE(MID(D202,2,LEN(D202)-3)),IF(RIGHT(D202,2)="M)",-1000000*VALUE(MID(D202,2,LEN(D202)-3)),IF(RIGHT(D202,2)="B)",-1000000000*VALUE(MID(D202,2,LEN(D202)-3)),IF(RIGHT(D202,2)="k)",-1000*VALUE(MID(D202,2,LEN(D202)-3)),VALUE(SUBSTITUTE(D202,",","")))))),IF(RIGHT(D202,1)="T",1000000000000*VALUE(LEFT(D202,LEN(D202)-1)),IF(RIGHT(D202,1)="M",1000000*VALUE(LEFT(D202,LEN(D202)-1)),IF(RIGHT(D202,1)="B",1000000000*VALUE(LEFT(D202,LEN(D202)-1)),IF(RIGHT(D202,1)="%",0.01*VALUE(LEFT(D202,LEN(D202)-1)),IF(RIGHT(D202,1)="k",1000*VALUE(LEFT(D202,LEN(D202)-1)),VALUE(SUBSTITUTE(D202,",",""))))))))),"N/A")</f>
        <v/>
      </c>
      <c r="L202">
        <f>IFERROR(IF(TRIM(E202)="-", "N/A", IF(RIGHT(E202,1)=")",IF(RIGHT(E202,2)="T)",-1000000000000*VALUE(MID(E202,2,LEN(E202)-3)),IF(RIGHT(E202,2)="M)",-1000000*VALUE(MID(E202,2,LEN(E202)-3)),IF(RIGHT(E202,2)="B)",-1000000000*VALUE(MID(E202,2,LEN(E202)-3)),IF(RIGHT(E202,2)="k)",-1000*VALUE(MID(E202,2,LEN(E202)-3)),VALUE(SUBSTITUTE(E202,",","")))))),IF(RIGHT(E202,1)="T",1000000000000*VALUE(LEFT(E202,LEN(E202)-1)),IF(RIGHT(E202,1)="M",1000000*VALUE(LEFT(E202,LEN(E202)-1)),IF(RIGHT(E202,1)="B",1000000000*VALUE(LEFT(E202,LEN(E202)-1)),IF(RIGHT(E202,1)="%",0.01*VALUE(LEFT(E202,LEN(E202)-1)),IF(RIGHT(E202,1)="k",1000*VALUE(LEFT(E202,LEN(E202)-1)),VALUE(SUBSTITUTE(E202,",",""))))))))),"N/A")</f>
        <v/>
      </c>
      <c r="M202">
        <f>IFERROR(IF(TRIM(F202)="-", "N/A", IF(RIGHT(F202,1)=")",IF(RIGHT(F202,2)="T)",-1000000000000*VALUE(MID(F202,2,LEN(F202)-3)),IF(RIGHT(F202,2)="M)",-1000000*VALUE(MID(F202,2,LEN(F202)-3)),IF(RIGHT(F202,2)="B)",-1000000000*VALUE(MID(F202,2,LEN(F202)-3)),IF(RIGHT(F202,2)="k)",-1000*VALUE(MID(F202,2,LEN(F202)-3)),VALUE(SUBSTITUTE(F202,",","")))))),IF(RIGHT(F202,1)="T",1000000000000*VALUE(LEFT(F202,LEN(F202)-1)),IF(RIGHT(F202,1)="M",1000000*VALUE(LEFT(F202,LEN(F202)-1)),IF(RIGHT(F202,1)="B",1000000000*VALUE(LEFT(F202,LEN(F202)-1)),IF(RIGHT(F202,1)="%",0.01*VALUE(LEFT(F202,LEN(F202)-1)),IF(RIGHT(F202,1)="k",1000*VALUE(LEFT(F202,LEN(F202)-1)),VALUE(SUBSTITUTE(F202,",",""))))))))),"N/A")</f>
        <v/>
      </c>
      <c r="N202">
        <f>IFERROR(IF(TRIM(G202)="-", "N/A", IF(RIGHT(G202,1)=")",IF(RIGHT(G202,2)="T)",-1000000000000*VALUE(MID(G202,2,LEN(G202)-3)),IF(RIGHT(G202,2)="M)",-1000000*VALUE(MID(G202,2,LEN(G202)-3)),IF(RIGHT(G202,2)="B)",-1000000000*VALUE(MID(G202,2,LEN(G202)-3)),IF(RIGHT(G202,2)="k)",-1000*VALUE(MID(G202,2,LEN(G202)-3)),VALUE(SUBSTITUTE(G202,",","")))))),IF(RIGHT(G202,1)="T",1000000000000*VALUE(LEFT(G202,LEN(G202)-1)),IF(RIGHT(G202,1)="M",1000000*VALUE(LEFT(G202,LEN(G202)-1)),IF(RIGHT(G202,1)="B",1000000000*VALUE(LEFT(G202,LEN(G202)-1)),IF(RIGHT(G202,1)="%",0.01*VALUE(LEFT(G202,LEN(G202)-1)),IF(RIGHT(G202,1)="k",1000*VALUE(LEFT(G202,LEN(G202)-1)),VALUE(SUBSTITUTE(G202,",",""))))))))),"N/A")</f>
        <v/>
      </c>
      <c r="P202">
        <f>MAX(J202:N202)</f>
        <v/>
      </c>
      <c r="Q202">
        <f>IFERROR(J144+MATCH(P202,J202:N202,0)-1,"")</f>
        <v/>
      </c>
      <c r="R202">
        <f>IF(Q202="","",MIN(J202:N202))</f>
        <v/>
      </c>
      <c r="S202">
        <f>IFERROR(J144+MATCH(R202,J202:N202,0)-1,"")</f>
        <v/>
      </c>
      <c r="T202">
        <f>IFERROR(AVERAGE(J202:N202),"")</f>
        <v/>
      </c>
      <c r="U202">
        <f>IFERROR(STDEV(J202:N202),"")</f>
        <v/>
      </c>
      <c r="V202">
        <f>IFERROR(IF(C202="-","",IF(ISBLANK(B202),"",IF(OR(ISNUMBER(FIND("Growth",B202)),ISNUMBER(FIND("Margin",B202))),"",(J202-T202)/U202))),"")</f>
        <v/>
      </c>
      <c r="W202">
        <f>IFERROR(IF(OR(D202="-",ISBLANK(D202)),"",(K202-T202)/U202),"")</f>
        <v/>
      </c>
      <c r="X202">
        <f>IFERROR(IF(OR(E202="-",ISBLANK(E202)),"",(L202-T202)/U202),"")</f>
        <v/>
      </c>
      <c r="Y202">
        <f>IFERROR(IF(OR(F202="-",ISBLANK(F202)),"",(M202-T202)/U202),"")</f>
        <v/>
      </c>
      <c r="Z202">
        <f>IFERROR(IF(OR(G202="-",ISBLANK(G202)),"",(N202-T202)/U202),"")</f>
        <v/>
      </c>
      <c r="AA202">
        <f>IF(MAX(MAX(V202:Z202),ABS(MIN(V202:Z202)))=ABS(MIN(V202:Z202)),MIN(V202:Z202),MAX(V202:Z202))</f>
        <v/>
      </c>
      <c r="AB202">
        <f>IFERROR(V144+MATCH(AA202,V202:Z202,0)-1,"")</f>
        <v/>
      </c>
      <c r="AC202">
        <f>IF(AB202&lt;&gt;"",IF(S202=AB202,"Low",IF(AB202=Q202,"High","")),"")</f>
        <v/>
      </c>
      <c r="AE202">
        <f>IF(ISNUMBER(MATCH("N/A",J202:N202,0)),"",IFERROR((5 * SUMPRODUCT(J144:N144,J202:N202) - PRODUCT(SUM(J144:N144),SUM(J202:N202))) / ((5 * SUM((J144^2)+(K144^2)+(L144^2)+(M144^2)+(N144^2))) - SUM(J144:N144)^2),""))</f>
        <v/>
      </c>
      <c r="AF202">
        <f>IFERROR(CORREL(J144:N144,J202:N202),"")</f>
        <v/>
      </c>
      <c r="AZ202">
        <f>IF(Q202=S202,0,1)</f>
        <v/>
      </c>
      <c r="BA202">
        <f>IF(AZ202=1,IF(Q202="","",IF(Q202=N144,"Yes","No")),"")</f>
        <v/>
      </c>
      <c r="BB202">
        <f>IF(BA202="Yes",P202,"")</f>
        <v/>
      </c>
      <c r="BC202">
        <f>IF(AZ202=1,IF(S202="","",IF(S202=N144,"Yes","No")),"")</f>
        <v/>
      </c>
      <c r="BD202">
        <f>IF(BC202="Yes",R202,"")</f>
        <v/>
      </c>
      <c r="BE202">
        <f>IFERROR(IF(SIGN(AE202)=1,"Increasing",IF(SIGN(AE202)=-1,"Decreasing","")),"")</f>
        <v/>
      </c>
      <c r="BF202">
        <f>IF(OR(AND(BE202="Increasing",BA202="Yes"),AND(BE202="Decreasing",BC202="Yes")),"Yes","No")</f>
        <v/>
      </c>
      <c r="BG202">
        <f>IF(I202="pos_trend","Yes","No")</f>
        <v/>
      </c>
      <c r="BH202">
        <f>IF(AF202&lt;&gt;"",IF(ABS(AF202)&gt;0.8,"Yes","No"),"")</f>
        <v/>
      </c>
    </row>
    <row r="203" spans="1:60">
      <c r="I203">
        <f>IF(AND(K203&gt; J203, L203&gt; K203, M203&gt; L203, N203&gt; M203), "pos_trend", IF(AND(K203&lt; J203, L203&lt; K203, M203&lt; L203, N203&lt; M203), "neg_trend", "N/A"))</f>
        <v/>
      </c>
      <c r="J203">
        <f>IFERROR(IF(TRIM(C203)="-", "N/A", IF(RIGHT(C203,1)=")",IF(RIGHT(C203,2)="T)",-1000000000000*VALUE(MID(C203,2,LEN(C203)-3)),IF(RIGHT(C203,2)="M)",-1000000*VALUE(MID(C203,2,LEN(C203)-3)),IF(RIGHT(C203,2)="B)",-1000000000*VALUE(MID(C203,2,LEN(C203)-3)),IF(RIGHT(C203,2)="k)",-1000*VALUE(MID(C203,2,LEN(C203)-3)),VALUE(SUBSTITUTE(C203,",","")))))),IF(RIGHT(C203,1)="T",1000000000000*VALUE(LEFT(C203,LEN(C203)-1)),IF(RIGHT(C203,1)="M",1000000*VALUE(LEFT(C203,LEN(C203)-1)),IF(RIGHT(C203,1)="B",1000000000*VALUE(LEFT(C203,LEN(C203)-1)),IF(RIGHT(C203,1)="%",0.01*VALUE(LEFT(C203,LEN(C203)-1)),IF(RIGHT(C203,1)="k",1000*VALUE(LEFT(C203,LEN(C203)-1)),VALUE(SUBSTITUTE(C203,",",""))))))))),"N/A")</f>
        <v/>
      </c>
      <c r="K203">
        <f>IFERROR(IF(TRIM(D203)="-", "N/A", IF(RIGHT(D203,1)=")",IF(RIGHT(D203,2)="T)",-1000000000000*VALUE(MID(D203,2,LEN(D203)-3)),IF(RIGHT(D203,2)="M)",-1000000*VALUE(MID(D203,2,LEN(D203)-3)),IF(RIGHT(D203,2)="B)",-1000000000*VALUE(MID(D203,2,LEN(D203)-3)),IF(RIGHT(D203,2)="k)",-1000*VALUE(MID(D203,2,LEN(D203)-3)),VALUE(SUBSTITUTE(D203,",","")))))),IF(RIGHT(D203,1)="T",1000000000000*VALUE(LEFT(D203,LEN(D203)-1)),IF(RIGHT(D203,1)="M",1000000*VALUE(LEFT(D203,LEN(D203)-1)),IF(RIGHT(D203,1)="B",1000000000*VALUE(LEFT(D203,LEN(D203)-1)),IF(RIGHT(D203,1)="%",0.01*VALUE(LEFT(D203,LEN(D203)-1)),IF(RIGHT(D203,1)="k",1000*VALUE(LEFT(D203,LEN(D203)-1)),VALUE(SUBSTITUTE(D203,",",""))))))))),"N/A")</f>
        <v/>
      </c>
      <c r="L203">
        <f>IFERROR(IF(TRIM(E203)="-", "N/A", IF(RIGHT(E203,1)=")",IF(RIGHT(E203,2)="T)",-1000000000000*VALUE(MID(E203,2,LEN(E203)-3)),IF(RIGHT(E203,2)="M)",-1000000*VALUE(MID(E203,2,LEN(E203)-3)),IF(RIGHT(E203,2)="B)",-1000000000*VALUE(MID(E203,2,LEN(E203)-3)),IF(RIGHT(E203,2)="k)",-1000*VALUE(MID(E203,2,LEN(E203)-3)),VALUE(SUBSTITUTE(E203,",","")))))),IF(RIGHT(E203,1)="T",1000000000000*VALUE(LEFT(E203,LEN(E203)-1)),IF(RIGHT(E203,1)="M",1000000*VALUE(LEFT(E203,LEN(E203)-1)),IF(RIGHT(E203,1)="B",1000000000*VALUE(LEFT(E203,LEN(E203)-1)),IF(RIGHT(E203,1)="%",0.01*VALUE(LEFT(E203,LEN(E203)-1)),IF(RIGHT(E203,1)="k",1000*VALUE(LEFT(E203,LEN(E203)-1)),VALUE(SUBSTITUTE(E203,",",""))))))))),"N/A")</f>
        <v/>
      </c>
      <c r="M203">
        <f>IFERROR(IF(TRIM(F203)="-", "N/A", IF(RIGHT(F203,1)=")",IF(RIGHT(F203,2)="T)",-1000000000000*VALUE(MID(F203,2,LEN(F203)-3)),IF(RIGHT(F203,2)="M)",-1000000*VALUE(MID(F203,2,LEN(F203)-3)),IF(RIGHT(F203,2)="B)",-1000000000*VALUE(MID(F203,2,LEN(F203)-3)),IF(RIGHT(F203,2)="k)",-1000*VALUE(MID(F203,2,LEN(F203)-3)),VALUE(SUBSTITUTE(F203,",","")))))),IF(RIGHT(F203,1)="T",1000000000000*VALUE(LEFT(F203,LEN(F203)-1)),IF(RIGHT(F203,1)="M",1000000*VALUE(LEFT(F203,LEN(F203)-1)),IF(RIGHT(F203,1)="B",1000000000*VALUE(LEFT(F203,LEN(F203)-1)),IF(RIGHT(F203,1)="%",0.01*VALUE(LEFT(F203,LEN(F203)-1)),IF(RIGHT(F203,1)="k",1000*VALUE(LEFT(F203,LEN(F203)-1)),VALUE(SUBSTITUTE(F203,",",""))))))))),"N/A")</f>
        <v/>
      </c>
      <c r="N203">
        <f>IFERROR(IF(TRIM(G203)="-", "N/A", IF(RIGHT(G203,1)=")",IF(RIGHT(G203,2)="T)",-1000000000000*VALUE(MID(G203,2,LEN(G203)-3)),IF(RIGHT(G203,2)="M)",-1000000*VALUE(MID(G203,2,LEN(G203)-3)),IF(RIGHT(G203,2)="B)",-1000000000*VALUE(MID(G203,2,LEN(G203)-3)),IF(RIGHT(G203,2)="k)",-1000*VALUE(MID(G203,2,LEN(G203)-3)),VALUE(SUBSTITUTE(G203,",","")))))),IF(RIGHT(G203,1)="T",1000000000000*VALUE(LEFT(G203,LEN(G203)-1)),IF(RIGHT(G203,1)="M",1000000*VALUE(LEFT(G203,LEN(G203)-1)),IF(RIGHT(G203,1)="B",1000000000*VALUE(LEFT(G203,LEN(G203)-1)),IF(RIGHT(G203,1)="%",0.01*VALUE(LEFT(G203,LEN(G203)-1)),IF(RIGHT(G203,1)="k",1000*VALUE(LEFT(G203,LEN(G203)-1)),VALUE(SUBSTITUTE(G203,",",""))))))))),"N/A")</f>
        <v/>
      </c>
      <c r="P203">
        <f>MAX(J203:N203)</f>
        <v/>
      </c>
      <c r="Q203">
        <f>IFERROR(J144+MATCH(P203,J203:N203,0)-1,"")</f>
        <v/>
      </c>
      <c r="R203">
        <f>IF(Q203="","",MIN(J203:N203))</f>
        <v/>
      </c>
      <c r="S203">
        <f>IFERROR(J144+MATCH(R203,J203:N203,0)-1,"")</f>
        <v/>
      </c>
      <c r="T203">
        <f>IFERROR(AVERAGE(J203:N203),"")</f>
        <v/>
      </c>
      <c r="U203">
        <f>IFERROR(STDEV(J203:N203),"")</f>
        <v/>
      </c>
      <c r="V203">
        <f>IFERROR(IF(C203="-","",IF(ISBLANK(B203),"",IF(OR(ISNUMBER(FIND("Growth",B203)),ISNUMBER(FIND("Margin",B203))),"",(J203-T203)/U203))),"")</f>
        <v/>
      </c>
      <c r="W203">
        <f>IFERROR(IF(OR(D203="-",ISBLANK(D203)),"",(K203-T203)/U203),"")</f>
        <v/>
      </c>
      <c r="X203">
        <f>IFERROR(IF(OR(E203="-",ISBLANK(E203)),"",(L203-T203)/U203),"")</f>
        <v/>
      </c>
      <c r="Y203">
        <f>IFERROR(IF(OR(F203="-",ISBLANK(F203)),"",(M203-T203)/U203),"")</f>
        <v/>
      </c>
      <c r="Z203">
        <f>IFERROR(IF(OR(G203="-",ISBLANK(G203)),"",(N203-T203)/U203),"")</f>
        <v/>
      </c>
      <c r="AA203">
        <f>IF(MAX(MAX(V203:Z203),ABS(MIN(V203:Z203)))=ABS(MIN(V203:Z203)),MIN(V203:Z203),MAX(V203:Z203))</f>
        <v/>
      </c>
      <c r="AB203">
        <f>IFERROR(V144+MATCH(AA203,V203:Z203,0)-1,"")</f>
        <v/>
      </c>
      <c r="AC203">
        <f>IF(AB203&lt;&gt;"",IF(S203=AB203,"Low",IF(AB203=Q203,"High","")),"")</f>
        <v/>
      </c>
      <c r="AE203">
        <f>IF(ISNUMBER(MATCH("N/A",J203:N203,0)),"",IFERROR((5 * SUMPRODUCT(J144:N144,J203:N203) - PRODUCT(SUM(J144:N144),SUM(J203:N203))) / ((5 * SUM((J144^2)+(K144^2)+(L144^2)+(M144^2)+(N144^2))) - SUM(J144:N144)^2),""))</f>
        <v/>
      </c>
      <c r="AF203">
        <f>IFERROR(CORREL(J144:N144,J203:N203),"")</f>
        <v/>
      </c>
      <c r="AZ203">
        <f>IF(Q203=S203,0,1)</f>
        <v/>
      </c>
      <c r="BA203">
        <f>IF(AZ203=1,IF(Q203="","",IF(Q203=N144,"Yes","No")),"")</f>
        <v/>
      </c>
      <c r="BB203">
        <f>IF(BA203="Yes",P203,"")</f>
        <v/>
      </c>
      <c r="BC203">
        <f>IF(AZ203=1,IF(S203="","",IF(S203=N144,"Yes","No")),"")</f>
        <v/>
      </c>
      <c r="BD203">
        <f>IF(BC203="Yes",R203,"")</f>
        <v/>
      </c>
      <c r="BE203">
        <f>IFERROR(IF(SIGN(AE203)=1,"Increasing",IF(SIGN(AE203)=-1,"Decreasing","")),"")</f>
        <v/>
      </c>
      <c r="BF203">
        <f>IF(OR(AND(BE203="Increasing",BA203="Yes"),AND(BE203="Decreasing",BC203="Yes")),"Yes","No")</f>
        <v/>
      </c>
      <c r="BG203">
        <f>IF(I203="pos_trend","Yes","No")</f>
        <v/>
      </c>
      <c r="BH203">
        <f>IF(AF203&lt;&gt;"",IF(ABS(AF203)&gt;0.8,"Yes","No"),"")</f>
        <v/>
      </c>
    </row>
    <row r="204" spans="1:60">
      <c r="I204">
        <f>IF(AND(K204&gt; J204, L204&gt; K204, M204&gt; L204, N204&gt; M204), "pos_trend", IF(AND(K204&lt; J204, L204&lt; K204, M204&lt; L204, N204&lt; M204), "neg_trend", "N/A"))</f>
        <v/>
      </c>
      <c r="J204">
        <f>IFERROR(IF(TRIM(C204)="-", "N/A", IF(RIGHT(C204,1)=")",IF(RIGHT(C204,2)="T)",-1000000000000*VALUE(MID(C204,2,LEN(C204)-3)),IF(RIGHT(C204,2)="M)",-1000000*VALUE(MID(C204,2,LEN(C204)-3)),IF(RIGHT(C204,2)="B)",-1000000000*VALUE(MID(C204,2,LEN(C204)-3)),IF(RIGHT(C204,2)="k)",-1000*VALUE(MID(C204,2,LEN(C204)-3)),VALUE(SUBSTITUTE(C204,",","")))))),IF(RIGHT(C204,1)="T",1000000000000*VALUE(LEFT(C204,LEN(C204)-1)),IF(RIGHT(C204,1)="M",1000000*VALUE(LEFT(C204,LEN(C204)-1)),IF(RIGHT(C204,1)="B",1000000000*VALUE(LEFT(C204,LEN(C204)-1)),IF(RIGHT(C204,1)="%",0.01*VALUE(LEFT(C204,LEN(C204)-1)),IF(RIGHT(C204,1)="k",1000*VALUE(LEFT(C204,LEN(C204)-1)),VALUE(SUBSTITUTE(C204,",",""))))))))),"N/A")</f>
        <v/>
      </c>
      <c r="K204">
        <f>IFERROR(IF(TRIM(D204)="-", "N/A", IF(RIGHT(D204,1)=")",IF(RIGHT(D204,2)="T)",-1000000000000*VALUE(MID(D204,2,LEN(D204)-3)),IF(RIGHT(D204,2)="M)",-1000000*VALUE(MID(D204,2,LEN(D204)-3)),IF(RIGHT(D204,2)="B)",-1000000000*VALUE(MID(D204,2,LEN(D204)-3)),IF(RIGHT(D204,2)="k)",-1000*VALUE(MID(D204,2,LEN(D204)-3)),VALUE(SUBSTITUTE(D204,",","")))))),IF(RIGHT(D204,1)="T",1000000000000*VALUE(LEFT(D204,LEN(D204)-1)),IF(RIGHT(D204,1)="M",1000000*VALUE(LEFT(D204,LEN(D204)-1)),IF(RIGHT(D204,1)="B",1000000000*VALUE(LEFT(D204,LEN(D204)-1)),IF(RIGHT(D204,1)="%",0.01*VALUE(LEFT(D204,LEN(D204)-1)),IF(RIGHT(D204,1)="k",1000*VALUE(LEFT(D204,LEN(D204)-1)),VALUE(SUBSTITUTE(D204,",",""))))))))),"N/A")</f>
        <v/>
      </c>
      <c r="L204">
        <f>IFERROR(IF(TRIM(E204)="-", "N/A", IF(RIGHT(E204,1)=")",IF(RIGHT(E204,2)="T)",-1000000000000*VALUE(MID(E204,2,LEN(E204)-3)),IF(RIGHT(E204,2)="M)",-1000000*VALUE(MID(E204,2,LEN(E204)-3)),IF(RIGHT(E204,2)="B)",-1000000000*VALUE(MID(E204,2,LEN(E204)-3)),IF(RIGHT(E204,2)="k)",-1000*VALUE(MID(E204,2,LEN(E204)-3)),VALUE(SUBSTITUTE(E204,",","")))))),IF(RIGHT(E204,1)="T",1000000000000*VALUE(LEFT(E204,LEN(E204)-1)),IF(RIGHT(E204,1)="M",1000000*VALUE(LEFT(E204,LEN(E204)-1)),IF(RIGHT(E204,1)="B",1000000000*VALUE(LEFT(E204,LEN(E204)-1)),IF(RIGHT(E204,1)="%",0.01*VALUE(LEFT(E204,LEN(E204)-1)),IF(RIGHT(E204,1)="k",1000*VALUE(LEFT(E204,LEN(E204)-1)),VALUE(SUBSTITUTE(E204,",",""))))))))),"N/A")</f>
        <v/>
      </c>
      <c r="M204">
        <f>IFERROR(IF(TRIM(F204)="-", "N/A", IF(RIGHT(F204,1)=")",IF(RIGHT(F204,2)="T)",-1000000000000*VALUE(MID(F204,2,LEN(F204)-3)),IF(RIGHT(F204,2)="M)",-1000000*VALUE(MID(F204,2,LEN(F204)-3)),IF(RIGHT(F204,2)="B)",-1000000000*VALUE(MID(F204,2,LEN(F204)-3)),IF(RIGHT(F204,2)="k)",-1000*VALUE(MID(F204,2,LEN(F204)-3)),VALUE(SUBSTITUTE(F204,",","")))))),IF(RIGHT(F204,1)="T",1000000000000*VALUE(LEFT(F204,LEN(F204)-1)),IF(RIGHT(F204,1)="M",1000000*VALUE(LEFT(F204,LEN(F204)-1)),IF(RIGHT(F204,1)="B",1000000000*VALUE(LEFT(F204,LEN(F204)-1)),IF(RIGHT(F204,1)="%",0.01*VALUE(LEFT(F204,LEN(F204)-1)),IF(RIGHT(F204,1)="k",1000*VALUE(LEFT(F204,LEN(F204)-1)),VALUE(SUBSTITUTE(F204,",",""))))))))),"N/A")</f>
        <v/>
      </c>
      <c r="N204">
        <f>IFERROR(IF(TRIM(G204)="-", "N/A", IF(RIGHT(G204,1)=")",IF(RIGHT(G204,2)="T)",-1000000000000*VALUE(MID(G204,2,LEN(G204)-3)),IF(RIGHT(G204,2)="M)",-1000000*VALUE(MID(G204,2,LEN(G204)-3)),IF(RIGHT(G204,2)="B)",-1000000000*VALUE(MID(G204,2,LEN(G204)-3)),IF(RIGHT(G204,2)="k)",-1000*VALUE(MID(G204,2,LEN(G204)-3)),VALUE(SUBSTITUTE(G204,",","")))))),IF(RIGHT(G204,1)="T",1000000000000*VALUE(LEFT(G204,LEN(G204)-1)),IF(RIGHT(G204,1)="M",1000000*VALUE(LEFT(G204,LEN(G204)-1)),IF(RIGHT(G204,1)="B",1000000000*VALUE(LEFT(G204,LEN(G204)-1)),IF(RIGHT(G204,1)="%",0.01*VALUE(LEFT(G204,LEN(G204)-1)),IF(RIGHT(G204,1)="k",1000*VALUE(LEFT(G204,LEN(G204)-1)),VALUE(SUBSTITUTE(G204,",",""))))))))),"N/A")</f>
        <v/>
      </c>
      <c r="P204">
        <f>MAX(J204:N204)</f>
        <v/>
      </c>
      <c r="Q204">
        <f>IFERROR(J144+MATCH(P204,J204:N204,0)-1,"")</f>
        <v/>
      </c>
      <c r="R204">
        <f>IF(Q204="","",MIN(J204:N204))</f>
        <v/>
      </c>
      <c r="S204">
        <f>IFERROR(J144+MATCH(R204,J204:N204,0)-1,"")</f>
        <v/>
      </c>
      <c r="T204">
        <f>IFERROR(AVERAGE(J204:N204),"")</f>
        <v/>
      </c>
      <c r="U204">
        <f>IFERROR(STDEV(J204:N204),"")</f>
        <v/>
      </c>
      <c r="V204">
        <f>IFERROR(IF(C204="-","",IF(ISBLANK(B204),"",IF(OR(ISNUMBER(FIND("Growth",B204)),ISNUMBER(FIND("Margin",B204))),"",(J204-T204)/U204))),"")</f>
        <v/>
      </c>
      <c r="W204">
        <f>IFERROR(IF(OR(D204="-",ISBLANK(D204)),"",(K204-T204)/U204),"")</f>
        <v/>
      </c>
      <c r="X204">
        <f>IFERROR(IF(OR(E204="-",ISBLANK(E204)),"",(L204-T204)/U204),"")</f>
        <v/>
      </c>
      <c r="Y204">
        <f>IFERROR(IF(OR(F204="-",ISBLANK(F204)),"",(M204-T204)/U204),"")</f>
        <v/>
      </c>
      <c r="Z204">
        <f>IFERROR(IF(OR(G204="-",ISBLANK(G204)),"",(N204-T204)/U204),"")</f>
        <v/>
      </c>
      <c r="AA204">
        <f>IF(MAX(MAX(V204:Z204),ABS(MIN(V204:Z204)))=ABS(MIN(V204:Z204)),MIN(V204:Z204),MAX(V204:Z204))</f>
        <v/>
      </c>
      <c r="AB204">
        <f>IFERROR(V144+MATCH(AA204,V204:Z204,0)-1,"")</f>
        <v/>
      </c>
      <c r="AC204">
        <f>IF(AB204&lt;&gt;"",IF(S204=AB204,"Low",IF(AB204=Q204,"High","")),"")</f>
        <v/>
      </c>
      <c r="AE204">
        <f>IF(ISNUMBER(MATCH("N/A",J204:N204,0)),"",IFERROR((5 * SUMPRODUCT(J144:N144,J204:N204) - PRODUCT(SUM(J144:N144),SUM(J204:N204))) / ((5 * SUM((J144^2)+(K144^2)+(L144^2)+(M144^2)+(N144^2))) - SUM(J144:N144)^2),""))</f>
        <v/>
      </c>
      <c r="AF204">
        <f>IFERROR(CORREL(J144:N144,J204:N204),"")</f>
        <v/>
      </c>
      <c r="AZ204">
        <f>IF(Q204=S204,0,1)</f>
        <v/>
      </c>
      <c r="BA204">
        <f>IF(AZ204=1,IF(Q204="","",IF(Q204=N144,"Yes","No")),"")</f>
        <v/>
      </c>
      <c r="BB204">
        <f>IF(BA204="Yes",P204,"")</f>
        <v/>
      </c>
      <c r="BC204">
        <f>IF(AZ204=1,IF(S204="","",IF(S204=N144,"Yes","No")),"")</f>
        <v/>
      </c>
      <c r="BD204">
        <f>IF(BC204="Yes",R204,"")</f>
        <v/>
      </c>
      <c r="BE204">
        <f>IFERROR(IF(SIGN(AE204)=1,"Increasing",IF(SIGN(AE204)=-1,"Decreasing","")),"")</f>
        <v/>
      </c>
      <c r="BF204">
        <f>IF(OR(AND(BE204="Increasing",BA204="Yes"),AND(BE204="Decreasing",BC204="Yes")),"Yes","No")</f>
        <v/>
      </c>
      <c r="BG204">
        <f>IF(I204="pos_trend","Yes","No")</f>
        <v/>
      </c>
      <c r="BH204">
        <f>IF(AF204&lt;&gt;"",IF(ABS(AF204)&gt;0.8,"Yes","No"),"")</f>
        <v/>
      </c>
    </row>
    <row r="205" spans="1:60">
      <c r="P205">
        <f>MAX(J205:N205)</f>
        <v/>
      </c>
      <c r="Q205">
        <f>IFERROR(J144+MATCH(P205,J205:N205,0)-1,"")</f>
        <v/>
      </c>
      <c r="R205">
        <f>IF(Q205="","",MIN(J205:N205))</f>
        <v/>
      </c>
      <c r="S205">
        <f>IFERROR(J144+MATCH(R205,J205:N205,0)-1,"")</f>
        <v/>
      </c>
      <c r="T205">
        <f>IFERROR(AVERAGE(J205:N205),"")</f>
        <v/>
      </c>
      <c r="U205">
        <f>IFERROR(STDEV(J205:N205),"")</f>
        <v/>
      </c>
      <c r="V205">
        <f>IFERROR(IF(C205="-","",IF(ISBLANK(B205),"",IF(OR(ISNUMBER(FIND("Growth",B205)),ISNUMBER(FIND("Margin",B205))),"",(J205-T205)/U205))),"")</f>
        <v/>
      </c>
      <c r="W205">
        <f>IFERROR(IF(OR(D205="-",ISBLANK(D205)),"",(K205-T205)/U205),"")</f>
        <v/>
      </c>
      <c r="X205">
        <f>IFERROR(IF(OR(E205="-",ISBLANK(E205)),"",(L205-T205)/U205),"")</f>
        <v/>
      </c>
      <c r="Y205">
        <f>IFERROR(IF(OR(F205="-",ISBLANK(F205)),"",(M205-T205)/U205),"")</f>
        <v/>
      </c>
      <c r="Z205">
        <f>IFERROR(IF(OR(G205="-",ISBLANK(G205)),"",(N205-T205)/U205),"")</f>
        <v/>
      </c>
      <c r="AA205">
        <f>IF(MAX(MAX(V205:Z205),ABS(MIN(V205:Z205)))=ABS(MIN(V205:Z205)),MIN(V205:Z205),MAX(V205:Z205))</f>
        <v/>
      </c>
      <c r="AB205">
        <f>IFERROR(V144+MATCH(AA205,V205:Z205,0)-1,"")</f>
        <v/>
      </c>
      <c r="AC205">
        <f>IF(AB205&lt;&gt;"",IF(S205=AB205,"Low",IF(AB205=Q205,"High","")),"")</f>
        <v/>
      </c>
      <c r="AE205">
        <f>IF(ISNUMBER(MATCH("N/A",J205:N205,0)),"",IFERROR((5 * SUMPRODUCT(J144:N144,J205:N205) - PRODUCT(SUM(J144:N144),SUM(J205:N205))) / ((5 * SUM((J144^2)+(K144^2)+(L144^2)+(M144^2)+(N144^2))) - SUM(J144:N144)^2),""))</f>
        <v/>
      </c>
      <c r="AF205">
        <f>IFERROR(CORREL(J144:N144,J205:N205),"")</f>
        <v/>
      </c>
      <c r="AZ205">
        <f>IF(Q205=S205,0,1)</f>
        <v/>
      </c>
      <c r="BA205">
        <f>IF(AZ205=1,IF(Q205="","",IF(Q205=N144,"Yes","No")),"")</f>
        <v/>
      </c>
      <c r="BB205">
        <f>IF(BA205="Yes",P205,"")</f>
        <v/>
      </c>
      <c r="BC205">
        <f>IF(AZ205=1,IF(S205="","",IF(S205=N144,"Yes","No")),"")</f>
        <v/>
      </c>
      <c r="BD205">
        <f>IF(BC205="Yes",R205,"")</f>
        <v/>
      </c>
      <c r="BE205">
        <f>IFERROR(IF(SIGN(AE205)=1,"Increasing",IF(SIGN(AE205)=-1,"Decreasing","")),"")</f>
        <v/>
      </c>
      <c r="BF205">
        <f>IF(OR(AND(BE205="Increasing",BA205="Yes"),AND(BE205="Decreasing",BC205="Yes")),"Yes","No")</f>
        <v/>
      </c>
      <c r="BG205">
        <f>IF(I205="pos_trend","Yes","No")</f>
        <v/>
      </c>
      <c r="BH205">
        <f>IF(AF205&lt;&gt;"",IF(ABS(AF205)&gt;0.8,"Yes","No"),"")</f>
        <v/>
      </c>
    </row>
    <row r="206" spans="1:60">
      <c r="I206">
        <f>IF(AND(K206&gt; J206, L206&gt; K206, M206&gt; L206, N206&gt; M206), "pos_trend", IF(AND(K206&lt; J206, L206&lt; K206, M206&lt; L206, N206&lt; M206), "neg_trend", "N/A"))</f>
        <v/>
      </c>
      <c r="J206">
        <f>IFERROR(IF(TRIM(C206)="-", "N/A", IF(RIGHT(C206,1)=")",IF(RIGHT(C206,2)="T)",-1000000000000*VALUE(MID(C206,2,LEN(C206)-3)),IF(RIGHT(C206,2)="M)",-1000000*VALUE(MID(C206,2,LEN(C206)-3)),IF(RIGHT(C206,2)="B)",-1000000000*VALUE(MID(C206,2,LEN(C206)-3)),IF(RIGHT(C206,2)="k)",-1000*VALUE(MID(C206,2,LEN(C206)-3)),VALUE(SUBSTITUTE(C206,",","")))))),IF(RIGHT(C206,1)="T",1000000000000*VALUE(LEFT(C206,LEN(C206)-1)),IF(RIGHT(C206,1)="M",1000000*VALUE(LEFT(C206,LEN(C206)-1)),IF(RIGHT(C206,1)="B",1000000000*VALUE(LEFT(C206,LEN(C206)-1)),IF(RIGHT(C206,1)="%",0.01*VALUE(LEFT(C206,LEN(C206)-1)),IF(RIGHT(C206,1)="k",1000*VALUE(LEFT(C206,LEN(C206)-1)),VALUE(SUBSTITUTE(C206,",",""))))))))),"N/A")</f>
        <v/>
      </c>
      <c r="K206">
        <f>IFERROR(IF(TRIM(D206)="-", "N/A", IF(RIGHT(D206,1)=")",IF(RIGHT(D206,2)="T)",-1000000000000*VALUE(MID(D206,2,LEN(D206)-3)),IF(RIGHT(D206,2)="M)",-1000000*VALUE(MID(D206,2,LEN(D206)-3)),IF(RIGHT(D206,2)="B)",-1000000000*VALUE(MID(D206,2,LEN(D206)-3)),IF(RIGHT(D206,2)="k)",-1000*VALUE(MID(D206,2,LEN(D206)-3)),VALUE(SUBSTITUTE(D206,",","")))))),IF(RIGHT(D206,1)="T",1000000000000*VALUE(LEFT(D206,LEN(D206)-1)),IF(RIGHT(D206,1)="M",1000000*VALUE(LEFT(D206,LEN(D206)-1)),IF(RIGHT(D206,1)="B",1000000000*VALUE(LEFT(D206,LEN(D206)-1)),IF(RIGHT(D206,1)="%",0.01*VALUE(LEFT(D206,LEN(D206)-1)),IF(RIGHT(D206,1)="k",1000*VALUE(LEFT(D206,LEN(D206)-1)),VALUE(SUBSTITUTE(D206,",",""))))))))),"N/A")</f>
        <v/>
      </c>
      <c r="L206">
        <f>IFERROR(IF(TRIM(E206)="-", "N/A", IF(RIGHT(E206,1)=")",IF(RIGHT(E206,2)="T)",-1000000000000*VALUE(MID(E206,2,LEN(E206)-3)),IF(RIGHT(E206,2)="M)",-1000000*VALUE(MID(E206,2,LEN(E206)-3)),IF(RIGHT(E206,2)="B)",-1000000000*VALUE(MID(E206,2,LEN(E206)-3)),IF(RIGHT(E206,2)="k)",-1000*VALUE(MID(E206,2,LEN(E206)-3)),VALUE(SUBSTITUTE(E206,",","")))))),IF(RIGHT(E206,1)="T",1000000000000*VALUE(LEFT(E206,LEN(E206)-1)),IF(RIGHT(E206,1)="M",1000000*VALUE(LEFT(E206,LEN(E206)-1)),IF(RIGHT(E206,1)="B",1000000000*VALUE(LEFT(E206,LEN(E206)-1)),IF(RIGHT(E206,1)="%",0.01*VALUE(LEFT(E206,LEN(E206)-1)),IF(RIGHT(E206,1)="k",1000*VALUE(LEFT(E206,LEN(E206)-1)),VALUE(SUBSTITUTE(E206,",",""))))))))),"N/A")</f>
        <v/>
      </c>
      <c r="M206">
        <f>IFERROR(IF(TRIM(F206)="-", "N/A", IF(RIGHT(F206,1)=")",IF(RIGHT(F206,2)="T)",-1000000000000*VALUE(MID(F206,2,LEN(F206)-3)),IF(RIGHT(F206,2)="M)",-1000000*VALUE(MID(F206,2,LEN(F206)-3)),IF(RIGHT(F206,2)="B)",-1000000000*VALUE(MID(F206,2,LEN(F206)-3)),IF(RIGHT(F206,2)="k)",-1000*VALUE(MID(F206,2,LEN(F206)-3)),VALUE(SUBSTITUTE(F206,",","")))))),IF(RIGHT(F206,1)="T",1000000000000*VALUE(LEFT(F206,LEN(F206)-1)),IF(RIGHT(F206,1)="M",1000000*VALUE(LEFT(F206,LEN(F206)-1)),IF(RIGHT(F206,1)="B",1000000000*VALUE(LEFT(F206,LEN(F206)-1)),IF(RIGHT(F206,1)="%",0.01*VALUE(LEFT(F206,LEN(F206)-1)),IF(RIGHT(F206,1)="k",1000*VALUE(LEFT(F206,LEN(F206)-1)),VALUE(SUBSTITUTE(F206,",",""))))))))),"N/A")</f>
        <v/>
      </c>
      <c r="N206">
        <f>IFERROR(IF(TRIM(G206)="-", "N/A", IF(RIGHT(G206,1)=")",IF(RIGHT(G206,2)="T)",-1000000000000*VALUE(MID(G206,2,LEN(G206)-3)),IF(RIGHT(G206,2)="M)",-1000000*VALUE(MID(G206,2,LEN(G206)-3)),IF(RIGHT(G206,2)="B)",-1000000000*VALUE(MID(G206,2,LEN(G206)-3)),IF(RIGHT(G206,2)="k)",-1000*VALUE(MID(G206,2,LEN(G206)-3)),VALUE(SUBSTITUTE(G206,",","")))))),IF(RIGHT(G206,1)="T",1000000000000*VALUE(LEFT(G206,LEN(G206)-1)),IF(RIGHT(G206,1)="M",1000000*VALUE(LEFT(G206,LEN(G206)-1)),IF(RIGHT(G206,1)="B",1000000000*VALUE(LEFT(G206,LEN(G206)-1)),IF(RIGHT(G206,1)="%",0.01*VALUE(LEFT(G206,LEN(G206)-1)),IF(RIGHT(G206,1)="k",1000*VALUE(LEFT(G206,LEN(G206)-1)),VALUE(SUBSTITUTE(G206,",",""))))))))),"N/A")</f>
        <v/>
      </c>
      <c r="P206">
        <f>MAX(J206:N206)</f>
        <v/>
      </c>
      <c r="Q206">
        <f>IFERROR(J144+MATCH(P206,J206:N206,0)-1,"")</f>
        <v/>
      </c>
      <c r="R206">
        <f>IF(Q206="","",MIN(J206:N206))</f>
        <v/>
      </c>
      <c r="S206">
        <f>IFERROR(J144+MATCH(R206,J206:N206,0)-1,"")</f>
        <v/>
      </c>
      <c r="T206">
        <f>IFERROR(AVERAGE(J206:N206),"")</f>
        <v/>
      </c>
      <c r="U206">
        <f>IFERROR(STDEV(J206:N206),"")</f>
        <v/>
      </c>
      <c r="V206">
        <f>IFERROR(IF(C206="-","",IF(ISBLANK(B206),"",IF(OR(ISNUMBER(FIND("Growth",B206)),ISNUMBER(FIND("Margin",B206))),"",(J206-T206)/U206))),"")</f>
        <v/>
      </c>
      <c r="W206">
        <f>IFERROR(IF(OR(D206="-",ISBLANK(D206)),"",(K206-T206)/U206),"")</f>
        <v/>
      </c>
      <c r="X206">
        <f>IFERROR(IF(OR(E206="-",ISBLANK(E206)),"",(L206-T206)/U206),"")</f>
        <v/>
      </c>
      <c r="Y206">
        <f>IFERROR(IF(OR(F206="-",ISBLANK(F206)),"",(M206-T206)/U206),"")</f>
        <v/>
      </c>
      <c r="Z206">
        <f>IFERROR(IF(OR(G206="-",ISBLANK(G206)),"",(N206-T206)/U206),"")</f>
        <v/>
      </c>
      <c r="AA206">
        <f>IF(MAX(MAX(V206:Z206),ABS(MIN(V206:Z206)))=ABS(MIN(V206:Z206)),MIN(V206:Z206),MAX(V206:Z206))</f>
        <v/>
      </c>
      <c r="AB206">
        <f>IFERROR(V144+MATCH(AA206,V206:Z206,0)-1,"")</f>
        <v/>
      </c>
      <c r="AC206">
        <f>IF(AB206&lt;&gt;"",IF(S206=AB206,"Low",IF(AB206=Q206,"High","")),"")</f>
        <v/>
      </c>
      <c r="AE206">
        <f>IF(ISNUMBER(MATCH("N/A",J206:N206,0)),"",IFERROR((5 * SUMPRODUCT(J144:N144,J206:N206) - PRODUCT(SUM(J144:N144),SUM(J206:N206))) / ((5 * SUM((J144^2)+(K144^2)+(L144^2)+(M144^2)+(N144^2))) - SUM(J144:N144)^2),""))</f>
        <v/>
      </c>
      <c r="AF206">
        <f>IFERROR(CORREL(J144:N144,J206:N206),"")</f>
        <v/>
      </c>
      <c r="AZ206">
        <f>IF(Q206=S206,0,1)</f>
        <v/>
      </c>
      <c r="BA206">
        <f>IF(AZ206=1,IF(Q206="","",IF(Q206=N144,"Yes","No")),"")</f>
        <v/>
      </c>
      <c r="BB206">
        <f>IF(BA206="Yes",P206,"")</f>
        <v/>
      </c>
      <c r="BC206">
        <f>IF(AZ206=1,IF(S206="","",IF(S206=N144,"Yes","No")),"")</f>
        <v/>
      </c>
      <c r="BD206">
        <f>IF(BC206="Yes",R206,"")</f>
        <v/>
      </c>
      <c r="BE206">
        <f>IFERROR(IF(SIGN(AE206)=1,"Increasing",IF(SIGN(AE206)=-1,"Decreasing","")),"")</f>
        <v/>
      </c>
      <c r="BF206">
        <f>IF(OR(AND(BE206="Increasing",BA206="Yes"),AND(BE206="Decreasing",BC206="Yes")),"Yes","No")</f>
        <v/>
      </c>
      <c r="BG206">
        <f>IF(I206="pos_trend","Yes","No")</f>
        <v/>
      </c>
      <c r="BH206">
        <f>IF(AF206&lt;&gt;"",IF(ABS(AF206)&gt;0.8,"Yes","No"),"")</f>
        <v/>
      </c>
    </row>
    <row r="207" spans="1:60">
      <c r="I207">
        <f>IF(AND(K207&gt; J207, L207&gt; K207, M207&gt; L207, N207&gt; M207), "pos_trend", IF(AND(K207&lt; J207, L207&lt; K207, M207&lt; L207, N207&lt; M207), "neg_trend", "N/A"))</f>
        <v/>
      </c>
      <c r="J207">
        <f>IFERROR(IF(TRIM(C207)="-", "N/A", IF(RIGHT(C207,1)=")",IF(RIGHT(C207,2)="T)",-1000000000000*VALUE(MID(C207,2,LEN(C207)-3)),IF(RIGHT(C207,2)="M)",-1000000*VALUE(MID(C207,2,LEN(C207)-3)),IF(RIGHT(C207,2)="B)",-1000000000*VALUE(MID(C207,2,LEN(C207)-3)),IF(RIGHT(C207,2)="k)",-1000*VALUE(MID(C207,2,LEN(C207)-3)),VALUE(SUBSTITUTE(C207,",","")))))),IF(RIGHT(C207,1)="T",1000000000000*VALUE(LEFT(C207,LEN(C207)-1)),IF(RIGHT(C207,1)="M",1000000*VALUE(LEFT(C207,LEN(C207)-1)),IF(RIGHT(C207,1)="B",1000000000*VALUE(LEFT(C207,LEN(C207)-1)),IF(RIGHT(C207,1)="%",0.01*VALUE(LEFT(C207,LEN(C207)-1)),IF(RIGHT(C207,1)="k",1000*VALUE(LEFT(C207,LEN(C207)-1)),VALUE(SUBSTITUTE(C207,",",""))))))))),"N/A")</f>
        <v/>
      </c>
      <c r="K207">
        <f>IFERROR(IF(TRIM(D207)="-", "N/A", IF(RIGHT(D207,1)=")",IF(RIGHT(D207,2)="T)",-1000000000000*VALUE(MID(D207,2,LEN(D207)-3)),IF(RIGHT(D207,2)="M)",-1000000*VALUE(MID(D207,2,LEN(D207)-3)),IF(RIGHT(D207,2)="B)",-1000000000*VALUE(MID(D207,2,LEN(D207)-3)),IF(RIGHT(D207,2)="k)",-1000*VALUE(MID(D207,2,LEN(D207)-3)),VALUE(SUBSTITUTE(D207,",","")))))),IF(RIGHT(D207,1)="T",1000000000000*VALUE(LEFT(D207,LEN(D207)-1)),IF(RIGHT(D207,1)="M",1000000*VALUE(LEFT(D207,LEN(D207)-1)),IF(RIGHT(D207,1)="B",1000000000*VALUE(LEFT(D207,LEN(D207)-1)),IF(RIGHT(D207,1)="%",0.01*VALUE(LEFT(D207,LEN(D207)-1)),IF(RIGHT(D207,1)="k",1000*VALUE(LEFT(D207,LEN(D207)-1)),VALUE(SUBSTITUTE(D207,",",""))))))))),"N/A")</f>
        <v/>
      </c>
      <c r="L207">
        <f>IFERROR(IF(TRIM(E207)="-", "N/A", IF(RIGHT(E207,1)=")",IF(RIGHT(E207,2)="T)",-1000000000000*VALUE(MID(E207,2,LEN(E207)-3)),IF(RIGHT(E207,2)="M)",-1000000*VALUE(MID(E207,2,LEN(E207)-3)),IF(RIGHT(E207,2)="B)",-1000000000*VALUE(MID(E207,2,LEN(E207)-3)),IF(RIGHT(E207,2)="k)",-1000*VALUE(MID(E207,2,LEN(E207)-3)),VALUE(SUBSTITUTE(E207,",","")))))),IF(RIGHT(E207,1)="T",1000000000000*VALUE(LEFT(E207,LEN(E207)-1)),IF(RIGHT(E207,1)="M",1000000*VALUE(LEFT(E207,LEN(E207)-1)),IF(RIGHT(E207,1)="B",1000000000*VALUE(LEFT(E207,LEN(E207)-1)),IF(RIGHT(E207,1)="%",0.01*VALUE(LEFT(E207,LEN(E207)-1)),IF(RIGHT(E207,1)="k",1000*VALUE(LEFT(E207,LEN(E207)-1)),VALUE(SUBSTITUTE(E207,",",""))))))))),"N/A")</f>
        <v/>
      </c>
      <c r="M207">
        <f>IFERROR(IF(TRIM(F207)="-", "N/A", IF(RIGHT(F207,1)=")",IF(RIGHT(F207,2)="T)",-1000000000000*VALUE(MID(F207,2,LEN(F207)-3)),IF(RIGHT(F207,2)="M)",-1000000*VALUE(MID(F207,2,LEN(F207)-3)),IF(RIGHT(F207,2)="B)",-1000000000*VALUE(MID(F207,2,LEN(F207)-3)),IF(RIGHT(F207,2)="k)",-1000*VALUE(MID(F207,2,LEN(F207)-3)),VALUE(SUBSTITUTE(F207,",","")))))),IF(RIGHT(F207,1)="T",1000000000000*VALUE(LEFT(F207,LEN(F207)-1)),IF(RIGHT(F207,1)="M",1000000*VALUE(LEFT(F207,LEN(F207)-1)),IF(RIGHT(F207,1)="B",1000000000*VALUE(LEFT(F207,LEN(F207)-1)),IF(RIGHT(F207,1)="%",0.01*VALUE(LEFT(F207,LEN(F207)-1)),IF(RIGHT(F207,1)="k",1000*VALUE(LEFT(F207,LEN(F207)-1)),VALUE(SUBSTITUTE(F207,",",""))))))))),"N/A")</f>
        <v/>
      </c>
      <c r="N207">
        <f>IFERROR(IF(TRIM(G207)="-", "N/A", IF(RIGHT(G207,1)=")",IF(RIGHT(G207,2)="T)",-1000000000000*VALUE(MID(G207,2,LEN(G207)-3)),IF(RIGHT(G207,2)="M)",-1000000*VALUE(MID(G207,2,LEN(G207)-3)),IF(RIGHT(G207,2)="B)",-1000000000*VALUE(MID(G207,2,LEN(G207)-3)),IF(RIGHT(G207,2)="k)",-1000*VALUE(MID(G207,2,LEN(G207)-3)),VALUE(SUBSTITUTE(G207,",","")))))),IF(RIGHT(G207,1)="T",1000000000000*VALUE(LEFT(G207,LEN(G207)-1)),IF(RIGHT(G207,1)="M",1000000*VALUE(LEFT(G207,LEN(G207)-1)),IF(RIGHT(G207,1)="B",1000000000*VALUE(LEFT(G207,LEN(G207)-1)),IF(RIGHT(G207,1)="%",0.01*VALUE(LEFT(G207,LEN(G207)-1)),IF(RIGHT(G207,1)="k",1000*VALUE(LEFT(G207,LEN(G207)-1)),VALUE(SUBSTITUTE(G207,",",""))))))))),"N/A")</f>
        <v/>
      </c>
      <c r="P207">
        <f>MAX(J207:N207)</f>
        <v/>
      </c>
      <c r="Q207">
        <f>IFERROR(J144+MATCH(P207,J207:N207,0)-1,"")</f>
        <v/>
      </c>
      <c r="R207">
        <f>IF(Q207="","",MIN(J207:N207))</f>
        <v/>
      </c>
      <c r="S207">
        <f>IFERROR(J144+MATCH(R207,J207:N207,0)-1,"")</f>
        <v/>
      </c>
      <c r="T207">
        <f>IFERROR(AVERAGE(J207:N207),"")</f>
        <v/>
      </c>
      <c r="U207">
        <f>IFERROR(STDEV(J207:N207),"")</f>
        <v/>
      </c>
      <c r="V207">
        <f>IFERROR(IF(C207="-","",IF(ISBLANK(B207),"",IF(OR(ISNUMBER(FIND("Growth",B207)),ISNUMBER(FIND("Margin",B207))),"",(J207-T207)/U207))),"")</f>
        <v/>
      </c>
      <c r="W207">
        <f>IFERROR(IF(OR(D207="-",ISBLANK(D207)),"",(K207-T207)/U207),"")</f>
        <v/>
      </c>
      <c r="X207">
        <f>IFERROR(IF(OR(E207="-",ISBLANK(E207)),"",(L207-T207)/U207),"")</f>
        <v/>
      </c>
      <c r="Y207">
        <f>IFERROR(IF(OR(F207="-",ISBLANK(F207)),"",(M207-T207)/U207),"")</f>
        <v/>
      </c>
      <c r="Z207">
        <f>IFERROR(IF(OR(G207="-",ISBLANK(G207)),"",(N207-T207)/U207),"")</f>
        <v/>
      </c>
      <c r="AA207">
        <f>IF(MAX(MAX(V207:Z207),ABS(MIN(V207:Z207)))=ABS(MIN(V207:Z207)),MIN(V207:Z207),MAX(V207:Z207))</f>
        <v/>
      </c>
      <c r="AB207">
        <f>IFERROR(V144+MATCH(AA207,V207:Z207,0)-1,"")</f>
        <v/>
      </c>
      <c r="AC207">
        <f>IF(AB207&lt;&gt;"",IF(S207=AB207,"Low",IF(AB207=Q207,"High","")),"")</f>
        <v/>
      </c>
      <c r="AE207">
        <f>IF(ISNUMBER(MATCH("N/A",J207:N207,0)),"",IFERROR((5 * SUMPRODUCT(J144:N144,J207:N207) - PRODUCT(SUM(J144:N144),SUM(J207:N207))) / ((5 * SUM((J144^2)+(K144^2)+(L144^2)+(M144^2)+(N144^2))) - SUM(J144:N144)^2),""))</f>
        <v/>
      </c>
      <c r="AF207">
        <f>IFERROR(CORREL(J144:N144,J207:N207),"")</f>
        <v/>
      </c>
      <c r="AZ207">
        <f>IF(Q207=S207,0,1)</f>
        <v/>
      </c>
      <c r="BA207">
        <f>IF(AZ207=1,IF(Q207="","",IF(Q207=N144,"Yes","No")),"")</f>
        <v/>
      </c>
      <c r="BB207">
        <f>IF(BA207="Yes",P207,"")</f>
        <v/>
      </c>
      <c r="BC207">
        <f>IF(AZ207=1,IF(S207="","",IF(S207=N144,"Yes","No")),"")</f>
        <v/>
      </c>
      <c r="BD207">
        <f>IF(BC207="Yes",R207,"")</f>
        <v/>
      </c>
      <c r="BE207">
        <f>IFERROR(IF(SIGN(AE207)=1,"Increasing",IF(SIGN(AE207)=-1,"Decreasing","")),"")</f>
        <v/>
      </c>
      <c r="BF207">
        <f>IF(OR(AND(BE207="Increasing",BA207="Yes"),AND(BE207="Decreasing",BC207="Yes")),"Yes","No")</f>
        <v/>
      </c>
      <c r="BG207">
        <f>IF(I207="pos_trend","Yes","No")</f>
        <v/>
      </c>
      <c r="BH207">
        <f>IF(AF207&lt;&gt;"",IF(ABS(AF207)&gt;0.8,"Yes","No"),"")</f>
        <v/>
      </c>
    </row>
    <row r="208" spans="1:60">
      <c r="I208">
        <f>IF(AND(K208&gt; J208, L208&gt; K208, M208&gt; L208, N208&gt; M208), "pos_trend", IF(AND(K208&lt; J208, L208&lt; K208, M208&lt; L208, N208&lt; M208), "neg_trend", "N/A"))</f>
        <v/>
      </c>
      <c r="J208">
        <f>IFERROR(IF(TRIM(C208)="-", "N/A", IF(RIGHT(C208,1)=")",IF(RIGHT(C208,2)="T)",-1000000000000*VALUE(MID(C208,2,LEN(C208)-3)),IF(RIGHT(C208,2)="M)",-1000000*VALUE(MID(C208,2,LEN(C208)-3)),IF(RIGHT(C208,2)="B)",-1000000000*VALUE(MID(C208,2,LEN(C208)-3)),IF(RIGHT(C208,2)="k)",-1000*VALUE(MID(C208,2,LEN(C208)-3)),VALUE(SUBSTITUTE(C208,",","")))))),IF(RIGHT(C208,1)="T",1000000000000*VALUE(LEFT(C208,LEN(C208)-1)),IF(RIGHT(C208,1)="M",1000000*VALUE(LEFT(C208,LEN(C208)-1)),IF(RIGHT(C208,1)="B",1000000000*VALUE(LEFT(C208,LEN(C208)-1)),IF(RIGHT(C208,1)="%",0.01*VALUE(LEFT(C208,LEN(C208)-1)),IF(RIGHT(C208,1)="k",1000*VALUE(LEFT(C208,LEN(C208)-1)),VALUE(SUBSTITUTE(C208,",",""))))))))),"N/A")</f>
        <v/>
      </c>
      <c r="K208">
        <f>IFERROR(IF(TRIM(D208)="-", "N/A", IF(RIGHT(D208,1)=")",IF(RIGHT(D208,2)="T)",-1000000000000*VALUE(MID(D208,2,LEN(D208)-3)),IF(RIGHT(D208,2)="M)",-1000000*VALUE(MID(D208,2,LEN(D208)-3)),IF(RIGHT(D208,2)="B)",-1000000000*VALUE(MID(D208,2,LEN(D208)-3)),IF(RIGHT(D208,2)="k)",-1000*VALUE(MID(D208,2,LEN(D208)-3)),VALUE(SUBSTITUTE(D208,",","")))))),IF(RIGHT(D208,1)="T",1000000000000*VALUE(LEFT(D208,LEN(D208)-1)),IF(RIGHT(D208,1)="M",1000000*VALUE(LEFT(D208,LEN(D208)-1)),IF(RIGHT(D208,1)="B",1000000000*VALUE(LEFT(D208,LEN(D208)-1)),IF(RIGHT(D208,1)="%",0.01*VALUE(LEFT(D208,LEN(D208)-1)),IF(RIGHT(D208,1)="k",1000*VALUE(LEFT(D208,LEN(D208)-1)),VALUE(SUBSTITUTE(D208,",",""))))))))),"N/A")</f>
        <v/>
      </c>
      <c r="L208">
        <f>IFERROR(IF(TRIM(E208)="-", "N/A", IF(RIGHT(E208,1)=")",IF(RIGHT(E208,2)="T)",-1000000000000*VALUE(MID(E208,2,LEN(E208)-3)),IF(RIGHT(E208,2)="M)",-1000000*VALUE(MID(E208,2,LEN(E208)-3)),IF(RIGHT(E208,2)="B)",-1000000000*VALUE(MID(E208,2,LEN(E208)-3)),IF(RIGHT(E208,2)="k)",-1000*VALUE(MID(E208,2,LEN(E208)-3)),VALUE(SUBSTITUTE(E208,",","")))))),IF(RIGHT(E208,1)="T",1000000000000*VALUE(LEFT(E208,LEN(E208)-1)),IF(RIGHT(E208,1)="M",1000000*VALUE(LEFT(E208,LEN(E208)-1)),IF(RIGHT(E208,1)="B",1000000000*VALUE(LEFT(E208,LEN(E208)-1)),IF(RIGHT(E208,1)="%",0.01*VALUE(LEFT(E208,LEN(E208)-1)),IF(RIGHT(E208,1)="k",1000*VALUE(LEFT(E208,LEN(E208)-1)),VALUE(SUBSTITUTE(E208,",",""))))))))),"N/A")</f>
        <v/>
      </c>
      <c r="M208">
        <f>IFERROR(IF(TRIM(F208)="-", "N/A", IF(RIGHT(F208,1)=")",IF(RIGHT(F208,2)="T)",-1000000000000*VALUE(MID(F208,2,LEN(F208)-3)),IF(RIGHT(F208,2)="M)",-1000000*VALUE(MID(F208,2,LEN(F208)-3)),IF(RIGHT(F208,2)="B)",-1000000000*VALUE(MID(F208,2,LEN(F208)-3)),IF(RIGHT(F208,2)="k)",-1000*VALUE(MID(F208,2,LEN(F208)-3)),VALUE(SUBSTITUTE(F208,",","")))))),IF(RIGHT(F208,1)="T",1000000000000*VALUE(LEFT(F208,LEN(F208)-1)),IF(RIGHT(F208,1)="M",1000000*VALUE(LEFT(F208,LEN(F208)-1)),IF(RIGHT(F208,1)="B",1000000000*VALUE(LEFT(F208,LEN(F208)-1)),IF(RIGHT(F208,1)="%",0.01*VALUE(LEFT(F208,LEN(F208)-1)),IF(RIGHT(F208,1)="k",1000*VALUE(LEFT(F208,LEN(F208)-1)),VALUE(SUBSTITUTE(F208,",",""))))))))),"N/A")</f>
        <v/>
      </c>
      <c r="N208">
        <f>IFERROR(IF(TRIM(G208)="-", "N/A", IF(RIGHT(G208,1)=")",IF(RIGHT(G208,2)="T)",-1000000000000*VALUE(MID(G208,2,LEN(G208)-3)),IF(RIGHT(G208,2)="M)",-1000000*VALUE(MID(G208,2,LEN(G208)-3)),IF(RIGHT(G208,2)="B)",-1000000000*VALUE(MID(G208,2,LEN(G208)-3)),IF(RIGHT(G208,2)="k)",-1000*VALUE(MID(G208,2,LEN(G208)-3)),VALUE(SUBSTITUTE(G208,",","")))))),IF(RIGHT(G208,1)="T",1000000000000*VALUE(LEFT(G208,LEN(G208)-1)),IF(RIGHT(G208,1)="M",1000000*VALUE(LEFT(G208,LEN(G208)-1)),IF(RIGHT(G208,1)="B",1000000000*VALUE(LEFT(G208,LEN(G208)-1)),IF(RIGHT(G208,1)="%",0.01*VALUE(LEFT(G208,LEN(G208)-1)),IF(RIGHT(G208,1)="k",1000*VALUE(LEFT(G208,LEN(G208)-1)),VALUE(SUBSTITUTE(G208,",",""))))))))),"N/A")</f>
        <v/>
      </c>
      <c r="P208">
        <f>MAX(J208:N208)</f>
        <v/>
      </c>
      <c r="Q208">
        <f>IFERROR(J144+MATCH(P208,J208:N208,0)-1,"")</f>
        <v/>
      </c>
      <c r="R208">
        <f>IF(Q208="","",MIN(J208:N208))</f>
        <v/>
      </c>
      <c r="S208">
        <f>IFERROR(J144+MATCH(R208,J208:N208,0)-1,"")</f>
        <v/>
      </c>
      <c r="T208">
        <f>IFERROR(AVERAGE(J208:N208),"")</f>
        <v/>
      </c>
      <c r="U208">
        <f>IFERROR(STDEV(J208:N208),"")</f>
        <v/>
      </c>
      <c r="V208">
        <f>IFERROR(IF(C208="-","",IF(ISBLANK(B208),"",IF(OR(ISNUMBER(FIND("Growth",B208)),ISNUMBER(FIND("Margin",B208))),"",(J208-T208)/U208))),"")</f>
        <v/>
      </c>
      <c r="W208">
        <f>IFERROR(IF(OR(D208="-",ISBLANK(D208)),"",(K208-T208)/U208),"")</f>
        <v/>
      </c>
      <c r="X208">
        <f>IFERROR(IF(OR(E208="-",ISBLANK(E208)),"",(L208-T208)/U208),"")</f>
        <v/>
      </c>
      <c r="Y208">
        <f>IFERROR(IF(OR(F208="-",ISBLANK(F208)),"",(M208-T208)/U208),"")</f>
        <v/>
      </c>
      <c r="Z208">
        <f>IFERROR(IF(OR(G208="-",ISBLANK(G208)),"",(N208-T208)/U208),"")</f>
        <v/>
      </c>
      <c r="AA208">
        <f>IF(MAX(MAX(V208:Z208),ABS(MIN(V208:Z208)))=ABS(MIN(V208:Z208)),MIN(V208:Z208),MAX(V208:Z208))</f>
        <v/>
      </c>
      <c r="AB208">
        <f>IFERROR(V144+MATCH(AA208,V208:Z208,0)-1,"")</f>
        <v/>
      </c>
      <c r="AC208">
        <f>IF(AB208&lt;&gt;"",IF(S208=AB208,"Low",IF(AB208=Q208,"High","")),"")</f>
        <v/>
      </c>
      <c r="AE208">
        <f>IF(ISNUMBER(MATCH("N/A",J208:N208,0)),"",IFERROR((5 * SUMPRODUCT(J144:N144,J208:N208) - PRODUCT(SUM(J144:N144),SUM(J208:N208))) / ((5 * SUM((J144^2)+(K144^2)+(L144^2)+(M144^2)+(N144^2))) - SUM(J144:N144)^2),""))</f>
        <v/>
      </c>
      <c r="AF208">
        <f>IFERROR(CORREL(J144:N144,J208:N208),"")</f>
        <v/>
      </c>
      <c r="AZ208">
        <f>IF(Q208=S208,0,1)</f>
        <v/>
      </c>
      <c r="BA208">
        <f>IF(AZ208=1,IF(Q208="","",IF(Q208=N144,"Yes","No")),"")</f>
        <v/>
      </c>
      <c r="BB208">
        <f>IF(BA208="Yes",P208,"")</f>
        <v/>
      </c>
      <c r="BC208">
        <f>IF(AZ208=1,IF(S208="","",IF(S208=N144,"Yes","No")),"")</f>
        <v/>
      </c>
      <c r="BD208">
        <f>IF(BC208="Yes",R208,"")</f>
        <v/>
      </c>
      <c r="BE208">
        <f>IFERROR(IF(SIGN(AE208)=1,"Increasing",IF(SIGN(AE208)=-1,"Decreasing","")),"")</f>
        <v/>
      </c>
      <c r="BF208">
        <f>IF(OR(AND(BE208="Increasing",BA208="Yes"),AND(BE208="Decreasing",BC208="Yes")),"Yes","No")</f>
        <v/>
      </c>
      <c r="BG208">
        <f>IF(I208="pos_trend","Yes","No")</f>
        <v/>
      </c>
      <c r="BH208">
        <f>IF(AF208&lt;&gt;"",IF(ABS(AF208)&gt;0.8,"Yes","No"),"")</f>
        <v/>
      </c>
    </row>
    <row r="209" spans="1:60">
      <c r="I209">
        <f>IF(AND(K209&gt; J209, L209&gt; K209, M209&gt; L209, N209&gt; M209), "pos_trend", IF(AND(K209&lt; J209, L209&lt; K209, M209&lt; L209, N209&lt; M209), "neg_trend", "N/A"))</f>
        <v/>
      </c>
      <c r="J209">
        <f>IFERROR(IF(TRIM(C209)="-", "N/A", IF(RIGHT(C209,1)=")",IF(RIGHT(C209,2)="T)",-1000000000000*VALUE(MID(C209,2,LEN(C209)-3)),IF(RIGHT(C209,2)="M)",-1000000*VALUE(MID(C209,2,LEN(C209)-3)),IF(RIGHT(C209,2)="B)",-1000000000*VALUE(MID(C209,2,LEN(C209)-3)),IF(RIGHT(C209,2)="k)",-1000*VALUE(MID(C209,2,LEN(C209)-3)),VALUE(SUBSTITUTE(C209,",","")))))),IF(RIGHT(C209,1)="T",1000000000000*VALUE(LEFT(C209,LEN(C209)-1)),IF(RIGHT(C209,1)="M",1000000*VALUE(LEFT(C209,LEN(C209)-1)),IF(RIGHT(C209,1)="B",1000000000*VALUE(LEFT(C209,LEN(C209)-1)),IF(RIGHT(C209,1)="%",0.01*VALUE(LEFT(C209,LEN(C209)-1)),IF(RIGHT(C209,1)="k",1000*VALUE(LEFT(C209,LEN(C209)-1)),VALUE(SUBSTITUTE(C209,",",""))))))))),"N/A")</f>
        <v/>
      </c>
      <c r="K209">
        <f>IFERROR(IF(TRIM(D209)="-", "N/A", IF(RIGHT(D209,1)=")",IF(RIGHT(D209,2)="T)",-1000000000000*VALUE(MID(D209,2,LEN(D209)-3)),IF(RIGHT(D209,2)="M)",-1000000*VALUE(MID(D209,2,LEN(D209)-3)),IF(RIGHT(D209,2)="B)",-1000000000*VALUE(MID(D209,2,LEN(D209)-3)),IF(RIGHT(D209,2)="k)",-1000*VALUE(MID(D209,2,LEN(D209)-3)),VALUE(SUBSTITUTE(D209,",","")))))),IF(RIGHT(D209,1)="T",1000000000000*VALUE(LEFT(D209,LEN(D209)-1)),IF(RIGHT(D209,1)="M",1000000*VALUE(LEFT(D209,LEN(D209)-1)),IF(RIGHT(D209,1)="B",1000000000*VALUE(LEFT(D209,LEN(D209)-1)),IF(RIGHT(D209,1)="%",0.01*VALUE(LEFT(D209,LEN(D209)-1)),IF(RIGHT(D209,1)="k",1000*VALUE(LEFT(D209,LEN(D209)-1)),VALUE(SUBSTITUTE(D209,",",""))))))))),"N/A")</f>
        <v/>
      </c>
      <c r="L209">
        <f>IFERROR(IF(TRIM(E209)="-", "N/A", IF(RIGHT(E209,1)=")",IF(RIGHT(E209,2)="T)",-1000000000000*VALUE(MID(E209,2,LEN(E209)-3)),IF(RIGHT(E209,2)="M)",-1000000*VALUE(MID(E209,2,LEN(E209)-3)),IF(RIGHT(E209,2)="B)",-1000000000*VALUE(MID(E209,2,LEN(E209)-3)),IF(RIGHT(E209,2)="k)",-1000*VALUE(MID(E209,2,LEN(E209)-3)),VALUE(SUBSTITUTE(E209,",","")))))),IF(RIGHT(E209,1)="T",1000000000000*VALUE(LEFT(E209,LEN(E209)-1)),IF(RIGHT(E209,1)="M",1000000*VALUE(LEFT(E209,LEN(E209)-1)),IF(RIGHT(E209,1)="B",1000000000*VALUE(LEFT(E209,LEN(E209)-1)),IF(RIGHT(E209,1)="%",0.01*VALUE(LEFT(E209,LEN(E209)-1)),IF(RIGHT(E209,1)="k",1000*VALUE(LEFT(E209,LEN(E209)-1)),VALUE(SUBSTITUTE(E209,",",""))))))))),"N/A")</f>
        <v/>
      </c>
      <c r="M209">
        <f>IFERROR(IF(TRIM(F209)="-", "N/A", IF(RIGHT(F209,1)=")",IF(RIGHT(F209,2)="T)",-1000000000000*VALUE(MID(F209,2,LEN(F209)-3)),IF(RIGHT(F209,2)="M)",-1000000*VALUE(MID(F209,2,LEN(F209)-3)),IF(RIGHT(F209,2)="B)",-1000000000*VALUE(MID(F209,2,LEN(F209)-3)),IF(RIGHT(F209,2)="k)",-1000*VALUE(MID(F209,2,LEN(F209)-3)),VALUE(SUBSTITUTE(F209,",","")))))),IF(RIGHT(F209,1)="T",1000000000000*VALUE(LEFT(F209,LEN(F209)-1)),IF(RIGHT(F209,1)="M",1000000*VALUE(LEFT(F209,LEN(F209)-1)),IF(RIGHT(F209,1)="B",1000000000*VALUE(LEFT(F209,LEN(F209)-1)),IF(RIGHT(F209,1)="%",0.01*VALUE(LEFT(F209,LEN(F209)-1)),IF(RIGHT(F209,1)="k",1000*VALUE(LEFT(F209,LEN(F209)-1)),VALUE(SUBSTITUTE(F209,",",""))))))))),"N/A")</f>
        <v/>
      </c>
      <c r="N209">
        <f>IFERROR(IF(TRIM(G209)="-", "N/A", IF(RIGHT(G209,1)=")",IF(RIGHT(G209,2)="T)",-1000000000000*VALUE(MID(G209,2,LEN(G209)-3)),IF(RIGHT(G209,2)="M)",-1000000*VALUE(MID(G209,2,LEN(G209)-3)),IF(RIGHT(G209,2)="B)",-1000000000*VALUE(MID(G209,2,LEN(G209)-3)),IF(RIGHT(G209,2)="k)",-1000*VALUE(MID(G209,2,LEN(G209)-3)),VALUE(SUBSTITUTE(G209,",","")))))),IF(RIGHT(G209,1)="T",1000000000000*VALUE(LEFT(G209,LEN(G209)-1)),IF(RIGHT(G209,1)="M",1000000*VALUE(LEFT(G209,LEN(G209)-1)),IF(RIGHT(G209,1)="B",1000000000*VALUE(LEFT(G209,LEN(G209)-1)),IF(RIGHT(G209,1)="%",0.01*VALUE(LEFT(G209,LEN(G209)-1)),IF(RIGHT(G209,1)="k",1000*VALUE(LEFT(G209,LEN(G209)-1)),VALUE(SUBSTITUTE(G209,",",""))))))))),"N/A")</f>
        <v/>
      </c>
      <c r="P209">
        <f>MAX(J209:N209)</f>
        <v/>
      </c>
      <c r="Q209">
        <f>IFERROR(J144+MATCH(P209,J209:N209,0)-1,"")</f>
        <v/>
      </c>
      <c r="R209">
        <f>IF(Q209="","",MIN(J209:N209))</f>
        <v/>
      </c>
      <c r="S209">
        <f>IFERROR(J144+MATCH(R209,J209:N209,0)-1,"")</f>
        <v/>
      </c>
      <c r="T209">
        <f>IFERROR(AVERAGE(J209:N209),"")</f>
        <v/>
      </c>
      <c r="U209">
        <f>IFERROR(STDEV(J209:N209),"")</f>
        <v/>
      </c>
      <c r="V209">
        <f>IFERROR(IF(C209="-","",IF(ISBLANK(B209),"",IF(OR(ISNUMBER(FIND("Growth",B209)),ISNUMBER(FIND("Margin",B209))),"",(J209-T209)/U209))),"")</f>
        <v/>
      </c>
      <c r="W209">
        <f>IFERROR(IF(OR(D209="-",ISBLANK(D209)),"",(K209-T209)/U209),"")</f>
        <v/>
      </c>
      <c r="X209">
        <f>IFERROR(IF(OR(E209="-",ISBLANK(E209)),"",(L209-T209)/U209),"")</f>
        <v/>
      </c>
      <c r="Y209">
        <f>IFERROR(IF(OR(F209="-",ISBLANK(F209)),"",(M209-T209)/U209),"")</f>
        <v/>
      </c>
      <c r="Z209">
        <f>IFERROR(IF(OR(G209="-",ISBLANK(G209)),"",(N209-T209)/U209),"")</f>
        <v/>
      </c>
      <c r="AA209">
        <f>IF(MAX(MAX(V209:Z209),ABS(MIN(V209:Z209)))=ABS(MIN(V209:Z209)),MIN(V209:Z209),MAX(V209:Z209))</f>
        <v/>
      </c>
      <c r="AB209">
        <f>IFERROR(V144+MATCH(AA209,V209:Z209,0)-1,"")</f>
        <v/>
      </c>
      <c r="AC209">
        <f>IF(AB209&lt;&gt;"",IF(S209=AB209,"Low",IF(AB209=Q209,"High","")),"")</f>
        <v/>
      </c>
      <c r="AE209">
        <f>IF(ISNUMBER(MATCH("N/A",J209:N209,0)),"",IFERROR((5 * SUMPRODUCT(J144:N144,J209:N209) - PRODUCT(SUM(J144:N144),SUM(J209:N209))) / ((5 * SUM((J144^2)+(K144^2)+(L144^2)+(M144^2)+(N144^2))) - SUM(J144:N144)^2),""))</f>
        <v/>
      </c>
      <c r="AF209">
        <f>IFERROR(CORREL(J144:N144,J209:N209),"")</f>
        <v/>
      </c>
      <c r="AZ209">
        <f>IF(Q209=S209,0,1)</f>
        <v/>
      </c>
      <c r="BA209">
        <f>IF(AZ209=1,IF(Q209="","",IF(Q209=N144,"Yes","No")),"")</f>
        <v/>
      </c>
      <c r="BB209">
        <f>IF(BA209="Yes",P209,"")</f>
        <v/>
      </c>
      <c r="BC209">
        <f>IF(AZ209=1,IF(S209="","",IF(S209=N144,"Yes","No")),"")</f>
        <v/>
      </c>
      <c r="BD209">
        <f>IF(BC209="Yes",R209,"")</f>
        <v/>
      </c>
      <c r="BE209">
        <f>IFERROR(IF(SIGN(AE209)=1,"Increasing",IF(SIGN(AE209)=-1,"Decreasing","")),"")</f>
        <v/>
      </c>
      <c r="BF209">
        <f>IF(OR(AND(BE209="Increasing",BA209="Yes"),AND(BE209="Decreasing",BC209="Yes")),"Yes","No")</f>
        <v/>
      </c>
      <c r="BG209">
        <f>IF(I209="pos_trend","Yes","No")</f>
        <v/>
      </c>
      <c r="BH209">
        <f>IF(AF209&lt;&gt;"",IF(ABS(AF209)&gt;0.8,"Yes","No"),"")</f>
        <v/>
      </c>
    </row>
    <row r="210" spans="1:60">
      <c r="I210">
        <f>IF(AND(K210&gt; J210, L210&gt; K210, M210&gt; L210, N210&gt; M210), "pos_trend", IF(AND(K210&lt; J210, L210&lt; K210, M210&lt; L210, N210&lt; M210), "neg_trend", "N/A"))</f>
        <v/>
      </c>
      <c r="J210">
        <f>IFERROR(IF(TRIM(C210)="-", "N/A", IF(RIGHT(C210,1)=")",IF(RIGHT(C210,2)="T)",-1000000000000*VALUE(MID(C210,2,LEN(C210)-3)),IF(RIGHT(C210,2)="M)",-1000000*VALUE(MID(C210,2,LEN(C210)-3)),IF(RIGHT(C210,2)="B)",-1000000000*VALUE(MID(C210,2,LEN(C210)-3)),IF(RIGHT(C210,2)="k)",-1000*VALUE(MID(C210,2,LEN(C210)-3)),VALUE(SUBSTITUTE(C210,",","")))))),IF(RIGHT(C210,1)="T",1000000000000*VALUE(LEFT(C210,LEN(C210)-1)),IF(RIGHT(C210,1)="M",1000000*VALUE(LEFT(C210,LEN(C210)-1)),IF(RIGHT(C210,1)="B",1000000000*VALUE(LEFT(C210,LEN(C210)-1)),IF(RIGHT(C210,1)="%",0.01*VALUE(LEFT(C210,LEN(C210)-1)),IF(RIGHT(C210,1)="k",1000*VALUE(LEFT(C210,LEN(C210)-1)),VALUE(SUBSTITUTE(C210,",",""))))))))),"N/A")</f>
        <v/>
      </c>
      <c r="K210">
        <f>IFERROR(IF(TRIM(D210)="-", "N/A", IF(RIGHT(D210,1)=")",IF(RIGHT(D210,2)="T)",-1000000000000*VALUE(MID(D210,2,LEN(D210)-3)),IF(RIGHT(D210,2)="M)",-1000000*VALUE(MID(D210,2,LEN(D210)-3)),IF(RIGHT(D210,2)="B)",-1000000000*VALUE(MID(D210,2,LEN(D210)-3)),IF(RIGHT(D210,2)="k)",-1000*VALUE(MID(D210,2,LEN(D210)-3)),VALUE(SUBSTITUTE(D210,",","")))))),IF(RIGHT(D210,1)="T",1000000000000*VALUE(LEFT(D210,LEN(D210)-1)),IF(RIGHT(D210,1)="M",1000000*VALUE(LEFT(D210,LEN(D210)-1)),IF(RIGHT(D210,1)="B",1000000000*VALUE(LEFT(D210,LEN(D210)-1)),IF(RIGHT(D210,1)="%",0.01*VALUE(LEFT(D210,LEN(D210)-1)),IF(RIGHT(D210,1)="k",1000*VALUE(LEFT(D210,LEN(D210)-1)),VALUE(SUBSTITUTE(D210,",",""))))))))),"N/A")</f>
        <v/>
      </c>
      <c r="L210">
        <f>IFERROR(IF(TRIM(E210)="-", "N/A", IF(RIGHT(E210,1)=")",IF(RIGHT(E210,2)="T)",-1000000000000*VALUE(MID(E210,2,LEN(E210)-3)),IF(RIGHT(E210,2)="M)",-1000000*VALUE(MID(E210,2,LEN(E210)-3)),IF(RIGHT(E210,2)="B)",-1000000000*VALUE(MID(E210,2,LEN(E210)-3)),IF(RIGHT(E210,2)="k)",-1000*VALUE(MID(E210,2,LEN(E210)-3)),VALUE(SUBSTITUTE(E210,",","")))))),IF(RIGHT(E210,1)="T",1000000000000*VALUE(LEFT(E210,LEN(E210)-1)),IF(RIGHT(E210,1)="M",1000000*VALUE(LEFT(E210,LEN(E210)-1)),IF(RIGHT(E210,1)="B",1000000000*VALUE(LEFT(E210,LEN(E210)-1)),IF(RIGHT(E210,1)="%",0.01*VALUE(LEFT(E210,LEN(E210)-1)),IF(RIGHT(E210,1)="k",1000*VALUE(LEFT(E210,LEN(E210)-1)),VALUE(SUBSTITUTE(E210,",",""))))))))),"N/A")</f>
        <v/>
      </c>
      <c r="M210">
        <f>IFERROR(IF(TRIM(F210)="-", "N/A", IF(RIGHT(F210,1)=")",IF(RIGHT(F210,2)="T)",-1000000000000*VALUE(MID(F210,2,LEN(F210)-3)),IF(RIGHT(F210,2)="M)",-1000000*VALUE(MID(F210,2,LEN(F210)-3)),IF(RIGHT(F210,2)="B)",-1000000000*VALUE(MID(F210,2,LEN(F210)-3)),IF(RIGHT(F210,2)="k)",-1000*VALUE(MID(F210,2,LEN(F210)-3)),VALUE(SUBSTITUTE(F210,",","")))))),IF(RIGHT(F210,1)="T",1000000000000*VALUE(LEFT(F210,LEN(F210)-1)),IF(RIGHT(F210,1)="M",1000000*VALUE(LEFT(F210,LEN(F210)-1)),IF(RIGHT(F210,1)="B",1000000000*VALUE(LEFT(F210,LEN(F210)-1)),IF(RIGHT(F210,1)="%",0.01*VALUE(LEFT(F210,LEN(F210)-1)),IF(RIGHT(F210,1)="k",1000*VALUE(LEFT(F210,LEN(F210)-1)),VALUE(SUBSTITUTE(F210,",",""))))))))),"N/A")</f>
        <v/>
      </c>
      <c r="N210">
        <f>IFERROR(IF(TRIM(G210)="-", "N/A", IF(RIGHT(G210,1)=")",IF(RIGHT(G210,2)="T)",-1000000000000*VALUE(MID(G210,2,LEN(G210)-3)),IF(RIGHT(G210,2)="M)",-1000000*VALUE(MID(G210,2,LEN(G210)-3)),IF(RIGHT(G210,2)="B)",-1000000000*VALUE(MID(G210,2,LEN(G210)-3)),IF(RIGHT(G210,2)="k)",-1000*VALUE(MID(G210,2,LEN(G210)-3)),VALUE(SUBSTITUTE(G210,",","")))))),IF(RIGHT(G210,1)="T",1000000000000*VALUE(LEFT(G210,LEN(G210)-1)),IF(RIGHT(G210,1)="M",1000000*VALUE(LEFT(G210,LEN(G210)-1)),IF(RIGHT(G210,1)="B",1000000000*VALUE(LEFT(G210,LEN(G210)-1)),IF(RIGHT(G210,1)="%",0.01*VALUE(LEFT(G210,LEN(G210)-1)),IF(RIGHT(G210,1)="k",1000*VALUE(LEFT(G210,LEN(G210)-1)),VALUE(SUBSTITUTE(G210,",",""))))))))),"N/A")</f>
        <v/>
      </c>
      <c r="P210">
        <f>MAX(J210:N210)</f>
        <v/>
      </c>
      <c r="Q210">
        <f>IFERROR(J144+MATCH(P210,J210:N210,0)-1,"")</f>
        <v/>
      </c>
      <c r="R210">
        <f>IF(Q210="","",MIN(J210:N210))</f>
        <v/>
      </c>
      <c r="S210">
        <f>IFERROR(J144+MATCH(R210,J210:N210,0)-1,"")</f>
        <v/>
      </c>
      <c r="T210">
        <f>IFERROR(AVERAGE(J210:N210),"")</f>
        <v/>
      </c>
      <c r="U210">
        <f>IFERROR(STDEV(J210:N210),"")</f>
        <v/>
      </c>
      <c r="V210">
        <f>IFERROR(IF(C210="-","",IF(ISBLANK(B210),"",IF(OR(ISNUMBER(FIND("Growth",B210)),ISNUMBER(FIND("Margin",B210))),"",(J210-T210)/U210))),"")</f>
        <v/>
      </c>
      <c r="W210">
        <f>IFERROR(IF(OR(D210="-",ISBLANK(D210)),"",(K210-T210)/U210),"")</f>
        <v/>
      </c>
      <c r="X210">
        <f>IFERROR(IF(OR(E210="-",ISBLANK(E210)),"",(L210-T210)/U210),"")</f>
        <v/>
      </c>
      <c r="Y210">
        <f>IFERROR(IF(OR(F210="-",ISBLANK(F210)),"",(M210-T210)/U210),"")</f>
        <v/>
      </c>
      <c r="Z210">
        <f>IFERROR(IF(OR(G210="-",ISBLANK(G210)),"",(N210-T210)/U210),"")</f>
        <v/>
      </c>
      <c r="AA210">
        <f>IF(MAX(MAX(V210:Z210),ABS(MIN(V210:Z210)))=ABS(MIN(V210:Z210)),MIN(V210:Z210),MAX(V210:Z210))</f>
        <v/>
      </c>
      <c r="AB210">
        <f>IFERROR(V144+MATCH(AA210,V210:Z210,0)-1,"")</f>
        <v/>
      </c>
      <c r="AC210">
        <f>IF(AB210&lt;&gt;"",IF(S210=AB210,"Low",IF(AB210=Q210,"High","")),"")</f>
        <v/>
      </c>
      <c r="AE210">
        <f>IF(ISNUMBER(MATCH("N/A",J210:N210,0)),"",IFERROR((5 * SUMPRODUCT(J144:N144,J210:N210) - PRODUCT(SUM(J144:N144),SUM(J210:N210))) / ((5 * SUM((J144^2)+(K144^2)+(L144^2)+(M144^2)+(N144^2))) - SUM(J144:N144)^2),""))</f>
        <v/>
      </c>
      <c r="AF210">
        <f>IFERROR(CORREL(J144:N144,J210:N210),"")</f>
        <v/>
      </c>
      <c r="AZ210">
        <f>IF(Q210=S210,0,1)</f>
        <v/>
      </c>
      <c r="BA210">
        <f>IF(AZ210=1,IF(Q210="","",IF(Q210=N144,"Yes","No")),"")</f>
        <v/>
      </c>
      <c r="BB210">
        <f>IF(BA210="Yes",P210,"")</f>
        <v/>
      </c>
      <c r="BC210">
        <f>IF(AZ210=1,IF(S210="","",IF(S210=N144,"Yes","No")),"")</f>
        <v/>
      </c>
      <c r="BD210">
        <f>IF(BC210="Yes",R210,"")</f>
        <v/>
      </c>
      <c r="BE210">
        <f>IFERROR(IF(SIGN(AE210)=1,"Increasing",IF(SIGN(AE210)=-1,"Decreasing","")),"")</f>
        <v/>
      </c>
      <c r="BF210">
        <f>IF(OR(AND(BE210="Increasing",BA210="Yes"),AND(BE210="Decreasing",BC210="Yes")),"Yes","No")</f>
        <v/>
      </c>
      <c r="BG210">
        <f>IF(I210="pos_trend","Yes","No")</f>
        <v/>
      </c>
      <c r="BH210">
        <f>IF(AF210&lt;&gt;"",IF(ABS(AF210)&gt;0.8,"Yes","No"),"")</f>
        <v/>
      </c>
    </row>
    <row r="211" spans="1:60">
      <c r="I211">
        <f>IF(AND(K211&gt; J211, L211&gt; K211, M211&gt; L211, N211&gt; M211), "pos_trend", IF(AND(K211&lt; J211, L211&lt; K211, M211&lt; L211, N211&lt; M211), "neg_trend", "N/A"))</f>
        <v/>
      </c>
      <c r="J211">
        <f>IFERROR(IF(TRIM(C211)="-", "N/A", IF(RIGHT(C211,1)=")",IF(RIGHT(C211,2)="T)",-1000000000000*VALUE(MID(C211,2,LEN(C211)-3)),IF(RIGHT(C211,2)="M)",-1000000*VALUE(MID(C211,2,LEN(C211)-3)),IF(RIGHT(C211,2)="B)",-1000000000*VALUE(MID(C211,2,LEN(C211)-3)),IF(RIGHT(C211,2)="k)",-1000*VALUE(MID(C211,2,LEN(C211)-3)),VALUE(SUBSTITUTE(C211,",","")))))),IF(RIGHT(C211,1)="T",1000000000000*VALUE(LEFT(C211,LEN(C211)-1)),IF(RIGHT(C211,1)="M",1000000*VALUE(LEFT(C211,LEN(C211)-1)),IF(RIGHT(C211,1)="B",1000000000*VALUE(LEFT(C211,LEN(C211)-1)),IF(RIGHT(C211,1)="%",0.01*VALUE(LEFT(C211,LEN(C211)-1)),IF(RIGHT(C211,1)="k",1000*VALUE(LEFT(C211,LEN(C211)-1)),VALUE(SUBSTITUTE(C211,",",""))))))))),"N/A")</f>
        <v/>
      </c>
      <c r="K211">
        <f>IFERROR(IF(TRIM(D211)="-", "N/A", IF(RIGHT(D211,1)=")",IF(RIGHT(D211,2)="T)",-1000000000000*VALUE(MID(D211,2,LEN(D211)-3)),IF(RIGHT(D211,2)="M)",-1000000*VALUE(MID(D211,2,LEN(D211)-3)),IF(RIGHT(D211,2)="B)",-1000000000*VALUE(MID(D211,2,LEN(D211)-3)),IF(RIGHT(D211,2)="k)",-1000*VALUE(MID(D211,2,LEN(D211)-3)),VALUE(SUBSTITUTE(D211,",","")))))),IF(RIGHT(D211,1)="T",1000000000000*VALUE(LEFT(D211,LEN(D211)-1)),IF(RIGHT(D211,1)="M",1000000*VALUE(LEFT(D211,LEN(D211)-1)),IF(RIGHT(D211,1)="B",1000000000*VALUE(LEFT(D211,LEN(D211)-1)),IF(RIGHT(D211,1)="%",0.01*VALUE(LEFT(D211,LEN(D211)-1)),IF(RIGHT(D211,1)="k",1000*VALUE(LEFT(D211,LEN(D211)-1)),VALUE(SUBSTITUTE(D211,",",""))))))))),"N/A")</f>
        <v/>
      </c>
      <c r="L211">
        <f>IFERROR(IF(TRIM(E211)="-", "N/A", IF(RIGHT(E211,1)=")",IF(RIGHT(E211,2)="T)",-1000000000000*VALUE(MID(E211,2,LEN(E211)-3)),IF(RIGHT(E211,2)="M)",-1000000*VALUE(MID(E211,2,LEN(E211)-3)),IF(RIGHT(E211,2)="B)",-1000000000*VALUE(MID(E211,2,LEN(E211)-3)),IF(RIGHT(E211,2)="k)",-1000*VALUE(MID(E211,2,LEN(E211)-3)),VALUE(SUBSTITUTE(E211,",","")))))),IF(RIGHT(E211,1)="T",1000000000000*VALUE(LEFT(E211,LEN(E211)-1)),IF(RIGHT(E211,1)="M",1000000*VALUE(LEFT(E211,LEN(E211)-1)),IF(RIGHT(E211,1)="B",1000000000*VALUE(LEFT(E211,LEN(E211)-1)),IF(RIGHT(E211,1)="%",0.01*VALUE(LEFT(E211,LEN(E211)-1)),IF(RIGHT(E211,1)="k",1000*VALUE(LEFT(E211,LEN(E211)-1)),VALUE(SUBSTITUTE(E211,",",""))))))))),"N/A")</f>
        <v/>
      </c>
      <c r="M211">
        <f>IFERROR(IF(TRIM(F211)="-", "N/A", IF(RIGHT(F211,1)=")",IF(RIGHT(F211,2)="T)",-1000000000000*VALUE(MID(F211,2,LEN(F211)-3)),IF(RIGHT(F211,2)="M)",-1000000*VALUE(MID(F211,2,LEN(F211)-3)),IF(RIGHT(F211,2)="B)",-1000000000*VALUE(MID(F211,2,LEN(F211)-3)),IF(RIGHT(F211,2)="k)",-1000*VALUE(MID(F211,2,LEN(F211)-3)),VALUE(SUBSTITUTE(F211,",","")))))),IF(RIGHT(F211,1)="T",1000000000000*VALUE(LEFT(F211,LEN(F211)-1)),IF(RIGHT(F211,1)="M",1000000*VALUE(LEFT(F211,LEN(F211)-1)),IF(RIGHT(F211,1)="B",1000000000*VALUE(LEFT(F211,LEN(F211)-1)),IF(RIGHT(F211,1)="%",0.01*VALUE(LEFT(F211,LEN(F211)-1)),IF(RIGHT(F211,1)="k",1000*VALUE(LEFT(F211,LEN(F211)-1)),VALUE(SUBSTITUTE(F211,",",""))))))))),"N/A")</f>
        <v/>
      </c>
      <c r="N211">
        <f>IFERROR(IF(TRIM(G211)="-", "N/A", IF(RIGHT(G211,1)=")",IF(RIGHT(G211,2)="T)",-1000000000000*VALUE(MID(G211,2,LEN(G211)-3)),IF(RIGHT(G211,2)="M)",-1000000*VALUE(MID(G211,2,LEN(G211)-3)),IF(RIGHT(G211,2)="B)",-1000000000*VALUE(MID(G211,2,LEN(G211)-3)),IF(RIGHT(G211,2)="k)",-1000*VALUE(MID(G211,2,LEN(G211)-3)),VALUE(SUBSTITUTE(G211,",","")))))),IF(RIGHT(G211,1)="T",1000000000000*VALUE(LEFT(G211,LEN(G211)-1)),IF(RIGHT(G211,1)="M",1000000*VALUE(LEFT(G211,LEN(G211)-1)),IF(RIGHT(G211,1)="B",1000000000*VALUE(LEFT(G211,LEN(G211)-1)),IF(RIGHT(G211,1)="%",0.01*VALUE(LEFT(G211,LEN(G211)-1)),IF(RIGHT(G211,1)="k",1000*VALUE(LEFT(G211,LEN(G211)-1)),VALUE(SUBSTITUTE(G211,",",""))))))))),"N/A")</f>
        <v/>
      </c>
      <c r="P211">
        <f>MAX(J211:N211)</f>
        <v/>
      </c>
      <c r="Q211">
        <f>IFERROR(J144+MATCH(P211,J211:N211,0)-1,"")</f>
        <v/>
      </c>
      <c r="R211">
        <f>IF(Q211="","",MIN(J211:N211))</f>
        <v/>
      </c>
      <c r="S211">
        <f>IFERROR(J144+MATCH(R211,J211:N211,0)-1,"")</f>
        <v/>
      </c>
      <c r="T211">
        <f>IFERROR(AVERAGE(J211:N211),"")</f>
        <v/>
      </c>
      <c r="U211">
        <f>IFERROR(STDEV(J211:N211),"")</f>
        <v/>
      </c>
      <c r="V211">
        <f>IFERROR(IF(C211="-","",IF(ISBLANK(B211),"",IF(OR(ISNUMBER(FIND("Growth",B211)),ISNUMBER(FIND("Margin",B211))),"",(J211-T211)/U211))),"")</f>
        <v/>
      </c>
      <c r="W211">
        <f>IFERROR(IF(OR(D211="-",ISBLANK(D211)),"",(K211-T211)/U211),"")</f>
        <v/>
      </c>
      <c r="X211">
        <f>IFERROR(IF(OR(E211="-",ISBLANK(E211)),"",(L211-T211)/U211),"")</f>
        <v/>
      </c>
      <c r="Y211">
        <f>IFERROR(IF(OR(F211="-",ISBLANK(F211)),"",(M211-T211)/U211),"")</f>
        <v/>
      </c>
      <c r="Z211">
        <f>IFERROR(IF(OR(G211="-",ISBLANK(G211)),"",(N211-T211)/U211),"")</f>
        <v/>
      </c>
      <c r="AA211">
        <f>IF(MAX(MAX(V211:Z211),ABS(MIN(V211:Z211)))=ABS(MIN(V211:Z211)),MIN(V211:Z211),MAX(V211:Z211))</f>
        <v/>
      </c>
      <c r="AB211">
        <f>IFERROR(V144+MATCH(AA211,V211:Z211,0)-1,"")</f>
        <v/>
      </c>
      <c r="AC211">
        <f>IF(AB211&lt;&gt;"",IF(S211=AB211,"Low",IF(AB211=Q211,"High","")),"")</f>
        <v/>
      </c>
      <c r="AE211">
        <f>IF(ISNUMBER(MATCH("N/A",J211:N211,0)),"",IFERROR((5 * SUMPRODUCT(J144:N144,J211:N211) - PRODUCT(SUM(J144:N144),SUM(J211:N211))) / ((5 * SUM((J144^2)+(K144^2)+(L144^2)+(M144^2)+(N144^2))) - SUM(J144:N144)^2),""))</f>
        <v/>
      </c>
      <c r="AF211">
        <f>IFERROR(CORREL(J144:N144,J211:N211),"")</f>
        <v/>
      </c>
      <c r="AZ211">
        <f>IF(Q211=S211,0,1)</f>
        <v/>
      </c>
      <c r="BA211">
        <f>IF(AZ211=1,IF(Q211="","",IF(Q211=N144,"Yes","No")),"")</f>
        <v/>
      </c>
      <c r="BB211">
        <f>IF(BA211="Yes",P211,"")</f>
        <v/>
      </c>
      <c r="BC211">
        <f>IF(AZ211=1,IF(S211="","",IF(S211=N144,"Yes","No")),"")</f>
        <v/>
      </c>
      <c r="BD211">
        <f>IF(BC211="Yes",R211,"")</f>
        <v/>
      </c>
      <c r="BE211">
        <f>IFERROR(IF(SIGN(AE211)=1,"Increasing",IF(SIGN(AE211)=-1,"Decreasing","")),"")</f>
        <v/>
      </c>
      <c r="BF211">
        <f>IF(OR(AND(BE211="Increasing",BA211="Yes"),AND(BE211="Decreasing",BC211="Yes")),"Yes","No")</f>
        <v/>
      </c>
      <c r="BG211">
        <f>IF(I211="pos_trend","Yes","No")</f>
        <v/>
      </c>
      <c r="BH211">
        <f>IF(AF211&lt;&gt;"",IF(ABS(AF211)&gt;0.8,"Yes","No"),"")</f>
        <v/>
      </c>
    </row>
    <row r="212" spans="1:60">
      <c r="I212">
        <f>IF(AND(K212&gt; J212, L212&gt; K212, M212&gt; L212, N212&gt; M212), "pos_trend", IF(AND(K212&lt; J212, L212&lt; K212, M212&lt; L212, N212&lt; M212), "neg_trend", "N/A"))</f>
        <v/>
      </c>
      <c r="J212">
        <f>IFERROR(IF(TRIM(C212)="-", "N/A", IF(RIGHT(C212,1)=")",IF(RIGHT(C212,2)="T)",-1000000000000*VALUE(MID(C212,2,LEN(C212)-3)),IF(RIGHT(C212,2)="M)",-1000000*VALUE(MID(C212,2,LEN(C212)-3)),IF(RIGHT(C212,2)="B)",-1000000000*VALUE(MID(C212,2,LEN(C212)-3)),IF(RIGHT(C212,2)="k)",-1000*VALUE(MID(C212,2,LEN(C212)-3)),VALUE(SUBSTITUTE(C212,",","")))))),IF(RIGHT(C212,1)="T",1000000000000*VALUE(LEFT(C212,LEN(C212)-1)),IF(RIGHT(C212,1)="M",1000000*VALUE(LEFT(C212,LEN(C212)-1)),IF(RIGHT(C212,1)="B",1000000000*VALUE(LEFT(C212,LEN(C212)-1)),IF(RIGHT(C212,1)="%",0.01*VALUE(LEFT(C212,LEN(C212)-1)),IF(RIGHT(C212,1)="k",1000*VALUE(LEFT(C212,LEN(C212)-1)),VALUE(SUBSTITUTE(C212,",",""))))))))),"N/A")</f>
        <v/>
      </c>
      <c r="K212">
        <f>IFERROR(IF(TRIM(D212)="-", "N/A", IF(RIGHT(D212,1)=")",IF(RIGHT(D212,2)="T)",-1000000000000*VALUE(MID(D212,2,LEN(D212)-3)),IF(RIGHT(D212,2)="M)",-1000000*VALUE(MID(D212,2,LEN(D212)-3)),IF(RIGHT(D212,2)="B)",-1000000000*VALUE(MID(D212,2,LEN(D212)-3)),IF(RIGHT(D212,2)="k)",-1000*VALUE(MID(D212,2,LEN(D212)-3)),VALUE(SUBSTITUTE(D212,",","")))))),IF(RIGHT(D212,1)="T",1000000000000*VALUE(LEFT(D212,LEN(D212)-1)),IF(RIGHT(D212,1)="M",1000000*VALUE(LEFT(D212,LEN(D212)-1)),IF(RIGHT(D212,1)="B",1000000000*VALUE(LEFT(D212,LEN(D212)-1)),IF(RIGHT(D212,1)="%",0.01*VALUE(LEFT(D212,LEN(D212)-1)),IF(RIGHT(D212,1)="k",1000*VALUE(LEFT(D212,LEN(D212)-1)),VALUE(SUBSTITUTE(D212,",",""))))))))),"N/A")</f>
        <v/>
      </c>
      <c r="L212">
        <f>IFERROR(IF(TRIM(E212)="-", "N/A", IF(RIGHT(E212,1)=")",IF(RIGHT(E212,2)="T)",-1000000000000*VALUE(MID(E212,2,LEN(E212)-3)),IF(RIGHT(E212,2)="M)",-1000000*VALUE(MID(E212,2,LEN(E212)-3)),IF(RIGHT(E212,2)="B)",-1000000000*VALUE(MID(E212,2,LEN(E212)-3)),IF(RIGHT(E212,2)="k)",-1000*VALUE(MID(E212,2,LEN(E212)-3)),VALUE(SUBSTITUTE(E212,",","")))))),IF(RIGHT(E212,1)="T",1000000000000*VALUE(LEFT(E212,LEN(E212)-1)),IF(RIGHT(E212,1)="M",1000000*VALUE(LEFT(E212,LEN(E212)-1)),IF(RIGHT(E212,1)="B",1000000000*VALUE(LEFT(E212,LEN(E212)-1)),IF(RIGHT(E212,1)="%",0.01*VALUE(LEFT(E212,LEN(E212)-1)),IF(RIGHT(E212,1)="k",1000*VALUE(LEFT(E212,LEN(E212)-1)),VALUE(SUBSTITUTE(E212,",",""))))))))),"N/A")</f>
        <v/>
      </c>
      <c r="M212">
        <f>IFERROR(IF(TRIM(F212)="-", "N/A", IF(RIGHT(F212,1)=")",IF(RIGHT(F212,2)="T)",-1000000000000*VALUE(MID(F212,2,LEN(F212)-3)),IF(RIGHT(F212,2)="M)",-1000000*VALUE(MID(F212,2,LEN(F212)-3)),IF(RIGHT(F212,2)="B)",-1000000000*VALUE(MID(F212,2,LEN(F212)-3)),IF(RIGHT(F212,2)="k)",-1000*VALUE(MID(F212,2,LEN(F212)-3)),VALUE(SUBSTITUTE(F212,",","")))))),IF(RIGHT(F212,1)="T",1000000000000*VALUE(LEFT(F212,LEN(F212)-1)),IF(RIGHT(F212,1)="M",1000000*VALUE(LEFT(F212,LEN(F212)-1)),IF(RIGHT(F212,1)="B",1000000000*VALUE(LEFT(F212,LEN(F212)-1)),IF(RIGHT(F212,1)="%",0.01*VALUE(LEFT(F212,LEN(F212)-1)),IF(RIGHT(F212,1)="k",1000*VALUE(LEFT(F212,LEN(F212)-1)),VALUE(SUBSTITUTE(F212,",",""))))))))),"N/A")</f>
        <v/>
      </c>
      <c r="N212">
        <f>IFERROR(IF(TRIM(G212)="-", "N/A", IF(RIGHT(G212,1)=")",IF(RIGHT(G212,2)="T)",-1000000000000*VALUE(MID(G212,2,LEN(G212)-3)),IF(RIGHT(G212,2)="M)",-1000000*VALUE(MID(G212,2,LEN(G212)-3)),IF(RIGHT(G212,2)="B)",-1000000000*VALUE(MID(G212,2,LEN(G212)-3)),IF(RIGHT(G212,2)="k)",-1000*VALUE(MID(G212,2,LEN(G212)-3)),VALUE(SUBSTITUTE(G212,",","")))))),IF(RIGHT(G212,1)="T",1000000000000*VALUE(LEFT(G212,LEN(G212)-1)),IF(RIGHT(G212,1)="M",1000000*VALUE(LEFT(G212,LEN(G212)-1)),IF(RIGHT(G212,1)="B",1000000000*VALUE(LEFT(G212,LEN(G212)-1)),IF(RIGHT(G212,1)="%",0.01*VALUE(LEFT(G212,LEN(G212)-1)),IF(RIGHT(G212,1)="k",1000*VALUE(LEFT(G212,LEN(G212)-1)),VALUE(SUBSTITUTE(G212,",",""))))))))),"N/A")</f>
        <v/>
      </c>
      <c r="P212">
        <f>MAX(J212:N212)</f>
        <v/>
      </c>
      <c r="Q212">
        <f>IFERROR(J144+MATCH(P212,J212:N212,0)-1,"")</f>
        <v/>
      </c>
      <c r="R212">
        <f>IF(Q212="","",MIN(J212:N212))</f>
        <v/>
      </c>
      <c r="S212">
        <f>IFERROR(J144+MATCH(R212,J212:N212,0)-1,"")</f>
        <v/>
      </c>
      <c r="T212">
        <f>IFERROR(AVERAGE(J212:N212),"")</f>
        <v/>
      </c>
      <c r="U212">
        <f>IFERROR(STDEV(J212:N212),"")</f>
        <v/>
      </c>
      <c r="V212">
        <f>IFERROR(IF(C212="-","",IF(ISBLANK(B212),"",IF(OR(ISNUMBER(FIND("Growth",B212)),ISNUMBER(FIND("Margin",B212))),"",(J212-T212)/U212))),"")</f>
        <v/>
      </c>
      <c r="W212">
        <f>IFERROR(IF(OR(D212="-",ISBLANK(D212)),"",(K212-T212)/U212),"")</f>
        <v/>
      </c>
      <c r="X212">
        <f>IFERROR(IF(OR(E212="-",ISBLANK(E212)),"",(L212-T212)/U212),"")</f>
        <v/>
      </c>
      <c r="Y212">
        <f>IFERROR(IF(OR(F212="-",ISBLANK(F212)),"",(M212-T212)/U212),"")</f>
        <v/>
      </c>
      <c r="Z212">
        <f>IFERROR(IF(OR(G212="-",ISBLANK(G212)),"",(N212-T212)/U212),"")</f>
        <v/>
      </c>
      <c r="AA212">
        <f>IF(MAX(MAX(V212:Z212),ABS(MIN(V212:Z212)))=ABS(MIN(V212:Z212)),MIN(V212:Z212),MAX(V212:Z212))</f>
        <v/>
      </c>
      <c r="AB212">
        <f>IFERROR(V144+MATCH(AA212,V212:Z212,0)-1,"")</f>
        <v/>
      </c>
      <c r="AC212">
        <f>IF(AB212&lt;&gt;"",IF(S212=AB212,"Low",IF(AB212=Q212,"High","")),"")</f>
        <v/>
      </c>
      <c r="AE212">
        <f>IF(ISNUMBER(MATCH("N/A",J212:N212,0)),"",IFERROR((5 * SUMPRODUCT(J144:N144,J212:N212) - PRODUCT(SUM(J144:N144),SUM(J212:N212))) / ((5 * SUM((J144^2)+(K144^2)+(L144^2)+(M144^2)+(N144^2))) - SUM(J144:N144)^2),""))</f>
        <v/>
      </c>
      <c r="AF212">
        <f>IFERROR(CORREL(J144:N144,J212:N212),"")</f>
        <v/>
      </c>
      <c r="AZ212">
        <f>IF(Q212=S212,0,1)</f>
        <v/>
      </c>
      <c r="BA212">
        <f>IF(AZ212=1,IF(Q212="","",IF(Q212=N144,"Yes","No")),"")</f>
        <v/>
      </c>
      <c r="BB212">
        <f>IF(BA212="Yes",P212,"")</f>
        <v/>
      </c>
      <c r="BC212">
        <f>IF(AZ212=1,IF(S212="","",IF(S212=N144,"Yes","No")),"")</f>
        <v/>
      </c>
      <c r="BD212">
        <f>IF(BC212="Yes",R212,"")</f>
        <v/>
      </c>
      <c r="BE212">
        <f>IFERROR(IF(SIGN(AE212)=1,"Increasing",IF(SIGN(AE212)=-1,"Decreasing","")),"")</f>
        <v/>
      </c>
      <c r="BF212">
        <f>IF(OR(AND(BE212="Increasing",BA212="Yes"),AND(BE212="Decreasing",BC212="Yes")),"Yes","No")</f>
        <v/>
      </c>
      <c r="BG212">
        <f>IF(I212="pos_trend","Yes","No")</f>
        <v/>
      </c>
      <c r="BH212">
        <f>IF(AF212&lt;&gt;"",IF(ABS(AF212)&gt;0.8,"Yes","No"),"")</f>
        <v/>
      </c>
    </row>
    <row r="213" spans="1:60">
      <c r="I213">
        <f>IF(AND(K213&gt; J213, L213&gt; K213, M213&gt; L213, N213&gt; M213), "pos_trend", IF(AND(K213&lt; J213, L213&lt; K213, M213&lt; L213, N213&lt; M213), "neg_trend", "N/A"))</f>
        <v/>
      </c>
      <c r="J213">
        <f>IFERROR(IF(TRIM(C213)="-", "N/A", IF(RIGHT(C213,1)=")",IF(RIGHT(C213,2)="T)",-1000000000000*VALUE(MID(C213,2,LEN(C213)-3)),IF(RIGHT(C213,2)="M)",-1000000*VALUE(MID(C213,2,LEN(C213)-3)),IF(RIGHT(C213,2)="B)",-1000000000*VALUE(MID(C213,2,LEN(C213)-3)),IF(RIGHT(C213,2)="k)",-1000*VALUE(MID(C213,2,LEN(C213)-3)),VALUE(SUBSTITUTE(C213,",","")))))),IF(RIGHT(C213,1)="T",1000000000000*VALUE(LEFT(C213,LEN(C213)-1)),IF(RIGHT(C213,1)="M",1000000*VALUE(LEFT(C213,LEN(C213)-1)),IF(RIGHT(C213,1)="B",1000000000*VALUE(LEFT(C213,LEN(C213)-1)),IF(RIGHT(C213,1)="%",0.01*VALUE(LEFT(C213,LEN(C213)-1)),IF(RIGHT(C213,1)="k",1000*VALUE(LEFT(C213,LEN(C213)-1)),VALUE(SUBSTITUTE(C213,",",""))))))))),"N/A")</f>
        <v/>
      </c>
      <c r="K213">
        <f>IFERROR(IF(TRIM(D213)="-", "N/A", IF(RIGHT(D213,1)=")",IF(RIGHT(D213,2)="T)",-1000000000000*VALUE(MID(D213,2,LEN(D213)-3)),IF(RIGHT(D213,2)="M)",-1000000*VALUE(MID(D213,2,LEN(D213)-3)),IF(RIGHT(D213,2)="B)",-1000000000*VALUE(MID(D213,2,LEN(D213)-3)),IF(RIGHT(D213,2)="k)",-1000*VALUE(MID(D213,2,LEN(D213)-3)),VALUE(SUBSTITUTE(D213,",","")))))),IF(RIGHT(D213,1)="T",1000000000000*VALUE(LEFT(D213,LEN(D213)-1)),IF(RIGHT(D213,1)="M",1000000*VALUE(LEFT(D213,LEN(D213)-1)),IF(RIGHT(D213,1)="B",1000000000*VALUE(LEFT(D213,LEN(D213)-1)),IF(RIGHT(D213,1)="%",0.01*VALUE(LEFT(D213,LEN(D213)-1)),IF(RIGHT(D213,1)="k",1000*VALUE(LEFT(D213,LEN(D213)-1)),VALUE(SUBSTITUTE(D213,",",""))))))))),"N/A")</f>
        <v/>
      </c>
      <c r="L213">
        <f>IFERROR(IF(TRIM(E213)="-", "N/A", IF(RIGHT(E213,1)=")",IF(RIGHT(E213,2)="T)",-1000000000000*VALUE(MID(E213,2,LEN(E213)-3)),IF(RIGHT(E213,2)="M)",-1000000*VALUE(MID(E213,2,LEN(E213)-3)),IF(RIGHT(E213,2)="B)",-1000000000*VALUE(MID(E213,2,LEN(E213)-3)),IF(RIGHT(E213,2)="k)",-1000*VALUE(MID(E213,2,LEN(E213)-3)),VALUE(SUBSTITUTE(E213,",","")))))),IF(RIGHT(E213,1)="T",1000000000000*VALUE(LEFT(E213,LEN(E213)-1)),IF(RIGHT(E213,1)="M",1000000*VALUE(LEFT(E213,LEN(E213)-1)),IF(RIGHT(E213,1)="B",1000000000*VALUE(LEFT(E213,LEN(E213)-1)),IF(RIGHT(E213,1)="%",0.01*VALUE(LEFT(E213,LEN(E213)-1)),IF(RIGHT(E213,1)="k",1000*VALUE(LEFT(E213,LEN(E213)-1)),VALUE(SUBSTITUTE(E213,",",""))))))))),"N/A")</f>
        <v/>
      </c>
      <c r="M213">
        <f>IFERROR(IF(TRIM(F213)="-", "N/A", IF(RIGHT(F213,1)=")",IF(RIGHT(F213,2)="T)",-1000000000000*VALUE(MID(F213,2,LEN(F213)-3)),IF(RIGHT(F213,2)="M)",-1000000*VALUE(MID(F213,2,LEN(F213)-3)),IF(RIGHT(F213,2)="B)",-1000000000*VALUE(MID(F213,2,LEN(F213)-3)),IF(RIGHT(F213,2)="k)",-1000*VALUE(MID(F213,2,LEN(F213)-3)),VALUE(SUBSTITUTE(F213,",","")))))),IF(RIGHT(F213,1)="T",1000000000000*VALUE(LEFT(F213,LEN(F213)-1)),IF(RIGHT(F213,1)="M",1000000*VALUE(LEFT(F213,LEN(F213)-1)),IF(RIGHT(F213,1)="B",1000000000*VALUE(LEFT(F213,LEN(F213)-1)),IF(RIGHT(F213,1)="%",0.01*VALUE(LEFT(F213,LEN(F213)-1)),IF(RIGHT(F213,1)="k",1000*VALUE(LEFT(F213,LEN(F213)-1)),VALUE(SUBSTITUTE(F213,",",""))))))))),"N/A")</f>
        <v/>
      </c>
      <c r="N213">
        <f>IFERROR(IF(TRIM(G213)="-", "N/A", IF(RIGHT(G213,1)=")",IF(RIGHT(G213,2)="T)",-1000000000000*VALUE(MID(G213,2,LEN(G213)-3)),IF(RIGHT(G213,2)="M)",-1000000*VALUE(MID(G213,2,LEN(G213)-3)),IF(RIGHT(G213,2)="B)",-1000000000*VALUE(MID(G213,2,LEN(G213)-3)),IF(RIGHT(G213,2)="k)",-1000*VALUE(MID(G213,2,LEN(G213)-3)),VALUE(SUBSTITUTE(G213,",","")))))),IF(RIGHT(G213,1)="T",1000000000000*VALUE(LEFT(G213,LEN(G213)-1)),IF(RIGHT(G213,1)="M",1000000*VALUE(LEFT(G213,LEN(G213)-1)),IF(RIGHT(G213,1)="B",1000000000*VALUE(LEFT(G213,LEN(G213)-1)),IF(RIGHT(G213,1)="%",0.01*VALUE(LEFT(G213,LEN(G213)-1)),IF(RIGHT(G213,1)="k",1000*VALUE(LEFT(G213,LEN(G213)-1)),VALUE(SUBSTITUTE(G213,",",""))))))))),"N/A")</f>
        <v/>
      </c>
      <c r="P213">
        <f>MAX(J213:N213)</f>
        <v/>
      </c>
      <c r="Q213">
        <f>IFERROR(J144+MATCH(P213,J213:N213,0)-1,"")</f>
        <v/>
      </c>
      <c r="R213">
        <f>IF(Q213="","",MIN(J213:N213))</f>
        <v/>
      </c>
      <c r="S213">
        <f>IFERROR(J144+MATCH(R213,J213:N213,0)-1,"")</f>
        <v/>
      </c>
      <c r="T213">
        <f>IFERROR(AVERAGE(J213:N213),"")</f>
        <v/>
      </c>
      <c r="U213">
        <f>IFERROR(STDEV(J213:N213),"")</f>
        <v/>
      </c>
      <c r="V213">
        <f>IFERROR(IF(C213="-","",IF(ISBLANK(B213),"",IF(OR(ISNUMBER(FIND("Growth",B213)),ISNUMBER(FIND("Margin",B213))),"",(J213-T213)/U213))),"")</f>
        <v/>
      </c>
      <c r="W213">
        <f>IFERROR(IF(OR(D213="-",ISBLANK(D213)),"",(K213-T213)/U213),"")</f>
        <v/>
      </c>
      <c r="X213">
        <f>IFERROR(IF(OR(E213="-",ISBLANK(E213)),"",(L213-T213)/U213),"")</f>
        <v/>
      </c>
      <c r="Y213">
        <f>IFERROR(IF(OR(F213="-",ISBLANK(F213)),"",(M213-T213)/U213),"")</f>
        <v/>
      </c>
      <c r="Z213">
        <f>IFERROR(IF(OR(G213="-",ISBLANK(G213)),"",(N213-T213)/U213),"")</f>
        <v/>
      </c>
      <c r="AA213">
        <f>IF(MAX(MAX(V213:Z213),ABS(MIN(V213:Z213)))=ABS(MIN(V213:Z213)),MIN(V213:Z213),MAX(V213:Z213))</f>
        <v/>
      </c>
      <c r="AB213">
        <f>IFERROR(V144+MATCH(AA213,V213:Z213,0)-1,"")</f>
        <v/>
      </c>
      <c r="AC213">
        <f>IF(AB213&lt;&gt;"",IF(S213=AB213,"Low",IF(AB213=Q213,"High","")),"")</f>
        <v/>
      </c>
      <c r="AE213">
        <f>IF(ISNUMBER(MATCH("N/A",J213:N213,0)),"",IFERROR((5 * SUMPRODUCT(J144:N144,J213:N213) - PRODUCT(SUM(J144:N144),SUM(J213:N213))) / ((5 * SUM((J144^2)+(K144^2)+(L144^2)+(M144^2)+(N144^2))) - SUM(J144:N144)^2),""))</f>
        <v/>
      </c>
      <c r="AF213">
        <f>IFERROR(CORREL(J144:N144,J213:N213),"")</f>
        <v/>
      </c>
      <c r="AZ213">
        <f>IF(Q213=S213,0,1)</f>
        <v/>
      </c>
      <c r="BA213">
        <f>IF(AZ213=1,IF(Q213="","",IF(Q213=N144,"Yes","No")),"")</f>
        <v/>
      </c>
      <c r="BB213">
        <f>IF(BA213="Yes",P213,"")</f>
        <v/>
      </c>
      <c r="BC213">
        <f>IF(AZ213=1,IF(S213="","",IF(S213=N144,"Yes","No")),"")</f>
        <v/>
      </c>
      <c r="BD213">
        <f>IF(BC213="Yes",R213,"")</f>
        <v/>
      </c>
      <c r="BE213">
        <f>IFERROR(IF(SIGN(AE213)=1,"Increasing",IF(SIGN(AE213)=-1,"Decreasing","")),"")</f>
        <v/>
      </c>
      <c r="BF213">
        <f>IF(OR(AND(BE213="Increasing",BA213="Yes"),AND(BE213="Decreasing",BC213="Yes")),"Yes","No")</f>
        <v/>
      </c>
      <c r="BG213">
        <f>IF(I213="pos_trend","Yes","No")</f>
        <v/>
      </c>
      <c r="BH213">
        <f>IF(AF213&lt;&gt;"",IF(ABS(AF213)&gt;0.8,"Yes","No"),"")</f>
        <v/>
      </c>
    </row>
    <row r="214" spans="1:60">
      <c r="I214">
        <f>IF(AND(K214&gt; J214, L214&gt; K214, M214&gt; L214, N214&gt; M214), "pos_trend", IF(AND(K214&lt; J214, L214&lt; K214, M214&lt; L214, N214&lt; M214), "neg_trend", "N/A"))</f>
        <v/>
      </c>
      <c r="J214">
        <f>IFERROR(IF(TRIM(C214)="-", "N/A", IF(RIGHT(C214,1)=")",IF(RIGHT(C214,2)="T)",-1000000000000*VALUE(MID(C214,2,LEN(C214)-3)),IF(RIGHT(C214,2)="M)",-1000000*VALUE(MID(C214,2,LEN(C214)-3)),IF(RIGHT(C214,2)="B)",-1000000000*VALUE(MID(C214,2,LEN(C214)-3)),IF(RIGHT(C214,2)="k)",-1000*VALUE(MID(C214,2,LEN(C214)-3)),VALUE(SUBSTITUTE(C214,",","")))))),IF(RIGHT(C214,1)="T",1000000000000*VALUE(LEFT(C214,LEN(C214)-1)),IF(RIGHT(C214,1)="M",1000000*VALUE(LEFT(C214,LEN(C214)-1)),IF(RIGHT(C214,1)="B",1000000000*VALUE(LEFT(C214,LEN(C214)-1)),IF(RIGHT(C214,1)="%",0.01*VALUE(LEFT(C214,LEN(C214)-1)),IF(RIGHT(C214,1)="k",1000*VALUE(LEFT(C214,LEN(C214)-1)),VALUE(SUBSTITUTE(C214,",",""))))))))),"N/A")</f>
        <v/>
      </c>
      <c r="K214">
        <f>IFERROR(IF(TRIM(D214)="-", "N/A", IF(RIGHT(D214,1)=")",IF(RIGHT(D214,2)="T)",-1000000000000*VALUE(MID(D214,2,LEN(D214)-3)),IF(RIGHT(D214,2)="M)",-1000000*VALUE(MID(D214,2,LEN(D214)-3)),IF(RIGHT(D214,2)="B)",-1000000000*VALUE(MID(D214,2,LEN(D214)-3)),IF(RIGHT(D214,2)="k)",-1000*VALUE(MID(D214,2,LEN(D214)-3)),VALUE(SUBSTITUTE(D214,",","")))))),IF(RIGHT(D214,1)="T",1000000000000*VALUE(LEFT(D214,LEN(D214)-1)),IF(RIGHT(D214,1)="M",1000000*VALUE(LEFT(D214,LEN(D214)-1)),IF(RIGHT(D214,1)="B",1000000000*VALUE(LEFT(D214,LEN(D214)-1)),IF(RIGHT(D214,1)="%",0.01*VALUE(LEFT(D214,LEN(D214)-1)),IF(RIGHT(D214,1)="k",1000*VALUE(LEFT(D214,LEN(D214)-1)),VALUE(SUBSTITUTE(D214,",",""))))))))),"N/A")</f>
        <v/>
      </c>
      <c r="L214">
        <f>IFERROR(IF(TRIM(E214)="-", "N/A", IF(RIGHT(E214,1)=")",IF(RIGHT(E214,2)="T)",-1000000000000*VALUE(MID(E214,2,LEN(E214)-3)),IF(RIGHT(E214,2)="M)",-1000000*VALUE(MID(E214,2,LEN(E214)-3)),IF(RIGHT(E214,2)="B)",-1000000000*VALUE(MID(E214,2,LEN(E214)-3)),IF(RIGHT(E214,2)="k)",-1000*VALUE(MID(E214,2,LEN(E214)-3)),VALUE(SUBSTITUTE(E214,",","")))))),IF(RIGHT(E214,1)="T",1000000000000*VALUE(LEFT(E214,LEN(E214)-1)),IF(RIGHT(E214,1)="M",1000000*VALUE(LEFT(E214,LEN(E214)-1)),IF(RIGHT(E214,1)="B",1000000000*VALUE(LEFT(E214,LEN(E214)-1)),IF(RIGHT(E214,1)="%",0.01*VALUE(LEFT(E214,LEN(E214)-1)),IF(RIGHT(E214,1)="k",1000*VALUE(LEFT(E214,LEN(E214)-1)),VALUE(SUBSTITUTE(E214,",",""))))))))),"N/A")</f>
        <v/>
      </c>
      <c r="M214">
        <f>IFERROR(IF(TRIM(F214)="-", "N/A", IF(RIGHT(F214,1)=")",IF(RIGHT(F214,2)="T)",-1000000000000*VALUE(MID(F214,2,LEN(F214)-3)),IF(RIGHT(F214,2)="M)",-1000000*VALUE(MID(F214,2,LEN(F214)-3)),IF(RIGHT(F214,2)="B)",-1000000000*VALUE(MID(F214,2,LEN(F214)-3)),IF(RIGHT(F214,2)="k)",-1000*VALUE(MID(F214,2,LEN(F214)-3)),VALUE(SUBSTITUTE(F214,",","")))))),IF(RIGHT(F214,1)="T",1000000000000*VALUE(LEFT(F214,LEN(F214)-1)),IF(RIGHT(F214,1)="M",1000000*VALUE(LEFT(F214,LEN(F214)-1)),IF(RIGHT(F214,1)="B",1000000000*VALUE(LEFT(F214,LEN(F214)-1)),IF(RIGHT(F214,1)="%",0.01*VALUE(LEFT(F214,LEN(F214)-1)),IF(RIGHT(F214,1)="k",1000*VALUE(LEFT(F214,LEN(F214)-1)),VALUE(SUBSTITUTE(F214,",",""))))))))),"N/A")</f>
        <v/>
      </c>
      <c r="N214">
        <f>IFERROR(IF(TRIM(G214)="-", "N/A", IF(RIGHT(G214,1)=")",IF(RIGHT(G214,2)="T)",-1000000000000*VALUE(MID(G214,2,LEN(G214)-3)),IF(RIGHT(G214,2)="M)",-1000000*VALUE(MID(G214,2,LEN(G214)-3)),IF(RIGHT(G214,2)="B)",-1000000000*VALUE(MID(G214,2,LEN(G214)-3)),IF(RIGHT(G214,2)="k)",-1000*VALUE(MID(G214,2,LEN(G214)-3)),VALUE(SUBSTITUTE(G214,",","")))))),IF(RIGHT(G214,1)="T",1000000000000*VALUE(LEFT(G214,LEN(G214)-1)),IF(RIGHT(G214,1)="M",1000000*VALUE(LEFT(G214,LEN(G214)-1)),IF(RIGHT(G214,1)="B",1000000000*VALUE(LEFT(G214,LEN(G214)-1)),IF(RIGHT(G214,1)="%",0.01*VALUE(LEFT(G214,LEN(G214)-1)),IF(RIGHT(G214,1)="k",1000*VALUE(LEFT(G214,LEN(G214)-1)),VALUE(SUBSTITUTE(G214,",",""))))))))),"N/A")</f>
        <v/>
      </c>
      <c r="P214">
        <f>MAX(J214:N214)</f>
        <v/>
      </c>
      <c r="Q214">
        <f>IFERROR(J144+MATCH(P214,J214:N214,0)-1,"")</f>
        <v/>
      </c>
      <c r="R214">
        <f>IF(Q214="","",MIN(J214:N214))</f>
        <v/>
      </c>
      <c r="S214">
        <f>IFERROR(J144+MATCH(R214,J214:N214,0)-1,"")</f>
        <v/>
      </c>
      <c r="T214">
        <f>IFERROR(AVERAGE(J214:N214),"")</f>
        <v/>
      </c>
      <c r="U214">
        <f>IFERROR(STDEV(J214:N214),"")</f>
        <v/>
      </c>
      <c r="V214">
        <f>IFERROR(IF(C214="-","",IF(ISBLANK(B214),"",IF(OR(ISNUMBER(FIND("Growth",B214)),ISNUMBER(FIND("Margin",B214))),"",(J214-T214)/U214))),"")</f>
        <v/>
      </c>
      <c r="W214">
        <f>IFERROR(IF(OR(D214="-",ISBLANK(D214)),"",(K214-T214)/U214),"")</f>
        <v/>
      </c>
      <c r="X214">
        <f>IFERROR(IF(OR(E214="-",ISBLANK(E214)),"",(L214-T214)/U214),"")</f>
        <v/>
      </c>
      <c r="Y214">
        <f>IFERROR(IF(OR(F214="-",ISBLANK(F214)),"",(M214-T214)/U214),"")</f>
        <v/>
      </c>
      <c r="Z214">
        <f>IFERROR(IF(OR(G214="-",ISBLANK(G214)),"",(N214-T214)/U214),"")</f>
        <v/>
      </c>
      <c r="AA214">
        <f>IF(MAX(MAX(V214:Z214),ABS(MIN(V214:Z214)))=ABS(MIN(V214:Z214)),MIN(V214:Z214),MAX(V214:Z214))</f>
        <v/>
      </c>
      <c r="AB214">
        <f>IFERROR(V144+MATCH(AA214,V214:Z214,0)-1,"")</f>
        <v/>
      </c>
      <c r="AC214">
        <f>IF(AB214&lt;&gt;"",IF(S214=AB214,"Low",IF(AB214=Q214,"High","")),"")</f>
        <v/>
      </c>
      <c r="AE214">
        <f>IF(ISNUMBER(MATCH("N/A",J214:N214,0)),"",IFERROR((5 * SUMPRODUCT(J144:N144,J214:N214) - PRODUCT(SUM(J144:N144),SUM(J214:N214))) / ((5 * SUM((J144^2)+(K144^2)+(L144^2)+(M144^2)+(N144^2))) - SUM(J144:N144)^2),""))</f>
        <v/>
      </c>
      <c r="AF214">
        <f>IFERROR(CORREL(J144:N144,J214:N214),"")</f>
        <v/>
      </c>
      <c r="AZ214">
        <f>IF(Q214=S214,0,1)</f>
        <v/>
      </c>
      <c r="BA214">
        <f>IF(AZ214=1,IF(Q214="","",IF(Q214=N144,"Yes","No")),"")</f>
        <v/>
      </c>
      <c r="BB214">
        <f>IF(BA214="Yes",P214,"")</f>
        <v/>
      </c>
      <c r="BC214">
        <f>IF(AZ214=1,IF(S214="","",IF(S214=N144,"Yes","No")),"")</f>
        <v/>
      </c>
      <c r="BD214">
        <f>IF(BC214="Yes",R214,"")</f>
        <v/>
      </c>
      <c r="BE214">
        <f>IFERROR(IF(SIGN(AE214)=1,"Increasing",IF(SIGN(AE214)=-1,"Decreasing","")),"")</f>
        <v/>
      </c>
      <c r="BF214">
        <f>IF(OR(AND(BE214="Increasing",BA214="Yes"),AND(BE214="Decreasing",BC214="Yes")),"Yes","No")</f>
        <v/>
      </c>
      <c r="BG214">
        <f>IF(I214="pos_trend","Yes","No")</f>
        <v/>
      </c>
      <c r="BH214">
        <f>IF(AF214&lt;&gt;"",IF(ABS(AF214)&gt;0.8,"Yes","No"),"")</f>
        <v/>
      </c>
    </row>
    <row r="215" spans="1:60">
      <c r="I215">
        <f>IF(AND(K215&gt; J215, L215&gt; K215, M215&gt; L215, N215&gt; M215), "pos_trend", IF(AND(K215&lt; J215, L215&lt; K215, M215&lt; L215, N215&lt; M215), "neg_trend", "N/A"))</f>
        <v/>
      </c>
      <c r="J215">
        <f>IFERROR(IF(TRIM(C215)="-", "N/A", IF(RIGHT(C215,1)=")",IF(RIGHT(C215,2)="T)",-1000000000000*VALUE(MID(C215,2,LEN(C215)-3)),IF(RIGHT(C215,2)="M)",-1000000*VALUE(MID(C215,2,LEN(C215)-3)),IF(RIGHT(C215,2)="B)",-1000000000*VALUE(MID(C215,2,LEN(C215)-3)),IF(RIGHT(C215,2)="k)",-1000*VALUE(MID(C215,2,LEN(C215)-3)),VALUE(SUBSTITUTE(C215,",","")))))),IF(RIGHT(C215,1)="T",1000000000000*VALUE(LEFT(C215,LEN(C215)-1)),IF(RIGHT(C215,1)="M",1000000*VALUE(LEFT(C215,LEN(C215)-1)),IF(RIGHT(C215,1)="B",1000000000*VALUE(LEFT(C215,LEN(C215)-1)),IF(RIGHT(C215,1)="%",0.01*VALUE(LEFT(C215,LEN(C215)-1)),IF(RIGHT(C215,1)="k",1000*VALUE(LEFT(C215,LEN(C215)-1)),VALUE(SUBSTITUTE(C215,",",""))))))))),"N/A")</f>
        <v/>
      </c>
      <c r="K215">
        <f>IFERROR(IF(TRIM(D215)="-", "N/A", IF(RIGHT(D215,1)=")",IF(RIGHT(D215,2)="T)",-1000000000000*VALUE(MID(D215,2,LEN(D215)-3)),IF(RIGHT(D215,2)="M)",-1000000*VALUE(MID(D215,2,LEN(D215)-3)),IF(RIGHT(D215,2)="B)",-1000000000*VALUE(MID(D215,2,LEN(D215)-3)),IF(RIGHT(D215,2)="k)",-1000*VALUE(MID(D215,2,LEN(D215)-3)),VALUE(SUBSTITUTE(D215,",","")))))),IF(RIGHT(D215,1)="T",1000000000000*VALUE(LEFT(D215,LEN(D215)-1)),IF(RIGHT(D215,1)="M",1000000*VALUE(LEFT(D215,LEN(D215)-1)),IF(RIGHT(D215,1)="B",1000000000*VALUE(LEFT(D215,LEN(D215)-1)),IF(RIGHT(D215,1)="%",0.01*VALUE(LEFT(D215,LEN(D215)-1)),IF(RIGHT(D215,1)="k",1000*VALUE(LEFT(D215,LEN(D215)-1)),VALUE(SUBSTITUTE(D215,",",""))))))))),"N/A")</f>
        <v/>
      </c>
      <c r="L215">
        <f>IFERROR(IF(TRIM(E215)="-", "N/A", IF(RIGHT(E215,1)=")",IF(RIGHT(E215,2)="T)",-1000000000000*VALUE(MID(E215,2,LEN(E215)-3)),IF(RIGHT(E215,2)="M)",-1000000*VALUE(MID(E215,2,LEN(E215)-3)),IF(RIGHT(E215,2)="B)",-1000000000*VALUE(MID(E215,2,LEN(E215)-3)),IF(RIGHT(E215,2)="k)",-1000*VALUE(MID(E215,2,LEN(E215)-3)),VALUE(SUBSTITUTE(E215,",","")))))),IF(RIGHT(E215,1)="T",1000000000000*VALUE(LEFT(E215,LEN(E215)-1)),IF(RIGHT(E215,1)="M",1000000*VALUE(LEFT(E215,LEN(E215)-1)),IF(RIGHT(E215,1)="B",1000000000*VALUE(LEFT(E215,LEN(E215)-1)),IF(RIGHT(E215,1)="%",0.01*VALUE(LEFT(E215,LEN(E215)-1)),IF(RIGHT(E215,1)="k",1000*VALUE(LEFT(E215,LEN(E215)-1)),VALUE(SUBSTITUTE(E215,",",""))))))))),"N/A")</f>
        <v/>
      </c>
      <c r="M215">
        <f>IFERROR(IF(TRIM(F215)="-", "N/A", IF(RIGHT(F215,1)=")",IF(RIGHT(F215,2)="T)",-1000000000000*VALUE(MID(F215,2,LEN(F215)-3)),IF(RIGHT(F215,2)="M)",-1000000*VALUE(MID(F215,2,LEN(F215)-3)),IF(RIGHT(F215,2)="B)",-1000000000*VALUE(MID(F215,2,LEN(F215)-3)),IF(RIGHT(F215,2)="k)",-1000*VALUE(MID(F215,2,LEN(F215)-3)),VALUE(SUBSTITUTE(F215,",","")))))),IF(RIGHT(F215,1)="T",1000000000000*VALUE(LEFT(F215,LEN(F215)-1)),IF(RIGHT(F215,1)="M",1000000*VALUE(LEFT(F215,LEN(F215)-1)),IF(RIGHT(F215,1)="B",1000000000*VALUE(LEFT(F215,LEN(F215)-1)),IF(RIGHT(F215,1)="%",0.01*VALUE(LEFT(F215,LEN(F215)-1)),IF(RIGHT(F215,1)="k",1000*VALUE(LEFT(F215,LEN(F215)-1)),VALUE(SUBSTITUTE(F215,",",""))))))))),"N/A")</f>
        <v/>
      </c>
      <c r="N215">
        <f>IFERROR(IF(TRIM(G215)="-", "N/A", IF(RIGHT(G215,1)=")",IF(RIGHT(G215,2)="T)",-1000000000000*VALUE(MID(G215,2,LEN(G215)-3)),IF(RIGHT(G215,2)="M)",-1000000*VALUE(MID(G215,2,LEN(G215)-3)),IF(RIGHT(G215,2)="B)",-1000000000*VALUE(MID(G215,2,LEN(G215)-3)),IF(RIGHT(G215,2)="k)",-1000*VALUE(MID(G215,2,LEN(G215)-3)),VALUE(SUBSTITUTE(G215,",","")))))),IF(RIGHT(G215,1)="T",1000000000000*VALUE(LEFT(G215,LEN(G215)-1)),IF(RIGHT(G215,1)="M",1000000*VALUE(LEFT(G215,LEN(G215)-1)),IF(RIGHT(G215,1)="B",1000000000*VALUE(LEFT(G215,LEN(G215)-1)),IF(RIGHT(G215,1)="%",0.01*VALUE(LEFT(G215,LEN(G215)-1)),IF(RIGHT(G215,1)="k",1000*VALUE(LEFT(G215,LEN(G215)-1)),VALUE(SUBSTITUTE(G215,",",""))))))))),"N/A")</f>
        <v/>
      </c>
      <c r="P215">
        <f>MAX(J215:N215)</f>
        <v/>
      </c>
      <c r="Q215">
        <f>IFERROR(J144+MATCH(P215,J215:N215,0)-1,"")</f>
        <v/>
      </c>
      <c r="R215">
        <f>IF(Q215="","",MIN(J215:N215))</f>
        <v/>
      </c>
      <c r="S215">
        <f>IFERROR(J144+MATCH(R215,J215:N215,0)-1,"")</f>
        <v/>
      </c>
      <c r="T215">
        <f>IFERROR(AVERAGE(J215:N215),"")</f>
        <v/>
      </c>
      <c r="U215">
        <f>IFERROR(STDEV(J215:N215),"")</f>
        <v/>
      </c>
      <c r="V215">
        <f>IFERROR(IF(C215="-","",IF(ISBLANK(B215),"",IF(OR(ISNUMBER(FIND("Growth",B215)),ISNUMBER(FIND("Margin",B215))),"",(J215-T215)/U215))),"")</f>
        <v/>
      </c>
      <c r="W215">
        <f>IFERROR(IF(OR(D215="-",ISBLANK(D215)),"",(K215-T215)/U215),"")</f>
        <v/>
      </c>
      <c r="X215">
        <f>IFERROR(IF(OR(E215="-",ISBLANK(E215)),"",(L215-T215)/U215),"")</f>
        <v/>
      </c>
      <c r="Y215">
        <f>IFERROR(IF(OR(F215="-",ISBLANK(F215)),"",(M215-T215)/U215),"")</f>
        <v/>
      </c>
      <c r="Z215">
        <f>IFERROR(IF(OR(G215="-",ISBLANK(G215)),"",(N215-T215)/U215),"")</f>
        <v/>
      </c>
      <c r="AA215">
        <f>IF(MAX(MAX(V215:Z215),ABS(MIN(V215:Z215)))=ABS(MIN(V215:Z215)),MIN(V215:Z215),MAX(V215:Z215))</f>
        <v/>
      </c>
      <c r="AB215">
        <f>IFERROR(V144+MATCH(AA215,V215:Z215,0)-1,"")</f>
        <v/>
      </c>
      <c r="AC215">
        <f>IF(AB215&lt;&gt;"",IF(S215=AB215,"Low",IF(AB215=Q215,"High","")),"")</f>
        <v/>
      </c>
      <c r="AE215">
        <f>IF(ISNUMBER(MATCH("N/A",J215:N215,0)),"",IFERROR((5 * SUMPRODUCT(J144:N144,J215:N215) - PRODUCT(SUM(J144:N144),SUM(J215:N215))) / ((5 * SUM((J144^2)+(K144^2)+(L144^2)+(M144^2)+(N144^2))) - SUM(J144:N144)^2),""))</f>
        <v/>
      </c>
      <c r="AF215">
        <f>IFERROR(CORREL(J144:N144,J215:N215),"")</f>
        <v/>
      </c>
      <c r="AZ215">
        <f>IF(Q215=S215,0,1)</f>
        <v/>
      </c>
      <c r="BA215">
        <f>IF(AZ215=1,IF(Q215="","",IF(Q215=N144,"Yes","No")),"")</f>
        <v/>
      </c>
      <c r="BB215">
        <f>IF(BA215="Yes",P215,"")</f>
        <v/>
      </c>
      <c r="BC215">
        <f>IF(AZ215=1,IF(S215="","",IF(S215=N144,"Yes","No")),"")</f>
        <v/>
      </c>
      <c r="BD215">
        <f>IF(BC215="Yes",R215,"")</f>
        <v/>
      </c>
      <c r="BE215">
        <f>IFERROR(IF(SIGN(AE215)=1,"Increasing",IF(SIGN(AE215)=-1,"Decreasing","")),"")</f>
        <v/>
      </c>
      <c r="BF215">
        <f>IF(OR(AND(BE215="Increasing",BA215="Yes"),AND(BE215="Decreasing",BC215="Yes")),"Yes","No")</f>
        <v/>
      </c>
      <c r="BG215">
        <f>IF(I215="pos_trend","Yes","No")</f>
        <v/>
      </c>
      <c r="BH215">
        <f>IF(AF215&lt;&gt;"",IF(ABS(AF215)&gt;0.8,"Yes","No"),"")</f>
        <v/>
      </c>
    </row>
    <row r="216" spans="1:60">
      <c r="I216">
        <f>IF(AND(K216&gt; J216, L216&gt; K216, M216&gt; L216, N216&gt; M216), "pos_trend", IF(AND(K216&lt; J216, L216&lt; K216, M216&lt; L216, N216&lt; M216), "neg_trend", "N/A"))</f>
        <v/>
      </c>
      <c r="J216">
        <f>IFERROR(IF(TRIM(C216)="-", "N/A", IF(RIGHT(C216,1)=")",IF(RIGHT(C216,2)="T)",-1000000000000*VALUE(MID(C216,2,LEN(C216)-3)),IF(RIGHT(C216,2)="M)",-1000000*VALUE(MID(C216,2,LEN(C216)-3)),IF(RIGHT(C216,2)="B)",-1000000000*VALUE(MID(C216,2,LEN(C216)-3)),IF(RIGHT(C216,2)="k)",-1000*VALUE(MID(C216,2,LEN(C216)-3)),VALUE(SUBSTITUTE(C216,",","")))))),IF(RIGHT(C216,1)="T",1000000000000*VALUE(LEFT(C216,LEN(C216)-1)),IF(RIGHT(C216,1)="M",1000000*VALUE(LEFT(C216,LEN(C216)-1)),IF(RIGHT(C216,1)="B",1000000000*VALUE(LEFT(C216,LEN(C216)-1)),IF(RIGHT(C216,1)="%",0.01*VALUE(LEFT(C216,LEN(C216)-1)),IF(RIGHT(C216,1)="k",1000*VALUE(LEFT(C216,LEN(C216)-1)),VALUE(SUBSTITUTE(C216,",",""))))))))),"N/A")</f>
        <v/>
      </c>
      <c r="K216">
        <f>IFERROR(IF(TRIM(D216)="-", "N/A", IF(RIGHT(D216,1)=")",IF(RIGHT(D216,2)="T)",-1000000000000*VALUE(MID(D216,2,LEN(D216)-3)),IF(RIGHT(D216,2)="M)",-1000000*VALUE(MID(D216,2,LEN(D216)-3)),IF(RIGHT(D216,2)="B)",-1000000000*VALUE(MID(D216,2,LEN(D216)-3)),IF(RIGHT(D216,2)="k)",-1000*VALUE(MID(D216,2,LEN(D216)-3)),VALUE(SUBSTITUTE(D216,",","")))))),IF(RIGHT(D216,1)="T",1000000000000*VALUE(LEFT(D216,LEN(D216)-1)),IF(RIGHT(D216,1)="M",1000000*VALUE(LEFT(D216,LEN(D216)-1)),IF(RIGHT(D216,1)="B",1000000000*VALUE(LEFT(D216,LEN(D216)-1)),IF(RIGHT(D216,1)="%",0.01*VALUE(LEFT(D216,LEN(D216)-1)),IF(RIGHT(D216,1)="k",1000*VALUE(LEFT(D216,LEN(D216)-1)),VALUE(SUBSTITUTE(D216,",",""))))))))),"N/A")</f>
        <v/>
      </c>
      <c r="L216">
        <f>IFERROR(IF(TRIM(E216)="-", "N/A", IF(RIGHT(E216,1)=")",IF(RIGHT(E216,2)="T)",-1000000000000*VALUE(MID(E216,2,LEN(E216)-3)),IF(RIGHT(E216,2)="M)",-1000000*VALUE(MID(E216,2,LEN(E216)-3)),IF(RIGHT(E216,2)="B)",-1000000000*VALUE(MID(E216,2,LEN(E216)-3)),IF(RIGHT(E216,2)="k)",-1000*VALUE(MID(E216,2,LEN(E216)-3)),VALUE(SUBSTITUTE(E216,",","")))))),IF(RIGHT(E216,1)="T",1000000000000*VALUE(LEFT(E216,LEN(E216)-1)),IF(RIGHT(E216,1)="M",1000000*VALUE(LEFT(E216,LEN(E216)-1)),IF(RIGHT(E216,1)="B",1000000000*VALUE(LEFT(E216,LEN(E216)-1)),IF(RIGHT(E216,1)="%",0.01*VALUE(LEFT(E216,LEN(E216)-1)),IF(RIGHT(E216,1)="k",1000*VALUE(LEFT(E216,LEN(E216)-1)),VALUE(SUBSTITUTE(E216,",",""))))))))),"N/A")</f>
        <v/>
      </c>
      <c r="M216">
        <f>IFERROR(IF(TRIM(F216)="-", "N/A", IF(RIGHT(F216,1)=")",IF(RIGHT(F216,2)="T)",-1000000000000*VALUE(MID(F216,2,LEN(F216)-3)),IF(RIGHT(F216,2)="M)",-1000000*VALUE(MID(F216,2,LEN(F216)-3)),IF(RIGHT(F216,2)="B)",-1000000000*VALUE(MID(F216,2,LEN(F216)-3)),IF(RIGHT(F216,2)="k)",-1000*VALUE(MID(F216,2,LEN(F216)-3)),VALUE(SUBSTITUTE(F216,",","")))))),IF(RIGHT(F216,1)="T",1000000000000*VALUE(LEFT(F216,LEN(F216)-1)),IF(RIGHT(F216,1)="M",1000000*VALUE(LEFT(F216,LEN(F216)-1)),IF(RIGHT(F216,1)="B",1000000000*VALUE(LEFT(F216,LEN(F216)-1)),IF(RIGHT(F216,1)="%",0.01*VALUE(LEFT(F216,LEN(F216)-1)),IF(RIGHT(F216,1)="k",1000*VALUE(LEFT(F216,LEN(F216)-1)),VALUE(SUBSTITUTE(F216,",",""))))))))),"N/A")</f>
        <v/>
      </c>
      <c r="N216">
        <f>IFERROR(IF(TRIM(G216)="-", "N/A", IF(RIGHT(G216,1)=")",IF(RIGHT(G216,2)="T)",-1000000000000*VALUE(MID(G216,2,LEN(G216)-3)),IF(RIGHT(G216,2)="M)",-1000000*VALUE(MID(G216,2,LEN(G216)-3)),IF(RIGHT(G216,2)="B)",-1000000000*VALUE(MID(G216,2,LEN(G216)-3)),IF(RIGHT(G216,2)="k)",-1000*VALUE(MID(G216,2,LEN(G216)-3)),VALUE(SUBSTITUTE(G216,",","")))))),IF(RIGHT(G216,1)="T",1000000000000*VALUE(LEFT(G216,LEN(G216)-1)),IF(RIGHT(G216,1)="M",1000000*VALUE(LEFT(G216,LEN(G216)-1)),IF(RIGHT(G216,1)="B",1000000000*VALUE(LEFT(G216,LEN(G216)-1)),IF(RIGHT(G216,1)="%",0.01*VALUE(LEFT(G216,LEN(G216)-1)),IF(RIGHT(G216,1)="k",1000*VALUE(LEFT(G216,LEN(G216)-1)),VALUE(SUBSTITUTE(G216,",",""))))))))),"N/A")</f>
        <v/>
      </c>
      <c r="P216">
        <f>MAX(J216:N216)</f>
        <v/>
      </c>
      <c r="Q216">
        <f>IFERROR(J144+MATCH(P216,J216:N216,0)-1,"")</f>
        <v/>
      </c>
      <c r="R216">
        <f>IF(Q216="","",MIN(J216:N216))</f>
        <v/>
      </c>
      <c r="S216">
        <f>IFERROR(J144+MATCH(R216,J216:N216,0)-1,"")</f>
        <v/>
      </c>
      <c r="T216">
        <f>IFERROR(AVERAGE(J216:N216),"")</f>
        <v/>
      </c>
      <c r="U216">
        <f>IFERROR(STDEV(J216:N216),"")</f>
        <v/>
      </c>
      <c r="V216">
        <f>IFERROR(IF(C216="-","",IF(ISBLANK(B216),"",IF(OR(ISNUMBER(FIND("Growth",B216)),ISNUMBER(FIND("Margin",B216))),"",(J216-T216)/U216))),"")</f>
        <v/>
      </c>
      <c r="W216">
        <f>IFERROR(IF(OR(D216="-",ISBLANK(D216)),"",(K216-T216)/U216),"")</f>
        <v/>
      </c>
      <c r="X216">
        <f>IFERROR(IF(OR(E216="-",ISBLANK(E216)),"",(L216-T216)/U216),"")</f>
        <v/>
      </c>
      <c r="Y216">
        <f>IFERROR(IF(OR(F216="-",ISBLANK(F216)),"",(M216-T216)/U216),"")</f>
        <v/>
      </c>
      <c r="Z216">
        <f>IFERROR(IF(OR(G216="-",ISBLANK(G216)),"",(N216-T216)/U216),"")</f>
        <v/>
      </c>
      <c r="AA216">
        <f>IF(MAX(MAX(V216:Z216),ABS(MIN(V216:Z216)))=ABS(MIN(V216:Z216)),MIN(V216:Z216),MAX(V216:Z216))</f>
        <v/>
      </c>
      <c r="AB216">
        <f>IFERROR(V144+MATCH(AA216,V216:Z216,0)-1,"")</f>
        <v/>
      </c>
      <c r="AC216">
        <f>IF(AB216&lt;&gt;"",IF(S216=AB216,"Low",IF(AB216=Q216,"High","")),"")</f>
        <v/>
      </c>
      <c r="AE216">
        <f>IF(ISNUMBER(MATCH("N/A",J216:N216,0)),"",IFERROR((5 * SUMPRODUCT(J144:N144,J216:N216) - PRODUCT(SUM(J144:N144),SUM(J216:N216))) / ((5 * SUM((J144^2)+(K144^2)+(L144^2)+(M144^2)+(N144^2))) - SUM(J144:N144)^2),""))</f>
        <v/>
      </c>
      <c r="AF216">
        <f>IFERROR(CORREL(J144:N144,J216:N216),"")</f>
        <v/>
      </c>
      <c r="AZ216">
        <f>IF(Q216=S216,0,1)</f>
        <v/>
      </c>
      <c r="BA216">
        <f>IF(AZ216=1,IF(Q216="","",IF(Q216=N144,"Yes","No")),"")</f>
        <v/>
      </c>
      <c r="BB216">
        <f>IF(BA216="Yes",P216,"")</f>
        <v/>
      </c>
      <c r="BC216">
        <f>IF(AZ216=1,IF(S216="","",IF(S216=N144,"Yes","No")),"")</f>
        <v/>
      </c>
      <c r="BD216">
        <f>IF(BC216="Yes",R216,"")</f>
        <v/>
      </c>
      <c r="BE216">
        <f>IFERROR(IF(SIGN(AE216)=1,"Increasing",IF(SIGN(AE216)=-1,"Decreasing","")),"")</f>
        <v/>
      </c>
      <c r="BF216">
        <f>IF(OR(AND(BE216="Increasing",BA216="Yes"),AND(BE216="Decreasing",BC216="Yes")),"Yes","No")</f>
        <v/>
      </c>
      <c r="BG216">
        <f>IF(I216="pos_trend","Yes","No")</f>
        <v/>
      </c>
      <c r="BH216">
        <f>IF(AF216&lt;&gt;"",IF(ABS(AF216)&gt;0.8,"Yes","No"),"")</f>
        <v/>
      </c>
    </row>
    <row r="217" spans="1:60">
      <c r="I217">
        <f>IF(AND(K217&gt; J217, L217&gt; K217, M217&gt; L217, N217&gt; M217), "pos_trend", IF(AND(K217&lt; J217, L217&lt; K217, M217&lt; L217, N217&lt; M217), "neg_trend", "N/A"))</f>
        <v/>
      </c>
      <c r="J217">
        <f>IFERROR(IF(TRIM(C217)="-", "N/A", IF(RIGHT(C217,1)=")",IF(RIGHT(C217,2)="T)",-1000000000000*VALUE(MID(C217,2,LEN(C217)-3)),IF(RIGHT(C217,2)="M)",-1000000*VALUE(MID(C217,2,LEN(C217)-3)),IF(RIGHT(C217,2)="B)",-1000000000*VALUE(MID(C217,2,LEN(C217)-3)),IF(RIGHT(C217,2)="k)",-1000*VALUE(MID(C217,2,LEN(C217)-3)),VALUE(SUBSTITUTE(C217,",","")))))),IF(RIGHT(C217,1)="T",1000000000000*VALUE(LEFT(C217,LEN(C217)-1)),IF(RIGHT(C217,1)="M",1000000*VALUE(LEFT(C217,LEN(C217)-1)),IF(RIGHT(C217,1)="B",1000000000*VALUE(LEFT(C217,LEN(C217)-1)),IF(RIGHT(C217,1)="%",0.01*VALUE(LEFT(C217,LEN(C217)-1)),IF(RIGHT(C217,1)="k",1000*VALUE(LEFT(C217,LEN(C217)-1)),VALUE(SUBSTITUTE(C217,",",""))))))))),"N/A")</f>
        <v/>
      </c>
      <c r="K217">
        <f>IFERROR(IF(TRIM(D217)="-", "N/A", IF(RIGHT(D217,1)=")",IF(RIGHT(D217,2)="T)",-1000000000000*VALUE(MID(D217,2,LEN(D217)-3)),IF(RIGHT(D217,2)="M)",-1000000*VALUE(MID(D217,2,LEN(D217)-3)),IF(RIGHT(D217,2)="B)",-1000000000*VALUE(MID(D217,2,LEN(D217)-3)),IF(RIGHT(D217,2)="k)",-1000*VALUE(MID(D217,2,LEN(D217)-3)),VALUE(SUBSTITUTE(D217,",","")))))),IF(RIGHT(D217,1)="T",1000000000000*VALUE(LEFT(D217,LEN(D217)-1)),IF(RIGHT(D217,1)="M",1000000*VALUE(LEFT(D217,LEN(D217)-1)),IF(RIGHT(D217,1)="B",1000000000*VALUE(LEFT(D217,LEN(D217)-1)),IF(RIGHT(D217,1)="%",0.01*VALUE(LEFT(D217,LEN(D217)-1)),IF(RIGHT(D217,1)="k",1000*VALUE(LEFT(D217,LEN(D217)-1)),VALUE(SUBSTITUTE(D217,",",""))))))))),"N/A")</f>
        <v/>
      </c>
      <c r="L217">
        <f>IFERROR(IF(TRIM(E217)="-", "N/A", IF(RIGHT(E217,1)=")",IF(RIGHT(E217,2)="T)",-1000000000000*VALUE(MID(E217,2,LEN(E217)-3)),IF(RIGHT(E217,2)="M)",-1000000*VALUE(MID(E217,2,LEN(E217)-3)),IF(RIGHT(E217,2)="B)",-1000000000*VALUE(MID(E217,2,LEN(E217)-3)),IF(RIGHT(E217,2)="k)",-1000*VALUE(MID(E217,2,LEN(E217)-3)),VALUE(SUBSTITUTE(E217,",","")))))),IF(RIGHT(E217,1)="T",1000000000000*VALUE(LEFT(E217,LEN(E217)-1)),IF(RIGHT(E217,1)="M",1000000*VALUE(LEFT(E217,LEN(E217)-1)),IF(RIGHT(E217,1)="B",1000000000*VALUE(LEFT(E217,LEN(E217)-1)),IF(RIGHT(E217,1)="%",0.01*VALUE(LEFT(E217,LEN(E217)-1)),IF(RIGHT(E217,1)="k",1000*VALUE(LEFT(E217,LEN(E217)-1)),VALUE(SUBSTITUTE(E217,",",""))))))))),"N/A")</f>
        <v/>
      </c>
      <c r="M217">
        <f>IFERROR(IF(TRIM(F217)="-", "N/A", IF(RIGHT(F217,1)=")",IF(RIGHT(F217,2)="T)",-1000000000000*VALUE(MID(F217,2,LEN(F217)-3)),IF(RIGHT(F217,2)="M)",-1000000*VALUE(MID(F217,2,LEN(F217)-3)),IF(RIGHT(F217,2)="B)",-1000000000*VALUE(MID(F217,2,LEN(F217)-3)),IF(RIGHT(F217,2)="k)",-1000*VALUE(MID(F217,2,LEN(F217)-3)),VALUE(SUBSTITUTE(F217,",","")))))),IF(RIGHT(F217,1)="T",1000000000000*VALUE(LEFT(F217,LEN(F217)-1)),IF(RIGHT(F217,1)="M",1000000*VALUE(LEFT(F217,LEN(F217)-1)),IF(RIGHT(F217,1)="B",1000000000*VALUE(LEFT(F217,LEN(F217)-1)),IF(RIGHT(F217,1)="%",0.01*VALUE(LEFT(F217,LEN(F217)-1)),IF(RIGHT(F217,1)="k",1000*VALUE(LEFT(F217,LEN(F217)-1)),VALUE(SUBSTITUTE(F217,",",""))))))))),"N/A")</f>
        <v/>
      </c>
      <c r="N217">
        <f>IFERROR(IF(TRIM(G217)="-", "N/A", IF(RIGHT(G217,1)=")",IF(RIGHT(G217,2)="T)",-1000000000000*VALUE(MID(G217,2,LEN(G217)-3)),IF(RIGHT(G217,2)="M)",-1000000*VALUE(MID(G217,2,LEN(G217)-3)),IF(RIGHT(G217,2)="B)",-1000000000*VALUE(MID(G217,2,LEN(G217)-3)),IF(RIGHT(G217,2)="k)",-1000*VALUE(MID(G217,2,LEN(G217)-3)),VALUE(SUBSTITUTE(G217,",","")))))),IF(RIGHT(G217,1)="T",1000000000000*VALUE(LEFT(G217,LEN(G217)-1)),IF(RIGHT(G217,1)="M",1000000*VALUE(LEFT(G217,LEN(G217)-1)),IF(RIGHT(G217,1)="B",1000000000*VALUE(LEFT(G217,LEN(G217)-1)),IF(RIGHT(G217,1)="%",0.01*VALUE(LEFT(G217,LEN(G217)-1)),IF(RIGHT(G217,1)="k",1000*VALUE(LEFT(G217,LEN(G217)-1)),VALUE(SUBSTITUTE(G217,",",""))))))))),"N/A")</f>
        <v/>
      </c>
      <c r="P217">
        <f>MAX(J217:N217)</f>
        <v/>
      </c>
      <c r="Q217">
        <f>IFERROR(J144+MATCH(P217,J217:N217,0)-1,"")</f>
        <v/>
      </c>
      <c r="R217">
        <f>IF(Q217="","",MIN(J217:N217))</f>
        <v/>
      </c>
      <c r="S217">
        <f>IFERROR(J144+MATCH(R217,J217:N217,0)-1,"")</f>
        <v/>
      </c>
      <c r="T217">
        <f>IFERROR(AVERAGE(J217:N217),"")</f>
        <v/>
      </c>
      <c r="U217">
        <f>IFERROR(STDEV(J217:N217),"")</f>
        <v/>
      </c>
      <c r="V217">
        <f>IFERROR(IF(C217="-","",IF(ISBLANK(B217),"",IF(OR(ISNUMBER(FIND("Growth",B217)),ISNUMBER(FIND("Margin",B217))),"",(J217-T217)/U217))),"")</f>
        <v/>
      </c>
      <c r="W217">
        <f>IFERROR(IF(OR(D217="-",ISBLANK(D217)),"",(K217-T217)/U217),"")</f>
        <v/>
      </c>
      <c r="X217">
        <f>IFERROR(IF(OR(E217="-",ISBLANK(E217)),"",(L217-T217)/U217),"")</f>
        <v/>
      </c>
      <c r="Y217">
        <f>IFERROR(IF(OR(F217="-",ISBLANK(F217)),"",(M217-T217)/U217),"")</f>
        <v/>
      </c>
      <c r="Z217">
        <f>IFERROR(IF(OR(G217="-",ISBLANK(G217)),"",(N217-T217)/U217),"")</f>
        <v/>
      </c>
      <c r="AA217">
        <f>IF(MAX(MAX(V217:Z217),ABS(MIN(V217:Z217)))=ABS(MIN(V217:Z217)),MIN(V217:Z217),MAX(V217:Z217))</f>
        <v/>
      </c>
      <c r="AB217">
        <f>IFERROR(V144+MATCH(AA217,V217:Z217,0)-1,"")</f>
        <v/>
      </c>
      <c r="AC217">
        <f>IF(AB217&lt;&gt;"",IF(S217=AB217,"Low",IF(AB217=Q217,"High","")),"")</f>
        <v/>
      </c>
      <c r="AE217">
        <f>IF(ISNUMBER(MATCH("N/A",J217:N217,0)),"",IFERROR((5 * SUMPRODUCT(J144:N144,J217:N217) - PRODUCT(SUM(J144:N144),SUM(J217:N217))) / ((5 * SUM((J144^2)+(K144^2)+(L144^2)+(M144^2)+(N144^2))) - SUM(J144:N144)^2),""))</f>
        <v/>
      </c>
      <c r="AF217">
        <f>IFERROR(CORREL(J144:N144,J217:N217),"")</f>
        <v/>
      </c>
      <c r="AZ217">
        <f>IF(Q217=S217,0,1)</f>
        <v/>
      </c>
      <c r="BA217">
        <f>IF(AZ217=1,IF(Q217="","",IF(Q217=N144,"Yes","No")),"")</f>
        <v/>
      </c>
      <c r="BB217">
        <f>IF(BA217="Yes",P217,"")</f>
        <v/>
      </c>
      <c r="BC217">
        <f>IF(AZ217=1,IF(S217="","",IF(S217=N144,"Yes","No")),"")</f>
        <v/>
      </c>
      <c r="BD217">
        <f>IF(BC217="Yes",R217,"")</f>
        <v/>
      </c>
      <c r="BE217">
        <f>IFERROR(IF(SIGN(AE217)=1,"Increasing",IF(SIGN(AE217)=-1,"Decreasing","")),"")</f>
        <v/>
      </c>
      <c r="BF217">
        <f>IF(OR(AND(BE217="Increasing",BA217="Yes"),AND(BE217="Decreasing",BC217="Yes")),"Yes","No")</f>
        <v/>
      </c>
      <c r="BG217">
        <f>IF(I217="pos_trend","Yes","No")</f>
        <v/>
      </c>
      <c r="BH217">
        <f>IF(AF217&lt;&gt;"",IF(ABS(AF217)&gt;0.8,"Yes","No"),"")</f>
        <v/>
      </c>
    </row>
    <row r="218" spans="1:60">
      <c r="I218">
        <f>IF(AND(K218&gt; J218, L218&gt; K218, M218&gt; L218, N218&gt; M218), "pos_trend", IF(AND(K218&lt; J218, L218&lt; K218, M218&lt; L218, N218&lt; M218), "neg_trend", "N/A"))</f>
        <v/>
      </c>
      <c r="J218">
        <f>IFERROR(IF(TRIM(C218)="-", "N/A", IF(RIGHT(C218,1)=")",IF(RIGHT(C218,2)="T)",-1000000000000*VALUE(MID(C218,2,LEN(C218)-3)),IF(RIGHT(C218,2)="M)",-1000000*VALUE(MID(C218,2,LEN(C218)-3)),IF(RIGHT(C218,2)="B)",-1000000000*VALUE(MID(C218,2,LEN(C218)-3)),IF(RIGHT(C218,2)="k)",-1000*VALUE(MID(C218,2,LEN(C218)-3)),VALUE(SUBSTITUTE(C218,",","")))))),IF(RIGHT(C218,1)="T",1000000000000*VALUE(LEFT(C218,LEN(C218)-1)),IF(RIGHT(C218,1)="M",1000000*VALUE(LEFT(C218,LEN(C218)-1)),IF(RIGHT(C218,1)="B",1000000000*VALUE(LEFT(C218,LEN(C218)-1)),IF(RIGHT(C218,1)="%",0.01*VALUE(LEFT(C218,LEN(C218)-1)),IF(RIGHT(C218,1)="k",1000*VALUE(LEFT(C218,LEN(C218)-1)),VALUE(SUBSTITUTE(C218,",",""))))))))),"N/A")</f>
        <v/>
      </c>
      <c r="K218">
        <f>IFERROR(IF(TRIM(D218)="-", "N/A", IF(RIGHT(D218,1)=")",IF(RIGHT(D218,2)="T)",-1000000000000*VALUE(MID(D218,2,LEN(D218)-3)),IF(RIGHT(D218,2)="M)",-1000000*VALUE(MID(D218,2,LEN(D218)-3)),IF(RIGHT(D218,2)="B)",-1000000000*VALUE(MID(D218,2,LEN(D218)-3)),IF(RIGHT(D218,2)="k)",-1000*VALUE(MID(D218,2,LEN(D218)-3)),VALUE(SUBSTITUTE(D218,",","")))))),IF(RIGHT(D218,1)="T",1000000000000*VALUE(LEFT(D218,LEN(D218)-1)),IF(RIGHT(D218,1)="M",1000000*VALUE(LEFT(D218,LEN(D218)-1)),IF(RIGHT(D218,1)="B",1000000000*VALUE(LEFT(D218,LEN(D218)-1)),IF(RIGHT(D218,1)="%",0.01*VALUE(LEFT(D218,LEN(D218)-1)),IF(RIGHT(D218,1)="k",1000*VALUE(LEFT(D218,LEN(D218)-1)),VALUE(SUBSTITUTE(D218,",",""))))))))),"N/A")</f>
        <v/>
      </c>
      <c r="L218">
        <f>IFERROR(IF(TRIM(E218)="-", "N/A", IF(RIGHT(E218,1)=")",IF(RIGHT(E218,2)="T)",-1000000000000*VALUE(MID(E218,2,LEN(E218)-3)),IF(RIGHT(E218,2)="M)",-1000000*VALUE(MID(E218,2,LEN(E218)-3)),IF(RIGHT(E218,2)="B)",-1000000000*VALUE(MID(E218,2,LEN(E218)-3)),IF(RIGHT(E218,2)="k)",-1000*VALUE(MID(E218,2,LEN(E218)-3)),VALUE(SUBSTITUTE(E218,",","")))))),IF(RIGHT(E218,1)="T",1000000000000*VALUE(LEFT(E218,LEN(E218)-1)),IF(RIGHT(E218,1)="M",1000000*VALUE(LEFT(E218,LEN(E218)-1)),IF(RIGHT(E218,1)="B",1000000000*VALUE(LEFT(E218,LEN(E218)-1)),IF(RIGHT(E218,1)="%",0.01*VALUE(LEFT(E218,LEN(E218)-1)),IF(RIGHT(E218,1)="k",1000*VALUE(LEFT(E218,LEN(E218)-1)),VALUE(SUBSTITUTE(E218,",",""))))))))),"N/A")</f>
        <v/>
      </c>
      <c r="M218">
        <f>IFERROR(IF(TRIM(F218)="-", "N/A", IF(RIGHT(F218,1)=")",IF(RIGHT(F218,2)="T)",-1000000000000*VALUE(MID(F218,2,LEN(F218)-3)),IF(RIGHT(F218,2)="M)",-1000000*VALUE(MID(F218,2,LEN(F218)-3)),IF(RIGHT(F218,2)="B)",-1000000000*VALUE(MID(F218,2,LEN(F218)-3)),IF(RIGHT(F218,2)="k)",-1000*VALUE(MID(F218,2,LEN(F218)-3)),VALUE(SUBSTITUTE(F218,",","")))))),IF(RIGHT(F218,1)="T",1000000000000*VALUE(LEFT(F218,LEN(F218)-1)),IF(RIGHT(F218,1)="M",1000000*VALUE(LEFT(F218,LEN(F218)-1)),IF(RIGHT(F218,1)="B",1000000000*VALUE(LEFT(F218,LEN(F218)-1)),IF(RIGHT(F218,1)="%",0.01*VALUE(LEFT(F218,LEN(F218)-1)),IF(RIGHT(F218,1)="k",1000*VALUE(LEFT(F218,LEN(F218)-1)),VALUE(SUBSTITUTE(F218,",",""))))))))),"N/A")</f>
        <v/>
      </c>
      <c r="N218">
        <f>IFERROR(IF(TRIM(G218)="-", "N/A", IF(RIGHT(G218,1)=")",IF(RIGHT(G218,2)="T)",-1000000000000*VALUE(MID(G218,2,LEN(G218)-3)),IF(RIGHT(G218,2)="M)",-1000000*VALUE(MID(G218,2,LEN(G218)-3)),IF(RIGHT(G218,2)="B)",-1000000000*VALUE(MID(G218,2,LEN(G218)-3)),IF(RIGHT(G218,2)="k)",-1000*VALUE(MID(G218,2,LEN(G218)-3)),VALUE(SUBSTITUTE(G218,",","")))))),IF(RIGHT(G218,1)="T",1000000000000*VALUE(LEFT(G218,LEN(G218)-1)),IF(RIGHT(G218,1)="M",1000000*VALUE(LEFT(G218,LEN(G218)-1)),IF(RIGHT(G218,1)="B",1000000000*VALUE(LEFT(G218,LEN(G218)-1)),IF(RIGHT(G218,1)="%",0.01*VALUE(LEFT(G218,LEN(G218)-1)),IF(RIGHT(G218,1)="k",1000*VALUE(LEFT(G218,LEN(G218)-1)),VALUE(SUBSTITUTE(G218,",",""))))))))),"N/A")</f>
        <v/>
      </c>
      <c r="P218">
        <f>MAX(J218:N218)</f>
        <v/>
      </c>
      <c r="Q218">
        <f>IFERROR(J144+MATCH(P218,J218:N218,0)-1,"")</f>
        <v/>
      </c>
      <c r="R218">
        <f>IF(Q218="","",MIN(J218:N218))</f>
        <v/>
      </c>
      <c r="S218">
        <f>IFERROR(J144+MATCH(R218,J218:N218,0)-1,"")</f>
        <v/>
      </c>
      <c r="T218">
        <f>IFERROR(AVERAGE(J218:N218),"")</f>
        <v/>
      </c>
      <c r="U218">
        <f>IFERROR(STDEV(J218:N218),"")</f>
        <v/>
      </c>
      <c r="V218">
        <f>IFERROR(IF(C218="-","",IF(ISBLANK(B218),"",IF(OR(ISNUMBER(FIND("Growth",B218)),ISNUMBER(FIND("Margin",B218))),"",(J218-T218)/U218))),"")</f>
        <v/>
      </c>
      <c r="W218">
        <f>IFERROR(IF(OR(D218="-",ISBLANK(D218)),"",(K218-T218)/U218),"")</f>
        <v/>
      </c>
      <c r="X218">
        <f>IFERROR(IF(OR(E218="-",ISBLANK(E218)),"",(L218-T218)/U218),"")</f>
        <v/>
      </c>
      <c r="Y218">
        <f>IFERROR(IF(OR(F218="-",ISBLANK(F218)),"",(M218-T218)/U218),"")</f>
        <v/>
      </c>
      <c r="Z218">
        <f>IFERROR(IF(OR(G218="-",ISBLANK(G218)),"",(N218-T218)/U218),"")</f>
        <v/>
      </c>
      <c r="AA218">
        <f>IF(MAX(MAX(V218:Z218),ABS(MIN(V218:Z218)))=ABS(MIN(V218:Z218)),MIN(V218:Z218),MAX(V218:Z218))</f>
        <v/>
      </c>
      <c r="AB218">
        <f>IFERROR(V144+MATCH(AA218,V218:Z218,0)-1,"")</f>
        <v/>
      </c>
      <c r="AC218">
        <f>IF(AB218&lt;&gt;"",IF(S218=AB218,"Low",IF(AB218=Q218,"High","")),"")</f>
        <v/>
      </c>
      <c r="AE218">
        <f>IF(ISNUMBER(MATCH("N/A",J218:N218,0)),"",IFERROR((5 * SUMPRODUCT(J144:N144,J218:N218) - PRODUCT(SUM(J144:N144),SUM(J218:N218))) / ((5 * SUM((J144^2)+(K144^2)+(L144^2)+(M144^2)+(N144^2))) - SUM(J144:N144)^2),""))</f>
        <v/>
      </c>
      <c r="AF218">
        <f>IFERROR(CORREL(J144:N144,J218:N218),"")</f>
        <v/>
      </c>
      <c r="AZ218">
        <f>IF(Q218=S218,0,1)</f>
        <v/>
      </c>
      <c r="BA218">
        <f>IF(AZ218=1,IF(Q218="","",IF(Q218=N144,"Yes","No")),"")</f>
        <v/>
      </c>
      <c r="BB218">
        <f>IF(BA218="Yes",P218,"")</f>
        <v/>
      </c>
      <c r="BC218">
        <f>IF(AZ218=1,IF(S218="","",IF(S218=N144,"Yes","No")),"")</f>
        <v/>
      </c>
      <c r="BD218">
        <f>IF(BC218="Yes",R218,"")</f>
        <v/>
      </c>
      <c r="BE218">
        <f>IFERROR(IF(SIGN(AE218)=1,"Increasing",IF(SIGN(AE218)=-1,"Decreasing","")),"")</f>
        <v/>
      </c>
      <c r="BF218">
        <f>IF(OR(AND(BE218="Increasing",BA218="Yes"),AND(BE218="Decreasing",BC218="Yes")),"Yes","No")</f>
        <v/>
      </c>
      <c r="BG218">
        <f>IF(I218="pos_trend","Yes","No")</f>
        <v/>
      </c>
      <c r="BH218">
        <f>IF(AF218&lt;&gt;"",IF(ABS(AF218)&gt;0.8,"Yes","No"),"")</f>
        <v/>
      </c>
    </row>
    <row r="219" spans="1:60">
      <c r="I219">
        <f>IF(AND(K219&gt; J219, L219&gt; K219, M219&gt; L219, N219&gt; M219), "pos_trend", IF(AND(K219&lt; J219, L219&lt; K219, M219&lt; L219, N219&lt; M219), "neg_trend", "N/A"))</f>
        <v/>
      </c>
      <c r="J219">
        <f>IFERROR(IF(TRIM(C219)="-", "N/A", IF(RIGHT(C219,1)=")",IF(RIGHT(C219,2)="T)",-1000000000000*VALUE(MID(C219,2,LEN(C219)-3)),IF(RIGHT(C219,2)="M)",-1000000*VALUE(MID(C219,2,LEN(C219)-3)),IF(RIGHT(C219,2)="B)",-1000000000*VALUE(MID(C219,2,LEN(C219)-3)),IF(RIGHT(C219,2)="k)",-1000*VALUE(MID(C219,2,LEN(C219)-3)),VALUE(SUBSTITUTE(C219,",","")))))),IF(RIGHT(C219,1)="T",1000000000000*VALUE(LEFT(C219,LEN(C219)-1)),IF(RIGHT(C219,1)="M",1000000*VALUE(LEFT(C219,LEN(C219)-1)),IF(RIGHT(C219,1)="B",1000000000*VALUE(LEFT(C219,LEN(C219)-1)),IF(RIGHT(C219,1)="%",0.01*VALUE(LEFT(C219,LEN(C219)-1)),IF(RIGHT(C219,1)="k",1000*VALUE(LEFT(C219,LEN(C219)-1)),VALUE(SUBSTITUTE(C219,",",""))))))))),"N/A")</f>
        <v/>
      </c>
      <c r="K219">
        <f>IFERROR(IF(TRIM(D219)="-", "N/A", IF(RIGHT(D219,1)=")",IF(RIGHT(D219,2)="T)",-1000000000000*VALUE(MID(D219,2,LEN(D219)-3)),IF(RIGHT(D219,2)="M)",-1000000*VALUE(MID(D219,2,LEN(D219)-3)),IF(RIGHT(D219,2)="B)",-1000000000*VALUE(MID(D219,2,LEN(D219)-3)),IF(RIGHT(D219,2)="k)",-1000*VALUE(MID(D219,2,LEN(D219)-3)),VALUE(SUBSTITUTE(D219,",","")))))),IF(RIGHT(D219,1)="T",1000000000000*VALUE(LEFT(D219,LEN(D219)-1)),IF(RIGHT(D219,1)="M",1000000*VALUE(LEFT(D219,LEN(D219)-1)),IF(RIGHT(D219,1)="B",1000000000*VALUE(LEFT(D219,LEN(D219)-1)),IF(RIGHT(D219,1)="%",0.01*VALUE(LEFT(D219,LEN(D219)-1)),IF(RIGHT(D219,1)="k",1000*VALUE(LEFT(D219,LEN(D219)-1)),VALUE(SUBSTITUTE(D219,",",""))))))))),"N/A")</f>
        <v/>
      </c>
      <c r="L219">
        <f>IFERROR(IF(TRIM(E219)="-", "N/A", IF(RIGHT(E219,1)=")",IF(RIGHT(E219,2)="T)",-1000000000000*VALUE(MID(E219,2,LEN(E219)-3)),IF(RIGHT(E219,2)="M)",-1000000*VALUE(MID(E219,2,LEN(E219)-3)),IF(RIGHT(E219,2)="B)",-1000000000*VALUE(MID(E219,2,LEN(E219)-3)),IF(RIGHT(E219,2)="k)",-1000*VALUE(MID(E219,2,LEN(E219)-3)),VALUE(SUBSTITUTE(E219,",","")))))),IF(RIGHT(E219,1)="T",1000000000000*VALUE(LEFT(E219,LEN(E219)-1)),IF(RIGHT(E219,1)="M",1000000*VALUE(LEFT(E219,LEN(E219)-1)),IF(RIGHT(E219,1)="B",1000000000*VALUE(LEFT(E219,LEN(E219)-1)),IF(RIGHT(E219,1)="%",0.01*VALUE(LEFT(E219,LEN(E219)-1)),IF(RIGHT(E219,1)="k",1000*VALUE(LEFT(E219,LEN(E219)-1)),VALUE(SUBSTITUTE(E219,",",""))))))))),"N/A")</f>
        <v/>
      </c>
      <c r="M219">
        <f>IFERROR(IF(TRIM(F219)="-", "N/A", IF(RIGHT(F219,1)=")",IF(RIGHT(F219,2)="T)",-1000000000000*VALUE(MID(F219,2,LEN(F219)-3)),IF(RIGHT(F219,2)="M)",-1000000*VALUE(MID(F219,2,LEN(F219)-3)),IF(RIGHT(F219,2)="B)",-1000000000*VALUE(MID(F219,2,LEN(F219)-3)),IF(RIGHT(F219,2)="k)",-1000*VALUE(MID(F219,2,LEN(F219)-3)),VALUE(SUBSTITUTE(F219,",","")))))),IF(RIGHT(F219,1)="T",1000000000000*VALUE(LEFT(F219,LEN(F219)-1)),IF(RIGHT(F219,1)="M",1000000*VALUE(LEFT(F219,LEN(F219)-1)),IF(RIGHT(F219,1)="B",1000000000*VALUE(LEFT(F219,LEN(F219)-1)),IF(RIGHT(F219,1)="%",0.01*VALUE(LEFT(F219,LEN(F219)-1)),IF(RIGHT(F219,1)="k",1000*VALUE(LEFT(F219,LEN(F219)-1)),VALUE(SUBSTITUTE(F219,",",""))))))))),"N/A")</f>
        <v/>
      </c>
      <c r="N219">
        <f>IFERROR(IF(TRIM(G219)="-", "N/A", IF(RIGHT(G219,1)=")",IF(RIGHT(G219,2)="T)",-1000000000000*VALUE(MID(G219,2,LEN(G219)-3)),IF(RIGHT(G219,2)="M)",-1000000*VALUE(MID(G219,2,LEN(G219)-3)),IF(RIGHT(G219,2)="B)",-1000000000*VALUE(MID(G219,2,LEN(G219)-3)),IF(RIGHT(G219,2)="k)",-1000*VALUE(MID(G219,2,LEN(G219)-3)),VALUE(SUBSTITUTE(G219,",","")))))),IF(RIGHT(G219,1)="T",1000000000000*VALUE(LEFT(G219,LEN(G219)-1)),IF(RIGHT(G219,1)="M",1000000*VALUE(LEFT(G219,LEN(G219)-1)),IF(RIGHT(G219,1)="B",1000000000*VALUE(LEFT(G219,LEN(G219)-1)),IF(RIGHT(G219,1)="%",0.01*VALUE(LEFT(G219,LEN(G219)-1)),IF(RIGHT(G219,1)="k",1000*VALUE(LEFT(G219,LEN(G219)-1)),VALUE(SUBSTITUTE(G219,",",""))))))))),"N/A")</f>
        <v/>
      </c>
      <c r="P219">
        <f>MAX(J219:N219)</f>
        <v/>
      </c>
      <c r="Q219">
        <f>IFERROR(J144+MATCH(P219,J219:N219,0)-1,"")</f>
        <v/>
      </c>
      <c r="R219">
        <f>IF(Q219="","",MIN(J219:N219))</f>
        <v/>
      </c>
      <c r="S219">
        <f>IFERROR(J144+MATCH(R219,J219:N219,0)-1,"")</f>
        <v/>
      </c>
      <c r="T219">
        <f>IFERROR(AVERAGE(J219:N219),"")</f>
        <v/>
      </c>
      <c r="U219">
        <f>IFERROR(STDEV(J219:N219),"")</f>
        <v/>
      </c>
      <c r="V219">
        <f>IFERROR(IF(C219="-","",IF(ISBLANK(B219),"",IF(OR(ISNUMBER(FIND("Growth",B219)),ISNUMBER(FIND("Margin",B219))),"",(J219-T219)/U219))),"")</f>
        <v/>
      </c>
      <c r="W219">
        <f>IFERROR(IF(OR(D219="-",ISBLANK(D219)),"",(K219-T219)/U219),"")</f>
        <v/>
      </c>
      <c r="X219">
        <f>IFERROR(IF(OR(E219="-",ISBLANK(E219)),"",(L219-T219)/U219),"")</f>
        <v/>
      </c>
      <c r="Y219">
        <f>IFERROR(IF(OR(F219="-",ISBLANK(F219)),"",(M219-T219)/U219),"")</f>
        <v/>
      </c>
      <c r="Z219">
        <f>IFERROR(IF(OR(G219="-",ISBLANK(G219)),"",(N219-T219)/U219),"")</f>
        <v/>
      </c>
      <c r="AA219">
        <f>IF(MAX(MAX(V219:Z219),ABS(MIN(V219:Z219)))=ABS(MIN(V219:Z219)),MIN(V219:Z219),MAX(V219:Z219))</f>
        <v/>
      </c>
      <c r="AB219">
        <f>IFERROR(V144+MATCH(AA219,V219:Z219,0)-1,"")</f>
        <v/>
      </c>
      <c r="AC219">
        <f>IF(AB219&lt;&gt;"",IF(S219=AB219,"Low",IF(AB219=Q219,"High","")),"")</f>
        <v/>
      </c>
      <c r="AE219">
        <f>IF(ISNUMBER(MATCH("N/A",J219:N219,0)),"",IFERROR((5 * SUMPRODUCT(J144:N144,J219:N219) - PRODUCT(SUM(J144:N144),SUM(J219:N219))) / ((5 * SUM((J144^2)+(K144^2)+(L144^2)+(M144^2)+(N144^2))) - SUM(J144:N144)^2),""))</f>
        <v/>
      </c>
      <c r="AF219">
        <f>IFERROR(CORREL(J144:N144,J219:N219),"")</f>
        <v/>
      </c>
      <c r="AZ219">
        <f>IF(Q219=S219,0,1)</f>
        <v/>
      </c>
      <c r="BA219">
        <f>IF(AZ219=1,IF(Q219="","",IF(Q219=N144,"Yes","No")),"")</f>
        <v/>
      </c>
      <c r="BB219">
        <f>IF(BA219="Yes",P219,"")</f>
        <v/>
      </c>
      <c r="BC219">
        <f>IF(AZ219=1,IF(S219="","",IF(S219=N144,"Yes","No")),"")</f>
        <v/>
      </c>
      <c r="BD219">
        <f>IF(BC219="Yes",R219,"")</f>
        <v/>
      </c>
      <c r="BE219">
        <f>IFERROR(IF(SIGN(AE219)=1,"Increasing",IF(SIGN(AE219)=-1,"Decreasing","")),"")</f>
        <v/>
      </c>
      <c r="BF219">
        <f>IF(OR(AND(BE219="Increasing",BA219="Yes"),AND(BE219="Decreasing",BC219="Yes")),"Yes","No")</f>
        <v/>
      </c>
      <c r="BG219">
        <f>IF(I219="pos_trend","Yes","No")</f>
        <v/>
      </c>
      <c r="BH219">
        <f>IF(AF219&lt;&gt;"",IF(ABS(AF219)&gt;0.8,"Yes","No"),"")</f>
        <v/>
      </c>
    </row>
    <row r="220" spans="1:60">
      <c r="I220">
        <f>IF(AND(K220&gt; J220, L220&gt; K220, M220&gt; L220, N220&gt; M220), "pos_trend", IF(AND(K220&lt; J220, L220&lt; K220, M220&lt; L220, N220&lt; M220), "neg_trend", "N/A"))</f>
        <v/>
      </c>
      <c r="J220">
        <f>IFERROR(IF(TRIM(C220)="-", "N/A", IF(RIGHT(C220,1)=")",IF(RIGHT(C220,2)="T)",-1000000000000*VALUE(MID(C220,2,LEN(C220)-3)),IF(RIGHT(C220,2)="M)",-1000000*VALUE(MID(C220,2,LEN(C220)-3)),IF(RIGHT(C220,2)="B)",-1000000000*VALUE(MID(C220,2,LEN(C220)-3)),IF(RIGHT(C220,2)="k)",-1000*VALUE(MID(C220,2,LEN(C220)-3)),VALUE(SUBSTITUTE(C220,",","")))))),IF(RIGHT(C220,1)="T",1000000000000*VALUE(LEFT(C220,LEN(C220)-1)),IF(RIGHT(C220,1)="M",1000000*VALUE(LEFT(C220,LEN(C220)-1)),IF(RIGHT(C220,1)="B",1000000000*VALUE(LEFT(C220,LEN(C220)-1)),IF(RIGHT(C220,1)="%",0.01*VALUE(LEFT(C220,LEN(C220)-1)),IF(RIGHT(C220,1)="k",1000*VALUE(LEFT(C220,LEN(C220)-1)),VALUE(SUBSTITUTE(C220,",",""))))))))),"N/A")</f>
        <v/>
      </c>
      <c r="K220">
        <f>IFERROR(IF(TRIM(D220)="-", "N/A", IF(RIGHT(D220,1)=")",IF(RIGHT(D220,2)="T)",-1000000000000*VALUE(MID(D220,2,LEN(D220)-3)),IF(RIGHT(D220,2)="M)",-1000000*VALUE(MID(D220,2,LEN(D220)-3)),IF(RIGHT(D220,2)="B)",-1000000000*VALUE(MID(D220,2,LEN(D220)-3)),IF(RIGHT(D220,2)="k)",-1000*VALUE(MID(D220,2,LEN(D220)-3)),VALUE(SUBSTITUTE(D220,",","")))))),IF(RIGHT(D220,1)="T",1000000000000*VALUE(LEFT(D220,LEN(D220)-1)),IF(RIGHT(D220,1)="M",1000000*VALUE(LEFT(D220,LEN(D220)-1)),IF(RIGHT(D220,1)="B",1000000000*VALUE(LEFT(D220,LEN(D220)-1)),IF(RIGHT(D220,1)="%",0.01*VALUE(LEFT(D220,LEN(D220)-1)),IF(RIGHT(D220,1)="k",1000*VALUE(LEFT(D220,LEN(D220)-1)),VALUE(SUBSTITUTE(D220,",",""))))))))),"N/A")</f>
        <v/>
      </c>
      <c r="L220">
        <f>IFERROR(IF(TRIM(E220)="-", "N/A", IF(RIGHT(E220,1)=")",IF(RIGHT(E220,2)="T)",-1000000000000*VALUE(MID(E220,2,LEN(E220)-3)),IF(RIGHT(E220,2)="M)",-1000000*VALUE(MID(E220,2,LEN(E220)-3)),IF(RIGHT(E220,2)="B)",-1000000000*VALUE(MID(E220,2,LEN(E220)-3)),IF(RIGHT(E220,2)="k)",-1000*VALUE(MID(E220,2,LEN(E220)-3)),VALUE(SUBSTITUTE(E220,",","")))))),IF(RIGHT(E220,1)="T",1000000000000*VALUE(LEFT(E220,LEN(E220)-1)),IF(RIGHT(E220,1)="M",1000000*VALUE(LEFT(E220,LEN(E220)-1)),IF(RIGHT(E220,1)="B",1000000000*VALUE(LEFT(E220,LEN(E220)-1)),IF(RIGHT(E220,1)="%",0.01*VALUE(LEFT(E220,LEN(E220)-1)),IF(RIGHT(E220,1)="k",1000*VALUE(LEFT(E220,LEN(E220)-1)),VALUE(SUBSTITUTE(E220,",",""))))))))),"N/A")</f>
        <v/>
      </c>
      <c r="M220">
        <f>IFERROR(IF(TRIM(F220)="-", "N/A", IF(RIGHT(F220,1)=")",IF(RIGHT(F220,2)="T)",-1000000000000*VALUE(MID(F220,2,LEN(F220)-3)),IF(RIGHT(F220,2)="M)",-1000000*VALUE(MID(F220,2,LEN(F220)-3)),IF(RIGHT(F220,2)="B)",-1000000000*VALUE(MID(F220,2,LEN(F220)-3)),IF(RIGHT(F220,2)="k)",-1000*VALUE(MID(F220,2,LEN(F220)-3)),VALUE(SUBSTITUTE(F220,",","")))))),IF(RIGHT(F220,1)="T",1000000000000*VALUE(LEFT(F220,LEN(F220)-1)),IF(RIGHT(F220,1)="M",1000000*VALUE(LEFT(F220,LEN(F220)-1)),IF(RIGHT(F220,1)="B",1000000000*VALUE(LEFT(F220,LEN(F220)-1)),IF(RIGHT(F220,1)="%",0.01*VALUE(LEFT(F220,LEN(F220)-1)),IF(RIGHT(F220,1)="k",1000*VALUE(LEFT(F220,LEN(F220)-1)),VALUE(SUBSTITUTE(F220,",",""))))))))),"N/A")</f>
        <v/>
      </c>
      <c r="N220">
        <f>IFERROR(IF(TRIM(G220)="-", "N/A", IF(RIGHT(G220,1)=")",IF(RIGHT(G220,2)="T)",-1000000000000*VALUE(MID(G220,2,LEN(G220)-3)),IF(RIGHT(G220,2)="M)",-1000000*VALUE(MID(G220,2,LEN(G220)-3)),IF(RIGHT(G220,2)="B)",-1000000000*VALUE(MID(G220,2,LEN(G220)-3)),IF(RIGHT(G220,2)="k)",-1000*VALUE(MID(G220,2,LEN(G220)-3)),VALUE(SUBSTITUTE(G220,",","")))))),IF(RIGHT(G220,1)="T",1000000000000*VALUE(LEFT(G220,LEN(G220)-1)),IF(RIGHT(G220,1)="M",1000000*VALUE(LEFT(G220,LEN(G220)-1)),IF(RIGHT(G220,1)="B",1000000000*VALUE(LEFT(G220,LEN(G220)-1)),IF(RIGHT(G220,1)="%",0.01*VALUE(LEFT(G220,LEN(G220)-1)),IF(RIGHT(G220,1)="k",1000*VALUE(LEFT(G220,LEN(G220)-1)),VALUE(SUBSTITUTE(G220,",",""))))))))),"N/A")</f>
        <v/>
      </c>
      <c r="P220">
        <f>MAX(J220:N220)</f>
        <v/>
      </c>
      <c r="Q220">
        <f>IFERROR(J144+MATCH(P220,J220:N220,0)-1,"")</f>
        <v/>
      </c>
      <c r="R220">
        <f>IF(Q220="","",MIN(J220:N220))</f>
        <v/>
      </c>
      <c r="S220">
        <f>IFERROR(J144+MATCH(R220,J220:N220,0)-1,"")</f>
        <v/>
      </c>
      <c r="T220">
        <f>IFERROR(AVERAGE(J220:N220),"")</f>
        <v/>
      </c>
      <c r="U220">
        <f>IFERROR(STDEV(J220:N220),"")</f>
        <v/>
      </c>
      <c r="V220">
        <f>IFERROR(IF(C220="-","",IF(ISBLANK(B220),"",IF(OR(ISNUMBER(FIND("Growth",B220)),ISNUMBER(FIND("Margin",B220))),"",(J220-T220)/U220))),"")</f>
        <v/>
      </c>
      <c r="W220">
        <f>IFERROR(IF(OR(D220="-",ISBLANK(D220)),"",(K220-T220)/U220),"")</f>
        <v/>
      </c>
      <c r="X220">
        <f>IFERROR(IF(OR(E220="-",ISBLANK(E220)),"",(L220-T220)/U220),"")</f>
        <v/>
      </c>
      <c r="Y220">
        <f>IFERROR(IF(OR(F220="-",ISBLANK(F220)),"",(M220-T220)/U220),"")</f>
        <v/>
      </c>
      <c r="Z220">
        <f>IFERROR(IF(OR(G220="-",ISBLANK(G220)),"",(N220-T220)/U220),"")</f>
        <v/>
      </c>
      <c r="AA220">
        <f>IF(MAX(MAX(V220:Z220),ABS(MIN(V220:Z220)))=ABS(MIN(V220:Z220)),MIN(V220:Z220),MAX(V220:Z220))</f>
        <v/>
      </c>
      <c r="AB220">
        <f>IFERROR(V144+MATCH(AA220,V220:Z220,0)-1,"")</f>
        <v/>
      </c>
      <c r="AC220">
        <f>IF(AB220&lt;&gt;"",IF(S220=AB220,"Low",IF(AB220=Q220,"High","")),"")</f>
        <v/>
      </c>
      <c r="AE220">
        <f>IF(ISNUMBER(MATCH("N/A",J220:N220,0)),"",IFERROR((5 * SUMPRODUCT(J144:N144,J220:N220) - PRODUCT(SUM(J144:N144),SUM(J220:N220))) / ((5 * SUM((J144^2)+(K144^2)+(L144^2)+(M144^2)+(N144^2))) - SUM(J144:N144)^2),""))</f>
        <v/>
      </c>
      <c r="AF220">
        <f>IFERROR(CORREL(J144:N144,J220:N220),"")</f>
        <v/>
      </c>
      <c r="AZ220">
        <f>IF(Q220=S220,0,1)</f>
        <v/>
      </c>
      <c r="BA220">
        <f>IF(AZ220=1,IF(Q220="","",IF(Q220=N144,"Yes","No")),"")</f>
        <v/>
      </c>
      <c r="BB220">
        <f>IF(BA220="Yes",P220,"")</f>
        <v/>
      </c>
      <c r="BC220">
        <f>IF(AZ220=1,IF(S220="","",IF(S220=N144,"Yes","No")),"")</f>
        <v/>
      </c>
      <c r="BD220">
        <f>IF(BC220="Yes",R220,"")</f>
        <v/>
      </c>
      <c r="BE220">
        <f>IFERROR(IF(SIGN(AE220)=1,"Increasing",IF(SIGN(AE220)=-1,"Decreasing","")),"")</f>
        <v/>
      </c>
      <c r="BF220">
        <f>IF(OR(AND(BE220="Increasing",BA220="Yes"),AND(BE220="Decreasing",BC220="Yes")),"Yes","No")</f>
        <v/>
      </c>
      <c r="BG220">
        <f>IF(I220="pos_trend","Yes","No")</f>
        <v/>
      </c>
      <c r="BH220">
        <f>IF(AF220&lt;&gt;"",IF(ABS(AF220)&gt;0.8,"Yes","No"),"")</f>
        <v/>
      </c>
    </row>
    <row r="221" spans="1:60">
      <c r="I221">
        <f>IF(AND(K221&gt; J221, L221&gt; K221, M221&gt; L221, N221&gt; M221), "pos_trend", IF(AND(K221&lt; J221, L221&lt; K221, M221&lt; L221, N221&lt; M221), "neg_trend", "N/A"))</f>
        <v/>
      </c>
      <c r="J221">
        <f>IFERROR(IF(TRIM(C221)="-", "N/A", IF(RIGHT(C221,1)=")",IF(RIGHT(C221,2)="T)",-1000000000000*VALUE(MID(C221,2,LEN(C221)-3)),IF(RIGHT(C221,2)="M)",-1000000*VALUE(MID(C221,2,LEN(C221)-3)),IF(RIGHT(C221,2)="B)",-1000000000*VALUE(MID(C221,2,LEN(C221)-3)),IF(RIGHT(C221,2)="k)",-1000*VALUE(MID(C221,2,LEN(C221)-3)),VALUE(SUBSTITUTE(C221,",","")))))),IF(RIGHT(C221,1)="T",1000000000000*VALUE(LEFT(C221,LEN(C221)-1)),IF(RIGHT(C221,1)="M",1000000*VALUE(LEFT(C221,LEN(C221)-1)),IF(RIGHT(C221,1)="B",1000000000*VALUE(LEFT(C221,LEN(C221)-1)),IF(RIGHT(C221,1)="%",0.01*VALUE(LEFT(C221,LEN(C221)-1)),IF(RIGHT(C221,1)="k",1000*VALUE(LEFT(C221,LEN(C221)-1)),VALUE(SUBSTITUTE(C221,",",""))))))))),"N/A")</f>
        <v/>
      </c>
      <c r="K221">
        <f>IFERROR(IF(TRIM(D221)="-", "N/A", IF(RIGHT(D221,1)=")",IF(RIGHT(D221,2)="T)",-1000000000000*VALUE(MID(D221,2,LEN(D221)-3)),IF(RIGHT(D221,2)="M)",-1000000*VALUE(MID(D221,2,LEN(D221)-3)),IF(RIGHT(D221,2)="B)",-1000000000*VALUE(MID(D221,2,LEN(D221)-3)),IF(RIGHT(D221,2)="k)",-1000*VALUE(MID(D221,2,LEN(D221)-3)),VALUE(SUBSTITUTE(D221,",","")))))),IF(RIGHT(D221,1)="T",1000000000000*VALUE(LEFT(D221,LEN(D221)-1)),IF(RIGHT(D221,1)="M",1000000*VALUE(LEFT(D221,LEN(D221)-1)),IF(RIGHT(D221,1)="B",1000000000*VALUE(LEFT(D221,LEN(D221)-1)),IF(RIGHT(D221,1)="%",0.01*VALUE(LEFT(D221,LEN(D221)-1)),IF(RIGHT(D221,1)="k",1000*VALUE(LEFT(D221,LEN(D221)-1)),VALUE(SUBSTITUTE(D221,",",""))))))))),"N/A")</f>
        <v/>
      </c>
      <c r="L221">
        <f>IFERROR(IF(TRIM(E221)="-", "N/A", IF(RIGHT(E221,1)=")",IF(RIGHT(E221,2)="T)",-1000000000000*VALUE(MID(E221,2,LEN(E221)-3)),IF(RIGHT(E221,2)="M)",-1000000*VALUE(MID(E221,2,LEN(E221)-3)),IF(RIGHT(E221,2)="B)",-1000000000*VALUE(MID(E221,2,LEN(E221)-3)),IF(RIGHT(E221,2)="k)",-1000*VALUE(MID(E221,2,LEN(E221)-3)),VALUE(SUBSTITUTE(E221,",","")))))),IF(RIGHT(E221,1)="T",1000000000000*VALUE(LEFT(E221,LEN(E221)-1)),IF(RIGHT(E221,1)="M",1000000*VALUE(LEFT(E221,LEN(E221)-1)),IF(RIGHT(E221,1)="B",1000000000*VALUE(LEFT(E221,LEN(E221)-1)),IF(RIGHT(E221,1)="%",0.01*VALUE(LEFT(E221,LEN(E221)-1)),IF(RIGHT(E221,1)="k",1000*VALUE(LEFT(E221,LEN(E221)-1)),VALUE(SUBSTITUTE(E221,",",""))))))))),"N/A")</f>
        <v/>
      </c>
      <c r="M221">
        <f>IFERROR(IF(TRIM(F221)="-", "N/A", IF(RIGHT(F221,1)=")",IF(RIGHT(F221,2)="T)",-1000000000000*VALUE(MID(F221,2,LEN(F221)-3)),IF(RIGHT(F221,2)="M)",-1000000*VALUE(MID(F221,2,LEN(F221)-3)),IF(RIGHT(F221,2)="B)",-1000000000*VALUE(MID(F221,2,LEN(F221)-3)),IF(RIGHT(F221,2)="k)",-1000*VALUE(MID(F221,2,LEN(F221)-3)),VALUE(SUBSTITUTE(F221,",","")))))),IF(RIGHT(F221,1)="T",1000000000000*VALUE(LEFT(F221,LEN(F221)-1)),IF(RIGHT(F221,1)="M",1000000*VALUE(LEFT(F221,LEN(F221)-1)),IF(RIGHT(F221,1)="B",1000000000*VALUE(LEFT(F221,LEN(F221)-1)),IF(RIGHT(F221,1)="%",0.01*VALUE(LEFT(F221,LEN(F221)-1)),IF(RIGHT(F221,1)="k",1000*VALUE(LEFT(F221,LEN(F221)-1)),VALUE(SUBSTITUTE(F221,",",""))))))))),"N/A")</f>
        <v/>
      </c>
      <c r="N221">
        <f>IFERROR(IF(TRIM(G221)="-", "N/A", IF(RIGHT(G221,1)=")",IF(RIGHT(G221,2)="T)",-1000000000000*VALUE(MID(G221,2,LEN(G221)-3)),IF(RIGHT(G221,2)="M)",-1000000*VALUE(MID(G221,2,LEN(G221)-3)),IF(RIGHT(G221,2)="B)",-1000000000*VALUE(MID(G221,2,LEN(G221)-3)),IF(RIGHT(G221,2)="k)",-1000*VALUE(MID(G221,2,LEN(G221)-3)),VALUE(SUBSTITUTE(G221,",","")))))),IF(RIGHT(G221,1)="T",1000000000000*VALUE(LEFT(G221,LEN(G221)-1)),IF(RIGHT(G221,1)="M",1000000*VALUE(LEFT(G221,LEN(G221)-1)),IF(RIGHT(G221,1)="B",1000000000*VALUE(LEFT(G221,LEN(G221)-1)),IF(RIGHT(G221,1)="%",0.01*VALUE(LEFT(G221,LEN(G221)-1)),IF(RIGHT(G221,1)="k",1000*VALUE(LEFT(G221,LEN(G221)-1)),VALUE(SUBSTITUTE(G221,",",""))))))))),"N/A")</f>
        <v/>
      </c>
      <c r="P221">
        <f>MAX(J221:N221)</f>
        <v/>
      </c>
      <c r="Q221">
        <f>IFERROR(J144+MATCH(P221,J221:N221,0)-1,"")</f>
        <v/>
      </c>
      <c r="R221">
        <f>IF(Q221="","",MIN(J221:N221))</f>
        <v/>
      </c>
      <c r="S221">
        <f>IFERROR(J144+MATCH(R221,J221:N221,0)-1,"")</f>
        <v/>
      </c>
      <c r="T221">
        <f>IFERROR(AVERAGE(J221:N221),"")</f>
        <v/>
      </c>
      <c r="U221">
        <f>IFERROR(STDEV(J221:N221),"")</f>
        <v/>
      </c>
      <c r="V221">
        <f>IFERROR(IF(C221="-","",IF(ISBLANK(B221),"",IF(OR(ISNUMBER(FIND("Growth",B221)),ISNUMBER(FIND("Margin",B221))),"",(J221-T221)/U221))),"")</f>
        <v/>
      </c>
      <c r="W221">
        <f>IFERROR(IF(OR(D221="-",ISBLANK(D221)),"",(K221-T221)/U221),"")</f>
        <v/>
      </c>
      <c r="X221">
        <f>IFERROR(IF(OR(E221="-",ISBLANK(E221)),"",(L221-T221)/U221),"")</f>
        <v/>
      </c>
      <c r="Y221">
        <f>IFERROR(IF(OR(F221="-",ISBLANK(F221)),"",(M221-T221)/U221),"")</f>
        <v/>
      </c>
      <c r="Z221">
        <f>IFERROR(IF(OR(G221="-",ISBLANK(G221)),"",(N221-T221)/U221),"")</f>
        <v/>
      </c>
      <c r="AA221">
        <f>IF(MAX(MAX(V221:Z221),ABS(MIN(V221:Z221)))=ABS(MIN(V221:Z221)),MIN(V221:Z221),MAX(V221:Z221))</f>
        <v/>
      </c>
      <c r="AB221">
        <f>IFERROR(V144+MATCH(AA221,V221:Z221,0)-1,"")</f>
        <v/>
      </c>
      <c r="AC221">
        <f>IF(AB221&lt;&gt;"",IF(S221=AB221,"Low",IF(AB221=Q221,"High","")),"")</f>
        <v/>
      </c>
      <c r="AE221">
        <f>IF(ISNUMBER(MATCH("N/A",J221:N221,0)),"",IFERROR((5 * SUMPRODUCT(J144:N144,J221:N221) - PRODUCT(SUM(J144:N144),SUM(J221:N221))) / ((5 * SUM((J144^2)+(K144^2)+(L144^2)+(M144^2)+(N144^2))) - SUM(J144:N144)^2),""))</f>
        <v/>
      </c>
      <c r="AF221">
        <f>IFERROR(CORREL(J144:N144,J221:N221),"")</f>
        <v/>
      </c>
      <c r="AZ221">
        <f>IF(Q221=S221,0,1)</f>
        <v/>
      </c>
      <c r="BA221">
        <f>IF(AZ221=1,IF(Q221="","",IF(Q221=N144,"Yes","No")),"")</f>
        <v/>
      </c>
      <c r="BB221">
        <f>IF(BA221="Yes",P221,"")</f>
        <v/>
      </c>
      <c r="BC221">
        <f>IF(AZ221=1,IF(S221="","",IF(S221=N144,"Yes","No")),"")</f>
        <v/>
      </c>
      <c r="BD221">
        <f>IF(BC221="Yes",R221,"")</f>
        <v/>
      </c>
      <c r="BE221">
        <f>IFERROR(IF(SIGN(AE221)=1,"Increasing",IF(SIGN(AE221)=-1,"Decreasing","")),"")</f>
        <v/>
      </c>
      <c r="BF221">
        <f>IF(OR(AND(BE221="Increasing",BA221="Yes"),AND(BE221="Decreasing",BC221="Yes")),"Yes","No")</f>
        <v/>
      </c>
      <c r="BG221">
        <f>IF(I221="pos_trend","Yes","No")</f>
        <v/>
      </c>
      <c r="BH221">
        <f>IF(AF221&lt;&gt;"",IF(ABS(AF221)&gt;0.8,"Yes","No"),"")</f>
        <v/>
      </c>
    </row>
    <row r="222" spans="1:60">
      <c r="I222">
        <f>IF(AND(K222&gt; J222, L222&gt; K222, M222&gt; L222, N222&gt; M222), "pos_trend", IF(AND(K222&lt; J222, L222&lt; K222, M222&lt; L222, N222&lt; M222), "neg_trend", "N/A"))</f>
        <v/>
      </c>
      <c r="J222">
        <f>IFERROR(IF(TRIM(C222)="-", "N/A", IF(RIGHT(C222,1)=")",IF(RIGHT(C222,2)="T)",-1000000000000*VALUE(MID(C222,2,LEN(C222)-3)),IF(RIGHT(C222,2)="M)",-1000000*VALUE(MID(C222,2,LEN(C222)-3)),IF(RIGHT(C222,2)="B)",-1000000000*VALUE(MID(C222,2,LEN(C222)-3)),IF(RIGHT(C222,2)="k)",-1000*VALUE(MID(C222,2,LEN(C222)-3)),VALUE(SUBSTITUTE(C222,",","")))))),IF(RIGHT(C222,1)="T",1000000000000*VALUE(LEFT(C222,LEN(C222)-1)),IF(RIGHT(C222,1)="M",1000000*VALUE(LEFT(C222,LEN(C222)-1)),IF(RIGHT(C222,1)="B",1000000000*VALUE(LEFT(C222,LEN(C222)-1)),IF(RIGHT(C222,1)="%",0.01*VALUE(LEFT(C222,LEN(C222)-1)),IF(RIGHT(C222,1)="k",1000*VALUE(LEFT(C222,LEN(C222)-1)),VALUE(SUBSTITUTE(C222,",",""))))))))),"N/A")</f>
        <v/>
      </c>
      <c r="K222">
        <f>IFERROR(IF(TRIM(D222)="-", "N/A", IF(RIGHT(D222,1)=")",IF(RIGHT(D222,2)="T)",-1000000000000*VALUE(MID(D222,2,LEN(D222)-3)),IF(RIGHT(D222,2)="M)",-1000000*VALUE(MID(D222,2,LEN(D222)-3)),IF(RIGHT(D222,2)="B)",-1000000000*VALUE(MID(D222,2,LEN(D222)-3)),IF(RIGHT(D222,2)="k)",-1000*VALUE(MID(D222,2,LEN(D222)-3)),VALUE(SUBSTITUTE(D222,",","")))))),IF(RIGHT(D222,1)="T",1000000000000*VALUE(LEFT(D222,LEN(D222)-1)),IF(RIGHT(D222,1)="M",1000000*VALUE(LEFT(D222,LEN(D222)-1)),IF(RIGHT(D222,1)="B",1000000000*VALUE(LEFT(D222,LEN(D222)-1)),IF(RIGHT(D222,1)="%",0.01*VALUE(LEFT(D222,LEN(D222)-1)),IF(RIGHT(D222,1)="k",1000*VALUE(LEFT(D222,LEN(D222)-1)),VALUE(SUBSTITUTE(D222,",",""))))))))),"N/A")</f>
        <v/>
      </c>
      <c r="L222">
        <f>IFERROR(IF(TRIM(E222)="-", "N/A", IF(RIGHT(E222,1)=")",IF(RIGHT(E222,2)="T)",-1000000000000*VALUE(MID(E222,2,LEN(E222)-3)),IF(RIGHT(E222,2)="M)",-1000000*VALUE(MID(E222,2,LEN(E222)-3)),IF(RIGHT(E222,2)="B)",-1000000000*VALUE(MID(E222,2,LEN(E222)-3)),IF(RIGHT(E222,2)="k)",-1000*VALUE(MID(E222,2,LEN(E222)-3)),VALUE(SUBSTITUTE(E222,",","")))))),IF(RIGHT(E222,1)="T",1000000000000*VALUE(LEFT(E222,LEN(E222)-1)),IF(RIGHT(E222,1)="M",1000000*VALUE(LEFT(E222,LEN(E222)-1)),IF(RIGHT(E222,1)="B",1000000000*VALUE(LEFT(E222,LEN(E222)-1)),IF(RIGHT(E222,1)="%",0.01*VALUE(LEFT(E222,LEN(E222)-1)),IF(RIGHT(E222,1)="k",1000*VALUE(LEFT(E222,LEN(E222)-1)),VALUE(SUBSTITUTE(E222,",",""))))))))),"N/A")</f>
        <v/>
      </c>
      <c r="M222">
        <f>IFERROR(IF(TRIM(F222)="-", "N/A", IF(RIGHT(F222,1)=")",IF(RIGHT(F222,2)="T)",-1000000000000*VALUE(MID(F222,2,LEN(F222)-3)),IF(RIGHT(F222,2)="M)",-1000000*VALUE(MID(F222,2,LEN(F222)-3)),IF(RIGHT(F222,2)="B)",-1000000000*VALUE(MID(F222,2,LEN(F222)-3)),IF(RIGHT(F222,2)="k)",-1000*VALUE(MID(F222,2,LEN(F222)-3)),VALUE(SUBSTITUTE(F222,",","")))))),IF(RIGHT(F222,1)="T",1000000000000*VALUE(LEFT(F222,LEN(F222)-1)),IF(RIGHT(F222,1)="M",1000000*VALUE(LEFT(F222,LEN(F222)-1)),IF(RIGHT(F222,1)="B",1000000000*VALUE(LEFT(F222,LEN(F222)-1)),IF(RIGHT(F222,1)="%",0.01*VALUE(LEFT(F222,LEN(F222)-1)),IF(RIGHT(F222,1)="k",1000*VALUE(LEFT(F222,LEN(F222)-1)),VALUE(SUBSTITUTE(F222,",",""))))))))),"N/A")</f>
        <v/>
      </c>
      <c r="N222">
        <f>IFERROR(IF(TRIM(G222)="-", "N/A", IF(RIGHT(G222,1)=")",IF(RIGHT(G222,2)="T)",-1000000000000*VALUE(MID(G222,2,LEN(G222)-3)),IF(RIGHT(G222,2)="M)",-1000000*VALUE(MID(G222,2,LEN(G222)-3)),IF(RIGHT(G222,2)="B)",-1000000000*VALUE(MID(G222,2,LEN(G222)-3)),IF(RIGHT(G222,2)="k)",-1000*VALUE(MID(G222,2,LEN(G222)-3)),VALUE(SUBSTITUTE(G222,",","")))))),IF(RIGHT(G222,1)="T",1000000000000*VALUE(LEFT(G222,LEN(G222)-1)),IF(RIGHT(G222,1)="M",1000000*VALUE(LEFT(G222,LEN(G222)-1)),IF(RIGHT(G222,1)="B",1000000000*VALUE(LEFT(G222,LEN(G222)-1)),IF(RIGHT(G222,1)="%",0.01*VALUE(LEFT(G222,LEN(G222)-1)),IF(RIGHT(G222,1)="k",1000*VALUE(LEFT(G222,LEN(G222)-1)),VALUE(SUBSTITUTE(G222,",",""))))))))),"N/A")</f>
        <v/>
      </c>
      <c r="P222">
        <f>MAX(J222:N222)</f>
        <v/>
      </c>
      <c r="Q222">
        <f>IFERROR(J144+MATCH(P222,J222:N222,0)-1,"")</f>
        <v/>
      </c>
      <c r="R222">
        <f>IF(Q222="","",MIN(J222:N222))</f>
        <v/>
      </c>
      <c r="S222">
        <f>IFERROR(J144+MATCH(R222,J222:N222,0)-1,"")</f>
        <v/>
      </c>
      <c r="T222">
        <f>IFERROR(AVERAGE(J222:N222),"")</f>
        <v/>
      </c>
      <c r="U222">
        <f>IFERROR(STDEV(J222:N222),"")</f>
        <v/>
      </c>
      <c r="V222">
        <f>IFERROR(IF(C222="-","",IF(ISBLANK(B222),"",IF(OR(ISNUMBER(FIND("Growth",B222)),ISNUMBER(FIND("Margin",B222))),"",(J222-T222)/U222))),"")</f>
        <v/>
      </c>
      <c r="W222">
        <f>IFERROR(IF(OR(D222="-",ISBLANK(D222)),"",(K222-T222)/U222),"")</f>
        <v/>
      </c>
      <c r="X222">
        <f>IFERROR(IF(OR(E222="-",ISBLANK(E222)),"",(L222-T222)/U222),"")</f>
        <v/>
      </c>
      <c r="Y222">
        <f>IFERROR(IF(OR(F222="-",ISBLANK(F222)),"",(M222-T222)/U222),"")</f>
        <v/>
      </c>
      <c r="Z222">
        <f>IFERROR(IF(OR(G222="-",ISBLANK(G222)),"",(N222-T222)/U222),"")</f>
        <v/>
      </c>
      <c r="AA222">
        <f>IF(MAX(MAX(V222:Z222),ABS(MIN(V222:Z222)))=ABS(MIN(V222:Z222)),MIN(V222:Z222),MAX(V222:Z222))</f>
        <v/>
      </c>
      <c r="AB222">
        <f>IFERROR(V144+MATCH(AA222,V222:Z222,0)-1,"")</f>
        <v/>
      </c>
      <c r="AC222">
        <f>IF(AB222&lt;&gt;"",IF(S222=AB222,"Low",IF(AB222=Q222,"High","")),"")</f>
        <v/>
      </c>
      <c r="AE222">
        <f>IF(ISNUMBER(MATCH("N/A",J222:N222,0)),"",IFERROR((5 * SUMPRODUCT(J144:N144,J222:N222) - PRODUCT(SUM(J144:N144),SUM(J222:N222))) / ((5 * SUM((J144^2)+(K144^2)+(L144^2)+(M144^2)+(N144^2))) - SUM(J144:N144)^2),""))</f>
        <v/>
      </c>
      <c r="AF222">
        <f>IFERROR(CORREL(J144:N144,J222:N222),"")</f>
        <v/>
      </c>
      <c r="AZ222">
        <f>IF(Q222=S222,0,1)</f>
        <v/>
      </c>
      <c r="BA222">
        <f>IF(AZ222=1,IF(Q222="","",IF(Q222=N144,"Yes","No")),"")</f>
        <v/>
      </c>
      <c r="BB222">
        <f>IF(BA222="Yes",P222,"")</f>
        <v/>
      </c>
      <c r="BC222">
        <f>IF(AZ222=1,IF(S222="","",IF(S222=N144,"Yes","No")),"")</f>
        <v/>
      </c>
      <c r="BD222">
        <f>IF(BC222="Yes",R222,"")</f>
        <v/>
      </c>
      <c r="BE222">
        <f>IFERROR(IF(SIGN(AE222)=1,"Increasing",IF(SIGN(AE222)=-1,"Decreasing","")),"")</f>
        <v/>
      </c>
      <c r="BF222">
        <f>IF(OR(AND(BE222="Increasing",BA222="Yes"),AND(BE222="Decreasing",BC222="Yes")),"Yes","No")</f>
        <v/>
      </c>
      <c r="BG222">
        <f>IF(I222="pos_trend","Yes","No")</f>
        <v/>
      </c>
      <c r="BH222">
        <f>IF(AF222&lt;&gt;"",IF(ABS(AF222)&gt;0.8,"Yes","No"),"")</f>
        <v/>
      </c>
    </row>
    <row r="223" spans="1:60">
      <c r="I223">
        <f>IF(AND(K223&gt; J223, L223&gt; K223, M223&gt; L223, N223&gt; M223), "pos_trend", IF(AND(K223&lt; J223, L223&lt; K223, M223&lt; L223, N223&lt; M223), "neg_trend", "N/A"))</f>
        <v/>
      </c>
      <c r="J223">
        <f>IFERROR(IF(TRIM(C223)="-", "N/A", IF(RIGHT(C223,1)=")",IF(RIGHT(C223,2)="T)",-1000000000000*VALUE(MID(C223,2,LEN(C223)-3)),IF(RIGHT(C223,2)="M)",-1000000*VALUE(MID(C223,2,LEN(C223)-3)),IF(RIGHT(C223,2)="B)",-1000000000*VALUE(MID(C223,2,LEN(C223)-3)),IF(RIGHT(C223,2)="k)",-1000*VALUE(MID(C223,2,LEN(C223)-3)),VALUE(SUBSTITUTE(C223,",","")))))),IF(RIGHT(C223,1)="T",1000000000000*VALUE(LEFT(C223,LEN(C223)-1)),IF(RIGHT(C223,1)="M",1000000*VALUE(LEFT(C223,LEN(C223)-1)),IF(RIGHT(C223,1)="B",1000000000*VALUE(LEFT(C223,LEN(C223)-1)),IF(RIGHT(C223,1)="%",0.01*VALUE(LEFT(C223,LEN(C223)-1)),IF(RIGHT(C223,1)="k",1000*VALUE(LEFT(C223,LEN(C223)-1)),VALUE(SUBSTITUTE(C223,",",""))))))))),"N/A")</f>
        <v/>
      </c>
      <c r="K223">
        <f>IFERROR(IF(TRIM(D223)="-", "N/A", IF(RIGHT(D223,1)=")",IF(RIGHT(D223,2)="T)",-1000000000000*VALUE(MID(D223,2,LEN(D223)-3)),IF(RIGHT(D223,2)="M)",-1000000*VALUE(MID(D223,2,LEN(D223)-3)),IF(RIGHT(D223,2)="B)",-1000000000*VALUE(MID(D223,2,LEN(D223)-3)),IF(RIGHT(D223,2)="k)",-1000*VALUE(MID(D223,2,LEN(D223)-3)),VALUE(SUBSTITUTE(D223,",","")))))),IF(RIGHT(D223,1)="T",1000000000000*VALUE(LEFT(D223,LEN(D223)-1)),IF(RIGHT(D223,1)="M",1000000*VALUE(LEFT(D223,LEN(D223)-1)),IF(RIGHT(D223,1)="B",1000000000*VALUE(LEFT(D223,LEN(D223)-1)),IF(RIGHT(D223,1)="%",0.01*VALUE(LEFT(D223,LEN(D223)-1)),IF(RIGHT(D223,1)="k",1000*VALUE(LEFT(D223,LEN(D223)-1)),VALUE(SUBSTITUTE(D223,",",""))))))))),"N/A")</f>
        <v/>
      </c>
      <c r="L223">
        <f>IFERROR(IF(TRIM(E223)="-", "N/A", IF(RIGHT(E223,1)=")",IF(RIGHT(E223,2)="T)",-1000000000000*VALUE(MID(E223,2,LEN(E223)-3)),IF(RIGHT(E223,2)="M)",-1000000*VALUE(MID(E223,2,LEN(E223)-3)),IF(RIGHT(E223,2)="B)",-1000000000*VALUE(MID(E223,2,LEN(E223)-3)),IF(RIGHT(E223,2)="k)",-1000*VALUE(MID(E223,2,LEN(E223)-3)),VALUE(SUBSTITUTE(E223,",","")))))),IF(RIGHT(E223,1)="T",1000000000000*VALUE(LEFT(E223,LEN(E223)-1)),IF(RIGHT(E223,1)="M",1000000*VALUE(LEFT(E223,LEN(E223)-1)),IF(RIGHT(E223,1)="B",1000000000*VALUE(LEFT(E223,LEN(E223)-1)),IF(RIGHT(E223,1)="%",0.01*VALUE(LEFT(E223,LEN(E223)-1)),IF(RIGHT(E223,1)="k",1000*VALUE(LEFT(E223,LEN(E223)-1)),VALUE(SUBSTITUTE(E223,",",""))))))))),"N/A")</f>
        <v/>
      </c>
      <c r="M223">
        <f>IFERROR(IF(TRIM(F223)="-", "N/A", IF(RIGHT(F223,1)=")",IF(RIGHT(F223,2)="T)",-1000000000000*VALUE(MID(F223,2,LEN(F223)-3)),IF(RIGHT(F223,2)="M)",-1000000*VALUE(MID(F223,2,LEN(F223)-3)),IF(RIGHT(F223,2)="B)",-1000000000*VALUE(MID(F223,2,LEN(F223)-3)),IF(RIGHT(F223,2)="k)",-1000*VALUE(MID(F223,2,LEN(F223)-3)),VALUE(SUBSTITUTE(F223,",","")))))),IF(RIGHT(F223,1)="T",1000000000000*VALUE(LEFT(F223,LEN(F223)-1)),IF(RIGHT(F223,1)="M",1000000*VALUE(LEFT(F223,LEN(F223)-1)),IF(RIGHT(F223,1)="B",1000000000*VALUE(LEFT(F223,LEN(F223)-1)),IF(RIGHT(F223,1)="%",0.01*VALUE(LEFT(F223,LEN(F223)-1)),IF(RIGHT(F223,1)="k",1000*VALUE(LEFT(F223,LEN(F223)-1)),VALUE(SUBSTITUTE(F223,",",""))))))))),"N/A")</f>
        <v/>
      </c>
      <c r="N223">
        <f>IFERROR(IF(TRIM(G223)="-", "N/A", IF(RIGHT(G223,1)=")",IF(RIGHT(G223,2)="T)",-1000000000000*VALUE(MID(G223,2,LEN(G223)-3)),IF(RIGHT(G223,2)="M)",-1000000*VALUE(MID(G223,2,LEN(G223)-3)),IF(RIGHT(G223,2)="B)",-1000000000*VALUE(MID(G223,2,LEN(G223)-3)),IF(RIGHT(G223,2)="k)",-1000*VALUE(MID(G223,2,LEN(G223)-3)),VALUE(SUBSTITUTE(G223,",","")))))),IF(RIGHT(G223,1)="T",1000000000000*VALUE(LEFT(G223,LEN(G223)-1)),IF(RIGHT(G223,1)="M",1000000*VALUE(LEFT(G223,LEN(G223)-1)),IF(RIGHT(G223,1)="B",1000000000*VALUE(LEFT(G223,LEN(G223)-1)),IF(RIGHT(G223,1)="%",0.01*VALUE(LEFT(G223,LEN(G223)-1)),IF(RIGHT(G223,1)="k",1000*VALUE(LEFT(G223,LEN(G223)-1)),VALUE(SUBSTITUTE(G223,",",""))))))))),"N/A")</f>
        <v/>
      </c>
      <c r="P223">
        <f>MAX(J223:N223)</f>
        <v/>
      </c>
      <c r="Q223">
        <f>IFERROR(J144+MATCH(P223,J223:N223,0)-1,"")</f>
        <v/>
      </c>
      <c r="R223">
        <f>IF(Q223="","",MIN(J223:N223))</f>
        <v/>
      </c>
      <c r="S223">
        <f>IFERROR(J144+MATCH(R223,J223:N223,0)-1,"")</f>
        <v/>
      </c>
      <c r="T223">
        <f>IFERROR(AVERAGE(J223:N223),"")</f>
        <v/>
      </c>
      <c r="U223">
        <f>IFERROR(STDEV(J223:N223),"")</f>
        <v/>
      </c>
      <c r="V223">
        <f>IFERROR(IF(C223="-","",IF(ISBLANK(B223),"",IF(OR(ISNUMBER(FIND("Growth",B223)),ISNUMBER(FIND("Margin",B223))),"",(J223-T223)/U223))),"")</f>
        <v/>
      </c>
      <c r="W223">
        <f>IFERROR(IF(OR(D223="-",ISBLANK(D223)),"",(K223-T223)/U223),"")</f>
        <v/>
      </c>
      <c r="X223">
        <f>IFERROR(IF(OR(E223="-",ISBLANK(E223)),"",(L223-T223)/U223),"")</f>
        <v/>
      </c>
      <c r="Y223">
        <f>IFERROR(IF(OR(F223="-",ISBLANK(F223)),"",(M223-T223)/U223),"")</f>
        <v/>
      </c>
      <c r="Z223">
        <f>IFERROR(IF(OR(G223="-",ISBLANK(G223)),"",(N223-T223)/U223),"")</f>
        <v/>
      </c>
      <c r="AA223">
        <f>IF(MAX(MAX(V223:Z223),ABS(MIN(V223:Z223)))=ABS(MIN(V223:Z223)),MIN(V223:Z223),MAX(V223:Z223))</f>
        <v/>
      </c>
      <c r="AB223">
        <f>IFERROR(V144+MATCH(AA223,V223:Z223,0)-1,"")</f>
        <v/>
      </c>
      <c r="AC223">
        <f>IF(AB223&lt;&gt;"",IF(S223=AB223,"Low",IF(AB223=Q223,"High","")),"")</f>
        <v/>
      </c>
      <c r="AE223">
        <f>IF(ISNUMBER(MATCH("N/A",J223:N223,0)),"",IFERROR((5 * SUMPRODUCT(J144:N144,J223:N223) - PRODUCT(SUM(J144:N144),SUM(J223:N223))) / ((5 * SUM((J144^2)+(K144^2)+(L144^2)+(M144^2)+(N144^2))) - SUM(J144:N144)^2),""))</f>
        <v/>
      </c>
      <c r="AF223">
        <f>IFERROR(CORREL(J144:N144,J223:N223),"")</f>
        <v/>
      </c>
      <c r="AZ223">
        <f>IF(Q223=S223,0,1)</f>
        <v/>
      </c>
      <c r="BA223">
        <f>IF(AZ223=1,IF(Q223="","",IF(Q223=N144,"Yes","No")),"")</f>
        <v/>
      </c>
      <c r="BB223">
        <f>IF(BA223="Yes",P223,"")</f>
        <v/>
      </c>
      <c r="BC223">
        <f>IF(AZ223=1,IF(S223="","",IF(S223=N144,"Yes","No")),"")</f>
        <v/>
      </c>
      <c r="BD223">
        <f>IF(BC223="Yes",R223,"")</f>
        <v/>
      </c>
      <c r="BE223">
        <f>IFERROR(IF(SIGN(AE223)=1,"Increasing",IF(SIGN(AE223)=-1,"Decreasing","")),"")</f>
        <v/>
      </c>
      <c r="BF223">
        <f>IF(OR(AND(BE223="Increasing",BA223="Yes"),AND(BE223="Decreasing",BC223="Yes")),"Yes","No")</f>
        <v/>
      </c>
      <c r="BG223">
        <f>IF(I223="pos_trend","Yes","No")</f>
        <v/>
      </c>
      <c r="BH223">
        <f>IF(AF223&lt;&gt;"",IF(ABS(AF223)&gt;0.8,"Yes","No"),"")</f>
        <v/>
      </c>
    </row>
    <row r="224" spans="1:60">
      <c r="I224">
        <f>IF(AND(K224&gt; J224, L224&gt; K224, M224&gt; L224, N224&gt; M224), "pos_trend", IF(AND(K224&lt; J224, L224&lt; K224, M224&lt; L224, N224&lt; M224), "neg_trend", "N/A"))</f>
        <v/>
      </c>
      <c r="J224">
        <f>IFERROR(IF(TRIM(C224)="-", "N/A", IF(RIGHT(C224,1)=")",IF(RIGHT(C224,2)="T)",-1000000000000*VALUE(MID(C224,2,LEN(C224)-3)),IF(RIGHT(C224,2)="M)",-1000000*VALUE(MID(C224,2,LEN(C224)-3)),IF(RIGHT(C224,2)="B)",-1000000000*VALUE(MID(C224,2,LEN(C224)-3)),IF(RIGHT(C224,2)="k)",-1000*VALUE(MID(C224,2,LEN(C224)-3)),VALUE(SUBSTITUTE(C224,",","")))))),IF(RIGHT(C224,1)="T",1000000000000*VALUE(LEFT(C224,LEN(C224)-1)),IF(RIGHT(C224,1)="M",1000000*VALUE(LEFT(C224,LEN(C224)-1)),IF(RIGHT(C224,1)="B",1000000000*VALUE(LEFT(C224,LEN(C224)-1)),IF(RIGHT(C224,1)="%",0.01*VALUE(LEFT(C224,LEN(C224)-1)),IF(RIGHT(C224,1)="k",1000*VALUE(LEFT(C224,LEN(C224)-1)),VALUE(SUBSTITUTE(C224,",",""))))))))),"N/A")</f>
        <v/>
      </c>
      <c r="K224">
        <f>IFERROR(IF(TRIM(D224)="-", "N/A", IF(RIGHT(D224,1)=")",IF(RIGHT(D224,2)="T)",-1000000000000*VALUE(MID(D224,2,LEN(D224)-3)),IF(RIGHT(D224,2)="M)",-1000000*VALUE(MID(D224,2,LEN(D224)-3)),IF(RIGHT(D224,2)="B)",-1000000000*VALUE(MID(D224,2,LEN(D224)-3)),IF(RIGHT(D224,2)="k)",-1000*VALUE(MID(D224,2,LEN(D224)-3)),VALUE(SUBSTITUTE(D224,",","")))))),IF(RIGHT(D224,1)="T",1000000000000*VALUE(LEFT(D224,LEN(D224)-1)),IF(RIGHT(D224,1)="M",1000000*VALUE(LEFT(D224,LEN(D224)-1)),IF(RIGHT(D224,1)="B",1000000000*VALUE(LEFT(D224,LEN(D224)-1)),IF(RIGHT(D224,1)="%",0.01*VALUE(LEFT(D224,LEN(D224)-1)),IF(RIGHT(D224,1)="k",1000*VALUE(LEFT(D224,LEN(D224)-1)),VALUE(SUBSTITUTE(D224,",",""))))))))),"N/A")</f>
        <v/>
      </c>
      <c r="L224">
        <f>IFERROR(IF(TRIM(E224)="-", "N/A", IF(RIGHT(E224,1)=")",IF(RIGHT(E224,2)="T)",-1000000000000*VALUE(MID(E224,2,LEN(E224)-3)),IF(RIGHT(E224,2)="M)",-1000000*VALUE(MID(E224,2,LEN(E224)-3)),IF(RIGHT(E224,2)="B)",-1000000000*VALUE(MID(E224,2,LEN(E224)-3)),IF(RIGHT(E224,2)="k)",-1000*VALUE(MID(E224,2,LEN(E224)-3)),VALUE(SUBSTITUTE(E224,",","")))))),IF(RIGHT(E224,1)="T",1000000000000*VALUE(LEFT(E224,LEN(E224)-1)),IF(RIGHT(E224,1)="M",1000000*VALUE(LEFT(E224,LEN(E224)-1)),IF(RIGHT(E224,1)="B",1000000000*VALUE(LEFT(E224,LEN(E224)-1)),IF(RIGHT(E224,1)="%",0.01*VALUE(LEFT(E224,LEN(E224)-1)),IF(RIGHT(E224,1)="k",1000*VALUE(LEFT(E224,LEN(E224)-1)),VALUE(SUBSTITUTE(E224,",",""))))))))),"N/A")</f>
        <v/>
      </c>
      <c r="M224">
        <f>IFERROR(IF(TRIM(F224)="-", "N/A", IF(RIGHT(F224,1)=")",IF(RIGHT(F224,2)="T)",-1000000000000*VALUE(MID(F224,2,LEN(F224)-3)),IF(RIGHT(F224,2)="M)",-1000000*VALUE(MID(F224,2,LEN(F224)-3)),IF(RIGHT(F224,2)="B)",-1000000000*VALUE(MID(F224,2,LEN(F224)-3)),IF(RIGHT(F224,2)="k)",-1000*VALUE(MID(F224,2,LEN(F224)-3)),VALUE(SUBSTITUTE(F224,",","")))))),IF(RIGHT(F224,1)="T",1000000000000*VALUE(LEFT(F224,LEN(F224)-1)),IF(RIGHT(F224,1)="M",1000000*VALUE(LEFT(F224,LEN(F224)-1)),IF(RIGHT(F224,1)="B",1000000000*VALUE(LEFT(F224,LEN(F224)-1)),IF(RIGHT(F224,1)="%",0.01*VALUE(LEFT(F224,LEN(F224)-1)),IF(RIGHT(F224,1)="k",1000*VALUE(LEFT(F224,LEN(F224)-1)),VALUE(SUBSTITUTE(F224,",",""))))))))),"N/A")</f>
        <v/>
      </c>
      <c r="N224">
        <f>IFERROR(IF(TRIM(G224)="-", "N/A", IF(RIGHT(G224,1)=")",IF(RIGHT(G224,2)="T)",-1000000000000*VALUE(MID(G224,2,LEN(G224)-3)),IF(RIGHT(G224,2)="M)",-1000000*VALUE(MID(G224,2,LEN(G224)-3)),IF(RIGHT(G224,2)="B)",-1000000000*VALUE(MID(G224,2,LEN(G224)-3)),IF(RIGHT(G224,2)="k)",-1000*VALUE(MID(G224,2,LEN(G224)-3)),VALUE(SUBSTITUTE(G224,",","")))))),IF(RIGHT(G224,1)="T",1000000000000*VALUE(LEFT(G224,LEN(G224)-1)),IF(RIGHT(G224,1)="M",1000000*VALUE(LEFT(G224,LEN(G224)-1)),IF(RIGHT(G224,1)="B",1000000000*VALUE(LEFT(G224,LEN(G224)-1)),IF(RIGHT(G224,1)="%",0.01*VALUE(LEFT(G224,LEN(G224)-1)),IF(RIGHT(G224,1)="k",1000*VALUE(LEFT(G224,LEN(G224)-1)),VALUE(SUBSTITUTE(G224,",",""))))))))),"N/A")</f>
        <v/>
      </c>
      <c r="P224">
        <f>MAX(J224:N224)</f>
        <v/>
      </c>
      <c r="Q224">
        <f>IFERROR(J144+MATCH(P224,J224:N224,0)-1,"")</f>
        <v/>
      </c>
      <c r="R224">
        <f>IF(Q224="","",MIN(J224:N224))</f>
        <v/>
      </c>
      <c r="S224">
        <f>IFERROR(J144+MATCH(R224,J224:N224,0)-1,"")</f>
        <v/>
      </c>
      <c r="T224">
        <f>IFERROR(AVERAGE(J224:N224),"")</f>
        <v/>
      </c>
      <c r="U224">
        <f>IFERROR(STDEV(J224:N224),"")</f>
        <v/>
      </c>
      <c r="V224">
        <f>IFERROR(IF(C224="-","",IF(ISBLANK(B224),"",IF(OR(ISNUMBER(FIND("Growth",B224)),ISNUMBER(FIND("Margin",B224))),"",(J224-T224)/U224))),"")</f>
        <v/>
      </c>
      <c r="W224">
        <f>IFERROR(IF(OR(D224="-",ISBLANK(D224)),"",(K224-T224)/U224),"")</f>
        <v/>
      </c>
      <c r="X224">
        <f>IFERROR(IF(OR(E224="-",ISBLANK(E224)),"",(L224-T224)/U224),"")</f>
        <v/>
      </c>
      <c r="Y224">
        <f>IFERROR(IF(OR(F224="-",ISBLANK(F224)),"",(M224-T224)/U224),"")</f>
        <v/>
      </c>
      <c r="Z224">
        <f>IFERROR(IF(OR(G224="-",ISBLANK(G224)),"",(N224-T224)/U224),"")</f>
        <v/>
      </c>
      <c r="AA224">
        <f>IF(MAX(MAX(V224:Z224),ABS(MIN(V224:Z224)))=ABS(MIN(V224:Z224)),MIN(V224:Z224),MAX(V224:Z224))</f>
        <v/>
      </c>
      <c r="AB224">
        <f>IFERROR(V144+MATCH(AA224,V224:Z224,0)-1,"")</f>
        <v/>
      </c>
      <c r="AC224">
        <f>IF(AB224&lt;&gt;"",IF(S224=AB224,"Low",IF(AB224=Q224,"High","")),"")</f>
        <v/>
      </c>
      <c r="AE224">
        <f>IF(ISNUMBER(MATCH("N/A",J224:N224,0)),"",IFERROR((5 * SUMPRODUCT(J144:N144,J224:N224) - PRODUCT(SUM(J144:N144),SUM(J224:N224))) / ((5 * SUM((J144^2)+(K144^2)+(L144^2)+(M144^2)+(N144^2))) - SUM(J144:N144)^2),""))</f>
        <v/>
      </c>
      <c r="AF224">
        <f>IFERROR(CORREL(J144:N144,J224:N224),"")</f>
        <v/>
      </c>
      <c r="AZ224">
        <f>IF(Q224=S224,0,1)</f>
        <v/>
      </c>
      <c r="BA224">
        <f>IF(AZ224=1,IF(Q224="","",IF(Q224=N144,"Yes","No")),"")</f>
        <v/>
      </c>
      <c r="BB224">
        <f>IF(BA224="Yes",P224,"")</f>
        <v/>
      </c>
      <c r="BC224">
        <f>IF(AZ224=1,IF(S224="","",IF(S224=N144,"Yes","No")),"")</f>
        <v/>
      </c>
      <c r="BD224">
        <f>IF(BC224="Yes",R224,"")</f>
        <v/>
      </c>
      <c r="BE224">
        <f>IFERROR(IF(SIGN(AE224)=1,"Increasing",IF(SIGN(AE224)=-1,"Decreasing","")),"")</f>
        <v/>
      </c>
      <c r="BF224">
        <f>IF(OR(AND(BE224="Increasing",BA224="Yes"),AND(BE224="Decreasing",BC224="Yes")),"Yes","No")</f>
        <v/>
      </c>
      <c r="BG224">
        <f>IF(I224="pos_trend","Yes","No")</f>
        <v/>
      </c>
      <c r="BH224">
        <f>IF(AF224&lt;&gt;"",IF(ABS(AF224)&gt;0.8,"Yes","No"),"")</f>
        <v/>
      </c>
    </row>
    <row r="225" spans="1:60">
      <c r="I225">
        <f>IF(AND(K225&gt; J225, L225&gt; K225, M225&gt; L225, N225&gt; M225), "pos_trend", IF(AND(K225&lt; J225, L225&lt; K225, M225&lt; L225, N225&lt; M225), "neg_trend", "N/A"))</f>
        <v/>
      </c>
      <c r="J225">
        <f>IFERROR(IF(TRIM(C225)="-", "N/A", IF(RIGHT(C225,1)=")",IF(RIGHT(C225,2)="T)",-1000000000000*VALUE(MID(C225,2,LEN(C225)-3)),IF(RIGHT(C225,2)="M)",-1000000*VALUE(MID(C225,2,LEN(C225)-3)),IF(RIGHT(C225,2)="B)",-1000000000*VALUE(MID(C225,2,LEN(C225)-3)),IF(RIGHT(C225,2)="k)",-1000*VALUE(MID(C225,2,LEN(C225)-3)),VALUE(SUBSTITUTE(C225,",","")))))),IF(RIGHT(C225,1)="T",1000000000000*VALUE(LEFT(C225,LEN(C225)-1)),IF(RIGHT(C225,1)="M",1000000*VALUE(LEFT(C225,LEN(C225)-1)),IF(RIGHT(C225,1)="B",1000000000*VALUE(LEFT(C225,LEN(C225)-1)),IF(RIGHT(C225,1)="%",0.01*VALUE(LEFT(C225,LEN(C225)-1)),IF(RIGHT(C225,1)="k",1000*VALUE(LEFT(C225,LEN(C225)-1)),VALUE(SUBSTITUTE(C225,",",""))))))))),"N/A")</f>
        <v/>
      </c>
      <c r="K225">
        <f>IFERROR(IF(TRIM(D225)="-", "N/A", IF(RIGHT(D225,1)=")",IF(RIGHT(D225,2)="T)",-1000000000000*VALUE(MID(D225,2,LEN(D225)-3)),IF(RIGHT(D225,2)="M)",-1000000*VALUE(MID(D225,2,LEN(D225)-3)),IF(RIGHT(D225,2)="B)",-1000000000*VALUE(MID(D225,2,LEN(D225)-3)),IF(RIGHT(D225,2)="k)",-1000*VALUE(MID(D225,2,LEN(D225)-3)),VALUE(SUBSTITUTE(D225,",","")))))),IF(RIGHT(D225,1)="T",1000000000000*VALUE(LEFT(D225,LEN(D225)-1)),IF(RIGHT(D225,1)="M",1000000*VALUE(LEFT(D225,LEN(D225)-1)),IF(RIGHT(D225,1)="B",1000000000*VALUE(LEFT(D225,LEN(D225)-1)),IF(RIGHT(D225,1)="%",0.01*VALUE(LEFT(D225,LEN(D225)-1)),IF(RIGHT(D225,1)="k",1000*VALUE(LEFT(D225,LEN(D225)-1)),VALUE(SUBSTITUTE(D225,",",""))))))))),"N/A")</f>
        <v/>
      </c>
      <c r="L225">
        <f>IFERROR(IF(TRIM(E225)="-", "N/A", IF(RIGHT(E225,1)=")",IF(RIGHT(E225,2)="T)",-1000000000000*VALUE(MID(E225,2,LEN(E225)-3)),IF(RIGHT(E225,2)="M)",-1000000*VALUE(MID(E225,2,LEN(E225)-3)),IF(RIGHT(E225,2)="B)",-1000000000*VALUE(MID(E225,2,LEN(E225)-3)),IF(RIGHT(E225,2)="k)",-1000*VALUE(MID(E225,2,LEN(E225)-3)),VALUE(SUBSTITUTE(E225,",","")))))),IF(RIGHT(E225,1)="T",1000000000000*VALUE(LEFT(E225,LEN(E225)-1)),IF(RIGHT(E225,1)="M",1000000*VALUE(LEFT(E225,LEN(E225)-1)),IF(RIGHT(E225,1)="B",1000000000*VALUE(LEFT(E225,LEN(E225)-1)),IF(RIGHT(E225,1)="%",0.01*VALUE(LEFT(E225,LEN(E225)-1)),IF(RIGHT(E225,1)="k",1000*VALUE(LEFT(E225,LEN(E225)-1)),VALUE(SUBSTITUTE(E225,",",""))))))))),"N/A")</f>
        <v/>
      </c>
      <c r="M225">
        <f>IFERROR(IF(TRIM(F225)="-", "N/A", IF(RIGHT(F225,1)=")",IF(RIGHT(F225,2)="T)",-1000000000000*VALUE(MID(F225,2,LEN(F225)-3)),IF(RIGHT(F225,2)="M)",-1000000*VALUE(MID(F225,2,LEN(F225)-3)),IF(RIGHT(F225,2)="B)",-1000000000*VALUE(MID(F225,2,LEN(F225)-3)),IF(RIGHT(F225,2)="k)",-1000*VALUE(MID(F225,2,LEN(F225)-3)),VALUE(SUBSTITUTE(F225,",","")))))),IF(RIGHT(F225,1)="T",1000000000000*VALUE(LEFT(F225,LEN(F225)-1)),IF(RIGHT(F225,1)="M",1000000*VALUE(LEFT(F225,LEN(F225)-1)),IF(RIGHT(F225,1)="B",1000000000*VALUE(LEFT(F225,LEN(F225)-1)),IF(RIGHT(F225,1)="%",0.01*VALUE(LEFT(F225,LEN(F225)-1)),IF(RIGHT(F225,1)="k",1000*VALUE(LEFT(F225,LEN(F225)-1)),VALUE(SUBSTITUTE(F225,",",""))))))))),"N/A")</f>
        <v/>
      </c>
      <c r="N225">
        <f>IFERROR(IF(TRIM(G225)="-", "N/A", IF(RIGHT(G225,1)=")",IF(RIGHT(G225,2)="T)",-1000000000000*VALUE(MID(G225,2,LEN(G225)-3)),IF(RIGHT(G225,2)="M)",-1000000*VALUE(MID(G225,2,LEN(G225)-3)),IF(RIGHT(G225,2)="B)",-1000000000*VALUE(MID(G225,2,LEN(G225)-3)),IF(RIGHT(G225,2)="k)",-1000*VALUE(MID(G225,2,LEN(G225)-3)),VALUE(SUBSTITUTE(G225,",","")))))),IF(RIGHT(G225,1)="T",1000000000000*VALUE(LEFT(G225,LEN(G225)-1)),IF(RIGHT(G225,1)="M",1000000*VALUE(LEFT(G225,LEN(G225)-1)),IF(RIGHT(G225,1)="B",1000000000*VALUE(LEFT(G225,LEN(G225)-1)),IF(RIGHT(G225,1)="%",0.01*VALUE(LEFT(G225,LEN(G225)-1)),IF(RIGHT(G225,1)="k",1000*VALUE(LEFT(G225,LEN(G225)-1)),VALUE(SUBSTITUTE(G225,",",""))))))))),"N/A")</f>
        <v/>
      </c>
      <c r="P225">
        <f>MAX(J225:N225)</f>
        <v/>
      </c>
      <c r="Q225">
        <f>IFERROR(J144+MATCH(P225,J225:N225,0)-1,"")</f>
        <v/>
      </c>
      <c r="R225">
        <f>IF(Q225="","",MIN(J225:N225))</f>
        <v/>
      </c>
      <c r="S225">
        <f>IFERROR(J144+MATCH(R225,J225:N225,0)-1,"")</f>
        <v/>
      </c>
      <c r="T225">
        <f>IFERROR(AVERAGE(J225:N225),"")</f>
        <v/>
      </c>
      <c r="U225">
        <f>IFERROR(STDEV(J225:N225),"")</f>
        <v/>
      </c>
      <c r="V225">
        <f>IFERROR(IF(C225="-","",IF(ISBLANK(B225),"",IF(OR(ISNUMBER(FIND("Growth",B225)),ISNUMBER(FIND("Margin",B225))),"",(J225-T225)/U225))),"")</f>
        <v/>
      </c>
      <c r="W225">
        <f>IFERROR(IF(OR(D225="-",ISBLANK(D225)),"",(K225-T225)/U225),"")</f>
        <v/>
      </c>
      <c r="X225">
        <f>IFERROR(IF(OR(E225="-",ISBLANK(E225)),"",(L225-T225)/U225),"")</f>
        <v/>
      </c>
      <c r="Y225">
        <f>IFERROR(IF(OR(F225="-",ISBLANK(F225)),"",(M225-T225)/U225),"")</f>
        <v/>
      </c>
      <c r="Z225">
        <f>IFERROR(IF(OR(G225="-",ISBLANK(G225)),"",(N225-T225)/U225),"")</f>
        <v/>
      </c>
      <c r="AA225">
        <f>IF(MAX(MAX(V225:Z225),ABS(MIN(V225:Z225)))=ABS(MIN(V225:Z225)),MIN(V225:Z225),MAX(V225:Z225))</f>
        <v/>
      </c>
      <c r="AB225">
        <f>IFERROR(V144+MATCH(AA225,V225:Z225,0)-1,"")</f>
        <v/>
      </c>
      <c r="AC225">
        <f>IF(AB225&lt;&gt;"",IF(S225=AB225,"Low",IF(AB225=Q225,"High","")),"")</f>
        <v/>
      </c>
      <c r="AE225">
        <f>IF(ISNUMBER(MATCH("N/A",J225:N225,0)),"",IFERROR((5 * SUMPRODUCT(J144:N144,J225:N225) - PRODUCT(SUM(J144:N144),SUM(J225:N225))) / ((5 * SUM((J144^2)+(K144^2)+(L144^2)+(M144^2)+(N144^2))) - SUM(J144:N144)^2),""))</f>
        <v/>
      </c>
      <c r="AF225">
        <f>IFERROR(CORREL(J144:N144,J225:N225),"")</f>
        <v/>
      </c>
      <c r="AZ225">
        <f>IF(Q225=S225,0,1)</f>
        <v/>
      </c>
      <c r="BA225">
        <f>IF(AZ225=1,IF(Q225="","",IF(Q225=N144,"Yes","No")),"")</f>
        <v/>
      </c>
      <c r="BB225">
        <f>IF(BA225="Yes",P225,"")</f>
        <v/>
      </c>
      <c r="BC225">
        <f>IF(AZ225=1,IF(S225="","",IF(S225=N144,"Yes","No")),"")</f>
        <v/>
      </c>
      <c r="BD225">
        <f>IF(BC225="Yes",R225,"")</f>
        <v/>
      </c>
      <c r="BE225">
        <f>IFERROR(IF(SIGN(AE225)=1,"Increasing",IF(SIGN(AE225)=-1,"Decreasing","")),"")</f>
        <v/>
      </c>
      <c r="BF225">
        <f>IF(OR(AND(BE225="Increasing",BA225="Yes"),AND(BE225="Decreasing",BC225="Yes")),"Yes","No")</f>
        <v/>
      </c>
      <c r="BG225">
        <f>IF(I225="pos_trend","Yes","No")</f>
        <v/>
      </c>
      <c r="BH225">
        <f>IF(AF225&lt;&gt;"",IF(ABS(AF225)&gt;0.8,"Yes","No"),"")</f>
        <v/>
      </c>
    </row>
    <row r="226" spans="1:60">
      <c r="I226">
        <f>IF(AND(K226&gt; J226, L226&gt; K226, M226&gt; L226, N226&gt; M226), "pos_trend", IF(AND(K226&lt; J226, L226&lt; K226, M226&lt; L226, N226&lt; M226), "neg_trend", "N/A"))</f>
        <v/>
      </c>
      <c r="J226">
        <f>IFERROR(IF(TRIM(C226)="-", "N/A", IF(RIGHT(C226,1)=")",IF(RIGHT(C226,2)="T)",-1000000000000*VALUE(MID(C226,2,LEN(C226)-3)),IF(RIGHT(C226,2)="M)",-1000000*VALUE(MID(C226,2,LEN(C226)-3)),IF(RIGHT(C226,2)="B)",-1000000000*VALUE(MID(C226,2,LEN(C226)-3)),IF(RIGHT(C226,2)="k)",-1000*VALUE(MID(C226,2,LEN(C226)-3)),VALUE(SUBSTITUTE(C226,",","")))))),IF(RIGHT(C226,1)="T",1000000000000*VALUE(LEFT(C226,LEN(C226)-1)),IF(RIGHT(C226,1)="M",1000000*VALUE(LEFT(C226,LEN(C226)-1)),IF(RIGHT(C226,1)="B",1000000000*VALUE(LEFT(C226,LEN(C226)-1)),IF(RIGHT(C226,1)="%",0.01*VALUE(LEFT(C226,LEN(C226)-1)),IF(RIGHT(C226,1)="k",1000*VALUE(LEFT(C226,LEN(C226)-1)),VALUE(SUBSTITUTE(C226,",",""))))))))),"N/A")</f>
        <v/>
      </c>
      <c r="K226">
        <f>IFERROR(IF(TRIM(D226)="-", "N/A", IF(RIGHT(D226,1)=")",IF(RIGHT(D226,2)="T)",-1000000000000*VALUE(MID(D226,2,LEN(D226)-3)),IF(RIGHT(D226,2)="M)",-1000000*VALUE(MID(D226,2,LEN(D226)-3)),IF(RIGHT(D226,2)="B)",-1000000000*VALUE(MID(D226,2,LEN(D226)-3)),IF(RIGHT(D226,2)="k)",-1000*VALUE(MID(D226,2,LEN(D226)-3)),VALUE(SUBSTITUTE(D226,",","")))))),IF(RIGHT(D226,1)="T",1000000000000*VALUE(LEFT(D226,LEN(D226)-1)),IF(RIGHT(D226,1)="M",1000000*VALUE(LEFT(D226,LEN(D226)-1)),IF(RIGHT(D226,1)="B",1000000000*VALUE(LEFT(D226,LEN(D226)-1)),IF(RIGHT(D226,1)="%",0.01*VALUE(LEFT(D226,LEN(D226)-1)),IF(RIGHT(D226,1)="k",1000*VALUE(LEFT(D226,LEN(D226)-1)),VALUE(SUBSTITUTE(D226,",",""))))))))),"N/A")</f>
        <v/>
      </c>
      <c r="L226">
        <f>IFERROR(IF(TRIM(E226)="-", "N/A", IF(RIGHT(E226,1)=")",IF(RIGHT(E226,2)="T)",-1000000000000*VALUE(MID(E226,2,LEN(E226)-3)),IF(RIGHT(E226,2)="M)",-1000000*VALUE(MID(E226,2,LEN(E226)-3)),IF(RIGHT(E226,2)="B)",-1000000000*VALUE(MID(E226,2,LEN(E226)-3)),IF(RIGHT(E226,2)="k)",-1000*VALUE(MID(E226,2,LEN(E226)-3)),VALUE(SUBSTITUTE(E226,",","")))))),IF(RIGHT(E226,1)="T",1000000000000*VALUE(LEFT(E226,LEN(E226)-1)),IF(RIGHT(E226,1)="M",1000000*VALUE(LEFT(E226,LEN(E226)-1)),IF(RIGHT(E226,1)="B",1000000000*VALUE(LEFT(E226,LEN(E226)-1)),IF(RIGHT(E226,1)="%",0.01*VALUE(LEFT(E226,LEN(E226)-1)),IF(RIGHT(E226,1)="k",1000*VALUE(LEFT(E226,LEN(E226)-1)),VALUE(SUBSTITUTE(E226,",",""))))))))),"N/A")</f>
        <v/>
      </c>
      <c r="M226">
        <f>IFERROR(IF(TRIM(F226)="-", "N/A", IF(RIGHT(F226,1)=")",IF(RIGHT(F226,2)="T)",-1000000000000*VALUE(MID(F226,2,LEN(F226)-3)),IF(RIGHT(F226,2)="M)",-1000000*VALUE(MID(F226,2,LEN(F226)-3)),IF(RIGHT(F226,2)="B)",-1000000000*VALUE(MID(F226,2,LEN(F226)-3)),IF(RIGHT(F226,2)="k)",-1000*VALUE(MID(F226,2,LEN(F226)-3)),VALUE(SUBSTITUTE(F226,",","")))))),IF(RIGHT(F226,1)="T",1000000000000*VALUE(LEFT(F226,LEN(F226)-1)),IF(RIGHT(F226,1)="M",1000000*VALUE(LEFT(F226,LEN(F226)-1)),IF(RIGHT(F226,1)="B",1000000000*VALUE(LEFT(F226,LEN(F226)-1)),IF(RIGHT(F226,1)="%",0.01*VALUE(LEFT(F226,LEN(F226)-1)),IF(RIGHT(F226,1)="k",1000*VALUE(LEFT(F226,LEN(F226)-1)),VALUE(SUBSTITUTE(F226,",",""))))))))),"N/A")</f>
        <v/>
      </c>
      <c r="N226">
        <f>IFERROR(IF(TRIM(G226)="-", "N/A", IF(RIGHT(G226,1)=")",IF(RIGHT(G226,2)="T)",-1000000000000*VALUE(MID(G226,2,LEN(G226)-3)),IF(RIGHT(G226,2)="M)",-1000000*VALUE(MID(G226,2,LEN(G226)-3)),IF(RIGHT(G226,2)="B)",-1000000000*VALUE(MID(G226,2,LEN(G226)-3)),IF(RIGHT(G226,2)="k)",-1000*VALUE(MID(G226,2,LEN(G226)-3)),VALUE(SUBSTITUTE(G226,",","")))))),IF(RIGHT(G226,1)="T",1000000000000*VALUE(LEFT(G226,LEN(G226)-1)),IF(RIGHT(G226,1)="M",1000000*VALUE(LEFT(G226,LEN(G226)-1)),IF(RIGHT(G226,1)="B",1000000000*VALUE(LEFT(G226,LEN(G226)-1)),IF(RIGHT(G226,1)="%",0.01*VALUE(LEFT(G226,LEN(G226)-1)),IF(RIGHT(G226,1)="k",1000*VALUE(LEFT(G226,LEN(G226)-1)),VALUE(SUBSTITUTE(G226,",",""))))))))),"N/A")</f>
        <v/>
      </c>
      <c r="P226">
        <f>MAX(J226:N226)</f>
        <v/>
      </c>
      <c r="Q226">
        <f>IFERROR(J144+MATCH(P226,J226:N226,0)-1,"")</f>
        <v/>
      </c>
      <c r="R226">
        <f>IF(Q226="","",MIN(J226:N226))</f>
        <v/>
      </c>
      <c r="S226">
        <f>IFERROR(J144+MATCH(R226,J226:N226,0)-1,"")</f>
        <v/>
      </c>
      <c r="T226">
        <f>IFERROR(AVERAGE(J226:N226),"")</f>
        <v/>
      </c>
      <c r="U226">
        <f>IFERROR(STDEV(J226:N226),"")</f>
        <v/>
      </c>
      <c r="V226">
        <f>IFERROR(IF(C226="-","",IF(ISBLANK(B226),"",IF(OR(ISNUMBER(FIND("Growth",B226)),ISNUMBER(FIND("Margin",B226))),"",(J226-T226)/U226))),"")</f>
        <v/>
      </c>
      <c r="W226">
        <f>IFERROR(IF(OR(D226="-",ISBLANK(D226)),"",(K226-T226)/U226),"")</f>
        <v/>
      </c>
      <c r="X226">
        <f>IFERROR(IF(OR(E226="-",ISBLANK(E226)),"",(L226-T226)/U226),"")</f>
        <v/>
      </c>
      <c r="Y226">
        <f>IFERROR(IF(OR(F226="-",ISBLANK(F226)),"",(M226-T226)/U226),"")</f>
        <v/>
      </c>
      <c r="Z226">
        <f>IFERROR(IF(OR(G226="-",ISBLANK(G226)),"",(N226-T226)/U226),"")</f>
        <v/>
      </c>
      <c r="AA226">
        <f>IF(MAX(MAX(V226:Z226),ABS(MIN(V226:Z226)))=ABS(MIN(V226:Z226)),MIN(V226:Z226),MAX(V226:Z226))</f>
        <v/>
      </c>
      <c r="AB226">
        <f>IFERROR(V144+MATCH(AA226,V226:Z226,0)-1,"")</f>
        <v/>
      </c>
      <c r="AC226">
        <f>IF(AB226&lt;&gt;"",IF(S226=AB226,"Low",IF(AB226=Q226,"High","")),"")</f>
        <v/>
      </c>
      <c r="AE226">
        <f>IF(ISNUMBER(MATCH("N/A",J226:N226,0)),"",IFERROR((5 * SUMPRODUCT(J144:N144,J226:N226) - PRODUCT(SUM(J144:N144),SUM(J226:N226))) / ((5 * SUM((J144^2)+(K144^2)+(L144^2)+(M144^2)+(N144^2))) - SUM(J144:N144)^2),""))</f>
        <v/>
      </c>
      <c r="AF226">
        <f>IFERROR(CORREL(J144:N144,J226:N226),"")</f>
        <v/>
      </c>
      <c r="AZ226">
        <f>IF(Q226=S226,0,1)</f>
        <v/>
      </c>
      <c r="BA226">
        <f>IF(AZ226=1,IF(Q226="","",IF(Q226=N144,"Yes","No")),"")</f>
        <v/>
      </c>
      <c r="BB226">
        <f>IF(BA226="Yes",P226,"")</f>
        <v/>
      </c>
      <c r="BC226">
        <f>IF(AZ226=1,IF(S226="","",IF(S226=N144,"Yes","No")),"")</f>
        <v/>
      </c>
      <c r="BD226">
        <f>IF(BC226="Yes",R226,"")</f>
        <v/>
      </c>
      <c r="BE226">
        <f>IFERROR(IF(SIGN(AE226)=1,"Increasing",IF(SIGN(AE226)=-1,"Decreasing","")),"")</f>
        <v/>
      </c>
      <c r="BF226">
        <f>IF(OR(AND(BE226="Increasing",BA226="Yes"),AND(BE226="Decreasing",BC226="Yes")),"Yes","No")</f>
        <v/>
      </c>
      <c r="BG226">
        <f>IF(I226="pos_trend","Yes","No")</f>
        <v/>
      </c>
      <c r="BH226">
        <f>IF(AF226&lt;&gt;"",IF(ABS(AF226)&gt;0.8,"Yes","No"),"")</f>
        <v/>
      </c>
    </row>
    <row r="227" spans="1:60">
      <c r="P227">
        <f>MAX(J227:N227)</f>
        <v/>
      </c>
      <c r="Q227">
        <f>IFERROR(J144+MATCH(P227,J227:N227,0)-1,"")</f>
        <v/>
      </c>
      <c r="R227">
        <f>IF(Q227="","",MIN(J227:N227))</f>
        <v/>
      </c>
      <c r="S227">
        <f>IFERROR(J144+MATCH(R227,J227:N227,0)-1,"")</f>
        <v/>
      </c>
      <c r="T227">
        <f>IFERROR(AVERAGE(J227:N227),"")</f>
        <v/>
      </c>
      <c r="U227">
        <f>IFERROR(STDEV(J227:N227),"")</f>
        <v/>
      </c>
      <c r="V227">
        <f>IFERROR(IF(C227="-","",IF(ISBLANK(B227),"",IF(OR(ISNUMBER(FIND("Growth",B227)),ISNUMBER(FIND("Margin",B227))),"",(J227-T227)/U227))),"")</f>
        <v/>
      </c>
      <c r="W227">
        <f>IFERROR(IF(OR(D227="-",ISBLANK(D227)),"",(K227-T227)/U227),"")</f>
        <v/>
      </c>
      <c r="X227">
        <f>IFERROR(IF(OR(E227="-",ISBLANK(E227)),"",(L227-T227)/U227),"")</f>
        <v/>
      </c>
      <c r="Y227">
        <f>IFERROR(IF(OR(F227="-",ISBLANK(F227)),"",(M227-T227)/U227),"")</f>
        <v/>
      </c>
      <c r="Z227">
        <f>IFERROR(IF(OR(G227="-",ISBLANK(G227)),"",(N227-T227)/U227),"")</f>
        <v/>
      </c>
      <c r="AA227">
        <f>IF(MAX(MAX(V227:Z227),ABS(MIN(V227:Z227)))=ABS(MIN(V227:Z227)),MIN(V227:Z227),MAX(V227:Z227))</f>
        <v/>
      </c>
      <c r="AB227">
        <f>IFERROR(V144+MATCH(AA227,V227:Z227,0)-1,"")</f>
        <v/>
      </c>
      <c r="AC227">
        <f>IF(AB227&lt;&gt;"",IF(S227=AB227,"Low",IF(AB227=Q227,"High","")),"")</f>
        <v/>
      </c>
      <c r="AE227">
        <f>IF(ISNUMBER(MATCH("N/A",J227:N227,0)),"",IFERROR((5 * SUMPRODUCT(J144:N144,J227:N227) - PRODUCT(SUM(J144:N144),SUM(J227:N227))) / ((5 * SUM((J144^2)+(K144^2)+(L144^2)+(M144^2)+(N144^2))) - SUM(J144:N144)^2),""))</f>
        <v/>
      </c>
      <c r="AF227">
        <f>IFERROR(CORREL(J144:N144,J227:N227),"")</f>
        <v/>
      </c>
      <c r="AZ227">
        <f>IF(Q227=S227,0,1)</f>
        <v/>
      </c>
      <c r="BA227">
        <f>IF(AZ227=1,IF(Q227="","",IF(Q227=N144,"Yes","No")),"")</f>
        <v/>
      </c>
      <c r="BB227">
        <f>IF(BA227="Yes",P227,"")</f>
        <v/>
      </c>
      <c r="BC227">
        <f>IF(AZ227=1,IF(S227="","",IF(S227=N144,"Yes","No")),"")</f>
        <v/>
      </c>
      <c r="BD227">
        <f>IF(BC227="Yes",R227,"")</f>
        <v/>
      </c>
      <c r="BE227">
        <f>IFERROR(IF(SIGN(AE227)=1,"Increasing",IF(SIGN(AE227)=-1,"Decreasing","")),"")</f>
        <v/>
      </c>
      <c r="BF227">
        <f>IF(OR(AND(BE227="Increasing",BA227="Yes"),AND(BE227="Decreasing",BC227="Yes")),"Yes","No")</f>
        <v/>
      </c>
      <c r="BG227">
        <f>IF(I227="pos_trend","Yes","No")</f>
        <v/>
      </c>
      <c r="BH227">
        <f>IF(AF227&lt;&gt;"",IF(ABS(AF227)&gt;0.8,"Yes","No"),"")</f>
        <v/>
      </c>
    </row>
    <row r="228" spans="1:60">
      <c r="I228">
        <f>IF(AND(K228&gt; J228, L228&gt; K228, M228&gt; L228, N228&gt; M228), "pos_trend", IF(AND(K228&lt; J228, L228&lt; K228, M228&lt; L228, N228&lt; M228), "neg_trend", "N/A"))</f>
        <v/>
      </c>
      <c r="J228">
        <f>IFERROR(IF(TRIM(C228)="-", "N/A", IF(RIGHT(C228,1)=")",IF(RIGHT(C228,2)="T)",-1000000000000*VALUE(MID(C228,2,LEN(C228)-3)),IF(RIGHT(C228,2)="M)",-1000000*VALUE(MID(C228,2,LEN(C228)-3)),IF(RIGHT(C228,2)="B)",-1000000000*VALUE(MID(C228,2,LEN(C228)-3)),IF(RIGHT(C228,2)="k)",-1000*VALUE(MID(C228,2,LEN(C228)-3)),VALUE(SUBSTITUTE(C228,",","")))))),IF(RIGHT(C228,1)="T",1000000000000*VALUE(LEFT(C228,LEN(C228)-1)),IF(RIGHT(C228,1)="M",1000000*VALUE(LEFT(C228,LEN(C228)-1)),IF(RIGHT(C228,1)="B",1000000000*VALUE(LEFT(C228,LEN(C228)-1)),IF(RIGHT(C228,1)="%",0.01*VALUE(LEFT(C228,LEN(C228)-1)),IF(RIGHT(C228,1)="k",1000*VALUE(LEFT(C228,LEN(C228)-1)),VALUE(SUBSTITUTE(C228,",",""))))))))),"N/A")</f>
        <v/>
      </c>
      <c r="K228">
        <f>IFERROR(IF(TRIM(D228)="-", "N/A", IF(RIGHT(D228,1)=")",IF(RIGHT(D228,2)="T)",-1000000000000*VALUE(MID(D228,2,LEN(D228)-3)),IF(RIGHT(D228,2)="M)",-1000000*VALUE(MID(D228,2,LEN(D228)-3)),IF(RIGHT(D228,2)="B)",-1000000000*VALUE(MID(D228,2,LEN(D228)-3)),IF(RIGHT(D228,2)="k)",-1000*VALUE(MID(D228,2,LEN(D228)-3)),VALUE(SUBSTITUTE(D228,",","")))))),IF(RIGHT(D228,1)="T",1000000000000*VALUE(LEFT(D228,LEN(D228)-1)),IF(RIGHT(D228,1)="M",1000000*VALUE(LEFT(D228,LEN(D228)-1)),IF(RIGHT(D228,1)="B",1000000000*VALUE(LEFT(D228,LEN(D228)-1)),IF(RIGHT(D228,1)="%",0.01*VALUE(LEFT(D228,LEN(D228)-1)),IF(RIGHT(D228,1)="k",1000*VALUE(LEFT(D228,LEN(D228)-1)),VALUE(SUBSTITUTE(D228,",",""))))))))),"N/A")</f>
        <v/>
      </c>
      <c r="L228">
        <f>IFERROR(IF(TRIM(E228)="-", "N/A", IF(RIGHT(E228,1)=")",IF(RIGHT(E228,2)="T)",-1000000000000*VALUE(MID(E228,2,LEN(E228)-3)),IF(RIGHT(E228,2)="M)",-1000000*VALUE(MID(E228,2,LEN(E228)-3)),IF(RIGHT(E228,2)="B)",-1000000000*VALUE(MID(E228,2,LEN(E228)-3)),IF(RIGHT(E228,2)="k)",-1000*VALUE(MID(E228,2,LEN(E228)-3)),VALUE(SUBSTITUTE(E228,",","")))))),IF(RIGHT(E228,1)="T",1000000000000*VALUE(LEFT(E228,LEN(E228)-1)),IF(RIGHT(E228,1)="M",1000000*VALUE(LEFT(E228,LEN(E228)-1)),IF(RIGHT(E228,1)="B",1000000000*VALUE(LEFT(E228,LEN(E228)-1)),IF(RIGHT(E228,1)="%",0.01*VALUE(LEFT(E228,LEN(E228)-1)),IF(RIGHT(E228,1)="k",1000*VALUE(LEFT(E228,LEN(E228)-1)),VALUE(SUBSTITUTE(E228,",",""))))))))),"N/A")</f>
        <v/>
      </c>
      <c r="M228">
        <f>IFERROR(IF(TRIM(F228)="-", "N/A", IF(RIGHT(F228,1)=")",IF(RIGHT(F228,2)="T)",-1000000000000*VALUE(MID(F228,2,LEN(F228)-3)),IF(RIGHT(F228,2)="M)",-1000000*VALUE(MID(F228,2,LEN(F228)-3)),IF(RIGHT(F228,2)="B)",-1000000000*VALUE(MID(F228,2,LEN(F228)-3)),IF(RIGHT(F228,2)="k)",-1000*VALUE(MID(F228,2,LEN(F228)-3)),VALUE(SUBSTITUTE(F228,",","")))))),IF(RIGHT(F228,1)="T",1000000000000*VALUE(LEFT(F228,LEN(F228)-1)),IF(RIGHT(F228,1)="M",1000000*VALUE(LEFT(F228,LEN(F228)-1)),IF(RIGHT(F228,1)="B",1000000000*VALUE(LEFT(F228,LEN(F228)-1)),IF(RIGHT(F228,1)="%",0.01*VALUE(LEFT(F228,LEN(F228)-1)),IF(RIGHT(F228,1)="k",1000*VALUE(LEFT(F228,LEN(F228)-1)),VALUE(SUBSTITUTE(F228,",",""))))))))),"N/A")</f>
        <v/>
      </c>
      <c r="N228">
        <f>IFERROR(IF(TRIM(G228)="-", "N/A", IF(RIGHT(G228,1)=")",IF(RIGHT(G228,2)="T)",-1000000000000*VALUE(MID(G228,2,LEN(G228)-3)),IF(RIGHT(G228,2)="M)",-1000000*VALUE(MID(G228,2,LEN(G228)-3)),IF(RIGHT(G228,2)="B)",-1000000000*VALUE(MID(G228,2,LEN(G228)-3)),IF(RIGHT(G228,2)="k)",-1000*VALUE(MID(G228,2,LEN(G228)-3)),VALUE(SUBSTITUTE(G228,",","")))))),IF(RIGHT(G228,1)="T",1000000000000*VALUE(LEFT(G228,LEN(G228)-1)),IF(RIGHT(G228,1)="M",1000000*VALUE(LEFT(G228,LEN(G228)-1)),IF(RIGHT(G228,1)="B",1000000000*VALUE(LEFT(G228,LEN(G228)-1)),IF(RIGHT(G228,1)="%",0.01*VALUE(LEFT(G228,LEN(G228)-1)),IF(RIGHT(G228,1)="k",1000*VALUE(LEFT(G228,LEN(G228)-1)),VALUE(SUBSTITUTE(G228,",",""))))))))),"N/A")</f>
        <v/>
      </c>
      <c r="P228">
        <f>MAX(J228:N228)</f>
        <v/>
      </c>
      <c r="Q228">
        <f>IFERROR(J144+MATCH(P228,J228:N228,0)-1,"")</f>
        <v/>
      </c>
      <c r="R228">
        <f>IF(Q228="","",MIN(J228:N228))</f>
        <v/>
      </c>
      <c r="S228">
        <f>IFERROR(J144+MATCH(R228,J228:N228,0)-1,"")</f>
        <v/>
      </c>
      <c r="T228">
        <f>IFERROR(AVERAGE(J228:N228),"")</f>
        <v/>
      </c>
      <c r="U228">
        <f>IFERROR(STDEV(J228:N228),"")</f>
        <v/>
      </c>
      <c r="V228">
        <f>IFERROR(IF(C228="-","",IF(ISBLANK(B228),"",IF(OR(ISNUMBER(FIND("Growth",B228)),ISNUMBER(FIND("Margin",B228))),"",(J228-T228)/U228))),"")</f>
        <v/>
      </c>
      <c r="W228">
        <f>IFERROR(IF(OR(D228="-",ISBLANK(D228)),"",(K228-T228)/U228),"")</f>
        <v/>
      </c>
      <c r="X228">
        <f>IFERROR(IF(OR(E228="-",ISBLANK(E228)),"",(L228-T228)/U228),"")</f>
        <v/>
      </c>
      <c r="Y228">
        <f>IFERROR(IF(OR(F228="-",ISBLANK(F228)),"",(M228-T228)/U228),"")</f>
        <v/>
      </c>
      <c r="Z228">
        <f>IFERROR(IF(OR(G228="-",ISBLANK(G228)),"",(N228-T228)/U228),"")</f>
        <v/>
      </c>
      <c r="AA228">
        <f>IF(MAX(MAX(V228:Z228),ABS(MIN(V228:Z228)))=ABS(MIN(V228:Z228)),MIN(V228:Z228),MAX(V228:Z228))</f>
        <v/>
      </c>
      <c r="AB228">
        <f>IFERROR(V144+MATCH(AA228,V228:Z228,0)-1,"")</f>
        <v/>
      </c>
      <c r="AC228">
        <f>IF(AB228&lt;&gt;"",IF(S228=AB228,"Low",IF(AB228=Q228,"High","")),"")</f>
        <v/>
      </c>
      <c r="AE228">
        <f>IF(ISNUMBER(MATCH("N/A",J228:N228,0)),"",IFERROR((5 * SUMPRODUCT(J144:N144,J228:N228) - PRODUCT(SUM(J144:N144),SUM(J228:N228))) / ((5 * SUM((J144^2)+(K144^2)+(L144^2)+(M144^2)+(N144^2))) - SUM(J144:N144)^2),""))</f>
        <v/>
      </c>
      <c r="AF228">
        <f>IFERROR(CORREL(J144:N144,J228:N228),"")</f>
        <v/>
      </c>
      <c r="AZ228">
        <f>IF(Q228=S228,0,1)</f>
        <v/>
      </c>
      <c r="BA228">
        <f>IF(AZ228=1,IF(Q228="","",IF(Q228=N144,"Yes","No")),"")</f>
        <v/>
      </c>
      <c r="BB228">
        <f>IF(BA228="Yes",P228,"")</f>
        <v/>
      </c>
      <c r="BC228">
        <f>IF(AZ228=1,IF(S228="","",IF(S228=N144,"Yes","No")),"")</f>
        <v/>
      </c>
      <c r="BD228">
        <f>IF(BC228="Yes",R228,"")</f>
        <v/>
      </c>
      <c r="BE228">
        <f>IFERROR(IF(SIGN(AE228)=1,"Increasing",IF(SIGN(AE228)=-1,"Decreasing","")),"")</f>
        <v/>
      </c>
      <c r="BF228">
        <f>IF(OR(AND(BE228="Increasing",BA228="Yes"),AND(BE228="Decreasing",BC228="Yes")),"Yes","No")</f>
        <v/>
      </c>
      <c r="BG228">
        <f>IF(I228="pos_trend","Yes","No")</f>
        <v/>
      </c>
      <c r="BH228">
        <f>IF(AF228&lt;&gt;"",IF(ABS(AF228)&gt;0.8,"Yes","No"),"")</f>
        <v/>
      </c>
    </row>
    <row r="229" spans="1:60">
      <c r="I229">
        <f>IF(AND(K229&gt; J229, L229&gt; K229, M229&gt; L229, N229&gt; M229), "pos_trend", IF(AND(K229&lt; J229, L229&lt; K229, M229&lt; L229, N229&lt; M229), "neg_trend", "N/A"))</f>
        <v/>
      </c>
      <c r="J229">
        <f>IFERROR(IF(TRIM(C229)="-", "N/A", IF(RIGHT(C229,1)=")",IF(RIGHT(C229,2)="T)",-1000000000000*VALUE(MID(C229,2,LEN(C229)-3)),IF(RIGHT(C229,2)="M)",-1000000*VALUE(MID(C229,2,LEN(C229)-3)),IF(RIGHT(C229,2)="B)",-1000000000*VALUE(MID(C229,2,LEN(C229)-3)),IF(RIGHT(C229,2)="k)",-1000*VALUE(MID(C229,2,LEN(C229)-3)),VALUE(SUBSTITUTE(C229,",","")))))),IF(RIGHT(C229,1)="T",1000000000000*VALUE(LEFT(C229,LEN(C229)-1)),IF(RIGHT(C229,1)="M",1000000*VALUE(LEFT(C229,LEN(C229)-1)),IF(RIGHT(C229,1)="B",1000000000*VALUE(LEFT(C229,LEN(C229)-1)),IF(RIGHT(C229,1)="%",0.01*VALUE(LEFT(C229,LEN(C229)-1)),IF(RIGHT(C229,1)="k",1000*VALUE(LEFT(C229,LEN(C229)-1)),VALUE(SUBSTITUTE(C229,",",""))))))))),"N/A")</f>
        <v/>
      </c>
      <c r="K229">
        <f>IFERROR(IF(TRIM(D229)="-", "N/A", IF(RIGHT(D229,1)=")",IF(RIGHT(D229,2)="T)",-1000000000000*VALUE(MID(D229,2,LEN(D229)-3)),IF(RIGHT(D229,2)="M)",-1000000*VALUE(MID(D229,2,LEN(D229)-3)),IF(RIGHT(D229,2)="B)",-1000000000*VALUE(MID(D229,2,LEN(D229)-3)),IF(RIGHT(D229,2)="k)",-1000*VALUE(MID(D229,2,LEN(D229)-3)),VALUE(SUBSTITUTE(D229,",","")))))),IF(RIGHT(D229,1)="T",1000000000000*VALUE(LEFT(D229,LEN(D229)-1)),IF(RIGHT(D229,1)="M",1000000*VALUE(LEFT(D229,LEN(D229)-1)),IF(RIGHT(D229,1)="B",1000000000*VALUE(LEFT(D229,LEN(D229)-1)),IF(RIGHT(D229,1)="%",0.01*VALUE(LEFT(D229,LEN(D229)-1)),IF(RIGHT(D229,1)="k",1000*VALUE(LEFT(D229,LEN(D229)-1)),VALUE(SUBSTITUTE(D229,",",""))))))))),"N/A")</f>
        <v/>
      </c>
      <c r="L229">
        <f>IFERROR(IF(TRIM(E229)="-", "N/A", IF(RIGHT(E229,1)=")",IF(RIGHT(E229,2)="T)",-1000000000000*VALUE(MID(E229,2,LEN(E229)-3)),IF(RIGHT(E229,2)="M)",-1000000*VALUE(MID(E229,2,LEN(E229)-3)),IF(RIGHT(E229,2)="B)",-1000000000*VALUE(MID(E229,2,LEN(E229)-3)),IF(RIGHT(E229,2)="k)",-1000*VALUE(MID(E229,2,LEN(E229)-3)),VALUE(SUBSTITUTE(E229,",","")))))),IF(RIGHT(E229,1)="T",1000000000000*VALUE(LEFT(E229,LEN(E229)-1)),IF(RIGHT(E229,1)="M",1000000*VALUE(LEFT(E229,LEN(E229)-1)),IF(RIGHT(E229,1)="B",1000000000*VALUE(LEFT(E229,LEN(E229)-1)),IF(RIGHT(E229,1)="%",0.01*VALUE(LEFT(E229,LEN(E229)-1)),IF(RIGHT(E229,1)="k",1000*VALUE(LEFT(E229,LEN(E229)-1)),VALUE(SUBSTITUTE(E229,",",""))))))))),"N/A")</f>
        <v/>
      </c>
      <c r="M229">
        <f>IFERROR(IF(TRIM(F229)="-", "N/A", IF(RIGHT(F229,1)=")",IF(RIGHT(F229,2)="T)",-1000000000000*VALUE(MID(F229,2,LEN(F229)-3)),IF(RIGHT(F229,2)="M)",-1000000*VALUE(MID(F229,2,LEN(F229)-3)),IF(RIGHT(F229,2)="B)",-1000000000*VALUE(MID(F229,2,LEN(F229)-3)),IF(RIGHT(F229,2)="k)",-1000*VALUE(MID(F229,2,LEN(F229)-3)),VALUE(SUBSTITUTE(F229,",","")))))),IF(RIGHT(F229,1)="T",1000000000000*VALUE(LEFT(F229,LEN(F229)-1)),IF(RIGHT(F229,1)="M",1000000*VALUE(LEFT(F229,LEN(F229)-1)),IF(RIGHT(F229,1)="B",1000000000*VALUE(LEFT(F229,LEN(F229)-1)),IF(RIGHT(F229,1)="%",0.01*VALUE(LEFT(F229,LEN(F229)-1)),IF(RIGHT(F229,1)="k",1000*VALUE(LEFT(F229,LEN(F229)-1)),VALUE(SUBSTITUTE(F229,",",""))))))))),"N/A")</f>
        <v/>
      </c>
      <c r="N229">
        <f>IFERROR(IF(TRIM(G229)="-", "N/A", IF(RIGHT(G229,1)=")",IF(RIGHT(G229,2)="T)",-1000000000000*VALUE(MID(G229,2,LEN(G229)-3)),IF(RIGHT(G229,2)="M)",-1000000*VALUE(MID(G229,2,LEN(G229)-3)),IF(RIGHT(G229,2)="B)",-1000000000*VALUE(MID(G229,2,LEN(G229)-3)),IF(RIGHT(G229,2)="k)",-1000*VALUE(MID(G229,2,LEN(G229)-3)),VALUE(SUBSTITUTE(G229,",","")))))),IF(RIGHT(G229,1)="T",1000000000000*VALUE(LEFT(G229,LEN(G229)-1)),IF(RIGHT(G229,1)="M",1000000*VALUE(LEFT(G229,LEN(G229)-1)),IF(RIGHT(G229,1)="B",1000000000*VALUE(LEFT(G229,LEN(G229)-1)),IF(RIGHT(G229,1)="%",0.01*VALUE(LEFT(G229,LEN(G229)-1)),IF(RIGHT(G229,1)="k",1000*VALUE(LEFT(G229,LEN(G229)-1)),VALUE(SUBSTITUTE(G229,",",""))))))))),"N/A")</f>
        <v/>
      </c>
      <c r="P229">
        <f>MAX(J229:N229)</f>
        <v/>
      </c>
      <c r="Q229">
        <f>IFERROR(J144+MATCH(P229,J229:N229,0)-1,"")</f>
        <v/>
      </c>
      <c r="R229">
        <f>IF(Q229="","",MIN(J229:N229))</f>
        <v/>
      </c>
      <c r="S229">
        <f>IFERROR(J144+MATCH(R229,J229:N229,0)-1,"")</f>
        <v/>
      </c>
      <c r="T229">
        <f>IFERROR(AVERAGE(J229:N229),"")</f>
        <v/>
      </c>
      <c r="U229">
        <f>IFERROR(STDEV(J229:N229),"")</f>
        <v/>
      </c>
      <c r="V229">
        <f>IFERROR(IF(C229="-","",IF(ISBLANK(B229),"",IF(OR(ISNUMBER(FIND("Growth",B229)),ISNUMBER(FIND("Margin",B229))),"",(J229-T229)/U229))),"")</f>
        <v/>
      </c>
      <c r="W229">
        <f>IFERROR(IF(OR(D229="-",ISBLANK(D229)),"",(K229-T229)/U229),"")</f>
        <v/>
      </c>
      <c r="X229">
        <f>IFERROR(IF(OR(E229="-",ISBLANK(E229)),"",(L229-T229)/U229),"")</f>
        <v/>
      </c>
      <c r="Y229">
        <f>IFERROR(IF(OR(F229="-",ISBLANK(F229)),"",(M229-T229)/U229),"")</f>
        <v/>
      </c>
      <c r="Z229">
        <f>IFERROR(IF(OR(G229="-",ISBLANK(G229)),"",(N229-T229)/U229),"")</f>
        <v/>
      </c>
      <c r="AA229">
        <f>IF(MAX(MAX(V229:Z229),ABS(MIN(V229:Z229)))=ABS(MIN(V229:Z229)),MIN(V229:Z229),MAX(V229:Z229))</f>
        <v/>
      </c>
      <c r="AB229">
        <f>IFERROR(V144+MATCH(AA229,V229:Z229,0)-1,"")</f>
        <v/>
      </c>
      <c r="AC229">
        <f>IF(AB229&lt;&gt;"",IF(S229=AB229,"Low",IF(AB229=Q229,"High","")),"")</f>
        <v/>
      </c>
      <c r="AE229">
        <f>IF(ISNUMBER(MATCH("N/A",J229:N229,0)),"",IFERROR((5 * SUMPRODUCT(J144:N144,J229:N229) - PRODUCT(SUM(J144:N144),SUM(J229:N229))) / ((5 * SUM((J144^2)+(K144^2)+(L144^2)+(M144^2)+(N144^2))) - SUM(J144:N144)^2),""))</f>
        <v/>
      </c>
      <c r="AF229">
        <f>IFERROR(CORREL(J144:N144,J229:N229),"")</f>
        <v/>
      </c>
      <c r="AZ229">
        <f>IF(Q229=S229,0,1)</f>
        <v/>
      </c>
      <c r="BA229">
        <f>IF(AZ229=1,IF(Q229="","",IF(Q229=N144,"Yes","No")),"")</f>
        <v/>
      </c>
      <c r="BB229">
        <f>IF(BA229="Yes",P229,"")</f>
        <v/>
      </c>
      <c r="BC229">
        <f>IF(AZ229=1,IF(S229="","",IF(S229=N144,"Yes","No")),"")</f>
        <v/>
      </c>
      <c r="BD229">
        <f>IF(BC229="Yes",R229,"")</f>
        <v/>
      </c>
      <c r="BE229">
        <f>IFERROR(IF(SIGN(AE229)=1,"Increasing",IF(SIGN(AE229)=-1,"Decreasing","")),"")</f>
        <v/>
      </c>
      <c r="BF229">
        <f>IF(OR(AND(BE229="Increasing",BA229="Yes"),AND(BE229="Decreasing",BC229="Yes")),"Yes","No")</f>
        <v/>
      </c>
      <c r="BG229">
        <f>IF(I229="pos_trend","Yes","No")</f>
        <v/>
      </c>
      <c r="BH229">
        <f>IF(AF229&lt;&gt;"",IF(ABS(AF229)&gt;0.8,"Yes","No"),"")</f>
        <v/>
      </c>
    </row>
    <row r="230" spans="1:60">
      <c r="I230">
        <f>IF(AND(K230&gt; J230, L230&gt; K230, M230&gt; L230, N230&gt; M230), "pos_trend", IF(AND(K230&lt; J230, L230&lt; K230, M230&lt; L230, N230&lt; M230), "neg_trend", "N/A"))</f>
        <v/>
      </c>
      <c r="J230">
        <f>IFERROR(IF(TRIM(C230)="-", "N/A", IF(RIGHT(C230,1)=")",IF(RIGHT(C230,2)="T)",-1000000000000*VALUE(MID(C230,2,LEN(C230)-3)),IF(RIGHT(C230,2)="M)",-1000000*VALUE(MID(C230,2,LEN(C230)-3)),IF(RIGHT(C230,2)="B)",-1000000000*VALUE(MID(C230,2,LEN(C230)-3)),IF(RIGHT(C230,2)="k)",-1000*VALUE(MID(C230,2,LEN(C230)-3)),VALUE(SUBSTITUTE(C230,",","")))))),IF(RIGHT(C230,1)="T",1000000000000*VALUE(LEFT(C230,LEN(C230)-1)),IF(RIGHT(C230,1)="M",1000000*VALUE(LEFT(C230,LEN(C230)-1)),IF(RIGHT(C230,1)="B",1000000000*VALUE(LEFT(C230,LEN(C230)-1)),IF(RIGHT(C230,1)="%",0.01*VALUE(LEFT(C230,LEN(C230)-1)),IF(RIGHT(C230,1)="k",1000*VALUE(LEFT(C230,LEN(C230)-1)),VALUE(SUBSTITUTE(C230,",",""))))))))),"N/A")</f>
        <v/>
      </c>
      <c r="K230">
        <f>IFERROR(IF(TRIM(D230)="-", "N/A", IF(RIGHT(D230,1)=")",IF(RIGHT(D230,2)="T)",-1000000000000*VALUE(MID(D230,2,LEN(D230)-3)),IF(RIGHT(D230,2)="M)",-1000000*VALUE(MID(D230,2,LEN(D230)-3)),IF(RIGHT(D230,2)="B)",-1000000000*VALUE(MID(D230,2,LEN(D230)-3)),IF(RIGHT(D230,2)="k)",-1000*VALUE(MID(D230,2,LEN(D230)-3)),VALUE(SUBSTITUTE(D230,",","")))))),IF(RIGHT(D230,1)="T",1000000000000*VALUE(LEFT(D230,LEN(D230)-1)),IF(RIGHT(D230,1)="M",1000000*VALUE(LEFT(D230,LEN(D230)-1)),IF(RIGHT(D230,1)="B",1000000000*VALUE(LEFT(D230,LEN(D230)-1)),IF(RIGHT(D230,1)="%",0.01*VALUE(LEFT(D230,LEN(D230)-1)),IF(RIGHT(D230,1)="k",1000*VALUE(LEFT(D230,LEN(D230)-1)),VALUE(SUBSTITUTE(D230,",",""))))))))),"N/A")</f>
        <v/>
      </c>
      <c r="L230">
        <f>IFERROR(IF(TRIM(E230)="-", "N/A", IF(RIGHT(E230,1)=")",IF(RIGHT(E230,2)="T)",-1000000000000*VALUE(MID(E230,2,LEN(E230)-3)),IF(RIGHT(E230,2)="M)",-1000000*VALUE(MID(E230,2,LEN(E230)-3)),IF(RIGHT(E230,2)="B)",-1000000000*VALUE(MID(E230,2,LEN(E230)-3)),IF(RIGHT(E230,2)="k)",-1000*VALUE(MID(E230,2,LEN(E230)-3)),VALUE(SUBSTITUTE(E230,",","")))))),IF(RIGHT(E230,1)="T",1000000000000*VALUE(LEFT(E230,LEN(E230)-1)),IF(RIGHT(E230,1)="M",1000000*VALUE(LEFT(E230,LEN(E230)-1)),IF(RIGHT(E230,1)="B",1000000000*VALUE(LEFT(E230,LEN(E230)-1)),IF(RIGHT(E230,1)="%",0.01*VALUE(LEFT(E230,LEN(E230)-1)),IF(RIGHT(E230,1)="k",1000*VALUE(LEFT(E230,LEN(E230)-1)),VALUE(SUBSTITUTE(E230,",",""))))))))),"N/A")</f>
        <v/>
      </c>
      <c r="M230">
        <f>IFERROR(IF(TRIM(F230)="-", "N/A", IF(RIGHT(F230,1)=")",IF(RIGHT(F230,2)="T)",-1000000000000*VALUE(MID(F230,2,LEN(F230)-3)),IF(RIGHT(F230,2)="M)",-1000000*VALUE(MID(F230,2,LEN(F230)-3)),IF(RIGHT(F230,2)="B)",-1000000000*VALUE(MID(F230,2,LEN(F230)-3)),IF(RIGHT(F230,2)="k)",-1000*VALUE(MID(F230,2,LEN(F230)-3)),VALUE(SUBSTITUTE(F230,",","")))))),IF(RIGHT(F230,1)="T",1000000000000*VALUE(LEFT(F230,LEN(F230)-1)),IF(RIGHT(F230,1)="M",1000000*VALUE(LEFT(F230,LEN(F230)-1)),IF(RIGHT(F230,1)="B",1000000000*VALUE(LEFT(F230,LEN(F230)-1)),IF(RIGHT(F230,1)="%",0.01*VALUE(LEFT(F230,LEN(F230)-1)),IF(RIGHT(F230,1)="k",1000*VALUE(LEFT(F230,LEN(F230)-1)),VALUE(SUBSTITUTE(F230,",",""))))))))),"N/A")</f>
        <v/>
      </c>
      <c r="N230">
        <f>IFERROR(IF(TRIM(G230)="-", "N/A", IF(RIGHT(G230,1)=")",IF(RIGHT(G230,2)="T)",-1000000000000*VALUE(MID(G230,2,LEN(G230)-3)),IF(RIGHT(G230,2)="M)",-1000000*VALUE(MID(G230,2,LEN(G230)-3)),IF(RIGHT(G230,2)="B)",-1000000000*VALUE(MID(G230,2,LEN(G230)-3)),IF(RIGHT(G230,2)="k)",-1000*VALUE(MID(G230,2,LEN(G230)-3)),VALUE(SUBSTITUTE(G230,",","")))))),IF(RIGHT(G230,1)="T",1000000000000*VALUE(LEFT(G230,LEN(G230)-1)),IF(RIGHT(G230,1)="M",1000000*VALUE(LEFT(G230,LEN(G230)-1)),IF(RIGHT(G230,1)="B",1000000000*VALUE(LEFT(G230,LEN(G230)-1)),IF(RIGHT(G230,1)="%",0.01*VALUE(LEFT(G230,LEN(G230)-1)),IF(RIGHT(G230,1)="k",1000*VALUE(LEFT(G230,LEN(G230)-1)),VALUE(SUBSTITUTE(G230,",",""))))))))),"N/A")</f>
        <v/>
      </c>
      <c r="P230">
        <f>MAX(J230:N230)</f>
        <v/>
      </c>
      <c r="Q230">
        <f>IFERROR(J144+MATCH(P230,J230:N230,0)-1,"")</f>
        <v/>
      </c>
      <c r="R230">
        <f>IF(Q230="","",MIN(J230:N230))</f>
        <v/>
      </c>
      <c r="S230">
        <f>IFERROR(J144+MATCH(R230,J230:N230,0)-1,"")</f>
        <v/>
      </c>
      <c r="T230">
        <f>IFERROR(AVERAGE(J230:N230),"")</f>
        <v/>
      </c>
      <c r="U230">
        <f>IFERROR(STDEV(J230:N230),"")</f>
        <v/>
      </c>
      <c r="V230">
        <f>IFERROR(IF(C230="-","",IF(ISBLANK(B230),"",IF(OR(ISNUMBER(FIND("Growth",B230)),ISNUMBER(FIND("Margin",B230))),"",(J230-T230)/U230))),"")</f>
        <v/>
      </c>
      <c r="W230">
        <f>IFERROR(IF(OR(D230="-",ISBLANK(D230)),"",(K230-T230)/U230),"")</f>
        <v/>
      </c>
      <c r="X230">
        <f>IFERROR(IF(OR(E230="-",ISBLANK(E230)),"",(L230-T230)/U230),"")</f>
        <v/>
      </c>
      <c r="Y230">
        <f>IFERROR(IF(OR(F230="-",ISBLANK(F230)),"",(M230-T230)/U230),"")</f>
        <v/>
      </c>
      <c r="Z230">
        <f>IFERROR(IF(OR(G230="-",ISBLANK(G230)),"",(N230-T230)/U230),"")</f>
        <v/>
      </c>
      <c r="AA230">
        <f>IF(MAX(MAX(V230:Z230),ABS(MIN(V230:Z230)))=ABS(MIN(V230:Z230)),MIN(V230:Z230),MAX(V230:Z230))</f>
        <v/>
      </c>
      <c r="AB230">
        <f>IFERROR(V144+MATCH(AA230,V230:Z230,0)-1,"")</f>
        <v/>
      </c>
      <c r="AC230">
        <f>IF(AB230&lt;&gt;"",IF(S230=AB230,"Low",IF(AB230=Q230,"High","")),"")</f>
        <v/>
      </c>
      <c r="AE230">
        <f>IF(ISNUMBER(MATCH("N/A",J230:N230,0)),"",IFERROR((5 * SUMPRODUCT(J144:N144,J230:N230) - PRODUCT(SUM(J144:N144),SUM(J230:N230))) / ((5 * SUM((J144^2)+(K144^2)+(L144^2)+(M144^2)+(N144^2))) - SUM(J144:N144)^2),""))</f>
        <v/>
      </c>
      <c r="AF230">
        <f>IFERROR(CORREL(J144:N144,J230:N230),"")</f>
        <v/>
      </c>
      <c r="AZ230">
        <f>IF(Q230=S230,0,1)</f>
        <v/>
      </c>
      <c r="BA230">
        <f>IF(AZ230=1,IF(Q230="","",IF(Q230=N144,"Yes","No")),"")</f>
        <v/>
      </c>
      <c r="BB230">
        <f>IF(BA230="Yes",P230,"")</f>
        <v/>
      </c>
      <c r="BC230">
        <f>IF(AZ230=1,IF(S230="","",IF(S230=N144,"Yes","No")),"")</f>
        <v/>
      </c>
      <c r="BD230">
        <f>IF(BC230="Yes",R230,"")</f>
        <v/>
      </c>
      <c r="BE230">
        <f>IFERROR(IF(SIGN(AE230)=1,"Increasing",IF(SIGN(AE230)=-1,"Decreasing","")),"")</f>
        <v/>
      </c>
      <c r="BF230">
        <f>IF(OR(AND(BE230="Increasing",BA230="Yes"),AND(BE230="Decreasing",BC230="Yes")),"Yes","No")</f>
        <v/>
      </c>
      <c r="BG230">
        <f>IF(I230="pos_trend","Yes","No")</f>
        <v/>
      </c>
      <c r="BH230">
        <f>IF(AF230&lt;&gt;"",IF(ABS(AF230)&gt;0.8,"Yes","No"),"")</f>
        <v/>
      </c>
    </row>
    <row r="231" spans="1:60">
      <c r="I231">
        <f>IF(AND(K231&gt; J231, L231&gt; K231, M231&gt; L231, N231&gt; M231), "pos_trend", IF(AND(K231&lt; J231, L231&lt; K231, M231&lt; L231, N231&lt; M231), "neg_trend", "N/A"))</f>
        <v/>
      </c>
      <c r="J231">
        <f>IFERROR(IF(TRIM(C231)="-", "N/A", IF(RIGHT(C231,1)=")",IF(RIGHT(C231,2)="T)",-1000000000000*VALUE(MID(C231,2,LEN(C231)-3)),IF(RIGHT(C231,2)="M)",-1000000*VALUE(MID(C231,2,LEN(C231)-3)),IF(RIGHT(C231,2)="B)",-1000000000*VALUE(MID(C231,2,LEN(C231)-3)),IF(RIGHT(C231,2)="k)",-1000*VALUE(MID(C231,2,LEN(C231)-3)),VALUE(SUBSTITUTE(C231,",","")))))),IF(RIGHT(C231,1)="T",1000000000000*VALUE(LEFT(C231,LEN(C231)-1)),IF(RIGHT(C231,1)="M",1000000*VALUE(LEFT(C231,LEN(C231)-1)),IF(RIGHT(C231,1)="B",1000000000*VALUE(LEFT(C231,LEN(C231)-1)),IF(RIGHT(C231,1)="%",0.01*VALUE(LEFT(C231,LEN(C231)-1)),IF(RIGHT(C231,1)="k",1000*VALUE(LEFT(C231,LEN(C231)-1)),VALUE(SUBSTITUTE(C231,",",""))))))))),"N/A")</f>
        <v/>
      </c>
      <c r="K231">
        <f>IFERROR(IF(TRIM(D231)="-", "N/A", IF(RIGHT(D231,1)=")",IF(RIGHT(D231,2)="T)",-1000000000000*VALUE(MID(D231,2,LEN(D231)-3)),IF(RIGHT(D231,2)="M)",-1000000*VALUE(MID(D231,2,LEN(D231)-3)),IF(RIGHT(D231,2)="B)",-1000000000*VALUE(MID(D231,2,LEN(D231)-3)),IF(RIGHT(D231,2)="k)",-1000*VALUE(MID(D231,2,LEN(D231)-3)),VALUE(SUBSTITUTE(D231,",","")))))),IF(RIGHT(D231,1)="T",1000000000000*VALUE(LEFT(D231,LEN(D231)-1)),IF(RIGHT(D231,1)="M",1000000*VALUE(LEFT(D231,LEN(D231)-1)),IF(RIGHT(D231,1)="B",1000000000*VALUE(LEFT(D231,LEN(D231)-1)),IF(RIGHT(D231,1)="%",0.01*VALUE(LEFT(D231,LEN(D231)-1)),IF(RIGHT(D231,1)="k",1000*VALUE(LEFT(D231,LEN(D231)-1)),VALUE(SUBSTITUTE(D231,",",""))))))))),"N/A")</f>
        <v/>
      </c>
      <c r="L231">
        <f>IFERROR(IF(TRIM(E231)="-", "N/A", IF(RIGHT(E231,1)=")",IF(RIGHT(E231,2)="T)",-1000000000000*VALUE(MID(E231,2,LEN(E231)-3)),IF(RIGHT(E231,2)="M)",-1000000*VALUE(MID(E231,2,LEN(E231)-3)),IF(RIGHT(E231,2)="B)",-1000000000*VALUE(MID(E231,2,LEN(E231)-3)),IF(RIGHT(E231,2)="k)",-1000*VALUE(MID(E231,2,LEN(E231)-3)),VALUE(SUBSTITUTE(E231,",","")))))),IF(RIGHT(E231,1)="T",1000000000000*VALUE(LEFT(E231,LEN(E231)-1)),IF(RIGHT(E231,1)="M",1000000*VALUE(LEFT(E231,LEN(E231)-1)),IF(RIGHT(E231,1)="B",1000000000*VALUE(LEFT(E231,LEN(E231)-1)),IF(RIGHT(E231,1)="%",0.01*VALUE(LEFT(E231,LEN(E231)-1)),IF(RIGHT(E231,1)="k",1000*VALUE(LEFT(E231,LEN(E231)-1)),VALUE(SUBSTITUTE(E231,",",""))))))))),"N/A")</f>
        <v/>
      </c>
      <c r="M231">
        <f>IFERROR(IF(TRIM(F231)="-", "N/A", IF(RIGHT(F231,1)=")",IF(RIGHT(F231,2)="T)",-1000000000000*VALUE(MID(F231,2,LEN(F231)-3)),IF(RIGHT(F231,2)="M)",-1000000*VALUE(MID(F231,2,LEN(F231)-3)),IF(RIGHT(F231,2)="B)",-1000000000*VALUE(MID(F231,2,LEN(F231)-3)),IF(RIGHT(F231,2)="k)",-1000*VALUE(MID(F231,2,LEN(F231)-3)),VALUE(SUBSTITUTE(F231,",","")))))),IF(RIGHT(F231,1)="T",1000000000000*VALUE(LEFT(F231,LEN(F231)-1)),IF(RIGHT(F231,1)="M",1000000*VALUE(LEFT(F231,LEN(F231)-1)),IF(RIGHT(F231,1)="B",1000000000*VALUE(LEFT(F231,LEN(F231)-1)),IF(RIGHT(F231,1)="%",0.01*VALUE(LEFT(F231,LEN(F231)-1)),IF(RIGHT(F231,1)="k",1000*VALUE(LEFT(F231,LEN(F231)-1)),VALUE(SUBSTITUTE(F231,",",""))))))))),"N/A")</f>
        <v/>
      </c>
      <c r="N231">
        <f>IFERROR(IF(TRIM(G231)="-", "N/A", IF(RIGHT(G231,1)=")",IF(RIGHT(G231,2)="T)",-1000000000000*VALUE(MID(G231,2,LEN(G231)-3)),IF(RIGHT(G231,2)="M)",-1000000*VALUE(MID(G231,2,LEN(G231)-3)),IF(RIGHT(G231,2)="B)",-1000000000*VALUE(MID(G231,2,LEN(G231)-3)),IF(RIGHT(G231,2)="k)",-1000*VALUE(MID(G231,2,LEN(G231)-3)),VALUE(SUBSTITUTE(G231,",","")))))),IF(RIGHT(G231,1)="T",1000000000000*VALUE(LEFT(G231,LEN(G231)-1)),IF(RIGHT(G231,1)="M",1000000*VALUE(LEFT(G231,LEN(G231)-1)),IF(RIGHT(G231,1)="B",1000000000*VALUE(LEFT(G231,LEN(G231)-1)),IF(RIGHT(G231,1)="%",0.01*VALUE(LEFT(G231,LEN(G231)-1)),IF(RIGHT(G231,1)="k",1000*VALUE(LEFT(G231,LEN(G231)-1)),VALUE(SUBSTITUTE(G231,",",""))))))))),"N/A")</f>
        <v/>
      </c>
      <c r="P231">
        <f>MAX(J231:N231)</f>
        <v/>
      </c>
      <c r="Q231">
        <f>IFERROR(J144+MATCH(P231,J231:N231,0)-1,"")</f>
        <v/>
      </c>
      <c r="R231">
        <f>IF(Q231="","",MIN(J231:N231))</f>
        <v/>
      </c>
      <c r="S231">
        <f>IFERROR(J144+MATCH(R231,J231:N231,0)-1,"")</f>
        <v/>
      </c>
      <c r="T231">
        <f>IFERROR(AVERAGE(J231:N231),"")</f>
        <v/>
      </c>
      <c r="U231">
        <f>IFERROR(STDEV(J231:N231),"")</f>
        <v/>
      </c>
      <c r="V231">
        <f>IFERROR(IF(C231="-","",IF(ISBLANK(B231),"",IF(OR(ISNUMBER(FIND("Growth",B231)),ISNUMBER(FIND("Margin",B231))),"",(J231-T231)/U231))),"")</f>
        <v/>
      </c>
      <c r="W231">
        <f>IFERROR(IF(OR(D231="-",ISBLANK(D231)),"",(K231-T231)/U231),"")</f>
        <v/>
      </c>
      <c r="X231">
        <f>IFERROR(IF(OR(E231="-",ISBLANK(E231)),"",(L231-T231)/U231),"")</f>
        <v/>
      </c>
      <c r="Y231">
        <f>IFERROR(IF(OR(F231="-",ISBLANK(F231)),"",(M231-T231)/U231),"")</f>
        <v/>
      </c>
      <c r="Z231">
        <f>IFERROR(IF(OR(G231="-",ISBLANK(G231)),"",(N231-T231)/U231),"")</f>
        <v/>
      </c>
      <c r="AA231">
        <f>IF(MAX(MAX(V231:Z231),ABS(MIN(V231:Z231)))=ABS(MIN(V231:Z231)),MIN(V231:Z231),MAX(V231:Z231))</f>
        <v/>
      </c>
      <c r="AB231">
        <f>IFERROR(V144+MATCH(AA231,V231:Z231,0)-1,"")</f>
        <v/>
      </c>
      <c r="AC231">
        <f>IF(AB231&lt;&gt;"",IF(S231=AB231,"Low",IF(AB231=Q231,"High","")),"")</f>
        <v/>
      </c>
      <c r="AE231">
        <f>IF(ISNUMBER(MATCH("N/A",J231:N231,0)),"",IFERROR((5 * SUMPRODUCT(J144:N144,J231:N231) - PRODUCT(SUM(J144:N144),SUM(J231:N231))) / ((5 * SUM((J144^2)+(K144^2)+(L144^2)+(M144^2)+(N144^2))) - SUM(J144:N144)^2),""))</f>
        <v/>
      </c>
      <c r="AF231">
        <f>IFERROR(CORREL(J144:N144,J231:N231),"")</f>
        <v/>
      </c>
      <c r="AZ231">
        <f>IF(Q231=S231,0,1)</f>
        <v/>
      </c>
      <c r="BA231">
        <f>IF(AZ231=1,IF(Q231="","",IF(Q231=N144,"Yes","No")),"")</f>
        <v/>
      </c>
      <c r="BB231">
        <f>IF(BA231="Yes",P231,"")</f>
        <v/>
      </c>
      <c r="BC231">
        <f>IF(AZ231=1,IF(S231="","",IF(S231=N144,"Yes","No")),"")</f>
        <v/>
      </c>
      <c r="BD231">
        <f>IF(BC231="Yes",R231,"")</f>
        <v/>
      </c>
      <c r="BE231">
        <f>IFERROR(IF(SIGN(AE231)=1,"Increasing",IF(SIGN(AE231)=-1,"Decreasing","")),"")</f>
        <v/>
      </c>
      <c r="BF231">
        <f>IF(OR(AND(BE231="Increasing",BA231="Yes"),AND(BE231="Decreasing",BC231="Yes")),"Yes","No")</f>
        <v/>
      </c>
      <c r="BG231">
        <f>IF(I231="pos_trend","Yes","No")</f>
        <v/>
      </c>
      <c r="BH231">
        <f>IF(AF231&lt;&gt;"",IF(ABS(AF231)&gt;0.8,"Yes","No"),"")</f>
        <v/>
      </c>
    </row>
    <row r="232" spans="1:60">
      <c r="I232">
        <f>IF(AND(K232&gt; J232, L232&gt; K232, M232&gt; L232, N232&gt; M232), "pos_trend", IF(AND(K232&lt; J232, L232&lt; K232, M232&lt; L232, N232&lt; M232), "neg_trend", "N/A"))</f>
        <v/>
      </c>
      <c r="J232">
        <f>IFERROR(IF(TRIM(C232)="-", "N/A", IF(RIGHT(C232,1)=")",IF(RIGHT(C232,2)="T)",-1000000000000*VALUE(MID(C232,2,LEN(C232)-3)),IF(RIGHT(C232,2)="M)",-1000000*VALUE(MID(C232,2,LEN(C232)-3)),IF(RIGHT(C232,2)="B)",-1000000000*VALUE(MID(C232,2,LEN(C232)-3)),IF(RIGHT(C232,2)="k)",-1000*VALUE(MID(C232,2,LEN(C232)-3)),VALUE(SUBSTITUTE(C232,",","")))))),IF(RIGHT(C232,1)="T",1000000000000*VALUE(LEFT(C232,LEN(C232)-1)),IF(RIGHT(C232,1)="M",1000000*VALUE(LEFT(C232,LEN(C232)-1)),IF(RIGHT(C232,1)="B",1000000000*VALUE(LEFT(C232,LEN(C232)-1)),IF(RIGHT(C232,1)="%",0.01*VALUE(LEFT(C232,LEN(C232)-1)),IF(RIGHT(C232,1)="k",1000*VALUE(LEFT(C232,LEN(C232)-1)),VALUE(SUBSTITUTE(C232,",",""))))))))),"N/A")</f>
        <v/>
      </c>
      <c r="K232">
        <f>IFERROR(IF(TRIM(D232)="-", "N/A", IF(RIGHT(D232,1)=")",IF(RIGHT(D232,2)="T)",-1000000000000*VALUE(MID(D232,2,LEN(D232)-3)),IF(RIGHT(D232,2)="M)",-1000000*VALUE(MID(D232,2,LEN(D232)-3)),IF(RIGHT(D232,2)="B)",-1000000000*VALUE(MID(D232,2,LEN(D232)-3)),IF(RIGHT(D232,2)="k)",-1000*VALUE(MID(D232,2,LEN(D232)-3)),VALUE(SUBSTITUTE(D232,",","")))))),IF(RIGHT(D232,1)="T",1000000000000*VALUE(LEFT(D232,LEN(D232)-1)),IF(RIGHT(D232,1)="M",1000000*VALUE(LEFT(D232,LEN(D232)-1)),IF(RIGHT(D232,1)="B",1000000000*VALUE(LEFT(D232,LEN(D232)-1)),IF(RIGHT(D232,1)="%",0.01*VALUE(LEFT(D232,LEN(D232)-1)),IF(RIGHT(D232,1)="k",1000*VALUE(LEFT(D232,LEN(D232)-1)),VALUE(SUBSTITUTE(D232,",",""))))))))),"N/A")</f>
        <v/>
      </c>
      <c r="L232">
        <f>IFERROR(IF(TRIM(E232)="-", "N/A", IF(RIGHT(E232,1)=")",IF(RIGHT(E232,2)="T)",-1000000000000*VALUE(MID(E232,2,LEN(E232)-3)),IF(RIGHT(E232,2)="M)",-1000000*VALUE(MID(E232,2,LEN(E232)-3)),IF(RIGHT(E232,2)="B)",-1000000000*VALUE(MID(E232,2,LEN(E232)-3)),IF(RIGHT(E232,2)="k)",-1000*VALUE(MID(E232,2,LEN(E232)-3)),VALUE(SUBSTITUTE(E232,",","")))))),IF(RIGHT(E232,1)="T",1000000000000*VALUE(LEFT(E232,LEN(E232)-1)),IF(RIGHT(E232,1)="M",1000000*VALUE(LEFT(E232,LEN(E232)-1)),IF(RIGHT(E232,1)="B",1000000000*VALUE(LEFT(E232,LEN(E232)-1)),IF(RIGHT(E232,1)="%",0.01*VALUE(LEFT(E232,LEN(E232)-1)),IF(RIGHT(E232,1)="k",1000*VALUE(LEFT(E232,LEN(E232)-1)),VALUE(SUBSTITUTE(E232,",",""))))))))),"N/A")</f>
        <v/>
      </c>
      <c r="M232">
        <f>IFERROR(IF(TRIM(F232)="-", "N/A", IF(RIGHT(F232,1)=")",IF(RIGHT(F232,2)="T)",-1000000000000*VALUE(MID(F232,2,LEN(F232)-3)),IF(RIGHT(F232,2)="M)",-1000000*VALUE(MID(F232,2,LEN(F232)-3)),IF(RIGHT(F232,2)="B)",-1000000000*VALUE(MID(F232,2,LEN(F232)-3)),IF(RIGHT(F232,2)="k)",-1000*VALUE(MID(F232,2,LEN(F232)-3)),VALUE(SUBSTITUTE(F232,",","")))))),IF(RIGHT(F232,1)="T",1000000000000*VALUE(LEFT(F232,LEN(F232)-1)),IF(RIGHT(F232,1)="M",1000000*VALUE(LEFT(F232,LEN(F232)-1)),IF(RIGHT(F232,1)="B",1000000000*VALUE(LEFT(F232,LEN(F232)-1)),IF(RIGHT(F232,1)="%",0.01*VALUE(LEFT(F232,LEN(F232)-1)),IF(RIGHT(F232,1)="k",1000*VALUE(LEFT(F232,LEN(F232)-1)),VALUE(SUBSTITUTE(F232,",",""))))))))),"N/A")</f>
        <v/>
      </c>
      <c r="N232">
        <f>IFERROR(IF(TRIM(G232)="-", "N/A", IF(RIGHT(G232,1)=")",IF(RIGHT(G232,2)="T)",-1000000000000*VALUE(MID(G232,2,LEN(G232)-3)),IF(RIGHT(G232,2)="M)",-1000000*VALUE(MID(G232,2,LEN(G232)-3)),IF(RIGHT(G232,2)="B)",-1000000000*VALUE(MID(G232,2,LEN(G232)-3)),IF(RIGHT(G232,2)="k)",-1000*VALUE(MID(G232,2,LEN(G232)-3)),VALUE(SUBSTITUTE(G232,",","")))))),IF(RIGHT(G232,1)="T",1000000000000*VALUE(LEFT(G232,LEN(G232)-1)),IF(RIGHT(G232,1)="M",1000000*VALUE(LEFT(G232,LEN(G232)-1)),IF(RIGHT(G232,1)="B",1000000000*VALUE(LEFT(G232,LEN(G232)-1)),IF(RIGHT(G232,1)="%",0.01*VALUE(LEFT(G232,LEN(G232)-1)),IF(RIGHT(G232,1)="k",1000*VALUE(LEFT(G232,LEN(G232)-1)),VALUE(SUBSTITUTE(G232,",",""))))))))),"N/A")</f>
        <v/>
      </c>
      <c r="P232">
        <f>MAX(J232:N232)</f>
        <v/>
      </c>
      <c r="Q232">
        <f>IFERROR(J144+MATCH(P232,J232:N232,0)-1,"")</f>
        <v/>
      </c>
      <c r="R232">
        <f>IF(Q232="","",MIN(J232:N232))</f>
        <v/>
      </c>
      <c r="S232">
        <f>IFERROR(J144+MATCH(R232,J232:N232,0)-1,"")</f>
        <v/>
      </c>
      <c r="T232">
        <f>IFERROR(AVERAGE(J232:N232),"")</f>
        <v/>
      </c>
      <c r="U232">
        <f>IFERROR(STDEV(J232:N232),"")</f>
        <v/>
      </c>
      <c r="V232">
        <f>IFERROR(IF(C232="-","",IF(ISBLANK(B232),"",IF(OR(ISNUMBER(FIND("Growth",B232)),ISNUMBER(FIND("Margin",B232))),"",(J232-T232)/U232))),"")</f>
        <v/>
      </c>
      <c r="W232">
        <f>IFERROR(IF(OR(D232="-",ISBLANK(D232)),"",(K232-T232)/U232),"")</f>
        <v/>
      </c>
      <c r="X232">
        <f>IFERROR(IF(OR(E232="-",ISBLANK(E232)),"",(L232-T232)/U232),"")</f>
        <v/>
      </c>
      <c r="Y232">
        <f>IFERROR(IF(OR(F232="-",ISBLANK(F232)),"",(M232-T232)/U232),"")</f>
        <v/>
      </c>
      <c r="Z232">
        <f>IFERROR(IF(OR(G232="-",ISBLANK(G232)),"",(N232-T232)/U232),"")</f>
        <v/>
      </c>
      <c r="AA232">
        <f>IF(MAX(MAX(V232:Z232),ABS(MIN(V232:Z232)))=ABS(MIN(V232:Z232)),MIN(V232:Z232),MAX(V232:Z232))</f>
        <v/>
      </c>
      <c r="AB232">
        <f>IFERROR(V144+MATCH(AA232,V232:Z232,0)-1,"")</f>
        <v/>
      </c>
      <c r="AC232">
        <f>IF(AB232&lt;&gt;"",IF(S232=AB232,"Low",IF(AB232=Q232,"High","")),"")</f>
        <v/>
      </c>
      <c r="AE232">
        <f>IF(ISNUMBER(MATCH("N/A",J232:N232,0)),"",IFERROR((5 * SUMPRODUCT(J144:N144,J232:N232) - PRODUCT(SUM(J144:N144),SUM(J232:N232))) / ((5 * SUM((J144^2)+(K144^2)+(L144^2)+(M144^2)+(N144^2))) - SUM(J144:N144)^2),""))</f>
        <v/>
      </c>
      <c r="AF232">
        <f>IFERROR(CORREL(J144:N144,J232:N232),"")</f>
        <v/>
      </c>
      <c r="AZ232">
        <f>IF(Q232=S232,0,1)</f>
        <v/>
      </c>
      <c r="BA232">
        <f>IF(AZ232=1,IF(Q232="","",IF(Q232=N144,"Yes","No")),"")</f>
        <v/>
      </c>
      <c r="BB232">
        <f>IF(BA232="Yes",P232,"")</f>
        <v/>
      </c>
      <c r="BC232">
        <f>IF(AZ232=1,IF(S232="","",IF(S232=N144,"Yes","No")),"")</f>
        <v/>
      </c>
      <c r="BD232">
        <f>IF(BC232="Yes",R232,"")</f>
        <v/>
      </c>
      <c r="BE232">
        <f>IFERROR(IF(SIGN(AE232)=1,"Increasing",IF(SIGN(AE232)=-1,"Decreasing","")),"")</f>
        <v/>
      </c>
      <c r="BF232">
        <f>IF(OR(AND(BE232="Increasing",BA232="Yes"),AND(BE232="Decreasing",BC232="Yes")),"Yes","No")</f>
        <v/>
      </c>
      <c r="BG232">
        <f>IF(I232="pos_trend","Yes","No")</f>
        <v/>
      </c>
      <c r="BH232">
        <f>IF(AF232&lt;&gt;"",IF(ABS(AF232)&gt;0.8,"Yes","No"),"")</f>
        <v/>
      </c>
    </row>
    <row r="233" spans="1:60">
      <c r="I233">
        <f>IF(AND(K233&gt; J233, L233&gt; K233, M233&gt; L233, N233&gt; M233), "pos_trend", IF(AND(K233&lt; J233, L233&lt; K233, M233&lt; L233, N233&lt; M233), "neg_trend", "N/A"))</f>
        <v/>
      </c>
      <c r="J233">
        <f>IFERROR(IF(TRIM(C233)="-", "N/A", IF(RIGHT(C233,1)=")",IF(RIGHT(C233,2)="T)",-1000000000000*VALUE(MID(C233,2,LEN(C233)-3)),IF(RIGHT(C233,2)="M)",-1000000*VALUE(MID(C233,2,LEN(C233)-3)),IF(RIGHT(C233,2)="B)",-1000000000*VALUE(MID(C233,2,LEN(C233)-3)),IF(RIGHT(C233,2)="k)",-1000*VALUE(MID(C233,2,LEN(C233)-3)),VALUE(SUBSTITUTE(C233,",","")))))),IF(RIGHT(C233,1)="T",1000000000000*VALUE(LEFT(C233,LEN(C233)-1)),IF(RIGHT(C233,1)="M",1000000*VALUE(LEFT(C233,LEN(C233)-1)),IF(RIGHT(C233,1)="B",1000000000*VALUE(LEFT(C233,LEN(C233)-1)),IF(RIGHT(C233,1)="%",0.01*VALUE(LEFT(C233,LEN(C233)-1)),IF(RIGHT(C233,1)="k",1000*VALUE(LEFT(C233,LEN(C233)-1)),VALUE(SUBSTITUTE(C233,",",""))))))))),"N/A")</f>
        <v/>
      </c>
      <c r="K233">
        <f>IFERROR(IF(TRIM(D233)="-", "N/A", IF(RIGHT(D233,1)=")",IF(RIGHT(D233,2)="T)",-1000000000000*VALUE(MID(D233,2,LEN(D233)-3)),IF(RIGHT(D233,2)="M)",-1000000*VALUE(MID(D233,2,LEN(D233)-3)),IF(RIGHT(D233,2)="B)",-1000000000*VALUE(MID(D233,2,LEN(D233)-3)),IF(RIGHT(D233,2)="k)",-1000*VALUE(MID(D233,2,LEN(D233)-3)),VALUE(SUBSTITUTE(D233,",","")))))),IF(RIGHT(D233,1)="T",1000000000000*VALUE(LEFT(D233,LEN(D233)-1)),IF(RIGHT(D233,1)="M",1000000*VALUE(LEFT(D233,LEN(D233)-1)),IF(RIGHT(D233,1)="B",1000000000*VALUE(LEFT(D233,LEN(D233)-1)),IF(RIGHT(D233,1)="%",0.01*VALUE(LEFT(D233,LEN(D233)-1)),IF(RIGHT(D233,1)="k",1000*VALUE(LEFT(D233,LEN(D233)-1)),VALUE(SUBSTITUTE(D233,",",""))))))))),"N/A")</f>
        <v/>
      </c>
      <c r="L233">
        <f>IFERROR(IF(TRIM(E233)="-", "N/A", IF(RIGHT(E233,1)=")",IF(RIGHT(E233,2)="T)",-1000000000000*VALUE(MID(E233,2,LEN(E233)-3)),IF(RIGHT(E233,2)="M)",-1000000*VALUE(MID(E233,2,LEN(E233)-3)),IF(RIGHT(E233,2)="B)",-1000000000*VALUE(MID(E233,2,LEN(E233)-3)),IF(RIGHT(E233,2)="k)",-1000*VALUE(MID(E233,2,LEN(E233)-3)),VALUE(SUBSTITUTE(E233,",","")))))),IF(RIGHT(E233,1)="T",1000000000000*VALUE(LEFT(E233,LEN(E233)-1)),IF(RIGHT(E233,1)="M",1000000*VALUE(LEFT(E233,LEN(E233)-1)),IF(RIGHT(E233,1)="B",1000000000*VALUE(LEFT(E233,LEN(E233)-1)),IF(RIGHT(E233,1)="%",0.01*VALUE(LEFT(E233,LEN(E233)-1)),IF(RIGHT(E233,1)="k",1000*VALUE(LEFT(E233,LEN(E233)-1)),VALUE(SUBSTITUTE(E233,",",""))))))))),"N/A")</f>
        <v/>
      </c>
      <c r="M233">
        <f>IFERROR(IF(TRIM(F233)="-", "N/A", IF(RIGHT(F233,1)=")",IF(RIGHT(F233,2)="T)",-1000000000000*VALUE(MID(F233,2,LEN(F233)-3)),IF(RIGHT(F233,2)="M)",-1000000*VALUE(MID(F233,2,LEN(F233)-3)),IF(RIGHT(F233,2)="B)",-1000000000*VALUE(MID(F233,2,LEN(F233)-3)),IF(RIGHT(F233,2)="k)",-1000*VALUE(MID(F233,2,LEN(F233)-3)),VALUE(SUBSTITUTE(F233,",","")))))),IF(RIGHT(F233,1)="T",1000000000000*VALUE(LEFT(F233,LEN(F233)-1)),IF(RIGHT(F233,1)="M",1000000*VALUE(LEFT(F233,LEN(F233)-1)),IF(RIGHT(F233,1)="B",1000000000*VALUE(LEFT(F233,LEN(F233)-1)),IF(RIGHT(F233,1)="%",0.01*VALUE(LEFT(F233,LEN(F233)-1)),IF(RIGHT(F233,1)="k",1000*VALUE(LEFT(F233,LEN(F233)-1)),VALUE(SUBSTITUTE(F233,",",""))))))))),"N/A")</f>
        <v/>
      </c>
      <c r="N233">
        <f>IFERROR(IF(TRIM(G233)="-", "N/A", IF(RIGHT(G233,1)=")",IF(RIGHT(G233,2)="T)",-1000000000000*VALUE(MID(G233,2,LEN(G233)-3)),IF(RIGHT(G233,2)="M)",-1000000*VALUE(MID(G233,2,LEN(G233)-3)),IF(RIGHT(G233,2)="B)",-1000000000*VALUE(MID(G233,2,LEN(G233)-3)),IF(RIGHT(G233,2)="k)",-1000*VALUE(MID(G233,2,LEN(G233)-3)),VALUE(SUBSTITUTE(G233,",","")))))),IF(RIGHT(G233,1)="T",1000000000000*VALUE(LEFT(G233,LEN(G233)-1)),IF(RIGHT(G233,1)="M",1000000*VALUE(LEFT(G233,LEN(G233)-1)),IF(RIGHT(G233,1)="B",1000000000*VALUE(LEFT(G233,LEN(G233)-1)),IF(RIGHT(G233,1)="%",0.01*VALUE(LEFT(G233,LEN(G233)-1)),IF(RIGHT(G233,1)="k",1000*VALUE(LEFT(G233,LEN(G233)-1)),VALUE(SUBSTITUTE(G233,",",""))))))))),"N/A")</f>
        <v/>
      </c>
      <c r="P233">
        <f>MAX(J233:N233)</f>
        <v/>
      </c>
      <c r="Q233">
        <f>IFERROR(J144+MATCH(P233,J233:N233,0)-1,"")</f>
        <v/>
      </c>
      <c r="R233">
        <f>IF(Q233="","",MIN(J233:N233))</f>
        <v/>
      </c>
      <c r="S233">
        <f>IFERROR(J144+MATCH(R233,J233:N233,0)-1,"")</f>
        <v/>
      </c>
      <c r="T233">
        <f>IFERROR(AVERAGE(J233:N233),"")</f>
        <v/>
      </c>
      <c r="U233">
        <f>IFERROR(STDEV(J233:N233),"")</f>
        <v/>
      </c>
      <c r="V233">
        <f>IFERROR(IF(C233="-","",IF(ISBLANK(B233),"",IF(OR(ISNUMBER(FIND("Growth",B233)),ISNUMBER(FIND("Margin",B233))),"",(J233-T233)/U233))),"")</f>
        <v/>
      </c>
      <c r="W233">
        <f>IFERROR(IF(OR(D233="-",ISBLANK(D233)),"",(K233-T233)/U233),"")</f>
        <v/>
      </c>
      <c r="X233">
        <f>IFERROR(IF(OR(E233="-",ISBLANK(E233)),"",(L233-T233)/U233),"")</f>
        <v/>
      </c>
      <c r="Y233">
        <f>IFERROR(IF(OR(F233="-",ISBLANK(F233)),"",(M233-T233)/U233),"")</f>
        <v/>
      </c>
      <c r="Z233">
        <f>IFERROR(IF(OR(G233="-",ISBLANK(G233)),"",(N233-T233)/U233),"")</f>
        <v/>
      </c>
      <c r="AA233">
        <f>IF(MAX(MAX(V233:Z233),ABS(MIN(V233:Z233)))=ABS(MIN(V233:Z233)),MIN(V233:Z233),MAX(V233:Z233))</f>
        <v/>
      </c>
      <c r="AB233">
        <f>IFERROR(V144+MATCH(AA233,V233:Z233,0)-1,"")</f>
        <v/>
      </c>
      <c r="AC233">
        <f>IF(AB233&lt;&gt;"",IF(S233=AB233,"Low",IF(AB233=Q233,"High","")),"")</f>
        <v/>
      </c>
      <c r="AE233">
        <f>IF(ISNUMBER(MATCH("N/A",J233:N233,0)),"",IFERROR((5 * SUMPRODUCT(J144:N144,J233:N233) - PRODUCT(SUM(J144:N144),SUM(J233:N233))) / ((5 * SUM((J144^2)+(K144^2)+(L144^2)+(M144^2)+(N144^2))) - SUM(J144:N144)^2),""))</f>
        <v/>
      </c>
      <c r="AF233">
        <f>IFERROR(CORREL(J144:N144,J233:N233),"")</f>
        <v/>
      </c>
      <c r="AZ233">
        <f>IF(Q233=S233,0,1)</f>
        <v/>
      </c>
      <c r="BA233">
        <f>IF(AZ233=1,IF(Q233="","",IF(Q233=N144,"Yes","No")),"")</f>
        <v/>
      </c>
      <c r="BB233">
        <f>IF(BA233="Yes",P233,"")</f>
        <v/>
      </c>
      <c r="BC233">
        <f>IF(AZ233=1,IF(S233="","",IF(S233=N144,"Yes","No")),"")</f>
        <v/>
      </c>
      <c r="BD233">
        <f>IF(BC233="Yes",R233,"")</f>
        <v/>
      </c>
      <c r="BE233">
        <f>IFERROR(IF(SIGN(AE233)=1,"Increasing",IF(SIGN(AE233)=-1,"Decreasing","")),"")</f>
        <v/>
      </c>
      <c r="BF233">
        <f>IF(OR(AND(BE233="Increasing",BA233="Yes"),AND(BE233="Decreasing",BC233="Yes")),"Yes","No")</f>
        <v/>
      </c>
      <c r="BG233">
        <f>IF(I233="pos_trend","Yes","No")</f>
        <v/>
      </c>
      <c r="BH233">
        <f>IF(AF233&lt;&gt;"",IF(ABS(AF233)&gt;0.8,"Yes","No"),"")</f>
        <v/>
      </c>
    </row>
    <row r="234" spans="1:60">
      <c r="I234">
        <f>IF(AND(K234&gt; J234, L234&gt; K234, M234&gt; L234, N234&gt; M234), "pos_trend", IF(AND(K234&lt; J234, L234&lt; K234, M234&lt; L234, N234&lt; M234), "neg_trend", "N/A"))</f>
        <v/>
      </c>
      <c r="J234">
        <f>IFERROR(IF(TRIM(C234)="-", "N/A", IF(RIGHT(C234,1)=")",IF(RIGHT(C234,2)="T)",-1000000000000*VALUE(MID(C234,2,LEN(C234)-3)),IF(RIGHT(C234,2)="M)",-1000000*VALUE(MID(C234,2,LEN(C234)-3)),IF(RIGHT(C234,2)="B)",-1000000000*VALUE(MID(C234,2,LEN(C234)-3)),IF(RIGHT(C234,2)="k)",-1000*VALUE(MID(C234,2,LEN(C234)-3)),VALUE(SUBSTITUTE(C234,",","")))))),IF(RIGHT(C234,1)="T",1000000000000*VALUE(LEFT(C234,LEN(C234)-1)),IF(RIGHT(C234,1)="M",1000000*VALUE(LEFT(C234,LEN(C234)-1)),IF(RIGHT(C234,1)="B",1000000000*VALUE(LEFT(C234,LEN(C234)-1)),IF(RIGHT(C234,1)="%",0.01*VALUE(LEFT(C234,LEN(C234)-1)),IF(RIGHT(C234,1)="k",1000*VALUE(LEFT(C234,LEN(C234)-1)),VALUE(SUBSTITUTE(C234,",",""))))))))),"N/A")</f>
        <v/>
      </c>
      <c r="K234">
        <f>IFERROR(IF(TRIM(D234)="-", "N/A", IF(RIGHT(D234,1)=")",IF(RIGHT(D234,2)="T)",-1000000000000*VALUE(MID(D234,2,LEN(D234)-3)),IF(RIGHT(D234,2)="M)",-1000000*VALUE(MID(D234,2,LEN(D234)-3)),IF(RIGHT(D234,2)="B)",-1000000000*VALUE(MID(D234,2,LEN(D234)-3)),IF(RIGHT(D234,2)="k)",-1000*VALUE(MID(D234,2,LEN(D234)-3)),VALUE(SUBSTITUTE(D234,",","")))))),IF(RIGHT(D234,1)="T",1000000000000*VALUE(LEFT(D234,LEN(D234)-1)),IF(RIGHT(D234,1)="M",1000000*VALUE(LEFT(D234,LEN(D234)-1)),IF(RIGHT(D234,1)="B",1000000000*VALUE(LEFT(D234,LEN(D234)-1)),IF(RIGHT(D234,1)="%",0.01*VALUE(LEFT(D234,LEN(D234)-1)),IF(RIGHT(D234,1)="k",1000*VALUE(LEFT(D234,LEN(D234)-1)),VALUE(SUBSTITUTE(D234,",",""))))))))),"N/A")</f>
        <v/>
      </c>
      <c r="L234">
        <f>IFERROR(IF(TRIM(E234)="-", "N/A", IF(RIGHT(E234,1)=")",IF(RIGHT(E234,2)="T)",-1000000000000*VALUE(MID(E234,2,LEN(E234)-3)),IF(RIGHT(E234,2)="M)",-1000000*VALUE(MID(E234,2,LEN(E234)-3)),IF(RIGHT(E234,2)="B)",-1000000000*VALUE(MID(E234,2,LEN(E234)-3)),IF(RIGHT(E234,2)="k)",-1000*VALUE(MID(E234,2,LEN(E234)-3)),VALUE(SUBSTITUTE(E234,",","")))))),IF(RIGHT(E234,1)="T",1000000000000*VALUE(LEFT(E234,LEN(E234)-1)),IF(RIGHT(E234,1)="M",1000000*VALUE(LEFT(E234,LEN(E234)-1)),IF(RIGHT(E234,1)="B",1000000000*VALUE(LEFT(E234,LEN(E234)-1)),IF(RIGHT(E234,1)="%",0.01*VALUE(LEFT(E234,LEN(E234)-1)),IF(RIGHT(E234,1)="k",1000*VALUE(LEFT(E234,LEN(E234)-1)),VALUE(SUBSTITUTE(E234,",",""))))))))),"N/A")</f>
        <v/>
      </c>
      <c r="M234">
        <f>IFERROR(IF(TRIM(F234)="-", "N/A", IF(RIGHT(F234,1)=")",IF(RIGHT(F234,2)="T)",-1000000000000*VALUE(MID(F234,2,LEN(F234)-3)),IF(RIGHT(F234,2)="M)",-1000000*VALUE(MID(F234,2,LEN(F234)-3)),IF(RIGHT(F234,2)="B)",-1000000000*VALUE(MID(F234,2,LEN(F234)-3)),IF(RIGHT(F234,2)="k)",-1000*VALUE(MID(F234,2,LEN(F234)-3)),VALUE(SUBSTITUTE(F234,",","")))))),IF(RIGHT(F234,1)="T",1000000000000*VALUE(LEFT(F234,LEN(F234)-1)),IF(RIGHT(F234,1)="M",1000000*VALUE(LEFT(F234,LEN(F234)-1)),IF(RIGHT(F234,1)="B",1000000000*VALUE(LEFT(F234,LEN(F234)-1)),IF(RIGHT(F234,1)="%",0.01*VALUE(LEFT(F234,LEN(F234)-1)),IF(RIGHT(F234,1)="k",1000*VALUE(LEFT(F234,LEN(F234)-1)),VALUE(SUBSTITUTE(F234,",",""))))))))),"N/A")</f>
        <v/>
      </c>
      <c r="N234">
        <f>IFERROR(IF(TRIM(G234)="-", "N/A", IF(RIGHT(G234,1)=")",IF(RIGHT(G234,2)="T)",-1000000000000*VALUE(MID(G234,2,LEN(G234)-3)),IF(RIGHT(G234,2)="M)",-1000000*VALUE(MID(G234,2,LEN(G234)-3)),IF(RIGHT(G234,2)="B)",-1000000000*VALUE(MID(G234,2,LEN(G234)-3)),IF(RIGHT(G234,2)="k)",-1000*VALUE(MID(G234,2,LEN(G234)-3)),VALUE(SUBSTITUTE(G234,",","")))))),IF(RIGHT(G234,1)="T",1000000000000*VALUE(LEFT(G234,LEN(G234)-1)),IF(RIGHT(G234,1)="M",1000000*VALUE(LEFT(G234,LEN(G234)-1)),IF(RIGHT(G234,1)="B",1000000000*VALUE(LEFT(G234,LEN(G234)-1)),IF(RIGHT(G234,1)="%",0.01*VALUE(LEFT(G234,LEN(G234)-1)),IF(RIGHT(G234,1)="k",1000*VALUE(LEFT(G234,LEN(G234)-1)),VALUE(SUBSTITUTE(G234,",",""))))))))),"N/A")</f>
        <v/>
      </c>
      <c r="P234">
        <f>MAX(J234:N234)</f>
        <v/>
      </c>
      <c r="Q234">
        <f>IFERROR(J144+MATCH(P234,J234:N234,0)-1,"")</f>
        <v/>
      </c>
      <c r="R234">
        <f>IF(Q234="","",MIN(J234:N234))</f>
        <v/>
      </c>
      <c r="S234">
        <f>IFERROR(J144+MATCH(R234,J234:N234,0)-1,"")</f>
        <v/>
      </c>
      <c r="T234">
        <f>IFERROR(AVERAGE(J234:N234),"")</f>
        <v/>
      </c>
      <c r="U234">
        <f>IFERROR(STDEV(J234:N234),"")</f>
        <v/>
      </c>
      <c r="V234">
        <f>IFERROR(IF(C234="-","",IF(ISBLANK(B234),"",IF(OR(ISNUMBER(FIND("Growth",B234)),ISNUMBER(FIND("Margin",B234))),"",(J234-T234)/U234))),"")</f>
        <v/>
      </c>
      <c r="W234">
        <f>IFERROR(IF(OR(D234="-",ISBLANK(D234)),"",(K234-T234)/U234),"")</f>
        <v/>
      </c>
      <c r="X234">
        <f>IFERROR(IF(OR(E234="-",ISBLANK(E234)),"",(L234-T234)/U234),"")</f>
        <v/>
      </c>
      <c r="Y234">
        <f>IFERROR(IF(OR(F234="-",ISBLANK(F234)),"",(M234-T234)/U234),"")</f>
        <v/>
      </c>
      <c r="Z234">
        <f>IFERROR(IF(OR(G234="-",ISBLANK(G234)),"",(N234-T234)/U234),"")</f>
        <v/>
      </c>
      <c r="AA234">
        <f>IF(MAX(MAX(V234:Z234),ABS(MIN(V234:Z234)))=ABS(MIN(V234:Z234)),MIN(V234:Z234),MAX(V234:Z234))</f>
        <v/>
      </c>
      <c r="AB234">
        <f>IFERROR(V144+MATCH(AA234,V234:Z234,0)-1,"")</f>
        <v/>
      </c>
      <c r="AC234">
        <f>IF(AB234&lt;&gt;"",IF(S234=AB234,"Low",IF(AB234=Q234,"High","")),"")</f>
        <v/>
      </c>
      <c r="AE234">
        <f>IF(ISNUMBER(MATCH("N/A",J234:N234,0)),"",IFERROR((5 * SUMPRODUCT(J144:N144,J234:N234) - PRODUCT(SUM(J144:N144),SUM(J234:N234))) / ((5 * SUM((J144^2)+(K144^2)+(L144^2)+(M144^2)+(N144^2))) - SUM(J144:N144)^2),""))</f>
        <v/>
      </c>
      <c r="AF234">
        <f>IFERROR(CORREL(J144:N144,J234:N234),"")</f>
        <v/>
      </c>
      <c r="AZ234">
        <f>IF(Q234=S234,0,1)</f>
        <v/>
      </c>
      <c r="BA234">
        <f>IF(AZ234=1,IF(Q234="","",IF(Q234=N144,"Yes","No")),"")</f>
        <v/>
      </c>
      <c r="BB234">
        <f>IF(BA234="Yes",P234,"")</f>
        <v/>
      </c>
      <c r="BC234">
        <f>IF(AZ234=1,IF(S234="","",IF(S234=N144,"Yes","No")),"")</f>
        <v/>
      </c>
      <c r="BD234">
        <f>IF(BC234="Yes",R234,"")</f>
        <v/>
      </c>
      <c r="BE234">
        <f>IFERROR(IF(SIGN(AE234)=1,"Increasing",IF(SIGN(AE234)=-1,"Decreasing","")),"")</f>
        <v/>
      </c>
      <c r="BF234">
        <f>IF(OR(AND(BE234="Increasing",BA234="Yes"),AND(BE234="Decreasing",BC234="Yes")),"Yes","No")</f>
        <v/>
      </c>
      <c r="BG234">
        <f>IF(I234="pos_trend","Yes","No")</f>
        <v/>
      </c>
      <c r="BH234">
        <f>IF(AF234&lt;&gt;"",IF(ABS(AF234)&gt;0.8,"Yes","No"),"")</f>
        <v/>
      </c>
    </row>
    <row r="235" spans="1:60">
      <c r="I235">
        <f>IF(AND(K235&gt; J235, L235&gt; K235, M235&gt; L235, N235&gt; M235), "pos_trend", IF(AND(K235&lt; J235, L235&lt; K235, M235&lt; L235, N235&lt; M235), "neg_trend", "N/A"))</f>
        <v/>
      </c>
      <c r="J235">
        <f>IFERROR(IF(TRIM(C235)="-", "N/A", IF(RIGHT(C235,1)=")",IF(RIGHT(C235,2)="T)",-1000000000000*VALUE(MID(C235,2,LEN(C235)-3)),IF(RIGHT(C235,2)="M)",-1000000*VALUE(MID(C235,2,LEN(C235)-3)),IF(RIGHT(C235,2)="B)",-1000000000*VALUE(MID(C235,2,LEN(C235)-3)),IF(RIGHT(C235,2)="k)",-1000*VALUE(MID(C235,2,LEN(C235)-3)),VALUE(SUBSTITUTE(C235,",","")))))),IF(RIGHT(C235,1)="T",1000000000000*VALUE(LEFT(C235,LEN(C235)-1)),IF(RIGHT(C235,1)="M",1000000*VALUE(LEFT(C235,LEN(C235)-1)),IF(RIGHT(C235,1)="B",1000000000*VALUE(LEFT(C235,LEN(C235)-1)),IF(RIGHT(C235,1)="%",0.01*VALUE(LEFT(C235,LEN(C235)-1)),IF(RIGHT(C235,1)="k",1000*VALUE(LEFT(C235,LEN(C235)-1)),VALUE(SUBSTITUTE(C235,",",""))))))))),"N/A")</f>
        <v/>
      </c>
      <c r="K235">
        <f>IFERROR(IF(TRIM(D235)="-", "N/A", IF(RIGHT(D235,1)=")",IF(RIGHT(D235,2)="T)",-1000000000000*VALUE(MID(D235,2,LEN(D235)-3)),IF(RIGHT(D235,2)="M)",-1000000*VALUE(MID(D235,2,LEN(D235)-3)),IF(RIGHT(D235,2)="B)",-1000000000*VALUE(MID(D235,2,LEN(D235)-3)),IF(RIGHT(D235,2)="k)",-1000*VALUE(MID(D235,2,LEN(D235)-3)),VALUE(SUBSTITUTE(D235,",","")))))),IF(RIGHT(D235,1)="T",1000000000000*VALUE(LEFT(D235,LEN(D235)-1)),IF(RIGHT(D235,1)="M",1000000*VALUE(LEFT(D235,LEN(D235)-1)),IF(RIGHT(D235,1)="B",1000000000*VALUE(LEFT(D235,LEN(D235)-1)),IF(RIGHT(D235,1)="%",0.01*VALUE(LEFT(D235,LEN(D235)-1)),IF(RIGHT(D235,1)="k",1000*VALUE(LEFT(D235,LEN(D235)-1)),VALUE(SUBSTITUTE(D235,",",""))))))))),"N/A")</f>
        <v/>
      </c>
      <c r="L235">
        <f>IFERROR(IF(TRIM(E235)="-", "N/A", IF(RIGHT(E235,1)=")",IF(RIGHT(E235,2)="T)",-1000000000000*VALUE(MID(E235,2,LEN(E235)-3)),IF(RIGHT(E235,2)="M)",-1000000*VALUE(MID(E235,2,LEN(E235)-3)),IF(RIGHT(E235,2)="B)",-1000000000*VALUE(MID(E235,2,LEN(E235)-3)),IF(RIGHT(E235,2)="k)",-1000*VALUE(MID(E235,2,LEN(E235)-3)),VALUE(SUBSTITUTE(E235,",","")))))),IF(RIGHT(E235,1)="T",1000000000000*VALUE(LEFT(E235,LEN(E235)-1)),IF(RIGHT(E235,1)="M",1000000*VALUE(LEFT(E235,LEN(E235)-1)),IF(RIGHT(E235,1)="B",1000000000*VALUE(LEFT(E235,LEN(E235)-1)),IF(RIGHT(E235,1)="%",0.01*VALUE(LEFT(E235,LEN(E235)-1)),IF(RIGHT(E235,1)="k",1000*VALUE(LEFT(E235,LEN(E235)-1)),VALUE(SUBSTITUTE(E235,",",""))))))))),"N/A")</f>
        <v/>
      </c>
      <c r="M235">
        <f>IFERROR(IF(TRIM(F235)="-", "N/A", IF(RIGHT(F235,1)=")",IF(RIGHT(F235,2)="T)",-1000000000000*VALUE(MID(F235,2,LEN(F235)-3)),IF(RIGHT(F235,2)="M)",-1000000*VALUE(MID(F235,2,LEN(F235)-3)),IF(RIGHT(F235,2)="B)",-1000000000*VALUE(MID(F235,2,LEN(F235)-3)),IF(RIGHT(F235,2)="k)",-1000*VALUE(MID(F235,2,LEN(F235)-3)),VALUE(SUBSTITUTE(F235,",","")))))),IF(RIGHT(F235,1)="T",1000000000000*VALUE(LEFT(F235,LEN(F235)-1)),IF(RIGHT(F235,1)="M",1000000*VALUE(LEFT(F235,LEN(F235)-1)),IF(RIGHT(F235,1)="B",1000000000*VALUE(LEFT(F235,LEN(F235)-1)),IF(RIGHT(F235,1)="%",0.01*VALUE(LEFT(F235,LEN(F235)-1)),IF(RIGHT(F235,1)="k",1000*VALUE(LEFT(F235,LEN(F235)-1)),VALUE(SUBSTITUTE(F235,",",""))))))))),"N/A")</f>
        <v/>
      </c>
      <c r="N235">
        <f>IFERROR(IF(TRIM(G235)="-", "N/A", IF(RIGHT(G235,1)=")",IF(RIGHT(G235,2)="T)",-1000000000000*VALUE(MID(G235,2,LEN(G235)-3)),IF(RIGHT(G235,2)="M)",-1000000*VALUE(MID(G235,2,LEN(G235)-3)),IF(RIGHT(G235,2)="B)",-1000000000*VALUE(MID(G235,2,LEN(G235)-3)),IF(RIGHT(G235,2)="k)",-1000*VALUE(MID(G235,2,LEN(G235)-3)),VALUE(SUBSTITUTE(G235,",","")))))),IF(RIGHT(G235,1)="T",1000000000000*VALUE(LEFT(G235,LEN(G235)-1)),IF(RIGHT(G235,1)="M",1000000*VALUE(LEFT(G235,LEN(G235)-1)),IF(RIGHT(G235,1)="B",1000000000*VALUE(LEFT(G235,LEN(G235)-1)),IF(RIGHT(G235,1)="%",0.01*VALUE(LEFT(G235,LEN(G235)-1)),IF(RIGHT(G235,1)="k",1000*VALUE(LEFT(G235,LEN(G235)-1)),VALUE(SUBSTITUTE(G235,",",""))))))))),"N/A")</f>
        <v/>
      </c>
      <c r="P235">
        <f>MAX(J235:N235)</f>
        <v/>
      </c>
      <c r="Q235">
        <f>IFERROR(J144+MATCH(P235,J235:N235,0)-1,"")</f>
        <v/>
      </c>
      <c r="R235">
        <f>IF(Q235="","",MIN(J235:N235))</f>
        <v/>
      </c>
      <c r="S235">
        <f>IFERROR(J144+MATCH(R235,J235:N235,0)-1,"")</f>
        <v/>
      </c>
      <c r="T235">
        <f>IFERROR(AVERAGE(J235:N235),"")</f>
        <v/>
      </c>
      <c r="U235">
        <f>IFERROR(STDEV(J235:N235),"")</f>
        <v/>
      </c>
      <c r="V235">
        <f>IFERROR(IF(C235="-","",IF(ISBLANK(B235),"",IF(OR(ISNUMBER(FIND("Growth",B235)),ISNUMBER(FIND("Margin",B235))),"",(J235-T235)/U235))),"")</f>
        <v/>
      </c>
      <c r="W235">
        <f>IFERROR(IF(OR(D235="-",ISBLANK(D235)),"",(K235-T235)/U235),"")</f>
        <v/>
      </c>
      <c r="X235">
        <f>IFERROR(IF(OR(E235="-",ISBLANK(E235)),"",(L235-T235)/U235),"")</f>
        <v/>
      </c>
      <c r="Y235">
        <f>IFERROR(IF(OR(F235="-",ISBLANK(F235)),"",(M235-T235)/U235),"")</f>
        <v/>
      </c>
      <c r="Z235">
        <f>IFERROR(IF(OR(G235="-",ISBLANK(G235)),"",(N235-T235)/U235),"")</f>
        <v/>
      </c>
      <c r="AA235">
        <f>IF(MAX(MAX(V235:Z235),ABS(MIN(V235:Z235)))=ABS(MIN(V235:Z235)),MIN(V235:Z235),MAX(V235:Z235))</f>
        <v/>
      </c>
      <c r="AB235">
        <f>IFERROR(V144+MATCH(AA235,V235:Z235,0)-1,"")</f>
        <v/>
      </c>
      <c r="AC235">
        <f>IF(AB235&lt;&gt;"",IF(S235=AB235,"Low",IF(AB235=Q235,"High","")),"")</f>
        <v/>
      </c>
      <c r="AE235">
        <f>IF(ISNUMBER(MATCH("N/A",J235:N235,0)),"",IFERROR((5 * SUMPRODUCT(J144:N144,J235:N235) - PRODUCT(SUM(J144:N144),SUM(J235:N235))) / ((5 * SUM((J144^2)+(K144^2)+(L144^2)+(M144^2)+(N144^2))) - SUM(J144:N144)^2),""))</f>
        <v/>
      </c>
      <c r="AF235">
        <f>IFERROR(CORREL(J144:N144,J235:N235),"")</f>
        <v/>
      </c>
      <c r="AZ235">
        <f>IF(Q235=S235,0,1)</f>
        <v/>
      </c>
      <c r="BA235">
        <f>IF(AZ235=1,IF(Q235="","",IF(Q235=N144,"Yes","No")),"")</f>
        <v/>
      </c>
      <c r="BB235">
        <f>IF(BA235="Yes",P235,"")</f>
        <v/>
      </c>
      <c r="BC235">
        <f>IF(AZ235=1,IF(S235="","",IF(S235=N144,"Yes","No")),"")</f>
        <v/>
      </c>
      <c r="BD235">
        <f>IF(BC235="Yes",R235,"")</f>
        <v/>
      </c>
      <c r="BE235">
        <f>IFERROR(IF(SIGN(AE235)=1,"Increasing",IF(SIGN(AE235)=-1,"Decreasing","")),"")</f>
        <v/>
      </c>
      <c r="BF235">
        <f>IF(OR(AND(BE235="Increasing",BA235="Yes"),AND(BE235="Decreasing",BC235="Yes")),"Yes","No")</f>
        <v/>
      </c>
      <c r="BG235">
        <f>IF(I235="pos_trend","Yes","No")</f>
        <v/>
      </c>
      <c r="BH235">
        <f>IF(AF235&lt;&gt;"",IF(ABS(AF235)&gt;0.8,"Yes","No"),"")</f>
        <v/>
      </c>
    </row>
    <row r="236" spans="1:60">
      <c r="I236">
        <f>IF(AND(K236&gt; J236, L236&gt; K236, M236&gt; L236, N236&gt; M236), "pos_trend", IF(AND(K236&lt; J236, L236&lt; K236, M236&lt; L236, N236&lt; M236), "neg_trend", "N/A"))</f>
        <v/>
      </c>
      <c r="J236">
        <f>IFERROR(IF(TRIM(C236)="-", "N/A", IF(RIGHT(C236,1)=")",IF(RIGHT(C236,2)="T)",-1000000000000*VALUE(MID(C236,2,LEN(C236)-3)),IF(RIGHT(C236,2)="M)",-1000000*VALUE(MID(C236,2,LEN(C236)-3)),IF(RIGHT(C236,2)="B)",-1000000000*VALUE(MID(C236,2,LEN(C236)-3)),IF(RIGHT(C236,2)="k)",-1000*VALUE(MID(C236,2,LEN(C236)-3)),VALUE(SUBSTITUTE(C236,",","")))))),IF(RIGHT(C236,1)="T",1000000000000*VALUE(LEFT(C236,LEN(C236)-1)),IF(RIGHT(C236,1)="M",1000000*VALUE(LEFT(C236,LEN(C236)-1)),IF(RIGHT(C236,1)="B",1000000000*VALUE(LEFT(C236,LEN(C236)-1)),IF(RIGHT(C236,1)="%",0.01*VALUE(LEFT(C236,LEN(C236)-1)),IF(RIGHT(C236,1)="k",1000*VALUE(LEFT(C236,LEN(C236)-1)),VALUE(SUBSTITUTE(C236,",",""))))))))),"N/A")</f>
        <v/>
      </c>
      <c r="K236">
        <f>IFERROR(IF(TRIM(D236)="-", "N/A", IF(RIGHT(D236,1)=")",IF(RIGHT(D236,2)="T)",-1000000000000*VALUE(MID(D236,2,LEN(D236)-3)),IF(RIGHT(D236,2)="M)",-1000000*VALUE(MID(D236,2,LEN(D236)-3)),IF(RIGHT(D236,2)="B)",-1000000000*VALUE(MID(D236,2,LEN(D236)-3)),IF(RIGHT(D236,2)="k)",-1000*VALUE(MID(D236,2,LEN(D236)-3)),VALUE(SUBSTITUTE(D236,",","")))))),IF(RIGHT(D236,1)="T",1000000000000*VALUE(LEFT(D236,LEN(D236)-1)),IF(RIGHT(D236,1)="M",1000000*VALUE(LEFT(D236,LEN(D236)-1)),IF(RIGHT(D236,1)="B",1000000000*VALUE(LEFT(D236,LEN(D236)-1)),IF(RIGHT(D236,1)="%",0.01*VALUE(LEFT(D236,LEN(D236)-1)),IF(RIGHT(D236,1)="k",1000*VALUE(LEFT(D236,LEN(D236)-1)),VALUE(SUBSTITUTE(D236,",",""))))))))),"N/A")</f>
        <v/>
      </c>
      <c r="L236">
        <f>IFERROR(IF(TRIM(E236)="-", "N/A", IF(RIGHT(E236,1)=")",IF(RIGHT(E236,2)="T)",-1000000000000*VALUE(MID(E236,2,LEN(E236)-3)),IF(RIGHT(E236,2)="M)",-1000000*VALUE(MID(E236,2,LEN(E236)-3)),IF(RIGHT(E236,2)="B)",-1000000000*VALUE(MID(E236,2,LEN(E236)-3)),IF(RIGHT(E236,2)="k)",-1000*VALUE(MID(E236,2,LEN(E236)-3)),VALUE(SUBSTITUTE(E236,",","")))))),IF(RIGHT(E236,1)="T",1000000000000*VALUE(LEFT(E236,LEN(E236)-1)),IF(RIGHT(E236,1)="M",1000000*VALUE(LEFT(E236,LEN(E236)-1)),IF(RIGHT(E236,1)="B",1000000000*VALUE(LEFT(E236,LEN(E236)-1)),IF(RIGHT(E236,1)="%",0.01*VALUE(LEFT(E236,LEN(E236)-1)),IF(RIGHT(E236,1)="k",1000*VALUE(LEFT(E236,LEN(E236)-1)),VALUE(SUBSTITUTE(E236,",",""))))))))),"N/A")</f>
        <v/>
      </c>
      <c r="M236">
        <f>IFERROR(IF(TRIM(F236)="-", "N/A", IF(RIGHT(F236,1)=")",IF(RIGHT(F236,2)="T)",-1000000000000*VALUE(MID(F236,2,LEN(F236)-3)),IF(RIGHT(F236,2)="M)",-1000000*VALUE(MID(F236,2,LEN(F236)-3)),IF(RIGHT(F236,2)="B)",-1000000000*VALUE(MID(F236,2,LEN(F236)-3)),IF(RIGHT(F236,2)="k)",-1000*VALUE(MID(F236,2,LEN(F236)-3)),VALUE(SUBSTITUTE(F236,",","")))))),IF(RIGHT(F236,1)="T",1000000000000*VALUE(LEFT(F236,LEN(F236)-1)),IF(RIGHT(F236,1)="M",1000000*VALUE(LEFT(F236,LEN(F236)-1)),IF(RIGHT(F236,1)="B",1000000000*VALUE(LEFT(F236,LEN(F236)-1)),IF(RIGHT(F236,1)="%",0.01*VALUE(LEFT(F236,LEN(F236)-1)),IF(RIGHT(F236,1)="k",1000*VALUE(LEFT(F236,LEN(F236)-1)),VALUE(SUBSTITUTE(F236,",",""))))))))),"N/A")</f>
        <v/>
      </c>
      <c r="N236">
        <f>IFERROR(IF(TRIM(G236)="-", "N/A", IF(RIGHT(G236,1)=")",IF(RIGHT(G236,2)="T)",-1000000000000*VALUE(MID(G236,2,LEN(G236)-3)),IF(RIGHT(G236,2)="M)",-1000000*VALUE(MID(G236,2,LEN(G236)-3)),IF(RIGHT(G236,2)="B)",-1000000000*VALUE(MID(G236,2,LEN(G236)-3)),IF(RIGHT(G236,2)="k)",-1000*VALUE(MID(G236,2,LEN(G236)-3)),VALUE(SUBSTITUTE(G236,",","")))))),IF(RIGHT(G236,1)="T",1000000000000*VALUE(LEFT(G236,LEN(G236)-1)),IF(RIGHT(G236,1)="M",1000000*VALUE(LEFT(G236,LEN(G236)-1)),IF(RIGHT(G236,1)="B",1000000000*VALUE(LEFT(G236,LEN(G236)-1)),IF(RIGHT(G236,1)="%",0.01*VALUE(LEFT(G236,LEN(G236)-1)),IF(RIGHT(G236,1)="k",1000*VALUE(LEFT(G236,LEN(G236)-1)),VALUE(SUBSTITUTE(G236,",",""))))))))),"N/A")</f>
        <v/>
      </c>
      <c r="P236">
        <f>MAX(J236:N236)</f>
        <v/>
      </c>
      <c r="Q236">
        <f>IFERROR(J144+MATCH(P236,J236:N236,0)-1,"")</f>
        <v/>
      </c>
      <c r="R236">
        <f>IF(Q236="","",MIN(J236:N236))</f>
        <v/>
      </c>
      <c r="S236">
        <f>IFERROR(J144+MATCH(R236,J236:N236,0)-1,"")</f>
        <v/>
      </c>
      <c r="T236">
        <f>IFERROR(AVERAGE(J236:N236),"")</f>
        <v/>
      </c>
      <c r="U236">
        <f>IFERROR(STDEV(J236:N236),"")</f>
        <v/>
      </c>
      <c r="V236">
        <f>IFERROR(IF(C236="-","",IF(ISBLANK(B236),"",IF(OR(ISNUMBER(FIND("Growth",B236)),ISNUMBER(FIND("Margin",B236))),"",(J236-T236)/U236))),"")</f>
        <v/>
      </c>
      <c r="W236">
        <f>IFERROR(IF(OR(D236="-",ISBLANK(D236)),"",(K236-T236)/U236),"")</f>
        <v/>
      </c>
      <c r="X236">
        <f>IFERROR(IF(OR(E236="-",ISBLANK(E236)),"",(L236-T236)/U236),"")</f>
        <v/>
      </c>
      <c r="Y236">
        <f>IFERROR(IF(OR(F236="-",ISBLANK(F236)),"",(M236-T236)/U236),"")</f>
        <v/>
      </c>
      <c r="Z236">
        <f>IFERROR(IF(OR(G236="-",ISBLANK(G236)),"",(N236-T236)/U236),"")</f>
        <v/>
      </c>
      <c r="AA236">
        <f>IF(MAX(MAX(V236:Z236),ABS(MIN(V236:Z236)))=ABS(MIN(V236:Z236)),MIN(V236:Z236),MAX(V236:Z236))</f>
        <v/>
      </c>
      <c r="AB236">
        <f>IFERROR(V144+MATCH(AA236,V236:Z236,0)-1,"")</f>
        <v/>
      </c>
      <c r="AC236">
        <f>IF(AB236&lt;&gt;"",IF(S236=AB236,"Low",IF(AB236=Q236,"High","")),"")</f>
        <v/>
      </c>
      <c r="AE236">
        <f>IF(ISNUMBER(MATCH("N/A",J236:N236,0)),"",IFERROR((5 * SUMPRODUCT(J144:N144,J236:N236) - PRODUCT(SUM(J144:N144),SUM(J236:N236))) / ((5 * SUM((J144^2)+(K144^2)+(L144^2)+(M144^2)+(N144^2))) - SUM(J144:N144)^2),""))</f>
        <v/>
      </c>
      <c r="AF236">
        <f>IFERROR(CORREL(J144:N144,J236:N236),"")</f>
        <v/>
      </c>
      <c r="AZ236">
        <f>IF(Q236=S236,0,1)</f>
        <v/>
      </c>
      <c r="BA236">
        <f>IF(AZ236=1,IF(Q236="","",IF(Q236=N144,"Yes","No")),"")</f>
        <v/>
      </c>
      <c r="BB236">
        <f>IF(BA236="Yes",P236,"")</f>
        <v/>
      </c>
      <c r="BC236">
        <f>IF(AZ236=1,IF(S236="","",IF(S236=N144,"Yes","No")),"")</f>
        <v/>
      </c>
      <c r="BD236">
        <f>IF(BC236="Yes",R236,"")</f>
        <v/>
      </c>
      <c r="BE236">
        <f>IFERROR(IF(SIGN(AE236)=1,"Increasing",IF(SIGN(AE236)=-1,"Decreasing","")),"")</f>
        <v/>
      </c>
      <c r="BF236">
        <f>IF(OR(AND(BE236="Increasing",BA236="Yes"),AND(BE236="Decreasing",BC236="Yes")),"Yes","No")</f>
        <v/>
      </c>
      <c r="BG236">
        <f>IF(I236="pos_trend","Yes","No")</f>
        <v/>
      </c>
      <c r="BH236">
        <f>IF(AF236&lt;&gt;"",IF(ABS(AF236)&gt;0.8,"Yes","No"),"")</f>
        <v/>
      </c>
    </row>
    <row r="237" spans="1:60">
      <c r="I237">
        <f>IF(AND(K237&gt; J237, L237&gt; K237, M237&gt; L237, N237&gt; M237), "pos_trend", IF(AND(K237&lt; J237, L237&lt; K237, M237&lt; L237, N237&lt; M237), "neg_trend", "N/A"))</f>
        <v/>
      </c>
      <c r="J237">
        <f>IFERROR(IF(TRIM(C237)="-", "N/A", IF(RIGHT(C237,1)=")",IF(RIGHT(C237,2)="T)",-1000000000000*VALUE(MID(C237,2,LEN(C237)-3)),IF(RIGHT(C237,2)="M)",-1000000*VALUE(MID(C237,2,LEN(C237)-3)),IF(RIGHT(C237,2)="B)",-1000000000*VALUE(MID(C237,2,LEN(C237)-3)),IF(RIGHT(C237,2)="k)",-1000*VALUE(MID(C237,2,LEN(C237)-3)),VALUE(SUBSTITUTE(C237,",","")))))),IF(RIGHT(C237,1)="T",1000000000000*VALUE(LEFT(C237,LEN(C237)-1)),IF(RIGHT(C237,1)="M",1000000*VALUE(LEFT(C237,LEN(C237)-1)),IF(RIGHT(C237,1)="B",1000000000*VALUE(LEFT(C237,LEN(C237)-1)),IF(RIGHT(C237,1)="%",0.01*VALUE(LEFT(C237,LEN(C237)-1)),IF(RIGHT(C237,1)="k",1000*VALUE(LEFT(C237,LEN(C237)-1)),VALUE(SUBSTITUTE(C237,",",""))))))))),"N/A")</f>
        <v/>
      </c>
      <c r="K237">
        <f>IFERROR(IF(TRIM(D237)="-", "N/A", IF(RIGHT(D237,1)=")",IF(RIGHT(D237,2)="T)",-1000000000000*VALUE(MID(D237,2,LEN(D237)-3)),IF(RIGHT(D237,2)="M)",-1000000*VALUE(MID(D237,2,LEN(D237)-3)),IF(RIGHT(D237,2)="B)",-1000000000*VALUE(MID(D237,2,LEN(D237)-3)),IF(RIGHT(D237,2)="k)",-1000*VALUE(MID(D237,2,LEN(D237)-3)),VALUE(SUBSTITUTE(D237,",","")))))),IF(RIGHT(D237,1)="T",1000000000000*VALUE(LEFT(D237,LEN(D237)-1)),IF(RIGHT(D237,1)="M",1000000*VALUE(LEFT(D237,LEN(D237)-1)),IF(RIGHT(D237,1)="B",1000000000*VALUE(LEFT(D237,LEN(D237)-1)),IF(RIGHT(D237,1)="%",0.01*VALUE(LEFT(D237,LEN(D237)-1)),IF(RIGHT(D237,1)="k",1000*VALUE(LEFT(D237,LEN(D237)-1)),VALUE(SUBSTITUTE(D237,",",""))))))))),"N/A")</f>
        <v/>
      </c>
      <c r="L237">
        <f>IFERROR(IF(TRIM(E237)="-", "N/A", IF(RIGHT(E237,1)=")",IF(RIGHT(E237,2)="T)",-1000000000000*VALUE(MID(E237,2,LEN(E237)-3)),IF(RIGHT(E237,2)="M)",-1000000*VALUE(MID(E237,2,LEN(E237)-3)),IF(RIGHT(E237,2)="B)",-1000000000*VALUE(MID(E237,2,LEN(E237)-3)),IF(RIGHT(E237,2)="k)",-1000*VALUE(MID(E237,2,LEN(E237)-3)),VALUE(SUBSTITUTE(E237,",","")))))),IF(RIGHT(E237,1)="T",1000000000000*VALUE(LEFT(E237,LEN(E237)-1)),IF(RIGHT(E237,1)="M",1000000*VALUE(LEFT(E237,LEN(E237)-1)),IF(RIGHT(E237,1)="B",1000000000*VALUE(LEFT(E237,LEN(E237)-1)),IF(RIGHT(E237,1)="%",0.01*VALUE(LEFT(E237,LEN(E237)-1)),IF(RIGHT(E237,1)="k",1000*VALUE(LEFT(E237,LEN(E237)-1)),VALUE(SUBSTITUTE(E237,",",""))))))))),"N/A")</f>
        <v/>
      </c>
      <c r="M237">
        <f>IFERROR(IF(TRIM(F237)="-", "N/A", IF(RIGHT(F237,1)=")",IF(RIGHT(F237,2)="T)",-1000000000000*VALUE(MID(F237,2,LEN(F237)-3)),IF(RIGHT(F237,2)="M)",-1000000*VALUE(MID(F237,2,LEN(F237)-3)),IF(RIGHT(F237,2)="B)",-1000000000*VALUE(MID(F237,2,LEN(F237)-3)),IF(RIGHT(F237,2)="k)",-1000*VALUE(MID(F237,2,LEN(F237)-3)),VALUE(SUBSTITUTE(F237,",","")))))),IF(RIGHT(F237,1)="T",1000000000000*VALUE(LEFT(F237,LEN(F237)-1)),IF(RIGHT(F237,1)="M",1000000*VALUE(LEFT(F237,LEN(F237)-1)),IF(RIGHT(F237,1)="B",1000000000*VALUE(LEFT(F237,LEN(F237)-1)),IF(RIGHT(F237,1)="%",0.01*VALUE(LEFT(F237,LEN(F237)-1)),IF(RIGHT(F237,1)="k",1000*VALUE(LEFT(F237,LEN(F237)-1)),VALUE(SUBSTITUTE(F237,",",""))))))))),"N/A")</f>
        <v/>
      </c>
      <c r="N237">
        <f>IFERROR(IF(TRIM(G237)="-", "N/A", IF(RIGHT(G237,1)=")",IF(RIGHT(G237,2)="T)",-1000000000000*VALUE(MID(G237,2,LEN(G237)-3)),IF(RIGHT(G237,2)="M)",-1000000*VALUE(MID(G237,2,LEN(G237)-3)),IF(RIGHT(G237,2)="B)",-1000000000*VALUE(MID(G237,2,LEN(G237)-3)),IF(RIGHT(G237,2)="k)",-1000*VALUE(MID(G237,2,LEN(G237)-3)),VALUE(SUBSTITUTE(G237,",","")))))),IF(RIGHT(G237,1)="T",1000000000000*VALUE(LEFT(G237,LEN(G237)-1)),IF(RIGHT(G237,1)="M",1000000*VALUE(LEFT(G237,LEN(G237)-1)),IF(RIGHT(G237,1)="B",1000000000*VALUE(LEFT(G237,LEN(G237)-1)),IF(RIGHT(G237,1)="%",0.01*VALUE(LEFT(G237,LEN(G237)-1)),IF(RIGHT(G237,1)="k",1000*VALUE(LEFT(G237,LEN(G237)-1)),VALUE(SUBSTITUTE(G237,",",""))))))))),"N/A")</f>
        <v/>
      </c>
      <c r="P237">
        <f>MAX(J237:N237)</f>
        <v/>
      </c>
      <c r="Q237">
        <f>IFERROR(J144+MATCH(P237,J237:N237,0)-1,"")</f>
        <v/>
      </c>
      <c r="R237">
        <f>IF(Q237="","",MIN(J237:N237))</f>
        <v/>
      </c>
      <c r="S237">
        <f>IFERROR(J144+MATCH(R237,J237:N237,0)-1,"")</f>
        <v/>
      </c>
      <c r="T237">
        <f>IFERROR(AVERAGE(J237:N237),"")</f>
        <v/>
      </c>
      <c r="U237">
        <f>IFERROR(STDEV(J237:N237),"")</f>
        <v/>
      </c>
      <c r="V237">
        <f>IFERROR(IF(C237="-","",IF(ISBLANK(B237),"",IF(OR(ISNUMBER(FIND("Growth",B237)),ISNUMBER(FIND("Margin",B237))),"",(J237-T237)/U237))),"")</f>
        <v/>
      </c>
      <c r="W237">
        <f>IFERROR(IF(OR(D237="-",ISBLANK(D237)),"",(K237-T237)/U237),"")</f>
        <v/>
      </c>
      <c r="X237">
        <f>IFERROR(IF(OR(E237="-",ISBLANK(E237)),"",(L237-T237)/U237),"")</f>
        <v/>
      </c>
      <c r="Y237">
        <f>IFERROR(IF(OR(F237="-",ISBLANK(F237)),"",(M237-T237)/U237),"")</f>
        <v/>
      </c>
      <c r="Z237">
        <f>IFERROR(IF(OR(G237="-",ISBLANK(G237)),"",(N237-T237)/U237),"")</f>
        <v/>
      </c>
      <c r="AA237">
        <f>IF(MAX(MAX(V237:Z237),ABS(MIN(V237:Z237)))=ABS(MIN(V237:Z237)),MIN(V237:Z237),MAX(V237:Z237))</f>
        <v/>
      </c>
      <c r="AB237">
        <f>IFERROR(V144+MATCH(AA237,V237:Z237,0)-1,"")</f>
        <v/>
      </c>
      <c r="AC237">
        <f>IF(AB237&lt;&gt;"",IF(S237=AB237,"Low",IF(AB237=Q237,"High","")),"")</f>
        <v/>
      </c>
      <c r="AE237">
        <f>IF(ISNUMBER(MATCH("N/A",J237:N237,0)),"",IFERROR((5 * SUMPRODUCT(J144:N144,J237:N237) - PRODUCT(SUM(J144:N144),SUM(J237:N237))) / ((5 * SUM((J144^2)+(K144^2)+(L144^2)+(M144^2)+(N144^2))) - SUM(J144:N144)^2),""))</f>
        <v/>
      </c>
      <c r="AF237">
        <f>IFERROR(CORREL(J144:N144,J237:N237),"")</f>
        <v/>
      </c>
      <c r="AZ237">
        <f>IF(Q237=S237,0,1)</f>
        <v/>
      </c>
      <c r="BA237">
        <f>IF(AZ237=1,IF(Q237="","",IF(Q237=N144,"Yes","No")),"")</f>
        <v/>
      </c>
      <c r="BB237">
        <f>IF(BA237="Yes",P237,"")</f>
        <v/>
      </c>
      <c r="BC237">
        <f>IF(AZ237=1,IF(S237="","",IF(S237=N144,"Yes","No")),"")</f>
        <v/>
      </c>
      <c r="BD237">
        <f>IF(BC237="Yes",R237,"")</f>
        <v/>
      </c>
      <c r="BE237">
        <f>IFERROR(IF(SIGN(AE237)=1,"Increasing",IF(SIGN(AE237)=-1,"Decreasing","")),"")</f>
        <v/>
      </c>
      <c r="BF237">
        <f>IF(OR(AND(BE237="Increasing",BA237="Yes"),AND(BE237="Decreasing",BC237="Yes")),"Yes","No")</f>
        <v/>
      </c>
      <c r="BG237">
        <f>IF(I237="pos_trend","Yes","No")</f>
        <v/>
      </c>
      <c r="BH237">
        <f>IF(AF237&lt;&gt;"",IF(ABS(AF237)&gt;0.8,"Yes","No"),"")</f>
        <v/>
      </c>
    </row>
    <row r="238" spans="1:60">
      <c r="I238">
        <f>IF(AND(K238&gt; J238, L238&gt; K238, M238&gt; L238, N238&gt; M238), "pos_trend", IF(AND(K238&lt; J238, L238&lt; K238, M238&lt; L238, N238&lt; M238), "neg_trend", "N/A"))</f>
        <v/>
      </c>
      <c r="J238">
        <f>IFERROR(IF(TRIM(C238)="-", "N/A", IF(RIGHT(C238,1)=")",IF(RIGHT(C238,2)="T)",-1000000000000*VALUE(MID(C238,2,LEN(C238)-3)),IF(RIGHT(C238,2)="M)",-1000000*VALUE(MID(C238,2,LEN(C238)-3)),IF(RIGHT(C238,2)="B)",-1000000000*VALUE(MID(C238,2,LEN(C238)-3)),IF(RIGHT(C238,2)="k)",-1000*VALUE(MID(C238,2,LEN(C238)-3)),VALUE(SUBSTITUTE(C238,",","")))))),IF(RIGHT(C238,1)="T",1000000000000*VALUE(LEFT(C238,LEN(C238)-1)),IF(RIGHT(C238,1)="M",1000000*VALUE(LEFT(C238,LEN(C238)-1)),IF(RIGHT(C238,1)="B",1000000000*VALUE(LEFT(C238,LEN(C238)-1)),IF(RIGHT(C238,1)="%",0.01*VALUE(LEFT(C238,LEN(C238)-1)),IF(RIGHT(C238,1)="k",1000*VALUE(LEFT(C238,LEN(C238)-1)),VALUE(SUBSTITUTE(C238,",",""))))))))),"N/A")</f>
        <v/>
      </c>
      <c r="K238">
        <f>IFERROR(IF(TRIM(D238)="-", "N/A", IF(RIGHT(D238,1)=")",IF(RIGHT(D238,2)="T)",-1000000000000*VALUE(MID(D238,2,LEN(D238)-3)),IF(RIGHT(D238,2)="M)",-1000000*VALUE(MID(D238,2,LEN(D238)-3)),IF(RIGHT(D238,2)="B)",-1000000000*VALUE(MID(D238,2,LEN(D238)-3)),IF(RIGHT(D238,2)="k)",-1000*VALUE(MID(D238,2,LEN(D238)-3)),VALUE(SUBSTITUTE(D238,",","")))))),IF(RIGHT(D238,1)="T",1000000000000*VALUE(LEFT(D238,LEN(D238)-1)),IF(RIGHT(D238,1)="M",1000000*VALUE(LEFT(D238,LEN(D238)-1)),IF(RIGHT(D238,1)="B",1000000000*VALUE(LEFT(D238,LEN(D238)-1)),IF(RIGHT(D238,1)="%",0.01*VALUE(LEFT(D238,LEN(D238)-1)),IF(RIGHT(D238,1)="k",1000*VALUE(LEFT(D238,LEN(D238)-1)),VALUE(SUBSTITUTE(D238,",",""))))))))),"N/A")</f>
        <v/>
      </c>
      <c r="L238">
        <f>IFERROR(IF(TRIM(E238)="-", "N/A", IF(RIGHT(E238,1)=")",IF(RIGHT(E238,2)="T)",-1000000000000*VALUE(MID(E238,2,LEN(E238)-3)),IF(RIGHT(E238,2)="M)",-1000000*VALUE(MID(E238,2,LEN(E238)-3)),IF(RIGHT(E238,2)="B)",-1000000000*VALUE(MID(E238,2,LEN(E238)-3)),IF(RIGHT(E238,2)="k)",-1000*VALUE(MID(E238,2,LEN(E238)-3)),VALUE(SUBSTITUTE(E238,",","")))))),IF(RIGHT(E238,1)="T",1000000000000*VALUE(LEFT(E238,LEN(E238)-1)),IF(RIGHT(E238,1)="M",1000000*VALUE(LEFT(E238,LEN(E238)-1)),IF(RIGHT(E238,1)="B",1000000000*VALUE(LEFT(E238,LEN(E238)-1)),IF(RIGHT(E238,1)="%",0.01*VALUE(LEFT(E238,LEN(E238)-1)),IF(RIGHT(E238,1)="k",1000*VALUE(LEFT(E238,LEN(E238)-1)),VALUE(SUBSTITUTE(E238,",",""))))))))),"N/A")</f>
        <v/>
      </c>
      <c r="M238">
        <f>IFERROR(IF(TRIM(F238)="-", "N/A", IF(RIGHT(F238,1)=")",IF(RIGHT(F238,2)="T)",-1000000000000*VALUE(MID(F238,2,LEN(F238)-3)),IF(RIGHT(F238,2)="M)",-1000000*VALUE(MID(F238,2,LEN(F238)-3)),IF(RIGHT(F238,2)="B)",-1000000000*VALUE(MID(F238,2,LEN(F238)-3)),IF(RIGHT(F238,2)="k)",-1000*VALUE(MID(F238,2,LEN(F238)-3)),VALUE(SUBSTITUTE(F238,",","")))))),IF(RIGHT(F238,1)="T",1000000000000*VALUE(LEFT(F238,LEN(F238)-1)),IF(RIGHT(F238,1)="M",1000000*VALUE(LEFT(F238,LEN(F238)-1)),IF(RIGHT(F238,1)="B",1000000000*VALUE(LEFT(F238,LEN(F238)-1)),IF(RIGHT(F238,1)="%",0.01*VALUE(LEFT(F238,LEN(F238)-1)),IF(RIGHT(F238,1)="k",1000*VALUE(LEFT(F238,LEN(F238)-1)),VALUE(SUBSTITUTE(F238,",",""))))))))),"N/A")</f>
        <v/>
      </c>
      <c r="N238">
        <f>IFERROR(IF(TRIM(G238)="-", "N/A", IF(RIGHT(G238,1)=")",IF(RIGHT(G238,2)="T)",-1000000000000*VALUE(MID(G238,2,LEN(G238)-3)),IF(RIGHT(G238,2)="M)",-1000000*VALUE(MID(G238,2,LEN(G238)-3)),IF(RIGHT(G238,2)="B)",-1000000000*VALUE(MID(G238,2,LEN(G238)-3)),IF(RIGHT(G238,2)="k)",-1000*VALUE(MID(G238,2,LEN(G238)-3)),VALUE(SUBSTITUTE(G238,",","")))))),IF(RIGHT(G238,1)="T",1000000000000*VALUE(LEFT(G238,LEN(G238)-1)),IF(RIGHT(G238,1)="M",1000000*VALUE(LEFT(G238,LEN(G238)-1)),IF(RIGHT(G238,1)="B",1000000000*VALUE(LEFT(G238,LEN(G238)-1)),IF(RIGHT(G238,1)="%",0.01*VALUE(LEFT(G238,LEN(G238)-1)),IF(RIGHT(G238,1)="k",1000*VALUE(LEFT(G238,LEN(G238)-1)),VALUE(SUBSTITUTE(G238,",",""))))))))),"N/A")</f>
        <v/>
      </c>
      <c r="P238">
        <f>MAX(J238:N238)</f>
        <v/>
      </c>
      <c r="Q238">
        <f>IFERROR(J144+MATCH(P238,J238:N238,0)-1,"")</f>
        <v/>
      </c>
      <c r="R238">
        <f>IF(Q238="","",MIN(J238:N238))</f>
        <v/>
      </c>
      <c r="S238">
        <f>IFERROR(J144+MATCH(R238,J238:N238,0)-1,"")</f>
        <v/>
      </c>
      <c r="T238">
        <f>IFERROR(AVERAGE(J238:N238),"")</f>
        <v/>
      </c>
      <c r="U238">
        <f>IFERROR(STDEV(J238:N238),"")</f>
        <v/>
      </c>
      <c r="V238">
        <f>IFERROR(IF(C238="-","",IF(ISBLANK(B238),"",IF(OR(ISNUMBER(FIND("Growth",B238)),ISNUMBER(FIND("Margin",B238))),"",(J238-T238)/U238))),"")</f>
        <v/>
      </c>
      <c r="W238">
        <f>IFERROR(IF(OR(D238="-",ISBLANK(D238)),"",(K238-T238)/U238),"")</f>
        <v/>
      </c>
      <c r="X238">
        <f>IFERROR(IF(OR(E238="-",ISBLANK(E238)),"",(L238-T238)/U238),"")</f>
        <v/>
      </c>
      <c r="Y238">
        <f>IFERROR(IF(OR(F238="-",ISBLANK(F238)),"",(M238-T238)/U238),"")</f>
        <v/>
      </c>
      <c r="Z238">
        <f>IFERROR(IF(OR(G238="-",ISBLANK(G238)),"",(N238-T238)/U238),"")</f>
        <v/>
      </c>
      <c r="AA238">
        <f>IF(MAX(MAX(V238:Z238),ABS(MIN(V238:Z238)))=ABS(MIN(V238:Z238)),MIN(V238:Z238),MAX(V238:Z238))</f>
        <v/>
      </c>
      <c r="AB238">
        <f>IFERROR(V144+MATCH(AA238,V238:Z238,0)-1,"")</f>
        <v/>
      </c>
      <c r="AC238">
        <f>IF(AB238&lt;&gt;"",IF(S238=AB238,"Low",IF(AB238=Q238,"High","")),"")</f>
        <v/>
      </c>
      <c r="AE238">
        <f>IF(ISNUMBER(MATCH("N/A",J238:N238,0)),"",IFERROR((5 * SUMPRODUCT(J144:N144,J238:N238) - PRODUCT(SUM(J144:N144),SUM(J238:N238))) / ((5 * SUM((J144^2)+(K144^2)+(L144^2)+(M144^2)+(N144^2))) - SUM(J144:N144)^2),""))</f>
        <v/>
      </c>
      <c r="AF238">
        <f>IFERROR(CORREL(J144:N144,J238:N238),"")</f>
        <v/>
      </c>
      <c r="AZ238">
        <f>IF(Q238=S238,0,1)</f>
        <v/>
      </c>
      <c r="BA238">
        <f>IF(AZ238=1,IF(Q238="","",IF(Q238=N144,"Yes","No")),"")</f>
        <v/>
      </c>
      <c r="BB238">
        <f>IF(BA238="Yes",P238,"")</f>
        <v/>
      </c>
      <c r="BC238">
        <f>IF(AZ238=1,IF(S238="","",IF(S238=N144,"Yes","No")),"")</f>
        <v/>
      </c>
      <c r="BD238">
        <f>IF(BC238="Yes",R238,"")</f>
        <v/>
      </c>
      <c r="BE238">
        <f>IFERROR(IF(SIGN(AE238)=1,"Increasing",IF(SIGN(AE238)=-1,"Decreasing","")),"")</f>
        <v/>
      </c>
      <c r="BF238">
        <f>IF(OR(AND(BE238="Increasing",BA238="Yes"),AND(BE238="Decreasing",BC238="Yes")),"Yes","No")</f>
        <v/>
      </c>
      <c r="BG238">
        <f>IF(I238="pos_trend","Yes","No")</f>
        <v/>
      </c>
      <c r="BH238">
        <f>IF(AF238&lt;&gt;"",IF(ABS(AF238)&gt;0.8,"Yes","No"),"")</f>
        <v/>
      </c>
    </row>
    <row r="239" spans="1:60">
      <c r="I239">
        <f>IF(AND(K239&gt; J239, L239&gt; K239, M239&gt; L239, N239&gt; M239), "pos_trend", IF(AND(K239&lt; J239, L239&lt; K239, M239&lt; L239, N239&lt; M239), "neg_trend", "N/A"))</f>
        <v/>
      </c>
      <c r="J239">
        <f>IFERROR(IF(TRIM(C239)="-", "N/A", IF(RIGHT(C239,1)=")",IF(RIGHT(C239,2)="T)",-1000000000000*VALUE(MID(C239,2,LEN(C239)-3)),IF(RIGHT(C239,2)="M)",-1000000*VALUE(MID(C239,2,LEN(C239)-3)),IF(RIGHT(C239,2)="B)",-1000000000*VALUE(MID(C239,2,LEN(C239)-3)),IF(RIGHT(C239,2)="k)",-1000*VALUE(MID(C239,2,LEN(C239)-3)),VALUE(SUBSTITUTE(C239,",","")))))),IF(RIGHT(C239,1)="T",1000000000000*VALUE(LEFT(C239,LEN(C239)-1)),IF(RIGHT(C239,1)="M",1000000*VALUE(LEFT(C239,LEN(C239)-1)),IF(RIGHT(C239,1)="B",1000000000*VALUE(LEFT(C239,LEN(C239)-1)),IF(RIGHT(C239,1)="%",0.01*VALUE(LEFT(C239,LEN(C239)-1)),IF(RIGHT(C239,1)="k",1000*VALUE(LEFT(C239,LEN(C239)-1)),VALUE(SUBSTITUTE(C239,",",""))))))))),"N/A")</f>
        <v/>
      </c>
      <c r="K239">
        <f>IFERROR(IF(TRIM(D239)="-", "N/A", IF(RIGHT(D239,1)=")",IF(RIGHT(D239,2)="T)",-1000000000000*VALUE(MID(D239,2,LEN(D239)-3)),IF(RIGHT(D239,2)="M)",-1000000*VALUE(MID(D239,2,LEN(D239)-3)),IF(RIGHT(D239,2)="B)",-1000000000*VALUE(MID(D239,2,LEN(D239)-3)),IF(RIGHT(D239,2)="k)",-1000*VALUE(MID(D239,2,LEN(D239)-3)),VALUE(SUBSTITUTE(D239,",","")))))),IF(RIGHT(D239,1)="T",1000000000000*VALUE(LEFT(D239,LEN(D239)-1)),IF(RIGHT(D239,1)="M",1000000*VALUE(LEFT(D239,LEN(D239)-1)),IF(RIGHT(D239,1)="B",1000000000*VALUE(LEFT(D239,LEN(D239)-1)),IF(RIGHT(D239,1)="%",0.01*VALUE(LEFT(D239,LEN(D239)-1)),IF(RIGHT(D239,1)="k",1000*VALUE(LEFT(D239,LEN(D239)-1)),VALUE(SUBSTITUTE(D239,",",""))))))))),"N/A")</f>
        <v/>
      </c>
      <c r="L239">
        <f>IFERROR(IF(TRIM(E239)="-", "N/A", IF(RIGHT(E239,1)=")",IF(RIGHT(E239,2)="T)",-1000000000000*VALUE(MID(E239,2,LEN(E239)-3)),IF(RIGHT(E239,2)="M)",-1000000*VALUE(MID(E239,2,LEN(E239)-3)),IF(RIGHT(E239,2)="B)",-1000000000*VALUE(MID(E239,2,LEN(E239)-3)),IF(RIGHT(E239,2)="k)",-1000*VALUE(MID(E239,2,LEN(E239)-3)),VALUE(SUBSTITUTE(E239,",","")))))),IF(RIGHT(E239,1)="T",1000000000000*VALUE(LEFT(E239,LEN(E239)-1)),IF(RIGHT(E239,1)="M",1000000*VALUE(LEFT(E239,LEN(E239)-1)),IF(RIGHT(E239,1)="B",1000000000*VALUE(LEFT(E239,LEN(E239)-1)),IF(RIGHT(E239,1)="%",0.01*VALUE(LEFT(E239,LEN(E239)-1)),IF(RIGHT(E239,1)="k",1000*VALUE(LEFT(E239,LEN(E239)-1)),VALUE(SUBSTITUTE(E239,",",""))))))))),"N/A")</f>
        <v/>
      </c>
      <c r="M239">
        <f>IFERROR(IF(TRIM(F239)="-", "N/A", IF(RIGHT(F239,1)=")",IF(RIGHT(F239,2)="T)",-1000000000000*VALUE(MID(F239,2,LEN(F239)-3)),IF(RIGHT(F239,2)="M)",-1000000*VALUE(MID(F239,2,LEN(F239)-3)),IF(RIGHT(F239,2)="B)",-1000000000*VALUE(MID(F239,2,LEN(F239)-3)),IF(RIGHT(F239,2)="k)",-1000*VALUE(MID(F239,2,LEN(F239)-3)),VALUE(SUBSTITUTE(F239,",","")))))),IF(RIGHT(F239,1)="T",1000000000000*VALUE(LEFT(F239,LEN(F239)-1)),IF(RIGHT(F239,1)="M",1000000*VALUE(LEFT(F239,LEN(F239)-1)),IF(RIGHT(F239,1)="B",1000000000*VALUE(LEFT(F239,LEN(F239)-1)),IF(RIGHT(F239,1)="%",0.01*VALUE(LEFT(F239,LEN(F239)-1)),IF(RIGHT(F239,1)="k",1000*VALUE(LEFT(F239,LEN(F239)-1)),VALUE(SUBSTITUTE(F239,",",""))))))))),"N/A")</f>
        <v/>
      </c>
      <c r="N239">
        <f>IFERROR(IF(TRIM(G239)="-", "N/A", IF(RIGHT(G239,1)=")",IF(RIGHT(G239,2)="T)",-1000000000000*VALUE(MID(G239,2,LEN(G239)-3)),IF(RIGHT(G239,2)="M)",-1000000*VALUE(MID(G239,2,LEN(G239)-3)),IF(RIGHT(G239,2)="B)",-1000000000*VALUE(MID(G239,2,LEN(G239)-3)),IF(RIGHT(G239,2)="k)",-1000*VALUE(MID(G239,2,LEN(G239)-3)),VALUE(SUBSTITUTE(G239,",","")))))),IF(RIGHT(G239,1)="T",1000000000000*VALUE(LEFT(G239,LEN(G239)-1)),IF(RIGHT(G239,1)="M",1000000*VALUE(LEFT(G239,LEN(G239)-1)),IF(RIGHT(G239,1)="B",1000000000*VALUE(LEFT(G239,LEN(G239)-1)),IF(RIGHT(G239,1)="%",0.01*VALUE(LEFT(G239,LEN(G239)-1)),IF(RIGHT(G239,1)="k",1000*VALUE(LEFT(G239,LEN(G239)-1)),VALUE(SUBSTITUTE(G239,",",""))))))))),"N/A")</f>
        <v/>
      </c>
      <c r="P239">
        <f>MAX(J239:N239)</f>
        <v/>
      </c>
      <c r="Q239">
        <f>IFERROR(J144+MATCH(P239,J239:N239,0)-1,"")</f>
        <v/>
      </c>
      <c r="R239">
        <f>IF(Q239="","",MIN(J239:N239))</f>
        <v/>
      </c>
      <c r="S239">
        <f>IFERROR(J144+MATCH(R239,J239:N239,0)-1,"")</f>
        <v/>
      </c>
      <c r="T239">
        <f>IFERROR(AVERAGE(J239:N239),"")</f>
        <v/>
      </c>
      <c r="U239">
        <f>IFERROR(STDEV(J239:N239),"")</f>
        <v/>
      </c>
      <c r="V239">
        <f>IFERROR(IF(C239="-","",IF(ISBLANK(B239),"",IF(OR(ISNUMBER(FIND("Growth",B239)),ISNUMBER(FIND("Margin",B239))),"",(J239-T239)/U239))),"")</f>
        <v/>
      </c>
      <c r="W239">
        <f>IFERROR(IF(OR(D239="-",ISBLANK(D239)),"",(K239-T239)/U239),"")</f>
        <v/>
      </c>
      <c r="X239">
        <f>IFERROR(IF(OR(E239="-",ISBLANK(E239)),"",(L239-T239)/U239),"")</f>
        <v/>
      </c>
      <c r="Y239">
        <f>IFERROR(IF(OR(F239="-",ISBLANK(F239)),"",(M239-T239)/U239),"")</f>
        <v/>
      </c>
      <c r="Z239">
        <f>IFERROR(IF(OR(G239="-",ISBLANK(G239)),"",(N239-T239)/U239),"")</f>
        <v/>
      </c>
      <c r="AA239">
        <f>IF(MAX(MAX(V239:Z239),ABS(MIN(V239:Z239)))=ABS(MIN(V239:Z239)),MIN(V239:Z239),MAX(V239:Z239))</f>
        <v/>
      </c>
      <c r="AB239">
        <f>IFERROR(V144+MATCH(AA239,V239:Z239,0)-1,"")</f>
        <v/>
      </c>
      <c r="AC239">
        <f>IF(AB239&lt;&gt;"",IF(S239=AB239,"Low",IF(AB239=Q239,"High","")),"")</f>
        <v/>
      </c>
      <c r="AE239">
        <f>IF(ISNUMBER(MATCH("N/A",J239:N239,0)),"",IFERROR((5 * SUMPRODUCT(J144:N144,J239:N239) - PRODUCT(SUM(J144:N144),SUM(J239:N239))) / ((5 * SUM((J144^2)+(K144^2)+(L144^2)+(M144^2)+(N144^2))) - SUM(J144:N144)^2),""))</f>
        <v/>
      </c>
      <c r="AF239">
        <f>IFERROR(CORREL(J144:N144,J239:N239),"")</f>
        <v/>
      </c>
      <c r="AZ239">
        <f>IF(Q239=S239,0,1)</f>
        <v/>
      </c>
      <c r="BA239">
        <f>IF(AZ239=1,IF(Q239="","",IF(Q239=N144,"Yes","No")),"")</f>
        <v/>
      </c>
      <c r="BB239">
        <f>IF(BA239="Yes",P239,"")</f>
        <v/>
      </c>
      <c r="BC239">
        <f>IF(AZ239=1,IF(S239="","",IF(S239=N144,"Yes","No")),"")</f>
        <v/>
      </c>
      <c r="BD239">
        <f>IF(BC239="Yes",R239,"")</f>
        <v/>
      </c>
      <c r="BE239">
        <f>IFERROR(IF(SIGN(AE239)=1,"Increasing",IF(SIGN(AE239)=-1,"Decreasing","")),"")</f>
        <v/>
      </c>
      <c r="BF239">
        <f>IF(OR(AND(BE239="Increasing",BA239="Yes"),AND(BE239="Decreasing",BC239="Yes")),"Yes","No")</f>
        <v/>
      </c>
      <c r="BG239">
        <f>IF(I239="pos_trend","Yes","No")</f>
        <v/>
      </c>
      <c r="BH239">
        <f>IF(AF239&lt;&gt;"",IF(ABS(AF239)&gt;0.8,"Yes","No"),"")</f>
        <v/>
      </c>
    </row>
    <row r="240" spans="1:60">
      <c r="I240">
        <f>IF(AND(K240&gt; J240, L240&gt; K240, M240&gt; L240, N240&gt; M240), "pos_trend", IF(AND(K240&lt; J240, L240&lt; K240, M240&lt; L240, N240&lt; M240), "neg_trend", "N/A"))</f>
        <v/>
      </c>
      <c r="J240">
        <f>IFERROR(IF(TRIM(C240)="-", "N/A", IF(RIGHT(C240,1)=")",IF(RIGHT(C240,2)="T)",-1000000000000*VALUE(MID(C240,2,LEN(C240)-3)),IF(RIGHT(C240,2)="M)",-1000000*VALUE(MID(C240,2,LEN(C240)-3)),IF(RIGHT(C240,2)="B)",-1000000000*VALUE(MID(C240,2,LEN(C240)-3)),IF(RIGHT(C240,2)="k)",-1000*VALUE(MID(C240,2,LEN(C240)-3)),VALUE(SUBSTITUTE(C240,",","")))))),IF(RIGHT(C240,1)="T",1000000000000*VALUE(LEFT(C240,LEN(C240)-1)),IF(RIGHT(C240,1)="M",1000000*VALUE(LEFT(C240,LEN(C240)-1)),IF(RIGHT(C240,1)="B",1000000000*VALUE(LEFT(C240,LEN(C240)-1)),IF(RIGHT(C240,1)="%",0.01*VALUE(LEFT(C240,LEN(C240)-1)),IF(RIGHT(C240,1)="k",1000*VALUE(LEFT(C240,LEN(C240)-1)),VALUE(SUBSTITUTE(C240,",",""))))))))),"N/A")</f>
        <v/>
      </c>
      <c r="K240">
        <f>IFERROR(IF(TRIM(D240)="-", "N/A", IF(RIGHT(D240,1)=")",IF(RIGHT(D240,2)="T)",-1000000000000*VALUE(MID(D240,2,LEN(D240)-3)),IF(RIGHT(D240,2)="M)",-1000000*VALUE(MID(D240,2,LEN(D240)-3)),IF(RIGHT(D240,2)="B)",-1000000000*VALUE(MID(D240,2,LEN(D240)-3)),IF(RIGHT(D240,2)="k)",-1000*VALUE(MID(D240,2,LEN(D240)-3)),VALUE(SUBSTITUTE(D240,",","")))))),IF(RIGHT(D240,1)="T",1000000000000*VALUE(LEFT(D240,LEN(D240)-1)),IF(RIGHT(D240,1)="M",1000000*VALUE(LEFT(D240,LEN(D240)-1)),IF(RIGHT(D240,1)="B",1000000000*VALUE(LEFT(D240,LEN(D240)-1)),IF(RIGHT(D240,1)="%",0.01*VALUE(LEFT(D240,LEN(D240)-1)),IF(RIGHT(D240,1)="k",1000*VALUE(LEFT(D240,LEN(D240)-1)),VALUE(SUBSTITUTE(D240,",",""))))))))),"N/A")</f>
        <v/>
      </c>
      <c r="L240">
        <f>IFERROR(IF(TRIM(E240)="-", "N/A", IF(RIGHT(E240,1)=")",IF(RIGHT(E240,2)="T)",-1000000000000*VALUE(MID(E240,2,LEN(E240)-3)),IF(RIGHT(E240,2)="M)",-1000000*VALUE(MID(E240,2,LEN(E240)-3)),IF(RIGHT(E240,2)="B)",-1000000000*VALUE(MID(E240,2,LEN(E240)-3)),IF(RIGHT(E240,2)="k)",-1000*VALUE(MID(E240,2,LEN(E240)-3)),VALUE(SUBSTITUTE(E240,",","")))))),IF(RIGHT(E240,1)="T",1000000000000*VALUE(LEFT(E240,LEN(E240)-1)),IF(RIGHT(E240,1)="M",1000000*VALUE(LEFT(E240,LEN(E240)-1)),IF(RIGHT(E240,1)="B",1000000000*VALUE(LEFT(E240,LEN(E240)-1)),IF(RIGHT(E240,1)="%",0.01*VALUE(LEFT(E240,LEN(E240)-1)),IF(RIGHT(E240,1)="k",1000*VALUE(LEFT(E240,LEN(E240)-1)),VALUE(SUBSTITUTE(E240,",",""))))))))),"N/A")</f>
        <v/>
      </c>
      <c r="M240">
        <f>IFERROR(IF(TRIM(F240)="-", "N/A", IF(RIGHT(F240,1)=")",IF(RIGHT(F240,2)="T)",-1000000000000*VALUE(MID(F240,2,LEN(F240)-3)),IF(RIGHT(F240,2)="M)",-1000000*VALUE(MID(F240,2,LEN(F240)-3)),IF(RIGHT(F240,2)="B)",-1000000000*VALUE(MID(F240,2,LEN(F240)-3)),IF(RIGHT(F240,2)="k)",-1000*VALUE(MID(F240,2,LEN(F240)-3)),VALUE(SUBSTITUTE(F240,",","")))))),IF(RIGHT(F240,1)="T",1000000000000*VALUE(LEFT(F240,LEN(F240)-1)),IF(RIGHT(F240,1)="M",1000000*VALUE(LEFT(F240,LEN(F240)-1)),IF(RIGHT(F240,1)="B",1000000000*VALUE(LEFT(F240,LEN(F240)-1)),IF(RIGHT(F240,1)="%",0.01*VALUE(LEFT(F240,LEN(F240)-1)),IF(RIGHT(F240,1)="k",1000*VALUE(LEFT(F240,LEN(F240)-1)),VALUE(SUBSTITUTE(F240,",",""))))))))),"N/A")</f>
        <v/>
      </c>
      <c r="N240">
        <f>IFERROR(IF(TRIM(G240)="-", "N/A", IF(RIGHT(G240,1)=")",IF(RIGHT(G240,2)="T)",-1000000000000*VALUE(MID(G240,2,LEN(G240)-3)),IF(RIGHT(G240,2)="M)",-1000000*VALUE(MID(G240,2,LEN(G240)-3)),IF(RIGHT(G240,2)="B)",-1000000000*VALUE(MID(G240,2,LEN(G240)-3)),IF(RIGHT(G240,2)="k)",-1000*VALUE(MID(G240,2,LEN(G240)-3)),VALUE(SUBSTITUTE(G240,",","")))))),IF(RIGHT(G240,1)="T",1000000000000*VALUE(LEFT(G240,LEN(G240)-1)),IF(RIGHT(G240,1)="M",1000000*VALUE(LEFT(G240,LEN(G240)-1)),IF(RIGHT(G240,1)="B",1000000000*VALUE(LEFT(G240,LEN(G240)-1)),IF(RIGHT(G240,1)="%",0.01*VALUE(LEFT(G240,LEN(G240)-1)),IF(RIGHT(G240,1)="k",1000*VALUE(LEFT(G240,LEN(G240)-1)),VALUE(SUBSTITUTE(G240,",",""))))))))),"N/A")</f>
        <v/>
      </c>
      <c r="P240">
        <f>MAX(J240:N240)</f>
        <v/>
      </c>
      <c r="Q240">
        <f>IFERROR(J144+MATCH(P240,J240:N240,0)-1,"")</f>
        <v/>
      </c>
      <c r="R240">
        <f>IF(Q240="","",MIN(J240:N240))</f>
        <v/>
      </c>
      <c r="S240">
        <f>IFERROR(J144+MATCH(R240,J240:N240,0)-1,"")</f>
        <v/>
      </c>
      <c r="T240">
        <f>IFERROR(AVERAGE(J240:N240),"")</f>
        <v/>
      </c>
      <c r="U240">
        <f>IFERROR(STDEV(J240:N240),"")</f>
        <v/>
      </c>
      <c r="V240">
        <f>IFERROR(IF(C240="-","",IF(ISBLANK(B240),"",IF(OR(ISNUMBER(FIND("Growth",B240)),ISNUMBER(FIND("Margin",B240))),"",(J240-T240)/U240))),"")</f>
        <v/>
      </c>
      <c r="W240">
        <f>IFERROR(IF(OR(D240="-",ISBLANK(D240)),"",(K240-T240)/U240),"")</f>
        <v/>
      </c>
      <c r="X240">
        <f>IFERROR(IF(OR(E240="-",ISBLANK(E240)),"",(L240-T240)/U240),"")</f>
        <v/>
      </c>
      <c r="Y240">
        <f>IFERROR(IF(OR(F240="-",ISBLANK(F240)),"",(M240-T240)/U240),"")</f>
        <v/>
      </c>
      <c r="Z240">
        <f>IFERROR(IF(OR(G240="-",ISBLANK(G240)),"",(N240-T240)/U240),"")</f>
        <v/>
      </c>
      <c r="AA240">
        <f>IF(MAX(MAX(V240:Z240),ABS(MIN(V240:Z240)))=ABS(MIN(V240:Z240)),MIN(V240:Z240),MAX(V240:Z240))</f>
        <v/>
      </c>
      <c r="AB240">
        <f>IFERROR(V144+MATCH(AA240,V240:Z240,0)-1,"")</f>
        <v/>
      </c>
      <c r="AC240">
        <f>IF(AB240&lt;&gt;"",IF(S240=AB240,"Low",IF(AB240=Q240,"High","")),"")</f>
        <v/>
      </c>
      <c r="AE240">
        <f>IF(ISNUMBER(MATCH("N/A",J240:N240,0)),"",IFERROR((5 * SUMPRODUCT(J144:N144,J240:N240) - PRODUCT(SUM(J144:N144),SUM(J240:N240))) / ((5 * SUM((J144^2)+(K144^2)+(L144^2)+(M144^2)+(N144^2))) - SUM(J144:N144)^2),""))</f>
        <v/>
      </c>
      <c r="AF240">
        <f>IFERROR(CORREL(J144:N144,J240:N240),"")</f>
        <v/>
      </c>
      <c r="AZ240">
        <f>IF(Q240=S240,0,1)</f>
        <v/>
      </c>
      <c r="BA240">
        <f>IF(AZ240=1,IF(Q240="","",IF(Q240=N144,"Yes","No")),"")</f>
        <v/>
      </c>
      <c r="BB240">
        <f>IF(BA240="Yes",P240,"")</f>
        <v/>
      </c>
      <c r="BC240">
        <f>IF(AZ240=1,IF(S240="","",IF(S240=N144,"Yes","No")),"")</f>
        <v/>
      </c>
      <c r="BD240">
        <f>IF(BC240="Yes",R240,"")</f>
        <v/>
      </c>
      <c r="BE240">
        <f>IFERROR(IF(SIGN(AE240)=1,"Increasing",IF(SIGN(AE240)=-1,"Decreasing","")),"")</f>
        <v/>
      </c>
      <c r="BF240">
        <f>IF(OR(AND(BE240="Increasing",BA240="Yes"),AND(BE240="Decreasing",BC240="Yes")),"Yes","No")</f>
        <v/>
      </c>
      <c r="BG240">
        <f>IF(I240="pos_trend","Yes","No")</f>
        <v/>
      </c>
      <c r="BH240">
        <f>IF(AF240&lt;&gt;"",IF(ABS(AF240)&gt;0.8,"Yes","No"),"")</f>
        <v/>
      </c>
    </row>
    <row r="241" spans="1:60">
      <c r="I241">
        <f>IF(AND(K241&gt; J241, L241&gt; K241, M241&gt; L241, N241&gt; M241), "pos_trend", IF(AND(K241&lt; J241, L241&lt; K241, M241&lt; L241, N241&lt; M241), "neg_trend", "N/A"))</f>
        <v/>
      </c>
      <c r="J241">
        <f>IFERROR(IF(TRIM(C241)="-", "N/A", IF(RIGHT(C241,1)=")",IF(RIGHT(C241,2)="T)",-1000000000000*VALUE(MID(C241,2,LEN(C241)-3)),IF(RIGHT(C241,2)="M)",-1000000*VALUE(MID(C241,2,LEN(C241)-3)),IF(RIGHT(C241,2)="B)",-1000000000*VALUE(MID(C241,2,LEN(C241)-3)),IF(RIGHT(C241,2)="k)",-1000*VALUE(MID(C241,2,LEN(C241)-3)),VALUE(SUBSTITUTE(C241,",","")))))),IF(RIGHT(C241,1)="T",1000000000000*VALUE(LEFT(C241,LEN(C241)-1)),IF(RIGHT(C241,1)="M",1000000*VALUE(LEFT(C241,LEN(C241)-1)),IF(RIGHT(C241,1)="B",1000000000*VALUE(LEFT(C241,LEN(C241)-1)),IF(RIGHT(C241,1)="%",0.01*VALUE(LEFT(C241,LEN(C241)-1)),IF(RIGHT(C241,1)="k",1000*VALUE(LEFT(C241,LEN(C241)-1)),VALUE(SUBSTITUTE(C241,",",""))))))))),"N/A")</f>
        <v/>
      </c>
      <c r="K241">
        <f>IFERROR(IF(TRIM(D241)="-", "N/A", IF(RIGHT(D241,1)=")",IF(RIGHT(D241,2)="T)",-1000000000000*VALUE(MID(D241,2,LEN(D241)-3)),IF(RIGHT(D241,2)="M)",-1000000*VALUE(MID(D241,2,LEN(D241)-3)),IF(RIGHT(D241,2)="B)",-1000000000*VALUE(MID(D241,2,LEN(D241)-3)),IF(RIGHT(D241,2)="k)",-1000*VALUE(MID(D241,2,LEN(D241)-3)),VALUE(SUBSTITUTE(D241,",","")))))),IF(RIGHT(D241,1)="T",1000000000000*VALUE(LEFT(D241,LEN(D241)-1)),IF(RIGHT(D241,1)="M",1000000*VALUE(LEFT(D241,LEN(D241)-1)),IF(RIGHT(D241,1)="B",1000000000*VALUE(LEFT(D241,LEN(D241)-1)),IF(RIGHT(D241,1)="%",0.01*VALUE(LEFT(D241,LEN(D241)-1)),IF(RIGHT(D241,1)="k",1000*VALUE(LEFT(D241,LEN(D241)-1)),VALUE(SUBSTITUTE(D241,",",""))))))))),"N/A")</f>
        <v/>
      </c>
      <c r="L241">
        <f>IFERROR(IF(TRIM(E241)="-", "N/A", IF(RIGHT(E241,1)=")",IF(RIGHT(E241,2)="T)",-1000000000000*VALUE(MID(E241,2,LEN(E241)-3)),IF(RIGHT(E241,2)="M)",-1000000*VALUE(MID(E241,2,LEN(E241)-3)),IF(RIGHT(E241,2)="B)",-1000000000*VALUE(MID(E241,2,LEN(E241)-3)),IF(RIGHT(E241,2)="k)",-1000*VALUE(MID(E241,2,LEN(E241)-3)),VALUE(SUBSTITUTE(E241,",","")))))),IF(RIGHT(E241,1)="T",1000000000000*VALUE(LEFT(E241,LEN(E241)-1)),IF(RIGHT(E241,1)="M",1000000*VALUE(LEFT(E241,LEN(E241)-1)),IF(RIGHT(E241,1)="B",1000000000*VALUE(LEFT(E241,LEN(E241)-1)),IF(RIGHT(E241,1)="%",0.01*VALUE(LEFT(E241,LEN(E241)-1)),IF(RIGHT(E241,1)="k",1000*VALUE(LEFT(E241,LEN(E241)-1)),VALUE(SUBSTITUTE(E241,",",""))))))))),"N/A")</f>
        <v/>
      </c>
      <c r="M241">
        <f>IFERROR(IF(TRIM(F241)="-", "N/A", IF(RIGHT(F241,1)=")",IF(RIGHT(F241,2)="T)",-1000000000000*VALUE(MID(F241,2,LEN(F241)-3)),IF(RIGHT(F241,2)="M)",-1000000*VALUE(MID(F241,2,LEN(F241)-3)),IF(RIGHT(F241,2)="B)",-1000000000*VALUE(MID(F241,2,LEN(F241)-3)),IF(RIGHT(F241,2)="k)",-1000*VALUE(MID(F241,2,LEN(F241)-3)),VALUE(SUBSTITUTE(F241,",","")))))),IF(RIGHT(F241,1)="T",1000000000000*VALUE(LEFT(F241,LEN(F241)-1)),IF(RIGHT(F241,1)="M",1000000*VALUE(LEFT(F241,LEN(F241)-1)),IF(RIGHT(F241,1)="B",1000000000*VALUE(LEFT(F241,LEN(F241)-1)),IF(RIGHT(F241,1)="%",0.01*VALUE(LEFT(F241,LEN(F241)-1)),IF(RIGHT(F241,1)="k",1000*VALUE(LEFT(F241,LEN(F241)-1)),VALUE(SUBSTITUTE(F241,",",""))))))))),"N/A")</f>
        <v/>
      </c>
      <c r="N241">
        <f>IFERROR(IF(TRIM(G241)="-", "N/A", IF(RIGHT(G241,1)=")",IF(RIGHT(G241,2)="T)",-1000000000000*VALUE(MID(G241,2,LEN(G241)-3)),IF(RIGHT(G241,2)="M)",-1000000*VALUE(MID(G241,2,LEN(G241)-3)),IF(RIGHT(G241,2)="B)",-1000000000*VALUE(MID(G241,2,LEN(G241)-3)),IF(RIGHT(G241,2)="k)",-1000*VALUE(MID(G241,2,LEN(G241)-3)),VALUE(SUBSTITUTE(G241,",","")))))),IF(RIGHT(G241,1)="T",1000000000000*VALUE(LEFT(G241,LEN(G241)-1)),IF(RIGHT(G241,1)="M",1000000*VALUE(LEFT(G241,LEN(G241)-1)),IF(RIGHT(G241,1)="B",1000000000*VALUE(LEFT(G241,LEN(G241)-1)),IF(RIGHT(G241,1)="%",0.01*VALUE(LEFT(G241,LEN(G241)-1)),IF(RIGHT(G241,1)="k",1000*VALUE(LEFT(G241,LEN(G241)-1)),VALUE(SUBSTITUTE(G241,",",""))))))))),"N/A")</f>
        <v/>
      </c>
      <c r="P241">
        <f>MAX(J241:N241)</f>
        <v/>
      </c>
      <c r="Q241">
        <f>IFERROR(J144+MATCH(P241,J241:N241,0)-1,"")</f>
        <v/>
      </c>
      <c r="R241">
        <f>IF(Q241="","",MIN(J241:N241))</f>
        <v/>
      </c>
      <c r="S241">
        <f>IFERROR(J144+MATCH(R241,J241:N241,0)-1,"")</f>
        <v/>
      </c>
      <c r="T241">
        <f>IFERROR(AVERAGE(J241:N241),"")</f>
        <v/>
      </c>
      <c r="U241">
        <f>IFERROR(STDEV(J241:N241),"")</f>
        <v/>
      </c>
      <c r="V241">
        <f>IFERROR(IF(C241="-","",IF(ISBLANK(B241),"",IF(OR(ISNUMBER(FIND("Growth",B241)),ISNUMBER(FIND("Margin",B241))),"",(J241-T241)/U241))),"")</f>
        <v/>
      </c>
      <c r="W241">
        <f>IFERROR(IF(OR(D241="-",ISBLANK(D241)),"",(K241-T241)/U241),"")</f>
        <v/>
      </c>
      <c r="X241">
        <f>IFERROR(IF(OR(E241="-",ISBLANK(E241)),"",(L241-T241)/U241),"")</f>
        <v/>
      </c>
      <c r="Y241">
        <f>IFERROR(IF(OR(F241="-",ISBLANK(F241)),"",(M241-T241)/U241),"")</f>
        <v/>
      </c>
      <c r="Z241">
        <f>IFERROR(IF(OR(G241="-",ISBLANK(G241)),"",(N241-T241)/U241),"")</f>
        <v/>
      </c>
      <c r="AA241">
        <f>IF(MAX(MAX(V241:Z241),ABS(MIN(V241:Z241)))=ABS(MIN(V241:Z241)),MIN(V241:Z241),MAX(V241:Z241))</f>
        <v/>
      </c>
      <c r="AB241">
        <f>IFERROR(V144+MATCH(AA241,V241:Z241,0)-1,"")</f>
        <v/>
      </c>
      <c r="AC241">
        <f>IF(AB241&lt;&gt;"",IF(S241=AB241,"Low",IF(AB241=Q241,"High","")),"")</f>
        <v/>
      </c>
      <c r="AE241">
        <f>IF(ISNUMBER(MATCH("N/A",J241:N241,0)),"",IFERROR((5 * SUMPRODUCT(J144:N144,J241:N241) - PRODUCT(SUM(J144:N144),SUM(J241:N241))) / ((5 * SUM((J144^2)+(K144^2)+(L144^2)+(M144^2)+(N144^2))) - SUM(J144:N144)^2),""))</f>
        <v/>
      </c>
      <c r="AF241">
        <f>IFERROR(CORREL(J144:N144,J241:N241),"")</f>
        <v/>
      </c>
      <c r="AZ241">
        <f>IF(Q241=S241,0,1)</f>
        <v/>
      </c>
      <c r="BA241">
        <f>IF(AZ241=1,IF(Q241="","",IF(Q241=N144,"Yes","No")),"")</f>
        <v/>
      </c>
      <c r="BB241">
        <f>IF(BA241="Yes",P241,"")</f>
        <v/>
      </c>
      <c r="BC241">
        <f>IF(AZ241=1,IF(S241="","",IF(S241=N144,"Yes","No")),"")</f>
        <v/>
      </c>
      <c r="BD241">
        <f>IF(BC241="Yes",R241,"")</f>
        <v/>
      </c>
      <c r="BE241">
        <f>IFERROR(IF(SIGN(AE241)=1,"Increasing",IF(SIGN(AE241)=-1,"Decreasing","")),"")</f>
        <v/>
      </c>
      <c r="BF241">
        <f>IF(OR(AND(BE241="Increasing",BA241="Yes"),AND(BE241="Decreasing",BC241="Yes")),"Yes","No")</f>
        <v/>
      </c>
      <c r="BG241">
        <f>IF(I241="pos_trend","Yes","No")</f>
        <v/>
      </c>
      <c r="BH241">
        <f>IF(AF241&lt;&gt;"",IF(ABS(AF241)&gt;0.8,"Yes","No"),"")</f>
        <v/>
      </c>
    </row>
    <row r="242" spans="1:60">
      <c r="I242">
        <f>IF(AND(K242&gt; J242, L242&gt; K242, M242&gt; L242, N242&gt; M242), "pos_trend", IF(AND(K242&lt; J242, L242&lt; K242, M242&lt; L242, N242&lt; M242), "neg_trend", "N/A"))</f>
        <v/>
      </c>
      <c r="J242">
        <f>IFERROR(IF(TRIM(C242)="-", "N/A", IF(RIGHT(C242,1)=")",IF(RIGHT(C242,2)="T)",-1000000000000*VALUE(MID(C242,2,LEN(C242)-3)),IF(RIGHT(C242,2)="M)",-1000000*VALUE(MID(C242,2,LEN(C242)-3)),IF(RIGHT(C242,2)="B)",-1000000000*VALUE(MID(C242,2,LEN(C242)-3)),IF(RIGHT(C242,2)="k)",-1000*VALUE(MID(C242,2,LEN(C242)-3)),VALUE(SUBSTITUTE(C242,",","")))))),IF(RIGHT(C242,1)="T",1000000000000*VALUE(LEFT(C242,LEN(C242)-1)),IF(RIGHT(C242,1)="M",1000000*VALUE(LEFT(C242,LEN(C242)-1)),IF(RIGHT(C242,1)="B",1000000000*VALUE(LEFT(C242,LEN(C242)-1)),IF(RIGHT(C242,1)="%",0.01*VALUE(LEFT(C242,LEN(C242)-1)),IF(RIGHT(C242,1)="k",1000*VALUE(LEFT(C242,LEN(C242)-1)),VALUE(SUBSTITUTE(C242,",",""))))))))),"N/A")</f>
        <v/>
      </c>
      <c r="K242">
        <f>IFERROR(IF(TRIM(D242)="-", "N/A", IF(RIGHT(D242,1)=")",IF(RIGHT(D242,2)="T)",-1000000000000*VALUE(MID(D242,2,LEN(D242)-3)),IF(RIGHT(D242,2)="M)",-1000000*VALUE(MID(D242,2,LEN(D242)-3)),IF(RIGHT(D242,2)="B)",-1000000000*VALUE(MID(D242,2,LEN(D242)-3)),IF(RIGHT(D242,2)="k)",-1000*VALUE(MID(D242,2,LEN(D242)-3)),VALUE(SUBSTITUTE(D242,",","")))))),IF(RIGHT(D242,1)="T",1000000000000*VALUE(LEFT(D242,LEN(D242)-1)),IF(RIGHT(D242,1)="M",1000000*VALUE(LEFT(D242,LEN(D242)-1)),IF(RIGHT(D242,1)="B",1000000000*VALUE(LEFT(D242,LEN(D242)-1)),IF(RIGHT(D242,1)="%",0.01*VALUE(LEFT(D242,LEN(D242)-1)),IF(RIGHT(D242,1)="k",1000*VALUE(LEFT(D242,LEN(D242)-1)),VALUE(SUBSTITUTE(D242,",",""))))))))),"N/A")</f>
        <v/>
      </c>
      <c r="L242">
        <f>IFERROR(IF(TRIM(E242)="-", "N/A", IF(RIGHT(E242,1)=")",IF(RIGHT(E242,2)="T)",-1000000000000*VALUE(MID(E242,2,LEN(E242)-3)),IF(RIGHT(E242,2)="M)",-1000000*VALUE(MID(E242,2,LEN(E242)-3)),IF(RIGHT(E242,2)="B)",-1000000000*VALUE(MID(E242,2,LEN(E242)-3)),IF(RIGHT(E242,2)="k)",-1000*VALUE(MID(E242,2,LEN(E242)-3)),VALUE(SUBSTITUTE(E242,",","")))))),IF(RIGHT(E242,1)="T",1000000000000*VALUE(LEFT(E242,LEN(E242)-1)),IF(RIGHT(E242,1)="M",1000000*VALUE(LEFT(E242,LEN(E242)-1)),IF(RIGHT(E242,1)="B",1000000000*VALUE(LEFT(E242,LEN(E242)-1)),IF(RIGHT(E242,1)="%",0.01*VALUE(LEFT(E242,LEN(E242)-1)),IF(RIGHT(E242,1)="k",1000*VALUE(LEFT(E242,LEN(E242)-1)),VALUE(SUBSTITUTE(E242,",",""))))))))),"N/A")</f>
        <v/>
      </c>
      <c r="M242">
        <f>IFERROR(IF(TRIM(F242)="-", "N/A", IF(RIGHT(F242,1)=")",IF(RIGHT(F242,2)="T)",-1000000000000*VALUE(MID(F242,2,LEN(F242)-3)),IF(RIGHT(F242,2)="M)",-1000000*VALUE(MID(F242,2,LEN(F242)-3)),IF(RIGHT(F242,2)="B)",-1000000000*VALUE(MID(F242,2,LEN(F242)-3)),IF(RIGHT(F242,2)="k)",-1000*VALUE(MID(F242,2,LEN(F242)-3)),VALUE(SUBSTITUTE(F242,",","")))))),IF(RIGHT(F242,1)="T",1000000000000*VALUE(LEFT(F242,LEN(F242)-1)),IF(RIGHT(F242,1)="M",1000000*VALUE(LEFT(F242,LEN(F242)-1)),IF(RIGHT(F242,1)="B",1000000000*VALUE(LEFT(F242,LEN(F242)-1)),IF(RIGHT(F242,1)="%",0.01*VALUE(LEFT(F242,LEN(F242)-1)),IF(RIGHT(F242,1)="k",1000*VALUE(LEFT(F242,LEN(F242)-1)),VALUE(SUBSTITUTE(F242,",",""))))))))),"N/A")</f>
        <v/>
      </c>
      <c r="N242">
        <f>IFERROR(IF(TRIM(G242)="-", "N/A", IF(RIGHT(G242,1)=")",IF(RIGHT(G242,2)="T)",-1000000000000*VALUE(MID(G242,2,LEN(G242)-3)),IF(RIGHT(G242,2)="M)",-1000000*VALUE(MID(G242,2,LEN(G242)-3)),IF(RIGHT(G242,2)="B)",-1000000000*VALUE(MID(G242,2,LEN(G242)-3)),IF(RIGHT(G242,2)="k)",-1000*VALUE(MID(G242,2,LEN(G242)-3)),VALUE(SUBSTITUTE(G242,",","")))))),IF(RIGHT(G242,1)="T",1000000000000*VALUE(LEFT(G242,LEN(G242)-1)),IF(RIGHT(G242,1)="M",1000000*VALUE(LEFT(G242,LEN(G242)-1)),IF(RIGHT(G242,1)="B",1000000000*VALUE(LEFT(G242,LEN(G242)-1)),IF(RIGHT(G242,1)="%",0.01*VALUE(LEFT(G242,LEN(G242)-1)),IF(RIGHT(G242,1)="k",1000*VALUE(LEFT(G242,LEN(G242)-1)),VALUE(SUBSTITUTE(G242,",",""))))))))),"N/A")</f>
        <v/>
      </c>
      <c r="P242">
        <f>MAX(J242:N242)</f>
        <v/>
      </c>
      <c r="Q242">
        <f>IFERROR(J144+MATCH(P242,J242:N242,0)-1,"")</f>
        <v/>
      </c>
      <c r="R242">
        <f>IF(Q242="","",MIN(J242:N242))</f>
        <v/>
      </c>
      <c r="S242">
        <f>IFERROR(J144+MATCH(R242,J242:N242,0)-1,"")</f>
        <v/>
      </c>
      <c r="T242">
        <f>IFERROR(AVERAGE(J242:N242),"")</f>
        <v/>
      </c>
      <c r="U242">
        <f>IFERROR(STDEV(J242:N242),"")</f>
        <v/>
      </c>
      <c r="V242">
        <f>IFERROR(IF(C242="-","",IF(ISBLANK(B242),"",IF(OR(ISNUMBER(FIND("Growth",B242)),ISNUMBER(FIND("Margin",B242))),"",(J242-T242)/U242))),"")</f>
        <v/>
      </c>
      <c r="W242">
        <f>IFERROR(IF(OR(D242="-",ISBLANK(D242)),"",(K242-T242)/U242),"")</f>
        <v/>
      </c>
      <c r="X242">
        <f>IFERROR(IF(OR(E242="-",ISBLANK(E242)),"",(L242-T242)/U242),"")</f>
        <v/>
      </c>
      <c r="Y242">
        <f>IFERROR(IF(OR(F242="-",ISBLANK(F242)),"",(M242-T242)/U242),"")</f>
        <v/>
      </c>
      <c r="Z242">
        <f>IFERROR(IF(OR(G242="-",ISBLANK(G242)),"",(N242-T242)/U242),"")</f>
        <v/>
      </c>
      <c r="AA242">
        <f>IF(MAX(MAX(V242:Z242),ABS(MIN(V242:Z242)))=ABS(MIN(V242:Z242)),MIN(V242:Z242),MAX(V242:Z242))</f>
        <v/>
      </c>
      <c r="AB242">
        <f>IFERROR(V144+MATCH(AA242,V242:Z242,0)-1,"")</f>
        <v/>
      </c>
      <c r="AC242">
        <f>IF(AB242&lt;&gt;"",IF(S242=AB242,"Low",IF(AB242=Q242,"High","")),"")</f>
        <v/>
      </c>
      <c r="AE242">
        <f>IF(ISNUMBER(MATCH("N/A",J242:N242,0)),"",IFERROR((5 * SUMPRODUCT(J144:N144,J242:N242) - PRODUCT(SUM(J144:N144),SUM(J242:N242))) / ((5 * SUM((J144^2)+(K144^2)+(L144^2)+(M144^2)+(N144^2))) - SUM(J144:N144)^2),""))</f>
        <v/>
      </c>
      <c r="AF242">
        <f>IFERROR(CORREL(J144:N144,J242:N242),"")</f>
        <v/>
      </c>
      <c r="AZ242">
        <f>IF(Q242=S242,0,1)</f>
        <v/>
      </c>
      <c r="BA242">
        <f>IF(AZ242=1,IF(Q242="","",IF(Q242=N144,"Yes","No")),"")</f>
        <v/>
      </c>
      <c r="BB242">
        <f>IF(BA242="Yes",P242,"")</f>
        <v/>
      </c>
      <c r="BC242">
        <f>IF(AZ242=1,IF(S242="","",IF(S242=N144,"Yes","No")),"")</f>
        <v/>
      </c>
      <c r="BD242">
        <f>IF(BC242="Yes",R242,"")</f>
        <v/>
      </c>
      <c r="BE242">
        <f>IFERROR(IF(SIGN(AE242)=1,"Increasing",IF(SIGN(AE242)=-1,"Decreasing","")),"")</f>
        <v/>
      </c>
      <c r="BF242">
        <f>IF(OR(AND(BE242="Increasing",BA242="Yes"),AND(BE242="Decreasing",BC242="Yes")),"Yes","No")</f>
        <v/>
      </c>
      <c r="BG242">
        <f>IF(I242="pos_trend","Yes","No")</f>
        <v/>
      </c>
      <c r="BH242">
        <f>IF(AF242&lt;&gt;"",IF(ABS(AF242)&gt;0.8,"Yes","No"),"")</f>
        <v/>
      </c>
    </row>
    <row r="243" spans="1:60">
      <c r="I243">
        <f>IF(AND(K243&gt; J243, L243&gt; K243, M243&gt; L243, N243&gt; M243), "pos_trend", IF(AND(K243&lt; J243, L243&lt; K243, M243&lt; L243, N243&lt; M243), "neg_trend", "N/A"))</f>
        <v/>
      </c>
      <c r="J243">
        <f>IFERROR(IF(TRIM(C243)="-", "N/A", IF(RIGHT(C243,1)=")",IF(RIGHT(C243,2)="T)",-1000000000000*VALUE(MID(C243,2,LEN(C243)-3)),IF(RIGHT(C243,2)="M)",-1000000*VALUE(MID(C243,2,LEN(C243)-3)),IF(RIGHT(C243,2)="B)",-1000000000*VALUE(MID(C243,2,LEN(C243)-3)),IF(RIGHT(C243,2)="k)",-1000*VALUE(MID(C243,2,LEN(C243)-3)),VALUE(SUBSTITUTE(C243,",","")))))),IF(RIGHT(C243,1)="T",1000000000000*VALUE(LEFT(C243,LEN(C243)-1)),IF(RIGHT(C243,1)="M",1000000*VALUE(LEFT(C243,LEN(C243)-1)),IF(RIGHT(C243,1)="B",1000000000*VALUE(LEFT(C243,LEN(C243)-1)),IF(RIGHT(C243,1)="%",0.01*VALUE(LEFT(C243,LEN(C243)-1)),IF(RIGHT(C243,1)="k",1000*VALUE(LEFT(C243,LEN(C243)-1)),VALUE(SUBSTITUTE(C243,",",""))))))))),"N/A")</f>
        <v/>
      </c>
      <c r="K243">
        <f>IFERROR(IF(TRIM(D243)="-", "N/A", IF(RIGHT(D243,1)=")",IF(RIGHT(D243,2)="T)",-1000000000000*VALUE(MID(D243,2,LEN(D243)-3)),IF(RIGHT(D243,2)="M)",-1000000*VALUE(MID(D243,2,LEN(D243)-3)),IF(RIGHT(D243,2)="B)",-1000000000*VALUE(MID(D243,2,LEN(D243)-3)),IF(RIGHT(D243,2)="k)",-1000*VALUE(MID(D243,2,LEN(D243)-3)),VALUE(SUBSTITUTE(D243,",","")))))),IF(RIGHT(D243,1)="T",1000000000000*VALUE(LEFT(D243,LEN(D243)-1)),IF(RIGHT(D243,1)="M",1000000*VALUE(LEFT(D243,LEN(D243)-1)),IF(RIGHT(D243,1)="B",1000000000*VALUE(LEFT(D243,LEN(D243)-1)),IF(RIGHT(D243,1)="%",0.01*VALUE(LEFT(D243,LEN(D243)-1)),IF(RIGHT(D243,1)="k",1000*VALUE(LEFT(D243,LEN(D243)-1)),VALUE(SUBSTITUTE(D243,",",""))))))))),"N/A")</f>
        <v/>
      </c>
      <c r="L243">
        <f>IFERROR(IF(TRIM(E243)="-", "N/A", IF(RIGHT(E243,1)=")",IF(RIGHT(E243,2)="T)",-1000000000000*VALUE(MID(E243,2,LEN(E243)-3)),IF(RIGHT(E243,2)="M)",-1000000*VALUE(MID(E243,2,LEN(E243)-3)),IF(RIGHT(E243,2)="B)",-1000000000*VALUE(MID(E243,2,LEN(E243)-3)),IF(RIGHT(E243,2)="k)",-1000*VALUE(MID(E243,2,LEN(E243)-3)),VALUE(SUBSTITUTE(E243,",","")))))),IF(RIGHT(E243,1)="T",1000000000000*VALUE(LEFT(E243,LEN(E243)-1)),IF(RIGHT(E243,1)="M",1000000*VALUE(LEFT(E243,LEN(E243)-1)),IF(RIGHT(E243,1)="B",1000000000*VALUE(LEFT(E243,LEN(E243)-1)),IF(RIGHT(E243,1)="%",0.01*VALUE(LEFT(E243,LEN(E243)-1)),IF(RIGHT(E243,1)="k",1000*VALUE(LEFT(E243,LEN(E243)-1)),VALUE(SUBSTITUTE(E243,",",""))))))))),"N/A")</f>
        <v/>
      </c>
      <c r="M243">
        <f>IFERROR(IF(TRIM(F243)="-", "N/A", IF(RIGHT(F243,1)=")",IF(RIGHT(F243,2)="T)",-1000000000000*VALUE(MID(F243,2,LEN(F243)-3)),IF(RIGHT(F243,2)="M)",-1000000*VALUE(MID(F243,2,LEN(F243)-3)),IF(RIGHT(F243,2)="B)",-1000000000*VALUE(MID(F243,2,LEN(F243)-3)),IF(RIGHT(F243,2)="k)",-1000*VALUE(MID(F243,2,LEN(F243)-3)),VALUE(SUBSTITUTE(F243,",","")))))),IF(RIGHT(F243,1)="T",1000000000000*VALUE(LEFT(F243,LEN(F243)-1)),IF(RIGHT(F243,1)="M",1000000*VALUE(LEFT(F243,LEN(F243)-1)),IF(RIGHT(F243,1)="B",1000000000*VALUE(LEFT(F243,LEN(F243)-1)),IF(RIGHT(F243,1)="%",0.01*VALUE(LEFT(F243,LEN(F243)-1)),IF(RIGHT(F243,1)="k",1000*VALUE(LEFT(F243,LEN(F243)-1)),VALUE(SUBSTITUTE(F243,",",""))))))))),"N/A")</f>
        <v/>
      </c>
      <c r="N243">
        <f>IFERROR(IF(TRIM(G243)="-", "N/A", IF(RIGHT(G243,1)=")",IF(RIGHT(G243,2)="T)",-1000000000000*VALUE(MID(G243,2,LEN(G243)-3)),IF(RIGHT(G243,2)="M)",-1000000*VALUE(MID(G243,2,LEN(G243)-3)),IF(RIGHT(G243,2)="B)",-1000000000*VALUE(MID(G243,2,LEN(G243)-3)),IF(RIGHT(G243,2)="k)",-1000*VALUE(MID(G243,2,LEN(G243)-3)),VALUE(SUBSTITUTE(G243,",","")))))),IF(RIGHT(G243,1)="T",1000000000000*VALUE(LEFT(G243,LEN(G243)-1)),IF(RIGHT(G243,1)="M",1000000*VALUE(LEFT(G243,LEN(G243)-1)),IF(RIGHT(G243,1)="B",1000000000*VALUE(LEFT(G243,LEN(G243)-1)),IF(RIGHT(G243,1)="%",0.01*VALUE(LEFT(G243,LEN(G243)-1)),IF(RIGHT(G243,1)="k",1000*VALUE(LEFT(G243,LEN(G243)-1)),VALUE(SUBSTITUTE(G243,",",""))))))))),"N/A")</f>
        <v/>
      </c>
      <c r="P243">
        <f>MAX(J243:N243)</f>
        <v/>
      </c>
      <c r="Q243">
        <f>IFERROR(J144+MATCH(P243,J243:N243,0)-1,"")</f>
        <v/>
      </c>
      <c r="R243">
        <f>IF(Q243="","",MIN(J243:N243))</f>
        <v/>
      </c>
      <c r="S243">
        <f>IFERROR(J144+MATCH(R243,J243:N243,0)-1,"")</f>
        <v/>
      </c>
      <c r="T243">
        <f>IFERROR(AVERAGE(J243:N243),"")</f>
        <v/>
      </c>
      <c r="U243">
        <f>IFERROR(STDEV(J243:N243),"")</f>
        <v/>
      </c>
      <c r="V243">
        <f>IFERROR(IF(C243="-","",IF(ISBLANK(B243),"",IF(OR(ISNUMBER(FIND("Growth",B243)),ISNUMBER(FIND("Margin",B243))),"",(J243-T243)/U243))),"")</f>
        <v/>
      </c>
      <c r="W243">
        <f>IFERROR(IF(OR(D243="-",ISBLANK(D243)),"",(K243-T243)/U243),"")</f>
        <v/>
      </c>
      <c r="X243">
        <f>IFERROR(IF(OR(E243="-",ISBLANK(E243)),"",(L243-T243)/U243),"")</f>
        <v/>
      </c>
      <c r="Y243">
        <f>IFERROR(IF(OR(F243="-",ISBLANK(F243)),"",(M243-T243)/U243),"")</f>
        <v/>
      </c>
      <c r="Z243">
        <f>IFERROR(IF(OR(G243="-",ISBLANK(G243)),"",(N243-T243)/U243),"")</f>
        <v/>
      </c>
      <c r="AA243">
        <f>IF(MAX(MAX(V243:Z243),ABS(MIN(V243:Z243)))=ABS(MIN(V243:Z243)),MIN(V243:Z243),MAX(V243:Z243))</f>
        <v/>
      </c>
      <c r="AB243">
        <f>IFERROR(V144+MATCH(AA243,V243:Z243,0)-1,"")</f>
        <v/>
      </c>
      <c r="AC243">
        <f>IF(AB243&lt;&gt;"",IF(S243=AB243,"Low",IF(AB243=Q243,"High","")),"")</f>
        <v/>
      </c>
      <c r="AE243">
        <f>IF(ISNUMBER(MATCH("N/A",J243:N243,0)),"",IFERROR((5 * SUMPRODUCT(J144:N144,J243:N243) - PRODUCT(SUM(J144:N144),SUM(J243:N243))) / ((5 * SUM((J144^2)+(K144^2)+(L144^2)+(M144^2)+(N144^2))) - SUM(J144:N144)^2),""))</f>
        <v/>
      </c>
      <c r="AF243">
        <f>IFERROR(CORREL(J144:N144,J243:N243),"")</f>
        <v/>
      </c>
      <c r="AZ243">
        <f>IF(Q243=S243,0,1)</f>
        <v/>
      </c>
      <c r="BA243">
        <f>IF(AZ243=1,IF(Q243="","",IF(Q243=N144,"Yes","No")),"")</f>
        <v/>
      </c>
      <c r="BB243">
        <f>IF(BA243="Yes",P243,"")</f>
        <v/>
      </c>
      <c r="BC243">
        <f>IF(AZ243=1,IF(S243="","",IF(S243=N144,"Yes","No")),"")</f>
        <v/>
      </c>
      <c r="BD243">
        <f>IF(BC243="Yes",R243,"")</f>
        <v/>
      </c>
      <c r="BE243">
        <f>IFERROR(IF(SIGN(AE243)=1,"Increasing",IF(SIGN(AE243)=-1,"Decreasing","")),"")</f>
        <v/>
      </c>
      <c r="BF243">
        <f>IF(OR(AND(BE243="Increasing",BA243="Yes"),AND(BE243="Decreasing",BC243="Yes")),"Yes","No")</f>
        <v/>
      </c>
      <c r="BG243">
        <f>IF(I243="pos_trend","Yes","No")</f>
        <v/>
      </c>
      <c r="BH243">
        <f>IF(AF243&lt;&gt;"",IF(ABS(AF243)&gt;0.8,"Yes","No"),"")</f>
        <v/>
      </c>
    </row>
    <row r="244" spans="1:60">
      <c r="I244">
        <f>IF(AND(K244&gt; J244, L244&gt; K244, M244&gt; L244, N244&gt; M244), "pos_trend", IF(AND(K244&lt; J244, L244&lt; K244, M244&lt; L244, N244&lt; M244), "neg_trend", "N/A"))</f>
        <v/>
      </c>
      <c r="J244">
        <f>IFERROR(IF(TRIM(C244)="-", "N/A", IF(RIGHT(C244,1)=")",IF(RIGHT(C244,2)="T)",-1000000000000*VALUE(MID(C244,2,LEN(C244)-3)),IF(RIGHT(C244,2)="M)",-1000000*VALUE(MID(C244,2,LEN(C244)-3)),IF(RIGHT(C244,2)="B)",-1000000000*VALUE(MID(C244,2,LEN(C244)-3)),IF(RIGHT(C244,2)="k)",-1000*VALUE(MID(C244,2,LEN(C244)-3)),VALUE(SUBSTITUTE(C244,",","")))))),IF(RIGHT(C244,1)="T",1000000000000*VALUE(LEFT(C244,LEN(C244)-1)),IF(RIGHT(C244,1)="M",1000000*VALUE(LEFT(C244,LEN(C244)-1)),IF(RIGHT(C244,1)="B",1000000000*VALUE(LEFT(C244,LEN(C244)-1)),IF(RIGHT(C244,1)="%",0.01*VALUE(LEFT(C244,LEN(C244)-1)),IF(RIGHT(C244,1)="k",1000*VALUE(LEFT(C244,LEN(C244)-1)),VALUE(SUBSTITUTE(C244,",",""))))))))),"N/A")</f>
        <v/>
      </c>
      <c r="K244">
        <f>IFERROR(IF(TRIM(D244)="-", "N/A", IF(RIGHT(D244,1)=")",IF(RIGHT(D244,2)="T)",-1000000000000*VALUE(MID(D244,2,LEN(D244)-3)),IF(RIGHT(D244,2)="M)",-1000000*VALUE(MID(D244,2,LEN(D244)-3)),IF(RIGHT(D244,2)="B)",-1000000000*VALUE(MID(D244,2,LEN(D244)-3)),IF(RIGHT(D244,2)="k)",-1000*VALUE(MID(D244,2,LEN(D244)-3)),VALUE(SUBSTITUTE(D244,",","")))))),IF(RIGHT(D244,1)="T",1000000000000*VALUE(LEFT(D244,LEN(D244)-1)),IF(RIGHT(D244,1)="M",1000000*VALUE(LEFT(D244,LEN(D244)-1)),IF(RIGHT(D244,1)="B",1000000000*VALUE(LEFT(D244,LEN(D244)-1)),IF(RIGHT(D244,1)="%",0.01*VALUE(LEFT(D244,LEN(D244)-1)),IF(RIGHT(D244,1)="k",1000*VALUE(LEFT(D244,LEN(D244)-1)),VALUE(SUBSTITUTE(D244,",",""))))))))),"N/A")</f>
        <v/>
      </c>
      <c r="L244">
        <f>IFERROR(IF(TRIM(E244)="-", "N/A", IF(RIGHT(E244,1)=")",IF(RIGHT(E244,2)="T)",-1000000000000*VALUE(MID(E244,2,LEN(E244)-3)),IF(RIGHT(E244,2)="M)",-1000000*VALUE(MID(E244,2,LEN(E244)-3)),IF(RIGHT(E244,2)="B)",-1000000000*VALUE(MID(E244,2,LEN(E244)-3)),IF(RIGHT(E244,2)="k)",-1000*VALUE(MID(E244,2,LEN(E244)-3)),VALUE(SUBSTITUTE(E244,",","")))))),IF(RIGHT(E244,1)="T",1000000000000*VALUE(LEFT(E244,LEN(E244)-1)),IF(RIGHT(E244,1)="M",1000000*VALUE(LEFT(E244,LEN(E244)-1)),IF(RIGHT(E244,1)="B",1000000000*VALUE(LEFT(E244,LEN(E244)-1)),IF(RIGHT(E244,1)="%",0.01*VALUE(LEFT(E244,LEN(E244)-1)),IF(RIGHT(E244,1)="k",1000*VALUE(LEFT(E244,LEN(E244)-1)),VALUE(SUBSTITUTE(E244,",",""))))))))),"N/A")</f>
        <v/>
      </c>
      <c r="M244">
        <f>IFERROR(IF(TRIM(F244)="-", "N/A", IF(RIGHT(F244,1)=")",IF(RIGHT(F244,2)="T)",-1000000000000*VALUE(MID(F244,2,LEN(F244)-3)),IF(RIGHT(F244,2)="M)",-1000000*VALUE(MID(F244,2,LEN(F244)-3)),IF(RIGHT(F244,2)="B)",-1000000000*VALUE(MID(F244,2,LEN(F244)-3)),IF(RIGHT(F244,2)="k)",-1000*VALUE(MID(F244,2,LEN(F244)-3)),VALUE(SUBSTITUTE(F244,",","")))))),IF(RIGHT(F244,1)="T",1000000000000*VALUE(LEFT(F244,LEN(F244)-1)),IF(RIGHT(F244,1)="M",1000000*VALUE(LEFT(F244,LEN(F244)-1)),IF(RIGHT(F244,1)="B",1000000000*VALUE(LEFT(F244,LEN(F244)-1)),IF(RIGHT(F244,1)="%",0.01*VALUE(LEFT(F244,LEN(F244)-1)),IF(RIGHT(F244,1)="k",1000*VALUE(LEFT(F244,LEN(F244)-1)),VALUE(SUBSTITUTE(F244,",",""))))))))),"N/A")</f>
        <v/>
      </c>
      <c r="N244">
        <f>IFERROR(IF(TRIM(G244)="-", "N/A", IF(RIGHT(G244,1)=")",IF(RIGHT(G244,2)="T)",-1000000000000*VALUE(MID(G244,2,LEN(G244)-3)),IF(RIGHT(G244,2)="M)",-1000000*VALUE(MID(G244,2,LEN(G244)-3)),IF(RIGHT(G244,2)="B)",-1000000000*VALUE(MID(G244,2,LEN(G244)-3)),IF(RIGHT(G244,2)="k)",-1000*VALUE(MID(G244,2,LEN(G244)-3)),VALUE(SUBSTITUTE(G244,",","")))))),IF(RIGHT(G244,1)="T",1000000000000*VALUE(LEFT(G244,LEN(G244)-1)),IF(RIGHT(G244,1)="M",1000000*VALUE(LEFT(G244,LEN(G244)-1)),IF(RIGHT(G244,1)="B",1000000000*VALUE(LEFT(G244,LEN(G244)-1)),IF(RIGHT(G244,1)="%",0.01*VALUE(LEFT(G244,LEN(G244)-1)),IF(RIGHT(G244,1)="k",1000*VALUE(LEFT(G244,LEN(G244)-1)),VALUE(SUBSTITUTE(G244,",",""))))))))),"N/A")</f>
        <v/>
      </c>
      <c r="P244">
        <f>MAX(J244:N244)</f>
        <v/>
      </c>
      <c r="Q244">
        <f>IFERROR(J144+MATCH(P244,J244:N244,0)-1,"")</f>
        <v/>
      </c>
      <c r="R244">
        <f>IF(Q244="","",MIN(J244:N244))</f>
        <v/>
      </c>
      <c r="S244">
        <f>IFERROR(J144+MATCH(R244,J244:N244,0)-1,"")</f>
        <v/>
      </c>
      <c r="T244">
        <f>IFERROR(AVERAGE(J244:N244),"")</f>
        <v/>
      </c>
      <c r="U244">
        <f>IFERROR(STDEV(J244:N244),"")</f>
        <v/>
      </c>
      <c r="V244">
        <f>IFERROR(IF(C244="-","",IF(ISBLANK(B244),"",IF(OR(ISNUMBER(FIND("Growth",B244)),ISNUMBER(FIND("Margin",B244))),"",(J244-T244)/U244))),"")</f>
        <v/>
      </c>
      <c r="W244">
        <f>IFERROR(IF(OR(D244="-",ISBLANK(D244)),"",(K244-T244)/U244),"")</f>
        <v/>
      </c>
      <c r="X244">
        <f>IFERROR(IF(OR(E244="-",ISBLANK(E244)),"",(L244-T244)/U244),"")</f>
        <v/>
      </c>
      <c r="Y244">
        <f>IFERROR(IF(OR(F244="-",ISBLANK(F244)),"",(M244-T244)/U244),"")</f>
        <v/>
      </c>
      <c r="Z244">
        <f>IFERROR(IF(OR(G244="-",ISBLANK(G244)),"",(N244-T244)/U244),"")</f>
        <v/>
      </c>
      <c r="AA244">
        <f>IF(MAX(MAX(V244:Z244),ABS(MIN(V244:Z244)))=ABS(MIN(V244:Z244)),MIN(V244:Z244),MAX(V244:Z244))</f>
        <v/>
      </c>
      <c r="AB244">
        <f>IFERROR(V144+MATCH(AA244,V244:Z244,0)-1,"")</f>
        <v/>
      </c>
      <c r="AC244">
        <f>IF(AB244&lt;&gt;"",IF(S244=AB244,"Low",IF(AB244=Q244,"High","")),"")</f>
        <v/>
      </c>
      <c r="AE244">
        <f>IF(ISNUMBER(MATCH("N/A",J244:N244,0)),"",IFERROR((5 * SUMPRODUCT(J144:N144,J244:N244) - PRODUCT(SUM(J144:N144),SUM(J244:N244))) / ((5 * SUM((J144^2)+(K144^2)+(L144^2)+(M144^2)+(N144^2))) - SUM(J144:N144)^2),""))</f>
        <v/>
      </c>
      <c r="AF244">
        <f>IFERROR(CORREL(J144:N144,J244:N244),"")</f>
        <v/>
      </c>
      <c r="AZ244">
        <f>IF(Q244=S244,0,1)</f>
        <v/>
      </c>
      <c r="BA244">
        <f>IF(AZ244=1,IF(Q244="","",IF(Q244=N144,"Yes","No")),"")</f>
        <v/>
      </c>
      <c r="BB244">
        <f>IF(BA244="Yes",P244,"")</f>
        <v/>
      </c>
      <c r="BC244">
        <f>IF(AZ244=1,IF(S244="","",IF(S244=N144,"Yes","No")),"")</f>
        <v/>
      </c>
      <c r="BD244">
        <f>IF(BC244="Yes",R244,"")</f>
        <v/>
      </c>
      <c r="BE244">
        <f>IFERROR(IF(SIGN(AE244)=1,"Increasing",IF(SIGN(AE244)=-1,"Decreasing","")),"")</f>
        <v/>
      </c>
      <c r="BF244">
        <f>IF(OR(AND(BE244="Increasing",BA244="Yes"),AND(BE244="Decreasing",BC244="Yes")),"Yes","No")</f>
        <v/>
      </c>
      <c r="BG244">
        <f>IF(I244="pos_trend","Yes","No")</f>
        <v/>
      </c>
      <c r="BH244">
        <f>IF(AF244&lt;&gt;"",IF(ABS(AF244)&gt;0.8,"Yes","No"),"")</f>
        <v/>
      </c>
    </row>
    <row r="245" spans="1:60">
      <c r="I245">
        <f>IF(AND(K245&gt; J245, L245&gt; K245, M245&gt; L245, N245&gt; M245), "pos_trend", IF(AND(K245&lt; J245, L245&lt; K245, M245&lt; L245, N245&lt; M245), "neg_trend", "N/A"))</f>
        <v/>
      </c>
      <c r="J245">
        <f>IFERROR(IF(TRIM(C245)="-", "N/A", IF(RIGHT(C245,1)=")",IF(RIGHT(C245,2)="T)",-1000000000000*VALUE(MID(C245,2,LEN(C245)-3)),IF(RIGHT(C245,2)="M)",-1000000*VALUE(MID(C245,2,LEN(C245)-3)),IF(RIGHT(C245,2)="B)",-1000000000*VALUE(MID(C245,2,LEN(C245)-3)),IF(RIGHT(C245,2)="k)",-1000*VALUE(MID(C245,2,LEN(C245)-3)),VALUE(SUBSTITUTE(C245,",","")))))),IF(RIGHT(C245,1)="T",1000000000000*VALUE(LEFT(C245,LEN(C245)-1)),IF(RIGHT(C245,1)="M",1000000*VALUE(LEFT(C245,LEN(C245)-1)),IF(RIGHT(C245,1)="B",1000000000*VALUE(LEFT(C245,LEN(C245)-1)),IF(RIGHT(C245,1)="%",0.01*VALUE(LEFT(C245,LEN(C245)-1)),IF(RIGHT(C245,1)="k",1000*VALUE(LEFT(C245,LEN(C245)-1)),VALUE(SUBSTITUTE(C245,",",""))))))))),"N/A")</f>
        <v/>
      </c>
      <c r="K245">
        <f>IFERROR(IF(TRIM(D245)="-", "N/A", IF(RIGHT(D245,1)=")",IF(RIGHT(D245,2)="T)",-1000000000000*VALUE(MID(D245,2,LEN(D245)-3)),IF(RIGHT(D245,2)="M)",-1000000*VALUE(MID(D245,2,LEN(D245)-3)),IF(RIGHT(D245,2)="B)",-1000000000*VALUE(MID(D245,2,LEN(D245)-3)),IF(RIGHT(D245,2)="k)",-1000*VALUE(MID(D245,2,LEN(D245)-3)),VALUE(SUBSTITUTE(D245,",","")))))),IF(RIGHT(D245,1)="T",1000000000000*VALUE(LEFT(D245,LEN(D245)-1)),IF(RIGHT(D245,1)="M",1000000*VALUE(LEFT(D245,LEN(D245)-1)),IF(RIGHT(D245,1)="B",1000000000*VALUE(LEFT(D245,LEN(D245)-1)),IF(RIGHT(D245,1)="%",0.01*VALUE(LEFT(D245,LEN(D245)-1)),IF(RIGHT(D245,1)="k",1000*VALUE(LEFT(D245,LEN(D245)-1)),VALUE(SUBSTITUTE(D245,",",""))))))))),"N/A")</f>
        <v/>
      </c>
      <c r="L245">
        <f>IFERROR(IF(TRIM(E245)="-", "N/A", IF(RIGHT(E245,1)=")",IF(RIGHT(E245,2)="T)",-1000000000000*VALUE(MID(E245,2,LEN(E245)-3)),IF(RIGHT(E245,2)="M)",-1000000*VALUE(MID(E245,2,LEN(E245)-3)),IF(RIGHT(E245,2)="B)",-1000000000*VALUE(MID(E245,2,LEN(E245)-3)),IF(RIGHT(E245,2)="k)",-1000*VALUE(MID(E245,2,LEN(E245)-3)),VALUE(SUBSTITUTE(E245,",","")))))),IF(RIGHT(E245,1)="T",1000000000000*VALUE(LEFT(E245,LEN(E245)-1)),IF(RIGHT(E245,1)="M",1000000*VALUE(LEFT(E245,LEN(E245)-1)),IF(RIGHT(E245,1)="B",1000000000*VALUE(LEFT(E245,LEN(E245)-1)),IF(RIGHT(E245,1)="%",0.01*VALUE(LEFT(E245,LEN(E245)-1)),IF(RIGHT(E245,1)="k",1000*VALUE(LEFT(E245,LEN(E245)-1)),VALUE(SUBSTITUTE(E245,",",""))))))))),"N/A")</f>
        <v/>
      </c>
      <c r="M245">
        <f>IFERROR(IF(TRIM(F245)="-", "N/A", IF(RIGHT(F245,1)=")",IF(RIGHT(F245,2)="T)",-1000000000000*VALUE(MID(F245,2,LEN(F245)-3)),IF(RIGHT(F245,2)="M)",-1000000*VALUE(MID(F245,2,LEN(F245)-3)),IF(RIGHT(F245,2)="B)",-1000000000*VALUE(MID(F245,2,LEN(F245)-3)),IF(RIGHT(F245,2)="k)",-1000*VALUE(MID(F245,2,LEN(F245)-3)),VALUE(SUBSTITUTE(F245,",","")))))),IF(RIGHT(F245,1)="T",1000000000000*VALUE(LEFT(F245,LEN(F245)-1)),IF(RIGHT(F245,1)="M",1000000*VALUE(LEFT(F245,LEN(F245)-1)),IF(RIGHT(F245,1)="B",1000000000*VALUE(LEFT(F245,LEN(F245)-1)),IF(RIGHT(F245,1)="%",0.01*VALUE(LEFT(F245,LEN(F245)-1)),IF(RIGHT(F245,1)="k",1000*VALUE(LEFT(F245,LEN(F245)-1)),VALUE(SUBSTITUTE(F245,",",""))))))))),"N/A")</f>
        <v/>
      </c>
      <c r="N245">
        <f>IFERROR(IF(TRIM(G245)="-", "N/A", IF(RIGHT(G245,1)=")",IF(RIGHT(G245,2)="T)",-1000000000000*VALUE(MID(G245,2,LEN(G245)-3)),IF(RIGHT(G245,2)="M)",-1000000*VALUE(MID(G245,2,LEN(G245)-3)),IF(RIGHT(G245,2)="B)",-1000000000*VALUE(MID(G245,2,LEN(G245)-3)),IF(RIGHT(G245,2)="k)",-1000*VALUE(MID(G245,2,LEN(G245)-3)),VALUE(SUBSTITUTE(G245,",","")))))),IF(RIGHT(G245,1)="T",1000000000000*VALUE(LEFT(G245,LEN(G245)-1)),IF(RIGHT(G245,1)="M",1000000*VALUE(LEFT(G245,LEN(G245)-1)),IF(RIGHT(G245,1)="B",1000000000*VALUE(LEFT(G245,LEN(G245)-1)),IF(RIGHT(G245,1)="%",0.01*VALUE(LEFT(G245,LEN(G245)-1)),IF(RIGHT(G245,1)="k",1000*VALUE(LEFT(G245,LEN(G245)-1)),VALUE(SUBSTITUTE(G245,",",""))))))))),"N/A")</f>
        <v/>
      </c>
      <c r="P245">
        <f>MAX(J245:N245)</f>
        <v/>
      </c>
      <c r="Q245">
        <f>IFERROR(J144+MATCH(P245,J245:N245,0)-1,"")</f>
        <v/>
      </c>
      <c r="R245">
        <f>IF(Q245="","",MIN(J245:N245))</f>
        <v/>
      </c>
      <c r="S245">
        <f>IFERROR(J144+MATCH(R245,J245:N245,0)-1,"")</f>
        <v/>
      </c>
      <c r="T245">
        <f>IFERROR(AVERAGE(J245:N245),"")</f>
        <v/>
      </c>
      <c r="U245">
        <f>IFERROR(STDEV(J245:N245),"")</f>
        <v/>
      </c>
      <c r="V245">
        <f>IFERROR(IF(C245="-","",IF(ISBLANK(B245),"",IF(OR(ISNUMBER(FIND("Growth",B245)),ISNUMBER(FIND("Margin",B245))),"",(J245-T245)/U245))),"")</f>
        <v/>
      </c>
      <c r="W245">
        <f>IFERROR(IF(OR(D245="-",ISBLANK(D245)),"",(K245-T245)/U245),"")</f>
        <v/>
      </c>
      <c r="X245">
        <f>IFERROR(IF(OR(E245="-",ISBLANK(E245)),"",(L245-T245)/U245),"")</f>
        <v/>
      </c>
      <c r="Y245">
        <f>IFERROR(IF(OR(F245="-",ISBLANK(F245)),"",(M245-T245)/U245),"")</f>
        <v/>
      </c>
      <c r="Z245">
        <f>IFERROR(IF(OR(G245="-",ISBLANK(G245)),"",(N245-T245)/U245),"")</f>
        <v/>
      </c>
      <c r="AA245">
        <f>IF(MAX(MAX(V245:Z245),ABS(MIN(V245:Z245)))=ABS(MIN(V245:Z245)),MIN(V245:Z245),MAX(V245:Z245))</f>
        <v/>
      </c>
      <c r="AB245">
        <f>IFERROR(V144+MATCH(AA245,V245:Z245,0)-1,"")</f>
        <v/>
      </c>
      <c r="AC245">
        <f>IF(AB245&lt;&gt;"",IF(S245=AB245,"Low",IF(AB245=Q245,"High","")),"")</f>
        <v/>
      </c>
      <c r="AE245">
        <f>IF(ISNUMBER(MATCH("N/A",J245:N245,0)),"",IFERROR((5 * SUMPRODUCT(J144:N144,J245:N245) - PRODUCT(SUM(J144:N144),SUM(J245:N245))) / ((5 * SUM((J144^2)+(K144^2)+(L144^2)+(M144^2)+(N144^2))) - SUM(J144:N144)^2),""))</f>
        <v/>
      </c>
      <c r="AF245">
        <f>IFERROR(CORREL(J144:N144,J245:N245),"")</f>
        <v/>
      </c>
      <c r="AZ245">
        <f>IF(Q245=S245,0,1)</f>
        <v/>
      </c>
      <c r="BA245">
        <f>IF(AZ245=1,IF(Q245="","",IF(Q245=N144,"Yes","No")),"")</f>
        <v/>
      </c>
      <c r="BB245">
        <f>IF(BA245="Yes",P245,"")</f>
        <v/>
      </c>
      <c r="BC245">
        <f>IF(AZ245=1,IF(S245="","",IF(S245=N144,"Yes","No")),"")</f>
        <v/>
      </c>
      <c r="BD245">
        <f>IF(BC245="Yes",R245,"")</f>
        <v/>
      </c>
      <c r="BE245">
        <f>IFERROR(IF(SIGN(AE245)=1,"Increasing",IF(SIGN(AE245)=-1,"Decreasing","")),"")</f>
        <v/>
      </c>
      <c r="BF245">
        <f>IF(OR(AND(BE245="Increasing",BA245="Yes"),AND(BE245="Decreasing",BC245="Yes")),"Yes","No")</f>
        <v/>
      </c>
      <c r="BG245">
        <f>IF(I245="pos_trend","Yes","No")</f>
        <v/>
      </c>
      <c r="BH245">
        <f>IF(AF245&lt;&gt;"",IF(ABS(AF245)&gt;0.8,"Yes","No"),"")</f>
        <v/>
      </c>
    </row>
    <row r="246" spans="1:60">
      <c r="P246">
        <f>MAX(J246:N246)</f>
        <v/>
      </c>
      <c r="Q246">
        <f>IFERROR(J144+MATCH(P246,J246:N246,0)-1,"")</f>
        <v/>
      </c>
      <c r="R246">
        <f>IF(Q246="","",MIN(J246:N246))</f>
        <v/>
      </c>
      <c r="S246">
        <f>IFERROR(J144+MATCH(R246,J246:N246,0)-1,"")</f>
        <v/>
      </c>
      <c r="T246">
        <f>IFERROR(AVERAGE(J246:N246),"")</f>
        <v/>
      </c>
      <c r="U246">
        <f>IFERROR(STDEV(J246:N246),"")</f>
        <v/>
      </c>
      <c r="V246">
        <f>IFERROR(IF(C246="-","",IF(ISBLANK(B246),"",IF(OR(ISNUMBER(FIND("Growth",B246)),ISNUMBER(FIND("Margin",B246))),"",(J246-T246)/U246))),"")</f>
        <v/>
      </c>
      <c r="W246">
        <f>IFERROR(IF(OR(D246="-",ISBLANK(D246)),"",(K246-T246)/U246),"")</f>
        <v/>
      </c>
      <c r="X246">
        <f>IFERROR(IF(OR(E246="-",ISBLANK(E246)),"",(L246-T246)/U246),"")</f>
        <v/>
      </c>
      <c r="Y246">
        <f>IFERROR(IF(OR(F246="-",ISBLANK(F246)),"",(M246-T246)/U246),"")</f>
        <v/>
      </c>
      <c r="Z246">
        <f>IFERROR(IF(OR(G246="-",ISBLANK(G246)),"",(N246-T246)/U246),"")</f>
        <v/>
      </c>
      <c r="AA246">
        <f>IF(MAX(MAX(V246:Z246),ABS(MIN(V246:Z246)))=ABS(MIN(V246:Z246)),MIN(V246:Z246),MAX(V246:Z246))</f>
        <v/>
      </c>
      <c r="AB246">
        <f>IFERROR(V144+MATCH(AA246,V246:Z246,0)-1,"")</f>
        <v/>
      </c>
      <c r="AC246">
        <f>IF(AB246&lt;&gt;"",IF(S246=AB246,"Low",IF(AB246=Q246,"High","")),"")</f>
        <v/>
      </c>
      <c r="AE246">
        <f>IF(ISNUMBER(MATCH("N/A",J246:N246,0)),"",IFERROR((5 * SUMPRODUCT(J144:N144,J246:N246) - PRODUCT(SUM(J144:N144),SUM(J246:N246))) / ((5 * SUM((J144^2)+(K144^2)+(L144^2)+(M144^2)+(N144^2))) - SUM(J144:N144)^2),""))</f>
        <v/>
      </c>
      <c r="AF246">
        <f>IFERROR(CORREL(J144:N144,J246:N246),"")</f>
        <v/>
      </c>
      <c r="AZ246">
        <f>IF(Q246=S246,0,1)</f>
        <v/>
      </c>
      <c r="BA246">
        <f>IF(AZ246=1,IF(Q246="","",IF(Q246=N144,"Yes","No")),"")</f>
        <v/>
      </c>
      <c r="BB246">
        <f>IF(BA246="Yes",P246,"")</f>
        <v/>
      </c>
      <c r="BC246">
        <f>IF(AZ246=1,IF(S246="","",IF(S246=N144,"Yes","No")),"")</f>
        <v/>
      </c>
      <c r="BD246">
        <f>IF(BC246="Yes",R246,"")</f>
        <v/>
      </c>
      <c r="BE246">
        <f>IFERROR(IF(SIGN(AE246)=1,"Increasing",IF(SIGN(AE246)=-1,"Decreasing","")),"")</f>
        <v/>
      </c>
      <c r="BF246">
        <f>IF(OR(AND(BE246="Increasing",BA246="Yes"),AND(BE246="Decreasing",BC246="Yes")),"Yes","No")</f>
        <v/>
      </c>
      <c r="BG246">
        <f>IF(I246="pos_trend","Yes","No")</f>
        <v/>
      </c>
      <c r="BH246">
        <f>IF(AF246&lt;&gt;"",IF(ABS(AF246)&gt;0.8,"Yes","No"),"")</f>
        <v/>
      </c>
    </row>
    <row r="247" spans="1:60">
      <c r="I247">
        <f>IF(AND(K247&gt; J247, L247&gt; K247, M247&gt; L247, N247&gt; M247), "pos_trend", IF(AND(K247&lt; J247, L247&lt; K247, M247&lt; L247, N247&lt; M247), "neg_trend", "N/A"))</f>
        <v/>
      </c>
      <c r="J247">
        <f>IFERROR(IF(TRIM(C247)="-", "N/A", IF(RIGHT(C247,1)=")",IF(RIGHT(C247,2)="T)",-1000000000000*VALUE(MID(C247,2,LEN(C247)-3)),IF(RIGHT(C247,2)="M)",-1000000*VALUE(MID(C247,2,LEN(C247)-3)),IF(RIGHT(C247,2)="B)",-1000000000*VALUE(MID(C247,2,LEN(C247)-3)),IF(RIGHT(C247,2)="k)",-1000*VALUE(MID(C247,2,LEN(C247)-3)),VALUE(SUBSTITUTE(C247,",","")))))),IF(RIGHT(C247,1)="T",1000000000000*VALUE(LEFT(C247,LEN(C247)-1)),IF(RIGHT(C247,1)="M",1000000*VALUE(LEFT(C247,LEN(C247)-1)),IF(RIGHT(C247,1)="B",1000000000*VALUE(LEFT(C247,LEN(C247)-1)),IF(RIGHT(C247,1)="%",0.01*VALUE(LEFT(C247,LEN(C247)-1)),IF(RIGHT(C247,1)="k",1000*VALUE(LEFT(C247,LEN(C247)-1)),VALUE(SUBSTITUTE(C247,",",""))))))))),"N/A")</f>
        <v/>
      </c>
      <c r="K247">
        <f>IFERROR(IF(TRIM(D247)="-", "N/A", IF(RIGHT(D247,1)=")",IF(RIGHT(D247,2)="T)",-1000000000000*VALUE(MID(D247,2,LEN(D247)-3)),IF(RIGHT(D247,2)="M)",-1000000*VALUE(MID(D247,2,LEN(D247)-3)),IF(RIGHT(D247,2)="B)",-1000000000*VALUE(MID(D247,2,LEN(D247)-3)),IF(RIGHT(D247,2)="k)",-1000*VALUE(MID(D247,2,LEN(D247)-3)),VALUE(SUBSTITUTE(D247,",","")))))),IF(RIGHT(D247,1)="T",1000000000000*VALUE(LEFT(D247,LEN(D247)-1)),IF(RIGHT(D247,1)="M",1000000*VALUE(LEFT(D247,LEN(D247)-1)),IF(RIGHT(D247,1)="B",1000000000*VALUE(LEFT(D247,LEN(D247)-1)),IF(RIGHT(D247,1)="%",0.01*VALUE(LEFT(D247,LEN(D247)-1)),IF(RIGHT(D247,1)="k",1000*VALUE(LEFT(D247,LEN(D247)-1)),VALUE(SUBSTITUTE(D247,",",""))))))))),"N/A")</f>
        <v/>
      </c>
      <c r="L247">
        <f>IFERROR(IF(TRIM(E247)="-", "N/A", IF(RIGHT(E247,1)=")",IF(RIGHT(E247,2)="T)",-1000000000000*VALUE(MID(E247,2,LEN(E247)-3)),IF(RIGHT(E247,2)="M)",-1000000*VALUE(MID(E247,2,LEN(E247)-3)),IF(RIGHT(E247,2)="B)",-1000000000*VALUE(MID(E247,2,LEN(E247)-3)),IF(RIGHT(E247,2)="k)",-1000*VALUE(MID(E247,2,LEN(E247)-3)),VALUE(SUBSTITUTE(E247,",","")))))),IF(RIGHT(E247,1)="T",1000000000000*VALUE(LEFT(E247,LEN(E247)-1)),IF(RIGHT(E247,1)="M",1000000*VALUE(LEFT(E247,LEN(E247)-1)),IF(RIGHT(E247,1)="B",1000000000*VALUE(LEFT(E247,LEN(E247)-1)),IF(RIGHT(E247,1)="%",0.01*VALUE(LEFT(E247,LEN(E247)-1)),IF(RIGHT(E247,1)="k",1000*VALUE(LEFT(E247,LEN(E247)-1)),VALUE(SUBSTITUTE(E247,",",""))))))))),"N/A")</f>
        <v/>
      </c>
      <c r="M247">
        <f>IFERROR(IF(TRIM(F247)="-", "N/A", IF(RIGHT(F247,1)=")",IF(RIGHT(F247,2)="T)",-1000000000000*VALUE(MID(F247,2,LEN(F247)-3)),IF(RIGHT(F247,2)="M)",-1000000*VALUE(MID(F247,2,LEN(F247)-3)),IF(RIGHT(F247,2)="B)",-1000000000*VALUE(MID(F247,2,LEN(F247)-3)),IF(RIGHT(F247,2)="k)",-1000*VALUE(MID(F247,2,LEN(F247)-3)),VALUE(SUBSTITUTE(F247,",","")))))),IF(RIGHT(F247,1)="T",1000000000000*VALUE(LEFT(F247,LEN(F247)-1)),IF(RIGHT(F247,1)="M",1000000*VALUE(LEFT(F247,LEN(F247)-1)),IF(RIGHT(F247,1)="B",1000000000*VALUE(LEFT(F247,LEN(F247)-1)),IF(RIGHT(F247,1)="%",0.01*VALUE(LEFT(F247,LEN(F247)-1)),IF(RIGHT(F247,1)="k",1000*VALUE(LEFT(F247,LEN(F247)-1)),VALUE(SUBSTITUTE(F247,",",""))))))))),"N/A")</f>
        <v/>
      </c>
      <c r="N247">
        <f>IFERROR(IF(TRIM(G247)="-", "N/A", IF(RIGHT(G247,1)=")",IF(RIGHT(G247,2)="T)",-1000000000000*VALUE(MID(G247,2,LEN(G247)-3)),IF(RIGHT(G247,2)="M)",-1000000*VALUE(MID(G247,2,LEN(G247)-3)),IF(RIGHT(G247,2)="B)",-1000000000*VALUE(MID(G247,2,LEN(G247)-3)),IF(RIGHT(G247,2)="k)",-1000*VALUE(MID(G247,2,LEN(G247)-3)),VALUE(SUBSTITUTE(G247,",","")))))),IF(RIGHT(G247,1)="T",1000000000000*VALUE(LEFT(G247,LEN(G247)-1)),IF(RIGHT(G247,1)="M",1000000*VALUE(LEFT(G247,LEN(G247)-1)),IF(RIGHT(G247,1)="B",1000000000*VALUE(LEFT(G247,LEN(G247)-1)),IF(RIGHT(G247,1)="%",0.01*VALUE(LEFT(G247,LEN(G247)-1)),IF(RIGHT(G247,1)="k",1000*VALUE(LEFT(G247,LEN(G247)-1)),VALUE(SUBSTITUTE(G247,",",""))))))))),"N/A")</f>
        <v/>
      </c>
      <c r="P247">
        <f>MAX(J247:N247)</f>
        <v/>
      </c>
      <c r="Q247">
        <f>IFERROR(J144+MATCH(P247,J247:N247,0)-1,"")</f>
        <v/>
      </c>
      <c r="R247">
        <f>IF(Q247="","",MIN(J247:N247))</f>
        <v/>
      </c>
      <c r="S247">
        <f>IFERROR(J144+MATCH(R247,J247:N247,0)-1,"")</f>
        <v/>
      </c>
      <c r="T247">
        <f>IFERROR(AVERAGE(J247:N247),"")</f>
        <v/>
      </c>
      <c r="U247">
        <f>IFERROR(STDEV(J247:N247),"")</f>
        <v/>
      </c>
      <c r="V247">
        <f>IFERROR(IF(C247="-","",IF(ISBLANK(B247),"",IF(OR(ISNUMBER(FIND("Growth",B247)),ISNUMBER(FIND("Margin",B247))),"",(J247-T247)/U247))),"")</f>
        <v/>
      </c>
      <c r="W247">
        <f>IFERROR(IF(OR(D247="-",ISBLANK(D247)),"",(K247-T247)/U247),"")</f>
        <v/>
      </c>
      <c r="X247">
        <f>IFERROR(IF(OR(E247="-",ISBLANK(E247)),"",(L247-T247)/U247),"")</f>
        <v/>
      </c>
      <c r="Y247">
        <f>IFERROR(IF(OR(F247="-",ISBLANK(F247)),"",(M247-T247)/U247),"")</f>
        <v/>
      </c>
      <c r="Z247">
        <f>IFERROR(IF(OR(G247="-",ISBLANK(G247)),"",(N247-T247)/U247),"")</f>
        <v/>
      </c>
      <c r="AA247">
        <f>IF(MAX(MAX(V247:Z247),ABS(MIN(V247:Z247)))=ABS(MIN(V247:Z247)),MIN(V247:Z247),MAX(V247:Z247))</f>
        <v/>
      </c>
      <c r="AB247">
        <f>IFERROR(V144+MATCH(AA247,V247:Z247,0)-1,"")</f>
        <v/>
      </c>
      <c r="AC247">
        <f>IF(AB247&lt;&gt;"",IF(S247=AB247,"Low",IF(AB247=Q247,"High","")),"")</f>
        <v/>
      </c>
      <c r="AE247">
        <f>IF(ISNUMBER(MATCH("N/A",J247:N247,0)),"",IFERROR((5 * SUMPRODUCT(J144:N144,J247:N247) - PRODUCT(SUM(J144:N144),SUM(J247:N247))) / ((5 * SUM((J144^2)+(K144^2)+(L144^2)+(M144^2)+(N144^2))) - SUM(J144:N144)^2),""))</f>
        <v/>
      </c>
      <c r="AF247">
        <f>IFERROR(CORREL(J144:N144,J247:N247),"")</f>
        <v/>
      </c>
      <c r="AZ247">
        <f>IF(Q247=S247,0,1)</f>
        <v/>
      </c>
      <c r="BA247">
        <f>IF(AZ247=1,IF(Q247="","",IF(Q247=N144,"Yes","No")),"")</f>
        <v/>
      </c>
      <c r="BB247">
        <f>IF(BA247="Yes",P247,"")</f>
        <v/>
      </c>
      <c r="BC247">
        <f>IF(AZ247=1,IF(S247="","",IF(S247=N144,"Yes","No")),"")</f>
        <v/>
      </c>
      <c r="BD247">
        <f>IF(BC247="Yes",R247,"")</f>
        <v/>
      </c>
      <c r="BE247">
        <f>IFERROR(IF(SIGN(AE247)=1,"Increasing",IF(SIGN(AE247)=-1,"Decreasing","")),"")</f>
        <v/>
      </c>
      <c r="BF247">
        <f>IF(OR(AND(BE247="Increasing",BA247="Yes"),AND(BE247="Decreasing",BC247="Yes")),"Yes","No")</f>
        <v/>
      </c>
      <c r="BG247">
        <f>IF(I247="pos_trend","Yes","No")</f>
        <v/>
      </c>
      <c r="BH247">
        <f>IF(AF247&lt;&gt;"",IF(ABS(AF247)&gt;0.8,"Yes","No"),"")</f>
        <v/>
      </c>
    </row>
    <row r="248" spans="1:60">
      <c r="I248">
        <f>IF(AND(K248&gt; J248, L248&gt; K248, M248&gt; L248, N248&gt; M248), "pos_trend", IF(AND(K248&lt; J248, L248&lt; K248, M248&lt; L248, N248&lt; M248), "neg_trend", "N/A"))</f>
        <v/>
      </c>
      <c r="J248">
        <f>IFERROR(IF(TRIM(C248)="-", "N/A", IF(RIGHT(C248,1)=")",IF(RIGHT(C248,2)="T)",-1000000000000*VALUE(MID(C248,2,LEN(C248)-3)),IF(RIGHT(C248,2)="M)",-1000000*VALUE(MID(C248,2,LEN(C248)-3)),IF(RIGHT(C248,2)="B)",-1000000000*VALUE(MID(C248,2,LEN(C248)-3)),IF(RIGHT(C248,2)="k)",-1000*VALUE(MID(C248,2,LEN(C248)-3)),VALUE(SUBSTITUTE(C248,",","")))))),IF(RIGHT(C248,1)="T",1000000000000*VALUE(LEFT(C248,LEN(C248)-1)),IF(RIGHT(C248,1)="M",1000000*VALUE(LEFT(C248,LEN(C248)-1)),IF(RIGHT(C248,1)="B",1000000000*VALUE(LEFT(C248,LEN(C248)-1)),IF(RIGHT(C248,1)="%",0.01*VALUE(LEFT(C248,LEN(C248)-1)),IF(RIGHT(C248,1)="k",1000*VALUE(LEFT(C248,LEN(C248)-1)),VALUE(SUBSTITUTE(C248,",",""))))))))),"N/A")</f>
        <v/>
      </c>
      <c r="K248">
        <f>IFERROR(IF(TRIM(D248)="-", "N/A", IF(RIGHT(D248,1)=")",IF(RIGHT(D248,2)="T)",-1000000000000*VALUE(MID(D248,2,LEN(D248)-3)),IF(RIGHT(D248,2)="M)",-1000000*VALUE(MID(D248,2,LEN(D248)-3)),IF(RIGHT(D248,2)="B)",-1000000000*VALUE(MID(D248,2,LEN(D248)-3)),IF(RIGHT(D248,2)="k)",-1000*VALUE(MID(D248,2,LEN(D248)-3)),VALUE(SUBSTITUTE(D248,",","")))))),IF(RIGHT(D248,1)="T",1000000000000*VALUE(LEFT(D248,LEN(D248)-1)),IF(RIGHT(D248,1)="M",1000000*VALUE(LEFT(D248,LEN(D248)-1)),IF(RIGHT(D248,1)="B",1000000000*VALUE(LEFT(D248,LEN(D248)-1)),IF(RIGHT(D248,1)="%",0.01*VALUE(LEFT(D248,LEN(D248)-1)),IF(RIGHT(D248,1)="k",1000*VALUE(LEFT(D248,LEN(D248)-1)),VALUE(SUBSTITUTE(D248,",",""))))))))),"N/A")</f>
        <v/>
      </c>
      <c r="L248">
        <f>IFERROR(IF(TRIM(E248)="-", "N/A", IF(RIGHT(E248,1)=")",IF(RIGHT(E248,2)="T)",-1000000000000*VALUE(MID(E248,2,LEN(E248)-3)),IF(RIGHT(E248,2)="M)",-1000000*VALUE(MID(E248,2,LEN(E248)-3)),IF(RIGHT(E248,2)="B)",-1000000000*VALUE(MID(E248,2,LEN(E248)-3)),IF(RIGHT(E248,2)="k)",-1000*VALUE(MID(E248,2,LEN(E248)-3)),VALUE(SUBSTITUTE(E248,",","")))))),IF(RIGHT(E248,1)="T",1000000000000*VALUE(LEFT(E248,LEN(E248)-1)),IF(RIGHT(E248,1)="M",1000000*VALUE(LEFT(E248,LEN(E248)-1)),IF(RIGHT(E248,1)="B",1000000000*VALUE(LEFT(E248,LEN(E248)-1)),IF(RIGHT(E248,1)="%",0.01*VALUE(LEFT(E248,LEN(E248)-1)),IF(RIGHT(E248,1)="k",1000*VALUE(LEFT(E248,LEN(E248)-1)),VALUE(SUBSTITUTE(E248,",",""))))))))),"N/A")</f>
        <v/>
      </c>
      <c r="M248">
        <f>IFERROR(IF(TRIM(F248)="-", "N/A", IF(RIGHT(F248,1)=")",IF(RIGHT(F248,2)="T)",-1000000000000*VALUE(MID(F248,2,LEN(F248)-3)),IF(RIGHT(F248,2)="M)",-1000000*VALUE(MID(F248,2,LEN(F248)-3)),IF(RIGHT(F248,2)="B)",-1000000000*VALUE(MID(F248,2,LEN(F248)-3)),IF(RIGHT(F248,2)="k)",-1000*VALUE(MID(F248,2,LEN(F248)-3)),VALUE(SUBSTITUTE(F248,",","")))))),IF(RIGHT(F248,1)="T",1000000000000*VALUE(LEFT(F248,LEN(F248)-1)),IF(RIGHT(F248,1)="M",1000000*VALUE(LEFT(F248,LEN(F248)-1)),IF(RIGHT(F248,1)="B",1000000000*VALUE(LEFT(F248,LEN(F248)-1)),IF(RIGHT(F248,1)="%",0.01*VALUE(LEFT(F248,LEN(F248)-1)),IF(RIGHT(F248,1)="k",1000*VALUE(LEFT(F248,LEN(F248)-1)),VALUE(SUBSTITUTE(F248,",",""))))))))),"N/A")</f>
        <v/>
      </c>
      <c r="N248">
        <f>IFERROR(IF(TRIM(G248)="-", "N/A", IF(RIGHT(G248,1)=")",IF(RIGHT(G248,2)="T)",-1000000000000*VALUE(MID(G248,2,LEN(G248)-3)),IF(RIGHT(G248,2)="M)",-1000000*VALUE(MID(G248,2,LEN(G248)-3)),IF(RIGHT(G248,2)="B)",-1000000000*VALUE(MID(G248,2,LEN(G248)-3)),IF(RIGHT(G248,2)="k)",-1000*VALUE(MID(G248,2,LEN(G248)-3)),VALUE(SUBSTITUTE(G248,",","")))))),IF(RIGHT(G248,1)="T",1000000000000*VALUE(LEFT(G248,LEN(G248)-1)),IF(RIGHT(G248,1)="M",1000000*VALUE(LEFT(G248,LEN(G248)-1)),IF(RIGHT(G248,1)="B",1000000000*VALUE(LEFT(G248,LEN(G248)-1)),IF(RIGHT(G248,1)="%",0.01*VALUE(LEFT(G248,LEN(G248)-1)),IF(RIGHT(G248,1)="k",1000*VALUE(LEFT(G248,LEN(G248)-1)),VALUE(SUBSTITUTE(G248,",",""))))))))),"N/A")</f>
        <v/>
      </c>
      <c r="P248">
        <f>MAX(J248:N248)</f>
        <v/>
      </c>
      <c r="Q248">
        <f>IFERROR(J144+MATCH(P248,J248:N248,0)-1,"")</f>
        <v/>
      </c>
      <c r="R248">
        <f>IF(Q248="","",MIN(J248:N248))</f>
        <v/>
      </c>
      <c r="S248">
        <f>IFERROR(J144+MATCH(R248,J248:N248,0)-1,"")</f>
        <v/>
      </c>
      <c r="T248">
        <f>IFERROR(AVERAGE(J248:N248),"")</f>
        <v/>
      </c>
      <c r="U248">
        <f>IFERROR(STDEV(J248:N248),"")</f>
        <v/>
      </c>
      <c r="V248">
        <f>IFERROR(IF(C248="-","",IF(ISBLANK(B248),"",IF(OR(ISNUMBER(FIND("Growth",B248)),ISNUMBER(FIND("Margin",B248))),"",(J248-T248)/U248))),"")</f>
        <v/>
      </c>
      <c r="W248">
        <f>IFERROR(IF(OR(D248="-",ISBLANK(D248)),"",(K248-T248)/U248),"")</f>
        <v/>
      </c>
      <c r="X248">
        <f>IFERROR(IF(OR(E248="-",ISBLANK(E248)),"",(L248-T248)/U248),"")</f>
        <v/>
      </c>
      <c r="Y248">
        <f>IFERROR(IF(OR(F248="-",ISBLANK(F248)),"",(M248-T248)/U248),"")</f>
        <v/>
      </c>
      <c r="Z248">
        <f>IFERROR(IF(OR(G248="-",ISBLANK(G248)),"",(N248-T248)/U248),"")</f>
        <v/>
      </c>
      <c r="AA248">
        <f>IF(MAX(MAX(V248:Z248),ABS(MIN(V248:Z248)))=ABS(MIN(V248:Z248)),MIN(V248:Z248),MAX(V248:Z248))</f>
        <v/>
      </c>
      <c r="AB248">
        <f>IFERROR(V144+MATCH(AA248,V248:Z248,0)-1,"")</f>
        <v/>
      </c>
      <c r="AC248">
        <f>IF(AB248&lt;&gt;"",IF(S248=AB248,"Low",IF(AB248=Q248,"High","")),"")</f>
        <v/>
      </c>
      <c r="AE248">
        <f>IF(ISNUMBER(MATCH("N/A",J248:N248,0)),"",IFERROR((5 * SUMPRODUCT(J144:N144,J248:N248) - PRODUCT(SUM(J144:N144),SUM(J248:N248))) / ((5 * SUM((J144^2)+(K144^2)+(L144^2)+(M144^2)+(N144^2))) - SUM(J144:N144)^2),""))</f>
        <v/>
      </c>
      <c r="AF248">
        <f>IFERROR(CORREL(J144:N144,J248:N248),"")</f>
        <v/>
      </c>
      <c r="AZ248">
        <f>IF(Q248=S248,0,1)</f>
        <v/>
      </c>
      <c r="BA248">
        <f>IF(AZ248=1,IF(Q248="","",IF(Q248=N144,"Yes","No")),"")</f>
        <v/>
      </c>
      <c r="BB248">
        <f>IF(BA248="Yes",P248,"")</f>
        <v/>
      </c>
      <c r="BC248">
        <f>IF(AZ248=1,IF(S248="","",IF(S248=N144,"Yes","No")),"")</f>
        <v/>
      </c>
      <c r="BD248">
        <f>IF(BC248="Yes",R248,"")</f>
        <v/>
      </c>
      <c r="BE248">
        <f>IFERROR(IF(SIGN(AE248)=1,"Increasing",IF(SIGN(AE248)=-1,"Decreasing","")),"")</f>
        <v/>
      </c>
      <c r="BF248">
        <f>IF(OR(AND(BE248="Increasing",BA248="Yes"),AND(BE248="Decreasing",BC248="Yes")),"Yes","No")</f>
        <v/>
      </c>
      <c r="BG248">
        <f>IF(I248="pos_trend","Yes","No")</f>
        <v/>
      </c>
      <c r="BH248">
        <f>IF(AF248&lt;&gt;"",IF(ABS(AF248)&gt;0.8,"Yes","No"),"")</f>
        <v/>
      </c>
    </row>
    <row r="249" spans="1:60">
      <c r="I249">
        <f>IF(AND(K249&gt; J249, L249&gt; K249, M249&gt; L249, N249&gt; M249), "pos_trend", IF(AND(K249&lt; J249, L249&lt; K249, M249&lt; L249, N249&lt; M249), "neg_trend", "N/A"))</f>
        <v/>
      </c>
      <c r="J249">
        <f>IFERROR(IF(TRIM(C249)="-", "N/A", IF(RIGHT(C249,1)=")",IF(RIGHT(C249,2)="T)",-1000000000000*VALUE(MID(C249,2,LEN(C249)-3)),IF(RIGHT(C249,2)="M)",-1000000*VALUE(MID(C249,2,LEN(C249)-3)),IF(RIGHT(C249,2)="B)",-1000000000*VALUE(MID(C249,2,LEN(C249)-3)),IF(RIGHT(C249,2)="k)",-1000*VALUE(MID(C249,2,LEN(C249)-3)),VALUE(SUBSTITUTE(C249,",","")))))),IF(RIGHT(C249,1)="T",1000000000000*VALUE(LEFT(C249,LEN(C249)-1)),IF(RIGHT(C249,1)="M",1000000*VALUE(LEFT(C249,LEN(C249)-1)),IF(RIGHT(C249,1)="B",1000000000*VALUE(LEFT(C249,LEN(C249)-1)),IF(RIGHT(C249,1)="%",0.01*VALUE(LEFT(C249,LEN(C249)-1)),IF(RIGHT(C249,1)="k",1000*VALUE(LEFT(C249,LEN(C249)-1)),VALUE(SUBSTITUTE(C249,",",""))))))))),"N/A")</f>
        <v/>
      </c>
      <c r="K249">
        <f>IFERROR(IF(TRIM(D249)="-", "N/A", IF(RIGHT(D249,1)=")",IF(RIGHT(D249,2)="T)",-1000000000000*VALUE(MID(D249,2,LEN(D249)-3)),IF(RIGHT(D249,2)="M)",-1000000*VALUE(MID(D249,2,LEN(D249)-3)),IF(RIGHT(D249,2)="B)",-1000000000*VALUE(MID(D249,2,LEN(D249)-3)),IF(RIGHT(D249,2)="k)",-1000*VALUE(MID(D249,2,LEN(D249)-3)),VALUE(SUBSTITUTE(D249,",","")))))),IF(RIGHT(D249,1)="T",1000000000000*VALUE(LEFT(D249,LEN(D249)-1)),IF(RIGHT(D249,1)="M",1000000*VALUE(LEFT(D249,LEN(D249)-1)),IF(RIGHT(D249,1)="B",1000000000*VALUE(LEFT(D249,LEN(D249)-1)),IF(RIGHT(D249,1)="%",0.01*VALUE(LEFT(D249,LEN(D249)-1)),IF(RIGHT(D249,1)="k",1000*VALUE(LEFT(D249,LEN(D249)-1)),VALUE(SUBSTITUTE(D249,",",""))))))))),"N/A")</f>
        <v/>
      </c>
      <c r="L249">
        <f>IFERROR(IF(TRIM(E249)="-", "N/A", IF(RIGHT(E249,1)=")",IF(RIGHT(E249,2)="T)",-1000000000000*VALUE(MID(E249,2,LEN(E249)-3)),IF(RIGHT(E249,2)="M)",-1000000*VALUE(MID(E249,2,LEN(E249)-3)),IF(RIGHT(E249,2)="B)",-1000000000*VALUE(MID(E249,2,LEN(E249)-3)),IF(RIGHT(E249,2)="k)",-1000*VALUE(MID(E249,2,LEN(E249)-3)),VALUE(SUBSTITUTE(E249,",","")))))),IF(RIGHT(E249,1)="T",1000000000000*VALUE(LEFT(E249,LEN(E249)-1)),IF(RIGHT(E249,1)="M",1000000*VALUE(LEFT(E249,LEN(E249)-1)),IF(RIGHT(E249,1)="B",1000000000*VALUE(LEFT(E249,LEN(E249)-1)),IF(RIGHT(E249,1)="%",0.01*VALUE(LEFT(E249,LEN(E249)-1)),IF(RIGHT(E249,1)="k",1000*VALUE(LEFT(E249,LEN(E249)-1)),VALUE(SUBSTITUTE(E249,",",""))))))))),"N/A")</f>
        <v/>
      </c>
      <c r="M249">
        <f>IFERROR(IF(TRIM(F249)="-", "N/A", IF(RIGHT(F249,1)=")",IF(RIGHT(F249,2)="T)",-1000000000000*VALUE(MID(F249,2,LEN(F249)-3)),IF(RIGHT(F249,2)="M)",-1000000*VALUE(MID(F249,2,LEN(F249)-3)),IF(RIGHT(F249,2)="B)",-1000000000*VALUE(MID(F249,2,LEN(F249)-3)),IF(RIGHT(F249,2)="k)",-1000*VALUE(MID(F249,2,LEN(F249)-3)),VALUE(SUBSTITUTE(F249,",","")))))),IF(RIGHT(F249,1)="T",1000000000000*VALUE(LEFT(F249,LEN(F249)-1)),IF(RIGHT(F249,1)="M",1000000*VALUE(LEFT(F249,LEN(F249)-1)),IF(RIGHT(F249,1)="B",1000000000*VALUE(LEFT(F249,LEN(F249)-1)),IF(RIGHT(F249,1)="%",0.01*VALUE(LEFT(F249,LEN(F249)-1)),IF(RIGHT(F249,1)="k",1000*VALUE(LEFT(F249,LEN(F249)-1)),VALUE(SUBSTITUTE(F249,",",""))))))))),"N/A")</f>
        <v/>
      </c>
      <c r="N249">
        <f>IFERROR(IF(TRIM(G249)="-", "N/A", IF(RIGHT(G249,1)=")",IF(RIGHT(G249,2)="T)",-1000000000000*VALUE(MID(G249,2,LEN(G249)-3)),IF(RIGHT(G249,2)="M)",-1000000*VALUE(MID(G249,2,LEN(G249)-3)),IF(RIGHT(G249,2)="B)",-1000000000*VALUE(MID(G249,2,LEN(G249)-3)),IF(RIGHT(G249,2)="k)",-1000*VALUE(MID(G249,2,LEN(G249)-3)),VALUE(SUBSTITUTE(G249,",","")))))),IF(RIGHT(G249,1)="T",1000000000000*VALUE(LEFT(G249,LEN(G249)-1)),IF(RIGHT(G249,1)="M",1000000*VALUE(LEFT(G249,LEN(G249)-1)),IF(RIGHT(G249,1)="B",1000000000*VALUE(LEFT(G249,LEN(G249)-1)),IF(RIGHT(G249,1)="%",0.01*VALUE(LEFT(G249,LEN(G249)-1)),IF(RIGHT(G249,1)="k",1000*VALUE(LEFT(G249,LEN(G249)-1)),VALUE(SUBSTITUTE(G249,",",""))))))))),"N/A")</f>
        <v/>
      </c>
      <c r="P249">
        <f>MAX(J249:N249)</f>
        <v/>
      </c>
      <c r="Q249">
        <f>IFERROR(J144+MATCH(P249,J249:N249,0)-1,"")</f>
        <v/>
      </c>
      <c r="R249">
        <f>IF(Q249="","",MIN(J249:N249))</f>
        <v/>
      </c>
      <c r="S249">
        <f>IFERROR(J144+MATCH(R249,J249:N249,0)-1,"")</f>
        <v/>
      </c>
      <c r="T249">
        <f>IFERROR(AVERAGE(J249:N249),"")</f>
        <v/>
      </c>
      <c r="U249">
        <f>IFERROR(STDEV(J249:N249),"")</f>
        <v/>
      </c>
      <c r="V249">
        <f>IFERROR(IF(C249="-","",IF(ISBLANK(B249),"",IF(OR(ISNUMBER(FIND("Growth",B249)),ISNUMBER(FIND("Margin",B249))),"",(J249-T249)/U249))),"")</f>
        <v/>
      </c>
      <c r="W249">
        <f>IFERROR(IF(OR(D249="-",ISBLANK(D249)),"",(K249-T249)/U249),"")</f>
        <v/>
      </c>
      <c r="X249">
        <f>IFERROR(IF(OR(E249="-",ISBLANK(E249)),"",(L249-T249)/U249),"")</f>
        <v/>
      </c>
      <c r="Y249">
        <f>IFERROR(IF(OR(F249="-",ISBLANK(F249)),"",(M249-T249)/U249),"")</f>
        <v/>
      </c>
      <c r="Z249">
        <f>IFERROR(IF(OR(G249="-",ISBLANK(G249)),"",(N249-T249)/U249),"")</f>
        <v/>
      </c>
      <c r="AA249">
        <f>IF(MAX(MAX(V249:Z249),ABS(MIN(V249:Z249)))=ABS(MIN(V249:Z249)),MIN(V249:Z249),MAX(V249:Z249))</f>
        <v/>
      </c>
      <c r="AB249">
        <f>IFERROR(V144+MATCH(AA249,V249:Z249,0)-1,"")</f>
        <v/>
      </c>
      <c r="AC249">
        <f>IF(AB249&lt;&gt;"",IF(S249=AB249,"Low",IF(AB249=Q249,"High","")),"")</f>
        <v/>
      </c>
      <c r="AE249">
        <f>IF(ISNUMBER(MATCH("N/A",J249:N249,0)),"",IFERROR((5 * SUMPRODUCT(J144:N144,J249:N249) - PRODUCT(SUM(J144:N144),SUM(J249:N249))) / ((5 * SUM((J144^2)+(K144^2)+(L144^2)+(M144^2)+(N144^2))) - SUM(J144:N144)^2),""))</f>
        <v/>
      </c>
      <c r="AF249">
        <f>IFERROR(CORREL(J144:N144,J249:N249),"")</f>
        <v/>
      </c>
      <c r="AZ249">
        <f>IF(Q249=S249,0,1)</f>
        <v/>
      </c>
      <c r="BA249">
        <f>IF(AZ249=1,IF(Q249="","",IF(Q249=N144,"Yes","No")),"")</f>
        <v/>
      </c>
      <c r="BB249">
        <f>IF(BA249="Yes",P249,"")</f>
        <v/>
      </c>
      <c r="BC249">
        <f>IF(AZ249=1,IF(S249="","",IF(S249=N144,"Yes","No")),"")</f>
        <v/>
      </c>
      <c r="BD249">
        <f>IF(BC249="Yes",R249,"")</f>
        <v/>
      </c>
      <c r="BE249">
        <f>IFERROR(IF(SIGN(AE249)=1,"Increasing",IF(SIGN(AE249)=-1,"Decreasing","")),"")</f>
        <v/>
      </c>
      <c r="BF249">
        <f>IF(OR(AND(BE249="Increasing",BA249="Yes"),AND(BE249="Decreasing",BC249="Yes")),"Yes","No")</f>
        <v/>
      </c>
      <c r="BG249">
        <f>IF(I249="pos_trend","Yes","No")</f>
        <v/>
      </c>
      <c r="BH249">
        <f>IF(AF249&lt;&gt;"",IF(ABS(AF249)&gt;0.8,"Yes","No"),"")</f>
        <v/>
      </c>
    </row>
    <row r="250" spans="1:60">
      <c r="I250">
        <f>IF(AND(K250&gt; J250, L250&gt; K250, M250&gt; L250, N250&gt; M250), "pos_trend", IF(AND(K250&lt; J250, L250&lt; K250, M250&lt; L250, N250&lt; M250), "neg_trend", "N/A"))</f>
        <v/>
      </c>
      <c r="J250">
        <f>IFERROR(IF(TRIM(C250)="-", "N/A", IF(RIGHT(C250,1)=")",IF(RIGHT(C250,2)="T)",-1000000000000*VALUE(MID(C250,2,LEN(C250)-3)),IF(RIGHT(C250,2)="M)",-1000000*VALUE(MID(C250,2,LEN(C250)-3)),IF(RIGHT(C250,2)="B)",-1000000000*VALUE(MID(C250,2,LEN(C250)-3)),IF(RIGHT(C250,2)="k)",-1000*VALUE(MID(C250,2,LEN(C250)-3)),VALUE(SUBSTITUTE(C250,",","")))))),IF(RIGHT(C250,1)="T",1000000000000*VALUE(LEFT(C250,LEN(C250)-1)),IF(RIGHT(C250,1)="M",1000000*VALUE(LEFT(C250,LEN(C250)-1)),IF(RIGHT(C250,1)="B",1000000000*VALUE(LEFT(C250,LEN(C250)-1)),IF(RIGHT(C250,1)="%",0.01*VALUE(LEFT(C250,LEN(C250)-1)),IF(RIGHT(C250,1)="k",1000*VALUE(LEFT(C250,LEN(C250)-1)),VALUE(SUBSTITUTE(C250,",",""))))))))),"N/A")</f>
        <v/>
      </c>
      <c r="K250">
        <f>IFERROR(IF(TRIM(D250)="-", "N/A", IF(RIGHT(D250,1)=")",IF(RIGHT(D250,2)="T)",-1000000000000*VALUE(MID(D250,2,LEN(D250)-3)),IF(RIGHT(D250,2)="M)",-1000000*VALUE(MID(D250,2,LEN(D250)-3)),IF(RIGHT(D250,2)="B)",-1000000000*VALUE(MID(D250,2,LEN(D250)-3)),IF(RIGHT(D250,2)="k)",-1000*VALUE(MID(D250,2,LEN(D250)-3)),VALUE(SUBSTITUTE(D250,",","")))))),IF(RIGHT(D250,1)="T",1000000000000*VALUE(LEFT(D250,LEN(D250)-1)),IF(RIGHT(D250,1)="M",1000000*VALUE(LEFT(D250,LEN(D250)-1)),IF(RIGHT(D250,1)="B",1000000000*VALUE(LEFT(D250,LEN(D250)-1)),IF(RIGHT(D250,1)="%",0.01*VALUE(LEFT(D250,LEN(D250)-1)),IF(RIGHT(D250,1)="k",1000*VALUE(LEFT(D250,LEN(D250)-1)),VALUE(SUBSTITUTE(D250,",",""))))))))),"N/A")</f>
        <v/>
      </c>
      <c r="L250">
        <f>IFERROR(IF(TRIM(E250)="-", "N/A", IF(RIGHT(E250,1)=")",IF(RIGHT(E250,2)="T)",-1000000000000*VALUE(MID(E250,2,LEN(E250)-3)),IF(RIGHT(E250,2)="M)",-1000000*VALUE(MID(E250,2,LEN(E250)-3)),IF(RIGHT(E250,2)="B)",-1000000000*VALUE(MID(E250,2,LEN(E250)-3)),IF(RIGHT(E250,2)="k)",-1000*VALUE(MID(E250,2,LEN(E250)-3)),VALUE(SUBSTITUTE(E250,",","")))))),IF(RIGHT(E250,1)="T",1000000000000*VALUE(LEFT(E250,LEN(E250)-1)),IF(RIGHT(E250,1)="M",1000000*VALUE(LEFT(E250,LEN(E250)-1)),IF(RIGHT(E250,1)="B",1000000000*VALUE(LEFT(E250,LEN(E250)-1)),IF(RIGHT(E250,1)="%",0.01*VALUE(LEFT(E250,LEN(E250)-1)),IF(RIGHT(E250,1)="k",1000*VALUE(LEFT(E250,LEN(E250)-1)),VALUE(SUBSTITUTE(E250,",",""))))))))),"N/A")</f>
        <v/>
      </c>
      <c r="M250">
        <f>IFERROR(IF(TRIM(F250)="-", "N/A", IF(RIGHT(F250,1)=")",IF(RIGHT(F250,2)="T)",-1000000000000*VALUE(MID(F250,2,LEN(F250)-3)),IF(RIGHT(F250,2)="M)",-1000000*VALUE(MID(F250,2,LEN(F250)-3)),IF(RIGHT(F250,2)="B)",-1000000000*VALUE(MID(F250,2,LEN(F250)-3)),IF(RIGHT(F250,2)="k)",-1000*VALUE(MID(F250,2,LEN(F250)-3)),VALUE(SUBSTITUTE(F250,",","")))))),IF(RIGHT(F250,1)="T",1000000000000*VALUE(LEFT(F250,LEN(F250)-1)),IF(RIGHT(F250,1)="M",1000000*VALUE(LEFT(F250,LEN(F250)-1)),IF(RIGHT(F250,1)="B",1000000000*VALUE(LEFT(F250,LEN(F250)-1)),IF(RIGHT(F250,1)="%",0.01*VALUE(LEFT(F250,LEN(F250)-1)),IF(RIGHT(F250,1)="k",1000*VALUE(LEFT(F250,LEN(F250)-1)),VALUE(SUBSTITUTE(F250,",",""))))))))),"N/A")</f>
        <v/>
      </c>
      <c r="N250">
        <f>IFERROR(IF(TRIM(G250)="-", "N/A", IF(RIGHT(G250,1)=")",IF(RIGHT(G250,2)="T)",-1000000000000*VALUE(MID(G250,2,LEN(G250)-3)),IF(RIGHT(G250,2)="M)",-1000000*VALUE(MID(G250,2,LEN(G250)-3)),IF(RIGHT(G250,2)="B)",-1000000000*VALUE(MID(G250,2,LEN(G250)-3)),IF(RIGHT(G250,2)="k)",-1000*VALUE(MID(G250,2,LEN(G250)-3)),VALUE(SUBSTITUTE(G250,",","")))))),IF(RIGHT(G250,1)="T",1000000000000*VALUE(LEFT(G250,LEN(G250)-1)),IF(RIGHT(G250,1)="M",1000000*VALUE(LEFT(G250,LEN(G250)-1)),IF(RIGHT(G250,1)="B",1000000000*VALUE(LEFT(G250,LEN(G250)-1)),IF(RIGHT(G250,1)="%",0.01*VALUE(LEFT(G250,LEN(G250)-1)),IF(RIGHT(G250,1)="k",1000*VALUE(LEFT(G250,LEN(G250)-1)),VALUE(SUBSTITUTE(G250,",",""))))))))),"N/A")</f>
        <v/>
      </c>
      <c r="P250">
        <f>MAX(J250:N250)</f>
        <v/>
      </c>
      <c r="Q250">
        <f>IFERROR(J144+MATCH(P250,J250:N250,0)-1,"")</f>
        <v/>
      </c>
      <c r="R250">
        <f>IF(Q250="","",MIN(J250:N250))</f>
        <v/>
      </c>
      <c r="S250">
        <f>IFERROR(J144+MATCH(R250,J250:N250,0)-1,"")</f>
        <v/>
      </c>
      <c r="T250">
        <f>IFERROR(AVERAGE(J250:N250),"")</f>
        <v/>
      </c>
      <c r="U250">
        <f>IFERROR(STDEV(J250:N250),"")</f>
        <v/>
      </c>
      <c r="V250">
        <f>IFERROR(IF(C250="-","",IF(ISBLANK(B250),"",IF(OR(ISNUMBER(FIND("Growth",B250)),ISNUMBER(FIND("Margin",B250))),"",(J250-T250)/U250))),"")</f>
        <v/>
      </c>
      <c r="W250">
        <f>IFERROR(IF(OR(D250="-",ISBLANK(D250)),"",(K250-T250)/U250),"")</f>
        <v/>
      </c>
      <c r="X250">
        <f>IFERROR(IF(OR(E250="-",ISBLANK(E250)),"",(L250-T250)/U250),"")</f>
        <v/>
      </c>
      <c r="Y250">
        <f>IFERROR(IF(OR(F250="-",ISBLANK(F250)),"",(M250-T250)/U250),"")</f>
        <v/>
      </c>
      <c r="Z250">
        <f>IFERROR(IF(OR(G250="-",ISBLANK(G250)),"",(N250-T250)/U250),"")</f>
        <v/>
      </c>
      <c r="AA250">
        <f>IF(MAX(MAX(V250:Z250),ABS(MIN(V250:Z250)))=ABS(MIN(V250:Z250)),MIN(V250:Z250),MAX(V250:Z250))</f>
        <v/>
      </c>
      <c r="AB250">
        <f>IFERROR(V144+MATCH(AA250,V250:Z250,0)-1,"")</f>
        <v/>
      </c>
      <c r="AC250">
        <f>IF(AB250&lt;&gt;"",IF(S250=AB250,"Low",IF(AB250=Q250,"High","")),"")</f>
        <v/>
      </c>
      <c r="AE250">
        <f>IF(ISNUMBER(MATCH("N/A",J250:N250,0)),"",IFERROR((5 * SUMPRODUCT(J144:N144,J250:N250) - PRODUCT(SUM(J144:N144),SUM(J250:N250))) / ((5 * SUM((J144^2)+(K144^2)+(L144^2)+(M144^2)+(N144^2))) - SUM(J144:N144)^2),""))</f>
        <v/>
      </c>
      <c r="AF250">
        <f>IFERROR(CORREL(J144:N144,J250:N250),"")</f>
        <v/>
      </c>
      <c r="AZ250">
        <f>IF(Q250=S250,0,1)</f>
        <v/>
      </c>
      <c r="BA250">
        <f>IF(AZ250=1,IF(Q250="","",IF(Q250=N144,"Yes","No")),"")</f>
        <v/>
      </c>
      <c r="BB250">
        <f>IF(BA250="Yes",P250,"")</f>
        <v/>
      </c>
      <c r="BC250">
        <f>IF(AZ250=1,IF(S250="","",IF(S250=N144,"Yes","No")),"")</f>
        <v/>
      </c>
      <c r="BD250">
        <f>IF(BC250="Yes",R250,"")</f>
        <v/>
      </c>
      <c r="BE250">
        <f>IFERROR(IF(SIGN(AE250)=1,"Increasing",IF(SIGN(AE250)=-1,"Decreasing","")),"")</f>
        <v/>
      </c>
      <c r="BF250">
        <f>IF(OR(AND(BE250="Increasing",BA250="Yes"),AND(BE250="Decreasing",BC250="Yes")),"Yes","No")</f>
        <v/>
      </c>
      <c r="BG250">
        <f>IF(I250="pos_trend","Yes","No")</f>
        <v/>
      </c>
      <c r="BH250">
        <f>IF(AF250&lt;&gt;"",IF(ABS(AF250)&gt;0.8,"Yes","No"),"")</f>
        <v/>
      </c>
    </row>
    <row r="251" spans="1:60">
      <c r="I251">
        <f>IF(AND(K251&gt; J251, L251&gt; K251, M251&gt; L251, N251&gt; M251), "pos_trend", IF(AND(K251&lt; J251, L251&lt; K251, M251&lt; L251, N251&lt; M251), "neg_trend", "N/A"))</f>
        <v/>
      </c>
      <c r="J251">
        <f>IFERROR(IF(TRIM(C251)="-", "N/A", IF(RIGHT(C251,1)=")",IF(RIGHT(C251,2)="T)",-1000000000000*VALUE(MID(C251,2,LEN(C251)-3)),IF(RIGHT(C251,2)="M)",-1000000*VALUE(MID(C251,2,LEN(C251)-3)),IF(RIGHT(C251,2)="B)",-1000000000*VALUE(MID(C251,2,LEN(C251)-3)),IF(RIGHT(C251,2)="k)",-1000*VALUE(MID(C251,2,LEN(C251)-3)),VALUE(SUBSTITUTE(C251,",","")))))),IF(RIGHT(C251,1)="T",1000000000000*VALUE(LEFT(C251,LEN(C251)-1)),IF(RIGHT(C251,1)="M",1000000*VALUE(LEFT(C251,LEN(C251)-1)),IF(RIGHT(C251,1)="B",1000000000*VALUE(LEFT(C251,LEN(C251)-1)),IF(RIGHT(C251,1)="%",0.01*VALUE(LEFT(C251,LEN(C251)-1)),IF(RIGHT(C251,1)="k",1000*VALUE(LEFT(C251,LEN(C251)-1)),VALUE(SUBSTITUTE(C251,",",""))))))))),"N/A")</f>
        <v/>
      </c>
      <c r="K251">
        <f>IFERROR(IF(TRIM(D251)="-", "N/A", IF(RIGHT(D251,1)=")",IF(RIGHT(D251,2)="T)",-1000000000000*VALUE(MID(D251,2,LEN(D251)-3)),IF(RIGHT(D251,2)="M)",-1000000*VALUE(MID(D251,2,LEN(D251)-3)),IF(RIGHT(D251,2)="B)",-1000000000*VALUE(MID(D251,2,LEN(D251)-3)),IF(RIGHT(D251,2)="k)",-1000*VALUE(MID(D251,2,LEN(D251)-3)),VALUE(SUBSTITUTE(D251,",","")))))),IF(RIGHT(D251,1)="T",1000000000000*VALUE(LEFT(D251,LEN(D251)-1)),IF(RIGHT(D251,1)="M",1000000*VALUE(LEFT(D251,LEN(D251)-1)),IF(RIGHT(D251,1)="B",1000000000*VALUE(LEFT(D251,LEN(D251)-1)),IF(RIGHT(D251,1)="%",0.01*VALUE(LEFT(D251,LEN(D251)-1)),IF(RIGHT(D251,1)="k",1000*VALUE(LEFT(D251,LEN(D251)-1)),VALUE(SUBSTITUTE(D251,",",""))))))))),"N/A")</f>
        <v/>
      </c>
      <c r="L251">
        <f>IFERROR(IF(TRIM(E251)="-", "N/A", IF(RIGHT(E251,1)=")",IF(RIGHT(E251,2)="T)",-1000000000000*VALUE(MID(E251,2,LEN(E251)-3)),IF(RIGHT(E251,2)="M)",-1000000*VALUE(MID(E251,2,LEN(E251)-3)),IF(RIGHT(E251,2)="B)",-1000000000*VALUE(MID(E251,2,LEN(E251)-3)),IF(RIGHT(E251,2)="k)",-1000*VALUE(MID(E251,2,LEN(E251)-3)),VALUE(SUBSTITUTE(E251,",","")))))),IF(RIGHT(E251,1)="T",1000000000000*VALUE(LEFT(E251,LEN(E251)-1)),IF(RIGHT(E251,1)="M",1000000*VALUE(LEFT(E251,LEN(E251)-1)),IF(RIGHT(E251,1)="B",1000000000*VALUE(LEFT(E251,LEN(E251)-1)),IF(RIGHT(E251,1)="%",0.01*VALUE(LEFT(E251,LEN(E251)-1)),IF(RIGHT(E251,1)="k",1000*VALUE(LEFT(E251,LEN(E251)-1)),VALUE(SUBSTITUTE(E251,",",""))))))))),"N/A")</f>
        <v/>
      </c>
      <c r="M251">
        <f>IFERROR(IF(TRIM(F251)="-", "N/A", IF(RIGHT(F251,1)=")",IF(RIGHT(F251,2)="T)",-1000000000000*VALUE(MID(F251,2,LEN(F251)-3)),IF(RIGHT(F251,2)="M)",-1000000*VALUE(MID(F251,2,LEN(F251)-3)),IF(RIGHT(F251,2)="B)",-1000000000*VALUE(MID(F251,2,LEN(F251)-3)),IF(RIGHT(F251,2)="k)",-1000*VALUE(MID(F251,2,LEN(F251)-3)),VALUE(SUBSTITUTE(F251,",","")))))),IF(RIGHT(F251,1)="T",1000000000000*VALUE(LEFT(F251,LEN(F251)-1)),IF(RIGHT(F251,1)="M",1000000*VALUE(LEFT(F251,LEN(F251)-1)),IF(RIGHT(F251,1)="B",1000000000*VALUE(LEFT(F251,LEN(F251)-1)),IF(RIGHT(F251,1)="%",0.01*VALUE(LEFT(F251,LEN(F251)-1)),IF(RIGHT(F251,1)="k",1000*VALUE(LEFT(F251,LEN(F251)-1)),VALUE(SUBSTITUTE(F251,",",""))))))))),"N/A")</f>
        <v/>
      </c>
      <c r="N251">
        <f>IFERROR(IF(TRIM(G251)="-", "N/A", IF(RIGHT(G251,1)=")",IF(RIGHT(G251,2)="T)",-1000000000000*VALUE(MID(G251,2,LEN(G251)-3)),IF(RIGHT(G251,2)="M)",-1000000*VALUE(MID(G251,2,LEN(G251)-3)),IF(RIGHT(G251,2)="B)",-1000000000*VALUE(MID(G251,2,LEN(G251)-3)),IF(RIGHT(G251,2)="k)",-1000*VALUE(MID(G251,2,LEN(G251)-3)),VALUE(SUBSTITUTE(G251,",","")))))),IF(RIGHT(G251,1)="T",1000000000000*VALUE(LEFT(G251,LEN(G251)-1)),IF(RIGHT(G251,1)="M",1000000*VALUE(LEFT(G251,LEN(G251)-1)),IF(RIGHT(G251,1)="B",1000000000*VALUE(LEFT(G251,LEN(G251)-1)),IF(RIGHT(G251,1)="%",0.01*VALUE(LEFT(G251,LEN(G251)-1)),IF(RIGHT(G251,1)="k",1000*VALUE(LEFT(G251,LEN(G251)-1)),VALUE(SUBSTITUTE(G251,",",""))))))))),"N/A")</f>
        <v/>
      </c>
      <c r="P251">
        <f>MAX(J251:N251)</f>
        <v/>
      </c>
      <c r="Q251">
        <f>IFERROR(J144+MATCH(P251,J251:N251,0)-1,"")</f>
        <v/>
      </c>
      <c r="R251">
        <f>IF(Q251="","",MIN(J251:N251))</f>
        <v/>
      </c>
      <c r="S251">
        <f>IFERROR(J144+MATCH(R251,J251:N251,0)-1,"")</f>
        <v/>
      </c>
      <c r="T251">
        <f>IFERROR(AVERAGE(J251:N251),"")</f>
        <v/>
      </c>
      <c r="U251">
        <f>IFERROR(STDEV(J251:N251),"")</f>
        <v/>
      </c>
      <c r="V251">
        <f>IFERROR(IF(C251="-","",IF(ISBLANK(B251),"",IF(OR(ISNUMBER(FIND("Growth",B251)),ISNUMBER(FIND("Margin",B251))),"",(J251-T251)/U251))),"")</f>
        <v/>
      </c>
      <c r="W251">
        <f>IFERROR(IF(OR(D251="-",ISBLANK(D251)),"",(K251-T251)/U251),"")</f>
        <v/>
      </c>
      <c r="X251">
        <f>IFERROR(IF(OR(E251="-",ISBLANK(E251)),"",(L251-T251)/U251),"")</f>
        <v/>
      </c>
      <c r="Y251">
        <f>IFERROR(IF(OR(F251="-",ISBLANK(F251)),"",(M251-T251)/U251),"")</f>
        <v/>
      </c>
      <c r="Z251">
        <f>IFERROR(IF(OR(G251="-",ISBLANK(G251)),"",(N251-T251)/U251),"")</f>
        <v/>
      </c>
      <c r="AA251">
        <f>IF(MAX(MAX(V251:Z251),ABS(MIN(V251:Z251)))=ABS(MIN(V251:Z251)),MIN(V251:Z251),MAX(V251:Z251))</f>
        <v/>
      </c>
      <c r="AB251">
        <f>IFERROR(V144+MATCH(AA251,V251:Z251,0)-1,"")</f>
        <v/>
      </c>
      <c r="AC251">
        <f>IF(AB251&lt;&gt;"",IF(S251=AB251,"Low",IF(AB251=Q251,"High","")),"")</f>
        <v/>
      </c>
      <c r="AE251">
        <f>IF(ISNUMBER(MATCH("N/A",J251:N251,0)),"",IFERROR((5 * SUMPRODUCT(J144:N144,J251:N251) - PRODUCT(SUM(J144:N144),SUM(J251:N251))) / ((5 * SUM((J144^2)+(K144^2)+(L144^2)+(M144^2)+(N144^2))) - SUM(J144:N144)^2),""))</f>
        <v/>
      </c>
      <c r="AF251">
        <f>IFERROR(CORREL(J144:N144,J251:N251),"")</f>
        <v/>
      </c>
      <c r="AZ251">
        <f>IF(Q251=S251,0,1)</f>
        <v/>
      </c>
      <c r="BA251">
        <f>IF(AZ251=1,IF(Q251="","",IF(Q251=N144,"Yes","No")),"")</f>
        <v/>
      </c>
      <c r="BB251">
        <f>IF(BA251="Yes",P251,"")</f>
        <v/>
      </c>
      <c r="BC251">
        <f>IF(AZ251=1,IF(S251="","",IF(S251=N144,"Yes","No")),"")</f>
        <v/>
      </c>
      <c r="BD251">
        <f>IF(BC251="Yes",R251,"")</f>
        <v/>
      </c>
      <c r="BE251">
        <f>IFERROR(IF(SIGN(AE251)=1,"Increasing",IF(SIGN(AE251)=-1,"Decreasing","")),"")</f>
        <v/>
      </c>
      <c r="BF251">
        <f>IF(OR(AND(BE251="Increasing",BA251="Yes"),AND(BE251="Decreasing",BC251="Yes")),"Yes","No")</f>
        <v/>
      </c>
      <c r="BG251">
        <f>IF(I251="pos_trend","Yes","No")</f>
        <v/>
      </c>
      <c r="BH251">
        <f>IF(AF251&lt;&gt;"",IF(ABS(AF251)&gt;0.8,"Yes","No"),"")</f>
        <v/>
      </c>
    </row>
    <row r="252" spans="1:60">
      <c r="I252">
        <f>IF(AND(K252&gt; J252, L252&gt; K252, M252&gt; L252, N252&gt; M252), "pos_trend", IF(AND(K252&lt; J252, L252&lt; K252, M252&lt; L252, N252&lt; M252), "neg_trend", "N/A"))</f>
        <v/>
      </c>
      <c r="J252">
        <f>IFERROR(IF(TRIM(C252)="-", "N/A", IF(RIGHT(C252,1)=")",IF(RIGHT(C252,2)="T)",-1000000000000*VALUE(MID(C252,2,LEN(C252)-3)),IF(RIGHT(C252,2)="M)",-1000000*VALUE(MID(C252,2,LEN(C252)-3)),IF(RIGHT(C252,2)="B)",-1000000000*VALUE(MID(C252,2,LEN(C252)-3)),IF(RIGHT(C252,2)="k)",-1000*VALUE(MID(C252,2,LEN(C252)-3)),VALUE(SUBSTITUTE(C252,",","")))))),IF(RIGHT(C252,1)="T",1000000000000*VALUE(LEFT(C252,LEN(C252)-1)),IF(RIGHT(C252,1)="M",1000000*VALUE(LEFT(C252,LEN(C252)-1)),IF(RIGHT(C252,1)="B",1000000000*VALUE(LEFT(C252,LEN(C252)-1)),IF(RIGHT(C252,1)="%",0.01*VALUE(LEFT(C252,LEN(C252)-1)),IF(RIGHT(C252,1)="k",1000*VALUE(LEFT(C252,LEN(C252)-1)),VALUE(SUBSTITUTE(C252,",",""))))))))),"N/A")</f>
        <v/>
      </c>
      <c r="K252">
        <f>IFERROR(IF(TRIM(D252)="-", "N/A", IF(RIGHT(D252,1)=")",IF(RIGHT(D252,2)="T)",-1000000000000*VALUE(MID(D252,2,LEN(D252)-3)),IF(RIGHT(D252,2)="M)",-1000000*VALUE(MID(D252,2,LEN(D252)-3)),IF(RIGHT(D252,2)="B)",-1000000000*VALUE(MID(D252,2,LEN(D252)-3)),IF(RIGHT(D252,2)="k)",-1000*VALUE(MID(D252,2,LEN(D252)-3)),VALUE(SUBSTITUTE(D252,",","")))))),IF(RIGHT(D252,1)="T",1000000000000*VALUE(LEFT(D252,LEN(D252)-1)),IF(RIGHT(D252,1)="M",1000000*VALUE(LEFT(D252,LEN(D252)-1)),IF(RIGHT(D252,1)="B",1000000000*VALUE(LEFT(D252,LEN(D252)-1)),IF(RIGHT(D252,1)="%",0.01*VALUE(LEFT(D252,LEN(D252)-1)),IF(RIGHT(D252,1)="k",1000*VALUE(LEFT(D252,LEN(D252)-1)),VALUE(SUBSTITUTE(D252,",",""))))))))),"N/A")</f>
        <v/>
      </c>
      <c r="L252">
        <f>IFERROR(IF(TRIM(E252)="-", "N/A", IF(RIGHT(E252,1)=")",IF(RIGHT(E252,2)="T)",-1000000000000*VALUE(MID(E252,2,LEN(E252)-3)),IF(RIGHT(E252,2)="M)",-1000000*VALUE(MID(E252,2,LEN(E252)-3)),IF(RIGHT(E252,2)="B)",-1000000000*VALUE(MID(E252,2,LEN(E252)-3)),IF(RIGHT(E252,2)="k)",-1000*VALUE(MID(E252,2,LEN(E252)-3)),VALUE(SUBSTITUTE(E252,",","")))))),IF(RIGHT(E252,1)="T",1000000000000*VALUE(LEFT(E252,LEN(E252)-1)),IF(RIGHT(E252,1)="M",1000000*VALUE(LEFT(E252,LEN(E252)-1)),IF(RIGHT(E252,1)="B",1000000000*VALUE(LEFT(E252,LEN(E252)-1)),IF(RIGHT(E252,1)="%",0.01*VALUE(LEFT(E252,LEN(E252)-1)),IF(RIGHT(E252,1)="k",1000*VALUE(LEFT(E252,LEN(E252)-1)),VALUE(SUBSTITUTE(E252,",",""))))))))),"N/A")</f>
        <v/>
      </c>
      <c r="M252">
        <f>IFERROR(IF(TRIM(F252)="-", "N/A", IF(RIGHT(F252,1)=")",IF(RIGHT(F252,2)="T)",-1000000000000*VALUE(MID(F252,2,LEN(F252)-3)),IF(RIGHT(F252,2)="M)",-1000000*VALUE(MID(F252,2,LEN(F252)-3)),IF(RIGHT(F252,2)="B)",-1000000000*VALUE(MID(F252,2,LEN(F252)-3)),IF(RIGHT(F252,2)="k)",-1000*VALUE(MID(F252,2,LEN(F252)-3)),VALUE(SUBSTITUTE(F252,",","")))))),IF(RIGHT(F252,1)="T",1000000000000*VALUE(LEFT(F252,LEN(F252)-1)),IF(RIGHT(F252,1)="M",1000000*VALUE(LEFT(F252,LEN(F252)-1)),IF(RIGHT(F252,1)="B",1000000000*VALUE(LEFT(F252,LEN(F252)-1)),IF(RIGHT(F252,1)="%",0.01*VALUE(LEFT(F252,LEN(F252)-1)),IF(RIGHT(F252,1)="k",1000*VALUE(LEFT(F252,LEN(F252)-1)),VALUE(SUBSTITUTE(F252,",",""))))))))),"N/A")</f>
        <v/>
      </c>
      <c r="N252">
        <f>IFERROR(IF(TRIM(G252)="-", "N/A", IF(RIGHT(G252,1)=")",IF(RIGHT(G252,2)="T)",-1000000000000*VALUE(MID(G252,2,LEN(G252)-3)),IF(RIGHT(G252,2)="M)",-1000000*VALUE(MID(G252,2,LEN(G252)-3)),IF(RIGHT(G252,2)="B)",-1000000000*VALUE(MID(G252,2,LEN(G252)-3)),IF(RIGHT(G252,2)="k)",-1000*VALUE(MID(G252,2,LEN(G252)-3)),VALUE(SUBSTITUTE(G252,",","")))))),IF(RIGHT(G252,1)="T",1000000000000*VALUE(LEFT(G252,LEN(G252)-1)),IF(RIGHT(G252,1)="M",1000000*VALUE(LEFT(G252,LEN(G252)-1)),IF(RIGHT(G252,1)="B",1000000000*VALUE(LEFT(G252,LEN(G252)-1)),IF(RIGHT(G252,1)="%",0.01*VALUE(LEFT(G252,LEN(G252)-1)),IF(RIGHT(G252,1)="k",1000*VALUE(LEFT(G252,LEN(G252)-1)),VALUE(SUBSTITUTE(G252,",",""))))))))),"N/A")</f>
        <v/>
      </c>
      <c r="P252">
        <f>MAX(J252:N252)</f>
        <v/>
      </c>
      <c r="Q252">
        <f>IFERROR(J144+MATCH(P252,J252:N252,0)-1,"")</f>
        <v/>
      </c>
      <c r="R252">
        <f>IF(Q252="","",MIN(J252:N252))</f>
        <v/>
      </c>
      <c r="S252">
        <f>IFERROR(J144+MATCH(R252,J252:N252,0)-1,"")</f>
        <v/>
      </c>
      <c r="T252">
        <f>IFERROR(AVERAGE(J252:N252),"")</f>
        <v/>
      </c>
      <c r="U252">
        <f>IFERROR(STDEV(J252:N252),"")</f>
        <v/>
      </c>
      <c r="V252">
        <f>IFERROR(IF(C252="-","",IF(ISBLANK(B252),"",IF(OR(ISNUMBER(FIND("Growth",B252)),ISNUMBER(FIND("Margin",B252))),"",(J252-T252)/U252))),"")</f>
        <v/>
      </c>
      <c r="W252">
        <f>IFERROR(IF(OR(D252="-",ISBLANK(D252)),"",(K252-T252)/U252),"")</f>
        <v/>
      </c>
      <c r="X252">
        <f>IFERROR(IF(OR(E252="-",ISBLANK(E252)),"",(L252-T252)/U252),"")</f>
        <v/>
      </c>
      <c r="Y252">
        <f>IFERROR(IF(OR(F252="-",ISBLANK(F252)),"",(M252-T252)/U252),"")</f>
        <v/>
      </c>
      <c r="Z252">
        <f>IFERROR(IF(OR(G252="-",ISBLANK(G252)),"",(N252-T252)/U252),"")</f>
        <v/>
      </c>
      <c r="AA252">
        <f>IF(MAX(MAX(V252:Z252),ABS(MIN(V252:Z252)))=ABS(MIN(V252:Z252)),MIN(V252:Z252),MAX(V252:Z252))</f>
        <v/>
      </c>
      <c r="AB252">
        <f>IFERROR(V144+MATCH(AA252,V252:Z252,0)-1,"")</f>
        <v/>
      </c>
      <c r="AC252">
        <f>IF(AB252&lt;&gt;"",IF(S252=AB252,"Low",IF(AB252=Q252,"High","")),"")</f>
        <v/>
      </c>
      <c r="AE252">
        <f>IF(ISNUMBER(MATCH("N/A",J252:N252,0)),"",IFERROR((5 * SUMPRODUCT(J144:N144,J252:N252) - PRODUCT(SUM(J144:N144),SUM(J252:N252))) / ((5 * SUM((J144^2)+(K144^2)+(L144^2)+(M144^2)+(N144^2))) - SUM(J144:N144)^2),""))</f>
        <v/>
      </c>
      <c r="AF252">
        <f>IFERROR(CORREL(J144:N144,J252:N252),"")</f>
        <v/>
      </c>
      <c r="AZ252">
        <f>IF(Q252=S252,0,1)</f>
        <v/>
      </c>
      <c r="BA252">
        <f>IF(AZ252=1,IF(Q252="","",IF(Q252=N144,"Yes","No")),"")</f>
        <v/>
      </c>
      <c r="BB252">
        <f>IF(BA252="Yes",P252,"")</f>
        <v/>
      </c>
      <c r="BC252">
        <f>IF(AZ252=1,IF(S252="","",IF(S252=N144,"Yes","No")),"")</f>
        <v/>
      </c>
      <c r="BD252">
        <f>IF(BC252="Yes",R252,"")</f>
        <v/>
      </c>
      <c r="BE252">
        <f>IFERROR(IF(SIGN(AE252)=1,"Increasing",IF(SIGN(AE252)=-1,"Decreasing","")),"")</f>
        <v/>
      </c>
      <c r="BF252">
        <f>IF(OR(AND(BE252="Increasing",BA252="Yes"),AND(BE252="Decreasing",BC252="Yes")),"Yes","No")</f>
        <v/>
      </c>
      <c r="BG252">
        <f>IF(I252="pos_trend","Yes","No")</f>
        <v/>
      </c>
      <c r="BH252">
        <f>IF(AF252&lt;&gt;"",IF(ABS(AF252)&gt;0.8,"Yes","No"),"")</f>
        <v/>
      </c>
    </row>
    <row r="253" spans="1:60">
      <c r="I253">
        <f>IF(AND(K253&gt; J253, L253&gt; K253, M253&gt; L253, N253&gt; M253), "pos_trend", IF(AND(K253&lt; J253, L253&lt; K253, M253&lt; L253, N253&lt; M253), "neg_trend", "N/A"))</f>
        <v/>
      </c>
      <c r="J253">
        <f>IFERROR(IF(TRIM(C253)="-", "N/A", IF(RIGHT(C253,1)=")",IF(RIGHT(C253,2)="T)",-1000000000000*VALUE(MID(C253,2,LEN(C253)-3)),IF(RIGHT(C253,2)="M)",-1000000*VALUE(MID(C253,2,LEN(C253)-3)),IF(RIGHT(C253,2)="B)",-1000000000*VALUE(MID(C253,2,LEN(C253)-3)),IF(RIGHT(C253,2)="k)",-1000*VALUE(MID(C253,2,LEN(C253)-3)),VALUE(SUBSTITUTE(C253,",","")))))),IF(RIGHT(C253,1)="T",1000000000000*VALUE(LEFT(C253,LEN(C253)-1)),IF(RIGHT(C253,1)="M",1000000*VALUE(LEFT(C253,LEN(C253)-1)),IF(RIGHT(C253,1)="B",1000000000*VALUE(LEFT(C253,LEN(C253)-1)),IF(RIGHT(C253,1)="%",0.01*VALUE(LEFT(C253,LEN(C253)-1)),IF(RIGHT(C253,1)="k",1000*VALUE(LEFT(C253,LEN(C253)-1)),VALUE(SUBSTITUTE(C253,",",""))))))))),"N/A")</f>
        <v/>
      </c>
      <c r="K253">
        <f>IFERROR(IF(TRIM(D253)="-", "N/A", IF(RIGHT(D253,1)=")",IF(RIGHT(D253,2)="T)",-1000000000000*VALUE(MID(D253,2,LEN(D253)-3)),IF(RIGHT(D253,2)="M)",-1000000*VALUE(MID(D253,2,LEN(D253)-3)),IF(RIGHT(D253,2)="B)",-1000000000*VALUE(MID(D253,2,LEN(D253)-3)),IF(RIGHT(D253,2)="k)",-1000*VALUE(MID(D253,2,LEN(D253)-3)),VALUE(SUBSTITUTE(D253,",","")))))),IF(RIGHT(D253,1)="T",1000000000000*VALUE(LEFT(D253,LEN(D253)-1)),IF(RIGHT(D253,1)="M",1000000*VALUE(LEFT(D253,LEN(D253)-1)),IF(RIGHT(D253,1)="B",1000000000*VALUE(LEFT(D253,LEN(D253)-1)),IF(RIGHT(D253,1)="%",0.01*VALUE(LEFT(D253,LEN(D253)-1)),IF(RIGHT(D253,1)="k",1000*VALUE(LEFT(D253,LEN(D253)-1)),VALUE(SUBSTITUTE(D253,",",""))))))))),"N/A")</f>
        <v/>
      </c>
      <c r="L253">
        <f>IFERROR(IF(TRIM(E253)="-", "N/A", IF(RIGHT(E253,1)=")",IF(RIGHT(E253,2)="T)",-1000000000000*VALUE(MID(E253,2,LEN(E253)-3)),IF(RIGHT(E253,2)="M)",-1000000*VALUE(MID(E253,2,LEN(E253)-3)),IF(RIGHT(E253,2)="B)",-1000000000*VALUE(MID(E253,2,LEN(E253)-3)),IF(RIGHT(E253,2)="k)",-1000*VALUE(MID(E253,2,LEN(E253)-3)),VALUE(SUBSTITUTE(E253,",","")))))),IF(RIGHT(E253,1)="T",1000000000000*VALUE(LEFT(E253,LEN(E253)-1)),IF(RIGHT(E253,1)="M",1000000*VALUE(LEFT(E253,LEN(E253)-1)),IF(RIGHT(E253,1)="B",1000000000*VALUE(LEFT(E253,LEN(E253)-1)),IF(RIGHT(E253,1)="%",0.01*VALUE(LEFT(E253,LEN(E253)-1)),IF(RIGHT(E253,1)="k",1000*VALUE(LEFT(E253,LEN(E253)-1)),VALUE(SUBSTITUTE(E253,",",""))))))))),"N/A")</f>
        <v/>
      </c>
      <c r="M253">
        <f>IFERROR(IF(TRIM(F253)="-", "N/A", IF(RIGHT(F253,1)=")",IF(RIGHT(F253,2)="T)",-1000000000000*VALUE(MID(F253,2,LEN(F253)-3)),IF(RIGHT(F253,2)="M)",-1000000*VALUE(MID(F253,2,LEN(F253)-3)),IF(RIGHT(F253,2)="B)",-1000000000*VALUE(MID(F253,2,LEN(F253)-3)),IF(RIGHT(F253,2)="k)",-1000*VALUE(MID(F253,2,LEN(F253)-3)),VALUE(SUBSTITUTE(F253,",","")))))),IF(RIGHT(F253,1)="T",1000000000000*VALUE(LEFT(F253,LEN(F253)-1)),IF(RIGHT(F253,1)="M",1000000*VALUE(LEFT(F253,LEN(F253)-1)),IF(RIGHT(F253,1)="B",1000000000*VALUE(LEFT(F253,LEN(F253)-1)),IF(RIGHT(F253,1)="%",0.01*VALUE(LEFT(F253,LEN(F253)-1)),IF(RIGHT(F253,1)="k",1000*VALUE(LEFT(F253,LEN(F253)-1)),VALUE(SUBSTITUTE(F253,",",""))))))))),"N/A")</f>
        <v/>
      </c>
      <c r="N253">
        <f>IFERROR(IF(TRIM(G253)="-", "N/A", IF(RIGHT(G253,1)=")",IF(RIGHT(G253,2)="T)",-1000000000000*VALUE(MID(G253,2,LEN(G253)-3)),IF(RIGHT(G253,2)="M)",-1000000*VALUE(MID(G253,2,LEN(G253)-3)),IF(RIGHT(G253,2)="B)",-1000000000*VALUE(MID(G253,2,LEN(G253)-3)),IF(RIGHT(G253,2)="k)",-1000*VALUE(MID(G253,2,LEN(G253)-3)),VALUE(SUBSTITUTE(G253,",","")))))),IF(RIGHT(G253,1)="T",1000000000000*VALUE(LEFT(G253,LEN(G253)-1)),IF(RIGHT(G253,1)="M",1000000*VALUE(LEFT(G253,LEN(G253)-1)),IF(RIGHT(G253,1)="B",1000000000*VALUE(LEFT(G253,LEN(G253)-1)),IF(RIGHT(G253,1)="%",0.01*VALUE(LEFT(G253,LEN(G253)-1)),IF(RIGHT(G253,1)="k",1000*VALUE(LEFT(G253,LEN(G253)-1)),VALUE(SUBSTITUTE(G253,",",""))))))))),"N/A")</f>
        <v/>
      </c>
      <c r="P253">
        <f>MAX(J253:N253)</f>
        <v/>
      </c>
      <c r="Q253">
        <f>IFERROR(J144+MATCH(P253,J253:N253,0)-1,"")</f>
        <v/>
      </c>
      <c r="R253">
        <f>IF(Q253="","",MIN(J253:N253))</f>
        <v/>
      </c>
      <c r="S253">
        <f>IFERROR(J144+MATCH(R253,J253:N253,0)-1,"")</f>
        <v/>
      </c>
      <c r="T253">
        <f>IFERROR(AVERAGE(J253:N253),"")</f>
        <v/>
      </c>
      <c r="U253">
        <f>IFERROR(STDEV(J253:N253),"")</f>
        <v/>
      </c>
      <c r="V253">
        <f>IFERROR(IF(C253="-","",IF(ISBLANK(B253),"",IF(OR(ISNUMBER(FIND("Growth",B253)),ISNUMBER(FIND("Margin",B253))),"",(J253-T253)/U253))),"")</f>
        <v/>
      </c>
      <c r="W253">
        <f>IFERROR(IF(OR(D253="-",ISBLANK(D253)),"",(K253-T253)/U253),"")</f>
        <v/>
      </c>
      <c r="X253">
        <f>IFERROR(IF(OR(E253="-",ISBLANK(E253)),"",(L253-T253)/U253),"")</f>
        <v/>
      </c>
      <c r="Y253">
        <f>IFERROR(IF(OR(F253="-",ISBLANK(F253)),"",(M253-T253)/U253),"")</f>
        <v/>
      </c>
      <c r="Z253">
        <f>IFERROR(IF(OR(G253="-",ISBLANK(G253)),"",(N253-T253)/U253),"")</f>
        <v/>
      </c>
      <c r="AA253">
        <f>IF(MAX(MAX(V253:Z253),ABS(MIN(V253:Z253)))=ABS(MIN(V253:Z253)),MIN(V253:Z253),MAX(V253:Z253))</f>
        <v/>
      </c>
      <c r="AB253">
        <f>IFERROR(V144+MATCH(AA253,V253:Z253,0)-1,"")</f>
        <v/>
      </c>
      <c r="AC253">
        <f>IF(AB253&lt;&gt;"",IF(S253=AB253,"Low",IF(AB253=Q253,"High","")),"")</f>
        <v/>
      </c>
      <c r="AE253">
        <f>IF(ISNUMBER(MATCH("N/A",J253:N253,0)),"",IFERROR((5 * SUMPRODUCT(J144:N144,J253:N253) - PRODUCT(SUM(J144:N144),SUM(J253:N253))) / ((5 * SUM((J144^2)+(K144^2)+(L144^2)+(M144^2)+(N144^2))) - SUM(J144:N144)^2),""))</f>
        <v/>
      </c>
      <c r="AF253">
        <f>IFERROR(CORREL(J144:N144,J253:N253),"")</f>
        <v/>
      </c>
      <c r="AZ253">
        <f>IF(Q253=S253,0,1)</f>
        <v/>
      </c>
      <c r="BA253">
        <f>IF(AZ253=1,IF(Q253="","",IF(Q253=N144,"Yes","No")),"")</f>
        <v/>
      </c>
      <c r="BB253">
        <f>IF(BA253="Yes",P253,"")</f>
        <v/>
      </c>
      <c r="BC253">
        <f>IF(AZ253=1,IF(S253="","",IF(S253=N144,"Yes","No")),"")</f>
        <v/>
      </c>
      <c r="BD253">
        <f>IF(BC253="Yes",R253,"")</f>
        <v/>
      </c>
      <c r="BE253">
        <f>IFERROR(IF(SIGN(AE253)=1,"Increasing",IF(SIGN(AE253)=-1,"Decreasing","")),"")</f>
        <v/>
      </c>
      <c r="BF253">
        <f>IF(OR(AND(BE253="Increasing",BA253="Yes"),AND(BE253="Decreasing",BC253="Yes")),"Yes","No")</f>
        <v/>
      </c>
      <c r="BG253">
        <f>IF(I253="pos_trend","Yes","No")</f>
        <v/>
      </c>
      <c r="BH253">
        <f>IF(AF253&lt;&gt;"",IF(ABS(AF253)&gt;0.8,"Yes","No"),"")</f>
        <v/>
      </c>
    </row>
    <row r="254" spans="1:60">
      <c r="I254">
        <f>IF(AND(K254&gt; J254, L254&gt; K254, M254&gt; L254, N254&gt; M254), "pos_trend", IF(AND(K254&lt; J254, L254&lt; K254, M254&lt; L254, N254&lt; M254), "neg_trend", "N/A"))</f>
        <v/>
      </c>
      <c r="J254">
        <f>IFERROR(IF(TRIM(C254)="-", "N/A", IF(RIGHT(C254,1)=")",IF(RIGHT(C254,2)="T)",-1000000000000*VALUE(MID(C254,2,LEN(C254)-3)),IF(RIGHT(C254,2)="M)",-1000000*VALUE(MID(C254,2,LEN(C254)-3)),IF(RIGHT(C254,2)="B)",-1000000000*VALUE(MID(C254,2,LEN(C254)-3)),IF(RIGHT(C254,2)="k)",-1000*VALUE(MID(C254,2,LEN(C254)-3)),VALUE(SUBSTITUTE(C254,",","")))))),IF(RIGHT(C254,1)="T",1000000000000*VALUE(LEFT(C254,LEN(C254)-1)),IF(RIGHT(C254,1)="M",1000000*VALUE(LEFT(C254,LEN(C254)-1)),IF(RIGHT(C254,1)="B",1000000000*VALUE(LEFT(C254,LEN(C254)-1)),IF(RIGHT(C254,1)="%",0.01*VALUE(LEFT(C254,LEN(C254)-1)),IF(RIGHT(C254,1)="k",1000*VALUE(LEFT(C254,LEN(C254)-1)),VALUE(SUBSTITUTE(C254,",",""))))))))),"N/A")</f>
        <v/>
      </c>
      <c r="K254">
        <f>IFERROR(IF(TRIM(D254)="-", "N/A", IF(RIGHT(D254,1)=")",IF(RIGHT(D254,2)="T)",-1000000000000*VALUE(MID(D254,2,LEN(D254)-3)),IF(RIGHT(D254,2)="M)",-1000000*VALUE(MID(D254,2,LEN(D254)-3)),IF(RIGHT(D254,2)="B)",-1000000000*VALUE(MID(D254,2,LEN(D254)-3)),IF(RIGHT(D254,2)="k)",-1000*VALUE(MID(D254,2,LEN(D254)-3)),VALUE(SUBSTITUTE(D254,",","")))))),IF(RIGHT(D254,1)="T",1000000000000*VALUE(LEFT(D254,LEN(D254)-1)),IF(RIGHT(D254,1)="M",1000000*VALUE(LEFT(D254,LEN(D254)-1)),IF(RIGHT(D254,1)="B",1000000000*VALUE(LEFT(D254,LEN(D254)-1)),IF(RIGHT(D254,1)="%",0.01*VALUE(LEFT(D254,LEN(D254)-1)),IF(RIGHT(D254,1)="k",1000*VALUE(LEFT(D254,LEN(D254)-1)),VALUE(SUBSTITUTE(D254,",",""))))))))),"N/A")</f>
        <v/>
      </c>
      <c r="L254">
        <f>IFERROR(IF(TRIM(E254)="-", "N/A", IF(RIGHT(E254,1)=")",IF(RIGHT(E254,2)="T)",-1000000000000*VALUE(MID(E254,2,LEN(E254)-3)),IF(RIGHT(E254,2)="M)",-1000000*VALUE(MID(E254,2,LEN(E254)-3)),IF(RIGHT(E254,2)="B)",-1000000000*VALUE(MID(E254,2,LEN(E254)-3)),IF(RIGHT(E254,2)="k)",-1000*VALUE(MID(E254,2,LEN(E254)-3)),VALUE(SUBSTITUTE(E254,",","")))))),IF(RIGHT(E254,1)="T",1000000000000*VALUE(LEFT(E254,LEN(E254)-1)),IF(RIGHT(E254,1)="M",1000000*VALUE(LEFT(E254,LEN(E254)-1)),IF(RIGHT(E254,1)="B",1000000000*VALUE(LEFT(E254,LEN(E254)-1)),IF(RIGHT(E254,1)="%",0.01*VALUE(LEFT(E254,LEN(E254)-1)),IF(RIGHT(E254,1)="k",1000*VALUE(LEFT(E254,LEN(E254)-1)),VALUE(SUBSTITUTE(E254,",",""))))))))),"N/A")</f>
        <v/>
      </c>
      <c r="M254">
        <f>IFERROR(IF(TRIM(F254)="-", "N/A", IF(RIGHT(F254,1)=")",IF(RIGHT(F254,2)="T)",-1000000000000*VALUE(MID(F254,2,LEN(F254)-3)),IF(RIGHT(F254,2)="M)",-1000000*VALUE(MID(F254,2,LEN(F254)-3)),IF(RIGHT(F254,2)="B)",-1000000000*VALUE(MID(F254,2,LEN(F254)-3)),IF(RIGHT(F254,2)="k)",-1000*VALUE(MID(F254,2,LEN(F254)-3)),VALUE(SUBSTITUTE(F254,",","")))))),IF(RIGHT(F254,1)="T",1000000000000*VALUE(LEFT(F254,LEN(F254)-1)),IF(RIGHT(F254,1)="M",1000000*VALUE(LEFT(F254,LEN(F254)-1)),IF(RIGHT(F254,1)="B",1000000000*VALUE(LEFT(F254,LEN(F254)-1)),IF(RIGHT(F254,1)="%",0.01*VALUE(LEFT(F254,LEN(F254)-1)),IF(RIGHT(F254,1)="k",1000*VALUE(LEFT(F254,LEN(F254)-1)),VALUE(SUBSTITUTE(F254,",",""))))))))),"N/A")</f>
        <v/>
      </c>
      <c r="N254">
        <f>IFERROR(IF(TRIM(G254)="-", "N/A", IF(RIGHT(G254,1)=")",IF(RIGHT(G254,2)="T)",-1000000000000*VALUE(MID(G254,2,LEN(G254)-3)),IF(RIGHT(G254,2)="M)",-1000000*VALUE(MID(G254,2,LEN(G254)-3)),IF(RIGHT(G254,2)="B)",-1000000000*VALUE(MID(G254,2,LEN(G254)-3)),IF(RIGHT(G254,2)="k)",-1000*VALUE(MID(G254,2,LEN(G254)-3)),VALUE(SUBSTITUTE(G254,",","")))))),IF(RIGHT(G254,1)="T",1000000000000*VALUE(LEFT(G254,LEN(G254)-1)),IF(RIGHT(G254,1)="M",1000000*VALUE(LEFT(G254,LEN(G254)-1)),IF(RIGHT(G254,1)="B",1000000000*VALUE(LEFT(G254,LEN(G254)-1)),IF(RIGHT(G254,1)="%",0.01*VALUE(LEFT(G254,LEN(G254)-1)),IF(RIGHT(G254,1)="k",1000*VALUE(LEFT(G254,LEN(G254)-1)),VALUE(SUBSTITUTE(G254,",",""))))))))),"N/A")</f>
        <v/>
      </c>
      <c r="P254">
        <f>MAX(J254:N254)</f>
        <v/>
      </c>
      <c r="Q254">
        <f>IFERROR(J144+MATCH(P254,J254:N254,0)-1,"")</f>
        <v/>
      </c>
      <c r="R254">
        <f>IF(Q254="","",MIN(J254:N254))</f>
        <v/>
      </c>
      <c r="S254">
        <f>IFERROR(J144+MATCH(R254,J254:N254,0)-1,"")</f>
        <v/>
      </c>
      <c r="T254">
        <f>IFERROR(AVERAGE(J254:N254),"")</f>
        <v/>
      </c>
      <c r="U254">
        <f>IFERROR(STDEV(J254:N254),"")</f>
        <v/>
      </c>
      <c r="V254">
        <f>IFERROR(IF(C254="-","",IF(ISBLANK(B254),"",IF(OR(ISNUMBER(FIND("Growth",B254)),ISNUMBER(FIND("Margin",B254))),"",(J254-T254)/U254))),"")</f>
        <v/>
      </c>
      <c r="W254">
        <f>IFERROR(IF(OR(D254="-",ISBLANK(D254)),"",(K254-T254)/U254),"")</f>
        <v/>
      </c>
      <c r="X254">
        <f>IFERROR(IF(OR(E254="-",ISBLANK(E254)),"",(L254-T254)/U254),"")</f>
        <v/>
      </c>
      <c r="Y254">
        <f>IFERROR(IF(OR(F254="-",ISBLANK(F254)),"",(M254-T254)/U254),"")</f>
        <v/>
      </c>
      <c r="Z254">
        <f>IFERROR(IF(OR(G254="-",ISBLANK(G254)),"",(N254-T254)/U254),"")</f>
        <v/>
      </c>
      <c r="AA254">
        <f>IF(MAX(MAX(V254:Z254),ABS(MIN(V254:Z254)))=ABS(MIN(V254:Z254)),MIN(V254:Z254),MAX(V254:Z254))</f>
        <v/>
      </c>
      <c r="AB254">
        <f>IFERROR(V144+MATCH(AA254,V254:Z254,0)-1,"")</f>
        <v/>
      </c>
      <c r="AC254">
        <f>IF(AB254&lt;&gt;"",IF(S254=AB254,"Low",IF(AB254=Q254,"High","")),"")</f>
        <v/>
      </c>
      <c r="AE254">
        <f>IF(ISNUMBER(MATCH("N/A",J254:N254,0)),"",IFERROR((5 * SUMPRODUCT(J144:N144,J254:N254) - PRODUCT(SUM(J144:N144),SUM(J254:N254))) / ((5 * SUM((J144^2)+(K144^2)+(L144^2)+(M144^2)+(N144^2))) - SUM(J144:N144)^2),""))</f>
        <v/>
      </c>
      <c r="AF254">
        <f>IFERROR(CORREL(J144:N144,J254:N254),"")</f>
        <v/>
      </c>
      <c r="AZ254">
        <f>IF(Q254=S254,0,1)</f>
        <v/>
      </c>
      <c r="BA254">
        <f>IF(AZ254=1,IF(Q254="","",IF(Q254=N144,"Yes","No")),"")</f>
        <v/>
      </c>
      <c r="BB254">
        <f>IF(BA254="Yes",P254,"")</f>
        <v/>
      </c>
      <c r="BC254">
        <f>IF(AZ254=1,IF(S254="","",IF(S254=N144,"Yes","No")),"")</f>
        <v/>
      </c>
      <c r="BD254">
        <f>IF(BC254="Yes",R254,"")</f>
        <v/>
      </c>
      <c r="BE254">
        <f>IFERROR(IF(SIGN(AE254)=1,"Increasing",IF(SIGN(AE254)=-1,"Decreasing","")),"")</f>
        <v/>
      </c>
      <c r="BF254">
        <f>IF(OR(AND(BE254="Increasing",BA254="Yes"),AND(BE254="Decreasing",BC254="Yes")),"Yes","No")</f>
        <v/>
      </c>
      <c r="BG254">
        <f>IF(I254="pos_trend","Yes","No")</f>
        <v/>
      </c>
      <c r="BH254">
        <f>IF(AF254&lt;&gt;"",IF(ABS(AF254)&gt;0.8,"Yes","No"),"")</f>
        <v/>
      </c>
    </row>
    <row r="255" spans="1:60">
      <c r="I255">
        <f>IF(AND(K255&gt; J255, L255&gt; K255, M255&gt; L255, N255&gt; M255), "pos_trend", IF(AND(K255&lt; J255, L255&lt; K255, M255&lt; L255, N255&lt; M255), "neg_trend", "N/A"))</f>
        <v/>
      </c>
      <c r="J255">
        <f>IFERROR(IF(TRIM(C255)="-", "N/A", IF(RIGHT(C255,1)=")",IF(RIGHT(C255,2)="T)",-1000000000000*VALUE(MID(C255,2,LEN(C255)-3)),IF(RIGHT(C255,2)="M)",-1000000*VALUE(MID(C255,2,LEN(C255)-3)),IF(RIGHT(C255,2)="B)",-1000000000*VALUE(MID(C255,2,LEN(C255)-3)),IF(RIGHT(C255,2)="k)",-1000*VALUE(MID(C255,2,LEN(C255)-3)),VALUE(SUBSTITUTE(C255,",","")))))),IF(RIGHT(C255,1)="T",1000000000000*VALUE(LEFT(C255,LEN(C255)-1)),IF(RIGHT(C255,1)="M",1000000*VALUE(LEFT(C255,LEN(C255)-1)),IF(RIGHT(C255,1)="B",1000000000*VALUE(LEFT(C255,LEN(C255)-1)),IF(RIGHT(C255,1)="%",0.01*VALUE(LEFT(C255,LEN(C255)-1)),IF(RIGHT(C255,1)="k",1000*VALUE(LEFT(C255,LEN(C255)-1)),VALUE(SUBSTITUTE(C255,",",""))))))))),"N/A")</f>
        <v/>
      </c>
      <c r="K255">
        <f>IFERROR(IF(TRIM(D255)="-", "N/A", IF(RIGHT(D255,1)=")",IF(RIGHT(D255,2)="T)",-1000000000000*VALUE(MID(D255,2,LEN(D255)-3)),IF(RIGHT(D255,2)="M)",-1000000*VALUE(MID(D255,2,LEN(D255)-3)),IF(RIGHT(D255,2)="B)",-1000000000*VALUE(MID(D255,2,LEN(D255)-3)),IF(RIGHT(D255,2)="k)",-1000*VALUE(MID(D255,2,LEN(D255)-3)),VALUE(SUBSTITUTE(D255,",","")))))),IF(RIGHT(D255,1)="T",1000000000000*VALUE(LEFT(D255,LEN(D255)-1)),IF(RIGHT(D255,1)="M",1000000*VALUE(LEFT(D255,LEN(D255)-1)),IF(RIGHT(D255,1)="B",1000000000*VALUE(LEFT(D255,LEN(D255)-1)),IF(RIGHT(D255,1)="%",0.01*VALUE(LEFT(D255,LEN(D255)-1)),IF(RIGHT(D255,1)="k",1000*VALUE(LEFT(D255,LEN(D255)-1)),VALUE(SUBSTITUTE(D255,",",""))))))))),"N/A")</f>
        <v/>
      </c>
      <c r="L255">
        <f>IFERROR(IF(TRIM(E255)="-", "N/A", IF(RIGHT(E255,1)=")",IF(RIGHT(E255,2)="T)",-1000000000000*VALUE(MID(E255,2,LEN(E255)-3)),IF(RIGHT(E255,2)="M)",-1000000*VALUE(MID(E255,2,LEN(E255)-3)),IF(RIGHT(E255,2)="B)",-1000000000*VALUE(MID(E255,2,LEN(E255)-3)),IF(RIGHT(E255,2)="k)",-1000*VALUE(MID(E255,2,LEN(E255)-3)),VALUE(SUBSTITUTE(E255,",","")))))),IF(RIGHT(E255,1)="T",1000000000000*VALUE(LEFT(E255,LEN(E255)-1)),IF(RIGHT(E255,1)="M",1000000*VALUE(LEFT(E255,LEN(E255)-1)),IF(RIGHT(E255,1)="B",1000000000*VALUE(LEFT(E255,LEN(E255)-1)),IF(RIGHT(E255,1)="%",0.01*VALUE(LEFT(E255,LEN(E255)-1)),IF(RIGHT(E255,1)="k",1000*VALUE(LEFT(E255,LEN(E255)-1)),VALUE(SUBSTITUTE(E255,",",""))))))))),"N/A")</f>
        <v/>
      </c>
      <c r="M255">
        <f>IFERROR(IF(TRIM(F255)="-", "N/A", IF(RIGHT(F255,1)=")",IF(RIGHT(F255,2)="T)",-1000000000000*VALUE(MID(F255,2,LEN(F255)-3)),IF(RIGHT(F255,2)="M)",-1000000*VALUE(MID(F255,2,LEN(F255)-3)),IF(RIGHT(F255,2)="B)",-1000000000*VALUE(MID(F255,2,LEN(F255)-3)),IF(RIGHT(F255,2)="k)",-1000*VALUE(MID(F255,2,LEN(F255)-3)),VALUE(SUBSTITUTE(F255,",","")))))),IF(RIGHT(F255,1)="T",1000000000000*VALUE(LEFT(F255,LEN(F255)-1)),IF(RIGHT(F255,1)="M",1000000*VALUE(LEFT(F255,LEN(F255)-1)),IF(RIGHT(F255,1)="B",1000000000*VALUE(LEFT(F255,LEN(F255)-1)),IF(RIGHT(F255,1)="%",0.01*VALUE(LEFT(F255,LEN(F255)-1)),IF(RIGHT(F255,1)="k",1000*VALUE(LEFT(F255,LEN(F255)-1)),VALUE(SUBSTITUTE(F255,",",""))))))))),"N/A")</f>
        <v/>
      </c>
      <c r="N255">
        <f>IFERROR(IF(TRIM(G255)="-", "N/A", IF(RIGHT(G255,1)=")",IF(RIGHT(G255,2)="T)",-1000000000000*VALUE(MID(G255,2,LEN(G255)-3)),IF(RIGHT(G255,2)="M)",-1000000*VALUE(MID(G255,2,LEN(G255)-3)),IF(RIGHT(G255,2)="B)",-1000000000*VALUE(MID(G255,2,LEN(G255)-3)),IF(RIGHT(G255,2)="k)",-1000*VALUE(MID(G255,2,LEN(G255)-3)),VALUE(SUBSTITUTE(G255,",","")))))),IF(RIGHT(G255,1)="T",1000000000000*VALUE(LEFT(G255,LEN(G255)-1)),IF(RIGHT(G255,1)="M",1000000*VALUE(LEFT(G255,LEN(G255)-1)),IF(RIGHT(G255,1)="B",1000000000*VALUE(LEFT(G255,LEN(G255)-1)),IF(RIGHT(G255,1)="%",0.01*VALUE(LEFT(G255,LEN(G255)-1)),IF(RIGHT(G255,1)="k",1000*VALUE(LEFT(G255,LEN(G255)-1)),VALUE(SUBSTITUTE(G255,",",""))))))))),"N/A")</f>
        <v/>
      </c>
      <c r="P255">
        <f>MAX(J255:N255)</f>
        <v/>
      </c>
      <c r="Q255">
        <f>IFERROR(J144+MATCH(P255,J255:N255,0)-1,"")</f>
        <v/>
      </c>
      <c r="R255">
        <f>IF(Q255="","",MIN(J255:N255))</f>
        <v/>
      </c>
      <c r="S255">
        <f>IFERROR(J144+MATCH(R255,J255:N255,0)-1,"")</f>
        <v/>
      </c>
      <c r="T255">
        <f>IFERROR(AVERAGE(J255:N255),"")</f>
        <v/>
      </c>
      <c r="U255">
        <f>IFERROR(STDEV(J255:N255),"")</f>
        <v/>
      </c>
      <c r="V255">
        <f>IFERROR(IF(C255="-","",IF(ISBLANK(B255),"",IF(OR(ISNUMBER(FIND("Growth",B255)),ISNUMBER(FIND("Margin",B255))),"",(J255-T255)/U255))),"")</f>
        <v/>
      </c>
      <c r="W255">
        <f>IFERROR(IF(OR(D255="-",ISBLANK(D255)),"",(K255-T255)/U255),"")</f>
        <v/>
      </c>
      <c r="X255">
        <f>IFERROR(IF(OR(E255="-",ISBLANK(E255)),"",(L255-T255)/U255),"")</f>
        <v/>
      </c>
      <c r="Y255">
        <f>IFERROR(IF(OR(F255="-",ISBLANK(F255)),"",(M255-T255)/U255),"")</f>
        <v/>
      </c>
      <c r="Z255">
        <f>IFERROR(IF(OR(G255="-",ISBLANK(G255)),"",(N255-T255)/U255),"")</f>
        <v/>
      </c>
      <c r="AA255">
        <f>IF(MAX(MAX(V255:Z255),ABS(MIN(V255:Z255)))=ABS(MIN(V255:Z255)),MIN(V255:Z255),MAX(V255:Z255))</f>
        <v/>
      </c>
      <c r="AB255">
        <f>IFERROR(V144+MATCH(AA255,V255:Z255,0)-1,"")</f>
        <v/>
      </c>
      <c r="AC255">
        <f>IF(AB255&lt;&gt;"",IF(S255=AB255,"Low",IF(AB255=Q255,"High","")),"")</f>
        <v/>
      </c>
      <c r="AE255">
        <f>IF(ISNUMBER(MATCH("N/A",J255:N255,0)),"",IFERROR((5 * SUMPRODUCT(J144:N144,J255:N255) - PRODUCT(SUM(J144:N144),SUM(J255:N255))) / ((5 * SUM((J144^2)+(K144^2)+(L144^2)+(M144^2)+(N144^2))) - SUM(J144:N144)^2),""))</f>
        <v/>
      </c>
      <c r="AF255">
        <f>IFERROR(CORREL(J144:N144,J255:N255),"")</f>
        <v/>
      </c>
      <c r="AZ255">
        <f>IF(Q255=S255,0,1)</f>
        <v/>
      </c>
      <c r="BA255">
        <f>IF(AZ255=1,IF(Q255="","",IF(Q255=N144,"Yes","No")),"")</f>
        <v/>
      </c>
      <c r="BB255">
        <f>IF(BA255="Yes",P255,"")</f>
        <v/>
      </c>
      <c r="BC255">
        <f>IF(AZ255=1,IF(S255="","",IF(S255=N144,"Yes","No")),"")</f>
        <v/>
      </c>
      <c r="BD255">
        <f>IF(BC255="Yes",R255,"")</f>
        <v/>
      </c>
      <c r="BE255">
        <f>IFERROR(IF(SIGN(AE255)=1,"Increasing",IF(SIGN(AE255)=-1,"Decreasing","")),"")</f>
        <v/>
      </c>
      <c r="BF255">
        <f>IF(OR(AND(BE255="Increasing",BA255="Yes"),AND(BE255="Decreasing",BC255="Yes")),"Yes","No")</f>
        <v/>
      </c>
      <c r="BG255">
        <f>IF(I255="pos_trend","Yes","No")</f>
        <v/>
      </c>
      <c r="BH255">
        <f>IF(AF255&lt;&gt;"",IF(ABS(AF255)&gt;0.8,"Yes","No"),"")</f>
        <v/>
      </c>
    </row>
    <row r="256" spans="1:60">
      <c r="I256">
        <f>IF(AND(K256&gt; J256, L256&gt; K256, M256&gt; L256, N256&gt; M256), "pos_trend", IF(AND(K256&lt; J256, L256&lt; K256, M256&lt; L256, N256&lt; M256), "neg_trend", "N/A"))</f>
        <v/>
      </c>
      <c r="J256">
        <f>IFERROR(IF(TRIM(C256)="-", "N/A", IF(RIGHT(C256,1)=")",IF(RIGHT(C256,2)="T)",-1000000000000*VALUE(MID(C256,2,LEN(C256)-3)),IF(RIGHT(C256,2)="M)",-1000000*VALUE(MID(C256,2,LEN(C256)-3)),IF(RIGHT(C256,2)="B)",-1000000000*VALUE(MID(C256,2,LEN(C256)-3)),IF(RIGHT(C256,2)="k)",-1000*VALUE(MID(C256,2,LEN(C256)-3)),VALUE(SUBSTITUTE(C256,",","")))))),IF(RIGHT(C256,1)="T",1000000000000*VALUE(LEFT(C256,LEN(C256)-1)),IF(RIGHT(C256,1)="M",1000000*VALUE(LEFT(C256,LEN(C256)-1)),IF(RIGHT(C256,1)="B",1000000000*VALUE(LEFT(C256,LEN(C256)-1)),IF(RIGHT(C256,1)="%",0.01*VALUE(LEFT(C256,LEN(C256)-1)),IF(RIGHT(C256,1)="k",1000*VALUE(LEFT(C256,LEN(C256)-1)),VALUE(SUBSTITUTE(C256,",",""))))))))),"N/A")</f>
        <v/>
      </c>
      <c r="K256">
        <f>IFERROR(IF(TRIM(D256)="-", "N/A", IF(RIGHT(D256,1)=")",IF(RIGHT(D256,2)="T)",-1000000000000*VALUE(MID(D256,2,LEN(D256)-3)),IF(RIGHT(D256,2)="M)",-1000000*VALUE(MID(D256,2,LEN(D256)-3)),IF(RIGHT(D256,2)="B)",-1000000000*VALUE(MID(D256,2,LEN(D256)-3)),IF(RIGHT(D256,2)="k)",-1000*VALUE(MID(D256,2,LEN(D256)-3)),VALUE(SUBSTITUTE(D256,",","")))))),IF(RIGHT(D256,1)="T",1000000000000*VALUE(LEFT(D256,LEN(D256)-1)),IF(RIGHT(D256,1)="M",1000000*VALUE(LEFT(D256,LEN(D256)-1)),IF(RIGHT(D256,1)="B",1000000000*VALUE(LEFT(D256,LEN(D256)-1)),IF(RIGHT(D256,1)="%",0.01*VALUE(LEFT(D256,LEN(D256)-1)),IF(RIGHT(D256,1)="k",1000*VALUE(LEFT(D256,LEN(D256)-1)),VALUE(SUBSTITUTE(D256,",",""))))))))),"N/A")</f>
        <v/>
      </c>
      <c r="L256">
        <f>IFERROR(IF(TRIM(E256)="-", "N/A", IF(RIGHT(E256,1)=")",IF(RIGHT(E256,2)="T)",-1000000000000*VALUE(MID(E256,2,LEN(E256)-3)),IF(RIGHT(E256,2)="M)",-1000000*VALUE(MID(E256,2,LEN(E256)-3)),IF(RIGHT(E256,2)="B)",-1000000000*VALUE(MID(E256,2,LEN(E256)-3)),IF(RIGHT(E256,2)="k)",-1000*VALUE(MID(E256,2,LEN(E256)-3)),VALUE(SUBSTITUTE(E256,",","")))))),IF(RIGHT(E256,1)="T",1000000000000*VALUE(LEFT(E256,LEN(E256)-1)),IF(RIGHT(E256,1)="M",1000000*VALUE(LEFT(E256,LEN(E256)-1)),IF(RIGHT(E256,1)="B",1000000000*VALUE(LEFT(E256,LEN(E256)-1)),IF(RIGHT(E256,1)="%",0.01*VALUE(LEFT(E256,LEN(E256)-1)),IF(RIGHT(E256,1)="k",1000*VALUE(LEFT(E256,LEN(E256)-1)),VALUE(SUBSTITUTE(E256,",",""))))))))),"N/A")</f>
        <v/>
      </c>
      <c r="M256">
        <f>IFERROR(IF(TRIM(F256)="-", "N/A", IF(RIGHT(F256,1)=")",IF(RIGHT(F256,2)="T)",-1000000000000*VALUE(MID(F256,2,LEN(F256)-3)),IF(RIGHT(F256,2)="M)",-1000000*VALUE(MID(F256,2,LEN(F256)-3)),IF(RIGHT(F256,2)="B)",-1000000000*VALUE(MID(F256,2,LEN(F256)-3)),IF(RIGHT(F256,2)="k)",-1000*VALUE(MID(F256,2,LEN(F256)-3)),VALUE(SUBSTITUTE(F256,",","")))))),IF(RIGHT(F256,1)="T",1000000000000*VALUE(LEFT(F256,LEN(F256)-1)),IF(RIGHT(F256,1)="M",1000000*VALUE(LEFT(F256,LEN(F256)-1)),IF(RIGHT(F256,1)="B",1000000000*VALUE(LEFT(F256,LEN(F256)-1)),IF(RIGHT(F256,1)="%",0.01*VALUE(LEFT(F256,LEN(F256)-1)),IF(RIGHT(F256,1)="k",1000*VALUE(LEFT(F256,LEN(F256)-1)),VALUE(SUBSTITUTE(F256,",",""))))))))),"N/A")</f>
        <v/>
      </c>
      <c r="N256">
        <f>IFERROR(IF(TRIM(G256)="-", "N/A", IF(RIGHT(G256,1)=")",IF(RIGHT(G256,2)="T)",-1000000000000*VALUE(MID(G256,2,LEN(G256)-3)),IF(RIGHT(G256,2)="M)",-1000000*VALUE(MID(G256,2,LEN(G256)-3)),IF(RIGHT(G256,2)="B)",-1000000000*VALUE(MID(G256,2,LEN(G256)-3)),IF(RIGHT(G256,2)="k)",-1000*VALUE(MID(G256,2,LEN(G256)-3)),VALUE(SUBSTITUTE(G256,",","")))))),IF(RIGHT(G256,1)="T",1000000000000*VALUE(LEFT(G256,LEN(G256)-1)),IF(RIGHT(G256,1)="M",1000000*VALUE(LEFT(G256,LEN(G256)-1)),IF(RIGHT(G256,1)="B",1000000000*VALUE(LEFT(G256,LEN(G256)-1)),IF(RIGHT(G256,1)="%",0.01*VALUE(LEFT(G256,LEN(G256)-1)),IF(RIGHT(G256,1)="k",1000*VALUE(LEFT(G256,LEN(G256)-1)),VALUE(SUBSTITUTE(G256,",",""))))))))),"N/A")</f>
        <v/>
      </c>
      <c r="P256">
        <f>MAX(J256:N256)</f>
        <v/>
      </c>
      <c r="Q256">
        <f>IFERROR(J144+MATCH(P256,J256:N256,0)-1,"")</f>
        <v/>
      </c>
      <c r="R256">
        <f>IF(Q256="","",MIN(J256:N256))</f>
        <v/>
      </c>
      <c r="S256">
        <f>IFERROR(J144+MATCH(R256,J256:N256,0)-1,"")</f>
        <v/>
      </c>
      <c r="T256">
        <f>IFERROR(AVERAGE(J256:N256),"")</f>
        <v/>
      </c>
      <c r="U256">
        <f>IFERROR(STDEV(J256:N256),"")</f>
        <v/>
      </c>
      <c r="V256">
        <f>IFERROR(IF(C256="-","",IF(ISBLANK(B256),"",IF(OR(ISNUMBER(FIND("Growth",B256)),ISNUMBER(FIND("Margin",B256))),"",(J256-T256)/U256))),"")</f>
        <v/>
      </c>
      <c r="W256">
        <f>IFERROR(IF(OR(D256="-",ISBLANK(D256)),"",(K256-T256)/U256),"")</f>
        <v/>
      </c>
      <c r="X256">
        <f>IFERROR(IF(OR(E256="-",ISBLANK(E256)),"",(L256-T256)/U256),"")</f>
        <v/>
      </c>
      <c r="Y256">
        <f>IFERROR(IF(OR(F256="-",ISBLANK(F256)),"",(M256-T256)/U256),"")</f>
        <v/>
      </c>
      <c r="Z256">
        <f>IFERROR(IF(OR(G256="-",ISBLANK(G256)),"",(N256-T256)/U256),"")</f>
        <v/>
      </c>
      <c r="AA256">
        <f>IF(MAX(MAX(V256:Z256),ABS(MIN(V256:Z256)))=ABS(MIN(V256:Z256)),MIN(V256:Z256),MAX(V256:Z256))</f>
        <v/>
      </c>
      <c r="AB256">
        <f>IFERROR(V144+MATCH(AA256,V256:Z256,0)-1,"")</f>
        <v/>
      </c>
      <c r="AC256">
        <f>IF(AB256&lt;&gt;"",IF(S256=AB256,"Low",IF(AB256=Q256,"High","")),"")</f>
        <v/>
      </c>
      <c r="AE256">
        <f>IF(ISNUMBER(MATCH("N/A",J256:N256,0)),"",IFERROR((5 * SUMPRODUCT(J144:N144,J256:N256) - PRODUCT(SUM(J144:N144),SUM(J256:N256))) / ((5 * SUM((J144^2)+(K144^2)+(L144^2)+(M144^2)+(N144^2))) - SUM(J144:N144)^2),""))</f>
        <v/>
      </c>
      <c r="AF256">
        <f>IFERROR(CORREL(J144:N144,J256:N256),"")</f>
        <v/>
      </c>
      <c r="AZ256">
        <f>IF(Q256=S256,0,1)</f>
        <v/>
      </c>
      <c r="BA256">
        <f>IF(AZ256=1,IF(Q256="","",IF(Q256=N144,"Yes","No")),"")</f>
        <v/>
      </c>
      <c r="BB256">
        <f>IF(BA256="Yes",P256,"")</f>
        <v/>
      </c>
      <c r="BC256">
        <f>IF(AZ256=1,IF(S256="","",IF(S256=N144,"Yes","No")),"")</f>
        <v/>
      </c>
      <c r="BD256">
        <f>IF(BC256="Yes",R256,"")</f>
        <v/>
      </c>
      <c r="BE256">
        <f>IFERROR(IF(SIGN(AE256)=1,"Increasing",IF(SIGN(AE256)=-1,"Decreasing","")),"")</f>
        <v/>
      </c>
      <c r="BF256">
        <f>IF(OR(AND(BE256="Increasing",BA256="Yes"),AND(BE256="Decreasing",BC256="Yes")),"Yes","No")</f>
        <v/>
      </c>
      <c r="BG256">
        <f>IF(I256="pos_trend","Yes","No")</f>
        <v/>
      </c>
      <c r="BH256">
        <f>IF(AF256&lt;&gt;"",IF(ABS(AF256)&gt;0.8,"Yes","No"),"")</f>
        <v/>
      </c>
    </row>
    <row r="257" spans="1:60">
      <c r="I257">
        <f>IF(AND(K257&gt; J257, L257&gt; K257, M257&gt; L257, N257&gt; M257), "pos_trend", IF(AND(K257&lt; J257, L257&lt; K257, M257&lt; L257, N257&lt; M257), "neg_trend", "N/A"))</f>
        <v/>
      </c>
      <c r="J257">
        <f>IFERROR(IF(TRIM(C257)="-", "N/A", IF(RIGHT(C257,1)=")",IF(RIGHT(C257,2)="T)",-1000000000000*VALUE(MID(C257,2,LEN(C257)-3)),IF(RIGHT(C257,2)="M)",-1000000*VALUE(MID(C257,2,LEN(C257)-3)),IF(RIGHT(C257,2)="B)",-1000000000*VALUE(MID(C257,2,LEN(C257)-3)),IF(RIGHT(C257,2)="k)",-1000*VALUE(MID(C257,2,LEN(C257)-3)),VALUE(SUBSTITUTE(C257,",","")))))),IF(RIGHT(C257,1)="T",1000000000000*VALUE(LEFT(C257,LEN(C257)-1)),IF(RIGHT(C257,1)="M",1000000*VALUE(LEFT(C257,LEN(C257)-1)),IF(RIGHT(C257,1)="B",1000000000*VALUE(LEFT(C257,LEN(C257)-1)),IF(RIGHT(C257,1)="%",0.01*VALUE(LEFT(C257,LEN(C257)-1)),IF(RIGHT(C257,1)="k",1000*VALUE(LEFT(C257,LEN(C257)-1)),VALUE(SUBSTITUTE(C257,",",""))))))))),"N/A")</f>
        <v/>
      </c>
      <c r="K257">
        <f>IFERROR(IF(TRIM(D257)="-", "N/A", IF(RIGHT(D257,1)=")",IF(RIGHT(D257,2)="T)",-1000000000000*VALUE(MID(D257,2,LEN(D257)-3)),IF(RIGHT(D257,2)="M)",-1000000*VALUE(MID(D257,2,LEN(D257)-3)),IF(RIGHT(D257,2)="B)",-1000000000*VALUE(MID(D257,2,LEN(D257)-3)),IF(RIGHT(D257,2)="k)",-1000*VALUE(MID(D257,2,LEN(D257)-3)),VALUE(SUBSTITUTE(D257,",","")))))),IF(RIGHT(D257,1)="T",1000000000000*VALUE(LEFT(D257,LEN(D257)-1)),IF(RIGHT(D257,1)="M",1000000*VALUE(LEFT(D257,LEN(D257)-1)),IF(RIGHT(D257,1)="B",1000000000*VALUE(LEFT(D257,LEN(D257)-1)),IF(RIGHT(D257,1)="%",0.01*VALUE(LEFT(D257,LEN(D257)-1)),IF(RIGHT(D257,1)="k",1000*VALUE(LEFT(D257,LEN(D257)-1)),VALUE(SUBSTITUTE(D257,",",""))))))))),"N/A")</f>
        <v/>
      </c>
      <c r="L257">
        <f>IFERROR(IF(TRIM(E257)="-", "N/A", IF(RIGHT(E257,1)=")",IF(RIGHT(E257,2)="T)",-1000000000000*VALUE(MID(E257,2,LEN(E257)-3)),IF(RIGHT(E257,2)="M)",-1000000*VALUE(MID(E257,2,LEN(E257)-3)),IF(RIGHT(E257,2)="B)",-1000000000*VALUE(MID(E257,2,LEN(E257)-3)),IF(RIGHT(E257,2)="k)",-1000*VALUE(MID(E257,2,LEN(E257)-3)),VALUE(SUBSTITUTE(E257,",","")))))),IF(RIGHT(E257,1)="T",1000000000000*VALUE(LEFT(E257,LEN(E257)-1)),IF(RIGHT(E257,1)="M",1000000*VALUE(LEFT(E257,LEN(E257)-1)),IF(RIGHT(E257,1)="B",1000000000*VALUE(LEFT(E257,LEN(E257)-1)),IF(RIGHT(E257,1)="%",0.01*VALUE(LEFT(E257,LEN(E257)-1)),IF(RIGHT(E257,1)="k",1000*VALUE(LEFT(E257,LEN(E257)-1)),VALUE(SUBSTITUTE(E257,",",""))))))))),"N/A")</f>
        <v/>
      </c>
      <c r="M257">
        <f>IFERROR(IF(TRIM(F257)="-", "N/A", IF(RIGHT(F257,1)=")",IF(RIGHT(F257,2)="T)",-1000000000000*VALUE(MID(F257,2,LEN(F257)-3)),IF(RIGHT(F257,2)="M)",-1000000*VALUE(MID(F257,2,LEN(F257)-3)),IF(RIGHT(F257,2)="B)",-1000000000*VALUE(MID(F257,2,LEN(F257)-3)),IF(RIGHT(F257,2)="k)",-1000*VALUE(MID(F257,2,LEN(F257)-3)),VALUE(SUBSTITUTE(F257,",","")))))),IF(RIGHT(F257,1)="T",1000000000000*VALUE(LEFT(F257,LEN(F257)-1)),IF(RIGHT(F257,1)="M",1000000*VALUE(LEFT(F257,LEN(F257)-1)),IF(RIGHT(F257,1)="B",1000000000*VALUE(LEFT(F257,LEN(F257)-1)),IF(RIGHT(F257,1)="%",0.01*VALUE(LEFT(F257,LEN(F257)-1)),IF(RIGHT(F257,1)="k",1000*VALUE(LEFT(F257,LEN(F257)-1)),VALUE(SUBSTITUTE(F257,",",""))))))))),"N/A")</f>
        <v/>
      </c>
      <c r="N257">
        <f>IFERROR(IF(TRIM(G257)="-", "N/A", IF(RIGHT(G257,1)=")",IF(RIGHT(G257,2)="T)",-1000000000000*VALUE(MID(G257,2,LEN(G257)-3)),IF(RIGHT(G257,2)="M)",-1000000*VALUE(MID(G257,2,LEN(G257)-3)),IF(RIGHT(G257,2)="B)",-1000000000*VALUE(MID(G257,2,LEN(G257)-3)),IF(RIGHT(G257,2)="k)",-1000*VALUE(MID(G257,2,LEN(G257)-3)),VALUE(SUBSTITUTE(G257,",","")))))),IF(RIGHT(G257,1)="T",1000000000000*VALUE(LEFT(G257,LEN(G257)-1)),IF(RIGHT(G257,1)="M",1000000*VALUE(LEFT(G257,LEN(G257)-1)),IF(RIGHT(G257,1)="B",1000000000*VALUE(LEFT(G257,LEN(G257)-1)),IF(RIGHT(G257,1)="%",0.01*VALUE(LEFT(G257,LEN(G257)-1)),IF(RIGHT(G257,1)="k",1000*VALUE(LEFT(G257,LEN(G257)-1)),VALUE(SUBSTITUTE(G257,",",""))))))))),"N/A")</f>
        <v/>
      </c>
      <c r="P257">
        <f>MAX(J257:N257)</f>
        <v/>
      </c>
      <c r="Q257">
        <f>IFERROR(J144+MATCH(P257,J257:N257,0)-1,"")</f>
        <v/>
      </c>
      <c r="R257">
        <f>IF(Q257="","",MIN(J257:N257))</f>
        <v/>
      </c>
      <c r="S257">
        <f>IFERROR(J144+MATCH(R257,J257:N257,0)-1,"")</f>
        <v/>
      </c>
      <c r="T257">
        <f>IFERROR(AVERAGE(J257:N257),"")</f>
        <v/>
      </c>
      <c r="U257">
        <f>IFERROR(STDEV(J257:N257),"")</f>
        <v/>
      </c>
      <c r="V257">
        <f>IFERROR(IF(C257="-","",IF(ISBLANK(B257),"",IF(OR(ISNUMBER(FIND("Growth",B257)),ISNUMBER(FIND("Margin",B257))),"",(J257-T257)/U257))),"")</f>
        <v/>
      </c>
      <c r="W257">
        <f>IFERROR(IF(OR(D257="-",ISBLANK(D257)),"",(K257-T257)/U257),"")</f>
        <v/>
      </c>
      <c r="X257">
        <f>IFERROR(IF(OR(E257="-",ISBLANK(E257)),"",(L257-T257)/U257),"")</f>
        <v/>
      </c>
      <c r="Y257">
        <f>IFERROR(IF(OR(F257="-",ISBLANK(F257)),"",(M257-T257)/U257),"")</f>
        <v/>
      </c>
      <c r="Z257">
        <f>IFERROR(IF(OR(G257="-",ISBLANK(G257)),"",(N257-T257)/U257),"")</f>
        <v/>
      </c>
      <c r="AA257">
        <f>IF(MAX(MAX(V257:Z257),ABS(MIN(V257:Z257)))=ABS(MIN(V257:Z257)),MIN(V257:Z257),MAX(V257:Z257))</f>
        <v/>
      </c>
      <c r="AB257">
        <f>IFERROR(V144+MATCH(AA257,V257:Z257,0)-1,"")</f>
        <v/>
      </c>
      <c r="AC257">
        <f>IF(AB257&lt;&gt;"",IF(S257=AB257,"Low",IF(AB257=Q257,"High","")),"")</f>
        <v/>
      </c>
      <c r="AE257">
        <f>IF(ISNUMBER(MATCH("N/A",J257:N257,0)),"",IFERROR((5 * SUMPRODUCT(J144:N144,J257:N257) - PRODUCT(SUM(J144:N144),SUM(J257:N257))) / ((5 * SUM((J144^2)+(K144^2)+(L144^2)+(M144^2)+(N144^2))) - SUM(J144:N144)^2),""))</f>
        <v/>
      </c>
      <c r="AF257">
        <f>IFERROR(CORREL(J144:N144,J257:N257),"")</f>
        <v/>
      </c>
      <c r="AZ257">
        <f>IF(Q257=S257,0,1)</f>
        <v/>
      </c>
      <c r="BA257">
        <f>IF(AZ257=1,IF(Q257="","",IF(Q257=N144,"Yes","No")),"")</f>
        <v/>
      </c>
      <c r="BB257">
        <f>IF(BA257="Yes",P257,"")</f>
        <v/>
      </c>
      <c r="BC257">
        <f>IF(AZ257=1,IF(S257="","",IF(S257=N144,"Yes","No")),"")</f>
        <v/>
      </c>
      <c r="BD257">
        <f>IF(BC257="Yes",R257,"")</f>
        <v/>
      </c>
      <c r="BE257">
        <f>IFERROR(IF(SIGN(AE257)=1,"Increasing",IF(SIGN(AE257)=-1,"Decreasing","")),"")</f>
        <v/>
      </c>
      <c r="BF257">
        <f>IF(OR(AND(BE257="Increasing",BA257="Yes"),AND(BE257="Decreasing",BC257="Yes")),"Yes","No")</f>
        <v/>
      </c>
      <c r="BG257">
        <f>IF(I257="pos_trend","Yes","No")</f>
        <v/>
      </c>
      <c r="BH257">
        <f>IF(AF257&lt;&gt;"",IF(ABS(AF257)&gt;0.8,"Yes","No"),"")</f>
        <v/>
      </c>
    </row>
    <row r="258" spans="1:60">
      <c r="I258">
        <f>IF(AND(K258&gt; J258, L258&gt; K258, M258&gt; L258, N258&gt; M258), "pos_trend", IF(AND(K258&lt; J258, L258&lt; K258, M258&lt; L258, N258&lt; M258), "neg_trend", "N/A"))</f>
        <v/>
      </c>
      <c r="J258">
        <f>IFERROR(IF(TRIM(C258)="-", "N/A", IF(RIGHT(C258,1)=")",IF(RIGHT(C258,2)="T)",-1000000000000*VALUE(MID(C258,2,LEN(C258)-3)),IF(RIGHT(C258,2)="M)",-1000000*VALUE(MID(C258,2,LEN(C258)-3)),IF(RIGHT(C258,2)="B)",-1000000000*VALUE(MID(C258,2,LEN(C258)-3)),IF(RIGHT(C258,2)="k)",-1000*VALUE(MID(C258,2,LEN(C258)-3)),VALUE(SUBSTITUTE(C258,",","")))))),IF(RIGHT(C258,1)="T",1000000000000*VALUE(LEFT(C258,LEN(C258)-1)),IF(RIGHT(C258,1)="M",1000000*VALUE(LEFT(C258,LEN(C258)-1)),IF(RIGHT(C258,1)="B",1000000000*VALUE(LEFT(C258,LEN(C258)-1)),IF(RIGHT(C258,1)="%",0.01*VALUE(LEFT(C258,LEN(C258)-1)),IF(RIGHT(C258,1)="k",1000*VALUE(LEFT(C258,LEN(C258)-1)),VALUE(SUBSTITUTE(C258,",",""))))))))),"N/A")</f>
        <v/>
      </c>
      <c r="K258">
        <f>IFERROR(IF(TRIM(D258)="-", "N/A", IF(RIGHT(D258,1)=")",IF(RIGHT(D258,2)="T)",-1000000000000*VALUE(MID(D258,2,LEN(D258)-3)),IF(RIGHT(D258,2)="M)",-1000000*VALUE(MID(D258,2,LEN(D258)-3)),IF(RIGHT(D258,2)="B)",-1000000000*VALUE(MID(D258,2,LEN(D258)-3)),IF(RIGHT(D258,2)="k)",-1000*VALUE(MID(D258,2,LEN(D258)-3)),VALUE(SUBSTITUTE(D258,",","")))))),IF(RIGHT(D258,1)="T",1000000000000*VALUE(LEFT(D258,LEN(D258)-1)),IF(RIGHT(D258,1)="M",1000000*VALUE(LEFT(D258,LEN(D258)-1)),IF(RIGHT(D258,1)="B",1000000000*VALUE(LEFT(D258,LEN(D258)-1)),IF(RIGHT(D258,1)="%",0.01*VALUE(LEFT(D258,LEN(D258)-1)),IF(RIGHT(D258,1)="k",1000*VALUE(LEFT(D258,LEN(D258)-1)),VALUE(SUBSTITUTE(D258,",",""))))))))),"N/A")</f>
        <v/>
      </c>
      <c r="L258">
        <f>IFERROR(IF(TRIM(E258)="-", "N/A", IF(RIGHT(E258,1)=")",IF(RIGHT(E258,2)="T)",-1000000000000*VALUE(MID(E258,2,LEN(E258)-3)),IF(RIGHT(E258,2)="M)",-1000000*VALUE(MID(E258,2,LEN(E258)-3)),IF(RIGHT(E258,2)="B)",-1000000000*VALUE(MID(E258,2,LEN(E258)-3)),IF(RIGHT(E258,2)="k)",-1000*VALUE(MID(E258,2,LEN(E258)-3)),VALUE(SUBSTITUTE(E258,",","")))))),IF(RIGHT(E258,1)="T",1000000000000*VALUE(LEFT(E258,LEN(E258)-1)),IF(RIGHT(E258,1)="M",1000000*VALUE(LEFT(E258,LEN(E258)-1)),IF(RIGHT(E258,1)="B",1000000000*VALUE(LEFT(E258,LEN(E258)-1)),IF(RIGHT(E258,1)="%",0.01*VALUE(LEFT(E258,LEN(E258)-1)),IF(RIGHT(E258,1)="k",1000*VALUE(LEFT(E258,LEN(E258)-1)),VALUE(SUBSTITUTE(E258,",",""))))))))),"N/A")</f>
        <v/>
      </c>
      <c r="M258">
        <f>IFERROR(IF(TRIM(F258)="-", "N/A", IF(RIGHT(F258,1)=")",IF(RIGHT(F258,2)="T)",-1000000000000*VALUE(MID(F258,2,LEN(F258)-3)),IF(RIGHT(F258,2)="M)",-1000000*VALUE(MID(F258,2,LEN(F258)-3)),IF(RIGHT(F258,2)="B)",-1000000000*VALUE(MID(F258,2,LEN(F258)-3)),IF(RIGHT(F258,2)="k)",-1000*VALUE(MID(F258,2,LEN(F258)-3)),VALUE(SUBSTITUTE(F258,",","")))))),IF(RIGHT(F258,1)="T",1000000000000*VALUE(LEFT(F258,LEN(F258)-1)),IF(RIGHT(F258,1)="M",1000000*VALUE(LEFT(F258,LEN(F258)-1)),IF(RIGHT(F258,1)="B",1000000000*VALUE(LEFT(F258,LEN(F258)-1)),IF(RIGHT(F258,1)="%",0.01*VALUE(LEFT(F258,LEN(F258)-1)),IF(RIGHT(F258,1)="k",1000*VALUE(LEFT(F258,LEN(F258)-1)),VALUE(SUBSTITUTE(F258,",",""))))))))),"N/A")</f>
        <v/>
      </c>
      <c r="N258">
        <f>IFERROR(IF(TRIM(G258)="-", "N/A", IF(RIGHT(G258,1)=")",IF(RIGHT(G258,2)="T)",-1000000000000*VALUE(MID(G258,2,LEN(G258)-3)),IF(RIGHT(G258,2)="M)",-1000000*VALUE(MID(G258,2,LEN(G258)-3)),IF(RIGHT(G258,2)="B)",-1000000000*VALUE(MID(G258,2,LEN(G258)-3)),IF(RIGHT(G258,2)="k)",-1000*VALUE(MID(G258,2,LEN(G258)-3)),VALUE(SUBSTITUTE(G258,",","")))))),IF(RIGHT(G258,1)="T",1000000000000*VALUE(LEFT(G258,LEN(G258)-1)),IF(RIGHT(G258,1)="M",1000000*VALUE(LEFT(G258,LEN(G258)-1)),IF(RIGHT(G258,1)="B",1000000000*VALUE(LEFT(G258,LEN(G258)-1)),IF(RIGHT(G258,1)="%",0.01*VALUE(LEFT(G258,LEN(G258)-1)),IF(RIGHT(G258,1)="k",1000*VALUE(LEFT(G258,LEN(G258)-1)),VALUE(SUBSTITUTE(G258,",",""))))))))),"N/A")</f>
        <v/>
      </c>
      <c r="P258">
        <f>MAX(J258:N258)</f>
        <v/>
      </c>
      <c r="Q258">
        <f>IFERROR(J144+MATCH(P258,J258:N258,0)-1,"")</f>
        <v/>
      </c>
      <c r="R258">
        <f>IF(Q258="","",MIN(J258:N258))</f>
        <v/>
      </c>
      <c r="S258">
        <f>IFERROR(J144+MATCH(R258,J258:N258,0)-1,"")</f>
        <v/>
      </c>
      <c r="T258">
        <f>IFERROR(AVERAGE(J258:N258),"")</f>
        <v/>
      </c>
      <c r="U258">
        <f>IFERROR(STDEV(J258:N258),"")</f>
        <v/>
      </c>
      <c r="V258">
        <f>IFERROR(IF(C258="-","",IF(ISBLANK(B258),"",IF(OR(ISNUMBER(FIND("Growth",B258)),ISNUMBER(FIND("Margin",B258))),"",(J258-T258)/U258))),"")</f>
        <v/>
      </c>
      <c r="W258">
        <f>IFERROR(IF(OR(D258="-",ISBLANK(D258)),"",(K258-T258)/U258),"")</f>
        <v/>
      </c>
      <c r="X258">
        <f>IFERROR(IF(OR(E258="-",ISBLANK(E258)),"",(L258-T258)/U258),"")</f>
        <v/>
      </c>
      <c r="Y258">
        <f>IFERROR(IF(OR(F258="-",ISBLANK(F258)),"",(M258-T258)/U258),"")</f>
        <v/>
      </c>
      <c r="Z258">
        <f>IFERROR(IF(OR(G258="-",ISBLANK(G258)),"",(N258-T258)/U258),"")</f>
        <v/>
      </c>
      <c r="AA258">
        <f>IF(MAX(MAX(V258:Z258),ABS(MIN(V258:Z258)))=ABS(MIN(V258:Z258)),MIN(V258:Z258),MAX(V258:Z258))</f>
        <v/>
      </c>
      <c r="AB258">
        <f>IFERROR(V144+MATCH(AA258,V258:Z258,0)-1,"")</f>
        <v/>
      </c>
      <c r="AC258">
        <f>IF(AB258&lt;&gt;"",IF(S258=AB258,"Low",IF(AB258=Q258,"High","")),"")</f>
        <v/>
      </c>
      <c r="AE258">
        <f>IF(ISNUMBER(MATCH("N/A",J258:N258,0)),"",IFERROR((5 * SUMPRODUCT(J144:N144,J258:N258) - PRODUCT(SUM(J144:N144),SUM(J258:N258))) / ((5 * SUM((J144^2)+(K144^2)+(L144^2)+(M144^2)+(N144^2))) - SUM(J144:N144)^2),""))</f>
        <v/>
      </c>
      <c r="AF258">
        <f>IFERROR(CORREL(J144:N144,J258:N258),"")</f>
        <v/>
      </c>
      <c r="AZ258">
        <f>IF(Q258=S258,0,1)</f>
        <v/>
      </c>
      <c r="BA258">
        <f>IF(AZ258=1,IF(Q258="","",IF(Q258=N144,"Yes","No")),"")</f>
        <v/>
      </c>
      <c r="BB258">
        <f>IF(BA258="Yes",P258,"")</f>
        <v/>
      </c>
      <c r="BC258">
        <f>IF(AZ258=1,IF(S258="","",IF(S258=N144,"Yes","No")),"")</f>
        <v/>
      </c>
      <c r="BD258">
        <f>IF(BC258="Yes",R258,"")</f>
        <v/>
      </c>
      <c r="BE258">
        <f>IFERROR(IF(SIGN(AE258)=1,"Increasing",IF(SIGN(AE258)=-1,"Decreasing","")),"")</f>
        <v/>
      </c>
      <c r="BF258">
        <f>IF(OR(AND(BE258="Increasing",BA258="Yes"),AND(BE258="Decreasing",BC258="Yes")),"Yes","No")</f>
        <v/>
      </c>
      <c r="BG258">
        <f>IF(I258="pos_trend","Yes","No")</f>
        <v/>
      </c>
      <c r="BH258">
        <f>IF(AF258&lt;&gt;"",IF(ABS(AF258)&gt;0.8,"Yes","No"),"")</f>
        <v/>
      </c>
    </row>
    <row r="259" spans="1:60">
      <c r="I259">
        <f>IF(AND(K259&gt; J259, L259&gt; K259, M259&gt; L259, N259&gt; M259), "pos_trend", IF(AND(K259&lt; J259, L259&lt; K259, M259&lt; L259, N259&lt; M259), "neg_trend", "N/A"))</f>
        <v/>
      </c>
      <c r="J259">
        <f>IFERROR(IF(TRIM(C259)="-", "N/A", IF(RIGHT(C259,1)=")",IF(RIGHT(C259,2)="T)",-1000000000000*VALUE(MID(C259,2,LEN(C259)-3)),IF(RIGHT(C259,2)="M)",-1000000*VALUE(MID(C259,2,LEN(C259)-3)),IF(RIGHT(C259,2)="B)",-1000000000*VALUE(MID(C259,2,LEN(C259)-3)),IF(RIGHT(C259,2)="k)",-1000*VALUE(MID(C259,2,LEN(C259)-3)),VALUE(SUBSTITUTE(C259,",","")))))),IF(RIGHT(C259,1)="T",1000000000000*VALUE(LEFT(C259,LEN(C259)-1)),IF(RIGHT(C259,1)="M",1000000*VALUE(LEFT(C259,LEN(C259)-1)),IF(RIGHT(C259,1)="B",1000000000*VALUE(LEFT(C259,LEN(C259)-1)),IF(RIGHT(C259,1)="%",0.01*VALUE(LEFT(C259,LEN(C259)-1)),IF(RIGHT(C259,1)="k",1000*VALUE(LEFT(C259,LEN(C259)-1)),VALUE(SUBSTITUTE(C259,",",""))))))))),"N/A")</f>
        <v/>
      </c>
      <c r="K259">
        <f>IFERROR(IF(TRIM(D259)="-", "N/A", IF(RIGHT(D259,1)=")",IF(RIGHT(D259,2)="T)",-1000000000000*VALUE(MID(D259,2,LEN(D259)-3)),IF(RIGHT(D259,2)="M)",-1000000*VALUE(MID(D259,2,LEN(D259)-3)),IF(RIGHT(D259,2)="B)",-1000000000*VALUE(MID(D259,2,LEN(D259)-3)),IF(RIGHT(D259,2)="k)",-1000*VALUE(MID(D259,2,LEN(D259)-3)),VALUE(SUBSTITUTE(D259,",","")))))),IF(RIGHT(D259,1)="T",1000000000000*VALUE(LEFT(D259,LEN(D259)-1)),IF(RIGHT(D259,1)="M",1000000*VALUE(LEFT(D259,LEN(D259)-1)),IF(RIGHT(D259,1)="B",1000000000*VALUE(LEFT(D259,LEN(D259)-1)),IF(RIGHT(D259,1)="%",0.01*VALUE(LEFT(D259,LEN(D259)-1)),IF(RIGHT(D259,1)="k",1000*VALUE(LEFT(D259,LEN(D259)-1)),VALUE(SUBSTITUTE(D259,",",""))))))))),"N/A")</f>
        <v/>
      </c>
      <c r="L259">
        <f>IFERROR(IF(TRIM(E259)="-", "N/A", IF(RIGHT(E259,1)=")",IF(RIGHT(E259,2)="T)",-1000000000000*VALUE(MID(E259,2,LEN(E259)-3)),IF(RIGHT(E259,2)="M)",-1000000*VALUE(MID(E259,2,LEN(E259)-3)),IF(RIGHT(E259,2)="B)",-1000000000*VALUE(MID(E259,2,LEN(E259)-3)),IF(RIGHT(E259,2)="k)",-1000*VALUE(MID(E259,2,LEN(E259)-3)),VALUE(SUBSTITUTE(E259,",","")))))),IF(RIGHT(E259,1)="T",1000000000000*VALUE(LEFT(E259,LEN(E259)-1)),IF(RIGHT(E259,1)="M",1000000*VALUE(LEFT(E259,LEN(E259)-1)),IF(RIGHT(E259,1)="B",1000000000*VALUE(LEFT(E259,LEN(E259)-1)),IF(RIGHT(E259,1)="%",0.01*VALUE(LEFT(E259,LEN(E259)-1)),IF(RIGHT(E259,1)="k",1000*VALUE(LEFT(E259,LEN(E259)-1)),VALUE(SUBSTITUTE(E259,",",""))))))))),"N/A")</f>
        <v/>
      </c>
      <c r="M259">
        <f>IFERROR(IF(TRIM(F259)="-", "N/A", IF(RIGHT(F259,1)=")",IF(RIGHT(F259,2)="T)",-1000000000000*VALUE(MID(F259,2,LEN(F259)-3)),IF(RIGHT(F259,2)="M)",-1000000*VALUE(MID(F259,2,LEN(F259)-3)),IF(RIGHT(F259,2)="B)",-1000000000*VALUE(MID(F259,2,LEN(F259)-3)),IF(RIGHT(F259,2)="k)",-1000*VALUE(MID(F259,2,LEN(F259)-3)),VALUE(SUBSTITUTE(F259,",","")))))),IF(RIGHT(F259,1)="T",1000000000000*VALUE(LEFT(F259,LEN(F259)-1)),IF(RIGHT(F259,1)="M",1000000*VALUE(LEFT(F259,LEN(F259)-1)),IF(RIGHT(F259,1)="B",1000000000*VALUE(LEFT(F259,LEN(F259)-1)),IF(RIGHT(F259,1)="%",0.01*VALUE(LEFT(F259,LEN(F259)-1)),IF(RIGHT(F259,1)="k",1000*VALUE(LEFT(F259,LEN(F259)-1)),VALUE(SUBSTITUTE(F259,",",""))))))))),"N/A")</f>
        <v/>
      </c>
      <c r="N259">
        <f>IFERROR(IF(TRIM(G259)="-", "N/A", IF(RIGHT(G259,1)=")",IF(RIGHT(G259,2)="T)",-1000000000000*VALUE(MID(G259,2,LEN(G259)-3)),IF(RIGHT(G259,2)="M)",-1000000*VALUE(MID(G259,2,LEN(G259)-3)),IF(RIGHT(G259,2)="B)",-1000000000*VALUE(MID(G259,2,LEN(G259)-3)),IF(RIGHT(G259,2)="k)",-1000*VALUE(MID(G259,2,LEN(G259)-3)),VALUE(SUBSTITUTE(G259,",","")))))),IF(RIGHT(G259,1)="T",1000000000000*VALUE(LEFT(G259,LEN(G259)-1)),IF(RIGHT(G259,1)="M",1000000*VALUE(LEFT(G259,LEN(G259)-1)),IF(RIGHT(G259,1)="B",1000000000*VALUE(LEFT(G259,LEN(G259)-1)),IF(RIGHT(G259,1)="%",0.01*VALUE(LEFT(G259,LEN(G259)-1)),IF(RIGHT(G259,1)="k",1000*VALUE(LEFT(G259,LEN(G259)-1)),VALUE(SUBSTITUTE(G259,",",""))))))))),"N/A")</f>
        <v/>
      </c>
      <c r="P259">
        <f>MAX(J259:N259)</f>
        <v/>
      </c>
      <c r="Q259">
        <f>IFERROR(J144+MATCH(P259,J259:N259,0)-1,"")</f>
        <v/>
      </c>
      <c r="R259">
        <f>IF(Q259="","",MIN(J259:N259))</f>
        <v/>
      </c>
      <c r="S259">
        <f>IFERROR(J144+MATCH(R259,J259:N259,0)-1,"")</f>
        <v/>
      </c>
      <c r="T259">
        <f>IFERROR(AVERAGE(J259:N259),"")</f>
        <v/>
      </c>
      <c r="U259">
        <f>IFERROR(STDEV(J259:N259),"")</f>
        <v/>
      </c>
      <c r="V259">
        <f>IFERROR(IF(C259="-","",IF(ISBLANK(B259),"",IF(OR(ISNUMBER(FIND("Growth",B259)),ISNUMBER(FIND("Margin",B259))),"",(J259-T259)/U259))),"")</f>
        <v/>
      </c>
      <c r="W259">
        <f>IFERROR(IF(OR(D259="-",ISBLANK(D259)),"",(K259-T259)/U259),"")</f>
        <v/>
      </c>
      <c r="X259">
        <f>IFERROR(IF(OR(E259="-",ISBLANK(E259)),"",(L259-T259)/U259),"")</f>
        <v/>
      </c>
      <c r="Y259">
        <f>IFERROR(IF(OR(F259="-",ISBLANK(F259)),"",(M259-T259)/U259),"")</f>
        <v/>
      </c>
      <c r="Z259">
        <f>IFERROR(IF(OR(G259="-",ISBLANK(G259)),"",(N259-T259)/U259),"")</f>
        <v/>
      </c>
      <c r="AA259">
        <f>IF(MAX(MAX(V259:Z259),ABS(MIN(V259:Z259)))=ABS(MIN(V259:Z259)),MIN(V259:Z259),MAX(V259:Z259))</f>
        <v/>
      </c>
      <c r="AB259">
        <f>IFERROR(V144+MATCH(AA259,V259:Z259,0)-1,"")</f>
        <v/>
      </c>
      <c r="AC259">
        <f>IF(AB259&lt;&gt;"",IF(S259=AB259,"Low",IF(AB259=Q259,"High","")),"")</f>
        <v/>
      </c>
      <c r="AE259">
        <f>IF(ISNUMBER(MATCH("N/A",J259:N259,0)),"",IFERROR((5 * SUMPRODUCT(J144:N144,J259:N259) - PRODUCT(SUM(J144:N144),SUM(J259:N259))) / ((5 * SUM((J144^2)+(K144^2)+(L144^2)+(M144^2)+(N144^2))) - SUM(J144:N144)^2),""))</f>
        <v/>
      </c>
      <c r="AF259">
        <f>IFERROR(CORREL(J144:N144,J259:N259),"")</f>
        <v/>
      </c>
      <c r="AZ259">
        <f>IF(Q259=S259,0,1)</f>
        <v/>
      </c>
      <c r="BA259">
        <f>IF(AZ259=1,IF(Q259="","",IF(Q259=N144,"Yes","No")),"")</f>
        <v/>
      </c>
      <c r="BB259">
        <f>IF(BA259="Yes",P259,"")</f>
        <v/>
      </c>
      <c r="BC259">
        <f>IF(AZ259=1,IF(S259="","",IF(S259=N144,"Yes","No")),"")</f>
        <v/>
      </c>
      <c r="BD259">
        <f>IF(BC259="Yes",R259,"")</f>
        <v/>
      </c>
      <c r="BE259">
        <f>IFERROR(IF(SIGN(AE259)=1,"Increasing",IF(SIGN(AE259)=-1,"Decreasing","")),"")</f>
        <v/>
      </c>
      <c r="BF259">
        <f>IF(OR(AND(BE259="Increasing",BA259="Yes"),AND(BE259="Decreasing",BC259="Yes")),"Yes","No")</f>
        <v/>
      </c>
      <c r="BG259">
        <f>IF(I259="pos_trend","Yes","No")</f>
        <v/>
      </c>
      <c r="BH259">
        <f>IF(AF259&lt;&gt;"",IF(ABS(AF259)&gt;0.8,"Yes","No"),"")</f>
        <v/>
      </c>
    </row>
    <row r="260" spans="1:60">
      <c r="I260">
        <f>IF(AND(K260&gt; J260, L260&gt; K260, M260&gt; L260, N260&gt; M260), "pos_trend", IF(AND(K260&lt; J260, L260&lt; K260, M260&lt; L260, N260&lt; M260), "neg_trend", "N/A"))</f>
        <v/>
      </c>
      <c r="J260">
        <f>IFERROR(IF(TRIM(C260)="-", "N/A", IF(RIGHT(C260,1)=")",IF(RIGHT(C260,2)="T)",-1000000000000*VALUE(MID(C260,2,LEN(C260)-3)),IF(RIGHT(C260,2)="M)",-1000000*VALUE(MID(C260,2,LEN(C260)-3)),IF(RIGHT(C260,2)="B)",-1000000000*VALUE(MID(C260,2,LEN(C260)-3)),IF(RIGHT(C260,2)="k)",-1000*VALUE(MID(C260,2,LEN(C260)-3)),VALUE(SUBSTITUTE(C260,",","")))))),IF(RIGHT(C260,1)="T",1000000000000*VALUE(LEFT(C260,LEN(C260)-1)),IF(RIGHT(C260,1)="M",1000000*VALUE(LEFT(C260,LEN(C260)-1)),IF(RIGHT(C260,1)="B",1000000000*VALUE(LEFT(C260,LEN(C260)-1)),IF(RIGHT(C260,1)="%",0.01*VALUE(LEFT(C260,LEN(C260)-1)),IF(RIGHT(C260,1)="k",1000*VALUE(LEFT(C260,LEN(C260)-1)),VALUE(SUBSTITUTE(C260,",",""))))))))),"N/A")</f>
        <v/>
      </c>
      <c r="K260">
        <f>IFERROR(IF(TRIM(D260)="-", "N/A", IF(RIGHT(D260,1)=")",IF(RIGHT(D260,2)="T)",-1000000000000*VALUE(MID(D260,2,LEN(D260)-3)),IF(RIGHT(D260,2)="M)",-1000000*VALUE(MID(D260,2,LEN(D260)-3)),IF(RIGHT(D260,2)="B)",-1000000000*VALUE(MID(D260,2,LEN(D260)-3)),IF(RIGHT(D260,2)="k)",-1000*VALUE(MID(D260,2,LEN(D260)-3)),VALUE(SUBSTITUTE(D260,",","")))))),IF(RIGHT(D260,1)="T",1000000000000*VALUE(LEFT(D260,LEN(D260)-1)),IF(RIGHT(D260,1)="M",1000000*VALUE(LEFT(D260,LEN(D260)-1)),IF(RIGHT(D260,1)="B",1000000000*VALUE(LEFT(D260,LEN(D260)-1)),IF(RIGHT(D260,1)="%",0.01*VALUE(LEFT(D260,LEN(D260)-1)),IF(RIGHT(D260,1)="k",1000*VALUE(LEFT(D260,LEN(D260)-1)),VALUE(SUBSTITUTE(D260,",",""))))))))),"N/A")</f>
        <v/>
      </c>
      <c r="L260">
        <f>IFERROR(IF(TRIM(E260)="-", "N/A", IF(RIGHT(E260,1)=")",IF(RIGHT(E260,2)="T)",-1000000000000*VALUE(MID(E260,2,LEN(E260)-3)),IF(RIGHT(E260,2)="M)",-1000000*VALUE(MID(E260,2,LEN(E260)-3)),IF(RIGHT(E260,2)="B)",-1000000000*VALUE(MID(E260,2,LEN(E260)-3)),IF(RIGHT(E260,2)="k)",-1000*VALUE(MID(E260,2,LEN(E260)-3)),VALUE(SUBSTITUTE(E260,",","")))))),IF(RIGHT(E260,1)="T",1000000000000*VALUE(LEFT(E260,LEN(E260)-1)),IF(RIGHT(E260,1)="M",1000000*VALUE(LEFT(E260,LEN(E260)-1)),IF(RIGHT(E260,1)="B",1000000000*VALUE(LEFT(E260,LEN(E260)-1)),IF(RIGHT(E260,1)="%",0.01*VALUE(LEFT(E260,LEN(E260)-1)),IF(RIGHT(E260,1)="k",1000*VALUE(LEFT(E260,LEN(E260)-1)),VALUE(SUBSTITUTE(E260,",",""))))))))),"N/A")</f>
        <v/>
      </c>
      <c r="M260">
        <f>IFERROR(IF(TRIM(F260)="-", "N/A", IF(RIGHT(F260,1)=")",IF(RIGHT(F260,2)="T)",-1000000000000*VALUE(MID(F260,2,LEN(F260)-3)),IF(RIGHT(F260,2)="M)",-1000000*VALUE(MID(F260,2,LEN(F260)-3)),IF(RIGHT(F260,2)="B)",-1000000000*VALUE(MID(F260,2,LEN(F260)-3)),IF(RIGHT(F260,2)="k)",-1000*VALUE(MID(F260,2,LEN(F260)-3)),VALUE(SUBSTITUTE(F260,",","")))))),IF(RIGHT(F260,1)="T",1000000000000*VALUE(LEFT(F260,LEN(F260)-1)),IF(RIGHT(F260,1)="M",1000000*VALUE(LEFT(F260,LEN(F260)-1)),IF(RIGHT(F260,1)="B",1000000000*VALUE(LEFT(F260,LEN(F260)-1)),IF(RIGHT(F260,1)="%",0.01*VALUE(LEFT(F260,LEN(F260)-1)),IF(RIGHT(F260,1)="k",1000*VALUE(LEFT(F260,LEN(F260)-1)),VALUE(SUBSTITUTE(F260,",",""))))))))),"N/A")</f>
        <v/>
      </c>
      <c r="N260">
        <f>IFERROR(IF(TRIM(G260)="-", "N/A", IF(RIGHT(G260,1)=")",IF(RIGHT(G260,2)="T)",-1000000000000*VALUE(MID(G260,2,LEN(G260)-3)),IF(RIGHT(G260,2)="M)",-1000000*VALUE(MID(G260,2,LEN(G260)-3)),IF(RIGHT(G260,2)="B)",-1000000000*VALUE(MID(G260,2,LEN(G260)-3)),IF(RIGHT(G260,2)="k)",-1000*VALUE(MID(G260,2,LEN(G260)-3)),VALUE(SUBSTITUTE(G260,",","")))))),IF(RIGHT(G260,1)="T",1000000000000*VALUE(LEFT(G260,LEN(G260)-1)),IF(RIGHT(G260,1)="M",1000000*VALUE(LEFT(G260,LEN(G260)-1)),IF(RIGHT(G260,1)="B",1000000000*VALUE(LEFT(G260,LEN(G260)-1)),IF(RIGHT(G260,1)="%",0.01*VALUE(LEFT(G260,LEN(G260)-1)),IF(RIGHT(G260,1)="k",1000*VALUE(LEFT(G260,LEN(G260)-1)),VALUE(SUBSTITUTE(G260,",",""))))))))),"N/A")</f>
        <v/>
      </c>
      <c r="P260">
        <f>MAX(J260:N260)</f>
        <v/>
      </c>
      <c r="Q260">
        <f>IFERROR(J144+MATCH(P260,J260:N260,0)-1,"")</f>
        <v/>
      </c>
      <c r="R260">
        <f>IF(Q260="","",MIN(J260:N260))</f>
        <v/>
      </c>
      <c r="S260">
        <f>IFERROR(J144+MATCH(R260,J260:N260,0)-1,"")</f>
        <v/>
      </c>
      <c r="T260">
        <f>IFERROR(AVERAGE(J260:N260),"")</f>
        <v/>
      </c>
      <c r="U260">
        <f>IFERROR(STDEV(J260:N260),"")</f>
        <v/>
      </c>
      <c r="V260">
        <f>IFERROR(IF(C260="-","",IF(ISBLANK(B260),"",IF(OR(ISNUMBER(FIND("Growth",B260)),ISNUMBER(FIND("Margin",B260))),"",(J260-T260)/U260))),"")</f>
        <v/>
      </c>
      <c r="W260">
        <f>IFERROR(IF(OR(D260="-",ISBLANK(D260)),"",(K260-T260)/U260),"")</f>
        <v/>
      </c>
      <c r="X260">
        <f>IFERROR(IF(OR(E260="-",ISBLANK(E260)),"",(L260-T260)/U260),"")</f>
        <v/>
      </c>
      <c r="Y260">
        <f>IFERROR(IF(OR(F260="-",ISBLANK(F260)),"",(M260-T260)/U260),"")</f>
        <v/>
      </c>
      <c r="Z260">
        <f>IFERROR(IF(OR(G260="-",ISBLANK(G260)),"",(N260-T260)/U260),"")</f>
        <v/>
      </c>
      <c r="AA260">
        <f>IF(MAX(MAX(V260:Z260),ABS(MIN(V260:Z260)))=ABS(MIN(V260:Z260)),MIN(V260:Z260),MAX(V260:Z260))</f>
        <v/>
      </c>
      <c r="AB260">
        <f>IFERROR(V144+MATCH(AA260,V260:Z260,0)-1,"")</f>
        <v/>
      </c>
      <c r="AC260">
        <f>IF(AB260&lt;&gt;"",IF(S260=AB260,"Low",IF(AB260=Q260,"High","")),"")</f>
        <v/>
      </c>
      <c r="AE260">
        <f>IF(ISNUMBER(MATCH("N/A",J260:N260,0)),"",IFERROR((5 * SUMPRODUCT(J144:N144,J260:N260) - PRODUCT(SUM(J144:N144),SUM(J260:N260))) / ((5 * SUM((J144^2)+(K144^2)+(L144^2)+(M144^2)+(N144^2))) - SUM(J144:N144)^2),""))</f>
        <v/>
      </c>
      <c r="AF260">
        <f>IFERROR(CORREL(J144:N144,J260:N260),"")</f>
        <v/>
      </c>
      <c r="AZ260">
        <f>IF(Q260=S260,0,1)</f>
        <v/>
      </c>
      <c r="BA260">
        <f>IF(AZ260=1,IF(Q260="","",IF(Q260=N144,"Yes","No")),"")</f>
        <v/>
      </c>
      <c r="BB260">
        <f>IF(BA260="Yes",P260,"")</f>
        <v/>
      </c>
      <c r="BC260">
        <f>IF(AZ260=1,IF(S260="","",IF(S260=N144,"Yes","No")),"")</f>
        <v/>
      </c>
      <c r="BD260">
        <f>IF(BC260="Yes",R260,"")</f>
        <v/>
      </c>
      <c r="BE260">
        <f>IFERROR(IF(SIGN(AE260)=1,"Increasing",IF(SIGN(AE260)=-1,"Decreasing","")),"")</f>
        <v/>
      </c>
      <c r="BF260">
        <f>IF(OR(AND(BE260="Increasing",BA260="Yes"),AND(BE260="Decreasing",BC260="Yes")),"Yes","No")</f>
        <v/>
      </c>
      <c r="BG260">
        <f>IF(I260="pos_trend","Yes","No")</f>
        <v/>
      </c>
      <c r="BH260">
        <f>IF(AF260&lt;&gt;"",IF(ABS(AF260)&gt;0.8,"Yes","No"),"")</f>
        <v/>
      </c>
    </row>
    <row r="261" spans="1:60">
      <c r="I261">
        <f>IF(AND(K261&gt; J261, L261&gt; K261, M261&gt; L261, N261&gt; M261), "pos_trend", IF(AND(K261&lt; J261, L261&lt; K261, M261&lt; L261, N261&lt; M261), "neg_trend", "N/A"))</f>
        <v/>
      </c>
      <c r="J261">
        <f>IFERROR(IF(TRIM(C261)="-", "N/A", IF(RIGHT(C261,1)=")",IF(RIGHT(C261,2)="T)",-1000000000000*VALUE(MID(C261,2,LEN(C261)-3)),IF(RIGHT(C261,2)="M)",-1000000*VALUE(MID(C261,2,LEN(C261)-3)),IF(RIGHT(C261,2)="B)",-1000000000*VALUE(MID(C261,2,LEN(C261)-3)),IF(RIGHT(C261,2)="k)",-1000*VALUE(MID(C261,2,LEN(C261)-3)),VALUE(SUBSTITUTE(C261,",","")))))),IF(RIGHT(C261,1)="T",1000000000000*VALUE(LEFT(C261,LEN(C261)-1)),IF(RIGHT(C261,1)="M",1000000*VALUE(LEFT(C261,LEN(C261)-1)),IF(RIGHT(C261,1)="B",1000000000*VALUE(LEFT(C261,LEN(C261)-1)),IF(RIGHT(C261,1)="%",0.01*VALUE(LEFT(C261,LEN(C261)-1)),IF(RIGHT(C261,1)="k",1000*VALUE(LEFT(C261,LEN(C261)-1)),VALUE(SUBSTITUTE(C261,",",""))))))))),"N/A")</f>
        <v/>
      </c>
      <c r="K261">
        <f>IFERROR(IF(TRIM(D261)="-", "N/A", IF(RIGHT(D261,1)=")",IF(RIGHT(D261,2)="T)",-1000000000000*VALUE(MID(D261,2,LEN(D261)-3)),IF(RIGHT(D261,2)="M)",-1000000*VALUE(MID(D261,2,LEN(D261)-3)),IF(RIGHT(D261,2)="B)",-1000000000*VALUE(MID(D261,2,LEN(D261)-3)),IF(RIGHT(D261,2)="k)",-1000*VALUE(MID(D261,2,LEN(D261)-3)),VALUE(SUBSTITUTE(D261,",","")))))),IF(RIGHT(D261,1)="T",1000000000000*VALUE(LEFT(D261,LEN(D261)-1)),IF(RIGHT(D261,1)="M",1000000*VALUE(LEFT(D261,LEN(D261)-1)),IF(RIGHT(D261,1)="B",1000000000*VALUE(LEFT(D261,LEN(D261)-1)),IF(RIGHT(D261,1)="%",0.01*VALUE(LEFT(D261,LEN(D261)-1)),IF(RIGHT(D261,1)="k",1000*VALUE(LEFT(D261,LEN(D261)-1)),VALUE(SUBSTITUTE(D261,",",""))))))))),"N/A")</f>
        <v/>
      </c>
      <c r="L261">
        <f>IFERROR(IF(TRIM(E261)="-", "N/A", IF(RIGHT(E261,1)=")",IF(RIGHT(E261,2)="T)",-1000000000000*VALUE(MID(E261,2,LEN(E261)-3)),IF(RIGHT(E261,2)="M)",-1000000*VALUE(MID(E261,2,LEN(E261)-3)),IF(RIGHT(E261,2)="B)",-1000000000*VALUE(MID(E261,2,LEN(E261)-3)),IF(RIGHT(E261,2)="k)",-1000*VALUE(MID(E261,2,LEN(E261)-3)),VALUE(SUBSTITUTE(E261,",","")))))),IF(RIGHT(E261,1)="T",1000000000000*VALUE(LEFT(E261,LEN(E261)-1)),IF(RIGHT(E261,1)="M",1000000*VALUE(LEFT(E261,LEN(E261)-1)),IF(RIGHT(E261,1)="B",1000000000*VALUE(LEFT(E261,LEN(E261)-1)),IF(RIGHT(E261,1)="%",0.01*VALUE(LEFT(E261,LEN(E261)-1)),IF(RIGHT(E261,1)="k",1000*VALUE(LEFT(E261,LEN(E261)-1)),VALUE(SUBSTITUTE(E261,",",""))))))))),"N/A")</f>
        <v/>
      </c>
      <c r="M261">
        <f>IFERROR(IF(TRIM(F261)="-", "N/A", IF(RIGHT(F261,1)=")",IF(RIGHT(F261,2)="T)",-1000000000000*VALUE(MID(F261,2,LEN(F261)-3)),IF(RIGHT(F261,2)="M)",-1000000*VALUE(MID(F261,2,LEN(F261)-3)),IF(RIGHT(F261,2)="B)",-1000000000*VALUE(MID(F261,2,LEN(F261)-3)),IF(RIGHT(F261,2)="k)",-1000*VALUE(MID(F261,2,LEN(F261)-3)),VALUE(SUBSTITUTE(F261,",","")))))),IF(RIGHT(F261,1)="T",1000000000000*VALUE(LEFT(F261,LEN(F261)-1)),IF(RIGHT(F261,1)="M",1000000*VALUE(LEFT(F261,LEN(F261)-1)),IF(RIGHT(F261,1)="B",1000000000*VALUE(LEFT(F261,LEN(F261)-1)),IF(RIGHT(F261,1)="%",0.01*VALUE(LEFT(F261,LEN(F261)-1)),IF(RIGHT(F261,1)="k",1000*VALUE(LEFT(F261,LEN(F261)-1)),VALUE(SUBSTITUTE(F261,",",""))))))))),"N/A")</f>
        <v/>
      </c>
      <c r="N261">
        <f>IFERROR(IF(TRIM(G261)="-", "N/A", IF(RIGHT(G261,1)=")",IF(RIGHT(G261,2)="T)",-1000000000000*VALUE(MID(G261,2,LEN(G261)-3)),IF(RIGHT(G261,2)="M)",-1000000*VALUE(MID(G261,2,LEN(G261)-3)),IF(RIGHT(G261,2)="B)",-1000000000*VALUE(MID(G261,2,LEN(G261)-3)),IF(RIGHT(G261,2)="k)",-1000*VALUE(MID(G261,2,LEN(G261)-3)),VALUE(SUBSTITUTE(G261,",","")))))),IF(RIGHT(G261,1)="T",1000000000000*VALUE(LEFT(G261,LEN(G261)-1)),IF(RIGHT(G261,1)="M",1000000*VALUE(LEFT(G261,LEN(G261)-1)),IF(RIGHT(G261,1)="B",1000000000*VALUE(LEFT(G261,LEN(G261)-1)),IF(RIGHT(G261,1)="%",0.01*VALUE(LEFT(G261,LEN(G261)-1)),IF(RIGHT(G261,1)="k",1000*VALUE(LEFT(G261,LEN(G261)-1)),VALUE(SUBSTITUTE(G261,",",""))))))))),"N/A")</f>
        <v/>
      </c>
      <c r="P261">
        <f>MAX(J261:N261)</f>
        <v/>
      </c>
      <c r="Q261">
        <f>IFERROR(J144+MATCH(P261,J261:N261,0)-1,"")</f>
        <v/>
      </c>
      <c r="R261">
        <f>IF(Q261="","",MIN(J261:N261))</f>
        <v/>
      </c>
      <c r="S261">
        <f>IFERROR(J144+MATCH(R261,J261:N261,0)-1,"")</f>
        <v/>
      </c>
      <c r="T261">
        <f>IFERROR(AVERAGE(J261:N261),"")</f>
        <v/>
      </c>
      <c r="U261">
        <f>IFERROR(STDEV(J261:N261),"")</f>
        <v/>
      </c>
      <c r="V261">
        <f>IFERROR(IF(C261="-","",IF(ISBLANK(B261),"",IF(OR(ISNUMBER(FIND("Growth",B261)),ISNUMBER(FIND("Margin",B261))),"",(J261-T261)/U261))),"")</f>
        <v/>
      </c>
      <c r="W261">
        <f>IFERROR(IF(OR(D261="-",ISBLANK(D261)),"",(K261-T261)/U261),"")</f>
        <v/>
      </c>
      <c r="X261">
        <f>IFERROR(IF(OR(E261="-",ISBLANK(E261)),"",(L261-T261)/U261),"")</f>
        <v/>
      </c>
      <c r="Y261">
        <f>IFERROR(IF(OR(F261="-",ISBLANK(F261)),"",(M261-T261)/U261),"")</f>
        <v/>
      </c>
      <c r="Z261">
        <f>IFERROR(IF(OR(G261="-",ISBLANK(G261)),"",(N261-T261)/U261),"")</f>
        <v/>
      </c>
      <c r="AA261">
        <f>IF(MAX(MAX(V261:Z261),ABS(MIN(V261:Z261)))=ABS(MIN(V261:Z261)),MIN(V261:Z261),MAX(V261:Z261))</f>
        <v/>
      </c>
      <c r="AB261">
        <f>IFERROR(V144+MATCH(AA261,V261:Z261,0)-1,"")</f>
        <v/>
      </c>
      <c r="AC261">
        <f>IF(AB261&lt;&gt;"",IF(S261=AB261,"Low",IF(AB261=Q261,"High","")),"")</f>
        <v/>
      </c>
      <c r="AE261">
        <f>IF(ISNUMBER(MATCH("N/A",J261:N261,0)),"",IFERROR((5 * SUMPRODUCT(J144:N144,J261:N261) - PRODUCT(SUM(J144:N144),SUM(J261:N261))) / ((5 * SUM((J144^2)+(K144^2)+(L144^2)+(M144^2)+(N144^2))) - SUM(J144:N144)^2),""))</f>
        <v/>
      </c>
      <c r="AF261">
        <f>IFERROR(CORREL(J144:N144,J261:N261),"")</f>
        <v/>
      </c>
      <c r="AZ261">
        <f>IF(Q261=S261,0,1)</f>
        <v/>
      </c>
      <c r="BA261">
        <f>IF(AZ261=1,IF(Q261="","",IF(Q261=N144,"Yes","No")),"")</f>
        <v/>
      </c>
      <c r="BB261">
        <f>IF(BA261="Yes",P261,"")</f>
        <v/>
      </c>
      <c r="BC261">
        <f>IF(AZ261=1,IF(S261="","",IF(S261=N144,"Yes","No")),"")</f>
        <v/>
      </c>
      <c r="BD261">
        <f>IF(BC261="Yes",R261,"")</f>
        <v/>
      </c>
      <c r="BE261">
        <f>IFERROR(IF(SIGN(AE261)=1,"Increasing",IF(SIGN(AE261)=-1,"Decreasing","")),"")</f>
        <v/>
      </c>
      <c r="BF261">
        <f>IF(OR(AND(BE261="Increasing",BA261="Yes"),AND(BE261="Decreasing",BC261="Yes")),"Yes","No")</f>
        <v/>
      </c>
      <c r="BG261">
        <f>IF(I261="pos_trend","Yes","No")</f>
        <v/>
      </c>
      <c r="BH261">
        <f>IF(AF261&lt;&gt;"",IF(ABS(AF261)&gt;0.8,"Yes","No"),"")</f>
        <v/>
      </c>
    </row>
    <row r="262" spans="1:60">
      <c r="I262">
        <f>IF(AND(K262&gt; J262, L262&gt; K262, M262&gt; L262, N262&gt; M262), "pos_trend", IF(AND(K262&lt; J262, L262&lt; K262, M262&lt; L262, N262&lt; M262), "neg_trend", "N/A"))</f>
        <v/>
      </c>
      <c r="J262">
        <f>IFERROR(IF(TRIM(C262)="-", "N/A", IF(RIGHT(C262,1)=")",IF(RIGHT(C262,2)="T)",-1000000000000*VALUE(MID(C262,2,LEN(C262)-3)),IF(RIGHT(C262,2)="M)",-1000000*VALUE(MID(C262,2,LEN(C262)-3)),IF(RIGHT(C262,2)="B)",-1000000000*VALUE(MID(C262,2,LEN(C262)-3)),IF(RIGHT(C262,2)="k)",-1000*VALUE(MID(C262,2,LEN(C262)-3)),VALUE(SUBSTITUTE(C262,",","")))))),IF(RIGHT(C262,1)="T",1000000000000*VALUE(LEFT(C262,LEN(C262)-1)),IF(RIGHT(C262,1)="M",1000000*VALUE(LEFT(C262,LEN(C262)-1)),IF(RIGHT(C262,1)="B",1000000000*VALUE(LEFT(C262,LEN(C262)-1)),IF(RIGHT(C262,1)="%",0.01*VALUE(LEFT(C262,LEN(C262)-1)),IF(RIGHT(C262,1)="k",1000*VALUE(LEFT(C262,LEN(C262)-1)),VALUE(SUBSTITUTE(C262,",",""))))))))),"N/A")</f>
        <v/>
      </c>
      <c r="K262">
        <f>IFERROR(IF(TRIM(D262)="-", "N/A", IF(RIGHT(D262,1)=")",IF(RIGHT(D262,2)="T)",-1000000000000*VALUE(MID(D262,2,LEN(D262)-3)),IF(RIGHT(D262,2)="M)",-1000000*VALUE(MID(D262,2,LEN(D262)-3)),IF(RIGHT(D262,2)="B)",-1000000000*VALUE(MID(D262,2,LEN(D262)-3)),IF(RIGHT(D262,2)="k)",-1000*VALUE(MID(D262,2,LEN(D262)-3)),VALUE(SUBSTITUTE(D262,",","")))))),IF(RIGHT(D262,1)="T",1000000000000*VALUE(LEFT(D262,LEN(D262)-1)),IF(RIGHT(D262,1)="M",1000000*VALUE(LEFT(D262,LEN(D262)-1)),IF(RIGHT(D262,1)="B",1000000000*VALUE(LEFT(D262,LEN(D262)-1)),IF(RIGHT(D262,1)="%",0.01*VALUE(LEFT(D262,LEN(D262)-1)),IF(RIGHT(D262,1)="k",1000*VALUE(LEFT(D262,LEN(D262)-1)),VALUE(SUBSTITUTE(D262,",",""))))))))),"N/A")</f>
        <v/>
      </c>
      <c r="L262">
        <f>IFERROR(IF(TRIM(E262)="-", "N/A", IF(RIGHT(E262,1)=")",IF(RIGHT(E262,2)="T)",-1000000000000*VALUE(MID(E262,2,LEN(E262)-3)),IF(RIGHT(E262,2)="M)",-1000000*VALUE(MID(E262,2,LEN(E262)-3)),IF(RIGHT(E262,2)="B)",-1000000000*VALUE(MID(E262,2,LEN(E262)-3)),IF(RIGHT(E262,2)="k)",-1000*VALUE(MID(E262,2,LEN(E262)-3)),VALUE(SUBSTITUTE(E262,",","")))))),IF(RIGHT(E262,1)="T",1000000000000*VALUE(LEFT(E262,LEN(E262)-1)),IF(RIGHT(E262,1)="M",1000000*VALUE(LEFT(E262,LEN(E262)-1)),IF(RIGHT(E262,1)="B",1000000000*VALUE(LEFT(E262,LEN(E262)-1)),IF(RIGHT(E262,1)="%",0.01*VALUE(LEFT(E262,LEN(E262)-1)),IF(RIGHT(E262,1)="k",1000*VALUE(LEFT(E262,LEN(E262)-1)),VALUE(SUBSTITUTE(E262,",",""))))))))),"N/A")</f>
        <v/>
      </c>
      <c r="M262">
        <f>IFERROR(IF(TRIM(F262)="-", "N/A", IF(RIGHT(F262,1)=")",IF(RIGHT(F262,2)="T)",-1000000000000*VALUE(MID(F262,2,LEN(F262)-3)),IF(RIGHT(F262,2)="M)",-1000000*VALUE(MID(F262,2,LEN(F262)-3)),IF(RIGHT(F262,2)="B)",-1000000000*VALUE(MID(F262,2,LEN(F262)-3)),IF(RIGHT(F262,2)="k)",-1000*VALUE(MID(F262,2,LEN(F262)-3)),VALUE(SUBSTITUTE(F262,",","")))))),IF(RIGHT(F262,1)="T",1000000000000*VALUE(LEFT(F262,LEN(F262)-1)),IF(RIGHT(F262,1)="M",1000000*VALUE(LEFT(F262,LEN(F262)-1)),IF(RIGHT(F262,1)="B",1000000000*VALUE(LEFT(F262,LEN(F262)-1)),IF(RIGHT(F262,1)="%",0.01*VALUE(LEFT(F262,LEN(F262)-1)),IF(RIGHT(F262,1)="k",1000*VALUE(LEFT(F262,LEN(F262)-1)),VALUE(SUBSTITUTE(F262,",",""))))))))),"N/A")</f>
        <v/>
      </c>
      <c r="N262">
        <f>IFERROR(IF(TRIM(G262)="-", "N/A", IF(RIGHT(G262,1)=")",IF(RIGHT(G262,2)="T)",-1000000000000*VALUE(MID(G262,2,LEN(G262)-3)),IF(RIGHT(G262,2)="M)",-1000000*VALUE(MID(G262,2,LEN(G262)-3)),IF(RIGHT(G262,2)="B)",-1000000000*VALUE(MID(G262,2,LEN(G262)-3)),IF(RIGHT(G262,2)="k)",-1000*VALUE(MID(G262,2,LEN(G262)-3)),VALUE(SUBSTITUTE(G262,",","")))))),IF(RIGHT(G262,1)="T",1000000000000*VALUE(LEFT(G262,LEN(G262)-1)),IF(RIGHT(G262,1)="M",1000000*VALUE(LEFT(G262,LEN(G262)-1)),IF(RIGHT(G262,1)="B",1000000000*VALUE(LEFT(G262,LEN(G262)-1)),IF(RIGHT(G262,1)="%",0.01*VALUE(LEFT(G262,LEN(G262)-1)),IF(RIGHT(G262,1)="k",1000*VALUE(LEFT(G262,LEN(G262)-1)),VALUE(SUBSTITUTE(G262,",",""))))))))),"N/A")</f>
        <v/>
      </c>
      <c r="P262">
        <f>MAX(J262:N262)</f>
        <v/>
      </c>
      <c r="Q262">
        <f>IFERROR(J144+MATCH(P262,J262:N262,0)-1,"")</f>
        <v/>
      </c>
      <c r="R262">
        <f>IF(Q262="","",MIN(J262:N262))</f>
        <v/>
      </c>
      <c r="S262">
        <f>IFERROR(J144+MATCH(R262,J262:N262,0)-1,"")</f>
        <v/>
      </c>
      <c r="T262">
        <f>IFERROR(AVERAGE(J262:N262),"")</f>
        <v/>
      </c>
      <c r="U262">
        <f>IFERROR(STDEV(J262:N262),"")</f>
        <v/>
      </c>
      <c r="V262">
        <f>IFERROR(IF(C262="-","",IF(ISBLANK(B262),"",IF(OR(ISNUMBER(FIND("Growth",B262)),ISNUMBER(FIND("Margin",B262))),"",(J262-T262)/U262))),"")</f>
        <v/>
      </c>
      <c r="W262">
        <f>IFERROR(IF(OR(D262="-",ISBLANK(D262)),"",(K262-T262)/U262),"")</f>
        <v/>
      </c>
      <c r="X262">
        <f>IFERROR(IF(OR(E262="-",ISBLANK(E262)),"",(L262-T262)/U262),"")</f>
        <v/>
      </c>
      <c r="Y262">
        <f>IFERROR(IF(OR(F262="-",ISBLANK(F262)),"",(M262-T262)/U262),"")</f>
        <v/>
      </c>
      <c r="Z262">
        <f>IFERROR(IF(OR(G262="-",ISBLANK(G262)),"",(N262-T262)/U262),"")</f>
        <v/>
      </c>
      <c r="AA262">
        <f>IF(MAX(MAX(V262:Z262),ABS(MIN(V262:Z262)))=ABS(MIN(V262:Z262)),MIN(V262:Z262),MAX(V262:Z262))</f>
        <v/>
      </c>
      <c r="AB262">
        <f>IFERROR(V144+MATCH(AA262,V262:Z262,0)-1,"")</f>
        <v/>
      </c>
      <c r="AC262">
        <f>IF(AB262&lt;&gt;"",IF(S262=AB262,"Low",IF(AB262=Q262,"High","")),"")</f>
        <v/>
      </c>
      <c r="AE262">
        <f>IF(ISNUMBER(MATCH("N/A",J262:N262,0)),"",IFERROR((5 * SUMPRODUCT(J144:N144,J262:N262) - PRODUCT(SUM(J144:N144),SUM(J262:N262))) / ((5 * SUM((J144^2)+(K144^2)+(L144^2)+(M144^2)+(N144^2))) - SUM(J144:N144)^2),""))</f>
        <v/>
      </c>
      <c r="AF262">
        <f>IFERROR(CORREL(J144:N144,J262:N262),"")</f>
        <v/>
      </c>
      <c r="AZ262">
        <f>IF(Q262=S262,0,1)</f>
        <v/>
      </c>
      <c r="BA262">
        <f>IF(AZ262=1,IF(Q262="","",IF(Q262=N144,"Yes","No")),"")</f>
        <v/>
      </c>
      <c r="BB262">
        <f>IF(BA262="Yes",P262,"")</f>
        <v/>
      </c>
      <c r="BC262">
        <f>IF(AZ262=1,IF(S262="","",IF(S262=N144,"Yes","No")),"")</f>
        <v/>
      </c>
      <c r="BD262">
        <f>IF(BC262="Yes",R262,"")</f>
        <v/>
      </c>
      <c r="BE262">
        <f>IFERROR(IF(SIGN(AE262)=1,"Increasing",IF(SIGN(AE262)=-1,"Decreasing","")),"")</f>
        <v/>
      </c>
      <c r="BF262">
        <f>IF(OR(AND(BE262="Increasing",BA262="Yes"),AND(BE262="Decreasing",BC262="Yes")),"Yes","No")</f>
        <v/>
      </c>
      <c r="BG262">
        <f>IF(I262="pos_trend","Yes","No")</f>
        <v/>
      </c>
      <c r="BH262">
        <f>IF(AF262&lt;&gt;"",IF(ABS(AF262)&gt;0.8,"Yes","No"),"")</f>
        <v/>
      </c>
    </row>
    <row r="263" spans="1:60">
      <c r="I263">
        <f>IF(AND(K263&gt; J263, L263&gt; K263, M263&gt; L263, N263&gt; M263), "pos_trend", IF(AND(K263&lt; J263, L263&lt; K263, M263&lt; L263, N263&lt; M263), "neg_trend", "N/A"))</f>
        <v/>
      </c>
      <c r="J263">
        <f>IFERROR(IF(TRIM(C263)="-", "N/A", IF(RIGHT(C263,1)=")",IF(RIGHT(C263,2)="T)",-1000000000000*VALUE(MID(C263,2,LEN(C263)-3)),IF(RIGHT(C263,2)="M)",-1000000*VALUE(MID(C263,2,LEN(C263)-3)),IF(RIGHT(C263,2)="B)",-1000000000*VALUE(MID(C263,2,LEN(C263)-3)),IF(RIGHT(C263,2)="k)",-1000*VALUE(MID(C263,2,LEN(C263)-3)),VALUE(SUBSTITUTE(C263,",","")))))),IF(RIGHT(C263,1)="T",1000000000000*VALUE(LEFT(C263,LEN(C263)-1)),IF(RIGHT(C263,1)="M",1000000*VALUE(LEFT(C263,LEN(C263)-1)),IF(RIGHT(C263,1)="B",1000000000*VALUE(LEFT(C263,LEN(C263)-1)),IF(RIGHT(C263,1)="%",0.01*VALUE(LEFT(C263,LEN(C263)-1)),IF(RIGHT(C263,1)="k",1000*VALUE(LEFT(C263,LEN(C263)-1)),VALUE(SUBSTITUTE(C263,",",""))))))))),"N/A")</f>
        <v/>
      </c>
      <c r="K263">
        <f>IFERROR(IF(TRIM(D263)="-", "N/A", IF(RIGHT(D263,1)=")",IF(RIGHT(D263,2)="T)",-1000000000000*VALUE(MID(D263,2,LEN(D263)-3)),IF(RIGHT(D263,2)="M)",-1000000*VALUE(MID(D263,2,LEN(D263)-3)),IF(RIGHT(D263,2)="B)",-1000000000*VALUE(MID(D263,2,LEN(D263)-3)),IF(RIGHT(D263,2)="k)",-1000*VALUE(MID(D263,2,LEN(D263)-3)),VALUE(SUBSTITUTE(D263,",","")))))),IF(RIGHT(D263,1)="T",1000000000000*VALUE(LEFT(D263,LEN(D263)-1)),IF(RIGHT(D263,1)="M",1000000*VALUE(LEFT(D263,LEN(D263)-1)),IF(RIGHT(D263,1)="B",1000000000*VALUE(LEFT(D263,LEN(D263)-1)),IF(RIGHT(D263,1)="%",0.01*VALUE(LEFT(D263,LEN(D263)-1)),IF(RIGHT(D263,1)="k",1000*VALUE(LEFT(D263,LEN(D263)-1)),VALUE(SUBSTITUTE(D263,",",""))))))))),"N/A")</f>
        <v/>
      </c>
      <c r="L263">
        <f>IFERROR(IF(TRIM(E263)="-", "N/A", IF(RIGHT(E263,1)=")",IF(RIGHT(E263,2)="T)",-1000000000000*VALUE(MID(E263,2,LEN(E263)-3)),IF(RIGHT(E263,2)="M)",-1000000*VALUE(MID(E263,2,LEN(E263)-3)),IF(RIGHT(E263,2)="B)",-1000000000*VALUE(MID(E263,2,LEN(E263)-3)),IF(RIGHT(E263,2)="k)",-1000*VALUE(MID(E263,2,LEN(E263)-3)),VALUE(SUBSTITUTE(E263,",","")))))),IF(RIGHT(E263,1)="T",1000000000000*VALUE(LEFT(E263,LEN(E263)-1)),IF(RIGHT(E263,1)="M",1000000*VALUE(LEFT(E263,LEN(E263)-1)),IF(RIGHT(E263,1)="B",1000000000*VALUE(LEFT(E263,LEN(E263)-1)),IF(RIGHT(E263,1)="%",0.01*VALUE(LEFT(E263,LEN(E263)-1)),IF(RIGHT(E263,1)="k",1000*VALUE(LEFT(E263,LEN(E263)-1)),VALUE(SUBSTITUTE(E263,",",""))))))))),"N/A")</f>
        <v/>
      </c>
      <c r="M263">
        <f>IFERROR(IF(TRIM(F263)="-", "N/A", IF(RIGHT(F263,1)=")",IF(RIGHT(F263,2)="T)",-1000000000000*VALUE(MID(F263,2,LEN(F263)-3)),IF(RIGHT(F263,2)="M)",-1000000*VALUE(MID(F263,2,LEN(F263)-3)),IF(RIGHT(F263,2)="B)",-1000000000*VALUE(MID(F263,2,LEN(F263)-3)),IF(RIGHT(F263,2)="k)",-1000*VALUE(MID(F263,2,LEN(F263)-3)),VALUE(SUBSTITUTE(F263,",","")))))),IF(RIGHT(F263,1)="T",1000000000000*VALUE(LEFT(F263,LEN(F263)-1)),IF(RIGHT(F263,1)="M",1000000*VALUE(LEFT(F263,LEN(F263)-1)),IF(RIGHT(F263,1)="B",1000000000*VALUE(LEFT(F263,LEN(F263)-1)),IF(RIGHT(F263,1)="%",0.01*VALUE(LEFT(F263,LEN(F263)-1)),IF(RIGHT(F263,1)="k",1000*VALUE(LEFT(F263,LEN(F263)-1)),VALUE(SUBSTITUTE(F263,",",""))))))))),"N/A")</f>
        <v/>
      </c>
      <c r="N263">
        <f>IFERROR(IF(TRIM(G263)="-", "N/A", IF(RIGHT(G263,1)=")",IF(RIGHT(G263,2)="T)",-1000000000000*VALUE(MID(G263,2,LEN(G263)-3)),IF(RIGHT(G263,2)="M)",-1000000*VALUE(MID(G263,2,LEN(G263)-3)),IF(RIGHT(G263,2)="B)",-1000000000*VALUE(MID(G263,2,LEN(G263)-3)),IF(RIGHT(G263,2)="k)",-1000*VALUE(MID(G263,2,LEN(G263)-3)),VALUE(SUBSTITUTE(G263,",","")))))),IF(RIGHT(G263,1)="T",1000000000000*VALUE(LEFT(G263,LEN(G263)-1)),IF(RIGHT(G263,1)="M",1000000*VALUE(LEFT(G263,LEN(G263)-1)),IF(RIGHT(G263,1)="B",1000000000*VALUE(LEFT(G263,LEN(G263)-1)),IF(RIGHT(G263,1)="%",0.01*VALUE(LEFT(G263,LEN(G263)-1)),IF(RIGHT(G263,1)="k",1000*VALUE(LEFT(G263,LEN(G263)-1)),VALUE(SUBSTITUTE(G263,",",""))))))))),"N/A")</f>
        <v/>
      </c>
      <c r="P263">
        <f>MAX(J263:N263)</f>
        <v/>
      </c>
      <c r="Q263">
        <f>IFERROR(J144+MATCH(P263,J263:N263,0)-1,"")</f>
        <v/>
      </c>
      <c r="R263">
        <f>IF(Q263="","",MIN(J263:N263))</f>
        <v/>
      </c>
      <c r="S263">
        <f>IFERROR(J144+MATCH(R263,J263:N263,0)-1,"")</f>
        <v/>
      </c>
      <c r="T263">
        <f>IFERROR(AVERAGE(J263:N263),"")</f>
        <v/>
      </c>
      <c r="U263">
        <f>IFERROR(STDEV(J263:N263),"")</f>
        <v/>
      </c>
      <c r="V263">
        <f>IFERROR(IF(C263="-","",IF(ISBLANK(B263),"",IF(OR(ISNUMBER(FIND("Growth",B263)),ISNUMBER(FIND("Margin",B263))),"",(J263-T263)/U263))),"")</f>
        <v/>
      </c>
      <c r="W263">
        <f>IFERROR(IF(OR(D263="-",ISBLANK(D263)),"",(K263-T263)/U263),"")</f>
        <v/>
      </c>
      <c r="X263">
        <f>IFERROR(IF(OR(E263="-",ISBLANK(E263)),"",(L263-T263)/U263),"")</f>
        <v/>
      </c>
      <c r="Y263">
        <f>IFERROR(IF(OR(F263="-",ISBLANK(F263)),"",(M263-T263)/U263),"")</f>
        <v/>
      </c>
      <c r="Z263">
        <f>IFERROR(IF(OR(G263="-",ISBLANK(G263)),"",(N263-T263)/U263),"")</f>
        <v/>
      </c>
      <c r="AA263">
        <f>IF(MAX(MAX(V263:Z263),ABS(MIN(V263:Z263)))=ABS(MIN(V263:Z263)),MIN(V263:Z263),MAX(V263:Z263))</f>
        <v/>
      </c>
      <c r="AB263">
        <f>IFERROR(V144+MATCH(AA263,V263:Z263,0)-1,"")</f>
        <v/>
      </c>
      <c r="AC263">
        <f>IF(AB263&lt;&gt;"",IF(S263=AB263,"Low",IF(AB263=Q263,"High","")),"")</f>
        <v/>
      </c>
      <c r="AE263">
        <f>IF(ISNUMBER(MATCH("N/A",J263:N263,0)),"",IFERROR((5 * SUMPRODUCT(J144:N144,J263:N263) - PRODUCT(SUM(J144:N144),SUM(J263:N263))) / ((5 * SUM((J144^2)+(K144^2)+(L144^2)+(M144^2)+(N144^2))) - SUM(J144:N144)^2),""))</f>
        <v/>
      </c>
      <c r="AF263">
        <f>IFERROR(CORREL(J144:N144,J263:N263),"")</f>
        <v/>
      </c>
      <c r="AZ263">
        <f>IF(Q263=S263,0,1)</f>
        <v/>
      </c>
      <c r="BA263">
        <f>IF(AZ263=1,IF(Q263="","",IF(Q263=N144,"Yes","No")),"")</f>
        <v/>
      </c>
      <c r="BB263">
        <f>IF(BA263="Yes",P263,"")</f>
        <v/>
      </c>
      <c r="BC263">
        <f>IF(AZ263=1,IF(S263="","",IF(S263=N144,"Yes","No")),"")</f>
        <v/>
      </c>
      <c r="BD263">
        <f>IF(BC263="Yes",R263,"")</f>
        <v/>
      </c>
      <c r="BE263">
        <f>IFERROR(IF(SIGN(AE263)=1,"Increasing",IF(SIGN(AE263)=-1,"Decreasing","")),"")</f>
        <v/>
      </c>
      <c r="BF263">
        <f>IF(OR(AND(BE263="Increasing",BA263="Yes"),AND(BE263="Decreasing",BC263="Yes")),"Yes","No")</f>
        <v/>
      </c>
      <c r="BG263">
        <f>IF(I263="pos_trend","Yes","No")</f>
        <v/>
      </c>
      <c r="BH263">
        <f>IF(AF263&lt;&gt;"",IF(ABS(AF263)&gt;0.8,"Yes","No"),"")</f>
        <v/>
      </c>
    </row>
    <row r="264" spans="1:60">
      <c r="I264">
        <f>IF(AND(K264&gt; J264, L264&gt; K264, M264&gt; L264, N264&gt; M264), "pos_trend", IF(AND(K264&lt; J264, L264&lt; K264, M264&lt; L264, N264&lt; M264), "neg_trend", "N/A"))</f>
        <v/>
      </c>
      <c r="J264">
        <f>IFERROR(IF(TRIM(C264)="-", "N/A", IF(RIGHT(C264,1)=")",IF(RIGHT(C264,2)="T)",-1000000000000*VALUE(MID(C264,2,LEN(C264)-3)),IF(RIGHT(C264,2)="M)",-1000000*VALUE(MID(C264,2,LEN(C264)-3)),IF(RIGHT(C264,2)="B)",-1000000000*VALUE(MID(C264,2,LEN(C264)-3)),IF(RIGHT(C264,2)="k)",-1000*VALUE(MID(C264,2,LEN(C264)-3)),VALUE(SUBSTITUTE(C264,",","")))))),IF(RIGHT(C264,1)="T",1000000000000*VALUE(LEFT(C264,LEN(C264)-1)),IF(RIGHT(C264,1)="M",1000000*VALUE(LEFT(C264,LEN(C264)-1)),IF(RIGHT(C264,1)="B",1000000000*VALUE(LEFT(C264,LEN(C264)-1)),IF(RIGHT(C264,1)="%",0.01*VALUE(LEFT(C264,LEN(C264)-1)),IF(RIGHT(C264,1)="k",1000*VALUE(LEFT(C264,LEN(C264)-1)),VALUE(SUBSTITUTE(C264,",",""))))))))),"N/A")</f>
        <v/>
      </c>
      <c r="K264">
        <f>IFERROR(IF(TRIM(D264)="-", "N/A", IF(RIGHT(D264,1)=")",IF(RIGHT(D264,2)="T)",-1000000000000*VALUE(MID(D264,2,LEN(D264)-3)),IF(RIGHT(D264,2)="M)",-1000000*VALUE(MID(D264,2,LEN(D264)-3)),IF(RIGHT(D264,2)="B)",-1000000000*VALUE(MID(D264,2,LEN(D264)-3)),IF(RIGHT(D264,2)="k)",-1000*VALUE(MID(D264,2,LEN(D264)-3)),VALUE(SUBSTITUTE(D264,",","")))))),IF(RIGHT(D264,1)="T",1000000000000*VALUE(LEFT(D264,LEN(D264)-1)),IF(RIGHT(D264,1)="M",1000000*VALUE(LEFT(D264,LEN(D264)-1)),IF(RIGHT(D264,1)="B",1000000000*VALUE(LEFT(D264,LEN(D264)-1)),IF(RIGHT(D264,1)="%",0.01*VALUE(LEFT(D264,LEN(D264)-1)),IF(RIGHT(D264,1)="k",1000*VALUE(LEFT(D264,LEN(D264)-1)),VALUE(SUBSTITUTE(D264,",",""))))))))),"N/A")</f>
        <v/>
      </c>
      <c r="L264">
        <f>IFERROR(IF(TRIM(E264)="-", "N/A", IF(RIGHT(E264,1)=")",IF(RIGHT(E264,2)="T)",-1000000000000*VALUE(MID(E264,2,LEN(E264)-3)),IF(RIGHT(E264,2)="M)",-1000000*VALUE(MID(E264,2,LEN(E264)-3)),IF(RIGHT(E264,2)="B)",-1000000000*VALUE(MID(E264,2,LEN(E264)-3)),IF(RIGHT(E264,2)="k)",-1000*VALUE(MID(E264,2,LEN(E264)-3)),VALUE(SUBSTITUTE(E264,",","")))))),IF(RIGHT(E264,1)="T",1000000000000*VALUE(LEFT(E264,LEN(E264)-1)),IF(RIGHT(E264,1)="M",1000000*VALUE(LEFT(E264,LEN(E264)-1)),IF(RIGHT(E264,1)="B",1000000000*VALUE(LEFT(E264,LEN(E264)-1)),IF(RIGHT(E264,1)="%",0.01*VALUE(LEFT(E264,LEN(E264)-1)),IF(RIGHT(E264,1)="k",1000*VALUE(LEFT(E264,LEN(E264)-1)),VALUE(SUBSTITUTE(E264,",",""))))))))),"N/A")</f>
        <v/>
      </c>
      <c r="M264">
        <f>IFERROR(IF(TRIM(F264)="-", "N/A", IF(RIGHT(F264,1)=")",IF(RIGHT(F264,2)="T)",-1000000000000*VALUE(MID(F264,2,LEN(F264)-3)),IF(RIGHT(F264,2)="M)",-1000000*VALUE(MID(F264,2,LEN(F264)-3)),IF(RIGHT(F264,2)="B)",-1000000000*VALUE(MID(F264,2,LEN(F264)-3)),IF(RIGHT(F264,2)="k)",-1000*VALUE(MID(F264,2,LEN(F264)-3)),VALUE(SUBSTITUTE(F264,",","")))))),IF(RIGHT(F264,1)="T",1000000000000*VALUE(LEFT(F264,LEN(F264)-1)),IF(RIGHT(F264,1)="M",1000000*VALUE(LEFT(F264,LEN(F264)-1)),IF(RIGHT(F264,1)="B",1000000000*VALUE(LEFT(F264,LEN(F264)-1)),IF(RIGHT(F264,1)="%",0.01*VALUE(LEFT(F264,LEN(F264)-1)),IF(RIGHT(F264,1)="k",1000*VALUE(LEFT(F264,LEN(F264)-1)),VALUE(SUBSTITUTE(F264,",",""))))))))),"N/A")</f>
        <v/>
      </c>
      <c r="N264">
        <f>IFERROR(IF(TRIM(G264)="-", "N/A", IF(RIGHT(G264,1)=")",IF(RIGHT(G264,2)="T)",-1000000000000*VALUE(MID(G264,2,LEN(G264)-3)),IF(RIGHT(G264,2)="M)",-1000000*VALUE(MID(G264,2,LEN(G264)-3)),IF(RIGHT(G264,2)="B)",-1000000000*VALUE(MID(G264,2,LEN(G264)-3)),IF(RIGHT(G264,2)="k)",-1000*VALUE(MID(G264,2,LEN(G264)-3)),VALUE(SUBSTITUTE(G264,",","")))))),IF(RIGHT(G264,1)="T",1000000000000*VALUE(LEFT(G264,LEN(G264)-1)),IF(RIGHT(G264,1)="M",1000000*VALUE(LEFT(G264,LEN(G264)-1)),IF(RIGHT(G264,1)="B",1000000000*VALUE(LEFT(G264,LEN(G264)-1)),IF(RIGHT(G264,1)="%",0.01*VALUE(LEFT(G264,LEN(G264)-1)),IF(RIGHT(G264,1)="k",1000*VALUE(LEFT(G264,LEN(G264)-1)),VALUE(SUBSTITUTE(G264,",",""))))))))),"N/A")</f>
        <v/>
      </c>
      <c r="P264">
        <f>MAX(J264:N264)</f>
        <v/>
      </c>
      <c r="Q264">
        <f>IFERROR(J144+MATCH(P264,J264:N264,0)-1,"")</f>
        <v/>
      </c>
      <c r="R264">
        <f>IF(Q264="","",MIN(J264:N264))</f>
        <v/>
      </c>
      <c r="S264">
        <f>IFERROR(J144+MATCH(R264,J264:N264,0)-1,"")</f>
        <v/>
      </c>
      <c r="T264">
        <f>IFERROR(AVERAGE(J264:N264),"")</f>
        <v/>
      </c>
      <c r="U264">
        <f>IFERROR(STDEV(J264:N264),"")</f>
        <v/>
      </c>
      <c r="V264">
        <f>IFERROR(IF(C264="-","",IF(ISBLANK(B264),"",IF(OR(ISNUMBER(FIND("Growth",B264)),ISNUMBER(FIND("Margin",B264))),"",(J264-T264)/U264))),"")</f>
        <v/>
      </c>
      <c r="W264">
        <f>IFERROR(IF(OR(D264="-",ISBLANK(D264)),"",(K264-T264)/U264),"")</f>
        <v/>
      </c>
      <c r="X264">
        <f>IFERROR(IF(OR(E264="-",ISBLANK(E264)),"",(L264-T264)/U264),"")</f>
        <v/>
      </c>
      <c r="Y264">
        <f>IFERROR(IF(OR(F264="-",ISBLANK(F264)),"",(M264-T264)/U264),"")</f>
        <v/>
      </c>
      <c r="Z264">
        <f>IFERROR(IF(OR(G264="-",ISBLANK(G264)),"",(N264-T264)/U264),"")</f>
        <v/>
      </c>
      <c r="AA264">
        <f>IF(MAX(MAX(V264:Z264),ABS(MIN(V264:Z264)))=ABS(MIN(V264:Z264)),MIN(V264:Z264),MAX(V264:Z264))</f>
        <v/>
      </c>
      <c r="AB264">
        <f>IFERROR(V144+MATCH(AA264,V264:Z264,0)-1,"")</f>
        <v/>
      </c>
      <c r="AC264">
        <f>IF(AB264&lt;&gt;"",IF(S264=AB264,"Low",IF(AB264=Q264,"High","")),"")</f>
        <v/>
      </c>
      <c r="AE264">
        <f>IF(ISNUMBER(MATCH("N/A",J264:N264,0)),"",IFERROR((5 * SUMPRODUCT(J144:N144,J264:N264) - PRODUCT(SUM(J144:N144),SUM(J264:N264))) / ((5 * SUM((J144^2)+(K144^2)+(L144^2)+(M144^2)+(N144^2))) - SUM(J144:N144)^2),""))</f>
        <v/>
      </c>
      <c r="AF264">
        <f>IFERROR(CORREL(J144:N144,J264:N264),"")</f>
        <v/>
      </c>
      <c r="AZ264">
        <f>IF(Q264=S264,0,1)</f>
        <v/>
      </c>
      <c r="BA264">
        <f>IF(AZ264=1,IF(Q264="","",IF(Q264=N144,"Yes","No")),"")</f>
        <v/>
      </c>
      <c r="BB264">
        <f>IF(BA264="Yes",P264,"")</f>
        <v/>
      </c>
      <c r="BC264">
        <f>IF(AZ264=1,IF(S264="","",IF(S264=N144,"Yes","No")),"")</f>
        <v/>
      </c>
      <c r="BD264">
        <f>IF(BC264="Yes",R264,"")</f>
        <v/>
      </c>
      <c r="BE264">
        <f>IFERROR(IF(SIGN(AE264)=1,"Increasing",IF(SIGN(AE264)=-1,"Decreasing","")),"")</f>
        <v/>
      </c>
      <c r="BF264">
        <f>IF(OR(AND(BE264="Increasing",BA264="Yes"),AND(BE264="Decreasing",BC264="Yes")),"Yes","No")</f>
        <v/>
      </c>
      <c r="BG264">
        <f>IF(I264="pos_trend","Yes","No")</f>
        <v/>
      </c>
      <c r="BH264">
        <f>IF(AF264&lt;&gt;"",IF(ABS(AF264)&gt;0.8,"Yes","No"),"")</f>
        <v/>
      </c>
    </row>
    <row r="265" spans="1:60">
      <c r="I265">
        <f>IF(AND(K265&gt; J265, L265&gt; K265, M265&gt; L265, N265&gt; M265), "pos_trend", IF(AND(K265&lt; J265, L265&lt; K265, M265&lt; L265, N265&lt; M265), "neg_trend", "N/A"))</f>
        <v/>
      </c>
      <c r="J265">
        <f>IFERROR(IF(TRIM(C265)="-", "N/A", IF(RIGHT(C265,1)=")",IF(RIGHT(C265,2)="T)",-1000000000000*VALUE(MID(C265,2,LEN(C265)-3)),IF(RIGHT(C265,2)="M)",-1000000*VALUE(MID(C265,2,LEN(C265)-3)),IF(RIGHT(C265,2)="B)",-1000000000*VALUE(MID(C265,2,LEN(C265)-3)),IF(RIGHT(C265,2)="k)",-1000*VALUE(MID(C265,2,LEN(C265)-3)),VALUE(SUBSTITUTE(C265,",","")))))),IF(RIGHT(C265,1)="T",1000000000000*VALUE(LEFT(C265,LEN(C265)-1)),IF(RIGHT(C265,1)="M",1000000*VALUE(LEFT(C265,LEN(C265)-1)),IF(RIGHT(C265,1)="B",1000000000*VALUE(LEFT(C265,LEN(C265)-1)),IF(RIGHT(C265,1)="%",0.01*VALUE(LEFT(C265,LEN(C265)-1)),IF(RIGHT(C265,1)="k",1000*VALUE(LEFT(C265,LEN(C265)-1)),VALUE(SUBSTITUTE(C265,",",""))))))))),"N/A")</f>
        <v/>
      </c>
      <c r="K265">
        <f>IFERROR(IF(TRIM(D265)="-", "N/A", IF(RIGHT(D265,1)=")",IF(RIGHT(D265,2)="T)",-1000000000000*VALUE(MID(D265,2,LEN(D265)-3)),IF(RIGHT(D265,2)="M)",-1000000*VALUE(MID(D265,2,LEN(D265)-3)),IF(RIGHT(D265,2)="B)",-1000000000*VALUE(MID(D265,2,LEN(D265)-3)),IF(RIGHT(D265,2)="k)",-1000*VALUE(MID(D265,2,LEN(D265)-3)),VALUE(SUBSTITUTE(D265,",","")))))),IF(RIGHT(D265,1)="T",1000000000000*VALUE(LEFT(D265,LEN(D265)-1)),IF(RIGHT(D265,1)="M",1000000*VALUE(LEFT(D265,LEN(D265)-1)),IF(RIGHT(D265,1)="B",1000000000*VALUE(LEFT(D265,LEN(D265)-1)),IF(RIGHT(D265,1)="%",0.01*VALUE(LEFT(D265,LEN(D265)-1)),IF(RIGHT(D265,1)="k",1000*VALUE(LEFT(D265,LEN(D265)-1)),VALUE(SUBSTITUTE(D265,",",""))))))))),"N/A")</f>
        <v/>
      </c>
      <c r="L265">
        <f>IFERROR(IF(TRIM(E265)="-", "N/A", IF(RIGHT(E265,1)=")",IF(RIGHT(E265,2)="T)",-1000000000000*VALUE(MID(E265,2,LEN(E265)-3)),IF(RIGHT(E265,2)="M)",-1000000*VALUE(MID(E265,2,LEN(E265)-3)),IF(RIGHT(E265,2)="B)",-1000000000*VALUE(MID(E265,2,LEN(E265)-3)),IF(RIGHT(E265,2)="k)",-1000*VALUE(MID(E265,2,LEN(E265)-3)),VALUE(SUBSTITUTE(E265,",","")))))),IF(RIGHT(E265,1)="T",1000000000000*VALUE(LEFT(E265,LEN(E265)-1)),IF(RIGHT(E265,1)="M",1000000*VALUE(LEFT(E265,LEN(E265)-1)),IF(RIGHT(E265,1)="B",1000000000*VALUE(LEFT(E265,LEN(E265)-1)),IF(RIGHT(E265,1)="%",0.01*VALUE(LEFT(E265,LEN(E265)-1)),IF(RIGHT(E265,1)="k",1000*VALUE(LEFT(E265,LEN(E265)-1)),VALUE(SUBSTITUTE(E265,",",""))))))))),"N/A")</f>
        <v/>
      </c>
      <c r="M265">
        <f>IFERROR(IF(TRIM(F265)="-", "N/A", IF(RIGHT(F265,1)=")",IF(RIGHT(F265,2)="T)",-1000000000000*VALUE(MID(F265,2,LEN(F265)-3)),IF(RIGHT(F265,2)="M)",-1000000*VALUE(MID(F265,2,LEN(F265)-3)),IF(RIGHT(F265,2)="B)",-1000000000*VALUE(MID(F265,2,LEN(F265)-3)),IF(RIGHT(F265,2)="k)",-1000*VALUE(MID(F265,2,LEN(F265)-3)),VALUE(SUBSTITUTE(F265,",","")))))),IF(RIGHT(F265,1)="T",1000000000000*VALUE(LEFT(F265,LEN(F265)-1)),IF(RIGHT(F265,1)="M",1000000*VALUE(LEFT(F265,LEN(F265)-1)),IF(RIGHT(F265,1)="B",1000000000*VALUE(LEFT(F265,LEN(F265)-1)),IF(RIGHT(F265,1)="%",0.01*VALUE(LEFT(F265,LEN(F265)-1)),IF(RIGHT(F265,1)="k",1000*VALUE(LEFT(F265,LEN(F265)-1)),VALUE(SUBSTITUTE(F265,",",""))))))))),"N/A")</f>
        <v/>
      </c>
      <c r="N265">
        <f>IFERROR(IF(TRIM(G265)="-", "N/A", IF(RIGHT(G265,1)=")",IF(RIGHT(G265,2)="T)",-1000000000000*VALUE(MID(G265,2,LEN(G265)-3)),IF(RIGHT(G265,2)="M)",-1000000*VALUE(MID(G265,2,LEN(G265)-3)),IF(RIGHT(G265,2)="B)",-1000000000*VALUE(MID(G265,2,LEN(G265)-3)),IF(RIGHT(G265,2)="k)",-1000*VALUE(MID(G265,2,LEN(G265)-3)),VALUE(SUBSTITUTE(G265,",","")))))),IF(RIGHT(G265,1)="T",1000000000000*VALUE(LEFT(G265,LEN(G265)-1)),IF(RIGHT(G265,1)="M",1000000*VALUE(LEFT(G265,LEN(G265)-1)),IF(RIGHT(G265,1)="B",1000000000*VALUE(LEFT(G265,LEN(G265)-1)),IF(RIGHT(G265,1)="%",0.01*VALUE(LEFT(G265,LEN(G265)-1)),IF(RIGHT(G265,1)="k",1000*VALUE(LEFT(G265,LEN(G265)-1)),VALUE(SUBSTITUTE(G265,",",""))))))))),"N/A")</f>
        <v/>
      </c>
      <c r="P265">
        <f>MAX(J265:N265)</f>
        <v/>
      </c>
      <c r="Q265">
        <f>IFERROR(J144+MATCH(P265,J265:N265,0)-1,"")</f>
        <v/>
      </c>
      <c r="R265">
        <f>IF(Q265="","",MIN(J265:N265))</f>
        <v/>
      </c>
      <c r="S265">
        <f>IFERROR(J144+MATCH(R265,J265:N265,0)-1,"")</f>
        <v/>
      </c>
      <c r="T265">
        <f>IFERROR(AVERAGE(J265:N265),"")</f>
        <v/>
      </c>
      <c r="U265">
        <f>IFERROR(STDEV(J265:N265),"")</f>
        <v/>
      </c>
      <c r="V265">
        <f>IFERROR(IF(C265="-","",IF(ISBLANK(B265),"",IF(OR(ISNUMBER(FIND("Growth",B265)),ISNUMBER(FIND("Margin",B265))),"",(J265-T265)/U265))),"")</f>
        <v/>
      </c>
      <c r="W265">
        <f>IFERROR(IF(OR(D265="-",ISBLANK(D265)),"",(K265-T265)/U265),"")</f>
        <v/>
      </c>
      <c r="X265">
        <f>IFERROR(IF(OR(E265="-",ISBLANK(E265)),"",(L265-T265)/U265),"")</f>
        <v/>
      </c>
      <c r="Y265">
        <f>IFERROR(IF(OR(F265="-",ISBLANK(F265)),"",(M265-T265)/U265),"")</f>
        <v/>
      </c>
      <c r="Z265">
        <f>IFERROR(IF(OR(G265="-",ISBLANK(G265)),"",(N265-T265)/U265),"")</f>
        <v/>
      </c>
      <c r="AA265">
        <f>IF(MAX(MAX(V265:Z265),ABS(MIN(V265:Z265)))=ABS(MIN(V265:Z265)),MIN(V265:Z265),MAX(V265:Z265))</f>
        <v/>
      </c>
      <c r="AB265">
        <f>IFERROR(V144+MATCH(AA265,V265:Z265,0)-1,"")</f>
        <v/>
      </c>
      <c r="AC265">
        <f>IF(AB265&lt;&gt;"",IF(S265=AB265,"Low",IF(AB265=Q265,"High","")),"")</f>
        <v/>
      </c>
      <c r="AE265">
        <f>IF(ISNUMBER(MATCH("N/A",J265:N265,0)),"",IFERROR((5 * SUMPRODUCT(J144:N144,J265:N265) - PRODUCT(SUM(J144:N144),SUM(J265:N265))) / ((5 * SUM((J144^2)+(K144^2)+(L144^2)+(M144^2)+(N144^2))) - SUM(J144:N144)^2),""))</f>
        <v/>
      </c>
      <c r="AF265">
        <f>IFERROR(CORREL(J144:N144,J265:N265),"")</f>
        <v/>
      </c>
      <c r="AZ265">
        <f>IF(Q265=S265,0,1)</f>
        <v/>
      </c>
      <c r="BA265">
        <f>IF(AZ265=1,IF(Q265="","",IF(Q265=N144,"Yes","No")),"")</f>
        <v/>
      </c>
      <c r="BB265">
        <f>IF(BA265="Yes",P265,"")</f>
        <v/>
      </c>
      <c r="BC265">
        <f>IF(AZ265=1,IF(S265="","",IF(S265=N144,"Yes","No")),"")</f>
        <v/>
      </c>
      <c r="BD265">
        <f>IF(BC265="Yes",R265,"")</f>
        <v/>
      </c>
      <c r="BE265">
        <f>IFERROR(IF(SIGN(AE265)=1,"Increasing",IF(SIGN(AE265)=-1,"Decreasing","")),"")</f>
        <v/>
      </c>
      <c r="BF265">
        <f>IF(OR(AND(BE265="Increasing",BA265="Yes"),AND(BE265="Decreasing",BC265="Yes")),"Yes","No")</f>
        <v/>
      </c>
      <c r="BG265">
        <f>IF(I265="pos_trend","Yes","No")</f>
        <v/>
      </c>
      <c r="BH265">
        <f>IF(AF265&lt;&gt;"",IF(ABS(AF265)&gt;0.8,"Yes","No"),"")</f>
        <v/>
      </c>
    </row>
    <row r="266" spans="1:60">
      <c r="I266">
        <f>IF(AND(K266&gt; J266, L266&gt; K266, M266&gt; L266, N266&gt; M266), "pos_trend", IF(AND(K266&lt; J266, L266&lt; K266, M266&lt; L266, N266&lt; M266), "neg_trend", "N/A"))</f>
        <v/>
      </c>
      <c r="J266">
        <f>IFERROR(IF(TRIM(C266)="-", "N/A", IF(RIGHT(C266,1)=")",IF(RIGHT(C266,2)="T)",-1000000000000*VALUE(MID(C266,2,LEN(C266)-3)),IF(RIGHT(C266,2)="M)",-1000000*VALUE(MID(C266,2,LEN(C266)-3)),IF(RIGHT(C266,2)="B)",-1000000000*VALUE(MID(C266,2,LEN(C266)-3)),IF(RIGHT(C266,2)="k)",-1000*VALUE(MID(C266,2,LEN(C266)-3)),VALUE(SUBSTITUTE(C266,",","")))))),IF(RIGHT(C266,1)="T",1000000000000*VALUE(LEFT(C266,LEN(C266)-1)),IF(RIGHT(C266,1)="M",1000000*VALUE(LEFT(C266,LEN(C266)-1)),IF(RIGHT(C266,1)="B",1000000000*VALUE(LEFT(C266,LEN(C266)-1)),IF(RIGHT(C266,1)="%",0.01*VALUE(LEFT(C266,LEN(C266)-1)),IF(RIGHT(C266,1)="k",1000*VALUE(LEFT(C266,LEN(C266)-1)),VALUE(SUBSTITUTE(C266,",",""))))))))),"N/A")</f>
        <v/>
      </c>
      <c r="K266">
        <f>IFERROR(IF(TRIM(D266)="-", "N/A", IF(RIGHT(D266,1)=")",IF(RIGHT(D266,2)="T)",-1000000000000*VALUE(MID(D266,2,LEN(D266)-3)),IF(RIGHT(D266,2)="M)",-1000000*VALUE(MID(D266,2,LEN(D266)-3)),IF(RIGHT(D266,2)="B)",-1000000000*VALUE(MID(D266,2,LEN(D266)-3)),IF(RIGHT(D266,2)="k)",-1000*VALUE(MID(D266,2,LEN(D266)-3)),VALUE(SUBSTITUTE(D266,",","")))))),IF(RIGHT(D266,1)="T",1000000000000*VALUE(LEFT(D266,LEN(D266)-1)),IF(RIGHT(D266,1)="M",1000000*VALUE(LEFT(D266,LEN(D266)-1)),IF(RIGHT(D266,1)="B",1000000000*VALUE(LEFT(D266,LEN(D266)-1)),IF(RIGHT(D266,1)="%",0.01*VALUE(LEFT(D266,LEN(D266)-1)),IF(RIGHT(D266,1)="k",1000*VALUE(LEFT(D266,LEN(D266)-1)),VALUE(SUBSTITUTE(D266,",",""))))))))),"N/A")</f>
        <v/>
      </c>
      <c r="L266">
        <f>IFERROR(IF(TRIM(E266)="-", "N/A", IF(RIGHT(E266,1)=")",IF(RIGHT(E266,2)="T)",-1000000000000*VALUE(MID(E266,2,LEN(E266)-3)),IF(RIGHT(E266,2)="M)",-1000000*VALUE(MID(E266,2,LEN(E266)-3)),IF(RIGHT(E266,2)="B)",-1000000000*VALUE(MID(E266,2,LEN(E266)-3)),IF(RIGHT(E266,2)="k)",-1000*VALUE(MID(E266,2,LEN(E266)-3)),VALUE(SUBSTITUTE(E266,",","")))))),IF(RIGHT(E266,1)="T",1000000000000*VALUE(LEFT(E266,LEN(E266)-1)),IF(RIGHT(E266,1)="M",1000000*VALUE(LEFT(E266,LEN(E266)-1)),IF(RIGHT(E266,1)="B",1000000000*VALUE(LEFT(E266,LEN(E266)-1)),IF(RIGHT(E266,1)="%",0.01*VALUE(LEFT(E266,LEN(E266)-1)),IF(RIGHT(E266,1)="k",1000*VALUE(LEFT(E266,LEN(E266)-1)),VALUE(SUBSTITUTE(E266,",",""))))))))),"N/A")</f>
        <v/>
      </c>
      <c r="M266">
        <f>IFERROR(IF(TRIM(F266)="-", "N/A", IF(RIGHT(F266,1)=")",IF(RIGHT(F266,2)="T)",-1000000000000*VALUE(MID(F266,2,LEN(F266)-3)),IF(RIGHT(F266,2)="M)",-1000000*VALUE(MID(F266,2,LEN(F266)-3)),IF(RIGHT(F266,2)="B)",-1000000000*VALUE(MID(F266,2,LEN(F266)-3)),IF(RIGHT(F266,2)="k)",-1000*VALUE(MID(F266,2,LEN(F266)-3)),VALUE(SUBSTITUTE(F266,",","")))))),IF(RIGHT(F266,1)="T",1000000000000*VALUE(LEFT(F266,LEN(F266)-1)),IF(RIGHT(F266,1)="M",1000000*VALUE(LEFT(F266,LEN(F266)-1)),IF(RIGHT(F266,1)="B",1000000000*VALUE(LEFT(F266,LEN(F266)-1)),IF(RIGHT(F266,1)="%",0.01*VALUE(LEFT(F266,LEN(F266)-1)),IF(RIGHT(F266,1)="k",1000*VALUE(LEFT(F266,LEN(F266)-1)),VALUE(SUBSTITUTE(F266,",",""))))))))),"N/A")</f>
        <v/>
      </c>
      <c r="N266">
        <f>IFERROR(IF(TRIM(G266)="-", "N/A", IF(RIGHT(G266,1)=")",IF(RIGHT(G266,2)="T)",-1000000000000*VALUE(MID(G266,2,LEN(G266)-3)),IF(RIGHT(G266,2)="M)",-1000000*VALUE(MID(G266,2,LEN(G266)-3)),IF(RIGHT(G266,2)="B)",-1000000000*VALUE(MID(G266,2,LEN(G266)-3)),IF(RIGHT(G266,2)="k)",-1000*VALUE(MID(G266,2,LEN(G266)-3)),VALUE(SUBSTITUTE(G266,",","")))))),IF(RIGHT(G266,1)="T",1000000000000*VALUE(LEFT(G266,LEN(G266)-1)),IF(RIGHT(G266,1)="M",1000000*VALUE(LEFT(G266,LEN(G266)-1)),IF(RIGHT(G266,1)="B",1000000000*VALUE(LEFT(G266,LEN(G266)-1)),IF(RIGHT(G266,1)="%",0.01*VALUE(LEFT(G266,LEN(G266)-1)),IF(RIGHT(G266,1)="k",1000*VALUE(LEFT(G266,LEN(G266)-1)),VALUE(SUBSTITUTE(G266,",",""))))))))),"N/A")</f>
        <v/>
      </c>
      <c r="P266">
        <f>MAX(J266:N266)</f>
        <v/>
      </c>
      <c r="Q266">
        <f>IFERROR(J144+MATCH(P266,J266:N266,0)-1,"")</f>
        <v/>
      </c>
      <c r="R266">
        <f>IF(Q266="","",MIN(J266:N266))</f>
        <v/>
      </c>
      <c r="S266">
        <f>IFERROR(J144+MATCH(R266,J266:N266,0)-1,"")</f>
        <v/>
      </c>
      <c r="T266">
        <f>IFERROR(AVERAGE(J266:N266),"")</f>
        <v/>
      </c>
      <c r="U266">
        <f>IFERROR(STDEV(J266:N266),"")</f>
        <v/>
      </c>
      <c r="V266">
        <f>IFERROR(IF(C266="-","",IF(ISBLANK(B266),"",IF(OR(ISNUMBER(FIND("Growth",B266)),ISNUMBER(FIND("Margin",B266))),"",(J266-T266)/U266))),"")</f>
        <v/>
      </c>
      <c r="W266">
        <f>IFERROR(IF(OR(D266="-",ISBLANK(D266)),"",(K266-T266)/U266),"")</f>
        <v/>
      </c>
      <c r="X266">
        <f>IFERROR(IF(OR(E266="-",ISBLANK(E266)),"",(L266-T266)/U266),"")</f>
        <v/>
      </c>
      <c r="Y266">
        <f>IFERROR(IF(OR(F266="-",ISBLANK(F266)),"",(M266-T266)/U266),"")</f>
        <v/>
      </c>
      <c r="Z266">
        <f>IFERROR(IF(OR(G266="-",ISBLANK(G266)),"",(N266-T266)/U266),"")</f>
        <v/>
      </c>
      <c r="AA266">
        <f>IF(MAX(MAX(V266:Z266),ABS(MIN(V266:Z266)))=ABS(MIN(V266:Z266)),MIN(V266:Z266),MAX(V266:Z266))</f>
        <v/>
      </c>
      <c r="AB266">
        <f>IFERROR(V144+MATCH(AA266,V266:Z266,0)-1,"")</f>
        <v/>
      </c>
      <c r="AC266">
        <f>IF(AB266&lt;&gt;"",IF(S266=AB266,"Low",IF(AB266=Q266,"High","")),"")</f>
        <v/>
      </c>
      <c r="AE266">
        <f>IF(ISNUMBER(MATCH("N/A",J266:N266,0)),"",IFERROR((5 * SUMPRODUCT(J144:N144,J266:N266) - PRODUCT(SUM(J144:N144),SUM(J266:N266))) / ((5 * SUM((J144^2)+(K144^2)+(L144^2)+(M144^2)+(N144^2))) - SUM(J144:N144)^2),""))</f>
        <v/>
      </c>
      <c r="AF266">
        <f>IFERROR(CORREL(J144:N144,J266:N266),"")</f>
        <v/>
      </c>
      <c r="AZ266">
        <f>IF(Q266=S266,0,1)</f>
        <v/>
      </c>
      <c r="BA266">
        <f>IF(AZ266=1,IF(Q266="","",IF(Q266=N144,"Yes","No")),"")</f>
        <v/>
      </c>
      <c r="BB266">
        <f>IF(BA266="Yes",P266,"")</f>
        <v/>
      </c>
      <c r="BC266">
        <f>IF(AZ266=1,IF(S266="","",IF(S266=N144,"Yes","No")),"")</f>
        <v/>
      </c>
      <c r="BD266">
        <f>IF(BC266="Yes",R266,"")</f>
        <v/>
      </c>
      <c r="BE266">
        <f>IFERROR(IF(SIGN(AE266)=1,"Increasing",IF(SIGN(AE266)=-1,"Decreasing","")),"")</f>
        <v/>
      </c>
      <c r="BF266">
        <f>IF(OR(AND(BE266="Increasing",BA266="Yes"),AND(BE266="Decreasing",BC266="Yes")),"Yes","No")</f>
        <v/>
      </c>
      <c r="BG266">
        <f>IF(I266="pos_trend","Yes","No")</f>
        <v/>
      </c>
      <c r="BH266">
        <f>IF(AF266&lt;&gt;"",IF(ABS(AF266)&gt;0.8,"Yes","No"),"")</f>
        <v/>
      </c>
    </row>
    <row r="267" spans="1:60">
      <c r="I267">
        <f>IF(AND(K267&gt; J267, L267&gt; K267, M267&gt; L267, N267&gt; M267), "pos_trend", IF(AND(K267&lt; J267, L267&lt; K267, M267&lt; L267, N267&lt; M267), "neg_trend", "N/A"))</f>
        <v/>
      </c>
      <c r="J267">
        <f>IFERROR(IF(TRIM(C267)="-", "N/A", IF(RIGHT(C267,1)=")",IF(RIGHT(C267,2)="T)",-1000000000000*VALUE(MID(C267,2,LEN(C267)-3)),IF(RIGHT(C267,2)="M)",-1000000*VALUE(MID(C267,2,LEN(C267)-3)),IF(RIGHT(C267,2)="B)",-1000000000*VALUE(MID(C267,2,LEN(C267)-3)),IF(RIGHT(C267,2)="k)",-1000*VALUE(MID(C267,2,LEN(C267)-3)),VALUE(SUBSTITUTE(C267,",","")))))),IF(RIGHT(C267,1)="T",1000000000000*VALUE(LEFT(C267,LEN(C267)-1)),IF(RIGHT(C267,1)="M",1000000*VALUE(LEFT(C267,LEN(C267)-1)),IF(RIGHT(C267,1)="B",1000000000*VALUE(LEFT(C267,LEN(C267)-1)),IF(RIGHT(C267,1)="%",0.01*VALUE(LEFT(C267,LEN(C267)-1)),IF(RIGHT(C267,1)="k",1000*VALUE(LEFT(C267,LEN(C267)-1)),VALUE(SUBSTITUTE(C267,",",""))))))))),"N/A")</f>
        <v/>
      </c>
      <c r="K267">
        <f>IFERROR(IF(TRIM(D267)="-", "N/A", IF(RIGHT(D267,1)=")",IF(RIGHT(D267,2)="T)",-1000000000000*VALUE(MID(D267,2,LEN(D267)-3)),IF(RIGHT(D267,2)="M)",-1000000*VALUE(MID(D267,2,LEN(D267)-3)),IF(RIGHT(D267,2)="B)",-1000000000*VALUE(MID(D267,2,LEN(D267)-3)),IF(RIGHT(D267,2)="k)",-1000*VALUE(MID(D267,2,LEN(D267)-3)),VALUE(SUBSTITUTE(D267,",","")))))),IF(RIGHT(D267,1)="T",1000000000000*VALUE(LEFT(D267,LEN(D267)-1)),IF(RIGHT(D267,1)="M",1000000*VALUE(LEFT(D267,LEN(D267)-1)),IF(RIGHT(D267,1)="B",1000000000*VALUE(LEFT(D267,LEN(D267)-1)),IF(RIGHT(D267,1)="%",0.01*VALUE(LEFT(D267,LEN(D267)-1)),IF(RIGHT(D267,1)="k",1000*VALUE(LEFT(D267,LEN(D267)-1)),VALUE(SUBSTITUTE(D267,",",""))))))))),"N/A")</f>
        <v/>
      </c>
      <c r="L267">
        <f>IFERROR(IF(TRIM(E267)="-", "N/A", IF(RIGHT(E267,1)=")",IF(RIGHT(E267,2)="T)",-1000000000000*VALUE(MID(E267,2,LEN(E267)-3)),IF(RIGHT(E267,2)="M)",-1000000*VALUE(MID(E267,2,LEN(E267)-3)),IF(RIGHT(E267,2)="B)",-1000000000*VALUE(MID(E267,2,LEN(E267)-3)),IF(RIGHT(E267,2)="k)",-1000*VALUE(MID(E267,2,LEN(E267)-3)),VALUE(SUBSTITUTE(E267,",","")))))),IF(RIGHT(E267,1)="T",1000000000000*VALUE(LEFT(E267,LEN(E267)-1)),IF(RIGHT(E267,1)="M",1000000*VALUE(LEFT(E267,LEN(E267)-1)),IF(RIGHT(E267,1)="B",1000000000*VALUE(LEFT(E267,LEN(E267)-1)),IF(RIGHT(E267,1)="%",0.01*VALUE(LEFT(E267,LEN(E267)-1)),IF(RIGHT(E267,1)="k",1000*VALUE(LEFT(E267,LEN(E267)-1)),VALUE(SUBSTITUTE(E267,",",""))))))))),"N/A")</f>
        <v/>
      </c>
      <c r="M267">
        <f>IFERROR(IF(TRIM(F267)="-", "N/A", IF(RIGHT(F267,1)=")",IF(RIGHT(F267,2)="T)",-1000000000000*VALUE(MID(F267,2,LEN(F267)-3)),IF(RIGHT(F267,2)="M)",-1000000*VALUE(MID(F267,2,LEN(F267)-3)),IF(RIGHT(F267,2)="B)",-1000000000*VALUE(MID(F267,2,LEN(F267)-3)),IF(RIGHT(F267,2)="k)",-1000*VALUE(MID(F267,2,LEN(F267)-3)),VALUE(SUBSTITUTE(F267,",","")))))),IF(RIGHT(F267,1)="T",1000000000000*VALUE(LEFT(F267,LEN(F267)-1)),IF(RIGHT(F267,1)="M",1000000*VALUE(LEFT(F267,LEN(F267)-1)),IF(RIGHT(F267,1)="B",1000000000*VALUE(LEFT(F267,LEN(F267)-1)),IF(RIGHT(F267,1)="%",0.01*VALUE(LEFT(F267,LEN(F267)-1)),IF(RIGHT(F267,1)="k",1000*VALUE(LEFT(F267,LEN(F267)-1)),VALUE(SUBSTITUTE(F267,",",""))))))))),"N/A")</f>
        <v/>
      </c>
      <c r="N267">
        <f>IFERROR(IF(TRIM(G267)="-", "N/A", IF(RIGHT(G267,1)=")",IF(RIGHT(G267,2)="T)",-1000000000000*VALUE(MID(G267,2,LEN(G267)-3)),IF(RIGHT(G267,2)="M)",-1000000*VALUE(MID(G267,2,LEN(G267)-3)),IF(RIGHT(G267,2)="B)",-1000000000*VALUE(MID(G267,2,LEN(G267)-3)),IF(RIGHT(G267,2)="k)",-1000*VALUE(MID(G267,2,LEN(G267)-3)),VALUE(SUBSTITUTE(G267,",","")))))),IF(RIGHT(G267,1)="T",1000000000000*VALUE(LEFT(G267,LEN(G267)-1)),IF(RIGHT(G267,1)="M",1000000*VALUE(LEFT(G267,LEN(G267)-1)),IF(RIGHT(G267,1)="B",1000000000*VALUE(LEFT(G267,LEN(G267)-1)),IF(RIGHT(G267,1)="%",0.01*VALUE(LEFT(G267,LEN(G267)-1)),IF(RIGHT(G267,1)="k",1000*VALUE(LEFT(G267,LEN(G267)-1)),VALUE(SUBSTITUTE(G267,",",""))))))))),"N/A")</f>
        <v/>
      </c>
      <c r="P267">
        <f>MAX(J267:N267)</f>
        <v/>
      </c>
      <c r="Q267">
        <f>IFERROR(J144+MATCH(P267,J267:N267,0)-1,"")</f>
        <v/>
      </c>
      <c r="R267">
        <f>IF(Q267="","",MIN(J267:N267))</f>
        <v/>
      </c>
      <c r="S267">
        <f>IFERROR(J144+MATCH(R267,J267:N267,0)-1,"")</f>
        <v/>
      </c>
      <c r="T267">
        <f>IFERROR(AVERAGE(J267:N267),"")</f>
        <v/>
      </c>
      <c r="U267">
        <f>IFERROR(STDEV(J267:N267),"")</f>
        <v/>
      </c>
      <c r="V267">
        <f>IFERROR(IF(C267="-","",IF(ISBLANK(B267),"",IF(OR(ISNUMBER(FIND("Growth",B267)),ISNUMBER(FIND("Margin",B267))),"",(J267-T267)/U267))),"")</f>
        <v/>
      </c>
      <c r="W267">
        <f>IFERROR(IF(OR(D267="-",ISBLANK(D267)),"",(K267-T267)/U267),"")</f>
        <v/>
      </c>
      <c r="X267">
        <f>IFERROR(IF(OR(E267="-",ISBLANK(E267)),"",(L267-T267)/U267),"")</f>
        <v/>
      </c>
      <c r="Y267">
        <f>IFERROR(IF(OR(F267="-",ISBLANK(F267)),"",(M267-T267)/U267),"")</f>
        <v/>
      </c>
      <c r="Z267">
        <f>IFERROR(IF(OR(G267="-",ISBLANK(G267)),"",(N267-T267)/U267),"")</f>
        <v/>
      </c>
      <c r="AA267">
        <f>IF(MAX(MAX(V267:Z267),ABS(MIN(V267:Z267)))=ABS(MIN(V267:Z267)),MIN(V267:Z267),MAX(V267:Z267))</f>
        <v/>
      </c>
      <c r="AB267">
        <f>IFERROR(V144+MATCH(AA267,V267:Z267,0)-1,"")</f>
        <v/>
      </c>
      <c r="AC267">
        <f>IF(AB267&lt;&gt;"",IF(S267=AB267,"Low",IF(AB267=Q267,"High","")),"")</f>
        <v/>
      </c>
      <c r="AE267">
        <f>IF(ISNUMBER(MATCH("N/A",J267:N267,0)),"",IFERROR((5 * SUMPRODUCT(J144:N144,J267:N267) - PRODUCT(SUM(J144:N144),SUM(J267:N267))) / ((5 * SUM((J144^2)+(K144^2)+(L144^2)+(M144^2)+(N144^2))) - SUM(J144:N144)^2),""))</f>
        <v/>
      </c>
      <c r="AF267">
        <f>IFERROR(CORREL(J144:N144,J267:N267),"")</f>
        <v/>
      </c>
      <c r="AZ267">
        <f>IF(Q267=S267,0,1)</f>
        <v/>
      </c>
      <c r="BA267">
        <f>IF(AZ267=1,IF(Q267="","",IF(Q267=N144,"Yes","No")),"")</f>
        <v/>
      </c>
      <c r="BB267">
        <f>IF(BA267="Yes",P267,"")</f>
        <v/>
      </c>
      <c r="BC267">
        <f>IF(AZ267=1,IF(S267="","",IF(S267=N144,"Yes","No")),"")</f>
        <v/>
      </c>
      <c r="BD267">
        <f>IF(BC267="Yes",R267,"")</f>
        <v/>
      </c>
      <c r="BE267">
        <f>IFERROR(IF(SIGN(AE267)=1,"Increasing",IF(SIGN(AE267)=-1,"Decreasing","")),"")</f>
        <v/>
      </c>
      <c r="BF267">
        <f>IF(OR(AND(BE267="Increasing",BA267="Yes"),AND(BE267="Decreasing",BC267="Yes")),"Yes","No")</f>
        <v/>
      </c>
      <c r="BG267">
        <f>IF(I267="pos_trend","Yes","No")</f>
        <v/>
      </c>
      <c r="BH267">
        <f>IF(AF267&lt;&gt;"",IF(ABS(AF267)&gt;0.8,"Yes","No"),"")</f>
        <v/>
      </c>
    </row>
    <row r="268" spans="1:60">
      <c r="I268">
        <f>IF(AND(K268&gt; J268, L268&gt; K268, M268&gt; L268, N268&gt; M268), "pos_trend", IF(AND(K268&lt; J268, L268&lt; K268, M268&lt; L268, N268&lt; M268), "neg_trend", "N/A"))</f>
        <v/>
      </c>
      <c r="J268">
        <f>IFERROR(IF(TRIM(C268)="-", "N/A", IF(RIGHT(C268,1)=")",IF(RIGHT(C268,2)="T)",-1000000000000*VALUE(MID(C268,2,LEN(C268)-3)),IF(RIGHT(C268,2)="M)",-1000000*VALUE(MID(C268,2,LEN(C268)-3)),IF(RIGHT(C268,2)="B)",-1000000000*VALUE(MID(C268,2,LEN(C268)-3)),IF(RIGHT(C268,2)="k)",-1000*VALUE(MID(C268,2,LEN(C268)-3)),VALUE(SUBSTITUTE(C268,",","")))))),IF(RIGHT(C268,1)="T",1000000000000*VALUE(LEFT(C268,LEN(C268)-1)),IF(RIGHT(C268,1)="M",1000000*VALUE(LEFT(C268,LEN(C268)-1)),IF(RIGHT(C268,1)="B",1000000000*VALUE(LEFT(C268,LEN(C268)-1)),IF(RIGHT(C268,1)="%",0.01*VALUE(LEFT(C268,LEN(C268)-1)),IF(RIGHT(C268,1)="k",1000*VALUE(LEFT(C268,LEN(C268)-1)),VALUE(SUBSTITUTE(C268,",",""))))))))),"N/A")</f>
        <v/>
      </c>
      <c r="K268">
        <f>IFERROR(IF(TRIM(D268)="-", "N/A", IF(RIGHT(D268,1)=")",IF(RIGHT(D268,2)="T)",-1000000000000*VALUE(MID(D268,2,LEN(D268)-3)),IF(RIGHT(D268,2)="M)",-1000000*VALUE(MID(D268,2,LEN(D268)-3)),IF(RIGHT(D268,2)="B)",-1000000000*VALUE(MID(D268,2,LEN(D268)-3)),IF(RIGHT(D268,2)="k)",-1000*VALUE(MID(D268,2,LEN(D268)-3)),VALUE(SUBSTITUTE(D268,",","")))))),IF(RIGHT(D268,1)="T",1000000000000*VALUE(LEFT(D268,LEN(D268)-1)),IF(RIGHT(D268,1)="M",1000000*VALUE(LEFT(D268,LEN(D268)-1)),IF(RIGHT(D268,1)="B",1000000000*VALUE(LEFT(D268,LEN(D268)-1)),IF(RIGHT(D268,1)="%",0.01*VALUE(LEFT(D268,LEN(D268)-1)),IF(RIGHT(D268,1)="k",1000*VALUE(LEFT(D268,LEN(D268)-1)),VALUE(SUBSTITUTE(D268,",",""))))))))),"N/A")</f>
        <v/>
      </c>
      <c r="L268">
        <f>IFERROR(IF(TRIM(E268)="-", "N/A", IF(RIGHT(E268,1)=")",IF(RIGHT(E268,2)="T)",-1000000000000*VALUE(MID(E268,2,LEN(E268)-3)),IF(RIGHT(E268,2)="M)",-1000000*VALUE(MID(E268,2,LEN(E268)-3)),IF(RIGHT(E268,2)="B)",-1000000000*VALUE(MID(E268,2,LEN(E268)-3)),IF(RIGHT(E268,2)="k)",-1000*VALUE(MID(E268,2,LEN(E268)-3)),VALUE(SUBSTITUTE(E268,",","")))))),IF(RIGHT(E268,1)="T",1000000000000*VALUE(LEFT(E268,LEN(E268)-1)),IF(RIGHT(E268,1)="M",1000000*VALUE(LEFT(E268,LEN(E268)-1)),IF(RIGHT(E268,1)="B",1000000000*VALUE(LEFT(E268,LEN(E268)-1)),IF(RIGHT(E268,1)="%",0.01*VALUE(LEFT(E268,LEN(E268)-1)),IF(RIGHT(E268,1)="k",1000*VALUE(LEFT(E268,LEN(E268)-1)),VALUE(SUBSTITUTE(E268,",",""))))))))),"N/A")</f>
        <v/>
      </c>
      <c r="M268">
        <f>IFERROR(IF(TRIM(F268)="-", "N/A", IF(RIGHT(F268,1)=")",IF(RIGHT(F268,2)="T)",-1000000000000*VALUE(MID(F268,2,LEN(F268)-3)),IF(RIGHT(F268,2)="M)",-1000000*VALUE(MID(F268,2,LEN(F268)-3)),IF(RIGHT(F268,2)="B)",-1000000000*VALUE(MID(F268,2,LEN(F268)-3)),IF(RIGHT(F268,2)="k)",-1000*VALUE(MID(F268,2,LEN(F268)-3)),VALUE(SUBSTITUTE(F268,",","")))))),IF(RIGHT(F268,1)="T",1000000000000*VALUE(LEFT(F268,LEN(F268)-1)),IF(RIGHT(F268,1)="M",1000000*VALUE(LEFT(F268,LEN(F268)-1)),IF(RIGHT(F268,1)="B",1000000000*VALUE(LEFT(F268,LEN(F268)-1)),IF(RIGHT(F268,1)="%",0.01*VALUE(LEFT(F268,LEN(F268)-1)),IF(RIGHT(F268,1)="k",1000*VALUE(LEFT(F268,LEN(F268)-1)),VALUE(SUBSTITUTE(F268,",",""))))))))),"N/A")</f>
        <v/>
      </c>
      <c r="N268">
        <f>IFERROR(IF(TRIM(G268)="-", "N/A", IF(RIGHT(G268,1)=")",IF(RIGHT(G268,2)="T)",-1000000000000*VALUE(MID(G268,2,LEN(G268)-3)),IF(RIGHT(G268,2)="M)",-1000000*VALUE(MID(G268,2,LEN(G268)-3)),IF(RIGHT(G268,2)="B)",-1000000000*VALUE(MID(G268,2,LEN(G268)-3)),IF(RIGHT(G268,2)="k)",-1000*VALUE(MID(G268,2,LEN(G268)-3)),VALUE(SUBSTITUTE(G268,",","")))))),IF(RIGHT(G268,1)="T",1000000000000*VALUE(LEFT(G268,LEN(G268)-1)),IF(RIGHT(G268,1)="M",1000000*VALUE(LEFT(G268,LEN(G268)-1)),IF(RIGHT(G268,1)="B",1000000000*VALUE(LEFT(G268,LEN(G268)-1)),IF(RIGHT(G268,1)="%",0.01*VALUE(LEFT(G268,LEN(G268)-1)),IF(RIGHT(G268,1)="k",1000*VALUE(LEFT(G268,LEN(G268)-1)),VALUE(SUBSTITUTE(G268,",",""))))))))),"N/A")</f>
        <v/>
      </c>
      <c r="P268">
        <f>MAX(J268:N268)</f>
        <v/>
      </c>
      <c r="Q268">
        <f>IFERROR(J144+MATCH(P268,J268:N268,0)-1,"")</f>
        <v/>
      </c>
      <c r="R268">
        <f>IF(Q268="","",MIN(J268:N268))</f>
        <v/>
      </c>
      <c r="S268">
        <f>IFERROR(J144+MATCH(R268,J268:N268,0)-1,"")</f>
        <v/>
      </c>
      <c r="T268">
        <f>IFERROR(AVERAGE(J268:N268),"")</f>
        <v/>
      </c>
      <c r="U268">
        <f>IFERROR(STDEV(J268:N268),"")</f>
        <v/>
      </c>
      <c r="V268">
        <f>IFERROR(IF(C268="-","",IF(ISBLANK(B268),"",IF(OR(ISNUMBER(FIND("Growth",B268)),ISNUMBER(FIND("Margin",B268))),"",(J268-T268)/U268))),"")</f>
        <v/>
      </c>
      <c r="W268">
        <f>IFERROR(IF(OR(D268="-",ISBLANK(D268)),"",(K268-T268)/U268),"")</f>
        <v/>
      </c>
      <c r="X268">
        <f>IFERROR(IF(OR(E268="-",ISBLANK(E268)),"",(L268-T268)/U268),"")</f>
        <v/>
      </c>
      <c r="Y268">
        <f>IFERROR(IF(OR(F268="-",ISBLANK(F268)),"",(M268-T268)/U268),"")</f>
        <v/>
      </c>
      <c r="Z268">
        <f>IFERROR(IF(OR(G268="-",ISBLANK(G268)),"",(N268-T268)/U268),"")</f>
        <v/>
      </c>
      <c r="AA268">
        <f>IF(MAX(MAX(V268:Z268),ABS(MIN(V268:Z268)))=ABS(MIN(V268:Z268)),MIN(V268:Z268),MAX(V268:Z268))</f>
        <v/>
      </c>
      <c r="AB268">
        <f>IFERROR(V144+MATCH(AA268,V268:Z268,0)-1,"")</f>
        <v/>
      </c>
      <c r="AC268">
        <f>IF(AB268&lt;&gt;"",IF(S268=AB268,"Low",IF(AB268=Q268,"High","")),"")</f>
        <v/>
      </c>
      <c r="AE268">
        <f>IF(ISNUMBER(MATCH("N/A",J268:N268,0)),"",IFERROR((5 * SUMPRODUCT(J144:N144,J268:N268) - PRODUCT(SUM(J144:N144),SUM(J268:N268))) / ((5 * SUM((J144^2)+(K144^2)+(L144^2)+(M144^2)+(N144^2))) - SUM(J144:N144)^2),""))</f>
        <v/>
      </c>
      <c r="AF268">
        <f>IFERROR(CORREL(J144:N144,J268:N268),"")</f>
        <v/>
      </c>
      <c r="AZ268">
        <f>IF(Q268=S268,0,1)</f>
        <v/>
      </c>
      <c r="BA268">
        <f>IF(AZ268=1,IF(Q268="","",IF(Q268=N144,"Yes","No")),"")</f>
        <v/>
      </c>
      <c r="BB268">
        <f>IF(BA268="Yes",P268,"")</f>
        <v/>
      </c>
      <c r="BC268">
        <f>IF(AZ268=1,IF(S268="","",IF(S268=N144,"Yes","No")),"")</f>
        <v/>
      </c>
      <c r="BD268">
        <f>IF(BC268="Yes",R268,"")</f>
        <v/>
      </c>
      <c r="BE268">
        <f>IFERROR(IF(SIGN(AE268)=1,"Increasing",IF(SIGN(AE268)=-1,"Decreasing","")),"")</f>
        <v/>
      </c>
      <c r="BF268">
        <f>IF(OR(AND(BE268="Increasing",BA268="Yes"),AND(BE268="Decreasing",BC268="Yes")),"Yes","No")</f>
        <v/>
      </c>
      <c r="BG268">
        <f>IF(I268="pos_trend","Yes","No")</f>
        <v/>
      </c>
      <c r="BH268">
        <f>IF(AF268&lt;&gt;"",IF(ABS(AF268)&gt;0.8,"Yes","No"),"")</f>
        <v/>
      </c>
    </row>
    <row r="269" spans="1:60">
      <c r="I269">
        <f>IF(AND(K269&gt; J269, L269&gt; K269, M269&gt; L269, N269&gt; M269), "pos_trend", IF(AND(K269&lt; J269, L269&lt; K269, M269&lt; L269, N269&lt; M269), "neg_trend", "N/A"))</f>
        <v/>
      </c>
      <c r="J269">
        <f>IFERROR(IF(TRIM(C269)="-", "N/A", IF(RIGHT(C269,1)=")",IF(RIGHT(C269,2)="T)",-1000000000000*VALUE(MID(C269,2,LEN(C269)-3)),IF(RIGHT(C269,2)="M)",-1000000*VALUE(MID(C269,2,LEN(C269)-3)),IF(RIGHT(C269,2)="B)",-1000000000*VALUE(MID(C269,2,LEN(C269)-3)),IF(RIGHT(C269,2)="k)",-1000*VALUE(MID(C269,2,LEN(C269)-3)),VALUE(SUBSTITUTE(C269,",","")))))),IF(RIGHT(C269,1)="T",1000000000000*VALUE(LEFT(C269,LEN(C269)-1)),IF(RIGHT(C269,1)="M",1000000*VALUE(LEFT(C269,LEN(C269)-1)),IF(RIGHT(C269,1)="B",1000000000*VALUE(LEFT(C269,LEN(C269)-1)),IF(RIGHT(C269,1)="%",0.01*VALUE(LEFT(C269,LEN(C269)-1)),IF(RIGHT(C269,1)="k",1000*VALUE(LEFT(C269,LEN(C269)-1)),VALUE(SUBSTITUTE(C269,",",""))))))))),"N/A")</f>
        <v/>
      </c>
      <c r="K269">
        <f>IFERROR(IF(TRIM(D269)="-", "N/A", IF(RIGHT(D269,1)=")",IF(RIGHT(D269,2)="T)",-1000000000000*VALUE(MID(D269,2,LEN(D269)-3)),IF(RIGHT(D269,2)="M)",-1000000*VALUE(MID(D269,2,LEN(D269)-3)),IF(RIGHT(D269,2)="B)",-1000000000*VALUE(MID(D269,2,LEN(D269)-3)),IF(RIGHT(D269,2)="k)",-1000*VALUE(MID(D269,2,LEN(D269)-3)),VALUE(SUBSTITUTE(D269,",","")))))),IF(RIGHT(D269,1)="T",1000000000000*VALUE(LEFT(D269,LEN(D269)-1)),IF(RIGHT(D269,1)="M",1000000*VALUE(LEFT(D269,LEN(D269)-1)),IF(RIGHT(D269,1)="B",1000000000*VALUE(LEFT(D269,LEN(D269)-1)),IF(RIGHT(D269,1)="%",0.01*VALUE(LEFT(D269,LEN(D269)-1)),IF(RIGHT(D269,1)="k",1000*VALUE(LEFT(D269,LEN(D269)-1)),VALUE(SUBSTITUTE(D269,",",""))))))))),"N/A")</f>
        <v/>
      </c>
      <c r="L269">
        <f>IFERROR(IF(TRIM(E269)="-", "N/A", IF(RIGHT(E269,1)=")",IF(RIGHT(E269,2)="T)",-1000000000000*VALUE(MID(E269,2,LEN(E269)-3)),IF(RIGHT(E269,2)="M)",-1000000*VALUE(MID(E269,2,LEN(E269)-3)),IF(RIGHT(E269,2)="B)",-1000000000*VALUE(MID(E269,2,LEN(E269)-3)),IF(RIGHT(E269,2)="k)",-1000*VALUE(MID(E269,2,LEN(E269)-3)),VALUE(SUBSTITUTE(E269,",","")))))),IF(RIGHT(E269,1)="T",1000000000000*VALUE(LEFT(E269,LEN(E269)-1)),IF(RIGHT(E269,1)="M",1000000*VALUE(LEFT(E269,LEN(E269)-1)),IF(RIGHT(E269,1)="B",1000000000*VALUE(LEFT(E269,LEN(E269)-1)),IF(RIGHT(E269,1)="%",0.01*VALUE(LEFT(E269,LEN(E269)-1)),IF(RIGHT(E269,1)="k",1000*VALUE(LEFT(E269,LEN(E269)-1)),VALUE(SUBSTITUTE(E269,",",""))))))))),"N/A")</f>
        <v/>
      </c>
      <c r="M269">
        <f>IFERROR(IF(TRIM(F269)="-", "N/A", IF(RIGHT(F269,1)=")",IF(RIGHT(F269,2)="T)",-1000000000000*VALUE(MID(F269,2,LEN(F269)-3)),IF(RIGHT(F269,2)="M)",-1000000*VALUE(MID(F269,2,LEN(F269)-3)),IF(RIGHT(F269,2)="B)",-1000000000*VALUE(MID(F269,2,LEN(F269)-3)),IF(RIGHT(F269,2)="k)",-1000*VALUE(MID(F269,2,LEN(F269)-3)),VALUE(SUBSTITUTE(F269,",","")))))),IF(RIGHT(F269,1)="T",1000000000000*VALUE(LEFT(F269,LEN(F269)-1)),IF(RIGHT(F269,1)="M",1000000*VALUE(LEFT(F269,LEN(F269)-1)),IF(RIGHT(F269,1)="B",1000000000*VALUE(LEFT(F269,LEN(F269)-1)),IF(RIGHT(F269,1)="%",0.01*VALUE(LEFT(F269,LEN(F269)-1)),IF(RIGHT(F269,1)="k",1000*VALUE(LEFT(F269,LEN(F269)-1)),VALUE(SUBSTITUTE(F269,",",""))))))))),"N/A")</f>
        <v/>
      </c>
      <c r="N269">
        <f>IFERROR(IF(TRIM(G269)="-", "N/A", IF(RIGHT(G269,1)=")",IF(RIGHT(G269,2)="T)",-1000000000000*VALUE(MID(G269,2,LEN(G269)-3)),IF(RIGHT(G269,2)="M)",-1000000*VALUE(MID(G269,2,LEN(G269)-3)),IF(RIGHT(G269,2)="B)",-1000000000*VALUE(MID(G269,2,LEN(G269)-3)),IF(RIGHT(G269,2)="k)",-1000*VALUE(MID(G269,2,LEN(G269)-3)),VALUE(SUBSTITUTE(G269,",","")))))),IF(RIGHT(G269,1)="T",1000000000000*VALUE(LEFT(G269,LEN(G269)-1)),IF(RIGHT(G269,1)="M",1000000*VALUE(LEFT(G269,LEN(G269)-1)),IF(RIGHT(G269,1)="B",1000000000*VALUE(LEFT(G269,LEN(G269)-1)),IF(RIGHT(G269,1)="%",0.01*VALUE(LEFT(G269,LEN(G269)-1)),IF(RIGHT(G269,1)="k",1000*VALUE(LEFT(G269,LEN(G269)-1)),VALUE(SUBSTITUTE(G269,",",""))))))))),"N/A")</f>
        <v/>
      </c>
      <c r="P269">
        <f>MAX(J269:N269)</f>
        <v/>
      </c>
      <c r="Q269">
        <f>IFERROR(J144+MATCH(P269,J269:N269,0)-1,"")</f>
        <v/>
      </c>
      <c r="R269">
        <f>IF(Q269="","",MIN(J269:N269))</f>
        <v/>
      </c>
      <c r="S269">
        <f>IFERROR(J144+MATCH(R269,J269:N269,0)-1,"")</f>
        <v/>
      </c>
      <c r="T269">
        <f>IFERROR(AVERAGE(J269:N269),"")</f>
        <v/>
      </c>
      <c r="U269">
        <f>IFERROR(STDEV(J269:N269),"")</f>
        <v/>
      </c>
      <c r="V269">
        <f>IFERROR(IF(C269="-","",IF(ISBLANK(B269),"",IF(OR(ISNUMBER(FIND("Growth",B269)),ISNUMBER(FIND("Margin",B269))),"",(J269-T269)/U269))),"")</f>
        <v/>
      </c>
      <c r="W269">
        <f>IFERROR(IF(OR(D269="-",ISBLANK(D269)),"",(K269-T269)/U269),"")</f>
        <v/>
      </c>
      <c r="X269">
        <f>IFERROR(IF(OR(E269="-",ISBLANK(E269)),"",(L269-T269)/U269),"")</f>
        <v/>
      </c>
      <c r="Y269">
        <f>IFERROR(IF(OR(F269="-",ISBLANK(F269)),"",(M269-T269)/U269),"")</f>
        <v/>
      </c>
      <c r="Z269">
        <f>IFERROR(IF(OR(G269="-",ISBLANK(G269)),"",(N269-T269)/U269),"")</f>
        <v/>
      </c>
      <c r="AA269">
        <f>IF(MAX(MAX(V269:Z269),ABS(MIN(V269:Z269)))=ABS(MIN(V269:Z269)),MIN(V269:Z269),MAX(V269:Z269))</f>
        <v/>
      </c>
      <c r="AB269">
        <f>IFERROR(V144+MATCH(AA269,V269:Z269,0)-1,"")</f>
        <v/>
      </c>
      <c r="AC269">
        <f>IF(AB269&lt;&gt;"",IF(S269=AB269,"Low",IF(AB269=Q269,"High","")),"")</f>
        <v/>
      </c>
      <c r="AE269">
        <f>IF(ISNUMBER(MATCH("N/A",J269:N269,0)),"",IFERROR((5 * SUMPRODUCT(J144:N144,J269:N269) - PRODUCT(SUM(J144:N144),SUM(J269:N269))) / ((5 * SUM((J144^2)+(K144^2)+(L144^2)+(M144^2)+(N144^2))) - SUM(J144:N144)^2),""))</f>
        <v/>
      </c>
      <c r="AF269">
        <f>IFERROR(CORREL(J144:N144,J269:N269),"")</f>
        <v/>
      </c>
      <c r="AZ269">
        <f>IF(Q269=S269,0,1)</f>
        <v/>
      </c>
      <c r="BA269">
        <f>IF(AZ269=1,IF(Q269="","",IF(Q269=N144,"Yes","No")),"")</f>
        <v/>
      </c>
      <c r="BB269">
        <f>IF(BA269="Yes",P269,"")</f>
        <v/>
      </c>
      <c r="BC269">
        <f>IF(AZ269=1,IF(S269="","",IF(S269=N144,"Yes","No")),"")</f>
        <v/>
      </c>
      <c r="BD269">
        <f>IF(BC269="Yes",R269,"")</f>
        <v/>
      </c>
      <c r="BE269">
        <f>IFERROR(IF(SIGN(AE269)=1,"Increasing",IF(SIGN(AE269)=-1,"Decreasing","")),"")</f>
        <v/>
      </c>
      <c r="BF269">
        <f>IF(OR(AND(BE269="Increasing",BA269="Yes"),AND(BE269="Decreasing",BC269="Yes")),"Yes","No")</f>
        <v/>
      </c>
      <c r="BG269">
        <f>IF(I269="pos_trend","Yes","No")</f>
        <v/>
      </c>
      <c r="BH269">
        <f>IF(AF269&lt;&gt;"",IF(ABS(AF269)&gt;0.8,"Yes","No"),"")</f>
        <v/>
      </c>
    </row>
    <row r="270" spans="1:60">
      <c r="I270">
        <f>IF(AND(K270&gt; J270, L270&gt; K270, M270&gt; L270, N270&gt; M270), "pos_trend", IF(AND(K270&lt; J270, L270&lt; K270, M270&lt; L270, N270&lt; M270), "neg_trend", "N/A"))</f>
        <v/>
      </c>
      <c r="J270">
        <f>IFERROR(IF(TRIM(C270)="-", "N/A", IF(RIGHT(C270,1)=")",IF(RIGHT(C270,2)="T)",-1000000000000*VALUE(MID(C270,2,LEN(C270)-3)),IF(RIGHT(C270,2)="M)",-1000000*VALUE(MID(C270,2,LEN(C270)-3)),IF(RIGHT(C270,2)="B)",-1000000000*VALUE(MID(C270,2,LEN(C270)-3)),IF(RIGHT(C270,2)="k)",-1000*VALUE(MID(C270,2,LEN(C270)-3)),VALUE(SUBSTITUTE(C270,",","")))))),IF(RIGHT(C270,1)="T",1000000000000*VALUE(LEFT(C270,LEN(C270)-1)),IF(RIGHT(C270,1)="M",1000000*VALUE(LEFT(C270,LEN(C270)-1)),IF(RIGHT(C270,1)="B",1000000000*VALUE(LEFT(C270,LEN(C270)-1)),IF(RIGHT(C270,1)="%",0.01*VALUE(LEFT(C270,LEN(C270)-1)),IF(RIGHT(C270,1)="k",1000*VALUE(LEFT(C270,LEN(C270)-1)),VALUE(SUBSTITUTE(C270,",",""))))))))),"N/A")</f>
        <v/>
      </c>
      <c r="K270">
        <f>IFERROR(IF(TRIM(D270)="-", "N/A", IF(RIGHT(D270,1)=")",IF(RIGHT(D270,2)="T)",-1000000000000*VALUE(MID(D270,2,LEN(D270)-3)),IF(RIGHT(D270,2)="M)",-1000000*VALUE(MID(D270,2,LEN(D270)-3)),IF(RIGHT(D270,2)="B)",-1000000000*VALUE(MID(D270,2,LEN(D270)-3)),IF(RIGHT(D270,2)="k)",-1000*VALUE(MID(D270,2,LEN(D270)-3)),VALUE(SUBSTITUTE(D270,",","")))))),IF(RIGHT(D270,1)="T",1000000000000*VALUE(LEFT(D270,LEN(D270)-1)),IF(RIGHT(D270,1)="M",1000000*VALUE(LEFT(D270,LEN(D270)-1)),IF(RIGHT(D270,1)="B",1000000000*VALUE(LEFT(D270,LEN(D270)-1)),IF(RIGHT(D270,1)="%",0.01*VALUE(LEFT(D270,LEN(D270)-1)),IF(RIGHT(D270,1)="k",1000*VALUE(LEFT(D270,LEN(D270)-1)),VALUE(SUBSTITUTE(D270,",",""))))))))),"N/A")</f>
        <v/>
      </c>
      <c r="L270">
        <f>IFERROR(IF(TRIM(E270)="-", "N/A", IF(RIGHT(E270,1)=")",IF(RIGHT(E270,2)="T)",-1000000000000*VALUE(MID(E270,2,LEN(E270)-3)),IF(RIGHT(E270,2)="M)",-1000000*VALUE(MID(E270,2,LEN(E270)-3)),IF(RIGHT(E270,2)="B)",-1000000000*VALUE(MID(E270,2,LEN(E270)-3)),IF(RIGHT(E270,2)="k)",-1000*VALUE(MID(E270,2,LEN(E270)-3)),VALUE(SUBSTITUTE(E270,",","")))))),IF(RIGHT(E270,1)="T",1000000000000*VALUE(LEFT(E270,LEN(E270)-1)),IF(RIGHT(E270,1)="M",1000000*VALUE(LEFT(E270,LEN(E270)-1)),IF(RIGHT(E270,1)="B",1000000000*VALUE(LEFT(E270,LEN(E270)-1)),IF(RIGHT(E270,1)="%",0.01*VALUE(LEFT(E270,LEN(E270)-1)),IF(RIGHT(E270,1)="k",1000*VALUE(LEFT(E270,LEN(E270)-1)),VALUE(SUBSTITUTE(E270,",",""))))))))),"N/A")</f>
        <v/>
      </c>
      <c r="M270">
        <f>IFERROR(IF(TRIM(F270)="-", "N/A", IF(RIGHT(F270,1)=")",IF(RIGHT(F270,2)="T)",-1000000000000*VALUE(MID(F270,2,LEN(F270)-3)),IF(RIGHT(F270,2)="M)",-1000000*VALUE(MID(F270,2,LEN(F270)-3)),IF(RIGHT(F270,2)="B)",-1000000000*VALUE(MID(F270,2,LEN(F270)-3)),IF(RIGHT(F270,2)="k)",-1000*VALUE(MID(F270,2,LEN(F270)-3)),VALUE(SUBSTITUTE(F270,",","")))))),IF(RIGHT(F270,1)="T",1000000000000*VALUE(LEFT(F270,LEN(F270)-1)),IF(RIGHT(F270,1)="M",1000000*VALUE(LEFT(F270,LEN(F270)-1)),IF(RIGHT(F270,1)="B",1000000000*VALUE(LEFT(F270,LEN(F270)-1)),IF(RIGHT(F270,1)="%",0.01*VALUE(LEFT(F270,LEN(F270)-1)),IF(RIGHT(F270,1)="k",1000*VALUE(LEFT(F270,LEN(F270)-1)),VALUE(SUBSTITUTE(F270,",",""))))))))),"N/A")</f>
        <v/>
      </c>
      <c r="N270">
        <f>IFERROR(IF(TRIM(G270)="-", "N/A", IF(RIGHT(G270,1)=")",IF(RIGHT(G270,2)="T)",-1000000000000*VALUE(MID(G270,2,LEN(G270)-3)),IF(RIGHT(G270,2)="M)",-1000000*VALUE(MID(G270,2,LEN(G270)-3)),IF(RIGHT(G270,2)="B)",-1000000000*VALUE(MID(G270,2,LEN(G270)-3)),IF(RIGHT(G270,2)="k)",-1000*VALUE(MID(G270,2,LEN(G270)-3)),VALUE(SUBSTITUTE(G270,",","")))))),IF(RIGHT(G270,1)="T",1000000000000*VALUE(LEFT(G270,LEN(G270)-1)),IF(RIGHT(G270,1)="M",1000000*VALUE(LEFT(G270,LEN(G270)-1)),IF(RIGHT(G270,1)="B",1000000000*VALUE(LEFT(G270,LEN(G270)-1)),IF(RIGHT(G270,1)="%",0.01*VALUE(LEFT(G270,LEN(G270)-1)),IF(RIGHT(G270,1)="k",1000*VALUE(LEFT(G270,LEN(G270)-1)),VALUE(SUBSTITUTE(G270,",",""))))))))),"N/A")</f>
        <v/>
      </c>
      <c r="P270">
        <f>MAX(J270:N270)</f>
        <v/>
      </c>
      <c r="Q270">
        <f>IFERROR(J144+MATCH(P270,J270:N270,0)-1,"")</f>
        <v/>
      </c>
      <c r="R270">
        <f>IF(Q270="","",MIN(J270:N270))</f>
        <v/>
      </c>
      <c r="S270">
        <f>IFERROR(J144+MATCH(R270,J270:N270,0)-1,"")</f>
        <v/>
      </c>
      <c r="T270">
        <f>IFERROR(AVERAGE(J270:N270),"")</f>
        <v/>
      </c>
      <c r="U270">
        <f>IFERROR(STDEV(J270:N270),"")</f>
        <v/>
      </c>
      <c r="V270">
        <f>IFERROR(IF(C270="-","",IF(ISBLANK(B270),"",IF(OR(ISNUMBER(FIND("Growth",B270)),ISNUMBER(FIND("Margin",B270))),"",(J270-T270)/U270))),"")</f>
        <v/>
      </c>
      <c r="W270">
        <f>IFERROR(IF(OR(D270="-",ISBLANK(D270)),"",(K270-T270)/U270),"")</f>
        <v/>
      </c>
      <c r="X270">
        <f>IFERROR(IF(OR(E270="-",ISBLANK(E270)),"",(L270-T270)/U270),"")</f>
        <v/>
      </c>
      <c r="Y270">
        <f>IFERROR(IF(OR(F270="-",ISBLANK(F270)),"",(M270-T270)/U270),"")</f>
        <v/>
      </c>
      <c r="Z270">
        <f>IFERROR(IF(OR(G270="-",ISBLANK(G270)),"",(N270-T270)/U270),"")</f>
        <v/>
      </c>
      <c r="AA270">
        <f>IF(MAX(MAX(V270:Z270),ABS(MIN(V270:Z270)))=ABS(MIN(V270:Z270)),MIN(V270:Z270),MAX(V270:Z270))</f>
        <v/>
      </c>
      <c r="AB270">
        <f>IFERROR(V144+MATCH(AA270,V270:Z270,0)-1,"")</f>
        <v/>
      </c>
      <c r="AC270">
        <f>IF(AB270&lt;&gt;"",IF(S270=AB270,"Low",IF(AB270=Q270,"High","")),"")</f>
        <v/>
      </c>
      <c r="AE270">
        <f>IF(ISNUMBER(MATCH("N/A",J270:N270,0)),"",IFERROR((5 * SUMPRODUCT(J144:N144,J270:N270) - PRODUCT(SUM(J144:N144),SUM(J270:N270))) / ((5 * SUM((J144^2)+(K144^2)+(L144^2)+(M144^2)+(N144^2))) - SUM(J144:N144)^2),""))</f>
        <v/>
      </c>
      <c r="AF270">
        <f>IFERROR(CORREL(J144:N144,J270:N270),"")</f>
        <v/>
      </c>
      <c r="AZ270">
        <f>IF(Q270=S270,0,1)</f>
        <v/>
      </c>
      <c r="BA270">
        <f>IF(AZ270=1,IF(Q270="","",IF(Q270=N144,"Yes","No")),"")</f>
        <v/>
      </c>
      <c r="BB270">
        <f>IF(BA270="Yes",P270,"")</f>
        <v/>
      </c>
      <c r="BC270">
        <f>IF(AZ270=1,IF(S270="","",IF(S270=N144,"Yes","No")),"")</f>
        <v/>
      </c>
      <c r="BD270">
        <f>IF(BC270="Yes",R270,"")</f>
        <v/>
      </c>
      <c r="BE270">
        <f>IFERROR(IF(SIGN(AE270)=1,"Increasing",IF(SIGN(AE270)=-1,"Decreasing","")),"")</f>
        <v/>
      </c>
      <c r="BF270">
        <f>IF(OR(AND(BE270="Increasing",BA270="Yes"),AND(BE270="Decreasing",BC270="Yes")),"Yes","No")</f>
        <v/>
      </c>
      <c r="BG270">
        <f>IF(I270="pos_trend","Yes","No")</f>
        <v/>
      </c>
      <c r="BH270">
        <f>IF(AF270&lt;&gt;"",IF(ABS(AF270)&gt;0.8,"Yes","No"),"")</f>
        <v/>
      </c>
    </row>
    <row r="271" spans="1:60">
      <c r="P271">
        <f>MAX(J271:N271)</f>
        <v/>
      </c>
      <c r="Q271">
        <f>IFERROR(J144+MATCH(P271,J271:N271,0)-1,"")</f>
        <v/>
      </c>
      <c r="R271">
        <f>IF(Q271="","",MIN(J271:N271))</f>
        <v/>
      </c>
      <c r="S271">
        <f>IFERROR(J144+MATCH(R271,J271:N271,0)-1,"")</f>
        <v/>
      </c>
      <c r="T271">
        <f>IFERROR(AVERAGE(J271:N271),"")</f>
        <v/>
      </c>
      <c r="U271">
        <f>IFERROR(STDEV(J271:N271),"")</f>
        <v/>
      </c>
      <c r="V271">
        <f>IFERROR(IF(C271="-","",IF(ISBLANK(B271),"",IF(OR(ISNUMBER(FIND("Growth",B271)),ISNUMBER(FIND("Margin",B271))),"",(J271-T271)/U271))),"")</f>
        <v/>
      </c>
      <c r="W271">
        <f>IFERROR(IF(OR(D271="-",ISBLANK(D271)),"",(K271-T271)/U271),"")</f>
        <v/>
      </c>
      <c r="X271">
        <f>IFERROR(IF(OR(E271="-",ISBLANK(E271)),"",(L271-T271)/U271),"")</f>
        <v/>
      </c>
      <c r="Y271">
        <f>IFERROR(IF(OR(F271="-",ISBLANK(F271)),"",(M271-T271)/U271),"")</f>
        <v/>
      </c>
      <c r="Z271">
        <f>IFERROR(IF(OR(G271="-",ISBLANK(G271)),"",(N271-T271)/U271),"")</f>
        <v/>
      </c>
      <c r="AA271">
        <f>IF(MAX(MAX(V271:Z271),ABS(MIN(V271:Z271)))=ABS(MIN(V271:Z271)),MIN(V271:Z271),MAX(V271:Z271))</f>
        <v/>
      </c>
      <c r="AB271">
        <f>IFERROR(V144+MATCH(AA271,V271:Z271,0)-1,"")</f>
        <v/>
      </c>
      <c r="AC271">
        <f>IF(AB271&lt;&gt;"",IF(S271=AB271,"Low",IF(AB271=Q271,"High","")),"")</f>
        <v/>
      </c>
      <c r="AE271">
        <f>IF(ISNUMBER(MATCH("N/A",J271:N271,0)),"",IFERROR((5 * SUMPRODUCT(J144:N144,J271:N271) - PRODUCT(SUM(J144:N144),SUM(J271:N271))) / ((5 * SUM((J144^2)+(K144^2)+(L144^2)+(M144^2)+(N144^2))) - SUM(J144:N144)^2),""))</f>
        <v/>
      </c>
      <c r="AF271">
        <f>IFERROR(CORREL(J144:N144,J271:N271),"")</f>
        <v/>
      </c>
      <c r="AZ271">
        <f>IF(Q271=S271,0,1)</f>
        <v/>
      </c>
      <c r="BA271">
        <f>IF(AZ271=1,IF(Q271="","",IF(Q271=N144,"Yes","No")),"")</f>
        <v/>
      </c>
      <c r="BB271">
        <f>IF(BA271="Yes",P271,"")</f>
        <v/>
      </c>
      <c r="BC271">
        <f>IF(AZ271=1,IF(S271="","",IF(S271=N144,"Yes","No")),"")</f>
        <v/>
      </c>
      <c r="BD271">
        <f>IF(BC271="Yes",R271,"")</f>
        <v/>
      </c>
      <c r="BE271">
        <f>IFERROR(IF(SIGN(AE271)=1,"Increasing",IF(SIGN(AE271)=-1,"Decreasing","")),"")</f>
        <v/>
      </c>
      <c r="BF271">
        <f>IF(OR(AND(BE271="Increasing",BA271="Yes"),AND(BE271="Decreasing",BC271="Yes")),"Yes","No")</f>
        <v/>
      </c>
      <c r="BG271">
        <f>IF(I271="pos_trend","Yes","No")</f>
        <v/>
      </c>
      <c r="BH271">
        <f>IF(AF271&lt;&gt;"",IF(ABS(AF271)&gt;0.8,"Yes","No"),"")</f>
        <v/>
      </c>
    </row>
    <row r="272" spans="1:60">
      <c r="I272">
        <f>IF(AND(K272&gt; J272, L272&gt; K272, M272&gt; L272, N272&gt; M272), "pos_trend", IF(AND(K272&lt; J272, L272&lt; K272, M272&lt; L272, N272&lt; M272), "neg_trend", "N/A"))</f>
        <v/>
      </c>
      <c r="J272">
        <f>IFERROR(IF(TRIM(C272)="-", "N/A", IF(RIGHT(C272,1)=")",IF(RIGHT(C272,2)="T)",-1000000000000*VALUE(MID(C272,2,LEN(C272)-3)),IF(RIGHT(C272,2)="M)",-1000000*VALUE(MID(C272,2,LEN(C272)-3)),IF(RIGHT(C272,2)="B)",-1000000000*VALUE(MID(C272,2,LEN(C272)-3)),IF(RIGHT(C272,2)="k)",-1000*VALUE(MID(C272,2,LEN(C272)-3)),VALUE(SUBSTITUTE(C272,",","")))))),IF(RIGHT(C272,1)="T",1000000000000*VALUE(LEFT(C272,LEN(C272)-1)),IF(RIGHT(C272,1)="M",1000000*VALUE(LEFT(C272,LEN(C272)-1)),IF(RIGHT(C272,1)="B",1000000000*VALUE(LEFT(C272,LEN(C272)-1)),IF(RIGHT(C272,1)="%",0.01*VALUE(LEFT(C272,LEN(C272)-1)),IF(RIGHT(C272,1)="k",1000*VALUE(LEFT(C272,LEN(C272)-1)),VALUE(SUBSTITUTE(C272,",",""))))))))),"N/A")</f>
        <v/>
      </c>
      <c r="K272">
        <f>IFERROR(IF(TRIM(D272)="-", "N/A", IF(RIGHT(D272,1)=")",IF(RIGHT(D272,2)="T)",-1000000000000*VALUE(MID(D272,2,LEN(D272)-3)),IF(RIGHT(D272,2)="M)",-1000000*VALUE(MID(D272,2,LEN(D272)-3)),IF(RIGHT(D272,2)="B)",-1000000000*VALUE(MID(D272,2,LEN(D272)-3)),IF(RIGHT(D272,2)="k)",-1000*VALUE(MID(D272,2,LEN(D272)-3)),VALUE(SUBSTITUTE(D272,",","")))))),IF(RIGHT(D272,1)="T",1000000000000*VALUE(LEFT(D272,LEN(D272)-1)),IF(RIGHT(D272,1)="M",1000000*VALUE(LEFT(D272,LEN(D272)-1)),IF(RIGHT(D272,1)="B",1000000000*VALUE(LEFT(D272,LEN(D272)-1)),IF(RIGHT(D272,1)="%",0.01*VALUE(LEFT(D272,LEN(D272)-1)),IF(RIGHT(D272,1)="k",1000*VALUE(LEFT(D272,LEN(D272)-1)),VALUE(SUBSTITUTE(D272,",",""))))))))),"N/A")</f>
        <v/>
      </c>
      <c r="L272">
        <f>IFERROR(IF(TRIM(E272)="-", "N/A", IF(RIGHT(E272,1)=")",IF(RIGHT(E272,2)="T)",-1000000000000*VALUE(MID(E272,2,LEN(E272)-3)),IF(RIGHT(E272,2)="M)",-1000000*VALUE(MID(E272,2,LEN(E272)-3)),IF(RIGHT(E272,2)="B)",-1000000000*VALUE(MID(E272,2,LEN(E272)-3)),IF(RIGHT(E272,2)="k)",-1000*VALUE(MID(E272,2,LEN(E272)-3)),VALUE(SUBSTITUTE(E272,",","")))))),IF(RIGHT(E272,1)="T",1000000000000*VALUE(LEFT(E272,LEN(E272)-1)),IF(RIGHT(E272,1)="M",1000000*VALUE(LEFT(E272,LEN(E272)-1)),IF(RIGHT(E272,1)="B",1000000000*VALUE(LEFT(E272,LEN(E272)-1)),IF(RIGHT(E272,1)="%",0.01*VALUE(LEFT(E272,LEN(E272)-1)),IF(RIGHT(E272,1)="k",1000*VALUE(LEFT(E272,LEN(E272)-1)),VALUE(SUBSTITUTE(E272,",",""))))))))),"N/A")</f>
        <v/>
      </c>
      <c r="M272">
        <f>IFERROR(IF(TRIM(F272)="-", "N/A", IF(RIGHT(F272,1)=")",IF(RIGHT(F272,2)="T)",-1000000000000*VALUE(MID(F272,2,LEN(F272)-3)),IF(RIGHT(F272,2)="M)",-1000000*VALUE(MID(F272,2,LEN(F272)-3)),IF(RIGHT(F272,2)="B)",-1000000000*VALUE(MID(F272,2,LEN(F272)-3)),IF(RIGHT(F272,2)="k)",-1000*VALUE(MID(F272,2,LEN(F272)-3)),VALUE(SUBSTITUTE(F272,",","")))))),IF(RIGHT(F272,1)="T",1000000000000*VALUE(LEFT(F272,LEN(F272)-1)),IF(RIGHT(F272,1)="M",1000000*VALUE(LEFT(F272,LEN(F272)-1)),IF(RIGHT(F272,1)="B",1000000000*VALUE(LEFT(F272,LEN(F272)-1)),IF(RIGHT(F272,1)="%",0.01*VALUE(LEFT(F272,LEN(F272)-1)),IF(RIGHT(F272,1)="k",1000*VALUE(LEFT(F272,LEN(F272)-1)),VALUE(SUBSTITUTE(F272,",",""))))))))),"N/A")</f>
        <v/>
      </c>
      <c r="N272">
        <f>IFERROR(IF(TRIM(G272)="-", "N/A", IF(RIGHT(G272,1)=")",IF(RIGHT(G272,2)="T)",-1000000000000*VALUE(MID(G272,2,LEN(G272)-3)),IF(RIGHT(G272,2)="M)",-1000000*VALUE(MID(G272,2,LEN(G272)-3)),IF(RIGHT(G272,2)="B)",-1000000000*VALUE(MID(G272,2,LEN(G272)-3)),IF(RIGHT(G272,2)="k)",-1000*VALUE(MID(G272,2,LEN(G272)-3)),VALUE(SUBSTITUTE(G272,",","")))))),IF(RIGHT(G272,1)="T",1000000000000*VALUE(LEFT(G272,LEN(G272)-1)),IF(RIGHT(G272,1)="M",1000000*VALUE(LEFT(G272,LEN(G272)-1)),IF(RIGHT(G272,1)="B",1000000000*VALUE(LEFT(G272,LEN(G272)-1)),IF(RIGHT(G272,1)="%",0.01*VALUE(LEFT(G272,LEN(G272)-1)),IF(RIGHT(G272,1)="k",1000*VALUE(LEFT(G272,LEN(G272)-1)),VALUE(SUBSTITUTE(G272,",",""))))))))),"N/A")</f>
        <v/>
      </c>
      <c r="P272">
        <f>MAX(J272:N272)</f>
        <v/>
      </c>
      <c r="Q272">
        <f>IFERROR(J144+MATCH(P272,J272:N272,0)-1,"")</f>
        <v/>
      </c>
      <c r="R272">
        <f>IF(Q272="","",MIN(J272:N272))</f>
        <v/>
      </c>
      <c r="S272">
        <f>IFERROR(J144+MATCH(R272,J272:N272,0)-1,"")</f>
        <v/>
      </c>
      <c r="T272">
        <f>IFERROR(AVERAGE(J272:N272),"")</f>
        <v/>
      </c>
      <c r="U272">
        <f>IFERROR(STDEV(J272:N272),"")</f>
        <v/>
      </c>
      <c r="V272">
        <f>IFERROR(IF(C272="-","",IF(ISBLANK(B272),"",IF(OR(ISNUMBER(FIND("Growth",B272)),ISNUMBER(FIND("Margin",B272))),"",(J272-T272)/U272))),"")</f>
        <v/>
      </c>
      <c r="W272">
        <f>IFERROR(IF(OR(D272="-",ISBLANK(D272)),"",(K272-T272)/U272),"")</f>
        <v/>
      </c>
      <c r="X272">
        <f>IFERROR(IF(OR(E272="-",ISBLANK(E272)),"",(L272-T272)/U272),"")</f>
        <v/>
      </c>
      <c r="Y272">
        <f>IFERROR(IF(OR(F272="-",ISBLANK(F272)),"",(M272-T272)/U272),"")</f>
        <v/>
      </c>
      <c r="Z272">
        <f>IFERROR(IF(OR(G272="-",ISBLANK(G272)),"",(N272-T272)/U272),"")</f>
        <v/>
      </c>
      <c r="AA272">
        <f>IF(MAX(MAX(V272:Z272),ABS(MIN(V272:Z272)))=ABS(MIN(V272:Z272)),MIN(V272:Z272),MAX(V272:Z272))</f>
        <v/>
      </c>
      <c r="AB272">
        <f>IFERROR(V144+MATCH(AA272,V272:Z272,0)-1,"")</f>
        <v/>
      </c>
      <c r="AC272">
        <f>IF(AB272&lt;&gt;"",IF(S272=AB272,"Low",IF(AB272=Q272,"High","")),"")</f>
        <v/>
      </c>
      <c r="AE272">
        <f>IF(ISNUMBER(MATCH("N/A",J272:N272,0)),"",IFERROR((5 * SUMPRODUCT(J144:N144,J272:N272) - PRODUCT(SUM(J144:N144),SUM(J272:N272))) / ((5 * SUM((J144^2)+(K144^2)+(L144^2)+(M144^2)+(N144^2))) - SUM(J144:N144)^2),""))</f>
        <v/>
      </c>
      <c r="AF272">
        <f>IFERROR(CORREL(J144:N144,J272:N272),"")</f>
        <v/>
      </c>
      <c r="AZ272">
        <f>IF(Q272=S272,0,1)</f>
        <v/>
      </c>
      <c r="BA272">
        <f>IF(AZ272=1,IF(Q272="","",IF(Q272=N144,"Yes","No")),"")</f>
        <v/>
      </c>
      <c r="BB272">
        <f>IF(BA272="Yes",P272,"")</f>
        <v/>
      </c>
      <c r="BC272">
        <f>IF(AZ272=1,IF(S272="","",IF(S272=N144,"Yes","No")),"")</f>
        <v/>
      </c>
      <c r="BD272">
        <f>IF(BC272="Yes",R272,"")</f>
        <v/>
      </c>
      <c r="BE272">
        <f>IFERROR(IF(SIGN(AE272)=1,"Increasing",IF(SIGN(AE272)=-1,"Decreasing","")),"")</f>
        <v/>
      </c>
      <c r="BF272">
        <f>IF(OR(AND(BE272="Increasing",BA272="Yes"),AND(BE272="Decreasing",BC272="Yes")),"Yes","No")</f>
        <v/>
      </c>
      <c r="BG272">
        <f>IF(I272="pos_trend","Yes","No")</f>
        <v/>
      </c>
      <c r="BH272">
        <f>IF(AF272&lt;&gt;"",IF(ABS(AF272)&gt;0.8,"Yes","No"),"")</f>
        <v/>
      </c>
    </row>
    <row r="273" spans="1:60">
      <c r="I273">
        <f>IF(AND(K273&gt; J273, L273&gt; K273, M273&gt; L273, N273&gt; M273), "pos_trend", IF(AND(K273&lt; J273, L273&lt; K273, M273&lt; L273, N273&lt; M273), "neg_trend", "N/A"))</f>
        <v/>
      </c>
      <c r="J273">
        <f>IFERROR(IF(TRIM(C273)="-", "N/A", IF(RIGHT(C273,1)=")",IF(RIGHT(C273,2)="T)",-1000000000000*VALUE(MID(C273,2,LEN(C273)-3)),IF(RIGHT(C273,2)="M)",-1000000*VALUE(MID(C273,2,LEN(C273)-3)),IF(RIGHT(C273,2)="B)",-1000000000*VALUE(MID(C273,2,LEN(C273)-3)),IF(RIGHT(C273,2)="k)",-1000*VALUE(MID(C273,2,LEN(C273)-3)),VALUE(SUBSTITUTE(C273,",","")))))),IF(RIGHT(C273,1)="T",1000000000000*VALUE(LEFT(C273,LEN(C273)-1)),IF(RIGHT(C273,1)="M",1000000*VALUE(LEFT(C273,LEN(C273)-1)),IF(RIGHT(C273,1)="B",1000000000*VALUE(LEFT(C273,LEN(C273)-1)),IF(RIGHT(C273,1)="%",0.01*VALUE(LEFT(C273,LEN(C273)-1)),IF(RIGHT(C273,1)="k",1000*VALUE(LEFT(C273,LEN(C273)-1)),VALUE(SUBSTITUTE(C273,",",""))))))))),"N/A")</f>
        <v/>
      </c>
      <c r="K273">
        <f>IFERROR(IF(TRIM(D273)="-", "N/A", IF(RIGHT(D273,1)=")",IF(RIGHT(D273,2)="T)",-1000000000000*VALUE(MID(D273,2,LEN(D273)-3)),IF(RIGHT(D273,2)="M)",-1000000*VALUE(MID(D273,2,LEN(D273)-3)),IF(RIGHT(D273,2)="B)",-1000000000*VALUE(MID(D273,2,LEN(D273)-3)),IF(RIGHT(D273,2)="k)",-1000*VALUE(MID(D273,2,LEN(D273)-3)),VALUE(SUBSTITUTE(D273,",","")))))),IF(RIGHT(D273,1)="T",1000000000000*VALUE(LEFT(D273,LEN(D273)-1)),IF(RIGHT(D273,1)="M",1000000*VALUE(LEFT(D273,LEN(D273)-1)),IF(RIGHT(D273,1)="B",1000000000*VALUE(LEFT(D273,LEN(D273)-1)),IF(RIGHT(D273,1)="%",0.01*VALUE(LEFT(D273,LEN(D273)-1)),IF(RIGHT(D273,1)="k",1000*VALUE(LEFT(D273,LEN(D273)-1)),VALUE(SUBSTITUTE(D273,",",""))))))))),"N/A")</f>
        <v/>
      </c>
      <c r="L273">
        <f>IFERROR(IF(TRIM(E273)="-", "N/A", IF(RIGHT(E273,1)=")",IF(RIGHT(E273,2)="T)",-1000000000000*VALUE(MID(E273,2,LEN(E273)-3)),IF(RIGHT(E273,2)="M)",-1000000*VALUE(MID(E273,2,LEN(E273)-3)),IF(RIGHT(E273,2)="B)",-1000000000*VALUE(MID(E273,2,LEN(E273)-3)),IF(RIGHT(E273,2)="k)",-1000*VALUE(MID(E273,2,LEN(E273)-3)),VALUE(SUBSTITUTE(E273,",","")))))),IF(RIGHT(E273,1)="T",1000000000000*VALUE(LEFT(E273,LEN(E273)-1)),IF(RIGHT(E273,1)="M",1000000*VALUE(LEFT(E273,LEN(E273)-1)),IF(RIGHT(E273,1)="B",1000000000*VALUE(LEFT(E273,LEN(E273)-1)),IF(RIGHT(E273,1)="%",0.01*VALUE(LEFT(E273,LEN(E273)-1)),IF(RIGHT(E273,1)="k",1000*VALUE(LEFT(E273,LEN(E273)-1)),VALUE(SUBSTITUTE(E273,",",""))))))))),"N/A")</f>
        <v/>
      </c>
      <c r="M273">
        <f>IFERROR(IF(TRIM(F273)="-", "N/A", IF(RIGHT(F273,1)=")",IF(RIGHT(F273,2)="T)",-1000000000000*VALUE(MID(F273,2,LEN(F273)-3)),IF(RIGHT(F273,2)="M)",-1000000*VALUE(MID(F273,2,LEN(F273)-3)),IF(RIGHT(F273,2)="B)",-1000000000*VALUE(MID(F273,2,LEN(F273)-3)),IF(RIGHT(F273,2)="k)",-1000*VALUE(MID(F273,2,LEN(F273)-3)),VALUE(SUBSTITUTE(F273,",","")))))),IF(RIGHT(F273,1)="T",1000000000000*VALUE(LEFT(F273,LEN(F273)-1)),IF(RIGHT(F273,1)="M",1000000*VALUE(LEFT(F273,LEN(F273)-1)),IF(RIGHT(F273,1)="B",1000000000*VALUE(LEFT(F273,LEN(F273)-1)),IF(RIGHT(F273,1)="%",0.01*VALUE(LEFT(F273,LEN(F273)-1)),IF(RIGHT(F273,1)="k",1000*VALUE(LEFT(F273,LEN(F273)-1)),VALUE(SUBSTITUTE(F273,",",""))))))))),"N/A")</f>
        <v/>
      </c>
      <c r="N273">
        <f>IFERROR(IF(TRIM(G273)="-", "N/A", IF(RIGHT(G273,1)=")",IF(RIGHT(G273,2)="T)",-1000000000000*VALUE(MID(G273,2,LEN(G273)-3)),IF(RIGHT(G273,2)="M)",-1000000*VALUE(MID(G273,2,LEN(G273)-3)),IF(RIGHT(G273,2)="B)",-1000000000*VALUE(MID(G273,2,LEN(G273)-3)),IF(RIGHT(G273,2)="k)",-1000*VALUE(MID(G273,2,LEN(G273)-3)),VALUE(SUBSTITUTE(G273,",","")))))),IF(RIGHT(G273,1)="T",1000000000000*VALUE(LEFT(G273,LEN(G273)-1)),IF(RIGHT(G273,1)="M",1000000*VALUE(LEFT(G273,LEN(G273)-1)),IF(RIGHT(G273,1)="B",1000000000*VALUE(LEFT(G273,LEN(G273)-1)),IF(RIGHT(G273,1)="%",0.01*VALUE(LEFT(G273,LEN(G273)-1)),IF(RIGHT(G273,1)="k",1000*VALUE(LEFT(G273,LEN(G273)-1)),VALUE(SUBSTITUTE(G273,",",""))))))))),"N/A")</f>
        <v/>
      </c>
      <c r="P273">
        <f>MAX(J273:N273)</f>
        <v/>
      </c>
      <c r="Q273">
        <f>IFERROR(J144+MATCH(P273,J273:N273,0)-1,"")</f>
        <v/>
      </c>
      <c r="R273">
        <f>IF(Q273="","",MIN(J273:N273))</f>
        <v/>
      </c>
      <c r="S273">
        <f>IFERROR(J144+MATCH(R273,J273:N273,0)-1,"")</f>
        <v/>
      </c>
      <c r="T273">
        <f>IFERROR(AVERAGE(J273:N273),"")</f>
        <v/>
      </c>
      <c r="U273">
        <f>IFERROR(STDEV(J273:N273),"")</f>
        <v/>
      </c>
      <c r="V273">
        <f>IFERROR(IF(C273="-","",IF(ISBLANK(B273),"",IF(OR(ISNUMBER(FIND("Growth",B273)),ISNUMBER(FIND("Margin",B273))),"",(J273-T273)/U273))),"")</f>
        <v/>
      </c>
      <c r="W273">
        <f>IFERROR(IF(OR(D273="-",ISBLANK(D273)),"",(K273-T273)/U273),"")</f>
        <v/>
      </c>
      <c r="X273">
        <f>IFERROR(IF(OR(E273="-",ISBLANK(E273)),"",(L273-T273)/U273),"")</f>
        <v/>
      </c>
      <c r="Y273">
        <f>IFERROR(IF(OR(F273="-",ISBLANK(F273)),"",(M273-T273)/U273),"")</f>
        <v/>
      </c>
      <c r="Z273">
        <f>IFERROR(IF(OR(G273="-",ISBLANK(G273)),"",(N273-T273)/U273),"")</f>
        <v/>
      </c>
      <c r="AA273">
        <f>IF(MAX(MAX(V273:Z273),ABS(MIN(V273:Z273)))=ABS(MIN(V273:Z273)),MIN(V273:Z273),MAX(V273:Z273))</f>
        <v/>
      </c>
      <c r="AB273">
        <f>IFERROR(V144+MATCH(AA273,V273:Z273,0)-1,"")</f>
        <v/>
      </c>
      <c r="AC273">
        <f>IF(AB273&lt;&gt;"",IF(S273=AB273,"Low",IF(AB273=Q273,"High","")),"")</f>
        <v/>
      </c>
      <c r="AE273">
        <f>IF(ISNUMBER(MATCH("N/A",J273:N273,0)),"",IFERROR((5 * SUMPRODUCT(J144:N144,J273:N273) - PRODUCT(SUM(J144:N144),SUM(J273:N273))) / ((5 * SUM((J144^2)+(K144^2)+(L144^2)+(M144^2)+(N144^2))) - SUM(J144:N144)^2),""))</f>
        <v/>
      </c>
      <c r="AF273">
        <f>IFERROR(CORREL(J144:N144,J273:N273),"")</f>
        <v/>
      </c>
      <c r="AZ273">
        <f>IF(Q273=S273,0,1)</f>
        <v/>
      </c>
      <c r="BA273">
        <f>IF(AZ273=1,IF(Q273="","",IF(Q273=N144,"Yes","No")),"")</f>
        <v/>
      </c>
      <c r="BB273">
        <f>IF(BA273="Yes",P273,"")</f>
        <v/>
      </c>
      <c r="BC273">
        <f>IF(AZ273=1,IF(S273="","",IF(S273=N144,"Yes","No")),"")</f>
        <v/>
      </c>
      <c r="BD273">
        <f>IF(BC273="Yes",R273,"")</f>
        <v/>
      </c>
      <c r="BE273">
        <f>IFERROR(IF(SIGN(AE273)=1,"Increasing",IF(SIGN(AE273)=-1,"Decreasing","")),"")</f>
        <v/>
      </c>
      <c r="BF273">
        <f>IF(OR(AND(BE273="Increasing",BA273="Yes"),AND(BE273="Decreasing",BC273="Yes")),"Yes","No")</f>
        <v/>
      </c>
      <c r="BG273">
        <f>IF(I273="pos_trend","Yes","No")</f>
        <v/>
      </c>
      <c r="BH273">
        <f>IF(AF273&lt;&gt;"",IF(ABS(AF273)&gt;0.8,"Yes","No"),"")</f>
        <v/>
      </c>
    </row>
    <row r="274" spans="1:60">
      <c r="I274">
        <f>IF(AND(K274&gt; J274, L274&gt; K274, M274&gt; L274, N274&gt; M274), "pos_trend", IF(AND(K274&lt; J274, L274&lt; K274, M274&lt; L274, N274&lt; M274), "neg_trend", "N/A"))</f>
        <v/>
      </c>
      <c r="J274">
        <f>IFERROR(IF(TRIM(C274)="-", "N/A", IF(RIGHT(C274,1)=")",IF(RIGHT(C274,2)="T)",-1000000000000*VALUE(MID(C274,2,LEN(C274)-3)),IF(RIGHT(C274,2)="M)",-1000000*VALUE(MID(C274,2,LEN(C274)-3)),IF(RIGHT(C274,2)="B)",-1000000000*VALUE(MID(C274,2,LEN(C274)-3)),IF(RIGHT(C274,2)="k)",-1000*VALUE(MID(C274,2,LEN(C274)-3)),VALUE(SUBSTITUTE(C274,",","")))))),IF(RIGHT(C274,1)="T",1000000000000*VALUE(LEFT(C274,LEN(C274)-1)),IF(RIGHT(C274,1)="M",1000000*VALUE(LEFT(C274,LEN(C274)-1)),IF(RIGHT(C274,1)="B",1000000000*VALUE(LEFT(C274,LEN(C274)-1)),IF(RIGHT(C274,1)="%",0.01*VALUE(LEFT(C274,LEN(C274)-1)),IF(RIGHT(C274,1)="k",1000*VALUE(LEFT(C274,LEN(C274)-1)),VALUE(SUBSTITUTE(C274,",",""))))))))),"N/A")</f>
        <v/>
      </c>
      <c r="K274">
        <f>IFERROR(IF(TRIM(D274)="-", "N/A", IF(RIGHT(D274,1)=")",IF(RIGHT(D274,2)="T)",-1000000000000*VALUE(MID(D274,2,LEN(D274)-3)),IF(RIGHT(D274,2)="M)",-1000000*VALUE(MID(D274,2,LEN(D274)-3)),IF(RIGHT(D274,2)="B)",-1000000000*VALUE(MID(D274,2,LEN(D274)-3)),IF(RIGHT(D274,2)="k)",-1000*VALUE(MID(D274,2,LEN(D274)-3)),VALUE(SUBSTITUTE(D274,",","")))))),IF(RIGHT(D274,1)="T",1000000000000*VALUE(LEFT(D274,LEN(D274)-1)),IF(RIGHT(D274,1)="M",1000000*VALUE(LEFT(D274,LEN(D274)-1)),IF(RIGHT(D274,1)="B",1000000000*VALUE(LEFT(D274,LEN(D274)-1)),IF(RIGHT(D274,1)="%",0.01*VALUE(LEFT(D274,LEN(D274)-1)),IF(RIGHT(D274,1)="k",1000*VALUE(LEFT(D274,LEN(D274)-1)),VALUE(SUBSTITUTE(D274,",",""))))))))),"N/A")</f>
        <v/>
      </c>
      <c r="L274">
        <f>IFERROR(IF(TRIM(E274)="-", "N/A", IF(RIGHT(E274,1)=")",IF(RIGHT(E274,2)="T)",-1000000000000*VALUE(MID(E274,2,LEN(E274)-3)),IF(RIGHT(E274,2)="M)",-1000000*VALUE(MID(E274,2,LEN(E274)-3)),IF(RIGHT(E274,2)="B)",-1000000000*VALUE(MID(E274,2,LEN(E274)-3)),IF(RIGHT(E274,2)="k)",-1000*VALUE(MID(E274,2,LEN(E274)-3)),VALUE(SUBSTITUTE(E274,",","")))))),IF(RIGHT(E274,1)="T",1000000000000*VALUE(LEFT(E274,LEN(E274)-1)),IF(RIGHT(E274,1)="M",1000000*VALUE(LEFT(E274,LEN(E274)-1)),IF(RIGHT(E274,1)="B",1000000000*VALUE(LEFT(E274,LEN(E274)-1)),IF(RIGHT(E274,1)="%",0.01*VALUE(LEFT(E274,LEN(E274)-1)),IF(RIGHT(E274,1)="k",1000*VALUE(LEFT(E274,LEN(E274)-1)),VALUE(SUBSTITUTE(E274,",",""))))))))),"N/A")</f>
        <v/>
      </c>
      <c r="M274">
        <f>IFERROR(IF(TRIM(F274)="-", "N/A", IF(RIGHT(F274,1)=")",IF(RIGHT(F274,2)="T)",-1000000000000*VALUE(MID(F274,2,LEN(F274)-3)),IF(RIGHT(F274,2)="M)",-1000000*VALUE(MID(F274,2,LEN(F274)-3)),IF(RIGHT(F274,2)="B)",-1000000000*VALUE(MID(F274,2,LEN(F274)-3)),IF(RIGHT(F274,2)="k)",-1000*VALUE(MID(F274,2,LEN(F274)-3)),VALUE(SUBSTITUTE(F274,",","")))))),IF(RIGHT(F274,1)="T",1000000000000*VALUE(LEFT(F274,LEN(F274)-1)),IF(RIGHT(F274,1)="M",1000000*VALUE(LEFT(F274,LEN(F274)-1)),IF(RIGHT(F274,1)="B",1000000000*VALUE(LEFT(F274,LEN(F274)-1)),IF(RIGHT(F274,1)="%",0.01*VALUE(LEFT(F274,LEN(F274)-1)),IF(RIGHT(F274,1)="k",1000*VALUE(LEFT(F274,LEN(F274)-1)),VALUE(SUBSTITUTE(F274,",",""))))))))),"N/A")</f>
        <v/>
      </c>
      <c r="N274">
        <f>IFERROR(IF(TRIM(G274)="-", "N/A", IF(RIGHT(G274,1)=")",IF(RIGHT(G274,2)="T)",-1000000000000*VALUE(MID(G274,2,LEN(G274)-3)),IF(RIGHT(G274,2)="M)",-1000000*VALUE(MID(G274,2,LEN(G274)-3)),IF(RIGHT(G274,2)="B)",-1000000000*VALUE(MID(G274,2,LEN(G274)-3)),IF(RIGHT(G274,2)="k)",-1000*VALUE(MID(G274,2,LEN(G274)-3)),VALUE(SUBSTITUTE(G274,",","")))))),IF(RIGHT(G274,1)="T",1000000000000*VALUE(LEFT(G274,LEN(G274)-1)),IF(RIGHT(G274,1)="M",1000000*VALUE(LEFT(G274,LEN(G274)-1)),IF(RIGHT(G274,1)="B",1000000000*VALUE(LEFT(G274,LEN(G274)-1)),IF(RIGHT(G274,1)="%",0.01*VALUE(LEFT(G274,LEN(G274)-1)),IF(RIGHT(G274,1)="k",1000*VALUE(LEFT(G274,LEN(G274)-1)),VALUE(SUBSTITUTE(G274,",",""))))))))),"N/A")</f>
        <v/>
      </c>
      <c r="P274">
        <f>MAX(J274:N274)</f>
        <v/>
      </c>
      <c r="Q274">
        <f>IFERROR(J144+MATCH(P274,J274:N274,0)-1,"")</f>
        <v/>
      </c>
      <c r="R274">
        <f>IF(Q274="","",MIN(J274:N274))</f>
        <v/>
      </c>
      <c r="S274">
        <f>IFERROR(J144+MATCH(R274,J274:N274,0)-1,"")</f>
        <v/>
      </c>
      <c r="T274">
        <f>IFERROR(AVERAGE(J274:N274),"")</f>
        <v/>
      </c>
      <c r="U274">
        <f>IFERROR(STDEV(J274:N274),"")</f>
        <v/>
      </c>
      <c r="V274">
        <f>IFERROR(IF(C274="-","",IF(ISBLANK(B274),"",IF(OR(ISNUMBER(FIND("Growth",B274)),ISNUMBER(FIND("Margin",B274))),"",(J274-T274)/U274))),"")</f>
        <v/>
      </c>
      <c r="W274">
        <f>IFERROR(IF(OR(D274="-",ISBLANK(D274)),"",(K274-T274)/U274),"")</f>
        <v/>
      </c>
      <c r="X274">
        <f>IFERROR(IF(OR(E274="-",ISBLANK(E274)),"",(L274-T274)/U274),"")</f>
        <v/>
      </c>
      <c r="Y274">
        <f>IFERROR(IF(OR(F274="-",ISBLANK(F274)),"",(M274-T274)/U274),"")</f>
        <v/>
      </c>
      <c r="Z274">
        <f>IFERROR(IF(OR(G274="-",ISBLANK(G274)),"",(N274-T274)/U274),"")</f>
        <v/>
      </c>
      <c r="AA274">
        <f>IF(MAX(MAX(V274:Z274),ABS(MIN(V274:Z274)))=ABS(MIN(V274:Z274)),MIN(V274:Z274),MAX(V274:Z274))</f>
        <v/>
      </c>
      <c r="AB274">
        <f>IFERROR(V144+MATCH(AA274,V274:Z274,0)-1,"")</f>
        <v/>
      </c>
      <c r="AC274">
        <f>IF(AB274&lt;&gt;"",IF(S274=AB274,"Low",IF(AB274=Q274,"High","")),"")</f>
        <v/>
      </c>
      <c r="AE274">
        <f>IF(ISNUMBER(MATCH("N/A",J274:N274,0)),"",IFERROR((5 * SUMPRODUCT(J144:N144,J274:N274) - PRODUCT(SUM(J144:N144),SUM(J274:N274))) / ((5 * SUM((J144^2)+(K144^2)+(L144^2)+(M144^2)+(N144^2))) - SUM(J144:N144)^2),""))</f>
        <v/>
      </c>
      <c r="AF274">
        <f>IFERROR(CORREL(J144:N144,J274:N274),"")</f>
        <v/>
      </c>
      <c r="AZ274">
        <f>IF(Q274=S274,0,1)</f>
        <v/>
      </c>
      <c r="BA274">
        <f>IF(AZ274=1,IF(Q274="","",IF(Q274=N144,"Yes","No")),"")</f>
        <v/>
      </c>
      <c r="BB274">
        <f>IF(BA274="Yes",P274,"")</f>
        <v/>
      </c>
      <c r="BC274">
        <f>IF(AZ274=1,IF(S274="","",IF(S274=N144,"Yes","No")),"")</f>
        <v/>
      </c>
      <c r="BD274">
        <f>IF(BC274="Yes",R274,"")</f>
        <v/>
      </c>
      <c r="BE274">
        <f>IFERROR(IF(SIGN(AE274)=1,"Increasing",IF(SIGN(AE274)=-1,"Decreasing","")),"")</f>
        <v/>
      </c>
      <c r="BF274">
        <f>IF(OR(AND(BE274="Increasing",BA274="Yes"),AND(BE274="Decreasing",BC274="Yes")),"Yes","No")</f>
        <v/>
      </c>
      <c r="BG274">
        <f>IF(I274="pos_trend","Yes","No")</f>
        <v/>
      </c>
      <c r="BH274">
        <f>IF(AF274&lt;&gt;"",IF(ABS(AF274)&gt;0.8,"Yes","No"),"")</f>
        <v/>
      </c>
    </row>
    <row r="275" spans="1:60">
      <c r="I275">
        <f>IF(AND(K275&gt; J275, L275&gt; K275, M275&gt; L275, N275&gt; M275), "pos_trend", IF(AND(K275&lt; J275, L275&lt; K275, M275&lt; L275, N275&lt; M275), "neg_trend", "N/A"))</f>
        <v/>
      </c>
      <c r="J275">
        <f>IFERROR(IF(TRIM(C275)="-", "N/A", IF(RIGHT(C275,1)=")",IF(RIGHT(C275,2)="T)",-1000000000000*VALUE(MID(C275,2,LEN(C275)-3)),IF(RIGHT(C275,2)="M)",-1000000*VALUE(MID(C275,2,LEN(C275)-3)),IF(RIGHT(C275,2)="B)",-1000000000*VALUE(MID(C275,2,LEN(C275)-3)),IF(RIGHT(C275,2)="k)",-1000*VALUE(MID(C275,2,LEN(C275)-3)),VALUE(SUBSTITUTE(C275,",","")))))),IF(RIGHT(C275,1)="T",1000000000000*VALUE(LEFT(C275,LEN(C275)-1)),IF(RIGHT(C275,1)="M",1000000*VALUE(LEFT(C275,LEN(C275)-1)),IF(RIGHT(C275,1)="B",1000000000*VALUE(LEFT(C275,LEN(C275)-1)),IF(RIGHT(C275,1)="%",0.01*VALUE(LEFT(C275,LEN(C275)-1)),IF(RIGHT(C275,1)="k",1000*VALUE(LEFT(C275,LEN(C275)-1)),VALUE(SUBSTITUTE(C275,",",""))))))))),"N/A")</f>
        <v/>
      </c>
      <c r="K275">
        <f>IFERROR(IF(TRIM(D275)="-", "N/A", IF(RIGHT(D275,1)=")",IF(RIGHT(D275,2)="T)",-1000000000000*VALUE(MID(D275,2,LEN(D275)-3)),IF(RIGHT(D275,2)="M)",-1000000*VALUE(MID(D275,2,LEN(D275)-3)),IF(RIGHT(D275,2)="B)",-1000000000*VALUE(MID(D275,2,LEN(D275)-3)),IF(RIGHT(D275,2)="k)",-1000*VALUE(MID(D275,2,LEN(D275)-3)),VALUE(SUBSTITUTE(D275,",","")))))),IF(RIGHT(D275,1)="T",1000000000000*VALUE(LEFT(D275,LEN(D275)-1)),IF(RIGHT(D275,1)="M",1000000*VALUE(LEFT(D275,LEN(D275)-1)),IF(RIGHT(D275,1)="B",1000000000*VALUE(LEFT(D275,LEN(D275)-1)),IF(RIGHT(D275,1)="%",0.01*VALUE(LEFT(D275,LEN(D275)-1)),IF(RIGHT(D275,1)="k",1000*VALUE(LEFT(D275,LEN(D275)-1)),VALUE(SUBSTITUTE(D275,",",""))))))))),"N/A")</f>
        <v/>
      </c>
      <c r="L275">
        <f>IFERROR(IF(TRIM(E275)="-", "N/A", IF(RIGHT(E275,1)=")",IF(RIGHT(E275,2)="T)",-1000000000000*VALUE(MID(E275,2,LEN(E275)-3)),IF(RIGHT(E275,2)="M)",-1000000*VALUE(MID(E275,2,LEN(E275)-3)),IF(RIGHT(E275,2)="B)",-1000000000*VALUE(MID(E275,2,LEN(E275)-3)),IF(RIGHT(E275,2)="k)",-1000*VALUE(MID(E275,2,LEN(E275)-3)),VALUE(SUBSTITUTE(E275,",","")))))),IF(RIGHT(E275,1)="T",1000000000000*VALUE(LEFT(E275,LEN(E275)-1)),IF(RIGHT(E275,1)="M",1000000*VALUE(LEFT(E275,LEN(E275)-1)),IF(RIGHT(E275,1)="B",1000000000*VALUE(LEFT(E275,LEN(E275)-1)),IF(RIGHT(E275,1)="%",0.01*VALUE(LEFT(E275,LEN(E275)-1)),IF(RIGHT(E275,1)="k",1000*VALUE(LEFT(E275,LEN(E275)-1)),VALUE(SUBSTITUTE(E275,",",""))))))))),"N/A")</f>
        <v/>
      </c>
      <c r="M275">
        <f>IFERROR(IF(TRIM(F275)="-", "N/A", IF(RIGHT(F275,1)=")",IF(RIGHT(F275,2)="T)",-1000000000000*VALUE(MID(F275,2,LEN(F275)-3)),IF(RIGHT(F275,2)="M)",-1000000*VALUE(MID(F275,2,LEN(F275)-3)),IF(RIGHT(F275,2)="B)",-1000000000*VALUE(MID(F275,2,LEN(F275)-3)),IF(RIGHT(F275,2)="k)",-1000*VALUE(MID(F275,2,LEN(F275)-3)),VALUE(SUBSTITUTE(F275,",","")))))),IF(RIGHT(F275,1)="T",1000000000000*VALUE(LEFT(F275,LEN(F275)-1)),IF(RIGHT(F275,1)="M",1000000*VALUE(LEFT(F275,LEN(F275)-1)),IF(RIGHT(F275,1)="B",1000000000*VALUE(LEFT(F275,LEN(F275)-1)),IF(RIGHT(F275,1)="%",0.01*VALUE(LEFT(F275,LEN(F275)-1)),IF(RIGHT(F275,1)="k",1000*VALUE(LEFT(F275,LEN(F275)-1)),VALUE(SUBSTITUTE(F275,",",""))))))))),"N/A")</f>
        <v/>
      </c>
      <c r="N275">
        <f>IFERROR(IF(TRIM(G275)="-", "N/A", IF(RIGHT(G275,1)=")",IF(RIGHT(G275,2)="T)",-1000000000000*VALUE(MID(G275,2,LEN(G275)-3)),IF(RIGHT(G275,2)="M)",-1000000*VALUE(MID(G275,2,LEN(G275)-3)),IF(RIGHT(G275,2)="B)",-1000000000*VALUE(MID(G275,2,LEN(G275)-3)),IF(RIGHT(G275,2)="k)",-1000*VALUE(MID(G275,2,LEN(G275)-3)),VALUE(SUBSTITUTE(G275,",","")))))),IF(RIGHT(G275,1)="T",1000000000000*VALUE(LEFT(G275,LEN(G275)-1)),IF(RIGHT(G275,1)="M",1000000*VALUE(LEFT(G275,LEN(G275)-1)),IF(RIGHT(G275,1)="B",1000000000*VALUE(LEFT(G275,LEN(G275)-1)),IF(RIGHT(G275,1)="%",0.01*VALUE(LEFT(G275,LEN(G275)-1)),IF(RIGHT(G275,1)="k",1000*VALUE(LEFT(G275,LEN(G275)-1)),VALUE(SUBSTITUTE(G275,",",""))))))))),"N/A")</f>
        <v/>
      </c>
      <c r="P275">
        <f>MAX(J275:N275)</f>
        <v/>
      </c>
      <c r="Q275">
        <f>IFERROR(J144+MATCH(P275,J275:N275,0)-1,"")</f>
        <v/>
      </c>
      <c r="R275">
        <f>IF(Q275="","",MIN(J275:N275))</f>
        <v/>
      </c>
      <c r="S275">
        <f>IFERROR(J144+MATCH(R275,J275:N275,0)-1,"")</f>
        <v/>
      </c>
      <c r="T275">
        <f>IFERROR(AVERAGE(J275:N275),"")</f>
        <v/>
      </c>
      <c r="U275">
        <f>IFERROR(STDEV(J275:N275),"")</f>
        <v/>
      </c>
      <c r="V275">
        <f>IFERROR(IF(C275="-","",IF(ISBLANK(B275),"",IF(OR(ISNUMBER(FIND("Growth",B275)),ISNUMBER(FIND("Margin",B275))),"",(J275-T275)/U275))),"")</f>
        <v/>
      </c>
      <c r="W275">
        <f>IFERROR(IF(OR(D275="-",ISBLANK(D275)),"",(K275-T275)/U275),"")</f>
        <v/>
      </c>
      <c r="X275">
        <f>IFERROR(IF(OR(E275="-",ISBLANK(E275)),"",(L275-T275)/U275),"")</f>
        <v/>
      </c>
      <c r="Y275">
        <f>IFERROR(IF(OR(F275="-",ISBLANK(F275)),"",(M275-T275)/U275),"")</f>
        <v/>
      </c>
      <c r="Z275">
        <f>IFERROR(IF(OR(G275="-",ISBLANK(G275)),"",(N275-T275)/U275),"")</f>
        <v/>
      </c>
      <c r="AA275">
        <f>IF(MAX(MAX(V275:Z275),ABS(MIN(V275:Z275)))=ABS(MIN(V275:Z275)),MIN(V275:Z275),MAX(V275:Z275))</f>
        <v/>
      </c>
      <c r="AB275">
        <f>IFERROR(V144+MATCH(AA275,V275:Z275,0)-1,"")</f>
        <v/>
      </c>
      <c r="AC275">
        <f>IF(AB275&lt;&gt;"",IF(S275=AB275,"Low",IF(AB275=Q275,"High","")),"")</f>
        <v/>
      </c>
      <c r="AE275">
        <f>IF(ISNUMBER(MATCH("N/A",J275:N275,0)),"",IFERROR((5 * SUMPRODUCT(J144:N144,J275:N275) - PRODUCT(SUM(J144:N144),SUM(J275:N275))) / ((5 * SUM((J144^2)+(K144^2)+(L144^2)+(M144^2)+(N144^2))) - SUM(J144:N144)^2),""))</f>
        <v/>
      </c>
      <c r="AF275">
        <f>IFERROR(CORREL(J144:N144,J275:N275),"")</f>
        <v/>
      </c>
      <c r="AZ275">
        <f>IF(Q275=S275,0,1)</f>
        <v/>
      </c>
      <c r="BA275">
        <f>IF(AZ275=1,IF(Q275="","",IF(Q275=N144,"Yes","No")),"")</f>
        <v/>
      </c>
      <c r="BB275">
        <f>IF(BA275="Yes",P275,"")</f>
        <v/>
      </c>
      <c r="BC275">
        <f>IF(AZ275=1,IF(S275="","",IF(S275=N144,"Yes","No")),"")</f>
        <v/>
      </c>
      <c r="BD275">
        <f>IF(BC275="Yes",R275,"")</f>
        <v/>
      </c>
      <c r="BE275">
        <f>IFERROR(IF(SIGN(AE275)=1,"Increasing",IF(SIGN(AE275)=-1,"Decreasing","")),"")</f>
        <v/>
      </c>
      <c r="BF275">
        <f>IF(OR(AND(BE275="Increasing",BA275="Yes"),AND(BE275="Decreasing",BC275="Yes")),"Yes","No")</f>
        <v/>
      </c>
      <c r="BG275">
        <f>IF(I275="pos_trend","Yes","No")</f>
        <v/>
      </c>
      <c r="BH275">
        <f>IF(AF275&lt;&gt;"",IF(ABS(AF275)&gt;0.8,"Yes","No"),"")</f>
        <v/>
      </c>
    </row>
    <row r="276" spans="1:60">
      <c r="I276">
        <f>IF(AND(K276&gt; J276, L276&gt; K276, M276&gt; L276, N276&gt; M276), "pos_trend", IF(AND(K276&lt; J276, L276&lt; K276, M276&lt; L276, N276&lt; M276), "neg_trend", "N/A"))</f>
        <v/>
      </c>
      <c r="J276">
        <f>IFERROR(IF(TRIM(C276)="-", "N/A", IF(RIGHT(C276,1)=")",IF(RIGHT(C276,2)="T)",-1000000000000*VALUE(MID(C276,2,LEN(C276)-3)),IF(RIGHT(C276,2)="M)",-1000000*VALUE(MID(C276,2,LEN(C276)-3)),IF(RIGHT(C276,2)="B)",-1000000000*VALUE(MID(C276,2,LEN(C276)-3)),IF(RIGHT(C276,2)="k)",-1000*VALUE(MID(C276,2,LEN(C276)-3)),VALUE(SUBSTITUTE(C276,",","")))))),IF(RIGHT(C276,1)="T",1000000000000*VALUE(LEFT(C276,LEN(C276)-1)),IF(RIGHT(C276,1)="M",1000000*VALUE(LEFT(C276,LEN(C276)-1)),IF(RIGHT(C276,1)="B",1000000000*VALUE(LEFT(C276,LEN(C276)-1)),IF(RIGHT(C276,1)="%",0.01*VALUE(LEFT(C276,LEN(C276)-1)),IF(RIGHT(C276,1)="k",1000*VALUE(LEFT(C276,LEN(C276)-1)),VALUE(SUBSTITUTE(C276,",",""))))))))),"N/A")</f>
        <v/>
      </c>
      <c r="K276">
        <f>IFERROR(IF(TRIM(D276)="-", "N/A", IF(RIGHT(D276,1)=")",IF(RIGHT(D276,2)="T)",-1000000000000*VALUE(MID(D276,2,LEN(D276)-3)),IF(RIGHT(D276,2)="M)",-1000000*VALUE(MID(D276,2,LEN(D276)-3)),IF(RIGHT(D276,2)="B)",-1000000000*VALUE(MID(D276,2,LEN(D276)-3)),IF(RIGHT(D276,2)="k)",-1000*VALUE(MID(D276,2,LEN(D276)-3)),VALUE(SUBSTITUTE(D276,",","")))))),IF(RIGHT(D276,1)="T",1000000000000*VALUE(LEFT(D276,LEN(D276)-1)),IF(RIGHT(D276,1)="M",1000000*VALUE(LEFT(D276,LEN(D276)-1)),IF(RIGHT(D276,1)="B",1000000000*VALUE(LEFT(D276,LEN(D276)-1)),IF(RIGHT(D276,1)="%",0.01*VALUE(LEFT(D276,LEN(D276)-1)),IF(RIGHT(D276,1)="k",1000*VALUE(LEFT(D276,LEN(D276)-1)),VALUE(SUBSTITUTE(D276,",",""))))))))),"N/A")</f>
        <v/>
      </c>
      <c r="L276">
        <f>IFERROR(IF(TRIM(E276)="-", "N/A", IF(RIGHT(E276,1)=")",IF(RIGHT(E276,2)="T)",-1000000000000*VALUE(MID(E276,2,LEN(E276)-3)),IF(RIGHT(E276,2)="M)",-1000000*VALUE(MID(E276,2,LEN(E276)-3)),IF(RIGHT(E276,2)="B)",-1000000000*VALUE(MID(E276,2,LEN(E276)-3)),IF(RIGHT(E276,2)="k)",-1000*VALUE(MID(E276,2,LEN(E276)-3)),VALUE(SUBSTITUTE(E276,",","")))))),IF(RIGHT(E276,1)="T",1000000000000*VALUE(LEFT(E276,LEN(E276)-1)),IF(RIGHT(E276,1)="M",1000000*VALUE(LEFT(E276,LEN(E276)-1)),IF(RIGHT(E276,1)="B",1000000000*VALUE(LEFT(E276,LEN(E276)-1)),IF(RIGHT(E276,1)="%",0.01*VALUE(LEFT(E276,LEN(E276)-1)),IF(RIGHT(E276,1)="k",1000*VALUE(LEFT(E276,LEN(E276)-1)),VALUE(SUBSTITUTE(E276,",",""))))))))),"N/A")</f>
        <v/>
      </c>
      <c r="M276">
        <f>IFERROR(IF(TRIM(F276)="-", "N/A", IF(RIGHT(F276,1)=")",IF(RIGHT(F276,2)="T)",-1000000000000*VALUE(MID(F276,2,LEN(F276)-3)),IF(RIGHT(F276,2)="M)",-1000000*VALUE(MID(F276,2,LEN(F276)-3)),IF(RIGHT(F276,2)="B)",-1000000000*VALUE(MID(F276,2,LEN(F276)-3)),IF(RIGHT(F276,2)="k)",-1000*VALUE(MID(F276,2,LEN(F276)-3)),VALUE(SUBSTITUTE(F276,",","")))))),IF(RIGHT(F276,1)="T",1000000000000*VALUE(LEFT(F276,LEN(F276)-1)),IF(RIGHT(F276,1)="M",1000000*VALUE(LEFT(F276,LEN(F276)-1)),IF(RIGHT(F276,1)="B",1000000000*VALUE(LEFT(F276,LEN(F276)-1)),IF(RIGHT(F276,1)="%",0.01*VALUE(LEFT(F276,LEN(F276)-1)),IF(RIGHT(F276,1)="k",1000*VALUE(LEFT(F276,LEN(F276)-1)),VALUE(SUBSTITUTE(F276,",",""))))))))),"N/A")</f>
        <v/>
      </c>
      <c r="N276">
        <f>IFERROR(IF(TRIM(G276)="-", "N/A", IF(RIGHT(G276,1)=")",IF(RIGHT(G276,2)="T)",-1000000000000*VALUE(MID(G276,2,LEN(G276)-3)),IF(RIGHT(G276,2)="M)",-1000000*VALUE(MID(G276,2,LEN(G276)-3)),IF(RIGHT(G276,2)="B)",-1000000000*VALUE(MID(G276,2,LEN(G276)-3)),IF(RIGHT(G276,2)="k)",-1000*VALUE(MID(G276,2,LEN(G276)-3)),VALUE(SUBSTITUTE(G276,",","")))))),IF(RIGHT(G276,1)="T",1000000000000*VALUE(LEFT(G276,LEN(G276)-1)),IF(RIGHT(G276,1)="M",1000000*VALUE(LEFT(G276,LEN(G276)-1)),IF(RIGHT(G276,1)="B",1000000000*VALUE(LEFT(G276,LEN(G276)-1)),IF(RIGHT(G276,1)="%",0.01*VALUE(LEFT(G276,LEN(G276)-1)),IF(RIGHT(G276,1)="k",1000*VALUE(LEFT(G276,LEN(G276)-1)),VALUE(SUBSTITUTE(G276,",",""))))))))),"N/A")</f>
        <v/>
      </c>
      <c r="P276">
        <f>MAX(J276:N276)</f>
        <v/>
      </c>
      <c r="Q276">
        <f>IFERROR(J144+MATCH(P276,J276:N276,0)-1,"")</f>
        <v/>
      </c>
      <c r="R276">
        <f>IF(Q276="","",MIN(J276:N276))</f>
        <v/>
      </c>
      <c r="S276">
        <f>IFERROR(J144+MATCH(R276,J276:N276,0)-1,"")</f>
        <v/>
      </c>
      <c r="T276">
        <f>IFERROR(AVERAGE(J276:N276),"")</f>
        <v/>
      </c>
      <c r="U276">
        <f>IFERROR(STDEV(J276:N276),"")</f>
        <v/>
      </c>
      <c r="V276">
        <f>IFERROR(IF(C276="-","",IF(ISBLANK(B276),"",IF(OR(ISNUMBER(FIND("Growth",B276)),ISNUMBER(FIND("Margin",B276))),"",(J276-T276)/U276))),"")</f>
        <v/>
      </c>
      <c r="W276">
        <f>IFERROR(IF(OR(D276="-",ISBLANK(D276)),"",(K276-T276)/U276),"")</f>
        <v/>
      </c>
      <c r="X276">
        <f>IFERROR(IF(OR(E276="-",ISBLANK(E276)),"",(L276-T276)/U276),"")</f>
        <v/>
      </c>
      <c r="Y276">
        <f>IFERROR(IF(OR(F276="-",ISBLANK(F276)),"",(M276-T276)/U276),"")</f>
        <v/>
      </c>
      <c r="Z276">
        <f>IFERROR(IF(OR(G276="-",ISBLANK(G276)),"",(N276-T276)/U276),"")</f>
        <v/>
      </c>
      <c r="AA276">
        <f>IF(MAX(MAX(V276:Z276),ABS(MIN(V276:Z276)))=ABS(MIN(V276:Z276)),MIN(V276:Z276),MAX(V276:Z276))</f>
        <v/>
      </c>
      <c r="AB276">
        <f>IFERROR(V144+MATCH(AA276,V276:Z276,0)-1,"")</f>
        <v/>
      </c>
      <c r="AC276">
        <f>IF(AB276&lt;&gt;"",IF(S276=AB276,"Low",IF(AB276=Q276,"High","")),"")</f>
        <v/>
      </c>
      <c r="AE276">
        <f>IF(ISNUMBER(MATCH("N/A",J276:N276,0)),"",IFERROR((5 * SUMPRODUCT(J144:N144,J276:N276) - PRODUCT(SUM(J144:N144),SUM(J276:N276))) / ((5 * SUM((J144^2)+(K144^2)+(L144^2)+(M144^2)+(N144^2))) - SUM(J144:N144)^2),""))</f>
        <v/>
      </c>
      <c r="AF276">
        <f>IFERROR(CORREL(J144:N144,J276:N276),"")</f>
        <v/>
      </c>
      <c r="AZ276">
        <f>IF(Q276=S276,0,1)</f>
        <v/>
      </c>
      <c r="BA276">
        <f>IF(AZ276=1,IF(Q276="","",IF(Q276=N144,"Yes","No")),"")</f>
        <v/>
      </c>
      <c r="BB276">
        <f>IF(BA276="Yes",P276,"")</f>
        <v/>
      </c>
      <c r="BC276">
        <f>IF(AZ276=1,IF(S276="","",IF(S276=N144,"Yes","No")),"")</f>
        <v/>
      </c>
      <c r="BD276">
        <f>IF(BC276="Yes",R276,"")</f>
        <v/>
      </c>
      <c r="BE276">
        <f>IFERROR(IF(SIGN(AE276)=1,"Increasing",IF(SIGN(AE276)=-1,"Decreasing","")),"")</f>
        <v/>
      </c>
      <c r="BF276">
        <f>IF(OR(AND(BE276="Increasing",BA276="Yes"),AND(BE276="Decreasing",BC276="Yes")),"Yes","No")</f>
        <v/>
      </c>
      <c r="BG276">
        <f>IF(I276="pos_trend","Yes","No")</f>
        <v/>
      </c>
      <c r="BH276">
        <f>IF(AF276&lt;&gt;"",IF(ABS(AF276)&gt;0.8,"Yes","No"),"")</f>
        <v/>
      </c>
    </row>
    <row r="277" spans="1:60">
      <c r="I277">
        <f>IF(AND(K277&gt; J277, L277&gt; K277, M277&gt; L277, N277&gt; M277), "pos_trend", IF(AND(K277&lt; J277, L277&lt; K277, M277&lt; L277, N277&lt; M277), "neg_trend", "N/A"))</f>
        <v/>
      </c>
      <c r="J277">
        <f>IFERROR(IF(TRIM(C277)="-", "N/A", IF(RIGHT(C277,1)=")",IF(RIGHT(C277,2)="T)",-1000000000000*VALUE(MID(C277,2,LEN(C277)-3)),IF(RIGHT(C277,2)="M)",-1000000*VALUE(MID(C277,2,LEN(C277)-3)),IF(RIGHT(C277,2)="B)",-1000000000*VALUE(MID(C277,2,LEN(C277)-3)),IF(RIGHT(C277,2)="k)",-1000*VALUE(MID(C277,2,LEN(C277)-3)),VALUE(SUBSTITUTE(C277,",","")))))),IF(RIGHT(C277,1)="T",1000000000000*VALUE(LEFT(C277,LEN(C277)-1)),IF(RIGHT(C277,1)="M",1000000*VALUE(LEFT(C277,LEN(C277)-1)),IF(RIGHT(C277,1)="B",1000000000*VALUE(LEFT(C277,LEN(C277)-1)),IF(RIGHT(C277,1)="%",0.01*VALUE(LEFT(C277,LEN(C277)-1)),IF(RIGHT(C277,1)="k",1000*VALUE(LEFT(C277,LEN(C277)-1)),VALUE(SUBSTITUTE(C277,",",""))))))))),"N/A")</f>
        <v/>
      </c>
      <c r="K277">
        <f>IFERROR(IF(TRIM(D277)="-", "N/A", IF(RIGHT(D277,1)=")",IF(RIGHT(D277,2)="T)",-1000000000000*VALUE(MID(D277,2,LEN(D277)-3)),IF(RIGHT(D277,2)="M)",-1000000*VALUE(MID(D277,2,LEN(D277)-3)),IF(RIGHT(D277,2)="B)",-1000000000*VALUE(MID(D277,2,LEN(D277)-3)),IF(RIGHT(D277,2)="k)",-1000*VALUE(MID(D277,2,LEN(D277)-3)),VALUE(SUBSTITUTE(D277,",","")))))),IF(RIGHT(D277,1)="T",1000000000000*VALUE(LEFT(D277,LEN(D277)-1)),IF(RIGHT(D277,1)="M",1000000*VALUE(LEFT(D277,LEN(D277)-1)),IF(RIGHT(D277,1)="B",1000000000*VALUE(LEFT(D277,LEN(D277)-1)),IF(RIGHT(D277,1)="%",0.01*VALUE(LEFT(D277,LEN(D277)-1)),IF(RIGHT(D277,1)="k",1000*VALUE(LEFT(D277,LEN(D277)-1)),VALUE(SUBSTITUTE(D277,",",""))))))))),"N/A")</f>
        <v/>
      </c>
      <c r="L277">
        <f>IFERROR(IF(TRIM(E277)="-", "N/A", IF(RIGHT(E277,1)=")",IF(RIGHT(E277,2)="T)",-1000000000000*VALUE(MID(E277,2,LEN(E277)-3)),IF(RIGHT(E277,2)="M)",-1000000*VALUE(MID(E277,2,LEN(E277)-3)),IF(RIGHT(E277,2)="B)",-1000000000*VALUE(MID(E277,2,LEN(E277)-3)),IF(RIGHT(E277,2)="k)",-1000*VALUE(MID(E277,2,LEN(E277)-3)),VALUE(SUBSTITUTE(E277,",","")))))),IF(RIGHT(E277,1)="T",1000000000000*VALUE(LEFT(E277,LEN(E277)-1)),IF(RIGHT(E277,1)="M",1000000*VALUE(LEFT(E277,LEN(E277)-1)),IF(RIGHT(E277,1)="B",1000000000*VALUE(LEFT(E277,LEN(E277)-1)),IF(RIGHT(E277,1)="%",0.01*VALUE(LEFT(E277,LEN(E277)-1)),IF(RIGHT(E277,1)="k",1000*VALUE(LEFT(E277,LEN(E277)-1)),VALUE(SUBSTITUTE(E277,",",""))))))))),"N/A")</f>
        <v/>
      </c>
      <c r="M277">
        <f>IFERROR(IF(TRIM(F277)="-", "N/A", IF(RIGHT(F277,1)=")",IF(RIGHT(F277,2)="T)",-1000000000000*VALUE(MID(F277,2,LEN(F277)-3)),IF(RIGHT(F277,2)="M)",-1000000*VALUE(MID(F277,2,LEN(F277)-3)),IF(RIGHT(F277,2)="B)",-1000000000*VALUE(MID(F277,2,LEN(F277)-3)),IF(RIGHT(F277,2)="k)",-1000*VALUE(MID(F277,2,LEN(F277)-3)),VALUE(SUBSTITUTE(F277,",","")))))),IF(RIGHT(F277,1)="T",1000000000000*VALUE(LEFT(F277,LEN(F277)-1)),IF(RIGHT(F277,1)="M",1000000*VALUE(LEFT(F277,LEN(F277)-1)),IF(RIGHT(F277,1)="B",1000000000*VALUE(LEFT(F277,LEN(F277)-1)),IF(RIGHT(F277,1)="%",0.01*VALUE(LEFT(F277,LEN(F277)-1)),IF(RIGHT(F277,1)="k",1000*VALUE(LEFT(F277,LEN(F277)-1)),VALUE(SUBSTITUTE(F277,",",""))))))))),"N/A")</f>
        <v/>
      </c>
      <c r="N277">
        <f>IFERROR(IF(TRIM(G277)="-", "N/A", IF(RIGHT(G277,1)=")",IF(RIGHT(G277,2)="T)",-1000000000000*VALUE(MID(G277,2,LEN(G277)-3)),IF(RIGHT(G277,2)="M)",-1000000*VALUE(MID(G277,2,LEN(G277)-3)),IF(RIGHT(G277,2)="B)",-1000000000*VALUE(MID(G277,2,LEN(G277)-3)),IF(RIGHT(G277,2)="k)",-1000*VALUE(MID(G277,2,LEN(G277)-3)),VALUE(SUBSTITUTE(G277,",","")))))),IF(RIGHT(G277,1)="T",1000000000000*VALUE(LEFT(G277,LEN(G277)-1)),IF(RIGHT(G277,1)="M",1000000*VALUE(LEFT(G277,LEN(G277)-1)),IF(RIGHT(G277,1)="B",1000000000*VALUE(LEFT(G277,LEN(G277)-1)),IF(RIGHT(G277,1)="%",0.01*VALUE(LEFT(G277,LEN(G277)-1)),IF(RIGHT(G277,1)="k",1000*VALUE(LEFT(G277,LEN(G277)-1)),VALUE(SUBSTITUTE(G277,",",""))))))))),"N/A")</f>
        <v/>
      </c>
      <c r="P277">
        <f>MAX(J277:N277)</f>
        <v/>
      </c>
      <c r="Q277">
        <f>IFERROR(J144+MATCH(P277,J277:N277,0)-1,"")</f>
        <v/>
      </c>
      <c r="R277">
        <f>IF(Q277="","",MIN(J277:N277))</f>
        <v/>
      </c>
      <c r="S277">
        <f>IFERROR(J144+MATCH(R277,J277:N277,0)-1,"")</f>
        <v/>
      </c>
      <c r="T277">
        <f>IFERROR(AVERAGE(J277:N277),"")</f>
        <v/>
      </c>
      <c r="U277">
        <f>IFERROR(STDEV(J277:N277),"")</f>
        <v/>
      </c>
      <c r="V277">
        <f>IFERROR(IF(C277="-","",IF(ISBLANK(B277),"",IF(OR(ISNUMBER(FIND("Growth",B277)),ISNUMBER(FIND("Margin",B277))),"",(J277-T277)/U277))),"")</f>
        <v/>
      </c>
      <c r="W277">
        <f>IFERROR(IF(OR(D277="-",ISBLANK(D277)),"",(K277-T277)/U277),"")</f>
        <v/>
      </c>
      <c r="X277">
        <f>IFERROR(IF(OR(E277="-",ISBLANK(E277)),"",(L277-T277)/U277),"")</f>
        <v/>
      </c>
      <c r="Y277">
        <f>IFERROR(IF(OR(F277="-",ISBLANK(F277)),"",(M277-T277)/U277),"")</f>
        <v/>
      </c>
      <c r="Z277">
        <f>IFERROR(IF(OR(G277="-",ISBLANK(G277)),"",(N277-T277)/U277),"")</f>
        <v/>
      </c>
      <c r="AA277">
        <f>IF(MAX(MAX(V277:Z277),ABS(MIN(V277:Z277)))=ABS(MIN(V277:Z277)),MIN(V277:Z277),MAX(V277:Z277))</f>
        <v/>
      </c>
      <c r="AB277">
        <f>IFERROR(V144+MATCH(AA277,V277:Z277,0)-1,"")</f>
        <v/>
      </c>
      <c r="AC277">
        <f>IF(AB277&lt;&gt;"",IF(S277=AB277,"Low",IF(AB277=Q277,"High","")),"")</f>
        <v/>
      </c>
      <c r="AE277">
        <f>IF(ISNUMBER(MATCH("N/A",J277:N277,0)),"",IFERROR((5 * SUMPRODUCT(J144:N144,J277:N277) - PRODUCT(SUM(J144:N144),SUM(J277:N277))) / ((5 * SUM((J144^2)+(K144^2)+(L144^2)+(M144^2)+(N144^2))) - SUM(J144:N144)^2),""))</f>
        <v/>
      </c>
      <c r="AF277">
        <f>IFERROR(CORREL(J144:N144,J277:N277),"")</f>
        <v/>
      </c>
      <c r="AZ277">
        <f>IF(Q277=S277,0,1)</f>
        <v/>
      </c>
      <c r="BA277">
        <f>IF(AZ277=1,IF(Q277="","",IF(Q277=N144,"Yes","No")),"")</f>
        <v/>
      </c>
      <c r="BB277">
        <f>IF(BA277="Yes",P277,"")</f>
        <v/>
      </c>
      <c r="BC277">
        <f>IF(AZ277=1,IF(S277="","",IF(S277=N144,"Yes","No")),"")</f>
        <v/>
      </c>
      <c r="BD277">
        <f>IF(BC277="Yes",R277,"")</f>
        <v/>
      </c>
      <c r="BE277">
        <f>IFERROR(IF(SIGN(AE277)=1,"Increasing",IF(SIGN(AE277)=-1,"Decreasing","")),"")</f>
        <v/>
      </c>
      <c r="BF277">
        <f>IF(OR(AND(BE277="Increasing",BA277="Yes"),AND(BE277="Decreasing",BC277="Yes")),"Yes","No")</f>
        <v/>
      </c>
      <c r="BG277">
        <f>IF(I277="pos_trend","Yes","No")</f>
        <v/>
      </c>
      <c r="BH277">
        <f>IF(AF277&lt;&gt;"",IF(ABS(AF277)&gt;0.8,"Yes","No"),"")</f>
        <v/>
      </c>
    </row>
    <row r="278" spans="1:60">
      <c r="I278">
        <f>IF(AND(K278&gt; J278, L278&gt; K278, M278&gt; L278, N278&gt; M278), "pos_trend", IF(AND(K278&lt; J278, L278&lt; K278, M278&lt; L278, N278&lt; M278), "neg_trend", "N/A"))</f>
        <v/>
      </c>
      <c r="J278">
        <f>IFERROR(IF(TRIM(C278)="-", "N/A", IF(RIGHT(C278,1)=")",IF(RIGHT(C278,2)="T)",-1000000000000*VALUE(MID(C278,2,LEN(C278)-3)),IF(RIGHT(C278,2)="M)",-1000000*VALUE(MID(C278,2,LEN(C278)-3)),IF(RIGHT(C278,2)="B)",-1000000000*VALUE(MID(C278,2,LEN(C278)-3)),IF(RIGHT(C278,2)="k)",-1000*VALUE(MID(C278,2,LEN(C278)-3)),VALUE(SUBSTITUTE(C278,",","")))))),IF(RIGHT(C278,1)="T",1000000000000*VALUE(LEFT(C278,LEN(C278)-1)),IF(RIGHT(C278,1)="M",1000000*VALUE(LEFT(C278,LEN(C278)-1)),IF(RIGHT(C278,1)="B",1000000000*VALUE(LEFT(C278,LEN(C278)-1)),IF(RIGHT(C278,1)="%",0.01*VALUE(LEFT(C278,LEN(C278)-1)),IF(RIGHT(C278,1)="k",1000*VALUE(LEFT(C278,LEN(C278)-1)),VALUE(SUBSTITUTE(C278,",",""))))))))),"N/A")</f>
        <v/>
      </c>
      <c r="K278">
        <f>IFERROR(IF(TRIM(D278)="-", "N/A", IF(RIGHT(D278,1)=")",IF(RIGHT(D278,2)="T)",-1000000000000*VALUE(MID(D278,2,LEN(D278)-3)),IF(RIGHT(D278,2)="M)",-1000000*VALUE(MID(D278,2,LEN(D278)-3)),IF(RIGHT(D278,2)="B)",-1000000000*VALUE(MID(D278,2,LEN(D278)-3)),IF(RIGHT(D278,2)="k)",-1000*VALUE(MID(D278,2,LEN(D278)-3)),VALUE(SUBSTITUTE(D278,",","")))))),IF(RIGHT(D278,1)="T",1000000000000*VALUE(LEFT(D278,LEN(D278)-1)),IF(RIGHT(D278,1)="M",1000000*VALUE(LEFT(D278,LEN(D278)-1)),IF(RIGHT(D278,1)="B",1000000000*VALUE(LEFT(D278,LEN(D278)-1)),IF(RIGHT(D278,1)="%",0.01*VALUE(LEFT(D278,LEN(D278)-1)),IF(RIGHT(D278,1)="k",1000*VALUE(LEFT(D278,LEN(D278)-1)),VALUE(SUBSTITUTE(D278,",",""))))))))),"N/A")</f>
        <v/>
      </c>
      <c r="L278">
        <f>IFERROR(IF(TRIM(E278)="-", "N/A", IF(RIGHT(E278,1)=")",IF(RIGHT(E278,2)="T)",-1000000000000*VALUE(MID(E278,2,LEN(E278)-3)),IF(RIGHT(E278,2)="M)",-1000000*VALUE(MID(E278,2,LEN(E278)-3)),IF(RIGHT(E278,2)="B)",-1000000000*VALUE(MID(E278,2,LEN(E278)-3)),IF(RIGHT(E278,2)="k)",-1000*VALUE(MID(E278,2,LEN(E278)-3)),VALUE(SUBSTITUTE(E278,",","")))))),IF(RIGHT(E278,1)="T",1000000000000*VALUE(LEFT(E278,LEN(E278)-1)),IF(RIGHT(E278,1)="M",1000000*VALUE(LEFT(E278,LEN(E278)-1)),IF(RIGHT(E278,1)="B",1000000000*VALUE(LEFT(E278,LEN(E278)-1)),IF(RIGHT(E278,1)="%",0.01*VALUE(LEFT(E278,LEN(E278)-1)),IF(RIGHT(E278,1)="k",1000*VALUE(LEFT(E278,LEN(E278)-1)),VALUE(SUBSTITUTE(E278,",",""))))))))),"N/A")</f>
        <v/>
      </c>
      <c r="M278">
        <f>IFERROR(IF(TRIM(F278)="-", "N/A", IF(RIGHT(F278,1)=")",IF(RIGHT(F278,2)="T)",-1000000000000*VALUE(MID(F278,2,LEN(F278)-3)),IF(RIGHT(F278,2)="M)",-1000000*VALUE(MID(F278,2,LEN(F278)-3)),IF(RIGHT(F278,2)="B)",-1000000000*VALUE(MID(F278,2,LEN(F278)-3)),IF(RIGHT(F278,2)="k)",-1000*VALUE(MID(F278,2,LEN(F278)-3)),VALUE(SUBSTITUTE(F278,",","")))))),IF(RIGHT(F278,1)="T",1000000000000*VALUE(LEFT(F278,LEN(F278)-1)),IF(RIGHT(F278,1)="M",1000000*VALUE(LEFT(F278,LEN(F278)-1)),IF(RIGHT(F278,1)="B",1000000000*VALUE(LEFT(F278,LEN(F278)-1)),IF(RIGHT(F278,1)="%",0.01*VALUE(LEFT(F278,LEN(F278)-1)),IF(RIGHT(F278,1)="k",1000*VALUE(LEFT(F278,LEN(F278)-1)),VALUE(SUBSTITUTE(F278,",",""))))))))),"N/A")</f>
        <v/>
      </c>
      <c r="N278">
        <f>IFERROR(IF(TRIM(G278)="-", "N/A", IF(RIGHT(G278,1)=")",IF(RIGHT(G278,2)="T)",-1000000000000*VALUE(MID(G278,2,LEN(G278)-3)),IF(RIGHT(G278,2)="M)",-1000000*VALUE(MID(G278,2,LEN(G278)-3)),IF(RIGHT(G278,2)="B)",-1000000000*VALUE(MID(G278,2,LEN(G278)-3)),IF(RIGHT(G278,2)="k)",-1000*VALUE(MID(G278,2,LEN(G278)-3)),VALUE(SUBSTITUTE(G278,",","")))))),IF(RIGHT(G278,1)="T",1000000000000*VALUE(LEFT(G278,LEN(G278)-1)),IF(RIGHT(G278,1)="M",1000000*VALUE(LEFT(G278,LEN(G278)-1)),IF(RIGHT(G278,1)="B",1000000000*VALUE(LEFT(G278,LEN(G278)-1)),IF(RIGHT(G278,1)="%",0.01*VALUE(LEFT(G278,LEN(G278)-1)),IF(RIGHT(G278,1)="k",1000*VALUE(LEFT(G278,LEN(G278)-1)),VALUE(SUBSTITUTE(G278,",",""))))))))),"N/A")</f>
        <v/>
      </c>
      <c r="P278">
        <f>MAX(J278:N278)</f>
        <v/>
      </c>
      <c r="Q278">
        <f>IFERROR(J144+MATCH(P278,J278:N278,0)-1,"")</f>
        <v/>
      </c>
      <c r="R278">
        <f>IF(Q278="","",MIN(J278:N278))</f>
        <v/>
      </c>
      <c r="S278">
        <f>IFERROR(J144+MATCH(R278,J278:N278,0)-1,"")</f>
        <v/>
      </c>
      <c r="T278">
        <f>IFERROR(AVERAGE(J278:N278),"")</f>
        <v/>
      </c>
      <c r="U278">
        <f>IFERROR(STDEV(J278:N278),"")</f>
        <v/>
      </c>
      <c r="V278">
        <f>IFERROR(IF(C278="-","",IF(ISBLANK(B278),"",IF(OR(ISNUMBER(FIND("Growth",B278)),ISNUMBER(FIND("Margin",B278))),"",(J278-T278)/U278))),"")</f>
        <v/>
      </c>
      <c r="W278">
        <f>IFERROR(IF(OR(D278="-",ISBLANK(D278)),"",(K278-T278)/U278),"")</f>
        <v/>
      </c>
      <c r="X278">
        <f>IFERROR(IF(OR(E278="-",ISBLANK(E278)),"",(L278-T278)/U278),"")</f>
        <v/>
      </c>
      <c r="Y278">
        <f>IFERROR(IF(OR(F278="-",ISBLANK(F278)),"",(M278-T278)/U278),"")</f>
        <v/>
      </c>
      <c r="Z278">
        <f>IFERROR(IF(OR(G278="-",ISBLANK(G278)),"",(N278-T278)/U278),"")</f>
        <v/>
      </c>
      <c r="AA278">
        <f>IF(MAX(MAX(V278:Z278),ABS(MIN(V278:Z278)))=ABS(MIN(V278:Z278)),MIN(V278:Z278),MAX(V278:Z278))</f>
        <v/>
      </c>
      <c r="AB278">
        <f>IFERROR(V144+MATCH(AA278,V278:Z278,0)-1,"")</f>
        <v/>
      </c>
      <c r="AC278">
        <f>IF(AB278&lt;&gt;"",IF(S278=AB278,"Low",IF(AB278=Q278,"High","")),"")</f>
        <v/>
      </c>
      <c r="AE278">
        <f>IF(ISNUMBER(MATCH("N/A",J278:N278,0)),"",IFERROR((5 * SUMPRODUCT(J144:N144,J278:N278) - PRODUCT(SUM(J144:N144),SUM(J278:N278))) / ((5 * SUM((J144^2)+(K144^2)+(L144^2)+(M144^2)+(N144^2))) - SUM(J144:N144)^2),""))</f>
        <v/>
      </c>
      <c r="AF278">
        <f>IFERROR(CORREL(J144:N144,J278:N278),"")</f>
        <v/>
      </c>
      <c r="AZ278">
        <f>IF(Q278=S278,0,1)</f>
        <v/>
      </c>
      <c r="BA278">
        <f>IF(AZ278=1,IF(Q278="","",IF(Q278=N144,"Yes","No")),"")</f>
        <v/>
      </c>
      <c r="BB278">
        <f>IF(BA278="Yes",P278,"")</f>
        <v/>
      </c>
      <c r="BC278">
        <f>IF(AZ278=1,IF(S278="","",IF(S278=N144,"Yes","No")),"")</f>
        <v/>
      </c>
      <c r="BD278">
        <f>IF(BC278="Yes",R278,"")</f>
        <v/>
      </c>
      <c r="BE278">
        <f>IFERROR(IF(SIGN(AE278)=1,"Increasing",IF(SIGN(AE278)=-1,"Decreasing","")),"")</f>
        <v/>
      </c>
      <c r="BF278">
        <f>IF(OR(AND(BE278="Increasing",BA278="Yes"),AND(BE278="Decreasing",BC278="Yes")),"Yes","No")</f>
        <v/>
      </c>
      <c r="BG278">
        <f>IF(I278="pos_trend","Yes","No")</f>
        <v/>
      </c>
      <c r="BH278">
        <f>IF(AF278&lt;&gt;"",IF(ABS(AF278)&gt;0.8,"Yes","No"),"")</f>
        <v/>
      </c>
    </row>
    <row r="279" spans="1:60">
      <c r="I279">
        <f>IF(AND(K279&gt; J279, L279&gt; K279, M279&gt; L279, N279&gt; M279), "pos_trend", IF(AND(K279&lt; J279, L279&lt; K279, M279&lt; L279, N279&lt; M279), "neg_trend", "N/A"))</f>
        <v/>
      </c>
      <c r="J279">
        <f>IFERROR(IF(TRIM(C279)="-", "N/A", IF(RIGHT(C279,1)=")",IF(RIGHT(C279,2)="T)",-1000000000000*VALUE(MID(C279,2,LEN(C279)-3)),IF(RIGHT(C279,2)="M)",-1000000*VALUE(MID(C279,2,LEN(C279)-3)),IF(RIGHT(C279,2)="B)",-1000000000*VALUE(MID(C279,2,LEN(C279)-3)),IF(RIGHT(C279,2)="k)",-1000*VALUE(MID(C279,2,LEN(C279)-3)),VALUE(SUBSTITUTE(C279,",","")))))),IF(RIGHT(C279,1)="T",1000000000000*VALUE(LEFT(C279,LEN(C279)-1)),IF(RIGHT(C279,1)="M",1000000*VALUE(LEFT(C279,LEN(C279)-1)),IF(RIGHT(C279,1)="B",1000000000*VALUE(LEFT(C279,LEN(C279)-1)),IF(RIGHT(C279,1)="%",0.01*VALUE(LEFT(C279,LEN(C279)-1)),IF(RIGHT(C279,1)="k",1000*VALUE(LEFT(C279,LEN(C279)-1)),VALUE(SUBSTITUTE(C279,",",""))))))))),"N/A")</f>
        <v/>
      </c>
      <c r="K279">
        <f>IFERROR(IF(TRIM(D279)="-", "N/A", IF(RIGHT(D279,1)=")",IF(RIGHT(D279,2)="T)",-1000000000000*VALUE(MID(D279,2,LEN(D279)-3)),IF(RIGHT(D279,2)="M)",-1000000*VALUE(MID(D279,2,LEN(D279)-3)),IF(RIGHT(D279,2)="B)",-1000000000*VALUE(MID(D279,2,LEN(D279)-3)),IF(RIGHT(D279,2)="k)",-1000*VALUE(MID(D279,2,LEN(D279)-3)),VALUE(SUBSTITUTE(D279,",","")))))),IF(RIGHT(D279,1)="T",1000000000000*VALUE(LEFT(D279,LEN(D279)-1)),IF(RIGHT(D279,1)="M",1000000*VALUE(LEFT(D279,LEN(D279)-1)),IF(RIGHT(D279,1)="B",1000000000*VALUE(LEFT(D279,LEN(D279)-1)),IF(RIGHT(D279,1)="%",0.01*VALUE(LEFT(D279,LEN(D279)-1)),IF(RIGHT(D279,1)="k",1000*VALUE(LEFT(D279,LEN(D279)-1)),VALUE(SUBSTITUTE(D279,",",""))))))))),"N/A")</f>
        <v/>
      </c>
      <c r="L279">
        <f>IFERROR(IF(TRIM(E279)="-", "N/A", IF(RIGHT(E279,1)=")",IF(RIGHT(E279,2)="T)",-1000000000000*VALUE(MID(E279,2,LEN(E279)-3)),IF(RIGHT(E279,2)="M)",-1000000*VALUE(MID(E279,2,LEN(E279)-3)),IF(RIGHT(E279,2)="B)",-1000000000*VALUE(MID(E279,2,LEN(E279)-3)),IF(RIGHT(E279,2)="k)",-1000*VALUE(MID(E279,2,LEN(E279)-3)),VALUE(SUBSTITUTE(E279,",","")))))),IF(RIGHT(E279,1)="T",1000000000000*VALUE(LEFT(E279,LEN(E279)-1)),IF(RIGHT(E279,1)="M",1000000*VALUE(LEFT(E279,LEN(E279)-1)),IF(RIGHT(E279,1)="B",1000000000*VALUE(LEFT(E279,LEN(E279)-1)),IF(RIGHT(E279,1)="%",0.01*VALUE(LEFT(E279,LEN(E279)-1)),IF(RIGHT(E279,1)="k",1000*VALUE(LEFT(E279,LEN(E279)-1)),VALUE(SUBSTITUTE(E279,",",""))))))))),"N/A")</f>
        <v/>
      </c>
      <c r="M279">
        <f>IFERROR(IF(TRIM(F279)="-", "N/A", IF(RIGHT(F279,1)=")",IF(RIGHT(F279,2)="T)",-1000000000000*VALUE(MID(F279,2,LEN(F279)-3)),IF(RIGHT(F279,2)="M)",-1000000*VALUE(MID(F279,2,LEN(F279)-3)),IF(RIGHT(F279,2)="B)",-1000000000*VALUE(MID(F279,2,LEN(F279)-3)),IF(RIGHT(F279,2)="k)",-1000*VALUE(MID(F279,2,LEN(F279)-3)),VALUE(SUBSTITUTE(F279,",","")))))),IF(RIGHT(F279,1)="T",1000000000000*VALUE(LEFT(F279,LEN(F279)-1)),IF(RIGHT(F279,1)="M",1000000*VALUE(LEFT(F279,LEN(F279)-1)),IF(RIGHT(F279,1)="B",1000000000*VALUE(LEFT(F279,LEN(F279)-1)),IF(RIGHT(F279,1)="%",0.01*VALUE(LEFT(F279,LEN(F279)-1)),IF(RIGHT(F279,1)="k",1000*VALUE(LEFT(F279,LEN(F279)-1)),VALUE(SUBSTITUTE(F279,",",""))))))))),"N/A")</f>
        <v/>
      </c>
      <c r="N279">
        <f>IFERROR(IF(TRIM(G279)="-", "N/A", IF(RIGHT(G279,1)=")",IF(RIGHT(G279,2)="T)",-1000000000000*VALUE(MID(G279,2,LEN(G279)-3)),IF(RIGHT(G279,2)="M)",-1000000*VALUE(MID(G279,2,LEN(G279)-3)),IF(RIGHT(G279,2)="B)",-1000000000*VALUE(MID(G279,2,LEN(G279)-3)),IF(RIGHT(G279,2)="k)",-1000*VALUE(MID(G279,2,LEN(G279)-3)),VALUE(SUBSTITUTE(G279,",","")))))),IF(RIGHT(G279,1)="T",1000000000000*VALUE(LEFT(G279,LEN(G279)-1)),IF(RIGHT(G279,1)="M",1000000*VALUE(LEFT(G279,LEN(G279)-1)),IF(RIGHT(G279,1)="B",1000000000*VALUE(LEFT(G279,LEN(G279)-1)),IF(RIGHT(G279,1)="%",0.01*VALUE(LEFT(G279,LEN(G279)-1)),IF(RIGHT(G279,1)="k",1000*VALUE(LEFT(G279,LEN(G279)-1)),VALUE(SUBSTITUTE(G279,",",""))))))))),"N/A")</f>
        <v/>
      </c>
      <c r="P279">
        <f>MAX(J279:N279)</f>
        <v/>
      </c>
      <c r="Q279">
        <f>IFERROR(J144+MATCH(P279,J279:N279,0)-1,"")</f>
        <v/>
      </c>
      <c r="R279">
        <f>IF(Q279="","",MIN(J279:N279))</f>
        <v/>
      </c>
      <c r="S279">
        <f>IFERROR(J144+MATCH(R279,J279:N279,0)-1,"")</f>
        <v/>
      </c>
      <c r="T279">
        <f>IFERROR(AVERAGE(J279:N279),"")</f>
        <v/>
      </c>
      <c r="U279">
        <f>IFERROR(STDEV(J279:N279),"")</f>
        <v/>
      </c>
      <c r="V279">
        <f>IFERROR(IF(C279="-","",IF(ISBLANK(B279),"",IF(OR(ISNUMBER(FIND("Growth",B279)),ISNUMBER(FIND("Margin",B279))),"",(J279-T279)/U279))),"")</f>
        <v/>
      </c>
      <c r="W279">
        <f>IFERROR(IF(OR(D279="-",ISBLANK(D279)),"",(K279-T279)/U279),"")</f>
        <v/>
      </c>
      <c r="X279">
        <f>IFERROR(IF(OR(E279="-",ISBLANK(E279)),"",(L279-T279)/U279),"")</f>
        <v/>
      </c>
      <c r="Y279">
        <f>IFERROR(IF(OR(F279="-",ISBLANK(F279)),"",(M279-T279)/U279),"")</f>
        <v/>
      </c>
      <c r="Z279">
        <f>IFERROR(IF(OR(G279="-",ISBLANK(G279)),"",(N279-T279)/U279),"")</f>
        <v/>
      </c>
      <c r="AA279">
        <f>IF(MAX(MAX(V279:Z279),ABS(MIN(V279:Z279)))=ABS(MIN(V279:Z279)),MIN(V279:Z279),MAX(V279:Z279))</f>
        <v/>
      </c>
      <c r="AB279">
        <f>IFERROR(V144+MATCH(AA279,V279:Z279,0)-1,"")</f>
        <v/>
      </c>
      <c r="AC279">
        <f>IF(AB279&lt;&gt;"",IF(S279=AB279,"Low",IF(AB279=Q279,"High","")),"")</f>
        <v/>
      </c>
      <c r="AE279">
        <f>IF(ISNUMBER(MATCH("N/A",J279:N279,0)),"",IFERROR((5 * SUMPRODUCT(J144:N144,J279:N279) - PRODUCT(SUM(J144:N144),SUM(J279:N279))) / ((5 * SUM((J144^2)+(K144^2)+(L144^2)+(M144^2)+(N144^2))) - SUM(J144:N144)^2),""))</f>
        <v/>
      </c>
      <c r="AF279">
        <f>IFERROR(CORREL(J144:N144,J279:N279),"")</f>
        <v/>
      </c>
      <c r="AZ279">
        <f>IF(Q279=S279,0,1)</f>
        <v/>
      </c>
      <c r="BA279">
        <f>IF(AZ279=1,IF(Q279="","",IF(Q279=N144,"Yes","No")),"")</f>
        <v/>
      </c>
      <c r="BB279">
        <f>IF(BA279="Yes",P279,"")</f>
        <v/>
      </c>
      <c r="BC279">
        <f>IF(AZ279=1,IF(S279="","",IF(S279=N144,"Yes","No")),"")</f>
        <v/>
      </c>
      <c r="BD279">
        <f>IF(BC279="Yes",R279,"")</f>
        <v/>
      </c>
      <c r="BE279">
        <f>IFERROR(IF(SIGN(AE279)=1,"Increasing",IF(SIGN(AE279)=-1,"Decreasing","")),"")</f>
        <v/>
      </c>
      <c r="BF279">
        <f>IF(OR(AND(BE279="Increasing",BA279="Yes"),AND(BE279="Decreasing",BC279="Yes")),"Yes","No")</f>
        <v/>
      </c>
      <c r="BG279">
        <f>IF(I279="pos_trend","Yes","No")</f>
        <v/>
      </c>
      <c r="BH279">
        <f>IF(AF279&lt;&gt;"",IF(ABS(AF279)&gt;0.8,"Yes","No"),"")</f>
        <v/>
      </c>
    </row>
    <row r="280" spans="1:60">
      <c r="I280">
        <f>IF(AND(K280&gt; J280, L280&gt; K280, M280&gt; L280, N280&gt; M280), "pos_trend", IF(AND(K280&lt; J280, L280&lt; K280, M280&lt; L280, N280&lt; M280), "neg_trend", "N/A"))</f>
        <v/>
      </c>
      <c r="J280">
        <f>IFERROR(IF(TRIM(C280)="-", "N/A", IF(RIGHT(C280,1)=")",IF(RIGHT(C280,2)="T)",-1000000000000*VALUE(MID(C280,2,LEN(C280)-3)),IF(RIGHT(C280,2)="M)",-1000000*VALUE(MID(C280,2,LEN(C280)-3)),IF(RIGHT(C280,2)="B)",-1000000000*VALUE(MID(C280,2,LEN(C280)-3)),IF(RIGHT(C280,2)="k)",-1000*VALUE(MID(C280,2,LEN(C280)-3)),VALUE(SUBSTITUTE(C280,",","")))))),IF(RIGHT(C280,1)="T",1000000000000*VALUE(LEFT(C280,LEN(C280)-1)),IF(RIGHT(C280,1)="M",1000000*VALUE(LEFT(C280,LEN(C280)-1)),IF(RIGHT(C280,1)="B",1000000000*VALUE(LEFT(C280,LEN(C280)-1)),IF(RIGHT(C280,1)="%",0.01*VALUE(LEFT(C280,LEN(C280)-1)),IF(RIGHT(C280,1)="k",1000*VALUE(LEFT(C280,LEN(C280)-1)),VALUE(SUBSTITUTE(C280,",",""))))))))),"N/A")</f>
        <v/>
      </c>
      <c r="K280">
        <f>IFERROR(IF(TRIM(D280)="-", "N/A", IF(RIGHT(D280,1)=")",IF(RIGHT(D280,2)="T)",-1000000000000*VALUE(MID(D280,2,LEN(D280)-3)),IF(RIGHT(D280,2)="M)",-1000000*VALUE(MID(D280,2,LEN(D280)-3)),IF(RIGHT(D280,2)="B)",-1000000000*VALUE(MID(D280,2,LEN(D280)-3)),IF(RIGHT(D280,2)="k)",-1000*VALUE(MID(D280,2,LEN(D280)-3)),VALUE(SUBSTITUTE(D280,",","")))))),IF(RIGHT(D280,1)="T",1000000000000*VALUE(LEFT(D280,LEN(D280)-1)),IF(RIGHT(D280,1)="M",1000000*VALUE(LEFT(D280,LEN(D280)-1)),IF(RIGHT(D280,1)="B",1000000000*VALUE(LEFT(D280,LEN(D280)-1)),IF(RIGHT(D280,1)="%",0.01*VALUE(LEFT(D280,LEN(D280)-1)),IF(RIGHT(D280,1)="k",1000*VALUE(LEFT(D280,LEN(D280)-1)),VALUE(SUBSTITUTE(D280,",",""))))))))),"N/A")</f>
        <v/>
      </c>
      <c r="L280">
        <f>IFERROR(IF(TRIM(E280)="-", "N/A", IF(RIGHT(E280,1)=")",IF(RIGHT(E280,2)="T)",-1000000000000*VALUE(MID(E280,2,LEN(E280)-3)),IF(RIGHT(E280,2)="M)",-1000000*VALUE(MID(E280,2,LEN(E280)-3)),IF(RIGHT(E280,2)="B)",-1000000000*VALUE(MID(E280,2,LEN(E280)-3)),IF(RIGHT(E280,2)="k)",-1000*VALUE(MID(E280,2,LEN(E280)-3)),VALUE(SUBSTITUTE(E280,",","")))))),IF(RIGHT(E280,1)="T",1000000000000*VALUE(LEFT(E280,LEN(E280)-1)),IF(RIGHT(E280,1)="M",1000000*VALUE(LEFT(E280,LEN(E280)-1)),IF(RIGHT(E280,1)="B",1000000000*VALUE(LEFT(E280,LEN(E280)-1)),IF(RIGHT(E280,1)="%",0.01*VALUE(LEFT(E280,LEN(E280)-1)),IF(RIGHT(E280,1)="k",1000*VALUE(LEFT(E280,LEN(E280)-1)),VALUE(SUBSTITUTE(E280,",",""))))))))),"N/A")</f>
        <v/>
      </c>
      <c r="M280">
        <f>IFERROR(IF(TRIM(F280)="-", "N/A", IF(RIGHT(F280,1)=")",IF(RIGHT(F280,2)="T)",-1000000000000*VALUE(MID(F280,2,LEN(F280)-3)),IF(RIGHT(F280,2)="M)",-1000000*VALUE(MID(F280,2,LEN(F280)-3)),IF(RIGHT(F280,2)="B)",-1000000000*VALUE(MID(F280,2,LEN(F280)-3)),IF(RIGHT(F280,2)="k)",-1000*VALUE(MID(F280,2,LEN(F280)-3)),VALUE(SUBSTITUTE(F280,",","")))))),IF(RIGHT(F280,1)="T",1000000000000*VALUE(LEFT(F280,LEN(F280)-1)),IF(RIGHT(F280,1)="M",1000000*VALUE(LEFT(F280,LEN(F280)-1)),IF(RIGHT(F280,1)="B",1000000000*VALUE(LEFT(F280,LEN(F280)-1)),IF(RIGHT(F280,1)="%",0.01*VALUE(LEFT(F280,LEN(F280)-1)),IF(RIGHT(F280,1)="k",1000*VALUE(LEFT(F280,LEN(F280)-1)),VALUE(SUBSTITUTE(F280,",",""))))))))),"N/A")</f>
        <v/>
      </c>
      <c r="N280">
        <f>IFERROR(IF(TRIM(G280)="-", "N/A", IF(RIGHT(G280,1)=")",IF(RIGHT(G280,2)="T)",-1000000000000*VALUE(MID(G280,2,LEN(G280)-3)),IF(RIGHT(G280,2)="M)",-1000000*VALUE(MID(G280,2,LEN(G280)-3)),IF(RIGHT(G280,2)="B)",-1000000000*VALUE(MID(G280,2,LEN(G280)-3)),IF(RIGHT(G280,2)="k)",-1000*VALUE(MID(G280,2,LEN(G280)-3)),VALUE(SUBSTITUTE(G280,",","")))))),IF(RIGHT(G280,1)="T",1000000000000*VALUE(LEFT(G280,LEN(G280)-1)),IF(RIGHT(G280,1)="M",1000000*VALUE(LEFT(G280,LEN(G280)-1)),IF(RIGHT(G280,1)="B",1000000000*VALUE(LEFT(G280,LEN(G280)-1)),IF(RIGHT(G280,1)="%",0.01*VALUE(LEFT(G280,LEN(G280)-1)),IF(RIGHT(G280,1)="k",1000*VALUE(LEFT(G280,LEN(G280)-1)),VALUE(SUBSTITUTE(G280,",",""))))))))),"N/A")</f>
        <v/>
      </c>
      <c r="P280">
        <f>MAX(J280:N280)</f>
        <v/>
      </c>
      <c r="Q280">
        <f>IFERROR(J144+MATCH(P280,J280:N280,0)-1,"")</f>
        <v/>
      </c>
      <c r="R280">
        <f>IF(Q280="","",MIN(J280:N280))</f>
        <v/>
      </c>
      <c r="S280">
        <f>IFERROR(J144+MATCH(R280,J280:N280,0)-1,"")</f>
        <v/>
      </c>
      <c r="T280">
        <f>IFERROR(AVERAGE(J280:N280),"")</f>
        <v/>
      </c>
      <c r="U280">
        <f>IFERROR(STDEV(J280:N280),"")</f>
        <v/>
      </c>
      <c r="V280">
        <f>IFERROR(IF(C280="-","",IF(ISBLANK(B280),"",IF(OR(ISNUMBER(FIND("Growth",B280)),ISNUMBER(FIND("Margin",B280))),"",(J280-T280)/U280))),"")</f>
        <v/>
      </c>
      <c r="W280">
        <f>IFERROR(IF(OR(D280="-",ISBLANK(D280)),"",(K280-T280)/U280),"")</f>
        <v/>
      </c>
      <c r="X280">
        <f>IFERROR(IF(OR(E280="-",ISBLANK(E280)),"",(L280-T280)/U280),"")</f>
        <v/>
      </c>
      <c r="Y280">
        <f>IFERROR(IF(OR(F280="-",ISBLANK(F280)),"",(M280-T280)/U280),"")</f>
        <v/>
      </c>
      <c r="Z280">
        <f>IFERROR(IF(OR(G280="-",ISBLANK(G280)),"",(N280-T280)/U280),"")</f>
        <v/>
      </c>
      <c r="AA280">
        <f>IF(MAX(MAX(V280:Z280),ABS(MIN(V280:Z280)))=ABS(MIN(V280:Z280)),MIN(V280:Z280),MAX(V280:Z280))</f>
        <v/>
      </c>
      <c r="AB280">
        <f>IFERROR(V144+MATCH(AA280,V280:Z280,0)-1,"")</f>
        <v/>
      </c>
      <c r="AC280">
        <f>IF(AB280&lt;&gt;"",IF(S280=AB280,"Low",IF(AB280=Q280,"High","")),"")</f>
        <v/>
      </c>
      <c r="AE280">
        <f>IF(ISNUMBER(MATCH("N/A",J280:N280,0)),"",IFERROR((5 * SUMPRODUCT(J144:N144,J280:N280) - PRODUCT(SUM(J144:N144),SUM(J280:N280))) / ((5 * SUM((J144^2)+(K144^2)+(L144^2)+(M144^2)+(N144^2))) - SUM(J144:N144)^2),""))</f>
        <v/>
      </c>
      <c r="AF280">
        <f>IFERROR(CORREL(J144:N144,J280:N280),"")</f>
        <v/>
      </c>
      <c r="AZ280">
        <f>IF(Q280=S280,0,1)</f>
        <v/>
      </c>
      <c r="BA280">
        <f>IF(AZ280=1,IF(Q280="","",IF(Q280=N144,"Yes","No")),"")</f>
        <v/>
      </c>
      <c r="BB280">
        <f>IF(BA280="Yes",P280,"")</f>
        <v/>
      </c>
      <c r="BC280">
        <f>IF(AZ280=1,IF(S280="","",IF(S280=N144,"Yes","No")),"")</f>
        <v/>
      </c>
      <c r="BD280">
        <f>IF(BC280="Yes",R280,"")</f>
        <v/>
      </c>
      <c r="BE280">
        <f>IFERROR(IF(SIGN(AE280)=1,"Increasing",IF(SIGN(AE280)=-1,"Decreasing","")),"")</f>
        <v/>
      </c>
      <c r="BF280">
        <f>IF(OR(AND(BE280="Increasing",BA280="Yes"),AND(BE280="Decreasing",BC280="Yes")),"Yes","No")</f>
        <v/>
      </c>
      <c r="BG280">
        <f>IF(I280="pos_trend","Yes","No")</f>
        <v/>
      </c>
      <c r="BH280">
        <f>IF(AF280&lt;&gt;"",IF(ABS(AF280)&gt;0.8,"Yes","No"),"")</f>
        <v/>
      </c>
    </row>
    <row r="281" spans="1:60">
      <c r="I281">
        <f>IF(AND(K281&gt; J281, L281&gt; K281, M281&gt; L281, N281&gt; M281), "pos_trend", IF(AND(K281&lt; J281, L281&lt; K281, M281&lt; L281, N281&lt; M281), "neg_trend", "N/A"))</f>
        <v/>
      </c>
      <c r="J281">
        <f>IFERROR(IF(TRIM(C281)="-", "N/A", IF(RIGHT(C281,1)=")",IF(RIGHT(C281,2)="T)",-1000000000000*VALUE(MID(C281,2,LEN(C281)-3)),IF(RIGHT(C281,2)="M)",-1000000*VALUE(MID(C281,2,LEN(C281)-3)),IF(RIGHT(C281,2)="B)",-1000000000*VALUE(MID(C281,2,LEN(C281)-3)),IF(RIGHT(C281,2)="k)",-1000*VALUE(MID(C281,2,LEN(C281)-3)),VALUE(SUBSTITUTE(C281,",","")))))),IF(RIGHT(C281,1)="T",1000000000000*VALUE(LEFT(C281,LEN(C281)-1)),IF(RIGHT(C281,1)="M",1000000*VALUE(LEFT(C281,LEN(C281)-1)),IF(RIGHT(C281,1)="B",1000000000*VALUE(LEFT(C281,LEN(C281)-1)),IF(RIGHT(C281,1)="%",0.01*VALUE(LEFT(C281,LEN(C281)-1)),IF(RIGHT(C281,1)="k",1000*VALUE(LEFT(C281,LEN(C281)-1)),VALUE(SUBSTITUTE(C281,",",""))))))))),"N/A")</f>
        <v/>
      </c>
      <c r="K281">
        <f>IFERROR(IF(TRIM(D281)="-", "N/A", IF(RIGHT(D281,1)=")",IF(RIGHT(D281,2)="T)",-1000000000000*VALUE(MID(D281,2,LEN(D281)-3)),IF(RIGHT(D281,2)="M)",-1000000*VALUE(MID(D281,2,LEN(D281)-3)),IF(RIGHT(D281,2)="B)",-1000000000*VALUE(MID(D281,2,LEN(D281)-3)),IF(RIGHT(D281,2)="k)",-1000*VALUE(MID(D281,2,LEN(D281)-3)),VALUE(SUBSTITUTE(D281,",","")))))),IF(RIGHT(D281,1)="T",1000000000000*VALUE(LEFT(D281,LEN(D281)-1)),IF(RIGHT(D281,1)="M",1000000*VALUE(LEFT(D281,LEN(D281)-1)),IF(RIGHT(D281,1)="B",1000000000*VALUE(LEFT(D281,LEN(D281)-1)),IF(RIGHT(D281,1)="%",0.01*VALUE(LEFT(D281,LEN(D281)-1)),IF(RIGHT(D281,1)="k",1000*VALUE(LEFT(D281,LEN(D281)-1)),VALUE(SUBSTITUTE(D281,",",""))))))))),"N/A")</f>
        <v/>
      </c>
      <c r="L281">
        <f>IFERROR(IF(TRIM(E281)="-", "N/A", IF(RIGHT(E281,1)=")",IF(RIGHT(E281,2)="T)",-1000000000000*VALUE(MID(E281,2,LEN(E281)-3)),IF(RIGHT(E281,2)="M)",-1000000*VALUE(MID(E281,2,LEN(E281)-3)),IF(RIGHT(E281,2)="B)",-1000000000*VALUE(MID(E281,2,LEN(E281)-3)),IF(RIGHT(E281,2)="k)",-1000*VALUE(MID(E281,2,LEN(E281)-3)),VALUE(SUBSTITUTE(E281,",","")))))),IF(RIGHT(E281,1)="T",1000000000000*VALUE(LEFT(E281,LEN(E281)-1)),IF(RIGHT(E281,1)="M",1000000*VALUE(LEFT(E281,LEN(E281)-1)),IF(RIGHT(E281,1)="B",1000000000*VALUE(LEFT(E281,LEN(E281)-1)),IF(RIGHT(E281,1)="%",0.01*VALUE(LEFT(E281,LEN(E281)-1)),IF(RIGHT(E281,1)="k",1000*VALUE(LEFT(E281,LEN(E281)-1)),VALUE(SUBSTITUTE(E281,",",""))))))))),"N/A")</f>
        <v/>
      </c>
      <c r="M281">
        <f>IFERROR(IF(TRIM(F281)="-", "N/A", IF(RIGHT(F281,1)=")",IF(RIGHT(F281,2)="T)",-1000000000000*VALUE(MID(F281,2,LEN(F281)-3)),IF(RIGHT(F281,2)="M)",-1000000*VALUE(MID(F281,2,LEN(F281)-3)),IF(RIGHT(F281,2)="B)",-1000000000*VALUE(MID(F281,2,LEN(F281)-3)),IF(RIGHT(F281,2)="k)",-1000*VALUE(MID(F281,2,LEN(F281)-3)),VALUE(SUBSTITUTE(F281,",","")))))),IF(RIGHT(F281,1)="T",1000000000000*VALUE(LEFT(F281,LEN(F281)-1)),IF(RIGHT(F281,1)="M",1000000*VALUE(LEFT(F281,LEN(F281)-1)),IF(RIGHT(F281,1)="B",1000000000*VALUE(LEFT(F281,LEN(F281)-1)),IF(RIGHT(F281,1)="%",0.01*VALUE(LEFT(F281,LEN(F281)-1)),IF(RIGHT(F281,1)="k",1000*VALUE(LEFT(F281,LEN(F281)-1)),VALUE(SUBSTITUTE(F281,",",""))))))))),"N/A")</f>
        <v/>
      </c>
      <c r="N281">
        <f>IFERROR(IF(TRIM(G281)="-", "N/A", IF(RIGHT(G281,1)=")",IF(RIGHT(G281,2)="T)",-1000000000000*VALUE(MID(G281,2,LEN(G281)-3)),IF(RIGHT(G281,2)="M)",-1000000*VALUE(MID(G281,2,LEN(G281)-3)),IF(RIGHT(G281,2)="B)",-1000000000*VALUE(MID(G281,2,LEN(G281)-3)),IF(RIGHT(G281,2)="k)",-1000*VALUE(MID(G281,2,LEN(G281)-3)),VALUE(SUBSTITUTE(G281,",","")))))),IF(RIGHT(G281,1)="T",1000000000000*VALUE(LEFT(G281,LEN(G281)-1)),IF(RIGHT(G281,1)="M",1000000*VALUE(LEFT(G281,LEN(G281)-1)),IF(RIGHT(G281,1)="B",1000000000*VALUE(LEFT(G281,LEN(G281)-1)),IF(RIGHT(G281,1)="%",0.01*VALUE(LEFT(G281,LEN(G281)-1)),IF(RIGHT(G281,1)="k",1000*VALUE(LEFT(G281,LEN(G281)-1)),VALUE(SUBSTITUTE(G281,",",""))))))))),"N/A")</f>
        <v/>
      </c>
      <c r="P281">
        <f>MAX(J281:N281)</f>
        <v/>
      </c>
      <c r="Q281">
        <f>IFERROR(J144+MATCH(P281,J281:N281,0)-1,"")</f>
        <v/>
      </c>
      <c r="R281">
        <f>IF(Q281="","",MIN(J281:N281))</f>
        <v/>
      </c>
      <c r="S281">
        <f>IFERROR(J144+MATCH(R281,J281:N281,0)-1,"")</f>
        <v/>
      </c>
      <c r="T281">
        <f>IFERROR(AVERAGE(J281:N281),"")</f>
        <v/>
      </c>
      <c r="U281">
        <f>IFERROR(STDEV(J281:N281),"")</f>
        <v/>
      </c>
      <c r="V281">
        <f>IFERROR(IF(C281="-","",IF(ISBLANK(B281),"",IF(OR(ISNUMBER(FIND("Growth",B281)),ISNUMBER(FIND("Margin",B281))),"",(J281-T281)/U281))),"")</f>
        <v/>
      </c>
      <c r="W281">
        <f>IFERROR(IF(OR(D281="-",ISBLANK(D281)),"",(K281-T281)/U281),"")</f>
        <v/>
      </c>
      <c r="X281">
        <f>IFERROR(IF(OR(E281="-",ISBLANK(E281)),"",(L281-T281)/U281),"")</f>
        <v/>
      </c>
      <c r="Y281">
        <f>IFERROR(IF(OR(F281="-",ISBLANK(F281)),"",(M281-T281)/U281),"")</f>
        <v/>
      </c>
      <c r="Z281">
        <f>IFERROR(IF(OR(G281="-",ISBLANK(G281)),"",(N281-T281)/U281),"")</f>
        <v/>
      </c>
      <c r="AA281">
        <f>IF(MAX(MAX(V281:Z281),ABS(MIN(V281:Z281)))=ABS(MIN(V281:Z281)),MIN(V281:Z281),MAX(V281:Z281))</f>
        <v/>
      </c>
      <c r="AB281">
        <f>IFERROR(V144+MATCH(AA281,V281:Z281,0)-1,"")</f>
        <v/>
      </c>
      <c r="AC281">
        <f>IF(AB281&lt;&gt;"",IF(S281=AB281,"Low",IF(AB281=Q281,"High","")),"")</f>
        <v/>
      </c>
      <c r="AE281">
        <f>IF(ISNUMBER(MATCH("N/A",J281:N281,0)),"",IFERROR((5 * SUMPRODUCT(J144:N144,J281:N281) - PRODUCT(SUM(J144:N144),SUM(J281:N281))) / ((5 * SUM((J144^2)+(K144^2)+(L144^2)+(M144^2)+(N144^2))) - SUM(J144:N144)^2),""))</f>
        <v/>
      </c>
      <c r="AF281">
        <f>IFERROR(CORREL(J144:N144,J281:N281),"")</f>
        <v/>
      </c>
      <c r="AZ281">
        <f>IF(Q281=S281,0,1)</f>
        <v/>
      </c>
      <c r="BA281">
        <f>IF(AZ281=1,IF(Q281="","",IF(Q281=N144,"Yes","No")),"")</f>
        <v/>
      </c>
      <c r="BB281">
        <f>IF(BA281="Yes",P281,"")</f>
        <v/>
      </c>
      <c r="BC281">
        <f>IF(AZ281=1,IF(S281="","",IF(S281=N144,"Yes","No")),"")</f>
        <v/>
      </c>
      <c r="BD281">
        <f>IF(BC281="Yes",R281,"")</f>
        <v/>
      </c>
      <c r="BE281">
        <f>IFERROR(IF(SIGN(AE281)=1,"Increasing",IF(SIGN(AE281)=-1,"Decreasing","")),"")</f>
        <v/>
      </c>
      <c r="BF281">
        <f>IF(OR(AND(BE281="Increasing",BA281="Yes"),AND(BE281="Decreasing",BC281="Yes")),"Yes","No")</f>
        <v/>
      </c>
      <c r="BG281">
        <f>IF(I281="pos_trend","Yes","No")</f>
        <v/>
      </c>
      <c r="BH281">
        <f>IF(AF281&lt;&gt;"",IF(ABS(AF281)&gt;0.8,"Yes","No"),"")</f>
        <v/>
      </c>
    </row>
    <row r="282" spans="1:60">
      <c r="I282">
        <f>IF(AND(K282&gt; J282, L282&gt; K282, M282&gt; L282, N282&gt; M282), "pos_trend", IF(AND(K282&lt; J282, L282&lt; K282, M282&lt; L282, N282&lt; M282), "neg_trend", "N/A"))</f>
        <v/>
      </c>
      <c r="J282">
        <f>IFERROR(IF(TRIM(C282)="-", "N/A", IF(RIGHT(C282,1)=")",IF(RIGHT(C282,2)="T)",-1000000000000*VALUE(MID(C282,2,LEN(C282)-3)),IF(RIGHT(C282,2)="M)",-1000000*VALUE(MID(C282,2,LEN(C282)-3)),IF(RIGHT(C282,2)="B)",-1000000000*VALUE(MID(C282,2,LEN(C282)-3)),IF(RIGHT(C282,2)="k)",-1000*VALUE(MID(C282,2,LEN(C282)-3)),VALUE(SUBSTITUTE(C282,",","")))))),IF(RIGHT(C282,1)="T",1000000000000*VALUE(LEFT(C282,LEN(C282)-1)),IF(RIGHT(C282,1)="M",1000000*VALUE(LEFT(C282,LEN(C282)-1)),IF(RIGHT(C282,1)="B",1000000000*VALUE(LEFT(C282,LEN(C282)-1)),IF(RIGHT(C282,1)="%",0.01*VALUE(LEFT(C282,LEN(C282)-1)),IF(RIGHT(C282,1)="k",1000*VALUE(LEFT(C282,LEN(C282)-1)),VALUE(SUBSTITUTE(C282,",",""))))))))),"N/A")</f>
        <v/>
      </c>
      <c r="K282">
        <f>IFERROR(IF(TRIM(D282)="-", "N/A", IF(RIGHT(D282,1)=")",IF(RIGHT(D282,2)="T)",-1000000000000*VALUE(MID(D282,2,LEN(D282)-3)),IF(RIGHT(D282,2)="M)",-1000000*VALUE(MID(D282,2,LEN(D282)-3)),IF(RIGHT(D282,2)="B)",-1000000000*VALUE(MID(D282,2,LEN(D282)-3)),IF(RIGHT(D282,2)="k)",-1000*VALUE(MID(D282,2,LEN(D282)-3)),VALUE(SUBSTITUTE(D282,",","")))))),IF(RIGHT(D282,1)="T",1000000000000*VALUE(LEFT(D282,LEN(D282)-1)),IF(RIGHT(D282,1)="M",1000000*VALUE(LEFT(D282,LEN(D282)-1)),IF(RIGHT(D282,1)="B",1000000000*VALUE(LEFT(D282,LEN(D282)-1)),IF(RIGHT(D282,1)="%",0.01*VALUE(LEFT(D282,LEN(D282)-1)),IF(RIGHT(D282,1)="k",1000*VALUE(LEFT(D282,LEN(D282)-1)),VALUE(SUBSTITUTE(D282,",",""))))))))),"N/A")</f>
        <v/>
      </c>
      <c r="L282">
        <f>IFERROR(IF(TRIM(E282)="-", "N/A", IF(RIGHT(E282,1)=")",IF(RIGHT(E282,2)="T)",-1000000000000*VALUE(MID(E282,2,LEN(E282)-3)),IF(RIGHT(E282,2)="M)",-1000000*VALUE(MID(E282,2,LEN(E282)-3)),IF(RIGHT(E282,2)="B)",-1000000000*VALUE(MID(E282,2,LEN(E282)-3)),IF(RIGHT(E282,2)="k)",-1000*VALUE(MID(E282,2,LEN(E282)-3)),VALUE(SUBSTITUTE(E282,",","")))))),IF(RIGHT(E282,1)="T",1000000000000*VALUE(LEFT(E282,LEN(E282)-1)),IF(RIGHT(E282,1)="M",1000000*VALUE(LEFT(E282,LEN(E282)-1)),IF(RIGHT(E282,1)="B",1000000000*VALUE(LEFT(E282,LEN(E282)-1)),IF(RIGHT(E282,1)="%",0.01*VALUE(LEFT(E282,LEN(E282)-1)),IF(RIGHT(E282,1)="k",1000*VALUE(LEFT(E282,LEN(E282)-1)),VALUE(SUBSTITUTE(E282,",",""))))))))),"N/A")</f>
        <v/>
      </c>
      <c r="M282">
        <f>IFERROR(IF(TRIM(F282)="-", "N/A", IF(RIGHT(F282,1)=")",IF(RIGHT(F282,2)="T)",-1000000000000*VALUE(MID(F282,2,LEN(F282)-3)),IF(RIGHT(F282,2)="M)",-1000000*VALUE(MID(F282,2,LEN(F282)-3)),IF(RIGHT(F282,2)="B)",-1000000000*VALUE(MID(F282,2,LEN(F282)-3)),IF(RIGHT(F282,2)="k)",-1000*VALUE(MID(F282,2,LEN(F282)-3)),VALUE(SUBSTITUTE(F282,",","")))))),IF(RIGHT(F282,1)="T",1000000000000*VALUE(LEFT(F282,LEN(F282)-1)),IF(RIGHT(F282,1)="M",1000000*VALUE(LEFT(F282,LEN(F282)-1)),IF(RIGHT(F282,1)="B",1000000000*VALUE(LEFT(F282,LEN(F282)-1)),IF(RIGHT(F282,1)="%",0.01*VALUE(LEFT(F282,LEN(F282)-1)),IF(RIGHT(F282,1)="k",1000*VALUE(LEFT(F282,LEN(F282)-1)),VALUE(SUBSTITUTE(F282,",",""))))))))),"N/A")</f>
        <v/>
      </c>
      <c r="N282">
        <f>IFERROR(IF(TRIM(G282)="-", "N/A", IF(RIGHT(G282,1)=")",IF(RIGHT(G282,2)="T)",-1000000000000*VALUE(MID(G282,2,LEN(G282)-3)),IF(RIGHT(G282,2)="M)",-1000000*VALUE(MID(G282,2,LEN(G282)-3)),IF(RIGHT(G282,2)="B)",-1000000000*VALUE(MID(G282,2,LEN(G282)-3)),IF(RIGHT(G282,2)="k)",-1000*VALUE(MID(G282,2,LEN(G282)-3)),VALUE(SUBSTITUTE(G282,",","")))))),IF(RIGHT(G282,1)="T",1000000000000*VALUE(LEFT(G282,LEN(G282)-1)),IF(RIGHT(G282,1)="M",1000000*VALUE(LEFT(G282,LEN(G282)-1)),IF(RIGHT(G282,1)="B",1000000000*VALUE(LEFT(G282,LEN(G282)-1)),IF(RIGHT(G282,1)="%",0.01*VALUE(LEFT(G282,LEN(G282)-1)),IF(RIGHT(G282,1)="k",1000*VALUE(LEFT(G282,LEN(G282)-1)),VALUE(SUBSTITUTE(G282,",",""))))))))),"N/A")</f>
        <v/>
      </c>
      <c r="P282">
        <f>MAX(J282:N282)</f>
        <v/>
      </c>
      <c r="Q282">
        <f>IFERROR(J144+MATCH(P282,J282:N282,0)-1,"")</f>
        <v/>
      </c>
      <c r="R282">
        <f>IF(Q282="","",MIN(J282:N282))</f>
        <v/>
      </c>
      <c r="S282">
        <f>IFERROR(J144+MATCH(R282,J282:N282,0)-1,"")</f>
        <v/>
      </c>
      <c r="T282">
        <f>IFERROR(AVERAGE(J282:N282),"")</f>
        <v/>
      </c>
      <c r="U282">
        <f>IFERROR(STDEV(J282:N282),"")</f>
        <v/>
      </c>
      <c r="V282">
        <f>IFERROR(IF(C282="-","",IF(ISBLANK(B282),"",IF(OR(ISNUMBER(FIND("Growth",B282)),ISNUMBER(FIND("Margin",B282))),"",(J282-T282)/U282))),"")</f>
        <v/>
      </c>
      <c r="W282">
        <f>IFERROR(IF(OR(D282="-",ISBLANK(D282)),"",(K282-T282)/U282),"")</f>
        <v/>
      </c>
      <c r="X282">
        <f>IFERROR(IF(OR(E282="-",ISBLANK(E282)),"",(L282-T282)/U282),"")</f>
        <v/>
      </c>
      <c r="Y282">
        <f>IFERROR(IF(OR(F282="-",ISBLANK(F282)),"",(M282-T282)/U282),"")</f>
        <v/>
      </c>
      <c r="Z282">
        <f>IFERROR(IF(OR(G282="-",ISBLANK(G282)),"",(N282-T282)/U282),"")</f>
        <v/>
      </c>
      <c r="AA282">
        <f>IF(MAX(MAX(V282:Z282),ABS(MIN(V282:Z282)))=ABS(MIN(V282:Z282)),MIN(V282:Z282),MAX(V282:Z282))</f>
        <v/>
      </c>
      <c r="AB282">
        <f>IFERROR(V144+MATCH(AA282,V282:Z282,0)-1,"")</f>
        <v/>
      </c>
      <c r="AC282">
        <f>IF(AB282&lt;&gt;"",IF(S282=AB282,"Low",IF(AB282=Q282,"High","")),"")</f>
        <v/>
      </c>
      <c r="AE282">
        <f>IF(ISNUMBER(MATCH("N/A",J282:N282,0)),"",IFERROR((5 * SUMPRODUCT(J144:N144,J282:N282) - PRODUCT(SUM(J144:N144),SUM(J282:N282))) / ((5 * SUM((J144^2)+(K144^2)+(L144^2)+(M144^2)+(N144^2))) - SUM(J144:N144)^2),""))</f>
        <v/>
      </c>
      <c r="AF282">
        <f>IFERROR(CORREL(J144:N144,J282:N282),"")</f>
        <v/>
      </c>
      <c r="AZ282">
        <f>IF(Q282=S282,0,1)</f>
        <v/>
      </c>
      <c r="BA282">
        <f>IF(AZ282=1,IF(Q282="","",IF(Q282=N144,"Yes","No")),"")</f>
        <v/>
      </c>
      <c r="BB282">
        <f>IF(BA282="Yes",P282,"")</f>
        <v/>
      </c>
      <c r="BC282">
        <f>IF(AZ282=1,IF(S282="","",IF(S282=N144,"Yes","No")),"")</f>
        <v/>
      </c>
      <c r="BD282">
        <f>IF(BC282="Yes",R282,"")</f>
        <v/>
      </c>
      <c r="BE282">
        <f>IFERROR(IF(SIGN(AE282)=1,"Increasing",IF(SIGN(AE282)=-1,"Decreasing","")),"")</f>
        <v/>
      </c>
      <c r="BF282">
        <f>IF(OR(AND(BE282="Increasing",BA282="Yes"),AND(BE282="Decreasing",BC282="Yes")),"Yes","No")</f>
        <v/>
      </c>
      <c r="BG282">
        <f>IF(I282="pos_trend","Yes","No")</f>
        <v/>
      </c>
      <c r="BH282">
        <f>IF(AF282&lt;&gt;"",IF(ABS(AF282)&gt;0.8,"Yes","No"),"")</f>
        <v/>
      </c>
    </row>
    <row r="283" spans="1:60">
      <c r="I283">
        <f>IF(AND(K283&gt; J283, L283&gt; K283, M283&gt; L283, N283&gt; M283), "pos_trend", IF(AND(K283&lt; J283, L283&lt; K283, M283&lt; L283, N283&lt; M283), "neg_trend", "N/A"))</f>
        <v/>
      </c>
      <c r="J283">
        <f>IFERROR(IF(TRIM(C283)="-", "N/A", IF(RIGHT(C283,1)=")",IF(RIGHT(C283,2)="T)",-1000000000000*VALUE(MID(C283,2,LEN(C283)-3)),IF(RIGHT(C283,2)="M)",-1000000*VALUE(MID(C283,2,LEN(C283)-3)),IF(RIGHT(C283,2)="B)",-1000000000*VALUE(MID(C283,2,LEN(C283)-3)),IF(RIGHT(C283,2)="k)",-1000*VALUE(MID(C283,2,LEN(C283)-3)),VALUE(SUBSTITUTE(C283,",","")))))),IF(RIGHT(C283,1)="T",1000000000000*VALUE(LEFT(C283,LEN(C283)-1)),IF(RIGHT(C283,1)="M",1000000*VALUE(LEFT(C283,LEN(C283)-1)),IF(RIGHT(C283,1)="B",1000000000*VALUE(LEFT(C283,LEN(C283)-1)),IF(RIGHT(C283,1)="%",0.01*VALUE(LEFT(C283,LEN(C283)-1)),IF(RIGHT(C283,1)="k",1000*VALUE(LEFT(C283,LEN(C283)-1)),VALUE(SUBSTITUTE(C283,",",""))))))))),"N/A")</f>
        <v/>
      </c>
      <c r="K283">
        <f>IFERROR(IF(TRIM(D283)="-", "N/A", IF(RIGHT(D283,1)=")",IF(RIGHT(D283,2)="T)",-1000000000000*VALUE(MID(D283,2,LEN(D283)-3)),IF(RIGHT(D283,2)="M)",-1000000*VALUE(MID(D283,2,LEN(D283)-3)),IF(RIGHT(D283,2)="B)",-1000000000*VALUE(MID(D283,2,LEN(D283)-3)),IF(RIGHT(D283,2)="k)",-1000*VALUE(MID(D283,2,LEN(D283)-3)),VALUE(SUBSTITUTE(D283,",","")))))),IF(RIGHT(D283,1)="T",1000000000000*VALUE(LEFT(D283,LEN(D283)-1)),IF(RIGHT(D283,1)="M",1000000*VALUE(LEFT(D283,LEN(D283)-1)),IF(RIGHT(D283,1)="B",1000000000*VALUE(LEFT(D283,LEN(D283)-1)),IF(RIGHT(D283,1)="%",0.01*VALUE(LEFT(D283,LEN(D283)-1)),IF(RIGHT(D283,1)="k",1000*VALUE(LEFT(D283,LEN(D283)-1)),VALUE(SUBSTITUTE(D283,",",""))))))))),"N/A")</f>
        <v/>
      </c>
      <c r="L283">
        <f>IFERROR(IF(TRIM(E283)="-", "N/A", IF(RIGHT(E283,1)=")",IF(RIGHT(E283,2)="T)",-1000000000000*VALUE(MID(E283,2,LEN(E283)-3)),IF(RIGHT(E283,2)="M)",-1000000*VALUE(MID(E283,2,LEN(E283)-3)),IF(RIGHT(E283,2)="B)",-1000000000*VALUE(MID(E283,2,LEN(E283)-3)),IF(RIGHT(E283,2)="k)",-1000*VALUE(MID(E283,2,LEN(E283)-3)),VALUE(SUBSTITUTE(E283,",","")))))),IF(RIGHT(E283,1)="T",1000000000000*VALUE(LEFT(E283,LEN(E283)-1)),IF(RIGHT(E283,1)="M",1000000*VALUE(LEFT(E283,LEN(E283)-1)),IF(RIGHT(E283,1)="B",1000000000*VALUE(LEFT(E283,LEN(E283)-1)),IF(RIGHT(E283,1)="%",0.01*VALUE(LEFT(E283,LEN(E283)-1)),IF(RIGHT(E283,1)="k",1000*VALUE(LEFT(E283,LEN(E283)-1)),VALUE(SUBSTITUTE(E283,",",""))))))))),"N/A")</f>
        <v/>
      </c>
      <c r="M283">
        <f>IFERROR(IF(TRIM(F283)="-", "N/A", IF(RIGHT(F283,1)=")",IF(RIGHT(F283,2)="T)",-1000000000000*VALUE(MID(F283,2,LEN(F283)-3)),IF(RIGHT(F283,2)="M)",-1000000*VALUE(MID(F283,2,LEN(F283)-3)),IF(RIGHT(F283,2)="B)",-1000000000*VALUE(MID(F283,2,LEN(F283)-3)),IF(RIGHT(F283,2)="k)",-1000*VALUE(MID(F283,2,LEN(F283)-3)),VALUE(SUBSTITUTE(F283,",","")))))),IF(RIGHT(F283,1)="T",1000000000000*VALUE(LEFT(F283,LEN(F283)-1)),IF(RIGHT(F283,1)="M",1000000*VALUE(LEFT(F283,LEN(F283)-1)),IF(RIGHT(F283,1)="B",1000000000*VALUE(LEFT(F283,LEN(F283)-1)),IF(RIGHT(F283,1)="%",0.01*VALUE(LEFT(F283,LEN(F283)-1)),IF(RIGHT(F283,1)="k",1000*VALUE(LEFT(F283,LEN(F283)-1)),VALUE(SUBSTITUTE(F283,",",""))))))))),"N/A")</f>
        <v/>
      </c>
      <c r="N283">
        <f>IFERROR(IF(TRIM(G283)="-", "N/A", IF(RIGHT(G283,1)=")",IF(RIGHT(G283,2)="T)",-1000000000000*VALUE(MID(G283,2,LEN(G283)-3)),IF(RIGHT(G283,2)="M)",-1000000*VALUE(MID(G283,2,LEN(G283)-3)),IF(RIGHT(G283,2)="B)",-1000000000*VALUE(MID(G283,2,LEN(G283)-3)),IF(RIGHT(G283,2)="k)",-1000*VALUE(MID(G283,2,LEN(G283)-3)),VALUE(SUBSTITUTE(G283,",","")))))),IF(RIGHT(G283,1)="T",1000000000000*VALUE(LEFT(G283,LEN(G283)-1)),IF(RIGHT(G283,1)="M",1000000*VALUE(LEFT(G283,LEN(G283)-1)),IF(RIGHT(G283,1)="B",1000000000*VALUE(LEFT(G283,LEN(G283)-1)),IF(RIGHT(G283,1)="%",0.01*VALUE(LEFT(G283,LEN(G283)-1)),IF(RIGHT(G283,1)="k",1000*VALUE(LEFT(G283,LEN(G283)-1)),VALUE(SUBSTITUTE(G283,",",""))))))))),"N/A")</f>
        <v/>
      </c>
      <c r="P283">
        <f>MAX(J283:N283)</f>
        <v/>
      </c>
      <c r="Q283">
        <f>IFERROR(J144+MATCH(P283,J283:N283,0)-1,"")</f>
        <v/>
      </c>
      <c r="R283">
        <f>IF(Q283="","",MIN(J283:N283))</f>
        <v/>
      </c>
      <c r="S283">
        <f>IFERROR(J144+MATCH(R283,J283:N283,0)-1,"")</f>
        <v/>
      </c>
      <c r="T283">
        <f>IFERROR(AVERAGE(J283:N283),"")</f>
        <v/>
      </c>
      <c r="U283">
        <f>IFERROR(STDEV(J283:N283),"")</f>
        <v/>
      </c>
      <c r="V283">
        <f>IFERROR(IF(C283="-","",IF(ISBLANK(B283),"",IF(OR(ISNUMBER(FIND("Growth",B283)),ISNUMBER(FIND("Margin",B283))),"",(J283-T283)/U283))),"")</f>
        <v/>
      </c>
      <c r="W283">
        <f>IFERROR(IF(OR(D283="-",ISBLANK(D283)),"",(K283-T283)/U283),"")</f>
        <v/>
      </c>
      <c r="X283">
        <f>IFERROR(IF(OR(E283="-",ISBLANK(E283)),"",(L283-T283)/U283),"")</f>
        <v/>
      </c>
      <c r="Y283">
        <f>IFERROR(IF(OR(F283="-",ISBLANK(F283)),"",(M283-T283)/U283),"")</f>
        <v/>
      </c>
      <c r="Z283">
        <f>IFERROR(IF(OR(G283="-",ISBLANK(G283)),"",(N283-T283)/U283),"")</f>
        <v/>
      </c>
      <c r="AA283">
        <f>IF(MAX(MAX(V283:Z283),ABS(MIN(V283:Z283)))=ABS(MIN(V283:Z283)),MIN(V283:Z283),MAX(V283:Z283))</f>
        <v/>
      </c>
      <c r="AB283">
        <f>IFERROR(V144+MATCH(AA283,V283:Z283,0)-1,"")</f>
        <v/>
      </c>
      <c r="AC283">
        <f>IF(AB283&lt;&gt;"",IF(S283=AB283,"Low",IF(AB283=Q283,"High","")),"")</f>
        <v/>
      </c>
      <c r="AE283">
        <f>IF(ISNUMBER(MATCH("N/A",J283:N283,0)),"",IFERROR((5 * SUMPRODUCT(J144:N144,J283:N283) - PRODUCT(SUM(J144:N144),SUM(J283:N283))) / ((5 * SUM((J144^2)+(K144^2)+(L144^2)+(M144^2)+(N144^2))) - SUM(J144:N144)^2),""))</f>
        <v/>
      </c>
      <c r="AF283">
        <f>IFERROR(CORREL(J144:N144,J283:N283),"")</f>
        <v/>
      </c>
      <c r="AZ283">
        <f>IF(Q283=S283,0,1)</f>
        <v/>
      </c>
      <c r="BA283">
        <f>IF(AZ283=1,IF(Q283="","",IF(Q283=N144,"Yes","No")),"")</f>
        <v/>
      </c>
      <c r="BB283">
        <f>IF(BA283="Yes",P283,"")</f>
        <v/>
      </c>
      <c r="BC283">
        <f>IF(AZ283=1,IF(S283="","",IF(S283=N144,"Yes","No")),"")</f>
        <v/>
      </c>
      <c r="BD283">
        <f>IF(BC283="Yes",R283,"")</f>
        <v/>
      </c>
      <c r="BE283">
        <f>IFERROR(IF(SIGN(AE283)=1,"Increasing",IF(SIGN(AE283)=-1,"Decreasing","")),"")</f>
        <v/>
      </c>
      <c r="BF283">
        <f>IF(OR(AND(BE283="Increasing",BA283="Yes"),AND(BE283="Decreasing",BC283="Yes")),"Yes","No")</f>
        <v/>
      </c>
      <c r="BG283">
        <f>IF(I283="pos_trend","Yes","No")</f>
        <v/>
      </c>
      <c r="BH283">
        <f>IF(AF283&lt;&gt;"",IF(ABS(AF283)&gt;0.8,"Yes","No"),"")</f>
        <v/>
      </c>
    </row>
    <row r="284" spans="1:60">
      <c r="I284">
        <f>IF(AND(K284&gt; J284, L284&gt; K284, M284&gt; L284, N284&gt; M284), "pos_trend", IF(AND(K284&lt; J284, L284&lt; K284, M284&lt; L284, N284&lt; M284), "neg_trend", "N/A"))</f>
        <v/>
      </c>
      <c r="J284">
        <f>IFERROR(IF(TRIM(C284)="-", "N/A", IF(RIGHT(C284,1)=")",IF(RIGHT(C284,2)="T)",-1000000000000*VALUE(MID(C284,2,LEN(C284)-3)),IF(RIGHT(C284,2)="M)",-1000000*VALUE(MID(C284,2,LEN(C284)-3)),IF(RIGHT(C284,2)="B)",-1000000000*VALUE(MID(C284,2,LEN(C284)-3)),IF(RIGHT(C284,2)="k)",-1000*VALUE(MID(C284,2,LEN(C284)-3)),VALUE(SUBSTITUTE(C284,",","")))))),IF(RIGHT(C284,1)="T",1000000000000*VALUE(LEFT(C284,LEN(C284)-1)),IF(RIGHT(C284,1)="M",1000000*VALUE(LEFT(C284,LEN(C284)-1)),IF(RIGHT(C284,1)="B",1000000000*VALUE(LEFT(C284,LEN(C284)-1)),IF(RIGHT(C284,1)="%",0.01*VALUE(LEFT(C284,LEN(C284)-1)),IF(RIGHT(C284,1)="k",1000*VALUE(LEFT(C284,LEN(C284)-1)),VALUE(SUBSTITUTE(C284,",",""))))))))),"N/A")</f>
        <v/>
      </c>
      <c r="K284">
        <f>IFERROR(IF(TRIM(D284)="-", "N/A", IF(RIGHT(D284,1)=")",IF(RIGHT(D284,2)="T)",-1000000000000*VALUE(MID(D284,2,LEN(D284)-3)),IF(RIGHT(D284,2)="M)",-1000000*VALUE(MID(D284,2,LEN(D284)-3)),IF(RIGHT(D284,2)="B)",-1000000000*VALUE(MID(D284,2,LEN(D284)-3)),IF(RIGHT(D284,2)="k)",-1000*VALUE(MID(D284,2,LEN(D284)-3)),VALUE(SUBSTITUTE(D284,",","")))))),IF(RIGHT(D284,1)="T",1000000000000*VALUE(LEFT(D284,LEN(D284)-1)),IF(RIGHT(D284,1)="M",1000000*VALUE(LEFT(D284,LEN(D284)-1)),IF(RIGHT(D284,1)="B",1000000000*VALUE(LEFT(D284,LEN(D284)-1)),IF(RIGHT(D284,1)="%",0.01*VALUE(LEFT(D284,LEN(D284)-1)),IF(RIGHT(D284,1)="k",1000*VALUE(LEFT(D284,LEN(D284)-1)),VALUE(SUBSTITUTE(D284,",",""))))))))),"N/A")</f>
        <v/>
      </c>
      <c r="L284">
        <f>IFERROR(IF(TRIM(E284)="-", "N/A", IF(RIGHT(E284,1)=")",IF(RIGHT(E284,2)="T)",-1000000000000*VALUE(MID(E284,2,LEN(E284)-3)),IF(RIGHT(E284,2)="M)",-1000000*VALUE(MID(E284,2,LEN(E284)-3)),IF(RIGHT(E284,2)="B)",-1000000000*VALUE(MID(E284,2,LEN(E284)-3)),IF(RIGHT(E284,2)="k)",-1000*VALUE(MID(E284,2,LEN(E284)-3)),VALUE(SUBSTITUTE(E284,",","")))))),IF(RIGHT(E284,1)="T",1000000000000*VALUE(LEFT(E284,LEN(E284)-1)),IF(RIGHT(E284,1)="M",1000000*VALUE(LEFT(E284,LEN(E284)-1)),IF(RIGHT(E284,1)="B",1000000000*VALUE(LEFT(E284,LEN(E284)-1)),IF(RIGHT(E284,1)="%",0.01*VALUE(LEFT(E284,LEN(E284)-1)),IF(RIGHT(E284,1)="k",1000*VALUE(LEFT(E284,LEN(E284)-1)),VALUE(SUBSTITUTE(E284,",",""))))))))),"N/A")</f>
        <v/>
      </c>
      <c r="M284">
        <f>IFERROR(IF(TRIM(F284)="-", "N/A", IF(RIGHT(F284,1)=")",IF(RIGHT(F284,2)="T)",-1000000000000*VALUE(MID(F284,2,LEN(F284)-3)),IF(RIGHT(F284,2)="M)",-1000000*VALUE(MID(F284,2,LEN(F284)-3)),IF(RIGHT(F284,2)="B)",-1000000000*VALUE(MID(F284,2,LEN(F284)-3)),IF(RIGHT(F284,2)="k)",-1000*VALUE(MID(F284,2,LEN(F284)-3)),VALUE(SUBSTITUTE(F284,",","")))))),IF(RIGHT(F284,1)="T",1000000000000*VALUE(LEFT(F284,LEN(F284)-1)),IF(RIGHT(F284,1)="M",1000000*VALUE(LEFT(F284,LEN(F284)-1)),IF(RIGHT(F284,1)="B",1000000000*VALUE(LEFT(F284,LEN(F284)-1)),IF(RIGHT(F284,1)="%",0.01*VALUE(LEFT(F284,LEN(F284)-1)),IF(RIGHT(F284,1)="k",1000*VALUE(LEFT(F284,LEN(F284)-1)),VALUE(SUBSTITUTE(F284,",",""))))))))),"N/A")</f>
        <v/>
      </c>
      <c r="N284">
        <f>IFERROR(IF(TRIM(G284)="-", "N/A", IF(RIGHT(G284,1)=")",IF(RIGHT(G284,2)="T)",-1000000000000*VALUE(MID(G284,2,LEN(G284)-3)),IF(RIGHT(G284,2)="M)",-1000000*VALUE(MID(G284,2,LEN(G284)-3)),IF(RIGHT(G284,2)="B)",-1000000000*VALUE(MID(G284,2,LEN(G284)-3)),IF(RIGHT(G284,2)="k)",-1000*VALUE(MID(G284,2,LEN(G284)-3)),VALUE(SUBSTITUTE(G284,",","")))))),IF(RIGHT(G284,1)="T",1000000000000*VALUE(LEFT(G284,LEN(G284)-1)),IF(RIGHT(G284,1)="M",1000000*VALUE(LEFT(G284,LEN(G284)-1)),IF(RIGHT(G284,1)="B",1000000000*VALUE(LEFT(G284,LEN(G284)-1)),IF(RIGHT(G284,1)="%",0.01*VALUE(LEFT(G284,LEN(G284)-1)),IF(RIGHT(G284,1)="k",1000*VALUE(LEFT(G284,LEN(G284)-1)),VALUE(SUBSTITUTE(G284,",",""))))))))),"N/A")</f>
        <v/>
      </c>
      <c r="P284">
        <f>MAX(J284:N284)</f>
        <v/>
      </c>
      <c r="Q284">
        <f>IFERROR(J144+MATCH(P284,J284:N284,0)-1,"")</f>
        <v/>
      </c>
      <c r="R284">
        <f>IF(Q284="","",MIN(J284:N284))</f>
        <v/>
      </c>
      <c r="S284">
        <f>IFERROR(J144+MATCH(R284,J284:N284,0)-1,"")</f>
        <v/>
      </c>
      <c r="T284">
        <f>IFERROR(AVERAGE(J284:N284),"")</f>
        <v/>
      </c>
      <c r="U284">
        <f>IFERROR(STDEV(J284:N284),"")</f>
        <v/>
      </c>
      <c r="V284">
        <f>IFERROR(IF(C284="-","",IF(ISBLANK(B284),"",IF(OR(ISNUMBER(FIND("Growth",B284)),ISNUMBER(FIND("Margin",B284))),"",(J284-T284)/U284))),"")</f>
        <v/>
      </c>
      <c r="W284">
        <f>IFERROR(IF(OR(D284="-",ISBLANK(D284)),"",(K284-T284)/U284),"")</f>
        <v/>
      </c>
      <c r="X284">
        <f>IFERROR(IF(OR(E284="-",ISBLANK(E284)),"",(L284-T284)/U284),"")</f>
        <v/>
      </c>
      <c r="Y284">
        <f>IFERROR(IF(OR(F284="-",ISBLANK(F284)),"",(M284-T284)/U284),"")</f>
        <v/>
      </c>
      <c r="Z284">
        <f>IFERROR(IF(OR(G284="-",ISBLANK(G284)),"",(N284-T284)/U284),"")</f>
        <v/>
      </c>
      <c r="AA284">
        <f>IF(MAX(MAX(V284:Z284),ABS(MIN(V284:Z284)))=ABS(MIN(V284:Z284)),MIN(V284:Z284),MAX(V284:Z284))</f>
        <v/>
      </c>
      <c r="AB284">
        <f>IFERROR(V144+MATCH(AA284,V284:Z284,0)-1,"")</f>
        <v/>
      </c>
      <c r="AC284">
        <f>IF(AB284&lt;&gt;"",IF(S284=AB284,"Low",IF(AB284=Q284,"High","")),"")</f>
        <v/>
      </c>
      <c r="AE284">
        <f>IF(ISNUMBER(MATCH("N/A",J284:N284,0)),"",IFERROR((5 * SUMPRODUCT(J144:N144,J284:N284) - PRODUCT(SUM(J144:N144),SUM(J284:N284))) / ((5 * SUM((J144^2)+(K144^2)+(L144^2)+(M144^2)+(N144^2))) - SUM(J144:N144)^2),""))</f>
        <v/>
      </c>
      <c r="AF284">
        <f>IFERROR(CORREL(J144:N144,J284:N284),"")</f>
        <v/>
      </c>
      <c r="AZ284">
        <f>IF(Q284=S284,0,1)</f>
        <v/>
      </c>
      <c r="BA284">
        <f>IF(AZ284=1,IF(Q284="","",IF(Q284=N144,"Yes","No")),"")</f>
        <v/>
      </c>
      <c r="BB284">
        <f>IF(BA284="Yes",P284,"")</f>
        <v/>
      </c>
      <c r="BC284">
        <f>IF(AZ284=1,IF(S284="","",IF(S284=N144,"Yes","No")),"")</f>
        <v/>
      </c>
      <c r="BD284">
        <f>IF(BC284="Yes",R284,"")</f>
        <v/>
      </c>
      <c r="BE284">
        <f>IFERROR(IF(SIGN(AE284)=1,"Increasing",IF(SIGN(AE284)=-1,"Decreasing","")),"")</f>
        <v/>
      </c>
      <c r="BF284">
        <f>IF(OR(AND(BE284="Increasing",BA284="Yes"),AND(BE284="Decreasing",BC284="Yes")),"Yes","No")</f>
        <v/>
      </c>
      <c r="BG284">
        <f>IF(I284="pos_trend","Yes","No")</f>
        <v/>
      </c>
      <c r="BH284">
        <f>IF(AF284&lt;&gt;"",IF(ABS(AF284)&gt;0.8,"Yes","No"),"")</f>
        <v/>
      </c>
    </row>
    <row r="285" spans="1:60">
      <c r="I285">
        <f>IF(AND(K285&gt; J285, L285&gt; K285, M285&gt; L285, N285&gt; M285), "pos_trend", IF(AND(K285&lt; J285, L285&lt; K285, M285&lt; L285, N285&lt; M285), "neg_trend", "N/A"))</f>
        <v/>
      </c>
      <c r="J285">
        <f>IFERROR(IF(TRIM(C285)="-", "N/A", IF(RIGHT(C285,1)=")",IF(RIGHT(C285,2)="T)",-1000000000000*VALUE(MID(C285,2,LEN(C285)-3)),IF(RIGHT(C285,2)="M)",-1000000*VALUE(MID(C285,2,LEN(C285)-3)),IF(RIGHT(C285,2)="B)",-1000000000*VALUE(MID(C285,2,LEN(C285)-3)),IF(RIGHT(C285,2)="k)",-1000*VALUE(MID(C285,2,LEN(C285)-3)),VALUE(SUBSTITUTE(C285,",","")))))),IF(RIGHT(C285,1)="T",1000000000000*VALUE(LEFT(C285,LEN(C285)-1)),IF(RIGHT(C285,1)="M",1000000*VALUE(LEFT(C285,LEN(C285)-1)),IF(RIGHT(C285,1)="B",1000000000*VALUE(LEFT(C285,LEN(C285)-1)),IF(RIGHT(C285,1)="%",0.01*VALUE(LEFT(C285,LEN(C285)-1)),IF(RIGHT(C285,1)="k",1000*VALUE(LEFT(C285,LEN(C285)-1)),VALUE(SUBSTITUTE(C285,",",""))))))))),"N/A")</f>
        <v/>
      </c>
      <c r="K285">
        <f>IFERROR(IF(TRIM(D285)="-", "N/A", IF(RIGHT(D285,1)=")",IF(RIGHT(D285,2)="T)",-1000000000000*VALUE(MID(D285,2,LEN(D285)-3)),IF(RIGHT(D285,2)="M)",-1000000*VALUE(MID(D285,2,LEN(D285)-3)),IF(RIGHT(D285,2)="B)",-1000000000*VALUE(MID(D285,2,LEN(D285)-3)),IF(RIGHT(D285,2)="k)",-1000*VALUE(MID(D285,2,LEN(D285)-3)),VALUE(SUBSTITUTE(D285,",","")))))),IF(RIGHT(D285,1)="T",1000000000000*VALUE(LEFT(D285,LEN(D285)-1)),IF(RIGHT(D285,1)="M",1000000*VALUE(LEFT(D285,LEN(D285)-1)),IF(RIGHT(D285,1)="B",1000000000*VALUE(LEFT(D285,LEN(D285)-1)),IF(RIGHT(D285,1)="%",0.01*VALUE(LEFT(D285,LEN(D285)-1)),IF(RIGHT(D285,1)="k",1000*VALUE(LEFT(D285,LEN(D285)-1)),VALUE(SUBSTITUTE(D285,",",""))))))))),"N/A")</f>
        <v/>
      </c>
      <c r="L285">
        <f>IFERROR(IF(TRIM(E285)="-", "N/A", IF(RIGHT(E285,1)=")",IF(RIGHT(E285,2)="T)",-1000000000000*VALUE(MID(E285,2,LEN(E285)-3)),IF(RIGHT(E285,2)="M)",-1000000*VALUE(MID(E285,2,LEN(E285)-3)),IF(RIGHT(E285,2)="B)",-1000000000*VALUE(MID(E285,2,LEN(E285)-3)),IF(RIGHT(E285,2)="k)",-1000*VALUE(MID(E285,2,LEN(E285)-3)),VALUE(SUBSTITUTE(E285,",","")))))),IF(RIGHT(E285,1)="T",1000000000000*VALUE(LEFT(E285,LEN(E285)-1)),IF(RIGHT(E285,1)="M",1000000*VALUE(LEFT(E285,LEN(E285)-1)),IF(RIGHT(E285,1)="B",1000000000*VALUE(LEFT(E285,LEN(E285)-1)),IF(RIGHT(E285,1)="%",0.01*VALUE(LEFT(E285,LEN(E285)-1)),IF(RIGHT(E285,1)="k",1000*VALUE(LEFT(E285,LEN(E285)-1)),VALUE(SUBSTITUTE(E285,",",""))))))))),"N/A")</f>
        <v/>
      </c>
      <c r="M285">
        <f>IFERROR(IF(TRIM(F285)="-", "N/A", IF(RIGHT(F285,1)=")",IF(RIGHT(F285,2)="T)",-1000000000000*VALUE(MID(F285,2,LEN(F285)-3)),IF(RIGHT(F285,2)="M)",-1000000*VALUE(MID(F285,2,LEN(F285)-3)),IF(RIGHT(F285,2)="B)",-1000000000*VALUE(MID(F285,2,LEN(F285)-3)),IF(RIGHT(F285,2)="k)",-1000*VALUE(MID(F285,2,LEN(F285)-3)),VALUE(SUBSTITUTE(F285,",","")))))),IF(RIGHT(F285,1)="T",1000000000000*VALUE(LEFT(F285,LEN(F285)-1)),IF(RIGHT(F285,1)="M",1000000*VALUE(LEFT(F285,LEN(F285)-1)),IF(RIGHT(F285,1)="B",1000000000*VALUE(LEFT(F285,LEN(F285)-1)),IF(RIGHT(F285,1)="%",0.01*VALUE(LEFT(F285,LEN(F285)-1)),IF(RIGHT(F285,1)="k",1000*VALUE(LEFT(F285,LEN(F285)-1)),VALUE(SUBSTITUTE(F285,",",""))))))))),"N/A")</f>
        <v/>
      </c>
      <c r="N285">
        <f>IFERROR(IF(TRIM(G285)="-", "N/A", IF(RIGHT(G285,1)=")",IF(RIGHT(G285,2)="T)",-1000000000000*VALUE(MID(G285,2,LEN(G285)-3)),IF(RIGHT(G285,2)="M)",-1000000*VALUE(MID(G285,2,LEN(G285)-3)),IF(RIGHT(G285,2)="B)",-1000000000*VALUE(MID(G285,2,LEN(G285)-3)),IF(RIGHT(G285,2)="k)",-1000*VALUE(MID(G285,2,LEN(G285)-3)),VALUE(SUBSTITUTE(G285,",","")))))),IF(RIGHT(G285,1)="T",1000000000000*VALUE(LEFT(G285,LEN(G285)-1)),IF(RIGHT(G285,1)="M",1000000*VALUE(LEFT(G285,LEN(G285)-1)),IF(RIGHT(G285,1)="B",1000000000*VALUE(LEFT(G285,LEN(G285)-1)),IF(RIGHT(G285,1)="%",0.01*VALUE(LEFT(G285,LEN(G285)-1)),IF(RIGHT(G285,1)="k",1000*VALUE(LEFT(G285,LEN(G285)-1)),VALUE(SUBSTITUTE(G285,",",""))))))))),"N/A")</f>
        <v/>
      </c>
      <c r="P285">
        <f>MAX(J285:N285)</f>
        <v/>
      </c>
      <c r="Q285">
        <f>IFERROR(J144+MATCH(P285,J285:N285,0)-1,"")</f>
        <v/>
      </c>
      <c r="R285">
        <f>IF(Q285="","",MIN(J285:N285))</f>
        <v/>
      </c>
      <c r="S285">
        <f>IFERROR(J144+MATCH(R285,J285:N285,0)-1,"")</f>
        <v/>
      </c>
      <c r="T285">
        <f>IFERROR(AVERAGE(J285:N285),"")</f>
        <v/>
      </c>
      <c r="U285">
        <f>IFERROR(STDEV(J285:N285),"")</f>
        <v/>
      </c>
      <c r="V285">
        <f>IFERROR(IF(C285="-","",IF(ISBLANK(B285),"",IF(OR(ISNUMBER(FIND("Growth",B285)),ISNUMBER(FIND("Margin",B285))),"",(J285-T285)/U285))),"")</f>
        <v/>
      </c>
      <c r="W285">
        <f>IFERROR(IF(OR(D285="-",ISBLANK(D285)),"",(K285-T285)/U285),"")</f>
        <v/>
      </c>
      <c r="X285">
        <f>IFERROR(IF(OR(E285="-",ISBLANK(E285)),"",(L285-T285)/U285),"")</f>
        <v/>
      </c>
      <c r="Y285">
        <f>IFERROR(IF(OR(F285="-",ISBLANK(F285)),"",(M285-T285)/U285),"")</f>
        <v/>
      </c>
      <c r="Z285">
        <f>IFERROR(IF(OR(G285="-",ISBLANK(G285)),"",(N285-T285)/U285),"")</f>
        <v/>
      </c>
      <c r="AA285">
        <f>IF(MAX(MAX(V285:Z285),ABS(MIN(V285:Z285)))=ABS(MIN(V285:Z285)),MIN(V285:Z285),MAX(V285:Z285))</f>
        <v/>
      </c>
      <c r="AB285">
        <f>IFERROR(V144+MATCH(AA285,V285:Z285,0)-1,"")</f>
        <v/>
      </c>
      <c r="AC285">
        <f>IF(AB285&lt;&gt;"",IF(S285=AB285,"Low",IF(AB285=Q285,"High","")),"")</f>
        <v/>
      </c>
      <c r="AE285">
        <f>IF(ISNUMBER(MATCH("N/A",J285:N285,0)),"",IFERROR((5 * SUMPRODUCT(J144:N144,J285:N285) - PRODUCT(SUM(J144:N144),SUM(J285:N285))) / ((5 * SUM((J144^2)+(K144^2)+(L144^2)+(M144^2)+(N144^2))) - SUM(J144:N144)^2),""))</f>
        <v/>
      </c>
      <c r="AF285">
        <f>IFERROR(CORREL(J144:N144,J285:N285),"")</f>
        <v/>
      </c>
      <c r="AZ285">
        <f>IF(Q285=S285,0,1)</f>
        <v/>
      </c>
      <c r="BA285">
        <f>IF(AZ285=1,IF(Q285="","",IF(Q285=N144,"Yes","No")),"")</f>
        <v/>
      </c>
      <c r="BB285">
        <f>IF(BA285="Yes",P285,"")</f>
        <v/>
      </c>
      <c r="BC285">
        <f>IF(AZ285=1,IF(S285="","",IF(S285=N144,"Yes","No")),"")</f>
        <v/>
      </c>
      <c r="BD285">
        <f>IF(BC285="Yes",R285,"")</f>
        <v/>
      </c>
      <c r="BE285">
        <f>IFERROR(IF(SIGN(AE285)=1,"Increasing",IF(SIGN(AE285)=-1,"Decreasing","")),"")</f>
        <v/>
      </c>
      <c r="BF285">
        <f>IF(OR(AND(BE285="Increasing",BA285="Yes"),AND(BE285="Decreasing",BC285="Yes")),"Yes","No")</f>
        <v/>
      </c>
      <c r="BG285">
        <f>IF(I285="pos_trend","Yes","No")</f>
        <v/>
      </c>
      <c r="BH285">
        <f>IF(AF285&lt;&gt;"",IF(ABS(AF285)&gt;0.8,"Yes","No"),"")</f>
        <v/>
      </c>
    </row>
    <row r="286" spans="1:60">
      <c r="I286">
        <f>IF(AND(K286&gt; J286, L286&gt; K286, M286&gt; L286, N286&gt; M286), "pos_trend", IF(AND(K286&lt; J286, L286&lt; K286, M286&lt; L286, N286&lt; M286), "neg_trend", "N/A"))</f>
        <v/>
      </c>
      <c r="J286">
        <f>IFERROR(IF(TRIM(C286)="-", "N/A", IF(RIGHT(C286,1)=")",IF(RIGHT(C286,2)="T)",-1000000000000*VALUE(MID(C286,2,LEN(C286)-3)),IF(RIGHT(C286,2)="M)",-1000000*VALUE(MID(C286,2,LEN(C286)-3)),IF(RIGHT(C286,2)="B)",-1000000000*VALUE(MID(C286,2,LEN(C286)-3)),IF(RIGHT(C286,2)="k)",-1000*VALUE(MID(C286,2,LEN(C286)-3)),VALUE(SUBSTITUTE(C286,",","")))))),IF(RIGHT(C286,1)="T",1000000000000*VALUE(LEFT(C286,LEN(C286)-1)),IF(RIGHT(C286,1)="M",1000000*VALUE(LEFT(C286,LEN(C286)-1)),IF(RIGHT(C286,1)="B",1000000000*VALUE(LEFT(C286,LEN(C286)-1)),IF(RIGHT(C286,1)="%",0.01*VALUE(LEFT(C286,LEN(C286)-1)),IF(RIGHT(C286,1)="k",1000*VALUE(LEFT(C286,LEN(C286)-1)),VALUE(SUBSTITUTE(C286,",",""))))))))),"N/A")</f>
        <v/>
      </c>
      <c r="K286">
        <f>IFERROR(IF(TRIM(D286)="-", "N/A", IF(RIGHT(D286,1)=")",IF(RIGHT(D286,2)="T)",-1000000000000*VALUE(MID(D286,2,LEN(D286)-3)),IF(RIGHT(D286,2)="M)",-1000000*VALUE(MID(D286,2,LEN(D286)-3)),IF(RIGHT(D286,2)="B)",-1000000000*VALUE(MID(D286,2,LEN(D286)-3)),IF(RIGHT(D286,2)="k)",-1000*VALUE(MID(D286,2,LEN(D286)-3)),VALUE(SUBSTITUTE(D286,",","")))))),IF(RIGHT(D286,1)="T",1000000000000*VALUE(LEFT(D286,LEN(D286)-1)),IF(RIGHT(D286,1)="M",1000000*VALUE(LEFT(D286,LEN(D286)-1)),IF(RIGHT(D286,1)="B",1000000000*VALUE(LEFT(D286,LEN(D286)-1)),IF(RIGHT(D286,1)="%",0.01*VALUE(LEFT(D286,LEN(D286)-1)),IF(RIGHT(D286,1)="k",1000*VALUE(LEFT(D286,LEN(D286)-1)),VALUE(SUBSTITUTE(D286,",",""))))))))),"N/A")</f>
        <v/>
      </c>
      <c r="L286">
        <f>IFERROR(IF(TRIM(E286)="-", "N/A", IF(RIGHT(E286,1)=")",IF(RIGHT(E286,2)="T)",-1000000000000*VALUE(MID(E286,2,LEN(E286)-3)),IF(RIGHT(E286,2)="M)",-1000000*VALUE(MID(E286,2,LEN(E286)-3)),IF(RIGHT(E286,2)="B)",-1000000000*VALUE(MID(E286,2,LEN(E286)-3)),IF(RIGHT(E286,2)="k)",-1000*VALUE(MID(E286,2,LEN(E286)-3)),VALUE(SUBSTITUTE(E286,",","")))))),IF(RIGHT(E286,1)="T",1000000000000*VALUE(LEFT(E286,LEN(E286)-1)),IF(RIGHT(E286,1)="M",1000000*VALUE(LEFT(E286,LEN(E286)-1)),IF(RIGHT(E286,1)="B",1000000000*VALUE(LEFT(E286,LEN(E286)-1)),IF(RIGHT(E286,1)="%",0.01*VALUE(LEFT(E286,LEN(E286)-1)),IF(RIGHT(E286,1)="k",1000*VALUE(LEFT(E286,LEN(E286)-1)),VALUE(SUBSTITUTE(E286,",",""))))))))),"N/A")</f>
        <v/>
      </c>
      <c r="M286">
        <f>IFERROR(IF(TRIM(F286)="-", "N/A", IF(RIGHT(F286,1)=")",IF(RIGHT(F286,2)="T)",-1000000000000*VALUE(MID(F286,2,LEN(F286)-3)),IF(RIGHT(F286,2)="M)",-1000000*VALUE(MID(F286,2,LEN(F286)-3)),IF(RIGHT(F286,2)="B)",-1000000000*VALUE(MID(F286,2,LEN(F286)-3)),IF(RIGHT(F286,2)="k)",-1000*VALUE(MID(F286,2,LEN(F286)-3)),VALUE(SUBSTITUTE(F286,",","")))))),IF(RIGHT(F286,1)="T",1000000000000*VALUE(LEFT(F286,LEN(F286)-1)),IF(RIGHT(F286,1)="M",1000000*VALUE(LEFT(F286,LEN(F286)-1)),IF(RIGHT(F286,1)="B",1000000000*VALUE(LEFT(F286,LEN(F286)-1)),IF(RIGHT(F286,1)="%",0.01*VALUE(LEFT(F286,LEN(F286)-1)),IF(RIGHT(F286,1)="k",1000*VALUE(LEFT(F286,LEN(F286)-1)),VALUE(SUBSTITUTE(F286,",",""))))))))),"N/A")</f>
        <v/>
      </c>
      <c r="N286">
        <f>IFERROR(IF(TRIM(G286)="-", "N/A", IF(RIGHT(G286,1)=")",IF(RIGHT(G286,2)="T)",-1000000000000*VALUE(MID(G286,2,LEN(G286)-3)),IF(RIGHT(G286,2)="M)",-1000000*VALUE(MID(G286,2,LEN(G286)-3)),IF(RIGHT(G286,2)="B)",-1000000000*VALUE(MID(G286,2,LEN(G286)-3)),IF(RIGHT(G286,2)="k)",-1000*VALUE(MID(G286,2,LEN(G286)-3)),VALUE(SUBSTITUTE(G286,",","")))))),IF(RIGHT(G286,1)="T",1000000000000*VALUE(LEFT(G286,LEN(G286)-1)),IF(RIGHT(G286,1)="M",1000000*VALUE(LEFT(G286,LEN(G286)-1)),IF(RIGHT(G286,1)="B",1000000000*VALUE(LEFT(G286,LEN(G286)-1)),IF(RIGHT(G286,1)="%",0.01*VALUE(LEFT(G286,LEN(G286)-1)),IF(RIGHT(G286,1)="k",1000*VALUE(LEFT(G286,LEN(G286)-1)),VALUE(SUBSTITUTE(G286,",",""))))))))),"N/A")</f>
        <v/>
      </c>
      <c r="P286">
        <f>MAX(J286:N286)</f>
        <v/>
      </c>
      <c r="Q286">
        <f>IFERROR(J144+MATCH(P286,J286:N286,0)-1,"")</f>
        <v/>
      </c>
      <c r="R286">
        <f>IF(Q286="","",MIN(J286:N286))</f>
        <v/>
      </c>
      <c r="S286">
        <f>IFERROR(J144+MATCH(R286,J286:N286,0)-1,"")</f>
        <v/>
      </c>
      <c r="T286">
        <f>IFERROR(AVERAGE(J286:N286),"")</f>
        <v/>
      </c>
      <c r="U286">
        <f>IFERROR(STDEV(J286:N286),"")</f>
        <v/>
      </c>
      <c r="V286">
        <f>IFERROR(IF(C286="-","",IF(ISBLANK(B286),"",IF(OR(ISNUMBER(FIND("Growth",B286)),ISNUMBER(FIND("Margin",B286))),"",(J286-T286)/U286))),"")</f>
        <v/>
      </c>
      <c r="W286">
        <f>IFERROR(IF(OR(D286="-",ISBLANK(D286)),"",(K286-T286)/U286),"")</f>
        <v/>
      </c>
      <c r="X286">
        <f>IFERROR(IF(OR(E286="-",ISBLANK(E286)),"",(L286-T286)/U286),"")</f>
        <v/>
      </c>
      <c r="Y286">
        <f>IFERROR(IF(OR(F286="-",ISBLANK(F286)),"",(M286-T286)/U286),"")</f>
        <v/>
      </c>
      <c r="Z286">
        <f>IFERROR(IF(OR(G286="-",ISBLANK(G286)),"",(N286-T286)/U286),"")</f>
        <v/>
      </c>
      <c r="AA286">
        <f>IF(MAX(MAX(V286:Z286),ABS(MIN(V286:Z286)))=ABS(MIN(V286:Z286)),MIN(V286:Z286),MAX(V286:Z286))</f>
        <v/>
      </c>
      <c r="AB286">
        <f>IFERROR(V144+MATCH(AA286,V286:Z286,0)-1,"")</f>
        <v/>
      </c>
      <c r="AC286">
        <f>IF(AB286&lt;&gt;"",IF(S286=AB286,"Low",IF(AB286=Q286,"High","")),"")</f>
        <v/>
      </c>
      <c r="AE286">
        <f>IF(ISNUMBER(MATCH("N/A",J286:N286,0)),"",IFERROR((5 * SUMPRODUCT(J144:N144,J286:N286) - PRODUCT(SUM(J144:N144),SUM(J286:N286))) / ((5 * SUM((J144^2)+(K144^2)+(L144^2)+(M144^2)+(N144^2))) - SUM(J144:N144)^2),""))</f>
        <v/>
      </c>
      <c r="AF286">
        <f>IFERROR(CORREL(J144:N144,J286:N286),"")</f>
        <v/>
      </c>
      <c r="AZ286">
        <f>IF(Q286=S286,0,1)</f>
        <v/>
      </c>
      <c r="BA286">
        <f>IF(AZ286=1,IF(Q286="","",IF(Q286=N144,"Yes","No")),"")</f>
        <v/>
      </c>
      <c r="BB286">
        <f>IF(BA286="Yes",P286,"")</f>
        <v/>
      </c>
      <c r="BC286">
        <f>IF(AZ286=1,IF(S286="","",IF(S286=N144,"Yes","No")),"")</f>
        <v/>
      </c>
      <c r="BD286">
        <f>IF(BC286="Yes",R286,"")</f>
        <v/>
      </c>
      <c r="BE286">
        <f>IFERROR(IF(SIGN(AE286)=1,"Increasing",IF(SIGN(AE286)=-1,"Decreasing","")),"")</f>
        <v/>
      </c>
      <c r="BF286">
        <f>IF(OR(AND(BE286="Increasing",BA286="Yes"),AND(BE286="Decreasing",BC286="Yes")),"Yes","No")</f>
        <v/>
      </c>
      <c r="BG286">
        <f>IF(I286="pos_trend","Yes","No")</f>
        <v/>
      </c>
      <c r="BH286">
        <f>IF(AF286&lt;&gt;"",IF(ABS(AF286)&gt;0.8,"Yes","No"),"")</f>
        <v/>
      </c>
    </row>
    <row r="287" spans="1:60">
      <c r="I287">
        <f>IF(AND(K287&gt; J287, L287&gt; K287, M287&gt; L287, N287&gt; M287), "pos_trend", IF(AND(K287&lt; J287, L287&lt; K287, M287&lt; L287, N287&lt; M287), "neg_trend", "N/A"))</f>
        <v/>
      </c>
      <c r="J287">
        <f>IFERROR(IF(TRIM(C287)="-", "N/A", IF(RIGHT(C287,1)=")",IF(RIGHT(C287,2)="T)",-1000000000000*VALUE(MID(C287,2,LEN(C287)-3)),IF(RIGHT(C287,2)="M)",-1000000*VALUE(MID(C287,2,LEN(C287)-3)),IF(RIGHT(C287,2)="B)",-1000000000*VALUE(MID(C287,2,LEN(C287)-3)),IF(RIGHT(C287,2)="k)",-1000*VALUE(MID(C287,2,LEN(C287)-3)),VALUE(SUBSTITUTE(C287,",","")))))),IF(RIGHT(C287,1)="T",1000000000000*VALUE(LEFT(C287,LEN(C287)-1)),IF(RIGHT(C287,1)="M",1000000*VALUE(LEFT(C287,LEN(C287)-1)),IF(RIGHT(C287,1)="B",1000000000*VALUE(LEFT(C287,LEN(C287)-1)),IF(RIGHT(C287,1)="%",0.01*VALUE(LEFT(C287,LEN(C287)-1)),IF(RIGHT(C287,1)="k",1000*VALUE(LEFT(C287,LEN(C287)-1)),VALUE(SUBSTITUTE(C287,",",""))))))))),"N/A")</f>
        <v/>
      </c>
      <c r="K287">
        <f>IFERROR(IF(TRIM(D287)="-", "N/A", IF(RIGHT(D287,1)=")",IF(RIGHT(D287,2)="T)",-1000000000000*VALUE(MID(D287,2,LEN(D287)-3)),IF(RIGHT(D287,2)="M)",-1000000*VALUE(MID(D287,2,LEN(D287)-3)),IF(RIGHT(D287,2)="B)",-1000000000*VALUE(MID(D287,2,LEN(D287)-3)),IF(RIGHT(D287,2)="k)",-1000*VALUE(MID(D287,2,LEN(D287)-3)),VALUE(SUBSTITUTE(D287,",","")))))),IF(RIGHT(D287,1)="T",1000000000000*VALUE(LEFT(D287,LEN(D287)-1)),IF(RIGHT(D287,1)="M",1000000*VALUE(LEFT(D287,LEN(D287)-1)),IF(RIGHT(D287,1)="B",1000000000*VALUE(LEFT(D287,LEN(D287)-1)),IF(RIGHT(D287,1)="%",0.01*VALUE(LEFT(D287,LEN(D287)-1)),IF(RIGHT(D287,1)="k",1000*VALUE(LEFT(D287,LEN(D287)-1)),VALUE(SUBSTITUTE(D287,",",""))))))))),"N/A")</f>
        <v/>
      </c>
      <c r="L287">
        <f>IFERROR(IF(TRIM(E287)="-", "N/A", IF(RIGHT(E287,1)=")",IF(RIGHT(E287,2)="T)",-1000000000000*VALUE(MID(E287,2,LEN(E287)-3)),IF(RIGHT(E287,2)="M)",-1000000*VALUE(MID(E287,2,LEN(E287)-3)),IF(RIGHT(E287,2)="B)",-1000000000*VALUE(MID(E287,2,LEN(E287)-3)),IF(RIGHT(E287,2)="k)",-1000*VALUE(MID(E287,2,LEN(E287)-3)),VALUE(SUBSTITUTE(E287,",","")))))),IF(RIGHT(E287,1)="T",1000000000000*VALUE(LEFT(E287,LEN(E287)-1)),IF(RIGHT(E287,1)="M",1000000*VALUE(LEFT(E287,LEN(E287)-1)),IF(RIGHT(E287,1)="B",1000000000*VALUE(LEFT(E287,LEN(E287)-1)),IF(RIGHT(E287,1)="%",0.01*VALUE(LEFT(E287,LEN(E287)-1)),IF(RIGHT(E287,1)="k",1000*VALUE(LEFT(E287,LEN(E287)-1)),VALUE(SUBSTITUTE(E287,",",""))))))))),"N/A")</f>
        <v/>
      </c>
      <c r="M287">
        <f>IFERROR(IF(TRIM(F287)="-", "N/A", IF(RIGHT(F287,1)=")",IF(RIGHT(F287,2)="T)",-1000000000000*VALUE(MID(F287,2,LEN(F287)-3)),IF(RIGHT(F287,2)="M)",-1000000*VALUE(MID(F287,2,LEN(F287)-3)),IF(RIGHT(F287,2)="B)",-1000000000*VALUE(MID(F287,2,LEN(F287)-3)),IF(RIGHT(F287,2)="k)",-1000*VALUE(MID(F287,2,LEN(F287)-3)),VALUE(SUBSTITUTE(F287,",","")))))),IF(RIGHT(F287,1)="T",1000000000000*VALUE(LEFT(F287,LEN(F287)-1)),IF(RIGHT(F287,1)="M",1000000*VALUE(LEFT(F287,LEN(F287)-1)),IF(RIGHT(F287,1)="B",1000000000*VALUE(LEFT(F287,LEN(F287)-1)),IF(RIGHT(F287,1)="%",0.01*VALUE(LEFT(F287,LEN(F287)-1)),IF(RIGHT(F287,1)="k",1000*VALUE(LEFT(F287,LEN(F287)-1)),VALUE(SUBSTITUTE(F287,",",""))))))))),"N/A")</f>
        <v/>
      </c>
      <c r="N287">
        <f>IFERROR(IF(TRIM(G287)="-", "N/A", IF(RIGHT(G287,1)=")",IF(RIGHT(G287,2)="T)",-1000000000000*VALUE(MID(G287,2,LEN(G287)-3)),IF(RIGHT(G287,2)="M)",-1000000*VALUE(MID(G287,2,LEN(G287)-3)),IF(RIGHT(G287,2)="B)",-1000000000*VALUE(MID(G287,2,LEN(G287)-3)),IF(RIGHT(G287,2)="k)",-1000*VALUE(MID(G287,2,LEN(G287)-3)),VALUE(SUBSTITUTE(G287,",","")))))),IF(RIGHT(G287,1)="T",1000000000000*VALUE(LEFT(G287,LEN(G287)-1)),IF(RIGHT(G287,1)="M",1000000*VALUE(LEFT(G287,LEN(G287)-1)),IF(RIGHT(G287,1)="B",1000000000*VALUE(LEFT(G287,LEN(G287)-1)),IF(RIGHT(G287,1)="%",0.01*VALUE(LEFT(G287,LEN(G287)-1)),IF(RIGHT(G287,1)="k",1000*VALUE(LEFT(G287,LEN(G287)-1)),VALUE(SUBSTITUTE(G287,",",""))))))))),"N/A")</f>
        <v/>
      </c>
      <c r="P287">
        <f>MAX(J287:N287)</f>
        <v/>
      </c>
      <c r="Q287">
        <f>IFERROR(J144+MATCH(P287,J287:N287,0)-1,"")</f>
        <v/>
      </c>
      <c r="R287">
        <f>IF(Q287="","",MIN(J287:N287))</f>
        <v/>
      </c>
      <c r="S287">
        <f>IFERROR(J144+MATCH(R287,J287:N287,0)-1,"")</f>
        <v/>
      </c>
      <c r="T287">
        <f>IFERROR(AVERAGE(J287:N287),"")</f>
        <v/>
      </c>
      <c r="U287">
        <f>IFERROR(STDEV(J287:N287),"")</f>
        <v/>
      </c>
      <c r="V287">
        <f>IFERROR(IF(C287="-","",IF(ISBLANK(B287),"",IF(OR(ISNUMBER(FIND("Growth",B287)),ISNUMBER(FIND("Margin",B287))),"",(J287-T287)/U287))),"")</f>
        <v/>
      </c>
      <c r="W287">
        <f>IFERROR(IF(OR(D287="-",ISBLANK(D287)),"",(K287-T287)/U287),"")</f>
        <v/>
      </c>
      <c r="X287">
        <f>IFERROR(IF(OR(E287="-",ISBLANK(E287)),"",(L287-T287)/U287),"")</f>
        <v/>
      </c>
      <c r="Y287">
        <f>IFERROR(IF(OR(F287="-",ISBLANK(F287)),"",(M287-T287)/U287),"")</f>
        <v/>
      </c>
      <c r="Z287">
        <f>IFERROR(IF(OR(G287="-",ISBLANK(G287)),"",(N287-T287)/U287),"")</f>
        <v/>
      </c>
      <c r="AA287">
        <f>IF(MAX(MAX(V287:Z287),ABS(MIN(V287:Z287)))=ABS(MIN(V287:Z287)),MIN(V287:Z287),MAX(V287:Z287))</f>
        <v/>
      </c>
      <c r="AB287">
        <f>IFERROR(V144+MATCH(AA287,V287:Z287,0)-1,"")</f>
        <v/>
      </c>
      <c r="AC287">
        <f>IF(AB287&lt;&gt;"",IF(S287=AB287,"Low",IF(AB287=Q287,"High","")),"")</f>
        <v/>
      </c>
      <c r="AE287">
        <f>IF(ISNUMBER(MATCH("N/A",J287:N287,0)),"",IFERROR((5 * SUMPRODUCT(J144:N144,J287:N287) - PRODUCT(SUM(J144:N144),SUM(J287:N287))) / ((5 * SUM((J144^2)+(K144^2)+(L144^2)+(M144^2)+(N144^2))) - SUM(J144:N144)^2),""))</f>
        <v/>
      </c>
      <c r="AF287">
        <f>IFERROR(CORREL(J144:N144,J287:N287),"")</f>
        <v/>
      </c>
      <c r="AZ287">
        <f>IF(Q287=S287,0,1)</f>
        <v/>
      </c>
      <c r="BA287">
        <f>IF(AZ287=1,IF(Q287="","",IF(Q287=N144,"Yes","No")),"")</f>
        <v/>
      </c>
      <c r="BB287">
        <f>IF(BA287="Yes",P287,"")</f>
        <v/>
      </c>
      <c r="BC287">
        <f>IF(AZ287=1,IF(S287="","",IF(S287=N144,"Yes","No")),"")</f>
        <v/>
      </c>
      <c r="BD287">
        <f>IF(BC287="Yes",R287,"")</f>
        <v/>
      </c>
      <c r="BE287">
        <f>IFERROR(IF(SIGN(AE287)=1,"Increasing",IF(SIGN(AE287)=-1,"Decreasing","")),"")</f>
        <v/>
      </c>
      <c r="BF287">
        <f>IF(OR(AND(BE287="Increasing",BA287="Yes"),AND(BE287="Decreasing",BC287="Yes")),"Yes","No")</f>
        <v/>
      </c>
      <c r="BG287">
        <f>IF(I287="pos_trend","Yes","No")</f>
        <v/>
      </c>
      <c r="BH287">
        <f>IF(AF287&lt;&gt;"",IF(ABS(AF287)&gt;0.8,"Yes","No"),"")</f>
        <v/>
      </c>
    </row>
    <row r="288" spans="1:60">
      <c r="I288">
        <f>IF(AND(K288&gt; J288, L288&gt; K288, M288&gt; L288, N288&gt; M288), "pos_trend", IF(AND(K288&lt; J288, L288&lt; K288, M288&lt; L288, N288&lt; M288), "neg_trend", "N/A"))</f>
        <v/>
      </c>
      <c r="J288">
        <f>IFERROR(IF(TRIM(C288)="-", "N/A", IF(RIGHT(C288,1)=")",IF(RIGHT(C288,2)="T)",-1000000000000*VALUE(MID(C288,2,LEN(C288)-3)),IF(RIGHT(C288,2)="M)",-1000000*VALUE(MID(C288,2,LEN(C288)-3)),IF(RIGHT(C288,2)="B)",-1000000000*VALUE(MID(C288,2,LEN(C288)-3)),IF(RIGHT(C288,2)="k)",-1000*VALUE(MID(C288,2,LEN(C288)-3)),VALUE(SUBSTITUTE(C288,",","")))))),IF(RIGHT(C288,1)="T",1000000000000*VALUE(LEFT(C288,LEN(C288)-1)),IF(RIGHT(C288,1)="M",1000000*VALUE(LEFT(C288,LEN(C288)-1)),IF(RIGHT(C288,1)="B",1000000000*VALUE(LEFT(C288,LEN(C288)-1)),IF(RIGHT(C288,1)="%",0.01*VALUE(LEFT(C288,LEN(C288)-1)),IF(RIGHT(C288,1)="k",1000*VALUE(LEFT(C288,LEN(C288)-1)),VALUE(SUBSTITUTE(C288,",",""))))))))),"N/A")</f>
        <v/>
      </c>
      <c r="K288">
        <f>IFERROR(IF(TRIM(D288)="-", "N/A", IF(RIGHT(D288,1)=")",IF(RIGHT(D288,2)="T)",-1000000000000*VALUE(MID(D288,2,LEN(D288)-3)),IF(RIGHT(D288,2)="M)",-1000000*VALUE(MID(D288,2,LEN(D288)-3)),IF(RIGHT(D288,2)="B)",-1000000000*VALUE(MID(D288,2,LEN(D288)-3)),IF(RIGHT(D288,2)="k)",-1000*VALUE(MID(D288,2,LEN(D288)-3)),VALUE(SUBSTITUTE(D288,",","")))))),IF(RIGHT(D288,1)="T",1000000000000*VALUE(LEFT(D288,LEN(D288)-1)),IF(RIGHT(D288,1)="M",1000000*VALUE(LEFT(D288,LEN(D288)-1)),IF(RIGHT(D288,1)="B",1000000000*VALUE(LEFT(D288,LEN(D288)-1)),IF(RIGHT(D288,1)="%",0.01*VALUE(LEFT(D288,LEN(D288)-1)),IF(RIGHT(D288,1)="k",1000*VALUE(LEFT(D288,LEN(D288)-1)),VALUE(SUBSTITUTE(D288,",",""))))))))),"N/A")</f>
        <v/>
      </c>
      <c r="L288">
        <f>IFERROR(IF(TRIM(E288)="-", "N/A", IF(RIGHT(E288,1)=")",IF(RIGHT(E288,2)="T)",-1000000000000*VALUE(MID(E288,2,LEN(E288)-3)),IF(RIGHT(E288,2)="M)",-1000000*VALUE(MID(E288,2,LEN(E288)-3)),IF(RIGHT(E288,2)="B)",-1000000000*VALUE(MID(E288,2,LEN(E288)-3)),IF(RIGHT(E288,2)="k)",-1000*VALUE(MID(E288,2,LEN(E288)-3)),VALUE(SUBSTITUTE(E288,",","")))))),IF(RIGHT(E288,1)="T",1000000000000*VALUE(LEFT(E288,LEN(E288)-1)),IF(RIGHT(E288,1)="M",1000000*VALUE(LEFT(E288,LEN(E288)-1)),IF(RIGHT(E288,1)="B",1000000000*VALUE(LEFT(E288,LEN(E288)-1)),IF(RIGHT(E288,1)="%",0.01*VALUE(LEFT(E288,LEN(E288)-1)),IF(RIGHT(E288,1)="k",1000*VALUE(LEFT(E288,LEN(E288)-1)),VALUE(SUBSTITUTE(E288,",",""))))))))),"N/A")</f>
        <v/>
      </c>
      <c r="M288">
        <f>IFERROR(IF(TRIM(F288)="-", "N/A", IF(RIGHT(F288,1)=")",IF(RIGHT(F288,2)="T)",-1000000000000*VALUE(MID(F288,2,LEN(F288)-3)),IF(RIGHT(F288,2)="M)",-1000000*VALUE(MID(F288,2,LEN(F288)-3)),IF(RIGHT(F288,2)="B)",-1000000000*VALUE(MID(F288,2,LEN(F288)-3)),IF(RIGHT(F288,2)="k)",-1000*VALUE(MID(F288,2,LEN(F288)-3)),VALUE(SUBSTITUTE(F288,",","")))))),IF(RIGHT(F288,1)="T",1000000000000*VALUE(LEFT(F288,LEN(F288)-1)),IF(RIGHT(F288,1)="M",1000000*VALUE(LEFT(F288,LEN(F288)-1)),IF(RIGHT(F288,1)="B",1000000000*VALUE(LEFT(F288,LEN(F288)-1)),IF(RIGHT(F288,1)="%",0.01*VALUE(LEFT(F288,LEN(F288)-1)),IF(RIGHT(F288,1)="k",1000*VALUE(LEFT(F288,LEN(F288)-1)),VALUE(SUBSTITUTE(F288,",",""))))))))),"N/A")</f>
        <v/>
      </c>
      <c r="N288">
        <f>IFERROR(IF(TRIM(G288)="-", "N/A", IF(RIGHT(G288,1)=")",IF(RIGHT(G288,2)="T)",-1000000000000*VALUE(MID(G288,2,LEN(G288)-3)),IF(RIGHT(G288,2)="M)",-1000000*VALUE(MID(G288,2,LEN(G288)-3)),IF(RIGHT(G288,2)="B)",-1000000000*VALUE(MID(G288,2,LEN(G288)-3)),IF(RIGHT(G288,2)="k)",-1000*VALUE(MID(G288,2,LEN(G288)-3)),VALUE(SUBSTITUTE(G288,",","")))))),IF(RIGHT(G288,1)="T",1000000000000*VALUE(LEFT(G288,LEN(G288)-1)),IF(RIGHT(G288,1)="M",1000000*VALUE(LEFT(G288,LEN(G288)-1)),IF(RIGHT(G288,1)="B",1000000000*VALUE(LEFT(G288,LEN(G288)-1)),IF(RIGHT(G288,1)="%",0.01*VALUE(LEFT(G288,LEN(G288)-1)),IF(RIGHT(G288,1)="k",1000*VALUE(LEFT(G288,LEN(G288)-1)),VALUE(SUBSTITUTE(G288,",",""))))))))),"N/A")</f>
        <v/>
      </c>
      <c r="P288">
        <f>MAX(J288:N288)</f>
        <v/>
      </c>
      <c r="Q288">
        <f>IFERROR(J144+MATCH(P288,J288:N288,0)-1,"")</f>
        <v/>
      </c>
      <c r="R288">
        <f>IF(Q288="","",MIN(J288:N288))</f>
        <v/>
      </c>
      <c r="S288">
        <f>IFERROR(J144+MATCH(R288,J288:N288,0)-1,"")</f>
        <v/>
      </c>
      <c r="T288">
        <f>IFERROR(AVERAGE(J288:N288),"")</f>
        <v/>
      </c>
      <c r="U288">
        <f>IFERROR(STDEV(J288:N288),"")</f>
        <v/>
      </c>
      <c r="V288">
        <f>IFERROR(IF(C288="-","",IF(ISBLANK(B288),"",IF(OR(ISNUMBER(FIND("Growth",B288)),ISNUMBER(FIND("Margin",B288))),"",(J288-T288)/U288))),"")</f>
        <v/>
      </c>
      <c r="W288">
        <f>IFERROR(IF(OR(D288="-",ISBLANK(D288)),"",(K288-T288)/U288),"")</f>
        <v/>
      </c>
      <c r="X288">
        <f>IFERROR(IF(OR(E288="-",ISBLANK(E288)),"",(L288-T288)/U288),"")</f>
        <v/>
      </c>
      <c r="Y288">
        <f>IFERROR(IF(OR(F288="-",ISBLANK(F288)),"",(M288-T288)/U288),"")</f>
        <v/>
      </c>
      <c r="Z288">
        <f>IFERROR(IF(OR(G288="-",ISBLANK(G288)),"",(N288-T288)/U288),"")</f>
        <v/>
      </c>
      <c r="AA288">
        <f>IF(MAX(MAX(V288:Z288),ABS(MIN(V288:Z288)))=ABS(MIN(V288:Z288)),MIN(V288:Z288),MAX(V288:Z288))</f>
        <v/>
      </c>
      <c r="AB288">
        <f>IFERROR(V144+MATCH(AA288,V288:Z288,0)-1,"")</f>
        <v/>
      </c>
      <c r="AC288">
        <f>IF(AB288&lt;&gt;"",IF(S288=AB288,"Low",IF(AB288=Q288,"High","")),"")</f>
        <v/>
      </c>
      <c r="AE288">
        <f>IF(ISNUMBER(MATCH("N/A",J288:N288,0)),"",IFERROR((5 * SUMPRODUCT(J144:N144,J288:N288) - PRODUCT(SUM(J144:N144),SUM(J288:N288))) / ((5 * SUM((J144^2)+(K144^2)+(L144^2)+(M144^2)+(N144^2))) - SUM(J144:N144)^2),""))</f>
        <v/>
      </c>
      <c r="AF288">
        <f>IFERROR(CORREL(J144:N144,J288:N288),"")</f>
        <v/>
      </c>
      <c r="AZ288">
        <f>IF(Q288=S288,0,1)</f>
        <v/>
      </c>
      <c r="BA288">
        <f>IF(AZ288=1,IF(Q288="","",IF(Q288=N144,"Yes","No")),"")</f>
        <v/>
      </c>
      <c r="BB288">
        <f>IF(BA288="Yes",P288,"")</f>
        <v/>
      </c>
      <c r="BC288">
        <f>IF(AZ288=1,IF(S288="","",IF(S288=N144,"Yes","No")),"")</f>
        <v/>
      </c>
      <c r="BD288">
        <f>IF(BC288="Yes",R288,"")</f>
        <v/>
      </c>
      <c r="BE288">
        <f>IFERROR(IF(SIGN(AE288)=1,"Increasing",IF(SIGN(AE288)=-1,"Decreasing","")),"")</f>
        <v/>
      </c>
      <c r="BF288">
        <f>IF(OR(AND(BE288="Increasing",BA288="Yes"),AND(BE288="Decreasing",BC288="Yes")),"Yes","No")</f>
        <v/>
      </c>
      <c r="BG288">
        <f>IF(I288="pos_trend","Yes","No")</f>
        <v/>
      </c>
      <c r="BH288">
        <f>IF(AF288&lt;&gt;"",IF(ABS(AF288)&gt;0.8,"Yes","No"),"")</f>
        <v/>
      </c>
    </row>
    <row r="289" spans="1:60">
      <c r="I289">
        <f>IF(AND(K289&gt; J289, L289&gt; K289, M289&gt; L289, N289&gt; M289), "pos_trend", IF(AND(K289&lt; J289, L289&lt; K289, M289&lt; L289, N289&lt; M289), "neg_trend", "N/A"))</f>
        <v/>
      </c>
      <c r="J289">
        <f>IFERROR(IF(TRIM(C289)="-", "N/A", IF(RIGHT(C289,1)=")",IF(RIGHT(C289,2)="T)",-1000000000000*VALUE(MID(C289,2,LEN(C289)-3)),IF(RIGHT(C289,2)="M)",-1000000*VALUE(MID(C289,2,LEN(C289)-3)),IF(RIGHT(C289,2)="B)",-1000000000*VALUE(MID(C289,2,LEN(C289)-3)),IF(RIGHT(C289,2)="k)",-1000*VALUE(MID(C289,2,LEN(C289)-3)),VALUE(SUBSTITUTE(C289,",","")))))),IF(RIGHT(C289,1)="T",1000000000000*VALUE(LEFT(C289,LEN(C289)-1)),IF(RIGHT(C289,1)="M",1000000*VALUE(LEFT(C289,LEN(C289)-1)),IF(RIGHT(C289,1)="B",1000000000*VALUE(LEFT(C289,LEN(C289)-1)),IF(RIGHT(C289,1)="%",0.01*VALUE(LEFT(C289,LEN(C289)-1)),IF(RIGHT(C289,1)="k",1000*VALUE(LEFT(C289,LEN(C289)-1)),VALUE(SUBSTITUTE(C289,",",""))))))))),"N/A")</f>
        <v/>
      </c>
      <c r="K289">
        <f>IFERROR(IF(TRIM(D289)="-", "N/A", IF(RIGHT(D289,1)=")",IF(RIGHT(D289,2)="T)",-1000000000000*VALUE(MID(D289,2,LEN(D289)-3)),IF(RIGHT(D289,2)="M)",-1000000*VALUE(MID(D289,2,LEN(D289)-3)),IF(RIGHT(D289,2)="B)",-1000000000*VALUE(MID(D289,2,LEN(D289)-3)),IF(RIGHT(D289,2)="k)",-1000*VALUE(MID(D289,2,LEN(D289)-3)),VALUE(SUBSTITUTE(D289,",","")))))),IF(RIGHT(D289,1)="T",1000000000000*VALUE(LEFT(D289,LEN(D289)-1)),IF(RIGHT(D289,1)="M",1000000*VALUE(LEFT(D289,LEN(D289)-1)),IF(RIGHT(D289,1)="B",1000000000*VALUE(LEFT(D289,LEN(D289)-1)),IF(RIGHT(D289,1)="%",0.01*VALUE(LEFT(D289,LEN(D289)-1)),IF(RIGHT(D289,1)="k",1000*VALUE(LEFT(D289,LEN(D289)-1)),VALUE(SUBSTITUTE(D289,",",""))))))))),"N/A")</f>
        <v/>
      </c>
      <c r="L289">
        <f>IFERROR(IF(TRIM(E289)="-", "N/A", IF(RIGHT(E289,1)=")",IF(RIGHT(E289,2)="T)",-1000000000000*VALUE(MID(E289,2,LEN(E289)-3)),IF(RIGHT(E289,2)="M)",-1000000*VALUE(MID(E289,2,LEN(E289)-3)),IF(RIGHT(E289,2)="B)",-1000000000*VALUE(MID(E289,2,LEN(E289)-3)),IF(RIGHT(E289,2)="k)",-1000*VALUE(MID(E289,2,LEN(E289)-3)),VALUE(SUBSTITUTE(E289,",","")))))),IF(RIGHT(E289,1)="T",1000000000000*VALUE(LEFT(E289,LEN(E289)-1)),IF(RIGHT(E289,1)="M",1000000*VALUE(LEFT(E289,LEN(E289)-1)),IF(RIGHT(E289,1)="B",1000000000*VALUE(LEFT(E289,LEN(E289)-1)),IF(RIGHT(E289,1)="%",0.01*VALUE(LEFT(E289,LEN(E289)-1)),IF(RIGHT(E289,1)="k",1000*VALUE(LEFT(E289,LEN(E289)-1)),VALUE(SUBSTITUTE(E289,",",""))))))))),"N/A")</f>
        <v/>
      </c>
      <c r="M289">
        <f>IFERROR(IF(TRIM(F289)="-", "N/A", IF(RIGHT(F289,1)=")",IF(RIGHT(F289,2)="T)",-1000000000000*VALUE(MID(F289,2,LEN(F289)-3)),IF(RIGHT(F289,2)="M)",-1000000*VALUE(MID(F289,2,LEN(F289)-3)),IF(RIGHT(F289,2)="B)",-1000000000*VALUE(MID(F289,2,LEN(F289)-3)),IF(RIGHT(F289,2)="k)",-1000*VALUE(MID(F289,2,LEN(F289)-3)),VALUE(SUBSTITUTE(F289,",","")))))),IF(RIGHT(F289,1)="T",1000000000000*VALUE(LEFT(F289,LEN(F289)-1)),IF(RIGHT(F289,1)="M",1000000*VALUE(LEFT(F289,LEN(F289)-1)),IF(RIGHT(F289,1)="B",1000000000*VALUE(LEFT(F289,LEN(F289)-1)),IF(RIGHT(F289,1)="%",0.01*VALUE(LEFT(F289,LEN(F289)-1)),IF(RIGHT(F289,1)="k",1000*VALUE(LEFT(F289,LEN(F289)-1)),VALUE(SUBSTITUTE(F289,",",""))))))))),"N/A")</f>
        <v/>
      </c>
      <c r="N289">
        <f>IFERROR(IF(TRIM(G289)="-", "N/A", IF(RIGHT(G289,1)=")",IF(RIGHT(G289,2)="T)",-1000000000000*VALUE(MID(G289,2,LEN(G289)-3)),IF(RIGHT(G289,2)="M)",-1000000*VALUE(MID(G289,2,LEN(G289)-3)),IF(RIGHT(G289,2)="B)",-1000000000*VALUE(MID(G289,2,LEN(G289)-3)),IF(RIGHT(G289,2)="k)",-1000*VALUE(MID(G289,2,LEN(G289)-3)),VALUE(SUBSTITUTE(G289,",","")))))),IF(RIGHT(G289,1)="T",1000000000000*VALUE(LEFT(G289,LEN(G289)-1)),IF(RIGHT(G289,1)="M",1000000*VALUE(LEFT(G289,LEN(G289)-1)),IF(RIGHT(G289,1)="B",1000000000*VALUE(LEFT(G289,LEN(G289)-1)),IF(RIGHT(G289,1)="%",0.01*VALUE(LEFT(G289,LEN(G289)-1)),IF(RIGHT(G289,1)="k",1000*VALUE(LEFT(G289,LEN(G289)-1)),VALUE(SUBSTITUTE(G289,",",""))))))))),"N/A")</f>
        <v/>
      </c>
      <c r="P289">
        <f>MAX(J289:N289)</f>
        <v/>
      </c>
      <c r="Q289">
        <f>IFERROR(J144+MATCH(P289,J289:N289,0)-1,"")</f>
        <v/>
      </c>
      <c r="R289">
        <f>IF(Q289="","",MIN(J289:N289))</f>
        <v/>
      </c>
      <c r="S289">
        <f>IFERROR(J144+MATCH(R289,J289:N289,0)-1,"")</f>
        <v/>
      </c>
      <c r="T289">
        <f>IFERROR(AVERAGE(J289:N289),"")</f>
        <v/>
      </c>
      <c r="U289">
        <f>IFERROR(STDEV(J289:N289),"")</f>
        <v/>
      </c>
      <c r="V289">
        <f>IFERROR(IF(C289="-","",IF(ISBLANK(B289),"",IF(OR(ISNUMBER(FIND("Growth",B289)),ISNUMBER(FIND("Margin",B289))),"",(J289-T289)/U289))),"")</f>
        <v/>
      </c>
      <c r="W289">
        <f>IFERROR(IF(OR(D289="-",ISBLANK(D289)),"",(K289-T289)/U289),"")</f>
        <v/>
      </c>
      <c r="X289">
        <f>IFERROR(IF(OR(E289="-",ISBLANK(E289)),"",(L289-T289)/U289),"")</f>
        <v/>
      </c>
      <c r="Y289">
        <f>IFERROR(IF(OR(F289="-",ISBLANK(F289)),"",(M289-T289)/U289),"")</f>
        <v/>
      </c>
      <c r="Z289">
        <f>IFERROR(IF(OR(G289="-",ISBLANK(G289)),"",(N289-T289)/U289),"")</f>
        <v/>
      </c>
      <c r="AA289">
        <f>IF(MAX(MAX(V289:Z289),ABS(MIN(V289:Z289)))=ABS(MIN(V289:Z289)),MIN(V289:Z289),MAX(V289:Z289))</f>
        <v/>
      </c>
      <c r="AB289">
        <f>IFERROR(V144+MATCH(AA289,V289:Z289,0)-1,"")</f>
        <v/>
      </c>
      <c r="AC289">
        <f>IF(AB289&lt;&gt;"",IF(S289=AB289,"Low",IF(AB289=Q289,"High","")),"")</f>
        <v/>
      </c>
      <c r="AE289">
        <f>IF(ISNUMBER(MATCH("N/A",J289:N289,0)),"",IFERROR((5 * SUMPRODUCT(J144:N144,J289:N289) - PRODUCT(SUM(J144:N144),SUM(J289:N289))) / ((5 * SUM((J144^2)+(K144^2)+(L144^2)+(M144^2)+(N144^2))) - SUM(J144:N144)^2),""))</f>
        <v/>
      </c>
      <c r="AF289">
        <f>IFERROR(CORREL(J144:N144,J289:N289),"")</f>
        <v/>
      </c>
      <c r="AZ289">
        <f>IF(Q289=S289,0,1)</f>
        <v/>
      </c>
      <c r="BA289">
        <f>IF(AZ289=1,IF(Q289="","",IF(Q289=N144,"Yes","No")),"")</f>
        <v/>
      </c>
      <c r="BB289">
        <f>IF(BA289="Yes",P289,"")</f>
        <v/>
      </c>
      <c r="BC289">
        <f>IF(AZ289=1,IF(S289="","",IF(S289=N144,"Yes","No")),"")</f>
        <v/>
      </c>
      <c r="BD289">
        <f>IF(BC289="Yes",R289,"")</f>
        <v/>
      </c>
      <c r="BE289">
        <f>IFERROR(IF(SIGN(AE289)=1,"Increasing",IF(SIGN(AE289)=-1,"Decreasing","")),"")</f>
        <v/>
      </c>
      <c r="BF289">
        <f>IF(OR(AND(BE289="Increasing",BA289="Yes"),AND(BE289="Decreasing",BC289="Yes")),"Yes","No")</f>
        <v/>
      </c>
      <c r="BG289">
        <f>IF(I289="pos_trend","Yes","No")</f>
        <v/>
      </c>
      <c r="BH289">
        <f>IF(AF289&lt;&gt;"",IF(ABS(AF289)&gt;0.8,"Yes","No"),"")</f>
        <v/>
      </c>
    </row>
    <row r="290" spans="1:60">
      <c r="I290">
        <f>IF(AND(K290&gt; J290, L290&gt; K290, M290&gt; L290, N290&gt; M290), "pos_trend", IF(AND(K290&lt; J290, L290&lt; K290, M290&lt; L290, N290&lt; M290), "neg_trend", "N/A"))</f>
        <v/>
      </c>
      <c r="J290">
        <f>IFERROR(IF(TRIM(C290)="-", "N/A", IF(RIGHT(C290,1)=")",IF(RIGHT(C290,2)="T)",-1000000000000*VALUE(MID(C290,2,LEN(C290)-3)),IF(RIGHT(C290,2)="M)",-1000000*VALUE(MID(C290,2,LEN(C290)-3)),IF(RIGHT(C290,2)="B)",-1000000000*VALUE(MID(C290,2,LEN(C290)-3)),IF(RIGHT(C290,2)="k)",-1000*VALUE(MID(C290,2,LEN(C290)-3)),VALUE(SUBSTITUTE(C290,",","")))))),IF(RIGHT(C290,1)="T",1000000000000*VALUE(LEFT(C290,LEN(C290)-1)),IF(RIGHT(C290,1)="M",1000000*VALUE(LEFT(C290,LEN(C290)-1)),IF(RIGHT(C290,1)="B",1000000000*VALUE(LEFT(C290,LEN(C290)-1)),IF(RIGHT(C290,1)="%",0.01*VALUE(LEFT(C290,LEN(C290)-1)),IF(RIGHT(C290,1)="k",1000*VALUE(LEFT(C290,LEN(C290)-1)),VALUE(SUBSTITUTE(C290,",",""))))))))),"N/A")</f>
        <v/>
      </c>
      <c r="K290">
        <f>IFERROR(IF(TRIM(D290)="-", "N/A", IF(RIGHT(D290,1)=")",IF(RIGHT(D290,2)="T)",-1000000000000*VALUE(MID(D290,2,LEN(D290)-3)),IF(RIGHT(D290,2)="M)",-1000000*VALUE(MID(D290,2,LEN(D290)-3)),IF(RIGHT(D290,2)="B)",-1000000000*VALUE(MID(D290,2,LEN(D290)-3)),IF(RIGHT(D290,2)="k)",-1000*VALUE(MID(D290,2,LEN(D290)-3)),VALUE(SUBSTITUTE(D290,",","")))))),IF(RIGHT(D290,1)="T",1000000000000*VALUE(LEFT(D290,LEN(D290)-1)),IF(RIGHT(D290,1)="M",1000000*VALUE(LEFT(D290,LEN(D290)-1)),IF(RIGHT(D290,1)="B",1000000000*VALUE(LEFT(D290,LEN(D290)-1)),IF(RIGHT(D290,1)="%",0.01*VALUE(LEFT(D290,LEN(D290)-1)),IF(RIGHT(D290,1)="k",1000*VALUE(LEFT(D290,LEN(D290)-1)),VALUE(SUBSTITUTE(D290,",",""))))))))),"N/A")</f>
        <v/>
      </c>
      <c r="L290">
        <f>IFERROR(IF(TRIM(E290)="-", "N/A", IF(RIGHT(E290,1)=")",IF(RIGHT(E290,2)="T)",-1000000000000*VALUE(MID(E290,2,LEN(E290)-3)),IF(RIGHT(E290,2)="M)",-1000000*VALUE(MID(E290,2,LEN(E290)-3)),IF(RIGHT(E290,2)="B)",-1000000000*VALUE(MID(E290,2,LEN(E290)-3)),IF(RIGHT(E290,2)="k)",-1000*VALUE(MID(E290,2,LEN(E290)-3)),VALUE(SUBSTITUTE(E290,",","")))))),IF(RIGHT(E290,1)="T",1000000000000*VALUE(LEFT(E290,LEN(E290)-1)),IF(RIGHT(E290,1)="M",1000000*VALUE(LEFT(E290,LEN(E290)-1)),IF(RIGHT(E290,1)="B",1000000000*VALUE(LEFT(E290,LEN(E290)-1)),IF(RIGHT(E290,1)="%",0.01*VALUE(LEFT(E290,LEN(E290)-1)),IF(RIGHT(E290,1)="k",1000*VALUE(LEFT(E290,LEN(E290)-1)),VALUE(SUBSTITUTE(E290,",",""))))))))),"N/A")</f>
        <v/>
      </c>
      <c r="M290">
        <f>IFERROR(IF(TRIM(F290)="-", "N/A", IF(RIGHT(F290,1)=")",IF(RIGHT(F290,2)="T)",-1000000000000*VALUE(MID(F290,2,LEN(F290)-3)),IF(RIGHT(F290,2)="M)",-1000000*VALUE(MID(F290,2,LEN(F290)-3)),IF(RIGHT(F290,2)="B)",-1000000000*VALUE(MID(F290,2,LEN(F290)-3)),IF(RIGHT(F290,2)="k)",-1000*VALUE(MID(F290,2,LEN(F290)-3)),VALUE(SUBSTITUTE(F290,",","")))))),IF(RIGHT(F290,1)="T",1000000000000*VALUE(LEFT(F290,LEN(F290)-1)),IF(RIGHT(F290,1)="M",1000000*VALUE(LEFT(F290,LEN(F290)-1)),IF(RIGHT(F290,1)="B",1000000000*VALUE(LEFT(F290,LEN(F290)-1)),IF(RIGHT(F290,1)="%",0.01*VALUE(LEFT(F290,LEN(F290)-1)),IF(RIGHT(F290,1)="k",1000*VALUE(LEFT(F290,LEN(F290)-1)),VALUE(SUBSTITUTE(F290,",",""))))))))),"N/A")</f>
        <v/>
      </c>
      <c r="N290">
        <f>IFERROR(IF(TRIM(G290)="-", "N/A", IF(RIGHT(G290,1)=")",IF(RIGHT(G290,2)="T)",-1000000000000*VALUE(MID(G290,2,LEN(G290)-3)),IF(RIGHT(G290,2)="M)",-1000000*VALUE(MID(G290,2,LEN(G290)-3)),IF(RIGHT(G290,2)="B)",-1000000000*VALUE(MID(G290,2,LEN(G290)-3)),IF(RIGHT(G290,2)="k)",-1000*VALUE(MID(G290,2,LEN(G290)-3)),VALUE(SUBSTITUTE(G290,",","")))))),IF(RIGHT(G290,1)="T",1000000000000*VALUE(LEFT(G290,LEN(G290)-1)),IF(RIGHT(G290,1)="M",1000000*VALUE(LEFT(G290,LEN(G290)-1)),IF(RIGHT(G290,1)="B",1000000000*VALUE(LEFT(G290,LEN(G290)-1)),IF(RIGHT(G290,1)="%",0.01*VALUE(LEFT(G290,LEN(G290)-1)),IF(RIGHT(G290,1)="k",1000*VALUE(LEFT(G290,LEN(G290)-1)),VALUE(SUBSTITUTE(G290,",",""))))))))),"N/A")</f>
        <v/>
      </c>
      <c r="P290">
        <f>MAX(J290:N290)</f>
        <v/>
      </c>
      <c r="Q290">
        <f>IFERROR(J144+MATCH(P290,J290:N290,0)-1,"")</f>
        <v/>
      </c>
      <c r="R290">
        <f>IF(Q290="","",MIN(J290:N290))</f>
        <v/>
      </c>
      <c r="S290">
        <f>IFERROR(J144+MATCH(R290,J290:N290,0)-1,"")</f>
        <v/>
      </c>
      <c r="T290">
        <f>IFERROR(AVERAGE(J290:N290),"")</f>
        <v/>
      </c>
      <c r="U290">
        <f>IFERROR(STDEV(J290:N290),"")</f>
        <v/>
      </c>
      <c r="V290">
        <f>IFERROR(IF(C290="-","",IF(ISBLANK(B290),"",IF(OR(ISNUMBER(FIND("Growth",B290)),ISNUMBER(FIND("Margin",B290))),"",(J290-T290)/U290))),"")</f>
        <v/>
      </c>
      <c r="W290">
        <f>IFERROR(IF(OR(D290="-",ISBLANK(D290)),"",(K290-T290)/U290),"")</f>
        <v/>
      </c>
      <c r="X290">
        <f>IFERROR(IF(OR(E290="-",ISBLANK(E290)),"",(L290-T290)/U290),"")</f>
        <v/>
      </c>
      <c r="Y290">
        <f>IFERROR(IF(OR(F290="-",ISBLANK(F290)),"",(M290-T290)/U290),"")</f>
        <v/>
      </c>
      <c r="Z290">
        <f>IFERROR(IF(OR(G290="-",ISBLANK(G290)),"",(N290-T290)/U290),"")</f>
        <v/>
      </c>
      <c r="AA290">
        <f>IF(MAX(MAX(V290:Z290),ABS(MIN(V290:Z290)))=ABS(MIN(V290:Z290)),MIN(V290:Z290),MAX(V290:Z290))</f>
        <v/>
      </c>
      <c r="AB290">
        <f>IFERROR(V144+MATCH(AA290,V290:Z290,0)-1,"")</f>
        <v/>
      </c>
      <c r="AC290">
        <f>IF(AB290&lt;&gt;"",IF(S290=AB290,"Low",IF(AB290=Q290,"High","")),"")</f>
        <v/>
      </c>
      <c r="AE290">
        <f>IF(ISNUMBER(MATCH("N/A",J290:N290,0)),"",IFERROR((5 * SUMPRODUCT(J144:N144,J290:N290) - PRODUCT(SUM(J144:N144),SUM(J290:N290))) / ((5 * SUM((J144^2)+(K144^2)+(L144^2)+(M144^2)+(N144^2))) - SUM(J144:N144)^2),""))</f>
        <v/>
      </c>
      <c r="AF290">
        <f>IFERROR(CORREL(J144:N144,J290:N290),"")</f>
        <v/>
      </c>
      <c r="AZ290">
        <f>IF(Q290=S290,0,1)</f>
        <v/>
      </c>
      <c r="BA290">
        <f>IF(AZ290=1,IF(Q290="","",IF(Q290=N144,"Yes","No")),"")</f>
        <v/>
      </c>
      <c r="BB290">
        <f>IF(BA290="Yes",P290,"")</f>
        <v/>
      </c>
      <c r="BC290">
        <f>IF(AZ290=1,IF(S290="","",IF(S290=N144,"Yes","No")),"")</f>
        <v/>
      </c>
      <c r="BD290">
        <f>IF(BC290="Yes",R290,"")</f>
        <v/>
      </c>
      <c r="BE290">
        <f>IFERROR(IF(SIGN(AE290)=1,"Increasing",IF(SIGN(AE290)=-1,"Decreasing","")),"")</f>
        <v/>
      </c>
      <c r="BF290">
        <f>IF(OR(AND(BE290="Increasing",BA290="Yes"),AND(BE290="Decreasing",BC290="Yes")),"Yes","No")</f>
        <v/>
      </c>
      <c r="BG290">
        <f>IF(I290="pos_trend","Yes","No")</f>
        <v/>
      </c>
      <c r="BH290">
        <f>IF(AF290&lt;&gt;"",IF(ABS(AF290)&gt;0.8,"Yes","No"),"")</f>
        <v/>
      </c>
    </row>
    <row r="291" spans="1:60">
      <c r="I291">
        <f>IF(AND(K291&gt; J291, L291&gt; K291, M291&gt; L291, N291&gt; M291), "pos_trend", IF(AND(K291&lt; J291, L291&lt; K291, M291&lt; L291, N291&lt; M291), "neg_trend", "N/A"))</f>
        <v/>
      </c>
      <c r="J291">
        <f>IFERROR(IF(TRIM(C291)="-", "N/A", IF(RIGHT(C291,1)=")",IF(RIGHT(C291,2)="T)",-1000000000000*VALUE(MID(C291,2,LEN(C291)-3)),IF(RIGHT(C291,2)="M)",-1000000*VALUE(MID(C291,2,LEN(C291)-3)),IF(RIGHT(C291,2)="B)",-1000000000*VALUE(MID(C291,2,LEN(C291)-3)),IF(RIGHT(C291,2)="k)",-1000*VALUE(MID(C291,2,LEN(C291)-3)),VALUE(SUBSTITUTE(C291,",","")))))),IF(RIGHT(C291,1)="T",1000000000000*VALUE(LEFT(C291,LEN(C291)-1)),IF(RIGHT(C291,1)="M",1000000*VALUE(LEFT(C291,LEN(C291)-1)),IF(RIGHT(C291,1)="B",1000000000*VALUE(LEFT(C291,LEN(C291)-1)),IF(RIGHT(C291,1)="%",0.01*VALUE(LEFT(C291,LEN(C291)-1)),IF(RIGHT(C291,1)="k",1000*VALUE(LEFT(C291,LEN(C291)-1)),VALUE(SUBSTITUTE(C291,",",""))))))))),"N/A")</f>
        <v/>
      </c>
      <c r="K291">
        <f>IFERROR(IF(TRIM(D291)="-", "N/A", IF(RIGHT(D291,1)=")",IF(RIGHT(D291,2)="T)",-1000000000000*VALUE(MID(D291,2,LEN(D291)-3)),IF(RIGHT(D291,2)="M)",-1000000*VALUE(MID(D291,2,LEN(D291)-3)),IF(RIGHT(D291,2)="B)",-1000000000*VALUE(MID(D291,2,LEN(D291)-3)),IF(RIGHT(D291,2)="k)",-1000*VALUE(MID(D291,2,LEN(D291)-3)),VALUE(SUBSTITUTE(D291,",","")))))),IF(RIGHT(D291,1)="T",1000000000000*VALUE(LEFT(D291,LEN(D291)-1)),IF(RIGHT(D291,1)="M",1000000*VALUE(LEFT(D291,LEN(D291)-1)),IF(RIGHT(D291,1)="B",1000000000*VALUE(LEFT(D291,LEN(D291)-1)),IF(RIGHT(D291,1)="%",0.01*VALUE(LEFT(D291,LEN(D291)-1)),IF(RIGHT(D291,1)="k",1000*VALUE(LEFT(D291,LEN(D291)-1)),VALUE(SUBSTITUTE(D291,",",""))))))))),"N/A")</f>
        <v/>
      </c>
      <c r="L291">
        <f>IFERROR(IF(TRIM(E291)="-", "N/A", IF(RIGHT(E291,1)=")",IF(RIGHT(E291,2)="T)",-1000000000000*VALUE(MID(E291,2,LEN(E291)-3)),IF(RIGHT(E291,2)="M)",-1000000*VALUE(MID(E291,2,LEN(E291)-3)),IF(RIGHT(E291,2)="B)",-1000000000*VALUE(MID(E291,2,LEN(E291)-3)),IF(RIGHT(E291,2)="k)",-1000*VALUE(MID(E291,2,LEN(E291)-3)),VALUE(SUBSTITUTE(E291,",","")))))),IF(RIGHT(E291,1)="T",1000000000000*VALUE(LEFT(E291,LEN(E291)-1)),IF(RIGHT(E291,1)="M",1000000*VALUE(LEFT(E291,LEN(E291)-1)),IF(RIGHT(E291,1)="B",1000000000*VALUE(LEFT(E291,LEN(E291)-1)),IF(RIGHT(E291,1)="%",0.01*VALUE(LEFT(E291,LEN(E291)-1)),IF(RIGHT(E291,1)="k",1000*VALUE(LEFT(E291,LEN(E291)-1)),VALUE(SUBSTITUTE(E291,",",""))))))))),"N/A")</f>
        <v/>
      </c>
      <c r="M291">
        <f>IFERROR(IF(TRIM(F291)="-", "N/A", IF(RIGHT(F291,1)=")",IF(RIGHT(F291,2)="T)",-1000000000000*VALUE(MID(F291,2,LEN(F291)-3)),IF(RIGHT(F291,2)="M)",-1000000*VALUE(MID(F291,2,LEN(F291)-3)),IF(RIGHT(F291,2)="B)",-1000000000*VALUE(MID(F291,2,LEN(F291)-3)),IF(RIGHT(F291,2)="k)",-1000*VALUE(MID(F291,2,LEN(F291)-3)),VALUE(SUBSTITUTE(F291,",","")))))),IF(RIGHT(F291,1)="T",1000000000000*VALUE(LEFT(F291,LEN(F291)-1)),IF(RIGHT(F291,1)="M",1000000*VALUE(LEFT(F291,LEN(F291)-1)),IF(RIGHT(F291,1)="B",1000000000*VALUE(LEFT(F291,LEN(F291)-1)),IF(RIGHT(F291,1)="%",0.01*VALUE(LEFT(F291,LEN(F291)-1)),IF(RIGHT(F291,1)="k",1000*VALUE(LEFT(F291,LEN(F291)-1)),VALUE(SUBSTITUTE(F291,",",""))))))))),"N/A")</f>
        <v/>
      </c>
      <c r="N291">
        <f>IFERROR(IF(TRIM(G291)="-", "N/A", IF(RIGHT(G291,1)=")",IF(RIGHT(G291,2)="T)",-1000000000000*VALUE(MID(G291,2,LEN(G291)-3)),IF(RIGHT(G291,2)="M)",-1000000*VALUE(MID(G291,2,LEN(G291)-3)),IF(RIGHT(G291,2)="B)",-1000000000*VALUE(MID(G291,2,LEN(G291)-3)),IF(RIGHT(G291,2)="k)",-1000*VALUE(MID(G291,2,LEN(G291)-3)),VALUE(SUBSTITUTE(G291,",","")))))),IF(RIGHT(G291,1)="T",1000000000000*VALUE(LEFT(G291,LEN(G291)-1)),IF(RIGHT(G291,1)="M",1000000*VALUE(LEFT(G291,LEN(G291)-1)),IF(RIGHT(G291,1)="B",1000000000*VALUE(LEFT(G291,LEN(G291)-1)),IF(RIGHT(G291,1)="%",0.01*VALUE(LEFT(G291,LEN(G291)-1)),IF(RIGHT(G291,1)="k",1000*VALUE(LEFT(G291,LEN(G291)-1)),VALUE(SUBSTITUTE(G291,",",""))))))))),"N/A")</f>
        <v/>
      </c>
      <c r="P291">
        <f>MAX(J291:N291)</f>
        <v/>
      </c>
      <c r="Q291">
        <f>IFERROR(J144+MATCH(P291,J291:N291,0)-1,"")</f>
        <v/>
      </c>
      <c r="R291">
        <f>IF(Q291="","",MIN(J291:N291))</f>
        <v/>
      </c>
      <c r="S291">
        <f>IFERROR(J144+MATCH(R291,J291:N291,0)-1,"")</f>
        <v/>
      </c>
      <c r="T291">
        <f>IFERROR(AVERAGE(J291:N291),"")</f>
        <v/>
      </c>
      <c r="U291">
        <f>IFERROR(STDEV(J291:N291),"")</f>
        <v/>
      </c>
      <c r="V291">
        <f>IFERROR(IF(C291="-","",IF(ISBLANK(B291),"",IF(OR(ISNUMBER(FIND("Growth",B291)),ISNUMBER(FIND("Margin",B291))),"",(J291-T291)/U291))),"")</f>
        <v/>
      </c>
      <c r="W291">
        <f>IFERROR(IF(OR(D291="-",ISBLANK(D291)),"",(K291-T291)/U291),"")</f>
        <v/>
      </c>
      <c r="X291">
        <f>IFERROR(IF(OR(E291="-",ISBLANK(E291)),"",(L291-T291)/U291),"")</f>
        <v/>
      </c>
      <c r="Y291">
        <f>IFERROR(IF(OR(F291="-",ISBLANK(F291)),"",(M291-T291)/U291),"")</f>
        <v/>
      </c>
      <c r="Z291">
        <f>IFERROR(IF(OR(G291="-",ISBLANK(G291)),"",(N291-T291)/U291),"")</f>
        <v/>
      </c>
      <c r="AA291">
        <f>IF(MAX(MAX(V291:Z291),ABS(MIN(V291:Z291)))=ABS(MIN(V291:Z291)),MIN(V291:Z291),MAX(V291:Z291))</f>
        <v/>
      </c>
      <c r="AB291">
        <f>IFERROR(V144+MATCH(AA291,V291:Z291,0)-1,"")</f>
        <v/>
      </c>
      <c r="AC291">
        <f>IF(AB291&lt;&gt;"",IF(S291=AB291,"Low",IF(AB291=Q291,"High","")),"")</f>
        <v/>
      </c>
      <c r="AE291">
        <f>IF(ISNUMBER(MATCH("N/A",J291:N291,0)),"",IFERROR((5 * SUMPRODUCT(J144:N144,J291:N291) - PRODUCT(SUM(J144:N144),SUM(J291:N291))) / ((5 * SUM((J144^2)+(K144^2)+(L144^2)+(M144^2)+(N144^2))) - SUM(J144:N144)^2),""))</f>
        <v/>
      </c>
      <c r="AF291">
        <f>IFERROR(CORREL(J144:N144,J291:N291),"")</f>
        <v/>
      </c>
      <c r="AZ291">
        <f>IF(Q291=S291,0,1)</f>
        <v/>
      </c>
      <c r="BA291">
        <f>IF(AZ291=1,IF(Q291="","",IF(Q291=N144,"Yes","No")),"")</f>
        <v/>
      </c>
      <c r="BB291">
        <f>IF(BA291="Yes",P291,"")</f>
        <v/>
      </c>
      <c r="BC291">
        <f>IF(AZ291=1,IF(S291="","",IF(S291=N144,"Yes","No")),"")</f>
        <v/>
      </c>
      <c r="BD291">
        <f>IF(BC291="Yes",R291,"")</f>
        <v/>
      </c>
      <c r="BE291">
        <f>IFERROR(IF(SIGN(AE291)=1,"Increasing",IF(SIGN(AE291)=-1,"Decreasing","")),"")</f>
        <v/>
      </c>
      <c r="BF291">
        <f>IF(OR(AND(BE291="Increasing",BA291="Yes"),AND(BE291="Decreasing",BC291="Yes")),"Yes","No")</f>
        <v/>
      </c>
      <c r="BG291">
        <f>IF(I291="pos_trend","Yes","No")</f>
        <v/>
      </c>
      <c r="BH291">
        <f>IF(AF291&lt;&gt;"",IF(ABS(AF291)&gt;0.8,"Yes","No"),"")</f>
        <v/>
      </c>
    </row>
    <row r="292" spans="1:60">
      <c r="I292">
        <f>IF(AND(K292&gt; J292, L292&gt; K292, M292&gt; L292, N292&gt; M292), "pos_trend", IF(AND(K292&lt; J292, L292&lt; K292, M292&lt; L292, N292&lt; M292), "neg_trend", "N/A"))</f>
        <v/>
      </c>
      <c r="J292">
        <f>IFERROR(IF(TRIM(C292)="-", "N/A", IF(RIGHT(C292,1)=")",IF(RIGHT(C292,2)="T)",-1000000000000*VALUE(MID(C292,2,LEN(C292)-3)),IF(RIGHT(C292,2)="M)",-1000000*VALUE(MID(C292,2,LEN(C292)-3)),IF(RIGHT(C292,2)="B)",-1000000000*VALUE(MID(C292,2,LEN(C292)-3)),IF(RIGHT(C292,2)="k)",-1000*VALUE(MID(C292,2,LEN(C292)-3)),VALUE(SUBSTITUTE(C292,",","")))))),IF(RIGHT(C292,1)="T",1000000000000*VALUE(LEFT(C292,LEN(C292)-1)),IF(RIGHT(C292,1)="M",1000000*VALUE(LEFT(C292,LEN(C292)-1)),IF(RIGHT(C292,1)="B",1000000000*VALUE(LEFT(C292,LEN(C292)-1)),IF(RIGHT(C292,1)="%",0.01*VALUE(LEFT(C292,LEN(C292)-1)),IF(RIGHT(C292,1)="k",1000*VALUE(LEFT(C292,LEN(C292)-1)),VALUE(SUBSTITUTE(C292,",",""))))))))),"N/A")</f>
        <v/>
      </c>
      <c r="K292">
        <f>IFERROR(IF(TRIM(D292)="-", "N/A", IF(RIGHT(D292,1)=")",IF(RIGHT(D292,2)="T)",-1000000000000*VALUE(MID(D292,2,LEN(D292)-3)),IF(RIGHT(D292,2)="M)",-1000000*VALUE(MID(D292,2,LEN(D292)-3)),IF(RIGHT(D292,2)="B)",-1000000000*VALUE(MID(D292,2,LEN(D292)-3)),IF(RIGHT(D292,2)="k)",-1000*VALUE(MID(D292,2,LEN(D292)-3)),VALUE(SUBSTITUTE(D292,",","")))))),IF(RIGHT(D292,1)="T",1000000000000*VALUE(LEFT(D292,LEN(D292)-1)),IF(RIGHT(D292,1)="M",1000000*VALUE(LEFT(D292,LEN(D292)-1)),IF(RIGHT(D292,1)="B",1000000000*VALUE(LEFT(D292,LEN(D292)-1)),IF(RIGHT(D292,1)="%",0.01*VALUE(LEFT(D292,LEN(D292)-1)),IF(RIGHT(D292,1)="k",1000*VALUE(LEFT(D292,LEN(D292)-1)),VALUE(SUBSTITUTE(D292,",",""))))))))),"N/A")</f>
        <v/>
      </c>
      <c r="L292">
        <f>IFERROR(IF(TRIM(E292)="-", "N/A", IF(RIGHT(E292,1)=")",IF(RIGHT(E292,2)="T)",-1000000000000*VALUE(MID(E292,2,LEN(E292)-3)),IF(RIGHT(E292,2)="M)",-1000000*VALUE(MID(E292,2,LEN(E292)-3)),IF(RIGHT(E292,2)="B)",-1000000000*VALUE(MID(E292,2,LEN(E292)-3)),IF(RIGHT(E292,2)="k)",-1000*VALUE(MID(E292,2,LEN(E292)-3)),VALUE(SUBSTITUTE(E292,",","")))))),IF(RIGHT(E292,1)="T",1000000000000*VALUE(LEFT(E292,LEN(E292)-1)),IF(RIGHT(E292,1)="M",1000000*VALUE(LEFT(E292,LEN(E292)-1)),IF(RIGHT(E292,1)="B",1000000000*VALUE(LEFT(E292,LEN(E292)-1)),IF(RIGHT(E292,1)="%",0.01*VALUE(LEFT(E292,LEN(E292)-1)),IF(RIGHT(E292,1)="k",1000*VALUE(LEFT(E292,LEN(E292)-1)),VALUE(SUBSTITUTE(E292,",",""))))))))),"N/A")</f>
        <v/>
      </c>
      <c r="M292">
        <f>IFERROR(IF(TRIM(F292)="-", "N/A", IF(RIGHT(F292,1)=")",IF(RIGHT(F292,2)="T)",-1000000000000*VALUE(MID(F292,2,LEN(F292)-3)),IF(RIGHT(F292,2)="M)",-1000000*VALUE(MID(F292,2,LEN(F292)-3)),IF(RIGHT(F292,2)="B)",-1000000000*VALUE(MID(F292,2,LEN(F292)-3)),IF(RIGHT(F292,2)="k)",-1000*VALUE(MID(F292,2,LEN(F292)-3)),VALUE(SUBSTITUTE(F292,",","")))))),IF(RIGHT(F292,1)="T",1000000000000*VALUE(LEFT(F292,LEN(F292)-1)),IF(RIGHT(F292,1)="M",1000000*VALUE(LEFT(F292,LEN(F292)-1)),IF(RIGHT(F292,1)="B",1000000000*VALUE(LEFT(F292,LEN(F292)-1)),IF(RIGHT(F292,1)="%",0.01*VALUE(LEFT(F292,LEN(F292)-1)),IF(RIGHT(F292,1)="k",1000*VALUE(LEFT(F292,LEN(F292)-1)),VALUE(SUBSTITUTE(F292,",",""))))))))),"N/A")</f>
        <v/>
      </c>
      <c r="N292">
        <f>IFERROR(IF(TRIM(G292)="-", "N/A", IF(RIGHT(G292,1)=")",IF(RIGHT(G292,2)="T)",-1000000000000*VALUE(MID(G292,2,LEN(G292)-3)),IF(RIGHT(G292,2)="M)",-1000000*VALUE(MID(G292,2,LEN(G292)-3)),IF(RIGHT(G292,2)="B)",-1000000000*VALUE(MID(G292,2,LEN(G292)-3)),IF(RIGHT(G292,2)="k)",-1000*VALUE(MID(G292,2,LEN(G292)-3)),VALUE(SUBSTITUTE(G292,",","")))))),IF(RIGHT(G292,1)="T",1000000000000*VALUE(LEFT(G292,LEN(G292)-1)),IF(RIGHT(G292,1)="M",1000000*VALUE(LEFT(G292,LEN(G292)-1)),IF(RIGHT(G292,1)="B",1000000000*VALUE(LEFT(G292,LEN(G292)-1)),IF(RIGHT(G292,1)="%",0.01*VALUE(LEFT(G292,LEN(G292)-1)),IF(RIGHT(G292,1)="k",1000*VALUE(LEFT(G292,LEN(G292)-1)),VALUE(SUBSTITUTE(G292,",",""))))))))),"N/A")</f>
        <v/>
      </c>
      <c r="P292">
        <f>MAX(J292:N292)</f>
        <v/>
      </c>
      <c r="Q292">
        <f>IFERROR(J144+MATCH(P292,J292:N292,0)-1,"")</f>
        <v/>
      </c>
      <c r="R292">
        <f>IF(Q292="","",MIN(J292:N292))</f>
        <v/>
      </c>
      <c r="S292">
        <f>IFERROR(J144+MATCH(R292,J292:N292,0)-1,"")</f>
        <v/>
      </c>
      <c r="T292">
        <f>IFERROR(AVERAGE(J292:N292),"")</f>
        <v/>
      </c>
      <c r="U292">
        <f>IFERROR(STDEV(J292:N292),"")</f>
        <v/>
      </c>
      <c r="V292">
        <f>IFERROR(IF(C292="-","",IF(ISBLANK(B292),"",IF(OR(ISNUMBER(FIND("Growth",B292)),ISNUMBER(FIND("Margin",B292))),"",(J292-T292)/U292))),"")</f>
        <v/>
      </c>
      <c r="W292">
        <f>IFERROR(IF(OR(D292="-",ISBLANK(D292)),"",(K292-T292)/U292),"")</f>
        <v/>
      </c>
      <c r="X292">
        <f>IFERROR(IF(OR(E292="-",ISBLANK(E292)),"",(L292-T292)/U292),"")</f>
        <v/>
      </c>
      <c r="Y292">
        <f>IFERROR(IF(OR(F292="-",ISBLANK(F292)),"",(M292-T292)/U292),"")</f>
        <v/>
      </c>
      <c r="Z292">
        <f>IFERROR(IF(OR(G292="-",ISBLANK(G292)),"",(N292-T292)/U292),"")</f>
        <v/>
      </c>
      <c r="AA292">
        <f>IF(MAX(MAX(V292:Z292),ABS(MIN(V292:Z292)))=ABS(MIN(V292:Z292)),MIN(V292:Z292),MAX(V292:Z292))</f>
        <v/>
      </c>
      <c r="AB292">
        <f>IFERROR(V144+MATCH(AA292,V292:Z292,0)-1,"")</f>
        <v/>
      </c>
      <c r="AC292">
        <f>IF(AB292&lt;&gt;"",IF(S292=AB292,"Low",IF(AB292=Q292,"High","")),"")</f>
        <v/>
      </c>
      <c r="AE292">
        <f>IF(ISNUMBER(MATCH("N/A",J292:N292,0)),"",IFERROR((5 * SUMPRODUCT(J144:N144,J292:N292) - PRODUCT(SUM(J144:N144),SUM(J292:N292))) / ((5 * SUM((J144^2)+(K144^2)+(L144^2)+(M144^2)+(N144^2))) - SUM(J144:N144)^2),""))</f>
        <v/>
      </c>
      <c r="AF292">
        <f>IFERROR(CORREL(J144:N144,J292:N292),"")</f>
        <v/>
      </c>
      <c r="AZ292">
        <f>IF(Q292=S292,0,1)</f>
        <v/>
      </c>
      <c r="BA292">
        <f>IF(AZ292=1,IF(Q292="","",IF(Q292=N144,"Yes","No")),"")</f>
        <v/>
      </c>
      <c r="BB292">
        <f>IF(BA292="Yes",P292,"")</f>
        <v/>
      </c>
      <c r="BC292">
        <f>IF(AZ292=1,IF(S292="","",IF(S292=N144,"Yes","No")),"")</f>
        <v/>
      </c>
      <c r="BD292">
        <f>IF(BC292="Yes",R292,"")</f>
        <v/>
      </c>
      <c r="BE292">
        <f>IFERROR(IF(SIGN(AE292)=1,"Increasing",IF(SIGN(AE292)=-1,"Decreasing","")),"")</f>
        <v/>
      </c>
      <c r="BF292">
        <f>IF(OR(AND(BE292="Increasing",BA292="Yes"),AND(BE292="Decreasing",BC292="Yes")),"Yes","No")</f>
        <v/>
      </c>
      <c r="BG292">
        <f>IF(I292="pos_trend","Yes","No")</f>
        <v/>
      </c>
      <c r="BH292">
        <f>IF(AF292&lt;&gt;"",IF(ABS(AF292)&gt;0.8,"Yes","No"),"")</f>
        <v/>
      </c>
    </row>
    <row r="293" spans="1:60">
      <c r="I293">
        <f>IF(AND(K293&gt; J293, L293&gt; K293, M293&gt; L293, N293&gt; M293), "pos_trend", IF(AND(K293&lt; J293, L293&lt; K293, M293&lt; L293, N293&lt; M293), "neg_trend", "N/A"))</f>
        <v/>
      </c>
      <c r="J293">
        <f>IFERROR(IF(TRIM(C293)="-", "N/A", IF(RIGHT(C293,1)=")",IF(RIGHT(C293,2)="T)",-1000000000000*VALUE(MID(C293,2,LEN(C293)-3)),IF(RIGHT(C293,2)="M)",-1000000*VALUE(MID(C293,2,LEN(C293)-3)),IF(RIGHT(C293,2)="B)",-1000000000*VALUE(MID(C293,2,LEN(C293)-3)),IF(RIGHT(C293,2)="k)",-1000*VALUE(MID(C293,2,LEN(C293)-3)),VALUE(SUBSTITUTE(C293,",","")))))),IF(RIGHT(C293,1)="T",1000000000000*VALUE(LEFT(C293,LEN(C293)-1)),IF(RIGHT(C293,1)="M",1000000*VALUE(LEFT(C293,LEN(C293)-1)),IF(RIGHT(C293,1)="B",1000000000*VALUE(LEFT(C293,LEN(C293)-1)),IF(RIGHT(C293,1)="%",0.01*VALUE(LEFT(C293,LEN(C293)-1)),IF(RIGHT(C293,1)="k",1000*VALUE(LEFT(C293,LEN(C293)-1)),VALUE(SUBSTITUTE(C293,",",""))))))))),"N/A")</f>
        <v/>
      </c>
      <c r="K293">
        <f>IFERROR(IF(TRIM(D293)="-", "N/A", IF(RIGHT(D293,1)=")",IF(RIGHT(D293,2)="T)",-1000000000000*VALUE(MID(D293,2,LEN(D293)-3)),IF(RIGHT(D293,2)="M)",-1000000*VALUE(MID(D293,2,LEN(D293)-3)),IF(RIGHT(D293,2)="B)",-1000000000*VALUE(MID(D293,2,LEN(D293)-3)),IF(RIGHT(D293,2)="k)",-1000*VALUE(MID(D293,2,LEN(D293)-3)),VALUE(SUBSTITUTE(D293,",","")))))),IF(RIGHT(D293,1)="T",1000000000000*VALUE(LEFT(D293,LEN(D293)-1)),IF(RIGHT(D293,1)="M",1000000*VALUE(LEFT(D293,LEN(D293)-1)),IF(RIGHT(D293,1)="B",1000000000*VALUE(LEFT(D293,LEN(D293)-1)),IF(RIGHT(D293,1)="%",0.01*VALUE(LEFT(D293,LEN(D293)-1)),IF(RIGHT(D293,1)="k",1000*VALUE(LEFT(D293,LEN(D293)-1)),VALUE(SUBSTITUTE(D293,",",""))))))))),"N/A")</f>
        <v/>
      </c>
      <c r="L293">
        <f>IFERROR(IF(TRIM(E293)="-", "N/A", IF(RIGHT(E293,1)=")",IF(RIGHT(E293,2)="T)",-1000000000000*VALUE(MID(E293,2,LEN(E293)-3)),IF(RIGHT(E293,2)="M)",-1000000*VALUE(MID(E293,2,LEN(E293)-3)),IF(RIGHT(E293,2)="B)",-1000000000*VALUE(MID(E293,2,LEN(E293)-3)),IF(RIGHT(E293,2)="k)",-1000*VALUE(MID(E293,2,LEN(E293)-3)),VALUE(SUBSTITUTE(E293,",","")))))),IF(RIGHT(E293,1)="T",1000000000000*VALUE(LEFT(E293,LEN(E293)-1)),IF(RIGHT(E293,1)="M",1000000*VALUE(LEFT(E293,LEN(E293)-1)),IF(RIGHT(E293,1)="B",1000000000*VALUE(LEFT(E293,LEN(E293)-1)),IF(RIGHT(E293,1)="%",0.01*VALUE(LEFT(E293,LEN(E293)-1)),IF(RIGHT(E293,1)="k",1000*VALUE(LEFT(E293,LEN(E293)-1)),VALUE(SUBSTITUTE(E293,",",""))))))))),"N/A")</f>
        <v/>
      </c>
      <c r="M293">
        <f>IFERROR(IF(TRIM(F293)="-", "N/A", IF(RIGHT(F293,1)=")",IF(RIGHT(F293,2)="T)",-1000000000000*VALUE(MID(F293,2,LEN(F293)-3)),IF(RIGHT(F293,2)="M)",-1000000*VALUE(MID(F293,2,LEN(F293)-3)),IF(RIGHT(F293,2)="B)",-1000000000*VALUE(MID(F293,2,LEN(F293)-3)),IF(RIGHT(F293,2)="k)",-1000*VALUE(MID(F293,2,LEN(F293)-3)),VALUE(SUBSTITUTE(F293,",","")))))),IF(RIGHT(F293,1)="T",1000000000000*VALUE(LEFT(F293,LEN(F293)-1)),IF(RIGHT(F293,1)="M",1000000*VALUE(LEFT(F293,LEN(F293)-1)),IF(RIGHT(F293,1)="B",1000000000*VALUE(LEFT(F293,LEN(F293)-1)),IF(RIGHT(F293,1)="%",0.01*VALUE(LEFT(F293,LEN(F293)-1)),IF(RIGHT(F293,1)="k",1000*VALUE(LEFT(F293,LEN(F293)-1)),VALUE(SUBSTITUTE(F293,",",""))))))))),"N/A")</f>
        <v/>
      </c>
      <c r="N293">
        <f>IFERROR(IF(TRIM(G293)="-", "N/A", IF(RIGHT(G293,1)=")",IF(RIGHT(G293,2)="T)",-1000000000000*VALUE(MID(G293,2,LEN(G293)-3)),IF(RIGHT(G293,2)="M)",-1000000*VALUE(MID(G293,2,LEN(G293)-3)),IF(RIGHT(G293,2)="B)",-1000000000*VALUE(MID(G293,2,LEN(G293)-3)),IF(RIGHT(G293,2)="k)",-1000*VALUE(MID(G293,2,LEN(G293)-3)),VALUE(SUBSTITUTE(G293,",","")))))),IF(RIGHT(G293,1)="T",1000000000000*VALUE(LEFT(G293,LEN(G293)-1)),IF(RIGHT(G293,1)="M",1000000*VALUE(LEFT(G293,LEN(G293)-1)),IF(RIGHT(G293,1)="B",1000000000*VALUE(LEFT(G293,LEN(G293)-1)),IF(RIGHT(G293,1)="%",0.01*VALUE(LEFT(G293,LEN(G293)-1)),IF(RIGHT(G293,1)="k",1000*VALUE(LEFT(G293,LEN(G293)-1)),VALUE(SUBSTITUTE(G293,",",""))))))))),"N/A")</f>
        <v/>
      </c>
      <c r="P293">
        <f>MAX(J293:N293)</f>
        <v/>
      </c>
      <c r="Q293">
        <f>IFERROR(J144+MATCH(P293,J293:N293,0)-1,"")</f>
        <v/>
      </c>
      <c r="R293">
        <f>IF(Q293="","",MIN(J293:N293))</f>
        <v/>
      </c>
      <c r="S293">
        <f>IFERROR(J144+MATCH(R293,J293:N293,0)-1,"")</f>
        <v/>
      </c>
      <c r="T293">
        <f>IFERROR(AVERAGE(J293:N293),"")</f>
        <v/>
      </c>
      <c r="U293">
        <f>IFERROR(STDEV(J293:N293),"")</f>
        <v/>
      </c>
      <c r="V293">
        <f>IFERROR(IF(C293="-","",IF(ISBLANK(B293),"",IF(OR(ISNUMBER(FIND("Growth",B293)),ISNUMBER(FIND("Margin",B293))),"",(J293-T293)/U293))),"")</f>
        <v/>
      </c>
      <c r="W293">
        <f>IFERROR(IF(OR(D293="-",ISBLANK(D293)),"",(K293-T293)/U293),"")</f>
        <v/>
      </c>
      <c r="X293">
        <f>IFERROR(IF(OR(E293="-",ISBLANK(E293)),"",(L293-T293)/U293),"")</f>
        <v/>
      </c>
      <c r="Y293">
        <f>IFERROR(IF(OR(F293="-",ISBLANK(F293)),"",(M293-T293)/U293),"")</f>
        <v/>
      </c>
      <c r="Z293">
        <f>IFERROR(IF(OR(G293="-",ISBLANK(G293)),"",(N293-T293)/U293),"")</f>
        <v/>
      </c>
      <c r="AA293">
        <f>IF(MAX(MAX(V293:Z293),ABS(MIN(V293:Z293)))=ABS(MIN(V293:Z293)),MIN(V293:Z293),MAX(V293:Z293))</f>
        <v/>
      </c>
      <c r="AB293">
        <f>IFERROR(V144+MATCH(AA293,V293:Z293,0)-1,"")</f>
        <v/>
      </c>
      <c r="AC293">
        <f>IF(AB293&lt;&gt;"",IF(S293=AB293,"Low",IF(AB293=Q293,"High","")),"")</f>
        <v/>
      </c>
      <c r="AE293">
        <f>IF(ISNUMBER(MATCH("N/A",J293:N293,0)),"",IFERROR((5 * SUMPRODUCT(J144:N144,J293:N293) - PRODUCT(SUM(J144:N144),SUM(J293:N293))) / ((5 * SUM((J144^2)+(K144^2)+(L144^2)+(M144^2)+(N144^2))) - SUM(J144:N144)^2),""))</f>
        <v/>
      </c>
      <c r="AF293">
        <f>IFERROR(CORREL(J144:N144,J293:N293),"")</f>
        <v/>
      </c>
      <c r="AZ293">
        <f>IF(Q293=S293,0,1)</f>
        <v/>
      </c>
      <c r="BA293">
        <f>IF(AZ293=1,IF(Q293="","",IF(Q293=N144,"Yes","No")),"")</f>
        <v/>
      </c>
      <c r="BB293">
        <f>IF(BA293="Yes",P293,"")</f>
        <v/>
      </c>
      <c r="BC293">
        <f>IF(AZ293=1,IF(S293="","",IF(S293=N144,"Yes","No")),"")</f>
        <v/>
      </c>
      <c r="BD293">
        <f>IF(BC293="Yes",R293,"")</f>
        <v/>
      </c>
      <c r="BE293">
        <f>IFERROR(IF(SIGN(AE293)=1,"Increasing",IF(SIGN(AE293)=-1,"Decreasing","")),"")</f>
        <v/>
      </c>
      <c r="BF293">
        <f>IF(OR(AND(BE293="Increasing",BA293="Yes"),AND(BE293="Decreasing",BC293="Yes")),"Yes","No")</f>
        <v/>
      </c>
      <c r="BG293">
        <f>IF(I293="pos_trend","Yes","No")</f>
        <v/>
      </c>
      <c r="BH293">
        <f>IF(AF293&lt;&gt;"",IF(ABS(AF293)&gt;0.8,"Yes","No"),"")</f>
        <v/>
      </c>
    </row>
    <row r="294" spans="1:60">
      <c r="I294">
        <f>IF(AND(K294&gt; J294, L294&gt; K294, M294&gt; L294, N294&gt; M294), "pos_trend", IF(AND(K294&lt; J294, L294&lt; K294, M294&lt; L294, N294&lt; M294), "neg_trend", "N/A"))</f>
        <v/>
      </c>
      <c r="J294">
        <f>IFERROR(IF(TRIM(C294)="-", "N/A", IF(RIGHT(C294,1)=")",IF(RIGHT(C294,2)="T)",-1000000000000*VALUE(MID(C294,2,LEN(C294)-3)),IF(RIGHT(C294,2)="M)",-1000000*VALUE(MID(C294,2,LEN(C294)-3)),IF(RIGHT(C294,2)="B)",-1000000000*VALUE(MID(C294,2,LEN(C294)-3)),IF(RIGHT(C294,2)="k)",-1000*VALUE(MID(C294,2,LEN(C294)-3)),VALUE(SUBSTITUTE(C294,",","")))))),IF(RIGHT(C294,1)="T",1000000000000*VALUE(LEFT(C294,LEN(C294)-1)),IF(RIGHT(C294,1)="M",1000000*VALUE(LEFT(C294,LEN(C294)-1)),IF(RIGHT(C294,1)="B",1000000000*VALUE(LEFT(C294,LEN(C294)-1)),IF(RIGHT(C294,1)="%",0.01*VALUE(LEFT(C294,LEN(C294)-1)),IF(RIGHT(C294,1)="k",1000*VALUE(LEFT(C294,LEN(C294)-1)),VALUE(SUBSTITUTE(C294,",",""))))))))),"N/A")</f>
        <v/>
      </c>
      <c r="K294">
        <f>IFERROR(IF(TRIM(D294)="-", "N/A", IF(RIGHT(D294,1)=")",IF(RIGHT(D294,2)="T)",-1000000000000*VALUE(MID(D294,2,LEN(D294)-3)),IF(RIGHT(D294,2)="M)",-1000000*VALUE(MID(D294,2,LEN(D294)-3)),IF(RIGHT(D294,2)="B)",-1000000000*VALUE(MID(D294,2,LEN(D294)-3)),IF(RIGHT(D294,2)="k)",-1000*VALUE(MID(D294,2,LEN(D294)-3)),VALUE(SUBSTITUTE(D294,",","")))))),IF(RIGHT(D294,1)="T",1000000000000*VALUE(LEFT(D294,LEN(D294)-1)),IF(RIGHT(D294,1)="M",1000000*VALUE(LEFT(D294,LEN(D294)-1)),IF(RIGHT(D294,1)="B",1000000000*VALUE(LEFT(D294,LEN(D294)-1)),IF(RIGHT(D294,1)="%",0.01*VALUE(LEFT(D294,LEN(D294)-1)),IF(RIGHT(D294,1)="k",1000*VALUE(LEFT(D294,LEN(D294)-1)),VALUE(SUBSTITUTE(D294,",",""))))))))),"N/A")</f>
        <v/>
      </c>
      <c r="L294">
        <f>IFERROR(IF(TRIM(E294)="-", "N/A", IF(RIGHT(E294,1)=")",IF(RIGHT(E294,2)="T)",-1000000000000*VALUE(MID(E294,2,LEN(E294)-3)),IF(RIGHT(E294,2)="M)",-1000000*VALUE(MID(E294,2,LEN(E294)-3)),IF(RIGHT(E294,2)="B)",-1000000000*VALUE(MID(E294,2,LEN(E294)-3)),IF(RIGHT(E294,2)="k)",-1000*VALUE(MID(E294,2,LEN(E294)-3)),VALUE(SUBSTITUTE(E294,",","")))))),IF(RIGHT(E294,1)="T",1000000000000*VALUE(LEFT(E294,LEN(E294)-1)),IF(RIGHT(E294,1)="M",1000000*VALUE(LEFT(E294,LEN(E294)-1)),IF(RIGHT(E294,1)="B",1000000000*VALUE(LEFT(E294,LEN(E294)-1)),IF(RIGHT(E294,1)="%",0.01*VALUE(LEFT(E294,LEN(E294)-1)),IF(RIGHT(E294,1)="k",1000*VALUE(LEFT(E294,LEN(E294)-1)),VALUE(SUBSTITUTE(E294,",",""))))))))),"N/A")</f>
        <v/>
      </c>
      <c r="M294">
        <f>IFERROR(IF(TRIM(F294)="-", "N/A", IF(RIGHT(F294,1)=")",IF(RIGHT(F294,2)="T)",-1000000000000*VALUE(MID(F294,2,LEN(F294)-3)),IF(RIGHT(F294,2)="M)",-1000000*VALUE(MID(F294,2,LEN(F294)-3)),IF(RIGHT(F294,2)="B)",-1000000000*VALUE(MID(F294,2,LEN(F294)-3)),IF(RIGHT(F294,2)="k)",-1000*VALUE(MID(F294,2,LEN(F294)-3)),VALUE(SUBSTITUTE(F294,",","")))))),IF(RIGHT(F294,1)="T",1000000000000*VALUE(LEFT(F294,LEN(F294)-1)),IF(RIGHT(F294,1)="M",1000000*VALUE(LEFT(F294,LEN(F294)-1)),IF(RIGHT(F294,1)="B",1000000000*VALUE(LEFT(F294,LEN(F294)-1)),IF(RIGHT(F294,1)="%",0.01*VALUE(LEFT(F294,LEN(F294)-1)),IF(RIGHT(F294,1)="k",1000*VALUE(LEFT(F294,LEN(F294)-1)),VALUE(SUBSTITUTE(F294,",",""))))))))),"N/A")</f>
        <v/>
      </c>
      <c r="N294">
        <f>IFERROR(IF(TRIM(G294)="-", "N/A", IF(RIGHT(G294,1)=")",IF(RIGHT(G294,2)="T)",-1000000000000*VALUE(MID(G294,2,LEN(G294)-3)),IF(RIGHT(G294,2)="M)",-1000000*VALUE(MID(G294,2,LEN(G294)-3)),IF(RIGHT(G294,2)="B)",-1000000000*VALUE(MID(G294,2,LEN(G294)-3)),IF(RIGHT(G294,2)="k)",-1000*VALUE(MID(G294,2,LEN(G294)-3)),VALUE(SUBSTITUTE(G294,",","")))))),IF(RIGHT(G294,1)="T",1000000000000*VALUE(LEFT(G294,LEN(G294)-1)),IF(RIGHT(G294,1)="M",1000000*VALUE(LEFT(G294,LEN(G294)-1)),IF(RIGHT(G294,1)="B",1000000000*VALUE(LEFT(G294,LEN(G294)-1)),IF(RIGHT(G294,1)="%",0.01*VALUE(LEFT(G294,LEN(G294)-1)),IF(RIGHT(G294,1)="k",1000*VALUE(LEFT(G294,LEN(G294)-1)),VALUE(SUBSTITUTE(G294,",",""))))))))),"N/A")</f>
        <v/>
      </c>
      <c r="P294">
        <f>MAX(J294:N294)</f>
        <v/>
      </c>
      <c r="Q294">
        <f>IFERROR(J144+MATCH(P294,J294:N294,0)-1,"")</f>
        <v/>
      </c>
      <c r="R294">
        <f>IF(Q294="","",MIN(J294:N294))</f>
        <v/>
      </c>
      <c r="S294">
        <f>IFERROR(J144+MATCH(R294,J294:N294,0)-1,"")</f>
        <v/>
      </c>
      <c r="T294">
        <f>IFERROR(AVERAGE(J294:N294),"")</f>
        <v/>
      </c>
      <c r="U294">
        <f>IFERROR(STDEV(J294:N294),"")</f>
        <v/>
      </c>
      <c r="V294">
        <f>IFERROR(IF(C294="-","",IF(ISBLANK(B294),"",IF(OR(ISNUMBER(FIND("Growth",B294)),ISNUMBER(FIND("Margin",B294))),"",(J294-T294)/U294))),"")</f>
        <v/>
      </c>
      <c r="W294">
        <f>IFERROR(IF(OR(D294="-",ISBLANK(D294)),"",(K294-T294)/U294),"")</f>
        <v/>
      </c>
      <c r="X294">
        <f>IFERROR(IF(OR(E294="-",ISBLANK(E294)),"",(L294-T294)/U294),"")</f>
        <v/>
      </c>
      <c r="Y294">
        <f>IFERROR(IF(OR(F294="-",ISBLANK(F294)),"",(M294-T294)/U294),"")</f>
        <v/>
      </c>
      <c r="Z294">
        <f>IFERROR(IF(OR(G294="-",ISBLANK(G294)),"",(N294-T294)/U294),"")</f>
        <v/>
      </c>
      <c r="AA294">
        <f>IF(MAX(MAX(V294:Z294),ABS(MIN(V294:Z294)))=ABS(MIN(V294:Z294)),MIN(V294:Z294),MAX(V294:Z294))</f>
        <v/>
      </c>
      <c r="AB294">
        <f>IFERROR(V144+MATCH(AA294,V294:Z294,0)-1,"")</f>
        <v/>
      </c>
      <c r="AC294">
        <f>IF(AB294&lt;&gt;"",IF(S294=AB294,"Low",IF(AB294=Q294,"High","")),"")</f>
        <v/>
      </c>
      <c r="AE294">
        <f>IF(ISNUMBER(MATCH("N/A",J294:N294,0)),"",IFERROR((5 * SUMPRODUCT(J144:N144,J294:N294) - PRODUCT(SUM(J144:N144),SUM(J294:N294))) / ((5 * SUM((J144^2)+(K144^2)+(L144^2)+(M144^2)+(N144^2))) - SUM(J144:N144)^2),""))</f>
        <v/>
      </c>
      <c r="AF294">
        <f>IFERROR(CORREL(J144:N144,J294:N294),"")</f>
        <v/>
      </c>
      <c r="AZ294">
        <f>IF(Q294=S294,0,1)</f>
        <v/>
      </c>
      <c r="BA294">
        <f>IF(AZ294=1,IF(Q294="","",IF(Q294=N144,"Yes","No")),"")</f>
        <v/>
      </c>
      <c r="BB294">
        <f>IF(BA294="Yes",P294,"")</f>
        <v/>
      </c>
      <c r="BC294">
        <f>IF(AZ294=1,IF(S294="","",IF(S294=N144,"Yes","No")),"")</f>
        <v/>
      </c>
      <c r="BD294">
        <f>IF(BC294="Yes",R294,"")</f>
        <v/>
      </c>
      <c r="BE294">
        <f>IFERROR(IF(SIGN(AE294)=1,"Increasing",IF(SIGN(AE294)=-1,"Decreasing","")),"")</f>
        <v/>
      </c>
      <c r="BF294">
        <f>IF(OR(AND(BE294="Increasing",BA294="Yes"),AND(BE294="Decreasing",BC294="Yes")),"Yes","No")</f>
        <v/>
      </c>
      <c r="BG294">
        <f>IF(I294="pos_trend","Yes","No")</f>
        <v/>
      </c>
      <c r="BH294">
        <f>IF(AF294&lt;&gt;"",IF(ABS(AF294)&gt;0.8,"Yes","No"),"")</f>
        <v/>
      </c>
    </row>
    <row r="295" spans="1:60">
      <c r="I295">
        <f>IF(AND(K295&gt; J295, L295&gt; K295, M295&gt; L295, N295&gt; M295), "pos_trend", IF(AND(K295&lt; J295, L295&lt; K295, M295&lt; L295, N295&lt; M295), "neg_trend", "N/A"))</f>
        <v/>
      </c>
      <c r="J295">
        <f>IFERROR(IF(TRIM(C295)="-", "N/A", IF(RIGHT(C295,1)=")",IF(RIGHT(C295,2)="T)",-1000000000000*VALUE(MID(C295,2,LEN(C295)-3)),IF(RIGHT(C295,2)="M)",-1000000*VALUE(MID(C295,2,LEN(C295)-3)),IF(RIGHT(C295,2)="B)",-1000000000*VALUE(MID(C295,2,LEN(C295)-3)),IF(RIGHT(C295,2)="k)",-1000*VALUE(MID(C295,2,LEN(C295)-3)),VALUE(SUBSTITUTE(C295,",","")))))),IF(RIGHT(C295,1)="T",1000000000000*VALUE(LEFT(C295,LEN(C295)-1)),IF(RIGHT(C295,1)="M",1000000*VALUE(LEFT(C295,LEN(C295)-1)),IF(RIGHT(C295,1)="B",1000000000*VALUE(LEFT(C295,LEN(C295)-1)),IF(RIGHT(C295,1)="%",0.01*VALUE(LEFT(C295,LEN(C295)-1)),IF(RIGHT(C295,1)="k",1000*VALUE(LEFT(C295,LEN(C295)-1)),VALUE(SUBSTITUTE(C295,",",""))))))))),"N/A")</f>
        <v/>
      </c>
      <c r="K295">
        <f>IFERROR(IF(TRIM(D295)="-", "N/A", IF(RIGHT(D295,1)=")",IF(RIGHT(D295,2)="T)",-1000000000000*VALUE(MID(D295,2,LEN(D295)-3)),IF(RIGHT(D295,2)="M)",-1000000*VALUE(MID(D295,2,LEN(D295)-3)),IF(RIGHT(D295,2)="B)",-1000000000*VALUE(MID(D295,2,LEN(D295)-3)),IF(RIGHT(D295,2)="k)",-1000*VALUE(MID(D295,2,LEN(D295)-3)),VALUE(SUBSTITUTE(D295,",","")))))),IF(RIGHT(D295,1)="T",1000000000000*VALUE(LEFT(D295,LEN(D295)-1)),IF(RIGHT(D295,1)="M",1000000*VALUE(LEFT(D295,LEN(D295)-1)),IF(RIGHT(D295,1)="B",1000000000*VALUE(LEFT(D295,LEN(D295)-1)),IF(RIGHT(D295,1)="%",0.01*VALUE(LEFT(D295,LEN(D295)-1)),IF(RIGHT(D295,1)="k",1000*VALUE(LEFT(D295,LEN(D295)-1)),VALUE(SUBSTITUTE(D295,",",""))))))))),"N/A")</f>
        <v/>
      </c>
      <c r="L295">
        <f>IFERROR(IF(TRIM(E295)="-", "N/A", IF(RIGHT(E295,1)=")",IF(RIGHT(E295,2)="T)",-1000000000000*VALUE(MID(E295,2,LEN(E295)-3)),IF(RIGHT(E295,2)="M)",-1000000*VALUE(MID(E295,2,LEN(E295)-3)),IF(RIGHT(E295,2)="B)",-1000000000*VALUE(MID(E295,2,LEN(E295)-3)),IF(RIGHT(E295,2)="k)",-1000*VALUE(MID(E295,2,LEN(E295)-3)),VALUE(SUBSTITUTE(E295,",","")))))),IF(RIGHT(E295,1)="T",1000000000000*VALUE(LEFT(E295,LEN(E295)-1)),IF(RIGHT(E295,1)="M",1000000*VALUE(LEFT(E295,LEN(E295)-1)),IF(RIGHT(E295,1)="B",1000000000*VALUE(LEFT(E295,LEN(E295)-1)),IF(RIGHT(E295,1)="%",0.01*VALUE(LEFT(E295,LEN(E295)-1)),IF(RIGHT(E295,1)="k",1000*VALUE(LEFT(E295,LEN(E295)-1)),VALUE(SUBSTITUTE(E295,",",""))))))))),"N/A")</f>
        <v/>
      </c>
      <c r="M295">
        <f>IFERROR(IF(TRIM(F295)="-", "N/A", IF(RIGHT(F295,1)=")",IF(RIGHT(F295,2)="T)",-1000000000000*VALUE(MID(F295,2,LEN(F295)-3)),IF(RIGHT(F295,2)="M)",-1000000*VALUE(MID(F295,2,LEN(F295)-3)),IF(RIGHT(F295,2)="B)",-1000000000*VALUE(MID(F295,2,LEN(F295)-3)),IF(RIGHT(F295,2)="k)",-1000*VALUE(MID(F295,2,LEN(F295)-3)),VALUE(SUBSTITUTE(F295,",","")))))),IF(RIGHT(F295,1)="T",1000000000000*VALUE(LEFT(F295,LEN(F295)-1)),IF(RIGHT(F295,1)="M",1000000*VALUE(LEFT(F295,LEN(F295)-1)),IF(RIGHT(F295,1)="B",1000000000*VALUE(LEFT(F295,LEN(F295)-1)),IF(RIGHT(F295,1)="%",0.01*VALUE(LEFT(F295,LEN(F295)-1)),IF(RIGHT(F295,1)="k",1000*VALUE(LEFT(F295,LEN(F295)-1)),VALUE(SUBSTITUTE(F295,",",""))))))))),"N/A")</f>
        <v/>
      </c>
      <c r="N295">
        <f>IFERROR(IF(TRIM(G295)="-", "N/A", IF(RIGHT(G295,1)=")",IF(RIGHT(G295,2)="T)",-1000000000000*VALUE(MID(G295,2,LEN(G295)-3)),IF(RIGHT(G295,2)="M)",-1000000*VALUE(MID(G295,2,LEN(G295)-3)),IF(RIGHT(G295,2)="B)",-1000000000*VALUE(MID(G295,2,LEN(G295)-3)),IF(RIGHT(G295,2)="k)",-1000*VALUE(MID(G295,2,LEN(G295)-3)),VALUE(SUBSTITUTE(G295,",","")))))),IF(RIGHT(G295,1)="T",1000000000000*VALUE(LEFT(G295,LEN(G295)-1)),IF(RIGHT(G295,1)="M",1000000*VALUE(LEFT(G295,LEN(G295)-1)),IF(RIGHT(G295,1)="B",1000000000*VALUE(LEFT(G295,LEN(G295)-1)),IF(RIGHT(G295,1)="%",0.01*VALUE(LEFT(G295,LEN(G295)-1)),IF(RIGHT(G295,1)="k",1000*VALUE(LEFT(G295,LEN(G295)-1)),VALUE(SUBSTITUTE(G295,",",""))))))))),"N/A")</f>
        <v/>
      </c>
      <c r="P295">
        <f>MAX(J295:N295)</f>
        <v/>
      </c>
      <c r="Q295">
        <f>IFERROR(J144+MATCH(P295,J295:N295,0)-1,"")</f>
        <v/>
      </c>
      <c r="R295">
        <f>IF(Q295="","",MIN(J295:N295))</f>
        <v/>
      </c>
      <c r="S295">
        <f>IFERROR(J144+MATCH(R295,J295:N295,0)-1,"")</f>
        <v/>
      </c>
      <c r="T295">
        <f>IFERROR(AVERAGE(J295:N295),"")</f>
        <v/>
      </c>
      <c r="U295">
        <f>IFERROR(STDEV(J295:N295),"")</f>
        <v/>
      </c>
      <c r="V295">
        <f>IFERROR(IF(C295="-","",IF(ISBLANK(B295),"",IF(OR(ISNUMBER(FIND("Growth",B295)),ISNUMBER(FIND("Margin",B295))),"",(J295-T295)/U295))),"")</f>
        <v/>
      </c>
      <c r="W295">
        <f>IFERROR(IF(OR(D295="-",ISBLANK(D295)),"",(K295-T295)/U295),"")</f>
        <v/>
      </c>
      <c r="X295">
        <f>IFERROR(IF(OR(E295="-",ISBLANK(E295)),"",(L295-T295)/U295),"")</f>
        <v/>
      </c>
      <c r="Y295">
        <f>IFERROR(IF(OR(F295="-",ISBLANK(F295)),"",(M295-T295)/U295),"")</f>
        <v/>
      </c>
      <c r="Z295">
        <f>IFERROR(IF(OR(G295="-",ISBLANK(G295)),"",(N295-T295)/U295),"")</f>
        <v/>
      </c>
      <c r="AA295">
        <f>IF(MAX(MAX(V295:Z295),ABS(MIN(V295:Z295)))=ABS(MIN(V295:Z295)),MIN(V295:Z295),MAX(V295:Z295))</f>
        <v/>
      </c>
      <c r="AB295">
        <f>IFERROR(V144+MATCH(AA295,V295:Z295,0)-1,"")</f>
        <v/>
      </c>
      <c r="AC295">
        <f>IF(AB295&lt;&gt;"",IF(S295=AB295,"Low",IF(AB295=Q295,"High","")),"")</f>
        <v/>
      </c>
      <c r="AE295">
        <f>IF(ISNUMBER(MATCH("N/A",J295:N295,0)),"",IFERROR((5 * SUMPRODUCT(J144:N144,J295:N295) - PRODUCT(SUM(J144:N144),SUM(J295:N295))) / ((5 * SUM((J144^2)+(K144^2)+(L144^2)+(M144^2)+(N144^2))) - SUM(J144:N144)^2),""))</f>
        <v/>
      </c>
      <c r="AF295">
        <f>IFERROR(CORREL(J144:N144,J295:N295),"")</f>
        <v/>
      </c>
      <c r="AZ295">
        <f>IF(Q295=S295,0,1)</f>
        <v/>
      </c>
      <c r="BA295">
        <f>IF(AZ295=1,IF(Q295="","",IF(Q295=N144,"Yes","No")),"")</f>
        <v/>
      </c>
      <c r="BB295">
        <f>IF(BA295="Yes",P295,"")</f>
        <v/>
      </c>
      <c r="BC295">
        <f>IF(AZ295=1,IF(S295="","",IF(S295=N144,"Yes","No")),"")</f>
        <v/>
      </c>
      <c r="BD295">
        <f>IF(BC295="Yes",R295,"")</f>
        <v/>
      </c>
      <c r="BE295">
        <f>IFERROR(IF(SIGN(AE295)=1,"Increasing",IF(SIGN(AE295)=-1,"Decreasing","")),"")</f>
        <v/>
      </c>
      <c r="BF295">
        <f>IF(OR(AND(BE295="Increasing",BA295="Yes"),AND(BE295="Decreasing",BC295="Yes")),"Yes","No")</f>
        <v/>
      </c>
      <c r="BG295">
        <f>IF(I295="pos_trend","Yes","No")</f>
        <v/>
      </c>
      <c r="BH295">
        <f>IF(AF295&lt;&gt;"",IF(ABS(AF295)&gt;0.8,"Yes","No"),"")</f>
        <v/>
      </c>
    </row>
    <row r="296" spans="1:60">
      <c r="I296">
        <f>IF(AND(K296&gt; J296, L296&gt; K296, M296&gt; L296, N296&gt; M296), "pos_trend", IF(AND(K296&lt; J296, L296&lt; K296, M296&lt; L296, N296&lt; M296), "neg_trend", "N/A"))</f>
        <v/>
      </c>
      <c r="J296">
        <f>IFERROR(IF(TRIM(C296)="-", "N/A", IF(RIGHT(C296,1)=")",IF(RIGHT(C296,2)="T)",-1000000000000*VALUE(MID(C296,2,LEN(C296)-3)),IF(RIGHT(C296,2)="M)",-1000000*VALUE(MID(C296,2,LEN(C296)-3)),IF(RIGHT(C296,2)="B)",-1000000000*VALUE(MID(C296,2,LEN(C296)-3)),IF(RIGHT(C296,2)="k)",-1000*VALUE(MID(C296,2,LEN(C296)-3)),VALUE(SUBSTITUTE(C296,",","")))))),IF(RIGHT(C296,1)="T",1000000000000*VALUE(LEFT(C296,LEN(C296)-1)),IF(RIGHT(C296,1)="M",1000000*VALUE(LEFT(C296,LEN(C296)-1)),IF(RIGHT(C296,1)="B",1000000000*VALUE(LEFT(C296,LEN(C296)-1)),IF(RIGHT(C296,1)="%",0.01*VALUE(LEFT(C296,LEN(C296)-1)),IF(RIGHT(C296,1)="k",1000*VALUE(LEFT(C296,LEN(C296)-1)),VALUE(SUBSTITUTE(C296,",",""))))))))),"N/A")</f>
        <v/>
      </c>
      <c r="K296">
        <f>IFERROR(IF(TRIM(D296)="-", "N/A", IF(RIGHT(D296,1)=")",IF(RIGHT(D296,2)="T)",-1000000000000*VALUE(MID(D296,2,LEN(D296)-3)),IF(RIGHT(D296,2)="M)",-1000000*VALUE(MID(D296,2,LEN(D296)-3)),IF(RIGHT(D296,2)="B)",-1000000000*VALUE(MID(D296,2,LEN(D296)-3)),IF(RIGHT(D296,2)="k)",-1000*VALUE(MID(D296,2,LEN(D296)-3)),VALUE(SUBSTITUTE(D296,",","")))))),IF(RIGHT(D296,1)="T",1000000000000*VALUE(LEFT(D296,LEN(D296)-1)),IF(RIGHT(D296,1)="M",1000000*VALUE(LEFT(D296,LEN(D296)-1)),IF(RIGHT(D296,1)="B",1000000000*VALUE(LEFT(D296,LEN(D296)-1)),IF(RIGHT(D296,1)="%",0.01*VALUE(LEFT(D296,LEN(D296)-1)),IF(RIGHT(D296,1)="k",1000*VALUE(LEFT(D296,LEN(D296)-1)),VALUE(SUBSTITUTE(D296,",",""))))))))),"N/A")</f>
        <v/>
      </c>
      <c r="L296">
        <f>IFERROR(IF(TRIM(E296)="-", "N/A", IF(RIGHT(E296,1)=")",IF(RIGHT(E296,2)="T)",-1000000000000*VALUE(MID(E296,2,LEN(E296)-3)),IF(RIGHT(E296,2)="M)",-1000000*VALUE(MID(E296,2,LEN(E296)-3)),IF(RIGHT(E296,2)="B)",-1000000000*VALUE(MID(E296,2,LEN(E296)-3)),IF(RIGHT(E296,2)="k)",-1000*VALUE(MID(E296,2,LEN(E296)-3)),VALUE(SUBSTITUTE(E296,",","")))))),IF(RIGHT(E296,1)="T",1000000000000*VALUE(LEFT(E296,LEN(E296)-1)),IF(RIGHT(E296,1)="M",1000000*VALUE(LEFT(E296,LEN(E296)-1)),IF(RIGHT(E296,1)="B",1000000000*VALUE(LEFT(E296,LEN(E296)-1)),IF(RIGHT(E296,1)="%",0.01*VALUE(LEFT(E296,LEN(E296)-1)),IF(RIGHT(E296,1)="k",1000*VALUE(LEFT(E296,LEN(E296)-1)),VALUE(SUBSTITUTE(E296,",",""))))))))),"N/A")</f>
        <v/>
      </c>
      <c r="M296">
        <f>IFERROR(IF(TRIM(F296)="-", "N/A", IF(RIGHT(F296,1)=")",IF(RIGHT(F296,2)="T)",-1000000000000*VALUE(MID(F296,2,LEN(F296)-3)),IF(RIGHT(F296,2)="M)",-1000000*VALUE(MID(F296,2,LEN(F296)-3)),IF(RIGHT(F296,2)="B)",-1000000000*VALUE(MID(F296,2,LEN(F296)-3)),IF(RIGHT(F296,2)="k)",-1000*VALUE(MID(F296,2,LEN(F296)-3)),VALUE(SUBSTITUTE(F296,",","")))))),IF(RIGHT(F296,1)="T",1000000000000*VALUE(LEFT(F296,LEN(F296)-1)),IF(RIGHT(F296,1)="M",1000000*VALUE(LEFT(F296,LEN(F296)-1)),IF(RIGHT(F296,1)="B",1000000000*VALUE(LEFT(F296,LEN(F296)-1)),IF(RIGHT(F296,1)="%",0.01*VALUE(LEFT(F296,LEN(F296)-1)),IF(RIGHT(F296,1)="k",1000*VALUE(LEFT(F296,LEN(F296)-1)),VALUE(SUBSTITUTE(F296,",",""))))))))),"N/A")</f>
        <v/>
      </c>
      <c r="N296">
        <f>IFERROR(IF(TRIM(G296)="-", "N/A", IF(RIGHT(G296,1)=")",IF(RIGHT(G296,2)="T)",-1000000000000*VALUE(MID(G296,2,LEN(G296)-3)),IF(RIGHT(G296,2)="M)",-1000000*VALUE(MID(G296,2,LEN(G296)-3)),IF(RIGHT(G296,2)="B)",-1000000000*VALUE(MID(G296,2,LEN(G296)-3)),IF(RIGHT(G296,2)="k)",-1000*VALUE(MID(G296,2,LEN(G296)-3)),VALUE(SUBSTITUTE(G296,",","")))))),IF(RIGHT(G296,1)="T",1000000000000*VALUE(LEFT(G296,LEN(G296)-1)),IF(RIGHT(G296,1)="M",1000000*VALUE(LEFT(G296,LEN(G296)-1)),IF(RIGHT(G296,1)="B",1000000000*VALUE(LEFT(G296,LEN(G296)-1)),IF(RIGHT(G296,1)="%",0.01*VALUE(LEFT(G296,LEN(G296)-1)),IF(RIGHT(G296,1)="k",1000*VALUE(LEFT(G296,LEN(G296)-1)),VALUE(SUBSTITUTE(G296,",",""))))))))),"N/A")</f>
        <v/>
      </c>
      <c r="P296">
        <f>MAX(J296:N296)</f>
        <v/>
      </c>
      <c r="Q296">
        <f>IFERROR(J144+MATCH(P296,J296:N296,0)-1,"")</f>
        <v/>
      </c>
      <c r="R296">
        <f>IF(Q296="","",MIN(J296:N296))</f>
        <v/>
      </c>
      <c r="S296">
        <f>IFERROR(J144+MATCH(R296,J296:N296,0)-1,"")</f>
        <v/>
      </c>
      <c r="T296">
        <f>IFERROR(AVERAGE(J296:N296),"")</f>
        <v/>
      </c>
      <c r="U296">
        <f>IFERROR(STDEV(J296:N296),"")</f>
        <v/>
      </c>
      <c r="V296">
        <f>IFERROR(IF(C296="-","",IF(ISBLANK(B296),"",IF(OR(ISNUMBER(FIND("Growth",B296)),ISNUMBER(FIND("Margin",B296))),"",(J296-T296)/U296))),"")</f>
        <v/>
      </c>
      <c r="W296">
        <f>IFERROR(IF(OR(D296="-",ISBLANK(D296)),"",(K296-T296)/U296),"")</f>
        <v/>
      </c>
      <c r="X296">
        <f>IFERROR(IF(OR(E296="-",ISBLANK(E296)),"",(L296-T296)/U296),"")</f>
        <v/>
      </c>
      <c r="Y296">
        <f>IFERROR(IF(OR(F296="-",ISBLANK(F296)),"",(M296-T296)/U296),"")</f>
        <v/>
      </c>
      <c r="Z296">
        <f>IFERROR(IF(OR(G296="-",ISBLANK(G296)),"",(N296-T296)/U296),"")</f>
        <v/>
      </c>
      <c r="AA296">
        <f>IF(MAX(MAX(V296:Z296),ABS(MIN(V296:Z296)))=ABS(MIN(V296:Z296)),MIN(V296:Z296),MAX(V296:Z296))</f>
        <v/>
      </c>
      <c r="AB296">
        <f>IFERROR(V144+MATCH(AA296,V296:Z296,0)-1,"")</f>
        <v/>
      </c>
      <c r="AC296">
        <f>IF(AB296&lt;&gt;"",IF(S296=AB296,"Low",IF(AB296=Q296,"High","")),"")</f>
        <v/>
      </c>
      <c r="AE296">
        <f>IF(ISNUMBER(MATCH("N/A",J296:N296,0)),"",IFERROR((5 * SUMPRODUCT(J144:N144,J296:N296) - PRODUCT(SUM(J144:N144),SUM(J296:N296))) / ((5 * SUM((J144^2)+(K144^2)+(L144^2)+(M144^2)+(N144^2))) - SUM(J144:N144)^2),""))</f>
        <v/>
      </c>
      <c r="AF296">
        <f>IFERROR(CORREL(J144:N144,J296:N296),"")</f>
        <v/>
      </c>
      <c r="AZ296">
        <f>IF(Q296=S296,0,1)</f>
        <v/>
      </c>
      <c r="BA296">
        <f>IF(AZ296=1,IF(Q296="","",IF(Q296=N144,"Yes","No")),"")</f>
        <v/>
      </c>
      <c r="BB296">
        <f>IF(BA296="Yes",P296,"")</f>
        <v/>
      </c>
      <c r="BC296">
        <f>IF(AZ296=1,IF(S296="","",IF(S296=N144,"Yes","No")),"")</f>
        <v/>
      </c>
      <c r="BD296">
        <f>IF(BC296="Yes",R296,"")</f>
        <v/>
      </c>
      <c r="BE296">
        <f>IFERROR(IF(SIGN(AE296)=1,"Increasing",IF(SIGN(AE296)=-1,"Decreasing","")),"")</f>
        <v/>
      </c>
      <c r="BF296">
        <f>IF(OR(AND(BE296="Increasing",BA296="Yes"),AND(BE296="Decreasing",BC296="Yes")),"Yes","No")</f>
        <v/>
      </c>
      <c r="BG296">
        <f>IF(I296="pos_trend","Yes","No")</f>
        <v/>
      </c>
      <c r="BH296">
        <f>IF(AF296&lt;&gt;"",IF(ABS(AF296)&gt;0.8,"Yes","No"),"")</f>
        <v/>
      </c>
    </row>
    <row r="297" spans="1:60">
      <c r="I297">
        <f>IF(AND(K297&gt; J297, L297&gt; K297, M297&gt; L297, N297&gt; M297), "pos_trend", IF(AND(K297&lt; J297, L297&lt; K297, M297&lt; L297, N297&lt; M297), "neg_trend", "N/A"))</f>
        <v/>
      </c>
      <c r="J297">
        <f>IFERROR(IF(TRIM(C297)="-", "N/A", IF(RIGHT(C297,1)=")",IF(RIGHT(C297,2)="T)",-1000000000000*VALUE(MID(C297,2,LEN(C297)-3)),IF(RIGHT(C297,2)="M)",-1000000*VALUE(MID(C297,2,LEN(C297)-3)),IF(RIGHT(C297,2)="B)",-1000000000*VALUE(MID(C297,2,LEN(C297)-3)),IF(RIGHT(C297,2)="k)",-1000*VALUE(MID(C297,2,LEN(C297)-3)),VALUE(SUBSTITUTE(C297,",","")))))),IF(RIGHT(C297,1)="T",1000000000000*VALUE(LEFT(C297,LEN(C297)-1)),IF(RIGHT(C297,1)="M",1000000*VALUE(LEFT(C297,LEN(C297)-1)),IF(RIGHT(C297,1)="B",1000000000*VALUE(LEFT(C297,LEN(C297)-1)),IF(RIGHT(C297,1)="%",0.01*VALUE(LEFT(C297,LEN(C297)-1)),IF(RIGHT(C297,1)="k",1000*VALUE(LEFT(C297,LEN(C297)-1)),VALUE(SUBSTITUTE(C297,",",""))))))))),"N/A")</f>
        <v/>
      </c>
      <c r="K297">
        <f>IFERROR(IF(TRIM(D297)="-", "N/A", IF(RIGHT(D297,1)=")",IF(RIGHT(D297,2)="T)",-1000000000000*VALUE(MID(D297,2,LEN(D297)-3)),IF(RIGHT(D297,2)="M)",-1000000*VALUE(MID(D297,2,LEN(D297)-3)),IF(RIGHT(D297,2)="B)",-1000000000*VALUE(MID(D297,2,LEN(D297)-3)),IF(RIGHT(D297,2)="k)",-1000*VALUE(MID(D297,2,LEN(D297)-3)),VALUE(SUBSTITUTE(D297,",","")))))),IF(RIGHT(D297,1)="T",1000000000000*VALUE(LEFT(D297,LEN(D297)-1)),IF(RIGHT(D297,1)="M",1000000*VALUE(LEFT(D297,LEN(D297)-1)),IF(RIGHT(D297,1)="B",1000000000*VALUE(LEFT(D297,LEN(D297)-1)),IF(RIGHT(D297,1)="%",0.01*VALUE(LEFT(D297,LEN(D297)-1)),IF(RIGHT(D297,1)="k",1000*VALUE(LEFT(D297,LEN(D297)-1)),VALUE(SUBSTITUTE(D297,",",""))))))))),"N/A")</f>
        <v/>
      </c>
      <c r="L297">
        <f>IFERROR(IF(TRIM(E297)="-", "N/A", IF(RIGHT(E297,1)=")",IF(RIGHT(E297,2)="T)",-1000000000000*VALUE(MID(E297,2,LEN(E297)-3)),IF(RIGHT(E297,2)="M)",-1000000*VALUE(MID(E297,2,LEN(E297)-3)),IF(RIGHT(E297,2)="B)",-1000000000*VALUE(MID(E297,2,LEN(E297)-3)),IF(RIGHT(E297,2)="k)",-1000*VALUE(MID(E297,2,LEN(E297)-3)),VALUE(SUBSTITUTE(E297,",","")))))),IF(RIGHT(E297,1)="T",1000000000000*VALUE(LEFT(E297,LEN(E297)-1)),IF(RIGHT(E297,1)="M",1000000*VALUE(LEFT(E297,LEN(E297)-1)),IF(RIGHT(E297,1)="B",1000000000*VALUE(LEFT(E297,LEN(E297)-1)),IF(RIGHT(E297,1)="%",0.01*VALUE(LEFT(E297,LEN(E297)-1)),IF(RIGHT(E297,1)="k",1000*VALUE(LEFT(E297,LEN(E297)-1)),VALUE(SUBSTITUTE(E297,",",""))))))))),"N/A")</f>
        <v/>
      </c>
      <c r="M297">
        <f>IFERROR(IF(TRIM(F297)="-", "N/A", IF(RIGHT(F297,1)=")",IF(RIGHT(F297,2)="T)",-1000000000000*VALUE(MID(F297,2,LEN(F297)-3)),IF(RIGHT(F297,2)="M)",-1000000*VALUE(MID(F297,2,LEN(F297)-3)),IF(RIGHT(F297,2)="B)",-1000000000*VALUE(MID(F297,2,LEN(F297)-3)),IF(RIGHT(F297,2)="k)",-1000*VALUE(MID(F297,2,LEN(F297)-3)),VALUE(SUBSTITUTE(F297,",","")))))),IF(RIGHT(F297,1)="T",1000000000000*VALUE(LEFT(F297,LEN(F297)-1)),IF(RIGHT(F297,1)="M",1000000*VALUE(LEFT(F297,LEN(F297)-1)),IF(RIGHT(F297,1)="B",1000000000*VALUE(LEFT(F297,LEN(F297)-1)),IF(RIGHT(F297,1)="%",0.01*VALUE(LEFT(F297,LEN(F297)-1)),IF(RIGHT(F297,1)="k",1000*VALUE(LEFT(F297,LEN(F297)-1)),VALUE(SUBSTITUTE(F297,",",""))))))))),"N/A")</f>
        <v/>
      </c>
      <c r="N297">
        <f>IFERROR(IF(TRIM(G297)="-", "N/A", IF(RIGHT(G297,1)=")",IF(RIGHT(G297,2)="T)",-1000000000000*VALUE(MID(G297,2,LEN(G297)-3)),IF(RIGHT(G297,2)="M)",-1000000*VALUE(MID(G297,2,LEN(G297)-3)),IF(RIGHT(G297,2)="B)",-1000000000*VALUE(MID(G297,2,LEN(G297)-3)),IF(RIGHT(G297,2)="k)",-1000*VALUE(MID(G297,2,LEN(G297)-3)),VALUE(SUBSTITUTE(G297,",","")))))),IF(RIGHT(G297,1)="T",1000000000000*VALUE(LEFT(G297,LEN(G297)-1)),IF(RIGHT(G297,1)="M",1000000*VALUE(LEFT(G297,LEN(G297)-1)),IF(RIGHT(G297,1)="B",1000000000*VALUE(LEFT(G297,LEN(G297)-1)),IF(RIGHT(G297,1)="%",0.01*VALUE(LEFT(G297,LEN(G297)-1)),IF(RIGHT(G297,1)="k",1000*VALUE(LEFT(G297,LEN(G297)-1)),VALUE(SUBSTITUTE(G297,",",""))))))))),"N/A")</f>
        <v/>
      </c>
      <c r="P297">
        <f>MAX(J297:N297)</f>
        <v/>
      </c>
      <c r="Q297">
        <f>IFERROR(J144+MATCH(P297,J297:N297,0)-1,"")</f>
        <v/>
      </c>
      <c r="R297">
        <f>IF(Q297="","",MIN(J297:N297))</f>
        <v/>
      </c>
      <c r="S297">
        <f>IFERROR(J144+MATCH(R297,J297:N297,0)-1,"")</f>
        <v/>
      </c>
      <c r="T297">
        <f>IFERROR(AVERAGE(J297:N297),"")</f>
        <v/>
      </c>
      <c r="U297">
        <f>IFERROR(STDEV(J297:N297),"")</f>
        <v/>
      </c>
      <c r="V297">
        <f>IFERROR(IF(C297="-","",IF(ISBLANK(B297),"",IF(OR(ISNUMBER(FIND("Growth",B297)),ISNUMBER(FIND("Margin",B297))),"",(J297-T297)/U297))),"")</f>
        <v/>
      </c>
      <c r="W297">
        <f>IFERROR(IF(OR(D297="-",ISBLANK(D297)),"",(K297-T297)/U297),"")</f>
        <v/>
      </c>
      <c r="X297">
        <f>IFERROR(IF(OR(E297="-",ISBLANK(E297)),"",(L297-T297)/U297),"")</f>
        <v/>
      </c>
      <c r="Y297">
        <f>IFERROR(IF(OR(F297="-",ISBLANK(F297)),"",(M297-T297)/U297),"")</f>
        <v/>
      </c>
      <c r="Z297">
        <f>IFERROR(IF(OR(G297="-",ISBLANK(G297)),"",(N297-T297)/U297),"")</f>
        <v/>
      </c>
      <c r="AA297">
        <f>IF(MAX(MAX(V297:Z297),ABS(MIN(V297:Z297)))=ABS(MIN(V297:Z297)),MIN(V297:Z297),MAX(V297:Z297))</f>
        <v/>
      </c>
      <c r="AB297">
        <f>IFERROR(V144+MATCH(AA297,V297:Z297,0)-1,"")</f>
        <v/>
      </c>
      <c r="AC297">
        <f>IF(AB297&lt;&gt;"",IF(S297=AB297,"Low",IF(AB297=Q297,"High","")),"")</f>
        <v/>
      </c>
      <c r="AE297">
        <f>IF(ISNUMBER(MATCH("N/A",J297:N297,0)),"",IFERROR((5 * SUMPRODUCT(J144:N144,J297:N297) - PRODUCT(SUM(J144:N144),SUM(J297:N297))) / ((5 * SUM((J144^2)+(K144^2)+(L144^2)+(M144^2)+(N144^2))) - SUM(J144:N144)^2),""))</f>
        <v/>
      </c>
      <c r="AF297">
        <f>IFERROR(CORREL(J144:N144,J297:N297),"")</f>
        <v/>
      </c>
      <c r="AZ297">
        <f>IF(Q297=S297,0,1)</f>
        <v/>
      </c>
      <c r="BA297">
        <f>IF(AZ297=1,IF(Q297="","",IF(Q297=N144,"Yes","No")),"")</f>
        <v/>
      </c>
      <c r="BB297">
        <f>IF(BA297="Yes",P297,"")</f>
        <v/>
      </c>
      <c r="BC297">
        <f>IF(AZ297=1,IF(S297="","",IF(S297=N144,"Yes","No")),"")</f>
        <v/>
      </c>
      <c r="BD297">
        <f>IF(BC297="Yes",R297,"")</f>
        <v/>
      </c>
      <c r="BE297">
        <f>IFERROR(IF(SIGN(AE297)=1,"Increasing",IF(SIGN(AE297)=-1,"Decreasing","")),"")</f>
        <v/>
      </c>
      <c r="BF297">
        <f>IF(OR(AND(BE297="Increasing",BA297="Yes"),AND(BE297="Decreasing",BC297="Yes")),"Yes","No")</f>
        <v/>
      </c>
      <c r="BG297">
        <f>IF(I297="pos_trend","Yes","No")</f>
        <v/>
      </c>
      <c r="BH297">
        <f>IF(AF297&lt;&gt;"",IF(ABS(AF297)&gt;0.8,"Yes","No"),"")</f>
        <v/>
      </c>
    </row>
    <row r="298" spans="1:60">
      <c r="I298">
        <f>IF(AND(K298&gt; J298, L298&gt; K298, M298&gt; L298, N298&gt; M298), "pos_trend", IF(AND(K298&lt; J298, L298&lt; K298, M298&lt; L298, N298&lt; M298), "neg_trend", "N/A"))</f>
        <v/>
      </c>
      <c r="J298">
        <f>IFERROR(IF(TRIM(C298)="-", "N/A", IF(RIGHT(C298,1)=")",IF(RIGHT(C298,2)="T)",-1000000000000*VALUE(MID(C298,2,LEN(C298)-3)),IF(RIGHT(C298,2)="M)",-1000000*VALUE(MID(C298,2,LEN(C298)-3)),IF(RIGHT(C298,2)="B)",-1000000000*VALUE(MID(C298,2,LEN(C298)-3)),IF(RIGHT(C298,2)="k)",-1000*VALUE(MID(C298,2,LEN(C298)-3)),VALUE(SUBSTITUTE(C298,",","")))))),IF(RIGHT(C298,1)="T",1000000000000*VALUE(LEFT(C298,LEN(C298)-1)),IF(RIGHT(C298,1)="M",1000000*VALUE(LEFT(C298,LEN(C298)-1)),IF(RIGHT(C298,1)="B",1000000000*VALUE(LEFT(C298,LEN(C298)-1)),IF(RIGHT(C298,1)="%",0.01*VALUE(LEFT(C298,LEN(C298)-1)),IF(RIGHT(C298,1)="k",1000*VALUE(LEFT(C298,LEN(C298)-1)),VALUE(SUBSTITUTE(C298,",",""))))))))),"N/A")</f>
        <v/>
      </c>
      <c r="K298">
        <f>IFERROR(IF(TRIM(D298)="-", "N/A", IF(RIGHT(D298,1)=")",IF(RIGHT(D298,2)="T)",-1000000000000*VALUE(MID(D298,2,LEN(D298)-3)),IF(RIGHT(D298,2)="M)",-1000000*VALUE(MID(D298,2,LEN(D298)-3)),IF(RIGHT(D298,2)="B)",-1000000000*VALUE(MID(D298,2,LEN(D298)-3)),IF(RIGHT(D298,2)="k)",-1000*VALUE(MID(D298,2,LEN(D298)-3)),VALUE(SUBSTITUTE(D298,",","")))))),IF(RIGHT(D298,1)="T",1000000000000*VALUE(LEFT(D298,LEN(D298)-1)),IF(RIGHT(D298,1)="M",1000000*VALUE(LEFT(D298,LEN(D298)-1)),IF(RIGHT(D298,1)="B",1000000000*VALUE(LEFT(D298,LEN(D298)-1)),IF(RIGHT(D298,1)="%",0.01*VALUE(LEFT(D298,LEN(D298)-1)),IF(RIGHT(D298,1)="k",1000*VALUE(LEFT(D298,LEN(D298)-1)),VALUE(SUBSTITUTE(D298,",",""))))))))),"N/A")</f>
        <v/>
      </c>
      <c r="L298">
        <f>IFERROR(IF(TRIM(E298)="-", "N/A", IF(RIGHT(E298,1)=")",IF(RIGHT(E298,2)="T)",-1000000000000*VALUE(MID(E298,2,LEN(E298)-3)),IF(RIGHT(E298,2)="M)",-1000000*VALUE(MID(E298,2,LEN(E298)-3)),IF(RIGHT(E298,2)="B)",-1000000000*VALUE(MID(E298,2,LEN(E298)-3)),IF(RIGHT(E298,2)="k)",-1000*VALUE(MID(E298,2,LEN(E298)-3)),VALUE(SUBSTITUTE(E298,",","")))))),IF(RIGHT(E298,1)="T",1000000000000*VALUE(LEFT(E298,LEN(E298)-1)),IF(RIGHT(E298,1)="M",1000000*VALUE(LEFT(E298,LEN(E298)-1)),IF(RIGHT(E298,1)="B",1000000000*VALUE(LEFT(E298,LEN(E298)-1)),IF(RIGHT(E298,1)="%",0.01*VALUE(LEFT(E298,LEN(E298)-1)),IF(RIGHT(E298,1)="k",1000*VALUE(LEFT(E298,LEN(E298)-1)),VALUE(SUBSTITUTE(E298,",",""))))))))),"N/A")</f>
        <v/>
      </c>
      <c r="M298">
        <f>IFERROR(IF(TRIM(F298)="-", "N/A", IF(RIGHT(F298,1)=")",IF(RIGHT(F298,2)="T)",-1000000000000*VALUE(MID(F298,2,LEN(F298)-3)),IF(RIGHT(F298,2)="M)",-1000000*VALUE(MID(F298,2,LEN(F298)-3)),IF(RIGHT(F298,2)="B)",-1000000000*VALUE(MID(F298,2,LEN(F298)-3)),IF(RIGHT(F298,2)="k)",-1000*VALUE(MID(F298,2,LEN(F298)-3)),VALUE(SUBSTITUTE(F298,",","")))))),IF(RIGHT(F298,1)="T",1000000000000*VALUE(LEFT(F298,LEN(F298)-1)),IF(RIGHT(F298,1)="M",1000000*VALUE(LEFT(F298,LEN(F298)-1)),IF(RIGHT(F298,1)="B",1000000000*VALUE(LEFT(F298,LEN(F298)-1)),IF(RIGHT(F298,1)="%",0.01*VALUE(LEFT(F298,LEN(F298)-1)),IF(RIGHT(F298,1)="k",1000*VALUE(LEFT(F298,LEN(F298)-1)),VALUE(SUBSTITUTE(F298,",",""))))))))),"N/A")</f>
        <v/>
      </c>
      <c r="N298">
        <f>IFERROR(IF(TRIM(G298)="-", "N/A", IF(RIGHT(G298,1)=")",IF(RIGHT(G298,2)="T)",-1000000000000*VALUE(MID(G298,2,LEN(G298)-3)),IF(RIGHT(G298,2)="M)",-1000000*VALUE(MID(G298,2,LEN(G298)-3)),IF(RIGHT(G298,2)="B)",-1000000000*VALUE(MID(G298,2,LEN(G298)-3)),IF(RIGHT(G298,2)="k)",-1000*VALUE(MID(G298,2,LEN(G298)-3)),VALUE(SUBSTITUTE(G298,",","")))))),IF(RIGHT(G298,1)="T",1000000000000*VALUE(LEFT(G298,LEN(G298)-1)),IF(RIGHT(G298,1)="M",1000000*VALUE(LEFT(G298,LEN(G298)-1)),IF(RIGHT(G298,1)="B",1000000000*VALUE(LEFT(G298,LEN(G298)-1)),IF(RIGHT(G298,1)="%",0.01*VALUE(LEFT(G298,LEN(G298)-1)),IF(RIGHT(G298,1)="k",1000*VALUE(LEFT(G298,LEN(G298)-1)),VALUE(SUBSTITUTE(G298,",",""))))))))),"N/A")</f>
        <v/>
      </c>
      <c r="P298">
        <f>MAX(J298:N298)</f>
        <v/>
      </c>
      <c r="Q298">
        <f>IFERROR(J144+MATCH(P298,J298:N298,0)-1,"")</f>
        <v/>
      </c>
      <c r="R298">
        <f>IF(Q298="","",MIN(J298:N298))</f>
        <v/>
      </c>
      <c r="S298">
        <f>IFERROR(J144+MATCH(R298,J298:N298,0)-1,"")</f>
        <v/>
      </c>
      <c r="T298">
        <f>IFERROR(AVERAGE(J298:N298),"")</f>
        <v/>
      </c>
      <c r="U298">
        <f>IFERROR(STDEV(J298:N298),"")</f>
        <v/>
      </c>
      <c r="V298">
        <f>IFERROR(IF(C298="-","",IF(ISBLANK(B298),"",IF(OR(ISNUMBER(FIND("Growth",B298)),ISNUMBER(FIND("Margin",B298))),"",(J298-T298)/U298))),"")</f>
        <v/>
      </c>
      <c r="W298">
        <f>IFERROR(IF(OR(D298="-",ISBLANK(D298)),"",(K298-T298)/U298),"")</f>
        <v/>
      </c>
      <c r="X298">
        <f>IFERROR(IF(OR(E298="-",ISBLANK(E298)),"",(L298-T298)/U298),"")</f>
        <v/>
      </c>
      <c r="Y298">
        <f>IFERROR(IF(OR(F298="-",ISBLANK(F298)),"",(M298-T298)/U298),"")</f>
        <v/>
      </c>
      <c r="Z298">
        <f>IFERROR(IF(OR(G298="-",ISBLANK(G298)),"",(N298-T298)/U298),"")</f>
        <v/>
      </c>
      <c r="AA298">
        <f>IF(MAX(MAX(V298:Z298),ABS(MIN(V298:Z298)))=ABS(MIN(V298:Z298)),MIN(V298:Z298),MAX(V298:Z298))</f>
        <v/>
      </c>
      <c r="AB298">
        <f>IFERROR(V144+MATCH(AA298,V298:Z298,0)-1,"")</f>
        <v/>
      </c>
      <c r="AC298">
        <f>IF(AB298&lt;&gt;"",IF(S298=AB298,"Low",IF(AB298=Q298,"High","")),"")</f>
        <v/>
      </c>
      <c r="AE298">
        <f>IF(ISNUMBER(MATCH("N/A",J298:N298,0)),"",IFERROR((5 * SUMPRODUCT(J144:N144,J298:N298) - PRODUCT(SUM(J144:N144),SUM(J298:N298))) / ((5 * SUM((J144^2)+(K144^2)+(L144^2)+(M144^2)+(N144^2))) - SUM(J144:N144)^2),""))</f>
        <v/>
      </c>
      <c r="AF298">
        <f>IFERROR(CORREL(J144:N144,J298:N298),"")</f>
        <v/>
      </c>
      <c r="AZ298">
        <f>IF(Q298=S298,0,1)</f>
        <v/>
      </c>
      <c r="BA298">
        <f>IF(AZ298=1,IF(Q298="","",IF(Q298=N144,"Yes","No")),"")</f>
        <v/>
      </c>
      <c r="BB298">
        <f>IF(BA298="Yes",P298,"")</f>
        <v/>
      </c>
      <c r="BC298">
        <f>IF(AZ298=1,IF(S298="","",IF(S298=N144,"Yes","No")),"")</f>
        <v/>
      </c>
      <c r="BD298">
        <f>IF(BC298="Yes",R298,"")</f>
        <v/>
      </c>
      <c r="BE298">
        <f>IFERROR(IF(SIGN(AE298)=1,"Increasing",IF(SIGN(AE298)=-1,"Decreasing","")),"")</f>
        <v/>
      </c>
      <c r="BF298">
        <f>IF(OR(AND(BE298="Increasing",BA298="Yes"),AND(BE298="Decreasing",BC298="Yes")),"Yes","No")</f>
        <v/>
      </c>
      <c r="BG298">
        <f>IF(I298="pos_trend","Yes","No")</f>
        <v/>
      </c>
      <c r="BH298">
        <f>IF(AF298&lt;&gt;"",IF(ABS(AF298)&gt;0.8,"Yes","No"),"")</f>
        <v/>
      </c>
    </row>
    <row r="299" spans="1:60">
      <c r="I299">
        <f>IF(AND(K299&gt; J299, L299&gt; K299, M299&gt; L299, N299&gt; M299), "pos_trend", IF(AND(K299&lt; J299, L299&lt; K299, M299&lt; L299, N299&lt; M299), "neg_trend", "N/A"))</f>
        <v/>
      </c>
      <c r="J299">
        <f>IFERROR(IF(TRIM(C299)="-", "N/A", IF(RIGHT(C299,1)=")",IF(RIGHT(C299,2)="T)",-1000000000000*VALUE(MID(C299,2,LEN(C299)-3)),IF(RIGHT(C299,2)="M)",-1000000*VALUE(MID(C299,2,LEN(C299)-3)),IF(RIGHT(C299,2)="B)",-1000000000*VALUE(MID(C299,2,LEN(C299)-3)),IF(RIGHT(C299,2)="k)",-1000*VALUE(MID(C299,2,LEN(C299)-3)),VALUE(SUBSTITUTE(C299,",","")))))),IF(RIGHT(C299,1)="T",1000000000000*VALUE(LEFT(C299,LEN(C299)-1)),IF(RIGHT(C299,1)="M",1000000*VALUE(LEFT(C299,LEN(C299)-1)),IF(RIGHT(C299,1)="B",1000000000*VALUE(LEFT(C299,LEN(C299)-1)),IF(RIGHT(C299,1)="%",0.01*VALUE(LEFT(C299,LEN(C299)-1)),IF(RIGHT(C299,1)="k",1000*VALUE(LEFT(C299,LEN(C299)-1)),VALUE(SUBSTITUTE(C299,",",""))))))))),"N/A")</f>
        <v/>
      </c>
      <c r="K299">
        <f>IFERROR(IF(TRIM(D299)="-", "N/A", IF(RIGHT(D299,1)=")",IF(RIGHT(D299,2)="T)",-1000000000000*VALUE(MID(D299,2,LEN(D299)-3)),IF(RIGHT(D299,2)="M)",-1000000*VALUE(MID(D299,2,LEN(D299)-3)),IF(RIGHT(D299,2)="B)",-1000000000*VALUE(MID(D299,2,LEN(D299)-3)),IF(RIGHT(D299,2)="k)",-1000*VALUE(MID(D299,2,LEN(D299)-3)),VALUE(SUBSTITUTE(D299,",","")))))),IF(RIGHT(D299,1)="T",1000000000000*VALUE(LEFT(D299,LEN(D299)-1)),IF(RIGHT(D299,1)="M",1000000*VALUE(LEFT(D299,LEN(D299)-1)),IF(RIGHT(D299,1)="B",1000000000*VALUE(LEFT(D299,LEN(D299)-1)),IF(RIGHT(D299,1)="%",0.01*VALUE(LEFT(D299,LEN(D299)-1)),IF(RIGHT(D299,1)="k",1000*VALUE(LEFT(D299,LEN(D299)-1)),VALUE(SUBSTITUTE(D299,",",""))))))))),"N/A")</f>
        <v/>
      </c>
      <c r="L299">
        <f>IFERROR(IF(TRIM(E299)="-", "N/A", IF(RIGHT(E299,1)=")",IF(RIGHT(E299,2)="T)",-1000000000000*VALUE(MID(E299,2,LEN(E299)-3)),IF(RIGHT(E299,2)="M)",-1000000*VALUE(MID(E299,2,LEN(E299)-3)),IF(RIGHT(E299,2)="B)",-1000000000*VALUE(MID(E299,2,LEN(E299)-3)),IF(RIGHT(E299,2)="k)",-1000*VALUE(MID(E299,2,LEN(E299)-3)),VALUE(SUBSTITUTE(E299,",","")))))),IF(RIGHT(E299,1)="T",1000000000000*VALUE(LEFT(E299,LEN(E299)-1)),IF(RIGHT(E299,1)="M",1000000*VALUE(LEFT(E299,LEN(E299)-1)),IF(RIGHT(E299,1)="B",1000000000*VALUE(LEFT(E299,LEN(E299)-1)),IF(RIGHT(E299,1)="%",0.01*VALUE(LEFT(E299,LEN(E299)-1)),IF(RIGHT(E299,1)="k",1000*VALUE(LEFT(E299,LEN(E299)-1)),VALUE(SUBSTITUTE(E299,",",""))))))))),"N/A")</f>
        <v/>
      </c>
      <c r="M299">
        <f>IFERROR(IF(TRIM(F299)="-", "N/A", IF(RIGHT(F299,1)=")",IF(RIGHT(F299,2)="T)",-1000000000000*VALUE(MID(F299,2,LEN(F299)-3)),IF(RIGHT(F299,2)="M)",-1000000*VALUE(MID(F299,2,LEN(F299)-3)),IF(RIGHT(F299,2)="B)",-1000000000*VALUE(MID(F299,2,LEN(F299)-3)),IF(RIGHT(F299,2)="k)",-1000*VALUE(MID(F299,2,LEN(F299)-3)),VALUE(SUBSTITUTE(F299,",","")))))),IF(RIGHT(F299,1)="T",1000000000000*VALUE(LEFT(F299,LEN(F299)-1)),IF(RIGHT(F299,1)="M",1000000*VALUE(LEFT(F299,LEN(F299)-1)),IF(RIGHT(F299,1)="B",1000000000*VALUE(LEFT(F299,LEN(F299)-1)),IF(RIGHT(F299,1)="%",0.01*VALUE(LEFT(F299,LEN(F299)-1)),IF(RIGHT(F299,1)="k",1000*VALUE(LEFT(F299,LEN(F299)-1)),VALUE(SUBSTITUTE(F299,",",""))))))))),"N/A")</f>
        <v/>
      </c>
      <c r="N299">
        <f>IFERROR(IF(TRIM(G299)="-", "N/A", IF(RIGHT(G299,1)=")",IF(RIGHT(G299,2)="T)",-1000000000000*VALUE(MID(G299,2,LEN(G299)-3)),IF(RIGHT(G299,2)="M)",-1000000*VALUE(MID(G299,2,LEN(G299)-3)),IF(RIGHT(G299,2)="B)",-1000000000*VALUE(MID(G299,2,LEN(G299)-3)),IF(RIGHT(G299,2)="k)",-1000*VALUE(MID(G299,2,LEN(G299)-3)),VALUE(SUBSTITUTE(G299,",","")))))),IF(RIGHT(G299,1)="T",1000000000000*VALUE(LEFT(G299,LEN(G299)-1)),IF(RIGHT(G299,1)="M",1000000*VALUE(LEFT(G299,LEN(G299)-1)),IF(RIGHT(G299,1)="B",1000000000*VALUE(LEFT(G299,LEN(G299)-1)),IF(RIGHT(G299,1)="%",0.01*VALUE(LEFT(G299,LEN(G299)-1)),IF(RIGHT(G299,1)="k",1000*VALUE(LEFT(G299,LEN(G299)-1)),VALUE(SUBSTITUTE(G299,",",""))))))))),"N/A")</f>
        <v/>
      </c>
      <c r="P299">
        <f>MAX(J299:N299)</f>
        <v/>
      </c>
      <c r="Q299">
        <f>IFERROR(J144+MATCH(P299,J299:N299,0)-1,"")</f>
        <v/>
      </c>
      <c r="R299">
        <f>IF(Q299="","",MIN(J299:N299))</f>
        <v/>
      </c>
      <c r="S299">
        <f>IFERROR(J144+MATCH(R299,J299:N299,0)-1,"")</f>
        <v/>
      </c>
      <c r="T299">
        <f>IFERROR(AVERAGE(J299:N299),"")</f>
        <v/>
      </c>
      <c r="U299">
        <f>IFERROR(STDEV(J299:N299),"")</f>
        <v/>
      </c>
      <c r="V299">
        <f>IFERROR(IF(C299="-","",IF(ISBLANK(B299),"",IF(OR(ISNUMBER(FIND("Growth",B299)),ISNUMBER(FIND("Margin",B299))),"",(J299-T299)/U299))),"")</f>
        <v/>
      </c>
      <c r="W299">
        <f>IFERROR(IF(OR(D299="-",ISBLANK(D299)),"",(K299-T299)/U299),"")</f>
        <v/>
      </c>
      <c r="X299">
        <f>IFERROR(IF(OR(E299="-",ISBLANK(E299)),"",(L299-T299)/U299),"")</f>
        <v/>
      </c>
      <c r="Y299">
        <f>IFERROR(IF(OR(F299="-",ISBLANK(F299)),"",(M299-T299)/U299),"")</f>
        <v/>
      </c>
      <c r="Z299">
        <f>IFERROR(IF(OR(G299="-",ISBLANK(G299)),"",(N299-T299)/U299),"")</f>
        <v/>
      </c>
      <c r="AA299">
        <f>IF(MAX(MAX(V299:Z299),ABS(MIN(V299:Z299)))=ABS(MIN(V299:Z299)),MIN(V299:Z299),MAX(V299:Z299))</f>
        <v/>
      </c>
      <c r="AB299">
        <f>IFERROR(V144+MATCH(AA299,V299:Z299,0)-1,"")</f>
        <v/>
      </c>
      <c r="AC299">
        <f>IF(AB299&lt;&gt;"",IF(S299=AB299,"Low",IF(AB299=Q299,"High","")),"")</f>
        <v/>
      </c>
      <c r="AE299">
        <f>IF(ISNUMBER(MATCH("N/A",J299:N299,0)),"",IFERROR((5 * SUMPRODUCT(J144:N144,J299:N299) - PRODUCT(SUM(J144:N144),SUM(J299:N299))) / ((5 * SUM((J144^2)+(K144^2)+(L144^2)+(M144^2)+(N144^2))) - SUM(J144:N144)^2),""))</f>
        <v/>
      </c>
      <c r="AF299">
        <f>IFERROR(CORREL(J144:N144,J299:N299),"")</f>
        <v/>
      </c>
      <c r="AZ299">
        <f>IF(Q299=S299,0,1)</f>
        <v/>
      </c>
      <c r="BA299">
        <f>IF(AZ299=1,IF(Q299="","",IF(Q299=N144,"Yes","No")),"")</f>
        <v/>
      </c>
      <c r="BB299">
        <f>IF(BA299="Yes",P299,"")</f>
        <v/>
      </c>
      <c r="BC299">
        <f>IF(AZ299=1,IF(S299="","",IF(S299=N144,"Yes","No")),"")</f>
        <v/>
      </c>
      <c r="BD299">
        <f>IF(BC299="Yes",R299,"")</f>
        <v/>
      </c>
      <c r="BE299">
        <f>IFERROR(IF(SIGN(AE299)=1,"Increasing",IF(SIGN(AE299)=-1,"Decreasing","")),"")</f>
        <v/>
      </c>
      <c r="BF299">
        <f>IF(OR(AND(BE299="Increasing",BA299="Yes"),AND(BE299="Decreasing",BC299="Yes")),"Yes","No")</f>
        <v/>
      </c>
      <c r="BG299">
        <f>IF(I299="pos_trend","Yes","No")</f>
        <v/>
      </c>
      <c r="BH299">
        <f>IF(AF299&lt;&gt;"",IF(ABS(AF299)&gt;0.8,"Yes","No"),"")</f>
        <v/>
      </c>
    </row>
    <row r="300" spans="1:60">
      <c r="I300">
        <f>IF(AND(K300&gt; J300, L300&gt; K300, M300&gt; L300, N300&gt; M300), "pos_trend", IF(AND(K300&lt; J300, L300&lt; K300, M300&lt; L300, N300&lt; M300), "neg_trend", "N/A"))</f>
        <v/>
      </c>
      <c r="J300">
        <f>IFERROR(IF(TRIM(C300)="-", "N/A", IF(RIGHT(C300,1)=")",IF(RIGHT(C300,2)="T)",-1000000000000*VALUE(MID(C300,2,LEN(C300)-3)),IF(RIGHT(C300,2)="M)",-1000000*VALUE(MID(C300,2,LEN(C300)-3)),IF(RIGHT(C300,2)="B)",-1000000000*VALUE(MID(C300,2,LEN(C300)-3)),IF(RIGHT(C300,2)="k)",-1000*VALUE(MID(C300,2,LEN(C300)-3)),VALUE(SUBSTITUTE(C300,",","")))))),IF(RIGHT(C300,1)="T",1000000000000*VALUE(LEFT(C300,LEN(C300)-1)),IF(RIGHT(C300,1)="M",1000000*VALUE(LEFT(C300,LEN(C300)-1)),IF(RIGHT(C300,1)="B",1000000000*VALUE(LEFT(C300,LEN(C300)-1)),IF(RIGHT(C300,1)="%",0.01*VALUE(LEFT(C300,LEN(C300)-1)),IF(RIGHT(C300,1)="k",1000*VALUE(LEFT(C300,LEN(C300)-1)),VALUE(SUBSTITUTE(C300,",",""))))))))),"N/A")</f>
        <v/>
      </c>
      <c r="K300">
        <f>IFERROR(IF(TRIM(D300)="-", "N/A", IF(RIGHT(D300,1)=")",IF(RIGHT(D300,2)="T)",-1000000000000*VALUE(MID(D300,2,LEN(D300)-3)),IF(RIGHT(D300,2)="M)",-1000000*VALUE(MID(D300,2,LEN(D300)-3)),IF(RIGHT(D300,2)="B)",-1000000000*VALUE(MID(D300,2,LEN(D300)-3)),IF(RIGHT(D300,2)="k)",-1000*VALUE(MID(D300,2,LEN(D300)-3)),VALUE(SUBSTITUTE(D300,",","")))))),IF(RIGHT(D300,1)="T",1000000000000*VALUE(LEFT(D300,LEN(D300)-1)),IF(RIGHT(D300,1)="M",1000000*VALUE(LEFT(D300,LEN(D300)-1)),IF(RIGHT(D300,1)="B",1000000000*VALUE(LEFT(D300,LEN(D300)-1)),IF(RIGHT(D300,1)="%",0.01*VALUE(LEFT(D300,LEN(D300)-1)),IF(RIGHT(D300,1)="k",1000*VALUE(LEFT(D300,LEN(D300)-1)),VALUE(SUBSTITUTE(D300,",",""))))))))),"N/A")</f>
        <v/>
      </c>
      <c r="L300">
        <f>IFERROR(IF(TRIM(E300)="-", "N/A", IF(RIGHT(E300,1)=")",IF(RIGHT(E300,2)="T)",-1000000000000*VALUE(MID(E300,2,LEN(E300)-3)),IF(RIGHT(E300,2)="M)",-1000000*VALUE(MID(E300,2,LEN(E300)-3)),IF(RIGHT(E300,2)="B)",-1000000000*VALUE(MID(E300,2,LEN(E300)-3)),IF(RIGHT(E300,2)="k)",-1000*VALUE(MID(E300,2,LEN(E300)-3)),VALUE(SUBSTITUTE(E300,",","")))))),IF(RIGHT(E300,1)="T",1000000000000*VALUE(LEFT(E300,LEN(E300)-1)),IF(RIGHT(E300,1)="M",1000000*VALUE(LEFT(E300,LEN(E300)-1)),IF(RIGHT(E300,1)="B",1000000000*VALUE(LEFT(E300,LEN(E300)-1)),IF(RIGHT(E300,1)="%",0.01*VALUE(LEFT(E300,LEN(E300)-1)),IF(RIGHT(E300,1)="k",1000*VALUE(LEFT(E300,LEN(E300)-1)),VALUE(SUBSTITUTE(E300,",",""))))))))),"N/A")</f>
        <v/>
      </c>
      <c r="M300">
        <f>IFERROR(IF(TRIM(F300)="-", "N/A", IF(RIGHT(F300,1)=")",IF(RIGHT(F300,2)="T)",-1000000000000*VALUE(MID(F300,2,LEN(F300)-3)),IF(RIGHT(F300,2)="M)",-1000000*VALUE(MID(F300,2,LEN(F300)-3)),IF(RIGHT(F300,2)="B)",-1000000000*VALUE(MID(F300,2,LEN(F300)-3)),IF(RIGHT(F300,2)="k)",-1000*VALUE(MID(F300,2,LEN(F300)-3)),VALUE(SUBSTITUTE(F300,",","")))))),IF(RIGHT(F300,1)="T",1000000000000*VALUE(LEFT(F300,LEN(F300)-1)),IF(RIGHT(F300,1)="M",1000000*VALUE(LEFT(F300,LEN(F300)-1)),IF(RIGHT(F300,1)="B",1000000000*VALUE(LEFT(F300,LEN(F300)-1)),IF(RIGHT(F300,1)="%",0.01*VALUE(LEFT(F300,LEN(F300)-1)),IF(RIGHT(F300,1)="k",1000*VALUE(LEFT(F300,LEN(F300)-1)),VALUE(SUBSTITUTE(F300,",",""))))))))),"N/A")</f>
        <v/>
      </c>
      <c r="N300">
        <f>IFERROR(IF(TRIM(G300)="-", "N/A", IF(RIGHT(G300,1)=")",IF(RIGHT(G300,2)="T)",-1000000000000*VALUE(MID(G300,2,LEN(G300)-3)),IF(RIGHT(G300,2)="M)",-1000000*VALUE(MID(G300,2,LEN(G300)-3)),IF(RIGHT(G300,2)="B)",-1000000000*VALUE(MID(G300,2,LEN(G300)-3)),IF(RIGHT(G300,2)="k)",-1000*VALUE(MID(G300,2,LEN(G300)-3)),VALUE(SUBSTITUTE(G300,",","")))))),IF(RIGHT(G300,1)="T",1000000000000*VALUE(LEFT(G300,LEN(G300)-1)),IF(RIGHT(G300,1)="M",1000000*VALUE(LEFT(G300,LEN(G300)-1)),IF(RIGHT(G300,1)="B",1000000000*VALUE(LEFT(G300,LEN(G300)-1)),IF(RIGHT(G300,1)="%",0.01*VALUE(LEFT(G300,LEN(G300)-1)),IF(RIGHT(G300,1)="k",1000*VALUE(LEFT(G300,LEN(G300)-1)),VALUE(SUBSTITUTE(G300,",",""))))))))),"N/A")</f>
        <v/>
      </c>
      <c r="P300">
        <f>MAX(J300:N300)</f>
        <v/>
      </c>
      <c r="Q300">
        <f>IFERROR(J144+MATCH(P300,J300:N300,0)-1,"")</f>
        <v/>
      </c>
      <c r="R300">
        <f>IF(Q300="","",MIN(J300:N300))</f>
        <v/>
      </c>
      <c r="S300">
        <f>IFERROR(J144+MATCH(R300,J300:N300,0)-1,"")</f>
        <v/>
      </c>
      <c r="T300">
        <f>IFERROR(AVERAGE(J300:N300),"")</f>
        <v/>
      </c>
      <c r="U300">
        <f>IFERROR(STDEV(J300:N300),"")</f>
        <v/>
      </c>
      <c r="V300">
        <f>IFERROR(IF(C300="-","",IF(ISBLANK(B300),"",IF(OR(ISNUMBER(FIND("Growth",B300)),ISNUMBER(FIND("Margin",B300))),"",(J300-T300)/U300))),"")</f>
        <v/>
      </c>
      <c r="W300">
        <f>IFERROR(IF(OR(D300="-",ISBLANK(D300)),"",(K300-T300)/U300),"")</f>
        <v/>
      </c>
      <c r="X300">
        <f>IFERROR(IF(OR(E300="-",ISBLANK(E300)),"",(L300-T300)/U300),"")</f>
        <v/>
      </c>
      <c r="Y300">
        <f>IFERROR(IF(OR(F300="-",ISBLANK(F300)),"",(M300-T300)/U300),"")</f>
        <v/>
      </c>
      <c r="Z300">
        <f>IFERROR(IF(OR(G300="-",ISBLANK(G300)),"",(N300-T300)/U300),"")</f>
        <v/>
      </c>
      <c r="AA300">
        <f>IF(MAX(MAX(V300:Z300),ABS(MIN(V300:Z300)))=ABS(MIN(V300:Z300)),MIN(V300:Z300),MAX(V300:Z300))</f>
        <v/>
      </c>
      <c r="AB300">
        <f>IFERROR(V144+MATCH(AA300,V300:Z300,0)-1,"")</f>
        <v/>
      </c>
      <c r="AC300">
        <f>IF(AB300&lt;&gt;"",IF(S300=AB300,"Low",IF(AB300=Q300,"High","")),"")</f>
        <v/>
      </c>
      <c r="AE300">
        <f>IF(ISNUMBER(MATCH("N/A",J300:N300,0)),"",IFERROR((5 * SUMPRODUCT(J144:N144,J300:N300) - PRODUCT(SUM(J144:N144),SUM(J300:N300))) / ((5 * SUM((J144^2)+(K144^2)+(L144^2)+(M144^2)+(N144^2))) - SUM(J144:N144)^2),""))</f>
        <v/>
      </c>
      <c r="AF300">
        <f>IFERROR(CORREL(J144:N144,J300:N300),"")</f>
        <v/>
      </c>
      <c r="AZ300">
        <f>IF(Q300=S300,0,1)</f>
        <v/>
      </c>
      <c r="BA300">
        <f>IF(AZ300=1,IF(Q300="","",IF(Q300=N144,"Yes","No")),"")</f>
        <v/>
      </c>
      <c r="BB300">
        <f>IF(BA300="Yes",P300,"")</f>
        <v/>
      </c>
      <c r="BC300">
        <f>IF(AZ300=1,IF(S300="","",IF(S300=N144,"Yes","No")),"")</f>
        <v/>
      </c>
      <c r="BD300">
        <f>IF(BC300="Yes",R300,"")</f>
        <v/>
      </c>
      <c r="BE300">
        <f>IFERROR(IF(SIGN(AE300)=1,"Increasing",IF(SIGN(AE300)=-1,"Decreasing","")),"")</f>
        <v/>
      </c>
      <c r="BF300">
        <f>IF(OR(AND(BE300="Increasing",BA300="Yes"),AND(BE300="Decreasing",BC300="Yes")),"Yes","No")</f>
        <v/>
      </c>
      <c r="BG300">
        <f>IF(I300="pos_trend","Yes","No")</f>
        <v/>
      </c>
      <c r="BH300">
        <f>IF(AF300&lt;&gt;"",IF(ABS(AF300)&gt;0.8,"Yes","No"),"")</f>
        <v/>
      </c>
    </row>
    <row r="301" spans="1:60">
      <c r="I301">
        <f>IF(AND(K301&gt; J301, L301&gt; K301, M301&gt; L301, N301&gt; M301), "pos_trend", IF(AND(K301&lt; J301, L301&lt; K301, M301&lt; L301, N301&lt; M301), "neg_trend", "N/A"))</f>
        <v/>
      </c>
      <c r="J301">
        <f>IFERROR(IF(TRIM(C301)="-", "N/A", IF(RIGHT(C301,1)=")",IF(RIGHT(C301,2)="T)",-1000000000000*VALUE(MID(C301,2,LEN(C301)-3)),IF(RIGHT(C301,2)="M)",-1000000*VALUE(MID(C301,2,LEN(C301)-3)),IF(RIGHT(C301,2)="B)",-1000000000*VALUE(MID(C301,2,LEN(C301)-3)),IF(RIGHT(C301,2)="k)",-1000*VALUE(MID(C301,2,LEN(C301)-3)),VALUE(SUBSTITUTE(C301,",","")))))),IF(RIGHT(C301,1)="T",1000000000000*VALUE(LEFT(C301,LEN(C301)-1)),IF(RIGHT(C301,1)="M",1000000*VALUE(LEFT(C301,LEN(C301)-1)),IF(RIGHT(C301,1)="B",1000000000*VALUE(LEFT(C301,LEN(C301)-1)),IF(RIGHT(C301,1)="%",0.01*VALUE(LEFT(C301,LEN(C301)-1)),IF(RIGHT(C301,1)="k",1000*VALUE(LEFT(C301,LEN(C301)-1)),VALUE(SUBSTITUTE(C301,",",""))))))))),"N/A")</f>
        <v/>
      </c>
      <c r="K301">
        <f>IFERROR(IF(TRIM(D301)="-", "N/A", IF(RIGHT(D301,1)=")",IF(RIGHT(D301,2)="T)",-1000000000000*VALUE(MID(D301,2,LEN(D301)-3)),IF(RIGHT(D301,2)="M)",-1000000*VALUE(MID(D301,2,LEN(D301)-3)),IF(RIGHT(D301,2)="B)",-1000000000*VALUE(MID(D301,2,LEN(D301)-3)),IF(RIGHT(D301,2)="k)",-1000*VALUE(MID(D301,2,LEN(D301)-3)),VALUE(SUBSTITUTE(D301,",","")))))),IF(RIGHT(D301,1)="T",1000000000000*VALUE(LEFT(D301,LEN(D301)-1)),IF(RIGHT(D301,1)="M",1000000*VALUE(LEFT(D301,LEN(D301)-1)),IF(RIGHT(D301,1)="B",1000000000*VALUE(LEFT(D301,LEN(D301)-1)),IF(RIGHT(D301,1)="%",0.01*VALUE(LEFT(D301,LEN(D301)-1)),IF(RIGHT(D301,1)="k",1000*VALUE(LEFT(D301,LEN(D301)-1)),VALUE(SUBSTITUTE(D301,",",""))))))))),"N/A")</f>
        <v/>
      </c>
      <c r="L301">
        <f>IFERROR(IF(TRIM(E301)="-", "N/A", IF(RIGHT(E301,1)=")",IF(RIGHT(E301,2)="T)",-1000000000000*VALUE(MID(E301,2,LEN(E301)-3)),IF(RIGHT(E301,2)="M)",-1000000*VALUE(MID(E301,2,LEN(E301)-3)),IF(RIGHT(E301,2)="B)",-1000000000*VALUE(MID(E301,2,LEN(E301)-3)),IF(RIGHT(E301,2)="k)",-1000*VALUE(MID(E301,2,LEN(E301)-3)),VALUE(SUBSTITUTE(E301,",","")))))),IF(RIGHT(E301,1)="T",1000000000000*VALUE(LEFT(E301,LEN(E301)-1)),IF(RIGHT(E301,1)="M",1000000*VALUE(LEFT(E301,LEN(E301)-1)),IF(RIGHT(E301,1)="B",1000000000*VALUE(LEFT(E301,LEN(E301)-1)),IF(RIGHT(E301,1)="%",0.01*VALUE(LEFT(E301,LEN(E301)-1)),IF(RIGHT(E301,1)="k",1000*VALUE(LEFT(E301,LEN(E301)-1)),VALUE(SUBSTITUTE(E301,",",""))))))))),"N/A")</f>
        <v/>
      </c>
      <c r="M301">
        <f>IFERROR(IF(TRIM(F301)="-", "N/A", IF(RIGHT(F301,1)=")",IF(RIGHT(F301,2)="T)",-1000000000000*VALUE(MID(F301,2,LEN(F301)-3)),IF(RIGHT(F301,2)="M)",-1000000*VALUE(MID(F301,2,LEN(F301)-3)),IF(RIGHT(F301,2)="B)",-1000000000*VALUE(MID(F301,2,LEN(F301)-3)),IF(RIGHT(F301,2)="k)",-1000*VALUE(MID(F301,2,LEN(F301)-3)),VALUE(SUBSTITUTE(F301,",","")))))),IF(RIGHT(F301,1)="T",1000000000000*VALUE(LEFT(F301,LEN(F301)-1)),IF(RIGHT(F301,1)="M",1000000*VALUE(LEFT(F301,LEN(F301)-1)),IF(RIGHT(F301,1)="B",1000000000*VALUE(LEFT(F301,LEN(F301)-1)),IF(RIGHT(F301,1)="%",0.01*VALUE(LEFT(F301,LEN(F301)-1)),IF(RIGHT(F301,1)="k",1000*VALUE(LEFT(F301,LEN(F301)-1)),VALUE(SUBSTITUTE(F301,",",""))))))))),"N/A")</f>
        <v/>
      </c>
      <c r="N301">
        <f>IFERROR(IF(TRIM(G301)="-", "N/A", IF(RIGHT(G301,1)=")",IF(RIGHT(G301,2)="T)",-1000000000000*VALUE(MID(G301,2,LEN(G301)-3)),IF(RIGHT(G301,2)="M)",-1000000*VALUE(MID(G301,2,LEN(G301)-3)),IF(RIGHT(G301,2)="B)",-1000000000*VALUE(MID(G301,2,LEN(G301)-3)),IF(RIGHT(G301,2)="k)",-1000*VALUE(MID(G301,2,LEN(G301)-3)),VALUE(SUBSTITUTE(G301,",","")))))),IF(RIGHT(G301,1)="T",1000000000000*VALUE(LEFT(G301,LEN(G301)-1)),IF(RIGHT(G301,1)="M",1000000*VALUE(LEFT(G301,LEN(G301)-1)),IF(RIGHT(G301,1)="B",1000000000*VALUE(LEFT(G301,LEN(G301)-1)),IF(RIGHT(G301,1)="%",0.01*VALUE(LEFT(G301,LEN(G301)-1)),IF(RIGHT(G301,1)="k",1000*VALUE(LEFT(G301,LEN(G301)-1)),VALUE(SUBSTITUTE(G301,",",""))))))))),"N/A")</f>
        <v/>
      </c>
      <c r="P301">
        <f>MAX(J301:N301)</f>
        <v/>
      </c>
      <c r="Q301">
        <f>IFERROR(J144+MATCH(P301,J301:N301,0)-1,"")</f>
        <v/>
      </c>
      <c r="R301">
        <f>IF(Q301="","",MIN(J301:N301))</f>
        <v/>
      </c>
      <c r="S301">
        <f>IFERROR(J144+MATCH(R301,J301:N301,0)-1,"")</f>
        <v/>
      </c>
      <c r="T301">
        <f>IFERROR(AVERAGE(J301:N301),"")</f>
        <v/>
      </c>
      <c r="U301">
        <f>IFERROR(STDEV(J301:N301),"")</f>
        <v/>
      </c>
      <c r="V301">
        <f>IFERROR(IF(C301="-","",IF(ISBLANK(B301),"",IF(OR(ISNUMBER(FIND("Growth",B301)),ISNUMBER(FIND("Margin",B301))),"",(J301-T301)/U301))),"")</f>
        <v/>
      </c>
      <c r="W301">
        <f>IFERROR(IF(OR(D301="-",ISBLANK(D301)),"",(K301-T301)/U301),"")</f>
        <v/>
      </c>
      <c r="X301">
        <f>IFERROR(IF(OR(E301="-",ISBLANK(E301)),"",(L301-T301)/U301),"")</f>
        <v/>
      </c>
      <c r="Y301">
        <f>IFERROR(IF(OR(F301="-",ISBLANK(F301)),"",(M301-T301)/U301),"")</f>
        <v/>
      </c>
      <c r="Z301">
        <f>IFERROR(IF(OR(G301="-",ISBLANK(G301)),"",(N301-T301)/U301),"")</f>
        <v/>
      </c>
      <c r="AA301">
        <f>IF(MAX(MAX(V301:Z301),ABS(MIN(V301:Z301)))=ABS(MIN(V301:Z301)),MIN(V301:Z301),MAX(V301:Z301))</f>
        <v/>
      </c>
      <c r="AB301">
        <f>IFERROR(V144+MATCH(AA301,V301:Z301,0)-1,"")</f>
        <v/>
      </c>
      <c r="AC301">
        <f>IF(AB301&lt;&gt;"",IF(S301=AB301,"Low",IF(AB301=Q301,"High","")),"")</f>
        <v/>
      </c>
      <c r="AE301">
        <f>IF(ISNUMBER(MATCH("N/A",J301:N301,0)),"",IFERROR((5 * SUMPRODUCT(J144:N144,J301:N301) - PRODUCT(SUM(J144:N144),SUM(J301:N301))) / ((5 * SUM((J144^2)+(K144^2)+(L144^2)+(M144^2)+(N144^2))) - SUM(J144:N144)^2),""))</f>
        <v/>
      </c>
      <c r="AF301">
        <f>IFERROR(CORREL(J144:N144,J301:N301),"")</f>
        <v/>
      </c>
      <c r="AZ301">
        <f>IF(Q301=S301,0,1)</f>
        <v/>
      </c>
      <c r="BA301">
        <f>IF(AZ301=1,IF(Q301="","",IF(Q301=N144,"Yes","No")),"")</f>
        <v/>
      </c>
      <c r="BB301">
        <f>IF(BA301="Yes",P301,"")</f>
        <v/>
      </c>
      <c r="BC301">
        <f>IF(AZ301=1,IF(S301="","",IF(S301=N144,"Yes","No")),"")</f>
        <v/>
      </c>
      <c r="BD301">
        <f>IF(BC301="Yes",R301,"")</f>
        <v/>
      </c>
      <c r="BE301">
        <f>IFERROR(IF(SIGN(AE301)=1,"Increasing",IF(SIGN(AE301)=-1,"Decreasing","")),"")</f>
        <v/>
      </c>
      <c r="BF301">
        <f>IF(OR(AND(BE301="Increasing",BA301="Yes"),AND(BE301="Decreasing",BC301="Yes")),"Yes","No")</f>
        <v/>
      </c>
      <c r="BG301">
        <f>IF(I301="pos_trend","Yes","No")</f>
        <v/>
      </c>
      <c r="BH301">
        <f>IF(AF301&lt;&gt;"",IF(ABS(AF301)&gt;0.8,"Yes","No"),"")</f>
        <v/>
      </c>
    </row>
    <row r="302" spans="1:60">
      <c r="I302">
        <f>IF(AND(K302&gt; J302, L302&gt; K302, M302&gt; L302, N302&gt; M302), "pos_trend", IF(AND(K302&lt; J302, L302&lt; K302, M302&lt; L302, N302&lt; M302), "neg_trend", "N/A"))</f>
        <v/>
      </c>
      <c r="J302">
        <f>IFERROR(IF(TRIM(C302)="-", "N/A", IF(RIGHT(C302,1)=")",IF(RIGHT(C302,2)="T)",-1000000000000*VALUE(MID(C302,2,LEN(C302)-3)),IF(RIGHT(C302,2)="M)",-1000000*VALUE(MID(C302,2,LEN(C302)-3)),IF(RIGHT(C302,2)="B)",-1000000000*VALUE(MID(C302,2,LEN(C302)-3)),IF(RIGHT(C302,2)="k)",-1000*VALUE(MID(C302,2,LEN(C302)-3)),VALUE(SUBSTITUTE(C302,",","")))))),IF(RIGHT(C302,1)="T",1000000000000*VALUE(LEFT(C302,LEN(C302)-1)),IF(RIGHT(C302,1)="M",1000000*VALUE(LEFT(C302,LEN(C302)-1)),IF(RIGHT(C302,1)="B",1000000000*VALUE(LEFT(C302,LEN(C302)-1)),IF(RIGHT(C302,1)="%",0.01*VALUE(LEFT(C302,LEN(C302)-1)),IF(RIGHT(C302,1)="k",1000*VALUE(LEFT(C302,LEN(C302)-1)),VALUE(SUBSTITUTE(C302,",",""))))))))),"N/A")</f>
        <v/>
      </c>
      <c r="K302">
        <f>IFERROR(IF(TRIM(D302)="-", "N/A", IF(RIGHT(D302,1)=")",IF(RIGHT(D302,2)="T)",-1000000000000*VALUE(MID(D302,2,LEN(D302)-3)),IF(RIGHT(D302,2)="M)",-1000000*VALUE(MID(D302,2,LEN(D302)-3)),IF(RIGHT(D302,2)="B)",-1000000000*VALUE(MID(D302,2,LEN(D302)-3)),IF(RIGHT(D302,2)="k)",-1000*VALUE(MID(D302,2,LEN(D302)-3)),VALUE(SUBSTITUTE(D302,",","")))))),IF(RIGHT(D302,1)="T",1000000000000*VALUE(LEFT(D302,LEN(D302)-1)),IF(RIGHT(D302,1)="M",1000000*VALUE(LEFT(D302,LEN(D302)-1)),IF(RIGHT(D302,1)="B",1000000000*VALUE(LEFT(D302,LEN(D302)-1)),IF(RIGHT(D302,1)="%",0.01*VALUE(LEFT(D302,LEN(D302)-1)),IF(RIGHT(D302,1)="k",1000*VALUE(LEFT(D302,LEN(D302)-1)),VALUE(SUBSTITUTE(D302,",",""))))))))),"N/A")</f>
        <v/>
      </c>
      <c r="L302">
        <f>IFERROR(IF(TRIM(E302)="-", "N/A", IF(RIGHT(E302,1)=")",IF(RIGHT(E302,2)="T)",-1000000000000*VALUE(MID(E302,2,LEN(E302)-3)),IF(RIGHT(E302,2)="M)",-1000000*VALUE(MID(E302,2,LEN(E302)-3)),IF(RIGHT(E302,2)="B)",-1000000000*VALUE(MID(E302,2,LEN(E302)-3)),IF(RIGHT(E302,2)="k)",-1000*VALUE(MID(E302,2,LEN(E302)-3)),VALUE(SUBSTITUTE(E302,",","")))))),IF(RIGHT(E302,1)="T",1000000000000*VALUE(LEFT(E302,LEN(E302)-1)),IF(RIGHT(E302,1)="M",1000000*VALUE(LEFT(E302,LEN(E302)-1)),IF(RIGHT(E302,1)="B",1000000000*VALUE(LEFT(E302,LEN(E302)-1)),IF(RIGHT(E302,1)="%",0.01*VALUE(LEFT(E302,LEN(E302)-1)),IF(RIGHT(E302,1)="k",1000*VALUE(LEFT(E302,LEN(E302)-1)),VALUE(SUBSTITUTE(E302,",",""))))))))),"N/A")</f>
        <v/>
      </c>
      <c r="M302">
        <f>IFERROR(IF(TRIM(F302)="-", "N/A", IF(RIGHT(F302,1)=")",IF(RIGHT(F302,2)="T)",-1000000000000*VALUE(MID(F302,2,LEN(F302)-3)),IF(RIGHT(F302,2)="M)",-1000000*VALUE(MID(F302,2,LEN(F302)-3)),IF(RIGHT(F302,2)="B)",-1000000000*VALUE(MID(F302,2,LEN(F302)-3)),IF(RIGHT(F302,2)="k)",-1000*VALUE(MID(F302,2,LEN(F302)-3)),VALUE(SUBSTITUTE(F302,",","")))))),IF(RIGHT(F302,1)="T",1000000000000*VALUE(LEFT(F302,LEN(F302)-1)),IF(RIGHT(F302,1)="M",1000000*VALUE(LEFT(F302,LEN(F302)-1)),IF(RIGHT(F302,1)="B",1000000000*VALUE(LEFT(F302,LEN(F302)-1)),IF(RIGHT(F302,1)="%",0.01*VALUE(LEFT(F302,LEN(F302)-1)),IF(RIGHT(F302,1)="k",1000*VALUE(LEFT(F302,LEN(F302)-1)),VALUE(SUBSTITUTE(F302,",",""))))))))),"N/A")</f>
        <v/>
      </c>
      <c r="N302">
        <f>IFERROR(IF(TRIM(G302)="-", "N/A", IF(RIGHT(G302,1)=")",IF(RIGHT(G302,2)="T)",-1000000000000*VALUE(MID(G302,2,LEN(G302)-3)),IF(RIGHT(G302,2)="M)",-1000000*VALUE(MID(G302,2,LEN(G302)-3)),IF(RIGHT(G302,2)="B)",-1000000000*VALUE(MID(G302,2,LEN(G302)-3)),IF(RIGHT(G302,2)="k)",-1000*VALUE(MID(G302,2,LEN(G302)-3)),VALUE(SUBSTITUTE(G302,",","")))))),IF(RIGHT(G302,1)="T",1000000000000*VALUE(LEFT(G302,LEN(G302)-1)),IF(RIGHT(G302,1)="M",1000000*VALUE(LEFT(G302,LEN(G302)-1)),IF(RIGHT(G302,1)="B",1000000000*VALUE(LEFT(G302,LEN(G302)-1)),IF(RIGHT(G302,1)="%",0.01*VALUE(LEFT(G302,LEN(G302)-1)),IF(RIGHT(G302,1)="k",1000*VALUE(LEFT(G302,LEN(G302)-1)),VALUE(SUBSTITUTE(G302,",",""))))))))),"N/A")</f>
        <v/>
      </c>
      <c r="P302">
        <f>MAX(J302:N302)</f>
        <v/>
      </c>
      <c r="Q302">
        <f>IFERROR(J144+MATCH(P302,J302:N302,0)-1,"")</f>
        <v/>
      </c>
      <c r="R302">
        <f>IF(Q302="","",MIN(J302:N302))</f>
        <v/>
      </c>
      <c r="S302">
        <f>IFERROR(J144+MATCH(R302,J302:N302,0)-1,"")</f>
        <v/>
      </c>
      <c r="T302">
        <f>IFERROR(AVERAGE(J302:N302),"")</f>
        <v/>
      </c>
      <c r="U302">
        <f>IFERROR(STDEV(J302:N302),"")</f>
        <v/>
      </c>
      <c r="V302">
        <f>IFERROR(IF(C302="-","",IF(ISBLANK(B302),"",IF(OR(ISNUMBER(FIND("Growth",B302)),ISNUMBER(FIND("Margin",B302))),"",(J302-T302)/U302))),"")</f>
        <v/>
      </c>
      <c r="W302">
        <f>IFERROR(IF(OR(D302="-",ISBLANK(D302)),"",(K302-T302)/U302),"")</f>
        <v/>
      </c>
      <c r="X302">
        <f>IFERROR(IF(OR(E302="-",ISBLANK(E302)),"",(L302-T302)/U302),"")</f>
        <v/>
      </c>
      <c r="Y302">
        <f>IFERROR(IF(OR(F302="-",ISBLANK(F302)),"",(M302-T302)/U302),"")</f>
        <v/>
      </c>
      <c r="Z302">
        <f>IFERROR(IF(OR(G302="-",ISBLANK(G302)),"",(N302-T302)/U302),"")</f>
        <v/>
      </c>
      <c r="AA302">
        <f>IF(MAX(MAX(V302:Z302),ABS(MIN(V302:Z302)))=ABS(MIN(V302:Z302)),MIN(V302:Z302),MAX(V302:Z302))</f>
        <v/>
      </c>
      <c r="AB302">
        <f>IFERROR(V144+MATCH(AA302,V302:Z302,0)-1,"")</f>
        <v/>
      </c>
      <c r="AC302">
        <f>IF(AB302&lt;&gt;"",IF(S302=AB302,"Low",IF(AB302=Q302,"High","")),"")</f>
        <v/>
      </c>
      <c r="AE302">
        <f>IF(ISNUMBER(MATCH("N/A",J302:N302,0)),"",IFERROR((5 * SUMPRODUCT(J144:N144,J302:N302) - PRODUCT(SUM(J144:N144),SUM(J302:N302))) / ((5 * SUM((J144^2)+(K144^2)+(L144^2)+(M144^2)+(N144^2))) - SUM(J144:N144)^2),""))</f>
        <v/>
      </c>
      <c r="AF302">
        <f>IFERROR(CORREL(J144:N144,J302:N302),"")</f>
        <v/>
      </c>
      <c r="AZ302">
        <f>IF(Q302=S302,0,1)</f>
        <v/>
      </c>
      <c r="BA302">
        <f>IF(AZ302=1,IF(Q302="","",IF(Q302=N144,"Yes","No")),"")</f>
        <v/>
      </c>
      <c r="BB302">
        <f>IF(BA302="Yes",P302,"")</f>
        <v/>
      </c>
      <c r="BC302">
        <f>IF(AZ302=1,IF(S302="","",IF(S302=N144,"Yes","No")),"")</f>
        <v/>
      </c>
      <c r="BD302">
        <f>IF(BC302="Yes",R302,"")</f>
        <v/>
      </c>
      <c r="BE302">
        <f>IFERROR(IF(SIGN(AE302)=1,"Increasing",IF(SIGN(AE302)=-1,"Decreasing","")),"")</f>
        <v/>
      </c>
      <c r="BF302">
        <f>IF(OR(AND(BE302="Increasing",BA302="Yes"),AND(BE302="Decreasing",BC302="Yes")),"Yes","No")</f>
        <v/>
      </c>
      <c r="BG302">
        <f>IF(I302="pos_trend","Yes","No")</f>
        <v/>
      </c>
      <c r="BH302">
        <f>IF(AF302&lt;&gt;"",IF(ABS(AF302)&gt;0.8,"Yes","No"),"")</f>
        <v/>
      </c>
    </row>
    <row r="303" spans="1:60">
      <c r="I303">
        <f>IF(AND(K303&gt; J303, L303&gt; K303, M303&gt; L303, N303&gt; M303), "pos_trend", IF(AND(K303&lt; J303, L303&lt; K303, M303&lt; L303, N303&lt; M303), "neg_trend", "N/A"))</f>
        <v/>
      </c>
      <c r="J303">
        <f>IFERROR(IF(TRIM(C303)="-", "N/A", IF(RIGHT(C303,1)=")",IF(RIGHT(C303,2)="T)",-1000000000000*VALUE(MID(C303,2,LEN(C303)-3)),IF(RIGHT(C303,2)="M)",-1000000*VALUE(MID(C303,2,LEN(C303)-3)),IF(RIGHT(C303,2)="B)",-1000000000*VALUE(MID(C303,2,LEN(C303)-3)),IF(RIGHT(C303,2)="k)",-1000*VALUE(MID(C303,2,LEN(C303)-3)),VALUE(SUBSTITUTE(C303,",","")))))),IF(RIGHT(C303,1)="T",1000000000000*VALUE(LEFT(C303,LEN(C303)-1)),IF(RIGHT(C303,1)="M",1000000*VALUE(LEFT(C303,LEN(C303)-1)),IF(RIGHT(C303,1)="B",1000000000*VALUE(LEFT(C303,LEN(C303)-1)),IF(RIGHT(C303,1)="%",0.01*VALUE(LEFT(C303,LEN(C303)-1)),IF(RIGHT(C303,1)="k",1000*VALUE(LEFT(C303,LEN(C303)-1)),VALUE(SUBSTITUTE(C303,",",""))))))))),"N/A")</f>
        <v/>
      </c>
      <c r="K303">
        <f>IFERROR(IF(TRIM(D303)="-", "N/A", IF(RIGHT(D303,1)=")",IF(RIGHT(D303,2)="T)",-1000000000000*VALUE(MID(D303,2,LEN(D303)-3)),IF(RIGHT(D303,2)="M)",-1000000*VALUE(MID(D303,2,LEN(D303)-3)),IF(RIGHT(D303,2)="B)",-1000000000*VALUE(MID(D303,2,LEN(D303)-3)),IF(RIGHT(D303,2)="k)",-1000*VALUE(MID(D303,2,LEN(D303)-3)),VALUE(SUBSTITUTE(D303,",","")))))),IF(RIGHT(D303,1)="T",1000000000000*VALUE(LEFT(D303,LEN(D303)-1)),IF(RIGHT(D303,1)="M",1000000*VALUE(LEFT(D303,LEN(D303)-1)),IF(RIGHT(D303,1)="B",1000000000*VALUE(LEFT(D303,LEN(D303)-1)),IF(RIGHT(D303,1)="%",0.01*VALUE(LEFT(D303,LEN(D303)-1)),IF(RIGHT(D303,1)="k",1000*VALUE(LEFT(D303,LEN(D303)-1)),VALUE(SUBSTITUTE(D303,",",""))))))))),"N/A")</f>
        <v/>
      </c>
      <c r="L303">
        <f>IFERROR(IF(TRIM(E303)="-", "N/A", IF(RIGHT(E303,1)=")",IF(RIGHT(E303,2)="T)",-1000000000000*VALUE(MID(E303,2,LEN(E303)-3)),IF(RIGHT(E303,2)="M)",-1000000*VALUE(MID(E303,2,LEN(E303)-3)),IF(RIGHT(E303,2)="B)",-1000000000*VALUE(MID(E303,2,LEN(E303)-3)),IF(RIGHT(E303,2)="k)",-1000*VALUE(MID(E303,2,LEN(E303)-3)),VALUE(SUBSTITUTE(E303,",","")))))),IF(RIGHT(E303,1)="T",1000000000000*VALUE(LEFT(E303,LEN(E303)-1)),IF(RIGHT(E303,1)="M",1000000*VALUE(LEFT(E303,LEN(E303)-1)),IF(RIGHT(E303,1)="B",1000000000*VALUE(LEFT(E303,LEN(E303)-1)),IF(RIGHT(E303,1)="%",0.01*VALUE(LEFT(E303,LEN(E303)-1)),IF(RIGHT(E303,1)="k",1000*VALUE(LEFT(E303,LEN(E303)-1)),VALUE(SUBSTITUTE(E303,",",""))))))))),"N/A")</f>
        <v/>
      </c>
      <c r="M303">
        <f>IFERROR(IF(TRIM(F303)="-", "N/A", IF(RIGHT(F303,1)=")",IF(RIGHT(F303,2)="T)",-1000000000000*VALUE(MID(F303,2,LEN(F303)-3)),IF(RIGHT(F303,2)="M)",-1000000*VALUE(MID(F303,2,LEN(F303)-3)),IF(RIGHT(F303,2)="B)",-1000000000*VALUE(MID(F303,2,LEN(F303)-3)),IF(RIGHT(F303,2)="k)",-1000*VALUE(MID(F303,2,LEN(F303)-3)),VALUE(SUBSTITUTE(F303,",","")))))),IF(RIGHT(F303,1)="T",1000000000000*VALUE(LEFT(F303,LEN(F303)-1)),IF(RIGHT(F303,1)="M",1000000*VALUE(LEFT(F303,LEN(F303)-1)),IF(RIGHT(F303,1)="B",1000000000*VALUE(LEFT(F303,LEN(F303)-1)),IF(RIGHT(F303,1)="%",0.01*VALUE(LEFT(F303,LEN(F303)-1)),IF(RIGHT(F303,1)="k",1000*VALUE(LEFT(F303,LEN(F303)-1)),VALUE(SUBSTITUTE(F303,",",""))))))))),"N/A")</f>
        <v/>
      </c>
      <c r="N303">
        <f>IFERROR(IF(TRIM(G303)="-", "N/A", IF(RIGHT(G303,1)=")",IF(RIGHT(G303,2)="T)",-1000000000000*VALUE(MID(G303,2,LEN(G303)-3)),IF(RIGHT(G303,2)="M)",-1000000*VALUE(MID(G303,2,LEN(G303)-3)),IF(RIGHT(G303,2)="B)",-1000000000*VALUE(MID(G303,2,LEN(G303)-3)),IF(RIGHT(G303,2)="k)",-1000*VALUE(MID(G303,2,LEN(G303)-3)),VALUE(SUBSTITUTE(G303,",","")))))),IF(RIGHT(G303,1)="T",1000000000000*VALUE(LEFT(G303,LEN(G303)-1)),IF(RIGHT(G303,1)="M",1000000*VALUE(LEFT(G303,LEN(G303)-1)),IF(RIGHT(G303,1)="B",1000000000*VALUE(LEFT(G303,LEN(G303)-1)),IF(RIGHT(G303,1)="%",0.01*VALUE(LEFT(G303,LEN(G303)-1)),IF(RIGHT(G303,1)="k",1000*VALUE(LEFT(G303,LEN(G303)-1)),VALUE(SUBSTITUTE(G303,",",""))))))))),"N/A")</f>
        <v/>
      </c>
      <c r="P303">
        <f>MAX(J303:N303)</f>
        <v/>
      </c>
      <c r="Q303">
        <f>IFERROR(J144+MATCH(P303,J303:N303,0)-1,"")</f>
        <v/>
      </c>
      <c r="R303">
        <f>IF(Q303="","",MIN(J303:N303))</f>
        <v/>
      </c>
      <c r="S303">
        <f>IFERROR(J144+MATCH(R303,J303:N303,0)-1,"")</f>
        <v/>
      </c>
      <c r="T303">
        <f>IFERROR(AVERAGE(J303:N303),"")</f>
        <v/>
      </c>
      <c r="U303">
        <f>IFERROR(STDEV(J303:N303),"")</f>
        <v/>
      </c>
      <c r="V303">
        <f>IFERROR(IF(C303="-","",IF(ISBLANK(B303),"",IF(OR(ISNUMBER(FIND("Growth",B303)),ISNUMBER(FIND("Margin",B303))),"",(J303-T303)/U303))),"")</f>
        <v/>
      </c>
      <c r="W303">
        <f>IFERROR(IF(OR(D303="-",ISBLANK(D303)),"",(K303-T303)/U303),"")</f>
        <v/>
      </c>
      <c r="X303">
        <f>IFERROR(IF(OR(E303="-",ISBLANK(E303)),"",(L303-T303)/U303),"")</f>
        <v/>
      </c>
      <c r="Y303">
        <f>IFERROR(IF(OR(F303="-",ISBLANK(F303)),"",(M303-T303)/U303),"")</f>
        <v/>
      </c>
      <c r="Z303">
        <f>IFERROR(IF(OR(G303="-",ISBLANK(G303)),"",(N303-T303)/U303),"")</f>
        <v/>
      </c>
      <c r="AA303">
        <f>IF(MAX(MAX(V303:Z303),ABS(MIN(V303:Z303)))=ABS(MIN(V303:Z303)),MIN(V303:Z303),MAX(V303:Z303))</f>
        <v/>
      </c>
      <c r="AB303">
        <f>IFERROR(V144+MATCH(AA303,V303:Z303,0)-1,"")</f>
        <v/>
      </c>
      <c r="AC303">
        <f>IF(AB303&lt;&gt;"",IF(S303=AB303,"Low",IF(AB303=Q303,"High","")),"")</f>
        <v/>
      </c>
      <c r="AE303">
        <f>IF(ISNUMBER(MATCH("N/A",J303:N303,0)),"",IFERROR((5 * SUMPRODUCT(J144:N144,J303:N303) - PRODUCT(SUM(J144:N144),SUM(J303:N303))) / ((5 * SUM((J144^2)+(K144^2)+(L144^2)+(M144^2)+(N144^2))) - SUM(J144:N144)^2),""))</f>
        <v/>
      </c>
      <c r="AF303">
        <f>IFERROR(CORREL(J144:N144,J303:N303),"")</f>
        <v/>
      </c>
      <c r="AZ303">
        <f>IF(Q303=S303,0,1)</f>
        <v/>
      </c>
      <c r="BA303">
        <f>IF(AZ303=1,IF(Q303="","",IF(Q303=N144,"Yes","No")),"")</f>
        <v/>
      </c>
      <c r="BB303">
        <f>IF(BA303="Yes",P303,"")</f>
        <v/>
      </c>
      <c r="BC303">
        <f>IF(AZ303=1,IF(S303="","",IF(S303=N144,"Yes","No")),"")</f>
        <v/>
      </c>
      <c r="BD303">
        <f>IF(BC303="Yes",R303,"")</f>
        <v/>
      </c>
      <c r="BE303">
        <f>IFERROR(IF(SIGN(AE303)=1,"Increasing",IF(SIGN(AE303)=-1,"Decreasing","")),"")</f>
        <v/>
      </c>
      <c r="BF303">
        <f>IF(OR(AND(BE303="Increasing",BA303="Yes"),AND(BE303="Decreasing",BC303="Yes")),"Yes","No")</f>
        <v/>
      </c>
      <c r="BG303">
        <f>IF(I303="pos_trend","Yes","No")</f>
        <v/>
      </c>
      <c r="BH303">
        <f>IF(AF303&lt;&gt;"",IF(ABS(AF303)&gt;0.8,"Yes","No"),"")</f>
        <v/>
      </c>
    </row>
    <row r="304" spans="1:60">
      <c r="I304">
        <f>IF(AND(K304&gt; J304, L304&gt; K304, M304&gt; L304, N304&gt; M304), "pos_trend", IF(AND(K304&lt; J304, L304&lt; K304, M304&lt; L304, N304&lt; M304), "neg_trend", "N/A"))</f>
        <v/>
      </c>
      <c r="J304">
        <f>IFERROR(IF(TRIM(C304)="-", "N/A", IF(RIGHT(C304,1)=")",IF(RIGHT(C304,2)="T)",-1000000000000*VALUE(MID(C304,2,LEN(C304)-3)),IF(RIGHT(C304,2)="M)",-1000000*VALUE(MID(C304,2,LEN(C304)-3)),IF(RIGHT(C304,2)="B)",-1000000000*VALUE(MID(C304,2,LEN(C304)-3)),IF(RIGHT(C304,2)="k)",-1000*VALUE(MID(C304,2,LEN(C304)-3)),VALUE(SUBSTITUTE(C304,",","")))))),IF(RIGHT(C304,1)="T",1000000000000*VALUE(LEFT(C304,LEN(C304)-1)),IF(RIGHT(C304,1)="M",1000000*VALUE(LEFT(C304,LEN(C304)-1)),IF(RIGHT(C304,1)="B",1000000000*VALUE(LEFT(C304,LEN(C304)-1)),IF(RIGHT(C304,1)="%",0.01*VALUE(LEFT(C304,LEN(C304)-1)),IF(RIGHT(C304,1)="k",1000*VALUE(LEFT(C304,LEN(C304)-1)),VALUE(SUBSTITUTE(C304,",",""))))))))),"N/A")</f>
        <v/>
      </c>
      <c r="K304">
        <f>IFERROR(IF(TRIM(D304)="-", "N/A", IF(RIGHT(D304,1)=")",IF(RIGHT(D304,2)="T)",-1000000000000*VALUE(MID(D304,2,LEN(D304)-3)),IF(RIGHT(D304,2)="M)",-1000000*VALUE(MID(D304,2,LEN(D304)-3)),IF(RIGHT(D304,2)="B)",-1000000000*VALUE(MID(D304,2,LEN(D304)-3)),IF(RIGHT(D304,2)="k)",-1000*VALUE(MID(D304,2,LEN(D304)-3)),VALUE(SUBSTITUTE(D304,",","")))))),IF(RIGHT(D304,1)="T",1000000000000*VALUE(LEFT(D304,LEN(D304)-1)),IF(RIGHT(D304,1)="M",1000000*VALUE(LEFT(D304,LEN(D304)-1)),IF(RIGHT(D304,1)="B",1000000000*VALUE(LEFT(D304,LEN(D304)-1)),IF(RIGHT(D304,1)="%",0.01*VALUE(LEFT(D304,LEN(D304)-1)),IF(RIGHT(D304,1)="k",1000*VALUE(LEFT(D304,LEN(D304)-1)),VALUE(SUBSTITUTE(D304,",",""))))))))),"N/A")</f>
        <v/>
      </c>
      <c r="L304">
        <f>IFERROR(IF(TRIM(E304)="-", "N/A", IF(RIGHT(E304,1)=")",IF(RIGHT(E304,2)="T)",-1000000000000*VALUE(MID(E304,2,LEN(E304)-3)),IF(RIGHT(E304,2)="M)",-1000000*VALUE(MID(E304,2,LEN(E304)-3)),IF(RIGHT(E304,2)="B)",-1000000000*VALUE(MID(E304,2,LEN(E304)-3)),IF(RIGHT(E304,2)="k)",-1000*VALUE(MID(E304,2,LEN(E304)-3)),VALUE(SUBSTITUTE(E304,",","")))))),IF(RIGHT(E304,1)="T",1000000000000*VALUE(LEFT(E304,LEN(E304)-1)),IF(RIGHT(E304,1)="M",1000000*VALUE(LEFT(E304,LEN(E304)-1)),IF(RIGHT(E304,1)="B",1000000000*VALUE(LEFT(E304,LEN(E304)-1)),IF(RIGHT(E304,1)="%",0.01*VALUE(LEFT(E304,LEN(E304)-1)),IF(RIGHT(E304,1)="k",1000*VALUE(LEFT(E304,LEN(E304)-1)),VALUE(SUBSTITUTE(E304,",",""))))))))),"N/A")</f>
        <v/>
      </c>
      <c r="M304">
        <f>IFERROR(IF(TRIM(F304)="-", "N/A", IF(RIGHT(F304,1)=")",IF(RIGHT(F304,2)="T)",-1000000000000*VALUE(MID(F304,2,LEN(F304)-3)),IF(RIGHT(F304,2)="M)",-1000000*VALUE(MID(F304,2,LEN(F304)-3)),IF(RIGHT(F304,2)="B)",-1000000000*VALUE(MID(F304,2,LEN(F304)-3)),IF(RIGHT(F304,2)="k)",-1000*VALUE(MID(F304,2,LEN(F304)-3)),VALUE(SUBSTITUTE(F304,",","")))))),IF(RIGHT(F304,1)="T",1000000000000*VALUE(LEFT(F304,LEN(F304)-1)),IF(RIGHT(F304,1)="M",1000000*VALUE(LEFT(F304,LEN(F304)-1)),IF(RIGHT(F304,1)="B",1000000000*VALUE(LEFT(F304,LEN(F304)-1)),IF(RIGHT(F304,1)="%",0.01*VALUE(LEFT(F304,LEN(F304)-1)),IF(RIGHT(F304,1)="k",1000*VALUE(LEFT(F304,LEN(F304)-1)),VALUE(SUBSTITUTE(F304,",",""))))))))),"N/A")</f>
        <v/>
      </c>
      <c r="N304">
        <f>IFERROR(IF(TRIM(G304)="-", "N/A", IF(RIGHT(G304,1)=")",IF(RIGHT(G304,2)="T)",-1000000000000*VALUE(MID(G304,2,LEN(G304)-3)),IF(RIGHT(G304,2)="M)",-1000000*VALUE(MID(G304,2,LEN(G304)-3)),IF(RIGHT(G304,2)="B)",-1000000000*VALUE(MID(G304,2,LEN(G304)-3)),IF(RIGHT(G304,2)="k)",-1000*VALUE(MID(G304,2,LEN(G304)-3)),VALUE(SUBSTITUTE(G304,",","")))))),IF(RIGHT(G304,1)="T",1000000000000*VALUE(LEFT(G304,LEN(G304)-1)),IF(RIGHT(G304,1)="M",1000000*VALUE(LEFT(G304,LEN(G304)-1)),IF(RIGHT(G304,1)="B",1000000000*VALUE(LEFT(G304,LEN(G304)-1)),IF(RIGHT(G304,1)="%",0.01*VALUE(LEFT(G304,LEN(G304)-1)),IF(RIGHT(G304,1)="k",1000*VALUE(LEFT(G304,LEN(G304)-1)),VALUE(SUBSTITUTE(G304,",",""))))))))),"N/A")</f>
        <v/>
      </c>
      <c r="P304">
        <f>MAX(J304:N304)</f>
        <v/>
      </c>
      <c r="Q304">
        <f>IFERROR(J144+MATCH(P304,J304:N304,0)-1,"")</f>
        <v/>
      </c>
      <c r="R304">
        <f>IF(Q304="","",MIN(J304:N304))</f>
        <v/>
      </c>
      <c r="S304">
        <f>IFERROR(J144+MATCH(R304,J304:N304,0)-1,"")</f>
        <v/>
      </c>
      <c r="T304">
        <f>IFERROR(AVERAGE(J304:N304),"")</f>
        <v/>
      </c>
      <c r="U304">
        <f>IFERROR(STDEV(J304:N304),"")</f>
        <v/>
      </c>
      <c r="V304">
        <f>IFERROR(IF(C304="-","",IF(ISBLANK(B304),"",IF(OR(ISNUMBER(FIND("Growth",B304)),ISNUMBER(FIND("Margin",B304))),"",(J304-T304)/U304))),"")</f>
        <v/>
      </c>
      <c r="W304">
        <f>IFERROR(IF(OR(D304="-",ISBLANK(D304)),"",(K304-T304)/U304),"")</f>
        <v/>
      </c>
      <c r="X304">
        <f>IFERROR(IF(OR(E304="-",ISBLANK(E304)),"",(L304-T304)/U304),"")</f>
        <v/>
      </c>
      <c r="Y304">
        <f>IFERROR(IF(OR(F304="-",ISBLANK(F304)),"",(M304-T304)/U304),"")</f>
        <v/>
      </c>
      <c r="Z304">
        <f>IFERROR(IF(OR(G304="-",ISBLANK(G304)),"",(N304-T304)/U304),"")</f>
        <v/>
      </c>
      <c r="AA304">
        <f>IF(MAX(MAX(V304:Z304),ABS(MIN(V304:Z304)))=ABS(MIN(V304:Z304)),MIN(V304:Z304),MAX(V304:Z304))</f>
        <v/>
      </c>
      <c r="AB304">
        <f>IFERROR(V144+MATCH(AA304,V304:Z304,0)-1,"")</f>
        <v/>
      </c>
      <c r="AC304">
        <f>IF(AB304&lt;&gt;"",IF(S304=AB304,"Low",IF(AB304=Q304,"High","")),"")</f>
        <v/>
      </c>
      <c r="AE304">
        <f>IF(ISNUMBER(MATCH("N/A",J304:N304,0)),"",IFERROR((5 * SUMPRODUCT(J144:N144,J304:N304) - PRODUCT(SUM(J144:N144),SUM(J304:N304))) / ((5 * SUM((J144^2)+(K144^2)+(L144^2)+(M144^2)+(N144^2))) - SUM(J144:N144)^2),""))</f>
        <v/>
      </c>
      <c r="AF304">
        <f>IFERROR(CORREL(J144:N144,J304:N304),"")</f>
        <v/>
      </c>
      <c r="AZ304">
        <f>IF(Q304=S304,0,1)</f>
        <v/>
      </c>
      <c r="BA304">
        <f>IF(AZ304=1,IF(Q304="","",IF(Q304=N144,"Yes","No")),"")</f>
        <v/>
      </c>
      <c r="BB304">
        <f>IF(BA304="Yes",P304,"")</f>
        <v/>
      </c>
      <c r="BC304">
        <f>IF(AZ304=1,IF(S304="","",IF(S304=N144,"Yes","No")),"")</f>
        <v/>
      </c>
      <c r="BD304">
        <f>IF(BC304="Yes",R304,"")</f>
        <v/>
      </c>
      <c r="BE304">
        <f>IFERROR(IF(SIGN(AE304)=1,"Increasing",IF(SIGN(AE304)=-1,"Decreasing","")),"")</f>
        <v/>
      </c>
      <c r="BF304">
        <f>IF(OR(AND(BE304="Increasing",BA304="Yes"),AND(BE304="Decreasing",BC304="Yes")),"Yes","No")</f>
        <v/>
      </c>
      <c r="BG304">
        <f>IF(I304="pos_trend","Yes","No")</f>
        <v/>
      </c>
      <c r="BH304">
        <f>IF(AF304&lt;&gt;"",IF(ABS(AF304)&gt;0.8,"Yes","No"),"")</f>
        <v/>
      </c>
    </row>
    <row r="305" spans="1:60">
      <c r="I305">
        <f>IF(AND(K305&gt; J305, L305&gt; K305, M305&gt; L305, N305&gt; M305), "pos_trend", IF(AND(K305&lt; J305, L305&lt; K305, M305&lt; L305, N305&lt; M305), "neg_trend", "N/A"))</f>
        <v/>
      </c>
      <c r="J305">
        <f>IFERROR(IF(TRIM(C305)="-", "N/A", IF(RIGHT(C305,1)=")",IF(RIGHT(C305,2)="T)",-1000000000000*VALUE(MID(C305,2,LEN(C305)-3)),IF(RIGHT(C305,2)="M)",-1000000*VALUE(MID(C305,2,LEN(C305)-3)),IF(RIGHT(C305,2)="B)",-1000000000*VALUE(MID(C305,2,LEN(C305)-3)),IF(RIGHT(C305,2)="k)",-1000*VALUE(MID(C305,2,LEN(C305)-3)),VALUE(SUBSTITUTE(C305,",","")))))),IF(RIGHT(C305,1)="T",1000000000000*VALUE(LEFT(C305,LEN(C305)-1)),IF(RIGHT(C305,1)="M",1000000*VALUE(LEFT(C305,LEN(C305)-1)),IF(RIGHT(C305,1)="B",1000000000*VALUE(LEFT(C305,LEN(C305)-1)),IF(RIGHT(C305,1)="%",0.01*VALUE(LEFT(C305,LEN(C305)-1)),IF(RIGHT(C305,1)="k",1000*VALUE(LEFT(C305,LEN(C305)-1)),VALUE(SUBSTITUTE(C305,",",""))))))))),"N/A")</f>
        <v/>
      </c>
      <c r="K305">
        <f>IFERROR(IF(TRIM(D305)="-", "N/A", IF(RIGHT(D305,1)=")",IF(RIGHT(D305,2)="T)",-1000000000000*VALUE(MID(D305,2,LEN(D305)-3)),IF(RIGHT(D305,2)="M)",-1000000*VALUE(MID(D305,2,LEN(D305)-3)),IF(RIGHT(D305,2)="B)",-1000000000*VALUE(MID(D305,2,LEN(D305)-3)),IF(RIGHT(D305,2)="k)",-1000*VALUE(MID(D305,2,LEN(D305)-3)),VALUE(SUBSTITUTE(D305,",","")))))),IF(RIGHT(D305,1)="T",1000000000000*VALUE(LEFT(D305,LEN(D305)-1)),IF(RIGHT(D305,1)="M",1000000*VALUE(LEFT(D305,LEN(D305)-1)),IF(RIGHT(D305,1)="B",1000000000*VALUE(LEFT(D305,LEN(D305)-1)),IF(RIGHT(D305,1)="%",0.01*VALUE(LEFT(D305,LEN(D305)-1)),IF(RIGHT(D305,1)="k",1000*VALUE(LEFT(D305,LEN(D305)-1)),VALUE(SUBSTITUTE(D305,",",""))))))))),"N/A")</f>
        <v/>
      </c>
      <c r="L305">
        <f>IFERROR(IF(TRIM(E305)="-", "N/A", IF(RIGHT(E305,1)=")",IF(RIGHT(E305,2)="T)",-1000000000000*VALUE(MID(E305,2,LEN(E305)-3)),IF(RIGHT(E305,2)="M)",-1000000*VALUE(MID(E305,2,LEN(E305)-3)),IF(RIGHT(E305,2)="B)",-1000000000*VALUE(MID(E305,2,LEN(E305)-3)),IF(RIGHT(E305,2)="k)",-1000*VALUE(MID(E305,2,LEN(E305)-3)),VALUE(SUBSTITUTE(E305,",","")))))),IF(RIGHT(E305,1)="T",1000000000000*VALUE(LEFT(E305,LEN(E305)-1)),IF(RIGHT(E305,1)="M",1000000*VALUE(LEFT(E305,LEN(E305)-1)),IF(RIGHT(E305,1)="B",1000000000*VALUE(LEFT(E305,LEN(E305)-1)),IF(RIGHT(E305,1)="%",0.01*VALUE(LEFT(E305,LEN(E305)-1)),IF(RIGHT(E305,1)="k",1000*VALUE(LEFT(E305,LEN(E305)-1)),VALUE(SUBSTITUTE(E305,",",""))))))))),"N/A")</f>
        <v/>
      </c>
      <c r="M305">
        <f>IFERROR(IF(TRIM(F305)="-", "N/A", IF(RIGHT(F305,1)=")",IF(RIGHT(F305,2)="T)",-1000000000000*VALUE(MID(F305,2,LEN(F305)-3)),IF(RIGHT(F305,2)="M)",-1000000*VALUE(MID(F305,2,LEN(F305)-3)),IF(RIGHT(F305,2)="B)",-1000000000*VALUE(MID(F305,2,LEN(F305)-3)),IF(RIGHT(F305,2)="k)",-1000*VALUE(MID(F305,2,LEN(F305)-3)),VALUE(SUBSTITUTE(F305,",","")))))),IF(RIGHT(F305,1)="T",1000000000000*VALUE(LEFT(F305,LEN(F305)-1)),IF(RIGHT(F305,1)="M",1000000*VALUE(LEFT(F305,LEN(F305)-1)),IF(RIGHT(F305,1)="B",1000000000*VALUE(LEFT(F305,LEN(F305)-1)),IF(RIGHT(F305,1)="%",0.01*VALUE(LEFT(F305,LEN(F305)-1)),IF(RIGHT(F305,1)="k",1000*VALUE(LEFT(F305,LEN(F305)-1)),VALUE(SUBSTITUTE(F305,",",""))))))))),"N/A")</f>
        <v/>
      </c>
      <c r="N305">
        <f>IFERROR(IF(TRIM(G305)="-", "N/A", IF(RIGHT(G305,1)=")",IF(RIGHT(G305,2)="T)",-1000000000000*VALUE(MID(G305,2,LEN(G305)-3)),IF(RIGHT(G305,2)="M)",-1000000*VALUE(MID(G305,2,LEN(G305)-3)),IF(RIGHT(G305,2)="B)",-1000000000*VALUE(MID(G305,2,LEN(G305)-3)),IF(RIGHT(G305,2)="k)",-1000*VALUE(MID(G305,2,LEN(G305)-3)),VALUE(SUBSTITUTE(G305,",","")))))),IF(RIGHT(G305,1)="T",1000000000000*VALUE(LEFT(G305,LEN(G305)-1)),IF(RIGHT(G305,1)="M",1000000*VALUE(LEFT(G305,LEN(G305)-1)),IF(RIGHT(G305,1)="B",1000000000*VALUE(LEFT(G305,LEN(G305)-1)),IF(RIGHT(G305,1)="%",0.01*VALUE(LEFT(G305,LEN(G305)-1)),IF(RIGHT(G305,1)="k",1000*VALUE(LEFT(G305,LEN(G305)-1)),VALUE(SUBSTITUTE(G305,",",""))))))))),"N/A")</f>
        <v/>
      </c>
      <c r="P305">
        <f>MAX(J305:N305)</f>
        <v/>
      </c>
      <c r="Q305">
        <f>IFERROR(J144+MATCH(P305,J305:N305,0)-1,"")</f>
        <v/>
      </c>
      <c r="R305">
        <f>IF(Q305="","",MIN(J305:N305))</f>
        <v/>
      </c>
      <c r="S305">
        <f>IFERROR(J144+MATCH(R305,J305:N305,0)-1,"")</f>
        <v/>
      </c>
      <c r="T305">
        <f>IFERROR(AVERAGE(J305:N305),"")</f>
        <v/>
      </c>
      <c r="U305">
        <f>IFERROR(STDEV(J305:N305),"")</f>
        <v/>
      </c>
      <c r="V305">
        <f>IFERROR(IF(C305="-","",IF(ISBLANK(B305),"",IF(OR(ISNUMBER(FIND("Growth",B305)),ISNUMBER(FIND("Margin",B305))),"",(J305-T305)/U305))),"")</f>
        <v/>
      </c>
      <c r="W305">
        <f>IFERROR(IF(OR(D305="-",ISBLANK(D305)),"",(K305-T305)/U305),"")</f>
        <v/>
      </c>
      <c r="X305">
        <f>IFERROR(IF(OR(E305="-",ISBLANK(E305)),"",(L305-T305)/U305),"")</f>
        <v/>
      </c>
      <c r="Y305">
        <f>IFERROR(IF(OR(F305="-",ISBLANK(F305)),"",(M305-T305)/U305),"")</f>
        <v/>
      </c>
      <c r="Z305">
        <f>IFERROR(IF(OR(G305="-",ISBLANK(G305)),"",(N305-T305)/U305),"")</f>
        <v/>
      </c>
      <c r="AA305">
        <f>IF(MAX(MAX(V305:Z305),ABS(MIN(V305:Z305)))=ABS(MIN(V305:Z305)),MIN(V305:Z305),MAX(V305:Z305))</f>
        <v/>
      </c>
      <c r="AB305">
        <f>IFERROR(V144+MATCH(AA305,V305:Z305,0)-1,"")</f>
        <v/>
      </c>
      <c r="AC305">
        <f>IF(AB305&lt;&gt;"",IF(S305=AB305,"Low",IF(AB305=Q305,"High","")),"")</f>
        <v/>
      </c>
      <c r="AE305">
        <f>IF(ISNUMBER(MATCH("N/A",J305:N305,0)),"",IFERROR((5 * SUMPRODUCT(J144:N144,J305:N305) - PRODUCT(SUM(J144:N144),SUM(J305:N305))) / ((5 * SUM((J144^2)+(K144^2)+(L144^2)+(M144^2)+(N144^2))) - SUM(J144:N144)^2),""))</f>
        <v/>
      </c>
      <c r="AF305">
        <f>IFERROR(CORREL(J144:N144,J305:N305),"")</f>
        <v/>
      </c>
      <c r="AZ305">
        <f>IF(Q305=S305,0,1)</f>
        <v/>
      </c>
      <c r="BA305">
        <f>IF(AZ305=1,IF(Q305="","",IF(Q305=N144,"Yes","No")),"")</f>
        <v/>
      </c>
      <c r="BB305">
        <f>IF(BA305="Yes",P305,"")</f>
        <v/>
      </c>
      <c r="BC305">
        <f>IF(AZ305=1,IF(S305="","",IF(S305=N144,"Yes","No")),"")</f>
        <v/>
      </c>
      <c r="BD305">
        <f>IF(BC305="Yes",R305,"")</f>
        <v/>
      </c>
      <c r="BE305">
        <f>IFERROR(IF(SIGN(AE305)=1,"Increasing",IF(SIGN(AE305)=-1,"Decreasing","")),"")</f>
        <v/>
      </c>
      <c r="BF305">
        <f>IF(OR(AND(BE305="Increasing",BA305="Yes"),AND(BE305="Decreasing",BC305="Yes")),"Yes","No")</f>
        <v/>
      </c>
      <c r="BG305">
        <f>IF(I305="pos_trend","Yes","No")</f>
        <v/>
      </c>
      <c r="BH305">
        <f>IF(AF305&lt;&gt;"",IF(ABS(AF305)&gt;0.8,"Yes","No"),"")</f>
        <v/>
      </c>
    </row>
    <row r="306" spans="1:60">
      <c r="I306">
        <f>IF(AND(K306&gt; J306, L306&gt; K306, M306&gt; L306, N306&gt; M306), "pos_trend", IF(AND(K306&lt; J306, L306&lt; K306, M306&lt; L306, N306&lt; M306), "neg_trend", "N/A"))</f>
        <v/>
      </c>
      <c r="J306">
        <f>IFERROR(IF(TRIM(C306)="-", "N/A", IF(RIGHT(C306,1)=")",IF(RIGHT(C306,2)="T)",-1000000000000*VALUE(MID(C306,2,LEN(C306)-3)),IF(RIGHT(C306,2)="M)",-1000000*VALUE(MID(C306,2,LEN(C306)-3)),IF(RIGHT(C306,2)="B)",-1000000000*VALUE(MID(C306,2,LEN(C306)-3)),IF(RIGHT(C306,2)="k)",-1000*VALUE(MID(C306,2,LEN(C306)-3)),VALUE(SUBSTITUTE(C306,",","")))))),IF(RIGHT(C306,1)="T",1000000000000*VALUE(LEFT(C306,LEN(C306)-1)),IF(RIGHT(C306,1)="M",1000000*VALUE(LEFT(C306,LEN(C306)-1)),IF(RIGHT(C306,1)="B",1000000000*VALUE(LEFT(C306,LEN(C306)-1)),IF(RIGHT(C306,1)="%",0.01*VALUE(LEFT(C306,LEN(C306)-1)),IF(RIGHT(C306,1)="k",1000*VALUE(LEFT(C306,LEN(C306)-1)),VALUE(SUBSTITUTE(C306,",",""))))))))),"N/A")</f>
        <v/>
      </c>
      <c r="K306">
        <f>IFERROR(IF(TRIM(D306)="-", "N/A", IF(RIGHT(D306,1)=")",IF(RIGHT(D306,2)="T)",-1000000000000*VALUE(MID(D306,2,LEN(D306)-3)),IF(RIGHT(D306,2)="M)",-1000000*VALUE(MID(D306,2,LEN(D306)-3)),IF(RIGHT(D306,2)="B)",-1000000000*VALUE(MID(D306,2,LEN(D306)-3)),IF(RIGHT(D306,2)="k)",-1000*VALUE(MID(D306,2,LEN(D306)-3)),VALUE(SUBSTITUTE(D306,",","")))))),IF(RIGHT(D306,1)="T",1000000000000*VALUE(LEFT(D306,LEN(D306)-1)),IF(RIGHT(D306,1)="M",1000000*VALUE(LEFT(D306,LEN(D306)-1)),IF(RIGHT(D306,1)="B",1000000000*VALUE(LEFT(D306,LEN(D306)-1)),IF(RIGHT(D306,1)="%",0.01*VALUE(LEFT(D306,LEN(D306)-1)),IF(RIGHT(D306,1)="k",1000*VALUE(LEFT(D306,LEN(D306)-1)),VALUE(SUBSTITUTE(D306,",",""))))))))),"N/A")</f>
        <v/>
      </c>
      <c r="L306">
        <f>IFERROR(IF(TRIM(E306)="-", "N/A", IF(RIGHT(E306,1)=")",IF(RIGHT(E306,2)="T)",-1000000000000*VALUE(MID(E306,2,LEN(E306)-3)),IF(RIGHT(E306,2)="M)",-1000000*VALUE(MID(E306,2,LEN(E306)-3)),IF(RIGHT(E306,2)="B)",-1000000000*VALUE(MID(E306,2,LEN(E306)-3)),IF(RIGHT(E306,2)="k)",-1000*VALUE(MID(E306,2,LEN(E306)-3)),VALUE(SUBSTITUTE(E306,",","")))))),IF(RIGHT(E306,1)="T",1000000000000*VALUE(LEFT(E306,LEN(E306)-1)),IF(RIGHT(E306,1)="M",1000000*VALUE(LEFT(E306,LEN(E306)-1)),IF(RIGHT(E306,1)="B",1000000000*VALUE(LEFT(E306,LEN(E306)-1)),IF(RIGHT(E306,1)="%",0.01*VALUE(LEFT(E306,LEN(E306)-1)),IF(RIGHT(E306,1)="k",1000*VALUE(LEFT(E306,LEN(E306)-1)),VALUE(SUBSTITUTE(E306,",",""))))))))),"N/A")</f>
        <v/>
      </c>
      <c r="M306">
        <f>IFERROR(IF(TRIM(F306)="-", "N/A", IF(RIGHT(F306,1)=")",IF(RIGHT(F306,2)="T)",-1000000000000*VALUE(MID(F306,2,LEN(F306)-3)),IF(RIGHT(F306,2)="M)",-1000000*VALUE(MID(F306,2,LEN(F306)-3)),IF(RIGHT(F306,2)="B)",-1000000000*VALUE(MID(F306,2,LEN(F306)-3)),IF(RIGHT(F306,2)="k)",-1000*VALUE(MID(F306,2,LEN(F306)-3)),VALUE(SUBSTITUTE(F306,",","")))))),IF(RIGHT(F306,1)="T",1000000000000*VALUE(LEFT(F306,LEN(F306)-1)),IF(RIGHT(F306,1)="M",1000000*VALUE(LEFT(F306,LEN(F306)-1)),IF(RIGHT(F306,1)="B",1000000000*VALUE(LEFT(F306,LEN(F306)-1)),IF(RIGHT(F306,1)="%",0.01*VALUE(LEFT(F306,LEN(F306)-1)),IF(RIGHT(F306,1)="k",1000*VALUE(LEFT(F306,LEN(F306)-1)),VALUE(SUBSTITUTE(F306,",",""))))))))),"N/A")</f>
        <v/>
      </c>
      <c r="N306">
        <f>IFERROR(IF(TRIM(G306)="-", "N/A", IF(RIGHT(G306,1)=")",IF(RIGHT(G306,2)="T)",-1000000000000*VALUE(MID(G306,2,LEN(G306)-3)),IF(RIGHT(G306,2)="M)",-1000000*VALUE(MID(G306,2,LEN(G306)-3)),IF(RIGHT(G306,2)="B)",-1000000000*VALUE(MID(G306,2,LEN(G306)-3)),IF(RIGHT(G306,2)="k)",-1000*VALUE(MID(G306,2,LEN(G306)-3)),VALUE(SUBSTITUTE(G306,",","")))))),IF(RIGHT(G306,1)="T",1000000000000*VALUE(LEFT(G306,LEN(G306)-1)),IF(RIGHT(G306,1)="M",1000000*VALUE(LEFT(G306,LEN(G306)-1)),IF(RIGHT(G306,1)="B",1000000000*VALUE(LEFT(G306,LEN(G306)-1)),IF(RIGHT(G306,1)="%",0.01*VALUE(LEFT(G306,LEN(G306)-1)),IF(RIGHT(G306,1)="k",1000*VALUE(LEFT(G306,LEN(G306)-1)),VALUE(SUBSTITUTE(G306,",",""))))))))),"N/A")</f>
        <v/>
      </c>
      <c r="P306">
        <f>MAX(J306:N306)</f>
        <v/>
      </c>
      <c r="Q306">
        <f>IFERROR(J144+MATCH(P306,J306:N306,0)-1,"")</f>
        <v/>
      </c>
      <c r="R306">
        <f>IF(Q306="","",MIN(J306:N306))</f>
        <v/>
      </c>
      <c r="S306">
        <f>IFERROR(J144+MATCH(R306,J306:N306,0)-1,"")</f>
        <v/>
      </c>
      <c r="T306">
        <f>IFERROR(AVERAGE(J306:N306),"")</f>
        <v/>
      </c>
      <c r="U306">
        <f>IFERROR(STDEV(J306:N306),"")</f>
        <v/>
      </c>
      <c r="V306">
        <f>IFERROR(IF(C306="-","",IF(ISBLANK(B306),"",IF(OR(ISNUMBER(FIND("Growth",B306)),ISNUMBER(FIND("Margin",B306))),"",(J306-T306)/U306))),"")</f>
        <v/>
      </c>
      <c r="W306">
        <f>IFERROR(IF(OR(D306="-",ISBLANK(D306)),"",(K306-T306)/U306),"")</f>
        <v/>
      </c>
      <c r="X306">
        <f>IFERROR(IF(OR(E306="-",ISBLANK(E306)),"",(L306-T306)/U306),"")</f>
        <v/>
      </c>
      <c r="Y306">
        <f>IFERROR(IF(OR(F306="-",ISBLANK(F306)),"",(M306-T306)/U306),"")</f>
        <v/>
      </c>
      <c r="Z306">
        <f>IFERROR(IF(OR(G306="-",ISBLANK(G306)),"",(N306-T306)/U306),"")</f>
        <v/>
      </c>
      <c r="AA306">
        <f>IF(MAX(MAX(V306:Z306),ABS(MIN(V306:Z306)))=ABS(MIN(V306:Z306)),MIN(V306:Z306),MAX(V306:Z306))</f>
        <v/>
      </c>
      <c r="AB306">
        <f>IFERROR(V144+MATCH(AA306,V306:Z306,0)-1,"")</f>
        <v/>
      </c>
      <c r="AC306">
        <f>IF(AB306&lt;&gt;"",IF(S306=AB306,"Low",IF(AB306=Q306,"High","")),"")</f>
        <v/>
      </c>
      <c r="AE306">
        <f>IF(ISNUMBER(MATCH("N/A",J306:N306,0)),"",IFERROR((5 * SUMPRODUCT(J144:N144,J306:N306) - PRODUCT(SUM(J144:N144),SUM(J306:N306))) / ((5 * SUM((J144^2)+(K144^2)+(L144^2)+(M144^2)+(N144^2))) - SUM(J144:N144)^2),""))</f>
        <v/>
      </c>
      <c r="AF306">
        <f>IFERROR(CORREL(J144:N144,J306:N306),"")</f>
        <v/>
      </c>
      <c r="AZ306">
        <f>IF(Q306=S306,0,1)</f>
        <v/>
      </c>
      <c r="BA306">
        <f>IF(AZ306=1,IF(Q306="","",IF(Q306=N144,"Yes","No")),"")</f>
        <v/>
      </c>
      <c r="BB306">
        <f>IF(BA306="Yes",P306,"")</f>
        <v/>
      </c>
      <c r="BC306">
        <f>IF(AZ306=1,IF(S306="","",IF(S306=N144,"Yes","No")),"")</f>
        <v/>
      </c>
      <c r="BD306">
        <f>IF(BC306="Yes",R306,"")</f>
        <v/>
      </c>
      <c r="BE306">
        <f>IFERROR(IF(SIGN(AE306)=1,"Increasing",IF(SIGN(AE306)=-1,"Decreasing","")),"")</f>
        <v/>
      </c>
      <c r="BF306">
        <f>IF(OR(AND(BE306="Increasing",BA306="Yes"),AND(BE306="Decreasing",BC306="Yes")),"Yes","No")</f>
        <v/>
      </c>
      <c r="BG306">
        <f>IF(I306="pos_trend","Yes","No")</f>
        <v/>
      </c>
      <c r="BH306">
        <f>IF(AF306&lt;&gt;"",IF(ABS(AF306)&gt;0.8,"Yes","No"),"")</f>
        <v/>
      </c>
    </row>
    <row r="307" spans="1:60">
      <c r="I307">
        <f>IF(AND(K307&gt; J307, L307&gt; K307, M307&gt; L307, N307&gt; M307), "pos_trend", IF(AND(K307&lt; J307, L307&lt; K307, M307&lt; L307, N307&lt; M307), "neg_trend", "N/A"))</f>
        <v/>
      </c>
      <c r="J307">
        <f>IFERROR(IF(TRIM(C307)="-", "N/A", IF(RIGHT(C307,1)=")",IF(RIGHT(C307,2)="T)",-1000000000000*VALUE(MID(C307,2,LEN(C307)-3)),IF(RIGHT(C307,2)="M)",-1000000*VALUE(MID(C307,2,LEN(C307)-3)),IF(RIGHT(C307,2)="B)",-1000000000*VALUE(MID(C307,2,LEN(C307)-3)),IF(RIGHT(C307,2)="k)",-1000*VALUE(MID(C307,2,LEN(C307)-3)),VALUE(SUBSTITUTE(C307,",","")))))),IF(RIGHT(C307,1)="T",1000000000000*VALUE(LEFT(C307,LEN(C307)-1)),IF(RIGHT(C307,1)="M",1000000*VALUE(LEFT(C307,LEN(C307)-1)),IF(RIGHT(C307,1)="B",1000000000*VALUE(LEFT(C307,LEN(C307)-1)),IF(RIGHT(C307,1)="%",0.01*VALUE(LEFT(C307,LEN(C307)-1)),IF(RIGHT(C307,1)="k",1000*VALUE(LEFT(C307,LEN(C307)-1)),VALUE(SUBSTITUTE(C307,",",""))))))))),"N/A")</f>
        <v/>
      </c>
      <c r="K307">
        <f>IFERROR(IF(TRIM(D307)="-", "N/A", IF(RIGHT(D307,1)=")",IF(RIGHT(D307,2)="T)",-1000000000000*VALUE(MID(D307,2,LEN(D307)-3)),IF(RIGHT(D307,2)="M)",-1000000*VALUE(MID(D307,2,LEN(D307)-3)),IF(RIGHT(D307,2)="B)",-1000000000*VALUE(MID(D307,2,LEN(D307)-3)),IF(RIGHT(D307,2)="k)",-1000*VALUE(MID(D307,2,LEN(D307)-3)),VALUE(SUBSTITUTE(D307,",","")))))),IF(RIGHT(D307,1)="T",1000000000000*VALUE(LEFT(D307,LEN(D307)-1)),IF(RIGHT(D307,1)="M",1000000*VALUE(LEFT(D307,LEN(D307)-1)),IF(RIGHT(D307,1)="B",1000000000*VALUE(LEFT(D307,LEN(D307)-1)),IF(RIGHT(D307,1)="%",0.01*VALUE(LEFT(D307,LEN(D307)-1)),IF(RIGHT(D307,1)="k",1000*VALUE(LEFT(D307,LEN(D307)-1)),VALUE(SUBSTITUTE(D307,",",""))))))))),"N/A")</f>
        <v/>
      </c>
      <c r="L307">
        <f>IFERROR(IF(TRIM(E307)="-", "N/A", IF(RIGHT(E307,1)=")",IF(RIGHT(E307,2)="T)",-1000000000000*VALUE(MID(E307,2,LEN(E307)-3)),IF(RIGHT(E307,2)="M)",-1000000*VALUE(MID(E307,2,LEN(E307)-3)),IF(RIGHT(E307,2)="B)",-1000000000*VALUE(MID(E307,2,LEN(E307)-3)),IF(RIGHT(E307,2)="k)",-1000*VALUE(MID(E307,2,LEN(E307)-3)),VALUE(SUBSTITUTE(E307,",","")))))),IF(RIGHT(E307,1)="T",1000000000000*VALUE(LEFT(E307,LEN(E307)-1)),IF(RIGHT(E307,1)="M",1000000*VALUE(LEFT(E307,LEN(E307)-1)),IF(RIGHT(E307,1)="B",1000000000*VALUE(LEFT(E307,LEN(E307)-1)),IF(RIGHT(E307,1)="%",0.01*VALUE(LEFT(E307,LEN(E307)-1)),IF(RIGHT(E307,1)="k",1000*VALUE(LEFT(E307,LEN(E307)-1)),VALUE(SUBSTITUTE(E307,",",""))))))))),"N/A")</f>
        <v/>
      </c>
      <c r="M307">
        <f>IFERROR(IF(TRIM(F307)="-", "N/A", IF(RIGHT(F307,1)=")",IF(RIGHT(F307,2)="T)",-1000000000000*VALUE(MID(F307,2,LEN(F307)-3)),IF(RIGHT(F307,2)="M)",-1000000*VALUE(MID(F307,2,LEN(F307)-3)),IF(RIGHT(F307,2)="B)",-1000000000*VALUE(MID(F307,2,LEN(F307)-3)),IF(RIGHT(F307,2)="k)",-1000*VALUE(MID(F307,2,LEN(F307)-3)),VALUE(SUBSTITUTE(F307,",","")))))),IF(RIGHT(F307,1)="T",1000000000000*VALUE(LEFT(F307,LEN(F307)-1)),IF(RIGHT(F307,1)="M",1000000*VALUE(LEFT(F307,LEN(F307)-1)),IF(RIGHT(F307,1)="B",1000000000*VALUE(LEFT(F307,LEN(F307)-1)),IF(RIGHT(F307,1)="%",0.01*VALUE(LEFT(F307,LEN(F307)-1)),IF(RIGHT(F307,1)="k",1000*VALUE(LEFT(F307,LEN(F307)-1)),VALUE(SUBSTITUTE(F307,",",""))))))))),"N/A")</f>
        <v/>
      </c>
      <c r="N307">
        <f>IFERROR(IF(TRIM(G307)="-", "N/A", IF(RIGHT(G307,1)=")",IF(RIGHT(G307,2)="T)",-1000000000000*VALUE(MID(G307,2,LEN(G307)-3)),IF(RIGHT(G307,2)="M)",-1000000*VALUE(MID(G307,2,LEN(G307)-3)),IF(RIGHT(G307,2)="B)",-1000000000*VALUE(MID(G307,2,LEN(G307)-3)),IF(RIGHT(G307,2)="k)",-1000*VALUE(MID(G307,2,LEN(G307)-3)),VALUE(SUBSTITUTE(G307,",","")))))),IF(RIGHT(G307,1)="T",1000000000000*VALUE(LEFT(G307,LEN(G307)-1)),IF(RIGHT(G307,1)="M",1000000*VALUE(LEFT(G307,LEN(G307)-1)),IF(RIGHT(G307,1)="B",1000000000*VALUE(LEFT(G307,LEN(G307)-1)),IF(RIGHT(G307,1)="%",0.01*VALUE(LEFT(G307,LEN(G307)-1)),IF(RIGHT(G307,1)="k",1000*VALUE(LEFT(G307,LEN(G307)-1)),VALUE(SUBSTITUTE(G307,",",""))))))))),"N/A")</f>
        <v/>
      </c>
      <c r="P307">
        <f>MAX(J307:N307)</f>
        <v/>
      </c>
      <c r="Q307">
        <f>IFERROR(J144+MATCH(P307,J307:N307,0)-1,"")</f>
        <v/>
      </c>
      <c r="R307">
        <f>IF(Q307="","",MIN(J307:N307))</f>
        <v/>
      </c>
      <c r="S307">
        <f>IFERROR(J144+MATCH(R307,J307:N307,0)-1,"")</f>
        <v/>
      </c>
      <c r="T307">
        <f>IFERROR(AVERAGE(J307:N307),"")</f>
        <v/>
      </c>
      <c r="U307">
        <f>IFERROR(STDEV(J307:N307),"")</f>
        <v/>
      </c>
      <c r="V307">
        <f>IFERROR(IF(C307="-","",IF(ISBLANK(B307),"",IF(OR(ISNUMBER(FIND("Growth",B307)),ISNUMBER(FIND("Margin",B307))),"",(J307-T307)/U307))),"")</f>
        <v/>
      </c>
      <c r="W307">
        <f>IFERROR(IF(OR(D307="-",ISBLANK(D307)),"",(K307-T307)/U307),"")</f>
        <v/>
      </c>
      <c r="X307">
        <f>IFERROR(IF(OR(E307="-",ISBLANK(E307)),"",(L307-T307)/U307),"")</f>
        <v/>
      </c>
      <c r="Y307">
        <f>IFERROR(IF(OR(F307="-",ISBLANK(F307)),"",(M307-T307)/U307),"")</f>
        <v/>
      </c>
      <c r="Z307">
        <f>IFERROR(IF(OR(G307="-",ISBLANK(G307)),"",(N307-T307)/U307),"")</f>
        <v/>
      </c>
      <c r="AA307">
        <f>IF(MAX(MAX(V307:Z307),ABS(MIN(V307:Z307)))=ABS(MIN(V307:Z307)),MIN(V307:Z307),MAX(V307:Z307))</f>
        <v/>
      </c>
      <c r="AB307">
        <f>IFERROR(V144+MATCH(AA307,V307:Z307,0)-1,"")</f>
        <v/>
      </c>
      <c r="AC307">
        <f>IF(AB307&lt;&gt;"",IF(S307=AB307,"Low",IF(AB307=Q307,"High","")),"")</f>
        <v/>
      </c>
      <c r="AE307">
        <f>IF(ISNUMBER(MATCH("N/A",J307:N307,0)),"",IFERROR((5 * SUMPRODUCT(J144:N144,J307:N307) - PRODUCT(SUM(J144:N144),SUM(J307:N307))) / ((5 * SUM((J144^2)+(K144^2)+(L144^2)+(M144^2)+(N144^2))) - SUM(J144:N144)^2),""))</f>
        <v/>
      </c>
      <c r="AF307">
        <f>IFERROR(CORREL(J144:N144,J307:N307),"")</f>
        <v/>
      </c>
      <c r="AZ307">
        <f>IF(Q307=S307,0,1)</f>
        <v/>
      </c>
      <c r="BA307">
        <f>IF(AZ307=1,IF(Q307="","",IF(Q307=N144,"Yes","No")),"")</f>
        <v/>
      </c>
      <c r="BB307">
        <f>IF(BA307="Yes",P307,"")</f>
        <v/>
      </c>
      <c r="BC307">
        <f>IF(AZ307=1,IF(S307="","",IF(S307=N144,"Yes","No")),"")</f>
        <v/>
      </c>
      <c r="BD307">
        <f>IF(BC307="Yes",R307,"")</f>
        <v/>
      </c>
      <c r="BE307">
        <f>IFERROR(IF(SIGN(AE307)=1,"Increasing",IF(SIGN(AE307)=-1,"Decreasing","")),"")</f>
        <v/>
      </c>
      <c r="BF307">
        <f>IF(OR(AND(BE307="Increasing",BA307="Yes"),AND(BE307="Decreasing",BC307="Yes")),"Yes","No")</f>
        <v/>
      </c>
      <c r="BG307">
        <f>IF(I307="pos_trend","Yes","No")</f>
        <v/>
      </c>
      <c r="BH307">
        <f>IF(AF307&lt;&gt;"",IF(ABS(AF307)&gt;0.8,"Yes","No"),"")</f>
        <v/>
      </c>
    </row>
    <row r="308" spans="1:60">
      <c r="I308">
        <f>IF(AND(K308&gt; J308, L308&gt; K308, M308&gt; L308, N308&gt; M308), "pos_trend", IF(AND(K308&lt; J308, L308&lt; K308, M308&lt; L308, N308&lt; M308), "neg_trend", "N/A"))</f>
        <v/>
      </c>
      <c r="J308">
        <f>IFERROR(IF(TRIM(C308)="-", "N/A", IF(RIGHT(C308,1)=")",IF(RIGHT(C308,2)="T)",-1000000000000*VALUE(MID(C308,2,LEN(C308)-3)),IF(RIGHT(C308,2)="M)",-1000000*VALUE(MID(C308,2,LEN(C308)-3)),IF(RIGHT(C308,2)="B)",-1000000000*VALUE(MID(C308,2,LEN(C308)-3)),IF(RIGHT(C308,2)="k)",-1000*VALUE(MID(C308,2,LEN(C308)-3)),VALUE(SUBSTITUTE(C308,",","")))))),IF(RIGHT(C308,1)="T",1000000000000*VALUE(LEFT(C308,LEN(C308)-1)),IF(RIGHT(C308,1)="M",1000000*VALUE(LEFT(C308,LEN(C308)-1)),IF(RIGHT(C308,1)="B",1000000000*VALUE(LEFT(C308,LEN(C308)-1)),IF(RIGHT(C308,1)="%",0.01*VALUE(LEFT(C308,LEN(C308)-1)),IF(RIGHT(C308,1)="k",1000*VALUE(LEFT(C308,LEN(C308)-1)),VALUE(SUBSTITUTE(C308,",",""))))))))),"N/A")</f>
        <v/>
      </c>
      <c r="K308">
        <f>IFERROR(IF(TRIM(D308)="-", "N/A", IF(RIGHT(D308,1)=")",IF(RIGHT(D308,2)="T)",-1000000000000*VALUE(MID(D308,2,LEN(D308)-3)),IF(RIGHT(D308,2)="M)",-1000000*VALUE(MID(D308,2,LEN(D308)-3)),IF(RIGHT(D308,2)="B)",-1000000000*VALUE(MID(D308,2,LEN(D308)-3)),IF(RIGHT(D308,2)="k)",-1000*VALUE(MID(D308,2,LEN(D308)-3)),VALUE(SUBSTITUTE(D308,",","")))))),IF(RIGHT(D308,1)="T",1000000000000*VALUE(LEFT(D308,LEN(D308)-1)),IF(RIGHT(D308,1)="M",1000000*VALUE(LEFT(D308,LEN(D308)-1)),IF(RIGHT(D308,1)="B",1000000000*VALUE(LEFT(D308,LEN(D308)-1)),IF(RIGHT(D308,1)="%",0.01*VALUE(LEFT(D308,LEN(D308)-1)),IF(RIGHT(D308,1)="k",1000*VALUE(LEFT(D308,LEN(D308)-1)),VALUE(SUBSTITUTE(D308,",",""))))))))),"N/A")</f>
        <v/>
      </c>
      <c r="L308">
        <f>IFERROR(IF(TRIM(E308)="-", "N/A", IF(RIGHT(E308,1)=")",IF(RIGHT(E308,2)="T)",-1000000000000*VALUE(MID(E308,2,LEN(E308)-3)),IF(RIGHT(E308,2)="M)",-1000000*VALUE(MID(E308,2,LEN(E308)-3)),IF(RIGHT(E308,2)="B)",-1000000000*VALUE(MID(E308,2,LEN(E308)-3)),IF(RIGHT(E308,2)="k)",-1000*VALUE(MID(E308,2,LEN(E308)-3)),VALUE(SUBSTITUTE(E308,",","")))))),IF(RIGHT(E308,1)="T",1000000000000*VALUE(LEFT(E308,LEN(E308)-1)),IF(RIGHT(E308,1)="M",1000000*VALUE(LEFT(E308,LEN(E308)-1)),IF(RIGHT(E308,1)="B",1000000000*VALUE(LEFT(E308,LEN(E308)-1)),IF(RIGHT(E308,1)="%",0.01*VALUE(LEFT(E308,LEN(E308)-1)),IF(RIGHT(E308,1)="k",1000*VALUE(LEFT(E308,LEN(E308)-1)),VALUE(SUBSTITUTE(E308,",",""))))))))),"N/A")</f>
        <v/>
      </c>
      <c r="M308">
        <f>IFERROR(IF(TRIM(F308)="-", "N/A", IF(RIGHT(F308,1)=")",IF(RIGHT(F308,2)="T)",-1000000000000*VALUE(MID(F308,2,LEN(F308)-3)),IF(RIGHT(F308,2)="M)",-1000000*VALUE(MID(F308,2,LEN(F308)-3)),IF(RIGHT(F308,2)="B)",-1000000000*VALUE(MID(F308,2,LEN(F308)-3)),IF(RIGHT(F308,2)="k)",-1000*VALUE(MID(F308,2,LEN(F308)-3)),VALUE(SUBSTITUTE(F308,",","")))))),IF(RIGHT(F308,1)="T",1000000000000*VALUE(LEFT(F308,LEN(F308)-1)),IF(RIGHT(F308,1)="M",1000000*VALUE(LEFT(F308,LEN(F308)-1)),IF(RIGHT(F308,1)="B",1000000000*VALUE(LEFT(F308,LEN(F308)-1)),IF(RIGHT(F308,1)="%",0.01*VALUE(LEFT(F308,LEN(F308)-1)),IF(RIGHT(F308,1)="k",1000*VALUE(LEFT(F308,LEN(F308)-1)),VALUE(SUBSTITUTE(F308,",",""))))))))),"N/A")</f>
        <v/>
      </c>
      <c r="N308">
        <f>IFERROR(IF(TRIM(G308)="-", "N/A", IF(RIGHT(G308,1)=")",IF(RIGHT(G308,2)="T)",-1000000000000*VALUE(MID(G308,2,LEN(G308)-3)),IF(RIGHT(G308,2)="M)",-1000000*VALUE(MID(G308,2,LEN(G308)-3)),IF(RIGHT(G308,2)="B)",-1000000000*VALUE(MID(G308,2,LEN(G308)-3)),IF(RIGHT(G308,2)="k)",-1000*VALUE(MID(G308,2,LEN(G308)-3)),VALUE(SUBSTITUTE(G308,",","")))))),IF(RIGHT(G308,1)="T",1000000000000*VALUE(LEFT(G308,LEN(G308)-1)),IF(RIGHT(G308,1)="M",1000000*VALUE(LEFT(G308,LEN(G308)-1)),IF(RIGHT(G308,1)="B",1000000000*VALUE(LEFT(G308,LEN(G308)-1)),IF(RIGHT(G308,1)="%",0.01*VALUE(LEFT(G308,LEN(G308)-1)),IF(RIGHT(G308,1)="k",1000*VALUE(LEFT(G308,LEN(G308)-1)),VALUE(SUBSTITUTE(G308,",",""))))))))),"N/A")</f>
        <v/>
      </c>
      <c r="P308">
        <f>MAX(J308:N308)</f>
        <v/>
      </c>
      <c r="Q308">
        <f>IFERROR(J144+MATCH(P308,J308:N308,0)-1,"")</f>
        <v/>
      </c>
      <c r="R308">
        <f>IF(Q308="","",MIN(J308:N308))</f>
        <v/>
      </c>
      <c r="S308">
        <f>IFERROR(J144+MATCH(R308,J308:N308,0)-1,"")</f>
        <v/>
      </c>
      <c r="T308">
        <f>IFERROR(AVERAGE(J308:N308),"")</f>
        <v/>
      </c>
      <c r="U308">
        <f>IFERROR(STDEV(J308:N308),"")</f>
        <v/>
      </c>
      <c r="V308">
        <f>IFERROR(IF(C308="-","",IF(ISBLANK(B308),"",IF(OR(ISNUMBER(FIND("Growth",B308)),ISNUMBER(FIND("Margin",B308))),"",(J308-T308)/U308))),"")</f>
        <v/>
      </c>
      <c r="W308">
        <f>IFERROR(IF(OR(D308="-",ISBLANK(D308)),"",(K308-T308)/U308),"")</f>
        <v/>
      </c>
      <c r="X308">
        <f>IFERROR(IF(OR(E308="-",ISBLANK(E308)),"",(L308-T308)/U308),"")</f>
        <v/>
      </c>
      <c r="Y308">
        <f>IFERROR(IF(OR(F308="-",ISBLANK(F308)),"",(M308-T308)/U308),"")</f>
        <v/>
      </c>
      <c r="Z308">
        <f>IFERROR(IF(OR(G308="-",ISBLANK(G308)),"",(N308-T308)/U308),"")</f>
        <v/>
      </c>
      <c r="AA308">
        <f>IF(MAX(MAX(V308:Z308),ABS(MIN(V308:Z308)))=ABS(MIN(V308:Z308)),MIN(V308:Z308),MAX(V308:Z308))</f>
        <v/>
      </c>
      <c r="AB308">
        <f>IFERROR(V144+MATCH(AA308,V308:Z308,0)-1,"")</f>
        <v/>
      </c>
      <c r="AC308">
        <f>IF(AB308&lt;&gt;"",IF(S308=AB308,"Low",IF(AB308=Q308,"High","")),"")</f>
        <v/>
      </c>
      <c r="AE308">
        <f>IF(ISNUMBER(MATCH("N/A",J308:N308,0)),"",IFERROR((5 * SUMPRODUCT(J144:N144,J308:N308) - PRODUCT(SUM(J144:N144),SUM(J308:N308))) / ((5 * SUM((J144^2)+(K144^2)+(L144^2)+(M144^2)+(N144^2))) - SUM(J144:N144)^2),""))</f>
        <v/>
      </c>
      <c r="AF308">
        <f>IFERROR(CORREL(J144:N144,J308:N308),"")</f>
        <v/>
      </c>
      <c r="AZ308">
        <f>IF(Q308=S308,0,1)</f>
        <v/>
      </c>
      <c r="BA308">
        <f>IF(AZ308=1,IF(Q308="","",IF(Q308=N144,"Yes","No")),"")</f>
        <v/>
      </c>
      <c r="BB308">
        <f>IF(BA308="Yes",P308,"")</f>
        <v/>
      </c>
      <c r="BC308">
        <f>IF(AZ308=1,IF(S308="","",IF(S308=N144,"Yes","No")),"")</f>
        <v/>
      </c>
      <c r="BD308">
        <f>IF(BC308="Yes",R308,"")</f>
        <v/>
      </c>
      <c r="BE308">
        <f>IFERROR(IF(SIGN(AE308)=1,"Increasing",IF(SIGN(AE308)=-1,"Decreasing","")),"")</f>
        <v/>
      </c>
      <c r="BF308">
        <f>IF(OR(AND(BE308="Increasing",BA308="Yes"),AND(BE308="Decreasing",BC308="Yes")),"Yes","No")</f>
        <v/>
      </c>
      <c r="BG308">
        <f>IF(I308="pos_trend","Yes","No")</f>
        <v/>
      </c>
      <c r="BH308">
        <f>IF(AF308&lt;&gt;"",IF(ABS(AF308)&gt;0.8,"Yes","No"),"")</f>
        <v/>
      </c>
    </row>
    <row r="309" spans="1:60">
      <c r="I309">
        <f>IF(AND(K309&gt; J309, L309&gt; K309, M309&gt; L309, N309&gt; M309), "pos_trend", IF(AND(K309&lt; J309, L309&lt; K309, M309&lt; L309, N309&lt; M309), "neg_trend", "N/A"))</f>
        <v/>
      </c>
      <c r="J309">
        <f>IFERROR(IF(TRIM(C309)="-", "N/A", IF(RIGHT(C309,1)=")",IF(RIGHT(C309,2)="T)",-1000000000000*VALUE(MID(C309,2,LEN(C309)-3)),IF(RIGHT(C309,2)="M)",-1000000*VALUE(MID(C309,2,LEN(C309)-3)),IF(RIGHT(C309,2)="B)",-1000000000*VALUE(MID(C309,2,LEN(C309)-3)),IF(RIGHT(C309,2)="k)",-1000*VALUE(MID(C309,2,LEN(C309)-3)),VALUE(SUBSTITUTE(C309,",","")))))),IF(RIGHT(C309,1)="T",1000000000000*VALUE(LEFT(C309,LEN(C309)-1)),IF(RIGHT(C309,1)="M",1000000*VALUE(LEFT(C309,LEN(C309)-1)),IF(RIGHT(C309,1)="B",1000000000*VALUE(LEFT(C309,LEN(C309)-1)),IF(RIGHT(C309,1)="%",0.01*VALUE(LEFT(C309,LEN(C309)-1)),IF(RIGHT(C309,1)="k",1000*VALUE(LEFT(C309,LEN(C309)-1)),VALUE(SUBSTITUTE(C309,",",""))))))))),"N/A")</f>
        <v/>
      </c>
      <c r="K309">
        <f>IFERROR(IF(TRIM(D309)="-", "N/A", IF(RIGHT(D309,1)=")",IF(RIGHT(D309,2)="T)",-1000000000000*VALUE(MID(D309,2,LEN(D309)-3)),IF(RIGHT(D309,2)="M)",-1000000*VALUE(MID(D309,2,LEN(D309)-3)),IF(RIGHT(D309,2)="B)",-1000000000*VALUE(MID(D309,2,LEN(D309)-3)),IF(RIGHT(D309,2)="k)",-1000*VALUE(MID(D309,2,LEN(D309)-3)),VALUE(SUBSTITUTE(D309,",","")))))),IF(RIGHT(D309,1)="T",1000000000000*VALUE(LEFT(D309,LEN(D309)-1)),IF(RIGHT(D309,1)="M",1000000*VALUE(LEFT(D309,LEN(D309)-1)),IF(RIGHT(D309,1)="B",1000000000*VALUE(LEFT(D309,LEN(D309)-1)),IF(RIGHT(D309,1)="%",0.01*VALUE(LEFT(D309,LEN(D309)-1)),IF(RIGHT(D309,1)="k",1000*VALUE(LEFT(D309,LEN(D309)-1)),VALUE(SUBSTITUTE(D309,",",""))))))))),"N/A")</f>
        <v/>
      </c>
      <c r="L309">
        <f>IFERROR(IF(TRIM(E309)="-", "N/A", IF(RIGHT(E309,1)=")",IF(RIGHT(E309,2)="T)",-1000000000000*VALUE(MID(E309,2,LEN(E309)-3)),IF(RIGHT(E309,2)="M)",-1000000*VALUE(MID(E309,2,LEN(E309)-3)),IF(RIGHT(E309,2)="B)",-1000000000*VALUE(MID(E309,2,LEN(E309)-3)),IF(RIGHT(E309,2)="k)",-1000*VALUE(MID(E309,2,LEN(E309)-3)),VALUE(SUBSTITUTE(E309,",","")))))),IF(RIGHT(E309,1)="T",1000000000000*VALUE(LEFT(E309,LEN(E309)-1)),IF(RIGHT(E309,1)="M",1000000*VALUE(LEFT(E309,LEN(E309)-1)),IF(RIGHT(E309,1)="B",1000000000*VALUE(LEFT(E309,LEN(E309)-1)),IF(RIGHT(E309,1)="%",0.01*VALUE(LEFT(E309,LEN(E309)-1)),IF(RIGHT(E309,1)="k",1000*VALUE(LEFT(E309,LEN(E309)-1)),VALUE(SUBSTITUTE(E309,",",""))))))))),"N/A")</f>
        <v/>
      </c>
      <c r="M309">
        <f>IFERROR(IF(TRIM(F309)="-", "N/A", IF(RIGHT(F309,1)=")",IF(RIGHT(F309,2)="T)",-1000000000000*VALUE(MID(F309,2,LEN(F309)-3)),IF(RIGHT(F309,2)="M)",-1000000*VALUE(MID(F309,2,LEN(F309)-3)),IF(RIGHT(F309,2)="B)",-1000000000*VALUE(MID(F309,2,LEN(F309)-3)),IF(RIGHT(F309,2)="k)",-1000*VALUE(MID(F309,2,LEN(F309)-3)),VALUE(SUBSTITUTE(F309,",","")))))),IF(RIGHT(F309,1)="T",1000000000000*VALUE(LEFT(F309,LEN(F309)-1)),IF(RIGHT(F309,1)="M",1000000*VALUE(LEFT(F309,LEN(F309)-1)),IF(RIGHT(F309,1)="B",1000000000*VALUE(LEFT(F309,LEN(F309)-1)),IF(RIGHT(F309,1)="%",0.01*VALUE(LEFT(F309,LEN(F309)-1)),IF(RIGHT(F309,1)="k",1000*VALUE(LEFT(F309,LEN(F309)-1)),VALUE(SUBSTITUTE(F309,",",""))))))))),"N/A")</f>
        <v/>
      </c>
      <c r="N309">
        <f>IFERROR(IF(TRIM(G309)="-", "N/A", IF(RIGHT(G309,1)=")",IF(RIGHT(G309,2)="T)",-1000000000000*VALUE(MID(G309,2,LEN(G309)-3)),IF(RIGHT(G309,2)="M)",-1000000*VALUE(MID(G309,2,LEN(G309)-3)),IF(RIGHT(G309,2)="B)",-1000000000*VALUE(MID(G309,2,LEN(G309)-3)),IF(RIGHT(G309,2)="k)",-1000*VALUE(MID(G309,2,LEN(G309)-3)),VALUE(SUBSTITUTE(G309,",","")))))),IF(RIGHT(G309,1)="T",1000000000000*VALUE(LEFT(G309,LEN(G309)-1)),IF(RIGHT(G309,1)="M",1000000*VALUE(LEFT(G309,LEN(G309)-1)),IF(RIGHT(G309,1)="B",1000000000*VALUE(LEFT(G309,LEN(G309)-1)),IF(RIGHT(G309,1)="%",0.01*VALUE(LEFT(G309,LEN(G309)-1)),IF(RIGHT(G309,1)="k",1000*VALUE(LEFT(G309,LEN(G309)-1)),VALUE(SUBSTITUTE(G309,",",""))))))))),"N/A")</f>
        <v/>
      </c>
      <c r="P309">
        <f>MAX(J309:N309)</f>
        <v/>
      </c>
      <c r="Q309">
        <f>IFERROR(J144+MATCH(P309,J309:N309,0)-1,"")</f>
        <v/>
      </c>
      <c r="R309">
        <f>IF(Q309="","",MIN(J309:N309))</f>
        <v/>
      </c>
      <c r="S309">
        <f>IFERROR(J144+MATCH(R309,J309:N309,0)-1,"")</f>
        <v/>
      </c>
      <c r="T309">
        <f>IFERROR(AVERAGE(J309:N309),"")</f>
        <v/>
      </c>
      <c r="U309">
        <f>IFERROR(STDEV(J309:N309),"")</f>
        <v/>
      </c>
      <c r="V309">
        <f>IFERROR(IF(C309="-","",IF(ISBLANK(B309),"",IF(OR(ISNUMBER(FIND("Growth",B309)),ISNUMBER(FIND("Margin",B309))),"",(J309-T309)/U309))),"")</f>
        <v/>
      </c>
      <c r="W309">
        <f>IFERROR(IF(OR(D309="-",ISBLANK(D309)),"",(K309-T309)/U309),"")</f>
        <v/>
      </c>
      <c r="X309">
        <f>IFERROR(IF(OR(E309="-",ISBLANK(E309)),"",(L309-T309)/U309),"")</f>
        <v/>
      </c>
      <c r="Y309">
        <f>IFERROR(IF(OR(F309="-",ISBLANK(F309)),"",(M309-T309)/U309),"")</f>
        <v/>
      </c>
      <c r="Z309">
        <f>IFERROR(IF(OR(G309="-",ISBLANK(G309)),"",(N309-T309)/U309),"")</f>
        <v/>
      </c>
      <c r="AA309">
        <f>IF(MAX(MAX(V309:Z309),ABS(MIN(V309:Z309)))=ABS(MIN(V309:Z309)),MIN(V309:Z309),MAX(V309:Z309))</f>
        <v/>
      </c>
      <c r="AB309">
        <f>IFERROR(V144+MATCH(AA309,V309:Z309,0)-1,"")</f>
        <v/>
      </c>
      <c r="AC309">
        <f>IF(AB309&lt;&gt;"",IF(S309=AB309,"Low",IF(AB309=Q309,"High","")),"")</f>
        <v/>
      </c>
      <c r="AE309">
        <f>IF(ISNUMBER(MATCH("N/A",J309:N309,0)),"",IFERROR((5 * SUMPRODUCT(J144:N144,J309:N309) - PRODUCT(SUM(J144:N144),SUM(J309:N309))) / ((5 * SUM((J144^2)+(K144^2)+(L144^2)+(M144^2)+(N144^2))) - SUM(J144:N144)^2),""))</f>
        <v/>
      </c>
      <c r="AF309">
        <f>IFERROR(CORREL(J144:N144,J309:N309),"")</f>
        <v/>
      </c>
      <c r="AZ309">
        <f>IF(Q309=S309,0,1)</f>
        <v/>
      </c>
      <c r="BA309">
        <f>IF(AZ309=1,IF(Q309="","",IF(Q309=N144,"Yes","No")),"")</f>
        <v/>
      </c>
      <c r="BB309">
        <f>IF(BA309="Yes",P309,"")</f>
        <v/>
      </c>
      <c r="BC309">
        <f>IF(AZ309=1,IF(S309="","",IF(S309=N144,"Yes","No")),"")</f>
        <v/>
      </c>
      <c r="BD309">
        <f>IF(BC309="Yes",R309,"")</f>
        <v/>
      </c>
      <c r="BE309">
        <f>IFERROR(IF(SIGN(AE309)=1,"Increasing",IF(SIGN(AE309)=-1,"Decreasing","")),"")</f>
        <v/>
      </c>
      <c r="BF309">
        <f>IF(OR(AND(BE309="Increasing",BA309="Yes"),AND(BE309="Decreasing",BC309="Yes")),"Yes","No")</f>
        <v/>
      </c>
      <c r="BG309">
        <f>IF(I309="pos_trend","Yes","No")</f>
        <v/>
      </c>
      <c r="BH309">
        <f>IF(AF309&lt;&gt;"",IF(ABS(AF309)&gt;0.8,"Yes","No"),"")</f>
        <v/>
      </c>
    </row>
    <row r="310" spans="1:60">
      <c r="I310">
        <f>IF(AND(K310&gt; J310, L310&gt; K310, M310&gt; L310, N310&gt; M310), "pos_trend", IF(AND(K310&lt; J310, L310&lt; K310, M310&lt; L310, N310&lt; M310), "neg_trend", "N/A"))</f>
        <v/>
      </c>
      <c r="J310">
        <f>IFERROR(IF(TRIM(C310)="-", "N/A", IF(RIGHT(C310,1)=")",IF(RIGHT(C310,2)="T)",-1000000000000*VALUE(MID(C310,2,LEN(C310)-3)),IF(RIGHT(C310,2)="M)",-1000000*VALUE(MID(C310,2,LEN(C310)-3)),IF(RIGHT(C310,2)="B)",-1000000000*VALUE(MID(C310,2,LEN(C310)-3)),IF(RIGHT(C310,2)="k)",-1000*VALUE(MID(C310,2,LEN(C310)-3)),VALUE(SUBSTITUTE(C310,",","")))))),IF(RIGHT(C310,1)="T",1000000000000*VALUE(LEFT(C310,LEN(C310)-1)),IF(RIGHT(C310,1)="M",1000000*VALUE(LEFT(C310,LEN(C310)-1)),IF(RIGHT(C310,1)="B",1000000000*VALUE(LEFT(C310,LEN(C310)-1)),IF(RIGHT(C310,1)="%",0.01*VALUE(LEFT(C310,LEN(C310)-1)),IF(RIGHT(C310,1)="k",1000*VALUE(LEFT(C310,LEN(C310)-1)),VALUE(SUBSTITUTE(C310,",",""))))))))),"N/A")</f>
        <v/>
      </c>
      <c r="K310">
        <f>IFERROR(IF(TRIM(D310)="-", "N/A", IF(RIGHT(D310,1)=")",IF(RIGHT(D310,2)="T)",-1000000000000*VALUE(MID(D310,2,LEN(D310)-3)),IF(RIGHT(D310,2)="M)",-1000000*VALUE(MID(D310,2,LEN(D310)-3)),IF(RIGHT(D310,2)="B)",-1000000000*VALUE(MID(D310,2,LEN(D310)-3)),IF(RIGHT(D310,2)="k)",-1000*VALUE(MID(D310,2,LEN(D310)-3)),VALUE(SUBSTITUTE(D310,",","")))))),IF(RIGHT(D310,1)="T",1000000000000*VALUE(LEFT(D310,LEN(D310)-1)),IF(RIGHT(D310,1)="M",1000000*VALUE(LEFT(D310,LEN(D310)-1)),IF(RIGHT(D310,1)="B",1000000000*VALUE(LEFT(D310,LEN(D310)-1)),IF(RIGHT(D310,1)="%",0.01*VALUE(LEFT(D310,LEN(D310)-1)),IF(RIGHT(D310,1)="k",1000*VALUE(LEFT(D310,LEN(D310)-1)),VALUE(SUBSTITUTE(D310,",",""))))))))),"N/A")</f>
        <v/>
      </c>
      <c r="L310">
        <f>IFERROR(IF(TRIM(E310)="-", "N/A", IF(RIGHT(E310,1)=")",IF(RIGHT(E310,2)="T)",-1000000000000*VALUE(MID(E310,2,LEN(E310)-3)),IF(RIGHT(E310,2)="M)",-1000000*VALUE(MID(E310,2,LEN(E310)-3)),IF(RIGHT(E310,2)="B)",-1000000000*VALUE(MID(E310,2,LEN(E310)-3)),IF(RIGHT(E310,2)="k)",-1000*VALUE(MID(E310,2,LEN(E310)-3)),VALUE(SUBSTITUTE(E310,",","")))))),IF(RIGHT(E310,1)="T",1000000000000*VALUE(LEFT(E310,LEN(E310)-1)),IF(RIGHT(E310,1)="M",1000000*VALUE(LEFT(E310,LEN(E310)-1)),IF(RIGHT(E310,1)="B",1000000000*VALUE(LEFT(E310,LEN(E310)-1)),IF(RIGHT(E310,1)="%",0.01*VALUE(LEFT(E310,LEN(E310)-1)),IF(RIGHT(E310,1)="k",1000*VALUE(LEFT(E310,LEN(E310)-1)),VALUE(SUBSTITUTE(E310,",",""))))))))),"N/A")</f>
        <v/>
      </c>
      <c r="M310">
        <f>IFERROR(IF(TRIM(F310)="-", "N/A", IF(RIGHT(F310,1)=")",IF(RIGHT(F310,2)="T)",-1000000000000*VALUE(MID(F310,2,LEN(F310)-3)),IF(RIGHT(F310,2)="M)",-1000000*VALUE(MID(F310,2,LEN(F310)-3)),IF(RIGHT(F310,2)="B)",-1000000000*VALUE(MID(F310,2,LEN(F310)-3)),IF(RIGHT(F310,2)="k)",-1000*VALUE(MID(F310,2,LEN(F310)-3)),VALUE(SUBSTITUTE(F310,",","")))))),IF(RIGHT(F310,1)="T",1000000000000*VALUE(LEFT(F310,LEN(F310)-1)),IF(RIGHT(F310,1)="M",1000000*VALUE(LEFT(F310,LEN(F310)-1)),IF(RIGHT(F310,1)="B",1000000000*VALUE(LEFT(F310,LEN(F310)-1)),IF(RIGHT(F310,1)="%",0.01*VALUE(LEFT(F310,LEN(F310)-1)),IF(RIGHT(F310,1)="k",1000*VALUE(LEFT(F310,LEN(F310)-1)),VALUE(SUBSTITUTE(F310,",",""))))))))),"N/A")</f>
        <v/>
      </c>
      <c r="N310">
        <f>IFERROR(IF(TRIM(G310)="-", "N/A", IF(RIGHT(G310,1)=")",IF(RIGHT(G310,2)="T)",-1000000000000*VALUE(MID(G310,2,LEN(G310)-3)),IF(RIGHT(G310,2)="M)",-1000000*VALUE(MID(G310,2,LEN(G310)-3)),IF(RIGHT(G310,2)="B)",-1000000000*VALUE(MID(G310,2,LEN(G310)-3)),IF(RIGHT(G310,2)="k)",-1000*VALUE(MID(G310,2,LEN(G310)-3)),VALUE(SUBSTITUTE(G310,",","")))))),IF(RIGHT(G310,1)="T",1000000000000*VALUE(LEFT(G310,LEN(G310)-1)),IF(RIGHT(G310,1)="M",1000000*VALUE(LEFT(G310,LEN(G310)-1)),IF(RIGHT(G310,1)="B",1000000000*VALUE(LEFT(G310,LEN(G310)-1)),IF(RIGHT(G310,1)="%",0.01*VALUE(LEFT(G310,LEN(G310)-1)),IF(RIGHT(G310,1)="k",1000*VALUE(LEFT(G310,LEN(G310)-1)),VALUE(SUBSTITUTE(G310,",",""))))))))),"N/A")</f>
        <v/>
      </c>
      <c r="P310">
        <f>MAX(J310:N310)</f>
        <v/>
      </c>
      <c r="Q310">
        <f>IFERROR(J144+MATCH(P310,J310:N310,0)-1,"")</f>
        <v/>
      </c>
      <c r="R310">
        <f>IF(Q310="","",MIN(J310:N310))</f>
        <v/>
      </c>
      <c r="S310">
        <f>IFERROR(J144+MATCH(R310,J310:N310,0)-1,"")</f>
        <v/>
      </c>
      <c r="T310">
        <f>IFERROR(AVERAGE(J310:N310),"")</f>
        <v/>
      </c>
      <c r="U310">
        <f>IFERROR(STDEV(J310:N310),"")</f>
        <v/>
      </c>
      <c r="V310">
        <f>IFERROR(IF(C310="-","",IF(ISBLANK(B310),"",IF(OR(ISNUMBER(FIND("Growth",B310)),ISNUMBER(FIND("Margin",B310))),"",(J310-T310)/U310))),"")</f>
        <v/>
      </c>
      <c r="W310">
        <f>IFERROR(IF(OR(D310="-",ISBLANK(D310)),"",(K310-T310)/U310),"")</f>
        <v/>
      </c>
      <c r="X310">
        <f>IFERROR(IF(OR(E310="-",ISBLANK(E310)),"",(L310-T310)/U310),"")</f>
        <v/>
      </c>
      <c r="Y310">
        <f>IFERROR(IF(OR(F310="-",ISBLANK(F310)),"",(M310-T310)/U310),"")</f>
        <v/>
      </c>
      <c r="Z310">
        <f>IFERROR(IF(OR(G310="-",ISBLANK(G310)),"",(N310-T310)/U310),"")</f>
        <v/>
      </c>
      <c r="AA310">
        <f>IF(MAX(MAX(V310:Z310),ABS(MIN(V310:Z310)))=ABS(MIN(V310:Z310)),MIN(V310:Z310),MAX(V310:Z310))</f>
        <v/>
      </c>
      <c r="AB310">
        <f>IFERROR(V144+MATCH(AA310,V310:Z310,0)-1,"")</f>
        <v/>
      </c>
      <c r="AC310">
        <f>IF(AB310&lt;&gt;"",IF(S310=AB310,"Low",IF(AB310=Q310,"High","")),"")</f>
        <v/>
      </c>
      <c r="AE310">
        <f>IF(ISNUMBER(MATCH("N/A",J310:N310,0)),"",IFERROR((5 * SUMPRODUCT(J144:N144,J310:N310) - PRODUCT(SUM(J144:N144),SUM(J310:N310))) / ((5 * SUM((J144^2)+(K144^2)+(L144^2)+(M144^2)+(N144^2))) - SUM(J144:N144)^2),""))</f>
        <v/>
      </c>
      <c r="AF310">
        <f>IFERROR(CORREL(J144:N144,J310:N310),"")</f>
        <v/>
      </c>
      <c r="AZ310">
        <f>IF(Q310=S310,0,1)</f>
        <v/>
      </c>
      <c r="BA310">
        <f>IF(AZ310=1,IF(Q310="","",IF(Q310=N144,"Yes","No")),"")</f>
        <v/>
      </c>
      <c r="BB310">
        <f>IF(BA310="Yes",P310,"")</f>
        <v/>
      </c>
      <c r="BC310">
        <f>IF(AZ310=1,IF(S310="","",IF(S310=N144,"Yes","No")),"")</f>
        <v/>
      </c>
      <c r="BD310">
        <f>IF(BC310="Yes",R310,"")</f>
        <v/>
      </c>
      <c r="BE310">
        <f>IFERROR(IF(SIGN(AE310)=1,"Increasing",IF(SIGN(AE310)=-1,"Decreasing","")),"")</f>
        <v/>
      </c>
      <c r="BF310">
        <f>IF(OR(AND(BE310="Increasing",BA310="Yes"),AND(BE310="Decreasing",BC310="Yes")),"Yes","No")</f>
        <v/>
      </c>
      <c r="BG310">
        <f>IF(I310="pos_trend","Yes","No")</f>
        <v/>
      </c>
      <c r="BH310">
        <f>IF(AF310&lt;&gt;"",IF(ABS(AF310)&gt;0.8,"Yes","No"),"")</f>
        <v/>
      </c>
    </row>
    <row r="311" spans="1:60">
      <c r="P311">
        <f>MAX(J311:N311)</f>
        <v/>
      </c>
      <c r="Q311">
        <f>IFERROR(J144+MATCH(P311,J311:N311,0)-1,"")</f>
        <v/>
      </c>
      <c r="R311">
        <f>IF(Q311="","",MIN(J311:N311))</f>
        <v/>
      </c>
      <c r="S311">
        <f>IFERROR(J144+MATCH(R311,J311:N311,0)-1,"")</f>
        <v/>
      </c>
      <c r="T311">
        <f>IFERROR(AVERAGE(J311:N311),"")</f>
        <v/>
      </c>
      <c r="U311">
        <f>IFERROR(STDEV(J311:N311),"")</f>
        <v/>
      </c>
      <c r="V311">
        <f>IFERROR(IF(C311="-","",IF(ISBLANK(B311),"",IF(OR(ISNUMBER(FIND("Growth",B311)),ISNUMBER(FIND("Margin",B311))),"",(J311-T311)/U311))),"")</f>
        <v/>
      </c>
      <c r="W311">
        <f>IFERROR(IF(OR(D311="-",ISBLANK(D311)),"",(K311-T311)/U311),"")</f>
        <v/>
      </c>
      <c r="X311">
        <f>IFERROR(IF(OR(E311="-",ISBLANK(E311)),"",(L311-T311)/U311),"")</f>
        <v/>
      </c>
      <c r="Y311">
        <f>IFERROR(IF(OR(F311="-",ISBLANK(F311)),"",(M311-T311)/U311),"")</f>
        <v/>
      </c>
      <c r="Z311">
        <f>IFERROR(IF(OR(G311="-",ISBLANK(G311)),"",(N311-T311)/U311),"")</f>
        <v/>
      </c>
      <c r="AA311">
        <f>IF(MAX(MAX(V311:Z311),ABS(MIN(V311:Z311)))=ABS(MIN(V311:Z311)),MIN(V311:Z311),MAX(V311:Z311))</f>
        <v/>
      </c>
      <c r="AB311">
        <f>IFERROR(V144+MATCH(AA311,V311:Z311,0)-1,"")</f>
        <v/>
      </c>
      <c r="AC311">
        <f>IF(AB311&lt;&gt;"",IF(S311=AB311,"Low",IF(AB311=Q311,"High","")),"")</f>
        <v/>
      </c>
      <c r="AE311">
        <f>IF(ISNUMBER(MATCH("N/A",J311:N311,0)),"",IFERROR((5 * SUMPRODUCT(J144:N144,J311:N311) - PRODUCT(SUM(J144:N144),SUM(J311:N311))) / ((5 * SUM((J144^2)+(K144^2)+(L144^2)+(M144^2)+(N144^2))) - SUM(J144:N144)^2),""))</f>
        <v/>
      </c>
      <c r="AF311">
        <f>IFERROR(CORREL(J144:N144,J311:N311),"")</f>
        <v/>
      </c>
      <c r="AZ311">
        <f>IF(Q311=S311,0,1)</f>
        <v/>
      </c>
      <c r="BA311">
        <f>IF(AZ311=1,IF(Q311="","",IF(Q311=N144,"Yes","No")),"")</f>
        <v/>
      </c>
      <c r="BB311">
        <f>IF(BA311="Yes",P311,"")</f>
        <v/>
      </c>
      <c r="BC311">
        <f>IF(AZ311=1,IF(S311="","",IF(S311=N144,"Yes","No")),"")</f>
        <v/>
      </c>
      <c r="BD311">
        <f>IF(BC311="Yes",R311,"")</f>
        <v/>
      </c>
      <c r="BE311">
        <f>IFERROR(IF(SIGN(AE311)=1,"Increasing",IF(SIGN(AE311)=-1,"Decreasing","")),"")</f>
        <v/>
      </c>
      <c r="BF311">
        <f>IF(OR(AND(BE311="Increasing",BA311="Yes"),AND(BE311="Decreasing",BC311="Yes")),"Yes","No")</f>
        <v/>
      </c>
      <c r="BG311">
        <f>IF(I311="pos_trend","Yes","No")</f>
        <v/>
      </c>
      <c r="BH311">
        <f>IF(AF311&lt;&gt;"",IF(ABS(AF311)&gt;0.8,"Yes","No"),"")</f>
        <v/>
      </c>
    </row>
    <row r="312" spans="1:60">
      <c r="I312">
        <f>IF(AND(K312&gt; J312, L312&gt; K312, M312&gt; L312, N312&gt; M312), "pos_trend", IF(AND(K312&lt; J312, L312&lt; K312, M312&lt; L312, N312&lt; M312), "neg_trend", "N/A"))</f>
        <v/>
      </c>
      <c r="J312">
        <f>IFERROR(IF(TRIM(C312)="-", "N/A", IF(RIGHT(C312,1)=")",IF(RIGHT(C312,2)="T)",-1000000000000*VALUE(MID(C312,2,LEN(C312)-3)),IF(RIGHT(C312,2)="M)",-1000000*VALUE(MID(C312,2,LEN(C312)-3)),IF(RIGHT(C312,2)="B)",-1000000000*VALUE(MID(C312,2,LEN(C312)-3)),IF(RIGHT(C312,2)="k)",-1000*VALUE(MID(C312,2,LEN(C312)-3)),VALUE(SUBSTITUTE(C312,",","")))))),IF(RIGHT(C312,1)="T",1000000000000*VALUE(LEFT(C312,LEN(C312)-1)),IF(RIGHT(C312,1)="M",1000000*VALUE(LEFT(C312,LEN(C312)-1)),IF(RIGHT(C312,1)="B",1000000000*VALUE(LEFT(C312,LEN(C312)-1)),IF(RIGHT(C312,1)="%",0.01*VALUE(LEFT(C312,LEN(C312)-1)),IF(RIGHT(C312,1)="k",1000*VALUE(LEFT(C312,LEN(C312)-1)),VALUE(SUBSTITUTE(C312,",",""))))))))),"N/A")</f>
        <v/>
      </c>
      <c r="K312">
        <f>IFERROR(IF(TRIM(D312)="-", "N/A", IF(RIGHT(D312,1)=")",IF(RIGHT(D312,2)="T)",-1000000000000*VALUE(MID(D312,2,LEN(D312)-3)),IF(RIGHT(D312,2)="M)",-1000000*VALUE(MID(D312,2,LEN(D312)-3)),IF(RIGHT(D312,2)="B)",-1000000000*VALUE(MID(D312,2,LEN(D312)-3)),IF(RIGHT(D312,2)="k)",-1000*VALUE(MID(D312,2,LEN(D312)-3)),VALUE(SUBSTITUTE(D312,",","")))))),IF(RIGHT(D312,1)="T",1000000000000*VALUE(LEFT(D312,LEN(D312)-1)),IF(RIGHT(D312,1)="M",1000000*VALUE(LEFT(D312,LEN(D312)-1)),IF(RIGHT(D312,1)="B",1000000000*VALUE(LEFT(D312,LEN(D312)-1)),IF(RIGHT(D312,1)="%",0.01*VALUE(LEFT(D312,LEN(D312)-1)),IF(RIGHT(D312,1)="k",1000*VALUE(LEFT(D312,LEN(D312)-1)),VALUE(SUBSTITUTE(D312,",",""))))))))),"N/A")</f>
        <v/>
      </c>
      <c r="L312">
        <f>IFERROR(IF(TRIM(E312)="-", "N/A", IF(RIGHT(E312,1)=")",IF(RIGHT(E312,2)="T)",-1000000000000*VALUE(MID(E312,2,LEN(E312)-3)),IF(RIGHT(E312,2)="M)",-1000000*VALUE(MID(E312,2,LEN(E312)-3)),IF(RIGHT(E312,2)="B)",-1000000000*VALUE(MID(E312,2,LEN(E312)-3)),IF(RIGHT(E312,2)="k)",-1000*VALUE(MID(E312,2,LEN(E312)-3)),VALUE(SUBSTITUTE(E312,",","")))))),IF(RIGHT(E312,1)="T",1000000000000*VALUE(LEFT(E312,LEN(E312)-1)),IF(RIGHT(E312,1)="M",1000000*VALUE(LEFT(E312,LEN(E312)-1)),IF(RIGHT(E312,1)="B",1000000000*VALUE(LEFT(E312,LEN(E312)-1)),IF(RIGHT(E312,1)="%",0.01*VALUE(LEFT(E312,LEN(E312)-1)),IF(RIGHT(E312,1)="k",1000*VALUE(LEFT(E312,LEN(E312)-1)),VALUE(SUBSTITUTE(E312,",",""))))))))),"N/A")</f>
        <v/>
      </c>
      <c r="M312">
        <f>IFERROR(IF(TRIM(F312)="-", "N/A", IF(RIGHT(F312,1)=")",IF(RIGHT(F312,2)="T)",-1000000000000*VALUE(MID(F312,2,LEN(F312)-3)),IF(RIGHT(F312,2)="M)",-1000000*VALUE(MID(F312,2,LEN(F312)-3)),IF(RIGHT(F312,2)="B)",-1000000000*VALUE(MID(F312,2,LEN(F312)-3)),IF(RIGHT(F312,2)="k)",-1000*VALUE(MID(F312,2,LEN(F312)-3)),VALUE(SUBSTITUTE(F312,",","")))))),IF(RIGHT(F312,1)="T",1000000000000*VALUE(LEFT(F312,LEN(F312)-1)),IF(RIGHT(F312,1)="M",1000000*VALUE(LEFT(F312,LEN(F312)-1)),IF(RIGHT(F312,1)="B",1000000000*VALUE(LEFT(F312,LEN(F312)-1)),IF(RIGHT(F312,1)="%",0.01*VALUE(LEFT(F312,LEN(F312)-1)),IF(RIGHT(F312,1)="k",1000*VALUE(LEFT(F312,LEN(F312)-1)),VALUE(SUBSTITUTE(F312,",",""))))))))),"N/A")</f>
        <v/>
      </c>
      <c r="N312">
        <f>IFERROR(IF(TRIM(G312)="-", "N/A", IF(RIGHT(G312,1)=")",IF(RIGHT(G312,2)="T)",-1000000000000*VALUE(MID(G312,2,LEN(G312)-3)),IF(RIGHT(G312,2)="M)",-1000000*VALUE(MID(G312,2,LEN(G312)-3)),IF(RIGHT(G312,2)="B)",-1000000000*VALUE(MID(G312,2,LEN(G312)-3)),IF(RIGHT(G312,2)="k)",-1000*VALUE(MID(G312,2,LEN(G312)-3)),VALUE(SUBSTITUTE(G312,",","")))))),IF(RIGHT(G312,1)="T",1000000000000*VALUE(LEFT(G312,LEN(G312)-1)),IF(RIGHT(G312,1)="M",1000000*VALUE(LEFT(G312,LEN(G312)-1)),IF(RIGHT(G312,1)="B",1000000000*VALUE(LEFT(G312,LEN(G312)-1)),IF(RIGHT(G312,1)="%",0.01*VALUE(LEFT(G312,LEN(G312)-1)),IF(RIGHT(G312,1)="k",1000*VALUE(LEFT(G312,LEN(G312)-1)),VALUE(SUBSTITUTE(G312,",",""))))))))),"N/A")</f>
        <v/>
      </c>
      <c r="P312">
        <f>MAX(J312:N312)</f>
        <v/>
      </c>
      <c r="Q312">
        <f>IFERROR(J144+MATCH(P312,J312:N312,0)-1,"")</f>
        <v/>
      </c>
      <c r="R312">
        <f>IF(Q312="","",MIN(J312:N312))</f>
        <v/>
      </c>
      <c r="S312">
        <f>IFERROR(J144+MATCH(R312,J312:N312,0)-1,"")</f>
        <v/>
      </c>
      <c r="T312">
        <f>IFERROR(AVERAGE(J312:N312),"")</f>
        <v/>
      </c>
      <c r="U312">
        <f>IFERROR(STDEV(J312:N312),"")</f>
        <v/>
      </c>
      <c r="V312">
        <f>IFERROR(IF(C312="-","",IF(ISBLANK(B312),"",IF(OR(ISNUMBER(FIND("Growth",B312)),ISNUMBER(FIND("Margin",B312))),"",(J312-T312)/U312))),"")</f>
        <v/>
      </c>
      <c r="W312">
        <f>IFERROR(IF(OR(D312="-",ISBLANK(D312)),"",(K312-T312)/U312),"")</f>
        <v/>
      </c>
      <c r="X312">
        <f>IFERROR(IF(OR(E312="-",ISBLANK(E312)),"",(L312-T312)/U312),"")</f>
        <v/>
      </c>
      <c r="Y312">
        <f>IFERROR(IF(OR(F312="-",ISBLANK(F312)),"",(M312-T312)/U312),"")</f>
        <v/>
      </c>
      <c r="Z312">
        <f>IFERROR(IF(OR(G312="-",ISBLANK(G312)),"",(N312-T312)/U312),"")</f>
        <v/>
      </c>
      <c r="AA312">
        <f>IF(MAX(MAX(V312:Z312),ABS(MIN(V312:Z312)))=ABS(MIN(V312:Z312)),MIN(V312:Z312),MAX(V312:Z312))</f>
        <v/>
      </c>
      <c r="AB312">
        <f>IFERROR(V144+MATCH(AA312,V312:Z312,0)-1,"")</f>
        <v/>
      </c>
      <c r="AC312">
        <f>IF(AB312&lt;&gt;"",IF(S312=AB312,"Low",IF(AB312=Q312,"High","")),"")</f>
        <v/>
      </c>
      <c r="AE312">
        <f>IF(ISNUMBER(MATCH("N/A",J312:N312,0)),"",IFERROR((5 * SUMPRODUCT(J144:N144,J312:N312) - PRODUCT(SUM(J144:N144),SUM(J312:N312))) / ((5 * SUM((J144^2)+(K144^2)+(L144^2)+(M144^2)+(N144^2))) - SUM(J144:N144)^2),""))</f>
        <v/>
      </c>
      <c r="AF312">
        <f>IFERROR(CORREL(J144:N144,J312:N312),"")</f>
        <v/>
      </c>
      <c r="AZ312">
        <f>IF(Q312=S312,0,1)</f>
        <v/>
      </c>
      <c r="BA312">
        <f>IF(AZ312=1,IF(Q312="","",IF(Q312=N144,"Yes","No")),"")</f>
        <v/>
      </c>
      <c r="BB312">
        <f>IF(BA312="Yes",P312,"")</f>
        <v/>
      </c>
      <c r="BC312">
        <f>IF(AZ312=1,IF(S312="","",IF(S312=N144,"Yes","No")),"")</f>
        <v/>
      </c>
      <c r="BD312">
        <f>IF(BC312="Yes",R312,"")</f>
        <v/>
      </c>
      <c r="BE312">
        <f>IFERROR(IF(SIGN(AE312)=1,"Increasing",IF(SIGN(AE312)=-1,"Decreasing","")),"")</f>
        <v/>
      </c>
      <c r="BF312">
        <f>IF(OR(AND(BE312="Increasing",BA312="Yes"),AND(BE312="Decreasing",BC312="Yes")),"Yes","No")</f>
        <v/>
      </c>
      <c r="BG312">
        <f>IF(I312="pos_trend","Yes","No")</f>
        <v/>
      </c>
      <c r="BH312">
        <f>IF(AF312&lt;&gt;"",IF(ABS(AF312)&gt;0.8,"Yes","No"),"")</f>
        <v/>
      </c>
    </row>
    <row r="313" spans="1:60">
      <c r="I313">
        <f>IF(AND(K313&gt; J313, L313&gt; K313, M313&gt; L313, N313&gt; M313), "pos_trend", IF(AND(K313&lt; J313, L313&lt; K313, M313&lt; L313, N313&lt; M313), "neg_trend", "N/A"))</f>
        <v/>
      </c>
      <c r="J313">
        <f>IFERROR(IF(TRIM(C313)="-", "N/A", IF(RIGHT(C313,1)=")",IF(RIGHT(C313,2)="T)",-1000000000000*VALUE(MID(C313,2,LEN(C313)-3)),IF(RIGHT(C313,2)="M)",-1000000*VALUE(MID(C313,2,LEN(C313)-3)),IF(RIGHT(C313,2)="B)",-1000000000*VALUE(MID(C313,2,LEN(C313)-3)),IF(RIGHT(C313,2)="k)",-1000*VALUE(MID(C313,2,LEN(C313)-3)),VALUE(SUBSTITUTE(C313,",","")))))),IF(RIGHT(C313,1)="T",1000000000000*VALUE(LEFT(C313,LEN(C313)-1)),IF(RIGHT(C313,1)="M",1000000*VALUE(LEFT(C313,LEN(C313)-1)),IF(RIGHT(C313,1)="B",1000000000*VALUE(LEFT(C313,LEN(C313)-1)),IF(RIGHT(C313,1)="%",0.01*VALUE(LEFT(C313,LEN(C313)-1)),IF(RIGHT(C313,1)="k",1000*VALUE(LEFT(C313,LEN(C313)-1)),VALUE(SUBSTITUTE(C313,",",""))))))))),"N/A")</f>
        <v/>
      </c>
      <c r="K313">
        <f>IFERROR(IF(TRIM(D313)="-", "N/A", IF(RIGHT(D313,1)=")",IF(RIGHT(D313,2)="T)",-1000000000000*VALUE(MID(D313,2,LEN(D313)-3)),IF(RIGHT(D313,2)="M)",-1000000*VALUE(MID(D313,2,LEN(D313)-3)),IF(RIGHT(D313,2)="B)",-1000000000*VALUE(MID(D313,2,LEN(D313)-3)),IF(RIGHT(D313,2)="k)",-1000*VALUE(MID(D313,2,LEN(D313)-3)),VALUE(SUBSTITUTE(D313,",","")))))),IF(RIGHT(D313,1)="T",1000000000000*VALUE(LEFT(D313,LEN(D313)-1)),IF(RIGHT(D313,1)="M",1000000*VALUE(LEFT(D313,LEN(D313)-1)),IF(RIGHT(D313,1)="B",1000000000*VALUE(LEFT(D313,LEN(D313)-1)),IF(RIGHT(D313,1)="%",0.01*VALUE(LEFT(D313,LEN(D313)-1)),IF(RIGHT(D313,1)="k",1000*VALUE(LEFT(D313,LEN(D313)-1)),VALUE(SUBSTITUTE(D313,",",""))))))))),"N/A")</f>
        <v/>
      </c>
      <c r="L313">
        <f>IFERROR(IF(TRIM(E313)="-", "N/A", IF(RIGHT(E313,1)=")",IF(RIGHT(E313,2)="T)",-1000000000000*VALUE(MID(E313,2,LEN(E313)-3)),IF(RIGHT(E313,2)="M)",-1000000*VALUE(MID(E313,2,LEN(E313)-3)),IF(RIGHT(E313,2)="B)",-1000000000*VALUE(MID(E313,2,LEN(E313)-3)),IF(RIGHT(E313,2)="k)",-1000*VALUE(MID(E313,2,LEN(E313)-3)),VALUE(SUBSTITUTE(E313,",","")))))),IF(RIGHT(E313,1)="T",1000000000000*VALUE(LEFT(E313,LEN(E313)-1)),IF(RIGHT(E313,1)="M",1000000*VALUE(LEFT(E313,LEN(E313)-1)),IF(RIGHT(E313,1)="B",1000000000*VALUE(LEFT(E313,LEN(E313)-1)),IF(RIGHT(E313,1)="%",0.01*VALUE(LEFT(E313,LEN(E313)-1)),IF(RIGHT(E313,1)="k",1000*VALUE(LEFT(E313,LEN(E313)-1)),VALUE(SUBSTITUTE(E313,",",""))))))))),"N/A")</f>
        <v/>
      </c>
      <c r="M313">
        <f>IFERROR(IF(TRIM(F313)="-", "N/A", IF(RIGHT(F313,1)=")",IF(RIGHT(F313,2)="T)",-1000000000000*VALUE(MID(F313,2,LEN(F313)-3)),IF(RIGHT(F313,2)="M)",-1000000*VALUE(MID(F313,2,LEN(F313)-3)),IF(RIGHT(F313,2)="B)",-1000000000*VALUE(MID(F313,2,LEN(F313)-3)),IF(RIGHT(F313,2)="k)",-1000*VALUE(MID(F313,2,LEN(F313)-3)),VALUE(SUBSTITUTE(F313,",","")))))),IF(RIGHT(F313,1)="T",1000000000000*VALUE(LEFT(F313,LEN(F313)-1)),IF(RIGHT(F313,1)="M",1000000*VALUE(LEFT(F313,LEN(F313)-1)),IF(RIGHT(F313,1)="B",1000000000*VALUE(LEFT(F313,LEN(F313)-1)),IF(RIGHT(F313,1)="%",0.01*VALUE(LEFT(F313,LEN(F313)-1)),IF(RIGHT(F313,1)="k",1000*VALUE(LEFT(F313,LEN(F313)-1)),VALUE(SUBSTITUTE(F313,",",""))))))))),"N/A")</f>
        <v/>
      </c>
      <c r="N313">
        <f>IFERROR(IF(TRIM(G313)="-", "N/A", IF(RIGHT(G313,1)=")",IF(RIGHT(G313,2)="T)",-1000000000000*VALUE(MID(G313,2,LEN(G313)-3)),IF(RIGHT(G313,2)="M)",-1000000*VALUE(MID(G313,2,LEN(G313)-3)),IF(RIGHT(G313,2)="B)",-1000000000*VALUE(MID(G313,2,LEN(G313)-3)),IF(RIGHT(G313,2)="k)",-1000*VALUE(MID(G313,2,LEN(G313)-3)),VALUE(SUBSTITUTE(G313,",","")))))),IF(RIGHT(G313,1)="T",1000000000000*VALUE(LEFT(G313,LEN(G313)-1)),IF(RIGHT(G313,1)="M",1000000*VALUE(LEFT(G313,LEN(G313)-1)),IF(RIGHT(G313,1)="B",1000000000*VALUE(LEFT(G313,LEN(G313)-1)),IF(RIGHT(G313,1)="%",0.01*VALUE(LEFT(G313,LEN(G313)-1)),IF(RIGHT(G313,1)="k",1000*VALUE(LEFT(G313,LEN(G313)-1)),VALUE(SUBSTITUTE(G313,",",""))))))))),"N/A")</f>
        <v/>
      </c>
      <c r="P313">
        <f>MAX(J313:N313)</f>
        <v/>
      </c>
      <c r="Q313">
        <f>IFERROR(J144+MATCH(P313,J313:N313,0)-1,"")</f>
        <v/>
      </c>
      <c r="R313">
        <f>IF(Q313="","",MIN(J313:N313))</f>
        <v/>
      </c>
      <c r="S313">
        <f>IFERROR(J144+MATCH(R313,J313:N313,0)-1,"")</f>
        <v/>
      </c>
      <c r="T313">
        <f>IFERROR(AVERAGE(J313:N313),"")</f>
        <v/>
      </c>
      <c r="U313">
        <f>IFERROR(STDEV(J313:N313),"")</f>
        <v/>
      </c>
      <c r="V313">
        <f>IFERROR(IF(C313="-","",IF(ISBLANK(B313),"",IF(OR(ISNUMBER(FIND("Growth",B313)),ISNUMBER(FIND("Margin",B313))),"",(J313-T313)/U313))),"")</f>
        <v/>
      </c>
      <c r="W313">
        <f>IFERROR(IF(OR(D313="-",ISBLANK(D313)),"",(K313-T313)/U313),"")</f>
        <v/>
      </c>
      <c r="X313">
        <f>IFERROR(IF(OR(E313="-",ISBLANK(E313)),"",(L313-T313)/U313),"")</f>
        <v/>
      </c>
      <c r="Y313">
        <f>IFERROR(IF(OR(F313="-",ISBLANK(F313)),"",(M313-T313)/U313),"")</f>
        <v/>
      </c>
      <c r="Z313">
        <f>IFERROR(IF(OR(G313="-",ISBLANK(G313)),"",(N313-T313)/U313),"")</f>
        <v/>
      </c>
      <c r="AA313">
        <f>IF(MAX(MAX(V313:Z313),ABS(MIN(V313:Z313)))=ABS(MIN(V313:Z313)),MIN(V313:Z313),MAX(V313:Z313))</f>
        <v/>
      </c>
      <c r="AB313">
        <f>IFERROR(V144+MATCH(AA313,V313:Z313,0)-1,"")</f>
        <v/>
      </c>
      <c r="AC313">
        <f>IF(AB313&lt;&gt;"",IF(S313=AB313,"Low",IF(AB313=Q313,"High","")),"")</f>
        <v/>
      </c>
      <c r="AE313">
        <f>IF(ISNUMBER(MATCH("N/A",J313:N313,0)),"",IFERROR((5 * SUMPRODUCT(J144:N144,J313:N313) - PRODUCT(SUM(J144:N144),SUM(J313:N313))) / ((5 * SUM((J144^2)+(K144^2)+(L144^2)+(M144^2)+(N144^2))) - SUM(J144:N144)^2),""))</f>
        <v/>
      </c>
      <c r="AF313">
        <f>IFERROR(CORREL(J144:N144,J313:N313),"")</f>
        <v/>
      </c>
      <c r="AZ313">
        <f>IF(Q313=S313,0,1)</f>
        <v/>
      </c>
      <c r="BA313">
        <f>IF(AZ313=1,IF(Q313="","",IF(Q313=N144,"Yes","No")),"")</f>
        <v/>
      </c>
      <c r="BB313">
        <f>IF(BA313="Yes",P313,"")</f>
        <v/>
      </c>
      <c r="BC313">
        <f>IF(AZ313=1,IF(S313="","",IF(S313=N144,"Yes","No")),"")</f>
        <v/>
      </c>
      <c r="BD313">
        <f>IF(BC313="Yes",R313,"")</f>
        <v/>
      </c>
      <c r="BE313">
        <f>IFERROR(IF(SIGN(AE313)=1,"Increasing",IF(SIGN(AE313)=-1,"Decreasing","")),"")</f>
        <v/>
      </c>
      <c r="BF313">
        <f>IF(OR(AND(BE313="Increasing",BA313="Yes"),AND(BE313="Decreasing",BC313="Yes")),"Yes","No")</f>
        <v/>
      </c>
      <c r="BG313">
        <f>IF(I313="pos_trend","Yes","No")</f>
        <v/>
      </c>
      <c r="BH313">
        <f>IF(AF313&lt;&gt;"",IF(ABS(AF313)&gt;0.8,"Yes","No"),"")</f>
        <v/>
      </c>
    </row>
    <row r="314" spans="1:60">
      <c r="I314">
        <f>IF(AND(K314&gt; J314, L314&gt; K314, M314&gt; L314, N314&gt; M314), "pos_trend", IF(AND(K314&lt; J314, L314&lt; K314, M314&lt; L314, N314&lt; M314), "neg_trend", "N/A"))</f>
        <v/>
      </c>
      <c r="J314">
        <f>IFERROR(IF(TRIM(C314)="-", "N/A", IF(RIGHT(C314,1)=")",IF(RIGHT(C314,2)="T)",-1000000000000*VALUE(MID(C314,2,LEN(C314)-3)),IF(RIGHT(C314,2)="M)",-1000000*VALUE(MID(C314,2,LEN(C314)-3)),IF(RIGHT(C314,2)="B)",-1000000000*VALUE(MID(C314,2,LEN(C314)-3)),IF(RIGHT(C314,2)="k)",-1000*VALUE(MID(C314,2,LEN(C314)-3)),VALUE(SUBSTITUTE(C314,",","")))))),IF(RIGHT(C314,1)="T",1000000000000*VALUE(LEFT(C314,LEN(C314)-1)),IF(RIGHT(C314,1)="M",1000000*VALUE(LEFT(C314,LEN(C314)-1)),IF(RIGHT(C314,1)="B",1000000000*VALUE(LEFT(C314,LEN(C314)-1)),IF(RIGHT(C314,1)="%",0.01*VALUE(LEFT(C314,LEN(C314)-1)),IF(RIGHT(C314,1)="k",1000*VALUE(LEFT(C314,LEN(C314)-1)),VALUE(SUBSTITUTE(C314,",",""))))))))),"N/A")</f>
        <v/>
      </c>
      <c r="K314">
        <f>IFERROR(IF(TRIM(D314)="-", "N/A", IF(RIGHT(D314,1)=")",IF(RIGHT(D314,2)="T)",-1000000000000*VALUE(MID(D314,2,LEN(D314)-3)),IF(RIGHT(D314,2)="M)",-1000000*VALUE(MID(D314,2,LEN(D314)-3)),IF(RIGHT(D314,2)="B)",-1000000000*VALUE(MID(D314,2,LEN(D314)-3)),IF(RIGHT(D314,2)="k)",-1000*VALUE(MID(D314,2,LEN(D314)-3)),VALUE(SUBSTITUTE(D314,",","")))))),IF(RIGHT(D314,1)="T",1000000000000*VALUE(LEFT(D314,LEN(D314)-1)),IF(RIGHT(D314,1)="M",1000000*VALUE(LEFT(D314,LEN(D314)-1)),IF(RIGHT(D314,1)="B",1000000000*VALUE(LEFT(D314,LEN(D314)-1)),IF(RIGHT(D314,1)="%",0.01*VALUE(LEFT(D314,LEN(D314)-1)),IF(RIGHT(D314,1)="k",1000*VALUE(LEFT(D314,LEN(D314)-1)),VALUE(SUBSTITUTE(D314,",",""))))))))),"N/A")</f>
        <v/>
      </c>
      <c r="L314">
        <f>IFERROR(IF(TRIM(E314)="-", "N/A", IF(RIGHT(E314,1)=")",IF(RIGHT(E314,2)="T)",-1000000000000*VALUE(MID(E314,2,LEN(E314)-3)),IF(RIGHT(E314,2)="M)",-1000000*VALUE(MID(E314,2,LEN(E314)-3)),IF(RIGHT(E314,2)="B)",-1000000000*VALUE(MID(E314,2,LEN(E314)-3)),IF(RIGHT(E314,2)="k)",-1000*VALUE(MID(E314,2,LEN(E314)-3)),VALUE(SUBSTITUTE(E314,",","")))))),IF(RIGHT(E314,1)="T",1000000000000*VALUE(LEFT(E314,LEN(E314)-1)),IF(RIGHT(E314,1)="M",1000000*VALUE(LEFT(E314,LEN(E314)-1)),IF(RIGHT(E314,1)="B",1000000000*VALUE(LEFT(E314,LEN(E314)-1)),IF(RIGHT(E314,1)="%",0.01*VALUE(LEFT(E314,LEN(E314)-1)),IF(RIGHT(E314,1)="k",1000*VALUE(LEFT(E314,LEN(E314)-1)),VALUE(SUBSTITUTE(E314,",",""))))))))),"N/A")</f>
        <v/>
      </c>
      <c r="M314">
        <f>IFERROR(IF(TRIM(F314)="-", "N/A", IF(RIGHT(F314,1)=")",IF(RIGHT(F314,2)="T)",-1000000000000*VALUE(MID(F314,2,LEN(F314)-3)),IF(RIGHT(F314,2)="M)",-1000000*VALUE(MID(F314,2,LEN(F314)-3)),IF(RIGHT(F314,2)="B)",-1000000000*VALUE(MID(F314,2,LEN(F314)-3)),IF(RIGHT(F314,2)="k)",-1000*VALUE(MID(F314,2,LEN(F314)-3)),VALUE(SUBSTITUTE(F314,",","")))))),IF(RIGHT(F314,1)="T",1000000000000*VALUE(LEFT(F314,LEN(F314)-1)),IF(RIGHT(F314,1)="M",1000000*VALUE(LEFT(F314,LEN(F314)-1)),IF(RIGHT(F314,1)="B",1000000000*VALUE(LEFT(F314,LEN(F314)-1)),IF(RIGHT(F314,1)="%",0.01*VALUE(LEFT(F314,LEN(F314)-1)),IF(RIGHT(F314,1)="k",1000*VALUE(LEFT(F314,LEN(F314)-1)),VALUE(SUBSTITUTE(F314,",",""))))))))),"N/A")</f>
        <v/>
      </c>
      <c r="N314">
        <f>IFERROR(IF(TRIM(G314)="-", "N/A", IF(RIGHT(G314,1)=")",IF(RIGHT(G314,2)="T)",-1000000000000*VALUE(MID(G314,2,LEN(G314)-3)),IF(RIGHT(G314,2)="M)",-1000000*VALUE(MID(G314,2,LEN(G314)-3)),IF(RIGHT(G314,2)="B)",-1000000000*VALUE(MID(G314,2,LEN(G314)-3)),IF(RIGHT(G314,2)="k)",-1000*VALUE(MID(G314,2,LEN(G314)-3)),VALUE(SUBSTITUTE(G314,",","")))))),IF(RIGHT(G314,1)="T",1000000000000*VALUE(LEFT(G314,LEN(G314)-1)),IF(RIGHT(G314,1)="M",1000000*VALUE(LEFT(G314,LEN(G314)-1)),IF(RIGHT(G314,1)="B",1000000000*VALUE(LEFT(G314,LEN(G314)-1)),IF(RIGHT(G314,1)="%",0.01*VALUE(LEFT(G314,LEN(G314)-1)),IF(RIGHT(G314,1)="k",1000*VALUE(LEFT(G314,LEN(G314)-1)),VALUE(SUBSTITUTE(G314,",",""))))))))),"N/A")</f>
        <v/>
      </c>
      <c r="P314">
        <f>MAX(J314:N314)</f>
        <v/>
      </c>
      <c r="Q314">
        <f>IFERROR(J144+MATCH(P314,J314:N314,0)-1,"")</f>
        <v/>
      </c>
      <c r="R314">
        <f>IF(Q314="","",MIN(J314:N314))</f>
        <v/>
      </c>
      <c r="S314">
        <f>IFERROR(J144+MATCH(R314,J314:N314,0)-1,"")</f>
        <v/>
      </c>
      <c r="T314">
        <f>IFERROR(AVERAGE(J314:N314),"")</f>
        <v/>
      </c>
      <c r="U314">
        <f>IFERROR(STDEV(J314:N314),"")</f>
        <v/>
      </c>
      <c r="V314">
        <f>IFERROR(IF(C314="-","",IF(ISBLANK(B314),"",IF(OR(ISNUMBER(FIND("Growth",B314)),ISNUMBER(FIND("Margin",B314))),"",(J314-T314)/U314))),"")</f>
        <v/>
      </c>
      <c r="W314">
        <f>IFERROR(IF(OR(D314="-",ISBLANK(D314)),"",(K314-T314)/U314),"")</f>
        <v/>
      </c>
      <c r="X314">
        <f>IFERROR(IF(OR(E314="-",ISBLANK(E314)),"",(L314-T314)/U314),"")</f>
        <v/>
      </c>
      <c r="Y314">
        <f>IFERROR(IF(OR(F314="-",ISBLANK(F314)),"",(M314-T314)/U314),"")</f>
        <v/>
      </c>
      <c r="Z314">
        <f>IFERROR(IF(OR(G314="-",ISBLANK(G314)),"",(N314-T314)/U314),"")</f>
        <v/>
      </c>
      <c r="AA314">
        <f>IF(MAX(MAX(V314:Z314),ABS(MIN(V314:Z314)))=ABS(MIN(V314:Z314)),MIN(V314:Z314),MAX(V314:Z314))</f>
        <v/>
      </c>
      <c r="AB314">
        <f>IFERROR(V144+MATCH(AA314,V314:Z314,0)-1,"")</f>
        <v/>
      </c>
      <c r="AC314">
        <f>IF(AB314&lt;&gt;"",IF(S314=AB314,"Low",IF(AB314=Q314,"High","")),"")</f>
        <v/>
      </c>
      <c r="AE314">
        <f>IF(ISNUMBER(MATCH("N/A",J314:N314,0)),"",IFERROR((5 * SUMPRODUCT(J144:N144,J314:N314) - PRODUCT(SUM(J144:N144),SUM(J314:N314))) / ((5 * SUM((J144^2)+(K144^2)+(L144^2)+(M144^2)+(N144^2))) - SUM(J144:N144)^2),""))</f>
        <v/>
      </c>
      <c r="AF314">
        <f>IFERROR(CORREL(J144:N144,J314:N314),"")</f>
        <v/>
      </c>
      <c r="AZ314">
        <f>IF(Q314=S314,0,1)</f>
        <v/>
      </c>
      <c r="BA314">
        <f>IF(AZ314=1,IF(Q314="","",IF(Q314=N144,"Yes","No")),"")</f>
        <v/>
      </c>
      <c r="BB314">
        <f>IF(BA314="Yes",P314,"")</f>
        <v/>
      </c>
      <c r="BC314">
        <f>IF(AZ314=1,IF(S314="","",IF(S314=N144,"Yes","No")),"")</f>
        <v/>
      </c>
      <c r="BD314">
        <f>IF(BC314="Yes",R314,"")</f>
        <v/>
      </c>
      <c r="BE314">
        <f>IFERROR(IF(SIGN(AE314)=1,"Increasing",IF(SIGN(AE314)=-1,"Decreasing","")),"")</f>
        <v/>
      </c>
      <c r="BF314">
        <f>IF(OR(AND(BE314="Increasing",BA314="Yes"),AND(BE314="Decreasing",BC314="Yes")),"Yes","No")</f>
        <v/>
      </c>
      <c r="BG314">
        <f>IF(I314="pos_trend","Yes","No")</f>
        <v/>
      </c>
      <c r="BH314">
        <f>IF(AF314&lt;&gt;"",IF(ABS(AF314)&gt;0.8,"Yes","No"),"")</f>
        <v/>
      </c>
    </row>
    <row r="315" spans="1:60">
      <c r="I315">
        <f>IF(AND(K315&gt; J315, L315&gt; K315, M315&gt; L315, N315&gt; M315), "pos_trend", IF(AND(K315&lt; J315, L315&lt; K315, M315&lt; L315, N315&lt; M315), "neg_trend", "N/A"))</f>
        <v/>
      </c>
      <c r="J315">
        <f>IFERROR(IF(TRIM(C315)="-", "N/A", IF(RIGHT(C315,1)=")",IF(RIGHT(C315,2)="T)",-1000000000000*VALUE(MID(C315,2,LEN(C315)-3)),IF(RIGHT(C315,2)="M)",-1000000*VALUE(MID(C315,2,LEN(C315)-3)),IF(RIGHT(C315,2)="B)",-1000000000*VALUE(MID(C315,2,LEN(C315)-3)),IF(RIGHT(C315,2)="k)",-1000*VALUE(MID(C315,2,LEN(C315)-3)),VALUE(SUBSTITUTE(C315,",","")))))),IF(RIGHT(C315,1)="T",1000000000000*VALUE(LEFT(C315,LEN(C315)-1)),IF(RIGHT(C315,1)="M",1000000*VALUE(LEFT(C315,LEN(C315)-1)),IF(RIGHT(C315,1)="B",1000000000*VALUE(LEFT(C315,LEN(C315)-1)),IF(RIGHT(C315,1)="%",0.01*VALUE(LEFT(C315,LEN(C315)-1)),IF(RIGHT(C315,1)="k",1000*VALUE(LEFT(C315,LEN(C315)-1)),VALUE(SUBSTITUTE(C315,",",""))))))))),"N/A")</f>
        <v/>
      </c>
      <c r="K315">
        <f>IFERROR(IF(TRIM(D315)="-", "N/A", IF(RIGHT(D315,1)=")",IF(RIGHT(D315,2)="T)",-1000000000000*VALUE(MID(D315,2,LEN(D315)-3)),IF(RIGHT(D315,2)="M)",-1000000*VALUE(MID(D315,2,LEN(D315)-3)),IF(RIGHT(D315,2)="B)",-1000000000*VALUE(MID(D315,2,LEN(D315)-3)),IF(RIGHT(D315,2)="k)",-1000*VALUE(MID(D315,2,LEN(D315)-3)),VALUE(SUBSTITUTE(D315,",","")))))),IF(RIGHT(D315,1)="T",1000000000000*VALUE(LEFT(D315,LEN(D315)-1)),IF(RIGHT(D315,1)="M",1000000*VALUE(LEFT(D315,LEN(D315)-1)),IF(RIGHT(D315,1)="B",1000000000*VALUE(LEFT(D315,LEN(D315)-1)),IF(RIGHT(D315,1)="%",0.01*VALUE(LEFT(D315,LEN(D315)-1)),IF(RIGHT(D315,1)="k",1000*VALUE(LEFT(D315,LEN(D315)-1)),VALUE(SUBSTITUTE(D315,",",""))))))))),"N/A")</f>
        <v/>
      </c>
      <c r="L315">
        <f>IFERROR(IF(TRIM(E315)="-", "N/A", IF(RIGHT(E315,1)=")",IF(RIGHT(E315,2)="T)",-1000000000000*VALUE(MID(E315,2,LEN(E315)-3)),IF(RIGHT(E315,2)="M)",-1000000*VALUE(MID(E315,2,LEN(E315)-3)),IF(RIGHT(E315,2)="B)",-1000000000*VALUE(MID(E315,2,LEN(E315)-3)),IF(RIGHT(E315,2)="k)",-1000*VALUE(MID(E315,2,LEN(E315)-3)),VALUE(SUBSTITUTE(E315,",","")))))),IF(RIGHT(E315,1)="T",1000000000000*VALUE(LEFT(E315,LEN(E315)-1)),IF(RIGHT(E315,1)="M",1000000*VALUE(LEFT(E315,LEN(E315)-1)),IF(RIGHT(E315,1)="B",1000000000*VALUE(LEFT(E315,LEN(E315)-1)),IF(RIGHT(E315,1)="%",0.01*VALUE(LEFT(E315,LEN(E315)-1)),IF(RIGHT(E315,1)="k",1000*VALUE(LEFT(E315,LEN(E315)-1)),VALUE(SUBSTITUTE(E315,",",""))))))))),"N/A")</f>
        <v/>
      </c>
      <c r="M315">
        <f>IFERROR(IF(TRIM(F315)="-", "N/A", IF(RIGHT(F315,1)=")",IF(RIGHT(F315,2)="T)",-1000000000000*VALUE(MID(F315,2,LEN(F315)-3)),IF(RIGHT(F315,2)="M)",-1000000*VALUE(MID(F315,2,LEN(F315)-3)),IF(RIGHT(F315,2)="B)",-1000000000*VALUE(MID(F315,2,LEN(F315)-3)),IF(RIGHT(F315,2)="k)",-1000*VALUE(MID(F315,2,LEN(F315)-3)),VALUE(SUBSTITUTE(F315,",","")))))),IF(RIGHT(F315,1)="T",1000000000000*VALUE(LEFT(F315,LEN(F315)-1)),IF(RIGHT(F315,1)="M",1000000*VALUE(LEFT(F315,LEN(F315)-1)),IF(RIGHT(F315,1)="B",1000000000*VALUE(LEFT(F315,LEN(F315)-1)),IF(RIGHT(F315,1)="%",0.01*VALUE(LEFT(F315,LEN(F315)-1)),IF(RIGHT(F315,1)="k",1000*VALUE(LEFT(F315,LEN(F315)-1)),VALUE(SUBSTITUTE(F315,",",""))))))))),"N/A")</f>
        <v/>
      </c>
      <c r="N315">
        <f>IFERROR(IF(TRIM(G315)="-", "N/A", IF(RIGHT(G315,1)=")",IF(RIGHT(G315,2)="T)",-1000000000000*VALUE(MID(G315,2,LEN(G315)-3)),IF(RIGHT(G315,2)="M)",-1000000*VALUE(MID(G315,2,LEN(G315)-3)),IF(RIGHT(G315,2)="B)",-1000000000*VALUE(MID(G315,2,LEN(G315)-3)),IF(RIGHT(G315,2)="k)",-1000*VALUE(MID(G315,2,LEN(G315)-3)),VALUE(SUBSTITUTE(G315,",","")))))),IF(RIGHT(G315,1)="T",1000000000000*VALUE(LEFT(G315,LEN(G315)-1)),IF(RIGHT(G315,1)="M",1000000*VALUE(LEFT(G315,LEN(G315)-1)),IF(RIGHT(G315,1)="B",1000000000*VALUE(LEFT(G315,LEN(G315)-1)),IF(RIGHT(G315,1)="%",0.01*VALUE(LEFT(G315,LEN(G315)-1)),IF(RIGHT(G315,1)="k",1000*VALUE(LEFT(G315,LEN(G315)-1)),VALUE(SUBSTITUTE(G315,",",""))))))))),"N/A")</f>
        <v/>
      </c>
      <c r="P315">
        <f>MAX(J315:N315)</f>
        <v/>
      </c>
      <c r="Q315">
        <f>IFERROR(J144+MATCH(P315,J315:N315,0)-1,"")</f>
        <v/>
      </c>
      <c r="R315">
        <f>IF(Q315="","",MIN(J315:N315))</f>
        <v/>
      </c>
      <c r="S315">
        <f>IFERROR(J144+MATCH(R315,J315:N315,0)-1,"")</f>
        <v/>
      </c>
      <c r="T315">
        <f>IFERROR(AVERAGE(J315:N315),"")</f>
        <v/>
      </c>
      <c r="U315">
        <f>IFERROR(STDEV(J315:N315),"")</f>
        <v/>
      </c>
      <c r="V315">
        <f>IFERROR(IF(C315="-","",IF(ISBLANK(B315),"",IF(OR(ISNUMBER(FIND("Growth",B315)),ISNUMBER(FIND("Margin",B315))),"",(J315-T315)/U315))),"")</f>
        <v/>
      </c>
      <c r="W315">
        <f>IFERROR(IF(OR(D315="-",ISBLANK(D315)),"",(K315-T315)/U315),"")</f>
        <v/>
      </c>
      <c r="X315">
        <f>IFERROR(IF(OR(E315="-",ISBLANK(E315)),"",(L315-T315)/U315),"")</f>
        <v/>
      </c>
      <c r="Y315">
        <f>IFERROR(IF(OR(F315="-",ISBLANK(F315)),"",(M315-T315)/U315),"")</f>
        <v/>
      </c>
      <c r="Z315">
        <f>IFERROR(IF(OR(G315="-",ISBLANK(G315)),"",(N315-T315)/U315),"")</f>
        <v/>
      </c>
      <c r="AA315">
        <f>IF(MAX(MAX(V315:Z315),ABS(MIN(V315:Z315)))=ABS(MIN(V315:Z315)),MIN(V315:Z315),MAX(V315:Z315))</f>
        <v/>
      </c>
      <c r="AB315">
        <f>IFERROR(V144+MATCH(AA315,V315:Z315,0)-1,"")</f>
        <v/>
      </c>
      <c r="AC315">
        <f>IF(AB315&lt;&gt;"",IF(S315=AB315,"Low",IF(AB315=Q315,"High","")),"")</f>
        <v/>
      </c>
      <c r="AE315">
        <f>IF(ISNUMBER(MATCH("N/A",J315:N315,0)),"",IFERROR((5 * SUMPRODUCT(J144:N144,J315:N315) - PRODUCT(SUM(J144:N144),SUM(J315:N315))) / ((5 * SUM((J144^2)+(K144^2)+(L144^2)+(M144^2)+(N144^2))) - SUM(J144:N144)^2),""))</f>
        <v/>
      </c>
      <c r="AF315">
        <f>IFERROR(CORREL(J144:N144,J315:N315),"")</f>
        <v/>
      </c>
      <c r="AZ315">
        <f>IF(Q315=S315,0,1)</f>
        <v/>
      </c>
      <c r="BA315">
        <f>IF(AZ315=1,IF(Q315="","",IF(Q315=N144,"Yes","No")),"")</f>
        <v/>
      </c>
      <c r="BB315">
        <f>IF(BA315="Yes",P315,"")</f>
        <v/>
      </c>
      <c r="BC315">
        <f>IF(AZ315=1,IF(S315="","",IF(S315=N144,"Yes","No")),"")</f>
        <v/>
      </c>
      <c r="BD315">
        <f>IF(BC315="Yes",R315,"")</f>
        <v/>
      </c>
      <c r="BE315">
        <f>IFERROR(IF(SIGN(AE315)=1,"Increasing",IF(SIGN(AE315)=-1,"Decreasing","")),"")</f>
        <v/>
      </c>
      <c r="BF315">
        <f>IF(OR(AND(BE315="Increasing",BA315="Yes"),AND(BE315="Decreasing",BC315="Yes")),"Yes","No")</f>
        <v/>
      </c>
      <c r="BG315">
        <f>IF(I315="pos_trend","Yes","No")</f>
        <v/>
      </c>
      <c r="BH315">
        <f>IF(AF315&lt;&gt;"",IF(ABS(AF315)&gt;0.8,"Yes","No"),"")</f>
        <v/>
      </c>
    </row>
    <row r="316" spans="1:60">
      <c r="I316">
        <f>IF(AND(K316&gt; J316, L316&gt; K316, M316&gt; L316, N316&gt; M316), "pos_trend", IF(AND(K316&lt; J316, L316&lt; K316, M316&lt; L316, N316&lt; M316), "neg_trend", "N/A"))</f>
        <v/>
      </c>
      <c r="J316">
        <f>IFERROR(IF(TRIM(C316)="-", "N/A", IF(RIGHT(C316,1)=")",IF(RIGHT(C316,2)="T)",-1000000000000*VALUE(MID(C316,2,LEN(C316)-3)),IF(RIGHT(C316,2)="M)",-1000000*VALUE(MID(C316,2,LEN(C316)-3)),IF(RIGHT(C316,2)="B)",-1000000000*VALUE(MID(C316,2,LEN(C316)-3)),IF(RIGHT(C316,2)="k)",-1000*VALUE(MID(C316,2,LEN(C316)-3)),VALUE(SUBSTITUTE(C316,",","")))))),IF(RIGHT(C316,1)="T",1000000000000*VALUE(LEFT(C316,LEN(C316)-1)),IF(RIGHT(C316,1)="M",1000000*VALUE(LEFT(C316,LEN(C316)-1)),IF(RIGHT(C316,1)="B",1000000000*VALUE(LEFT(C316,LEN(C316)-1)),IF(RIGHT(C316,1)="%",0.01*VALUE(LEFT(C316,LEN(C316)-1)),IF(RIGHT(C316,1)="k",1000*VALUE(LEFT(C316,LEN(C316)-1)),VALUE(SUBSTITUTE(C316,",",""))))))))),"N/A")</f>
        <v/>
      </c>
      <c r="K316">
        <f>IFERROR(IF(TRIM(D316)="-", "N/A", IF(RIGHT(D316,1)=")",IF(RIGHT(D316,2)="T)",-1000000000000*VALUE(MID(D316,2,LEN(D316)-3)),IF(RIGHT(D316,2)="M)",-1000000*VALUE(MID(D316,2,LEN(D316)-3)),IF(RIGHT(D316,2)="B)",-1000000000*VALUE(MID(D316,2,LEN(D316)-3)),IF(RIGHT(D316,2)="k)",-1000*VALUE(MID(D316,2,LEN(D316)-3)),VALUE(SUBSTITUTE(D316,",","")))))),IF(RIGHT(D316,1)="T",1000000000000*VALUE(LEFT(D316,LEN(D316)-1)),IF(RIGHT(D316,1)="M",1000000*VALUE(LEFT(D316,LEN(D316)-1)),IF(RIGHT(D316,1)="B",1000000000*VALUE(LEFT(D316,LEN(D316)-1)),IF(RIGHT(D316,1)="%",0.01*VALUE(LEFT(D316,LEN(D316)-1)),IF(RIGHT(D316,1)="k",1000*VALUE(LEFT(D316,LEN(D316)-1)),VALUE(SUBSTITUTE(D316,",",""))))))))),"N/A")</f>
        <v/>
      </c>
      <c r="L316">
        <f>IFERROR(IF(TRIM(E316)="-", "N/A", IF(RIGHT(E316,1)=")",IF(RIGHT(E316,2)="T)",-1000000000000*VALUE(MID(E316,2,LEN(E316)-3)),IF(RIGHT(E316,2)="M)",-1000000*VALUE(MID(E316,2,LEN(E316)-3)),IF(RIGHT(E316,2)="B)",-1000000000*VALUE(MID(E316,2,LEN(E316)-3)),IF(RIGHT(E316,2)="k)",-1000*VALUE(MID(E316,2,LEN(E316)-3)),VALUE(SUBSTITUTE(E316,",","")))))),IF(RIGHT(E316,1)="T",1000000000000*VALUE(LEFT(E316,LEN(E316)-1)),IF(RIGHT(E316,1)="M",1000000*VALUE(LEFT(E316,LEN(E316)-1)),IF(RIGHT(E316,1)="B",1000000000*VALUE(LEFT(E316,LEN(E316)-1)),IF(RIGHT(E316,1)="%",0.01*VALUE(LEFT(E316,LEN(E316)-1)),IF(RIGHT(E316,1)="k",1000*VALUE(LEFT(E316,LEN(E316)-1)),VALUE(SUBSTITUTE(E316,",",""))))))))),"N/A")</f>
        <v/>
      </c>
      <c r="M316">
        <f>IFERROR(IF(TRIM(F316)="-", "N/A", IF(RIGHT(F316,1)=")",IF(RIGHT(F316,2)="T)",-1000000000000*VALUE(MID(F316,2,LEN(F316)-3)),IF(RIGHT(F316,2)="M)",-1000000*VALUE(MID(F316,2,LEN(F316)-3)),IF(RIGHT(F316,2)="B)",-1000000000*VALUE(MID(F316,2,LEN(F316)-3)),IF(RIGHT(F316,2)="k)",-1000*VALUE(MID(F316,2,LEN(F316)-3)),VALUE(SUBSTITUTE(F316,",","")))))),IF(RIGHT(F316,1)="T",1000000000000*VALUE(LEFT(F316,LEN(F316)-1)),IF(RIGHT(F316,1)="M",1000000*VALUE(LEFT(F316,LEN(F316)-1)),IF(RIGHT(F316,1)="B",1000000000*VALUE(LEFT(F316,LEN(F316)-1)),IF(RIGHT(F316,1)="%",0.01*VALUE(LEFT(F316,LEN(F316)-1)),IF(RIGHT(F316,1)="k",1000*VALUE(LEFT(F316,LEN(F316)-1)),VALUE(SUBSTITUTE(F316,",",""))))))))),"N/A")</f>
        <v/>
      </c>
      <c r="N316">
        <f>IFERROR(IF(TRIM(G316)="-", "N/A", IF(RIGHT(G316,1)=")",IF(RIGHT(G316,2)="T)",-1000000000000*VALUE(MID(G316,2,LEN(G316)-3)),IF(RIGHT(G316,2)="M)",-1000000*VALUE(MID(G316,2,LEN(G316)-3)),IF(RIGHT(G316,2)="B)",-1000000000*VALUE(MID(G316,2,LEN(G316)-3)),IF(RIGHT(G316,2)="k)",-1000*VALUE(MID(G316,2,LEN(G316)-3)),VALUE(SUBSTITUTE(G316,",","")))))),IF(RIGHT(G316,1)="T",1000000000000*VALUE(LEFT(G316,LEN(G316)-1)),IF(RIGHT(G316,1)="M",1000000*VALUE(LEFT(G316,LEN(G316)-1)),IF(RIGHT(G316,1)="B",1000000000*VALUE(LEFT(G316,LEN(G316)-1)),IF(RIGHT(G316,1)="%",0.01*VALUE(LEFT(G316,LEN(G316)-1)),IF(RIGHT(G316,1)="k",1000*VALUE(LEFT(G316,LEN(G316)-1)),VALUE(SUBSTITUTE(G316,",",""))))))))),"N/A")</f>
        <v/>
      </c>
      <c r="P316">
        <f>MAX(J316:N316)</f>
        <v/>
      </c>
      <c r="Q316">
        <f>IFERROR(J144+MATCH(P316,J316:N316,0)-1,"")</f>
        <v/>
      </c>
      <c r="R316">
        <f>IF(Q316="","",MIN(J316:N316))</f>
        <v/>
      </c>
      <c r="S316">
        <f>IFERROR(J144+MATCH(R316,J316:N316,0)-1,"")</f>
        <v/>
      </c>
      <c r="T316">
        <f>IFERROR(AVERAGE(J316:N316),"")</f>
        <v/>
      </c>
      <c r="U316">
        <f>IFERROR(STDEV(J316:N316),"")</f>
        <v/>
      </c>
      <c r="V316">
        <f>IFERROR(IF(C316="-","",IF(ISBLANK(B316),"",IF(OR(ISNUMBER(FIND("Growth",B316)),ISNUMBER(FIND("Margin",B316))),"",(J316-T316)/U316))),"")</f>
        <v/>
      </c>
      <c r="W316">
        <f>IFERROR(IF(OR(D316="-",ISBLANK(D316)),"",(K316-T316)/U316),"")</f>
        <v/>
      </c>
      <c r="X316">
        <f>IFERROR(IF(OR(E316="-",ISBLANK(E316)),"",(L316-T316)/U316),"")</f>
        <v/>
      </c>
      <c r="Y316">
        <f>IFERROR(IF(OR(F316="-",ISBLANK(F316)),"",(M316-T316)/U316),"")</f>
        <v/>
      </c>
      <c r="Z316">
        <f>IFERROR(IF(OR(G316="-",ISBLANK(G316)),"",(N316-T316)/U316),"")</f>
        <v/>
      </c>
      <c r="AA316">
        <f>IF(MAX(MAX(V316:Z316),ABS(MIN(V316:Z316)))=ABS(MIN(V316:Z316)),MIN(V316:Z316),MAX(V316:Z316))</f>
        <v/>
      </c>
      <c r="AB316">
        <f>IFERROR(V144+MATCH(AA316,V316:Z316,0)-1,"")</f>
        <v/>
      </c>
      <c r="AC316">
        <f>IF(AB316&lt;&gt;"",IF(S316=AB316,"Low",IF(AB316=Q316,"High","")),"")</f>
        <v/>
      </c>
      <c r="AE316">
        <f>IF(ISNUMBER(MATCH("N/A",J316:N316,0)),"",IFERROR((5 * SUMPRODUCT(J144:N144,J316:N316) - PRODUCT(SUM(J144:N144),SUM(J316:N316))) / ((5 * SUM((J144^2)+(K144^2)+(L144^2)+(M144^2)+(N144^2))) - SUM(J144:N144)^2),""))</f>
        <v/>
      </c>
      <c r="AF316">
        <f>IFERROR(CORREL(J144:N144,J316:N316),"")</f>
        <v/>
      </c>
      <c r="AZ316">
        <f>IF(Q316=S316,0,1)</f>
        <v/>
      </c>
      <c r="BA316">
        <f>IF(AZ316=1,IF(Q316="","",IF(Q316=N144,"Yes","No")),"")</f>
        <v/>
      </c>
      <c r="BB316">
        <f>IF(BA316="Yes",P316,"")</f>
        <v/>
      </c>
      <c r="BC316">
        <f>IF(AZ316=1,IF(S316="","",IF(S316=N144,"Yes","No")),"")</f>
        <v/>
      </c>
      <c r="BD316">
        <f>IF(BC316="Yes",R316,"")</f>
        <v/>
      </c>
      <c r="BE316">
        <f>IFERROR(IF(SIGN(AE316)=1,"Increasing",IF(SIGN(AE316)=-1,"Decreasing","")),"")</f>
        <v/>
      </c>
      <c r="BF316">
        <f>IF(OR(AND(BE316="Increasing",BA316="Yes"),AND(BE316="Decreasing",BC316="Yes")),"Yes","No")</f>
        <v/>
      </c>
      <c r="BG316">
        <f>IF(I316="pos_trend","Yes","No")</f>
        <v/>
      </c>
      <c r="BH316">
        <f>IF(AF316&lt;&gt;"",IF(ABS(AF316)&gt;0.8,"Yes","No"),"")</f>
        <v/>
      </c>
    </row>
    <row r="317" spans="1:60">
      <c r="I317">
        <f>IF(AND(K317&gt; J317, L317&gt; K317, M317&gt; L317, N317&gt; M317), "pos_trend", IF(AND(K317&lt; J317, L317&lt; K317, M317&lt; L317, N317&lt; M317), "neg_trend", "N/A"))</f>
        <v/>
      </c>
      <c r="J317">
        <f>IFERROR(IF(TRIM(C317)="-", "N/A", IF(RIGHT(C317,1)=")",IF(RIGHT(C317,2)="T)",-1000000000000*VALUE(MID(C317,2,LEN(C317)-3)),IF(RIGHT(C317,2)="M)",-1000000*VALUE(MID(C317,2,LEN(C317)-3)),IF(RIGHT(C317,2)="B)",-1000000000*VALUE(MID(C317,2,LEN(C317)-3)),IF(RIGHT(C317,2)="k)",-1000*VALUE(MID(C317,2,LEN(C317)-3)),VALUE(SUBSTITUTE(C317,",","")))))),IF(RIGHT(C317,1)="T",1000000000000*VALUE(LEFT(C317,LEN(C317)-1)),IF(RIGHT(C317,1)="M",1000000*VALUE(LEFT(C317,LEN(C317)-1)),IF(RIGHT(C317,1)="B",1000000000*VALUE(LEFT(C317,LEN(C317)-1)),IF(RIGHT(C317,1)="%",0.01*VALUE(LEFT(C317,LEN(C317)-1)),IF(RIGHT(C317,1)="k",1000*VALUE(LEFT(C317,LEN(C317)-1)),VALUE(SUBSTITUTE(C317,",",""))))))))),"N/A")</f>
        <v/>
      </c>
      <c r="K317">
        <f>IFERROR(IF(TRIM(D317)="-", "N/A", IF(RIGHT(D317,1)=")",IF(RIGHT(D317,2)="T)",-1000000000000*VALUE(MID(D317,2,LEN(D317)-3)),IF(RIGHT(D317,2)="M)",-1000000*VALUE(MID(D317,2,LEN(D317)-3)),IF(RIGHT(D317,2)="B)",-1000000000*VALUE(MID(D317,2,LEN(D317)-3)),IF(RIGHT(D317,2)="k)",-1000*VALUE(MID(D317,2,LEN(D317)-3)),VALUE(SUBSTITUTE(D317,",","")))))),IF(RIGHT(D317,1)="T",1000000000000*VALUE(LEFT(D317,LEN(D317)-1)),IF(RIGHT(D317,1)="M",1000000*VALUE(LEFT(D317,LEN(D317)-1)),IF(RIGHT(D317,1)="B",1000000000*VALUE(LEFT(D317,LEN(D317)-1)),IF(RIGHT(D317,1)="%",0.01*VALUE(LEFT(D317,LEN(D317)-1)),IF(RIGHT(D317,1)="k",1000*VALUE(LEFT(D317,LEN(D317)-1)),VALUE(SUBSTITUTE(D317,",",""))))))))),"N/A")</f>
        <v/>
      </c>
      <c r="L317">
        <f>IFERROR(IF(TRIM(E317)="-", "N/A", IF(RIGHT(E317,1)=")",IF(RIGHT(E317,2)="T)",-1000000000000*VALUE(MID(E317,2,LEN(E317)-3)),IF(RIGHT(E317,2)="M)",-1000000*VALUE(MID(E317,2,LEN(E317)-3)),IF(RIGHT(E317,2)="B)",-1000000000*VALUE(MID(E317,2,LEN(E317)-3)),IF(RIGHT(E317,2)="k)",-1000*VALUE(MID(E317,2,LEN(E317)-3)),VALUE(SUBSTITUTE(E317,",","")))))),IF(RIGHT(E317,1)="T",1000000000000*VALUE(LEFT(E317,LEN(E317)-1)),IF(RIGHT(E317,1)="M",1000000*VALUE(LEFT(E317,LEN(E317)-1)),IF(RIGHT(E317,1)="B",1000000000*VALUE(LEFT(E317,LEN(E317)-1)),IF(RIGHT(E317,1)="%",0.01*VALUE(LEFT(E317,LEN(E317)-1)),IF(RIGHT(E317,1)="k",1000*VALUE(LEFT(E317,LEN(E317)-1)),VALUE(SUBSTITUTE(E317,",",""))))))))),"N/A")</f>
        <v/>
      </c>
      <c r="M317">
        <f>IFERROR(IF(TRIM(F317)="-", "N/A", IF(RIGHT(F317,1)=")",IF(RIGHT(F317,2)="T)",-1000000000000*VALUE(MID(F317,2,LEN(F317)-3)),IF(RIGHT(F317,2)="M)",-1000000*VALUE(MID(F317,2,LEN(F317)-3)),IF(RIGHT(F317,2)="B)",-1000000000*VALUE(MID(F317,2,LEN(F317)-3)),IF(RIGHT(F317,2)="k)",-1000*VALUE(MID(F317,2,LEN(F317)-3)),VALUE(SUBSTITUTE(F317,",","")))))),IF(RIGHT(F317,1)="T",1000000000000*VALUE(LEFT(F317,LEN(F317)-1)),IF(RIGHT(F317,1)="M",1000000*VALUE(LEFT(F317,LEN(F317)-1)),IF(RIGHT(F317,1)="B",1000000000*VALUE(LEFT(F317,LEN(F317)-1)),IF(RIGHT(F317,1)="%",0.01*VALUE(LEFT(F317,LEN(F317)-1)),IF(RIGHT(F317,1)="k",1000*VALUE(LEFT(F317,LEN(F317)-1)),VALUE(SUBSTITUTE(F317,",",""))))))))),"N/A")</f>
        <v/>
      </c>
      <c r="N317">
        <f>IFERROR(IF(TRIM(G317)="-", "N/A", IF(RIGHT(G317,1)=")",IF(RIGHT(G317,2)="T)",-1000000000000*VALUE(MID(G317,2,LEN(G317)-3)),IF(RIGHT(G317,2)="M)",-1000000*VALUE(MID(G317,2,LEN(G317)-3)),IF(RIGHT(G317,2)="B)",-1000000000*VALUE(MID(G317,2,LEN(G317)-3)),IF(RIGHT(G317,2)="k)",-1000*VALUE(MID(G317,2,LEN(G317)-3)),VALUE(SUBSTITUTE(G317,",","")))))),IF(RIGHT(G317,1)="T",1000000000000*VALUE(LEFT(G317,LEN(G317)-1)),IF(RIGHT(G317,1)="M",1000000*VALUE(LEFT(G317,LEN(G317)-1)),IF(RIGHT(G317,1)="B",1000000000*VALUE(LEFT(G317,LEN(G317)-1)),IF(RIGHT(G317,1)="%",0.01*VALUE(LEFT(G317,LEN(G317)-1)),IF(RIGHT(G317,1)="k",1000*VALUE(LEFT(G317,LEN(G317)-1)),VALUE(SUBSTITUTE(G317,",",""))))))))),"N/A")</f>
        <v/>
      </c>
      <c r="P317">
        <f>MAX(J317:N317)</f>
        <v/>
      </c>
      <c r="Q317">
        <f>IFERROR(J144+MATCH(P317,J317:N317,0)-1,"")</f>
        <v/>
      </c>
      <c r="R317">
        <f>IF(Q317="","",MIN(J317:N317))</f>
        <v/>
      </c>
      <c r="S317">
        <f>IFERROR(J144+MATCH(R317,J317:N317,0)-1,"")</f>
        <v/>
      </c>
      <c r="T317">
        <f>IFERROR(AVERAGE(J317:N317),"")</f>
        <v/>
      </c>
      <c r="U317">
        <f>IFERROR(STDEV(J317:N317),"")</f>
        <v/>
      </c>
      <c r="V317">
        <f>IFERROR(IF(C317="-","",IF(ISBLANK(B317),"",IF(OR(ISNUMBER(FIND("Growth",B317)),ISNUMBER(FIND("Margin",B317))),"",(J317-T317)/U317))),"")</f>
        <v/>
      </c>
      <c r="W317">
        <f>IFERROR(IF(OR(D317="-",ISBLANK(D317)),"",(K317-T317)/U317),"")</f>
        <v/>
      </c>
      <c r="X317">
        <f>IFERROR(IF(OR(E317="-",ISBLANK(E317)),"",(L317-T317)/U317),"")</f>
        <v/>
      </c>
      <c r="Y317">
        <f>IFERROR(IF(OR(F317="-",ISBLANK(F317)),"",(M317-T317)/U317),"")</f>
        <v/>
      </c>
      <c r="Z317">
        <f>IFERROR(IF(OR(G317="-",ISBLANK(G317)),"",(N317-T317)/U317),"")</f>
        <v/>
      </c>
      <c r="AA317">
        <f>IF(MAX(MAX(V317:Z317),ABS(MIN(V317:Z317)))=ABS(MIN(V317:Z317)),MIN(V317:Z317),MAX(V317:Z317))</f>
        <v/>
      </c>
      <c r="AB317">
        <f>IFERROR(V144+MATCH(AA317,V317:Z317,0)-1,"")</f>
        <v/>
      </c>
      <c r="AC317">
        <f>IF(AB317&lt;&gt;"",IF(S317=AB317,"Low",IF(AB317=Q317,"High","")),"")</f>
        <v/>
      </c>
      <c r="AE317">
        <f>IF(ISNUMBER(MATCH("N/A",J317:N317,0)),"",IFERROR((5 * SUMPRODUCT(J144:N144,J317:N317) - PRODUCT(SUM(J144:N144),SUM(J317:N317))) / ((5 * SUM((J144^2)+(K144^2)+(L144^2)+(M144^2)+(N144^2))) - SUM(J144:N144)^2),""))</f>
        <v/>
      </c>
      <c r="AF317">
        <f>IFERROR(CORREL(J144:N144,J317:N317),"")</f>
        <v/>
      </c>
      <c r="AZ317">
        <f>IF(Q317=S317,0,1)</f>
        <v/>
      </c>
      <c r="BA317">
        <f>IF(AZ317=1,IF(Q317="","",IF(Q317=N144,"Yes","No")),"")</f>
        <v/>
      </c>
      <c r="BB317">
        <f>IF(BA317="Yes",P317,"")</f>
        <v/>
      </c>
      <c r="BC317">
        <f>IF(AZ317=1,IF(S317="","",IF(S317=N144,"Yes","No")),"")</f>
        <v/>
      </c>
      <c r="BD317">
        <f>IF(BC317="Yes",R317,"")</f>
        <v/>
      </c>
      <c r="BE317">
        <f>IFERROR(IF(SIGN(AE317)=1,"Increasing",IF(SIGN(AE317)=-1,"Decreasing","")),"")</f>
        <v/>
      </c>
      <c r="BF317">
        <f>IF(OR(AND(BE317="Increasing",BA317="Yes"),AND(BE317="Decreasing",BC317="Yes")),"Yes","No")</f>
        <v/>
      </c>
      <c r="BG317">
        <f>IF(I317="pos_trend","Yes","No")</f>
        <v/>
      </c>
      <c r="BH317">
        <f>IF(AF317&lt;&gt;"",IF(ABS(AF317)&gt;0.8,"Yes","No"),"")</f>
        <v/>
      </c>
    </row>
    <row r="318" spans="1:60">
      <c r="I318">
        <f>IF(AND(K318&gt; J318, L318&gt; K318, M318&gt; L318, N318&gt; M318), "pos_trend", IF(AND(K318&lt; J318, L318&lt; K318, M318&lt; L318, N318&lt; M318), "neg_trend", "N/A"))</f>
        <v/>
      </c>
      <c r="J318">
        <f>IFERROR(IF(TRIM(C318)="-", "N/A", IF(RIGHT(C318,1)=")",IF(RIGHT(C318,2)="T)",-1000000000000*VALUE(MID(C318,2,LEN(C318)-3)),IF(RIGHT(C318,2)="M)",-1000000*VALUE(MID(C318,2,LEN(C318)-3)),IF(RIGHT(C318,2)="B)",-1000000000*VALUE(MID(C318,2,LEN(C318)-3)),IF(RIGHT(C318,2)="k)",-1000*VALUE(MID(C318,2,LEN(C318)-3)),VALUE(SUBSTITUTE(C318,",","")))))),IF(RIGHT(C318,1)="T",1000000000000*VALUE(LEFT(C318,LEN(C318)-1)),IF(RIGHT(C318,1)="M",1000000*VALUE(LEFT(C318,LEN(C318)-1)),IF(RIGHT(C318,1)="B",1000000000*VALUE(LEFT(C318,LEN(C318)-1)),IF(RIGHT(C318,1)="%",0.01*VALUE(LEFT(C318,LEN(C318)-1)),IF(RIGHT(C318,1)="k",1000*VALUE(LEFT(C318,LEN(C318)-1)),VALUE(SUBSTITUTE(C318,",",""))))))))),"N/A")</f>
        <v/>
      </c>
      <c r="K318">
        <f>IFERROR(IF(TRIM(D318)="-", "N/A", IF(RIGHT(D318,1)=")",IF(RIGHT(D318,2)="T)",-1000000000000*VALUE(MID(D318,2,LEN(D318)-3)),IF(RIGHT(D318,2)="M)",-1000000*VALUE(MID(D318,2,LEN(D318)-3)),IF(RIGHT(D318,2)="B)",-1000000000*VALUE(MID(D318,2,LEN(D318)-3)),IF(RIGHT(D318,2)="k)",-1000*VALUE(MID(D318,2,LEN(D318)-3)),VALUE(SUBSTITUTE(D318,",","")))))),IF(RIGHT(D318,1)="T",1000000000000*VALUE(LEFT(D318,LEN(D318)-1)),IF(RIGHT(D318,1)="M",1000000*VALUE(LEFT(D318,LEN(D318)-1)),IF(RIGHT(D318,1)="B",1000000000*VALUE(LEFT(D318,LEN(D318)-1)),IF(RIGHT(D318,1)="%",0.01*VALUE(LEFT(D318,LEN(D318)-1)),IF(RIGHT(D318,1)="k",1000*VALUE(LEFT(D318,LEN(D318)-1)),VALUE(SUBSTITUTE(D318,",",""))))))))),"N/A")</f>
        <v/>
      </c>
      <c r="L318">
        <f>IFERROR(IF(TRIM(E318)="-", "N/A", IF(RIGHT(E318,1)=")",IF(RIGHT(E318,2)="T)",-1000000000000*VALUE(MID(E318,2,LEN(E318)-3)),IF(RIGHT(E318,2)="M)",-1000000*VALUE(MID(E318,2,LEN(E318)-3)),IF(RIGHT(E318,2)="B)",-1000000000*VALUE(MID(E318,2,LEN(E318)-3)),IF(RIGHT(E318,2)="k)",-1000*VALUE(MID(E318,2,LEN(E318)-3)),VALUE(SUBSTITUTE(E318,",","")))))),IF(RIGHT(E318,1)="T",1000000000000*VALUE(LEFT(E318,LEN(E318)-1)),IF(RIGHT(E318,1)="M",1000000*VALUE(LEFT(E318,LEN(E318)-1)),IF(RIGHT(E318,1)="B",1000000000*VALUE(LEFT(E318,LEN(E318)-1)),IF(RIGHT(E318,1)="%",0.01*VALUE(LEFT(E318,LEN(E318)-1)),IF(RIGHT(E318,1)="k",1000*VALUE(LEFT(E318,LEN(E318)-1)),VALUE(SUBSTITUTE(E318,",",""))))))))),"N/A")</f>
        <v/>
      </c>
      <c r="M318">
        <f>IFERROR(IF(TRIM(F318)="-", "N/A", IF(RIGHT(F318,1)=")",IF(RIGHT(F318,2)="T)",-1000000000000*VALUE(MID(F318,2,LEN(F318)-3)),IF(RIGHT(F318,2)="M)",-1000000*VALUE(MID(F318,2,LEN(F318)-3)),IF(RIGHT(F318,2)="B)",-1000000000*VALUE(MID(F318,2,LEN(F318)-3)),IF(RIGHT(F318,2)="k)",-1000*VALUE(MID(F318,2,LEN(F318)-3)),VALUE(SUBSTITUTE(F318,",","")))))),IF(RIGHT(F318,1)="T",1000000000000*VALUE(LEFT(F318,LEN(F318)-1)),IF(RIGHT(F318,1)="M",1000000*VALUE(LEFT(F318,LEN(F318)-1)),IF(RIGHT(F318,1)="B",1000000000*VALUE(LEFT(F318,LEN(F318)-1)),IF(RIGHT(F318,1)="%",0.01*VALUE(LEFT(F318,LEN(F318)-1)),IF(RIGHT(F318,1)="k",1000*VALUE(LEFT(F318,LEN(F318)-1)),VALUE(SUBSTITUTE(F318,",",""))))))))),"N/A")</f>
        <v/>
      </c>
      <c r="N318">
        <f>IFERROR(IF(TRIM(G318)="-", "N/A", IF(RIGHT(G318,1)=")",IF(RIGHT(G318,2)="T)",-1000000000000*VALUE(MID(G318,2,LEN(G318)-3)),IF(RIGHT(G318,2)="M)",-1000000*VALUE(MID(G318,2,LEN(G318)-3)),IF(RIGHT(G318,2)="B)",-1000000000*VALUE(MID(G318,2,LEN(G318)-3)),IF(RIGHT(G318,2)="k)",-1000*VALUE(MID(G318,2,LEN(G318)-3)),VALUE(SUBSTITUTE(G318,",","")))))),IF(RIGHT(G318,1)="T",1000000000000*VALUE(LEFT(G318,LEN(G318)-1)),IF(RIGHT(G318,1)="M",1000000*VALUE(LEFT(G318,LEN(G318)-1)),IF(RIGHT(G318,1)="B",1000000000*VALUE(LEFT(G318,LEN(G318)-1)),IF(RIGHT(G318,1)="%",0.01*VALUE(LEFT(G318,LEN(G318)-1)),IF(RIGHT(G318,1)="k",1000*VALUE(LEFT(G318,LEN(G318)-1)),VALUE(SUBSTITUTE(G318,",",""))))))))),"N/A")</f>
        <v/>
      </c>
      <c r="P318">
        <f>MAX(J318:N318)</f>
        <v/>
      </c>
      <c r="Q318">
        <f>IFERROR(J144+MATCH(P318,J318:N318,0)-1,"")</f>
        <v/>
      </c>
      <c r="R318">
        <f>IF(Q318="","",MIN(J318:N318))</f>
        <v/>
      </c>
      <c r="S318">
        <f>IFERROR(J144+MATCH(R318,J318:N318,0)-1,"")</f>
        <v/>
      </c>
      <c r="T318">
        <f>IFERROR(AVERAGE(J318:N318),"")</f>
        <v/>
      </c>
      <c r="U318">
        <f>IFERROR(STDEV(J318:N318),"")</f>
        <v/>
      </c>
      <c r="V318">
        <f>IFERROR(IF(C318="-","",IF(ISBLANK(B318),"",IF(OR(ISNUMBER(FIND("Growth",B318)),ISNUMBER(FIND("Margin",B318))),"",(J318-T318)/U318))),"")</f>
        <v/>
      </c>
      <c r="W318">
        <f>IFERROR(IF(OR(D318="-",ISBLANK(D318)),"",(K318-T318)/U318),"")</f>
        <v/>
      </c>
      <c r="X318">
        <f>IFERROR(IF(OR(E318="-",ISBLANK(E318)),"",(L318-T318)/U318),"")</f>
        <v/>
      </c>
      <c r="Y318">
        <f>IFERROR(IF(OR(F318="-",ISBLANK(F318)),"",(M318-T318)/U318),"")</f>
        <v/>
      </c>
      <c r="Z318">
        <f>IFERROR(IF(OR(G318="-",ISBLANK(G318)),"",(N318-T318)/U318),"")</f>
        <v/>
      </c>
      <c r="AA318">
        <f>IF(MAX(MAX(V318:Z318),ABS(MIN(V318:Z318)))=ABS(MIN(V318:Z318)),MIN(V318:Z318),MAX(V318:Z318))</f>
        <v/>
      </c>
      <c r="AB318">
        <f>IFERROR(V144+MATCH(AA318,V318:Z318,0)-1,"")</f>
        <v/>
      </c>
      <c r="AC318">
        <f>IF(AB318&lt;&gt;"",IF(S318=AB318,"Low",IF(AB318=Q318,"High","")),"")</f>
        <v/>
      </c>
      <c r="AE318">
        <f>IF(ISNUMBER(MATCH("N/A",J318:N318,0)),"",IFERROR((5 * SUMPRODUCT(J144:N144,J318:N318) - PRODUCT(SUM(J144:N144),SUM(J318:N318))) / ((5 * SUM((J144^2)+(K144^2)+(L144^2)+(M144^2)+(N144^2))) - SUM(J144:N144)^2),""))</f>
        <v/>
      </c>
      <c r="AF318">
        <f>IFERROR(CORREL(J144:N144,J318:N318),"")</f>
        <v/>
      </c>
      <c r="AZ318">
        <f>IF(Q318=S318,0,1)</f>
        <v/>
      </c>
      <c r="BA318">
        <f>IF(AZ318=1,IF(Q318="","",IF(Q318=N144,"Yes","No")),"")</f>
        <v/>
      </c>
      <c r="BB318">
        <f>IF(BA318="Yes",P318,"")</f>
        <v/>
      </c>
      <c r="BC318">
        <f>IF(AZ318=1,IF(S318="","",IF(S318=N144,"Yes","No")),"")</f>
        <v/>
      </c>
      <c r="BD318">
        <f>IF(BC318="Yes",R318,"")</f>
        <v/>
      </c>
      <c r="BE318">
        <f>IFERROR(IF(SIGN(AE318)=1,"Increasing",IF(SIGN(AE318)=-1,"Decreasing","")),"")</f>
        <v/>
      </c>
      <c r="BF318">
        <f>IF(OR(AND(BE318="Increasing",BA318="Yes"),AND(BE318="Decreasing",BC318="Yes")),"Yes","No")</f>
        <v/>
      </c>
      <c r="BG318">
        <f>IF(I318="pos_trend","Yes","No")</f>
        <v/>
      </c>
      <c r="BH318">
        <f>IF(AF318&lt;&gt;"",IF(ABS(AF318)&gt;0.8,"Yes","No"),"")</f>
        <v/>
      </c>
    </row>
    <row r="319" spans="1:60">
      <c r="I319">
        <f>IF(AND(K319&gt; J319, L319&gt; K319, M319&gt; L319, N319&gt; M319), "pos_trend", IF(AND(K319&lt; J319, L319&lt; K319, M319&lt; L319, N319&lt; M319), "neg_trend", "N/A"))</f>
        <v/>
      </c>
      <c r="J319">
        <f>IFERROR(IF(TRIM(C319)="-", "N/A", IF(RIGHT(C319,1)=")",IF(RIGHT(C319,2)="T)",-1000000000000*VALUE(MID(C319,2,LEN(C319)-3)),IF(RIGHT(C319,2)="M)",-1000000*VALUE(MID(C319,2,LEN(C319)-3)),IF(RIGHT(C319,2)="B)",-1000000000*VALUE(MID(C319,2,LEN(C319)-3)),IF(RIGHT(C319,2)="k)",-1000*VALUE(MID(C319,2,LEN(C319)-3)),VALUE(SUBSTITUTE(C319,",","")))))),IF(RIGHT(C319,1)="T",1000000000000*VALUE(LEFT(C319,LEN(C319)-1)),IF(RIGHT(C319,1)="M",1000000*VALUE(LEFT(C319,LEN(C319)-1)),IF(RIGHT(C319,1)="B",1000000000*VALUE(LEFT(C319,LEN(C319)-1)),IF(RIGHT(C319,1)="%",0.01*VALUE(LEFT(C319,LEN(C319)-1)),IF(RIGHT(C319,1)="k",1000*VALUE(LEFT(C319,LEN(C319)-1)),VALUE(SUBSTITUTE(C319,",",""))))))))),"N/A")</f>
        <v/>
      </c>
      <c r="K319">
        <f>IFERROR(IF(TRIM(D319)="-", "N/A", IF(RIGHT(D319,1)=")",IF(RIGHT(D319,2)="T)",-1000000000000*VALUE(MID(D319,2,LEN(D319)-3)),IF(RIGHT(D319,2)="M)",-1000000*VALUE(MID(D319,2,LEN(D319)-3)),IF(RIGHT(D319,2)="B)",-1000000000*VALUE(MID(D319,2,LEN(D319)-3)),IF(RIGHT(D319,2)="k)",-1000*VALUE(MID(D319,2,LEN(D319)-3)),VALUE(SUBSTITUTE(D319,",","")))))),IF(RIGHT(D319,1)="T",1000000000000*VALUE(LEFT(D319,LEN(D319)-1)),IF(RIGHT(D319,1)="M",1000000*VALUE(LEFT(D319,LEN(D319)-1)),IF(RIGHT(D319,1)="B",1000000000*VALUE(LEFT(D319,LEN(D319)-1)),IF(RIGHT(D319,1)="%",0.01*VALUE(LEFT(D319,LEN(D319)-1)),IF(RIGHT(D319,1)="k",1000*VALUE(LEFT(D319,LEN(D319)-1)),VALUE(SUBSTITUTE(D319,",",""))))))))),"N/A")</f>
        <v/>
      </c>
      <c r="L319">
        <f>IFERROR(IF(TRIM(E319)="-", "N/A", IF(RIGHT(E319,1)=")",IF(RIGHT(E319,2)="T)",-1000000000000*VALUE(MID(E319,2,LEN(E319)-3)),IF(RIGHT(E319,2)="M)",-1000000*VALUE(MID(E319,2,LEN(E319)-3)),IF(RIGHT(E319,2)="B)",-1000000000*VALUE(MID(E319,2,LEN(E319)-3)),IF(RIGHT(E319,2)="k)",-1000*VALUE(MID(E319,2,LEN(E319)-3)),VALUE(SUBSTITUTE(E319,",","")))))),IF(RIGHT(E319,1)="T",1000000000000*VALUE(LEFT(E319,LEN(E319)-1)),IF(RIGHT(E319,1)="M",1000000*VALUE(LEFT(E319,LEN(E319)-1)),IF(RIGHT(E319,1)="B",1000000000*VALUE(LEFT(E319,LEN(E319)-1)),IF(RIGHT(E319,1)="%",0.01*VALUE(LEFT(E319,LEN(E319)-1)),IF(RIGHT(E319,1)="k",1000*VALUE(LEFT(E319,LEN(E319)-1)),VALUE(SUBSTITUTE(E319,",",""))))))))),"N/A")</f>
        <v/>
      </c>
      <c r="M319">
        <f>IFERROR(IF(TRIM(F319)="-", "N/A", IF(RIGHT(F319,1)=")",IF(RIGHT(F319,2)="T)",-1000000000000*VALUE(MID(F319,2,LEN(F319)-3)),IF(RIGHT(F319,2)="M)",-1000000*VALUE(MID(F319,2,LEN(F319)-3)),IF(RIGHT(F319,2)="B)",-1000000000*VALUE(MID(F319,2,LEN(F319)-3)),IF(RIGHT(F319,2)="k)",-1000*VALUE(MID(F319,2,LEN(F319)-3)),VALUE(SUBSTITUTE(F319,",","")))))),IF(RIGHT(F319,1)="T",1000000000000*VALUE(LEFT(F319,LEN(F319)-1)),IF(RIGHT(F319,1)="M",1000000*VALUE(LEFT(F319,LEN(F319)-1)),IF(RIGHT(F319,1)="B",1000000000*VALUE(LEFT(F319,LEN(F319)-1)),IF(RIGHT(F319,1)="%",0.01*VALUE(LEFT(F319,LEN(F319)-1)),IF(RIGHT(F319,1)="k",1000*VALUE(LEFT(F319,LEN(F319)-1)),VALUE(SUBSTITUTE(F319,",",""))))))))),"N/A")</f>
        <v/>
      </c>
      <c r="N319">
        <f>IFERROR(IF(TRIM(G319)="-", "N/A", IF(RIGHT(G319,1)=")",IF(RIGHT(G319,2)="T)",-1000000000000*VALUE(MID(G319,2,LEN(G319)-3)),IF(RIGHT(G319,2)="M)",-1000000*VALUE(MID(G319,2,LEN(G319)-3)),IF(RIGHT(G319,2)="B)",-1000000000*VALUE(MID(G319,2,LEN(G319)-3)),IF(RIGHT(G319,2)="k)",-1000*VALUE(MID(G319,2,LEN(G319)-3)),VALUE(SUBSTITUTE(G319,",","")))))),IF(RIGHT(G319,1)="T",1000000000000*VALUE(LEFT(G319,LEN(G319)-1)),IF(RIGHT(G319,1)="M",1000000*VALUE(LEFT(G319,LEN(G319)-1)),IF(RIGHT(G319,1)="B",1000000000*VALUE(LEFT(G319,LEN(G319)-1)),IF(RIGHT(G319,1)="%",0.01*VALUE(LEFT(G319,LEN(G319)-1)),IF(RIGHT(G319,1)="k",1000*VALUE(LEFT(G319,LEN(G319)-1)),VALUE(SUBSTITUTE(G319,",",""))))))))),"N/A")</f>
        <v/>
      </c>
      <c r="P319">
        <f>MAX(J319:N319)</f>
        <v/>
      </c>
      <c r="Q319">
        <f>IFERROR(J144+MATCH(P319,J319:N319,0)-1,"")</f>
        <v/>
      </c>
      <c r="R319">
        <f>IF(Q319="","",MIN(J319:N319))</f>
        <v/>
      </c>
      <c r="S319">
        <f>IFERROR(J144+MATCH(R319,J319:N319,0)-1,"")</f>
        <v/>
      </c>
      <c r="T319">
        <f>IFERROR(AVERAGE(J319:N319),"")</f>
        <v/>
      </c>
      <c r="U319">
        <f>IFERROR(STDEV(J319:N319),"")</f>
        <v/>
      </c>
      <c r="V319">
        <f>IFERROR(IF(C319="-","",IF(ISBLANK(B319),"",IF(OR(ISNUMBER(FIND("Growth",B319)),ISNUMBER(FIND("Margin",B319))),"",(J319-T319)/U319))),"")</f>
        <v/>
      </c>
      <c r="W319">
        <f>IFERROR(IF(OR(D319="-",ISBLANK(D319)),"",(K319-T319)/U319),"")</f>
        <v/>
      </c>
      <c r="X319">
        <f>IFERROR(IF(OR(E319="-",ISBLANK(E319)),"",(L319-T319)/U319),"")</f>
        <v/>
      </c>
      <c r="Y319">
        <f>IFERROR(IF(OR(F319="-",ISBLANK(F319)),"",(M319-T319)/U319),"")</f>
        <v/>
      </c>
      <c r="Z319">
        <f>IFERROR(IF(OR(G319="-",ISBLANK(G319)),"",(N319-T319)/U319),"")</f>
        <v/>
      </c>
      <c r="AA319">
        <f>IF(MAX(MAX(V319:Z319),ABS(MIN(V319:Z319)))=ABS(MIN(V319:Z319)),MIN(V319:Z319),MAX(V319:Z319))</f>
        <v/>
      </c>
      <c r="AB319">
        <f>IFERROR(V144+MATCH(AA319,V319:Z319,0)-1,"")</f>
        <v/>
      </c>
      <c r="AC319">
        <f>IF(AB319&lt;&gt;"",IF(S319=AB319,"Low",IF(AB319=Q319,"High","")),"")</f>
        <v/>
      </c>
      <c r="AE319">
        <f>IF(ISNUMBER(MATCH("N/A",J319:N319,0)),"",IFERROR((5 * SUMPRODUCT(J144:N144,J319:N319) - PRODUCT(SUM(J144:N144),SUM(J319:N319))) / ((5 * SUM((J144^2)+(K144^2)+(L144^2)+(M144^2)+(N144^2))) - SUM(J144:N144)^2),""))</f>
        <v/>
      </c>
      <c r="AF319">
        <f>IFERROR(CORREL(J144:N144,J319:N319),"")</f>
        <v/>
      </c>
      <c r="AZ319">
        <f>IF(Q319=S319,0,1)</f>
        <v/>
      </c>
      <c r="BA319">
        <f>IF(AZ319=1,IF(Q319="","",IF(Q319=N144,"Yes","No")),"")</f>
        <v/>
      </c>
      <c r="BB319">
        <f>IF(BA319="Yes",P319,"")</f>
        <v/>
      </c>
      <c r="BC319">
        <f>IF(AZ319=1,IF(S319="","",IF(S319=N144,"Yes","No")),"")</f>
        <v/>
      </c>
      <c r="BD319">
        <f>IF(BC319="Yes",R319,"")</f>
        <v/>
      </c>
      <c r="BE319">
        <f>IFERROR(IF(SIGN(AE319)=1,"Increasing",IF(SIGN(AE319)=-1,"Decreasing","")),"")</f>
        <v/>
      </c>
      <c r="BF319">
        <f>IF(OR(AND(BE319="Increasing",BA319="Yes"),AND(BE319="Decreasing",BC319="Yes")),"Yes","No")</f>
        <v/>
      </c>
      <c r="BG319">
        <f>IF(I319="pos_trend","Yes","No")</f>
        <v/>
      </c>
      <c r="BH319">
        <f>IF(AF319&lt;&gt;"",IF(ABS(AF319)&gt;0.8,"Yes","No"),"")</f>
        <v/>
      </c>
    </row>
    <row r="320" spans="1:60">
      <c r="I320">
        <f>IF(AND(K320&gt; J320, L320&gt; K320, M320&gt; L320, N320&gt; M320), "pos_trend", IF(AND(K320&lt; J320, L320&lt; K320, M320&lt; L320, N320&lt; M320), "neg_trend", "N/A"))</f>
        <v/>
      </c>
      <c r="J320">
        <f>IFERROR(IF(TRIM(C320)="-", "N/A", IF(RIGHT(C320,1)=")",IF(RIGHT(C320,2)="T)",-1000000000000*VALUE(MID(C320,2,LEN(C320)-3)),IF(RIGHT(C320,2)="M)",-1000000*VALUE(MID(C320,2,LEN(C320)-3)),IF(RIGHT(C320,2)="B)",-1000000000*VALUE(MID(C320,2,LEN(C320)-3)),IF(RIGHT(C320,2)="k)",-1000*VALUE(MID(C320,2,LEN(C320)-3)),VALUE(SUBSTITUTE(C320,",","")))))),IF(RIGHT(C320,1)="T",1000000000000*VALUE(LEFT(C320,LEN(C320)-1)),IF(RIGHT(C320,1)="M",1000000*VALUE(LEFT(C320,LEN(C320)-1)),IF(RIGHT(C320,1)="B",1000000000*VALUE(LEFT(C320,LEN(C320)-1)),IF(RIGHT(C320,1)="%",0.01*VALUE(LEFT(C320,LEN(C320)-1)),IF(RIGHT(C320,1)="k",1000*VALUE(LEFT(C320,LEN(C320)-1)),VALUE(SUBSTITUTE(C320,",",""))))))))),"N/A")</f>
        <v/>
      </c>
      <c r="K320">
        <f>IFERROR(IF(TRIM(D320)="-", "N/A", IF(RIGHT(D320,1)=")",IF(RIGHT(D320,2)="T)",-1000000000000*VALUE(MID(D320,2,LEN(D320)-3)),IF(RIGHT(D320,2)="M)",-1000000*VALUE(MID(D320,2,LEN(D320)-3)),IF(RIGHT(D320,2)="B)",-1000000000*VALUE(MID(D320,2,LEN(D320)-3)),IF(RIGHT(D320,2)="k)",-1000*VALUE(MID(D320,2,LEN(D320)-3)),VALUE(SUBSTITUTE(D320,",","")))))),IF(RIGHT(D320,1)="T",1000000000000*VALUE(LEFT(D320,LEN(D320)-1)),IF(RIGHT(D320,1)="M",1000000*VALUE(LEFT(D320,LEN(D320)-1)),IF(RIGHT(D320,1)="B",1000000000*VALUE(LEFT(D320,LEN(D320)-1)),IF(RIGHT(D320,1)="%",0.01*VALUE(LEFT(D320,LEN(D320)-1)),IF(RIGHT(D320,1)="k",1000*VALUE(LEFT(D320,LEN(D320)-1)),VALUE(SUBSTITUTE(D320,",",""))))))))),"N/A")</f>
        <v/>
      </c>
      <c r="L320">
        <f>IFERROR(IF(TRIM(E320)="-", "N/A", IF(RIGHT(E320,1)=")",IF(RIGHT(E320,2)="T)",-1000000000000*VALUE(MID(E320,2,LEN(E320)-3)),IF(RIGHT(E320,2)="M)",-1000000*VALUE(MID(E320,2,LEN(E320)-3)),IF(RIGHT(E320,2)="B)",-1000000000*VALUE(MID(E320,2,LEN(E320)-3)),IF(RIGHT(E320,2)="k)",-1000*VALUE(MID(E320,2,LEN(E320)-3)),VALUE(SUBSTITUTE(E320,",","")))))),IF(RIGHT(E320,1)="T",1000000000000*VALUE(LEFT(E320,LEN(E320)-1)),IF(RIGHT(E320,1)="M",1000000*VALUE(LEFT(E320,LEN(E320)-1)),IF(RIGHT(E320,1)="B",1000000000*VALUE(LEFT(E320,LEN(E320)-1)),IF(RIGHT(E320,1)="%",0.01*VALUE(LEFT(E320,LEN(E320)-1)),IF(RIGHT(E320,1)="k",1000*VALUE(LEFT(E320,LEN(E320)-1)),VALUE(SUBSTITUTE(E320,",",""))))))))),"N/A")</f>
        <v/>
      </c>
      <c r="M320">
        <f>IFERROR(IF(TRIM(F320)="-", "N/A", IF(RIGHT(F320,1)=")",IF(RIGHT(F320,2)="T)",-1000000000000*VALUE(MID(F320,2,LEN(F320)-3)),IF(RIGHT(F320,2)="M)",-1000000*VALUE(MID(F320,2,LEN(F320)-3)),IF(RIGHT(F320,2)="B)",-1000000000*VALUE(MID(F320,2,LEN(F320)-3)),IF(RIGHT(F320,2)="k)",-1000*VALUE(MID(F320,2,LEN(F320)-3)),VALUE(SUBSTITUTE(F320,",","")))))),IF(RIGHT(F320,1)="T",1000000000000*VALUE(LEFT(F320,LEN(F320)-1)),IF(RIGHT(F320,1)="M",1000000*VALUE(LEFT(F320,LEN(F320)-1)),IF(RIGHT(F320,1)="B",1000000000*VALUE(LEFT(F320,LEN(F320)-1)),IF(RIGHT(F320,1)="%",0.01*VALUE(LEFT(F320,LEN(F320)-1)),IF(RIGHT(F320,1)="k",1000*VALUE(LEFT(F320,LEN(F320)-1)),VALUE(SUBSTITUTE(F320,",",""))))))))),"N/A")</f>
        <v/>
      </c>
      <c r="N320">
        <f>IFERROR(IF(TRIM(G320)="-", "N/A", IF(RIGHT(G320,1)=")",IF(RIGHT(G320,2)="T)",-1000000000000*VALUE(MID(G320,2,LEN(G320)-3)),IF(RIGHT(G320,2)="M)",-1000000*VALUE(MID(G320,2,LEN(G320)-3)),IF(RIGHT(G320,2)="B)",-1000000000*VALUE(MID(G320,2,LEN(G320)-3)),IF(RIGHT(G320,2)="k)",-1000*VALUE(MID(G320,2,LEN(G320)-3)),VALUE(SUBSTITUTE(G320,",","")))))),IF(RIGHT(G320,1)="T",1000000000000*VALUE(LEFT(G320,LEN(G320)-1)),IF(RIGHT(G320,1)="M",1000000*VALUE(LEFT(G320,LEN(G320)-1)),IF(RIGHT(G320,1)="B",1000000000*VALUE(LEFT(G320,LEN(G320)-1)),IF(RIGHT(G320,1)="%",0.01*VALUE(LEFT(G320,LEN(G320)-1)),IF(RIGHT(G320,1)="k",1000*VALUE(LEFT(G320,LEN(G320)-1)),VALUE(SUBSTITUTE(G320,",",""))))))))),"N/A")</f>
        <v/>
      </c>
      <c r="P320">
        <f>MAX(J320:N320)</f>
        <v/>
      </c>
      <c r="Q320">
        <f>IFERROR(J144+MATCH(P320,J320:N320,0)-1,"")</f>
        <v/>
      </c>
      <c r="R320">
        <f>IF(Q320="","",MIN(J320:N320))</f>
        <v/>
      </c>
      <c r="S320">
        <f>IFERROR(J144+MATCH(R320,J320:N320,0)-1,"")</f>
        <v/>
      </c>
      <c r="T320">
        <f>IFERROR(AVERAGE(J320:N320),"")</f>
        <v/>
      </c>
      <c r="U320">
        <f>IFERROR(STDEV(J320:N320),"")</f>
        <v/>
      </c>
      <c r="V320">
        <f>IFERROR(IF(C320="-","",IF(ISBLANK(B320),"",IF(OR(ISNUMBER(FIND("Growth",B320)),ISNUMBER(FIND("Margin",B320))),"",(J320-T320)/U320))),"")</f>
        <v/>
      </c>
      <c r="W320">
        <f>IFERROR(IF(OR(D320="-",ISBLANK(D320)),"",(K320-T320)/U320),"")</f>
        <v/>
      </c>
      <c r="X320">
        <f>IFERROR(IF(OR(E320="-",ISBLANK(E320)),"",(L320-T320)/U320),"")</f>
        <v/>
      </c>
      <c r="Y320">
        <f>IFERROR(IF(OR(F320="-",ISBLANK(F320)),"",(M320-T320)/U320),"")</f>
        <v/>
      </c>
      <c r="Z320">
        <f>IFERROR(IF(OR(G320="-",ISBLANK(G320)),"",(N320-T320)/U320),"")</f>
        <v/>
      </c>
      <c r="AA320">
        <f>IF(MAX(MAX(V320:Z320),ABS(MIN(V320:Z320)))=ABS(MIN(V320:Z320)),MIN(V320:Z320),MAX(V320:Z320))</f>
        <v/>
      </c>
      <c r="AB320">
        <f>IFERROR(V144+MATCH(AA320,V320:Z320,0)-1,"")</f>
        <v/>
      </c>
      <c r="AC320">
        <f>IF(AB320&lt;&gt;"",IF(S320=AB320,"Low",IF(AB320=Q320,"High","")),"")</f>
        <v/>
      </c>
      <c r="AE320">
        <f>IF(ISNUMBER(MATCH("N/A",J320:N320,0)),"",IFERROR((5 * SUMPRODUCT(J144:N144,J320:N320) - PRODUCT(SUM(J144:N144),SUM(J320:N320))) / ((5 * SUM((J144^2)+(K144^2)+(L144^2)+(M144^2)+(N144^2))) - SUM(J144:N144)^2),""))</f>
        <v/>
      </c>
      <c r="AF320">
        <f>IFERROR(CORREL(J144:N144,J320:N320),"")</f>
        <v/>
      </c>
      <c r="AZ320">
        <f>IF(Q320=S320,0,1)</f>
        <v/>
      </c>
      <c r="BA320">
        <f>IF(AZ320=1,IF(Q320="","",IF(Q320=N144,"Yes","No")),"")</f>
        <v/>
      </c>
      <c r="BB320">
        <f>IF(BA320="Yes",P320,"")</f>
        <v/>
      </c>
      <c r="BC320">
        <f>IF(AZ320=1,IF(S320="","",IF(S320=N144,"Yes","No")),"")</f>
        <v/>
      </c>
      <c r="BD320">
        <f>IF(BC320="Yes",R320,"")</f>
        <v/>
      </c>
      <c r="BE320">
        <f>IFERROR(IF(SIGN(AE320)=1,"Increasing",IF(SIGN(AE320)=-1,"Decreasing","")),"")</f>
        <v/>
      </c>
      <c r="BF320">
        <f>IF(OR(AND(BE320="Increasing",BA320="Yes"),AND(BE320="Decreasing",BC320="Yes")),"Yes","No")</f>
        <v/>
      </c>
      <c r="BG320">
        <f>IF(I320="pos_trend","Yes","No")</f>
        <v/>
      </c>
      <c r="BH320">
        <f>IF(AF320&lt;&gt;"",IF(ABS(AF320)&gt;0.8,"Yes","No"),"")</f>
        <v/>
      </c>
    </row>
    <row r="321" spans="1:60">
      <c r="I321">
        <f>IF(AND(K321&gt; J321, L321&gt; K321, M321&gt; L321, N321&gt; M321), "pos_trend", IF(AND(K321&lt; J321, L321&lt; K321, M321&lt; L321, N321&lt; M321), "neg_trend", "N/A"))</f>
        <v/>
      </c>
      <c r="J321">
        <f>IFERROR(IF(TRIM(C321)="-", "N/A", IF(RIGHT(C321,1)=")",IF(RIGHT(C321,2)="T)",-1000000000000*VALUE(MID(C321,2,LEN(C321)-3)),IF(RIGHT(C321,2)="M)",-1000000*VALUE(MID(C321,2,LEN(C321)-3)),IF(RIGHT(C321,2)="B)",-1000000000*VALUE(MID(C321,2,LEN(C321)-3)),IF(RIGHT(C321,2)="k)",-1000*VALUE(MID(C321,2,LEN(C321)-3)),VALUE(SUBSTITUTE(C321,",","")))))),IF(RIGHT(C321,1)="T",1000000000000*VALUE(LEFT(C321,LEN(C321)-1)),IF(RIGHT(C321,1)="M",1000000*VALUE(LEFT(C321,LEN(C321)-1)),IF(RIGHT(C321,1)="B",1000000000*VALUE(LEFT(C321,LEN(C321)-1)),IF(RIGHT(C321,1)="%",0.01*VALUE(LEFT(C321,LEN(C321)-1)),IF(RIGHT(C321,1)="k",1000*VALUE(LEFT(C321,LEN(C321)-1)),VALUE(SUBSTITUTE(C321,",",""))))))))),"N/A")</f>
        <v/>
      </c>
      <c r="K321">
        <f>IFERROR(IF(TRIM(D321)="-", "N/A", IF(RIGHT(D321,1)=")",IF(RIGHT(D321,2)="T)",-1000000000000*VALUE(MID(D321,2,LEN(D321)-3)),IF(RIGHT(D321,2)="M)",-1000000*VALUE(MID(D321,2,LEN(D321)-3)),IF(RIGHT(D321,2)="B)",-1000000000*VALUE(MID(D321,2,LEN(D321)-3)),IF(RIGHT(D321,2)="k)",-1000*VALUE(MID(D321,2,LEN(D321)-3)),VALUE(SUBSTITUTE(D321,",","")))))),IF(RIGHT(D321,1)="T",1000000000000*VALUE(LEFT(D321,LEN(D321)-1)),IF(RIGHT(D321,1)="M",1000000*VALUE(LEFT(D321,LEN(D321)-1)),IF(RIGHT(D321,1)="B",1000000000*VALUE(LEFT(D321,LEN(D321)-1)),IF(RIGHT(D321,1)="%",0.01*VALUE(LEFT(D321,LEN(D321)-1)),IF(RIGHT(D321,1)="k",1000*VALUE(LEFT(D321,LEN(D321)-1)),VALUE(SUBSTITUTE(D321,",",""))))))))),"N/A")</f>
        <v/>
      </c>
      <c r="L321">
        <f>IFERROR(IF(TRIM(E321)="-", "N/A", IF(RIGHT(E321,1)=")",IF(RIGHT(E321,2)="T)",-1000000000000*VALUE(MID(E321,2,LEN(E321)-3)),IF(RIGHT(E321,2)="M)",-1000000*VALUE(MID(E321,2,LEN(E321)-3)),IF(RIGHT(E321,2)="B)",-1000000000*VALUE(MID(E321,2,LEN(E321)-3)),IF(RIGHT(E321,2)="k)",-1000*VALUE(MID(E321,2,LEN(E321)-3)),VALUE(SUBSTITUTE(E321,",","")))))),IF(RIGHT(E321,1)="T",1000000000000*VALUE(LEFT(E321,LEN(E321)-1)),IF(RIGHT(E321,1)="M",1000000*VALUE(LEFT(E321,LEN(E321)-1)),IF(RIGHT(E321,1)="B",1000000000*VALUE(LEFT(E321,LEN(E321)-1)),IF(RIGHT(E321,1)="%",0.01*VALUE(LEFT(E321,LEN(E321)-1)),IF(RIGHT(E321,1)="k",1000*VALUE(LEFT(E321,LEN(E321)-1)),VALUE(SUBSTITUTE(E321,",",""))))))))),"N/A")</f>
        <v/>
      </c>
      <c r="M321">
        <f>IFERROR(IF(TRIM(F321)="-", "N/A", IF(RIGHT(F321,1)=")",IF(RIGHT(F321,2)="T)",-1000000000000*VALUE(MID(F321,2,LEN(F321)-3)),IF(RIGHT(F321,2)="M)",-1000000*VALUE(MID(F321,2,LEN(F321)-3)),IF(RIGHT(F321,2)="B)",-1000000000*VALUE(MID(F321,2,LEN(F321)-3)),IF(RIGHT(F321,2)="k)",-1000*VALUE(MID(F321,2,LEN(F321)-3)),VALUE(SUBSTITUTE(F321,",","")))))),IF(RIGHT(F321,1)="T",1000000000000*VALUE(LEFT(F321,LEN(F321)-1)),IF(RIGHT(F321,1)="M",1000000*VALUE(LEFT(F321,LEN(F321)-1)),IF(RIGHT(F321,1)="B",1000000000*VALUE(LEFT(F321,LEN(F321)-1)),IF(RIGHT(F321,1)="%",0.01*VALUE(LEFT(F321,LEN(F321)-1)),IF(RIGHT(F321,1)="k",1000*VALUE(LEFT(F321,LEN(F321)-1)),VALUE(SUBSTITUTE(F321,",",""))))))))),"N/A")</f>
        <v/>
      </c>
      <c r="N321">
        <f>IFERROR(IF(TRIM(G321)="-", "N/A", IF(RIGHT(G321,1)=")",IF(RIGHT(G321,2)="T)",-1000000000000*VALUE(MID(G321,2,LEN(G321)-3)),IF(RIGHT(G321,2)="M)",-1000000*VALUE(MID(G321,2,LEN(G321)-3)),IF(RIGHT(G321,2)="B)",-1000000000*VALUE(MID(G321,2,LEN(G321)-3)),IF(RIGHT(G321,2)="k)",-1000*VALUE(MID(G321,2,LEN(G321)-3)),VALUE(SUBSTITUTE(G321,",","")))))),IF(RIGHT(G321,1)="T",1000000000000*VALUE(LEFT(G321,LEN(G321)-1)),IF(RIGHT(G321,1)="M",1000000*VALUE(LEFT(G321,LEN(G321)-1)),IF(RIGHT(G321,1)="B",1000000000*VALUE(LEFT(G321,LEN(G321)-1)),IF(RIGHT(G321,1)="%",0.01*VALUE(LEFT(G321,LEN(G321)-1)),IF(RIGHT(G321,1)="k",1000*VALUE(LEFT(G321,LEN(G321)-1)),VALUE(SUBSTITUTE(G321,",",""))))))))),"N/A")</f>
        <v/>
      </c>
      <c r="P321">
        <f>MAX(J321:N321)</f>
        <v/>
      </c>
      <c r="Q321">
        <f>IFERROR(J144+MATCH(P321,J321:N321,0)-1,"")</f>
        <v/>
      </c>
      <c r="R321">
        <f>IF(Q321="","",MIN(J321:N321))</f>
        <v/>
      </c>
      <c r="S321">
        <f>IFERROR(J144+MATCH(R321,J321:N321,0)-1,"")</f>
        <v/>
      </c>
      <c r="T321">
        <f>IFERROR(AVERAGE(J321:N321),"")</f>
        <v/>
      </c>
      <c r="U321">
        <f>IFERROR(STDEV(J321:N321),"")</f>
        <v/>
      </c>
      <c r="V321">
        <f>IFERROR(IF(C321="-","",IF(ISBLANK(B321),"",IF(OR(ISNUMBER(FIND("Growth",B321)),ISNUMBER(FIND("Margin",B321))),"",(J321-T321)/U321))),"")</f>
        <v/>
      </c>
      <c r="W321">
        <f>IFERROR(IF(OR(D321="-",ISBLANK(D321)),"",(K321-T321)/U321),"")</f>
        <v/>
      </c>
      <c r="X321">
        <f>IFERROR(IF(OR(E321="-",ISBLANK(E321)),"",(L321-T321)/U321),"")</f>
        <v/>
      </c>
      <c r="Y321">
        <f>IFERROR(IF(OR(F321="-",ISBLANK(F321)),"",(M321-T321)/U321),"")</f>
        <v/>
      </c>
      <c r="Z321">
        <f>IFERROR(IF(OR(G321="-",ISBLANK(G321)),"",(N321-T321)/U321),"")</f>
        <v/>
      </c>
      <c r="AA321">
        <f>IF(MAX(MAX(V321:Z321),ABS(MIN(V321:Z321)))=ABS(MIN(V321:Z321)),MIN(V321:Z321),MAX(V321:Z321))</f>
        <v/>
      </c>
      <c r="AB321">
        <f>IFERROR(V144+MATCH(AA321,V321:Z321,0)-1,"")</f>
        <v/>
      </c>
      <c r="AC321">
        <f>IF(AB321&lt;&gt;"",IF(S321=AB321,"Low",IF(AB321=Q321,"High","")),"")</f>
        <v/>
      </c>
      <c r="AE321">
        <f>IF(ISNUMBER(MATCH("N/A",J321:N321,0)),"",IFERROR((5 * SUMPRODUCT(J144:N144,J321:N321) - PRODUCT(SUM(J144:N144),SUM(J321:N321))) / ((5 * SUM((J144^2)+(K144^2)+(L144^2)+(M144^2)+(N144^2))) - SUM(J144:N144)^2),""))</f>
        <v/>
      </c>
      <c r="AF321">
        <f>IFERROR(CORREL(J144:N144,J321:N321),"")</f>
        <v/>
      </c>
      <c r="AZ321">
        <f>IF(Q321=S321,0,1)</f>
        <v/>
      </c>
      <c r="BA321">
        <f>IF(AZ321=1,IF(Q321="","",IF(Q321=N144,"Yes","No")),"")</f>
        <v/>
      </c>
      <c r="BB321">
        <f>IF(BA321="Yes",P321,"")</f>
        <v/>
      </c>
      <c r="BC321">
        <f>IF(AZ321=1,IF(S321="","",IF(S321=N144,"Yes","No")),"")</f>
        <v/>
      </c>
      <c r="BD321">
        <f>IF(BC321="Yes",R321,"")</f>
        <v/>
      </c>
      <c r="BE321">
        <f>IFERROR(IF(SIGN(AE321)=1,"Increasing",IF(SIGN(AE321)=-1,"Decreasing","")),"")</f>
        <v/>
      </c>
      <c r="BF321">
        <f>IF(OR(AND(BE321="Increasing",BA321="Yes"),AND(BE321="Decreasing",BC321="Yes")),"Yes","No")</f>
        <v/>
      </c>
      <c r="BG321">
        <f>IF(I321="pos_trend","Yes","No")</f>
        <v/>
      </c>
      <c r="BH321">
        <f>IF(AF321&lt;&gt;"",IF(ABS(AF321)&gt;0.8,"Yes","No"),"")</f>
        <v/>
      </c>
    </row>
    <row r="322" spans="1:60">
      <c r="I322">
        <f>IF(AND(K322&gt; J322, L322&gt; K322, M322&gt; L322, N322&gt; M322), "pos_trend", IF(AND(K322&lt; J322, L322&lt; K322, M322&lt; L322, N322&lt; M322), "neg_trend", "N/A"))</f>
        <v/>
      </c>
      <c r="J322">
        <f>IFERROR(IF(TRIM(C322)="-", "N/A", IF(RIGHT(C322,1)=")",IF(RIGHT(C322,2)="T)",-1000000000000*VALUE(MID(C322,2,LEN(C322)-3)),IF(RIGHT(C322,2)="M)",-1000000*VALUE(MID(C322,2,LEN(C322)-3)),IF(RIGHT(C322,2)="B)",-1000000000*VALUE(MID(C322,2,LEN(C322)-3)),IF(RIGHT(C322,2)="k)",-1000*VALUE(MID(C322,2,LEN(C322)-3)),VALUE(SUBSTITUTE(C322,",","")))))),IF(RIGHT(C322,1)="T",1000000000000*VALUE(LEFT(C322,LEN(C322)-1)),IF(RIGHT(C322,1)="M",1000000*VALUE(LEFT(C322,LEN(C322)-1)),IF(RIGHT(C322,1)="B",1000000000*VALUE(LEFT(C322,LEN(C322)-1)),IF(RIGHT(C322,1)="%",0.01*VALUE(LEFT(C322,LEN(C322)-1)),IF(RIGHT(C322,1)="k",1000*VALUE(LEFT(C322,LEN(C322)-1)),VALUE(SUBSTITUTE(C322,",",""))))))))),"N/A")</f>
        <v/>
      </c>
      <c r="K322">
        <f>IFERROR(IF(TRIM(D322)="-", "N/A", IF(RIGHT(D322,1)=")",IF(RIGHT(D322,2)="T)",-1000000000000*VALUE(MID(D322,2,LEN(D322)-3)),IF(RIGHT(D322,2)="M)",-1000000*VALUE(MID(D322,2,LEN(D322)-3)),IF(RIGHT(D322,2)="B)",-1000000000*VALUE(MID(D322,2,LEN(D322)-3)),IF(RIGHT(D322,2)="k)",-1000*VALUE(MID(D322,2,LEN(D322)-3)),VALUE(SUBSTITUTE(D322,",","")))))),IF(RIGHT(D322,1)="T",1000000000000*VALUE(LEFT(D322,LEN(D322)-1)),IF(RIGHT(D322,1)="M",1000000*VALUE(LEFT(D322,LEN(D322)-1)),IF(RIGHT(D322,1)="B",1000000000*VALUE(LEFT(D322,LEN(D322)-1)),IF(RIGHT(D322,1)="%",0.01*VALUE(LEFT(D322,LEN(D322)-1)),IF(RIGHT(D322,1)="k",1000*VALUE(LEFT(D322,LEN(D322)-1)),VALUE(SUBSTITUTE(D322,",",""))))))))),"N/A")</f>
        <v/>
      </c>
      <c r="L322">
        <f>IFERROR(IF(TRIM(E322)="-", "N/A", IF(RIGHT(E322,1)=")",IF(RIGHT(E322,2)="T)",-1000000000000*VALUE(MID(E322,2,LEN(E322)-3)),IF(RIGHT(E322,2)="M)",-1000000*VALUE(MID(E322,2,LEN(E322)-3)),IF(RIGHT(E322,2)="B)",-1000000000*VALUE(MID(E322,2,LEN(E322)-3)),IF(RIGHT(E322,2)="k)",-1000*VALUE(MID(E322,2,LEN(E322)-3)),VALUE(SUBSTITUTE(E322,",","")))))),IF(RIGHT(E322,1)="T",1000000000000*VALUE(LEFT(E322,LEN(E322)-1)),IF(RIGHT(E322,1)="M",1000000*VALUE(LEFT(E322,LEN(E322)-1)),IF(RIGHT(E322,1)="B",1000000000*VALUE(LEFT(E322,LEN(E322)-1)),IF(RIGHT(E322,1)="%",0.01*VALUE(LEFT(E322,LEN(E322)-1)),IF(RIGHT(E322,1)="k",1000*VALUE(LEFT(E322,LEN(E322)-1)),VALUE(SUBSTITUTE(E322,",",""))))))))),"N/A")</f>
        <v/>
      </c>
      <c r="M322">
        <f>IFERROR(IF(TRIM(F322)="-", "N/A", IF(RIGHT(F322,1)=")",IF(RIGHT(F322,2)="T)",-1000000000000*VALUE(MID(F322,2,LEN(F322)-3)),IF(RIGHT(F322,2)="M)",-1000000*VALUE(MID(F322,2,LEN(F322)-3)),IF(RIGHT(F322,2)="B)",-1000000000*VALUE(MID(F322,2,LEN(F322)-3)),IF(RIGHT(F322,2)="k)",-1000*VALUE(MID(F322,2,LEN(F322)-3)),VALUE(SUBSTITUTE(F322,",","")))))),IF(RIGHT(F322,1)="T",1000000000000*VALUE(LEFT(F322,LEN(F322)-1)),IF(RIGHT(F322,1)="M",1000000*VALUE(LEFT(F322,LEN(F322)-1)),IF(RIGHT(F322,1)="B",1000000000*VALUE(LEFT(F322,LEN(F322)-1)),IF(RIGHT(F322,1)="%",0.01*VALUE(LEFT(F322,LEN(F322)-1)),IF(RIGHT(F322,1)="k",1000*VALUE(LEFT(F322,LEN(F322)-1)),VALUE(SUBSTITUTE(F322,",",""))))))))),"N/A")</f>
        <v/>
      </c>
      <c r="N322">
        <f>IFERROR(IF(TRIM(G322)="-", "N/A", IF(RIGHT(G322,1)=")",IF(RIGHT(G322,2)="T)",-1000000000000*VALUE(MID(G322,2,LEN(G322)-3)),IF(RIGHT(G322,2)="M)",-1000000*VALUE(MID(G322,2,LEN(G322)-3)),IF(RIGHT(G322,2)="B)",-1000000000*VALUE(MID(G322,2,LEN(G322)-3)),IF(RIGHT(G322,2)="k)",-1000*VALUE(MID(G322,2,LEN(G322)-3)),VALUE(SUBSTITUTE(G322,",","")))))),IF(RIGHT(G322,1)="T",1000000000000*VALUE(LEFT(G322,LEN(G322)-1)),IF(RIGHT(G322,1)="M",1000000*VALUE(LEFT(G322,LEN(G322)-1)),IF(RIGHT(G322,1)="B",1000000000*VALUE(LEFT(G322,LEN(G322)-1)),IF(RIGHT(G322,1)="%",0.01*VALUE(LEFT(G322,LEN(G322)-1)),IF(RIGHT(G322,1)="k",1000*VALUE(LEFT(G322,LEN(G322)-1)),VALUE(SUBSTITUTE(G322,",",""))))))))),"N/A")</f>
        <v/>
      </c>
      <c r="P322">
        <f>MAX(J322:N322)</f>
        <v/>
      </c>
      <c r="Q322">
        <f>IFERROR(J144+MATCH(P322,J322:N322,0)-1,"")</f>
        <v/>
      </c>
      <c r="R322">
        <f>IF(Q322="","",MIN(J322:N322))</f>
        <v/>
      </c>
      <c r="S322">
        <f>IFERROR(J144+MATCH(R322,J322:N322,0)-1,"")</f>
        <v/>
      </c>
      <c r="T322">
        <f>IFERROR(AVERAGE(J322:N322),"")</f>
        <v/>
      </c>
      <c r="U322">
        <f>IFERROR(STDEV(J322:N322),"")</f>
        <v/>
      </c>
      <c r="V322">
        <f>IFERROR(IF(C322="-","",IF(ISBLANK(B322),"",IF(OR(ISNUMBER(FIND("Growth",B322)),ISNUMBER(FIND("Margin",B322))),"",(J322-T322)/U322))),"")</f>
        <v/>
      </c>
      <c r="W322">
        <f>IFERROR(IF(OR(D322="-",ISBLANK(D322)),"",(K322-T322)/U322),"")</f>
        <v/>
      </c>
      <c r="X322">
        <f>IFERROR(IF(OR(E322="-",ISBLANK(E322)),"",(L322-T322)/U322),"")</f>
        <v/>
      </c>
      <c r="Y322">
        <f>IFERROR(IF(OR(F322="-",ISBLANK(F322)),"",(M322-T322)/U322),"")</f>
        <v/>
      </c>
      <c r="Z322">
        <f>IFERROR(IF(OR(G322="-",ISBLANK(G322)),"",(N322-T322)/U322),"")</f>
        <v/>
      </c>
      <c r="AA322">
        <f>IF(MAX(MAX(V322:Z322),ABS(MIN(V322:Z322)))=ABS(MIN(V322:Z322)),MIN(V322:Z322),MAX(V322:Z322))</f>
        <v/>
      </c>
      <c r="AB322">
        <f>IFERROR(V144+MATCH(AA322,V322:Z322,0)-1,"")</f>
        <v/>
      </c>
      <c r="AC322">
        <f>IF(AB322&lt;&gt;"",IF(S322=AB322,"Low",IF(AB322=Q322,"High","")),"")</f>
        <v/>
      </c>
      <c r="AE322">
        <f>IF(ISNUMBER(MATCH("N/A",J322:N322,0)),"",IFERROR((5 * SUMPRODUCT(J144:N144,J322:N322) - PRODUCT(SUM(J144:N144),SUM(J322:N322))) / ((5 * SUM((J144^2)+(K144^2)+(L144^2)+(M144^2)+(N144^2))) - SUM(J144:N144)^2),""))</f>
        <v/>
      </c>
      <c r="AF322">
        <f>IFERROR(CORREL(J144:N144,J322:N322),"")</f>
        <v/>
      </c>
      <c r="AZ322">
        <f>IF(Q322=S322,0,1)</f>
        <v/>
      </c>
      <c r="BA322">
        <f>IF(AZ322=1,IF(Q322="","",IF(Q322=N144,"Yes","No")),"")</f>
        <v/>
      </c>
      <c r="BB322">
        <f>IF(BA322="Yes",P322,"")</f>
        <v/>
      </c>
      <c r="BC322">
        <f>IF(AZ322=1,IF(S322="","",IF(S322=N144,"Yes","No")),"")</f>
        <v/>
      </c>
      <c r="BD322">
        <f>IF(BC322="Yes",R322,"")</f>
        <v/>
      </c>
      <c r="BE322">
        <f>IFERROR(IF(SIGN(AE322)=1,"Increasing",IF(SIGN(AE322)=-1,"Decreasing","")),"")</f>
        <v/>
      </c>
      <c r="BF322">
        <f>IF(OR(AND(BE322="Increasing",BA322="Yes"),AND(BE322="Decreasing",BC322="Yes")),"Yes","No")</f>
        <v/>
      </c>
      <c r="BG322">
        <f>IF(I322="pos_trend","Yes","No")</f>
        <v/>
      </c>
      <c r="BH322">
        <f>IF(AF322&lt;&gt;"",IF(ABS(AF322)&gt;0.8,"Yes","No"),"")</f>
        <v/>
      </c>
    </row>
    <row r="323" spans="1:60">
      <c r="I323">
        <f>IF(AND(K323&gt; J323, L323&gt; K323, M323&gt; L323, N323&gt; M323), "pos_trend", IF(AND(K323&lt; J323, L323&lt; K323, M323&lt; L323, N323&lt; M323), "neg_trend", "N/A"))</f>
        <v/>
      </c>
      <c r="J323">
        <f>IFERROR(IF(TRIM(C323)="-", "N/A", IF(RIGHT(C323,1)=")",IF(RIGHT(C323,2)="T)",-1000000000000*VALUE(MID(C323,2,LEN(C323)-3)),IF(RIGHT(C323,2)="M)",-1000000*VALUE(MID(C323,2,LEN(C323)-3)),IF(RIGHT(C323,2)="B)",-1000000000*VALUE(MID(C323,2,LEN(C323)-3)),IF(RIGHT(C323,2)="k)",-1000*VALUE(MID(C323,2,LEN(C323)-3)),VALUE(SUBSTITUTE(C323,",","")))))),IF(RIGHT(C323,1)="T",1000000000000*VALUE(LEFT(C323,LEN(C323)-1)),IF(RIGHT(C323,1)="M",1000000*VALUE(LEFT(C323,LEN(C323)-1)),IF(RIGHT(C323,1)="B",1000000000*VALUE(LEFT(C323,LEN(C323)-1)),IF(RIGHT(C323,1)="%",0.01*VALUE(LEFT(C323,LEN(C323)-1)),IF(RIGHT(C323,1)="k",1000*VALUE(LEFT(C323,LEN(C323)-1)),VALUE(SUBSTITUTE(C323,",",""))))))))),"N/A")</f>
        <v/>
      </c>
      <c r="K323">
        <f>IFERROR(IF(TRIM(D323)="-", "N/A", IF(RIGHT(D323,1)=")",IF(RIGHT(D323,2)="T)",-1000000000000*VALUE(MID(D323,2,LEN(D323)-3)),IF(RIGHT(D323,2)="M)",-1000000*VALUE(MID(D323,2,LEN(D323)-3)),IF(RIGHT(D323,2)="B)",-1000000000*VALUE(MID(D323,2,LEN(D323)-3)),IF(RIGHT(D323,2)="k)",-1000*VALUE(MID(D323,2,LEN(D323)-3)),VALUE(SUBSTITUTE(D323,",","")))))),IF(RIGHT(D323,1)="T",1000000000000*VALUE(LEFT(D323,LEN(D323)-1)),IF(RIGHT(D323,1)="M",1000000*VALUE(LEFT(D323,LEN(D323)-1)),IF(RIGHT(D323,1)="B",1000000000*VALUE(LEFT(D323,LEN(D323)-1)),IF(RIGHT(D323,1)="%",0.01*VALUE(LEFT(D323,LEN(D323)-1)),IF(RIGHT(D323,1)="k",1000*VALUE(LEFT(D323,LEN(D323)-1)),VALUE(SUBSTITUTE(D323,",",""))))))))),"N/A")</f>
        <v/>
      </c>
      <c r="L323">
        <f>IFERROR(IF(TRIM(E323)="-", "N/A", IF(RIGHT(E323,1)=")",IF(RIGHT(E323,2)="T)",-1000000000000*VALUE(MID(E323,2,LEN(E323)-3)),IF(RIGHT(E323,2)="M)",-1000000*VALUE(MID(E323,2,LEN(E323)-3)),IF(RIGHT(E323,2)="B)",-1000000000*VALUE(MID(E323,2,LEN(E323)-3)),IF(RIGHT(E323,2)="k)",-1000*VALUE(MID(E323,2,LEN(E323)-3)),VALUE(SUBSTITUTE(E323,",","")))))),IF(RIGHT(E323,1)="T",1000000000000*VALUE(LEFT(E323,LEN(E323)-1)),IF(RIGHT(E323,1)="M",1000000*VALUE(LEFT(E323,LEN(E323)-1)),IF(RIGHT(E323,1)="B",1000000000*VALUE(LEFT(E323,LEN(E323)-1)),IF(RIGHT(E323,1)="%",0.01*VALUE(LEFT(E323,LEN(E323)-1)),IF(RIGHT(E323,1)="k",1000*VALUE(LEFT(E323,LEN(E323)-1)),VALUE(SUBSTITUTE(E323,",",""))))))))),"N/A")</f>
        <v/>
      </c>
      <c r="M323">
        <f>IFERROR(IF(TRIM(F323)="-", "N/A", IF(RIGHT(F323,1)=")",IF(RIGHT(F323,2)="T)",-1000000000000*VALUE(MID(F323,2,LEN(F323)-3)),IF(RIGHT(F323,2)="M)",-1000000*VALUE(MID(F323,2,LEN(F323)-3)),IF(RIGHT(F323,2)="B)",-1000000000*VALUE(MID(F323,2,LEN(F323)-3)),IF(RIGHT(F323,2)="k)",-1000*VALUE(MID(F323,2,LEN(F323)-3)),VALUE(SUBSTITUTE(F323,",","")))))),IF(RIGHT(F323,1)="T",1000000000000*VALUE(LEFT(F323,LEN(F323)-1)),IF(RIGHT(F323,1)="M",1000000*VALUE(LEFT(F323,LEN(F323)-1)),IF(RIGHT(F323,1)="B",1000000000*VALUE(LEFT(F323,LEN(F323)-1)),IF(RIGHT(F323,1)="%",0.01*VALUE(LEFT(F323,LEN(F323)-1)),IF(RIGHT(F323,1)="k",1000*VALUE(LEFT(F323,LEN(F323)-1)),VALUE(SUBSTITUTE(F323,",",""))))))))),"N/A")</f>
        <v/>
      </c>
      <c r="N323">
        <f>IFERROR(IF(TRIM(G323)="-", "N/A", IF(RIGHT(G323,1)=")",IF(RIGHT(G323,2)="T)",-1000000000000*VALUE(MID(G323,2,LEN(G323)-3)),IF(RIGHT(G323,2)="M)",-1000000*VALUE(MID(G323,2,LEN(G323)-3)),IF(RIGHT(G323,2)="B)",-1000000000*VALUE(MID(G323,2,LEN(G323)-3)),IF(RIGHT(G323,2)="k)",-1000*VALUE(MID(G323,2,LEN(G323)-3)),VALUE(SUBSTITUTE(G323,",","")))))),IF(RIGHT(G323,1)="T",1000000000000*VALUE(LEFT(G323,LEN(G323)-1)),IF(RIGHT(G323,1)="M",1000000*VALUE(LEFT(G323,LEN(G323)-1)),IF(RIGHT(G323,1)="B",1000000000*VALUE(LEFT(G323,LEN(G323)-1)),IF(RIGHT(G323,1)="%",0.01*VALUE(LEFT(G323,LEN(G323)-1)),IF(RIGHT(G323,1)="k",1000*VALUE(LEFT(G323,LEN(G323)-1)),VALUE(SUBSTITUTE(G323,",",""))))))))),"N/A")</f>
        <v/>
      </c>
      <c r="P323">
        <f>MAX(J323:N323)</f>
        <v/>
      </c>
      <c r="Q323">
        <f>IFERROR(J144+MATCH(P323,J323:N323,0)-1,"")</f>
        <v/>
      </c>
      <c r="R323">
        <f>IF(Q323="","",MIN(J323:N323))</f>
        <v/>
      </c>
      <c r="S323">
        <f>IFERROR(J144+MATCH(R323,J323:N323,0)-1,"")</f>
        <v/>
      </c>
      <c r="T323">
        <f>IFERROR(AVERAGE(J323:N323),"")</f>
        <v/>
      </c>
      <c r="U323">
        <f>IFERROR(STDEV(J323:N323),"")</f>
        <v/>
      </c>
      <c r="V323">
        <f>IFERROR(IF(C323="-","",IF(ISBLANK(B323),"",IF(OR(ISNUMBER(FIND("Growth",B323)),ISNUMBER(FIND("Margin",B323))),"",(J323-T323)/U323))),"")</f>
        <v/>
      </c>
      <c r="W323">
        <f>IFERROR(IF(OR(D323="-",ISBLANK(D323)),"",(K323-T323)/U323),"")</f>
        <v/>
      </c>
      <c r="X323">
        <f>IFERROR(IF(OR(E323="-",ISBLANK(E323)),"",(L323-T323)/U323),"")</f>
        <v/>
      </c>
      <c r="Y323">
        <f>IFERROR(IF(OR(F323="-",ISBLANK(F323)),"",(M323-T323)/U323),"")</f>
        <v/>
      </c>
      <c r="Z323">
        <f>IFERROR(IF(OR(G323="-",ISBLANK(G323)),"",(N323-T323)/U323),"")</f>
        <v/>
      </c>
      <c r="AA323">
        <f>IF(MAX(MAX(V323:Z323),ABS(MIN(V323:Z323)))=ABS(MIN(V323:Z323)),MIN(V323:Z323),MAX(V323:Z323))</f>
        <v/>
      </c>
      <c r="AB323">
        <f>IFERROR(V144+MATCH(AA323,V323:Z323,0)-1,"")</f>
        <v/>
      </c>
      <c r="AC323">
        <f>IF(AB323&lt;&gt;"",IF(S323=AB323,"Low",IF(AB323=Q323,"High","")),"")</f>
        <v/>
      </c>
      <c r="AE323">
        <f>IF(ISNUMBER(MATCH("N/A",J323:N323,0)),"",IFERROR((5 * SUMPRODUCT(J144:N144,J323:N323) - PRODUCT(SUM(J144:N144),SUM(J323:N323))) / ((5 * SUM((J144^2)+(K144^2)+(L144^2)+(M144^2)+(N144^2))) - SUM(J144:N144)^2),""))</f>
        <v/>
      </c>
      <c r="AF323">
        <f>IFERROR(CORREL(J144:N144,J323:N323),"")</f>
        <v/>
      </c>
      <c r="AZ323">
        <f>IF(Q323=S323,0,1)</f>
        <v/>
      </c>
      <c r="BA323">
        <f>IF(AZ323=1,IF(Q323="","",IF(Q323=N144,"Yes","No")),"")</f>
        <v/>
      </c>
      <c r="BB323">
        <f>IF(BA323="Yes",P323,"")</f>
        <v/>
      </c>
      <c r="BC323">
        <f>IF(AZ323=1,IF(S323="","",IF(S323=N144,"Yes","No")),"")</f>
        <v/>
      </c>
      <c r="BD323">
        <f>IF(BC323="Yes",R323,"")</f>
        <v/>
      </c>
      <c r="BE323">
        <f>IFERROR(IF(SIGN(AE323)=1,"Increasing",IF(SIGN(AE323)=-1,"Decreasing","")),"")</f>
        <v/>
      </c>
      <c r="BF323">
        <f>IF(OR(AND(BE323="Increasing",BA323="Yes"),AND(BE323="Decreasing",BC323="Yes")),"Yes","No")</f>
        <v/>
      </c>
      <c r="BG323">
        <f>IF(I323="pos_trend","Yes","No")</f>
        <v/>
      </c>
      <c r="BH323">
        <f>IF(AF323&lt;&gt;"",IF(ABS(AF323)&gt;0.8,"Yes","No"),"")</f>
        <v/>
      </c>
    </row>
    <row r="324" spans="1:60">
      <c r="I324">
        <f>IF(AND(K324&gt; J324, L324&gt; K324, M324&gt; L324, N324&gt; M324), "pos_trend", IF(AND(K324&lt; J324, L324&lt; K324, M324&lt; L324, N324&lt; M324), "neg_trend", "N/A"))</f>
        <v/>
      </c>
      <c r="J324">
        <f>IFERROR(IF(TRIM(C324)="-", "N/A", IF(RIGHT(C324,1)=")",IF(RIGHT(C324,2)="T)",-1000000000000*VALUE(MID(C324,2,LEN(C324)-3)),IF(RIGHT(C324,2)="M)",-1000000*VALUE(MID(C324,2,LEN(C324)-3)),IF(RIGHT(C324,2)="B)",-1000000000*VALUE(MID(C324,2,LEN(C324)-3)),IF(RIGHT(C324,2)="k)",-1000*VALUE(MID(C324,2,LEN(C324)-3)),VALUE(SUBSTITUTE(C324,",","")))))),IF(RIGHT(C324,1)="T",1000000000000*VALUE(LEFT(C324,LEN(C324)-1)),IF(RIGHT(C324,1)="M",1000000*VALUE(LEFT(C324,LEN(C324)-1)),IF(RIGHT(C324,1)="B",1000000000*VALUE(LEFT(C324,LEN(C324)-1)),IF(RIGHT(C324,1)="%",0.01*VALUE(LEFT(C324,LEN(C324)-1)),IF(RIGHT(C324,1)="k",1000*VALUE(LEFT(C324,LEN(C324)-1)),VALUE(SUBSTITUTE(C324,",",""))))))))),"N/A")</f>
        <v/>
      </c>
      <c r="K324">
        <f>IFERROR(IF(TRIM(D324)="-", "N/A", IF(RIGHT(D324,1)=")",IF(RIGHT(D324,2)="T)",-1000000000000*VALUE(MID(D324,2,LEN(D324)-3)),IF(RIGHT(D324,2)="M)",-1000000*VALUE(MID(D324,2,LEN(D324)-3)),IF(RIGHT(D324,2)="B)",-1000000000*VALUE(MID(D324,2,LEN(D324)-3)),IF(RIGHT(D324,2)="k)",-1000*VALUE(MID(D324,2,LEN(D324)-3)),VALUE(SUBSTITUTE(D324,",","")))))),IF(RIGHT(D324,1)="T",1000000000000*VALUE(LEFT(D324,LEN(D324)-1)),IF(RIGHT(D324,1)="M",1000000*VALUE(LEFT(D324,LEN(D324)-1)),IF(RIGHT(D324,1)="B",1000000000*VALUE(LEFT(D324,LEN(D324)-1)),IF(RIGHT(D324,1)="%",0.01*VALUE(LEFT(D324,LEN(D324)-1)),IF(RIGHT(D324,1)="k",1000*VALUE(LEFT(D324,LEN(D324)-1)),VALUE(SUBSTITUTE(D324,",",""))))))))),"N/A")</f>
        <v/>
      </c>
      <c r="L324">
        <f>IFERROR(IF(TRIM(E324)="-", "N/A", IF(RIGHT(E324,1)=")",IF(RIGHT(E324,2)="T)",-1000000000000*VALUE(MID(E324,2,LEN(E324)-3)),IF(RIGHT(E324,2)="M)",-1000000*VALUE(MID(E324,2,LEN(E324)-3)),IF(RIGHT(E324,2)="B)",-1000000000*VALUE(MID(E324,2,LEN(E324)-3)),IF(RIGHT(E324,2)="k)",-1000*VALUE(MID(E324,2,LEN(E324)-3)),VALUE(SUBSTITUTE(E324,",","")))))),IF(RIGHT(E324,1)="T",1000000000000*VALUE(LEFT(E324,LEN(E324)-1)),IF(RIGHT(E324,1)="M",1000000*VALUE(LEFT(E324,LEN(E324)-1)),IF(RIGHT(E324,1)="B",1000000000*VALUE(LEFT(E324,LEN(E324)-1)),IF(RIGHT(E324,1)="%",0.01*VALUE(LEFT(E324,LEN(E324)-1)),IF(RIGHT(E324,1)="k",1000*VALUE(LEFT(E324,LEN(E324)-1)),VALUE(SUBSTITUTE(E324,",",""))))))))),"N/A")</f>
        <v/>
      </c>
      <c r="M324">
        <f>IFERROR(IF(TRIM(F324)="-", "N/A", IF(RIGHT(F324,1)=")",IF(RIGHT(F324,2)="T)",-1000000000000*VALUE(MID(F324,2,LEN(F324)-3)),IF(RIGHT(F324,2)="M)",-1000000*VALUE(MID(F324,2,LEN(F324)-3)),IF(RIGHT(F324,2)="B)",-1000000000*VALUE(MID(F324,2,LEN(F324)-3)),IF(RIGHT(F324,2)="k)",-1000*VALUE(MID(F324,2,LEN(F324)-3)),VALUE(SUBSTITUTE(F324,",","")))))),IF(RIGHT(F324,1)="T",1000000000000*VALUE(LEFT(F324,LEN(F324)-1)),IF(RIGHT(F324,1)="M",1000000*VALUE(LEFT(F324,LEN(F324)-1)),IF(RIGHT(F324,1)="B",1000000000*VALUE(LEFT(F324,LEN(F324)-1)),IF(RIGHT(F324,1)="%",0.01*VALUE(LEFT(F324,LEN(F324)-1)),IF(RIGHT(F324,1)="k",1000*VALUE(LEFT(F324,LEN(F324)-1)),VALUE(SUBSTITUTE(F324,",",""))))))))),"N/A")</f>
        <v/>
      </c>
      <c r="N324">
        <f>IFERROR(IF(TRIM(G324)="-", "N/A", IF(RIGHT(G324,1)=")",IF(RIGHT(G324,2)="T)",-1000000000000*VALUE(MID(G324,2,LEN(G324)-3)),IF(RIGHT(G324,2)="M)",-1000000*VALUE(MID(G324,2,LEN(G324)-3)),IF(RIGHT(G324,2)="B)",-1000000000*VALUE(MID(G324,2,LEN(G324)-3)),IF(RIGHT(G324,2)="k)",-1000*VALUE(MID(G324,2,LEN(G324)-3)),VALUE(SUBSTITUTE(G324,",","")))))),IF(RIGHT(G324,1)="T",1000000000000*VALUE(LEFT(G324,LEN(G324)-1)),IF(RIGHT(G324,1)="M",1000000*VALUE(LEFT(G324,LEN(G324)-1)),IF(RIGHT(G324,1)="B",1000000000*VALUE(LEFT(G324,LEN(G324)-1)),IF(RIGHT(G324,1)="%",0.01*VALUE(LEFT(G324,LEN(G324)-1)),IF(RIGHT(G324,1)="k",1000*VALUE(LEFT(G324,LEN(G324)-1)),VALUE(SUBSTITUTE(G324,",",""))))))))),"N/A")</f>
        <v/>
      </c>
      <c r="P324">
        <f>MAX(J324:N324)</f>
        <v/>
      </c>
      <c r="Q324">
        <f>IFERROR(J144+MATCH(P324,J324:N324,0)-1,"")</f>
        <v/>
      </c>
      <c r="R324">
        <f>IF(Q324="","",MIN(J324:N324))</f>
        <v/>
      </c>
      <c r="S324">
        <f>IFERROR(J144+MATCH(R324,J324:N324,0)-1,"")</f>
        <v/>
      </c>
      <c r="T324">
        <f>IFERROR(AVERAGE(J324:N324),"")</f>
        <v/>
      </c>
      <c r="U324">
        <f>IFERROR(STDEV(J324:N324),"")</f>
        <v/>
      </c>
      <c r="V324">
        <f>IFERROR(IF(C324="-","",IF(ISBLANK(B324),"",IF(OR(ISNUMBER(FIND("Growth",B324)),ISNUMBER(FIND("Margin",B324))),"",(J324-T324)/U324))),"")</f>
        <v/>
      </c>
      <c r="W324">
        <f>IFERROR(IF(OR(D324="-",ISBLANK(D324)),"",(K324-T324)/U324),"")</f>
        <v/>
      </c>
      <c r="X324">
        <f>IFERROR(IF(OR(E324="-",ISBLANK(E324)),"",(L324-T324)/U324),"")</f>
        <v/>
      </c>
      <c r="Y324">
        <f>IFERROR(IF(OR(F324="-",ISBLANK(F324)),"",(M324-T324)/U324),"")</f>
        <v/>
      </c>
      <c r="Z324">
        <f>IFERROR(IF(OR(G324="-",ISBLANK(G324)),"",(N324-T324)/U324),"")</f>
        <v/>
      </c>
      <c r="AA324">
        <f>IF(MAX(MAX(V324:Z324),ABS(MIN(V324:Z324)))=ABS(MIN(V324:Z324)),MIN(V324:Z324),MAX(V324:Z324))</f>
        <v/>
      </c>
      <c r="AB324">
        <f>IFERROR(V144+MATCH(AA324,V324:Z324,0)-1,"")</f>
        <v/>
      </c>
      <c r="AC324">
        <f>IF(AB324&lt;&gt;"",IF(S324=AB324,"Low",IF(AB324=Q324,"High","")),"")</f>
        <v/>
      </c>
      <c r="AE324">
        <f>IF(ISNUMBER(MATCH("N/A",J324:N324,0)),"",IFERROR((5 * SUMPRODUCT(J144:N144,J324:N324) - PRODUCT(SUM(J144:N144),SUM(J324:N324))) / ((5 * SUM((J144^2)+(K144^2)+(L144^2)+(M144^2)+(N144^2))) - SUM(J144:N144)^2),""))</f>
        <v/>
      </c>
      <c r="AF324">
        <f>IFERROR(CORREL(J144:N144,J324:N324),"")</f>
        <v/>
      </c>
      <c r="AZ324">
        <f>IF(Q324=S324,0,1)</f>
        <v/>
      </c>
      <c r="BA324">
        <f>IF(AZ324=1,IF(Q324="","",IF(Q324=N144,"Yes","No")),"")</f>
        <v/>
      </c>
      <c r="BB324">
        <f>IF(BA324="Yes",P324,"")</f>
        <v/>
      </c>
      <c r="BC324">
        <f>IF(AZ324=1,IF(S324="","",IF(S324=N144,"Yes","No")),"")</f>
        <v/>
      </c>
      <c r="BD324">
        <f>IF(BC324="Yes",R324,"")</f>
        <v/>
      </c>
      <c r="BE324">
        <f>IFERROR(IF(SIGN(AE324)=1,"Increasing",IF(SIGN(AE324)=-1,"Decreasing","")),"")</f>
        <v/>
      </c>
      <c r="BF324">
        <f>IF(OR(AND(BE324="Increasing",BA324="Yes"),AND(BE324="Decreasing",BC324="Yes")),"Yes","No")</f>
        <v/>
      </c>
      <c r="BG324">
        <f>IF(I324="pos_trend","Yes","No")</f>
        <v/>
      </c>
      <c r="BH324">
        <f>IF(AF324&lt;&gt;"",IF(ABS(AF324)&gt;0.8,"Yes","No"),"")</f>
        <v/>
      </c>
    </row>
    <row r="325" spans="1:60">
      <c r="I325">
        <f>IF(AND(K325&gt; J325, L325&gt; K325, M325&gt; L325, N325&gt; M325), "pos_trend", IF(AND(K325&lt; J325, L325&lt; K325, M325&lt; L325, N325&lt; M325), "neg_trend", "N/A"))</f>
        <v/>
      </c>
      <c r="J325">
        <f>IFERROR(IF(TRIM(C325)="-", "N/A", IF(RIGHT(C325,1)=")",IF(RIGHT(C325,2)="T)",-1000000000000*VALUE(MID(C325,2,LEN(C325)-3)),IF(RIGHT(C325,2)="M)",-1000000*VALUE(MID(C325,2,LEN(C325)-3)),IF(RIGHT(C325,2)="B)",-1000000000*VALUE(MID(C325,2,LEN(C325)-3)),IF(RIGHT(C325,2)="k)",-1000*VALUE(MID(C325,2,LEN(C325)-3)),VALUE(SUBSTITUTE(C325,",","")))))),IF(RIGHT(C325,1)="T",1000000000000*VALUE(LEFT(C325,LEN(C325)-1)),IF(RIGHT(C325,1)="M",1000000*VALUE(LEFT(C325,LEN(C325)-1)),IF(RIGHT(C325,1)="B",1000000000*VALUE(LEFT(C325,LEN(C325)-1)),IF(RIGHT(C325,1)="%",0.01*VALUE(LEFT(C325,LEN(C325)-1)),IF(RIGHT(C325,1)="k",1000*VALUE(LEFT(C325,LEN(C325)-1)),VALUE(SUBSTITUTE(C325,",",""))))))))),"N/A")</f>
        <v/>
      </c>
      <c r="K325">
        <f>IFERROR(IF(TRIM(D325)="-", "N/A", IF(RIGHT(D325,1)=")",IF(RIGHT(D325,2)="T)",-1000000000000*VALUE(MID(D325,2,LEN(D325)-3)),IF(RIGHT(D325,2)="M)",-1000000*VALUE(MID(D325,2,LEN(D325)-3)),IF(RIGHT(D325,2)="B)",-1000000000*VALUE(MID(D325,2,LEN(D325)-3)),IF(RIGHT(D325,2)="k)",-1000*VALUE(MID(D325,2,LEN(D325)-3)),VALUE(SUBSTITUTE(D325,",","")))))),IF(RIGHT(D325,1)="T",1000000000000*VALUE(LEFT(D325,LEN(D325)-1)),IF(RIGHT(D325,1)="M",1000000*VALUE(LEFT(D325,LEN(D325)-1)),IF(RIGHT(D325,1)="B",1000000000*VALUE(LEFT(D325,LEN(D325)-1)),IF(RIGHT(D325,1)="%",0.01*VALUE(LEFT(D325,LEN(D325)-1)),IF(RIGHT(D325,1)="k",1000*VALUE(LEFT(D325,LEN(D325)-1)),VALUE(SUBSTITUTE(D325,",",""))))))))),"N/A")</f>
        <v/>
      </c>
      <c r="L325">
        <f>IFERROR(IF(TRIM(E325)="-", "N/A", IF(RIGHT(E325,1)=")",IF(RIGHT(E325,2)="T)",-1000000000000*VALUE(MID(E325,2,LEN(E325)-3)),IF(RIGHT(E325,2)="M)",-1000000*VALUE(MID(E325,2,LEN(E325)-3)),IF(RIGHT(E325,2)="B)",-1000000000*VALUE(MID(E325,2,LEN(E325)-3)),IF(RIGHT(E325,2)="k)",-1000*VALUE(MID(E325,2,LEN(E325)-3)),VALUE(SUBSTITUTE(E325,",","")))))),IF(RIGHT(E325,1)="T",1000000000000*VALUE(LEFT(E325,LEN(E325)-1)),IF(RIGHT(E325,1)="M",1000000*VALUE(LEFT(E325,LEN(E325)-1)),IF(RIGHT(E325,1)="B",1000000000*VALUE(LEFT(E325,LEN(E325)-1)),IF(RIGHT(E325,1)="%",0.01*VALUE(LEFT(E325,LEN(E325)-1)),IF(RIGHT(E325,1)="k",1000*VALUE(LEFT(E325,LEN(E325)-1)),VALUE(SUBSTITUTE(E325,",",""))))))))),"N/A")</f>
        <v/>
      </c>
      <c r="M325">
        <f>IFERROR(IF(TRIM(F325)="-", "N/A", IF(RIGHT(F325,1)=")",IF(RIGHT(F325,2)="T)",-1000000000000*VALUE(MID(F325,2,LEN(F325)-3)),IF(RIGHT(F325,2)="M)",-1000000*VALUE(MID(F325,2,LEN(F325)-3)),IF(RIGHT(F325,2)="B)",-1000000000*VALUE(MID(F325,2,LEN(F325)-3)),IF(RIGHT(F325,2)="k)",-1000*VALUE(MID(F325,2,LEN(F325)-3)),VALUE(SUBSTITUTE(F325,",","")))))),IF(RIGHT(F325,1)="T",1000000000000*VALUE(LEFT(F325,LEN(F325)-1)),IF(RIGHT(F325,1)="M",1000000*VALUE(LEFT(F325,LEN(F325)-1)),IF(RIGHT(F325,1)="B",1000000000*VALUE(LEFT(F325,LEN(F325)-1)),IF(RIGHT(F325,1)="%",0.01*VALUE(LEFT(F325,LEN(F325)-1)),IF(RIGHT(F325,1)="k",1000*VALUE(LEFT(F325,LEN(F325)-1)),VALUE(SUBSTITUTE(F325,",",""))))))))),"N/A")</f>
        <v/>
      </c>
      <c r="N325">
        <f>IFERROR(IF(TRIM(G325)="-", "N/A", IF(RIGHT(G325,1)=")",IF(RIGHT(G325,2)="T)",-1000000000000*VALUE(MID(G325,2,LEN(G325)-3)),IF(RIGHT(G325,2)="M)",-1000000*VALUE(MID(G325,2,LEN(G325)-3)),IF(RIGHT(G325,2)="B)",-1000000000*VALUE(MID(G325,2,LEN(G325)-3)),IF(RIGHT(G325,2)="k)",-1000*VALUE(MID(G325,2,LEN(G325)-3)),VALUE(SUBSTITUTE(G325,",","")))))),IF(RIGHT(G325,1)="T",1000000000000*VALUE(LEFT(G325,LEN(G325)-1)),IF(RIGHT(G325,1)="M",1000000*VALUE(LEFT(G325,LEN(G325)-1)),IF(RIGHT(G325,1)="B",1000000000*VALUE(LEFT(G325,LEN(G325)-1)),IF(RIGHT(G325,1)="%",0.01*VALUE(LEFT(G325,LEN(G325)-1)),IF(RIGHT(G325,1)="k",1000*VALUE(LEFT(G325,LEN(G325)-1)),VALUE(SUBSTITUTE(G325,",",""))))))))),"N/A")</f>
        <v/>
      </c>
      <c r="P325">
        <f>MAX(J325:N325)</f>
        <v/>
      </c>
      <c r="Q325">
        <f>IFERROR(J144+MATCH(P325,J325:N325,0)-1,"")</f>
        <v/>
      </c>
      <c r="R325">
        <f>IF(Q325="","",MIN(J325:N325))</f>
        <v/>
      </c>
      <c r="S325">
        <f>IFERROR(J144+MATCH(R325,J325:N325,0)-1,"")</f>
        <v/>
      </c>
      <c r="T325">
        <f>IFERROR(AVERAGE(J325:N325),"")</f>
        <v/>
      </c>
      <c r="U325">
        <f>IFERROR(STDEV(J325:N325),"")</f>
        <v/>
      </c>
      <c r="V325">
        <f>IFERROR(IF(C325="-","",IF(ISBLANK(B325),"",IF(OR(ISNUMBER(FIND("Growth",B325)),ISNUMBER(FIND("Margin",B325))),"",(J325-T325)/U325))),"")</f>
        <v/>
      </c>
      <c r="W325">
        <f>IFERROR(IF(OR(D325="-",ISBLANK(D325)),"",(K325-T325)/U325),"")</f>
        <v/>
      </c>
      <c r="X325">
        <f>IFERROR(IF(OR(E325="-",ISBLANK(E325)),"",(L325-T325)/U325),"")</f>
        <v/>
      </c>
      <c r="Y325">
        <f>IFERROR(IF(OR(F325="-",ISBLANK(F325)),"",(M325-T325)/U325),"")</f>
        <v/>
      </c>
      <c r="Z325">
        <f>IFERROR(IF(OR(G325="-",ISBLANK(G325)),"",(N325-T325)/U325),"")</f>
        <v/>
      </c>
      <c r="AA325">
        <f>IF(MAX(MAX(V325:Z325),ABS(MIN(V325:Z325)))=ABS(MIN(V325:Z325)),MIN(V325:Z325),MAX(V325:Z325))</f>
        <v/>
      </c>
      <c r="AB325">
        <f>IFERROR(V144+MATCH(AA325,V325:Z325,0)-1,"")</f>
        <v/>
      </c>
      <c r="AC325">
        <f>IF(AB325&lt;&gt;"",IF(S325=AB325,"Low",IF(AB325=Q325,"High","")),"")</f>
        <v/>
      </c>
      <c r="AE325">
        <f>IF(ISNUMBER(MATCH("N/A",J325:N325,0)),"",IFERROR((5 * SUMPRODUCT(J144:N144,J325:N325) - PRODUCT(SUM(J144:N144),SUM(J325:N325))) / ((5 * SUM((J144^2)+(K144^2)+(L144^2)+(M144^2)+(N144^2))) - SUM(J144:N144)^2),""))</f>
        <v/>
      </c>
      <c r="AF325">
        <f>IFERROR(CORREL(J144:N144,J325:N325),"")</f>
        <v/>
      </c>
      <c r="AZ325">
        <f>IF(Q325=S325,0,1)</f>
        <v/>
      </c>
      <c r="BA325">
        <f>IF(AZ325=1,IF(Q325="","",IF(Q325=N144,"Yes","No")),"")</f>
        <v/>
      </c>
      <c r="BB325">
        <f>IF(BA325="Yes",P325,"")</f>
        <v/>
      </c>
      <c r="BC325">
        <f>IF(AZ325=1,IF(S325="","",IF(S325=N144,"Yes","No")),"")</f>
        <v/>
      </c>
      <c r="BD325">
        <f>IF(BC325="Yes",R325,"")</f>
        <v/>
      </c>
      <c r="BE325">
        <f>IFERROR(IF(SIGN(AE325)=1,"Increasing",IF(SIGN(AE325)=-1,"Decreasing","")),"")</f>
        <v/>
      </c>
      <c r="BF325">
        <f>IF(OR(AND(BE325="Increasing",BA325="Yes"),AND(BE325="Decreasing",BC325="Yes")),"Yes","No")</f>
        <v/>
      </c>
      <c r="BG325">
        <f>IF(I325="pos_trend","Yes","No")</f>
        <v/>
      </c>
      <c r="BH325">
        <f>IF(AF325&lt;&gt;"",IF(ABS(AF325)&gt;0.8,"Yes","No"),"")</f>
        <v/>
      </c>
    </row>
    <row r="326" spans="1:60">
      <c r="I326">
        <f>IF(AND(K326&gt; J326, L326&gt; K326, M326&gt; L326, N326&gt; M326), "pos_trend", IF(AND(K326&lt; J326, L326&lt; K326, M326&lt; L326, N326&lt; M326), "neg_trend", "N/A"))</f>
        <v/>
      </c>
      <c r="J326">
        <f>IFERROR(IF(TRIM(C326)="-", "N/A", IF(RIGHT(C326,1)=")",IF(RIGHT(C326,2)="T)",-1000000000000*VALUE(MID(C326,2,LEN(C326)-3)),IF(RIGHT(C326,2)="M)",-1000000*VALUE(MID(C326,2,LEN(C326)-3)),IF(RIGHT(C326,2)="B)",-1000000000*VALUE(MID(C326,2,LEN(C326)-3)),IF(RIGHT(C326,2)="k)",-1000*VALUE(MID(C326,2,LEN(C326)-3)),VALUE(SUBSTITUTE(C326,",","")))))),IF(RIGHT(C326,1)="T",1000000000000*VALUE(LEFT(C326,LEN(C326)-1)),IF(RIGHT(C326,1)="M",1000000*VALUE(LEFT(C326,LEN(C326)-1)),IF(RIGHT(C326,1)="B",1000000000*VALUE(LEFT(C326,LEN(C326)-1)),IF(RIGHT(C326,1)="%",0.01*VALUE(LEFT(C326,LEN(C326)-1)),IF(RIGHT(C326,1)="k",1000*VALUE(LEFT(C326,LEN(C326)-1)),VALUE(SUBSTITUTE(C326,",",""))))))))),"N/A")</f>
        <v/>
      </c>
      <c r="K326">
        <f>IFERROR(IF(TRIM(D326)="-", "N/A", IF(RIGHT(D326,1)=")",IF(RIGHT(D326,2)="T)",-1000000000000*VALUE(MID(D326,2,LEN(D326)-3)),IF(RIGHT(D326,2)="M)",-1000000*VALUE(MID(D326,2,LEN(D326)-3)),IF(RIGHT(D326,2)="B)",-1000000000*VALUE(MID(D326,2,LEN(D326)-3)),IF(RIGHT(D326,2)="k)",-1000*VALUE(MID(D326,2,LEN(D326)-3)),VALUE(SUBSTITUTE(D326,",","")))))),IF(RIGHT(D326,1)="T",1000000000000*VALUE(LEFT(D326,LEN(D326)-1)),IF(RIGHT(D326,1)="M",1000000*VALUE(LEFT(D326,LEN(D326)-1)),IF(RIGHT(D326,1)="B",1000000000*VALUE(LEFT(D326,LEN(D326)-1)),IF(RIGHT(D326,1)="%",0.01*VALUE(LEFT(D326,LEN(D326)-1)),IF(RIGHT(D326,1)="k",1000*VALUE(LEFT(D326,LEN(D326)-1)),VALUE(SUBSTITUTE(D326,",",""))))))))),"N/A")</f>
        <v/>
      </c>
      <c r="L326">
        <f>IFERROR(IF(TRIM(E326)="-", "N/A", IF(RIGHT(E326,1)=")",IF(RIGHT(E326,2)="T)",-1000000000000*VALUE(MID(E326,2,LEN(E326)-3)),IF(RIGHT(E326,2)="M)",-1000000*VALUE(MID(E326,2,LEN(E326)-3)),IF(RIGHT(E326,2)="B)",-1000000000*VALUE(MID(E326,2,LEN(E326)-3)),IF(RIGHT(E326,2)="k)",-1000*VALUE(MID(E326,2,LEN(E326)-3)),VALUE(SUBSTITUTE(E326,",","")))))),IF(RIGHT(E326,1)="T",1000000000000*VALUE(LEFT(E326,LEN(E326)-1)),IF(RIGHT(E326,1)="M",1000000*VALUE(LEFT(E326,LEN(E326)-1)),IF(RIGHT(E326,1)="B",1000000000*VALUE(LEFT(E326,LEN(E326)-1)),IF(RIGHT(E326,1)="%",0.01*VALUE(LEFT(E326,LEN(E326)-1)),IF(RIGHT(E326,1)="k",1000*VALUE(LEFT(E326,LEN(E326)-1)),VALUE(SUBSTITUTE(E326,",",""))))))))),"N/A")</f>
        <v/>
      </c>
      <c r="M326">
        <f>IFERROR(IF(TRIM(F326)="-", "N/A", IF(RIGHT(F326,1)=")",IF(RIGHT(F326,2)="T)",-1000000000000*VALUE(MID(F326,2,LEN(F326)-3)),IF(RIGHT(F326,2)="M)",-1000000*VALUE(MID(F326,2,LEN(F326)-3)),IF(RIGHT(F326,2)="B)",-1000000000*VALUE(MID(F326,2,LEN(F326)-3)),IF(RIGHT(F326,2)="k)",-1000*VALUE(MID(F326,2,LEN(F326)-3)),VALUE(SUBSTITUTE(F326,",","")))))),IF(RIGHT(F326,1)="T",1000000000000*VALUE(LEFT(F326,LEN(F326)-1)),IF(RIGHT(F326,1)="M",1000000*VALUE(LEFT(F326,LEN(F326)-1)),IF(RIGHT(F326,1)="B",1000000000*VALUE(LEFT(F326,LEN(F326)-1)),IF(RIGHT(F326,1)="%",0.01*VALUE(LEFT(F326,LEN(F326)-1)),IF(RIGHT(F326,1)="k",1000*VALUE(LEFT(F326,LEN(F326)-1)),VALUE(SUBSTITUTE(F326,",",""))))))))),"N/A")</f>
        <v/>
      </c>
      <c r="N326">
        <f>IFERROR(IF(TRIM(G326)="-", "N/A", IF(RIGHT(G326,1)=")",IF(RIGHT(G326,2)="T)",-1000000000000*VALUE(MID(G326,2,LEN(G326)-3)),IF(RIGHT(G326,2)="M)",-1000000*VALUE(MID(G326,2,LEN(G326)-3)),IF(RIGHT(G326,2)="B)",-1000000000*VALUE(MID(G326,2,LEN(G326)-3)),IF(RIGHT(G326,2)="k)",-1000*VALUE(MID(G326,2,LEN(G326)-3)),VALUE(SUBSTITUTE(G326,",","")))))),IF(RIGHT(G326,1)="T",1000000000000*VALUE(LEFT(G326,LEN(G326)-1)),IF(RIGHT(G326,1)="M",1000000*VALUE(LEFT(G326,LEN(G326)-1)),IF(RIGHT(G326,1)="B",1000000000*VALUE(LEFT(G326,LEN(G326)-1)),IF(RIGHT(G326,1)="%",0.01*VALUE(LEFT(G326,LEN(G326)-1)),IF(RIGHT(G326,1)="k",1000*VALUE(LEFT(G326,LEN(G326)-1)),VALUE(SUBSTITUTE(G326,",",""))))))))),"N/A")</f>
        <v/>
      </c>
      <c r="P326">
        <f>MAX(J326:N326)</f>
        <v/>
      </c>
      <c r="Q326">
        <f>IFERROR(J144+MATCH(P326,J326:N326,0)-1,"")</f>
        <v/>
      </c>
      <c r="R326">
        <f>IF(Q326="","",MIN(J326:N326))</f>
        <v/>
      </c>
      <c r="S326">
        <f>IFERROR(J144+MATCH(R326,J326:N326,0)-1,"")</f>
        <v/>
      </c>
      <c r="T326">
        <f>IFERROR(AVERAGE(J326:N326),"")</f>
        <v/>
      </c>
      <c r="U326">
        <f>IFERROR(STDEV(J326:N326),"")</f>
        <v/>
      </c>
      <c r="V326">
        <f>IFERROR(IF(C326="-","",IF(ISBLANK(B326),"",IF(OR(ISNUMBER(FIND("Growth",B326)),ISNUMBER(FIND("Margin",B326))),"",(J326-T326)/U326))),"")</f>
        <v/>
      </c>
      <c r="W326">
        <f>IFERROR(IF(OR(D326="-",ISBLANK(D326)),"",(K326-T326)/U326),"")</f>
        <v/>
      </c>
      <c r="X326">
        <f>IFERROR(IF(OR(E326="-",ISBLANK(E326)),"",(L326-T326)/U326),"")</f>
        <v/>
      </c>
      <c r="Y326">
        <f>IFERROR(IF(OR(F326="-",ISBLANK(F326)),"",(M326-T326)/U326),"")</f>
        <v/>
      </c>
      <c r="Z326">
        <f>IFERROR(IF(OR(G326="-",ISBLANK(G326)),"",(N326-T326)/U326),"")</f>
        <v/>
      </c>
      <c r="AA326">
        <f>IF(MAX(MAX(V326:Z326),ABS(MIN(V326:Z326)))=ABS(MIN(V326:Z326)),MIN(V326:Z326),MAX(V326:Z326))</f>
        <v/>
      </c>
      <c r="AB326">
        <f>IFERROR(V144+MATCH(AA326,V326:Z326,0)-1,"")</f>
        <v/>
      </c>
      <c r="AC326">
        <f>IF(AB326&lt;&gt;"",IF(S326=AB326,"Low",IF(AB326=Q326,"High","")),"")</f>
        <v/>
      </c>
      <c r="AE326">
        <f>IF(ISNUMBER(MATCH("N/A",J326:N326,0)),"",IFERROR((5 * SUMPRODUCT(J144:N144,J326:N326) - PRODUCT(SUM(J144:N144),SUM(J326:N326))) / ((5 * SUM((J144^2)+(K144^2)+(L144^2)+(M144^2)+(N144^2))) - SUM(J144:N144)^2),""))</f>
        <v/>
      </c>
      <c r="AF326">
        <f>IFERROR(CORREL(J144:N144,J326:N326),"")</f>
        <v/>
      </c>
      <c r="AZ326">
        <f>IF(Q326=S326,0,1)</f>
        <v/>
      </c>
      <c r="BA326">
        <f>IF(AZ326=1,IF(Q326="","",IF(Q326=N144,"Yes","No")),"")</f>
        <v/>
      </c>
      <c r="BB326">
        <f>IF(BA326="Yes",P326,"")</f>
        <v/>
      </c>
      <c r="BC326">
        <f>IF(AZ326=1,IF(S326="","",IF(S326=N144,"Yes","No")),"")</f>
        <v/>
      </c>
      <c r="BD326">
        <f>IF(BC326="Yes",R326,"")</f>
        <v/>
      </c>
      <c r="BE326">
        <f>IFERROR(IF(SIGN(AE326)=1,"Increasing",IF(SIGN(AE326)=-1,"Decreasing","")),"")</f>
        <v/>
      </c>
      <c r="BF326">
        <f>IF(OR(AND(BE326="Increasing",BA326="Yes"),AND(BE326="Decreasing",BC326="Yes")),"Yes","No")</f>
        <v/>
      </c>
      <c r="BG326">
        <f>IF(I326="pos_trend","Yes","No")</f>
        <v/>
      </c>
      <c r="BH326">
        <f>IF(AF326&lt;&gt;"",IF(ABS(AF326)&gt;0.8,"Yes","No"),"")</f>
        <v/>
      </c>
    </row>
    <row r="327" spans="1:60">
      <c r="I327">
        <f>IF(AND(K327&gt; J327, L327&gt; K327, M327&gt; L327, N327&gt; M327), "pos_trend", IF(AND(K327&lt; J327, L327&lt; K327, M327&lt; L327, N327&lt; M327), "neg_trend", "N/A"))</f>
        <v/>
      </c>
      <c r="J327">
        <f>IFERROR(IF(TRIM(C327)="-", "N/A", IF(RIGHT(C327,1)=")",IF(RIGHT(C327,2)="T)",-1000000000000*VALUE(MID(C327,2,LEN(C327)-3)),IF(RIGHT(C327,2)="M)",-1000000*VALUE(MID(C327,2,LEN(C327)-3)),IF(RIGHT(C327,2)="B)",-1000000000*VALUE(MID(C327,2,LEN(C327)-3)),IF(RIGHT(C327,2)="k)",-1000*VALUE(MID(C327,2,LEN(C327)-3)),VALUE(SUBSTITUTE(C327,",","")))))),IF(RIGHT(C327,1)="T",1000000000000*VALUE(LEFT(C327,LEN(C327)-1)),IF(RIGHT(C327,1)="M",1000000*VALUE(LEFT(C327,LEN(C327)-1)),IF(RIGHT(C327,1)="B",1000000000*VALUE(LEFT(C327,LEN(C327)-1)),IF(RIGHT(C327,1)="%",0.01*VALUE(LEFT(C327,LEN(C327)-1)),IF(RIGHT(C327,1)="k",1000*VALUE(LEFT(C327,LEN(C327)-1)),VALUE(SUBSTITUTE(C327,",",""))))))))),"N/A")</f>
        <v/>
      </c>
      <c r="K327">
        <f>IFERROR(IF(TRIM(D327)="-", "N/A", IF(RIGHT(D327,1)=")",IF(RIGHT(D327,2)="T)",-1000000000000*VALUE(MID(D327,2,LEN(D327)-3)),IF(RIGHT(D327,2)="M)",-1000000*VALUE(MID(D327,2,LEN(D327)-3)),IF(RIGHT(D327,2)="B)",-1000000000*VALUE(MID(D327,2,LEN(D327)-3)),IF(RIGHT(D327,2)="k)",-1000*VALUE(MID(D327,2,LEN(D327)-3)),VALUE(SUBSTITUTE(D327,",","")))))),IF(RIGHT(D327,1)="T",1000000000000*VALUE(LEFT(D327,LEN(D327)-1)),IF(RIGHT(D327,1)="M",1000000*VALUE(LEFT(D327,LEN(D327)-1)),IF(RIGHT(D327,1)="B",1000000000*VALUE(LEFT(D327,LEN(D327)-1)),IF(RIGHT(D327,1)="%",0.01*VALUE(LEFT(D327,LEN(D327)-1)),IF(RIGHT(D327,1)="k",1000*VALUE(LEFT(D327,LEN(D327)-1)),VALUE(SUBSTITUTE(D327,",",""))))))))),"N/A")</f>
        <v/>
      </c>
      <c r="L327">
        <f>IFERROR(IF(TRIM(E327)="-", "N/A", IF(RIGHT(E327,1)=")",IF(RIGHT(E327,2)="T)",-1000000000000*VALUE(MID(E327,2,LEN(E327)-3)),IF(RIGHT(E327,2)="M)",-1000000*VALUE(MID(E327,2,LEN(E327)-3)),IF(RIGHT(E327,2)="B)",-1000000000*VALUE(MID(E327,2,LEN(E327)-3)),IF(RIGHT(E327,2)="k)",-1000*VALUE(MID(E327,2,LEN(E327)-3)),VALUE(SUBSTITUTE(E327,",","")))))),IF(RIGHT(E327,1)="T",1000000000000*VALUE(LEFT(E327,LEN(E327)-1)),IF(RIGHT(E327,1)="M",1000000*VALUE(LEFT(E327,LEN(E327)-1)),IF(RIGHT(E327,1)="B",1000000000*VALUE(LEFT(E327,LEN(E327)-1)),IF(RIGHT(E327,1)="%",0.01*VALUE(LEFT(E327,LEN(E327)-1)),IF(RIGHT(E327,1)="k",1000*VALUE(LEFT(E327,LEN(E327)-1)),VALUE(SUBSTITUTE(E327,",",""))))))))),"N/A")</f>
        <v/>
      </c>
      <c r="M327">
        <f>IFERROR(IF(TRIM(F327)="-", "N/A", IF(RIGHT(F327,1)=")",IF(RIGHT(F327,2)="T)",-1000000000000*VALUE(MID(F327,2,LEN(F327)-3)),IF(RIGHT(F327,2)="M)",-1000000*VALUE(MID(F327,2,LEN(F327)-3)),IF(RIGHT(F327,2)="B)",-1000000000*VALUE(MID(F327,2,LEN(F327)-3)),IF(RIGHT(F327,2)="k)",-1000*VALUE(MID(F327,2,LEN(F327)-3)),VALUE(SUBSTITUTE(F327,",","")))))),IF(RIGHT(F327,1)="T",1000000000000*VALUE(LEFT(F327,LEN(F327)-1)),IF(RIGHT(F327,1)="M",1000000*VALUE(LEFT(F327,LEN(F327)-1)),IF(RIGHT(F327,1)="B",1000000000*VALUE(LEFT(F327,LEN(F327)-1)),IF(RIGHT(F327,1)="%",0.01*VALUE(LEFT(F327,LEN(F327)-1)),IF(RIGHT(F327,1)="k",1000*VALUE(LEFT(F327,LEN(F327)-1)),VALUE(SUBSTITUTE(F327,",",""))))))))),"N/A")</f>
        <v/>
      </c>
      <c r="N327">
        <f>IFERROR(IF(TRIM(G327)="-", "N/A", IF(RIGHT(G327,1)=")",IF(RIGHT(G327,2)="T)",-1000000000000*VALUE(MID(G327,2,LEN(G327)-3)),IF(RIGHT(G327,2)="M)",-1000000*VALUE(MID(G327,2,LEN(G327)-3)),IF(RIGHT(G327,2)="B)",-1000000000*VALUE(MID(G327,2,LEN(G327)-3)),IF(RIGHT(G327,2)="k)",-1000*VALUE(MID(G327,2,LEN(G327)-3)),VALUE(SUBSTITUTE(G327,",","")))))),IF(RIGHT(G327,1)="T",1000000000000*VALUE(LEFT(G327,LEN(G327)-1)),IF(RIGHT(G327,1)="M",1000000*VALUE(LEFT(G327,LEN(G327)-1)),IF(RIGHT(G327,1)="B",1000000000*VALUE(LEFT(G327,LEN(G327)-1)),IF(RIGHT(G327,1)="%",0.01*VALUE(LEFT(G327,LEN(G327)-1)),IF(RIGHT(G327,1)="k",1000*VALUE(LEFT(G327,LEN(G327)-1)),VALUE(SUBSTITUTE(G327,",",""))))))))),"N/A")</f>
        <v/>
      </c>
      <c r="P327">
        <f>MAX(J327:N327)</f>
        <v/>
      </c>
      <c r="Q327">
        <f>IFERROR(J144+MATCH(P327,J327:N327,0)-1,"")</f>
        <v/>
      </c>
      <c r="R327">
        <f>IF(Q327="","",MIN(J327:N327))</f>
        <v/>
      </c>
      <c r="S327">
        <f>IFERROR(J144+MATCH(R327,J327:N327,0)-1,"")</f>
        <v/>
      </c>
      <c r="T327">
        <f>IFERROR(AVERAGE(J327:N327),"")</f>
        <v/>
      </c>
      <c r="U327">
        <f>IFERROR(STDEV(J327:N327),"")</f>
        <v/>
      </c>
      <c r="V327">
        <f>IFERROR(IF(C327="-","",IF(ISBLANK(B327),"",IF(OR(ISNUMBER(FIND("Growth",B327)),ISNUMBER(FIND("Margin",B327))),"",(J327-T327)/U327))),"")</f>
        <v/>
      </c>
      <c r="W327">
        <f>IFERROR(IF(OR(D327="-",ISBLANK(D327)),"",(K327-T327)/U327),"")</f>
        <v/>
      </c>
      <c r="X327">
        <f>IFERROR(IF(OR(E327="-",ISBLANK(E327)),"",(L327-T327)/U327),"")</f>
        <v/>
      </c>
      <c r="Y327">
        <f>IFERROR(IF(OR(F327="-",ISBLANK(F327)),"",(M327-T327)/U327),"")</f>
        <v/>
      </c>
      <c r="Z327">
        <f>IFERROR(IF(OR(G327="-",ISBLANK(G327)),"",(N327-T327)/U327),"")</f>
        <v/>
      </c>
      <c r="AA327">
        <f>IF(MAX(MAX(V327:Z327),ABS(MIN(V327:Z327)))=ABS(MIN(V327:Z327)),MIN(V327:Z327),MAX(V327:Z327))</f>
        <v/>
      </c>
      <c r="AB327">
        <f>IFERROR(V144+MATCH(AA327,V327:Z327,0)-1,"")</f>
        <v/>
      </c>
      <c r="AC327">
        <f>IF(AB327&lt;&gt;"",IF(S327=AB327,"Low",IF(AB327=Q327,"High","")),"")</f>
        <v/>
      </c>
      <c r="AE327">
        <f>IF(ISNUMBER(MATCH("N/A",J327:N327,0)),"",IFERROR((5 * SUMPRODUCT(J144:N144,J327:N327) - PRODUCT(SUM(J144:N144),SUM(J327:N327))) / ((5 * SUM((J144^2)+(K144^2)+(L144^2)+(M144^2)+(N144^2))) - SUM(J144:N144)^2),""))</f>
        <v/>
      </c>
      <c r="AF327">
        <f>IFERROR(CORREL(J144:N144,J327:N327),"")</f>
        <v/>
      </c>
      <c r="AZ327">
        <f>IF(Q327=S327,0,1)</f>
        <v/>
      </c>
      <c r="BA327">
        <f>IF(AZ327=1,IF(Q327="","",IF(Q327=N144,"Yes","No")),"")</f>
        <v/>
      </c>
      <c r="BB327">
        <f>IF(BA327="Yes",P327,"")</f>
        <v/>
      </c>
      <c r="BC327">
        <f>IF(AZ327=1,IF(S327="","",IF(S327=N144,"Yes","No")),"")</f>
        <v/>
      </c>
      <c r="BD327">
        <f>IF(BC327="Yes",R327,"")</f>
        <v/>
      </c>
      <c r="BE327">
        <f>IFERROR(IF(SIGN(AE327)=1,"Increasing",IF(SIGN(AE327)=-1,"Decreasing","")),"")</f>
        <v/>
      </c>
      <c r="BF327">
        <f>IF(OR(AND(BE327="Increasing",BA327="Yes"),AND(BE327="Decreasing",BC327="Yes")),"Yes","No")</f>
        <v/>
      </c>
      <c r="BG327">
        <f>IF(I327="pos_trend","Yes","No")</f>
        <v/>
      </c>
      <c r="BH327">
        <f>IF(AF327&lt;&gt;"",IF(ABS(AF327)&gt;0.8,"Yes","No"),"")</f>
        <v/>
      </c>
    </row>
    <row r="328" spans="1:60">
      <c r="P328">
        <f>MAX(J328:N328)</f>
        <v/>
      </c>
      <c r="Q328">
        <f>IFERROR(J144+MATCH(P328,J328:N328,0)-1,"")</f>
        <v/>
      </c>
      <c r="R328">
        <f>IF(Q328="","",MIN(J328:N328))</f>
        <v/>
      </c>
      <c r="S328">
        <f>IFERROR(J144+MATCH(R328,J328:N328,0)-1,"")</f>
        <v/>
      </c>
      <c r="T328">
        <f>IFERROR(AVERAGE(J328:N328),"")</f>
        <v/>
      </c>
      <c r="U328">
        <f>IFERROR(STDEV(J328:N328),"")</f>
        <v/>
      </c>
      <c r="V328">
        <f>IFERROR(IF(C328="-","",IF(ISBLANK(B328),"",IF(OR(ISNUMBER(FIND("Growth",B328)),ISNUMBER(FIND("Margin",B328))),"",(J328-T328)/U328))),"")</f>
        <v/>
      </c>
      <c r="W328">
        <f>IFERROR(IF(OR(D328="-",ISBLANK(D328)),"",(K328-T328)/U328),"")</f>
        <v/>
      </c>
      <c r="X328">
        <f>IFERROR(IF(OR(E328="-",ISBLANK(E328)),"",(L328-T328)/U328),"")</f>
        <v/>
      </c>
      <c r="Y328">
        <f>IFERROR(IF(OR(F328="-",ISBLANK(F328)),"",(M328-T328)/U328),"")</f>
        <v/>
      </c>
      <c r="Z328">
        <f>IFERROR(IF(OR(G328="-",ISBLANK(G328)),"",(N328-T328)/U328),"")</f>
        <v/>
      </c>
      <c r="AA328">
        <f>IF(MAX(MAX(V328:Z328),ABS(MIN(V328:Z328)))=ABS(MIN(V328:Z328)),MIN(V328:Z328),MAX(V328:Z328))</f>
        <v/>
      </c>
      <c r="AB328">
        <f>IFERROR(V144+MATCH(AA328,V328:Z328,0)-1,"")</f>
        <v/>
      </c>
      <c r="AC328">
        <f>IF(AB328&lt;&gt;"",IF(S328=AB328,"Low",IF(AB328=Q328,"High","")),"")</f>
        <v/>
      </c>
      <c r="AE328">
        <f>IF(ISNUMBER(MATCH("N/A",J328:N328,0)),"",IFERROR((5 * SUMPRODUCT(J144:N144,J328:N328) - PRODUCT(SUM(J144:N144),SUM(J328:N328))) / ((5 * SUM((J144^2)+(K144^2)+(L144^2)+(M144^2)+(N144^2))) - SUM(J144:N144)^2),""))</f>
        <v/>
      </c>
      <c r="AF328">
        <f>IFERROR(CORREL(J144:N144,J328:N328),"")</f>
        <v/>
      </c>
      <c r="AZ328">
        <f>IF(Q328=S328,0,1)</f>
        <v/>
      </c>
      <c r="BA328">
        <f>IF(AZ328=1,IF(Q328="","",IF(Q328=N144,"Yes","No")),"")</f>
        <v/>
      </c>
      <c r="BB328">
        <f>IF(BA328="Yes",P328,"")</f>
        <v/>
      </c>
      <c r="BC328">
        <f>IF(AZ328=1,IF(S328="","",IF(S328=N144,"Yes","No")),"")</f>
        <v/>
      </c>
      <c r="BD328">
        <f>IF(BC328="Yes",R328,"")</f>
        <v/>
      </c>
      <c r="BE328">
        <f>IFERROR(IF(SIGN(AE328)=1,"Increasing",IF(SIGN(AE328)=-1,"Decreasing","")),"")</f>
        <v/>
      </c>
      <c r="BF328">
        <f>IF(OR(AND(BE328="Increasing",BA328="Yes"),AND(BE328="Decreasing",BC328="Yes")),"Yes","No")</f>
        <v/>
      </c>
      <c r="BG328">
        <f>IF(I328="pos_trend","Yes","No")</f>
        <v/>
      </c>
      <c r="BH328">
        <f>IF(AF328&lt;&gt;"",IF(ABS(AF328)&gt;0.8,"Yes","No"),"")</f>
        <v/>
      </c>
    </row>
    <row r="329" spans="1:60">
      <c r="I329">
        <f>IF(AND(K329&gt; J329, L329&gt; K329, M329&gt; L329, N329&gt; M329), "pos_trend", IF(AND(K329&lt; J329, L329&lt; K329, M329&lt; L329, N329&lt; M329), "neg_trend", "N/A"))</f>
        <v/>
      </c>
      <c r="J329">
        <f>IFERROR(IF(TRIM(C329)="-", "N/A", IF(RIGHT(C329,1)=")",IF(RIGHT(C329,2)="T)",-1000000000000*VALUE(MID(C329,2,LEN(C329)-3)),IF(RIGHT(C329,2)="M)",-1000000*VALUE(MID(C329,2,LEN(C329)-3)),IF(RIGHT(C329,2)="B)",-1000000000*VALUE(MID(C329,2,LEN(C329)-3)),IF(RIGHT(C329,2)="k)",-1000*VALUE(MID(C329,2,LEN(C329)-3)),VALUE(SUBSTITUTE(C329,",","")))))),IF(RIGHT(C329,1)="T",1000000000000*VALUE(LEFT(C329,LEN(C329)-1)),IF(RIGHT(C329,1)="M",1000000*VALUE(LEFT(C329,LEN(C329)-1)),IF(RIGHT(C329,1)="B",1000000000*VALUE(LEFT(C329,LEN(C329)-1)),IF(RIGHT(C329,1)="%",0.01*VALUE(LEFT(C329,LEN(C329)-1)),IF(RIGHT(C329,1)="k",1000*VALUE(LEFT(C329,LEN(C329)-1)),VALUE(SUBSTITUTE(C329,",",""))))))))),"N/A")</f>
        <v/>
      </c>
      <c r="K329">
        <f>IFERROR(IF(TRIM(D329)="-", "N/A", IF(RIGHT(D329,1)=")",IF(RIGHT(D329,2)="T)",-1000000000000*VALUE(MID(D329,2,LEN(D329)-3)),IF(RIGHT(D329,2)="M)",-1000000*VALUE(MID(D329,2,LEN(D329)-3)),IF(RIGHT(D329,2)="B)",-1000000000*VALUE(MID(D329,2,LEN(D329)-3)),IF(RIGHT(D329,2)="k)",-1000*VALUE(MID(D329,2,LEN(D329)-3)),VALUE(SUBSTITUTE(D329,",","")))))),IF(RIGHT(D329,1)="T",1000000000000*VALUE(LEFT(D329,LEN(D329)-1)),IF(RIGHT(D329,1)="M",1000000*VALUE(LEFT(D329,LEN(D329)-1)),IF(RIGHT(D329,1)="B",1000000000*VALUE(LEFT(D329,LEN(D329)-1)),IF(RIGHT(D329,1)="%",0.01*VALUE(LEFT(D329,LEN(D329)-1)),IF(RIGHT(D329,1)="k",1000*VALUE(LEFT(D329,LEN(D329)-1)),VALUE(SUBSTITUTE(D329,",",""))))))))),"N/A")</f>
        <v/>
      </c>
      <c r="L329">
        <f>IFERROR(IF(TRIM(E329)="-", "N/A", IF(RIGHT(E329,1)=")",IF(RIGHT(E329,2)="T)",-1000000000000*VALUE(MID(E329,2,LEN(E329)-3)),IF(RIGHT(E329,2)="M)",-1000000*VALUE(MID(E329,2,LEN(E329)-3)),IF(RIGHT(E329,2)="B)",-1000000000*VALUE(MID(E329,2,LEN(E329)-3)),IF(RIGHT(E329,2)="k)",-1000*VALUE(MID(E329,2,LEN(E329)-3)),VALUE(SUBSTITUTE(E329,",","")))))),IF(RIGHT(E329,1)="T",1000000000000*VALUE(LEFT(E329,LEN(E329)-1)),IF(RIGHT(E329,1)="M",1000000*VALUE(LEFT(E329,LEN(E329)-1)),IF(RIGHT(E329,1)="B",1000000000*VALUE(LEFT(E329,LEN(E329)-1)),IF(RIGHT(E329,1)="%",0.01*VALUE(LEFT(E329,LEN(E329)-1)),IF(RIGHT(E329,1)="k",1000*VALUE(LEFT(E329,LEN(E329)-1)),VALUE(SUBSTITUTE(E329,",",""))))))))),"N/A")</f>
        <v/>
      </c>
      <c r="M329">
        <f>IFERROR(IF(TRIM(F329)="-", "N/A", IF(RIGHT(F329,1)=")",IF(RIGHT(F329,2)="T)",-1000000000000*VALUE(MID(F329,2,LEN(F329)-3)),IF(RIGHT(F329,2)="M)",-1000000*VALUE(MID(F329,2,LEN(F329)-3)),IF(RIGHT(F329,2)="B)",-1000000000*VALUE(MID(F329,2,LEN(F329)-3)),IF(RIGHT(F329,2)="k)",-1000*VALUE(MID(F329,2,LEN(F329)-3)),VALUE(SUBSTITUTE(F329,",","")))))),IF(RIGHT(F329,1)="T",1000000000000*VALUE(LEFT(F329,LEN(F329)-1)),IF(RIGHT(F329,1)="M",1000000*VALUE(LEFT(F329,LEN(F329)-1)),IF(RIGHT(F329,1)="B",1000000000*VALUE(LEFT(F329,LEN(F329)-1)),IF(RIGHT(F329,1)="%",0.01*VALUE(LEFT(F329,LEN(F329)-1)),IF(RIGHT(F329,1)="k",1000*VALUE(LEFT(F329,LEN(F329)-1)),VALUE(SUBSTITUTE(F329,",",""))))))))),"N/A")</f>
        <v/>
      </c>
      <c r="N329">
        <f>IFERROR(IF(TRIM(G329)="-", "N/A", IF(RIGHT(G329,1)=")",IF(RIGHT(G329,2)="T)",-1000000000000*VALUE(MID(G329,2,LEN(G329)-3)),IF(RIGHT(G329,2)="M)",-1000000*VALUE(MID(G329,2,LEN(G329)-3)),IF(RIGHT(G329,2)="B)",-1000000000*VALUE(MID(G329,2,LEN(G329)-3)),IF(RIGHT(G329,2)="k)",-1000*VALUE(MID(G329,2,LEN(G329)-3)),VALUE(SUBSTITUTE(G329,",","")))))),IF(RIGHT(G329,1)="T",1000000000000*VALUE(LEFT(G329,LEN(G329)-1)),IF(RIGHT(G329,1)="M",1000000*VALUE(LEFT(G329,LEN(G329)-1)),IF(RIGHT(G329,1)="B",1000000000*VALUE(LEFT(G329,LEN(G329)-1)),IF(RIGHT(G329,1)="%",0.01*VALUE(LEFT(G329,LEN(G329)-1)),IF(RIGHT(G329,1)="k",1000*VALUE(LEFT(G329,LEN(G329)-1)),VALUE(SUBSTITUTE(G329,",",""))))))))),"N/A")</f>
        <v/>
      </c>
      <c r="P329">
        <f>MAX(J329:N329)</f>
        <v/>
      </c>
      <c r="Q329">
        <f>IFERROR(J144+MATCH(P329,J329:N329,0)-1,"")</f>
        <v/>
      </c>
      <c r="R329">
        <f>IF(Q329="","",MIN(J329:N329))</f>
        <v/>
      </c>
      <c r="S329">
        <f>IFERROR(J144+MATCH(R329,J329:N329,0)-1,"")</f>
        <v/>
      </c>
      <c r="T329">
        <f>IFERROR(AVERAGE(J329:N329),"")</f>
        <v/>
      </c>
      <c r="U329">
        <f>IFERROR(STDEV(J329:N329),"")</f>
        <v/>
      </c>
      <c r="V329">
        <f>IFERROR(IF(C329="-","",IF(ISBLANK(B329),"",IF(OR(ISNUMBER(FIND("Growth",B329)),ISNUMBER(FIND("Margin",B329))),"",(J329-T329)/U329))),"")</f>
        <v/>
      </c>
      <c r="W329">
        <f>IFERROR(IF(OR(D329="-",ISBLANK(D329)),"",(K329-T329)/U329),"")</f>
        <v/>
      </c>
      <c r="X329">
        <f>IFERROR(IF(OR(E329="-",ISBLANK(E329)),"",(L329-T329)/U329),"")</f>
        <v/>
      </c>
      <c r="Y329">
        <f>IFERROR(IF(OR(F329="-",ISBLANK(F329)),"",(M329-T329)/U329),"")</f>
        <v/>
      </c>
      <c r="Z329">
        <f>IFERROR(IF(OR(G329="-",ISBLANK(G329)),"",(N329-T329)/U329),"")</f>
        <v/>
      </c>
      <c r="AA329">
        <f>IF(MAX(MAX(V329:Z329),ABS(MIN(V329:Z329)))=ABS(MIN(V329:Z329)),MIN(V329:Z329),MAX(V329:Z329))</f>
        <v/>
      </c>
      <c r="AB329">
        <f>IFERROR(V144+MATCH(AA329,V329:Z329,0)-1,"")</f>
        <v/>
      </c>
      <c r="AC329">
        <f>IF(AB329&lt;&gt;"",IF(S329=AB329,"Low",IF(AB329=Q329,"High","")),"")</f>
        <v/>
      </c>
      <c r="AE329">
        <f>IF(ISNUMBER(MATCH("N/A",J329:N329,0)),"",IFERROR((5 * SUMPRODUCT(J144:N144,J329:N329) - PRODUCT(SUM(J144:N144),SUM(J329:N329))) / ((5 * SUM((J144^2)+(K144^2)+(L144^2)+(M144^2)+(N144^2))) - SUM(J144:N144)^2),""))</f>
        <v/>
      </c>
      <c r="AF329">
        <f>IFERROR(CORREL(J144:N144,J329:N329),"")</f>
        <v/>
      </c>
      <c r="AZ329">
        <f>IF(Q329=S329,0,1)</f>
        <v/>
      </c>
      <c r="BA329">
        <f>IF(AZ329=1,IF(Q329="","",IF(Q329=N144,"Yes","No")),"")</f>
        <v/>
      </c>
      <c r="BB329">
        <f>IF(BA329="Yes",P329,"")</f>
        <v/>
      </c>
      <c r="BC329">
        <f>IF(AZ329=1,IF(S329="","",IF(S329=N144,"Yes","No")),"")</f>
        <v/>
      </c>
      <c r="BD329">
        <f>IF(BC329="Yes",R329,"")</f>
        <v/>
      </c>
      <c r="BE329">
        <f>IFERROR(IF(SIGN(AE329)=1,"Increasing",IF(SIGN(AE329)=-1,"Decreasing","")),"")</f>
        <v/>
      </c>
      <c r="BF329">
        <f>IF(OR(AND(BE329="Increasing",BA329="Yes"),AND(BE329="Decreasing",BC329="Yes")),"Yes","No")</f>
        <v/>
      </c>
      <c r="BG329">
        <f>IF(I329="pos_trend","Yes","No")</f>
        <v/>
      </c>
      <c r="BH329">
        <f>IF(AF329&lt;&gt;"",IF(ABS(AF329)&gt;0.8,"Yes","No"),"")</f>
        <v/>
      </c>
    </row>
    <row r="330" spans="1:60">
      <c r="I330">
        <f>IF(AND(K330&gt; J330, L330&gt; K330, M330&gt; L330, N330&gt; M330), "pos_trend", IF(AND(K330&lt; J330, L330&lt; K330, M330&lt; L330, N330&lt; M330), "neg_trend", "N/A"))</f>
        <v/>
      </c>
      <c r="J330">
        <f>IFERROR(IF(TRIM(C330)="-", "N/A", IF(RIGHT(C330,1)=")",IF(RIGHT(C330,2)="T)",-1000000000000*VALUE(MID(C330,2,LEN(C330)-3)),IF(RIGHT(C330,2)="M)",-1000000*VALUE(MID(C330,2,LEN(C330)-3)),IF(RIGHT(C330,2)="B)",-1000000000*VALUE(MID(C330,2,LEN(C330)-3)),IF(RIGHT(C330,2)="k)",-1000*VALUE(MID(C330,2,LEN(C330)-3)),VALUE(SUBSTITUTE(C330,",","")))))),IF(RIGHT(C330,1)="T",1000000000000*VALUE(LEFT(C330,LEN(C330)-1)),IF(RIGHT(C330,1)="M",1000000*VALUE(LEFT(C330,LEN(C330)-1)),IF(RIGHT(C330,1)="B",1000000000*VALUE(LEFT(C330,LEN(C330)-1)),IF(RIGHT(C330,1)="%",0.01*VALUE(LEFT(C330,LEN(C330)-1)),IF(RIGHT(C330,1)="k",1000*VALUE(LEFT(C330,LEN(C330)-1)),VALUE(SUBSTITUTE(C330,",",""))))))))),"N/A")</f>
        <v/>
      </c>
      <c r="K330">
        <f>IFERROR(IF(TRIM(D330)="-", "N/A", IF(RIGHT(D330,1)=")",IF(RIGHT(D330,2)="T)",-1000000000000*VALUE(MID(D330,2,LEN(D330)-3)),IF(RIGHT(D330,2)="M)",-1000000*VALUE(MID(D330,2,LEN(D330)-3)),IF(RIGHT(D330,2)="B)",-1000000000*VALUE(MID(D330,2,LEN(D330)-3)),IF(RIGHT(D330,2)="k)",-1000*VALUE(MID(D330,2,LEN(D330)-3)),VALUE(SUBSTITUTE(D330,",","")))))),IF(RIGHT(D330,1)="T",1000000000000*VALUE(LEFT(D330,LEN(D330)-1)),IF(RIGHT(D330,1)="M",1000000*VALUE(LEFT(D330,LEN(D330)-1)),IF(RIGHT(D330,1)="B",1000000000*VALUE(LEFT(D330,LEN(D330)-1)),IF(RIGHT(D330,1)="%",0.01*VALUE(LEFT(D330,LEN(D330)-1)),IF(RIGHT(D330,1)="k",1000*VALUE(LEFT(D330,LEN(D330)-1)),VALUE(SUBSTITUTE(D330,",",""))))))))),"N/A")</f>
        <v/>
      </c>
      <c r="L330">
        <f>IFERROR(IF(TRIM(E330)="-", "N/A", IF(RIGHT(E330,1)=")",IF(RIGHT(E330,2)="T)",-1000000000000*VALUE(MID(E330,2,LEN(E330)-3)),IF(RIGHT(E330,2)="M)",-1000000*VALUE(MID(E330,2,LEN(E330)-3)),IF(RIGHT(E330,2)="B)",-1000000000*VALUE(MID(E330,2,LEN(E330)-3)),IF(RIGHT(E330,2)="k)",-1000*VALUE(MID(E330,2,LEN(E330)-3)),VALUE(SUBSTITUTE(E330,",","")))))),IF(RIGHT(E330,1)="T",1000000000000*VALUE(LEFT(E330,LEN(E330)-1)),IF(RIGHT(E330,1)="M",1000000*VALUE(LEFT(E330,LEN(E330)-1)),IF(RIGHT(E330,1)="B",1000000000*VALUE(LEFT(E330,LEN(E330)-1)),IF(RIGHT(E330,1)="%",0.01*VALUE(LEFT(E330,LEN(E330)-1)),IF(RIGHT(E330,1)="k",1000*VALUE(LEFT(E330,LEN(E330)-1)),VALUE(SUBSTITUTE(E330,",",""))))))))),"N/A")</f>
        <v/>
      </c>
      <c r="M330">
        <f>IFERROR(IF(TRIM(F330)="-", "N/A", IF(RIGHT(F330,1)=")",IF(RIGHT(F330,2)="T)",-1000000000000*VALUE(MID(F330,2,LEN(F330)-3)),IF(RIGHT(F330,2)="M)",-1000000*VALUE(MID(F330,2,LEN(F330)-3)),IF(RIGHT(F330,2)="B)",-1000000000*VALUE(MID(F330,2,LEN(F330)-3)),IF(RIGHT(F330,2)="k)",-1000*VALUE(MID(F330,2,LEN(F330)-3)),VALUE(SUBSTITUTE(F330,",","")))))),IF(RIGHT(F330,1)="T",1000000000000*VALUE(LEFT(F330,LEN(F330)-1)),IF(RIGHT(F330,1)="M",1000000*VALUE(LEFT(F330,LEN(F330)-1)),IF(RIGHT(F330,1)="B",1000000000*VALUE(LEFT(F330,LEN(F330)-1)),IF(RIGHT(F330,1)="%",0.01*VALUE(LEFT(F330,LEN(F330)-1)),IF(RIGHT(F330,1)="k",1000*VALUE(LEFT(F330,LEN(F330)-1)),VALUE(SUBSTITUTE(F330,",",""))))))))),"N/A")</f>
        <v/>
      </c>
      <c r="N330">
        <f>IFERROR(IF(TRIM(G330)="-", "N/A", IF(RIGHT(G330,1)=")",IF(RIGHT(G330,2)="T)",-1000000000000*VALUE(MID(G330,2,LEN(G330)-3)),IF(RIGHT(G330,2)="M)",-1000000*VALUE(MID(G330,2,LEN(G330)-3)),IF(RIGHT(G330,2)="B)",-1000000000*VALUE(MID(G330,2,LEN(G330)-3)),IF(RIGHT(G330,2)="k)",-1000*VALUE(MID(G330,2,LEN(G330)-3)),VALUE(SUBSTITUTE(G330,",","")))))),IF(RIGHT(G330,1)="T",1000000000000*VALUE(LEFT(G330,LEN(G330)-1)),IF(RIGHT(G330,1)="M",1000000*VALUE(LEFT(G330,LEN(G330)-1)),IF(RIGHT(G330,1)="B",1000000000*VALUE(LEFT(G330,LEN(G330)-1)),IF(RIGHT(G330,1)="%",0.01*VALUE(LEFT(G330,LEN(G330)-1)),IF(RIGHT(G330,1)="k",1000*VALUE(LEFT(G330,LEN(G330)-1)),VALUE(SUBSTITUTE(G330,",",""))))))))),"N/A")</f>
        <v/>
      </c>
      <c r="P330">
        <f>MAX(J330:N330)</f>
        <v/>
      </c>
      <c r="Q330">
        <f>IFERROR(J144+MATCH(P330,J330:N330,0)-1,"")</f>
        <v/>
      </c>
      <c r="R330">
        <f>IF(Q330="","",MIN(J330:N330))</f>
        <v/>
      </c>
      <c r="S330">
        <f>IFERROR(J144+MATCH(R330,J330:N330,0)-1,"")</f>
        <v/>
      </c>
      <c r="T330">
        <f>IFERROR(AVERAGE(J330:N330),"")</f>
        <v/>
      </c>
      <c r="U330">
        <f>IFERROR(STDEV(J330:N330),"")</f>
        <v/>
      </c>
      <c r="V330">
        <f>IFERROR(IF(C330="-","",IF(ISBLANK(B330),"",IF(OR(ISNUMBER(FIND("Growth",B330)),ISNUMBER(FIND("Margin",B330))),"",(J330-T330)/U330))),"")</f>
        <v/>
      </c>
      <c r="W330">
        <f>IFERROR(IF(OR(D330="-",ISBLANK(D330)),"",(K330-T330)/U330),"")</f>
        <v/>
      </c>
      <c r="X330">
        <f>IFERROR(IF(OR(E330="-",ISBLANK(E330)),"",(L330-T330)/U330),"")</f>
        <v/>
      </c>
      <c r="Y330">
        <f>IFERROR(IF(OR(F330="-",ISBLANK(F330)),"",(M330-T330)/U330),"")</f>
        <v/>
      </c>
      <c r="Z330">
        <f>IFERROR(IF(OR(G330="-",ISBLANK(G330)),"",(N330-T330)/U330),"")</f>
        <v/>
      </c>
      <c r="AA330">
        <f>IF(MAX(MAX(V330:Z330),ABS(MIN(V330:Z330)))=ABS(MIN(V330:Z330)),MIN(V330:Z330),MAX(V330:Z330))</f>
        <v/>
      </c>
      <c r="AB330">
        <f>IFERROR(V144+MATCH(AA330,V330:Z330,0)-1,"")</f>
        <v/>
      </c>
      <c r="AC330">
        <f>IF(AB330&lt;&gt;"",IF(S330=AB330,"Low",IF(AB330=Q330,"High","")),"")</f>
        <v/>
      </c>
      <c r="AE330">
        <f>IF(ISNUMBER(MATCH("N/A",J330:N330,0)),"",IFERROR((5 * SUMPRODUCT(J144:N144,J330:N330) - PRODUCT(SUM(J144:N144),SUM(J330:N330))) / ((5 * SUM((J144^2)+(K144^2)+(L144^2)+(M144^2)+(N144^2))) - SUM(J144:N144)^2),""))</f>
        <v/>
      </c>
      <c r="AF330">
        <f>IFERROR(CORREL(J144:N144,J330:N330),"")</f>
        <v/>
      </c>
      <c r="AZ330">
        <f>IF(Q330=S330,0,1)</f>
        <v/>
      </c>
      <c r="BA330">
        <f>IF(AZ330=1,IF(Q330="","",IF(Q330=N144,"Yes","No")),"")</f>
        <v/>
      </c>
      <c r="BB330">
        <f>IF(BA330="Yes",P330,"")</f>
        <v/>
      </c>
      <c r="BC330">
        <f>IF(AZ330=1,IF(S330="","",IF(S330=N144,"Yes","No")),"")</f>
        <v/>
      </c>
      <c r="BD330">
        <f>IF(BC330="Yes",R330,"")</f>
        <v/>
      </c>
      <c r="BE330">
        <f>IFERROR(IF(SIGN(AE330)=1,"Increasing",IF(SIGN(AE330)=-1,"Decreasing","")),"")</f>
        <v/>
      </c>
      <c r="BF330">
        <f>IF(OR(AND(BE330="Increasing",BA330="Yes"),AND(BE330="Decreasing",BC330="Yes")),"Yes","No")</f>
        <v/>
      </c>
      <c r="BG330">
        <f>IF(I330="pos_trend","Yes","No")</f>
        <v/>
      </c>
      <c r="BH330">
        <f>IF(AF330&lt;&gt;"",IF(ABS(AF330)&gt;0.8,"Yes","No"),"")</f>
        <v/>
      </c>
    </row>
    <row r="331" spans="1:60">
      <c r="I331">
        <f>IF(AND(K331&gt; J331, L331&gt; K331, M331&gt; L331, N331&gt; M331), "pos_trend", IF(AND(K331&lt; J331, L331&lt; K331, M331&lt; L331, N331&lt; M331), "neg_trend", "N/A"))</f>
        <v/>
      </c>
      <c r="J331">
        <f>IFERROR(IF(TRIM(C331)="-", "N/A", IF(RIGHT(C331,1)=")",IF(RIGHT(C331,2)="T)",-1000000000000*VALUE(MID(C331,2,LEN(C331)-3)),IF(RIGHT(C331,2)="M)",-1000000*VALUE(MID(C331,2,LEN(C331)-3)),IF(RIGHT(C331,2)="B)",-1000000000*VALUE(MID(C331,2,LEN(C331)-3)),IF(RIGHT(C331,2)="k)",-1000*VALUE(MID(C331,2,LEN(C331)-3)),VALUE(SUBSTITUTE(C331,",","")))))),IF(RIGHT(C331,1)="T",1000000000000*VALUE(LEFT(C331,LEN(C331)-1)),IF(RIGHT(C331,1)="M",1000000*VALUE(LEFT(C331,LEN(C331)-1)),IF(RIGHT(C331,1)="B",1000000000*VALUE(LEFT(C331,LEN(C331)-1)),IF(RIGHT(C331,1)="%",0.01*VALUE(LEFT(C331,LEN(C331)-1)),IF(RIGHT(C331,1)="k",1000*VALUE(LEFT(C331,LEN(C331)-1)),VALUE(SUBSTITUTE(C331,",",""))))))))),"N/A")</f>
        <v/>
      </c>
      <c r="K331">
        <f>IFERROR(IF(TRIM(D331)="-", "N/A", IF(RIGHT(D331,1)=")",IF(RIGHT(D331,2)="T)",-1000000000000*VALUE(MID(D331,2,LEN(D331)-3)),IF(RIGHT(D331,2)="M)",-1000000*VALUE(MID(D331,2,LEN(D331)-3)),IF(RIGHT(D331,2)="B)",-1000000000*VALUE(MID(D331,2,LEN(D331)-3)),IF(RIGHT(D331,2)="k)",-1000*VALUE(MID(D331,2,LEN(D331)-3)),VALUE(SUBSTITUTE(D331,",","")))))),IF(RIGHT(D331,1)="T",1000000000000*VALUE(LEFT(D331,LEN(D331)-1)),IF(RIGHT(D331,1)="M",1000000*VALUE(LEFT(D331,LEN(D331)-1)),IF(RIGHT(D331,1)="B",1000000000*VALUE(LEFT(D331,LEN(D331)-1)),IF(RIGHT(D331,1)="%",0.01*VALUE(LEFT(D331,LEN(D331)-1)),IF(RIGHT(D331,1)="k",1000*VALUE(LEFT(D331,LEN(D331)-1)),VALUE(SUBSTITUTE(D331,",",""))))))))),"N/A")</f>
        <v/>
      </c>
      <c r="L331">
        <f>IFERROR(IF(TRIM(E331)="-", "N/A", IF(RIGHT(E331,1)=")",IF(RIGHT(E331,2)="T)",-1000000000000*VALUE(MID(E331,2,LEN(E331)-3)),IF(RIGHT(E331,2)="M)",-1000000*VALUE(MID(E331,2,LEN(E331)-3)),IF(RIGHT(E331,2)="B)",-1000000000*VALUE(MID(E331,2,LEN(E331)-3)),IF(RIGHT(E331,2)="k)",-1000*VALUE(MID(E331,2,LEN(E331)-3)),VALUE(SUBSTITUTE(E331,",","")))))),IF(RIGHT(E331,1)="T",1000000000000*VALUE(LEFT(E331,LEN(E331)-1)),IF(RIGHT(E331,1)="M",1000000*VALUE(LEFT(E331,LEN(E331)-1)),IF(RIGHT(E331,1)="B",1000000000*VALUE(LEFT(E331,LEN(E331)-1)),IF(RIGHT(E331,1)="%",0.01*VALUE(LEFT(E331,LEN(E331)-1)),IF(RIGHT(E331,1)="k",1000*VALUE(LEFT(E331,LEN(E331)-1)),VALUE(SUBSTITUTE(E331,",",""))))))))),"N/A")</f>
        <v/>
      </c>
      <c r="M331">
        <f>IFERROR(IF(TRIM(F331)="-", "N/A", IF(RIGHT(F331,1)=")",IF(RIGHT(F331,2)="T)",-1000000000000*VALUE(MID(F331,2,LEN(F331)-3)),IF(RIGHT(F331,2)="M)",-1000000*VALUE(MID(F331,2,LEN(F331)-3)),IF(RIGHT(F331,2)="B)",-1000000000*VALUE(MID(F331,2,LEN(F331)-3)),IF(RIGHT(F331,2)="k)",-1000*VALUE(MID(F331,2,LEN(F331)-3)),VALUE(SUBSTITUTE(F331,",","")))))),IF(RIGHT(F331,1)="T",1000000000000*VALUE(LEFT(F331,LEN(F331)-1)),IF(RIGHT(F331,1)="M",1000000*VALUE(LEFT(F331,LEN(F331)-1)),IF(RIGHT(F331,1)="B",1000000000*VALUE(LEFT(F331,LEN(F331)-1)),IF(RIGHT(F331,1)="%",0.01*VALUE(LEFT(F331,LEN(F331)-1)),IF(RIGHT(F331,1)="k",1000*VALUE(LEFT(F331,LEN(F331)-1)),VALUE(SUBSTITUTE(F331,",",""))))))))),"N/A")</f>
        <v/>
      </c>
      <c r="N331">
        <f>IFERROR(IF(TRIM(G331)="-", "N/A", IF(RIGHT(G331,1)=")",IF(RIGHT(G331,2)="T)",-1000000000000*VALUE(MID(G331,2,LEN(G331)-3)),IF(RIGHT(G331,2)="M)",-1000000*VALUE(MID(G331,2,LEN(G331)-3)),IF(RIGHT(G331,2)="B)",-1000000000*VALUE(MID(G331,2,LEN(G331)-3)),IF(RIGHT(G331,2)="k)",-1000*VALUE(MID(G331,2,LEN(G331)-3)),VALUE(SUBSTITUTE(G331,",","")))))),IF(RIGHT(G331,1)="T",1000000000000*VALUE(LEFT(G331,LEN(G331)-1)),IF(RIGHT(G331,1)="M",1000000*VALUE(LEFT(G331,LEN(G331)-1)),IF(RIGHT(G331,1)="B",1000000000*VALUE(LEFT(G331,LEN(G331)-1)),IF(RIGHT(G331,1)="%",0.01*VALUE(LEFT(G331,LEN(G331)-1)),IF(RIGHT(G331,1)="k",1000*VALUE(LEFT(G331,LEN(G331)-1)),VALUE(SUBSTITUTE(G331,",",""))))))))),"N/A")</f>
        <v/>
      </c>
      <c r="P331">
        <f>MAX(J331:N331)</f>
        <v/>
      </c>
      <c r="Q331">
        <f>IFERROR(J144+MATCH(P331,J331:N331,0)-1,"")</f>
        <v/>
      </c>
      <c r="R331">
        <f>IF(Q331="","",MIN(J331:N331))</f>
        <v/>
      </c>
      <c r="S331">
        <f>IFERROR(J144+MATCH(R331,J331:N331,0)-1,"")</f>
        <v/>
      </c>
      <c r="T331">
        <f>IFERROR(AVERAGE(J331:N331),"")</f>
        <v/>
      </c>
      <c r="U331">
        <f>IFERROR(STDEV(J331:N331),"")</f>
        <v/>
      </c>
      <c r="V331">
        <f>IFERROR(IF(C331="-","",IF(ISBLANK(B331),"",IF(OR(ISNUMBER(FIND("Growth",B331)),ISNUMBER(FIND("Margin",B331))),"",(J331-T331)/U331))),"")</f>
        <v/>
      </c>
      <c r="W331">
        <f>IFERROR(IF(OR(D331="-",ISBLANK(D331)),"",(K331-T331)/U331),"")</f>
        <v/>
      </c>
      <c r="X331">
        <f>IFERROR(IF(OR(E331="-",ISBLANK(E331)),"",(L331-T331)/U331),"")</f>
        <v/>
      </c>
      <c r="Y331">
        <f>IFERROR(IF(OR(F331="-",ISBLANK(F331)),"",(M331-T331)/U331),"")</f>
        <v/>
      </c>
      <c r="Z331">
        <f>IFERROR(IF(OR(G331="-",ISBLANK(G331)),"",(N331-T331)/U331),"")</f>
        <v/>
      </c>
      <c r="AA331">
        <f>IF(MAX(MAX(V331:Z331),ABS(MIN(V331:Z331)))=ABS(MIN(V331:Z331)),MIN(V331:Z331),MAX(V331:Z331))</f>
        <v/>
      </c>
      <c r="AB331">
        <f>IFERROR(V144+MATCH(AA331,V331:Z331,0)-1,"")</f>
        <v/>
      </c>
      <c r="AC331">
        <f>IF(AB331&lt;&gt;"",IF(S331=AB331,"Low",IF(AB331=Q331,"High","")),"")</f>
        <v/>
      </c>
      <c r="AE331">
        <f>IF(ISNUMBER(MATCH("N/A",J331:N331,0)),"",IFERROR((5 * SUMPRODUCT(J144:N144,J331:N331) - PRODUCT(SUM(J144:N144),SUM(J331:N331))) / ((5 * SUM((J144^2)+(K144^2)+(L144^2)+(M144^2)+(N144^2))) - SUM(J144:N144)^2),""))</f>
        <v/>
      </c>
      <c r="AF331">
        <f>IFERROR(CORREL(J144:N144,J331:N331),"")</f>
        <v/>
      </c>
      <c r="AZ331">
        <f>IF(Q331=S331,0,1)</f>
        <v/>
      </c>
      <c r="BA331">
        <f>IF(AZ331=1,IF(Q331="","",IF(Q331=N144,"Yes","No")),"")</f>
        <v/>
      </c>
      <c r="BB331">
        <f>IF(BA331="Yes",P331,"")</f>
        <v/>
      </c>
      <c r="BC331">
        <f>IF(AZ331=1,IF(S331="","",IF(S331=N144,"Yes","No")),"")</f>
        <v/>
      </c>
      <c r="BD331">
        <f>IF(BC331="Yes",R331,"")</f>
        <v/>
      </c>
      <c r="BE331">
        <f>IFERROR(IF(SIGN(AE331)=1,"Increasing",IF(SIGN(AE331)=-1,"Decreasing","")),"")</f>
        <v/>
      </c>
      <c r="BF331">
        <f>IF(OR(AND(BE331="Increasing",BA331="Yes"),AND(BE331="Decreasing",BC331="Yes")),"Yes","No")</f>
        <v/>
      </c>
      <c r="BG331">
        <f>IF(I331="pos_trend","Yes","No")</f>
        <v/>
      </c>
      <c r="BH331">
        <f>IF(AF331&lt;&gt;"",IF(ABS(AF331)&gt;0.8,"Yes","No"),"")</f>
        <v/>
      </c>
    </row>
    <row r="332" spans="1:60">
      <c r="I332">
        <f>IF(AND(K332&gt; J332, L332&gt; K332, M332&gt; L332, N332&gt; M332), "pos_trend", IF(AND(K332&lt; J332, L332&lt; K332, M332&lt; L332, N332&lt; M332), "neg_trend", "N/A"))</f>
        <v/>
      </c>
      <c r="J332">
        <f>IFERROR(IF(TRIM(C332)="-", "N/A", IF(RIGHT(C332,1)=")",IF(RIGHT(C332,2)="T)",-1000000000000*VALUE(MID(C332,2,LEN(C332)-3)),IF(RIGHT(C332,2)="M)",-1000000*VALUE(MID(C332,2,LEN(C332)-3)),IF(RIGHT(C332,2)="B)",-1000000000*VALUE(MID(C332,2,LEN(C332)-3)),IF(RIGHT(C332,2)="k)",-1000*VALUE(MID(C332,2,LEN(C332)-3)),VALUE(SUBSTITUTE(C332,",","")))))),IF(RIGHT(C332,1)="T",1000000000000*VALUE(LEFT(C332,LEN(C332)-1)),IF(RIGHT(C332,1)="M",1000000*VALUE(LEFT(C332,LEN(C332)-1)),IF(RIGHT(C332,1)="B",1000000000*VALUE(LEFT(C332,LEN(C332)-1)),IF(RIGHT(C332,1)="%",0.01*VALUE(LEFT(C332,LEN(C332)-1)),IF(RIGHT(C332,1)="k",1000*VALUE(LEFT(C332,LEN(C332)-1)),VALUE(SUBSTITUTE(C332,",",""))))))))),"N/A")</f>
        <v/>
      </c>
      <c r="K332">
        <f>IFERROR(IF(TRIM(D332)="-", "N/A", IF(RIGHT(D332,1)=")",IF(RIGHT(D332,2)="T)",-1000000000000*VALUE(MID(D332,2,LEN(D332)-3)),IF(RIGHT(D332,2)="M)",-1000000*VALUE(MID(D332,2,LEN(D332)-3)),IF(RIGHT(D332,2)="B)",-1000000000*VALUE(MID(D332,2,LEN(D332)-3)),IF(RIGHT(D332,2)="k)",-1000*VALUE(MID(D332,2,LEN(D332)-3)),VALUE(SUBSTITUTE(D332,",","")))))),IF(RIGHT(D332,1)="T",1000000000000*VALUE(LEFT(D332,LEN(D332)-1)),IF(RIGHT(D332,1)="M",1000000*VALUE(LEFT(D332,LEN(D332)-1)),IF(RIGHT(D332,1)="B",1000000000*VALUE(LEFT(D332,LEN(D332)-1)),IF(RIGHT(D332,1)="%",0.01*VALUE(LEFT(D332,LEN(D332)-1)),IF(RIGHT(D332,1)="k",1000*VALUE(LEFT(D332,LEN(D332)-1)),VALUE(SUBSTITUTE(D332,",",""))))))))),"N/A")</f>
        <v/>
      </c>
      <c r="L332">
        <f>IFERROR(IF(TRIM(E332)="-", "N/A", IF(RIGHT(E332,1)=")",IF(RIGHT(E332,2)="T)",-1000000000000*VALUE(MID(E332,2,LEN(E332)-3)),IF(RIGHT(E332,2)="M)",-1000000*VALUE(MID(E332,2,LEN(E332)-3)),IF(RIGHT(E332,2)="B)",-1000000000*VALUE(MID(E332,2,LEN(E332)-3)),IF(RIGHT(E332,2)="k)",-1000*VALUE(MID(E332,2,LEN(E332)-3)),VALUE(SUBSTITUTE(E332,",","")))))),IF(RIGHT(E332,1)="T",1000000000000*VALUE(LEFT(E332,LEN(E332)-1)),IF(RIGHT(E332,1)="M",1000000*VALUE(LEFT(E332,LEN(E332)-1)),IF(RIGHT(E332,1)="B",1000000000*VALUE(LEFT(E332,LEN(E332)-1)),IF(RIGHT(E332,1)="%",0.01*VALUE(LEFT(E332,LEN(E332)-1)),IF(RIGHT(E332,1)="k",1000*VALUE(LEFT(E332,LEN(E332)-1)),VALUE(SUBSTITUTE(E332,",",""))))))))),"N/A")</f>
        <v/>
      </c>
      <c r="M332">
        <f>IFERROR(IF(TRIM(F332)="-", "N/A", IF(RIGHT(F332,1)=")",IF(RIGHT(F332,2)="T)",-1000000000000*VALUE(MID(F332,2,LEN(F332)-3)),IF(RIGHT(F332,2)="M)",-1000000*VALUE(MID(F332,2,LEN(F332)-3)),IF(RIGHT(F332,2)="B)",-1000000000*VALUE(MID(F332,2,LEN(F332)-3)),IF(RIGHT(F332,2)="k)",-1000*VALUE(MID(F332,2,LEN(F332)-3)),VALUE(SUBSTITUTE(F332,",","")))))),IF(RIGHT(F332,1)="T",1000000000000*VALUE(LEFT(F332,LEN(F332)-1)),IF(RIGHT(F332,1)="M",1000000*VALUE(LEFT(F332,LEN(F332)-1)),IF(RIGHT(F332,1)="B",1000000000*VALUE(LEFT(F332,LEN(F332)-1)),IF(RIGHT(F332,1)="%",0.01*VALUE(LEFT(F332,LEN(F332)-1)),IF(RIGHT(F332,1)="k",1000*VALUE(LEFT(F332,LEN(F332)-1)),VALUE(SUBSTITUTE(F332,",",""))))))))),"N/A")</f>
        <v/>
      </c>
      <c r="N332">
        <f>IFERROR(IF(TRIM(G332)="-", "N/A", IF(RIGHT(G332,1)=")",IF(RIGHT(G332,2)="T)",-1000000000000*VALUE(MID(G332,2,LEN(G332)-3)),IF(RIGHT(G332,2)="M)",-1000000*VALUE(MID(G332,2,LEN(G332)-3)),IF(RIGHT(G332,2)="B)",-1000000000*VALUE(MID(G332,2,LEN(G332)-3)),IF(RIGHT(G332,2)="k)",-1000*VALUE(MID(G332,2,LEN(G332)-3)),VALUE(SUBSTITUTE(G332,",","")))))),IF(RIGHT(G332,1)="T",1000000000000*VALUE(LEFT(G332,LEN(G332)-1)),IF(RIGHT(G332,1)="M",1000000*VALUE(LEFT(G332,LEN(G332)-1)),IF(RIGHT(G332,1)="B",1000000000*VALUE(LEFT(G332,LEN(G332)-1)),IF(RIGHT(G332,1)="%",0.01*VALUE(LEFT(G332,LEN(G332)-1)),IF(RIGHT(G332,1)="k",1000*VALUE(LEFT(G332,LEN(G332)-1)),VALUE(SUBSTITUTE(G332,",",""))))))))),"N/A")</f>
        <v/>
      </c>
      <c r="P332">
        <f>MAX(J332:N332)</f>
        <v/>
      </c>
      <c r="Q332">
        <f>IFERROR(J144+MATCH(P332,J332:N332,0)-1,"")</f>
        <v/>
      </c>
      <c r="R332">
        <f>IF(Q332="","",MIN(J332:N332))</f>
        <v/>
      </c>
      <c r="S332">
        <f>IFERROR(J144+MATCH(R332,J332:N332,0)-1,"")</f>
        <v/>
      </c>
      <c r="T332">
        <f>IFERROR(AVERAGE(J332:N332),"")</f>
        <v/>
      </c>
      <c r="U332">
        <f>IFERROR(STDEV(J332:N332),"")</f>
        <v/>
      </c>
      <c r="V332">
        <f>IFERROR(IF(C332="-","",IF(ISBLANK(B332),"",IF(OR(ISNUMBER(FIND("Growth",B332)),ISNUMBER(FIND("Margin",B332))),"",(J332-T332)/U332))),"")</f>
        <v/>
      </c>
      <c r="W332">
        <f>IFERROR(IF(OR(D332="-",ISBLANK(D332)),"",(K332-T332)/U332),"")</f>
        <v/>
      </c>
      <c r="X332">
        <f>IFERROR(IF(OR(E332="-",ISBLANK(E332)),"",(L332-T332)/U332),"")</f>
        <v/>
      </c>
      <c r="Y332">
        <f>IFERROR(IF(OR(F332="-",ISBLANK(F332)),"",(M332-T332)/U332),"")</f>
        <v/>
      </c>
      <c r="Z332">
        <f>IFERROR(IF(OR(G332="-",ISBLANK(G332)),"",(N332-T332)/U332),"")</f>
        <v/>
      </c>
      <c r="AA332">
        <f>IF(MAX(MAX(V332:Z332),ABS(MIN(V332:Z332)))=ABS(MIN(V332:Z332)),MIN(V332:Z332),MAX(V332:Z332))</f>
        <v/>
      </c>
      <c r="AB332">
        <f>IFERROR(V144+MATCH(AA332,V332:Z332,0)-1,"")</f>
        <v/>
      </c>
      <c r="AC332">
        <f>IF(AB332&lt;&gt;"",IF(S332=AB332,"Low",IF(AB332=Q332,"High","")),"")</f>
        <v/>
      </c>
      <c r="AE332">
        <f>IF(ISNUMBER(MATCH("N/A",J332:N332,0)),"",IFERROR((5 * SUMPRODUCT(J144:N144,J332:N332) - PRODUCT(SUM(J144:N144),SUM(J332:N332))) / ((5 * SUM((J144^2)+(K144^2)+(L144^2)+(M144^2)+(N144^2))) - SUM(J144:N144)^2),""))</f>
        <v/>
      </c>
      <c r="AF332">
        <f>IFERROR(CORREL(J144:N144,J332:N332),"")</f>
        <v/>
      </c>
      <c r="AZ332">
        <f>IF(Q332=S332,0,1)</f>
        <v/>
      </c>
      <c r="BA332">
        <f>IF(AZ332=1,IF(Q332="","",IF(Q332=N144,"Yes","No")),"")</f>
        <v/>
      </c>
      <c r="BB332">
        <f>IF(BA332="Yes",P332,"")</f>
        <v/>
      </c>
      <c r="BC332">
        <f>IF(AZ332=1,IF(S332="","",IF(S332=N144,"Yes","No")),"")</f>
        <v/>
      </c>
      <c r="BD332">
        <f>IF(BC332="Yes",R332,"")</f>
        <v/>
      </c>
      <c r="BE332">
        <f>IFERROR(IF(SIGN(AE332)=1,"Increasing",IF(SIGN(AE332)=-1,"Decreasing","")),"")</f>
        <v/>
      </c>
      <c r="BF332">
        <f>IF(OR(AND(BE332="Increasing",BA332="Yes"),AND(BE332="Decreasing",BC332="Yes")),"Yes","No")</f>
        <v/>
      </c>
      <c r="BG332">
        <f>IF(I332="pos_trend","Yes","No")</f>
        <v/>
      </c>
      <c r="BH332">
        <f>IF(AF332&lt;&gt;"",IF(ABS(AF332)&gt;0.8,"Yes","No"),"")</f>
        <v/>
      </c>
    </row>
    <row r="333" spans="1:60">
      <c r="I333">
        <f>IF(AND(K333&gt; J333, L333&gt; K333, M333&gt; L333, N333&gt; M333), "pos_trend", IF(AND(K333&lt; J333, L333&lt; K333, M333&lt; L333, N333&lt; M333), "neg_trend", "N/A"))</f>
        <v/>
      </c>
      <c r="J333">
        <f>IFERROR(IF(TRIM(C333)="-", "N/A", IF(RIGHT(C333,1)=")",IF(RIGHT(C333,2)="T)",-1000000000000*VALUE(MID(C333,2,LEN(C333)-3)),IF(RIGHT(C333,2)="M)",-1000000*VALUE(MID(C333,2,LEN(C333)-3)),IF(RIGHT(C333,2)="B)",-1000000000*VALUE(MID(C333,2,LEN(C333)-3)),IF(RIGHT(C333,2)="k)",-1000*VALUE(MID(C333,2,LEN(C333)-3)),VALUE(SUBSTITUTE(C333,",","")))))),IF(RIGHT(C333,1)="T",1000000000000*VALUE(LEFT(C333,LEN(C333)-1)),IF(RIGHT(C333,1)="M",1000000*VALUE(LEFT(C333,LEN(C333)-1)),IF(RIGHT(C333,1)="B",1000000000*VALUE(LEFT(C333,LEN(C333)-1)),IF(RIGHT(C333,1)="%",0.01*VALUE(LEFT(C333,LEN(C333)-1)),IF(RIGHT(C333,1)="k",1000*VALUE(LEFT(C333,LEN(C333)-1)),VALUE(SUBSTITUTE(C333,",",""))))))))),"N/A")</f>
        <v/>
      </c>
      <c r="K333">
        <f>IFERROR(IF(TRIM(D333)="-", "N/A", IF(RIGHT(D333,1)=")",IF(RIGHT(D333,2)="T)",-1000000000000*VALUE(MID(D333,2,LEN(D333)-3)),IF(RIGHT(D333,2)="M)",-1000000*VALUE(MID(D333,2,LEN(D333)-3)),IF(RIGHT(D333,2)="B)",-1000000000*VALUE(MID(D333,2,LEN(D333)-3)),IF(RIGHT(D333,2)="k)",-1000*VALUE(MID(D333,2,LEN(D333)-3)),VALUE(SUBSTITUTE(D333,",","")))))),IF(RIGHT(D333,1)="T",1000000000000*VALUE(LEFT(D333,LEN(D333)-1)),IF(RIGHT(D333,1)="M",1000000*VALUE(LEFT(D333,LEN(D333)-1)),IF(RIGHT(D333,1)="B",1000000000*VALUE(LEFT(D333,LEN(D333)-1)),IF(RIGHT(D333,1)="%",0.01*VALUE(LEFT(D333,LEN(D333)-1)),IF(RIGHT(D333,1)="k",1000*VALUE(LEFT(D333,LEN(D333)-1)),VALUE(SUBSTITUTE(D333,",",""))))))))),"N/A")</f>
        <v/>
      </c>
      <c r="L333">
        <f>IFERROR(IF(TRIM(E333)="-", "N/A", IF(RIGHT(E333,1)=")",IF(RIGHT(E333,2)="T)",-1000000000000*VALUE(MID(E333,2,LEN(E333)-3)),IF(RIGHT(E333,2)="M)",-1000000*VALUE(MID(E333,2,LEN(E333)-3)),IF(RIGHT(E333,2)="B)",-1000000000*VALUE(MID(E333,2,LEN(E333)-3)),IF(RIGHT(E333,2)="k)",-1000*VALUE(MID(E333,2,LEN(E333)-3)),VALUE(SUBSTITUTE(E333,",","")))))),IF(RIGHT(E333,1)="T",1000000000000*VALUE(LEFT(E333,LEN(E333)-1)),IF(RIGHT(E333,1)="M",1000000*VALUE(LEFT(E333,LEN(E333)-1)),IF(RIGHT(E333,1)="B",1000000000*VALUE(LEFT(E333,LEN(E333)-1)),IF(RIGHT(E333,1)="%",0.01*VALUE(LEFT(E333,LEN(E333)-1)),IF(RIGHT(E333,1)="k",1000*VALUE(LEFT(E333,LEN(E333)-1)),VALUE(SUBSTITUTE(E333,",",""))))))))),"N/A")</f>
        <v/>
      </c>
      <c r="M333">
        <f>IFERROR(IF(TRIM(F333)="-", "N/A", IF(RIGHT(F333,1)=")",IF(RIGHT(F333,2)="T)",-1000000000000*VALUE(MID(F333,2,LEN(F333)-3)),IF(RIGHT(F333,2)="M)",-1000000*VALUE(MID(F333,2,LEN(F333)-3)),IF(RIGHT(F333,2)="B)",-1000000000*VALUE(MID(F333,2,LEN(F333)-3)),IF(RIGHT(F333,2)="k)",-1000*VALUE(MID(F333,2,LEN(F333)-3)),VALUE(SUBSTITUTE(F333,",","")))))),IF(RIGHT(F333,1)="T",1000000000000*VALUE(LEFT(F333,LEN(F333)-1)),IF(RIGHT(F333,1)="M",1000000*VALUE(LEFT(F333,LEN(F333)-1)),IF(RIGHT(F333,1)="B",1000000000*VALUE(LEFT(F333,LEN(F333)-1)),IF(RIGHT(F333,1)="%",0.01*VALUE(LEFT(F333,LEN(F333)-1)),IF(RIGHT(F333,1)="k",1000*VALUE(LEFT(F333,LEN(F333)-1)),VALUE(SUBSTITUTE(F333,",",""))))))))),"N/A")</f>
        <v/>
      </c>
      <c r="N333">
        <f>IFERROR(IF(TRIM(G333)="-", "N/A", IF(RIGHT(G333,1)=")",IF(RIGHT(G333,2)="T)",-1000000000000*VALUE(MID(G333,2,LEN(G333)-3)),IF(RIGHT(G333,2)="M)",-1000000*VALUE(MID(G333,2,LEN(G333)-3)),IF(RIGHT(G333,2)="B)",-1000000000*VALUE(MID(G333,2,LEN(G333)-3)),IF(RIGHT(G333,2)="k)",-1000*VALUE(MID(G333,2,LEN(G333)-3)),VALUE(SUBSTITUTE(G333,",","")))))),IF(RIGHT(G333,1)="T",1000000000000*VALUE(LEFT(G333,LEN(G333)-1)),IF(RIGHT(G333,1)="M",1000000*VALUE(LEFT(G333,LEN(G333)-1)),IF(RIGHT(G333,1)="B",1000000000*VALUE(LEFT(G333,LEN(G333)-1)),IF(RIGHT(G333,1)="%",0.01*VALUE(LEFT(G333,LEN(G333)-1)),IF(RIGHT(G333,1)="k",1000*VALUE(LEFT(G333,LEN(G333)-1)),VALUE(SUBSTITUTE(G333,",",""))))))))),"N/A")</f>
        <v/>
      </c>
      <c r="P333">
        <f>MAX(J333:N333)</f>
        <v/>
      </c>
      <c r="Q333">
        <f>IFERROR(J144+MATCH(P333,J333:N333,0)-1,"")</f>
        <v/>
      </c>
      <c r="R333">
        <f>IF(Q333="","",MIN(J333:N333))</f>
        <v/>
      </c>
      <c r="S333">
        <f>IFERROR(J144+MATCH(R333,J333:N333,0)-1,"")</f>
        <v/>
      </c>
      <c r="T333">
        <f>IFERROR(AVERAGE(J333:N333),"")</f>
        <v/>
      </c>
      <c r="U333">
        <f>IFERROR(STDEV(J333:N333),"")</f>
        <v/>
      </c>
      <c r="V333">
        <f>IFERROR(IF(C333="-","",IF(ISBLANK(B333),"",IF(OR(ISNUMBER(FIND("Growth",B333)),ISNUMBER(FIND("Margin",B333))),"",(J333-T333)/U333))),"")</f>
        <v/>
      </c>
      <c r="W333">
        <f>IFERROR(IF(OR(D333="-",ISBLANK(D333)),"",(K333-T333)/U333),"")</f>
        <v/>
      </c>
      <c r="X333">
        <f>IFERROR(IF(OR(E333="-",ISBLANK(E333)),"",(L333-T333)/U333),"")</f>
        <v/>
      </c>
      <c r="Y333">
        <f>IFERROR(IF(OR(F333="-",ISBLANK(F333)),"",(M333-T333)/U333),"")</f>
        <v/>
      </c>
      <c r="Z333">
        <f>IFERROR(IF(OR(G333="-",ISBLANK(G333)),"",(N333-T333)/U333),"")</f>
        <v/>
      </c>
      <c r="AA333">
        <f>IF(MAX(MAX(V333:Z333),ABS(MIN(V333:Z333)))=ABS(MIN(V333:Z333)),MIN(V333:Z333),MAX(V333:Z333))</f>
        <v/>
      </c>
      <c r="AB333">
        <f>IFERROR(V144+MATCH(AA333,V333:Z333,0)-1,"")</f>
        <v/>
      </c>
      <c r="AC333">
        <f>IF(AB333&lt;&gt;"",IF(S333=AB333,"Low",IF(AB333=Q333,"High","")),"")</f>
        <v/>
      </c>
      <c r="AE333">
        <f>IF(ISNUMBER(MATCH("N/A",J333:N333,0)),"",IFERROR((5 * SUMPRODUCT(J144:N144,J333:N333) - PRODUCT(SUM(J144:N144),SUM(J333:N333))) / ((5 * SUM((J144^2)+(K144^2)+(L144^2)+(M144^2)+(N144^2))) - SUM(J144:N144)^2),""))</f>
        <v/>
      </c>
      <c r="AF333">
        <f>IFERROR(CORREL(J144:N144,J333:N333),"")</f>
        <v/>
      </c>
      <c r="AZ333">
        <f>IF(Q333=S333,0,1)</f>
        <v/>
      </c>
      <c r="BA333">
        <f>IF(AZ333=1,IF(Q333="","",IF(Q333=N144,"Yes","No")),"")</f>
        <v/>
      </c>
      <c r="BB333">
        <f>IF(BA333="Yes",P333,"")</f>
        <v/>
      </c>
      <c r="BC333">
        <f>IF(AZ333=1,IF(S333="","",IF(S333=N144,"Yes","No")),"")</f>
        <v/>
      </c>
      <c r="BD333">
        <f>IF(BC333="Yes",R333,"")</f>
        <v/>
      </c>
      <c r="BE333">
        <f>IFERROR(IF(SIGN(AE333)=1,"Increasing",IF(SIGN(AE333)=-1,"Decreasing","")),"")</f>
        <v/>
      </c>
      <c r="BF333">
        <f>IF(OR(AND(BE333="Increasing",BA333="Yes"),AND(BE333="Decreasing",BC333="Yes")),"Yes","No")</f>
        <v/>
      </c>
      <c r="BG333">
        <f>IF(I333="pos_trend","Yes","No")</f>
        <v/>
      </c>
      <c r="BH333">
        <f>IF(AF333&lt;&gt;"",IF(ABS(AF333)&gt;0.8,"Yes","No"),"")</f>
        <v/>
      </c>
    </row>
    <row r="334" spans="1:60">
      <c r="I334">
        <f>IF(AND(K334&gt; J334, L334&gt; K334, M334&gt; L334, N334&gt; M334), "pos_trend", IF(AND(K334&lt; J334, L334&lt; K334, M334&lt; L334, N334&lt; M334), "neg_trend", "N/A"))</f>
        <v/>
      </c>
      <c r="J334">
        <f>IFERROR(IF(TRIM(C334)="-", "N/A", IF(RIGHT(C334,1)=")",IF(RIGHT(C334,2)="T)",-1000000000000*VALUE(MID(C334,2,LEN(C334)-3)),IF(RIGHT(C334,2)="M)",-1000000*VALUE(MID(C334,2,LEN(C334)-3)),IF(RIGHT(C334,2)="B)",-1000000000*VALUE(MID(C334,2,LEN(C334)-3)),IF(RIGHT(C334,2)="k)",-1000*VALUE(MID(C334,2,LEN(C334)-3)),VALUE(SUBSTITUTE(C334,",","")))))),IF(RIGHT(C334,1)="T",1000000000000*VALUE(LEFT(C334,LEN(C334)-1)),IF(RIGHT(C334,1)="M",1000000*VALUE(LEFT(C334,LEN(C334)-1)),IF(RIGHT(C334,1)="B",1000000000*VALUE(LEFT(C334,LEN(C334)-1)),IF(RIGHT(C334,1)="%",0.01*VALUE(LEFT(C334,LEN(C334)-1)),IF(RIGHT(C334,1)="k",1000*VALUE(LEFT(C334,LEN(C334)-1)),VALUE(SUBSTITUTE(C334,",",""))))))))),"N/A")</f>
        <v/>
      </c>
      <c r="K334">
        <f>IFERROR(IF(TRIM(D334)="-", "N/A", IF(RIGHT(D334,1)=")",IF(RIGHT(D334,2)="T)",-1000000000000*VALUE(MID(D334,2,LEN(D334)-3)),IF(RIGHT(D334,2)="M)",-1000000*VALUE(MID(D334,2,LEN(D334)-3)),IF(RIGHT(D334,2)="B)",-1000000000*VALUE(MID(D334,2,LEN(D334)-3)),IF(RIGHT(D334,2)="k)",-1000*VALUE(MID(D334,2,LEN(D334)-3)),VALUE(SUBSTITUTE(D334,",","")))))),IF(RIGHT(D334,1)="T",1000000000000*VALUE(LEFT(D334,LEN(D334)-1)),IF(RIGHT(D334,1)="M",1000000*VALUE(LEFT(D334,LEN(D334)-1)),IF(RIGHT(D334,1)="B",1000000000*VALUE(LEFT(D334,LEN(D334)-1)),IF(RIGHT(D334,1)="%",0.01*VALUE(LEFT(D334,LEN(D334)-1)),IF(RIGHT(D334,1)="k",1000*VALUE(LEFT(D334,LEN(D334)-1)),VALUE(SUBSTITUTE(D334,",",""))))))))),"N/A")</f>
        <v/>
      </c>
      <c r="L334">
        <f>IFERROR(IF(TRIM(E334)="-", "N/A", IF(RIGHT(E334,1)=")",IF(RIGHT(E334,2)="T)",-1000000000000*VALUE(MID(E334,2,LEN(E334)-3)),IF(RIGHT(E334,2)="M)",-1000000*VALUE(MID(E334,2,LEN(E334)-3)),IF(RIGHT(E334,2)="B)",-1000000000*VALUE(MID(E334,2,LEN(E334)-3)),IF(RIGHT(E334,2)="k)",-1000*VALUE(MID(E334,2,LEN(E334)-3)),VALUE(SUBSTITUTE(E334,",","")))))),IF(RIGHT(E334,1)="T",1000000000000*VALUE(LEFT(E334,LEN(E334)-1)),IF(RIGHT(E334,1)="M",1000000*VALUE(LEFT(E334,LEN(E334)-1)),IF(RIGHT(E334,1)="B",1000000000*VALUE(LEFT(E334,LEN(E334)-1)),IF(RIGHT(E334,1)="%",0.01*VALUE(LEFT(E334,LEN(E334)-1)),IF(RIGHT(E334,1)="k",1000*VALUE(LEFT(E334,LEN(E334)-1)),VALUE(SUBSTITUTE(E334,",",""))))))))),"N/A")</f>
        <v/>
      </c>
      <c r="M334">
        <f>IFERROR(IF(TRIM(F334)="-", "N/A", IF(RIGHT(F334,1)=")",IF(RIGHT(F334,2)="T)",-1000000000000*VALUE(MID(F334,2,LEN(F334)-3)),IF(RIGHT(F334,2)="M)",-1000000*VALUE(MID(F334,2,LEN(F334)-3)),IF(RIGHT(F334,2)="B)",-1000000000*VALUE(MID(F334,2,LEN(F334)-3)),IF(RIGHT(F334,2)="k)",-1000*VALUE(MID(F334,2,LEN(F334)-3)),VALUE(SUBSTITUTE(F334,",","")))))),IF(RIGHT(F334,1)="T",1000000000000*VALUE(LEFT(F334,LEN(F334)-1)),IF(RIGHT(F334,1)="M",1000000*VALUE(LEFT(F334,LEN(F334)-1)),IF(RIGHT(F334,1)="B",1000000000*VALUE(LEFT(F334,LEN(F334)-1)),IF(RIGHT(F334,1)="%",0.01*VALUE(LEFT(F334,LEN(F334)-1)),IF(RIGHT(F334,1)="k",1000*VALUE(LEFT(F334,LEN(F334)-1)),VALUE(SUBSTITUTE(F334,",",""))))))))),"N/A")</f>
        <v/>
      </c>
      <c r="N334">
        <f>IFERROR(IF(TRIM(G334)="-", "N/A", IF(RIGHT(G334,1)=")",IF(RIGHT(G334,2)="T)",-1000000000000*VALUE(MID(G334,2,LEN(G334)-3)),IF(RIGHT(G334,2)="M)",-1000000*VALUE(MID(G334,2,LEN(G334)-3)),IF(RIGHT(G334,2)="B)",-1000000000*VALUE(MID(G334,2,LEN(G334)-3)),IF(RIGHT(G334,2)="k)",-1000*VALUE(MID(G334,2,LEN(G334)-3)),VALUE(SUBSTITUTE(G334,",","")))))),IF(RIGHT(G334,1)="T",1000000000000*VALUE(LEFT(G334,LEN(G334)-1)),IF(RIGHT(G334,1)="M",1000000*VALUE(LEFT(G334,LEN(G334)-1)),IF(RIGHT(G334,1)="B",1000000000*VALUE(LEFT(G334,LEN(G334)-1)),IF(RIGHT(G334,1)="%",0.01*VALUE(LEFT(G334,LEN(G334)-1)),IF(RIGHT(G334,1)="k",1000*VALUE(LEFT(G334,LEN(G334)-1)),VALUE(SUBSTITUTE(G334,",",""))))))))),"N/A")</f>
        <v/>
      </c>
      <c r="P334">
        <f>MAX(J334:N334)</f>
        <v/>
      </c>
      <c r="Q334">
        <f>IFERROR(J144+MATCH(P334,J334:N334,0)-1,"")</f>
        <v/>
      </c>
      <c r="R334">
        <f>IF(Q334="","",MIN(J334:N334))</f>
        <v/>
      </c>
      <c r="S334">
        <f>IFERROR(J144+MATCH(R334,J334:N334,0)-1,"")</f>
        <v/>
      </c>
      <c r="T334">
        <f>IFERROR(AVERAGE(J334:N334),"")</f>
        <v/>
      </c>
      <c r="U334">
        <f>IFERROR(STDEV(J334:N334),"")</f>
        <v/>
      </c>
      <c r="V334">
        <f>IFERROR(IF(C334="-","",IF(ISBLANK(B334),"",IF(OR(ISNUMBER(FIND("Growth",B334)),ISNUMBER(FIND("Margin",B334))),"",(J334-T334)/U334))),"")</f>
        <v/>
      </c>
      <c r="W334">
        <f>IFERROR(IF(OR(D334="-",ISBLANK(D334)),"",(K334-T334)/U334),"")</f>
        <v/>
      </c>
      <c r="X334">
        <f>IFERROR(IF(OR(E334="-",ISBLANK(E334)),"",(L334-T334)/U334),"")</f>
        <v/>
      </c>
      <c r="Y334">
        <f>IFERROR(IF(OR(F334="-",ISBLANK(F334)),"",(M334-T334)/U334),"")</f>
        <v/>
      </c>
      <c r="Z334">
        <f>IFERROR(IF(OR(G334="-",ISBLANK(G334)),"",(N334-T334)/U334),"")</f>
        <v/>
      </c>
      <c r="AA334">
        <f>IF(MAX(MAX(V334:Z334),ABS(MIN(V334:Z334)))=ABS(MIN(V334:Z334)),MIN(V334:Z334),MAX(V334:Z334))</f>
        <v/>
      </c>
      <c r="AB334">
        <f>IFERROR(V144+MATCH(AA334,V334:Z334,0)-1,"")</f>
        <v/>
      </c>
      <c r="AC334">
        <f>IF(AB334&lt;&gt;"",IF(S334=AB334,"Low",IF(AB334=Q334,"High","")),"")</f>
        <v/>
      </c>
      <c r="AE334">
        <f>IF(ISNUMBER(MATCH("N/A",J334:N334,0)),"",IFERROR((5 * SUMPRODUCT(J144:N144,J334:N334) - PRODUCT(SUM(J144:N144),SUM(J334:N334))) / ((5 * SUM((J144^2)+(K144^2)+(L144^2)+(M144^2)+(N144^2))) - SUM(J144:N144)^2),""))</f>
        <v/>
      </c>
      <c r="AF334">
        <f>IFERROR(CORREL(J144:N144,J334:N334),"")</f>
        <v/>
      </c>
      <c r="AZ334">
        <f>IF(Q334=S334,0,1)</f>
        <v/>
      </c>
      <c r="BA334">
        <f>IF(AZ334=1,IF(Q334="","",IF(Q334=N144,"Yes","No")),"")</f>
        <v/>
      </c>
      <c r="BB334">
        <f>IF(BA334="Yes",P334,"")</f>
        <v/>
      </c>
      <c r="BC334">
        <f>IF(AZ334=1,IF(S334="","",IF(S334=N144,"Yes","No")),"")</f>
        <v/>
      </c>
      <c r="BD334">
        <f>IF(BC334="Yes",R334,"")</f>
        <v/>
      </c>
      <c r="BE334">
        <f>IFERROR(IF(SIGN(AE334)=1,"Increasing",IF(SIGN(AE334)=-1,"Decreasing","")),"")</f>
        <v/>
      </c>
      <c r="BF334">
        <f>IF(OR(AND(BE334="Increasing",BA334="Yes"),AND(BE334="Decreasing",BC334="Yes")),"Yes","No")</f>
        <v/>
      </c>
      <c r="BG334">
        <f>IF(I334="pos_trend","Yes","No")</f>
        <v/>
      </c>
      <c r="BH334">
        <f>IF(AF334&lt;&gt;"",IF(ABS(AF334)&gt;0.8,"Yes","No"),"")</f>
        <v/>
      </c>
    </row>
    <row r="335" spans="1:60">
      <c r="I335">
        <f>IF(AND(K335&gt; J335, L335&gt; K335, M335&gt; L335, N335&gt; M335), "pos_trend", IF(AND(K335&lt; J335, L335&lt; K335, M335&lt; L335, N335&lt; M335), "neg_trend", "N/A"))</f>
        <v/>
      </c>
      <c r="J335">
        <f>IFERROR(IF(TRIM(C335)="-", "N/A", IF(RIGHT(C335,1)=")",IF(RIGHT(C335,2)="T)",-1000000000000*VALUE(MID(C335,2,LEN(C335)-3)),IF(RIGHT(C335,2)="M)",-1000000*VALUE(MID(C335,2,LEN(C335)-3)),IF(RIGHT(C335,2)="B)",-1000000000*VALUE(MID(C335,2,LEN(C335)-3)),IF(RIGHT(C335,2)="k)",-1000*VALUE(MID(C335,2,LEN(C335)-3)),VALUE(SUBSTITUTE(C335,",","")))))),IF(RIGHT(C335,1)="T",1000000000000*VALUE(LEFT(C335,LEN(C335)-1)),IF(RIGHT(C335,1)="M",1000000*VALUE(LEFT(C335,LEN(C335)-1)),IF(RIGHT(C335,1)="B",1000000000*VALUE(LEFT(C335,LEN(C335)-1)),IF(RIGHT(C335,1)="%",0.01*VALUE(LEFT(C335,LEN(C335)-1)),IF(RIGHT(C335,1)="k",1000*VALUE(LEFT(C335,LEN(C335)-1)),VALUE(SUBSTITUTE(C335,",",""))))))))),"N/A")</f>
        <v/>
      </c>
      <c r="K335">
        <f>IFERROR(IF(TRIM(D335)="-", "N/A", IF(RIGHT(D335,1)=")",IF(RIGHT(D335,2)="T)",-1000000000000*VALUE(MID(D335,2,LEN(D335)-3)),IF(RIGHT(D335,2)="M)",-1000000*VALUE(MID(D335,2,LEN(D335)-3)),IF(RIGHT(D335,2)="B)",-1000000000*VALUE(MID(D335,2,LEN(D335)-3)),IF(RIGHT(D335,2)="k)",-1000*VALUE(MID(D335,2,LEN(D335)-3)),VALUE(SUBSTITUTE(D335,",","")))))),IF(RIGHT(D335,1)="T",1000000000000*VALUE(LEFT(D335,LEN(D335)-1)),IF(RIGHT(D335,1)="M",1000000*VALUE(LEFT(D335,LEN(D335)-1)),IF(RIGHT(D335,1)="B",1000000000*VALUE(LEFT(D335,LEN(D335)-1)),IF(RIGHT(D335,1)="%",0.01*VALUE(LEFT(D335,LEN(D335)-1)),IF(RIGHT(D335,1)="k",1000*VALUE(LEFT(D335,LEN(D335)-1)),VALUE(SUBSTITUTE(D335,",",""))))))))),"N/A")</f>
        <v/>
      </c>
      <c r="L335">
        <f>IFERROR(IF(TRIM(E335)="-", "N/A", IF(RIGHT(E335,1)=")",IF(RIGHT(E335,2)="T)",-1000000000000*VALUE(MID(E335,2,LEN(E335)-3)),IF(RIGHT(E335,2)="M)",-1000000*VALUE(MID(E335,2,LEN(E335)-3)),IF(RIGHT(E335,2)="B)",-1000000000*VALUE(MID(E335,2,LEN(E335)-3)),IF(RIGHT(E335,2)="k)",-1000*VALUE(MID(E335,2,LEN(E335)-3)),VALUE(SUBSTITUTE(E335,",","")))))),IF(RIGHT(E335,1)="T",1000000000000*VALUE(LEFT(E335,LEN(E335)-1)),IF(RIGHT(E335,1)="M",1000000*VALUE(LEFT(E335,LEN(E335)-1)),IF(RIGHT(E335,1)="B",1000000000*VALUE(LEFT(E335,LEN(E335)-1)),IF(RIGHT(E335,1)="%",0.01*VALUE(LEFT(E335,LEN(E335)-1)),IF(RIGHT(E335,1)="k",1000*VALUE(LEFT(E335,LEN(E335)-1)),VALUE(SUBSTITUTE(E335,",",""))))))))),"N/A")</f>
        <v/>
      </c>
      <c r="M335">
        <f>IFERROR(IF(TRIM(F335)="-", "N/A", IF(RIGHT(F335,1)=")",IF(RIGHT(F335,2)="T)",-1000000000000*VALUE(MID(F335,2,LEN(F335)-3)),IF(RIGHT(F335,2)="M)",-1000000*VALUE(MID(F335,2,LEN(F335)-3)),IF(RIGHT(F335,2)="B)",-1000000000*VALUE(MID(F335,2,LEN(F335)-3)),IF(RIGHT(F335,2)="k)",-1000*VALUE(MID(F335,2,LEN(F335)-3)),VALUE(SUBSTITUTE(F335,",","")))))),IF(RIGHT(F335,1)="T",1000000000000*VALUE(LEFT(F335,LEN(F335)-1)),IF(RIGHT(F335,1)="M",1000000*VALUE(LEFT(F335,LEN(F335)-1)),IF(RIGHT(F335,1)="B",1000000000*VALUE(LEFT(F335,LEN(F335)-1)),IF(RIGHT(F335,1)="%",0.01*VALUE(LEFT(F335,LEN(F335)-1)),IF(RIGHT(F335,1)="k",1000*VALUE(LEFT(F335,LEN(F335)-1)),VALUE(SUBSTITUTE(F335,",",""))))))))),"N/A")</f>
        <v/>
      </c>
      <c r="N335">
        <f>IFERROR(IF(TRIM(G335)="-", "N/A", IF(RIGHT(G335,1)=")",IF(RIGHT(G335,2)="T)",-1000000000000*VALUE(MID(G335,2,LEN(G335)-3)),IF(RIGHT(G335,2)="M)",-1000000*VALUE(MID(G335,2,LEN(G335)-3)),IF(RIGHT(G335,2)="B)",-1000000000*VALUE(MID(G335,2,LEN(G335)-3)),IF(RIGHT(G335,2)="k)",-1000*VALUE(MID(G335,2,LEN(G335)-3)),VALUE(SUBSTITUTE(G335,",","")))))),IF(RIGHT(G335,1)="T",1000000000000*VALUE(LEFT(G335,LEN(G335)-1)),IF(RIGHT(G335,1)="M",1000000*VALUE(LEFT(G335,LEN(G335)-1)),IF(RIGHT(G335,1)="B",1000000000*VALUE(LEFT(G335,LEN(G335)-1)),IF(RIGHT(G335,1)="%",0.01*VALUE(LEFT(G335,LEN(G335)-1)),IF(RIGHT(G335,1)="k",1000*VALUE(LEFT(G335,LEN(G335)-1)),VALUE(SUBSTITUTE(G335,",",""))))))))),"N/A")</f>
        <v/>
      </c>
      <c r="P335">
        <f>MAX(J335:N335)</f>
        <v/>
      </c>
      <c r="Q335">
        <f>IFERROR(J144+MATCH(P335,J335:N335,0)-1,"")</f>
        <v/>
      </c>
      <c r="R335">
        <f>IF(Q335="","",MIN(J335:N335))</f>
        <v/>
      </c>
      <c r="S335">
        <f>IFERROR(J144+MATCH(R335,J335:N335,0)-1,"")</f>
        <v/>
      </c>
      <c r="T335">
        <f>IFERROR(AVERAGE(J335:N335),"")</f>
        <v/>
      </c>
      <c r="U335">
        <f>IFERROR(STDEV(J335:N335),"")</f>
        <v/>
      </c>
      <c r="V335">
        <f>IFERROR(IF(C335="-","",IF(ISBLANK(B335),"",IF(OR(ISNUMBER(FIND("Growth",B335)),ISNUMBER(FIND("Margin",B335))),"",(J335-T335)/U335))),"")</f>
        <v/>
      </c>
      <c r="W335">
        <f>IFERROR(IF(OR(D335="-",ISBLANK(D335)),"",(K335-T335)/U335),"")</f>
        <v/>
      </c>
      <c r="X335">
        <f>IFERROR(IF(OR(E335="-",ISBLANK(E335)),"",(L335-T335)/U335),"")</f>
        <v/>
      </c>
      <c r="Y335">
        <f>IFERROR(IF(OR(F335="-",ISBLANK(F335)),"",(M335-T335)/U335),"")</f>
        <v/>
      </c>
      <c r="Z335">
        <f>IFERROR(IF(OR(G335="-",ISBLANK(G335)),"",(N335-T335)/U335),"")</f>
        <v/>
      </c>
      <c r="AA335">
        <f>IF(MAX(MAX(V335:Z335),ABS(MIN(V335:Z335)))=ABS(MIN(V335:Z335)),MIN(V335:Z335),MAX(V335:Z335))</f>
        <v/>
      </c>
      <c r="AB335">
        <f>IFERROR(V144+MATCH(AA335,V335:Z335,0)-1,"")</f>
        <v/>
      </c>
      <c r="AC335">
        <f>IF(AB335&lt;&gt;"",IF(S335=AB335,"Low",IF(AB335=Q335,"High","")),"")</f>
        <v/>
      </c>
      <c r="AE335">
        <f>IF(ISNUMBER(MATCH("N/A",J335:N335,0)),"",IFERROR((5 * SUMPRODUCT(J144:N144,J335:N335) - PRODUCT(SUM(J144:N144),SUM(J335:N335))) / ((5 * SUM((J144^2)+(K144^2)+(L144^2)+(M144^2)+(N144^2))) - SUM(J144:N144)^2),""))</f>
        <v/>
      </c>
      <c r="AF335">
        <f>IFERROR(CORREL(J144:N144,J335:N335),"")</f>
        <v/>
      </c>
      <c r="AZ335">
        <f>IF(Q335=S335,0,1)</f>
        <v/>
      </c>
      <c r="BA335">
        <f>IF(AZ335=1,IF(Q335="","",IF(Q335=N144,"Yes","No")),"")</f>
        <v/>
      </c>
      <c r="BB335">
        <f>IF(BA335="Yes",P335,"")</f>
        <v/>
      </c>
      <c r="BC335">
        <f>IF(AZ335=1,IF(S335="","",IF(S335=N144,"Yes","No")),"")</f>
        <v/>
      </c>
      <c r="BD335">
        <f>IF(BC335="Yes",R335,"")</f>
        <v/>
      </c>
      <c r="BE335">
        <f>IFERROR(IF(SIGN(AE335)=1,"Increasing",IF(SIGN(AE335)=-1,"Decreasing","")),"")</f>
        <v/>
      </c>
      <c r="BF335">
        <f>IF(OR(AND(BE335="Increasing",BA335="Yes"),AND(BE335="Decreasing",BC335="Yes")),"Yes","No")</f>
        <v/>
      </c>
      <c r="BG335">
        <f>IF(I335="pos_trend","Yes","No")</f>
        <v/>
      </c>
      <c r="BH335">
        <f>IF(AF335&lt;&gt;"",IF(ABS(AF335)&gt;0.8,"Yes","No"),"")</f>
        <v/>
      </c>
    </row>
    <row r="336" spans="1:60">
      <c r="I336">
        <f>IF(AND(K336&gt; J336, L336&gt; K336, M336&gt; L336, N336&gt; M336), "pos_trend", IF(AND(K336&lt; J336, L336&lt; K336, M336&lt; L336, N336&lt; M336), "neg_trend", "N/A"))</f>
        <v/>
      </c>
      <c r="J336">
        <f>IFERROR(IF(TRIM(C336)="-", "N/A", IF(RIGHT(C336,1)=")",IF(RIGHT(C336,2)="T)",-1000000000000*VALUE(MID(C336,2,LEN(C336)-3)),IF(RIGHT(C336,2)="M)",-1000000*VALUE(MID(C336,2,LEN(C336)-3)),IF(RIGHT(C336,2)="B)",-1000000000*VALUE(MID(C336,2,LEN(C336)-3)),IF(RIGHT(C336,2)="k)",-1000*VALUE(MID(C336,2,LEN(C336)-3)),VALUE(SUBSTITUTE(C336,",","")))))),IF(RIGHT(C336,1)="T",1000000000000*VALUE(LEFT(C336,LEN(C336)-1)),IF(RIGHT(C336,1)="M",1000000*VALUE(LEFT(C336,LEN(C336)-1)),IF(RIGHT(C336,1)="B",1000000000*VALUE(LEFT(C336,LEN(C336)-1)),IF(RIGHT(C336,1)="%",0.01*VALUE(LEFT(C336,LEN(C336)-1)),IF(RIGHT(C336,1)="k",1000*VALUE(LEFT(C336,LEN(C336)-1)),VALUE(SUBSTITUTE(C336,",",""))))))))),"N/A")</f>
        <v/>
      </c>
      <c r="K336">
        <f>IFERROR(IF(TRIM(D336)="-", "N/A", IF(RIGHT(D336,1)=")",IF(RIGHT(D336,2)="T)",-1000000000000*VALUE(MID(D336,2,LEN(D336)-3)),IF(RIGHT(D336,2)="M)",-1000000*VALUE(MID(D336,2,LEN(D336)-3)),IF(RIGHT(D336,2)="B)",-1000000000*VALUE(MID(D336,2,LEN(D336)-3)),IF(RIGHT(D336,2)="k)",-1000*VALUE(MID(D336,2,LEN(D336)-3)),VALUE(SUBSTITUTE(D336,",","")))))),IF(RIGHT(D336,1)="T",1000000000000*VALUE(LEFT(D336,LEN(D336)-1)),IF(RIGHT(D336,1)="M",1000000*VALUE(LEFT(D336,LEN(D336)-1)),IF(RIGHT(D336,1)="B",1000000000*VALUE(LEFT(D336,LEN(D336)-1)),IF(RIGHT(D336,1)="%",0.01*VALUE(LEFT(D336,LEN(D336)-1)),IF(RIGHT(D336,1)="k",1000*VALUE(LEFT(D336,LEN(D336)-1)),VALUE(SUBSTITUTE(D336,",",""))))))))),"N/A")</f>
        <v/>
      </c>
      <c r="L336">
        <f>IFERROR(IF(TRIM(E336)="-", "N/A", IF(RIGHT(E336,1)=")",IF(RIGHT(E336,2)="T)",-1000000000000*VALUE(MID(E336,2,LEN(E336)-3)),IF(RIGHT(E336,2)="M)",-1000000*VALUE(MID(E336,2,LEN(E336)-3)),IF(RIGHT(E336,2)="B)",-1000000000*VALUE(MID(E336,2,LEN(E336)-3)),IF(RIGHT(E336,2)="k)",-1000*VALUE(MID(E336,2,LEN(E336)-3)),VALUE(SUBSTITUTE(E336,",","")))))),IF(RIGHT(E336,1)="T",1000000000000*VALUE(LEFT(E336,LEN(E336)-1)),IF(RIGHT(E336,1)="M",1000000*VALUE(LEFT(E336,LEN(E336)-1)),IF(RIGHT(E336,1)="B",1000000000*VALUE(LEFT(E336,LEN(E336)-1)),IF(RIGHT(E336,1)="%",0.01*VALUE(LEFT(E336,LEN(E336)-1)),IF(RIGHT(E336,1)="k",1000*VALUE(LEFT(E336,LEN(E336)-1)),VALUE(SUBSTITUTE(E336,",",""))))))))),"N/A")</f>
        <v/>
      </c>
      <c r="M336">
        <f>IFERROR(IF(TRIM(F336)="-", "N/A", IF(RIGHT(F336,1)=")",IF(RIGHT(F336,2)="T)",-1000000000000*VALUE(MID(F336,2,LEN(F336)-3)),IF(RIGHT(F336,2)="M)",-1000000*VALUE(MID(F336,2,LEN(F336)-3)),IF(RIGHT(F336,2)="B)",-1000000000*VALUE(MID(F336,2,LEN(F336)-3)),IF(RIGHT(F336,2)="k)",-1000*VALUE(MID(F336,2,LEN(F336)-3)),VALUE(SUBSTITUTE(F336,",","")))))),IF(RIGHT(F336,1)="T",1000000000000*VALUE(LEFT(F336,LEN(F336)-1)),IF(RIGHT(F336,1)="M",1000000*VALUE(LEFT(F336,LEN(F336)-1)),IF(RIGHT(F336,1)="B",1000000000*VALUE(LEFT(F336,LEN(F336)-1)),IF(RIGHT(F336,1)="%",0.01*VALUE(LEFT(F336,LEN(F336)-1)),IF(RIGHT(F336,1)="k",1000*VALUE(LEFT(F336,LEN(F336)-1)),VALUE(SUBSTITUTE(F336,",",""))))))))),"N/A")</f>
        <v/>
      </c>
      <c r="N336">
        <f>IFERROR(IF(TRIM(G336)="-", "N/A", IF(RIGHT(G336,1)=")",IF(RIGHT(G336,2)="T)",-1000000000000*VALUE(MID(G336,2,LEN(G336)-3)),IF(RIGHT(G336,2)="M)",-1000000*VALUE(MID(G336,2,LEN(G336)-3)),IF(RIGHT(G336,2)="B)",-1000000000*VALUE(MID(G336,2,LEN(G336)-3)),IF(RIGHT(G336,2)="k)",-1000*VALUE(MID(G336,2,LEN(G336)-3)),VALUE(SUBSTITUTE(G336,",","")))))),IF(RIGHT(G336,1)="T",1000000000000*VALUE(LEFT(G336,LEN(G336)-1)),IF(RIGHT(G336,1)="M",1000000*VALUE(LEFT(G336,LEN(G336)-1)),IF(RIGHT(G336,1)="B",1000000000*VALUE(LEFT(G336,LEN(G336)-1)),IF(RIGHT(G336,1)="%",0.01*VALUE(LEFT(G336,LEN(G336)-1)),IF(RIGHT(G336,1)="k",1000*VALUE(LEFT(G336,LEN(G336)-1)),VALUE(SUBSTITUTE(G336,",",""))))))))),"N/A")</f>
        <v/>
      </c>
      <c r="P336">
        <f>MAX(J336:N336)</f>
        <v/>
      </c>
      <c r="Q336">
        <f>IFERROR(J144+MATCH(P336,J336:N336,0)-1,"")</f>
        <v/>
      </c>
      <c r="R336">
        <f>IF(Q336="","",MIN(J336:N336))</f>
        <v/>
      </c>
      <c r="S336">
        <f>IFERROR(J144+MATCH(R336,J336:N336,0)-1,"")</f>
        <v/>
      </c>
      <c r="T336">
        <f>IFERROR(AVERAGE(J336:N336),"")</f>
        <v/>
      </c>
      <c r="U336">
        <f>IFERROR(STDEV(J336:N336),"")</f>
        <v/>
      </c>
      <c r="V336">
        <f>IFERROR(IF(C336="-","",IF(ISBLANK(B336),"",IF(OR(ISNUMBER(FIND("Growth",B336)),ISNUMBER(FIND("Margin",B336))),"",(J336-T336)/U336))),"")</f>
        <v/>
      </c>
      <c r="W336">
        <f>IFERROR(IF(OR(D336="-",ISBLANK(D336)),"",(K336-T336)/U336),"")</f>
        <v/>
      </c>
      <c r="X336">
        <f>IFERROR(IF(OR(E336="-",ISBLANK(E336)),"",(L336-T336)/U336),"")</f>
        <v/>
      </c>
      <c r="Y336">
        <f>IFERROR(IF(OR(F336="-",ISBLANK(F336)),"",(M336-T336)/U336),"")</f>
        <v/>
      </c>
      <c r="Z336">
        <f>IFERROR(IF(OR(G336="-",ISBLANK(G336)),"",(N336-T336)/U336),"")</f>
        <v/>
      </c>
      <c r="AA336">
        <f>IF(MAX(MAX(V336:Z336),ABS(MIN(V336:Z336)))=ABS(MIN(V336:Z336)),MIN(V336:Z336),MAX(V336:Z336))</f>
        <v/>
      </c>
      <c r="AB336">
        <f>IFERROR(V144+MATCH(AA336,V336:Z336,0)-1,"")</f>
        <v/>
      </c>
      <c r="AC336">
        <f>IF(AB336&lt;&gt;"",IF(S336=AB336,"Low",IF(AB336=Q336,"High","")),"")</f>
        <v/>
      </c>
      <c r="AE336">
        <f>IF(ISNUMBER(MATCH("N/A",J336:N336,0)),"",IFERROR((5 * SUMPRODUCT(J144:N144,J336:N336) - PRODUCT(SUM(J144:N144),SUM(J336:N336))) / ((5 * SUM((J144^2)+(K144^2)+(L144^2)+(M144^2)+(N144^2))) - SUM(J144:N144)^2),""))</f>
        <v/>
      </c>
      <c r="AF336">
        <f>IFERROR(CORREL(J144:N144,J336:N336),"")</f>
        <v/>
      </c>
      <c r="AZ336">
        <f>IF(Q336=S336,0,1)</f>
        <v/>
      </c>
      <c r="BA336">
        <f>IF(AZ336=1,IF(Q336="","",IF(Q336=N144,"Yes","No")),"")</f>
        <v/>
      </c>
      <c r="BB336">
        <f>IF(BA336="Yes",P336,"")</f>
        <v/>
      </c>
      <c r="BC336">
        <f>IF(AZ336=1,IF(S336="","",IF(S336=N144,"Yes","No")),"")</f>
        <v/>
      </c>
      <c r="BD336">
        <f>IF(BC336="Yes",R336,"")</f>
        <v/>
      </c>
      <c r="BE336">
        <f>IFERROR(IF(SIGN(AE336)=1,"Increasing",IF(SIGN(AE336)=-1,"Decreasing","")),"")</f>
        <v/>
      </c>
      <c r="BF336">
        <f>IF(OR(AND(BE336="Increasing",BA336="Yes"),AND(BE336="Decreasing",BC336="Yes")),"Yes","No")</f>
        <v/>
      </c>
      <c r="BG336">
        <f>IF(I336="pos_trend","Yes","No")</f>
        <v/>
      </c>
      <c r="BH336">
        <f>IF(AF336&lt;&gt;"",IF(ABS(AF336)&gt;0.8,"Yes","No"),"")</f>
        <v/>
      </c>
    </row>
    <row r="337" spans="1:60">
      <c r="I337">
        <f>IF(AND(K337&gt; J337, L337&gt; K337, M337&gt; L337, N337&gt; M337), "pos_trend", IF(AND(K337&lt; J337, L337&lt; K337, M337&lt; L337, N337&lt; M337), "neg_trend", "N/A"))</f>
        <v/>
      </c>
      <c r="J337">
        <f>IFERROR(IF(TRIM(C337)="-", "N/A", IF(RIGHT(C337,1)=")",IF(RIGHT(C337,2)="T)",-1000000000000*VALUE(MID(C337,2,LEN(C337)-3)),IF(RIGHT(C337,2)="M)",-1000000*VALUE(MID(C337,2,LEN(C337)-3)),IF(RIGHT(C337,2)="B)",-1000000000*VALUE(MID(C337,2,LEN(C337)-3)),IF(RIGHT(C337,2)="k)",-1000*VALUE(MID(C337,2,LEN(C337)-3)),VALUE(SUBSTITUTE(C337,",","")))))),IF(RIGHT(C337,1)="T",1000000000000*VALUE(LEFT(C337,LEN(C337)-1)),IF(RIGHT(C337,1)="M",1000000*VALUE(LEFT(C337,LEN(C337)-1)),IF(RIGHT(C337,1)="B",1000000000*VALUE(LEFT(C337,LEN(C337)-1)),IF(RIGHT(C337,1)="%",0.01*VALUE(LEFT(C337,LEN(C337)-1)),IF(RIGHT(C337,1)="k",1000*VALUE(LEFT(C337,LEN(C337)-1)),VALUE(SUBSTITUTE(C337,",",""))))))))),"N/A")</f>
        <v/>
      </c>
      <c r="K337">
        <f>IFERROR(IF(TRIM(D337)="-", "N/A", IF(RIGHT(D337,1)=")",IF(RIGHT(D337,2)="T)",-1000000000000*VALUE(MID(D337,2,LEN(D337)-3)),IF(RIGHT(D337,2)="M)",-1000000*VALUE(MID(D337,2,LEN(D337)-3)),IF(RIGHT(D337,2)="B)",-1000000000*VALUE(MID(D337,2,LEN(D337)-3)),IF(RIGHT(D337,2)="k)",-1000*VALUE(MID(D337,2,LEN(D337)-3)),VALUE(SUBSTITUTE(D337,",","")))))),IF(RIGHT(D337,1)="T",1000000000000*VALUE(LEFT(D337,LEN(D337)-1)),IF(RIGHT(D337,1)="M",1000000*VALUE(LEFT(D337,LEN(D337)-1)),IF(RIGHT(D337,1)="B",1000000000*VALUE(LEFT(D337,LEN(D337)-1)),IF(RIGHT(D337,1)="%",0.01*VALUE(LEFT(D337,LEN(D337)-1)),IF(RIGHT(D337,1)="k",1000*VALUE(LEFT(D337,LEN(D337)-1)),VALUE(SUBSTITUTE(D337,",",""))))))))),"N/A")</f>
        <v/>
      </c>
      <c r="L337">
        <f>IFERROR(IF(TRIM(E337)="-", "N/A", IF(RIGHT(E337,1)=")",IF(RIGHT(E337,2)="T)",-1000000000000*VALUE(MID(E337,2,LEN(E337)-3)),IF(RIGHT(E337,2)="M)",-1000000*VALUE(MID(E337,2,LEN(E337)-3)),IF(RIGHT(E337,2)="B)",-1000000000*VALUE(MID(E337,2,LEN(E337)-3)),IF(RIGHT(E337,2)="k)",-1000*VALUE(MID(E337,2,LEN(E337)-3)),VALUE(SUBSTITUTE(E337,",","")))))),IF(RIGHT(E337,1)="T",1000000000000*VALUE(LEFT(E337,LEN(E337)-1)),IF(RIGHT(E337,1)="M",1000000*VALUE(LEFT(E337,LEN(E337)-1)),IF(RIGHT(E337,1)="B",1000000000*VALUE(LEFT(E337,LEN(E337)-1)),IF(RIGHT(E337,1)="%",0.01*VALUE(LEFT(E337,LEN(E337)-1)),IF(RIGHT(E337,1)="k",1000*VALUE(LEFT(E337,LEN(E337)-1)),VALUE(SUBSTITUTE(E337,",",""))))))))),"N/A")</f>
        <v/>
      </c>
      <c r="M337">
        <f>IFERROR(IF(TRIM(F337)="-", "N/A", IF(RIGHT(F337,1)=")",IF(RIGHT(F337,2)="T)",-1000000000000*VALUE(MID(F337,2,LEN(F337)-3)),IF(RIGHT(F337,2)="M)",-1000000*VALUE(MID(F337,2,LEN(F337)-3)),IF(RIGHT(F337,2)="B)",-1000000000*VALUE(MID(F337,2,LEN(F337)-3)),IF(RIGHT(F337,2)="k)",-1000*VALUE(MID(F337,2,LEN(F337)-3)),VALUE(SUBSTITUTE(F337,",","")))))),IF(RIGHT(F337,1)="T",1000000000000*VALUE(LEFT(F337,LEN(F337)-1)),IF(RIGHT(F337,1)="M",1000000*VALUE(LEFT(F337,LEN(F337)-1)),IF(RIGHT(F337,1)="B",1000000000*VALUE(LEFT(F337,LEN(F337)-1)),IF(RIGHT(F337,1)="%",0.01*VALUE(LEFT(F337,LEN(F337)-1)),IF(RIGHT(F337,1)="k",1000*VALUE(LEFT(F337,LEN(F337)-1)),VALUE(SUBSTITUTE(F337,",",""))))))))),"N/A")</f>
        <v/>
      </c>
      <c r="N337">
        <f>IFERROR(IF(TRIM(G337)="-", "N/A", IF(RIGHT(G337,1)=")",IF(RIGHT(G337,2)="T)",-1000000000000*VALUE(MID(G337,2,LEN(G337)-3)),IF(RIGHT(G337,2)="M)",-1000000*VALUE(MID(G337,2,LEN(G337)-3)),IF(RIGHT(G337,2)="B)",-1000000000*VALUE(MID(G337,2,LEN(G337)-3)),IF(RIGHT(G337,2)="k)",-1000*VALUE(MID(G337,2,LEN(G337)-3)),VALUE(SUBSTITUTE(G337,",","")))))),IF(RIGHT(G337,1)="T",1000000000000*VALUE(LEFT(G337,LEN(G337)-1)),IF(RIGHT(G337,1)="M",1000000*VALUE(LEFT(G337,LEN(G337)-1)),IF(RIGHT(G337,1)="B",1000000000*VALUE(LEFT(G337,LEN(G337)-1)),IF(RIGHT(G337,1)="%",0.01*VALUE(LEFT(G337,LEN(G337)-1)),IF(RIGHT(G337,1)="k",1000*VALUE(LEFT(G337,LEN(G337)-1)),VALUE(SUBSTITUTE(G337,",",""))))))))),"N/A")</f>
        <v/>
      </c>
      <c r="P337">
        <f>MAX(J337:N337)</f>
        <v/>
      </c>
      <c r="Q337">
        <f>IFERROR(J144+MATCH(P337,J337:N337,0)-1,"")</f>
        <v/>
      </c>
      <c r="R337">
        <f>IF(Q337="","",MIN(J337:N337))</f>
        <v/>
      </c>
      <c r="S337">
        <f>IFERROR(J144+MATCH(R337,J337:N337,0)-1,"")</f>
        <v/>
      </c>
      <c r="T337">
        <f>IFERROR(AVERAGE(J337:N337),"")</f>
        <v/>
      </c>
      <c r="U337">
        <f>IFERROR(STDEV(J337:N337),"")</f>
        <v/>
      </c>
      <c r="V337">
        <f>IFERROR(IF(C337="-","",IF(ISBLANK(B337),"",IF(OR(ISNUMBER(FIND("Growth",B337)),ISNUMBER(FIND("Margin",B337))),"",(J337-T337)/U337))),"")</f>
        <v/>
      </c>
      <c r="W337">
        <f>IFERROR(IF(OR(D337="-",ISBLANK(D337)),"",(K337-T337)/U337),"")</f>
        <v/>
      </c>
      <c r="X337">
        <f>IFERROR(IF(OR(E337="-",ISBLANK(E337)),"",(L337-T337)/U337),"")</f>
        <v/>
      </c>
      <c r="Y337">
        <f>IFERROR(IF(OR(F337="-",ISBLANK(F337)),"",(M337-T337)/U337),"")</f>
        <v/>
      </c>
      <c r="Z337">
        <f>IFERROR(IF(OR(G337="-",ISBLANK(G337)),"",(N337-T337)/U337),"")</f>
        <v/>
      </c>
      <c r="AA337">
        <f>IF(MAX(MAX(V337:Z337),ABS(MIN(V337:Z337)))=ABS(MIN(V337:Z337)),MIN(V337:Z337),MAX(V337:Z337))</f>
        <v/>
      </c>
      <c r="AB337">
        <f>IFERROR(V144+MATCH(AA337,V337:Z337,0)-1,"")</f>
        <v/>
      </c>
      <c r="AC337">
        <f>IF(AB337&lt;&gt;"",IF(S337=AB337,"Low",IF(AB337=Q337,"High","")),"")</f>
        <v/>
      </c>
      <c r="AE337">
        <f>IF(ISNUMBER(MATCH("N/A",J337:N337,0)),"",IFERROR((5 * SUMPRODUCT(J144:N144,J337:N337) - PRODUCT(SUM(J144:N144),SUM(J337:N337))) / ((5 * SUM((J144^2)+(K144^2)+(L144^2)+(M144^2)+(N144^2))) - SUM(J144:N144)^2),""))</f>
        <v/>
      </c>
      <c r="AF337">
        <f>IFERROR(CORREL(J144:N144,J337:N337),"")</f>
        <v/>
      </c>
      <c r="AZ337">
        <f>IF(Q337=S337,0,1)</f>
        <v/>
      </c>
      <c r="BA337">
        <f>IF(AZ337=1,IF(Q337="","",IF(Q337=N144,"Yes","No")),"")</f>
        <v/>
      </c>
      <c r="BB337">
        <f>IF(BA337="Yes",P337,"")</f>
        <v/>
      </c>
      <c r="BC337">
        <f>IF(AZ337=1,IF(S337="","",IF(S337=N144,"Yes","No")),"")</f>
        <v/>
      </c>
      <c r="BD337">
        <f>IF(BC337="Yes",R337,"")</f>
        <v/>
      </c>
      <c r="BE337">
        <f>IFERROR(IF(SIGN(AE337)=1,"Increasing",IF(SIGN(AE337)=-1,"Decreasing","")),"")</f>
        <v/>
      </c>
      <c r="BF337">
        <f>IF(OR(AND(BE337="Increasing",BA337="Yes"),AND(BE337="Decreasing",BC337="Yes")),"Yes","No")</f>
        <v/>
      </c>
      <c r="BG337">
        <f>IF(I337="pos_trend","Yes","No")</f>
        <v/>
      </c>
      <c r="BH337">
        <f>IF(AF337&lt;&gt;"",IF(ABS(AF337)&gt;0.8,"Yes","No"),"")</f>
        <v/>
      </c>
    </row>
    <row r="338" spans="1:60">
      <c r="I338">
        <f>IF(AND(K338&gt; J338, L338&gt; K338, M338&gt; L338, N338&gt; M338), "pos_trend", IF(AND(K338&lt; J338, L338&lt; K338, M338&lt; L338, N338&lt; M338), "neg_trend", "N/A"))</f>
        <v/>
      </c>
      <c r="J338">
        <f>IFERROR(IF(TRIM(C338)="-", "N/A", IF(RIGHT(C338,1)=")",IF(RIGHT(C338,2)="T)",-1000000000000*VALUE(MID(C338,2,LEN(C338)-3)),IF(RIGHT(C338,2)="M)",-1000000*VALUE(MID(C338,2,LEN(C338)-3)),IF(RIGHT(C338,2)="B)",-1000000000*VALUE(MID(C338,2,LEN(C338)-3)),IF(RIGHT(C338,2)="k)",-1000*VALUE(MID(C338,2,LEN(C338)-3)),VALUE(SUBSTITUTE(C338,",","")))))),IF(RIGHT(C338,1)="T",1000000000000*VALUE(LEFT(C338,LEN(C338)-1)),IF(RIGHT(C338,1)="M",1000000*VALUE(LEFT(C338,LEN(C338)-1)),IF(RIGHT(C338,1)="B",1000000000*VALUE(LEFT(C338,LEN(C338)-1)),IF(RIGHT(C338,1)="%",0.01*VALUE(LEFT(C338,LEN(C338)-1)),IF(RIGHT(C338,1)="k",1000*VALUE(LEFT(C338,LEN(C338)-1)),VALUE(SUBSTITUTE(C338,",",""))))))))),"N/A")</f>
        <v/>
      </c>
      <c r="K338">
        <f>IFERROR(IF(TRIM(D338)="-", "N/A", IF(RIGHT(D338,1)=")",IF(RIGHT(D338,2)="T)",-1000000000000*VALUE(MID(D338,2,LEN(D338)-3)),IF(RIGHT(D338,2)="M)",-1000000*VALUE(MID(D338,2,LEN(D338)-3)),IF(RIGHT(D338,2)="B)",-1000000000*VALUE(MID(D338,2,LEN(D338)-3)),IF(RIGHT(D338,2)="k)",-1000*VALUE(MID(D338,2,LEN(D338)-3)),VALUE(SUBSTITUTE(D338,",","")))))),IF(RIGHT(D338,1)="T",1000000000000*VALUE(LEFT(D338,LEN(D338)-1)),IF(RIGHT(D338,1)="M",1000000*VALUE(LEFT(D338,LEN(D338)-1)),IF(RIGHT(D338,1)="B",1000000000*VALUE(LEFT(D338,LEN(D338)-1)),IF(RIGHT(D338,1)="%",0.01*VALUE(LEFT(D338,LEN(D338)-1)),IF(RIGHT(D338,1)="k",1000*VALUE(LEFT(D338,LEN(D338)-1)),VALUE(SUBSTITUTE(D338,",",""))))))))),"N/A")</f>
        <v/>
      </c>
      <c r="L338">
        <f>IFERROR(IF(TRIM(E338)="-", "N/A", IF(RIGHT(E338,1)=")",IF(RIGHT(E338,2)="T)",-1000000000000*VALUE(MID(E338,2,LEN(E338)-3)),IF(RIGHT(E338,2)="M)",-1000000*VALUE(MID(E338,2,LEN(E338)-3)),IF(RIGHT(E338,2)="B)",-1000000000*VALUE(MID(E338,2,LEN(E338)-3)),IF(RIGHT(E338,2)="k)",-1000*VALUE(MID(E338,2,LEN(E338)-3)),VALUE(SUBSTITUTE(E338,",","")))))),IF(RIGHT(E338,1)="T",1000000000000*VALUE(LEFT(E338,LEN(E338)-1)),IF(RIGHT(E338,1)="M",1000000*VALUE(LEFT(E338,LEN(E338)-1)),IF(RIGHT(E338,1)="B",1000000000*VALUE(LEFT(E338,LEN(E338)-1)),IF(RIGHT(E338,1)="%",0.01*VALUE(LEFT(E338,LEN(E338)-1)),IF(RIGHT(E338,1)="k",1000*VALUE(LEFT(E338,LEN(E338)-1)),VALUE(SUBSTITUTE(E338,",",""))))))))),"N/A")</f>
        <v/>
      </c>
      <c r="M338">
        <f>IFERROR(IF(TRIM(F338)="-", "N/A", IF(RIGHT(F338,1)=")",IF(RIGHT(F338,2)="T)",-1000000000000*VALUE(MID(F338,2,LEN(F338)-3)),IF(RIGHT(F338,2)="M)",-1000000*VALUE(MID(F338,2,LEN(F338)-3)),IF(RIGHT(F338,2)="B)",-1000000000*VALUE(MID(F338,2,LEN(F338)-3)),IF(RIGHT(F338,2)="k)",-1000*VALUE(MID(F338,2,LEN(F338)-3)),VALUE(SUBSTITUTE(F338,",","")))))),IF(RIGHT(F338,1)="T",1000000000000*VALUE(LEFT(F338,LEN(F338)-1)),IF(RIGHT(F338,1)="M",1000000*VALUE(LEFT(F338,LEN(F338)-1)),IF(RIGHT(F338,1)="B",1000000000*VALUE(LEFT(F338,LEN(F338)-1)),IF(RIGHT(F338,1)="%",0.01*VALUE(LEFT(F338,LEN(F338)-1)),IF(RIGHT(F338,1)="k",1000*VALUE(LEFT(F338,LEN(F338)-1)),VALUE(SUBSTITUTE(F338,",",""))))))))),"N/A")</f>
        <v/>
      </c>
      <c r="N338">
        <f>IFERROR(IF(TRIM(G338)="-", "N/A", IF(RIGHT(G338,1)=")",IF(RIGHT(G338,2)="T)",-1000000000000*VALUE(MID(G338,2,LEN(G338)-3)),IF(RIGHT(G338,2)="M)",-1000000*VALUE(MID(G338,2,LEN(G338)-3)),IF(RIGHT(G338,2)="B)",-1000000000*VALUE(MID(G338,2,LEN(G338)-3)),IF(RIGHT(G338,2)="k)",-1000*VALUE(MID(G338,2,LEN(G338)-3)),VALUE(SUBSTITUTE(G338,",","")))))),IF(RIGHT(G338,1)="T",1000000000000*VALUE(LEFT(G338,LEN(G338)-1)),IF(RIGHT(G338,1)="M",1000000*VALUE(LEFT(G338,LEN(G338)-1)),IF(RIGHT(G338,1)="B",1000000000*VALUE(LEFT(G338,LEN(G338)-1)),IF(RIGHT(G338,1)="%",0.01*VALUE(LEFT(G338,LEN(G338)-1)),IF(RIGHT(G338,1)="k",1000*VALUE(LEFT(G338,LEN(G338)-1)),VALUE(SUBSTITUTE(G338,",",""))))))))),"N/A")</f>
        <v/>
      </c>
      <c r="P338">
        <f>MAX(J338:N338)</f>
        <v/>
      </c>
      <c r="Q338">
        <f>IFERROR(J144+MATCH(P338,J338:N338,0)-1,"")</f>
        <v/>
      </c>
      <c r="R338">
        <f>IF(Q338="","",MIN(J338:N338))</f>
        <v/>
      </c>
      <c r="S338">
        <f>IFERROR(J144+MATCH(R338,J338:N338,0)-1,"")</f>
        <v/>
      </c>
      <c r="T338">
        <f>IFERROR(AVERAGE(J338:N338),"")</f>
        <v/>
      </c>
      <c r="U338">
        <f>IFERROR(STDEV(J338:N338),"")</f>
        <v/>
      </c>
      <c r="V338">
        <f>IFERROR(IF(C338="-","",IF(ISBLANK(B338),"",IF(OR(ISNUMBER(FIND("Growth",B338)),ISNUMBER(FIND("Margin",B338))),"",(J338-T338)/U338))),"")</f>
        <v/>
      </c>
      <c r="W338">
        <f>IFERROR(IF(OR(D338="-",ISBLANK(D338)),"",(K338-T338)/U338),"")</f>
        <v/>
      </c>
      <c r="X338">
        <f>IFERROR(IF(OR(E338="-",ISBLANK(E338)),"",(L338-T338)/U338),"")</f>
        <v/>
      </c>
      <c r="Y338">
        <f>IFERROR(IF(OR(F338="-",ISBLANK(F338)),"",(M338-T338)/U338),"")</f>
        <v/>
      </c>
      <c r="Z338">
        <f>IFERROR(IF(OR(G338="-",ISBLANK(G338)),"",(N338-T338)/U338),"")</f>
        <v/>
      </c>
      <c r="AA338">
        <f>IF(MAX(MAX(V338:Z338),ABS(MIN(V338:Z338)))=ABS(MIN(V338:Z338)),MIN(V338:Z338),MAX(V338:Z338))</f>
        <v/>
      </c>
      <c r="AB338">
        <f>IFERROR(V144+MATCH(AA338,V338:Z338,0)-1,"")</f>
        <v/>
      </c>
      <c r="AC338">
        <f>IF(AB338&lt;&gt;"",IF(S338=AB338,"Low",IF(AB338=Q338,"High","")),"")</f>
        <v/>
      </c>
      <c r="AE338">
        <f>IF(ISNUMBER(MATCH("N/A",J338:N338,0)),"",IFERROR((5 * SUMPRODUCT(J144:N144,J338:N338) - PRODUCT(SUM(J144:N144),SUM(J338:N338))) / ((5 * SUM((J144^2)+(K144^2)+(L144^2)+(M144^2)+(N144^2))) - SUM(J144:N144)^2),""))</f>
        <v/>
      </c>
      <c r="AF338">
        <f>IFERROR(CORREL(J144:N144,J338:N338),"")</f>
        <v/>
      </c>
      <c r="AZ338">
        <f>IF(Q338=S338,0,1)</f>
        <v/>
      </c>
      <c r="BA338">
        <f>IF(AZ338=1,IF(Q338="","",IF(Q338=N144,"Yes","No")),"")</f>
        <v/>
      </c>
      <c r="BB338">
        <f>IF(BA338="Yes",P338,"")</f>
        <v/>
      </c>
      <c r="BC338">
        <f>IF(AZ338=1,IF(S338="","",IF(S338=N144,"Yes","No")),"")</f>
        <v/>
      </c>
      <c r="BD338">
        <f>IF(BC338="Yes",R338,"")</f>
        <v/>
      </c>
      <c r="BE338">
        <f>IFERROR(IF(SIGN(AE338)=1,"Increasing",IF(SIGN(AE338)=-1,"Decreasing","")),"")</f>
        <v/>
      </c>
      <c r="BF338">
        <f>IF(OR(AND(BE338="Increasing",BA338="Yes"),AND(BE338="Decreasing",BC338="Yes")),"Yes","No")</f>
        <v/>
      </c>
      <c r="BG338">
        <f>IF(I338="pos_trend","Yes","No")</f>
        <v/>
      </c>
      <c r="BH338">
        <f>IF(AF338&lt;&gt;"",IF(ABS(AF338)&gt;0.8,"Yes","No"),"")</f>
        <v/>
      </c>
    </row>
    <row r="339" spans="1:60">
      <c r="I339">
        <f>IF(AND(K339&gt; J339, L339&gt; K339, M339&gt; L339, N339&gt; M339), "pos_trend", IF(AND(K339&lt; J339, L339&lt; K339, M339&lt; L339, N339&lt; M339), "neg_trend", "N/A"))</f>
        <v/>
      </c>
      <c r="J339">
        <f>IFERROR(IF(TRIM(C339)="-", "N/A", IF(RIGHT(C339,1)=")",IF(RIGHT(C339,2)="T)",-1000000000000*VALUE(MID(C339,2,LEN(C339)-3)),IF(RIGHT(C339,2)="M)",-1000000*VALUE(MID(C339,2,LEN(C339)-3)),IF(RIGHT(C339,2)="B)",-1000000000*VALUE(MID(C339,2,LEN(C339)-3)),IF(RIGHT(C339,2)="k)",-1000*VALUE(MID(C339,2,LEN(C339)-3)),VALUE(SUBSTITUTE(C339,",","")))))),IF(RIGHT(C339,1)="T",1000000000000*VALUE(LEFT(C339,LEN(C339)-1)),IF(RIGHT(C339,1)="M",1000000*VALUE(LEFT(C339,LEN(C339)-1)),IF(RIGHT(C339,1)="B",1000000000*VALUE(LEFT(C339,LEN(C339)-1)),IF(RIGHT(C339,1)="%",0.01*VALUE(LEFT(C339,LEN(C339)-1)),IF(RIGHT(C339,1)="k",1000*VALUE(LEFT(C339,LEN(C339)-1)),VALUE(SUBSTITUTE(C339,",",""))))))))),"N/A")</f>
        <v/>
      </c>
      <c r="K339">
        <f>IFERROR(IF(TRIM(D339)="-", "N/A", IF(RIGHT(D339,1)=")",IF(RIGHT(D339,2)="T)",-1000000000000*VALUE(MID(D339,2,LEN(D339)-3)),IF(RIGHT(D339,2)="M)",-1000000*VALUE(MID(D339,2,LEN(D339)-3)),IF(RIGHT(D339,2)="B)",-1000000000*VALUE(MID(D339,2,LEN(D339)-3)),IF(RIGHT(D339,2)="k)",-1000*VALUE(MID(D339,2,LEN(D339)-3)),VALUE(SUBSTITUTE(D339,",","")))))),IF(RIGHT(D339,1)="T",1000000000000*VALUE(LEFT(D339,LEN(D339)-1)),IF(RIGHT(D339,1)="M",1000000*VALUE(LEFT(D339,LEN(D339)-1)),IF(RIGHT(D339,1)="B",1000000000*VALUE(LEFT(D339,LEN(D339)-1)),IF(RIGHT(D339,1)="%",0.01*VALUE(LEFT(D339,LEN(D339)-1)),IF(RIGHT(D339,1)="k",1000*VALUE(LEFT(D339,LEN(D339)-1)),VALUE(SUBSTITUTE(D339,",",""))))))))),"N/A")</f>
        <v/>
      </c>
      <c r="L339">
        <f>IFERROR(IF(TRIM(E339)="-", "N/A", IF(RIGHT(E339,1)=")",IF(RIGHT(E339,2)="T)",-1000000000000*VALUE(MID(E339,2,LEN(E339)-3)),IF(RIGHT(E339,2)="M)",-1000000*VALUE(MID(E339,2,LEN(E339)-3)),IF(RIGHT(E339,2)="B)",-1000000000*VALUE(MID(E339,2,LEN(E339)-3)),IF(RIGHT(E339,2)="k)",-1000*VALUE(MID(E339,2,LEN(E339)-3)),VALUE(SUBSTITUTE(E339,",","")))))),IF(RIGHT(E339,1)="T",1000000000000*VALUE(LEFT(E339,LEN(E339)-1)),IF(RIGHT(E339,1)="M",1000000*VALUE(LEFT(E339,LEN(E339)-1)),IF(RIGHT(E339,1)="B",1000000000*VALUE(LEFT(E339,LEN(E339)-1)),IF(RIGHT(E339,1)="%",0.01*VALUE(LEFT(E339,LEN(E339)-1)),IF(RIGHT(E339,1)="k",1000*VALUE(LEFT(E339,LEN(E339)-1)),VALUE(SUBSTITUTE(E339,",",""))))))))),"N/A")</f>
        <v/>
      </c>
      <c r="M339">
        <f>IFERROR(IF(TRIM(F339)="-", "N/A", IF(RIGHT(F339,1)=")",IF(RIGHT(F339,2)="T)",-1000000000000*VALUE(MID(F339,2,LEN(F339)-3)),IF(RIGHT(F339,2)="M)",-1000000*VALUE(MID(F339,2,LEN(F339)-3)),IF(RIGHT(F339,2)="B)",-1000000000*VALUE(MID(F339,2,LEN(F339)-3)),IF(RIGHT(F339,2)="k)",-1000*VALUE(MID(F339,2,LEN(F339)-3)),VALUE(SUBSTITUTE(F339,",","")))))),IF(RIGHT(F339,1)="T",1000000000000*VALUE(LEFT(F339,LEN(F339)-1)),IF(RIGHT(F339,1)="M",1000000*VALUE(LEFT(F339,LEN(F339)-1)),IF(RIGHT(F339,1)="B",1000000000*VALUE(LEFT(F339,LEN(F339)-1)),IF(RIGHT(F339,1)="%",0.01*VALUE(LEFT(F339,LEN(F339)-1)),IF(RIGHT(F339,1)="k",1000*VALUE(LEFT(F339,LEN(F339)-1)),VALUE(SUBSTITUTE(F339,",",""))))))))),"N/A")</f>
        <v/>
      </c>
      <c r="N339">
        <f>IFERROR(IF(TRIM(G339)="-", "N/A", IF(RIGHT(G339,1)=")",IF(RIGHT(G339,2)="T)",-1000000000000*VALUE(MID(G339,2,LEN(G339)-3)),IF(RIGHT(G339,2)="M)",-1000000*VALUE(MID(G339,2,LEN(G339)-3)),IF(RIGHT(G339,2)="B)",-1000000000*VALUE(MID(G339,2,LEN(G339)-3)),IF(RIGHT(G339,2)="k)",-1000*VALUE(MID(G339,2,LEN(G339)-3)),VALUE(SUBSTITUTE(G339,",","")))))),IF(RIGHT(G339,1)="T",1000000000000*VALUE(LEFT(G339,LEN(G339)-1)),IF(RIGHT(G339,1)="M",1000000*VALUE(LEFT(G339,LEN(G339)-1)),IF(RIGHT(G339,1)="B",1000000000*VALUE(LEFT(G339,LEN(G339)-1)),IF(RIGHT(G339,1)="%",0.01*VALUE(LEFT(G339,LEN(G339)-1)),IF(RIGHT(G339,1)="k",1000*VALUE(LEFT(G339,LEN(G339)-1)),VALUE(SUBSTITUTE(G339,",",""))))))))),"N/A")</f>
        <v/>
      </c>
      <c r="P339">
        <f>MAX(J339:N339)</f>
        <v/>
      </c>
      <c r="Q339">
        <f>IFERROR(J144+MATCH(P339,J339:N339,0)-1,"")</f>
        <v/>
      </c>
      <c r="R339">
        <f>IF(Q339="","",MIN(J339:N339))</f>
        <v/>
      </c>
      <c r="S339">
        <f>IFERROR(J144+MATCH(R339,J339:N339,0)-1,"")</f>
        <v/>
      </c>
      <c r="T339">
        <f>IFERROR(AVERAGE(J339:N339),"")</f>
        <v/>
      </c>
      <c r="U339">
        <f>IFERROR(STDEV(J339:N339),"")</f>
        <v/>
      </c>
      <c r="V339">
        <f>IFERROR(IF(C339="-","",IF(ISBLANK(B339),"",IF(OR(ISNUMBER(FIND("Growth",B339)),ISNUMBER(FIND("Margin",B339))),"",(J339-T339)/U339))),"")</f>
        <v/>
      </c>
      <c r="W339">
        <f>IFERROR(IF(OR(D339="-",ISBLANK(D339)),"",(K339-T339)/U339),"")</f>
        <v/>
      </c>
      <c r="X339">
        <f>IFERROR(IF(OR(E339="-",ISBLANK(E339)),"",(L339-T339)/U339),"")</f>
        <v/>
      </c>
      <c r="Y339">
        <f>IFERROR(IF(OR(F339="-",ISBLANK(F339)),"",(M339-T339)/U339),"")</f>
        <v/>
      </c>
      <c r="Z339">
        <f>IFERROR(IF(OR(G339="-",ISBLANK(G339)),"",(N339-T339)/U339),"")</f>
        <v/>
      </c>
      <c r="AA339">
        <f>IF(MAX(MAX(V339:Z339),ABS(MIN(V339:Z339)))=ABS(MIN(V339:Z339)),MIN(V339:Z339),MAX(V339:Z339))</f>
        <v/>
      </c>
      <c r="AB339">
        <f>IFERROR(V144+MATCH(AA339,V339:Z339,0)-1,"")</f>
        <v/>
      </c>
      <c r="AC339">
        <f>IF(AB339&lt;&gt;"",IF(S339=AB339,"Low",IF(AB339=Q339,"High","")),"")</f>
        <v/>
      </c>
      <c r="AE339">
        <f>IF(ISNUMBER(MATCH("N/A",J339:N339,0)),"",IFERROR((5 * SUMPRODUCT(J144:N144,J339:N339) - PRODUCT(SUM(J144:N144),SUM(J339:N339))) / ((5 * SUM((J144^2)+(K144^2)+(L144^2)+(M144^2)+(N144^2))) - SUM(J144:N144)^2),""))</f>
        <v/>
      </c>
      <c r="AF339">
        <f>IFERROR(CORREL(J144:N144,J339:N339),"")</f>
        <v/>
      </c>
      <c r="AZ339">
        <f>IF(Q339=S339,0,1)</f>
        <v/>
      </c>
      <c r="BA339">
        <f>IF(AZ339=1,IF(Q339="","",IF(Q339=N144,"Yes","No")),"")</f>
        <v/>
      </c>
      <c r="BB339">
        <f>IF(BA339="Yes",P339,"")</f>
        <v/>
      </c>
      <c r="BC339">
        <f>IF(AZ339=1,IF(S339="","",IF(S339=N144,"Yes","No")),"")</f>
        <v/>
      </c>
      <c r="BD339">
        <f>IF(BC339="Yes",R339,"")</f>
        <v/>
      </c>
      <c r="BE339">
        <f>IFERROR(IF(SIGN(AE339)=1,"Increasing",IF(SIGN(AE339)=-1,"Decreasing","")),"")</f>
        <v/>
      </c>
      <c r="BF339">
        <f>IF(OR(AND(BE339="Increasing",BA339="Yes"),AND(BE339="Decreasing",BC339="Yes")),"Yes","No")</f>
        <v/>
      </c>
      <c r="BG339">
        <f>IF(I339="pos_trend","Yes","No")</f>
        <v/>
      </c>
      <c r="BH339">
        <f>IF(AF339&lt;&gt;"",IF(ABS(AF339)&gt;0.8,"Yes","No"),"")</f>
        <v/>
      </c>
    </row>
    <row r="340" spans="1:60">
      <c r="I340">
        <f>IF(AND(K340&gt; J340, L340&gt; K340, M340&gt; L340, N340&gt; M340), "pos_trend", IF(AND(K340&lt; J340, L340&lt; K340, M340&lt; L340, N340&lt; M340), "neg_trend", "N/A"))</f>
        <v/>
      </c>
      <c r="J340">
        <f>IFERROR(IF(TRIM(C340)="-", "N/A", IF(RIGHT(C340,1)=")",IF(RIGHT(C340,2)="T)",-1000000000000*VALUE(MID(C340,2,LEN(C340)-3)),IF(RIGHT(C340,2)="M)",-1000000*VALUE(MID(C340,2,LEN(C340)-3)),IF(RIGHT(C340,2)="B)",-1000000000*VALUE(MID(C340,2,LEN(C340)-3)),IF(RIGHT(C340,2)="k)",-1000*VALUE(MID(C340,2,LEN(C340)-3)),VALUE(SUBSTITUTE(C340,",","")))))),IF(RIGHT(C340,1)="T",1000000000000*VALUE(LEFT(C340,LEN(C340)-1)),IF(RIGHT(C340,1)="M",1000000*VALUE(LEFT(C340,LEN(C340)-1)),IF(RIGHT(C340,1)="B",1000000000*VALUE(LEFT(C340,LEN(C340)-1)),IF(RIGHT(C340,1)="%",0.01*VALUE(LEFT(C340,LEN(C340)-1)),IF(RIGHT(C340,1)="k",1000*VALUE(LEFT(C340,LEN(C340)-1)),VALUE(SUBSTITUTE(C340,",",""))))))))),"N/A")</f>
        <v/>
      </c>
      <c r="K340">
        <f>IFERROR(IF(TRIM(D340)="-", "N/A", IF(RIGHT(D340,1)=")",IF(RIGHT(D340,2)="T)",-1000000000000*VALUE(MID(D340,2,LEN(D340)-3)),IF(RIGHT(D340,2)="M)",-1000000*VALUE(MID(D340,2,LEN(D340)-3)),IF(RIGHT(D340,2)="B)",-1000000000*VALUE(MID(D340,2,LEN(D340)-3)),IF(RIGHT(D340,2)="k)",-1000*VALUE(MID(D340,2,LEN(D340)-3)),VALUE(SUBSTITUTE(D340,",","")))))),IF(RIGHT(D340,1)="T",1000000000000*VALUE(LEFT(D340,LEN(D340)-1)),IF(RIGHT(D340,1)="M",1000000*VALUE(LEFT(D340,LEN(D340)-1)),IF(RIGHT(D340,1)="B",1000000000*VALUE(LEFT(D340,LEN(D340)-1)),IF(RIGHT(D340,1)="%",0.01*VALUE(LEFT(D340,LEN(D340)-1)),IF(RIGHT(D340,1)="k",1000*VALUE(LEFT(D340,LEN(D340)-1)),VALUE(SUBSTITUTE(D340,",",""))))))))),"N/A")</f>
        <v/>
      </c>
      <c r="L340">
        <f>IFERROR(IF(TRIM(E340)="-", "N/A", IF(RIGHT(E340,1)=")",IF(RIGHT(E340,2)="T)",-1000000000000*VALUE(MID(E340,2,LEN(E340)-3)),IF(RIGHT(E340,2)="M)",-1000000*VALUE(MID(E340,2,LEN(E340)-3)),IF(RIGHT(E340,2)="B)",-1000000000*VALUE(MID(E340,2,LEN(E340)-3)),IF(RIGHT(E340,2)="k)",-1000*VALUE(MID(E340,2,LEN(E340)-3)),VALUE(SUBSTITUTE(E340,",","")))))),IF(RIGHT(E340,1)="T",1000000000000*VALUE(LEFT(E340,LEN(E340)-1)),IF(RIGHT(E340,1)="M",1000000*VALUE(LEFT(E340,LEN(E340)-1)),IF(RIGHT(E340,1)="B",1000000000*VALUE(LEFT(E340,LEN(E340)-1)),IF(RIGHT(E340,1)="%",0.01*VALUE(LEFT(E340,LEN(E340)-1)),IF(RIGHT(E340,1)="k",1000*VALUE(LEFT(E340,LEN(E340)-1)),VALUE(SUBSTITUTE(E340,",",""))))))))),"N/A")</f>
        <v/>
      </c>
      <c r="M340">
        <f>IFERROR(IF(TRIM(F340)="-", "N/A", IF(RIGHT(F340,1)=")",IF(RIGHT(F340,2)="T)",-1000000000000*VALUE(MID(F340,2,LEN(F340)-3)),IF(RIGHT(F340,2)="M)",-1000000*VALUE(MID(F340,2,LEN(F340)-3)),IF(RIGHT(F340,2)="B)",-1000000000*VALUE(MID(F340,2,LEN(F340)-3)),IF(RIGHT(F340,2)="k)",-1000*VALUE(MID(F340,2,LEN(F340)-3)),VALUE(SUBSTITUTE(F340,",","")))))),IF(RIGHT(F340,1)="T",1000000000000*VALUE(LEFT(F340,LEN(F340)-1)),IF(RIGHT(F340,1)="M",1000000*VALUE(LEFT(F340,LEN(F340)-1)),IF(RIGHT(F340,1)="B",1000000000*VALUE(LEFT(F340,LEN(F340)-1)),IF(RIGHT(F340,1)="%",0.01*VALUE(LEFT(F340,LEN(F340)-1)),IF(RIGHT(F340,1)="k",1000*VALUE(LEFT(F340,LEN(F340)-1)),VALUE(SUBSTITUTE(F340,",",""))))))))),"N/A")</f>
        <v/>
      </c>
      <c r="N340">
        <f>IFERROR(IF(TRIM(G340)="-", "N/A", IF(RIGHT(G340,1)=")",IF(RIGHT(G340,2)="T)",-1000000000000*VALUE(MID(G340,2,LEN(G340)-3)),IF(RIGHT(G340,2)="M)",-1000000*VALUE(MID(G340,2,LEN(G340)-3)),IF(RIGHT(G340,2)="B)",-1000000000*VALUE(MID(G340,2,LEN(G340)-3)),IF(RIGHT(G340,2)="k)",-1000*VALUE(MID(G340,2,LEN(G340)-3)),VALUE(SUBSTITUTE(G340,",","")))))),IF(RIGHT(G340,1)="T",1000000000000*VALUE(LEFT(G340,LEN(G340)-1)),IF(RIGHT(G340,1)="M",1000000*VALUE(LEFT(G340,LEN(G340)-1)),IF(RIGHT(G340,1)="B",1000000000*VALUE(LEFT(G340,LEN(G340)-1)),IF(RIGHT(G340,1)="%",0.01*VALUE(LEFT(G340,LEN(G340)-1)),IF(RIGHT(G340,1)="k",1000*VALUE(LEFT(G340,LEN(G340)-1)),VALUE(SUBSTITUTE(G340,",",""))))))))),"N/A")</f>
        <v/>
      </c>
      <c r="P340">
        <f>MAX(J340:N340)</f>
        <v/>
      </c>
      <c r="Q340">
        <f>IFERROR(J144+MATCH(P340,J340:N340,0)-1,"")</f>
        <v/>
      </c>
      <c r="R340">
        <f>IF(Q340="","",MIN(J340:N340))</f>
        <v/>
      </c>
      <c r="S340">
        <f>IFERROR(J144+MATCH(R340,J340:N340,0)-1,"")</f>
        <v/>
      </c>
      <c r="T340">
        <f>IFERROR(AVERAGE(J340:N340),"")</f>
        <v/>
      </c>
      <c r="U340">
        <f>IFERROR(STDEV(J340:N340),"")</f>
        <v/>
      </c>
      <c r="V340">
        <f>IFERROR(IF(C340="-","",IF(ISBLANK(B340),"",IF(OR(ISNUMBER(FIND("Growth",B340)),ISNUMBER(FIND("Margin",B340))),"",(J340-T340)/U340))),"")</f>
        <v/>
      </c>
      <c r="W340">
        <f>IFERROR(IF(OR(D340="-",ISBLANK(D340)),"",(K340-T340)/U340),"")</f>
        <v/>
      </c>
      <c r="X340">
        <f>IFERROR(IF(OR(E340="-",ISBLANK(E340)),"",(L340-T340)/U340),"")</f>
        <v/>
      </c>
      <c r="Y340">
        <f>IFERROR(IF(OR(F340="-",ISBLANK(F340)),"",(M340-T340)/U340),"")</f>
        <v/>
      </c>
      <c r="Z340">
        <f>IFERROR(IF(OR(G340="-",ISBLANK(G340)),"",(N340-T340)/U340),"")</f>
        <v/>
      </c>
      <c r="AA340">
        <f>IF(MAX(MAX(V340:Z340),ABS(MIN(V340:Z340)))=ABS(MIN(V340:Z340)),MIN(V340:Z340),MAX(V340:Z340))</f>
        <v/>
      </c>
      <c r="AB340">
        <f>IFERROR(V144+MATCH(AA340,V340:Z340,0)-1,"")</f>
        <v/>
      </c>
      <c r="AC340">
        <f>IF(AB340&lt;&gt;"",IF(S340=AB340,"Low",IF(AB340=Q340,"High","")),"")</f>
        <v/>
      </c>
      <c r="AE340">
        <f>IF(ISNUMBER(MATCH("N/A",J340:N340,0)),"",IFERROR((5 * SUMPRODUCT(J144:N144,J340:N340) - PRODUCT(SUM(J144:N144),SUM(J340:N340))) / ((5 * SUM((J144^2)+(K144^2)+(L144^2)+(M144^2)+(N144^2))) - SUM(J144:N144)^2),""))</f>
        <v/>
      </c>
      <c r="AF340">
        <f>IFERROR(CORREL(J144:N144,J340:N340),"")</f>
        <v/>
      </c>
      <c r="AZ340">
        <f>IF(Q340=S340,0,1)</f>
        <v/>
      </c>
      <c r="BA340">
        <f>IF(AZ340=1,IF(Q340="","",IF(Q340=N144,"Yes","No")),"")</f>
        <v/>
      </c>
      <c r="BB340">
        <f>IF(BA340="Yes",P340,"")</f>
        <v/>
      </c>
      <c r="BC340">
        <f>IF(AZ340=1,IF(S340="","",IF(S340=N144,"Yes","No")),"")</f>
        <v/>
      </c>
      <c r="BD340">
        <f>IF(BC340="Yes",R340,"")</f>
        <v/>
      </c>
      <c r="BE340">
        <f>IFERROR(IF(SIGN(AE340)=1,"Increasing",IF(SIGN(AE340)=-1,"Decreasing","")),"")</f>
        <v/>
      </c>
      <c r="BF340">
        <f>IF(OR(AND(BE340="Increasing",BA340="Yes"),AND(BE340="Decreasing",BC340="Yes")),"Yes","No")</f>
        <v/>
      </c>
      <c r="BG340">
        <f>IF(I340="pos_trend","Yes","No")</f>
        <v/>
      </c>
      <c r="BH340">
        <f>IF(AF340&lt;&gt;"",IF(ABS(AF340)&gt;0.8,"Yes","No"),"")</f>
        <v/>
      </c>
    </row>
    <row r="341" spans="1:60">
      <c r="I341">
        <f>IF(AND(K341&gt; J341, L341&gt; K341, M341&gt; L341, N341&gt; M341), "pos_trend", IF(AND(K341&lt; J341, L341&lt; K341, M341&lt; L341, N341&lt; M341), "neg_trend", "N/A"))</f>
        <v/>
      </c>
      <c r="J341">
        <f>IFERROR(IF(TRIM(C341)="-", "N/A", IF(RIGHT(C341,1)=")",IF(RIGHT(C341,2)="T)",-1000000000000*VALUE(MID(C341,2,LEN(C341)-3)),IF(RIGHT(C341,2)="M)",-1000000*VALUE(MID(C341,2,LEN(C341)-3)),IF(RIGHT(C341,2)="B)",-1000000000*VALUE(MID(C341,2,LEN(C341)-3)),IF(RIGHT(C341,2)="k)",-1000*VALUE(MID(C341,2,LEN(C341)-3)),VALUE(SUBSTITUTE(C341,",","")))))),IF(RIGHT(C341,1)="T",1000000000000*VALUE(LEFT(C341,LEN(C341)-1)),IF(RIGHT(C341,1)="M",1000000*VALUE(LEFT(C341,LEN(C341)-1)),IF(RIGHT(C341,1)="B",1000000000*VALUE(LEFT(C341,LEN(C341)-1)),IF(RIGHT(C341,1)="%",0.01*VALUE(LEFT(C341,LEN(C341)-1)),IF(RIGHT(C341,1)="k",1000*VALUE(LEFT(C341,LEN(C341)-1)),VALUE(SUBSTITUTE(C341,",",""))))))))),"N/A")</f>
        <v/>
      </c>
      <c r="K341">
        <f>IFERROR(IF(TRIM(D341)="-", "N/A", IF(RIGHT(D341,1)=")",IF(RIGHT(D341,2)="T)",-1000000000000*VALUE(MID(D341,2,LEN(D341)-3)),IF(RIGHT(D341,2)="M)",-1000000*VALUE(MID(D341,2,LEN(D341)-3)),IF(RIGHT(D341,2)="B)",-1000000000*VALUE(MID(D341,2,LEN(D341)-3)),IF(RIGHT(D341,2)="k)",-1000*VALUE(MID(D341,2,LEN(D341)-3)),VALUE(SUBSTITUTE(D341,",","")))))),IF(RIGHT(D341,1)="T",1000000000000*VALUE(LEFT(D341,LEN(D341)-1)),IF(RIGHT(D341,1)="M",1000000*VALUE(LEFT(D341,LEN(D341)-1)),IF(RIGHT(D341,1)="B",1000000000*VALUE(LEFT(D341,LEN(D341)-1)),IF(RIGHT(D341,1)="%",0.01*VALUE(LEFT(D341,LEN(D341)-1)),IF(RIGHT(D341,1)="k",1000*VALUE(LEFT(D341,LEN(D341)-1)),VALUE(SUBSTITUTE(D341,",",""))))))))),"N/A")</f>
        <v/>
      </c>
      <c r="L341">
        <f>IFERROR(IF(TRIM(E341)="-", "N/A", IF(RIGHT(E341,1)=")",IF(RIGHT(E341,2)="T)",-1000000000000*VALUE(MID(E341,2,LEN(E341)-3)),IF(RIGHT(E341,2)="M)",-1000000*VALUE(MID(E341,2,LEN(E341)-3)),IF(RIGHT(E341,2)="B)",-1000000000*VALUE(MID(E341,2,LEN(E341)-3)),IF(RIGHT(E341,2)="k)",-1000*VALUE(MID(E341,2,LEN(E341)-3)),VALUE(SUBSTITUTE(E341,",","")))))),IF(RIGHT(E341,1)="T",1000000000000*VALUE(LEFT(E341,LEN(E341)-1)),IF(RIGHT(E341,1)="M",1000000*VALUE(LEFT(E341,LEN(E341)-1)),IF(RIGHT(E341,1)="B",1000000000*VALUE(LEFT(E341,LEN(E341)-1)),IF(RIGHT(E341,1)="%",0.01*VALUE(LEFT(E341,LEN(E341)-1)),IF(RIGHT(E341,1)="k",1000*VALUE(LEFT(E341,LEN(E341)-1)),VALUE(SUBSTITUTE(E341,",",""))))))))),"N/A")</f>
        <v/>
      </c>
      <c r="M341">
        <f>IFERROR(IF(TRIM(F341)="-", "N/A", IF(RIGHT(F341,1)=")",IF(RIGHT(F341,2)="T)",-1000000000000*VALUE(MID(F341,2,LEN(F341)-3)),IF(RIGHT(F341,2)="M)",-1000000*VALUE(MID(F341,2,LEN(F341)-3)),IF(RIGHT(F341,2)="B)",-1000000000*VALUE(MID(F341,2,LEN(F341)-3)),IF(RIGHT(F341,2)="k)",-1000*VALUE(MID(F341,2,LEN(F341)-3)),VALUE(SUBSTITUTE(F341,",","")))))),IF(RIGHT(F341,1)="T",1000000000000*VALUE(LEFT(F341,LEN(F341)-1)),IF(RIGHT(F341,1)="M",1000000*VALUE(LEFT(F341,LEN(F341)-1)),IF(RIGHT(F341,1)="B",1000000000*VALUE(LEFT(F341,LEN(F341)-1)),IF(RIGHT(F341,1)="%",0.01*VALUE(LEFT(F341,LEN(F341)-1)),IF(RIGHT(F341,1)="k",1000*VALUE(LEFT(F341,LEN(F341)-1)),VALUE(SUBSTITUTE(F341,",",""))))))))),"N/A")</f>
        <v/>
      </c>
      <c r="N341">
        <f>IFERROR(IF(TRIM(G341)="-", "N/A", IF(RIGHT(G341,1)=")",IF(RIGHT(G341,2)="T)",-1000000000000*VALUE(MID(G341,2,LEN(G341)-3)),IF(RIGHT(G341,2)="M)",-1000000*VALUE(MID(G341,2,LEN(G341)-3)),IF(RIGHT(G341,2)="B)",-1000000000*VALUE(MID(G341,2,LEN(G341)-3)),IF(RIGHT(G341,2)="k)",-1000*VALUE(MID(G341,2,LEN(G341)-3)),VALUE(SUBSTITUTE(G341,",","")))))),IF(RIGHT(G341,1)="T",1000000000000*VALUE(LEFT(G341,LEN(G341)-1)),IF(RIGHT(G341,1)="M",1000000*VALUE(LEFT(G341,LEN(G341)-1)),IF(RIGHT(G341,1)="B",1000000000*VALUE(LEFT(G341,LEN(G341)-1)),IF(RIGHT(G341,1)="%",0.01*VALUE(LEFT(G341,LEN(G341)-1)),IF(RIGHT(G341,1)="k",1000*VALUE(LEFT(G341,LEN(G341)-1)),VALUE(SUBSTITUTE(G341,",",""))))))))),"N/A")</f>
        <v/>
      </c>
      <c r="P341">
        <f>MAX(J341:N341)</f>
        <v/>
      </c>
      <c r="Q341">
        <f>IFERROR(J144+MATCH(P341,J341:N341,0)-1,"")</f>
        <v/>
      </c>
      <c r="R341">
        <f>IF(Q341="","",MIN(J341:N341))</f>
        <v/>
      </c>
      <c r="S341">
        <f>IFERROR(J144+MATCH(R341,J341:N341,0)-1,"")</f>
        <v/>
      </c>
      <c r="T341">
        <f>IFERROR(AVERAGE(J341:N341),"")</f>
        <v/>
      </c>
      <c r="U341">
        <f>IFERROR(STDEV(J341:N341),"")</f>
        <v/>
      </c>
      <c r="V341">
        <f>IFERROR(IF(C341="-","",IF(ISBLANK(B341),"",IF(OR(ISNUMBER(FIND("Growth",B341)),ISNUMBER(FIND("Margin",B341))),"",(J341-T341)/U341))),"")</f>
        <v/>
      </c>
      <c r="W341">
        <f>IFERROR(IF(OR(D341="-",ISBLANK(D341)),"",(K341-T341)/U341),"")</f>
        <v/>
      </c>
      <c r="X341">
        <f>IFERROR(IF(OR(E341="-",ISBLANK(E341)),"",(L341-T341)/U341),"")</f>
        <v/>
      </c>
      <c r="Y341">
        <f>IFERROR(IF(OR(F341="-",ISBLANK(F341)),"",(M341-T341)/U341),"")</f>
        <v/>
      </c>
      <c r="Z341">
        <f>IFERROR(IF(OR(G341="-",ISBLANK(G341)),"",(N341-T341)/U341),"")</f>
        <v/>
      </c>
      <c r="AA341">
        <f>IF(MAX(MAX(V341:Z341),ABS(MIN(V341:Z341)))=ABS(MIN(V341:Z341)),MIN(V341:Z341),MAX(V341:Z341))</f>
        <v/>
      </c>
      <c r="AB341">
        <f>IFERROR(V144+MATCH(AA341,V341:Z341,0)-1,"")</f>
        <v/>
      </c>
      <c r="AC341">
        <f>IF(AB341&lt;&gt;"",IF(S341=AB341,"Low",IF(AB341=Q341,"High","")),"")</f>
        <v/>
      </c>
      <c r="AE341">
        <f>IF(ISNUMBER(MATCH("N/A",J341:N341,0)),"",IFERROR((5 * SUMPRODUCT(J144:N144,J341:N341) - PRODUCT(SUM(J144:N144),SUM(J341:N341))) / ((5 * SUM((J144^2)+(K144^2)+(L144^2)+(M144^2)+(N144^2))) - SUM(J144:N144)^2),""))</f>
        <v/>
      </c>
      <c r="AF341">
        <f>IFERROR(CORREL(J144:N144,J341:N341),"")</f>
        <v/>
      </c>
      <c r="AZ341">
        <f>IF(Q341=S341,0,1)</f>
        <v/>
      </c>
      <c r="BA341">
        <f>IF(AZ341=1,IF(Q341="","",IF(Q341=N144,"Yes","No")),"")</f>
        <v/>
      </c>
      <c r="BB341">
        <f>IF(BA341="Yes",P341,"")</f>
        <v/>
      </c>
      <c r="BC341">
        <f>IF(AZ341=1,IF(S341="","",IF(S341=N144,"Yes","No")),"")</f>
        <v/>
      </c>
      <c r="BD341">
        <f>IF(BC341="Yes",R341,"")</f>
        <v/>
      </c>
      <c r="BE341">
        <f>IFERROR(IF(SIGN(AE341)=1,"Increasing",IF(SIGN(AE341)=-1,"Decreasing","")),"")</f>
        <v/>
      </c>
      <c r="BF341">
        <f>IF(OR(AND(BE341="Increasing",BA341="Yes"),AND(BE341="Decreasing",BC341="Yes")),"Yes","No")</f>
        <v/>
      </c>
      <c r="BG341">
        <f>IF(I341="pos_trend","Yes","No")</f>
        <v/>
      </c>
      <c r="BH341">
        <f>IF(AF341&lt;&gt;"",IF(ABS(AF341)&gt;0.8,"Yes","No"),"")</f>
        <v/>
      </c>
    </row>
    <row r="342" spans="1:60">
      <c r="I342">
        <f>IF(AND(K342&gt; J342, L342&gt; K342, M342&gt; L342, N342&gt; M342), "pos_trend", IF(AND(K342&lt; J342, L342&lt; K342, M342&lt; L342, N342&lt; M342), "neg_trend", "N/A"))</f>
        <v/>
      </c>
      <c r="J342">
        <f>IFERROR(IF(TRIM(C342)="-", "N/A", IF(RIGHT(C342,1)=")",IF(RIGHT(C342,2)="T)",-1000000000000*VALUE(MID(C342,2,LEN(C342)-3)),IF(RIGHT(C342,2)="M)",-1000000*VALUE(MID(C342,2,LEN(C342)-3)),IF(RIGHT(C342,2)="B)",-1000000000*VALUE(MID(C342,2,LEN(C342)-3)),IF(RIGHT(C342,2)="k)",-1000*VALUE(MID(C342,2,LEN(C342)-3)),VALUE(SUBSTITUTE(C342,",","")))))),IF(RIGHT(C342,1)="T",1000000000000*VALUE(LEFT(C342,LEN(C342)-1)),IF(RIGHT(C342,1)="M",1000000*VALUE(LEFT(C342,LEN(C342)-1)),IF(RIGHT(C342,1)="B",1000000000*VALUE(LEFT(C342,LEN(C342)-1)),IF(RIGHT(C342,1)="%",0.01*VALUE(LEFT(C342,LEN(C342)-1)),IF(RIGHT(C342,1)="k",1000*VALUE(LEFT(C342,LEN(C342)-1)),VALUE(SUBSTITUTE(C342,",",""))))))))),"N/A")</f>
        <v/>
      </c>
      <c r="K342">
        <f>IFERROR(IF(TRIM(D342)="-", "N/A", IF(RIGHT(D342,1)=")",IF(RIGHT(D342,2)="T)",-1000000000000*VALUE(MID(D342,2,LEN(D342)-3)),IF(RIGHT(D342,2)="M)",-1000000*VALUE(MID(D342,2,LEN(D342)-3)),IF(RIGHT(D342,2)="B)",-1000000000*VALUE(MID(D342,2,LEN(D342)-3)),IF(RIGHT(D342,2)="k)",-1000*VALUE(MID(D342,2,LEN(D342)-3)),VALUE(SUBSTITUTE(D342,",","")))))),IF(RIGHT(D342,1)="T",1000000000000*VALUE(LEFT(D342,LEN(D342)-1)),IF(RIGHT(D342,1)="M",1000000*VALUE(LEFT(D342,LEN(D342)-1)),IF(RIGHT(D342,1)="B",1000000000*VALUE(LEFT(D342,LEN(D342)-1)),IF(RIGHT(D342,1)="%",0.01*VALUE(LEFT(D342,LEN(D342)-1)),IF(RIGHT(D342,1)="k",1000*VALUE(LEFT(D342,LEN(D342)-1)),VALUE(SUBSTITUTE(D342,",",""))))))))),"N/A")</f>
        <v/>
      </c>
      <c r="L342">
        <f>IFERROR(IF(TRIM(E342)="-", "N/A", IF(RIGHT(E342,1)=")",IF(RIGHT(E342,2)="T)",-1000000000000*VALUE(MID(E342,2,LEN(E342)-3)),IF(RIGHT(E342,2)="M)",-1000000*VALUE(MID(E342,2,LEN(E342)-3)),IF(RIGHT(E342,2)="B)",-1000000000*VALUE(MID(E342,2,LEN(E342)-3)),IF(RIGHT(E342,2)="k)",-1000*VALUE(MID(E342,2,LEN(E342)-3)),VALUE(SUBSTITUTE(E342,",","")))))),IF(RIGHT(E342,1)="T",1000000000000*VALUE(LEFT(E342,LEN(E342)-1)),IF(RIGHT(E342,1)="M",1000000*VALUE(LEFT(E342,LEN(E342)-1)),IF(RIGHT(E342,1)="B",1000000000*VALUE(LEFT(E342,LEN(E342)-1)),IF(RIGHT(E342,1)="%",0.01*VALUE(LEFT(E342,LEN(E342)-1)),IF(RIGHT(E342,1)="k",1000*VALUE(LEFT(E342,LEN(E342)-1)),VALUE(SUBSTITUTE(E342,",",""))))))))),"N/A")</f>
        <v/>
      </c>
      <c r="M342">
        <f>IFERROR(IF(TRIM(F342)="-", "N/A", IF(RIGHT(F342,1)=")",IF(RIGHT(F342,2)="T)",-1000000000000*VALUE(MID(F342,2,LEN(F342)-3)),IF(RIGHT(F342,2)="M)",-1000000*VALUE(MID(F342,2,LEN(F342)-3)),IF(RIGHT(F342,2)="B)",-1000000000*VALUE(MID(F342,2,LEN(F342)-3)),IF(RIGHT(F342,2)="k)",-1000*VALUE(MID(F342,2,LEN(F342)-3)),VALUE(SUBSTITUTE(F342,",","")))))),IF(RIGHT(F342,1)="T",1000000000000*VALUE(LEFT(F342,LEN(F342)-1)),IF(RIGHT(F342,1)="M",1000000*VALUE(LEFT(F342,LEN(F342)-1)),IF(RIGHT(F342,1)="B",1000000000*VALUE(LEFT(F342,LEN(F342)-1)),IF(RIGHT(F342,1)="%",0.01*VALUE(LEFT(F342,LEN(F342)-1)),IF(RIGHT(F342,1)="k",1000*VALUE(LEFT(F342,LEN(F342)-1)),VALUE(SUBSTITUTE(F342,",",""))))))))),"N/A")</f>
        <v/>
      </c>
      <c r="N342">
        <f>IFERROR(IF(TRIM(G342)="-", "N/A", IF(RIGHT(G342,1)=")",IF(RIGHT(G342,2)="T)",-1000000000000*VALUE(MID(G342,2,LEN(G342)-3)),IF(RIGHT(G342,2)="M)",-1000000*VALUE(MID(G342,2,LEN(G342)-3)),IF(RIGHT(G342,2)="B)",-1000000000*VALUE(MID(G342,2,LEN(G342)-3)),IF(RIGHT(G342,2)="k)",-1000*VALUE(MID(G342,2,LEN(G342)-3)),VALUE(SUBSTITUTE(G342,",","")))))),IF(RIGHT(G342,1)="T",1000000000000*VALUE(LEFT(G342,LEN(G342)-1)),IF(RIGHT(G342,1)="M",1000000*VALUE(LEFT(G342,LEN(G342)-1)),IF(RIGHT(G342,1)="B",1000000000*VALUE(LEFT(G342,LEN(G342)-1)),IF(RIGHT(G342,1)="%",0.01*VALUE(LEFT(G342,LEN(G342)-1)),IF(RIGHT(G342,1)="k",1000*VALUE(LEFT(G342,LEN(G342)-1)),VALUE(SUBSTITUTE(G342,",",""))))))))),"N/A")</f>
        <v/>
      </c>
      <c r="P342">
        <f>MAX(J342:N342)</f>
        <v/>
      </c>
      <c r="Q342">
        <f>IFERROR(J144+MATCH(P342,J342:N342,0)-1,"")</f>
        <v/>
      </c>
      <c r="R342">
        <f>IF(Q342="","",MIN(J342:N342))</f>
        <v/>
      </c>
      <c r="S342">
        <f>IFERROR(J144+MATCH(R342,J342:N342,0)-1,"")</f>
        <v/>
      </c>
      <c r="T342">
        <f>IFERROR(AVERAGE(J342:N342),"")</f>
        <v/>
      </c>
      <c r="U342">
        <f>IFERROR(STDEV(J342:N342),"")</f>
        <v/>
      </c>
      <c r="V342">
        <f>IFERROR(IF(C342="-","",IF(ISBLANK(B342),"",IF(OR(ISNUMBER(FIND("Growth",B342)),ISNUMBER(FIND("Margin",B342))),"",(J342-T342)/U342))),"")</f>
        <v/>
      </c>
      <c r="W342">
        <f>IFERROR(IF(OR(D342="-",ISBLANK(D342)),"",(K342-T342)/U342),"")</f>
        <v/>
      </c>
      <c r="X342">
        <f>IFERROR(IF(OR(E342="-",ISBLANK(E342)),"",(L342-T342)/U342),"")</f>
        <v/>
      </c>
      <c r="Y342">
        <f>IFERROR(IF(OR(F342="-",ISBLANK(F342)),"",(M342-T342)/U342),"")</f>
        <v/>
      </c>
      <c r="Z342">
        <f>IFERROR(IF(OR(G342="-",ISBLANK(G342)),"",(N342-T342)/U342),"")</f>
        <v/>
      </c>
      <c r="AA342">
        <f>IF(MAX(MAX(V342:Z342),ABS(MIN(V342:Z342)))=ABS(MIN(V342:Z342)),MIN(V342:Z342),MAX(V342:Z342))</f>
        <v/>
      </c>
      <c r="AB342">
        <f>IFERROR(V144+MATCH(AA342,V342:Z342,0)-1,"")</f>
        <v/>
      </c>
      <c r="AC342">
        <f>IF(AB342&lt;&gt;"",IF(S342=AB342,"Low",IF(AB342=Q342,"High","")),"")</f>
        <v/>
      </c>
      <c r="AE342">
        <f>IF(ISNUMBER(MATCH("N/A",J342:N342,0)),"",IFERROR((5 * SUMPRODUCT(J144:N144,J342:N342) - PRODUCT(SUM(J144:N144),SUM(J342:N342))) / ((5 * SUM((J144^2)+(K144^2)+(L144^2)+(M144^2)+(N144^2))) - SUM(J144:N144)^2),""))</f>
        <v/>
      </c>
      <c r="AF342">
        <f>IFERROR(CORREL(J144:N144,J342:N342),"")</f>
        <v/>
      </c>
      <c r="AZ342">
        <f>IF(Q342=S342,0,1)</f>
        <v/>
      </c>
      <c r="BA342">
        <f>IF(AZ342=1,IF(Q342="","",IF(Q342=N144,"Yes","No")),"")</f>
        <v/>
      </c>
      <c r="BB342">
        <f>IF(BA342="Yes",P342,"")</f>
        <v/>
      </c>
      <c r="BC342">
        <f>IF(AZ342=1,IF(S342="","",IF(S342=N144,"Yes","No")),"")</f>
        <v/>
      </c>
      <c r="BD342">
        <f>IF(BC342="Yes",R342,"")</f>
        <v/>
      </c>
      <c r="BE342">
        <f>IFERROR(IF(SIGN(AE342)=1,"Increasing",IF(SIGN(AE342)=-1,"Decreasing","")),"")</f>
        <v/>
      </c>
      <c r="BF342">
        <f>IF(OR(AND(BE342="Increasing",BA342="Yes"),AND(BE342="Decreasing",BC342="Yes")),"Yes","No")</f>
        <v/>
      </c>
      <c r="BG342">
        <f>IF(I342="pos_trend","Yes","No")</f>
        <v/>
      </c>
      <c r="BH342">
        <f>IF(AF342&lt;&gt;"",IF(ABS(AF342)&gt;0.8,"Yes","No"),"")</f>
        <v/>
      </c>
    </row>
    <row r="343" spans="1:60">
      <c r="I343">
        <f>IF(AND(K343&gt; J343, L343&gt; K343, M343&gt; L343, N343&gt; M343), "pos_trend", IF(AND(K343&lt; J343, L343&lt; K343, M343&lt; L343, N343&lt; M343), "neg_trend", "N/A"))</f>
        <v/>
      </c>
      <c r="J343">
        <f>IFERROR(IF(TRIM(C343)="-", "N/A", IF(RIGHT(C343,1)=")",IF(RIGHT(C343,2)="T)",-1000000000000*VALUE(MID(C343,2,LEN(C343)-3)),IF(RIGHT(C343,2)="M)",-1000000*VALUE(MID(C343,2,LEN(C343)-3)),IF(RIGHT(C343,2)="B)",-1000000000*VALUE(MID(C343,2,LEN(C343)-3)),IF(RIGHT(C343,2)="k)",-1000*VALUE(MID(C343,2,LEN(C343)-3)),VALUE(SUBSTITUTE(C343,",","")))))),IF(RIGHT(C343,1)="T",1000000000000*VALUE(LEFT(C343,LEN(C343)-1)),IF(RIGHT(C343,1)="M",1000000*VALUE(LEFT(C343,LEN(C343)-1)),IF(RIGHT(C343,1)="B",1000000000*VALUE(LEFT(C343,LEN(C343)-1)),IF(RIGHT(C343,1)="%",0.01*VALUE(LEFT(C343,LEN(C343)-1)),IF(RIGHT(C343,1)="k",1000*VALUE(LEFT(C343,LEN(C343)-1)),VALUE(SUBSTITUTE(C343,",",""))))))))),"N/A")</f>
        <v/>
      </c>
      <c r="K343">
        <f>IFERROR(IF(TRIM(D343)="-", "N/A", IF(RIGHT(D343,1)=")",IF(RIGHT(D343,2)="T)",-1000000000000*VALUE(MID(D343,2,LEN(D343)-3)),IF(RIGHT(D343,2)="M)",-1000000*VALUE(MID(D343,2,LEN(D343)-3)),IF(RIGHT(D343,2)="B)",-1000000000*VALUE(MID(D343,2,LEN(D343)-3)),IF(RIGHT(D343,2)="k)",-1000*VALUE(MID(D343,2,LEN(D343)-3)),VALUE(SUBSTITUTE(D343,",","")))))),IF(RIGHT(D343,1)="T",1000000000000*VALUE(LEFT(D343,LEN(D343)-1)),IF(RIGHT(D343,1)="M",1000000*VALUE(LEFT(D343,LEN(D343)-1)),IF(RIGHT(D343,1)="B",1000000000*VALUE(LEFT(D343,LEN(D343)-1)),IF(RIGHT(D343,1)="%",0.01*VALUE(LEFT(D343,LEN(D343)-1)),IF(RIGHT(D343,1)="k",1000*VALUE(LEFT(D343,LEN(D343)-1)),VALUE(SUBSTITUTE(D343,",",""))))))))),"N/A")</f>
        <v/>
      </c>
      <c r="L343">
        <f>IFERROR(IF(TRIM(E343)="-", "N/A", IF(RIGHT(E343,1)=")",IF(RIGHT(E343,2)="T)",-1000000000000*VALUE(MID(E343,2,LEN(E343)-3)),IF(RIGHT(E343,2)="M)",-1000000*VALUE(MID(E343,2,LEN(E343)-3)),IF(RIGHT(E343,2)="B)",-1000000000*VALUE(MID(E343,2,LEN(E343)-3)),IF(RIGHT(E343,2)="k)",-1000*VALUE(MID(E343,2,LEN(E343)-3)),VALUE(SUBSTITUTE(E343,",","")))))),IF(RIGHT(E343,1)="T",1000000000000*VALUE(LEFT(E343,LEN(E343)-1)),IF(RIGHT(E343,1)="M",1000000*VALUE(LEFT(E343,LEN(E343)-1)),IF(RIGHT(E343,1)="B",1000000000*VALUE(LEFT(E343,LEN(E343)-1)),IF(RIGHT(E343,1)="%",0.01*VALUE(LEFT(E343,LEN(E343)-1)),IF(RIGHT(E343,1)="k",1000*VALUE(LEFT(E343,LEN(E343)-1)),VALUE(SUBSTITUTE(E343,",",""))))))))),"N/A")</f>
        <v/>
      </c>
      <c r="M343">
        <f>IFERROR(IF(TRIM(F343)="-", "N/A", IF(RIGHT(F343,1)=")",IF(RIGHT(F343,2)="T)",-1000000000000*VALUE(MID(F343,2,LEN(F343)-3)),IF(RIGHT(F343,2)="M)",-1000000*VALUE(MID(F343,2,LEN(F343)-3)),IF(RIGHT(F343,2)="B)",-1000000000*VALUE(MID(F343,2,LEN(F343)-3)),IF(RIGHT(F343,2)="k)",-1000*VALUE(MID(F343,2,LEN(F343)-3)),VALUE(SUBSTITUTE(F343,",","")))))),IF(RIGHT(F343,1)="T",1000000000000*VALUE(LEFT(F343,LEN(F343)-1)),IF(RIGHT(F343,1)="M",1000000*VALUE(LEFT(F343,LEN(F343)-1)),IF(RIGHT(F343,1)="B",1000000000*VALUE(LEFT(F343,LEN(F343)-1)),IF(RIGHT(F343,1)="%",0.01*VALUE(LEFT(F343,LEN(F343)-1)),IF(RIGHT(F343,1)="k",1000*VALUE(LEFT(F343,LEN(F343)-1)),VALUE(SUBSTITUTE(F343,",",""))))))))),"N/A")</f>
        <v/>
      </c>
      <c r="N343">
        <f>IFERROR(IF(TRIM(G343)="-", "N/A", IF(RIGHT(G343,1)=")",IF(RIGHT(G343,2)="T)",-1000000000000*VALUE(MID(G343,2,LEN(G343)-3)),IF(RIGHT(G343,2)="M)",-1000000*VALUE(MID(G343,2,LEN(G343)-3)),IF(RIGHT(G343,2)="B)",-1000000000*VALUE(MID(G343,2,LEN(G343)-3)),IF(RIGHT(G343,2)="k)",-1000*VALUE(MID(G343,2,LEN(G343)-3)),VALUE(SUBSTITUTE(G343,",","")))))),IF(RIGHT(G343,1)="T",1000000000000*VALUE(LEFT(G343,LEN(G343)-1)),IF(RIGHT(G343,1)="M",1000000*VALUE(LEFT(G343,LEN(G343)-1)),IF(RIGHT(G343,1)="B",1000000000*VALUE(LEFT(G343,LEN(G343)-1)),IF(RIGHT(G343,1)="%",0.01*VALUE(LEFT(G343,LEN(G343)-1)),IF(RIGHT(G343,1)="k",1000*VALUE(LEFT(G343,LEN(G343)-1)),VALUE(SUBSTITUTE(G343,",",""))))))))),"N/A")</f>
        <v/>
      </c>
      <c r="P343">
        <f>MAX(J343:N343)</f>
        <v/>
      </c>
      <c r="Q343">
        <f>IFERROR(J144+MATCH(P343,J343:N343,0)-1,"")</f>
        <v/>
      </c>
      <c r="R343">
        <f>IF(Q343="","",MIN(J343:N343))</f>
        <v/>
      </c>
      <c r="S343">
        <f>IFERROR(J144+MATCH(R343,J343:N343,0)-1,"")</f>
        <v/>
      </c>
      <c r="T343">
        <f>IFERROR(AVERAGE(J343:N343),"")</f>
        <v/>
      </c>
      <c r="U343">
        <f>IFERROR(STDEV(J343:N343),"")</f>
        <v/>
      </c>
      <c r="V343">
        <f>IFERROR(IF(C343="-","",IF(ISBLANK(B343),"",IF(OR(ISNUMBER(FIND("Growth",B343)),ISNUMBER(FIND("Margin",B343))),"",(J343-T343)/U343))),"")</f>
        <v/>
      </c>
      <c r="W343">
        <f>IFERROR(IF(OR(D343="-",ISBLANK(D343)),"",(K343-T343)/U343),"")</f>
        <v/>
      </c>
      <c r="X343">
        <f>IFERROR(IF(OR(E343="-",ISBLANK(E343)),"",(L343-T343)/U343),"")</f>
        <v/>
      </c>
      <c r="Y343">
        <f>IFERROR(IF(OR(F343="-",ISBLANK(F343)),"",(M343-T343)/U343),"")</f>
        <v/>
      </c>
      <c r="Z343">
        <f>IFERROR(IF(OR(G343="-",ISBLANK(G343)),"",(N343-T343)/U343),"")</f>
        <v/>
      </c>
      <c r="AA343">
        <f>IF(MAX(MAX(V343:Z343),ABS(MIN(V343:Z343)))=ABS(MIN(V343:Z343)),MIN(V343:Z343),MAX(V343:Z343))</f>
        <v/>
      </c>
      <c r="AB343">
        <f>IFERROR(V144+MATCH(AA343,V343:Z343,0)-1,"")</f>
        <v/>
      </c>
      <c r="AC343">
        <f>IF(AB343&lt;&gt;"",IF(S343=AB343,"Low",IF(AB343=Q343,"High","")),"")</f>
        <v/>
      </c>
      <c r="AE343">
        <f>IF(ISNUMBER(MATCH("N/A",J343:N343,0)),"",IFERROR((5 * SUMPRODUCT(J144:N144,J343:N343) - PRODUCT(SUM(J144:N144),SUM(J343:N343))) / ((5 * SUM((J144^2)+(K144^2)+(L144^2)+(M144^2)+(N144^2))) - SUM(J144:N144)^2),""))</f>
        <v/>
      </c>
      <c r="AF343">
        <f>IFERROR(CORREL(J144:N144,J343:N343),"")</f>
        <v/>
      </c>
      <c r="AZ343">
        <f>IF(Q343=S343,0,1)</f>
        <v/>
      </c>
      <c r="BA343">
        <f>IF(AZ343=1,IF(Q343="","",IF(Q343=N144,"Yes","No")),"")</f>
        <v/>
      </c>
      <c r="BB343">
        <f>IF(BA343="Yes",P343,"")</f>
        <v/>
      </c>
      <c r="BC343">
        <f>IF(AZ343=1,IF(S343="","",IF(S343=N144,"Yes","No")),"")</f>
        <v/>
      </c>
      <c r="BD343">
        <f>IF(BC343="Yes",R343,"")</f>
        <v/>
      </c>
      <c r="BE343">
        <f>IFERROR(IF(SIGN(AE343)=1,"Increasing",IF(SIGN(AE343)=-1,"Decreasing","")),"")</f>
        <v/>
      </c>
      <c r="BF343">
        <f>IF(OR(AND(BE343="Increasing",BA343="Yes"),AND(BE343="Decreasing",BC343="Yes")),"Yes","No")</f>
        <v/>
      </c>
      <c r="BG343">
        <f>IF(I343="pos_trend","Yes","No")</f>
        <v/>
      </c>
      <c r="BH343">
        <f>IF(AF343&lt;&gt;"",IF(ABS(AF343)&gt;0.8,"Yes","No"),"")</f>
        <v/>
      </c>
    </row>
    <row r="344" spans="1:60">
      <c r="I344">
        <f>IF(AND(K344&gt; J344, L344&gt; K344, M344&gt; L344, N344&gt; M344), "pos_trend", IF(AND(K344&lt; J344, L344&lt; K344, M344&lt; L344, N344&lt; M344), "neg_trend", "N/A"))</f>
        <v/>
      </c>
      <c r="J344">
        <f>IFERROR(IF(TRIM(C344)="-", "N/A", IF(RIGHT(C344,1)=")",IF(RIGHT(C344,2)="T)",-1000000000000*VALUE(MID(C344,2,LEN(C344)-3)),IF(RIGHT(C344,2)="M)",-1000000*VALUE(MID(C344,2,LEN(C344)-3)),IF(RIGHT(C344,2)="B)",-1000000000*VALUE(MID(C344,2,LEN(C344)-3)),IF(RIGHT(C344,2)="k)",-1000*VALUE(MID(C344,2,LEN(C344)-3)),VALUE(SUBSTITUTE(C344,",","")))))),IF(RIGHT(C344,1)="T",1000000000000*VALUE(LEFT(C344,LEN(C344)-1)),IF(RIGHT(C344,1)="M",1000000*VALUE(LEFT(C344,LEN(C344)-1)),IF(RIGHT(C344,1)="B",1000000000*VALUE(LEFT(C344,LEN(C344)-1)),IF(RIGHT(C344,1)="%",0.01*VALUE(LEFT(C344,LEN(C344)-1)),IF(RIGHT(C344,1)="k",1000*VALUE(LEFT(C344,LEN(C344)-1)),VALUE(SUBSTITUTE(C344,",",""))))))))),"N/A")</f>
        <v/>
      </c>
      <c r="K344">
        <f>IFERROR(IF(TRIM(D344)="-", "N/A", IF(RIGHT(D344,1)=")",IF(RIGHT(D344,2)="T)",-1000000000000*VALUE(MID(D344,2,LEN(D344)-3)),IF(RIGHT(D344,2)="M)",-1000000*VALUE(MID(D344,2,LEN(D344)-3)),IF(RIGHT(D344,2)="B)",-1000000000*VALUE(MID(D344,2,LEN(D344)-3)),IF(RIGHT(D344,2)="k)",-1000*VALUE(MID(D344,2,LEN(D344)-3)),VALUE(SUBSTITUTE(D344,",","")))))),IF(RIGHT(D344,1)="T",1000000000000*VALUE(LEFT(D344,LEN(D344)-1)),IF(RIGHT(D344,1)="M",1000000*VALUE(LEFT(D344,LEN(D344)-1)),IF(RIGHT(D344,1)="B",1000000000*VALUE(LEFT(D344,LEN(D344)-1)),IF(RIGHT(D344,1)="%",0.01*VALUE(LEFT(D344,LEN(D344)-1)),IF(RIGHT(D344,1)="k",1000*VALUE(LEFT(D344,LEN(D344)-1)),VALUE(SUBSTITUTE(D344,",",""))))))))),"N/A")</f>
        <v/>
      </c>
      <c r="L344">
        <f>IFERROR(IF(TRIM(E344)="-", "N/A", IF(RIGHT(E344,1)=")",IF(RIGHT(E344,2)="T)",-1000000000000*VALUE(MID(E344,2,LEN(E344)-3)),IF(RIGHT(E344,2)="M)",-1000000*VALUE(MID(E344,2,LEN(E344)-3)),IF(RIGHT(E344,2)="B)",-1000000000*VALUE(MID(E344,2,LEN(E344)-3)),IF(RIGHT(E344,2)="k)",-1000*VALUE(MID(E344,2,LEN(E344)-3)),VALUE(SUBSTITUTE(E344,",","")))))),IF(RIGHT(E344,1)="T",1000000000000*VALUE(LEFT(E344,LEN(E344)-1)),IF(RIGHT(E344,1)="M",1000000*VALUE(LEFT(E344,LEN(E344)-1)),IF(RIGHT(E344,1)="B",1000000000*VALUE(LEFT(E344,LEN(E344)-1)),IF(RIGHT(E344,1)="%",0.01*VALUE(LEFT(E344,LEN(E344)-1)),IF(RIGHT(E344,1)="k",1000*VALUE(LEFT(E344,LEN(E344)-1)),VALUE(SUBSTITUTE(E344,",",""))))))))),"N/A")</f>
        <v/>
      </c>
      <c r="M344">
        <f>IFERROR(IF(TRIM(F344)="-", "N/A", IF(RIGHT(F344,1)=")",IF(RIGHT(F344,2)="T)",-1000000000000*VALUE(MID(F344,2,LEN(F344)-3)),IF(RIGHT(F344,2)="M)",-1000000*VALUE(MID(F344,2,LEN(F344)-3)),IF(RIGHT(F344,2)="B)",-1000000000*VALUE(MID(F344,2,LEN(F344)-3)),IF(RIGHT(F344,2)="k)",-1000*VALUE(MID(F344,2,LEN(F344)-3)),VALUE(SUBSTITUTE(F344,",","")))))),IF(RIGHT(F344,1)="T",1000000000000*VALUE(LEFT(F344,LEN(F344)-1)),IF(RIGHT(F344,1)="M",1000000*VALUE(LEFT(F344,LEN(F344)-1)),IF(RIGHT(F344,1)="B",1000000000*VALUE(LEFT(F344,LEN(F344)-1)),IF(RIGHT(F344,1)="%",0.01*VALUE(LEFT(F344,LEN(F344)-1)),IF(RIGHT(F344,1)="k",1000*VALUE(LEFT(F344,LEN(F344)-1)),VALUE(SUBSTITUTE(F344,",",""))))))))),"N/A")</f>
        <v/>
      </c>
      <c r="N344">
        <f>IFERROR(IF(TRIM(G344)="-", "N/A", IF(RIGHT(G344,1)=")",IF(RIGHT(G344,2)="T)",-1000000000000*VALUE(MID(G344,2,LEN(G344)-3)),IF(RIGHT(G344,2)="M)",-1000000*VALUE(MID(G344,2,LEN(G344)-3)),IF(RIGHT(G344,2)="B)",-1000000000*VALUE(MID(G344,2,LEN(G344)-3)),IF(RIGHT(G344,2)="k)",-1000*VALUE(MID(G344,2,LEN(G344)-3)),VALUE(SUBSTITUTE(G344,",","")))))),IF(RIGHT(G344,1)="T",1000000000000*VALUE(LEFT(G344,LEN(G344)-1)),IF(RIGHT(G344,1)="M",1000000*VALUE(LEFT(G344,LEN(G344)-1)),IF(RIGHT(G344,1)="B",1000000000*VALUE(LEFT(G344,LEN(G344)-1)),IF(RIGHT(G344,1)="%",0.01*VALUE(LEFT(G344,LEN(G344)-1)),IF(RIGHT(G344,1)="k",1000*VALUE(LEFT(G344,LEN(G344)-1)),VALUE(SUBSTITUTE(G344,",",""))))))))),"N/A")</f>
        <v/>
      </c>
      <c r="P344">
        <f>MAX(J344:N344)</f>
        <v/>
      </c>
      <c r="Q344">
        <f>IFERROR(J144+MATCH(P344,J344:N344,0)-1,"")</f>
        <v/>
      </c>
      <c r="R344">
        <f>IF(Q344="","",MIN(J344:N344))</f>
        <v/>
      </c>
      <c r="S344">
        <f>IFERROR(J144+MATCH(R344,J344:N344,0)-1,"")</f>
        <v/>
      </c>
      <c r="T344">
        <f>IFERROR(AVERAGE(J344:N344),"")</f>
        <v/>
      </c>
      <c r="U344">
        <f>IFERROR(STDEV(J344:N344),"")</f>
        <v/>
      </c>
      <c r="V344">
        <f>IFERROR(IF(C344="-","",IF(ISBLANK(B344),"",IF(OR(ISNUMBER(FIND("Growth",B344)),ISNUMBER(FIND("Margin",B344))),"",(J344-T344)/U344))),"")</f>
        <v/>
      </c>
      <c r="W344">
        <f>IFERROR(IF(OR(D344="-",ISBLANK(D344)),"",(K344-T344)/U344),"")</f>
        <v/>
      </c>
      <c r="X344">
        <f>IFERROR(IF(OR(E344="-",ISBLANK(E344)),"",(L344-T344)/U344),"")</f>
        <v/>
      </c>
      <c r="Y344">
        <f>IFERROR(IF(OR(F344="-",ISBLANK(F344)),"",(M344-T344)/U344),"")</f>
        <v/>
      </c>
      <c r="Z344">
        <f>IFERROR(IF(OR(G344="-",ISBLANK(G344)),"",(N344-T344)/U344),"")</f>
        <v/>
      </c>
      <c r="AA344">
        <f>IF(MAX(MAX(V344:Z344),ABS(MIN(V344:Z344)))=ABS(MIN(V344:Z344)),MIN(V344:Z344),MAX(V344:Z344))</f>
        <v/>
      </c>
      <c r="AB344">
        <f>IFERROR(V144+MATCH(AA344,V344:Z344,0)-1,"")</f>
        <v/>
      </c>
      <c r="AC344">
        <f>IF(AB344&lt;&gt;"",IF(S344=AB344,"Low",IF(AB344=Q344,"High","")),"")</f>
        <v/>
      </c>
      <c r="AE344">
        <f>IF(ISNUMBER(MATCH("N/A",J344:N344,0)),"",IFERROR((5 * SUMPRODUCT(J144:N144,J344:N344) - PRODUCT(SUM(J144:N144),SUM(J344:N344))) / ((5 * SUM((J144^2)+(K144^2)+(L144^2)+(M144^2)+(N144^2))) - SUM(J144:N144)^2),""))</f>
        <v/>
      </c>
      <c r="AF344">
        <f>IFERROR(CORREL(J144:N144,J344:N344),"")</f>
        <v/>
      </c>
      <c r="AZ344">
        <f>IF(Q344=S344,0,1)</f>
        <v/>
      </c>
      <c r="BA344">
        <f>IF(AZ344=1,IF(Q344="","",IF(Q344=N144,"Yes","No")),"")</f>
        <v/>
      </c>
      <c r="BB344">
        <f>IF(BA344="Yes",P344,"")</f>
        <v/>
      </c>
      <c r="BC344">
        <f>IF(AZ344=1,IF(S344="","",IF(S344=N144,"Yes","No")),"")</f>
        <v/>
      </c>
      <c r="BD344">
        <f>IF(BC344="Yes",R344,"")</f>
        <v/>
      </c>
      <c r="BE344">
        <f>IFERROR(IF(SIGN(AE344)=1,"Increasing",IF(SIGN(AE344)=-1,"Decreasing","")),"")</f>
        <v/>
      </c>
      <c r="BF344">
        <f>IF(OR(AND(BE344="Increasing",BA344="Yes"),AND(BE344="Decreasing",BC344="Yes")),"Yes","No")</f>
        <v/>
      </c>
      <c r="BG344">
        <f>IF(I344="pos_trend","Yes","No")</f>
        <v/>
      </c>
      <c r="BH344">
        <f>IF(AF344&lt;&gt;"",IF(ABS(AF344)&gt;0.8,"Yes","No"),"")</f>
        <v/>
      </c>
    </row>
    <row r="345" spans="1:60">
      <c r="I345">
        <f>IF(AND(K345&gt; J345, L345&gt; K345, M345&gt; L345, N345&gt; M345), "pos_trend", IF(AND(K345&lt; J345, L345&lt; K345, M345&lt; L345, N345&lt; M345), "neg_trend", "N/A"))</f>
        <v/>
      </c>
      <c r="J345">
        <f>IFERROR(IF(TRIM(C345)="-", "N/A", IF(RIGHT(C345,1)=")",IF(RIGHT(C345,2)="T)",-1000000000000*VALUE(MID(C345,2,LEN(C345)-3)),IF(RIGHT(C345,2)="M)",-1000000*VALUE(MID(C345,2,LEN(C345)-3)),IF(RIGHT(C345,2)="B)",-1000000000*VALUE(MID(C345,2,LEN(C345)-3)),IF(RIGHT(C345,2)="k)",-1000*VALUE(MID(C345,2,LEN(C345)-3)),VALUE(SUBSTITUTE(C345,",","")))))),IF(RIGHT(C345,1)="T",1000000000000*VALUE(LEFT(C345,LEN(C345)-1)),IF(RIGHT(C345,1)="M",1000000*VALUE(LEFT(C345,LEN(C345)-1)),IF(RIGHT(C345,1)="B",1000000000*VALUE(LEFT(C345,LEN(C345)-1)),IF(RIGHT(C345,1)="%",0.01*VALUE(LEFT(C345,LEN(C345)-1)),IF(RIGHT(C345,1)="k",1000*VALUE(LEFT(C345,LEN(C345)-1)),VALUE(SUBSTITUTE(C345,",",""))))))))),"N/A")</f>
        <v/>
      </c>
      <c r="K345">
        <f>IFERROR(IF(TRIM(D345)="-", "N/A", IF(RIGHT(D345,1)=")",IF(RIGHT(D345,2)="T)",-1000000000000*VALUE(MID(D345,2,LEN(D345)-3)),IF(RIGHT(D345,2)="M)",-1000000*VALUE(MID(D345,2,LEN(D345)-3)),IF(RIGHT(D345,2)="B)",-1000000000*VALUE(MID(D345,2,LEN(D345)-3)),IF(RIGHT(D345,2)="k)",-1000*VALUE(MID(D345,2,LEN(D345)-3)),VALUE(SUBSTITUTE(D345,",","")))))),IF(RIGHT(D345,1)="T",1000000000000*VALUE(LEFT(D345,LEN(D345)-1)),IF(RIGHT(D345,1)="M",1000000*VALUE(LEFT(D345,LEN(D345)-1)),IF(RIGHT(D345,1)="B",1000000000*VALUE(LEFT(D345,LEN(D345)-1)),IF(RIGHT(D345,1)="%",0.01*VALUE(LEFT(D345,LEN(D345)-1)),IF(RIGHT(D345,1)="k",1000*VALUE(LEFT(D345,LEN(D345)-1)),VALUE(SUBSTITUTE(D345,",",""))))))))),"N/A")</f>
        <v/>
      </c>
      <c r="L345">
        <f>IFERROR(IF(TRIM(E345)="-", "N/A", IF(RIGHT(E345,1)=")",IF(RIGHT(E345,2)="T)",-1000000000000*VALUE(MID(E345,2,LEN(E345)-3)),IF(RIGHT(E345,2)="M)",-1000000*VALUE(MID(E345,2,LEN(E345)-3)),IF(RIGHT(E345,2)="B)",-1000000000*VALUE(MID(E345,2,LEN(E345)-3)),IF(RIGHT(E345,2)="k)",-1000*VALUE(MID(E345,2,LEN(E345)-3)),VALUE(SUBSTITUTE(E345,",","")))))),IF(RIGHT(E345,1)="T",1000000000000*VALUE(LEFT(E345,LEN(E345)-1)),IF(RIGHT(E345,1)="M",1000000*VALUE(LEFT(E345,LEN(E345)-1)),IF(RIGHT(E345,1)="B",1000000000*VALUE(LEFT(E345,LEN(E345)-1)),IF(RIGHT(E345,1)="%",0.01*VALUE(LEFT(E345,LEN(E345)-1)),IF(RIGHT(E345,1)="k",1000*VALUE(LEFT(E345,LEN(E345)-1)),VALUE(SUBSTITUTE(E345,",",""))))))))),"N/A")</f>
        <v/>
      </c>
      <c r="M345">
        <f>IFERROR(IF(TRIM(F345)="-", "N/A", IF(RIGHT(F345,1)=")",IF(RIGHT(F345,2)="T)",-1000000000000*VALUE(MID(F345,2,LEN(F345)-3)),IF(RIGHT(F345,2)="M)",-1000000*VALUE(MID(F345,2,LEN(F345)-3)),IF(RIGHT(F345,2)="B)",-1000000000*VALUE(MID(F345,2,LEN(F345)-3)),IF(RIGHT(F345,2)="k)",-1000*VALUE(MID(F345,2,LEN(F345)-3)),VALUE(SUBSTITUTE(F345,",","")))))),IF(RIGHT(F345,1)="T",1000000000000*VALUE(LEFT(F345,LEN(F345)-1)),IF(RIGHT(F345,1)="M",1000000*VALUE(LEFT(F345,LEN(F345)-1)),IF(RIGHT(F345,1)="B",1000000000*VALUE(LEFT(F345,LEN(F345)-1)),IF(RIGHT(F345,1)="%",0.01*VALUE(LEFT(F345,LEN(F345)-1)),IF(RIGHT(F345,1)="k",1000*VALUE(LEFT(F345,LEN(F345)-1)),VALUE(SUBSTITUTE(F345,",",""))))))))),"N/A")</f>
        <v/>
      </c>
      <c r="N345">
        <f>IFERROR(IF(TRIM(G345)="-", "N/A", IF(RIGHT(G345,1)=")",IF(RIGHT(G345,2)="T)",-1000000000000*VALUE(MID(G345,2,LEN(G345)-3)),IF(RIGHT(G345,2)="M)",-1000000*VALUE(MID(G345,2,LEN(G345)-3)),IF(RIGHT(G345,2)="B)",-1000000000*VALUE(MID(G345,2,LEN(G345)-3)),IF(RIGHT(G345,2)="k)",-1000*VALUE(MID(G345,2,LEN(G345)-3)),VALUE(SUBSTITUTE(G345,",","")))))),IF(RIGHT(G345,1)="T",1000000000000*VALUE(LEFT(G345,LEN(G345)-1)),IF(RIGHT(G345,1)="M",1000000*VALUE(LEFT(G345,LEN(G345)-1)),IF(RIGHT(G345,1)="B",1000000000*VALUE(LEFT(G345,LEN(G345)-1)),IF(RIGHT(G345,1)="%",0.01*VALUE(LEFT(G345,LEN(G345)-1)),IF(RIGHT(G345,1)="k",1000*VALUE(LEFT(G345,LEN(G345)-1)),VALUE(SUBSTITUTE(G345,",",""))))))))),"N/A")</f>
        <v/>
      </c>
      <c r="P345">
        <f>MAX(J345:N345)</f>
        <v/>
      </c>
      <c r="Q345">
        <f>IFERROR(J144+MATCH(P345,J345:N345,0)-1,"")</f>
        <v/>
      </c>
      <c r="R345">
        <f>IF(Q345="","",MIN(J345:N345))</f>
        <v/>
      </c>
      <c r="S345">
        <f>IFERROR(J144+MATCH(R345,J345:N345,0)-1,"")</f>
        <v/>
      </c>
      <c r="T345">
        <f>IFERROR(AVERAGE(J345:N345),"")</f>
        <v/>
      </c>
      <c r="U345">
        <f>IFERROR(STDEV(J345:N345),"")</f>
        <v/>
      </c>
      <c r="V345">
        <f>IFERROR(IF(C345="-","",IF(ISBLANK(B345),"",IF(OR(ISNUMBER(FIND("Growth",B345)),ISNUMBER(FIND("Margin",B345))),"",(J345-T345)/U345))),"")</f>
        <v/>
      </c>
      <c r="W345">
        <f>IFERROR(IF(OR(D345="-",ISBLANK(D345)),"",(K345-T345)/U345),"")</f>
        <v/>
      </c>
      <c r="X345">
        <f>IFERROR(IF(OR(E345="-",ISBLANK(E345)),"",(L345-T345)/U345),"")</f>
        <v/>
      </c>
      <c r="Y345">
        <f>IFERROR(IF(OR(F345="-",ISBLANK(F345)),"",(M345-T345)/U345),"")</f>
        <v/>
      </c>
      <c r="Z345">
        <f>IFERROR(IF(OR(G345="-",ISBLANK(G345)),"",(N345-T345)/U345),"")</f>
        <v/>
      </c>
      <c r="AA345">
        <f>IF(MAX(MAX(V345:Z345),ABS(MIN(V345:Z345)))=ABS(MIN(V345:Z345)),MIN(V345:Z345),MAX(V345:Z345))</f>
        <v/>
      </c>
      <c r="AB345">
        <f>IFERROR(V144+MATCH(AA345,V345:Z345,0)-1,"")</f>
        <v/>
      </c>
      <c r="AC345">
        <f>IF(AB345&lt;&gt;"",IF(S345=AB345,"Low",IF(AB345=Q345,"High","")),"")</f>
        <v/>
      </c>
      <c r="AE345">
        <f>IF(ISNUMBER(MATCH("N/A",J345:N345,0)),"",IFERROR((5 * SUMPRODUCT(J144:N144,J345:N345) - PRODUCT(SUM(J144:N144),SUM(J345:N345))) / ((5 * SUM((J144^2)+(K144^2)+(L144^2)+(M144^2)+(N144^2))) - SUM(J144:N144)^2),""))</f>
        <v/>
      </c>
      <c r="AF345">
        <f>IFERROR(CORREL(J144:N144,J345:N345),"")</f>
        <v/>
      </c>
      <c r="AZ345">
        <f>IF(Q345=S345,0,1)</f>
        <v/>
      </c>
      <c r="BA345">
        <f>IF(AZ345=1,IF(Q345="","",IF(Q345=N144,"Yes","No")),"")</f>
        <v/>
      </c>
      <c r="BB345">
        <f>IF(BA345="Yes",P345,"")</f>
        <v/>
      </c>
      <c r="BC345">
        <f>IF(AZ345=1,IF(S345="","",IF(S345=N144,"Yes","No")),"")</f>
        <v/>
      </c>
      <c r="BD345">
        <f>IF(BC345="Yes",R345,"")</f>
        <v/>
      </c>
      <c r="BE345">
        <f>IFERROR(IF(SIGN(AE345)=1,"Increasing",IF(SIGN(AE345)=-1,"Decreasing","")),"")</f>
        <v/>
      </c>
      <c r="BF345">
        <f>IF(OR(AND(BE345="Increasing",BA345="Yes"),AND(BE345="Decreasing",BC345="Yes")),"Yes","No")</f>
        <v/>
      </c>
      <c r="BG345">
        <f>IF(I345="pos_trend","Yes","No")</f>
        <v/>
      </c>
      <c r="BH345">
        <f>IF(AF345&lt;&gt;"",IF(ABS(AF345)&gt;0.8,"Yes","No"),"")</f>
        <v/>
      </c>
    </row>
    <row r="346" spans="1:60">
      <c r="I346">
        <f>IF(AND(K346&gt; J346, L346&gt; K346, M346&gt; L346, N346&gt; M346), "pos_trend", IF(AND(K346&lt; J346, L346&lt; K346, M346&lt; L346, N346&lt; M346), "neg_trend", "N/A"))</f>
        <v/>
      </c>
      <c r="J346">
        <f>IFERROR(IF(TRIM(C346)="-", "N/A", IF(RIGHT(C346,1)=")",IF(RIGHT(C346,2)="T)",-1000000000000*VALUE(MID(C346,2,LEN(C346)-3)),IF(RIGHT(C346,2)="M)",-1000000*VALUE(MID(C346,2,LEN(C346)-3)),IF(RIGHT(C346,2)="B)",-1000000000*VALUE(MID(C346,2,LEN(C346)-3)),IF(RIGHT(C346,2)="k)",-1000*VALUE(MID(C346,2,LEN(C346)-3)),VALUE(SUBSTITUTE(C346,",","")))))),IF(RIGHT(C346,1)="T",1000000000000*VALUE(LEFT(C346,LEN(C346)-1)),IF(RIGHT(C346,1)="M",1000000*VALUE(LEFT(C346,LEN(C346)-1)),IF(RIGHT(C346,1)="B",1000000000*VALUE(LEFT(C346,LEN(C346)-1)),IF(RIGHT(C346,1)="%",0.01*VALUE(LEFT(C346,LEN(C346)-1)),IF(RIGHT(C346,1)="k",1000*VALUE(LEFT(C346,LEN(C346)-1)),VALUE(SUBSTITUTE(C346,",",""))))))))),"N/A")</f>
        <v/>
      </c>
      <c r="K346">
        <f>IFERROR(IF(TRIM(D346)="-", "N/A", IF(RIGHT(D346,1)=")",IF(RIGHT(D346,2)="T)",-1000000000000*VALUE(MID(D346,2,LEN(D346)-3)),IF(RIGHT(D346,2)="M)",-1000000*VALUE(MID(D346,2,LEN(D346)-3)),IF(RIGHT(D346,2)="B)",-1000000000*VALUE(MID(D346,2,LEN(D346)-3)),IF(RIGHT(D346,2)="k)",-1000*VALUE(MID(D346,2,LEN(D346)-3)),VALUE(SUBSTITUTE(D346,",","")))))),IF(RIGHT(D346,1)="T",1000000000000*VALUE(LEFT(D346,LEN(D346)-1)),IF(RIGHT(D346,1)="M",1000000*VALUE(LEFT(D346,LEN(D346)-1)),IF(RIGHT(D346,1)="B",1000000000*VALUE(LEFT(D346,LEN(D346)-1)),IF(RIGHT(D346,1)="%",0.01*VALUE(LEFT(D346,LEN(D346)-1)),IF(RIGHT(D346,1)="k",1000*VALUE(LEFT(D346,LEN(D346)-1)),VALUE(SUBSTITUTE(D346,",",""))))))))),"N/A")</f>
        <v/>
      </c>
      <c r="L346">
        <f>IFERROR(IF(TRIM(E346)="-", "N/A", IF(RIGHT(E346,1)=")",IF(RIGHT(E346,2)="T)",-1000000000000*VALUE(MID(E346,2,LEN(E346)-3)),IF(RIGHT(E346,2)="M)",-1000000*VALUE(MID(E346,2,LEN(E346)-3)),IF(RIGHT(E346,2)="B)",-1000000000*VALUE(MID(E346,2,LEN(E346)-3)),IF(RIGHT(E346,2)="k)",-1000*VALUE(MID(E346,2,LEN(E346)-3)),VALUE(SUBSTITUTE(E346,",","")))))),IF(RIGHT(E346,1)="T",1000000000000*VALUE(LEFT(E346,LEN(E346)-1)),IF(RIGHT(E346,1)="M",1000000*VALUE(LEFT(E346,LEN(E346)-1)),IF(RIGHT(E346,1)="B",1000000000*VALUE(LEFT(E346,LEN(E346)-1)),IF(RIGHT(E346,1)="%",0.01*VALUE(LEFT(E346,LEN(E346)-1)),IF(RIGHT(E346,1)="k",1000*VALUE(LEFT(E346,LEN(E346)-1)),VALUE(SUBSTITUTE(E346,",",""))))))))),"N/A")</f>
        <v/>
      </c>
      <c r="M346">
        <f>IFERROR(IF(TRIM(F346)="-", "N/A", IF(RIGHT(F346,1)=")",IF(RIGHT(F346,2)="T)",-1000000000000*VALUE(MID(F346,2,LEN(F346)-3)),IF(RIGHT(F346,2)="M)",-1000000*VALUE(MID(F346,2,LEN(F346)-3)),IF(RIGHT(F346,2)="B)",-1000000000*VALUE(MID(F346,2,LEN(F346)-3)),IF(RIGHT(F346,2)="k)",-1000*VALUE(MID(F346,2,LEN(F346)-3)),VALUE(SUBSTITUTE(F346,",","")))))),IF(RIGHT(F346,1)="T",1000000000000*VALUE(LEFT(F346,LEN(F346)-1)),IF(RIGHT(F346,1)="M",1000000*VALUE(LEFT(F346,LEN(F346)-1)),IF(RIGHT(F346,1)="B",1000000000*VALUE(LEFT(F346,LEN(F346)-1)),IF(RIGHT(F346,1)="%",0.01*VALUE(LEFT(F346,LEN(F346)-1)),IF(RIGHT(F346,1)="k",1000*VALUE(LEFT(F346,LEN(F346)-1)),VALUE(SUBSTITUTE(F346,",",""))))))))),"N/A")</f>
        <v/>
      </c>
      <c r="N346">
        <f>IFERROR(IF(TRIM(G346)="-", "N/A", IF(RIGHT(G346,1)=")",IF(RIGHT(G346,2)="T)",-1000000000000*VALUE(MID(G346,2,LEN(G346)-3)),IF(RIGHT(G346,2)="M)",-1000000*VALUE(MID(G346,2,LEN(G346)-3)),IF(RIGHT(G346,2)="B)",-1000000000*VALUE(MID(G346,2,LEN(G346)-3)),IF(RIGHT(G346,2)="k)",-1000*VALUE(MID(G346,2,LEN(G346)-3)),VALUE(SUBSTITUTE(G346,",","")))))),IF(RIGHT(G346,1)="T",1000000000000*VALUE(LEFT(G346,LEN(G346)-1)),IF(RIGHT(G346,1)="M",1000000*VALUE(LEFT(G346,LEN(G346)-1)),IF(RIGHT(G346,1)="B",1000000000*VALUE(LEFT(G346,LEN(G346)-1)),IF(RIGHT(G346,1)="%",0.01*VALUE(LEFT(G346,LEN(G346)-1)),IF(RIGHT(G346,1)="k",1000*VALUE(LEFT(G346,LEN(G346)-1)),VALUE(SUBSTITUTE(G346,",",""))))))))),"N/A")</f>
        <v/>
      </c>
      <c r="P346">
        <f>MAX(J346:N346)</f>
        <v/>
      </c>
      <c r="Q346">
        <f>IFERROR(J144+MATCH(P346,J346:N346,0)-1,"")</f>
        <v/>
      </c>
      <c r="R346">
        <f>IF(Q346="","",MIN(J346:N346))</f>
        <v/>
      </c>
      <c r="S346">
        <f>IFERROR(J144+MATCH(R346,J346:N346,0)-1,"")</f>
        <v/>
      </c>
      <c r="T346">
        <f>IFERROR(AVERAGE(J346:N346),"")</f>
        <v/>
      </c>
      <c r="U346">
        <f>IFERROR(STDEV(J346:N346),"")</f>
        <v/>
      </c>
      <c r="V346">
        <f>IFERROR(IF(C346="-","",IF(ISBLANK(B346),"",IF(OR(ISNUMBER(FIND("Growth",B346)),ISNUMBER(FIND("Margin",B346))),"",(J346-T346)/U346))),"")</f>
        <v/>
      </c>
      <c r="W346">
        <f>IFERROR(IF(OR(D346="-",ISBLANK(D346)),"",(K346-T346)/U346),"")</f>
        <v/>
      </c>
      <c r="X346">
        <f>IFERROR(IF(OR(E346="-",ISBLANK(E346)),"",(L346-T346)/U346),"")</f>
        <v/>
      </c>
      <c r="Y346">
        <f>IFERROR(IF(OR(F346="-",ISBLANK(F346)),"",(M346-T346)/U346),"")</f>
        <v/>
      </c>
      <c r="Z346">
        <f>IFERROR(IF(OR(G346="-",ISBLANK(G346)),"",(N346-T346)/U346),"")</f>
        <v/>
      </c>
      <c r="AA346">
        <f>IF(MAX(MAX(V346:Z346),ABS(MIN(V346:Z346)))=ABS(MIN(V346:Z346)),MIN(V346:Z346),MAX(V346:Z346))</f>
        <v/>
      </c>
      <c r="AB346">
        <f>IFERROR(V144+MATCH(AA346,V346:Z346,0)-1,"")</f>
        <v/>
      </c>
      <c r="AC346">
        <f>IF(AB346&lt;&gt;"",IF(S346=AB346,"Low",IF(AB346=Q346,"High","")),"")</f>
        <v/>
      </c>
      <c r="AE346">
        <f>IF(ISNUMBER(MATCH("N/A",J346:N346,0)),"",IFERROR((5 * SUMPRODUCT(J144:N144,J346:N346) - PRODUCT(SUM(J144:N144),SUM(J346:N346))) / ((5 * SUM((J144^2)+(K144^2)+(L144^2)+(M144^2)+(N144^2))) - SUM(J144:N144)^2),""))</f>
        <v/>
      </c>
      <c r="AF346">
        <f>IFERROR(CORREL(J144:N144,J346:N346),"")</f>
        <v/>
      </c>
      <c r="AZ346">
        <f>IF(Q346=S346,0,1)</f>
        <v/>
      </c>
      <c r="BA346">
        <f>IF(AZ346=1,IF(Q346="","",IF(Q346=N144,"Yes","No")),"")</f>
        <v/>
      </c>
      <c r="BB346">
        <f>IF(BA346="Yes",P346,"")</f>
        <v/>
      </c>
      <c r="BC346">
        <f>IF(AZ346=1,IF(S346="","",IF(S346=N144,"Yes","No")),"")</f>
        <v/>
      </c>
      <c r="BD346">
        <f>IF(BC346="Yes",R346,"")</f>
        <v/>
      </c>
      <c r="BE346">
        <f>IFERROR(IF(SIGN(AE346)=1,"Increasing",IF(SIGN(AE346)=-1,"Decreasing","")),"")</f>
        <v/>
      </c>
      <c r="BF346">
        <f>IF(OR(AND(BE346="Increasing",BA346="Yes"),AND(BE346="Decreasing",BC346="Yes")),"Yes","No")</f>
        <v/>
      </c>
      <c r="BG346">
        <f>IF(I346="pos_trend","Yes","No")</f>
        <v/>
      </c>
      <c r="BH346">
        <f>IF(AF346&lt;&gt;"",IF(ABS(AF346)&gt;0.8,"Yes","No"),"")</f>
        <v/>
      </c>
    </row>
    <row r="347" spans="1:60">
      <c r="I347">
        <f>IF(AND(K347&gt; J347, L347&gt; K347, M347&gt; L347, N347&gt; M347), "pos_trend", IF(AND(K347&lt; J347, L347&lt; K347, M347&lt; L347, N347&lt; M347), "neg_trend", "N/A"))</f>
        <v/>
      </c>
      <c r="J347">
        <f>IFERROR(IF(TRIM(C347)="-", "N/A", IF(RIGHT(C347,1)=")",IF(RIGHT(C347,2)="T)",-1000000000000*VALUE(MID(C347,2,LEN(C347)-3)),IF(RIGHT(C347,2)="M)",-1000000*VALUE(MID(C347,2,LEN(C347)-3)),IF(RIGHT(C347,2)="B)",-1000000000*VALUE(MID(C347,2,LEN(C347)-3)),IF(RIGHT(C347,2)="k)",-1000*VALUE(MID(C347,2,LEN(C347)-3)),VALUE(SUBSTITUTE(C347,",","")))))),IF(RIGHT(C347,1)="T",1000000000000*VALUE(LEFT(C347,LEN(C347)-1)),IF(RIGHT(C347,1)="M",1000000*VALUE(LEFT(C347,LEN(C347)-1)),IF(RIGHT(C347,1)="B",1000000000*VALUE(LEFT(C347,LEN(C347)-1)),IF(RIGHT(C347,1)="%",0.01*VALUE(LEFT(C347,LEN(C347)-1)),IF(RIGHT(C347,1)="k",1000*VALUE(LEFT(C347,LEN(C347)-1)),VALUE(SUBSTITUTE(C347,",",""))))))))),"N/A")</f>
        <v/>
      </c>
      <c r="K347">
        <f>IFERROR(IF(TRIM(D347)="-", "N/A", IF(RIGHT(D347,1)=")",IF(RIGHT(D347,2)="T)",-1000000000000*VALUE(MID(D347,2,LEN(D347)-3)),IF(RIGHT(D347,2)="M)",-1000000*VALUE(MID(D347,2,LEN(D347)-3)),IF(RIGHT(D347,2)="B)",-1000000000*VALUE(MID(D347,2,LEN(D347)-3)),IF(RIGHT(D347,2)="k)",-1000*VALUE(MID(D347,2,LEN(D347)-3)),VALUE(SUBSTITUTE(D347,",","")))))),IF(RIGHT(D347,1)="T",1000000000000*VALUE(LEFT(D347,LEN(D347)-1)),IF(RIGHT(D347,1)="M",1000000*VALUE(LEFT(D347,LEN(D347)-1)),IF(RIGHT(D347,1)="B",1000000000*VALUE(LEFT(D347,LEN(D347)-1)),IF(RIGHT(D347,1)="%",0.01*VALUE(LEFT(D347,LEN(D347)-1)),IF(RIGHT(D347,1)="k",1000*VALUE(LEFT(D347,LEN(D347)-1)),VALUE(SUBSTITUTE(D347,",",""))))))))),"N/A")</f>
        <v/>
      </c>
      <c r="L347">
        <f>IFERROR(IF(TRIM(E347)="-", "N/A", IF(RIGHT(E347,1)=")",IF(RIGHT(E347,2)="T)",-1000000000000*VALUE(MID(E347,2,LEN(E347)-3)),IF(RIGHT(E347,2)="M)",-1000000*VALUE(MID(E347,2,LEN(E347)-3)),IF(RIGHT(E347,2)="B)",-1000000000*VALUE(MID(E347,2,LEN(E347)-3)),IF(RIGHT(E347,2)="k)",-1000*VALUE(MID(E347,2,LEN(E347)-3)),VALUE(SUBSTITUTE(E347,",","")))))),IF(RIGHT(E347,1)="T",1000000000000*VALUE(LEFT(E347,LEN(E347)-1)),IF(RIGHT(E347,1)="M",1000000*VALUE(LEFT(E347,LEN(E347)-1)),IF(RIGHT(E347,1)="B",1000000000*VALUE(LEFT(E347,LEN(E347)-1)),IF(RIGHT(E347,1)="%",0.01*VALUE(LEFT(E347,LEN(E347)-1)),IF(RIGHT(E347,1)="k",1000*VALUE(LEFT(E347,LEN(E347)-1)),VALUE(SUBSTITUTE(E347,",",""))))))))),"N/A")</f>
        <v/>
      </c>
      <c r="M347">
        <f>IFERROR(IF(TRIM(F347)="-", "N/A", IF(RIGHT(F347,1)=")",IF(RIGHT(F347,2)="T)",-1000000000000*VALUE(MID(F347,2,LEN(F347)-3)),IF(RIGHT(F347,2)="M)",-1000000*VALUE(MID(F347,2,LEN(F347)-3)),IF(RIGHT(F347,2)="B)",-1000000000*VALUE(MID(F347,2,LEN(F347)-3)),IF(RIGHT(F347,2)="k)",-1000*VALUE(MID(F347,2,LEN(F347)-3)),VALUE(SUBSTITUTE(F347,",","")))))),IF(RIGHT(F347,1)="T",1000000000000*VALUE(LEFT(F347,LEN(F347)-1)),IF(RIGHT(F347,1)="M",1000000*VALUE(LEFT(F347,LEN(F347)-1)),IF(RIGHT(F347,1)="B",1000000000*VALUE(LEFT(F347,LEN(F347)-1)),IF(RIGHT(F347,1)="%",0.01*VALUE(LEFT(F347,LEN(F347)-1)),IF(RIGHT(F347,1)="k",1000*VALUE(LEFT(F347,LEN(F347)-1)),VALUE(SUBSTITUTE(F347,",",""))))))))),"N/A")</f>
        <v/>
      </c>
      <c r="N347">
        <f>IFERROR(IF(TRIM(G347)="-", "N/A", IF(RIGHT(G347,1)=")",IF(RIGHT(G347,2)="T)",-1000000000000*VALUE(MID(G347,2,LEN(G347)-3)),IF(RIGHT(G347,2)="M)",-1000000*VALUE(MID(G347,2,LEN(G347)-3)),IF(RIGHT(G347,2)="B)",-1000000000*VALUE(MID(G347,2,LEN(G347)-3)),IF(RIGHT(G347,2)="k)",-1000*VALUE(MID(G347,2,LEN(G347)-3)),VALUE(SUBSTITUTE(G347,",","")))))),IF(RIGHT(G347,1)="T",1000000000000*VALUE(LEFT(G347,LEN(G347)-1)),IF(RIGHT(G347,1)="M",1000000*VALUE(LEFT(G347,LEN(G347)-1)),IF(RIGHT(G347,1)="B",1000000000*VALUE(LEFT(G347,LEN(G347)-1)),IF(RIGHT(G347,1)="%",0.01*VALUE(LEFT(G347,LEN(G347)-1)),IF(RIGHT(G347,1)="k",1000*VALUE(LEFT(G347,LEN(G347)-1)),VALUE(SUBSTITUTE(G347,",",""))))))))),"N/A")</f>
        <v/>
      </c>
      <c r="P347">
        <f>MAX(J347:N347)</f>
        <v/>
      </c>
      <c r="Q347">
        <f>IFERROR(J144+MATCH(P347,J347:N347,0)-1,"")</f>
        <v/>
      </c>
      <c r="R347">
        <f>IF(Q347="","",MIN(J347:N347))</f>
        <v/>
      </c>
      <c r="S347">
        <f>IFERROR(J144+MATCH(R347,J347:N347,0)-1,"")</f>
        <v/>
      </c>
      <c r="T347">
        <f>IFERROR(AVERAGE(J347:N347),"")</f>
        <v/>
      </c>
      <c r="U347">
        <f>IFERROR(STDEV(J347:N347),"")</f>
        <v/>
      </c>
      <c r="V347">
        <f>IFERROR(IF(C347="-","",IF(ISBLANK(B347),"",IF(OR(ISNUMBER(FIND("Growth",B347)),ISNUMBER(FIND("Margin",B347))),"",(J347-T347)/U347))),"")</f>
        <v/>
      </c>
      <c r="W347">
        <f>IFERROR(IF(OR(D347="-",ISBLANK(D347)),"",(K347-T347)/U347),"")</f>
        <v/>
      </c>
      <c r="X347">
        <f>IFERROR(IF(OR(E347="-",ISBLANK(E347)),"",(L347-T347)/U347),"")</f>
        <v/>
      </c>
      <c r="Y347">
        <f>IFERROR(IF(OR(F347="-",ISBLANK(F347)),"",(M347-T347)/U347),"")</f>
        <v/>
      </c>
      <c r="Z347">
        <f>IFERROR(IF(OR(G347="-",ISBLANK(G347)),"",(N347-T347)/U347),"")</f>
        <v/>
      </c>
      <c r="AA347">
        <f>IF(MAX(MAX(V347:Z347),ABS(MIN(V347:Z347)))=ABS(MIN(V347:Z347)),MIN(V347:Z347),MAX(V347:Z347))</f>
        <v/>
      </c>
      <c r="AB347">
        <f>IFERROR(V144+MATCH(AA347,V347:Z347,0)-1,"")</f>
        <v/>
      </c>
      <c r="AC347">
        <f>IF(AB347&lt;&gt;"",IF(S347=AB347,"Low",IF(AB347=Q347,"High","")),"")</f>
        <v/>
      </c>
      <c r="AE347">
        <f>IF(ISNUMBER(MATCH("N/A",J347:N347,0)),"",IFERROR((5 * SUMPRODUCT(J144:N144,J347:N347) - PRODUCT(SUM(J144:N144),SUM(J347:N347))) / ((5 * SUM((J144^2)+(K144^2)+(L144^2)+(M144^2)+(N144^2))) - SUM(J144:N144)^2),""))</f>
        <v/>
      </c>
      <c r="AF347">
        <f>IFERROR(CORREL(J144:N144,J347:N347),"")</f>
        <v/>
      </c>
      <c r="AZ347">
        <f>IF(Q347=S347,0,1)</f>
        <v/>
      </c>
      <c r="BA347">
        <f>IF(AZ347=1,IF(Q347="","",IF(Q347=N144,"Yes","No")),"")</f>
        <v/>
      </c>
      <c r="BB347">
        <f>IF(BA347="Yes",P347,"")</f>
        <v/>
      </c>
      <c r="BC347">
        <f>IF(AZ347=1,IF(S347="","",IF(S347=N144,"Yes","No")),"")</f>
        <v/>
      </c>
      <c r="BD347">
        <f>IF(BC347="Yes",R347,"")</f>
        <v/>
      </c>
      <c r="BE347">
        <f>IFERROR(IF(SIGN(AE347)=1,"Increasing",IF(SIGN(AE347)=-1,"Decreasing","")),"")</f>
        <v/>
      </c>
      <c r="BF347">
        <f>IF(OR(AND(BE347="Increasing",BA347="Yes"),AND(BE347="Decreasing",BC347="Yes")),"Yes","No")</f>
        <v/>
      </c>
      <c r="BG347">
        <f>IF(I347="pos_trend","Yes","No")</f>
        <v/>
      </c>
      <c r="BH347">
        <f>IF(AF347&lt;&gt;"",IF(ABS(AF347)&gt;0.8,"Yes","No"),"")</f>
        <v/>
      </c>
    </row>
    <row r="348" spans="1:60">
      <c r="I348">
        <f>IF(AND(K348&gt; J348, L348&gt; K348, M348&gt; L348, N348&gt; M348), "pos_trend", IF(AND(K348&lt; J348, L348&lt; K348, M348&lt; L348, N348&lt; M348), "neg_trend", "N/A"))</f>
        <v/>
      </c>
      <c r="J348">
        <f>IFERROR(IF(TRIM(C348)="-", "N/A", IF(RIGHT(C348,1)=")",IF(RIGHT(C348,2)="T)",-1000000000000*VALUE(MID(C348,2,LEN(C348)-3)),IF(RIGHT(C348,2)="M)",-1000000*VALUE(MID(C348,2,LEN(C348)-3)),IF(RIGHT(C348,2)="B)",-1000000000*VALUE(MID(C348,2,LEN(C348)-3)),IF(RIGHT(C348,2)="k)",-1000*VALUE(MID(C348,2,LEN(C348)-3)),VALUE(SUBSTITUTE(C348,",","")))))),IF(RIGHT(C348,1)="T",1000000000000*VALUE(LEFT(C348,LEN(C348)-1)),IF(RIGHT(C348,1)="M",1000000*VALUE(LEFT(C348,LEN(C348)-1)),IF(RIGHT(C348,1)="B",1000000000*VALUE(LEFT(C348,LEN(C348)-1)),IF(RIGHT(C348,1)="%",0.01*VALUE(LEFT(C348,LEN(C348)-1)),IF(RIGHT(C348,1)="k",1000*VALUE(LEFT(C348,LEN(C348)-1)),VALUE(SUBSTITUTE(C348,",",""))))))))),"N/A")</f>
        <v/>
      </c>
      <c r="K348">
        <f>IFERROR(IF(TRIM(D348)="-", "N/A", IF(RIGHT(D348,1)=")",IF(RIGHT(D348,2)="T)",-1000000000000*VALUE(MID(D348,2,LEN(D348)-3)),IF(RIGHT(D348,2)="M)",-1000000*VALUE(MID(D348,2,LEN(D348)-3)),IF(RIGHT(D348,2)="B)",-1000000000*VALUE(MID(D348,2,LEN(D348)-3)),IF(RIGHT(D348,2)="k)",-1000*VALUE(MID(D348,2,LEN(D348)-3)),VALUE(SUBSTITUTE(D348,",","")))))),IF(RIGHT(D348,1)="T",1000000000000*VALUE(LEFT(D348,LEN(D348)-1)),IF(RIGHT(D348,1)="M",1000000*VALUE(LEFT(D348,LEN(D348)-1)),IF(RIGHT(D348,1)="B",1000000000*VALUE(LEFT(D348,LEN(D348)-1)),IF(RIGHT(D348,1)="%",0.01*VALUE(LEFT(D348,LEN(D348)-1)),IF(RIGHT(D348,1)="k",1000*VALUE(LEFT(D348,LEN(D348)-1)),VALUE(SUBSTITUTE(D348,",",""))))))))),"N/A")</f>
        <v/>
      </c>
      <c r="L348">
        <f>IFERROR(IF(TRIM(E348)="-", "N/A", IF(RIGHT(E348,1)=")",IF(RIGHT(E348,2)="T)",-1000000000000*VALUE(MID(E348,2,LEN(E348)-3)),IF(RIGHT(E348,2)="M)",-1000000*VALUE(MID(E348,2,LEN(E348)-3)),IF(RIGHT(E348,2)="B)",-1000000000*VALUE(MID(E348,2,LEN(E348)-3)),IF(RIGHT(E348,2)="k)",-1000*VALUE(MID(E348,2,LEN(E348)-3)),VALUE(SUBSTITUTE(E348,",","")))))),IF(RIGHT(E348,1)="T",1000000000000*VALUE(LEFT(E348,LEN(E348)-1)),IF(RIGHT(E348,1)="M",1000000*VALUE(LEFT(E348,LEN(E348)-1)),IF(RIGHT(E348,1)="B",1000000000*VALUE(LEFT(E348,LEN(E348)-1)),IF(RIGHT(E348,1)="%",0.01*VALUE(LEFT(E348,LEN(E348)-1)),IF(RIGHT(E348,1)="k",1000*VALUE(LEFT(E348,LEN(E348)-1)),VALUE(SUBSTITUTE(E348,",",""))))))))),"N/A")</f>
        <v/>
      </c>
      <c r="M348">
        <f>IFERROR(IF(TRIM(F348)="-", "N/A", IF(RIGHT(F348,1)=")",IF(RIGHT(F348,2)="T)",-1000000000000*VALUE(MID(F348,2,LEN(F348)-3)),IF(RIGHT(F348,2)="M)",-1000000*VALUE(MID(F348,2,LEN(F348)-3)),IF(RIGHT(F348,2)="B)",-1000000000*VALUE(MID(F348,2,LEN(F348)-3)),IF(RIGHT(F348,2)="k)",-1000*VALUE(MID(F348,2,LEN(F348)-3)),VALUE(SUBSTITUTE(F348,",","")))))),IF(RIGHT(F348,1)="T",1000000000000*VALUE(LEFT(F348,LEN(F348)-1)),IF(RIGHT(F348,1)="M",1000000*VALUE(LEFT(F348,LEN(F348)-1)),IF(RIGHT(F348,1)="B",1000000000*VALUE(LEFT(F348,LEN(F348)-1)),IF(RIGHT(F348,1)="%",0.01*VALUE(LEFT(F348,LEN(F348)-1)),IF(RIGHT(F348,1)="k",1000*VALUE(LEFT(F348,LEN(F348)-1)),VALUE(SUBSTITUTE(F348,",",""))))))))),"N/A")</f>
        <v/>
      </c>
      <c r="N348">
        <f>IFERROR(IF(TRIM(G348)="-", "N/A", IF(RIGHT(G348,1)=")",IF(RIGHT(G348,2)="T)",-1000000000000*VALUE(MID(G348,2,LEN(G348)-3)),IF(RIGHT(G348,2)="M)",-1000000*VALUE(MID(G348,2,LEN(G348)-3)),IF(RIGHT(G348,2)="B)",-1000000000*VALUE(MID(G348,2,LEN(G348)-3)),IF(RIGHT(G348,2)="k)",-1000*VALUE(MID(G348,2,LEN(G348)-3)),VALUE(SUBSTITUTE(G348,",","")))))),IF(RIGHT(G348,1)="T",1000000000000*VALUE(LEFT(G348,LEN(G348)-1)),IF(RIGHT(G348,1)="M",1000000*VALUE(LEFT(G348,LEN(G348)-1)),IF(RIGHT(G348,1)="B",1000000000*VALUE(LEFT(G348,LEN(G348)-1)),IF(RIGHT(G348,1)="%",0.01*VALUE(LEFT(G348,LEN(G348)-1)),IF(RIGHT(G348,1)="k",1000*VALUE(LEFT(G348,LEN(G348)-1)),VALUE(SUBSTITUTE(G348,",",""))))))))),"N/A")</f>
        <v/>
      </c>
      <c r="P348">
        <f>MAX(J348:N348)</f>
        <v/>
      </c>
      <c r="Q348">
        <f>IFERROR(J144+MATCH(P348,J348:N348,0)-1,"")</f>
        <v/>
      </c>
      <c r="R348">
        <f>IF(Q348="","",MIN(J348:N348))</f>
        <v/>
      </c>
      <c r="S348">
        <f>IFERROR(J144+MATCH(R348,J348:N348,0)-1,"")</f>
        <v/>
      </c>
      <c r="T348">
        <f>IFERROR(AVERAGE(J348:N348),"")</f>
        <v/>
      </c>
      <c r="U348">
        <f>IFERROR(STDEV(J348:N348),"")</f>
        <v/>
      </c>
      <c r="V348">
        <f>IFERROR(IF(C348="-","",IF(ISBLANK(B348),"",IF(OR(ISNUMBER(FIND("Growth",B348)),ISNUMBER(FIND("Margin",B348))),"",(J348-T348)/U348))),"")</f>
        <v/>
      </c>
      <c r="W348">
        <f>IFERROR(IF(OR(D348="-",ISBLANK(D348)),"",(K348-T348)/U348),"")</f>
        <v/>
      </c>
      <c r="X348">
        <f>IFERROR(IF(OR(E348="-",ISBLANK(E348)),"",(L348-T348)/U348),"")</f>
        <v/>
      </c>
      <c r="Y348">
        <f>IFERROR(IF(OR(F348="-",ISBLANK(F348)),"",(M348-T348)/U348),"")</f>
        <v/>
      </c>
      <c r="Z348">
        <f>IFERROR(IF(OR(G348="-",ISBLANK(G348)),"",(N348-T348)/U348),"")</f>
        <v/>
      </c>
      <c r="AA348">
        <f>IF(MAX(MAX(V348:Z348),ABS(MIN(V348:Z348)))=ABS(MIN(V348:Z348)),MIN(V348:Z348),MAX(V348:Z348))</f>
        <v/>
      </c>
      <c r="AB348">
        <f>IFERROR(V144+MATCH(AA348,V348:Z348,0)-1,"")</f>
        <v/>
      </c>
      <c r="AC348">
        <f>IF(AB348&lt;&gt;"",IF(S348=AB348,"Low",IF(AB348=Q348,"High","")),"")</f>
        <v/>
      </c>
      <c r="AE348">
        <f>IF(ISNUMBER(MATCH("N/A",J348:N348,0)),"",IFERROR((5 * SUMPRODUCT(J144:N144,J348:N348) - PRODUCT(SUM(J144:N144),SUM(J348:N348))) / ((5 * SUM((J144^2)+(K144^2)+(L144^2)+(M144^2)+(N144^2))) - SUM(J144:N144)^2),""))</f>
        <v/>
      </c>
      <c r="AF348">
        <f>IFERROR(CORREL(J144:N144,J348:N348),"")</f>
        <v/>
      </c>
      <c r="AZ348">
        <f>IF(Q348=S348,0,1)</f>
        <v/>
      </c>
      <c r="BA348">
        <f>IF(AZ348=1,IF(Q348="","",IF(Q348=N144,"Yes","No")),"")</f>
        <v/>
      </c>
      <c r="BB348">
        <f>IF(BA348="Yes",P348,"")</f>
        <v/>
      </c>
      <c r="BC348">
        <f>IF(AZ348=1,IF(S348="","",IF(S348=N144,"Yes","No")),"")</f>
        <v/>
      </c>
      <c r="BD348">
        <f>IF(BC348="Yes",R348,"")</f>
        <v/>
      </c>
      <c r="BE348">
        <f>IFERROR(IF(SIGN(AE348)=1,"Increasing",IF(SIGN(AE348)=-1,"Decreasing","")),"")</f>
        <v/>
      </c>
      <c r="BF348">
        <f>IF(OR(AND(BE348="Increasing",BA348="Yes"),AND(BE348="Decreasing",BC348="Yes")),"Yes","No")</f>
        <v/>
      </c>
      <c r="BG348">
        <f>IF(I348="pos_trend","Yes","No")</f>
        <v/>
      </c>
      <c r="BH348">
        <f>IF(AF348&lt;&gt;"",IF(ABS(AF348)&gt;0.8,"Yes","No"),"")</f>
        <v/>
      </c>
    </row>
    <row r="349" spans="1:60">
      <c r="I349">
        <f>IF(AND(K349&gt; J349, L349&gt; K349, M349&gt; L349, N349&gt; M349), "pos_trend", IF(AND(K349&lt; J349, L349&lt; K349, M349&lt; L349, N349&lt; M349), "neg_trend", "N/A"))</f>
        <v/>
      </c>
      <c r="J349">
        <f>IFERROR(IF(TRIM(C349)="-", "N/A", IF(RIGHT(C349,1)=")",IF(RIGHT(C349,2)="T)",-1000000000000*VALUE(MID(C349,2,LEN(C349)-3)),IF(RIGHT(C349,2)="M)",-1000000*VALUE(MID(C349,2,LEN(C349)-3)),IF(RIGHT(C349,2)="B)",-1000000000*VALUE(MID(C349,2,LEN(C349)-3)),IF(RIGHT(C349,2)="k)",-1000*VALUE(MID(C349,2,LEN(C349)-3)),VALUE(SUBSTITUTE(C349,",","")))))),IF(RIGHT(C349,1)="T",1000000000000*VALUE(LEFT(C349,LEN(C349)-1)),IF(RIGHT(C349,1)="M",1000000*VALUE(LEFT(C349,LEN(C349)-1)),IF(RIGHT(C349,1)="B",1000000000*VALUE(LEFT(C349,LEN(C349)-1)),IF(RIGHT(C349,1)="%",0.01*VALUE(LEFT(C349,LEN(C349)-1)),IF(RIGHT(C349,1)="k",1000*VALUE(LEFT(C349,LEN(C349)-1)),VALUE(SUBSTITUTE(C349,",",""))))))))),"N/A")</f>
        <v/>
      </c>
      <c r="K349">
        <f>IFERROR(IF(TRIM(D349)="-", "N/A", IF(RIGHT(D349,1)=")",IF(RIGHT(D349,2)="T)",-1000000000000*VALUE(MID(D349,2,LEN(D349)-3)),IF(RIGHT(D349,2)="M)",-1000000*VALUE(MID(D349,2,LEN(D349)-3)),IF(RIGHT(D349,2)="B)",-1000000000*VALUE(MID(D349,2,LEN(D349)-3)),IF(RIGHT(D349,2)="k)",-1000*VALUE(MID(D349,2,LEN(D349)-3)),VALUE(SUBSTITUTE(D349,",","")))))),IF(RIGHT(D349,1)="T",1000000000000*VALUE(LEFT(D349,LEN(D349)-1)),IF(RIGHT(D349,1)="M",1000000*VALUE(LEFT(D349,LEN(D349)-1)),IF(RIGHT(D349,1)="B",1000000000*VALUE(LEFT(D349,LEN(D349)-1)),IF(RIGHT(D349,1)="%",0.01*VALUE(LEFT(D349,LEN(D349)-1)),IF(RIGHT(D349,1)="k",1000*VALUE(LEFT(D349,LEN(D349)-1)),VALUE(SUBSTITUTE(D349,",",""))))))))),"N/A")</f>
        <v/>
      </c>
      <c r="L349">
        <f>IFERROR(IF(TRIM(E349)="-", "N/A", IF(RIGHT(E349,1)=")",IF(RIGHT(E349,2)="T)",-1000000000000*VALUE(MID(E349,2,LEN(E349)-3)),IF(RIGHT(E349,2)="M)",-1000000*VALUE(MID(E349,2,LEN(E349)-3)),IF(RIGHT(E349,2)="B)",-1000000000*VALUE(MID(E349,2,LEN(E349)-3)),IF(RIGHT(E349,2)="k)",-1000*VALUE(MID(E349,2,LEN(E349)-3)),VALUE(SUBSTITUTE(E349,",","")))))),IF(RIGHT(E349,1)="T",1000000000000*VALUE(LEFT(E349,LEN(E349)-1)),IF(RIGHT(E349,1)="M",1000000*VALUE(LEFT(E349,LEN(E349)-1)),IF(RIGHT(E349,1)="B",1000000000*VALUE(LEFT(E349,LEN(E349)-1)),IF(RIGHT(E349,1)="%",0.01*VALUE(LEFT(E349,LEN(E349)-1)),IF(RIGHT(E349,1)="k",1000*VALUE(LEFT(E349,LEN(E349)-1)),VALUE(SUBSTITUTE(E349,",",""))))))))),"N/A")</f>
        <v/>
      </c>
      <c r="M349">
        <f>IFERROR(IF(TRIM(F349)="-", "N/A", IF(RIGHT(F349,1)=")",IF(RIGHT(F349,2)="T)",-1000000000000*VALUE(MID(F349,2,LEN(F349)-3)),IF(RIGHT(F349,2)="M)",-1000000*VALUE(MID(F349,2,LEN(F349)-3)),IF(RIGHT(F349,2)="B)",-1000000000*VALUE(MID(F349,2,LEN(F349)-3)),IF(RIGHT(F349,2)="k)",-1000*VALUE(MID(F349,2,LEN(F349)-3)),VALUE(SUBSTITUTE(F349,",","")))))),IF(RIGHT(F349,1)="T",1000000000000*VALUE(LEFT(F349,LEN(F349)-1)),IF(RIGHT(F349,1)="M",1000000*VALUE(LEFT(F349,LEN(F349)-1)),IF(RIGHT(F349,1)="B",1000000000*VALUE(LEFT(F349,LEN(F349)-1)),IF(RIGHT(F349,1)="%",0.01*VALUE(LEFT(F349,LEN(F349)-1)),IF(RIGHT(F349,1)="k",1000*VALUE(LEFT(F349,LEN(F349)-1)),VALUE(SUBSTITUTE(F349,",",""))))))))),"N/A")</f>
        <v/>
      </c>
      <c r="N349">
        <f>IFERROR(IF(TRIM(G349)="-", "N/A", IF(RIGHT(G349,1)=")",IF(RIGHT(G349,2)="T)",-1000000000000*VALUE(MID(G349,2,LEN(G349)-3)),IF(RIGHT(G349,2)="M)",-1000000*VALUE(MID(G349,2,LEN(G349)-3)),IF(RIGHT(G349,2)="B)",-1000000000*VALUE(MID(G349,2,LEN(G349)-3)),IF(RIGHT(G349,2)="k)",-1000*VALUE(MID(G349,2,LEN(G349)-3)),VALUE(SUBSTITUTE(G349,",","")))))),IF(RIGHT(G349,1)="T",1000000000000*VALUE(LEFT(G349,LEN(G349)-1)),IF(RIGHT(G349,1)="M",1000000*VALUE(LEFT(G349,LEN(G349)-1)),IF(RIGHT(G349,1)="B",1000000000*VALUE(LEFT(G349,LEN(G349)-1)),IF(RIGHT(G349,1)="%",0.01*VALUE(LEFT(G349,LEN(G349)-1)),IF(RIGHT(G349,1)="k",1000*VALUE(LEFT(G349,LEN(G349)-1)),VALUE(SUBSTITUTE(G349,",",""))))))))),"N/A")</f>
        <v/>
      </c>
      <c r="P349">
        <f>MAX(J349:N349)</f>
        <v/>
      </c>
      <c r="Q349">
        <f>IFERROR(J144+MATCH(P349,J349:N349,0)-1,"")</f>
        <v/>
      </c>
      <c r="R349">
        <f>IF(Q349="","",MIN(J349:N349))</f>
        <v/>
      </c>
      <c r="S349">
        <f>IFERROR(J144+MATCH(R349,J349:N349,0)-1,"")</f>
        <v/>
      </c>
      <c r="T349">
        <f>IFERROR(AVERAGE(J349:N349),"")</f>
        <v/>
      </c>
      <c r="U349">
        <f>IFERROR(STDEV(J349:N349),"")</f>
        <v/>
      </c>
      <c r="V349">
        <f>IFERROR(IF(C349="-","",IF(ISBLANK(B349),"",IF(OR(ISNUMBER(FIND("Growth",B349)),ISNUMBER(FIND("Margin",B349))),"",(J349-T349)/U349))),"")</f>
        <v/>
      </c>
      <c r="W349">
        <f>IFERROR(IF(OR(D349="-",ISBLANK(D349)),"",(K349-T349)/U349),"")</f>
        <v/>
      </c>
      <c r="X349">
        <f>IFERROR(IF(OR(E349="-",ISBLANK(E349)),"",(L349-T349)/U349),"")</f>
        <v/>
      </c>
      <c r="Y349">
        <f>IFERROR(IF(OR(F349="-",ISBLANK(F349)),"",(M349-T349)/U349),"")</f>
        <v/>
      </c>
      <c r="Z349">
        <f>IFERROR(IF(OR(G349="-",ISBLANK(G349)),"",(N349-T349)/U349),"")</f>
        <v/>
      </c>
      <c r="AA349">
        <f>IF(MAX(MAX(V349:Z349),ABS(MIN(V349:Z349)))=ABS(MIN(V349:Z349)),MIN(V349:Z349),MAX(V349:Z349))</f>
        <v/>
      </c>
      <c r="AB349">
        <f>IFERROR(V144+MATCH(AA349,V349:Z349,0)-1,"")</f>
        <v/>
      </c>
      <c r="AC349">
        <f>IF(AB349&lt;&gt;"",IF(S349=AB349,"Low",IF(AB349=Q349,"High","")),"")</f>
        <v/>
      </c>
      <c r="AE349">
        <f>IF(ISNUMBER(MATCH("N/A",J349:N349,0)),"",IFERROR((5 * SUMPRODUCT(J144:N144,J349:N349) - PRODUCT(SUM(J144:N144),SUM(J349:N349))) / ((5 * SUM((J144^2)+(K144^2)+(L144^2)+(M144^2)+(N144^2))) - SUM(J144:N144)^2),""))</f>
        <v/>
      </c>
      <c r="AF349">
        <f>IFERROR(CORREL(J144:N144,J349:N349),"")</f>
        <v/>
      </c>
      <c r="AZ349">
        <f>IF(Q349=S349,0,1)</f>
        <v/>
      </c>
      <c r="BA349">
        <f>IF(AZ349=1,IF(Q349="","",IF(Q349=N144,"Yes","No")),"")</f>
        <v/>
      </c>
      <c r="BB349">
        <f>IF(BA349="Yes",P349,"")</f>
        <v/>
      </c>
      <c r="BC349">
        <f>IF(AZ349=1,IF(S349="","",IF(S349=N144,"Yes","No")),"")</f>
        <v/>
      </c>
      <c r="BD349">
        <f>IF(BC349="Yes",R349,"")</f>
        <v/>
      </c>
      <c r="BE349">
        <f>IFERROR(IF(SIGN(AE349)=1,"Increasing",IF(SIGN(AE349)=-1,"Decreasing","")),"")</f>
        <v/>
      </c>
      <c r="BF349">
        <f>IF(OR(AND(BE349="Increasing",BA349="Yes"),AND(BE349="Decreasing",BC349="Yes")),"Yes","No")</f>
        <v/>
      </c>
      <c r="BG349">
        <f>IF(I349="pos_trend","Yes","No")</f>
        <v/>
      </c>
      <c r="BH349">
        <f>IF(AF349&lt;&gt;"",IF(ABS(AF349)&gt;0.8,"Yes","No"),"")</f>
        <v/>
      </c>
    </row>
    <row r="350" spans="1:60">
      <c r="I350">
        <f>IF(AND(K350&gt; J350, L350&gt; K350, M350&gt; L350, N350&gt; M350), "pos_trend", IF(AND(K350&lt; J350, L350&lt; K350, M350&lt; L350, N350&lt; M350), "neg_trend", "N/A"))</f>
        <v/>
      </c>
      <c r="J350">
        <f>IFERROR(IF(TRIM(C350)="-", "N/A", IF(RIGHT(C350,1)=")",IF(RIGHT(C350,2)="T)",-1000000000000*VALUE(MID(C350,2,LEN(C350)-3)),IF(RIGHT(C350,2)="M)",-1000000*VALUE(MID(C350,2,LEN(C350)-3)),IF(RIGHT(C350,2)="B)",-1000000000*VALUE(MID(C350,2,LEN(C350)-3)),IF(RIGHT(C350,2)="k)",-1000*VALUE(MID(C350,2,LEN(C350)-3)),VALUE(SUBSTITUTE(C350,",","")))))),IF(RIGHT(C350,1)="T",1000000000000*VALUE(LEFT(C350,LEN(C350)-1)),IF(RIGHT(C350,1)="M",1000000*VALUE(LEFT(C350,LEN(C350)-1)),IF(RIGHT(C350,1)="B",1000000000*VALUE(LEFT(C350,LEN(C350)-1)),IF(RIGHT(C350,1)="%",0.01*VALUE(LEFT(C350,LEN(C350)-1)),IF(RIGHT(C350,1)="k",1000*VALUE(LEFT(C350,LEN(C350)-1)),VALUE(SUBSTITUTE(C350,",",""))))))))),"N/A")</f>
        <v/>
      </c>
      <c r="K350">
        <f>IFERROR(IF(TRIM(D350)="-", "N/A", IF(RIGHT(D350,1)=")",IF(RIGHT(D350,2)="T)",-1000000000000*VALUE(MID(D350,2,LEN(D350)-3)),IF(RIGHT(D350,2)="M)",-1000000*VALUE(MID(D350,2,LEN(D350)-3)),IF(RIGHT(D350,2)="B)",-1000000000*VALUE(MID(D350,2,LEN(D350)-3)),IF(RIGHT(D350,2)="k)",-1000*VALUE(MID(D350,2,LEN(D350)-3)),VALUE(SUBSTITUTE(D350,",","")))))),IF(RIGHT(D350,1)="T",1000000000000*VALUE(LEFT(D350,LEN(D350)-1)),IF(RIGHT(D350,1)="M",1000000*VALUE(LEFT(D350,LEN(D350)-1)),IF(RIGHT(D350,1)="B",1000000000*VALUE(LEFT(D350,LEN(D350)-1)),IF(RIGHT(D350,1)="%",0.01*VALUE(LEFT(D350,LEN(D350)-1)),IF(RIGHT(D350,1)="k",1000*VALUE(LEFT(D350,LEN(D350)-1)),VALUE(SUBSTITUTE(D350,",",""))))))))),"N/A")</f>
        <v/>
      </c>
      <c r="L350">
        <f>IFERROR(IF(TRIM(E350)="-", "N/A", IF(RIGHT(E350,1)=")",IF(RIGHT(E350,2)="T)",-1000000000000*VALUE(MID(E350,2,LEN(E350)-3)),IF(RIGHT(E350,2)="M)",-1000000*VALUE(MID(E350,2,LEN(E350)-3)),IF(RIGHT(E350,2)="B)",-1000000000*VALUE(MID(E350,2,LEN(E350)-3)),IF(RIGHT(E350,2)="k)",-1000*VALUE(MID(E350,2,LEN(E350)-3)),VALUE(SUBSTITUTE(E350,",","")))))),IF(RIGHT(E350,1)="T",1000000000000*VALUE(LEFT(E350,LEN(E350)-1)),IF(RIGHT(E350,1)="M",1000000*VALUE(LEFT(E350,LEN(E350)-1)),IF(RIGHT(E350,1)="B",1000000000*VALUE(LEFT(E350,LEN(E350)-1)),IF(RIGHT(E350,1)="%",0.01*VALUE(LEFT(E350,LEN(E350)-1)),IF(RIGHT(E350,1)="k",1000*VALUE(LEFT(E350,LEN(E350)-1)),VALUE(SUBSTITUTE(E350,",",""))))))))),"N/A")</f>
        <v/>
      </c>
      <c r="M350">
        <f>IFERROR(IF(TRIM(F350)="-", "N/A", IF(RIGHT(F350,1)=")",IF(RIGHT(F350,2)="T)",-1000000000000*VALUE(MID(F350,2,LEN(F350)-3)),IF(RIGHT(F350,2)="M)",-1000000*VALUE(MID(F350,2,LEN(F350)-3)),IF(RIGHT(F350,2)="B)",-1000000000*VALUE(MID(F350,2,LEN(F350)-3)),IF(RIGHT(F350,2)="k)",-1000*VALUE(MID(F350,2,LEN(F350)-3)),VALUE(SUBSTITUTE(F350,",","")))))),IF(RIGHT(F350,1)="T",1000000000000*VALUE(LEFT(F350,LEN(F350)-1)),IF(RIGHT(F350,1)="M",1000000*VALUE(LEFT(F350,LEN(F350)-1)),IF(RIGHT(F350,1)="B",1000000000*VALUE(LEFT(F350,LEN(F350)-1)),IF(RIGHT(F350,1)="%",0.01*VALUE(LEFT(F350,LEN(F350)-1)),IF(RIGHT(F350,1)="k",1000*VALUE(LEFT(F350,LEN(F350)-1)),VALUE(SUBSTITUTE(F350,",",""))))))))),"N/A")</f>
        <v/>
      </c>
      <c r="N350">
        <f>IFERROR(IF(TRIM(G350)="-", "N/A", IF(RIGHT(G350,1)=")",IF(RIGHT(G350,2)="T)",-1000000000000*VALUE(MID(G350,2,LEN(G350)-3)),IF(RIGHT(G350,2)="M)",-1000000*VALUE(MID(G350,2,LEN(G350)-3)),IF(RIGHT(G350,2)="B)",-1000000000*VALUE(MID(G350,2,LEN(G350)-3)),IF(RIGHT(G350,2)="k)",-1000*VALUE(MID(G350,2,LEN(G350)-3)),VALUE(SUBSTITUTE(G350,",","")))))),IF(RIGHT(G350,1)="T",1000000000000*VALUE(LEFT(G350,LEN(G350)-1)),IF(RIGHT(G350,1)="M",1000000*VALUE(LEFT(G350,LEN(G350)-1)),IF(RIGHT(G350,1)="B",1000000000*VALUE(LEFT(G350,LEN(G350)-1)),IF(RIGHT(G350,1)="%",0.01*VALUE(LEFT(G350,LEN(G350)-1)),IF(RIGHT(G350,1)="k",1000*VALUE(LEFT(G350,LEN(G350)-1)),VALUE(SUBSTITUTE(G350,",",""))))))))),"N/A")</f>
        <v/>
      </c>
      <c r="P350">
        <f>MAX(J350:N350)</f>
        <v/>
      </c>
      <c r="Q350">
        <f>IFERROR(J144+MATCH(P350,J350:N350,0)-1,"")</f>
        <v/>
      </c>
      <c r="R350">
        <f>IF(Q350="","",MIN(J350:N350))</f>
        <v/>
      </c>
      <c r="S350">
        <f>IFERROR(J144+MATCH(R350,J350:N350,0)-1,"")</f>
        <v/>
      </c>
      <c r="T350">
        <f>IFERROR(AVERAGE(J350:N350),"")</f>
        <v/>
      </c>
      <c r="U350">
        <f>IFERROR(STDEV(J350:N350),"")</f>
        <v/>
      </c>
      <c r="V350">
        <f>IFERROR(IF(C350="-","",IF(ISBLANK(B350),"",IF(OR(ISNUMBER(FIND("Growth",B350)),ISNUMBER(FIND("Margin",B350))),"",(J350-T350)/U350))),"")</f>
        <v/>
      </c>
      <c r="W350">
        <f>IFERROR(IF(OR(D350="-",ISBLANK(D350)),"",(K350-T350)/U350),"")</f>
        <v/>
      </c>
      <c r="X350">
        <f>IFERROR(IF(OR(E350="-",ISBLANK(E350)),"",(L350-T350)/U350),"")</f>
        <v/>
      </c>
      <c r="Y350">
        <f>IFERROR(IF(OR(F350="-",ISBLANK(F350)),"",(M350-T350)/U350),"")</f>
        <v/>
      </c>
      <c r="Z350">
        <f>IFERROR(IF(OR(G350="-",ISBLANK(G350)),"",(N350-T350)/U350),"")</f>
        <v/>
      </c>
      <c r="AA350">
        <f>IF(MAX(MAX(V350:Z350),ABS(MIN(V350:Z350)))=ABS(MIN(V350:Z350)),MIN(V350:Z350),MAX(V350:Z350))</f>
        <v/>
      </c>
      <c r="AB350">
        <f>IFERROR(V144+MATCH(AA350,V350:Z350,0)-1,"")</f>
        <v/>
      </c>
      <c r="AC350">
        <f>IF(AB350&lt;&gt;"",IF(S350=AB350,"Low",IF(AB350=Q350,"High","")),"")</f>
        <v/>
      </c>
      <c r="AE350">
        <f>IF(ISNUMBER(MATCH("N/A",J350:N350,0)),"",IFERROR((5 * SUMPRODUCT(J144:N144,J350:N350) - PRODUCT(SUM(J144:N144),SUM(J350:N350))) / ((5 * SUM((J144^2)+(K144^2)+(L144^2)+(M144^2)+(N144^2))) - SUM(J144:N144)^2),""))</f>
        <v/>
      </c>
      <c r="AF350">
        <f>IFERROR(CORREL(J144:N144,J350:N350),"")</f>
        <v/>
      </c>
      <c r="AZ350">
        <f>IF(Q350=S350,0,1)</f>
        <v/>
      </c>
      <c r="BA350">
        <f>IF(AZ350=1,IF(Q350="","",IF(Q350=N144,"Yes","No")),"")</f>
        <v/>
      </c>
      <c r="BB350">
        <f>IF(BA350="Yes",P350,"")</f>
        <v/>
      </c>
      <c r="BC350">
        <f>IF(AZ350=1,IF(S350="","",IF(S350=N144,"Yes","No")),"")</f>
        <v/>
      </c>
      <c r="BD350">
        <f>IF(BC350="Yes",R350,"")</f>
        <v/>
      </c>
      <c r="BE350">
        <f>IFERROR(IF(SIGN(AE350)=1,"Increasing",IF(SIGN(AE350)=-1,"Decreasing","")),"")</f>
        <v/>
      </c>
      <c r="BF350">
        <f>IF(OR(AND(BE350="Increasing",BA350="Yes"),AND(BE350="Decreasing",BC350="Yes")),"Yes","No")</f>
        <v/>
      </c>
      <c r="BG350">
        <f>IF(I350="pos_trend","Yes","No")</f>
        <v/>
      </c>
      <c r="BH350">
        <f>IF(AF350&lt;&gt;"",IF(ABS(AF350)&gt;0.8,"Yes","No"),"")</f>
        <v/>
      </c>
    </row>
    <row r="351" spans="1:60">
      <c r="I351">
        <f>IF(AND(K351&gt; J351, L351&gt; K351, M351&gt; L351, N351&gt; M351), "pos_trend", IF(AND(K351&lt; J351, L351&lt; K351, M351&lt; L351, N351&lt; M351), "neg_trend", "N/A"))</f>
        <v/>
      </c>
      <c r="J351">
        <f>IFERROR(IF(TRIM(C351)="-", "N/A", IF(RIGHT(C351,1)=")",IF(RIGHT(C351,2)="T)",-1000000000000*VALUE(MID(C351,2,LEN(C351)-3)),IF(RIGHT(C351,2)="M)",-1000000*VALUE(MID(C351,2,LEN(C351)-3)),IF(RIGHT(C351,2)="B)",-1000000000*VALUE(MID(C351,2,LEN(C351)-3)),IF(RIGHT(C351,2)="k)",-1000*VALUE(MID(C351,2,LEN(C351)-3)),VALUE(SUBSTITUTE(C351,",","")))))),IF(RIGHT(C351,1)="T",1000000000000*VALUE(LEFT(C351,LEN(C351)-1)),IF(RIGHT(C351,1)="M",1000000*VALUE(LEFT(C351,LEN(C351)-1)),IF(RIGHT(C351,1)="B",1000000000*VALUE(LEFT(C351,LEN(C351)-1)),IF(RIGHT(C351,1)="%",0.01*VALUE(LEFT(C351,LEN(C351)-1)),IF(RIGHT(C351,1)="k",1000*VALUE(LEFT(C351,LEN(C351)-1)),VALUE(SUBSTITUTE(C351,",",""))))))))),"N/A")</f>
        <v/>
      </c>
      <c r="K351">
        <f>IFERROR(IF(TRIM(D351)="-", "N/A", IF(RIGHT(D351,1)=")",IF(RIGHT(D351,2)="T)",-1000000000000*VALUE(MID(D351,2,LEN(D351)-3)),IF(RIGHT(D351,2)="M)",-1000000*VALUE(MID(D351,2,LEN(D351)-3)),IF(RIGHT(D351,2)="B)",-1000000000*VALUE(MID(D351,2,LEN(D351)-3)),IF(RIGHT(D351,2)="k)",-1000*VALUE(MID(D351,2,LEN(D351)-3)),VALUE(SUBSTITUTE(D351,",","")))))),IF(RIGHT(D351,1)="T",1000000000000*VALUE(LEFT(D351,LEN(D351)-1)),IF(RIGHT(D351,1)="M",1000000*VALUE(LEFT(D351,LEN(D351)-1)),IF(RIGHT(D351,1)="B",1000000000*VALUE(LEFT(D351,LEN(D351)-1)),IF(RIGHT(D351,1)="%",0.01*VALUE(LEFT(D351,LEN(D351)-1)),IF(RIGHT(D351,1)="k",1000*VALUE(LEFT(D351,LEN(D351)-1)),VALUE(SUBSTITUTE(D351,",",""))))))))),"N/A")</f>
        <v/>
      </c>
      <c r="L351">
        <f>IFERROR(IF(TRIM(E351)="-", "N/A", IF(RIGHT(E351,1)=")",IF(RIGHT(E351,2)="T)",-1000000000000*VALUE(MID(E351,2,LEN(E351)-3)),IF(RIGHT(E351,2)="M)",-1000000*VALUE(MID(E351,2,LEN(E351)-3)),IF(RIGHT(E351,2)="B)",-1000000000*VALUE(MID(E351,2,LEN(E351)-3)),IF(RIGHT(E351,2)="k)",-1000*VALUE(MID(E351,2,LEN(E351)-3)),VALUE(SUBSTITUTE(E351,",","")))))),IF(RIGHT(E351,1)="T",1000000000000*VALUE(LEFT(E351,LEN(E351)-1)),IF(RIGHT(E351,1)="M",1000000*VALUE(LEFT(E351,LEN(E351)-1)),IF(RIGHT(E351,1)="B",1000000000*VALUE(LEFT(E351,LEN(E351)-1)),IF(RIGHT(E351,1)="%",0.01*VALUE(LEFT(E351,LEN(E351)-1)),IF(RIGHT(E351,1)="k",1000*VALUE(LEFT(E351,LEN(E351)-1)),VALUE(SUBSTITUTE(E351,",",""))))))))),"N/A")</f>
        <v/>
      </c>
      <c r="M351">
        <f>IFERROR(IF(TRIM(F351)="-", "N/A", IF(RIGHT(F351,1)=")",IF(RIGHT(F351,2)="T)",-1000000000000*VALUE(MID(F351,2,LEN(F351)-3)),IF(RIGHT(F351,2)="M)",-1000000*VALUE(MID(F351,2,LEN(F351)-3)),IF(RIGHT(F351,2)="B)",-1000000000*VALUE(MID(F351,2,LEN(F351)-3)),IF(RIGHT(F351,2)="k)",-1000*VALUE(MID(F351,2,LEN(F351)-3)),VALUE(SUBSTITUTE(F351,",","")))))),IF(RIGHT(F351,1)="T",1000000000000*VALUE(LEFT(F351,LEN(F351)-1)),IF(RIGHT(F351,1)="M",1000000*VALUE(LEFT(F351,LEN(F351)-1)),IF(RIGHT(F351,1)="B",1000000000*VALUE(LEFT(F351,LEN(F351)-1)),IF(RIGHT(F351,1)="%",0.01*VALUE(LEFT(F351,LEN(F351)-1)),IF(RIGHT(F351,1)="k",1000*VALUE(LEFT(F351,LEN(F351)-1)),VALUE(SUBSTITUTE(F351,",",""))))))))),"N/A")</f>
        <v/>
      </c>
      <c r="N351">
        <f>IFERROR(IF(TRIM(G351)="-", "N/A", IF(RIGHT(G351,1)=")",IF(RIGHT(G351,2)="T)",-1000000000000*VALUE(MID(G351,2,LEN(G351)-3)),IF(RIGHT(G351,2)="M)",-1000000*VALUE(MID(G351,2,LEN(G351)-3)),IF(RIGHT(G351,2)="B)",-1000000000*VALUE(MID(G351,2,LEN(G351)-3)),IF(RIGHT(G351,2)="k)",-1000*VALUE(MID(G351,2,LEN(G351)-3)),VALUE(SUBSTITUTE(G351,",","")))))),IF(RIGHT(G351,1)="T",1000000000000*VALUE(LEFT(G351,LEN(G351)-1)),IF(RIGHT(G351,1)="M",1000000*VALUE(LEFT(G351,LEN(G351)-1)),IF(RIGHT(G351,1)="B",1000000000*VALUE(LEFT(G351,LEN(G351)-1)),IF(RIGHT(G351,1)="%",0.01*VALUE(LEFT(G351,LEN(G351)-1)),IF(RIGHT(G351,1)="k",1000*VALUE(LEFT(G351,LEN(G351)-1)),VALUE(SUBSTITUTE(G351,",",""))))))))),"N/A")</f>
        <v/>
      </c>
      <c r="P351">
        <f>MAX(J351:N351)</f>
        <v/>
      </c>
      <c r="Q351">
        <f>IFERROR(J144+MATCH(P351,J351:N351,0)-1,"")</f>
        <v/>
      </c>
      <c r="R351">
        <f>IF(Q351="","",MIN(J351:N351))</f>
        <v/>
      </c>
      <c r="S351">
        <f>IFERROR(J144+MATCH(R351,J351:N351,0)-1,"")</f>
        <v/>
      </c>
      <c r="T351">
        <f>IFERROR(AVERAGE(J351:N351),"")</f>
        <v/>
      </c>
      <c r="U351">
        <f>IFERROR(STDEV(J351:N351),"")</f>
        <v/>
      </c>
      <c r="V351">
        <f>IFERROR(IF(C351="-","",IF(ISBLANK(B351),"",IF(OR(ISNUMBER(FIND("Growth",B351)),ISNUMBER(FIND("Margin",B351))),"",(J351-T351)/U351))),"")</f>
        <v/>
      </c>
      <c r="W351">
        <f>IFERROR(IF(OR(D351="-",ISBLANK(D351)),"",(K351-T351)/U351),"")</f>
        <v/>
      </c>
      <c r="X351">
        <f>IFERROR(IF(OR(E351="-",ISBLANK(E351)),"",(L351-T351)/U351),"")</f>
        <v/>
      </c>
      <c r="Y351">
        <f>IFERROR(IF(OR(F351="-",ISBLANK(F351)),"",(M351-T351)/U351),"")</f>
        <v/>
      </c>
      <c r="Z351">
        <f>IFERROR(IF(OR(G351="-",ISBLANK(G351)),"",(N351-T351)/U351),"")</f>
        <v/>
      </c>
      <c r="AA351">
        <f>IF(MAX(MAX(V351:Z351),ABS(MIN(V351:Z351)))=ABS(MIN(V351:Z351)),MIN(V351:Z351),MAX(V351:Z351))</f>
        <v/>
      </c>
      <c r="AB351">
        <f>IFERROR(V144+MATCH(AA351,V351:Z351,0)-1,"")</f>
        <v/>
      </c>
      <c r="AC351">
        <f>IF(AB351&lt;&gt;"",IF(S351=AB351,"Low",IF(AB351=Q351,"High","")),"")</f>
        <v/>
      </c>
      <c r="AE351">
        <f>IF(ISNUMBER(MATCH("N/A",J351:N351,0)),"",IFERROR((5 * SUMPRODUCT(J144:N144,J351:N351) - PRODUCT(SUM(J144:N144),SUM(J351:N351))) / ((5 * SUM((J144^2)+(K144^2)+(L144^2)+(M144^2)+(N144^2))) - SUM(J144:N144)^2),""))</f>
        <v/>
      </c>
      <c r="AF351">
        <f>IFERROR(CORREL(J144:N144,J351:N351),"")</f>
        <v/>
      </c>
      <c r="AZ351">
        <f>IF(Q351=S351,0,1)</f>
        <v/>
      </c>
      <c r="BA351">
        <f>IF(AZ351=1,IF(Q351="","",IF(Q351=N144,"Yes","No")),"")</f>
        <v/>
      </c>
      <c r="BB351">
        <f>IF(BA351="Yes",P351,"")</f>
        <v/>
      </c>
      <c r="BC351">
        <f>IF(AZ351=1,IF(S351="","",IF(S351=N144,"Yes","No")),"")</f>
        <v/>
      </c>
      <c r="BD351">
        <f>IF(BC351="Yes",R351,"")</f>
        <v/>
      </c>
      <c r="BE351">
        <f>IFERROR(IF(SIGN(AE351)=1,"Increasing",IF(SIGN(AE351)=-1,"Decreasing","")),"")</f>
        <v/>
      </c>
      <c r="BF351">
        <f>IF(OR(AND(BE351="Increasing",BA351="Yes"),AND(BE351="Decreasing",BC351="Yes")),"Yes","No")</f>
        <v/>
      </c>
      <c r="BG351">
        <f>IF(I351="pos_trend","Yes","No")</f>
        <v/>
      </c>
      <c r="BH351">
        <f>IF(AF351&lt;&gt;"",IF(ABS(AF351)&gt;0.8,"Yes","No"),"")</f>
        <v/>
      </c>
    </row>
    <row r="352" spans="1:60">
      <c r="I352">
        <f>IF(AND(K352&gt; J352, L352&gt; K352, M352&gt; L352, N352&gt; M352), "pos_trend", IF(AND(K352&lt; J352, L352&lt; K352, M352&lt; L352, N352&lt; M352), "neg_trend", "N/A"))</f>
        <v/>
      </c>
      <c r="J352">
        <f>IFERROR(IF(TRIM(C352)="-", "N/A", IF(RIGHT(C352,1)=")",IF(RIGHT(C352,2)="T)",-1000000000000*VALUE(MID(C352,2,LEN(C352)-3)),IF(RIGHT(C352,2)="M)",-1000000*VALUE(MID(C352,2,LEN(C352)-3)),IF(RIGHT(C352,2)="B)",-1000000000*VALUE(MID(C352,2,LEN(C352)-3)),IF(RIGHT(C352,2)="k)",-1000*VALUE(MID(C352,2,LEN(C352)-3)),VALUE(SUBSTITUTE(C352,",","")))))),IF(RIGHT(C352,1)="T",1000000000000*VALUE(LEFT(C352,LEN(C352)-1)),IF(RIGHT(C352,1)="M",1000000*VALUE(LEFT(C352,LEN(C352)-1)),IF(RIGHT(C352,1)="B",1000000000*VALUE(LEFT(C352,LEN(C352)-1)),IF(RIGHT(C352,1)="%",0.01*VALUE(LEFT(C352,LEN(C352)-1)),IF(RIGHT(C352,1)="k",1000*VALUE(LEFT(C352,LEN(C352)-1)),VALUE(SUBSTITUTE(C352,",",""))))))))),"N/A")</f>
        <v/>
      </c>
      <c r="K352">
        <f>IFERROR(IF(TRIM(D352)="-", "N/A", IF(RIGHT(D352,1)=")",IF(RIGHT(D352,2)="T)",-1000000000000*VALUE(MID(D352,2,LEN(D352)-3)),IF(RIGHT(D352,2)="M)",-1000000*VALUE(MID(D352,2,LEN(D352)-3)),IF(RIGHT(D352,2)="B)",-1000000000*VALUE(MID(D352,2,LEN(D352)-3)),IF(RIGHT(D352,2)="k)",-1000*VALUE(MID(D352,2,LEN(D352)-3)),VALUE(SUBSTITUTE(D352,",","")))))),IF(RIGHT(D352,1)="T",1000000000000*VALUE(LEFT(D352,LEN(D352)-1)),IF(RIGHT(D352,1)="M",1000000*VALUE(LEFT(D352,LEN(D352)-1)),IF(RIGHT(D352,1)="B",1000000000*VALUE(LEFT(D352,LEN(D352)-1)),IF(RIGHT(D352,1)="%",0.01*VALUE(LEFT(D352,LEN(D352)-1)),IF(RIGHT(D352,1)="k",1000*VALUE(LEFT(D352,LEN(D352)-1)),VALUE(SUBSTITUTE(D352,",",""))))))))),"N/A")</f>
        <v/>
      </c>
      <c r="L352">
        <f>IFERROR(IF(TRIM(E352)="-", "N/A", IF(RIGHT(E352,1)=")",IF(RIGHT(E352,2)="T)",-1000000000000*VALUE(MID(E352,2,LEN(E352)-3)),IF(RIGHT(E352,2)="M)",-1000000*VALUE(MID(E352,2,LEN(E352)-3)),IF(RIGHT(E352,2)="B)",-1000000000*VALUE(MID(E352,2,LEN(E352)-3)),IF(RIGHT(E352,2)="k)",-1000*VALUE(MID(E352,2,LEN(E352)-3)),VALUE(SUBSTITUTE(E352,",","")))))),IF(RIGHT(E352,1)="T",1000000000000*VALUE(LEFT(E352,LEN(E352)-1)),IF(RIGHT(E352,1)="M",1000000*VALUE(LEFT(E352,LEN(E352)-1)),IF(RIGHT(E352,1)="B",1000000000*VALUE(LEFT(E352,LEN(E352)-1)),IF(RIGHT(E352,1)="%",0.01*VALUE(LEFT(E352,LEN(E352)-1)),IF(RIGHT(E352,1)="k",1000*VALUE(LEFT(E352,LEN(E352)-1)),VALUE(SUBSTITUTE(E352,",",""))))))))),"N/A")</f>
        <v/>
      </c>
      <c r="M352">
        <f>IFERROR(IF(TRIM(F352)="-", "N/A", IF(RIGHT(F352,1)=")",IF(RIGHT(F352,2)="T)",-1000000000000*VALUE(MID(F352,2,LEN(F352)-3)),IF(RIGHT(F352,2)="M)",-1000000*VALUE(MID(F352,2,LEN(F352)-3)),IF(RIGHT(F352,2)="B)",-1000000000*VALUE(MID(F352,2,LEN(F352)-3)),IF(RIGHT(F352,2)="k)",-1000*VALUE(MID(F352,2,LEN(F352)-3)),VALUE(SUBSTITUTE(F352,",","")))))),IF(RIGHT(F352,1)="T",1000000000000*VALUE(LEFT(F352,LEN(F352)-1)),IF(RIGHT(F352,1)="M",1000000*VALUE(LEFT(F352,LEN(F352)-1)),IF(RIGHT(F352,1)="B",1000000000*VALUE(LEFT(F352,LEN(F352)-1)),IF(RIGHT(F352,1)="%",0.01*VALUE(LEFT(F352,LEN(F352)-1)),IF(RIGHT(F352,1)="k",1000*VALUE(LEFT(F352,LEN(F352)-1)),VALUE(SUBSTITUTE(F352,",",""))))))))),"N/A")</f>
        <v/>
      </c>
      <c r="N352">
        <f>IFERROR(IF(TRIM(G352)="-", "N/A", IF(RIGHT(G352,1)=")",IF(RIGHT(G352,2)="T)",-1000000000000*VALUE(MID(G352,2,LEN(G352)-3)),IF(RIGHT(G352,2)="M)",-1000000*VALUE(MID(G352,2,LEN(G352)-3)),IF(RIGHT(G352,2)="B)",-1000000000*VALUE(MID(G352,2,LEN(G352)-3)),IF(RIGHT(G352,2)="k)",-1000*VALUE(MID(G352,2,LEN(G352)-3)),VALUE(SUBSTITUTE(G352,",","")))))),IF(RIGHT(G352,1)="T",1000000000000*VALUE(LEFT(G352,LEN(G352)-1)),IF(RIGHT(G352,1)="M",1000000*VALUE(LEFT(G352,LEN(G352)-1)),IF(RIGHT(G352,1)="B",1000000000*VALUE(LEFT(G352,LEN(G352)-1)),IF(RIGHT(G352,1)="%",0.01*VALUE(LEFT(G352,LEN(G352)-1)),IF(RIGHT(G352,1)="k",1000*VALUE(LEFT(G352,LEN(G352)-1)),VALUE(SUBSTITUTE(G352,",",""))))))))),"N/A")</f>
        <v/>
      </c>
      <c r="P352">
        <f>MAX(J352:N352)</f>
        <v/>
      </c>
      <c r="Q352">
        <f>IFERROR(J144+MATCH(P352,J352:N352,0)-1,"")</f>
        <v/>
      </c>
      <c r="R352">
        <f>IF(Q352="","",MIN(J352:N352))</f>
        <v/>
      </c>
      <c r="S352">
        <f>IFERROR(J144+MATCH(R352,J352:N352,0)-1,"")</f>
        <v/>
      </c>
      <c r="T352">
        <f>IFERROR(AVERAGE(J352:N352),"")</f>
        <v/>
      </c>
      <c r="U352">
        <f>IFERROR(STDEV(J352:N352),"")</f>
        <v/>
      </c>
      <c r="V352">
        <f>IFERROR(IF(C352="-","",IF(ISBLANK(B352),"",IF(OR(ISNUMBER(FIND("Growth",B352)),ISNUMBER(FIND("Margin",B352))),"",(J352-T352)/U352))),"")</f>
        <v/>
      </c>
      <c r="W352">
        <f>IFERROR(IF(OR(D352="-",ISBLANK(D352)),"",(K352-T352)/U352),"")</f>
        <v/>
      </c>
      <c r="X352">
        <f>IFERROR(IF(OR(E352="-",ISBLANK(E352)),"",(L352-T352)/U352),"")</f>
        <v/>
      </c>
      <c r="Y352">
        <f>IFERROR(IF(OR(F352="-",ISBLANK(F352)),"",(M352-T352)/U352),"")</f>
        <v/>
      </c>
      <c r="Z352">
        <f>IFERROR(IF(OR(G352="-",ISBLANK(G352)),"",(N352-T352)/U352),"")</f>
        <v/>
      </c>
      <c r="AA352">
        <f>IF(MAX(MAX(V352:Z352),ABS(MIN(V352:Z352)))=ABS(MIN(V352:Z352)),MIN(V352:Z352),MAX(V352:Z352))</f>
        <v/>
      </c>
      <c r="AB352">
        <f>IFERROR(V144+MATCH(AA352,V352:Z352,0)-1,"")</f>
        <v/>
      </c>
      <c r="AC352">
        <f>IF(AB352&lt;&gt;"",IF(S352=AB352,"Low",IF(AB352=Q352,"High","")),"")</f>
        <v/>
      </c>
      <c r="AE352">
        <f>IF(ISNUMBER(MATCH("N/A",J352:N352,0)),"",IFERROR((5 * SUMPRODUCT(J144:N144,J352:N352) - PRODUCT(SUM(J144:N144),SUM(J352:N352))) / ((5 * SUM((J144^2)+(K144^2)+(L144^2)+(M144^2)+(N144^2))) - SUM(J144:N144)^2),""))</f>
        <v/>
      </c>
      <c r="AF352">
        <f>IFERROR(CORREL(J144:N144,J352:N352),"")</f>
        <v/>
      </c>
      <c r="AZ352">
        <f>IF(Q352=S352,0,1)</f>
        <v/>
      </c>
      <c r="BA352">
        <f>IF(AZ352=1,IF(Q352="","",IF(Q352=N144,"Yes","No")),"")</f>
        <v/>
      </c>
      <c r="BB352">
        <f>IF(BA352="Yes",P352,"")</f>
        <v/>
      </c>
      <c r="BC352">
        <f>IF(AZ352=1,IF(S352="","",IF(S352=N144,"Yes","No")),"")</f>
        <v/>
      </c>
      <c r="BD352">
        <f>IF(BC352="Yes",R352,"")</f>
        <v/>
      </c>
      <c r="BE352">
        <f>IFERROR(IF(SIGN(AE352)=1,"Increasing",IF(SIGN(AE352)=-1,"Decreasing","")),"")</f>
        <v/>
      </c>
      <c r="BF352">
        <f>IF(OR(AND(BE352="Increasing",BA352="Yes"),AND(BE352="Decreasing",BC352="Yes")),"Yes","No")</f>
        <v/>
      </c>
      <c r="BG352">
        <f>IF(I352="pos_trend","Yes","No")</f>
        <v/>
      </c>
      <c r="BH352">
        <f>IF(AF352&lt;&gt;"",IF(ABS(AF352)&gt;0.8,"Yes","No"),"")</f>
        <v/>
      </c>
    </row>
    <row r="353" spans="1:60">
      <c r="I353">
        <f>IF(AND(K353&gt; J353, L353&gt; K353, M353&gt; L353, N353&gt; M353), "pos_trend", IF(AND(K353&lt; J353, L353&lt; K353, M353&lt; L353, N353&lt; M353), "neg_trend", "N/A"))</f>
        <v/>
      </c>
      <c r="J353">
        <f>IFERROR(IF(TRIM(C353)="-", "N/A", IF(RIGHT(C353,1)=")",IF(RIGHT(C353,2)="T)",-1000000000000*VALUE(MID(C353,2,LEN(C353)-3)),IF(RIGHT(C353,2)="M)",-1000000*VALUE(MID(C353,2,LEN(C353)-3)),IF(RIGHT(C353,2)="B)",-1000000000*VALUE(MID(C353,2,LEN(C353)-3)),IF(RIGHT(C353,2)="k)",-1000*VALUE(MID(C353,2,LEN(C353)-3)),VALUE(SUBSTITUTE(C353,",","")))))),IF(RIGHT(C353,1)="T",1000000000000*VALUE(LEFT(C353,LEN(C353)-1)),IF(RIGHT(C353,1)="M",1000000*VALUE(LEFT(C353,LEN(C353)-1)),IF(RIGHT(C353,1)="B",1000000000*VALUE(LEFT(C353,LEN(C353)-1)),IF(RIGHT(C353,1)="%",0.01*VALUE(LEFT(C353,LEN(C353)-1)),IF(RIGHT(C353,1)="k",1000*VALUE(LEFT(C353,LEN(C353)-1)),VALUE(SUBSTITUTE(C353,",",""))))))))),"N/A")</f>
        <v/>
      </c>
      <c r="K353">
        <f>IFERROR(IF(TRIM(D353)="-", "N/A", IF(RIGHT(D353,1)=")",IF(RIGHT(D353,2)="T)",-1000000000000*VALUE(MID(D353,2,LEN(D353)-3)),IF(RIGHT(D353,2)="M)",-1000000*VALUE(MID(D353,2,LEN(D353)-3)),IF(RIGHT(D353,2)="B)",-1000000000*VALUE(MID(D353,2,LEN(D353)-3)),IF(RIGHT(D353,2)="k)",-1000*VALUE(MID(D353,2,LEN(D353)-3)),VALUE(SUBSTITUTE(D353,",","")))))),IF(RIGHT(D353,1)="T",1000000000000*VALUE(LEFT(D353,LEN(D353)-1)),IF(RIGHT(D353,1)="M",1000000*VALUE(LEFT(D353,LEN(D353)-1)),IF(RIGHT(D353,1)="B",1000000000*VALUE(LEFT(D353,LEN(D353)-1)),IF(RIGHT(D353,1)="%",0.01*VALUE(LEFT(D353,LEN(D353)-1)),IF(RIGHT(D353,1)="k",1000*VALUE(LEFT(D353,LEN(D353)-1)),VALUE(SUBSTITUTE(D353,",",""))))))))),"N/A")</f>
        <v/>
      </c>
      <c r="L353">
        <f>IFERROR(IF(TRIM(E353)="-", "N/A", IF(RIGHT(E353,1)=")",IF(RIGHT(E353,2)="T)",-1000000000000*VALUE(MID(E353,2,LEN(E353)-3)),IF(RIGHT(E353,2)="M)",-1000000*VALUE(MID(E353,2,LEN(E353)-3)),IF(RIGHT(E353,2)="B)",-1000000000*VALUE(MID(E353,2,LEN(E353)-3)),IF(RIGHT(E353,2)="k)",-1000*VALUE(MID(E353,2,LEN(E353)-3)),VALUE(SUBSTITUTE(E353,",","")))))),IF(RIGHT(E353,1)="T",1000000000000*VALUE(LEFT(E353,LEN(E353)-1)),IF(RIGHT(E353,1)="M",1000000*VALUE(LEFT(E353,LEN(E353)-1)),IF(RIGHT(E353,1)="B",1000000000*VALUE(LEFT(E353,LEN(E353)-1)),IF(RIGHT(E353,1)="%",0.01*VALUE(LEFT(E353,LEN(E353)-1)),IF(RIGHT(E353,1)="k",1000*VALUE(LEFT(E353,LEN(E353)-1)),VALUE(SUBSTITUTE(E353,",",""))))))))),"N/A")</f>
        <v/>
      </c>
      <c r="M353">
        <f>IFERROR(IF(TRIM(F353)="-", "N/A", IF(RIGHT(F353,1)=")",IF(RIGHT(F353,2)="T)",-1000000000000*VALUE(MID(F353,2,LEN(F353)-3)),IF(RIGHT(F353,2)="M)",-1000000*VALUE(MID(F353,2,LEN(F353)-3)),IF(RIGHT(F353,2)="B)",-1000000000*VALUE(MID(F353,2,LEN(F353)-3)),IF(RIGHT(F353,2)="k)",-1000*VALUE(MID(F353,2,LEN(F353)-3)),VALUE(SUBSTITUTE(F353,",","")))))),IF(RIGHT(F353,1)="T",1000000000000*VALUE(LEFT(F353,LEN(F353)-1)),IF(RIGHT(F353,1)="M",1000000*VALUE(LEFT(F353,LEN(F353)-1)),IF(RIGHT(F353,1)="B",1000000000*VALUE(LEFT(F353,LEN(F353)-1)),IF(RIGHT(F353,1)="%",0.01*VALUE(LEFT(F353,LEN(F353)-1)),IF(RIGHT(F353,1)="k",1000*VALUE(LEFT(F353,LEN(F353)-1)),VALUE(SUBSTITUTE(F353,",",""))))))))),"N/A")</f>
        <v/>
      </c>
      <c r="N353">
        <f>IFERROR(IF(TRIM(G353)="-", "N/A", IF(RIGHT(G353,1)=")",IF(RIGHT(G353,2)="T)",-1000000000000*VALUE(MID(G353,2,LEN(G353)-3)),IF(RIGHT(G353,2)="M)",-1000000*VALUE(MID(G353,2,LEN(G353)-3)),IF(RIGHT(G353,2)="B)",-1000000000*VALUE(MID(G353,2,LEN(G353)-3)),IF(RIGHT(G353,2)="k)",-1000*VALUE(MID(G353,2,LEN(G353)-3)),VALUE(SUBSTITUTE(G353,",","")))))),IF(RIGHT(G353,1)="T",1000000000000*VALUE(LEFT(G353,LEN(G353)-1)),IF(RIGHT(G353,1)="M",1000000*VALUE(LEFT(G353,LEN(G353)-1)),IF(RIGHT(G353,1)="B",1000000000*VALUE(LEFT(G353,LEN(G353)-1)),IF(RIGHT(G353,1)="%",0.01*VALUE(LEFT(G353,LEN(G353)-1)),IF(RIGHT(G353,1)="k",1000*VALUE(LEFT(G353,LEN(G353)-1)),VALUE(SUBSTITUTE(G353,",",""))))))))),"N/A")</f>
        <v/>
      </c>
      <c r="P353">
        <f>MAX(J353:N353)</f>
        <v/>
      </c>
      <c r="Q353">
        <f>IFERROR(J144+MATCH(P353,J353:N353,0)-1,"")</f>
        <v/>
      </c>
      <c r="R353">
        <f>IF(Q353="","",MIN(J353:N353))</f>
        <v/>
      </c>
      <c r="T353">
        <f>IFERROR(AVERAGE(J353:N353),"")</f>
        <v/>
      </c>
      <c r="U353">
        <f>IFERROR(STDEV(J353:N353),"")</f>
        <v/>
      </c>
      <c r="V353">
        <f>IFERROR(IF(C353="-","",IF(ISBLANK(B353),"",IF(OR(ISNUMBER(FIND("Growth",B353)),ISNUMBER(FIND("Margin",B353))),"",(J353-T353)/U353))),"")</f>
        <v/>
      </c>
      <c r="W353">
        <f>IFERROR(IF(OR(D353="-",ISBLANK(D353)),"",(K353-T353)/U353),"")</f>
        <v/>
      </c>
      <c r="X353">
        <f>IFERROR(IF(OR(E353="-",ISBLANK(E353)),"",(L353-T353)/U353),"")</f>
        <v/>
      </c>
      <c r="Y353">
        <f>IFERROR(IF(OR(F353="-",ISBLANK(F353)),"",(M353-T353)/U353),"")</f>
        <v/>
      </c>
      <c r="Z353">
        <f>IFERROR(IF(OR(G353="-",ISBLANK(G353)),"",(N353-T353)/U353),"")</f>
        <v/>
      </c>
      <c r="AA353">
        <f>IF(MAX(MAX(V353:Z353),ABS(MIN(V353:Z353)))=ABS(MIN(V353:Z353)),MIN(V353:Z353),MAX(V353:Z353))</f>
        <v/>
      </c>
      <c r="AB353">
        <f>IFERROR(V144+MATCH(AA353,V353:Z353,0)-1,"")</f>
        <v/>
      </c>
      <c r="AC353">
        <f>IF(S353=AB353,"Low",IF(AB353=Q353,"High",""))</f>
        <v/>
      </c>
    </row>
    <row r="354" spans="1:60">
      <c r="I354">
        <f>IF(AND(K354&gt; J354, L354&gt; K354, M354&gt; L354, N354&gt; M354), "pos_trend", IF(AND(K354&lt; J354, L354&lt; K354, M354&lt; L354, N354&lt; M354), "neg_trend", "N/A"))</f>
        <v/>
      </c>
      <c r="J354">
        <f>IFERROR(IF(TRIM(C354)="-", "N/A", IF(RIGHT(C354,1)=")",IF(RIGHT(C354,2)="T)",-1000000000000*VALUE(MID(C354,2,LEN(C354)-3)),IF(RIGHT(C354,2)="M)",-1000000*VALUE(MID(C354,2,LEN(C354)-3)),IF(RIGHT(C354,2)="B)",-1000000000*VALUE(MID(C354,2,LEN(C354)-3)),IF(RIGHT(C354,2)="k)",-1000*VALUE(MID(C354,2,LEN(C354)-3)),VALUE(SUBSTITUTE(C354,",","")))))),IF(RIGHT(C354,1)="T",1000000000000*VALUE(LEFT(C354,LEN(C354)-1)),IF(RIGHT(C354,1)="M",1000000*VALUE(LEFT(C354,LEN(C354)-1)),IF(RIGHT(C354,1)="B",1000000000*VALUE(LEFT(C354,LEN(C354)-1)),IF(RIGHT(C354,1)="%",0.01*VALUE(LEFT(C354,LEN(C354)-1)),IF(RIGHT(C354,1)="k",1000*VALUE(LEFT(C354,LEN(C354)-1)),VALUE(SUBSTITUTE(C354,",",""))))))))),"N/A")</f>
        <v/>
      </c>
      <c r="K354">
        <f>IFERROR(IF(TRIM(D354)="-", "N/A", IF(RIGHT(D354,1)=")",IF(RIGHT(D354,2)="T)",-1000000000000*VALUE(MID(D354,2,LEN(D354)-3)),IF(RIGHT(D354,2)="M)",-1000000*VALUE(MID(D354,2,LEN(D354)-3)),IF(RIGHT(D354,2)="B)",-1000000000*VALUE(MID(D354,2,LEN(D354)-3)),IF(RIGHT(D354,2)="k)",-1000*VALUE(MID(D354,2,LEN(D354)-3)),VALUE(SUBSTITUTE(D354,",","")))))),IF(RIGHT(D354,1)="T",1000000000000*VALUE(LEFT(D354,LEN(D354)-1)),IF(RIGHT(D354,1)="M",1000000*VALUE(LEFT(D354,LEN(D354)-1)),IF(RIGHT(D354,1)="B",1000000000*VALUE(LEFT(D354,LEN(D354)-1)),IF(RIGHT(D354,1)="%",0.01*VALUE(LEFT(D354,LEN(D354)-1)),IF(RIGHT(D354,1)="k",1000*VALUE(LEFT(D354,LEN(D354)-1)),VALUE(SUBSTITUTE(D354,",",""))))))))),"N/A")</f>
        <v/>
      </c>
      <c r="L354">
        <f>IFERROR(IF(TRIM(E354)="-", "N/A", IF(RIGHT(E354,1)=")",IF(RIGHT(E354,2)="T)",-1000000000000*VALUE(MID(E354,2,LEN(E354)-3)),IF(RIGHT(E354,2)="M)",-1000000*VALUE(MID(E354,2,LEN(E354)-3)),IF(RIGHT(E354,2)="B)",-1000000000*VALUE(MID(E354,2,LEN(E354)-3)),IF(RIGHT(E354,2)="k)",-1000*VALUE(MID(E354,2,LEN(E354)-3)),VALUE(SUBSTITUTE(E354,",","")))))),IF(RIGHT(E354,1)="T",1000000000000*VALUE(LEFT(E354,LEN(E354)-1)),IF(RIGHT(E354,1)="M",1000000*VALUE(LEFT(E354,LEN(E354)-1)),IF(RIGHT(E354,1)="B",1000000000*VALUE(LEFT(E354,LEN(E354)-1)),IF(RIGHT(E354,1)="%",0.01*VALUE(LEFT(E354,LEN(E354)-1)),IF(RIGHT(E354,1)="k",1000*VALUE(LEFT(E354,LEN(E354)-1)),VALUE(SUBSTITUTE(E354,",",""))))))))),"N/A")</f>
        <v/>
      </c>
      <c r="M354">
        <f>IFERROR(IF(TRIM(F354)="-", "N/A", IF(RIGHT(F354,1)=")",IF(RIGHT(F354,2)="T)",-1000000000000*VALUE(MID(F354,2,LEN(F354)-3)),IF(RIGHT(F354,2)="M)",-1000000*VALUE(MID(F354,2,LEN(F354)-3)),IF(RIGHT(F354,2)="B)",-1000000000*VALUE(MID(F354,2,LEN(F354)-3)),IF(RIGHT(F354,2)="k)",-1000*VALUE(MID(F354,2,LEN(F354)-3)),VALUE(SUBSTITUTE(F354,",","")))))),IF(RIGHT(F354,1)="T",1000000000000*VALUE(LEFT(F354,LEN(F354)-1)),IF(RIGHT(F354,1)="M",1000000*VALUE(LEFT(F354,LEN(F354)-1)),IF(RIGHT(F354,1)="B",1000000000*VALUE(LEFT(F354,LEN(F354)-1)),IF(RIGHT(F354,1)="%",0.01*VALUE(LEFT(F354,LEN(F354)-1)),IF(RIGHT(F354,1)="k",1000*VALUE(LEFT(F354,LEN(F354)-1)),VALUE(SUBSTITUTE(F354,",",""))))))))),"N/A")</f>
        <v/>
      </c>
      <c r="N354">
        <f>IFERROR(IF(TRIM(G354)="-", "N/A", IF(RIGHT(G354,1)=")",IF(RIGHT(G354,2)="T)",-1000000000000*VALUE(MID(G354,2,LEN(G354)-3)),IF(RIGHT(G354,2)="M)",-1000000*VALUE(MID(G354,2,LEN(G354)-3)),IF(RIGHT(G354,2)="B)",-1000000000*VALUE(MID(G354,2,LEN(G354)-3)),IF(RIGHT(G354,2)="k)",-1000*VALUE(MID(G354,2,LEN(G354)-3)),VALUE(SUBSTITUTE(G354,",","")))))),IF(RIGHT(G354,1)="T",1000000000000*VALUE(LEFT(G354,LEN(G354)-1)),IF(RIGHT(G354,1)="M",1000000*VALUE(LEFT(G354,LEN(G354)-1)),IF(RIGHT(G354,1)="B",1000000000*VALUE(LEFT(G354,LEN(G354)-1)),IF(RIGHT(G354,1)="%",0.01*VALUE(LEFT(G354,LEN(G354)-1)),IF(RIGHT(G354,1)="k",1000*VALUE(LEFT(G354,LEN(G354)-1)),VALUE(SUBSTITUTE(G354,",",""))))))))),"N/A")</f>
        <v/>
      </c>
      <c r="V354">
        <f>MAX(V145:V353)</f>
        <v/>
      </c>
      <c r="W354">
        <f>MAX(W145:W353)</f>
        <v/>
      </c>
      <c r="X354">
        <f>MAX(X145:X353)</f>
        <v/>
      </c>
      <c r="Y354">
        <f>MAX(Y145:Y353)</f>
        <v/>
      </c>
      <c r="Z354">
        <f>MAX(Z145:Z353)</f>
        <v/>
      </c>
    </row>
    <row r="355" spans="1:60">
      <c r="I355">
        <f>IF(AND(K355&gt; J355, L355&gt; K355, M355&gt; L355, N355&gt; M355), "pos_trend", IF(AND(K355&lt; J355, L355&lt; K355, M355&lt; L355, N355&lt; M355), "neg_trend", "N/A"))</f>
        <v/>
      </c>
      <c r="J355">
        <f>IFERROR(IF(TRIM(C355)="-", "N/A", IF(RIGHT(C355,1)=")",IF(RIGHT(C355,2)="T)",-1000000000000*VALUE(MID(C355,2,LEN(C355)-3)),IF(RIGHT(C355,2)="M)",-1000000*VALUE(MID(C355,2,LEN(C355)-3)),IF(RIGHT(C355,2)="B)",-1000000000*VALUE(MID(C355,2,LEN(C355)-3)),IF(RIGHT(C355,2)="k)",-1000*VALUE(MID(C355,2,LEN(C355)-3)),VALUE(SUBSTITUTE(C355,",","")))))),IF(RIGHT(C355,1)="T",1000000000000*VALUE(LEFT(C355,LEN(C355)-1)),IF(RIGHT(C355,1)="M",1000000*VALUE(LEFT(C355,LEN(C355)-1)),IF(RIGHT(C355,1)="B",1000000000*VALUE(LEFT(C355,LEN(C355)-1)),IF(RIGHT(C355,1)="%",0.01*VALUE(LEFT(C355,LEN(C355)-1)),IF(RIGHT(C355,1)="k",1000*VALUE(LEFT(C355,LEN(C355)-1)),VALUE(SUBSTITUTE(C355,",",""))))))))),"N/A")</f>
        <v/>
      </c>
      <c r="K355">
        <f>IFERROR(IF(TRIM(D355)="-", "N/A", IF(RIGHT(D355,1)=")",IF(RIGHT(D355,2)="T)",-1000000000000*VALUE(MID(D355,2,LEN(D355)-3)),IF(RIGHT(D355,2)="M)",-1000000*VALUE(MID(D355,2,LEN(D355)-3)),IF(RIGHT(D355,2)="B)",-1000000000*VALUE(MID(D355,2,LEN(D355)-3)),IF(RIGHT(D355,2)="k)",-1000*VALUE(MID(D355,2,LEN(D355)-3)),VALUE(SUBSTITUTE(D355,",","")))))),IF(RIGHT(D355,1)="T",1000000000000*VALUE(LEFT(D355,LEN(D355)-1)),IF(RIGHT(D355,1)="M",1000000*VALUE(LEFT(D355,LEN(D355)-1)),IF(RIGHT(D355,1)="B",1000000000*VALUE(LEFT(D355,LEN(D355)-1)),IF(RIGHT(D355,1)="%",0.01*VALUE(LEFT(D355,LEN(D355)-1)),IF(RIGHT(D355,1)="k",1000*VALUE(LEFT(D355,LEN(D355)-1)),VALUE(SUBSTITUTE(D355,",",""))))))))),"N/A")</f>
        <v/>
      </c>
      <c r="L355">
        <f>IFERROR(IF(TRIM(E355)="-", "N/A", IF(RIGHT(E355,1)=")",IF(RIGHT(E355,2)="T)",-1000000000000*VALUE(MID(E355,2,LEN(E355)-3)),IF(RIGHT(E355,2)="M)",-1000000*VALUE(MID(E355,2,LEN(E355)-3)),IF(RIGHT(E355,2)="B)",-1000000000*VALUE(MID(E355,2,LEN(E355)-3)),IF(RIGHT(E355,2)="k)",-1000*VALUE(MID(E355,2,LEN(E355)-3)),VALUE(SUBSTITUTE(E355,",","")))))),IF(RIGHT(E355,1)="T",1000000000000*VALUE(LEFT(E355,LEN(E355)-1)),IF(RIGHT(E355,1)="M",1000000*VALUE(LEFT(E355,LEN(E355)-1)),IF(RIGHT(E355,1)="B",1000000000*VALUE(LEFT(E355,LEN(E355)-1)),IF(RIGHT(E355,1)="%",0.01*VALUE(LEFT(E355,LEN(E355)-1)),IF(RIGHT(E355,1)="k",1000*VALUE(LEFT(E355,LEN(E355)-1)),VALUE(SUBSTITUTE(E355,",",""))))))))),"N/A")</f>
        <v/>
      </c>
      <c r="M355">
        <f>IFERROR(IF(TRIM(F355)="-", "N/A", IF(RIGHT(F355,1)=")",IF(RIGHT(F355,2)="T)",-1000000000000*VALUE(MID(F355,2,LEN(F355)-3)),IF(RIGHT(F355,2)="M)",-1000000*VALUE(MID(F355,2,LEN(F355)-3)),IF(RIGHT(F355,2)="B)",-1000000000*VALUE(MID(F355,2,LEN(F355)-3)),IF(RIGHT(F355,2)="k)",-1000*VALUE(MID(F355,2,LEN(F355)-3)),VALUE(SUBSTITUTE(F355,",","")))))),IF(RIGHT(F355,1)="T",1000000000000*VALUE(LEFT(F355,LEN(F355)-1)),IF(RIGHT(F355,1)="M",1000000*VALUE(LEFT(F355,LEN(F355)-1)),IF(RIGHT(F355,1)="B",1000000000*VALUE(LEFT(F355,LEN(F355)-1)),IF(RIGHT(F355,1)="%",0.01*VALUE(LEFT(F355,LEN(F355)-1)),IF(RIGHT(F355,1)="k",1000*VALUE(LEFT(F355,LEN(F355)-1)),VALUE(SUBSTITUTE(F355,",",""))))))))),"N/A")</f>
        <v/>
      </c>
      <c r="N355">
        <f>IFERROR(IF(TRIM(G355)="-", "N/A", IF(RIGHT(G355,1)=")",IF(RIGHT(G355,2)="T)",-1000000000000*VALUE(MID(G355,2,LEN(G355)-3)),IF(RIGHT(G355,2)="M)",-1000000*VALUE(MID(G355,2,LEN(G355)-3)),IF(RIGHT(G355,2)="B)",-1000000000*VALUE(MID(G355,2,LEN(G355)-3)),IF(RIGHT(G355,2)="k)",-1000*VALUE(MID(G355,2,LEN(G355)-3)),VALUE(SUBSTITUTE(G355,",","")))))),IF(RIGHT(G355,1)="T",1000000000000*VALUE(LEFT(G355,LEN(G355)-1)),IF(RIGHT(G355,1)="M",1000000*VALUE(LEFT(G355,LEN(G355)-1)),IF(RIGHT(G355,1)="B",1000000000*VALUE(LEFT(G355,LEN(G355)-1)),IF(RIGHT(G355,1)="%",0.01*VALUE(LEFT(G355,LEN(G355)-1)),IF(RIGHT(G355,1)="k",1000*VALUE(LEFT(G355,LEN(G355)-1)),VALUE(SUBSTITUTE(G355,",",""))))))))),"N/A")</f>
        <v/>
      </c>
      <c r="V355">
        <f>MIN(V145:V353)</f>
        <v/>
      </c>
      <c r="W355">
        <f>MIN(W145:W353)</f>
        <v/>
      </c>
      <c r="X355">
        <f>MIN(X145:X353)</f>
        <v/>
      </c>
      <c r="Y355">
        <f>MIN(Y145:Y353)</f>
        <v/>
      </c>
      <c r="Z355">
        <f>MIN(Z145:Z353)</f>
        <v/>
      </c>
    </row>
    <row r="356" spans="1:60">
      <c r="I356">
        <f>IF(AND(K356&gt; J356, L356&gt; K356, M356&gt; L356, N356&gt; M356), "pos_trend", IF(AND(K356&lt; J356, L356&lt; K356, M356&lt; L356, N356&lt; M356), "neg_trend", "N/A"))</f>
        <v/>
      </c>
      <c r="J356">
        <f>IFERROR(IF(TRIM(C356)="-", "N/A", IF(RIGHT(C356,1)=")",IF(RIGHT(C356,2)="T)",-1000000000000*VALUE(MID(C356,2,LEN(C356)-3)),IF(RIGHT(C356,2)="M)",-1000000*VALUE(MID(C356,2,LEN(C356)-3)),IF(RIGHT(C356,2)="B)",-1000000000*VALUE(MID(C356,2,LEN(C356)-3)),IF(RIGHT(C356,2)="k)",-1000*VALUE(MID(C356,2,LEN(C356)-3)),VALUE(SUBSTITUTE(C356,",","")))))),IF(RIGHT(C356,1)="T",1000000000000*VALUE(LEFT(C356,LEN(C356)-1)),IF(RIGHT(C356,1)="M",1000000*VALUE(LEFT(C356,LEN(C356)-1)),IF(RIGHT(C356,1)="B",1000000000*VALUE(LEFT(C356,LEN(C356)-1)),IF(RIGHT(C356,1)="%",0.01*VALUE(LEFT(C356,LEN(C356)-1)),IF(RIGHT(C356,1)="k",1000*VALUE(LEFT(C356,LEN(C356)-1)),VALUE(SUBSTITUTE(C356,",",""))))))))),"N/A")</f>
        <v/>
      </c>
      <c r="K356">
        <f>IFERROR(IF(TRIM(D356)="-", "N/A", IF(RIGHT(D356,1)=")",IF(RIGHT(D356,2)="T)",-1000000000000*VALUE(MID(D356,2,LEN(D356)-3)),IF(RIGHT(D356,2)="M)",-1000000*VALUE(MID(D356,2,LEN(D356)-3)),IF(RIGHT(D356,2)="B)",-1000000000*VALUE(MID(D356,2,LEN(D356)-3)),IF(RIGHT(D356,2)="k)",-1000*VALUE(MID(D356,2,LEN(D356)-3)),VALUE(SUBSTITUTE(D356,",","")))))),IF(RIGHT(D356,1)="T",1000000000000*VALUE(LEFT(D356,LEN(D356)-1)),IF(RIGHT(D356,1)="M",1000000*VALUE(LEFT(D356,LEN(D356)-1)),IF(RIGHT(D356,1)="B",1000000000*VALUE(LEFT(D356,LEN(D356)-1)),IF(RIGHT(D356,1)="%",0.01*VALUE(LEFT(D356,LEN(D356)-1)),IF(RIGHT(D356,1)="k",1000*VALUE(LEFT(D356,LEN(D356)-1)),VALUE(SUBSTITUTE(D356,",",""))))))))),"N/A")</f>
        <v/>
      </c>
      <c r="L356">
        <f>IFERROR(IF(TRIM(E356)="-", "N/A", IF(RIGHT(E356,1)=")",IF(RIGHT(E356,2)="T)",-1000000000000*VALUE(MID(E356,2,LEN(E356)-3)),IF(RIGHT(E356,2)="M)",-1000000*VALUE(MID(E356,2,LEN(E356)-3)),IF(RIGHT(E356,2)="B)",-1000000000*VALUE(MID(E356,2,LEN(E356)-3)),IF(RIGHT(E356,2)="k)",-1000*VALUE(MID(E356,2,LEN(E356)-3)),VALUE(SUBSTITUTE(E356,",","")))))),IF(RIGHT(E356,1)="T",1000000000000*VALUE(LEFT(E356,LEN(E356)-1)),IF(RIGHT(E356,1)="M",1000000*VALUE(LEFT(E356,LEN(E356)-1)),IF(RIGHT(E356,1)="B",1000000000*VALUE(LEFT(E356,LEN(E356)-1)),IF(RIGHT(E356,1)="%",0.01*VALUE(LEFT(E356,LEN(E356)-1)),IF(RIGHT(E356,1)="k",1000*VALUE(LEFT(E356,LEN(E356)-1)),VALUE(SUBSTITUTE(E356,",",""))))))))),"N/A")</f>
        <v/>
      </c>
      <c r="M356">
        <f>IFERROR(IF(TRIM(F356)="-", "N/A", IF(RIGHT(F356,1)=")",IF(RIGHT(F356,2)="T)",-1000000000000*VALUE(MID(F356,2,LEN(F356)-3)),IF(RIGHT(F356,2)="M)",-1000000*VALUE(MID(F356,2,LEN(F356)-3)),IF(RIGHT(F356,2)="B)",-1000000000*VALUE(MID(F356,2,LEN(F356)-3)),IF(RIGHT(F356,2)="k)",-1000*VALUE(MID(F356,2,LEN(F356)-3)),VALUE(SUBSTITUTE(F356,",","")))))),IF(RIGHT(F356,1)="T",1000000000000*VALUE(LEFT(F356,LEN(F356)-1)),IF(RIGHT(F356,1)="M",1000000*VALUE(LEFT(F356,LEN(F356)-1)),IF(RIGHT(F356,1)="B",1000000000*VALUE(LEFT(F356,LEN(F356)-1)),IF(RIGHT(F356,1)="%",0.01*VALUE(LEFT(F356,LEN(F356)-1)),IF(RIGHT(F356,1)="k",1000*VALUE(LEFT(F356,LEN(F356)-1)),VALUE(SUBSTITUTE(F356,",",""))))))))),"N/A")</f>
        <v/>
      </c>
      <c r="N356">
        <f>IFERROR(IF(TRIM(G356)="-", "N/A", IF(RIGHT(G356,1)=")",IF(RIGHT(G356,2)="T)",-1000000000000*VALUE(MID(G356,2,LEN(G356)-3)),IF(RIGHT(G356,2)="M)",-1000000*VALUE(MID(G356,2,LEN(G356)-3)),IF(RIGHT(G356,2)="B)",-1000000000*VALUE(MID(G356,2,LEN(G356)-3)),IF(RIGHT(G356,2)="k)",-1000*VALUE(MID(G356,2,LEN(G356)-3)),VALUE(SUBSTITUTE(G356,",","")))))),IF(RIGHT(G356,1)="T",1000000000000*VALUE(LEFT(G356,LEN(G356)-1)),IF(RIGHT(G356,1)="M",1000000*VALUE(LEFT(G356,LEN(G356)-1)),IF(RIGHT(G356,1)="B",1000000000*VALUE(LEFT(G356,LEN(G356)-1)),IF(RIGHT(G356,1)="%",0.01*VALUE(LEFT(G356,LEN(G356)-1)),IF(RIGHT(G356,1)="k",1000*VALUE(LEFT(G356,LEN(G356)-1)),VALUE(SUBSTITUTE(G356,",",""))))))))),"N/A")</f>
        <v/>
      </c>
      <c r="V356">
        <f>COUNTIF(V145:V353,"&gt;1.5")</f>
        <v/>
      </c>
      <c r="W356">
        <f>COUNTIF(W145:W353,"&gt;1.5")</f>
        <v/>
      </c>
      <c r="X356">
        <f>COUNTIF(X145:X353,"&gt;1.5")</f>
        <v/>
      </c>
      <c r="Y356">
        <f>COUNTIF(Y145:Y353,"&gt;1.5")</f>
        <v/>
      </c>
      <c r="Z356">
        <f>COUNTIF(Z145:Z353,"&gt;1.5")</f>
        <v/>
      </c>
    </row>
    <row r="357" spans="1:60">
      <c r="I357">
        <f>IF(AND(K357&gt; J357, L357&gt; K357, M357&gt; L357, N357&gt; M357), "pos_trend", IF(AND(K357&lt; J357, L357&lt; K357, M357&lt; L357, N357&lt; M357), "neg_trend", "N/A"))</f>
        <v/>
      </c>
      <c r="J357">
        <f>IFERROR(IF(TRIM(C357)="-", "N/A", IF(RIGHT(C357,1)=")",IF(RIGHT(C357,2)="T)",-1000000000000*VALUE(MID(C357,2,LEN(C357)-3)),IF(RIGHT(C357,2)="M)",-1000000*VALUE(MID(C357,2,LEN(C357)-3)),IF(RIGHT(C357,2)="B)",-1000000000*VALUE(MID(C357,2,LEN(C357)-3)),IF(RIGHT(C357,2)="k)",-1000*VALUE(MID(C357,2,LEN(C357)-3)),VALUE(SUBSTITUTE(C357,",","")))))),IF(RIGHT(C357,1)="T",1000000000000*VALUE(LEFT(C357,LEN(C357)-1)),IF(RIGHT(C357,1)="M",1000000*VALUE(LEFT(C357,LEN(C357)-1)),IF(RIGHT(C357,1)="B",1000000000*VALUE(LEFT(C357,LEN(C357)-1)),IF(RIGHT(C357,1)="%",0.01*VALUE(LEFT(C357,LEN(C357)-1)),IF(RIGHT(C357,1)="k",1000*VALUE(LEFT(C357,LEN(C357)-1)),VALUE(SUBSTITUTE(C357,",",""))))))))),"N/A")</f>
        <v/>
      </c>
      <c r="K357">
        <f>IFERROR(IF(TRIM(D357)="-", "N/A", IF(RIGHT(D357,1)=")",IF(RIGHT(D357,2)="T)",-1000000000000*VALUE(MID(D357,2,LEN(D357)-3)),IF(RIGHT(D357,2)="M)",-1000000*VALUE(MID(D357,2,LEN(D357)-3)),IF(RIGHT(D357,2)="B)",-1000000000*VALUE(MID(D357,2,LEN(D357)-3)),IF(RIGHT(D357,2)="k)",-1000*VALUE(MID(D357,2,LEN(D357)-3)),VALUE(SUBSTITUTE(D357,",","")))))),IF(RIGHT(D357,1)="T",1000000000000*VALUE(LEFT(D357,LEN(D357)-1)),IF(RIGHT(D357,1)="M",1000000*VALUE(LEFT(D357,LEN(D357)-1)),IF(RIGHT(D357,1)="B",1000000000*VALUE(LEFT(D357,LEN(D357)-1)),IF(RIGHT(D357,1)="%",0.01*VALUE(LEFT(D357,LEN(D357)-1)),IF(RIGHT(D357,1)="k",1000*VALUE(LEFT(D357,LEN(D357)-1)),VALUE(SUBSTITUTE(D357,",",""))))))))),"N/A")</f>
        <v/>
      </c>
      <c r="L357">
        <f>IFERROR(IF(TRIM(E357)="-", "N/A", IF(RIGHT(E357,1)=")",IF(RIGHT(E357,2)="T)",-1000000000000*VALUE(MID(E357,2,LEN(E357)-3)),IF(RIGHT(E357,2)="M)",-1000000*VALUE(MID(E357,2,LEN(E357)-3)),IF(RIGHT(E357,2)="B)",-1000000000*VALUE(MID(E357,2,LEN(E357)-3)),IF(RIGHT(E357,2)="k)",-1000*VALUE(MID(E357,2,LEN(E357)-3)),VALUE(SUBSTITUTE(E357,",","")))))),IF(RIGHT(E357,1)="T",1000000000000*VALUE(LEFT(E357,LEN(E357)-1)),IF(RIGHT(E357,1)="M",1000000*VALUE(LEFT(E357,LEN(E357)-1)),IF(RIGHT(E357,1)="B",1000000000*VALUE(LEFT(E357,LEN(E357)-1)),IF(RIGHT(E357,1)="%",0.01*VALUE(LEFT(E357,LEN(E357)-1)),IF(RIGHT(E357,1)="k",1000*VALUE(LEFT(E357,LEN(E357)-1)),VALUE(SUBSTITUTE(E357,",",""))))))))),"N/A")</f>
        <v/>
      </c>
      <c r="M357">
        <f>IFERROR(IF(TRIM(F357)="-", "N/A", IF(RIGHT(F357,1)=")",IF(RIGHT(F357,2)="T)",-1000000000000*VALUE(MID(F357,2,LEN(F357)-3)),IF(RIGHT(F357,2)="M)",-1000000*VALUE(MID(F357,2,LEN(F357)-3)),IF(RIGHT(F357,2)="B)",-1000000000*VALUE(MID(F357,2,LEN(F357)-3)),IF(RIGHT(F357,2)="k)",-1000*VALUE(MID(F357,2,LEN(F357)-3)),VALUE(SUBSTITUTE(F357,",","")))))),IF(RIGHT(F357,1)="T",1000000000000*VALUE(LEFT(F357,LEN(F357)-1)),IF(RIGHT(F357,1)="M",1000000*VALUE(LEFT(F357,LEN(F357)-1)),IF(RIGHT(F357,1)="B",1000000000*VALUE(LEFT(F357,LEN(F357)-1)),IF(RIGHT(F357,1)="%",0.01*VALUE(LEFT(F357,LEN(F357)-1)),IF(RIGHT(F357,1)="k",1000*VALUE(LEFT(F357,LEN(F357)-1)),VALUE(SUBSTITUTE(F357,",",""))))))))),"N/A")</f>
        <v/>
      </c>
      <c r="N357">
        <f>IFERROR(IF(TRIM(G357)="-", "N/A", IF(RIGHT(G357,1)=")",IF(RIGHT(G357,2)="T)",-1000000000000*VALUE(MID(G357,2,LEN(G357)-3)),IF(RIGHT(G357,2)="M)",-1000000*VALUE(MID(G357,2,LEN(G357)-3)),IF(RIGHT(G357,2)="B)",-1000000000*VALUE(MID(G357,2,LEN(G357)-3)),IF(RIGHT(G357,2)="k)",-1000*VALUE(MID(G357,2,LEN(G357)-3)),VALUE(SUBSTITUTE(G357,",","")))))),IF(RIGHT(G357,1)="T",1000000000000*VALUE(LEFT(G357,LEN(G357)-1)),IF(RIGHT(G357,1)="M",1000000*VALUE(LEFT(G357,LEN(G357)-1)),IF(RIGHT(G357,1)="B",1000000000*VALUE(LEFT(G357,LEN(G357)-1)),IF(RIGHT(G357,1)="%",0.01*VALUE(LEFT(G357,LEN(G357)-1)),IF(RIGHT(G357,1)="k",1000*VALUE(LEFT(G357,LEN(G357)-1)),VALUE(SUBSTITUTE(G357,",",""))))))))),"N/A")</f>
        <v/>
      </c>
      <c r="V357">
        <f>COUNTIF(V145:V353,"&lt;-1.5")</f>
        <v/>
      </c>
      <c r="W357">
        <f>COUNTIF(W145:W353,"&lt;-1.5")</f>
        <v/>
      </c>
      <c r="X357">
        <f>COUNTIF(X145:X353,"&lt;-1.5")</f>
        <v/>
      </c>
      <c r="Y357">
        <f>COUNTIF(Y145:Y353,"&lt;-1.5")</f>
        <v/>
      </c>
      <c r="Z357">
        <f>COUNTIF(Z145:Z353,"&lt;-1.5")</f>
        <v/>
      </c>
    </row>
    <row r="358" spans="1:60">
      <c r="I358">
        <f>IF(AND(K358&gt; J358, L358&gt; K358, M358&gt; L358, N358&gt; M358), "pos_trend", IF(AND(K358&lt; J358, L358&lt; K358, M358&lt; L358, N358&lt; M358), "neg_trend", "N/A"))</f>
        <v/>
      </c>
      <c r="J358">
        <f>IFERROR(IF(TRIM(C358)="-", "N/A", IF(RIGHT(C358,1)=")",IF(RIGHT(C358,2)="T)",-1000000000000*VALUE(MID(C358,2,LEN(C358)-3)),IF(RIGHT(C358,2)="M)",-1000000*VALUE(MID(C358,2,LEN(C358)-3)),IF(RIGHT(C358,2)="B)",-1000000000*VALUE(MID(C358,2,LEN(C358)-3)),IF(RIGHT(C358,2)="k)",-1000*VALUE(MID(C358,2,LEN(C358)-3)),VALUE(SUBSTITUTE(C358,",","")))))),IF(RIGHT(C358,1)="T",1000000000000*VALUE(LEFT(C358,LEN(C358)-1)),IF(RIGHT(C358,1)="M",1000000*VALUE(LEFT(C358,LEN(C358)-1)),IF(RIGHT(C358,1)="B",1000000000*VALUE(LEFT(C358,LEN(C358)-1)),IF(RIGHT(C358,1)="%",0.01*VALUE(LEFT(C358,LEN(C358)-1)),IF(RIGHT(C358,1)="k",1000*VALUE(LEFT(C358,LEN(C358)-1)),VALUE(SUBSTITUTE(C358,",",""))))))))),"N/A")</f>
        <v/>
      </c>
      <c r="K358">
        <f>IFERROR(IF(TRIM(D358)="-", "N/A", IF(RIGHT(D358,1)=")",IF(RIGHT(D358,2)="T)",-1000000000000*VALUE(MID(D358,2,LEN(D358)-3)),IF(RIGHT(D358,2)="M)",-1000000*VALUE(MID(D358,2,LEN(D358)-3)),IF(RIGHT(D358,2)="B)",-1000000000*VALUE(MID(D358,2,LEN(D358)-3)),IF(RIGHT(D358,2)="k)",-1000*VALUE(MID(D358,2,LEN(D358)-3)),VALUE(SUBSTITUTE(D358,",","")))))),IF(RIGHT(D358,1)="T",1000000000000*VALUE(LEFT(D358,LEN(D358)-1)),IF(RIGHT(D358,1)="M",1000000*VALUE(LEFT(D358,LEN(D358)-1)),IF(RIGHT(D358,1)="B",1000000000*VALUE(LEFT(D358,LEN(D358)-1)),IF(RIGHT(D358,1)="%",0.01*VALUE(LEFT(D358,LEN(D358)-1)),IF(RIGHT(D358,1)="k",1000*VALUE(LEFT(D358,LEN(D358)-1)),VALUE(SUBSTITUTE(D358,",",""))))))))),"N/A")</f>
        <v/>
      </c>
      <c r="L358">
        <f>IFERROR(IF(TRIM(E358)="-", "N/A", IF(RIGHT(E358,1)=")",IF(RIGHT(E358,2)="T)",-1000000000000*VALUE(MID(E358,2,LEN(E358)-3)),IF(RIGHT(E358,2)="M)",-1000000*VALUE(MID(E358,2,LEN(E358)-3)),IF(RIGHT(E358,2)="B)",-1000000000*VALUE(MID(E358,2,LEN(E358)-3)),IF(RIGHT(E358,2)="k)",-1000*VALUE(MID(E358,2,LEN(E358)-3)),VALUE(SUBSTITUTE(E358,",","")))))),IF(RIGHT(E358,1)="T",1000000000000*VALUE(LEFT(E358,LEN(E358)-1)),IF(RIGHT(E358,1)="M",1000000*VALUE(LEFT(E358,LEN(E358)-1)),IF(RIGHT(E358,1)="B",1000000000*VALUE(LEFT(E358,LEN(E358)-1)),IF(RIGHT(E358,1)="%",0.01*VALUE(LEFT(E358,LEN(E358)-1)),IF(RIGHT(E358,1)="k",1000*VALUE(LEFT(E358,LEN(E358)-1)),VALUE(SUBSTITUTE(E358,",",""))))))))),"N/A")</f>
        <v/>
      </c>
      <c r="M358">
        <f>IFERROR(IF(TRIM(F358)="-", "N/A", IF(RIGHT(F358,1)=")",IF(RIGHT(F358,2)="T)",-1000000000000*VALUE(MID(F358,2,LEN(F358)-3)),IF(RIGHT(F358,2)="M)",-1000000*VALUE(MID(F358,2,LEN(F358)-3)),IF(RIGHT(F358,2)="B)",-1000000000*VALUE(MID(F358,2,LEN(F358)-3)),IF(RIGHT(F358,2)="k)",-1000*VALUE(MID(F358,2,LEN(F358)-3)),VALUE(SUBSTITUTE(F358,",","")))))),IF(RIGHT(F358,1)="T",1000000000000*VALUE(LEFT(F358,LEN(F358)-1)),IF(RIGHT(F358,1)="M",1000000*VALUE(LEFT(F358,LEN(F358)-1)),IF(RIGHT(F358,1)="B",1000000000*VALUE(LEFT(F358,LEN(F358)-1)),IF(RIGHT(F358,1)="%",0.01*VALUE(LEFT(F358,LEN(F358)-1)),IF(RIGHT(F358,1)="k",1000*VALUE(LEFT(F358,LEN(F358)-1)),VALUE(SUBSTITUTE(F358,",",""))))))))),"N/A")</f>
        <v/>
      </c>
      <c r="N358">
        <f>IFERROR(IF(TRIM(G358)="-", "N/A", IF(RIGHT(G358,1)=")",IF(RIGHT(G358,2)="T)",-1000000000000*VALUE(MID(G358,2,LEN(G358)-3)),IF(RIGHT(G358,2)="M)",-1000000*VALUE(MID(G358,2,LEN(G358)-3)),IF(RIGHT(G358,2)="B)",-1000000000*VALUE(MID(G358,2,LEN(G358)-3)),IF(RIGHT(G358,2)="k)",-1000*VALUE(MID(G358,2,LEN(G358)-3)),VALUE(SUBSTITUTE(G358,",","")))))),IF(RIGHT(G358,1)="T",1000000000000*VALUE(LEFT(G358,LEN(G358)-1)),IF(RIGHT(G358,1)="M",1000000*VALUE(LEFT(G358,LEN(G358)-1)),IF(RIGHT(G358,1)="B",1000000000*VALUE(LEFT(G358,LEN(G358)-1)),IF(RIGHT(G358,1)="%",0.01*VALUE(LEFT(G358,LEN(G358)-1)),IF(RIGHT(G358,1)="k",1000*VALUE(LEFT(G358,LEN(G358)-1)),VALUE(SUBSTITUTE(G358,",",""))))))))),"N/A")</f>
        <v/>
      </c>
      <c r="V358">
        <f>SUM(V356:V357)</f>
        <v/>
      </c>
      <c r="W358">
        <f>SUM(W356:W357)</f>
        <v/>
      </c>
      <c r="X358">
        <f>SUM(X356:X357)</f>
        <v/>
      </c>
      <c r="Y358">
        <f>SUM(Y356:Y357)</f>
        <v/>
      </c>
      <c r="Z358">
        <f>SUM(Z356:Z357)</f>
        <v/>
      </c>
    </row>
    <row r="359" spans="1:60">
      <c r="I359">
        <f>IF(AND(K359&gt; J359, L359&gt; K359, M359&gt; L359, N359&gt; M359), "pos_trend", IF(AND(K359&lt; J359, L359&lt; K359, M359&lt; L359, N359&lt; M359), "neg_trend", "N/A"))</f>
        <v/>
      </c>
      <c r="J359">
        <f>IFERROR(IF(TRIM(C359)="-", "N/A", IF(RIGHT(C359,1)=")",IF(RIGHT(C359,2)="T)",-1000000000000*VALUE(MID(C359,2,LEN(C359)-3)),IF(RIGHT(C359,2)="M)",-1000000*VALUE(MID(C359,2,LEN(C359)-3)),IF(RIGHT(C359,2)="B)",-1000000000*VALUE(MID(C359,2,LEN(C359)-3)),IF(RIGHT(C359,2)="k)",-1000*VALUE(MID(C359,2,LEN(C359)-3)),VALUE(SUBSTITUTE(C359,",","")))))),IF(RIGHT(C359,1)="T",1000000000000*VALUE(LEFT(C359,LEN(C359)-1)),IF(RIGHT(C359,1)="M",1000000*VALUE(LEFT(C359,LEN(C359)-1)),IF(RIGHT(C359,1)="B",1000000000*VALUE(LEFT(C359,LEN(C359)-1)),IF(RIGHT(C359,1)="%",0.01*VALUE(LEFT(C359,LEN(C359)-1)),IF(RIGHT(C359,1)="k",1000*VALUE(LEFT(C359,LEN(C359)-1)),VALUE(SUBSTITUTE(C359,",",""))))))))),"N/A")</f>
        <v/>
      </c>
      <c r="K359">
        <f>IFERROR(IF(TRIM(D359)="-", "N/A", IF(RIGHT(D359,1)=")",IF(RIGHT(D359,2)="T)",-1000000000000*VALUE(MID(D359,2,LEN(D359)-3)),IF(RIGHT(D359,2)="M)",-1000000*VALUE(MID(D359,2,LEN(D359)-3)),IF(RIGHT(D359,2)="B)",-1000000000*VALUE(MID(D359,2,LEN(D359)-3)),IF(RIGHT(D359,2)="k)",-1000*VALUE(MID(D359,2,LEN(D359)-3)),VALUE(SUBSTITUTE(D359,",","")))))),IF(RIGHT(D359,1)="T",1000000000000*VALUE(LEFT(D359,LEN(D359)-1)),IF(RIGHT(D359,1)="M",1000000*VALUE(LEFT(D359,LEN(D359)-1)),IF(RIGHT(D359,1)="B",1000000000*VALUE(LEFT(D359,LEN(D359)-1)),IF(RIGHT(D359,1)="%",0.01*VALUE(LEFT(D359,LEN(D359)-1)),IF(RIGHT(D359,1)="k",1000*VALUE(LEFT(D359,LEN(D359)-1)),VALUE(SUBSTITUTE(D359,",",""))))))))),"N/A")</f>
        <v/>
      </c>
      <c r="L359">
        <f>IFERROR(IF(TRIM(E359)="-", "N/A", IF(RIGHT(E359,1)=")",IF(RIGHT(E359,2)="T)",-1000000000000*VALUE(MID(E359,2,LEN(E359)-3)),IF(RIGHT(E359,2)="M)",-1000000*VALUE(MID(E359,2,LEN(E359)-3)),IF(RIGHT(E359,2)="B)",-1000000000*VALUE(MID(E359,2,LEN(E359)-3)),IF(RIGHT(E359,2)="k)",-1000*VALUE(MID(E359,2,LEN(E359)-3)),VALUE(SUBSTITUTE(E359,",","")))))),IF(RIGHT(E359,1)="T",1000000000000*VALUE(LEFT(E359,LEN(E359)-1)),IF(RIGHT(E359,1)="M",1000000*VALUE(LEFT(E359,LEN(E359)-1)),IF(RIGHT(E359,1)="B",1000000000*VALUE(LEFT(E359,LEN(E359)-1)),IF(RIGHT(E359,1)="%",0.01*VALUE(LEFT(E359,LEN(E359)-1)),IF(RIGHT(E359,1)="k",1000*VALUE(LEFT(E359,LEN(E359)-1)),VALUE(SUBSTITUTE(E359,",",""))))))))),"N/A")</f>
        <v/>
      </c>
      <c r="M359">
        <f>IFERROR(IF(TRIM(F359)="-", "N/A", IF(RIGHT(F359,1)=")",IF(RIGHT(F359,2)="T)",-1000000000000*VALUE(MID(F359,2,LEN(F359)-3)),IF(RIGHT(F359,2)="M)",-1000000*VALUE(MID(F359,2,LEN(F359)-3)),IF(RIGHT(F359,2)="B)",-1000000000*VALUE(MID(F359,2,LEN(F359)-3)),IF(RIGHT(F359,2)="k)",-1000*VALUE(MID(F359,2,LEN(F359)-3)),VALUE(SUBSTITUTE(F359,",","")))))),IF(RIGHT(F359,1)="T",1000000000000*VALUE(LEFT(F359,LEN(F359)-1)),IF(RIGHT(F359,1)="M",1000000*VALUE(LEFT(F359,LEN(F359)-1)),IF(RIGHT(F359,1)="B",1000000000*VALUE(LEFT(F359,LEN(F359)-1)),IF(RIGHT(F359,1)="%",0.01*VALUE(LEFT(F359,LEN(F359)-1)),IF(RIGHT(F359,1)="k",1000*VALUE(LEFT(F359,LEN(F359)-1)),VALUE(SUBSTITUTE(F359,",",""))))))))),"N/A")</f>
        <v/>
      </c>
      <c r="N359">
        <f>IFERROR(IF(TRIM(G359)="-", "N/A", IF(RIGHT(G359,1)=")",IF(RIGHT(G359,2)="T)",-1000000000000*VALUE(MID(G359,2,LEN(G359)-3)),IF(RIGHT(G359,2)="M)",-1000000*VALUE(MID(G359,2,LEN(G359)-3)),IF(RIGHT(G359,2)="B)",-1000000000*VALUE(MID(G359,2,LEN(G359)-3)),IF(RIGHT(G359,2)="k)",-1000*VALUE(MID(G359,2,LEN(G359)-3)),VALUE(SUBSTITUTE(G359,",","")))))),IF(RIGHT(G359,1)="T",1000000000000*VALUE(LEFT(G359,LEN(G359)-1)),IF(RIGHT(G359,1)="M",1000000*VALUE(LEFT(G359,LEN(G359)-1)),IF(RIGHT(G359,1)="B",1000000000*VALUE(LEFT(G359,LEN(G359)-1)),IF(RIGHT(G359,1)="%",0.01*VALUE(LEFT(G359,LEN(G359)-1)),IF(RIGHT(G359,1)="k",1000*VALUE(LEFT(G359,LEN(G359)-1)),VALUE(SUBSTITUTE(G359,",",""))))))))),"N/A")</f>
        <v/>
      </c>
    </row>
    <row r="360" spans="1:60">
      <c r="I360">
        <f>IF(AND(K360&gt; J360, L360&gt; K360, M360&gt; L360, N360&gt; M360), "pos_trend", IF(AND(K360&lt; J360, L360&lt; K360, M360&lt; L360, N360&lt; M360), "neg_trend", "N/A"))</f>
        <v/>
      </c>
      <c r="J360">
        <f>IFERROR(IF(TRIM(C360)="-", "N/A", IF(RIGHT(C360,1)=")",IF(RIGHT(C360,2)="T)",-1000000000000*VALUE(MID(C360,2,LEN(C360)-3)),IF(RIGHT(C360,2)="M)",-1000000*VALUE(MID(C360,2,LEN(C360)-3)),IF(RIGHT(C360,2)="B)",-1000000000*VALUE(MID(C360,2,LEN(C360)-3)),IF(RIGHT(C360,2)="k)",-1000*VALUE(MID(C360,2,LEN(C360)-3)),VALUE(SUBSTITUTE(C360,",","")))))),IF(RIGHT(C360,1)="T",1000000000000*VALUE(LEFT(C360,LEN(C360)-1)),IF(RIGHT(C360,1)="M",1000000*VALUE(LEFT(C360,LEN(C360)-1)),IF(RIGHT(C360,1)="B",1000000000*VALUE(LEFT(C360,LEN(C360)-1)),IF(RIGHT(C360,1)="%",0.01*VALUE(LEFT(C360,LEN(C360)-1)),IF(RIGHT(C360,1)="k",1000*VALUE(LEFT(C360,LEN(C360)-1)),VALUE(SUBSTITUTE(C360,",",""))))))))),"N/A")</f>
        <v/>
      </c>
      <c r="K360">
        <f>IFERROR(IF(TRIM(D360)="-", "N/A", IF(RIGHT(D360,1)=")",IF(RIGHT(D360,2)="T)",-1000000000000*VALUE(MID(D360,2,LEN(D360)-3)),IF(RIGHT(D360,2)="M)",-1000000*VALUE(MID(D360,2,LEN(D360)-3)),IF(RIGHT(D360,2)="B)",-1000000000*VALUE(MID(D360,2,LEN(D360)-3)),IF(RIGHT(D360,2)="k)",-1000*VALUE(MID(D360,2,LEN(D360)-3)),VALUE(SUBSTITUTE(D360,",","")))))),IF(RIGHT(D360,1)="T",1000000000000*VALUE(LEFT(D360,LEN(D360)-1)),IF(RIGHT(D360,1)="M",1000000*VALUE(LEFT(D360,LEN(D360)-1)),IF(RIGHT(D360,1)="B",1000000000*VALUE(LEFT(D360,LEN(D360)-1)),IF(RIGHT(D360,1)="%",0.01*VALUE(LEFT(D360,LEN(D360)-1)),IF(RIGHT(D360,1)="k",1000*VALUE(LEFT(D360,LEN(D360)-1)),VALUE(SUBSTITUTE(D360,",",""))))))))),"N/A")</f>
        <v/>
      </c>
      <c r="L360">
        <f>IFERROR(IF(TRIM(E360)="-", "N/A", IF(RIGHT(E360,1)=")",IF(RIGHT(E360,2)="T)",-1000000000000*VALUE(MID(E360,2,LEN(E360)-3)),IF(RIGHT(E360,2)="M)",-1000000*VALUE(MID(E360,2,LEN(E360)-3)),IF(RIGHT(E360,2)="B)",-1000000000*VALUE(MID(E360,2,LEN(E360)-3)),IF(RIGHT(E360,2)="k)",-1000*VALUE(MID(E360,2,LEN(E360)-3)),VALUE(SUBSTITUTE(E360,",","")))))),IF(RIGHT(E360,1)="T",1000000000000*VALUE(LEFT(E360,LEN(E360)-1)),IF(RIGHT(E360,1)="M",1000000*VALUE(LEFT(E360,LEN(E360)-1)),IF(RIGHT(E360,1)="B",1000000000*VALUE(LEFT(E360,LEN(E360)-1)),IF(RIGHT(E360,1)="%",0.01*VALUE(LEFT(E360,LEN(E360)-1)),IF(RIGHT(E360,1)="k",1000*VALUE(LEFT(E360,LEN(E360)-1)),VALUE(SUBSTITUTE(E360,",",""))))))))),"N/A")</f>
        <v/>
      </c>
      <c r="M360">
        <f>IFERROR(IF(TRIM(F360)="-", "N/A", IF(RIGHT(F360,1)=")",IF(RIGHT(F360,2)="T)",-1000000000000*VALUE(MID(F360,2,LEN(F360)-3)),IF(RIGHT(F360,2)="M)",-1000000*VALUE(MID(F360,2,LEN(F360)-3)),IF(RIGHT(F360,2)="B)",-1000000000*VALUE(MID(F360,2,LEN(F360)-3)),IF(RIGHT(F360,2)="k)",-1000*VALUE(MID(F360,2,LEN(F360)-3)),VALUE(SUBSTITUTE(F360,",","")))))),IF(RIGHT(F360,1)="T",1000000000000*VALUE(LEFT(F360,LEN(F360)-1)),IF(RIGHT(F360,1)="M",1000000*VALUE(LEFT(F360,LEN(F360)-1)),IF(RIGHT(F360,1)="B",1000000000*VALUE(LEFT(F360,LEN(F360)-1)),IF(RIGHT(F360,1)="%",0.01*VALUE(LEFT(F360,LEN(F360)-1)),IF(RIGHT(F360,1)="k",1000*VALUE(LEFT(F360,LEN(F360)-1)),VALUE(SUBSTITUTE(F360,",",""))))))))),"N/A")</f>
        <v/>
      </c>
      <c r="N360">
        <f>IFERROR(IF(TRIM(G360)="-", "N/A", IF(RIGHT(G360,1)=")",IF(RIGHT(G360,2)="T)",-1000000000000*VALUE(MID(G360,2,LEN(G360)-3)),IF(RIGHT(G360,2)="M)",-1000000*VALUE(MID(G360,2,LEN(G360)-3)),IF(RIGHT(G360,2)="B)",-1000000000*VALUE(MID(G360,2,LEN(G360)-3)),IF(RIGHT(G360,2)="k)",-1000*VALUE(MID(G360,2,LEN(G360)-3)),VALUE(SUBSTITUTE(G360,",","")))))),IF(RIGHT(G360,1)="T",1000000000000*VALUE(LEFT(G360,LEN(G360)-1)),IF(RIGHT(G360,1)="M",1000000*VALUE(LEFT(G360,LEN(G360)-1)),IF(RIGHT(G360,1)="B",1000000000*VALUE(LEFT(G360,LEN(G360)-1)),IF(RIGHT(G360,1)="%",0.01*VALUE(LEFT(G360,LEN(G360)-1)),IF(RIGHT(G360,1)="k",1000*VALUE(LEFT(G360,LEN(G360)-1)),VALUE(SUBSTITUTE(G360,",",""))))))))),"N/A")</f>
        <v/>
      </c>
      <c r="V360">
        <f>"Most Variable Year"</f>
        <v/>
      </c>
      <c r="X360">
        <f>V144+MATCH(MAX(V358:Z358),V358:Z358,0)-1</f>
        <v/>
      </c>
    </row>
    <row r="361" spans="1:60">
      <c r="I361">
        <f>IF(AND(K361&gt; J361, L361&gt; K361, M361&gt; L361, N361&gt; M361), "pos_trend", IF(AND(K361&lt; J361, L361&lt; K361, M361&lt; L361, N361&lt; M361), "neg_trend", "N/A"))</f>
        <v/>
      </c>
      <c r="J361">
        <f>IFERROR(IF(TRIM(C361)="-", "N/A", IF(RIGHT(C361,1)=")",IF(RIGHT(C361,2)="T)",-1000000000000*VALUE(MID(C361,2,LEN(C361)-3)),IF(RIGHT(C361,2)="M)",-1000000*VALUE(MID(C361,2,LEN(C361)-3)),IF(RIGHT(C361,2)="B)",-1000000000*VALUE(MID(C361,2,LEN(C361)-3)),IF(RIGHT(C361,2)="k)",-1000*VALUE(MID(C361,2,LEN(C361)-3)),VALUE(SUBSTITUTE(C361,",","")))))),IF(RIGHT(C361,1)="T",1000000000000*VALUE(LEFT(C361,LEN(C361)-1)),IF(RIGHT(C361,1)="M",1000000*VALUE(LEFT(C361,LEN(C361)-1)),IF(RIGHT(C361,1)="B",1000000000*VALUE(LEFT(C361,LEN(C361)-1)),IF(RIGHT(C361,1)="%",0.01*VALUE(LEFT(C361,LEN(C361)-1)),IF(RIGHT(C361,1)="k",1000*VALUE(LEFT(C361,LEN(C361)-1)),VALUE(SUBSTITUTE(C361,",",""))))))))),"N/A")</f>
        <v/>
      </c>
      <c r="K361">
        <f>IFERROR(IF(TRIM(D361)="-", "N/A", IF(RIGHT(D361,1)=")",IF(RIGHT(D361,2)="T)",-1000000000000*VALUE(MID(D361,2,LEN(D361)-3)),IF(RIGHT(D361,2)="M)",-1000000*VALUE(MID(D361,2,LEN(D361)-3)),IF(RIGHT(D361,2)="B)",-1000000000*VALUE(MID(D361,2,LEN(D361)-3)),IF(RIGHT(D361,2)="k)",-1000*VALUE(MID(D361,2,LEN(D361)-3)),VALUE(SUBSTITUTE(D361,",","")))))),IF(RIGHT(D361,1)="T",1000000000000*VALUE(LEFT(D361,LEN(D361)-1)),IF(RIGHT(D361,1)="M",1000000*VALUE(LEFT(D361,LEN(D361)-1)),IF(RIGHT(D361,1)="B",1000000000*VALUE(LEFT(D361,LEN(D361)-1)),IF(RIGHT(D361,1)="%",0.01*VALUE(LEFT(D361,LEN(D361)-1)),IF(RIGHT(D361,1)="k",1000*VALUE(LEFT(D361,LEN(D361)-1)),VALUE(SUBSTITUTE(D361,",",""))))))))),"N/A")</f>
        <v/>
      </c>
      <c r="L361">
        <f>IFERROR(IF(TRIM(E361)="-", "N/A", IF(RIGHT(E361,1)=")",IF(RIGHT(E361,2)="T)",-1000000000000*VALUE(MID(E361,2,LEN(E361)-3)),IF(RIGHT(E361,2)="M)",-1000000*VALUE(MID(E361,2,LEN(E361)-3)),IF(RIGHT(E361,2)="B)",-1000000000*VALUE(MID(E361,2,LEN(E361)-3)),IF(RIGHT(E361,2)="k)",-1000*VALUE(MID(E361,2,LEN(E361)-3)),VALUE(SUBSTITUTE(E361,",","")))))),IF(RIGHT(E361,1)="T",1000000000000*VALUE(LEFT(E361,LEN(E361)-1)),IF(RIGHT(E361,1)="M",1000000*VALUE(LEFT(E361,LEN(E361)-1)),IF(RIGHT(E361,1)="B",1000000000*VALUE(LEFT(E361,LEN(E361)-1)),IF(RIGHT(E361,1)="%",0.01*VALUE(LEFT(E361,LEN(E361)-1)),IF(RIGHT(E361,1)="k",1000*VALUE(LEFT(E361,LEN(E361)-1)),VALUE(SUBSTITUTE(E361,",",""))))))))),"N/A")</f>
        <v/>
      </c>
      <c r="M361">
        <f>IFERROR(IF(TRIM(F361)="-", "N/A", IF(RIGHT(F361,1)=")",IF(RIGHT(F361,2)="T)",-1000000000000*VALUE(MID(F361,2,LEN(F361)-3)),IF(RIGHT(F361,2)="M)",-1000000*VALUE(MID(F361,2,LEN(F361)-3)),IF(RIGHT(F361,2)="B)",-1000000000*VALUE(MID(F361,2,LEN(F361)-3)),IF(RIGHT(F361,2)="k)",-1000*VALUE(MID(F361,2,LEN(F361)-3)),VALUE(SUBSTITUTE(F361,",","")))))),IF(RIGHT(F361,1)="T",1000000000000*VALUE(LEFT(F361,LEN(F361)-1)),IF(RIGHT(F361,1)="M",1000000*VALUE(LEFT(F361,LEN(F361)-1)),IF(RIGHT(F361,1)="B",1000000000*VALUE(LEFT(F361,LEN(F361)-1)),IF(RIGHT(F361,1)="%",0.01*VALUE(LEFT(F361,LEN(F361)-1)),IF(RIGHT(F361,1)="k",1000*VALUE(LEFT(F361,LEN(F361)-1)),VALUE(SUBSTITUTE(F361,",",""))))))))),"N/A")</f>
        <v/>
      </c>
      <c r="N361">
        <f>IFERROR(IF(TRIM(G361)="-", "N/A", IF(RIGHT(G361,1)=")",IF(RIGHT(G361,2)="T)",-1000000000000*VALUE(MID(G361,2,LEN(G361)-3)),IF(RIGHT(G361,2)="M)",-1000000*VALUE(MID(G361,2,LEN(G361)-3)),IF(RIGHT(G361,2)="B)",-1000000000*VALUE(MID(G361,2,LEN(G361)-3)),IF(RIGHT(G361,2)="k)",-1000*VALUE(MID(G361,2,LEN(G361)-3)),VALUE(SUBSTITUTE(G361,",","")))))),IF(RIGHT(G361,1)="T",1000000000000*VALUE(LEFT(G361,LEN(G361)-1)),IF(RIGHT(G361,1)="M",1000000*VALUE(LEFT(G361,LEN(G361)-1)),IF(RIGHT(G361,1)="B",1000000000*VALUE(LEFT(G361,LEN(G361)-1)),IF(RIGHT(G361,1)="%",0.01*VALUE(LEFT(G361,LEN(G361)-1)),IF(RIGHT(G361,1)="k",1000*VALUE(LEFT(G361,LEN(G361)-1)),VALUE(SUBSTITUTE(G361,",",""))))))))),"N/A")</f>
        <v/>
      </c>
    </row>
    <row r="362" spans="1:60">
      <c r="I362">
        <f>IF(AND(K362&gt; J362, L362&gt; K362, M362&gt; L362, N362&gt; M362), "pos_trend", IF(AND(K362&lt; J362, L362&lt; K362, M362&lt; L362, N362&lt; M362), "neg_trend", "N/A"))</f>
        <v/>
      </c>
      <c r="J362">
        <f>IFERROR(IF(TRIM(C362)="-", "N/A", IF(RIGHT(C362,1)=")",IF(RIGHT(C362,2)="T)",-1000000000000*VALUE(MID(C362,2,LEN(C362)-3)),IF(RIGHT(C362,2)="M)",-1000000*VALUE(MID(C362,2,LEN(C362)-3)),IF(RIGHT(C362,2)="B)",-1000000000*VALUE(MID(C362,2,LEN(C362)-3)),IF(RIGHT(C362,2)="k)",-1000*VALUE(MID(C362,2,LEN(C362)-3)),VALUE(SUBSTITUTE(C362,",","")))))),IF(RIGHT(C362,1)="T",1000000000000*VALUE(LEFT(C362,LEN(C362)-1)),IF(RIGHT(C362,1)="M",1000000*VALUE(LEFT(C362,LEN(C362)-1)),IF(RIGHT(C362,1)="B",1000000000*VALUE(LEFT(C362,LEN(C362)-1)),IF(RIGHT(C362,1)="%",0.01*VALUE(LEFT(C362,LEN(C362)-1)),IF(RIGHT(C362,1)="k",1000*VALUE(LEFT(C362,LEN(C362)-1)),VALUE(SUBSTITUTE(C362,",",""))))))))),"N/A")</f>
        <v/>
      </c>
      <c r="K362">
        <f>IFERROR(IF(TRIM(D362)="-", "N/A", IF(RIGHT(D362,1)=")",IF(RIGHT(D362,2)="T)",-1000000000000*VALUE(MID(D362,2,LEN(D362)-3)),IF(RIGHT(D362,2)="M)",-1000000*VALUE(MID(D362,2,LEN(D362)-3)),IF(RIGHT(D362,2)="B)",-1000000000*VALUE(MID(D362,2,LEN(D362)-3)),IF(RIGHT(D362,2)="k)",-1000*VALUE(MID(D362,2,LEN(D362)-3)),VALUE(SUBSTITUTE(D362,",","")))))),IF(RIGHT(D362,1)="T",1000000000000*VALUE(LEFT(D362,LEN(D362)-1)),IF(RIGHT(D362,1)="M",1000000*VALUE(LEFT(D362,LEN(D362)-1)),IF(RIGHT(D362,1)="B",1000000000*VALUE(LEFT(D362,LEN(D362)-1)),IF(RIGHT(D362,1)="%",0.01*VALUE(LEFT(D362,LEN(D362)-1)),IF(RIGHT(D362,1)="k",1000*VALUE(LEFT(D362,LEN(D362)-1)),VALUE(SUBSTITUTE(D362,",",""))))))))),"N/A")</f>
        <v/>
      </c>
      <c r="L362">
        <f>IFERROR(IF(TRIM(E362)="-", "N/A", IF(RIGHT(E362,1)=")",IF(RIGHT(E362,2)="T)",-1000000000000*VALUE(MID(E362,2,LEN(E362)-3)),IF(RIGHT(E362,2)="M)",-1000000*VALUE(MID(E362,2,LEN(E362)-3)),IF(RIGHT(E362,2)="B)",-1000000000*VALUE(MID(E362,2,LEN(E362)-3)),IF(RIGHT(E362,2)="k)",-1000*VALUE(MID(E362,2,LEN(E362)-3)),VALUE(SUBSTITUTE(E362,",","")))))),IF(RIGHT(E362,1)="T",1000000000000*VALUE(LEFT(E362,LEN(E362)-1)),IF(RIGHT(E362,1)="M",1000000*VALUE(LEFT(E362,LEN(E362)-1)),IF(RIGHT(E362,1)="B",1000000000*VALUE(LEFT(E362,LEN(E362)-1)),IF(RIGHT(E362,1)="%",0.01*VALUE(LEFT(E362,LEN(E362)-1)),IF(RIGHT(E362,1)="k",1000*VALUE(LEFT(E362,LEN(E362)-1)),VALUE(SUBSTITUTE(E362,",",""))))))))),"N/A")</f>
        <v/>
      </c>
      <c r="M362">
        <f>IFERROR(IF(TRIM(F362)="-", "N/A", IF(RIGHT(F362,1)=")",IF(RIGHT(F362,2)="T)",-1000000000000*VALUE(MID(F362,2,LEN(F362)-3)),IF(RIGHT(F362,2)="M)",-1000000*VALUE(MID(F362,2,LEN(F362)-3)),IF(RIGHT(F362,2)="B)",-1000000000*VALUE(MID(F362,2,LEN(F362)-3)),IF(RIGHT(F362,2)="k)",-1000*VALUE(MID(F362,2,LEN(F362)-3)),VALUE(SUBSTITUTE(F362,",","")))))),IF(RIGHT(F362,1)="T",1000000000000*VALUE(LEFT(F362,LEN(F362)-1)),IF(RIGHT(F362,1)="M",1000000*VALUE(LEFT(F362,LEN(F362)-1)),IF(RIGHT(F362,1)="B",1000000000*VALUE(LEFT(F362,LEN(F362)-1)),IF(RIGHT(F362,1)="%",0.01*VALUE(LEFT(F362,LEN(F362)-1)),IF(RIGHT(F362,1)="k",1000*VALUE(LEFT(F362,LEN(F362)-1)),VALUE(SUBSTITUTE(F362,",",""))))))))),"N/A")</f>
        <v/>
      </c>
      <c r="N362">
        <f>IFERROR(IF(TRIM(G362)="-", "N/A", IF(RIGHT(G362,1)=")",IF(RIGHT(G362,2)="T)",-1000000000000*VALUE(MID(G362,2,LEN(G362)-3)),IF(RIGHT(G362,2)="M)",-1000000*VALUE(MID(G362,2,LEN(G362)-3)),IF(RIGHT(G362,2)="B)",-1000000000*VALUE(MID(G362,2,LEN(G362)-3)),IF(RIGHT(G362,2)="k)",-1000*VALUE(MID(G362,2,LEN(G362)-3)),VALUE(SUBSTITUTE(G362,",","")))))),IF(RIGHT(G362,1)="T",1000000000000*VALUE(LEFT(G362,LEN(G362)-1)),IF(RIGHT(G362,1)="M",1000000*VALUE(LEFT(G362,LEN(G362)-1)),IF(RIGHT(G362,1)="B",1000000000*VALUE(LEFT(G362,LEN(G362)-1)),IF(RIGHT(G362,1)="%",0.01*VALUE(LEFT(G362,LEN(G362)-1)),IF(RIGHT(G362,1)="k",1000*VALUE(LEFT(G362,LEN(G362)-1)),VALUE(SUBSTITUTE(G362,",",""))))))))),"N/A")</f>
        <v/>
      </c>
    </row>
    <row r="363" spans="1:60">
      <c r="I363">
        <f>IF(AND(K363&gt; J363, L363&gt; K363, M363&gt; L363, N363&gt; M363), "pos_trend", IF(AND(K363&lt; J363, L363&lt; K363, M363&lt; L363, N363&lt; M363), "neg_trend", "N/A"))</f>
        <v/>
      </c>
      <c r="J363">
        <f>IFERROR(IF(TRIM(C363)="-", "N/A", IF(RIGHT(C363,1)=")",IF(RIGHT(C363,2)="T)",-1000000000000*VALUE(MID(C363,2,LEN(C363)-3)),IF(RIGHT(C363,2)="M)",-1000000*VALUE(MID(C363,2,LEN(C363)-3)),IF(RIGHT(C363,2)="B)",-1000000000*VALUE(MID(C363,2,LEN(C363)-3)),IF(RIGHT(C363,2)="k)",-1000*VALUE(MID(C363,2,LEN(C363)-3)),VALUE(SUBSTITUTE(C363,",","")))))),IF(RIGHT(C363,1)="T",1000000000000*VALUE(LEFT(C363,LEN(C363)-1)),IF(RIGHT(C363,1)="M",1000000*VALUE(LEFT(C363,LEN(C363)-1)),IF(RIGHT(C363,1)="B",1000000000*VALUE(LEFT(C363,LEN(C363)-1)),IF(RIGHT(C363,1)="%",0.01*VALUE(LEFT(C363,LEN(C363)-1)),IF(RIGHT(C363,1)="k",1000*VALUE(LEFT(C363,LEN(C363)-1)),VALUE(SUBSTITUTE(C363,",",""))))))))),"N/A")</f>
        <v/>
      </c>
      <c r="K363">
        <f>IFERROR(IF(TRIM(D363)="-", "N/A", IF(RIGHT(D363,1)=")",IF(RIGHT(D363,2)="T)",-1000000000000*VALUE(MID(D363,2,LEN(D363)-3)),IF(RIGHT(D363,2)="M)",-1000000*VALUE(MID(D363,2,LEN(D363)-3)),IF(RIGHT(D363,2)="B)",-1000000000*VALUE(MID(D363,2,LEN(D363)-3)),IF(RIGHT(D363,2)="k)",-1000*VALUE(MID(D363,2,LEN(D363)-3)),VALUE(SUBSTITUTE(D363,",","")))))),IF(RIGHT(D363,1)="T",1000000000000*VALUE(LEFT(D363,LEN(D363)-1)),IF(RIGHT(D363,1)="M",1000000*VALUE(LEFT(D363,LEN(D363)-1)),IF(RIGHT(D363,1)="B",1000000000*VALUE(LEFT(D363,LEN(D363)-1)),IF(RIGHT(D363,1)="%",0.01*VALUE(LEFT(D363,LEN(D363)-1)),IF(RIGHT(D363,1)="k",1000*VALUE(LEFT(D363,LEN(D363)-1)),VALUE(SUBSTITUTE(D363,",",""))))))))),"N/A")</f>
        <v/>
      </c>
      <c r="L363">
        <f>IFERROR(IF(TRIM(E363)="-", "N/A", IF(RIGHT(E363,1)=")",IF(RIGHT(E363,2)="T)",-1000000000000*VALUE(MID(E363,2,LEN(E363)-3)),IF(RIGHT(E363,2)="M)",-1000000*VALUE(MID(E363,2,LEN(E363)-3)),IF(RIGHT(E363,2)="B)",-1000000000*VALUE(MID(E363,2,LEN(E363)-3)),IF(RIGHT(E363,2)="k)",-1000*VALUE(MID(E363,2,LEN(E363)-3)),VALUE(SUBSTITUTE(E363,",","")))))),IF(RIGHT(E363,1)="T",1000000000000*VALUE(LEFT(E363,LEN(E363)-1)),IF(RIGHT(E363,1)="M",1000000*VALUE(LEFT(E363,LEN(E363)-1)),IF(RIGHT(E363,1)="B",1000000000*VALUE(LEFT(E363,LEN(E363)-1)),IF(RIGHT(E363,1)="%",0.01*VALUE(LEFT(E363,LEN(E363)-1)),IF(RIGHT(E363,1)="k",1000*VALUE(LEFT(E363,LEN(E363)-1)),VALUE(SUBSTITUTE(E363,",",""))))))))),"N/A")</f>
        <v/>
      </c>
      <c r="M363">
        <f>IFERROR(IF(TRIM(F363)="-", "N/A", IF(RIGHT(F363,1)=")",IF(RIGHT(F363,2)="T)",-1000000000000*VALUE(MID(F363,2,LEN(F363)-3)),IF(RIGHT(F363,2)="M)",-1000000*VALUE(MID(F363,2,LEN(F363)-3)),IF(RIGHT(F363,2)="B)",-1000000000*VALUE(MID(F363,2,LEN(F363)-3)),IF(RIGHT(F363,2)="k)",-1000*VALUE(MID(F363,2,LEN(F363)-3)),VALUE(SUBSTITUTE(F363,",","")))))),IF(RIGHT(F363,1)="T",1000000000000*VALUE(LEFT(F363,LEN(F363)-1)),IF(RIGHT(F363,1)="M",1000000*VALUE(LEFT(F363,LEN(F363)-1)),IF(RIGHT(F363,1)="B",1000000000*VALUE(LEFT(F363,LEN(F363)-1)),IF(RIGHT(F363,1)="%",0.01*VALUE(LEFT(F363,LEN(F363)-1)),IF(RIGHT(F363,1)="k",1000*VALUE(LEFT(F363,LEN(F363)-1)),VALUE(SUBSTITUTE(F363,",",""))))))))),"N/A")</f>
        <v/>
      </c>
      <c r="N363">
        <f>IFERROR(IF(TRIM(G363)="-", "N/A", IF(RIGHT(G363,1)=")",IF(RIGHT(G363,2)="T)",-1000000000000*VALUE(MID(G363,2,LEN(G363)-3)),IF(RIGHT(G363,2)="M)",-1000000*VALUE(MID(G363,2,LEN(G363)-3)),IF(RIGHT(G363,2)="B)",-1000000000*VALUE(MID(G363,2,LEN(G363)-3)),IF(RIGHT(G363,2)="k)",-1000*VALUE(MID(G363,2,LEN(G363)-3)),VALUE(SUBSTITUTE(G363,",","")))))),IF(RIGHT(G363,1)="T",1000000000000*VALUE(LEFT(G363,LEN(G363)-1)),IF(RIGHT(G363,1)="M",1000000*VALUE(LEFT(G363,LEN(G363)-1)),IF(RIGHT(G363,1)="B",1000000000*VALUE(LEFT(G363,LEN(G363)-1)),IF(RIGHT(G363,1)="%",0.01*VALUE(LEFT(G363,LEN(G363)-1)),IF(RIGHT(G363,1)="k",1000*VALUE(LEFT(G363,LEN(G363)-1)),VALUE(SUBSTITUTE(G363,",",""))))))))),"N/A")</f>
        <v/>
      </c>
    </row>
    <row r="364" spans="1:60">
      <c r="I364">
        <f>IF(AND(K364&gt; J364, L364&gt; K364, M364&gt; L364, N364&gt; M364), "pos_trend", IF(AND(K364&lt; J364, L364&lt; K364, M364&lt; L364, N364&lt; M364), "neg_trend", "N/A"))</f>
        <v/>
      </c>
      <c r="J364">
        <f>IFERROR(IF(TRIM(C364)="-", "N/A", IF(RIGHT(C364,1)=")",IF(RIGHT(C364,2)="T)",-1000000000000*VALUE(MID(C364,2,LEN(C364)-3)),IF(RIGHT(C364,2)="M)",-1000000*VALUE(MID(C364,2,LEN(C364)-3)),IF(RIGHT(C364,2)="B)",-1000000000*VALUE(MID(C364,2,LEN(C364)-3)),IF(RIGHT(C364,2)="k)",-1000*VALUE(MID(C364,2,LEN(C364)-3)),VALUE(SUBSTITUTE(C364,",","")))))),IF(RIGHT(C364,1)="T",1000000000000*VALUE(LEFT(C364,LEN(C364)-1)),IF(RIGHT(C364,1)="M",1000000*VALUE(LEFT(C364,LEN(C364)-1)),IF(RIGHT(C364,1)="B",1000000000*VALUE(LEFT(C364,LEN(C364)-1)),IF(RIGHT(C364,1)="%",0.01*VALUE(LEFT(C364,LEN(C364)-1)),IF(RIGHT(C364,1)="k",1000*VALUE(LEFT(C364,LEN(C364)-1)),VALUE(SUBSTITUTE(C364,",",""))))))))),"N/A")</f>
        <v/>
      </c>
      <c r="K364">
        <f>IFERROR(IF(TRIM(D364)="-", "N/A", IF(RIGHT(D364,1)=")",IF(RIGHT(D364,2)="T)",-1000000000000*VALUE(MID(D364,2,LEN(D364)-3)),IF(RIGHT(D364,2)="M)",-1000000*VALUE(MID(D364,2,LEN(D364)-3)),IF(RIGHT(D364,2)="B)",-1000000000*VALUE(MID(D364,2,LEN(D364)-3)),IF(RIGHT(D364,2)="k)",-1000*VALUE(MID(D364,2,LEN(D364)-3)),VALUE(SUBSTITUTE(D364,",","")))))),IF(RIGHT(D364,1)="T",1000000000000*VALUE(LEFT(D364,LEN(D364)-1)),IF(RIGHT(D364,1)="M",1000000*VALUE(LEFT(D364,LEN(D364)-1)),IF(RIGHT(D364,1)="B",1000000000*VALUE(LEFT(D364,LEN(D364)-1)),IF(RIGHT(D364,1)="%",0.01*VALUE(LEFT(D364,LEN(D364)-1)),IF(RIGHT(D364,1)="k",1000*VALUE(LEFT(D364,LEN(D364)-1)),VALUE(SUBSTITUTE(D364,",",""))))))))),"N/A")</f>
        <v/>
      </c>
      <c r="L364">
        <f>IFERROR(IF(TRIM(E364)="-", "N/A", IF(RIGHT(E364,1)=")",IF(RIGHT(E364,2)="T)",-1000000000000*VALUE(MID(E364,2,LEN(E364)-3)),IF(RIGHT(E364,2)="M)",-1000000*VALUE(MID(E364,2,LEN(E364)-3)),IF(RIGHT(E364,2)="B)",-1000000000*VALUE(MID(E364,2,LEN(E364)-3)),IF(RIGHT(E364,2)="k)",-1000*VALUE(MID(E364,2,LEN(E364)-3)),VALUE(SUBSTITUTE(E364,",","")))))),IF(RIGHT(E364,1)="T",1000000000000*VALUE(LEFT(E364,LEN(E364)-1)),IF(RIGHT(E364,1)="M",1000000*VALUE(LEFT(E364,LEN(E364)-1)),IF(RIGHT(E364,1)="B",1000000000*VALUE(LEFT(E364,LEN(E364)-1)),IF(RIGHT(E364,1)="%",0.01*VALUE(LEFT(E364,LEN(E364)-1)),IF(RIGHT(E364,1)="k",1000*VALUE(LEFT(E364,LEN(E364)-1)),VALUE(SUBSTITUTE(E364,",",""))))))))),"N/A")</f>
        <v/>
      </c>
      <c r="M364">
        <f>IFERROR(IF(TRIM(F364)="-", "N/A", IF(RIGHT(F364,1)=")",IF(RIGHT(F364,2)="T)",-1000000000000*VALUE(MID(F364,2,LEN(F364)-3)),IF(RIGHT(F364,2)="M)",-1000000*VALUE(MID(F364,2,LEN(F364)-3)),IF(RIGHT(F364,2)="B)",-1000000000*VALUE(MID(F364,2,LEN(F364)-3)),IF(RIGHT(F364,2)="k)",-1000*VALUE(MID(F364,2,LEN(F364)-3)),VALUE(SUBSTITUTE(F364,",","")))))),IF(RIGHT(F364,1)="T",1000000000000*VALUE(LEFT(F364,LEN(F364)-1)),IF(RIGHT(F364,1)="M",1000000*VALUE(LEFT(F364,LEN(F364)-1)),IF(RIGHT(F364,1)="B",1000000000*VALUE(LEFT(F364,LEN(F364)-1)),IF(RIGHT(F364,1)="%",0.01*VALUE(LEFT(F364,LEN(F364)-1)),IF(RIGHT(F364,1)="k",1000*VALUE(LEFT(F364,LEN(F364)-1)),VALUE(SUBSTITUTE(F364,",",""))))))))),"N/A")</f>
        <v/>
      </c>
      <c r="N364">
        <f>IFERROR(IF(TRIM(G364)="-", "N/A", IF(RIGHT(G364,1)=")",IF(RIGHT(G364,2)="T)",-1000000000000*VALUE(MID(G364,2,LEN(G364)-3)),IF(RIGHT(G364,2)="M)",-1000000*VALUE(MID(G364,2,LEN(G364)-3)),IF(RIGHT(G364,2)="B)",-1000000000*VALUE(MID(G364,2,LEN(G364)-3)),IF(RIGHT(G364,2)="k)",-1000*VALUE(MID(G364,2,LEN(G364)-3)),VALUE(SUBSTITUTE(G364,",","")))))),IF(RIGHT(G364,1)="T",1000000000000*VALUE(LEFT(G364,LEN(G364)-1)),IF(RIGHT(G364,1)="M",1000000*VALUE(LEFT(G364,LEN(G364)-1)),IF(RIGHT(G364,1)="B",1000000000*VALUE(LEFT(G364,LEN(G364)-1)),IF(RIGHT(G364,1)="%",0.01*VALUE(LEFT(G364,LEN(G364)-1)),IF(RIGHT(G364,1)="k",1000*VALUE(LEFT(G364,LEN(G364)-1)),VALUE(SUBSTITUTE(G364,",",""))))))))),"N/A")</f>
        <v/>
      </c>
    </row>
    <row r="365" spans="1:60">
      <c r="I365">
        <f>IF(AND(K365&gt; J365, L365&gt; K365, M365&gt; L365, N365&gt; M365), "pos_trend", IF(AND(K365&lt; J365, L365&lt; K365, M365&lt; L365, N365&lt; M365), "neg_trend", "N/A"))</f>
        <v/>
      </c>
      <c r="J365">
        <f>IFERROR(IF(TRIM(C365)="-", "N/A", IF(RIGHT(C365,1)=")",IF(RIGHT(C365,2)="T)",-1000000000000*VALUE(MID(C365,2,LEN(C365)-3)),IF(RIGHT(C365,2)="M)",-1000000*VALUE(MID(C365,2,LEN(C365)-3)),IF(RIGHT(C365,2)="B)",-1000000000*VALUE(MID(C365,2,LEN(C365)-3)),IF(RIGHT(C365,2)="k)",-1000*VALUE(MID(C365,2,LEN(C365)-3)),VALUE(SUBSTITUTE(C365,",","")))))),IF(RIGHT(C365,1)="T",1000000000000*VALUE(LEFT(C365,LEN(C365)-1)),IF(RIGHT(C365,1)="M",1000000*VALUE(LEFT(C365,LEN(C365)-1)),IF(RIGHT(C365,1)="B",1000000000*VALUE(LEFT(C365,LEN(C365)-1)),IF(RIGHT(C365,1)="%",0.01*VALUE(LEFT(C365,LEN(C365)-1)),IF(RIGHT(C365,1)="k",1000*VALUE(LEFT(C365,LEN(C365)-1)),VALUE(SUBSTITUTE(C365,",",""))))))))),"N/A")</f>
        <v/>
      </c>
      <c r="K365">
        <f>IFERROR(IF(TRIM(D365)="-", "N/A", IF(RIGHT(D365,1)=")",IF(RIGHT(D365,2)="T)",-1000000000000*VALUE(MID(D365,2,LEN(D365)-3)),IF(RIGHT(D365,2)="M)",-1000000*VALUE(MID(D365,2,LEN(D365)-3)),IF(RIGHT(D365,2)="B)",-1000000000*VALUE(MID(D365,2,LEN(D365)-3)),IF(RIGHT(D365,2)="k)",-1000*VALUE(MID(D365,2,LEN(D365)-3)),VALUE(SUBSTITUTE(D365,",","")))))),IF(RIGHT(D365,1)="T",1000000000000*VALUE(LEFT(D365,LEN(D365)-1)),IF(RIGHT(D365,1)="M",1000000*VALUE(LEFT(D365,LEN(D365)-1)),IF(RIGHT(D365,1)="B",1000000000*VALUE(LEFT(D365,LEN(D365)-1)),IF(RIGHT(D365,1)="%",0.01*VALUE(LEFT(D365,LEN(D365)-1)),IF(RIGHT(D365,1)="k",1000*VALUE(LEFT(D365,LEN(D365)-1)),VALUE(SUBSTITUTE(D365,",",""))))))))),"N/A")</f>
        <v/>
      </c>
      <c r="L365">
        <f>IFERROR(IF(TRIM(E365)="-", "N/A", IF(RIGHT(E365,1)=")",IF(RIGHT(E365,2)="T)",-1000000000000*VALUE(MID(E365,2,LEN(E365)-3)),IF(RIGHT(E365,2)="M)",-1000000*VALUE(MID(E365,2,LEN(E365)-3)),IF(RIGHT(E365,2)="B)",-1000000000*VALUE(MID(E365,2,LEN(E365)-3)),IF(RIGHT(E365,2)="k)",-1000*VALUE(MID(E365,2,LEN(E365)-3)),VALUE(SUBSTITUTE(E365,",","")))))),IF(RIGHT(E365,1)="T",1000000000000*VALUE(LEFT(E365,LEN(E365)-1)),IF(RIGHT(E365,1)="M",1000000*VALUE(LEFT(E365,LEN(E365)-1)),IF(RIGHT(E365,1)="B",1000000000*VALUE(LEFT(E365,LEN(E365)-1)),IF(RIGHT(E365,1)="%",0.01*VALUE(LEFT(E365,LEN(E365)-1)),IF(RIGHT(E365,1)="k",1000*VALUE(LEFT(E365,LEN(E365)-1)),VALUE(SUBSTITUTE(E365,",",""))))))))),"N/A")</f>
        <v/>
      </c>
      <c r="M365">
        <f>IFERROR(IF(TRIM(F365)="-", "N/A", IF(RIGHT(F365,1)=")",IF(RIGHT(F365,2)="T)",-1000000000000*VALUE(MID(F365,2,LEN(F365)-3)),IF(RIGHT(F365,2)="M)",-1000000*VALUE(MID(F365,2,LEN(F365)-3)),IF(RIGHT(F365,2)="B)",-1000000000*VALUE(MID(F365,2,LEN(F365)-3)),IF(RIGHT(F365,2)="k)",-1000*VALUE(MID(F365,2,LEN(F365)-3)),VALUE(SUBSTITUTE(F365,",","")))))),IF(RIGHT(F365,1)="T",1000000000000*VALUE(LEFT(F365,LEN(F365)-1)),IF(RIGHT(F365,1)="M",1000000*VALUE(LEFT(F365,LEN(F365)-1)),IF(RIGHT(F365,1)="B",1000000000*VALUE(LEFT(F365,LEN(F365)-1)),IF(RIGHT(F365,1)="%",0.01*VALUE(LEFT(F365,LEN(F365)-1)),IF(RIGHT(F365,1)="k",1000*VALUE(LEFT(F365,LEN(F365)-1)),VALUE(SUBSTITUTE(F365,",",""))))))))),"N/A")</f>
        <v/>
      </c>
      <c r="N365">
        <f>IFERROR(IF(TRIM(G365)="-", "N/A", IF(RIGHT(G365,1)=")",IF(RIGHT(G365,2)="T)",-1000000000000*VALUE(MID(G365,2,LEN(G365)-3)),IF(RIGHT(G365,2)="M)",-1000000*VALUE(MID(G365,2,LEN(G365)-3)),IF(RIGHT(G365,2)="B)",-1000000000*VALUE(MID(G365,2,LEN(G365)-3)),IF(RIGHT(G365,2)="k)",-1000*VALUE(MID(G365,2,LEN(G365)-3)),VALUE(SUBSTITUTE(G365,",","")))))),IF(RIGHT(G365,1)="T",1000000000000*VALUE(LEFT(G365,LEN(G365)-1)),IF(RIGHT(G365,1)="M",1000000*VALUE(LEFT(G365,LEN(G365)-1)),IF(RIGHT(G365,1)="B",1000000000*VALUE(LEFT(G365,LEN(G365)-1)),IF(RIGHT(G365,1)="%",0.01*VALUE(LEFT(G365,LEN(G365)-1)),IF(RIGHT(G365,1)="k",1000*VALUE(LEFT(G365,LEN(G365)-1)),VALUE(SUBSTITUTE(G365,",",""))))))))),"N/A")</f>
        <v/>
      </c>
    </row>
    <row r="366" spans="1:60">
      <c r="I366">
        <f>IF(AND(K366&gt; J366, L366&gt; K366, M366&gt; L366, N366&gt; M366), "pos_trend", IF(AND(K366&lt; J366, L366&lt; K366, M366&lt; L366, N366&lt; M366), "neg_trend", "N/A"))</f>
        <v/>
      </c>
      <c r="J366">
        <f>IFERROR(IF(TRIM(C366)="-", "N/A", IF(RIGHT(C366,1)=")",IF(RIGHT(C366,2)="T)",-1000000000000*VALUE(MID(C366,2,LEN(C366)-3)),IF(RIGHT(C366,2)="M)",-1000000*VALUE(MID(C366,2,LEN(C366)-3)),IF(RIGHT(C366,2)="B)",-1000000000*VALUE(MID(C366,2,LEN(C366)-3)),IF(RIGHT(C366,2)="k)",-1000*VALUE(MID(C366,2,LEN(C366)-3)),VALUE(SUBSTITUTE(C366,",","")))))),IF(RIGHT(C366,1)="T",1000000000000*VALUE(LEFT(C366,LEN(C366)-1)),IF(RIGHT(C366,1)="M",1000000*VALUE(LEFT(C366,LEN(C366)-1)),IF(RIGHT(C366,1)="B",1000000000*VALUE(LEFT(C366,LEN(C366)-1)),IF(RIGHT(C366,1)="%",0.01*VALUE(LEFT(C366,LEN(C366)-1)),IF(RIGHT(C366,1)="k",1000*VALUE(LEFT(C366,LEN(C366)-1)),VALUE(SUBSTITUTE(C366,",",""))))))))),"N/A")</f>
        <v/>
      </c>
      <c r="K366">
        <f>IFERROR(IF(TRIM(D366)="-", "N/A", IF(RIGHT(D366,1)=")",IF(RIGHT(D366,2)="T)",-1000000000000*VALUE(MID(D366,2,LEN(D366)-3)),IF(RIGHT(D366,2)="M)",-1000000*VALUE(MID(D366,2,LEN(D366)-3)),IF(RIGHT(D366,2)="B)",-1000000000*VALUE(MID(D366,2,LEN(D366)-3)),IF(RIGHT(D366,2)="k)",-1000*VALUE(MID(D366,2,LEN(D366)-3)),VALUE(SUBSTITUTE(D366,",","")))))),IF(RIGHT(D366,1)="T",1000000000000*VALUE(LEFT(D366,LEN(D366)-1)),IF(RIGHT(D366,1)="M",1000000*VALUE(LEFT(D366,LEN(D366)-1)),IF(RIGHT(D366,1)="B",1000000000*VALUE(LEFT(D366,LEN(D366)-1)),IF(RIGHT(D366,1)="%",0.01*VALUE(LEFT(D366,LEN(D366)-1)),IF(RIGHT(D366,1)="k",1000*VALUE(LEFT(D366,LEN(D366)-1)),VALUE(SUBSTITUTE(D366,",",""))))))))),"N/A")</f>
        <v/>
      </c>
      <c r="L366">
        <f>IFERROR(IF(TRIM(E366)="-", "N/A", IF(RIGHT(E366,1)=")",IF(RIGHT(E366,2)="T)",-1000000000000*VALUE(MID(E366,2,LEN(E366)-3)),IF(RIGHT(E366,2)="M)",-1000000*VALUE(MID(E366,2,LEN(E366)-3)),IF(RIGHT(E366,2)="B)",-1000000000*VALUE(MID(E366,2,LEN(E366)-3)),IF(RIGHT(E366,2)="k)",-1000*VALUE(MID(E366,2,LEN(E366)-3)),VALUE(SUBSTITUTE(E366,",","")))))),IF(RIGHT(E366,1)="T",1000000000000*VALUE(LEFT(E366,LEN(E366)-1)),IF(RIGHT(E366,1)="M",1000000*VALUE(LEFT(E366,LEN(E366)-1)),IF(RIGHT(E366,1)="B",1000000000*VALUE(LEFT(E366,LEN(E366)-1)),IF(RIGHT(E366,1)="%",0.01*VALUE(LEFT(E366,LEN(E366)-1)),IF(RIGHT(E366,1)="k",1000*VALUE(LEFT(E366,LEN(E366)-1)),VALUE(SUBSTITUTE(E366,",",""))))))))),"N/A")</f>
        <v/>
      </c>
      <c r="M366">
        <f>IFERROR(IF(TRIM(F366)="-", "N/A", IF(RIGHT(F366,1)=")",IF(RIGHT(F366,2)="T)",-1000000000000*VALUE(MID(F366,2,LEN(F366)-3)),IF(RIGHT(F366,2)="M)",-1000000*VALUE(MID(F366,2,LEN(F366)-3)),IF(RIGHT(F366,2)="B)",-1000000000*VALUE(MID(F366,2,LEN(F366)-3)),IF(RIGHT(F366,2)="k)",-1000*VALUE(MID(F366,2,LEN(F366)-3)),VALUE(SUBSTITUTE(F366,",","")))))),IF(RIGHT(F366,1)="T",1000000000000*VALUE(LEFT(F366,LEN(F366)-1)),IF(RIGHT(F366,1)="M",1000000*VALUE(LEFT(F366,LEN(F366)-1)),IF(RIGHT(F366,1)="B",1000000000*VALUE(LEFT(F366,LEN(F366)-1)),IF(RIGHT(F366,1)="%",0.01*VALUE(LEFT(F366,LEN(F366)-1)),IF(RIGHT(F366,1)="k",1000*VALUE(LEFT(F366,LEN(F366)-1)),VALUE(SUBSTITUTE(F366,",",""))))))))),"N/A")</f>
        <v/>
      </c>
      <c r="N366">
        <f>IFERROR(IF(TRIM(G366)="-", "N/A", IF(RIGHT(G366,1)=")",IF(RIGHT(G366,2)="T)",-1000000000000*VALUE(MID(G366,2,LEN(G366)-3)),IF(RIGHT(G366,2)="M)",-1000000*VALUE(MID(G366,2,LEN(G366)-3)),IF(RIGHT(G366,2)="B)",-1000000000*VALUE(MID(G366,2,LEN(G366)-3)),IF(RIGHT(G366,2)="k)",-1000*VALUE(MID(G366,2,LEN(G366)-3)),VALUE(SUBSTITUTE(G366,",","")))))),IF(RIGHT(G366,1)="T",1000000000000*VALUE(LEFT(G366,LEN(G366)-1)),IF(RIGHT(G366,1)="M",1000000*VALUE(LEFT(G366,LEN(G366)-1)),IF(RIGHT(G366,1)="B",1000000000*VALUE(LEFT(G366,LEN(G366)-1)),IF(RIGHT(G366,1)="%",0.01*VALUE(LEFT(G366,LEN(G366)-1)),IF(RIGHT(G366,1)="k",1000*VALUE(LEFT(G366,LEN(G366)-1)),VALUE(SUBSTITUTE(G366,",",""))))))))),"N/A")</f>
        <v/>
      </c>
    </row>
    <row r="367" spans="1:60">
      <c r="I367">
        <f>IF(AND(K367&gt; J367, L367&gt; K367, M367&gt; L367, N367&gt; M367), "pos_trend", IF(AND(K367&lt; J367, L367&lt; K367, M367&lt; L367, N367&lt; M367), "neg_trend", "N/A"))</f>
        <v/>
      </c>
      <c r="J367">
        <f>IFERROR(IF(TRIM(C367)="-", "N/A", IF(RIGHT(C367,1)=")",IF(RIGHT(C367,2)="T)",-1000000000000*VALUE(MID(C367,2,LEN(C367)-3)),IF(RIGHT(C367,2)="M)",-1000000*VALUE(MID(C367,2,LEN(C367)-3)),IF(RIGHT(C367,2)="B)",-1000000000*VALUE(MID(C367,2,LEN(C367)-3)),IF(RIGHT(C367,2)="k)",-1000*VALUE(MID(C367,2,LEN(C367)-3)),VALUE(SUBSTITUTE(C367,",","")))))),IF(RIGHT(C367,1)="T",1000000000000*VALUE(LEFT(C367,LEN(C367)-1)),IF(RIGHT(C367,1)="M",1000000*VALUE(LEFT(C367,LEN(C367)-1)),IF(RIGHT(C367,1)="B",1000000000*VALUE(LEFT(C367,LEN(C367)-1)),IF(RIGHT(C367,1)="%",0.01*VALUE(LEFT(C367,LEN(C367)-1)),IF(RIGHT(C367,1)="k",1000*VALUE(LEFT(C367,LEN(C367)-1)),VALUE(SUBSTITUTE(C367,",",""))))))))),"N/A")</f>
        <v/>
      </c>
      <c r="K367">
        <f>IFERROR(IF(TRIM(D367)="-", "N/A", IF(RIGHT(D367,1)=")",IF(RIGHT(D367,2)="T)",-1000000000000*VALUE(MID(D367,2,LEN(D367)-3)),IF(RIGHT(D367,2)="M)",-1000000*VALUE(MID(D367,2,LEN(D367)-3)),IF(RIGHT(D367,2)="B)",-1000000000*VALUE(MID(D367,2,LEN(D367)-3)),IF(RIGHT(D367,2)="k)",-1000*VALUE(MID(D367,2,LEN(D367)-3)),VALUE(SUBSTITUTE(D367,",","")))))),IF(RIGHT(D367,1)="T",1000000000000*VALUE(LEFT(D367,LEN(D367)-1)),IF(RIGHT(D367,1)="M",1000000*VALUE(LEFT(D367,LEN(D367)-1)),IF(RIGHT(D367,1)="B",1000000000*VALUE(LEFT(D367,LEN(D367)-1)),IF(RIGHT(D367,1)="%",0.01*VALUE(LEFT(D367,LEN(D367)-1)),IF(RIGHT(D367,1)="k",1000*VALUE(LEFT(D367,LEN(D367)-1)),VALUE(SUBSTITUTE(D367,",",""))))))))),"N/A")</f>
        <v/>
      </c>
      <c r="L367">
        <f>IFERROR(IF(TRIM(E367)="-", "N/A", IF(RIGHT(E367,1)=")",IF(RIGHT(E367,2)="T)",-1000000000000*VALUE(MID(E367,2,LEN(E367)-3)),IF(RIGHT(E367,2)="M)",-1000000*VALUE(MID(E367,2,LEN(E367)-3)),IF(RIGHT(E367,2)="B)",-1000000000*VALUE(MID(E367,2,LEN(E367)-3)),IF(RIGHT(E367,2)="k)",-1000*VALUE(MID(E367,2,LEN(E367)-3)),VALUE(SUBSTITUTE(E367,",","")))))),IF(RIGHT(E367,1)="T",1000000000000*VALUE(LEFT(E367,LEN(E367)-1)),IF(RIGHT(E367,1)="M",1000000*VALUE(LEFT(E367,LEN(E367)-1)),IF(RIGHT(E367,1)="B",1000000000*VALUE(LEFT(E367,LEN(E367)-1)),IF(RIGHT(E367,1)="%",0.01*VALUE(LEFT(E367,LEN(E367)-1)),IF(RIGHT(E367,1)="k",1000*VALUE(LEFT(E367,LEN(E367)-1)),VALUE(SUBSTITUTE(E367,",",""))))))))),"N/A")</f>
        <v/>
      </c>
      <c r="M367">
        <f>IFERROR(IF(TRIM(F367)="-", "N/A", IF(RIGHT(F367,1)=")",IF(RIGHT(F367,2)="T)",-1000000000000*VALUE(MID(F367,2,LEN(F367)-3)),IF(RIGHT(F367,2)="M)",-1000000*VALUE(MID(F367,2,LEN(F367)-3)),IF(RIGHT(F367,2)="B)",-1000000000*VALUE(MID(F367,2,LEN(F367)-3)),IF(RIGHT(F367,2)="k)",-1000*VALUE(MID(F367,2,LEN(F367)-3)),VALUE(SUBSTITUTE(F367,",","")))))),IF(RIGHT(F367,1)="T",1000000000000*VALUE(LEFT(F367,LEN(F367)-1)),IF(RIGHT(F367,1)="M",1000000*VALUE(LEFT(F367,LEN(F367)-1)),IF(RIGHT(F367,1)="B",1000000000*VALUE(LEFT(F367,LEN(F367)-1)),IF(RIGHT(F367,1)="%",0.01*VALUE(LEFT(F367,LEN(F367)-1)),IF(RIGHT(F367,1)="k",1000*VALUE(LEFT(F367,LEN(F367)-1)),VALUE(SUBSTITUTE(F367,",",""))))))))),"N/A")</f>
        <v/>
      </c>
      <c r="N367">
        <f>IFERROR(IF(TRIM(G367)="-", "N/A", IF(RIGHT(G367,1)=")",IF(RIGHT(G367,2)="T)",-1000000000000*VALUE(MID(G367,2,LEN(G367)-3)),IF(RIGHT(G367,2)="M)",-1000000*VALUE(MID(G367,2,LEN(G367)-3)),IF(RIGHT(G367,2)="B)",-1000000000*VALUE(MID(G367,2,LEN(G367)-3)),IF(RIGHT(G367,2)="k)",-1000*VALUE(MID(G367,2,LEN(G367)-3)),VALUE(SUBSTITUTE(G367,",","")))))),IF(RIGHT(G367,1)="T",1000000000000*VALUE(LEFT(G367,LEN(G367)-1)),IF(RIGHT(G367,1)="M",1000000*VALUE(LEFT(G367,LEN(G367)-1)),IF(RIGHT(G367,1)="B",1000000000*VALUE(LEFT(G367,LEN(G367)-1)),IF(RIGHT(G367,1)="%",0.01*VALUE(LEFT(G367,LEN(G367)-1)),IF(RIGHT(G367,1)="k",1000*VALUE(LEFT(G367,LEN(G367)-1)),VALUE(SUBSTITUTE(G367,",",""))))))))),"N/A")</f>
        <v/>
      </c>
    </row>
    <row r="368" spans="1:60">
      <c r="I368">
        <f>IF(AND(K368&gt; J368, L368&gt; K368, M368&gt; L368, N368&gt; M368), "pos_trend", IF(AND(K368&lt; J368, L368&lt; K368, M368&lt; L368, N368&lt; M368), "neg_trend", "N/A"))</f>
        <v/>
      </c>
      <c r="J368">
        <f>IFERROR(IF(TRIM(C368)="-", "N/A", IF(RIGHT(C368,1)=")",IF(RIGHT(C368,2)="T)",-1000000000000*VALUE(MID(C368,2,LEN(C368)-3)),IF(RIGHT(C368,2)="M)",-1000000*VALUE(MID(C368,2,LEN(C368)-3)),IF(RIGHT(C368,2)="B)",-1000000000*VALUE(MID(C368,2,LEN(C368)-3)),IF(RIGHT(C368,2)="k)",-1000*VALUE(MID(C368,2,LEN(C368)-3)),VALUE(SUBSTITUTE(C368,",","")))))),IF(RIGHT(C368,1)="T",1000000000000*VALUE(LEFT(C368,LEN(C368)-1)),IF(RIGHT(C368,1)="M",1000000*VALUE(LEFT(C368,LEN(C368)-1)),IF(RIGHT(C368,1)="B",1000000000*VALUE(LEFT(C368,LEN(C368)-1)),IF(RIGHT(C368,1)="%",0.01*VALUE(LEFT(C368,LEN(C368)-1)),IF(RIGHT(C368,1)="k",1000*VALUE(LEFT(C368,LEN(C368)-1)),VALUE(SUBSTITUTE(C368,",",""))))))))),"N/A")</f>
        <v/>
      </c>
      <c r="K368">
        <f>IFERROR(IF(TRIM(D368)="-", "N/A", IF(RIGHT(D368,1)=")",IF(RIGHT(D368,2)="T)",-1000000000000*VALUE(MID(D368,2,LEN(D368)-3)),IF(RIGHT(D368,2)="M)",-1000000*VALUE(MID(D368,2,LEN(D368)-3)),IF(RIGHT(D368,2)="B)",-1000000000*VALUE(MID(D368,2,LEN(D368)-3)),IF(RIGHT(D368,2)="k)",-1000*VALUE(MID(D368,2,LEN(D368)-3)),VALUE(SUBSTITUTE(D368,",","")))))),IF(RIGHT(D368,1)="T",1000000000000*VALUE(LEFT(D368,LEN(D368)-1)),IF(RIGHT(D368,1)="M",1000000*VALUE(LEFT(D368,LEN(D368)-1)),IF(RIGHT(D368,1)="B",1000000000*VALUE(LEFT(D368,LEN(D368)-1)),IF(RIGHT(D368,1)="%",0.01*VALUE(LEFT(D368,LEN(D368)-1)),IF(RIGHT(D368,1)="k",1000*VALUE(LEFT(D368,LEN(D368)-1)),VALUE(SUBSTITUTE(D368,",",""))))))))),"N/A")</f>
        <v/>
      </c>
      <c r="L368">
        <f>IFERROR(IF(TRIM(E368)="-", "N/A", IF(RIGHT(E368,1)=")",IF(RIGHT(E368,2)="T)",-1000000000000*VALUE(MID(E368,2,LEN(E368)-3)),IF(RIGHT(E368,2)="M)",-1000000*VALUE(MID(E368,2,LEN(E368)-3)),IF(RIGHT(E368,2)="B)",-1000000000*VALUE(MID(E368,2,LEN(E368)-3)),IF(RIGHT(E368,2)="k)",-1000*VALUE(MID(E368,2,LEN(E368)-3)),VALUE(SUBSTITUTE(E368,",","")))))),IF(RIGHT(E368,1)="T",1000000000000*VALUE(LEFT(E368,LEN(E368)-1)),IF(RIGHT(E368,1)="M",1000000*VALUE(LEFT(E368,LEN(E368)-1)),IF(RIGHT(E368,1)="B",1000000000*VALUE(LEFT(E368,LEN(E368)-1)),IF(RIGHT(E368,1)="%",0.01*VALUE(LEFT(E368,LEN(E368)-1)),IF(RIGHT(E368,1)="k",1000*VALUE(LEFT(E368,LEN(E368)-1)),VALUE(SUBSTITUTE(E368,",",""))))))))),"N/A")</f>
        <v/>
      </c>
      <c r="M368">
        <f>IFERROR(IF(TRIM(F368)="-", "N/A", IF(RIGHT(F368,1)=")",IF(RIGHT(F368,2)="T)",-1000000000000*VALUE(MID(F368,2,LEN(F368)-3)),IF(RIGHT(F368,2)="M)",-1000000*VALUE(MID(F368,2,LEN(F368)-3)),IF(RIGHT(F368,2)="B)",-1000000000*VALUE(MID(F368,2,LEN(F368)-3)),IF(RIGHT(F368,2)="k)",-1000*VALUE(MID(F368,2,LEN(F368)-3)),VALUE(SUBSTITUTE(F368,",","")))))),IF(RIGHT(F368,1)="T",1000000000000*VALUE(LEFT(F368,LEN(F368)-1)),IF(RIGHT(F368,1)="M",1000000*VALUE(LEFT(F368,LEN(F368)-1)),IF(RIGHT(F368,1)="B",1000000000*VALUE(LEFT(F368,LEN(F368)-1)),IF(RIGHT(F368,1)="%",0.01*VALUE(LEFT(F368,LEN(F368)-1)),IF(RIGHT(F368,1)="k",1000*VALUE(LEFT(F368,LEN(F368)-1)),VALUE(SUBSTITUTE(F368,",",""))))))))),"N/A")</f>
        <v/>
      </c>
      <c r="N368">
        <f>IFERROR(IF(TRIM(G368)="-", "N/A", IF(RIGHT(G368,1)=")",IF(RIGHT(G368,2)="T)",-1000000000000*VALUE(MID(G368,2,LEN(G368)-3)),IF(RIGHT(G368,2)="M)",-1000000*VALUE(MID(G368,2,LEN(G368)-3)),IF(RIGHT(G368,2)="B)",-1000000000*VALUE(MID(G368,2,LEN(G368)-3)),IF(RIGHT(G368,2)="k)",-1000*VALUE(MID(G368,2,LEN(G368)-3)),VALUE(SUBSTITUTE(G368,",","")))))),IF(RIGHT(G368,1)="T",1000000000000*VALUE(LEFT(G368,LEN(G368)-1)),IF(RIGHT(G368,1)="M",1000000*VALUE(LEFT(G368,LEN(G368)-1)),IF(RIGHT(G368,1)="B",1000000000*VALUE(LEFT(G368,LEN(G368)-1)),IF(RIGHT(G368,1)="%",0.01*VALUE(LEFT(G368,LEN(G368)-1)),IF(RIGHT(G368,1)="k",1000*VALUE(LEFT(G368,LEN(G368)-1)),VALUE(SUBSTITUTE(G368,",",""))))))))),"N/A")</f>
        <v/>
      </c>
    </row>
    <row r="369" spans="1:60">
      <c r="I369">
        <f>IF(AND(K369&gt; J369, L369&gt; K369, M369&gt; L369, N369&gt; M369), "pos_trend", IF(AND(K369&lt; J369, L369&lt; K369, M369&lt; L369, N369&lt; M369), "neg_trend", "N/A"))</f>
        <v/>
      </c>
      <c r="J369">
        <f>IFERROR(IF(TRIM(C369)="-", "N/A", IF(RIGHT(C369,1)=")",IF(RIGHT(C369,2)="T)",-1000000000000*VALUE(MID(C369,2,LEN(C369)-3)),IF(RIGHT(C369,2)="M)",-1000000*VALUE(MID(C369,2,LEN(C369)-3)),IF(RIGHT(C369,2)="B)",-1000000000*VALUE(MID(C369,2,LEN(C369)-3)),IF(RIGHT(C369,2)="k)",-1000*VALUE(MID(C369,2,LEN(C369)-3)),VALUE(SUBSTITUTE(C369,",","")))))),IF(RIGHT(C369,1)="T",1000000000000*VALUE(LEFT(C369,LEN(C369)-1)),IF(RIGHT(C369,1)="M",1000000*VALUE(LEFT(C369,LEN(C369)-1)),IF(RIGHT(C369,1)="B",1000000000*VALUE(LEFT(C369,LEN(C369)-1)),IF(RIGHT(C369,1)="%",0.01*VALUE(LEFT(C369,LEN(C369)-1)),IF(RIGHT(C369,1)="k",1000*VALUE(LEFT(C369,LEN(C369)-1)),VALUE(SUBSTITUTE(C369,",",""))))))))),"N/A")</f>
        <v/>
      </c>
      <c r="K369">
        <f>IFERROR(IF(TRIM(D369)="-", "N/A", IF(RIGHT(D369,1)=")",IF(RIGHT(D369,2)="T)",-1000000000000*VALUE(MID(D369,2,LEN(D369)-3)),IF(RIGHT(D369,2)="M)",-1000000*VALUE(MID(D369,2,LEN(D369)-3)),IF(RIGHT(D369,2)="B)",-1000000000*VALUE(MID(D369,2,LEN(D369)-3)),IF(RIGHT(D369,2)="k)",-1000*VALUE(MID(D369,2,LEN(D369)-3)),VALUE(SUBSTITUTE(D369,",","")))))),IF(RIGHT(D369,1)="T",1000000000000*VALUE(LEFT(D369,LEN(D369)-1)),IF(RIGHT(D369,1)="M",1000000*VALUE(LEFT(D369,LEN(D369)-1)),IF(RIGHT(D369,1)="B",1000000000*VALUE(LEFT(D369,LEN(D369)-1)),IF(RIGHT(D369,1)="%",0.01*VALUE(LEFT(D369,LEN(D369)-1)),IF(RIGHT(D369,1)="k",1000*VALUE(LEFT(D369,LEN(D369)-1)),VALUE(SUBSTITUTE(D369,",",""))))))))),"N/A")</f>
        <v/>
      </c>
      <c r="L369">
        <f>IFERROR(IF(TRIM(E369)="-", "N/A", IF(RIGHT(E369,1)=")",IF(RIGHT(E369,2)="T)",-1000000000000*VALUE(MID(E369,2,LEN(E369)-3)),IF(RIGHT(E369,2)="M)",-1000000*VALUE(MID(E369,2,LEN(E369)-3)),IF(RIGHT(E369,2)="B)",-1000000000*VALUE(MID(E369,2,LEN(E369)-3)),IF(RIGHT(E369,2)="k)",-1000*VALUE(MID(E369,2,LEN(E369)-3)),VALUE(SUBSTITUTE(E369,",","")))))),IF(RIGHT(E369,1)="T",1000000000000*VALUE(LEFT(E369,LEN(E369)-1)),IF(RIGHT(E369,1)="M",1000000*VALUE(LEFT(E369,LEN(E369)-1)),IF(RIGHT(E369,1)="B",1000000000*VALUE(LEFT(E369,LEN(E369)-1)),IF(RIGHT(E369,1)="%",0.01*VALUE(LEFT(E369,LEN(E369)-1)),IF(RIGHT(E369,1)="k",1000*VALUE(LEFT(E369,LEN(E369)-1)),VALUE(SUBSTITUTE(E369,",",""))))))))),"N/A")</f>
        <v/>
      </c>
      <c r="M369">
        <f>IFERROR(IF(TRIM(F369)="-", "N/A", IF(RIGHT(F369,1)=")",IF(RIGHT(F369,2)="T)",-1000000000000*VALUE(MID(F369,2,LEN(F369)-3)),IF(RIGHT(F369,2)="M)",-1000000*VALUE(MID(F369,2,LEN(F369)-3)),IF(RIGHT(F369,2)="B)",-1000000000*VALUE(MID(F369,2,LEN(F369)-3)),IF(RIGHT(F369,2)="k)",-1000*VALUE(MID(F369,2,LEN(F369)-3)),VALUE(SUBSTITUTE(F369,",","")))))),IF(RIGHT(F369,1)="T",1000000000000*VALUE(LEFT(F369,LEN(F369)-1)),IF(RIGHT(F369,1)="M",1000000*VALUE(LEFT(F369,LEN(F369)-1)),IF(RIGHT(F369,1)="B",1000000000*VALUE(LEFT(F369,LEN(F369)-1)),IF(RIGHT(F369,1)="%",0.01*VALUE(LEFT(F369,LEN(F369)-1)),IF(RIGHT(F369,1)="k",1000*VALUE(LEFT(F369,LEN(F369)-1)),VALUE(SUBSTITUTE(F369,",",""))))))))),"N/A")</f>
        <v/>
      </c>
      <c r="N369">
        <f>IFERROR(IF(TRIM(G369)="-", "N/A", IF(RIGHT(G369,1)=")",IF(RIGHT(G369,2)="T)",-1000000000000*VALUE(MID(G369,2,LEN(G369)-3)),IF(RIGHT(G369,2)="M)",-1000000*VALUE(MID(G369,2,LEN(G369)-3)),IF(RIGHT(G369,2)="B)",-1000000000*VALUE(MID(G369,2,LEN(G369)-3)),IF(RIGHT(G369,2)="k)",-1000*VALUE(MID(G369,2,LEN(G369)-3)),VALUE(SUBSTITUTE(G369,",","")))))),IF(RIGHT(G369,1)="T",1000000000000*VALUE(LEFT(G369,LEN(G369)-1)),IF(RIGHT(G369,1)="M",1000000*VALUE(LEFT(G369,LEN(G369)-1)),IF(RIGHT(G369,1)="B",1000000000*VALUE(LEFT(G369,LEN(G369)-1)),IF(RIGHT(G369,1)="%",0.01*VALUE(LEFT(G369,LEN(G369)-1)),IF(RIGHT(G369,1)="k",1000*VALUE(LEFT(G369,LEN(G369)-1)),VALUE(SUBSTITUTE(G369,",",""))))))))),"N/A")</f>
        <v/>
      </c>
    </row>
    <row r="370" spans="1:60">
      <c r="I370">
        <f>IF(AND(K370&gt; J370, L370&gt; K370, M370&gt; L370, N370&gt; M370), "pos_trend", IF(AND(K370&lt; J370, L370&lt; K370, M370&lt; L370, N370&lt; M370), "neg_trend", "N/A"))</f>
        <v/>
      </c>
      <c r="J370">
        <f>IFERROR(IF(TRIM(C370)="-", "N/A", IF(RIGHT(C370,1)=")",IF(RIGHT(C370,2)="T)",-1000000000000*VALUE(MID(C370,2,LEN(C370)-3)),IF(RIGHT(C370,2)="M)",-1000000*VALUE(MID(C370,2,LEN(C370)-3)),IF(RIGHT(C370,2)="B)",-1000000000*VALUE(MID(C370,2,LEN(C370)-3)),IF(RIGHT(C370,2)="k)",-1000*VALUE(MID(C370,2,LEN(C370)-3)),VALUE(SUBSTITUTE(C370,",","")))))),IF(RIGHT(C370,1)="T",1000000000000*VALUE(LEFT(C370,LEN(C370)-1)),IF(RIGHT(C370,1)="M",1000000*VALUE(LEFT(C370,LEN(C370)-1)),IF(RIGHT(C370,1)="B",1000000000*VALUE(LEFT(C370,LEN(C370)-1)),IF(RIGHT(C370,1)="%",0.01*VALUE(LEFT(C370,LEN(C370)-1)),IF(RIGHT(C370,1)="k",1000*VALUE(LEFT(C370,LEN(C370)-1)),VALUE(SUBSTITUTE(C370,",",""))))))))),"N/A")</f>
        <v/>
      </c>
      <c r="K370">
        <f>IFERROR(IF(TRIM(D370)="-", "N/A", IF(RIGHT(D370,1)=")",IF(RIGHT(D370,2)="T)",-1000000000000*VALUE(MID(D370,2,LEN(D370)-3)),IF(RIGHT(D370,2)="M)",-1000000*VALUE(MID(D370,2,LEN(D370)-3)),IF(RIGHT(D370,2)="B)",-1000000000*VALUE(MID(D370,2,LEN(D370)-3)),IF(RIGHT(D370,2)="k)",-1000*VALUE(MID(D370,2,LEN(D370)-3)),VALUE(SUBSTITUTE(D370,",","")))))),IF(RIGHT(D370,1)="T",1000000000000*VALUE(LEFT(D370,LEN(D370)-1)),IF(RIGHT(D370,1)="M",1000000*VALUE(LEFT(D370,LEN(D370)-1)),IF(RIGHT(D370,1)="B",1000000000*VALUE(LEFT(D370,LEN(D370)-1)),IF(RIGHT(D370,1)="%",0.01*VALUE(LEFT(D370,LEN(D370)-1)),IF(RIGHT(D370,1)="k",1000*VALUE(LEFT(D370,LEN(D370)-1)),VALUE(SUBSTITUTE(D370,",",""))))))))),"N/A")</f>
        <v/>
      </c>
      <c r="L370">
        <f>IFERROR(IF(TRIM(E370)="-", "N/A", IF(RIGHT(E370,1)=")",IF(RIGHT(E370,2)="T)",-1000000000000*VALUE(MID(E370,2,LEN(E370)-3)),IF(RIGHT(E370,2)="M)",-1000000*VALUE(MID(E370,2,LEN(E370)-3)),IF(RIGHT(E370,2)="B)",-1000000000*VALUE(MID(E370,2,LEN(E370)-3)),IF(RIGHT(E370,2)="k)",-1000*VALUE(MID(E370,2,LEN(E370)-3)),VALUE(SUBSTITUTE(E370,",","")))))),IF(RIGHT(E370,1)="T",1000000000000*VALUE(LEFT(E370,LEN(E370)-1)),IF(RIGHT(E370,1)="M",1000000*VALUE(LEFT(E370,LEN(E370)-1)),IF(RIGHT(E370,1)="B",1000000000*VALUE(LEFT(E370,LEN(E370)-1)),IF(RIGHT(E370,1)="%",0.01*VALUE(LEFT(E370,LEN(E370)-1)),IF(RIGHT(E370,1)="k",1000*VALUE(LEFT(E370,LEN(E370)-1)),VALUE(SUBSTITUTE(E370,",",""))))))))),"N/A")</f>
        <v/>
      </c>
      <c r="M370">
        <f>IFERROR(IF(TRIM(F370)="-", "N/A", IF(RIGHT(F370,1)=")",IF(RIGHT(F370,2)="T)",-1000000000000*VALUE(MID(F370,2,LEN(F370)-3)),IF(RIGHT(F370,2)="M)",-1000000*VALUE(MID(F370,2,LEN(F370)-3)),IF(RIGHT(F370,2)="B)",-1000000000*VALUE(MID(F370,2,LEN(F370)-3)),IF(RIGHT(F370,2)="k)",-1000*VALUE(MID(F370,2,LEN(F370)-3)),VALUE(SUBSTITUTE(F370,",","")))))),IF(RIGHT(F370,1)="T",1000000000000*VALUE(LEFT(F370,LEN(F370)-1)),IF(RIGHT(F370,1)="M",1000000*VALUE(LEFT(F370,LEN(F370)-1)),IF(RIGHT(F370,1)="B",1000000000*VALUE(LEFT(F370,LEN(F370)-1)),IF(RIGHT(F370,1)="%",0.01*VALUE(LEFT(F370,LEN(F370)-1)),IF(RIGHT(F370,1)="k",1000*VALUE(LEFT(F370,LEN(F370)-1)),VALUE(SUBSTITUTE(F370,",",""))))))))),"N/A")</f>
        <v/>
      </c>
      <c r="N370">
        <f>IFERROR(IF(TRIM(G370)="-", "N/A", IF(RIGHT(G370,1)=")",IF(RIGHT(G370,2)="T)",-1000000000000*VALUE(MID(G370,2,LEN(G370)-3)),IF(RIGHT(G370,2)="M)",-1000000*VALUE(MID(G370,2,LEN(G370)-3)),IF(RIGHT(G370,2)="B)",-1000000000*VALUE(MID(G370,2,LEN(G370)-3)),IF(RIGHT(G370,2)="k)",-1000*VALUE(MID(G370,2,LEN(G370)-3)),VALUE(SUBSTITUTE(G370,",","")))))),IF(RIGHT(G370,1)="T",1000000000000*VALUE(LEFT(G370,LEN(G370)-1)),IF(RIGHT(G370,1)="M",1000000*VALUE(LEFT(G370,LEN(G370)-1)),IF(RIGHT(G370,1)="B",1000000000*VALUE(LEFT(G370,LEN(G370)-1)),IF(RIGHT(G370,1)="%",0.01*VALUE(LEFT(G370,LEN(G370)-1)),IF(RIGHT(G370,1)="k",1000*VALUE(LEFT(G370,LEN(G370)-1)),VALUE(SUBSTITUTE(G370,",",""))))))))),"N/A")</f>
        <v/>
      </c>
    </row>
    <row r="371" spans="1:60">
      <c r="I371">
        <f>IF(AND(K371&gt; J371, L371&gt; K371, M371&gt; L371, N371&gt; M371), "pos_trend", IF(AND(K371&lt; J371, L371&lt; K371, M371&lt; L371, N371&lt; M371), "neg_trend", "N/A"))</f>
        <v/>
      </c>
      <c r="J371">
        <f>IFERROR(IF(TRIM(C371)="-", "N/A", IF(RIGHT(C371,1)=")",IF(RIGHT(C371,2)="T)",-1000000000000*VALUE(MID(C371,2,LEN(C371)-3)),IF(RIGHT(C371,2)="M)",-1000000*VALUE(MID(C371,2,LEN(C371)-3)),IF(RIGHT(C371,2)="B)",-1000000000*VALUE(MID(C371,2,LEN(C371)-3)),IF(RIGHT(C371,2)="k)",-1000*VALUE(MID(C371,2,LEN(C371)-3)),VALUE(SUBSTITUTE(C371,",","")))))),IF(RIGHT(C371,1)="T",1000000000000*VALUE(LEFT(C371,LEN(C371)-1)),IF(RIGHT(C371,1)="M",1000000*VALUE(LEFT(C371,LEN(C371)-1)),IF(RIGHT(C371,1)="B",1000000000*VALUE(LEFT(C371,LEN(C371)-1)),IF(RIGHT(C371,1)="%",0.01*VALUE(LEFT(C371,LEN(C371)-1)),IF(RIGHT(C371,1)="k",1000*VALUE(LEFT(C371,LEN(C371)-1)),VALUE(SUBSTITUTE(C371,",",""))))))))),"N/A")</f>
        <v/>
      </c>
      <c r="K371">
        <f>IFERROR(IF(TRIM(D371)="-", "N/A", IF(RIGHT(D371,1)=")",IF(RIGHT(D371,2)="T)",-1000000000000*VALUE(MID(D371,2,LEN(D371)-3)),IF(RIGHT(D371,2)="M)",-1000000*VALUE(MID(D371,2,LEN(D371)-3)),IF(RIGHT(D371,2)="B)",-1000000000*VALUE(MID(D371,2,LEN(D371)-3)),IF(RIGHT(D371,2)="k)",-1000*VALUE(MID(D371,2,LEN(D371)-3)),VALUE(SUBSTITUTE(D371,",","")))))),IF(RIGHT(D371,1)="T",1000000000000*VALUE(LEFT(D371,LEN(D371)-1)),IF(RIGHT(D371,1)="M",1000000*VALUE(LEFT(D371,LEN(D371)-1)),IF(RIGHT(D371,1)="B",1000000000*VALUE(LEFT(D371,LEN(D371)-1)),IF(RIGHT(D371,1)="%",0.01*VALUE(LEFT(D371,LEN(D371)-1)),IF(RIGHT(D371,1)="k",1000*VALUE(LEFT(D371,LEN(D371)-1)),VALUE(SUBSTITUTE(D371,",",""))))))))),"N/A")</f>
        <v/>
      </c>
      <c r="L371">
        <f>IFERROR(IF(TRIM(E371)="-", "N/A", IF(RIGHT(E371,1)=")",IF(RIGHT(E371,2)="T)",-1000000000000*VALUE(MID(E371,2,LEN(E371)-3)),IF(RIGHT(E371,2)="M)",-1000000*VALUE(MID(E371,2,LEN(E371)-3)),IF(RIGHT(E371,2)="B)",-1000000000*VALUE(MID(E371,2,LEN(E371)-3)),IF(RIGHT(E371,2)="k)",-1000*VALUE(MID(E371,2,LEN(E371)-3)),VALUE(SUBSTITUTE(E371,",","")))))),IF(RIGHT(E371,1)="T",1000000000000*VALUE(LEFT(E371,LEN(E371)-1)),IF(RIGHT(E371,1)="M",1000000*VALUE(LEFT(E371,LEN(E371)-1)),IF(RIGHT(E371,1)="B",1000000000*VALUE(LEFT(E371,LEN(E371)-1)),IF(RIGHT(E371,1)="%",0.01*VALUE(LEFT(E371,LEN(E371)-1)),IF(RIGHT(E371,1)="k",1000*VALUE(LEFT(E371,LEN(E371)-1)),VALUE(SUBSTITUTE(E371,",",""))))))))),"N/A")</f>
        <v/>
      </c>
      <c r="M371">
        <f>IFERROR(IF(TRIM(F371)="-", "N/A", IF(RIGHT(F371,1)=")",IF(RIGHT(F371,2)="T)",-1000000000000*VALUE(MID(F371,2,LEN(F371)-3)),IF(RIGHT(F371,2)="M)",-1000000*VALUE(MID(F371,2,LEN(F371)-3)),IF(RIGHT(F371,2)="B)",-1000000000*VALUE(MID(F371,2,LEN(F371)-3)),IF(RIGHT(F371,2)="k)",-1000*VALUE(MID(F371,2,LEN(F371)-3)),VALUE(SUBSTITUTE(F371,",","")))))),IF(RIGHT(F371,1)="T",1000000000000*VALUE(LEFT(F371,LEN(F371)-1)),IF(RIGHT(F371,1)="M",1000000*VALUE(LEFT(F371,LEN(F371)-1)),IF(RIGHT(F371,1)="B",1000000000*VALUE(LEFT(F371,LEN(F371)-1)),IF(RIGHT(F371,1)="%",0.01*VALUE(LEFT(F371,LEN(F371)-1)),IF(RIGHT(F371,1)="k",1000*VALUE(LEFT(F371,LEN(F371)-1)),VALUE(SUBSTITUTE(F371,",",""))))))))),"N/A")</f>
        <v/>
      </c>
      <c r="N371">
        <f>IFERROR(IF(TRIM(G371)="-", "N/A", IF(RIGHT(G371,1)=")",IF(RIGHT(G371,2)="T)",-1000000000000*VALUE(MID(G371,2,LEN(G371)-3)),IF(RIGHT(G371,2)="M)",-1000000*VALUE(MID(G371,2,LEN(G371)-3)),IF(RIGHT(G371,2)="B)",-1000000000*VALUE(MID(G371,2,LEN(G371)-3)),IF(RIGHT(G371,2)="k)",-1000*VALUE(MID(G371,2,LEN(G371)-3)),VALUE(SUBSTITUTE(G371,",","")))))),IF(RIGHT(G371,1)="T",1000000000000*VALUE(LEFT(G371,LEN(G371)-1)),IF(RIGHT(G371,1)="M",1000000*VALUE(LEFT(G371,LEN(G371)-1)),IF(RIGHT(G371,1)="B",1000000000*VALUE(LEFT(G371,LEN(G371)-1)),IF(RIGHT(G371,1)="%",0.01*VALUE(LEFT(G371,LEN(G371)-1)),IF(RIGHT(G371,1)="k",1000*VALUE(LEFT(G371,LEN(G371)-1)),VALUE(SUBSTITUTE(G371,",",""))))))))),"N/A")</f>
        <v/>
      </c>
    </row>
    <row r="372" spans="1:60">
      <c r="I372">
        <f>IF(AND(K372&gt; J372, L372&gt; K372, M372&gt; L372, N372&gt; M372), "pos_trend", IF(AND(K372&lt; J372, L372&lt; K372, M372&lt; L372, N372&lt; M372), "neg_trend", "N/A"))</f>
        <v/>
      </c>
      <c r="J372">
        <f>IFERROR(IF(TRIM(C372)="-", "N/A", IF(RIGHT(C372,1)=")",IF(RIGHT(C372,2)="T)",-1000000000000*VALUE(MID(C372,2,LEN(C372)-3)),IF(RIGHT(C372,2)="M)",-1000000*VALUE(MID(C372,2,LEN(C372)-3)),IF(RIGHT(C372,2)="B)",-1000000000*VALUE(MID(C372,2,LEN(C372)-3)),IF(RIGHT(C372,2)="k)",-1000*VALUE(MID(C372,2,LEN(C372)-3)),VALUE(SUBSTITUTE(C372,",","")))))),IF(RIGHT(C372,1)="T",1000000000000*VALUE(LEFT(C372,LEN(C372)-1)),IF(RIGHT(C372,1)="M",1000000*VALUE(LEFT(C372,LEN(C372)-1)),IF(RIGHT(C372,1)="B",1000000000*VALUE(LEFT(C372,LEN(C372)-1)),IF(RIGHT(C372,1)="%",0.01*VALUE(LEFT(C372,LEN(C372)-1)),IF(RIGHT(C372,1)="k",1000*VALUE(LEFT(C372,LEN(C372)-1)),VALUE(SUBSTITUTE(C372,",",""))))))))),"N/A")</f>
        <v/>
      </c>
      <c r="K372">
        <f>IFERROR(IF(TRIM(D372)="-", "N/A", IF(RIGHT(D372,1)=")",IF(RIGHT(D372,2)="T)",-1000000000000*VALUE(MID(D372,2,LEN(D372)-3)),IF(RIGHT(D372,2)="M)",-1000000*VALUE(MID(D372,2,LEN(D372)-3)),IF(RIGHT(D372,2)="B)",-1000000000*VALUE(MID(D372,2,LEN(D372)-3)),IF(RIGHT(D372,2)="k)",-1000*VALUE(MID(D372,2,LEN(D372)-3)),VALUE(SUBSTITUTE(D372,",","")))))),IF(RIGHT(D372,1)="T",1000000000000*VALUE(LEFT(D372,LEN(D372)-1)),IF(RIGHT(D372,1)="M",1000000*VALUE(LEFT(D372,LEN(D372)-1)),IF(RIGHT(D372,1)="B",1000000000*VALUE(LEFT(D372,LEN(D372)-1)),IF(RIGHT(D372,1)="%",0.01*VALUE(LEFT(D372,LEN(D372)-1)),IF(RIGHT(D372,1)="k",1000*VALUE(LEFT(D372,LEN(D372)-1)),VALUE(SUBSTITUTE(D372,",",""))))))))),"N/A")</f>
        <v/>
      </c>
      <c r="L372">
        <f>IFERROR(IF(TRIM(E372)="-", "N/A", IF(RIGHT(E372,1)=")",IF(RIGHT(E372,2)="T)",-1000000000000*VALUE(MID(E372,2,LEN(E372)-3)),IF(RIGHT(E372,2)="M)",-1000000*VALUE(MID(E372,2,LEN(E372)-3)),IF(RIGHT(E372,2)="B)",-1000000000*VALUE(MID(E372,2,LEN(E372)-3)),IF(RIGHT(E372,2)="k)",-1000*VALUE(MID(E372,2,LEN(E372)-3)),VALUE(SUBSTITUTE(E372,",","")))))),IF(RIGHT(E372,1)="T",1000000000000*VALUE(LEFT(E372,LEN(E372)-1)),IF(RIGHT(E372,1)="M",1000000*VALUE(LEFT(E372,LEN(E372)-1)),IF(RIGHT(E372,1)="B",1000000000*VALUE(LEFT(E372,LEN(E372)-1)),IF(RIGHT(E372,1)="%",0.01*VALUE(LEFT(E372,LEN(E372)-1)),IF(RIGHT(E372,1)="k",1000*VALUE(LEFT(E372,LEN(E372)-1)),VALUE(SUBSTITUTE(E372,",",""))))))))),"N/A")</f>
        <v/>
      </c>
      <c r="M372">
        <f>IFERROR(IF(TRIM(F372)="-", "N/A", IF(RIGHT(F372,1)=")",IF(RIGHT(F372,2)="T)",-1000000000000*VALUE(MID(F372,2,LEN(F372)-3)),IF(RIGHT(F372,2)="M)",-1000000*VALUE(MID(F372,2,LEN(F372)-3)),IF(RIGHT(F372,2)="B)",-1000000000*VALUE(MID(F372,2,LEN(F372)-3)),IF(RIGHT(F372,2)="k)",-1000*VALUE(MID(F372,2,LEN(F372)-3)),VALUE(SUBSTITUTE(F372,",","")))))),IF(RIGHT(F372,1)="T",1000000000000*VALUE(LEFT(F372,LEN(F372)-1)),IF(RIGHT(F372,1)="M",1000000*VALUE(LEFT(F372,LEN(F372)-1)),IF(RIGHT(F372,1)="B",1000000000*VALUE(LEFT(F372,LEN(F372)-1)),IF(RIGHT(F372,1)="%",0.01*VALUE(LEFT(F372,LEN(F372)-1)),IF(RIGHT(F372,1)="k",1000*VALUE(LEFT(F372,LEN(F372)-1)),VALUE(SUBSTITUTE(F372,",",""))))))))),"N/A")</f>
        <v/>
      </c>
      <c r="N372">
        <f>IFERROR(IF(TRIM(G372)="-", "N/A", IF(RIGHT(G372,1)=")",IF(RIGHT(G372,2)="T)",-1000000000000*VALUE(MID(G372,2,LEN(G372)-3)),IF(RIGHT(G372,2)="M)",-1000000*VALUE(MID(G372,2,LEN(G372)-3)),IF(RIGHT(G372,2)="B)",-1000000000*VALUE(MID(G372,2,LEN(G372)-3)),IF(RIGHT(G372,2)="k)",-1000*VALUE(MID(G372,2,LEN(G372)-3)),VALUE(SUBSTITUTE(G372,",","")))))),IF(RIGHT(G372,1)="T",1000000000000*VALUE(LEFT(G372,LEN(G372)-1)),IF(RIGHT(G372,1)="M",1000000*VALUE(LEFT(G372,LEN(G372)-1)),IF(RIGHT(G372,1)="B",1000000000*VALUE(LEFT(G372,LEN(G372)-1)),IF(RIGHT(G372,1)="%",0.01*VALUE(LEFT(G372,LEN(G372)-1)),IF(RIGHT(G372,1)="k",1000*VALUE(LEFT(G372,LEN(G372)-1)),VALUE(SUBSTITUTE(G372,",",""))))))))),"N/A")</f>
        <v/>
      </c>
    </row>
    <row r="373" spans="1:60">
      <c r="I373">
        <f>IF(AND(K373&gt; J373, L373&gt; K373, M373&gt; L373, N373&gt; M373), "pos_trend", IF(AND(K373&lt; J373, L373&lt; K373, M373&lt; L373, N373&lt; M373), "neg_trend", "N/A"))</f>
        <v/>
      </c>
      <c r="J373">
        <f>IFERROR(IF(TRIM(C373)="-", "N/A", IF(RIGHT(C373,1)=")",IF(RIGHT(C373,2)="T)",-1000000000000*VALUE(MID(C373,2,LEN(C373)-3)),IF(RIGHT(C373,2)="M)",-1000000*VALUE(MID(C373,2,LEN(C373)-3)),IF(RIGHT(C373,2)="B)",-1000000000*VALUE(MID(C373,2,LEN(C373)-3)),IF(RIGHT(C373,2)="k)",-1000*VALUE(MID(C373,2,LEN(C373)-3)),VALUE(SUBSTITUTE(C373,",","")))))),IF(RIGHT(C373,1)="T",1000000000000*VALUE(LEFT(C373,LEN(C373)-1)),IF(RIGHT(C373,1)="M",1000000*VALUE(LEFT(C373,LEN(C373)-1)),IF(RIGHT(C373,1)="B",1000000000*VALUE(LEFT(C373,LEN(C373)-1)),IF(RIGHT(C373,1)="%",0.01*VALUE(LEFT(C373,LEN(C373)-1)),IF(RIGHT(C373,1)="k",1000*VALUE(LEFT(C373,LEN(C373)-1)),VALUE(SUBSTITUTE(C373,",",""))))))))),"N/A")</f>
        <v/>
      </c>
      <c r="K373">
        <f>IFERROR(IF(TRIM(D373)="-", "N/A", IF(RIGHT(D373,1)=")",IF(RIGHT(D373,2)="T)",-1000000000000*VALUE(MID(D373,2,LEN(D373)-3)),IF(RIGHT(D373,2)="M)",-1000000*VALUE(MID(D373,2,LEN(D373)-3)),IF(RIGHT(D373,2)="B)",-1000000000*VALUE(MID(D373,2,LEN(D373)-3)),IF(RIGHT(D373,2)="k)",-1000*VALUE(MID(D373,2,LEN(D373)-3)),VALUE(SUBSTITUTE(D373,",","")))))),IF(RIGHT(D373,1)="T",1000000000000*VALUE(LEFT(D373,LEN(D373)-1)),IF(RIGHT(D373,1)="M",1000000*VALUE(LEFT(D373,LEN(D373)-1)),IF(RIGHT(D373,1)="B",1000000000*VALUE(LEFT(D373,LEN(D373)-1)),IF(RIGHT(D373,1)="%",0.01*VALUE(LEFT(D373,LEN(D373)-1)),IF(RIGHT(D373,1)="k",1000*VALUE(LEFT(D373,LEN(D373)-1)),VALUE(SUBSTITUTE(D373,",",""))))))))),"N/A")</f>
        <v/>
      </c>
      <c r="L373">
        <f>IFERROR(IF(TRIM(E373)="-", "N/A", IF(RIGHT(E373,1)=")",IF(RIGHT(E373,2)="T)",-1000000000000*VALUE(MID(E373,2,LEN(E373)-3)),IF(RIGHT(E373,2)="M)",-1000000*VALUE(MID(E373,2,LEN(E373)-3)),IF(RIGHT(E373,2)="B)",-1000000000*VALUE(MID(E373,2,LEN(E373)-3)),IF(RIGHT(E373,2)="k)",-1000*VALUE(MID(E373,2,LEN(E373)-3)),VALUE(SUBSTITUTE(E373,",","")))))),IF(RIGHT(E373,1)="T",1000000000000*VALUE(LEFT(E373,LEN(E373)-1)),IF(RIGHT(E373,1)="M",1000000*VALUE(LEFT(E373,LEN(E373)-1)),IF(RIGHT(E373,1)="B",1000000000*VALUE(LEFT(E373,LEN(E373)-1)),IF(RIGHT(E373,1)="%",0.01*VALUE(LEFT(E373,LEN(E373)-1)),IF(RIGHT(E373,1)="k",1000*VALUE(LEFT(E373,LEN(E373)-1)),VALUE(SUBSTITUTE(E373,",",""))))))))),"N/A")</f>
        <v/>
      </c>
      <c r="M373">
        <f>IFERROR(IF(TRIM(F373)="-", "N/A", IF(RIGHT(F373,1)=")",IF(RIGHT(F373,2)="T)",-1000000000000*VALUE(MID(F373,2,LEN(F373)-3)),IF(RIGHT(F373,2)="M)",-1000000*VALUE(MID(F373,2,LEN(F373)-3)),IF(RIGHT(F373,2)="B)",-1000000000*VALUE(MID(F373,2,LEN(F373)-3)),IF(RIGHT(F373,2)="k)",-1000*VALUE(MID(F373,2,LEN(F373)-3)),VALUE(SUBSTITUTE(F373,",","")))))),IF(RIGHT(F373,1)="T",1000000000000*VALUE(LEFT(F373,LEN(F373)-1)),IF(RIGHT(F373,1)="M",1000000*VALUE(LEFT(F373,LEN(F373)-1)),IF(RIGHT(F373,1)="B",1000000000*VALUE(LEFT(F373,LEN(F373)-1)),IF(RIGHT(F373,1)="%",0.01*VALUE(LEFT(F373,LEN(F373)-1)),IF(RIGHT(F373,1)="k",1000*VALUE(LEFT(F373,LEN(F373)-1)),VALUE(SUBSTITUTE(F373,",",""))))))))),"N/A")</f>
        <v/>
      </c>
      <c r="N373">
        <f>IFERROR(IF(TRIM(G373)="-", "N/A", IF(RIGHT(G373,1)=")",IF(RIGHT(G373,2)="T)",-1000000000000*VALUE(MID(G373,2,LEN(G373)-3)),IF(RIGHT(G373,2)="M)",-1000000*VALUE(MID(G373,2,LEN(G373)-3)),IF(RIGHT(G373,2)="B)",-1000000000*VALUE(MID(G373,2,LEN(G373)-3)),IF(RIGHT(G373,2)="k)",-1000*VALUE(MID(G373,2,LEN(G373)-3)),VALUE(SUBSTITUTE(G373,",","")))))),IF(RIGHT(G373,1)="T",1000000000000*VALUE(LEFT(G373,LEN(G373)-1)),IF(RIGHT(G373,1)="M",1000000*VALUE(LEFT(G373,LEN(G373)-1)),IF(RIGHT(G373,1)="B",1000000000*VALUE(LEFT(G373,LEN(G373)-1)),IF(RIGHT(G373,1)="%",0.01*VALUE(LEFT(G373,LEN(G373)-1)),IF(RIGHT(G373,1)="k",1000*VALUE(LEFT(G373,LEN(G373)-1)),VALUE(SUBSTITUTE(G373,",",""))))))))),"N/A")</f>
        <v/>
      </c>
    </row>
    <row r="374" spans="1:60">
      <c r="I374">
        <f>IF(AND(K374&gt; J374, L374&gt; K374, M374&gt; L374, N374&gt; M374), "pos_trend", IF(AND(K374&lt; J374, L374&lt; K374, M374&lt; L374, N374&lt; M374), "neg_trend", "N/A"))</f>
        <v/>
      </c>
      <c r="J374">
        <f>IFERROR(IF(TRIM(C374)="-", "N/A", IF(RIGHT(C374,1)=")",IF(RIGHT(C374,2)="T)",-1000000000000*VALUE(MID(C374,2,LEN(C374)-3)),IF(RIGHT(C374,2)="M)",-1000000*VALUE(MID(C374,2,LEN(C374)-3)),IF(RIGHT(C374,2)="B)",-1000000000*VALUE(MID(C374,2,LEN(C374)-3)),IF(RIGHT(C374,2)="k)",-1000*VALUE(MID(C374,2,LEN(C374)-3)),VALUE(SUBSTITUTE(C374,",","")))))),IF(RIGHT(C374,1)="T",1000000000000*VALUE(LEFT(C374,LEN(C374)-1)),IF(RIGHT(C374,1)="M",1000000*VALUE(LEFT(C374,LEN(C374)-1)),IF(RIGHT(C374,1)="B",1000000000*VALUE(LEFT(C374,LEN(C374)-1)),IF(RIGHT(C374,1)="%",0.01*VALUE(LEFT(C374,LEN(C374)-1)),IF(RIGHT(C374,1)="k",1000*VALUE(LEFT(C374,LEN(C374)-1)),VALUE(SUBSTITUTE(C374,",",""))))))))),"N/A")</f>
        <v/>
      </c>
      <c r="K374">
        <f>IFERROR(IF(TRIM(D374)="-", "N/A", IF(RIGHT(D374,1)=")",IF(RIGHT(D374,2)="T)",-1000000000000*VALUE(MID(D374,2,LEN(D374)-3)),IF(RIGHT(D374,2)="M)",-1000000*VALUE(MID(D374,2,LEN(D374)-3)),IF(RIGHT(D374,2)="B)",-1000000000*VALUE(MID(D374,2,LEN(D374)-3)),IF(RIGHT(D374,2)="k)",-1000*VALUE(MID(D374,2,LEN(D374)-3)),VALUE(SUBSTITUTE(D374,",","")))))),IF(RIGHT(D374,1)="T",1000000000000*VALUE(LEFT(D374,LEN(D374)-1)),IF(RIGHT(D374,1)="M",1000000*VALUE(LEFT(D374,LEN(D374)-1)),IF(RIGHT(D374,1)="B",1000000000*VALUE(LEFT(D374,LEN(D374)-1)),IF(RIGHT(D374,1)="%",0.01*VALUE(LEFT(D374,LEN(D374)-1)),IF(RIGHT(D374,1)="k",1000*VALUE(LEFT(D374,LEN(D374)-1)),VALUE(SUBSTITUTE(D374,",",""))))))))),"N/A")</f>
        <v/>
      </c>
      <c r="L374">
        <f>IFERROR(IF(TRIM(E374)="-", "N/A", IF(RIGHT(E374,1)=")",IF(RIGHT(E374,2)="T)",-1000000000000*VALUE(MID(E374,2,LEN(E374)-3)),IF(RIGHT(E374,2)="M)",-1000000*VALUE(MID(E374,2,LEN(E374)-3)),IF(RIGHT(E374,2)="B)",-1000000000*VALUE(MID(E374,2,LEN(E374)-3)),IF(RIGHT(E374,2)="k)",-1000*VALUE(MID(E374,2,LEN(E374)-3)),VALUE(SUBSTITUTE(E374,",","")))))),IF(RIGHT(E374,1)="T",1000000000000*VALUE(LEFT(E374,LEN(E374)-1)),IF(RIGHT(E374,1)="M",1000000*VALUE(LEFT(E374,LEN(E374)-1)),IF(RIGHT(E374,1)="B",1000000000*VALUE(LEFT(E374,LEN(E374)-1)),IF(RIGHT(E374,1)="%",0.01*VALUE(LEFT(E374,LEN(E374)-1)),IF(RIGHT(E374,1)="k",1000*VALUE(LEFT(E374,LEN(E374)-1)),VALUE(SUBSTITUTE(E374,",",""))))))))),"N/A")</f>
        <v/>
      </c>
      <c r="M374">
        <f>IFERROR(IF(TRIM(F374)="-", "N/A", IF(RIGHT(F374,1)=")",IF(RIGHT(F374,2)="T)",-1000000000000*VALUE(MID(F374,2,LEN(F374)-3)),IF(RIGHT(F374,2)="M)",-1000000*VALUE(MID(F374,2,LEN(F374)-3)),IF(RIGHT(F374,2)="B)",-1000000000*VALUE(MID(F374,2,LEN(F374)-3)),IF(RIGHT(F374,2)="k)",-1000*VALUE(MID(F374,2,LEN(F374)-3)),VALUE(SUBSTITUTE(F374,",","")))))),IF(RIGHT(F374,1)="T",1000000000000*VALUE(LEFT(F374,LEN(F374)-1)),IF(RIGHT(F374,1)="M",1000000*VALUE(LEFT(F374,LEN(F374)-1)),IF(RIGHT(F374,1)="B",1000000000*VALUE(LEFT(F374,LEN(F374)-1)),IF(RIGHT(F374,1)="%",0.01*VALUE(LEFT(F374,LEN(F374)-1)),IF(RIGHT(F374,1)="k",1000*VALUE(LEFT(F374,LEN(F374)-1)),VALUE(SUBSTITUTE(F374,",",""))))))))),"N/A")</f>
        <v/>
      </c>
      <c r="N374">
        <f>IFERROR(IF(TRIM(G374)="-", "N/A", IF(RIGHT(G374,1)=")",IF(RIGHT(G374,2)="T)",-1000000000000*VALUE(MID(G374,2,LEN(G374)-3)),IF(RIGHT(G374,2)="M)",-1000000*VALUE(MID(G374,2,LEN(G374)-3)),IF(RIGHT(G374,2)="B)",-1000000000*VALUE(MID(G374,2,LEN(G374)-3)),IF(RIGHT(G374,2)="k)",-1000*VALUE(MID(G374,2,LEN(G374)-3)),VALUE(SUBSTITUTE(G374,",","")))))),IF(RIGHT(G374,1)="T",1000000000000*VALUE(LEFT(G374,LEN(G374)-1)),IF(RIGHT(G374,1)="M",1000000*VALUE(LEFT(G374,LEN(G374)-1)),IF(RIGHT(G374,1)="B",1000000000*VALUE(LEFT(G374,LEN(G374)-1)),IF(RIGHT(G374,1)="%",0.01*VALUE(LEFT(G374,LEN(G374)-1)),IF(RIGHT(G374,1)="k",1000*VALUE(LEFT(G374,LEN(G374)-1)),VALUE(SUBSTITUTE(G374,",",""))))))))),"N/A")</f>
        <v/>
      </c>
    </row>
    <row r="375" spans="1:60">
      <c r="I375">
        <f>IF(AND(K375&gt; J375, L375&gt; K375, M375&gt; L375, N375&gt; M375), "pos_trend", IF(AND(K375&lt; J375, L375&lt; K375, M375&lt; L375, N375&lt; M375), "neg_trend", "N/A"))</f>
        <v/>
      </c>
      <c r="J375">
        <f>IFERROR(IF(TRIM(C375)="-", "N/A", IF(RIGHT(C375,1)=")",IF(RIGHT(C375,2)="T)",-1000000000000*VALUE(MID(C375,2,LEN(C375)-3)),IF(RIGHT(C375,2)="M)",-1000000*VALUE(MID(C375,2,LEN(C375)-3)),IF(RIGHT(C375,2)="B)",-1000000000*VALUE(MID(C375,2,LEN(C375)-3)),IF(RIGHT(C375,2)="k)",-1000*VALUE(MID(C375,2,LEN(C375)-3)),VALUE(SUBSTITUTE(C375,",","")))))),IF(RIGHT(C375,1)="T",1000000000000*VALUE(LEFT(C375,LEN(C375)-1)),IF(RIGHT(C375,1)="M",1000000*VALUE(LEFT(C375,LEN(C375)-1)),IF(RIGHT(C375,1)="B",1000000000*VALUE(LEFT(C375,LEN(C375)-1)),IF(RIGHT(C375,1)="%",0.01*VALUE(LEFT(C375,LEN(C375)-1)),IF(RIGHT(C375,1)="k",1000*VALUE(LEFT(C375,LEN(C375)-1)),VALUE(SUBSTITUTE(C375,",",""))))))))),"N/A")</f>
        <v/>
      </c>
      <c r="K375">
        <f>IFERROR(IF(TRIM(D375)="-", "N/A", IF(RIGHT(D375,1)=")",IF(RIGHT(D375,2)="T)",-1000000000000*VALUE(MID(D375,2,LEN(D375)-3)),IF(RIGHT(D375,2)="M)",-1000000*VALUE(MID(D375,2,LEN(D375)-3)),IF(RIGHT(D375,2)="B)",-1000000000*VALUE(MID(D375,2,LEN(D375)-3)),IF(RIGHT(D375,2)="k)",-1000*VALUE(MID(D375,2,LEN(D375)-3)),VALUE(SUBSTITUTE(D375,",","")))))),IF(RIGHT(D375,1)="T",1000000000000*VALUE(LEFT(D375,LEN(D375)-1)),IF(RIGHT(D375,1)="M",1000000*VALUE(LEFT(D375,LEN(D375)-1)),IF(RIGHT(D375,1)="B",1000000000*VALUE(LEFT(D375,LEN(D375)-1)),IF(RIGHT(D375,1)="%",0.01*VALUE(LEFT(D375,LEN(D375)-1)),IF(RIGHT(D375,1)="k",1000*VALUE(LEFT(D375,LEN(D375)-1)),VALUE(SUBSTITUTE(D375,",",""))))))))),"N/A")</f>
        <v/>
      </c>
      <c r="L375">
        <f>IFERROR(IF(TRIM(E375)="-", "N/A", IF(RIGHT(E375,1)=")",IF(RIGHT(E375,2)="T)",-1000000000000*VALUE(MID(E375,2,LEN(E375)-3)),IF(RIGHT(E375,2)="M)",-1000000*VALUE(MID(E375,2,LEN(E375)-3)),IF(RIGHT(E375,2)="B)",-1000000000*VALUE(MID(E375,2,LEN(E375)-3)),IF(RIGHT(E375,2)="k)",-1000*VALUE(MID(E375,2,LEN(E375)-3)),VALUE(SUBSTITUTE(E375,",","")))))),IF(RIGHT(E375,1)="T",1000000000000*VALUE(LEFT(E375,LEN(E375)-1)),IF(RIGHT(E375,1)="M",1000000*VALUE(LEFT(E375,LEN(E375)-1)),IF(RIGHT(E375,1)="B",1000000000*VALUE(LEFT(E375,LEN(E375)-1)),IF(RIGHT(E375,1)="%",0.01*VALUE(LEFT(E375,LEN(E375)-1)),IF(RIGHT(E375,1)="k",1000*VALUE(LEFT(E375,LEN(E375)-1)),VALUE(SUBSTITUTE(E375,",",""))))))))),"N/A")</f>
        <v/>
      </c>
      <c r="M375">
        <f>IFERROR(IF(TRIM(F375)="-", "N/A", IF(RIGHT(F375,1)=")",IF(RIGHT(F375,2)="T)",-1000000000000*VALUE(MID(F375,2,LEN(F375)-3)),IF(RIGHT(F375,2)="M)",-1000000*VALUE(MID(F375,2,LEN(F375)-3)),IF(RIGHT(F375,2)="B)",-1000000000*VALUE(MID(F375,2,LEN(F375)-3)),IF(RIGHT(F375,2)="k)",-1000*VALUE(MID(F375,2,LEN(F375)-3)),VALUE(SUBSTITUTE(F375,",","")))))),IF(RIGHT(F375,1)="T",1000000000000*VALUE(LEFT(F375,LEN(F375)-1)),IF(RIGHT(F375,1)="M",1000000*VALUE(LEFT(F375,LEN(F375)-1)),IF(RIGHT(F375,1)="B",1000000000*VALUE(LEFT(F375,LEN(F375)-1)),IF(RIGHT(F375,1)="%",0.01*VALUE(LEFT(F375,LEN(F375)-1)),IF(RIGHT(F375,1)="k",1000*VALUE(LEFT(F375,LEN(F375)-1)),VALUE(SUBSTITUTE(F375,",",""))))))))),"N/A")</f>
        <v/>
      </c>
      <c r="N375">
        <f>IFERROR(IF(TRIM(G375)="-", "N/A", IF(RIGHT(G375,1)=")",IF(RIGHT(G375,2)="T)",-1000000000000*VALUE(MID(G375,2,LEN(G375)-3)),IF(RIGHT(G375,2)="M)",-1000000*VALUE(MID(G375,2,LEN(G375)-3)),IF(RIGHT(G375,2)="B)",-1000000000*VALUE(MID(G375,2,LEN(G375)-3)),IF(RIGHT(G375,2)="k)",-1000*VALUE(MID(G375,2,LEN(G375)-3)),VALUE(SUBSTITUTE(G375,",","")))))),IF(RIGHT(G375,1)="T",1000000000000*VALUE(LEFT(G375,LEN(G375)-1)),IF(RIGHT(G375,1)="M",1000000*VALUE(LEFT(G375,LEN(G375)-1)),IF(RIGHT(G375,1)="B",1000000000*VALUE(LEFT(G375,LEN(G375)-1)),IF(RIGHT(G375,1)="%",0.01*VALUE(LEFT(G375,LEN(G375)-1)),IF(RIGHT(G375,1)="k",1000*VALUE(LEFT(G375,LEN(G375)-1)),VALUE(SUBSTITUTE(G375,",",""))))))))),"N/A")</f>
        <v/>
      </c>
    </row>
    <row r="376" spans="1:60">
      <c r="I376">
        <f>IF(AND(K376&gt; J376, L376&gt; K376, M376&gt; L376, N376&gt; M376), "pos_trend", IF(AND(K376&lt; J376, L376&lt; K376, M376&lt; L376, N376&lt; M376), "neg_trend", "N/A"))</f>
        <v/>
      </c>
      <c r="J376">
        <f>IFERROR(IF(TRIM(C376)="-", "N/A", IF(RIGHT(C376,1)=")",IF(RIGHT(C376,2)="T)",-1000000000000*VALUE(MID(C376,2,LEN(C376)-3)),IF(RIGHT(C376,2)="M)",-1000000*VALUE(MID(C376,2,LEN(C376)-3)),IF(RIGHT(C376,2)="B)",-1000000000*VALUE(MID(C376,2,LEN(C376)-3)),IF(RIGHT(C376,2)="k)",-1000*VALUE(MID(C376,2,LEN(C376)-3)),VALUE(SUBSTITUTE(C376,",","")))))),IF(RIGHT(C376,1)="T",1000000000000*VALUE(LEFT(C376,LEN(C376)-1)),IF(RIGHT(C376,1)="M",1000000*VALUE(LEFT(C376,LEN(C376)-1)),IF(RIGHT(C376,1)="B",1000000000*VALUE(LEFT(C376,LEN(C376)-1)),IF(RIGHT(C376,1)="%",0.01*VALUE(LEFT(C376,LEN(C376)-1)),IF(RIGHT(C376,1)="k",1000*VALUE(LEFT(C376,LEN(C376)-1)),VALUE(SUBSTITUTE(C376,",",""))))))))),"N/A")</f>
        <v/>
      </c>
      <c r="K376">
        <f>IFERROR(IF(TRIM(D376)="-", "N/A", IF(RIGHT(D376,1)=")",IF(RIGHT(D376,2)="T)",-1000000000000*VALUE(MID(D376,2,LEN(D376)-3)),IF(RIGHT(D376,2)="M)",-1000000*VALUE(MID(D376,2,LEN(D376)-3)),IF(RIGHT(D376,2)="B)",-1000000000*VALUE(MID(D376,2,LEN(D376)-3)),IF(RIGHT(D376,2)="k)",-1000*VALUE(MID(D376,2,LEN(D376)-3)),VALUE(SUBSTITUTE(D376,",","")))))),IF(RIGHT(D376,1)="T",1000000000000*VALUE(LEFT(D376,LEN(D376)-1)),IF(RIGHT(D376,1)="M",1000000*VALUE(LEFT(D376,LEN(D376)-1)),IF(RIGHT(D376,1)="B",1000000000*VALUE(LEFT(D376,LEN(D376)-1)),IF(RIGHT(D376,1)="%",0.01*VALUE(LEFT(D376,LEN(D376)-1)),IF(RIGHT(D376,1)="k",1000*VALUE(LEFT(D376,LEN(D376)-1)),VALUE(SUBSTITUTE(D376,",",""))))))))),"N/A")</f>
        <v/>
      </c>
      <c r="L376">
        <f>IFERROR(IF(TRIM(E376)="-", "N/A", IF(RIGHT(E376,1)=")",IF(RIGHT(E376,2)="T)",-1000000000000*VALUE(MID(E376,2,LEN(E376)-3)),IF(RIGHT(E376,2)="M)",-1000000*VALUE(MID(E376,2,LEN(E376)-3)),IF(RIGHT(E376,2)="B)",-1000000000*VALUE(MID(E376,2,LEN(E376)-3)),IF(RIGHT(E376,2)="k)",-1000*VALUE(MID(E376,2,LEN(E376)-3)),VALUE(SUBSTITUTE(E376,",","")))))),IF(RIGHT(E376,1)="T",1000000000000*VALUE(LEFT(E376,LEN(E376)-1)),IF(RIGHT(E376,1)="M",1000000*VALUE(LEFT(E376,LEN(E376)-1)),IF(RIGHT(E376,1)="B",1000000000*VALUE(LEFT(E376,LEN(E376)-1)),IF(RIGHT(E376,1)="%",0.01*VALUE(LEFT(E376,LEN(E376)-1)),IF(RIGHT(E376,1)="k",1000*VALUE(LEFT(E376,LEN(E376)-1)),VALUE(SUBSTITUTE(E376,",",""))))))))),"N/A")</f>
        <v/>
      </c>
      <c r="M376">
        <f>IFERROR(IF(TRIM(F376)="-", "N/A", IF(RIGHT(F376,1)=")",IF(RIGHT(F376,2)="T)",-1000000000000*VALUE(MID(F376,2,LEN(F376)-3)),IF(RIGHT(F376,2)="M)",-1000000*VALUE(MID(F376,2,LEN(F376)-3)),IF(RIGHT(F376,2)="B)",-1000000000*VALUE(MID(F376,2,LEN(F376)-3)),IF(RIGHT(F376,2)="k)",-1000*VALUE(MID(F376,2,LEN(F376)-3)),VALUE(SUBSTITUTE(F376,",","")))))),IF(RIGHT(F376,1)="T",1000000000000*VALUE(LEFT(F376,LEN(F376)-1)),IF(RIGHT(F376,1)="M",1000000*VALUE(LEFT(F376,LEN(F376)-1)),IF(RIGHT(F376,1)="B",1000000000*VALUE(LEFT(F376,LEN(F376)-1)),IF(RIGHT(F376,1)="%",0.01*VALUE(LEFT(F376,LEN(F376)-1)),IF(RIGHT(F376,1)="k",1000*VALUE(LEFT(F376,LEN(F376)-1)),VALUE(SUBSTITUTE(F376,",",""))))))))),"N/A")</f>
        <v/>
      </c>
      <c r="N376">
        <f>IFERROR(IF(TRIM(G376)="-", "N/A", IF(RIGHT(G376,1)=")",IF(RIGHT(G376,2)="T)",-1000000000000*VALUE(MID(G376,2,LEN(G376)-3)),IF(RIGHT(G376,2)="M)",-1000000*VALUE(MID(G376,2,LEN(G376)-3)),IF(RIGHT(G376,2)="B)",-1000000000*VALUE(MID(G376,2,LEN(G376)-3)),IF(RIGHT(G376,2)="k)",-1000*VALUE(MID(G376,2,LEN(G376)-3)),VALUE(SUBSTITUTE(G376,",","")))))),IF(RIGHT(G376,1)="T",1000000000000*VALUE(LEFT(G376,LEN(G376)-1)),IF(RIGHT(G376,1)="M",1000000*VALUE(LEFT(G376,LEN(G376)-1)),IF(RIGHT(G376,1)="B",1000000000*VALUE(LEFT(G376,LEN(G376)-1)),IF(RIGHT(G376,1)="%",0.01*VALUE(LEFT(G376,LEN(G376)-1)),IF(RIGHT(G376,1)="k",1000*VALUE(LEFT(G376,LEN(G376)-1)),VALUE(SUBSTITUTE(G376,",",""))))))))),"N/A")</f>
        <v/>
      </c>
    </row>
    <row r="377" spans="1:60">
      <c r="I377">
        <f>IF(AND(K377&gt; J377, L377&gt; K377, M377&gt; L377, N377&gt; M377), "pos_trend", IF(AND(K377&lt; J377, L377&lt; K377, M377&lt; L377, N377&lt; M377), "neg_trend", "N/A"))</f>
        <v/>
      </c>
      <c r="J377">
        <f>IFERROR(IF(TRIM(C377)="-", "N/A", IF(RIGHT(C377,1)=")",IF(RIGHT(C377,2)="T)",-1000000000000*VALUE(MID(C377,2,LEN(C377)-3)),IF(RIGHT(C377,2)="M)",-1000000*VALUE(MID(C377,2,LEN(C377)-3)),IF(RIGHT(C377,2)="B)",-1000000000*VALUE(MID(C377,2,LEN(C377)-3)),IF(RIGHT(C377,2)="k)",-1000*VALUE(MID(C377,2,LEN(C377)-3)),VALUE(SUBSTITUTE(C377,",","")))))),IF(RIGHT(C377,1)="T",1000000000000*VALUE(LEFT(C377,LEN(C377)-1)),IF(RIGHT(C377,1)="M",1000000*VALUE(LEFT(C377,LEN(C377)-1)),IF(RIGHT(C377,1)="B",1000000000*VALUE(LEFT(C377,LEN(C377)-1)),IF(RIGHT(C377,1)="%",0.01*VALUE(LEFT(C377,LEN(C377)-1)),IF(RIGHT(C377,1)="k",1000*VALUE(LEFT(C377,LEN(C377)-1)),VALUE(SUBSTITUTE(C377,",",""))))))))),"N/A")</f>
        <v/>
      </c>
      <c r="K377">
        <f>IFERROR(IF(TRIM(D377)="-", "N/A", IF(RIGHT(D377,1)=")",IF(RIGHT(D377,2)="T)",-1000000000000*VALUE(MID(D377,2,LEN(D377)-3)),IF(RIGHT(D377,2)="M)",-1000000*VALUE(MID(D377,2,LEN(D377)-3)),IF(RIGHT(D377,2)="B)",-1000000000*VALUE(MID(D377,2,LEN(D377)-3)),IF(RIGHT(D377,2)="k)",-1000*VALUE(MID(D377,2,LEN(D377)-3)),VALUE(SUBSTITUTE(D377,",","")))))),IF(RIGHT(D377,1)="T",1000000000000*VALUE(LEFT(D377,LEN(D377)-1)),IF(RIGHT(D377,1)="M",1000000*VALUE(LEFT(D377,LEN(D377)-1)),IF(RIGHT(D377,1)="B",1000000000*VALUE(LEFT(D377,LEN(D377)-1)),IF(RIGHT(D377,1)="%",0.01*VALUE(LEFT(D377,LEN(D377)-1)),IF(RIGHT(D377,1)="k",1000*VALUE(LEFT(D377,LEN(D377)-1)),VALUE(SUBSTITUTE(D377,",",""))))))))),"N/A")</f>
        <v/>
      </c>
      <c r="L377">
        <f>IFERROR(IF(TRIM(E377)="-", "N/A", IF(RIGHT(E377,1)=")",IF(RIGHT(E377,2)="T)",-1000000000000*VALUE(MID(E377,2,LEN(E377)-3)),IF(RIGHT(E377,2)="M)",-1000000*VALUE(MID(E377,2,LEN(E377)-3)),IF(RIGHT(E377,2)="B)",-1000000000*VALUE(MID(E377,2,LEN(E377)-3)),IF(RIGHT(E377,2)="k)",-1000*VALUE(MID(E377,2,LEN(E377)-3)),VALUE(SUBSTITUTE(E377,",","")))))),IF(RIGHT(E377,1)="T",1000000000000*VALUE(LEFT(E377,LEN(E377)-1)),IF(RIGHT(E377,1)="M",1000000*VALUE(LEFT(E377,LEN(E377)-1)),IF(RIGHT(E377,1)="B",1000000000*VALUE(LEFT(E377,LEN(E377)-1)),IF(RIGHT(E377,1)="%",0.01*VALUE(LEFT(E377,LEN(E377)-1)),IF(RIGHT(E377,1)="k",1000*VALUE(LEFT(E377,LEN(E377)-1)),VALUE(SUBSTITUTE(E377,",",""))))))))),"N/A")</f>
        <v/>
      </c>
      <c r="M377">
        <f>IFERROR(IF(TRIM(F377)="-", "N/A", IF(RIGHT(F377,1)=")",IF(RIGHT(F377,2)="T)",-1000000000000*VALUE(MID(F377,2,LEN(F377)-3)),IF(RIGHT(F377,2)="M)",-1000000*VALUE(MID(F377,2,LEN(F377)-3)),IF(RIGHT(F377,2)="B)",-1000000000*VALUE(MID(F377,2,LEN(F377)-3)),IF(RIGHT(F377,2)="k)",-1000*VALUE(MID(F377,2,LEN(F377)-3)),VALUE(SUBSTITUTE(F377,",","")))))),IF(RIGHT(F377,1)="T",1000000000000*VALUE(LEFT(F377,LEN(F377)-1)),IF(RIGHT(F377,1)="M",1000000*VALUE(LEFT(F377,LEN(F377)-1)),IF(RIGHT(F377,1)="B",1000000000*VALUE(LEFT(F377,LEN(F377)-1)),IF(RIGHT(F377,1)="%",0.01*VALUE(LEFT(F377,LEN(F377)-1)),IF(RIGHT(F377,1)="k",1000*VALUE(LEFT(F377,LEN(F377)-1)),VALUE(SUBSTITUTE(F377,",",""))))))))),"N/A")</f>
        <v/>
      </c>
      <c r="N377">
        <f>IFERROR(IF(TRIM(G377)="-", "N/A", IF(RIGHT(G377,1)=")",IF(RIGHT(G377,2)="T)",-1000000000000*VALUE(MID(G377,2,LEN(G377)-3)),IF(RIGHT(G377,2)="M)",-1000000*VALUE(MID(G377,2,LEN(G377)-3)),IF(RIGHT(G377,2)="B)",-1000000000*VALUE(MID(G377,2,LEN(G377)-3)),IF(RIGHT(G377,2)="k)",-1000*VALUE(MID(G377,2,LEN(G377)-3)),VALUE(SUBSTITUTE(G377,",","")))))),IF(RIGHT(G377,1)="T",1000000000000*VALUE(LEFT(G377,LEN(G377)-1)),IF(RIGHT(G377,1)="M",1000000*VALUE(LEFT(G377,LEN(G377)-1)),IF(RIGHT(G377,1)="B",1000000000*VALUE(LEFT(G377,LEN(G377)-1)),IF(RIGHT(G377,1)="%",0.01*VALUE(LEFT(G377,LEN(G377)-1)),IF(RIGHT(G377,1)="k",1000*VALUE(LEFT(G377,LEN(G377)-1)),VALUE(SUBSTITUTE(G377,",",""))))))))),"N/A")</f>
        <v/>
      </c>
    </row>
    <row r="378" spans="1:60">
      <c r="I378">
        <f>IF(AND(K378&gt; J378, L378&gt; K378, M378&gt; L378, N378&gt; M378), "pos_trend", IF(AND(K378&lt; J378, L378&lt; K378, M378&lt; L378, N378&lt; M378), "neg_trend", "N/A"))</f>
        <v/>
      </c>
      <c r="J378">
        <f>IFERROR(IF(TRIM(C378)="-", "N/A", IF(RIGHT(C378,1)=")",IF(RIGHT(C378,2)="T)",-1000000000000*VALUE(MID(C378,2,LEN(C378)-3)),IF(RIGHT(C378,2)="M)",-1000000*VALUE(MID(C378,2,LEN(C378)-3)),IF(RIGHT(C378,2)="B)",-1000000000*VALUE(MID(C378,2,LEN(C378)-3)),IF(RIGHT(C378,2)="k)",-1000*VALUE(MID(C378,2,LEN(C378)-3)),VALUE(SUBSTITUTE(C378,",","")))))),IF(RIGHT(C378,1)="T",1000000000000*VALUE(LEFT(C378,LEN(C378)-1)),IF(RIGHT(C378,1)="M",1000000*VALUE(LEFT(C378,LEN(C378)-1)),IF(RIGHT(C378,1)="B",1000000000*VALUE(LEFT(C378,LEN(C378)-1)),IF(RIGHT(C378,1)="%",0.01*VALUE(LEFT(C378,LEN(C378)-1)),IF(RIGHT(C378,1)="k",1000*VALUE(LEFT(C378,LEN(C378)-1)),VALUE(SUBSTITUTE(C378,",",""))))))))),"N/A")</f>
        <v/>
      </c>
      <c r="K378">
        <f>IFERROR(IF(TRIM(D378)="-", "N/A", IF(RIGHT(D378,1)=")",IF(RIGHT(D378,2)="T)",-1000000000000*VALUE(MID(D378,2,LEN(D378)-3)),IF(RIGHT(D378,2)="M)",-1000000*VALUE(MID(D378,2,LEN(D378)-3)),IF(RIGHT(D378,2)="B)",-1000000000*VALUE(MID(D378,2,LEN(D378)-3)),IF(RIGHT(D378,2)="k)",-1000*VALUE(MID(D378,2,LEN(D378)-3)),VALUE(SUBSTITUTE(D378,",","")))))),IF(RIGHT(D378,1)="T",1000000000000*VALUE(LEFT(D378,LEN(D378)-1)),IF(RIGHT(D378,1)="M",1000000*VALUE(LEFT(D378,LEN(D378)-1)),IF(RIGHT(D378,1)="B",1000000000*VALUE(LEFT(D378,LEN(D378)-1)),IF(RIGHT(D378,1)="%",0.01*VALUE(LEFT(D378,LEN(D378)-1)),IF(RIGHT(D378,1)="k",1000*VALUE(LEFT(D378,LEN(D378)-1)),VALUE(SUBSTITUTE(D378,",",""))))))))),"N/A")</f>
        <v/>
      </c>
      <c r="L378">
        <f>IFERROR(IF(TRIM(E378)="-", "N/A", IF(RIGHT(E378,1)=")",IF(RIGHT(E378,2)="T)",-1000000000000*VALUE(MID(E378,2,LEN(E378)-3)),IF(RIGHT(E378,2)="M)",-1000000*VALUE(MID(E378,2,LEN(E378)-3)),IF(RIGHT(E378,2)="B)",-1000000000*VALUE(MID(E378,2,LEN(E378)-3)),IF(RIGHT(E378,2)="k)",-1000*VALUE(MID(E378,2,LEN(E378)-3)),VALUE(SUBSTITUTE(E378,",","")))))),IF(RIGHT(E378,1)="T",1000000000000*VALUE(LEFT(E378,LEN(E378)-1)),IF(RIGHT(E378,1)="M",1000000*VALUE(LEFT(E378,LEN(E378)-1)),IF(RIGHT(E378,1)="B",1000000000*VALUE(LEFT(E378,LEN(E378)-1)),IF(RIGHT(E378,1)="%",0.01*VALUE(LEFT(E378,LEN(E378)-1)),IF(RIGHT(E378,1)="k",1000*VALUE(LEFT(E378,LEN(E378)-1)),VALUE(SUBSTITUTE(E378,",",""))))))))),"N/A")</f>
        <v/>
      </c>
      <c r="M378">
        <f>IFERROR(IF(TRIM(F378)="-", "N/A", IF(RIGHT(F378,1)=")",IF(RIGHT(F378,2)="T)",-1000000000000*VALUE(MID(F378,2,LEN(F378)-3)),IF(RIGHT(F378,2)="M)",-1000000*VALUE(MID(F378,2,LEN(F378)-3)),IF(RIGHT(F378,2)="B)",-1000000000*VALUE(MID(F378,2,LEN(F378)-3)),IF(RIGHT(F378,2)="k)",-1000*VALUE(MID(F378,2,LEN(F378)-3)),VALUE(SUBSTITUTE(F378,",","")))))),IF(RIGHT(F378,1)="T",1000000000000*VALUE(LEFT(F378,LEN(F378)-1)),IF(RIGHT(F378,1)="M",1000000*VALUE(LEFT(F378,LEN(F378)-1)),IF(RIGHT(F378,1)="B",1000000000*VALUE(LEFT(F378,LEN(F378)-1)),IF(RIGHT(F378,1)="%",0.01*VALUE(LEFT(F378,LEN(F378)-1)),IF(RIGHT(F378,1)="k",1000*VALUE(LEFT(F378,LEN(F378)-1)),VALUE(SUBSTITUTE(F378,",",""))))))))),"N/A")</f>
        <v/>
      </c>
      <c r="N378">
        <f>IFERROR(IF(TRIM(G378)="-", "N/A", IF(RIGHT(G378,1)=")",IF(RIGHT(G378,2)="T)",-1000000000000*VALUE(MID(G378,2,LEN(G378)-3)),IF(RIGHT(G378,2)="M)",-1000000*VALUE(MID(G378,2,LEN(G378)-3)),IF(RIGHT(G378,2)="B)",-1000000000*VALUE(MID(G378,2,LEN(G378)-3)),IF(RIGHT(G378,2)="k)",-1000*VALUE(MID(G378,2,LEN(G378)-3)),VALUE(SUBSTITUTE(G378,",","")))))),IF(RIGHT(G378,1)="T",1000000000000*VALUE(LEFT(G378,LEN(G378)-1)),IF(RIGHT(G378,1)="M",1000000*VALUE(LEFT(G378,LEN(G378)-1)),IF(RIGHT(G378,1)="B",1000000000*VALUE(LEFT(G378,LEN(G378)-1)),IF(RIGHT(G378,1)="%",0.01*VALUE(LEFT(G378,LEN(G378)-1)),IF(RIGHT(G378,1)="k",1000*VALUE(LEFT(G378,LEN(G378)-1)),VALUE(SUBSTITUTE(G378,",",""))))))))),"N/A")</f>
        <v/>
      </c>
    </row>
    <row r="379" spans="1:60">
      <c r="I379">
        <f>IF(AND(K379&gt; J379, L379&gt; K379, M379&gt; L379, N379&gt; M379), "pos_trend", IF(AND(K379&lt; J379, L379&lt; K379, M379&lt; L379, N379&lt; M379), "neg_trend", "N/A"))</f>
        <v/>
      </c>
      <c r="J379">
        <f>IFERROR(IF(TRIM(C379)="-", "N/A", IF(RIGHT(C379,1)=")",IF(RIGHT(C379,2)="T)",-1000000000000*VALUE(MID(C379,2,LEN(C379)-3)),IF(RIGHT(C379,2)="M)",-1000000*VALUE(MID(C379,2,LEN(C379)-3)),IF(RIGHT(C379,2)="B)",-1000000000*VALUE(MID(C379,2,LEN(C379)-3)),IF(RIGHT(C379,2)="k)",-1000*VALUE(MID(C379,2,LEN(C379)-3)),VALUE(SUBSTITUTE(C379,",","")))))),IF(RIGHT(C379,1)="T",1000000000000*VALUE(LEFT(C379,LEN(C379)-1)),IF(RIGHT(C379,1)="M",1000000*VALUE(LEFT(C379,LEN(C379)-1)),IF(RIGHT(C379,1)="B",1000000000*VALUE(LEFT(C379,LEN(C379)-1)),IF(RIGHT(C379,1)="%",0.01*VALUE(LEFT(C379,LEN(C379)-1)),IF(RIGHT(C379,1)="k",1000*VALUE(LEFT(C379,LEN(C379)-1)),VALUE(SUBSTITUTE(C379,",",""))))))))),"N/A")</f>
        <v/>
      </c>
      <c r="K379">
        <f>IFERROR(IF(TRIM(D379)="-", "N/A", IF(RIGHT(D379,1)=")",IF(RIGHT(D379,2)="T)",-1000000000000*VALUE(MID(D379,2,LEN(D379)-3)),IF(RIGHT(D379,2)="M)",-1000000*VALUE(MID(D379,2,LEN(D379)-3)),IF(RIGHT(D379,2)="B)",-1000000000*VALUE(MID(D379,2,LEN(D379)-3)),IF(RIGHT(D379,2)="k)",-1000*VALUE(MID(D379,2,LEN(D379)-3)),VALUE(SUBSTITUTE(D379,",","")))))),IF(RIGHT(D379,1)="T",1000000000000*VALUE(LEFT(D379,LEN(D379)-1)),IF(RIGHT(D379,1)="M",1000000*VALUE(LEFT(D379,LEN(D379)-1)),IF(RIGHT(D379,1)="B",1000000000*VALUE(LEFT(D379,LEN(D379)-1)),IF(RIGHT(D379,1)="%",0.01*VALUE(LEFT(D379,LEN(D379)-1)),IF(RIGHT(D379,1)="k",1000*VALUE(LEFT(D379,LEN(D379)-1)),VALUE(SUBSTITUTE(D379,",",""))))))))),"N/A")</f>
        <v/>
      </c>
      <c r="L379">
        <f>IFERROR(IF(TRIM(E379)="-", "N/A", IF(RIGHT(E379,1)=")",IF(RIGHT(E379,2)="T)",-1000000000000*VALUE(MID(E379,2,LEN(E379)-3)),IF(RIGHT(E379,2)="M)",-1000000*VALUE(MID(E379,2,LEN(E379)-3)),IF(RIGHT(E379,2)="B)",-1000000000*VALUE(MID(E379,2,LEN(E379)-3)),IF(RIGHT(E379,2)="k)",-1000*VALUE(MID(E379,2,LEN(E379)-3)),VALUE(SUBSTITUTE(E379,",","")))))),IF(RIGHT(E379,1)="T",1000000000000*VALUE(LEFT(E379,LEN(E379)-1)),IF(RIGHT(E379,1)="M",1000000*VALUE(LEFT(E379,LEN(E379)-1)),IF(RIGHT(E379,1)="B",1000000000*VALUE(LEFT(E379,LEN(E379)-1)),IF(RIGHT(E379,1)="%",0.01*VALUE(LEFT(E379,LEN(E379)-1)),IF(RIGHT(E379,1)="k",1000*VALUE(LEFT(E379,LEN(E379)-1)),VALUE(SUBSTITUTE(E379,",",""))))))))),"N/A")</f>
        <v/>
      </c>
      <c r="M379">
        <f>IFERROR(IF(TRIM(F379)="-", "N/A", IF(RIGHT(F379,1)=")",IF(RIGHT(F379,2)="T)",-1000000000000*VALUE(MID(F379,2,LEN(F379)-3)),IF(RIGHT(F379,2)="M)",-1000000*VALUE(MID(F379,2,LEN(F379)-3)),IF(RIGHT(F379,2)="B)",-1000000000*VALUE(MID(F379,2,LEN(F379)-3)),IF(RIGHT(F379,2)="k)",-1000*VALUE(MID(F379,2,LEN(F379)-3)),VALUE(SUBSTITUTE(F379,",","")))))),IF(RIGHT(F379,1)="T",1000000000000*VALUE(LEFT(F379,LEN(F379)-1)),IF(RIGHT(F379,1)="M",1000000*VALUE(LEFT(F379,LEN(F379)-1)),IF(RIGHT(F379,1)="B",1000000000*VALUE(LEFT(F379,LEN(F379)-1)),IF(RIGHT(F379,1)="%",0.01*VALUE(LEFT(F379,LEN(F379)-1)),IF(RIGHT(F379,1)="k",1000*VALUE(LEFT(F379,LEN(F379)-1)),VALUE(SUBSTITUTE(F379,",",""))))))))),"N/A")</f>
        <v/>
      </c>
      <c r="N379">
        <f>IFERROR(IF(TRIM(G379)="-", "N/A", IF(RIGHT(G379,1)=")",IF(RIGHT(G379,2)="T)",-1000000000000*VALUE(MID(G379,2,LEN(G379)-3)),IF(RIGHT(G379,2)="M)",-1000000*VALUE(MID(G379,2,LEN(G379)-3)),IF(RIGHT(G379,2)="B)",-1000000000*VALUE(MID(G379,2,LEN(G379)-3)),IF(RIGHT(G379,2)="k)",-1000*VALUE(MID(G379,2,LEN(G379)-3)),VALUE(SUBSTITUTE(G379,",","")))))),IF(RIGHT(G379,1)="T",1000000000000*VALUE(LEFT(G379,LEN(G379)-1)),IF(RIGHT(G379,1)="M",1000000*VALUE(LEFT(G379,LEN(G379)-1)),IF(RIGHT(G379,1)="B",1000000000*VALUE(LEFT(G379,LEN(G379)-1)),IF(RIGHT(G379,1)="%",0.01*VALUE(LEFT(G379,LEN(G379)-1)),IF(RIGHT(G379,1)="k",1000*VALUE(LEFT(G379,LEN(G379)-1)),VALUE(SUBSTITUTE(G379,",",""))))))))),"N/A")</f>
        <v/>
      </c>
    </row>
    <row r="380" spans="1:60">
      <c r="I380">
        <f>IF(AND(K380&gt; J380, L380&gt; K380, M380&gt; L380, N380&gt; M380), "pos_trend", IF(AND(K380&lt; J380, L380&lt; K380, M380&lt; L380, N380&lt; M380), "neg_trend", "N/A"))</f>
        <v/>
      </c>
      <c r="J380">
        <f>IFERROR(IF(TRIM(C380)="-", "N/A", IF(RIGHT(C380,1)=")",IF(RIGHT(C380,2)="T)",-1000000000000*VALUE(MID(C380,2,LEN(C380)-3)),IF(RIGHT(C380,2)="M)",-1000000*VALUE(MID(C380,2,LEN(C380)-3)),IF(RIGHT(C380,2)="B)",-1000000000*VALUE(MID(C380,2,LEN(C380)-3)),IF(RIGHT(C380,2)="k)",-1000*VALUE(MID(C380,2,LEN(C380)-3)),VALUE(SUBSTITUTE(C380,",","")))))),IF(RIGHT(C380,1)="T",1000000000000*VALUE(LEFT(C380,LEN(C380)-1)),IF(RIGHT(C380,1)="M",1000000*VALUE(LEFT(C380,LEN(C380)-1)),IF(RIGHT(C380,1)="B",1000000000*VALUE(LEFT(C380,LEN(C380)-1)),IF(RIGHT(C380,1)="%",0.01*VALUE(LEFT(C380,LEN(C380)-1)),IF(RIGHT(C380,1)="k",1000*VALUE(LEFT(C380,LEN(C380)-1)),VALUE(SUBSTITUTE(C380,",",""))))))))),"N/A")</f>
        <v/>
      </c>
      <c r="K380">
        <f>IFERROR(IF(TRIM(D380)="-", "N/A", IF(RIGHT(D380,1)=")",IF(RIGHT(D380,2)="T)",-1000000000000*VALUE(MID(D380,2,LEN(D380)-3)),IF(RIGHT(D380,2)="M)",-1000000*VALUE(MID(D380,2,LEN(D380)-3)),IF(RIGHT(D380,2)="B)",-1000000000*VALUE(MID(D380,2,LEN(D380)-3)),IF(RIGHT(D380,2)="k)",-1000*VALUE(MID(D380,2,LEN(D380)-3)),VALUE(SUBSTITUTE(D380,",","")))))),IF(RIGHT(D380,1)="T",1000000000000*VALUE(LEFT(D380,LEN(D380)-1)),IF(RIGHT(D380,1)="M",1000000*VALUE(LEFT(D380,LEN(D380)-1)),IF(RIGHT(D380,1)="B",1000000000*VALUE(LEFT(D380,LEN(D380)-1)),IF(RIGHT(D380,1)="%",0.01*VALUE(LEFT(D380,LEN(D380)-1)),IF(RIGHT(D380,1)="k",1000*VALUE(LEFT(D380,LEN(D380)-1)),VALUE(SUBSTITUTE(D380,",",""))))))))),"N/A")</f>
        <v/>
      </c>
      <c r="L380">
        <f>IFERROR(IF(TRIM(E380)="-", "N/A", IF(RIGHT(E380,1)=")",IF(RIGHT(E380,2)="T)",-1000000000000*VALUE(MID(E380,2,LEN(E380)-3)),IF(RIGHT(E380,2)="M)",-1000000*VALUE(MID(E380,2,LEN(E380)-3)),IF(RIGHT(E380,2)="B)",-1000000000*VALUE(MID(E380,2,LEN(E380)-3)),IF(RIGHT(E380,2)="k)",-1000*VALUE(MID(E380,2,LEN(E380)-3)),VALUE(SUBSTITUTE(E380,",","")))))),IF(RIGHT(E380,1)="T",1000000000000*VALUE(LEFT(E380,LEN(E380)-1)),IF(RIGHT(E380,1)="M",1000000*VALUE(LEFT(E380,LEN(E380)-1)),IF(RIGHT(E380,1)="B",1000000000*VALUE(LEFT(E380,LEN(E380)-1)),IF(RIGHT(E380,1)="%",0.01*VALUE(LEFT(E380,LEN(E380)-1)),IF(RIGHT(E380,1)="k",1000*VALUE(LEFT(E380,LEN(E380)-1)),VALUE(SUBSTITUTE(E380,",",""))))))))),"N/A")</f>
        <v/>
      </c>
      <c r="M380">
        <f>IFERROR(IF(TRIM(F380)="-", "N/A", IF(RIGHT(F380,1)=")",IF(RIGHT(F380,2)="T)",-1000000000000*VALUE(MID(F380,2,LEN(F380)-3)),IF(RIGHT(F380,2)="M)",-1000000*VALUE(MID(F380,2,LEN(F380)-3)),IF(RIGHT(F380,2)="B)",-1000000000*VALUE(MID(F380,2,LEN(F380)-3)),IF(RIGHT(F380,2)="k)",-1000*VALUE(MID(F380,2,LEN(F380)-3)),VALUE(SUBSTITUTE(F380,",","")))))),IF(RIGHT(F380,1)="T",1000000000000*VALUE(LEFT(F380,LEN(F380)-1)),IF(RIGHT(F380,1)="M",1000000*VALUE(LEFT(F380,LEN(F380)-1)),IF(RIGHT(F380,1)="B",1000000000*VALUE(LEFT(F380,LEN(F380)-1)),IF(RIGHT(F380,1)="%",0.01*VALUE(LEFT(F380,LEN(F380)-1)),IF(RIGHT(F380,1)="k",1000*VALUE(LEFT(F380,LEN(F380)-1)),VALUE(SUBSTITUTE(F380,",",""))))))))),"N/A")</f>
        <v/>
      </c>
      <c r="N380">
        <f>IFERROR(IF(TRIM(G380)="-", "N/A", IF(RIGHT(G380,1)=")",IF(RIGHT(G380,2)="T)",-1000000000000*VALUE(MID(G380,2,LEN(G380)-3)),IF(RIGHT(G380,2)="M)",-1000000*VALUE(MID(G380,2,LEN(G380)-3)),IF(RIGHT(G380,2)="B)",-1000000000*VALUE(MID(G380,2,LEN(G380)-3)),IF(RIGHT(G380,2)="k)",-1000*VALUE(MID(G380,2,LEN(G380)-3)),VALUE(SUBSTITUTE(G380,",","")))))),IF(RIGHT(G380,1)="T",1000000000000*VALUE(LEFT(G380,LEN(G380)-1)),IF(RIGHT(G380,1)="M",1000000*VALUE(LEFT(G380,LEN(G380)-1)),IF(RIGHT(G380,1)="B",1000000000*VALUE(LEFT(G380,LEN(G380)-1)),IF(RIGHT(G380,1)="%",0.01*VALUE(LEFT(G380,LEN(G380)-1)),IF(RIGHT(G380,1)="k",1000*VALUE(LEFT(G380,LEN(G380)-1)),VALUE(SUBSTITUTE(G380,",",""))))))))),"N/A")</f>
        <v/>
      </c>
    </row>
    <row r="381" spans="1:60">
      <c r="I381">
        <f>IF(AND(K381&gt; J381, L381&gt; K381, M381&gt; L381, N381&gt; M381), "pos_trend", IF(AND(K381&lt; J381, L381&lt; K381, M381&lt; L381, N381&lt; M381), "neg_trend", "N/A"))</f>
        <v/>
      </c>
      <c r="J381">
        <f>IFERROR(IF(TRIM(C381)="-", "N/A", IF(RIGHT(C381,1)=")",IF(RIGHT(C381,2)="T)",-1000000000000*VALUE(MID(C381,2,LEN(C381)-3)),IF(RIGHT(C381,2)="M)",-1000000*VALUE(MID(C381,2,LEN(C381)-3)),IF(RIGHT(C381,2)="B)",-1000000000*VALUE(MID(C381,2,LEN(C381)-3)),IF(RIGHT(C381,2)="k)",-1000*VALUE(MID(C381,2,LEN(C381)-3)),VALUE(SUBSTITUTE(C381,",","")))))),IF(RIGHT(C381,1)="T",1000000000000*VALUE(LEFT(C381,LEN(C381)-1)),IF(RIGHT(C381,1)="M",1000000*VALUE(LEFT(C381,LEN(C381)-1)),IF(RIGHT(C381,1)="B",1000000000*VALUE(LEFT(C381,LEN(C381)-1)),IF(RIGHT(C381,1)="%",0.01*VALUE(LEFT(C381,LEN(C381)-1)),IF(RIGHT(C381,1)="k",1000*VALUE(LEFT(C381,LEN(C381)-1)),VALUE(SUBSTITUTE(C381,",",""))))))))),"N/A")</f>
        <v/>
      </c>
      <c r="K381">
        <f>IFERROR(IF(TRIM(D381)="-", "N/A", IF(RIGHT(D381,1)=")",IF(RIGHT(D381,2)="T)",-1000000000000*VALUE(MID(D381,2,LEN(D381)-3)),IF(RIGHT(D381,2)="M)",-1000000*VALUE(MID(D381,2,LEN(D381)-3)),IF(RIGHT(D381,2)="B)",-1000000000*VALUE(MID(D381,2,LEN(D381)-3)),IF(RIGHT(D381,2)="k)",-1000*VALUE(MID(D381,2,LEN(D381)-3)),VALUE(SUBSTITUTE(D381,",","")))))),IF(RIGHT(D381,1)="T",1000000000000*VALUE(LEFT(D381,LEN(D381)-1)),IF(RIGHT(D381,1)="M",1000000*VALUE(LEFT(D381,LEN(D381)-1)),IF(RIGHT(D381,1)="B",1000000000*VALUE(LEFT(D381,LEN(D381)-1)),IF(RIGHT(D381,1)="%",0.01*VALUE(LEFT(D381,LEN(D381)-1)),IF(RIGHT(D381,1)="k",1000*VALUE(LEFT(D381,LEN(D381)-1)),VALUE(SUBSTITUTE(D381,",",""))))))))),"N/A")</f>
        <v/>
      </c>
      <c r="L381">
        <f>IFERROR(IF(TRIM(E381)="-", "N/A", IF(RIGHT(E381,1)=")",IF(RIGHT(E381,2)="T)",-1000000000000*VALUE(MID(E381,2,LEN(E381)-3)),IF(RIGHT(E381,2)="M)",-1000000*VALUE(MID(E381,2,LEN(E381)-3)),IF(RIGHT(E381,2)="B)",-1000000000*VALUE(MID(E381,2,LEN(E381)-3)),IF(RIGHT(E381,2)="k)",-1000*VALUE(MID(E381,2,LEN(E381)-3)),VALUE(SUBSTITUTE(E381,",","")))))),IF(RIGHT(E381,1)="T",1000000000000*VALUE(LEFT(E381,LEN(E381)-1)),IF(RIGHT(E381,1)="M",1000000*VALUE(LEFT(E381,LEN(E381)-1)),IF(RIGHT(E381,1)="B",1000000000*VALUE(LEFT(E381,LEN(E381)-1)),IF(RIGHT(E381,1)="%",0.01*VALUE(LEFT(E381,LEN(E381)-1)),IF(RIGHT(E381,1)="k",1000*VALUE(LEFT(E381,LEN(E381)-1)),VALUE(SUBSTITUTE(E381,",",""))))))))),"N/A")</f>
        <v/>
      </c>
      <c r="M381">
        <f>IFERROR(IF(TRIM(F381)="-", "N/A", IF(RIGHT(F381,1)=")",IF(RIGHT(F381,2)="T)",-1000000000000*VALUE(MID(F381,2,LEN(F381)-3)),IF(RIGHT(F381,2)="M)",-1000000*VALUE(MID(F381,2,LEN(F381)-3)),IF(RIGHT(F381,2)="B)",-1000000000*VALUE(MID(F381,2,LEN(F381)-3)),IF(RIGHT(F381,2)="k)",-1000*VALUE(MID(F381,2,LEN(F381)-3)),VALUE(SUBSTITUTE(F381,",","")))))),IF(RIGHT(F381,1)="T",1000000000000*VALUE(LEFT(F381,LEN(F381)-1)),IF(RIGHT(F381,1)="M",1000000*VALUE(LEFT(F381,LEN(F381)-1)),IF(RIGHT(F381,1)="B",1000000000*VALUE(LEFT(F381,LEN(F381)-1)),IF(RIGHT(F381,1)="%",0.01*VALUE(LEFT(F381,LEN(F381)-1)),IF(RIGHT(F381,1)="k",1000*VALUE(LEFT(F381,LEN(F381)-1)),VALUE(SUBSTITUTE(F381,",",""))))))))),"N/A")</f>
        <v/>
      </c>
      <c r="N381">
        <f>IFERROR(IF(TRIM(G381)="-", "N/A", IF(RIGHT(G381,1)=")",IF(RIGHT(G381,2)="T)",-1000000000000*VALUE(MID(G381,2,LEN(G381)-3)),IF(RIGHT(G381,2)="M)",-1000000*VALUE(MID(G381,2,LEN(G381)-3)),IF(RIGHT(G381,2)="B)",-1000000000*VALUE(MID(G381,2,LEN(G381)-3)),IF(RIGHT(G381,2)="k)",-1000*VALUE(MID(G381,2,LEN(G381)-3)),VALUE(SUBSTITUTE(G381,",","")))))),IF(RIGHT(G381,1)="T",1000000000000*VALUE(LEFT(G381,LEN(G381)-1)),IF(RIGHT(G381,1)="M",1000000*VALUE(LEFT(G381,LEN(G381)-1)),IF(RIGHT(G381,1)="B",1000000000*VALUE(LEFT(G381,LEN(G381)-1)),IF(RIGHT(G381,1)="%",0.01*VALUE(LEFT(G381,LEN(G381)-1)),IF(RIGHT(G381,1)="k",1000*VALUE(LEFT(G381,LEN(G381)-1)),VALUE(SUBSTITUTE(G381,",",""))))))))),"N/A")</f>
        <v/>
      </c>
    </row>
    <row r="382" spans="1:60">
      <c r="I382">
        <f>IF(AND(K382&gt; J382, L382&gt; K382, M382&gt; L382, N382&gt; M382), "pos_trend", IF(AND(K382&lt; J382, L382&lt; K382, M382&lt; L382, N382&lt; M382), "neg_trend", "N/A"))</f>
        <v/>
      </c>
      <c r="J382">
        <f>IFERROR(IF(TRIM(C382)="-", "N/A", IF(RIGHT(C382,1)=")",IF(RIGHT(C382,2)="T)",-1000000000000*VALUE(MID(C382,2,LEN(C382)-3)),IF(RIGHT(C382,2)="M)",-1000000*VALUE(MID(C382,2,LEN(C382)-3)),IF(RIGHT(C382,2)="B)",-1000000000*VALUE(MID(C382,2,LEN(C382)-3)),IF(RIGHT(C382,2)="k)",-1000*VALUE(MID(C382,2,LEN(C382)-3)),VALUE(SUBSTITUTE(C382,",","")))))),IF(RIGHT(C382,1)="T",1000000000000*VALUE(LEFT(C382,LEN(C382)-1)),IF(RIGHT(C382,1)="M",1000000*VALUE(LEFT(C382,LEN(C382)-1)),IF(RIGHT(C382,1)="B",1000000000*VALUE(LEFT(C382,LEN(C382)-1)),IF(RIGHT(C382,1)="%",0.01*VALUE(LEFT(C382,LEN(C382)-1)),IF(RIGHT(C382,1)="k",1000*VALUE(LEFT(C382,LEN(C382)-1)),VALUE(SUBSTITUTE(C382,",",""))))))))),"N/A")</f>
        <v/>
      </c>
      <c r="K382">
        <f>IFERROR(IF(TRIM(D382)="-", "N/A", IF(RIGHT(D382,1)=")",IF(RIGHT(D382,2)="T)",-1000000000000*VALUE(MID(D382,2,LEN(D382)-3)),IF(RIGHT(D382,2)="M)",-1000000*VALUE(MID(D382,2,LEN(D382)-3)),IF(RIGHT(D382,2)="B)",-1000000000*VALUE(MID(D382,2,LEN(D382)-3)),IF(RIGHT(D382,2)="k)",-1000*VALUE(MID(D382,2,LEN(D382)-3)),VALUE(SUBSTITUTE(D382,",","")))))),IF(RIGHT(D382,1)="T",1000000000000*VALUE(LEFT(D382,LEN(D382)-1)),IF(RIGHT(D382,1)="M",1000000*VALUE(LEFT(D382,LEN(D382)-1)),IF(RIGHT(D382,1)="B",1000000000*VALUE(LEFT(D382,LEN(D382)-1)),IF(RIGHT(D382,1)="%",0.01*VALUE(LEFT(D382,LEN(D382)-1)),IF(RIGHT(D382,1)="k",1000*VALUE(LEFT(D382,LEN(D382)-1)),VALUE(SUBSTITUTE(D382,",",""))))))))),"N/A")</f>
        <v/>
      </c>
      <c r="L382">
        <f>IFERROR(IF(TRIM(E382)="-", "N/A", IF(RIGHT(E382,1)=")",IF(RIGHT(E382,2)="T)",-1000000000000*VALUE(MID(E382,2,LEN(E382)-3)),IF(RIGHT(E382,2)="M)",-1000000*VALUE(MID(E382,2,LEN(E382)-3)),IF(RIGHT(E382,2)="B)",-1000000000*VALUE(MID(E382,2,LEN(E382)-3)),IF(RIGHT(E382,2)="k)",-1000*VALUE(MID(E382,2,LEN(E382)-3)),VALUE(SUBSTITUTE(E382,",","")))))),IF(RIGHT(E382,1)="T",1000000000000*VALUE(LEFT(E382,LEN(E382)-1)),IF(RIGHT(E382,1)="M",1000000*VALUE(LEFT(E382,LEN(E382)-1)),IF(RIGHT(E382,1)="B",1000000000*VALUE(LEFT(E382,LEN(E382)-1)),IF(RIGHT(E382,1)="%",0.01*VALUE(LEFT(E382,LEN(E382)-1)),IF(RIGHT(E382,1)="k",1000*VALUE(LEFT(E382,LEN(E382)-1)),VALUE(SUBSTITUTE(E382,",",""))))))))),"N/A")</f>
        <v/>
      </c>
      <c r="M382">
        <f>IFERROR(IF(TRIM(F382)="-", "N/A", IF(RIGHT(F382,1)=")",IF(RIGHT(F382,2)="T)",-1000000000000*VALUE(MID(F382,2,LEN(F382)-3)),IF(RIGHT(F382,2)="M)",-1000000*VALUE(MID(F382,2,LEN(F382)-3)),IF(RIGHT(F382,2)="B)",-1000000000*VALUE(MID(F382,2,LEN(F382)-3)),IF(RIGHT(F382,2)="k)",-1000*VALUE(MID(F382,2,LEN(F382)-3)),VALUE(SUBSTITUTE(F382,",","")))))),IF(RIGHT(F382,1)="T",1000000000000*VALUE(LEFT(F382,LEN(F382)-1)),IF(RIGHT(F382,1)="M",1000000*VALUE(LEFT(F382,LEN(F382)-1)),IF(RIGHT(F382,1)="B",1000000000*VALUE(LEFT(F382,LEN(F382)-1)),IF(RIGHT(F382,1)="%",0.01*VALUE(LEFT(F382,LEN(F382)-1)),IF(RIGHT(F382,1)="k",1000*VALUE(LEFT(F382,LEN(F382)-1)),VALUE(SUBSTITUTE(F382,",",""))))))))),"N/A")</f>
        <v/>
      </c>
      <c r="N382">
        <f>IFERROR(IF(TRIM(G382)="-", "N/A", IF(RIGHT(G382,1)=")",IF(RIGHT(G382,2)="T)",-1000000000000*VALUE(MID(G382,2,LEN(G382)-3)),IF(RIGHT(G382,2)="M)",-1000000*VALUE(MID(G382,2,LEN(G382)-3)),IF(RIGHT(G382,2)="B)",-1000000000*VALUE(MID(G382,2,LEN(G382)-3)),IF(RIGHT(G382,2)="k)",-1000*VALUE(MID(G382,2,LEN(G382)-3)),VALUE(SUBSTITUTE(G382,",","")))))),IF(RIGHT(G382,1)="T",1000000000000*VALUE(LEFT(G382,LEN(G382)-1)),IF(RIGHT(G382,1)="M",1000000*VALUE(LEFT(G382,LEN(G382)-1)),IF(RIGHT(G382,1)="B",1000000000*VALUE(LEFT(G382,LEN(G382)-1)),IF(RIGHT(G382,1)="%",0.01*VALUE(LEFT(G382,LEN(G382)-1)),IF(RIGHT(G382,1)="k",1000*VALUE(LEFT(G382,LEN(G382)-1)),VALUE(SUBSTITUTE(G382,",",""))))))))),"N/A")</f>
        <v/>
      </c>
    </row>
    <row r="383" spans="1:60">
      <c r="I383">
        <f>IF(AND(K383&gt; J383, L383&gt; K383, M383&gt; L383, N383&gt; M383), "pos_trend", IF(AND(K383&lt; J383, L383&lt; K383, M383&lt; L383, N383&lt; M383), "neg_trend", "N/A"))</f>
        <v/>
      </c>
      <c r="J383">
        <f>IFERROR(IF(TRIM(C383)="-", "N/A", IF(RIGHT(C383,1)=")",IF(RIGHT(C383,2)="T)",-1000000000000*VALUE(MID(C383,2,LEN(C383)-3)),IF(RIGHT(C383,2)="M)",-1000000*VALUE(MID(C383,2,LEN(C383)-3)),IF(RIGHT(C383,2)="B)",-1000000000*VALUE(MID(C383,2,LEN(C383)-3)),IF(RIGHT(C383,2)="k)",-1000*VALUE(MID(C383,2,LEN(C383)-3)),VALUE(SUBSTITUTE(C383,",","")))))),IF(RIGHT(C383,1)="T",1000000000000*VALUE(LEFT(C383,LEN(C383)-1)),IF(RIGHT(C383,1)="M",1000000*VALUE(LEFT(C383,LEN(C383)-1)),IF(RIGHT(C383,1)="B",1000000000*VALUE(LEFT(C383,LEN(C383)-1)),IF(RIGHT(C383,1)="%",0.01*VALUE(LEFT(C383,LEN(C383)-1)),IF(RIGHT(C383,1)="k",1000*VALUE(LEFT(C383,LEN(C383)-1)),VALUE(SUBSTITUTE(C383,",",""))))))))),"N/A")</f>
        <v/>
      </c>
      <c r="K383">
        <f>IFERROR(IF(TRIM(D383)="-", "N/A", IF(RIGHT(D383,1)=")",IF(RIGHT(D383,2)="T)",-1000000000000*VALUE(MID(D383,2,LEN(D383)-3)),IF(RIGHT(D383,2)="M)",-1000000*VALUE(MID(D383,2,LEN(D383)-3)),IF(RIGHT(D383,2)="B)",-1000000000*VALUE(MID(D383,2,LEN(D383)-3)),IF(RIGHT(D383,2)="k)",-1000*VALUE(MID(D383,2,LEN(D383)-3)),VALUE(SUBSTITUTE(D383,",","")))))),IF(RIGHT(D383,1)="T",1000000000000*VALUE(LEFT(D383,LEN(D383)-1)),IF(RIGHT(D383,1)="M",1000000*VALUE(LEFT(D383,LEN(D383)-1)),IF(RIGHT(D383,1)="B",1000000000*VALUE(LEFT(D383,LEN(D383)-1)),IF(RIGHT(D383,1)="%",0.01*VALUE(LEFT(D383,LEN(D383)-1)),IF(RIGHT(D383,1)="k",1000*VALUE(LEFT(D383,LEN(D383)-1)),VALUE(SUBSTITUTE(D383,",",""))))))))),"N/A")</f>
        <v/>
      </c>
      <c r="L383">
        <f>IFERROR(IF(TRIM(E383)="-", "N/A", IF(RIGHT(E383,1)=")",IF(RIGHT(E383,2)="T)",-1000000000000*VALUE(MID(E383,2,LEN(E383)-3)),IF(RIGHT(E383,2)="M)",-1000000*VALUE(MID(E383,2,LEN(E383)-3)),IF(RIGHT(E383,2)="B)",-1000000000*VALUE(MID(E383,2,LEN(E383)-3)),IF(RIGHT(E383,2)="k)",-1000*VALUE(MID(E383,2,LEN(E383)-3)),VALUE(SUBSTITUTE(E383,",","")))))),IF(RIGHT(E383,1)="T",1000000000000*VALUE(LEFT(E383,LEN(E383)-1)),IF(RIGHT(E383,1)="M",1000000*VALUE(LEFT(E383,LEN(E383)-1)),IF(RIGHT(E383,1)="B",1000000000*VALUE(LEFT(E383,LEN(E383)-1)),IF(RIGHT(E383,1)="%",0.01*VALUE(LEFT(E383,LEN(E383)-1)),IF(RIGHT(E383,1)="k",1000*VALUE(LEFT(E383,LEN(E383)-1)),VALUE(SUBSTITUTE(E383,",",""))))))))),"N/A")</f>
        <v/>
      </c>
      <c r="M383">
        <f>IFERROR(IF(TRIM(F383)="-", "N/A", IF(RIGHT(F383,1)=")",IF(RIGHT(F383,2)="T)",-1000000000000*VALUE(MID(F383,2,LEN(F383)-3)),IF(RIGHT(F383,2)="M)",-1000000*VALUE(MID(F383,2,LEN(F383)-3)),IF(RIGHT(F383,2)="B)",-1000000000*VALUE(MID(F383,2,LEN(F383)-3)),IF(RIGHT(F383,2)="k)",-1000*VALUE(MID(F383,2,LEN(F383)-3)),VALUE(SUBSTITUTE(F383,",","")))))),IF(RIGHT(F383,1)="T",1000000000000*VALUE(LEFT(F383,LEN(F383)-1)),IF(RIGHT(F383,1)="M",1000000*VALUE(LEFT(F383,LEN(F383)-1)),IF(RIGHT(F383,1)="B",1000000000*VALUE(LEFT(F383,LEN(F383)-1)),IF(RIGHT(F383,1)="%",0.01*VALUE(LEFT(F383,LEN(F383)-1)),IF(RIGHT(F383,1)="k",1000*VALUE(LEFT(F383,LEN(F383)-1)),VALUE(SUBSTITUTE(F383,",",""))))))))),"N/A")</f>
        <v/>
      </c>
      <c r="N383">
        <f>IFERROR(IF(TRIM(G383)="-", "N/A", IF(RIGHT(G383,1)=")",IF(RIGHT(G383,2)="T)",-1000000000000*VALUE(MID(G383,2,LEN(G383)-3)),IF(RIGHT(G383,2)="M)",-1000000*VALUE(MID(G383,2,LEN(G383)-3)),IF(RIGHT(G383,2)="B)",-1000000000*VALUE(MID(G383,2,LEN(G383)-3)),IF(RIGHT(G383,2)="k)",-1000*VALUE(MID(G383,2,LEN(G383)-3)),VALUE(SUBSTITUTE(G383,",","")))))),IF(RIGHT(G383,1)="T",1000000000000*VALUE(LEFT(G383,LEN(G383)-1)),IF(RIGHT(G383,1)="M",1000000*VALUE(LEFT(G383,LEN(G383)-1)),IF(RIGHT(G383,1)="B",1000000000*VALUE(LEFT(G383,LEN(G383)-1)),IF(RIGHT(G383,1)="%",0.01*VALUE(LEFT(G383,LEN(G383)-1)),IF(RIGHT(G383,1)="k",1000*VALUE(LEFT(G383,LEN(G383)-1)),VALUE(SUBSTITUTE(G383,",",""))))))))),"N/A")</f>
        <v/>
      </c>
    </row>
    <row r="384" spans="1:60">
      <c r="I384">
        <f>IF(AND(K384&gt; J384, L384&gt; K384, M384&gt; L384, N384&gt; M384), "pos_trend", IF(AND(K384&lt; J384, L384&lt; K384, M384&lt; L384, N384&lt; M384), "neg_trend", "N/A"))</f>
        <v/>
      </c>
      <c r="J384">
        <f>IFERROR(IF(TRIM(C384)="-", "N/A", IF(RIGHT(C384,1)=")",IF(RIGHT(C384,2)="T)",-1000000000000*VALUE(MID(C384,2,LEN(C384)-3)),IF(RIGHT(C384,2)="M)",-1000000*VALUE(MID(C384,2,LEN(C384)-3)),IF(RIGHT(C384,2)="B)",-1000000000*VALUE(MID(C384,2,LEN(C384)-3)),IF(RIGHT(C384,2)="k)",-1000*VALUE(MID(C384,2,LEN(C384)-3)),VALUE(SUBSTITUTE(C384,",","")))))),IF(RIGHT(C384,1)="T",1000000000000*VALUE(LEFT(C384,LEN(C384)-1)),IF(RIGHT(C384,1)="M",1000000*VALUE(LEFT(C384,LEN(C384)-1)),IF(RIGHT(C384,1)="B",1000000000*VALUE(LEFT(C384,LEN(C384)-1)),IF(RIGHT(C384,1)="%",0.01*VALUE(LEFT(C384,LEN(C384)-1)),IF(RIGHT(C384,1)="k",1000*VALUE(LEFT(C384,LEN(C384)-1)),VALUE(SUBSTITUTE(C384,",",""))))))))),"N/A")</f>
        <v/>
      </c>
      <c r="K384">
        <f>IFERROR(IF(TRIM(D384)="-", "N/A", IF(RIGHT(D384,1)=")",IF(RIGHT(D384,2)="T)",-1000000000000*VALUE(MID(D384,2,LEN(D384)-3)),IF(RIGHT(D384,2)="M)",-1000000*VALUE(MID(D384,2,LEN(D384)-3)),IF(RIGHT(D384,2)="B)",-1000000000*VALUE(MID(D384,2,LEN(D384)-3)),IF(RIGHT(D384,2)="k)",-1000*VALUE(MID(D384,2,LEN(D384)-3)),VALUE(SUBSTITUTE(D384,",","")))))),IF(RIGHT(D384,1)="T",1000000000000*VALUE(LEFT(D384,LEN(D384)-1)),IF(RIGHT(D384,1)="M",1000000*VALUE(LEFT(D384,LEN(D384)-1)),IF(RIGHT(D384,1)="B",1000000000*VALUE(LEFT(D384,LEN(D384)-1)),IF(RIGHT(D384,1)="%",0.01*VALUE(LEFT(D384,LEN(D384)-1)),IF(RIGHT(D384,1)="k",1000*VALUE(LEFT(D384,LEN(D384)-1)),VALUE(SUBSTITUTE(D384,",",""))))))))),"N/A")</f>
        <v/>
      </c>
      <c r="L384">
        <f>IFERROR(IF(TRIM(E384)="-", "N/A", IF(RIGHT(E384,1)=")",IF(RIGHT(E384,2)="T)",-1000000000000*VALUE(MID(E384,2,LEN(E384)-3)),IF(RIGHT(E384,2)="M)",-1000000*VALUE(MID(E384,2,LEN(E384)-3)),IF(RIGHT(E384,2)="B)",-1000000000*VALUE(MID(E384,2,LEN(E384)-3)),IF(RIGHT(E384,2)="k)",-1000*VALUE(MID(E384,2,LEN(E384)-3)),VALUE(SUBSTITUTE(E384,",","")))))),IF(RIGHT(E384,1)="T",1000000000000*VALUE(LEFT(E384,LEN(E384)-1)),IF(RIGHT(E384,1)="M",1000000*VALUE(LEFT(E384,LEN(E384)-1)),IF(RIGHT(E384,1)="B",1000000000*VALUE(LEFT(E384,LEN(E384)-1)),IF(RIGHT(E384,1)="%",0.01*VALUE(LEFT(E384,LEN(E384)-1)),IF(RIGHT(E384,1)="k",1000*VALUE(LEFT(E384,LEN(E384)-1)),VALUE(SUBSTITUTE(E384,",",""))))))))),"N/A")</f>
        <v/>
      </c>
      <c r="M384">
        <f>IFERROR(IF(TRIM(F384)="-", "N/A", IF(RIGHT(F384,1)=")",IF(RIGHT(F384,2)="T)",-1000000000000*VALUE(MID(F384,2,LEN(F384)-3)),IF(RIGHT(F384,2)="M)",-1000000*VALUE(MID(F384,2,LEN(F384)-3)),IF(RIGHT(F384,2)="B)",-1000000000*VALUE(MID(F384,2,LEN(F384)-3)),IF(RIGHT(F384,2)="k)",-1000*VALUE(MID(F384,2,LEN(F384)-3)),VALUE(SUBSTITUTE(F384,",","")))))),IF(RIGHT(F384,1)="T",1000000000000*VALUE(LEFT(F384,LEN(F384)-1)),IF(RIGHT(F384,1)="M",1000000*VALUE(LEFT(F384,LEN(F384)-1)),IF(RIGHT(F384,1)="B",1000000000*VALUE(LEFT(F384,LEN(F384)-1)),IF(RIGHT(F384,1)="%",0.01*VALUE(LEFT(F384,LEN(F384)-1)),IF(RIGHT(F384,1)="k",1000*VALUE(LEFT(F384,LEN(F384)-1)),VALUE(SUBSTITUTE(F384,",",""))))))))),"N/A")</f>
        <v/>
      </c>
      <c r="N384">
        <f>IFERROR(IF(TRIM(G384)="-", "N/A", IF(RIGHT(G384,1)=")",IF(RIGHT(G384,2)="T)",-1000000000000*VALUE(MID(G384,2,LEN(G384)-3)),IF(RIGHT(G384,2)="M)",-1000000*VALUE(MID(G384,2,LEN(G384)-3)),IF(RIGHT(G384,2)="B)",-1000000000*VALUE(MID(G384,2,LEN(G384)-3)),IF(RIGHT(G384,2)="k)",-1000*VALUE(MID(G384,2,LEN(G384)-3)),VALUE(SUBSTITUTE(G384,",","")))))),IF(RIGHT(G384,1)="T",1000000000000*VALUE(LEFT(G384,LEN(G384)-1)),IF(RIGHT(G384,1)="M",1000000*VALUE(LEFT(G384,LEN(G384)-1)),IF(RIGHT(G384,1)="B",1000000000*VALUE(LEFT(G384,LEN(G384)-1)),IF(RIGHT(G384,1)="%",0.01*VALUE(LEFT(G384,LEN(G384)-1)),IF(RIGHT(G384,1)="k",1000*VALUE(LEFT(G384,LEN(G384)-1)),VALUE(SUBSTITUTE(G384,",",""))))))))),"N/A")</f>
        <v/>
      </c>
    </row>
    <row r="385" spans="1:60">
      <c r="I385">
        <f>IF(AND(K385&gt; J385, L385&gt; K385, M385&gt; L385, N385&gt; M385), "pos_trend", IF(AND(K385&lt; J385, L385&lt; K385, M385&lt; L385, N385&lt; M385), "neg_trend", "N/A"))</f>
        <v/>
      </c>
      <c r="J385">
        <f>IFERROR(IF(TRIM(C385)="-", "N/A", IF(RIGHT(C385,1)=")",IF(RIGHT(C385,2)="T)",-1000000000000*VALUE(MID(C385,2,LEN(C385)-3)),IF(RIGHT(C385,2)="M)",-1000000*VALUE(MID(C385,2,LEN(C385)-3)),IF(RIGHT(C385,2)="B)",-1000000000*VALUE(MID(C385,2,LEN(C385)-3)),IF(RIGHT(C385,2)="k)",-1000*VALUE(MID(C385,2,LEN(C385)-3)),VALUE(SUBSTITUTE(C385,",","")))))),IF(RIGHT(C385,1)="T",1000000000000*VALUE(LEFT(C385,LEN(C385)-1)),IF(RIGHT(C385,1)="M",1000000*VALUE(LEFT(C385,LEN(C385)-1)),IF(RIGHT(C385,1)="B",1000000000*VALUE(LEFT(C385,LEN(C385)-1)),IF(RIGHT(C385,1)="%",0.01*VALUE(LEFT(C385,LEN(C385)-1)),IF(RIGHT(C385,1)="k",1000*VALUE(LEFT(C385,LEN(C385)-1)),VALUE(SUBSTITUTE(C385,",",""))))))))),"N/A")</f>
        <v/>
      </c>
      <c r="K385">
        <f>IFERROR(IF(TRIM(D385)="-", "N/A", IF(RIGHT(D385,1)=")",IF(RIGHT(D385,2)="T)",-1000000000000*VALUE(MID(D385,2,LEN(D385)-3)),IF(RIGHT(D385,2)="M)",-1000000*VALUE(MID(D385,2,LEN(D385)-3)),IF(RIGHT(D385,2)="B)",-1000000000*VALUE(MID(D385,2,LEN(D385)-3)),IF(RIGHT(D385,2)="k)",-1000*VALUE(MID(D385,2,LEN(D385)-3)),VALUE(SUBSTITUTE(D385,",","")))))),IF(RIGHT(D385,1)="T",1000000000000*VALUE(LEFT(D385,LEN(D385)-1)),IF(RIGHT(D385,1)="M",1000000*VALUE(LEFT(D385,LEN(D385)-1)),IF(RIGHT(D385,1)="B",1000000000*VALUE(LEFT(D385,LEN(D385)-1)),IF(RIGHT(D385,1)="%",0.01*VALUE(LEFT(D385,LEN(D385)-1)),IF(RIGHT(D385,1)="k",1000*VALUE(LEFT(D385,LEN(D385)-1)),VALUE(SUBSTITUTE(D385,",",""))))))))),"N/A")</f>
        <v/>
      </c>
      <c r="L385">
        <f>IFERROR(IF(TRIM(E385)="-", "N/A", IF(RIGHT(E385,1)=")",IF(RIGHT(E385,2)="T)",-1000000000000*VALUE(MID(E385,2,LEN(E385)-3)),IF(RIGHT(E385,2)="M)",-1000000*VALUE(MID(E385,2,LEN(E385)-3)),IF(RIGHT(E385,2)="B)",-1000000000*VALUE(MID(E385,2,LEN(E385)-3)),IF(RIGHT(E385,2)="k)",-1000*VALUE(MID(E385,2,LEN(E385)-3)),VALUE(SUBSTITUTE(E385,",","")))))),IF(RIGHT(E385,1)="T",1000000000000*VALUE(LEFT(E385,LEN(E385)-1)),IF(RIGHT(E385,1)="M",1000000*VALUE(LEFT(E385,LEN(E385)-1)),IF(RIGHT(E385,1)="B",1000000000*VALUE(LEFT(E385,LEN(E385)-1)),IF(RIGHT(E385,1)="%",0.01*VALUE(LEFT(E385,LEN(E385)-1)),IF(RIGHT(E385,1)="k",1000*VALUE(LEFT(E385,LEN(E385)-1)),VALUE(SUBSTITUTE(E385,",",""))))))))),"N/A")</f>
        <v/>
      </c>
      <c r="M385">
        <f>IFERROR(IF(TRIM(F385)="-", "N/A", IF(RIGHT(F385,1)=")",IF(RIGHT(F385,2)="T)",-1000000000000*VALUE(MID(F385,2,LEN(F385)-3)),IF(RIGHT(F385,2)="M)",-1000000*VALUE(MID(F385,2,LEN(F385)-3)),IF(RIGHT(F385,2)="B)",-1000000000*VALUE(MID(F385,2,LEN(F385)-3)),IF(RIGHT(F385,2)="k)",-1000*VALUE(MID(F385,2,LEN(F385)-3)),VALUE(SUBSTITUTE(F385,",","")))))),IF(RIGHT(F385,1)="T",1000000000000*VALUE(LEFT(F385,LEN(F385)-1)),IF(RIGHT(F385,1)="M",1000000*VALUE(LEFT(F385,LEN(F385)-1)),IF(RIGHT(F385,1)="B",1000000000*VALUE(LEFT(F385,LEN(F385)-1)),IF(RIGHT(F385,1)="%",0.01*VALUE(LEFT(F385,LEN(F385)-1)),IF(RIGHT(F385,1)="k",1000*VALUE(LEFT(F385,LEN(F385)-1)),VALUE(SUBSTITUTE(F385,",",""))))))))),"N/A")</f>
        <v/>
      </c>
      <c r="N385">
        <f>IFERROR(IF(TRIM(G385)="-", "N/A", IF(RIGHT(G385,1)=")",IF(RIGHT(G385,2)="T)",-1000000000000*VALUE(MID(G385,2,LEN(G385)-3)),IF(RIGHT(G385,2)="M)",-1000000*VALUE(MID(G385,2,LEN(G385)-3)),IF(RIGHT(G385,2)="B)",-1000000000*VALUE(MID(G385,2,LEN(G385)-3)),IF(RIGHT(G385,2)="k)",-1000*VALUE(MID(G385,2,LEN(G385)-3)),VALUE(SUBSTITUTE(G385,",","")))))),IF(RIGHT(G385,1)="T",1000000000000*VALUE(LEFT(G385,LEN(G385)-1)),IF(RIGHT(G385,1)="M",1000000*VALUE(LEFT(G385,LEN(G385)-1)),IF(RIGHT(G385,1)="B",1000000000*VALUE(LEFT(G385,LEN(G385)-1)),IF(RIGHT(G385,1)="%",0.01*VALUE(LEFT(G385,LEN(G385)-1)),IF(RIGHT(G385,1)="k",1000*VALUE(LEFT(G385,LEN(G385)-1)),VALUE(SUBSTITUTE(G385,",",""))))))))),"N/A")</f>
        <v/>
      </c>
    </row>
    <row r="386" spans="1:60">
      <c r="I386">
        <f>IF(AND(K386&gt; J386, L386&gt; K386, M386&gt; L386, N386&gt; M386), "pos_trend", IF(AND(K386&lt; J386, L386&lt; K386, M386&lt; L386, N386&lt; M386), "neg_trend", "N/A"))</f>
        <v/>
      </c>
      <c r="J386">
        <f>IFERROR(IF(TRIM(C386)="-", "N/A", IF(RIGHT(C386,1)=")",IF(RIGHT(C386,2)="T)",-1000000000000*VALUE(MID(C386,2,LEN(C386)-3)),IF(RIGHT(C386,2)="M)",-1000000*VALUE(MID(C386,2,LEN(C386)-3)),IF(RIGHT(C386,2)="B)",-1000000000*VALUE(MID(C386,2,LEN(C386)-3)),IF(RIGHT(C386,2)="k)",-1000*VALUE(MID(C386,2,LEN(C386)-3)),VALUE(SUBSTITUTE(C386,",","")))))),IF(RIGHT(C386,1)="T",1000000000000*VALUE(LEFT(C386,LEN(C386)-1)),IF(RIGHT(C386,1)="M",1000000*VALUE(LEFT(C386,LEN(C386)-1)),IF(RIGHT(C386,1)="B",1000000000*VALUE(LEFT(C386,LEN(C386)-1)),IF(RIGHT(C386,1)="%",0.01*VALUE(LEFT(C386,LEN(C386)-1)),IF(RIGHT(C386,1)="k",1000*VALUE(LEFT(C386,LEN(C386)-1)),VALUE(SUBSTITUTE(C386,",",""))))))))),"N/A")</f>
        <v/>
      </c>
      <c r="K386">
        <f>IFERROR(IF(TRIM(D386)="-", "N/A", IF(RIGHT(D386,1)=")",IF(RIGHT(D386,2)="T)",-1000000000000*VALUE(MID(D386,2,LEN(D386)-3)),IF(RIGHT(D386,2)="M)",-1000000*VALUE(MID(D386,2,LEN(D386)-3)),IF(RIGHT(D386,2)="B)",-1000000000*VALUE(MID(D386,2,LEN(D386)-3)),IF(RIGHT(D386,2)="k)",-1000*VALUE(MID(D386,2,LEN(D386)-3)),VALUE(SUBSTITUTE(D386,",","")))))),IF(RIGHT(D386,1)="T",1000000000000*VALUE(LEFT(D386,LEN(D386)-1)),IF(RIGHT(D386,1)="M",1000000*VALUE(LEFT(D386,LEN(D386)-1)),IF(RIGHT(D386,1)="B",1000000000*VALUE(LEFT(D386,LEN(D386)-1)),IF(RIGHT(D386,1)="%",0.01*VALUE(LEFT(D386,LEN(D386)-1)),IF(RIGHT(D386,1)="k",1000*VALUE(LEFT(D386,LEN(D386)-1)),VALUE(SUBSTITUTE(D386,",",""))))))))),"N/A")</f>
        <v/>
      </c>
      <c r="L386">
        <f>IFERROR(IF(TRIM(E386)="-", "N/A", IF(RIGHT(E386,1)=")",IF(RIGHT(E386,2)="T)",-1000000000000*VALUE(MID(E386,2,LEN(E386)-3)),IF(RIGHT(E386,2)="M)",-1000000*VALUE(MID(E386,2,LEN(E386)-3)),IF(RIGHT(E386,2)="B)",-1000000000*VALUE(MID(E386,2,LEN(E386)-3)),IF(RIGHT(E386,2)="k)",-1000*VALUE(MID(E386,2,LEN(E386)-3)),VALUE(SUBSTITUTE(E386,",","")))))),IF(RIGHT(E386,1)="T",1000000000000*VALUE(LEFT(E386,LEN(E386)-1)),IF(RIGHT(E386,1)="M",1000000*VALUE(LEFT(E386,LEN(E386)-1)),IF(RIGHT(E386,1)="B",1000000000*VALUE(LEFT(E386,LEN(E386)-1)),IF(RIGHT(E386,1)="%",0.01*VALUE(LEFT(E386,LEN(E386)-1)),IF(RIGHT(E386,1)="k",1000*VALUE(LEFT(E386,LEN(E386)-1)),VALUE(SUBSTITUTE(E386,",",""))))))))),"N/A")</f>
        <v/>
      </c>
      <c r="M386">
        <f>IFERROR(IF(TRIM(F386)="-", "N/A", IF(RIGHT(F386,1)=")",IF(RIGHT(F386,2)="T)",-1000000000000*VALUE(MID(F386,2,LEN(F386)-3)),IF(RIGHT(F386,2)="M)",-1000000*VALUE(MID(F386,2,LEN(F386)-3)),IF(RIGHT(F386,2)="B)",-1000000000*VALUE(MID(F386,2,LEN(F386)-3)),IF(RIGHT(F386,2)="k)",-1000*VALUE(MID(F386,2,LEN(F386)-3)),VALUE(SUBSTITUTE(F386,",","")))))),IF(RIGHT(F386,1)="T",1000000000000*VALUE(LEFT(F386,LEN(F386)-1)),IF(RIGHT(F386,1)="M",1000000*VALUE(LEFT(F386,LEN(F386)-1)),IF(RIGHT(F386,1)="B",1000000000*VALUE(LEFT(F386,LEN(F386)-1)),IF(RIGHT(F386,1)="%",0.01*VALUE(LEFT(F386,LEN(F386)-1)),IF(RIGHT(F386,1)="k",1000*VALUE(LEFT(F386,LEN(F386)-1)),VALUE(SUBSTITUTE(F386,",",""))))))))),"N/A")</f>
        <v/>
      </c>
      <c r="N386">
        <f>IFERROR(IF(TRIM(G386)="-", "N/A", IF(RIGHT(G386,1)=")",IF(RIGHT(G386,2)="T)",-1000000000000*VALUE(MID(G386,2,LEN(G386)-3)),IF(RIGHT(G386,2)="M)",-1000000*VALUE(MID(G386,2,LEN(G386)-3)),IF(RIGHT(G386,2)="B)",-1000000000*VALUE(MID(G386,2,LEN(G386)-3)),IF(RIGHT(G386,2)="k)",-1000*VALUE(MID(G386,2,LEN(G386)-3)),VALUE(SUBSTITUTE(G386,",","")))))),IF(RIGHT(G386,1)="T",1000000000000*VALUE(LEFT(G386,LEN(G386)-1)),IF(RIGHT(G386,1)="M",1000000*VALUE(LEFT(G386,LEN(G386)-1)),IF(RIGHT(G386,1)="B",1000000000*VALUE(LEFT(G386,LEN(G386)-1)),IF(RIGHT(G386,1)="%",0.01*VALUE(LEFT(G386,LEN(G386)-1)),IF(RIGHT(G386,1)="k",1000*VALUE(LEFT(G386,LEN(G386)-1)),VALUE(SUBSTITUTE(G386,",",""))))))))),"N/A")</f>
        <v/>
      </c>
    </row>
    <row r="387" spans="1:60">
      <c r="I387">
        <f>IF(AND(K387&gt; J387, L387&gt; K387, M387&gt; L387, N387&gt; M387), "pos_trend", IF(AND(K387&lt; J387, L387&lt; K387, M387&lt; L387, N387&lt; M387), "neg_trend", "N/A"))</f>
        <v/>
      </c>
      <c r="J387">
        <f>IFERROR(IF(TRIM(C387)="-", "N/A", IF(RIGHT(C387,1)=")",IF(RIGHT(C387,2)="T)",-1000000000000*VALUE(MID(C387,2,LEN(C387)-3)),IF(RIGHT(C387,2)="M)",-1000000*VALUE(MID(C387,2,LEN(C387)-3)),IF(RIGHT(C387,2)="B)",-1000000000*VALUE(MID(C387,2,LEN(C387)-3)),IF(RIGHT(C387,2)="k)",-1000*VALUE(MID(C387,2,LEN(C387)-3)),VALUE(SUBSTITUTE(C387,",","")))))),IF(RIGHT(C387,1)="T",1000000000000*VALUE(LEFT(C387,LEN(C387)-1)),IF(RIGHT(C387,1)="M",1000000*VALUE(LEFT(C387,LEN(C387)-1)),IF(RIGHT(C387,1)="B",1000000000*VALUE(LEFT(C387,LEN(C387)-1)),IF(RIGHT(C387,1)="%",0.01*VALUE(LEFT(C387,LEN(C387)-1)),IF(RIGHT(C387,1)="k",1000*VALUE(LEFT(C387,LEN(C387)-1)),VALUE(SUBSTITUTE(C387,",",""))))))))),"N/A")</f>
        <v/>
      </c>
      <c r="K387">
        <f>IFERROR(IF(TRIM(D387)="-", "N/A", IF(RIGHT(D387,1)=")",IF(RIGHT(D387,2)="T)",-1000000000000*VALUE(MID(D387,2,LEN(D387)-3)),IF(RIGHT(D387,2)="M)",-1000000*VALUE(MID(D387,2,LEN(D387)-3)),IF(RIGHT(D387,2)="B)",-1000000000*VALUE(MID(D387,2,LEN(D387)-3)),IF(RIGHT(D387,2)="k)",-1000*VALUE(MID(D387,2,LEN(D387)-3)),VALUE(SUBSTITUTE(D387,",","")))))),IF(RIGHT(D387,1)="T",1000000000000*VALUE(LEFT(D387,LEN(D387)-1)),IF(RIGHT(D387,1)="M",1000000*VALUE(LEFT(D387,LEN(D387)-1)),IF(RIGHT(D387,1)="B",1000000000*VALUE(LEFT(D387,LEN(D387)-1)),IF(RIGHT(D387,1)="%",0.01*VALUE(LEFT(D387,LEN(D387)-1)),IF(RIGHT(D387,1)="k",1000*VALUE(LEFT(D387,LEN(D387)-1)),VALUE(SUBSTITUTE(D387,",",""))))))))),"N/A")</f>
        <v/>
      </c>
      <c r="L387">
        <f>IFERROR(IF(TRIM(E387)="-", "N/A", IF(RIGHT(E387,1)=")",IF(RIGHT(E387,2)="T)",-1000000000000*VALUE(MID(E387,2,LEN(E387)-3)),IF(RIGHT(E387,2)="M)",-1000000*VALUE(MID(E387,2,LEN(E387)-3)),IF(RIGHT(E387,2)="B)",-1000000000*VALUE(MID(E387,2,LEN(E387)-3)),IF(RIGHT(E387,2)="k)",-1000*VALUE(MID(E387,2,LEN(E387)-3)),VALUE(SUBSTITUTE(E387,",","")))))),IF(RIGHT(E387,1)="T",1000000000000*VALUE(LEFT(E387,LEN(E387)-1)),IF(RIGHT(E387,1)="M",1000000*VALUE(LEFT(E387,LEN(E387)-1)),IF(RIGHT(E387,1)="B",1000000000*VALUE(LEFT(E387,LEN(E387)-1)),IF(RIGHT(E387,1)="%",0.01*VALUE(LEFT(E387,LEN(E387)-1)),IF(RIGHT(E387,1)="k",1000*VALUE(LEFT(E387,LEN(E387)-1)),VALUE(SUBSTITUTE(E387,",",""))))))))),"N/A")</f>
        <v/>
      </c>
      <c r="M387">
        <f>IFERROR(IF(TRIM(F387)="-", "N/A", IF(RIGHT(F387,1)=")",IF(RIGHT(F387,2)="T)",-1000000000000*VALUE(MID(F387,2,LEN(F387)-3)),IF(RIGHT(F387,2)="M)",-1000000*VALUE(MID(F387,2,LEN(F387)-3)),IF(RIGHT(F387,2)="B)",-1000000000*VALUE(MID(F387,2,LEN(F387)-3)),IF(RIGHT(F387,2)="k)",-1000*VALUE(MID(F387,2,LEN(F387)-3)),VALUE(SUBSTITUTE(F387,",","")))))),IF(RIGHT(F387,1)="T",1000000000000*VALUE(LEFT(F387,LEN(F387)-1)),IF(RIGHT(F387,1)="M",1000000*VALUE(LEFT(F387,LEN(F387)-1)),IF(RIGHT(F387,1)="B",1000000000*VALUE(LEFT(F387,LEN(F387)-1)),IF(RIGHT(F387,1)="%",0.01*VALUE(LEFT(F387,LEN(F387)-1)),IF(RIGHT(F387,1)="k",1000*VALUE(LEFT(F387,LEN(F387)-1)),VALUE(SUBSTITUTE(F387,",",""))))))))),"N/A")</f>
        <v/>
      </c>
      <c r="N387">
        <f>IFERROR(IF(TRIM(G387)="-", "N/A", IF(RIGHT(G387,1)=")",IF(RIGHT(G387,2)="T)",-1000000000000*VALUE(MID(G387,2,LEN(G387)-3)),IF(RIGHT(G387,2)="M)",-1000000*VALUE(MID(G387,2,LEN(G387)-3)),IF(RIGHT(G387,2)="B)",-1000000000*VALUE(MID(G387,2,LEN(G387)-3)),IF(RIGHT(G387,2)="k)",-1000*VALUE(MID(G387,2,LEN(G387)-3)),VALUE(SUBSTITUTE(G387,",","")))))),IF(RIGHT(G387,1)="T",1000000000000*VALUE(LEFT(G387,LEN(G387)-1)),IF(RIGHT(G387,1)="M",1000000*VALUE(LEFT(G387,LEN(G387)-1)),IF(RIGHT(G387,1)="B",1000000000*VALUE(LEFT(G387,LEN(G387)-1)),IF(RIGHT(G387,1)="%",0.01*VALUE(LEFT(G387,LEN(G387)-1)),IF(RIGHT(G387,1)="k",1000*VALUE(LEFT(G387,LEN(G387)-1)),VALUE(SUBSTITUTE(G387,",",""))))))))),"N/A")</f>
        <v/>
      </c>
    </row>
    <row r="388" spans="1:60">
      <c r="I388">
        <f>IF(AND(K388&gt; J388, L388&gt; K388, M388&gt; L388, N388&gt; M388), "pos_trend", IF(AND(K388&lt; J388, L388&lt; K388, M388&lt; L388, N388&lt; M388), "neg_trend", "N/A"))</f>
        <v/>
      </c>
      <c r="J388">
        <f>IFERROR(IF(TRIM(C388)="-", "N/A", IF(RIGHT(C388,1)=")",IF(RIGHT(C388,2)="T)",-1000000000000*VALUE(MID(C388,2,LEN(C388)-3)),IF(RIGHT(C388,2)="M)",-1000000*VALUE(MID(C388,2,LEN(C388)-3)),IF(RIGHT(C388,2)="B)",-1000000000*VALUE(MID(C388,2,LEN(C388)-3)),IF(RIGHT(C388,2)="k)",-1000*VALUE(MID(C388,2,LEN(C388)-3)),VALUE(SUBSTITUTE(C388,",","")))))),IF(RIGHT(C388,1)="T",1000000000000*VALUE(LEFT(C388,LEN(C388)-1)),IF(RIGHT(C388,1)="M",1000000*VALUE(LEFT(C388,LEN(C388)-1)),IF(RIGHT(C388,1)="B",1000000000*VALUE(LEFT(C388,LEN(C388)-1)),IF(RIGHT(C388,1)="%",0.01*VALUE(LEFT(C388,LEN(C388)-1)),IF(RIGHT(C388,1)="k",1000*VALUE(LEFT(C388,LEN(C388)-1)),VALUE(SUBSTITUTE(C388,",",""))))))))),"N/A")</f>
        <v/>
      </c>
      <c r="K388">
        <f>IFERROR(IF(TRIM(D388)="-", "N/A", IF(RIGHT(D388,1)=")",IF(RIGHT(D388,2)="T)",-1000000000000*VALUE(MID(D388,2,LEN(D388)-3)),IF(RIGHT(D388,2)="M)",-1000000*VALUE(MID(D388,2,LEN(D388)-3)),IF(RIGHT(D388,2)="B)",-1000000000*VALUE(MID(D388,2,LEN(D388)-3)),IF(RIGHT(D388,2)="k)",-1000*VALUE(MID(D388,2,LEN(D388)-3)),VALUE(SUBSTITUTE(D388,",","")))))),IF(RIGHT(D388,1)="T",1000000000000*VALUE(LEFT(D388,LEN(D388)-1)),IF(RIGHT(D388,1)="M",1000000*VALUE(LEFT(D388,LEN(D388)-1)),IF(RIGHT(D388,1)="B",1000000000*VALUE(LEFT(D388,LEN(D388)-1)),IF(RIGHT(D388,1)="%",0.01*VALUE(LEFT(D388,LEN(D388)-1)),IF(RIGHT(D388,1)="k",1000*VALUE(LEFT(D388,LEN(D388)-1)),VALUE(SUBSTITUTE(D388,",",""))))))))),"N/A")</f>
        <v/>
      </c>
      <c r="L388">
        <f>IFERROR(IF(TRIM(E388)="-", "N/A", IF(RIGHT(E388,1)=")",IF(RIGHT(E388,2)="T)",-1000000000000*VALUE(MID(E388,2,LEN(E388)-3)),IF(RIGHT(E388,2)="M)",-1000000*VALUE(MID(E388,2,LEN(E388)-3)),IF(RIGHT(E388,2)="B)",-1000000000*VALUE(MID(E388,2,LEN(E388)-3)),IF(RIGHT(E388,2)="k)",-1000*VALUE(MID(E388,2,LEN(E388)-3)),VALUE(SUBSTITUTE(E388,",","")))))),IF(RIGHT(E388,1)="T",1000000000000*VALUE(LEFT(E388,LEN(E388)-1)),IF(RIGHT(E388,1)="M",1000000*VALUE(LEFT(E388,LEN(E388)-1)),IF(RIGHT(E388,1)="B",1000000000*VALUE(LEFT(E388,LEN(E388)-1)),IF(RIGHT(E388,1)="%",0.01*VALUE(LEFT(E388,LEN(E388)-1)),IF(RIGHT(E388,1)="k",1000*VALUE(LEFT(E388,LEN(E388)-1)),VALUE(SUBSTITUTE(E388,",",""))))))))),"N/A")</f>
        <v/>
      </c>
      <c r="M388">
        <f>IFERROR(IF(TRIM(F388)="-", "N/A", IF(RIGHT(F388,1)=")",IF(RIGHT(F388,2)="T)",-1000000000000*VALUE(MID(F388,2,LEN(F388)-3)),IF(RIGHT(F388,2)="M)",-1000000*VALUE(MID(F388,2,LEN(F388)-3)),IF(RIGHT(F388,2)="B)",-1000000000*VALUE(MID(F388,2,LEN(F388)-3)),IF(RIGHT(F388,2)="k)",-1000*VALUE(MID(F388,2,LEN(F388)-3)),VALUE(SUBSTITUTE(F388,",","")))))),IF(RIGHT(F388,1)="T",1000000000000*VALUE(LEFT(F388,LEN(F388)-1)),IF(RIGHT(F388,1)="M",1000000*VALUE(LEFT(F388,LEN(F388)-1)),IF(RIGHT(F388,1)="B",1000000000*VALUE(LEFT(F388,LEN(F388)-1)),IF(RIGHT(F388,1)="%",0.01*VALUE(LEFT(F388,LEN(F388)-1)),IF(RIGHT(F388,1)="k",1000*VALUE(LEFT(F388,LEN(F388)-1)),VALUE(SUBSTITUTE(F388,",",""))))))))),"N/A")</f>
        <v/>
      </c>
      <c r="N388">
        <f>IFERROR(IF(TRIM(G388)="-", "N/A", IF(RIGHT(G388,1)=")",IF(RIGHT(G388,2)="T)",-1000000000000*VALUE(MID(G388,2,LEN(G388)-3)),IF(RIGHT(G388,2)="M)",-1000000*VALUE(MID(G388,2,LEN(G388)-3)),IF(RIGHT(G388,2)="B)",-1000000000*VALUE(MID(G388,2,LEN(G388)-3)),IF(RIGHT(G388,2)="k)",-1000*VALUE(MID(G388,2,LEN(G388)-3)),VALUE(SUBSTITUTE(G388,",","")))))),IF(RIGHT(G388,1)="T",1000000000000*VALUE(LEFT(G388,LEN(G388)-1)),IF(RIGHT(G388,1)="M",1000000*VALUE(LEFT(G388,LEN(G388)-1)),IF(RIGHT(G388,1)="B",1000000000*VALUE(LEFT(G388,LEN(G388)-1)),IF(RIGHT(G388,1)="%",0.01*VALUE(LEFT(G388,LEN(G388)-1)),IF(RIGHT(G388,1)="k",1000*VALUE(LEFT(G388,LEN(G388)-1)),VALUE(SUBSTITUTE(G388,",",""))))))))),"N/A")</f>
        <v/>
      </c>
    </row>
    <row r="389" spans="1:60">
      <c r="I389">
        <f>IF(AND(K389&gt; J389, L389&gt; K389, M389&gt; L389, N389&gt; M389), "pos_trend", IF(AND(K389&lt; J389, L389&lt; K389, M389&lt; L389, N389&lt; M389), "neg_trend", "N/A"))</f>
        <v/>
      </c>
      <c r="J389">
        <f>IFERROR(IF(TRIM(C389)="-", "N/A", IF(RIGHT(C389,1)=")",IF(RIGHT(C389,2)="T)",-1000000000000*VALUE(MID(C389,2,LEN(C389)-3)),IF(RIGHT(C389,2)="M)",-1000000*VALUE(MID(C389,2,LEN(C389)-3)),IF(RIGHT(C389,2)="B)",-1000000000*VALUE(MID(C389,2,LEN(C389)-3)),IF(RIGHT(C389,2)="k)",-1000*VALUE(MID(C389,2,LEN(C389)-3)),VALUE(SUBSTITUTE(C389,",","")))))),IF(RIGHT(C389,1)="T",1000000000000*VALUE(LEFT(C389,LEN(C389)-1)),IF(RIGHT(C389,1)="M",1000000*VALUE(LEFT(C389,LEN(C389)-1)),IF(RIGHT(C389,1)="B",1000000000*VALUE(LEFT(C389,LEN(C389)-1)),IF(RIGHT(C389,1)="%",0.01*VALUE(LEFT(C389,LEN(C389)-1)),IF(RIGHT(C389,1)="k",1000*VALUE(LEFT(C389,LEN(C389)-1)),VALUE(SUBSTITUTE(C389,",",""))))))))),"N/A")</f>
        <v/>
      </c>
      <c r="K389">
        <f>IFERROR(IF(TRIM(D389)="-", "N/A", IF(RIGHT(D389,1)=")",IF(RIGHT(D389,2)="T)",-1000000000000*VALUE(MID(D389,2,LEN(D389)-3)),IF(RIGHT(D389,2)="M)",-1000000*VALUE(MID(D389,2,LEN(D389)-3)),IF(RIGHT(D389,2)="B)",-1000000000*VALUE(MID(D389,2,LEN(D389)-3)),IF(RIGHT(D389,2)="k)",-1000*VALUE(MID(D389,2,LEN(D389)-3)),VALUE(SUBSTITUTE(D389,",","")))))),IF(RIGHT(D389,1)="T",1000000000000*VALUE(LEFT(D389,LEN(D389)-1)),IF(RIGHT(D389,1)="M",1000000*VALUE(LEFT(D389,LEN(D389)-1)),IF(RIGHT(D389,1)="B",1000000000*VALUE(LEFT(D389,LEN(D389)-1)),IF(RIGHT(D389,1)="%",0.01*VALUE(LEFT(D389,LEN(D389)-1)),IF(RIGHT(D389,1)="k",1000*VALUE(LEFT(D389,LEN(D389)-1)),VALUE(SUBSTITUTE(D389,",",""))))))))),"N/A")</f>
        <v/>
      </c>
      <c r="L389">
        <f>IFERROR(IF(TRIM(E389)="-", "N/A", IF(RIGHT(E389,1)=")",IF(RIGHT(E389,2)="T)",-1000000000000*VALUE(MID(E389,2,LEN(E389)-3)),IF(RIGHT(E389,2)="M)",-1000000*VALUE(MID(E389,2,LEN(E389)-3)),IF(RIGHT(E389,2)="B)",-1000000000*VALUE(MID(E389,2,LEN(E389)-3)),IF(RIGHT(E389,2)="k)",-1000*VALUE(MID(E389,2,LEN(E389)-3)),VALUE(SUBSTITUTE(E389,",","")))))),IF(RIGHT(E389,1)="T",1000000000000*VALUE(LEFT(E389,LEN(E389)-1)),IF(RIGHT(E389,1)="M",1000000*VALUE(LEFT(E389,LEN(E389)-1)),IF(RIGHT(E389,1)="B",1000000000*VALUE(LEFT(E389,LEN(E389)-1)),IF(RIGHT(E389,1)="%",0.01*VALUE(LEFT(E389,LEN(E389)-1)),IF(RIGHT(E389,1)="k",1000*VALUE(LEFT(E389,LEN(E389)-1)),VALUE(SUBSTITUTE(E389,",",""))))))))),"N/A")</f>
        <v/>
      </c>
      <c r="M389">
        <f>IFERROR(IF(TRIM(F389)="-", "N/A", IF(RIGHT(F389,1)=")",IF(RIGHT(F389,2)="T)",-1000000000000*VALUE(MID(F389,2,LEN(F389)-3)),IF(RIGHT(F389,2)="M)",-1000000*VALUE(MID(F389,2,LEN(F389)-3)),IF(RIGHT(F389,2)="B)",-1000000000*VALUE(MID(F389,2,LEN(F389)-3)),IF(RIGHT(F389,2)="k)",-1000*VALUE(MID(F389,2,LEN(F389)-3)),VALUE(SUBSTITUTE(F389,",","")))))),IF(RIGHT(F389,1)="T",1000000000000*VALUE(LEFT(F389,LEN(F389)-1)),IF(RIGHT(F389,1)="M",1000000*VALUE(LEFT(F389,LEN(F389)-1)),IF(RIGHT(F389,1)="B",1000000000*VALUE(LEFT(F389,LEN(F389)-1)),IF(RIGHT(F389,1)="%",0.01*VALUE(LEFT(F389,LEN(F389)-1)),IF(RIGHT(F389,1)="k",1000*VALUE(LEFT(F389,LEN(F389)-1)),VALUE(SUBSTITUTE(F389,",",""))))))))),"N/A")</f>
        <v/>
      </c>
      <c r="N389">
        <f>IFERROR(IF(TRIM(G389)="-", "N/A", IF(RIGHT(G389,1)=")",IF(RIGHT(G389,2)="T)",-1000000000000*VALUE(MID(G389,2,LEN(G389)-3)),IF(RIGHT(G389,2)="M)",-1000000*VALUE(MID(G389,2,LEN(G389)-3)),IF(RIGHT(G389,2)="B)",-1000000000*VALUE(MID(G389,2,LEN(G389)-3)),IF(RIGHT(G389,2)="k)",-1000*VALUE(MID(G389,2,LEN(G389)-3)),VALUE(SUBSTITUTE(G389,",","")))))),IF(RIGHT(G389,1)="T",1000000000000*VALUE(LEFT(G389,LEN(G389)-1)),IF(RIGHT(G389,1)="M",1000000*VALUE(LEFT(G389,LEN(G389)-1)),IF(RIGHT(G389,1)="B",1000000000*VALUE(LEFT(G389,LEN(G389)-1)),IF(RIGHT(G389,1)="%",0.01*VALUE(LEFT(G389,LEN(G389)-1)),IF(RIGHT(G389,1)="k",1000*VALUE(LEFT(G389,LEN(G389)-1)),VALUE(SUBSTITUTE(G389,",",""))))))))),"N/A")</f>
        <v/>
      </c>
    </row>
    <row r="390" spans="1:60">
      <c r="I390">
        <f>IF(AND(K390&gt; J390, L390&gt; K390, M390&gt; L390, N390&gt; M390), "pos_trend", IF(AND(K390&lt; J390, L390&lt; K390, M390&lt; L390, N390&lt; M390), "neg_trend", "N/A"))</f>
        <v/>
      </c>
      <c r="J390">
        <f>IFERROR(IF(TRIM(C390)="-", "N/A", IF(RIGHT(C390,1)=")",IF(RIGHT(C390,2)="T)",-1000000000000*VALUE(MID(C390,2,LEN(C390)-3)),IF(RIGHT(C390,2)="M)",-1000000*VALUE(MID(C390,2,LEN(C390)-3)),IF(RIGHT(C390,2)="B)",-1000000000*VALUE(MID(C390,2,LEN(C390)-3)),IF(RIGHT(C390,2)="k)",-1000*VALUE(MID(C390,2,LEN(C390)-3)),VALUE(SUBSTITUTE(C390,",","")))))),IF(RIGHT(C390,1)="T",1000000000000*VALUE(LEFT(C390,LEN(C390)-1)),IF(RIGHT(C390,1)="M",1000000*VALUE(LEFT(C390,LEN(C390)-1)),IF(RIGHT(C390,1)="B",1000000000*VALUE(LEFT(C390,LEN(C390)-1)),IF(RIGHT(C390,1)="%",0.01*VALUE(LEFT(C390,LEN(C390)-1)),IF(RIGHT(C390,1)="k",1000*VALUE(LEFT(C390,LEN(C390)-1)),VALUE(SUBSTITUTE(C390,",",""))))))))),"N/A")</f>
        <v/>
      </c>
      <c r="K390">
        <f>IFERROR(IF(TRIM(D390)="-", "N/A", IF(RIGHT(D390,1)=")",IF(RIGHT(D390,2)="T)",-1000000000000*VALUE(MID(D390,2,LEN(D390)-3)),IF(RIGHT(D390,2)="M)",-1000000*VALUE(MID(D390,2,LEN(D390)-3)),IF(RIGHT(D390,2)="B)",-1000000000*VALUE(MID(D390,2,LEN(D390)-3)),IF(RIGHT(D390,2)="k)",-1000*VALUE(MID(D390,2,LEN(D390)-3)),VALUE(SUBSTITUTE(D390,",","")))))),IF(RIGHT(D390,1)="T",1000000000000*VALUE(LEFT(D390,LEN(D390)-1)),IF(RIGHT(D390,1)="M",1000000*VALUE(LEFT(D390,LEN(D390)-1)),IF(RIGHT(D390,1)="B",1000000000*VALUE(LEFT(D390,LEN(D390)-1)),IF(RIGHT(D390,1)="%",0.01*VALUE(LEFT(D390,LEN(D390)-1)),IF(RIGHT(D390,1)="k",1000*VALUE(LEFT(D390,LEN(D390)-1)),VALUE(SUBSTITUTE(D390,",",""))))))))),"N/A")</f>
        <v/>
      </c>
      <c r="L390">
        <f>IFERROR(IF(TRIM(E390)="-", "N/A", IF(RIGHT(E390,1)=")",IF(RIGHT(E390,2)="T)",-1000000000000*VALUE(MID(E390,2,LEN(E390)-3)),IF(RIGHT(E390,2)="M)",-1000000*VALUE(MID(E390,2,LEN(E390)-3)),IF(RIGHT(E390,2)="B)",-1000000000*VALUE(MID(E390,2,LEN(E390)-3)),IF(RIGHT(E390,2)="k)",-1000*VALUE(MID(E390,2,LEN(E390)-3)),VALUE(SUBSTITUTE(E390,",","")))))),IF(RIGHT(E390,1)="T",1000000000000*VALUE(LEFT(E390,LEN(E390)-1)),IF(RIGHT(E390,1)="M",1000000*VALUE(LEFT(E390,LEN(E390)-1)),IF(RIGHT(E390,1)="B",1000000000*VALUE(LEFT(E390,LEN(E390)-1)),IF(RIGHT(E390,1)="%",0.01*VALUE(LEFT(E390,LEN(E390)-1)),IF(RIGHT(E390,1)="k",1000*VALUE(LEFT(E390,LEN(E390)-1)),VALUE(SUBSTITUTE(E390,",",""))))))))),"N/A")</f>
        <v/>
      </c>
      <c r="M390">
        <f>IFERROR(IF(TRIM(F390)="-", "N/A", IF(RIGHT(F390,1)=")",IF(RIGHT(F390,2)="T)",-1000000000000*VALUE(MID(F390,2,LEN(F390)-3)),IF(RIGHT(F390,2)="M)",-1000000*VALUE(MID(F390,2,LEN(F390)-3)),IF(RIGHT(F390,2)="B)",-1000000000*VALUE(MID(F390,2,LEN(F390)-3)),IF(RIGHT(F390,2)="k)",-1000*VALUE(MID(F390,2,LEN(F390)-3)),VALUE(SUBSTITUTE(F390,",","")))))),IF(RIGHT(F390,1)="T",1000000000000*VALUE(LEFT(F390,LEN(F390)-1)),IF(RIGHT(F390,1)="M",1000000*VALUE(LEFT(F390,LEN(F390)-1)),IF(RIGHT(F390,1)="B",1000000000*VALUE(LEFT(F390,LEN(F390)-1)),IF(RIGHT(F390,1)="%",0.01*VALUE(LEFT(F390,LEN(F390)-1)),IF(RIGHT(F390,1)="k",1000*VALUE(LEFT(F390,LEN(F390)-1)),VALUE(SUBSTITUTE(F390,",",""))))))))),"N/A")</f>
        <v/>
      </c>
      <c r="N390">
        <f>IFERROR(IF(TRIM(G390)="-", "N/A", IF(RIGHT(G390,1)=")",IF(RIGHT(G390,2)="T)",-1000000000000*VALUE(MID(G390,2,LEN(G390)-3)),IF(RIGHT(G390,2)="M)",-1000000*VALUE(MID(G390,2,LEN(G390)-3)),IF(RIGHT(G390,2)="B)",-1000000000*VALUE(MID(G390,2,LEN(G390)-3)),IF(RIGHT(G390,2)="k)",-1000*VALUE(MID(G390,2,LEN(G390)-3)),VALUE(SUBSTITUTE(G390,",","")))))),IF(RIGHT(G390,1)="T",1000000000000*VALUE(LEFT(G390,LEN(G390)-1)),IF(RIGHT(G390,1)="M",1000000*VALUE(LEFT(G390,LEN(G390)-1)),IF(RIGHT(G390,1)="B",1000000000*VALUE(LEFT(G390,LEN(G390)-1)),IF(RIGHT(G390,1)="%",0.01*VALUE(LEFT(G390,LEN(G390)-1)),IF(RIGHT(G390,1)="k",1000*VALUE(LEFT(G390,LEN(G390)-1)),VALUE(SUBSTITUTE(G390,",",""))))))))),"N/A")</f>
        <v/>
      </c>
    </row>
    <row r="391" spans="1:60">
      <c r="I391">
        <f>IF(AND(K391&gt; J391, L391&gt; K391, M391&gt; L391, N391&gt; M391), "pos_trend", IF(AND(K391&lt; J391, L391&lt; K391, M391&lt; L391, N391&lt; M391), "neg_trend", "N/A"))</f>
        <v/>
      </c>
      <c r="J391">
        <f>IFERROR(IF(TRIM(C391)="-", "N/A", IF(RIGHT(C391,1)=")",IF(RIGHT(C391,2)="T)",-1000000000000*VALUE(MID(C391,2,LEN(C391)-3)),IF(RIGHT(C391,2)="M)",-1000000*VALUE(MID(C391,2,LEN(C391)-3)),IF(RIGHT(C391,2)="B)",-1000000000*VALUE(MID(C391,2,LEN(C391)-3)),IF(RIGHT(C391,2)="k)",-1000*VALUE(MID(C391,2,LEN(C391)-3)),VALUE(SUBSTITUTE(C391,",","")))))),IF(RIGHT(C391,1)="T",1000000000000*VALUE(LEFT(C391,LEN(C391)-1)),IF(RIGHT(C391,1)="M",1000000*VALUE(LEFT(C391,LEN(C391)-1)),IF(RIGHT(C391,1)="B",1000000000*VALUE(LEFT(C391,LEN(C391)-1)),IF(RIGHT(C391,1)="%",0.01*VALUE(LEFT(C391,LEN(C391)-1)),IF(RIGHT(C391,1)="k",1000*VALUE(LEFT(C391,LEN(C391)-1)),VALUE(SUBSTITUTE(C391,",",""))))))))),"N/A")</f>
        <v/>
      </c>
      <c r="K391">
        <f>IFERROR(IF(TRIM(D391)="-", "N/A", IF(RIGHT(D391,1)=")",IF(RIGHT(D391,2)="T)",-1000000000000*VALUE(MID(D391,2,LEN(D391)-3)),IF(RIGHT(D391,2)="M)",-1000000*VALUE(MID(D391,2,LEN(D391)-3)),IF(RIGHT(D391,2)="B)",-1000000000*VALUE(MID(D391,2,LEN(D391)-3)),IF(RIGHT(D391,2)="k)",-1000*VALUE(MID(D391,2,LEN(D391)-3)),VALUE(SUBSTITUTE(D391,",","")))))),IF(RIGHT(D391,1)="T",1000000000000*VALUE(LEFT(D391,LEN(D391)-1)),IF(RIGHT(D391,1)="M",1000000*VALUE(LEFT(D391,LEN(D391)-1)),IF(RIGHT(D391,1)="B",1000000000*VALUE(LEFT(D391,LEN(D391)-1)),IF(RIGHT(D391,1)="%",0.01*VALUE(LEFT(D391,LEN(D391)-1)),IF(RIGHT(D391,1)="k",1000*VALUE(LEFT(D391,LEN(D391)-1)),VALUE(SUBSTITUTE(D391,",",""))))))))),"N/A")</f>
        <v/>
      </c>
      <c r="L391">
        <f>IFERROR(IF(TRIM(E391)="-", "N/A", IF(RIGHT(E391,1)=")",IF(RIGHT(E391,2)="T)",-1000000000000*VALUE(MID(E391,2,LEN(E391)-3)),IF(RIGHT(E391,2)="M)",-1000000*VALUE(MID(E391,2,LEN(E391)-3)),IF(RIGHT(E391,2)="B)",-1000000000*VALUE(MID(E391,2,LEN(E391)-3)),IF(RIGHT(E391,2)="k)",-1000*VALUE(MID(E391,2,LEN(E391)-3)),VALUE(SUBSTITUTE(E391,",","")))))),IF(RIGHT(E391,1)="T",1000000000000*VALUE(LEFT(E391,LEN(E391)-1)),IF(RIGHT(E391,1)="M",1000000*VALUE(LEFT(E391,LEN(E391)-1)),IF(RIGHT(E391,1)="B",1000000000*VALUE(LEFT(E391,LEN(E391)-1)),IF(RIGHT(E391,1)="%",0.01*VALUE(LEFT(E391,LEN(E391)-1)),IF(RIGHT(E391,1)="k",1000*VALUE(LEFT(E391,LEN(E391)-1)),VALUE(SUBSTITUTE(E391,",",""))))))))),"N/A")</f>
        <v/>
      </c>
      <c r="M391">
        <f>IFERROR(IF(TRIM(F391)="-", "N/A", IF(RIGHT(F391,1)=")",IF(RIGHT(F391,2)="T)",-1000000000000*VALUE(MID(F391,2,LEN(F391)-3)),IF(RIGHT(F391,2)="M)",-1000000*VALUE(MID(F391,2,LEN(F391)-3)),IF(RIGHT(F391,2)="B)",-1000000000*VALUE(MID(F391,2,LEN(F391)-3)),IF(RIGHT(F391,2)="k)",-1000*VALUE(MID(F391,2,LEN(F391)-3)),VALUE(SUBSTITUTE(F391,",","")))))),IF(RIGHT(F391,1)="T",1000000000000*VALUE(LEFT(F391,LEN(F391)-1)),IF(RIGHT(F391,1)="M",1000000*VALUE(LEFT(F391,LEN(F391)-1)),IF(RIGHT(F391,1)="B",1000000000*VALUE(LEFT(F391,LEN(F391)-1)),IF(RIGHT(F391,1)="%",0.01*VALUE(LEFT(F391,LEN(F391)-1)),IF(RIGHT(F391,1)="k",1000*VALUE(LEFT(F391,LEN(F391)-1)),VALUE(SUBSTITUTE(F391,",",""))))))))),"N/A")</f>
        <v/>
      </c>
      <c r="N391">
        <f>IFERROR(IF(TRIM(G391)="-", "N/A", IF(RIGHT(G391,1)=")",IF(RIGHT(G391,2)="T)",-1000000000000*VALUE(MID(G391,2,LEN(G391)-3)),IF(RIGHT(G391,2)="M)",-1000000*VALUE(MID(G391,2,LEN(G391)-3)),IF(RIGHT(G391,2)="B)",-1000000000*VALUE(MID(G391,2,LEN(G391)-3)),IF(RIGHT(G391,2)="k)",-1000*VALUE(MID(G391,2,LEN(G391)-3)),VALUE(SUBSTITUTE(G391,",","")))))),IF(RIGHT(G391,1)="T",1000000000000*VALUE(LEFT(G391,LEN(G391)-1)),IF(RIGHT(G391,1)="M",1000000*VALUE(LEFT(G391,LEN(G391)-1)),IF(RIGHT(G391,1)="B",1000000000*VALUE(LEFT(G391,LEN(G391)-1)),IF(RIGHT(G391,1)="%",0.01*VALUE(LEFT(G391,LEN(G391)-1)),IF(RIGHT(G391,1)="k",1000*VALUE(LEFT(G391,LEN(G391)-1)),VALUE(SUBSTITUTE(G391,",",""))))))))),"N/A")</f>
        <v/>
      </c>
    </row>
    <row r="392" spans="1:60">
      <c r="I392">
        <f>IF(AND(K392&gt; J392, L392&gt; K392, M392&gt; L392, N392&gt; M392), "pos_trend", IF(AND(K392&lt; J392, L392&lt; K392, M392&lt; L392, N392&lt; M392), "neg_trend", "N/A"))</f>
        <v/>
      </c>
      <c r="J392">
        <f>IFERROR(IF(TRIM(C392)="-", "N/A", IF(RIGHT(C392,1)=")",IF(RIGHT(C392,2)="T)",-1000000000000*VALUE(MID(C392,2,LEN(C392)-3)),IF(RIGHT(C392,2)="M)",-1000000*VALUE(MID(C392,2,LEN(C392)-3)),IF(RIGHT(C392,2)="B)",-1000000000*VALUE(MID(C392,2,LEN(C392)-3)),IF(RIGHT(C392,2)="k)",-1000*VALUE(MID(C392,2,LEN(C392)-3)),VALUE(SUBSTITUTE(C392,",","")))))),IF(RIGHT(C392,1)="T",1000000000000*VALUE(LEFT(C392,LEN(C392)-1)),IF(RIGHT(C392,1)="M",1000000*VALUE(LEFT(C392,LEN(C392)-1)),IF(RIGHT(C392,1)="B",1000000000*VALUE(LEFT(C392,LEN(C392)-1)),IF(RIGHT(C392,1)="%",0.01*VALUE(LEFT(C392,LEN(C392)-1)),IF(RIGHT(C392,1)="k",1000*VALUE(LEFT(C392,LEN(C392)-1)),VALUE(SUBSTITUTE(C392,",",""))))))))),"N/A")</f>
        <v/>
      </c>
      <c r="K392">
        <f>IFERROR(IF(TRIM(D392)="-", "N/A", IF(RIGHT(D392,1)=")",IF(RIGHT(D392,2)="T)",-1000000000000*VALUE(MID(D392,2,LEN(D392)-3)),IF(RIGHT(D392,2)="M)",-1000000*VALUE(MID(D392,2,LEN(D392)-3)),IF(RIGHT(D392,2)="B)",-1000000000*VALUE(MID(D392,2,LEN(D392)-3)),IF(RIGHT(D392,2)="k)",-1000*VALUE(MID(D392,2,LEN(D392)-3)),VALUE(SUBSTITUTE(D392,",","")))))),IF(RIGHT(D392,1)="T",1000000000000*VALUE(LEFT(D392,LEN(D392)-1)),IF(RIGHT(D392,1)="M",1000000*VALUE(LEFT(D392,LEN(D392)-1)),IF(RIGHT(D392,1)="B",1000000000*VALUE(LEFT(D392,LEN(D392)-1)),IF(RIGHT(D392,1)="%",0.01*VALUE(LEFT(D392,LEN(D392)-1)),IF(RIGHT(D392,1)="k",1000*VALUE(LEFT(D392,LEN(D392)-1)),VALUE(SUBSTITUTE(D392,",",""))))))))),"N/A")</f>
        <v/>
      </c>
      <c r="L392">
        <f>IFERROR(IF(TRIM(E392)="-", "N/A", IF(RIGHT(E392,1)=")",IF(RIGHT(E392,2)="T)",-1000000000000*VALUE(MID(E392,2,LEN(E392)-3)),IF(RIGHT(E392,2)="M)",-1000000*VALUE(MID(E392,2,LEN(E392)-3)),IF(RIGHT(E392,2)="B)",-1000000000*VALUE(MID(E392,2,LEN(E392)-3)),IF(RIGHT(E392,2)="k)",-1000*VALUE(MID(E392,2,LEN(E392)-3)),VALUE(SUBSTITUTE(E392,",","")))))),IF(RIGHT(E392,1)="T",1000000000000*VALUE(LEFT(E392,LEN(E392)-1)),IF(RIGHT(E392,1)="M",1000000*VALUE(LEFT(E392,LEN(E392)-1)),IF(RIGHT(E392,1)="B",1000000000*VALUE(LEFT(E392,LEN(E392)-1)),IF(RIGHT(E392,1)="%",0.01*VALUE(LEFT(E392,LEN(E392)-1)),IF(RIGHT(E392,1)="k",1000*VALUE(LEFT(E392,LEN(E392)-1)),VALUE(SUBSTITUTE(E392,",",""))))))))),"N/A")</f>
        <v/>
      </c>
      <c r="M392">
        <f>IFERROR(IF(TRIM(F392)="-", "N/A", IF(RIGHT(F392,1)=")",IF(RIGHT(F392,2)="T)",-1000000000000*VALUE(MID(F392,2,LEN(F392)-3)),IF(RIGHT(F392,2)="M)",-1000000*VALUE(MID(F392,2,LEN(F392)-3)),IF(RIGHT(F392,2)="B)",-1000000000*VALUE(MID(F392,2,LEN(F392)-3)),IF(RIGHT(F392,2)="k)",-1000*VALUE(MID(F392,2,LEN(F392)-3)),VALUE(SUBSTITUTE(F392,",","")))))),IF(RIGHT(F392,1)="T",1000000000000*VALUE(LEFT(F392,LEN(F392)-1)),IF(RIGHT(F392,1)="M",1000000*VALUE(LEFT(F392,LEN(F392)-1)),IF(RIGHT(F392,1)="B",1000000000*VALUE(LEFT(F392,LEN(F392)-1)),IF(RIGHT(F392,1)="%",0.01*VALUE(LEFT(F392,LEN(F392)-1)),IF(RIGHT(F392,1)="k",1000*VALUE(LEFT(F392,LEN(F392)-1)),VALUE(SUBSTITUTE(F392,",",""))))))))),"N/A")</f>
        <v/>
      </c>
      <c r="N392">
        <f>IFERROR(IF(TRIM(G392)="-", "N/A", IF(RIGHT(G392,1)=")",IF(RIGHT(G392,2)="T)",-1000000000000*VALUE(MID(G392,2,LEN(G392)-3)),IF(RIGHT(G392,2)="M)",-1000000*VALUE(MID(G392,2,LEN(G392)-3)),IF(RIGHT(G392,2)="B)",-1000000000*VALUE(MID(G392,2,LEN(G392)-3)),IF(RIGHT(G392,2)="k)",-1000*VALUE(MID(G392,2,LEN(G392)-3)),VALUE(SUBSTITUTE(G392,",","")))))),IF(RIGHT(G392,1)="T",1000000000000*VALUE(LEFT(G392,LEN(G392)-1)),IF(RIGHT(G392,1)="M",1000000*VALUE(LEFT(G392,LEN(G392)-1)),IF(RIGHT(G392,1)="B",1000000000*VALUE(LEFT(G392,LEN(G392)-1)),IF(RIGHT(G392,1)="%",0.01*VALUE(LEFT(G392,LEN(G392)-1)),IF(RIGHT(G392,1)="k",1000*VALUE(LEFT(G392,LEN(G392)-1)),VALUE(SUBSTITUTE(G392,",",""))))))))),"N/A")</f>
        <v/>
      </c>
    </row>
    <row r="393" spans="1:60">
      <c r="I393">
        <f>IF(AND(K393&gt; J393, L393&gt; K393, M393&gt; L393, N393&gt; M393), "pos_trend", IF(AND(K393&lt; J393, L393&lt; K393, M393&lt; L393, N393&lt; M393), "neg_trend", "N/A"))</f>
        <v/>
      </c>
      <c r="J393">
        <f>IFERROR(IF(TRIM(C393)="-", "N/A", IF(RIGHT(C393,1)=")",IF(RIGHT(C393,2)="T)",-1000000000000*VALUE(MID(C393,2,LEN(C393)-3)),IF(RIGHT(C393,2)="M)",-1000000*VALUE(MID(C393,2,LEN(C393)-3)),IF(RIGHT(C393,2)="B)",-1000000000*VALUE(MID(C393,2,LEN(C393)-3)),IF(RIGHT(C393,2)="k)",-1000*VALUE(MID(C393,2,LEN(C393)-3)),VALUE(SUBSTITUTE(C393,",","")))))),IF(RIGHT(C393,1)="T",1000000000000*VALUE(LEFT(C393,LEN(C393)-1)),IF(RIGHT(C393,1)="M",1000000*VALUE(LEFT(C393,LEN(C393)-1)),IF(RIGHT(C393,1)="B",1000000000*VALUE(LEFT(C393,LEN(C393)-1)),IF(RIGHT(C393,1)="%",0.01*VALUE(LEFT(C393,LEN(C393)-1)),IF(RIGHT(C393,1)="k",1000*VALUE(LEFT(C393,LEN(C393)-1)),VALUE(SUBSTITUTE(C393,",",""))))))))),"N/A")</f>
        <v/>
      </c>
      <c r="K393">
        <f>IFERROR(IF(TRIM(D393)="-", "N/A", IF(RIGHT(D393,1)=")",IF(RIGHT(D393,2)="T)",-1000000000000*VALUE(MID(D393,2,LEN(D393)-3)),IF(RIGHT(D393,2)="M)",-1000000*VALUE(MID(D393,2,LEN(D393)-3)),IF(RIGHT(D393,2)="B)",-1000000000*VALUE(MID(D393,2,LEN(D393)-3)),IF(RIGHT(D393,2)="k)",-1000*VALUE(MID(D393,2,LEN(D393)-3)),VALUE(SUBSTITUTE(D393,",","")))))),IF(RIGHT(D393,1)="T",1000000000000*VALUE(LEFT(D393,LEN(D393)-1)),IF(RIGHT(D393,1)="M",1000000*VALUE(LEFT(D393,LEN(D393)-1)),IF(RIGHT(D393,1)="B",1000000000*VALUE(LEFT(D393,LEN(D393)-1)),IF(RIGHT(D393,1)="%",0.01*VALUE(LEFT(D393,LEN(D393)-1)),IF(RIGHT(D393,1)="k",1000*VALUE(LEFT(D393,LEN(D393)-1)),VALUE(SUBSTITUTE(D393,",",""))))))))),"N/A")</f>
        <v/>
      </c>
      <c r="L393">
        <f>IFERROR(IF(TRIM(E393)="-", "N/A", IF(RIGHT(E393,1)=")",IF(RIGHT(E393,2)="T)",-1000000000000*VALUE(MID(E393,2,LEN(E393)-3)),IF(RIGHT(E393,2)="M)",-1000000*VALUE(MID(E393,2,LEN(E393)-3)),IF(RIGHT(E393,2)="B)",-1000000000*VALUE(MID(E393,2,LEN(E393)-3)),IF(RIGHT(E393,2)="k)",-1000*VALUE(MID(E393,2,LEN(E393)-3)),VALUE(SUBSTITUTE(E393,",","")))))),IF(RIGHT(E393,1)="T",1000000000000*VALUE(LEFT(E393,LEN(E393)-1)),IF(RIGHT(E393,1)="M",1000000*VALUE(LEFT(E393,LEN(E393)-1)),IF(RIGHT(E393,1)="B",1000000000*VALUE(LEFT(E393,LEN(E393)-1)),IF(RIGHT(E393,1)="%",0.01*VALUE(LEFT(E393,LEN(E393)-1)),IF(RIGHT(E393,1)="k",1000*VALUE(LEFT(E393,LEN(E393)-1)),VALUE(SUBSTITUTE(E393,",",""))))))))),"N/A")</f>
        <v/>
      </c>
      <c r="M393">
        <f>IFERROR(IF(TRIM(F393)="-", "N/A", IF(RIGHT(F393,1)=")",IF(RIGHT(F393,2)="T)",-1000000000000*VALUE(MID(F393,2,LEN(F393)-3)),IF(RIGHT(F393,2)="M)",-1000000*VALUE(MID(F393,2,LEN(F393)-3)),IF(RIGHT(F393,2)="B)",-1000000000*VALUE(MID(F393,2,LEN(F393)-3)),IF(RIGHT(F393,2)="k)",-1000*VALUE(MID(F393,2,LEN(F393)-3)),VALUE(SUBSTITUTE(F393,",","")))))),IF(RIGHT(F393,1)="T",1000000000000*VALUE(LEFT(F393,LEN(F393)-1)),IF(RIGHT(F393,1)="M",1000000*VALUE(LEFT(F393,LEN(F393)-1)),IF(RIGHT(F393,1)="B",1000000000*VALUE(LEFT(F393,LEN(F393)-1)),IF(RIGHT(F393,1)="%",0.01*VALUE(LEFT(F393,LEN(F393)-1)),IF(RIGHT(F393,1)="k",1000*VALUE(LEFT(F393,LEN(F393)-1)),VALUE(SUBSTITUTE(F393,",",""))))))))),"N/A")</f>
        <v/>
      </c>
      <c r="N393">
        <f>IFERROR(IF(TRIM(G393)="-", "N/A", IF(RIGHT(G393,1)=")",IF(RIGHT(G393,2)="T)",-1000000000000*VALUE(MID(G393,2,LEN(G393)-3)),IF(RIGHT(G393,2)="M)",-1000000*VALUE(MID(G393,2,LEN(G393)-3)),IF(RIGHT(G393,2)="B)",-1000000000*VALUE(MID(G393,2,LEN(G393)-3)),IF(RIGHT(G393,2)="k)",-1000*VALUE(MID(G393,2,LEN(G393)-3)),VALUE(SUBSTITUTE(G393,",","")))))),IF(RIGHT(G393,1)="T",1000000000000*VALUE(LEFT(G393,LEN(G393)-1)),IF(RIGHT(G393,1)="M",1000000*VALUE(LEFT(G393,LEN(G393)-1)),IF(RIGHT(G393,1)="B",1000000000*VALUE(LEFT(G393,LEN(G393)-1)),IF(RIGHT(G393,1)="%",0.01*VALUE(LEFT(G393,LEN(G393)-1)),IF(RIGHT(G393,1)="k",1000*VALUE(LEFT(G393,LEN(G393)-1)),VALUE(SUBSTITUTE(G393,",",""))))))))),"N/A")</f>
        <v/>
      </c>
    </row>
    <row r="394" spans="1:60">
      <c r="I394">
        <f>IF(AND(K394&gt; J394, L394&gt; K394, M394&gt; L394, N394&gt; M394), "pos_trend", IF(AND(K394&lt; J394, L394&lt; K394, M394&lt; L394, N394&lt; M394), "neg_trend", "N/A"))</f>
        <v/>
      </c>
      <c r="J394">
        <f>IFERROR(IF(TRIM(C394)="-", "N/A", IF(RIGHT(C394,1)=")",IF(RIGHT(C394,2)="T)",-1000000000000*VALUE(MID(C394,2,LEN(C394)-3)),IF(RIGHT(C394,2)="M)",-1000000*VALUE(MID(C394,2,LEN(C394)-3)),IF(RIGHT(C394,2)="B)",-1000000000*VALUE(MID(C394,2,LEN(C394)-3)),IF(RIGHT(C394,2)="k)",-1000*VALUE(MID(C394,2,LEN(C394)-3)),VALUE(SUBSTITUTE(C394,",","")))))),IF(RIGHT(C394,1)="T",1000000000000*VALUE(LEFT(C394,LEN(C394)-1)),IF(RIGHT(C394,1)="M",1000000*VALUE(LEFT(C394,LEN(C394)-1)),IF(RIGHT(C394,1)="B",1000000000*VALUE(LEFT(C394,LEN(C394)-1)),IF(RIGHT(C394,1)="%",0.01*VALUE(LEFT(C394,LEN(C394)-1)),IF(RIGHT(C394,1)="k",1000*VALUE(LEFT(C394,LEN(C394)-1)),VALUE(SUBSTITUTE(C394,",",""))))))))),"N/A")</f>
        <v/>
      </c>
      <c r="K394">
        <f>IFERROR(IF(TRIM(D394)="-", "N/A", IF(RIGHT(D394,1)=")",IF(RIGHT(D394,2)="T)",-1000000000000*VALUE(MID(D394,2,LEN(D394)-3)),IF(RIGHT(D394,2)="M)",-1000000*VALUE(MID(D394,2,LEN(D394)-3)),IF(RIGHT(D394,2)="B)",-1000000000*VALUE(MID(D394,2,LEN(D394)-3)),IF(RIGHT(D394,2)="k)",-1000*VALUE(MID(D394,2,LEN(D394)-3)),VALUE(SUBSTITUTE(D394,",","")))))),IF(RIGHT(D394,1)="T",1000000000000*VALUE(LEFT(D394,LEN(D394)-1)),IF(RIGHT(D394,1)="M",1000000*VALUE(LEFT(D394,LEN(D394)-1)),IF(RIGHT(D394,1)="B",1000000000*VALUE(LEFT(D394,LEN(D394)-1)),IF(RIGHT(D394,1)="%",0.01*VALUE(LEFT(D394,LEN(D394)-1)),IF(RIGHT(D394,1)="k",1000*VALUE(LEFT(D394,LEN(D394)-1)),VALUE(SUBSTITUTE(D394,",",""))))))))),"N/A")</f>
        <v/>
      </c>
      <c r="L394">
        <f>IFERROR(IF(TRIM(E394)="-", "N/A", IF(RIGHT(E394,1)=")",IF(RIGHT(E394,2)="T)",-1000000000000*VALUE(MID(E394,2,LEN(E394)-3)),IF(RIGHT(E394,2)="M)",-1000000*VALUE(MID(E394,2,LEN(E394)-3)),IF(RIGHT(E394,2)="B)",-1000000000*VALUE(MID(E394,2,LEN(E394)-3)),IF(RIGHT(E394,2)="k)",-1000*VALUE(MID(E394,2,LEN(E394)-3)),VALUE(SUBSTITUTE(E394,",","")))))),IF(RIGHT(E394,1)="T",1000000000000*VALUE(LEFT(E394,LEN(E394)-1)),IF(RIGHT(E394,1)="M",1000000*VALUE(LEFT(E394,LEN(E394)-1)),IF(RIGHT(E394,1)="B",1000000000*VALUE(LEFT(E394,LEN(E394)-1)),IF(RIGHT(E394,1)="%",0.01*VALUE(LEFT(E394,LEN(E394)-1)),IF(RIGHT(E394,1)="k",1000*VALUE(LEFT(E394,LEN(E394)-1)),VALUE(SUBSTITUTE(E394,",",""))))))))),"N/A")</f>
        <v/>
      </c>
      <c r="M394">
        <f>IFERROR(IF(TRIM(F394)="-", "N/A", IF(RIGHT(F394,1)=")",IF(RIGHT(F394,2)="T)",-1000000000000*VALUE(MID(F394,2,LEN(F394)-3)),IF(RIGHT(F394,2)="M)",-1000000*VALUE(MID(F394,2,LEN(F394)-3)),IF(RIGHT(F394,2)="B)",-1000000000*VALUE(MID(F394,2,LEN(F394)-3)),IF(RIGHT(F394,2)="k)",-1000*VALUE(MID(F394,2,LEN(F394)-3)),VALUE(SUBSTITUTE(F394,",","")))))),IF(RIGHT(F394,1)="T",1000000000000*VALUE(LEFT(F394,LEN(F394)-1)),IF(RIGHT(F394,1)="M",1000000*VALUE(LEFT(F394,LEN(F394)-1)),IF(RIGHT(F394,1)="B",1000000000*VALUE(LEFT(F394,LEN(F394)-1)),IF(RIGHT(F394,1)="%",0.01*VALUE(LEFT(F394,LEN(F394)-1)),IF(RIGHT(F394,1)="k",1000*VALUE(LEFT(F394,LEN(F394)-1)),VALUE(SUBSTITUTE(F394,",",""))))))))),"N/A")</f>
        <v/>
      </c>
      <c r="N394">
        <f>IFERROR(IF(TRIM(G394)="-", "N/A", IF(RIGHT(G394,1)=")",IF(RIGHT(G394,2)="T)",-1000000000000*VALUE(MID(G394,2,LEN(G394)-3)),IF(RIGHT(G394,2)="M)",-1000000*VALUE(MID(G394,2,LEN(G394)-3)),IF(RIGHT(G394,2)="B)",-1000000000*VALUE(MID(G394,2,LEN(G394)-3)),IF(RIGHT(G394,2)="k)",-1000*VALUE(MID(G394,2,LEN(G394)-3)),VALUE(SUBSTITUTE(G394,",","")))))),IF(RIGHT(G394,1)="T",1000000000000*VALUE(LEFT(G394,LEN(G394)-1)),IF(RIGHT(G394,1)="M",1000000*VALUE(LEFT(G394,LEN(G394)-1)),IF(RIGHT(G394,1)="B",1000000000*VALUE(LEFT(G394,LEN(G394)-1)),IF(RIGHT(G394,1)="%",0.01*VALUE(LEFT(G394,LEN(G394)-1)),IF(RIGHT(G394,1)="k",1000*VALUE(LEFT(G394,LEN(G394)-1)),VALUE(SUBSTITUTE(G394,",",""))))))))),"N/A")</f>
        <v/>
      </c>
    </row>
    <row r="395" spans="1:60">
      <c r="I395">
        <f>IF(AND(K395&gt; J395, L395&gt; K395, M395&gt; L395, N395&gt; M395), "pos_trend", IF(AND(K395&lt; J395, L395&lt; K395, M395&lt; L395, N395&lt; M395), "neg_trend", "N/A"))</f>
        <v/>
      </c>
      <c r="J395">
        <f>IFERROR(IF(TRIM(C395)="-", "N/A", IF(RIGHT(C395,1)=")",IF(RIGHT(C395,2)="T)",-1000000000000*VALUE(MID(C395,2,LEN(C395)-3)),IF(RIGHT(C395,2)="M)",-1000000*VALUE(MID(C395,2,LEN(C395)-3)),IF(RIGHT(C395,2)="B)",-1000000000*VALUE(MID(C395,2,LEN(C395)-3)),IF(RIGHT(C395,2)="k)",-1000*VALUE(MID(C395,2,LEN(C395)-3)),VALUE(SUBSTITUTE(C395,",","")))))),IF(RIGHT(C395,1)="T",1000000000000*VALUE(LEFT(C395,LEN(C395)-1)),IF(RIGHT(C395,1)="M",1000000*VALUE(LEFT(C395,LEN(C395)-1)),IF(RIGHT(C395,1)="B",1000000000*VALUE(LEFT(C395,LEN(C395)-1)),IF(RIGHT(C395,1)="%",0.01*VALUE(LEFT(C395,LEN(C395)-1)),IF(RIGHT(C395,1)="k",1000*VALUE(LEFT(C395,LEN(C395)-1)),VALUE(SUBSTITUTE(C395,",",""))))))))),"N/A")</f>
        <v/>
      </c>
      <c r="K395">
        <f>IFERROR(IF(TRIM(D395)="-", "N/A", IF(RIGHT(D395,1)=")",IF(RIGHT(D395,2)="T)",-1000000000000*VALUE(MID(D395,2,LEN(D395)-3)),IF(RIGHT(D395,2)="M)",-1000000*VALUE(MID(D395,2,LEN(D395)-3)),IF(RIGHT(D395,2)="B)",-1000000000*VALUE(MID(D395,2,LEN(D395)-3)),IF(RIGHT(D395,2)="k)",-1000*VALUE(MID(D395,2,LEN(D395)-3)),VALUE(SUBSTITUTE(D395,",","")))))),IF(RIGHT(D395,1)="T",1000000000000*VALUE(LEFT(D395,LEN(D395)-1)),IF(RIGHT(D395,1)="M",1000000*VALUE(LEFT(D395,LEN(D395)-1)),IF(RIGHT(D395,1)="B",1000000000*VALUE(LEFT(D395,LEN(D395)-1)),IF(RIGHT(D395,1)="%",0.01*VALUE(LEFT(D395,LEN(D395)-1)),IF(RIGHT(D395,1)="k",1000*VALUE(LEFT(D395,LEN(D395)-1)),VALUE(SUBSTITUTE(D395,",",""))))))))),"N/A")</f>
        <v/>
      </c>
      <c r="L395">
        <f>IFERROR(IF(TRIM(E395)="-", "N/A", IF(RIGHT(E395,1)=")",IF(RIGHT(E395,2)="T)",-1000000000000*VALUE(MID(E395,2,LEN(E395)-3)),IF(RIGHT(E395,2)="M)",-1000000*VALUE(MID(E395,2,LEN(E395)-3)),IF(RIGHT(E395,2)="B)",-1000000000*VALUE(MID(E395,2,LEN(E395)-3)),IF(RIGHT(E395,2)="k)",-1000*VALUE(MID(E395,2,LEN(E395)-3)),VALUE(SUBSTITUTE(E395,",","")))))),IF(RIGHT(E395,1)="T",1000000000000*VALUE(LEFT(E395,LEN(E395)-1)),IF(RIGHT(E395,1)="M",1000000*VALUE(LEFT(E395,LEN(E395)-1)),IF(RIGHT(E395,1)="B",1000000000*VALUE(LEFT(E395,LEN(E395)-1)),IF(RIGHT(E395,1)="%",0.01*VALUE(LEFT(E395,LEN(E395)-1)),IF(RIGHT(E395,1)="k",1000*VALUE(LEFT(E395,LEN(E395)-1)),VALUE(SUBSTITUTE(E395,",",""))))))))),"N/A")</f>
        <v/>
      </c>
      <c r="M395">
        <f>IFERROR(IF(TRIM(F395)="-", "N/A", IF(RIGHT(F395,1)=")",IF(RIGHT(F395,2)="T)",-1000000000000*VALUE(MID(F395,2,LEN(F395)-3)),IF(RIGHT(F395,2)="M)",-1000000*VALUE(MID(F395,2,LEN(F395)-3)),IF(RIGHT(F395,2)="B)",-1000000000*VALUE(MID(F395,2,LEN(F395)-3)),IF(RIGHT(F395,2)="k)",-1000*VALUE(MID(F395,2,LEN(F395)-3)),VALUE(SUBSTITUTE(F395,",","")))))),IF(RIGHT(F395,1)="T",1000000000000*VALUE(LEFT(F395,LEN(F395)-1)),IF(RIGHT(F395,1)="M",1000000*VALUE(LEFT(F395,LEN(F395)-1)),IF(RIGHT(F395,1)="B",1000000000*VALUE(LEFT(F395,LEN(F395)-1)),IF(RIGHT(F395,1)="%",0.01*VALUE(LEFT(F395,LEN(F395)-1)),IF(RIGHT(F395,1)="k",1000*VALUE(LEFT(F395,LEN(F395)-1)),VALUE(SUBSTITUTE(F395,",",""))))))))),"N/A")</f>
        <v/>
      </c>
      <c r="N395">
        <f>IFERROR(IF(TRIM(G395)="-", "N/A", IF(RIGHT(G395,1)=")",IF(RIGHT(G395,2)="T)",-1000000000000*VALUE(MID(G395,2,LEN(G395)-3)),IF(RIGHT(G395,2)="M)",-1000000*VALUE(MID(G395,2,LEN(G395)-3)),IF(RIGHT(G395,2)="B)",-1000000000*VALUE(MID(G395,2,LEN(G395)-3)),IF(RIGHT(G395,2)="k)",-1000*VALUE(MID(G395,2,LEN(G395)-3)),VALUE(SUBSTITUTE(G395,",","")))))),IF(RIGHT(G395,1)="T",1000000000000*VALUE(LEFT(G395,LEN(G395)-1)),IF(RIGHT(G395,1)="M",1000000*VALUE(LEFT(G395,LEN(G395)-1)),IF(RIGHT(G395,1)="B",1000000000*VALUE(LEFT(G395,LEN(G395)-1)),IF(RIGHT(G395,1)="%",0.01*VALUE(LEFT(G395,LEN(G395)-1)),IF(RIGHT(G395,1)="k",1000*VALUE(LEFT(G395,LEN(G395)-1)),VALUE(SUBSTITUTE(G395,",",""))))))))),"N/A")</f>
        <v/>
      </c>
    </row>
    <row r="396" spans="1:60">
      <c r="I396">
        <f>IF(AND(K396&gt; J396, L396&gt; K396, M396&gt; L396, N396&gt; M396), "pos_trend", IF(AND(K396&lt; J396, L396&lt; K396, M396&lt; L396, N396&lt; M396), "neg_trend", "N/A"))</f>
        <v/>
      </c>
      <c r="J396">
        <f>IFERROR(IF(TRIM(C396)="-", "N/A", IF(RIGHT(C396,1)=")",IF(RIGHT(C396,2)="T)",-1000000000000*VALUE(MID(C396,2,LEN(C396)-3)),IF(RIGHT(C396,2)="M)",-1000000*VALUE(MID(C396,2,LEN(C396)-3)),IF(RIGHT(C396,2)="B)",-1000000000*VALUE(MID(C396,2,LEN(C396)-3)),IF(RIGHT(C396,2)="k)",-1000*VALUE(MID(C396,2,LEN(C396)-3)),VALUE(SUBSTITUTE(C396,",","")))))),IF(RIGHT(C396,1)="T",1000000000000*VALUE(LEFT(C396,LEN(C396)-1)),IF(RIGHT(C396,1)="M",1000000*VALUE(LEFT(C396,LEN(C396)-1)),IF(RIGHT(C396,1)="B",1000000000*VALUE(LEFT(C396,LEN(C396)-1)),IF(RIGHT(C396,1)="%",0.01*VALUE(LEFT(C396,LEN(C396)-1)),IF(RIGHT(C396,1)="k",1000*VALUE(LEFT(C396,LEN(C396)-1)),VALUE(SUBSTITUTE(C396,",",""))))))))),"N/A")</f>
        <v/>
      </c>
      <c r="K396">
        <f>IFERROR(IF(TRIM(D396)="-", "N/A", IF(RIGHT(D396,1)=")",IF(RIGHT(D396,2)="T)",-1000000000000*VALUE(MID(D396,2,LEN(D396)-3)),IF(RIGHT(D396,2)="M)",-1000000*VALUE(MID(D396,2,LEN(D396)-3)),IF(RIGHT(D396,2)="B)",-1000000000*VALUE(MID(D396,2,LEN(D396)-3)),IF(RIGHT(D396,2)="k)",-1000*VALUE(MID(D396,2,LEN(D396)-3)),VALUE(SUBSTITUTE(D396,",","")))))),IF(RIGHT(D396,1)="T",1000000000000*VALUE(LEFT(D396,LEN(D396)-1)),IF(RIGHT(D396,1)="M",1000000*VALUE(LEFT(D396,LEN(D396)-1)),IF(RIGHT(D396,1)="B",1000000000*VALUE(LEFT(D396,LEN(D396)-1)),IF(RIGHT(D396,1)="%",0.01*VALUE(LEFT(D396,LEN(D396)-1)),IF(RIGHT(D396,1)="k",1000*VALUE(LEFT(D396,LEN(D396)-1)),VALUE(SUBSTITUTE(D396,",",""))))))))),"N/A")</f>
        <v/>
      </c>
      <c r="L396">
        <f>IFERROR(IF(TRIM(E396)="-", "N/A", IF(RIGHT(E396,1)=")",IF(RIGHT(E396,2)="T)",-1000000000000*VALUE(MID(E396,2,LEN(E396)-3)),IF(RIGHT(E396,2)="M)",-1000000*VALUE(MID(E396,2,LEN(E396)-3)),IF(RIGHT(E396,2)="B)",-1000000000*VALUE(MID(E396,2,LEN(E396)-3)),IF(RIGHT(E396,2)="k)",-1000*VALUE(MID(E396,2,LEN(E396)-3)),VALUE(SUBSTITUTE(E396,",","")))))),IF(RIGHT(E396,1)="T",1000000000000*VALUE(LEFT(E396,LEN(E396)-1)),IF(RIGHT(E396,1)="M",1000000*VALUE(LEFT(E396,LEN(E396)-1)),IF(RIGHT(E396,1)="B",1000000000*VALUE(LEFT(E396,LEN(E396)-1)),IF(RIGHT(E396,1)="%",0.01*VALUE(LEFT(E396,LEN(E396)-1)),IF(RIGHT(E396,1)="k",1000*VALUE(LEFT(E396,LEN(E396)-1)),VALUE(SUBSTITUTE(E396,",",""))))))))),"N/A")</f>
        <v/>
      </c>
      <c r="M396">
        <f>IFERROR(IF(TRIM(F396)="-", "N/A", IF(RIGHT(F396,1)=")",IF(RIGHT(F396,2)="T)",-1000000000000*VALUE(MID(F396,2,LEN(F396)-3)),IF(RIGHT(F396,2)="M)",-1000000*VALUE(MID(F396,2,LEN(F396)-3)),IF(RIGHT(F396,2)="B)",-1000000000*VALUE(MID(F396,2,LEN(F396)-3)),IF(RIGHT(F396,2)="k)",-1000*VALUE(MID(F396,2,LEN(F396)-3)),VALUE(SUBSTITUTE(F396,",","")))))),IF(RIGHT(F396,1)="T",1000000000000*VALUE(LEFT(F396,LEN(F396)-1)),IF(RIGHT(F396,1)="M",1000000*VALUE(LEFT(F396,LEN(F396)-1)),IF(RIGHT(F396,1)="B",1000000000*VALUE(LEFT(F396,LEN(F396)-1)),IF(RIGHT(F396,1)="%",0.01*VALUE(LEFT(F396,LEN(F396)-1)),IF(RIGHT(F396,1)="k",1000*VALUE(LEFT(F396,LEN(F396)-1)),VALUE(SUBSTITUTE(F396,",",""))))))))),"N/A")</f>
        <v/>
      </c>
      <c r="N396">
        <f>IFERROR(IF(TRIM(G396)="-", "N/A", IF(RIGHT(G396,1)=")",IF(RIGHT(G396,2)="T)",-1000000000000*VALUE(MID(G396,2,LEN(G396)-3)),IF(RIGHT(G396,2)="M)",-1000000*VALUE(MID(G396,2,LEN(G396)-3)),IF(RIGHT(G396,2)="B)",-1000000000*VALUE(MID(G396,2,LEN(G396)-3)),IF(RIGHT(G396,2)="k)",-1000*VALUE(MID(G396,2,LEN(G396)-3)),VALUE(SUBSTITUTE(G396,",","")))))),IF(RIGHT(G396,1)="T",1000000000000*VALUE(LEFT(G396,LEN(G396)-1)),IF(RIGHT(G396,1)="M",1000000*VALUE(LEFT(G396,LEN(G396)-1)),IF(RIGHT(G396,1)="B",1000000000*VALUE(LEFT(G396,LEN(G396)-1)),IF(RIGHT(G396,1)="%",0.01*VALUE(LEFT(G396,LEN(G396)-1)),IF(RIGHT(G396,1)="k",1000*VALUE(LEFT(G396,LEN(G396)-1)),VALUE(SUBSTITUTE(G396,",",""))))))))),"N/A")</f>
        <v/>
      </c>
    </row>
    <row r="397" spans="1:60">
      <c r="I397">
        <f>IF(AND(K397&gt; J397, L397&gt; K397, M397&gt; L397, N397&gt; M397), "pos_trend", IF(AND(K397&lt; J397, L397&lt; K397, M397&lt; L397, N397&lt; M397), "neg_trend", "N/A"))</f>
        <v/>
      </c>
      <c r="J397">
        <f>IFERROR(IF(TRIM(C397)="-", "N/A", IF(RIGHT(C397,1)=")",IF(RIGHT(C397,2)="T)",-1000000000000*VALUE(MID(C397,2,LEN(C397)-3)),IF(RIGHT(C397,2)="M)",-1000000*VALUE(MID(C397,2,LEN(C397)-3)),IF(RIGHT(C397,2)="B)",-1000000000*VALUE(MID(C397,2,LEN(C397)-3)),IF(RIGHT(C397,2)="k)",-1000*VALUE(MID(C397,2,LEN(C397)-3)),VALUE(SUBSTITUTE(C397,",","")))))),IF(RIGHT(C397,1)="T",1000000000000*VALUE(LEFT(C397,LEN(C397)-1)),IF(RIGHT(C397,1)="M",1000000*VALUE(LEFT(C397,LEN(C397)-1)),IF(RIGHT(C397,1)="B",1000000000*VALUE(LEFT(C397,LEN(C397)-1)),IF(RIGHT(C397,1)="%",0.01*VALUE(LEFT(C397,LEN(C397)-1)),IF(RIGHT(C397,1)="k",1000*VALUE(LEFT(C397,LEN(C397)-1)),VALUE(SUBSTITUTE(C397,",",""))))))))),"N/A")</f>
        <v/>
      </c>
      <c r="K397">
        <f>IFERROR(IF(TRIM(D397)="-", "N/A", IF(RIGHT(D397,1)=")",IF(RIGHT(D397,2)="T)",-1000000000000*VALUE(MID(D397,2,LEN(D397)-3)),IF(RIGHT(D397,2)="M)",-1000000*VALUE(MID(D397,2,LEN(D397)-3)),IF(RIGHT(D397,2)="B)",-1000000000*VALUE(MID(D397,2,LEN(D397)-3)),IF(RIGHT(D397,2)="k)",-1000*VALUE(MID(D397,2,LEN(D397)-3)),VALUE(SUBSTITUTE(D397,",","")))))),IF(RIGHT(D397,1)="T",1000000000000*VALUE(LEFT(D397,LEN(D397)-1)),IF(RIGHT(D397,1)="M",1000000*VALUE(LEFT(D397,LEN(D397)-1)),IF(RIGHT(D397,1)="B",1000000000*VALUE(LEFT(D397,LEN(D397)-1)),IF(RIGHT(D397,1)="%",0.01*VALUE(LEFT(D397,LEN(D397)-1)),IF(RIGHT(D397,1)="k",1000*VALUE(LEFT(D397,LEN(D397)-1)),VALUE(SUBSTITUTE(D397,",",""))))))))),"N/A")</f>
        <v/>
      </c>
      <c r="L397">
        <f>IFERROR(IF(TRIM(E397)="-", "N/A", IF(RIGHT(E397,1)=")",IF(RIGHT(E397,2)="T)",-1000000000000*VALUE(MID(E397,2,LEN(E397)-3)),IF(RIGHT(E397,2)="M)",-1000000*VALUE(MID(E397,2,LEN(E397)-3)),IF(RIGHT(E397,2)="B)",-1000000000*VALUE(MID(E397,2,LEN(E397)-3)),IF(RIGHT(E397,2)="k)",-1000*VALUE(MID(E397,2,LEN(E397)-3)),VALUE(SUBSTITUTE(E397,",","")))))),IF(RIGHT(E397,1)="T",1000000000000*VALUE(LEFT(E397,LEN(E397)-1)),IF(RIGHT(E397,1)="M",1000000*VALUE(LEFT(E397,LEN(E397)-1)),IF(RIGHT(E397,1)="B",1000000000*VALUE(LEFT(E397,LEN(E397)-1)),IF(RIGHT(E397,1)="%",0.01*VALUE(LEFT(E397,LEN(E397)-1)),IF(RIGHT(E397,1)="k",1000*VALUE(LEFT(E397,LEN(E397)-1)),VALUE(SUBSTITUTE(E397,",",""))))))))),"N/A")</f>
        <v/>
      </c>
      <c r="M397">
        <f>IFERROR(IF(TRIM(F397)="-", "N/A", IF(RIGHT(F397,1)=")",IF(RIGHT(F397,2)="T)",-1000000000000*VALUE(MID(F397,2,LEN(F397)-3)),IF(RIGHT(F397,2)="M)",-1000000*VALUE(MID(F397,2,LEN(F397)-3)),IF(RIGHT(F397,2)="B)",-1000000000*VALUE(MID(F397,2,LEN(F397)-3)),IF(RIGHT(F397,2)="k)",-1000*VALUE(MID(F397,2,LEN(F397)-3)),VALUE(SUBSTITUTE(F397,",","")))))),IF(RIGHT(F397,1)="T",1000000000000*VALUE(LEFT(F397,LEN(F397)-1)),IF(RIGHT(F397,1)="M",1000000*VALUE(LEFT(F397,LEN(F397)-1)),IF(RIGHT(F397,1)="B",1000000000*VALUE(LEFT(F397,LEN(F397)-1)),IF(RIGHT(F397,1)="%",0.01*VALUE(LEFT(F397,LEN(F397)-1)),IF(RIGHT(F397,1)="k",1000*VALUE(LEFT(F397,LEN(F397)-1)),VALUE(SUBSTITUTE(F397,",",""))))))))),"N/A")</f>
        <v/>
      </c>
      <c r="N397">
        <f>IFERROR(IF(TRIM(G397)="-", "N/A", IF(RIGHT(G397,1)=")",IF(RIGHT(G397,2)="T)",-1000000000000*VALUE(MID(G397,2,LEN(G397)-3)),IF(RIGHT(G397,2)="M)",-1000000*VALUE(MID(G397,2,LEN(G397)-3)),IF(RIGHT(G397,2)="B)",-1000000000*VALUE(MID(G397,2,LEN(G397)-3)),IF(RIGHT(G397,2)="k)",-1000*VALUE(MID(G397,2,LEN(G397)-3)),VALUE(SUBSTITUTE(G397,",","")))))),IF(RIGHT(G397,1)="T",1000000000000*VALUE(LEFT(G397,LEN(G397)-1)),IF(RIGHT(G397,1)="M",1000000*VALUE(LEFT(G397,LEN(G397)-1)),IF(RIGHT(G397,1)="B",1000000000*VALUE(LEFT(G397,LEN(G397)-1)),IF(RIGHT(G397,1)="%",0.01*VALUE(LEFT(G397,LEN(G397)-1)),IF(RIGHT(G397,1)="k",1000*VALUE(LEFT(G397,LEN(G397)-1)),VALUE(SUBSTITUTE(G397,",",""))))))))),"N/A")</f>
        <v/>
      </c>
    </row>
    <row r="398" spans="1:60">
      <c r="I398">
        <f>IF(AND(K398&gt; J398, L398&gt; K398, M398&gt; L398, N398&gt; M398), "pos_trend", IF(AND(K398&lt; J398, L398&lt; K398, M398&lt; L398, N398&lt; M398), "neg_trend", "N/A"))</f>
        <v/>
      </c>
      <c r="J398">
        <f>IFERROR(IF(TRIM(C398)="-", "N/A", IF(RIGHT(C398,1)=")",IF(RIGHT(C398,2)="T)",-1000000000000*VALUE(MID(C398,2,LEN(C398)-3)),IF(RIGHT(C398,2)="M)",-1000000*VALUE(MID(C398,2,LEN(C398)-3)),IF(RIGHT(C398,2)="B)",-1000000000*VALUE(MID(C398,2,LEN(C398)-3)),IF(RIGHT(C398,2)="k)",-1000*VALUE(MID(C398,2,LEN(C398)-3)),VALUE(SUBSTITUTE(C398,",","")))))),IF(RIGHT(C398,1)="T",1000000000000*VALUE(LEFT(C398,LEN(C398)-1)),IF(RIGHT(C398,1)="M",1000000*VALUE(LEFT(C398,LEN(C398)-1)),IF(RIGHT(C398,1)="B",1000000000*VALUE(LEFT(C398,LEN(C398)-1)),IF(RIGHT(C398,1)="%",0.01*VALUE(LEFT(C398,LEN(C398)-1)),IF(RIGHT(C398,1)="k",1000*VALUE(LEFT(C398,LEN(C398)-1)),VALUE(SUBSTITUTE(C398,",",""))))))))),"N/A")</f>
        <v/>
      </c>
      <c r="K398">
        <f>IFERROR(IF(TRIM(D398)="-", "N/A", IF(RIGHT(D398,1)=")",IF(RIGHT(D398,2)="T)",-1000000000000*VALUE(MID(D398,2,LEN(D398)-3)),IF(RIGHT(D398,2)="M)",-1000000*VALUE(MID(D398,2,LEN(D398)-3)),IF(RIGHT(D398,2)="B)",-1000000000*VALUE(MID(D398,2,LEN(D398)-3)),IF(RIGHT(D398,2)="k)",-1000*VALUE(MID(D398,2,LEN(D398)-3)),VALUE(SUBSTITUTE(D398,",","")))))),IF(RIGHT(D398,1)="T",1000000000000*VALUE(LEFT(D398,LEN(D398)-1)),IF(RIGHT(D398,1)="M",1000000*VALUE(LEFT(D398,LEN(D398)-1)),IF(RIGHT(D398,1)="B",1000000000*VALUE(LEFT(D398,LEN(D398)-1)),IF(RIGHT(D398,1)="%",0.01*VALUE(LEFT(D398,LEN(D398)-1)),IF(RIGHT(D398,1)="k",1000*VALUE(LEFT(D398,LEN(D398)-1)),VALUE(SUBSTITUTE(D398,",",""))))))))),"N/A")</f>
        <v/>
      </c>
      <c r="L398">
        <f>IFERROR(IF(TRIM(E398)="-", "N/A", IF(RIGHT(E398,1)=")",IF(RIGHT(E398,2)="T)",-1000000000000*VALUE(MID(E398,2,LEN(E398)-3)),IF(RIGHT(E398,2)="M)",-1000000*VALUE(MID(E398,2,LEN(E398)-3)),IF(RIGHT(E398,2)="B)",-1000000000*VALUE(MID(E398,2,LEN(E398)-3)),IF(RIGHT(E398,2)="k)",-1000*VALUE(MID(E398,2,LEN(E398)-3)),VALUE(SUBSTITUTE(E398,",","")))))),IF(RIGHT(E398,1)="T",1000000000000*VALUE(LEFT(E398,LEN(E398)-1)),IF(RIGHT(E398,1)="M",1000000*VALUE(LEFT(E398,LEN(E398)-1)),IF(RIGHT(E398,1)="B",1000000000*VALUE(LEFT(E398,LEN(E398)-1)),IF(RIGHT(E398,1)="%",0.01*VALUE(LEFT(E398,LEN(E398)-1)),IF(RIGHT(E398,1)="k",1000*VALUE(LEFT(E398,LEN(E398)-1)),VALUE(SUBSTITUTE(E398,",",""))))))))),"N/A")</f>
        <v/>
      </c>
      <c r="M398">
        <f>IFERROR(IF(TRIM(F398)="-", "N/A", IF(RIGHT(F398,1)=")",IF(RIGHT(F398,2)="T)",-1000000000000*VALUE(MID(F398,2,LEN(F398)-3)),IF(RIGHT(F398,2)="M)",-1000000*VALUE(MID(F398,2,LEN(F398)-3)),IF(RIGHT(F398,2)="B)",-1000000000*VALUE(MID(F398,2,LEN(F398)-3)),IF(RIGHT(F398,2)="k)",-1000*VALUE(MID(F398,2,LEN(F398)-3)),VALUE(SUBSTITUTE(F398,",","")))))),IF(RIGHT(F398,1)="T",1000000000000*VALUE(LEFT(F398,LEN(F398)-1)),IF(RIGHT(F398,1)="M",1000000*VALUE(LEFT(F398,LEN(F398)-1)),IF(RIGHT(F398,1)="B",1000000000*VALUE(LEFT(F398,LEN(F398)-1)),IF(RIGHT(F398,1)="%",0.01*VALUE(LEFT(F398,LEN(F398)-1)),IF(RIGHT(F398,1)="k",1000*VALUE(LEFT(F398,LEN(F398)-1)),VALUE(SUBSTITUTE(F398,",",""))))))))),"N/A")</f>
        <v/>
      </c>
      <c r="N398">
        <f>IFERROR(IF(TRIM(G398)="-", "N/A", IF(RIGHT(G398,1)=")",IF(RIGHT(G398,2)="T)",-1000000000000*VALUE(MID(G398,2,LEN(G398)-3)),IF(RIGHT(G398,2)="M)",-1000000*VALUE(MID(G398,2,LEN(G398)-3)),IF(RIGHT(G398,2)="B)",-1000000000*VALUE(MID(G398,2,LEN(G398)-3)),IF(RIGHT(G398,2)="k)",-1000*VALUE(MID(G398,2,LEN(G398)-3)),VALUE(SUBSTITUTE(G398,",","")))))),IF(RIGHT(G398,1)="T",1000000000000*VALUE(LEFT(G398,LEN(G398)-1)),IF(RIGHT(G398,1)="M",1000000*VALUE(LEFT(G398,LEN(G398)-1)),IF(RIGHT(G398,1)="B",1000000000*VALUE(LEFT(G398,LEN(G398)-1)),IF(RIGHT(G398,1)="%",0.01*VALUE(LEFT(G398,LEN(G398)-1)),IF(RIGHT(G398,1)="k",1000*VALUE(LEFT(G398,LEN(G398)-1)),VALUE(SUBSTITUTE(G398,",",""))))))))),"N/A")</f>
        <v/>
      </c>
    </row>
    <row r="399" spans="1:60">
      <c r="I399">
        <f>IF(AND(K399&gt; J399, L399&gt; K399, M399&gt; L399, N399&gt; M399), "pos_trend", IF(AND(K399&lt; J399, L399&lt; K399, M399&lt; L399, N399&lt; M399), "neg_trend", "N/A"))</f>
        <v/>
      </c>
      <c r="J399">
        <f>IFERROR(IF(TRIM(C399)="-", "N/A", IF(RIGHT(C399,1)=")",IF(RIGHT(C399,2)="T)",-1000000000000*VALUE(MID(C399,2,LEN(C399)-3)),IF(RIGHT(C399,2)="M)",-1000000*VALUE(MID(C399,2,LEN(C399)-3)),IF(RIGHT(C399,2)="B)",-1000000000*VALUE(MID(C399,2,LEN(C399)-3)),IF(RIGHT(C399,2)="k)",-1000*VALUE(MID(C399,2,LEN(C399)-3)),VALUE(SUBSTITUTE(C399,",","")))))),IF(RIGHT(C399,1)="T",1000000000000*VALUE(LEFT(C399,LEN(C399)-1)),IF(RIGHT(C399,1)="M",1000000*VALUE(LEFT(C399,LEN(C399)-1)),IF(RIGHT(C399,1)="B",1000000000*VALUE(LEFT(C399,LEN(C399)-1)),IF(RIGHT(C399,1)="%",0.01*VALUE(LEFT(C399,LEN(C399)-1)),IF(RIGHT(C399,1)="k",1000*VALUE(LEFT(C399,LEN(C399)-1)),VALUE(SUBSTITUTE(C399,",",""))))))))),"N/A")</f>
        <v/>
      </c>
      <c r="K399">
        <f>IFERROR(IF(TRIM(D399)="-", "N/A", IF(RIGHT(D399,1)=")",IF(RIGHT(D399,2)="T)",-1000000000000*VALUE(MID(D399,2,LEN(D399)-3)),IF(RIGHT(D399,2)="M)",-1000000*VALUE(MID(D399,2,LEN(D399)-3)),IF(RIGHT(D399,2)="B)",-1000000000*VALUE(MID(D399,2,LEN(D399)-3)),IF(RIGHT(D399,2)="k)",-1000*VALUE(MID(D399,2,LEN(D399)-3)),VALUE(SUBSTITUTE(D399,",","")))))),IF(RIGHT(D399,1)="T",1000000000000*VALUE(LEFT(D399,LEN(D399)-1)),IF(RIGHT(D399,1)="M",1000000*VALUE(LEFT(D399,LEN(D399)-1)),IF(RIGHT(D399,1)="B",1000000000*VALUE(LEFT(D399,LEN(D399)-1)),IF(RIGHT(D399,1)="%",0.01*VALUE(LEFT(D399,LEN(D399)-1)),IF(RIGHT(D399,1)="k",1000*VALUE(LEFT(D399,LEN(D399)-1)),VALUE(SUBSTITUTE(D399,",",""))))))))),"N/A")</f>
        <v/>
      </c>
      <c r="L399">
        <f>IFERROR(IF(TRIM(E399)="-", "N/A", IF(RIGHT(E399,1)=")",IF(RIGHT(E399,2)="T)",-1000000000000*VALUE(MID(E399,2,LEN(E399)-3)),IF(RIGHT(E399,2)="M)",-1000000*VALUE(MID(E399,2,LEN(E399)-3)),IF(RIGHT(E399,2)="B)",-1000000000*VALUE(MID(E399,2,LEN(E399)-3)),IF(RIGHT(E399,2)="k)",-1000*VALUE(MID(E399,2,LEN(E399)-3)),VALUE(SUBSTITUTE(E399,",","")))))),IF(RIGHT(E399,1)="T",1000000000000*VALUE(LEFT(E399,LEN(E399)-1)),IF(RIGHT(E399,1)="M",1000000*VALUE(LEFT(E399,LEN(E399)-1)),IF(RIGHT(E399,1)="B",1000000000*VALUE(LEFT(E399,LEN(E399)-1)),IF(RIGHT(E399,1)="%",0.01*VALUE(LEFT(E399,LEN(E399)-1)),IF(RIGHT(E399,1)="k",1000*VALUE(LEFT(E399,LEN(E399)-1)),VALUE(SUBSTITUTE(E399,",",""))))))))),"N/A")</f>
        <v/>
      </c>
      <c r="M399">
        <f>IFERROR(IF(TRIM(F399)="-", "N/A", IF(RIGHT(F399,1)=")",IF(RIGHT(F399,2)="T)",-1000000000000*VALUE(MID(F399,2,LEN(F399)-3)),IF(RIGHT(F399,2)="M)",-1000000*VALUE(MID(F399,2,LEN(F399)-3)),IF(RIGHT(F399,2)="B)",-1000000000*VALUE(MID(F399,2,LEN(F399)-3)),IF(RIGHT(F399,2)="k)",-1000*VALUE(MID(F399,2,LEN(F399)-3)),VALUE(SUBSTITUTE(F399,",","")))))),IF(RIGHT(F399,1)="T",1000000000000*VALUE(LEFT(F399,LEN(F399)-1)),IF(RIGHT(F399,1)="M",1000000*VALUE(LEFT(F399,LEN(F399)-1)),IF(RIGHT(F399,1)="B",1000000000*VALUE(LEFT(F399,LEN(F399)-1)),IF(RIGHT(F399,1)="%",0.01*VALUE(LEFT(F399,LEN(F399)-1)),IF(RIGHT(F399,1)="k",1000*VALUE(LEFT(F399,LEN(F399)-1)),VALUE(SUBSTITUTE(F399,",",""))))))))),"N/A")</f>
        <v/>
      </c>
      <c r="N399">
        <f>IFERROR(IF(TRIM(G399)="-", "N/A", IF(RIGHT(G399,1)=")",IF(RIGHT(G399,2)="T)",-1000000000000*VALUE(MID(G399,2,LEN(G399)-3)),IF(RIGHT(G399,2)="M)",-1000000*VALUE(MID(G399,2,LEN(G399)-3)),IF(RIGHT(G399,2)="B)",-1000000000*VALUE(MID(G399,2,LEN(G399)-3)),IF(RIGHT(G399,2)="k)",-1000*VALUE(MID(G399,2,LEN(G399)-3)),VALUE(SUBSTITUTE(G399,",","")))))),IF(RIGHT(G399,1)="T",1000000000000*VALUE(LEFT(G399,LEN(G399)-1)),IF(RIGHT(G399,1)="M",1000000*VALUE(LEFT(G399,LEN(G399)-1)),IF(RIGHT(G399,1)="B",1000000000*VALUE(LEFT(G399,LEN(G399)-1)),IF(RIGHT(G399,1)="%",0.01*VALUE(LEFT(G399,LEN(G399)-1)),IF(RIGHT(G399,1)="k",1000*VALUE(LEFT(G399,LEN(G399)-1)),VALUE(SUBSTITUTE(G399,",",""))))))))),"N/A")</f>
        <v/>
      </c>
    </row>
    <row r="448" spans="1:60">
      <c r="AZ448">
        <f>"Compile Facts"</f>
        <v/>
      </c>
    </row>
    <row r="450" spans="1:60">
      <c r="B450">
        <f>"ROIC Super Tree"</f>
        <v/>
      </c>
      <c r="AZ450">
        <f>I519</f>
        <v/>
      </c>
      <c r="BA450">
        <f>J519</f>
        <v/>
      </c>
    </row>
    <row r="451" spans="1:60">
      <c r="AZ451">
        <f>I520</f>
        <v/>
      </c>
      <c r="BA451">
        <f>J520</f>
        <v/>
      </c>
    </row>
    <row r="452" spans="1:60">
      <c r="AK452">
        <f>"Change in Gross Margin / Sales"</f>
        <v/>
      </c>
      <c r="AZ452">
        <f>I521</f>
        <v/>
      </c>
      <c r="BA452">
        <f>J521</f>
        <v/>
      </c>
    </row>
    <row r="453" spans="1:60">
      <c r="X453">
        <f>"Gross Margin"</f>
        <v/>
      </c>
      <c r="AK453">
        <f>K476</f>
        <v/>
      </c>
      <c r="AL453">
        <f>L476</f>
        <v/>
      </c>
      <c r="AM453">
        <f>M476</f>
        <v/>
      </c>
      <c r="AN453">
        <f>N476</f>
        <v/>
      </c>
      <c r="AZ453">
        <f>I522</f>
        <v/>
      </c>
      <c r="BA453">
        <f>J522</f>
        <v/>
      </c>
    </row>
    <row r="454" spans="1:60">
      <c r="X454">
        <f>D476</f>
        <v/>
      </c>
      <c r="Y454">
        <f>E476</f>
        <v/>
      </c>
      <c r="Z454">
        <f>F476</f>
        <v/>
      </c>
      <c r="AA454">
        <f>G476</f>
        <v/>
      </c>
      <c r="AB454">
        <f>H476</f>
        <v/>
      </c>
      <c r="AK454">
        <f>Y455-X455</f>
        <v/>
      </c>
      <c r="AL454">
        <f>Z455-Y455</f>
        <v/>
      </c>
      <c r="AM454">
        <f>AA455-Z455</f>
        <v/>
      </c>
      <c r="AN454">
        <f>AB455-AA455</f>
        <v/>
      </c>
    </row>
    <row r="455" spans="1:60">
      <c r="X455">
        <f>IFERROR((INDIRECT("J" &amp; MATCH("Gross Income",B145:B403,0) +144))/(INDIRECT("J" &amp; MATCH("Sales/Revenue",B145:B403,0) +144)), IFERROR((1 - (INDIRECT("J" &amp; MATCH("Cost of Goods Sold*",B145:B403,0) +144))/(INDIRECT("J" &amp; MATCH("Sales/Revenue",B145:B403,0) +144))),(INDIRECT("J" &amp; MATCH("Operating Income",B145:B403,0) +144))/(INDIRECT("J" &amp; MATCH("Sales/Revenue",B145:B403,0) +144))))</f>
        <v/>
      </c>
      <c r="Y455">
        <f>IFERROR((INDIRECT("K" &amp; MATCH("Gross Income",B145:B403,0) +144))/(INDIRECT("K" &amp; MATCH("Sales/Revenue",B145:B403,0) +144)), IFERROR((1 - (INDIRECT("K" &amp; MATCH("Cost of Goods Sold*",B145:B403,0) +144))/(INDIRECT("K" &amp; MATCH("Sales/Revenue",B145:B403,0) +144))),(INDIRECT("K" &amp; MATCH("Operating Income",B145:B403,0) +144))/(INDIRECT("K" &amp; MATCH("Sales/Revenue",B145:B403,0) +144))))</f>
        <v/>
      </c>
      <c r="Z455">
        <f>IFERROR((INDIRECT("L" &amp; MATCH("Gross Income",B145:B403,0) +144))/(INDIRECT("L" &amp; MATCH("Sales/Revenue",B145:B403,0) +144)), IFERROR((1 - (INDIRECT("L" &amp; MATCH("Cost of Goods Sold*",B145:B403,0) +144))/(INDIRECT("L" &amp; MATCH("Sales/Revenue",B145:B403,0) +144))),(INDIRECT("L" &amp; MATCH("Operating Income",B145:B403,0) +144))/(INDIRECT("L" &amp; MATCH("Sales/Revenue",B145:B403,0) +144))))</f>
        <v/>
      </c>
      <c r="AA455">
        <f>IFERROR((INDIRECT("M" &amp; MATCH("Gross Income",B145:B403,0) +144))/(INDIRECT("M" &amp; MATCH("Sales/Revenue",B145:B403,0) +144)), IFERROR((1 - (INDIRECT("M" &amp; MATCH("Cost of Goods Sold*",B145:B403,0) +144))/(INDIRECT("M" &amp; MATCH("Sales/Revenue",B145:B403,0) +144))),(INDIRECT("M" &amp; MATCH("Operating Income",B145:B403,0) +144))/(INDIRECT("M" &amp; MATCH("Sales/Revenue",B145:B403,0) +144))))</f>
        <v/>
      </c>
      <c r="AB455">
        <f>IFERROR((INDIRECT("N" &amp; MATCH("Gross Income",B145:B403,0) +144))/(INDIRECT("N" &amp; MATCH("Sales/Revenue",B145:B403,0) +144)), IFERROR((1 - (INDIRECT("N" &amp; MATCH("Cost of Goods Sold*",B145:B403,0) +144))/(INDIRECT("N" &amp; MATCH("Sales/Revenue",B145:B403,0) +144))),(INDIRECT("N" &amp; MATCH("Operating Income",B145:B403,0) +144))/(INDIRECT("N" &amp; MATCH("Sales/Revenue",B145:B403,0) +144))))</f>
        <v/>
      </c>
      <c r="AK455">
        <f>"Max " &amp; AK452</f>
        <v/>
      </c>
      <c r="AL455">
        <f>MAX(AK454:AN454)</f>
        <v/>
      </c>
      <c r="AZ455">
        <f>"Item"</f>
        <v/>
      </c>
      <c r="BA455">
        <f>"Key Driver"</f>
        <v/>
      </c>
    </row>
    <row r="456" spans="1:60">
      <c r="X456">
        <f>"Max " &amp; X453</f>
        <v/>
      </c>
      <c r="Y456">
        <f>MAX(X455:AB455)</f>
        <v/>
      </c>
      <c r="AK456">
        <f>AK455 &amp; " Year"</f>
        <v/>
      </c>
      <c r="AL456">
        <f>IF(MATCH(AL455,AK454:AN454,0)=1,AK453,IF(MATCH(AL455,AK454:AN454,0)=2,AL453,IF(MATCH(AL455,AK454:AN454,0)=3,AM453,AN453)))</f>
        <v/>
      </c>
      <c r="AZ456">
        <f>C528</f>
        <v/>
      </c>
      <c r="BA456">
        <f>L528</f>
        <v/>
      </c>
    </row>
    <row r="457" spans="1:60">
      <c r="X457">
        <f>X456 &amp; " Year"</f>
        <v/>
      </c>
      <c r="Y457">
        <f>VALUE(X454)+MATCH(Y456,X455:AB455,0)-1</f>
        <v/>
      </c>
      <c r="AK457">
        <f>"Min " &amp; AK452</f>
        <v/>
      </c>
      <c r="AL457">
        <f>MIN(AK454:AN454)</f>
        <v/>
      </c>
      <c r="AZ457">
        <f>C529</f>
        <v/>
      </c>
      <c r="BA457">
        <f>L529</f>
        <v/>
      </c>
    </row>
    <row r="458" spans="1:60">
      <c r="X458">
        <f>"Min " &amp; X453</f>
        <v/>
      </c>
      <c r="Y458">
        <f>MIN(X455:AB455)</f>
        <v/>
      </c>
      <c r="AK458">
        <f>AK457 &amp; " Year"</f>
        <v/>
      </c>
      <c r="AL458">
        <f>IF(MATCH(AL457,AK454:AN454,0)=1,AK453,IF(MATCH(AL457,AK454:AN454,0)=2,AL453,IF(MATCH(AL457,AK454:AN454,0)=3,AM453,AN453)))</f>
        <v/>
      </c>
    </row>
    <row r="459" spans="1:60">
      <c r="X459">
        <f>X458 &amp; " Year"</f>
        <v/>
      </c>
      <c r="Y459">
        <f>VALUE(X454)+MATCH(Y458,X455:AB455,0)-1</f>
        <v/>
      </c>
      <c r="AZ459">
        <f>C540</f>
        <v/>
      </c>
    </row>
    <row r="460" spans="1:60">
      <c r="Q460">
        <f>"Operating Margin"</f>
        <v/>
      </c>
    </row>
    <row r="461" spans="1:60">
      <c r="Q461">
        <f>D476</f>
        <v/>
      </c>
      <c r="R461">
        <f>E476</f>
        <v/>
      </c>
      <c r="S461">
        <f>F476</f>
        <v/>
      </c>
      <c r="T461">
        <f>G476</f>
        <v/>
      </c>
      <c r="U461">
        <f>H476</f>
        <v/>
      </c>
      <c r="X461">
        <f>"SGA / Sales"</f>
        <v/>
      </c>
      <c r="AE461">
        <f>"Change in Operating Margin"</f>
        <v/>
      </c>
      <c r="AK461">
        <f>"Change in SGA / Sales"</f>
        <v/>
      </c>
    </row>
    <row r="462" spans="1:60">
      <c r="Q462">
        <f>X455-X463-X471</f>
        <v/>
      </c>
      <c r="R462">
        <f>Y455-Y463-Y471</f>
        <v/>
      </c>
      <c r="S462">
        <f>Z455-Z463-Z471</f>
        <v/>
      </c>
      <c r="T462">
        <f>AA455-AA463-AA471</f>
        <v/>
      </c>
      <c r="U462">
        <f>AB455-AB463-AB471</f>
        <v/>
      </c>
      <c r="X462">
        <f>D476</f>
        <v/>
      </c>
      <c r="Y462">
        <f>E476</f>
        <v/>
      </c>
      <c r="Z462">
        <f>F476</f>
        <v/>
      </c>
      <c r="AA462">
        <f>G476</f>
        <v/>
      </c>
      <c r="AB462">
        <f>H476</f>
        <v/>
      </c>
      <c r="AE462">
        <f>K476</f>
        <v/>
      </c>
      <c r="AF462">
        <f>L476</f>
        <v/>
      </c>
      <c r="AG462">
        <f>M476</f>
        <v/>
      </c>
      <c r="AH462">
        <f>N476</f>
        <v/>
      </c>
      <c r="AK462">
        <f>K476</f>
        <v/>
      </c>
      <c r="AL462">
        <f>L476</f>
        <v/>
      </c>
      <c r="AM462">
        <f>M476</f>
        <v/>
      </c>
      <c r="AN462">
        <f>N476</f>
        <v/>
      </c>
    </row>
    <row r="463" spans="1:60">
      <c r="Q463">
        <f>"Max " &amp; Q460</f>
        <v/>
      </c>
      <c r="R463">
        <f>MAX(Q462:U462)</f>
        <v/>
      </c>
      <c r="S463">
        <f>"GM Effect on Max"</f>
        <v/>
      </c>
      <c r="T463">
        <f>IF(R464=Y457,"Max OM in same year as Max GM","Inconclusive Effect")</f>
        <v/>
      </c>
      <c r="U463">
        <f>"Correlation with GM"</f>
        <v/>
      </c>
      <c r="V463">
        <f>CORREL(Q462:U462,X455:AB455)</f>
        <v/>
      </c>
      <c r="X463">
        <f>(INDIRECT("J" &amp; MATCH("SG&amp;A Expense",B145:B403,0) +144))/(INDIRECT("J" &amp; MATCH("Sales/Revenue",B145:B403,0) +144))</f>
        <v/>
      </c>
      <c r="Y463">
        <f>(INDIRECT("K" &amp; MATCH("SG&amp;A Expense",B145:B403,0) +144))/(INDIRECT("K" &amp; MATCH("Sales/Revenue",B145:B403,0) +144))</f>
        <v/>
      </c>
      <c r="Z463">
        <f>(INDIRECT("L" &amp; MATCH("SG&amp;A Expense",B145:B403,0) +144))/(INDIRECT("L" &amp; MATCH("Sales/Revenue",B145:B403,0) +144))</f>
        <v/>
      </c>
      <c r="AA463">
        <f>(INDIRECT("M" &amp; MATCH("SG&amp;A Expense",B145:B403,0) +144))/(INDIRECT("M" &amp; MATCH("Sales/Revenue",B145:B403,0) +144))</f>
        <v/>
      </c>
      <c r="AB463">
        <f>(INDIRECT("N" &amp; MATCH("SG&amp;A Expense",B145:B403,0) +144))/(INDIRECT("N" &amp; MATCH("Sales/Revenue",B145:B403,0) +144))</f>
        <v/>
      </c>
      <c r="AE463">
        <f>R462-Q462</f>
        <v/>
      </c>
      <c r="AF463">
        <f>S462-R462</f>
        <v/>
      </c>
      <c r="AG463">
        <f>T462-S462</f>
        <v/>
      </c>
      <c r="AH463">
        <f>U462-T462</f>
        <v/>
      </c>
      <c r="AK463">
        <f>Y463-X463</f>
        <v/>
      </c>
      <c r="AL463">
        <f>Z463-Y463</f>
        <v/>
      </c>
      <c r="AM463">
        <f>AA463-Z463</f>
        <v/>
      </c>
      <c r="AN463">
        <f>AB463-AA463</f>
        <v/>
      </c>
    </row>
    <row r="464" spans="1:60">
      <c r="Q464">
        <f>Q463 &amp; " Year"</f>
        <v/>
      </c>
      <c r="R464">
        <f>VALUE(Q461)+MATCH(R463,Q462:U462,0)-1</f>
        <v/>
      </c>
      <c r="S464">
        <f>"SGA Effect on Max"</f>
        <v/>
      </c>
      <c r="T464">
        <f>IF(R464=Y467,"Max OM in same year as Min SGA","Inconclusive Effect")</f>
        <v/>
      </c>
      <c r="U464">
        <f>"Correlation with SGA"</f>
        <v/>
      </c>
      <c r="V464">
        <f>CORREL(Q462:U462,X463:AB463)</f>
        <v/>
      </c>
      <c r="X464">
        <f>"Max " &amp; X461</f>
        <v/>
      </c>
      <c r="Y464">
        <f>MAX(X463:AB463)</f>
        <v/>
      </c>
      <c r="AE464">
        <f>"Max " &amp; AE461</f>
        <v/>
      </c>
      <c r="AF464">
        <f>MAX(AE463:AH463)</f>
        <v/>
      </c>
      <c r="AK464">
        <f>"Max " &amp; AK461</f>
        <v/>
      </c>
      <c r="AL464">
        <f>MAX(AK463:AN463)</f>
        <v/>
      </c>
    </row>
    <row r="465" spans="1:60">
      <c r="J465">
        <f>"EOY Pretax ROIC"</f>
        <v/>
      </c>
      <c r="Q465">
        <f>"Min " &amp; Q460</f>
        <v/>
      </c>
      <c r="R465">
        <f>MIN(Q462:U462)</f>
        <v/>
      </c>
      <c r="S465">
        <f>"Dep Effect on Max"</f>
        <v/>
      </c>
      <c r="T465">
        <f>IF(R464=Y475,"Max OM in same year as Min Depr","Inconclusive Effect")</f>
        <v/>
      </c>
      <c r="U465">
        <f>"Correlation with Dep"</f>
        <v/>
      </c>
      <c r="V465">
        <f>CORREL(Q462:U462,X471:AB471)</f>
        <v/>
      </c>
      <c r="X465">
        <f>X464 &amp; " Year"</f>
        <v/>
      </c>
      <c r="Y465">
        <f>VALUE(X462)+MATCH(Y464,X463:AB463,0)-1</f>
        <v/>
      </c>
      <c r="AE465">
        <f>AE464 &amp; " Year"</f>
        <v/>
      </c>
      <c r="AF465">
        <f>IF(MATCH(AF464,AE463:AH463,0)=1,AE462,IF(MATCH(AF464,AE463:AH463,0)=2,AF462,IF(MATCH(AF464,AE463:AH463,0)=3,AG462,AH462)))</f>
        <v/>
      </c>
      <c r="AK465">
        <f>AK464 &amp; " Year"</f>
        <v/>
      </c>
      <c r="AL465">
        <f>IF(MATCH(AL464,AK463:AN463,0)=1,AK462,IF(MATCH(AL464,AK463:AN463,0)=2,AL462,IF(MATCH(AL464,AK463:AN463,0)=3,AM462,AN462)))</f>
        <v/>
      </c>
    </row>
    <row r="466" spans="1:60">
      <c r="J466">
        <f>D476</f>
        <v/>
      </c>
      <c r="K466">
        <f>E476</f>
        <v/>
      </c>
      <c r="L466">
        <f>F476</f>
        <v/>
      </c>
      <c r="M466">
        <f>G476</f>
        <v/>
      </c>
      <c r="N466">
        <f>H476</f>
        <v/>
      </c>
      <c r="Q466">
        <f>Q465 &amp; " Year"</f>
        <v/>
      </c>
      <c r="R466">
        <f>VALUE(Q461)+MATCH(R465,Q462:U462,0)-1</f>
        <v/>
      </c>
      <c r="S466">
        <f>"GM Effect on Min"</f>
        <v/>
      </c>
      <c r="T466">
        <f>IF(R466=Y459,"Min OM in same year as Min GM","Inconclusive Effect")</f>
        <v/>
      </c>
      <c r="X466">
        <f>"Min " &amp; X461</f>
        <v/>
      </c>
      <c r="Y466">
        <f>MIN(X463:AB463)</f>
        <v/>
      </c>
      <c r="AE466">
        <f>"Min " &amp; AE461</f>
        <v/>
      </c>
      <c r="AF466">
        <f>MIN(AE463:AH463)</f>
        <v/>
      </c>
      <c r="AK466">
        <f>"Min " &amp; AK461</f>
        <v/>
      </c>
      <c r="AL466">
        <f>MIN(AK463:AN463)</f>
        <v/>
      </c>
    </row>
    <row r="467" spans="1:60">
      <c r="J467">
        <f>Q462*(1/Q490)</f>
        <v/>
      </c>
      <c r="K467">
        <f>R462*(1/R490)</f>
        <v/>
      </c>
      <c r="L467">
        <f>S462*(1/S490)</f>
        <v/>
      </c>
      <c r="M467">
        <f>T462*(1/T490)</f>
        <v/>
      </c>
      <c r="N467">
        <f>U462*(1/U490)</f>
        <v/>
      </c>
      <c r="S467">
        <f>"SGA Effect on Min"</f>
        <v/>
      </c>
      <c r="T467">
        <f>IF(R466=Y465,"Min OM in same year as Max SGA","Inconclusive Effect")</f>
        <v/>
      </c>
      <c r="X467">
        <f>X466 &amp; " Year"</f>
        <v/>
      </c>
      <c r="Y467">
        <f>VALUE(X462)+MATCH(Y466,X463:AB463,0)-1</f>
        <v/>
      </c>
      <c r="AE467">
        <f>AE466 &amp; " Year"</f>
        <v/>
      </c>
      <c r="AF467">
        <f>IF(MATCH(AF466,AE463:AH463,0)=1,AE462,IF(MATCH(AF466,AE463:AH463,0)=2,AF462,IF(MATCH(AF466,AE463:AH463,0)=3,AG462,AH462)))</f>
        <v/>
      </c>
      <c r="AK467">
        <f>AK466 &amp; " Year"</f>
        <v/>
      </c>
      <c r="AL467">
        <f>IF(MATCH(AL466,AK463:AN463,0)=1,AK462,IF(MATCH(AL466,AK463:AN463,0)=2,AL462,IF(MATCH(AL466,AK463:AN463,0)=3,AM462,AN462)))</f>
        <v/>
      </c>
    </row>
    <row r="468" spans="1:60">
      <c r="J468">
        <f>"Max " &amp; J465</f>
        <v/>
      </c>
      <c r="K468">
        <f>MAX(J467:N467)</f>
        <v/>
      </c>
      <c r="L468">
        <f>"OM Effect on Max"</f>
        <v/>
      </c>
      <c r="M468">
        <f>IF(K469=R464,"Max ROIC in same year as Max OM","Inconclusive Effect")</f>
        <v/>
      </c>
      <c r="N468">
        <f>"Correlation with OM"</f>
        <v/>
      </c>
      <c r="O468">
        <f>CORREL(J467:N467,Q462:U462)</f>
        <v/>
      </c>
      <c r="S468">
        <f>"Dep Effect on Min"</f>
        <v/>
      </c>
      <c r="T468">
        <f>IF(R466=Y473,"Min OM in same year as Max Dep","Inconclusive Effect")</f>
        <v/>
      </c>
    </row>
    <row r="469" spans="1:60">
      <c r="J469">
        <f>J468 &amp; " Year"</f>
        <v/>
      </c>
      <c r="K469">
        <f>VALUE(J466)+MATCH(K468,J467:N467,0)-1</f>
        <v/>
      </c>
      <c r="L469">
        <f>"IC Effect on Max"</f>
        <v/>
      </c>
      <c r="M469">
        <f>IF(K469=R494,"Max ROIC in same year as Min IC","Inconclusive Effect")</f>
        <v/>
      </c>
      <c r="N469">
        <f>"Correlation with IC"</f>
        <v/>
      </c>
      <c r="O469">
        <f>CORREL(J467:N467,Q490:U490)</f>
        <v/>
      </c>
      <c r="X469">
        <f>"Depreciation / Sales"</f>
        <v/>
      </c>
    </row>
    <row r="470" spans="1:60">
      <c r="J470">
        <f>"Min " &amp; J465</f>
        <v/>
      </c>
      <c r="K470">
        <f>MIN(J467:N467)</f>
        <v/>
      </c>
      <c r="L470">
        <f>"OM Effect on Min"</f>
        <v/>
      </c>
      <c r="M470">
        <f>IF(K471=R466,"Min ROIC in same year as Min OM","Inconclusive Effect")</f>
        <v/>
      </c>
      <c r="Q470">
        <f>"Change in EOY Pretax ROIC"</f>
        <v/>
      </c>
      <c r="X470">
        <f>D476</f>
        <v/>
      </c>
      <c r="Y470">
        <f>E476</f>
        <v/>
      </c>
      <c r="Z470">
        <f>F476</f>
        <v/>
      </c>
      <c r="AA470">
        <f>G476</f>
        <v/>
      </c>
      <c r="AB470">
        <f>H476</f>
        <v/>
      </c>
    </row>
    <row r="471" spans="1:60">
      <c r="J471">
        <f>J470 &amp; " Year"</f>
        <v/>
      </c>
      <c r="K471">
        <f>VALUE(J466)+MATCH(K470,J467:N467,0)-1</f>
        <v/>
      </c>
      <c r="L471">
        <f>"IC Effect on Min"</f>
        <v/>
      </c>
      <c r="M471">
        <f>IF(K471=R492,"Min ROIC in same year as Max IC","Inconclusive Effect")</f>
        <v/>
      </c>
      <c r="Q471">
        <f>K476</f>
        <v/>
      </c>
      <c r="R471">
        <f>L476</f>
        <v/>
      </c>
      <c r="S471">
        <f>M476</f>
        <v/>
      </c>
      <c r="T471">
        <f>N476</f>
        <v/>
      </c>
      <c r="X471">
        <f>(INDIRECT("J" &amp; MATCH("Depreciation &amp; Amortization Expense",B145:B403,0) +144))/(INDIRECT("J" &amp; MATCH("Sales/Revenue",B145:B403,0) +144))</f>
        <v/>
      </c>
      <c r="Y471">
        <f>(INDIRECT("K" &amp; MATCH("Depreciation &amp; Amortization Expense",B145:B403,0) +144))/(INDIRECT("K" &amp; MATCH("Sales/Revenue",B145:B403,0) +144))</f>
        <v/>
      </c>
      <c r="Z471">
        <f>(INDIRECT("L" &amp; MATCH("Depreciation &amp; Amortization Expense",B145:B403,0) +144))/(INDIRECT("L" &amp; MATCH("Sales/Revenue",B145:B403,0) +144))</f>
        <v/>
      </c>
      <c r="AA471">
        <f>(INDIRECT("M" &amp; MATCH("Depreciation &amp; Amortization Expense",B145:B403,0) +144))/(INDIRECT("M" &amp; MATCH("Sales/Revenue",B145:B403,0) +144))</f>
        <v/>
      </c>
      <c r="AB471">
        <f>(INDIRECT("N" &amp; MATCH("Depreciation &amp; Amortization Expense",B145:B403,0) +144))/(INDIRECT("N" &amp; MATCH("Sales/Revenue",B145:B403,0) +144))</f>
        <v/>
      </c>
    </row>
    <row r="472" spans="1:60">
      <c r="Q472">
        <f>K467-J467</f>
        <v/>
      </c>
      <c r="R472">
        <f>L467-K467</f>
        <v/>
      </c>
      <c r="S472">
        <f>M467-L467</f>
        <v/>
      </c>
      <c r="T472">
        <f>N467-M467</f>
        <v/>
      </c>
      <c r="X472">
        <f>"Max " &amp; X469</f>
        <v/>
      </c>
      <c r="Y472">
        <f>MAX(X471:AB471)</f>
        <v/>
      </c>
      <c r="AK472">
        <f>"Change in Depreciation / Sales"</f>
        <v/>
      </c>
    </row>
    <row r="473" spans="1:60">
      <c r="Q473">
        <f>"Max " &amp; Q470</f>
        <v/>
      </c>
      <c r="R473">
        <f>MAX(Q472:T472)</f>
        <v/>
      </c>
      <c r="X473">
        <f>X472 &amp; " Year"</f>
        <v/>
      </c>
      <c r="Y473">
        <f>VALUE(X470)+MATCH(Y472,X471:AB471,0)-1</f>
        <v/>
      </c>
      <c r="AK473">
        <f>K476</f>
        <v/>
      </c>
      <c r="AL473">
        <f>L476</f>
        <v/>
      </c>
      <c r="AM473">
        <f>M476</f>
        <v/>
      </c>
      <c r="AN473">
        <f>N476</f>
        <v/>
      </c>
    </row>
    <row r="474" spans="1:60">
      <c r="Q474">
        <f>Q473 &amp; " Year"</f>
        <v/>
      </c>
      <c r="R474">
        <f>IF(MATCH(R473,Q472:T472,0)=1,Q471,IF(MATCH(R473,Q472:T472,0)=2,R471,IF(MATCH(R473,Q472:T472,0)=3,S471,T471)))</f>
        <v/>
      </c>
      <c r="X474">
        <f>"Min " &amp; X469</f>
        <v/>
      </c>
      <c r="Y474">
        <f>MIN(X471:AB471)</f>
        <v/>
      </c>
      <c r="AK474">
        <f>Y471-X471</f>
        <v/>
      </c>
      <c r="AL474">
        <f>Z471-Y471</f>
        <v/>
      </c>
      <c r="AM474">
        <f>AA471-Z471</f>
        <v/>
      </c>
      <c r="AN474">
        <f>AB471-AA471</f>
        <v/>
      </c>
    </row>
    <row r="475" spans="1:60">
      <c r="D475">
        <f>"EOY ROIC"</f>
        <v/>
      </c>
      <c r="K475">
        <f>"Change in EOY ROIC"</f>
        <v/>
      </c>
      <c r="Q475">
        <f>"Min " &amp; Q470</f>
        <v/>
      </c>
      <c r="R475">
        <f>MIN(Q472:T472)</f>
        <v/>
      </c>
      <c r="X475">
        <f>X474 &amp; " Year"</f>
        <v/>
      </c>
      <c r="Y475">
        <f>VALUE(X470)+MATCH(Y474,X471:AB471,0)-1</f>
        <v/>
      </c>
      <c r="AK475">
        <f>"Max " &amp; AK472</f>
        <v/>
      </c>
      <c r="AL475">
        <f>MAX(AK474:AN474)</f>
        <v/>
      </c>
    </row>
    <row r="476" spans="1:60">
      <c r="D476">
        <f>C144</f>
        <v/>
      </c>
      <c r="E476">
        <f>D144</f>
        <v/>
      </c>
      <c r="F476">
        <f>E144</f>
        <v/>
      </c>
      <c r="G476">
        <f>F144</f>
        <v/>
      </c>
      <c r="H476">
        <f>G144</f>
        <v/>
      </c>
      <c r="K476">
        <f>RIGHT(D476,2) &amp; "-" &amp; RIGHT(E476,2)</f>
        <v/>
      </c>
      <c r="L476">
        <f>RIGHT(E476,2) &amp; "-" &amp; RIGHT(F476,2)</f>
        <v/>
      </c>
      <c r="M476">
        <f>RIGHT(F476,2) &amp; "-" &amp; RIGHT(G476,2)</f>
        <v/>
      </c>
      <c r="N476">
        <f>RIGHT(G476,2) &amp; "-" &amp; RIGHT(H476,2)</f>
        <v/>
      </c>
      <c r="Q476">
        <f>Q475 &amp; " Year"</f>
        <v/>
      </c>
      <c r="R476">
        <f>IF(MATCH(R475,Q472:T472,0)=1,Q471,IF(MATCH(R475,Q472:T472,0)=2,R471,IF(MATCH(R475,Q472:T472,0)=3,S471,T471)))</f>
        <v/>
      </c>
      <c r="AK476">
        <f>AK475 &amp; " Year"</f>
        <v/>
      </c>
      <c r="AL476">
        <f>IF(MATCH(AL475,AK474:AN474,0)=1,AK473,IF(MATCH(AL475,AK474:AN474,0)=2,AL473,IF(MATCH(AL475,AK474:AN474,0)=3,AM473,AN473)))</f>
        <v/>
      </c>
    </row>
    <row r="477" spans="1:60">
      <c r="D477">
        <f>J467*(1-J487)</f>
        <v/>
      </c>
      <c r="E477">
        <f>K467*(1-K487)</f>
        <v/>
      </c>
      <c r="F477">
        <f>L467*(1-L487)</f>
        <v/>
      </c>
      <c r="G477">
        <f>M467*(1-M487)</f>
        <v/>
      </c>
      <c r="H477">
        <f>N467*(1-N487)</f>
        <v/>
      </c>
      <c r="K477">
        <f>E477-D477</f>
        <v/>
      </c>
      <c r="L477">
        <f>F477-E477</f>
        <v/>
      </c>
      <c r="M477">
        <f>G477-F477</f>
        <v/>
      </c>
      <c r="N477">
        <f>H477-G477</f>
        <v/>
      </c>
      <c r="AK477">
        <f>"Min " &amp; AK472</f>
        <v/>
      </c>
      <c r="AL477">
        <f>MIN(AK474:AN474)</f>
        <v/>
      </c>
    </row>
    <row r="478" spans="1:60">
      <c r="D478">
        <f>"Max " &amp; D475</f>
        <v/>
      </c>
      <c r="E478">
        <f>MAX(D477:H477)</f>
        <v/>
      </c>
      <c r="F478">
        <f>"Cash Tax  Effect on Max"</f>
        <v/>
      </c>
      <c r="G478">
        <f>IF(E479=K491,"Max ROIC in same year as Min Cash Tax","Inconclusive Effect")</f>
        <v/>
      </c>
      <c r="K478">
        <f>"Max " &amp; K475</f>
        <v/>
      </c>
      <c r="L478">
        <f>MAX(K477:N477)</f>
        <v/>
      </c>
      <c r="AK478">
        <f>AK477 &amp; " Year"</f>
        <v/>
      </c>
      <c r="AL478">
        <f>IF(MATCH(AL477,AK474:AN474,0)=1,AK473,IF(MATCH(AL477,AK474:AN474,0)=2,AL473,IF(MATCH(AL477,AK474:AN474,0)=3,AM473,AN473)))</f>
        <v/>
      </c>
    </row>
    <row r="479" spans="1:60">
      <c r="D479">
        <f>D478 &amp; " Year"</f>
        <v/>
      </c>
      <c r="E479">
        <f>VALUE(D476)+MATCH(E478,D477:H477,0)-1</f>
        <v/>
      </c>
      <c r="K479">
        <f>K478 &amp; " Year"</f>
        <v/>
      </c>
      <c r="L479">
        <f>IF(MATCH(L478,K477:N477,0)=1,K476,IF(MATCH(L478,K477:N477,0)=2,L476,IF(MATCH(L478,K477:N477,0)=3,M476,N476)))</f>
        <v/>
      </c>
      <c r="Q479">
        <f>"Change in Cash Tax Rate"</f>
        <v/>
      </c>
    </row>
    <row r="480" spans="1:60">
      <c r="D480">
        <f>"Min " &amp; D475</f>
        <v/>
      </c>
      <c r="E480">
        <f>MIN(D477:H477)</f>
        <v/>
      </c>
      <c r="F480">
        <f>"Cash Tax  Effect on Min"</f>
        <v/>
      </c>
      <c r="G480">
        <f>IF(E481=K489,"Min ROIC in same year as Max Cash Tax","Inconclusive Effect")</f>
        <v/>
      </c>
      <c r="K480">
        <f>"Min " &amp; K475</f>
        <v/>
      </c>
      <c r="L480">
        <f>MIN(K477:N477)</f>
        <v/>
      </c>
      <c r="Q480">
        <f>K476</f>
        <v/>
      </c>
      <c r="R480">
        <f>L476</f>
        <v/>
      </c>
      <c r="S480">
        <f>M476</f>
        <v/>
      </c>
      <c r="T480">
        <f>N476</f>
        <v/>
      </c>
    </row>
    <row r="481" spans="1:60">
      <c r="D481">
        <f>D480 &amp; " Year"</f>
        <v/>
      </c>
      <c r="E481">
        <f>VALUE(D476)+MATCH(E480,D477:H477,0)-1</f>
        <v/>
      </c>
      <c r="K481">
        <f>K480 &amp; " Year"</f>
        <v/>
      </c>
      <c r="L481">
        <f>IF(MATCH(L480,K477:N477,0)=1,K476,IF(MATCH(L480,K477:N477,0)=2,L476,IF(MATCH(L480,K477:N477,0)=3,M476,N476)))</f>
        <v/>
      </c>
      <c r="Q481">
        <f>K487-J487</f>
        <v/>
      </c>
      <c r="R481">
        <f>L487-K487</f>
        <v/>
      </c>
      <c r="S481">
        <f>M487-L487</f>
        <v/>
      </c>
      <c r="T481">
        <f>N487-M487</f>
        <v/>
      </c>
      <c r="X481">
        <f>"Op WC / Sales"</f>
        <v/>
      </c>
    </row>
    <row r="482" spans="1:60">
      <c r="D482">
        <f>"Correlation with OM"</f>
        <v/>
      </c>
      <c r="E482">
        <f>CORREL(D477:H477,Q462:U462)</f>
        <v/>
      </c>
      <c r="Q482">
        <f>"Max " &amp; Q479</f>
        <v/>
      </c>
      <c r="R482">
        <f>MAX(Q481:T481)</f>
        <v/>
      </c>
      <c r="X482">
        <f>D476</f>
        <v/>
      </c>
      <c r="Y482">
        <f>E476</f>
        <v/>
      </c>
      <c r="Z482">
        <f>F476</f>
        <v/>
      </c>
      <c r="AA482">
        <f>G476</f>
        <v/>
      </c>
      <c r="AB482">
        <f>H476</f>
        <v/>
      </c>
      <c r="AK482">
        <f>"Change in Op WC / Sales"</f>
        <v/>
      </c>
    </row>
    <row r="483" spans="1:60">
      <c r="D483">
        <f>"Correlation with IC"</f>
        <v/>
      </c>
      <c r="E483">
        <f>CORREL(D477:H477,Q490:U490)</f>
        <v/>
      </c>
      <c r="Q483">
        <f>Q482 &amp; " Year"</f>
        <v/>
      </c>
      <c r="R483">
        <f>IF(MATCH(R482,Q481:T481,0)=1,Q480,IF(MATCH(R482,Q481:T481,0)=2,R480,IF(MATCH(R482,Q481:T481,0)=3,S480,T480)))</f>
        <v/>
      </c>
      <c r="X483">
        <f>(INDIRECT("J" &amp; MATCH("Total Current Assets",B145:B403,0) +144) - INDIRECT("J" &amp; MATCH("Total Current Liabilities",B145:B403,0) +144))/(INDIRECT("J" &amp; MATCH("Sales/Revenue",B145:B403,0) +144))</f>
        <v/>
      </c>
      <c r="Y483">
        <f>(INDIRECT("K" &amp; MATCH("Total Current Assets",B145:B403,0) +144) - INDIRECT("K" &amp; MATCH("Total Current Liabilities",B145:B403,0) +144))/(INDIRECT("K" &amp; MATCH("Sales/Revenue",B145:B403,0) +144))</f>
        <v/>
      </c>
      <c r="Z483">
        <f>(INDIRECT("L" &amp; MATCH("Total Current Assets",B145:B403,0) +144) - INDIRECT("L" &amp; MATCH("Total Current Liabilities",B145:B403,0) +144))/(INDIRECT("L" &amp; MATCH("Sales/Revenue",B145:B403,0) +144))</f>
        <v/>
      </c>
      <c r="AA483">
        <f>(INDIRECT("M" &amp; MATCH("Total Current Assets",B145:B403,0) +144) - INDIRECT("M" &amp; MATCH("Total Current Liabilities",B145:B403,0) +144))/(INDIRECT("M" &amp; MATCH("Sales/Revenue",B145:B403,0) +144))</f>
        <v/>
      </c>
      <c r="AB483">
        <f>(INDIRECT("N" &amp; MATCH("Total Current Assets",B145:B403,0) +144) - INDIRECT("N" &amp; MATCH("Total Current Liabilities",B145:B403,0) +144))/(INDIRECT("N" &amp; MATCH("Sales/Revenue",B145:B403,0) +144))</f>
        <v/>
      </c>
      <c r="AK483">
        <f>K476</f>
        <v/>
      </c>
      <c r="AL483">
        <f>L476</f>
        <v/>
      </c>
      <c r="AM483">
        <f>M476</f>
        <v/>
      </c>
      <c r="AN483">
        <f>N476</f>
        <v/>
      </c>
    </row>
    <row r="484" spans="1:60">
      <c r="D484">
        <f>"Correlation with GM"</f>
        <v/>
      </c>
      <c r="E484">
        <f>CORREL(D477:H477,X455:AB455)</f>
        <v/>
      </c>
      <c r="Q484">
        <f>"Min " &amp; Q479</f>
        <v/>
      </c>
      <c r="R484">
        <f>MIN(Q481:T481)</f>
        <v/>
      </c>
      <c r="X484">
        <f>"Max " &amp; X481</f>
        <v/>
      </c>
      <c r="Y484">
        <f>MAX(X483:AB483)</f>
        <v/>
      </c>
      <c r="AK484">
        <f>Y483-X483</f>
        <v/>
      </c>
      <c r="AL484">
        <f>Z483-Y483</f>
        <v/>
      </c>
      <c r="AM484">
        <f>AA483-Z483</f>
        <v/>
      </c>
      <c r="AN484">
        <f>AB483-AA483</f>
        <v/>
      </c>
    </row>
    <row r="485" spans="1:60">
      <c r="D485">
        <f>"Correlation with SGA"</f>
        <v/>
      </c>
      <c r="E485">
        <f>CORREL(D477:H477,X463:AB463)</f>
        <v/>
      </c>
      <c r="J485">
        <f>"Cash Tax Rate"</f>
        <v/>
      </c>
      <c r="Q485">
        <f>Q484 &amp; " Year"</f>
        <v/>
      </c>
      <c r="R485">
        <f>IF(MATCH(R484,Q481:T481,0)=1,Q480,IF(MATCH(R484,Q481:T481,0)=2,R480,IF(MATCH(R484,Q481:T481,0)=3,S480,T480)))</f>
        <v/>
      </c>
      <c r="X485">
        <f>X484 &amp; " Year"</f>
        <v/>
      </c>
      <c r="Y485">
        <f>VALUE(X482)+MATCH(Y484,X483:AB483,0)-1</f>
        <v/>
      </c>
      <c r="AK485">
        <f>"Max " &amp; AK482</f>
        <v/>
      </c>
      <c r="AL485">
        <f>MAX(AK484:AN484)</f>
        <v/>
      </c>
    </row>
    <row r="486" spans="1:60">
      <c r="D486">
        <f>"Correlation with Dep"</f>
        <v/>
      </c>
      <c r="E486">
        <f>CORREL(D477:H477,X471:AB471)</f>
        <v/>
      </c>
      <c r="J486">
        <f>D476</f>
        <v/>
      </c>
      <c r="K486">
        <f>E476</f>
        <v/>
      </c>
      <c r="L486">
        <f>F476</f>
        <v/>
      </c>
      <c r="M486">
        <f>G476</f>
        <v/>
      </c>
      <c r="N486">
        <f>H476</f>
        <v/>
      </c>
      <c r="X486">
        <f>"Min " &amp; X481</f>
        <v/>
      </c>
      <c r="Y486">
        <f>MIN(X483:AB483)</f>
        <v/>
      </c>
      <c r="AK486">
        <f>AK485 &amp; " Year"</f>
        <v/>
      </c>
      <c r="AL486">
        <f>IF(MATCH(AL485,AK484:AN484,0)=1,AK483,IF(MATCH(AL485,AK484:AN484,0)=2,AL483,IF(MATCH(AL485,AK484:AN484,0)=3,AM483,AN483)))</f>
        <v/>
      </c>
    </row>
    <row r="487" spans="1:60">
      <c r="D487">
        <f>"Correlation with Op WC"</f>
        <v/>
      </c>
      <c r="E487">
        <f>CORREL(D477:H477,X483:AB483)</f>
        <v/>
      </c>
      <c r="J487">
        <f>(INDIRECT("J" &amp; MATCH("Income Tax",B145:B403,0) +144))/(INDIRECT("J" &amp; MATCH("Pretax Income",B145:B403,0) +144))</f>
        <v/>
      </c>
      <c r="K487">
        <f>(INDIRECT("K" &amp; MATCH("Income Tax",B145:B403,0) +144))/(INDIRECT("K" &amp; MATCH("Pretax Income",B145:B403,0) +144))</f>
        <v/>
      </c>
      <c r="L487">
        <f>(INDIRECT("L" &amp; MATCH("Income Tax",B145:B403,0) +144))/(INDIRECT("L" &amp; MATCH("Pretax Income",B145:B403,0) +144))</f>
        <v/>
      </c>
      <c r="M487">
        <f>(INDIRECT("M" &amp; MATCH("Income Tax",B145:B403,0) +144))/(INDIRECT("M" &amp; MATCH("Pretax Income",B145:B403,0) +144))</f>
        <v/>
      </c>
      <c r="N487">
        <f>(INDIRECT("N" &amp; MATCH("Income Tax",B145:B403,0) +144))/(INDIRECT("N" &amp; MATCH("Pretax Income",B145:B403,0) +144))</f>
        <v/>
      </c>
      <c r="X487">
        <f>X486 &amp; " Year"</f>
        <v/>
      </c>
      <c r="Y487">
        <f>VALUE(X482)+MATCH(Y486,X483:AB483,0)-1</f>
        <v/>
      </c>
      <c r="AK487">
        <f>"Min " &amp; AK482</f>
        <v/>
      </c>
      <c r="AL487">
        <f>MIN(AK484:AN484)</f>
        <v/>
      </c>
    </row>
    <row r="488" spans="1:60">
      <c r="D488">
        <f>"Correlation with PPE"</f>
        <v/>
      </c>
      <c r="E488">
        <f>CORREL(D477:H477,X491:AB491)</f>
        <v/>
      </c>
      <c r="J488">
        <f>"Max " &amp; J485</f>
        <v/>
      </c>
      <c r="K488">
        <f>MAX(J487:N487)</f>
        <v/>
      </c>
      <c r="Q488">
        <f>"Invested Capital / Sales"</f>
        <v/>
      </c>
      <c r="AK488">
        <f>AK487 &amp; " Year"</f>
        <v/>
      </c>
      <c r="AL488">
        <f>IF(MATCH(AL487,AK484:AN484,0)=1,AK483,IF(MATCH(AL487,AK484:AN484,0)=2,AL483,IF(MATCH(AL487,AK484:AN484,0)=3,AM483,AN483)))</f>
        <v/>
      </c>
    </row>
    <row r="489" spans="1:60">
      <c r="D489">
        <f>"Correlation with Intangibles"</f>
        <v/>
      </c>
      <c r="E489">
        <f>CORREL(D477:H477,X499:AB499)</f>
        <v/>
      </c>
      <c r="J489">
        <f>J488 &amp; " Year"</f>
        <v/>
      </c>
      <c r="K489">
        <f>VALUE(J486)+MATCH(K488,J487:N487,0)-1</f>
        <v/>
      </c>
      <c r="Q489">
        <f>D476</f>
        <v/>
      </c>
      <c r="R489">
        <f>E476</f>
        <v/>
      </c>
      <c r="S489">
        <f>F476</f>
        <v/>
      </c>
      <c r="T489">
        <f>G476</f>
        <v/>
      </c>
      <c r="U489">
        <f>H476</f>
        <v/>
      </c>
      <c r="X489">
        <f>"PPE / Sales"</f>
        <v/>
      </c>
    </row>
    <row r="490" spans="1:60">
      <c r="J490">
        <f>"Min " &amp; J485</f>
        <v/>
      </c>
      <c r="K490">
        <f>MIN(J487:N487)</f>
        <v/>
      </c>
      <c r="Q490">
        <f>SUM(X483,X491,X499)</f>
        <v/>
      </c>
      <c r="R490">
        <f>SUM(Y483,Y491,Y499)</f>
        <v/>
      </c>
      <c r="S490">
        <f>SUM(Z483,Z491,Z499)</f>
        <v/>
      </c>
      <c r="T490">
        <f>SUM(AA483,AA491,AA499)</f>
        <v/>
      </c>
      <c r="U490">
        <f>SUM(AB483,AB491,AB499)</f>
        <v/>
      </c>
      <c r="X490">
        <f>D476</f>
        <v/>
      </c>
      <c r="Y490">
        <f>E476</f>
        <v/>
      </c>
      <c r="Z490">
        <f>F476</f>
        <v/>
      </c>
      <c r="AA490">
        <f>G476</f>
        <v/>
      </c>
      <c r="AB490">
        <f>H476</f>
        <v/>
      </c>
      <c r="AE490">
        <f>"Change in Invested Capital / Sales"</f>
        <v/>
      </c>
      <c r="AK490">
        <f>"Change in PPE / Sales"</f>
        <v/>
      </c>
    </row>
    <row r="491" spans="1:60">
      <c r="J491">
        <f>J490 &amp; " Year"</f>
        <v/>
      </c>
      <c r="K491">
        <f>VALUE(J486)+MATCH(K490,J487:N487,0)-1</f>
        <v/>
      </c>
      <c r="Q491">
        <f>"Max " &amp; Q488</f>
        <v/>
      </c>
      <c r="R491">
        <f>MAX(Q490:U490)</f>
        <v/>
      </c>
      <c r="S491">
        <f>"Op WC Effect on Max"</f>
        <v/>
      </c>
      <c r="T491">
        <f>IF(R492=Y485,"Max IC in same year as Max Op WC","Inconclusive Effect")</f>
        <v/>
      </c>
      <c r="U491">
        <f>"Correlation with Op WC"</f>
        <v/>
      </c>
      <c r="V491">
        <f>CORREL(Q490:U490,X483:AB483)</f>
        <v/>
      </c>
      <c r="X491">
        <f>(INDIRECT("J" &amp; MATCH("Net Property, Plant &amp; Equipment",B145:B403,0) +144))/(INDIRECT("J" &amp; MATCH("Sales/Revenue",B145:B403,0) +144))</f>
        <v/>
      </c>
      <c r="Y491">
        <f>(INDIRECT("K" &amp; MATCH("Net Property, Plant &amp; Equipment",B145:B403,0) +144))/(INDIRECT("K" &amp; MATCH("Sales/Revenue",B145:B403,0) +144))</f>
        <v/>
      </c>
      <c r="Z491">
        <f>(INDIRECT("L" &amp; MATCH("Net Property, Plant &amp; Equipment",B145:B403,0) +144))/(INDIRECT("L" &amp; MATCH("Sales/Revenue",B145:B403,0) +144))</f>
        <v/>
      </c>
      <c r="AA491">
        <f>(INDIRECT("M" &amp; MATCH("Net Property, Plant &amp; Equipment",B145:B403,0) +144))/(INDIRECT("M" &amp; MATCH("Sales/Revenue",B145:B403,0) +144))</f>
        <v/>
      </c>
      <c r="AB491">
        <f>(INDIRECT("N" &amp; MATCH("Net Property, Plant &amp; Equipment",B145:B403,0) +144))/(INDIRECT("N" &amp; MATCH("Sales/Revenue",B145:B403,0) +144))</f>
        <v/>
      </c>
      <c r="AE491">
        <f>K476</f>
        <v/>
      </c>
      <c r="AF491">
        <f>L476</f>
        <v/>
      </c>
      <c r="AG491">
        <f>M476</f>
        <v/>
      </c>
      <c r="AH491">
        <f>N476</f>
        <v/>
      </c>
      <c r="AK491">
        <f>K476</f>
        <v/>
      </c>
      <c r="AL491">
        <f>L476</f>
        <v/>
      </c>
      <c r="AM491">
        <f>M476</f>
        <v/>
      </c>
      <c r="AN491">
        <f>N476</f>
        <v/>
      </c>
    </row>
    <row r="492" spans="1:60">
      <c r="Q492">
        <f>Q491 &amp; " Year"</f>
        <v/>
      </c>
      <c r="R492">
        <f>VALUE(Q489)+MATCH(R491,Q490:U490,0)-1</f>
        <v/>
      </c>
      <c r="S492">
        <f>"PPE Effect on Max"</f>
        <v/>
      </c>
      <c r="T492">
        <f>IF(R492=Y493,"Max IC in same year as Max PPE","Inconclusive Effect")</f>
        <v/>
      </c>
      <c r="U492">
        <f>"Correlation with PPE"</f>
        <v/>
      </c>
      <c r="V492">
        <f>CORREL(Q490:U490,X491:AB491)</f>
        <v/>
      </c>
      <c r="X492">
        <f>"Max " &amp; X489</f>
        <v/>
      </c>
      <c r="Y492">
        <f>MAX(X491:AB491)</f>
        <v/>
      </c>
      <c r="AE492">
        <f>R490-Q490</f>
        <v/>
      </c>
      <c r="AF492">
        <f>S490-R490</f>
        <v/>
      </c>
      <c r="AG492">
        <f>T490-S490</f>
        <v/>
      </c>
      <c r="AH492">
        <f>U490-T490</f>
        <v/>
      </c>
      <c r="AK492">
        <f>Y491-X491</f>
        <v/>
      </c>
      <c r="AL492">
        <f>Z491-Y491</f>
        <v/>
      </c>
      <c r="AM492">
        <f>AA491-Z491</f>
        <v/>
      </c>
      <c r="AN492">
        <f>AB491-AA491</f>
        <v/>
      </c>
    </row>
    <row r="493" spans="1:60">
      <c r="Q493">
        <f>"Min " &amp; Q488</f>
        <v/>
      </c>
      <c r="R493">
        <f>MIN(Q490:U490)</f>
        <v/>
      </c>
      <c r="S493">
        <f>"Intangibles Effect on Max"</f>
        <v/>
      </c>
      <c r="T493">
        <f>IF(R492=Y501,"Max IC in same year as Max Intangibles","Inconclusive Effect")</f>
        <v/>
      </c>
      <c r="U493">
        <f>"Correlation with Intangibles"</f>
        <v/>
      </c>
      <c r="V493">
        <f>CORREL(Q490:U490,X499:AB499)</f>
        <v/>
      </c>
      <c r="X493">
        <f>X492 &amp; " Year"</f>
        <v/>
      </c>
      <c r="Y493">
        <f>VALUE(X490)+MATCH(Y492,X491:AB491,0)-1</f>
        <v/>
      </c>
      <c r="AE493">
        <f>"Max " &amp; AE490</f>
        <v/>
      </c>
      <c r="AF493">
        <f>MAX(AE492:AH492)</f>
        <v/>
      </c>
      <c r="AK493">
        <f>"Max " &amp; AK490</f>
        <v/>
      </c>
      <c r="AL493">
        <f>MAX(AK492:AN492)</f>
        <v/>
      </c>
    </row>
    <row r="494" spans="1:60">
      <c r="Q494">
        <f>Q493 &amp; " Year"</f>
        <v/>
      </c>
      <c r="R494">
        <f>VALUE(Q489)+MATCH(R493,Q490:U490,0)-1</f>
        <v/>
      </c>
      <c r="S494">
        <f>"Op WC Effect on Min"</f>
        <v/>
      </c>
      <c r="T494">
        <f>IF(R494=Y487,"Min IC in same year as Min Op WC","Inconclusive Effect")</f>
        <v/>
      </c>
      <c r="X494">
        <f>"Min " &amp; X489</f>
        <v/>
      </c>
      <c r="Y494">
        <f>MIN(X491:AB491)</f>
        <v/>
      </c>
      <c r="AE494">
        <f>AE493 &amp; " Year"</f>
        <v/>
      </c>
      <c r="AF494">
        <f>IF(MATCH(AF493,AE492:AH492,0)=1,AE491,IF(MATCH(AF493,AE492:AH492,0)=2,AF491,IF(MATCH(AF493,AE492:AH492,0)=3,AG491,AH491)))</f>
        <v/>
      </c>
      <c r="AK494">
        <f>AK493 &amp; " Year"</f>
        <v/>
      </c>
      <c r="AL494">
        <f>IF(MATCH(AL493,AK492:AN492,0)=1,AK491,IF(MATCH(AL493,AK492:AN492,0)=2,AL491,IF(MATCH(AL493,AK492:AN492,0)=3,AM491,AN491)))</f>
        <v/>
      </c>
    </row>
    <row r="495" spans="1:60">
      <c r="S495">
        <f>"PPE Effect on Min"</f>
        <v/>
      </c>
      <c r="T495">
        <f>IF(R494=Y495,"Min IC in same year as Min PPE","Inconclusive Effect")</f>
        <v/>
      </c>
      <c r="X495">
        <f>X494 &amp; " Year"</f>
        <v/>
      </c>
      <c r="Y495">
        <f>VALUE(X490)+MATCH(Y494,X491:AB491,0)-1</f>
        <v/>
      </c>
      <c r="AE495">
        <f>"Min " &amp; AE490</f>
        <v/>
      </c>
      <c r="AF495">
        <f>MIN(AE492:AH492)</f>
        <v/>
      </c>
      <c r="AK495">
        <f>"Min " &amp; AK490</f>
        <v/>
      </c>
      <c r="AL495">
        <f>MIN(AK492:AN492)</f>
        <v/>
      </c>
    </row>
    <row r="496" spans="1:60">
      <c r="S496">
        <f>"Intangibles Effect on Min"</f>
        <v/>
      </c>
      <c r="T496">
        <f>IF(R494=Y503,"Min IC in same year as Min Intangibles","Inconclusive Effect")</f>
        <v/>
      </c>
      <c r="AE496">
        <f>AE495 &amp; " Year"</f>
        <v/>
      </c>
      <c r="AF496">
        <f>IF(MATCH(AF495,AE492:AH492,0)=1,AE491,IF(MATCH(AF495,AE492:AH492,0)=2,AF491,IF(MATCH(AF495,AE492:AH492,0)=3,AG491,AH491)))</f>
        <v/>
      </c>
      <c r="AK496">
        <f>AK495 &amp; " Year"</f>
        <v/>
      </c>
      <c r="AL496">
        <f>IF(MATCH(AL495,AK492:AN492,0)=1,AK491,IF(MATCH(AL495,AK492:AN492,0)=2,AL491,IF(MATCH(AL495,AK492:AN492,0)=3,AM491,AN491)))</f>
        <v/>
      </c>
    </row>
    <row r="497" spans="1:60">
      <c r="X497">
        <f>"Intangibles / Sales"</f>
        <v/>
      </c>
    </row>
    <row r="498" spans="1:60">
      <c r="X498">
        <f>D476</f>
        <v/>
      </c>
      <c r="Y498">
        <f>E476</f>
        <v/>
      </c>
      <c r="Z498">
        <f>F476</f>
        <v/>
      </c>
      <c r="AA498">
        <f>G476</f>
        <v/>
      </c>
      <c r="AB498">
        <f>H476</f>
        <v/>
      </c>
      <c r="AK498">
        <f>"Change in Intagibles / Sales"</f>
        <v/>
      </c>
    </row>
    <row r="499" spans="1:60">
      <c r="X499">
        <f>(INDIRECT("J" &amp; MATCH("Intangible Assets",B145:B403,0) +144))/(INDIRECT("J" &amp; MATCH("Sales/Revenue",B145:B403,0) +144))</f>
        <v/>
      </c>
      <c r="Y499">
        <f>(INDIRECT("K" &amp; MATCH("Intangible Assets",B145:B403,0) +144))/(INDIRECT("K" &amp; MATCH("Sales/Revenue",B145:B403,0) +144))</f>
        <v/>
      </c>
      <c r="Z499">
        <f>(INDIRECT("L" &amp; MATCH("Intangible Assets",B145:B403,0) +144))/(INDIRECT("L" &amp; MATCH("Sales/Revenue",B145:B403,0) +144))</f>
        <v/>
      </c>
      <c r="AA499">
        <f>(INDIRECT("M" &amp; MATCH("Intangible Assets",B145:B403,0) +144))/(INDIRECT("M" &amp; MATCH("Sales/Revenue",B145:B403,0) +144))</f>
        <v/>
      </c>
      <c r="AB499">
        <f>(INDIRECT("N" &amp; MATCH("Intangible Assets",B145:B403,0) +144))/(INDIRECT("N" &amp; MATCH("Sales/Revenue",B145:B403,0) +144))</f>
        <v/>
      </c>
      <c r="AK499">
        <f>K476</f>
        <v/>
      </c>
      <c r="AL499">
        <f>L476</f>
        <v/>
      </c>
      <c r="AM499">
        <f>M476</f>
        <v/>
      </c>
      <c r="AN499">
        <f>N476</f>
        <v/>
      </c>
    </row>
    <row r="500" spans="1:60">
      <c r="X500">
        <f>"Max " &amp; X497</f>
        <v/>
      </c>
      <c r="Y500">
        <f>MAX(X499:AB499)</f>
        <v/>
      </c>
      <c r="AK500">
        <f>Y499-X499</f>
        <v/>
      </c>
      <c r="AL500">
        <f>Z499-Y499</f>
        <v/>
      </c>
      <c r="AM500">
        <f>AA499-Z499</f>
        <v/>
      </c>
      <c r="AN500">
        <f>AB499-AA499</f>
        <v/>
      </c>
    </row>
    <row r="501" spans="1:60">
      <c r="X501">
        <f>X500 &amp; " Year"</f>
        <v/>
      </c>
      <c r="Y501">
        <f>VALUE(X498)+MATCH(Y500,X499:AB499,0)-1</f>
        <v/>
      </c>
      <c r="AK501">
        <f>"Max " &amp; AK498</f>
        <v/>
      </c>
      <c r="AL501">
        <f>MAX(AK500:AN500)</f>
        <v/>
      </c>
    </row>
    <row r="502" spans="1:60">
      <c r="X502">
        <f>"Min " &amp; X497</f>
        <v/>
      </c>
      <c r="Y502">
        <f>MIN(X499:AB499)</f>
        <v/>
      </c>
      <c r="AK502">
        <f>AK501 &amp; " Year"</f>
        <v/>
      </c>
      <c r="AL502">
        <f>IF(MATCH(AL501,AK500:AN500,0)=1,AK499,IF(MATCH(AL501,AK500:AN500,0)=2,AL499,IF(MATCH(AL501,AK500:AN500,0)=3,AM499,AN499)))</f>
        <v/>
      </c>
    </row>
    <row r="503" spans="1:60">
      <c r="X503">
        <f>X502 &amp; " Year"</f>
        <v/>
      </c>
      <c r="Y503">
        <f>VALUE(X498)+MATCH(Y502,X499:AB499,0)-1</f>
        <v/>
      </c>
      <c r="AK503">
        <f>"Min " &amp; AK498</f>
        <v/>
      </c>
      <c r="AL503">
        <f>MIN(AK500:AN500)</f>
        <v/>
      </c>
    </row>
    <row r="504" spans="1:60">
      <c r="AK504">
        <f>AK503 &amp; " Year"</f>
        <v/>
      </c>
      <c r="AL504">
        <f>IF(MATCH(AL503,AK500:AN500,0)=1,AK499,IF(MATCH(AL503,AK500:AN500,0)=2,AL499,IF(MATCH(AL503,AK500:AN500,0)=3,AM499,AN499)))</f>
        <v/>
      </c>
    </row>
    <row r="507" spans="1:60">
      <c r="D507">
        <f>D476</f>
        <v/>
      </c>
      <c r="E507">
        <f>E476</f>
        <v/>
      </c>
      <c r="F507">
        <f>F476</f>
        <v/>
      </c>
      <c r="G507">
        <f>G476</f>
        <v/>
      </c>
      <c r="H507">
        <f>H476</f>
        <v/>
      </c>
      <c r="I507">
        <f>"Average"</f>
        <v/>
      </c>
      <c r="J507">
        <f>"SD"</f>
        <v/>
      </c>
      <c r="K507">
        <f>D507</f>
        <v/>
      </c>
      <c r="L507">
        <f>E507</f>
        <v/>
      </c>
      <c r="M507">
        <f>F507</f>
        <v/>
      </c>
      <c r="N507">
        <f>G507</f>
        <v/>
      </c>
      <c r="O507">
        <f>H507</f>
        <v/>
      </c>
      <c r="P507">
        <f>"Max z Year"</f>
        <v/>
      </c>
    </row>
    <row r="508" spans="1:60">
      <c r="C508">
        <f>D475</f>
        <v/>
      </c>
      <c r="D508">
        <f>D477</f>
        <v/>
      </c>
      <c r="E508">
        <f>E477</f>
        <v/>
      </c>
      <c r="F508">
        <f>F477</f>
        <v/>
      </c>
      <c r="G508">
        <f>G477</f>
        <v/>
      </c>
      <c r="H508">
        <f>H477</f>
        <v/>
      </c>
      <c r="I508">
        <f>AVERAGE(D508:H508)</f>
        <v/>
      </c>
      <c r="J508">
        <f>STDEV(D508:H508)</f>
        <v/>
      </c>
      <c r="K508">
        <f>(D508-I508)/J508</f>
        <v/>
      </c>
      <c r="L508">
        <f>(E508-I508)/J508</f>
        <v/>
      </c>
      <c r="M508">
        <f>(F508-I508)/J508</f>
        <v/>
      </c>
      <c r="N508">
        <f>(G508-I508)/J508</f>
        <v/>
      </c>
      <c r="O508">
        <f>(H508-I508)/J508</f>
        <v/>
      </c>
      <c r="P508">
        <f>K507 + MATCH(IF(MAX(MAX(K508:O508),ABS(MIN(K508:O508)))=ABS(MIN(K508:O508)), MIN(K508:O508),MAX(K508:O508)),K508:O508,0) - 1</f>
        <v/>
      </c>
    </row>
    <row r="509" spans="1:60">
      <c r="C509">
        <f>J465</f>
        <v/>
      </c>
      <c r="D509">
        <f>J467</f>
        <v/>
      </c>
      <c r="E509">
        <f>K467</f>
        <v/>
      </c>
      <c r="F509">
        <f>L467</f>
        <v/>
      </c>
      <c r="G509">
        <f>M467</f>
        <v/>
      </c>
      <c r="H509">
        <f>N467</f>
        <v/>
      </c>
      <c r="I509">
        <f>AVERAGE(D509:H509)</f>
        <v/>
      </c>
      <c r="J509">
        <f>STDEV(D509:H509)</f>
        <v/>
      </c>
      <c r="K509">
        <f>(D509-I509)/J509</f>
        <v/>
      </c>
      <c r="L509">
        <f>(E509-I509)/J509</f>
        <v/>
      </c>
      <c r="M509">
        <f>(F509-I509)/J509</f>
        <v/>
      </c>
      <c r="N509">
        <f>(G509-I509)/J509</f>
        <v/>
      </c>
      <c r="O509">
        <f>(H509-I509)/J509</f>
        <v/>
      </c>
      <c r="P509">
        <f>K507 + MATCH(IF(MAX(MAX(K509:O509),ABS(MIN(K509:O509)))=ABS(MIN(K509:O509)), MIN(K509:O509),MAX(K509:O509)),K509:O509,0) - 1</f>
        <v/>
      </c>
    </row>
    <row r="510" spans="1:60">
      <c r="C510">
        <f>J485</f>
        <v/>
      </c>
      <c r="D510">
        <f>J487</f>
        <v/>
      </c>
      <c r="E510">
        <f>K487</f>
        <v/>
      </c>
      <c r="F510">
        <f>L487</f>
        <v/>
      </c>
      <c r="G510">
        <f>M487</f>
        <v/>
      </c>
      <c r="H510">
        <f>N487</f>
        <v/>
      </c>
      <c r="I510">
        <f>AVERAGE(D510:H510)</f>
        <v/>
      </c>
      <c r="J510">
        <f>STDEV(D510:H510)</f>
        <v/>
      </c>
      <c r="K510">
        <f>(D510-I510)/J510</f>
        <v/>
      </c>
      <c r="L510">
        <f>(E510-I510)/J510</f>
        <v/>
      </c>
      <c r="M510">
        <f>(F510-I510)/J510</f>
        <v/>
      </c>
      <c r="N510">
        <f>(G510-I510)/J510</f>
        <v/>
      </c>
      <c r="O510">
        <f>(H510-I510)/J510</f>
        <v/>
      </c>
      <c r="P510">
        <f>K507 + MATCH(IF(MAX(MAX(K510:O510),ABS(MIN(K510:O510)))=ABS(MIN(K510:O510)), MIN(K510:O510),MAX(K510:O510)),K510:O510,0) - 1</f>
        <v/>
      </c>
    </row>
    <row r="511" spans="1:60">
      <c r="C511">
        <f>Q460</f>
        <v/>
      </c>
      <c r="D511">
        <f>Q462</f>
        <v/>
      </c>
      <c r="E511">
        <f>R462</f>
        <v/>
      </c>
      <c r="F511">
        <f>S462</f>
        <v/>
      </c>
      <c r="G511">
        <f>T462</f>
        <v/>
      </c>
      <c r="H511">
        <f>U462</f>
        <v/>
      </c>
      <c r="I511">
        <f>AVERAGE(D511:H511)</f>
        <v/>
      </c>
      <c r="J511">
        <f>STDEV(D511:H511)</f>
        <v/>
      </c>
      <c r="K511">
        <f>(D511-I511)/J511</f>
        <v/>
      </c>
      <c r="L511">
        <f>(E511-I511)/J511</f>
        <v/>
      </c>
      <c r="M511">
        <f>(F511-I511)/J511</f>
        <v/>
      </c>
      <c r="N511">
        <f>(G511-I511)/J511</f>
        <v/>
      </c>
      <c r="O511">
        <f>(H511-I511)/J511</f>
        <v/>
      </c>
      <c r="P511">
        <f>K507 + MATCH(IF(MAX(MAX(K511:O511),ABS(MIN(K511:O511)))=ABS(MIN(K511:O511)), MIN(K511:O511),MAX(K511:O511)),K511:O511,0) - 1</f>
        <v/>
      </c>
    </row>
    <row r="512" spans="1:60">
      <c r="C512">
        <f>Q488</f>
        <v/>
      </c>
      <c r="D512">
        <f>Q490</f>
        <v/>
      </c>
      <c r="E512">
        <f>R490</f>
        <v/>
      </c>
      <c r="F512">
        <f>S490</f>
        <v/>
      </c>
      <c r="G512">
        <f>T490</f>
        <v/>
      </c>
      <c r="H512">
        <f>U490</f>
        <v/>
      </c>
      <c r="I512">
        <f>AVERAGE(D512:H512)</f>
        <v/>
      </c>
      <c r="J512">
        <f>STDEV(D512:H512)</f>
        <v/>
      </c>
      <c r="K512">
        <f>(D512-I512)/J512</f>
        <v/>
      </c>
      <c r="L512">
        <f>(E512-I512)/J512</f>
        <v/>
      </c>
      <c r="M512">
        <f>(F512-I512)/J512</f>
        <v/>
      </c>
      <c r="N512">
        <f>(G512-I512)/J512</f>
        <v/>
      </c>
      <c r="O512">
        <f>(H512-I512)/J512</f>
        <v/>
      </c>
      <c r="P512">
        <f>K507 + MATCH(IF(MAX(MAX(K512:O512),ABS(MIN(K512:O512)))=ABS(MIN(K512:O512)), MIN(K512:O512),MAX(K512:O512)),K512:O512,0) - 1</f>
        <v/>
      </c>
    </row>
    <row r="513" spans="1:60">
      <c r="C513">
        <f>X453</f>
        <v/>
      </c>
      <c r="D513">
        <f>X455</f>
        <v/>
      </c>
      <c r="E513">
        <f>Y455</f>
        <v/>
      </c>
      <c r="F513">
        <f>Z455</f>
        <v/>
      </c>
      <c r="G513">
        <f>AA455</f>
        <v/>
      </c>
      <c r="H513">
        <f>AB455</f>
        <v/>
      </c>
      <c r="I513">
        <f>AVERAGE(D513:H513)</f>
        <v/>
      </c>
      <c r="J513">
        <f>STDEV(D513:H513)</f>
        <v/>
      </c>
      <c r="K513">
        <f>(D513-I513)/J513</f>
        <v/>
      </c>
      <c r="L513">
        <f>(E513-I513)/J513</f>
        <v/>
      </c>
      <c r="M513">
        <f>(F513-I513)/J513</f>
        <v/>
      </c>
      <c r="N513">
        <f>(G513-I513)/J513</f>
        <v/>
      </c>
      <c r="O513">
        <f>(H513-I513)/J513</f>
        <v/>
      </c>
      <c r="P513">
        <f>K507 + MATCH(IF(MAX(MAX(K513:O513),ABS(MIN(K513:O513)))=ABS(MIN(K513:O513)), MIN(K513:O513),MAX(K513:O513)),K513:O513,0) - 1</f>
        <v/>
      </c>
    </row>
    <row r="514" spans="1:60">
      <c r="C514">
        <f>X461</f>
        <v/>
      </c>
      <c r="D514">
        <f>X463</f>
        <v/>
      </c>
      <c r="E514">
        <f>Y463</f>
        <v/>
      </c>
      <c r="F514">
        <f>Z463</f>
        <v/>
      </c>
      <c r="G514">
        <f>AA463</f>
        <v/>
      </c>
      <c r="H514">
        <f>AB463</f>
        <v/>
      </c>
      <c r="I514">
        <f>AVERAGE(D514:H514)</f>
        <v/>
      </c>
      <c r="J514">
        <f>STDEV(D514:H514)</f>
        <v/>
      </c>
      <c r="K514">
        <f>(D514-I514)/J514</f>
        <v/>
      </c>
      <c r="L514">
        <f>(E514-I514)/J514</f>
        <v/>
      </c>
      <c r="M514">
        <f>(F514-I514)/J514</f>
        <v/>
      </c>
      <c r="N514">
        <f>(G514-I514)/J514</f>
        <v/>
      </c>
      <c r="O514">
        <f>(H514-I514)/J514</f>
        <v/>
      </c>
      <c r="P514">
        <f>K507 + MATCH(IF(MAX(MAX(K514:O514),ABS(MIN(K514:O514)))=ABS(MIN(K514:O514)), MIN(K514:O514),MAX(K514:O514)),K514:O514,0) - 1</f>
        <v/>
      </c>
    </row>
    <row r="515" spans="1:60">
      <c r="C515">
        <f>X469</f>
        <v/>
      </c>
      <c r="D515">
        <f>X471</f>
        <v/>
      </c>
      <c r="E515">
        <f>Y471</f>
        <v/>
      </c>
      <c r="F515">
        <f>Z471</f>
        <v/>
      </c>
      <c r="G515">
        <f>AA471</f>
        <v/>
      </c>
      <c r="H515">
        <f>AB471</f>
        <v/>
      </c>
      <c r="I515">
        <f>AVERAGE(D515:H515)</f>
        <v/>
      </c>
      <c r="J515">
        <f>STDEV(D515:H515)</f>
        <v/>
      </c>
      <c r="K515">
        <f>(D515-I515)/J515</f>
        <v/>
      </c>
      <c r="L515">
        <f>(E515-I515)/J515</f>
        <v/>
      </c>
      <c r="M515">
        <f>(F515-I515)/J515</f>
        <v/>
      </c>
      <c r="N515">
        <f>(G515-I515)/J515</f>
        <v/>
      </c>
      <c r="O515">
        <f>(H515-I515)/J515</f>
        <v/>
      </c>
      <c r="P515">
        <f>K507 + MATCH(IF(MAX(MAX(K515:O515),ABS(MIN(K515:O515)))=ABS(MIN(K515:O515)), MIN(K515:O515),MAX(K515:O515)),K515:O515,0) - 1</f>
        <v/>
      </c>
    </row>
    <row r="516" spans="1:60">
      <c r="C516">
        <f>X481</f>
        <v/>
      </c>
      <c r="D516">
        <f>X483</f>
        <v/>
      </c>
      <c r="E516">
        <f>Y483</f>
        <v/>
      </c>
      <c r="F516">
        <f>Z483</f>
        <v/>
      </c>
      <c r="G516">
        <f>AA483</f>
        <v/>
      </c>
      <c r="H516">
        <f>AB483</f>
        <v/>
      </c>
      <c r="I516">
        <f>AVERAGE(D516:H516)</f>
        <v/>
      </c>
      <c r="J516">
        <f>STDEV(D516:H516)</f>
        <v/>
      </c>
      <c r="K516">
        <f>(D516-I516)/J516</f>
        <v/>
      </c>
      <c r="L516">
        <f>(E516-I516)/J516</f>
        <v/>
      </c>
      <c r="M516">
        <f>(F516-I516)/J516</f>
        <v/>
      </c>
      <c r="N516">
        <f>(G516-I516)/J516</f>
        <v/>
      </c>
      <c r="O516">
        <f>(H516-I516)/J516</f>
        <v/>
      </c>
      <c r="P516">
        <f>K507 + MATCH(IF(MAX(MAX(K516:O516),ABS(MIN(K516:O516)))=ABS(MIN(K516:O516)), MIN(K516:O516),MAX(K516:O516)),K516:O516,0) - 1</f>
        <v/>
      </c>
    </row>
    <row r="517" spans="1:60">
      <c r="C517">
        <f>X489</f>
        <v/>
      </c>
      <c r="D517">
        <f>X491</f>
        <v/>
      </c>
      <c r="E517">
        <f>Y491</f>
        <v/>
      </c>
      <c r="F517">
        <f>Z491</f>
        <v/>
      </c>
      <c r="G517">
        <f>AA491</f>
        <v/>
      </c>
      <c r="H517">
        <f>AB491</f>
        <v/>
      </c>
      <c r="I517">
        <f>AVERAGE(D517:H517)</f>
        <v/>
      </c>
      <c r="J517">
        <f>STDEV(D517:H517)</f>
        <v/>
      </c>
      <c r="K517">
        <f>(D517-I517)/J517</f>
        <v/>
      </c>
      <c r="L517">
        <f>(E517-I517)/J517</f>
        <v/>
      </c>
      <c r="M517">
        <f>(F517-I517)/J517</f>
        <v/>
      </c>
      <c r="N517">
        <f>(G517-I517)/J517</f>
        <v/>
      </c>
      <c r="O517">
        <f>(H517-I517)/J517</f>
        <v/>
      </c>
      <c r="P517">
        <f>K507 + MATCH(IF(MAX(MAX(K517:O517),ABS(MIN(K517:O517)))=ABS(MIN(K517:O517)), MIN(K517:O517),MAX(K517:O517)),K517:O517,0) - 1</f>
        <v/>
      </c>
    </row>
    <row r="518" spans="1:60">
      <c r="C518">
        <f>X497</f>
        <v/>
      </c>
      <c r="D518">
        <f>X499</f>
        <v/>
      </c>
      <c r="E518">
        <f>Y499</f>
        <v/>
      </c>
      <c r="F518">
        <f>Z499</f>
        <v/>
      </c>
      <c r="G518">
        <f>AA499</f>
        <v/>
      </c>
      <c r="H518">
        <f>AB499</f>
        <v/>
      </c>
      <c r="I518">
        <f>AVERAGE(D518:H518)</f>
        <v/>
      </c>
      <c r="J518">
        <f>STDEV(D518:H518)</f>
        <v/>
      </c>
      <c r="K518">
        <f>(D518-I518)/J518</f>
        <v/>
      </c>
      <c r="L518">
        <f>(E518-I518)/J518</f>
        <v/>
      </c>
      <c r="M518">
        <f>(F518-I518)/J518</f>
        <v/>
      </c>
      <c r="N518">
        <f>(G518-I518)/J518</f>
        <v/>
      </c>
      <c r="O518">
        <f>(H518-I518)/J518</f>
        <v/>
      </c>
      <c r="P518">
        <f>K507 + MATCH(IF(MAX(MAX(K518:O518),ABS(MIN(K518:O518)))=ABS(MIN(K518:O518)), MIN(K518:O518),MAX(K518:O518)),K518:O518,0) - 1</f>
        <v/>
      </c>
    </row>
    <row r="519" spans="1:60">
      <c r="I519">
        <f>"Max SD"</f>
        <v/>
      </c>
      <c r="J519">
        <f>MAX(J508:J518)</f>
        <v/>
      </c>
    </row>
    <row r="520" spans="1:60">
      <c r="I520">
        <f>"Max SD Item"</f>
        <v/>
      </c>
      <c r="J520">
        <f>INDIRECT("C" &amp; 507 + MATCH(J519,J508:J518,0))</f>
        <v/>
      </c>
    </row>
    <row r="521" spans="1:60">
      <c r="I521">
        <f>"Min SD"</f>
        <v/>
      </c>
      <c r="J521">
        <f>MIN(J508:J518)</f>
        <v/>
      </c>
    </row>
    <row r="522" spans="1:60">
      <c r="I522">
        <f>"Min SD Item"</f>
        <v/>
      </c>
      <c r="J522">
        <f>INDIRECT("C" &amp; 507 + MATCH(J521,J508:J518,0))</f>
        <v/>
      </c>
    </row>
    <row r="523" spans="1:60">
      <c r="C523">
        <f>"Correlation Analysis"</f>
        <v/>
      </c>
    </row>
    <row r="524" spans="1:60">
      <c r="D524">
        <f>C528</f>
        <v/>
      </c>
      <c r="E524">
        <f>C529</f>
        <v/>
      </c>
      <c r="F524">
        <f>X453</f>
        <v/>
      </c>
      <c r="G524">
        <f>X461</f>
        <v/>
      </c>
      <c r="H524">
        <f>X469</f>
        <v/>
      </c>
      <c r="I524">
        <f>X481</f>
        <v/>
      </c>
      <c r="J524">
        <f>X489</f>
        <v/>
      </c>
      <c r="K524">
        <f>X497</f>
        <v/>
      </c>
      <c r="L524">
        <f>"Key Driver on correlation basis"</f>
        <v/>
      </c>
    </row>
    <row r="525" spans="1:60">
      <c r="C525">
        <f>C508</f>
        <v/>
      </c>
      <c r="D525">
        <f>E482</f>
        <v/>
      </c>
      <c r="E525">
        <f>E483</f>
        <v/>
      </c>
      <c r="F525">
        <f>E484</f>
        <v/>
      </c>
      <c r="G525">
        <f>E485</f>
        <v/>
      </c>
      <c r="H525">
        <f>E486</f>
        <v/>
      </c>
      <c r="I525">
        <f>E487</f>
        <v/>
      </c>
      <c r="J525">
        <f>E488</f>
        <v/>
      </c>
      <c r="K525">
        <f>E489</f>
        <v/>
      </c>
    </row>
    <row r="526" spans="1:60">
      <c r="C526">
        <f>C509</f>
        <v/>
      </c>
      <c r="D526">
        <f>O468</f>
        <v/>
      </c>
      <c r="E526">
        <f>O469</f>
        <v/>
      </c>
    </row>
    <row r="527" spans="1:60">
      <c r="C527">
        <f>C510</f>
        <v/>
      </c>
    </row>
    <row r="528" spans="1:60">
      <c r="C528">
        <f>C511</f>
        <v/>
      </c>
      <c r="F528">
        <f>V463</f>
        <v/>
      </c>
      <c r="G528">
        <f>V464</f>
        <v/>
      </c>
      <c r="H528">
        <f>V465</f>
        <v/>
      </c>
      <c r="L528">
        <f>INDIRECT(ADDRESS(524,5+MATCH(IF(ABS(MAX(F528:H528))&gt;ABS(MIN(F528:H528)),MAX(F528:H528),MIN(F528:H528)),F528:H528,0)))</f>
        <v/>
      </c>
    </row>
    <row r="529" spans="1:60">
      <c r="C529">
        <f>C512</f>
        <v/>
      </c>
      <c r="I529">
        <f>V491</f>
        <v/>
      </c>
      <c r="J529">
        <f>V492</f>
        <v/>
      </c>
      <c r="K529">
        <f>V493</f>
        <v/>
      </c>
      <c r="L529">
        <f>INDIRECT(ADDRESS(524,8+MATCH(IF(ABS(MAX(I529:K529))&gt;ABS(MIN(I529:K529)),MAX(I529:K529),MIN(I529:K529)),I529:K529,0)))</f>
        <v/>
      </c>
    </row>
    <row r="532" spans="1:60">
      <c r="C532">
        <f>"Causation Analysis"</f>
        <v/>
      </c>
    </row>
    <row r="533" spans="1:60">
      <c r="D533">
        <f>C527</f>
        <v/>
      </c>
      <c r="E533">
        <f>C536</f>
        <v/>
      </c>
      <c r="F533">
        <f>C537</f>
        <v/>
      </c>
      <c r="G533">
        <f>F524</f>
        <v/>
      </c>
      <c r="H533">
        <f>G524</f>
        <v/>
      </c>
      <c r="I533">
        <f>H524</f>
        <v/>
      </c>
      <c r="J533">
        <f>I524</f>
        <v/>
      </c>
      <c r="K533">
        <f>J524</f>
        <v/>
      </c>
      <c r="L533">
        <f>K524</f>
        <v/>
      </c>
    </row>
    <row r="534" spans="1:60">
      <c r="C534">
        <f>C508</f>
        <v/>
      </c>
      <c r="D534">
        <f>IF(AND(G478&lt;&gt;"Inconclusive Effect",G480&lt;&gt;"Inconclusive Effect"),G478 &amp; CHAR(10) &amp; ". " &amp;G480,IF(G478&lt;&gt;"Inconclusive Effect",G478,IF(G480&lt;&gt;"Inconclusive Effect",G480,"Inconclusive Effect")))</f>
        <v/>
      </c>
    </row>
    <row r="535" spans="1:60">
      <c r="C535">
        <f>C509</f>
        <v/>
      </c>
      <c r="E535">
        <f>IF(AND(M468&lt;&gt;"Inconclusive Effect",M470&lt;&gt;"Inconclusive Effect"),M468 &amp; CHAR(10) &amp; ". " &amp;M470,IF(M468&lt;&gt;"Inconclusive Effect",M468,IF(M470&lt;&gt;"Inconclusive Effect",M470,"Inconclusive Effect")))</f>
        <v/>
      </c>
      <c r="F535">
        <f>IF(AND(M469&lt;&gt;"Inconclusive Effect",M471&lt;&gt;"Inconclusive Effect"),M469 &amp; CHAR(10) &amp; ". " &amp;M471,IF(M469&lt;&gt;"Inconclusive Effect",M469,IF(M471&lt;&gt;"Inconclusive Effect",M471,"Inconclusive Effect")))</f>
        <v/>
      </c>
    </row>
    <row r="536" spans="1:60">
      <c r="C536">
        <f>C511</f>
        <v/>
      </c>
      <c r="G536">
        <f>IF(AND(T463&lt;&gt;"Inconclusive Effect",T466&lt;&gt;"Inconclusive Effect"),T463 &amp; CHAR(10) &amp; ". " &amp;T466,IF(T463&lt;&gt;"Inconclusive Effect",T463,IF(T466&lt;&gt;"Inconclusive Effect",T466,"Inconclusive Effect")))</f>
        <v/>
      </c>
      <c r="H536">
        <f>IF(AND(T464&lt;&gt;"Inconclusive Effect",T467&lt;&gt;"Inconclusive Effect"),T464 &amp; CHAR(10) &amp; ". " &amp;T467,IF(T464&lt;&gt;"Inconclusive Effect",T464,IF(T467&lt;&gt;"Inconclusive Effect",T467,"Inconclusive Effect")))</f>
        <v/>
      </c>
      <c r="I536">
        <f>IF(AND(T465&lt;&gt;"Inconclusive Effect",T468&lt;&gt;"Inconclusive Effect"),T465 &amp; CHAR(10) &amp; ". " &amp;T468,IF(T465&lt;&gt;"Inconclusive Effect",T465,IF(T468&lt;&gt;"Inconclusive Effect",T468,"Inconclusive Effect")))</f>
        <v/>
      </c>
    </row>
    <row r="537" spans="1:60">
      <c r="C537">
        <f>C512</f>
        <v/>
      </c>
      <c r="J537">
        <f>IF(AND(T491&lt;&gt;"Inconclusive Effect",T494&lt;&gt;"Inconclusive Effect"),T491 &amp; CHAR(10) &amp; ". " &amp;T494,IF(T491&lt;&gt;"Inconclusive Effect",T491,IF(T494&lt;&gt;"Inconclusive Effect",T494,"Inconclusive Effect")))</f>
        <v/>
      </c>
      <c r="K537">
        <f>IF(AND(T492&lt;&gt;"Inconclusive Effect",T495&lt;&gt;"Inconclusive Effect"),T492 &amp; CHAR(10) &amp; ". " &amp;T495,IF(T492&lt;&gt;"Inconclusive Effect",T492,IF(T495&lt;&gt;"Inconclusive Effect",T495,"Inconclusive Effect")))</f>
        <v/>
      </c>
      <c r="L537">
        <f>IF(AND(T493&lt;&gt;"Inconclusive Effect",T496&lt;&gt;"Inconclusive Effect"),T493 &amp; CHAR(10) &amp; ". " &amp;T496,IF(T493&lt;&gt;"Inconclusive Effect",T493,IF(T496&lt;&gt;"Inconclusive Effect",T496,"Inconclusive Effect")))</f>
        <v/>
      </c>
    </row>
    <row r="538" spans="1:60">
      <c r="C538">
        <f>"Summary"</f>
        <v/>
      </c>
      <c r="D538">
        <f>IF(D534&lt;&gt;"Inconclusive Effect",D534,"")</f>
        <v/>
      </c>
      <c r="E538">
        <f>IF(E535&lt;&gt;"Inconclusive Effect",E535,"")</f>
        <v/>
      </c>
      <c r="F538">
        <f>IF(F535&lt;&gt;"Inconclusive Effect",F535,"")</f>
        <v/>
      </c>
      <c r="G538">
        <f>IF(G536&lt;&gt;"Inconclusive Effect",G536,"")</f>
        <v/>
      </c>
      <c r="H538">
        <f>IF(H536&lt;&gt;"Inconclusive Effect",H536,"")</f>
        <v/>
      </c>
      <c r="I538">
        <f>IF(I536&lt;&gt;"Inconclusive Effect",I536,"")</f>
        <v/>
      </c>
      <c r="J538">
        <f>IF(J537&lt;&gt;"Inconclusive Effect",J537,"")</f>
        <v/>
      </c>
      <c r="K538">
        <f>IF(K537&lt;&gt;"Inconclusive Effect",K537,"")</f>
        <v/>
      </c>
      <c r="L538">
        <f>IF(L537&lt;&gt;"Inconclusive Effect",L537,"")</f>
        <v/>
      </c>
    </row>
    <row r="540" spans="1:60">
      <c r="C540">
        <f>TEXTJOIN(". ",TRUE,D538:L538)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H540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60">
      <c r="B1" t="s">
        <v>0</v>
      </c>
      <c r="C1" t="s">
        <v>2493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60">
      <c r="B2" t="s">
        <v>2</v>
      </c>
      <c r="C2" t="s">
        <v>2494</v>
      </c>
      <c r="K2">
        <f>LEFT(C1,FIND("(",C1) - 2)</f>
        <v/>
      </c>
    </row>
    <row r="3" spans="1:60">
      <c r="J3">
        <f>RANDBETWEEN(1,6)</f>
        <v/>
      </c>
      <c r="K3">
        <f>" is scheduled to report earnings "&amp;IFERROR("between "&amp;LEFT(C20,FIND("-",C20)-2)&amp;" and "&amp;RIGHT(C20,FIND("-",C20)-2),"on "&amp;C20)</f>
        <v/>
      </c>
      <c r="L3">
        <f>" is slated to report earnings "&amp;IFERROR("between "&amp;LEFT(C20,FIND("-",C20)-2)&amp;" and "&amp;RIGHT(C20,FIND("-",C20)-2),"on "&amp;C20)</f>
        <v/>
      </c>
      <c r="M3">
        <f>" will report earnings "&amp;IFERROR("between "&amp;LEFT(C20,FIND("-",C20)-2)&amp;" and "&amp;RIGHT(C20,FIND("-",C20)-2),"on "&amp;C20)</f>
        <v/>
      </c>
      <c r="N3">
        <f>" reports earnings "&amp;IFERROR("between "&amp;LEFT(C20,FIND("-",C20)-2)&amp;" and "&amp;RIGHT(C20,FIND("-",C20)-2),"on "&amp;C20)</f>
        <v/>
      </c>
      <c r="O3">
        <f>" plans to report earnings "&amp;IFERROR("between "&amp;LEFT(C20,FIND("-",C20)-2)&amp;" and "&amp;RIGHT(C20,FIND("-",C20)-2),"on "&amp;C20)</f>
        <v/>
      </c>
      <c r="P3">
        <f>" is going to report earnings "&amp;IFERROR("between "&amp;LEFT(C20,FIND("-",C20)-2)&amp;" and "&amp;RIGHT(C20,FIND("-",C20)-2),"on "&amp;C20)</f>
        <v/>
      </c>
    </row>
    <row r="4" spans="1:60">
      <c r="B4" t="s">
        <v>4</v>
      </c>
      <c r="J4">
        <f>RANDBETWEEN(1,2)</f>
        <v/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 ))</f>
        <v/>
      </c>
      <c r="L4">
        <f>"The current stock price is " &amp; TEXT(C2,"$####.00") &amp; ", " &amp; IF(C2-C7=0, "at the same price" &amp; " after opening " &amp; IF(C8-C7=0, "at the same price as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IF(C2-C7&gt;0, "up " &amp; TEXT((C7-C2)/C7*-1,"##.##%")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"down " &amp; TEXT((C7-C2)/C7*1,"##.##%")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 ))</f>
        <v/>
      </c>
    </row>
    <row r="5" spans="1:60">
      <c r="J5">
        <f>RANDBETWEEN(1,2)</f>
        <v/>
      </c>
      <c r="K5">
        <f>"The one year target estimate for " &amp; D1 &amp; " is " &amp; TEXT(C23,"$####.00")</f>
        <v/>
      </c>
      <c r="L5">
        <f>D1 &amp; " is expected to be trading at " &amp; TEXT(C23, "$####.00") &amp; ", based on target estimates"</f>
        <v/>
      </c>
    </row>
    <row r="6" spans="1:60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60">
      <c s="1" r="A7" t="n">
        <v>0</v>
      </c>
      <c r="B7" t="s">
        <v>5</v>
      </c>
      <c r="C7" t="s">
        <v>2495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60">
      <c s="1" r="A8" t="n">
        <v>1</v>
      </c>
      <c r="B8" t="s">
        <v>7</v>
      </c>
      <c r="C8" t="s">
        <v>2496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60">
      <c s="1" r="A9" t="n">
        <v>2</v>
      </c>
      <c r="B9" t="s">
        <v>9</v>
      </c>
      <c r="C9" t="s">
        <v>10</v>
      </c>
      <c r="K9">
        <f>"Over the last 4 quarters, there" &amp; IF(4 - COUNTIF(C45:F45,"-*")=1, " has"," have") &amp; " been" &amp; IF(4 - COUNTIF(C45:F45,"-*")=1, " a,","") &amp; " positive earnings surprise" &amp; IF(4 - COUNTIF(C45:F45,"-*")=1, " ","s ") &amp; 4 -COUNTIF(C45:F45,"-*") &amp; IF(4 - COUNTIF(C45:F45,"-*")=1, " time,"," times,") &amp; " and a negative earnings surprise " &amp; COUNTIF(C45:F45,"-*") &amp; IF(COUNTIF(C45:F45,"-*")=1, " time", " times")</f>
        <v/>
      </c>
    </row>
    <row r="10" spans="1:60">
      <c s="1" r="A10" t="n">
        <v>3</v>
      </c>
      <c r="B10" t="s">
        <v>11</v>
      </c>
      <c r="C10" t="s">
        <v>10</v>
      </c>
      <c r="K10">
        <f>IF(F48=F52,"",IF(F48&gt;F52, "EPS estimates have increased by " &amp; TEXT(F48-F52,"$0.00") &amp; " in the 2 months leading up to the earnings report", "EPS estimates have decreased by " &amp; TEXT(ABS(F48-F52),"$0.00") &amp; " in the 2 months leading up to the earnings report"))</f>
        <v/>
      </c>
    </row>
    <row r="11" spans="1:60">
      <c s="1" r="A11" t="n">
        <v>4</v>
      </c>
      <c r="B11" t="s">
        <v>12</v>
      </c>
      <c r="C11" t="s">
        <v>2497</v>
      </c>
      <c r="K11">
        <f>IF(B145="Interest Income",U42, K42)</f>
        <v/>
      </c>
    </row>
    <row r="12" spans="1:60">
      <c s="1" r="A12" t="n">
        <v>5</v>
      </c>
      <c r="B12" t="s">
        <v>14</v>
      </c>
      <c r="C12" t="s">
        <v>2498</v>
      </c>
      <c r="D12">
        <f>LEFT(C12,FIND("-",C12)-2)</f>
        <v/>
      </c>
      <c r="E12">
        <f>TRIM(RIGHT(C12,FIND("-",C12)-1))</f>
        <v/>
      </c>
      <c r="K12">
        <f>D78</f>
        <v/>
      </c>
    </row>
    <row r="13" spans="1:60">
      <c s="1" r="A13" t="n">
        <v>6</v>
      </c>
      <c r="B13" t="s">
        <v>16</v>
      </c>
      <c r="C13" t="s">
        <v>2499</v>
      </c>
      <c r="K13">
        <f>D89</f>
        <v/>
      </c>
    </row>
    <row r="14" spans="1:60">
      <c s="1" r="A14" t="n">
        <v>7</v>
      </c>
      <c r="B14" t="s">
        <v>18</v>
      </c>
      <c r="C14" t="s">
        <v>2500</v>
      </c>
    </row>
    <row r="16" spans="1:60">
      <c s="1" r="A16" t="n">
        <v>0</v>
      </c>
      <c r="B16" t="s">
        <v>20</v>
      </c>
      <c r="C16" t="s">
        <v>2501</v>
      </c>
    </row>
    <row r="17" spans="1:60">
      <c s="1" r="A17" t="n">
        <v>1</v>
      </c>
      <c r="B17" t="s">
        <v>22</v>
      </c>
      <c r="C17" t="s">
        <v>2502</v>
      </c>
      <c r="K17">
        <f>K2 &amp; IF(J3=1, K3,IF(J3=2,L3,IF(J3=3,M3,IF(J3=4,N3,IF(J3=5,O3,IF(J3=6,P3)))))) &amp; ". " &amp; IF(J4=1,K4,IF(J4=2,L4)) &amp; ". " &amp; IF(J5=1,K5,IF(J5=2,L5)) &amp; K6 &amp; ". " &amp; K7 &amp; ". " &amp; K8 &amp; ". " &amp; K9 &amp; "."</f>
        <v/>
      </c>
    </row>
    <row r="18" spans="1:60">
      <c s="1" r="A18" t="n">
        <v>2</v>
      </c>
      <c r="B18" t="s">
        <v>24</v>
      </c>
      <c r="C18" t="s">
        <v>2503</v>
      </c>
    </row>
    <row r="19" spans="1:60">
      <c s="1" r="A19" t="n">
        <v>3</v>
      </c>
      <c r="B19" t="s">
        <v>26</v>
      </c>
      <c r="C19" t="s">
        <v>1718</v>
      </c>
    </row>
    <row r="20" spans="1:60">
      <c s="1" r="A20" t="n">
        <v>4</v>
      </c>
      <c r="B20" t="s">
        <v>28</v>
      </c>
      <c r="C20" t="s">
        <v>29</v>
      </c>
    </row>
    <row r="21" spans="1:60">
      <c s="1" r="A21" t="n">
        <v>5</v>
      </c>
      <c r="B21" t="s">
        <v>30</v>
      </c>
      <c r="C21" t="s">
        <v>2504</v>
      </c>
    </row>
    <row r="22" spans="1:60">
      <c s="1" r="A22" t="n">
        <v>6</v>
      </c>
      <c r="B22" t="s">
        <v>32</v>
      </c>
      <c r="C22" t="s">
        <v>1699</v>
      </c>
      <c r="J22">
        <f>IF(K22 &lt;&gt; "",1, 0)</f>
        <v/>
      </c>
      <c r="K22">
        <f>IF(I145="pos_trend","Revenue","")</f>
        <v/>
      </c>
      <c r="L22">
        <f>IF(EXACT(K22,UPPER(K22)),K22,LOWER(K22))</f>
        <v/>
      </c>
      <c r="M22">
        <f>L22</f>
        <v/>
      </c>
      <c r="T22">
        <f>IF(U22 &lt;&gt; "",1, 0)</f>
        <v/>
      </c>
      <c r="U22">
        <f>IF(AND(B145 = "Interest Income",I145="pos_trend"), "Interest Income","")</f>
        <v/>
      </c>
      <c r="V22">
        <f>IF(EXACT(U22,UPPER(U22)),U22,LOWER(U22))</f>
        <v/>
      </c>
      <c r="W22">
        <f>V22</f>
        <v/>
      </c>
    </row>
    <row r="23" spans="1:60">
      <c s="1" r="A23" t="n">
        <v>7</v>
      </c>
      <c r="B23" t="s">
        <v>34</v>
      </c>
      <c r="C23" t="s">
        <v>2505</v>
      </c>
      <c r="J23">
        <f>IF(K23 &lt;&gt; "",2, 0)</f>
        <v/>
      </c>
      <c r="K23">
        <f>IF(I146="pos_trend",B146,"")</f>
        <v/>
      </c>
      <c r="L23">
        <f>IF(EXACT(K23,UPPER(K23)),K23,LOWER(K23))</f>
        <v/>
      </c>
      <c r="M23">
        <f>IF(L23&lt;&gt;"", M22 &amp; ", " &amp; L23,M22)</f>
        <v/>
      </c>
      <c r="T23">
        <f>IF(U23 &lt;&gt; "",2, 0)</f>
        <v/>
      </c>
      <c r="U23">
        <f>IF(I151="pos_trend",B151,"")</f>
        <v/>
      </c>
      <c r="V23">
        <f>IF(EXACT(U23,UPPER(U23)),U23,LOWER(U23))</f>
        <v/>
      </c>
      <c r="W23">
        <f>IF(V23&lt;&gt;"", W22 &amp; ", " &amp; V23,W22)</f>
        <v/>
      </c>
    </row>
    <row r="24" spans="1:60">
      <c r="J24">
        <f>IF(K24 &lt;&gt; "",3, 0)</f>
        <v/>
      </c>
      <c r="K24">
        <f>IF(I153="pos_trend",B153,"")</f>
        <v/>
      </c>
      <c r="L24">
        <f>IF(EXACT(K24,UPPER(K24)),K24,LOWER(K24))</f>
        <v/>
      </c>
      <c r="M24">
        <f>IF(L24&lt;&gt;"", M23 &amp; ", " &amp; L24,M23)</f>
        <v/>
      </c>
      <c r="T24">
        <f>IF(U24 &lt;&gt; "",3, 0)</f>
        <v/>
      </c>
      <c r="U24">
        <f>IF(I161="pos_trend",B161,"")</f>
        <v/>
      </c>
      <c r="V24">
        <f>IF(EXACT(U24,UPPER(U24)),U24,LOWER(U24))</f>
        <v/>
      </c>
      <c r="W24">
        <f>IF(V24&lt;&gt;"", W23 &amp; ", " &amp; V24,W23)</f>
        <v/>
      </c>
    </row>
    <row r="25" spans="1:60">
      <c r="J25">
        <f>IF(K25 &lt;&gt; "",4, 0)</f>
        <v/>
      </c>
      <c r="K25">
        <f>IF(I154="pos_trend",B154,"")</f>
        <v/>
      </c>
      <c r="L25">
        <f>IF(EXACT(K25,UPPER(K25)),K25,LOWER(K25))</f>
        <v/>
      </c>
      <c r="M25">
        <f>IF(L25&lt;&gt;"", M24 &amp; ", " &amp; L25,M24)</f>
        <v/>
      </c>
      <c r="T25">
        <f>IF(U25 &lt;&gt; "",4, 0)</f>
        <v/>
      </c>
      <c r="U25">
        <f>IF(I162="pos_trend",B162,"")</f>
        <v/>
      </c>
      <c r="V25">
        <f>IF(EXACT(U25,UPPER(U25)),U25,LOWER(U25))</f>
        <v/>
      </c>
      <c r="W25">
        <f>IF(V25&lt;&gt;"", W24 &amp; ", " &amp; V25,W24)</f>
        <v/>
      </c>
    </row>
    <row r="26" spans="1:60">
      <c s="1" r="B26" t="s">
        <v>36</v>
      </c>
      <c s="1" r="C26" t="s">
        <v>37</v>
      </c>
      <c s="1" r="D26" t="s">
        <v>38</v>
      </c>
      <c s="1" r="E26" t="s">
        <v>39</v>
      </c>
      <c s="1" r="F26" t="s">
        <v>40</v>
      </c>
      <c r="J26">
        <f>IF(K26 &lt;&gt; "",5, 0)</f>
        <v/>
      </c>
      <c r="K26">
        <f>IF(I155="pos_trend",B155,"")</f>
        <v/>
      </c>
      <c r="L26">
        <f>IF(EXACT(K26,UPPER(K26)),K26,LOWER(K26))</f>
        <v/>
      </c>
      <c r="M26">
        <f>IF(L26&lt;&gt;"", M25 &amp; ", " &amp; L26,M25)</f>
        <v/>
      </c>
      <c r="T26">
        <f>IF(U26 &lt;&gt; "",5, 0)</f>
        <v/>
      </c>
      <c r="U26">
        <f>IF(I167="pos_trend",B167,"")</f>
        <v/>
      </c>
      <c r="V26">
        <f>IF(EXACT(U26,UPPER(U26)),U26,LOWER(U26))</f>
        <v/>
      </c>
      <c r="W26">
        <f>IF(V26&lt;&gt;"", W25 &amp; ", " &amp; V26,W25)</f>
        <v/>
      </c>
    </row>
    <row r="27" spans="1:60">
      <c s="1" r="A27" t="n">
        <v>0</v>
      </c>
      <c r="B27" t="s">
        <v>41</v>
      </c>
      <c r="C27" t="n">
        <v>6</v>
      </c>
      <c r="D27" t="n">
        <v>6</v>
      </c>
      <c r="E27" t="n">
        <v>6</v>
      </c>
      <c r="F27" t="n">
        <v>6</v>
      </c>
      <c r="J27">
        <f>IF(K27 &lt;&gt; "",6, 0)</f>
        <v/>
      </c>
      <c r="K27">
        <f>IF(I172="pos_trend",B172,"")</f>
        <v/>
      </c>
      <c r="L27">
        <f>IF(EXACT(K27,UPPER(K27)),K27,LOWER(K27))</f>
        <v/>
      </c>
      <c r="M27">
        <f>IF(L27&lt;&gt;"", M26 &amp; ", " &amp; L27,M26)</f>
        <v/>
      </c>
      <c r="T27">
        <f>IF(U27 &lt;&gt; "",6, 0)</f>
        <v/>
      </c>
      <c r="U27">
        <f>IF(I170="pos_trend",B170,"")</f>
        <v/>
      </c>
      <c r="V27">
        <f>IF(EXACT(U27,UPPER(U27)),U27,LOWER(U27))</f>
        <v/>
      </c>
      <c r="W27">
        <f>IF(V27&lt;&gt;"", W26 &amp; ", " &amp; V27,W26)</f>
        <v/>
      </c>
    </row>
    <row r="28" spans="1:60">
      <c s="1" r="A28" t="n">
        <v>1</v>
      </c>
      <c r="B28" t="s">
        <v>42</v>
      </c>
      <c r="C28" t="n">
        <v>0.46</v>
      </c>
      <c r="D28" t="n">
        <v>0.55</v>
      </c>
      <c r="E28" t="n">
        <v>2.02</v>
      </c>
      <c r="F28" t="n">
        <v>2.73</v>
      </c>
      <c r="J28">
        <f>IF(K28 &lt;&gt; "",7, 0)</f>
        <v/>
      </c>
      <c r="K28">
        <f>IF(I173="pos_trend",B173,"")</f>
        <v/>
      </c>
      <c r="L28">
        <f>IF(EXACT(K28,UPPER(K28)),K28,LOWER(K28))</f>
        <v/>
      </c>
      <c r="M28">
        <f>IF(L28&lt;&gt;"", M27 &amp; ", " &amp; L28,M27)</f>
        <v/>
      </c>
      <c r="T28">
        <f>IF(U28 &lt;&gt; "",7, 0)</f>
        <v/>
      </c>
      <c r="U28">
        <f>IF(I171="pos_trend",B171,"")</f>
        <v/>
      </c>
      <c r="V28">
        <f>IF(EXACT(U28,UPPER(U28)),U28,LOWER(U28))</f>
        <v/>
      </c>
      <c r="W28">
        <f>IF(V28&lt;&gt;"", W27 &amp; ", " &amp; V28,W27)</f>
        <v/>
      </c>
    </row>
    <row r="29" spans="1:60">
      <c s="1" r="A29" t="n">
        <v>2</v>
      </c>
      <c r="B29" t="s">
        <v>43</v>
      </c>
      <c r="C29" t="n">
        <v>0.44</v>
      </c>
      <c r="D29" t="n">
        <v>0.45</v>
      </c>
      <c r="E29" t="n">
        <v>1.77</v>
      </c>
      <c r="F29" t="n">
        <v>2.11</v>
      </c>
      <c r="J29">
        <f>IF(K29 &lt;&gt; "",8, 0)</f>
        <v/>
      </c>
      <c r="K29">
        <f>IF(I174="pos_trend",B174,"")</f>
        <v/>
      </c>
      <c r="L29">
        <f>IF(EXACT(K29,UPPER(K29)),K29,LOWER(K29))</f>
        <v/>
      </c>
      <c r="M29">
        <f>IF(L29&lt;&gt;"", M28 &amp; ", " &amp; L29,M28)</f>
        <v/>
      </c>
      <c r="T29">
        <f>IF(U29 &lt;&gt; "",8, 0)</f>
        <v/>
      </c>
      <c r="U29">
        <f>IF(I172="pos_trend",B172,"")</f>
        <v/>
      </c>
      <c r="V29">
        <f>IF(EXACT(U29,UPPER(U29)),U29,LOWER(U29))</f>
        <v/>
      </c>
      <c r="W29">
        <f>IF(V29&lt;&gt;"", W28 &amp; ", " &amp; V29,W28)</f>
        <v/>
      </c>
    </row>
    <row r="30" spans="1:60">
      <c s="1" r="A30" t="n">
        <v>3</v>
      </c>
      <c r="B30" t="s">
        <v>44</v>
      </c>
      <c r="C30" t="n">
        <v>0.48</v>
      </c>
      <c r="D30" t="n">
        <v>0.66</v>
      </c>
      <c r="E30" t="n">
        <v>2.2</v>
      </c>
      <c r="F30" t="n">
        <v>3.26</v>
      </c>
      <c r="J30">
        <f>IF(K30 &lt;&gt; "",9, 0)</f>
        <v/>
      </c>
      <c r="K30">
        <f>IF(I185="pos_trend",B185,"")</f>
        <v/>
      </c>
      <c r="L30">
        <f>IF(EXACT(K30,UPPER(K30)),K30,LOWER(K30))</f>
        <v/>
      </c>
      <c r="M30">
        <f>IF(L30&lt;&gt;"", M29 &amp; ", " &amp; L30,M29)</f>
        <v/>
      </c>
      <c r="T30">
        <f>IF(U30 &lt;&gt; "",9, 0)</f>
        <v/>
      </c>
      <c r="U30">
        <f>IF(I178="pos_trend",B178,"")</f>
        <v/>
      </c>
      <c r="V30">
        <f>IF(EXACT(U30,UPPER(U30)),U30,LOWER(U30))</f>
        <v/>
      </c>
      <c r="W30">
        <f>IF(V30&lt;&gt;"", W29 &amp; ", " &amp; V30,W29)</f>
        <v/>
      </c>
    </row>
    <row r="31" spans="1:60">
      <c s="1" r="A31" t="n">
        <v>4</v>
      </c>
      <c r="B31" t="s">
        <v>45</v>
      </c>
      <c r="C31" t="n">
        <v>0.53</v>
      </c>
      <c r="D31" t="n">
        <v>0.46</v>
      </c>
      <c r="E31" t="n">
        <v>1.99</v>
      </c>
      <c r="F31" t="n">
        <v>2.02</v>
      </c>
      <c r="J31">
        <f>IF(K31 &lt;&gt; "",10, 0)</f>
        <v/>
      </c>
      <c r="K31">
        <f>IF(I186="pos_trend",B186,"")</f>
        <v/>
      </c>
      <c r="L31">
        <f>IF(EXACT(K31,UPPER(K31)),K31,LOWER(K31))</f>
        <v/>
      </c>
      <c r="M31">
        <f>IF(L31&lt;&gt;"", M30 &amp; ", " &amp; L31,M30)</f>
        <v/>
      </c>
      <c r="T31">
        <f>IF(U31 &lt;&gt; "",10, 0)</f>
        <v/>
      </c>
      <c r="U31">
        <f>IF(I199="pos_trend",B199,"")</f>
        <v/>
      </c>
      <c r="V31">
        <f>IF(EXACT(U31,UPPER(U31)),U31,LOWER(U31))</f>
        <v/>
      </c>
      <c r="W31">
        <f>IF(V31&lt;&gt;"", W30 &amp; ", " &amp; V31,W30)</f>
        <v/>
      </c>
    </row>
    <row r="32" spans="1:60">
      <c r="J32">
        <f>IF(K32 &lt;&gt; "",11, 0)</f>
        <v/>
      </c>
      <c r="K32">
        <f>IF(I187="pos_trend",B187,"")</f>
        <v/>
      </c>
      <c r="L32">
        <f>IF(EXACT(K32,UPPER(K32)),K32,LOWER(K32))</f>
        <v/>
      </c>
      <c r="M32">
        <f>IF(L32&lt;&gt;"", M31 &amp; ", " &amp; L32,M31)</f>
        <v/>
      </c>
      <c r="T32">
        <f>IF(U32 &lt;&gt; "",11, 0)</f>
        <v/>
      </c>
      <c r="U32">
        <f>IF(I209="pos_trend",B209,"")</f>
        <v/>
      </c>
      <c r="V32">
        <f>IF(EXACT(U32,UPPER(U32)),U32,LOWER(U32))</f>
        <v/>
      </c>
      <c r="W32">
        <f>IF(V32&lt;&gt;"", W31 &amp; ", " &amp; V32,W31)</f>
        <v/>
      </c>
    </row>
    <row r="33" spans="1:60">
      <c s="1" r="B33" t="s">
        <v>46</v>
      </c>
      <c s="1" r="C33" t="s">
        <v>37</v>
      </c>
      <c s="1" r="D33" t="s">
        <v>38</v>
      </c>
      <c s="1" r="E33" t="s">
        <v>39</v>
      </c>
      <c s="1" r="F33" t="s">
        <v>40</v>
      </c>
      <c r="J33">
        <f>IF(K33 &lt;&gt; "",12, 0)</f>
        <v/>
      </c>
      <c r="K33">
        <f>IF(I195="pos_trend",B195,"")</f>
        <v/>
      </c>
      <c r="L33">
        <f>IF(EXACT(K33,UPPER(K33)),K33,LOWER(K33))</f>
        <v/>
      </c>
      <c r="M33">
        <f>IF(L33&lt;&gt;"", M32 &amp; ", " &amp; L33,M32)</f>
        <v/>
      </c>
      <c r="T33">
        <f>IF(U33 &lt;&gt; "",12, 0)</f>
        <v/>
      </c>
      <c r="U33">
        <f>IF(I231="pos_trend",B231,"")</f>
        <v/>
      </c>
      <c r="V33">
        <f>IF(EXACT(U33,UPPER(U33)),U33,LOWER(U33))</f>
        <v/>
      </c>
      <c r="W33">
        <f>IF(V33&lt;&gt;"", W32 &amp; ", " &amp; V33,W32)</f>
        <v/>
      </c>
    </row>
    <row r="34" spans="1:60">
      <c s="1" r="A34" t="n">
        <v>0</v>
      </c>
      <c r="B34" t="s">
        <v>41</v>
      </c>
      <c r="C34" t="s">
        <v>2506</v>
      </c>
      <c r="D34" t="s">
        <v>2506</v>
      </c>
      <c r="E34" t="s">
        <v>2506</v>
      </c>
      <c r="F34" t="s">
        <v>2506</v>
      </c>
      <c r="J34">
        <f>IF(K34 &lt;&gt; "",13, 0)</f>
        <v/>
      </c>
      <c r="K34">
        <f>IF(I196="pos_trend",B196,"")</f>
        <v/>
      </c>
      <c r="L34">
        <f>IF(EXACT(K34,UPPER(K34)),K34,LOWER(K34))</f>
        <v/>
      </c>
      <c r="M34">
        <f>IF(L34&lt;&gt;"", M33 &amp; ", " &amp; L34,M33)</f>
        <v/>
      </c>
      <c r="T34">
        <f>IF(U34 &lt;&gt; "",13, 0)</f>
        <v/>
      </c>
      <c r="U34">
        <f>IF(I251="pos_trend",B251,"")</f>
        <v/>
      </c>
      <c r="V34">
        <f>IF(EXACT(U34,UPPER(U34)),U34,LOWER(U34))</f>
        <v/>
      </c>
      <c r="W34">
        <f>IF(V34&lt;&gt;"", W33 &amp; ", " &amp; V34,W33)</f>
        <v/>
      </c>
    </row>
    <row r="35" spans="1:60">
      <c s="1" r="A35" t="n">
        <v>1</v>
      </c>
      <c r="B35" t="s">
        <v>42</v>
      </c>
      <c r="C35" t="s">
        <v>2507</v>
      </c>
      <c r="D35" t="s">
        <v>2508</v>
      </c>
      <c r="E35" t="s">
        <v>2509</v>
      </c>
      <c r="F35" t="s">
        <v>2510</v>
      </c>
      <c r="J35">
        <f>IF(K35 &lt;&gt; "",14, 0)</f>
        <v/>
      </c>
      <c r="K35">
        <f>IF(I201="pos_trend",B201,"")</f>
        <v/>
      </c>
      <c r="L35">
        <f>IF(EXACT(K35,UPPER(K35)),K35,LOWER(K35))</f>
        <v/>
      </c>
      <c r="M35">
        <f>IF(L35&lt;&gt;"", M34 &amp; ", " &amp; L35,M34)</f>
        <v/>
      </c>
      <c r="T35">
        <f>IF(U35 &lt;&gt; "",14, 0)</f>
        <v/>
      </c>
      <c r="U35">
        <f>IF(I279="pos_trend",B279,"")</f>
        <v/>
      </c>
      <c r="V35">
        <f>IF(EXACT(U35,UPPER(U35)),U35,LOWER(U35))</f>
        <v/>
      </c>
      <c r="W35">
        <f>IF(V35&lt;&gt;"", W34 &amp; ", " &amp; V35,W34)</f>
        <v/>
      </c>
    </row>
    <row r="36" spans="1:60">
      <c s="1" r="A36" t="n">
        <v>2</v>
      </c>
      <c r="B36" t="s">
        <v>43</v>
      </c>
      <c r="C36" t="s">
        <v>2511</v>
      </c>
      <c r="D36" t="s">
        <v>2512</v>
      </c>
      <c r="E36" t="s">
        <v>2513</v>
      </c>
      <c r="F36" t="s">
        <v>2514</v>
      </c>
      <c r="J36">
        <f>IF(K36 &lt;&gt; "",15, 0)</f>
        <v/>
      </c>
      <c r="K36">
        <f>IF(I202="pos_trend",B202,"")</f>
        <v/>
      </c>
      <c r="L36">
        <f>IF(EXACT(K36,UPPER(K36)),K36,LOWER(K36))</f>
        <v/>
      </c>
      <c r="M36">
        <f>IF(L36&lt;&gt;"", M35 &amp; ", " &amp; L36,M35)</f>
        <v/>
      </c>
      <c r="T36">
        <f>IF(U36 &lt;&gt; "",15, 0)</f>
        <v/>
      </c>
      <c r="U36">
        <f>IF(I336="pos_trend",B336,"")</f>
        <v/>
      </c>
      <c r="V36">
        <f>IF(EXACT(U36,UPPER(U36)),U36,LOWER(U36))</f>
        <v/>
      </c>
      <c r="W36">
        <f>IF(V36&lt;&gt;"", W35 &amp; ", " &amp; V36,W35)</f>
        <v/>
      </c>
    </row>
    <row r="37" spans="1:60">
      <c s="1" r="A37" t="n">
        <v>3</v>
      </c>
      <c r="B37" t="s">
        <v>44</v>
      </c>
      <c r="C37" t="s">
        <v>2515</v>
      </c>
      <c r="D37" t="s">
        <v>2516</v>
      </c>
      <c r="E37" t="s">
        <v>2517</v>
      </c>
      <c r="F37" t="s">
        <v>2518</v>
      </c>
      <c r="J37">
        <f>IF(K37 &lt;&gt; "",16, 0)</f>
        <v/>
      </c>
      <c r="K37">
        <f>IF(I203="pos_trend",B203,"")</f>
        <v/>
      </c>
      <c r="L37">
        <f>IF(EXACT(K37,UPPER(K37)),K37,LOWER(K37))</f>
        <v/>
      </c>
      <c r="M37">
        <f>IF(L37&lt;&gt;"", M36 &amp; ", " &amp; L37,M36)</f>
        <v/>
      </c>
      <c r="T37">
        <f>IF(U37 &lt;&gt; "",16, 0)</f>
        <v/>
      </c>
      <c r="U37">
        <f>IF(I235="pos_trend",B235,"")</f>
        <v/>
      </c>
      <c r="V37">
        <f>IF(EXACT(U37,UPPER(U37)),U37,LOWER(U37))</f>
        <v/>
      </c>
      <c r="W37">
        <f>IF(V37&lt;&gt;"", W36 &amp; ", " &amp; V37,W36)</f>
        <v/>
      </c>
    </row>
    <row r="38" spans="1:60">
      <c s="1" r="A38" t="n">
        <v>4</v>
      </c>
      <c r="B38" t="s">
        <v>61</v>
      </c>
      <c r="C38" t="s">
        <v>2519</v>
      </c>
      <c r="D38" t="s">
        <v>2520</v>
      </c>
      <c r="E38" t="s">
        <v>2521</v>
      </c>
      <c r="F38" t="s">
        <v>2509</v>
      </c>
      <c r="J38">
        <f>IF(K38 &lt;&gt; "",17, 0)</f>
        <v/>
      </c>
      <c r="K38">
        <f>IF(I351="pos_trend",B351,"")</f>
        <v/>
      </c>
      <c r="L38">
        <f>IF(EXACT(K38,UPPER(K38)),K38,LOWER(K38))</f>
        <v/>
      </c>
      <c r="M38">
        <f>IF(L38&lt;&gt;"", M37 &amp; ", " &amp; L38,M37)</f>
        <v/>
      </c>
      <c r="T38">
        <f>IF(U38 &lt;&gt; "",17, 0)</f>
        <v/>
      </c>
      <c r="U38">
        <f>IF(I236="pos_trend",B236,"")</f>
        <v/>
      </c>
      <c r="V38">
        <f>IF(EXACT(U38,UPPER(U38)),U38,LOWER(U38))</f>
        <v/>
      </c>
      <c r="W38">
        <f>IF(V38&lt;&gt;"", W37 &amp; ", " &amp; V38,W37)</f>
        <v/>
      </c>
    </row>
    <row r="39" spans="1:60">
      <c s="1" r="A39" t="n">
        <v>5</v>
      </c>
      <c r="B39" t="s">
        <v>65</v>
      </c>
      <c r="C39" t="s">
        <v>2522</v>
      </c>
      <c r="D39" t="s">
        <v>2523</v>
      </c>
      <c r="E39" t="s">
        <v>2524</v>
      </c>
      <c r="F39" t="s">
        <v>91</v>
      </c>
      <c r="K39">
        <f>IF(I352="pos_trend",B352,"")</f>
        <v/>
      </c>
      <c r="M39">
        <f>IF(L39&lt;&gt;"", M38 &amp; ", " &amp; L39,M38)</f>
        <v/>
      </c>
      <c r="W39">
        <f>IF(V39&lt;&gt;"", W38 &amp; ", " &amp; V39,W38)</f>
        <v/>
      </c>
    </row>
    <row r="40" spans="1:60">
      <c r="J40">
        <f>MAX(J22:J39)</f>
        <v/>
      </c>
      <c r="K40">
        <f>VLOOKUP(J40,J22:K39,2,FALSE)</f>
        <v/>
      </c>
      <c r="M40">
        <f>IF(IFERROR(FIND(",",M39),TRUE)=TRUE,M39,IF(NOT(EXACT(K40,UPPER(K40))),SUBSTITUTE(M39,LOWER(K40),"and "&amp;LOWER(K40)),SUBSTITUTE(M39,K40,"and "&amp;K40)))</f>
        <v/>
      </c>
      <c r="T40">
        <f>MAX(T22:T39)</f>
        <v/>
      </c>
      <c r="U40">
        <f>VLOOKUP(T40,T22:U39,2,FALSE)</f>
        <v/>
      </c>
      <c r="W40">
        <f>IF(IFERROR(FIND(",",W39),TRUE)=TRUE,W39,IF(NOT(EXACT(U40,UPPER(U40))),SUBSTITUTE(W39,LOWER(U40),"and "&amp;LOWER(U40)),SUBSTITUTE(W39,U40,"and "&amp;U40)))</f>
        <v/>
      </c>
    </row>
    <row r="41" spans="1:60">
      <c s="1" r="B41" t="s">
        <v>70</v>
      </c>
      <c s="1" r="C41" t="s">
        <v>71</v>
      </c>
      <c s="1" r="D41" t="s">
        <v>72</v>
      </c>
      <c s="1" r="E41" t="s">
        <v>73</v>
      </c>
      <c s="1" r="F41" t="s">
        <v>74</v>
      </c>
    </row>
    <row r="42" spans="1:60">
      <c s="1" r="A42" t="n">
        <v>0</v>
      </c>
      <c r="B42" t="s">
        <v>75</v>
      </c>
      <c r="C42" t="s">
        <v>77</v>
      </c>
      <c r="D42" t="s">
        <v>1024</v>
      </c>
      <c r="E42" t="s">
        <v>2525</v>
      </c>
      <c r="F42" t="s">
        <v>1676</v>
      </c>
      <c r="K42">
        <f>SUBSTITUTE(IF(M40&lt;&gt;"", D1 &amp; " has managed to increase " &amp; M40 &amp; " each year since " &amp; C144, "No positive trends")," , "," ")</f>
        <v/>
      </c>
      <c r="U42">
        <f>SUBSTITUTE(IF(W40&lt;&gt;"", D1 &amp; " has managed to increase " &amp; W40 &amp; " each year since " &amp; C144, "No positive trends")," , "," ")</f>
        <v/>
      </c>
    </row>
    <row r="43" spans="1:60">
      <c s="1" r="A43" t="n">
        <v>1</v>
      </c>
      <c r="B43" t="s">
        <v>80</v>
      </c>
      <c r="C43" t="s">
        <v>2422</v>
      </c>
      <c r="D43" t="s">
        <v>77</v>
      </c>
      <c r="E43" t="s">
        <v>1029</v>
      </c>
      <c r="F43" t="s">
        <v>1080</v>
      </c>
    </row>
    <row r="44" spans="1:60">
      <c s="1" r="A44" t="n">
        <v>2</v>
      </c>
      <c r="B44" t="s">
        <v>84</v>
      </c>
      <c r="C44" t="s">
        <v>2526</v>
      </c>
      <c r="D44" t="s">
        <v>85</v>
      </c>
      <c r="E44" t="s">
        <v>2526</v>
      </c>
      <c r="F44" t="s">
        <v>2527</v>
      </c>
    </row>
    <row r="45" spans="1:60">
      <c s="1" r="A45" t="n">
        <v>3</v>
      </c>
      <c r="B45" t="s">
        <v>89</v>
      </c>
      <c r="C45" t="s">
        <v>2528</v>
      </c>
      <c r="D45" t="s">
        <v>2529</v>
      </c>
      <c r="E45" t="s">
        <v>2530</v>
      </c>
      <c r="F45" t="s">
        <v>2531</v>
      </c>
    </row>
    <row r="47" spans="1:60">
      <c s="1" r="B47" t="s">
        <v>94</v>
      </c>
      <c s="1" r="C47" t="s">
        <v>37</v>
      </c>
      <c s="1" r="D47" t="s">
        <v>38</v>
      </c>
      <c s="1" r="E47" t="s">
        <v>39</v>
      </c>
      <c s="1" r="F47" t="s">
        <v>40</v>
      </c>
    </row>
    <row r="48" spans="1:60">
      <c s="1" r="A48" t="n">
        <v>0</v>
      </c>
      <c r="B48" t="s">
        <v>95</v>
      </c>
      <c r="C48" t="n">
        <v>0.46</v>
      </c>
      <c r="D48" t="n">
        <v>0.55</v>
      </c>
      <c r="E48" t="n">
        <v>2.02</v>
      </c>
      <c r="F48" t="n">
        <v>2.73</v>
      </c>
    </row>
    <row r="49" spans="1:60">
      <c s="1" r="A49" t="n">
        <v>1</v>
      </c>
      <c r="B49" t="s">
        <v>96</v>
      </c>
      <c r="C49" t="n">
        <v>0.46</v>
      </c>
      <c r="D49" t="n">
        <v>0.55</v>
      </c>
      <c r="E49" t="n">
        <v>2.02</v>
      </c>
      <c r="F49" t="n">
        <v>2.73</v>
      </c>
    </row>
    <row r="50" spans="1:60">
      <c s="1" r="A50" t="n">
        <v>2</v>
      </c>
      <c r="B50" t="s">
        <v>97</v>
      </c>
      <c r="C50" t="n">
        <v>0.46</v>
      </c>
      <c r="D50" t="n">
        <v>0.57</v>
      </c>
      <c r="E50" t="n">
        <v>2.08</v>
      </c>
      <c r="F50" t="n">
        <v>2.8</v>
      </c>
    </row>
    <row r="51" spans="1:60">
      <c s="1" r="A51" t="n">
        <v>3</v>
      </c>
      <c r="B51" t="s">
        <v>98</v>
      </c>
      <c r="C51" t="n">
        <v>0.46</v>
      </c>
      <c r="D51" t="n">
        <v>0.58</v>
      </c>
      <c r="E51" t="n">
        <v>2.05</v>
      </c>
      <c r="F51" t="n">
        <v>2.82</v>
      </c>
    </row>
    <row r="52" spans="1:60">
      <c s="1" r="A52" t="n">
        <v>4</v>
      </c>
      <c r="B52" t="s">
        <v>99</v>
      </c>
      <c r="C52" t="n">
        <v>0.52</v>
      </c>
      <c r="D52" t="n">
        <v>0.62</v>
      </c>
      <c r="E52" t="n">
        <v>2.21</v>
      </c>
      <c r="F52" t="n">
        <v>2.86</v>
      </c>
    </row>
    <row r="54" spans="1:60">
      <c s="1" r="B54" t="s">
        <v>100</v>
      </c>
      <c s="1" r="C54" t="s">
        <v>37</v>
      </c>
      <c s="1" r="D54" t="s">
        <v>38</v>
      </c>
      <c s="1" r="E54" t="s">
        <v>39</v>
      </c>
      <c s="1" r="F54" t="s">
        <v>40</v>
      </c>
    </row>
    <row r="55" spans="1:60">
      <c s="1" r="A55" t="n">
        <v>0</v>
      </c>
      <c r="B55" t="s">
        <v>101</v>
      </c>
      <c r="C55" t="s"/>
      <c r="D55" t="s"/>
      <c r="E55" t="n">
        <v>1</v>
      </c>
      <c r="F55" t="s"/>
    </row>
    <row r="56" spans="1:60">
      <c s="1" r="A56" t="n">
        <v>1</v>
      </c>
      <c r="B56" t="s">
        <v>102</v>
      </c>
      <c r="C56" t="s"/>
      <c r="D56" t="s"/>
      <c r="E56" t="n">
        <v>1</v>
      </c>
      <c r="F56" t="s"/>
    </row>
    <row r="57" spans="1:60">
      <c s="1" r="A57" t="n">
        <v>2</v>
      </c>
      <c r="B57" t="s">
        <v>103</v>
      </c>
      <c r="C57" t="s"/>
      <c r="D57" t="s"/>
      <c r="E57" t="s"/>
      <c r="F57" t="n">
        <v>1</v>
      </c>
    </row>
    <row r="58" spans="1:60">
      <c s="1" r="A58" t="n">
        <v>3</v>
      </c>
      <c r="B58" t="s">
        <v>104</v>
      </c>
      <c r="C58" t="s"/>
      <c r="D58" t="s"/>
      <c r="E58" t="s"/>
      <c r="F58" t="s"/>
    </row>
    <row r="60" spans="1:60">
      <c s="1" r="B60" t="s">
        <v>105</v>
      </c>
      <c s="1" r="C60" t="s">
        <v>2532</v>
      </c>
      <c s="1" r="D60" t="s">
        <v>107</v>
      </c>
      <c s="1" r="E60" t="s">
        <v>108</v>
      </c>
      <c s="1" r="F60" t="s">
        <v>109</v>
      </c>
      <c r="I60">
        <f>IF(AND(K60&gt; J60, L60&gt; K60, M60&gt; L60, N60&gt; M60), "pos_trend", IF(AND(K60&lt; J60, L60&lt; K60, M60&lt; L60, N60&lt; M60), "neg_trend", "N/A"))</f>
        <v/>
      </c>
      <c r="J60">
        <f>IFERROR(IF(TRIM(C60)="-", "N/A", IF(RIGHT(C60,1)=")",IF(RIGHT(C60,2)="T)",-1000000000000*VALUE(MID(C60,2,LEN(C60)-3)),IF(RIGHT(C60,2)="M)",-1000000*VALUE(MID(C60,2,LEN(C60)-3)),IF(RIGHT(C60,2)="B)",-1000000000*VALUE(MID(C60,2,LEN(C60)-3)),IF(RIGHT(C60,2)="k)",-1000*VALUE(MID(C60,2,LEN(C60)-3)),VALUE(SUBSTITUTE(C60,",","")))))),IF(RIGHT(C60,1)="T",1000000000000*VALUE(LEFT(C60,LEN(C60)-1)),IF(RIGHT(C60,1)="M",1000000*VALUE(LEFT(C60,LEN(C60)-1)),IF(RIGHT(C60,1)="B",1000000000*VALUE(LEFT(C60,LEN(C60)-1)),IF(RIGHT(C60,1)="%",0.01*VALUE(LEFT(C60,LEN(C60)-1)),IF(RIGHT(C60,1)="k",1000*VALUE(LEFT(C60,LEN(C60)-1)),VALUE(SUBSTITUTE(C60,",",""))))))))),"N/A")</f>
        <v/>
      </c>
      <c r="K60">
        <f>IFERROR(IF(TRIM(D60)="-", "N/A", IF(RIGHT(D60,1)=")",IF(RIGHT(D60,2)="T)",-1000000000000*VALUE(MID(D60,2,LEN(D60)-3)),IF(RIGHT(D60,2)="M)",-1000000*VALUE(MID(D60,2,LEN(D60)-3)),IF(RIGHT(D60,2)="B)",-1000000000*VALUE(MID(D60,2,LEN(D60)-3)),IF(RIGHT(D60,2)="k)",-1000*VALUE(MID(D60,2,LEN(D60)-3)),VALUE(SUBSTITUTE(D60,",","")))))),IF(RIGHT(D60,1)="T",1000000000000*VALUE(LEFT(D60,LEN(D60)-1)),IF(RIGHT(D60,1)="M",1000000*VALUE(LEFT(D60,LEN(D60)-1)),IF(RIGHT(D60,1)="B",1000000000*VALUE(LEFT(D60,LEN(D60)-1)),IF(RIGHT(D60,1)="%",0.01*VALUE(LEFT(D60,LEN(D60)-1)),IF(RIGHT(D60,1)="k",1000*VALUE(LEFT(D60,LEN(D60)-1)),VALUE(SUBSTITUTE(D60,",",""))))))))),"N/A")</f>
        <v/>
      </c>
      <c r="L60">
        <f>IFERROR(IF(TRIM(E60)="-", "N/A", IF(RIGHT(E60,1)=")",IF(RIGHT(E60,2)="T)",-1000000000000*VALUE(MID(E60,2,LEN(E60)-3)),IF(RIGHT(E60,2)="M)",-1000000*VALUE(MID(E60,2,LEN(E60)-3)),IF(RIGHT(E60,2)="B)",-1000000000*VALUE(MID(E60,2,LEN(E60)-3)),IF(RIGHT(E60,2)="k)",-1000*VALUE(MID(E60,2,LEN(E60)-3)),VALUE(SUBSTITUTE(E60,",","")))))),IF(RIGHT(E60,1)="T",1000000000000*VALUE(LEFT(E60,LEN(E60)-1)),IF(RIGHT(E60,1)="M",1000000*VALUE(LEFT(E60,LEN(E60)-1)),IF(RIGHT(E60,1)="B",1000000000*VALUE(LEFT(E60,LEN(E60)-1)),IF(RIGHT(E60,1)="%",0.01*VALUE(LEFT(E60,LEN(E60)-1)),IF(RIGHT(E60,1)="k",1000*VALUE(LEFT(E60,LEN(E60)-1)),VALUE(SUBSTITUTE(E60,",",""))))))))),"N/A")</f>
        <v/>
      </c>
      <c r="M60">
        <f>IFERROR(IF(TRIM(F60)="-", "N/A", IF(RIGHT(F60,1)=")",IF(RIGHT(F60,2)="T)",-1000000000000*VALUE(MID(F60,2,LEN(F60)-3)),IF(RIGHT(F60,2)="M)",-1000000*VALUE(MID(F60,2,LEN(F60)-3)),IF(RIGHT(F60,2)="B)",-1000000000*VALUE(MID(F60,2,LEN(F60)-3)),IF(RIGHT(F60,2)="k)",-1000*VALUE(MID(F60,2,LEN(F60)-3)),VALUE(SUBSTITUTE(F60,",","")))))),IF(RIGHT(F60,1)="T",1000000000000*VALUE(LEFT(F60,LEN(F60)-1)),IF(RIGHT(F60,1)="M",1000000*VALUE(LEFT(F60,LEN(F60)-1)),IF(RIGHT(F60,1)="B",1000000000*VALUE(LEFT(F60,LEN(F60)-1)),IF(RIGHT(F60,1)="%",0.01*VALUE(LEFT(F60,LEN(F60)-1)),IF(RIGHT(F60,1)="k",1000*VALUE(LEFT(F60,LEN(F60)-1)),VALUE(SUBSTITUTE(F60,",",""))))))))),"N/A")</f>
        <v/>
      </c>
      <c r="N60">
        <f>IFERROR(IF(TRIM(G60)="-", "N/A", IF(RIGHT(G60,1)=")",IF(RIGHT(G60,2)="T)",-1000000000000*VALUE(MID(G60,2,LEN(G60)-3)),IF(RIGHT(G60,2)="M)",-1000000*VALUE(MID(G60,2,LEN(G60)-3)),IF(RIGHT(G60,2)="B)",-1000000000*VALUE(MID(G60,2,LEN(G60)-3)),IF(RIGHT(G60,2)="k)",-1000*VALUE(MID(G60,2,LEN(G60)-3)),VALUE(SUBSTITUTE(G60,",","")))))),IF(RIGHT(G60,1)="T",1000000000000*VALUE(LEFT(G60,LEN(G60)-1)),IF(RIGHT(G60,1)="M",1000000*VALUE(LEFT(G60,LEN(G60)-1)),IF(RIGHT(G60,1)="B",1000000000*VALUE(LEFT(G60,LEN(G60)-1)),IF(RIGHT(G60,1)="%",0.01*VALUE(LEFT(G60,LEN(G60)-1)),IF(RIGHT(G60,1)="k",1000*VALUE(LEFT(G60,LEN(G60)-1)),VALUE(SUBSTITUTE(G60,",",""))))))))),"N/A")</f>
        <v/>
      </c>
    </row>
    <row r="61" spans="1:60">
      <c s="1" r="A61" t="n">
        <v>0</v>
      </c>
      <c r="B61" t="s">
        <v>110</v>
      </c>
      <c r="C61" t="s">
        <v>2533</v>
      </c>
      <c r="D61" t="s"/>
      <c r="E61" t="s"/>
      <c r="F61" t="n">
        <v>0.18</v>
      </c>
      <c r="I61">
        <f>IF(AND(K61&gt; J61, L61&gt; K61, M61&gt; L61, N61&gt; M61), "pos_trend", IF(AND(K61&lt; J61, L61&lt; K61, M61&lt; L61, N61&lt; M61), "neg_trend", "N/A"))</f>
        <v/>
      </c>
      <c r="J61">
        <f>IFERROR(IF(TRIM(C61)="-", "N/A", IF(RIGHT(C61,1)=")",IF(RIGHT(C61,2)="T)",-1000000000000*VALUE(MID(C61,2,LEN(C61)-3)),IF(RIGHT(C61,2)="M)",-1000000*VALUE(MID(C61,2,LEN(C61)-3)),IF(RIGHT(C61,2)="B)",-1000000000*VALUE(MID(C61,2,LEN(C61)-3)),IF(RIGHT(C61,2)="k)",-1000*VALUE(MID(C61,2,LEN(C61)-3)),VALUE(SUBSTITUTE(C61,",","")))))),IF(RIGHT(C61,1)="T",1000000000000*VALUE(LEFT(C61,LEN(C61)-1)),IF(RIGHT(C61,1)="M",1000000*VALUE(LEFT(C61,LEN(C61)-1)),IF(RIGHT(C61,1)="B",1000000000*VALUE(LEFT(C61,LEN(C61)-1)),IF(RIGHT(C61,1)="%",0.01*VALUE(LEFT(C61,LEN(C61)-1)),IF(RIGHT(C61,1)="k",1000*VALUE(LEFT(C61,LEN(C61)-1)),VALUE(SUBSTITUTE(C61,",",""))))))))),"N/A")</f>
        <v/>
      </c>
      <c r="K61">
        <f>IFERROR(IF(TRIM(D61)="-", "N/A", IF(RIGHT(D61,1)=")",IF(RIGHT(D61,2)="T)",-1000000000000*VALUE(MID(D61,2,LEN(D61)-3)),IF(RIGHT(D61,2)="M)",-1000000*VALUE(MID(D61,2,LEN(D61)-3)),IF(RIGHT(D61,2)="B)",-1000000000*VALUE(MID(D61,2,LEN(D61)-3)),IF(RIGHT(D61,2)="k)",-1000*VALUE(MID(D61,2,LEN(D61)-3)),VALUE(SUBSTITUTE(D61,",","")))))),IF(RIGHT(D61,1)="T",1000000000000*VALUE(LEFT(D61,LEN(D61)-1)),IF(RIGHT(D61,1)="M",1000000*VALUE(LEFT(D61,LEN(D61)-1)),IF(RIGHT(D61,1)="B",1000000000*VALUE(LEFT(D61,LEN(D61)-1)),IF(RIGHT(D61,1)="%",0.01*VALUE(LEFT(D61,LEN(D61)-1)),IF(RIGHT(D61,1)="k",1000*VALUE(LEFT(D61,LEN(D61)-1)),VALUE(SUBSTITUTE(D61,",",""))))))))),"N/A")</f>
        <v/>
      </c>
      <c r="L61">
        <f>IFERROR(IF(TRIM(E61)="-", "N/A", IF(RIGHT(E61,1)=")",IF(RIGHT(E61,2)="T)",-1000000000000*VALUE(MID(E61,2,LEN(E61)-3)),IF(RIGHT(E61,2)="M)",-1000000*VALUE(MID(E61,2,LEN(E61)-3)),IF(RIGHT(E61,2)="B)",-1000000000*VALUE(MID(E61,2,LEN(E61)-3)),IF(RIGHT(E61,2)="k)",-1000*VALUE(MID(E61,2,LEN(E61)-3)),VALUE(SUBSTITUTE(E61,",","")))))),IF(RIGHT(E61,1)="T",1000000000000*VALUE(LEFT(E61,LEN(E61)-1)),IF(RIGHT(E61,1)="M",1000000*VALUE(LEFT(E61,LEN(E61)-1)),IF(RIGHT(E61,1)="B",1000000000*VALUE(LEFT(E61,LEN(E61)-1)),IF(RIGHT(E61,1)="%",0.01*VALUE(LEFT(E61,LEN(E61)-1)),IF(RIGHT(E61,1)="k",1000*VALUE(LEFT(E61,LEN(E61)-1)),VALUE(SUBSTITUTE(E61,",",""))))))))),"N/A")</f>
        <v/>
      </c>
      <c r="M61">
        <f>IFERROR(IF(TRIM(F61)="-", "N/A", IF(RIGHT(F61,1)=")",IF(RIGHT(F61,2)="T)",-1000000000000*VALUE(MID(F61,2,LEN(F61)-3)),IF(RIGHT(F61,2)="M)",-1000000*VALUE(MID(F61,2,LEN(F61)-3)),IF(RIGHT(F61,2)="B)",-1000000000*VALUE(MID(F61,2,LEN(F61)-3)),IF(RIGHT(F61,2)="k)",-1000*VALUE(MID(F61,2,LEN(F61)-3)),VALUE(SUBSTITUTE(F61,",","")))))),IF(RIGHT(F61,1)="T",1000000000000*VALUE(LEFT(F61,LEN(F61)-1)),IF(RIGHT(F61,1)="M",1000000*VALUE(LEFT(F61,LEN(F61)-1)),IF(RIGHT(F61,1)="B",1000000000*VALUE(LEFT(F61,LEN(F61)-1)),IF(RIGHT(F61,1)="%",0.01*VALUE(LEFT(F61,LEN(F61)-1)),IF(RIGHT(F61,1)="k",1000*VALUE(LEFT(F61,LEN(F61)-1)),VALUE(SUBSTITUTE(F61,",",""))))))))),"N/A")</f>
        <v/>
      </c>
      <c r="N61">
        <f>IFERROR(IF(TRIM(G61)="-", "N/A", IF(RIGHT(G61,1)=")",IF(RIGHT(G61,2)="T)",-1000000000000*VALUE(MID(G61,2,LEN(G61)-3)),IF(RIGHT(G61,2)="M)",-1000000*VALUE(MID(G61,2,LEN(G61)-3)),IF(RIGHT(G61,2)="B)",-1000000000*VALUE(MID(G61,2,LEN(G61)-3)),IF(RIGHT(G61,2)="k)",-1000*VALUE(MID(G61,2,LEN(G61)-3)),VALUE(SUBSTITUTE(G61,",","")))))),IF(RIGHT(G61,1)="T",1000000000000*VALUE(LEFT(G61,LEN(G61)-1)),IF(RIGHT(G61,1)="M",1000000*VALUE(LEFT(G61,LEN(G61)-1)),IF(RIGHT(G61,1)="B",1000000000*VALUE(LEFT(G61,LEN(G61)-1)),IF(RIGHT(G61,1)="%",0.01*VALUE(LEFT(G61,LEN(G61)-1)),IF(RIGHT(G61,1)="k",1000*VALUE(LEFT(G61,LEN(G61)-1)),VALUE(SUBSTITUTE(G61,",",""))))))))),"N/A")</f>
        <v/>
      </c>
    </row>
    <row r="62" spans="1:60">
      <c s="1" r="A62" t="n">
        <v>1</v>
      </c>
      <c r="B62" t="s">
        <v>112</v>
      </c>
      <c r="C62" t="s">
        <v>2534</v>
      </c>
      <c r="D62" t="s"/>
      <c r="E62" t="s"/>
      <c r="F62" t="n">
        <v>0.24</v>
      </c>
      <c r="I62">
        <f>IF(AND(K62&gt; J62, L62&gt; K62, M62&gt; L62, N62&gt; M62), "pos_trend", IF(AND(K62&lt; J62, L62&lt; K62, M62&lt; L62, N62&lt; M62), "neg_trend", "N/A"))</f>
        <v/>
      </c>
      <c r="J62">
        <f>IFERROR(IF(TRIM(C62)="-", "N/A", IF(RIGHT(C62,1)=")",IF(RIGHT(C62,2)="T)",-1000000000000*VALUE(MID(C62,2,LEN(C62)-3)),IF(RIGHT(C62,2)="M)",-1000000*VALUE(MID(C62,2,LEN(C62)-3)),IF(RIGHT(C62,2)="B)",-1000000000*VALUE(MID(C62,2,LEN(C62)-3)),IF(RIGHT(C62,2)="k)",-1000*VALUE(MID(C62,2,LEN(C62)-3)),VALUE(SUBSTITUTE(C62,",","")))))),IF(RIGHT(C62,1)="T",1000000000000*VALUE(LEFT(C62,LEN(C62)-1)),IF(RIGHT(C62,1)="M",1000000*VALUE(LEFT(C62,LEN(C62)-1)),IF(RIGHT(C62,1)="B",1000000000*VALUE(LEFT(C62,LEN(C62)-1)),IF(RIGHT(C62,1)="%",0.01*VALUE(LEFT(C62,LEN(C62)-1)),IF(RIGHT(C62,1)="k",1000*VALUE(LEFT(C62,LEN(C62)-1)),VALUE(SUBSTITUTE(C62,",",""))))))))),"N/A")</f>
        <v/>
      </c>
      <c r="K62">
        <f>IFERROR(IF(TRIM(D62)="-", "N/A", IF(RIGHT(D62,1)=")",IF(RIGHT(D62,2)="T)",-1000000000000*VALUE(MID(D62,2,LEN(D62)-3)),IF(RIGHT(D62,2)="M)",-1000000*VALUE(MID(D62,2,LEN(D62)-3)),IF(RIGHT(D62,2)="B)",-1000000000*VALUE(MID(D62,2,LEN(D62)-3)),IF(RIGHT(D62,2)="k)",-1000*VALUE(MID(D62,2,LEN(D62)-3)),VALUE(SUBSTITUTE(D62,",","")))))),IF(RIGHT(D62,1)="T",1000000000000*VALUE(LEFT(D62,LEN(D62)-1)),IF(RIGHT(D62,1)="M",1000000*VALUE(LEFT(D62,LEN(D62)-1)),IF(RIGHT(D62,1)="B",1000000000*VALUE(LEFT(D62,LEN(D62)-1)),IF(RIGHT(D62,1)="%",0.01*VALUE(LEFT(D62,LEN(D62)-1)),IF(RIGHT(D62,1)="k",1000*VALUE(LEFT(D62,LEN(D62)-1)),VALUE(SUBSTITUTE(D62,",",""))))))))),"N/A")</f>
        <v/>
      </c>
      <c r="L62">
        <f>IFERROR(IF(TRIM(E62)="-", "N/A", IF(RIGHT(E62,1)=")",IF(RIGHT(E62,2)="T)",-1000000000000*VALUE(MID(E62,2,LEN(E62)-3)),IF(RIGHT(E62,2)="M)",-1000000*VALUE(MID(E62,2,LEN(E62)-3)),IF(RIGHT(E62,2)="B)",-1000000000*VALUE(MID(E62,2,LEN(E62)-3)),IF(RIGHT(E62,2)="k)",-1000*VALUE(MID(E62,2,LEN(E62)-3)),VALUE(SUBSTITUTE(E62,",","")))))),IF(RIGHT(E62,1)="T",1000000000000*VALUE(LEFT(E62,LEN(E62)-1)),IF(RIGHT(E62,1)="M",1000000*VALUE(LEFT(E62,LEN(E62)-1)),IF(RIGHT(E62,1)="B",1000000000*VALUE(LEFT(E62,LEN(E62)-1)),IF(RIGHT(E62,1)="%",0.01*VALUE(LEFT(E62,LEN(E62)-1)),IF(RIGHT(E62,1)="k",1000*VALUE(LEFT(E62,LEN(E62)-1)),VALUE(SUBSTITUTE(E62,",",""))))))))),"N/A")</f>
        <v/>
      </c>
      <c r="M62">
        <f>IFERROR(IF(TRIM(F62)="-", "N/A", IF(RIGHT(F62,1)=")",IF(RIGHT(F62,2)="T)",-1000000000000*VALUE(MID(F62,2,LEN(F62)-3)),IF(RIGHT(F62,2)="M)",-1000000*VALUE(MID(F62,2,LEN(F62)-3)),IF(RIGHT(F62,2)="B)",-1000000000*VALUE(MID(F62,2,LEN(F62)-3)),IF(RIGHT(F62,2)="k)",-1000*VALUE(MID(F62,2,LEN(F62)-3)),VALUE(SUBSTITUTE(F62,",","")))))),IF(RIGHT(F62,1)="T",1000000000000*VALUE(LEFT(F62,LEN(F62)-1)),IF(RIGHT(F62,1)="M",1000000*VALUE(LEFT(F62,LEN(F62)-1)),IF(RIGHT(F62,1)="B",1000000000*VALUE(LEFT(F62,LEN(F62)-1)),IF(RIGHT(F62,1)="%",0.01*VALUE(LEFT(F62,LEN(F62)-1)),IF(RIGHT(F62,1)="k",1000*VALUE(LEFT(F62,LEN(F62)-1)),VALUE(SUBSTITUTE(F62,",",""))))))))),"N/A")</f>
        <v/>
      </c>
      <c r="N62">
        <f>IFERROR(IF(TRIM(G62)="-", "N/A", IF(RIGHT(G62,1)=")",IF(RIGHT(G62,2)="T)",-1000000000000*VALUE(MID(G62,2,LEN(G62)-3)),IF(RIGHT(G62,2)="M)",-1000000*VALUE(MID(G62,2,LEN(G62)-3)),IF(RIGHT(G62,2)="B)",-1000000000*VALUE(MID(G62,2,LEN(G62)-3)),IF(RIGHT(G62,2)="k)",-1000*VALUE(MID(G62,2,LEN(G62)-3)),VALUE(SUBSTITUTE(G62,",","")))))),IF(RIGHT(G62,1)="T",1000000000000*VALUE(LEFT(G62,LEN(G62)-1)),IF(RIGHT(G62,1)="M",1000000*VALUE(LEFT(G62,LEN(G62)-1)),IF(RIGHT(G62,1)="B",1000000000*VALUE(LEFT(G62,LEN(G62)-1)),IF(RIGHT(G62,1)="%",0.01*VALUE(LEFT(G62,LEN(G62)-1)),IF(RIGHT(G62,1)="k",1000*VALUE(LEFT(G62,LEN(G62)-1)),VALUE(SUBSTITUTE(G62,",",""))))))))),"N/A")</f>
        <v/>
      </c>
    </row>
    <row r="63" spans="1:60">
      <c s="1" r="A63" t="n">
        <v>2</v>
      </c>
      <c r="B63" t="s">
        <v>114</v>
      </c>
      <c r="C63" t="s">
        <v>2535</v>
      </c>
      <c r="D63" t="s"/>
      <c r="E63" t="s"/>
      <c r="F63" t="n">
        <v>0.08</v>
      </c>
      <c r="I63">
        <f>IF(AND(K63&gt; J63, L63&gt; K63, M63&gt; L63, N63&gt; M63), "pos_trend", IF(AND(K63&lt; J63, L63&lt; K63, M63&lt; L63, N63&lt; M63), "neg_trend", "N/A"))</f>
        <v/>
      </c>
      <c r="J63">
        <f>IFERROR(IF(TRIM(C63)="-", "N/A", IF(RIGHT(C63,1)=")",IF(RIGHT(C63,2)="T)",-1000000000000*VALUE(MID(C63,2,LEN(C63)-3)),IF(RIGHT(C63,2)="M)",-1000000*VALUE(MID(C63,2,LEN(C63)-3)),IF(RIGHT(C63,2)="B)",-1000000000*VALUE(MID(C63,2,LEN(C63)-3)),IF(RIGHT(C63,2)="k)",-1000*VALUE(MID(C63,2,LEN(C63)-3)),VALUE(SUBSTITUTE(C63,",","")))))),IF(RIGHT(C63,1)="T",1000000000000*VALUE(LEFT(C63,LEN(C63)-1)),IF(RIGHT(C63,1)="M",1000000*VALUE(LEFT(C63,LEN(C63)-1)),IF(RIGHT(C63,1)="B",1000000000*VALUE(LEFT(C63,LEN(C63)-1)),IF(RIGHT(C63,1)="%",0.01*VALUE(LEFT(C63,LEN(C63)-1)),IF(RIGHT(C63,1)="k",1000*VALUE(LEFT(C63,LEN(C63)-1)),VALUE(SUBSTITUTE(C63,",",""))))))))),"N/A")</f>
        <v/>
      </c>
      <c r="K63">
        <f>IFERROR(IF(TRIM(D63)="-", "N/A", IF(RIGHT(D63,1)=")",IF(RIGHT(D63,2)="T)",-1000000000000*VALUE(MID(D63,2,LEN(D63)-3)),IF(RIGHT(D63,2)="M)",-1000000*VALUE(MID(D63,2,LEN(D63)-3)),IF(RIGHT(D63,2)="B)",-1000000000*VALUE(MID(D63,2,LEN(D63)-3)),IF(RIGHT(D63,2)="k)",-1000*VALUE(MID(D63,2,LEN(D63)-3)),VALUE(SUBSTITUTE(D63,",","")))))),IF(RIGHT(D63,1)="T",1000000000000*VALUE(LEFT(D63,LEN(D63)-1)),IF(RIGHT(D63,1)="M",1000000*VALUE(LEFT(D63,LEN(D63)-1)),IF(RIGHT(D63,1)="B",1000000000*VALUE(LEFT(D63,LEN(D63)-1)),IF(RIGHT(D63,1)="%",0.01*VALUE(LEFT(D63,LEN(D63)-1)),IF(RIGHT(D63,1)="k",1000*VALUE(LEFT(D63,LEN(D63)-1)),VALUE(SUBSTITUTE(D63,",",""))))))))),"N/A")</f>
        <v/>
      </c>
      <c r="L63">
        <f>IFERROR(IF(TRIM(E63)="-", "N/A", IF(RIGHT(E63,1)=")",IF(RIGHT(E63,2)="T)",-1000000000000*VALUE(MID(E63,2,LEN(E63)-3)),IF(RIGHT(E63,2)="M)",-1000000*VALUE(MID(E63,2,LEN(E63)-3)),IF(RIGHT(E63,2)="B)",-1000000000*VALUE(MID(E63,2,LEN(E63)-3)),IF(RIGHT(E63,2)="k)",-1000*VALUE(MID(E63,2,LEN(E63)-3)),VALUE(SUBSTITUTE(E63,",","")))))),IF(RIGHT(E63,1)="T",1000000000000*VALUE(LEFT(E63,LEN(E63)-1)),IF(RIGHT(E63,1)="M",1000000*VALUE(LEFT(E63,LEN(E63)-1)),IF(RIGHT(E63,1)="B",1000000000*VALUE(LEFT(E63,LEN(E63)-1)),IF(RIGHT(E63,1)="%",0.01*VALUE(LEFT(E63,LEN(E63)-1)),IF(RIGHT(E63,1)="k",1000*VALUE(LEFT(E63,LEN(E63)-1)),VALUE(SUBSTITUTE(E63,",",""))))))))),"N/A")</f>
        <v/>
      </c>
      <c r="M63">
        <f>IFERROR(IF(TRIM(F63)="-", "N/A", IF(RIGHT(F63,1)=")",IF(RIGHT(F63,2)="T)",-1000000000000*VALUE(MID(F63,2,LEN(F63)-3)),IF(RIGHT(F63,2)="M)",-1000000*VALUE(MID(F63,2,LEN(F63)-3)),IF(RIGHT(F63,2)="B)",-1000000000*VALUE(MID(F63,2,LEN(F63)-3)),IF(RIGHT(F63,2)="k)",-1000*VALUE(MID(F63,2,LEN(F63)-3)),VALUE(SUBSTITUTE(F63,",","")))))),IF(RIGHT(F63,1)="T",1000000000000*VALUE(LEFT(F63,LEN(F63)-1)),IF(RIGHT(F63,1)="M",1000000*VALUE(LEFT(F63,LEN(F63)-1)),IF(RIGHT(F63,1)="B",1000000000*VALUE(LEFT(F63,LEN(F63)-1)),IF(RIGHT(F63,1)="%",0.01*VALUE(LEFT(F63,LEN(F63)-1)),IF(RIGHT(F63,1)="k",1000*VALUE(LEFT(F63,LEN(F63)-1)),VALUE(SUBSTITUTE(F63,",",""))))))))),"N/A")</f>
        <v/>
      </c>
      <c r="N63">
        <f>IFERROR(IF(TRIM(G63)="-", "N/A", IF(RIGHT(G63,1)=")",IF(RIGHT(G63,2)="T)",-1000000000000*VALUE(MID(G63,2,LEN(G63)-3)),IF(RIGHT(G63,2)="M)",-1000000*VALUE(MID(G63,2,LEN(G63)-3)),IF(RIGHT(G63,2)="B)",-1000000000*VALUE(MID(G63,2,LEN(G63)-3)),IF(RIGHT(G63,2)="k)",-1000*VALUE(MID(G63,2,LEN(G63)-3)),VALUE(SUBSTITUTE(G63,",","")))))),IF(RIGHT(G63,1)="T",1000000000000*VALUE(LEFT(G63,LEN(G63)-1)),IF(RIGHT(G63,1)="M",1000000*VALUE(LEFT(G63,LEN(G63)-1)),IF(RIGHT(G63,1)="B",1000000000*VALUE(LEFT(G63,LEN(G63)-1)),IF(RIGHT(G63,1)="%",0.01*VALUE(LEFT(G63,LEN(G63)-1)),IF(RIGHT(G63,1)="k",1000*VALUE(LEFT(G63,LEN(G63)-1)),VALUE(SUBSTITUTE(G63,",",""))))))))),"N/A")</f>
        <v/>
      </c>
    </row>
    <row r="64" spans="1:60">
      <c s="1" r="A64" t="n">
        <v>3</v>
      </c>
      <c r="B64" t="s">
        <v>116</v>
      </c>
      <c r="C64" t="s">
        <v>2536</v>
      </c>
      <c r="D64" t="s"/>
      <c r="E64" t="s"/>
      <c r="F64" t="n">
        <v>0.12</v>
      </c>
      <c r="I64">
        <f>IF(AND(K64&gt; J64, L64&gt; K64, M64&gt; L64, N64&gt; M64), "pos_trend", IF(AND(K64&lt; J64, L64&lt; K64, M64&lt; L64, N64&lt; M64), "neg_trend", "N/A"))</f>
        <v/>
      </c>
      <c r="J64">
        <f>IFERROR(IF(TRIM(C64)="-", "N/A", IF(RIGHT(C64,1)=")",IF(RIGHT(C64,2)="T)",-1000000000000*VALUE(MID(C64,2,LEN(C64)-3)),IF(RIGHT(C64,2)="M)",-1000000*VALUE(MID(C64,2,LEN(C64)-3)),IF(RIGHT(C64,2)="B)",-1000000000*VALUE(MID(C64,2,LEN(C64)-3)),IF(RIGHT(C64,2)="k)",-1000*VALUE(MID(C64,2,LEN(C64)-3)),VALUE(SUBSTITUTE(C64,",","")))))),IF(RIGHT(C64,1)="T",1000000000000*VALUE(LEFT(C64,LEN(C64)-1)),IF(RIGHT(C64,1)="M",1000000*VALUE(LEFT(C64,LEN(C64)-1)),IF(RIGHT(C64,1)="B",1000000000*VALUE(LEFT(C64,LEN(C64)-1)),IF(RIGHT(C64,1)="%",0.01*VALUE(LEFT(C64,LEN(C64)-1)),IF(RIGHT(C64,1)="k",1000*VALUE(LEFT(C64,LEN(C64)-1)),VALUE(SUBSTITUTE(C64,",",""))))))))),"N/A")</f>
        <v/>
      </c>
      <c r="K64">
        <f>IFERROR(IF(TRIM(D64)="-", "N/A", IF(RIGHT(D64,1)=")",IF(RIGHT(D64,2)="T)",-1000000000000*VALUE(MID(D64,2,LEN(D64)-3)),IF(RIGHT(D64,2)="M)",-1000000*VALUE(MID(D64,2,LEN(D64)-3)),IF(RIGHT(D64,2)="B)",-1000000000*VALUE(MID(D64,2,LEN(D64)-3)),IF(RIGHT(D64,2)="k)",-1000*VALUE(MID(D64,2,LEN(D64)-3)),VALUE(SUBSTITUTE(D64,",","")))))),IF(RIGHT(D64,1)="T",1000000000000*VALUE(LEFT(D64,LEN(D64)-1)),IF(RIGHT(D64,1)="M",1000000*VALUE(LEFT(D64,LEN(D64)-1)),IF(RIGHT(D64,1)="B",1000000000*VALUE(LEFT(D64,LEN(D64)-1)),IF(RIGHT(D64,1)="%",0.01*VALUE(LEFT(D64,LEN(D64)-1)),IF(RIGHT(D64,1)="k",1000*VALUE(LEFT(D64,LEN(D64)-1)),VALUE(SUBSTITUTE(D64,",",""))))))))),"N/A")</f>
        <v/>
      </c>
      <c r="L64">
        <f>IFERROR(IF(TRIM(E64)="-", "N/A", IF(RIGHT(E64,1)=")",IF(RIGHT(E64,2)="T)",-1000000000000*VALUE(MID(E64,2,LEN(E64)-3)),IF(RIGHT(E64,2)="M)",-1000000*VALUE(MID(E64,2,LEN(E64)-3)),IF(RIGHT(E64,2)="B)",-1000000000*VALUE(MID(E64,2,LEN(E64)-3)),IF(RIGHT(E64,2)="k)",-1000*VALUE(MID(E64,2,LEN(E64)-3)),VALUE(SUBSTITUTE(E64,",","")))))),IF(RIGHT(E64,1)="T",1000000000000*VALUE(LEFT(E64,LEN(E64)-1)),IF(RIGHT(E64,1)="M",1000000*VALUE(LEFT(E64,LEN(E64)-1)),IF(RIGHT(E64,1)="B",1000000000*VALUE(LEFT(E64,LEN(E64)-1)),IF(RIGHT(E64,1)="%",0.01*VALUE(LEFT(E64,LEN(E64)-1)),IF(RIGHT(E64,1)="k",1000*VALUE(LEFT(E64,LEN(E64)-1)),VALUE(SUBSTITUTE(E64,",",""))))))))),"N/A")</f>
        <v/>
      </c>
      <c r="M64">
        <f>IFERROR(IF(TRIM(F64)="-", "N/A", IF(RIGHT(F64,1)=")",IF(RIGHT(F64,2)="T)",-1000000000000*VALUE(MID(F64,2,LEN(F64)-3)),IF(RIGHT(F64,2)="M)",-1000000*VALUE(MID(F64,2,LEN(F64)-3)),IF(RIGHT(F64,2)="B)",-1000000000*VALUE(MID(F64,2,LEN(F64)-3)),IF(RIGHT(F64,2)="k)",-1000*VALUE(MID(F64,2,LEN(F64)-3)),VALUE(SUBSTITUTE(F64,",","")))))),IF(RIGHT(F64,1)="T",1000000000000*VALUE(LEFT(F64,LEN(F64)-1)),IF(RIGHT(F64,1)="M",1000000*VALUE(LEFT(F64,LEN(F64)-1)),IF(RIGHT(F64,1)="B",1000000000*VALUE(LEFT(F64,LEN(F64)-1)),IF(RIGHT(F64,1)="%",0.01*VALUE(LEFT(F64,LEN(F64)-1)),IF(RIGHT(F64,1)="k",1000*VALUE(LEFT(F64,LEN(F64)-1)),VALUE(SUBSTITUTE(F64,",",""))))))))),"N/A")</f>
        <v/>
      </c>
      <c r="N64">
        <f>IFERROR(IF(TRIM(G64)="-", "N/A", IF(RIGHT(G64,1)=")",IF(RIGHT(G64,2)="T)",-1000000000000*VALUE(MID(G64,2,LEN(G64)-3)),IF(RIGHT(G64,2)="M)",-1000000*VALUE(MID(G64,2,LEN(G64)-3)),IF(RIGHT(G64,2)="B)",-1000000000*VALUE(MID(G64,2,LEN(G64)-3)),IF(RIGHT(G64,2)="k)",-1000*VALUE(MID(G64,2,LEN(G64)-3)),VALUE(SUBSTITUTE(G64,",","")))))),IF(RIGHT(G64,1)="T",1000000000000*VALUE(LEFT(G64,LEN(G64)-1)),IF(RIGHT(G64,1)="M",1000000*VALUE(LEFT(G64,LEN(G64)-1)),IF(RIGHT(G64,1)="B",1000000000*VALUE(LEFT(G64,LEN(G64)-1)),IF(RIGHT(G64,1)="%",0.01*VALUE(LEFT(G64,LEN(G64)-1)),IF(RIGHT(G64,1)="k",1000*VALUE(LEFT(G64,LEN(G64)-1)),VALUE(SUBSTITUTE(G64,",",""))))))))),"N/A")</f>
        <v/>
      </c>
    </row>
    <row r="65" spans="1:60">
      <c s="1" r="A65" t="n">
        <v>4</v>
      </c>
      <c r="B65" t="s">
        <v>118</v>
      </c>
      <c r="C65" t="s">
        <v>2537</v>
      </c>
      <c r="D65" t="s"/>
      <c r="E65" t="s"/>
      <c r="F65" t="n">
        <v>0.1</v>
      </c>
      <c r="I65">
        <f>IF(AND(K65&gt; J65, L65&gt; K65, M65&gt; L65, N65&gt; M65), "pos_trend", IF(AND(K65&lt; J65, L65&lt; K65, M65&lt; L65, N65&lt; M65), "neg_trend", "N/A"))</f>
        <v/>
      </c>
      <c r="J65">
        <f>IFERROR(IF(TRIM(C65)="-", "N/A", IF(RIGHT(C65,1)=")",IF(RIGHT(C65,2)="T)",-1000000000000*VALUE(MID(C65,2,LEN(C65)-3)),IF(RIGHT(C65,2)="M)",-1000000*VALUE(MID(C65,2,LEN(C65)-3)),IF(RIGHT(C65,2)="B)",-1000000000*VALUE(MID(C65,2,LEN(C65)-3)),IF(RIGHT(C65,2)="k)",-1000*VALUE(MID(C65,2,LEN(C65)-3)),VALUE(SUBSTITUTE(C65,",","")))))),IF(RIGHT(C65,1)="T",1000000000000*VALUE(LEFT(C65,LEN(C65)-1)),IF(RIGHT(C65,1)="M",1000000*VALUE(LEFT(C65,LEN(C65)-1)),IF(RIGHT(C65,1)="B",1000000000*VALUE(LEFT(C65,LEN(C65)-1)),IF(RIGHT(C65,1)="%",0.01*VALUE(LEFT(C65,LEN(C65)-1)),IF(RIGHT(C65,1)="k",1000*VALUE(LEFT(C65,LEN(C65)-1)),VALUE(SUBSTITUTE(C65,",",""))))))))),"N/A")</f>
        <v/>
      </c>
      <c r="K65">
        <f>IFERROR(IF(TRIM(D65)="-", "N/A", IF(RIGHT(D65,1)=")",IF(RIGHT(D65,2)="T)",-1000000000000*VALUE(MID(D65,2,LEN(D65)-3)),IF(RIGHT(D65,2)="M)",-1000000*VALUE(MID(D65,2,LEN(D65)-3)),IF(RIGHT(D65,2)="B)",-1000000000*VALUE(MID(D65,2,LEN(D65)-3)),IF(RIGHT(D65,2)="k)",-1000*VALUE(MID(D65,2,LEN(D65)-3)),VALUE(SUBSTITUTE(D65,",","")))))),IF(RIGHT(D65,1)="T",1000000000000*VALUE(LEFT(D65,LEN(D65)-1)),IF(RIGHT(D65,1)="M",1000000*VALUE(LEFT(D65,LEN(D65)-1)),IF(RIGHT(D65,1)="B",1000000000*VALUE(LEFT(D65,LEN(D65)-1)),IF(RIGHT(D65,1)="%",0.01*VALUE(LEFT(D65,LEN(D65)-1)),IF(RIGHT(D65,1)="k",1000*VALUE(LEFT(D65,LEN(D65)-1)),VALUE(SUBSTITUTE(D65,",",""))))))))),"N/A")</f>
        <v/>
      </c>
      <c r="L65">
        <f>IFERROR(IF(TRIM(E65)="-", "N/A", IF(RIGHT(E65,1)=")",IF(RIGHT(E65,2)="T)",-1000000000000*VALUE(MID(E65,2,LEN(E65)-3)),IF(RIGHT(E65,2)="M)",-1000000*VALUE(MID(E65,2,LEN(E65)-3)),IF(RIGHT(E65,2)="B)",-1000000000*VALUE(MID(E65,2,LEN(E65)-3)),IF(RIGHT(E65,2)="k)",-1000*VALUE(MID(E65,2,LEN(E65)-3)),VALUE(SUBSTITUTE(E65,",","")))))),IF(RIGHT(E65,1)="T",1000000000000*VALUE(LEFT(E65,LEN(E65)-1)),IF(RIGHT(E65,1)="M",1000000*VALUE(LEFT(E65,LEN(E65)-1)),IF(RIGHT(E65,1)="B",1000000000*VALUE(LEFT(E65,LEN(E65)-1)),IF(RIGHT(E65,1)="%",0.01*VALUE(LEFT(E65,LEN(E65)-1)),IF(RIGHT(E65,1)="k",1000*VALUE(LEFT(E65,LEN(E65)-1)),VALUE(SUBSTITUTE(E65,",",""))))))))),"N/A")</f>
        <v/>
      </c>
      <c r="M65">
        <f>IFERROR(IF(TRIM(F65)="-", "N/A", IF(RIGHT(F65,1)=")",IF(RIGHT(F65,2)="T)",-1000000000000*VALUE(MID(F65,2,LEN(F65)-3)),IF(RIGHT(F65,2)="M)",-1000000*VALUE(MID(F65,2,LEN(F65)-3)),IF(RIGHT(F65,2)="B)",-1000000000*VALUE(MID(F65,2,LEN(F65)-3)),IF(RIGHT(F65,2)="k)",-1000*VALUE(MID(F65,2,LEN(F65)-3)),VALUE(SUBSTITUTE(F65,",","")))))),IF(RIGHT(F65,1)="T",1000000000000*VALUE(LEFT(F65,LEN(F65)-1)),IF(RIGHT(F65,1)="M",1000000*VALUE(LEFT(F65,LEN(F65)-1)),IF(RIGHT(F65,1)="B",1000000000*VALUE(LEFT(F65,LEN(F65)-1)),IF(RIGHT(F65,1)="%",0.01*VALUE(LEFT(F65,LEN(F65)-1)),IF(RIGHT(F65,1)="k",1000*VALUE(LEFT(F65,LEN(F65)-1)),VALUE(SUBSTITUTE(F65,",",""))))))))),"N/A")</f>
        <v/>
      </c>
      <c r="N65">
        <f>IFERROR(IF(TRIM(G65)="-", "N/A", IF(RIGHT(G65,1)=")",IF(RIGHT(G65,2)="T)",-1000000000000*VALUE(MID(G65,2,LEN(G65)-3)),IF(RIGHT(G65,2)="M)",-1000000*VALUE(MID(G65,2,LEN(G65)-3)),IF(RIGHT(G65,2)="B)",-1000000000*VALUE(MID(G65,2,LEN(G65)-3)),IF(RIGHT(G65,2)="k)",-1000*VALUE(MID(G65,2,LEN(G65)-3)),VALUE(SUBSTITUTE(G65,",","")))))),IF(RIGHT(G65,1)="T",1000000000000*VALUE(LEFT(G65,LEN(G65)-1)),IF(RIGHT(G65,1)="M",1000000*VALUE(LEFT(G65,LEN(G65)-1)),IF(RIGHT(G65,1)="B",1000000000*VALUE(LEFT(G65,LEN(G65)-1)),IF(RIGHT(G65,1)="%",0.01*VALUE(LEFT(G65,LEN(G65)-1)),IF(RIGHT(G65,1)="k",1000*VALUE(LEFT(G65,LEN(G65)-1)),VALUE(SUBSTITUTE(G65,",",""))))))))),"N/A")</f>
        <v/>
      </c>
    </row>
    <row r="66" spans="1:60">
      <c s="1" r="A66" t="n">
        <v>5</v>
      </c>
      <c r="B66" t="s">
        <v>120</v>
      </c>
      <c r="C66" t="s">
        <v>2538</v>
      </c>
      <c r="D66" t="s"/>
      <c r="E66" t="s"/>
      <c r="F66" t="s"/>
      <c r="I66">
        <f>IF(AND(K66&gt; J66, L66&gt; K66, M66&gt; L66, N66&gt; M66), "pos_trend", IF(AND(K66&lt; J66, L66&lt; K66, M66&lt; L66, N66&lt; M66), "neg_trend", "N/A"))</f>
        <v/>
      </c>
      <c r="J66">
        <f>IFERROR(IF(TRIM(C66)="-", "N/A", IF(RIGHT(C66,1)=")",IF(RIGHT(C66,2)="T)",-1000000000000*VALUE(MID(C66,2,LEN(C66)-3)),IF(RIGHT(C66,2)="M)",-1000000*VALUE(MID(C66,2,LEN(C66)-3)),IF(RIGHT(C66,2)="B)",-1000000000*VALUE(MID(C66,2,LEN(C66)-3)),IF(RIGHT(C66,2)="k)",-1000*VALUE(MID(C66,2,LEN(C66)-3)),VALUE(SUBSTITUTE(C66,",","")))))),IF(RIGHT(C66,1)="T",1000000000000*VALUE(LEFT(C66,LEN(C66)-1)),IF(RIGHT(C66,1)="M",1000000*VALUE(LEFT(C66,LEN(C66)-1)),IF(RIGHT(C66,1)="B",1000000000*VALUE(LEFT(C66,LEN(C66)-1)),IF(RIGHT(C66,1)="%",0.01*VALUE(LEFT(C66,LEN(C66)-1)),IF(RIGHT(C66,1)="k",1000*VALUE(LEFT(C66,LEN(C66)-1)),VALUE(SUBSTITUTE(C66,",",""))))))))),"N/A")</f>
        <v/>
      </c>
      <c r="K66">
        <f>IFERROR(IF(TRIM(D66)="-", "N/A", IF(RIGHT(D66,1)=")",IF(RIGHT(D66,2)="T)",-1000000000000*VALUE(MID(D66,2,LEN(D66)-3)),IF(RIGHT(D66,2)="M)",-1000000*VALUE(MID(D66,2,LEN(D66)-3)),IF(RIGHT(D66,2)="B)",-1000000000*VALUE(MID(D66,2,LEN(D66)-3)),IF(RIGHT(D66,2)="k)",-1000*VALUE(MID(D66,2,LEN(D66)-3)),VALUE(SUBSTITUTE(D66,",","")))))),IF(RIGHT(D66,1)="T",1000000000000*VALUE(LEFT(D66,LEN(D66)-1)),IF(RIGHT(D66,1)="M",1000000*VALUE(LEFT(D66,LEN(D66)-1)),IF(RIGHT(D66,1)="B",1000000000*VALUE(LEFT(D66,LEN(D66)-1)),IF(RIGHT(D66,1)="%",0.01*VALUE(LEFT(D66,LEN(D66)-1)),IF(RIGHT(D66,1)="k",1000*VALUE(LEFT(D66,LEN(D66)-1)),VALUE(SUBSTITUTE(D66,",",""))))))))),"N/A")</f>
        <v/>
      </c>
      <c r="L66">
        <f>IFERROR(IF(TRIM(E66)="-", "N/A", IF(RIGHT(E66,1)=")",IF(RIGHT(E66,2)="T)",-1000000000000*VALUE(MID(E66,2,LEN(E66)-3)),IF(RIGHT(E66,2)="M)",-1000000*VALUE(MID(E66,2,LEN(E66)-3)),IF(RIGHT(E66,2)="B)",-1000000000*VALUE(MID(E66,2,LEN(E66)-3)),IF(RIGHT(E66,2)="k)",-1000*VALUE(MID(E66,2,LEN(E66)-3)),VALUE(SUBSTITUTE(E66,",","")))))),IF(RIGHT(E66,1)="T",1000000000000*VALUE(LEFT(E66,LEN(E66)-1)),IF(RIGHT(E66,1)="M",1000000*VALUE(LEFT(E66,LEN(E66)-1)),IF(RIGHT(E66,1)="B",1000000000*VALUE(LEFT(E66,LEN(E66)-1)),IF(RIGHT(E66,1)="%",0.01*VALUE(LEFT(E66,LEN(E66)-1)),IF(RIGHT(E66,1)="k",1000*VALUE(LEFT(E66,LEN(E66)-1)),VALUE(SUBSTITUTE(E66,",",""))))))))),"N/A")</f>
        <v/>
      </c>
      <c r="M66">
        <f>IFERROR(IF(TRIM(F66)="-", "N/A", IF(RIGHT(F66,1)=")",IF(RIGHT(F66,2)="T)",-1000000000000*VALUE(MID(F66,2,LEN(F66)-3)),IF(RIGHT(F66,2)="M)",-1000000*VALUE(MID(F66,2,LEN(F66)-3)),IF(RIGHT(F66,2)="B)",-1000000000*VALUE(MID(F66,2,LEN(F66)-3)),IF(RIGHT(F66,2)="k)",-1000*VALUE(MID(F66,2,LEN(F66)-3)),VALUE(SUBSTITUTE(F66,",","")))))),IF(RIGHT(F66,1)="T",1000000000000*VALUE(LEFT(F66,LEN(F66)-1)),IF(RIGHT(F66,1)="M",1000000*VALUE(LEFT(F66,LEN(F66)-1)),IF(RIGHT(F66,1)="B",1000000000*VALUE(LEFT(F66,LEN(F66)-1)),IF(RIGHT(F66,1)="%",0.01*VALUE(LEFT(F66,LEN(F66)-1)),IF(RIGHT(F66,1)="k",1000*VALUE(LEFT(F66,LEN(F66)-1)),VALUE(SUBSTITUTE(F66,",",""))))))))),"N/A")</f>
        <v/>
      </c>
      <c r="N66">
        <f>IFERROR(IF(TRIM(G66)="-", "N/A", IF(RIGHT(G66,1)=")",IF(RIGHT(G66,2)="T)",-1000000000000*VALUE(MID(G66,2,LEN(G66)-3)),IF(RIGHT(G66,2)="M)",-1000000*VALUE(MID(G66,2,LEN(G66)-3)),IF(RIGHT(G66,2)="B)",-1000000000*VALUE(MID(G66,2,LEN(G66)-3)),IF(RIGHT(G66,2)="k)",-1000*VALUE(MID(G66,2,LEN(G66)-3)),VALUE(SUBSTITUTE(G66,",","")))))),IF(RIGHT(G66,1)="T",1000000000000*VALUE(LEFT(G66,LEN(G66)-1)),IF(RIGHT(G66,1)="M",1000000*VALUE(LEFT(G66,LEN(G66)-1)),IF(RIGHT(G66,1)="B",1000000000*VALUE(LEFT(G66,LEN(G66)-1)),IF(RIGHT(G66,1)="%",0.01*VALUE(LEFT(G66,LEN(G66)-1)),IF(RIGHT(G66,1)="k",1000*VALUE(LEFT(G66,LEN(G66)-1)),VALUE(SUBSTITUTE(G66,",",""))))))))),"N/A")</f>
        <v/>
      </c>
    </row>
    <row r="67" spans="1:60">
      <c r="D67" t="s">
        <v>122</v>
      </c>
      <c r="E67">
        <f>C1</f>
        <v/>
      </c>
      <c r="I67">
        <f>IF(AND(K67&gt; J67, L67&gt; K67, M67&gt; L67, N67&gt; M67), "pos_trend", IF(AND(K67&lt; J67, L67&lt; K67, M67&lt; L67, N67&lt; M67), "neg_trend", "N/A"))</f>
        <v/>
      </c>
      <c r="J67">
        <f>IFERROR(IF(TRIM(C67)="-", "N/A", IF(RIGHT(C67,1)=")",IF(RIGHT(C67,2)="T)",-1000000000000*VALUE(MID(C67,2,LEN(C67)-3)),IF(RIGHT(C67,2)="M)",-1000000*VALUE(MID(C67,2,LEN(C67)-3)),IF(RIGHT(C67,2)="B)",-1000000000*VALUE(MID(C67,2,LEN(C67)-3)),IF(RIGHT(C67,2)="k)",-1000*VALUE(MID(C67,2,LEN(C67)-3)),VALUE(SUBSTITUTE(C67,",","")))))),IF(RIGHT(C67,1)="T",1000000000000*VALUE(LEFT(C67,LEN(C67)-1)),IF(RIGHT(C67,1)="M",1000000*VALUE(LEFT(C67,LEN(C67)-1)),IF(RIGHT(C67,1)="B",1000000000*VALUE(LEFT(C67,LEN(C67)-1)),IF(RIGHT(C67,1)="%",0.01*VALUE(LEFT(C67,LEN(C67)-1)),IF(RIGHT(C67,1)="k",1000*VALUE(LEFT(C67,LEN(C67)-1)),VALUE(SUBSTITUTE(C67,",",""))))))))),"N/A")</f>
        <v/>
      </c>
      <c r="K67">
        <f>IFERROR(IF(TRIM(D67)="-", "N/A", IF(RIGHT(D67,1)=")",IF(RIGHT(D67,2)="T)",-1000000000000*VALUE(MID(D67,2,LEN(D67)-3)),IF(RIGHT(D67,2)="M)",-1000000*VALUE(MID(D67,2,LEN(D67)-3)),IF(RIGHT(D67,2)="B)",-1000000000*VALUE(MID(D67,2,LEN(D67)-3)),IF(RIGHT(D67,2)="k)",-1000*VALUE(MID(D67,2,LEN(D67)-3)),VALUE(SUBSTITUTE(D67,",","")))))),IF(RIGHT(D67,1)="T",1000000000000*VALUE(LEFT(D67,LEN(D67)-1)),IF(RIGHT(D67,1)="M",1000000*VALUE(LEFT(D67,LEN(D67)-1)),IF(RIGHT(D67,1)="B",1000000000*VALUE(LEFT(D67,LEN(D67)-1)),IF(RIGHT(D67,1)="%",0.01*VALUE(LEFT(D67,LEN(D67)-1)),IF(RIGHT(D67,1)="k",1000*VALUE(LEFT(D67,LEN(D67)-1)),VALUE(SUBSTITUTE(D67,",",""))))))))),"N/A")</f>
        <v/>
      </c>
      <c r="L67">
        <f>IFERROR(IF(TRIM(E67)="-", "N/A", IF(RIGHT(E67,1)=")",IF(RIGHT(E67,2)="T)",-1000000000000*VALUE(MID(E67,2,LEN(E67)-3)),IF(RIGHT(E67,2)="M)",-1000000*VALUE(MID(E67,2,LEN(E67)-3)),IF(RIGHT(E67,2)="B)",-1000000000*VALUE(MID(E67,2,LEN(E67)-3)),IF(RIGHT(E67,2)="k)",-1000*VALUE(MID(E67,2,LEN(E67)-3)),VALUE(SUBSTITUTE(E67,",","")))))),IF(RIGHT(E67,1)="T",1000000000000*VALUE(LEFT(E67,LEN(E67)-1)),IF(RIGHT(E67,1)="M",1000000*VALUE(LEFT(E67,LEN(E67)-1)),IF(RIGHT(E67,1)="B",1000000000*VALUE(LEFT(E67,LEN(E67)-1)),IF(RIGHT(E67,1)="%",0.01*VALUE(LEFT(E67,LEN(E67)-1)),IF(RIGHT(E67,1)="k",1000*VALUE(LEFT(E67,LEN(E67)-1)),VALUE(SUBSTITUTE(E67,",",""))))))))),"N/A")</f>
        <v/>
      </c>
      <c r="M67">
        <f>IFERROR(IF(TRIM(F67)="-", "N/A", IF(RIGHT(F67,1)=")",IF(RIGHT(F67,2)="T)",-1000000000000*VALUE(MID(F67,2,LEN(F67)-3)),IF(RIGHT(F67,2)="M)",-1000000*VALUE(MID(F67,2,LEN(F67)-3)),IF(RIGHT(F67,2)="B)",-1000000000*VALUE(MID(F67,2,LEN(F67)-3)),IF(RIGHT(F67,2)="k)",-1000*VALUE(MID(F67,2,LEN(F67)-3)),VALUE(SUBSTITUTE(F67,",","")))))),IF(RIGHT(F67,1)="T",1000000000000*VALUE(LEFT(F67,LEN(F67)-1)),IF(RIGHT(F67,1)="M",1000000*VALUE(LEFT(F67,LEN(F67)-1)),IF(RIGHT(F67,1)="B",1000000000*VALUE(LEFT(F67,LEN(F67)-1)),IF(RIGHT(F67,1)="%",0.01*VALUE(LEFT(F67,LEN(F67)-1)),IF(RIGHT(F67,1)="k",1000*VALUE(LEFT(F67,LEN(F67)-1)),VALUE(SUBSTITUTE(F67,",",""))))))))),"N/A")</f>
        <v/>
      </c>
      <c r="N67">
        <f>IFERROR(IF(TRIM(G67)="-", "N/A", IF(RIGHT(G67,1)=")",IF(RIGHT(G67,2)="T)",-1000000000000*VALUE(MID(G67,2,LEN(G67)-3)),IF(RIGHT(G67,2)="M)",-1000000*VALUE(MID(G67,2,LEN(G67)-3)),IF(RIGHT(G67,2)="B)",-1000000000*VALUE(MID(G67,2,LEN(G67)-3)),IF(RIGHT(G67,2)="k)",-1000*VALUE(MID(G67,2,LEN(G67)-3)),VALUE(SUBSTITUTE(G67,",","")))))),IF(RIGHT(G67,1)="T",1000000000000*VALUE(LEFT(G67,LEN(G67)-1)),IF(RIGHT(G67,1)="M",1000000*VALUE(LEFT(G67,LEN(G67)-1)),IF(RIGHT(G67,1)="B",1000000000*VALUE(LEFT(G67,LEN(G67)-1)),IF(RIGHT(G67,1)="%",0.01*VALUE(LEFT(G67,LEN(G67)-1)),IF(RIGHT(G67,1)="k",1000*VALUE(LEFT(G67,LEN(G67)-1)),VALUE(SUBSTITUTE(G67,",",""))))))))),"N/A")</f>
        <v/>
      </c>
    </row>
    <row r="68" spans="1:60">
      <c s="1" r="A68" t="n">
        <v>0</v>
      </c>
      <c r="B68" t="s">
        <v>123</v>
      </c>
      <c r="C68" t="s">
        <v>2501</v>
      </c>
      <c r="D68">
        <f>IFERROR(AVERAGE(VALUE(INDIRECT("J"&amp;(MATCH(B68,B69:B500,0)+68))),VALUE(INDIRECT("J"&amp;(MATCH(B68,B69:B500,0)+79))),VALUE(INDIRECT("J"&amp;(MATCH(B68,B69:B500,0)+90))),VALUE(INDIRECT("J"&amp;(MATCH(B68,B69:B500,0)+101)))),"")</f>
        <v/>
      </c>
      <c r="E68">
        <f>IFERROR(IF(AND(C68&lt;&gt;"",D68&lt;&gt;0),IF(VALUE(J68)&gt;VALUE(K68),"above average","below average"),"no data"),"no data")</f>
        <v/>
      </c>
      <c r="I68">
        <f>IF(AND(K68&gt; J68, L68&gt; K68, M68&gt; L68, N68&gt; M68), "pos_trend", IF(AND(K68&lt; J68, L68&lt; K68, M68&lt; L68, N68&lt; M68), "neg_trend", "N/A"))</f>
        <v/>
      </c>
      <c r="J68">
        <f>IFERROR(IF(TRIM(C68)="-", "N/A", IF(RIGHT(C68,1)=")",IF(RIGHT(C68,2)="T)",-1000000000000*VALUE(MID(C68,2,LEN(C68)-3)),IF(RIGHT(C68,2)="M)",-1000000*VALUE(MID(C68,2,LEN(C68)-3)),IF(RIGHT(C68,2)="B)",-1000000000*VALUE(MID(C68,2,LEN(C68)-3)),IF(RIGHT(C68,2)="k)",-1000*VALUE(MID(C68,2,LEN(C68)-3)),VALUE(SUBSTITUTE(C68,",","")))))),IF(RIGHT(C68,1)="T",1000000000000*VALUE(LEFT(C68,LEN(C68)-1)),IF(RIGHT(C68,1)="M",1000000*VALUE(LEFT(C68,LEN(C68)-1)),IF(RIGHT(C68,1)="B",1000000000*VALUE(LEFT(C68,LEN(C68)-1)),IF(RIGHT(C68,1)="%",0.01*VALUE(LEFT(C68,LEN(C68)-1)),IF(RIGHT(C68,1)="k",1000*VALUE(LEFT(C68,LEN(C68)-1)),VALUE(SUBSTITUTE(C68,",",""))))))))),"N/A")</f>
        <v/>
      </c>
      <c r="K68">
        <f>IFERROR(IF(TRIM(D68)="-", "N/A", IF(RIGHT(D68,1)=")",IF(RIGHT(D68,2)="T)",-1000000000000*VALUE(MID(D68,2,LEN(D68)-3)),IF(RIGHT(D68,2)="M)",-1000000*VALUE(MID(D68,2,LEN(D68)-3)),IF(RIGHT(D68,2)="B)",-1000000000*VALUE(MID(D68,2,LEN(D68)-3)),IF(RIGHT(D68,2)="k)",-1000*VALUE(MID(D68,2,LEN(D68)-3)),VALUE(SUBSTITUTE(D68,",","")))))),IF(RIGHT(D68,1)="T",1000000000000*VALUE(LEFT(D68,LEN(D68)-1)),IF(RIGHT(D68,1)="M",1000000*VALUE(LEFT(D68,LEN(D68)-1)),IF(RIGHT(D68,1)="B",1000000000*VALUE(LEFT(D68,LEN(D68)-1)),IF(RIGHT(D68,1)="%",0.01*VALUE(LEFT(D68,LEN(D68)-1)),IF(RIGHT(D68,1)="k",1000*VALUE(LEFT(D68,LEN(D68)-1)),VALUE(SUBSTITUTE(D68,",",""))))))))),"N/A")</f>
        <v/>
      </c>
      <c r="L68">
        <f>IFERROR(IF(TRIM(E68)="-", "N/A", IF(RIGHT(E68,1)=")",IF(RIGHT(E68,2)="T)",-1000000000000*VALUE(MID(E68,2,LEN(E68)-3)),IF(RIGHT(E68,2)="M)",-1000000*VALUE(MID(E68,2,LEN(E68)-3)),IF(RIGHT(E68,2)="B)",-1000000000*VALUE(MID(E68,2,LEN(E68)-3)),IF(RIGHT(E68,2)="k)",-1000*VALUE(MID(E68,2,LEN(E68)-3)),VALUE(SUBSTITUTE(E68,",","")))))),IF(RIGHT(E68,1)="T",1000000000000*VALUE(LEFT(E68,LEN(E68)-1)),IF(RIGHT(E68,1)="M",1000000*VALUE(LEFT(E68,LEN(E68)-1)),IF(RIGHT(E68,1)="B",1000000000*VALUE(LEFT(E68,LEN(E68)-1)),IF(RIGHT(E68,1)="%",0.01*VALUE(LEFT(E68,LEN(E68)-1)),IF(RIGHT(E68,1)="k",1000*VALUE(LEFT(E68,LEN(E68)-1)),VALUE(SUBSTITUTE(E68,",",""))))))))),"N/A")</f>
        <v/>
      </c>
      <c r="M68">
        <f>IFERROR(IF(TRIM(F68)="-", "N/A", IF(RIGHT(F68,1)=")",IF(RIGHT(F68,2)="T)",-1000000000000*VALUE(MID(F68,2,LEN(F68)-3)),IF(RIGHT(F68,2)="M)",-1000000*VALUE(MID(F68,2,LEN(F68)-3)),IF(RIGHT(F68,2)="B)",-1000000000*VALUE(MID(F68,2,LEN(F68)-3)),IF(RIGHT(F68,2)="k)",-1000*VALUE(MID(F68,2,LEN(F68)-3)),VALUE(SUBSTITUTE(F68,",","")))))),IF(RIGHT(F68,1)="T",1000000000000*VALUE(LEFT(F68,LEN(F68)-1)),IF(RIGHT(F68,1)="M",1000000*VALUE(LEFT(F68,LEN(F68)-1)),IF(RIGHT(F68,1)="B",1000000000*VALUE(LEFT(F68,LEN(F68)-1)),IF(RIGHT(F68,1)="%",0.01*VALUE(LEFT(F68,LEN(F68)-1)),IF(RIGHT(F68,1)="k",1000*VALUE(LEFT(F68,LEN(F68)-1)),VALUE(SUBSTITUTE(F68,",",""))))))))),"N/A")</f>
        <v/>
      </c>
      <c r="N68">
        <f>IFERROR(IF(TRIM(G68)="-", "N/A", IF(RIGHT(G68,1)=")",IF(RIGHT(G68,2)="T)",-1000000000000*VALUE(MID(G68,2,LEN(G68)-3)),IF(RIGHT(G68,2)="M)",-1000000*VALUE(MID(G68,2,LEN(G68)-3)),IF(RIGHT(G68,2)="B)",-1000000000*VALUE(MID(G68,2,LEN(G68)-3)),IF(RIGHT(G68,2)="k)",-1000*VALUE(MID(G68,2,LEN(G68)-3)),VALUE(SUBSTITUTE(G68,",","")))))),IF(RIGHT(G68,1)="T",1000000000000*VALUE(LEFT(G68,LEN(G68)-1)),IF(RIGHT(G68,1)="M",1000000*VALUE(LEFT(G68,LEN(G68)-1)),IF(RIGHT(G68,1)="B",1000000000*VALUE(LEFT(G68,LEN(G68)-1)),IF(RIGHT(G68,1)="%",0.01*VALUE(LEFT(G68,LEN(G68)-1)),IF(RIGHT(G68,1)="k",1000*VALUE(LEFT(G68,LEN(G68)-1)),VALUE(SUBSTITUTE(G68,",",""))))))))),"N/A")</f>
        <v/>
      </c>
    </row>
    <row r="69" spans="1:60">
      <c s="1" r="A69" t="n">
        <v>1</v>
      </c>
      <c r="B69" t="s">
        <v>124</v>
      </c>
      <c r="C69" t="s"/>
      <c r="D69">
        <f>IFERROR(AVERAGE(VALUE(INDIRECT("J"&amp;(MATCH(B69,B70:B501,0)+69))),VALUE(INDIRECT("J"&amp;(MATCH(B69,B70:B501,0)+80))),VALUE(INDIRECT("J"&amp;(MATCH(B69,B70:B501,0)+91))),VALUE(INDIRECT("J"&amp;(MATCH(B69,B70:B501,0)+102)))),"")</f>
        <v/>
      </c>
      <c r="E69">
        <f>IFERROR(IF(AND(C69&lt;&gt;"",D69&lt;&gt;0),IF(VALUE(J69)&gt;VALUE(K69),"above average","below average"),"no data"),"no data")</f>
        <v/>
      </c>
      <c r="I69">
        <f>IF(AND(K69&gt; J69, L69&gt; K69, M69&gt; L69, N69&gt; M69), "pos_trend", IF(AND(K69&lt; J69, L69&lt; K69, M69&lt; L69, N69&lt; M69), "neg_trend", "N/A"))</f>
        <v/>
      </c>
      <c r="J69">
        <f>IFERROR(IF(TRIM(C69)="-", "N/A", IF(RIGHT(C69,1)=")",IF(RIGHT(C69,2)="T)",-1000000000000*VALUE(MID(C69,2,LEN(C69)-3)),IF(RIGHT(C69,2)="M)",-1000000*VALUE(MID(C69,2,LEN(C69)-3)),IF(RIGHT(C69,2)="B)",-1000000000*VALUE(MID(C69,2,LEN(C69)-3)),IF(RIGHT(C69,2)="k)",-1000*VALUE(MID(C69,2,LEN(C69)-3)),VALUE(SUBSTITUTE(C69,",","")))))),IF(RIGHT(C69,1)="T",1000000000000*VALUE(LEFT(C69,LEN(C69)-1)),IF(RIGHT(C69,1)="M",1000000*VALUE(LEFT(C69,LEN(C69)-1)),IF(RIGHT(C69,1)="B",1000000000*VALUE(LEFT(C69,LEN(C69)-1)),IF(RIGHT(C69,1)="%",0.01*VALUE(LEFT(C69,LEN(C69)-1)),IF(RIGHT(C69,1)="k",1000*VALUE(LEFT(C69,LEN(C69)-1)),VALUE(SUBSTITUTE(C69,",",""))))))))),"N/A")</f>
        <v/>
      </c>
      <c r="K69">
        <f>IFERROR(IF(TRIM(D69)="-", "N/A", IF(RIGHT(D69,1)=")",IF(RIGHT(D69,2)="T)",-1000000000000*VALUE(MID(D69,2,LEN(D69)-3)),IF(RIGHT(D69,2)="M)",-1000000*VALUE(MID(D69,2,LEN(D69)-3)),IF(RIGHT(D69,2)="B)",-1000000000*VALUE(MID(D69,2,LEN(D69)-3)),IF(RIGHT(D69,2)="k)",-1000*VALUE(MID(D69,2,LEN(D69)-3)),VALUE(SUBSTITUTE(D69,",","")))))),IF(RIGHT(D69,1)="T",1000000000000*VALUE(LEFT(D69,LEN(D69)-1)),IF(RIGHT(D69,1)="M",1000000*VALUE(LEFT(D69,LEN(D69)-1)),IF(RIGHT(D69,1)="B",1000000000*VALUE(LEFT(D69,LEN(D69)-1)),IF(RIGHT(D69,1)="%",0.01*VALUE(LEFT(D69,LEN(D69)-1)),IF(RIGHT(D69,1)="k",1000*VALUE(LEFT(D69,LEN(D69)-1)),VALUE(SUBSTITUTE(D69,",",""))))))))),"N/A")</f>
        <v/>
      </c>
      <c r="L69">
        <f>IFERROR(IF(TRIM(E69)="-", "N/A", IF(RIGHT(E69,1)=")",IF(RIGHT(E69,2)="T)",-1000000000000*VALUE(MID(E69,2,LEN(E69)-3)),IF(RIGHT(E69,2)="M)",-1000000*VALUE(MID(E69,2,LEN(E69)-3)),IF(RIGHT(E69,2)="B)",-1000000000*VALUE(MID(E69,2,LEN(E69)-3)),IF(RIGHT(E69,2)="k)",-1000*VALUE(MID(E69,2,LEN(E69)-3)),VALUE(SUBSTITUTE(E69,",","")))))),IF(RIGHT(E69,1)="T",1000000000000*VALUE(LEFT(E69,LEN(E69)-1)),IF(RIGHT(E69,1)="M",1000000*VALUE(LEFT(E69,LEN(E69)-1)),IF(RIGHT(E69,1)="B",1000000000*VALUE(LEFT(E69,LEN(E69)-1)),IF(RIGHT(E69,1)="%",0.01*VALUE(LEFT(E69,LEN(E69)-1)),IF(RIGHT(E69,1)="k",1000*VALUE(LEFT(E69,LEN(E69)-1)),VALUE(SUBSTITUTE(E69,",",""))))))))),"N/A")</f>
        <v/>
      </c>
      <c r="M69">
        <f>IFERROR(IF(TRIM(F69)="-", "N/A", IF(RIGHT(F69,1)=")",IF(RIGHT(F69,2)="T)",-1000000000000*VALUE(MID(F69,2,LEN(F69)-3)),IF(RIGHT(F69,2)="M)",-1000000*VALUE(MID(F69,2,LEN(F69)-3)),IF(RIGHT(F69,2)="B)",-1000000000*VALUE(MID(F69,2,LEN(F69)-3)),IF(RIGHT(F69,2)="k)",-1000*VALUE(MID(F69,2,LEN(F69)-3)),VALUE(SUBSTITUTE(F69,",","")))))),IF(RIGHT(F69,1)="T",1000000000000*VALUE(LEFT(F69,LEN(F69)-1)),IF(RIGHT(F69,1)="M",1000000*VALUE(LEFT(F69,LEN(F69)-1)),IF(RIGHT(F69,1)="B",1000000000*VALUE(LEFT(F69,LEN(F69)-1)),IF(RIGHT(F69,1)="%",0.01*VALUE(LEFT(F69,LEN(F69)-1)),IF(RIGHT(F69,1)="k",1000*VALUE(LEFT(F69,LEN(F69)-1)),VALUE(SUBSTITUTE(F69,",",""))))))))),"N/A")</f>
        <v/>
      </c>
      <c r="N69">
        <f>IFERROR(IF(TRIM(G69)="-", "N/A", IF(RIGHT(G69,1)=")",IF(RIGHT(G69,2)="T)",-1000000000000*VALUE(MID(G69,2,LEN(G69)-3)),IF(RIGHT(G69,2)="M)",-1000000*VALUE(MID(G69,2,LEN(G69)-3)),IF(RIGHT(G69,2)="B)",-1000000000*VALUE(MID(G69,2,LEN(G69)-3)),IF(RIGHT(G69,2)="k)",-1000*VALUE(MID(G69,2,LEN(G69)-3)),VALUE(SUBSTITUTE(G69,",","")))))),IF(RIGHT(G69,1)="T",1000000000000*VALUE(LEFT(G69,LEN(G69)-1)),IF(RIGHT(G69,1)="M",1000000*VALUE(LEFT(G69,LEN(G69)-1)),IF(RIGHT(G69,1)="B",1000000000*VALUE(LEFT(G69,LEN(G69)-1)),IF(RIGHT(G69,1)="%",0.01*VALUE(LEFT(G69,LEN(G69)-1)),IF(RIGHT(G69,1)="k",1000*VALUE(LEFT(G69,LEN(G69)-1)),VALUE(SUBSTITUTE(G69,",",""))))))))),"N/A")</f>
        <v/>
      </c>
    </row>
    <row r="70" spans="1:60">
      <c s="1" r="A70" t="n">
        <v>2</v>
      </c>
      <c r="B70" t="s">
        <v>125</v>
      </c>
      <c r="C70" t="s">
        <v>2503</v>
      </c>
      <c r="D70">
        <f>IFERROR(AVERAGE(VALUE(INDIRECT("J"&amp;(MATCH(B70,B71:B502,0)+70))),VALUE(INDIRECT("J"&amp;(MATCH(B70,B71:B502,0)+81))),VALUE(INDIRECT("J"&amp;(MATCH(B70,B71:B502,0)+92))),VALUE(INDIRECT("J"&amp;(MATCH(B70,B71:B502,0)+103)))),"")</f>
        <v/>
      </c>
      <c r="E70">
        <f>IFERROR(IF(AND(C70&lt;&gt;"",D70&lt;&gt;0),IF(VALUE(J70)&gt;VALUE(K70),"above average","below average"),"no data"),"no data")</f>
        <v/>
      </c>
      <c r="F70">
        <f>IF(E70="above average",LOWER(TRIM(IF(ISNUMBER(VALUE(RIGHT(B70,1))),REPLACE(B70,LEN(B70),1,""),B70))),"")</f>
        <v/>
      </c>
      <c r="G70">
        <f>IFERROR(LEFT(F70,FIND("(",F70) - 2),F70)</f>
        <v/>
      </c>
      <c r="I70">
        <f>IF(AND(K70&gt; J70, L70&gt; K70, M70&gt; L70, N70&gt; M70), "pos_trend", IF(AND(K70&lt; J70, L70&lt; K70, M70&lt; L70, N70&lt; M70), "neg_trend", "N/A"))</f>
        <v/>
      </c>
      <c r="J70">
        <f>IFERROR(IF(TRIM(C70)="-", "N/A", IF(RIGHT(C70,1)=")",IF(RIGHT(C70,2)="T)",-1000000000000*VALUE(MID(C70,2,LEN(C70)-3)),IF(RIGHT(C70,2)="M)",-1000000*VALUE(MID(C70,2,LEN(C70)-3)),IF(RIGHT(C70,2)="B)",-1000000000*VALUE(MID(C70,2,LEN(C70)-3)),IF(RIGHT(C70,2)="k)",-1000*VALUE(MID(C70,2,LEN(C70)-3)),VALUE(SUBSTITUTE(C70,",","")))))),IF(RIGHT(C70,1)="T",1000000000000*VALUE(LEFT(C70,LEN(C70)-1)),IF(RIGHT(C70,1)="M",1000000*VALUE(LEFT(C70,LEN(C70)-1)),IF(RIGHT(C70,1)="B",1000000000*VALUE(LEFT(C70,LEN(C70)-1)),IF(RIGHT(C70,1)="%",0.01*VALUE(LEFT(C70,LEN(C70)-1)),IF(RIGHT(C70,1)="k",1000*VALUE(LEFT(C70,LEN(C70)-1)),VALUE(SUBSTITUTE(C70,",",""))))))))),"N/A")</f>
        <v/>
      </c>
      <c r="K70">
        <f>IFERROR(IF(TRIM(D70)="-", "N/A", IF(RIGHT(D70,1)=")",IF(RIGHT(D70,2)="T)",-1000000000000*VALUE(MID(D70,2,LEN(D70)-3)),IF(RIGHT(D70,2)="M)",-1000000*VALUE(MID(D70,2,LEN(D70)-3)),IF(RIGHT(D70,2)="B)",-1000000000*VALUE(MID(D70,2,LEN(D70)-3)),IF(RIGHT(D70,2)="k)",-1000*VALUE(MID(D70,2,LEN(D70)-3)),VALUE(SUBSTITUTE(D70,",","")))))),IF(RIGHT(D70,1)="T",1000000000000*VALUE(LEFT(D70,LEN(D70)-1)),IF(RIGHT(D70,1)="M",1000000*VALUE(LEFT(D70,LEN(D70)-1)),IF(RIGHT(D70,1)="B",1000000000*VALUE(LEFT(D70,LEN(D70)-1)),IF(RIGHT(D70,1)="%",0.01*VALUE(LEFT(D70,LEN(D70)-1)),IF(RIGHT(D70,1)="k",1000*VALUE(LEFT(D70,LEN(D70)-1)),VALUE(SUBSTITUTE(D70,",",""))))))))),"N/A")</f>
        <v/>
      </c>
      <c r="L70">
        <f>IFERROR(IF(TRIM(E70)="-", "N/A", IF(RIGHT(E70,1)=")",IF(RIGHT(E70,2)="T)",-1000000000000*VALUE(MID(E70,2,LEN(E70)-3)),IF(RIGHT(E70,2)="M)",-1000000*VALUE(MID(E70,2,LEN(E70)-3)),IF(RIGHT(E70,2)="B)",-1000000000*VALUE(MID(E70,2,LEN(E70)-3)),IF(RIGHT(E70,2)="k)",-1000*VALUE(MID(E70,2,LEN(E70)-3)),VALUE(SUBSTITUTE(E70,",","")))))),IF(RIGHT(E70,1)="T",1000000000000*VALUE(LEFT(E70,LEN(E70)-1)),IF(RIGHT(E70,1)="M",1000000*VALUE(LEFT(E70,LEN(E70)-1)),IF(RIGHT(E70,1)="B",1000000000*VALUE(LEFT(E70,LEN(E70)-1)),IF(RIGHT(E70,1)="%",0.01*VALUE(LEFT(E70,LEN(E70)-1)),IF(RIGHT(E70,1)="k",1000*VALUE(LEFT(E70,LEN(E70)-1)),VALUE(SUBSTITUTE(E70,",",""))))))))),"N/A")</f>
        <v/>
      </c>
      <c r="M70">
        <f>IFERROR(IF(TRIM(F70)="-", "N/A", IF(RIGHT(F70,1)=")",IF(RIGHT(F70,2)="T)",-1000000000000*VALUE(MID(F70,2,LEN(F70)-3)),IF(RIGHT(F70,2)="M)",-1000000*VALUE(MID(F70,2,LEN(F70)-3)),IF(RIGHT(F70,2)="B)",-1000000000*VALUE(MID(F70,2,LEN(F70)-3)),IF(RIGHT(F70,2)="k)",-1000*VALUE(MID(F70,2,LEN(F70)-3)),VALUE(SUBSTITUTE(F70,",","")))))),IF(RIGHT(F70,1)="T",1000000000000*VALUE(LEFT(F70,LEN(F70)-1)),IF(RIGHT(F70,1)="M",1000000*VALUE(LEFT(F70,LEN(F70)-1)),IF(RIGHT(F70,1)="B",1000000000*VALUE(LEFT(F70,LEN(F70)-1)),IF(RIGHT(F70,1)="%",0.01*VALUE(LEFT(F70,LEN(F70)-1)),IF(RIGHT(F70,1)="k",1000*VALUE(LEFT(F70,LEN(F70)-1)),VALUE(SUBSTITUTE(F70,",",""))))))))),"N/A")</f>
        <v/>
      </c>
      <c r="N70">
        <f>IFERROR(IF(TRIM(G70)="-", "N/A", IF(RIGHT(G70,1)=")",IF(RIGHT(G70,2)="T)",-1000000000000*VALUE(MID(G70,2,LEN(G70)-3)),IF(RIGHT(G70,2)="M)",-1000000*VALUE(MID(G70,2,LEN(G70)-3)),IF(RIGHT(G70,2)="B)",-1000000000*VALUE(MID(G70,2,LEN(G70)-3)),IF(RIGHT(G70,2)="k)",-1000*VALUE(MID(G70,2,LEN(G70)-3)),VALUE(SUBSTITUTE(G70,",","")))))),IF(RIGHT(G70,1)="T",1000000000000*VALUE(LEFT(G70,LEN(G70)-1)),IF(RIGHT(G70,1)="M",1000000*VALUE(LEFT(G70,LEN(G70)-1)),IF(RIGHT(G70,1)="B",1000000000*VALUE(LEFT(G70,LEN(G70)-1)),IF(RIGHT(G70,1)="%",0.01*VALUE(LEFT(G70,LEN(G70)-1)),IF(RIGHT(G70,1)="k",1000*VALUE(LEFT(G70,LEN(G70)-1)),VALUE(SUBSTITUTE(G70,",",""))))))))),"N/A")</f>
        <v/>
      </c>
    </row>
    <row r="71" spans="1:60">
      <c s="1" r="A71" t="n">
        <v>3</v>
      </c>
      <c r="B71" t="s">
        <v>126</v>
      </c>
      <c r="C71" t="s">
        <v>2539</v>
      </c>
      <c r="D71">
        <f>IFERROR(AVERAGE(VALUE(INDIRECT("J"&amp;(MATCH(B71,B72:B503,0)+71))),VALUE(INDIRECT("J"&amp;(MATCH(B71,B72:B503,0)+82))),VALUE(INDIRECT("J"&amp;(MATCH(B71,B72:B503,0)+93))),VALUE(INDIRECT("J"&amp;(MATCH(B71,B72:B503,0)+104)))),"")</f>
        <v/>
      </c>
      <c r="E71">
        <f>IFERROR(IF(AND(C71&lt;&gt;"",D71&lt;&gt;0),IF(VALUE(J71)&gt;VALUE(K71),"above average","below average"),"no data"),"no data")</f>
        <v/>
      </c>
      <c r="F71">
        <f>IF(E71="above average",LOWER(TRIM(IF(ISNUMBER(VALUE(RIGHT(B71,1))),REPLACE(B71,LEN(B71),1,""),B71))),"")</f>
        <v/>
      </c>
      <c r="G71">
        <f>IF(F71&lt;&gt;"", G70 &amp; ", " &amp; IFERROR(LEFT(F71,FIND("(",F71) - 2),F71),G70)</f>
        <v/>
      </c>
      <c r="I71">
        <f>IF(AND(K71&gt; J71, L71&gt; K71, M71&gt; L71, N71&gt; M71), "pos_trend", IF(AND(K71&lt; J71, L71&lt; K71, M71&lt; L71, N71&lt; M71), "neg_trend", "N/A"))</f>
        <v/>
      </c>
      <c r="J71">
        <f>IFERROR(IF(TRIM(C71)="-", "N/A", IF(RIGHT(C71,1)=")",IF(RIGHT(C71,2)="T)",-1000000000000*VALUE(MID(C71,2,LEN(C71)-3)),IF(RIGHT(C71,2)="M)",-1000000*VALUE(MID(C71,2,LEN(C71)-3)),IF(RIGHT(C71,2)="B)",-1000000000*VALUE(MID(C71,2,LEN(C71)-3)),IF(RIGHT(C71,2)="k)",-1000*VALUE(MID(C71,2,LEN(C71)-3)),VALUE(SUBSTITUTE(C71,",","")))))),IF(RIGHT(C71,1)="T",1000000000000*VALUE(LEFT(C71,LEN(C71)-1)),IF(RIGHT(C71,1)="M",1000000*VALUE(LEFT(C71,LEN(C71)-1)),IF(RIGHT(C71,1)="B",1000000000*VALUE(LEFT(C71,LEN(C71)-1)),IF(RIGHT(C71,1)="%",0.01*VALUE(LEFT(C71,LEN(C71)-1)),IF(RIGHT(C71,1)="k",1000*VALUE(LEFT(C71,LEN(C71)-1)),VALUE(SUBSTITUTE(C71,",",""))))))))),"N/A")</f>
        <v/>
      </c>
      <c r="K71">
        <f>IFERROR(IF(TRIM(D71)="-", "N/A", IF(RIGHT(D71,1)=")",IF(RIGHT(D71,2)="T)",-1000000000000*VALUE(MID(D71,2,LEN(D71)-3)),IF(RIGHT(D71,2)="M)",-1000000*VALUE(MID(D71,2,LEN(D71)-3)),IF(RIGHT(D71,2)="B)",-1000000000*VALUE(MID(D71,2,LEN(D71)-3)),IF(RIGHT(D71,2)="k)",-1000*VALUE(MID(D71,2,LEN(D71)-3)),VALUE(SUBSTITUTE(D71,",","")))))),IF(RIGHT(D71,1)="T",1000000000000*VALUE(LEFT(D71,LEN(D71)-1)),IF(RIGHT(D71,1)="M",1000000*VALUE(LEFT(D71,LEN(D71)-1)),IF(RIGHT(D71,1)="B",1000000000*VALUE(LEFT(D71,LEN(D71)-1)),IF(RIGHT(D71,1)="%",0.01*VALUE(LEFT(D71,LEN(D71)-1)),IF(RIGHT(D71,1)="k",1000*VALUE(LEFT(D71,LEN(D71)-1)),VALUE(SUBSTITUTE(D71,",",""))))))))),"N/A")</f>
        <v/>
      </c>
      <c r="L71">
        <f>IFERROR(IF(TRIM(E71)="-", "N/A", IF(RIGHT(E71,1)=")",IF(RIGHT(E71,2)="T)",-1000000000000*VALUE(MID(E71,2,LEN(E71)-3)),IF(RIGHT(E71,2)="M)",-1000000*VALUE(MID(E71,2,LEN(E71)-3)),IF(RIGHT(E71,2)="B)",-1000000000*VALUE(MID(E71,2,LEN(E71)-3)),IF(RIGHT(E71,2)="k)",-1000*VALUE(MID(E71,2,LEN(E71)-3)),VALUE(SUBSTITUTE(E71,",","")))))),IF(RIGHT(E71,1)="T",1000000000000*VALUE(LEFT(E71,LEN(E71)-1)),IF(RIGHT(E71,1)="M",1000000*VALUE(LEFT(E71,LEN(E71)-1)),IF(RIGHT(E71,1)="B",1000000000*VALUE(LEFT(E71,LEN(E71)-1)),IF(RIGHT(E71,1)="%",0.01*VALUE(LEFT(E71,LEN(E71)-1)),IF(RIGHT(E71,1)="k",1000*VALUE(LEFT(E71,LEN(E71)-1)),VALUE(SUBSTITUTE(E71,",",""))))))))),"N/A")</f>
        <v/>
      </c>
      <c r="M71">
        <f>IFERROR(IF(TRIM(F71)="-", "N/A", IF(RIGHT(F71,1)=")",IF(RIGHT(F71,2)="T)",-1000000000000*VALUE(MID(F71,2,LEN(F71)-3)),IF(RIGHT(F71,2)="M)",-1000000*VALUE(MID(F71,2,LEN(F71)-3)),IF(RIGHT(F71,2)="B)",-1000000000*VALUE(MID(F71,2,LEN(F71)-3)),IF(RIGHT(F71,2)="k)",-1000*VALUE(MID(F71,2,LEN(F71)-3)),VALUE(SUBSTITUTE(F71,",","")))))),IF(RIGHT(F71,1)="T",1000000000000*VALUE(LEFT(F71,LEN(F71)-1)),IF(RIGHT(F71,1)="M",1000000*VALUE(LEFT(F71,LEN(F71)-1)),IF(RIGHT(F71,1)="B",1000000000*VALUE(LEFT(F71,LEN(F71)-1)),IF(RIGHT(F71,1)="%",0.01*VALUE(LEFT(F71,LEN(F71)-1)),IF(RIGHT(F71,1)="k",1000*VALUE(LEFT(F71,LEN(F71)-1)),VALUE(SUBSTITUTE(F71,",",""))))))))),"N/A")</f>
        <v/>
      </c>
      <c r="N71">
        <f>IFERROR(IF(TRIM(G71)="-", "N/A", IF(RIGHT(G71,1)=")",IF(RIGHT(G71,2)="T)",-1000000000000*VALUE(MID(G71,2,LEN(G71)-3)),IF(RIGHT(G71,2)="M)",-1000000*VALUE(MID(G71,2,LEN(G71)-3)),IF(RIGHT(G71,2)="B)",-1000000000*VALUE(MID(G71,2,LEN(G71)-3)),IF(RIGHT(G71,2)="k)",-1000*VALUE(MID(G71,2,LEN(G71)-3)),VALUE(SUBSTITUTE(G71,",","")))))),IF(RIGHT(G71,1)="T",1000000000000*VALUE(LEFT(G71,LEN(G71)-1)),IF(RIGHT(G71,1)="M",1000000*VALUE(LEFT(G71,LEN(G71)-1)),IF(RIGHT(G71,1)="B",1000000000*VALUE(LEFT(G71,LEN(G71)-1)),IF(RIGHT(G71,1)="%",0.01*VALUE(LEFT(G71,LEN(G71)-1)),IF(RIGHT(G71,1)="k",1000*VALUE(LEFT(G71,LEN(G71)-1)),VALUE(SUBSTITUTE(G71,",",""))))))))),"N/A")</f>
        <v/>
      </c>
    </row>
    <row r="72" spans="1:60">
      <c s="1" r="A72" t="n">
        <v>4</v>
      </c>
      <c r="B72" t="s">
        <v>128</v>
      </c>
      <c r="C72" t="s">
        <v>2540</v>
      </c>
      <c r="D72">
        <f>IFERROR(AVERAGE(VALUE(INDIRECT("J"&amp;(MATCH(B72,B73:B504,0)+72))),VALUE(INDIRECT("J"&amp;(MATCH(B72,B73:B504,0)+83))),VALUE(INDIRECT("J"&amp;(MATCH(B72,B73:B504,0)+94))),VALUE(INDIRECT("J"&amp;(MATCH(B72,B73:B504,0)+105)))),"")</f>
        <v/>
      </c>
      <c r="E72">
        <f>IFERROR(IF(AND(C72&lt;&gt;"",D72&lt;&gt;0),IF(VALUE(J72)&gt;VALUE(K72),"above average","below average"),"no data"),"no data")</f>
        <v/>
      </c>
      <c r="F72">
        <f>IF(E72="above average",LOWER(TRIM(IF(ISNUMBER(VALUE(RIGHT(B72,1))),REPLACE(B72,LEN(B72),1,""),B72))),"")</f>
        <v/>
      </c>
      <c r="G72">
        <f>IF(F72&lt;&gt;"", G71 &amp; ", " &amp; IFERROR(LEFT(F72,FIND("(",F72) - 2),F72),G71)</f>
        <v/>
      </c>
      <c r="I72">
        <f>IF(AND(K72&gt; J72, L72&gt; K72, M72&gt; L72, N72&gt; M72), "pos_trend", IF(AND(K72&lt; J72, L72&lt; K72, M72&lt; L72, N72&lt; M72), "neg_trend", "N/A"))</f>
        <v/>
      </c>
      <c r="J72">
        <f>IFERROR(IF(TRIM(C72)="-", "N/A", IF(RIGHT(C72,1)=")",IF(RIGHT(C72,2)="T)",-1000000000000*VALUE(MID(C72,2,LEN(C72)-3)),IF(RIGHT(C72,2)="M)",-1000000*VALUE(MID(C72,2,LEN(C72)-3)),IF(RIGHT(C72,2)="B)",-1000000000*VALUE(MID(C72,2,LEN(C72)-3)),IF(RIGHT(C72,2)="k)",-1000*VALUE(MID(C72,2,LEN(C72)-3)),VALUE(SUBSTITUTE(C72,",","")))))),IF(RIGHT(C72,1)="T",1000000000000*VALUE(LEFT(C72,LEN(C72)-1)),IF(RIGHT(C72,1)="M",1000000*VALUE(LEFT(C72,LEN(C72)-1)),IF(RIGHT(C72,1)="B",1000000000*VALUE(LEFT(C72,LEN(C72)-1)),IF(RIGHT(C72,1)="%",0.01*VALUE(LEFT(C72,LEN(C72)-1)),IF(RIGHT(C72,1)="k",1000*VALUE(LEFT(C72,LEN(C72)-1)),VALUE(SUBSTITUTE(C72,",",""))))))))),"N/A")</f>
        <v/>
      </c>
      <c r="K72">
        <f>IFERROR(IF(TRIM(D72)="-", "N/A", IF(RIGHT(D72,1)=")",IF(RIGHT(D72,2)="T)",-1000000000000*VALUE(MID(D72,2,LEN(D72)-3)),IF(RIGHT(D72,2)="M)",-1000000*VALUE(MID(D72,2,LEN(D72)-3)),IF(RIGHT(D72,2)="B)",-1000000000*VALUE(MID(D72,2,LEN(D72)-3)),IF(RIGHT(D72,2)="k)",-1000*VALUE(MID(D72,2,LEN(D72)-3)),VALUE(SUBSTITUTE(D72,",","")))))),IF(RIGHT(D72,1)="T",1000000000000*VALUE(LEFT(D72,LEN(D72)-1)),IF(RIGHT(D72,1)="M",1000000*VALUE(LEFT(D72,LEN(D72)-1)),IF(RIGHT(D72,1)="B",1000000000*VALUE(LEFT(D72,LEN(D72)-1)),IF(RIGHT(D72,1)="%",0.01*VALUE(LEFT(D72,LEN(D72)-1)),IF(RIGHT(D72,1)="k",1000*VALUE(LEFT(D72,LEN(D72)-1)),VALUE(SUBSTITUTE(D72,",",""))))))))),"N/A")</f>
        <v/>
      </c>
      <c r="L72">
        <f>IFERROR(IF(TRIM(E72)="-", "N/A", IF(RIGHT(E72,1)=")",IF(RIGHT(E72,2)="T)",-1000000000000*VALUE(MID(E72,2,LEN(E72)-3)),IF(RIGHT(E72,2)="M)",-1000000*VALUE(MID(E72,2,LEN(E72)-3)),IF(RIGHT(E72,2)="B)",-1000000000*VALUE(MID(E72,2,LEN(E72)-3)),IF(RIGHT(E72,2)="k)",-1000*VALUE(MID(E72,2,LEN(E72)-3)),VALUE(SUBSTITUTE(E72,",","")))))),IF(RIGHT(E72,1)="T",1000000000000*VALUE(LEFT(E72,LEN(E72)-1)),IF(RIGHT(E72,1)="M",1000000*VALUE(LEFT(E72,LEN(E72)-1)),IF(RIGHT(E72,1)="B",1000000000*VALUE(LEFT(E72,LEN(E72)-1)),IF(RIGHT(E72,1)="%",0.01*VALUE(LEFT(E72,LEN(E72)-1)),IF(RIGHT(E72,1)="k",1000*VALUE(LEFT(E72,LEN(E72)-1)),VALUE(SUBSTITUTE(E72,",",""))))))))),"N/A")</f>
        <v/>
      </c>
      <c r="M72">
        <f>IFERROR(IF(TRIM(F72)="-", "N/A", IF(RIGHT(F72,1)=")",IF(RIGHT(F72,2)="T)",-1000000000000*VALUE(MID(F72,2,LEN(F72)-3)),IF(RIGHT(F72,2)="M)",-1000000*VALUE(MID(F72,2,LEN(F72)-3)),IF(RIGHT(F72,2)="B)",-1000000000*VALUE(MID(F72,2,LEN(F72)-3)),IF(RIGHT(F72,2)="k)",-1000*VALUE(MID(F72,2,LEN(F72)-3)),VALUE(SUBSTITUTE(F72,",","")))))),IF(RIGHT(F72,1)="T",1000000000000*VALUE(LEFT(F72,LEN(F72)-1)),IF(RIGHT(F72,1)="M",1000000*VALUE(LEFT(F72,LEN(F72)-1)),IF(RIGHT(F72,1)="B",1000000000*VALUE(LEFT(F72,LEN(F72)-1)),IF(RIGHT(F72,1)="%",0.01*VALUE(LEFT(F72,LEN(F72)-1)),IF(RIGHT(F72,1)="k",1000*VALUE(LEFT(F72,LEN(F72)-1)),VALUE(SUBSTITUTE(F72,",",""))))))))),"N/A")</f>
        <v/>
      </c>
      <c r="N72">
        <f>IFERROR(IF(TRIM(G72)="-", "N/A", IF(RIGHT(G72,1)=")",IF(RIGHT(G72,2)="T)",-1000000000000*VALUE(MID(G72,2,LEN(G72)-3)),IF(RIGHT(G72,2)="M)",-1000000*VALUE(MID(G72,2,LEN(G72)-3)),IF(RIGHT(G72,2)="B)",-1000000000*VALUE(MID(G72,2,LEN(G72)-3)),IF(RIGHT(G72,2)="k)",-1000*VALUE(MID(G72,2,LEN(G72)-3)),VALUE(SUBSTITUTE(G72,",","")))))),IF(RIGHT(G72,1)="T",1000000000000*VALUE(LEFT(G72,LEN(G72)-1)),IF(RIGHT(G72,1)="M",1000000*VALUE(LEFT(G72,LEN(G72)-1)),IF(RIGHT(G72,1)="B",1000000000*VALUE(LEFT(G72,LEN(G72)-1)),IF(RIGHT(G72,1)="%",0.01*VALUE(LEFT(G72,LEN(G72)-1)),IF(RIGHT(G72,1)="k",1000*VALUE(LEFT(G72,LEN(G72)-1)),VALUE(SUBSTITUTE(G72,",",""))))))))),"N/A")</f>
        <v/>
      </c>
    </row>
    <row r="73" spans="1:60">
      <c s="1" r="A73" t="n">
        <v>5</v>
      </c>
      <c r="B73" t="s">
        <v>130</v>
      </c>
      <c r="C73" t="s">
        <v>2407</v>
      </c>
      <c r="D73">
        <f>IFERROR(AVERAGE(VALUE(INDIRECT("J"&amp;(MATCH(B73,B74:B505,0)+73))),VALUE(INDIRECT("J"&amp;(MATCH(B73,B74:B505,0)+84))),VALUE(INDIRECT("J"&amp;(MATCH(B73,B74:B505,0)+95))),VALUE(INDIRECT("J"&amp;(MATCH(B73,B74:B505,0)+106)))),"")</f>
        <v/>
      </c>
      <c r="E73">
        <f>IFERROR(IF(AND(C73&lt;&gt;"",D73&lt;&gt;0),IF(VALUE(J73)&gt;VALUE(K73),"above average","below average"),"no data"),"no data")</f>
        <v/>
      </c>
      <c r="F73">
        <f>IF(E73="above average",LOWER(TRIM(IF(ISNUMBER(VALUE(RIGHT(B73,1))),REPLACE(B73,LEN(B73),1,""),B73))),"")</f>
        <v/>
      </c>
      <c r="G73">
        <f>IF(F73&lt;&gt;"", G72 &amp; ", " &amp; IFERROR(LEFT(F73,FIND("(",F73) - 2),F73),G72)</f>
        <v/>
      </c>
      <c r="I73">
        <f>IF(AND(K73&gt; J73, L73&gt; K73, M73&gt; L73, N73&gt; M73), "pos_trend", IF(AND(K73&lt; J73, L73&lt; K73, M73&lt; L73, N73&lt; M73), "neg_trend", "N/A"))</f>
        <v/>
      </c>
      <c r="J73">
        <f>IFERROR(IF(TRIM(C73)="-", "N/A", IF(RIGHT(C73,1)=")",IF(RIGHT(C73,2)="T)",-1000000000000*VALUE(MID(C73,2,LEN(C73)-3)),IF(RIGHT(C73,2)="M)",-1000000*VALUE(MID(C73,2,LEN(C73)-3)),IF(RIGHT(C73,2)="B)",-1000000000*VALUE(MID(C73,2,LEN(C73)-3)),IF(RIGHT(C73,2)="k)",-1000*VALUE(MID(C73,2,LEN(C73)-3)),VALUE(SUBSTITUTE(C73,",","")))))),IF(RIGHT(C73,1)="T",1000000000000*VALUE(LEFT(C73,LEN(C73)-1)),IF(RIGHT(C73,1)="M",1000000*VALUE(LEFT(C73,LEN(C73)-1)),IF(RIGHT(C73,1)="B",1000000000*VALUE(LEFT(C73,LEN(C73)-1)),IF(RIGHT(C73,1)="%",0.01*VALUE(LEFT(C73,LEN(C73)-1)),IF(RIGHT(C73,1)="k",1000*VALUE(LEFT(C73,LEN(C73)-1)),VALUE(SUBSTITUTE(C73,",",""))))))))),"N/A")</f>
        <v/>
      </c>
      <c r="K73">
        <f>IFERROR(IF(TRIM(D73)="-", "N/A", IF(RIGHT(D73,1)=")",IF(RIGHT(D73,2)="T)",-1000000000000*VALUE(MID(D73,2,LEN(D73)-3)),IF(RIGHT(D73,2)="M)",-1000000*VALUE(MID(D73,2,LEN(D73)-3)),IF(RIGHT(D73,2)="B)",-1000000000*VALUE(MID(D73,2,LEN(D73)-3)),IF(RIGHT(D73,2)="k)",-1000*VALUE(MID(D73,2,LEN(D73)-3)),VALUE(SUBSTITUTE(D73,",","")))))),IF(RIGHT(D73,1)="T",1000000000000*VALUE(LEFT(D73,LEN(D73)-1)),IF(RIGHT(D73,1)="M",1000000*VALUE(LEFT(D73,LEN(D73)-1)),IF(RIGHT(D73,1)="B",1000000000*VALUE(LEFT(D73,LEN(D73)-1)),IF(RIGHT(D73,1)="%",0.01*VALUE(LEFT(D73,LEN(D73)-1)),IF(RIGHT(D73,1)="k",1000*VALUE(LEFT(D73,LEN(D73)-1)),VALUE(SUBSTITUTE(D73,",",""))))))))),"N/A")</f>
        <v/>
      </c>
      <c r="L73">
        <f>IFERROR(IF(TRIM(E73)="-", "N/A", IF(RIGHT(E73,1)=")",IF(RIGHT(E73,2)="T)",-1000000000000*VALUE(MID(E73,2,LEN(E73)-3)),IF(RIGHT(E73,2)="M)",-1000000*VALUE(MID(E73,2,LEN(E73)-3)),IF(RIGHT(E73,2)="B)",-1000000000*VALUE(MID(E73,2,LEN(E73)-3)),IF(RIGHT(E73,2)="k)",-1000*VALUE(MID(E73,2,LEN(E73)-3)),VALUE(SUBSTITUTE(E73,",","")))))),IF(RIGHT(E73,1)="T",1000000000000*VALUE(LEFT(E73,LEN(E73)-1)),IF(RIGHT(E73,1)="M",1000000*VALUE(LEFT(E73,LEN(E73)-1)),IF(RIGHT(E73,1)="B",1000000000*VALUE(LEFT(E73,LEN(E73)-1)),IF(RIGHT(E73,1)="%",0.01*VALUE(LEFT(E73,LEN(E73)-1)),IF(RIGHT(E73,1)="k",1000*VALUE(LEFT(E73,LEN(E73)-1)),VALUE(SUBSTITUTE(E73,",",""))))))))),"N/A")</f>
        <v/>
      </c>
      <c r="M73">
        <f>IFERROR(IF(TRIM(F73)="-", "N/A", IF(RIGHT(F73,1)=")",IF(RIGHT(F73,2)="T)",-1000000000000*VALUE(MID(F73,2,LEN(F73)-3)),IF(RIGHT(F73,2)="M)",-1000000*VALUE(MID(F73,2,LEN(F73)-3)),IF(RIGHT(F73,2)="B)",-1000000000*VALUE(MID(F73,2,LEN(F73)-3)),IF(RIGHT(F73,2)="k)",-1000*VALUE(MID(F73,2,LEN(F73)-3)),VALUE(SUBSTITUTE(F73,",","")))))),IF(RIGHT(F73,1)="T",1000000000000*VALUE(LEFT(F73,LEN(F73)-1)),IF(RIGHT(F73,1)="M",1000000*VALUE(LEFT(F73,LEN(F73)-1)),IF(RIGHT(F73,1)="B",1000000000*VALUE(LEFT(F73,LEN(F73)-1)),IF(RIGHT(F73,1)="%",0.01*VALUE(LEFT(F73,LEN(F73)-1)),IF(RIGHT(F73,1)="k",1000*VALUE(LEFT(F73,LEN(F73)-1)),VALUE(SUBSTITUTE(F73,",",""))))))))),"N/A")</f>
        <v/>
      </c>
      <c r="N73">
        <f>IFERROR(IF(TRIM(G73)="-", "N/A", IF(RIGHT(G73,1)=")",IF(RIGHT(G73,2)="T)",-1000000000000*VALUE(MID(G73,2,LEN(G73)-3)),IF(RIGHT(G73,2)="M)",-1000000*VALUE(MID(G73,2,LEN(G73)-3)),IF(RIGHT(G73,2)="B)",-1000000000*VALUE(MID(G73,2,LEN(G73)-3)),IF(RIGHT(G73,2)="k)",-1000*VALUE(MID(G73,2,LEN(G73)-3)),VALUE(SUBSTITUTE(G73,",","")))))),IF(RIGHT(G73,1)="T",1000000000000*VALUE(LEFT(G73,LEN(G73)-1)),IF(RIGHT(G73,1)="M",1000000*VALUE(LEFT(G73,LEN(G73)-1)),IF(RIGHT(G73,1)="B",1000000000*VALUE(LEFT(G73,LEN(G73)-1)),IF(RIGHT(G73,1)="%",0.01*VALUE(LEFT(G73,LEN(G73)-1)),IF(RIGHT(G73,1)="k",1000*VALUE(LEFT(G73,LEN(G73)-1)),VALUE(SUBSTITUTE(G73,",",""))))))))),"N/A")</f>
        <v/>
      </c>
    </row>
    <row r="74" spans="1:60">
      <c s="1" r="A74" t="n">
        <v>6</v>
      </c>
      <c r="B74" t="s">
        <v>132</v>
      </c>
      <c r="C74" t="s">
        <v>441</v>
      </c>
      <c r="D74">
        <f>IFERROR(AVERAGE(VALUE(INDIRECT("J"&amp;(MATCH(B74,B75:B506,0)+74))),VALUE(INDIRECT("J"&amp;(MATCH(B74,B75:B506,0)+85))),VALUE(INDIRECT("J"&amp;(MATCH(B74,B75:B506,0)+96))),VALUE(INDIRECT("J"&amp;(MATCH(B74,B75:B506,0)+107)))),"")</f>
        <v/>
      </c>
      <c r="E74">
        <f>IFERROR(IF(AND(C74&lt;&gt;"",D74&lt;&gt;0),IF(VALUE(J74)&gt;VALUE(K74),"above average","below average"),"no data"),"no data")</f>
        <v/>
      </c>
      <c r="F74">
        <f>IF(E74="above average",LOWER(TRIM(IF(ISNUMBER(VALUE(RIGHT(B74,1))),REPLACE(B74,LEN(B74),1,""),B74))),"")</f>
        <v/>
      </c>
      <c r="G74">
        <f>IF(F74&lt;&gt;"", G73 &amp; ", " &amp; IFERROR(LEFT(F74,FIND("(",F74) - 2),F74),G73)</f>
        <v/>
      </c>
      <c r="I74">
        <f>IF(AND(K74&gt; J74, L74&gt; K74, M74&gt; L74, N74&gt; M74), "pos_trend", IF(AND(K74&lt; J74, L74&lt; K74, M74&lt; L74, N74&lt; M74), "neg_trend", "N/A"))</f>
        <v/>
      </c>
      <c r="J74">
        <f>IFERROR(IF(TRIM(C74)="-", "N/A", IF(RIGHT(C74,1)=")",IF(RIGHT(C74,2)="T)",-1000000000000*VALUE(MID(C74,2,LEN(C74)-3)),IF(RIGHT(C74,2)="M)",-1000000*VALUE(MID(C74,2,LEN(C74)-3)),IF(RIGHT(C74,2)="B)",-1000000000*VALUE(MID(C74,2,LEN(C74)-3)),IF(RIGHT(C74,2)="k)",-1000*VALUE(MID(C74,2,LEN(C74)-3)),VALUE(SUBSTITUTE(C74,",","")))))),IF(RIGHT(C74,1)="T",1000000000000*VALUE(LEFT(C74,LEN(C74)-1)),IF(RIGHT(C74,1)="M",1000000*VALUE(LEFT(C74,LEN(C74)-1)),IF(RIGHT(C74,1)="B",1000000000*VALUE(LEFT(C74,LEN(C74)-1)),IF(RIGHT(C74,1)="%",0.01*VALUE(LEFT(C74,LEN(C74)-1)),IF(RIGHT(C74,1)="k",1000*VALUE(LEFT(C74,LEN(C74)-1)),VALUE(SUBSTITUTE(C74,",",""))))))))),"N/A")</f>
        <v/>
      </c>
      <c r="K74">
        <f>IFERROR(IF(TRIM(D74)="-", "N/A", IF(RIGHT(D74,1)=")",IF(RIGHT(D74,2)="T)",-1000000000000*VALUE(MID(D74,2,LEN(D74)-3)),IF(RIGHT(D74,2)="M)",-1000000*VALUE(MID(D74,2,LEN(D74)-3)),IF(RIGHT(D74,2)="B)",-1000000000*VALUE(MID(D74,2,LEN(D74)-3)),IF(RIGHT(D74,2)="k)",-1000*VALUE(MID(D74,2,LEN(D74)-3)),VALUE(SUBSTITUTE(D74,",","")))))),IF(RIGHT(D74,1)="T",1000000000000*VALUE(LEFT(D74,LEN(D74)-1)),IF(RIGHT(D74,1)="M",1000000*VALUE(LEFT(D74,LEN(D74)-1)),IF(RIGHT(D74,1)="B",1000000000*VALUE(LEFT(D74,LEN(D74)-1)),IF(RIGHT(D74,1)="%",0.01*VALUE(LEFT(D74,LEN(D74)-1)),IF(RIGHT(D74,1)="k",1000*VALUE(LEFT(D74,LEN(D74)-1)),VALUE(SUBSTITUTE(D74,",",""))))))))),"N/A")</f>
        <v/>
      </c>
      <c r="L74">
        <f>IFERROR(IF(TRIM(E74)="-", "N/A", IF(RIGHT(E74,1)=")",IF(RIGHT(E74,2)="T)",-1000000000000*VALUE(MID(E74,2,LEN(E74)-3)),IF(RIGHT(E74,2)="M)",-1000000*VALUE(MID(E74,2,LEN(E74)-3)),IF(RIGHT(E74,2)="B)",-1000000000*VALUE(MID(E74,2,LEN(E74)-3)),IF(RIGHT(E74,2)="k)",-1000*VALUE(MID(E74,2,LEN(E74)-3)),VALUE(SUBSTITUTE(E74,",","")))))),IF(RIGHT(E74,1)="T",1000000000000*VALUE(LEFT(E74,LEN(E74)-1)),IF(RIGHT(E74,1)="M",1000000*VALUE(LEFT(E74,LEN(E74)-1)),IF(RIGHT(E74,1)="B",1000000000*VALUE(LEFT(E74,LEN(E74)-1)),IF(RIGHT(E74,1)="%",0.01*VALUE(LEFT(E74,LEN(E74)-1)),IF(RIGHT(E74,1)="k",1000*VALUE(LEFT(E74,LEN(E74)-1)),VALUE(SUBSTITUTE(E74,",",""))))))))),"N/A")</f>
        <v/>
      </c>
      <c r="M74">
        <f>IFERROR(IF(TRIM(F74)="-", "N/A", IF(RIGHT(F74,1)=")",IF(RIGHT(F74,2)="T)",-1000000000000*VALUE(MID(F74,2,LEN(F74)-3)),IF(RIGHT(F74,2)="M)",-1000000*VALUE(MID(F74,2,LEN(F74)-3)),IF(RIGHT(F74,2)="B)",-1000000000*VALUE(MID(F74,2,LEN(F74)-3)),IF(RIGHT(F74,2)="k)",-1000*VALUE(MID(F74,2,LEN(F74)-3)),VALUE(SUBSTITUTE(F74,",","")))))),IF(RIGHT(F74,1)="T",1000000000000*VALUE(LEFT(F74,LEN(F74)-1)),IF(RIGHT(F74,1)="M",1000000*VALUE(LEFT(F74,LEN(F74)-1)),IF(RIGHT(F74,1)="B",1000000000*VALUE(LEFT(F74,LEN(F74)-1)),IF(RIGHT(F74,1)="%",0.01*VALUE(LEFT(F74,LEN(F74)-1)),IF(RIGHT(F74,1)="k",1000*VALUE(LEFT(F74,LEN(F74)-1)),VALUE(SUBSTITUTE(F74,",",""))))))))),"N/A")</f>
        <v/>
      </c>
      <c r="N74">
        <f>IFERROR(IF(TRIM(G74)="-", "N/A", IF(RIGHT(G74,1)=")",IF(RIGHT(G74,2)="T)",-1000000000000*VALUE(MID(G74,2,LEN(G74)-3)),IF(RIGHT(G74,2)="M)",-1000000*VALUE(MID(G74,2,LEN(G74)-3)),IF(RIGHT(G74,2)="B)",-1000000000*VALUE(MID(G74,2,LEN(G74)-3)),IF(RIGHT(G74,2)="k)",-1000*VALUE(MID(G74,2,LEN(G74)-3)),VALUE(SUBSTITUTE(G74,",","")))))),IF(RIGHT(G74,1)="T",1000000000000*VALUE(LEFT(G74,LEN(G74)-1)),IF(RIGHT(G74,1)="M",1000000*VALUE(LEFT(G74,LEN(G74)-1)),IF(RIGHT(G74,1)="B",1000000000*VALUE(LEFT(G74,LEN(G74)-1)),IF(RIGHT(G74,1)="%",0.01*VALUE(LEFT(G74,LEN(G74)-1)),IF(RIGHT(G74,1)="k",1000*VALUE(LEFT(G74,LEN(G74)-1)),VALUE(SUBSTITUTE(G74,",",""))))))))),"N/A")</f>
        <v/>
      </c>
    </row>
    <row r="75" spans="1:60">
      <c s="1" r="A75" t="n">
        <v>7</v>
      </c>
      <c r="B75" t="s">
        <v>134</v>
      </c>
      <c r="C75" t="s"/>
      <c r="D75">
        <f>IFERROR(AVERAGE(VALUE(INDIRECT("J"&amp;(MATCH(B75,B76:B507,0)+75))),VALUE(INDIRECT("J"&amp;(MATCH(B75,B76:B507,0)+86))),VALUE(INDIRECT("J"&amp;(MATCH(B75,B76:B507,0)+97))),VALUE(INDIRECT("J"&amp;(MATCH(B75,B76:B507,0)+108)))),"")</f>
        <v/>
      </c>
      <c r="E75">
        <f>IFERROR(IF(AND(C75&lt;&gt;"",D75&lt;&gt;0),IF(VALUE(J75)&gt;VALUE(K75),"above average","below average"),"no data"),"no data")</f>
        <v/>
      </c>
      <c r="F75">
        <f>IF(E75="above average",LOWER(TRIM(IF(ISNUMBER(VALUE(RIGHT(B75,1))),REPLACE(B75,LEN(B75),1,""),B75))),"")</f>
        <v/>
      </c>
      <c r="G75">
        <f>IF(F75&lt;&gt;"", G74 &amp; ", " &amp; IFERROR(LEFT(F75,FIND("(",F75) - 2),F75),G74)</f>
        <v/>
      </c>
      <c r="I75">
        <f>IF(AND(K75&gt; J75, L75&gt; K75, M75&gt; L75, N75&gt; M75), "pos_trend", IF(AND(K75&lt; J75, L75&lt; K75, M75&lt; L75, N75&lt; M75), "neg_trend", "N/A"))</f>
        <v/>
      </c>
      <c r="J75">
        <f>IFERROR(IF(TRIM(C75)="-", "N/A", IF(RIGHT(C75,1)=")",IF(RIGHT(C75,2)="T)",-1000000000000*VALUE(MID(C75,2,LEN(C75)-3)),IF(RIGHT(C75,2)="M)",-1000000*VALUE(MID(C75,2,LEN(C75)-3)),IF(RIGHT(C75,2)="B)",-1000000000*VALUE(MID(C75,2,LEN(C75)-3)),IF(RIGHT(C75,2)="k)",-1000*VALUE(MID(C75,2,LEN(C75)-3)),VALUE(SUBSTITUTE(C75,",","")))))),IF(RIGHT(C75,1)="T",1000000000000*VALUE(LEFT(C75,LEN(C75)-1)),IF(RIGHT(C75,1)="M",1000000*VALUE(LEFT(C75,LEN(C75)-1)),IF(RIGHT(C75,1)="B",1000000000*VALUE(LEFT(C75,LEN(C75)-1)),IF(RIGHT(C75,1)="%",0.01*VALUE(LEFT(C75,LEN(C75)-1)),IF(RIGHT(C75,1)="k",1000*VALUE(LEFT(C75,LEN(C75)-1)),VALUE(SUBSTITUTE(C75,",",""))))))))),"N/A")</f>
        <v/>
      </c>
      <c r="K75">
        <f>IFERROR(IF(TRIM(D75)="-", "N/A", IF(RIGHT(D75,1)=")",IF(RIGHT(D75,2)="T)",-1000000000000*VALUE(MID(D75,2,LEN(D75)-3)),IF(RIGHT(D75,2)="M)",-1000000*VALUE(MID(D75,2,LEN(D75)-3)),IF(RIGHT(D75,2)="B)",-1000000000*VALUE(MID(D75,2,LEN(D75)-3)),IF(RIGHT(D75,2)="k)",-1000*VALUE(MID(D75,2,LEN(D75)-3)),VALUE(SUBSTITUTE(D75,",","")))))),IF(RIGHT(D75,1)="T",1000000000000*VALUE(LEFT(D75,LEN(D75)-1)),IF(RIGHT(D75,1)="M",1000000*VALUE(LEFT(D75,LEN(D75)-1)),IF(RIGHT(D75,1)="B",1000000000*VALUE(LEFT(D75,LEN(D75)-1)),IF(RIGHT(D75,1)="%",0.01*VALUE(LEFT(D75,LEN(D75)-1)),IF(RIGHT(D75,1)="k",1000*VALUE(LEFT(D75,LEN(D75)-1)),VALUE(SUBSTITUTE(D75,",",""))))))))),"N/A")</f>
        <v/>
      </c>
      <c r="L75">
        <f>IFERROR(IF(TRIM(E75)="-", "N/A", IF(RIGHT(E75,1)=")",IF(RIGHT(E75,2)="T)",-1000000000000*VALUE(MID(E75,2,LEN(E75)-3)),IF(RIGHT(E75,2)="M)",-1000000*VALUE(MID(E75,2,LEN(E75)-3)),IF(RIGHT(E75,2)="B)",-1000000000*VALUE(MID(E75,2,LEN(E75)-3)),IF(RIGHT(E75,2)="k)",-1000*VALUE(MID(E75,2,LEN(E75)-3)),VALUE(SUBSTITUTE(E75,",","")))))),IF(RIGHT(E75,1)="T",1000000000000*VALUE(LEFT(E75,LEN(E75)-1)),IF(RIGHT(E75,1)="M",1000000*VALUE(LEFT(E75,LEN(E75)-1)),IF(RIGHT(E75,1)="B",1000000000*VALUE(LEFT(E75,LEN(E75)-1)),IF(RIGHT(E75,1)="%",0.01*VALUE(LEFT(E75,LEN(E75)-1)),IF(RIGHT(E75,1)="k",1000*VALUE(LEFT(E75,LEN(E75)-1)),VALUE(SUBSTITUTE(E75,",",""))))))))),"N/A")</f>
        <v/>
      </c>
      <c r="M75">
        <f>IFERROR(IF(TRIM(F75)="-", "N/A", IF(RIGHT(F75,1)=")",IF(RIGHT(F75,2)="T)",-1000000000000*VALUE(MID(F75,2,LEN(F75)-3)),IF(RIGHT(F75,2)="M)",-1000000*VALUE(MID(F75,2,LEN(F75)-3)),IF(RIGHT(F75,2)="B)",-1000000000*VALUE(MID(F75,2,LEN(F75)-3)),IF(RIGHT(F75,2)="k)",-1000*VALUE(MID(F75,2,LEN(F75)-3)),VALUE(SUBSTITUTE(F75,",","")))))),IF(RIGHT(F75,1)="T",1000000000000*VALUE(LEFT(F75,LEN(F75)-1)),IF(RIGHT(F75,1)="M",1000000*VALUE(LEFT(F75,LEN(F75)-1)),IF(RIGHT(F75,1)="B",1000000000*VALUE(LEFT(F75,LEN(F75)-1)),IF(RIGHT(F75,1)="%",0.01*VALUE(LEFT(F75,LEN(F75)-1)),IF(RIGHT(F75,1)="k",1000*VALUE(LEFT(F75,LEN(F75)-1)),VALUE(SUBSTITUTE(F75,",",""))))))))),"N/A")</f>
        <v/>
      </c>
      <c r="N75">
        <f>IFERROR(IF(TRIM(G75)="-", "N/A", IF(RIGHT(G75,1)=")",IF(RIGHT(G75,2)="T)",-1000000000000*VALUE(MID(G75,2,LEN(G75)-3)),IF(RIGHT(G75,2)="M)",-1000000*VALUE(MID(G75,2,LEN(G75)-3)),IF(RIGHT(G75,2)="B)",-1000000000*VALUE(MID(G75,2,LEN(G75)-3)),IF(RIGHT(G75,2)="k)",-1000*VALUE(MID(G75,2,LEN(G75)-3)),VALUE(SUBSTITUTE(G75,",","")))))),IF(RIGHT(G75,1)="T",1000000000000*VALUE(LEFT(G75,LEN(G75)-1)),IF(RIGHT(G75,1)="M",1000000*VALUE(LEFT(G75,LEN(G75)-1)),IF(RIGHT(G75,1)="B",1000000000*VALUE(LEFT(G75,LEN(G75)-1)),IF(RIGHT(G75,1)="%",0.01*VALUE(LEFT(G75,LEN(G75)-1)),IF(RIGHT(G75,1)="k",1000*VALUE(LEFT(G75,LEN(G75)-1)),VALUE(SUBSTITUTE(G75,",",""))))))))),"N/A")</f>
        <v/>
      </c>
    </row>
    <row r="76" spans="1:60">
      <c s="1" r="A76" t="n">
        <v>8</v>
      </c>
      <c r="B76" t="s">
        <v>135</v>
      </c>
      <c r="C76" t="s"/>
      <c r="D76">
        <f>IFERROR(AVERAGE(VALUE(INDIRECT("J"&amp;(MATCH(B76,B77:B508,0)+76))),VALUE(INDIRECT("J"&amp;(MATCH(B76,B77:B508,0)+87))),VALUE(INDIRECT("J"&amp;(MATCH(B76,B77:B508,0)+98))),VALUE(INDIRECT("J"&amp;(MATCH(B76,B77:B508,0)+109)))),"")</f>
        <v/>
      </c>
      <c r="E76">
        <f>IFERROR(IF(AND(C76&lt;&gt;"",D76&lt;&gt;0),IF(VALUE(J76)&gt;VALUE(K76),"above average","below average"),"no data"),"no data")</f>
        <v/>
      </c>
      <c r="F76">
        <f>IF(E76="above average",LOWER(TRIM(IF(ISNUMBER(VALUE(RIGHT(B76,1))),REPLACE(B76,LEN(B76),1,""),B76))),"")</f>
        <v/>
      </c>
      <c r="G76">
        <f>IF(F76&lt;&gt;"", G75 &amp; ", " &amp; IFERROR(LEFT(F76,FIND("(",F76) - 2),F76),G75)</f>
        <v/>
      </c>
      <c r="I76">
        <f>IF(AND(K76&gt; J76, L76&gt; K76, M76&gt; L76, N76&gt; M76), "pos_trend", IF(AND(K76&lt; J76, L76&lt; K76, M76&lt; L76, N76&lt; M76), "neg_trend", "N/A"))</f>
        <v/>
      </c>
      <c r="J76">
        <f>IFERROR(IF(TRIM(C76)="-", "N/A", IF(RIGHT(C76,1)=")",IF(RIGHT(C76,2)="T)",-1000000000000*VALUE(MID(C76,2,LEN(C76)-3)),IF(RIGHT(C76,2)="M)",-1000000*VALUE(MID(C76,2,LEN(C76)-3)),IF(RIGHT(C76,2)="B)",-1000000000*VALUE(MID(C76,2,LEN(C76)-3)),IF(RIGHT(C76,2)="k)",-1000*VALUE(MID(C76,2,LEN(C76)-3)),VALUE(SUBSTITUTE(C76,",","")))))),IF(RIGHT(C76,1)="T",1000000000000*VALUE(LEFT(C76,LEN(C76)-1)),IF(RIGHT(C76,1)="M",1000000*VALUE(LEFT(C76,LEN(C76)-1)),IF(RIGHT(C76,1)="B",1000000000*VALUE(LEFT(C76,LEN(C76)-1)),IF(RIGHT(C76,1)="%",0.01*VALUE(LEFT(C76,LEN(C76)-1)),IF(RIGHT(C76,1)="k",1000*VALUE(LEFT(C76,LEN(C76)-1)),VALUE(SUBSTITUTE(C76,",",""))))))))),"N/A")</f>
        <v/>
      </c>
      <c r="K76">
        <f>IFERROR(IF(TRIM(D76)="-", "N/A", IF(RIGHT(D76,1)=")",IF(RIGHT(D76,2)="T)",-1000000000000*VALUE(MID(D76,2,LEN(D76)-3)),IF(RIGHT(D76,2)="M)",-1000000*VALUE(MID(D76,2,LEN(D76)-3)),IF(RIGHT(D76,2)="B)",-1000000000*VALUE(MID(D76,2,LEN(D76)-3)),IF(RIGHT(D76,2)="k)",-1000*VALUE(MID(D76,2,LEN(D76)-3)),VALUE(SUBSTITUTE(D76,",","")))))),IF(RIGHT(D76,1)="T",1000000000000*VALUE(LEFT(D76,LEN(D76)-1)),IF(RIGHT(D76,1)="M",1000000*VALUE(LEFT(D76,LEN(D76)-1)),IF(RIGHT(D76,1)="B",1000000000*VALUE(LEFT(D76,LEN(D76)-1)),IF(RIGHT(D76,1)="%",0.01*VALUE(LEFT(D76,LEN(D76)-1)),IF(RIGHT(D76,1)="k",1000*VALUE(LEFT(D76,LEN(D76)-1)),VALUE(SUBSTITUTE(D76,",",""))))))))),"N/A")</f>
        <v/>
      </c>
      <c r="L76">
        <f>IFERROR(IF(TRIM(E76)="-", "N/A", IF(RIGHT(E76,1)=")",IF(RIGHT(E76,2)="T)",-1000000000000*VALUE(MID(E76,2,LEN(E76)-3)),IF(RIGHT(E76,2)="M)",-1000000*VALUE(MID(E76,2,LEN(E76)-3)),IF(RIGHT(E76,2)="B)",-1000000000*VALUE(MID(E76,2,LEN(E76)-3)),IF(RIGHT(E76,2)="k)",-1000*VALUE(MID(E76,2,LEN(E76)-3)),VALUE(SUBSTITUTE(E76,",","")))))),IF(RIGHT(E76,1)="T",1000000000000*VALUE(LEFT(E76,LEN(E76)-1)),IF(RIGHT(E76,1)="M",1000000*VALUE(LEFT(E76,LEN(E76)-1)),IF(RIGHT(E76,1)="B",1000000000*VALUE(LEFT(E76,LEN(E76)-1)),IF(RIGHT(E76,1)="%",0.01*VALUE(LEFT(E76,LEN(E76)-1)),IF(RIGHT(E76,1)="k",1000*VALUE(LEFT(E76,LEN(E76)-1)),VALUE(SUBSTITUTE(E76,",",""))))))))),"N/A")</f>
        <v/>
      </c>
      <c r="M76">
        <f>IFERROR(IF(TRIM(F76)="-", "N/A", IF(RIGHT(F76,1)=")",IF(RIGHT(F76,2)="T)",-1000000000000*VALUE(MID(F76,2,LEN(F76)-3)),IF(RIGHT(F76,2)="M)",-1000000*VALUE(MID(F76,2,LEN(F76)-3)),IF(RIGHT(F76,2)="B)",-1000000000*VALUE(MID(F76,2,LEN(F76)-3)),IF(RIGHT(F76,2)="k)",-1000*VALUE(MID(F76,2,LEN(F76)-3)),VALUE(SUBSTITUTE(F76,",","")))))),IF(RIGHT(F76,1)="T",1000000000000*VALUE(LEFT(F76,LEN(F76)-1)),IF(RIGHT(F76,1)="M",1000000*VALUE(LEFT(F76,LEN(F76)-1)),IF(RIGHT(F76,1)="B",1000000000*VALUE(LEFT(F76,LEN(F76)-1)),IF(RIGHT(F76,1)="%",0.01*VALUE(LEFT(F76,LEN(F76)-1)),IF(RIGHT(F76,1)="k",1000*VALUE(LEFT(F76,LEN(F76)-1)),VALUE(SUBSTITUTE(F76,",",""))))))))),"N/A")</f>
        <v/>
      </c>
      <c r="N76">
        <f>IFERROR(IF(TRIM(G76)="-", "N/A", IF(RIGHT(G76,1)=")",IF(RIGHT(G76,2)="T)",-1000000000000*VALUE(MID(G76,2,LEN(G76)-3)),IF(RIGHT(G76,2)="M)",-1000000*VALUE(MID(G76,2,LEN(G76)-3)),IF(RIGHT(G76,2)="B)",-1000000000*VALUE(MID(G76,2,LEN(G76)-3)),IF(RIGHT(G76,2)="k)",-1000*VALUE(MID(G76,2,LEN(G76)-3)),VALUE(SUBSTITUTE(G76,",","")))))),IF(RIGHT(G76,1)="T",1000000000000*VALUE(LEFT(G76,LEN(G76)-1)),IF(RIGHT(G76,1)="M",1000000*VALUE(LEFT(G76,LEN(G76)-1)),IF(RIGHT(G76,1)="B",1000000000*VALUE(LEFT(G76,LEN(G76)-1)),IF(RIGHT(G76,1)="%",0.01*VALUE(LEFT(G76,LEN(G76)-1)),IF(RIGHT(G76,1)="k",1000*VALUE(LEFT(G76,LEN(G76)-1)),VALUE(SUBSTITUTE(G76,",",""))))))))),"N/A")</f>
        <v/>
      </c>
    </row>
    <row r="77" spans="1:60">
      <c r="F77">
        <f>IF(F76="",IF(F75="",IF(F74="",IF(F73="",IF(F72="",IF(F71="",IFERROR(LEFT(F70,FIND("(",F70) - 2),F70),IFERROR(LEFT(F71,FIND("(",F71) - 2),F71)),IFERROR(LEFT(F72,FIND("(",F72) - 2),F72)),IFERROR(LEFT(F73,FIND("(",F73) - 2),F73)),IFERROR(LEFT(F74,FIND("(",F74) - 2),F74)),IFERROR(LEFT(F75,FIND("(",F75) - 2),F75)),IFERROR(LEFT(F76,FIND("(",F76) - 2),F76))</f>
        <v/>
      </c>
      <c r="G77">
        <f>TRIM(IF(LEFT(G76,1)=",",REPLACE(G76,1,1,""),SUBSTITUTE(G76,F77, "and " &amp; F77)))</f>
        <v/>
      </c>
      <c r="I77">
        <f>IF(AND(K77&gt; J77, L77&gt; K77, M77&gt; L77, N77&gt; M77), "pos_trend", IF(AND(K77&lt; J77, L77&lt; K77, M77&lt; L77, N77&lt; M77), "neg_trend", "N/A"))</f>
        <v/>
      </c>
      <c r="J77">
        <f>IFERROR(IF(TRIM(C77)="-", "N/A", IF(RIGHT(C77,1)=")",IF(RIGHT(C77,2)="T)",-1000000000000*VALUE(MID(C77,2,LEN(C77)-3)),IF(RIGHT(C77,2)="M)",-1000000*VALUE(MID(C77,2,LEN(C77)-3)),IF(RIGHT(C77,2)="B)",-1000000000*VALUE(MID(C77,2,LEN(C77)-3)),IF(RIGHT(C77,2)="k)",-1000*VALUE(MID(C77,2,LEN(C77)-3)),VALUE(SUBSTITUTE(C77,",","")))))),IF(RIGHT(C77,1)="T",1000000000000*VALUE(LEFT(C77,LEN(C77)-1)),IF(RIGHT(C77,1)="M",1000000*VALUE(LEFT(C77,LEN(C77)-1)),IF(RIGHT(C77,1)="B",1000000000*VALUE(LEFT(C77,LEN(C77)-1)),IF(RIGHT(C77,1)="%",0.01*VALUE(LEFT(C77,LEN(C77)-1)),IF(RIGHT(C77,1)="k",1000*VALUE(LEFT(C77,LEN(C77)-1)),VALUE(SUBSTITUTE(C77,",",""))))))))),"N/A")</f>
        <v/>
      </c>
      <c r="K77">
        <f>IFERROR(IF(TRIM(D77)="-", "N/A", IF(RIGHT(D77,1)=")",IF(RIGHT(D77,2)="T)",-1000000000000*VALUE(MID(D77,2,LEN(D77)-3)),IF(RIGHT(D77,2)="M)",-1000000*VALUE(MID(D77,2,LEN(D77)-3)),IF(RIGHT(D77,2)="B)",-1000000000*VALUE(MID(D77,2,LEN(D77)-3)),IF(RIGHT(D77,2)="k)",-1000*VALUE(MID(D77,2,LEN(D77)-3)),VALUE(SUBSTITUTE(D77,",","")))))),IF(RIGHT(D77,1)="T",1000000000000*VALUE(LEFT(D77,LEN(D77)-1)),IF(RIGHT(D77,1)="M",1000000*VALUE(LEFT(D77,LEN(D77)-1)),IF(RIGHT(D77,1)="B",1000000000*VALUE(LEFT(D77,LEN(D77)-1)),IF(RIGHT(D77,1)="%",0.01*VALUE(LEFT(D77,LEN(D77)-1)),IF(RIGHT(D77,1)="k",1000*VALUE(LEFT(D77,LEN(D77)-1)),VALUE(SUBSTITUTE(D77,",",""))))))))),"N/A")</f>
        <v/>
      </c>
      <c r="L77">
        <f>IFERROR(IF(TRIM(E77)="-", "N/A", IF(RIGHT(E77,1)=")",IF(RIGHT(E77,2)="T)",-1000000000000*VALUE(MID(E77,2,LEN(E77)-3)),IF(RIGHT(E77,2)="M)",-1000000*VALUE(MID(E77,2,LEN(E77)-3)),IF(RIGHT(E77,2)="B)",-1000000000*VALUE(MID(E77,2,LEN(E77)-3)),IF(RIGHT(E77,2)="k)",-1000*VALUE(MID(E77,2,LEN(E77)-3)),VALUE(SUBSTITUTE(E77,",","")))))),IF(RIGHT(E77,1)="T",1000000000000*VALUE(LEFT(E77,LEN(E77)-1)),IF(RIGHT(E77,1)="M",1000000*VALUE(LEFT(E77,LEN(E77)-1)),IF(RIGHT(E77,1)="B",1000000000*VALUE(LEFT(E77,LEN(E77)-1)),IF(RIGHT(E77,1)="%",0.01*VALUE(LEFT(E77,LEN(E77)-1)),IF(RIGHT(E77,1)="k",1000*VALUE(LEFT(E77,LEN(E77)-1)),VALUE(SUBSTITUTE(E77,",",""))))))))),"N/A")</f>
        <v/>
      </c>
      <c r="M77">
        <f>IFERROR(IF(TRIM(F77)="-", "N/A", IF(RIGHT(F77,1)=")",IF(RIGHT(F77,2)="T)",-1000000000000*VALUE(MID(F77,2,LEN(F77)-3)),IF(RIGHT(F77,2)="M)",-1000000*VALUE(MID(F77,2,LEN(F77)-3)),IF(RIGHT(F77,2)="B)",-1000000000*VALUE(MID(F77,2,LEN(F77)-3)),IF(RIGHT(F77,2)="k)",-1000*VALUE(MID(F77,2,LEN(F77)-3)),VALUE(SUBSTITUTE(F77,",","")))))),IF(RIGHT(F77,1)="T",1000000000000*VALUE(LEFT(F77,LEN(F77)-1)),IF(RIGHT(F77,1)="M",1000000*VALUE(LEFT(F77,LEN(F77)-1)),IF(RIGHT(F77,1)="B",1000000000*VALUE(LEFT(F77,LEN(F77)-1)),IF(RIGHT(F77,1)="%",0.01*VALUE(LEFT(F77,LEN(F77)-1)),IF(RIGHT(F77,1)="k",1000*VALUE(LEFT(F77,LEN(F77)-1)),VALUE(SUBSTITUTE(F77,",",""))))))))),"N/A")</f>
        <v/>
      </c>
      <c r="N77">
        <f>IFERROR(IF(TRIM(G77)="-", "N/A", IF(RIGHT(G77,1)=")",IF(RIGHT(G77,2)="T)",-1000000000000*VALUE(MID(G77,2,LEN(G77)-3)),IF(RIGHT(G77,2)="M)",-1000000*VALUE(MID(G77,2,LEN(G77)-3)),IF(RIGHT(G77,2)="B)",-1000000000*VALUE(MID(G77,2,LEN(G77)-3)),IF(RIGHT(G77,2)="k)",-1000*VALUE(MID(G77,2,LEN(G77)-3)),VALUE(SUBSTITUTE(G77,",","")))))),IF(RIGHT(G77,1)="T",1000000000000*VALUE(LEFT(G77,LEN(G77)-1)),IF(RIGHT(G77,1)="M",1000000*VALUE(LEFT(G77,LEN(G77)-1)),IF(RIGHT(G77,1)="B",1000000000*VALUE(LEFT(G77,LEN(G77)-1)),IF(RIGHT(G77,1)="%",0.01*VALUE(LEFT(G77,LEN(G77)-1)),IF(RIGHT(G77,1)="k",1000*VALUE(LEFT(G77,LEN(G77)-1)),VALUE(SUBSTITUTE(G77,",",""))))))))),"N/A")</f>
        <v/>
      </c>
    </row>
    <row r="78" spans="1:60">
      <c s="1" r="A78" t="n">
        <v>0</v>
      </c>
      <c r="B78" t="s">
        <v>136</v>
      </c>
      <c r="C78" t="s">
        <v>137</v>
      </c>
      <c r="D78">
        <f>IF(COUNTIF(E70:E76,"=above average")&gt;0,"There are some indications that "&amp;D1&amp;" may be overvalued. The company has a higher " &amp; G77 &amp; " than the comparable average", "Inconclusive")</f>
        <v/>
      </c>
      <c r="I78">
        <f>IF(AND(K78&gt; J78, L78&gt; K78, M78&gt; L78, N78&gt; M78), "pos_trend", IF(AND(K78&lt; J78, L78&lt; K78, M78&lt; L78, N78&lt; M78), "neg_trend", "N/A"))</f>
        <v/>
      </c>
      <c r="J78">
        <f>IFERROR(IF(TRIM(C78)="-", "N/A", IF(RIGHT(C78,1)=")",IF(RIGHT(C78,2)="T)",-1000000000000*VALUE(MID(C78,2,LEN(C78)-3)),IF(RIGHT(C78,2)="M)",-1000000*VALUE(MID(C78,2,LEN(C78)-3)),IF(RIGHT(C78,2)="B)",-1000000000*VALUE(MID(C78,2,LEN(C78)-3)),IF(RIGHT(C78,2)="k)",-1000*VALUE(MID(C78,2,LEN(C78)-3)),VALUE(SUBSTITUTE(C78,",","")))))),IF(RIGHT(C78,1)="T",1000000000000*VALUE(LEFT(C78,LEN(C78)-1)),IF(RIGHT(C78,1)="M",1000000*VALUE(LEFT(C78,LEN(C78)-1)),IF(RIGHT(C78,1)="B",1000000000*VALUE(LEFT(C78,LEN(C78)-1)),IF(RIGHT(C78,1)="%",0.01*VALUE(LEFT(C78,LEN(C78)-1)),IF(RIGHT(C78,1)="k",1000*VALUE(LEFT(C78,LEN(C78)-1)),VALUE(SUBSTITUTE(C78,",",""))))))))),"N/A")</f>
        <v/>
      </c>
      <c r="K78">
        <f>IFERROR(IF(TRIM(D78)="-", "N/A", IF(RIGHT(D78,1)=")",IF(RIGHT(D78,2)="T)",-1000000000000*VALUE(MID(D78,2,LEN(D78)-3)),IF(RIGHT(D78,2)="M)",-1000000*VALUE(MID(D78,2,LEN(D78)-3)),IF(RIGHT(D78,2)="B)",-1000000000*VALUE(MID(D78,2,LEN(D78)-3)),IF(RIGHT(D78,2)="k)",-1000*VALUE(MID(D78,2,LEN(D78)-3)),VALUE(SUBSTITUTE(D78,",","")))))),IF(RIGHT(D78,1)="T",1000000000000*VALUE(LEFT(D78,LEN(D78)-1)),IF(RIGHT(D78,1)="M",1000000*VALUE(LEFT(D78,LEN(D78)-1)),IF(RIGHT(D78,1)="B",1000000000*VALUE(LEFT(D78,LEN(D78)-1)),IF(RIGHT(D78,1)="%",0.01*VALUE(LEFT(D78,LEN(D78)-1)),IF(RIGHT(D78,1)="k",1000*VALUE(LEFT(D78,LEN(D78)-1)),VALUE(SUBSTITUTE(D78,",",""))))))))),"N/A")</f>
        <v/>
      </c>
      <c r="L78">
        <f>IFERROR(IF(TRIM(E78)="-", "N/A", IF(RIGHT(E78,1)=")",IF(RIGHT(E78,2)="T)",-1000000000000*VALUE(MID(E78,2,LEN(E78)-3)),IF(RIGHT(E78,2)="M)",-1000000*VALUE(MID(E78,2,LEN(E78)-3)),IF(RIGHT(E78,2)="B)",-1000000000*VALUE(MID(E78,2,LEN(E78)-3)),IF(RIGHT(E78,2)="k)",-1000*VALUE(MID(E78,2,LEN(E78)-3)),VALUE(SUBSTITUTE(E78,",","")))))),IF(RIGHT(E78,1)="T",1000000000000*VALUE(LEFT(E78,LEN(E78)-1)),IF(RIGHT(E78,1)="M",1000000*VALUE(LEFT(E78,LEN(E78)-1)),IF(RIGHT(E78,1)="B",1000000000*VALUE(LEFT(E78,LEN(E78)-1)),IF(RIGHT(E78,1)="%",0.01*VALUE(LEFT(E78,LEN(E78)-1)),IF(RIGHT(E78,1)="k",1000*VALUE(LEFT(E78,LEN(E78)-1)),VALUE(SUBSTITUTE(E78,",",""))))))))),"N/A")</f>
        <v/>
      </c>
      <c r="M78">
        <f>IFERROR(IF(TRIM(F78)="-", "N/A", IF(RIGHT(F78,1)=")",IF(RIGHT(F78,2)="T)",-1000000000000*VALUE(MID(F78,2,LEN(F78)-3)),IF(RIGHT(F78,2)="M)",-1000000*VALUE(MID(F78,2,LEN(F78)-3)),IF(RIGHT(F78,2)="B)",-1000000000*VALUE(MID(F78,2,LEN(F78)-3)),IF(RIGHT(F78,2)="k)",-1000*VALUE(MID(F78,2,LEN(F78)-3)),VALUE(SUBSTITUTE(F78,",","")))))),IF(RIGHT(F78,1)="T",1000000000000*VALUE(LEFT(F78,LEN(F78)-1)),IF(RIGHT(F78,1)="M",1000000*VALUE(LEFT(F78,LEN(F78)-1)),IF(RIGHT(F78,1)="B",1000000000*VALUE(LEFT(F78,LEN(F78)-1)),IF(RIGHT(F78,1)="%",0.01*VALUE(LEFT(F78,LEN(F78)-1)),IF(RIGHT(F78,1)="k",1000*VALUE(LEFT(F78,LEN(F78)-1)),VALUE(SUBSTITUTE(F78,",",""))))))))),"N/A")</f>
        <v/>
      </c>
      <c r="N78">
        <f>IFERROR(IF(TRIM(G78)="-", "N/A", IF(RIGHT(G78,1)=")",IF(RIGHT(G78,2)="T)",-1000000000000*VALUE(MID(G78,2,LEN(G78)-3)),IF(RIGHT(G78,2)="M)",-1000000*VALUE(MID(G78,2,LEN(G78)-3)),IF(RIGHT(G78,2)="B)",-1000000000*VALUE(MID(G78,2,LEN(G78)-3)),IF(RIGHT(G78,2)="k)",-1000*VALUE(MID(G78,2,LEN(G78)-3)),VALUE(SUBSTITUTE(G78,",","")))))),IF(RIGHT(G78,1)="T",1000000000000*VALUE(LEFT(G78,LEN(G78)-1)),IF(RIGHT(G78,1)="M",1000000*VALUE(LEFT(G78,LEN(G78)-1)),IF(RIGHT(G78,1)="B",1000000000*VALUE(LEFT(G78,LEN(G78)-1)),IF(RIGHT(G78,1)="%",0.01*VALUE(LEFT(G78,LEN(G78)-1)),IF(RIGHT(G78,1)="k",1000*VALUE(LEFT(G78,LEN(G78)-1)),VALUE(SUBSTITUTE(G78,",",""))))))))),"N/A")</f>
        <v/>
      </c>
    </row>
    <row r="79" spans="1:60">
      <c s="1" r="A79" t="n">
        <v>1</v>
      </c>
      <c r="B79" t="s">
        <v>138</v>
      </c>
      <c r="C79" t="s">
        <v>2541</v>
      </c>
      <c r="I79">
        <f>IF(AND(K79&gt; J79, L79&gt; K79, M79&gt; L79, N79&gt; M79), "pos_trend", IF(AND(K79&lt; J79, L79&lt; K79, M79&lt; L79, N79&lt; M79), "neg_trend", "N/A"))</f>
        <v/>
      </c>
      <c r="J79">
        <f>IFERROR(IF(TRIM(C79)="-", "N/A", IF(RIGHT(C79,1)=")",IF(RIGHT(C79,2)="T)",-1000000000000*VALUE(MID(C79,2,LEN(C79)-3)),IF(RIGHT(C79,2)="M)",-1000000*VALUE(MID(C79,2,LEN(C79)-3)),IF(RIGHT(C79,2)="B)",-1000000000*VALUE(MID(C79,2,LEN(C79)-3)),IF(RIGHT(C79,2)="k)",-1000*VALUE(MID(C79,2,LEN(C79)-3)),VALUE(SUBSTITUTE(C79,",","")))))),IF(RIGHT(C79,1)="T",1000000000000*VALUE(LEFT(C79,LEN(C79)-1)),IF(RIGHT(C79,1)="M",1000000*VALUE(LEFT(C79,LEN(C79)-1)),IF(RIGHT(C79,1)="B",1000000000*VALUE(LEFT(C79,LEN(C79)-1)),IF(RIGHT(C79,1)="%",0.01*VALUE(LEFT(C79,LEN(C79)-1)),IF(RIGHT(C79,1)="k",1000*VALUE(LEFT(C79,LEN(C79)-1)),VALUE(SUBSTITUTE(C79,",",""))))))))),"N/A")</f>
        <v/>
      </c>
      <c r="K79">
        <f>IFERROR(IF(TRIM(D79)="-", "N/A", IF(RIGHT(D79,1)=")",IF(RIGHT(D79,2)="T)",-1000000000000*VALUE(MID(D79,2,LEN(D79)-3)),IF(RIGHT(D79,2)="M)",-1000000*VALUE(MID(D79,2,LEN(D79)-3)),IF(RIGHT(D79,2)="B)",-1000000000*VALUE(MID(D79,2,LEN(D79)-3)),IF(RIGHT(D79,2)="k)",-1000*VALUE(MID(D79,2,LEN(D79)-3)),VALUE(SUBSTITUTE(D79,",","")))))),IF(RIGHT(D79,1)="T",1000000000000*VALUE(LEFT(D79,LEN(D79)-1)),IF(RIGHT(D79,1)="M",1000000*VALUE(LEFT(D79,LEN(D79)-1)),IF(RIGHT(D79,1)="B",1000000000*VALUE(LEFT(D79,LEN(D79)-1)),IF(RIGHT(D79,1)="%",0.01*VALUE(LEFT(D79,LEN(D79)-1)),IF(RIGHT(D79,1)="k",1000*VALUE(LEFT(D79,LEN(D79)-1)),VALUE(SUBSTITUTE(D79,",",""))))))))),"N/A")</f>
        <v/>
      </c>
      <c r="L79">
        <f>IFERROR(IF(TRIM(E79)="-", "N/A", IF(RIGHT(E79,1)=")",IF(RIGHT(E79,2)="T)",-1000000000000*VALUE(MID(E79,2,LEN(E79)-3)),IF(RIGHT(E79,2)="M)",-1000000*VALUE(MID(E79,2,LEN(E79)-3)),IF(RIGHT(E79,2)="B)",-1000000000*VALUE(MID(E79,2,LEN(E79)-3)),IF(RIGHT(E79,2)="k)",-1000*VALUE(MID(E79,2,LEN(E79)-3)),VALUE(SUBSTITUTE(E79,",","")))))),IF(RIGHT(E79,1)="T",1000000000000*VALUE(LEFT(E79,LEN(E79)-1)),IF(RIGHT(E79,1)="M",1000000*VALUE(LEFT(E79,LEN(E79)-1)),IF(RIGHT(E79,1)="B",1000000000*VALUE(LEFT(E79,LEN(E79)-1)),IF(RIGHT(E79,1)="%",0.01*VALUE(LEFT(E79,LEN(E79)-1)),IF(RIGHT(E79,1)="k",1000*VALUE(LEFT(E79,LEN(E79)-1)),VALUE(SUBSTITUTE(E79,",",""))))))))),"N/A")</f>
        <v/>
      </c>
      <c r="M79">
        <f>IFERROR(IF(TRIM(F79)="-", "N/A", IF(RIGHT(F79,1)=")",IF(RIGHT(F79,2)="T)",-1000000000000*VALUE(MID(F79,2,LEN(F79)-3)),IF(RIGHT(F79,2)="M)",-1000000*VALUE(MID(F79,2,LEN(F79)-3)),IF(RIGHT(F79,2)="B)",-1000000000*VALUE(MID(F79,2,LEN(F79)-3)),IF(RIGHT(F79,2)="k)",-1000*VALUE(MID(F79,2,LEN(F79)-3)),VALUE(SUBSTITUTE(F79,",","")))))),IF(RIGHT(F79,1)="T",1000000000000*VALUE(LEFT(F79,LEN(F79)-1)),IF(RIGHT(F79,1)="M",1000000*VALUE(LEFT(F79,LEN(F79)-1)),IF(RIGHT(F79,1)="B",1000000000*VALUE(LEFT(F79,LEN(F79)-1)),IF(RIGHT(F79,1)="%",0.01*VALUE(LEFT(F79,LEN(F79)-1)),IF(RIGHT(F79,1)="k",1000*VALUE(LEFT(F79,LEN(F79)-1)),VALUE(SUBSTITUTE(F79,",",""))))))))),"N/A")</f>
        <v/>
      </c>
      <c r="N79">
        <f>IFERROR(IF(TRIM(G79)="-", "N/A", IF(RIGHT(G79,1)=")",IF(RIGHT(G79,2)="T)",-1000000000000*VALUE(MID(G79,2,LEN(G79)-3)),IF(RIGHT(G79,2)="M)",-1000000*VALUE(MID(G79,2,LEN(G79)-3)),IF(RIGHT(G79,2)="B)",-1000000000*VALUE(MID(G79,2,LEN(G79)-3)),IF(RIGHT(G79,2)="k)",-1000*VALUE(MID(G79,2,LEN(G79)-3)),VALUE(SUBSTITUTE(G79,",","")))))),IF(RIGHT(G79,1)="T",1000000000000*VALUE(LEFT(G79,LEN(G79)-1)),IF(RIGHT(G79,1)="M",1000000*VALUE(LEFT(G79,LEN(G79)-1)),IF(RIGHT(G79,1)="B",1000000000*VALUE(LEFT(G79,LEN(G79)-1)),IF(RIGHT(G79,1)="%",0.01*VALUE(LEFT(G79,LEN(G79)-1)),IF(RIGHT(G79,1)="k",1000*VALUE(LEFT(G79,LEN(G79)-1)),VALUE(SUBSTITUTE(G79,",",""))))))))),"N/A")</f>
        <v/>
      </c>
    </row>
    <row r="80" spans="1:60">
      <c r="I80">
        <f>IF(AND(K80&gt; J80, L80&gt; K80, M80&gt; L80, N80&gt; M80), "pos_trend", IF(AND(K80&lt; J80, L80&lt; K80, M80&lt; L80, N80&lt; M80), "neg_trend", "N/A"))</f>
        <v/>
      </c>
      <c r="J80">
        <f>IFERROR(IF(TRIM(C80)="-", "N/A", IF(RIGHT(C80,1)=")",IF(RIGHT(C80,2)="T)",-1000000000000*VALUE(MID(C80,2,LEN(C80)-3)),IF(RIGHT(C80,2)="M)",-1000000*VALUE(MID(C80,2,LEN(C80)-3)),IF(RIGHT(C80,2)="B)",-1000000000*VALUE(MID(C80,2,LEN(C80)-3)),IF(RIGHT(C80,2)="k)",-1000*VALUE(MID(C80,2,LEN(C80)-3)),VALUE(SUBSTITUTE(C80,",","")))))),IF(RIGHT(C80,1)="T",1000000000000*VALUE(LEFT(C80,LEN(C80)-1)),IF(RIGHT(C80,1)="M",1000000*VALUE(LEFT(C80,LEN(C80)-1)),IF(RIGHT(C80,1)="B",1000000000*VALUE(LEFT(C80,LEN(C80)-1)),IF(RIGHT(C80,1)="%",0.01*VALUE(LEFT(C80,LEN(C80)-1)),IF(RIGHT(C80,1)="k",1000*VALUE(LEFT(C80,LEN(C80)-1)),VALUE(SUBSTITUTE(C80,",",""))))))))),"N/A")</f>
        <v/>
      </c>
      <c r="K80">
        <f>IFERROR(IF(TRIM(D80)="-", "N/A", IF(RIGHT(D80,1)=")",IF(RIGHT(D80,2)="T)",-1000000000000*VALUE(MID(D80,2,LEN(D80)-3)),IF(RIGHT(D80,2)="M)",-1000000*VALUE(MID(D80,2,LEN(D80)-3)),IF(RIGHT(D80,2)="B)",-1000000000*VALUE(MID(D80,2,LEN(D80)-3)),IF(RIGHT(D80,2)="k)",-1000*VALUE(MID(D80,2,LEN(D80)-3)),VALUE(SUBSTITUTE(D80,",","")))))),IF(RIGHT(D80,1)="T",1000000000000*VALUE(LEFT(D80,LEN(D80)-1)),IF(RIGHT(D80,1)="M",1000000*VALUE(LEFT(D80,LEN(D80)-1)),IF(RIGHT(D80,1)="B",1000000000*VALUE(LEFT(D80,LEN(D80)-1)),IF(RIGHT(D80,1)="%",0.01*VALUE(LEFT(D80,LEN(D80)-1)),IF(RIGHT(D80,1)="k",1000*VALUE(LEFT(D80,LEN(D80)-1)),VALUE(SUBSTITUTE(D80,",",""))))))))),"N/A")</f>
        <v/>
      </c>
      <c r="L80">
        <f>IFERROR(IF(TRIM(E80)="-", "N/A", IF(RIGHT(E80,1)=")",IF(RIGHT(E80,2)="T)",-1000000000000*VALUE(MID(E80,2,LEN(E80)-3)),IF(RIGHT(E80,2)="M)",-1000000*VALUE(MID(E80,2,LEN(E80)-3)),IF(RIGHT(E80,2)="B)",-1000000000*VALUE(MID(E80,2,LEN(E80)-3)),IF(RIGHT(E80,2)="k)",-1000*VALUE(MID(E80,2,LEN(E80)-3)),VALUE(SUBSTITUTE(E80,",","")))))),IF(RIGHT(E80,1)="T",1000000000000*VALUE(LEFT(E80,LEN(E80)-1)),IF(RIGHT(E80,1)="M",1000000*VALUE(LEFT(E80,LEN(E80)-1)),IF(RIGHT(E80,1)="B",1000000000*VALUE(LEFT(E80,LEN(E80)-1)),IF(RIGHT(E80,1)="%",0.01*VALUE(LEFT(E80,LEN(E80)-1)),IF(RIGHT(E80,1)="k",1000*VALUE(LEFT(E80,LEN(E80)-1)),VALUE(SUBSTITUTE(E80,",",""))))))))),"N/A")</f>
        <v/>
      </c>
      <c r="M80">
        <f>IFERROR(IF(TRIM(F80)="-", "N/A", IF(RIGHT(F80,1)=")",IF(RIGHT(F80,2)="T)",-1000000000000*VALUE(MID(F80,2,LEN(F80)-3)),IF(RIGHT(F80,2)="M)",-1000000*VALUE(MID(F80,2,LEN(F80)-3)),IF(RIGHT(F80,2)="B)",-1000000000*VALUE(MID(F80,2,LEN(F80)-3)),IF(RIGHT(F80,2)="k)",-1000*VALUE(MID(F80,2,LEN(F80)-3)),VALUE(SUBSTITUTE(F80,",","")))))),IF(RIGHT(F80,1)="T",1000000000000*VALUE(LEFT(F80,LEN(F80)-1)),IF(RIGHT(F80,1)="M",1000000*VALUE(LEFT(F80,LEN(F80)-1)),IF(RIGHT(F80,1)="B",1000000000*VALUE(LEFT(F80,LEN(F80)-1)),IF(RIGHT(F80,1)="%",0.01*VALUE(LEFT(F80,LEN(F80)-1)),IF(RIGHT(F80,1)="k",1000*VALUE(LEFT(F80,LEN(F80)-1)),VALUE(SUBSTITUTE(F80,",",""))))))))),"N/A")</f>
        <v/>
      </c>
      <c r="N80">
        <f>IFERROR(IF(TRIM(G80)="-", "N/A", IF(RIGHT(G80,1)=")",IF(RIGHT(G80,2)="T)",-1000000000000*VALUE(MID(G80,2,LEN(G80)-3)),IF(RIGHT(G80,2)="M)",-1000000*VALUE(MID(G80,2,LEN(G80)-3)),IF(RIGHT(G80,2)="B)",-1000000000*VALUE(MID(G80,2,LEN(G80)-3)),IF(RIGHT(G80,2)="k)",-1000*VALUE(MID(G80,2,LEN(G80)-3)),VALUE(SUBSTITUTE(G80,",","")))))),IF(RIGHT(G80,1)="T",1000000000000*VALUE(LEFT(G80,LEN(G80)-1)),IF(RIGHT(G80,1)="M",1000000*VALUE(LEFT(G80,LEN(G80)-1)),IF(RIGHT(G80,1)="B",1000000000*VALUE(LEFT(G80,LEN(G80)-1)),IF(RIGHT(G80,1)="%",0.01*VALUE(LEFT(G80,LEN(G80)-1)),IF(RIGHT(G80,1)="k",1000*VALUE(LEFT(G80,LEN(G80)-1)),VALUE(SUBSTITUTE(G80,",",""))))))))),"N/A")</f>
        <v/>
      </c>
    </row>
    <row r="81" spans="1:60">
      <c s="1" r="A81" t="n">
        <v>0</v>
      </c>
      <c r="B81" t="s">
        <v>140</v>
      </c>
      <c r="C81" t="s">
        <v>2542</v>
      </c>
      <c r="F81">
        <f>IF(E70="below average",LOWER(TRIM(IF(ISNUMBER(VALUE(RIGHT(B70,1))),REPLACE(B70,LEN(B70),1,""),B70))),"")</f>
        <v/>
      </c>
      <c r="G81">
        <f>IFERROR(LEFT(F81,FIND("(",F81) - 2),F81)</f>
        <v/>
      </c>
      <c r="I81">
        <f>IF(AND(K81&gt; J81, L81&gt; K81, M81&gt; L81, N81&gt; M81), "pos_trend", IF(AND(K81&lt; J81, L81&lt; K81, M81&lt; L81, N81&lt; M81), "neg_trend", "N/A"))</f>
        <v/>
      </c>
      <c r="J81">
        <f>IFERROR(IF(TRIM(C81)="-", "N/A", IF(RIGHT(C81,1)=")",IF(RIGHT(C81,2)="T)",-1000000000000*VALUE(MID(C81,2,LEN(C81)-3)),IF(RIGHT(C81,2)="M)",-1000000*VALUE(MID(C81,2,LEN(C81)-3)),IF(RIGHT(C81,2)="B)",-1000000000*VALUE(MID(C81,2,LEN(C81)-3)),IF(RIGHT(C81,2)="k)",-1000*VALUE(MID(C81,2,LEN(C81)-3)),VALUE(SUBSTITUTE(C81,",","")))))),IF(RIGHT(C81,1)="T",1000000000000*VALUE(LEFT(C81,LEN(C81)-1)),IF(RIGHT(C81,1)="M",1000000*VALUE(LEFT(C81,LEN(C81)-1)),IF(RIGHT(C81,1)="B",1000000000*VALUE(LEFT(C81,LEN(C81)-1)),IF(RIGHT(C81,1)="%",0.01*VALUE(LEFT(C81,LEN(C81)-1)),IF(RIGHT(C81,1)="k",1000*VALUE(LEFT(C81,LEN(C81)-1)),VALUE(SUBSTITUTE(C81,",",""))))))))),"N/A")</f>
        <v/>
      </c>
      <c r="K81">
        <f>IFERROR(IF(TRIM(D81)="-", "N/A", IF(RIGHT(D81,1)=")",IF(RIGHT(D81,2)="T)",-1000000000000*VALUE(MID(D81,2,LEN(D81)-3)),IF(RIGHT(D81,2)="M)",-1000000*VALUE(MID(D81,2,LEN(D81)-3)),IF(RIGHT(D81,2)="B)",-1000000000*VALUE(MID(D81,2,LEN(D81)-3)),IF(RIGHT(D81,2)="k)",-1000*VALUE(MID(D81,2,LEN(D81)-3)),VALUE(SUBSTITUTE(D81,",","")))))),IF(RIGHT(D81,1)="T",1000000000000*VALUE(LEFT(D81,LEN(D81)-1)),IF(RIGHT(D81,1)="M",1000000*VALUE(LEFT(D81,LEN(D81)-1)),IF(RIGHT(D81,1)="B",1000000000*VALUE(LEFT(D81,LEN(D81)-1)),IF(RIGHT(D81,1)="%",0.01*VALUE(LEFT(D81,LEN(D81)-1)),IF(RIGHT(D81,1)="k",1000*VALUE(LEFT(D81,LEN(D81)-1)),VALUE(SUBSTITUTE(D81,",",""))))))))),"N/A")</f>
        <v/>
      </c>
      <c r="L81">
        <f>IFERROR(IF(TRIM(E81)="-", "N/A", IF(RIGHT(E81,1)=")",IF(RIGHT(E81,2)="T)",-1000000000000*VALUE(MID(E81,2,LEN(E81)-3)),IF(RIGHT(E81,2)="M)",-1000000*VALUE(MID(E81,2,LEN(E81)-3)),IF(RIGHT(E81,2)="B)",-1000000000*VALUE(MID(E81,2,LEN(E81)-3)),IF(RIGHT(E81,2)="k)",-1000*VALUE(MID(E81,2,LEN(E81)-3)),VALUE(SUBSTITUTE(E81,",","")))))),IF(RIGHT(E81,1)="T",1000000000000*VALUE(LEFT(E81,LEN(E81)-1)),IF(RIGHT(E81,1)="M",1000000*VALUE(LEFT(E81,LEN(E81)-1)),IF(RIGHT(E81,1)="B",1000000000*VALUE(LEFT(E81,LEN(E81)-1)),IF(RIGHT(E81,1)="%",0.01*VALUE(LEFT(E81,LEN(E81)-1)),IF(RIGHT(E81,1)="k",1000*VALUE(LEFT(E81,LEN(E81)-1)),VALUE(SUBSTITUTE(E81,",",""))))))))),"N/A")</f>
        <v/>
      </c>
      <c r="M81">
        <f>IFERROR(IF(TRIM(F81)="-", "N/A", IF(RIGHT(F81,1)=")",IF(RIGHT(F81,2)="T)",-1000000000000*VALUE(MID(F81,2,LEN(F81)-3)),IF(RIGHT(F81,2)="M)",-1000000*VALUE(MID(F81,2,LEN(F81)-3)),IF(RIGHT(F81,2)="B)",-1000000000*VALUE(MID(F81,2,LEN(F81)-3)),IF(RIGHT(F81,2)="k)",-1000*VALUE(MID(F81,2,LEN(F81)-3)),VALUE(SUBSTITUTE(F81,",","")))))),IF(RIGHT(F81,1)="T",1000000000000*VALUE(LEFT(F81,LEN(F81)-1)),IF(RIGHT(F81,1)="M",1000000*VALUE(LEFT(F81,LEN(F81)-1)),IF(RIGHT(F81,1)="B",1000000000*VALUE(LEFT(F81,LEN(F81)-1)),IF(RIGHT(F81,1)="%",0.01*VALUE(LEFT(F81,LEN(F81)-1)),IF(RIGHT(F81,1)="k",1000*VALUE(LEFT(F81,LEN(F81)-1)),VALUE(SUBSTITUTE(F81,",",""))))))))),"N/A")</f>
        <v/>
      </c>
      <c r="N81">
        <f>IFERROR(IF(TRIM(G81)="-", "N/A", IF(RIGHT(G81,1)=")",IF(RIGHT(G81,2)="T)",-1000000000000*VALUE(MID(G81,2,LEN(G81)-3)),IF(RIGHT(G81,2)="M)",-1000000*VALUE(MID(G81,2,LEN(G81)-3)),IF(RIGHT(G81,2)="B)",-1000000000*VALUE(MID(G81,2,LEN(G81)-3)),IF(RIGHT(G81,2)="k)",-1000*VALUE(MID(G81,2,LEN(G81)-3)),VALUE(SUBSTITUTE(G81,",","")))))),IF(RIGHT(G81,1)="T",1000000000000*VALUE(LEFT(G81,LEN(G81)-1)),IF(RIGHT(G81,1)="M",1000000*VALUE(LEFT(G81,LEN(G81)-1)),IF(RIGHT(G81,1)="B",1000000000*VALUE(LEFT(G81,LEN(G81)-1)),IF(RIGHT(G81,1)="%",0.01*VALUE(LEFT(G81,LEN(G81)-1)),IF(RIGHT(G81,1)="k",1000*VALUE(LEFT(G81,LEN(G81)-1)),VALUE(SUBSTITUTE(G81,",",""))))))))),"N/A")</f>
        <v/>
      </c>
    </row>
    <row r="82" spans="1:60">
      <c s="1" r="A82" t="n">
        <v>1</v>
      </c>
      <c r="B82" t="s">
        <v>142</v>
      </c>
      <c r="C82" t="s">
        <v>2543</v>
      </c>
      <c r="F82">
        <f>IF(E71="below average",LOWER(TRIM(IF(ISNUMBER(VALUE(RIGHT(B71,1))),REPLACE(B71,LEN(B71),1,""),B71))),"")</f>
        <v/>
      </c>
      <c r="G82">
        <f>IF(F82&lt;&gt;"", G81 &amp; ", " &amp; IFERROR(LEFT(F82,FIND("(",F82) - 2),F82),G81)</f>
        <v/>
      </c>
      <c r="I82">
        <f>IF(AND(K82&gt; J82, L82&gt; K82, M82&gt; L82, N82&gt; M82), "pos_trend", IF(AND(K82&lt; J82, L82&lt; K82, M82&lt; L82, N82&lt; M82), "neg_trend", "N/A"))</f>
        <v/>
      </c>
      <c r="J82">
        <f>IFERROR(IF(TRIM(C82)="-", "N/A", IF(RIGHT(C82,1)=")",IF(RIGHT(C82,2)="T)",-1000000000000*VALUE(MID(C82,2,LEN(C82)-3)),IF(RIGHT(C82,2)="M)",-1000000*VALUE(MID(C82,2,LEN(C82)-3)),IF(RIGHT(C82,2)="B)",-1000000000*VALUE(MID(C82,2,LEN(C82)-3)),IF(RIGHT(C82,2)="k)",-1000*VALUE(MID(C82,2,LEN(C82)-3)),VALUE(SUBSTITUTE(C82,",","")))))),IF(RIGHT(C82,1)="T",1000000000000*VALUE(LEFT(C82,LEN(C82)-1)),IF(RIGHT(C82,1)="M",1000000*VALUE(LEFT(C82,LEN(C82)-1)),IF(RIGHT(C82,1)="B",1000000000*VALUE(LEFT(C82,LEN(C82)-1)),IF(RIGHT(C82,1)="%",0.01*VALUE(LEFT(C82,LEN(C82)-1)),IF(RIGHT(C82,1)="k",1000*VALUE(LEFT(C82,LEN(C82)-1)),VALUE(SUBSTITUTE(C82,",",""))))))))),"N/A")</f>
        <v/>
      </c>
      <c r="K82">
        <f>IFERROR(IF(TRIM(D82)="-", "N/A", IF(RIGHT(D82,1)=")",IF(RIGHT(D82,2)="T)",-1000000000000*VALUE(MID(D82,2,LEN(D82)-3)),IF(RIGHT(D82,2)="M)",-1000000*VALUE(MID(D82,2,LEN(D82)-3)),IF(RIGHT(D82,2)="B)",-1000000000*VALUE(MID(D82,2,LEN(D82)-3)),IF(RIGHT(D82,2)="k)",-1000*VALUE(MID(D82,2,LEN(D82)-3)),VALUE(SUBSTITUTE(D82,",","")))))),IF(RIGHT(D82,1)="T",1000000000000*VALUE(LEFT(D82,LEN(D82)-1)),IF(RIGHT(D82,1)="M",1000000*VALUE(LEFT(D82,LEN(D82)-1)),IF(RIGHT(D82,1)="B",1000000000*VALUE(LEFT(D82,LEN(D82)-1)),IF(RIGHT(D82,1)="%",0.01*VALUE(LEFT(D82,LEN(D82)-1)),IF(RIGHT(D82,1)="k",1000*VALUE(LEFT(D82,LEN(D82)-1)),VALUE(SUBSTITUTE(D82,",",""))))))))),"N/A")</f>
        <v/>
      </c>
      <c r="L82">
        <f>IFERROR(IF(TRIM(E82)="-", "N/A", IF(RIGHT(E82,1)=")",IF(RIGHT(E82,2)="T)",-1000000000000*VALUE(MID(E82,2,LEN(E82)-3)),IF(RIGHT(E82,2)="M)",-1000000*VALUE(MID(E82,2,LEN(E82)-3)),IF(RIGHT(E82,2)="B)",-1000000000*VALUE(MID(E82,2,LEN(E82)-3)),IF(RIGHT(E82,2)="k)",-1000*VALUE(MID(E82,2,LEN(E82)-3)),VALUE(SUBSTITUTE(E82,",","")))))),IF(RIGHT(E82,1)="T",1000000000000*VALUE(LEFT(E82,LEN(E82)-1)),IF(RIGHT(E82,1)="M",1000000*VALUE(LEFT(E82,LEN(E82)-1)),IF(RIGHT(E82,1)="B",1000000000*VALUE(LEFT(E82,LEN(E82)-1)),IF(RIGHT(E82,1)="%",0.01*VALUE(LEFT(E82,LEN(E82)-1)),IF(RIGHT(E82,1)="k",1000*VALUE(LEFT(E82,LEN(E82)-1)),VALUE(SUBSTITUTE(E82,",",""))))))))),"N/A")</f>
        <v/>
      </c>
      <c r="M82">
        <f>IFERROR(IF(TRIM(F82)="-", "N/A", IF(RIGHT(F82,1)=")",IF(RIGHT(F82,2)="T)",-1000000000000*VALUE(MID(F82,2,LEN(F82)-3)),IF(RIGHT(F82,2)="M)",-1000000*VALUE(MID(F82,2,LEN(F82)-3)),IF(RIGHT(F82,2)="B)",-1000000000*VALUE(MID(F82,2,LEN(F82)-3)),IF(RIGHT(F82,2)="k)",-1000*VALUE(MID(F82,2,LEN(F82)-3)),VALUE(SUBSTITUTE(F82,",","")))))),IF(RIGHT(F82,1)="T",1000000000000*VALUE(LEFT(F82,LEN(F82)-1)),IF(RIGHT(F82,1)="M",1000000*VALUE(LEFT(F82,LEN(F82)-1)),IF(RIGHT(F82,1)="B",1000000000*VALUE(LEFT(F82,LEN(F82)-1)),IF(RIGHT(F82,1)="%",0.01*VALUE(LEFT(F82,LEN(F82)-1)),IF(RIGHT(F82,1)="k",1000*VALUE(LEFT(F82,LEN(F82)-1)),VALUE(SUBSTITUTE(F82,",",""))))))))),"N/A")</f>
        <v/>
      </c>
      <c r="N82">
        <f>IFERROR(IF(TRIM(G82)="-", "N/A", IF(RIGHT(G82,1)=")",IF(RIGHT(G82,2)="T)",-1000000000000*VALUE(MID(G82,2,LEN(G82)-3)),IF(RIGHT(G82,2)="M)",-1000000*VALUE(MID(G82,2,LEN(G82)-3)),IF(RIGHT(G82,2)="B)",-1000000000*VALUE(MID(G82,2,LEN(G82)-3)),IF(RIGHT(G82,2)="k)",-1000*VALUE(MID(G82,2,LEN(G82)-3)),VALUE(SUBSTITUTE(G82,",","")))))),IF(RIGHT(G82,1)="T",1000000000000*VALUE(LEFT(G82,LEN(G82)-1)),IF(RIGHT(G82,1)="M",1000000*VALUE(LEFT(G82,LEN(G82)-1)),IF(RIGHT(G82,1)="B",1000000000*VALUE(LEFT(G82,LEN(G82)-1)),IF(RIGHT(G82,1)="%",0.01*VALUE(LEFT(G82,LEN(G82)-1)),IF(RIGHT(G82,1)="k",1000*VALUE(LEFT(G82,LEN(G82)-1)),VALUE(SUBSTITUTE(G82,",",""))))))))),"N/A")</f>
        <v/>
      </c>
    </row>
    <row r="83" spans="1:60">
      <c r="F83">
        <f>IF(E72="below average",LOWER(TRIM(IF(ISNUMBER(VALUE(RIGHT(B72,1))),REPLACE(B72,LEN(B72),1,""),B72))),"")</f>
        <v/>
      </c>
      <c r="G83">
        <f>IF(F83&lt;&gt;"", G82 &amp; ", " &amp; IFERROR(LEFT(F83,FIND("(",F83) - 2),F83),G82)</f>
        <v/>
      </c>
      <c r="I83">
        <f>IF(AND(K83&gt; J83, L83&gt; K83, M83&gt; L83, N83&gt; M83), "pos_trend", IF(AND(K83&lt; J83, L83&lt; K83, M83&lt; L83, N83&lt; M83), "neg_trend", "N/A"))</f>
        <v/>
      </c>
      <c r="J83">
        <f>IFERROR(IF(TRIM(C83)="-", "N/A", IF(RIGHT(C83,1)=")",IF(RIGHT(C83,2)="T)",-1000000000000*VALUE(MID(C83,2,LEN(C83)-3)),IF(RIGHT(C83,2)="M)",-1000000*VALUE(MID(C83,2,LEN(C83)-3)),IF(RIGHT(C83,2)="B)",-1000000000*VALUE(MID(C83,2,LEN(C83)-3)),IF(RIGHT(C83,2)="k)",-1000*VALUE(MID(C83,2,LEN(C83)-3)),VALUE(SUBSTITUTE(C83,",","")))))),IF(RIGHT(C83,1)="T",1000000000000*VALUE(LEFT(C83,LEN(C83)-1)),IF(RIGHT(C83,1)="M",1000000*VALUE(LEFT(C83,LEN(C83)-1)),IF(RIGHT(C83,1)="B",1000000000*VALUE(LEFT(C83,LEN(C83)-1)),IF(RIGHT(C83,1)="%",0.01*VALUE(LEFT(C83,LEN(C83)-1)),IF(RIGHT(C83,1)="k",1000*VALUE(LEFT(C83,LEN(C83)-1)),VALUE(SUBSTITUTE(C83,",",""))))))))),"N/A")</f>
        <v/>
      </c>
      <c r="K83">
        <f>IFERROR(IF(TRIM(D83)="-", "N/A", IF(RIGHT(D83,1)=")",IF(RIGHT(D83,2)="T)",-1000000000000*VALUE(MID(D83,2,LEN(D83)-3)),IF(RIGHT(D83,2)="M)",-1000000*VALUE(MID(D83,2,LEN(D83)-3)),IF(RIGHT(D83,2)="B)",-1000000000*VALUE(MID(D83,2,LEN(D83)-3)),IF(RIGHT(D83,2)="k)",-1000*VALUE(MID(D83,2,LEN(D83)-3)),VALUE(SUBSTITUTE(D83,",","")))))),IF(RIGHT(D83,1)="T",1000000000000*VALUE(LEFT(D83,LEN(D83)-1)),IF(RIGHT(D83,1)="M",1000000*VALUE(LEFT(D83,LEN(D83)-1)),IF(RIGHT(D83,1)="B",1000000000*VALUE(LEFT(D83,LEN(D83)-1)),IF(RIGHT(D83,1)="%",0.01*VALUE(LEFT(D83,LEN(D83)-1)),IF(RIGHT(D83,1)="k",1000*VALUE(LEFT(D83,LEN(D83)-1)),VALUE(SUBSTITUTE(D83,",",""))))))))),"N/A")</f>
        <v/>
      </c>
      <c r="L83">
        <f>IFERROR(IF(TRIM(E83)="-", "N/A", IF(RIGHT(E83,1)=")",IF(RIGHT(E83,2)="T)",-1000000000000*VALUE(MID(E83,2,LEN(E83)-3)),IF(RIGHT(E83,2)="M)",-1000000*VALUE(MID(E83,2,LEN(E83)-3)),IF(RIGHT(E83,2)="B)",-1000000000*VALUE(MID(E83,2,LEN(E83)-3)),IF(RIGHT(E83,2)="k)",-1000*VALUE(MID(E83,2,LEN(E83)-3)),VALUE(SUBSTITUTE(E83,",","")))))),IF(RIGHT(E83,1)="T",1000000000000*VALUE(LEFT(E83,LEN(E83)-1)),IF(RIGHT(E83,1)="M",1000000*VALUE(LEFT(E83,LEN(E83)-1)),IF(RIGHT(E83,1)="B",1000000000*VALUE(LEFT(E83,LEN(E83)-1)),IF(RIGHT(E83,1)="%",0.01*VALUE(LEFT(E83,LEN(E83)-1)),IF(RIGHT(E83,1)="k",1000*VALUE(LEFT(E83,LEN(E83)-1)),VALUE(SUBSTITUTE(E83,",",""))))))))),"N/A")</f>
        <v/>
      </c>
      <c r="M83">
        <f>IFERROR(IF(TRIM(F83)="-", "N/A", IF(RIGHT(F83,1)=")",IF(RIGHT(F83,2)="T)",-1000000000000*VALUE(MID(F83,2,LEN(F83)-3)),IF(RIGHT(F83,2)="M)",-1000000*VALUE(MID(F83,2,LEN(F83)-3)),IF(RIGHT(F83,2)="B)",-1000000000*VALUE(MID(F83,2,LEN(F83)-3)),IF(RIGHT(F83,2)="k)",-1000*VALUE(MID(F83,2,LEN(F83)-3)),VALUE(SUBSTITUTE(F83,",","")))))),IF(RIGHT(F83,1)="T",1000000000000*VALUE(LEFT(F83,LEN(F83)-1)),IF(RIGHT(F83,1)="M",1000000*VALUE(LEFT(F83,LEN(F83)-1)),IF(RIGHT(F83,1)="B",1000000000*VALUE(LEFT(F83,LEN(F83)-1)),IF(RIGHT(F83,1)="%",0.01*VALUE(LEFT(F83,LEN(F83)-1)),IF(RIGHT(F83,1)="k",1000*VALUE(LEFT(F83,LEN(F83)-1)),VALUE(SUBSTITUTE(F83,",",""))))))))),"N/A")</f>
        <v/>
      </c>
      <c r="N83">
        <f>IFERROR(IF(TRIM(G83)="-", "N/A", IF(RIGHT(G83,1)=")",IF(RIGHT(G83,2)="T)",-1000000000000*VALUE(MID(G83,2,LEN(G83)-3)),IF(RIGHT(G83,2)="M)",-1000000*VALUE(MID(G83,2,LEN(G83)-3)),IF(RIGHT(G83,2)="B)",-1000000000*VALUE(MID(G83,2,LEN(G83)-3)),IF(RIGHT(G83,2)="k)",-1000*VALUE(MID(G83,2,LEN(G83)-3)),VALUE(SUBSTITUTE(G83,",","")))))),IF(RIGHT(G83,1)="T",1000000000000*VALUE(LEFT(G83,LEN(G83)-1)),IF(RIGHT(G83,1)="M",1000000*VALUE(LEFT(G83,LEN(G83)-1)),IF(RIGHT(G83,1)="B",1000000000*VALUE(LEFT(G83,LEN(G83)-1)),IF(RIGHT(G83,1)="%",0.01*VALUE(LEFT(G83,LEN(G83)-1)),IF(RIGHT(G83,1)="k",1000*VALUE(LEFT(G83,LEN(G83)-1)),VALUE(SUBSTITUTE(G83,",",""))))))))),"N/A")</f>
        <v/>
      </c>
    </row>
    <row r="84" spans="1:60">
      <c s="1" r="A84" t="n">
        <v>0</v>
      </c>
      <c r="B84" t="s">
        <v>144</v>
      </c>
      <c r="C84" t="s">
        <v>377</v>
      </c>
      <c r="F84">
        <f>IF(E73="below average",LOWER(TRIM(IF(ISNUMBER(VALUE(RIGHT(B73,1))),REPLACE(B73,LEN(B73),1,""),B73))),"")</f>
        <v/>
      </c>
      <c r="G84">
        <f>IF(F84&lt;&gt;"", G83 &amp; ", " &amp; IFERROR(LEFT(F84,FIND("(",F84) - 2),F84),G83)</f>
        <v/>
      </c>
      <c r="I84">
        <f>IF(AND(K84&gt; J84, L84&gt; K84, M84&gt; L84, N84&gt; M84), "pos_trend", IF(AND(K84&lt; J84, L84&lt; K84, M84&lt; L84, N84&lt; M84), "neg_trend", "N/A"))</f>
        <v/>
      </c>
      <c r="J84">
        <f>IFERROR(IF(TRIM(C84)="-", "N/A", IF(RIGHT(C84,1)=")",IF(RIGHT(C84,2)="T)",-1000000000000*VALUE(MID(C84,2,LEN(C84)-3)),IF(RIGHT(C84,2)="M)",-1000000*VALUE(MID(C84,2,LEN(C84)-3)),IF(RIGHT(C84,2)="B)",-1000000000*VALUE(MID(C84,2,LEN(C84)-3)),IF(RIGHT(C84,2)="k)",-1000*VALUE(MID(C84,2,LEN(C84)-3)),VALUE(SUBSTITUTE(C84,",","")))))),IF(RIGHT(C84,1)="T",1000000000000*VALUE(LEFT(C84,LEN(C84)-1)),IF(RIGHT(C84,1)="M",1000000*VALUE(LEFT(C84,LEN(C84)-1)),IF(RIGHT(C84,1)="B",1000000000*VALUE(LEFT(C84,LEN(C84)-1)),IF(RIGHT(C84,1)="%",0.01*VALUE(LEFT(C84,LEN(C84)-1)),IF(RIGHT(C84,1)="k",1000*VALUE(LEFT(C84,LEN(C84)-1)),VALUE(SUBSTITUTE(C84,",",""))))))))),"N/A")</f>
        <v/>
      </c>
      <c r="K84">
        <f>IFERROR(IF(TRIM(D84)="-", "N/A", IF(RIGHT(D84,1)=")",IF(RIGHT(D84,2)="T)",-1000000000000*VALUE(MID(D84,2,LEN(D84)-3)),IF(RIGHT(D84,2)="M)",-1000000*VALUE(MID(D84,2,LEN(D84)-3)),IF(RIGHT(D84,2)="B)",-1000000000*VALUE(MID(D84,2,LEN(D84)-3)),IF(RIGHT(D84,2)="k)",-1000*VALUE(MID(D84,2,LEN(D84)-3)),VALUE(SUBSTITUTE(D84,",","")))))),IF(RIGHT(D84,1)="T",1000000000000*VALUE(LEFT(D84,LEN(D84)-1)),IF(RIGHT(D84,1)="M",1000000*VALUE(LEFT(D84,LEN(D84)-1)),IF(RIGHT(D84,1)="B",1000000000*VALUE(LEFT(D84,LEN(D84)-1)),IF(RIGHT(D84,1)="%",0.01*VALUE(LEFT(D84,LEN(D84)-1)),IF(RIGHT(D84,1)="k",1000*VALUE(LEFT(D84,LEN(D84)-1)),VALUE(SUBSTITUTE(D84,",",""))))))))),"N/A")</f>
        <v/>
      </c>
      <c r="L84">
        <f>IFERROR(IF(TRIM(E84)="-", "N/A", IF(RIGHT(E84,1)=")",IF(RIGHT(E84,2)="T)",-1000000000000*VALUE(MID(E84,2,LEN(E84)-3)),IF(RIGHT(E84,2)="M)",-1000000*VALUE(MID(E84,2,LEN(E84)-3)),IF(RIGHT(E84,2)="B)",-1000000000*VALUE(MID(E84,2,LEN(E84)-3)),IF(RIGHT(E84,2)="k)",-1000*VALUE(MID(E84,2,LEN(E84)-3)),VALUE(SUBSTITUTE(E84,",","")))))),IF(RIGHT(E84,1)="T",1000000000000*VALUE(LEFT(E84,LEN(E84)-1)),IF(RIGHT(E84,1)="M",1000000*VALUE(LEFT(E84,LEN(E84)-1)),IF(RIGHT(E84,1)="B",1000000000*VALUE(LEFT(E84,LEN(E84)-1)),IF(RIGHT(E84,1)="%",0.01*VALUE(LEFT(E84,LEN(E84)-1)),IF(RIGHT(E84,1)="k",1000*VALUE(LEFT(E84,LEN(E84)-1)),VALUE(SUBSTITUTE(E84,",",""))))))))),"N/A")</f>
        <v/>
      </c>
      <c r="M84">
        <f>IFERROR(IF(TRIM(F84)="-", "N/A", IF(RIGHT(F84,1)=")",IF(RIGHT(F84,2)="T)",-1000000000000*VALUE(MID(F84,2,LEN(F84)-3)),IF(RIGHT(F84,2)="M)",-1000000*VALUE(MID(F84,2,LEN(F84)-3)),IF(RIGHT(F84,2)="B)",-1000000000*VALUE(MID(F84,2,LEN(F84)-3)),IF(RIGHT(F84,2)="k)",-1000*VALUE(MID(F84,2,LEN(F84)-3)),VALUE(SUBSTITUTE(F84,",","")))))),IF(RIGHT(F84,1)="T",1000000000000*VALUE(LEFT(F84,LEN(F84)-1)),IF(RIGHT(F84,1)="M",1000000*VALUE(LEFT(F84,LEN(F84)-1)),IF(RIGHT(F84,1)="B",1000000000*VALUE(LEFT(F84,LEN(F84)-1)),IF(RIGHT(F84,1)="%",0.01*VALUE(LEFT(F84,LEN(F84)-1)),IF(RIGHT(F84,1)="k",1000*VALUE(LEFT(F84,LEN(F84)-1)),VALUE(SUBSTITUTE(F84,",",""))))))))),"N/A")</f>
        <v/>
      </c>
      <c r="N84">
        <f>IFERROR(IF(TRIM(G84)="-", "N/A", IF(RIGHT(G84,1)=")",IF(RIGHT(G84,2)="T)",-1000000000000*VALUE(MID(G84,2,LEN(G84)-3)),IF(RIGHT(G84,2)="M)",-1000000*VALUE(MID(G84,2,LEN(G84)-3)),IF(RIGHT(G84,2)="B)",-1000000000*VALUE(MID(G84,2,LEN(G84)-3)),IF(RIGHT(G84,2)="k)",-1000*VALUE(MID(G84,2,LEN(G84)-3)),VALUE(SUBSTITUTE(G84,",","")))))),IF(RIGHT(G84,1)="T",1000000000000*VALUE(LEFT(G84,LEN(G84)-1)),IF(RIGHT(G84,1)="M",1000000*VALUE(LEFT(G84,LEN(G84)-1)),IF(RIGHT(G84,1)="B",1000000000*VALUE(LEFT(G84,LEN(G84)-1)),IF(RIGHT(G84,1)="%",0.01*VALUE(LEFT(G84,LEN(G84)-1)),IF(RIGHT(G84,1)="k",1000*VALUE(LEFT(G84,LEN(G84)-1)),VALUE(SUBSTITUTE(G84,",",""))))))))),"N/A")</f>
        <v/>
      </c>
    </row>
    <row r="85" spans="1:60">
      <c s="1" r="A85" t="n">
        <v>1</v>
      </c>
      <c r="B85" t="s">
        <v>146</v>
      </c>
      <c r="C85" t="s">
        <v>2544</v>
      </c>
      <c r="F85">
        <f>IF(E74="below average",LOWER(TRIM(IF(ISNUMBER(VALUE(RIGHT(B74,1))),REPLACE(B74,LEN(B74),1,""),B74))),"")</f>
        <v/>
      </c>
      <c r="G85">
        <f>IF(F85&lt;&gt;"", G84 &amp; ", " &amp; IFERROR(LEFT(F85,FIND("(",F85) - 2),F85),G84)</f>
        <v/>
      </c>
      <c r="I85">
        <f>IF(AND(K85&gt; J85, L85&gt; K85, M85&gt; L85, N85&gt; M85), "pos_trend", IF(AND(K85&lt; J85, L85&lt; K85, M85&lt; L85, N85&lt; M85), "neg_trend", "N/A"))</f>
        <v/>
      </c>
      <c r="J85">
        <f>IFERROR(IF(TRIM(C85)="-", "N/A", IF(RIGHT(C85,1)=")",IF(RIGHT(C85,2)="T)",-1000000000000*VALUE(MID(C85,2,LEN(C85)-3)),IF(RIGHT(C85,2)="M)",-1000000*VALUE(MID(C85,2,LEN(C85)-3)),IF(RIGHT(C85,2)="B)",-1000000000*VALUE(MID(C85,2,LEN(C85)-3)),IF(RIGHT(C85,2)="k)",-1000*VALUE(MID(C85,2,LEN(C85)-3)),VALUE(SUBSTITUTE(C85,",","")))))),IF(RIGHT(C85,1)="T",1000000000000*VALUE(LEFT(C85,LEN(C85)-1)),IF(RIGHT(C85,1)="M",1000000*VALUE(LEFT(C85,LEN(C85)-1)),IF(RIGHT(C85,1)="B",1000000000*VALUE(LEFT(C85,LEN(C85)-1)),IF(RIGHT(C85,1)="%",0.01*VALUE(LEFT(C85,LEN(C85)-1)),IF(RIGHT(C85,1)="k",1000*VALUE(LEFT(C85,LEN(C85)-1)),VALUE(SUBSTITUTE(C85,",",""))))))))),"N/A")</f>
        <v/>
      </c>
      <c r="K85">
        <f>IFERROR(IF(TRIM(D85)="-", "N/A", IF(RIGHT(D85,1)=")",IF(RIGHT(D85,2)="T)",-1000000000000*VALUE(MID(D85,2,LEN(D85)-3)),IF(RIGHT(D85,2)="M)",-1000000*VALUE(MID(D85,2,LEN(D85)-3)),IF(RIGHT(D85,2)="B)",-1000000000*VALUE(MID(D85,2,LEN(D85)-3)),IF(RIGHT(D85,2)="k)",-1000*VALUE(MID(D85,2,LEN(D85)-3)),VALUE(SUBSTITUTE(D85,",","")))))),IF(RIGHT(D85,1)="T",1000000000000*VALUE(LEFT(D85,LEN(D85)-1)),IF(RIGHT(D85,1)="M",1000000*VALUE(LEFT(D85,LEN(D85)-1)),IF(RIGHT(D85,1)="B",1000000000*VALUE(LEFT(D85,LEN(D85)-1)),IF(RIGHT(D85,1)="%",0.01*VALUE(LEFT(D85,LEN(D85)-1)),IF(RIGHT(D85,1)="k",1000*VALUE(LEFT(D85,LEN(D85)-1)),VALUE(SUBSTITUTE(D85,",",""))))))))),"N/A")</f>
        <v/>
      </c>
      <c r="L85">
        <f>IFERROR(IF(TRIM(E85)="-", "N/A", IF(RIGHT(E85,1)=")",IF(RIGHT(E85,2)="T)",-1000000000000*VALUE(MID(E85,2,LEN(E85)-3)),IF(RIGHT(E85,2)="M)",-1000000*VALUE(MID(E85,2,LEN(E85)-3)),IF(RIGHT(E85,2)="B)",-1000000000*VALUE(MID(E85,2,LEN(E85)-3)),IF(RIGHT(E85,2)="k)",-1000*VALUE(MID(E85,2,LEN(E85)-3)),VALUE(SUBSTITUTE(E85,",","")))))),IF(RIGHT(E85,1)="T",1000000000000*VALUE(LEFT(E85,LEN(E85)-1)),IF(RIGHT(E85,1)="M",1000000*VALUE(LEFT(E85,LEN(E85)-1)),IF(RIGHT(E85,1)="B",1000000000*VALUE(LEFT(E85,LEN(E85)-1)),IF(RIGHT(E85,1)="%",0.01*VALUE(LEFT(E85,LEN(E85)-1)),IF(RIGHT(E85,1)="k",1000*VALUE(LEFT(E85,LEN(E85)-1)),VALUE(SUBSTITUTE(E85,",",""))))))))),"N/A")</f>
        <v/>
      </c>
      <c r="M85">
        <f>IFERROR(IF(TRIM(F85)="-", "N/A", IF(RIGHT(F85,1)=")",IF(RIGHT(F85,2)="T)",-1000000000000*VALUE(MID(F85,2,LEN(F85)-3)),IF(RIGHT(F85,2)="M)",-1000000*VALUE(MID(F85,2,LEN(F85)-3)),IF(RIGHT(F85,2)="B)",-1000000000*VALUE(MID(F85,2,LEN(F85)-3)),IF(RIGHT(F85,2)="k)",-1000*VALUE(MID(F85,2,LEN(F85)-3)),VALUE(SUBSTITUTE(F85,",","")))))),IF(RIGHT(F85,1)="T",1000000000000*VALUE(LEFT(F85,LEN(F85)-1)),IF(RIGHT(F85,1)="M",1000000*VALUE(LEFT(F85,LEN(F85)-1)),IF(RIGHT(F85,1)="B",1000000000*VALUE(LEFT(F85,LEN(F85)-1)),IF(RIGHT(F85,1)="%",0.01*VALUE(LEFT(F85,LEN(F85)-1)),IF(RIGHT(F85,1)="k",1000*VALUE(LEFT(F85,LEN(F85)-1)),VALUE(SUBSTITUTE(F85,",",""))))))))),"N/A")</f>
        <v/>
      </c>
      <c r="N85">
        <f>IFERROR(IF(TRIM(G85)="-", "N/A", IF(RIGHT(G85,1)=")",IF(RIGHT(G85,2)="T)",-1000000000000*VALUE(MID(G85,2,LEN(G85)-3)),IF(RIGHT(G85,2)="M)",-1000000*VALUE(MID(G85,2,LEN(G85)-3)),IF(RIGHT(G85,2)="B)",-1000000000*VALUE(MID(G85,2,LEN(G85)-3)),IF(RIGHT(G85,2)="k)",-1000*VALUE(MID(G85,2,LEN(G85)-3)),VALUE(SUBSTITUTE(G85,",","")))))),IF(RIGHT(G85,1)="T",1000000000000*VALUE(LEFT(G85,LEN(G85)-1)),IF(RIGHT(G85,1)="M",1000000*VALUE(LEFT(G85,LEN(G85)-1)),IF(RIGHT(G85,1)="B",1000000000*VALUE(LEFT(G85,LEN(G85)-1)),IF(RIGHT(G85,1)="%",0.01*VALUE(LEFT(G85,LEN(G85)-1)),IF(RIGHT(G85,1)="k",1000*VALUE(LEFT(G85,LEN(G85)-1)),VALUE(SUBSTITUTE(G85,",",""))))))))),"N/A")</f>
        <v/>
      </c>
    </row>
    <row r="86" spans="1:60">
      <c r="F86">
        <f>IF(E75="below average",LOWER(TRIM(IF(ISNUMBER(VALUE(RIGHT(B75,1))),REPLACE(B75,LEN(B75),1,""),B75))),"")</f>
        <v/>
      </c>
      <c r="G86">
        <f>IF(F86&lt;&gt;"", G85 &amp; ", " &amp; IFERROR(LEFT(F86,FIND("(",F86) - 2),F86),G85)</f>
        <v/>
      </c>
      <c r="I86">
        <f>IF(AND(K86&gt; J86, L86&gt; K86, M86&gt; L86, N86&gt; M86), "pos_trend", IF(AND(K86&lt; J86, L86&lt; K86, M86&lt; L86, N86&lt; M86), "neg_trend", "N/A"))</f>
        <v/>
      </c>
      <c r="J86">
        <f>IFERROR(IF(TRIM(C86)="-", "N/A", IF(RIGHT(C86,1)=")",IF(RIGHT(C86,2)="T)",-1000000000000*VALUE(MID(C86,2,LEN(C86)-3)),IF(RIGHT(C86,2)="M)",-1000000*VALUE(MID(C86,2,LEN(C86)-3)),IF(RIGHT(C86,2)="B)",-1000000000*VALUE(MID(C86,2,LEN(C86)-3)),IF(RIGHT(C86,2)="k)",-1000*VALUE(MID(C86,2,LEN(C86)-3)),VALUE(SUBSTITUTE(C86,",","")))))),IF(RIGHT(C86,1)="T",1000000000000*VALUE(LEFT(C86,LEN(C86)-1)),IF(RIGHT(C86,1)="M",1000000*VALUE(LEFT(C86,LEN(C86)-1)),IF(RIGHT(C86,1)="B",1000000000*VALUE(LEFT(C86,LEN(C86)-1)),IF(RIGHT(C86,1)="%",0.01*VALUE(LEFT(C86,LEN(C86)-1)),IF(RIGHT(C86,1)="k",1000*VALUE(LEFT(C86,LEN(C86)-1)),VALUE(SUBSTITUTE(C86,",",""))))))))),"N/A")</f>
        <v/>
      </c>
      <c r="K86">
        <f>IFERROR(IF(TRIM(D86)="-", "N/A", IF(RIGHT(D86,1)=")",IF(RIGHT(D86,2)="T)",-1000000000000*VALUE(MID(D86,2,LEN(D86)-3)),IF(RIGHT(D86,2)="M)",-1000000*VALUE(MID(D86,2,LEN(D86)-3)),IF(RIGHT(D86,2)="B)",-1000000000*VALUE(MID(D86,2,LEN(D86)-3)),IF(RIGHT(D86,2)="k)",-1000*VALUE(MID(D86,2,LEN(D86)-3)),VALUE(SUBSTITUTE(D86,",","")))))),IF(RIGHT(D86,1)="T",1000000000000*VALUE(LEFT(D86,LEN(D86)-1)),IF(RIGHT(D86,1)="M",1000000*VALUE(LEFT(D86,LEN(D86)-1)),IF(RIGHT(D86,1)="B",1000000000*VALUE(LEFT(D86,LEN(D86)-1)),IF(RIGHT(D86,1)="%",0.01*VALUE(LEFT(D86,LEN(D86)-1)),IF(RIGHT(D86,1)="k",1000*VALUE(LEFT(D86,LEN(D86)-1)),VALUE(SUBSTITUTE(D86,",",""))))))))),"N/A")</f>
        <v/>
      </c>
      <c r="L86">
        <f>IFERROR(IF(TRIM(E86)="-", "N/A", IF(RIGHT(E86,1)=")",IF(RIGHT(E86,2)="T)",-1000000000000*VALUE(MID(E86,2,LEN(E86)-3)),IF(RIGHT(E86,2)="M)",-1000000*VALUE(MID(E86,2,LEN(E86)-3)),IF(RIGHT(E86,2)="B)",-1000000000*VALUE(MID(E86,2,LEN(E86)-3)),IF(RIGHT(E86,2)="k)",-1000*VALUE(MID(E86,2,LEN(E86)-3)),VALUE(SUBSTITUTE(E86,",","")))))),IF(RIGHT(E86,1)="T",1000000000000*VALUE(LEFT(E86,LEN(E86)-1)),IF(RIGHT(E86,1)="M",1000000*VALUE(LEFT(E86,LEN(E86)-1)),IF(RIGHT(E86,1)="B",1000000000*VALUE(LEFT(E86,LEN(E86)-1)),IF(RIGHT(E86,1)="%",0.01*VALUE(LEFT(E86,LEN(E86)-1)),IF(RIGHT(E86,1)="k",1000*VALUE(LEFT(E86,LEN(E86)-1)),VALUE(SUBSTITUTE(E86,",",""))))))))),"N/A")</f>
        <v/>
      </c>
      <c r="M86">
        <f>IFERROR(IF(TRIM(F86)="-", "N/A", IF(RIGHT(F86,1)=")",IF(RIGHT(F86,2)="T)",-1000000000000*VALUE(MID(F86,2,LEN(F86)-3)),IF(RIGHT(F86,2)="M)",-1000000*VALUE(MID(F86,2,LEN(F86)-3)),IF(RIGHT(F86,2)="B)",-1000000000*VALUE(MID(F86,2,LEN(F86)-3)),IF(RIGHT(F86,2)="k)",-1000*VALUE(MID(F86,2,LEN(F86)-3)),VALUE(SUBSTITUTE(F86,",","")))))),IF(RIGHT(F86,1)="T",1000000000000*VALUE(LEFT(F86,LEN(F86)-1)),IF(RIGHT(F86,1)="M",1000000*VALUE(LEFT(F86,LEN(F86)-1)),IF(RIGHT(F86,1)="B",1000000000*VALUE(LEFT(F86,LEN(F86)-1)),IF(RIGHT(F86,1)="%",0.01*VALUE(LEFT(F86,LEN(F86)-1)),IF(RIGHT(F86,1)="k",1000*VALUE(LEFT(F86,LEN(F86)-1)),VALUE(SUBSTITUTE(F86,",",""))))))))),"N/A")</f>
        <v/>
      </c>
      <c r="N86">
        <f>IFERROR(IF(TRIM(G86)="-", "N/A", IF(RIGHT(G86,1)=")",IF(RIGHT(G86,2)="T)",-1000000000000*VALUE(MID(G86,2,LEN(G86)-3)),IF(RIGHT(G86,2)="M)",-1000000*VALUE(MID(G86,2,LEN(G86)-3)),IF(RIGHT(G86,2)="B)",-1000000000*VALUE(MID(G86,2,LEN(G86)-3)),IF(RIGHT(G86,2)="k)",-1000*VALUE(MID(G86,2,LEN(G86)-3)),VALUE(SUBSTITUTE(G86,",","")))))),IF(RIGHT(G86,1)="T",1000000000000*VALUE(LEFT(G86,LEN(G86)-1)),IF(RIGHT(G86,1)="M",1000000*VALUE(LEFT(G86,LEN(G86)-1)),IF(RIGHT(G86,1)="B",1000000000*VALUE(LEFT(G86,LEN(G86)-1)),IF(RIGHT(G86,1)="%",0.01*VALUE(LEFT(G86,LEN(G86)-1)),IF(RIGHT(G86,1)="k",1000*VALUE(LEFT(G86,LEN(G86)-1)),VALUE(SUBSTITUTE(G86,",",""))))))))),"N/A")</f>
        <v/>
      </c>
    </row>
    <row r="87" spans="1:60">
      <c s="1" r="A87" t="n">
        <v>0</v>
      </c>
      <c r="B87" t="s">
        <v>148</v>
      </c>
      <c r="C87" t="s">
        <v>2545</v>
      </c>
      <c r="F87">
        <f>IF(E76="below average",LOWER(TRIM(IF(ISNUMBER(VALUE(RIGHT(B76,1))),REPLACE(B76,LEN(B76),1,""),B76))),"")</f>
        <v/>
      </c>
      <c r="G87">
        <f>IF(F87&lt;&gt;"", G86 &amp; ", " &amp; IFERROR(LEFT(F87,FIND("(",F87) - 2),F87),G86)</f>
        <v/>
      </c>
      <c r="I87">
        <f>IF(AND(K87&gt; J87, L87&gt; K87, M87&gt; L87, N87&gt; M87), "pos_trend", IF(AND(K87&lt; J87, L87&lt; K87, M87&lt; L87, N87&lt; M87), "neg_trend", "N/A"))</f>
        <v/>
      </c>
      <c r="J87">
        <f>IFERROR(IF(TRIM(C87)="-", "N/A", IF(RIGHT(C87,1)=")",IF(RIGHT(C87,2)="T)",-1000000000000*VALUE(MID(C87,2,LEN(C87)-3)),IF(RIGHT(C87,2)="M)",-1000000*VALUE(MID(C87,2,LEN(C87)-3)),IF(RIGHT(C87,2)="B)",-1000000000*VALUE(MID(C87,2,LEN(C87)-3)),IF(RIGHT(C87,2)="k)",-1000*VALUE(MID(C87,2,LEN(C87)-3)),VALUE(SUBSTITUTE(C87,",","")))))),IF(RIGHT(C87,1)="T",1000000000000*VALUE(LEFT(C87,LEN(C87)-1)),IF(RIGHT(C87,1)="M",1000000*VALUE(LEFT(C87,LEN(C87)-1)),IF(RIGHT(C87,1)="B",1000000000*VALUE(LEFT(C87,LEN(C87)-1)),IF(RIGHT(C87,1)="%",0.01*VALUE(LEFT(C87,LEN(C87)-1)),IF(RIGHT(C87,1)="k",1000*VALUE(LEFT(C87,LEN(C87)-1)),VALUE(SUBSTITUTE(C87,",",""))))))))),"N/A")</f>
        <v/>
      </c>
      <c r="K87">
        <f>IFERROR(IF(TRIM(D87)="-", "N/A", IF(RIGHT(D87,1)=")",IF(RIGHT(D87,2)="T)",-1000000000000*VALUE(MID(D87,2,LEN(D87)-3)),IF(RIGHT(D87,2)="M)",-1000000*VALUE(MID(D87,2,LEN(D87)-3)),IF(RIGHT(D87,2)="B)",-1000000000*VALUE(MID(D87,2,LEN(D87)-3)),IF(RIGHT(D87,2)="k)",-1000*VALUE(MID(D87,2,LEN(D87)-3)),VALUE(SUBSTITUTE(D87,",","")))))),IF(RIGHT(D87,1)="T",1000000000000*VALUE(LEFT(D87,LEN(D87)-1)),IF(RIGHT(D87,1)="M",1000000*VALUE(LEFT(D87,LEN(D87)-1)),IF(RIGHT(D87,1)="B",1000000000*VALUE(LEFT(D87,LEN(D87)-1)),IF(RIGHT(D87,1)="%",0.01*VALUE(LEFT(D87,LEN(D87)-1)),IF(RIGHT(D87,1)="k",1000*VALUE(LEFT(D87,LEN(D87)-1)),VALUE(SUBSTITUTE(D87,",",""))))))))),"N/A")</f>
        <v/>
      </c>
      <c r="L87">
        <f>IFERROR(IF(TRIM(E87)="-", "N/A", IF(RIGHT(E87,1)=")",IF(RIGHT(E87,2)="T)",-1000000000000*VALUE(MID(E87,2,LEN(E87)-3)),IF(RIGHT(E87,2)="M)",-1000000*VALUE(MID(E87,2,LEN(E87)-3)),IF(RIGHT(E87,2)="B)",-1000000000*VALUE(MID(E87,2,LEN(E87)-3)),IF(RIGHT(E87,2)="k)",-1000*VALUE(MID(E87,2,LEN(E87)-3)),VALUE(SUBSTITUTE(E87,",","")))))),IF(RIGHT(E87,1)="T",1000000000000*VALUE(LEFT(E87,LEN(E87)-1)),IF(RIGHT(E87,1)="M",1000000*VALUE(LEFT(E87,LEN(E87)-1)),IF(RIGHT(E87,1)="B",1000000000*VALUE(LEFT(E87,LEN(E87)-1)),IF(RIGHT(E87,1)="%",0.01*VALUE(LEFT(E87,LEN(E87)-1)),IF(RIGHT(E87,1)="k",1000*VALUE(LEFT(E87,LEN(E87)-1)),VALUE(SUBSTITUTE(E87,",",""))))))))),"N/A")</f>
        <v/>
      </c>
      <c r="M87">
        <f>IFERROR(IF(TRIM(F87)="-", "N/A", IF(RIGHT(F87,1)=")",IF(RIGHT(F87,2)="T)",-1000000000000*VALUE(MID(F87,2,LEN(F87)-3)),IF(RIGHT(F87,2)="M)",-1000000*VALUE(MID(F87,2,LEN(F87)-3)),IF(RIGHT(F87,2)="B)",-1000000000*VALUE(MID(F87,2,LEN(F87)-3)),IF(RIGHT(F87,2)="k)",-1000*VALUE(MID(F87,2,LEN(F87)-3)),VALUE(SUBSTITUTE(F87,",","")))))),IF(RIGHT(F87,1)="T",1000000000000*VALUE(LEFT(F87,LEN(F87)-1)),IF(RIGHT(F87,1)="M",1000000*VALUE(LEFT(F87,LEN(F87)-1)),IF(RIGHT(F87,1)="B",1000000000*VALUE(LEFT(F87,LEN(F87)-1)),IF(RIGHT(F87,1)="%",0.01*VALUE(LEFT(F87,LEN(F87)-1)),IF(RIGHT(F87,1)="k",1000*VALUE(LEFT(F87,LEN(F87)-1)),VALUE(SUBSTITUTE(F87,",",""))))))))),"N/A")</f>
        <v/>
      </c>
      <c r="N87">
        <f>IFERROR(IF(TRIM(G87)="-", "N/A", IF(RIGHT(G87,1)=")",IF(RIGHT(G87,2)="T)",-1000000000000*VALUE(MID(G87,2,LEN(G87)-3)),IF(RIGHT(G87,2)="M)",-1000000*VALUE(MID(G87,2,LEN(G87)-3)),IF(RIGHT(G87,2)="B)",-1000000000*VALUE(MID(G87,2,LEN(G87)-3)),IF(RIGHT(G87,2)="k)",-1000*VALUE(MID(G87,2,LEN(G87)-3)),VALUE(SUBSTITUTE(G87,",","")))))),IF(RIGHT(G87,1)="T",1000000000000*VALUE(LEFT(G87,LEN(G87)-1)),IF(RIGHT(G87,1)="M",1000000*VALUE(LEFT(G87,LEN(G87)-1)),IF(RIGHT(G87,1)="B",1000000000*VALUE(LEFT(G87,LEN(G87)-1)),IF(RIGHT(G87,1)="%",0.01*VALUE(LEFT(G87,LEN(G87)-1)),IF(RIGHT(G87,1)="k",1000*VALUE(LEFT(G87,LEN(G87)-1)),VALUE(SUBSTITUTE(G87,",",""))))))))),"N/A")</f>
        <v/>
      </c>
    </row>
    <row r="88" spans="1:60">
      <c s="1" r="A88" t="n">
        <v>1</v>
      </c>
      <c r="B88" t="s">
        <v>150</v>
      </c>
      <c r="C88" t="s">
        <v>2546</v>
      </c>
      <c r="F88">
        <f>IF(F87="",IF(F86="",IF(F85="",IF(F84="",IF(F83="",IF(F82="",IFERROR(LEFT(F81,FIND("(",F81) - 2),F81),IFERROR(LEFT(F82,FIND("(",F82) - 2),F82)),IFERROR(LEFT(F83,FIND("(",F83) - 2),F83)),IFERROR(LEFT(F84,FIND("(",F84) - 2),F84)),IFERROR(LEFT(F85,FIND("(",F85) - 2),F85)),IFERROR(LEFT(F86,FIND("(",F86) - 2),F86)),IFERROR(LEFT(F87,FIND("(",F87) - 2),F87))</f>
        <v/>
      </c>
      <c r="G88">
        <f>TRIM(IF(LEFT(G87,1)=",",REPLACE(G87,1,1,""),SUBSTITUTE(G87,F88, "and " &amp; F88)))</f>
        <v/>
      </c>
      <c r="I88">
        <f>IF(AND(K88&gt; J88, L88&gt; K88, M88&gt; L88, N88&gt; M88), "pos_trend", IF(AND(K88&lt; J88, L88&lt; K88, M88&lt; L88, N88&lt; M88), "neg_trend", "N/A"))</f>
        <v/>
      </c>
      <c r="J88">
        <f>IFERROR(IF(TRIM(C88)="-", "N/A", IF(RIGHT(C88,1)=")",IF(RIGHT(C88,2)="T)",-1000000000000*VALUE(MID(C88,2,LEN(C88)-3)),IF(RIGHT(C88,2)="M)",-1000000*VALUE(MID(C88,2,LEN(C88)-3)),IF(RIGHT(C88,2)="B)",-1000000000*VALUE(MID(C88,2,LEN(C88)-3)),IF(RIGHT(C88,2)="k)",-1000*VALUE(MID(C88,2,LEN(C88)-3)),VALUE(SUBSTITUTE(C88,",","")))))),IF(RIGHT(C88,1)="T",1000000000000*VALUE(LEFT(C88,LEN(C88)-1)),IF(RIGHT(C88,1)="M",1000000*VALUE(LEFT(C88,LEN(C88)-1)),IF(RIGHT(C88,1)="B",1000000000*VALUE(LEFT(C88,LEN(C88)-1)),IF(RIGHT(C88,1)="%",0.01*VALUE(LEFT(C88,LEN(C88)-1)),IF(RIGHT(C88,1)="k",1000*VALUE(LEFT(C88,LEN(C88)-1)),VALUE(SUBSTITUTE(C88,",",""))))))))),"N/A")</f>
        <v/>
      </c>
      <c r="K88">
        <f>IFERROR(IF(TRIM(D88)="-", "N/A", IF(RIGHT(D88,1)=")",IF(RIGHT(D88,2)="T)",-1000000000000*VALUE(MID(D88,2,LEN(D88)-3)),IF(RIGHT(D88,2)="M)",-1000000*VALUE(MID(D88,2,LEN(D88)-3)),IF(RIGHT(D88,2)="B)",-1000000000*VALUE(MID(D88,2,LEN(D88)-3)),IF(RIGHT(D88,2)="k)",-1000*VALUE(MID(D88,2,LEN(D88)-3)),VALUE(SUBSTITUTE(D88,",","")))))),IF(RIGHT(D88,1)="T",1000000000000*VALUE(LEFT(D88,LEN(D88)-1)),IF(RIGHT(D88,1)="M",1000000*VALUE(LEFT(D88,LEN(D88)-1)),IF(RIGHT(D88,1)="B",1000000000*VALUE(LEFT(D88,LEN(D88)-1)),IF(RIGHT(D88,1)="%",0.01*VALUE(LEFT(D88,LEN(D88)-1)),IF(RIGHT(D88,1)="k",1000*VALUE(LEFT(D88,LEN(D88)-1)),VALUE(SUBSTITUTE(D88,",",""))))))))),"N/A")</f>
        <v/>
      </c>
      <c r="L88">
        <f>IFERROR(IF(TRIM(E88)="-", "N/A", IF(RIGHT(E88,1)=")",IF(RIGHT(E88,2)="T)",-1000000000000*VALUE(MID(E88,2,LEN(E88)-3)),IF(RIGHT(E88,2)="M)",-1000000*VALUE(MID(E88,2,LEN(E88)-3)),IF(RIGHT(E88,2)="B)",-1000000000*VALUE(MID(E88,2,LEN(E88)-3)),IF(RIGHT(E88,2)="k)",-1000*VALUE(MID(E88,2,LEN(E88)-3)),VALUE(SUBSTITUTE(E88,",","")))))),IF(RIGHT(E88,1)="T",1000000000000*VALUE(LEFT(E88,LEN(E88)-1)),IF(RIGHT(E88,1)="M",1000000*VALUE(LEFT(E88,LEN(E88)-1)),IF(RIGHT(E88,1)="B",1000000000*VALUE(LEFT(E88,LEN(E88)-1)),IF(RIGHT(E88,1)="%",0.01*VALUE(LEFT(E88,LEN(E88)-1)),IF(RIGHT(E88,1)="k",1000*VALUE(LEFT(E88,LEN(E88)-1)),VALUE(SUBSTITUTE(E88,",",""))))))))),"N/A")</f>
        <v/>
      </c>
      <c r="M88">
        <f>IFERROR(IF(TRIM(F88)="-", "N/A", IF(RIGHT(F88,1)=")",IF(RIGHT(F88,2)="T)",-1000000000000*VALUE(MID(F88,2,LEN(F88)-3)),IF(RIGHT(F88,2)="M)",-1000000*VALUE(MID(F88,2,LEN(F88)-3)),IF(RIGHT(F88,2)="B)",-1000000000*VALUE(MID(F88,2,LEN(F88)-3)),IF(RIGHT(F88,2)="k)",-1000*VALUE(MID(F88,2,LEN(F88)-3)),VALUE(SUBSTITUTE(F88,",","")))))),IF(RIGHT(F88,1)="T",1000000000000*VALUE(LEFT(F88,LEN(F88)-1)),IF(RIGHT(F88,1)="M",1000000*VALUE(LEFT(F88,LEN(F88)-1)),IF(RIGHT(F88,1)="B",1000000000*VALUE(LEFT(F88,LEN(F88)-1)),IF(RIGHT(F88,1)="%",0.01*VALUE(LEFT(F88,LEN(F88)-1)),IF(RIGHT(F88,1)="k",1000*VALUE(LEFT(F88,LEN(F88)-1)),VALUE(SUBSTITUTE(F88,",",""))))))))),"N/A")</f>
        <v/>
      </c>
      <c r="N88">
        <f>IFERROR(IF(TRIM(G88)="-", "N/A", IF(RIGHT(G88,1)=")",IF(RIGHT(G88,2)="T)",-1000000000000*VALUE(MID(G88,2,LEN(G88)-3)),IF(RIGHT(G88,2)="M)",-1000000*VALUE(MID(G88,2,LEN(G88)-3)),IF(RIGHT(G88,2)="B)",-1000000000*VALUE(MID(G88,2,LEN(G88)-3)),IF(RIGHT(G88,2)="k)",-1000*VALUE(MID(G88,2,LEN(G88)-3)),VALUE(SUBSTITUTE(G88,",","")))))),IF(RIGHT(G88,1)="T",1000000000000*VALUE(LEFT(G88,LEN(G88)-1)),IF(RIGHT(G88,1)="M",1000000*VALUE(LEFT(G88,LEN(G88)-1)),IF(RIGHT(G88,1)="B",1000000000*VALUE(LEFT(G88,LEN(G88)-1)),IF(RIGHT(G88,1)="%",0.01*VALUE(LEFT(G88,LEN(G88)-1)),IF(RIGHT(G88,1)="k",1000*VALUE(LEFT(G88,LEN(G88)-1)),VALUE(SUBSTITUTE(G88,",",""))))))))),"N/A")</f>
        <v/>
      </c>
    </row>
    <row r="89" spans="1:60">
      <c s="1" r="A89" t="n">
        <v>2</v>
      </c>
      <c r="B89" t="s">
        <v>152</v>
      </c>
      <c r="C89" t="s">
        <v>2547</v>
      </c>
      <c r="D89">
        <f>IF(COUNTIF(E70:E76,"=below average")&gt;0,"There are some indications that "&amp;D1&amp;" may be undervalued. The company has a lower " &amp; G88 &amp; " than the comparable average", "Inconclusive")</f>
        <v/>
      </c>
      <c r="I89">
        <f>IF(AND(K89&gt; J89, L89&gt; K89, M89&gt; L89, N89&gt; M89), "pos_trend", IF(AND(K89&lt; J89, L89&lt; K89, M89&lt; L89, N89&lt; M89), "neg_trend", "N/A"))</f>
        <v/>
      </c>
      <c r="J89">
        <f>IFERROR(IF(TRIM(C89)="-", "N/A", IF(RIGHT(C89,1)=")",IF(RIGHT(C89,2)="T)",-1000000000000*VALUE(MID(C89,2,LEN(C89)-3)),IF(RIGHT(C89,2)="M)",-1000000*VALUE(MID(C89,2,LEN(C89)-3)),IF(RIGHT(C89,2)="B)",-1000000000*VALUE(MID(C89,2,LEN(C89)-3)),IF(RIGHT(C89,2)="k)",-1000*VALUE(MID(C89,2,LEN(C89)-3)),VALUE(SUBSTITUTE(C89,",","")))))),IF(RIGHT(C89,1)="T",1000000000000*VALUE(LEFT(C89,LEN(C89)-1)),IF(RIGHT(C89,1)="M",1000000*VALUE(LEFT(C89,LEN(C89)-1)),IF(RIGHT(C89,1)="B",1000000000*VALUE(LEFT(C89,LEN(C89)-1)),IF(RIGHT(C89,1)="%",0.01*VALUE(LEFT(C89,LEN(C89)-1)),IF(RIGHT(C89,1)="k",1000*VALUE(LEFT(C89,LEN(C89)-1)),VALUE(SUBSTITUTE(C89,",",""))))))))),"N/A")</f>
        <v/>
      </c>
      <c r="K89">
        <f>IFERROR(IF(TRIM(D89)="-", "N/A", IF(RIGHT(D89,1)=")",IF(RIGHT(D89,2)="T)",-1000000000000*VALUE(MID(D89,2,LEN(D89)-3)),IF(RIGHT(D89,2)="M)",-1000000*VALUE(MID(D89,2,LEN(D89)-3)),IF(RIGHT(D89,2)="B)",-1000000000*VALUE(MID(D89,2,LEN(D89)-3)),IF(RIGHT(D89,2)="k)",-1000*VALUE(MID(D89,2,LEN(D89)-3)),VALUE(SUBSTITUTE(D89,",","")))))),IF(RIGHT(D89,1)="T",1000000000000*VALUE(LEFT(D89,LEN(D89)-1)),IF(RIGHT(D89,1)="M",1000000*VALUE(LEFT(D89,LEN(D89)-1)),IF(RIGHT(D89,1)="B",1000000000*VALUE(LEFT(D89,LEN(D89)-1)),IF(RIGHT(D89,1)="%",0.01*VALUE(LEFT(D89,LEN(D89)-1)),IF(RIGHT(D89,1)="k",1000*VALUE(LEFT(D89,LEN(D89)-1)),VALUE(SUBSTITUTE(D89,",",""))))))))),"N/A")</f>
        <v/>
      </c>
      <c r="L89">
        <f>IFERROR(IF(TRIM(E89)="-", "N/A", IF(RIGHT(E89,1)=")",IF(RIGHT(E89,2)="T)",-1000000000000*VALUE(MID(E89,2,LEN(E89)-3)),IF(RIGHT(E89,2)="M)",-1000000*VALUE(MID(E89,2,LEN(E89)-3)),IF(RIGHT(E89,2)="B)",-1000000000*VALUE(MID(E89,2,LEN(E89)-3)),IF(RIGHT(E89,2)="k)",-1000*VALUE(MID(E89,2,LEN(E89)-3)),VALUE(SUBSTITUTE(E89,",","")))))),IF(RIGHT(E89,1)="T",1000000000000*VALUE(LEFT(E89,LEN(E89)-1)),IF(RIGHT(E89,1)="M",1000000*VALUE(LEFT(E89,LEN(E89)-1)),IF(RIGHT(E89,1)="B",1000000000*VALUE(LEFT(E89,LEN(E89)-1)),IF(RIGHT(E89,1)="%",0.01*VALUE(LEFT(E89,LEN(E89)-1)),IF(RIGHT(E89,1)="k",1000*VALUE(LEFT(E89,LEN(E89)-1)),VALUE(SUBSTITUTE(E89,",",""))))))))),"N/A")</f>
        <v/>
      </c>
      <c r="M89">
        <f>IFERROR(IF(TRIM(F89)="-", "N/A", IF(RIGHT(F89,1)=")",IF(RIGHT(F89,2)="T)",-1000000000000*VALUE(MID(F89,2,LEN(F89)-3)),IF(RIGHT(F89,2)="M)",-1000000*VALUE(MID(F89,2,LEN(F89)-3)),IF(RIGHT(F89,2)="B)",-1000000000*VALUE(MID(F89,2,LEN(F89)-3)),IF(RIGHT(F89,2)="k)",-1000*VALUE(MID(F89,2,LEN(F89)-3)),VALUE(SUBSTITUTE(F89,",","")))))),IF(RIGHT(F89,1)="T",1000000000000*VALUE(LEFT(F89,LEN(F89)-1)),IF(RIGHT(F89,1)="M",1000000*VALUE(LEFT(F89,LEN(F89)-1)),IF(RIGHT(F89,1)="B",1000000000*VALUE(LEFT(F89,LEN(F89)-1)),IF(RIGHT(F89,1)="%",0.01*VALUE(LEFT(F89,LEN(F89)-1)),IF(RIGHT(F89,1)="k",1000*VALUE(LEFT(F89,LEN(F89)-1)),VALUE(SUBSTITUTE(F89,",",""))))))))),"N/A")</f>
        <v/>
      </c>
      <c r="N89">
        <f>IFERROR(IF(TRIM(G89)="-", "N/A", IF(RIGHT(G89,1)=")",IF(RIGHT(G89,2)="T)",-1000000000000*VALUE(MID(G89,2,LEN(G89)-3)),IF(RIGHT(G89,2)="M)",-1000000*VALUE(MID(G89,2,LEN(G89)-3)),IF(RIGHT(G89,2)="B)",-1000000000*VALUE(MID(G89,2,LEN(G89)-3)),IF(RIGHT(G89,2)="k)",-1000*VALUE(MID(G89,2,LEN(G89)-3)),VALUE(SUBSTITUTE(G89,",","")))))),IF(RIGHT(G89,1)="T",1000000000000*VALUE(LEFT(G89,LEN(G89)-1)),IF(RIGHT(G89,1)="M",1000000*VALUE(LEFT(G89,LEN(G89)-1)),IF(RIGHT(G89,1)="B",1000000000*VALUE(LEFT(G89,LEN(G89)-1)),IF(RIGHT(G89,1)="%",0.01*VALUE(LEFT(G89,LEN(G89)-1)),IF(RIGHT(G89,1)="k",1000*VALUE(LEFT(G89,LEN(G89)-1)),VALUE(SUBSTITUTE(G89,",",""))))))))),"N/A")</f>
        <v/>
      </c>
    </row>
    <row r="90" spans="1:60">
      <c s="1" r="A90" t="n">
        <v>3</v>
      </c>
      <c r="B90" t="s">
        <v>154</v>
      </c>
      <c r="C90" t="s">
        <v>2548</v>
      </c>
      <c r="I90">
        <f>IF(AND(K90&gt; J90, L90&gt; K90, M90&gt; L90, N90&gt; M90), "pos_trend", IF(AND(K90&lt; J90, L90&lt; K90, M90&lt; L90, N90&lt; M90), "neg_trend", "N/A"))</f>
        <v/>
      </c>
      <c r="J90">
        <f>IFERROR(IF(TRIM(C90)="-", "N/A", IF(RIGHT(C90,1)=")",IF(RIGHT(C90,2)="T)",-1000000000000*VALUE(MID(C90,2,LEN(C90)-3)),IF(RIGHT(C90,2)="M)",-1000000*VALUE(MID(C90,2,LEN(C90)-3)),IF(RIGHT(C90,2)="B)",-1000000000*VALUE(MID(C90,2,LEN(C90)-3)),IF(RIGHT(C90,2)="k)",-1000*VALUE(MID(C90,2,LEN(C90)-3)),VALUE(SUBSTITUTE(C90,",","")))))),IF(RIGHT(C90,1)="T",1000000000000*VALUE(LEFT(C90,LEN(C90)-1)),IF(RIGHT(C90,1)="M",1000000*VALUE(LEFT(C90,LEN(C90)-1)),IF(RIGHT(C90,1)="B",1000000000*VALUE(LEFT(C90,LEN(C90)-1)),IF(RIGHT(C90,1)="%",0.01*VALUE(LEFT(C90,LEN(C90)-1)),IF(RIGHT(C90,1)="k",1000*VALUE(LEFT(C90,LEN(C90)-1)),VALUE(SUBSTITUTE(C90,",",""))))))))),"N/A")</f>
        <v/>
      </c>
      <c r="K90">
        <f>IFERROR(IF(TRIM(D90)="-", "N/A", IF(RIGHT(D90,1)=")",IF(RIGHT(D90,2)="T)",-1000000000000*VALUE(MID(D90,2,LEN(D90)-3)),IF(RIGHT(D90,2)="M)",-1000000*VALUE(MID(D90,2,LEN(D90)-3)),IF(RIGHT(D90,2)="B)",-1000000000*VALUE(MID(D90,2,LEN(D90)-3)),IF(RIGHT(D90,2)="k)",-1000*VALUE(MID(D90,2,LEN(D90)-3)),VALUE(SUBSTITUTE(D90,",","")))))),IF(RIGHT(D90,1)="T",1000000000000*VALUE(LEFT(D90,LEN(D90)-1)),IF(RIGHT(D90,1)="M",1000000*VALUE(LEFT(D90,LEN(D90)-1)),IF(RIGHT(D90,1)="B",1000000000*VALUE(LEFT(D90,LEN(D90)-1)),IF(RIGHT(D90,1)="%",0.01*VALUE(LEFT(D90,LEN(D90)-1)),IF(RIGHT(D90,1)="k",1000*VALUE(LEFT(D90,LEN(D90)-1)),VALUE(SUBSTITUTE(D90,",",""))))))))),"N/A")</f>
        <v/>
      </c>
      <c r="L90">
        <f>IFERROR(IF(TRIM(E90)="-", "N/A", IF(RIGHT(E90,1)=")",IF(RIGHT(E90,2)="T)",-1000000000000*VALUE(MID(E90,2,LEN(E90)-3)),IF(RIGHT(E90,2)="M)",-1000000*VALUE(MID(E90,2,LEN(E90)-3)),IF(RIGHT(E90,2)="B)",-1000000000*VALUE(MID(E90,2,LEN(E90)-3)),IF(RIGHT(E90,2)="k)",-1000*VALUE(MID(E90,2,LEN(E90)-3)),VALUE(SUBSTITUTE(E90,",","")))))),IF(RIGHT(E90,1)="T",1000000000000*VALUE(LEFT(E90,LEN(E90)-1)),IF(RIGHT(E90,1)="M",1000000*VALUE(LEFT(E90,LEN(E90)-1)),IF(RIGHT(E90,1)="B",1000000000*VALUE(LEFT(E90,LEN(E90)-1)),IF(RIGHT(E90,1)="%",0.01*VALUE(LEFT(E90,LEN(E90)-1)),IF(RIGHT(E90,1)="k",1000*VALUE(LEFT(E90,LEN(E90)-1)),VALUE(SUBSTITUTE(E90,",",""))))))))),"N/A")</f>
        <v/>
      </c>
      <c r="M90">
        <f>IFERROR(IF(TRIM(F90)="-", "N/A", IF(RIGHT(F90,1)=")",IF(RIGHT(F90,2)="T)",-1000000000000*VALUE(MID(F90,2,LEN(F90)-3)),IF(RIGHT(F90,2)="M)",-1000000*VALUE(MID(F90,2,LEN(F90)-3)),IF(RIGHT(F90,2)="B)",-1000000000*VALUE(MID(F90,2,LEN(F90)-3)),IF(RIGHT(F90,2)="k)",-1000*VALUE(MID(F90,2,LEN(F90)-3)),VALUE(SUBSTITUTE(F90,",","")))))),IF(RIGHT(F90,1)="T",1000000000000*VALUE(LEFT(F90,LEN(F90)-1)),IF(RIGHT(F90,1)="M",1000000*VALUE(LEFT(F90,LEN(F90)-1)),IF(RIGHT(F90,1)="B",1000000000*VALUE(LEFT(F90,LEN(F90)-1)),IF(RIGHT(F90,1)="%",0.01*VALUE(LEFT(F90,LEN(F90)-1)),IF(RIGHT(F90,1)="k",1000*VALUE(LEFT(F90,LEN(F90)-1)),VALUE(SUBSTITUTE(F90,",",""))))))))),"N/A")</f>
        <v/>
      </c>
      <c r="N90">
        <f>IFERROR(IF(TRIM(G90)="-", "N/A", IF(RIGHT(G90,1)=")",IF(RIGHT(G90,2)="T)",-1000000000000*VALUE(MID(G90,2,LEN(G90)-3)),IF(RIGHT(G90,2)="M)",-1000000*VALUE(MID(G90,2,LEN(G90)-3)),IF(RIGHT(G90,2)="B)",-1000000000*VALUE(MID(G90,2,LEN(G90)-3)),IF(RIGHT(G90,2)="k)",-1000*VALUE(MID(G90,2,LEN(G90)-3)),VALUE(SUBSTITUTE(G90,",","")))))),IF(RIGHT(G90,1)="T",1000000000000*VALUE(LEFT(G90,LEN(G90)-1)),IF(RIGHT(G90,1)="M",1000000*VALUE(LEFT(G90,LEN(G90)-1)),IF(RIGHT(G90,1)="B",1000000000*VALUE(LEFT(G90,LEN(G90)-1)),IF(RIGHT(G90,1)="%",0.01*VALUE(LEFT(G90,LEN(G90)-1)),IF(RIGHT(G90,1)="k",1000*VALUE(LEFT(G90,LEN(G90)-1)),VALUE(SUBSTITUTE(G90,",",""))))))))),"N/A")</f>
        <v/>
      </c>
    </row>
    <row r="91" spans="1:60">
      <c s="1" r="A91" t="n">
        <v>4</v>
      </c>
      <c r="B91" t="s">
        <v>156</v>
      </c>
      <c r="C91" t="s">
        <v>2549</v>
      </c>
      <c r="I91">
        <f>IF(AND(K91&gt; J91, L91&gt; K91, M91&gt; L91, N91&gt; M91), "pos_trend", IF(AND(K91&lt; J91, L91&lt; K91, M91&lt; L91, N91&lt; M91), "neg_trend", "N/A"))</f>
        <v/>
      </c>
      <c r="J91">
        <f>IFERROR(IF(TRIM(C91)="-", "N/A", IF(RIGHT(C91,1)=")",IF(RIGHT(C91,2)="T)",-1000000000000*VALUE(MID(C91,2,LEN(C91)-3)),IF(RIGHT(C91,2)="M)",-1000000*VALUE(MID(C91,2,LEN(C91)-3)),IF(RIGHT(C91,2)="B)",-1000000000*VALUE(MID(C91,2,LEN(C91)-3)),IF(RIGHT(C91,2)="k)",-1000*VALUE(MID(C91,2,LEN(C91)-3)),VALUE(SUBSTITUTE(C91,",","")))))),IF(RIGHT(C91,1)="T",1000000000000*VALUE(LEFT(C91,LEN(C91)-1)),IF(RIGHT(C91,1)="M",1000000*VALUE(LEFT(C91,LEN(C91)-1)),IF(RIGHT(C91,1)="B",1000000000*VALUE(LEFT(C91,LEN(C91)-1)),IF(RIGHT(C91,1)="%",0.01*VALUE(LEFT(C91,LEN(C91)-1)),IF(RIGHT(C91,1)="k",1000*VALUE(LEFT(C91,LEN(C91)-1)),VALUE(SUBSTITUTE(C91,",",""))))))))),"N/A")</f>
        <v/>
      </c>
      <c r="K91">
        <f>IFERROR(IF(TRIM(D91)="-", "N/A", IF(RIGHT(D91,1)=")",IF(RIGHT(D91,2)="T)",-1000000000000*VALUE(MID(D91,2,LEN(D91)-3)),IF(RIGHT(D91,2)="M)",-1000000*VALUE(MID(D91,2,LEN(D91)-3)),IF(RIGHT(D91,2)="B)",-1000000000*VALUE(MID(D91,2,LEN(D91)-3)),IF(RIGHT(D91,2)="k)",-1000*VALUE(MID(D91,2,LEN(D91)-3)),VALUE(SUBSTITUTE(D91,",","")))))),IF(RIGHT(D91,1)="T",1000000000000*VALUE(LEFT(D91,LEN(D91)-1)),IF(RIGHT(D91,1)="M",1000000*VALUE(LEFT(D91,LEN(D91)-1)),IF(RIGHT(D91,1)="B",1000000000*VALUE(LEFT(D91,LEN(D91)-1)),IF(RIGHT(D91,1)="%",0.01*VALUE(LEFT(D91,LEN(D91)-1)),IF(RIGHT(D91,1)="k",1000*VALUE(LEFT(D91,LEN(D91)-1)),VALUE(SUBSTITUTE(D91,",",""))))))))),"N/A")</f>
        <v/>
      </c>
      <c r="L91">
        <f>IFERROR(IF(TRIM(E91)="-", "N/A", IF(RIGHT(E91,1)=")",IF(RIGHT(E91,2)="T)",-1000000000000*VALUE(MID(E91,2,LEN(E91)-3)),IF(RIGHT(E91,2)="M)",-1000000*VALUE(MID(E91,2,LEN(E91)-3)),IF(RIGHT(E91,2)="B)",-1000000000*VALUE(MID(E91,2,LEN(E91)-3)),IF(RIGHT(E91,2)="k)",-1000*VALUE(MID(E91,2,LEN(E91)-3)),VALUE(SUBSTITUTE(E91,",","")))))),IF(RIGHT(E91,1)="T",1000000000000*VALUE(LEFT(E91,LEN(E91)-1)),IF(RIGHT(E91,1)="M",1000000*VALUE(LEFT(E91,LEN(E91)-1)),IF(RIGHT(E91,1)="B",1000000000*VALUE(LEFT(E91,LEN(E91)-1)),IF(RIGHT(E91,1)="%",0.01*VALUE(LEFT(E91,LEN(E91)-1)),IF(RIGHT(E91,1)="k",1000*VALUE(LEFT(E91,LEN(E91)-1)),VALUE(SUBSTITUTE(E91,",",""))))))))),"N/A")</f>
        <v/>
      </c>
      <c r="M91">
        <f>IFERROR(IF(TRIM(F91)="-", "N/A", IF(RIGHT(F91,1)=")",IF(RIGHT(F91,2)="T)",-1000000000000*VALUE(MID(F91,2,LEN(F91)-3)),IF(RIGHT(F91,2)="M)",-1000000*VALUE(MID(F91,2,LEN(F91)-3)),IF(RIGHT(F91,2)="B)",-1000000000*VALUE(MID(F91,2,LEN(F91)-3)),IF(RIGHT(F91,2)="k)",-1000*VALUE(MID(F91,2,LEN(F91)-3)),VALUE(SUBSTITUTE(F91,",","")))))),IF(RIGHT(F91,1)="T",1000000000000*VALUE(LEFT(F91,LEN(F91)-1)),IF(RIGHT(F91,1)="M",1000000*VALUE(LEFT(F91,LEN(F91)-1)),IF(RIGHT(F91,1)="B",1000000000*VALUE(LEFT(F91,LEN(F91)-1)),IF(RIGHT(F91,1)="%",0.01*VALUE(LEFT(F91,LEN(F91)-1)),IF(RIGHT(F91,1)="k",1000*VALUE(LEFT(F91,LEN(F91)-1)),VALUE(SUBSTITUTE(F91,",",""))))))))),"N/A")</f>
        <v/>
      </c>
      <c r="N91">
        <f>IFERROR(IF(TRIM(G91)="-", "N/A", IF(RIGHT(G91,1)=")",IF(RIGHT(G91,2)="T)",-1000000000000*VALUE(MID(G91,2,LEN(G91)-3)),IF(RIGHT(G91,2)="M)",-1000000*VALUE(MID(G91,2,LEN(G91)-3)),IF(RIGHT(G91,2)="B)",-1000000000*VALUE(MID(G91,2,LEN(G91)-3)),IF(RIGHT(G91,2)="k)",-1000*VALUE(MID(G91,2,LEN(G91)-3)),VALUE(SUBSTITUTE(G91,",","")))))),IF(RIGHT(G91,1)="T",1000000000000*VALUE(LEFT(G91,LEN(G91)-1)),IF(RIGHT(G91,1)="M",1000000*VALUE(LEFT(G91,LEN(G91)-1)),IF(RIGHT(G91,1)="B",1000000000*VALUE(LEFT(G91,LEN(G91)-1)),IF(RIGHT(G91,1)="%",0.01*VALUE(LEFT(G91,LEN(G91)-1)),IF(RIGHT(G91,1)="k",1000*VALUE(LEFT(G91,LEN(G91)-1)),VALUE(SUBSTITUTE(G91,",",""))))))))),"N/A")</f>
        <v/>
      </c>
    </row>
    <row r="92" spans="1:60">
      <c s="1" r="A92" t="n">
        <v>5</v>
      </c>
      <c r="B92" t="s">
        <v>158</v>
      </c>
      <c r="C92" t="s">
        <v>2550</v>
      </c>
      <c r="I92">
        <f>IF(AND(K92&gt; J92, L92&gt; K92, M92&gt; L92, N92&gt; M92), "pos_trend", IF(AND(K92&lt; J92, L92&lt; K92, M92&lt; L92, N92&lt; M92), "neg_trend", "N/A"))</f>
        <v/>
      </c>
      <c r="J92">
        <f>IFERROR(IF(TRIM(C92)="-", "N/A", IF(RIGHT(C92,1)=")",IF(RIGHT(C92,2)="T)",-1000000000000*VALUE(MID(C92,2,LEN(C92)-3)),IF(RIGHT(C92,2)="M)",-1000000*VALUE(MID(C92,2,LEN(C92)-3)),IF(RIGHT(C92,2)="B)",-1000000000*VALUE(MID(C92,2,LEN(C92)-3)),IF(RIGHT(C92,2)="k)",-1000*VALUE(MID(C92,2,LEN(C92)-3)),VALUE(SUBSTITUTE(C92,",","")))))),IF(RIGHT(C92,1)="T",1000000000000*VALUE(LEFT(C92,LEN(C92)-1)),IF(RIGHT(C92,1)="M",1000000*VALUE(LEFT(C92,LEN(C92)-1)),IF(RIGHT(C92,1)="B",1000000000*VALUE(LEFT(C92,LEN(C92)-1)),IF(RIGHT(C92,1)="%",0.01*VALUE(LEFT(C92,LEN(C92)-1)),IF(RIGHT(C92,1)="k",1000*VALUE(LEFT(C92,LEN(C92)-1)),VALUE(SUBSTITUTE(C92,",",""))))))))),"N/A")</f>
        <v/>
      </c>
      <c r="K92">
        <f>IFERROR(IF(TRIM(D92)="-", "N/A", IF(RIGHT(D92,1)=")",IF(RIGHT(D92,2)="T)",-1000000000000*VALUE(MID(D92,2,LEN(D92)-3)),IF(RIGHT(D92,2)="M)",-1000000*VALUE(MID(D92,2,LEN(D92)-3)),IF(RIGHT(D92,2)="B)",-1000000000*VALUE(MID(D92,2,LEN(D92)-3)),IF(RIGHT(D92,2)="k)",-1000*VALUE(MID(D92,2,LEN(D92)-3)),VALUE(SUBSTITUTE(D92,",","")))))),IF(RIGHT(D92,1)="T",1000000000000*VALUE(LEFT(D92,LEN(D92)-1)),IF(RIGHT(D92,1)="M",1000000*VALUE(LEFT(D92,LEN(D92)-1)),IF(RIGHT(D92,1)="B",1000000000*VALUE(LEFT(D92,LEN(D92)-1)),IF(RIGHT(D92,1)="%",0.01*VALUE(LEFT(D92,LEN(D92)-1)),IF(RIGHT(D92,1)="k",1000*VALUE(LEFT(D92,LEN(D92)-1)),VALUE(SUBSTITUTE(D92,",",""))))))))),"N/A")</f>
        <v/>
      </c>
      <c r="L92">
        <f>IFERROR(IF(TRIM(E92)="-", "N/A", IF(RIGHT(E92,1)=")",IF(RIGHT(E92,2)="T)",-1000000000000*VALUE(MID(E92,2,LEN(E92)-3)),IF(RIGHT(E92,2)="M)",-1000000*VALUE(MID(E92,2,LEN(E92)-3)),IF(RIGHT(E92,2)="B)",-1000000000*VALUE(MID(E92,2,LEN(E92)-3)),IF(RIGHT(E92,2)="k)",-1000*VALUE(MID(E92,2,LEN(E92)-3)),VALUE(SUBSTITUTE(E92,",","")))))),IF(RIGHT(E92,1)="T",1000000000000*VALUE(LEFT(E92,LEN(E92)-1)),IF(RIGHT(E92,1)="M",1000000*VALUE(LEFT(E92,LEN(E92)-1)),IF(RIGHT(E92,1)="B",1000000000*VALUE(LEFT(E92,LEN(E92)-1)),IF(RIGHT(E92,1)="%",0.01*VALUE(LEFT(E92,LEN(E92)-1)),IF(RIGHT(E92,1)="k",1000*VALUE(LEFT(E92,LEN(E92)-1)),VALUE(SUBSTITUTE(E92,",",""))))))))),"N/A")</f>
        <v/>
      </c>
      <c r="M92">
        <f>IFERROR(IF(TRIM(F92)="-", "N/A", IF(RIGHT(F92,1)=")",IF(RIGHT(F92,2)="T)",-1000000000000*VALUE(MID(F92,2,LEN(F92)-3)),IF(RIGHT(F92,2)="M)",-1000000*VALUE(MID(F92,2,LEN(F92)-3)),IF(RIGHT(F92,2)="B)",-1000000000*VALUE(MID(F92,2,LEN(F92)-3)),IF(RIGHT(F92,2)="k)",-1000*VALUE(MID(F92,2,LEN(F92)-3)),VALUE(SUBSTITUTE(F92,",","")))))),IF(RIGHT(F92,1)="T",1000000000000*VALUE(LEFT(F92,LEN(F92)-1)),IF(RIGHT(F92,1)="M",1000000*VALUE(LEFT(F92,LEN(F92)-1)),IF(RIGHT(F92,1)="B",1000000000*VALUE(LEFT(F92,LEN(F92)-1)),IF(RIGHT(F92,1)="%",0.01*VALUE(LEFT(F92,LEN(F92)-1)),IF(RIGHT(F92,1)="k",1000*VALUE(LEFT(F92,LEN(F92)-1)),VALUE(SUBSTITUTE(F92,",",""))))))))),"N/A")</f>
        <v/>
      </c>
      <c r="N92">
        <f>IFERROR(IF(TRIM(G92)="-", "N/A", IF(RIGHT(G92,1)=")",IF(RIGHT(G92,2)="T)",-1000000000000*VALUE(MID(G92,2,LEN(G92)-3)),IF(RIGHT(G92,2)="M)",-1000000*VALUE(MID(G92,2,LEN(G92)-3)),IF(RIGHT(G92,2)="B)",-1000000000*VALUE(MID(G92,2,LEN(G92)-3)),IF(RIGHT(G92,2)="k)",-1000*VALUE(MID(G92,2,LEN(G92)-3)),VALUE(SUBSTITUTE(G92,",","")))))),IF(RIGHT(G92,1)="T",1000000000000*VALUE(LEFT(G92,LEN(G92)-1)),IF(RIGHT(G92,1)="M",1000000*VALUE(LEFT(G92,LEN(G92)-1)),IF(RIGHT(G92,1)="B",1000000000*VALUE(LEFT(G92,LEN(G92)-1)),IF(RIGHT(G92,1)="%",0.01*VALUE(LEFT(G92,LEN(G92)-1)),IF(RIGHT(G92,1)="k",1000*VALUE(LEFT(G92,LEN(G92)-1)),VALUE(SUBSTITUTE(G92,",",""))))))))),"N/A")</f>
        <v/>
      </c>
    </row>
    <row r="93" spans="1:60">
      <c s="1" r="A93" t="n">
        <v>6</v>
      </c>
      <c r="B93" t="s">
        <v>160</v>
      </c>
      <c r="C93" t="s">
        <v>1718</v>
      </c>
      <c r="I93">
        <f>IF(AND(K93&gt; J93, L93&gt; K93, M93&gt; L93, N93&gt; M93), "pos_trend", IF(AND(K93&lt; J93, L93&lt; K93, M93&lt; L93, N93&lt; M93), "neg_trend", "N/A"))</f>
        <v/>
      </c>
      <c r="J93">
        <f>IFERROR(IF(TRIM(C93)="-", "N/A", IF(RIGHT(C93,1)=")",IF(RIGHT(C93,2)="T)",-1000000000000*VALUE(MID(C93,2,LEN(C93)-3)),IF(RIGHT(C93,2)="M)",-1000000*VALUE(MID(C93,2,LEN(C93)-3)),IF(RIGHT(C93,2)="B)",-1000000000*VALUE(MID(C93,2,LEN(C93)-3)),IF(RIGHT(C93,2)="k)",-1000*VALUE(MID(C93,2,LEN(C93)-3)),VALUE(SUBSTITUTE(C93,",","")))))),IF(RIGHT(C93,1)="T",1000000000000*VALUE(LEFT(C93,LEN(C93)-1)),IF(RIGHT(C93,1)="M",1000000*VALUE(LEFT(C93,LEN(C93)-1)),IF(RIGHT(C93,1)="B",1000000000*VALUE(LEFT(C93,LEN(C93)-1)),IF(RIGHT(C93,1)="%",0.01*VALUE(LEFT(C93,LEN(C93)-1)),IF(RIGHT(C93,1)="k",1000*VALUE(LEFT(C93,LEN(C93)-1)),VALUE(SUBSTITUTE(C93,",",""))))))))),"N/A")</f>
        <v/>
      </c>
      <c r="K93">
        <f>IFERROR(IF(TRIM(D93)="-", "N/A", IF(RIGHT(D93,1)=")",IF(RIGHT(D93,2)="T)",-1000000000000*VALUE(MID(D93,2,LEN(D93)-3)),IF(RIGHT(D93,2)="M)",-1000000*VALUE(MID(D93,2,LEN(D93)-3)),IF(RIGHT(D93,2)="B)",-1000000000*VALUE(MID(D93,2,LEN(D93)-3)),IF(RIGHT(D93,2)="k)",-1000*VALUE(MID(D93,2,LEN(D93)-3)),VALUE(SUBSTITUTE(D93,",","")))))),IF(RIGHT(D93,1)="T",1000000000000*VALUE(LEFT(D93,LEN(D93)-1)),IF(RIGHT(D93,1)="M",1000000*VALUE(LEFT(D93,LEN(D93)-1)),IF(RIGHT(D93,1)="B",1000000000*VALUE(LEFT(D93,LEN(D93)-1)),IF(RIGHT(D93,1)="%",0.01*VALUE(LEFT(D93,LEN(D93)-1)),IF(RIGHT(D93,1)="k",1000*VALUE(LEFT(D93,LEN(D93)-1)),VALUE(SUBSTITUTE(D93,",",""))))))))),"N/A")</f>
        <v/>
      </c>
      <c r="L93">
        <f>IFERROR(IF(TRIM(E93)="-", "N/A", IF(RIGHT(E93,1)=")",IF(RIGHT(E93,2)="T)",-1000000000000*VALUE(MID(E93,2,LEN(E93)-3)),IF(RIGHT(E93,2)="M)",-1000000*VALUE(MID(E93,2,LEN(E93)-3)),IF(RIGHT(E93,2)="B)",-1000000000*VALUE(MID(E93,2,LEN(E93)-3)),IF(RIGHT(E93,2)="k)",-1000*VALUE(MID(E93,2,LEN(E93)-3)),VALUE(SUBSTITUTE(E93,",","")))))),IF(RIGHT(E93,1)="T",1000000000000*VALUE(LEFT(E93,LEN(E93)-1)),IF(RIGHT(E93,1)="M",1000000*VALUE(LEFT(E93,LEN(E93)-1)),IF(RIGHT(E93,1)="B",1000000000*VALUE(LEFT(E93,LEN(E93)-1)),IF(RIGHT(E93,1)="%",0.01*VALUE(LEFT(E93,LEN(E93)-1)),IF(RIGHT(E93,1)="k",1000*VALUE(LEFT(E93,LEN(E93)-1)),VALUE(SUBSTITUTE(E93,",",""))))))))),"N/A")</f>
        <v/>
      </c>
      <c r="M93">
        <f>IFERROR(IF(TRIM(F93)="-", "N/A", IF(RIGHT(F93,1)=")",IF(RIGHT(F93,2)="T)",-1000000000000*VALUE(MID(F93,2,LEN(F93)-3)),IF(RIGHT(F93,2)="M)",-1000000*VALUE(MID(F93,2,LEN(F93)-3)),IF(RIGHT(F93,2)="B)",-1000000000*VALUE(MID(F93,2,LEN(F93)-3)),IF(RIGHT(F93,2)="k)",-1000*VALUE(MID(F93,2,LEN(F93)-3)),VALUE(SUBSTITUTE(F93,",","")))))),IF(RIGHT(F93,1)="T",1000000000000*VALUE(LEFT(F93,LEN(F93)-1)),IF(RIGHT(F93,1)="M",1000000*VALUE(LEFT(F93,LEN(F93)-1)),IF(RIGHT(F93,1)="B",1000000000*VALUE(LEFT(F93,LEN(F93)-1)),IF(RIGHT(F93,1)="%",0.01*VALUE(LEFT(F93,LEN(F93)-1)),IF(RIGHT(F93,1)="k",1000*VALUE(LEFT(F93,LEN(F93)-1)),VALUE(SUBSTITUTE(F93,",",""))))))))),"N/A")</f>
        <v/>
      </c>
      <c r="N93">
        <f>IFERROR(IF(TRIM(G93)="-", "N/A", IF(RIGHT(G93,1)=")",IF(RIGHT(G93,2)="T)",-1000000000000*VALUE(MID(G93,2,LEN(G93)-3)),IF(RIGHT(G93,2)="M)",-1000000*VALUE(MID(G93,2,LEN(G93)-3)),IF(RIGHT(G93,2)="B)",-1000000000*VALUE(MID(G93,2,LEN(G93)-3)),IF(RIGHT(G93,2)="k)",-1000*VALUE(MID(G93,2,LEN(G93)-3)),VALUE(SUBSTITUTE(G93,",","")))))),IF(RIGHT(G93,1)="T",1000000000000*VALUE(LEFT(G93,LEN(G93)-1)),IF(RIGHT(G93,1)="M",1000000*VALUE(LEFT(G93,LEN(G93)-1)),IF(RIGHT(G93,1)="B",1000000000*VALUE(LEFT(G93,LEN(G93)-1)),IF(RIGHT(G93,1)="%",0.01*VALUE(LEFT(G93,LEN(G93)-1)),IF(RIGHT(G93,1)="k",1000*VALUE(LEFT(G93,LEN(G93)-1)),VALUE(SUBSTITUTE(G93,",",""))))))))),"N/A")</f>
        <v/>
      </c>
    </row>
    <row r="94" spans="1:60">
      <c s="1" r="A94" t="n">
        <v>7</v>
      </c>
      <c r="B94" t="s">
        <v>161</v>
      </c>
      <c r="C94" t="s">
        <v>2551</v>
      </c>
      <c r="I94">
        <f>IF(AND(K94&gt; J94, L94&gt; K94, M94&gt; L94, N94&gt; M94), "pos_trend", IF(AND(K94&lt; J94, L94&lt; K94, M94&lt; L94, N94&lt; M94), "neg_trend", "N/A"))</f>
        <v/>
      </c>
      <c r="J94">
        <f>IFERROR(IF(TRIM(C94)="-", "N/A", IF(RIGHT(C94,1)=")",IF(RIGHT(C94,2)="T)",-1000000000000*VALUE(MID(C94,2,LEN(C94)-3)),IF(RIGHT(C94,2)="M)",-1000000*VALUE(MID(C94,2,LEN(C94)-3)),IF(RIGHT(C94,2)="B)",-1000000000*VALUE(MID(C94,2,LEN(C94)-3)),IF(RIGHT(C94,2)="k)",-1000*VALUE(MID(C94,2,LEN(C94)-3)),VALUE(SUBSTITUTE(C94,",","")))))),IF(RIGHT(C94,1)="T",1000000000000*VALUE(LEFT(C94,LEN(C94)-1)),IF(RIGHT(C94,1)="M",1000000*VALUE(LEFT(C94,LEN(C94)-1)),IF(RIGHT(C94,1)="B",1000000000*VALUE(LEFT(C94,LEN(C94)-1)),IF(RIGHT(C94,1)="%",0.01*VALUE(LEFT(C94,LEN(C94)-1)),IF(RIGHT(C94,1)="k",1000*VALUE(LEFT(C94,LEN(C94)-1)),VALUE(SUBSTITUTE(C94,",",""))))))))),"N/A")</f>
        <v/>
      </c>
      <c r="K94">
        <f>IFERROR(IF(TRIM(D94)="-", "N/A", IF(RIGHT(D94,1)=")",IF(RIGHT(D94,2)="T)",-1000000000000*VALUE(MID(D94,2,LEN(D94)-3)),IF(RIGHT(D94,2)="M)",-1000000*VALUE(MID(D94,2,LEN(D94)-3)),IF(RIGHT(D94,2)="B)",-1000000000*VALUE(MID(D94,2,LEN(D94)-3)),IF(RIGHT(D94,2)="k)",-1000*VALUE(MID(D94,2,LEN(D94)-3)),VALUE(SUBSTITUTE(D94,",","")))))),IF(RIGHT(D94,1)="T",1000000000000*VALUE(LEFT(D94,LEN(D94)-1)),IF(RIGHT(D94,1)="M",1000000*VALUE(LEFT(D94,LEN(D94)-1)),IF(RIGHT(D94,1)="B",1000000000*VALUE(LEFT(D94,LEN(D94)-1)),IF(RIGHT(D94,1)="%",0.01*VALUE(LEFT(D94,LEN(D94)-1)),IF(RIGHT(D94,1)="k",1000*VALUE(LEFT(D94,LEN(D94)-1)),VALUE(SUBSTITUTE(D94,",",""))))))))),"N/A")</f>
        <v/>
      </c>
      <c r="L94">
        <f>IFERROR(IF(TRIM(E94)="-", "N/A", IF(RIGHT(E94,1)=")",IF(RIGHT(E94,2)="T)",-1000000000000*VALUE(MID(E94,2,LEN(E94)-3)),IF(RIGHT(E94,2)="M)",-1000000*VALUE(MID(E94,2,LEN(E94)-3)),IF(RIGHT(E94,2)="B)",-1000000000*VALUE(MID(E94,2,LEN(E94)-3)),IF(RIGHT(E94,2)="k)",-1000*VALUE(MID(E94,2,LEN(E94)-3)),VALUE(SUBSTITUTE(E94,",","")))))),IF(RIGHT(E94,1)="T",1000000000000*VALUE(LEFT(E94,LEN(E94)-1)),IF(RIGHT(E94,1)="M",1000000*VALUE(LEFT(E94,LEN(E94)-1)),IF(RIGHT(E94,1)="B",1000000000*VALUE(LEFT(E94,LEN(E94)-1)),IF(RIGHT(E94,1)="%",0.01*VALUE(LEFT(E94,LEN(E94)-1)),IF(RIGHT(E94,1)="k",1000*VALUE(LEFT(E94,LEN(E94)-1)),VALUE(SUBSTITUTE(E94,",",""))))))))),"N/A")</f>
        <v/>
      </c>
      <c r="M94">
        <f>IFERROR(IF(TRIM(F94)="-", "N/A", IF(RIGHT(F94,1)=")",IF(RIGHT(F94,2)="T)",-1000000000000*VALUE(MID(F94,2,LEN(F94)-3)),IF(RIGHT(F94,2)="M)",-1000000*VALUE(MID(F94,2,LEN(F94)-3)),IF(RIGHT(F94,2)="B)",-1000000000*VALUE(MID(F94,2,LEN(F94)-3)),IF(RIGHT(F94,2)="k)",-1000*VALUE(MID(F94,2,LEN(F94)-3)),VALUE(SUBSTITUTE(F94,",","")))))),IF(RIGHT(F94,1)="T",1000000000000*VALUE(LEFT(F94,LEN(F94)-1)),IF(RIGHT(F94,1)="M",1000000*VALUE(LEFT(F94,LEN(F94)-1)),IF(RIGHT(F94,1)="B",1000000000*VALUE(LEFT(F94,LEN(F94)-1)),IF(RIGHT(F94,1)="%",0.01*VALUE(LEFT(F94,LEN(F94)-1)),IF(RIGHT(F94,1)="k",1000*VALUE(LEFT(F94,LEN(F94)-1)),VALUE(SUBSTITUTE(F94,",",""))))))))),"N/A")</f>
        <v/>
      </c>
      <c r="N94">
        <f>IFERROR(IF(TRIM(G94)="-", "N/A", IF(RIGHT(G94,1)=")",IF(RIGHT(G94,2)="T)",-1000000000000*VALUE(MID(G94,2,LEN(G94)-3)),IF(RIGHT(G94,2)="M)",-1000000*VALUE(MID(G94,2,LEN(G94)-3)),IF(RIGHT(G94,2)="B)",-1000000000*VALUE(MID(G94,2,LEN(G94)-3)),IF(RIGHT(G94,2)="k)",-1000*VALUE(MID(G94,2,LEN(G94)-3)),VALUE(SUBSTITUTE(G94,",","")))))),IF(RIGHT(G94,1)="T",1000000000000*VALUE(LEFT(G94,LEN(G94)-1)),IF(RIGHT(G94,1)="M",1000000*VALUE(LEFT(G94,LEN(G94)-1)),IF(RIGHT(G94,1)="B",1000000000*VALUE(LEFT(G94,LEN(G94)-1)),IF(RIGHT(G94,1)="%",0.01*VALUE(LEFT(G94,LEN(G94)-1)),IF(RIGHT(G94,1)="k",1000*VALUE(LEFT(G94,LEN(G94)-1)),VALUE(SUBSTITUTE(G94,",",""))))))))),"N/A")</f>
        <v/>
      </c>
    </row>
    <row r="95" spans="1:60">
      <c r="I95">
        <f>IF(AND(K95&gt; J95, L95&gt; K95, M95&gt; L95, N95&gt; M95), "pos_trend", IF(AND(K95&lt; J95, L95&lt; K95, M95&lt; L95, N95&lt; M95), "neg_trend", "N/A"))</f>
        <v/>
      </c>
      <c r="J95">
        <f>IFERROR(IF(TRIM(C95)="-", "N/A", IF(RIGHT(C95,1)=")",IF(RIGHT(C95,2)="T)",-1000000000000*VALUE(MID(C95,2,LEN(C95)-3)),IF(RIGHT(C95,2)="M)",-1000000*VALUE(MID(C95,2,LEN(C95)-3)),IF(RIGHT(C95,2)="B)",-1000000000*VALUE(MID(C95,2,LEN(C95)-3)),IF(RIGHT(C95,2)="k)",-1000*VALUE(MID(C95,2,LEN(C95)-3)),VALUE(SUBSTITUTE(C95,",","")))))),IF(RIGHT(C95,1)="T",1000000000000*VALUE(LEFT(C95,LEN(C95)-1)),IF(RIGHT(C95,1)="M",1000000*VALUE(LEFT(C95,LEN(C95)-1)),IF(RIGHT(C95,1)="B",1000000000*VALUE(LEFT(C95,LEN(C95)-1)),IF(RIGHT(C95,1)="%",0.01*VALUE(LEFT(C95,LEN(C95)-1)),IF(RIGHT(C95,1)="k",1000*VALUE(LEFT(C95,LEN(C95)-1)),VALUE(SUBSTITUTE(C95,",",""))))))))),"N/A")</f>
        <v/>
      </c>
      <c r="K95">
        <f>IFERROR(IF(TRIM(D95)="-", "N/A", IF(RIGHT(D95,1)=")",IF(RIGHT(D95,2)="T)",-1000000000000*VALUE(MID(D95,2,LEN(D95)-3)),IF(RIGHT(D95,2)="M)",-1000000*VALUE(MID(D95,2,LEN(D95)-3)),IF(RIGHT(D95,2)="B)",-1000000000*VALUE(MID(D95,2,LEN(D95)-3)),IF(RIGHT(D95,2)="k)",-1000*VALUE(MID(D95,2,LEN(D95)-3)),VALUE(SUBSTITUTE(D95,",","")))))),IF(RIGHT(D95,1)="T",1000000000000*VALUE(LEFT(D95,LEN(D95)-1)),IF(RIGHT(D95,1)="M",1000000*VALUE(LEFT(D95,LEN(D95)-1)),IF(RIGHT(D95,1)="B",1000000000*VALUE(LEFT(D95,LEN(D95)-1)),IF(RIGHT(D95,1)="%",0.01*VALUE(LEFT(D95,LEN(D95)-1)),IF(RIGHT(D95,1)="k",1000*VALUE(LEFT(D95,LEN(D95)-1)),VALUE(SUBSTITUTE(D95,",",""))))))))),"N/A")</f>
        <v/>
      </c>
      <c r="L95">
        <f>IFERROR(IF(TRIM(E95)="-", "N/A", IF(RIGHT(E95,1)=")",IF(RIGHT(E95,2)="T)",-1000000000000*VALUE(MID(E95,2,LEN(E95)-3)),IF(RIGHT(E95,2)="M)",-1000000*VALUE(MID(E95,2,LEN(E95)-3)),IF(RIGHT(E95,2)="B)",-1000000000*VALUE(MID(E95,2,LEN(E95)-3)),IF(RIGHT(E95,2)="k)",-1000*VALUE(MID(E95,2,LEN(E95)-3)),VALUE(SUBSTITUTE(E95,",","")))))),IF(RIGHT(E95,1)="T",1000000000000*VALUE(LEFT(E95,LEN(E95)-1)),IF(RIGHT(E95,1)="M",1000000*VALUE(LEFT(E95,LEN(E95)-1)),IF(RIGHT(E95,1)="B",1000000000*VALUE(LEFT(E95,LEN(E95)-1)),IF(RIGHT(E95,1)="%",0.01*VALUE(LEFT(E95,LEN(E95)-1)),IF(RIGHT(E95,1)="k",1000*VALUE(LEFT(E95,LEN(E95)-1)),VALUE(SUBSTITUTE(E95,",",""))))))))),"N/A")</f>
        <v/>
      </c>
      <c r="M95">
        <f>IFERROR(IF(TRIM(F95)="-", "N/A", IF(RIGHT(F95,1)=")",IF(RIGHT(F95,2)="T)",-1000000000000*VALUE(MID(F95,2,LEN(F95)-3)),IF(RIGHT(F95,2)="M)",-1000000*VALUE(MID(F95,2,LEN(F95)-3)),IF(RIGHT(F95,2)="B)",-1000000000*VALUE(MID(F95,2,LEN(F95)-3)),IF(RIGHT(F95,2)="k)",-1000*VALUE(MID(F95,2,LEN(F95)-3)),VALUE(SUBSTITUTE(F95,",","")))))),IF(RIGHT(F95,1)="T",1000000000000*VALUE(LEFT(F95,LEN(F95)-1)),IF(RIGHT(F95,1)="M",1000000*VALUE(LEFT(F95,LEN(F95)-1)),IF(RIGHT(F95,1)="B",1000000000*VALUE(LEFT(F95,LEN(F95)-1)),IF(RIGHT(F95,1)="%",0.01*VALUE(LEFT(F95,LEN(F95)-1)),IF(RIGHT(F95,1)="k",1000*VALUE(LEFT(F95,LEN(F95)-1)),VALUE(SUBSTITUTE(F95,",",""))))))))),"N/A")</f>
        <v/>
      </c>
      <c r="N95">
        <f>IFERROR(IF(TRIM(G95)="-", "N/A", IF(RIGHT(G95,1)=")",IF(RIGHT(G95,2)="T)",-1000000000000*VALUE(MID(G95,2,LEN(G95)-3)),IF(RIGHT(G95,2)="M)",-1000000*VALUE(MID(G95,2,LEN(G95)-3)),IF(RIGHT(G95,2)="B)",-1000000000*VALUE(MID(G95,2,LEN(G95)-3)),IF(RIGHT(G95,2)="k)",-1000*VALUE(MID(G95,2,LEN(G95)-3)),VALUE(SUBSTITUTE(G95,",","")))))),IF(RIGHT(G95,1)="T",1000000000000*VALUE(LEFT(G95,LEN(G95)-1)),IF(RIGHT(G95,1)="M",1000000*VALUE(LEFT(G95,LEN(G95)-1)),IF(RIGHT(G95,1)="B",1000000000*VALUE(LEFT(G95,LEN(G95)-1)),IF(RIGHT(G95,1)="%",0.01*VALUE(LEFT(G95,LEN(G95)-1)),IF(RIGHT(G95,1)="k",1000*VALUE(LEFT(G95,LEN(G95)-1)),VALUE(SUBSTITUTE(G95,",",""))))))))),"N/A")</f>
        <v/>
      </c>
    </row>
    <row r="96" spans="1:60">
      <c s="1" r="A96" t="n">
        <v>0</v>
      </c>
      <c r="B96" t="s">
        <v>163</v>
      </c>
      <c r="C96" t="s">
        <v>2552</v>
      </c>
      <c r="I96">
        <f>IF(AND(K96&gt; J96, L96&gt; K96, M96&gt; L96, N96&gt; M96), "pos_trend", IF(AND(K96&lt; J96, L96&lt; K96, M96&lt; L96, N96&lt; M96), "neg_trend", "N/A"))</f>
        <v/>
      </c>
      <c r="J96">
        <f>IFERROR(IF(TRIM(C96)="-", "N/A", IF(RIGHT(C96,1)=")",IF(RIGHT(C96,2)="T)",-1000000000000*VALUE(MID(C96,2,LEN(C96)-3)),IF(RIGHT(C96,2)="M)",-1000000*VALUE(MID(C96,2,LEN(C96)-3)),IF(RIGHT(C96,2)="B)",-1000000000*VALUE(MID(C96,2,LEN(C96)-3)),IF(RIGHT(C96,2)="k)",-1000*VALUE(MID(C96,2,LEN(C96)-3)),VALUE(SUBSTITUTE(C96,",","")))))),IF(RIGHT(C96,1)="T",1000000000000*VALUE(LEFT(C96,LEN(C96)-1)),IF(RIGHT(C96,1)="M",1000000*VALUE(LEFT(C96,LEN(C96)-1)),IF(RIGHT(C96,1)="B",1000000000*VALUE(LEFT(C96,LEN(C96)-1)),IF(RIGHT(C96,1)="%",0.01*VALUE(LEFT(C96,LEN(C96)-1)),IF(RIGHT(C96,1)="k",1000*VALUE(LEFT(C96,LEN(C96)-1)),VALUE(SUBSTITUTE(C96,",",""))))))))),"N/A")</f>
        <v/>
      </c>
      <c r="K96">
        <f>IFERROR(IF(TRIM(D96)="-", "N/A", IF(RIGHT(D96,1)=")",IF(RIGHT(D96,2)="T)",-1000000000000*VALUE(MID(D96,2,LEN(D96)-3)),IF(RIGHT(D96,2)="M)",-1000000*VALUE(MID(D96,2,LEN(D96)-3)),IF(RIGHT(D96,2)="B)",-1000000000*VALUE(MID(D96,2,LEN(D96)-3)),IF(RIGHT(D96,2)="k)",-1000*VALUE(MID(D96,2,LEN(D96)-3)),VALUE(SUBSTITUTE(D96,",","")))))),IF(RIGHT(D96,1)="T",1000000000000*VALUE(LEFT(D96,LEN(D96)-1)),IF(RIGHT(D96,1)="M",1000000*VALUE(LEFT(D96,LEN(D96)-1)),IF(RIGHT(D96,1)="B",1000000000*VALUE(LEFT(D96,LEN(D96)-1)),IF(RIGHT(D96,1)="%",0.01*VALUE(LEFT(D96,LEN(D96)-1)),IF(RIGHT(D96,1)="k",1000*VALUE(LEFT(D96,LEN(D96)-1)),VALUE(SUBSTITUTE(D96,",",""))))))))),"N/A")</f>
        <v/>
      </c>
      <c r="L96">
        <f>IFERROR(IF(TRIM(E96)="-", "N/A", IF(RIGHT(E96,1)=")",IF(RIGHT(E96,2)="T)",-1000000000000*VALUE(MID(E96,2,LEN(E96)-3)),IF(RIGHT(E96,2)="M)",-1000000*VALUE(MID(E96,2,LEN(E96)-3)),IF(RIGHT(E96,2)="B)",-1000000000*VALUE(MID(E96,2,LEN(E96)-3)),IF(RIGHT(E96,2)="k)",-1000*VALUE(MID(E96,2,LEN(E96)-3)),VALUE(SUBSTITUTE(E96,",","")))))),IF(RIGHT(E96,1)="T",1000000000000*VALUE(LEFT(E96,LEN(E96)-1)),IF(RIGHT(E96,1)="M",1000000*VALUE(LEFT(E96,LEN(E96)-1)),IF(RIGHT(E96,1)="B",1000000000*VALUE(LEFT(E96,LEN(E96)-1)),IF(RIGHT(E96,1)="%",0.01*VALUE(LEFT(E96,LEN(E96)-1)),IF(RIGHT(E96,1)="k",1000*VALUE(LEFT(E96,LEN(E96)-1)),VALUE(SUBSTITUTE(E96,",",""))))))))),"N/A")</f>
        <v/>
      </c>
      <c r="M96">
        <f>IFERROR(IF(TRIM(F96)="-", "N/A", IF(RIGHT(F96,1)=")",IF(RIGHT(F96,2)="T)",-1000000000000*VALUE(MID(F96,2,LEN(F96)-3)),IF(RIGHT(F96,2)="M)",-1000000*VALUE(MID(F96,2,LEN(F96)-3)),IF(RIGHT(F96,2)="B)",-1000000000*VALUE(MID(F96,2,LEN(F96)-3)),IF(RIGHT(F96,2)="k)",-1000*VALUE(MID(F96,2,LEN(F96)-3)),VALUE(SUBSTITUTE(F96,",","")))))),IF(RIGHT(F96,1)="T",1000000000000*VALUE(LEFT(F96,LEN(F96)-1)),IF(RIGHT(F96,1)="M",1000000*VALUE(LEFT(F96,LEN(F96)-1)),IF(RIGHT(F96,1)="B",1000000000*VALUE(LEFT(F96,LEN(F96)-1)),IF(RIGHT(F96,1)="%",0.01*VALUE(LEFT(F96,LEN(F96)-1)),IF(RIGHT(F96,1)="k",1000*VALUE(LEFT(F96,LEN(F96)-1)),VALUE(SUBSTITUTE(F96,",",""))))))))),"N/A")</f>
        <v/>
      </c>
      <c r="N96">
        <f>IFERROR(IF(TRIM(G96)="-", "N/A", IF(RIGHT(G96,1)=")",IF(RIGHT(G96,2)="T)",-1000000000000*VALUE(MID(G96,2,LEN(G96)-3)),IF(RIGHT(G96,2)="M)",-1000000*VALUE(MID(G96,2,LEN(G96)-3)),IF(RIGHT(G96,2)="B)",-1000000000*VALUE(MID(G96,2,LEN(G96)-3)),IF(RIGHT(G96,2)="k)",-1000*VALUE(MID(G96,2,LEN(G96)-3)),VALUE(SUBSTITUTE(G96,",","")))))),IF(RIGHT(G96,1)="T",1000000000000*VALUE(LEFT(G96,LEN(G96)-1)),IF(RIGHT(G96,1)="M",1000000*VALUE(LEFT(G96,LEN(G96)-1)),IF(RIGHT(G96,1)="B",1000000000*VALUE(LEFT(G96,LEN(G96)-1)),IF(RIGHT(G96,1)="%",0.01*VALUE(LEFT(G96,LEN(G96)-1)),IF(RIGHT(G96,1)="k",1000*VALUE(LEFT(G96,LEN(G96)-1)),VALUE(SUBSTITUTE(G96,",",""))))))))),"N/A")</f>
        <v/>
      </c>
    </row>
    <row r="97" spans="1:60">
      <c s="1" r="A97" t="n">
        <v>1</v>
      </c>
      <c r="B97" t="s">
        <v>165</v>
      </c>
      <c r="C97" t="s">
        <v>2553</v>
      </c>
      <c r="I97">
        <f>IF(AND(K97&gt; J97, L97&gt; K97, M97&gt; L97, N97&gt; M97), "pos_trend", IF(AND(K97&lt; J97, L97&lt; K97, M97&lt; L97, N97&lt; M97), "neg_trend", "N/A"))</f>
        <v/>
      </c>
      <c r="J97">
        <f>IFERROR(IF(TRIM(C97)="-", "N/A", IF(RIGHT(C97,1)=")",IF(RIGHT(C97,2)="T)",-1000000000000*VALUE(MID(C97,2,LEN(C97)-3)),IF(RIGHT(C97,2)="M)",-1000000*VALUE(MID(C97,2,LEN(C97)-3)),IF(RIGHT(C97,2)="B)",-1000000000*VALUE(MID(C97,2,LEN(C97)-3)),IF(RIGHT(C97,2)="k)",-1000*VALUE(MID(C97,2,LEN(C97)-3)),VALUE(SUBSTITUTE(C97,",","")))))),IF(RIGHT(C97,1)="T",1000000000000*VALUE(LEFT(C97,LEN(C97)-1)),IF(RIGHT(C97,1)="M",1000000*VALUE(LEFT(C97,LEN(C97)-1)),IF(RIGHT(C97,1)="B",1000000000*VALUE(LEFT(C97,LEN(C97)-1)),IF(RIGHT(C97,1)="%",0.01*VALUE(LEFT(C97,LEN(C97)-1)),IF(RIGHT(C97,1)="k",1000*VALUE(LEFT(C97,LEN(C97)-1)),VALUE(SUBSTITUTE(C97,",",""))))))))),"N/A")</f>
        <v/>
      </c>
      <c r="K97">
        <f>IFERROR(IF(TRIM(D97)="-", "N/A", IF(RIGHT(D97,1)=")",IF(RIGHT(D97,2)="T)",-1000000000000*VALUE(MID(D97,2,LEN(D97)-3)),IF(RIGHT(D97,2)="M)",-1000000*VALUE(MID(D97,2,LEN(D97)-3)),IF(RIGHT(D97,2)="B)",-1000000000*VALUE(MID(D97,2,LEN(D97)-3)),IF(RIGHT(D97,2)="k)",-1000*VALUE(MID(D97,2,LEN(D97)-3)),VALUE(SUBSTITUTE(D97,",","")))))),IF(RIGHT(D97,1)="T",1000000000000*VALUE(LEFT(D97,LEN(D97)-1)),IF(RIGHT(D97,1)="M",1000000*VALUE(LEFT(D97,LEN(D97)-1)),IF(RIGHT(D97,1)="B",1000000000*VALUE(LEFT(D97,LEN(D97)-1)),IF(RIGHT(D97,1)="%",0.01*VALUE(LEFT(D97,LEN(D97)-1)),IF(RIGHT(D97,1)="k",1000*VALUE(LEFT(D97,LEN(D97)-1)),VALUE(SUBSTITUTE(D97,",",""))))))))),"N/A")</f>
        <v/>
      </c>
      <c r="L97">
        <f>IFERROR(IF(TRIM(E97)="-", "N/A", IF(RIGHT(E97,1)=")",IF(RIGHT(E97,2)="T)",-1000000000000*VALUE(MID(E97,2,LEN(E97)-3)),IF(RIGHT(E97,2)="M)",-1000000*VALUE(MID(E97,2,LEN(E97)-3)),IF(RIGHT(E97,2)="B)",-1000000000*VALUE(MID(E97,2,LEN(E97)-3)),IF(RIGHT(E97,2)="k)",-1000*VALUE(MID(E97,2,LEN(E97)-3)),VALUE(SUBSTITUTE(E97,",","")))))),IF(RIGHT(E97,1)="T",1000000000000*VALUE(LEFT(E97,LEN(E97)-1)),IF(RIGHT(E97,1)="M",1000000*VALUE(LEFT(E97,LEN(E97)-1)),IF(RIGHT(E97,1)="B",1000000000*VALUE(LEFT(E97,LEN(E97)-1)),IF(RIGHT(E97,1)="%",0.01*VALUE(LEFT(E97,LEN(E97)-1)),IF(RIGHT(E97,1)="k",1000*VALUE(LEFT(E97,LEN(E97)-1)),VALUE(SUBSTITUTE(E97,",",""))))))))),"N/A")</f>
        <v/>
      </c>
      <c r="M97">
        <f>IFERROR(IF(TRIM(F97)="-", "N/A", IF(RIGHT(F97,1)=")",IF(RIGHT(F97,2)="T)",-1000000000000*VALUE(MID(F97,2,LEN(F97)-3)),IF(RIGHT(F97,2)="M)",-1000000*VALUE(MID(F97,2,LEN(F97)-3)),IF(RIGHT(F97,2)="B)",-1000000000*VALUE(MID(F97,2,LEN(F97)-3)),IF(RIGHT(F97,2)="k)",-1000*VALUE(MID(F97,2,LEN(F97)-3)),VALUE(SUBSTITUTE(F97,",","")))))),IF(RIGHT(F97,1)="T",1000000000000*VALUE(LEFT(F97,LEN(F97)-1)),IF(RIGHT(F97,1)="M",1000000*VALUE(LEFT(F97,LEN(F97)-1)),IF(RIGHT(F97,1)="B",1000000000*VALUE(LEFT(F97,LEN(F97)-1)),IF(RIGHT(F97,1)="%",0.01*VALUE(LEFT(F97,LEN(F97)-1)),IF(RIGHT(F97,1)="k",1000*VALUE(LEFT(F97,LEN(F97)-1)),VALUE(SUBSTITUTE(F97,",",""))))))))),"N/A")</f>
        <v/>
      </c>
      <c r="N97">
        <f>IFERROR(IF(TRIM(G97)="-", "N/A", IF(RIGHT(G97,1)=")",IF(RIGHT(G97,2)="T)",-1000000000000*VALUE(MID(G97,2,LEN(G97)-3)),IF(RIGHT(G97,2)="M)",-1000000*VALUE(MID(G97,2,LEN(G97)-3)),IF(RIGHT(G97,2)="B)",-1000000000*VALUE(MID(G97,2,LEN(G97)-3)),IF(RIGHT(G97,2)="k)",-1000*VALUE(MID(G97,2,LEN(G97)-3)),VALUE(SUBSTITUTE(G97,",","")))))),IF(RIGHT(G97,1)="T",1000000000000*VALUE(LEFT(G97,LEN(G97)-1)),IF(RIGHT(G97,1)="M",1000000*VALUE(LEFT(G97,LEN(G97)-1)),IF(RIGHT(G97,1)="B",1000000000*VALUE(LEFT(G97,LEN(G97)-1)),IF(RIGHT(G97,1)="%",0.01*VALUE(LEFT(G97,LEN(G97)-1)),IF(RIGHT(G97,1)="k",1000*VALUE(LEFT(G97,LEN(G97)-1)),VALUE(SUBSTITUTE(G97,",",""))))))))),"N/A")</f>
        <v/>
      </c>
    </row>
    <row r="98" spans="1:60">
      <c s="1" r="A98" t="n">
        <v>2</v>
      </c>
      <c r="B98" t="s">
        <v>167</v>
      </c>
      <c r="C98" t="s">
        <v>2554</v>
      </c>
      <c r="I98">
        <f>IF(AND(K98&gt; J98, L98&gt; K98, M98&gt; L98, N98&gt; M98), "pos_trend", IF(AND(K98&lt; J98, L98&lt; K98, M98&lt; L98, N98&lt; M98), "neg_trend", "N/A"))</f>
        <v/>
      </c>
      <c r="J98">
        <f>IFERROR(IF(TRIM(C98)="-", "N/A", IF(RIGHT(C98,1)=")",IF(RIGHT(C98,2)="T)",-1000000000000*VALUE(MID(C98,2,LEN(C98)-3)),IF(RIGHT(C98,2)="M)",-1000000*VALUE(MID(C98,2,LEN(C98)-3)),IF(RIGHT(C98,2)="B)",-1000000000*VALUE(MID(C98,2,LEN(C98)-3)),IF(RIGHT(C98,2)="k)",-1000*VALUE(MID(C98,2,LEN(C98)-3)),VALUE(SUBSTITUTE(C98,",","")))))),IF(RIGHT(C98,1)="T",1000000000000*VALUE(LEFT(C98,LEN(C98)-1)),IF(RIGHT(C98,1)="M",1000000*VALUE(LEFT(C98,LEN(C98)-1)),IF(RIGHT(C98,1)="B",1000000000*VALUE(LEFT(C98,LEN(C98)-1)),IF(RIGHT(C98,1)="%",0.01*VALUE(LEFT(C98,LEN(C98)-1)),IF(RIGHT(C98,1)="k",1000*VALUE(LEFT(C98,LEN(C98)-1)),VALUE(SUBSTITUTE(C98,",",""))))))))),"N/A")</f>
        <v/>
      </c>
      <c r="K98">
        <f>IFERROR(IF(TRIM(D98)="-", "N/A", IF(RIGHT(D98,1)=")",IF(RIGHT(D98,2)="T)",-1000000000000*VALUE(MID(D98,2,LEN(D98)-3)),IF(RIGHT(D98,2)="M)",-1000000*VALUE(MID(D98,2,LEN(D98)-3)),IF(RIGHT(D98,2)="B)",-1000000000*VALUE(MID(D98,2,LEN(D98)-3)),IF(RIGHT(D98,2)="k)",-1000*VALUE(MID(D98,2,LEN(D98)-3)),VALUE(SUBSTITUTE(D98,",","")))))),IF(RIGHT(D98,1)="T",1000000000000*VALUE(LEFT(D98,LEN(D98)-1)),IF(RIGHT(D98,1)="M",1000000*VALUE(LEFT(D98,LEN(D98)-1)),IF(RIGHT(D98,1)="B",1000000000*VALUE(LEFT(D98,LEN(D98)-1)),IF(RIGHT(D98,1)="%",0.01*VALUE(LEFT(D98,LEN(D98)-1)),IF(RIGHT(D98,1)="k",1000*VALUE(LEFT(D98,LEN(D98)-1)),VALUE(SUBSTITUTE(D98,",",""))))))))),"N/A")</f>
        <v/>
      </c>
      <c r="L98">
        <f>IFERROR(IF(TRIM(E98)="-", "N/A", IF(RIGHT(E98,1)=")",IF(RIGHT(E98,2)="T)",-1000000000000*VALUE(MID(E98,2,LEN(E98)-3)),IF(RIGHT(E98,2)="M)",-1000000*VALUE(MID(E98,2,LEN(E98)-3)),IF(RIGHT(E98,2)="B)",-1000000000*VALUE(MID(E98,2,LEN(E98)-3)),IF(RIGHT(E98,2)="k)",-1000*VALUE(MID(E98,2,LEN(E98)-3)),VALUE(SUBSTITUTE(E98,",","")))))),IF(RIGHT(E98,1)="T",1000000000000*VALUE(LEFT(E98,LEN(E98)-1)),IF(RIGHT(E98,1)="M",1000000*VALUE(LEFT(E98,LEN(E98)-1)),IF(RIGHT(E98,1)="B",1000000000*VALUE(LEFT(E98,LEN(E98)-1)),IF(RIGHT(E98,1)="%",0.01*VALUE(LEFT(E98,LEN(E98)-1)),IF(RIGHT(E98,1)="k",1000*VALUE(LEFT(E98,LEN(E98)-1)),VALUE(SUBSTITUTE(E98,",",""))))))))),"N/A")</f>
        <v/>
      </c>
      <c r="M98">
        <f>IFERROR(IF(TRIM(F98)="-", "N/A", IF(RIGHT(F98,1)=")",IF(RIGHT(F98,2)="T)",-1000000000000*VALUE(MID(F98,2,LEN(F98)-3)),IF(RIGHT(F98,2)="M)",-1000000*VALUE(MID(F98,2,LEN(F98)-3)),IF(RIGHT(F98,2)="B)",-1000000000*VALUE(MID(F98,2,LEN(F98)-3)),IF(RIGHT(F98,2)="k)",-1000*VALUE(MID(F98,2,LEN(F98)-3)),VALUE(SUBSTITUTE(F98,",","")))))),IF(RIGHT(F98,1)="T",1000000000000*VALUE(LEFT(F98,LEN(F98)-1)),IF(RIGHT(F98,1)="M",1000000*VALUE(LEFT(F98,LEN(F98)-1)),IF(RIGHT(F98,1)="B",1000000000*VALUE(LEFT(F98,LEN(F98)-1)),IF(RIGHT(F98,1)="%",0.01*VALUE(LEFT(F98,LEN(F98)-1)),IF(RIGHT(F98,1)="k",1000*VALUE(LEFT(F98,LEN(F98)-1)),VALUE(SUBSTITUTE(F98,",",""))))))))),"N/A")</f>
        <v/>
      </c>
      <c r="N98">
        <f>IFERROR(IF(TRIM(G98)="-", "N/A", IF(RIGHT(G98,1)=")",IF(RIGHT(G98,2)="T)",-1000000000000*VALUE(MID(G98,2,LEN(G98)-3)),IF(RIGHT(G98,2)="M)",-1000000*VALUE(MID(G98,2,LEN(G98)-3)),IF(RIGHT(G98,2)="B)",-1000000000*VALUE(MID(G98,2,LEN(G98)-3)),IF(RIGHT(G98,2)="k)",-1000*VALUE(MID(G98,2,LEN(G98)-3)),VALUE(SUBSTITUTE(G98,",","")))))),IF(RIGHT(G98,1)="T",1000000000000*VALUE(LEFT(G98,LEN(G98)-1)),IF(RIGHT(G98,1)="M",1000000*VALUE(LEFT(G98,LEN(G98)-1)),IF(RIGHT(G98,1)="B",1000000000*VALUE(LEFT(G98,LEN(G98)-1)),IF(RIGHT(G98,1)="%",0.01*VALUE(LEFT(G98,LEN(G98)-1)),IF(RIGHT(G98,1)="k",1000*VALUE(LEFT(G98,LEN(G98)-1)),VALUE(SUBSTITUTE(G98,",",""))))))))),"N/A")</f>
        <v/>
      </c>
    </row>
    <row r="99" spans="1:60">
      <c s="1" r="A99" t="n">
        <v>3</v>
      </c>
      <c r="B99" t="s">
        <v>169</v>
      </c>
      <c r="C99" t="s">
        <v>2555</v>
      </c>
      <c r="I99">
        <f>IF(AND(K99&gt; J99, L99&gt; K99, M99&gt; L99, N99&gt; M99), "pos_trend", IF(AND(K99&lt; J99, L99&lt; K99, M99&lt; L99, N99&lt; M99), "neg_trend", "N/A"))</f>
        <v/>
      </c>
      <c r="J99">
        <f>IFERROR(IF(TRIM(C99)="-", "N/A", IF(RIGHT(C99,1)=")",IF(RIGHT(C99,2)="T)",-1000000000000*VALUE(MID(C99,2,LEN(C99)-3)),IF(RIGHT(C99,2)="M)",-1000000*VALUE(MID(C99,2,LEN(C99)-3)),IF(RIGHT(C99,2)="B)",-1000000000*VALUE(MID(C99,2,LEN(C99)-3)),IF(RIGHT(C99,2)="k)",-1000*VALUE(MID(C99,2,LEN(C99)-3)),VALUE(SUBSTITUTE(C99,",","")))))),IF(RIGHT(C99,1)="T",1000000000000*VALUE(LEFT(C99,LEN(C99)-1)),IF(RIGHT(C99,1)="M",1000000*VALUE(LEFT(C99,LEN(C99)-1)),IF(RIGHT(C99,1)="B",1000000000*VALUE(LEFT(C99,LEN(C99)-1)),IF(RIGHT(C99,1)="%",0.01*VALUE(LEFT(C99,LEN(C99)-1)),IF(RIGHT(C99,1)="k",1000*VALUE(LEFT(C99,LEN(C99)-1)),VALUE(SUBSTITUTE(C99,",",""))))))))),"N/A")</f>
        <v/>
      </c>
      <c r="K99">
        <f>IFERROR(IF(TRIM(D99)="-", "N/A", IF(RIGHT(D99,1)=")",IF(RIGHT(D99,2)="T)",-1000000000000*VALUE(MID(D99,2,LEN(D99)-3)),IF(RIGHT(D99,2)="M)",-1000000*VALUE(MID(D99,2,LEN(D99)-3)),IF(RIGHT(D99,2)="B)",-1000000000*VALUE(MID(D99,2,LEN(D99)-3)),IF(RIGHT(D99,2)="k)",-1000*VALUE(MID(D99,2,LEN(D99)-3)),VALUE(SUBSTITUTE(D99,",","")))))),IF(RIGHT(D99,1)="T",1000000000000*VALUE(LEFT(D99,LEN(D99)-1)),IF(RIGHT(D99,1)="M",1000000*VALUE(LEFT(D99,LEN(D99)-1)),IF(RIGHT(D99,1)="B",1000000000*VALUE(LEFT(D99,LEN(D99)-1)),IF(RIGHT(D99,1)="%",0.01*VALUE(LEFT(D99,LEN(D99)-1)),IF(RIGHT(D99,1)="k",1000*VALUE(LEFT(D99,LEN(D99)-1)),VALUE(SUBSTITUTE(D99,",",""))))))))),"N/A")</f>
        <v/>
      </c>
      <c r="L99">
        <f>IFERROR(IF(TRIM(E99)="-", "N/A", IF(RIGHT(E99,1)=")",IF(RIGHT(E99,2)="T)",-1000000000000*VALUE(MID(E99,2,LEN(E99)-3)),IF(RIGHT(E99,2)="M)",-1000000*VALUE(MID(E99,2,LEN(E99)-3)),IF(RIGHT(E99,2)="B)",-1000000000*VALUE(MID(E99,2,LEN(E99)-3)),IF(RIGHT(E99,2)="k)",-1000*VALUE(MID(E99,2,LEN(E99)-3)),VALUE(SUBSTITUTE(E99,",","")))))),IF(RIGHT(E99,1)="T",1000000000000*VALUE(LEFT(E99,LEN(E99)-1)),IF(RIGHT(E99,1)="M",1000000*VALUE(LEFT(E99,LEN(E99)-1)),IF(RIGHT(E99,1)="B",1000000000*VALUE(LEFT(E99,LEN(E99)-1)),IF(RIGHT(E99,1)="%",0.01*VALUE(LEFT(E99,LEN(E99)-1)),IF(RIGHT(E99,1)="k",1000*VALUE(LEFT(E99,LEN(E99)-1)),VALUE(SUBSTITUTE(E99,",",""))))))))),"N/A")</f>
        <v/>
      </c>
      <c r="M99">
        <f>IFERROR(IF(TRIM(F99)="-", "N/A", IF(RIGHT(F99,1)=")",IF(RIGHT(F99,2)="T)",-1000000000000*VALUE(MID(F99,2,LEN(F99)-3)),IF(RIGHT(F99,2)="M)",-1000000*VALUE(MID(F99,2,LEN(F99)-3)),IF(RIGHT(F99,2)="B)",-1000000000*VALUE(MID(F99,2,LEN(F99)-3)),IF(RIGHT(F99,2)="k)",-1000*VALUE(MID(F99,2,LEN(F99)-3)),VALUE(SUBSTITUTE(F99,",","")))))),IF(RIGHT(F99,1)="T",1000000000000*VALUE(LEFT(F99,LEN(F99)-1)),IF(RIGHT(F99,1)="M",1000000*VALUE(LEFT(F99,LEN(F99)-1)),IF(RIGHT(F99,1)="B",1000000000*VALUE(LEFT(F99,LEN(F99)-1)),IF(RIGHT(F99,1)="%",0.01*VALUE(LEFT(F99,LEN(F99)-1)),IF(RIGHT(F99,1)="k",1000*VALUE(LEFT(F99,LEN(F99)-1)),VALUE(SUBSTITUTE(F99,",",""))))))))),"N/A")</f>
        <v/>
      </c>
      <c r="N99">
        <f>IFERROR(IF(TRIM(G99)="-", "N/A", IF(RIGHT(G99,1)=")",IF(RIGHT(G99,2)="T)",-1000000000000*VALUE(MID(G99,2,LEN(G99)-3)),IF(RIGHT(G99,2)="M)",-1000000*VALUE(MID(G99,2,LEN(G99)-3)),IF(RIGHT(G99,2)="B)",-1000000000*VALUE(MID(G99,2,LEN(G99)-3)),IF(RIGHT(G99,2)="k)",-1000*VALUE(MID(G99,2,LEN(G99)-3)),VALUE(SUBSTITUTE(G99,",","")))))),IF(RIGHT(G99,1)="T",1000000000000*VALUE(LEFT(G99,LEN(G99)-1)),IF(RIGHT(G99,1)="M",1000000*VALUE(LEFT(G99,LEN(G99)-1)),IF(RIGHT(G99,1)="B",1000000000*VALUE(LEFT(G99,LEN(G99)-1)),IF(RIGHT(G99,1)="%",0.01*VALUE(LEFT(G99,LEN(G99)-1)),IF(RIGHT(G99,1)="k",1000*VALUE(LEFT(G99,LEN(G99)-1)),VALUE(SUBSTITUTE(G99,",",""))))))))),"N/A")</f>
        <v/>
      </c>
    </row>
    <row r="100" spans="1:60">
      <c s="1" r="A100" t="n">
        <v>4</v>
      </c>
      <c r="B100" t="s">
        <v>171</v>
      </c>
      <c r="C100" t="s">
        <v>2556</v>
      </c>
      <c r="I100">
        <f>IF(AND(K100&gt; J100, L100&gt; K100, M100&gt; L100, N100&gt; M100), "pos_trend", IF(AND(K100&lt; J100, L100&lt; K100, M100&lt; L100, N100&lt; M100), "neg_trend", "N/A"))</f>
        <v/>
      </c>
      <c r="J100">
        <f>IFERROR(IF(TRIM(C100)="-", "N/A", IF(RIGHT(C100,1)=")",IF(RIGHT(C100,2)="T)",-1000000000000*VALUE(MID(C100,2,LEN(C100)-3)),IF(RIGHT(C100,2)="M)",-1000000*VALUE(MID(C100,2,LEN(C100)-3)),IF(RIGHT(C100,2)="B)",-1000000000*VALUE(MID(C100,2,LEN(C100)-3)),IF(RIGHT(C100,2)="k)",-1000*VALUE(MID(C100,2,LEN(C100)-3)),VALUE(SUBSTITUTE(C100,",","")))))),IF(RIGHT(C100,1)="T",1000000000000*VALUE(LEFT(C100,LEN(C100)-1)),IF(RIGHT(C100,1)="M",1000000*VALUE(LEFT(C100,LEN(C100)-1)),IF(RIGHT(C100,1)="B",1000000000*VALUE(LEFT(C100,LEN(C100)-1)),IF(RIGHT(C100,1)="%",0.01*VALUE(LEFT(C100,LEN(C100)-1)),IF(RIGHT(C100,1)="k",1000*VALUE(LEFT(C100,LEN(C100)-1)),VALUE(SUBSTITUTE(C100,",",""))))))))),"N/A")</f>
        <v/>
      </c>
      <c r="K100">
        <f>IFERROR(IF(TRIM(D100)="-", "N/A", IF(RIGHT(D100,1)=")",IF(RIGHT(D100,2)="T)",-1000000000000*VALUE(MID(D100,2,LEN(D100)-3)),IF(RIGHT(D100,2)="M)",-1000000*VALUE(MID(D100,2,LEN(D100)-3)),IF(RIGHT(D100,2)="B)",-1000000000*VALUE(MID(D100,2,LEN(D100)-3)),IF(RIGHT(D100,2)="k)",-1000*VALUE(MID(D100,2,LEN(D100)-3)),VALUE(SUBSTITUTE(D100,",","")))))),IF(RIGHT(D100,1)="T",1000000000000*VALUE(LEFT(D100,LEN(D100)-1)),IF(RIGHT(D100,1)="M",1000000*VALUE(LEFT(D100,LEN(D100)-1)),IF(RIGHT(D100,1)="B",1000000000*VALUE(LEFT(D100,LEN(D100)-1)),IF(RIGHT(D100,1)="%",0.01*VALUE(LEFT(D100,LEN(D100)-1)),IF(RIGHT(D100,1)="k",1000*VALUE(LEFT(D100,LEN(D100)-1)),VALUE(SUBSTITUTE(D100,",",""))))))))),"N/A")</f>
        <v/>
      </c>
      <c r="L100">
        <f>IFERROR(IF(TRIM(E100)="-", "N/A", IF(RIGHT(E100,1)=")",IF(RIGHT(E100,2)="T)",-1000000000000*VALUE(MID(E100,2,LEN(E100)-3)),IF(RIGHT(E100,2)="M)",-1000000*VALUE(MID(E100,2,LEN(E100)-3)),IF(RIGHT(E100,2)="B)",-1000000000*VALUE(MID(E100,2,LEN(E100)-3)),IF(RIGHT(E100,2)="k)",-1000*VALUE(MID(E100,2,LEN(E100)-3)),VALUE(SUBSTITUTE(E100,",","")))))),IF(RIGHT(E100,1)="T",1000000000000*VALUE(LEFT(E100,LEN(E100)-1)),IF(RIGHT(E100,1)="M",1000000*VALUE(LEFT(E100,LEN(E100)-1)),IF(RIGHT(E100,1)="B",1000000000*VALUE(LEFT(E100,LEN(E100)-1)),IF(RIGHT(E100,1)="%",0.01*VALUE(LEFT(E100,LEN(E100)-1)),IF(RIGHT(E100,1)="k",1000*VALUE(LEFT(E100,LEN(E100)-1)),VALUE(SUBSTITUTE(E100,",",""))))))))),"N/A")</f>
        <v/>
      </c>
      <c r="M100">
        <f>IFERROR(IF(TRIM(F100)="-", "N/A", IF(RIGHT(F100,1)=")",IF(RIGHT(F100,2)="T)",-1000000000000*VALUE(MID(F100,2,LEN(F100)-3)),IF(RIGHT(F100,2)="M)",-1000000*VALUE(MID(F100,2,LEN(F100)-3)),IF(RIGHT(F100,2)="B)",-1000000000*VALUE(MID(F100,2,LEN(F100)-3)),IF(RIGHT(F100,2)="k)",-1000*VALUE(MID(F100,2,LEN(F100)-3)),VALUE(SUBSTITUTE(F100,",","")))))),IF(RIGHT(F100,1)="T",1000000000000*VALUE(LEFT(F100,LEN(F100)-1)),IF(RIGHT(F100,1)="M",1000000*VALUE(LEFT(F100,LEN(F100)-1)),IF(RIGHT(F100,1)="B",1000000000*VALUE(LEFT(F100,LEN(F100)-1)),IF(RIGHT(F100,1)="%",0.01*VALUE(LEFT(F100,LEN(F100)-1)),IF(RIGHT(F100,1)="k",1000*VALUE(LEFT(F100,LEN(F100)-1)),VALUE(SUBSTITUTE(F100,",",""))))))))),"N/A")</f>
        <v/>
      </c>
      <c r="N100">
        <f>IFERROR(IF(TRIM(G100)="-", "N/A", IF(RIGHT(G100,1)=")",IF(RIGHT(G100,2)="T)",-1000000000000*VALUE(MID(G100,2,LEN(G100)-3)),IF(RIGHT(G100,2)="M)",-1000000*VALUE(MID(G100,2,LEN(G100)-3)),IF(RIGHT(G100,2)="B)",-1000000000*VALUE(MID(G100,2,LEN(G100)-3)),IF(RIGHT(G100,2)="k)",-1000*VALUE(MID(G100,2,LEN(G100)-3)),VALUE(SUBSTITUTE(G100,",","")))))),IF(RIGHT(G100,1)="T",1000000000000*VALUE(LEFT(G100,LEN(G100)-1)),IF(RIGHT(G100,1)="M",1000000*VALUE(LEFT(G100,LEN(G100)-1)),IF(RIGHT(G100,1)="B",1000000000*VALUE(LEFT(G100,LEN(G100)-1)),IF(RIGHT(G100,1)="%",0.01*VALUE(LEFT(G100,LEN(G100)-1)),IF(RIGHT(G100,1)="k",1000*VALUE(LEFT(G100,LEN(G100)-1)),VALUE(SUBSTITUTE(G100,",",""))))))))),"N/A")</f>
        <v/>
      </c>
    </row>
    <row r="101" spans="1:60">
      <c s="1" r="A101" t="n">
        <v>5</v>
      </c>
      <c r="B101" t="s">
        <v>173</v>
      </c>
      <c r="C101" t="s">
        <v>2557</v>
      </c>
      <c r="I101">
        <f>IF(AND(K101&gt; J101, L101&gt; K101, M101&gt; L101, N101&gt; M101), "pos_trend", IF(AND(K101&lt; J101, L101&lt; K101, M101&lt; L101, N101&lt; M101), "neg_trend", "N/A"))</f>
        <v/>
      </c>
      <c r="J101">
        <f>IFERROR(IF(TRIM(C101)="-", "N/A", IF(RIGHT(C101,1)=")",IF(RIGHT(C101,2)="T)",-1000000000000*VALUE(MID(C101,2,LEN(C101)-3)),IF(RIGHT(C101,2)="M)",-1000000*VALUE(MID(C101,2,LEN(C101)-3)),IF(RIGHT(C101,2)="B)",-1000000000*VALUE(MID(C101,2,LEN(C101)-3)),IF(RIGHT(C101,2)="k)",-1000*VALUE(MID(C101,2,LEN(C101)-3)),VALUE(SUBSTITUTE(C101,",","")))))),IF(RIGHT(C101,1)="T",1000000000000*VALUE(LEFT(C101,LEN(C101)-1)),IF(RIGHT(C101,1)="M",1000000*VALUE(LEFT(C101,LEN(C101)-1)),IF(RIGHT(C101,1)="B",1000000000*VALUE(LEFT(C101,LEN(C101)-1)),IF(RIGHT(C101,1)="%",0.01*VALUE(LEFT(C101,LEN(C101)-1)),IF(RIGHT(C101,1)="k",1000*VALUE(LEFT(C101,LEN(C101)-1)),VALUE(SUBSTITUTE(C101,",",""))))))))),"N/A")</f>
        <v/>
      </c>
      <c r="K101">
        <f>IFERROR(IF(TRIM(D101)="-", "N/A", IF(RIGHT(D101,1)=")",IF(RIGHT(D101,2)="T)",-1000000000000*VALUE(MID(D101,2,LEN(D101)-3)),IF(RIGHT(D101,2)="M)",-1000000*VALUE(MID(D101,2,LEN(D101)-3)),IF(RIGHT(D101,2)="B)",-1000000000*VALUE(MID(D101,2,LEN(D101)-3)),IF(RIGHT(D101,2)="k)",-1000*VALUE(MID(D101,2,LEN(D101)-3)),VALUE(SUBSTITUTE(D101,",","")))))),IF(RIGHT(D101,1)="T",1000000000000*VALUE(LEFT(D101,LEN(D101)-1)),IF(RIGHT(D101,1)="M",1000000*VALUE(LEFT(D101,LEN(D101)-1)),IF(RIGHT(D101,1)="B",1000000000*VALUE(LEFT(D101,LEN(D101)-1)),IF(RIGHT(D101,1)="%",0.01*VALUE(LEFT(D101,LEN(D101)-1)),IF(RIGHT(D101,1)="k",1000*VALUE(LEFT(D101,LEN(D101)-1)),VALUE(SUBSTITUTE(D101,",",""))))))))),"N/A")</f>
        <v/>
      </c>
      <c r="L101">
        <f>IFERROR(IF(TRIM(E101)="-", "N/A", IF(RIGHT(E101,1)=")",IF(RIGHT(E101,2)="T)",-1000000000000*VALUE(MID(E101,2,LEN(E101)-3)),IF(RIGHT(E101,2)="M)",-1000000*VALUE(MID(E101,2,LEN(E101)-3)),IF(RIGHT(E101,2)="B)",-1000000000*VALUE(MID(E101,2,LEN(E101)-3)),IF(RIGHT(E101,2)="k)",-1000*VALUE(MID(E101,2,LEN(E101)-3)),VALUE(SUBSTITUTE(E101,",","")))))),IF(RIGHT(E101,1)="T",1000000000000*VALUE(LEFT(E101,LEN(E101)-1)),IF(RIGHT(E101,1)="M",1000000*VALUE(LEFT(E101,LEN(E101)-1)),IF(RIGHT(E101,1)="B",1000000000*VALUE(LEFT(E101,LEN(E101)-1)),IF(RIGHT(E101,1)="%",0.01*VALUE(LEFT(E101,LEN(E101)-1)),IF(RIGHT(E101,1)="k",1000*VALUE(LEFT(E101,LEN(E101)-1)),VALUE(SUBSTITUTE(E101,",",""))))))))),"N/A")</f>
        <v/>
      </c>
      <c r="M101">
        <f>IFERROR(IF(TRIM(F101)="-", "N/A", IF(RIGHT(F101,1)=")",IF(RIGHT(F101,2)="T)",-1000000000000*VALUE(MID(F101,2,LEN(F101)-3)),IF(RIGHT(F101,2)="M)",-1000000*VALUE(MID(F101,2,LEN(F101)-3)),IF(RIGHT(F101,2)="B)",-1000000000*VALUE(MID(F101,2,LEN(F101)-3)),IF(RIGHT(F101,2)="k)",-1000*VALUE(MID(F101,2,LEN(F101)-3)),VALUE(SUBSTITUTE(F101,",","")))))),IF(RIGHT(F101,1)="T",1000000000000*VALUE(LEFT(F101,LEN(F101)-1)),IF(RIGHT(F101,1)="M",1000000*VALUE(LEFT(F101,LEN(F101)-1)),IF(RIGHT(F101,1)="B",1000000000*VALUE(LEFT(F101,LEN(F101)-1)),IF(RIGHT(F101,1)="%",0.01*VALUE(LEFT(F101,LEN(F101)-1)),IF(RIGHT(F101,1)="k",1000*VALUE(LEFT(F101,LEN(F101)-1)),VALUE(SUBSTITUTE(F101,",",""))))))))),"N/A")</f>
        <v/>
      </c>
      <c r="N101">
        <f>IFERROR(IF(TRIM(G101)="-", "N/A", IF(RIGHT(G101,1)=")",IF(RIGHT(G101,2)="T)",-1000000000000*VALUE(MID(G101,2,LEN(G101)-3)),IF(RIGHT(G101,2)="M)",-1000000*VALUE(MID(G101,2,LEN(G101)-3)),IF(RIGHT(G101,2)="B)",-1000000000*VALUE(MID(G101,2,LEN(G101)-3)),IF(RIGHT(G101,2)="k)",-1000*VALUE(MID(G101,2,LEN(G101)-3)),VALUE(SUBSTITUTE(G101,",","")))))),IF(RIGHT(G101,1)="T",1000000000000*VALUE(LEFT(G101,LEN(G101)-1)),IF(RIGHT(G101,1)="M",1000000*VALUE(LEFT(G101,LEN(G101)-1)),IF(RIGHT(G101,1)="B",1000000000*VALUE(LEFT(G101,LEN(G101)-1)),IF(RIGHT(G101,1)="%",0.01*VALUE(LEFT(G101,LEN(G101)-1)),IF(RIGHT(G101,1)="k",1000*VALUE(LEFT(G101,LEN(G101)-1)),VALUE(SUBSTITUTE(G101,",",""))))))))),"N/A")</f>
        <v/>
      </c>
    </row>
    <row r="102" spans="1:60">
      <c r="I102">
        <f>IF(AND(K102&gt; J102, L102&gt; K102, M102&gt; L102, N102&gt; M102), "pos_trend", IF(AND(K102&lt; J102, L102&lt; K102, M102&lt; L102, N102&lt; M102), "neg_trend", "N/A"))</f>
        <v/>
      </c>
      <c r="J102">
        <f>IFERROR(IF(TRIM(C102)="-", "N/A", IF(RIGHT(C102,1)=")",IF(RIGHT(C102,2)="T)",-1000000000000*VALUE(MID(C102,2,LEN(C102)-3)),IF(RIGHT(C102,2)="M)",-1000000*VALUE(MID(C102,2,LEN(C102)-3)),IF(RIGHT(C102,2)="B)",-1000000000*VALUE(MID(C102,2,LEN(C102)-3)),IF(RIGHT(C102,2)="k)",-1000*VALUE(MID(C102,2,LEN(C102)-3)),VALUE(SUBSTITUTE(C102,",","")))))),IF(RIGHT(C102,1)="T",1000000000000*VALUE(LEFT(C102,LEN(C102)-1)),IF(RIGHT(C102,1)="M",1000000*VALUE(LEFT(C102,LEN(C102)-1)),IF(RIGHT(C102,1)="B",1000000000*VALUE(LEFT(C102,LEN(C102)-1)),IF(RIGHT(C102,1)="%",0.01*VALUE(LEFT(C102,LEN(C102)-1)),IF(RIGHT(C102,1)="k",1000*VALUE(LEFT(C102,LEN(C102)-1)),VALUE(SUBSTITUTE(C102,",",""))))))))),"N/A")</f>
        <v/>
      </c>
      <c r="K102">
        <f>IFERROR(IF(TRIM(D102)="-", "N/A", IF(RIGHT(D102,1)=")",IF(RIGHT(D102,2)="T)",-1000000000000*VALUE(MID(D102,2,LEN(D102)-3)),IF(RIGHT(D102,2)="M)",-1000000*VALUE(MID(D102,2,LEN(D102)-3)),IF(RIGHT(D102,2)="B)",-1000000000*VALUE(MID(D102,2,LEN(D102)-3)),IF(RIGHT(D102,2)="k)",-1000*VALUE(MID(D102,2,LEN(D102)-3)),VALUE(SUBSTITUTE(D102,",","")))))),IF(RIGHT(D102,1)="T",1000000000000*VALUE(LEFT(D102,LEN(D102)-1)),IF(RIGHT(D102,1)="M",1000000*VALUE(LEFT(D102,LEN(D102)-1)),IF(RIGHT(D102,1)="B",1000000000*VALUE(LEFT(D102,LEN(D102)-1)),IF(RIGHT(D102,1)="%",0.01*VALUE(LEFT(D102,LEN(D102)-1)),IF(RIGHT(D102,1)="k",1000*VALUE(LEFT(D102,LEN(D102)-1)),VALUE(SUBSTITUTE(D102,",",""))))))))),"N/A")</f>
        <v/>
      </c>
      <c r="L102">
        <f>IFERROR(IF(TRIM(E102)="-", "N/A", IF(RIGHT(E102,1)=")",IF(RIGHT(E102,2)="T)",-1000000000000*VALUE(MID(E102,2,LEN(E102)-3)),IF(RIGHT(E102,2)="M)",-1000000*VALUE(MID(E102,2,LEN(E102)-3)),IF(RIGHT(E102,2)="B)",-1000000000*VALUE(MID(E102,2,LEN(E102)-3)),IF(RIGHT(E102,2)="k)",-1000*VALUE(MID(E102,2,LEN(E102)-3)),VALUE(SUBSTITUTE(E102,",","")))))),IF(RIGHT(E102,1)="T",1000000000000*VALUE(LEFT(E102,LEN(E102)-1)),IF(RIGHT(E102,1)="M",1000000*VALUE(LEFT(E102,LEN(E102)-1)),IF(RIGHT(E102,1)="B",1000000000*VALUE(LEFT(E102,LEN(E102)-1)),IF(RIGHT(E102,1)="%",0.01*VALUE(LEFT(E102,LEN(E102)-1)),IF(RIGHT(E102,1)="k",1000*VALUE(LEFT(E102,LEN(E102)-1)),VALUE(SUBSTITUTE(E102,",",""))))))))),"N/A")</f>
        <v/>
      </c>
      <c r="M102">
        <f>IFERROR(IF(TRIM(F102)="-", "N/A", IF(RIGHT(F102,1)=")",IF(RIGHT(F102,2)="T)",-1000000000000*VALUE(MID(F102,2,LEN(F102)-3)),IF(RIGHT(F102,2)="M)",-1000000*VALUE(MID(F102,2,LEN(F102)-3)),IF(RIGHT(F102,2)="B)",-1000000000*VALUE(MID(F102,2,LEN(F102)-3)),IF(RIGHT(F102,2)="k)",-1000*VALUE(MID(F102,2,LEN(F102)-3)),VALUE(SUBSTITUTE(F102,",","")))))),IF(RIGHT(F102,1)="T",1000000000000*VALUE(LEFT(F102,LEN(F102)-1)),IF(RIGHT(F102,1)="M",1000000*VALUE(LEFT(F102,LEN(F102)-1)),IF(RIGHT(F102,1)="B",1000000000*VALUE(LEFT(F102,LEN(F102)-1)),IF(RIGHT(F102,1)="%",0.01*VALUE(LEFT(F102,LEN(F102)-1)),IF(RIGHT(F102,1)="k",1000*VALUE(LEFT(F102,LEN(F102)-1)),VALUE(SUBSTITUTE(F102,",",""))))))))),"N/A")</f>
        <v/>
      </c>
      <c r="N102">
        <f>IFERROR(IF(TRIM(G102)="-", "N/A", IF(RIGHT(G102,1)=")",IF(RIGHT(G102,2)="T)",-1000000000000*VALUE(MID(G102,2,LEN(G102)-3)),IF(RIGHT(G102,2)="M)",-1000000*VALUE(MID(G102,2,LEN(G102)-3)),IF(RIGHT(G102,2)="B)",-1000000000*VALUE(MID(G102,2,LEN(G102)-3)),IF(RIGHT(G102,2)="k)",-1000*VALUE(MID(G102,2,LEN(G102)-3)),VALUE(SUBSTITUTE(G102,",","")))))),IF(RIGHT(G102,1)="T",1000000000000*VALUE(LEFT(G102,LEN(G102)-1)),IF(RIGHT(G102,1)="M",1000000*VALUE(LEFT(G102,LEN(G102)-1)),IF(RIGHT(G102,1)="B",1000000000*VALUE(LEFT(G102,LEN(G102)-1)),IF(RIGHT(G102,1)="%",0.01*VALUE(LEFT(G102,LEN(G102)-1)),IF(RIGHT(G102,1)="k",1000*VALUE(LEFT(G102,LEN(G102)-1)),VALUE(SUBSTITUTE(G102,",",""))))))))),"N/A")</f>
        <v/>
      </c>
    </row>
    <row r="103" spans="1:60">
      <c s="1" r="A103" t="n">
        <v>0</v>
      </c>
      <c r="B103" t="s">
        <v>175</v>
      </c>
      <c r="C103" t="s">
        <v>2558</v>
      </c>
      <c r="I103">
        <f>IF(AND(K103&gt; J103, L103&gt; K103, M103&gt; L103, N103&gt; M103), "pos_trend", IF(AND(K103&lt; J103, L103&lt; K103, M103&lt; L103, N103&lt; M103), "neg_trend", "N/A"))</f>
        <v/>
      </c>
      <c r="J103">
        <f>IFERROR(IF(TRIM(C103)="-", "N/A", IF(RIGHT(C103,1)=")",IF(RIGHT(C103,2)="T)",-1000000000000*VALUE(MID(C103,2,LEN(C103)-3)),IF(RIGHT(C103,2)="M)",-1000000*VALUE(MID(C103,2,LEN(C103)-3)),IF(RIGHT(C103,2)="B)",-1000000000*VALUE(MID(C103,2,LEN(C103)-3)),IF(RIGHT(C103,2)="k)",-1000*VALUE(MID(C103,2,LEN(C103)-3)),VALUE(SUBSTITUTE(C103,",","")))))),IF(RIGHT(C103,1)="T",1000000000000*VALUE(LEFT(C103,LEN(C103)-1)),IF(RIGHT(C103,1)="M",1000000*VALUE(LEFT(C103,LEN(C103)-1)),IF(RIGHT(C103,1)="B",1000000000*VALUE(LEFT(C103,LEN(C103)-1)),IF(RIGHT(C103,1)="%",0.01*VALUE(LEFT(C103,LEN(C103)-1)),IF(RIGHT(C103,1)="k",1000*VALUE(LEFT(C103,LEN(C103)-1)),VALUE(SUBSTITUTE(C103,",",""))))))))),"N/A")</f>
        <v/>
      </c>
      <c r="K103">
        <f>IFERROR(IF(TRIM(D103)="-", "N/A", IF(RIGHT(D103,1)=")",IF(RIGHT(D103,2)="T)",-1000000000000*VALUE(MID(D103,2,LEN(D103)-3)),IF(RIGHT(D103,2)="M)",-1000000*VALUE(MID(D103,2,LEN(D103)-3)),IF(RIGHT(D103,2)="B)",-1000000000*VALUE(MID(D103,2,LEN(D103)-3)),IF(RIGHT(D103,2)="k)",-1000*VALUE(MID(D103,2,LEN(D103)-3)),VALUE(SUBSTITUTE(D103,",","")))))),IF(RIGHT(D103,1)="T",1000000000000*VALUE(LEFT(D103,LEN(D103)-1)),IF(RIGHT(D103,1)="M",1000000*VALUE(LEFT(D103,LEN(D103)-1)),IF(RIGHT(D103,1)="B",1000000000*VALUE(LEFT(D103,LEN(D103)-1)),IF(RIGHT(D103,1)="%",0.01*VALUE(LEFT(D103,LEN(D103)-1)),IF(RIGHT(D103,1)="k",1000*VALUE(LEFT(D103,LEN(D103)-1)),VALUE(SUBSTITUTE(D103,",",""))))))))),"N/A")</f>
        <v/>
      </c>
      <c r="L103">
        <f>IFERROR(IF(TRIM(E103)="-", "N/A", IF(RIGHT(E103,1)=")",IF(RIGHT(E103,2)="T)",-1000000000000*VALUE(MID(E103,2,LEN(E103)-3)),IF(RIGHT(E103,2)="M)",-1000000*VALUE(MID(E103,2,LEN(E103)-3)),IF(RIGHT(E103,2)="B)",-1000000000*VALUE(MID(E103,2,LEN(E103)-3)),IF(RIGHT(E103,2)="k)",-1000*VALUE(MID(E103,2,LEN(E103)-3)),VALUE(SUBSTITUTE(E103,",","")))))),IF(RIGHT(E103,1)="T",1000000000000*VALUE(LEFT(E103,LEN(E103)-1)),IF(RIGHT(E103,1)="M",1000000*VALUE(LEFT(E103,LEN(E103)-1)),IF(RIGHT(E103,1)="B",1000000000*VALUE(LEFT(E103,LEN(E103)-1)),IF(RIGHT(E103,1)="%",0.01*VALUE(LEFT(E103,LEN(E103)-1)),IF(RIGHT(E103,1)="k",1000*VALUE(LEFT(E103,LEN(E103)-1)),VALUE(SUBSTITUTE(E103,",",""))))))))),"N/A")</f>
        <v/>
      </c>
      <c r="M103">
        <f>IFERROR(IF(TRIM(F103)="-", "N/A", IF(RIGHT(F103,1)=")",IF(RIGHT(F103,2)="T)",-1000000000000*VALUE(MID(F103,2,LEN(F103)-3)),IF(RIGHT(F103,2)="M)",-1000000*VALUE(MID(F103,2,LEN(F103)-3)),IF(RIGHT(F103,2)="B)",-1000000000*VALUE(MID(F103,2,LEN(F103)-3)),IF(RIGHT(F103,2)="k)",-1000*VALUE(MID(F103,2,LEN(F103)-3)),VALUE(SUBSTITUTE(F103,",","")))))),IF(RIGHT(F103,1)="T",1000000000000*VALUE(LEFT(F103,LEN(F103)-1)),IF(RIGHT(F103,1)="M",1000000*VALUE(LEFT(F103,LEN(F103)-1)),IF(RIGHT(F103,1)="B",1000000000*VALUE(LEFT(F103,LEN(F103)-1)),IF(RIGHT(F103,1)="%",0.01*VALUE(LEFT(F103,LEN(F103)-1)),IF(RIGHT(F103,1)="k",1000*VALUE(LEFT(F103,LEN(F103)-1)),VALUE(SUBSTITUTE(F103,",",""))))))))),"N/A")</f>
        <v/>
      </c>
      <c r="N103">
        <f>IFERROR(IF(TRIM(G103)="-", "N/A", IF(RIGHT(G103,1)=")",IF(RIGHT(G103,2)="T)",-1000000000000*VALUE(MID(G103,2,LEN(G103)-3)),IF(RIGHT(G103,2)="M)",-1000000*VALUE(MID(G103,2,LEN(G103)-3)),IF(RIGHT(G103,2)="B)",-1000000000*VALUE(MID(G103,2,LEN(G103)-3)),IF(RIGHT(G103,2)="k)",-1000*VALUE(MID(G103,2,LEN(G103)-3)),VALUE(SUBSTITUTE(G103,",","")))))),IF(RIGHT(G103,1)="T",1000000000000*VALUE(LEFT(G103,LEN(G103)-1)),IF(RIGHT(G103,1)="M",1000000*VALUE(LEFT(G103,LEN(G103)-1)),IF(RIGHT(G103,1)="B",1000000000*VALUE(LEFT(G103,LEN(G103)-1)),IF(RIGHT(G103,1)="%",0.01*VALUE(LEFT(G103,LEN(G103)-1)),IF(RIGHT(G103,1)="k",1000*VALUE(LEFT(G103,LEN(G103)-1)),VALUE(SUBSTITUTE(G103,",",""))))))))),"N/A")</f>
        <v/>
      </c>
    </row>
    <row r="104" spans="1:60">
      <c s="1" r="A104" t="n">
        <v>1</v>
      </c>
      <c r="B104" t="s">
        <v>177</v>
      </c>
      <c r="C104" t="s">
        <v>2559</v>
      </c>
      <c r="I104">
        <f>IF(AND(K104&gt; J104, L104&gt; K104, M104&gt; L104, N104&gt; M104), "pos_trend", IF(AND(K104&lt; J104, L104&lt; K104, M104&lt; L104, N104&lt; M104), "neg_trend", "N/A"))</f>
        <v/>
      </c>
      <c r="J104">
        <f>IFERROR(IF(TRIM(C104)="-", "N/A", IF(RIGHT(C104,1)=")",IF(RIGHT(C104,2)="T)",-1000000000000*VALUE(MID(C104,2,LEN(C104)-3)),IF(RIGHT(C104,2)="M)",-1000000*VALUE(MID(C104,2,LEN(C104)-3)),IF(RIGHT(C104,2)="B)",-1000000000*VALUE(MID(C104,2,LEN(C104)-3)),IF(RIGHT(C104,2)="k)",-1000*VALUE(MID(C104,2,LEN(C104)-3)),VALUE(SUBSTITUTE(C104,",","")))))),IF(RIGHT(C104,1)="T",1000000000000*VALUE(LEFT(C104,LEN(C104)-1)),IF(RIGHT(C104,1)="M",1000000*VALUE(LEFT(C104,LEN(C104)-1)),IF(RIGHT(C104,1)="B",1000000000*VALUE(LEFT(C104,LEN(C104)-1)),IF(RIGHT(C104,1)="%",0.01*VALUE(LEFT(C104,LEN(C104)-1)),IF(RIGHT(C104,1)="k",1000*VALUE(LEFT(C104,LEN(C104)-1)),VALUE(SUBSTITUTE(C104,",",""))))))))),"N/A")</f>
        <v/>
      </c>
      <c r="K104">
        <f>IFERROR(IF(TRIM(D104)="-", "N/A", IF(RIGHT(D104,1)=")",IF(RIGHT(D104,2)="T)",-1000000000000*VALUE(MID(D104,2,LEN(D104)-3)),IF(RIGHT(D104,2)="M)",-1000000*VALUE(MID(D104,2,LEN(D104)-3)),IF(RIGHT(D104,2)="B)",-1000000000*VALUE(MID(D104,2,LEN(D104)-3)),IF(RIGHT(D104,2)="k)",-1000*VALUE(MID(D104,2,LEN(D104)-3)),VALUE(SUBSTITUTE(D104,",","")))))),IF(RIGHT(D104,1)="T",1000000000000*VALUE(LEFT(D104,LEN(D104)-1)),IF(RIGHT(D104,1)="M",1000000*VALUE(LEFT(D104,LEN(D104)-1)),IF(RIGHT(D104,1)="B",1000000000*VALUE(LEFT(D104,LEN(D104)-1)),IF(RIGHT(D104,1)="%",0.01*VALUE(LEFT(D104,LEN(D104)-1)),IF(RIGHT(D104,1)="k",1000*VALUE(LEFT(D104,LEN(D104)-1)),VALUE(SUBSTITUTE(D104,",",""))))))))),"N/A")</f>
        <v/>
      </c>
      <c r="L104">
        <f>IFERROR(IF(TRIM(E104)="-", "N/A", IF(RIGHT(E104,1)=")",IF(RIGHT(E104,2)="T)",-1000000000000*VALUE(MID(E104,2,LEN(E104)-3)),IF(RIGHT(E104,2)="M)",-1000000*VALUE(MID(E104,2,LEN(E104)-3)),IF(RIGHT(E104,2)="B)",-1000000000*VALUE(MID(E104,2,LEN(E104)-3)),IF(RIGHT(E104,2)="k)",-1000*VALUE(MID(E104,2,LEN(E104)-3)),VALUE(SUBSTITUTE(E104,",","")))))),IF(RIGHT(E104,1)="T",1000000000000*VALUE(LEFT(E104,LEN(E104)-1)),IF(RIGHT(E104,1)="M",1000000*VALUE(LEFT(E104,LEN(E104)-1)),IF(RIGHT(E104,1)="B",1000000000*VALUE(LEFT(E104,LEN(E104)-1)),IF(RIGHT(E104,1)="%",0.01*VALUE(LEFT(E104,LEN(E104)-1)),IF(RIGHT(E104,1)="k",1000*VALUE(LEFT(E104,LEN(E104)-1)),VALUE(SUBSTITUTE(E104,",",""))))))))),"N/A")</f>
        <v/>
      </c>
      <c r="M104">
        <f>IFERROR(IF(TRIM(F104)="-", "N/A", IF(RIGHT(F104,1)=")",IF(RIGHT(F104,2)="T)",-1000000000000*VALUE(MID(F104,2,LEN(F104)-3)),IF(RIGHT(F104,2)="M)",-1000000*VALUE(MID(F104,2,LEN(F104)-3)),IF(RIGHT(F104,2)="B)",-1000000000*VALUE(MID(F104,2,LEN(F104)-3)),IF(RIGHT(F104,2)="k)",-1000*VALUE(MID(F104,2,LEN(F104)-3)),VALUE(SUBSTITUTE(F104,",","")))))),IF(RIGHT(F104,1)="T",1000000000000*VALUE(LEFT(F104,LEN(F104)-1)),IF(RIGHT(F104,1)="M",1000000*VALUE(LEFT(F104,LEN(F104)-1)),IF(RIGHT(F104,1)="B",1000000000*VALUE(LEFT(F104,LEN(F104)-1)),IF(RIGHT(F104,1)="%",0.01*VALUE(LEFT(F104,LEN(F104)-1)),IF(RIGHT(F104,1)="k",1000*VALUE(LEFT(F104,LEN(F104)-1)),VALUE(SUBSTITUTE(F104,",",""))))))))),"N/A")</f>
        <v/>
      </c>
      <c r="N104">
        <f>IFERROR(IF(TRIM(G104)="-", "N/A", IF(RIGHT(G104,1)=")",IF(RIGHT(G104,2)="T)",-1000000000000*VALUE(MID(G104,2,LEN(G104)-3)),IF(RIGHT(G104,2)="M)",-1000000*VALUE(MID(G104,2,LEN(G104)-3)),IF(RIGHT(G104,2)="B)",-1000000000*VALUE(MID(G104,2,LEN(G104)-3)),IF(RIGHT(G104,2)="k)",-1000*VALUE(MID(G104,2,LEN(G104)-3)),VALUE(SUBSTITUTE(G104,",","")))))),IF(RIGHT(G104,1)="T",1000000000000*VALUE(LEFT(G104,LEN(G104)-1)),IF(RIGHT(G104,1)="M",1000000*VALUE(LEFT(G104,LEN(G104)-1)),IF(RIGHT(G104,1)="B",1000000000*VALUE(LEFT(G104,LEN(G104)-1)),IF(RIGHT(G104,1)="%",0.01*VALUE(LEFT(G104,LEN(G104)-1)),IF(RIGHT(G104,1)="k",1000*VALUE(LEFT(G104,LEN(G104)-1)),VALUE(SUBSTITUTE(G104,",",""))))))))),"N/A")</f>
        <v/>
      </c>
    </row>
    <row r="105" spans="1:60">
      <c r="I105">
        <f>IF(AND(K105&gt; J105, L105&gt; K105, M105&gt; L105, N105&gt; M105), "pos_trend", IF(AND(K105&lt; J105, L105&lt; K105, M105&lt; L105, N105&lt; M105), "neg_trend", "N/A"))</f>
        <v/>
      </c>
      <c r="J105">
        <f>IFERROR(IF(TRIM(C105)="-", "N/A", IF(RIGHT(C105,1)=")",IF(RIGHT(C105,2)="T)",-1000000000000*VALUE(MID(C105,2,LEN(C105)-3)),IF(RIGHT(C105,2)="M)",-1000000*VALUE(MID(C105,2,LEN(C105)-3)),IF(RIGHT(C105,2)="B)",-1000000000*VALUE(MID(C105,2,LEN(C105)-3)),IF(RIGHT(C105,2)="k)",-1000*VALUE(MID(C105,2,LEN(C105)-3)),VALUE(SUBSTITUTE(C105,",","")))))),IF(RIGHT(C105,1)="T",1000000000000*VALUE(LEFT(C105,LEN(C105)-1)),IF(RIGHT(C105,1)="M",1000000*VALUE(LEFT(C105,LEN(C105)-1)),IF(RIGHT(C105,1)="B",1000000000*VALUE(LEFT(C105,LEN(C105)-1)),IF(RIGHT(C105,1)="%",0.01*VALUE(LEFT(C105,LEN(C105)-1)),IF(RIGHT(C105,1)="k",1000*VALUE(LEFT(C105,LEN(C105)-1)),VALUE(SUBSTITUTE(C105,",",""))))))))),"N/A")</f>
        <v/>
      </c>
      <c r="K105">
        <f>IFERROR(IF(TRIM(D105)="-", "N/A", IF(RIGHT(D105,1)=")",IF(RIGHT(D105,2)="T)",-1000000000000*VALUE(MID(D105,2,LEN(D105)-3)),IF(RIGHT(D105,2)="M)",-1000000*VALUE(MID(D105,2,LEN(D105)-3)),IF(RIGHT(D105,2)="B)",-1000000000*VALUE(MID(D105,2,LEN(D105)-3)),IF(RIGHT(D105,2)="k)",-1000*VALUE(MID(D105,2,LEN(D105)-3)),VALUE(SUBSTITUTE(D105,",","")))))),IF(RIGHT(D105,1)="T",1000000000000*VALUE(LEFT(D105,LEN(D105)-1)),IF(RIGHT(D105,1)="M",1000000*VALUE(LEFT(D105,LEN(D105)-1)),IF(RIGHT(D105,1)="B",1000000000*VALUE(LEFT(D105,LEN(D105)-1)),IF(RIGHT(D105,1)="%",0.01*VALUE(LEFT(D105,LEN(D105)-1)),IF(RIGHT(D105,1)="k",1000*VALUE(LEFT(D105,LEN(D105)-1)),VALUE(SUBSTITUTE(D105,",",""))))))))),"N/A")</f>
        <v/>
      </c>
      <c r="L105">
        <f>IFERROR(IF(TRIM(E105)="-", "N/A", IF(RIGHT(E105,1)=")",IF(RIGHT(E105,2)="T)",-1000000000000*VALUE(MID(E105,2,LEN(E105)-3)),IF(RIGHT(E105,2)="M)",-1000000*VALUE(MID(E105,2,LEN(E105)-3)),IF(RIGHT(E105,2)="B)",-1000000000*VALUE(MID(E105,2,LEN(E105)-3)),IF(RIGHT(E105,2)="k)",-1000*VALUE(MID(E105,2,LEN(E105)-3)),VALUE(SUBSTITUTE(E105,",","")))))),IF(RIGHT(E105,1)="T",1000000000000*VALUE(LEFT(E105,LEN(E105)-1)),IF(RIGHT(E105,1)="M",1000000*VALUE(LEFT(E105,LEN(E105)-1)),IF(RIGHT(E105,1)="B",1000000000*VALUE(LEFT(E105,LEN(E105)-1)),IF(RIGHT(E105,1)="%",0.01*VALUE(LEFT(E105,LEN(E105)-1)),IF(RIGHT(E105,1)="k",1000*VALUE(LEFT(E105,LEN(E105)-1)),VALUE(SUBSTITUTE(E105,",",""))))))))),"N/A")</f>
        <v/>
      </c>
      <c r="M105">
        <f>IFERROR(IF(TRIM(F105)="-", "N/A", IF(RIGHT(F105,1)=")",IF(RIGHT(F105,2)="T)",-1000000000000*VALUE(MID(F105,2,LEN(F105)-3)),IF(RIGHT(F105,2)="M)",-1000000*VALUE(MID(F105,2,LEN(F105)-3)),IF(RIGHT(F105,2)="B)",-1000000000*VALUE(MID(F105,2,LEN(F105)-3)),IF(RIGHT(F105,2)="k)",-1000*VALUE(MID(F105,2,LEN(F105)-3)),VALUE(SUBSTITUTE(F105,",","")))))),IF(RIGHT(F105,1)="T",1000000000000*VALUE(LEFT(F105,LEN(F105)-1)),IF(RIGHT(F105,1)="M",1000000*VALUE(LEFT(F105,LEN(F105)-1)),IF(RIGHT(F105,1)="B",1000000000*VALUE(LEFT(F105,LEN(F105)-1)),IF(RIGHT(F105,1)="%",0.01*VALUE(LEFT(F105,LEN(F105)-1)),IF(RIGHT(F105,1)="k",1000*VALUE(LEFT(F105,LEN(F105)-1)),VALUE(SUBSTITUTE(F105,",",""))))))))),"N/A")</f>
        <v/>
      </c>
      <c r="N105">
        <f>IFERROR(IF(TRIM(G105)="-", "N/A", IF(RIGHT(G105,1)=")",IF(RIGHT(G105,2)="T)",-1000000000000*VALUE(MID(G105,2,LEN(G105)-3)),IF(RIGHT(G105,2)="M)",-1000000*VALUE(MID(G105,2,LEN(G105)-3)),IF(RIGHT(G105,2)="B)",-1000000000*VALUE(MID(G105,2,LEN(G105)-3)),IF(RIGHT(G105,2)="k)",-1000*VALUE(MID(G105,2,LEN(G105)-3)),VALUE(SUBSTITUTE(G105,",","")))))),IF(RIGHT(G105,1)="T",1000000000000*VALUE(LEFT(G105,LEN(G105)-1)),IF(RIGHT(G105,1)="M",1000000*VALUE(LEFT(G105,LEN(G105)-1)),IF(RIGHT(G105,1)="B",1000000000*VALUE(LEFT(G105,LEN(G105)-1)),IF(RIGHT(G105,1)="%",0.01*VALUE(LEFT(G105,LEN(G105)-1)),IF(RIGHT(G105,1)="k",1000*VALUE(LEFT(G105,LEN(G105)-1)),VALUE(SUBSTITUTE(G105,",",""))))))))),"N/A")</f>
        <v/>
      </c>
    </row>
    <row r="106" spans="1:60">
      <c s="1" r="A106" t="n">
        <v>0</v>
      </c>
      <c r="B106" t="s">
        <v>22</v>
      </c>
      <c r="C106" t="s">
        <v>2502</v>
      </c>
      <c r="I106">
        <f>IF(AND(K106&gt; J106, L106&gt; K106, M106&gt; L106, N106&gt; M106), "pos_trend", IF(AND(K106&lt; J106, L106&lt; K106, M106&lt; L106, N106&lt; M106), "neg_trend", "N/A"))</f>
        <v/>
      </c>
      <c r="J106">
        <f>IFERROR(IF(TRIM(C106)="-", "N/A", IF(RIGHT(C106,1)=")",IF(RIGHT(C106,2)="T)",-1000000000000*VALUE(MID(C106,2,LEN(C106)-3)),IF(RIGHT(C106,2)="M)",-1000000*VALUE(MID(C106,2,LEN(C106)-3)),IF(RIGHT(C106,2)="B)",-1000000000*VALUE(MID(C106,2,LEN(C106)-3)),IF(RIGHT(C106,2)="k)",-1000*VALUE(MID(C106,2,LEN(C106)-3)),VALUE(SUBSTITUTE(C106,",","")))))),IF(RIGHT(C106,1)="T",1000000000000*VALUE(LEFT(C106,LEN(C106)-1)),IF(RIGHT(C106,1)="M",1000000*VALUE(LEFT(C106,LEN(C106)-1)),IF(RIGHT(C106,1)="B",1000000000*VALUE(LEFT(C106,LEN(C106)-1)),IF(RIGHT(C106,1)="%",0.01*VALUE(LEFT(C106,LEN(C106)-1)),IF(RIGHT(C106,1)="k",1000*VALUE(LEFT(C106,LEN(C106)-1)),VALUE(SUBSTITUTE(C106,",",""))))))))),"N/A")</f>
        <v/>
      </c>
      <c r="K106">
        <f>IFERROR(IF(TRIM(D106)="-", "N/A", IF(RIGHT(D106,1)=")",IF(RIGHT(D106,2)="T)",-1000000000000*VALUE(MID(D106,2,LEN(D106)-3)),IF(RIGHT(D106,2)="M)",-1000000*VALUE(MID(D106,2,LEN(D106)-3)),IF(RIGHT(D106,2)="B)",-1000000000*VALUE(MID(D106,2,LEN(D106)-3)),IF(RIGHT(D106,2)="k)",-1000*VALUE(MID(D106,2,LEN(D106)-3)),VALUE(SUBSTITUTE(D106,",","")))))),IF(RIGHT(D106,1)="T",1000000000000*VALUE(LEFT(D106,LEN(D106)-1)),IF(RIGHT(D106,1)="M",1000000*VALUE(LEFT(D106,LEN(D106)-1)),IF(RIGHT(D106,1)="B",1000000000*VALUE(LEFT(D106,LEN(D106)-1)),IF(RIGHT(D106,1)="%",0.01*VALUE(LEFT(D106,LEN(D106)-1)),IF(RIGHT(D106,1)="k",1000*VALUE(LEFT(D106,LEN(D106)-1)),VALUE(SUBSTITUTE(D106,",",""))))))))),"N/A")</f>
        <v/>
      </c>
      <c r="L106">
        <f>IFERROR(IF(TRIM(E106)="-", "N/A", IF(RIGHT(E106,1)=")",IF(RIGHT(E106,2)="T)",-1000000000000*VALUE(MID(E106,2,LEN(E106)-3)),IF(RIGHT(E106,2)="M)",-1000000*VALUE(MID(E106,2,LEN(E106)-3)),IF(RIGHT(E106,2)="B)",-1000000000*VALUE(MID(E106,2,LEN(E106)-3)),IF(RIGHT(E106,2)="k)",-1000*VALUE(MID(E106,2,LEN(E106)-3)),VALUE(SUBSTITUTE(E106,",","")))))),IF(RIGHT(E106,1)="T",1000000000000*VALUE(LEFT(E106,LEN(E106)-1)),IF(RIGHT(E106,1)="M",1000000*VALUE(LEFT(E106,LEN(E106)-1)),IF(RIGHT(E106,1)="B",1000000000*VALUE(LEFT(E106,LEN(E106)-1)),IF(RIGHT(E106,1)="%",0.01*VALUE(LEFT(E106,LEN(E106)-1)),IF(RIGHT(E106,1)="k",1000*VALUE(LEFT(E106,LEN(E106)-1)),VALUE(SUBSTITUTE(E106,",",""))))))))),"N/A")</f>
        <v/>
      </c>
      <c r="M106">
        <f>IFERROR(IF(TRIM(F106)="-", "N/A", IF(RIGHT(F106,1)=")",IF(RIGHT(F106,2)="T)",-1000000000000*VALUE(MID(F106,2,LEN(F106)-3)),IF(RIGHT(F106,2)="M)",-1000000*VALUE(MID(F106,2,LEN(F106)-3)),IF(RIGHT(F106,2)="B)",-1000000000*VALUE(MID(F106,2,LEN(F106)-3)),IF(RIGHT(F106,2)="k)",-1000*VALUE(MID(F106,2,LEN(F106)-3)),VALUE(SUBSTITUTE(F106,",","")))))),IF(RIGHT(F106,1)="T",1000000000000*VALUE(LEFT(F106,LEN(F106)-1)),IF(RIGHT(F106,1)="M",1000000*VALUE(LEFT(F106,LEN(F106)-1)),IF(RIGHT(F106,1)="B",1000000000*VALUE(LEFT(F106,LEN(F106)-1)),IF(RIGHT(F106,1)="%",0.01*VALUE(LEFT(F106,LEN(F106)-1)),IF(RIGHT(F106,1)="k",1000*VALUE(LEFT(F106,LEN(F106)-1)),VALUE(SUBSTITUTE(F106,",",""))))))))),"N/A")</f>
        <v/>
      </c>
      <c r="N106">
        <f>IFERROR(IF(TRIM(G106)="-", "N/A", IF(RIGHT(G106,1)=")",IF(RIGHT(G106,2)="T)",-1000000000000*VALUE(MID(G106,2,LEN(G106)-3)),IF(RIGHT(G106,2)="M)",-1000000*VALUE(MID(G106,2,LEN(G106)-3)),IF(RIGHT(G106,2)="B)",-1000000000*VALUE(MID(G106,2,LEN(G106)-3)),IF(RIGHT(G106,2)="k)",-1000*VALUE(MID(G106,2,LEN(G106)-3)),VALUE(SUBSTITUTE(G106,",","")))))),IF(RIGHT(G106,1)="T",1000000000000*VALUE(LEFT(G106,LEN(G106)-1)),IF(RIGHT(G106,1)="M",1000000*VALUE(LEFT(G106,LEN(G106)-1)),IF(RIGHT(G106,1)="B",1000000000*VALUE(LEFT(G106,LEN(G106)-1)),IF(RIGHT(G106,1)="%",0.01*VALUE(LEFT(G106,LEN(G106)-1)),IF(RIGHT(G106,1)="k",1000*VALUE(LEFT(G106,LEN(G106)-1)),VALUE(SUBSTITUTE(G106,",",""))))))))),"N/A")</f>
        <v/>
      </c>
    </row>
    <row r="107" spans="1:60">
      <c s="1" r="A107" t="n">
        <v>1</v>
      </c>
      <c r="B107" t="s">
        <v>179</v>
      </c>
      <c r="C107" t="s">
        <v>2560</v>
      </c>
      <c r="I107">
        <f>IF(AND(K107&gt; J107, L107&gt; K107, M107&gt; L107, N107&gt; M107), "pos_trend", IF(AND(K107&lt; J107, L107&lt; K107, M107&lt; L107, N107&lt; M107), "neg_trend", "N/A"))</f>
        <v/>
      </c>
      <c r="J107">
        <f>IFERROR(IF(TRIM(C107)="-", "N/A", IF(RIGHT(C107,1)=")",IF(RIGHT(C107,2)="T)",-1000000000000*VALUE(MID(C107,2,LEN(C107)-3)),IF(RIGHT(C107,2)="M)",-1000000*VALUE(MID(C107,2,LEN(C107)-3)),IF(RIGHT(C107,2)="B)",-1000000000*VALUE(MID(C107,2,LEN(C107)-3)),IF(RIGHT(C107,2)="k)",-1000*VALUE(MID(C107,2,LEN(C107)-3)),VALUE(SUBSTITUTE(C107,",","")))))),IF(RIGHT(C107,1)="T",1000000000000*VALUE(LEFT(C107,LEN(C107)-1)),IF(RIGHT(C107,1)="M",1000000*VALUE(LEFT(C107,LEN(C107)-1)),IF(RIGHT(C107,1)="B",1000000000*VALUE(LEFT(C107,LEN(C107)-1)),IF(RIGHT(C107,1)="%",0.01*VALUE(LEFT(C107,LEN(C107)-1)),IF(RIGHT(C107,1)="k",1000*VALUE(LEFT(C107,LEN(C107)-1)),VALUE(SUBSTITUTE(C107,",",""))))))))),"N/A")</f>
        <v/>
      </c>
      <c r="K107">
        <f>IFERROR(IF(TRIM(D107)="-", "N/A", IF(RIGHT(D107,1)=")",IF(RIGHT(D107,2)="T)",-1000000000000*VALUE(MID(D107,2,LEN(D107)-3)),IF(RIGHT(D107,2)="M)",-1000000*VALUE(MID(D107,2,LEN(D107)-3)),IF(RIGHT(D107,2)="B)",-1000000000*VALUE(MID(D107,2,LEN(D107)-3)),IF(RIGHT(D107,2)="k)",-1000*VALUE(MID(D107,2,LEN(D107)-3)),VALUE(SUBSTITUTE(D107,",","")))))),IF(RIGHT(D107,1)="T",1000000000000*VALUE(LEFT(D107,LEN(D107)-1)),IF(RIGHT(D107,1)="M",1000000*VALUE(LEFT(D107,LEN(D107)-1)),IF(RIGHT(D107,1)="B",1000000000*VALUE(LEFT(D107,LEN(D107)-1)),IF(RIGHT(D107,1)="%",0.01*VALUE(LEFT(D107,LEN(D107)-1)),IF(RIGHT(D107,1)="k",1000*VALUE(LEFT(D107,LEN(D107)-1)),VALUE(SUBSTITUTE(D107,",",""))))))))),"N/A")</f>
        <v/>
      </c>
      <c r="L107">
        <f>IFERROR(IF(TRIM(E107)="-", "N/A", IF(RIGHT(E107,1)=")",IF(RIGHT(E107,2)="T)",-1000000000000*VALUE(MID(E107,2,LEN(E107)-3)),IF(RIGHT(E107,2)="M)",-1000000*VALUE(MID(E107,2,LEN(E107)-3)),IF(RIGHT(E107,2)="B)",-1000000000*VALUE(MID(E107,2,LEN(E107)-3)),IF(RIGHT(E107,2)="k)",-1000*VALUE(MID(E107,2,LEN(E107)-3)),VALUE(SUBSTITUTE(E107,",","")))))),IF(RIGHT(E107,1)="T",1000000000000*VALUE(LEFT(E107,LEN(E107)-1)),IF(RIGHT(E107,1)="M",1000000*VALUE(LEFT(E107,LEN(E107)-1)),IF(RIGHT(E107,1)="B",1000000000*VALUE(LEFT(E107,LEN(E107)-1)),IF(RIGHT(E107,1)="%",0.01*VALUE(LEFT(E107,LEN(E107)-1)),IF(RIGHT(E107,1)="k",1000*VALUE(LEFT(E107,LEN(E107)-1)),VALUE(SUBSTITUTE(E107,",",""))))))))),"N/A")</f>
        <v/>
      </c>
      <c r="M107">
        <f>IFERROR(IF(TRIM(F107)="-", "N/A", IF(RIGHT(F107,1)=")",IF(RIGHT(F107,2)="T)",-1000000000000*VALUE(MID(F107,2,LEN(F107)-3)),IF(RIGHT(F107,2)="M)",-1000000*VALUE(MID(F107,2,LEN(F107)-3)),IF(RIGHT(F107,2)="B)",-1000000000*VALUE(MID(F107,2,LEN(F107)-3)),IF(RIGHT(F107,2)="k)",-1000*VALUE(MID(F107,2,LEN(F107)-3)),VALUE(SUBSTITUTE(F107,",","")))))),IF(RIGHT(F107,1)="T",1000000000000*VALUE(LEFT(F107,LEN(F107)-1)),IF(RIGHT(F107,1)="M",1000000*VALUE(LEFT(F107,LEN(F107)-1)),IF(RIGHT(F107,1)="B",1000000000*VALUE(LEFT(F107,LEN(F107)-1)),IF(RIGHT(F107,1)="%",0.01*VALUE(LEFT(F107,LEN(F107)-1)),IF(RIGHT(F107,1)="k",1000*VALUE(LEFT(F107,LEN(F107)-1)),VALUE(SUBSTITUTE(F107,",",""))))))))),"N/A")</f>
        <v/>
      </c>
      <c r="N107">
        <f>IFERROR(IF(TRIM(G107)="-", "N/A", IF(RIGHT(G107,1)=")",IF(RIGHT(G107,2)="T)",-1000000000000*VALUE(MID(G107,2,LEN(G107)-3)),IF(RIGHT(G107,2)="M)",-1000000*VALUE(MID(G107,2,LEN(G107)-3)),IF(RIGHT(G107,2)="B)",-1000000000*VALUE(MID(G107,2,LEN(G107)-3)),IF(RIGHT(G107,2)="k)",-1000*VALUE(MID(G107,2,LEN(G107)-3)),VALUE(SUBSTITUTE(G107,",","")))))),IF(RIGHT(G107,1)="T",1000000000000*VALUE(LEFT(G107,LEN(G107)-1)),IF(RIGHT(G107,1)="M",1000000*VALUE(LEFT(G107,LEN(G107)-1)),IF(RIGHT(G107,1)="B",1000000000*VALUE(LEFT(G107,LEN(G107)-1)),IF(RIGHT(G107,1)="%",0.01*VALUE(LEFT(G107,LEN(G107)-1)),IF(RIGHT(G107,1)="k",1000*VALUE(LEFT(G107,LEN(G107)-1)),VALUE(SUBSTITUTE(G107,",",""))))))))),"N/A")</f>
        <v/>
      </c>
    </row>
    <row r="108" spans="1:60">
      <c s="1" r="A108" t="n">
        <v>2</v>
      </c>
      <c r="B108" t="s">
        <v>181</v>
      </c>
      <c r="C108" t="s">
        <v>182</v>
      </c>
      <c r="I108">
        <f>IF(AND(K108&gt; J108, L108&gt; K108, M108&gt; L108, N108&gt; M108), "pos_trend", IF(AND(K108&lt; J108, L108&lt; K108, M108&lt; L108, N108&lt; M108), "neg_trend", "N/A"))</f>
        <v/>
      </c>
      <c r="J108">
        <f>IFERROR(IF(TRIM(C108)="-", "N/A", IF(RIGHT(C108,1)=")",IF(RIGHT(C108,2)="T)",-1000000000000*VALUE(MID(C108,2,LEN(C108)-3)),IF(RIGHT(C108,2)="M)",-1000000*VALUE(MID(C108,2,LEN(C108)-3)),IF(RIGHT(C108,2)="B)",-1000000000*VALUE(MID(C108,2,LEN(C108)-3)),IF(RIGHT(C108,2)="k)",-1000*VALUE(MID(C108,2,LEN(C108)-3)),VALUE(SUBSTITUTE(C108,",","")))))),IF(RIGHT(C108,1)="T",1000000000000*VALUE(LEFT(C108,LEN(C108)-1)),IF(RIGHT(C108,1)="M",1000000*VALUE(LEFT(C108,LEN(C108)-1)),IF(RIGHT(C108,1)="B",1000000000*VALUE(LEFT(C108,LEN(C108)-1)),IF(RIGHT(C108,1)="%",0.01*VALUE(LEFT(C108,LEN(C108)-1)),IF(RIGHT(C108,1)="k",1000*VALUE(LEFT(C108,LEN(C108)-1)),VALUE(SUBSTITUTE(C108,",",""))))))))),"N/A")</f>
        <v/>
      </c>
      <c r="K108">
        <f>IFERROR(IF(TRIM(D108)="-", "N/A", IF(RIGHT(D108,1)=")",IF(RIGHT(D108,2)="T)",-1000000000000*VALUE(MID(D108,2,LEN(D108)-3)),IF(RIGHT(D108,2)="M)",-1000000*VALUE(MID(D108,2,LEN(D108)-3)),IF(RIGHT(D108,2)="B)",-1000000000*VALUE(MID(D108,2,LEN(D108)-3)),IF(RIGHT(D108,2)="k)",-1000*VALUE(MID(D108,2,LEN(D108)-3)),VALUE(SUBSTITUTE(D108,",","")))))),IF(RIGHT(D108,1)="T",1000000000000*VALUE(LEFT(D108,LEN(D108)-1)),IF(RIGHT(D108,1)="M",1000000*VALUE(LEFT(D108,LEN(D108)-1)),IF(RIGHT(D108,1)="B",1000000000*VALUE(LEFT(D108,LEN(D108)-1)),IF(RIGHT(D108,1)="%",0.01*VALUE(LEFT(D108,LEN(D108)-1)),IF(RIGHT(D108,1)="k",1000*VALUE(LEFT(D108,LEN(D108)-1)),VALUE(SUBSTITUTE(D108,",",""))))))))),"N/A")</f>
        <v/>
      </c>
      <c r="L108">
        <f>IFERROR(IF(TRIM(E108)="-", "N/A", IF(RIGHT(E108,1)=")",IF(RIGHT(E108,2)="T)",-1000000000000*VALUE(MID(E108,2,LEN(E108)-3)),IF(RIGHT(E108,2)="M)",-1000000*VALUE(MID(E108,2,LEN(E108)-3)),IF(RIGHT(E108,2)="B)",-1000000000*VALUE(MID(E108,2,LEN(E108)-3)),IF(RIGHT(E108,2)="k)",-1000*VALUE(MID(E108,2,LEN(E108)-3)),VALUE(SUBSTITUTE(E108,",","")))))),IF(RIGHT(E108,1)="T",1000000000000*VALUE(LEFT(E108,LEN(E108)-1)),IF(RIGHT(E108,1)="M",1000000*VALUE(LEFT(E108,LEN(E108)-1)),IF(RIGHT(E108,1)="B",1000000000*VALUE(LEFT(E108,LEN(E108)-1)),IF(RIGHT(E108,1)="%",0.01*VALUE(LEFT(E108,LEN(E108)-1)),IF(RIGHT(E108,1)="k",1000*VALUE(LEFT(E108,LEN(E108)-1)),VALUE(SUBSTITUTE(E108,",",""))))))))),"N/A")</f>
        <v/>
      </c>
      <c r="M108">
        <f>IFERROR(IF(TRIM(F108)="-", "N/A", IF(RIGHT(F108,1)=")",IF(RIGHT(F108,2)="T)",-1000000000000*VALUE(MID(F108,2,LEN(F108)-3)),IF(RIGHT(F108,2)="M)",-1000000*VALUE(MID(F108,2,LEN(F108)-3)),IF(RIGHT(F108,2)="B)",-1000000000*VALUE(MID(F108,2,LEN(F108)-3)),IF(RIGHT(F108,2)="k)",-1000*VALUE(MID(F108,2,LEN(F108)-3)),VALUE(SUBSTITUTE(F108,",","")))))),IF(RIGHT(F108,1)="T",1000000000000*VALUE(LEFT(F108,LEN(F108)-1)),IF(RIGHT(F108,1)="M",1000000*VALUE(LEFT(F108,LEN(F108)-1)),IF(RIGHT(F108,1)="B",1000000000*VALUE(LEFT(F108,LEN(F108)-1)),IF(RIGHT(F108,1)="%",0.01*VALUE(LEFT(F108,LEN(F108)-1)),IF(RIGHT(F108,1)="k",1000*VALUE(LEFT(F108,LEN(F108)-1)),VALUE(SUBSTITUTE(F108,",",""))))))))),"N/A")</f>
        <v/>
      </c>
      <c r="N108">
        <f>IFERROR(IF(TRIM(G108)="-", "N/A", IF(RIGHT(G108,1)=")",IF(RIGHT(G108,2)="T)",-1000000000000*VALUE(MID(G108,2,LEN(G108)-3)),IF(RIGHT(G108,2)="M)",-1000000*VALUE(MID(G108,2,LEN(G108)-3)),IF(RIGHT(G108,2)="B)",-1000000000*VALUE(MID(G108,2,LEN(G108)-3)),IF(RIGHT(G108,2)="k)",-1000*VALUE(MID(G108,2,LEN(G108)-3)),VALUE(SUBSTITUTE(G108,",","")))))),IF(RIGHT(G108,1)="T",1000000000000*VALUE(LEFT(G108,LEN(G108)-1)),IF(RIGHT(G108,1)="M",1000000*VALUE(LEFT(G108,LEN(G108)-1)),IF(RIGHT(G108,1)="B",1000000000*VALUE(LEFT(G108,LEN(G108)-1)),IF(RIGHT(G108,1)="%",0.01*VALUE(LEFT(G108,LEN(G108)-1)),IF(RIGHT(G108,1)="k",1000*VALUE(LEFT(G108,LEN(G108)-1)),VALUE(SUBSTITUTE(G108,",",""))))))))),"N/A")</f>
        <v/>
      </c>
    </row>
    <row r="109" spans="1:60">
      <c s="1" r="A109" t="n">
        <v>3</v>
      </c>
      <c r="B109" t="s">
        <v>183</v>
      </c>
      <c r="C109" t="s">
        <v>2561</v>
      </c>
      <c r="I109">
        <f>IF(AND(K109&gt; J109, L109&gt; K109, M109&gt; L109, N109&gt; M109), "pos_trend", IF(AND(K109&lt; J109, L109&lt; K109, M109&lt; L109, N109&lt; M109), "neg_trend", "N/A"))</f>
        <v/>
      </c>
      <c r="J109">
        <f>IFERROR(IF(TRIM(C109)="-", "N/A", IF(RIGHT(C109,1)=")",IF(RIGHT(C109,2)="T)",-1000000000000*VALUE(MID(C109,2,LEN(C109)-3)),IF(RIGHT(C109,2)="M)",-1000000*VALUE(MID(C109,2,LEN(C109)-3)),IF(RIGHT(C109,2)="B)",-1000000000*VALUE(MID(C109,2,LEN(C109)-3)),IF(RIGHT(C109,2)="k)",-1000*VALUE(MID(C109,2,LEN(C109)-3)),VALUE(SUBSTITUTE(C109,",","")))))),IF(RIGHT(C109,1)="T",1000000000000*VALUE(LEFT(C109,LEN(C109)-1)),IF(RIGHT(C109,1)="M",1000000*VALUE(LEFT(C109,LEN(C109)-1)),IF(RIGHT(C109,1)="B",1000000000*VALUE(LEFT(C109,LEN(C109)-1)),IF(RIGHT(C109,1)="%",0.01*VALUE(LEFT(C109,LEN(C109)-1)),IF(RIGHT(C109,1)="k",1000*VALUE(LEFT(C109,LEN(C109)-1)),VALUE(SUBSTITUTE(C109,",",""))))))))),"N/A")</f>
        <v/>
      </c>
      <c r="K109">
        <f>IFERROR(IF(TRIM(D109)="-", "N/A", IF(RIGHT(D109,1)=")",IF(RIGHT(D109,2)="T)",-1000000000000*VALUE(MID(D109,2,LEN(D109)-3)),IF(RIGHT(D109,2)="M)",-1000000*VALUE(MID(D109,2,LEN(D109)-3)),IF(RIGHT(D109,2)="B)",-1000000000*VALUE(MID(D109,2,LEN(D109)-3)),IF(RIGHT(D109,2)="k)",-1000*VALUE(MID(D109,2,LEN(D109)-3)),VALUE(SUBSTITUTE(D109,",","")))))),IF(RIGHT(D109,1)="T",1000000000000*VALUE(LEFT(D109,LEN(D109)-1)),IF(RIGHT(D109,1)="M",1000000*VALUE(LEFT(D109,LEN(D109)-1)),IF(RIGHT(D109,1)="B",1000000000*VALUE(LEFT(D109,LEN(D109)-1)),IF(RIGHT(D109,1)="%",0.01*VALUE(LEFT(D109,LEN(D109)-1)),IF(RIGHT(D109,1)="k",1000*VALUE(LEFT(D109,LEN(D109)-1)),VALUE(SUBSTITUTE(D109,",",""))))))))),"N/A")</f>
        <v/>
      </c>
      <c r="L109">
        <f>IFERROR(IF(TRIM(E109)="-", "N/A", IF(RIGHT(E109,1)=")",IF(RIGHT(E109,2)="T)",-1000000000000*VALUE(MID(E109,2,LEN(E109)-3)),IF(RIGHT(E109,2)="M)",-1000000*VALUE(MID(E109,2,LEN(E109)-3)),IF(RIGHT(E109,2)="B)",-1000000000*VALUE(MID(E109,2,LEN(E109)-3)),IF(RIGHT(E109,2)="k)",-1000*VALUE(MID(E109,2,LEN(E109)-3)),VALUE(SUBSTITUTE(E109,",","")))))),IF(RIGHT(E109,1)="T",1000000000000*VALUE(LEFT(E109,LEN(E109)-1)),IF(RIGHT(E109,1)="M",1000000*VALUE(LEFT(E109,LEN(E109)-1)),IF(RIGHT(E109,1)="B",1000000000*VALUE(LEFT(E109,LEN(E109)-1)),IF(RIGHT(E109,1)="%",0.01*VALUE(LEFT(E109,LEN(E109)-1)),IF(RIGHT(E109,1)="k",1000*VALUE(LEFT(E109,LEN(E109)-1)),VALUE(SUBSTITUTE(E109,",",""))))))))),"N/A")</f>
        <v/>
      </c>
      <c r="M109">
        <f>IFERROR(IF(TRIM(F109)="-", "N/A", IF(RIGHT(F109,1)=")",IF(RIGHT(F109,2)="T)",-1000000000000*VALUE(MID(F109,2,LEN(F109)-3)),IF(RIGHT(F109,2)="M)",-1000000*VALUE(MID(F109,2,LEN(F109)-3)),IF(RIGHT(F109,2)="B)",-1000000000*VALUE(MID(F109,2,LEN(F109)-3)),IF(RIGHT(F109,2)="k)",-1000*VALUE(MID(F109,2,LEN(F109)-3)),VALUE(SUBSTITUTE(F109,",","")))))),IF(RIGHT(F109,1)="T",1000000000000*VALUE(LEFT(F109,LEN(F109)-1)),IF(RIGHT(F109,1)="M",1000000*VALUE(LEFT(F109,LEN(F109)-1)),IF(RIGHT(F109,1)="B",1000000000*VALUE(LEFT(F109,LEN(F109)-1)),IF(RIGHT(F109,1)="%",0.01*VALUE(LEFT(F109,LEN(F109)-1)),IF(RIGHT(F109,1)="k",1000*VALUE(LEFT(F109,LEN(F109)-1)),VALUE(SUBSTITUTE(F109,",",""))))))))),"N/A")</f>
        <v/>
      </c>
      <c r="N109">
        <f>IFERROR(IF(TRIM(G109)="-", "N/A", IF(RIGHT(G109,1)=")",IF(RIGHT(G109,2)="T)",-1000000000000*VALUE(MID(G109,2,LEN(G109)-3)),IF(RIGHT(G109,2)="M)",-1000000*VALUE(MID(G109,2,LEN(G109)-3)),IF(RIGHT(G109,2)="B)",-1000000000*VALUE(MID(G109,2,LEN(G109)-3)),IF(RIGHT(G109,2)="k)",-1000*VALUE(MID(G109,2,LEN(G109)-3)),VALUE(SUBSTITUTE(G109,",","")))))),IF(RIGHT(G109,1)="T",1000000000000*VALUE(LEFT(G109,LEN(G109)-1)),IF(RIGHT(G109,1)="M",1000000*VALUE(LEFT(G109,LEN(G109)-1)),IF(RIGHT(G109,1)="B",1000000000*VALUE(LEFT(G109,LEN(G109)-1)),IF(RIGHT(G109,1)="%",0.01*VALUE(LEFT(G109,LEN(G109)-1)),IF(RIGHT(G109,1)="k",1000*VALUE(LEFT(G109,LEN(G109)-1)),VALUE(SUBSTITUTE(G109,",",""))))))))),"N/A")</f>
        <v/>
      </c>
    </row>
    <row r="110" spans="1:60">
      <c s="1" r="A110" t="n">
        <v>4</v>
      </c>
      <c r="B110" t="s">
        <v>185</v>
      </c>
      <c r="C110" t="s">
        <v>2562</v>
      </c>
      <c r="I110">
        <f>IF(AND(K110&gt; J110, L110&gt; K110, M110&gt; L110, N110&gt; M110), "pos_trend", IF(AND(K110&lt; J110, L110&lt; K110, M110&lt; L110, N110&lt; M110), "neg_trend", "N/A"))</f>
        <v/>
      </c>
      <c r="J110">
        <f>IFERROR(IF(TRIM(C110)="-", "N/A", IF(RIGHT(C110,1)=")",IF(RIGHT(C110,2)="T)",-1000000000000*VALUE(MID(C110,2,LEN(C110)-3)),IF(RIGHT(C110,2)="M)",-1000000*VALUE(MID(C110,2,LEN(C110)-3)),IF(RIGHT(C110,2)="B)",-1000000000*VALUE(MID(C110,2,LEN(C110)-3)),IF(RIGHT(C110,2)="k)",-1000*VALUE(MID(C110,2,LEN(C110)-3)),VALUE(SUBSTITUTE(C110,",","")))))),IF(RIGHT(C110,1)="T",1000000000000*VALUE(LEFT(C110,LEN(C110)-1)),IF(RIGHT(C110,1)="M",1000000*VALUE(LEFT(C110,LEN(C110)-1)),IF(RIGHT(C110,1)="B",1000000000*VALUE(LEFT(C110,LEN(C110)-1)),IF(RIGHT(C110,1)="%",0.01*VALUE(LEFT(C110,LEN(C110)-1)),IF(RIGHT(C110,1)="k",1000*VALUE(LEFT(C110,LEN(C110)-1)),VALUE(SUBSTITUTE(C110,",",""))))))))),"N/A")</f>
        <v/>
      </c>
      <c r="K110">
        <f>IFERROR(IF(TRIM(D110)="-", "N/A", IF(RIGHT(D110,1)=")",IF(RIGHT(D110,2)="T)",-1000000000000*VALUE(MID(D110,2,LEN(D110)-3)),IF(RIGHT(D110,2)="M)",-1000000*VALUE(MID(D110,2,LEN(D110)-3)),IF(RIGHT(D110,2)="B)",-1000000000*VALUE(MID(D110,2,LEN(D110)-3)),IF(RIGHT(D110,2)="k)",-1000*VALUE(MID(D110,2,LEN(D110)-3)),VALUE(SUBSTITUTE(D110,",","")))))),IF(RIGHT(D110,1)="T",1000000000000*VALUE(LEFT(D110,LEN(D110)-1)),IF(RIGHT(D110,1)="M",1000000*VALUE(LEFT(D110,LEN(D110)-1)),IF(RIGHT(D110,1)="B",1000000000*VALUE(LEFT(D110,LEN(D110)-1)),IF(RIGHT(D110,1)="%",0.01*VALUE(LEFT(D110,LEN(D110)-1)),IF(RIGHT(D110,1)="k",1000*VALUE(LEFT(D110,LEN(D110)-1)),VALUE(SUBSTITUTE(D110,",",""))))))))),"N/A")</f>
        <v/>
      </c>
      <c r="L110">
        <f>IFERROR(IF(TRIM(E110)="-", "N/A", IF(RIGHT(E110,1)=")",IF(RIGHT(E110,2)="T)",-1000000000000*VALUE(MID(E110,2,LEN(E110)-3)),IF(RIGHT(E110,2)="M)",-1000000*VALUE(MID(E110,2,LEN(E110)-3)),IF(RIGHT(E110,2)="B)",-1000000000*VALUE(MID(E110,2,LEN(E110)-3)),IF(RIGHT(E110,2)="k)",-1000*VALUE(MID(E110,2,LEN(E110)-3)),VALUE(SUBSTITUTE(E110,",","")))))),IF(RIGHT(E110,1)="T",1000000000000*VALUE(LEFT(E110,LEN(E110)-1)),IF(RIGHT(E110,1)="M",1000000*VALUE(LEFT(E110,LEN(E110)-1)),IF(RIGHT(E110,1)="B",1000000000*VALUE(LEFT(E110,LEN(E110)-1)),IF(RIGHT(E110,1)="%",0.01*VALUE(LEFT(E110,LEN(E110)-1)),IF(RIGHT(E110,1)="k",1000*VALUE(LEFT(E110,LEN(E110)-1)),VALUE(SUBSTITUTE(E110,",",""))))))))),"N/A")</f>
        <v/>
      </c>
      <c r="M110">
        <f>IFERROR(IF(TRIM(F110)="-", "N/A", IF(RIGHT(F110,1)=")",IF(RIGHT(F110,2)="T)",-1000000000000*VALUE(MID(F110,2,LEN(F110)-3)),IF(RIGHT(F110,2)="M)",-1000000*VALUE(MID(F110,2,LEN(F110)-3)),IF(RIGHT(F110,2)="B)",-1000000000*VALUE(MID(F110,2,LEN(F110)-3)),IF(RIGHT(F110,2)="k)",-1000*VALUE(MID(F110,2,LEN(F110)-3)),VALUE(SUBSTITUTE(F110,",","")))))),IF(RIGHT(F110,1)="T",1000000000000*VALUE(LEFT(F110,LEN(F110)-1)),IF(RIGHT(F110,1)="M",1000000*VALUE(LEFT(F110,LEN(F110)-1)),IF(RIGHT(F110,1)="B",1000000000*VALUE(LEFT(F110,LEN(F110)-1)),IF(RIGHT(F110,1)="%",0.01*VALUE(LEFT(F110,LEN(F110)-1)),IF(RIGHT(F110,1)="k",1000*VALUE(LEFT(F110,LEN(F110)-1)),VALUE(SUBSTITUTE(F110,",",""))))))))),"N/A")</f>
        <v/>
      </c>
      <c r="N110">
        <f>IFERROR(IF(TRIM(G110)="-", "N/A", IF(RIGHT(G110,1)=")",IF(RIGHT(G110,2)="T)",-1000000000000*VALUE(MID(G110,2,LEN(G110)-3)),IF(RIGHT(G110,2)="M)",-1000000*VALUE(MID(G110,2,LEN(G110)-3)),IF(RIGHT(G110,2)="B)",-1000000000*VALUE(MID(G110,2,LEN(G110)-3)),IF(RIGHT(G110,2)="k)",-1000*VALUE(MID(G110,2,LEN(G110)-3)),VALUE(SUBSTITUTE(G110,",","")))))),IF(RIGHT(G110,1)="T",1000000000000*VALUE(LEFT(G110,LEN(G110)-1)),IF(RIGHT(G110,1)="M",1000000*VALUE(LEFT(G110,LEN(G110)-1)),IF(RIGHT(G110,1)="B",1000000000*VALUE(LEFT(G110,LEN(G110)-1)),IF(RIGHT(G110,1)="%",0.01*VALUE(LEFT(G110,LEN(G110)-1)),IF(RIGHT(G110,1)="k",1000*VALUE(LEFT(G110,LEN(G110)-1)),VALUE(SUBSTITUTE(G110,",",""))))))))),"N/A")</f>
        <v/>
      </c>
    </row>
    <row r="111" spans="1:60">
      <c s="1" r="A111" t="n">
        <v>5</v>
      </c>
      <c r="B111" t="s">
        <v>187</v>
      </c>
      <c r="C111" t="s">
        <v>2563</v>
      </c>
      <c r="I111">
        <f>IF(AND(K111&gt; J111, L111&gt; K111, M111&gt; L111, N111&gt; M111), "pos_trend", IF(AND(K111&lt; J111, L111&lt; K111, M111&lt; L111, N111&lt; M111), "neg_trend", "N/A"))</f>
        <v/>
      </c>
      <c r="J111">
        <f>IFERROR(IF(TRIM(C111)="-", "N/A", IF(RIGHT(C111,1)=")",IF(RIGHT(C111,2)="T)",-1000000000000*VALUE(MID(C111,2,LEN(C111)-3)),IF(RIGHT(C111,2)="M)",-1000000*VALUE(MID(C111,2,LEN(C111)-3)),IF(RIGHT(C111,2)="B)",-1000000000*VALUE(MID(C111,2,LEN(C111)-3)),IF(RIGHT(C111,2)="k)",-1000*VALUE(MID(C111,2,LEN(C111)-3)),VALUE(SUBSTITUTE(C111,",","")))))),IF(RIGHT(C111,1)="T",1000000000000*VALUE(LEFT(C111,LEN(C111)-1)),IF(RIGHT(C111,1)="M",1000000*VALUE(LEFT(C111,LEN(C111)-1)),IF(RIGHT(C111,1)="B",1000000000*VALUE(LEFT(C111,LEN(C111)-1)),IF(RIGHT(C111,1)="%",0.01*VALUE(LEFT(C111,LEN(C111)-1)),IF(RIGHT(C111,1)="k",1000*VALUE(LEFT(C111,LEN(C111)-1)),VALUE(SUBSTITUTE(C111,",",""))))))))),"N/A")</f>
        <v/>
      </c>
      <c r="K111">
        <f>IFERROR(IF(TRIM(D111)="-", "N/A", IF(RIGHT(D111,1)=")",IF(RIGHT(D111,2)="T)",-1000000000000*VALUE(MID(D111,2,LEN(D111)-3)),IF(RIGHT(D111,2)="M)",-1000000*VALUE(MID(D111,2,LEN(D111)-3)),IF(RIGHT(D111,2)="B)",-1000000000*VALUE(MID(D111,2,LEN(D111)-3)),IF(RIGHT(D111,2)="k)",-1000*VALUE(MID(D111,2,LEN(D111)-3)),VALUE(SUBSTITUTE(D111,",","")))))),IF(RIGHT(D111,1)="T",1000000000000*VALUE(LEFT(D111,LEN(D111)-1)),IF(RIGHT(D111,1)="M",1000000*VALUE(LEFT(D111,LEN(D111)-1)),IF(RIGHT(D111,1)="B",1000000000*VALUE(LEFT(D111,LEN(D111)-1)),IF(RIGHT(D111,1)="%",0.01*VALUE(LEFT(D111,LEN(D111)-1)),IF(RIGHT(D111,1)="k",1000*VALUE(LEFT(D111,LEN(D111)-1)),VALUE(SUBSTITUTE(D111,",",""))))))))),"N/A")</f>
        <v/>
      </c>
      <c r="L111">
        <f>IFERROR(IF(TRIM(E111)="-", "N/A", IF(RIGHT(E111,1)=")",IF(RIGHT(E111,2)="T)",-1000000000000*VALUE(MID(E111,2,LEN(E111)-3)),IF(RIGHT(E111,2)="M)",-1000000*VALUE(MID(E111,2,LEN(E111)-3)),IF(RIGHT(E111,2)="B)",-1000000000*VALUE(MID(E111,2,LEN(E111)-3)),IF(RIGHT(E111,2)="k)",-1000*VALUE(MID(E111,2,LEN(E111)-3)),VALUE(SUBSTITUTE(E111,",","")))))),IF(RIGHT(E111,1)="T",1000000000000*VALUE(LEFT(E111,LEN(E111)-1)),IF(RIGHT(E111,1)="M",1000000*VALUE(LEFT(E111,LEN(E111)-1)),IF(RIGHT(E111,1)="B",1000000000*VALUE(LEFT(E111,LEN(E111)-1)),IF(RIGHT(E111,1)="%",0.01*VALUE(LEFT(E111,LEN(E111)-1)),IF(RIGHT(E111,1)="k",1000*VALUE(LEFT(E111,LEN(E111)-1)),VALUE(SUBSTITUTE(E111,",",""))))))))),"N/A")</f>
        <v/>
      </c>
      <c r="M111">
        <f>IFERROR(IF(TRIM(F111)="-", "N/A", IF(RIGHT(F111,1)=")",IF(RIGHT(F111,2)="T)",-1000000000000*VALUE(MID(F111,2,LEN(F111)-3)),IF(RIGHT(F111,2)="M)",-1000000*VALUE(MID(F111,2,LEN(F111)-3)),IF(RIGHT(F111,2)="B)",-1000000000*VALUE(MID(F111,2,LEN(F111)-3)),IF(RIGHT(F111,2)="k)",-1000*VALUE(MID(F111,2,LEN(F111)-3)),VALUE(SUBSTITUTE(F111,",","")))))),IF(RIGHT(F111,1)="T",1000000000000*VALUE(LEFT(F111,LEN(F111)-1)),IF(RIGHT(F111,1)="M",1000000*VALUE(LEFT(F111,LEN(F111)-1)),IF(RIGHT(F111,1)="B",1000000000*VALUE(LEFT(F111,LEN(F111)-1)),IF(RIGHT(F111,1)="%",0.01*VALUE(LEFT(F111,LEN(F111)-1)),IF(RIGHT(F111,1)="k",1000*VALUE(LEFT(F111,LEN(F111)-1)),VALUE(SUBSTITUTE(F111,",",""))))))))),"N/A")</f>
        <v/>
      </c>
      <c r="N111">
        <f>IFERROR(IF(TRIM(G111)="-", "N/A", IF(RIGHT(G111,1)=")",IF(RIGHT(G111,2)="T)",-1000000000000*VALUE(MID(G111,2,LEN(G111)-3)),IF(RIGHT(G111,2)="M)",-1000000*VALUE(MID(G111,2,LEN(G111)-3)),IF(RIGHT(G111,2)="B)",-1000000000*VALUE(MID(G111,2,LEN(G111)-3)),IF(RIGHT(G111,2)="k)",-1000*VALUE(MID(G111,2,LEN(G111)-3)),VALUE(SUBSTITUTE(G111,",","")))))),IF(RIGHT(G111,1)="T",1000000000000*VALUE(LEFT(G111,LEN(G111)-1)),IF(RIGHT(G111,1)="M",1000000*VALUE(LEFT(G111,LEN(G111)-1)),IF(RIGHT(G111,1)="B",1000000000*VALUE(LEFT(G111,LEN(G111)-1)),IF(RIGHT(G111,1)="%",0.01*VALUE(LEFT(G111,LEN(G111)-1)),IF(RIGHT(G111,1)="k",1000*VALUE(LEFT(G111,LEN(G111)-1)),VALUE(SUBSTITUTE(G111,",",""))))))))),"N/A")</f>
        <v/>
      </c>
    </row>
    <row r="112" spans="1:60">
      <c s="1" r="A112" t="n">
        <v>6</v>
      </c>
      <c r="B112" t="s">
        <v>189</v>
      </c>
      <c r="C112" t="s">
        <v>2564</v>
      </c>
      <c r="I112">
        <f>IF(AND(K112&gt; J112, L112&gt; K112, M112&gt; L112, N112&gt; M112), "pos_trend", IF(AND(K112&lt; J112, L112&lt; K112, M112&lt; L112, N112&lt; M112), "neg_trend", "N/A"))</f>
        <v/>
      </c>
      <c r="J112">
        <f>IFERROR(IF(TRIM(C112)="-", "N/A", IF(RIGHT(C112,1)=")",IF(RIGHT(C112,2)="T)",-1000000000000*VALUE(MID(C112,2,LEN(C112)-3)),IF(RIGHT(C112,2)="M)",-1000000*VALUE(MID(C112,2,LEN(C112)-3)),IF(RIGHT(C112,2)="B)",-1000000000*VALUE(MID(C112,2,LEN(C112)-3)),IF(RIGHT(C112,2)="k)",-1000*VALUE(MID(C112,2,LEN(C112)-3)),VALUE(SUBSTITUTE(C112,",","")))))),IF(RIGHT(C112,1)="T",1000000000000*VALUE(LEFT(C112,LEN(C112)-1)),IF(RIGHT(C112,1)="M",1000000*VALUE(LEFT(C112,LEN(C112)-1)),IF(RIGHT(C112,1)="B",1000000000*VALUE(LEFT(C112,LEN(C112)-1)),IF(RIGHT(C112,1)="%",0.01*VALUE(LEFT(C112,LEN(C112)-1)),IF(RIGHT(C112,1)="k",1000*VALUE(LEFT(C112,LEN(C112)-1)),VALUE(SUBSTITUTE(C112,",",""))))))))),"N/A")</f>
        <v/>
      </c>
      <c r="K112">
        <f>IFERROR(IF(TRIM(D112)="-", "N/A", IF(RIGHT(D112,1)=")",IF(RIGHT(D112,2)="T)",-1000000000000*VALUE(MID(D112,2,LEN(D112)-3)),IF(RIGHT(D112,2)="M)",-1000000*VALUE(MID(D112,2,LEN(D112)-3)),IF(RIGHT(D112,2)="B)",-1000000000*VALUE(MID(D112,2,LEN(D112)-3)),IF(RIGHT(D112,2)="k)",-1000*VALUE(MID(D112,2,LEN(D112)-3)),VALUE(SUBSTITUTE(D112,",","")))))),IF(RIGHT(D112,1)="T",1000000000000*VALUE(LEFT(D112,LEN(D112)-1)),IF(RIGHT(D112,1)="M",1000000*VALUE(LEFT(D112,LEN(D112)-1)),IF(RIGHT(D112,1)="B",1000000000*VALUE(LEFT(D112,LEN(D112)-1)),IF(RIGHT(D112,1)="%",0.01*VALUE(LEFT(D112,LEN(D112)-1)),IF(RIGHT(D112,1)="k",1000*VALUE(LEFT(D112,LEN(D112)-1)),VALUE(SUBSTITUTE(D112,",",""))))))))),"N/A")</f>
        <v/>
      </c>
      <c r="L112">
        <f>IFERROR(IF(TRIM(E112)="-", "N/A", IF(RIGHT(E112,1)=")",IF(RIGHT(E112,2)="T)",-1000000000000*VALUE(MID(E112,2,LEN(E112)-3)),IF(RIGHT(E112,2)="M)",-1000000*VALUE(MID(E112,2,LEN(E112)-3)),IF(RIGHT(E112,2)="B)",-1000000000*VALUE(MID(E112,2,LEN(E112)-3)),IF(RIGHT(E112,2)="k)",-1000*VALUE(MID(E112,2,LEN(E112)-3)),VALUE(SUBSTITUTE(E112,",","")))))),IF(RIGHT(E112,1)="T",1000000000000*VALUE(LEFT(E112,LEN(E112)-1)),IF(RIGHT(E112,1)="M",1000000*VALUE(LEFT(E112,LEN(E112)-1)),IF(RIGHT(E112,1)="B",1000000000*VALUE(LEFT(E112,LEN(E112)-1)),IF(RIGHT(E112,1)="%",0.01*VALUE(LEFT(E112,LEN(E112)-1)),IF(RIGHT(E112,1)="k",1000*VALUE(LEFT(E112,LEN(E112)-1)),VALUE(SUBSTITUTE(E112,",",""))))))))),"N/A")</f>
        <v/>
      </c>
      <c r="M112">
        <f>IFERROR(IF(TRIM(F112)="-", "N/A", IF(RIGHT(F112,1)=")",IF(RIGHT(F112,2)="T)",-1000000000000*VALUE(MID(F112,2,LEN(F112)-3)),IF(RIGHT(F112,2)="M)",-1000000*VALUE(MID(F112,2,LEN(F112)-3)),IF(RIGHT(F112,2)="B)",-1000000000*VALUE(MID(F112,2,LEN(F112)-3)),IF(RIGHT(F112,2)="k)",-1000*VALUE(MID(F112,2,LEN(F112)-3)),VALUE(SUBSTITUTE(F112,",","")))))),IF(RIGHT(F112,1)="T",1000000000000*VALUE(LEFT(F112,LEN(F112)-1)),IF(RIGHT(F112,1)="M",1000000*VALUE(LEFT(F112,LEN(F112)-1)),IF(RIGHT(F112,1)="B",1000000000*VALUE(LEFT(F112,LEN(F112)-1)),IF(RIGHT(F112,1)="%",0.01*VALUE(LEFT(F112,LEN(F112)-1)),IF(RIGHT(F112,1)="k",1000*VALUE(LEFT(F112,LEN(F112)-1)),VALUE(SUBSTITUTE(F112,",",""))))))))),"N/A")</f>
        <v/>
      </c>
      <c r="N112">
        <f>IFERROR(IF(TRIM(G112)="-", "N/A", IF(RIGHT(G112,1)=")",IF(RIGHT(G112,2)="T)",-1000000000000*VALUE(MID(G112,2,LEN(G112)-3)),IF(RIGHT(G112,2)="M)",-1000000*VALUE(MID(G112,2,LEN(G112)-3)),IF(RIGHT(G112,2)="B)",-1000000000*VALUE(MID(G112,2,LEN(G112)-3)),IF(RIGHT(G112,2)="k)",-1000*VALUE(MID(G112,2,LEN(G112)-3)),VALUE(SUBSTITUTE(G112,",","")))))),IF(RIGHT(G112,1)="T",1000000000000*VALUE(LEFT(G112,LEN(G112)-1)),IF(RIGHT(G112,1)="M",1000000*VALUE(LEFT(G112,LEN(G112)-1)),IF(RIGHT(G112,1)="B",1000000000*VALUE(LEFT(G112,LEN(G112)-1)),IF(RIGHT(G112,1)="%",0.01*VALUE(LEFT(G112,LEN(G112)-1)),IF(RIGHT(G112,1)="k",1000*VALUE(LEFT(G112,LEN(G112)-1)),VALUE(SUBSTITUTE(G112,",",""))))))))),"N/A")</f>
        <v/>
      </c>
    </row>
    <row r="113" spans="1:60">
      <c r="I113">
        <f>IF(AND(K113&gt; J113, L113&gt; K113, M113&gt; L113, N113&gt; M113), "pos_trend", IF(AND(K113&lt; J113, L113&lt; K113, M113&lt; L113, N113&lt; M113), "neg_trend", "N/A"))</f>
        <v/>
      </c>
      <c r="J113">
        <f>IFERROR(IF(TRIM(C113)="-", "N/A", IF(RIGHT(C113,1)=")",IF(RIGHT(C113,2)="T)",-1000000000000*VALUE(MID(C113,2,LEN(C113)-3)),IF(RIGHT(C113,2)="M)",-1000000*VALUE(MID(C113,2,LEN(C113)-3)),IF(RIGHT(C113,2)="B)",-1000000000*VALUE(MID(C113,2,LEN(C113)-3)),IF(RIGHT(C113,2)="k)",-1000*VALUE(MID(C113,2,LEN(C113)-3)),VALUE(SUBSTITUTE(C113,",","")))))),IF(RIGHT(C113,1)="T",1000000000000*VALUE(LEFT(C113,LEN(C113)-1)),IF(RIGHT(C113,1)="M",1000000*VALUE(LEFT(C113,LEN(C113)-1)),IF(RIGHT(C113,1)="B",1000000000*VALUE(LEFT(C113,LEN(C113)-1)),IF(RIGHT(C113,1)="%",0.01*VALUE(LEFT(C113,LEN(C113)-1)),IF(RIGHT(C113,1)="k",1000*VALUE(LEFT(C113,LEN(C113)-1)),VALUE(SUBSTITUTE(C113,",",""))))))))),"N/A")</f>
        <v/>
      </c>
      <c r="K113">
        <f>IFERROR(IF(TRIM(D113)="-", "N/A", IF(RIGHT(D113,1)=")",IF(RIGHT(D113,2)="T)",-1000000000000*VALUE(MID(D113,2,LEN(D113)-3)),IF(RIGHT(D113,2)="M)",-1000000*VALUE(MID(D113,2,LEN(D113)-3)),IF(RIGHT(D113,2)="B)",-1000000000*VALUE(MID(D113,2,LEN(D113)-3)),IF(RIGHT(D113,2)="k)",-1000*VALUE(MID(D113,2,LEN(D113)-3)),VALUE(SUBSTITUTE(D113,",","")))))),IF(RIGHT(D113,1)="T",1000000000000*VALUE(LEFT(D113,LEN(D113)-1)),IF(RIGHT(D113,1)="M",1000000*VALUE(LEFT(D113,LEN(D113)-1)),IF(RIGHT(D113,1)="B",1000000000*VALUE(LEFT(D113,LEN(D113)-1)),IF(RIGHT(D113,1)="%",0.01*VALUE(LEFT(D113,LEN(D113)-1)),IF(RIGHT(D113,1)="k",1000*VALUE(LEFT(D113,LEN(D113)-1)),VALUE(SUBSTITUTE(D113,",",""))))))))),"N/A")</f>
        <v/>
      </c>
      <c r="L113">
        <f>IFERROR(IF(TRIM(E113)="-", "N/A", IF(RIGHT(E113,1)=")",IF(RIGHT(E113,2)="T)",-1000000000000*VALUE(MID(E113,2,LEN(E113)-3)),IF(RIGHT(E113,2)="M)",-1000000*VALUE(MID(E113,2,LEN(E113)-3)),IF(RIGHT(E113,2)="B)",-1000000000*VALUE(MID(E113,2,LEN(E113)-3)),IF(RIGHT(E113,2)="k)",-1000*VALUE(MID(E113,2,LEN(E113)-3)),VALUE(SUBSTITUTE(E113,",","")))))),IF(RIGHT(E113,1)="T",1000000000000*VALUE(LEFT(E113,LEN(E113)-1)),IF(RIGHT(E113,1)="M",1000000*VALUE(LEFT(E113,LEN(E113)-1)),IF(RIGHT(E113,1)="B",1000000000*VALUE(LEFT(E113,LEN(E113)-1)),IF(RIGHT(E113,1)="%",0.01*VALUE(LEFT(E113,LEN(E113)-1)),IF(RIGHT(E113,1)="k",1000*VALUE(LEFT(E113,LEN(E113)-1)),VALUE(SUBSTITUTE(E113,",",""))))))))),"N/A")</f>
        <v/>
      </c>
      <c r="M113">
        <f>IFERROR(IF(TRIM(F113)="-", "N/A", IF(RIGHT(F113,1)=")",IF(RIGHT(F113,2)="T)",-1000000000000*VALUE(MID(F113,2,LEN(F113)-3)),IF(RIGHT(F113,2)="M)",-1000000*VALUE(MID(F113,2,LEN(F113)-3)),IF(RIGHT(F113,2)="B)",-1000000000*VALUE(MID(F113,2,LEN(F113)-3)),IF(RIGHT(F113,2)="k)",-1000*VALUE(MID(F113,2,LEN(F113)-3)),VALUE(SUBSTITUTE(F113,",","")))))),IF(RIGHT(F113,1)="T",1000000000000*VALUE(LEFT(F113,LEN(F113)-1)),IF(RIGHT(F113,1)="M",1000000*VALUE(LEFT(F113,LEN(F113)-1)),IF(RIGHT(F113,1)="B",1000000000*VALUE(LEFT(F113,LEN(F113)-1)),IF(RIGHT(F113,1)="%",0.01*VALUE(LEFT(F113,LEN(F113)-1)),IF(RIGHT(F113,1)="k",1000*VALUE(LEFT(F113,LEN(F113)-1)),VALUE(SUBSTITUTE(F113,",",""))))))))),"N/A")</f>
        <v/>
      </c>
      <c r="N113">
        <f>IFERROR(IF(TRIM(G113)="-", "N/A", IF(RIGHT(G113,1)=")",IF(RIGHT(G113,2)="T)",-1000000000000*VALUE(MID(G113,2,LEN(G113)-3)),IF(RIGHT(G113,2)="M)",-1000000*VALUE(MID(G113,2,LEN(G113)-3)),IF(RIGHT(G113,2)="B)",-1000000000*VALUE(MID(G113,2,LEN(G113)-3)),IF(RIGHT(G113,2)="k)",-1000*VALUE(MID(G113,2,LEN(G113)-3)),VALUE(SUBSTITUTE(G113,",","")))))),IF(RIGHT(G113,1)="T",1000000000000*VALUE(LEFT(G113,LEN(G113)-1)),IF(RIGHT(G113,1)="M",1000000*VALUE(LEFT(G113,LEN(G113)-1)),IF(RIGHT(G113,1)="B",1000000000*VALUE(LEFT(G113,LEN(G113)-1)),IF(RIGHT(G113,1)="%",0.01*VALUE(LEFT(G113,LEN(G113)-1)),IF(RIGHT(G113,1)="k",1000*VALUE(LEFT(G113,LEN(G113)-1)),VALUE(SUBSTITUTE(G113,",",""))))))))),"N/A")</f>
        <v/>
      </c>
    </row>
    <row r="114" spans="1:60">
      <c s="1" r="A114" t="n">
        <v>0</v>
      </c>
      <c r="B114" t="s">
        <v>191</v>
      </c>
      <c r="C114" t="s">
        <v>2565</v>
      </c>
      <c r="I114">
        <f>IF(AND(K114&gt; J114, L114&gt; K114, M114&gt; L114, N114&gt; M114), "pos_trend", IF(AND(K114&lt; J114, L114&lt; K114, M114&lt; L114, N114&lt; M114), "neg_trend", "N/A"))</f>
        <v/>
      </c>
      <c r="J114">
        <f>IFERROR(IF(TRIM(C114)="-", "N/A", IF(RIGHT(C114,1)=")",IF(RIGHT(C114,2)="T)",-1000000000000*VALUE(MID(C114,2,LEN(C114)-3)),IF(RIGHT(C114,2)="M)",-1000000*VALUE(MID(C114,2,LEN(C114)-3)),IF(RIGHT(C114,2)="B)",-1000000000*VALUE(MID(C114,2,LEN(C114)-3)),IF(RIGHT(C114,2)="k)",-1000*VALUE(MID(C114,2,LEN(C114)-3)),VALUE(SUBSTITUTE(C114,",","")))))),IF(RIGHT(C114,1)="T",1000000000000*VALUE(LEFT(C114,LEN(C114)-1)),IF(RIGHT(C114,1)="M",1000000*VALUE(LEFT(C114,LEN(C114)-1)),IF(RIGHT(C114,1)="B",1000000000*VALUE(LEFT(C114,LEN(C114)-1)),IF(RIGHT(C114,1)="%",0.01*VALUE(LEFT(C114,LEN(C114)-1)),IF(RIGHT(C114,1)="k",1000*VALUE(LEFT(C114,LEN(C114)-1)),VALUE(SUBSTITUTE(C114,",",""))))))))),"N/A")</f>
        <v/>
      </c>
      <c r="K114">
        <f>IFERROR(IF(TRIM(D114)="-", "N/A", IF(RIGHT(D114,1)=")",IF(RIGHT(D114,2)="T)",-1000000000000*VALUE(MID(D114,2,LEN(D114)-3)),IF(RIGHT(D114,2)="M)",-1000000*VALUE(MID(D114,2,LEN(D114)-3)),IF(RIGHT(D114,2)="B)",-1000000000*VALUE(MID(D114,2,LEN(D114)-3)),IF(RIGHT(D114,2)="k)",-1000*VALUE(MID(D114,2,LEN(D114)-3)),VALUE(SUBSTITUTE(D114,",","")))))),IF(RIGHT(D114,1)="T",1000000000000*VALUE(LEFT(D114,LEN(D114)-1)),IF(RIGHT(D114,1)="M",1000000*VALUE(LEFT(D114,LEN(D114)-1)),IF(RIGHT(D114,1)="B",1000000000*VALUE(LEFT(D114,LEN(D114)-1)),IF(RIGHT(D114,1)="%",0.01*VALUE(LEFT(D114,LEN(D114)-1)),IF(RIGHT(D114,1)="k",1000*VALUE(LEFT(D114,LEN(D114)-1)),VALUE(SUBSTITUTE(D114,",",""))))))))),"N/A")</f>
        <v/>
      </c>
      <c r="L114">
        <f>IFERROR(IF(TRIM(E114)="-", "N/A", IF(RIGHT(E114,1)=")",IF(RIGHT(E114,2)="T)",-1000000000000*VALUE(MID(E114,2,LEN(E114)-3)),IF(RIGHT(E114,2)="M)",-1000000*VALUE(MID(E114,2,LEN(E114)-3)),IF(RIGHT(E114,2)="B)",-1000000000*VALUE(MID(E114,2,LEN(E114)-3)),IF(RIGHT(E114,2)="k)",-1000*VALUE(MID(E114,2,LEN(E114)-3)),VALUE(SUBSTITUTE(E114,",","")))))),IF(RIGHT(E114,1)="T",1000000000000*VALUE(LEFT(E114,LEN(E114)-1)),IF(RIGHT(E114,1)="M",1000000*VALUE(LEFT(E114,LEN(E114)-1)),IF(RIGHT(E114,1)="B",1000000000*VALUE(LEFT(E114,LEN(E114)-1)),IF(RIGHT(E114,1)="%",0.01*VALUE(LEFT(E114,LEN(E114)-1)),IF(RIGHT(E114,1)="k",1000*VALUE(LEFT(E114,LEN(E114)-1)),VALUE(SUBSTITUTE(E114,",",""))))))))),"N/A")</f>
        <v/>
      </c>
      <c r="M114">
        <f>IFERROR(IF(TRIM(F114)="-", "N/A", IF(RIGHT(F114,1)=")",IF(RIGHT(F114,2)="T)",-1000000000000*VALUE(MID(F114,2,LEN(F114)-3)),IF(RIGHT(F114,2)="M)",-1000000*VALUE(MID(F114,2,LEN(F114)-3)),IF(RIGHT(F114,2)="B)",-1000000000*VALUE(MID(F114,2,LEN(F114)-3)),IF(RIGHT(F114,2)="k)",-1000*VALUE(MID(F114,2,LEN(F114)-3)),VALUE(SUBSTITUTE(F114,",","")))))),IF(RIGHT(F114,1)="T",1000000000000*VALUE(LEFT(F114,LEN(F114)-1)),IF(RIGHT(F114,1)="M",1000000*VALUE(LEFT(F114,LEN(F114)-1)),IF(RIGHT(F114,1)="B",1000000000*VALUE(LEFT(F114,LEN(F114)-1)),IF(RIGHT(F114,1)="%",0.01*VALUE(LEFT(F114,LEN(F114)-1)),IF(RIGHT(F114,1)="k",1000*VALUE(LEFT(F114,LEN(F114)-1)),VALUE(SUBSTITUTE(F114,",",""))))))))),"N/A")</f>
        <v/>
      </c>
      <c r="N114">
        <f>IFERROR(IF(TRIM(G114)="-", "N/A", IF(RIGHT(G114,1)=")",IF(RIGHT(G114,2)="T)",-1000000000000*VALUE(MID(G114,2,LEN(G114)-3)),IF(RIGHT(G114,2)="M)",-1000000*VALUE(MID(G114,2,LEN(G114)-3)),IF(RIGHT(G114,2)="B)",-1000000000*VALUE(MID(G114,2,LEN(G114)-3)),IF(RIGHT(G114,2)="k)",-1000*VALUE(MID(G114,2,LEN(G114)-3)),VALUE(SUBSTITUTE(G114,",","")))))),IF(RIGHT(G114,1)="T",1000000000000*VALUE(LEFT(G114,LEN(G114)-1)),IF(RIGHT(G114,1)="M",1000000*VALUE(LEFT(G114,LEN(G114)-1)),IF(RIGHT(G114,1)="B",1000000000*VALUE(LEFT(G114,LEN(G114)-1)),IF(RIGHT(G114,1)="%",0.01*VALUE(LEFT(G114,LEN(G114)-1)),IF(RIGHT(G114,1)="k",1000*VALUE(LEFT(G114,LEN(G114)-1)),VALUE(SUBSTITUTE(G114,",",""))))))))),"N/A")</f>
        <v/>
      </c>
    </row>
    <row r="115" spans="1:60">
      <c s="1" r="A115" t="n">
        <v>1</v>
      </c>
      <c r="B115" t="s">
        <v>193</v>
      </c>
      <c r="C115" t="s">
        <v>2566</v>
      </c>
      <c r="I115">
        <f>IF(AND(K115&gt; J115, L115&gt; K115, M115&gt; L115, N115&gt; M115), "pos_trend", IF(AND(K115&lt; J115, L115&lt; K115, M115&lt; L115, N115&lt; M115), "neg_trend", "N/A"))</f>
        <v/>
      </c>
      <c r="J115">
        <f>IFERROR(IF(TRIM(C115)="-", "N/A", IF(RIGHT(C115,1)=")",IF(RIGHT(C115,2)="T)",-1000000000000*VALUE(MID(C115,2,LEN(C115)-3)),IF(RIGHT(C115,2)="M)",-1000000*VALUE(MID(C115,2,LEN(C115)-3)),IF(RIGHT(C115,2)="B)",-1000000000*VALUE(MID(C115,2,LEN(C115)-3)),IF(RIGHT(C115,2)="k)",-1000*VALUE(MID(C115,2,LEN(C115)-3)),VALUE(SUBSTITUTE(C115,",","")))))),IF(RIGHT(C115,1)="T",1000000000000*VALUE(LEFT(C115,LEN(C115)-1)),IF(RIGHT(C115,1)="M",1000000*VALUE(LEFT(C115,LEN(C115)-1)),IF(RIGHT(C115,1)="B",1000000000*VALUE(LEFT(C115,LEN(C115)-1)),IF(RIGHT(C115,1)="%",0.01*VALUE(LEFT(C115,LEN(C115)-1)),IF(RIGHT(C115,1)="k",1000*VALUE(LEFT(C115,LEN(C115)-1)),VALUE(SUBSTITUTE(C115,",",""))))))))),"N/A")</f>
        <v/>
      </c>
      <c r="K115">
        <f>IFERROR(IF(TRIM(D115)="-", "N/A", IF(RIGHT(D115,1)=")",IF(RIGHT(D115,2)="T)",-1000000000000*VALUE(MID(D115,2,LEN(D115)-3)),IF(RIGHT(D115,2)="M)",-1000000*VALUE(MID(D115,2,LEN(D115)-3)),IF(RIGHT(D115,2)="B)",-1000000000*VALUE(MID(D115,2,LEN(D115)-3)),IF(RIGHT(D115,2)="k)",-1000*VALUE(MID(D115,2,LEN(D115)-3)),VALUE(SUBSTITUTE(D115,",","")))))),IF(RIGHT(D115,1)="T",1000000000000*VALUE(LEFT(D115,LEN(D115)-1)),IF(RIGHT(D115,1)="M",1000000*VALUE(LEFT(D115,LEN(D115)-1)),IF(RIGHT(D115,1)="B",1000000000*VALUE(LEFT(D115,LEN(D115)-1)),IF(RIGHT(D115,1)="%",0.01*VALUE(LEFT(D115,LEN(D115)-1)),IF(RIGHT(D115,1)="k",1000*VALUE(LEFT(D115,LEN(D115)-1)),VALUE(SUBSTITUTE(D115,",",""))))))))),"N/A")</f>
        <v/>
      </c>
      <c r="L115">
        <f>IFERROR(IF(TRIM(E115)="-", "N/A", IF(RIGHT(E115,1)=")",IF(RIGHT(E115,2)="T)",-1000000000000*VALUE(MID(E115,2,LEN(E115)-3)),IF(RIGHT(E115,2)="M)",-1000000*VALUE(MID(E115,2,LEN(E115)-3)),IF(RIGHT(E115,2)="B)",-1000000000*VALUE(MID(E115,2,LEN(E115)-3)),IF(RIGHT(E115,2)="k)",-1000*VALUE(MID(E115,2,LEN(E115)-3)),VALUE(SUBSTITUTE(E115,",","")))))),IF(RIGHT(E115,1)="T",1000000000000*VALUE(LEFT(E115,LEN(E115)-1)),IF(RIGHT(E115,1)="M",1000000*VALUE(LEFT(E115,LEN(E115)-1)),IF(RIGHT(E115,1)="B",1000000000*VALUE(LEFT(E115,LEN(E115)-1)),IF(RIGHT(E115,1)="%",0.01*VALUE(LEFT(E115,LEN(E115)-1)),IF(RIGHT(E115,1)="k",1000*VALUE(LEFT(E115,LEN(E115)-1)),VALUE(SUBSTITUTE(E115,",",""))))))))),"N/A")</f>
        <v/>
      </c>
      <c r="M115">
        <f>IFERROR(IF(TRIM(F115)="-", "N/A", IF(RIGHT(F115,1)=")",IF(RIGHT(F115,2)="T)",-1000000000000*VALUE(MID(F115,2,LEN(F115)-3)),IF(RIGHT(F115,2)="M)",-1000000*VALUE(MID(F115,2,LEN(F115)-3)),IF(RIGHT(F115,2)="B)",-1000000000*VALUE(MID(F115,2,LEN(F115)-3)),IF(RIGHT(F115,2)="k)",-1000*VALUE(MID(F115,2,LEN(F115)-3)),VALUE(SUBSTITUTE(F115,",","")))))),IF(RIGHT(F115,1)="T",1000000000000*VALUE(LEFT(F115,LEN(F115)-1)),IF(RIGHT(F115,1)="M",1000000*VALUE(LEFT(F115,LEN(F115)-1)),IF(RIGHT(F115,1)="B",1000000000*VALUE(LEFT(F115,LEN(F115)-1)),IF(RIGHT(F115,1)="%",0.01*VALUE(LEFT(F115,LEN(F115)-1)),IF(RIGHT(F115,1)="k",1000*VALUE(LEFT(F115,LEN(F115)-1)),VALUE(SUBSTITUTE(F115,",",""))))))))),"N/A")</f>
        <v/>
      </c>
      <c r="N115">
        <f>IFERROR(IF(TRIM(G115)="-", "N/A", IF(RIGHT(G115,1)=")",IF(RIGHT(G115,2)="T)",-1000000000000*VALUE(MID(G115,2,LEN(G115)-3)),IF(RIGHT(G115,2)="M)",-1000000*VALUE(MID(G115,2,LEN(G115)-3)),IF(RIGHT(G115,2)="B)",-1000000000*VALUE(MID(G115,2,LEN(G115)-3)),IF(RIGHT(G115,2)="k)",-1000*VALUE(MID(G115,2,LEN(G115)-3)),VALUE(SUBSTITUTE(G115,",","")))))),IF(RIGHT(G115,1)="T",1000000000000*VALUE(LEFT(G115,LEN(G115)-1)),IF(RIGHT(G115,1)="M",1000000*VALUE(LEFT(G115,LEN(G115)-1)),IF(RIGHT(G115,1)="B",1000000000*VALUE(LEFT(G115,LEN(G115)-1)),IF(RIGHT(G115,1)="%",0.01*VALUE(LEFT(G115,LEN(G115)-1)),IF(RIGHT(G115,1)="k",1000*VALUE(LEFT(G115,LEN(G115)-1)),VALUE(SUBSTITUTE(G115,",",""))))))))),"N/A")</f>
        <v/>
      </c>
    </row>
    <row r="116" spans="1:60">
      <c s="1" r="A116" t="n">
        <v>2</v>
      </c>
      <c r="B116" t="s">
        <v>195</v>
      </c>
      <c r="C116" t="s">
        <v>2567</v>
      </c>
      <c r="I116">
        <f>IF(AND(K116&gt; J116, L116&gt; K116, M116&gt; L116, N116&gt; M116), "pos_trend", IF(AND(K116&lt; J116, L116&lt; K116, M116&lt; L116, N116&lt; M116), "neg_trend", "N/A"))</f>
        <v/>
      </c>
      <c r="J116">
        <f>IFERROR(IF(TRIM(C116)="-", "N/A", IF(RIGHT(C116,1)=")",IF(RIGHT(C116,2)="T)",-1000000000000*VALUE(MID(C116,2,LEN(C116)-3)),IF(RIGHT(C116,2)="M)",-1000000*VALUE(MID(C116,2,LEN(C116)-3)),IF(RIGHT(C116,2)="B)",-1000000000*VALUE(MID(C116,2,LEN(C116)-3)),IF(RIGHT(C116,2)="k)",-1000*VALUE(MID(C116,2,LEN(C116)-3)),VALUE(SUBSTITUTE(C116,",","")))))),IF(RIGHT(C116,1)="T",1000000000000*VALUE(LEFT(C116,LEN(C116)-1)),IF(RIGHT(C116,1)="M",1000000*VALUE(LEFT(C116,LEN(C116)-1)),IF(RIGHT(C116,1)="B",1000000000*VALUE(LEFT(C116,LEN(C116)-1)),IF(RIGHT(C116,1)="%",0.01*VALUE(LEFT(C116,LEN(C116)-1)),IF(RIGHT(C116,1)="k",1000*VALUE(LEFT(C116,LEN(C116)-1)),VALUE(SUBSTITUTE(C116,",",""))))))))),"N/A")</f>
        <v/>
      </c>
      <c r="K116">
        <f>IFERROR(IF(TRIM(D116)="-", "N/A", IF(RIGHT(D116,1)=")",IF(RIGHT(D116,2)="T)",-1000000000000*VALUE(MID(D116,2,LEN(D116)-3)),IF(RIGHT(D116,2)="M)",-1000000*VALUE(MID(D116,2,LEN(D116)-3)),IF(RIGHT(D116,2)="B)",-1000000000*VALUE(MID(D116,2,LEN(D116)-3)),IF(RIGHT(D116,2)="k)",-1000*VALUE(MID(D116,2,LEN(D116)-3)),VALUE(SUBSTITUTE(D116,",","")))))),IF(RIGHT(D116,1)="T",1000000000000*VALUE(LEFT(D116,LEN(D116)-1)),IF(RIGHT(D116,1)="M",1000000*VALUE(LEFT(D116,LEN(D116)-1)),IF(RIGHT(D116,1)="B",1000000000*VALUE(LEFT(D116,LEN(D116)-1)),IF(RIGHT(D116,1)="%",0.01*VALUE(LEFT(D116,LEN(D116)-1)),IF(RIGHT(D116,1)="k",1000*VALUE(LEFT(D116,LEN(D116)-1)),VALUE(SUBSTITUTE(D116,",",""))))))))),"N/A")</f>
        <v/>
      </c>
      <c r="L116">
        <f>IFERROR(IF(TRIM(E116)="-", "N/A", IF(RIGHT(E116,1)=")",IF(RIGHT(E116,2)="T)",-1000000000000*VALUE(MID(E116,2,LEN(E116)-3)),IF(RIGHT(E116,2)="M)",-1000000*VALUE(MID(E116,2,LEN(E116)-3)),IF(RIGHT(E116,2)="B)",-1000000000*VALUE(MID(E116,2,LEN(E116)-3)),IF(RIGHT(E116,2)="k)",-1000*VALUE(MID(E116,2,LEN(E116)-3)),VALUE(SUBSTITUTE(E116,",","")))))),IF(RIGHT(E116,1)="T",1000000000000*VALUE(LEFT(E116,LEN(E116)-1)),IF(RIGHT(E116,1)="M",1000000*VALUE(LEFT(E116,LEN(E116)-1)),IF(RIGHT(E116,1)="B",1000000000*VALUE(LEFT(E116,LEN(E116)-1)),IF(RIGHT(E116,1)="%",0.01*VALUE(LEFT(E116,LEN(E116)-1)),IF(RIGHT(E116,1)="k",1000*VALUE(LEFT(E116,LEN(E116)-1)),VALUE(SUBSTITUTE(E116,",",""))))))))),"N/A")</f>
        <v/>
      </c>
      <c r="M116">
        <f>IFERROR(IF(TRIM(F116)="-", "N/A", IF(RIGHT(F116,1)=")",IF(RIGHT(F116,2)="T)",-1000000000000*VALUE(MID(F116,2,LEN(F116)-3)),IF(RIGHT(F116,2)="M)",-1000000*VALUE(MID(F116,2,LEN(F116)-3)),IF(RIGHT(F116,2)="B)",-1000000000*VALUE(MID(F116,2,LEN(F116)-3)),IF(RIGHT(F116,2)="k)",-1000*VALUE(MID(F116,2,LEN(F116)-3)),VALUE(SUBSTITUTE(F116,",","")))))),IF(RIGHT(F116,1)="T",1000000000000*VALUE(LEFT(F116,LEN(F116)-1)),IF(RIGHT(F116,1)="M",1000000*VALUE(LEFT(F116,LEN(F116)-1)),IF(RIGHT(F116,1)="B",1000000000*VALUE(LEFT(F116,LEN(F116)-1)),IF(RIGHT(F116,1)="%",0.01*VALUE(LEFT(F116,LEN(F116)-1)),IF(RIGHT(F116,1)="k",1000*VALUE(LEFT(F116,LEN(F116)-1)),VALUE(SUBSTITUTE(F116,",",""))))))))),"N/A")</f>
        <v/>
      </c>
      <c r="N116">
        <f>IFERROR(IF(TRIM(G116)="-", "N/A", IF(RIGHT(G116,1)=")",IF(RIGHT(G116,2)="T)",-1000000000000*VALUE(MID(G116,2,LEN(G116)-3)),IF(RIGHT(G116,2)="M)",-1000000*VALUE(MID(G116,2,LEN(G116)-3)),IF(RIGHT(G116,2)="B)",-1000000000*VALUE(MID(G116,2,LEN(G116)-3)),IF(RIGHT(G116,2)="k)",-1000*VALUE(MID(G116,2,LEN(G116)-3)),VALUE(SUBSTITUTE(G116,",","")))))),IF(RIGHT(G116,1)="T",1000000000000*VALUE(LEFT(G116,LEN(G116)-1)),IF(RIGHT(G116,1)="M",1000000*VALUE(LEFT(G116,LEN(G116)-1)),IF(RIGHT(G116,1)="B",1000000000*VALUE(LEFT(G116,LEN(G116)-1)),IF(RIGHT(G116,1)="%",0.01*VALUE(LEFT(G116,LEN(G116)-1)),IF(RIGHT(G116,1)="k",1000*VALUE(LEFT(G116,LEN(G116)-1)),VALUE(SUBSTITUTE(G116,",",""))))))))),"N/A")</f>
        <v/>
      </c>
    </row>
    <row r="117" spans="1:60">
      <c s="1" r="A117" t="n">
        <v>3</v>
      </c>
      <c r="B117" t="s">
        <v>197</v>
      </c>
      <c r="C117" t="s">
        <v>2568</v>
      </c>
      <c r="I117">
        <f>IF(AND(K117&gt; J117, L117&gt; K117, M117&gt; L117, N117&gt; M117), "pos_trend", IF(AND(K117&lt; J117, L117&lt; K117, M117&lt; L117, N117&lt; M117), "neg_trend", "N/A"))</f>
        <v/>
      </c>
      <c r="J117">
        <f>IFERROR(IF(TRIM(C117)="-", "N/A", IF(RIGHT(C117,1)=")",IF(RIGHT(C117,2)="T)",-1000000000000*VALUE(MID(C117,2,LEN(C117)-3)),IF(RIGHT(C117,2)="M)",-1000000*VALUE(MID(C117,2,LEN(C117)-3)),IF(RIGHT(C117,2)="B)",-1000000000*VALUE(MID(C117,2,LEN(C117)-3)),IF(RIGHT(C117,2)="k)",-1000*VALUE(MID(C117,2,LEN(C117)-3)),VALUE(SUBSTITUTE(C117,",","")))))),IF(RIGHT(C117,1)="T",1000000000000*VALUE(LEFT(C117,LEN(C117)-1)),IF(RIGHT(C117,1)="M",1000000*VALUE(LEFT(C117,LEN(C117)-1)),IF(RIGHT(C117,1)="B",1000000000*VALUE(LEFT(C117,LEN(C117)-1)),IF(RIGHT(C117,1)="%",0.01*VALUE(LEFT(C117,LEN(C117)-1)),IF(RIGHT(C117,1)="k",1000*VALUE(LEFT(C117,LEN(C117)-1)),VALUE(SUBSTITUTE(C117,",",""))))))))),"N/A")</f>
        <v/>
      </c>
      <c r="K117">
        <f>IFERROR(IF(TRIM(D117)="-", "N/A", IF(RIGHT(D117,1)=")",IF(RIGHT(D117,2)="T)",-1000000000000*VALUE(MID(D117,2,LEN(D117)-3)),IF(RIGHT(D117,2)="M)",-1000000*VALUE(MID(D117,2,LEN(D117)-3)),IF(RIGHT(D117,2)="B)",-1000000000*VALUE(MID(D117,2,LEN(D117)-3)),IF(RIGHT(D117,2)="k)",-1000*VALUE(MID(D117,2,LEN(D117)-3)),VALUE(SUBSTITUTE(D117,",","")))))),IF(RIGHT(D117,1)="T",1000000000000*VALUE(LEFT(D117,LEN(D117)-1)),IF(RIGHT(D117,1)="M",1000000*VALUE(LEFT(D117,LEN(D117)-1)),IF(RIGHT(D117,1)="B",1000000000*VALUE(LEFT(D117,LEN(D117)-1)),IF(RIGHT(D117,1)="%",0.01*VALUE(LEFT(D117,LEN(D117)-1)),IF(RIGHT(D117,1)="k",1000*VALUE(LEFT(D117,LEN(D117)-1)),VALUE(SUBSTITUTE(D117,",",""))))))))),"N/A")</f>
        <v/>
      </c>
      <c r="L117">
        <f>IFERROR(IF(TRIM(E117)="-", "N/A", IF(RIGHT(E117,1)=")",IF(RIGHT(E117,2)="T)",-1000000000000*VALUE(MID(E117,2,LEN(E117)-3)),IF(RIGHT(E117,2)="M)",-1000000*VALUE(MID(E117,2,LEN(E117)-3)),IF(RIGHT(E117,2)="B)",-1000000000*VALUE(MID(E117,2,LEN(E117)-3)),IF(RIGHT(E117,2)="k)",-1000*VALUE(MID(E117,2,LEN(E117)-3)),VALUE(SUBSTITUTE(E117,",","")))))),IF(RIGHT(E117,1)="T",1000000000000*VALUE(LEFT(E117,LEN(E117)-1)),IF(RIGHT(E117,1)="M",1000000*VALUE(LEFT(E117,LEN(E117)-1)),IF(RIGHT(E117,1)="B",1000000000*VALUE(LEFT(E117,LEN(E117)-1)),IF(RIGHT(E117,1)="%",0.01*VALUE(LEFT(E117,LEN(E117)-1)),IF(RIGHT(E117,1)="k",1000*VALUE(LEFT(E117,LEN(E117)-1)),VALUE(SUBSTITUTE(E117,",",""))))))))),"N/A")</f>
        <v/>
      </c>
      <c r="M117">
        <f>IFERROR(IF(TRIM(F117)="-", "N/A", IF(RIGHT(F117,1)=")",IF(RIGHT(F117,2)="T)",-1000000000000*VALUE(MID(F117,2,LEN(F117)-3)),IF(RIGHT(F117,2)="M)",-1000000*VALUE(MID(F117,2,LEN(F117)-3)),IF(RIGHT(F117,2)="B)",-1000000000*VALUE(MID(F117,2,LEN(F117)-3)),IF(RIGHT(F117,2)="k)",-1000*VALUE(MID(F117,2,LEN(F117)-3)),VALUE(SUBSTITUTE(F117,",","")))))),IF(RIGHT(F117,1)="T",1000000000000*VALUE(LEFT(F117,LEN(F117)-1)),IF(RIGHT(F117,1)="M",1000000*VALUE(LEFT(F117,LEN(F117)-1)),IF(RIGHT(F117,1)="B",1000000000*VALUE(LEFT(F117,LEN(F117)-1)),IF(RIGHT(F117,1)="%",0.01*VALUE(LEFT(F117,LEN(F117)-1)),IF(RIGHT(F117,1)="k",1000*VALUE(LEFT(F117,LEN(F117)-1)),VALUE(SUBSTITUTE(F117,",",""))))))))),"N/A")</f>
        <v/>
      </c>
      <c r="N117">
        <f>IFERROR(IF(TRIM(G117)="-", "N/A", IF(RIGHT(G117,1)=")",IF(RIGHT(G117,2)="T)",-1000000000000*VALUE(MID(G117,2,LEN(G117)-3)),IF(RIGHT(G117,2)="M)",-1000000*VALUE(MID(G117,2,LEN(G117)-3)),IF(RIGHT(G117,2)="B)",-1000000000*VALUE(MID(G117,2,LEN(G117)-3)),IF(RIGHT(G117,2)="k)",-1000*VALUE(MID(G117,2,LEN(G117)-3)),VALUE(SUBSTITUTE(G117,",","")))))),IF(RIGHT(G117,1)="T",1000000000000*VALUE(LEFT(G117,LEN(G117)-1)),IF(RIGHT(G117,1)="M",1000000*VALUE(LEFT(G117,LEN(G117)-1)),IF(RIGHT(G117,1)="B",1000000000*VALUE(LEFT(G117,LEN(G117)-1)),IF(RIGHT(G117,1)="%",0.01*VALUE(LEFT(G117,LEN(G117)-1)),IF(RIGHT(G117,1)="k",1000*VALUE(LEFT(G117,LEN(G117)-1)),VALUE(SUBSTITUTE(G117,",",""))))))))),"N/A")</f>
        <v/>
      </c>
    </row>
    <row r="118" spans="1:60">
      <c s="1" r="A118" t="n">
        <v>4</v>
      </c>
      <c r="B118" t="s">
        <v>199</v>
      </c>
      <c r="C118" t="s">
        <v>2569</v>
      </c>
      <c r="I118">
        <f>IF(AND(K118&gt; J118, L118&gt; K118, M118&gt; L118, N118&gt; M118), "pos_trend", IF(AND(K118&lt; J118, L118&lt; K118, M118&lt; L118, N118&lt; M118), "neg_trend", "N/A"))</f>
        <v/>
      </c>
      <c r="J118">
        <f>IFERROR(IF(TRIM(C118)="-", "N/A", IF(RIGHT(C118,1)=")",IF(RIGHT(C118,2)="T)",-1000000000000*VALUE(MID(C118,2,LEN(C118)-3)),IF(RIGHT(C118,2)="M)",-1000000*VALUE(MID(C118,2,LEN(C118)-3)),IF(RIGHT(C118,2)="B)",-1000000000*VALUE(MID(C118,2,LEN(C118)-3)),IF(RIGHT(C118,2)="k)",-1000*VALUE(MID(C118,2,LEN(C118)-3)),VALUE(SUBSTITUTE(C118,",","")))))),IF(RIGHT(C118,1)="T",1000000000000*VALUE(LEFT(C118,LEN(C118)-1)),IF(RIGHT(C118,1)="M",1000000*VALUE(LEFT(C118,LEN(C118)-1)),IF(RIGHT(C118,1)="B",1000000000*VALUE(LEFT(C118,LEN(C118)-1)),IF(RIGHT(C118,1)="%",0.01*VALUE(LEFT(C118,LEN(C118)-1)),IF(RIGHT(C118,1)="k",1000*VALUE(LEFT(C118,LEN(C118)-1)),VALUE(SUBSTITUTE(C118,",",""))))))))),"N/A")</f>
        <v/>
      </c>
      <c r="K118">
        <f>IFERROR(IF(TRIM(D118)="-", "N/A", IF(RIGHT(D118,1)=")",IF(RIGHT(D118,2)="T)",-1000000000000*VALUE(MID(D118,2,LEN(D118)-3)),IF(RIGHT(D118,2)="M)",-1000000*VALUE(MID(D118,2,LEN(D118)-3)),IF(RIGHT(D118,2)="B)",-1000000000*VALUE(MID(D118,2,LEN(D118)-3)),IF(RIGHT(D118,2)="k)",-1000*VALUE(MID(D118,2,LEN(D118)-3)),VALUE(SUBSTITUTE(D118,",","")))))),IF(RIGHT(D118,1)="T",1000000000000*VALUE(LEFT(D118,LEN(D118)-1)),IF(RIGHT(D118,1)="M",1000000*VALUE(LEFT(D118,LEN(D118)-1)),IF(RIGHT(D118,1)="B",1000000000*VALUE(LEFT(D118,LEN(D118)-1)),IF(RIGHT(D118,1)="%",0.01*VALUE(LEFT(D118,LEN(D118)-1)),IF(RIGHT(D118,1)="k",1000*VALUE(LEFT(D118,LEN(D118)-1)),VALUE(SUBSTITUTE(D118,",",""))))))))),"N/A")</f>
        <v/>
      </c>
      <c r="L118">
        <f>IFERROR(IF(TRIM(E118)="-", "N/A", IF(RIGHT(E118,1)=")",IF(RIGHT(E118,2)="T)",-1000000000000*VALUE(MID(E118,2,LEN(E118)-3)),IF(RIGHT(E118,2)="M)",-1000000*VALUE(MID(E118,2,LEN(E118)-3)),IF(RIGHT(E118,2)="B)",-1000000000*VALUE(MID(E118,2,LEN(E118)-3)),IF(RIGHT(E118,2)="k)",-1000*VALUE(MID(E118,2,LEN(E118)-3)),VALUE(SUBSTITUTE(E118,",","")))))),IF(RIGHT(E118,1)="T",1000000000000*VALUE(LEFT(E118,LEN(E118)-1)),IF(RIGHT(E118,1)="M",1000000*VALUE(LEFT(E118,LEN(E118)-1)),IF(RIGHT(E118,1)="B",1000000000*VALUE(LEFT(E118,LEN(E118)-1)),IF(RIGHT(E118,1)="%",0.01*VALUE(LEFT(E118,LEN(E118)-1)),IF(RIGHT(E118,1)="k",1000*VALUE(LEFT(E118,LEN(E118)-1)),VALUE(SUBSTITUTE(E118,",",""))))))))),"N/A")</f>
        <v/>
      </c>
      <c r="M118">
        <f>IFERROR(IF(TRIM(F118)="-", "N/A", IF(RIGHT(F118,1)=")",IF(RIGHT(F118,2)="T)",-1000000000000*VALUE(MID(F118,2,LEN(F118)-3)),IF(RIGHT(F118,2)="M)",-1000000*VALUE(MID(F118,2,LEN(F118)-3)),IF(RIGHT(F118,2)="B)",-1000000000*VALUE(MID(F118,2,LEN(F118)-3)),IF(RIGHT(F118,2)="k)",-1000*VALUE(MID(F118,2,LEN(F118)-3)),VALUE(SUBSTITUTE(F118,",","")))))),IF(RIGHT(F118,1)="T",1000000000000*VALUE(LEFT(F118,LEN(F118)-1)),IF(RIGHT(F118,1)="M",1000000*VALUE(LEFT(F118,LEN(F118)-1)),IF(RIGHT(F118,1)="B",1000000000*VALUE(LEFT(F118,LEN(F118)-1)),IF(RIGHT(F118,1)="%",0.01*VALUE(LEFT(F118,LEN(F118)-1)),IF(RIGHT(F118,1)="k",1000*VALUE(LEFT(F118,LEN(F118)-1)),VALUE(SUBSTITUTE(F118,",",""))))))))),"N/A")</f>
        <v/>
      </c>
      <c r="N118">
        <f>IFERROR(IF(TRIM(G118)="-", "N/A", IF(RIGHT(G118,1)=")",IF(RIGHT(G118,2)="T)",-1000000000000*VALUE(MID(G118,2,LEN(G118)-3)),IF(RIGHT(G118,2)="M)",-1000000*VALUE(MID(G118,2,LEN(G118)-3)),IF(RIGHT(G118,2)="B)",-1000000000*VALUE(MID(G118,2,LEN(G118)-3)),IF(RIGHT(G118,2)="k)",-1000*VALUE(MID(G118,2,LEN(G118)-3)),VALUE(SUBSTITUTE(G118,",","")))))),IF(RIGHT(G118,1)="T",1000000000000*VALUE(LEFT(G118,LEN(G118)-1)),IF(RIGHT(G118,1)="M",1000000*VALUE(LEFT(G118,LEN(G118)-1)),IF(RIGHT(G118,1)="B",1000000000*VALUE(LEFT(G118,LEN(G118)-1)),IF(RIGHT(G118,1)="%",0.01*VALUE(LEFT(G118,LEN(G118)-1)),IF(RIGHT(G118,1)="k",1000*VALUE(LEFT(G118,LEN(G118)-1)),VALUE(SUBSTITUTE(G118,",",""))))))))),"N/A")</f>
        <v/>
      </c>
    </row>
    <row r="119" spans="1:60">
      <c s="1" r="A119" t="n">
        <v>5</v>
      </c>
      <c r="B119" t="s">
        <v>201</v>
      </c>
      <c r="C119" t="s">
        <v>2570</v>
      </c>
      <c r="I119">
        <f>IF(AND(K119&gt; J119, L119&gt; K119, M119&gt; L119, N119&gt; M119), "pos_trend", IF(AND(K119&lt; J119, L119&lt; K119, M119&lt; L119, N119&lt; M119), "neg_trend", "N/A"))</f>
        <v/>
      </c>
      <c r="J119">
        <f>IFERROR(IF(TRIM(C119)="-", "N/A", IF(RIGHT(C119,1)=")",IF(RIGHT(C119,2)="T)",-1000000000000*VALUE(MID(C119,2,LEN(C119)-3)),IF(RIGHT(C119,2)="M)",-1000000*VALUE(MID(C119,2,LEN(C119)-3)),IF(RIGHT(C119,2)="B)",-1000000000*VALUE(MID(C119,2,LEN(C119)-3)),IF(RIGHT(C119,2)="k)",-1000*VALUE(MID(C119,2,LEN(C119)-3)),VALUE(SUBSTITUTE(C119,",","")))))),IF(RIGHT(C119,1)="T",1000000000000*VALUE(LEFT(C119,LEN(C119)-1)),IF(RIGHT(C119,1)="M",1000000*VALUE(LEFT(C119,LEN(C119)-1)),IF(RIGHT(C119,1)="B",1000000000*VALUE(LEFT(C119,LEN(C119)-1)),IF(RIGHT(C119,1)="%",0.01*VALUE(LEFT(C119,LEN(C119)-1)),IF(RIGHT(C119,1)="k",1000*VALUE(LEFT(C119,LEN(C119)-1)),VALUE(SUBSTITUTE(C119,",",""))))))))),"N/A")</f>
        <v/>
      </c>
      <c r="K119">
        <f>IFERROR(IF(TRIM(D119)="-", "N/A", IF(RIGHT(D119,1)=")",IF(RIGHT(D119,2)="T)",-1000000000000*VALUE(MID(D119,2,LEN(D119)-3)),IF(RIGHT(D119,2)="M)",-1000000*VALUE(MID(D119,2,LEN(D119)-3)),IF(RIGHT(D119,2)="B)",-1000000000*VALUE(MID(D119,2,LEN(D119)-3)),IF(RIGHT(D119,2)="k)",-1000*VALUE(MID(D119,2,LEN(D119)-3)),VALUE(SUBSTITUTE(D119,",","")))))),IF(RIGHT(D119,1)="T",1000000000000*VALUE(LEFT(D119,LEN(D119)-1)),IF(RIGHT(D119,1)="M",1000000*VALUE(LEFT(D119,LEN(D119)-1)),IF(RIGHT(D119,1)="B",1000000000*VALUE(LEFT(D119,LEN(D119)-1)),IF(RIGHT(D119,1)="%",0.01*VALUE(LEFT(D119,LEN(D119)-1)),IF(RIGHT(D119,1)="k",1000*VALUE(LEFT(D119,LEN(D119)-1)),VALUE(SUBSTITUTE(D119,",",""))))))))),"N/A")</f>
        <v/>
      </c>
      <c r="L119">
        <f>IFERROR(IF(TRIM(E119)="-", "N/A", IF(RIGHT(E119,1)=")",IF(RIGHT(E119,2)="T)",-1000000000000*VALUE(MID(E119,2,LEN(E119)-3)),IF(RIGHT(E119,2)="M)",-1000000*VALUE(MID(E119,2,LEN(E119)-3)),IF(RIGHT(E119,2)="B)",-1000000000*VALUE(MID(E119,2,LEN(E119)-3)),IF(RIGHT(E119,2)="k)",-1000*VALUE(MID(E119,2,LEN(E119)-3)),VALUE(SUBSTITUTE(E119,",","")))))),IF(RIGHT(E119,1)="T",1000000000000*VALUE(LEFT(E119,LEN(E119)-1)),IF(RIGHT(E119,1)="M",1000000*VALUE(LEFT(E119,LEN(E119)-1)),IF(RIGHT(E119,1)="B",1000000000*VALUE(LEFT(E119,LEN(E119)-1)),IF(RIGHT(E119,1)="%",0.01*VALUE(LEFT(E119,LEN(E119)-1)),IF(RIGHT(E119,1)="k",1000*VALUE(LEFT(E119,LEN(E119)-1)),VALUE(SUBSTITUTE(E119,",",""))))))))),"N/A")</f>
        <v/>
      </c>
      <c r="M119">
        <f>IFERROR(IF(TRIM(F119)="-", "N/A", IF(RIGHT(F119,1)=")",IF(RIGHT(F119,2)="T)",-1000000000000*VALUE(MID(F119,2,LEN(F119)-3)),IF(RIGHT(F119,2)="M)",-1000000*VALUE(MID(F119,2,LEN(F119)-3)),IF(RIGHT(F119,2)="B)",-1000000000*VALUE(MID(F119,2,LEN(F119)-3)),IF(RIGHT(F119,2)="k)",-1000*VALUE(MID(F119,2,LEN(F119)-3)),VALUE(SUBSTITUTE(F119,",","")))))),IF(RIGHT(F119,1)="T",1000000000000*VALUE(LEFT(F119,LEN(F119)-1)),IF(RIGHT(F119,1)="M",1000000*VALUE(LEFT(F119,LEN(F119)-1)),IF(RIGHT(F119,1)="B",1000000000*VALUE(LEFT(F119,LEN(F119)-1)),IF(RIGHT(F119,1)="%",0.01*VALUE(LEFT(F119,LEN(F119)-1)),IF(RIGHT(F119,1)="k",1000*VALUE(LEFT(F119,LEN(F119)-1)),VALUE(SUBSTITUTE(F119,",",""))))))))),"N/A")</f>
        <v/>
      </c>
      <c r="N119">
        <f>IFERROR(IF(TRIM(G119)="-", "N/A", IF(RIGHT(G119,1)=")",IF(RIGHT(G119,2)="T)",-1000000000000*VALUE(MID(G119,2,LEN(G119)-3)),IF(RIGHT(G119,2)="M)",-1000000*VALUE(MID(G119,2,LEN(G119)-3)),IF(RIGHT(G119,2)="B)",-1000000000*VALUE(MID(G119,2,LEN(G119)-3)),IF(RIGHT(G119,2)="k)",-1000*VALUE(MID(G119,2,LEN(G119)-3)),VALUE(SUBSTITUTE(G119,",","")))))),IF(RIGHT(G119,1)="T",1000000000000*VALUE(LEFT(G119,LEN(G119)-1)),IF(RIGHT(G119,1)="M",1000000*VALUE(LEFT(G119,LEN(G119)-1)),IF(RIGHT(G119,1)="B",1000000000*VALUE(LEFT(G119,LEN(G119)-1)),IF(RIGHT(G119,1)="%",0.01*VALUE(LEFT(G119,LEN(G119)-1)),IF(RIGHT(G119,1)="k",1000*VALUE(LEFT(G119,LEN(G119)-1)),VALUE(SUBSTITUTE(G119,",",""))))))))),"N/A")</f>
        <v/>
      </c>
    </row>
    <row r="120" spans="1:60">
      <c s="1" r="A120" t="n">
        <v>6</v>
      </c>
      <c r="B120" t="s">
        <v>203</v>
      </c>
      <c r="C120" t="s">
        <v>2571</v>
      </c>
      <c r="I120">
        <f>IF(AND(K120&gt; J120, L120&gt; K120, M120&gt; L120, N120&gt; M120), "pos_trend", IF(AND(K120&lt; J120, L120&lt; K120, M120&lt; L120, N120&lt; M120), "neg_trend", "N/A"))</f>
        <v/>
      </c>
      <c r="J120">
        <f>IFERROR(IF(TRIM(C120)="-", "N/A", IF(RIGHT(C120,1)=")",IF(RIGHT(C120,2)="T)",-1000000000000*VALUE(MID(C120,2,LEN(C120)-3)),IF(RIGHT(C120,2)="M)",-1000000*VALUE(MID(C120,2,LEN(C120)-3)),IF(RIGHT(C120,2)="B)",-1000000000*VALUE(MID(C120,2,LEN(C120)-3)),IF(RIGHT(C120,2)="k)",-1000*VALUE(MID(C120,2,LEN(C120)-3)),VALUE(SUBSTITUTE(C120,",","")))))),IF(RIGHT(C120,1)="T",1000000000000*VALUE(LEFT(C120,LEN(C120)-1)),IF(RIGHT(C120,1)="M",1000000*VALUE(LEFT(C120,LEN(C120)-1)),IF(RIGHT(C120,1)="B",1000000000*VALUE(LEFT(C120,LEN(C120)-1)),IF(RIGHT(C120,1)="%",0.01*VALUE(LEFT(C120,LEN(C120)-1)),IF(RIGHT(C120,1)="k",1000*VALUE(LEFT(C120,LEN(C120)-1)),VALUE(SUBSTITUTE(C120,",",""))))))))),"N/A")</f>
        <v/>
      </c>
      <c r="K120">
        <f>IFERROR(IF(TRIM(D120)="-", "N/A", IF(RIGHT(D120,1)=")",IF(RIGHT(D120,2)="T)",-1000000000000*VALUE(MID(D120,2,LEN(D120)-3)),IF(RIGHT(D120,2)="M)",-1000000*VALUE(MID(D120,2,LEN(D120)-3)),IF(RIGHT(D120,2)="B)",-1000000000*VALUE(MID(D120,2,LEN(D120)-3)),IF(RIGHT(D120,2)="k)",-1000*VALUE(MID(D120,2,LEN(D120)-3)),VALUE(SUBSTITUTE(D120,",","")))))),IF(RIGHT(D120,1)="T",1000000000000*VALUE(LEFT(D120,LEN(D120)-1)),IF(RIGHT(D120,1)="M",1000000*VALUE(LEFT(D120,LEN(D120)-1)),IF(RIGHT(D120,1)="B",1000000000*VALUE(LEFT(D120,LEN(D120)-1)),IF(RIGHT(D120,1)="%",0.01*VALUE(LEFT(D120,LEN(D120)-1)),IF(RIGHT(D120,1)="k",1000*VALUE(LEFT(D120,LEN(D120)-1)),VALUE(SUBSTITUTE(D120,",",""))))))))),"N/A")</f>
        <v/>
      </c>
      <c r="L120">
        <f>IFERROR(IF(TRIM(E120)="-", "N/A", IF(RIGHT(E120,1)=")",IF(RIGHT(E120,2)="T)",-1000000000000*VALUE(MID(E120,2,LEN(E120)-3)),IF(RIGHT(E120,2)="M)",-1000000*VALUE(MID(E120,2,LEN(E120)-3)),IF(RIGHT(E120,2)="B)",-1000000000*VALUE(MID(E120,2,LEN(E120)-3)),IF(RIGHT(E120,2)="k)",-1000*VALUE(MID(E120,2,LEN(E120)-3)),VALUE(SUBSTITUTE(E120,",","")))))),IF(RIGHT(E120,1)="T",1000000000000*VALUE(LEFT(E120,LEN(E120)-1)),IF(RIGHT(E120,1)="M",1000000*VALUE(LEFT(E120,LEN(E120)-1)),IF(RIGHT(E120,1)="B",1000000000*VALUE(LEFT(E120,LEN(E120)-1)),IF(RIGHT(E120,1)="%",0.01*VALUE(LEFT(E120,LEN(E120)-1)),IF(RIGHT(E120,1)="k",1000*VALUE(LEFT(E120,LEN(E120)-1)),VALUE(SUBSTITUTE(E120,",",""))))))))),"N/A")</f>
        <v/>
      </c>
      <c r="M120">
        <f>IFERROR(IF(TRIM(F120)="-", "N/A", IF(RIGHT(F120,1)=")",IF(RIGHT(F120,2)="T)",-1000000000000*VALUE(MID(F120,2,LEN(F120)-3)),IF(RIGHT(F120,2)="M)",-1000000*VALUE(MID(F120,2,LEN(F120)-3)),IF(RIGHT(F120,2)="B)",-1000000000*VALUE(MID(F120,2,LEN(F120)-3)),IF(RIGHT(F120,2)="k)",-1000*VALUE(MID(F120,2,LEN(F120)-3)),VALUE(SUBSTITUTE(F120,",","")))))),IF(RIGHT(F120,1)="T",1000000000000*VALUE(LEFT(F120,LEN(F120)-1)),IF(RIGHT(F120,1)="M",1000000*VALUE(LEFT(F120,LEN(F120)-1)),IF(RIGHT(F120,1)="B",1000000000*VALUE(LEFT(F120,LEN(F120)-1)),IF(RIGHT(F120,1)="%",0.01*VALUE(LEFT(F120,LEN(F120)-1)),IF(RIGHT(F120,1)="k",1000*VALUE(LEFT(F120,LEN(F120)-1)),VALUE(SUBSTITUTE(F120,",",""))))))))),"N/A")</f>
        <v/>
      </c>
      <c r="N120">
        <f>IFERROR(IF(TRIM(G120)="-", "N/A", IF(RIGHT(G120,1)=")",IF(RIGHT(G120,2)="T)",-1000000000000*VALUE(MID(G120,2,LEN(G120)-3)),IF(RIGHT(G120,2)="M)",-1000000*VALUE(MID(G120,2,LEN(G120)-3)),IF(RIGHT(G120,2)="B)",-1000000000*VALUE(MID(G120,2,LEN(G120)-3)),IF(RIGHT(G120,2)="k)",-1000*VALUE(MID(G120,2,LEN(G120)-3)),VALUE(SUBSTITUTE(G120,",","")))))),IF(RIGHT(G120,1)="T",1000000000000*VALUE(LEFT(G120,LEN(G120)-1)),IF(RIGHT(G120,1)="M",1000000*VALUE(LEFT(G120,LEN(G120)-1)),IF(RIGHT(G120,1)="B",1000000000*VALUE(LEFT(G120,LEN(G120)-1)),IF(RIGHT(G120,1)="%",0.01*VALUE(LEFT(G120,LEN(G120)-1)),IF(RIGHT(G120,1)="k",1000*VALUE(LEFT(G120,LEN(G120)-1)),VALUE(SUBSTITUTE(G120,",",""))))))))),"N/A")</f>
        <v/>
      </c>
    </row>
    <row r="121" spans="1:60">
      <c s="1" r="A121" t="n">
        <v>7</v>
      </c>
      <c r="B121" t="s">
        <v>205</v>
      </c>
      <c r="C121" t="s">
        <v>2572</v>
      </c>
      <c r="I121">
        <f>IF(AND(K121&gt; J121, L121&gt; K121, M121&gt; L121, N121&gt; M121), "pos_trend", IF(AND(K121&lt; J121, L121&lt; K121, M121&lt; L121, N121&lt; M121), "neg_trend", "N/A"))</f>
        <v/>
      </c>
      <c r="J121">
        <f>IFERROR(IF(TRIM(C121)="-", "N/A", IF(RIGHT(C121,1)=")",IF(RIGHT(C121,2)="T)",-1000000000000*VALUE(MID(C121,2,LEN(C121)-3)),IF(RIGHT(C121,2)="M)",-1000000*VALUE(MID(C121,2,LEN(C121)-3)),IF(RIGHT(C121,2)="B)",-1000000000*VALUE(MID(C121,2,LEN(C121)-3)),IF(RIGHT(C121,2)="k)",-1000*VALUE(MID(C121,2,LEN(C121)-3)),VALUE(SUBSTITUTE(C121,",","")))))),IF(RIGHT(C121,1)="T",1000000000000*VALUE(LEFT(C121,LEN(C121)-1)),IF(RIGHT(C121,1)="M",1000000*VALUE(LEFT(C121,LEN(C121)-1)),IF(RIGHT(C121,1)="B",1000000000*VALUE(LEFT(C121,LEN(C121)-1)),IF(RIGHT(C121,1)="%",0.01*VALUE(LEFT(C121,LEN(C121)-1)),IF(RIGHT(C121,1)="k",1000*VALUE(LEFT(C121,LEN(C121)-1)),VALUE(SUBSTITUTE(C121,",",""))))))))),"N/A")</f>
        <v/>
      </c>
      <c r="K121">
        <f>IFERROR(IF(TRIM(D121)="-", "N/A", IF(RIGHT(D121,1)=")",IF(RIGHT(D121,2)="T)",-1000000000000*VALUE(MID(D121,2,LEN(D121)-3)),IF(RIGHT(D121,2)="M)",-1000000*VALUE(MID(D121,2,LEN(D121)-3)),IF(RIGHT(D121,2)="B)",-1000000000*VALUE(MID(D121,2,LEN(D121)-3)),IF(RIGHT(D121,2)="k)",-1000*VALUE(MID(D121,2,LEN(D121)-3)),VALUE(SUBSTITUTE(D121,",","")))))),IF(RIGHT(D121,1)="T",1000000000000*VALUE(LEFT(D121,LEN(D121)-1)),IF(RIGHT(D121,1)="M",1000000*VALUE(LEFT(D121,LEN(D121)-1)),IF(RIGHT(D121,1)="B",1000000000*VALUE(LEFT(D121,LEN(D121)-1)),IF(RIGHT(D121,1)="%",0.01*VALUE(LEFT(D121,LEN(D121)-1)),IF(RIGHT(D121,1)="k",1000*VALUE(LEFT(D121,LEN(D121)-1)),VALUE(SUBSTITUTE(D121,",",""))))))))),"N/A")</f>
        <v/>
      </c>
      <c r="L121">
        <f>IFERROR(IF(TRIM(E121)="-", "N/A", IF(RIGHT(E121,1)=")",IF(RIGHT(E121,2)="T)",-1000000000000*VALUE(MID(E121,2,LEN(E121)-3)),IF(RIGHT(E121,2)="M)",-1000000*VALUE(MID(E121,2,LEN(E121)-3)),IF(RIGHT(E121,2)="B)",-1000000000*VALUE(MID(E121,2,LEN(E121)-3)),IF(RIGHT(E121,2)="k)",-1000*VALUE(MID(E121,2,LEN(E121)-3)),VALUE(SUBSTITUTE(E121,",","")))))),IF(RIGHT(E121,1)="T",1000000000000*VALUE(LEFT(E121,LEN(E121)-1)),IF(RIGHT(E121,1)="M",1000000*VALUE(LEFT(E121,LEN(E121)-1)),IF(RIGHT(E121,1)="B",1000000000*VALUE(LEFT(E121,LEN(E121)-1)),IF(RIGHT(E121,1)="%",0.01*VALUE(LEFT(E121,LEN(E121)-1)),IF(RIGHT(E121,1)="k",1000*VALUE(LEFT(E121,LEN(E121)-1)),VALUE(SUBSTITUTE(E121,",",""))))))))),"N/A")</f>
        <v/>
      </c>
      <c r="M121">
        <f>IFERROR(IF(TRIM(F121)="-", "N/A", IF(RIGHT(F121,1)=")",IF(RIGHT(F121,2)="T)",-1000000000000*VALUE(MID(F121,2,LEN(F121)-3)),IF(RIGHT(F121,2)="M)",-1000000*VALUE(MID(F121,2,LEN(F121)-3)),IF(RIGHT(F121,2)="B)",-1000000000*VALUE(MID(F121,2,LEN(F121)-3)),IF(RIGHT(F121,2)="k)",-1000*VALUE(MID(F121,2,LEN(F121)-3)),VALUE(SUBSTITUTE(F121,",","")))))),IF(RIGHT(F121,1)="T",1000000000000*VALUE(LEFT(F121,LEN(F121)-1)),IF(RIGHT(F121,1)="M",1000000*VALUE(LEFT(F121,LEN(F121)-1)),IF(RIGHT(F121,1)="B",1000000000*VALUE(LEFT(F121,LEN(F121)-1)),IF(RIGHT(F121,1)="%",0.01*VALUE(LEFT(F121,LEN(F121)-1)),IF(RIGHT(F121,1)="k",1000*VALUE(LEFT(F121,LEN(F121)-1)),VALUE(SUBSTITUTE(F121,",",""))))))))),"N/A")</f>
        <v/>
      </c>
      <c r="N121">
        <f>IFERROR(IF(TRIM(G121)="-", "N/A", IF(RIGHT(G121,1)=")",IF(RIGHT(G121,2)="T)",-1000000000000*VALUE(MID(G121,2,LEN(G121)-3)),IF(RIGHT(G121,2)="M)",-1000000*VALUE(MID(G121,2,LEN(G121)-3)),IF(RIGHT(G121,2)="B)",-1000000000*VALUE(MID(G121,2,LEN(G121)-3)),IF(RIGHT(G121,2)="k)",-1000*VALUE(MID(G121,2,LEN(G121)-3)),VALUE(SUBSTITUTE(G121,",","")))))),IF(RIGHT(G121,1)="T",1000000000000*VALUE(LEFT(G121,LEN(G121)-1)),IF(RIGHT(G121,1)="M",1000000*VALUE(LEFT(G121,LEN(G121)-1)),IF(RIGHT(G121,1)="B",1000000000*VALUE(LEFT(G121,LEN(G121)-1)),IF(RIGHT(G121,1)="%",0.01*VALUE(LEFT(G121,LEN(G121)-1)),IF(RIGHT(G121,1)="k",1000*VALUE(LEFT(G121,LEN(G121)-1)),VALUE(SUBSTITUTE(G121,",",""))))))))),"N/A")</f>
        <v/>
      </c>
    </row>
    <row r="122" spans="1:60">
      <c s="1" r="A122" t="n">
        <v>8</v>
      </c>
      <c r="B122" t="s">
        <v>207</v>
      </c>
      <c r="C122" t="s">
        <v>2573</v>
      </c>
      <c r="I122">
        <f>IF(AND(K122&gt; J122, L122&gt; K122, M122&gt; L122, N122&gt; M122), "pos_trend", IF(AND(K122&lt; J122, L122&lt; K122, M122&lt; L122, N122&lt; M122), "neg_trend", "N/A"))</f>
        <v/>
      </c>
      <c r="J122">
        <f>IFERROR(IF(TRIM(C122)="-", "N/A", IF(RIGHT(C122,1)=")",IF(RIGHT(C122,2)="T)",-1000000000000*VALUE(MID(C122,2,LEN(C122)-3)),IF(RIGHT(C122,2)="M)",-1000000*VALUE(MID(C122,2,LEN(C122)-3)),IF(RIGHT(C122,2)="B)",-1000000000*VALUE(MID(C122,2,LEN(C122)-3)),IF(RIGHT(C122,2)="k)",-1000*VALUE(MID(C122,2,LEN(C122)-3)),VALUE(SUBSTITUTE(C122,",","")))))),IF(RIGHT(C122,1)="T",1000000000000*VALUE(LEFT(C122,LEN(C122)-1)),IF(RIGHT(C122,1)="M",1000000*VALUE(LEFT(C122,LEN(C122)-1)),IF(RIGHT(C122,1)="B",1000000000*VALUE(LEFT(C122,LEN(C122)-1)),IF(RIGHT(C122,1)="%",0.01*VALUE(LEFT(C122,LEN(C122)-1)),IF(RIGHT(C122,1)="k",1000*VALUE(LEFT(C122,LEN(C122)-1)),VALUE(SUBSTITUTE(C122,",",""))))))))),"N/A")</f>
        <v/>
      </c>
      <c r="K122">
        <f>IFERROR(IF(TRIM(D122)="-", "N/A", IF(RIGHT(D122,1)=")",IF(RIGHT(D122,2)="T)",-1000000000000*VALUE(MID(D122,2,LEN(D122)-3)),IF(RIGHT(D122,2)="M)",-1000000*VALUE(MID(D122,2,LEN(D122)-3)),IF(RIGHT(D122,2)="B)",-1000000000*VALUE(MID(D122,2,LEN(D122)-3)),IF(RIGHT(D122,2)="k)",-1000*VALUE(MID(D122,2,LEN(D122)-3)),VALUE(SUBSTITUTE(D122,",","")))))),IF(RIGHT(D122,1)="T",1000000000000*VALUE(LEFT(D122,LEN(D122)-1)),IF(RIGHT(D122,1)="M",1000000*VALUE(LEFT(D122,LEN(D122)-1)),IF(RIGHT(D122,1)="B",1000000000*VALUE(LEFT(D122,LEN(D122)-1)),IF(RIGHT(D122,1)="%",0.01*VALUE(LEFT(D122,LEN(D122)-1)),IF(RIGHT(D122,1)="k",1000*VALUE(LEFT(D122,LEN(D122)-1)),VALUE(SUBSTITUTE(D122,",",""))))))))),"N/A")</f>
        <v/>
      </c>
      <c r="L122">
        <f>IFERROR(IF(TRIM(E122)="-", "N/A", IF(RIGHT(E122,1)=")",IF(RIGHT(E122,2)="T)",-1000000000000*VALUE(MID(E122,2,LEN(E122)-3)),IF(RIGHT(E122,2)="M)",-1000000*VALUE(MID(E122,2,LEN(E122)-3)),IF(RIGHT(E122,2)="B)",-1000000000*VALUE(MID(E122,2,LEN(E122)-3)),IF(RIGHT(E122,2)="k)",-1000*VALUE(MID(E122,2,LEN(E122)-3)),VALUE(SUBSTITUTE(E122,",","")))))),IF(RIGHT(E122,1)="T",1000000000000*VALUE(LEFT(E122,LEN(E122)-1)),IF(RIGHT(E122,1)="M",1000000*VALUE(LEFT(E122,LEN(E122)-1)),IF(RIGHT(E122,1)="B",1000000000*VALUE(LEFT(E122,LEN(E122)-1)),IF(RIGHT(E122,1)="%",0.01*VALUE(LEFT(E122,LEN(E122)-1)),IF(RIGHT(E122,1)="k",1000*VALUE(LEFT(E122,LEN(E122)-1)),VALUE(SUBSTITUTE(E122,",",""))))))))),"N/A")</f>
        <v/>
      </c>
      <c r="M122">
        <f>IFERROR(IF(TRIM(F122)="-", "N/A", IF(RIGHT(F122,1)=")",IF(RIGHT(F122,2)="T)",-1000000000000*VALUE(MID(F122,2,LEN(F122)-3)),IF(RIGHT(F122,2)="M)",-1000000*VALUE(MID(F122,2,LEN(F122)-3)),IF(RIGHT(F122,2)="B)",-1000000000*VALUE(MID(F122,2,LEN(F122)-3)),IF(RIGHT(F122,2)="k)",-1000*VALUE(MID(F122,2,LEN(F122)-3)),VALUE(SUBSTITUTE(F122,",","")))))),IF(RIGHT(F122,1)="T",1000000000000*VALUE(LEFT(F122,LEN(F122)-1)),IF(RIGHT(F122,1)="M",1000000*VALUE(LEFT(F122,LEN(F122)-1)),IF(RIGHT(F122,1)="B",1000000000*VALUE(LEFT(F122,LEN(F122)-1)),IF(RIGHT(F122,1)="%",0.01*VALUE(LEFT(F122,LEN(F122)-1)),IF(RIGHT(F122,1)="k",1000*VALUE(LEFT(F122,LEN(F122)-1)),VALUE(SUBSTITUTE(F122,",",""))))))))),"N/A")</f>
        <v/>
      </c>
      <c r="N122">
        <f>IFERROR(IF(TRIM(G122)="-", "N/A", IF(RIGHT(G122,1)=")",IF(RIGHT(G122,2)="T)",-1000000000000*VALUE(MID(G122,2,LEN(G122)-3)),IF(RIGHT(G122,2)="M)",-1000000*VALUE(MID(G122,2,LEN(G122)-3)),IF(RIGHT(G122,2)="B)",-1000000000*VALUE(MID(G122,2,LEN(G122)-3)),IF(RIGHT(G122,2)="k)",-1000*VALUE(MID(G122,2,LEN(G122)-3)),VALUE(SUBSTITUTE(G122,",","")))))),IF(RIGHT(G122,1)="T",1000000000000*VALUE(LEFT(G122,LEN(G122)-1)),IF(RIGHT(G122,1)="M",1000000*VALUE(LEFT(G122,LEN(G122)-1)),IF(RIGHT(G122,1)="B",1000000000*VALUE(LEFT(G122,LEN(G122)-1)),IF(RIGHT(G122,1)="%",0.01*VALUE(LEFT(G122,LEN(G122)-1)),IF(RIGHT(G122,1)="k",1000*VALUE(LEFT(G122,LEN(G122)-1)),VALUE(SUBSTITUTE(G122,",",""))))))))),"N/A")</f>
        <v/>
      </c>
    </row>
    <row r="123" spans="1:60">
      <c s="1" r="A123" t="n">
        <v>9</v>
      </c>
      <c r="B123" t="s">
        <v>209</v>
      </c>
      <c r="C123" t="s">
        <v>2574</v>
      </c>
      <c r="I123">
        <f>IF(AND(K123&gt; J123, L123&gt; K123, M123&gt; L123, N123&gt; M123), "pos_trend", IF(AND(K123&lt; J123, L123&lt; K123, M123&lt; L123, N123&lt; M123), "neg_trend", "N/A"))</f>
        <v/>
      </c>
      <c r="J123">
        <f>IFERROR(IF(TRIM(C123)="-", "N/A", IF(RIGHT(C123,1)=")",IF(RIGHT(C123,2)="T)",-1000000000000*VALUE(MID(C123,2,LEN(C123)-3)),IF(RIGHT(C123,2)="M)",-1000000*VALUE(MID(C123,2,LEN(C123)-3)),IF(RIGHT(C123,2)="B)",-1000000000*VALUE(MID(C123,2,LEN(C123)-3)),IF(RIGHT(C123,2)="k)",-1000*VALUE(MID(C123,2,LEN(C123)-3)),VALUE(SUBSTITUTE(C123,",","")))))),IF(RIGHT(C123,1)="T",1000000000000*VALUE(LEFT(C123,LEN(C123)-1)),IF(RIGHT(C123,1)="M",1000000*VALUE(LEFT(C123,LEN(C123)-1)),IF(RIGHT(C123,1)="B",1000000000*VALUE(LEFT(C123,LEN(C123)-1)),IF(RIGHT(C123,1)="%",0.01*VALUE(LEFT(C123,LEN(C123)-1)),IF(RIGHT(C123,1)="k",1000*VALUE(LEFT(C123,LEN(C123)-1)),VALUE(SUBSTITUTE(C123,",",""))))))))),"N/A")</f>
        <v/>
      </c>
      <c r="K123">
        <f>IFERROR(IF(TRIM(D123)="-", "N/A", IF(RIGHT(D123,1)=")",IF(RIGHT(D123,2)="T)",-1000000000000*VALUE(MID(D123,2,LEN(D123)-3)),IF(RIGHT(D123,2)="M)",-1000000*VALUE(MID(D123,2,LEN(D123)-3)),IF(RIGHT(D123,2)="B)",-1000000000*VALUE(MID(D123,2,LEN(D123)-3)),IF(RIGHT(D123,2)="k)",-1000*VALUE(MID(D123,2,LEN(D123)-3)),VALUE(SUBSTITUTE(D123,",","")))))),IF(RIGHT(D123,1)="T",1000000000000*VALUE(LEFT(D123,LEN(D123)-1)),IF(RIGHT(D123,1)="M",1000000*VALUE(LEFT(D123,LEN(D123)-1)),IF(RIGHT(D123,1)="B",1000000000*VALUE(LEFT(D123,LEN(D123)-1)),IF(RIGHT(D123,1)="%",0.01*VALUE(LEFT(D123,LEN(D123)-1)),IF(RIGHT(D123,1)="k",1000*VALUE(LEFT(D123,LEN(D123)-1)),VALUE(SUBSTITUTE(D123,",",""))))))))),"N/A")</f>
        <v/>
      </c>
      <c r="L123">
        <f>IFERROR(IF(TRIM(E123)="-", "N/A", IF(RIGHT(E123,1)=")",IF(RIGHT(E123,2)="T)",-1000000000000*VALUE(MID(E123,2,LEN(E123)-3)),IF(RIGHT(E123,2)="M)",-1000000*VALUE(MID(E123,2,LEN(E123)-3)),IF(RIGHT(E123,2)="B)",-1000000000*VALUE(MID(E123,2,LEN(E123)-3)),IF(RIGHT(E123,2)="k)",-1000*VALUE(MID(E123,2,LEN(E123)-3)),VALUE(SUBSTITUTE(E123,",","")))))),IF(RIGHT(E123,1)="T",1000000000000*VALUE(LEFT(E123,LEN(E123)-1)),IF(RIGHT(E123,1)="M",1000000*VALUE(LEFT(E123,LEN(E123)-1)),IF(RIGHT(E123,1)="B",1000000000*VALUE(LEFT(E123,LEN(E123)-1)),IF(RIGHT(E123,1)="%",0.01*VALUE(LEFT(E123,LEN(E123)-1)),IF(RIGHT(E123,1)="k",1000*VALUE(LEFT(E123,LEN(E123)-1)),VALUE(SUBSTITUTE(E123,",",""))))))))),"N/A")</f>
        <v/>
      </c>
      <c r="M123">
        <f>IFERROR(IF(TRIM(F123)="-", "N/A", IF(RIGHT(F123,1)=")",IF(RIGHT(F123,2)="T)",-1000000000000*VALUE(MID(F123,2,LEN(F123)-3)),IF(RIGHT(F123,2)="M)",-1000000*VALUE(MID(F123,2,LEN(F123)-3)),IF(RIGHT(F123,2)="B)",-1000000000*VALUE(MID(F123,2,LEN(F123)-3)),IF(RIGHT(F123,2)="k)",-1000*VALUE(MID(F123,2,LEN(F123)-3)),VALUE(SUBSTITUTE(F123,",","")))))),IF(RIGHT(F123,1)="T",1000000000000*VALUE(LEFT(F123,LEN(F123)-1)),IF(RIGHT(F123,1)="M",1000000*VALUE(LEFT(F123,LEN(F123)-1)),IF(RIGHT(F123,1)="B",1000000000*VALUE(LEFT(F123,LEN(F123)-1)),IF(RIGHT(F123,1)="%",0.01*VALUE(LEFT(F123,LEN(F123)-1)),IF(RIGHT(F123,1)="k",1000*VALUE(LEFT(F123,LEN(F123)-1)),VALUE(SUBSTITUTE(F123,",",""))))))))),"N/A")</f>
        <v/>
      </c>
      <c r="N123">
        <f>IFERROR(IF(TRIM(G123)="-", "N/A", IF(RIGHT(G123,1)=")",IF(RIGHT(G123,2)="T)",-1000000000000*VALUE(MID(G123,2,LEN(G123)-3)),IF(RIGHT(G123,2)="M)",-1000000*VALUE(MID(G123,2,LEN(G123)-3)),IF(RIGHT(G123,2)="B)",-1000000000*VALUE(MID(G123,2,LEN(G123)-3)),IF(RIGHT(G123,2)="k)",-1000*VALUE(MID(G123,2,LEN(G123)-3)),VALUE(SUBSTITUTE(G123,",","")))))),IF(RIGHT(G123,1)="T",1000000000000*VALUE(LEFT(G123,LEN(G123)-1)),IF(RIGHT(G123,1)="M",1000000*VALUE(LEFT(G123,LEN(G123)-1)),IF(RIGHT(G123,1)="B",1000000000*VALUE(LEFT(G123,LEN(G123)-1)),IF(RIGHT(G123,1)="%",0.01*VALUE(LEFT(G123,LEN(G123)-1)),IF(RIGHT(G123,1)="k",1000*VALUE(LEFT(G123,LEN(G123)-1)),VALUE(SUBSTITUTE(G123,",",""))))))))),"N/A")</f>
        <v/>
      </c>
    </row>
    <row r="124" spans="1:60">
      <c r="I124">
        <f>IF(AND(K124&gt; J124, L124&gt; K124, M124&gt; L124, N124&gt; M124), "pos_trend", IF(AND(K124&lt; J124, L124&lt; K124, M124&lt; L124, N124&lt; M124), "neg_trend", "N/A"))</f>
        <v/>
      </c>
      <c r="J124">
        <f>IFERROR(IF(TRIM(C124)="-", "N/A", IF(RIGHT(C124,1)=")",IF(RIGHT(C124,2)="T)",-1000000000000*VALUE(MID(C124,2,LEN(C124)-3)),IF(RIGHT(C124,2)="M)",-1000000*VALUE(MID(C124,2,LEN(C124)-3)),IF(RIGHT(C124,2)="B)",-1000000000*VALUE(MID(C124,2,LEN(C124)-3)),IF(RIGHT(C124,2)="k)",-1000*VALUE(MID(C124,2,LEN(C124)-3)),VALUE(SUBSTITUTE(C124,",","")))))),IF(RIGHT(C124,1)="T",1000000000000*VALUE(LEFT(C124,LEN(C124)-1)),IF(RIGHT(C124,1)="M",1000000*VALUE(LEFT(C124,LEN(C124)-1)),IF(RIGHT(C124,1)="B",1000000000*VALUE(LEFT(C124,LEN(C124)-1)),IF(RIGHT(C124,1)="%",0.01*VALUE(LEFT(C124,LEN(C124)-1)),IF(RIGHT(C124,1)="k",1000*VALUE(LEFT(C124,LEN(C124)-1)),VALUE(SUBSTITUTE(C124,",",""))))))))),"N/A")</f>
        <v/>
      </c>
      <c r="K124">
        <f>IFERROR(IF(TRIM(D124)="-", "N/A", IF(RIGHT(D124,1)=")",IF(RIGHT(D124,2)="T)",-1000000000000*VALUE(MID(D124,2,LEN(D124)-3)),IF(RIGHT(D124,2)="M)",-1000000*VALUE(MID(D124,2,LEN(D124)-3)),IF(RIGHT(D124,2)="B)",-1000000000*VALUE(MID(D124,2,LEN(D124)-3)),IF(RIGHT(D124,2)="k)",-1000*VALUE(MID(D124,2,LEN(D124)-3)),VALUE(SUBSTITUTE(D124,",","")))))),IF(RIGHT(D124,1)="T",1000000000000*VALUE(LEFT(D124,LEN(D124)-1)),IF(RIGHT(D124,1)="M",1000000*VALUE(LEFT(D124,LEN(D124)-1)),IF(RIGHT(D124,1)="B",1000000000*VALUE(LEFT(D124,LEN(D124)-1)),IF(RIGHT(D124,1)="%",0.01*VALUE(LEFT(D124,LEN(D124)-1)),IF(RIGHT(D124,1)="k",1000*VALUE(LEFT(D124,LEN(D124)-1)),VALUE(SUBSTITUTE(D124,",",""))))))))),"N/A")</f>
        <v/>
      </c>
      <c r="L124">
        <f>IFERROR(IF(TRIM(E124)="-", "N/A", IF(RIGHT(E124,1)=")",IF(RIGHT(E124,2)="T)",-1000000000000*VALUE(MID(E124,2,LEN(E124)-3)),IF(RIGHT(E124,2)="M)",-1000000*VALUE(MID(E124,2,LEN(E124)-3)),IF(RIGHT(E124,2)="B)",-1000000000*VALUE(MID(E124,2,LEN(E124)-3)),IF(RIGHT(E124,2)="k)",-1000*VALUE(MID(E124,2,LEN(E124)-3)),VALUE(SUBSTITUTE(E124,",","")))))),IF(RIGHT(E124,1)="T",1000000000000*VALUE(LEFT(E124,LEN(E124)-1)),IF(RIGHT(E124,1)="M",1000000*VALUE(LEFT(E124,LEN(E124)-1)),IF(RIGHT(E124,1)="B",1000000000*VALUE(LEFT(E124,LEN(E124)-1)),IF(RIGHT(E124,1)="%",0.01*VALUE(LEFT(E124,LEN(E124)-1)),IF(RIGHT(E124,1)="k",1000*VALUE(LEFT(E124,LEN(E124)-1)),VALUE(SUBSTITUTE(E124,",",""))))))))),"N/A")</f>
        <v/>
      </c>
      <c r="M124">
        <f>IFERROR(IF(TRIM(F124)="-", "N/A", IF(RIGHT(F124,1)=")",IF(RIGHT(F124,2)="T)",-1000000000000*VALUE(MID(F124,2,LEN(F124)-3)),IF(RIGHT(F124,2)="M)",-1000000*VALUE(MID(F124,2,LEN(F124)-3)),IF(RIGHT(F124,2)="B)",-1000000000*VALUE(MID(F124,2,LEN(F124)-3)),IF(RIGHT(F124,2)="k)",-1000*VALUE(MID(F124,2,LEN(F124)-3)),VALUE(SUBSTITUTE(F124,",","")))))),IF(RIGHT(F124,1)="T",1000000000000*VALUE(LEFT(F124,LEN(F124)-1)),IF(RIGHT(F124,1)="M",1000000*VALUE(LEFT(F124,LEN(F124)-1)),IF(RIGHT(F124,1)="B",1000000000*VALUE(LEFT(F124,LEN(F124)-1)),IF(RIGHT(F124,1)="%",0.01*VALUE(LEFT(F124,LEN(F124)-1)),IF(RIGHT(F124,1)="k",1000*VALUE(LEFT(F124,LEN(F124)-1)),VALUE(SUBSTITUTE(F124,",",""))))))))),"N/A")</f>
        <v/>
      </c>
      <c r="N124">
        <f>IFERROR(IF(TRIM(G124)="-", "N/A", IF(RIGHT(G124,1)=")",IF(RIGHT(G124,2)="T)",-1000000000000*VALUE(MID(G124,2,LEN(G124)-3)),IF(RIGHT(G124,2)="M)",-1000000*VALUE(MID(G124,2,LEN(G124)-3)),IF(RIGHT(G124,2)="B)",-1000000000*VALUE(MID(G124,2,LEN(G124)-3)),IF(RIGHT(G124,2)="k)",-1000*VALUE(MID(G124,2,LEN(G124)-3)),VALUE(SUBSTITUTE(G124,",","")))))),IF(RIGHT(G124,1)="T",1000000000000*VALUE(LEFT(G124,LEN(G124)-1)),IF(RIGHT(G124,1)="M",1000000*VALUE(LEFT(G124,LEN(G124)-1)),IF(RIGHT(G124,1)="B",1000000000*VALUE(LEFT(G124,LEN(G124)-1)),IF(RIGHT(G124,1)="%",0.01*VALUE(LEFT(G124,LEN(G124)-1)),IF(RIGHT(G124,1)="k",1000*VALUE(LEFT(G124,LEN(G124)-1)),VALUE(SUBSTITUTE(G124,",",""))))))))),"N/A")</f>
        <v/>
      </c>
    </row>
    <row r="125" spans="1:60">
      <c s="1" r="A125" t="n">
        <v>0</v>
      </c>
      <c r="B125" t="s">
        <v>211</v>
      </c>
      <c r="C125" t="s">
        <v>2575</v>
      </c>
      <c r="I125">
        <f>IF(AND(K125&gt; J125, L125&gt; K125, M125&gt; L125, N125&gt; M125), "pos_trend", IF(AND(K125&lt; J125, L125&lt; K125, M125&lt; L125, N125&lt; M125), "neg_trend", "N/A"))</f>
        <v/>
      </c>
      <c r="J125">
        <f>IFERROR(IF(TRIM(C125)="-", "N/A", IF(RIGHT(C125,1)=")",IF(RIGHT(C125,2)="T)",-1000000000000*VALUE(MID(C125,2,LEN(C125)-3)),IF(RIGHT(C125,2)="M)",-1000000*VALUE(MID(C125,2,LEN(C125)-3)),IF(RIGHT(C125,2)="B)",-1000000000*VALUE(MID(C125,2,LEN(C125)-3)),IF(RIGHT(C125,2)="k)",-1000*VALUE(MID(C125,2,LEN(C125)-3)),VALUE(SUBSTITUTE(C125,",","")))))),IF(RIGHT(C125,1)="T",1000000000000*VALUE(LEFT(C125,LEN(C125)-1)),IF(RIGHT(C125,1)="M",1000000*VALUE(LEFT(C125,LEN(C125)-1)),IF(RIGHT(C125,1)="B",1000000000*VALUE(LEFT(C125,LEN(C125)-1)),IF(RIGHT(C125,1)="%",0.01*VALUE(LEFT(C125,LEN(C125)-1)),IF(RIGHT(C125,1)="k",1000*VALUE(LEFT(C125,LEN(C125)-1)),VALUE(SUBSTITUTE(C125,",",""))))))))),"N/A")</f>
        <v/>
      </c>
      <c r="K125">
        <f>IFERROR(IF(TRIM(D125)="-", "N/A", IF(RIGHT(D125,1)=")",IF(RIGHT(D125,2)="T)",-1000000000000*VALUE(MID(D125,2,LEN(D125)-3)),IF(RIGHT(D125,2)="M)",-1000000*VALUE(MID(D125,2,LEN(D125)-3)),IF(RIGHT(D125,2)="B)",-1000000000*VALUE(MID(D125,2,LEN(D125)-3)),IF(RIGHT(D125,2)="k)",-1000*VALUE(MID(D125,2,LEN(D125)-3)),VALUE(SUBSTITUTE(D125,",","")))))),IF(RIGHT(D125,1)="T",1000000000000*VALUE(LEFT(D125,LEN(D125)-1)),IF(RIGHT(D125,1)="M",1000000*VALUE(LEFT(D125,LEN(D125)-1)),IF(RIGHT(D125,1)="B",1000000000*VALUE(LEFT(D125,LEN(D125)-1)),IF(RIGHT(D125,1)="%",0.01*VALUE(LEFT(D125,LEN(D125)-1)),IF(RIGHT(D125,1)="k",1000*VALUE(LEFT(D125,LEN(D125)-1)),VALUE(SUBSTITUTE(D125,",",""))))))))),"N/A")</f>
        <v/>
      </c>
      <c r="L125">
        <f>IFERROR(IF(TRIM(E125)="-", "N/A", IF(RIGHT(E125,1)=")",IF(RIGHT(E125,2)="T)",-1000000000000*VALUE(MID(E125,2,LEN(E125)-3)),IF(RIGHT(E125,2)="M)",-1000000*VALUE(MID(E125,2,LEN(E125)-3)),IF(RIGHT(E125,2)="B)",-1000000000*VALUE(MID(E125,2,LEN(E125)-3)),IF(RIGHT(E125,2)="k)",-1000*VALUE(MID(E125,2,LEN(E125)-3)),VALUE(SUBSTITUTE(E125,",","")))))),IF(RIGHT(E125,1)="T",1000000000000*VALUE(LEFT(E125,LEN(E125)-1)),IF(RIGHT(E125,1)="M",1000000*VALUE(LEFT(E125,LEN(E125)-1)),IF(RIGHT(E125,1)="B",1000000000*VALUE(LEFT(E125,LEN(E125)-1)),IF(RIGHT(E125,1)="%",0.01*VALUE(LEFT(E125,LEN(E125)-1)),IF(RIGHT(E125,1)="k",1000*VALUE(LEFT(E125,LEN(E125)-1)),VALUE(SUBSTITUTE(E125,",",""))))))))),"N/A")</f>
        <v/>
      </c>
      <c r="M125">
        <f>IFERROR(IF(TRIM(F125)="-", "N/A", IF(RIGHT(F125,1)=")",IF(RIGHT(F125,2)="T)",-1000000000000*VALUE(MID(F125,2,LEN(F125)-3)),IF(RIGHT(F125,2)="M)",-1000000*VALUE(MID(F125,2,LEN(F125)-3)),IF(RIGHT(F125,2)="B)",-1000000000*VALUE(MID(F125,2,LEN(F125)-3)),IF(RIGHT(F125,2)="k)",-1000*VALUE(MID(F125,2,LEN(F125)-3)),VALUE(SUBSTITUTE(F125,",","")))))),IF(RIGHT(F125,1)="T",1000000000000*VALUE(LEFT(F125,LEN(F125)-1)),IF(RIGHT(F125,1)="M",1000000*VALUE(LEFT(F125,LEN(F125)-1)),IF(RIGHT(F125,1)="B",1000000000*VALUE(LEFT(F125,LEN(F125)-1)),IF(RIGHT(F125,1)="%",0.01*VALUE(LEFT(F125,LEN(F125)-1)),IF(RIGHT(F125,1)="k",1000*VALUE(LEFT(F125,LEN(F125)-1)),VALUE(SUBSTITUTE(F125,",",""))))))))),"N/A")</f>
        <v/>
      </c>
      <c r="N125">
        <f>IFERROR(IF(TRIM(G125)="-", "N/A", IF(RIGHT(G125,1)=")",IF(RIGHT(G125,2)="T)",-1000000000000*VALUE(MID(G125,2,LEN(G125)-3)),IF(RIGHT(G125,2)="M)",-1000000*VALUE(MID(G125,2,LEN(G125)-3)),IF(RIGHT(G125,2)="B)",-1000000000*VALUE(MID(G125,2,LEN(G125)-3)),IF(RIGHT(G125,2)="k)",-1000*VALUE(MID(G125,2,LEN(G125)-3)),VALUE(SUBSTITUTE(G125,",","")))))),IF(RIGHT(G125,1)="T",1000000000000*VALUE(LEFT(G125,LEN(G125)-1)),IF(RIGHT(G125,1)="M",1000000*VALUE(LEFT(G125,LEN(G125)-1)),IF(RIGHT(G125,1)="B",1000000000*VALUE(LEFT(G125,LEN(G125)-1)),IF(RIGHT(G125,1)="%",0.01*VALUE(LEFT(G125,LEN(G125)-1)),IF(RIGHT(G125,1)="k",1000*VALUE(LEFT(G125,LEN(G125)-1)),VALUE(SUBSTITUTE(G125,",",""))))))))),"N/A")</f>
        <v/>
      </c>
    </row>
    <row r="126" spans="1:60">
      <c s="1" r="A126" t="n">
        <v>1</v>
      </c>
      <c r="B126" t="s">
        <v>213</v>
      </c>
      <c r="C126" t="s">
        <v>218</v>
      </c>
      <c r="I126">
        <f>IF(AND(K126&gt; J126, L126&gt; K126, M126&gt; L126, N126&gt; M126), "pos_trend", IF(AND(K126&lt; J126, L126&lt; K126, M126&lt; L126, N126&lt; M126), "neg_trend", "N/A"))</f>
        <v/>
      </c>
      <c r="J126">
        <f>IFERROR(IF(TRIM(C126)="-", "N/A", IF(RIGHT(C126,1)=")",IF(RIGHT(C126,2)="T)",-1000000000000*VALUE(MID(C126,2,LEN(C126)-3)),IF(RIGHT(C126,2)="M)",-1000000*VALUE(MID(C126,2,LEN(C126)-3)),IF(RIGHT(C126,2)="B)",-1000000000*VALUE(MID(C126,2,LEN(C126)-3)),IF(RIGHT(C126,2)="k)",-1000*VALUE(MID(C126,2,LEN(C126)-3)),VALUE(SUBSTITUTE(C126,",","")))))),IF(RIGHT(C126,1)="T",1000000000000*VALUE(LEFT(C126,LEN(C126)-1)),IF(RIGHT(C126,1)="M",1000000*VALUE(LEFT(C126,LEN(C126)-1)),IF(RIGHT(C126,1)="B",1000000000*VALUE(LEFT(C126,LEN(C126)-1)),IF(RIGHT(C126,1)="%",0.01*VALUE(LEFT(C126,LEN(C126)-1)),IF(RIGHT(C126,1)="k",1000*VALUE(LEFT(C126,LEN(C126)-1)),VALUE(SUBSTITUTE(C126,",",""))))))))),"N/A")</f>
        <v/>
      </c>
      <c r="K126">
        <f>IFERROR(IF(TRIM(D126)="-", "N/A", IF(RIGHT(D126,1)=")",IF(RIGHT(D126,2)="T)",-1000000000000*VALUE(MID(D126,2,LEN(D126)-3)),IF(RIGHT(D126,2)="M)",-1000000*VALUE(MID(D126,2,LEN(D126)-3)),IF(RIGHT(D126,2)="B)",-1000000000*VALUE(MID(D126,2,LEN(D126)-3)),IF(RIGHT(D126,2)="k)",-1000*VALUE(MID(D126,2,LEN(D126)-3)),VALUE(SUBSTITUTE(D126,",","")))))),IF(RIGHT(D126,1)="T",1000000000000*VALUE(LEFT(D126,LEN(D126)-1)),IF(RIGHT(D126,1)="M",1000000*VALUE(LEFT(D126,LEN(D126)-1)),IF(RIGHT(D126,1)="B",1000000000*VALUE(LEFT(D126,LEN(D126)-1)),IF(RIGHT(D126,1)="%",0.01*VALUE(LEFT(D126,LEN(D126)-1)),IF(RIGHT(D126,1)="k",1000*VALUE(LEFT(D126,LEN(D126)-1)),VALUE(SUBSTITUTE(D126,",",""))))))))),"N/A")</f>
        <v/>
      </c>
      <c r="L126">
        <f>IFERROR(IF(TRIM(E126)="-", "N/A", IF(RIGHT(E126,1)=")",IF(RIGHT(E126,2)="T)",-1000000000000*VALUE(MID(E126,2,LEN(E126)-3)),IF(RIGHT(E126,2)="M)",-1000000*VALUE(MID(E126,2,LEN(E126)-3)),IF(RIGHT(E126,2)="B)",-1000000000*VALUE(MID(E126,2,LEN(E126)-3)),IF(RIGHT(E126,2)="k)",-1000*VALUE(MID(E126,2,LEN(E126)-3)),VALUE(SUBSTITUTE(E126,",","")))))),IF(RIGHT(E126,1)="T",1000000000000*VALUE(LEFT(E126,LEN(E126)-1)),IF(RIGHT(E126,1)="M",1000000*VALUE(LEFT(E126,LEN(E126)-1)),IF(RIGHT(E126,1)="B",1000000000*VALUE(LEFT(E126,LEN(E126)-1)),IF(RIGHT(E126,1)="%",0.01*VALUE(LEFT(E126,LEN(E126)-1)),IF(RIGHT(E126,1)="k",1000*VALUE(LEFT(E126,LEN(E126)-1)),VALUE(SUBSTITUTE(E126,",",""))))))))),"N/A")</f>
        <v/>
      </c>
      <c r="M126">
        <f>IFERROR(IF(TRIM(F126)="-", "N/A", IF(RIGHT(F126,1)=")",IF(RIGHT(F126,2)="T)",-1000000000000*VALUE(MID(F126,2,LEN(F126)-3)),IF(RIGHT(F126,2)="M)",-1000000*VALUE(MID(F126,2,LEN(F126)-3)),IF(RIGHT(F126,2)="B)",-1000000000*VALUE(MID(F126,2,LEN(F126)-3)),IF(RIGHT(F126,2)="k)",-1000*VALUE(MID(F126,2,LEN(F126)-3)),VALUE(SUBSTITUTE(F126,",","")))))),IF(RIGHT(F126,1)="T",1000000000000*VALUE(LEFT(F126,LEN(F126)-1)),IF(RIGHT(F126,1)="M",1000000*VALUE(LEFT(F126,LEN(F126)-1)),IF(RIGHT(F126,1)="B",1000000000*VALUE(LEFT(F126,LEN(F126)-1)),IF(RIGHT(F126,1)="%",0.01*VALUE(LEFT(F126,LEN(F126)-1)),IF(RIGHT(F126,1)="k",1000*VALUE(LEFT(F126,LEN(F126)-1)),VALUE(SUBSTITUTE(F126,",",""))))))))),"N/A")</f>
        <v/>
      </c>
      <c r="N126">
        <f>IFERROR(IF(TRIM(G126)="-", "N/A", IF(RIGHT(G126,1)=")",IF(RIGHT(G126,2)="T)",-1000000000000*VALUE(MID(G126,2,LEN(G126)-3)),IF(RIGHT(G126,2)="M)",-1000000*VALUE(MID(G126,2,LEN(G126)-3)),IF(RIGHT(G126,2)="B)",-1000000000*VALUE(MID(G126,2,LEN(G126)-3)),IF(RIGHT(G126,2)="k)",-1000*VALUE(MID(G126,2,LEN(G126)-3)),VALUE(SUBSTITUTE(G126,",","")))))),IF(RIGHT(G126,1)="T",1000000000000*VALUE(LEFT(G126,LEN(G126)-1)),IF(RIGHT(G126,1)="M",1000000*VALUE(LEFT(G126,LEN(G126)-1)),IF(RIGHT(G126,1)="B",1000000000*VALUE(LEFT(G126,LEN(G126)-1)),IF(RIGHT(G126,1)="%",0.01*VALUE(LEFT(G126,LEN(G126)-1)),IF(RIGHT(G126,1)="k",1000*VALUE(LEFT(G126,LEN(G126)-1)),VALUE(SUBSTITUTE(G126,",",""))))))))),"N/A")</f>
        <v/>
      </c>
    </row>
    <row r="127" spans="1:60">
      <c s="1" r="A127" t="n">
        <v>2</v>
      </c>
      <c r="B127" t="s">
        <v>215</v>
      </c>
      <c r="C127" t="s">
        <v>2575</v>
      </c>
      <c r="I127">
        <f>IF(AND(K127&gt; J127, L127&gt; K127, M127&gt; L127, N127&gt; M127), "pos_trend", IF(AND(K127&lt; J127, L127&lt; K127, M127&lt; L127, N127&lt; M127), "neg_trend", "N/A"))</f>
        <v/>
      </c>
      <c r="J127">
        <f>IFERROR(IF(TRIM(C127)="-", "N/A", IF(RIGHT(C127,1)=")",IF(RIGHT(C127,2)="T)",-1000000000000*VALUE(MID(C127,2,LEN(C127)-3)),IF(RIGHT(C127,2)="M)",-1000000*VALUE(MID(C127,2,LEN(C127)-3)),IF(RIGHT(C127,2)="B)",-1000000000*VALUE(MID(C127,2,LEN(C127)-3)),IF(RIGHT(C127,2)="k)",-1000*VALUE(MID(C127,2,LEN(C127)-3)),VALUE(SUBSTITUTE(C127,",","")))))),IF(RIGHT(C127,1)="T",1000000000000*VALUE(LEFT(C127,LEN(C127)-1)),IF(RIGHT(C127,1)="M",1000000*VALUE(LEFT(C127,LEN(C127)-1)),IF(RIGHT(C127,1)="B",1000000000*VALUE(LEFT(C127,LEN(C127)-1)),IF(RIGHT(C127,1)="%",0.01*VALUE(LEFT(C127,LEN(C127)-1)),IF(RIGHT(C127,1)="k",1000*VALUE(LEFT(C127,LEN(C127)-1)),VALUE(SUBSTITUTE(C127,",",""))))))))),"N/A")</f>
        <v/>
      </c>
      <c r="K127">
        <f>IFERROR(IF(TRIM(D127)="-", "N/A", IF(RIGHT(D127,1)=")",IF(RIGHT(D127,2)="T)",-1000000000000*VALUE(MID(D127,2,LEN(D127)-3)),IF(RIGHT(D127,2)="M)",-1000000*VALUE(MID(D127,2,LEN(D127)-3)),IF(RIGHT(D127,2)="B)",-1000000000*VALUE(MID(D127,2,LEN(D127)-3)),IF(RIGHT(D127,2)="k)",-1000*VALUE(MID(D127,2,LEN(D127)-3)),VALUE(SUBSTITUTE(D127,",","")))))),IF(RIGHT(D127,1)="T",1000000000000*VALUE(LEFT(D127,LEN(D127)-1)),IF(RIGHT(D127,1)="M",1000000*VALUE(LEFT(D127,LEN(D127)-1)),IF(RIGHT(D127,1)="B",1000000000*VALUE(LEFT(D127,LEN(D127)-1)),IF(RIGHT(D127,1)="%",0.01*VALUE(LEFT(D127,LEN(D127)-1)),IF(RIGHT(D127,1)="k",1000*VALUE(LEFT(D127,LEN(D127)-1)),VALUE(SUBSTITUTE(D127,",",""))))))))),"N/A")</f>
        <v/>
      </c>
      <c r="L127">
        <f>IFERROR(IF(TRIM(E127)="-", "N/A", IF(RIGHT(E127,1)=")",IF(RIGHT(E127,2)="T)",-1000000000000*VALUE(MID(E127,2,LEN(E127)-3)),IF(RIGHT(E127,2)="M)",-1000000*VALUE(MID(E127,2,LEN(E127)-3)),IF(RIGHT(E127,2)="B)",-1000000000*VALUE(MID(E127,2,LEN(E127)-3)),IF(RIGHT(E127,2)="k)",-1000*VALUE(MID(E127,2,LEN(E127)-3)),VALUE(SUBSTITUTE(E127,",","")))))),IF(RIGHT(E127,1)="T",1000000000000*VALUE(LEFT(E127,LEN(E127)-1)),IF(RIGHT(E127,1)="M",1000000*VALUE(LEFT(E127,LEN(E127)-1)),IF(RIGHT(E127,1)="B",1000000000*VALUE(LEFT(E127,LEN(E127)-1)),IF(RIGHT(E127,1)="%",0.01*VALUE(LEFT(E127,LEN(E127)-1)),IF(RIGHT(E127,1)="k",1000*VALUE(LEFT(E127,LEN(E127)-1)),VALUE(SUBSTITUTE(E127,",",""))))))))),"N/A")</f>
        <v/>
      </c>
      <c r="M127">
        <f>IFERROR(IF(TRIM(F127)="-", "N/A", IF(RIGHT(F127,1)=")",IF(RIGHT(F127,2)="T)",-1000000000000*VALUE(MID(F127,2,LEN(F127)-3)),IF(RIGHT(F127,2)="M)",-1000000*VALUE(MID(F127,2,LEN(F127)-3)),IF(RIGHT(F127,2)="B)",-1000000000*VALUE(MID(F127,2,LEN(F127)-3)),IF(RIGHT(F127,2)="k)",-1000*VALUE(MID(F127,2,LEN(F127)-3)),VALUE(SUBSTITUTE(F127,",","")))))),IF(RIGHT(F127,1)="T",1000000000000*VALUE(LEFT(F127,LEN(F127)-1)),IF(RIGHT(F127,1)="M",1000000*VALUE(LEFT(F127,LEN(F127)-1)),IF(RIGHT(F127,1)="B",1000000000*VALUE(LEFT(F127,LEN(F127)-1)),IF(RIGHT(F127,1)="%",0.01*VALUE(LEFT(F127,LEN(F127)-1)),IF(RIGHT(F127,1)="k",1000*VALUE(LEFT(F127,LEN(F127)-1)),VALUE(SUBSTITUTE(F127,",",""))))))))),"N/A")</f>
        <v/>
      </c>
      <c r="N127">
        <f>IFERROR(IF(TRIM(G127)="-", "N/A", IF(RIGHT(G127,1)=")",IF(RIGHT(G127,2)="T)",-1000000000000*VALUE(MID(G127,2,LEN(G127)-3)),IF(RIGHT(G127,2)="M)",-1000000*VALUE(MID(G127,2,LEN(G127)-3)),IF(RIGHT(G127,2)="B)",-1000000000*VALUE(MID(G127,2,LEN(G127)-3)),IF(RIGHT(G127,2)="k)",-1000*VALUE(MID(G127,2,LEN(G127)-3)),VALUE(SUBSTITUTE(G127,",","")))))),IF(RIGHT(G127,1)="T",1000000000000*VALUE(LEFT(G127,LEN(G127)-1)),IF(RIGHT(G127,1)="M",1000000*VALUE(LEFT(G127,LEN(G127)-1)),IF(RIGHT(G127,1)="B",1000000000*VALUE(LEFT(G127,LEN(G127)-1)),IF(RIGHT(G127,1)="%",0.01*VALUE(LEFT(G127,LEN(G127)-1)),IF(RIGHT(G127,1)="k",1000*VALUE(LEFT(G127,LEN(G127)-1)),VALUE(SUBSTITUTE(G127,",",""))))))))),"N/A")</f>
        <v/>
      </c>
    </row>
    <row r="128" spans="1:60">
      <c s="1" r="A128" t="n">
        <v>3</v>
      </c>
      <c r="B128" t="s">
        <v>217</v>
      </c>
      <c r="C128" t="s">
        <v>214</v>
      </c>
      <c r="I128">
        <f>IF(AND(K128&gt; J128, L128&gt; K128, M128&gt; L128, N128&gt; M128), "pos_trend", IF(AND(K128&lt; J128, L128&lt; K128, M128&lt; L128, N128&lt; M128), "neg_trend", "N/A"))</f>
        <v/>
      </c>
      <c r="J128">
        <f>IFERROR(IF(TRIM(C128)="-", "N/A", IF(RIGHT(C128,1)=")",IF(RIGHT(C128,2)="T)",-1000000000000*VALUE(MID(C128,2,LEN(C128)-3)),IF(RIGHT(C128,2)="M)",-1000000*VALUE(MID(C128,2,LEN(C128)-3)),IF(RIGHT(C128,2)="B)",-1000000000*VALUE(MID(C128,2,LEN(C128)-3)),IF(RIGHT(C128,2)="k)",-1000*VALUE(MID(C128,2,LEN(C128)-3)),VALUE(SUBSTITUTE(C128,",","")))))),IF(RIGHT(C128,1)="T",1000000000000*VALUE(LEFT(C128,LEN(C128)-1)),IF(RIGHT(C128,1)="M",1000000*VALUE(LEFT(C128,LEN(C128)-1)),IF(RIGHT(C128,1)="B",1000000000*VALUE(LEFT(C128,LEN(C128)-1)),IF(RIGHT(C128,1)="%",0.01*VALUE(LEFT(C128,LEN(C128)-1)),IF(RIGHT(C128,1)="k",1000*VALUE(LEFT(C128,LEN(C128)-1)),VALUE(SUBSTITUTE(C128,",",""))))))))),"N/A")</f>
        <v/>
      </c>
      <c r="K128">
        <f>IFERROR(IF(TRIM(D128)="-", "N/A", IF(RIGHT(D128,1)=")",IF(RIGHT(D128,2)="T)",-1000000000000*VALUE(MID(D128,2,LEN(D128)-3)),IF(RIGHT(D128,2)="M)",-1000000*VALUE(MID(D128,2,LEN(D128)-3)),IF(RIGHT(D128,2)="B)",-1000000000*VALUE(MID(D128,2,LEN(D128)-3)),IF(RIGHT(D128,2)="k)",-1000*VALUE(MID(D128,2,LEN(D128)-3)),VALUE(SUBSTITUTE(D128,",","")))))),IF(RIGHT(D128,1)="T",1000000000000*VALUE(LEFT(D128,LEN(D128)-1)),IF(RIGHT(D128,1)="M",1000000*VALUE(LEFT(D128,LEN(D128)-1)),IF(RIGHT(D128,1)="B",1000000000*VALUE(LEFT(D128,LEN(D128)-1)),IF(RIGHT(D128,1)="%",0.01*VALUE(LEFT(D128,LEN(D128)-1)),IF(RIGHT(D128,1)="k",1000*VALUE(LEFT(D128,LEN(D128)-1)),VALUE(SUBSTITUTE(D128,",",""))))))))),"N/A")</f>
        <v/>
      </c>
      <c r="L128">
        <f>IFERROR(IF(TRIM(E128)="-", "N/A", IF(RIGHT(E128,1)=")",IF(RIGHT(E128,2)="T)",-1000000000000*VALUE(MID(E128,2,LEN(E128)-3)),IF(RIGHT(E128,2)="M)",-1000000*VALUE(MID(E128,2,LEN(E128)-3)),IF(RIGHT(E128,2)="B)",-1000000000*VALUE(MID(E128,2,LEN(E128)-3)),IF(RIGHT(E128,2)="k)",-1000*VALUE(MID(E128,2,LEN(E128)-3)),VALUE(SUBSTITUTE(E128,",","")))))),IF(RIGHT(E128,1)="T",1000000000000*VALUE(LEFT(E128,LEN(E128)-1)),IF(RIGHT(E128,1)="M",1000000*VALUE(LEFT(E128,LEN(E128)-1)),IF(RIGHT(E128,1)="B",1000000000*VALUE(LEFT(E128,LEN(E128)-1)),IF(RIGHT(E128,1)="%",0.01*VALUE(LEFT(E128,LEN(E128)-1)),IF(RIGHT(E128,1)="k",1000*VALUE(LEFT(E128,LEN(E128)-1)),VALUE(SUBSTITUTE(E128,",",""))))))))),"N/A")</f>
        <v/>
      </c>
      <c r="M128">
        <f>IFERROR(IF(TRIM(F128)="-", "N/A", IF(RIGHT(F128,1)=")",IF(RIGHT(F128,2)="T)",-1000000000000*VALUE(MID(F128,2,LEN(F128)-3)),IF(RIGHT(F128,2)="M)",-1000000*VALUE(MID(F128,2,LEN(F128)-3)),IF(RIGHT(F128,2)="B)",-1000000000*VALUE(MID(F128,2,LEN(F128)-3)),IF(RIGHT(F128,2)="k)",-1000*VALUE(MID(F128,2,LEN(F128)-3)),VALUE(SUBSTITUTE(F128,",","")))))),IF(RIGHT(F128,1)="T",1000000000000*VALUE(LEFT(F128,LEN(F128)-1)),IF(RIGHT(F128,1)="M",1000000*VALUE(LEFT(F128,LEN(F128)-1)),IF(RIGHT(F128,1)="B",1000000000*VALUE(LEFT(F128,LEN(F128)-1)),IF(RIGHT(F128,1)="%",0.01*VALUE(LEFT(F128,LEN(F128)-1)),IF(RIGHT(F128,1)="k",1000*VALUE(LEFT(F128,LEN(F128)-1)),VALUE(SUBSTITUTE(F128,",",""))))))))),"N/A")</f>
        <v/>
      </c>
      <c r="N128">
        <f>IFERROR(IF(TRIM(G128)="-", "N/A", IF(RIGHT(G128,1)=")",IF(RIGHT(G128,2)="T)",-1000000000000*VALUE(MID(G128,2,LEN(G128)-3)),IF(RIGHT(G128,2)="M)",-1000000*VALUE(MID(G128,2,LEN(G128)-3)),IF(RIGHT(G128,2)="B)",-1000000000*VALUE(MID(G128,2,LEN(G128)-3)),IF(RIGHT(G128,2)="k)",-1000*VALUE(MID(G128,2,LEN(G128)-3)),VALUE(SUBSTITUTE(G128,",","")))))),IF(RIGHT(G128,1)="T",1000000000000*VALUE(LEFT(G128,LEN(G128)-1)),IF(RIGHT(G128,1)="M",1000000*VALUE(LEFT(G128,LEN(G128)-1)),IF(RIGHT(G128,1)="B",1000000000*VALUE(LEFT(G128,LEN(G128)-1)),IF(RIGHT(G128,1)="%",0.01*VALUE(LEFT(G128,LEN(G128)-1)),IF(RIGHT(G128,1)="k",1000*VALUE(LEFT(G128,LEN(G128)-1)),VALUE(SUBSTITUTE(G128,",",""))))))))),"N/A")</f>
        <v/>
      </c>
    </row>
    <row r="129" spans="1:60">
      <c s="1" r="A129" t="n">
        <v>4</v>
      </c>
      <c r="B129" t="s">
        <v>219</v>
      </c>
      <c r="C129" t="s">
        <v>2576</v>
      </c>
      <c r="I129">
        <f>IF(AND(K129&gt; J129, L129&gt; K129, M129&gt; L129, N129&gt; M129), "pos_trend", IF(AND(K129&lt; J129, L129&lt; K129, M129&lt; L129, N129&lt; M129), "neg_trend", "N/A"))</f>
        <v/>
      </c>
      <c r="J129">
        <f>IFERROR(IF(TRIM(C129)="-", "N/A", IF(RIGHT(C129,1)=")",IF(RIGHT(C129,2)="T)",-1000000000000*VALUE(MID(C129,2,LEN(C129)-3)),IF(RIGHT(C129,2)="M)",-1000000*VALUE(MID(C129,2,LEN(C129)-3)),IF(RIGHT(C129,2)="B)",-1000000000*VALUE(MID(C129,2,LEN(C129)-3)),IF(RIGHT(C129,2)="k)",-1000*VALUE(MID(C129,2,LEN(C129)-3)),VALUE(SUBSTITUTE(C129,",","")))))),IF(RIGHT(C129,1)="T",1000000000000*VALUE(LEFT(C129,LEN(C129)-1)),IF(RIGHT(C129,1)="M",1000000*VALUE(LEFT(C129,LEN(C129)-1)),IF(RIGHT(C129,1)="B",1000000000*VALUE(LEFT(C129,LEN(C129)-1)),IF(RIGHT(C129,1)="%",0.01*VALUE(LEFT(C129,LEN(C129)-1)),IF(RIGHT(C129,1)="k",1000*VALUE(LEFT(C129,LEN(C129)-1)),VALUE(SUBSTITUTE(C129,",",""))))))))),"N/A")</f>
        <v/>
      </c>
      <c r="K129">
        <f>IFERROR(IF(TRIM(D129)="-", "N/A", IF(RIGHT(D129,1)=")",IF(RIGHT(D129,2)="T)",-1000000000000*VALUE(MID(D129,2,LEN(D129)-3)),IF(RIGHT(D129,2)="M)",-1000000*VALUE(MID(D129,2,LEN(D129)-3)),IF(RIGHT(D129,2)="B)",-1000000000*VALUE(MID(D129,2,LEN(D129)-3)),IF(RIGHT(D129,2)="k)",-1000*VALUE(MID(D129,2,LEN(D129)-3)),VALUE(SUBSTITUTE(D129,",","")))))),IF(RIGHT(D129,1)="T",1000000000000*VALUE(LEFT(D129,LEN(D129)-1)),IF(RIGHT(D129,1)="M",1000000*VALUE(LEFT(D129,LEN(D129)-1)),IF(RIGHT(D129,1)="B",1000000000*VALUE(LEFT(D129,LEN(D129)-1)),IF(RIGHT(D129,1)="%",0.01*VALUE(LEFT(D129,LEN(D129)-1)),IF(RIGHT(D129,1)="k",1000*VALUE(LEFT(D129,LEN(D129)-1)),VALUE(SUBSTITUTE(D129,",",""))))))))),"N/A")</f>
        <v/>
      </c>
      <c r="L129">
        <f>IFERROR(IF(TRIM(E129)="-", "N/A", IF(RIGHT(E129,1)=")",IF(RIGHT(E129,2)="T)",-1000000000000*VALUE(MID(E129,2,LEN(E129)-3)),IF(RIGHT(E129,2)="M)",-1000000*VALUE(MID(E129,2,LEN(E129)-3)),IF(RIGHT(E129,2)="B)",-1000000000*VALUE(MID(E129,2,LEN(E129)-3)),IF(RIGHT(E129,2)="k)",-1000*VALUE(MID(E129,2,LEN(E129)-3)),VALUE(SUBSTITUTE(E129,",","")))))),IF(RIGHT(E129,1)="T",1000000000000*VALUE(LEFT(E129,LEN(E129)-1)),IF(RIGHT(E129,1)="M",1000000*VALUE(LEFT(E129,LEN(E129)-1)),IF(RIGHT(E129,1)="B",1000000000*VALUE(LEFT(E129,LEN(E129)-1)),IF(RIGHT(E129,1)="%",0.01*VALUE(LEFT(E129,LEN(E129)-1)),IF(RIGHT(E129,1)="k",1000*VALUE(LEFT(E129,LEN(E129)-1)),VALUE(SUBSTITUTE(E129,",",""))))))))),"N/A")</f>
        <v/>
      </c>
      <c r="M129">
        <f>IFERROR(IF(TRIM(F129)="-", "N/A", IF(RIGHT(F129,1)=")",IF(RIGHT(F129,2)="T)",-1000000000000*VALUE(MID(F129,2,LEN(F129)-3)),IF(RIGHT(F129,2)="M)",-1000000*VALUE(MID(F129,2,LEN(F129)-3)),IF(RIGHT(F129,2)="B)",-1000000000*VALUE(MID(F129,2,LEN(F129)-3)),IF(RIGHT(F129,2)="k)",-1000*VALUE(MID(F129,2,LEN(F129)-3)),VALUE(SUBSTITUTE(F129,",","")))))),IF(RIGHT(F129,1)="T",1000000000000*VALUE(LEFT(F129,LEN(F129)-1)),IF(RIGHT(F129,1)="M",1000000*VALUE(LEFT(F129,LEN(F129)-1)),IF(RIGHT(F129,1)="B",1000000000*VALUE(LEFT(F129,LEN(F129)-1)),IF(RIGHT(F129,1)="%",0.01*VALUE(LEFT(F129,LEN(F129)-1)),IF(RIGHT(F129,1)="k",1000*VALUE(LEFT(F129,LEN(F129)-1)),VALUE(SUBSTITUTE(F129,",",""))))))))),"N/A")</f>
        <v/>
      </c>
      <c r="N129">
        <f>IFERROR(IF(TRIM(G129)="-", "N/A", IF(RIGHT(G129,1)=")",IF(RIGHT(G129,2)="T)",-1000000000000*VALUE(MID(G129,2,LEN(G129)-3)),IF(RIGHT(G129,2)="M)",-1000000*VALUE(MID(G129,2,LEN(G129)-3)),IF(RIGHT(G129,2)="B)",-1000000000*VALUE(MID(G129,2,LEN(G129)-3)),IF(RIGHT(G129,2)="k)",-1000*VALUE(MID(G129,2,LEN(G129)-3)),VALUE(SUBSTITUTE(G129,",","")))))),IF(RIGHT(G129,1)="T",1000000000000*VALUE(LEFT(G129,LEN(G129)-1)),IF(RIGHT(G129,1)="M",1000000*VALUE(LEFT(G129,LEN(G129)-1)),IF(RIGHT(G129,1)="B",1000000000*VALUE(LEFT(G129,LEN(G129)-1)),IF(RIGHT(G129,1)="%",0.01*VALUE(LEFT(G129,LEN(G129)-1)),IF(RIGHT(G129,1)="k",1000*VALUE(LEFT(G129,LEN(G129)-1)),VALUE(SUBSTITUTE(G129,",",""))))))))),"N/A")</f>
        <v/>
      </c>
    </row>
    <row r="130" spans="1:60">
      <c s="1" r="A130" t="n">
        <v>5</v>
      </c>
      <c r="B130" t="s">
        <v>221</v>
      </c>
      <c r="C130" t="s">
        <v>2577</v>
      </c>
      <c r="I130">
        <f>IF(AND(K130&gt; J130, L130&gt; K130, M130&gt; L130, N130&gt; M130), "pos_trend", IF(AND(K130&lt; J130, L130&lt; K130, M130&lt; L130, N130&lt; M130), "neg_trend", "N/A"))</f>
        <v/>
      </c>
      <c r="J130">
        <f>IFERROR(IF(TRIM(C130)="-", "N/A", IF(RIGHT(C130,1)=")",IF(RIGHT(C130,2)="T)",-1000000000000*VALUE(MID(C130,2,LEN(C130)-3)),IF(RIGHT(C130,2)="M)",-1000000*VALUE(MID(C130,2,LEN(C130)-3)),IF(RIGHT(C130,2)="B)",-1000000000*VALUE(MID(C130,2,LEN(C130)-3)),IF(RIGHT(C130,2)="k)",-1000*VALUE(MID(C130,2,LEN(C130)-3)),VALUE(SUBSTITUTE(C130,",","")))))),IF(RIGHT(C130,1)="T",1000000000000*VALUE(LEFT(C130,LEN(C130)-1)),IF(RIGHT(C130,1)="M",1000000*VALUE(LEFT(C130,LEN(C130)-1)),IF(RIGHT(C130,1)="B",1000000000*VALUE(LEFT(C130,LEN(C130)-1)),IF(RIGHT(C130,1)="%",0.01*VALUE(LEFT(C130,LEN(C130)-1)),IF(RIGHT(C130,1)="k",1000*VALUE(LEFT(C130,LEN(C130)-1)),VALUE(SUBSTITUTE(C130,",",""))))))))),"N/A")</f>
        <v/>
      </c>
      <c r="K130">
        <f>IFERROR(IF(TRIM(D130)="-", "N/A", IF(RIGHT(D130,1)=")",IF(RIGHT(D130,2)="T)",-1000000000000*VALUE(MID(D130,2,LEN(D130)-3)),IF(RIGHT(D130,2)="M)",-1000000*VALUE(MID(D130,2,LEN(D130)-3)),IF(RIGHT(D130,2)="B)",-1000000000*VALUE(MID(D130,2,LEN(D130)-3)),IF(RIGHT(D130,2)="k)",-1000*VALUE(MID(D130,2,LEN(D130)-3)),VALUE(SUBSTITUTE(D130,",","")))))),IF(RIGHT(D130,1)="T",1000000000000*VALUE(LEFT(D130,LEN(D130)-1)),IF(RIGHT(D130,1)="M",1000000*VALUE(LEFT(D130,LEN(D130)-1)),IF(RIGHT(D130,1)="B",1000000000*VALUE(LEFT(D130,LEN(D130)-1)),IF(RIGHT(D130,1)="%",0.01*VALUE(LEFT(D130,LEN(D130)-1)),IF(RIGHT(D130,1)="k",1000*VALUE(LEFT(D130,LEN(D130)-1)),VALUE(SUBSTITUTE(D130,",",""))))))))),"N/A")</f>
        <v/>
      </c>
      <c r="L130">
        <f>IFERROR(IF(TRIM(E130)="-", "N/A", IF(RIGHT(E130,1)=")",IF(RIGHT(E130,2)="T)",-1000000000000*VALUE(MID(E130,2,LEN(E130)-3)),IF(RIGHT(E130,2)="M)",-1000000*VALUE(MID(E130,2,LEN(E130)-3)),IF(RIGHT(E130,2)="B)",-1000000000*VALUE(MID(E130,2,LEN(E130)-3)),IF(RIGHT(E130,2)="k)",-1000*VALUE(MID(E130,2,LEN(E130)-3)),VALUE(SUBSTITUTE(E130,",","")))))),IF(RIGHT(E130,1)="T",1000000000000*VALUE(LEFT(E130,LEN(E130)-1)),IF(RIGHT(E130,1)="M",1000000*VALUE(LEFT(E130,LEN(E130)-1)),IF(RIGHT(E130,1)="B",1000000000*VALUE(LEFT(E130,LEN(E130)-1)),IF(RIGHT(E130,1)="%",0.01*VALUE(LEFT(E130,LEN(E130)-1)),IF(RIGHT(E130,1)="k",1000*VALUE(LEFT(E130,LEN(E130)-1)),VALUE(SUBSTITUTE(E130,",",""))))))))),"N/A")</f>
        <v/>
      </c>
      <c r="M130">
        <f>IFERROR(IF(TRIM(F130)="-", "N/A", IF(RIGHT(F130,1)=")",IF(RIGHT(F130,2)="T)",-1000000000000*VALUE(MID(F130,2,LEN(F130)-3)),IF(RIGHT(F130,2)="M)",-1000000*VALUE(MID(F130,2,LEN(F130)-3)),IF(RIGHT(F130,2)="B)",-1000000000*VALUE(MID(F130,2,LEN(F130)-3)),IF(RIGHT(F130,2)="k)",-1000*VALUE(MID(F130,2,LEN(F130)-3)),VALUE(SUBSTITUTE(F130,",","")))))),IF(RIGHT(F130,1)="T",1000000000000*VALUE(LEFT(F130,LEN(F130)-1)),IF(RIGHT(F130,1)="M",1000000*VALUE(LEFT(F130,LEN(F130)-1)),IF(RIGHT(F130,1)="B",1000000000*VALUE(LEFT(F130,LEN(F130)-1)),IF(RIGHT(F130,1)="%",0.01*VALUE(LEFT(F130,LEN(F130)-1)),IF(RIGHT(F130,1)="k",1000*VALUE(LEFT(F130,LEN(F130)-1)),VALUE(SUBSTITUTE(F130,",",""))))))))),"N/A")</f>
        <v/>
      </c>
      <c r="N130">
        <f>IFERROR(IF(TRIM(G130)="-", "N/A", IF(RIGHT(G130,1)=")",IF(RIGHT(G130,2)="T)",-1000000000000*VALUE(MID(G130,2,LEN(G130)-3)),IF(RIGHT(G130,2)="M)",-1000000*VALUE(MID(G130,2,LEN(G130)-3)),IF(RIGHT(G130,2)="B)",-1000000000*VALUE(MID(G130,2,LEN(G130)-3)),IF(RIGHT(G130,2)="k)",-1000*VALUE(MID(G130,2,LEN(G130)-3)),VALUE(SUBSTITUTE(G130,",","")))))),IF(RIGHT(G130,1)="T",1000000000000*VALUE(LEFT(G130,LEN(G130)-1)),IF(RIGHT(G130,1)="M",1000000*VALUE(LEFT(G130,LEN(G130)-1)),IF(RIGHT(G130,1)="B",1000000000*VALUE(LEFT(G130,LEN(G130)-1)),IF(RIGHT(G130,1)="%",0.01*VALUE(LEFT(G130,LEN(G130)-1)),IF(RIGHT(G130,1)="k",1000*VALUE(LEFT(G130,LEN(G130)-1)),VALUE(SUBSTITUTE(G130,",",""))))))))),"N/A")</f>
        <v/>
      </c>
    </row>
    <row r="131" spans="1:60">
      <c s="1" r="A131" t="n">
        <v>6</v>
      </c>
      <c r="B131" t="s">
        <v>223</v>
      </c>
      <c r="C131" t="s">
        <v>2578</v>
      </c>
      <c r="I131">
        <f>IF(AND(K131&gt; J131, L131&gt; K131, M131&gt; L131, N131&gt; M131), "pos_trend", IF(AND(K131&lt; J131, L131&lt; K131, M131&lt; L131, N131&lt; M131), "neg_trend", "N/A"))</f>
        <v/>
      </c>
      <c r="J131">
        <f>IFERROR(IF(TRIM(C131)="-", "N/A", IF(RIGHT(C131,1)=")",IF(RIGHT(C131,2)="T)",-1000000000000*VALUE(MID(C131,2,LEN(C131)-3)),IF(RIGHT(C131,2)="M)",-1000000*VALUE(MID(C131,2,LEN(C131)-3)),IF(RIGHT(C131,2)="B)",-1000000000*VALUE(MID(C131,2,LEN(C131)-3)),IF(RIGHT(C131,2)="k)",-1000*VALUE(MID(C131,2,LEN(C131)-3)),VALUE(SUBSTITUTE(C131,",","")))))),IF(RIGHT(C131,1)="T",1000000000000*VALUE(LEFT(C131,LEN(C131)-1)),IF(RIGHT(C131,1)="M",1000000*VALUE(LEFT(C131,LEN(C131)-1)),IF(RIGHT(C131,1)="B",1000000000*VALUE(LEFT(C131,LEN(C131)-1)),IF(RIGHT(C131,1)="%",0.01*VALUE(LEFT(C131,LEN(C131)-1)),IF(RIGHT(C131,1)="k",1000*VALUE(LEFT(C131,LEN(C131)-1)),VALUE(SUBSTITUTE(C131,",",""))))))))),"N/A")</f>
        <v/>
      </c>
      <c r="K131">
        <f>IFERROR(IF(TRIM(D131)="-", "N/A", IF(RIGHT(D131,1)=")",IF(RIGHT(D131,2)="T)",-1000000000000*VALUE(MID(D131,2,LEN(D131)-3)),IF(RIGHT(D131,2)="M)",-1000000*VALUE(MID(D131,2,LEN(D131)-3)),IF(RIGHT(D131,2)="B)",-1000000000*VALUE(MID(D131,2,LEN(D131)-3)),IF(RIGHT(D131,2)="k)",-1000*VALUE(MID(D131,2,LEN(D131)-3)),VALUE(SUBSTITUTE(D131,",","")))))),IF(RIGHT(D131,1)="T",1000000000000*VALUE(LEFT(D131,LEN(D131)-1)),IF(RIGHT(D131,1)="M",1000000*VALUE(LEFT(D131,LEN(D131)-1)),IF(RIGHT(D131,1)="B",1000000000*VALUE(LEFT(D131,LEN(D131)-1)),IF(RIGHT(D131,1)="%",0.01*VALUE(LEFT(D131,LEN(D131)-1)),IF(RIGHT(D131,1)="k",1000*VALUE(LEFT(D131,LEN(D131)-1)),VALUE(SUBSTITUTE(D131,",",""))))))))),"N/A")</f>
        <v/>
      </c>
      <c r="L131">
        <f>IFERROR(IF(TRIM(E131)="-", "N/A", IF(RIGHT(E131,1)=")",IF(RIGHT(E131,2)="T)",-1000000000000*VALUE(MID(E131,2,LEN(E131)-3)),IF(RIGHT(E131,2)="M)",-1000000*VALUE(MID(E131,2,LEN(E131)-3)),IF(RIGHT(E131,2)="B)",-1000000000*VALUE(MID(E131,2,LEN(E131)-3)),IF(RIGHT(E131,2)="k)",-1000*VALUE(MID(E131,2,LEN(E131)-3)),VALUE(SUBSTITUTE(E131,",","")))))),IF(RIGHT(E131,1)="T",1000000000000*VALUE(LEFT(E131,LEN(E131)-1)),IF(RIGHT(E131,1)="M",1000000*VALUE(LEFT(E131,LEN(E131)-1)),IF(RIGHT(E131,1)="B",1000000000*VALUE(LEFT(E131,LEN(E131)-1)),IF(RIGHT(E131,1)="%",0.01*VALUE(LEFT(E131,LEN(E131)-1)),IF(RIGHT(E131,1)="k",1000*VALUE(LEFT(E131,LEN(E131)-1)),VALUE(SUBSTITUTE(E131,",",""))))))))),"N/A")</f>
        <v/>
      </c>
      <c r="M131">
        <f>IFERROR(IF(TRIM(F131)="-", "N/A", IF(RIGHT(F131,1)=")",IF(RIGHT(F131,2)="T)",-1000000000000*VALUE(MID(F131,2,LEN(F131)-3)),IF(RIGHT(F131,2)="M)",-1000000*VALUE(MID(F131,2,LEN(F131)-3)),IF(RIGHT(F131,2)="B)",-1000000000*VALUE(MID(F131,2,LEN(F131)-3)),IF(RIGHT(F131,2)="k)",-1000*VALUE(MID(F131,2,LEN(F131)-3)),VALUE(SUBSTITUTE(F131,",","")))))),IF(RIGHT(F131,1)="T",1000000000000*VALUE(LEFT(F131,LEN(F131)-1)),IF(RIGHT(F131,1)="M",1000000*VALUE(LEFT(F131,LEN(F131)-1)),IF(RIGHT(F131,1)="B",1000000000*VALUE(LEFT(F131,LEN(F131)-1)),IF(RIGHT(F131,1)="%",0.01*VALUE(LEFT(F131,LEN(F131)-1)),IF(RIGHT(F131,1)="k",1000*VALUE(LEFT(F131,LEN(F131)-1)),VALUE(SUBSTITUTE(F131,",",""))))))))),"N/A")</f>
        <v/>
      </c>
      <c r="N131">
        <f>IFERROR(IF(TRIM(G131)="-", "N/A", IF(RIGHT(G131,1)=")",IF(RIGHT(G131,2)="T)",-1000000000000*VALUE(MID(G131,2,LEN(G131)-3)),IF(RIGHT(G131,2)="M)",-1000000*VALUE(MID(G131,2,LEN(G131)-3)),IF(RIGHT(G131,2)="B)",-1000000000*VALUE(MID(G131,2,LEN(G131)-3)),IF(RIGHT(G131,2)="k)",-1000*VALUE(MID(G131,2,LEN(G131)-3)),VALUE(SUBSTITUTE(G131,",","")))))),IF(RIGHT(G131,1)="T",1000000000000*VALUE(LEFT(G131,LEN(G131)-1)),IF(RIGHT(G131,1)="M",1000000*VALUE(LEFT(G131,LEN(G131)-1)),IF(RIGHT(G131,1)="B",1000000000*VALUE(LEFT(G131,LEN(G131)-1)),IF(RIGHT(G131,1)="%",0.01*VALUE(LEFT(G131,LEN(G131)-1)),IF(RIGHT(G131,1)="k",1000*VALUE(LEFT(G131,LEN(G131)-1)),VALUE(SUBSTITUTE(G131,",",""))))))))),"N/A")</f>
        <v/>
      </c>
    </row>
    <row r="132" spans="1:60">
      <c s="1" r="A132" t="n">
        <v>7</v>
      </c>
      <c r="B132" t="s">
        <v>225</v>
      </c>
      <c r="C132" t="s">
        <v>1772</v>
      </c>
      <c r="I132">
        <f>IF(AND(K132&gt; J132, L132&gt; K132, M132&gt; L132, N132&gt; M132), "pos_trend", IF(AND(K132&lt; J132, L132&lt; K132, M132&lt; L132, N132&lt; M132), "neg_trend", "N/A"))</f>
        <v/>
      </c>
      <c r="J132">
        <f>IFERROR(IF(TRIM(C132)="-", "N/A", IF(RIGHT(C132,1)=")",IF(RIGHT(C132,2)="T)",-1000000000000*VALUE(MID(C132,2,LEN(C132)-3)),IF(RIGHT(C132,2)="M)",-1000000*VALUE(MID(C132,2,LEN(C132)-3)),IF(RIGHT(C132,2)="B)",-1000000000*VALUE(MID(C132,2,LEN(C132)-3)),IF(RIGHT(C132,2)="k)",-1000*VALUE(MID(C132,2,LEN(C132)-3)),VALUE(SUBSTITUTE(C132,",","")))))),IF(RIGHT(C132,1)="T",1000000000000*VALUE(LEFT(C132,LEN(C132)-1)),IF(RIGHT(C132,1)="M",1000000*VALUE(LEFT(C132,LEN(C132)-1)),IF(RIGHT(C132,1)="B",1000000000*VALUE(LEFT(C132,LEN(C132)-1)),IF(RIGHT(C132,1)="%",0.01*VALUE(LEFT(C132,LEN(C132)-1)),IF(RIGHT(C132,1)="k",1000*VALUE(LEFT(C132,LEN(C132)-1)),VALUE(SUBSTITUTE(C132,",",""))))))))),"N/A")</f>
        <v/>
      </c>
      <c r="K132">
        <f>IFERROR(IF(TRIM(D132)="-", "N/A", IF(RIGHT(D132,1)=")",IF(RIGHT(D132,2)="T)",-1000000000000*VALUE(MID(D132,2,LEN(D132)-3)),IF(RIGHT(D132,2)="M)",-1000000*VALUE(MID(D132,2,LEN(D132)-3)),IF(RIGHT(D132,2)="B)",-1000000000*VALUE(MID(D132,2,LEN(D132)-3)),IF(RIGHT(D132,2)="k)",-1000*VALUE(MID(D132,2,LEN(D132)-3)),VALUE(SUBSTITUTE(D132,",","")))))),IF(RIGHT(D132,1)="T",1000000000000*VALUE(LEFT(D132,LEN(D132)-1)),IF(RIGHT(D132,1)="M",1000000*VALUE(LEFT(D132,LEN(D132)-1)),IF(RIGHT(D132,1)="B",1000000000*VALUE(LEFT(D132,LEN(D132)-1)),IF(RIGHT(D132,1)="%",0.01*VALUE(LEFT(D132,LEN(D132)-1)),IF(RIGHT(D132,1)="k",1000*VALUE(LEFT(D132,LEN(D132)-1)),VALUE(SUBSTITUTE(D132,",",""))))))))),"N/A")</f>
        <v/>
      </c>
      <c r="L132">
        <f>IFERROR(IF(TRIM(E132)="-", "N/A", IF(RIGHT(E132,1)=")",IF(RIGHT(E132,2)="T)",-1000000000000*VALUE(MID(E132,2,LEN(E132)-3)),IF(RIGHT(E132,2)="M)",-1000000*VALUE(MID(E132,2,LEN(E132)-3)),IF(RIGHT(E132,2)="B)",-1000000000*VALUE(MID(E132,2,LEN(E132)-3)),IF(RIGHT(E132,2)="k)",-1000*VALUE(MID(E132,2,LEN(E132)-3)),VALUE(SUBSTITUTE(E132,",","")))))),IF(RIGHT(E132,1)="T",1000000000000*VALUE(LEFT(E132,LEN(E132)-1)),IF(RIGHT(E132,1)="M",1000000*VALUE(LEFT(E132,LEN(E132)-1)),IF(RIGHT(E132,1)="B",1000000000*VALUE(LEFT(E132,LEN(E132)-1)),IF(RIGHT(E132,1)="%",0.01*VALUE(LEFT(E132,LEN(E132)-1)),IF(RIGHT(E132,1)="k",1000*VALUE(LEFT(E132,LEN(E132)-1)),VALUE(SUBSTITUTE(E132,",",""))))))))),"N/A")</f>
        <v/>
      </c>
      <c r="M132">
        <f>IFERROR(IF(TRIM(F132)="-", "N/A", IF(RIGHT(F132,1)=")",IF(RIGHT(F132,2)="T)",-1000000000000*VALUE(MID(F132,2,LEN(F132)-3)),IF(RIGHT(F132,2)="M)",-1000000*VALUE(MID(F132,2,LEN(F132)-3)),IF(RIGHT(F132,2)="B)",-1000000000*VALUE(MID(F132,2,LEN(F132)-3)),IF(RIGHT(F132,2)="k)",-1000*VALUE(MID(F132,2,LEN(F132)-3)),VALUE(SUBSTITUTE(F132,",","")))))),IF(RIGHT(F132,1)="T",1000000000000*VALUE(LEFT(F132,LEN(F132)-1)),IF(RIGHT(F132,1)="M",1000000*VALUE(LEFT(F132,LEN(F132)-1)),IF(RIGHT(F132,1)="B",1000000000*VALUE(LEFT(F132,LEN(F132)-1)),IF(RIGHT(F132,1)="%",0.01*VALUE(LEFT(F132,LEN(F132)-1)),IF(RIGHT(F132,1)="k",1000*VALUE(LEFT(F132,LEN(F132)-1)),VALUE(SUBSTITUTE(F132,",",""))))))))),"N/A")</f>
        <v/>
      </c>
      <c r="N132">
        <f>IFERROR(IF(TRIM(G132)="-", "N/A", IF(RIGHT(G132,1)=")",IF(RIGHT(G132,2)="T)",-1000000000000*VALUE(MID(G132,2,LEN(G132)-3)),IF(RIGHT(G132,2)="M)",-1000000*VALUE(MID(G132,2,LEN(G132)-3)),IF(RIGHT(G132,2)="B)",-1000000000*VALUE(MID(G132,2,LEN(G132)-3)),IF(RIGHT(G132,2)="k)",-1000*VALUE(MID(G132,2,LEN(G132)-3)),VALUE(SUBSTITUTE(G132,",","")))))),IF(RIGHT(G132,1)="T",1000000000000*VALUE(LEFT(G132,LEN(G132)-1)),IF(RIGHT(G132,1)="M",1000000*VALUE(LEFT(G132,LEN(G132)-1)),IF(RIGHT(G132,1)="B",1000000000*VALUE(LEFT(G132,LEN(G132)-1)),IF(RIGHT(G132,1)="%",0.01*VALUE(LEFT(G132,LEN(G132)-1)),IF(RIGHT(G132,1)="k",1000*VALUE(LEFT(G132,LEN(G132)-1)),VALUE(SUBSTITUTE(G132,",",""))))))))),"N/A")</f>
        <v/>
      </c>
    </row>
    <row r="133" spans="1:60">
      <c s="1" r="A133" t="n">
        <v>8</v>
      </c>
      <c r="B133" t="s">
        <v>227</v>
      </c>
      <c r="C133" t="s">
        <v>2579</v>
      </c>
      <c r="I133">
        <f>IF(AND(K133&gt; J133, L133&gt; K133, M133&gt; L133, N133&gt; M133), "pos_trend", IF(AND(K133&lt; J133, L133&lt; K133, M133&lt; L133, N133&lt; M133), "neg_trend", "N/A"))</f>
        <v/>
      </c>
      <c r="J133">
        <f>IFERROR(IF(TRIM(C133)="-", "N/A", IF(RIGHT(C133,1)=")",IF(RIGHT(C133,2)="T)",-1000000000000*VALUE(MID(C133,2,LEN(C133)-3)),IF(RIGHT(C133,2)="M)",-1000000*VALUE(MID(C133,2,LEN(C133)-3)),IF(RIGHT(C133,2)="B)",-1000000000*VALUE(MID(C133,2,LEN(C133)-3)),IF(RIGHT(C133,2)="k)",-1000*VALUE(MID(C133,2,LEN(C133)-3)),VALUE(SUBSTITUTE(C133,",","")))))),IF(RIGHT(C133,1)="T",1000000000000*VALUE(LEFT(C133,LEN(C133)-1)),IF(RIGHT(C133,1)="M",1000000*VALUE(LEFT(C133,LEN(C133)-1)),IF(RIGHT(C133,1)="B",1000000000*VALUE(LEFT(C133,LEN(C133)-1)),IF(RIGHT(C133,1)="%",0.01*VALUE(LEFT(C133,LEN(C133)-1)),IF(RIGHT(C133,1)="k",1000*VALUE(LEFT(C133,LEN(C133)-1)),VALUE(SUBSTITUTE(C133,",",""))))))))),"N/A")</f>
        <v/>
      </c>
      <c r="K133">
        <f>IFERROR(IF(TRIM(D133)="-", "N/A", IF(RIGHT(D133,1)=")",IF(RIGHT(D133,2)="T)",-1000000000000*VALUE(MID(D133,2,LEN(D133)-3)),IF(RIGHT(D133,2)="M)",-1000000*VALUE(MID(D133,2,LEN(D133)-3)),IF(RIGHT(D133,2)="B)",-1000000000*VALUE(MID(D133,2,LEN(D133)-3)),IF(RIGHT(D133,2)="k)",-1000*VALUE(MID(D133,2,LEN(D133)-3)),VALUE(SUBSTITUTE(D133,",","")))))),IF(RIGHT(D133,1)="T",1000000000000*VALUE(LEFT(D133,LEN(D133)-1)),IF(RIGHT(D133,1)="M",1000000*VALUE(LEFT(D133,LEN(D133)-1)),IF(RIGHT(D133,1)="B",1000000000*VALUE(LEFT(D133,LEN(D133)-1)),IF(RIGHT(D133,1)="%",0.01*VALUE(LEFT(D133,LEN(D133)-1)),IF(RIGHT(D133,1)="k",1000*VALUE(LEFT(D133,LEN(D133)-1)),VALUE(SUBSTITUTE(D133,",",""))))))))),"N/A")</f>
        <v/>
      </c>
      <c r="L133">
        <f>IFERROR(IF(TRIM(E133)="-", "N/A", IF(RIGHT(E133,1)=")",IF(RIGHT(E133,2)="T)",-1000000000000*VALUE(MID(E133,2,LEN(E133)-3)),IF(RIGHT(E133,2)="M)",-1000000*VALUE(MID(E133,2,LEN(E133)-3)),IF(RIGHT(E133,2)="B)",-1000000000*VALUE(MID(E133,2,LEN(E133)-3)),IF(RIGHT(E133,2)="k)",-1000*VALUE(MID(E133,2,LEN(E133)-3)),VALUE(SUBSTITUTE(E133,",","")))))),IF(RIGHT(E133,1)="T",1000000000000*VALUE(LEFT(E133,LEN(E133)-1)),IF(RIGHT(E133,1)="M",1000000*VALUE(LEFT(E133,LEN(E133)-1)),IF(RIGHT(E133,1)="B",1000000000*VALUE(LEFT(E133,LEN(E133)-1)),IF(RIGHT(E133,1)="%",0.01*VALUE(LEFT(E133,LEN(E133)-1)),IF(RIGHT(E133,1)="k",1000*VALUE(LEFT(E133,LEN(E133)-1)),VALUE(SUBSTITUTE(E133,",",""))))))))),"N/A")</f>
        <v/>
      </c>
      <c r="M133">
        <f>IFERROR(IF(TRIM(F133)="-", "N/A", IF(RIGHT(F133,1)=")",IF(RIGHT(F133,2)="T)",-1000000000000*VALUE(MID(F133,2,LEN(F133)-3)),IF(RIGHT(F133,2)="M)",-1000000*VALUE(MID(F133,2,LEN(F133)-3)),IF(RIGHT(F133,2)="B)",-1000000000*VALUE(MID(F133,2,LEN(F133)-3)),IF(RIGHT(F133,2)="k)",-1000*VALUE(MID(F133,2,LEN(F133)-3)),VALUE(SUBSTITUTE(F133,",","")))))),IF(RIGHT(F133,1)="T",1000000000000*VALUE(LEFT(F133,LEN(F133)-1)),IF(RIGHT(F133,1)="M",1000000*VALUE(LEFT(F133,LEN(F133)-1)),IF(RIGHT(F133,1)="B",1000000000*VALUE(LEFT(F133,LEN(F133)-1)),IF(RIGHT(F133,1)="%",0.01*VALUE(LEFT(F133,LEN(F133)-1)),IF(RIGHT(F133,1)="k",1000*VALUE(LEFT(F133,LEN(F133)-1)),VALUE(SUBSTITUTE(F133,",",""))))))))),"N/A")</f>
        <v/>
      </c>
      <c r="N133">
        <f>IFERROR(IF(TRIM(G133)="-", "N/A", IF(RIGHT(G133,1)=")",IF(RIGHT(G133,2)="T)",-1000000000000*VALUE(MID(G133,2,LEN(G133)-3)),IF(RIGHT(G133,2)="M)",-1000000*VALUE(MID(G133,2,LEN(G133)-3)),IF(RIGHT(G133,2)="B)",-1000000000*VALUE(MID(G133,2,LEN(G133)-3)),IF(RIGHT(G133,2)="k)",-1000*VALUE(MID(G133,2,LEN(G133)-3)),VALUE(SUBSTITUTE(G133,",","")))))),IF(RIGHT(G133,1)="T",1000000000000*VALUE(LEFT(G133,LEN(G133)-1)),IF(RIGHT(G133,1)="M",1000000*VALUE(LEFT(G133,LEN(G133)-1)),IF(RIGHT(G133,1)="B",1000000000*VALUE(LEFT(G133,LEN(G133)-1)),IF(RIGHT(G133,1)="%",0.01*VALUE(LEFT(G133,LEN(G133)-1)),IF(RIGHT(G133,1)="k",1000*VALUE(LEFT(G133,LEN(G133)-1)),VALUE(SUBSTITUTE(G133,",",""))))))))),"N/A")</f>
        <v/>
      </c>
    </row>
    <row r="134" spans="1:60">
      <c s="1" r="A134" t="n">
        <v>9</v>
      </c>
      <c r="B134" t="s">
        <v>229</v>
      </c>
      <c r="C134" t="s">
        <v>2580</v>
      </c>
      <c r="I134">
        <f>IF(AND(K134&gt; J134, L134&gt; K134, M134&gt; L134, N134&gt; M134), "pos_trend", IF(AND(K134&lt; J134, L134&lt; K134, M134&lt; L134, N134&lt; M134), "neg_trend", "N/A"))</f>
        <v/>
      </c>
      <c r="J134">
        <f>IFERROR(IF(TRIM(C134)="-", "N/A", IF(RIGHT(C134,1)=")",IF(RIGHT(C134,2)="T)",-1000000000000*VALUE(MID(C134,2,LEN(C134)-3)),IF(RIGHT(C134,2)="M)",-1000000*VALUE(MID(C134,2,LEN(C134)-3)),IF(RIGHT(C134,2)="B)",-1000000000*VALUE(MID(C134,2,LEN(C134)-3)),IF(RIGHT(C134,2)="k)",-1000*VALUE(MID(C134,2,LEN(C134)-3)),VALUE(SUBSTITUTE(C134,",","")))))),IF(RIGHT(C134,1)="T",1000000000000*VALUE(LEFT(C134,LEN(C134)-1)),IF(RIGHT(C134,1)="M",1000000*VALUE(LEFT(C134,LEN(C134)-1)),IF(RIGHT(C134,1)="B",1000000000*VALUE(LEFT(C134,LEN(C134)-1)),IF(RIGHT(C134,1)="%",0.01*VALUE(LEFT(C134,LEN(C134)-1)),IF(RIGHT(C134,1)="k",1000*VALUE(LEFT(C134,LEN(C134)-1)),VALUE(SUBSTITUTE(C134,",",""))))))))),"N/A")</f>
        <v/>
      </c>
      <c r="K134">
        <f>IFERROR(IF(TRIM(D134)="-", "N/A", IF(RIGHT(D134,1)=")",IF(RIGHT(D134,2)="T)",-1000000000000*VALUE(MID(D134,2,LEN(D134)-3)),IF(RIGHT(D134,2)="M)",-1000000*VALUE(MID(D134,2,LEN(D134)-3)),IF(RIGHT(D134,2)="B)",-1000000000*VALUE(MID(D134,2,LEN(D134)-3)),IF(RIGHT(D134,2)="k)",-1000*VALUE(MID(D134,2,LEN(D134)-3)),VALUE(SUBSTITUTE(D134,",","")))))),IF(RIGHT(D134,1)="T",1000000000000*VALUE(LEFT(D134,LEN(D134)-1)),IF(RIGHT(D134,1)="M",1000000*VALUE(LEFT(D134,LEN(D134)-1)),IF(RIGHT(D134,1)="B",1000000000*VALUE(LEFT(D134,LEN(D134)-1)),IF(RIGHT(D134,1)="%",0.01*VALUE(LEFT(D134,LEN(D134)-1)),IF(RIGHT(D134,1)="k",1000*VALUE(LEFT(D134,LEN(D134)-1)),VALUE(SUBSTITUTE(D134,",",""))))))))),"N/A")</f>
        <v/>
      </c>
      <c r="L134">
        <f>IFERROR(IF(TRIM(E134)="-", "N/A", IF(RIGHT(E134,1)=")",IF(RIGHT(E134,2)="T)",-1000000000000*VALUE(MID(E134,2,LEN(E134)-3)),IF(RIGHT(E134,2)="M)",-1000000*VALUE(MID(E134,2,LEN(E134)-3)),IF(RIGHT(E134,2)="B)",-1000000000*VALUE(MID(E134,2,LEN(E134)-3)),IF(RIGHT(E134,2)="k)",-1000*VALUE(MID(E134,2,LEN(E134)-3)),VALUE(SUBSTITUTE(E134,",","")))))),IF(RIGHT(E134,1)="T",1000000000000*VALUE(LEFT(E134,LEN(E134)-1)),IF(RIGHT(E134,1)="M",1000000*VALUE(LEFT(E134,LEN(E134)-1)),IF(RIGHT(E134,1)="B",1000000000*VALUE(LEFT(E134,LEN(E134)-1)),IF(RIGHT(E134,1)="%",0.01*VALUE(LEFT(E134,LEN(E134)-1)),IF(RIGHT(E134,1)="k",1000*VALUE(LEFT(E134,LEN(E134)-1)),VALUE(SUBSTITUTE(E134,",",""))))))))),"N/A")</f>
        <v/>
      </c>
      <c r="M134">
        <f>IFERROR(IF(TRIM(F134)="-", "N/A", IF(RIGHT(F134,1)=")",IF(RIGHT(F134,2)="T)",-1000000000000*VALUE(MID(F134,2,LEN(F134)-3)),IF(RIGHT(F134,2)="M)",-1000000*VALUE(MID(F134,2,LEN(F134)-3)),IF(RIGHT(F134,2)="B)",-1000000000*VALUE(MID(F134,2,LEN(F134)-3)),IF(RIGHT(F134,2)="k)",-1000*VALUE(MID(F134,2,LEN(F134)-3)),VALUE(SUBSTITUTE(F134,",","")))))),IF(RIGHT(F134,1)="T",1000000000000*VALUE(LEFT(F134,LEN(F134)-1)),IF(RIGHT(F134,1)="M",1000000*VALUE(LEFT(F134,LEN(F134)-1)),IF(RIGHT(F134,1)="B",1000000000*VALUE(LEFT(F134,LEN(F134)-1)),IF(RIGHT(F134,1)="%",0.01*VALUE(LEFT(F134,LEN(F134)-1)),IF(RIGHT(F134,1)="k",1000*VALUE(LEFT(F134,LEN(F134)-1)),VALUE(SUBSTITUTE(F134,",",""))))))))),"N/A")</f>
        <v/>
      </c>
      <c r="N134">
        <f>IFERROR(IF(TRIM(G134)="-", "N/A", IF(RIGHT(G134,1)=")",IF(RIGHT(G134,2)="T)",-1000000000000*VALUE(MID(G134,2,LEN(G134)-3)),IF(RIGHT(G134,2)="M)",-1000000*VALUE(MID(G134,2,LEN(G134)-3)),IF(RIGHT(G134,2)="B)",-1000000000*VALUE(MID(G134,2,LEN(G134)-3)),IF(RIGHT(G134,2)="k)",-1000*VALUE(MID(G134,2,LEN(G134)-3)),VALUE(SUBSTITUTE(G134,",","")))))),IF(RIGHT(G134,1)="T",1000000000000*VALUE(LEFT(G134,LEN(G134)-1)),IF(RIGHT(G134,1)="M",1000000*VALUE(LEFT(G134,LEN(G134)-1)),IF(RIGHT(G134,1)="B",1000000000*VALUE(LEFT(G134,LEN(G134)-1)),IF(RIGHT(G134,1)="%",0.01*VALUE(LEFT(G134,LEN(G134)-1)),IF(RIGHT(G134,1)="k",1000*VALUE(LEFT(G134,LEN(G134)-1)),VALUE(SUBSTITUTE(G134,",",""))))))))),"N/A")</f>
        <v/>
      </c>
    </row>
    <row r="135" spans="1:60">
      <c r="I135">
        <f>IF(AND(K135&gt; J135, L135&gt; K135, M135&gt; L135, N135&gt; M135), "pos_trend", IF(AND(K135&lt; J135, L135&lt; K135, M135&lt; L135, N135&lt; M135), "neg_trend", "N/A"))</f>
        <v/>
      </c>
      <c r="J135">
        <f>IFERROR(IF(TRIM(C135)="-", "N/A", IF(RIGHT(C135,1)=")",IF(RIGHT(C135,2)="T)",-1000000000000*VALUE(MID(C135,2,LEN(C135)-3)),IF(RIGHT(C135,2)="M)",-1000000*VALUE(MID(C135,2,LEN(C135)-3)),IF(RIGHT(C135,2)="B)",-1000000000*VALUE(MID(C135,2,LEN(C135)-3)),IF(RIGHT(C135,2)="k)",-1000*VALUE(MID(C135,2,LEN(C135)-3)),VALUE(SUBSTITUTE(C135,",","")))))),IF(RIGHT(C135,1)="T",1000000000000*VALUE(LEFT(C135,LEN(C135)-1)),IF(RIGHT(C135,1)="M",1000000*VALUE(LEFT(C135,LEN(C135)-1)),IF(RIGHT(C135,1)="B",1000000000*VALUE(LEFT(C135,LEN(C135)-1)),IF(RIGHT(C135,1)="%",0.01*VALUE(LEFT(C135,LEN(C135)-1)),IF(RIGHT(C135,1)="k",1000*VALUE(LEFT(C135,LEN(C135)-1)),VALUE(SUBSTITUTE(C135,",",""))))))))),"N/A")</f>
        <v/>
      </c>
      <c r="K135">
        <f>IFERROR(IF(TRIM(D135)="-", "N/A", IF(RIGHT(D135,1)=")",IF(RIGHT(D135,2)="T)",-1000000000000*VALUE(MID(D135,2,LEN(D135)-3)),IF(RIGHT(D135,2)="M)",-1000000*VALUE(MID(D135,2,LEN(D135)-3)),IF(RIGHT(D135,2)="B)",-1000000000*VALUE(MID(D135,2,LEN(D135)-3)),IF(RIGHT(D135,2)="k)",-1000*VALUE(MID(D135,2,LEN(D135)-3)),VALUE(SUBSTITUTE(D135,",","")))))),IF(RIGHT(D135,1)="T",1000000000000*VALUE(LEFT(D135,LEN(D135)-1)),IF(RIGHT(D135,1)="M",1000000*VALUE(LEFT(D135,LEN(D135)-1)),IF(RIGHT(D135,1)="B",1000000000*VALUE(LEFT(D135,LEN(D135)-1)),IF(RIGHT(D135,1)="%",0.01*VALUE(LEFT(D135,LEN(D135)-1)),IF(RIGHT(D135,1)="k",1000*VALUE(LEFT(D135,LEN(D135)-1)),VALUE(SUBSTITUTE(D135,",",""))))))))),"N/A")</f>
        <v/>
      </c>
      <c r="L135">
        <f>IFERROR(IF(TRIM(E135)="-", "N/A", IF(RIGHT(E135,1)=")",IF(RIGHT(E135,2)="T)",-1000000000000*VALUE(MID(E135,2,LEN(E135)-3)),IF(RIGHT(E135,2)="M)",-1000000*VALUE(MID(E135,2,LEN(E135)-3)),IF(RIGHT(E135,2)="B)",-1000000000*VALUE(MID(E135,2,LEN(E135)-3)),IF(RIGHT(E135,2)="k)",-1000*VALUE(MID(E135,2,LEN(E135)-3)),VALUE(SUBSTITUTE(E135,",","")))))),IF(RIGHT(E135,1)="T",1000000000000*VALUE(LEFT(E135,LEN(E135)-1)),IF(RIGHT(E135,1)="M",1000000*VALUE(LEFT(E135,LEN(E135)-1)),IF(RIGHT(E135,1)="B",1000000000*VALUE(LEFT(E135,LEN(E135)-1)),IF(RIGHT(E135,1)="%",0.01*VALUE(LEFT(E135,LEN(E135)-1)),IF(RIGHT(E135,1)="k",1000*VALUE(LEFT(E135,LEN(E135)-1)),VALUE(SUBSTITUTE(E135,",",""))))))))),"N/A")</f>
        <v/>
      </c>
      <c r="M135">
        <f>IFERROR(IF(TRIM(F135)="-", "N/A", IF(RIGHT(F135,1)=")",IF(RIGHT(F135,2)="T)",-1000000000000*VALUE(MID(F135,2,LEN(F135)-3)),IF(RIGHT(F135,2)="M)",-1000000*VALUE(MID(F135,2,LEN(F135)-3)),IF(RIGHT(F135,2)="B)",-1000000000*VALUE(MID(F135,2,LEN(F135)-3)),IF(RIGHT(F135,2)="k)",-1000*VALUE(MID(F135,2,LEN(F135)-3)),VALUE(SUBSTITUTE(F135,",","")))))),IF(RIGHT(F135,1)="T",1000000000000*VALUE(LEFT(F135,LEN(F135)-1)),IF(RIGHT(F135,1)="M",1000000*VALUE(LEFT(F135,LEN(F135)-1)),IF(RIGHT(F135,1)="B",1000000000*VALUE(LEFT(F135,LEN(F135)-1)),IF(RIGHT(F135,1)="%",0.01*VALUE(LEFT(F135,LEN(F135)-1)),IF(RIGHT(F135,1)="k",1000*VALUE(LEFT(F135,LEN(F135)-1)),VALUE(SUBSTITUTE(F135,",",""))))))))),"N/A")</f>
        <v/>
      </c>
      <c r="N135">
        <f>IFERROR(IF(TRIM(G135)="-", "N/A", IF(RIGHT(G135,1)=")",IF(RIGHT(G135,2)="T)",-1000000000000*VALUE(MID(G135,2,LEN(G135)-3)),IF(RIGHT(G135,2)="M)",-1000000*VALUE(MID(G135,2,LEN(G135)-3)),IF(RIGHT(G135,2)="B)",-1000000000*VALUE(MID(G135,2,LEN(G135)-3)),IF(RIGHT(G135,2)="k)",-1000*VALUE(MID(G135,2,LEN(G135)-3)),VALUE(SUBSTITUTE(G135,",","")))))),IF(RIGHT(G135,1)="T",1000000000000*VALUE(LEFT(G135,LEN(G135)-1)),IF(RIGHT(G135,1)="M",1000000*VALUE(LEFT(G135,LEN(G135)-1)),IF(RIGHT(G135,1)="B",1000000000*VALUE(LEFT(G135,LEN(G135)-1)),IF(RIGHT(G135,1)="%",0.01*VALUE(LEFT(G135,LEN(G135)-1)),IF(RIGHT(G135,1)="k",1000*VALUE(LEFT(G135,LEN(G135)-1)),VALUE(SUBSTITUTE(G135,",",""))))))))),"N/A")</f>
        <v/>
      </c>
    </row>
    <row r="136" spans="1:60">
      <c r="I136">
        <f>IF(AND(K136&gt; J136, L136&gt; K136, M136&gt; L136, N136&gt; M136), "pos_trend", IF(AND(K136&lt; J136, L136&lt; K136, M136&lt; L136, N136&lt; M136), "neg_trend", "N/A"))</f>
        <v/>
      </c>
      <c r="J136">
        <f>IFERROR(IF(TRIM(C136)="-", "N/A", IF(RIGHT(C136,1)=")",IF(RIGHT(C136,2)="T)",-1000000000000*VALUE(MID(C136,2,LEN(C136)-3)),IF(RIGHT(C136,2)="M)",-1000000*VALUE(MID(C136,2,LEN(C136)-3)),IF(RIGHT(C136,2)="B)",-1000000000*VALUE(MID(C136,2,LEN(C136)-3)),IF(RIGHT(C136,2)="k)",-1000*VALUE(MID(C136,2,LEN(C136)-3)),VALUE(SUBSTITUTE(C136,",","")))))),IF(RIGHT(C136,1)="T",1000000000000*VALUE(LEFT(C136,LEN(C136)-1)),IF(RIGHT(C136,1)="M",1000000*VALUE(LEFT(C136,LEN(C136)-1)),IF(RIGHT(C136,1)="B",1000000000*VALUE(LEFT(C136,LEN(C136)-1)),IF(RIGHT(C136,1)="%",0.01*VALUE(LEFT(C136,LEN(C136)-1)),IF(RIGHT(C136,1)="k",1000*VALUE(LEFT(C136,LEN(C136)-1)),VALUE(SUBSTITUTE(C136,",",""))))))))),"N/A")</f>
        <v/>
      </c>
      <c r="K136">
        <f>IFERROR(IF(TRIM(D136)="-", "N/A", IF(RIGHT(D136,1)=")",IF(RIGHT(D136,2)="T)",-1000000000000*VALUE(MID(D136,2,LEN(D136)-3)),IF(RIGHT(D136,2)="M)",-1000000*VALUE(MID(D136,2,LEN(D136)-3)),IF(RIGHT(D136,2)="B)",-1000000000*VALUE(MID(D136,2,LEN(D136)-3)),IF(RIGHT(D136,2)="k)",-1000*VALUE(MID(D136,2,LEN(D136)-3)),VALUE(SUBSTITUTE(D136,",","")))))),IF(RIGHT(D136,1)="T",1000000000000*VALUE(LEFT(D136,LEN(D136)-1)),IF(RIGHT(D136,1)="M",1000000*VALUE(LEFT(D136,LEN(D136)-1)),IF(RIGHT(D136,1)="B",1000000000*VALUE(LEFT(D136,LEN(D136)-1)),IF(RIGHT(D136,1)="%",0.01*VALUE(LEFT(D136,LEN(D136)-1)),IF(RIGHT(D136,1)="k",1000*VALUE(LEFT(D136,LEN(D136)-1)),VALUE(SUBSTITUTE(D136,",",""))))))))),"N/A")</f>
        <v/>
      </c>
      <c r="L136">
        <f>IFERROR(IF(TRIM(E136)="-", "N/A", IF(RIGHT(E136,1)=")",IF(RIGHT(E136,2)="T)",-1000000000000*VALUE(MID(E136,2,LEN(E136)-3)),IF(RIGHT(E136,2)="M)",-1000000*VALUE(MID(E136,2,LEN(E136)-3)),IF(RIGHT(E136,2)="B)",-1000000000*VALUE(MID(E136,2,LEN(E136)-3)),IF(RIGHT(E136,2)="k)",-1000*VALUE(MID(E136,2,LEN(E136)-3)),VALUE(SUBSTITUTE(E136,",","")))))),IF(RIGHT(E136,1)="T",1000000000000*VALUE(LEFT(E136,LEN(E136)-1)),IF(RIGHT(E136,1)="M",1000000*VALUE(LEFT(E136,LEN(E136)-1)),IF(RIGHT(E136,1)="B",1000000000*VALUE(LEFT(E136,LEN(E136)-1)),IF(RIGHT(E136,1)="%",0.01*VALUE(LEFT(E136,LEN(E136)-1)),IF(RIGHT(E136,1)="k",1000*VALUE(LEFT(E136,LEN(E136)-1)),VALUE(SUBSTITUTE(E136,",",""))))))))),"N/A")</f>
        <v/>
      </c>
      <c r="M136">
        <f>IFERROR(IF(TRIM(F136)="-", "N/A", IF(RIGHT(F136,1)=")",IF(RIGHT(F136,2)="T)",-1000000000000*VALUE(MID(F136,2,LEN(F136)-3)),IF(RIGHT(F136,2)="M)",-1000000*VALUE(MID(F136,2,LEN(F136)-3)),IF(RIGHT(F136,2)="B)",-1000000000*VALUE(MID(F136,2,LEN(F136)-3)),IF(RIGHT(F136,2)="k)",-1000*VALUE(MID(F136,2,LEN(F136)-3)),VALUE(SUBSTITUTE(F136,",","")))))),IF(RIGHT(F136,1)="T",1000000000000*VALUE(LEFT(F136,LEN(F136)-1)),IF(RIGHT(F136,1)="M",1000000*VALUE(LEFT(F136,LEN(F136)-1)),IF(RIGHT(F136,1)="B",1000000000*VALUE(LEFT(F136,LEN(F136)-1)),IF(RIGHT(F136,1)="%",0.01*VALUE(LEFT(F136,LEN(F136)-1)),IF(RIGHT(F136,1)="k",1000*VALUE(LEFT(F136,LEN(F136)-1)),VALUE(SUBSTITUTE(F136,",",""))))))))),"N/A")</f>
        <v/>
      </c>
      <c r="N136">
        <f>IFERROR(IF(TRIM(G136)="-", "N/A", IF(RIGHT(G136,1)=")",IF(RIGHT(G136,2)="T)",-1000000000000*VALUE(MID(G136,2,LEN(G136)-3)),IF(RIGHT(G136,2)="M)",-1000000*VALUE(MID(G136,2,LEN(G136)-3)),IF(RIGHT(G136,2)="B)",-1000000000*VALUE(MID(G136,2,LEN(G136)-3)),IF(RIGHT(G136,2)="k)",-1000*VALUE(MID(G136,2,LEN(G136)-3)),VALUE(SUBSTITUTE(G136,",","")))))),IF(RIGHT(G136,1)="T",1000000000000*VALUE(LEFT(G136,LEN(G136)-1)),IF(RIGHT(G136,1)="M",1000000*VALUE(LEFT(G136,LEN(G136)-1)),IF(RIGHT(G136,1)="B",1000000000*VALUE(LEFT(G136,LEN(G136)-1)),IF(RIGHT(G136,1)="%",0.01*VALUE(LEFT(G136,LEN(G136)-1)),IF(RIGHT(G136,1)="k",1000*VALUE(LEFT(G136,LEN(G136)-1)),VALUE(SUBSTITUTE(G136,",",""))))))))),"N/A")</f>
        <v/>
      </c>
    </row>
    <row r="137" spans="1:60">
      <c s="1" r="B137" t="s">
        <v>231</v>
      </c>
      <c s="1" r="C137" t="s">
        <v>232</v>
      </c>
      <c s="1" r="D137" t="s">
        <v>233</v>
      </c>
      <c s="1" r="E137" t="s">
        <v>234</v>
      </c>
      <c s="1" r="F137" t="s">
        <v>235</v>
      </c>
      <c r="I137">
        <f>IF(AND(K137&gt; J137, L137&gt; K137, M137&gt; L137, N137&gt; M137), "pos_trend", IF(AND(K137&lt; J137, L137&lt; K137, M137&lt; L137, N137&lt; M137), "neg_trend", "N/A"))</f>
        <v/>
      </c>
      <c r="J137">
        <f>IFERROR(IF(TRIM(C137)="-", "N/A", IF(RIGHT(C137,1)=")",IF(RIGHT(C137,2)="T)",-1000000000000*VALUE(MID(C137,2,LEN(C137)-3)),IF(RIGHT(C137,2)="M)",-1000000*VALUE(MID(C137,2,LEN(C137)-3)),IF(RIGHT(C137,2)="B)",-1000000000*VALUE(MID(C137,2,LEN(C137)-3)),IF(RIGHT(C137,2)="k)",-1000*VALUE(MID(C137,2,LEN(C137)-3)),VALUE(SUBSTITUTE(C137,",","")))))),IF(RIGHT(C137,1)="T",1000000000000*VALUE(LEFT(C137,LEN(C137)-1)),IF(RIGHT(C137,1)="M",1000000*VALUE(LEFT(C137,LEN(C137)-1)),IF(RIGHT(C137,1)="B",1000000000*VALUE(LEFT(C137,LEN(C137)-1)),IF(RIGHT(C137,1)="%",0.01*VALUE(LEFT(C137,LEN(C137)-1)),IF(RIGHT(C137,1)="k",1000*VALUE(LEFT(C137,LEN(C137)-1)),VALUE(SUBSTITUTE(C137,",",""))))))))),"N/A")</f>
        <v/>
      </c>
      <c r="K137">
        <f>IFERROR(IF(TRIM(D137)="-", "N/A", IF(RIGHT(D137,1)=")",IF(RIGHT(D137,2)="T)",-1000000000000*VALUE(MID(D137,2,LEN(D137)-3)),IF(RIGHT(D137,2)="M)",-1000000*VALUE(MID(D137,2,LEN(D137)-3)),IF(RIGHT(D137,2)="B)",-1000000000*VALUE(MID(D137,2,LEN(D137)-3)),IF(RIGHT(D137,2)="k)",-1000*VALUE(MID(D137,2,LEN(D137)-3)),VALUE(SUBSTITUTE(D137,",","")))))),IF(RIGHT(D137,1)="T",1000000000000*VALUE(LEFT(D137,LEN(D137)-1)),IF(RIGHT(D137,1)="M",1000000*VALUE(LEFT(D137,LEN(D137)-1)),IF(RIGHT(D137,1)="B",1000000000*VALUE(LEFT(D137,LEN(D137)-1)),IF(RIGHT(D137,1)="%",0.01*VALUE(LEFT(D137,LEN(D137)-1)),IF(RIGHT(D137,1)="k",1000*VALUE(LEFT(D137,LEN(D137)-1)),VALUE(SUBSTITUTE(D137,",",""))))))))),"N/A")</f>
        <v/>
      </c>
      <c r="L137">
        <f>IFERROR(IF(TRIM(E137)="-", "N/A", IF(RIGHT(E137,1)=")",IF(RIGHT(E137,2)="T)",-1000000000000*VALUE(MID(E137,2,LEN(E137)-3)),IF(RIGHT(E137,2)="M)",-1000000*VALUE(MID(E137,2,LEN(E137)-3)),IF(RIGHT(E137,2)="B)",-1000000000*VALUE(MID(E137,2,LEN(E137)-3)),IF(RIGHT(E137,2)="k)",-1000*VALUE(MID(E137,2,LEN(E137)-3)),VALUE(SUBSTITUTE(E137,",","")))))),IF(RIGHT(E137,1)="T",1000000000000*VALUE(LEFT(E137,LEN(E137)-1)),IF(RIGHT(E137,1)="M",1000000*VALUE(LEFT(E137,LEN(E137)-1)),IF(RIGHT(E137,1)="B",1000000000*VALUE(LEFT(E137,LEN(E137)-1)),IF(RIGHT(E137,1)="%",0.01*VALUE(LEFT(E137,LEN(E137)-1)),IF(RIGHT(E137,1)="k",1000*VALUE(LEFT(E137,LEN(E137)-1)),VALUE(SUBSTITUTE(E137,",",""))))))))),"N/A")</f>
        <v/>
      </c>
      <c r="M137">
        <f>IFERROR(IF(TRIM(F137)="-", "N/A", IF(RIGHT(F137,1)=")",IF(RIGHT(F137,2)="T)",-1000000000000*VALUE(MID(F137,2,LEN(F137)-3)),IF(RIGHT(F137,2)="M)",-1000000*VALUE(MID(F137,2,LEN(F137)-3)),IF(RIGHT(F137,2)="B)",-1000000000*VALUE(MID(F137,2,LEN(F137)-3)),IF(RIGHT(F137,2)="k)",-1000*VALUE(MID(F137,2,LEN(F137)-3)),VALUE(SUBSTITUTE(F137,",","")))))),IF(RIGHT(F137,1)="T",1000000000000*VALUE(LEFT(F137,LEN(F137)-1)),IF(RIGHT(F137,1)="M",1000000*VALUE(LEFT(F137,LEN(F137)-1)),IF(RIGHT(F137,1)="B",1000000000*VALUE(LEFT(F137,LEN(F137)-1)),IF(RIGHT(F137,1)="%",0.01*VALUE(LEFT(F137,LEN(F137)-1)),IF(RIGHT(F137,1)="k",1000*VALUE(LEFT(F137,LEN(F137)-1)),VALUE(SUBSTITUTE(F137,",",""))))))))),"N/A")</f>
        <v/>
      </c>
      <c r="N137">
        <f>IFERROR(IF(TRIM(G137)="-", "N/A", IF(RIGHT(G137,1)=")",IF(RIGHT(G137,2)="T)",-1000000000000*VALUE(MID(G137,2,LEN(G137)-3)),IF(RIGHT(G137,2)="M)",-1000000*VALUE(MID(G137,2,LEN(G137)-3)),IF(RIGHT(G137,2)="B)",-1000000000*VALUE(MID(G137,2,LEN(G137)-3)),IF(RIGHT(G137,2)="k)",-1000*VALUE(MID(G137,2,LEN(G137)-3)),VALUE(SUBSTITUTE(G137,",","")))))),IF(RIGHT(G137,1)="T",1000000000000*VALUE(LEFT(G137,LEN(G137)-1)),IF(RIGHT(G137,1)="M",1000000*VALUE(LEFT(G137,LEN(G137)-1)),IF(RIGHT(G137,1)="B",1000000000*VALUE(LEFT(G137,LEN(G137)-1)),IF(RIGHT(G137,1)="%",0.01*VALUE(LEFT(G137,LEN(G137)-1)),IF(RIGHT(G137,1)="k",1000*VALUE(LEFT(G137,LEN(G137)-1)),VALUE(SUBSTITUTE(G137,",",""))))))))),"N/A")</f>
        <v/>
      </c>
    </row>
    <row r="138" spans="1:60">
      <c s="1" r="A138" t="n">
        <v>0</v>
      </c>
      <c r="B138" t="s">
        <v>2581</v>
      </c>
      <c r="C138" t="s">
        <v>237</v>
      </c>
      <c r="D138" t="s">
        <v>2582</v>
      </c>
      <c r="E138" t="s"/>
      <c r="F138" t="n">
        <v>50</v>
      </c>
      <c r="I138">
        <f>IF(AND(K138&gt; J138, L138&gt; K138, M138&gt; L138, N138&gt; M138), "pos_trend", IF(AND(K138&lt; J138, L138&lt; K138, M138&lt; L138, N138&lt; M138), "neg_trend", "N/A"))</f>
        <v/>
      </c>
      <c r="J138">
        <f>IFERROR(IF(TRIM(C138)="-", "N/A", IF(RIGHT(C138,1)=")",IF(RIGHT(C138,2)="T)",-1000000000000*VALUE(MID(C138,2,LEN(C138)-3)),IF(RIGHT(C138,2)="M)",-1000000*VALUE(MID(C138,2,LEN(C138)-3)),IF(RIGHT(C138,2)="B)",-1000000000*VALUE(MID(C138,2,LEN(C138)-3)),IF(RIGHT(C138,2)="k)",-1000*VALUE(MID(C138,2,LEN(C138)-3)),VALUE(SUBSTITUTE(C138,",","")))))),IF(RIGHT(C138,1)="T",1000000000000*VALUE(LEFT(C138,LEN(C138)-1)),IF(RIGHT(C138,1)="M",1000000*VALUE(LEFT(C138,LEN(C138)-1)),IF(RIGHT(C138,1)="B",1000000000*VALUE(LEFT(C138,LEN(C138)-1)),IF(RIGHT(C138,1)="%",0.01*VALUE(LEFT(C138,LEN(C138)-1)),IF(RIGHT(C138,1)="k",1000*VALUE(LEFT(C138,LEN(C138)-1)),VALUE(SUBSTITUTE(C138,",",""))))))))),"N/A")</f>
        <v/>
      </c>
      <c r="K138">
        <f>IFERROR(IF(TRIM(D138)="-", "N/A", IF(RIGHT(D138,1)=")",IF(RIGHT(D138,2)="T)",-1000000000000*VALUE(MID(D138,2,LEN(D138)-3)),IF(RIGHT(D138,2)="M)",-1000000*VALUE(MID(D138,2,LEN(D138)-3)),IF(RIGHT(D138,2)="B)",-1000000000*VALUE(MID(D138,2,LEN(D138)-3)),IF(RIGHT(D138,2)="k)",-1000*VALUE(MID(D138,2,LEN(D138)-3)),VALUE(SUBSTITUTE(D138,",","")))))),IF(RIGHT(D138,1)="T",1000000000000*VALUE(LEFT(D138,LEN(D138)-1)),IF(RIGHT(D138,1)="M",1000000*VALUE(LEFT(D138,LEN(D138)-1)),IF(RIGHT(D138,1)="B",1000000000*VALUE(LEFT(D138,LEN(D138)-1)),IF(RIGHT(D138,1)="%",0.01*VALUE(LEFT(D138,LEN(D138)-1)),IF(RIGHT(D138,1)="k",1000*VALUE(LEFT(D138,LEN(D138)-1)),VALUE(SUBSTITUTE(D138,",",""))))))))),"N/A")</f>
        <v/>
      </c>
      <c r="L138">
        <f>IFERROR(IF(TRIM(E138)="-", "N/A", IF(RIGHT(E138,1)=")",IF(RIGHT(E138,2)="T)",-1000000000000*VALUE(MID(E138,2,LEN(E138)-3)),IF(RIGHT(E138,2)="M)",-1000000*VALUE(MID(E138,2,LEN(E138)-3)),IF(RIGHT(E138,2)="B)",-1000000000*VALUE(MID(E138,2,LEN(E138)-3)),IF(RIGHT(E138,2)="k)",-1000*VALUE(MID(E138,2,LEN(E138)-3)),VALUE(SUBSTITUTE(E138,",","")))))),IF(RIGHT(E138,1)="T",1000000000000*VALUE(LEFT(E138,LEN(E138)-1)),IF(RIGHT(E138,1)="M",1000000*VALUE(LEFT(E138,LEN(E138)-1)),IF(RIGHT(E138,1)="B",1000000000*VALUE(LEFT(E138,LEN(E138)-1)),IF(RIGHT(E138,1)="%",0.01*VALUE(LEFT(E138,LEN(E138)-1)),IF(RIGHT(E138,1)="k",1000*VALUE(LEFT(E138,LEN(E138)-1)),VALUE(SUBSTITUTE(E138,",",""))))))))),"N/A")</f>
        <v/>
      </c>
      <c r="M138">
        <f>IFERROR(IF(TRIM(F138)="-", "N/A", IF(RIGHT(F138,1)=")",IF(RIGHT(F138,2)="T)",-1000000000000*VALUE(MID(F138,2,LEN(F138)-3)),IF(RIGHT(F138,2)="M)",-1000000*VALUE(MID(F138,2,LEN(F138)-3)),IF(RIGHT(F138,2)="B)",-1000000000*VALUE(MID(F138,2,LEN(F138)-3)),IF(RIGHT(F138,2)="k)",-1000*VALUE(MID(F138,2,LEN(F138)-3)),VALUE(SUBSTITUTE(F138,",","")))))),IF(RIGHT(F138,1)="T",1000000000000*VALUE(LEFT(F138,LEN(F138)-1)),IF(RIGHT(F138,1)="M",1000000*VALUE(LEFT(F138,LEN(F138)-1)),IF(RIGHT(F138,1)="B",1000000000*VALUE(LEFT(F138,LEN(F138)-1)),IF(RIGHT(F138,1)="%",0.01*VALUE(LEFT(F138,LEN(F138)-1)),IF(RIGHT(F138,1)="k",1000*VALUE(LEFT(F138,LEN(F138)-1)),VALUE(SUBSTITUTE(F138,",",""))))))))),"N/A")</f>
        <v/>
      </c>
      <c r="N138">
        <f>IFERROR(IF(TRIM(G138)="-", "N/A", IF(RIGHT(G138,1)=")",IF(RIGHT(G138,2)="T)",-1000000000000*VALUE(MID(G138,2,LEN(G138)-3)),IF(RIGHT(G138,2)="M)",-1000000*VALUE(MID(G138,2,LEN(G138)-3)),IF(RIGHT(G138,2)="B)",-1000000000*VALUE(MID(G138,2,LEN(G138)-3)),IF(RIGHT(G138,2)="k)",-1000*VALUE(MID(G138,2,LEN(G138)-3)),VALUE(SUBSTITUTE(G138,",","")))))),IF(RIGHT(G138,1)="T",1000000000000*VALUE(LEFT(G138,LEN(G138)-1)),IF(RIGHT(G138,1)="M",1000000*VALUE(LEFT(G138,LEN(G138)-1)),IF(RIGHT(G138,1)="B",1000000000*VALUE(LEFT(G138,LEN(G138)-1)),IF(RIGHT(G138,1)="%",0.01*VALUE(LEFT(G138,LEN(G138)-1)),IF(RIGHT(G138,1)="k",1000*VALUE(LEFT(G138,LEN(G138)-1)),VALUE(SUBSTITUTE(G138,",",""))))))))),"N/A")</f>
        <v/>
      </c>
    </row>
    <row r="139" spans="1:60">
      <c s="1" r="A139" t="n">
        <v>1</v>
      </c>
      <c r="B139" t="s">
        <v>2583</v>
      </c>
      <c r="C139" t="s">
        <v>2584</v>
      </c>
      <c r="D139" t="s">
        <v>2585</v>
      </c>
      <c r="E139" t="s"/>
      <c r="F139" t="n">
        <v>54</v>
      </c>
      <c r="I139">
        <f>IF(AND(K139&gt; J139, L139&gt; K139, M139&gt; L139, N139&gt; M139), "pos_trend", IF(AND(K139&lt; J139, L139&lt; K139, M139&lt; L139, N139&lt; M139), "neg_trend", "N/A"))</f>
        <v/>
      </c>
      <c r="J139">
        <f>IFERROR(IF(TRIM(C139)="-", "N/A", IF(RIGHT(C139,1)=")",IF(RIGHT(C139,2)="T)",-1000000000000*VALUE(MID(C139,2,LEN(C139)-3)),IF(RIGHT(C139,2)="M)",-1000000*VALUE(MID(C139,2,LEN(C139)-3)),IF(RIGHT(C139,2)="B)",-1000000000*VALUE(MID(C139,2,LEN(C139)-3)),IF(RIGHT(C139,2)="k)",-1000*VALUE(MID(C139,2,LEN(C139)-3)),VALUE(SUBSTITUTE(C139,",","")))))),IF(RIGHT(C139,1)="T",1000000000000*VALUE(LEFT(C139,LEN(C139)-1)),IF(RIGHT(C139,1)="M",1000000*VALUE(LEFT(C139,LEN(C139)-1)),IF(RIGHT(C139,1)="B",1000000000*VALUE(LEFT(C139,LEN(C139)-1)),IF(RIGHT(C139,1)="%",0.01*VALUE(LEFT(C139,LEN(C139)-1)),IF(RIGHT(C139,1)="k",1000*VALUE(LEFT(C139,LEN(C139)-1)),VALUE(SUBSTITUTE(C139,",",""))))))))),"N/A")</f>
        <v/>
      </c>
      <c r="K139">
        <f>IFERROR(IF(TRIM(D139)="-", "N/A", IF(RIGHT(D139,1)=")",IF(RIGHT(D139,2)="T)",-1000000000000*VALUE(MID(D139,2,LEN(D139)-3)),IF(RIGHT(D139,2)="M)",-1000000*VALUE(MID(D139,2,LEN(D139)-3)),IF(RIGHT(D139,2)="B)",-1000000000*VALUE(MID(D139,2,LEN(D139)-3)),IF(RIGHT(D139,2)="k)",-1000*VALUE(MID(D139,2,LEN(D139)-3)),VALUE(SUBSTITUTE(D139,",","")))))),IF(RIGHT(D139,1)="T",1000000000000*VALUE(LEFT(D139,LEN(D139)-1)),IF(RIGHT(D139,1)="M",1000000*VALUE(LEFT(D139,LEN(D139)-1)),IF(RIGHT(D139,1)="B",1000000000*VALUE(LEFT(D139,LEN(D139)-1)),IF(RIGHT(D139,1)="%",0.01*VALUE(LEFT(D139,LEN(D139)-1)),IF(RIGHT(D139,1)="k",1000*VALUE(LEFT(D139,LEN(D139)-1)),VALUE(SUBSTITUTE(D139,",",""))))))))),"N/A")</f>
        <v/>
      </c>
      <c r="L139">
        <f>IFERROR(IF(TRIM(E139)="-", "N/A", IF(RIGHT(E139,1)=")",IF(RIGHT(E139,2)="T)",-1000000000000*VALUE(MID(E139,2,LEN(E139)-3)),IF(RIGHT(E139,2)="M)",-1000000*VALUE(MID(E139,2,LEN(E139)-3)),IF(RIGHT(E139,2)="B)",-1000000000*VALUE(MID(E139,2,LEN(E139)-3)),IF(RIGHT(E139,2)="k)",-1000*VALUE(MID(E139,2,LEN(E139)-3)),VALUE(SUBSTITUTE(E139,",","")))))),IF(RIGHT(E139,1)="T",1000000000000*VALUE(LEFT(E139,LEN(E139)-1)),IF(RIGHT(E139,1)="M",1000000*VALUE(LEFT(E139,LEN(E139)-1)),IF(RIGHT(E139,1)="B",1000000000*VALUE(LEFT(E139,LEN(E139)-1)),IF(RIGHT(E139,1)="%",0.01*VALUE(LEFT(E139,LEN(E139)-1)),IF(RIGHT(E139,1)="k",1000*VALUE(LEFT(E139,LEN(E139)-1)),VALUE(SUBSTITUTE(E139,",",""))))))))),"N/A")</f>
        <v/>
      </c>
      <c r="M139">
        <f>IFERROR(IF(TRIM(F139)="-", "N/A", IF(RIGHT(F139,1)=")",IF(RIGHT(F139,2)="T)",-1000000000000*VALUE(MID(F139,2,LEN(F139)-3)),IF(RIGHT(F139,2)="M)",-1000000*VALUE(MID(F139,2,LEN(F139)-3)),IF(RIGHT(F139,2)="B)",-1000000000*VALUE(MID(F139,2,LEN(F139)-3)),IF(RIGHT(F139,2)="k)",-1000*VALUE(MID(F139,2,LEN(F139)-3)),VALUE(SUBSTITUTE(F139,",","")))))),IF(RIGHT(F139,1)="T",1000000000000*VALUE(LEFT(F139,LEN(F139)-1)),IF(RIGHT(F139,1)="M",1000000*VALUE(LEFT(F139,LEN(F139)-1)),IF(RIGHT(F139,1)="B",1000000000*VALUE(LEFT(F139,LEN(F139)-1)),IF(RIGHT(F139,1)="%",0.01*VALUE(LEFT(F139,LEN(F139)-1)),IF(RIGHT(F139,1)="k",1000*VALUE(LEFT(F139,LEN(F139)-1)),VALUE(SUBSTITUTE(F139,",",""))))))))),"N/A")</f>
        <v/>
      </c>
      <c r="N139">
        <f>IFERROR(IF(TRIM(G139)="-", "N/A", IF(RIGHT(G139,1)=")",IF(RIGHT(G139,2)="T)",-1000000000000*VALUE(MID(G139,2,LEN(G139)-3)),IF(RIGHT(G139,2)="M)",-1000000*VALUE(MID(G139,2,LEN(G139)-3)),IF(RIGHT(G139,2)="B)",-1000000000*VALUE(MID(G139,2,LEN(G139)-3)),IF(RIGHT(G139,2)="k)",-1000*VALUE(MID(G139,2,LEN(G139)-3)),VALUE(SUBSTITUTE(G139,",","")))))),IF(RIGHT(G139,1)="T",1000000000000*VALUE(LEFT(G139,LEN(G139)-1)),IF(RIGHT(G139,1)="M",1000000*VALUE(LEFT(G139,LEN(G139)-1)),IF(RIGHT(G139,1)="B",1000000000*VALUE(LEFT(G139,LEN(G139)-1)),IF(RIGHT(G139,1)="%",0.01*VALUE(LEFT(G139,LEN(G139)-1)),IF(RIGHT(G139,1)="k",1000*VALUE(LEFT(G139,LEN(G139)-1)),VALUE(SUBSTITUTE(G139,",",""))))))))),"N/A")</f>
        <v/>
      </c>
    </row>
    <row r="140" spans="1:60">
      <c s="1" r="A140" t="n">
        <v>2</v>
      </c>
      <c r="B140" t="s">
        <v>2586</v>
      </c>
      <c r="C140" t="s">
        <v>2587</v>
      </c>
      <c r="D140" t="s">
        <v>2588</v>
      </c>
      <c r="E140" t="s"/>
      <c r="F140" t="n">
        <v>40</v>
      </c>
      <c r="I140">
        <f>IF(AND(K140&gt; J140, L140&gt; K140, M140&gt; L140, N140&gt; M140), "pos_trend", IF(AND(K140&lt; J140, L140&lt; K140, M140&lt; L140, N140&lt; M140), "neg_trend", "N/A"))</f>
        <v/>
      </c>
      <c r="J140">
        <f>IFERROR(IF(TRIM(C140)="-", "N/A", IF(RIGHT(C140,1)=")",IF(RIGHT(C140,2)="T)",-1000000000000*VALUE(MID(C140,2,LEN(C140)-3)),IF(RIGHT(C140,2)="M)",-1000000*VALUE(MID(C140,2,LEN(C140)-3)),IF(RIGHT(C140,2)="B)",-1000000000*VALUE(MID(C140,2,LEN(C140)-3)),IF(RIGHT(C140,2)="k)",-1000*VALUE(MID(C140,2,LEN(C140)-3)),VALUE(SUBSTITUTE(C140,",","")))))),IF(RIGHT(C140,1)="T",1000000000000*VALUE(LEFT(C140,LEN(C140)-1)),IF(RIGHT(C140,1)="M",1000000*VALUE(LEFT(C140,LEN(C140)-1)),IF(RIGHT(C140,1)="B",1000000000*VALUE(LEFT(C140,LEN(C140)-1)),IF(RIGHT(C140,1)="%",0.01*VALUE(LEFT(C140,LEN(C140)-1)),IF(RIGHT(C140,1)="k",1000*VALUE(LEFT(C140,LEN(C140)-1)),VALUE(SUBSTITUTE(C140,",",""))))))))),"N/A")</f>
        <v/>
      </c>
      <c r="K140">
        <f>IFERROR(IF(TRIM(D140)="-", "N/A", IF(RIGHT(D140,1)=")",IF(RIGHT(D140,2)="T)",-1000000000000*VALUE(MID(D140,2,LEN(D140)-3)),IF(RIGHT(D140,2)="M)",-1000000*VALUE(MID(D140,2,LEN(D140)-3)),IF(RIGHT(D140,2)="B)",-1000000000*VALUE(MID(D140,2,LEN(D140)-3)),IF(RIGHT(D140,2)="k)",-1000*VALUE(MID(D140,2,LEN(D140)-3)),VALUE(SUBSTITUTE(D140,",","")))))),IF(RIGHT(D140,1)="T",1000000000000*VALUE(LEFT(D140,LEN(D140)-1)),IF(RIGHT(D140,1)="M",1000000*VALUE(LEFT(D140,LEN(D140)-1)),IF(RIGHT(D140,1)="B",1000000000*VALUE(LEFT(D140,LEN(D140)-1)),IF(RIGHT(D140,1)="%",0.01*VALUE(LEFT(D140,LEN(D140)-1)),IF(RIGHT(D140,1)="k",1000*VALUE(LEFT(D140,LEN(D140)-1)),VALUE(SUBSTITUTE(D140,",",""))))))))),"N/A")</f>
        <v/>
      </c>
      <c r="L140">
        <f>IFERROR(IF(TRIM(E140)="-", "N/A", IF(RIGHT(E140,1)=")",IF(RIGHT(E140,2)="T)",-1000000000000*VALUE(MID(E140,2,LEN(E140)-3)),IF(RIGHT(E140,2)="M)",-1000000*VALUE(MID(E140,2,LEN(E140)-3)),IF(RIGHT(E140,2)="B)",-1000000000*VALUE(MID(E140,2,LEN(E140)-3)),IF(RIGHT(E140,2)="k)",-1000*VALUE(MID(E140,2,LEN(E140)-3)),VALUE(SUBSTITUTE(E140,",","")))))),IF(RIGHT(E140,1)="T",1000000000000*VALUE(LEFT(E140,LEN(E140)-1)),IF(RIGHT(E140,1)="M",1000000*VALUE(LEFT(E140,LEN(E140)-1)),IF(RIGHT(E140,1)="B",1000000000*VALUE(LEFT(E140,LEN(E140)-1)),IF(RIGHT(E140,1)="%",0.01*VALUE(LEFT(E140,LEN(E140)-1)),IF(RIGHT(E140,1)="k",1000*VALUE(LEFT(E140,LEN(E140)-1)),VALUE(SUBSTITUTE(E140,",",""))))))))),"N/A")</f>
        <v/>
      </c>
      <c r="M140">
        <f>IFERROR(IF(TRIM(F140)="-", "N/A", IF(RIGHT(F140,1)=")",IF(RIGHT(F140,2)="T)",-1000000000000*VALUE(MID(F140,2,LEN(F140)-3)),IF(RIGHT(F140,2)="M)",-1000000*VALUE(MID(F140,2,LEN(F140)-3)),IF(RIGHT(F140,2)="B)",-1000000000*VALUE(MID(F140,2,LEN(F140)-3)),IF(RIGHT(F140,2)="k)",-1000*VALUE(MID(F140,2,LEN(F140)-3)),VALUE(SUBSTITUTE(F140,",","")))))),IF(RIGHT(F140,1)="T",1000000000000*VALUE(LEFT(F140,LEN(F140)-1)),IF(RIGHT(F140,1)="M",1000000*VALUE(LEFT(F140,LEN(F140)-1)),IF(RIGHT(F140,1)="B",1000000000*VALUE(LEFT(F140,LEN(F140)-1)),IF(RIGHT(F140,1)="%",0.01*VALUE(LEFT(F140,LEN(F140)-1)),IF(RIGHT(F140,1)="k",1000*VALUE(LEFT(F140,LEN(F140)-1)),VALUE(SUBSTITUTE(F140,",",""))))))))),"N/A")</f>
        <v/>
      </c>
      <c r="N140">
        <f>IFERROR(IF(TRIM(G140)="-", "N/A", IF(RIGHT(G140,1)=")",IF(RIGHT(G140,2)="T)",-1000000000000*VALUE(MID(G140,2,LEN(G140)-3)),IF(RIGHT(G140,2)="M)",-1000000*VALUE(MID(G140,2,LEN(G140)-3)),IF(RIGHT(G140,2)="B)",-1000000000*VALUE(MID(G140,2,LEN(G140)-3)),IF(RIGHT(G140,2)="k)",-1000*VALUE(MID(G140,2,LEN(G140)-3)),VALUE(SUBSTITUTE(G140,",","")))))),IF(RIGHT(G140,1)="T",1000000000000*VALUE(LEFT(G140,LEN(G140)-1)),IF(RIGHT(G140,1)="M",1000000*VALUE(LEFT(G140,LEN(G140)-1)),IF(RIGHT(G140,1)="B",1000000000*VALUE(LEFT(G140,LEN(G140)-1)),IF(RIGHT(G140,1)="%",0.01*VALUE(LEFT(G140,LEN(G140)-1)),IF(RIGHT(G140,1)="k",1000*VALUE(LEFT(G140,LEN(G140)-1)),VALUE(SUBSTITUTE(G140,",",""))))))))),"N/A")</f>
        <v/>
      </c>
    </row>
    <row r="141" spans="1:60">
      <c s="1" r="A141" t="n">
        <v>3</v>
      </c>
      <c r="B141" t="s">
        <v>2589</v>
      </c>
      <c r="C141" t="s">
        <v>2590</v>
      </c>
      <c r="D141" t="s">
        <v>2591</v>
      </c>
      <c r="E141" t="s"/>
      <c r="F141" t="n">
        <v>53</v>
      </c>
      <c r="I141">
        <f>IF(AND(K141&gt; J141, L141&gt; K141, M141&gt; L141, N141&gt; M141), "pos_trend", IF(AND(K141&lt; J141, L141&lt; K141, M141&lt; L141, N141&lt; M141), "neg_trend", "N/A"))</f>
        <v/>
      </c>
      <c r="J141">
        <f>IFERROR(IF(TRIM(C141)="-", "N/A", IF(RIGHT(C141,1)=")",IF(RIGHT(C141,2)="T)",-1000000000000*VALUE(MID(C141,2,LEN(C141)-3)),IF(RIGHT(C141,2)="M)",-1000000*VALUE(MID(C141,2,LEN(C141)-3)),IF(RIGHT(C141,2)="B)",-1000000000*VALUE(MID(C141,2,LEN(C141)-3)),IF(RIGHT(C141,2)="k)",-1000*VALUE(MID(C141,2,LEN(C141)-3)),VALUE(SUBSTITUTE(C141,",","")))))),IF(RIGHT(C141,1)="T",1000000000000*VALUE(LEFT(C141,LEN(C141)-1)),IF(RIGHT(C141,1)="M",1000000*VALUE(LEFT(C141,LEN(C141)-1)),IF(RIGHT(C141,1)="B",1000000000*VALUE(LEFT(C141,LEN(C141)-1)),IF(RIGHT(C141,1)="%",0.01*VALUE(LEFT(C141,LEN(C141)-1)),IF(RIGHT(C141,1)="k",1000*VALUE(LEFT(C141,LEN(C141)-1)),VALUE(SUBSTITUTE(C141,",",""))))))))),"N/A")</f>
        <v/>
      </c>
      <c r="K141">
        <f>IFERROR(IF(TRIM(D141)="-", "N/A", IF(RIGHT(D141,1)=")",IF(RIGHT(D141,2)="T)",-1000000000000*VALUE(MID(D141,2,LEN(D141)-3)),IF(RIGHT(D141,2)="M)",-1000000*VALUE(MID(D141,2,LEN(D141)-3)),IF(RIGHT(D141,2)="B)",-1000000000*VALUE(MID(D141,2,LEN(D141)-3)),IF(RIGHT(D141,2)="k)",-1000*VALUE(MID(D141,2,LEN(D141)-3)),VALUE(SUBSTITUTE(D141,",","")))))),IF(RIGHT(D141,1)="T",1000000000000*VALUE(LEFT(D141,LEN(D141)-1)),IF(RIGHT(D141,1)="M",1000000*VALUE(LEFT(D141,LEN(D141)-1)),IF(RIGHT(D141,1)="B",1000000000*VALUE(LEFT(D141,LEN(D141)-1)),IF(RIGHT(D141,1)="%",0.01*VALUE(LEFT(D141,LEN(D141)-1)),IF(RIGHT(D141,1)="k",1000*VALUE(LEFT(D141,LEN(D141)-1)),VALUE(SUBSTITUTE(D141,",",""))))))))),"N/A")</f>
        <v/>
      </c>
      <c r="L141">
        <f>IFERROR(IF(TRIM(E141)="-", "N/A", IF(RIGHT(E141,1)=")",IF(RIGHT(E141,2)="T)",-1000000000000*VALUE(MID(E141,2,LEN(E141)-3)),IF(RIGHT(E141,2)="M)",-1000000*VALUE(MID(E141,2,LEN(E141)-3)),IF(RIGHT(E141,2)="B)",-1000000000*VALUE(MID(E141,2,LEN(E141)-3)),IF(RIGHT(E141,2)="k)",-1000*VALUE(MID(E141,2,LEN(E141)-3)),VALUE(SUBSTITUTE(E141,",","")))))),IF(RIGHT(E141,1)="T",1000000000000*VALUE(LEFT(E141,LEN(E141)-1)),IF(RIGHT(E141,1)="M",1000000*VALUE(LEFT(E141,LEN(E141)-1)),IF(RIGHT(E141,1)="B",1000000000*VALUE(LEFT(E141,LEN(E141)-1)),IF(RIGHT(E141,1)="%",0.01*VALUE(LEFT(E141,LEN(E141)-1)),IF(RIGHT(E141,1)="k",1000*VALUE(LEFT(E141,LEN(E141)-1)),VALUE(SUBSTITUTE(E141,",",""))))))))),"N/A")</f>
        <v/>
      </c>
      <c r="M141">
        <f>IFERROR(IF(TRIM(F141)="-", "N/A", IF(RIGHT(F141,1)=")",IF(RIGHT(F141,2)="T)",-1000000000000*VALUE(MID(F141,2,LEN(F141)-3)),IF(RIGHT(F141,2)="M)",-1000000*VALUE(MID(F141,2,LEN(F141)-3)),IF(RIGHT(F141,2)="B)",-1000000000*VALUE(MID(F141,2,LEN(F141)-3)),IF(RIGHT(F141,2)="k)",-1000*VALUE(MID(F141,2,LEN(F141)-3)),VALUE(SUBSTITUTE(F141,",","")))))),IF(RIGHT(F141,1)="T",1000000000000*VALUE(LEFT(F141,LEN(F141)-1)),IF(RIGHT(F141,1)="M",1000000*VALUE(LEFT(F141,LEN(F141)-1)),IF(RIGHT(F141,1)="B",1000000000*VALUE(LEFT(F141,LEN(F141)-1)),IF(RIGHT(F141,1)="%",0.01*VALUE(LEFT(F141,LEN(F141)-1)),IF(RIGHT(F141,1)="k",1000*VALUE(LEFT(F141,LEN(F141)-1)),VALUE(SUBSTITUTE(F141,",",""))))))))),"N/A")</f>
        <v/>
      </c>
      <c r="N141">
        <f>IFERROR(IF(TRIM(G141)="-", "N/A", IF(RIGHT(G141,1)=")",IF(RIGHT(G141,2)="T)",-1000000000000*VALUE(MID(G141,2,LEN(G141)-3)),IF(RIGHT(G141,2)="M)",-1000000*VALUE(MID(G141,2,LEN(G141)-3)),IF(RIGHT(G141,2)="B)",-1000000000*VALUE(MID(G141,2,LEN(G141)-3)),IF(RIGHT(G141,2)="k)",-1000*VALUE(MID(G141,2,LEN(G141)-3)),VALUE(SUBSTITUTE(G141,",","")))))),IF(RIGHT(G141,1)="T",1000000000000*VALUE(LEFT(G141,LEN(G141)-1)),IF(RIGHT(G141,1)="M",1000000*VALUE(LEFT(G141,LEN(G141)-1)),IF(RIGHT(G141,1)="B",1000000000*VALUE(LEFT(G141,LEN(G141)-1)),IF(RIGHT(G141,1)="%",0.01*VALUE(LEFT(G141,LEN(G141)-1)),IF(RIGHT(G141,1)="k",1000*VALUE(LEFT(G141,LEN(G141)-1)),VALUE(SUBSTITUTE(G141,",",""))))))))),"N/A")</f>
        <v/>
      </c>
    </row>
    <row r="142" spans="1:60">
      <c s="1" r="A142" t="n">
        <v>4</v>
      </c>
      <c r="B142" t="s">
        <v>2592</v>
      </c>
      <c r="C142" t="s">
        <v>2593</v>
      </c>
      <c r="D142" t="s">
        <v>2594</v>
      </c>
      <c r="E142" t="s"/>
      <c r="F142" t="n">
        <v>41</v>
      </c>
      <c r="I142">
        <f>IF(AND(K142&gt; J142, L142&gt; K142, M142&gt; L142, N142&gt; M142), "pos_trend", IF(AND(K142&lt; J142, L142&lt; K142, M142&lt; L142, N142&lt; M142), "neg_trend", "N/A"))</f>
        <v/>
      </c>
      <c r="J142">
        <f>IFERROR(IF(TRIM(C142)="-", "N/A", IF(RIGHT(C142,1)=")",IF(RIGHT(C142,2)="T)",-1000000000000*VALUE(MID(C142,2,LEN(C142)-3)),IF(RIGHT(C142,2)="M)",-1000000*VALUE(MID(C142,2,LEN(C142)-3)),IF(RIGHT(C142,2)="B)",-1000000000*VALUE(MID(C142,2,LEN(C142)-3)),IF(RIGHT(C142,2)="k)",-1000*VALUE(MID(C142,2,LEN(C142)-3)),VALUE(SUBSTITUTE(C142,",","")))))),IF(RIGHT(C142,1)="T",1000000000000*VALUE(LEFT(C142,LEN(C142)-1)),IF(RIGHT(C142,1)="M",1000000*VALUE(LEFT(C142,LEN(C142)-1)),IF(RIGHT(C142,1)="B",1000000000*VALUE(LEFT(C142,LEN(C142)-1)),IF(RIGHT(C142,1)="%",0.01*VALUE(LEFT(C142,LEN(C142)-1)),IF(RIGHT(C142,1)="k",1000*VALUE(LEFT(C142,LEN(C142)-1)),VALUE(SUBSTITUTE(C142,",",""))))))))),"N/A")</f>
        <v/>
      </c>
      <c r="K142">
        <f>IFERROR(IF(TRIM(D142)="-", "N/A", IF(RIGHT(D142,1)=")",IF(RIGHT(D142,2)="T)",-1000000000000*VALUE(MID(D142,2,LEN(D142)-3)),IF(RIGHT(D142,2)="M)",-1000000*VALUE(MID(D142,2,LEN(D142)-3)),IF(RIGHT(D142,2)="B)",-1000000000*VALUE(MID(D142,2,LEN(D142)-3)),IF(RIGHT(D142,2)="k)",-1000*VALUE(MID(D142,2,LEN(D142)-3)),VALUE(SUBSTITUTE(D142,",","")))))),IF(RIGHT(D142,1)="T",1000000000000*VALUE(LEFT(D142,LEN(D142)-1)),IF(RIGHT(D142,1)="M",1000000*VALUE(LEFT(D142,LEN(D142)-1)),IF(RIGHT(D142,1)="B",1000000000*VALUE(LEFT(D142,LEN(D142)-1)),IF(RIGHT(D142,1)="%",0.01*VALUE(LEFT(D142,LEN(D142)-1)),IF(RIGHT(D142,1)="k",1000*VALUE(LEFT(D142,LEN(D142)-1)),VALUE(SUBSTITUTE(D142,",",""))))))))),"N/A")</f>
        <v/>
      </c>
      <c r="L142">
        <f>IFERROR(IF(TRIM(E142)="-", "N/A", IF(RIGHT(E142,1)=")",IF(RIGHT(E142,2)="T)",-1000000000000*VALUE(MID(E142,2,LEN(E142)-3)),IF(RIGHT(E142,2)="M)",-1000000*VALUE(MID(E142,2,LEN(E142)-3)),IF(RIGHT(E142,2)="B)",-1000000000*VALUE(MID(E142,2,LEN(E142)-3)),IF(RIGHT(E142,2)="k)",-1000*VALUE(MID(E142,2,LEN(E142)-3)),VALUE(SUBSTITUTE(E142,",","")))))),IF(RIGHT(E142,1)="T",1000000000000*VALUE(LEFT(E142,LEN(E142)-1)),IF(RIGHT(E142,1)="M",1000000*VALUE(LEFT(E142,LEN(E142)-1)),IF(RIGHT(E142,1)="B",1000000000*VALUE(LEFT(E142,LEN(E142)-1)),IF(RIGHT(E142,1)="%",0.01*VALUE(LEFT(E142,LEN(E142)-1)),IF(RIGHT(E142,1)="k",1000*VALUE(LEFT(E142,LEN(E142)-1)),VALUE(SUBSTITUTE(E142,",",""))))))))),"N/A")</f>
        <v/>
      </c>
      <c r="M142">
        <f>IFERROR(IF(TRIM(F142)="-", "N/A", IF(RIGHT(F142,1)=")",IF(RIGHT(F142,2)="T)",-1000000000000*VALUE(MID(F142,2,LEN(F142)-3)),IF(RIGHT(F142,2)="M)",-1000000*VALUE(MID(F142,2,LEN(F142)-3)),IF(RIGHT(F142,2)="B)",-1000000000*VALUE(MID(F142,2,LEN(F142)-3)),IF(RIGHT(F142,2)="k)",-1000*VALUE(MID(F142,2,LEN(F142)-3)),VALUE(SUBSTITUTE(F142,",","")))))),IF(RIGHT(F142,1)="T",1000000000000*VALUE(LEFT(F142,LEN(F142)-1)),IF(RIGHT(F142,1)="M",1000000*VALUE(LEFT(F142,LEN(F142)-1)),IF(RIGHT(F142,1)="B",1000000000*VALUE(LEFT(F142,LEN(F142)-1)),IF(RIGHT(F142,1)="%",0.01*VALUE(LEFT(F142,LEN(F142)-1)),IF(RIGHT(F142,1)="k",1000*VALUE(LEFT(F142,LEN(F142)-1)),VALUE(SUBSTITUTE(F142,",",""))))))))),"N/A")</f>
        <v/>
      </c>
      <c r="N142">
        <f>IFERROR(IF(TRIM(G142)="-", "N/A", IF(RIGHT(G142,1)=")",IF(RIGHT(G142,2)="T)",-1000000000000*VALUE(MID(G142,2,LEN(G142)-3)),IF(RIGHT(G142,2)="M)",-1000000*VALUE(MID(G142,2,LEN(G142)-3)),IF(RIGHT(G142,2)="B)",-1000000000*VALUE(MID(G142,2,LEN(G142)-3)),IF(RIGHT(G142,2)="k)",-1000*VALUE(MID(G142,2,LEN(G142)-3)),VALUE(SUBSTITUTE(G142,",","")))))),IF(RIGHT(G142,1)="T",1000000000000*VALUE(LEFT(G142,LEN(G142)-1)),IF(RIGHT(G142,1)="M",1000000*VALUE(LEFT(G142,LEN(G142)-1)),IF(RIGHT(G142,1)="B",1000000000*VALUE(LEFT(G142,LEN(G142)-1)),IF(RIGHT(G142,1)="%",0.01*VALUE(LEFT(G142,LEN(G142)-1)),IF(RIGHT(G142,1)="k",1000*VALUE(LEFT(G142,LEN(G142)-1)),VALUE(SUBSTITUTE(G142,",",""))))))))),"N/A")</f>
        <v/>
      </c>
    </row>
    <row r="143" spans="1:60">
      <c r="I143">
        <f>IF(AND(K143&gt; J143, L143&gt; K143, M143&gt; L143, N143&gt; M143), "pos_trend", IF(AND(K143&lt; J143, L143&lt; K143, M143&lt; L143, N143&lt; M143), "neg_trend", "N/A"))</f>
        <v/>
      </c>
      <c r="J143">
        <f>IFERROR(IF(TRIM(C143)="-", "N/A", IF(RIGHT(C143,1)=")",IF(RIGHT(C143,2)="T)",-1000000000000*VALUE(MID(C143,2,LEN(C143)-3)),IF(RIGHT(C143,2)="M)",-1000000*VALUE(MID(C143,2,LEN(C143)-3)),IF(RIGHT(C143,2)="B)",-1000000000*VALUE(MID(C143,2,LEN(C143)-3)),IF(RIGHT(C143,2)="k)",-1000*VALUE(MID(C143,2,LEN(C143)-3)),VALUE(SUBSTITUTE(C143,",","")))))),IF(RIGHT(C143,1)="T",1000000000000*VALUE(LEFT(C143,LEN(C143)-1)),IF(RIGHT(C143,1)="M",1000000*VALUE(LEFT(C143,LEN(C143)-1)),IF(RIGHT(C143,1)="B",1000000000*VALUE(LEFT(C143,LEN(C143)-1)),IF(RIGHT(C143,1)="%",0.01*VALUE(LEFT(C143,LEN(C143)-1)),IF(RIGHT(C143,1)="k",1000*VALUE(LEFT(C143,LEN(C143)-1)),VALUE(SUBSTITUTE(C143,",",""))))))))),"N/A")</f>
        <v/>
      </c>
      <c r="K143">
        <f>IFERROR(IF(TRIM(D143)="-", "N/A", IF(RIGHT(D143,1)=")",IF(RIGHT(D143,2)="T)",-1000000000000*VALUE(MID(D143,2,LEN(D143)-3)),IF(RIGHT(D143,2)="M)",-1000000*VALUE(MID(D143,2,LEN(D143)-3)),IF(RIGHT(D143,2)="B)",-1000000000*VALUE(MID(D143,2,LEN(D143)-3)),IF(RIGHT(D143,2)="k)",-1000*VALUE(MID(D143,2,LEN(D143)-3)),VALUE(SUBSTITUTE(D143,",","")))))),IF(RIGHT(D143,1)="T",1000000000000*VALUE(LEFT(D143,LEN(D143)-1)),IF(RIGHT(D143,1)="M",1000000*VALUE(LEFT(D143,LEN(D143)-1)),IF(RIGHT(D143,1)="B",1000000000*VALUE(LEFT(D143,LEN(D143)-1)),IF(RIGHT(D143,1)="%",0.01*VALUE(LEFT(D143,LEN(D143)-1)),IF(RIGHT(D143,1)="k",1000*VALUE(LEFT(D143,LEN(D143)-1)),VALUE(SUBSTITUTE(D143,",",""))))))))),"N/A")</f>
        <v/>
      </c>
      <c r="L143">
        <f>IFERROR(IF(TRIM(E143)="-", "N/A", IF(RIGHT(E143,1)=")",IF(RIGHT(E143,2)="T)",-1000000000000*VALUE(MID(E143,2,LEN(E143)-3)),IF(RIGHT(E143,2)="M)",-1000000*VALUE(MID(E143,2,LEN(E143)-3)),IF(RIGHT(E143,2)="B)",-1000000000*VALUE(MID(E143,2,LEN(E143)-3)),IF(RIGHT(E143,2)="k)",-1000*VALUE(MID(E143,2,LEN(E143)-3)),VALUE(SUBSTITUTE(E143,",","")))))),IF(RIGHT(E143,1)="T",1000000000000*VALUE(LEFT(E143,LEN(E143)-1)),IF(RIGHT(E143,1)="M",1000000*VALUE(LEFT(E143,LEN(E143)-1)),IF(RIGHT(E143,1)="B",1000000000*VALUE(LEFT(E143,LEN(E143)-1)),IF(RIGHT(E143,1)="%",0.01*VALUE(LEFT(E143,LEN(E143)-1)),IF(RIGHT(E143,1)="k",1000*VALUE(LEFT(E143,LEN(E143)-1)),VALUE(SUBSTITUTE(E143,",",""))))))))),"N/A")</f>
        <v/>
      </c>
      <c r="M143">
        <f>IFERROR(IF(TRIM(F143)="-", "N/A", IF(RIGHT(F143,1)=")",IF(RIGHT(F143,2)="T)",-1000000000000*VALUE(MID(F143,2,LEN(F143)-3)),IF(RIGHT(F143,2)="M)",-1000000*VALUE(MID(F143,2,LEN(F143)-3)),IF(RIGHT(F143,2)="B)",-1000000000*VALUE(MID(F143,2,LEN(F143)-3)),IF(RIGHT(F143,2)="k)",-1000*VALUE(MID(F143,2,LEN(F143)-3)),VALUE(SUBSTITUTE(F143,",","")))))),IF(RIGHT(F143,1)="T",1000000000000*VALUE(LEFT(F143,LEN(F143)-1)),IF(RIGHT(F143,1)="M",1000000*VALUE(LEFT(F143,LEN(F143)-1)),IF(RIGHT(F143,1)="B",1000000000*VALUE(LEFT(F143,LEN(F143)-1)),IF(RIGHT(F143,1)="%",0.01*VALUE(LEFT(F143,LEN(F143)-1)),IF(RIGHT(F143,1)="k",1000*VALUE(LEFT(F143,LEN(F143)-1)),VALUE(SUBSTITUTE(F143,",",""))))))))),"N/A")</f>
        <v/>
      </c>
      <c r="N143">
        <f>IFERROR(IF(TRIM(G143)="-", "N/A", IF(RIGHT(G143,1)=")",IF(RIGHT(G143,2)="T)",-1000000000000*VALUE(MID(G143,2,LEN(G143)-3)),IF(RIGHT(G143,2)="M)",-1000000*VALUE(MID(G143,2,LEN(G143)-3)),IF(RIGHT(G143,2)="B)",-1000000000*VALUE(MID(G143,2,LEN(G143)-3)),IF(RIGHT(G143,2)="k)",-1000*VALUE(MID(G143,2,LEN(G143)-3)),VALUE(SUBSTITUTE(G143,",","")))))),IF(RIGHT(G143,1)="T",1000000000000*VALUE(LEFT(G143,LEN(G143)-1)),IF(RIGHT(G143,1)="M",1000000*VALUE(LEFT(G143,LEN(G143)-1)),IF(RIGHT(G143,1)="B",1000000000*VALUE(LEFT(G143,LEN(G143)-1)),IF(RIGHT(G143,1)="%",0.01*VALUE(LEFT(G143,LEN(G143)-1)),IF(RIGHT(G143,1)="k",1000*VALUE(LEFT(G143,LEN(G143)-1)),VALUE(SUBSTITUTE(G143,",",""))))))))),"N/A")</f>
        <v/>
      </c>
      <c r="V143">
        <f>"z-score"</f>
        <v/>
      </c>
    </row>
    <row r="144" spans="1:60">
      <c s="1" r="B144" t="s">
        <v>251</v>
      </c>
      <c s="1" r="C144" t="s">
        <v>252</v>
      </c>
      <c s="1" r="D144" t="s">
        <v>253</v>
      </c>
      <c s="1" r="E144" t="s">
        <v>254</v>
      </c>
      <c s="1" r="F144" t="s">
        <v>255</v>
      </c>
      <c s="1" r="G144" t="s">
        <v>256</v>
      </c>
      <c s="1" r="H144" t="s">
        <v>257</v>
      </c>
      <c r="I144">
        <f>IF(AND(K144&gt; J144, L144&gt; K144, M144&gt; L144, N144&gt; M144), "pos_trend", IF(AND(K144&lt; J144, L144&lt; K144, M144&lt; L144, N144&lt; M144), "neg_trend", "N/A"))</f>
        <v/>
      </c>
      <c r="J144">
        <f>IFERROR(IF(TRIM(C144)="-", "N/A", IF(RIGHT(C144,1)=")",IF(RIGHT(C144,2)="T)",-1000000000000*VALUE(MID(C144,2,LEN(C144)-3)),IF(RIGHT(C144,2)="M)",-1000000*VALUE(MID(C144,2,LEN(C144)-3)),IF(RIGHT(C144,2)="B)",-1000000000*VALUE(MID(C144,2,LEN(C144)-3)),IF(RIGHT(C144,2)="k)",-1000*VALUE(MID(C144,2,LEN(C144)-3)),VALUE(SUBSTITUTE(C144,",","")))))),IF(RIGHT(C144,1)="T",1000000000000*VALUE(LEFT(C144,LEN(C144)-1)),IF(RIGHT(C144,1)="M",1000000*VALUE(LEFT(C144,LEN(C144)-1)),IF(RIGHT(C144,1)="B",1000000000*VALUE(LEFT(C144,LEN(C144)-1)),IF(RIGHT(C144,1)="%",0.01*VALUE(LEFT(C144,LEN(C144)-1)),IF(RIGHT(C144,1)="k",1000*VALUE(LEFT(C144,LEN(C144)-1)),VALUE(SUBSTITUTE(C144,",",""))))))))),"N/A")</f>
        <v/>
      </c>
      <c r="K144">
        <f>IFERROR(IF(TRIM(D144)="-", "N/A", IF(RIGHT(D144,1)=")",IF(RIGHT(D144,2)="T)",-1000000000000*VALUE(MID(D144,2,LEN(D144)-3)),IF(RIGHT(D144,2)="M)",-1000000*VALUE(MID(D144,2,LEN(D144)-3)),IF(RIGHT(D144,2)="B)",-1000000000*VALUE(MID(D144,2,LEN(D144)-3)),IF(RIGHT(D144,2)="k)",-1000*VALUE(MID(D144,2,LEN(D144)-3)),VALUE(SUBSTITUTE(D144,",","")))))),IF(RIGHT(D144,1)="T",1000000000000*VALUE(LEFT(D144,LEN(D144)-1)),IF(RIGHT(D144,1)="M",1000000*VALUE(LEFT(D144,LEN(D144)-1)),IF(RIGHT(D144,1)="B",1000000000*VALUE(LEFT(D144,LEN(D144)-1)),IF(RIGHT(D144,1)="%",0.01*VALUE(LEFT(D144,LEN(D144)-1)),IF(RIGHT(D144,1)="k",1000*VALUE(LEFT(D144,LEN(D144)-1)),VALUE(SUBSTITUTE(D144,",",""))))))))),"N/A")</f>
        <v/>
      </c>
      <c r="L144">
        <f>IFERROR(IF(TRIM(E144)="-", "N/A", IF(RIGHT(E144,1)=")",IF(RIGHT(E144,2)="T)",-1000000000000*VALUE(MID(E144,2,LEN(E144)-3)),IF(RIGHT(E144,2)="M)",-1000000*VALUE(MID(E144,2,LEN(E144)-3)),IF(RIGHT(E144,2)="B)",-1000000000*VALUE(MID(E144,2,LEN(E144)-3)),IF(RIGHT(E144,2)="k)",-1000*VALUE(MID(E144,2,LEN(E144)-3)),VALUE(SUBSTITUTE(E144,",","")))))),IF(RIGHT(E144,1)="T",1000000000000*VALUE(LEFT(E144,LEN(E144)-1)),IF(RIGHT(E144,1)="M",1000000*VALUE(LEFT(E144,LEN(E144)-1)),IF(RIGHT(E144,1)="B",1000000000*VALUE(LEFT(E144,LEN(E144)-1)),IF(RIGHT(E144,1)="%",0.01*VALUE(LEFT(E144,LEN(E144)-1)),IF(RIGHT(E144,1)="k",1000*VALUE(LEFT(E144,LEN(E144)-1)),VALUE(SUBSTITUTE(E144,",",""))))))))),"N/A")</f>
        <v/>
      </c>
      <c r="M144">
        <f>IFERROR(IF(TRIM(F144)="-", "N/A", IF(RIGHT(F144,1)=")",IF(RIGHT(F144,2)="T)",-1000000000000*VALUE(MID(F144,2,LEN(F144)-3)),IF(RIGHT(F144,2)="M)",-1000000*VALUE(MID(F144,2,LEN(F144)-3)),IF(RIGHT(F144,2)="B)",-1000000000*VALUE(MID(F144,2,LEN(F144)-3)),IF(RIGHT(F144,2)="k)",-1000*VALUE(MID(F144,2,LEN(F144)-3)),VALUE(SUBSTITUTE(F144,",","")))))),IF(RIGHT(F144,1)="T",1000000000000*VALUE(LEFT(F144,LEN(F144)-1)),IF(RIGHT(F144,1)="M",1000000*VALUE(LEFT(F144,LEN(F144)-1)),IF(RIGHT(F144,1)="B",1000000000*VALUE(LEFT(F144,LEN(F144)-1)),IF(RIGHT(F144,1)="%",0.01*VALUE(LEFT(F144,LEN(F144)-1)),IF(RIGHT(F144,1)="k",1000*VALUE(LEFT(F144,LEN(F144)-1)),VALUE(SUBSTITUTE(F144,",",""))))))))),"N/A")</f>
        <v/>
      </c>
      <c r="N144">
        <f>IFERROR(IF(TRIM(G144)="-", "N/A", IF(RIGHT(G144,1)=")",IF(RIGHT(G144,2)="T)",-1000000000000*VALUE(MID(G144,2,LEN(G144)-3)),IF(RIGHT(G144,2)="M)",-1000000*VALUE(MID(G144,2,LEN(G144)-3)),IF(RIGHT(G144,2)="B)",-1000000000*VALUE(MID(G144,2,LEN(G144)-3)),IF(RIGHT(G144,2)="k)",-1000*VALUE(MID(G144,2,LEN(G144)-3)),VALUE(SUBSTITUTE(G144,",","")))))),IF(RIGHT(G144,1)="T",1000000000000*VALUE(LEFT(G144,LEN(G144)-1)),IF(RIGHT(G144,1)="M",1000000*VALUE(LEFT(G144,LEN(G144)-1)),IF(RIGHT(G144,1)="B",1000000000*VALUE(LEFT(G144,LEN(G144)-1)),IF(RIGHT(G144,1)="%",0.01*VALUE(LEFT(G144,LEN(G144)-1)),IF(RIGHT(G144,1)="k",1000*VALUE(LEFT(G144,LEN(G144)-1)),VALUE(SUBSTITUTE(G144,",",""))))))))),"N/A")</f>
        <v/>
      </c>
      <c r="P144">
        <f>"Max"</f>
        <v/>
      </c>
      <c r="Q144">
        <f>"Max Year"</f>
        <v/>
      </c>
      <c r="R144">
        <f>"Min"</f>
        <v/>
      </c>
      <c r="S144">
        <f>"Min Year"</f>
        <v/>
      </c>
      <c r="T144">
        <f>"Average"</f>
        <v/>
      </c>
      <c r="U144">
        <f>"SD"</f>
        <v/>
      </c>
      <c r="V144">
        <f>J144</f>
        <v/>
      </c>
      <c r="W144">
        <f>K144</f>
        <v/>
      </c>
      <c r="X144">
        <f>L144</f>
        <v/>
      </c>
      <c r="Y144">
        <f>M144</f>
        <v/>
      </c>
      <c r="Z144">
        <f>N144</f>
        <v/>
      </c>
      <c r="AA144">
        <f>"Max z"</f>
        <v/>
      </c>
      <c r="AB144">
        <f>"Max z Year"</f>
        <v/>
      </c>
      <c r="AC144">
        <f>"Direction"</f>
        <v/>
      </c>
      <c r="AE144">
        <f>"Trendline"</f>
        <v/>
      </c>
      <c r="AF144">
        <f>"Correlation"</f>
        <v/>
      </c>
      <c r="AZ144">
        <f>"Max/Min inequality check"</f>
        <v/>
      </c>
      <c r="BA144">
        <f>"If most recent year is max"</f>
        <v/>
      </c>
      <c r="BC144">
        <f>"If most recent year is min"</f>
        <v/>
      </c>
      <c r="BE144">
        <f>"Trend direction"</f>
        <v/>
      </c>
      <c r="BF144">
        <f>"If trend matched by max or min in most recent year"</f>
        <v/>
      </c>
      <c r="BG144">
        <f>"If 5 years of increasing"</f>
        <v/>
      </c>
      <c r="BH144">
        <f>"If correlation &gt; .8"</f>
        <v/>
      </c>
    </row>
    <row r="145" spans="1:60">
      <c s="1" r="A145" t="n">
        <v>0</v>
      </c>
      <c r="B145" t="s">
        <v>258</v>
      </c>
      <c r="C145" t="s">
        <v>2595</v>
      </c>
      <c r="D145" t="s">
        <v>2596</v>
      </c>
      <c r="E145" t="s">
        <v>2597</v>
      </c>
      <c r="F145" t="s">
        <v>2598</v>
      </c>
      <c r="G145" t="s">
        <v>2521</v>
      </c>
      <c r="H145" t="s"/>
      <c r="I145">
        <f>IF(AND(K145&gt; J145, L145&gt; K145, M145&gt; L145, N145&gt; M145), "pos_trend", IF(AND(K145&lt; J145, L145&lt; K145, M145&lt; L145, N145&lt; M145), "neg_trend", "N/A"))</f>
        <v/>
      </c>
      <c r="J145">
        <f>IFERROR(IF(TRIM(C145)="-", "N/A", IF(RIGHT(C145,1)=")",IF(RIGHT(C145,2)="T)",-1000000000000*VALUE(MID(C145,2,LEN(C145)-3)),IF(RIGHT(C145,2)="M)",-1000000*VALUE(MID(C145,2,LEN(C145)-3)),IF(RIGHT(C145,2)="B)",-1000000000*VALUE(MID(C145,2,LEN(C145)-3)),IF(RIGHT(C145,2)="k)",-1000*VALUE(MID(C145,2,LEN(C145)-3)),VALUE(SUBSTITUTE(C145,",","")))))),IF(RIGHT(C145,1)="T",1000000000000*VALUE(LEFT(C145,LEN(C145)-1)),IF(RIGHT(C145,1)="M",1000000*VALUE(LEFT(C145,LEN(C145)-1)),IF(RIGHT(C145,1)="B",1000000000*VALUE(LEFT(C145,LEN(C145)-1)),IF(RIGHT(C145,1)="%",0.01*VALUE(LEFT(C145,LEN(C145)-1)),IF(RIGHT(C145,1)="k",1000*VALUE(LEFT(C145,LEN(C145)-1)),VALUE(SUBSTITUTE(C145,",",""))))))))),"N/A")</f>
        <v/>
      </c>
      <c r="K145">
        <f>IFERROR(IF(TRIM(D145)="-", "N/A", IF(RIGHT(D145,1)=")",IF(RIGHT(D145,2)="T)",-1000000000000*VALUE(MID(D145,2,LEN(D145)-3)),IF(RIGHT(D145,2)="M)",-1000000*VALUE(MID(D145,2,LEN(D145)-3)),IF(RIGHT(D145,2)="B)",-1000000000*VALUE(MID(D145,2,LEN(D145)-3)),IF(RIGHT(D145,2)="k)",-1000*VALUE(MID(D145,2,LEN(D145)-3)),VALUE(SUBSTITUTE(D145,",","")))))),IF(RIGHT(D145,1)="T",1000000000000*VALUE(LEFT(D145,LEN(D145)-1)),IF(RIGHT(D145,1)="M",1000000*VALUE(LEFT(D145,LEN(D145)-1)),IF(RIGHT(D145,1)="B",1000000000*VALUE(LEFT(D145,LEN(D145)-1)),IF(RIGHT(D145,1)="%",0.01*VALUE(LEFT(D145,LEN(D145)-1)),IF(RIGHT(D145,1)="k",1000*VALUE(LEFT(D145,LEN(D145)-1)),VALUE(SUBSTITUTE(D145,",",""))))))))),"N/A")</f>
        <v/>
      </c>
      <c r="L145">
        <f>IFERROR(IF(TRIM(E145)="-", "N/A", IF(RIGHT(E145,1)=")",IF(RIGHT(E145,2)="T)",-1000000000000*VALUE(MID(E145,2,LEN(E145)-3)),IF(RIGHT(E145,2)="M)",-1000000*VALUE(MID(E145,2,LEN(E145)-3)),IF(RIGHT(E145,2)="B)",-1000000000*VALUE(MID(E145,2,LEN(E145)-3)),IF(RIGHT(E145,2)="k)",-1000*VALUE(MID(E145,2,LEN(E145)-3)),VALUE(SUBSTITUTE(E145,",","")))))),IF(RIGHT(E145,1)="T",1000000000000*VALUE(LEFT(E145,LEN(E145)-1)),IF(RIGHT(E145,1)="M",1000000*VALUE(LEFT(E145,LEN(E145)-1)),IF(RIGHT(E145,1)="B",1000000000*VALUE(LEFT(E145,LEN(E145)-1)),IF(RIGHT(E145,1)="%",0.01*VALUE(LEFT(E145,LEN(E145)-1)),IF(RIGHT(E145,1)="k",1000*VALUE(LEFT(E145,LEN(E145)-1)),VALUE(SUBSTITUTE(E145,",",""))))))))),"N/A")</f>
        <v/>
      </c>
      <c r="M145">
        <f>IFERROR(IF(TRIM(F145)="-", "N/A", IF(RIGHT(F145,1)=")",IF(RIGHT(F145,2)="T)",-1000000000000*VALUE(MID(F145,2,LEN(F145)-3)),IF(RIGHT(F145,2)="M)",-1000000*VALUE(MID(F145,2,LEN(F145)-3)),IF(RIGHT(F145,2)="B)",-1000000000*VALUE(MID(F145,2,LEN(F145)-3)),IF(RIGHT(F145,2)="k)",-1000*VALUE(MID(F145,2,LEN(F145)-3)),VALUE(SUBSTITUTE(F145,",","")))))),IF(RIGHT(F145,1)="T",1000000000000*VALUE(LEFT(F145,LEN(F145)-1)),IF(RIGHT(F145,1)="M",1000000*VALUE(LEFT(F145,LEN(F145)-1)),IF(RIGHT(F145,1)="B",1000000000*VALUE(LEFT(F145,LEN(F145)-1)),IF(RIGHT(F145,1)="%",0.01*VALUE(LEFT(F145,LEN(F145)-1)),IF(RIGHT(F145,1)="k",1000*VALUE(LEFT(F145,LEN(F145)-1)),VALUE(SUBSTITUTE(F145,",",""))))))))),"N/A")</f>
        <v/>
      </c>
      <c r="N145">
        <f>IFERROR(IF(TRIM(G145)="-", "N/A", IF(RIGHT(G145,1)=")",IF(RIGHT(G145,2)="T)",-1000000000000*VALUE(MID(G145,2,LEN(G145)-3)),IF(RIGHT(G145,2)="M)",-1000000*VALUE(MID(G145,2,LEN(G145)-3)),IF(RIGHT(G145,2)="B)",-1000000000*VALUE(MID(G145,2,LEN(G145)-3)),IF(RIGHT(G145,2)="k)",-1000*VALUE(MID(G145,2,LEN(G145)-3)),VALUE(SUBSTITUTE(G145,",","")))))),IF(RIGHT(G145,1)="T",1000000000000*VALUE(LEFT(G145,LEN(G145)-1)),IF(RIGHT(G145,1)="M",1000000*VALUE(LEFT(G145,LEN(G145)-1)),IF(RIGHT(G145,1)="B",1000000000*VALUE(LEFT(G145,LEN(G145)-1)),IF(RIGHT(G145,1)="%",0.01*VALUE(LEFT(G145,LEN(G145)-1)),IF(RIGHT(G145,1)="k",1000*VALUE(LEFT(G145,LEN(G145)-1)),VALUE(SUBSTITUTE(G145,",",""))))))))),"N/A")</f>
        <v/>
      </c>
      <c r="P145">
        <f>MAX(J145:N145)</f>
        <v/>
      </c>
      <c r="Q145">
        <f>IFERROR(J144+MATCH(P145,J145:N145,0)-1,"")</f>
        <v/>
      </c>
      <c r="R145">
        <f>IF(Q145="","",MIN(J145:N145))</f>
        <v/>
      </c>
      <c r="S145">
        <f>IFERROR(J144+MATCH(R145,J145:N145,0)-1,"")</f>
        <v/>
      </c>
      <c r="T145">
        <f>IFERROR(AVERAGE(J145:N145),"")</f>
        <v/>
      </c>
      <c r="U145">
        <f>IFERROR(STDEV(J145:N145),"")</f>
        <v/>
      </c>
      <c r="V145">
        <f>IFERROR(IF(C145="-","",IF(ISBLANK(B145),"",IF(OR(ISNUMBER(FIND("Growth",B145)),ISNUMBER(FIND("Margin",B145))),"",(J145-T145)/U145))),"")</f>
        <v/>
      </c>
      <c r="W145">
        <f>IFERROR(IF(OR(D145="-",ISBLANK(D145)),"",(K145-T145)/U145),"")</f>
        <v/>
      </c>
      <c r="X145">
        <f>IFERROR(IF(OR(E145="-",ISBLANK(E145)),"",(L145-T145)/U145),"")</f>
        <v/>
      </c>
      <c r="Y145">
        <f>IFERROR(IF(OR(F145="-",ISBLANK(F145)),"",(M145-T145)/U145),"")</f>
        <v/>
      </c>
      <c r="Z145">
        <f>IFERROR(IF(OR(G145="-",ISBLANK(G145)),"",(N145-T145)/U145),"")</f>
        <v/>
      </c>
      <c r="AA145">
        <f>IF(MAX(MAX(V145:Z145),ABS(MIN(V145:Z145)))=ABS(MIN(V145:Z145)),MIN(V145:Z145),MAX(V145:Z145))</f>
        <v/>
      </c>
      <c r="AB145">
        <f>IFERROR(V144+MATCH(AA145,V145:Z145,0)-1,"")</f>
        <v/>
      </c>
      <c r="AC145">
        <f>IF(AB145&lt;&gt;"",IF(S145=AB145,"Low",IF(AB145=Q145,"High","")),"")</f>
        <v/>
      </c>
      <c r="AE145">
        <f>IF(ISNUMBER(MATCH("N/A",J145:N145,0)),"",IFERROR((5 * SUMPRODUCT(J144:N144,J145:N145) - PRODUCT(SUM(J144:N144),SUM(J145:N145))) / ((5 * SUM((J144^2)+(K144^2)+(L144^2)+(M144^2)+(N144^2))) - SUM(J144:N144)^2),""))</f>
        <v/>
      </c>
      <c r="AF145">
        <f>IFERROR(CORREL(J144:N144,J145:N145),"")</f>
        <v/>
      </c>
      <c r="AZ145">
        <f>IF(Q145=S145,0,1)</f>
        <v/>
      </c>
      <c r="BA145">
        <f>IF(AZ145=1,IF(Q145="","",IF(Q145=N144,"Yes","No")),"")</f>
        <v/>
      </c>
      <c r="BB145">
        <f>IF(BA145="Yes",P145,"")</f>
        <v/>
      </c>
      <c r="BC145">
        <f>IF(AZ145=1,IF(S145="","",IF(S145=N144,"Yes","No")),"")</f>
        <v/>
      </c>
      <c r="BD145">
        <f>IF(BC145="Yes",R145,"")</f>
        <v/>
      </c>
      <c r="BE145">
        <f>IFERROR(IF(SIGN(AE145)=1,"Increasing",IF(SIGN(AE145)=-1,"Decreasing","")),"")</f>
        <v/>
      </c>
      <c r="BF145">
        <f>IF(OR(AND(BE145="Increasing",BA145="Yes"),AND(BE145="Decreasing",BC145="Yes")),"Yes","No")</f>
        <v/>
      </c>
      <c r="BG145">
        <f>IF(I145="pos_trend","Yes","No")</f>
        <v/>
      </c>
      <c r="BH145">
        <f>IF(AF145&lt;&gt;"",IF(ABS(AF145)&gt;0.8,"Yes","No"),"")</f>
        <v/>
      </c>
    </row>
    <row r="146" spans="1:60">
      <c s="1" r="A146" t="n">
        <v>1</v>
      </c>
      <c r="B146" t="s">
        <v>263</v>
      </c>
      <c r="C146" t="s">
        <v>264</v>
      </c>
      <c r="D146" t="s">
        <v>1081</v>
      </c>
      <c r="E146" t="s">
        <v>2599</v>
      </c>
      <c r="F146" t="s">
        <v>2600</v>
      </c>
      <c r="G146" t="s">
        <v>2601</v>
      </c>
      <c r="H146" t="s"/>
      <c r="I146">
        <f>IF(AND(K146&gt; J146, L146&gt; K146, M146&gt; L146, N146&gt; M146), "pos_trend", IF(AND(K146&lt; J146, L146&lt; K146, M146&lt; L146, N146&lt; M146), "neg_trend", "N/A"))</f>
        <v/>
      </c>
      <c r="J146">
        <f>IFERROR(IF(TRIM(C146)="-", "N/A", IF(RIGHT(C146,1)=")",IF(RIGHT(C146,2)="T)",-1000000000000*VALUE(MID(C146,2,LEN(C146)-3)),IF(RIGHT(C146,2)="M)",-1000000*VALUE(MID(C146,2,LEN(C146)-3)),IF(RIGHT(C146,2)="B)",-1000000000*VALUE(MID(C146,2,LEN(C146)-3)),IF(RIGHT(C146,2)="k)",-1000*VALUE(MID(C146,2,LEN(C146)-3)),VALUE(SUBSTITUTE(C146,",","")))))),IF(RIGHT(C146,1)="T",1000000000000*VALUE(LEFT(C146,LEN(C146)-1)),IF(RIGHT(C146,1)="M",1000000*VALUE(LEFT(C146,LEN(C146)-1)),IF(RIGHT(C146,1)="B",1000000000*VALUE(LEFT(C146,LEN(C146)-1)),IF(RIGHT(C146,1)="%",0.01*VALUE(LEFT(C146,LEN(C146)-1)),IF(RIGHT(C146,1)="k",1000*VALUE(LEFT(C146,LEN(C146)-1)),VALUE(SUBSTITUTE(C146,",",""))))))))),"N/A")</f>
        <v/>
      </c>
      <c r="K146">
        <f>IFERROR(IF(TRIM(D146)="-", "N/A", IF(RIGHT(D146,1)=")",IF(RIGHT(D146,2)="T)",-1000000000000*VALUE(MID(D146,2,LEN(D146)-3)),IF(RIGHT(D146,2)="M)",-1000000*VALUE(MID(D146,2,LEN(D146)-3)),IF(RIGHT(D146,2)="B)",-1000000000*VALUE(MID(D146,2,LEN(D146)-3)),IF(RIGHT(D146,2)="k)",-1000*VALUE(MID(D146,2,LEN(D146)-3)),VALUE(SUBSTITUTE(D146,",","")))))),IF(RIGHT(D146,1)="T",1000000000000*VALUE(LEFT(D146,LEN(D146)-1)),IF(RIGHT(D146,1)="M",1000000*VALUE(LEFT(D146,LEN(D146)-1)),IF(RIGHT(D146,1)="B",1000000000*VALUE(LEFT(D146,LEN(D146)-1)),IF(RIGHT(D146,1)="%",0.01*VALUE(LEFT(D146,LEN(D146)-1)),IF(RIGHT(D146,1)="k",1000*VALUE(LEFT(D146,LEN(D146)-1)),VALUE(SUBSTITUTE(D146,",",""))))))))),"N/A")</f>
        <v/>
      </c>
      <c r="L146">
        <f>IFERROR(IF(TRIM(E146)="-", "N/A", IF(RIGHT(E146,1)=")",IF(RIGHT(E146,2)="T)",-1000000000000*VALUE(MID(E146,2,LEN(E146)-3)),IF(RIGHT(E146,2)="M)",-1000000*VALUE(MID(E146,2,LEN(E146)-3)),IF(RIGHT(E146,2)="B)",-1000000000*VALUE(MID(E146,2,LEN(E146)-3)),IF(RIGHT(E146,2)="k)",-1000*VALUE(MID(E146,2,LEN(E146)-3)),VALUE(SUBSTITUTE(E146,",","")))))),IF(RIGHT(E146,1)="T",1000000000000*VALUE(LEFT(E146,LEN(E146)-1)),IF(RIGHT(E146,1)="M",1000000*VALUE(LEFT(E146,LEN(E146)-1)),IF(RIGHT(E146,1)="B",1000000000*VALUE(LEFT(E146,LEN(E146)-1)),IF(RIGHT(E146,1)="%",0.01*VALUE(LEFT(E146,LEN(E146)-1)),IF(RIGHT(E146,1)="k",1000*VALUE(LEFT(E146,LEN(E146)-1)),VALUE(SUBSTITUTE(E146,",",""))))))))),"N/A")</f>
        <v/>
      </c>
      <c r="M146">
        <f>IFERROR(IF(TRIM(F146)="-", "N/A", IF(RIGHT(F146,1)=")",IF(RIGHT(F146,2)="T)",-1000000000000*VALUE(MID(F146,2,LEN(F146)-3)),IF(RIGHT(F146,2)="M)",-1000000*VALUE(MID(F146,2,LEN(F146)-3)),IF(RIGHT(F146,2)="B)",-1000000000*VALUE(MID(F146,2,LEN(F146)-3)),IF(RIGHT(F146,2)="k)",-1000*VALUE(MID(F146,2,LEN(F146)-3)),VALUE(SUBSTITUTE(F146,",","")))))),IF(RIGHT(F146,1)="T",1000000000000*VALUE(LEFT(F146,LEN(F146)-1)),IF(RIGHT(F146,1)="M",1000000*VALUE(LEFT(F146,LEN(F146)-1)),IF(RIGHT(F146,1)="B",1000000000*VALUE(LEFT(F146,LEN(F146)-1)),IF(RIGHT(F146,1)="%",0.01*VALUE(LEFT(F146,LEN(F146)-1)),IF(RIGHT(F146,1)="k",1000*VALUE(LEFT(F146,LEN(F146)-1)),VALUE(SUBSTITUTE(F146,",",""))))))))),"N/A")</f>
        <v/>
      </c>
      <c r="N146">
        <f>IFERROR(IF(TRIM(G146)="-", "N/A", IF(RIGHT(G146,1)=")",IF(RIGHT(G146,2)="T)",-1000000000000*VALUE(MID(G146,2,LEN(G146)-3)),IF(RIGHT(G146,2)="M)",-1000000*VALUE(MID(G146,2,LEN(G146)-3)),IF(RIGHT(G146,2)="B)",-1000000000*VALUE(MID(G146,2,LEN(G146)-3)),IF(RIGHT(G146,2)="k)",-1000*VALUE(MID(G146,2,LEN(G146)-3)),VALUE(SUBSTITUTE(G146,",","")))))),IF(RIGHT(G146,1)="T",1000000000000*VALUE(LEFT(G146,LEN(G146)-1)),IF(RIGHT(G146,1)="M",1000000*VALUE(LEFT(G146,LEN(G146)-1)),IF(RIGHT(G146,1)="B",1000000000*VALUE(LEFT(G146,LEN(G146)-1)),IF(RIGHT(G146,1)="%",0.01*VALUE(LEFT(G146,LEN(G146)-1)),IF(RIGHT(G146,1)="k",1000*VALUE(LEFT(G146,LEN(G146)-1)),VALUE(SUBSTITUTE(G146,",",""))))))))),"N/A")</f>
        <v/>
      </c>
      <c r="P146">
        <f>MAX(J146:N146)</f>
        <v/>
      </c>
      <c r="Q146">
        <f>IFERROR(J144+MATCH(P146,J146:N146,0)-1,"")</f>
        <v/>
      </c>
      <c r="R146">
        <f>IF(Q146="","",MIN(J146:N146))</f>
        <v/>
      </c>
      <c r="S146">
        <f>IFERROR(J144+MATCH(R146,J146:N146,0)-1,"")</f>
        <v/>
      </c>
      <c r="T146">
        <f>IFERROR(AVERAGE(J146:N146),"")</f>
        <v/>
      </c>
      <c r="U146">
        <f>IFERROR(STDEV(J146:N146),"")</f>
        <v/>
      </c>
      <c r="V146">
        <f>IFERROR(IF(C146="-","",IF(ISBLANK(B146),"",IF(OR(ISNUMBER(FIND("Growth",B146)),ISNUMBER(FIND("Margin",B146))),"",(J146-T146)/U146))),"")</f>
        <v/>
      </c>
      <c r="W146">
        <f>IFERROR(IF(OR(D146="-",ISBLANK(D146)),"",(K146-T146)/U146),"")</f>
        <v/>
      </c>
      <c r="X146">
        <f>IFERROR(IF(OR(E146="-",ISBLANK(E146)),"",(L146-T146)/U146),"")</f>
        <v/>
      </c>
      <c r="Y146">
        <f>IFERROR(IF(OR(F146="-",ISBLANK(F146)),"",(M146-T146)/U146),"")</f>
        <v/>
      </c>
      <c r="Z146">
        <f>IFERROR(IF(OR(G146="-",ISBLANK(G146)),"",(N146-T146)/U146),"")</f>
        <v/>
      </c>
      <c r="AA146">
        <f>IF(MAX(MAX(V146:Z146),ABS(MIN(V146:Z146)))=ABS(MIN(V146:Z146)),MIN(V146:Z146),MAX(V146:Z146))</f>
        <v/>
      </c>
      <c r="AB146">
        <f>IFERROR(V144+MATCH(AA146,V146:Z146,0)-1,"")</f>
        <v/>
      </c>
      <c r="AC146">
        <f>IF(AB146&lt;&gt;"",IF(S146=AB146,"Low",IF(AB146=Q146,"High","")),"")</f>
        <v/>
      </c>
      <c r="AE146">
        <f>IF(ISNUMBER(MATCH("N/A",J146:N146,0)),"",IFERROR((5 * SUMPRODUCT(J144:N144,J146:N146) - PRODUCT(SUM(J144:N144),SUM(J146:N146))) / ((5 * SUM((J144^2)+(K144^2)+(L144^2)+(M144^2)+(N144^2))) - SUM(J144:N144)^2),""))</f>
        <v/>
      </c>
      <c r="AF146">
        <f>IFERROR(CORREL(J144:N144,J146:N146),"")</f>
        <v/>
      </c>
      <c r="AZ146">
        <f>IF(Q146=S146,0,1)</f>
        <v/>
      </c>
      <c r="BA146">
        <f>IF(AZ146=1,IF(Q146="","",IF(Q146=N144,"Yes","No")),"")</f>
        <v/>
      </c>
      <c r="BB146">
        <f>IF(BA146="Yes",P146,"")</f>
        <v/>
      </c>
      <c r="BC146">
        <f>IF(AZ146=1,IF(S146="","",IF(S146=N144,"Yes","No")),"")</f>
        <v/>
      </c>
      <c r="BD146">
        <f>IF(BC146="Yes",R146,"")</f>
        <v/>
      </c>
      <c r="BE146">
        <f>IFERROR(IF(SIGN(AE146)=1,"Increasing",IF(SIGN(AE146)=-1,"Decreasing","")),"")</f>
        <v/>
      </c>
      <c r="BF146">
        <f>IF(OR(AND(BE146="Increasing",BA146="Yes"),AND(BE146="Decreasing",BC146="Yes")),"Yes","No")</f>
        <v/>
      </c>
      <c r="BG146">
        <f>IF(I146="pos_trend","Yes","No")</f>
        <v/>
      </c>
      <c r="BH146">
        <f>IF(AF146&lt;&gt;"",IF(ABS(AF146)&gt;0.8,"Yes","No"),"")</f>
        <v/>
      </c>
    </row>
    <row r="147" spans="1:60">
      <c s="1" r="A147" t="n">
        <v>2</v>
      </c>
      <c r="B147" t="s">
        <v>269</v>
      </c>
      <c r="C147" t="s">
        <v>2602</v>
      </c>
      <c r="D147" t="s">
        <v>2603</v>
      </c>
      <c r="E147" t="s">
        <v>2604</v>
      </c>
      <c r="F147" t="s">
        <v>2605</v>
      </c>
      <c r="G147" t="s">
        <v>2606</v>
      </c>
      <c r="H147" t="s"/>
      <c r="I147">
        <f>IF(AND(K147&gt; J147, L147&gt; K147, M147&gt; L147, N147&gt; M147), "pos_trend", IF(AND(K147&lt; J147, L147&lt; K147, M147&lt; L147, N147&lt; M147), "neg_trend", "N/A"))</f>
        <v/>
      </c>
      <c r="J147">
        <f>IFERROR(IF(TRIM(C147)="-", "N/A", IF(RIGHT(C147,1)=")",IF(RIGHT(C147,2)="T)",-1000000000000*VALUE(MID(C147,2,LEN(C147)-3)),IF(RIGHT(C147,2)="M)",-1000000*VALUE(MID(C147,2,LEN(C147)-3)),IF(RIGHT(C147,2)="B)",-1000000000*VALUE(MID(C147,2,LEN(C147)-3)),IF(RIGHT(C147,2)="k)",-1000*VALUE(MID(C147,2,LEN(C147)-3)),VALUE(SUBSTITUTE(C147,",","")))))),IF(RIGHT(C147,1)="T",1000000000000*VALUE(LEFT(C147,LEN(C147)-1)),IF(RIGHT(C147,1)="M",1000000*VALUE(LEFT(C147,LEN(C147)-1)),IF(RIGHT(C147,1)="B",1000000000*VALUE(LEFT(C147,LEN(C147)-1)),IF(RIGHT(C147,1)="%",0.01*VALUE(LEFT(C147,LEN(C147)-1)),IF(RIGHT(C147,1)="k",1000*VALUE(LEFT(C147,LEN(C147)-1)),VALUE(SUBSTITUTE(C147,",",""))))))))),"N/A")</f>
        <v/>
      </c>
      <c r="K147">
        <f>IFERROR(IF(TRIM(D147)="-", "N/A", IF(RIGHT(D147,1)=")",IF(RIGHT(D147,2)="T)",-1000000000000*VALUE(MID(D147,2,LEN(D147)-3)),IF(RIGHT(D147,2)="M)",-1000000*VALUE(MID(D147,2,LEN(D147)-3)),IF(RIGHT(D147,2)="B)",-1000000000*VALUE(MID(D147,2,LEN(D147)-3)),IF(RIGHT(D147,2)="k)",-1000*VALUE(MID(D147,2,LEN(D147)-3)),VALUE(SUBSTITUTE(D147,",","")))))),IF(RIGHT(D147,1)="T",1000000000000*VALUE(LEFT(D147,LEN(D147)-1)),IF(RIGHT(D147,1)="M",1000000*VALUE(LEFT(D147,LEN(D147)-1)),IF(RIGHT(D147,1)="B",1000000000*VALUE(LEFT(D147,LEN(D147)-1)),IF(RIGHT(D147,1)="%",0.01*VALUE(LEFT(D147,LEN(D147)-1)),IF(RIGHT(D147,1)="k",1000*VALUE(LEFT(D147,LEN(D147)-1)),VALUE(SUBSTITUTE(D147,",",""))))))))),"N/A")</f>
        <v/>
      </c>
      <c r="L147">
        <f>IFERROR(IF(TRIM(E147)="-", "N/A", IF(RIGHT(E147,1)=")",IF(RIGHT(E147,2)="T)",-1000000000000*VALUE(MID(E147,2,LEN(E147)-3)),IF(RIGHT(E147,2)="M)",-1000000*VALUE(MID(E147,2,LEN(E147)-3)),IF(RIGHT(E147,2)="B)",-1000000000*VALUE(MID(E147,2,LEN(E147)-3)),IF(RIGHT(E147,2)="k)",-1000*VALUE(MID(E147,2,LEN(E147)-3)),VALUE(SUBSTITUTE(E147,",","")))))),IF(RIGHT(E147,1)="T",1000000000000*VALUE(LEFT(E147,LEN(E147)-1)),IF(RIGHT(E147,1)="M",1000000*VALUE(LEFT(E147,LEN(E147)-1)),IF(RIGHT(E147,1)="B",1000000000*VALUE(LEFT(E147,LEN(E147)-1)),IF(RIGHT(E147,1)="%",0.01*VALUE(LEFT(E147,LEN(E147)-1)),IF(RIGHT(E147,1)="k",1000*VALUE(LEFT(E147,LEN(E147)-1)),VALUE(SUBSTITUTE(E147,",",""))))))))),"N/A")</f>
        <v/>
      </c>
      <c r="M147">
        <f>IFERROR(IF(TRIM(F147)="-", "N/A", IF(RIGHT(F147,1)=")",IF(RIGHT(F147,2)="T)",-1000000000000*VALUE(MID(F147,2,LEN(F147)-3)),IF(RIGHT(F147,2)="M)",-1000000*VALUE(MID(F147,2,LEN(F147)-3)),IF(RIGHT(F147,2)="B)",-1000000000*VALUE(MID(F147,2,LEN(F147)-3)),IF(RIGHT(F147,2)="k)",-1000*VALUE(MID(F147,2,LEN(F147)-3)),VALUE(SUBSTITUTE(F147,",","")))))),IF(RIGHT(F147,1)="T",1000000000000*VALUE(LEFT(F147,LEN(F147)-1)),IF(RIGHT(F147,1)="M",1000000*VALUE(LEFT(F147,LEN(F147)-1)),IF(RIGHT(F147,1)="B",1000000000*VALUE(LEFT(F147,LEN(F147)-1)),IF(RIGHT(F147,1)="%",0.01*VALUE(LEFT(F147,LEN(F147)-1)),IF(RIGHT(F147,1)="k",1000*VALUE(LEFT(F147,LEN(F147)-1)),VALUE(SUBSTITUTE(F147,",",""))))))))),"N/A")</f>
        <v/>
      </c>
      <c r="N147">
        <f>IFERROR(IF(TRIM(G147)="-", "N/A", IF(RIGHT(G147,1)=")",IF(RIGHT(G147,2)="T)",-1000000000000*VALUE(MID(G147,2,LEN(G147)-3)),IF(RIGHT(G147,2)="M)",-1000000*VALUE(MID(G147,2,LEN(G147)-3)),IF(RIGHT(G147,2)="B)",-1000000000*VALUE(MID(G147,2,LEN(G147)-3)),IF(RIGHT(G147,2)="k)",-1000*VALUE(MID(G147,2,LEN(G147)-3)),VALUE(SUBSTITUTE(G147,",","")))))),IF(RIGHT(G147,1)="T",1000000000000*VALUE(LEFT(G147,LEN(G147)-1)),IF(RIGHT(G147,1)="M",1000000*VALUE(LEFT(G147,LEN(G147)-1)),IF(RIGHT(G147,1)="B",1000000000*VALUE(LEFT(G147,LEN(G147)-1)),IF(RIGHT(G147,1)="%",0.01*VALUE(LEFT(G147,LEN(G147)-1)),IF(RIGHT(G147,1)="k",1000*VALUE(LEFT(G147,LEN(G147)-1)),VALUE(SUBSTITUTE(G147,",",""))))))))),"N/A")</f>
        <v/>
      </c>
      <c r="P147">
        <f>MAX(J147:N147)</f>
        <v/>
      </c>
      <c r="Q147">
        <f>IFERROR(J144+MATCH(P147,J147:N147,0)-1,"")</f>
        <v/>
      </c>
      <c r="R147">
        <f>IF(Q147="","",MIN(J147:N147))</f>
        <v/>
      </c>
      <c r="S147">
        <f>IFERROR(J144+MATCH(R147,J147:N147,0)-1,"")</f>
        <v/>
      </c>
      <c r="T147">
        <f>IFERROR(AVERAGE(J147:N147),"")</f>
        <v/>
      </c>
      <c r="U147">
        <f>IFERROR(STDEV(J147:N147),"")</f>
        <v/>
      </c>
      <c r="V147">
        <f>IFERROR(IF(C147="-","",IF(ISBLANK(B147),"",IF(OR(ISNUMBER(FIND("Growth",B147)),ISNUMBER(FIND("Margin",B147))),"",(J147-T147)/U147))),"")</f>
        <v/>
      </c>
      <c r="W147">
        <f>IFERROR(IF(OR(D147="-",ISBLANK(D147)),"",(K147-T147)/U147),"")</f>
        <v/>
      </c>
      <c r="X147">
        <f>IFERROR(IF(OR(E147="-",ISBLANK(E147)),"",(L147-T147)/U147),"")</f>
        <v/>
      </c>
      <c r="Y147">
        <f>IFERROR(IF(OR(F147="-",ISBLANK(F147)),"",(M147-T147)/U147),"")</f>
        <v/>
      </c>
      <c r="Z147">
        <f>IFERROR(IF(OR(G147="-",ISBLANK(G147)),"",(N147-T147)/U147),"")</f>
        <v/>
      </c>
      <c r="AA147">
        <f>IF(MAX(MAX(V147:Z147),ABS(MIN(V147:Z147)))=ABS(MIN(V147:Z147)),MIN(V147:Z147),MAX(V147:Z147))</f>
        <v/>
      </c>
      <c r="AB147">
        <f>IFERROR(V144+MATCH(AA147,V147:Z147,0)-1,"")</f>
        <v/>
      </c>
      <c r="AC147">
        <f>IF(AB147&lt;&gt;"",IF(S147=AB147,"Low",IF(AB147=Q147,"High","")),"")</f>
        <v/>
      </c>
      <c r="AE147">
        <f>IF(ISNUMBER(MATCH("N/A",J147:N147,0)),"",IFERROR((5 * SUMPRODUCT(J144:N144,J147:N147) - PRODUCT(SUM(J144:N144),SUM(J147:N147))) / ((5 * SUM((J144^2)+(K144^2)+(L144^2)+(M144^2)+(N144^2))) - SUM(J144:N144)^2),""))</f>
        <v/>
      </c>
      <c r="AF147">
        <f>IFERROR(CORREL(J144:N144,J147:N147),"")</f>
        <v/>
      </c>
      <c r="AZ147">
        <f>IF(Q147=S147,0,1)</f>
        <v/>
      </c>
      <c r="BA147">
        <f>IF(AZ147=1,IF(Q147="","",IF(Q147=N144,"Yes","No")),"")</f>
        <v/>
      </c>
      <c r="BB147">
        <f>IF(BA147="Yes",P147,"")</f>
        <v/>
      </c>
      <c r="BC147">
        <f>IF(AZ147=1,IF(S147="","",IF(S147=N144,"Yes","No")),"")</f>
        <v/>
      </c>
      <c r="BD147">
        <f>IF(BC147="Yes",R147,"")</f>
        <v/>
      </c>
      <c r="BE147">
        <f>IFERROR(IF(SIGN(AE147)=1,"Increasing",IF(SIGN(AE147)=-1,"Decreasing","")),"")</f>
        <v/>
      </c>
      <c r="BF147">
        <f>IF(OR(AND(BE147="Increasing",BA147="Yes"),AND(BE147="Decreasing",BC147="Yes")),"Yes","No")</f>
        <v/>
      </c>
      <c r="BG147">
        <f>IF(I147="pos_trend","Yes","No")</f>
        <v/>
      </c>
      <c r="BH147">
        <f>IF(AF147&lt;&gt;"",IF(ABS(AF147)&gt;0.8,"Yes","No"),"")</f>
        <v/>
      </c>
    </row>
    <row r="148" spans="1:60">
      <c s="1" r="A148" t="n">
        <v>3</v>
      </c>
      <c r="B148" t="s">
        <v>275</v>
      </c>
      <c r="C148" t="s">
        <v>2607</v>
      </c>
      <c r="D148" t="s">
        <v>2608</v>
      </c>
      <c r="E148" t="s">
        <v>2609</v>
      </c>
      <c r="F148" t="s">
        <v>2610</v>
      </c>
      <c r="G148" t="s">
        <v>2611</v>
      </c>
      <c r="H148" t="s"/>
      <c r="I148">
        <f>IF(AND(K148&gt; J148, L148&gt; K148, M148&gt; L148, N148&gt; M148), "pos_trend", IF(AND(K148&lt; J148, L148&lt; K148, M148&lt; L148, N148&lt; M148), "neg_trend", "N/A"))</f>
        <v/>
      </c>
      <c r="J148">
        <f>IFERROR(IF(TRIM(C148)="-", "N/A", IF(RIGHT(C148,1)=")",IF(RIGHT(C148,2)="T)",-1000000000000*VALUE(MID(C148,2,LEN(C148)-3)),IF(RIGHT(C148,2)="M)",-1000000*VALUE(MID(C148,2,LEN(C148)-3)),IF(RIGHT(C148,2)="B)",-1000000000*VALUE(MID(C148,2,LEN(C148)-3)),IF(RIGHT(C148,2)="k)",-1000*VALUE(MID(C148,2,LEN(C148)-3)),VALUE(SUBSTITUTE(C148,",","")))))),IF(RIGHT(C148,1)="T",1000000000000*VALUE(LEFT(C148,LEN(C148)-1)),IF(RIGHT(C148,1)="M",1000000*VALUE(LEFT(C148,LEN(C148)-1)),IF(RIGHT(C148,1)="B",1000000000*VALUE(LEFT(C148,LEN(C148)-1)),IF(RIGHT(C148,1)="%",0.01*VALUE(LEFT(C148,LEN(C148)-1)),IF(RIGHT(C148,1)="k",1000*VALUE(LEFT(C148,LEN(C148)-1)),VALUE(SUBSTITUTE(C148,",",""))))))))),"N/A")</f>
        <v/>
      </c>
      <c r="K148">
        <f>IFERROR(IF(TRIM(D148)="-", "N/A", IF(RIGHT(D148,1)=")",IF(RIGHT(D148,2)="T)",-1000000000000*VALUE(MID(D148,2,LEN(D148)-3)),IF(RIGHT(D148,2)="M)",-1000000*VALUE(MID(D148,2,LEN(D148)-3)),IF(RIGHT(D148,2)="B)",-1000000000*VALUE(MID(D148,2,LEN(D148)-3)),IF(RIGHT(D148,2)="k)",-1000*VALUE(MID(D148,2,LEN(D148)-3)),VALUE(SUBSTITUTE(D148,",","")))))),IF(RIGHT(D148,1)="T",1000000000000*VALUE(LEFT(D148,LEN(D148)-1)),IF(RIGHT(D148,1)="M",1000000*VALUE(LEFT(D148,LEN(D148)-1)),IF(RIGHT(D148,1)="B",1000000000*VALUE(LEFT(D148,LEN(D148)-1)),IF(RIGHT(D148,1)="%",0.01*VALUE(LEFT(D148,LEN(D148)-1)),IF(RIGHT(D148,1)="k",1000*VALUE(LEFT(D148,LEN(D148)-1)),VALUE(SUBSTITUTE(D148,",",""))))))))),"N/A")</f>
        <v/>
      </c>
      <c r="L148">
        <f>IFERROR(IF(TRIM(E148)="-", "N/A", IF(RIGHT(E148,1)=")",IF(RIGHT(E148,2)="T)",-1000000000000*VALUE(MID(E148,2,LEN(E148)-3)),IF(RIGHT(E148,2)="M)",-1000000*VALUE(MID(E148,2,LEN(E148)-3)),IF(RIGHT(E148,2)="B)",-1000000000*VALUE(MID(E148,2,LEN(E148)-3)),IF(RIGHT(E148,2)="k)",-1000*VALUE(MID(E148,2,LEN(E148)-3)),VALUE(SUBSTITUTE(E148,",","")))))),IF(RIGHT(E148,1)="T",1000000000000*VALUE(LEFT(E148,LEN(E148)-1)),IF(RIGHT(E148,1)="M",1000000*VALUE(LEFT(E148,LEN(E148)-1)),IF(RIGHT(E148,1)="B",1000000000*VALUE(LEFT(E148,LEN(E148)-1)),IF(RIGHT(E148,1)="%",0.01*VALUE(LEFT(E148,LEN(E148)-1)),IF(RIGHT(E148,1)="k",1000*VALUE(LEFT(E148,LEN(E148)-1)),VALUE(SUBSTITUTE(E148,",",""))))))))),"N/A")</f>
        <v/>
      </c>
      <c r="M148">
        <f>IFERROR(IF(TRIM(F148)="-", "N/A", IF(RIGHT(F148,1)=")",IF(RIGHT(F148,2)="T)",-1000000000000*VALUE(MID(F148,2,LEN(F148)-3)),IF(RIGHT(F148,2)="M)",-1000000*VALUE(MID(F148,2,LEN(F148)-3)),IF(RIGHT(F148,2)="B)",-1000000000*VALUE(MID(F148,2,LEN(F148)-3)),IF(RIGHT(F148,2)="k)",-1000*VALUE(MID(F148,2,LEN(F148)-3)),VALUE(SUBSTITUTE(F148,",","")))))),IF(RIGHT(F148,1)="T",1000000000000*VALUE(LEFT(F148,LEN(F148)-1)),IF(RIGHT(F148,1)="M",1000000*VALUE(LEFT(F148,LEN(F148)-1)),IF(RIGHT(F148,1)="B",1000000000*VALUE(LEFT(F148,LEN(F148)-1)),IF(RIGHT(F148,1)="%",0.01*VALUE(LEFT(F148,LEN(F148)-1)),IF(RIGHT(F148,1)="k",1000*VALUE(LEFT(F148,LEN(F148)-1)),VALUE(SUBSTITUTE(F148,",",""))))))))),"N/A")</f>
        <v/>
      </c>
      <c r="N148">
        <f>IFERROR(IF(TRIM(G148)="-", "N/A", IF(RIGHT(G148,1)=")",IF(RIGHT(G148,2)="T)",-1000000000000*VALUE(MID(G148,2,LEN(G148)-3)),IF(RIGHT(G148,2)="M)",-1000000*VALUE(MID(G148,2,LEN(G148)-3)),IF(RIGHT(G148,2)="B)",-1000000000*VALUE(MID(G148,2,LEN(G148)-3)),IF(RIGHT(G148,2)="k)",-1000*VALUE(MID(G148,2,LEN(G148)-3)),VALUE(SUBSTITUTE(G148,",","")))))),IF(RIGHT(G148,1)="T",1000000000000*VALUE(LEFT(G148,LEN(G148)-1)),IF(RIGHT(G148,1)="M",1000000*VALUE(LEFT(G148,LEN(G148)-1)),IF(RIGHT(G148,1)="B",1000000000*VALUE(LEFT(G148,LEN(G148)-1)),IF(RIGHT(G148,1)="%",0.01*VALUE(LEFT(G148,LEN(G148)-1)),IF(RIGHT(G148,1)="k",1000*VALUE(LEFT(G148,LEN(G148)-1)),VALUE(SUBSTITUTE(G148,",",""))))))))),"N/A")</f>
        <v/>
      </c>
      <c r="P148">
        <f>MAX(J148:N148)</f>
        <v/>
      </c>
      <c r="Q148">
        <f>IFERROR(J144+MATCH(P148,J148:N148,0)-1,"")</f>
        <v/>
      </c>
      <c r="R148">
        <f>IF(Q148="","",MIN(J148:N148))</f>
        <v/>
      </c>
      <c r="S148">
        <f>IFERROR(J144+MATCH(R148,J148:N148,0)-1,"")</f>
        <v/>
      </c>
      <c r="T148">
        <f>IFERROR(AVERAGE(J148:N148),"")</f>
        <v/>
      </c>
      <c r="U148">
        <f>IFERROR(STDEV(J148:N148),"")</f>
        <v/>
      </c>
      <c r="V148">
        <f>IFERROR(IF(C148="-","",IF(ISBLANK(B148),"",IF(OR(ISNUMBER(FIND("Growth",B148)),ISNUMBER(FIND("Margin",B148))),"",(J148-T148)/U148))),"")</f>
        <v/>
      </c>
      <c r="W148">
        <f>IFERROR(IF(OR(D148="-",ISBLANK(D148)),"",(K148-T148)/U148),"")</f>
        <v/>
      </c>
      <c r="X148">
        <f>IFERROR(IF(OR(E148="-",ISBLANK(E148)),"",(L148-T148)/U148),"")</f>
        <v/>
      </c>
      <c r="Y148">
        <f>IFERROR(IF(OR(F148="-",ISBLANK(F148)),"",(M148-T148)/U148),"")</f>
        <v/>
      </c>
      <c r="Z148">
        <f>IFERROR(IF(OR(G148="-",ISBLANK(G148)),"",(N148-T148)/U148),"")</f>
        <v/>
      </c>
      <c r="AA148">
        <f>IF(MAX(MAX(V148:Z148),ABS(MIN(V148:Z148)))=ABS(MIN(V148:Z148)),MIN(V148:Z148),MAX(V148:Z148))</f>
        <v/>
      </c>
      <c r="AB148">
        <f>IFERROR(V144+MATCH(AA148,V148:Z148,0)-1,"")</f>
        <v/>
      </c>
      <c r="AC148">
        <f>IF(AB148&lt;&gt;"",IF(S148=AB148,"Low",IF(AB148=Q148,"High","")),"")</f>
        <v/>
      </c>
      <c r="AE148">
        <f>IF(ISNUMBER(MATCH("N/A",J148:N148,0)),"",IFERROR((5 * SUMPRODUCT(J144:N144,J148:N148) - PRODUCT(SUM(J144:N144),SUM(J148:N148))) / ((5 * SUM((J144^2)+(K144^2)+(L144^2)+(M144^2)+(N144^2))) - SUM(J144:N144)^2),""))</f>
        <v/>
      </c>
      <c r="AF148">
        <f>IFERROR(CORREL(J144:N144,J148:N148),"")</f>
        <v/>
      </c>
      <c r="AZ148">
        <f>IF(Q148=S148,0,1)</f>
        <v/>
      </c>
      <c r="BA148">
        <f>IF(AZ148=1,IF(Q148="","",IF(Q148=N144,"Yes","No")),"")</f>
        <v/>
      </c>
      <c r="BB148">
        <f>IF(BA148="Yes",P148,"")</f>
        <v/>
      </c>
      <c r="BC148">
        <f>IF(AZ148=1,IF(S148="","",IF(S148=N144,"Yes","No")),"")</f>
        <v/>
      </c>
      <c r="BD148">
        <f>IF(BC148="Yes",R148,"")</f>
        <v/>
      </c>
      <c r="BE148">
        <f>IFERROR(IF(SIGN(AE148)=1,"Increasing",IF(SIGN(AE148)=-1,"Decreasing","")),"")</f>
        <v/>
      </c>
      <c r="BF148">
        <f>IF(OR(AND(BE148="Increasing",BA148="Yes"),AND(BE148="Decreasing",BC148="Yes")),"Yes","No")</f>
        <v/>
      </c>
      <c r="BG148">
        <f>IF(I148="pos_trend","Yes","No")</f>
        <v/>
      </c>
      <c r="BH148">
        <f>IF(AF148&lt;&gt;"",IF(ABS(AF148)&gt;0.8,"Yes","No"),"")</f>
        <v/>
      </c>
    </row>
    <row r="149" spans="1:60">
      <c s="1" r="A149" t="n">
        <v>4</v>
      </c>
      <c r="B149" t="s">
        <v>281</v>
      </c>
      <c r="C149" t="s">
        <v>2612</v>
      </c>
      <c r="D149" t="s">
        <v>2613</v>
      </c>
      <c r="E149" t="s">
        <v>2614</v>
      </c>
      <c r="F149" t="s">
        <v>2615</v>
      </c>
      <c r="G149" t="s">
        <v>2616</v>
      </c>
      <c r="H149" t="s"/>
      <c r="I149">
        <f>IF(AND(K149&gt; J149, L149&gt; K149, M149&gt; L149, N149&gt; M149), "pos_trend", IF(AND(K149&lt; J149, L149&lt; K149, M149&lt; L149, N149&lt; M149), "neg_trend", "N/A"))</f>
        <v/>
      </c>
      <c r="J149">
        <f>IFERROR(IF(TRIM(C149)="-", "N/A", IF(RIGHT(C149,1)=")",IF(RIGHT(C149,2)="T)",-1000000000000*VALUE(MID(C149,2,LEN(C149)-3)),IF(RIGHT(C149,2)="M)",-1000000*VALUE(MID(C149,2,LEN(C149)-3)),IF(RIGHT(C149,2)="B)",-1000000000*VALUE(MID(C149,2,LEN(C149)-3)),IF(RIGHT(C149,2)="k)",-1000*VALUE(MID(C149,2,LEN(C149)-3)),VALUE(SUBSTITUTE(C149,",","")))))),IF(RIGHT(C149,1)="T",1000000000000*VALUE(LEFT(C149,LEN(C149)-1)),IF(RIGHT(C149,1)="M",1000000*VALUE(LEFT(C149,LEN(C149)-1)),IF(RIGHT(C149,1)="B",1000000000*VALUE(LEFT(C149,LEN(C149)-1)),IF(RIGHT(C149,1)="%",0.01*VALUE(LEFT(C149,LEN(C149)-1)),IF(RIGHT(C149,1)="k",1000*VALUE(LEFT(C149,LEN(C149)-1)),VALUE(SUBSTITUTE(C149,",",""))))))))),"N/A")</f>
        <v/>
      </c>
      <c r="K149">
        <f>IFERROR(IF(TRIM(D149)="-", "N/A", IF(RIGHT(D149,1)=")",IF(RIGHT(D149,2)="T)",-1000000000000*VALUE(MID(D149,2,LEN(D149)-3)),IF(RIGHT(D149,2)="M)",-1000000*VALUE(MID(D149,2,LEN(D149)-3)),IF(RIGHT(D149,2)="B)",-1000000000*VALUE(MID(D149,2,LEN(D149)-3)),IF(RIGHT(D149,2)="k)",-1000*VALUE(MID(D149,2,LEN(D149)-3)),VALUE(SUBSTITUTE(D149,",","")))))),IF(RIGHT(D149,1)="T",1000000000000*VALUE(LEFT(D149,LEN(D149)-1)),IF(RIGHT(D149,1)="M",1000000*VALUE(LEFT(D149,LEN(D149)-1)),IF(RIGHT(D149,1)="B",1000000000*VALUE(LEFT(D149,LEN(D149)-1)),IF(RIGHT(D149,1)="%",0.01*VALUE(LEFT(D149,LEN(D149)-1)),IF(RIGHT(D149,1)="k",1000*VALUE(LEFT(D149,LEN(D149)-1)),VALUE(SUBSTITUTE(D149,",",""))))))))),"N/A")</f>
        <v/>
      </c>
      <c r="L149">
        <f>IFERROR(IF(TRIM(E149)="-", "N/A", IF(RIGHT(E149,1)=")",IF(RIGHT(E149,2)="T)",-1000000000000*VALUE(MID(E149,2,LEN(E149)-3)),IF(RIGHT(E149,2)="M)",-1000000*VALUE(MID(E149,2,LEN(E149)-3)),IF(RIGHT(E149,2)="B)",-1000000000*VALUE(MID(E149,2,LEN(E149)-3)),IF(RIGHT(E149,2)="k)",-1000*VALUE(MID(E149,2,LEN(E149)-3)),VALUE(SUBSTITUTE(E149,",","")))))),IF(RIGHT(E149,1)="T",1000000000000*VALUE(LEFT(E149,LEN(E149)-1)),IF(RIGHT(E149,1)="M",1000000*VALUE(LEFT(E149,LEN(E149)-1)),IF(RIGHT(E149,1)="B",1000000000*VALUE(LEFT(E149,LEN(E149)-1)),IF(RIGHT(E149,1)="%",0.01*VALUE(LEFT(E149,LEN(E149)-1)),IF(RIGHT(E149,1)="k",1000*VALUE(LEFT(E149,LEN(E149)-1)),VALUE(SUBSTITUTE(E149,",",""))))))))),"N/A")</f>
        <v/>
      </c>
      <c r="M149">
        <f>IFERROR(IF(TRIM(F149)="-", "N/A", IF(RIGHT(F149,1)=")",IF(RIGHT(F149,2)="T)",-1000000000000*VALUE(MID(F149,2,LEN(F149)-3)),IF(RIGHT(F149,2)="M)",-1000000*VALUE(MID(F149,2,LEN(F149)-3)),IF(RIGHT(F149,2)="B)",-1000000000*VALUE(MID(F149,2,LEN(F149)-3)),IF(RIGHT(F149,2)="k)",-1000*VALUE(MID(F149,2,LEN(F149)-3)),VALUE(SUBSTITUTE(F149,",","")))))),IF(RIGHT(F149,1)="T",1000000000000*VALUE(LEFT(F149,LEN(F149)-1)),IF(RIGHT(F149,1)="M",1000000*VALUE(LEFT(F149,LEN(F149)-1)),IF(RIGHT(F149,1)="B",1000000000*VALUE(LEFT(F149,LEN(F149)-1)),IF(RIGHT(F149,1)="%",0.01*VALUE(LEFT(F149,LEN(F149)-1)),IF(RIGHT(F149,1)="k",1000*VALUE(LEFT(F149,LEN(F149)-1)),VALUE(SUBSTITUTE(F149,",",""))))))))),"N/A")</f>
        <v/>
      </c>
      <c r="N149">
        <f>IFERROR(IF(TRIM(G149)="-", "N/A", IF(RIGHT(G149,1)=")",IF(RIGHT(G149,2)="T)",-1000000000000*VALUE(MID(G149,2,LEN(G149)-3)),IF(RIGHT(G149,2)="M)",-1000000*VALUE(MID(G149,2,LEN(G149)-3)),IF(RIGHT(G149,2)="B)",-1000000000*VALUE(MID(G149,2,LEN(G149)-3)),IF(RIGHT(G149,2)="k)",-1000*VALUE(MID(G149,2,LEN(G149)-3)),VALUE(SUBSTITUTE(G149,",","")))))),IF(RIGHT(G149,1)="T",1000000000000*VALUE(LEFT(G149,LEN(G149)-1)),IF(RIGHT(G149,1)="M",1000000*VALUE(LEFT(G149,LEN(G149)-1)),IF(RIGHT(G149,1)="B",1000000000*VALUE(LEFT(G149,LEN(G149)-1)),IF(RIGHT(G149,1)="%",0.01*VALUE(LEFT(G149,LEN(G149)-1)),IF(RIGHT(G149,1)="k",1000*VALUE(LEFT(G149,LEN(G149)-1)),VALUE(SUBSTITUTE(G149,",",""))))))))),"N/A")</f>
        <v/>
      </c>
      <c r="P149">
        <f>MAX(J149:N149)</f>
        <v/>
      </c>
      <c r="Q149">
        <f>IFERROR(J144+MATCH(P149,J149:N149,0)-1,"")</f>
        <v/>
      </c>
      <c r="R149">
        <f>IF(Q149="","",MIN(J149:N149))</f>
        <v/>
      </c>
      <c r="S149">
        <f>IFERROR(J144+MATCH(R149,J149:N149,0)-1,"")</f>
        <v/>
      </c>
      <c r="T149">
        <f>IFERROR(AVERAGE(J149:N149),"")</f>
        <v/>
      </c>
      <c r="U149">
        <f>IFERROR(STDEV(J149:N149),"")</f>
        <v/>
      </c>
      <c r="V149">
        <f>IFERROR(IF(C149="-","",IF(ISBLANK(B149),"",IF(OR(ISNUMBER(FIND("Growth",B149)),ISNUMBER(FIND("Margin",B149))),"",(J149-T149)/U149))),"")</f>
        <v/>
      </c>
      <c r="W149">
        <f>IFERROR(IF(OR(D149="-",ISBLANK(D149)),"",(K149-T149)/U149),"")</f>
        <v/>
      </c>
      <c r="X149">
        <f>IFERROR(IF(OR(E149="-",ISBLANK(E149)),"",(L149-T149)/U149),"")</f>
        <v/>
      </c>
      <c r="Y149">
        <f>IFERROR(IF(OR(F149="-",ISBLANK(F149)),"",(M149-T149)/U149),"")</f>
        <v/>
      </c>
      <c r="Z149">
        <f>IFERROR(IF(OR(G149="-",ISBLANK(G149)),"",(N149-T149)/U149),"")</f>
        <v/>
      </c>
      <c r="AA149">
        <f>IF(MAX(MAX(V149:Z149),ABS(MIN(V149:Z149)))=ABS(MIN(V149:Z149)),MIN(V149:Z149),MAX(V149:Z149))</f>
        <v/>
      </c>
      <c r="AB149">
        <f>IFERROR(V144+MATCH(AA149,V149:Z149,0)-1,"")</f>
        <v/>
      </c>
      <c r="AC149">
        <f>IF(AB149&lt;&gt;"",IF(S149=AB149,"Low",IF(AB149=Q149,"High","")),"")</f>
        <v/>
      </c>
      <c r="AE149">
        <f>IF(ISNUMBER(MATCH("N/A",J149:N149,0)),"",IFERROR((5 * SUMPRODUCT(J144:N144,J149:N149) - PRODUCT(SUM(J144:N144),SUM(J149:N149))) / ((5 * SUM((J144^2)+(K144^2)+(L144^2)+(M144^2)+(N144^2))) - SUM(J144:N144)^2),""))</f>
        <v/>
      </c>
      <c r="AF149">
        <f>IFERROR(CORREL(J144:N144,J149:N149),"")</f>
        <v/>
      </c>
      <c r="AZ149">
        <f>IF(Q149=S149,0,1)</f>
        <v/>
      </c>
      <c r="BA149">
        <f>IF(AZ149=1,IF(Q149="","",IF(Q149=N144,"Yes","No")),"")</f>
        <v/>
      </c>
      <c r="BB149">
        <f>IF(BA149="Yes",P149,"")</f>
        <v/>
      </c>
      <c r="BC149">
        <f>IF(AZ149=1,IF(S149="","",IF(S149=N144,"Yes","No")),"")</f>
        <v/>
      </c>
      <c r="BD149">
        <f>IF(BC149="Yes",R149,"")</f>
        <v/>
      </c>
      <c r="BE149">
        <f>IFERROR(IF(SIGN(AE149)=1,"Increasing",IF(SIGN(AE149)=-1,"Decreasing","")),"")</f>
        <v/>
      </c>
      <c r="BF149">
        <f>IF(OR(AND(BE149="Increasing",BA149="Yes"),AND(BE149="Decreasing",BC149="Yes")),"Yes","No")</f>
        <v/>
      </c>
      <c r="BG149">
        <f>IF(I149="pos_trend","Yes","No")</f>
        <v/>
      </c>
      <c r="BH149">
        <f>IF(AF149&lt;&gt;"",IF(ABS(AF149)&gt;0.8,"Yes","No"),"")</f>
        <v/>
      </c>
    </row>
    <row r="150" spans="1:60">
      <c s="1" r="A150" t="n">
        <v>5</v>
      </c>
      <c r="B150" t="s">
        <v>287</v>
      </c>
      <c r="C150" t="s">
        <v>2617</v>
      </c>
      <c r="D150" t="s">
        <v>2618</v>
      </c>
      <c r="E150" t="s">
        <v>2619</v>
      </c>
      <c r="F150" t="s">
        <v>2620</v>
      </c>
      <c r="G150" t="s">
        <v>2621</v>
      </c>
      <c r="H150" t="s"/>
      <c r="I150">
        <f>IF(AND(K150&gt; J150, L150&gt; K150, M150&gt; L150, N150&gt; M150), "pos_trend", IF(AND(K150&lt; J150, L150&lt; K150, M150&lt; L150, N150&lt; M150), "neg_trend", "N/A"))</f>
        <v/>
      </c>
      <c r="J150">
        <f>IFERROR(IF(TRIM(C150)="-", "N/A", IF(RIGHT(C150,1)=")",IF(RIGHT(C150,2)="T)",-1000000000000*VALUE(MID(C150,2,LEN(C150)-3)),IF(RIGHT(C150,2)="M)",-1000000*VALUE(MID(C150,2,LEN(C150)-3)),IF(RIGHT(C150,2)="B)",-1000000000*VALUE(MID(C150,2,LEN(C150)-3)),IF(RIGHT(C150,2)="k)",-1000*VALUE(MID(C150,2,LEN(C150)-3)),VALUE(SUBSTITUTE(C150,",","")))))),IF(RIGHT(C150,1)="T",1000000000000*VALUE(LEFT(C150,LEN(C150)-1)),IF(RIGHT(C150,1)="M",1000000*VALUE(LEFT(C150,LEN(C150)-1)),IF(RIGHT(C150,1)="B",1000000000*VALUE(LEFT(C150,LEN(C150)-1)),IF(RIGHT(C150,1)="%",0.01*VALUE(LEFT(C150,LEN(C150)-1)),IF(RIGHT(C150,1)="k",1000*VALUE(LEFT(C150,LEN(C150)-1)),VALUE(SUBSTITUTE(C150,",",""))))))))),"N/A")</f>
        <v/>
      </c>
      <c r="K150">
        <f>IFERROR(IF(TRIM(D150)="-", "N/A", IF(RIGHT(D150,1)=")",IF(RIGHT(D150,2)="T)",-1000000000000*VALUE(MID(D150,2,LEN(D150)-3)),IF(RIGHT(D150,2)="M)",-1000000*VALUE(MID(D150,2,LEN(D150)-3)),IF(RIGHT(D150,2)="B)",-1000000000*VALUE(MID(D150,2,LEN(D150)-3)),IF(RIGHT(D150,2)="k)",-1000*VALUE(MID(D150,2,LEN(D150)-3)),VALUE(SUBSTITUTE(D150,",","")))))),IF(RIGHT(D150,1)="T",1000000000000*VALUE(LEFT(D150,LEN(D150)-1)),IF(RIGHT(D150,1)="M",1000000*VALUE(LEFT(D150,LEN(D150)-1)),IF(RIGHT(D150,1)="B",1000000000*VALUE(LEFT(D150,LEN(D150)-1)),IF(RIGHT(D150,1)="%",0.01*VALUE(LEFT(D150,LEN(D150)-1)),IF(RIGHT(D150,1)="k",1000*VALUE(LEFT(D150,LEN(D150)-1)),VALUE(SUBSTITUTE(D150,",",""))))))))),"N/A")</f>
        <v/>
      </c>
      <c r="L150">
        <f>IFERROR(IF(TRIM(E150)="-", "N/A", IF(RIGHT(E150,1)=")",IF(RIGHT(E150,2)="T)",-1000000000000*VALUE(MID(E150,2,LEN(E150)-3)),IF(RIGHT(E150,2)="M)",-1000000*VALUE(MID(E150,2,LEN(E150)-3)),IF(RIGHT(E150,2)="B)",-1000000000*VALUE(MID(E150,2,LEN(E150)-3)),IF(RIGHT(E150,2)="k)",-1000*VALUE(MID(E150,2,LEN(E150)-3)),VALUE(SUBSTITUTE(E150,",","")))))),IF(RIGHT(E150,1)="T",1000000000000*VALUE(LEFT(E150,LEN(E150)-1)),IF(RIGHT(E150,1)="M",1000000*VALUE(LEFT(E150,LEN(E150)-1)),IF(RIGHT(E150,1)="B",1000000000*VALUE(LEFT(E150,LEN(E150)-1)),IF(RIGHT(E150,1)="%",0.01*VALUE(LEFT(E150,LEN(E150)-1)),IF(RIGHT(E150,1)="k",1000*VALUE(LEFT(E150,LEN(E150)-1)),VALUE(SUBSTITUTE(E150,",",""))))))))),"N/A")</f>
        <v/>
      </c>
      <c r="M150">
        <f>IFERROR(IF(TRIM(F150)="-", "N/A", IF(RIGHT(F150,1)=")",IF(RIGHT(F150,2)="T)",-1000000000000*VALUE(MID(F150,2,LEN(F150)-3)),IF(RIGHT(F150,2)="M)",-1000000*VALUE(MID(F150,2,LEN(F150)-3)),IF(RIGHT(F150,2)="B)",-1000000000*VALUE(MID(F150,2,LEN(F150)-3)),IF(RIGHT(F150,2)="k)",-1000*VALUE(MID(F150,2,LEN(F150)-3)),VALUE(SUBSTITUTE(F150,",","")))))),IF(RIGHT(F150,1)="T",1000000000000*VALUE(LEFT(F150,LEN(F150)-1)),IF(RIGHT(F150,1)="M",1000000*VALUE(LEFT(F150,LEN(F150)-1)),IF(RIGHT(F150,1)="B",1000000000*VALUE(LEFT(F150,LEN(F150)-1)),IF(RIGHT(F150,1)="%",0.01*VALUE(LEFT(F150,LEN(F150)-1)),IF(RIGHT(F150,1)="k",1000*VALUE(LEFT(F150,LEN(F150)-1)),VALUE(SUBSTITUTE(F150,",",""))))))))),"N/A")</f>
        <v/>
      </c>
      <c r="N150">
        <f>IFERROR(IF(TRIM(G150)="-", "N/A", IF(RIGHT(G150,1)=")",IF(RIGHT(G150,2)="T)",-1000000000000*VALUE(MID(G150,2,LEN(G150)-3)),IF(RIGHT(G150,2)="M)",-1000000*VALUE(MID(G150,2,LEN(G150)-3)),IF(RIGHT(G150,2)="B)",-1000000000*VALUE(MID(G150,2,LEN(G150)-3)),IF(RIGHT(G150,2)="k)",-1000*VALUE(MID(G150,2,LEN(G150)-3)),VALUE(SUBSTITUTE(G150,",","")))))),IF(RIGHT(G150,1)="T",1000000000000*VALUE(LEFT(G150,LEN(G150)-1)),IF(RIGHT(G150,1)="M",1000000*VALUE(LEFT(G150,LEN(G150)-1)),IF(RIGHT(G150,1)="B",1000000000*VALUE(LEFT(G150,LEN(G150)-1)),IF(RIGHT(G150,1)="%",0.01*VALUE(LEFT(G150,LEN(G150)-1)),IF(RIGHT(G150,1)="k",1000*VALUE(LEFT(G150,LEN(G150)-1)),VALUE(SUBSTITUTE(G150,",",""))))))))),"N/A")</f>
        <v/>
      </c>
      <c r="P150">
        <f>MAX(J150:N150)</f>
        <v/>
      </c>
      <c r="Q150">
        <f>IFERROR(J144+MATCH(P150,J150:N150,0)-1,"")</f>
        <v/>
      </c>
      <c r="R150">
        <f>IF(Q150="","",MIN(J150:N150))</f>
        <v/>
      </c>
      <c r="S150">
        <f>IFERROR(J144+MATCH(R150,J150:N150,0)-1,"")</f>
        <v/>
      </c>
      <c r="T150">
        <f>IFERROR(AVERAGE(J150:N150),"")</f>
        <v/>
      </c>
      <c r="U150">
        <f>IFERROR(STDEV(J150:N150),"")</f>
        <v/>
      </c>
      <c r="V150">
        <f>IFERROR(IF(C150="-","",IF(ISBLANK(B150),"",IF(OR(ISNUMBER(FIND("Growth",B150)),ISNUMBER(FIND("Margin",B150))),"",(J150-T150)/U150))),"")</f>
        <v/>
      </c>
      <c r="W150">
        <f>IFERROR(IF(OR(D150="-",ISBLANK(D150)),"",(K150-T150)/U150),"")</f>
        <v/>
      </c>
      <c r="X150">
        <f>IFERROR(IF(OR(E150="-",ISBLANK(E150)),"",(L150-T150)/U150),"")</f>
        <v/>
      </c>
      <c r="Y150">
        <f>IFERROR(IF(OR(F150="-",ISBLANK(F150)),"",(M150-T150)/U150),"")</f>
        <v/>
      </c>
      <c r="Z150">
        <f>IFERROR(IF(OR(G150="-",ISBLANK(G150)),"",(N150-T150)/U150),"")</f>
        <v/>
      </c>
      <c r="AA150">
        <f>IF(MAX(MAX(V150:Z150),ABS(MIN(V150:Z150)))=ABS(MIN(V150:Z150)),MIN(V150:Z150),MAX(V150:Z150))</f>
        <v/>
      </c>
      <c r="AB150">
        <f>IFERROR(V144+MATCH(AA150,V150:Z150,0)-1,"")</f>
        <v/>
      </c>
      <c r="AC150">
        <f>IF(AB150&lt;&gt;"",IF(S150=AB150,"Low",IF(AB150=Q150,"High","")),"")</f>
        <v/>
      </c>
      <c r="AE150">
        <f>IF(ISNUMBER(MATCH("N/A",J150:N150,0)),"",IFERROR((5 * SUMPRODUCT(J144:N144,J150:N150) - PRODUCT(SUM(J144:N144),SUM(J150:N150))) / ((5 * SUM((J144^2)+(K144^2)+(L144^2)+(M144^2)+(N144^2))) - SUM(J144:N144)^2),""))</f>
        <v/>
      </c>
      <c r="AF150">
        <f>IFERROR(CORREL(J144:N144,J150:N150),"")</f>
        <v/>
      </c>
      <c r="AZ150">
        <f>IF(Q150=S150,0,1)</f>
        <v/>
      </c>
      <c r="BA150">
        <f>IF(AZ150=1,IF(Q150="","",IF(Q150=N144,"Yes","No")),"")</f>
        <v/>
      </c>
      <c r="BB150">
        <f>IF(BA150="Yes",P150,"")</f>
        <v/>
      </c>
      <c r="BC150">
        <f>IF(AZ150=1,IF(S150="","",IF(S150=N144,"Yes","No")),"")</f>
        <v/>
      </c>
      <c r="BD150">
        <f>IF(BC150="Yes",R150,"")</f>
        <v/>
      </c>
      <c r="BE150">
        <f>IFERROR(IF(SIGN(AE150)=1,"Increasing",IF(SIGN(AE150)=-1,"Decreasing","")),"")</f>
        <v/>
      </c>
      <c r="BF150">
        <f>IF(OR(AND(BE150="Increasing",BA150="Yes"),AND(BE150="Decreasing",BC150="Yes")),"Yes","No")</f>
        <v/>
      </c>
      <c r="BG150">
        <f>IF(I150="pos_trend","Yes","No")</f>
        <v/>
      </c>
      <c r="BH150">
        <f>IF(AF150&lt;&gt;"",IF(ABS(AF150)&gt;0.8,"Yes","No"),"")</f>
        <v/>
      </c>
    </row>
    <row r="151" spans="1:60">
      <c s="1" r="A151" t="n">
        <v>6</v>
      </c>
      <c r="B151" t="s">
        <v>293</v>
      </c>
      <c r="C151" t="s">
        <v>2622</v>
      </c>
      <c r="D151" t="s">
        <v>2623</v>
      </c>
      <c r="E151" t="s">
        <v>2153</v>
      </c>
      <c r="F151" t="s">
        <v>2624</v>
      </c>
      <c r="G151" t="s">
        <v>2625</v>
      </c>
      <c r="H151" t="s"/>
      <c r="I151">
        <f>IF(AND(K151&gt; J151, L151&gt; K151, M151&gt; L151, N151&gt; M151), "pos_trend", IF(AND(K151&lt; J151, L151&lt; K151, M151&lt; L151, N151&lt; M151), "neg_trend", "N/A"))</f>
        <v/>
      </c>
      <c r="J151">
        <f>IFERROR(IF(TRIM(C151)="-", "N/A", IF(RIGHT(C151,1)=")",IF(RIGHT(C151,2)="T)",-1000000000000*VALUE(MID(C151,2,LEN(C151)-3)),IF(RIGHT(C151,2)="M)",-1000000*VALUE(MID(C151,2,LEN(C151)-3)),IF(RIGHT(C151,2)="B)",-1000000000*VALUE(MID(C151,2,LEN(C151)-3)),IF(RIGHT(C151,2)="k)",-1000*VALUE(MID(C151,2,LEN(C151)-3)),VALUE(SUBSTITUTE(C151,",","")))))),IF(RIGHT(C151,1)="T",1000000000000*VALUE(LEFT(C151,LEN(C151)-1)),IF(RIGHT(C151,1)="M",1000000*VALUE(LEFT(C151,LEN(C151)-1)),IF(RIGHT(C151,1)="B",1000000000*VALUE(LEFT(C151,LEN(C151)-1)),IF(RIGHT(C151,1)="%",0.01*VALUE(LEFT(C151,LEN(C151)-1)),IF(RIGHT(C151,1)="k",1000*VALUE(LEFT(C151,LEN(C151)-1)),VALUE(SUBSTITUTE(C151,",",""))))))))),"N/A")</f>
        <v/>
      </c>
      <c r="K151">
        <f>IFERROR(IF(TRIM(D151)="-", "N/A", IF(RIGHT(D151,1)=")",IF(RIGHT(D151,2)="T)",-1000000000000*VALUE(MID(D151,2,LEN(D151)-3)),IF(RIGHT(D151,2)="M)",-1000000*VALUE(MID(D151,2,LEN(D151)-3)),IF(RIGHT(D151,2)="B)",-1000000000*VALUE(MID(D151,2,LEN(D151)-3)),IF(RIGHT(D151,2)="k)",-1000*VALUE(MID(D151,2,LEN(D151)-3)),VALUE(SUBSTITUTE(D151,",","")))))),IF(RIGHT(D151,1)="T",1000000000000*VALUE(LEFT(D151,LEN(D151)-1)),IF(RIGHT(D151,1)="M",1000000*VALUE(LEFT(D151,LEN(D151)-1)),IF(RIGHT(D151,1)="B",1000000000*VALUE(LEFT(D151,LEN(D151)-1)),IF(RIGHT(D151,1)="%",0.01*VALUE(LEFT(D151,LEN(D151)-1)),IF(RIGHT(D151,1)="k",1000*VALUE(LEFT(D151,LEN(D151)-1)),VALUE(SUBSTITUTE(D151,",",""))))))))),"N/A")</f>
        <v/>
      </c>
      <c r="L151">
        <f>IFERROR(IF(TRIM(E151)="-", "N/A", IF(RIGHT(E151,1)=")",IF(RIGHT(E151,2)="T)",-1000000000000*VALUE(MID(E151,2,LEN(E151)-3)),IF(RIGHT(E151,2)="M)",-1000000*VALUE(MID(E151,2,LEN(E151)-3)),IF(RIGHT(E151,2)="B)",-1000000000*VALUE(MID(E151,2,LEN(E151)-3)),IF(RIGHT(E151,2)="k)",-1000*VALUE(MID(E151,2,LEN(E151)-3)),VALUE(SUBSTITUTE(E151,",","")))))),IF(RIGHT(E151,1)="T",1000000000000*VALUE(LEFT(E151,LEN(E151)-1)),IF(RIGHT(E151,1)="M",1000000*VALUE(LEFT(E151,LEN(E151)-1)),IF(RIGHT(E151,1)="B",1000000000*VALUE(LEFT(E151,LEN(E151)-1)),IF(RIGHT(E151,1)="%",0.01*VALUE(LEFT(E151,LEN(E151)-1)),IF(RIGHT(E151,1)="k",1000*VALUE(LEFT(E151,LEN(E151)-1)),VALUE(SUBSTITUTE(E151,",",""))))))))),"N/A")</f>
        <v/>
      </c>
      <c r="M151">
        <f>IFERROR(IF(TRIM(F151)="-", "N/A", IF(RIGHT(F151,1)=")",IF(RIGHT(F151,2)="T)",-1000000000000*VALUE(MID(F151,2,LEN(F151)-3)),IF(RIGHT(F151,2)="M)",-1000000*VALUE(MID(F151,2,LEN(F151)-3)),IF(RIGHT(F151,2)="B)",-1000000000*VALUE(MID(F151,2,LEN(F151)-3)),IF(RIGHT(F151,2)="k)",-1000*VALUE(MID(F151,2,LEN(F151)-3)),VALUE(SUBSTITUTE(F151,",","")))))),IF(RIGHT(F151,1)="T",1000000000000*VALUE(LEFT(F151,LEN(F151)-1)),IF(RIGHT(F151,1)="M",1000000*VALUE(LEFT(F151,LEN(F151)-1)),IF(RIGHT(F151,1)="B",1000000000*VALUE(LEFT(F151,LEN(F151)-1)),IF(RIGHT(F151,1)="%",0.01*VALUE(LEFT(F151,LEN(F151)-1)),IF(RIGHT(F151,1)="k",1000*VALUE(LEFT(F151,LEN(F151)-1)),VALUE(SUBSTITUTE(F151,",",""))))))))),"N/A")</f>
        <v/>
      </c>
      <c r="N151">
        <f>IFERROR(IF(TRIM(G151)="-", "N/A", IF(RIGHT(G151,1)=")",IF(RIGHT(G151,2)="T)",-1000000000000*VALUE(MID(G151,2,LEN(G151)-3)),IF(RIGHT(G151,2)="M)",-1000000*VALUE(MID(G151,2,LEN(G151)-3)),IF(RIGHT(G151,2)="B)",-1000000000*VALUE(MID(G151,2,LEN(G151)-3)),IF(RIGHT(G151,2)="k)",-1000*VALUE(MID(G151,2,LEN(G151)-3)),VALUE(SUBSTITUTE(G151,",","")))))),IF(RIGHT(G151,1)="T",1000000000000*VALUE(LEFT(G151,LEN(G151)-1)),IF(RIGHT(G151,1)="M",1000000*VALUE(LEFT(G151,LEN(G151)-1)),IF(RIGHT(G151,1)="B",1000000000*VALUE(LEFT(G151,LEN(G151)-1)),IF(RIGHT(G151,1)="%",0.01*VALUE(LEFT(G151,LEN(G151)-1)),IF(RIGHT(G151,1)="k",1000*VALUE(LEFT(G151,LEN(G151)-1)),VALUE(SUBSTITUTE(G151,",",""))))))))),"N/A")</f>
        <v/>
      </c>
      <c r="P151">
        <f>MAX(J151:N151)</f>
        <v/>
      </c>
      <c r="Q151">
        <f>IFERROR(J144+MATCH(P151,J151:N151,0)-1,"")</f>
        <v/>
      </c>
      <c r="R151">
        <f>IF(Q151="","",MIN(J151:N151))</f>
        <v/>
      </c>
      <c r="S151">
        <f>IFERROR(J144+MATCH(R151,J151:N151,0)-1,"")</f>
        <v/>
      </c>
      <c r="T151">
        <f>IFERROR(AVERAGE(J151:N151),"")</f>
        <v/>
      </c>
      <c r="U151">
        <f>IFERROR(STDEV(J151:N151),"")</f>
        <v/>
      </c>
      <c r="V151">
        <f>IFERROR(IF(C151="-","",IF(ISBLANK(B151),"",IF(OR(ISNUMBER(FIND("Growth",B151)),ISNUMBER(FIND("Margin",B151))),"",(J151-T151)/U151))),"")</f>
        <v/>
      </c>
      <c r="W151">
        <f>IFERROR(IF(OR(D151="-",ISBLANK(D151)),"",(K151-T151)/U151),"")</f>
        <v/>
      </c>
      <c r="X151">
        <f>IFERROR(IF(OR(E151="-",ISBLANK(E151)),"",(L151-T151)/U151),"")</f>
        <v/>
      </c>
      <c r="Y151">
        <f>IFERROR(IF(OR(F151="-",ISBLANK(F151)),"",(M151-T151)/U151),"")</f>
        <v/>
      </c>
      <c r="Z151">
        <f>IFERROR(IF(OR(G151="-",ISBLANK(G151)),"",(N151-T151)/U151),"")</f>
        <v/>
      </c>
      <c r="AA151">
        <f>IF(MAX(MAX(V151:Z151),ABS(MIN(V151:Z151)))=ABS(MIN(V151:Z151)),MIN(V151:Z151),MAX(V151:Z151))</f>
        <v/>
      </c>
      <c r="AB151">
        <f>IFERROR(V144+MATCH(AA151,V151:Z151,0)-1,"")</f>
        <v/>
      </c>
      <c r="AC151">
        <f>IF(AB151&lt;&gt;"",IF(S151=AB151,"Low",IF(AB151=Q151,"High","")),"")</f>
        <v/>
      </c>
      <c r="AE151">
        <f>IF(ISNUMBER(MATCH("N/A",J151:N151,0)),"",IFERROR((5 * SUMPRODUCT(J144:N144,J151:N151) - PRODUCT(SUM(J144:N144),SUM(J151:N151))) / ((5 * SUM((J144^2)+(K144^2)+(L144^2)+(M144^2)+(N144^2))) - SUM(J144:N144)^2),""))</f>
        <v/>
      </c>
      <c r="AF151">
        <f>IFERROR(CORREL(J144:N144,J151:N151),"")</f>
        <v/>
      </c>
      <c r="AZ151">
        <f>IF(Q151=S151,0,1)</f>
        <v/>
      </c>
      <c r="BA151">
        <f>IF(AZ151=1,IF(Q151="","",IF(Q151=N144,"Yes","No")),"")</f>
        <v/>
      </c>
      <c r="BB151">
        <f>IF(BA151="Yes",P151,"")</f>
        <v/>
      </c>
      <c r="BC151">
        <f>IF(AZ151=1,IF(S151="","",IF(S151=N144,"Yes","No")),"")</f>
        <v/>
      </c>
      <c r="BD151">
        <f>IF(BC151="Yes",R151,"")</f>
        <v/>
      </c>
      <c r="BE151">
        <f>IFERROR(IF(SIGN(AE151)=1,"Increasing",IF(SIGN(AE151)=-1,"Decreasing","")),"")</f>
        <v/>
      </c>
      <c r="BF151">
        <f>IF(OR(AND(BE151="Increasing",BA151="Yes"),AND(BE151="Decreasing",BC151="Yes")),"Yes","No")</f>
        <v/>
      </c>
      <c r="BG151">
        <f>IF(I151="pos_trend","Yes","No")</f>
        <v/>
      </c>
      <c r="BH151">
        <f>IF(AF151&lt;&gt;"",IF(ABS(AF151)&gt;0.8,"Yes","No"),"")</f>
        <v/>
      </c>
    </row>
    <row r="152" spans="1:60">
      <c s="1" r="A152" t="n">
        <v>7</v>
      </c>
      <c r="B152" t="s">
        <v>298</v>
      </c>
      <c r="C152" t="s">
        <v>264</v>
      </c>
      <c r="D152" t="s">
        <v>2626</v>
      </c>
      <c r="E152" t="s">
        <v>2627</v>
      </c>
      <c r="F152" t="s">
        <v>2628</v>
      </c>
      <c r="G152" t="s">
        <v>2629</v>
      </c>
      <c r="H152" t="s"/>
      <c r="I152">
        <f>IF(AND(K152&gt; J152, L152&gt; K152, M152&gt; L152, N152&gt; M152), "pos_trend", IF(AND(K152&lt; J152, L152&lt; K152, M152&lt; L152, N152&lt; M152), "neg_trend", "N/A"))</f>
        <v/>
      </c>
      <c r="J152">
        <f>IFERROR(IF(TRIM(C152)="-", "N/A", IF(RIGHT(C152,1)=")",IF(RIGHT(C152,2)="T)",-1000000000000*VALUE(MID(C152,2,LEN(C152)-3)),IF(RIGHT(C152,2)="M)",-1000000*VALUE(MID(C152,2,LEN(C152)-3)),IF(RIGHT(C152,2)="B)",-1000000000*VALUE(MID(C152,2,LEN(C152)-3)),IF(RIGHT(C152,2)="k)",-1000*VALUE(MID(C152,2,LEN(C152)-3)),VALUE(SUBSTITUTE(C152,",","")))))),IF(RIGHT(C152,1)="T",1000000000000*VALUE(LEFT(C152,LEN(C152)-1)),IF(RIGHT(C152,1)="M",1000000*VALUE(LEFT(C152,LEN(C152)-1)),IF(RIGHT(C152,1)="B",1000000000*VALUE(LEFT(C152,LEN(C152)-1)),IF(RIGHT(C152,1)="%",0.01*VALUE(LEFT(C152,LEN(C152)-1)),IF(RIGHT(C152,1)="k",1000*VALUE(LEFT(C152,LEN(C152)-1)),VALUE(SUBSTITUTE(C152,",",""))))))))),"N/A")</f>
        <v/>
      </c>
      <c r="K152">
        <f>IFERROR(IF(TRIM(D152)="-", "N/A", IF(RIGHT(D152,1)=")",IF(RIGHT(D152,2)="T)",-1000000000000*VALUE(MID(D152,2,LEN(D152)-3)),IF(RIGHT(D152,2)="M)",-1000000*VALUE(MID(D152,2,LEN(D152)-3)),IF(RIGHT(D152,2)="B)",-1000000000*VALUE(MID(D152,2,LEN(D152)-3)),IF(RIGHT(D152,2)="k)",-1000*VALUE(MID(D152,2,LEN(D152)-3)),VALUE(SUBSTITUTE(D152,",","")))))),IF(RIGHT(D152,1)="T",1000000000000*VALUE(LEFT(D152,LEN(D152)-1)),IF(RIGHT(D152,1)="M",1000000*VALUE(LEFT(D152,LEN(D152)-1)),IF(RIGHT(D152,1)="B",1000000000*VALUE(LEFT(D152,LEN(D152)-1)),IF(RIGHT(D152,1)="%",0.01*VALUE(LEFT(D152,LEN(D152)-1)),IF(RIGHT(D152,1)="k",1000*VALUE(LEFT(D152,LEN(D152)-1)),VALUE(SUBSTITUTE(D152,",",""))))))))),"N/A")</f>
        <v/>
      </c>
      <c r="L152">
        <f>IFERROR(IF(TRIM(E152)="-", "N/A", IF(RIGHT(E152,1)=")",IF(RIGHT(E152,2)="T)",-1000000000000*VALUE(MID(E152,2,LEN(E152)-3)),IF(RIGHT(E152,2)="M)",-1000000*VALUE(MID(E152,2,LEN(E152)-3)),IF(RIGHT(E152,2)="B)",-1000000000*VALUE(MID(E152,2,LEN(E152)-3)),IF(RIGHT(E152,2)="k)",-1000*VALUE(MID(E152,2,LEN(E152)-3)),VALUE(SUBSTITUTE(E152,",","")))))),IF(RIGHT(E152,1)="T",1000000000000*VALUE(LEFT(E152,LEN(E152)-1)),IF(RIGHT(E152,1)="M",1000000*VALUE(LEFT(E152,LEN(E152)-1)),IF(RIGHT(E152,1)="B",1000000000*VALUE(LEFT(E152,LEN(E152)-1)),IF(RIGHT(E152,1)="%",0.01*VALUE(LEFT(E152,LEN(E152)-1)),IF(RIGHT(E152,1)="k",1000*VALUE(LEFT(E152,LEN(E152)-1)),VALUE(SUBSTITUTE(E152,",",""))))))))),"N/A")</f>
        <v/>
      </c>
      <c r="M152">
        <f>IFERROR(IF(TRIM(F152)="-", "N/A", IF(RIGHT(F152,1)=")",IF(RIGHT(F152,2)="T)",-1000000000000*VALUE(MID(F152,2,LEN(F152)-3)),IF(RIGHT(F152,2)="M)",-1000000*VALUE(MID(F152,2,LEN(F152)-3)),IF(RIGHT(F152,2)="B)",-1000000000*VALUE(MID(F152,2,LEN(F152)-3)),IF(RIGHT(F152,2)="k)",-1000*VALUE(MID(F152,2,LEN(F152)-3)),VALUE(SUBSTITUTE(F152,",","")))))),IF(RIGHT(F152,1)="T",1000000000000*VALUE(LEFT(F152,LEN(F152)-1)),IF(RIGHT(F152,1)="M",1000000*VALUE(LEFT(F152,LEN(F152)-1)),IF(RIGHT(F152,1)="B",1000000000*VALUE(LEFT(F152,LEN(F152)-1)),IF(RIGHT(F152,1)="%",0.01*VALUE(LEFT(F152,LEN(F152)-1)),IF(RIGHT(F152,1)="k",1000*VALUE(LEFT(F152,LEN(F152)-1)),VALUE(SUBSTITUTE(F152,",",""))))))))),"N/A")</f>
        <v/>
      </c>
      <c r="N152">
        <f>IFERROR(IF(TRIM(G152)="-", "N/A", IF(RIGHT(G152,1)=")",IF(RIGHT(G152,2)="T)",-1000000000000*VALUE(MID(G152,2,LEN(G152)-3)),IF(RIGHT(G152,2)="M)",-1000000*VALUE(MID(G152,2,LEN(G152)-3)),IF(RIGHT(G152,2)="B)",-1000000000*VALUE(MID(G152,2,LEN(G152)-3)),IF(RIGHT(G152,2)="k)",-1000*VALUE(MID(G152,2,LEN(G152)-3)),VALUE(SUBSTITUTE(G152,",","")))))),IF(RIGHT(G152,1)="T",1000000000000*VALUE(LEFT(G152,LEN(G152)-1)),IF(RIGHT(G152,1)="M",1000000*VALUE(LEFT(G152,LEN(G152)-1)),IF(RIGHT(G152,1)="B",1000000000*VALUE(LEFT(G152,LEN(G152)-1)),IF(RIGHT(G152,1)="%",0.01*VALUE(LEFT(G152,LEN(G152)-1)),IF(RIGHT(G152,1)="k",1000*VALUE(LEFT(G152,LEN(G152)-1)),VALUE(SUBSTITUTE(G152,",",""))))))))),"N/A")</f>
        <v/>
      </c>
      <c r="P152">
        <f>MAX(J152:N152)</f>
        <v/>
      </c>
      <c r="Q152">
        <f>IFERROR(J144+MATCH(P152,J152:N152,0)-1,"")</f>
        <v/>
      </c>
      <c r="R152">
        <f>IF(Q152="","",MIN(J152:N152))</f>
        <v/>
      </c>
      <c r="S152">
        <f>IFERROR(J144+MATCH(R152,J152:N152,0)-1,"")</f>
        <v/>
      </c>
      <c r="T152">
        <f>IFERROR(AVERAGE(J152:N152),"")</f>
        <v/>
      </c>
      <c r="U152">
        <f>IFERROR(STDEV(J152:N152),"")</f>
        <v/>
      </c>
      <c r="V152">
        <f>IFERROR(IF(C152="-","",IF(ISBLANK(B152),"",IF(OR(ISNUMBER(FIND("Growth",B152)),ISNUMBER(FIND("Margin",B152))),"",(J152-T152)/U152))),"")</f>
        <v/>
      </c>
      <c r="W152">
        <f>IFERROR(IF(OR(D152="-",ISBLANK(D152)),"",(K152-T152)/U152),"")</f>
        <v/>
      </c>
      <c r="X152">
        <f>IFERROR(IF(OR(E152="-",ISBLANK(E152)),"",(L152-T152)/U152),"")</f>
        <v/>
      </c>
      <c r="Y152">
        <f>IFERROR(IF(OR(F152="-",ISBLANK(F152)),"",(M152-T152)/U152),"")</f>
        <v/>
      </c>
      <c r="Z152">
        <f>IFERROR(IF(OR(G152="-",ISBLANK(G152)),"",(N152-T152)/U152),"")</f>
        <v/>
      </c>
      <c r="AA152">
        <f>IF(MAX(MAX(V152:Z152),ABS(MIN(V152:Z152)))=ABS(MIN(V152:Z152)),MIN(V152:Z152),MAX(V152:Z152))</f>
        <v/>
      </c>
      <c r="AB152">
        <f>IFERROR(V144+MATCH(AA152,V152:Z152,0)-1,"")</f>
        <v/>
      </c>
      <c r="AC152">
        <f>IF(AB152&lt;&gt;"",IF(S152=AB152,"Low",IF(AB152=Q152,"High","")),"")</f>
        <v/>
      </c>
      <c r="AE152">
        <f>IF(ISNUMBER(MATCH("N/A",J152:N152,0)),"",IFERROR((5 * SUMPRODUCT(J144:N144,J152:N152) - PRODUCT(SUM(J144:N144),SUM(J152:N152))) / ((5 * SUM((J144^2)+(K144^2)+(L144^2)+(M144^2)+(N144^2))) - SUM(J144:N144)^2),""))</f>
        <v/>
      </c>
      <c r="AF152">
        <f>IFERROR(CORREL(J144:N144,J152:N152),"")</f>
        <v/>
      </c>
      <c r="AZ152">
        <f>IF(Q152=S152,0,1)</f>
        <v/>
      </c>
      <c r="BA152">
        <f>IF(AZ152=1,IF(Q152="","",IF(Q152=N144,"Yes","No")),"")</f>
        <v/>
      </c>
      <c r="BB152">
        <f>IF(BA152="Yes",P152,"")</f>
        <v/>
      </c>
      <c r="BC152">
        <f>IF(AZ152=1,IF(S152="","",IF(S152=N144,"Yes","No")),"")</f>
        <v/>
      </c>
      <c r="BD152">
        <f>IF(BC152="Yes",R152,"")</f>
        <v/>
      </c>
      <c r="BE152">
        <f>IFERROR(IF(SIGN(AE152)=1,"Increasing",IF(SIGN(AE152)=-1,"Decreasing","")),"")</f>
        <v/>
      </c>
      <c r="BF152">
        <f>IF(OR(AND(BE152="Increasing",BA152="Yes"),AND(BE152="Decreasing",BC152="Yes")),"Yes","No")</f>
        <v/>
      </c>
      <c r="BG152">
        <f>IF(I152="pos_trend","Yes","No")</f>
        <v/>
      </c>
      <c r="BH152">
        <f>IF(AF152&lt;&gt;"",IF(ABS(AF152)&gt;0.8,"Yes","No"),"")</f>
        <v/>
      </c>
    </row>
    <row r="153" spans="1:60">
      <c s="1" r="A153" t="n">
        <v>8</v>
      </c>
      <c r="B153" t="s">
        <v>303</v>
      </c>
      <c r="C153" t="s">
        <v>2630</v>
      </c>
      <c r="D153" t="s">
        <v>2631</v>
      </c>
      <c r="E153" t="s">
        <v>2632</v>
      </c>
      <c r="F153" t="s">
        <v>2633</v>
      </c>
      <c r="G153" t="s">
        <v>2634</v>
      </c>
      <c r="H153" t="s"/>
      <c r="I153">
        <f>IF(AND(K153&gt; J153, L153&gt; K153, M153&gt; L153, N153&gt; M153), "pos_trend", IF(AND(K153&lt; J153, L153&lt; K153, M153&lt; L153, N153&lt; M153), "neg_trend", "N/A"))</f>
        <v/>
      </c>
      <c r="J153">
        <f>IFERROR(IF(TRIM(C153)="-", "N/A", IF(RIGHT(C153,1)=")",IF(RIGHT(C153,2)="T)",-1000000000000*VALUE(MID(C153,2,LEN(C153)-3)),IF(RIGHT(C153,2)="M)",-1000000*VALUE(MID(C153,2,LEN(C153)-3)),IF(RIGHT(C153,2)="B)",-1000000000*VALUE(MID(C153,2,LEN(C153)-3)),IF(RIGHT(C153,2)="k)",-1000*VALUE(MID(C153,2,LEN(C153)-3)),VALUE(SUBSTITUTE(C153,",","")))))),IF(RIGHT(C153,1)="T",1000000000000*VALUE(LEFT(C153,LEN(C153)-1)),IF(RIGHT(C153,1)="M",1000000*VALUE(LEFT(C153,LEN(C153)-1)),IF(RIGHT(C153,1)="B",1000000000*VALUE(LEFT(C153,LEN(C153)-1)),IF(RIGHT(C153,1)="%",0.01*VALUE(LEFT(C153,LEN(C153)-1)),IF(RIGHT(C153,1)="k",1000*VALUE(LEFT(C153,LEN(C153)-1)),VALUE(SUBSTITUTE(C153,",",""))))))))),"N/A")</f>
        <v/>
      </c>
      <c r="K153">
        <f>IFERROR(IF(TRIM(D153)="-", "N/A", IF(RIGHT(D153,1)=")",IF(RIGHT(D153,2)="T)",-1000000000000*VALUE(MID(D153,2,LEN(D153)-3)),IF(RIGHT(D153,2)="M)",-1000000*VALUE(MID(D153,2,LEN(D153)-3)),IF(RIGHT(D153,2)="B)",-1000000000*VALUE(MID(D153,2,LEN(D153)-3)),IF(RIGHT(D153,2)="k)",-1000*VALUE(MID(D153,2,LEN(D153)-3)),VALUE(SUBSTITUTE(D153,",","")))))),IF(RIGHT(D153,1)="T",1000000000000*VALUE(LEFT(D153,LEN(D153)-1)),IF(RIGHT(D153,1)="M",1000000*VALUE(LEFT(D153,LEN(D153)-1)),IF(RIGHT(D153,1)="B",1000000000*VALUE(LEFT(D153,LEN(D153)-1)),IF(RIGHT(D153,1)="%",0.01*VALUE(LEFT(D153,LEN(D153)-1)),IF(RIGHT(D153,1)="k",1000*VALUE(LEFT(D153,LEN(D153)-1)),VALUE(SUBSTITUTE(D153,",",""))))))))),"N/A")</f>
        <v/>
      </c>
      <c r="L153">
        <f>IFERROR(IF(TRIM(E153)="-", "N/A", IF(RIGHT(E153,1)=")",IF(RIGHT(E153,2)="T)",-1000000000000*VALUE(MID(E153,2,LEN(E153)-3)),IF(RIGHT(E153,2)="M)",-1000000*VALUE(MID(E153,2,LEN(E153)-3)),IF(RIGHT(E153,2)="B)",-1000000000*VALUE(MID(E153,2,LEN(E153)-3)),IF(RIGHT(E153,2)="k)",-1000*VALUE(MID(E153,2,LEN(E153)-3)),VALUE(SUBSTITUTE(E153,",","")))))),IF(RIGHT(E153,1)="T",1000000000000*VALUE(LEFT(E153,LEN(E153)-1)),IF(RIGHT(E153,1)="M",1000000*VALUE(LEFT(E153,LEN(E153)-1)),IF(RIGHT(E153,1)="B",1000000000*VALUE(LEFT(E153,LEN(E153)-1)),IF(RIGHT(E153,1)="%",0.01*VALUE(LEFT(E153,LEN(E153)-1)),IF(RIGHT(E153,1)="k",1000*VALUE(LEFT(E153,LEN(E153)-1)),VALUE(SUBSTITUTE(E153,",",""))))))))),"N/A")</f>
        <v/>
      </c>
      <c r="M153">
        <f>IFERROR(IF(TRIM(F153)="-", "N/A", IF(RIGHT(F153,1)=")",IF(RIGHT(F153,2)="T)",-1000000000000*VALUE(MID(F153,2,LEN(F153)-3)),IF(RIGHT(F153,2)="M)",-1000000*VALUE(MID(F153,2,LEN(F153)-3)),IF(RIGHT(F153,2)="B)",-1000000000*VALUE(MID(F153,2,LEN(F153)-3)),IF(RIGHT(F153,2)="k)",-1000*VALUE(MID(F153,2,LEN(F153)-3)),VALUE(SUBSTITUTE(F153,",","")))))),IF(RIGHT(F153,1)="T",1000000000000*VALUE(LEFT(F153,LEN(F153)-1)),IF(RIGHT(F153,1)="M",1000000*VALUE(LEFT(F153,LEN(F153)-1)),IF(RIGHT(F153,1)="B",1000000000*VALUE(LEFT(F153,LEN(F153)-1)),IF(RIGHT(F153,1)="%",0.01*VALUE(LEFT(F153,LEN(F153)-1)),IF(RIGHT(F153,1)="k",1000*VALUE(LEFT(F153,LEN(F153)-1)),VALUE(SUBSTITUTE(F153,",",""))))))))),"N/A")</f>
        <v/>
      </c>
      <c r="N153">
        <f>IFERROR(IF(TRIM(G153)="-", "N/A", IF(RIGHT(G153,1)=")",IF(RIGHT(G153,2)="T)",-1000000000000*VALUE(MID(G153,2,LEN(G153)-3)),IF(RIGHT(G153,2)="M)",-1000000*VALUE(MID(G153,2,LEN(G153)-3)),IF(RIGHT(G153,2)="B)",-1000000000*VALUE(MID(G153,2,LEN(G153)-3)),IF(RIGHT(G153,2)="k)",-1000*VALUE(MID(G153,2,LEN(G153)-3)),VALUE(SUBSTITUTE(G153,",","")))))),IF(RIGHT(G153,1)="T",1000000000000*VALUE(LEFT(G153,LEN(G153)-1)),IF(RIGHT(G153,1)="M",1000000*VALUE(LEFT(G153,LEN(G153)-1)),IF(RIGHT(G153,1)="B",1000000000*VALUE(LEFT(G153,LEN(G153)-1)),IF(RIGHT(G153,1)="%",0.01*VALUE(LEFT(G153,LEN(G153)-1)),IF(RIGHT(G153,1)="k",1000*VALUE(LEFT(G153,LEN(G153)-1)),VALUE(SUBSTITUTE(G153,",",""))))))))),"N/A")</f>
        <v/>
      </c>
      <c r="P153">
        <f>MAX(J153:N153)</f>
        <v/>
      </c>
      <c r="Q153">
        <f>IFERROR(J144+MATCH(P153,J153:N153,0)-1,"")</f>
        <v/>
      </c>
      <c r="R153">
        <f>IF(Q153="","",MIN(J153:N153))</f>
        <v/>
      </c>
      <c r="S153">
        <f>IFERROR(J144+MATCH(R153,J153:N153,0)-1,"")</f>
        <v/>
      </c>
      <c r="T153">
        <f>IFERROR(AVERAGE(J153:N153),"")</f>
        <v/>
      </c>
      <c r="U153">
        <f>IFERROR(STDEV(J153:N153),"")</f>
        <v/>
      </c>
      <c r="V153">
        <f>IFERROR(IF(C153="-","",IF(ISBLANK(B153),"",IF(OR(ISNUMBER(FIND("Growth",B153)),ISNUMBER(FIND("Margin",B153))),"",(J153-T153)/U153))),"")</f>
        <v/>
      </c>
      <c r="W153">
        <f>IFERROR(IF(OR(D153="-",ISBLANK(D153)),"",(K153-T153)/U153),"")</f>
        <v/>
      </c>
      <c r="X153">
        <f>IFERROR(IF(OR(E153="-",ISBLANK(E153)),"",(L153-T153)/U153),"")</f>
        <v/>
      </c>
      <c r="Y153">
        <f>IFERROR(IF(OR(F153="-",ISBLANK(F153)),"",(M153-T153)/U153),"")</f>
        <v/>
      </c>
      <c r="Z153">
        <f>IFERROR(IF(OR(G153="-",ISBLANK(G153)),"",(N153-T153)/U153),"")</f>
        <v/>
      </c>
      <c r="AA153">
        <f>IF(MAX(MAX(V153:Z153),ABS(MIN(V153:Z153)))=ABS(MIN(V153:Z153)),MIN(V153:Z153),MAX(V153:Z153))</f>
        <v/>
      </c>
      <c r="AB153">
        <f>IFERROR(V144+MATCH(AA153,V153:Z153,0)-1,"")</f>
        <v/>
      </c>
      <c r="AC153">
        <f>IF(AB153&lt;&gt;"",IF(S153=AB153,"Low",IF(AB153=Q153,"High","")),"")</f>
        <v/>
      </c>
      <c r="AE153">
        <f>IF(ISNUMBER(MATCH("N/A",J153:N153,0)),"",IFERROR((5 * SUMPRODUCT(J144:N144,J153:N153) - PRODUCT(SUM(J144:N144),SUM(J153:N153))) / ((5 * SUM((J144^2)+(K144^2)+(L144^2)+(M144^2)+(N144^2))) - SUM(J144:N144)^2),""))</f>
        <v/>
      </c>
      <c r="AF153">
        <f>IFERROR(CORREL(J144:N144,J153:N153),"")</f>
        <v/>
      </c>
      <c r="AZ153">
        <f>IF(Q153=S153,0,1)</f>
        <v/>
      </c>
      <c r="BA153">
        <f>IF(AZ153=1,IF(Q153="","",IF(Q153=N144,"Yes","No")),"")</f>
        <v/>
      </c>
      <c r="BB153">
        <f>IF(BA153="Yes",P153,"")</f>
        <v/>
      </c>
      <c r="BC153">
        <f>IF(AZ153=1,IF(S153="","",IF(S153=N144,"Yes","No")),"")</f>
        <v/>
      </c>
      <c r="BD153">
        <f>IF(BC153="Yes",R153,"")</f>
        <v/>
      </c>
      <c r="BE153">
        <f>IFERROR(IF(SIGN(AE153)=1,"Increasing",IF(SIGN(AE153)=-1,"Decreasing","")),"")</f>
        <v/>
      </c>
      <c r="BF153">
        <f>IF(OR(AND(BE153="Increasing",BA153="Yes"),AND(BE153="Decreasing",BC153="Yes")),"Yes","No")</f>
        <v/>
      </c>
      <c r="BG153">
        <f>IF(I153="pos_trend","Yes","No")</f>
        <v/>
      </c>
      <c r="BH153">
        <f>IF(AF153&lt;&gt;"",IF(ABS(AF153)&gt;0.8,"Yes","No"),"")</f>
        <v/>
      </c>
    </row>
    <row r="154" spans="1:60">
      <c s="1" r="A154" t="n">
        <v>9</v>
      </c>
      <c r="B154" t="s">
        <v>309</v>
      </c>
      <c r="C154" t="s">
        <v>264</v>
      </c>
      <c r="D154" t="s">
        <v>2635</v>
      </c>
      <c r="E154" t="s">
        <v>2636</v>
      </c>
      <c r="F154" t="s">
        <v>2637</v>
      </c>
      <c r="G154" t="s">
        <v>2638</v>
      </c>
      <c r="H154" t="s"/>
      <c r="I154">
        <f>IF(AND(K154&gt; J154, L154&gt; K154, M154&gt; L154, N154&gt; M154), "pos_trend", IF(AND(K154&lt; J154, L154&lt; K154, M154&lt; L154, N154&lt; M154), "neg_trend", "N/A"))</f>
        <v/>
      </c>
      <c r="J154">
        <f>IFERROR(IF(TRIM(C154)="-", "N/A", IF(RIGHT(C154,1)=")",IF(RIGHT(C154,2)="T)",-1000000000000*VALUE(MID(C154,2,LEN(C154)-3)),IF(RIGHT(C154,2)="M)",-1000000*VALUE(MID(C154,2,LEN(C154)-3)),IF(RIGHT(C154,2)="B)",-1000000000*VALUE(MID(C154,2,LEN(C154)-3)),IF(RIGHT(C154,2)="k)",-1000*VALUE(MID(C154,2,LEN(C154)-3)),VALUE(SUBSTITUTE(C154,",","")))))),IF(RIGHT(C154,1)="T",1000000000000*VALUE(LEFT(C154,LEN(C154)-1)),IF(RIGHT(C154,1)="M",1000000*VALUE(LEFT(C154,LEN(C154)-1)),IF(RIGHT(C154,1)="B",1000000000*VALUE(LEFT(C154,LEN(C154)-1)),IF(RIGHT(C154,1)="%",0.01*VALUE(LEFT(C154,LEN(C154)-1)),IF(RIGHT(C154,1)="k",1000*VALUE(LEFT(C154,LEN(C154)-1)),VALUE(SUBSTITUTE(C154,",",""))))))))),"N/A")</f>
        <v/>
      </c>
      <c r="K154">
        <f>IFERROR(IF(TRIM(D154)="-", "N/A", IF(RIGHT(D154,1)=")",IF(RIGHT(D154,2)="T)",-1000000000000*VALUE(MID(D154,2,LEN(D154)-3)),IF(RIGHT(D154,2)="M)",-1000000*VALUE(MID(D154,2,LEN(D154)-3)),IF(RIGHT(D154,2)="B)",-1000000000*VALUE(MID(D154,2,LEN(D154)-3)),IF(RIGHT(D154,2)="k)",-1000*VALUE(MID(D154,2,LEN(D154)-3)),VALUE(SUBSTITUTE(D154,",","")))))),IF(RIGHT(D154,1)="T",1000000000000*VALUE(LEFT(D154,LEN(D154)-1)),IF(RIGHT(D154,1)="M",1000000*VALUE(LEFT(D154,LEN(D154)-1)),IF(RIGHT(D154,1)="B",1000000000*VALUE(LEFT(D154,LEN(D154)-1)),IF(RIGHT(D154,1)="%",0.01*VALUE(LEFT(D154,LEN(D154)-1)),IF(RIGHT(D154,1)="k",1000*VALUE(LEFT(D154,LEN(D154)-1)),VALUE(SUBSTITUTE(D154,",",""))))))))),"N/A")</f>
        <v/>
      </c>
      <c r="L154">
        <f>IFERROR(IF(TRIM(E154)="-", "N/A", IF(RIGHT(E154,1)=")",IF(RIGHT(E154,2)="T)",-1000000000000*VALUE(MID(E154,2,LEN(E154)-3)),IF(RIGHT(E154,2)="M)",-1000000*VALUE(MID(E154,2,LEN(E154)-3)),IF(RIGHT(E154,2)="B)",-1000000000*VALUE(MID(E154,2,LEN(E154)-3)),IF(RIGHT(E154,2)="k)",-1000*VALUE(MID(E154,2,LEN(E154)-3)),VALUE(SUBSTITUTE(E154,",","")))))),IF(RIGHT(E154,1)="T",1000000000000*VALUE(LEFT(E154,LEN(E154)-1)),IF(RIGHT(E154,1)="M",1000000*VALUE(LEFT(E154,LEN(E154)-1)),IF(RIGHT(E154,1)="B",1000000000*VALUE(LEFT(E154,LEN(E154)-1)),IF(RIGHT(E154,1)="%",0.01*VALUE(LEFT(E154,LEN(E154)-1)),IF(RIGHT(E154,1)="k",1000*VALUE(LEFT(E154,LEN(E154)-1)),VALUE(SUBSTITUTE(E154,",",""))))))))),"N/A")</f>
        <v/>
      </c>
      <c r="M154">
        <f>IFERROR(IF(TRIM(F154)="-", "N/A", IF(RIGHT(F154,1)=")",IF(RIGHT(F154,2)="T)",-1000000000000*VALUE(MID(F154,2,LEN(F154)-3)),IF(RIGHT(F154,2)="M)",-1000000*VALUE(MID(F154,2,LEN(F154)-3)),IF(RIGHT(F154,2)="B)",-1000000000*VALUE(MID(F154,2,LEN(F154)-3)),IF(RIGHT(F154,2)="k)",-1000*VALUE(MID(F154,2,LEN(F154)-3)),VALUE(SUBSTITUTE(F154,",","")))))),IF(RIGHT(F154,1)="T",1000000000000*VALUE(LEFT(F154,LEN(F154)-1)),IF(RIGHT(F154,1)="M",1000000*VALUE(LEFT(F154,LEN(F154)-1)),IF(RIGHT(F154,1)="B",1000000000*VALUE(LEFT(F154,LEN(F154)-1)),IF(RIGHT(F154,1)="%",0.01*VALUE(LEFT(F154,LEN(F154)-1)),IF(RIGHT(F154,1)="k",1000*VALUE(LEFT(F154,LEN(F154)-1)),VALUE(SUBSTITUTE(F154,",",""))))))))),"N/A")</f>
        <v/>
      </c>
      <c r="N154">
        <f>IFERROR(IF(TRIM(G154)="-", "N/A", IF(RIGHT(G154,1)=")",IF(RIGHT(G154,2)="T)",-1000000000000*VALUE(MID(G154,2,LEN(G154)-3)),IF(RIGHT(G154,2)="M)",-1000000*VALUE(MID(G154,2,LEN(G154)-3)),IF(RIGHT(G154,2)="B)",-1000000000*VALUE(MID(G154,2,LEN(G154)-3)),IF(RIGHT(G154,2)="k)",-1000*VALUE(MID(G154,2,LEN(G154)-3)),VALUE(SUBSTITUTE(G154,",","")))))),IF(RIGHT(G154,1)="T",1000000000000*VALUE(LEFT(G154,LEN(G154)-1)),IF(RIGHT(G154,1)="M",1000000*VALUE(LEFT(G154,LEN(G154)-1)),IF(RIGHT(G154,1)="B",1000000000*VALUE(LEFT(G154,LEN(G154)-1)),IF(RIGHT(G154,1)="%",0.01*VALUE(LEFT(G154,LEN(G154)-1)),IF(RIGHT(G154,1)="k",1000*VALUE(LEFT(G154,LEN(G154)-1)),VALUE(SUBSTITUTE(G154,",",""))))))))),"N/A")</f>
        <v/>
      </c>
      <c r="P154">
        <f>MAX(J154:N154)</f>
        <v/>
      </c>
      <c r="Q154">
        <f>IFERROR(J144+MATCH(P154,J154:N154,0)-1,"")</f>
        <v/>
      </c>
      <c r="R154">
        <f>IF(Q154="","",MIN(J154:N154))</f>
        <v/>
      </c>
      <c r="S154">
        <f>IFERROR(J144+MATCH(R154,J154:N154,0)-1,"")</f>
        <v/>
      </c>
      <c r="T154">
        <f>IFERROR(AVERAGE(J154:N154),"")</f>
        <v/>
      </c>
      <c r="U154">
        <f>IFERROR(STDEV(J154:N154),"")</f>
        <v/>
      </c>
      <c r="V154">
        <f>IFERROR(IF(C154="-","",IF(ISBLANK(B154),"",IF(OR(ISNUMBER(FIND("Growth",B154)),ISNUMBER(FIND("Margin",B154))),"",(J154-T154)/U154))),"")</f>
        <v/>
      </c>
      <c r="W154">
        <f>IFERROR(IF(OR(D154="-",ISBLANK(D154)),"",(K154-T154)/U154),"")</f>
        <v/>
      </c>
      <c r="X154">
        <f>IFERROR(IF(OR(E154="-",ISBLANK(E154)),"",(L154-T154)/U154),"")</f>
        <v/>
      </c>
      <c r="Y154">
        <f>IFERROR(IF(OR(F154="-",ISBLANK(F154)),"",(M154-T154)/U154),"")</f>
        <v/>
      </c>
      <c r="Z154">
        <f>IFERROR(IF(OR(G154="-",ISBLANK(G154)),"",(N154-T154)/U154),"")</f>
        <v/>
      </c>
      <c r="AA154">
        <f>IF(MAX(MAX(V154:Z154),ABS(MIN(V154:Z154)))=ABS(MIN(V154:Z154)),MIN(V154:Z154),MAX(V154:Z154))</f>
        <v/>
      </c>
      <c r="AB154">
        <f>IFERROR(V144+MATCH(AA154,V154:Z154,0)-1,"")</f>
        <v/>
      </c>
      <c r="AC154">
        <f>IF(AB154&lt;&gt;"",IF(S154=AB154,"Low",IF(AB154=Q154,"High","")),"")</f>
        <v/>
      </c>
      <c r="AE154">
        <f>IF(ISNUMBER(MATCH("N/A",J154:N154,0)),"",IFERROR((5 * SUMPRODUCT(J144:N144,J154:N154) - PRODUCT(SUM(J144:N144),SUM(J154:N154))) / ((5 * SUM((J144^2)+(K144^2)+(L144^2)+(M144^2)+(N144^2))) - SUM(J144:N144)^2),""))</f>
        <v/>
      </c>
      <c r="AF154">
        <f>IFERROR(CORREL(J144:N144,J154:N154),"")</f>
        <v/>
      </c>
      <c r="AZ154">
        <f>IF(Q154=S154,0,1)</f>
        <v/>
      </c>
      <c r="BA154">
        <f>IF(AZ154=1,IF(Q154="","",IF(Q154=N144,"Yes","No")),"")</f>
        <v/>
      </c>
      <c r="BB154">
        <f>IF(BA154="Yes",P154,"")</f>
        <v/>
      </c>
      <c r="BC154">
        <f>IF(AZ154=1,IF(S154="","",IF(S154=N144,"Yes","No")),"")</f>
        <v/>
      </c>
      <c r="BD154">
        <f>IF(BC154="Yes",R154,"")</f>
        <v/>
      </c>
      <c r="BE154">
        <f>IFERROR(IF(SIGN(AE154)=1,"Increasing",IF(SIGN(AE154)=-1,"Decreasing","")),"")</f>
        <v/>
      </c>
      <c r="BF154">
        <f>IF(OR(AND(BE154="Increasing",BA154="Yes"),AND(BE154="Decreasing",BC154="Yes")),"Yes","No")</f>
        <v/>
      </c>
      <c r="BG154">
        <f>IF(I154="pos_trend","Yes","No")</f>
        <v/>
      </c>
      <c r="BH154">
        <f>IF(AF154&lt;&gt;"",IF(ABS(AF154)&gt;0.8,"Yes","No"),"")</f>
        <v/>
      </c>
    </row>
    <row r="155" spans="1:60">
      <c s="1" r="A155" t="n">
        <v>10</v>
      </c>
      <c r="B155" t="s">
        <v>314</v>
      </c>
      <c r="C155" t="s">
        <v>264</v>
      </c>
      <c r="D155" t="s">
        <v>264</v>
      </c>
      <c r="E155" t="s">
        <v>264</v>
      </c>
      <c r="F155" t="s">
        <v>264</v>
      </c>
      <c r="G155" t="s">
        <v>2639</v>
      </c>
      <c r="H155" t="s"/>
      <c r="I155">
        <f>IF(AND(K155&gt; J155, L155&gt; K155, M155&gt; L155, N155&gt; M155), "pos_trend", IF(AND(K155&lt; J155, L155&lt; K155, M155&lt; L155, N155&lt; M155), "neg_trend", "N/A"))</f>
        <v/>
      </c>
      <c r="J155">
        <f>IFERROR(IF(TRIM(C155)="-", "N/A", IF(RIGHT(C155,1)=")",IF(RIGHT(C155,2)="T)",-1000000000000*VALUE(MID(C155,2,LEN(C155)-3)),IF(RIGHT(C155,2)="M)",-1000000*VALUE(MID(C155,2,LEN(C155)-3)),IF(RIGHT(C155,2)="B)",-1000000000*VALUE(MID(C155,2,LEN(C155)-3)),IF(RIGHT(C155,2)="k)",-1000*VALUE(MID(C155,2,LEN(C155)-3)),VALUE(SUBSTITUTE(C155,",","")))))),IF(RIGHT(C155,1)="T",1000000000000*VALUE(LEFT(C155,LEN(C155)-1)),IF(RIGHT(C155,1)="M",1000000*VALUE(LEFT(C155,LEN(C155)-1)),IF(RIGHT(C155,1)="B",1000000000*VALUE(LEFT(C155,LEN(C155)-1)),IF(RIGHT(C155,1)="%",0.01*VALUE(LEFT(C155,LEN(C155)-1)),IF(RIGHT(C155,1)="k",1000*VALUE(LEFT(C155,LEN(C155)-1)),VALUE(SUBSTITUTE(C155,",",""))))))))),"N/A")</f>
        <v/>
      </c>
      <c r="K155">
        <f>IFERROR(IF(TRIM(D155)="-", "N/A", IF(RIGHT(D155,1)=")",IF(RIGHT(D155,2)="T)",-1000000000000*VALUE(MID(D155,2,LEN(D155)-3)),IF(RIGHT(D155,2)="M)",-1000000*VALUE(MID(D155,2,LEN(D155)-3)),IF(RIGHT(D155,2)="B)",-1000000000*VALUE(MID(D155,2,LEN(D155)-3)),IF(RIGHT(D155,2)="k)",-1000*VALUE(MID(D155,2,LEN(D155)-3)),VALUE(SUBSTITUTE(D155,",","")))))),IF(RIGHT(D155,1)="T",1000000000000*VALUE(LEFT(D155,LEN(D155)-1)),IF(RIGHT(D155,1)="M",1000000*VALUE(LEFT(D155,LEN(D155)-1)),IF(RIGHT(D155,1)="B",1000000000*VALUE(LEFT(D155,LEN(D155)-1)),IF(RIGHT(D155,1)="%",0.01*VALUE(LEFT(D155,LEN(D155)-1)),IF(RIGHT(D155,1)="k",1000*VALUE(LEFT(D155,LEN(D155)-1)),VALUE(SUBSTITUTE(D155,",",""))))))))),"N/A")</f>
        <v/>
      </c>
      <c r="L155">
        <f>IFERROR(IF(TRIM(E155)="-", "N/A", IF(RIGHT(E155,1)=")",IF(RIGHT(E155,2)="T)",-1000000000000*VALUE(MID(E155,2,LEN(E155)-3)),IF(RIGHT(E155,2)="M)",-1000000*VALUE(MID(E155,2,LEN(E155)-3)),IF(RIGHT(E155,2)="B)",-1000000000*VALUE(MID(E155,2,LEN(E155)-3)),IF(RIGHT(E155,2)="k)",-1000*VALUE(MID(E155,2,LEN(E155)-3)),VALUE(SUBSTITUTE(E155,",","")))))),IF(RIGHT(E155,1)="T",1000000000000*VALUE(LEFT(E155,LEN(E155)-1)),IF(RIGHT(E155,1)="M",1000000*VALUE(LEFT(E155,LEN(E155)-1)),IF(RIGHT(E155,1)="B",1000000000*VALUE(LEFT(E155,LEN(E155)-1)),IF(RIGHT(E155,1)="%",0.01*VALUE(LEFT(E155,LEN(E155)-1)),IF(RIGHT(E155,1)="k",1000*VALUE(LEFT(E155,LEN(E155)-1)),VALUE(SUBSTITUTE(E155,",",""))))))))),"N/A")</f>
        <v/>
      </c>
      <c r="M155">
        <f>IFERROR(IF(TRIM(F155)="-", "N/A", IF(RIGHT(F155,1)=")",IF(RIGHT(F155,2)="T)",-1000000000000*VALUE(MID(F155,2,LEN(F155)-3)),IF(RIGHT(F155,2)="M)",-1000000*VALUE(MID(F155,2,LEN(F155)-3)),IF(RIGHT(F155,2)="B)",-1000000000*VALUE(MID(F155,2,LEN(F155)-3)),IF(RIGHT(F155,2)="k)",-1000*VALUE(MID(F155,2,LEN(F155)-3)),VALUE(SUBSTITUTE(F155,",","")))))),IF(RIGHT(F155,1)="T",1000000000000*VALUE(LEFT(F155,LEN(F155)-1)),IF(RIGHT(F155,1)="M",1000000*VALUE(LEFT(F155,LEN(F155)-1)),IF(RIGHT(F155,1)="B",1000000000*VALUE(LEFT(F155,LEN(F155)-1)),IF(RIGHT(F155,1)="%",0.01*VALUE(LEFT(F155,LEN(F155)-1)),IF(RIGHT(F155,1)="k",1000*VALUE(LEFT(F155,LEN(F155)-1)),VALUE(SUBSTITUTE(F155,",",""))))))))),"N/A")</f>
        <v/>
      </c>
      <c r="N155">
        <f>IFERROR(IF(TRIM(G155)="-", "N/A", IF(RIGHT(G155,1)=")",IF(RIGHT(G155,2)="T)",-1000000000000*VALUE(MID(G155,2,LEN(G155)-3)),IF(RIGHT(G155,2)="M)",-1000000*VALUE(MID(G155,2,LEN(G155)-3)),IF(RIGHT(G155,2)="B)",-1000000000*VALUE(MID(G155,2,LEN(G155)-3)),IF(RIGHT(G155,2)="k)",-1000*VALUE(MID(G155,2,LEN(G155)-3)),VALUE(SUBSTITUTE(G155,",","")))))),IF(RIGHT(G155,1)="T",1000000000000*VALUE(LEFT(G155,LEN(G155)-1)),IF(RIGHT(G155,1)="M",1000000*VALUE(LEFT(G155,LEN(G155)-1)),IF(RIGHT(G155,1)="B",1000000000*VALUE(LEFT(G155,LEN(G155)-1)),IF(RIGHT(G155,1)="%",0.01*VALUE(LEFT(G155,LEN(G155)-1)),IF(RIGHT(G155,1)="k",1000*VALUE(LEFT(G155,LEN(G155)-1)),VALUE(SUBSTITUTE(G155,",",""))))))))),"N/A")</f>
        <v/>
      </c>
      <c r="P155">
        <f>MAX(J155:N155)</f>
        <v/>
      </c>
      <c r="Q155">
        <f>IFERROR(J144+MATCH(P155,J155:N155,0)-1,"")</f>
        <v/>
      </c>
      <c r="R155">
        <f>IF(Q155="","",MIN(J155:N155))</f>
        <v/>
      </c>
      <c r="S155">
        <f>IFERROR(J144+MATCH(R155,J155:N155,0)-1,"")</f>
        <v/>
      </c>
      <c r="T155">
        <f>IFERROR(AVERAGE(J155:N155),"")</f>
        <v/>
      </c>
      <c r="U155">
        <f>IFERROR(STDEV(J155:N155),"")</f>
        <v/>
      </c>
      <c r="V155">
        <f>IFERROR(IF(C155="-","",IF(ISBLANK(B155),"",IF(OR(ISNUMBER(FIND("Growth",B155)),ISNUMBER(FIND("Margin",B155))),"",(J155-T155)/U155))),"")</f>
        <v/>
      </c>
      <c r="W155">
        <f>IFERROR(IF(OR(D155="-",ISBLANK(D155)),"",(K155-T155)/U155),"")</f>
        <v/>
      </c>
      <c r="X155">
        <f>IFERROR(IF(OR(E155="-",ISBLANK(E155)),"",(L155-T155)/U155),"")</f>
        <v/>
      </c>
      <c r="Y155">
        <f>IFERROR(IF(OR(F155="-",ISBLANK(F155)),"",(M155-T155)/U155),"")</f>
        <v/>
      </c>
      <c r="Z155">
        <f>IFERROR(IF(OR(G155="-",ISBLANK(G155)),"",(N155-T155)/U155),"")</f>
        <v/>
      </c>
      <c r="AA155">
        <f>IF(MAX(MAX(V155:Z155),ABS(MIN(V155:Z155)))=ABS(MIN(V155:Z155)),MIN(V155:Z155),MAX(V155:Z155))</f>
        <v/>
      </c>
      <c r="AB155">
        <f>IFERROR(V144+MATCH(AA155,V155:Z155,0)-1,"")</f>
        <v/>
      </c>
      <c r="AC155">
        <f>IF(AB155&lt;&gt;"",IF(S155=AB155,"Low",IF(AB155=Q155,"High","")),"")</f>
        <v/>
      </c>
      <c r="AE155">
        <f>IF(ISNUMBER(MATCH("N/A",J155:N155,0)),"",IFERROR((5 * SUMPRODUCT(J144:N144,J155:N155) - PRODUCT(SUM(J144:N144),SUM(J155:N155))) / ((5 * SUM((J144^2)+(K144^2)+(L144^2)+(M144^2)+(N144^2))) - SUM(J144:N144)^2),""))</f>
        <v/>
      </c>
      <c r="AF155">
        <f>IFERROR(CORREL(J144:N144,J155:N155),"")</f>
        <v/>
      </c>
      <c r="AZ155">
        <f>IF(Q155=S155,0,1)</f>
        <v/>
      </c>
      <c r="BA155">
        <f>IF(AZ155=1,IF(Q155="","",IF(Q155=N144,"Yes","No")),"")</f>
        <v/>
      </c>
      <c r="BB155">
        <f>IF(BA155="Yes",P155,"")</f>
        <v/>
      </c>
      <c r="BC155">
        <f>IF(AZ155=1,IF(S155="","",IF(S155=N144,"Yes","No")),"")</f>
        <v/>
      </c>
      <c r="BD155">
        <f>IF(BC155="Yes",R155,"")</f>
        <v/>
      </c>
      <c r="BE155">
        <f>IFERROR(IF(SIGN(AE155)=1,"Increasing",IF(SIGN(AE155)=-1,"Decreasing","")),"")</f>
        <v/>
      </c>
      <c r="BF155">
        <f>IF(OR(AND(BE155="Increasing",BA155="Yes"),AND(BE155="Decreasing",BC155="Yes")),"Yes","No")</f>
        <v/>
      </c>
      <c r="BG155">
        <f>IF(I155="pos_trend","Yes","No")</f>
        <v/>
      </c>
      <c r="BH155">
        <f>IF(AF155&lt;&gt;"",IF(ABS(AF155)&gt;0.8,"Yes","No"),"")</f>
        <v/>
      </c>
    </row>
    <row r="156" spans="1:60">
      <c r="I156">
        <f>IF(AND(K156&gt; J156, L156&gt; K156, M156&gt; L156, N156&gt; M156), "pos_trend", IF(AND(K156&lt; J156, L156&lt; K156, M156&lt; L156, N156&lt; M156), "neg_trend", "N/A"))</f>
        <v/>
      </c>
      <c r="J156">
        <f>IFERROR(IF(TRIM(C156)="-", "N/A", IF(RIGHT(C156,1)=")",IF(RIGHT(C156,2)="T)",-1000000000000*VALUE(MID(C156,2,LEN(C156)-3)),IF(RIGHT(C156,2)="M)",-1000000*VALUE(MID(C156,2,LEN(C156)-3)),IF(RIGHT(C156,2)="B)",-1000000000*VALUE(MID(C156,2,LEN(C156)-3)),IF(RIGHT(C156,2)="k)",-1000*VALUE(MID(C156,2,LEN(C156)-3)),VALUE(SUBSTITUTE(C156,",","")))))),IF(RIGHT(C156,1)="T",1000000000000*VALUE(LEFT(C156,LEN(C156)-1)),IF(RIGHT(C156,1)="M",1000000*VALUE(LEFT(C156,LEN(C156)-1)),IF(RIGHT(C156,1)="B",1000000000*VALUE(LEFT(C156,LEN(C156)-1)),IF(RIGHT(C156,1)="%",0.01*VALUE(LEFT(C156,LEN(C156)-1)),IF(RIGHT(C156,1)="k",1000*VALUE(LEFT(C156,LEN(C156)-1)),VALUE(SUBSTITUTE(C156,",",""))))))))),"N/A")</f>
        <v/>
      </c>
      <c r="K156">
        <f>IFERROR(IF(TRIM(D156)="-", "N/A", IF(RIGHT(D156,1)=")",IF(RIGHT(D156,2)="T)",-1000000000000*VALUE(MID(D156,2,LEN(D156)-3)),IF(RIGHT(D156,2)="M)",-1000000*VALUE(MID(D156,2,LEN(D156)-3)),IF(RIGHT(D156,2)="B)",-1000000000*VALUE(MID(D156,2,LEN(D156)-3)),IF(RIGHT(D156,2)="k)",-1000*VALUE(MID(D156,2,LEN(D156)-3)),VALUE(SUBSTITUTE(D156,",","")))))),IF(RIGHT(D156,1)="T",1000000000000*VALUE(LEFT(D156,LEN(D156)-1)),IF(RIGHT(D156,1)="M",1000000*VALUE(LEFT(D156,LEN(D156)-1)),IF(RIGHT(D156,1)="B",1000000000*VALUE(LEFT(D156,LEN(D156)-1)),IF(RIGHT(D156,1)="%",0.01*VALUE(LEFT(D156,LEN(D156)-1)),IF(RIGHT(D156,1)="k",1000*VALUE(LEFT(D156,LEN(D156)-1)),VALUE(SUBSTITUTE(D156,",",""))))))))),"N/A")</f>
        <v/>
      </c>
      <c r="L156">
        <f>IFERROR(IF(TRIM(E156)="-", "N/A", IF(RIGHT(E156,1)=")",IF(RIGHT(E156,2)="T)",-1000000000000*VALUE(MID(E156,2,LEN(E156)-3)),IF(RIGHT(E156,2)="M)",-1000000*VALUE(MID(E156,2,LEN(E156)-3)),IF(RIGHT(E156,2)="B)",-1000000000*VALUE(MID(E156,2,LEN(E156)-3)),IF(RIGHT(E156,2)="k)",-1000*VALUE(MID(E156,2,LEN(E156)-3)),VALUE(SUBSTITUTE(E156,",","")))))),IF(RIGHT(E156,1)="T",1000000000000*VALUE(LEFT(E156,LEN(E156)-1)),IF(RIGHT(E156,1)="M",1000000*VALUE(LEFT(E156,LEN(E156)-1)),IF(RIGHT(E156,1)="B",1000000000*VALUE(LEFT(E156,LEN(E156)-1)),IF(RIGHT(E156,1)="%",0.01*VALUE(LEFT(E156,LEN(E156)-1)),IF(RIGHT(E156,1)="k",1000*VALUE(LEFT(E156,LEN(E156)-1)),VALUE(SUBSTITUTE(E156,",",""))))))))),"N/A")</f>
        <v/>
      </c>
      <c r="M156">
        <f>IFERROR(IF(TRIM(F156)="-", "N/A", IF(RIGHT(F156,1)=")",IF(RIGHT(F156,2)="T)",-1000000000000*VALUE(MID(F156,2,LEN(F156)-3)),IF(RIGHT(F156,2)="M)",-1000000*VALUE(MID(F156,2,LEN(F156)-3)),IF(RIGHT(F156,2)="B)",-1000000000*VALUE(MID(F156,2,LEN(F156)-3)),IF(RIGHT(F156,2)="k)",-1000*VALUE(MID(F156,2,LEN(F156)-3)),VALUE(SUBSTITUTE(F156,",","")))))),IF(RIGHT(F156,1)="T",1000000000000*VALUE(LEFT(F156,LEN(F156)-1)),IF(RIGHT(F156,1)="M",1000000*VALUE(LEFT(F156,LEN(F156)-1)),IF(RIGHT(F156,1)="B",1000000000*VALUE(LEFT(F156,LEN(F156)-1)),IF(RIGHT(F156,1)="%",0.01*VALUE(LEFT(F156,LEN(F156)-1)),IF(RIGHT(F156,1)="k",1000*VALUE(LEFT(F156,LEN(F156)-1)),VALUE(SUBSTITUTE(F156,",",""))))))))),"N/A")</f>
        <v/>
      </c>
      <c r="N156">
        <f>IFERROR(IF(TRIM(G156)="-", "N/A", IF(RIGHT(G156,1)=")",IF(RIGHT(G156,2)="T)",-1000000000000*VALUE(MID(G156,2,LEN(G156)-3)),IF(RIGHT(G156,2)="M)",-1000000*VALUE(MID(G156,2,LEN(G156)-3)),IF(RIGHT(G156,2)="B)",-1000000000*VALUE(MID(G156,2,LEN(G156)-3)),IF(RIGHT(G156,2)="k)",-1000*VALUE(MID(G156,2,LEN(G156)-3)),VALUE(SUBSTITUTE(G156,",","")))))),IF(RIGHT(G156,1)="T",1000000000000*VALUE(LEFT(G156,LEN(G156)-1)),IF(RIGHT(G156,1)="M",1000000*VALUE(LEFT(G156,LEN(G156)-1)),IF(RIGHT(G156,1)="B",1000000000*VALUE(LEFT(G156,LEN(G156)-1)),IF(RIGHT(G156,1)="%",0.01*VALUE(LEFT(G156,LEN(G156)-1)),IF(RIGHT(G156,1)="k",1000*VALUE(LEFT(G156,LEN(G156)-1)),VALUE(SUBSTITUTE(G156,",",""))))))))),"N/A")</f>
        <v/>
      </c>
      <c r="P156">
        <f>MAX(J156:N156)</f>
        <v/>
      </c>
      <c r="Q156">
        <f>IFERROR(J144+MATCH(P156,J156:N156,0)-1,"")</f>
        <v/>
      </c>
      <c r="R156">
        <f>IF(Q156="","",MIN(J156:N156))</f>
        <v/>
      </c>
      <c r="S156">
        <f>IFERROR(J144+MATCH(R156,J156:N156,0)-1,"")</f>
        <v/>
      </c>
      <c r="T156">
        <f>IFERROR(AVERAGE(J156:N156),"")</f>
        <v/>
      </c>
      <c r="U156">
        <f>IFERROR(STDEV(J156:N156),"")</f>
        <v/>
      </c>
      <c r="V156">
        <f>IFERROR(IF(C156="-","",IF(ISBLANK(B156),"",IF(OR(ISNUMBER(FIND("Growth",B156)),ISNUMBER(FIND("Margin",B156))),"",(J156-T156)/U156))),"")</f>
        <v/>
      </c>
      <c r="W156">
        <f>IFERROR(IF(OR(D156="-",ISBLANK(D156)),"",(K156-T156)/U156),"")</f>
        <v/>
      </c>
      <c r="X156">
        <f>IFERROR(IF(OR(E156="-",ISBLANK(E156)),"",(L156-T156)/U156),"")</f>
        <v/>
      </c>
      <c r="Y156">
        <f>IFERROR(IF(OR(F156="-",ISBLANK(F156)),"",(M156-T156)/U156),"")</f>
        <v/>
      </c>
      <c r="Z156">
        <f>IFERROR(IF(OR(G156="-",ISBLANK(G156)),"",(N156-T156)/U156),"")</f>
        <v/>
      </c>
      <c r="AA156">
        <f>IF(MAX(MAX(V156:Z156),ABS(MIN(V156:Z156)))=ABS(MIN(V156:Z156)),MIN(V156:Z156),MAX(V156:Z156))</f>
        <v/>
      </c>
      <c r="AB156">
        <f>IFERROR(V144+MATCH(AA156,V156:Z156,0)-1,"")</f>
        <v/>
      </c>
      <c r="AC156">
        <f>IF(AB156&lt;&gt;"",IF(S156=AB156,"Low",IF(AB156=Q156,"High","")),"")</f>
        <v/>
      </c>
      <c r="AE156">
        <f>IF(ISNUMBER(MATCH("N/A",J156:N156,0)),"",IFERROR((5 * SUMPRODUCT(J144:N144,J156:N156) - PRODUCT(SUM(J144:N144),SUM(J156:N156))) / ((5 * SUM((J144^2)+(K144^2)+(L144^2)+(M144^2)+(N144^2))) - SUM(J144:N144)^2),""))</f>
        <v/>
      </c>
      <c r="AF156">
        <f>IFERROR(CORREL(J144:N144,J156:N156),"")</f>
        <v/>
      </c>
      <c r="AZ156">
        <f>IF(Q156=S156,0,1)</f>
        <v/>
      </c>
      <c r="BA156">
        <f>IF(AZ156=1,IF(Q156="","",IF(Q156=N144,"Yes","No")),"")</f>
        <v/>
      </c>
      <c r="BB156">
        <f>IF(BA156="Yes",P156,"")</f>
        <v/>
      </c>
      <c r="BC156">
        <f>IF(AZ156=1,IF(S156="","",IF(S156=N144,"Yes","No")),"")</f>
        <v/>
      </c>
      <c r="BD156">
        <f>IF(BC156="Yes",R156,"")</f>
        <v/>
      </c>
      <c r="BE156">
        <f>IFERROR(IF(SIGN(AE156)=1,"Increasing",IF(SIGN(AE156)=-1,"Decreasing","")),"")</f>
        <v/>
      </c>
      <c r="BF156">
        <f>IF(OR(AND(BE156="Increasing",BA156="Yes"),AND(BE156="Decreasing",BC156="Yes")),"Yes","No")</f>
        <v/>
      </c>
      <c r="BG156">
        <f>IF(I156="pos_trend","Yes","No")</f>
        <v/>
      </c>
      <c r="BH156">
        <f>IF(AF156&lt;&gt;"",IF(ABS(AF156)&gt;0.8,"Yes","No"),"")</f>
        <v/>
      </c>
    </row>
    <row r="157" spans="1:60">
      <c s="1" r="B157" t="s">
        <v>316</v>
      </c>
      <c s="1" r="C157" t="s">
        <v>252</v>
      </c>
      <c s="1" r="D157" t="s">
        <v>253</v>
      </c>
      <c s="1" r="E157" t="s">
        <v>254</v>
      </c>
      <c s="1" r="F157" t="s">
        <v>255</v>
      </c>
      <c s="1" r="G157" t="s">
        <v>256</v>
      </c>
      <c s="1" r="H157" t="s">
        <v>257</v>
      </c>
      <c r="P157">
        <f>MAX(J157:N157)</f>
        <v/>
      </c>
      <c r="Q157">
        <f>IFERROR(J144+MATCH(P157,J157:N157,0)-1,"")</f>
        <v/>
      </c>
      <c r="R157">
        <f>IF(Q157="","",MIN(J157:N157))</f>
        <v/>
      </c>
      <c r="S157">
        <f>IFERROR(J144+MATCH(R157,J157:N157,0)-1,"")</f>
        <v/>
      </c>
      <c r="T157">
        <f>IFERROR(AVERAGE(J157:N157),"")</f>
        <v/>
      </c>
      <c r="U157">
        <f>IFERROR(STDEV(J157:N157),"")</f>
        <v/>
      </c>
      <c r="V157">
        <f>IFERROR(IF(C157="-","",IF(ISBLANK(B157),"",IF(OR(ISNUMBER(FIND("Growth",B157)),ISNUMBER(FIND("Margin",B157))),"",(J157-T157)/U157))),"")</f>
        <v/>
      </c>
      <c r="W157">
        <f>IFERROR(IF(OR(D157="-",ISBLANK(D157)),"",(K157-T157)/U157),"")</f>
        <v/>
      </c>
      <c r="X157">
        <f>IFERROR(IF(OR(E157="-",ISBLANK(E157)),"",(L157-T157)/U157),"")</f>
        <v/>
      </c>
      <c r="Y157">
        <f>IFERROR(IF(OR(F157="-",ISBLANK(F157)),"",(M157-T157)/U157),"")</f>
        <v/>
      </c>
      <c r="Z157">
        <f>IFERROR(IF(OR(G157="-",ISBLANK(G157)),"",(N157-T157)/U157),"")</f>
        <v/>
      </c>
      <c r="AA157">
        <f>IF(MAX(MAX(V157:Z157),ABS(MIN(V157:Z157)))=ABS(MIN(V157:Z157)),MIN(V157:Z157),MAX(V157:Z157))</f>
        <v/>
      </c>
      <c r="AB157">
        <f>IFERROR(V144+MATCH(AA157,V157:Z157,0)-1,"")</f>
        <v/>
      </c>
      <c r="AC157">
        <f>IF(AB157&lt;&gt;"",IF(S157=AB157,"Low",IF(AB157=Q157,"High","")),"")</f>
        <v/>
      </c>
      <c r="AE157">
        <f>IF(ISNUMBER(MATCH("N/A",J157:N157,0)),"",IFERROR((5 * SUMPRODUCT(J144:N144,J157:N157) - PRODUCT(SUM(J144:N144),SUM(J157:N157))) / ((5 * SUM((J144^2)+(K144^2)+(L144^2)+(M144^2)+(N144^2))) - SUM(J144:N144)^2),""))</f>
        <v/>
      </c>
      <c r="AF157">
        <f>IFERROR(CORREL(J144:N144,J157:N157),"")</f>
        <v/>
      </c>
      <c r="AZ157">
        <f>IF(Q157=S157,0,1)</f>
        <v/>
      </c>
      <c r="BA157">
        <f>IF(AZ157=1,IF(Q157="","",IF(Q157=N144,"Yes","No")),"")</f>
        <v/>
      </c>
      <c r="BB157">
        <f>IF(BA157="Yes",P157,"")</f>
        <v/>
      </c>
      <c r="BC157">
        <f>IF(AZ157=1,IF(S157="","",IF(S157=N144,"Yes","No")),"")</f>
        <v/>
      </c>
      <c r="BD157">
        <f>IF(BC157="Yes",R157,"")</f>
        <v/>
      </c>
      <c r="BE157">
        <f>IFERROR(IF(SIGN(AE157)=1,"Increasing",IF(SIGN(AE157)=-1,"Decreasing","")),"")</f>
        <v/>
      </c>
      <c r="BF157">
        <f>IF(OR(AND(BE157="Increasing",BA157="Yes"),AND(BE157="Decreasing",BC157="Yes")),"Yes","No")</f>
        <v/>
      </c>
      <c r="BG157">
        <f>IF(I157="pos_trend","Yes","No")</f>
        <v/>
      </c>
      <c r="BH157">
        <f>IF(AF157&lt;&gt;"",IF(ABS(AF157)&gt;0.8,"Yes","No"),"")</f>
        <v/>
      </c>
    </row>
    <row r="158" spans="1:60">
      <c s="1" r="A158" t="n">
        <v>0</v>
      </c>
      <c r="B158" t="s">
        <v>317</v>
      </c>
      <c r="C158" t="s">
        <v>2640</v>
      </c>
      <c r="D158" t="s">
        <v>2641</v>
      </c>
      <c r="E158" t="s">
        <v>2642</v>
      </c>
      <c r="F158" t="s">
        <v>2643</v>
      </c>
      <c r="G158" t="s">
        <v>2644</v>
      </c>
      <c r="H158" t="s"/>
      <c r="I158">
        <f>IF(AND(K158&gt; J158, L158&gt; K158, M158&gt; L158, N158&gt; M158), "pos_trend", IF(AND(K158&lt; J158, L158&lt; K158, M158&lt; L158, N158&lt; M158), "neg_trend", "N/A"))</f>
        <v/>
      </c>
      <c r="J158">
        <f>IFERROR(IF(TRIM(C158)="-", "0", IF(RIGHT(C158,1)=")",IF(RIGHT(C158,2)="T)",-1000000000000*VALUE(MID(C158,2,LEN(C158)-3)),IF(RIGHT(C158,2)="M)",-1000000*VALUE(MID(C158,2,LEN(C158)-3)),IF(RIGHT(C158,2)="B)",-1000000000*VALUE(MID(C158,2,LEN(C158)-3)),IF(RIGHT(C158,2)="k)",-1000*VALUE(MID(C158,2,LEN(C158)-3)),VALUE(SUBSTITUTE(C158,",","")))))),IF(RIGHT(C158,1)="T",1000000000000*VALUE(LEFT(C158,LEN(C158)-1)),IF(RIGHT(C158,1)="M",1000000*VALUE(LEFT(C158,LEN(C158)-1)),IF(RIGHT(C158,1)="B",1000000000*VALUE(LEFT(C158,LEN(C158)-1)),IF(RIGHT(C158,1)="%",0.01*VALUE(LEFT(C158,LEN(C158)-1)),IF(RIGHT(C158,1)="k",1000*VALUE(LEFT(C158,LEN(C158)-1)),VALUE(SUBSTITUTE(C158,",",""))))))))),"N/A")</f>
        <v/>
      </c>
      <c r="K158">
        <f>IFERROR(IF(TRIM(D158)="-", "0", IF(RIGHT(D158,1)=")",IF(RIGHT(D158,2)="T)",-1000000000000*VALUE(MID(D158,2,LEN(D158)-3)),IF(RIGHT(D158,2)="M)",-1000000*VALUE(MID(D158,2,LEN(D158)-3)),IF(RIGHT(D158,2)="B)",-1000000000*VALUE(MID(D158,2,LEN(D158)-3)),IF(RIGHT(D158,2)="k)",-1000*VALUE(MID(D158,2,LEN(D158)-3)),VALUE(SUBSTITUTE(D158,",","")))))),IF(RIGHT(D158,1)="T",1000000000000*VALUE(LEFT(D158,LEN(D158)-1)),IF(RIGHT(D158,1)="M",1000000*VALUE(LEFT(D158,LEN(D158)-1)),IF(RIGHT(D158,1)="B",1000000000*VALUE(LEFT(D158,LEN(D158)-1)),IF(RIGHT(D158,1)="%",0.01*VALUE(LEFT(D158,LEN(D158)-1)),IF(RIGHT(D158,1)="k",1000*VALUE(LEFT(D158,LEN(D158)-1)),VALUE(SUBSTITUTE(D158,",",""))))))))),"N/A")</f>
        <v/>
      </c>
      <c r="L158">
        <f>IFERROR(IF(TRIM(E158)="-", "0", IF(RIGHT(E158,1)=")",IF(RIGHT(E158,2)="T)",-1000000000000*VALUE(MID(E158,2,LEN(E158)-3)),IF(RIGHT(E158,2)="M)",-1000000*VALUE(MID(E158,2,LEN(E158)-3)),IF(RIGHT(E158,2)="B)",-1000000000*VALUE(MID(E158,2,LEN(E158)-3)),IF(RIGHT(E158,2)="k)",-1000*VALUE(MID(E158,2,LEN(E158)-3)),VALUE(SUBSTITUTE(E158,",","")))))),IF(RIGHT(E158,1)="T",1000000000000*VALUE(LEFT(E158,LEN(E158)-1)),IF(RIGHT(E158,1)="M",1000000*VALUE(LEFT(E158,LEN(E158)-1)),IF(RIGHT(E158,1)="B",1000000000*VALUE(LEFT(E158,LEN(E158)-1)),IF(RIGHT(E158,1)="%",0.01*VALUE(LEFT(E158,LEN(E158)-1)),IF(RIGHT(E158,1)="k",1000*VALUE(LEFT(E158,LEN(E158)-1)),VALUE(SUBSTITUTE(E158,",",""))))))))),"N/A")</f>
        <v/>
      </c>
      <c r="M158">
        <f>IFERROR(IF(TRIM(F158)="-", "0", IF(RIGHT(F158,1)=")",IF(RIGHT(F158,2)="T)",-1000000000000*VALUE(MID(F158,2,LEN(F158)-3)),IF(RIGHT(F158,2)="M)",-1000000*VALUE(MID(F158,2,LEN(F158)-3)),IF(RIGHT(F158,2)="B)",-1000000000*VALUE(MID(F158,2,LEN(F158)-3)),IF(RIGHT(F158,2)="k)",-1000*VALUE(MID(F158,2,LEN(F158)-3)),VALUE(SUBSTITUTE(F158,",","")))))),IF(RIGHT(F158,1)="T",1000000000000*VALUE(LEFT(F158,LEN(F158)-1)),IF(RIGHT(F158,1)="M",1000000*VALUE(LEFT(F158,LEN(F158)-1)),IF(RIGHT(F158,1)="B",1000000000*VALUE(LEFT(F158,LEN(F158)-1)),IF(RIGHT(F158,1)="%",0.01*VALUE(LEFT(F158,LEN(F158)-1)),IF(RIGHT(F158,1)="k",1000*VALUE(LEFT(F158,LEN(F158)-1)),VALUE(SUBSTITUTE(F158,",",""))))))))),"N/A")</f>
        <v/>
      </c>
      <c r="N158">
        <f>IFERROR(IF(TRIM(G158)="-", "0", IF(RIGHT(G158,1)=")",IF(RIGHT(G158,2)="T)",-1000000000000*VALUE(MID(G158,2,LEN(G158)-3)),IF(RIGHT(G158,2)="M)",-1000000*VALUE(MID(G158,2,LEN(G158)-3)),IF(RIGHT(G158,2)="B)",-1000000000*VALUE(MID(G158,2,LEN(G158)-3)),IF(RIGHT(G158,2)="k)",-1000*VALUE(MID(G158,2,LEN(G158)-3)),VALUE(SUBSTITUTE(G158,",","")))))),IF(RIGHT(G158,1)="T",1000000000000*VALUE(LEFT(G158,LEN(G158)-1)),IF(RIGHT(G158,1)="M",1000000*VALUE(LEFT(G158,LEN(G158)-1)),IF(RIGHT(G158,1)="B",1000000000*VALUE(LEFT(G158,LEN(G158)-1)),IF(RIGHT(G158,1)="%",0.01*VALUE(LEFT(G158,LEN(G158)-1)),IF(RIGHT(G158,1)="k",1000*VALUE(LEFT(G158,LEN(G158)-1)),VALUE(SUBSTITUTE(G158,",",""))))))))),"N/A")</f>
        <v/>
      </c>
      <c r="P158">
        <f>MAX(J158:N158)</f>
        <v/>
      </c>
      <c r="Q158">
        <f>IFERROR(J144+MATCH(P158,J158:N158,0)-1,"")</f>
        <v/>
      </c>
      <c r="R158">
        <f>IF(Q158="","",MIN(J158:N158))</f>
        <v/>
      </c>
      <c r="S158">
        <f>IFERROR(J144+MATCH(R158,J158:N158,0)-1,"")</f>
        <v/>
      </c>
      <c r="T158">
        <f>IFERROR(AVERAGE(J158:N158),"")</f>
        <v/>
      </c>
      <c r="U158">
        <f>IFERROR(STDEV(J158:N158),"")</f>
        <v/>
      </c>
      <c r="V158">
        <f>IFERROR(IF(C158="-","",IF(ISBLANK(B158),"",IF(OR(ISNUMBER(FIND("Growth",B158)),ISNUMBER(FIND("Margin",B158))),"",(J158-T158)/U158))),"")</f>
        <v/>
      </c>
      <c r="W158">
        <f>IFERROR(IF(OR(D158="-",ISBLANK(D158)),"",(K158-T158)/U158),"")</f>
        <v/>
      </c>
      <c r="X158">
        <f>IFERROR(IF(OR(E158="-",ISBLANK(E158)),"",(L158-T158)/U158),"")</f>
        <v/>
      </c>
      <c r="Y158">
        <f>IFERROR(IF(OR(F158="-",ISBLANK(F158)),"",(M158-T158)/U158),"")</f>
        <v/>
      </c>
      <c r="Z158">
        <f>IFERROR(IF(OR(G158="-",ISBLANK(G158)),"",(N158-T158)/U158),"")</f>
        <v/>
      </c>
      <c r="AA158">
        <f>IF(MAX(MAX(V158:Z158),ABS(MIN(V158:Z158)))=ABS(MIN(V158:Z158)),MIN(V158:Z158),MAX(V158:Z158))</f>
        <v/>
      </c>
      <c r="AB158">
        <f>IFERROR(V144+MATCH(AA158,V158:Z158,0)-1,"")</f>
        <v/>
      </c>
      <c r="AC158">
        <f>IF(AB158&lt;&gt;"",IF(S158=AB158,"Low",IF(AB158=Q158,"High","")),"")</f>
        <v/>
      </c>
      <c r="AE158">
        <f>IF(ISNUMBER(MATCH("N/A",J158:N158,0)),"",IFERROR((5 * SUMPRODUCT(J144:N144,J158:N158) - PRODUCT(SUM(J144:N144),SUM(J158:N158))) / ((5 * SUM((J144^2)+(K144^2)+(L144^2)+(M144^2)+(N144^2))) - SUM(J144:N144)^2),""))</f>
        <v/>
      </c>
      <c r="AF158">
        <f>IFERROR(CORREL(J144:N144,J158:N158),"")</f>
        <v/>
      </c>
      <c r="AZ158">
        <f>IF(Q158=S158,0,1)</f>
        <v/>
      </c>
      <c r="BA158">
        <f>IF(AZ158=1,IF(Q158="","",IF(Q158=N144,"Yes","No")),"")</f>
        <v/>
      </c>
      <c r="BB158">
        <f>IF(BA158="Yes",P158,"")</f>
        <v/>
      </c>
      <c r="BC158">
        <f>IF(AZ158=1,IF(S158="","",IF(S158=N144,"Yes","No")),"")</f>
        <v/>
      </c>
      <c r="BD158">
        <f>IF(BC158="Yes",R158,"")</f>
        <v/>
      </c>
      <c r="BE158">
        <f>IFERROR(IF(SIGN(AE158)=1,"Increasing",IF(SIGN(AE158)=-1,"Decreasing","")),"")</f>
        <v/>
      </c>
      <c r="BF158">
        <f>IF(OR(AND(BE158="Increasing",BA158="Yes"),AND(BE158="Decreasing",BC158="Yes")),"Yes","No")</f>
        <v/>
      </c>
      <c r="BG158">
        <f>IF(I158="pos_trend","Yes","No")</f>
        <v/>
      </c>
      <c r="BH158">
        <f>IF(AF158&lt;&gt;"",IF(ABS(AF158)&gt;0.8,"Yes","No"),"")</f>
        <v/>
      </c>
    </row>
    <row r="159" spans="1:60">
      <c s="1" r="A159" t="n">
        <v>1</v>
      </c>
      <c r="B159" t="s">
        <v>321</v>
      </c>
      <c r="C159" t="s">
        <v>2645</v>
      </c>
      <c r="D159" t="s">
        <v>2646</v>
      </c>
      <c r="E159" t="s">
        <v>2647</v>
      </c>
      <c r="F159" t="s">
        <v>2648</v>
      </c>
      <c r="G159" t="s">
        <v>2648</v>
      </c>
      <c r="H159" t="s"/>
      <c r="I159">
        <f>IF(AND(K159&gt; J159, L159&gt; K159, M159&gt; L159, N159&gt; M159), "pos_trend", IF(AND(K159&lt; J159, L159&lt; K159, M159&lt; L159, N159&lt; M159), "neg_trend", "N/A"))</f>
        <v/>
      </c>
      <c r="J159">
        <f>IFERROR(IF(TRIM(C159)="-", "N/A", IF(RIGHT(C159,1)=")",IF(RIGHT(C159,2)="T)",-1000000000000*VALUE(MID(C159,2,LEN(C159)-3)),IF(RIGHT(C159,2)="M)",-1000000*VALUE(MID(C159,2,LEN(C159)-3)),IF(RIGHT(C159,2)="B)",-1000000000*VALUE(MID(C159,2,LEN(C159)-3)),IF(RIGHT(C159,2)="k)",-1000*VALUE(MID(C159,2,LEN(C159)-3)),VALUE(SUBSTITUTE(C159,",","")))))),IF(RIGHT(C159,1)="T",1000000000000*VALUE(LEFT(C159,LEN(C159)-1)),IF(RIGHT(C159,1)="M",1000000*VALUE(LEFT(C159,LEN(C159)-1)),IF(RIGHT(C159,1)="B",1000000000*VALUE(LEFT(C159,LEN(C159)-1)),IF(RIGHT(C159,1)="%",0.01*VALUE(LEFT(C159,LEN(C159)-1)),IF(RIGHT(C159,1)="k",1000*VALUE(LEFT(C159,LEN(C159)-1)),VALUE(SUBSTITUTE(C159,",",""))))))))),"N/A")</f>
        <v/>
      </c>
      <c r="K159">
        <f>IFERROR(IF(TRIM(D159)="-", "N/A", IF(RIGHT(D159,1)=")",IF(RIGHT(D159,2)="T)",-1000000000000*VALUE(MID(D159,2,LEN(D159)-3)),IF(RIGHT(D159,2)="M)",-1000000*VALUE(MID(D159,2,LEN(D159)-3)),IF(RIGHT(D159,2)="B)",-1000000000*VALUE(MID(D159,2,LEN(D159)-3)),IF(RIGHT(D159,2)="k)",-1000*VALUE(MID(D159,2,LEN(D159)-3)),VALUE(SUBSTITUTE(D159,",","")))))),IF(RIGHT(D159,1)="T",1000000000000*VALUE(LEFT(D159,LEN(D159)-1)),IF(RIGHT(D159,1)="M",1000000*VALUE(LEFT(D159,LEN(D159)-1)),IF(RIGHT(D159,1)="B",1000000000*VALUE(LEFT(D159,LEN(D159)-1)),IF(RIGHT(D159,1)="%",0.01*VALUE(LEFT(D159,LEN(D159)-1)),IF(RIGHT(D159,1)="k",1000*VALUE(LEFT(D159,LEN(D159)-1)),VALUE(SUBSTITUTE(D159,",",""))))))))),"N/A")</f>
        <v/>
      </c>
      <c r="L159">
        <f>IFERROR(IF(TRIM(E159)="-", "N/A", IF(RIGHT(E159,1)=")",IF(RIGHT(E159,2)="T)",-1000000000000*VALUE(MID(E159,2,LEN(E159)-3)),IF(RIGHT(E159,2)="M)",-1000000*VALUE(MID(E159,2,LEN(E159)-3)),IF(RIGHT(E159,2)="B)",-1000000000*VALUE(MID(E159,2,LEN(E159)-3)),IF(RIGHT(E159,2)="k)",-1000*VALUE(MID(E159,2,LEN(E159)-3)),VALUE(SUBSTITUTE(E159,",","")))))),IF(RIGHT(E159,1)="T",1000000000000*VALUE(LEFT(E159,LEN(E159)-1)),IF(RIGHT(E159,1)="M",1000000*VALUE(LEFT(E159,LEN(E159)-1)),IF(RIGHT(E159,1)="B",1000000000*VALUE(LEFT(E159,LEN(E159)-1)),IF(RIGHT(E159,1)="%",0.01*VALUE(LEFT(E159,LEN(E159)-1)),IF(RIGHT(E159,1)="k",1000*VALUE(LEFT(E159,LEN(E159)-1)),VALUE(SUBSTITUTE(E159,",",""))))))))),"N/A")</f>
        <v/>
      </c>
      <c r="M159">
        <f>IFERROR(IF(TRIM(F159)="-", "N/A", IF(RIGHT(F159,1)=")",IF(RIGHT(F159,2)="T)",-1000000000000*VALUE(MID(F159,2,LEN(F159)-3)),IF(RIGHT(F159,2)="M)",-1000000*VALUE(MID(F159,2,LEN(F159)-3)),IF(RIGHT(F159,2)="B)",-1000000000*VALUE(MID(F159,2,LEN(F159)-3)),IF(RIGHT(F159,2)="k)",-1000*VALUE(MID(F159,2,LEN(F159)-3)),VALUE(SUBSTITUTE(F159,",","")))))),IF(RIGHT(F159,1)="T",1000000000000*VALUE(LEFT(F159,LEN(F159)-1)),IF(RIGHT(F159,1)="M",1000000*VALUE(LEFT(F159,LEN(F159)-1)),IF(RIGHT(F159,1)="B",1000000000*VALUE(LEFT(F159,LEN(F159)-1)),IF(RIGHT(F159,1)="%",0.01*VALUE(LEFT(F159,LEN(F159)-1)),IF(RIGHT(F159,1)="k",1000*VALUE(LEFT(F159,LEN(F159)-1)),VALUE(SUBSTITUTE(F159,",",""))))))))),"N/A")</f>
        <v/>
      </c>
      <c r="N159">
        <f>IFERROR(IF(TRIM(G159)="-", "N/A", IF(RIGHT(G159,1)=")",IF(RIGHT(G159,2)="T)",-1000000000000*VALUE(MID(G159,2,LEN(G159)-3)),IF(RIGHT(G159,2)="M)",-1000000*VALUE(MID(G159,2,LEN(G159)-3)),IF(RIGHT(G159,2)="B)",-1000000000*VALUE(MID(G159,2,LEN(G159)-3)),IF(RIGHT(G159,2)="k)",-1000*VALUE(MID(G159,2,LEN(G159)-3)),VALUE(SUBSTITUTE(G159,",","")))))),IF(RIGHT(G159,1)="T",1000000000000*VALUE(LEFT(G159,LEN(G159)-1)),IF(RIGHT(G159,1)="M",1000000*VALUE(LEFT(G159,LEN(G159)-1)),IF(RIGHT(G159,1)="B",1000000000*VALUE(LEFT(G159,LEN(G159)-1)),IF(RIGHT(G159,1)="%",0.01*VALUE(LEFT(G159,LEN(G159)-1)),IF(RIGHT(G159,1)="k",1000*VALUE(LEFT(G159,LEN(G159)-1)),VALUE(SUBSTITUTE(G159,",",""))))))))),"N/A")</f>
        <v/>
      </c>
      <c r="P159">
        <f>MAX(J159:N159)</f>
        <v/>
      </c>
      <c r="Q159">
        <f>IFERROR(J144+MATCH(P159,J159:N159,0)-1,"")</f>
        <v/>
      </c>
      <c r="R159">
        <f>IF(Q159="","",MIN(J159:N159))</f>
        <v/>
      </c>
      <c r="S159">
        <f>IFERROR(J144+MATCH(R159,J159:N159,0)-1,"")</f>
        <v/>
      </c>
      <c r="T159">
        <f>IFERROR(AVERAGE(J159:N159),"")</f>
        <v/>
      </c>
      <c r="U159">
        <f>IFERROR(STDEV(J159:N159),"")</f>
        <v/>
      </c>
      <c r="V159">
        <f>IFERROR(IF(C159="-","",IF(ISBLANK(B159),"",IF(OR(ISNUMBER(FIND("Growth",B159)),ISNUMBER(FIND("Margin",B159))),"",(J159-T159)/U159))),"")</f>
        <v/>
      </c>
      <c r="W159">
        <f>IFERROR(IF(OR(D159="-",ISBLANK(D159)),"",(K159-T159)/U159),"")</f>
        <v/>
      </c>
      <c r="X159">
        <f>IFERROR(IF(OR(E159="-",ISBLANK(E159)),"",(L159-T159)/U159),"")</f>
        <v/>
      </c>
      <c r="Y159">
        <f>IFERROR(IF(OR(F159="-",ISBLANK(F159)),"",(M159-T159)/U159),"")</f>
        <v/>
      </c>
      <c r="Z159">
        <f>IFERROR(IF(OR(G159="-",ISBLANK(G159)),"",(N159-T159)/U159),"")</f>
        <v/>
      </c>
      <c r="AA159">
        <f>IF(MAX(MAX(V159:Z159),ABS(MIN(V159:Z159)))=ABS(MIN(V159:Z159)),MIN(V159:Z159),MAX(V159:Z159))</f>
        <v/>
      </c>
      <c r="AB159">
        <f>IFERROR(V144+MATCH(AA159,V159:Z159,0)-1,"")</f>
        <v/>
      </c>
      <c r="AC159">
        <f>IF(AB159&lt;&gt;"",IF(S159=AB159,"Low",IF(AB159=Q159,"High","")),"")</f>
        <v/>
      </c>
      <c r="AE159">
        <f>IF(ISNUMBER(MATCH("N/A",J159:N159,0)),"",IFERROR((5 * SUMPRODUCT(J144:N144,J159:N159) - PRODUCT(SUM(J144:N144),SUM(J159:N159))) / ((5 * SUM((J144^2)+(K144^2)+(L144^2)+(M144^2)+(N144^2))) - SUM(J144:N144)^2),""))</f>
        <v/>
      </c>
      <c r="AF159">
        <f>IFERROR(CORREL(J144:N144,J159:N159),"")</f>
        <v/>
      </c>
      <c r="AZ159">
        <f>IF(Q159=S159,0,1)</f>
        <v/>
      </c>
      <c r="BA159">
        <f>IF(AZ159=1,IF(Q159="","",IF(Q159=N144,"Yes","No")),"")</f>
        <v/>
      </c>
      <c r="BB159">
        <f>IF(BA159="Yes",P159,"")</f>
        <v/>
      </c>
      <c r="BC159">
        <f>IF(AZ159=1,IF(S159="","",IF(S159=N144,"Yes","No")),"")</f>
        <v/>
      </c>
      <c r="BD159">
        <f>IF(BC159="Yes",R159,"")</f>
        <v/>
      </c>
      <c r="BE159">
        <f>IFERROR(IF(SIGN(AE159)=1,"Increasing",IF(SIGN(AE159)=-1,"Decreasing","")),"")</f>
        <v/>
      </c>
      <c r="BF159">
        <f>IF(OR(AND(BE159="Increasing",BA159="Yes"),AND(BE159="Decreasing",BC159="Yes")),"Yes","No")</f>
        <v/>
      </c>
      <c r="BG159">
        <f>IF(I159="pos_trend","Yes","No")</f>
        <v/>
      </c>
      <c r="BH159">
        <f>IF(AF159&lt;&gt;"",IF(ABS(AF159)&gt;0.8,"Yes","No"),"")</f>
        <v/>
      </c>
    </row>
    <row r="160" spans="1:60">
      <c s="1" r="A160" t="n">
        <v>2</v>
      </c>
      <c r="B160" t="s">
        <v>322</v>
      </c>
      <c r="C160" t="s">
        <v>2649</v>
      </c>
      <c r="D160" t="s">
        <v>2650</v>
      </c>
      <c r="E160" t="s">
        <v>2651</v>
      </c>
      <c r="F160" t="s">
        <v>2652</v>
      </c>
      <c r="G160" t="s">
        <v>2653</v>
      </c>
      <c r="H160" t="s"/>
      <c r="I160">
        <f>IF(AND(K160&gt; J160, L160&gt; K160, M160&gt; L160, N160&gt; M160), "pos_trend", IF(AND(K160&lt; J160, L160&lt; K160, M160&lt; L160, N160&lt; M160), "neg_trend", "N/A"))</f>
        <v/>
      </c>
      <c r="J160">
        <f>IFERROR(IF(TRIM(C160)="-", "N/A", IF(RIGHT(C160,1)=")",IF(RIGHT(C160,2)="T)",-1000000000000*VALUE(MID(C160,2,LEN(C160)-3)),IF(RIGHT(C160,2)="M)",-1000000*VALUE(MID(C160,2,LEN(C160)-3)),IF(RIGHT(C160,2)="B)",-1000000000*VALUE(MID(C160,2,LEN(C160)-3)),IF(RIGHT(C160,2)="k)",-1000*VALUE(MID(C160,2,LEN(C160)-3)),VALUE(SUBSTITUTE(C160,",","")))))),IF(RIGHT(C160,1)="T",1000000000000*VALUE(LEFT(C160,LEN(C160)-1)),IF(RIGHT(C160,1)="M",1000000*VALUE(LEFT(C160,LEN(C160)-1)),IF(RIGHT(C160,1)="B",1000000000*VALUE(LEFT(C160,LEN(C160)-1)),IF(RIGHT(C160,1)="%",0.01*VALUE(LEFT(C160,LEN(C160)-1)),IF(RIGHT(C160,1)="k",1000*VALUE(LEFT(C160,LEN(C160)-1)),VALUE(SUBSTITUTE(C160,",",""))))))))),"N/A")</f>
        <v/>
      </c>
      <c r="K160">
        <f>IFERROR(IF(TRIM(D160)="-", "N/A", IF(RIGHT(D160,1)=")",IF(RIGHT(D160,2)="T)",-1000000000000*VALUE(MID(D160,2,LEN(D160)-3)),IF(RIGHT(D160,2)="M)",-1000000*VALUE(MID(D160,2,LEN(D160)-3)),IF(RIGHT(D160,2)="B)",-1000000000*VALUE(MID(D160,2,LEN(D160)-3)),IF(RIGHT(D160,2)="k)",-1000*VALUE(MID(D160,2,LEN(D160)-3)),VALUE(SUBSTITUTE(D160,",","")))))),IF(RIGHT(D160,1)="T",1000000000000*VALUE(LEFT(D160,LEN(D160)-1)),IF(RIGHT(D160,1)="M",1000000*VALUE(LEFT(D160,LEN(D160)-1)),IF(RIGHT(D160,1)="B",1000000000*VALUE(LEFT(D160,LEN(D160)-1)),IF(RIGHT(D160,1)="%",0.01*VALUE(LEFT(D160,LEN(D160)-1)),IF(RIGHT(D160,1)="k",1000*VALUE(LEFT(D160,LEN(D160)-1)),VALUE(SUBSTITUTE(D160,",",""))))))))),"N/A")</f>
        <v/>
      </c>
      <c r="L160">
        <f>IFERROR(IF(TRIM(E160)="-", "N/A", IF(RIGHT(E160,1)=")",IF(RIGHT(E160,2)="T)",-1000000000000*VALUE(MID(E160,2,LEN(E160)-3)),IF(RIGHT(E160,2)="M)",-1000000*VALUE(MID(E160,2,LEN(E160)-3)),IF(RIGHT(E160,2)="B)",-1000000000*VALUE(MID(E160,2,LEN(E160)-3)),IF(RIGHT(E160,2)="k)",-1000*VALUE(MID(E160,2,LEN(E160)-3)),VALUE(SUBSTITUTE(E160,",","")))))),IF(RIGHT(E160,1)="T",1000000000000*VALUE(LEFT(E160,LEN(E160)-1)),IF(RIGHT(E160,1)="M",1000000*VALUE(LEFT(E160,LEN(E160)-1)),IF(RIGHT(E160,1)="B",1000000000*VALUE(LEFT(E160,LEN(E160)-1)),IF(RIGHT(E160,1)="%",0.01*VALUE(LEFT(E160,LEN(E160)-1)),IF(RIGHT(E160,1)="k",1000*VALUE(LEFT(E160,LEN(E160)-1)),VALUE(SUBSTITUTE(E160,",",""))))))))),"N/A")</f>
        <v/>
      </c>
      <c r="M160">
        <f>IFERROR(IF(TRIM(F160)="-", "N/A", IF(RIGHT(F160,1)=")",IF(RIGHT(F160,2)="T)",-1000000000000*VALUE(MID(F160,2,LEN(F160)-3)),IF(RIGHT(F160,2)="M)",-1000000*VALUE(MID(F160,2,LEN(F160)-3)),IF(RIGHT(F160,2)="B)",-1000000000*VALUE(MID(F160,2,LEN(F160)-3)),IF(RIGHT(F160,2)="k)",-1000*VALUE(MID(F160,2,LEN(F160)-3)),VALUE(SUBSTITUTE(F160,",","")))))),IF(RIGHT(F160,1)="T",1000000000000*VALUE(LEFT(F160,LEN(F160)-1)),IF(RIGHT(F160,1)="M",1000000*VALUE(LEFT(F160,LEN(F160)-1)),IF(RIGHT(F160,1)="B",1000000000*VALUE(LEFT(F160,LEN(F160)-1)),IF(RIGHT(F160,1)="%",0.01*VALUE(LEFT(F160,LEN(F160)-1)),IF(RIGHT(F160,1)="k",1000*VALUE(LEFT(F160,LEN(F160)-1)),VALUE(SUBSTITUTE(F160,",",""))))))))),"N/A")</f>
        <v/>
      </c>
      <c r="N160">
        <f>IFERROR(IF(TRIM(G160)="-", "N/A", IF(RIGHT(G160,1)=")",IF(RIGHT(G160,2)="T)",-1000000000000*VALUE(MID(G160,2,LEN(G160)-3)),IF(RIGHT(G160,2)="M)",-1000000*VALUE(MID(G160,2,LEN(G160)-3)),IF(RIGHT(G160,2)="B)",-1000000000*VALUE(MID(G160,2,LEN(G160)-3)),IF(RIGHT(G160,2)="k)",-1000*VALUE(MID(G160,2,LEN(G160)-3)),VALUE(SUBSTITUTE(G160,",","")))))),IF(RIGHT(G160,1)="T",1000000000000*VALUE(LEFT(G160,LEN(G160)-1)),IF(RIGHT(G160,1)="M",1000000*VALUE(LEFT(G160,LEN(G160)-1)),IF(RIGHT(G160,1)="B",1000000000*VALUE(LEFT(G160,LEN(G160)-1)),IF(RIGHT(G160,1)="%",0.01*VALUE(LEFT(G160,LEN(G160)-1)),IF(RIGHT(G160,1)="k",1000*VALUE(LEFT(G160,LEN(G160)-1)),VALUE(SUBSTITUTE(G160,",",""))))))))),"N/A")</f>
        <v/>
      </c>
      <c r="P160">
        <f>MAX(J160:N160)</f>
        <v/>
      </c>
      <c r="Q160">
        <f>IFERROR(J144+MATCH(P160,J160:N160,0)-1,"")</f>
        <v/>
      </c>
      <c r="R160">
        <f>IF(Q160="","",MIN(J160:N160))</f>
        <v/>
      </c>
      <c r="S160">
        <f>IFERROR(J144+MATCH(R160,J160:N160,0)-1,"")</f>
        <v/>
      </c>
      <c r="T160">
        <f>IFERROR(AVERAGE(J160:N160),"")</f>
        <v/>
      </c>
      <c r="U160">
        <f>IFERROR(STDEV(J160:N160),"")</f>
        <v/>
      </c>
      <c r="V160">
        <f>IFERROR(IF(C160="-","",IF(ISBLANK(B160),"",IF(OR(ISNUMBER(FIND("Growth",B160)),ISNUMBER(FIND("Margin",B160))),"",(J160-T160)/U160))),"")</f>
        <v/>
      </c>
      <c r="W160">
        <f>IFERROR(IF(OR(D160="-",ISBLANK(D160)),"",(K160-T160)/U160),"")</f>
        <v/>
      </c>
      <c r="X160">
        <f>IFERROR(IF(OR(E160="-",ISBLANK(E160)),"",(L160-T160)/U160),"")</f>
        <v/>
      </c>
      <c r="Y160">
        <f>IFERROR(IF(OR(F160="-",ISBLANK(F160)),"",(M160-T160)/U160),"")</f>
        <v/>
      </c>
      <c r="Z160">
        <f>IFERROR(IF(OR(G160="-",ISBLANK(G160)),"",(N160-T160)/U160),"")</f>
        <v/>
      </c>
      <c r="AA160">
        <f>IF(MAX(MAX(V160:Z160),ABS(MIN(V160:Z160)))=ABS(MIN(V160:Z160)),MIN(V160:Z160),MAX(V160:Z160))</f>
        <v/>
      </c>
      <c r="AB160">
        <f>IFERROR(V144+MATCH(AA160,V160:Z160,0)-1,"")</f>
        <v/>
      </c>
      <c r="AC160">
        <f>IF(AB160&lt;&gt;"",IF(S160=AB160,"Low",IF(AB160=Q160,"High","")),"")</f>
        <v/>
      </c>
      <c r="AE160">
        <f>IF(ISNUMBER(MATCH("N/A",J160:N160,0)),"",IFERROR((5 * SUMPRODUCT(J144:N144,J160:N160) - PRODUCT(SUM(J144:N144),SUM(J160:N160))) / ((5 * SUM((J144^2)+(K144^2)+(L144^2)+(M144^2)+(N144^2))) - SUM(J144:N144)^2),""))</f>
        <v/>
      </c>
      <c r="AF160">
        <f>IFERROR(CORREL(J144:N144,J160:N160),"")</f>
        <v/>
      </c>
      <c r="AZ160">
        <f>IF(Q160=S160,0,1)</f>
        <v/>
      </c>
      <c r="BA160">
        <f>IF(AZ160=1,IF(Q160="","",IF(Q160=N144,"Yes","No")),"")</f>
        <v/>
      </c>
      <c r="BB160">
        <f>IF(BA160="Yes",P160,"")</f>
        <v/>
      </c>
      <c r="BC160">
        <f>IF(AZ160=1,IF(S160="","",IF(S160=N144,"Yes","No")),"")</f>
        <v/>
      </c>
      <c r="BD160">
        <f>IF(BC160="Yes",R160,"")</f>
        <v/>
      </c>
      <c r="BE160">
        <f>IFERROR(IF(SIGN(AE160)=1,"Increasing",IF(SIGN(AE160)=-1,"Decreasing","")),"")</f>
        <v/>
      </c>
      <c r="BF160">
        <f>IF(OR(AND(BE160="Increasing",BA160="Yes"),AND(BE160="Decreasing",BC160="Yes")),"Yes","No")</f>
        <v/>
      </c>
      <c r="BG160">
        <f>IF(I160="pos_trend","Yes","No")</f>
        <v/>
      </c>
      <c r="BH160">
        <f>IF(AF160&lt;&gt;"",IF(ABS(AF160)&gt;0.8,"Yes","No"),"")</f>
        <v/>
      </c>
    </row>
    <row r="161" spans="1:60">
      <c s="1" r="A161" t="n">
        <v>3</v>
      </c>
      <c r="B161" t="s">
        <v>323</v>
      </c>
      <c r="C161" t="s">
        <v>264</v>
      </c>
      <c r="D161" t="s">
        <v>2654</v>
      </c>
      <c r="E161" t="s">
        <v>2655</v>
      </c>
      <c r="F161" t="s">
        <v>2656</v>
      </c>
      <c r="G161" t="s">
        <v>2657</v>
      </c>
      <c r="H161" t="s"/>
      <c r="I161">
        <f>IF(AND(K161&gt; J161, L161&gt; K161, M161&gt; L161, N161&gt; M161), "pos_trend", IF(AND(K161&lt; J161, L161&lt; K161, M161&lt; L161, N161&lt; M161), "neg_trend", "N/A"))</f>
        <v/>
      </c>
      <c r="J161">
        <f>IFERROR(IF(TRIM(C161)="-", "N/A", IF(RIGHT(C161,1)=")",IF(RIGHT(C161,2)="T)",-1000000000000*VALUE(MID(C161,2,LEN(C161)-3)),IF(RIGHT(C161,2)="M)",-1000000*VALUE(MID(C161,2,LEN(C161)-3)),IF(RIGHT(C161,2)="B)",-1000000000*VALUE(MID(C161,2,LEN(C161)-3)),IF(RIGHT(C161,2)="k)",-1000*VALUE(MID(C161,2,LEN(C161)-3)),VALUE(SUBSTITUTE(C161,",","")))))),IF(RIGHT(C161,1)="T",1000000000000*VALUE(LEFT(C161,LEN(C161)-1)),IF(RIGHT(C161,1)="M",1000000*VALUE(LEFT(C161,LEN(C161)-1)),IF(RIGHT(C161,1)="B",1000000000*VALUE(LEFT(C161,LEN(C161)-1)),IF(RIGHT(C161,1)="%",0.01*VALUE(LEFT(C161,LEN(C161)-1)),IF(RIGHT(C161,1)="k",1000*VALUE(LEFT(C161,LEN(C161)-1)),VALUE(SUBSTITUTE(C161,",",""))))))))),"N/A")</f>
        <v/>
      </c>
      <c r="K161">
        <f>IFERROR(IF(TRIM(D161)="-", "N/A", IF(RIGHT(D161,1)=")",IF(RIGHT(D161,2)="T)",-1000000000000*VALUE(MID(D161,2,LEN(D161)-3)),IF(RIGHT(D161,2)="M)",-1000000*VALUE(MID(D161,2,LEN(D161)-3)),IF(RIGHT(D161,2)="B)",-1000000000*VALUE(MID(D161,2,LEN(D161)-3)),IF(RIGHT(D161,2)="k)",-1000*VALUE(MID(D161,2,LEN(D161)-3)),VALUE(SUBSTITUTE(D161,",","")))))),IF(RIGHT(D161,1)="T",1000000000000*VALUE(LEFT(D161,LEN(D161)-1)),IF(RIGHT(D161,1)="M",1000000*VALUE(LEFT(D161,LEN(D161)-1)),IF(RIGHT(D161,1)="B",1000000000*VALUE(LEFT(D161,LEN(D161)-1)),IF(RIGHT(D161,1)="%",0.01*VALUE(LEFT(D161,LEN(D161)-1)),IF(RIGHT(D161,1)="k",1000*VALUE(LEFT(D161,LEN(D161)-1)),VALUE(SUBSTITUTE(D161,",",""))))))))),"N/A")</f>
        <v/>
      </c>
      <c r="L161">
        <f>IFERROR(IF(TRIM(E161)="-", "N/A", IF(RIGHT(E161,1)=")",IF(RIGHT(E161,2)="T)",-1000000000000*VALUE(MID(E161,2,LEN(E161)-3)),IF(RIGHT(E161,2)="M)",-1000000*VALUE(MID(E161,2,LEN(E161)-3)),IF(RIGHT(E161,2)="B)",-1000000000*VALUE(MID(E161,2,LEN(E161)-3)),IF(RIGHT(E161,2)="k)",-1000*VALUE(MID(E161,2,LEN(E161)-3)),VALUE(SUBSTITUTE(E161,",","")))))),IF(RIGHT(E161,1)="T",1000000000000*VALUE(LEFT(E161,LEN(E161)-1)),IF(RIGHT(E161,1)="M",1000000*VALUE(LEFT(E161,LEN(E161)-1)),IF(RIGHT(E161,1)="B",1000000000*VALUE(LEFT(E161,LEN(E161)-1)),IF(RIGHT(E161,1)="%",0.01*VALUE(LEFT(E161,LEN(E161)-1)),IF(RIGHT(E161,1)="k",1000*VALUE(LEFT(E161,LEN(E161)-1)),VALUE(SUBSTITUTE(E161,",",""))))))))),"N/A")</f>
        <v/>
      </c>
      <c r="M161">
        <f>IFERROR(IF(TRIM(F161)="-", "N/A", IF(RIGHT(F161,1)=")",IF(RIGHT(F161,2)="T)",-1000000000000*VALUE(MID(F161,2,LEN(F161)-3)),IF(RIGHT(F161,2)="M)",-1000000*VALUE(MID(F161,2,LEN(F161)-3)),IF(RIGHT(F161,2)="B)",-1000000000*VALUE(MID(F161,2,LEN(F161)-3)),IF(RIGHT(F161,2)="k)",-1000*VALUE(MID(F161,2,LEN(F161)-3)),VALUE(SUBSTITUTE(F161,",","")))))),IF(RIGHT(F161,1)="T",1000000000000*VALUE(LEFT(F161,LEN(F161)-1)),IF(RIGHT(F161,1)="M",1000000*VALUE(LEFT(F161,LEN(F161)-1)),IF(RIGHT(F161,1)="B",1000000000*VALUE(LEFT(F161,LEN(F161)-1)),IF(RIGHT(F161,1)="%",0.01*VALUE(LEFT(F161,LEN(F161)-1)),IF(RIGHT(F161,1)="k",1000*VALUE(LEFT(F161,LEN(F161)-1)),VALUE(SUBSTITUTE(F161,",",""))))))))),"N/A")</f>
        <v/>
      </c>
      <c r="N161">
        <f>IFERROR(IF(TRIM(G161)="-", "N/A", IF(RIGHT(G161,1)=")",IF(RIGHT(G161,2)="T)",-1000000000000*VALUE(MID(G161,2,LEN(G161)-3)),IF(RIGHT(G161,2)="M)",-1000000*VALUE(MID(G161,2,LEN(G161)-3)),IF(RIGHT(G161,2)="B)",-1000000000*VALUE(MID(G161,2,LEN(G161)-3)),IF(RIGHT(G161,2)="k)",-1000*VALUE(MID(G161,2,LEN(G161)-3)),VALUE(SUBSTITUTE(G161,",","")))))),IF(RIGHT(G161,1)="T",1000000000000*VALUE(LEFT(G161,LEN(G161)-1)),IF(RIGHT(G161,1)="M",1000000*VALUE(LEFT(G161,LEN(G161)-1)),IF(RIGHT(G161,1)="B",1000000000*VALUE(LEFT(G161,LEN(G161)-1)),IF(RIGHT(G161,1)="%",0.01*VALUE(LEFT(G161,LEN(G161)-1)),IF(RIGHT(G161,1)="k",1000*VALUE(LEFT(G161,LEN(G161)-1)),VALUE(SUBSTITUTE(G161,",",""))))))))),"N/A")</f>
        <v/>
      </c>
      <c r="P161">
        <f>MAX(J161:N161)</f>
        <v/>
      </c>
      <c r="Q161">
        <f>IFERROR(J144+MATCH(P161,J161:N161,0)-1,"")</f>
        <v/>
      </c>
      <c r="R161">
        <f>IF(Q161="","",MIN(J161:N161))</f>
        <v/>
      </c>
      <c r="S161">
        <f>IFERROR(J144+MATCH(R161,J161:N161,0)-1,"")</f>
        <v/>
      </c>
      <c r="T161">
        <f>IFERROR(AVERAGE(J161:N161),"")</f>
        <v/>
      </c>
      <c r="U161">
        <f>IFERROR(STDEV(J161:N161),"")</f>
        <v/>
      </c>
      <c r="V161">
        <f>IFERROR(IF(C161="-","",IF(ISBLANK(B161),"",IF(OR(ISNUMBER(FIND("Growth",B161)),ISNUMBER(FIND("Margin",B161))),"",(J161-T161)/U161))),"")</f>
        <v/>
      </c>
      <c r="W161">
        <f>IFERROR(IF(OR(D161="-",ISBLANK(D161)),"",(K161-T161)/U161),"")</f>
        <v/>
      </c>
      <c r="X161">
        <f>IFERROR(IF(OR(E161="-",ISBLANK(E161)),"",(L161-T161)/U161),"")</f>
        <v/>
      </c>
      <c r="Y161">
        <f>IFERROR(IF(OR(F161="-",ISBLANK(F161)),"",(M161-T161)/U161),"")</f>
        <v/>
      </c>
      <c r="Z161">
        <f>IFERROR(IF(OR(G161="-",ISBLANK(G161)),"",(N161-T161)/U161),"")</f>
        <v/>
      </c>
      <c r="AA161">
        <f>IF(MAX(MAX(V161:Z161),ABS(MIN(V161:Z161)))=ABS(MIN(V161:Z161)),MIN(V161:Z161),MAX(V161:Z161))</f>
        <v/>
      </c>
      <c r="AB161">
        <f>IFERROR(V144+MATCH(AA161,V161:Z161,0)-1,"")</f>
        <v/>
      </c>
      <c r="AC161">
        <f>IF(AB161&lt;&gt;"",IF(S161=AB161,"Low",IF(AB161=Q161,"High","")),"")</f>
        <v/>
      </c>
      <c r="AE161">
        <f>IF(ISNUMBER(MATCH("N/A",J161:N161,0)),"",IFERROR((5 * SUMPRODUCT(J144:N144,J161:N161) - PRODUCT(SUM(J144:N144),SUM(J161:N161))) / ((5 * SUM((J144^2)+(K144^2)+(L144^2)+(M144^2)+(N144^2))) - SUM(J144:N144)^2),""))</f>
        <v/>
      </c>
      <c r="AF161">
        <f>IFERROR(CORREL(J144:N144,J161:N161),"")</f>
        <v/>
      </c>
      <c r="AZ161">
        <f>IF(Q161=S161,0,1)</f>
        <v/>
      </c>
      <c r="BA161">
        <f>IF(AZ161=1,IF(Q161="","",IF(Q161=N144,"Yes","No")),"")</f>
        <v/>
      </c>
      <c r="BB161">
        <f>IF(BA161="Yes",P161,"")</f>
        <v/>
      </c>
      <c r="BC161">
        <f>IF(AZ161=1,IF(S161="","",IF(S161=N144,"Yes","No")),"")</f>
        <v/>
      </c>
      <c r="BD161">
        <f>IF(BC161="Yes",R161,"")</f>
        <v/>
      </c>
      <c r="BE161">
        <f>IFERROR(IF(SIGN(AE161)=1,"Increasing",IF(SIGN(AE161)=-1,"Decreasing","")),"")</f>
        <v/>
      </c>
      <c r="BF161">
        <f>IF(OR(AND(BE161="Increasing",BA161="Yes"),AND(BE161="Decreasing",BC161="Yes")),"Yes","No")</f>
        <v/>
      </c>
      <c r="BG161">
        <f>IF(I161="pos_trend","Yes","No")</f>
        <v/>
      </c>
      <c r="BH161">
        <f>IF(AF161&lt;&gt;"",IF(ABS(AF161)&gt;0.8,"Yes","No"),"")</f>
        <v/>
      </c>
    </row>
    <row r="162" spans="1:60">
      <c s="1" r="A162" t="n">
        <v>4</v>
      </c>
      <c r="B162" t="s">
        <v>328</v>
      </c>
      <c r="C162" t="s">
        <v>264</v>
      </c>
      <c r="D162" t="s">
        <v>264</v>
      </c>
      <c r="E162" t="s">
        <v>264</v>
      </c>
      <c r="F162" t="s">
        <v>264</v>
      </c>
      <c r="G162" t="s">
        <v>264</v>
      </c>
      <c r="H162" t="s"/>
      <c r="I162">
        <f>IF(AND(K162&gt; J162, L162&gt; K162, M162&gt; L162, N162&gt; M162), "pos_trend", IF(AND(K162&lt; J162, L162&lt; K162, M162&lt; L162, N162&lt; M162), "neg_trend", "N/A"))</f>
        <v/>
      </c>
      <c r="J162">
        <f>IFERROR(IF(TRIM(C162)="-", "N/A", IF(RIGHT(C162,1)=")",IF(RIGHT(C162,2)="T)",-1000000000000*VALUE(MID(C162,2,LEN(C162)-3)),IF(RIGHT(C162,2)="M)",-1000000*VALUE(MID(C162,2,LEN(C162)-3)),IF(RIGHT(C162,2)="B)",-1000000000*VALUE(MID(C162,2,LEN(C162)-3)),IF(RIGHT(C162,2)="k)",-1000*VALUE(MID(C162,2,LEN(C162)-3)),VALUE(SUBSTITUTE(C162,",","")))))),IF(RIGHT(C162,1)="T",1000000000000*VALUE(LEFT(C162,LEN(C162)-1)),IF(RIGHT(C162,1)="M",1000000*VALUE(LEFT(C162,LEN(C162)-1)),IF(RIGHT(C162,1)="B",1000000000*VALUE(LEFT(C162,LEN(C162)-1)),IF(RIGHT(C162,1)="%",0.01*VALUE(LEFT(C162,LEN(C162)-1)),IF(RIGHT(C162,1)="k",1000*VALUE(LEFT(C162,LEN(C162)-1)),VALUE(SUBSTITUTE(C162,",",""))))))))),"N/A")</f>
        <v/>
      </c>
      <c r="K162">
        <f>IFERROR(IF(TRIM(D162)="-", "N/A", IF(RIGHT(D162,1)=")",IF(RIGHT(D162,2)="T)",-1000000000000*VALUE(MID(D162,2,LEN(D162)-3)),IF(RIGHT(D162,2)="M)",-1000000*VALUE(MID(D162,2,LEN(D162)-3)),IF(RIGHT(D162,2)="B)",-1000000000*VALUE(MID(D162,2,LEN(D162)-3)),IF(RIGHT(D162,2)="k)",-1000*VALUE(MID(D162,2,LEN(D162)-3)),VALUE(SUBSTITUTE(D162,",","")))))),IF(RIGHT(D162,1)="T",1000000000000*VALUE(LEFT(D162,LEN(D162)-1)),IF(RIGHT(D162,1)="M",1000000*VALUE(LEFT(D162,LEN(D162)-1)),IF(RIGHT(D162,1)="B",1000000000*VALUE(LEFT(D162,LEN(D162)-1)),IF(RIGHT(D162,1)="%",0.01*VALUE(LEFT(D162,LEN(D162)-1)),IF(RIGHT(D162,1)="k",1000*VALUE(LEFT(D162,LEN(D162)-1)),VALUE(SUBSTITUTE(D162,",",""))))))))),"N/A")</f>
        <v/>
      </c>
      <c r="L162">
        <f>IFERROR(IF(TRIM(E162)="-", "N/A", IF(RIGHT(E162,1)=")",IF(RIGHT(E162,2)="T)",-1000000000000*VALUE(MID(E162,2,LEN(E162)-3)),IF(RIGHT(E162,2)="M)",-1000000*VALUE(MID(E162,2,LEN(E162)-3)),IF(RIGHT(E162,2)="B)",-1000000000*VALUE(MID(E162,2,LEN(E162)-3)),IF(RIGHT(E162,2)="k)",-1000*VALUE(MID(E162,2,LEN(E162)-3)),VALUE(SUBSTITUTE(E162,",","")))))),IF(RIGHT(E162,1)="T",1000000000000*VALUE(LEFT(E162,LEN(E162)-1)),IF(RIGHT(E162,1)="M",1000000*VALUE(LEFT(E162,LEN(E162)-1)),IF(RIGHT(E162,1)="B",1000000000*VALUE(LEFT(E162,LEN(E162)-1)),IF(RIGHT(E162,1)="%",0.01*VALUE(LEFT(E162,LEN(E162)-1)),IF(RIGHT(E162,1)="k",1000*VALUE(LEFT(E162,LEN(E162)-1)),VALUE(SUBSTITUTE(E162,",",""))))))))),"N/A")</f>
        <v/>
      </c>
      <c r="M162">
        <f>IFERROR(IF(TRIM(F162)="-", "N/A", IF(RIGHT(F162,1)=")",IF(RIGHT(F162,2)="T)",-1000000000000*VALUE(MID(F162,2,LEN(F162)-3)),IF(RIGHT(F162,2)="M)",-1000000*VALUE(MID(F162,2,LEN(F162)-3)),IF(RIGHT(F162,2)="B)",-1000000000*VALUE(MID(F162,2,LEN(F162)-3)),IF(RIGHT(F162,2)="k)",-1000*VALUE(MID(F162,2,LEN(F162)-3)),VALUE(SUBSTITUTE(F162,",","")))))),IF(RIGHT(F162,1)="T",1000000000000*VALUE(LEFT(F162,LEN(F162)-1)),IF(RIGHT(F162,1)="M",1000000*VALUE(LEFT(F162,LEN(F162)-1)),IF(RIGHT(F162,1)="B",1000000000*VALUE(LEFT(F162,LEN(F162)-1)),IF(RIGHT(F162,1)="%",0.01*VALUE(LEFT(F162,LEN(F162)-1)),IF(RIGHT(F162,1)="k",1000*VALUE(LEFT(F162,LEN(F162)-1)),VALUE(SUBSTITUTE(F162,",",""))))))))),"N/A")</f>
        <v/>
      </c>
      <c r="N162">
        <f>IFERROR(IF(TRIM(G162)="-", "N/A", IF(RIGHT(G162,1)=")",IF(RIGHT(G162,2)="T)",-1000000000000*VALUE(MID(G162,2,LEN(G162)-3)),IF(RIGHT(G162,2)="M)",-1000000*VALUE(MID(G162,2,LEN(G162)-3)),IF(RIGHT(G162,2)="B)",-1000000000*VALUE(MID(G162,2,LEN(G162)-3)),IF(RIGHT(G162,2)="k)",-1000*VALUE(MID(G162,2,LEN(G162)-3)),VALUE(SUBSTITUTE(G162,",","")))))),IF(RIGHT(G162,1)="T",1000000000000*VALUE(LEFT(G162,LEN(G162)-1)),IF(RIGHT(G162,1)="M",1000000*VALUE(LEFT(G162,LEN(G162)-1)),IF(RIGHT(G162,1)="B",1000000000*VALUE(LEFT(G162,LEN(G162)-1)),IF(RIGHT(G162,1)="%",0.01*VALUE(LEFT(G162,LEN(G162)-1)),IF(RIGHT(G162,1)="k",1000*VALUE(LEFT(G162,LEN(G162)-1)),VALUE(SUBSTITUTE(G162,",",""))))))))),"N/A")</f>
        <v/>
      </c>
      <c r="P162">
        <f>MAX(J162:N162)</f>
        <v/>
      </c>
      <c r="Q162">
        <f>IFERROR(J144+MATCH(P162,J162:N162,0)-1,"")</f>
        <v/>
      </c>
      <c r="R162">
        <f>IF(Q162="","",MIN(J162:N162))</f>
        <v/>
      </c>
      <c r="S162">
        <f>IFERROR(J144+MATCH(R162,J162:N162,0)-1,"")</f>
        <v/>
      </c>
      <c r="T162">
        <f>IFERROR(AVERAGE(J162:N162),"")</f>
        <v/>
      </c>
      <c r="U162">
        <f>IFERROR(STDEV(J162:N162),"")</f>
        <v/>
      </c>
      <c r="V162">
        <f>IFERROR(IF(C162="-","",IF(ISBLANK(B162),"",IF(OR(ISNUMBER(FIND("Growth",B162)),ISNUMBER(FIND("Margin",B162))),"",(J162-T162)/U162))),"")</f>
        <v/>
      </c>
      <c r="W162">
        <f>IFERROR(IF(OR(D162="-",ISBLANK(D162)),"",(K162-T162)/U162),"")</f>
        <v/>
      </c>
      <c r="X162">
        <f>IFERROR(IF(OR(E162="-",ISBLANK(E162)),"",(L162-T162)/U162),"")</f>
        <v/>
      </c>
      <c r="Y162">
        <f>IFERROR(IF(OR(F162="-",ISBLANK(F162)),"",(M162-T162)/U162),"")</f>
        <v/>
      </c>
      <c r="Z162">
        <f>IFERROR(IF(OR(G162="-",ISBLANK(G162)),"",(N162-T162)/U162),"")</f>
        <v/>
      </c>
      <c r="AA162">
        <f>IF(MAX(MAX(V162:Z162),ABS(MIN(V162:Z162)))=ABS(MIN(V162:Z162)),MIN(V162:Z162),MAX(V162:Z162))</f>
        <v/>
      </c>
      <c r="AB162">
        <f>IFERROR(V144+MATCH(AA162,V162:Z162,0)-1,"")</f>
        <v/>
      </c>
      <c r="AC162">
        <f>IF(AB162&lt;&gt;"",IF(S162=AB162,"Low",IF(AB162=Q162,"High","")),"")</f>
        <v/>
      </c>
      <c r="AE162">
        <f>IF(ISNUMBER(MATCH("N/A",J162:N162,0)),"",IFERROR((5 * SUMPRODUCT(J144:N144,J162:N162) - PRODUCT(SUM(J144:N144),SUM(J162:N162))) / ((5 * SUM((J144^2)+(K144^2)+(L144^2)+(M144^2)+(N144^2))) - SUM(J144:N144)^2),""))</f>
        <v/>
      </c>
      <c r="AF162">
        <f>IFERROR(CORREL(J144:N144,J162:N162),"")</f>
        <v/>
      </c>
      <c r="AZ162">
        <f>IF(Q162=S162,0,1)</f>
        <v/>
      </c>
      <c r="BA162">
        <f>IF(AZ162=1,IF(Q162="","",IF(Q162=N144,"Yes","No")),"")</f>
        <v/>
      </c>
      <c r="BB162">
        <f>IF(BA162="Yes",P162,"")</f>
        <v/>
      </c>
      <c r="BC162">
        <f>IF(AZ162=1,IF(S162="","",IF(S162=N144,"Yes","No")),"")</f>
        <v/>
      </c>
      <c r="BD162">
        <f>IF(BC162="Yes",R162,"")</f>
        <v/>
      </c>
      <c r="BE162">
        <f>IFERROR(IF(SIGN(AE162)=1,"Increasing",IF(SIGN(AE162)=-1,"Decreasing","")),"")</f>
        <v/>
      </c>
      <c r="BF162">
        <f>IF(OR(AND(BE162="Increasing",BA162="Yes"),AND(BE162="Decreasing",BC162="Yes")),"Yes","No")</f>
        <v/>
      </c>
      <c r="BG162">
        <f>IF(I162="pos_trend","Yes","No")</f>
        <v/>
      </c>
      <c r="BH162">
        <f>IF(AF162&lt;&gt;"",IF(ABS(AF162)&gt;0.8,"Yes","No"),"")</f>
        <v/>
      </c>
    </row>
    <row r="163" spans="1:60">
      <c s="1" r="A163" t="n">
        <v>5</v>
      </c>
      <c r="B163" t="s">
        <v>331</v>
      </c>
      <c r="C163" t="s">
        <v>2658</v>
      </c>
      <c r="D163" t="s">
        <v>2659</v>
      </c>
      <c r="E163" t="s">
        <v>2660</v>
      </c>
      <c r="F163" t="s">
        <v>2661</v>
      </c>
      <c r="G163" t="s">
        <v>2662</v>
      </c>
      <c r="H163" t="s"/>
      <c r="I163">
        <f>IF(AND(K163&gt; J163, L163&gt; K163, M163&gt; L163, N163&gt; M163), "pos_trend", IF(AND(K163&lt; J163, L163&lt; K163, M163&lt; L163, N163&lt; M163), "neg_trend", "N/A"))</f>
        <v/>
      </c>
      <c r="J163">
        <f>IFERROR(IF(TRIM(C163)="-", "N/A", IF(RIGHT(C163,1)=")",IF(RIGHT(C163,2)="T)",-1000000000000*VALUE(MID(C163,2,LEN(C163)-3)),IF(RIGHT(C163,2)="M)",-1000000*VALUE(MID(C163,2,LEN(C163)-3)),IF(RIGHT(C163,2)="B)",-1000000000*VALUE(MID(C163,2,LEN(C163)-3)),IF(RIGHT(C163,2)="k)",-1000*VALUE(MID(C163,2,LEN(C163)-3)),VALUE(SUBSTITUTE(C163,",","")))))),IF(RIGHT(C163,1)="T",1000000000000*VALUE(LEFT(C163,LEN(C163)-1)),IF(RIGHT(C163,1)="M",1000000*VALUE(LEFT(C163,LEN(C163)-1)),IF(RIGHT(C163,1)="B",1000000000*VALUE(LEFT(C163,LEN(C163)-1)),IF(RIGHT(C163,1)="%",0.01*VALUE(LEFT(C163,LEN(C163)-1)),IF(RIGHT(C163,1)="k",1000*VALUE(LEFT(C163,LEN(C163)-1)),VALUE(SUBSTITUTE(C163,",",""))))))))),"N/A")</f>
        <v/>
      </c>
      <c r="K163">
        <f>IFERROR(IF(TRIM(D163)="-", "N/A", IF(RIGHT(D163,1)=")",IF(RIGHT(D163,2)="T)",-1000000000000*VALUE(MID(D163,2,LEN(D163)-3)),IF(RIGHT(D163,2)="M)",-1000000*VALUE(MID(D163,2,LEN(D163)-3)),IF(RIGHT(D163,2)="B)",-1000000000*VALUE(MID(D163,2,LEN(D163)-3)),IF(RIGHT(D163,2)="k)",-1000*VALUE(MID(D163,2,LEN(D163)-3)),VALUE(SUBSTITUTE(D163,",","")))))),IF(RIGHT(D163,1)="T",1000000000000*VALUE(LEFT(D163,LEN(D163)-1)),IF(RIGHT(D163,1)="M",1000000*VALUE(LEFT(D163,LEN(D163)-1)),IF(RIGHT(D163,1)="B",1000000000*VALUE(LEFT(D163,LEN(D163)-1)),IF(RIGHT(D163,1)="%",0.01*VALUE(LEFT(D163,LEN(D163)-1)),IF(RIGHT(D163,1)="k",1000*VALUE(LEFT(D163,LEN(D163)-1)),VALUE(SUBSTITUTE(D163,",",""))))))))),"N/A")</f>
        <v/>
      </c>
      <c r="L163">
        <f>IFERROR(IF(TRIM(E163)="-", "N/A", IF(RIGHT(E163,1)=")",IF(RIGHT(E163,2)="T)",-1000000000000*VALUE(MID(E163,2,LEN(E163)-3)),IF(RIGHT(E163,2)="M)",-1000000*VALUE(MID(E163,2,LEN(E163)-3)),IF(RIGHT(E163,2)="B)",-1000000000*VALUE(MID(E163,2,LEN(E163)-3)),IF(RIGHT(E163,2)="k)",-1000*VALUE(MID(E163,2,LEN(E163)-3)),VALUE(SUBSTITUTE(E163,",","")))))),IF(RIGHT(E163,1)="T",1000000000000*VALUE(LEFT(E163,LEN(E163)-1)),IF(RIGHT(E163,1)="M",1000000*VALUE(LEFT(E163,LEN(E163)-1)),IF(RIGHT(E163,1)="B",1000000000*VALUE(LEFT(E163,LEN(E163)-1)),IF(RIGHT(E163,1)="%",0.01*VALUE(LEFT(E163,LEN(E163)-1)),IF(RIGHT(E163,1)="k",1000*VALUE(LEFT(E163,LEN(E163)-1)),VALUE(SUBSTITUTE(E163,",",""))))))))),"N/A")</f>
        <v/>
      </c>
      <c r="M163">
        <f>IFERROR(IF(TRIM(F163)="-", "N/A", IF(RIGHT(F163,1)=")",IF(RIGHT(F163,2)="T)",-1000000000000*VALUE(MID(F163,2,LEN(F163)-3)),IF(RIGHT(F163,2)="M)",-1000000*VALUE(MID(F163,2,LEN(F163)-3)),IF(RIGHT(F163,2)="B)",-1000000000*VALUE(MID(F163,2,LEN(F163)-3)),IF(RIGHT(F163,2)="k)",-1000*VALUE(MID(F163,2,LEN(F163)-3)),VALUE(SUBSTITUTE(F163,",","")))))),IF(RIGHT(F163,1)="T",1000000000000*VALUE(LEFT(F163,LEN(F163)-1)),IF(RIGHT(F163,1)="M",1000000*VALUE(LEFT(F163,LEN(F163)-1)),IF(RIGHT(F163,1)="B",1000000000*VALUE(LEFT(F163,LEN(F163)-1)),IF(RIGHT(F163,1)="%",0.01*VALUE(LEFT(F163,LEN(F163)-1)),IF(RIGHT(F163,1)="k",1000*VALUE(LEFT(F163,LEN(F163)-1)),VALUE(SUBSTITUTE(F163,",",""))))))))),"N/A")</f>
        <v/>
      </c>
      <c r="N163">
        <f>IFERROR(IF(TRIM(G163)="-", "N/A", IF(RIGHT(G163,1)=")",IF(RIGHT(G163,2)="T)",-1000000000000*VALUE(MID(G163,2,LEN(G163)-3)),IF(RIGHT(G163,2)="M)",-1000000*VALUE(MID(G163,2,LEN(G163)-3)),IF(RIGHT(G163,2)="B)",-1000000000*VALUE(MID(G163,2,LEN(G163)-3)),IF(RIGHT(G163,2)="k)",-1000*VALUE(MID(G163,2,LEN(G163)-3)),VALUE(SUBSTITUTE(G163,",","")))))),IF(RIGHT(G163,1)="T",1000000000000*VALUE(LEFT(G163,LEN(G163)-1)),IF(RIGHT(G163,1)="M",1000000*VALUE(LEFT(G163,LEN(G163)-1)),IF(RIGHT(G163,1)="B",1000000000*VALUE(LEFT(G163,LEN(G163)-1)),IF(RIGHT(G163,1)="%",0.01*VALUE(LEFT(G163,LEN(G163)-1)),IF(RIGHT(G163,1)="k",1000*VALUE(LEFT(G163,LEN(G163)-1)),VALUE(SUBSTITUTE(G163,",",""))))))))),"N/A")</f>
        <v/>
      </c>
      <c r="P163">
        <f>MAX(J163:N163)</f>
        <v/>
      </c>
      <c r="Q163">
        <f>IFERROR(J144+MATCH(P163,J163:N163,0)-1,"")</f>
        <v/>
      </c>
      <c r="R163">
        <f>IF(Q163="","",MIN(J163:N163))</f>
        <v/>
      </c>
      <c r="S163">
        <f>IFERROR(J144+MATCH(R163,J163:N163,0)-1,"")</f>
        <v/>
      </c>
      <c r="T163">
        <f>IFERROR(AVERAGE(J163:N163),"")</f>
        <v/>
      </c>
      <c r="U163">
        <f>IFERROR(STDEV(J163:N163),"")</f>
        <v/>
      </c>
      <c r="V163">
        <f>IFERROR(IF(C163="-","",IF(ISBLANK(B163),"",IF(OR(ISNUMBER(FIND("Growth",B163)),ISNUMBER(FIND("Margin",B163))),"",(J163-T163)/U163))),"")</f>
        <v/>
      </c>
      <c r="W163">
        <f>IFERROR(IF(OR(D163="-",ISBLANK(D163)),"",(K163-T163)/U163),"")</f>
        <v/>
      </c>
      <c r="X163">
        <f>IFERROR(IF(OR(E163="-",ISBLANK(E163)),"",(L163-T163)/U163),"")</f>
        <v/>
      </c>
      <c r="Y163">
        <f>IFERROR(IF(OR(F163="-",ISBLANK(F163)),"",(M163-T163)/U163),"")</f>
        <v/>
      </c>
      <c r="Z163">
        <f>IFERROR(IF(OR(G163="-",ISBLANK(G163)),"",(N163-T163)/U163),"")</f>
        <v/>
      </c>
      <c r="AA163">
        <f>IF(MAX(MAX(V163:Z163),ABS(MIN(V163:Z163)))=ABS(MIN(V163:Z163)),MIN(V163:Z163),MAX(V163:Z163))</f>
        <v/>
      </c>
      <c r="AB163">
        <f>IFERROR(V144+MATCH(AA163,V163:Z163,0)-1,"")</f>
        <v/>
      </c>
      <c r="AC163">
        <f>IF(AB163&lt;&gt;"",IF(S163=AB163,"Low",IF(AB163=Q163,"High","")),"")</f>
        <v/>
      </c>
      <c r="AE163">
        <f>IF(ISNUMBER(MATCH("N/A",J163:N163,0)),"",IFERROR((5 * SUMPRODUCT(J144:N144,J163:N163) - PRODUCT(SUM(J144:N144),SUM(J163:N163))) / ((5 * SUM((J144^2)+(K144^2)+(L144^2)+(M144^2)+(N144^2))) - SUM(J144:N144)^2),""))</f>
        <v/>
      </c>
      <c r="AF163">
        <f>IFERROR(CORREL(J144:N144,J163:N163),"")</f>
        <v/>
      </c>
      <c r="AZ163">
        <f>IF(Q163=S163,0,1)</f>
        <v/>
      </c>
      <c r="BA163">
        <f>IF(AZ163=1,IF(Q163="","",IF(Q163=N144,"Yes","No")),"")</f>
        <v/>
      </c>
      <c r="BB163">
        <f>IF(BA163="Yes",P163,"")</f>
        <v/>
      </c>
      <c r="BC163">
        <f>IF(AZ163=1,IF(S163="","",IF(S163=N144,"Yes","No")),"")</f>
        <v/>
      </c>
      <c r="BD163">
        <f>IF(BC163="Yes",R163,"")</f>
        <v/>
      </c>
      <c r="BE163">
        <f>IFERROR(IF(SIGN(AE163)=1,"Increasing",IF(SIGN(AE163)=-1,"Decreasing","")),"")</f>
        <v/>
      </c>
      <c r="BF163">
        <f>IF(OR(AND(BE163="Increasing",BA163="Yes"),AND(BE163="Decreasing",BC163="Yes")),"Yes","No")</f>
        <v/>
      </c>
      <c r="BG163">
        <f>IF(I163="pos_trend","Yes","No")</f>
        <v/>
      </c>
      <c r="BH163">
        <f>IF(AF163&lt;&gt;"",IF(ABS(AF163)&gt;0.8,"Yes","No"),"")</f>
        <v/>
      </c>
    </row>
    <row r="164" spans="1:60">
      <c s="1" r="A164" t="n">
        <v>6</v>
      </c>
      <c r="B164" t="s">
        <v>336</v>
      </c>
      <c r="C164" t="s">
        <v>2663</v>
      </c>
      <c r="D164" t="s">
        <v>2664</v>
      </c>
      <c r="E164" t="s">
        <v>2665</v>
      </c>
      <c r="F164" t="s">
        <v>2666</v>
      </c>
      <c r="G164" t="s">
        <v>2667</v>
      </c>
      <c r="H164" t="s"/>
      <c r="I164">
        <f>IF(AND(K164&gt; J164, L164&gt; K164, M164&gt; L164, N164&gt; M164), "pos_trend", IF(AND(K164&lt; J164, L164&lt; K164, M164&lt; L164, N164&lt; M164), "neg_trend", "N/A"))</f>
        <v/>
      </c>
      <c r="J164">
        <f>IFERROR(IF(TRIM(C164)="-", "N/A", IF(RIGHT(C164,1)=")",IF(RIGHT(C164,2)="T)",-1000000000000*VALUE(MID(C164,2,LEN(C164)-3)),IF(RIGHT(C164,2)="M)",-1000000*VALUE(MID(C164,2,LEN(C164)-3)),IF(RIGHT(C164,2)="B)",-1000000000*VALUE(MID(C164,2,LEN(C164)-3)),IF(RIGHT(C164,2)="k)",-1000*VALUE(MID(C164,2,LEN(C164)-3)),VALUE(SUBSTITUTE(C164,",","")))))),IF(RIGHT(C164,1)="T",1000000000000*VALUE(LEFT(C164,LEN(C164)-1)),IF(RIGHT(C164,1)="M",1000000*VALUE(LEFT(C164,LEN(C164)-1)),IF(RIGHT(C164,1)="B",1000000000*VALUE(LEFT(C164,LEN(C164)-1)),IF(RIGHT(C164,1)="%",0.01*VALUE(LEFT(C164,LEN(C164)-1)),IF(RIGHT(C164,1)="k",1000*VALUE(LEFT(C164,LEN(C164)-1)),VALUE(SUBSTITUTE(C164,",",""))))))))),"N/A")</f>
        <v/>
      </c>
      <c r="K164">
        <f>IFERROR(IF(TRIM(D164)="-", "N/A", IF(RIGHT(D164,1)=")",IF(RIGHT(D164,2)="T)",-1000000000000*VALUE(MID(D164,2,LEN(D164)-3)),IF(RIGHT(D164,2)="M)",-1000000*VALUE(MID(D164,2,LEN(D164)-3)),IF(RIGHT(D164,2)="B)",-1000000000*VALUE(MID(D164,2,LEN(D164)-3)),IF(RIGHT(D164,2)="k)",-1000*VALUE(MID(D164,2,LEN(D164)-3)),VALUE(SUBSTITUTE(D164,",","")))))),IF(RIGHT(D164,1)="T",1000000000000*VALUE(LEFT(D164,LEN(D164)-1)),IF(RIGHT(D164,1)="M",1000000*VALUE(LEFT(D164,LEN(D164)-1)),IF(RIGHT(D164,1)="B",1000000000*VALUE(LEFT(D164,LEN(D164)-1)),IF(RIGHT(D164,1)="%",0.01*VALUE(LEFT(D164,LEN(D164)-1)),IF(RIGHT(D164,1)="k",1000*VALUE(LEFT(D164,LEN(D164)-1)),VALUE(SUBSTITUTE(D164,",",""))))))))),"N/A")</f>
        <v/>
      </c>
      <c r="L164">
        <f>IFERROR(IF(TRIM(E164)="-", "N/A", IF(RIGHT(E164,1)=")",IF(RIGHT(E164,2)="T)",-1000000000000*VALUE(MID(E164,2,LEN(E164)-3)),IF(RIGHT(E164,2)="M)",-1000000*VALUE(MID(E164,2,LEN(E164)-3)),IF(RIGHT(E164,2)="B)",-1000000000*VALUE(MID(E164,2,LEN(E164)-3)),IF(RIGHT(E164,2)="k)",-1000*VALUE(MID(E164,2,LEN(E164)-3)),VALUE(SUBSTITUTE(E164,",","")))))),IF(RIGHT(E164,1)="T",1000000000000*VALUE(LEFT(E164,LEN(E164)-1)),IF(RIGHT(E164,1)="M",1000000*VALUE(LEFT(E164,LEN(E164)-1)),IF(RIGHT(E164,1)="B",1000000000*VALUE(LEFT(E164,LEN(E164)-1)),IF(RIGHT(E164,1)="%",0.01*VALUE(LEFT(E164,LEN(E164)-1)),IF(RIGHT(E164,1)="k",1000*VALUE(LEFT(E164,LEN(E164)-1)),VALUE(SUBSTITUTE(E164,",",""))))))))),"N/A")</f>
        <v/>
      </c>
      <c r="M164">
        <f>IFERROR(IF(TRIM(F164)="-", "N/A", IF(RIGHT(F164,1)=")",IF(RIGHT(F164,2)="T)",-1000000000000*VALUE(MID(F164,2,LEN(F164)-3)),IF(RIGHT(F164,2)="M)",-1000000*VALUE(MID(F164,2,LEN(F164)-3)),IF(RIGHT(F164,2)="B)",-1000000000*VALUE(MID(F164,2,LEN(F164)-3)),IF(RIGHT(F164,2)="k)",-1000*VALUE(MID(F164,2,LEN(F164)-3)),VALUE(SUBSTITUTE(F164,",","")))))),IF(RIGHT(F164,1)="T",1000000000000*VALUE(LEFT(F164,LEN(F164)-1)),IF(RIGHT(F164,1)="M",1000000*VALUE(LEFT(F164,LEN(F164)-1)),IF(RIGHT(F164,1)="B",1000000000*VALUE(LEFT(F164,LEN(F164)-1)),IF(RIGHT(F164,1)="%",0.01*VALUE(LEFT(F164,LEN(F164)-1)),IF(RIGHT(F164,1)="k",1000*VALUE(LEFT(F164,LEN(F164)-1)),VALUE(SUBSTITUTE(F164,",",""))))))))),"N/A")</f>
        <v/>
      </c>
      <c r="N164">
        <f>IFERROR(IF(TRIM(G164)="-", "N/A", IF(RIGHT(G164,1)=")",IF(RIGHT(G164,2)="T)",-1000000000000*VALUE(MID(G164,2,LEN(G164)-3)),IF(RIGHT(G164,2)="M)",-1000000*VALUE(MID(G164,2,LEN(G164)-3)),IF(RIGHT(G164,2)="B)",-1000000000*VALUE(MID(G164,2,LEN(G164)-3)),IF(RIGHT(G164,2)="k)",-1000*VALUE(MID(G164,2,LEN(G164)-3)),VALUE(SUBSTITUTE(G164,",","")))))),IF(RIGHT(G164,1)="T",1000000000000*VALUE(LEFT(G164,LEN(G164)-1)),IF(RIGHT(G164,1)="M",1000000*VALUE(LEFT(G164,LEN(G164)-1)),IF(RIGHT(G164,1)="B",1000000000*VALUE(LEFT(G164,LEN(G164)-1)),IF(RIGHT(G164,1)="%",0.01*VALUE(LEFT(G164,LEN(G164)-1)),IF(RIGHT(G164,1)="k",1000*VALUE(LEFT(G164,LEN(G164)-1)),VALUE(SUBSTITUTE(G164,",",""))))))))),"N/A")</f>
        <v/>
      </c>
      <c r="P164">
        <f>MAX(J164:N164)</f>
        <v/>
      </c>
      <c r="Q164">
        <f>IFERROR(J144+MATCH(P164,J164:N164,0)-1,"")</f>
        <v/>
      </c>
      <c r="R164">
        <f>IF(Q164="","",MIN(J164:N164))</f>
        <v/>
      </c>
      <c r="S164">
        <f>IFERROR(J144+MATCH(R164,J164:N164,0)-1,"")</f>
        <v/>
      </c>
      <c r="T164">
        <f>IFERROR(AVERAGE(J164:N164),"")</f>
        <v/>
      </c>
      <c r="U164">
        <f>IFERROR(STDEV(J164:N164),"")</f>
        <v/>
      </c>
      <c r="V164">
        <f>IFERROR(IF(C164="-","",IF(ISBLANK(B164),"",IF(OR(ISNUMBER(FIND("Growth",B164)),ISNUMBER(FIND("Margin",B164))),"",(J164-T164)/U164))),"")</f>
        <v/>
      </c>
      <c r="W164">
        <f>IFERROR(IF(OR(D164="-",ISBLANK(D164)),"",(K164-T164)/U164),"")</f>
        <v/>
      </c>
      <c r="X164">
        <f>IFERROR(IF(OR(E164="-",ISBLANK(E164)),"",(L164-T164)/U164),"")</f>
        <v/>
      </c>
      <c r="Y164">
        <f>IFERROR(IF(OR(F164="-",ISBLANK(F164)),"",(M164-T164)/U164),"")</f>
        <v/>
      </c>
      <c r="Z164">
        <f>IFERROR(IF(OR(G164="-",ISBLANK(G164)),"",(N164-T164)/U164),"")</f>
        <v/>
      </c>
      <c r="AA164">
        <f>IF(MAX(MAX(V164:Z164),ABS(MIN(V164:Z164)))=ABS(MIN(V164:Z164)),MIN(V164:Z164),MAX(V164:Z164))</f>
        <v/>
      </c>
      <c r="AB164">
        <f>IFERROR(V144+MATCH(AA164,V164:Z164,0)-1,"")</f>
        <v/>
      </c>
      <c r="AC164">
        <f>IF(AB164&lt;&gt;"",IF(S164=AB164,"Low",IF(AB164=Q164,"High","")),"")</f>
        <v/>
      </c>
      <c r="AE164">
        <f>IF(ISNUMBER(MATCH("N/A",J164:N164,0)),"",IFERROR((5 * SUMPRODUCT(J144:N144,J164:N164) - PRODUCT(SUM(J144:N144),SUM(J164:N164))) / ((5 * SUM((J144^2)+(K144^2)+(L144^2)+(M144^2)+(N144^2))) - SUM(J144:N144)^2),""))</f>
        <v/>
      </c>
      <c r="AF164">
        <f>IFERROR(CORREL(J144:N144,J164:N164),"")</f>
        <v/>
      </c>
      <c r="AZ164">
        <f>IF(Q164=S164,0,1)</f>
        <v/>
      </c>
      <c r="BA164">
        <f>IF(AZ164=1,IF(Q164="","",IF(Q164=N144,"Yes","No")),"")</f>
        <v/>
      </c>
      <c r="BB164">
        <f>IF(BA164="Yes",P164,"")</f>
        <v/>
      </c>
      <c r="BC164">
        <f>IF(AZ164=1,IF(S164="","",IF(S164=N144,"Yes","No")),"")</f>
        <v/>
      </c>
      <c r="BD164">
        <f>IF(BC164="Yes",R164,"")</f>
        <v/>
      </c>
      <c r="BE164">
        <f>IFERROR(IF(SIGN(AE164)=1,"Increasing",IF(SIGN(AE164)=-1,"Decreasing","")),"")</f>
        <v/>
      </c>
      <c r="BF164">
        <f>IF(OR(AND(BE164="Increasing",BA164="Yes"),AND(BE164="Decreasing",BC164="Yes")),"Yes","No")</f>
        <v/>
      </c>
      <c r="BG164">
        <f>IF(I164="pos_trend","Yes","No")</f>
        <v/>
      </c>
      <c r="BH164">
        <f>IF(AF164&lt;&gt;"",IF(ABS(AF164)&gt;0.8,"Yes","No"),"")</f>
        <v/>
      </c>
    </row>
    <row r="165" spans="1:60">
      <c s="1" r="A165" t="n">
        <v>7</v>
      </c>
      <c r="B165" t="s">
        <v>341</v>
      </c>
      <c r="C165" t="s">
        <v>2668</v>
      </c>
      <c r="D165" t="s">
        <v>2669</v>
      </c>
      <c r="E165" t="s">
        <v>2670</v>
      </c>
      <c r="F165" t="s">
        <v>2671</v>
      </c>
      <c r="G165" t="s">
        <v>2112</v>
      </c>
      <c r="H165" t="s"/>
      <c r="I165">
        <f>IF(AND(K165&gt; J165, L165&gt; K165, M165&gt; L165, N165&gt; M165), "pos_trend", IF(AND(K165&lt; J165, L165&lt; K165, M165&lt; L165, N165&lt; M165), "neg_trend", "N/A"))</f>
        <v/>
      </c>
      <c r="J165">
        <f>IFERROR(IF(TRIM(C165)="-", "N/A", IF(RIGHT(C165,1)=")",IF(RIGHT(C165,2)="T)",-1000000000000*VALUE(MID(C165,2,LEN(C165)-3)),IF(RIGHT(C165,2)="M)",-1000000*VALUE(MID(C165,2,LEN(C165)-3)),IF(RIGHT(C165,2)="B)",-1000000000*VALUE(MID(C165,2,LEN(C165)-3)),IF(RIGHT(C165,2)="k)",-1000*VALUE(MID(C165,2,LEN(C165)-3)),VALUE(SUBSTITUTE(C165,",","")))))),IF(RIGHT(C165,1)="T",1000000000000*VALUE(LEFT(C165,LEN(C165)-1)),IF(RIGHT(C165,1)="M",1000000*VALUE(LEFT(C165,LEN(C165)-1)),IF(RIGHT(C165,1)="B",1000000000*VALUE(LEFT(C165,LEN(C165)-1)),IF(RIGHT(C165,1)="%",0.01*VALUE(LEFT(C165,LEN(C165)-1)),IF(RIGHT(C165,1)="k",1000*VALUE(LEFT(C165,LEN(C165)-1)),VALUE(SUBSTITUTE(C165,",",""))))))))),"N/A")</f>
        <v/>
      </c>
      <c r="K165">
        <f>IFERROR(IF(TRIM(D165)="-", "N/A", IF(RIGHT(D165,1)=")",IF(RIGHT(D165,2)="T)",-1000000000000*VALUE(MID(D165,2,LEN(D165)-3)),IF(RIGHT(D165,2)="M)",-1000000*VALUE(MID(D165,2,LEN(D165)-3)),IF(RIGHT(D165,2)="B)",-1000000000*VALUE(MID(D165,2,LEN(D165)-3)),IF(RIGHT(D165,2)="k)",-1000*VALUE(MID(D165,2,LEN(D165)-3)),VALUE(SUBSTITUTE(D165,",","")))))),IF(RIGHT(D165,1)="T",1000000000000*VALUE(LEFT(D165,LEN(D165)-1)),IF(RIGHT(D165,1)="M",1000000*VALUE(LEFT(D165,LEN(D165)-1)),IF(RIGHT(D165,1)="B",1000000000*VALUE(LEFT(D165,LEN(D165)-1)),IF(RIGHT(D165,1)="%",0.01*VALUE(LEFT(D165,LEN(D165)-1)),IF(RIGHT(D165,1)="k",1000*VALUE(LEFT(D165,LEN(D165)-1)),VALUE(SUBSTITUTE(D165,",",""))))))))),"N/A")</f>
        <v/>
      </c>
      <c r="L165">
        <f>IFERROR(IF(TRIM(E165)="-", "N/A", IF(RIGHT(E165,1)=")",IF(RIGHT(E165,2)="T)",-1000000000000*VALUE(MID(E165,2,LEN(E165)-3)),IF(RIGHT(E165,2)="M)",-1000000*VALUE(MID(E165,2,LEN(E165)-3)),IF(RIGHT(E165,2)="B)",-1000000000*VALUE(MID(E165,2,LEN(E165)-3)),IF(RIGHT(E165,2)="k)",-1000*VALUE(MID(E165,2,LEN(E165)-3)),VALUE(SUBSTITUTE(E165,",","")))))),IF(RIGHT(E165,1)="T",1000000000000*VALUE(LEFT(E165,LEN(E165)-1)),IF(RIGHT(E165,1)="M",1000000*VALUE(LEFT(E165,LEN(E165)-1)),IF(RIGHT(E165,1)="B",1000000000*VALUE(LEFT(E165,LEN(E165)-1)),IF(RIGHT(E165,1)="%",0.01*VALUE(LEFT(E165,LEN(E165)-1)),IF(RIGHT(E165,1)="k",1000*VALUE(LEFT(E165,LEN(E165)-1)),VALUE(SUBSTITUTE(E165,",",""))))))))),"N/A")</f>
        <v/>
      </c>
      <c r="M165">
        <f>IFERROR(IF(TRIM(F165)="-", "N/A", IF(RIGHT(F165,1)=")",IF(RIGHT(F165,2)="T)",-1000000000000*VALUE(MID(F165,2,LEN(F165)-3)),IF(RIGHT(F165,2)="M)",-1000000*VALUE(MID(F165,2,LEN(F165)-3)),IF(RIGHT(F165,2)="B)",-1000000000*VALUE(MID(F165,2,LEN(F165)-3)),IF(RIGHT(F165,2)="k)",-1000*VALUE(MID(F165,2,LEN(F165)-3)),VALUE(SUBSTITUTE(F165,",","")))))),IF(RIGHT(F165,1)="T",1000000000000*VALUE(LEFT(F165,LEN(F165)-1)),IF(RIGHT(F165,1)="M",1000000*VALUE(LEFT(F165,LEN(F165)-1)),IF(RIGHT(F165,1)="B",1000000000*VALUE(LEFT(F165,LEN(F165)-1)),IF(RIGHT(F165,1)="%",0.01*VALUE(LEFT(F165,LEN(F165)-1)),IF(RIGHT(F165,1)="k",1000*VALUE(LEFT(F165,LEN(F165)-1)),VALUE(SUBSTITUTE(F165,",",""))))))))),"N/A")</f>
        <v/>
      </c>
      <c r="N165">
        <f>IFERROR(IF(TRIM(G165)="-", "N/A", IF(RIGHT(G165,1)=")",IF(RIGHT(G165,2)="T)",-1000000000000*VALUE(MID(G165,2,LEN(G165)-3)),IF(RIGHT(G165,2)="M)",-1000000*VALUE(MID(G165,2,LEN(G165)-3)),IF(RIGHT(G165,2)="B)",-1000000000*VALUE(MID(G165,2,LEN(G165)-3)),IF(RIGHT(G165,2)="k)",-1000*VALUE(MID(G165,2,LEN(G165)-3)),VALUE(SUBSTITUTE(G165,",","")))))),IF(RIGHT(G165,1)="T",1000000000000*VALUE(LEFT(G165,LEN(G165)-1)),IF(RIGHT(G165,1)="M",1000000*VALUE(LEFT(G165,LEN(G165)-1)),IF(RIGHT(G165,1)="B",1000000000*VALUE(LEFT(G165,LEN(G165)-1)),IF(RIGHT(G165,1)="%",0.01*VALUE(LEFT(G165,LEN(G165)-1)),IF(RIGHT(G165,1)="k",1000*VALUE(LEFT(G165,LEN(G165)-1)),VALUE(SUBSTITUTE(G165,",",""))))))))),"N/A")</f>
        <v/>
      </c>
      <c r="P165">
        <f>MAX(J165:N165)</f>
        <v/>
      </c>
      <c r="Q165">
        <f>IFERROR(J144+MATCH(P165,J165:N165,0)-1,"")</f>
        <v/>
      </c>
      <c r="R165">
        <f>IF(Q165="","",MIN(J165:N165))</f>
        <v/>
      </c>
      <c r="S165">
        <f>IFERROR(J144+MATCH(R165,J165:N165,0)-1,"")</f>
        <v/>
      </c>
      <c r="T165">
        <f>IFERROR(AVERAGE(J165:N165),"")</f>
        <v/>
      </c>
      <c r="U165">
        <f>IFERROR(STDEV(J165:N165),"")</f>
        <v/>
      </c>
      <c r="V165">
        <f>IFERROR(IF(C165="-","",IF(ISBLANK(B165),"",IF(OR(ISNUMBER(FIND("Growth",B165)),ISNUMBER(FIND("Margin",B165))),"",(J165-T165)/U165))),"")</f>
        <v/>
      </c>
      <c r="W165">
        <f>IFERROR(IF(OR(D165="-",ISBLANK(D165)),"",(K165-T165)/U165),"")</f>
        <v/>
      </c>
      <c r="X165">
        <f>IFERROR(IF(OR(E165="-",ISBLANK(E165)),"",(L165-T165)/U165),"")</f>
        <v/>
      </c>
      <c r="Y165">
        <f>IFERROR(IF(OR(F165="-",ISBLANK(F165)),"",(M165-T165)/U165),"")</f>
        <v/>
      </c>
      <c r="Z165">
        <f>IFERROR(IF(OR(G165="-",ISBLANK(G165)),"",(N165-T165)/U165),"")</f>
        <v/>
      </c>
      <c r="AA165">
        <f>IF(MAX(MAX(V165:Z165),ABS(MIN(V165:Z165)))=ABS(MIN(V165:Z165)),MIN(V165:Z165),MAX(V165:Z165))</f>
        <v/>
      </c>
      <c r="AB165">
        <f>IFERROR(V144+MATCH(AA165,V165:Z165,0)-1,"")</f>
        <v/>
      </c>
      <c r="AC165">
        <f>IF(AB165&lt;&gt;"",IF(S165=AB165,"Low",IF(AB165=Q165,"High","")),"")</f>
        <v/>
      </c>
      <c r="AE165">
        <f>IF(ISNUMBER(MATCH("N/A",J165:N165,0)),"",IFERROR((5 * SUMPRODUCT(J144:N144,J165:N165) - PRODUCT(SUM(J144:N144),SUM(J165:N165))) / ((5 * SUM((J144^2)+(K144^2)+(L144^2)+(M144^2)+(N144^2))) - SUM(J144:N144)^2),""))</f>
        <v/>
      </c>
      <c r="AF165">
        <f>IFERROR(CORREL(J144:N144,J165:N165),"")</f>
        <v/>
      </c>
      <c r="AZ165">
        <f>IF(Q165=S165,0,1)</f>
        <v/>
      </c>
      <c r="BA165">
        <f>IF(AZ165=1,IF(Q165="","",IF(Q165=N144,"Yes","No")),"")</f>
        <v/>
      </c>
      <c r="BB165">
        <f>IF(BA165="Yes",P165,"")</f>
        <v/>
      </c>
      <c r="BC165">
        <f>IF(AZ165=1,IF(S165="","",IF(S165=N144,"Yes","No")),"")</f>
        <v/>
      </c>
      <c r="BD165">
        <f>IF(BC165="Yes",R165,"")</f>
        <v/>
      </c>
      <c r="BE165">
        <f>IFERROR(IF(SIGN(AE165)=1,"Increasing",IF(SIGN(AE165)=-1,"Decreasing","")),"")</f>
        <v/>
      </c>
      <c r="BF165">
        <f>IF(OR(AND(BE165="Increasing",BA165="Yes"),AND(BE165="Decreasing",BC165="Yes")),"Yes","No")</f>
        <v/>
      </c>
      <c r="BG165">
        <f>IF(I165="pos_trend","Yes","No")</f>
        <v/>
      </c>
      <c r="BH165">
        <f>IF(AF165&lt;&gt;"",IF(ABS(AF165)&gt;0.8,"Yes","No"),"")</f>
        <v/>
      </c>
    </row>
    <row r="166" spans="1:60">
      <c s="1" r="A166" t="n">
        <v>8</v>
      </c>
      <c r="B166" t="s">
        <v>347</v>
      </c>
      <c r="C166" t="s">
        <v>2672</v>
      </c>
      <c r="D166" t="s">
        <v>2673</v>
      </c>
      <c r="E166" t="s">
        <v>264</v>
      </c>
      <c r="F166" t="s">
        <v>264</v>
      </c>
      <c r="G166" t="s">
        <v>264</v>
      </c>
      <c r="H166" t="s"/>
      <c r="I166">
        <f>IF(AND(K166&gt; J166, L166&gt; K166, M166&gt; L166, N166&gt; M166), "pos_trend", IF(AND(K166&lt; J166, L166&lt; K166, M166&lt; L166, N166&lt; M166), "neg_trend", "N/A"))</f>
        <v/>
      </c>
      <c r="J166">
        <f>IFERROR(IF(TRIM(C166)="-", "N/A", IF(RIGHT(C166,1)=")",IF(RIGHT(C166,2)="T)",-1000000000000*VALUE(MID(C166,2,LEN(C166)-3)),IF(RIGHT(C166,2)="M)",-1000000*VALUE(MID(C166,2,LEN(C166)-3)),IF(RIGHT(C166,2)="B)",-1000000000*VALUE(MID(C166,2,LEN(C166)-3)),IF(RIGHT(C166,2)="k)",-1000*VALUE(MID(C166,2,LEN(C166)-3)),VALUE(SUBSTITUTE(C166,",","")))))),IF(RIGHT(C166,1)="T",1000000000000*VALUE(LEFT(C166,LEN(C166)-1)),IF(RIGHT(C166,1)="M",1000000*VALUE(LEFT(C166,LEN(C166)-1)),IF(RIGHT(C166,1)="B",1000000000*VALUE(LEFT(C166,LEN(C166)-1)),IF(RIGHT(C166,1)="%",0.01*VALUE(LEFT(C166,LEN(C166)-1)),IF(RIGHT(C166,1)="k",1000*VALUE(LEFT(C166,LEN(C166)-1)),VALUE(SUBSTITUTE(C166,",",""))))))))),"N/A")</f>
        <v/>
      </c>
      <c r="K166">
        <f>IFERROR(IF(TRIM(D166)="-", "N/A", IF(RIGHT(D166,1)=")",IF(RIGHT(D166,2)="T)",-1000000000000*VALUE(MID(D166,2,LEN(D166)-3)),IF(RIGHT(D166,2)="M)",-1000000*VALUE(MID(D166,2,LEN(D166)-3)),IF(RIGHT(D166,2)="B)",-1000000000*VALUE(MID(D166,2,LEN(D166)-3)),IF(RIGHT(D166,2)="k)",-1000*VALUE(MID(D166,2,LEN(D166)-3)),VALUE(SUBSTITUTE(D166,",","")))))),IF(RIGHT(D166,1)="T",1000000000000*VALUE(LEFT(D166,LEN(D166)-1)),IF(RIGHT(D166,1)="M",1000000*VALUE(LEFT(D166,LEN(D166)-1)),IF(RIGHT(D166,1)="B",1000000000*VALUE(LEFT(D166,LEN(D166)-1)),IF(RIGHT(D166,1)="%",0.01*VALUE(LEFT(D166,LEN(D166)-1)),IF(RIGHT(D166,1)="k",1000*VALUE(LEFT(D166,LEN(D166)-1)),VALUE(SUBSTITUTE(D166,",",""))))))))),"N/A")</f>
        <v/>
      </c>
      <c r="L166">
        <f>IFERROR(IF(TRIM(E166)="-", "N/A", IF(RIGHT(E166,1)=")",IF(RIGHT(E166,2)="T)",-1000000000000*VALUE(MID(E166,2,LEN(E166)-3)),IF(RIGHT(E166,2)="M)",-1000000*VALUE(MID(E166,2,LEN(E166)-3)),IF(RIGHT(E166,2)="B)",-1000000000*VALUE(MID(E166,2,LEN(E166)-3)),IF(RIGHT(E166,2)="k)",-1000*VALUE(MID(E166,2,LEN(E166)-3)),VALUE(SUBSTITUTE(E166,",","")))))),IF(RIGHT(E166,1)="T",1000000000000*VALUE(LEFT(E166,LEN(E166)-1)),IF(RIGHT(E166,1)="M",1000000*VALUE(LEFT(E166,LEN(E166)-1)),IF(RIGHT(E166,1)="B",1000000000*VALUE(LEFT(E166,LEN(E166)-1)),IF(RIGHT(E166,1)="%",0.01*VALUE(LEFT(E166,LEN(E166)-1)),IF(RIGHT(E166,1)="k",1000*VALUE(LEFT(E166,LEN(E166)-1)),VALUE(SUBSTITUTE(E166,",",""))))))))),"N/A")</f>
        <v/>
      </c>
      <c r="M166">
        <f>IFERROR(IF(TRIM(F166)="-", "N/A", IF(RIGHT(F166,1)=")",IF(RIGHT(F166,2)="T)",-1000000000000*VALUE(MID(F166,2,LEN(F166)-3)),IF(RIGHT(F166,2)="M)",-1000000*VALUE(MID(F166,2,LEN(F166)-3)),IF(RIGHT(F166,2)="B)",-1000000000*VALUE(MID(F166,2,LEN(F166)-3)),IF(RIGHT(F166,2)="k)",-1000*VALUE(MID(F166,2,LEN(F166)-3)),VALUE(SUBSTITUTE(F166,",","")))))),IF(RIGHT(F166,1)="T",1000000000000*VALUE(LEFT(F166,LEN(F166)-1)),IF(RIGHT(F166,1)="M",1000000*VALUE(LEFT(F166,LEN(F166)-1)),IF(RIGHT(F166,1)="B",1000000000*VALUE(LEFT(F166,LEN(F166)-1)),IF(RIGHT(F166,1)="%",0.01*VALUE(LEFT(F166,LEN(F166)-1)),IF(RIGHT(F166,1)="k",1000*VALUE(LEFT(F166,LEN(F166)-1)),VALUE(SUBSTITUTE(F166,",",""))))))))),"N/A")</f>
        <v/>
      </c>
      <c r="N166">
        <f>IFERROR(IF(TRIM(G166)="-", "N/A", IF(RIGHT(G166,1)=")",IF(RIGHT(G166,2)="T)",-1000000000000*VALUE(MID(G166,2,LEN(G166)-3)),IF(RIGHT(G166,2)="M)",-1000000*VALUE(MID(G166,2,LEN(G166)-3)),IF(RIGHT(G166,2)="B)",-1000000000*VALUE(MID(G166,2,LEN(G166)-3)),IF(RIGHT(G166,2)="k)",-1000*VALUE(MID(G166,2,LEN(G166)-3)),VALUE(SUBSTITUTE(G166,",","")))))),IF(RIGHT(G166,1)="T",1000000000000*VALUE(LEFT(G166,LEN(G166)-1)),IF(RIGHT(G166,1)="M",1000000*VALUE(LEFT(G166,LEN(G166)-1)),IF(RIGHT(G166,1)="B",1000000000*VALUE(LEFT(G166,LEN(G166)-1)),IF(RIGHT(G166,1)="%",0.01*VALUE(LEFT(G166,LEN(G166)-1)),IF(RIGHT(G166,1)="k",1000*VALUE(LEFT(G166,LEN(G166)-1)),VALUE(SUBSTITUTE(G166,",",""))))))))),"N/A")</f>
        <v/>
      </c>
      <c r="P166">
        <f>MAX(J166:N166)</f>
        <v/>
      </c>
      <c r="Q166">
        <f>IFERROR(J144+MATCH(P166,J166:N166,0)-1,"")</f>
        <v/>
      </c>
      <c r="R166">
        <f>IF(Q166="","",MIN(J166:N166))</f>
        <v/>
      </c>
      <c r="S166">
        <f>IFERROR(J144+MATCH(R166,J166:N166,0)-1,"")</f>
        <v/>
      </c>
      <c r="T166">
        <f>IFERROR(AVERAGE(J166:N166),"")</f>
        <v/>
      </c>
      <c r="U166">
        <f>IFERROR(STDEV(J166:N166),"")</f>
        <v/>
      </c>
      <c r="V166">
        <f>IFERROR(IF(C166="-","",IF(ISBLANK(B166),"",IF(OR(ISNUMBER(FIND("Growth",B166)),ISNUMBER(FIND("Margin",B166))),"",(J166-T166)/U166))),"")</f>
        <v/>
      </c>
      <c r="W166">
        <f>IFERROR(IF(OR(D166="-",ISBLANK(D166)),"",(K166-T166)/U166),"")</f>
        <v/>
      </c>
      <c r="X166">
        <f>IFERROR(IF(OR(E166="-",ISBLANK(E166)),"",(L166-T166)/U166),"")</f>
        <v/>
      </c>
      <c r="Y166">
        <f>IFERROR(IF(OR(F166="-",ISBLANK(F166)),"",(M166-T166)/U166),"")</f>
        <v/>
      </c>
      <c r="Z166">
        <f>IFERROR(IF(OR(G166="-",ISBLANK(G166)),"",(N166-T166)/U166),"")</f>
        <v/>
      </c>
      <c r="AA166">
        <f>IF(MAX(MAX(V166:Z166),ABS(MIN(V166:Z166)))=ABS(MIN(V166:Z166)),MIN(V166:Z166),MAX(V166:Z166))</f>
        <v/>
      </c>
      <c r="AB166">
        <f>IFERROR(V144+MATCH(AA166,V166:Z166,0)-1,"")</f>
        <v/>
      </c>
      <c r="AC166">
        <f>IF(AB166&lt;&gt;"",IF(S166=AB166,"Low",IF(AB166=Q166,"High","")),"")</f>
        <v/>
      </c>
      <c r="AE166">
        <f>IF(ISNUMBER(MATCH("N/A",J166:N166,0)),"",IFERROR((5 * SUMPRODUCT(J144:N144,J166:N166) - PRODUCT(SUM(J144:N144),SUM(J166:N166))) / ((5 * SUM((J144^2)+(K144^2)+(L144^2)+(M144^2)+(N144^2))) - SUM(J144:N144)^2),""))</f>
        <v/>
      </c>
      <c r="AF166">
        <f>IFERROR(CORREL(J144:N144,J166:N166),"")</f>
        <v/>
      </c>
      <c r="AZ166">
        <f>IF(Q166=S166,0,1)</f>
        <v/>
      </c>
      <c r="BA166">
        <f>IF(AZ166=1,IF(Q166="","",IF(Q166=N144,"Yes","No")),"")</f>
        <v/>
      </c>
      <c r="BB166">
        <f>IF(BA166="Yes",P166,"")</f>
        <v/>
      </c>
      <c r="BC166">
        <f>IF(AZ166=1,IF(S166="","",IF(S166=N144,"Yes","No")),"")</f>
        <v/>
      </c>
      <c r="BD166">
        <f>IF(BC166="Yes",R166,"")</f>
        <v/>
      </c>
      <c r="BE166">
        <f>IFERROR(IF(SIGN(AE166)=1,"Increasing",IF(SIGN(AE166)=-1,"Decreasing","")),"")</f>
        <v/>
      </c>
      <c r="BF166">
        <f>IF(OR(AND(BE166="Increasing",BA166="Yes"),AND(BE166="Decreasing",BC166="Yes")),"Yes","No")</f>
        <v/>
      </c>
      <c r="BG166">
        <f>IF(I166="pos_trend","Yes","No")</f>
        <v/>
      </c>
      <c r="BH166">
        <f>IF(AF166&lt;&gt;"",IF(ABS(AF166)&gt;0.8,"Yes","No"),"")</f>
        <v/>
      </c>
    </row>
    <row r="167" spans="1:60">
      <c s="1" r="A167" t="n">
        <v>9</v>
      </c>
      <c r="B167" t="s">
        <v>353</v>
      </c>
      <c r="C167" t="s">
        <v>264</v>
      </c>
      <c r="D167" t="s">
        <v>264</v>
      </c>
      <c r="E167" t="s">
        <v>264</v>
      </c>
      <c r="F167" t="s">
        <v>264</v>
      </c>
      <c r="G167" t="s">
        <v>264</v>
      </c>
      <c r="H167" t="s"/>
      <c r="I167">
        <f>IF(AND(K167&gt; J167, L167&gt; K167, M167&gt; L167, N167&gt; M167), "pos_trend", IF(AND(K167&lt; J167, L167&lt; K167, M167&lt; L167, N167&lt; M167), "neg_trend", "N/A"))</f>
        <v/>
      </c>
      <c r="J167">
        <f>IFERROR(IF(TRIM(C167)="-", "N/A", IF(RIGHT(C167,1)=")",IF(RIGHT(C167,2)="T)",-1000000000000*VALUE(MID(C167,2,LEN(C167)-3)),IF(RIGHT(C167,2)="M)",-1000000*VALUE(MID(C167,2,LEN(C167)-3)),IF(RIGHT(C167,2)="B)",-1000000000*VALUE(MID(C167,2,LEN(C167)-3)),IF(RIGHT(C167,2)="k)",-1000*VALUE(MID(C167,2,LEN(C167)-3)),VALUE(SUBSTITUTE(C167,",","")))))),IF(RIGHT(C167,1)="T",1000000000000*VALUE(LEFT(C167,LEN(C167)-1)),IF(RIGHT(C167,1)="M",1000000*VALUE(LEFT(C167,LEN(C167)-1)),IF(RIGHT(C167,1)="B",1000000000*VALUE(LEFT(C167,LEN(C167)-1)),IF(RIGHT(C167,1)="%",0.01*VALUE(LEFT(C167,LEN(C167)-1)),IF(RIGHT(C167,1)="k",1000*VALUE(LEFT(C167,LEN(C167)-1)),VALUE(SUBSTITUTE(C167,",",""))))))))),"N/A")</f>
        <v/>
      </c>
      <c r="K167">
        <f>IFERROR(IF(TRIM(D167)="-", "N/A", IF(RIGHT(D167,1)=")",IF(RIGHT(D167,2)="T)",-1000000000000*VALUE(MID(D167,2,LEN(D167)-3)),IF(RIGHT(D167,2)="M)",-1000000*VALUE(MID(D167,2,LEN(D167)-3)),IF(RIGHT(D167,2)="B)",-1000000000*VALUE(MID(D167,2,LEN(D167)-3)),IF(RIGHT(D167,2)="k)",-1000*VALUE(MID(D167,2,LEN(D167)-3)),VALUE(SUBSTITUTE(D167,",","")))))),IF(RIGHT(D167,1)="T",1000000000000*VALUE(LEFT(D167,LEN(D167)-1)),IF(RIGHT(D167,1)="M",1000000*VALUE(LEFT(D167,LEN(D167)-1)),IF(RIGHT(D167,1)="B",1000000000*VALUE(LEFT(D167,LEN(D167)-1)),IF(RIGHT(D167,1)="%",0.01*VALUE(LEFT(D167,LEN(D167)-1)),IF(RIGHT(D167,1)="k",1000*VALUE(LEFT(D167,LEN(D167)-1)),VALUE(SUBSTITUTE(D167,",",""))))))))),"N/A")</f>
        <v/>
      </c>
      <c r="L167">
        <f>IFERROR(IF(TRIM(E167)="-", "N/A", IF(RIGHT(E167,1)=")",IF(RIGHT(E167,2)="T)",-1000000000000*VALUE(MID(E167,2,LEN(E167)-3)),IF(RIGHT(E167,2)="M)",-1000000*VALUE(MID(E167,2,LEN(E167)-3)),IF(RIGHT(E167,2)="B)",-1000000000*VALUE(MID(E167,2,LEN(E167)-3)),IF(RIGHT(E167,2)="k)",-1000*VALUE(MID(E167,2,LEN(E167)-3)),VALUE(SUBSTITUTE(E167,",","")))))),IF(RIGHT(E167,1)="T",1000000000000*VALUE(LEFT(E167,LEN(E167)-1)),IF(RIGHT(E167,1)="M",1000000*VALUE(LEFT(E167,LEN(E167)-1)),IF(RIGHT(E167,1)="B",1000000000*VALUE(LEFT(E167,LEN(E167)-1)),IF(RIGHT(E167,1)="%",0.01*VALUE(LEFT(E167,LEN(E167)-1)),IF(RIGHT(E167,1)="k",1000*VALUE(LEFT(E167,LEN(E167)-1)),VALUE(SUBSTITUTE(E167,",",""))))))))),"N/A")</f>
        <v/>
      </c>
      <c r="M167">
        <f>IFERROR(IF(TRIM(F167)="-", "N/A", IF(RIGHT(F167,1)=")",IF(RIGHT(F167,2)="T)",-1000000000000*VALUE(MID(F167,2,LEN(F167)-3)),IF(RIGHT(F167,2)="M)",-1000000*VALUE(MID(F167,2,LEN(F167)-3)),IF(RIGHT(F167,2)="B)",-1000000000*VALUE(MID(F167,2,LEN(F167)-3)),IF(RIGHT(F167,2)="k)",-1000*VALUE(MID(F167,2,LEN(F167)-3)),VALUE(SUBSTITUTE(F167,",","")))))),IF(RIGHT(F167,1)="T",1000000000000*VALUE(LEFT(F167,LEN(F167)-1)),IF(RIGHT(F167,1)="M",1000000*VALUE(LEFT(F167,LEN(F167)-1)),IF(RIGHT(F167,1)="B",1000000000*VALUE(LEFT(F167,LEN(F167)-1)),IF(RIGHT(F167,1)="%",0.01*VALUE(LEFT(F167,LEN(F167)-1)),IF(RIGHT(F167,1)="k",1000*VALUE(LEFT(F167,LEN(F167)-1)),VALUE(SUBSTITUTE(F167,",",""))))))))),"N/A")</f>
        <v/>
      </c>
      <c r="N167">
        <f>IFERROR(IF(TRIM(G167)="-", "N/A", IF(RIGHT(G167,1)=")",IF(RIGHT(G167,2)="T)",-1000000000000*VALUE(MID(G167,2,LEN(G167)-3)),IF(RIGHT(G167,2)="M)",-1000000*VALUE(MID(G167,2,LEN(G167)-3)),IF(RIGHT(G167,2)="B)",-1000000000*VALUE(MID(G167,2,LEN(G167)-3)),IF(RIGHT(G167,2)="k)",-1000*VALUE(MID(G167,2,LEN(G167)-3)),VALUE(SUBSTITUTE(G167,",","")))))),IF(RIGHT(G167,1)="T",1000000000000*VALUE(LEFT(G167,LEN(G167)-1)),IF(RIGHT(G167,1)="M",1000000*VALUE(LEFT(G167,LEN(G167)-1)),IF(RIGHT(G167,1)="B",1000000000*VALUE(LEFT(G167,LEN(G167)-1)),IF(RIGHT(G167,1)="%",0.01*VALUE(LEFT(G167,LEN(G167)-1)),IF(RIGHT(G167,1)="k",1000*VALUE(LEFT(G167,LEN(G167)-1)),VALUE(SUBSTITUTE(G167,",",""))))))))),"N/A")</f>
        <v/>
      </c>
      <c r="P167">
        <f>MAX(J167:N167)</f>
        <v/>
      </c>
      <c r="Q167">
        <f>IFERROR(J144+MATCH(P167,J167:N167,0)-1,"")</f>
        <v/>
      </c>
      <c r="R167">
        <f>IF(Q167="","",MIN(J167:N167))</f>
        <v/>
      </c>
      <c r="S167">
        <f>IFERROR(J144+MATCH(R167,J167:N167,0)-1,"")</f>
        <v/>
      </c>
      <c r="T167">
        <f>IFERROR(AVERAGE(J167:N167),"")</f>
        <v/>
      </c>
      <c r="U167">
        <f>IFERROR(STDEV(J167:N167),"")</f>
        <v/>
      </c>
      <c r="V167">
        <f>IFERROR(IF(C167="-","",IF(ISBLANK(B167),"",IF(OR(ISNUMBER(FIND("Growth",B167)),ISNUMBER(FIND("Margin",B167))),"",(J167-T167)/U167))),"")</f>
        <v/>
      </c>
      <c r="W167">
        <f>IFERROR(IF(OR(D167="-",ISBLANK(D167)),"",(K167-T167)/U167),"")</f>
        <v/>
      </c>
      <c r="X167">
        <f>IFERROR(IF(OR(E167="-",ISBLANK(E167)),"",(L167-T167)/U167),"")</f>
        <v/>
      </c>
      <c r="Y167">
        <f>IFERROR(IF(OR(F167="-",ISBLANK(F167)),"",(M167-T167)/U167),"")</f>
        <v/>
      </c>
      <c r="Z167">
        <f>IFERROR(IF(OR(G167="-",ISBLANK(G167)),"",(N167-T167)/U167),"")</f>
        <v/>
      </c>
      <c r="AA167">
        <f>IF(MAX(MAX(V167:Z167),ABS(MIN(V167:Z167)))=ABS(MIN(V167:Z167)),MIN(V167:Z167),MAX(V167:Z167))</f>
        <v/>
      </c>
      <c r="AB167">
        <f>IFERROR(V144+MATCH(AA167,V167:Z167,0)-1,"")</f>
        <v/>
      </c>
      <c r="AC167">
        <f>IF(AB167&lt;&gt;"",IF(S167=AB167,"Low",IF(AB167=Q167,"High","")),"")</f>
        <v/>
      </c>
      <c r="AE167">
        <f>IF(ISNUMBER(MATCH("N/A",J167:N167,0)),"",IFERROR((5 * SUMPRODUCT(J144:N144,J167:N167) - PRODUCT(SUM(J144:N144),SUM(J167:N167))) / ((5 * SUM((J144^2)+(K144^2)+(L144^2)+(M144^2)+(N144^2))) - SUM(J144:N144)^2),""))</f>
        <v/>
      </c>
      <c r="AF167">
        <f>IFERROR(CORREL(J144:N144,J167:N167),"")</f>
        <v/>
      </c>
      <c r="AZ167">
        <f>IF(Q167=S167,0,1)</f>
        <v/>
      </c>
      <c r="BA167">
        <f>IF(AZ167=1,IF(Q167="","",IF(Q167=N144,"Yes","No")),"")</f>
        <v/>
      </c>
      <c r="BB167">
        <f>IF(BA167="Yes",P167,"")</f>
        <v/>
      </c>
      <c r="BC167">
        <f>IF(AZ167=1,IF(S167="","",IF(S167=N144,"Yes","No")),"")</f>
        <v/>
      </c>
      <c r="BD167">
        <f>IF(BC167="Yes",R167,"")</f>
        <v/>
      </c>
      <c r="BE167">
        <f>IFERROR(IF(SIGN(AE167)=1,"Increasing",IF(SIGN(AE167)=-1,"Decreasing","")),"")</f>
        <v/>
      </c>
      <c r="BF167">
        <f>IF(OR(AND(BE167="Increasing",BA167="Yes"),AND(BE167="Decreasing",BC167="Yes")),"Yes","No")</f>
        <v/>
      </c>
      <c r="BG167">
        <f>IF(I167="pos_trend","Yes","No")</f>
        <v/>
      </c>
      <c r="BH167">
        <f>IF(AF167&lt;&gt;"",IF(ABS(AF167)&gt;0.8,"Yes","No"),"")</f>
        <v/>
      </c>
    </row>
    <row r="168" spans="1:60">
      <c s="1" r="A168" t="n">
        <v>10</v>
      </c>
      <c r="B168" t="s">
        <v>354</v>
      </c>
      <c r="C168" t="s">
        <v>2674</v>
      </c>
      <c r="D168" t="s">
        <v>2675</v>
      </c>
      <c r="E168" t="s">
        <v>2676</v>
      </c>
      <c r="F168" t="s">
        <v>2677</v>
      </c>
      <c r="G168" t="s">
        <v>1605</v>
      </c>
      <c r="H168" t="s"/>
      <c r="I168">
        <f>IF(AND(K168&gt; J168, L168&gt; K168, M168&gt; L168, N168&gt; M168), "pos_trend", IF(AND(K168&lt; J168, L168&lt; K168, M168&lt; L168, N168&lt; M168), "neg_trend", "N/A"))</f>
        <v/>
      </c>
      <c r="J168">
        <f>IFERROR(IF(TRIM(C168)="-", "N/A", IF(RIGHT(C168,1)=")",IF(RIGHT(C168,2)="T)",-1000000000000*VALUE(MID(C168,2,LEN(C168)-3)),IF(RIGHT(C168,2)="M)",-1000000*VALUE(MID(C168,2,LEN(C168)-3)),IF(RIGHT(C168,2)="B)",-1000000000*VALUE(MID(C168,2,LEN(C168)-3)),IF(RIGHT(C168,2)="k)",-1000*VALUE(MID(C168,2,LEN(C168)-3)),VALUE(SUBSTITUTE(C168,",","")))))),IF(RIGHT(C168,1)="T",1000000000000*VALUE(LEFT(C168,LEN(C168)-1)),IF(RIGHT(C168,1)="M",1000000*VALUE(LEFT(C168,LEN(C168)-1)),IF(RIGHT(C168,1)="B",1000000000*VALUE(LEFT(C168,LEN(C168)-1)),IF(RIGHT(C168,1)="%",0.01*VALUE(LEFT(C168,LEN(C168)-1)),IF(RIGHT(C168,1)="k",1000*VALUE(LEFT(C168,LEN(C168)-1)),VALUE(SUBSTITUTE(C168,",",""))))))))),"N/A")</f>
        <v/>
      </c>
      <c r="K168">
        <f>IFERROR(IF(TRIM(D168)="-", "N/A", IF(RIGHT(D168,1)=")",IF(RIGHT(D168,2)="T)",-1000000000000*VALUE(MID(D168,2,LEN(D168)-3)),IF(RIGHT(D168,2)="M)",-1000000*VALUE(MID(D168,2,LEN(D168)-3)),IF(RIGHT(D168,2)="B)",-1000000000*VALUE(MID(D168,2,LEN(D168)-3)),IF(RIGHT(D168,2)="k)",-1000*VALUE(MID(D168,2,LEN(D168)-3)),VALUE(SUBSTITUTE(D168,",","")))))),IF(RIGHT(D168,1)="T",1000000000000*VALUE(LEFT(D168,LEN(D168)-1)),IF(RIGHT(D168,1)="M",1000000*VALUE(LEFT(D168,LEN(D168)-1)),IF(RIGHT(D168,1)="B",1000000000*VALUE(LEFT(D168,LEN(D168)-1)),IF(RIGHT(D168,1)="%",0.01*VALUE(LEFT(D168,LEN(D168)-1)),IF(RIGHT(D168,1)="k",1000*VALUE(LEFT(D168,LEN(D168)-1)),VALUE(SUBSTITUTE(D168,",",""))))))))),"N/A")</f>
        <v/>
      </c>
      <c r="L168">
        <f>IFERROR(IF(TRIM(E168)="-", "N/A", IF(RIGHT(E168,1)=")",IF(RIGHT(E168,2)="T)",-1000000000000*VALUE(MID(E168,2,LEN(E168)-3)),IF(RIGHT(E168,2)="M)",-1000000*VALUE(MID(E168,2,LEN(E168)-3)),IF(RIGHT(E168,2)="B)",-1000000000*VALUE(MID(E168,2,LEN(E168)-3)),IF(RIGHT(E168,2)="k)",-1000*VALUE(MID(E168,2,LEN(E168)-3)),VALUE(SUBSTITUTE(E168,",","")))))),IF(RIGHT(E168,1)="T",1000000000000*VALUE(LEFT(E168,LEN(E168)-1)),IF(RIGHT(E168,1)="M",1000000*VALUE(LEFT(E168,LEN(E168)-1)),IF(RIGHT(E168,1)="B",1000000000*VALUE(LEFT(E168,LEN(E168)-1)),IF(RIGHT(E168,1)="%",0.01*VALUE(LEFT(E168,LEN(E168)-1)),IF(RIGHT(E168,1)="k",1000*VALUE(LEFT(E168,LEN(E168)-1)),VALUE(SUBSTITUTE(E168,",",""))))))))),"N/A")</f>
        <v/>
      </c>
      <c r="M168">
        <f>IFERROR(IF(TRIM(F168)="-", "N/A", IF(RIGHT(F168,1)=")",IF(RIGHT(F168,2)="T)",-1000000000000*VALUE(MID(F168,2,LEN(F168)-3)),IF(RIGHT(F168,2)="M)",-1000000*VALUE(MID(F168,2,LEN(F168)-3)),IF(RIGHT(F168,2)="B)",-1000000000*VALUE(MID(F168,2,LEN(F168)-3)),IF(RIGHT(F168,2)="k)",-1000*VALUE(MID(F168,2,LEN(F168)-3)),VALUE(SUBSTITUTE(F168,",","")))))),IF(RIGHT(F168,1)="T",1000000000000*VALUE(LEFT(F168,LEN(F168)-1)),IF(RIGHT(F168,1)="M",1000000*VALUE(LEFT(F168,LEN(F168)-1)),IF(RIGHT(F168,1)="B",1000000000*VALUE(LEFT(F168,LEN(F168)-1)),IF(RIGHT(F168,1)="%",0.01*VALUE(LEFT(F168,LEN(F168)-1)),IF(RIGHT(F168,1)="k",1000*VALUE(LEFT(F168,LEN(F168)-1)),VALUE(SUBSTITUTE(F168,",",""))))))))),"N/A")</f>
        <v/>
      </c>
      <c r="N168">
        <f>IFERROR(IF(TRIM(G168)="-", "N/A", IF(RIGHT(G168,1)=")",IF(RIGHT(G168,2)="T)",-1000000000000*VALUE(MID(G168,2,LEN(G168)-3)),IF(RIGHT(G168,2)="M)",-1000000*VALUE(MID(G168,2,LEN(G168)-3)),IF(RIGHT(G168,2)="B)",-1000000000*VALUE(MID(G168,2,LEN(G168)-3)),IF(RIGHT(G168,2)="k)",-1000*VALUE(MID(G168,2,LEN(G168)-3)),VALUE(SUBSTITUTE(G168,",","")))))),IF(RIGHT(G168,1)="T",1000000000000*VALUE(LEFT(G168,LEN(G168)-1)),IF(RIGHT(G168,1)="M",1000000*VALUE(LEFT(G168,LEN(G168)-1)),IF(RIGHT(G168,1)="B",1000000000*VALUE(LEFT(G168,LEN(G168)-1)),IF(RIGHT(G168,1)="%",0.01*VALUE(LEFT(G168,LEN(G168)-1)),IF(RIGHT(G168,1)="k",1000*VALUE(LEFT(G168,LEN(G168)-1)),VALUE(SUBSTITUTE(G168,",",""))))))))),"N/A")</f>
        <v/>
      </c>
      <c r="P168">
        <f>MAX(J168:N168)</f>
        <v/>
      </c>
      <c r="Q168">
        <f>IFERROR(J144+MATCH(P168,J168:N168,0)-1,"")</f>
        <v/>
      </c>
      <c r="R168">
        <f>IF(Q168="","",MIN(J168:N168))</f>
        <v/>
      </c>
      <c r="S168">
        <f>IFERROR(J144+MATCH(R168,J168:N168,0)-1,"")</f>
        <v/>
      </c>
      <c r="T168">
        <f>IFERROR(AVERAGE(J168:N168),"")</f>
        <v/>
      </c>
      <c r="U168">
        <f>IFERROR(STDEV(J168:N168),"")</f>
        <v/>
      </c>
      <c r="V168">
        <f>IFERROR(IF(C168="-","",IF(ISBLANK(B168),"",IF(OR(ISNUMBER(FIND("Growth",B168)),ISNUMBER(FIND("Margin",B168))),"",(J168-T168)/U168))),"")</f>
        <v/>
      </c>
      <c r="W168">
        <f>IFERROR(IF(OR(D168="-",ISBLANK(D168)),"",(K168-T168)/U168),"")</f>
        <v/>
      </c>
      <c r="X168">
        <f>IFERROR(IF(OR(E168="-",ISBLANK(E168)),"",(L168-T168)/U168),"")</f>
        <v/>
      </c>
      <c r="Y168">
        <f>IFERROR(IF(OR(F168="-",ISBLANK(F168)),"",(M168-T168)/U168),"")</f>
        <v/>
      </c>
      <c r="Z168">
        <f>IFERROR(IF(OR(G168="-",ISBLANK(G168)),"",(N168-T168)/U168),"")</f>
        <v/>
      </c>
      <c r="AA168">
        <f>IF(MAX(MAX(V168:Z168),ABS(MIN(V168:Z168)))=ABS(MIN(V168:Z168)),MIN(V168:Z168),MAX(V168:Z168))</f>
        <v/>
      </c>
      <c r="AB168">
        <f>IFERROR(V144+MATCH(AA168,V168:Z168,0)-1,"")</f>
        <v/>
      </c>
      <c r="AC168">
        <f>IF(AB168&lt;&gt;"",IF(S168=AB168,"Low",IF(AB168=Q168,"High","")),"")</f>
        <v/>
      </c>
      <c r="AE168">
        <f>IF(ISNUMBER(MATCH("N/A",J168:N168,0)),"",IFERROR((5 * SUMPRODUCT(J144:N144,J168:N168) - PRODUCT(SUM(J144:N144),SUM(J168:N168))) / ((5 * SUM((J144^2)+(K144^2)+(L144^2)+(M144^2)+(N144^2))) - SUM(J144:N144)^2),""))</f>
        <v/>
      </c>
      <c r="AF168">
        <f>IFERROR(CORREL(J144:N144,J168:N168),"")</f>
        <v/>
      </c>
      <c r="AZ168">
        <f>IF(Q168=S168,0,1)</f>
        <v/>
      </c>
      <c r="BA168">
        <f>IF(AZ168=1,IF(Q168="","",IF(Q168=N144,"Yes","No")),"")</f>
        <v/>
      </c>
      <c r="BB168">
        <f>IF(BA168="Yes",P168,"")</f>
        <v/>
      </c>
      <c r="BC168">
        <f>IF(AZ168=1,IF(S168="","",IF(S168=N144,"Yes","No")),"")</f>
        <v/>
      </c>
      <c r="BD168">
        <f>IF(BC168="Yes",R168,"")</f>
        <v/>
      </c>
      <c r="BE168">
        <f>IFERROR(IF(SIGN(AE168)=1,"Increasing",IF(SIGN(AE168)=-1,"Decreasing","")),"")</f>
        <v/>
      </c>
      <c r="BF168">
        <f>IF(OR(AND(BE168="Increasing",BA168="Yes"),AND(BE168="Decreasing",BC168="Yes")),"Yes","No")</f>
        <v/>
      </c>
      <c r="BG168">
        <f>IF(I168="pos_trend","Yes","No")</f>
        <v/>
      </c>
      <c r="BH168">
        <f>IF(AF168&lt;&gt;"",IF(ABS(AF168)&gt;0.8,"Yes","No"),"")</f>
        <v/>
      </c>
    </row>
    <row r="169" spans="1:60">
      <c s="1" r="A169" t="n">
        <v>11</v>
      </c>
      <c r="B169" t="s">
        <v>360</v>
      </c>
      <c r="C169" t="s">
        <v>264</v>
      </c>
      <c r="D169" t="s">
        <v>2678</v>
      </c>
      <c r="E169" t="s">
        <v>2679</v>
      </c>
      <c r="F169" t="s">
        <v>2680</v>
      </c>
      <c r="G169" t="s">
        <v>2681</v>
      </c>
      <c r="H169" t="s"/>
      <c r="I169">
        <f>IF(AND(K169&gt; J169, L169&gt; K169, M169&gt; L169, N169&gt; M169), "pos_trend", IF(AND(K169&lt; J169, L169&lt; K169, M169&lt; L169, N169&lt; M169), "neg_trend", "N/A"))</f>
        <v/>
      </c>
      <c r="J169">
        <f>IFERROR(IF(TRIM(C169)="-", "N/A", IF(RIGHT(C169,1)=")",IF(RIGHT(C169,2)="T)",-1000000000000*VALUE(MID(C169,2,LEN(C169)-3)),IF(RIGHT(C169,2)="M)",-1000000*VALUE(MID(C169,2,LEN(C169)-3)),IF(RIGHT(C169,2)="B)",-1000000000*VALUE(MID(C169,2,LEN(C169)-3)),IF(RIGHT(C169,2)="k)",-1000*VALUE(MID(C169,2,LEN(C169)-3)),VALUE(SUBSTITUTE(C169,",","")))))),IF(RIGHT(C169,1)="T",1000000000000*VALUE(LEFT(C169,LEN(C169)-1)),IF(RIGHT(C169,1)="M",1000000*VALUE(LEFT(C169,LEN(C169)-1)),IF(RIGHT(C169,1)="B",1000000000*VALUE(LEFT(C169,LEN(C169)-1)),IF(RIGHT(C169,1)="%",0.01*VALUE(LEFT(C169,LEN(C169)-1)),IF(RIGHT(C169,1)="k",1000*VALUE(LEFT(C169,LEN(C169)-1)),VALUE(SUBSTITUTE(C169,",",""))))))))),"N/A")</f>
        <v/>
      </c>
      <c r="K169">
        <f>IFERROR(IF(TRIM(D169)="-", "N/A", IF(RIGHT(D169,1)=")",IF(RIGHT(D169,2)="T)",-1000000000000*VALUE(MID(D169,2,LEN(D169)-3)),IF(RIGHT(D169,2)="M)",-1000000*VALUE(MID(D169,2,LEN(D169)-3)),IF(RIGHT(D169,2)="B)",-1000000000*VALUE(MID(D169,2,LEN(D169)-3)),IF(RIGHT(D169,2)="k)",-1000*VALUE(MID(D169,2,LEN(D169)-3)),VALUE(SUBSTITUTE(D169,",","")))))),IF(RIGHT(D169,1)="T",1000000000000*VALUE(LEFT(D169,LEN(D169)-1)),IF(RIGHT(D169,1)="M",1000000*VALUE(LEFT(D169,LEN(D169)-1)),IF(RIGHT(D169,1)="B",1000000000*VALUE(LEFT(D169,LEN(D169)-1)),IF(RIGHT(D169,1)="%",0.01*VALUE(LEFT(D169,LEN(D169)-1)),IF(RIGHT(D169,1)="k",1000*VALUE(LEFT(D169,LEN(D169)-1)),VALUE(SUBSTITUTE(D169,",",""))))))))),"N/A")</f>
        <v/>
      </c>
      <c r="L169">
        <f>IFERROR(IF(TRIM(E169)="-", "N/A", IF(RIGHT(E169,1)=")",IF(RIGHT(E169,2)="T)",-1000000000000*VALUE(MID(E169,2,LEN(E169)-3)),IF(RIGHT(E169,2)="M)",-1000000*VALUE(MID(E169,2,LEN(E169)-3)),IF(RIGHT(E169,2)="B)",-1000000000*VALUE(MID(E169,2,LEN(E169)-3)),IF(RIGHT(E169,2)="k)",-1000*VALUE(MID(E169,2,LEN(E169)-3)),VALUE(SUBSTITUTE(E169,",","")))))),IF(RIGHT(E169,1)="T",1000000000000*VALUE(LEFT(E169,LEN(E169)-1)),IF(RIGHT(E169,1)="M",1000000*VALUE(LEFT(E169,LEN(E169)-1)),IF(RIGHT(E169,1)="B",1000000000*VALUE(LEFT(E169,LEN(E169)-1)),IF(RIGHT(E169,1)="%",0.01*VALUE(LEFT(E169,LEN(E169)-1)),IF(RIGHT(E169,1)="k",1000*VALUE(LEFT(E169,LEN(E169)-1)),VALUE(SUBSTITUTE(E169,",",""))))))))),"N/A")</f>
        <v/>
      </c>
      <c r="M169">
        <f>IFERROR(IF(TRIM(F169)="-", "N/A", IF(RIGHT(F169,1)=")",IF(RIGHT(F169,2)="T)",-1000000000000*VALUE(MID(F169,2,LEN(F169)-3)),IF(RIGHT(F169,2)="M)",-1000000*VALUE(MID(F169,2,LEN(F169)-3)),IF(RIGHT(F169,2)="B)",-1000000000*VALUE(MID(F169,2,LEN(F169)-3)),IF(RIGHT(F169,2)="k)",-1000*VALUE(MID(F169,2,LEN(F169)-3)),VALUE(SUBSTITUTE(F169,",","")))))),IF(RIGHT(F169,1)="T",1000000000000*VALUE(LEFT(F169,LEN(F169)-1)),IF(RIGHT(F169,1)="M",1000000*VALUE(LEFT(F169,LEN(F169)-1)),IF(RIGHT(F169,1)="B",1000000000*VALUE(LEFT(F169,LEN(F169)-1)),IF(RIGHT(F169,1)="%",0.01*VALUE(LEFT(F169,LEN(F169)-1)),IF(RIGHT(F169,1)="k",1000*VALUE(LEFT(F169,LEN(F169)-1)),VALUE(SUBSTITUTE(F169,",",""))))))))),"N/A")</f>
        <v/>
      </c>
      <c r="N169">
        <f>IFERROR(IF(TRIM(G169)="-", "N/A", IF(RIGHT(G169,1)=")",IF(RIGHT(G169,2)="T)",-1000000000000*VALUE(MID(G169,2,LEN(G169)-3)),IF(RIGHT(G169,2)="M)",-1000000*VALUE(MID(G169,2,LEN(G169)-3)),IF(RIGHT(G169,2)="B)",-1000000000*VALUE(MID(G169,2,LEN(G169)-3)),IF(RIGHT(G169,2)="k)",-1000*VALUE(MID(G169,2,LEN(G169)-3)),VALUE(SUBSTITUTE(G169,",","")))))),IF(RIGHT(G169,1)="T",1000000000000*VALUE(LEFT(G169,LEN(G169)-1)),IF(RIGHT(G169,1)="M",1000000*VALUE(LEFT(G169,LEN(G169)-1)),IF(RIGHT(G169,1)="B",1000000000*VALUE(LEFT(G169,LEN(G169)-1)),IF(RIGHT(G169,1)="%",0.01*VALUE(LEFT(G169,LEN(G169)-1)),IF(RIGHT(G169,1)="k",1000*VALUE(LEFT(G169,LEN(G169)-1)),VALUE(SUBSTITUTE(G169,",",""))))))))),"N/A")</f>
        <v/>
      </c>
      <c r="P169">
        <f>MAX(J169:N169)</f>
        <v/>
      </c>
      <c r="Q169">
        <f>IFERROR(J144+MATCH(P169,J169:N169,0)-1,"")</f>
        <v/>
      </c>
      <c r="R169">
        <f>IF(Q169="","",MIN(J169:N169))</f>
        <v/>
      </c>
      <c r="S169">
        <f>IFERROR(J144+MATCH(R169,J169:N169,0)-1,"")</f>
        <v/>
      </c>
      <c r="T169">
        <f>IFERROR(AVERAGE(J169:N169),"")</f>
        <v/>
      </c>
      <c r="U169">
        <f>IFERROR(STDEV(J169:N169),"")</f>
        <v/>
      </c>
      <c r="V169">
        <f>IFERROR(IF(C169="-","",IF(ISBLANK(B169),"",IF(OR(ISNUMBER(FIND("Growth",B169)),ISNUMBER(FIND("Margin",B169))),"",(J169-T169)/U169))),"")</f>
        <v/>
      </c>
      <c r="W169">
        <f>IFERROR(IF(OR(D169="-",ISBLANK(D169)),"",(K169-T169)/U169),"")</f>
        <v/>
      </c>
      <c r="X169">
        <f>IFERROR(IF(OR(E169="-",ISBLANK(E169)),"",(L169-T169)/U169),"")</f>
        <v/>
      </c>
      <c r="Y169">
        <f>IFERROR(IF(OR(F169="-",ISBLANK(F169)),"",(M169-T169)/U169),"")</f>
        <v/>
      </c>
      <c r="Z169">
        <f>IFERROR(IF(OR(G169="-",ISBLANK(G169)),"",(N169-T169)/U169),"")</f>
        <v/>
      </c>
      <c r="AA169">
        <f>IF(MAX(MAX(V169:Z169),ABS(MIN(V169:Z169)))=ABS(MIN(V169:Z169)),MIN(V169:Z169),MAX(V169:Z169))</f>
        <v/>
      </c>
      <c r="AB169">
        <f>IFERROR(V144+MATCH(AA169,V169:Z169,0)-1,"")</f>
        <v/>
      </c>
      <c r="AC169">
        <f>IF(AB169&lt;&gt;"",IF(S169=AB169,"Low",IF(AB169=Q169,"High","")),"")</f>
        <v/>
      </c>
      <c r="AE169">
        <f>IF(ISNUMBER(MATCH("N/A",J169:N169,0)),"",IFERROR((5 * SUMPRODUCT(J144:N144,J169:N169) - PRODUCT(SUM(J144:N144),SUM(J169:N169))) / ((5 * SUM((J144^2)+(K144^2)+(L144^2)+(M144^2)+(N144^2))) - SUM(J144:N144)^2),""))</f>
        <v/>
      </c>
      <c r="AF169">
        <f>IFERROR(CORREL(J144:N144,J169:N169),"")</f>
        <v/>
      </c>
      <c r="AZ169">
        <f>IF(Q169=S169,0,1)</f>
        <v/>
      </c>
      <c r="BA169">
        <f>IF(AZ169=1,IF(Q169="","",IF(Q169=N144,"Yes","No")),"")</f>
        <v/>
      </c>
      <c r="BB169">
        <f>IF(BA169="Yes",P169,"")</f>
        <v/>
      </c>
      <c r="BC169">
        <f>IF(AZ169=1,IF(S169="","",IF(S169=N144,"Yes","No")),"")</f>
        <v/>
      </c>
      <c r="BD169">
        <f>IF(BC169="Yes",R169,"")</f>
        <v/>
      </c>
      <c r="BE169">
        <f>IFERROR(IF(SIGN(AE169)=1,"Increasing",IF(SIGN(AE169)=-1,"Decreasing","")),"")</f>
        <v/>
      </c>
      <c r="BF169">
        <f>IF(OR(AND(BE169="Increasing",BA169="Yes"),AND(BE169="Decreasing",BC169="Yes")),"Yes","No")</f>
        <v/>
      </c>
      <c r="BG169">
        <f>IF(I169="pos_trend","Yes","No")</f>
        <v/>
      </c>
      <c r="BH169">
        <f>IF(AF169&lt;&gt;"",IF(ABS(AF169)&gt;0.8,"Yes","No"),"")</f>
        <v/>
      </c>
    </row>
    <row r="170" spans="1:60">
      <c s="1" r="A170" t="n">
        <v>12</v>
      </c>
      <c r="B170" t="s">
        <v>365</v>
      </c>
      <c r="C170" t="s">
        <v>2674</v>
      </c>
      <c r="D170" t="s">
        <v>2675</v>
      </c>
      <c r="E170" t="s">
        <v>2676</v>
      </c>
      <c r="F170" t="s">
        <v>2677</v>
      </c>
      <c r="G170" t="s">
        <v>1605</v>
      </c>
      <c r="H170" t="s"/>
      <c r="I170">
        <f>IF(AND(K170&gt; J170, L170&gt; K170, M170&gt; L170, N170&gt; M170), "pos_trend", IF(AND(K170&lt; J170, L170&lt; K170, M170&lt; L170, N170&lt; M170), "neg_trend", "N/A"))</f>
        <v/>
      </c>
      <c r="J170">
        <f>IFERROR(IF(TRIM(C170)="-", "N/A", IF(RIGHT(C170,1)=")",IF(RIGHT(C170,2)="T)",-1000000000000*VALUE(MID(C170,2,LEN(C170)-3)),IF(RIGHT(C170,2)="M)",-1000000*VALUE(MID(C170,2,LEN(C170)-3)),IF(RIGHT(C170,2)="B)",-1000000000*VALUE(MID(C170,2,LEN(C170)-3)),IF(RIGHT(C170,2)="k)",-1000*VALUE(MID(C170,2,LEN(C170)-3)),VALUE(SUBSTITUTE(C170,",","")))))),IF(RIGHT(C170,1)="T",1000000000000*VALUE(LEFT(C170,LEN(C170)-1)),IF(RIGHT(C170,1)="M",1000000*VALUE(LEFT(C170,LEN(C170)-1)),IF(RIGHT(C170,1)="B",1000000000*VALUE(LEFT(C170,LEN(C170)-1)),IF(RIGHT(C170,1)="%",0.01*VALUE(LEFT(C170,LEN(C170)-1)),IF(RIGHT(C170,1)="k",1000*VALUE(LEFT(C170,LEN(C170)-1)),VALUE(SUBSTITUTE(C170,",",""))))))))),"N/A")</f>
        <v/>
      </c>
      <c r="K170">
        <f>IFERROR(IF(TRIM(D170)="-", "N/A", IF(RIGHT(D170,1)=")",IF(RIGHT(D170,2)="T)",-1000000000000*VALUE(MID(D170,2,LEN(D170)-3)),IF(RIGHT(D170,2)="M)",-1000000*VALUE(MID(D170,2,LEN(D170)-3)),IF(RIGHT(D170,2)="B)",-1000000000*VALUE(MID(D170,2,LEN(D170)-3)),IF(RIGHT(D170,2)="k)",-1000*VALUE(MID(D170,2,LEN(D170)-3)),VALUE(SUBSTITUTE(D170,",","")))))),IF(RIGHT(D170,1)="T",1000000000000*VALUE(LEFT(D170,LEN(D170)-1)),IF(RIGHT(D170,1)="M",1000000*VALUE(LEFT(D170,LEN(D170)-1)),IF(RIGHT(D170,1)="B",1000000000*VALUE(LEFT(D170,LEN(D170)-1)),IF(RIGHT(D170,1)="%",0.01*VALUE(LEFT(D170,LEN(D170)-1)),IF(RIGHT(D170,1)="k",1000*VALUE(LEFT(D170,LEN(D170)-1)),VALUE(SUBSTITUTE(D170,",",""))))))))),"N/A")</f>
        <v/>
      </c>
      <c r="L170">
        <f>IFERROR(IF(TRIM(E170)="-", "N/A", IF(RIGHT(E170,1)=")",IF(RIGHT(E170,2)="T)",-1000000000000*VALUE(MID(E170,2,LEN(E170)-3)),IF(RIGHT(E170,2)="M)",-1000000*VALUE(MID(E170,2,LEN(E170)-3)),IF(RIGHT(E170,2)="B)",-1000000000*VALUE(MID(E170,2,LEN(E170)-3)),IF(RIGHT(E170,2)="k)",-1000*VALUE(MID(E170,2,LEN(E170)-3)),VALUE(SUBSTITUTE(E170,",","")))))),IF(RIGHT(E170,1)="T",1000000000000*VALUE(LEFT(E170,LEN(E170)-1)),IF(RIGHT(E170,1)="M",1000000*VALUE(LEFT(E170,LEN(E170)-1)),IF(RIGHT(E170,1)="B",1000000000*VALUE(LEFT(E170,LEN(E170)-1)),IF(RIGHT(E170,1)="%",0.01*VALUE(LEFT(E170,LEN(E170)-1)),IF(RIGHT(E170,1)="k",1000*VALUE(LEFT(E170,LEN(E170)-1)),VALUE(SUBSTITUTE(E170,",",""))))))))),"N/A")</f>
        <v/>
      </c>
      <c r="M170">
        <f>IFERROR(IF(TRIM(F170)="-", "N/A", IF(RIGHT(F170,1)=")",IF(RIGHT(F170,2)="T)",-1000000000000*VALUE(MID(F170,2,LEN(F170)-3)),IF(RIGHT(F170,2)="M)",-1000000*VALUE(MID(F170,2,LEN(F170)-3)),IF(RIGHT(F170,2)="B)",-1000000000*VALUE(MID(F170,2,LEN(F170)-3)),IF(RIGHT(F170,2)="k)",-1000*VALUE(MID(F170,2,LEN(F170)-3)),VALUE(SUBSTITUTE(F170,",","")))))),IF(RIGHT(F170,1)="T",1000000000000*VALUE(LEFT(F170,LEN(F170)-1)),IF(RIGHT(F170,1)="M",1000000*VALUE(LEFT(F170,LEN(F170)-1)),IF(RIGHT(F170,1)="B",1000000000*VALUE(LEFT(F170,LEN(F170)-1)),IF(RIGHT(F170,1)="%",0.01*VALUE(LEFT(F170,LEN(F170)-1)),IF(RIGHT(F170,1)="k",1000*VALUE(LEFT(F170,LEN(F170)-1)),VALUE(SUBSTITUTE(F170,",",""))))))))),"N/A")</f>
        <v/>
      </c>
      <c r="N170">
        <f>IFERROR(IF(TRIM(G170)="-", "N/A", IF(RIGHT(G170,1)=")",IF(RIGHT(G170,2)="T)",-1000000000000*VALUE(MID(G170,2,LEN(G170)-3)),IF(RIGHT(G170,2)="M)",-1000000*VALUE(MID(G170,2,LEN(G170)-3)),IF(RIGHT(G170,2)="B)",-1000000000*VALUE(MID(G170,2,LEN(G170)-3)),IF(RIGHT(G170,2)="k)",-1000*VALUE(MID(G170,2,LEN(G170)-3)),VALUE(SUBSTITUTE(G170,",","")))))),IF(RIGHT(G170,1)="T",1000000000000*VALUE(LEFT(G170,LEN(G170)-1)),IF(RIGHT(G170,1)="M",1000000*VALUE(LEFT(G170,LEN(G170)-1)),IF(RIGHT(G170,1)="B",1000000000*VALUE(LEFT(G170,LEN(G170)-1)),IF(RIGHT(G170,1)="%",0.01*VALUE(LEFT(G170,LEN(G170)-1)),IF(RIGHT(G170,1)="k",1000*VALUE(LEFT(G170,LEN(G170)-1)),VALUE(SUBSTITUTE(G170,",",""))))))))),"N/A")</f>
        <v/>
      </c>
      <c r="P170">
        <f>MAX(J170:N170)</f>
        <v/>
      </c>
      <c r="Q170">
        <f>IFERROR(J144+MATCH(P170,J170:N170,0)-1,"")</f>
        <v/>
      </c>
      <c r="R170">
        <f>IF(Q170="","",MIN(J170:N170))</f>
        <v/>
      </c>
      <c r="S170">
        <f>IFERROR(J144+MATCH(R170,J170:N170,0)-1,"")</f>
        <v/>
      </c>
      <c r="T170">
        <f>IFERROR(AVERAGE(J170:N170),"")</f>
        <v/>
      </c>
      <c r="U170">
        <f>IFERROR(STDEV(J170:N170),"")</f>
        <v/>
      </c>
      <c r="V170">
        <f>IFERROR(IF(C170="-","",IF(ISBLANK(B170),"",IF(OR(ISNUMBER(FIND("Growth",B170)),ISNUMBER(FIND("Margin",B170))),"",(J170-T170)/U170))),"")</f>
        <v/>
      </c>
      <c r="W170">
        <f>IFERROR(IF(OR(D170="-",ISBLANK(D170)),"",(K170-T170)/U170),"")</f>
        <v/>
      </c>
      <c r="X170">
        <f>IFERROR(IF(OR(E170="-",ISBLANK(E170)),"",(L170-T170)/U170),"")</f>
        <v/>
      </c>
      <c r="Y170">
        <f>IFERROR(IF(OR(F170="-",ISBLANK(F170)),"",(M170-T170)/U170),"")</f>
        <v/>
      </c>
      <c r="Z170">
        <f>IFERROR(IF(OR(G170="-",ISBLANK(G170)),"",(N170-T170)/U170),"")</f>
        <v/>
      </c>
      <c r="AA170">
        <f>IF(MAX(MAX(V170:Z170),ABS(MIN(V170:Z170)))=ABS(MIN(V170:Z170)),MIN(V170:Z170),MAX(V170:Z170))</f>
        <v/>
      </c>
      <c r="AB170">
        <f>IFERROR(V144+MATCH(AA170,V170:Z170,0)-1,"")</f>
        <v/>
      </c>
      <c r="AC170">
        <f>IF(AB170&lt;&gt;"",IF(S170=AB170,"Low",IF(AB170=Q170,"High","")),"")</f>
        <v/>
      </c>
      <c r="AE170">
        <f>IF(ISNUMBER(MATCH("N/A",J170:N170,0)),"",IFERROR((5 * SUMPRODUCT(J144:N144,J170:N170) - PRODUCT(SUM(J144:N144),SUM(J170:N170))) / ((5 * SUM((J144^2)+(K144^2)+(L144^2)+(M144^2)+(N144^2))) - SUM(J144:N144)^2),""))</f>
        <v/>
      </c>
      <c r="AF170">
        <f>IFERROR(CORREL(J144:N144,J170:N170),"")</f>
        <v/>
      </c>
      <c r="AZ170">
        <f>IF(Q170=S170,0,1)</f>
        <v/>
      </c>
      <c r="BA170">
        <f>IF(AZ170=1,IF(Q170="","",IF(Q170=N144,"Yes","No")),"")</f>
        <v/>
      </c>
      <c r="BB170">
        <f>IF(BA170="Yes",P170,"")</f>
        <v/>
      </c>
      <c r="BC170">
        <f>IF(AZ170=1,IF(S170="","",IF(S170=N144,"Yes","No")),"")</f>
        <v/>
      </c>
      <c r="BD170">
        <f>IF(BC170="Yes",R170,"")</f>
        <v/>
      </c>
      <c r="BE170">
        <f>IFERROR(IF(SIGN(AE170)=1,"Increasing",IF(SIGN(AE170)=-1,"Decreasing","")),"")</f>
        <v/>
      </c>
      <c r="BF170">
        <f>IF(OR(AND(BE170="Increasing",BA170="Yes"),AND(BE170="Decreasing",BC170="Yes")),"Yes","No")</f>
        <v/>
      </c>
      <c r="BG170">
        <f>IF(I170="pos_trend","Yes","No")</f>
        <v/>
      </c>
      <c r="BH170">
        <f>IF(AF170&lt;&gt;"",IF(ABS(AF170)&gt;0.8,"Yes","No"),"")</f>
        <v/>
      </c>
    </row>
    <row r="171" spans="1:60">
      <c s="1" r="A171" t="n">
        <v>13</v>
      </c>
      <c r="B171" t="s">
        <v>366</v>
      </c>
      <c r="C171" t="s">
        <v>264</v>
      </c>
      <c r="D171" t="s">
        <v>264</v>
      </c>
      <c r="E171" t="s">
        <v>264</v>
      </c>
      <c r="F171" t="s">
        <v>264</v>
      </c>
      <c r="G171" t="s">
        <v>264</v>
      </c>
      <c r="H171" t="s"/>
      <c r="I171">
        <f>IF(AND(K171&gt; J171, L171&gt; K171, M171&gt; L171, N171&gt; M171), "pos_trend", IF(AND(K171&lt; J171, L171&lt; K171, M171&lt; L171, N171&lt; M171), "neg_trend", "N/A"))</f>
        <v/>
      </c>
      <c r="J171">
        <f>IFERROR(IF(TRIM(C171)="-", "N/A", IF(RIGHT(C171,1)=")",IF(RIGHT(C171,2)="T)",-1000000000000*VALUE(MID(C171,2,LEN(C171)-3)),IF(RIGHT(C171,2)="M)",-1000000*VALUE(MID(C171,2,LEN(C171)-3)),IF(RIGHT(C171,2)="B)",-1000000000*VALUE(MID(C171,2,LEN(C171)-3)),IF(RIGHT(C171,2)="k)",-1000*VALUE(MID(C171,2,LEN(C171)-3)),VALUE(SUBSTITUTE(C171,",","")))))),IF(RIGHT(C171,1)="T",1000000000000*VALUE(LEFT(C171,LEN(C171)-1)),IF(RIGHT(C171,1)="M",1000000*VALUE(LEFT(C171,LEN(C171)-1)),IF(RIGHT(C171,1)="B",1000000000*VALUE(LEFT(C171,LEN(C171)-1)),IF(RIGHT(C171,1)="%",0.01*VALUE(LEFT(C171,LEN(C171)-1)),IF(RIGHT(C171,1)="k",1000*VALUE(LEFT(C171,LEN(C171)-1)),VALUE(SUBSTITUTE(C171,",",""))))))))),"N/A")</f>
        <v/>
      </c>
      <c r="K171">
        <f>IFERROR(IF(TRIM(D171)="-", "N/A", IF(RIGHT(D171,1)=")",IF(RIGHT(D171,2)="T)",-1000000000000*VALUE(MID(D171,2,LEN(D171)-3)),IF(RIGHT(D171,2)="M)",-1000000*VALUE(MID(D171,2,LEN(D171)-3)),IF(RIGHT(D171,2)="B)",-1000000000*VALUE(MID(D171,2,LEN(D171)-3)),IF(RIGHT(D171,2)="k)",-1000*VALUE(MID(D171,2,LEN(D171)-3)),VALUE(SUBSTITUTE(D171,",","")))))),IF(RIGHT(D171,1)="T",1000000000000*VALUE(LEFT(D171,LEN(D171)-1)),IF(RIGHT(D171,1)="M",1000000*VALUE(LEFT(D171,LEN(D171)-1)),IF(RIGHT(D171,1)="B",1000000000*VALUE(LEFT(D171,LEN(D171)-1)),IF(RIGHT(D171,1)="%",0.01*VALUE(LEFT(D171,LEN(D171)-1)),IF(RIGHT(D171,1)="k",1000*VALUE(LEFT(D171,LEN(D171)-1)),VALUE(SUBSTITUTE(D171,",",""))))))))),"N/A")</f>
        <v/>
      </c>
      <c r="L171">
        <f>IFERROR(IF(TRIM(E171)="-", "N/A", IF(RIGHT(E171,1)=")",IF(RIGHT(E171,2)="T)",-1000000000000*VALUE(MID(E171,2,LEN(E171)-3)),IF(RIGHT(E171,2)="M)",-1000000*VALUE(MID(E171,2,LEN(E171)-3)),IF(RIGHT(E171,2)="B)",-1000000000*VALUE(MID(E171,2,LEN(E171)-3)),IF(RIGHT(E171,2)="k)",-1000*VALUE(MID(E171,2,LEN(E171)-3)),VALUE(SUBSTITUTE(E171,",","")))))),IF(RIGHT(E171,1)="T",1000000000000*VALUE(LEFT(E171,LEN(E171)-1)),IF(RIGHT(E171,1)="M",1000000*VALUE(LEFT(E171,LEN(E171)-1)),IF(RIGHT(E171,1)="B",1000000000*VALUE(LEFT(E171,LEN(E171)-1)),IF(RIGHT(E171,1)="%",0.01*VALUE(LEFT(E171,LEN(E171)-1)),IF(RIGHT(E171,1)="k",1000*VALUE(LEFT(E171,LEN(E171)-1)),VALUE(SUBSTITUTE(E171,",",""))))))))),"N/A")</f>
        <v/>
      </c>
      <c r="M171">
        <f>IFERROR(IF(TRIM(F171)="-", "N/A", IF(RIGHT(F171,1)=")",IF(RIGHT(F171,2)="T)",-1000000000000*VALUE(MID(F171,2,LEN(F171)-3)),IF(RIGHT(F171,2)="M)",-1000000*VALUE(MID(F171,2,LEN(F171)-3)),IF(RIGHT(F171,2)="B)",-1000000000*VALUE(MID(F171,2,LEN(F171)-3)),IF(RIGHT(F171,2)="k)",-1000*VALUE(MID(F171,2,LEN(F171)-3)),VALUE(SUBSTITUTE(F171,",","")))))),IF(RIGHT(F171,1)="T",1000000000000*VALUE(LEFT(F171,LEN(F171)-1)),IF(RIGHT(F171,1)="M",1000000*VALUE(LEFT(F171,LEN(F171)-1)),IF(RIGHT(F171,1)="B",1000000000*VALUE(LEFT(F171,LEN(F171)-1)),IF(RIGHT(F171,1)="%",0.01*VALUE(LEFT(F171,LEN(F171)-1)),IF(RIGHT(F171,1)="k",1000*VALUE(LEFT(F171,LEN(F171)-1)),VALUE(SUBSTITUTE(F171,",",""))))))))),"N/A")</f>
        <v/>
      </c>
      <c r="N171">
        <f>IFERROR(IF(TRIM(G171)="-", "N/A", IF(RIGHT(G171,1)=")",IF(RIGHT(G171,2)="T)",-1000000000000*VALUE(MID(G171,2,LEN(G171)-3)),IF(RIGHT(G171,2)="M)",-1000000*VALUE(MID(G171,2,LEN(G171)-3)),IF(RIGHT(G171,2)="B)",-1000000000*VALUE(MID(G171,2,LEN(G171)-3)),IF(RIGHT(G171,2)="k)",-1000*VALUE(MID(G171,2,LEN(G171)-3)),VALUE(SUBSTITUTE(G171,",","")))))),IF(RIGHT(G171,1)="T",1000000000000*VALUE(LEFT(G171,LEN(G171)-1)),IF(RIGHT(G171,1)="M",1000000*VALUE(LEFT(G171,LEN(G171)-1)),IF(RIGHT(G171,1)="B",1000000000*VALUE(LEFT(G171,LEN(G171)-1)),IF(RIGHT(G171,1)="%",0.01*VALUE(LEFT(G171,LEN(G171)-1)),IF(RIGHT(G171,1)="k",1000*VALUE(LEFT(G171,LEN(G171)-1)),VALUE(SUBSTITUTE(G171,",",""))))))))),"N/A")</f>
        <v/>
      </c>
      <c r="P171">
        <f>MAX(J171:N171)</f>
        <v/>
      </c>
      <c r="Q171">
        <f>IFERROR(J144+MATCH(P171,J171:N171,0)-1,"")</f>
        <v/>
      </c>
      <c r="R171">
        <f>IF(Q171="","",MIN(J171:N171))</f>
        <v/>
      </c>
      <c r="S171">
        <f>IFERROR(J144+MATCH(R171,J171:N171,0)-1,"")</f>
        <v/>
      </c>
      <c r="T171">
        <f>IFERROR(AVERAGE(J171:N171),"")</f>
        <v/>
      </c>
      <c r="U171">
        <f>IFERROR(STDEV(J171:N171),"")</f>
        <v/>
      </c>
      <c r="V171">
        <f>IFERROR(IF(C171="-","",IF(ISBLANK(B171),"",IF(OR(ISNUMBER(FIND("Growth",B171)),ISNUMBER(FIND("Margin",B171))),"",(J171-T171)/U171))),"")</f>
        <v/>
      </c>
      <c r="W171">
        <f>IFERROR(IF(OR(D171="-",ISBLANK(D171)),"",(K171-T171)/U171),"")</f>
        <v/>
      </c>
      <c r="X171">
        <f>IFERROR(IF(OR(E171="-",ISBLANK(E171)),"",(L171-T171)/U171),"")</f>
        <v/>
      </c>
      <c r="Y171">
        <f>IFERROR(IF(OR(F171="-",ISBLANK(F171)),"",(M171-T171)/U171),"")</f>
        <v/>
      </c>
      <c r="Z171">
        <f>IFERROR(IF(OR(G171="-",ISBLANK(G171)),"",(N171-T171)/U171),"")</f>
        <v/>
      </c>
      <c r="AA171">
        <f>IF(MAX(MAX(V171:Z171),ABS(MIN(V171:Z171)))=ABS(MIN(V171:Z171)),MIN(V171:Z171),MAX(V171:Z171))</f>
        <v/>
      </c>
      <c r="AB171">
        <f>IFERROR(V144+MATCH(AA171,V171:Z171,0)-1,"")</f>
        <v/>
      </c>
      <c r="AC171">
        <f>IF(AB171&lt;&gt;"",IF(S171=AB171,"Low",IF(AB171=Q171,"High","")),"")</f>
        <v/>
      </c>
      <c r="AE171">
        <f>IF(ISNUMBER(MATCH("N/A",J171:N171,0)),"",IFERROR((5 * SUMPRODUCT(J144:N144,J171:N171) - PRODUCT(SUM(J144:N144),SUM(J171:N171))) / ((5 * SUM((J144^2)+(K144^2)+(L144^2)+(M144^2)+(N144^2))) - SUM(J144:N144)^2),""))</f>
        <v/>
      </c>
      <c r="AF171">
        <f>IFERROR(CORREL(J144:N144,J171:N171),"")</f>
        <v/>
      </c>
      <c r="AZ171">
        <f>IF(Q171=S171,0,1)</f>
        <v/>
      </c>
      <c r="BA171">
        <f>IF(AZ171=1,IF(Q171="","",IF(Q171=N144,"Yes","No")),"")</f>
        <v/>
      </c>
      <c r="BB171">
        <f>IF(BA171="Yes",P171,"")</f>
        <v/>
      </c>
      <c r="BC171">
        <f>IF(AZ171=1,IF(S171="","",IF(S171=N144,"Yes","No")),"")</f>
        <v/>
      </c>
      <c r="BD171">
        <f>IF(BC171="Yes",R171,"")</f>
        <v/>
      </c>
      <c r="BE171">
        <f>IFERROR(IF(SIGN(AE171)=1,"Increasing",IF(SIGN(AE171)=-1,"Decreasing","")),"")</f>
        <v/>
      </c>
      <c r="BF171">
        <f>IF(OR(AND(BE171="Increasing",BA171="Yes"),AND(BE171="Decreasing",BC171="Yes")),"Yes","No")</f>
        <v/>
      </c>
      <c r="BG171">
        <f>IF(I171="pos_trend","Yes","No")</f>
        <v/>
      </c>
      <c r="BH171">
        <f>IF(AF171&lt;&gt;"",IF(ABS(AF171)&gt;0.8,"Yes","No"),"")</f>
        <v/>
      </c>
    </row>
    <row r="172" spans="1:60">
      <c s="1" r="A172" t="n">
        <v>14</v>
      </c>
      <c r="B172" t="s">
        <v>367</v>
      </c>
      <c r="C172" t="s">
        <v>2682</v>
      </c>
      <c r="D172" t="s">
        <v>2683</v>
      </c>
      <c r="E172" t="s">
        <v>2684</v>
      </c>
      <c r="F172" t="s">
        <v>2685</v>
      </c>
      <c r="G172" t="s">
        <v>2624</v>
      </c>
      <c r="H172" t="s"/>
      <c r="I172">
        <f>IF(AND(K172&gt; J172, L172&gt; K172, M172&gt; L172, N172&gt; M172), "pos_trend", IF(AND(K172&lt; J172, L172&lt; K172, M172&lt; L172, N172&lt; M172), "neg_trend", "N/A"))</f>
        <v/>
      </c>
      <c r="J172">
        <f>IFERROR(IF(TRIM(C172)="-", "N/A", IF(RIGHT(C172,1)=")",IF(RIGHT(C172,2)="T)",-1000000000000*VALUE(MID(C172,2,LEN(C172)-3)),IF(RIGHT(C172,2)="M)",-1000000*VALUE(MID(C172,2,LEN(C172)-3)),IF(RIGHT(C172,2)="B)",-1000000000*VALUE(MID(C172,2,LEN(C172)-3)),IF(RIGHT(C172,2)="k)",-1000*VALUE(MID(C172,2,LEN(C172)-3)),VALUE(SUBSTITUTE(C172,",","")))))),IF(RIGHT(C172,1)="T",1000000000000*VALUE(LEFT(C172,LEN(C172)-1)),IF(RIGHT(C172,1)="M",1000000*VALUE(LEFT(C172,LEN(C172)-1)),IF(RIGHT(C172,1)="B",1000000000*VALUE(LEFT(C172,LEN(C172)-1)),IF(RIGHT(C172,1)="%",0.01*VALUE(LEFT(C172,LEN(C172)-1)),IF(RIGHT(C172,1)="k",1000*VALUE(LEFT(C172,LEN(C172)-1)),VALUE(SUBSTITUTE(C172,",",""))))))))),"N/A")</f>
        <v/>
      </c>
      <c r="K172">
        <f>IFERROR(IF(TRIM(D172)="-", "N/A", IF(RIGHT(D172,1)=")",IF(RIGHT(D172,2)="T)",-1000000000000*VALUE(MID(D172,2,LEN(D172)-3)),IF(RIGHT(D172,2)="M)",-1000000*VALUE(MID(D172,2,LEN(D172)-3)),IF(RIGHT(D172,2)="B)",-1000000000*VALUE(MID(D172,2,LEN(D172)-3)),IF(RIGHT(D172,2)="k)",-1000*VALUE(MID(D172,2,LEN(D172)-3)),VALUE(SUBSTITUTE(D172,",","")))))),IF(RIGHT(D172,1)="T",1000000000000*VALUE(LEFT(D172,LEN(D172)-1)),IF(RIGHT(D172,1)="M",1000000*VALUE(LEFT(D172,LEN(D172)-1)),IF(RIGHT(D172,1)="B",1000000000*VALUE(LEFT(D172,LEN(D172)-1)),IF(RIGHT(D172,1)="%",0.01*VALUE(LEFT(D172,LEN(D172)-1)),IF(RIGHT(D172,1)="k",1000*VALUE(LEFT(D172,LEN(D172)-1)),VALUE(SUBSTITUTE(D172,",",""))))))))),"N/A")</f>
        <v/>
      </c>
      <c r="L172">
        <f>IFERROR(IF(TRIM(E172)="-", "N/A", IF(RIGHT(E172,1)=")",IF(RIGHT(E172,2)="T)",-1000000000000*VALUE(MID(E172,2,LEN(E172)-3)),IF(RIGHT(E172,2)="M)",-1000000*VALUE(MID(E172,2,LEN(E172)-3)),IF(RIGHT(E172,2)="B)",-1000000000*VALUE(MID(E172,2,LEN(E172)-3)),IF(RIGHT(E172,2)="k)",-1000*VALUE(MID(E172,2,LEN(E172)-3)),VALUE(SUBSTITUTE(E172,",","")))))),IF(RIGHT(E172,1)="T",1000000000000*VALUE(LEFT(E172,LEN(E172)-1)),IF(RIGHT(E172,1)="M",1000000*VALUE(LEFT(E172,LEN(E172)-1)),IF(RIGHT(E172,1)="B",1000000000*VALUE(LEFT(E172,LEN(E172)-1)),IF(RIGHT(E172,1)="%",0.01*VALUE(LEFT(E172,LEN(E172)-1)),IF(RIGHT(E172,1)="k",1000*VALUE(LEFT(E172,LEN(E172)-1)),VALUE(SUBSTITUTE(E172,",",""))))))))),"N/A")</f>
        <v/>
      </c>
      <c r="M172">
        <f>IFERROR(IF(TRIM(F172)="-", "N/A", IF(RIGHT(F172,1)=")",IF(RIGHT(F172,2)="T)",-1000000000000*VALUE(MID(F172,2,LEN(F172)-3)),IF(RIGHT(F172,2)="M)",-1000000*VALUE(MID(F172,2,LEN(F172)-3)),IF(RIGHT(F172,2)="B)",-1000000000*VALUE(MID(F172,2,LEN(F172)-3)),IF(RIGHT(F172,2)="k)",-1000*VALUE(MID(F172,2,LEN(F172)-3)),VALUE(SUBSTITUTE(F172,",","")))))),IF(RIGHT(F172,1)="T",1000000000000*VALUE(LEFT(F172,LEN(F172)-1)),IF(RIGHT(F172,1)="M",1000000*VALUE(LEFT(F172,LEN(F172)-1)),IF(RIGHT(F172,1)="B",1000000000*VALUE(LEFT(F172,LEN(F172)-1)),IF(RIGHT(F172,1)="%",0.01*VALUE(LEFT(F172,LEN(F172)-1)),IF(RIGHT(F172,1)="k",1000*VALUE(LEFT(F172,LEN(F172)-1)),VALUE(SUBSTITUTE(F172,",",""))))))))),"N/A")</f>
        <v/>
      </c>
      <c r="N172">
        <f>IFERROR(IF(TRIM(G172)="-", "N/A", IF(RIGHT(G172,1)=")",IF(RIGHT(G172,2)="T)",-1000000000000*VALUE(MID(G172,2,LEN(G172)-3)),IF(RIGHT(G172,2)="M)",-1000000*VALUE(MID(G172,2,LEN(G172)-3)),IF(RIGHT(G172,2)="B)",-1000000000*VALUE(MID(G172,2,LEN(G172)-3)),IF(RIGHT(G172,2)="k)",-1000*VALUE(MID(G172,2,LEN(G172)-3)),VALUE(SUBSTITUTE(G172,",","")))))),IF(RIGHT(G172,1)="T",1000000000000*VALUE(LEFT(G172,LEN(G172)-1)),IF(RIGHT(G172,1)="M",1000000*VALUE(LEFT(G172,LEN(G172)-1)),IF(RIGHT(G172,1)="B",1000000000*VALUE(LEFT(G172,LEN(G172)-1)),IF(RIGHT(G172,1)="%",0.01*VALUE(LEFT(G172,LEN(G172)-1)),IF(RIGHT(G172,1)="k",1000*VALUE(LEFT(G172,LEN(G172)-1)),VALUE(SUBSTITUTE(G172,",",""))))))))),"N/A")</f>
        <v/>
      </c>
      <c r="P172">
        <f>MAX(J172:N172)</f>
        <v/>
      </c>
      <c r="Q172">
        <f>IFERROR(J144+MATCH(P172,J172:N172,0)-1,"")</f>
        <v/>
      </c>
      <c r="R172">
        <f>IF(Q172="","",MIN(J172:N172))</f>
        <v/>
      </c>
      <c r="S172">
        <f>IFERROR(J144+MATCH(R172,J172:N172,0)-1,"")</f>
        <v/>
      </c>
      <c r="T172">
        <f>IFERROR(AVERAGE(J172:N172),"")</f>
        <v/>
      </c>
      <c r="U172">
        <f>IFERROR(STDEV(J172:N172),"")</f>
        <v/>
      </c>
      <c r="V172">
        <f>IFERROR(IF(C172="-","",IF(ISBLANK(B172),"",IF(OR(ISNUMBER(FIND("Growth",B172)),ISNUMBER(FIND("Margin",B172))),"",(J172-T172)/U172))),"")</f>
        <v/>
      </c>
      <c r="W172">
        <f>IFERROR(IF(OR(D172="-",ISBLANK(D172)),"",(K172-T172)/U172),"")</f>
        <v/>
      </c>
      <c r="X172">
        <f>IFERROR(IF(OR(E172="-",ISBLANK(E172)),"",(L172-T172)/U172),"")</f>
        <v/>
      </c>
      <c r="Y172">
        <f>IFERROR(IF(OR(F172="-",ISBLANK(F172)),"",(M172-T172)/U172),"")</f>
        <v/>
      </c>
      <c r="Z172">
        <f>IFERROR(IF(OR(G172="-",ISBLANK(G172)),"",(N172-T172)/U172),"")</f>
        <v/>
      </c>
      <c r="AA172">
        <f>IF(MAX(MAX(V172:Z172),ABS(MIN(V172:Z172)))=ABS(MIN(V172:Z172)),MIN(V172:Z172),MAX(V172:Z172))</f>
        <v/>
      </c>
      <c r="AB172">
        <f>IFERROR(V144+MATCH(AA172,V172:Z172,0)-1,"")</f>
        <v/>
      </c>
      <c r="AC172">
        <f>IF(AB172&lt;&gt;"",IF(S172=AB172,"Low",IF(AB172=Q172,"High","")),"")</f>
        <v/>
      </c>
      <c r="AE172">
        <f>IF(ISNUMBER(MATCH("N/A",J172:N172,0)),"",IFERROR((5 * SUMPRODUCT(J144:N144,J172:N172) - PRODUCT(SUM(J144:N144),SUM(J172:N172))) / ((5 * SUM((J144^2)+(K144^2)+(L144^2)+(M144^2)+(N144^2))) - SUM(J144:N144)^2),""))</f>
        <v/>
      </c>
      <c r="AF172">
        <f>IFERROR(CORREL(J144:N144,J172:N172),"")</f>
        <v/>
      </c>
      <c r="AZ172">
        <f>IF(Q172=S172,0,1)</f>
        <v/>
      </c>
      <c r="BA172">
        <f>IF(AZ172=1,IF(Q172="","",IF(Q172=N144,"Yes","No")),"")</f>
        <v/>
      </c>
      <c r="BB172">
        <f>IF(BA172="Yes",P172,"")</f>
        <v/>
      </c>
      <c r="BC172">
        <f>IF(AZ172=1,IF(S172="","",IF(S172=N144,"Yes","No")),"")</f>
        <v/>
      </c>
      <c r="BD172">
        <f>IF(BC172="Yes",R172,"")</f>
        <v/>
      </c>
      <c r="BE172">
        <f>IFERROR(IF(SIGN(AE172)=1,"Increasing",IF(SIGN(AE172)=-1,"Decreasing","")),"")</f>
        <v/>
      </c>
      <c r="BF172">
        <f>IF(OR(AND(BE172="Increasing",BA172="Yes"),AND(BE172="Decreasing",BC172="Yes")),"Yes","No")</f>
        <v/>
      </c>
      <c r="BG172">
        <f>IF(I172="pos_trend","Yes","No")</f>
        <v/>
      </c>
      <c r="BH172">
        <f>IF(AF172&lt;&gt;"",IF(ABS(AF172)&gt;0.8,"Yes","No"),"")</f>
        <v/>
      </c>
    </row>
    <row r="173" spans="1:60">
      <c s="1" r="A173" t="n">
        <v>15</v>
      </c>
      <c r="B173" t="s">
        <v>373</v>
      </c>
      <c r="C173" t="s">
        <v>264</v>
      </c>
      <c r="D173" t="s">
        <v>2686</v>
      </c>
      <c r="E173" t="s">
        <v>2636</v>
      </c>
      <c r="F173" t="s">
        <v>2687</v>
      </c>
      <c r="G173" t="s">
        <v>2688</v>
      </c>
      <c r="H173" t="s"/>
      <c r="I173">
        <f>IF(AND(K173&gt; J173, L173&gt; K173, M173&gt; L173, N173&gt; M173), "pos_trend", IF(AND(K173&lt; J173, L173&lt; K173, M173&lt; L173, N173&lt; M173), "neg_trend", "N/A"))</f>
        <v/>
      </c>
      <c r="J173">
        <f>IFERROR(IF(TRIM(C173)="-", "N/A", IF(RIGHT(C173,1)=")",IF(RIGHT(C173,2)="T)",-1000000000000*VALUE(MID(C173,2,LEN(C173)-3)),IF(RIGHT(C173,2)="M)",-1000000*VALUE(MID(C173,2,LEN(C173)-3)),IF(RIGHT(C173,2)="B)",-1000000000*VALUE(MID(C173,2,LEN(C173)-3)),IF(RIGHT(C173,2)="k)",-1000*VALUE(MID(C173,2,LEN(C173)-3)),VALUE(SUBSTITUTE(C173,",","")))))),IF(RIGHT(C173,1)="T",1000000000000*VALUE(LEFT(C173,LEN(C173)-1)),IF(RIGHT(C173,1)="M",1000000*VALUE(LEFT(C173,LEN(C173)-1)),IF(RIGHT(C173,1)="B",1000000000*VALUE(LEFT(C173,LEN(C173)-1)),IF(RIGHT(C173,1)="%",0.01*VALUE(LEFT(C173,LEN(C173)-1)),IF(RIGHT(C173,1)="k",1000*VALUE(LEFT(C173,LEN(C173)-1)),VALUE(SUBSTITUTE(C173,",",""))))))))),"N/A")</f>
        <v/>
      </c>
      <c r="K173">
        <f>IFERROR(IF(TRIM(D173)="-", "N/A", IF(RIGHT(D173,1)=")",IF(RIGHT(D173,2)="T)",-1000000000000*VALUE(MID(D173,2,LEN(D173)-3)),IF(RIGHT(D173,2)="M)",-1000000*VALUE(MID(D173,2,LEN(D173)-3)),IF(RIGHT(D173,2)="B)",-1000000000*VALUE(MID(D173,2,LEN(D173)-3)),IF(RIGHT(D173,2)="k)",-1000*VALUE(MID(D173,2,LEN(D173)-3)),VALUE(SUBSTITUTE(D173,",","")))))),IF(RIGHT(D173,1)="T",1000000000000*VALUE(LEFT(D173,LEN(D173)-1)),IF(RIGHT(D173,1)="M",1000000*VALUE(LEFT(D173,LEN(D173)-1)),IF(RIGHT(D173,1)="B",1000000000*VALUE(LEFT(D173,LEN(D173)-1)),IF(RIGHT(D173,1)="%",0.01*VALUE(LEFT(D173,LEN(D173)-1)),IF(RIGHT(D173,1)="k",1000*VALUE(LEFT(D173,LEN(D173)-1)),VALUE(SUBSTITUTE(D173,",",""))))))))),"N/A")</f>
        <v/>
      </c>
      <c r="L173">
        <f>IFERROR(IF(TRIM(E173)="-", "N/A", IF(RIGHT(E173,1)=")",IF(RIGHT(E173,2)="T)",-1000000000000*VALUE(MID(E173,2,LEN(E173)-3)),IF(RIGHT(E173,2)="M)",-1000000*VALUE(MID(E173,2,LEN(E173)-3)),IF(RIGHT(E173,2)="B)",-1000000000*VALUE(MID(E173,2,LEN(E173)-3)),IF(RIGHT(E173,2)="k)",-1000*VALUE(MID(E173,2,LEN(E173)-3)),VALUE(SUBSTITUTE(E173,",","")))))),IF(RIGHT(E173,1)="T",1000000000000*VALUE(LEFT(E173,LEN(E173)-1)),IF(RIGHT(E173,1)="M",1000000*VALUE(LEFT(E173,LEN(E173)-1)),IF(RIGHT(E173,1)="B",1000000000*VALUE(LEFT(E173,LEN(E173)-1)),IF(RIGHT(E173,1)="%",0.01*VALUE(LEFT(E173,LEN(E173)-1)),IF(RIGHT(E173,1)="k",1000*VALUE(LEFT(E173,LEN(E173)-1)),VALUE(SUBSTITUTE(E173,",",""))))))))),"N/A")</f>
        <v/>
      </c>
      <c r="M173">
        <f>IFERROR(IF(TRIM(F173)="-", "N/A", IF(RIGHT(F173,1)=")",IF(RIGHT(F173,2)="T)",-1000000000000*VALUE(MID(F173,2,LEN(F173)-3)),IF(RIGHT(F173,2)="M)",-1000000*VALUE(MID(F173,2,LEN(F173)-3)),IF(RIGHT(F173,2)="B)",-1000000000*VALUE(MID(F173,2,LEN(F173)-3)),IF(RIGHT(F173,2)="k)",-1000*VALUE(MID(F173,2,LEN(F173)-3)),VALUE(SUBSTITUTE(F173,",","")))))),IF(RIGHT(F173,1)="T",1000000000000*VALUE(LEFT(F173,LEN(F173)-1)),IF(RIGHT(F173,1)="M",1000000*VALUE(LEFT(F173,LEN(F173)-1)),IF(RIGHT(F173,1)="B",1000000000*VALUE(LEFT(F173,LEN(F173)-1)),IF(RIGHT(F173,1)="%",0.01*VALUE(LEFT(F173,LEN(F173)-1)),IF(RIGHT(F173,1)="k",1000*VALUE(LEFT(F173,LEN(F173)-1)),VALUE(SUBSTITUTE(F173,",",""))))))))),"N/A")</f>
        <v/>
      </c>
      <c r="N173">
        <f>IFERROR(IF(TRIM(G173)="-", "N/A", IF(RIGHT(G173,1)=")",IF(RIGHT(G173,2)="T)",-1000000000000*VALUE(MID(G173,2,LEN(G173)-3)),IF(RIGHT(G173,2)="M)",-1000000*VALUE(MID(G173,2,LEN(G173)-3)),IF(RIGHT(G173,2)="B)",-1000000000*VALUE(MID(G173,2,LEN(G173)-3)),IF(RIGHT(G173,2)="k)",-1000*VALUE(MID(G173,2,LEN(G173)-3)),VALUE(SUBSTITUTE(G173,",","")))))),IF(RIGHT(G173,1)="T",1000000000000*VALUE(LEFT(G173,LEN(G173)-1)),IF(RIGHT(G173,1)="M",1000000*VALUE(LEFT(G173,LEN(G173)-1)),IF(RIGHT(G173,1)="B",1000000000*VALUE(LEFT(G173,LEN(G173)-1)),IF(RIGHT(G173,1)="%",0.01*VALUE(LEFT(G173,LEN(G173)-1)),IF(RIGHT(G173,1)="k",1000*VALUE(LEFT(G173,LEN(G173)-1)),VALUE(SUBSTITUTE(G173,",",""))))))))),"N/A")</f>
        <v/>
      </c>
      <c r="P173">
        <f>MAX(J173:N173)</f>
        <v/>
      </c>
      <c r="Q173">
        <f>IFERROR(J144+MATCH(P173,J173:N173,0)-1,"")</f>
        <v/>
      </c>
      <c r="R173">
        <f>IF(Q173="","",MIN(J173:N173))</f>
        <v/>
      </c>
      <c r="S173">
        <f>IFERROR(J144+MATCH(R173,J173:N173,0)-1,"")</f>
        <v/>
      </c>
      <c r="T173">
        <f>IFERROR(AVERAGE(J173:N173),"")</f>
        <v/>
      </c>
      <c r="U173">
        <f>IFERROR(STDEV(J173:N173),"")</f>
        <v/>
      </c>
      <c r="V173">
        <f>IFERROR(IF(C173="-","",IF(ISBLANK(B173),"",IF(OR(ISNUMBER(FIND("Growth",B173)),ISNUMBER(FIND("Margin",B173))),"",(J173-T173)/U173))),"")</f>
        <v/>
      </c>
      <c r="W173">
        <f>IFERROR(IF(OR(D173="-",ISBLANK(D173)),"",(K173-T173)/U173),"")</f>
        <v/>
      </c>
      <c r="X173">
        <f>IFERROR(IF(OR(E173="-",ISBLANK(E173)),"",(L173-T173)/U173),"")</f>
        <v/>
      </c>
      <c r="Y173">
        <f>IFERROR(IF(OR(F173="-",ISBLANK(F173)),"",(M173-T173)/U173),"")</f>
        <v/>
      </c>
      <c r="Z173">
        <f>IFERROR(IF(OR(G173="-",ISBLANK(G173)),"",(N173-T173)/U173),"")</f>
        <v/>
      </c>
      <c r="AA173">
        <f>IF(MAX(MAX(V173:Z173),ABS(MIN(V173:Z173)))=ABS(MIN(V173:Z173)),MIN(V173:Z173),MAX(V173:Z173))</f>
        <v/>
      </c>
      <c r="AB173">
        <f>IFERROR(V144+MATCH(AA173,V173:Z173,0)-1,"")</f>
        <v/>
      </c>
      <c r="AC173">
        <f>IF(AB173&lt;&gt;"",IF(S173=AB173,"Low",IF(AB173=Q173,"High","")),"")</f>
        <v/>
      </c>
      <c r="AE173">
        <f>IF(ISNUMBER(MATCH("N/A",J173:N173,0)),"",IFERROR((5 * SUMPRODUCT(J144:N144,J173:N173) - PRODUCT(SUM(J144:N144),SUM(J173:N173))) / ((5 * SUM((J144^2)+(K144^2)+(L144^2)+(M144^2)+(N144^2))) - SUM(J144:N144)^2),""))</f>
        <v/>
      </c>
      <c r="AF173">
        <f>IFERROR(CORREL(J144:N144,J173:N173),"")</f>
        <v/>
      </c>
      <c r="AZ173">
        <f>IF(Q173=S173,0,1)</f>
        <v/>
      </c>
      <c r="BA173">
        <f>IF(AZ173=1,IF(Q173="","",IF(Q173=N144,"Yes","No")),"")</f>
        <v/>
      </c>
      <c r="BB173">
        <f>IF(BA173="Yes",P173,"")</f>
        <v/>
      </c>
      <c r="BC173">
        <f>IF(AZ173=1,IF(S173="","",IF(S173=N144,"Yes","No")),"")</f>
        <v/>
      </c>
      <c r="BD173">
        <f>IF(BC173="Yes",R173,"")</f>
        <v/>
      </c>
      <c r="BE173">
        <f>IFERROR(IF(SIGN(AE173)=1,"Increasing",IF(SIGN(AE173)=-1,"Decreasing","")),"")</f>
        <v/>
      </c>
      <c r="BF173">
        <f>IF(OR(AND(BE173="Increasing",BA173="Yes"),AND(BE173="Decreasing",BC173="Yes")),"Yes","No")</f>
        <v/>
      </c>
      <c r="BG173">
        <f>IF(I173="pos_trend","Yes","No")</f>
        <v/>
      </c>
      <c r="BH173">
        <f>IF(AF173&lt;&gt;"",IF(ABS(AF173)&gt;0.8,"Yes","No"),"")</f>
        <v/>
      </c>
    </row>
    <row r="174" spans="1:60">
      <c s="1" r="A174" t="n">
        <v>16</v>
      </c>
      <c r="B174" t="s">
        <v>378</v>
      </c>
      <c r="C174" t="s">
        <v>264</v>
      </c>
      <c r="D174" t="s">
        <v>264</v>
      </c>
      <c r="E174" t="s">
        <v>264</v>
      </c>
      <c r="F174" t="s">
        <v>264</v>
      </c>
      <c r="G174" t="s">
        <v>2689</v>
      </c>
      <c r="H174" t="s"/>
      <c r="I174">
        <f>IF(AND(K174&gt; J174, L174&gt; K174, M174&gt; L174, N174&gt; M174), "pos_trend", IF(AND(K174&lt; J174, L174&lt; K174, M174&lt; L174, N174&lt; M174), "neg_trend", "N/A"))</f>
        <v/>
      </c>
      <c r="J174">
        <f>IFERROR(IF(TRIM(C174)="-", "N/A", IF(RIGHT(C174,1)=")",IF(RIGHT(C174,2)="T)",-1000000000000*VALUE(MID(C174,2,LEN(C174)-3)),IF(RIGHT(C174,2)="M)",-1000000*VALUE(MID(C174,2,LEN(C174)-3)),IF(RIGHT(C174,2)="B)",-1000000000*VALUE(MID(C174,2,LEN(C174)-3)),IF(RIGHT(C174,2)="k)",-1000*VALUE(MID(C174,2,LEN(C174)-3)),VALUE(SUBSTITUTE(C174,",","")))))),IF(RIGHT(C174,1)="T",1000000000000*VALUE(LEFT(C174,LEN(C174)-1)),IF(RIGHT(C174,1)="M",1000000*VALUE(LEFT(C174,LEN(C174)-1)),IF(RIGHT(C174,1)="B",1000000000*VALUE(LEFT(C174,LEN(C174)-1)),IF(RIGHT(C174,1)="%",0.01*VALUE(LEFT(C174,LEN(C174)-1)),IF(RIGHT(C174,1)="k",1000*VALUE(LEFT(C174,LEN(C174)-1)),VALUE(SUBSTITUTE(C174,",",""))))))))),"N/A")</f>
        <v/>
      </c>
      <c r="K174">
        <f>IFERROR(IF(TRIM(D174)="-", "N/A", IF(RIGHT(D174,1)=")",IF(RIGHT(D174,2)="T)",-1000000000000*VALUE(MID(D174,2,LEN(D174)-3)),IF(RIGHT(D174,2)="M)",-1000000*VALUE(MID(D174,2,LEN(D174)-3)),IF(RIGHT(D174,2)="B)",-1000000000*VALUE(MID(D174,2,LEN(D174)-3)),IF(RIGHT(D174,2)="k)",-1000*VALUE(MID(D174,2,LEN(D174)-3)),VALUE(SUBSTITUTE(D174,",","")))))),IF(RIGHT(D174,1)="T",1000000000000*VALUE(LEFT(D174,LEN(D174)-1)),IF(RIGHT(D174,1)="M",1000000*VALUE(LEFT(D174,LEN(D174)-1)),IF(RIGHT(D174,1)="B",1000000000*VALUE(LEFT(D174,LEN(D174)-1)),IF(RIGHT(D174,1)="%",0.01*VALUE(LEFT(D174,LEN(D174)-1)),IF(RIGHT(D174,1)="k",1000*VALUE(LEFT(D174,LEN(D174)-1)),VALUE(SUBSTITUTE(D174,",",""))))))))),"N/A")</f>
        <v/>
      </c>
      <c r="L174">
        <f>IFERROR(IF(TRIM(E174)="-", "N/A", IF(RIGHT(E174,1)=")",IF(RIGHT(E174,2)="T)",-1000000000000*VALUE(MID(E174,2,LEN(E174)-3)),IF(RIGHT(E174,2)="M)",-1000000*VALUE(MID(E174,2,LEN(E174)-3)),IF(RIGHT(E174,2)="B)",-1000000000*VALUE(MID(E174,2,LEN(E174)-3)),IF(RIGHT(E174,2)="k)",-1000*VALUE(MID(E174,2,LEN(E174)-3)),VALUE(SUBSTITUTE(E174,",","")))))),IF(RIGHT(E174,1)="T",1000000000000*VALUE(LEFT(E174,LEN(E174)-1)),IF(RIGHT(E174,1)="M",1000000*VALUE(LEFT(E174,LEN(E174)-1)),IF(RIGHT(E174,1)="B",1000000000*VALUE(LEFT(E174,LEN(E174)-1)),IF(RIGHT(E174,1)="%",0.01*VALUE(LEFT(E174,LEN(E174)-1)),IF(RIGHT(E174,1)="k",1000*VALUE(LEFT(E174,LEN(E174)-1)),VALUE(SUBSTITUTE(E174,",",""))))))))),"N/A")</f>
        <v/>
      </c>
      <c r="M174">
        <f>IFERROR(IF(TRIM(F174)="-", "N/A", IF(RIGHT(F174,1)=")",IF(RIGHT(F174,2)="T)",-1000000000000*VALUE(MID(F174,2,LEN(F174)-3)),IF(RIGHT(F174,2)="M)",-1000000*VALUE(MID(F174,2,LEN(F174)-3)),IF(RIGHT(F174,2)="B)",-1000000000*VALUE(MID(F174,2,LEN(F174)-3)),IF(RIGHT(F174,2)="k)",-1000*VALUE(MID(F174,2,LEN(F174)-3)),VALUE(SUBSTITUTE(F174,",","")))))),IF(RIGHT(F174,1)="T",1000000000000*VALUE(LEFT(F174,LEN(F174)-1)),IF(RIGHT(F174,1)="M",1000000*VALUE(LEFT(F174,LEN(F174)-1)),IF(RIGHT(F174,1)="B",1000000000*VALUE(LEFT(F174,LEN(F174)-1)),IF(RIGHT(F174,1)="%",0.01*VALUE(LEFT(F174,LEN(F174)-1)),IF(RIGHT(F174,1)="k",1000*VALUE(LEFT(F174,LEN(F174)-1)),VALUE(SUBSTITUTE(F174,",",""))))))))),"N/A")</f>
        <v/>
      </c>
      <c r="N174">
        <f>IFERROR(IF(TRIM(G174)="-", "N/A", IF(RIGHT(G174,1)=")",IF(RIGHT(G174,2)="T)",-1000000000000*VALUE(MID(G174,2,LEN(G174)-3)),IF(RIGHT(G174,2)="M)",-1000000*VALUE(MID(G174,2,LEN(G174)-3)),IF(RIGHT(G174,2)="B)",-1000000000*VALUE(MID(G174,2,LEN(G174)-3)),IF(RIGHT(G174,2)="k)",-1000*VALUE(MID(G174,2,LEN(G174)-3)),VALUE(SUBSTITUTE(G174,",","")))))),IF(RIGHT(G174,1)="T",1000000000000*VALUE(LEFT(G174,LEN(G174)-1)),IF(RIGHT(G174,1)="M",1000000*VALUE(LEFT(G174,LEN(G174)-1)),IF(RIGHT(G174,1)="B",1000000000*VALUE(LEFT(G174,LEN(G174)-1)),IF(RIGHT(G174,1)="%",0.01*VALUE(LEFT(G174,LEN(G174)-1)),IF(RIGHT(G174,1)="k",1000*VALUE(LEFT(G174,LEN(G174)-1)),VALUE(SUBSTITUTE(G174,",",""))))))))),"N/A")</f>
        <v/>
      </c>
      <c r="P174">
        <f>MAX(J174:N174)</f>
        <v/>
      </c>
      <c r="Q174">
        <f>IFERROR(J144+MATCH(P174,J174:N174,0)-1,"")</f>
        <v/>
      </c>
      <c r="R174">
        <f>IF(Q174="","",MIN(J174:N174))</f>
        <v/>
      </c>
      <c r="S174">
        <f>IFERROR(J144+MATCH(R174,J174:N174,0)-1,"")</f>
        <v/>
      </c>
      <c r="T174">
        <f>IFERROR(AVERAGE(J174:N174),"")</f>
        <v/>
      </c>
      <c r="U174">
        <f>IFERROR(STDEV(J174:N174),"")</f>
        <v/>
      </c>
      <c r="V174">
        <f>IFERROR(IF(C174="-","",IF(ISBLANK(B174),"",IF(OR(ISNUMBER(FIND("Growth",B174)),ISNUMBER(FIND("Margin",B174))),"",(J174-T174)/U174))),"")</f>
        <v/>
      </c>
      <c r="W174">
        <f>IFERROR(IF(OR(D174="-",ISBLANK(D174)),"",(K174-T174)/U174),"")</f>
        <v/>
      </c>
      <c r="X174">
        <f>IFERROR(IF(OR(E174="-",ISBLANK(E174)),"",(L174-T174)/U174),"")</f>
        <v/>
      </c>
      <c r="Y174">
        <f>IFERROR(IF(OR(F174="-",ISBLANK(F174)),"",(M174-T174)/U174),"")</f>
        <v/>
      </c>
      <c r="Z174">
        <f>IFERROR(IF(OR(G174="-",ISBLANK(G174)),"",(N174-T174)/U174),"")</f>
        <v/>
      </c>
      <c r="AA174">
        <f>IF(MAX(MAX(V174:Z174),ABS(MIN(V174:Z174)))=ABS(MIN(V174:Z174)),MIN(V174:Z174),MAX(V174:Z174))</f>
        <v/>
      </c>
      <c r="AB174">
        <f>IFERROR(V144+MATCH(AA174,V174:Z174,0)-1,"")</f>
        <v/>
      </c>
      <c r="AC174">
        <f>IF(AB174&lt;&gt;"",IF(S174=AB174,"Low",IF(AB174=Q174,"High","")),"")</f>
        <v/>
      </c>
      <c r="AE174">
        <f>IF(ISNUMBER(MATCH("N/A",J174:N174,0)),"",IFERROR((5 * SUMPRODUCT(J144:N144,J174:N174) - PRODUCT(SUM(J144:N144),SUM(J174:N174))) / ((5 * SUM((J144^2)+(K144^2)+(L144^2)+(M144^2)+(N144^2))) - SUM(J144:N144)^2),""))</f>
        <v/>
      </c>
      <c r="AF174">
        <f>IFERROR(CORREL(J144:N144,J174:N174),"")</f>
        <v/>
      </c>
      <c r="AZ174">
        <f>IF(Q174=S174,0,1)</f>
        <v/>
      </c>
      <c r="BA174">
        <f>IF(AZ174=1,IF(Q174="","",IF(Q174=N144,"Yes","No")),"")</f>
        <v/>
      </c>
      <c r="BB174">
        <f>IF(BA174="Yes",P174,"")</f>
        <v/>
      </c>
      <c r="BC174">
        <f>IF(AZ174=1,IF(S174="","",IF(S174=N144,"Yes","No")),"")</f>
        <v/>
      </c>
      <c r="BD174">
        <f>IF(BC174="Yes",R174,"")</f>
        <v/>
      </c>
      <c r="BE174">
        <f>IFERROR(IF(SIGN(AE174)=1,"Increasing",IF(SIGN(AE174)=-1,"Decreasing","")),"")</f>
        <v/>
      </c>
      <c r="BF174">
        <f>IF(OR(AND(BE174="Increasing",BA174="Yes"),AND(BE174="Decreasing",BC174="Yes")),"Yes","No")</f>
        <v/>
      </c>
      <c r="BG174">
        <f>IF(I174="pos_trend","Yes","No")</f>
        <v/>
      </c>
      <c r="BH174">
        <f>IF(AF174&lt;&gt;"",IF(ABS(AF174)&gt;0.8,"Yes","No"),"")</f>
        <v/>
      </c>
    </row>
    <row r="175" spans="1:60">
      <c s="1" r="A175" t="n">
        <v>17</v>
      </c>
      <c r="B175" t="s">
        <v>380</v>
      </c>
      <c r="C175" t="s">
        <v>2690</v>
      </c>
      <c r="D175" t="s">
        <v>2691</v>
      </c>
      <c r="E175" t="s">
        <v>2692</v>
      </c>
      <c r="F175" t="s">
        <v>2693</v>
      </c>
      <c r="G175" t="s">
        <v>2694</v>
      </c>
      <c r="H175" t="s"/>
      <c r="I175">
        <f>IF(AND(K175&gt; J175, L175&gt; K175, M175&gt; L175, N175&gt; M175), "pos_trend", IF(AND(K175&lt; J175, L175&lt; K175, M175&lt; L175, N175&lt; M175), "neg_trend", "N/A"))</f>
        <v/>
      </c>
      <c r="J175">
        <f>IFERROR(IF(TRIM(C175)="-", "N/A", IF(RIGHT(C175,1)=")",IF(RIGHT(C175,2)="T)",-1000000000000*VALUE(MID(C175,2,LEN(C175)-3)),IF(RIGHT(C175,2)="M)",-1000000*VALUE(MID(C175,2,LEN(C175)-3)),IF(RIGHT(C175,2)="B)",-1000000000*VALUE(MID(C175,2,LEN(C175)-3)),IF(RIGHT(C175,2)="k)",-1000*VALUE(MID(C175,2,LEN(C175)-3)),VALUE(SUBSTITUTE(C175,",","")))))),IF(RIGHT(C175,1)="T",1000000000000*VALUE(LEFT(C175,LEN(C175)-1)),IF(RIGHT(C175,1)="M",1000000*VALUE(LEFT(C175,LEN(C175)-1)),IF(RIGHT(C175,1)="B",1000000000*VALUE(LEFT(C175,LEN(C175)-1)),IF(RIGHT(C175,1)="%",0.01*VALUE(LEFT(C175,LEN(C175)-1)),IF(RIGHT(C175,1)="k",1000*VALUE(LEFT(C175,LEN(C175)-1)),VALUE(SUBSTITUTE(C175,",",""))))))))),"N/A")</f>
        <v/>
      </c>
      <c r="K175">
        <f>IFERROR(IF(TRIM(D175)="-", "N/A", IF(RIGHT(D175,1)=")",IF(RIGHT(D175,2)="T)",-1000000000000*VALUE(MID(D175,2,LEN(D175)-3)),IF(RIGHT(D175,2)="M)",-1000000*VALUE(MID(D175,2,LEN(D175)-3)),IF(RIGHT(D175,2)="B)",-1000000000*VALUE(MID(D175,2,LEN(D175)-3)),IF(RIGHT(D175,2)="k)",-1000*VALUE(MID(D175,2,LEN(D175)-3)),VALUE(SUBSTITUTE(D175,",","")))))),IF(RIGHT(D175,1)="T",1000000000000*VALUE(LEFT(D175,LEN(D175)-1)),IF(RIGHT(D175,1)="M",1000000*VALUE(LEFT(D175,LEN(D175)-1)),IF(RIGHT(D175,1)="B",1000000000*VALUE(LEFT(D175,LEN(D175)-1)),IF(RIGHT(D175,1)="%",0.01*VALUE(LEFT(D175,LEN(D175)-1)),IF(RIGHT(D175,1)="k",1000*VALUE(LEFT(D175,LEN(D175)-1)),VALUE(SUBSTITUTE(D175,",",""))))))))),"N/A")</f>
        <v/>
      </c>
      <c r="L175">
        <f>IFERROR(IF(TRIM(E175)="-", "N/A", IF(RIGHT(E175,1)=")",IF(RIGHT(E175,2)="T)",-1000000000000*VALUE(MID(E175,2,LEN(E175)-3)),IF(RIGHT(E175,2)="M)",-1000000*VALUE(MID(E175,2,LEN(E175)-3)),IF(RIGHT(E175,2)="B)",-1000000000*VALUE(MID(E175,2,LEN(E175)-3)),IF(RIGHT(E175,2)="k)",-1000*VALUE(MID(E175,2,LEN(E175)-3)),VALUE(SUBSTITUTE(E175,",","")))))),IF(RIGHT(E175,1)="T",1000000000000*VALUE(LEFT(E175,LEN(E175)-1)),IF(RIGHT(E175,1)="M",1000000*VALUE(LEFT(E175,LEN(E175)-1)),IF(RIGHT(E175,1)="B",1000000000*VALUE(LEFT(E175,LEN(E175)-1)),IF(RIGHT(E175,1)="%",0.01*VALUE(LEFT(E175,LEN(E175)-1)),IF(RIGHT(E175,1)="k",1000*VALUE(LEFT(E175,LEN(E175)-1)),VALUE(SUBSTITUTE(E175,",",""))))))))),"N/A")</f>
        <v/>
      </c>
      <c r="M175">
        <f>IFERROR(IF(TRIM(F175)="-", "N/A", IF(RIGHT(F175,1)=")",IF(RIGHT(F175,2)="T)",-1000000000000*VALUE(MID(F175,2,LEN(F175)-3)),IF(RIGHT(F175,2)="M)",-1000000*VALUE(MID(F175,2,LEN(F175)-3)),IF(RIGHT(F175,2)="B)",-1000000000*VALUE(MID(F175,2,LEN(F175)-3)),IF(RIGHT(F175,2)="k)",-1000*VALUE(MID(F175,2,LEN(F175)-3)),VALUE(SUBSTITUTE(F175,",","")))))),IF(RIGHT(F175,1)="T",1000000000000*VALUE(LEFT(F175,LEN(F175)-1)),IF(RIGHT(F175,1)="M",1000000*VALUE(LEFT(F175,LEN(F175)-1)),IF(RIGHT(F175,1)="B",1000000000*VALUE(LEFT(F175,LEN(F175)-1)),IF(RIGHT(F175,1)="%",0.01*VALUE(LEFT(F175,LEN(F175)-1)),IF(RIGHT(F175,1)="k",1000*VALUE(LEFT(F175,LEN(F175)-1)),VALUE(SUBSTITUTE(F175,",",""))))))))),"N/A")</f>
        <v/>
      </c>
      <c r="N175">
        <f>IFERROR(IF(TRIM(G175)="-", "N/A", IF(RIGHT(G175,1)=")",IF(RIGHT(G175,2)="T)",-1000000000000*VALUE(MID(G175,2,LEN(G175)-3)),IF(RIGHT(G175,2)="M)",-1000000*VALUE(MID(G175,2,LEN(G175)-3)),IF(RIGHT(G175,2)="B)",-1000000000*VALUE(MID(G175,2,LEN(G175)-3)),IF(RIGHT(G175,2)="k)",-1000*VALUE(MID(G175,2,LEN(G175)-3)),VALUE(SUBSTITUTE(G175,",","")))))),IF(RIGHT(G175,1)="T",1000000000000*VALUE(LEFT(G175,LEN(G175)-1)),IF(RIGHT(G175,1)="M",1000000*VALUE(LEFT(G175,LEN(G175)-1)),IF(RIGHT(G175,1)="B",1000000000*VALUE(LEFT(G175,LEN(G175)-1)),IF(RIGHT(G175,1)="%",0.01*VALUE(LEFT(G175,LEN(G175)-1)),IF(RIGHT(G175,1)="k",1000*VALUE(LEFT(G175,LEN(G175)-1)),VALUE(SUBSTITUTE(G175,",",""))))))))),"N/A")</f>
        <v/>
      </c>
      <c r="P175">
        <f>MAX(J175:N175)</f>
        <v/>
      </c>
      <c r="Q175">
        <f>IFERROR(J144+MATCH(P175,J175:N175,0)-1,"")</f>
        <v/>
      </c>
      <c r="R175">
        <f>IF(Q175="","",MIN(J175:N175))</f>
        <v/>
      </c>
      <c r="S175">
        <f>IFERROR(J144+MATCH(R175,J175:N175,0)-1,"")</f>
        <v/>
      </c>
      <c r="T175">
        <f>IFERROR(AVERAGE(J175:N175),"")</f>
        <v/>
      </c>
      <c r="U175">
        <f>IFERROR(STDEV(J175:N175),"")</f>
        <v/>
      </c>
      <c r="V175">
        <f>IFERROR(IF(C175="-","",IF(ISBLANK(B175),"",IF(OR(ISNUMBER(FIND("Growth",B175)),ISNUMBER(FIND("Margin",B175))),"",(J175-T175)/U175))),"")</f>
        <v/>
      </c>
      <c r="W175">
        <f>IFERROR(IF(OR(D175="-",ISBLANK(D175)),"",(K175-T175)/U175),"")</f>
        <v/>
      </c>
      <c r="X175">
        <f>IFERROR(IF(OR(E175="-",ISBLANK(E175)),"",(L175-T175)/U175),"")</f>
        <v/>
      </c>
      <c r="Y175">
        <f>IFERROR(IF(OR(F175="-",ISBLANK(F175)),"",(M175-T175)/U175),"")</f>
        <v/>
      </c>
      <c r="Z175">
        <f>IFERROR(IF(OR(G175="-",ISBLANK(G175)),"",(N175-T175)/U175),"")</f>
        <v/>
      </c>
      <c r="AA175">
        <f>IF(MAX(MAX(V175:Z175),ABS(MIN(V175:Z175)))=ABS(MIN(V175:Z175)),MIN(V175:Z175),MAX(V175:Z175))</f>
        <v/>
      </c>
      <c r="AB175">
        <f>IFERROR(V144+MATCH(AA175,V175:Z175,0)-1,"")</f>
        <v/>
      </c>
      <c r="AC175">
        <f>IF(AB175&lt;&gt;"",IF(S175=AB175,"Low",IF(AB175=Q175,"High","")),"")</f>
        <v/>
      </c>
      <c r="AE175">
        <f>IF(ISNUMBER(MATCH("N/A",J175:N175,0)),"",IFERROR((5 * SUMPRODUCT(J144:N144,J175:N175) - PRODUCT(SUM(J144:N144),SUM(J175:N175))) / ((5 * SUM((J144^2)+(K144^2)+(L144^2)+(M144^2)+(N144^2))) - SUM(J144:N144)^2),""))</f>
        <v/>
      </c>
      <c r="AF175">
        <f>IFERROR(CORREL(J144:N144,J175:N175),"")</f>
        <v/>
      </c>
      <c r="AZ175">
        <f>IF(Q175=S175,0,1)</f>
        <v/>
      </c>
      <c r="BA175">
        <f>IF(AZ175=1,IF(Q175="","",IF(Q175=N144,"Yes","No")),"")</f>
        <v/>
      </c>
      <c r="BB175">
        <f>IF(BA175="Yes",P175,"")</f>
        <v/>
      </c>
      <c r="BC175">
        <f>IF(AZ175=1,IF(S175="","",IF(S175=N144,"Yes","No")),"")</f>
        <v/>
      </c>
      <c r="BD175">
        <f>IF(BC175="Yes",R175,"")</f>
        <v/>
      </c>
      <c r="BE175">
        <f>IFERROR(IF(SIGN(AE175)=1,"Increasing",IF(SIGN(AE175)=-1,"Decreasing","")),"")</f>
        <v/>
      </c>
      <c r="BF175">
        <f>IF(OR(AND(BE175="Increasing",BA175="Yes"),AND(BE175="Decreasing",BC175="Yes")),"Yes","No")</f>
        <v/>
      </c>
      <c r="BG175">
        <f>IF(I175="pos_trend","Yes","No")</f>
        <v/>
      </c>
      <c r="BH175">
        <f>IF(AF175&lt;&gt;"",IF(ABS(AF175)&gt;0.8,"Yes","No"),"")</f>
        <v/>
      </c>
    </row>
    <row r="176" spans="1:60">
      <c s="1" r="A176" t="n">
        <v>18</v>
      </c>
      <c r="B176" t="s">
        <v>386</v>
      </c>
      <c r="C176" t="s">
        <v>1202</v>
      </c>
      <c r="D176" t="s">
        <v>1605</v>
      </c>
      <c r="E176" t="s">
        <v>2695</v>
      </c>
      <c r="F176" t="s">
        <v>264</v>
      </c>
      <c r="G176" t="s">
        <v>2696</v>
      </c>
      <c r="H176" t="s"/>
      <c r="I176">
        <f>IF(AND(K176&gt; J176, L176&gt; K176, M176&gt; L176, N176&gt; M176), "pos_trend", IF(AND(K176&lt; J176, L176&lt; K176, M176&lt; L176, N176&lt; M176), "neg_trend", "N/A"))</f>
        <v/>
      </c>
      <c r="J176">
        <f>IFERROR(IF(TRIM(C176)="-", "N/A", IF(RIGHT(C176,1)=")",IF(RIGHT(C176,2)="T)",-1000000000000*VALUE(MID(C176,2,LEN(C176)-3)),IF(RIGHT(C176,2)="M)",-1000000*VALUE(MID(C176,2,LEN(C176)-3)),IF(RIGHT(C176,2)="B)",-1000000000*VALUE(MID(C176,2,LEN(C176)-3)),IF(RIGHT(C176,2)="k)",-1000*VALUE(MID(C176,2,LEN(C176)-3)),VALUE(SUBSTITUTE(C176,",","")))))),IF(RIGHT(C176,1)="T",1000000000000*VALUE(LEFT(C176,LEN(C176)-1)),IF(RIGHT(C176,1)="M",1000000*VALUE(LEFT(C176,LEN(C176)-1)),IF(RIGHT(C176,1)="B",1000000000*VALUE(LEFT(C176,LEN(C176)-1)),IF(RIGHT(C176,1)="%",0.01*VALUE(LEFT(C176,LEN(C176)-1)),IF(RIGHT(C176,1)="k",1000*VALUE(LEFT(C176,LEN(C176)-1)),VALUE(SUBSTITUTE(C176,",",""))))))))),"N/A")</f>
        <v/>
      </c>
      <c r="K176">
        <f>IFERROR(IF(TRIM(D176)="-", "N/A", IF(RIGHT(D176,1)=")",IF(RIGHT(D176,2)="T)",-1000000000000*VALUE(MID(D176,2,LEN(D176)-3)),IF(RIGHT(D176,2)="M)",-1000000*VALUE(MID(D176,2,LEN(D176)-3)),IF(RIGHT(D176,2)="B)",-1000000000*VALUE(MID(D176,2,LEN(D176)-3)),IF(RIGHT(D176,2)="k)",-1000*VALUE(MID(D176,2,LEN(D176)-3)),VALUE(SUBSTITUTE(D176,",","")))))),IF(RIGHT(D176,1)="T",1000000000000*VALUE(LEFT(D176,LEN(D176)-1)),IF(RIGHT(D176,1)="M",1000000*VALUE(LEFT(D176,LEN(D176)-1)),IF(RIGHT(D176,1)="B",1000000000*VALUE(LEFT(D176,LEN(D176)-1)),IF(RIGHT(D176,1)="%",0.01*VALUE(LEFT(D176,LEN(D176)-1)),IF(RIGHT(D176,1)="k",1000*VALUE(LEFT(D176,LEN(D176)-1)),VALUE(SUBSTITUTE(D176,",",""))))))))),"N/A")</f>
        <v/>
      </c>
      <c r="L176">
        <f>IFERROR(IF(TRIM(E176)="-", "N/A", IF(RIGHT(E176,1)=")",IF(RIGHT(E176,2)="T)",-1000000000000*VALUE(MID(E176,2,LEN(E176)-3)),IF(RIGHT(E176,2)="M)",-1000000*VALUE(MID(E176,2,LEN(E176)-3)),IF(RIGHT(E176,2)="B)",-1000000000*VALUE(MID(E176,2,LEN(E176)-3)),IF(RIGHT(E176,2)="k)",-1000*VALUE(MID(E176,2,LEN(E176)-3)),VALUE(SUBSTITUTE(E176,",","")))))),IF(RIGHT(E176,1)="T",1000000000000*VALUE(LEFT(E176,LEN(E176)-1)),IF(RIGHT(E176,1)="M",1000000*VALUE(LEFT(E176,LEN(E176)-1)),IF(RIGHT(E176,1)="B",1000000000*VALUE(LEFT(E176,LEN(E176)-1)),IF(RIGHT(E176,1)="%",0.01*VALUE(LEFT(E176,LEN(E176)-1)),IF(RIGHT(E176,1)="k",1000*VALUE(LEFT(E176,LEN(E176)-1)),VALUE(SUBSTITUTE(E176,",",""))))))))),"N/A")</f>
        <v/>
      </c>
      <c r="M176">
        <f>IFERROR(IF(TRIM(F176)="-", "N/A", IF(RIGHT(F176,1)=")",IF(RIGHT(F176,2)="T)",-1000000000000*VALUE(MID(F176,2,LEN(F176)-3)),IF(RIGHT(F176,2)="M)",-1000000*VALUE(MID(F176,2,LEN(F176)-3)),IF(RIGHT(F176,2)="B)",-1000000000*VALUE(MID(F176,2,LEN(F176)-3)),IF(RIGHT(F176,2)="k)",-1000*VALUE(MID(F176,2,LEN(F176)-3)),VALUE(SUBSTITUTE(F176,",","")))))),IF(RIGHT(F176,1)="T",1000000000000*VALUE(LEFT(F176,LEN(F176)-1)),IF(RIGHT(F176,1)="M",1000000*VALUE(LEFT(F176,LEN(F176)-1)),IF(RIGHT(F176,1)="B",1000000000*VALUE(LEFT(F176,LEN(F176)-1)),IF(RIGHT(F176,1)="%",0.01*VALUE(LEFT(F176,LEN(F176)-1)),IF(RIGHT(F176,1)="k",1000*VALUE(LEFT(F176,LEN(F176)-1)),VALUE(SUBSTITUTE(F176,",",""))))))))),"N/A")</f>
        <v/>
      </c>
      <c r="N176">
        <f>IFERROR(IF(TRIM(G176)="-", "N/A", IF(RIGHT(G176,1)=")",IF(RIGHT(G176,2)="T)",-1000000000000*VALUE(MID(G176,2,LEN(G176)-3)),IF(RIGHT(G176,2)="M)",-1000000*VALUE(MID(G176,2,LEN(G176)-3)),IF(RIGHT(G176,2)="B)",-1000000000*VALUE(MID(G176,2,LEN(G176)-3)),IF(RIGHT(G176,2)="k)",-1000*VALUE(MID(G176,2,LEN(G176)-3)),VALUE(SUBSTITUTE(G176,",","")))))),IF(RIGHT(G176,1)="T",1000000000000*VALUE(LEFT(G176,LEN(G176)-1)),IF(RIGHT(G176,1)="M",1000000*VALUE(LEFT(G176,LEN(G176)-1)),IF(RIGHT(G176,1)="B",1000000000*VALUE(LEFT(G176,LEN(G176)-1)),IF(RIGHT(G176,1)="%",0.01*VALUE(LEFT(G176,LEN(G176)-1)),IF(RIGHT(G176,1)="k",1000*VALUE(LEFT(G176,LEN(G176)-1)),VALUE(SUBSTITUTE(G176,",",""))))))))),"N/A")</f>
        <v/>
      </c>
      <c r="P176">
        <f>MAX(J176:N176)</f>
        <v/>
      </c>
      <c r="Q176">
        <f>IFERROR(J144+MATCH(P176,J176:N176,0)-1,"")</f>
        <v/>
      </c>
      <c r="R176">
        <f>IF(Q176="","",MIN(J176:N176))</f>
        <v/>
      </c>
      <c r="S176">
        <f>IFERROR(J144+MATCH(R176,J176:N176,0)-1,"")</f>
        <v/>
      </c>
      <c r="T176">
        <f>IFERROR(AVERAGE(J176:N176),"")</f>
        <v/>
      </c>
      <c r="U176">
        <f>IFERROR(STDEV(J176:N176),"")</f>
        <v/>
      </c>
      <c r="V176">
        <f>IFERROR(IF(C176="-","",IF(ISBLANK(B176),"",IF(OR(ISNUMBER(FIND("Growth",B176)),ISNUMBER(FIND("Margin",B176))),"",(J176-T176)/U176))),"")</f>
        <v/>
      </c>
      <c r="W176">
        <f>IFERROR(IF(OR(D176="-",ISBLANK(D176)),"",(K176-T176)/U176),"")</f>
        <v/>
      </c>
      <c r="X176">
        <f>IFERROR(IF(OR(E176="-",ISBLANK(E176)),"",(L176-T176)/U176),"")</f>
        <v/>
      </c>
      <c r="Y176">
        <f>IFERROR(IF(OR(F176="-",ISBLANK(F176)),"",(M176-T176)/U176),"")</f>
        <v/>
      </c>
      <c r="Z176">
        <f>IFERROR(IF(OR(G176="-",ISBLANK(G176)),"",(N176-T176)/U176),"")</f>
        <v/>
      </c>
      <c r="AA176">
        <f>IF(MAX(MAX(V176:Z176),ABS(MIN(V176:Z176)))=ABS(MIN(V176:Z176)),MIN(V176:Z176),MAX(V176:Z176))</f>
        <v/>
      </c>
      <c r="AB176">
        <f>IFERROR(V144+MATCH(AA176,V176:Z176,0)-1,"")</f>
        <v/>
      </c>
      <c r="AC176">
        <f>IF(AB176&lt;&gt;"",IF(S176=AB176,"Low",IF(AB176=Q176,"High","")),"")</f>
        <v/>
      </c>
      <c r="AE176">
        <f>IF(ISNUMBER(MATCH("N/A",J176:N176,0)),"",IFERROR((5 * SUMPRODUCT(J144:N144,J176:N176) - PRODUCT(SUM(J144:N144),SUM(J176:N176))) / ((5 * SUM((J144^2)+(K144^2)+(L144^2)+(M144^2)+(N144^2))) - SUM(J144:N144)^2),""))</f>
        <v/>
      </c>
      <c r="AF176">
        <f>IFERROR(CORREL(J144:N144,J176:N176),"")</f>
        <v/>
      </c>
      <c r="AZ176">
        <f>IF(Q176=S176,0,1)</f>
        <v/>
      </c>
      <c r="BA176">
        <f>IF(AZ176=1,IF(Q176="","",IF(Q176=N144,"Yes","No")),"")</f>
        <v/>
      </c>
      <c r="BB176">
        <f>IF(BA176="Yes",P176,"")</f>
        <v/>
      </c>
      <c r="BC176">
        <f>IF(AZ176=1,IF(S176="","",IF(S176=N144,"Yes","No")),"")</f>
        <v/>
      </c>
      <c r="BD176">
        <f>IF(BC176="Yes",R176,"")</f>
        <v/>
      </c>
      <c r="BE176">
        <f>IFERROR(IF(SIGN(AE176)=1,"Increasing",IF(SIGN(AE176)=-1,"Decreasing","")),"")</f>
        <v/>
      </c>
      <c r="BF176">
        <f>IF(OR(AND(BE176="Increasing",BA176="Yes"),AND(BE176="Decreasing",BC176="Yes")),"Yes","No")</f>
        <v/>
      </c>
      <c r="BG176">
        <f>IF(I176="pos_trend","Yes","No")</f>
        <v/>
      </c>
      <c r="BH176">
        <f>IF(AF176&lt;&gt;"",IF(ABS(AF176)&gt;0.8,"Yes","No"),"")</f>
        <v/>
      </c>
    </row>
    <row r="177" spans="1:60">
      <c s="1" r="A177" t="n">
        <v>19</v>
      </c>
      <c r="B177" t="s">
        <v>391</v>
      </c>
      <c r="C177" t="s">
        <v>2697</v>
      </c>
      <c r="D177" t="s">
        <v>2698</v>
      </c>
      <c r="E177" t="s">
        <v>2699</v>
      </c>
      <c r="F177" t="s">
        <v>264</v>
      </c>
      <c r="G177" t="s">
        <v>2700</v>
      </c>
      <c r="H177" t="s"/>
      <c r="I177">
        <f>IF(AND(K177&gt; J177, L177&gt; K177, M177&gt; L177, N177&gt; M177), "pos_trend", IF(AND(K177&lt; J177, L177&lt; K177, M177&lt; L177, N177&lt; M177), "neg_trend", "N/A"))</f>
        <v/>
      </c>
      <c r="J177">
        <f>IFERROR(IF(TRIM(C177)="-", "N/A", IF(RIGHT(C177,1)=")",IF(RIGHT(C177,2)="T)",-1000000000000*VALUE(MID(C177,2,LEN(C177)-3)),IF(RIGHT(C177,2)="M)",-1000000*VALUE(MID(C177,2,LEN(C177)-3)),IF(RIGHT(C177,2)="B)",-1000000000*VALUE(MID(C177,2,LEN(C177)-3)),IF(RIGHT(C177,2)="k)",-1000*VALUE(MID(C177,2,LEN(C177)-3)),VALUE(SUBSTITUTE(C177,",","")))))),IF(RIGHT(C177,1)="T",1000000000000*VALUE(LEFT(C177,LEN(C177)-1)),IF(RIGHT(C177,1)="M",1000000*VALUE(LEFT(C177,LEN(C177)-1)),IF(RIGHT(C177,1)="B",1000000000*VALUE(LEFT(C177,LEN(C177)-1)),IF(RIGHT(C177,1)="%",0.01*VALUE(LEFT(C177,LEN(C177)-1)),IF(RIGHT(C177,1)="k",1000*VALUE(LEFT(C177,LEN(C177)-1)),VALUE(SUBSTITUTE(C177,",",""))))))))),"N/A")</f>
        <v/>
      </c>
      <c r="K177">
        <f>IFERROR(IF(TRIM(D177)="-", "N/A", IF(RIGHT(D177,1)=")",IF(RIGHT(D177,2)="T)",-1000000000000*VALUE(MID(D177,2,LEN(D177)-3)),IF(RIGHT(D177,2)="M)",-1000000*VALUE(MID(D177,2,LEN(D177)-3)),IF(RIGHT(D177,2)="B)",-1000000000*VALUE(MID(D177,2,LEN(D177)-3)),IF(RIGHT(D177,2)="k)",-1000*VALUE(MID(D177,2,LEN(D177)-3)),VALUE(SUBSTITUTE(D177,",","")))))),IF(RIGHT(D177,1)="T",1000000000000*VALUE(LEFT(D177,LEN(D177)-1)),IF(RIGHT(D177,1)="M",1000000*VALUE(LEFT(D177,LEN(D177)-1)),IF(RIGHT(D177,1)="B",1000000000*VALUE(LEFT(D177,LEN(D177)-1)),IF(RIGHT(D177,1)="%",0.01*VALUE(LEFT(D177,LEN(D177)-1)),IF(RIGHT(D177,1)="k",1000*VALUE(LEFT(D177,LEN(D177)-1)),VALUE(SUBSTITUTE(D177,",",""))))))))),"N/A")</f>
        <v/>
      </c>
      <c r="L177">
        <f>IFERROR(IF(TRIM(E177)="-", "N/A", IF(RIGHT(E177,1)=")",IF(RIGHT(E177,2)="T)",-1000000000000*VALUE(MID(E177,2,LEN(E177)-3)),IF(RIGHT(E177,2)="M)",-1000000*VALUE(MID(E177,2,LEN(E177)-3)),IF(RIGHT(E177,2)="B)",-1000000000*VALUE(MID(E177,2,LEN(E177)-3)),IF(RIGHT(E177,2)="k)",-1000*VALUE(MID(E177,2,LEN(E177)-3)),VALUE(SUBSTITUTE(E177,",","")))))),IF(RIGHT(E177,1)="T",1000000000000*VALUE(LEFT(E177,LEN(E177)-1)),IF(RIGHT(E177,1)="M",1000000*VALUE(LEFT(E177,LEN(E177)-1)),IF(RIGHT(E177,1)="B",1000000000*VALUE(LEFT(E177,LEN(E177)-1)),IF(RIGHT(E177,1)="%",0.01*VALUE(LEFT(E177,LEN(E177)-1)),IF(RIGHT(E177,1)="k",1000*VALUE(LEFT(E177,LEN(E177)-1)),VALUE(SUBSTITUTE(E177,",",""))))))))),"N/A")</f>
        <v/>
      </c>
      <c r="M177">
        <f>IFERROR(IF(TRIM(F177)="-", "N/A", IF(RIGHT(F177,1)=")",IF(RIGHT(F177,2)="T)",-1000000000000*VALUE(MID(F177,2,LEN(F177)-3)),IF(RIGHT(F177,2)="M)",-1000000*VALUE(MID(F177,2,LEN(F177)-3)),IF(RIGHT(F177,2)="B)",-1000000000*VALUE(MID(F177,2,LEN(F177)-3)),IF(RIGHT(F177,2)="k)",-1000*VALUE(MID(F177,2,LEN(F177)-3)),VALUE(SUBSTITUTE(F177,",","")))))),IF(RIGHT(F177,1)="T",1000000000000*VALUE(LEFT(F177,LEN(F177)-1)),IF(RIGHT(F177,1)="M",1000000*VALUE(LEFT(F177,LEN(F177)-1)),IF(RIGHT(F177,1)="B",1000000000*VALUE(LEFT(F177,LEN(F177)-1)),IF(RIGHT(F177,1)="%",0.01*VALUE(LEFT(F177,LEN(F177)-1)),IF(RIGHT(F177,1)="k",1000*VALUE(LEFT(F177,LEN(F177)-1)),VALUE(SUBSTITUTE(F177,",",""))))))))),"N/A")</f>
        <v/>
      </c>
      <c r="N177">
        <f>IFERROR(IF(TRIM(G177)="-", "N/A", IF(RIGHT(G177,1)=")",IF(RIGHT(G177,2)="T)",-1000000000000*VALUE(MID(G177,2,LEN(G177)-3)),IF(RIGHT(G177,2)="M)",-1000000*VALUE(MID(G177,2,LEN(G177)-3)),IF(RIGHT(G177,2)="B)",-1000000000*VALUE(MID(G177,2,LEN(G177)-3)),IF(RIGHT(G177,2)="k)",-1000*VALUE(MID(G177,2,LEN(G177)-3)),VALUE(SUBSTITUTE(G177,",","")))))),IF(RIGHT(G177,1)="T",1000000000000*VALUE(LEFT(G177,LEN(G177)-1)),IF(RIGHT(G177,1)="M",1000000*VALUE(LEFT(G177,LEN(G177)-1)),IF(RIGHT(G177,1)="B",1000000000*VALUE(LEFT(G177,LEN(G177)-1)),IF(RIGHT(G177,1)="%",0.01*VALUE(LEFT(G177,LEN(G177)-1)),IF(RIGHT(G177,1)="k",1000*VALUE(LEFT(G177,LEN(G177)-1)),VALUE(SUBSTITUTE(G177,",",""))))))))),"N/A")</f>
        <v/>
      </c>
      <c r="P177">
        <f>MAX(J177:N177)</f>
        <v/>
      </c>
      <c r="Q177">
        <f>IFERROR(J144+MATCH(P177,J177:N177,0)-1,"")</f>
        <v/>
      </c>
      <c r="R177">
        <f>IF(Q177="","",MIN(J177:N177))</f>
        <v/>
      </c>
      <c r="S177">
        <f>IFERROR(J144+MATCH(R177,J177:N177,0)-1,"")</f>
        <v/>
      </c>
      <c r="T177">
        <f>IFERROR(AVERAGE(J177:N177),"")</f>
        <v/>
      </c>
      <c r="U177">
        <f>IFERROR(STDEV(J177:N177),"")</f>
        <v/>
      </c>
      <c r="V177">
        <f>IFERROR(IF(C177="-","",IF(ISBLANK(B177),"",IF(OR(ISNUMBER(FIND("Growth",B177)),ISNUMBER(FIND("Margin",B177))),"",(J177-T177)/U177))),"")</f>
        <v/>
      </c>
      <c r="W177">
        <f>IFERROR(IF(OR(D177="-",ISBLANK(D177)),"",(K177-T177)/U177),"")</f>
        <v/>
      </c>
      <c r="X177">
        <f>IFERROR(IF(OR(E177="-",ISBLANK(E177)),"",(L177-T177)/U177),"")</f>
        <v/>
      </c>
      <c r="Y177">
        <f>IFERROR(IF(OR(F177="-",ISBLANK(F177)),"",(M177-T177)/U177),"")</f>
        <v/>
      </c>
      <c r="Z177">
        <f>IFERROR(IF(OR(G177="-",ISBLANK(G177)),"",(N177-T177)/U177),"")</f>
        <v/>
      </c>
      <c r="AA177">
        <f>IF(MAX(MAX(V177:Z177),ABS(MIN(V177:Z177)))=ABS(MIN(V177:Z177)),MIN(V177:Z177),MAX(V177:Z177))</f>
        <v/>
      </c>
      <c r="AB177">
        <f>IFERROR(V144+MATCH(AA177,V177:Z177,0)-1,"")</f>
        <v/>
      </c>
      <c r="AC177">
        <f>IF(AB177&lt;&gt;"",IF(S177=AB177,"Low",IF(AB177=Q177,"High","")),"")</f>
        <v/>
      </c>
      <c r="AE177">
        <f>IF(ISNUMBER(MATCH("N/A",J177:N177,0)),"",IFERROR((5 * SUMPRODUCT(J144:N144,J177:N177) - PRODUCT(SUM(J144:N144),SUM(J177:N177))) / ((5 * SUM((J144^2)+(K144^2)+(L144^2)+(M144^2)+(N144^2))) - SUM(J144:N144)^2),""))</f>
        <v/>
      </c>
      <c r="AF177">
        <f>IFERROR(CORREL(J144:N144,J177:N177),"")</f>
        <v/>
      </c>
      <c r="AZ177">
        <f>IF(Q177=S177,0,1)</f>
        <v/>
      </c>
      <c r="BA177">
        <f>IF(AZ177=1,IF(Q177="","",IF(Q177=N144,"Yes","No")),"")</f>
        <v/>
      </c>
      <c r="BB177">
        <f>IF(BA177="Yes",P177,"")</f>
        <v/>
      </c>
      <c r="BC177">
        <f>IF(AZ177=1,IF(S177="","",IF(S177=N144,"Yes","No")),"")</f>
        <v/>
      </c>
      <c r="BD177">
        <f>IF(BC177="Yes",R177,"")</f>
        <v/>
      </c>
      <c r="BE177">
        <f>IFERROR(IF(SIGN(AE177)=1,"Increasing",IF(SIGN(AE177)=-1,"Decreasing","")),"")</f>
        <v/>
      </c>
      <c r="BF177">
        <f>IF(OR(AND(BE177="Increasing",BA177="Yes"),AND(BE177="Decreasing",BC177="Yes")),"Yes","No")</f>
        <v/>
      </c>
      <c r="BG177">
        <f>IF(I177="pos_trend","Yes","No")</f>
        <v/>
      </c>
      <c r="BH177">
        <f>IF(AF177&lt;&gt;"",IF(ABS(AF177)&gt;0.8,"Yes","No"),"")</f>
        <v/>
      </c>
    </row>
    <row r="178" spans="1:60">
      <c s="1" r="A178" t="n">
        <v>20</v>
      </c>
      <c r="B178" t="s">
        <v>392</v>
      </c>
      <c r="C178" t="s">
        <v>2701</v>
      </c>
      <c r="D178" t="s">
        <v>2702</v>
      </c>
      <c r="E178" t="s">
        <v>2703</v>
      </c>
      <c r="F178" t="s">
        <v>264</v>
      </c>
      <c r="G178" t="s">
        <v>2704</v>
      </c>
      <c r="H178" t="s"/>
      <c r="I178">
        <f>IF(AND(K178&gt; J178, L178&gt; K178, M178&gt; L178, N178&gt; M178), "pos_trend", IF(AND(K178&lt; J178, L178&lt; K178, M178&lt; L178, N178&lt; M178), "neg_trend", "N/A"))</f>
        <v/>
      </c>
      <c r="J178">
        <f>IFERROR(IF(TRIM(C178)="-", "N/A", IF(RIGHT(C178,1)=")",IF(RIGHT(C178,2)="T)",-1000000000000*VALUE(MID(C178,2,LEN(C178)-3)),IF(RIGHT(C178,2)="M)",-1000000*VALUE(MID(C178,2,LEN(C178)-3)),IF(RIGHT(C178,2)="B)",-1000000000*VALUE(MID(C178,2,LEN(C178)-3)),IF(RIGHT(C178,2)="k)",-1000*VALUE(MID(C178,2,LEN(C178)-3)),VALUE(SUBSTITUTE(C178,",","")))))),IF(RIGHT(C178,1)="T",1000000000000*VALUE(LEFT(C178,LEN(C178)-1)),IF(RIGHT(C178,1)="M",1000000*VALUE(LEFT(C178,LEN(C178)-1)),IF(RIGHT(C178,1)="B",1000000000*VALUE(LEFT(C178,LEN(C178)-1)),IF(RIGHT(C178,1)="%",0.01*VALUE(LEFT(C178,LEN(C178)-1)),IF(RIGHT(C178,1)="k",1000*VALUE(LEFT(C178,LEN(C178)-1)),VALUE(SUBSTITUTE(C178,",",""))))))))),"N/A")</f>
        <v/>
      </c>
      <c r="K178">
        <f>IFERROR(IF(TRIM(D178)="-", "N/A", IF(RIGHT(D178,1)=")",IF(RIGHT(D178,2)="T)",-1000000000000*VALUE(MID(D178,2,LEN(D178)-3)),IF(RIGHT(D178,2)="M)",-1000000*VALUE(MID(D178,2,LEN(D178)-3)),IF(RIGHT(D178,2)="B)",-1000000000*VALUE(MID(D178,2,LEN(D178)-3)),IF(RIGHT(D178,2)="k)",-1000*VALUE(MID(D178,2,LEN(D178)-3)),VALUE(SUBSTITUTE(D178,",","")))))),IF(RIGHT(D178,1)="T",1000000000000*VALUE(LEFT(D178,LEN(D178)-1)),IF(RIGHT(D178,1)="M",1000000*VALUE(LEFT(D178,LEN(D178)-1)),IF(RIGHT(D178,1)="B",1000000000*VALUE(LEFT(D178,LEN(D178)-1)),IF(RIGHT(D178,1)="%",0.01*VALUE(LEFT(D178,LEN(D178)-1)),IF(RIGHT(D178,1)="k",1000*VALUE(LEFT(D178,LEN(D178)-1)),VALUE(SUBSTITUTE(D178,",",""))))))))),"N/A")</f>
        <v/>
      </c>
      <c r="L178">
        <f>IFERROR(IF(TRIM(E178)="-", "N/A", IF(RIGHT(E178,1)=")",IF(RIGHT(E178,2)="T)",-1000000000000*VALUE(MID(E178,2,LEN(E178)-3)),IF(RIGHT(E178,2)="M)",-1000000*VALUE(MID(E178,2,LEN(E178)-3)),IF(RIGHT(E178,2)="B)",-1000000000*VALUE(MID(E178,2,LEN(E178)-3)),IF(RIGHT(E178,2)="k)",-1000*VALUE(MID(E178,2,LEN(E178)-3)),VALUE(SUBSTITUTE(E178,",","")))))),IF(RIGHT(E178,1)="T",1000000000000*VALUE(LEFT(E178,LEN(E178)-1)),IF(RIGHT(E178,1)="M",1000000*VALUE(LEFT(E178,LEN(E178)-1)),IF(RIGHT(E178,1)="B",1000000000*VALUE(LEFT(E178,LEN(E178)-1)),IF(RIGHT(E178,1)="%",0.01*VALUE(LEFT(E178,LEN(E178)-1)),IF(RIGHT(E178,1)="k",1000*VALUE(LEFT(E178,LEN(E178)-1)),VALUE(SUBSTITUTE(E178,",",""))))))))),"N/A")</f>
        <v/>
      </c>
      <c r="M178">
        <f>IFERROR(IF(TRIM(F178)="-", "N/A", IF(RIGHT(F178,1)=")",IF(RIGHT(F178,2)="T)",-1000000000000*VALUE(MID(F178,2,LEN(F178)-3)),IF(RIGHT(F178,2)="M)",-1000000*VALUE(MID(F178,2,LEN(F178)-3)),IF(RIGHT(F178,2)="B)",-1000000000*VALUE(MID(F178,2,LEN(F178)-3)),IF(RIGHT(F178,2)="k)",-1000*VALUE(MID(F178,2,LEN(F178)-3)),VALUE(SUBSTITUTE(F178,",","")))))),IF(RIGHT(F178,1)="T",1000000000000*VALUE(LEFT(F178,LEN(F178)-1)),IF(RIGHT(F178,1)="M",1000000*VALUE(LEFT(F178,LEN(F178)-1)),IF(RIGHT(F178,1)="B",1000000000*VALUE(LEFT(F178,LEN(F178)-1)),IF(RIGHT(F178,1)="%",0.01*VALUE(LEFT(F178,LEN(F178)-1)),IF(RIGHT(F178,1)="k",1000*VALUE(LEFT(F178,LEN(F178)-1)),VALUE(SUBSTITUTE(F178,",",""))))))))),"N/A")</f>
        <v/>
      </c>
      <c r="N178">
        <f>IFERROR(IF(TRIM(G178)="-", "N/A", IF(RIGHT(G178,1)=")",IF(RIGHT(G178,2)="T)",-1000000000000*VALUE(MID(G178,2,LEN(G178)-3)),IF(RIGHT(G178,2)="M)",-1000000*VALUE(MID(G178,2,LEN(G178)-3)),IF(RIGHT(G178,2)="B)",-1000000000*VALUE(MID(G178,2,LEN(G178)-3)),IF(RIGHT(G178,2)="k)",-1000*VALUE(MID(G178,2,LEN(G178)-3)),VALUE(SUBSTITUTE(G178,",","")))))),IF(RIGHT(G178,1)="T",1000000000000*VALUE(LEFT(G178,LEN(G178)-1)),IF(RIGHT(G178,1)="M",1000000*VALUE(LEFT(G178,LEN(G178)-1)),IF(RIGHT(G178,1)="B",1000000000*VALUE(LEFT(G178,LEN(G178)-1)),IF(RIGHT(G178,1)="%",0.01*VALUE(LEFT(G178,LEN(G178)-1)),IF(RIGHT(G178,1)="k",1000*VALUE(LEFT(G178,LEN(G178)-1)),VALUE(SUBSTITUTE(G178,",",""))))))))),"N/A")</f>
        <v/>
      </c>
      <c r="P178">
        <f>MAX(J178:N178)</f>
        <v/>
      </c>
      <c r="Q178">
        <f>IFERROR(J144+MATCH(P178,J178:N178,0)-1,"")</f>
        <v/>
      </c>
      <c r="R178">
        <f>IF(Q178="","",MIN(J178:N178))</f>
        <v/>
      </c>
      <c r="S178">
        <f>IFERROR(J144+MATCH(R178,J178:N178,0)-1,"")</f>
        <v/>
      </c>
      <c r="T178">
        <f>IFERROR(AVERAGE(J178:N178),"")</f>
        <v/>
      </c>
      <c r="U178">
        <f>IFERROR(STDEV(J178:N178),"")</f>
        <v/>
      </c>
      <c r="V178">
        <f>IFERROR(IF(C178="-","",IF(ISBLANK(B178),"",IF(OR(ISNUMBER(FIND("Growth",B178)),ISNUMBER(FIND("Margin",B178))),"",(J178-T178)/U178))),"")</f>
        <v/>
      </c>
      <c r="W178">
        <f>IFERROR(IF(OR(D178="-",ISBLANK(D178)),"",(K178-T178)/U178),"")</f>
        <v/>
      </c>
      <c r="X178">
        <f>IFERROR(IF(OR(E178="-",ISBLANK(E178)),"",(L178-T178)/U178),"")</f>
        <v/>
      </c>
      <c r="Y178">
        <f>IFERROR(IF(OR(F178="-",ISBLANK(F178)),"",(M178-T178)/U178),"")</f>
        <v/>
      </c>
      <c r="Z178">
        <f>IFERROR(IF(OR(G178="-",ISBLANK(G178)),"",(N178-T178)/U178),"")</f>
        <v/>
      </c>
      <c r="AA178">
        <f>IF(MAX(MAX(V178:Z178),ABS(MIN(V178:Z178)))=ABS(MIN(V178:Z178)),MIN(V178:Z178),MAX(V178:Z178))</f>
        <v/>
      </c>
      <c r="AB178">
        <f>IFERROR(V144+MATCH(AA178,V178:Z178,0)-1,"")</f>
        <v/>
      </c>
      <c r="AC178">
        <f>IF(AB178&lt;&gt;"",IF(S178=AB178,"Low",IF(AB178=Q178,"High","")),"")</f>
        <v/>
      </c>
      <c r="AE178">
        <f>IF(ISNUMBER(MATCH("N/A",J178:N178,0)),"",IFERROR((5 * SUMPRODUCT(J144:N144,J178:N178) - PRODUCT(SUM(J144:N144),SUM(J178:N178))) / ((5 * SUM((J144^2)+(K144^2)+(L144^2)+(M144^2)+(N144^2))) - SUM(J144:N144)^2),""))</f>
        <v/>
      </c>
      <c r="AF178">
        <f>IFERROR(CORREL(J144:N144,J178:N178),"")</f>
        <v/>
      </c>
      <c r="AZ178">
        <f>IF(Q178=S178,0,1)</f>
        <v/>
      </c>
      <c r="BA178">
        <f>IF(AZ178=1,IF(Q178="","",IF(Q178=N144,"Yes","No")),"")</f>
        <v/>
      </c>
      <c r="BB178">
        <f>IF(BA178="Yes",P178,"")</f>
        <v/>
      </c>
      <c r="BC178">
        <f>IF(AZ178=1,IF(S178="","",IF(S178=N144,"Yes","No")),"")</f>
        <v/>
      </c>
      <c r="BD178">
        <f>IF(BC178="Yes",R178,"")</f>
        <v/>
      </c>
      <c r="BE178">
        <f>IFERROR(IF(SIGN(AE178)=1,"Increasing",IF(SIGN(AE178)=-1,"Decreasing","")),"")</f>
        <v/>
      </c>
      <c r="BF178">
        <f>IF(OR(AND(BE178="Increasing",BA178="Yes"),AND(BE178="Decreasing",BC178="Yes")),"Yes","No")</f>
        <v/>
      </c>
      <c r="BG178">
        <f>IF(I178="pos_trend","Yes","No")</f>
        <v/>
      </c>
      <c r="BH178">
        <f>IF(AF178&lt;&gt;"",IF(ABS(AF178)&gt;0.8,"Yes","No"),"")</f>
        <v/>
      </c>
    </row>
    <row r="179" spans="1:60">
      <c s="1" r="A179" t="n">
        <v>21</v>
      </c>
      <c r="B179" t="s">
        <v>397</v>
      </c>
      <c r="C179" t="s">
        <v>2705</v>
      </c>
      <c r="D179" t="s">
        <v>2706</v>
      </c>
      <c r="E179" t="s">
        <v>2707</v>
      </c>
      <c r="F179" t="s">
        <v>264</v>
      </c>
      <c r="G179" t="s">
        <v>2708</v>
      </c>
      <c r="H179" t="s"/>
      <c r="I179">
        <f>IF(AND(K179&gt; J179, L179&gt; K179, M179&gt; L179, N179&gt; M179), "pos_trend", IF(AND(K179&lt; J179, L179&lt; K179, M179&lt; L179, N179&lt; M179), "neg_trend", "N/A"))</f>
        <v/>
      </c>
      <c r="J179">
        <f>IFERROR(IF(TRIM(C179)="-", "N/A", IF(RIGHT(C179,1)=")",IF(RIGHT(C179,2)="T)",-1000000000000*VALUE(MID(C179,2,LEN(C179)-3)),IF(RIGHT(C179,2)="M)",-1000000*VALUE(MID(C179,2,LEN(C179)-3)),IF(RIGHT(C179,2)="B)",-1000000000*VALUE(MID(C179,2,LEN(C179)-3)),IF(RIGHT(C179,2)="k)",-1000*VALUE(MID(C179,2,LEN(C179)-3)),VALUE(SUBSTITUTE(C179,",","")))))),IF(RIGHT(C179,1)="T",1000000000000*VALUE(LEFT(C179,LEN(C179)-1)),IF(RIGHT(C179,1)="M",1000000*VALUE(LEFT(C179,LEN(C179)-1)),IF(RIGHT(C179,1)="B",1000000000*VALUE(LEFT(C179,LEN(C179)-1)),IF(RIGHT(C179,1)="%",0.01*VALUE(LEFT(C179,LEN(C179)-1)),IF(RIGHT(C179,1)="k",1000*VALUE(LEFT(C179,LEN(C179)-1)),VALUE(SUBSTITUTE(C179,",",""))))))))),"N/A")</f>
        <v/>
      </c>
      <c r="K179">
        <f>IFERROR(IF(TRIM(D179)="-", "N/A", IF(RIGHT(D179,1)=")",IF(RIGHT(D179,2)="T)",-1000000000000*VALUE(MID(D179,2,LEN(D179)-3)),IF(RIGHT(D179,2)="M)",-1000000*VALUE(MID(D179,2,LEN(D179)-3)),IF(RIGHT(D179,2)="B)",-1000000000*VALUE(MID(D179,2,LEN(D179)-3)),IF(RIGHT(D179,2)="k)",-1000*VALUE(MID(D179,2,LEN(D179)-3)),VALUE(SUBSTITUTE(D179,",","")))))),IF(RIGHT(D179,1)="T",1000000000000*VALUE(LEFT(D179,LEN(D179)-1)),IF(RIGHT(D179,1)="M",1000000*VALUE(LEFT(D179,LEN(D179)-1)),IF(RIGHT(D179,1)="B",1000000000*VALUE(LEFT(D179,LEN(D179)-1)),IF(RIGHT(D179,1)="%",0.01*VALUE(LEFT(D179,LEN(D179)-1)),IF(RIGHT(D179,1)="k",1000*VALUE(LEFT(D179,LEN(D179)-1)),VALUE(SUBSTITUTE(D179,",",""))))))))),"N/A")</f>
        <v/>
      </c>
      <c r="L179">
        <f>IFERROR(IF(TRIM(E179)="-", "N/A", IF(RIGHT(E179,1)=")",IF(RIGHT(E179,2)="T)",-1000000000000*VALUE(MID(E179,2,LEN(E179)-3)),IF(RIGHT(E179,2)="M)",-1000000*VALUE(MID(E179,2,LEN(E179)-3)),IF(RIGHT(E179,2)="B)",-1000000000*VALUE(MID(E179,2,LEN(E179)-3)),IF(RIGHT(E179,2)="k)",-1000*VALUE(MID(E179,2,LEN(E179)-3)),VALUE(SUBSTITUTE(E179,",","")))))),IF(RIGHT(E179,1)="T",1000000000000*VALUE(LEFT(E179,LEN(E179)-1)),IF(RIGHT(E179,1)="M",1000000*VALUE(LEFT(E179,LEN(E179)-1)),IF(RIGHT(E179,1)="B",1000000000*VALUE(LEFT(E179,LEN(E179)-1)),IF(RIGHT(E179,1)="%",0.01*VALUE(LEFT(E179,LEN(E179)-1)),IF(RIGHT(E179,1)="k",1000*VALUE(LEFT(E179,LEN(E179)-1)),VALUE(SUBSTITUTE(E179,",",""))))))))),"N/A")</f>
        <v/>
      </c>
      <c r="M179">
        <f>IFERROR(IF(TRIM(F179)="-", "N/A", IF(RIGHT(F179,1)=")",IF(RIGHT(F179,2)="T)",-1000000000000*VALUE(MID(F179,2,LEN(F179)-3)),IF(RIGHT(F179,2)="M)",-1000000*VALUE(MID(F179,2,LEN(F179)-3)),IF(RIGHT(F179,2)="B)",-1000000000*VALUE(MID(F179,2,LEN(F179)-3)),IF(RIGHT(F179,2)="k)",-1000*VALUE(MID(F179,2,LEN(F179)-3)),VALUE(SUBSTITUTE(F179,",","")))))),IF(RIGHT(F179,1)="T",1000000000000*VALUE(LEFT(F179,LEN(F179)-1)),IF(RIGHT(F179,1)="M",1000000*VALUE(LEFT(F179,LEN(F179)-1)),IF(RIGHT(F179,1)="B",1000000000*VALUE(LEFT(F179,LEN(F179)-1)),IF(RIGHT(F179,1)="%",0.01*VALUE(LEFT(F179,LEN(F179)-1)),IF(RIGHT(F179,1)="k",1000*VALUE(LEFT(F179,LEN(F179)-1)),VALUE(SUBSTITUTE(F179,",",""))))))))),"N/A")</f>
        <v/>
      </c>
      <c r="N179">
        <f>IFERROR(IF(TRIM(G179)="-", "N/A", IF(RIGHT(G179,1)=")",IF(RIGHT(G179,2)="T)",-1000000000000*VALUE(MID(G179,2,LEN(G179)-3)),IF(RIGHT(G179,2)="M)",-1000000*VALUE(MID(G179,2,LEN(G179)-3)),IF(RIGHT(G179,2)="B)",-1000000000*VALUE(MID(G179,2,LEN(G179)-3)),IF(RIGHT(G179,2)="k)",-1000*VALUE(MID(G179,2,LEN(G179)-3)),VALUE(SUBSTITUTE(G179,",","")))))),IF(RIGHT(G179,1)="T",1000000000000*VALUE(LEFT(G179,LEN(G179)-1)),IF(RIGHT(G179,1)="M",1000000*VALUE(LEFT(G179,LEN(G179)-1)),IF(RIGHT(G179,1)="B",1000000000*VALUE(LEFT(G179,LEN(G179)-1)),IF(RIGHT(G179,1)="%",0.01*VALUE(LEFT(G179,LEN(G179)-1)),IF(RIGHT(G179,1)="k",1000*VALUE(LEFT(G179,LEN(G179)-1)),VALUE(SUBSTITUTE(G179,",",""))))))))),"N/A")</f>
        <v/>
      </c>
      <c r="P179">
        <f>MAX(J179:N179)</f>
        <v/>
      </c>
      <c r="Q179">
        <f>IFERROR(J144+MATCH(P179,J179:N179,0)-1,"")</f>
        <v/>
      </c>
      <c r="R179">
        <f>IF(Q179="","",MIN(J179:N179))</f>
        <v/>
      </c>
      <c r="S179">
        <f>IFERROR(J144+MATCH(R179,J179:N179,0)-1,"")</f>
        <v/>
      </c>
      <c r="T179">
        <f>IFERROR(AVERAGE(J179:N179),"")</f>
        <v/>
      </c>
      <c r="U179">
        <f>IFERROR(STDEV(J179:N179),"")</f>
        <v/>
      </c>
      <c r="V179">
        <f>IFERROR(IF(C179="-","",IF(ISBLANK(B179),"",IF(OR(ISNUMBER(FIND("Growth",B179)),ISNUMBER(FIND("Margin",B179))),"",(J179-T179)/U179))),"")</f>
        <v/>
      </c>
      <c r="W179">
        <f>IFERROR(IF(OR(D179="-",ISBLANK(D179)),"",(K179-T179)/U179),"")</f>
        <v/>
      </c>
      <c r="X179">
        <f>IFERROR(IF(OR(E179="-",ISBLANK(E179)),"",(L179-T179)/U179),"")</f>
        <v/>
      </c>
      <c r="Y179">
        <f>IFERROR(IF(OR(F179="-",ISBLANK(F179)),"",(M179-T179)/U179),"")</f>
        <v/>
      </c>
      <c r="Z179">
        <f>IFERROR(IF(OR(G179="-",ISBLANK(G179)),"",(N179-T179)/U179),"")</f>
        <v/>
      </c>
      <c r="AA179">
        <f>IF(MAX(MAX(V179:Z179),ABS(MIN(V179:Z179)))=ABS(MIN(V179:Z179)),MIN(V179:Z179),MAX(V179:Z179))</f>
        <v/>
      </c>
      <c r="AB179">
        <f>IFERROR(V144+MATCH(AA179,V179:Z179,0)-1,"")</f>
        <v/>
      </c>
      <c r="AC179">
        <f>IF(AB179&lt;&gt;"",IF(S179=AB179,"Low",IF(AB179=Q179,"High","")),"")</f>
        <v/>
      </c>
      <c r="AE179">
        <f>IF(ISNUMBER(MATCH("N/A",J179:N179,0)),"",IFERROR((5 * SUMPRODUCT(J144:N144,J179:N179) - PRODUCT(SUM(J144:N144),SUM(J179:N179))) / ((5 * SUM((J144^2)+(K144^2)+(L144^2)+(M144^2)+(N144^2))) - SUM(J144:N144)^2),""))</f>
        <v/>
      </c>
      <c r="AF179">
        <f>IFERROR(CORREL(J144:N144,J179:N179),"")</f>
        <v/>
      </c>
      <c r="AZ179">
        <f>IF(Q179=S179,0,1)</f>
        <v/>
      </c>
      <c r="BA179">
        <f>IF(AZ179=1,IF(Q179="","",IF(Q179=N144,"Yes","No")),"")</f>
        <v/>
      </c>
      <c r="BB179">
        <f>IF(BA179="Yes",P179,"")</f>
        <v/>
      </c>
      <c r="BC179">
        <f>IF(AZ179=1,IF(S179="","",IF(S179=N144,"Yes","No")),"")</f>
        <v/>
      </c>
      <c r="BD179">
        <f>IF(BC179="Yes",R179,"")</f>
        <v/>
      </c>
      <c r="BE179">
        <f>IFERROR(IF(SIGN(AE179)=1,"Increasing",IF(SIGN(AE179)=-1,"Decreasing","")),"")</f>
        <v/>
      </c>
      <c r="BF179">
        <f>IF(OR(AND(BE179="Increasing",BA179="Yes"),AND(BE179="Decreasing",BC179="Yes")),"Yes","No")</f>
        <v/>
      </c>
      <c r="BG179">
        <f>IF(I179="pos_trend","Yes","No")</f>
        <v/>
      </c>
      <c r="BH179">
        <f>IF(AF179&lt;&gt;"",IF(ABS(AF179)&gt;0.8,"Yes","No"),"")</f>
        <v/>
      </c>
    </row>
    <row r="180" spans="1:60">
      <c s="1" r="A180" t="n">
        <v>22</v>
      </c>
      <c r="B180" t="s">
        <v>398</v>
      </c>
      <c r="C180" t="s">
        <v>264</v>
      </c>
      <c r="D180" t="s">
        <v>264</v>
      </c>
      <c r="E180" t="s">
        <v>264</v>
      </c>
      <c r="F180" t="s">
        <v>264</v>
      </c>
      <c r="G180" t="s">
        <v>264</v>
      </c>
      <c r="H180" t="s"/>
      <c r="I180">
        <f>IF(AND(K180&gt; J180, L180&gt; K180, M180&gt; L180, N180&gt; M180), "pos_trend", IF(AND(K180&lt; J180, L180&lt; K180, M180&lt; L180, N180&lt; M180), "neg_trend", "N/A"))</f>
        <v/>
      </c>
      <c r="J180">
        <f>IFERROR(IF(TRIM(C180)="-", "N/A", IF(RIGHT(C180,1)=")",IF(RIGHT(C180,2)="T)",-1000000000000*VALUE(MID(C180,2,LEN(C180)-3)),IF(RIGHT(C180,2)="M)",-1000000*VALUE(MID(C180,2,LEN(C180)-3)),IF(RIGHT(C180,2)="B)",-1000000000*VALUE(MID(C180,2,LEN(C180)-3)),IF(RIGHT(C180,2)="k)",-1000*VALUE(MID(C180,2,LEN(C180)-3)),VALUE(SUBSTITUTE(C180,",","")))))),IF(RIGHT(C180,1)="T",1000000000000*VALUE(LEFT(C180,LEN(C180)-1)),IF(RIGHT(C180,1)="M",1000000*VALUE(LEFT(C180,LEN(C180)-1)),IF(RIGHT(C180,1)="B",1000000000*VALUE(LEFT(C180,LEN(C180)-1)),IF(RIGHT(C180,1)="%",0.01*VALUE(LEFT(C180,LEN(C180)-1)),IF(RIGHT(C180,1)="k",1000*VALUE(LEFT(C180,LEN(C180)-1)),VALUE(SUBSTITUTE(C180,",",""))))))))),"N/A")</f>
        <v/>
      </c>
      <c r="K180">
        <f>IFERROR(IF(TRIM(D180)="-", "N/A", IF(RIGHT(D180,1)=")",IF(RIGHT(D180,2)="T)",-1000000000000*VALUE(MID(D180,2,LEN(D180)-3)),IF(RIGHT(D180,2)="M)",-1000000*VALUE(MID(D180,2,LEN(D180)-3)),IF(RIGHT(D180,2)="B)",-1000000000*VALUE(MID(D180,2,LEN(D180)-3)),IF(RIGHT(D180,2)="k)",-1000*VALUE(MID(D180,2,LEN(D180)-3)),VALUE(SUBSTITUTE(D180,",","")))))),IF(RIGHT(D180,1)="T",1000000000000*VALUE(LEFT(D180,LEN(D180)-1)),IF(RIGHT(D180,1)="M",1000000*VALUE(LEFT(D180,LEN(D180)-1)),IF(RIGHT(D180,1)="B",1000000000*VALUE(LEFT(D180,LEN(D180)-1)),IF(RIGHT(D180,1)="%",0.01*VALUE(LEFT(D180,LEN(D180)-1)),IF(RIGHT(D180,1)="k",1000*VALUE(LEFT(D180,LEN(D180)-1)),VALUE(SUBSTITUTE(D180,",",""))))))))),"N/A")</f>
        <v/>
      </c>
      <c r="L180">
        <f>IFERROR(IF(TRIM(E180)="-", "N/A", IF(RIGHT(E180,1)=")",IF(RIGHT(E180,2)="T)",-1000000000000*VALUE(MID(E180,2,LEN(E180)-3)),IF(RIGHT(E180,2)="M)",-1000000*VALUE(MID(E180,2,LEN(E180)-3)),IF(RIGHT(E180,2)="B)",-1000000000*VALUE(MID(E180,2,LEN(E180)-3)),IF(RIGHT(E180,2)="k)",-1000*VALUE(MID(E180,2,LEN(E180)-3)),VALUE(SUBSTITUTE(E180,",","")))))),IF(RIGHT(E180,1)="T",1000000000000*VALUE(LEFT(E180,LEN(E180)-1)),IF(RIGHT(E180,1)="M",1000000*VALUE(LEFT(E180,LEN(E180)-1)),IF(RIGHT(E180,1)="B",1000000000*VALUE(LEFT(E180,LEN(E180)-1)),IF(RIGHT(E180,1)="%",0.01*VALUE(LEFT(E180,LEN(E180)-1)),IF(RIGHT(E180,1)="k",1000*VALUE(LEFT(E180,LEN(E180)-1)),VALUE(SUBSTITUTE(E180,",",""))))))))),"N/A")</f>
        <v/>
      </c>
      <c r="M180">
        <f>IFERROR(IF(TRIM(F180)="-", "N/A", IF(RIGHT(F180,1)=")",IF(RIGHT(F180,2)="T)",-1000000000000*VALUE(MID(F180,2,LEN(F180)-3)),IF(RIGHT(F180,2)="M)",-1000000*VALUE(MID(F180,2,LEN(F180)-3)),IF(RIGHT(F180,2)="B)",-1000000000*VALUE(MID(F180,2,LEN(F180)-3)),IF(RIGHT(F180,2)="k)",-1000*VALUE(MID(F180,2,LEN(F180)-3)),VALUE(SUBSTITUTE(F180,",","")))))),IF(RIGHT(F180,1)="T",1000000000000*VALUE(LEFT(F180,LEN(F180)-1)),IF(RIGHT(F180,1)="M",1000000*VALUE(LEFT(F180,LEN(F180)-1)),IF(RIGHT(F180,1)="B",1000000000*VALUE(LEFT(F180,LEN(F180)-1)),IF(RIGHT(F180,1)="%",0.01*VALUE(LEFT(F180,LEN(F180)-1)),IF(RIGHT(F180,1)="k",1000*VALUE(LEFT(F180,LEN(F180)-1)),VALUE(SUBSTITUTE(F180,",",""))))))))),"N/A")</f>
        <v/>
      </c>
      <c r="N180">
        <f>IFERROR(IF(TRIM(G180)="-", "N/A", IF(RIGHT(G180,1)=")",IF(RIGHT(G180,2)="T)",-1000000000000*VALUE(MID(G180,2,LEN(G180)-3)),IF(RIGHT(G180,2)="M)",-1000000*VALUE(MID(G180,2,LEN(G180)-3)),IF(RIGHT(G180,2)="B)",-1000000000*VALUE(MID(G180,2,LEN(G180)-3)),IF(RIGHT(G180,2)="k)",-1000*VALUE(MID(G180,2,LEN(G180)-3)),VALUE(SUBSTITUTE(G180,",","")))))),IF(RIGHT(G180,1)="T",1000000000000*VALUE(LEFT(G180,LEN(G180)-1)),IF(RIGHT(G180,1)="M",1000000*VALUE(LEFT(G180,LEN(G180)-1)),IF(RIGHT(G180,1)="B",1000000000*VALUE(LEFT(G180,LEN(G180)-1)),IF(RIGHT(G180,1)="%",0.01*VALUE(LEFT(G180,LEN(G180)-1)),IF(RIGHT(G180,1)="k",1000*VALUE(LEFT(G180,LEN(G180)-1)),VALUE(SUBSTITUTE(G180,",",""))))))))),"N/A")</f>
        <v/>
      </c>
      <c r="P180">
        <f>MAX(J180:N180)</f>
        <v/>
      </c>
      <c r="Q180">
        <f>IFERROR(J144+MATCH(P180,J180:N180,0)-1,"")</f>
        <v/>
      </c>
      <c r="R180">
        <f>IF(Q180="","",MIN(J180:N180))</f>
        <v/>
      </c>
      <c r="S180">
        <f>IFERROR(J144+MATCH(R180,J180:N180,0)-1,"")</f>
        <v/>
      </c>
      <c r="T180">
        <f>IFERROR(AVERAGE(J180:N180),"")</f>
        <v/>
      </c>
      <c r="U180">
        <f>IFERROR(STDEV(J180:N180),"")</f>
        <v/>
      </c>
      <c r="V180">
        <f>IFERROR(IF(C180="-","",IF(ISBLANK(B180),"",IF(OR(ISNUMBER(FIND("Growth",B180)),ISNUMBER(FIND("Margin",B180))),"",(J180-T180)/U180))),"")</f>
        <v/>
      </c>
      <c r="W180">
        <f>IFERROR(IF(OR(D180="-",ISBLANK(D180)),"",(K180-T180)/U180),"")</f>
        <v/>
      </c>
      <c r="X180">
        <f>IFERROR(IF(OR(E180="-",ISBLANK(E180)),"",(L180-T180)/U180),"")</f>
        <v/>
      </c>
      <c r="Y180">
        <f>IFERROR(IF(OR(F180="-",ISBLANK(F180)),"",(M180-T180)/U180),"")</f>
        <v/>
      </c>
      <c r="Z180">
        <f>IFERROR(IF(OR(G180="-",ISBLANK(G180)),"",(N180-T180)/U180),"")</f>
        <v/>
      </c>
      <c r="AA180">
        <f>IF(MAX(MAX(V180:Z180),ABS(MIN(V180:Z180)))=ABS(MIN(V180:Z180)),MIN(V180:Z180),MAX(V180:Z180))</f>
        <v/>
      </c>
      <c r="AB180">
        <f>IFERROR(V144+MATCH(AA180,V180:Z180,0)-1,"")</f>
        <v/>
      </c>
      <c r="AC180">
        <f>IF(AB180&lt;&gt;"",IF(S180=AB180,"Low",IF(AB180=Q180,"High","")),"")</f>
        <v/>
      </c>
      <c r="AE180">
        <f>IF(ISNUMBER(MATCH("N/A",J180:N180,0)),"",IFERROR((5 * SUMPRODUCT(J144:N144,J180:N180) - PRODUCT(SUM(J144:N144),SUM(J180:N180))) / ((5 * SUM((J144^2)+(K144^2)+(L144^2)+(M144^2)+(N144^2))) - SUM(J144:N144)^2),""))</f>
        <v/>
      </c>
      <c r="AF180">
        <f>IFERROR(CORREL(J144:N144,J180:N180),"")</f>
        <v/>
      </c>
      <c r="AZ180">
        <f>IF(Q180=S180,0,1)</f>
        <v/>
      </c>
      <c r="BA180">
        <f>IF(AZ180=1,IF(Q180="","",IF(Q180=N144,"Yes","No")),"")</f>
        <v/>
      </c>
      <c r="BB180">
        <f>IF(BA180="Yes",P180,"")</f>
        <v/>
      </c>
      <c r="BC180">
        <f>IF(AZ180=1,IF(S180="","",IF(S180=N144,"Yes","No")),"")</f>
        <v/>
      </c>
      <c r="BD180">
        <f>IF(BC180="Yes",R180,"")</f>
        <v/>
      </c>
      <c r="BE180">
        <f>IFERROR(IF(SIGN(AE180)=1,"Increasing",IF(SIGN(AE180)=-1,"Decreasing","")),"")</f>
        <v/>
      </c>
      <c r="BF180">
        <f>IF(OR(AND(BE180="Increasing",BA180="Yes"),AND(BE180="Decreasing",BC180="Yes")),"Yes","No")</f>
        <v/>
      </c>
      <c r="BG180">
        <f>IF(I180="pos_trend","Yes","No")</f>
        <v/>
      </c>
      <c r="BH180">
        <f>IF(AF180&lt;&gt;"",IF(ABS(AF180)&gt;0.8,"Yes","No"),"")</f>
        <v/>
      </c>
    </row>
    <row r="181" spans="1:60">
      <c s="1" r="A181" t="n">
        <v>23</v>
      </c>
      <c r="B181" t="s">
        <v>399</v>
      </c>
      <c r="C181" t="s">
        <v>264</v>
      </c>
      <c r="D181" t="s">
        <v>264</v>
      </c>
      <c r="E181" t="s">
        <v>264</v>
      </c>
      <c r="F181" t="s">
        <v>264</v>
      </c>
      <c r="G181" t="s">
        <v>264</v>
      </c>
      <c r="H181" t="s"/>
      <c r="I181">
        <f>IF(AND(K181&gt; J181, L181&gt; K181, M181&gt; L181, N181&gt; M181), "pos_trend", IF(AND(K181&lt; J181, L181&lt; K181, M181&lt; L181, N181&lt; M181), "neg_trend", "N/A"))</f>
        <v/>
      </c>
      <c r="J181">
        <f>IFERROR(IF(TRIM(C181)="-", "N/A", IF(RIGHT(C181,1)=")",IF(RIGHT(C181,2)="T)",-1000000000000*VALUE(MID(C181,2,LEN(C181)-3)),IF(RIGHT(C181,2)="M)",-1000000*VALUE(MID(C181,2,LEN(C181)-3)),IF(RIGHT(C181,2)="B)",-1000000000*VALUE(MID(C181,2,LEN(C181)-3)),IF(RIGHT(C181,2)="k)",-1000*VALUE(MID(C181,2,LEN(C181)-3)),VALUE(SUBSTITUTE(C181,",","")))))),IF(RIGHT(C181,1)="T",1000000000000*VALUE(LEFT(C181,LEN(C181)-1)),IF(RIGHT(C181,1)="M",1000000*VALUE(LEFT(C181,LEN(C181)-1)),IF(RIGHT(C181,1)="B",1000000000*VALUE(LEFT(C181,LEN(C181)-1)),IF(RIGHT(C181,1)="%",0.01*VALUE(LEFT(C181,LEN(C181)-1)),IF(RIGHT(C181,1)="k",1000*VALUE(LEFT(C181,LEN(C181)-1)),VALUE(SUBSTITUTE(C181,",",""))))))))),"N/A")</f>
        <v/>
      </c>
      <c r="K181">
        <f>IFERROR(IF(TRIM(D181)="-", "N/A", IF(RIGHT(D181,1)=")",IF(RIGHT(D181,2)="T)",-1000000000000*VALUE(MID(D181,2,LEN(D181)-3)),IF(RIGHT(D181,2)="M)",-1000000*VALUE(MID(D181,2,LEN(D181)-3)),IF(RIGHT(D181,2)="B)",-1000000000*VALUE(MID(D181,2,LEN(D181)-3)),IF(RIGHT(D181,2)="k)",-1000*VALUE(MID(D181,2,LEN(D181)-3)),VALUE(SUBSTITUTE(D181,",","")))))),IF(RIGHT(D181,1)="T",1000000000000*VALUE(LEFT(D181,LEN(D181)-1)),IF(RIGHT(D181,1)="M",1000000*VALUE(LEFT(D181,LEN(D181)-1)),IF(RIGHT(D181,1)="B",1000000000*VALUE(LEFT(D181,LEN(D181)-1)),IF(RIGHT(D181,1)="%",0.01*VALUE(LEFT(D181,LEN(D181)-1)),IF(RIGHT(D181,1)="k",1000*VALUE(LEFT(D181,LEN(D181)-1)),VALUE(SUBSTITUTE(D181,",",""))))))))),"N/A")</f>
        <v/>
      </c>
      <c r="L181">
        <f>IFERROR(IF(TRIM(E181)="-", "N/A", IF(RIGHT(E181,1)=")",IF(RIGHT(E181,2)="T)",-1000000000000*VALUE(MID(E181,2,LEN(E181)-3)),IF(RIGHT(E181,2)="M)",-1000000*VALUE(MID(E181,2,LEN(E181)-3)),IF(RIGHT(E181,2)="B)",-1000000000*VALUE(MID(E181,2,LEN(E181)-3)),IF(RIGHT(E181,2)="k)",-1000*VALUE(MID(E181,2,LEN(E181)-3)),VALUE(SUBSTITUTE(E181,",","")))))),IF(RIGHT(E181,1)="T",1000000000000*VALUE(LEFT(E181,LEN(E181)-1)),IF(RIGHT(E181,1)="M",1000000*VALUE(LEFT(E181,LEN(E181)-1)),IF(RIGHT(E181,1)="B",1000000000*VALUE(LEFT(E181,LEN(E181)-1)),IF(RIGHT(E181,1)="%",0.01*VALUE(LEFT(E181,LEN(E181)-1)),IF(RIGHT(E181,1)="k",1000*VALUE(LEFT(E181,LEN(E181)-1)),VALUE(SUBSTITUTE(E181,",",""))))))))),"N/A")</f>
        <v/>
      </c>
      <c r="M181">
        <f>IFERROR(IF(TRIM(F181)="-", "N/A", IF(RIGHT(F181,1)=")",IF(RIGHT(F181,2)="T)",-1000000000000*VALUE(MID(F181,2,LEN(F181)-3)),IF(RIGHT(F181,2)="M)",-1000000*VALUE(MID(F181,2,LEN(F181)-3)),IF(RIGHT(F181,2)="B)",-1000000000*VALUE(MID(F181,2,LEN(F181)-3)),IF(RIGHT(F181,2)="k)",-1000*VALUE(MID(F181,2,LEN(F181)-3)),VALUE(SUBSTITUTE(F181,",","")))))),IF(RIGHT(F181,1)="T",1000000000000*VALUE(LEFT(F181,LEN(F181)-1)),IF(RIGHT(F181,1)="M",1000000*VALUE(LEFT(F181,LEN(F181)-1)),IF(RIGHT(F181,1)="B",1000000000*VALUE(LEFT(F181,LEN(F181)-1)),IF(RIGHT(F181,1)="%",0.01*VALUE(LEFT(F181,LEN(F181)-1)),IF(RIGHT(F181,1)="k",1000*VALUE(LEFT(F181,LEN(F181)-1)),VALUE(SUBSTITUTE(F181,",",""))))))))),"N/A")</f>
        <v/>
      </c>
      <c r="N181">
        <f>IFERROR(IF(TRIM(G181)="-", "N/A", IF(RIGHT(G181,1)=")",IF(RIGHT(G181,2)="T)",-1000000000000*VALUE(MID(G181,2,LEN(G181)-3)),IF(RIGHT(G181,2)="M)",-1000000*VALUE(MID(G181,2,LEN(G181)-3)),IF(RIGHT(G181,2)="B)",-1000000000*VALUE(MID(G181,2,LEN(G181)-3)),IF(RIGHT(G181,2)="k)",-1000*VALUE(MID(G181,2,LEN(G181)-3)),VALUE(SUBSTITUTE(G181,",","")))))),IF(RIGHT(G181,1)="T",1000000000000*VALUE(LEFT(G181,LEN(G181)-1)),IF(RIGHT(G181,1)="M",1000000*VALUE(LEFT(G181,LEN(G181)-1)),IF(RIGHT(G181,1)="B",1000000000*VALUE(LEFT(G181,LEN(G181)-1)),IF(RIGHT(G181,1)="%",0.01*VALUE(LEFT(G181,LEN(G181)-1)),IF(RIGHT(G181,1)="k",1000*VALUE(LEFT(G181,LEN(G181)-1)),VALUE(SUBSTITUTE(G181,",",""))))))))),"N/A")</f>
        <v/>
      </c>
      <c r="P181">
        <f>MAX(J181:N181)</f>
        <v/>
      </c>
      <c r="Q181">
        <f>IFERROR(J144+MATCH(P181,J181:N181,0)-1,"")</f>
        <v/>
      </c>
      <c r="R181">
        <f>IF(Q181="","",MIN(J181:N181))</f>
        <v/>
      </c>
      <c r="S181">
        <f>IFERROR(J144+MATCH(R181,J181:N181,0)-1,"")</f>
        <v/>
      </c>
      <c r="T181">
        <f>IFERROR(AVERAGE(J181:N181),"")</f>
        <v/>
      </c>
      <c r="U181">
        <f>IFERROR(STDEV(J181:N181),"")</f>
        <v/>
      </c>
      <c r="V181">
        <f>IFERROR(IF(C181="-","",IF(ISBLANK(B181),"",IF(OR(ISNUMBER(FIND("Growth",B181)),ISNUMBER(FIND("Margin",B181))),"",(J181-T181)/U181))),"")</f>
        <v/>
      </c>
      <c r="W181">
        <f>IFERROR(IF(OR(D181="-",ISBLANK(D181)),"",(K181-T181)/U181),"")</f>
        <v/>
      </c>
      <c r="X181">
        <f>IFERROR(IF(OR(E181="-",ISBLANK(E181)),"",(L181-T181)/U181),"")</f>
        <v/>
      </c>
      <c r="Y181">
        <f>IFERROR(IF(OR(F181="-",ISBLANK(F181)),"",(M181-T181)/U181),"")</f>
        <v/>
      </c>
      <c r="Z181">
        <f>IFERROR(IF(OR(G181="-",ISBLANK(G181)),"",(N181-T181)/U181),"")</f>
        <v/>
      </c>
      <c r="AA181">
        <f>IF(MAX(MAX(V181:Z181),ABS(MIN(V181:Z181)))=ABS(MIN(V181:Z181)),MIN(V181:Z181),MAX(V181:Z181))</f>
        <v/>
      </c>
      <c r="AB181">
        <f>IFERROR(V144+MATCH(AA181,V181:Z181,0)-1,"")</f>
        <v/>
      </c>
      <c r="AC181">
        <f>IF(AB181&lt;&gt;"",IF(S181=AB181,"Low",IF(AB181=Q181,"High","")),"")</f>
        <v/>
      </c>
      <c r="AE181">
        <f>IF(ISNUMBER(MATCH("N/A",J181:N181,0)),"",IFERROR((5 * SUMPRODUCT(J144:N144,J181:N181) - PRODUCT(SUM(J144:N144),SUM(J181:N181))) / ((5 * SUM((J144^2)+(K144^2)+(L144^2)+(M144^2)+(N144^2))) - SUM(J144:N144)^2),""))</f>
        <v/>
      </c>
      <c r="AF181">
        <f>IFERROR(CORREL(J144:N144,J181:N181),"")</f>
        <v/>
      </c>
      <c r="AZ181">
        <f>IF(Q181=S181,0,1)</f>
        <v/>
      </c>
      <c r="BA181">
        <f>IF(AZ181=1,IF(Q181="","",IF(Q181=N144,"Yes","No")),"")</f>
        <v/>
      </c>
      <c r="BB181">
        <f>IF(BA181="Yes",P181,"")</f>
        <v/>
      </c>
      <c r="BC181">
        <f>IF(AZ181=1,IF(S181="","",IF(S181=N144,"Yes","No")),"")</f>
        <v/>
      </c>
      <c r="BD181">
        <f>IF(BC181="Yes",R181,"")</f>
        <v/>
      </c>
      <c r="BE181">
        <f>IFERROR(IF(SIGN(AE181)=1,"Increasing",IF(SIGN(AE181)=-1,"Decreasing","")),"")</f>
        <v/>
      </c>
      <c r="BF181">
        <f>IF(OR(AND(BE181="Increasing",BA181="Yes"),AND(BE181="Decreasing",BC181="Yes")),"Yes","No")</f>
        <v/>
      </c>
      <c r="BG181">
        <f>IF(I181="pos_trend","Yes","No")</f>
        <v/>
      </c>
      <c r="BH181">
        <f>IF(AF181&lt;&gt;"",IF(ABS(AF181)&gt;0.8,"Yes","No"),"")</f>
        <v/>
      </c>
    </row>
    <row r="182" spans="1:60">
      <c s="1" r="A182" t="n">
        <v>24</v>
      </c>
      <c r="B182" t="s">
        <v>400</v>
      </c>
      <c r="C182" t="s">
        <v>264</v>
      </c>
      <c r="D182" t="s">
        <v>264</v>
      </c>
      <c r="E182" t="s">
        <v>264</v>
      </c>
      <c r="F182" t="s">
        <v>264</v>
      </c>
      <c r="G182" t="s">
        <v>264</v>
      </c>
      <c r="H182" t="s"/>
      <c r="I182">
        <f>IF(AND(K182&gt; J182, L182&gt; K182, M182&gt; L182, N182&gt; M182), "pos_trend", IF(AND(K182&lt; J182, L182&lt; K182, M182&lt; L182, N182&lt; M182), "neg_trend", "N/A"))</f>
        <v/>
      </c>
      <c r="J182">
        <f>IFERROR(IF(TRIM(C182)="-", "N/A", IF(RIGHT(C182,1)=")",IF(RIGHT(C182,2)="T)",-1000000000000*VALUE(MID(C182,2,LEN(C182)-3)),IF(RIGHT(C182,2)="M)",-1000000*VALUE(MID(C182,2,LEN(C182)-3)),IF(RIGHT(C182,2)="B)",-1000000000*VALUE(MID(C182,2,LEN(C182)-3)),IF(RIGHT(C182,2)="k)",-1000*VALUE(MID(C182,2,LEN(C182)-3)),VALUE(SUBSTITUTE(C182,",","")))))),IF(RIGHT(C182,1)="T",1000000000000*VALUE(LEFT(C182,LEN(C182)-1)),IF(RIGHT(C182,1)="M",1000000*VALUE(LEFT(C182,LEN(C182)-1)),IF(RIGHT(C182,1)="B",1000000000*VALUE(LEFT(C182,LEN(C182)-1)),IF(RIGHT(C182,1)="%",0.01*VALUE(LEFT(C182,LEN(C182)-1)),IF(RIGHT(C182,1)="k",1000*VALUE(LEFT(C182,LEN(C182)-1)),VALUE(SUBSTITUTE(C182,",",""))))))))),"N/A")</f>
        <v/>
      </c>
      <c r="K182">
        <f>IFERROR(IF(TRIM(D182)="-", "N/A", IF(RIGHT(D182,1)=")",IF(RIGHT(D182,2)="T)",-1000000000000*VALUE(MID(D182,2,LEN(D182)-3)),IF(RIGHT(D182,2)="M)",-1000000*VALUE(MID(D182,2,LEN(D182)-3)),IF(RIGHT(D182,2)="B)",-1000000000*VALUE(MID(D182,2,LEN(D182)-3)),IF(RIGHT(D182,2)="k)",-1000*VALUE(MID(D182,2,LEN(D182)-3)),VALUE(SUBSTITUTE(D182,",","")))))),IF(RIGHT(D182,1)="T",1000000000000*VALUE(LEFT(D182,LEN(D182)-1)),IF(RIGHT(D182,1)="M",1000000*VALUE(LEFT(D182,LEN(D182)-1)),IF(RIGHT(D182,1)="B",1000000000*VALUE(LEFT(D182,LEN(D182)-1)),IF(RIGHT(D182,1)="%",0.01*VALUE(LEFT(D182,LEN(D182)-1)),IF(RIGHT(D182,1)="k",1000*VALUE(LEFT(D182,LEN(D182)-1)),VALUE(SUBSTITUTE(D182,",",""))))))))),"N/A")</f>
        <v/>
      </c>
      <c r="L182">
        <f>IFERROR(IF(TRIM(E182)="-", "N/A", IF(RIGHT(E182,1)=")",IF(RIGHT(E182,2)="T)",-1000000000000*VALUE(MID(E182,2,LEN(E182)-3)),IF(RIGHT(E182,2)="M)",-1000000*VALUE(MID(E182,2,LEN(E182)-3)),IF(RIGHT(E182,2)="B)",-1000000000*VALUE(MID(E182,2,LEN(E182)-3)),IF(RIGHT(E182,2)="k)",-1000*VALUE(MID(E182,2,LEN(E182)-3)),VALUE(SUBSTITUTE(E182,",","")))))),IF(RIGHT(E182,1)="T",1000000000000*VALUE(LEFT(E182,LEN(E182)-1)),IF(RIGHT(E182,1)="M",1000000*VALUE(LEFT(E182,LEN(E182)-1)),IF(RIGHT(E182,1)="B",1000000000*VALUE(LEFT(E182,LEN(E182)-1)),IF(RIGHT(E182,1)="%",0.01*VALUE(LEFT(E182,LEN(E182)-1)),IF(RIGHT(E182,1)="k",1000*VALUE(LEFT(E182,LEN(E182)-1)),VALUE(SUBSTITUTE(E182,",",""))))))))),"N/A")</f>
        <v/>
      </c>
      <c r="M182">
        <f>IFERROR(IF(TRIM(F182)="-", "N/A", IF(RIGHT(F182,1)=")",IF(RIGHT(F182,2)="T)",-1000000000000*VALUE(MID(F182,2,LEN(F182)-3)),IF(RIGHT(F182,2)="M)",-1000000*VALUE(MID(F182,2,LEN(F182)-3)),IF(RIGHT(F182,2)="B)",-1000000000*VALUE(MID(F182,2,LEN(F182)-3)),IF(RIGHT(F182,2)="k)",-1000*VALUE(MID(F182,2,LEN(F182)-3)),VALUE(SUBSTITUTE(F182,",","")))))),IF(RIGHT(F182,1)="T",1000000000000*VALUE(LEFT(F182,LEN(F182)-1)),IF(RIGHT(F182,1)="M",1000000*VALUE(LEFT(F182,LEN(F182)-1)),IF(RIGHT(F182,1)="B",1000000000*VALUE(LEFT(F182,LEN(F182)-1)),IF(RIGHT(F182,1)="%",0.01*VALUE(LEFT(F182,LEN(F182)-1)),IF(RIGHT(F182,1)="k",1000*VALUE(LEFT(F182,LEN(F182)-1)),VALUE(SUBSTITUTE(F182,",",""))))))))),"N/A")</f>
        <v/>
      </c>
      <c r="N182">
        <f>IFERROR(IF(TRIM(G182)="-", "N/A", IF(RIGHT(G182,1)=")",IF(RIGHT(G182,2)="T)",-1000000000000*VALUE(MID(G182,2,LEN(G182)-3)),IF(RIGHT(G182,2)="M)",-1000000*VALUE(MID(G182,2,LEN(G182)-3)),IF(RIGHT(G182,2)="B)",-1000000000*VALUE(MID(G182,2,LEN(G182)-3)),IF(RIGHT(G182,2)="k)",-1000*VALUE(MID(G182,2,LEN(G182)-3)),VALUE(SUBSTITUTE(G182,",","")))))),IF(RIGHT(G182,1)="T",1000000000000*VALUE(LEFT(G182,LEN(G182)-1)),IF(RIGHT(G182,1)="M",1000000*VALUE(LEFT(G182,LEN(G182)-1)),IF(RIGHT(G182,1)="B",1000000000*VALUE(LEFT(G182,LEN(G182)-1)),IF(RIGHT(G182,1)="%",0.01*VALUE(LEFT(G182,LEN(G182)-1)),IF(RIGHT(G182,1)="k",1000*VALUE(LEFT(G182,LEN(G182)-1)),VALUE(SUBSTITUTE(G182,",",""))))))))),"N/A")</f>
        <v/>
      </c>
      <c r="P182">
        <f>MAX(J182:N182)</f>
        <v/>
      </c>
      <c r="Q182">
        <f>IFERROR(J144+MATCH(P182,J182:N182,0)-1,"")</f>
        <v/>
      </c>
      <c r="R182">
        <f>IF(Q182="","",MIN(J182:N182))</f>
        <v/>
      </c>
      <c r="S182">
        <f>IFERROR(J144+MATCH(R182,J182:N182,0)-1,"")</f>
        <v/>
      </c>
      <c r="T182">
        <f>IFERROR(AVERAGE(J182:N182),"")</f>
        <v/>
      </c>
      <c r="U182">
        <f>IFERROR(STDEV(J182:N182),"")</f>
        <v/>
      </c>
      <c r="V182">
        <f>IFERROR(IF(C182="-","",IF(ISBLANK(B182),"",IF(OR(ISNUMBER(FIND("Growth",B182)),ISNUMBER(FIND("Margin",B182))),"",(J182-T182)/U182))),"")</f>
        <v/>
      </c>
      <c r="W182">
        <f>IFERROR(IF(OR(D182="-",ISBLANK(D182)),"",(K182-T182)/U182),"")</f>
        <v/>
      </c>
      <c r="X182">
        <f>IFERROR(IF(OR(E182="-",ISBLANK(E182)),"",(L182-T182)/U182),"")</f>
        <v/>
      </c>
      <c r="Y182">
        <f>IFERROR(IF(OR(F182="-",ISBLANK(F182)),"",(M182-T182)/U182),"")</f>
        <v/>
      </c>
      <c r="Z182">
        <f>IFERROR(IF(OR(G182="-",ISBLANK(G182)),"",(N182-T182)/U182),"")</f>
        <v/>
      </c>
      <c r="AA182">
        <f>IF(MAX(MAX(V182:Z182),ABS(MIN(V182:Z182)))=ABS(MIN(V182:Z182)),MIN(V182:Z182),MAX(V182:Z182))</f>
        <v/>
      </c>
      <c r="AB182">
        <f>IFERROR(V144+MATCH(AA182,V182:Z182,0)-1,"")</f>
        <v/>
      </c>
      <c r="AC182">
        <f>IF(AB182&lt;&gt;"",IF(S182=AB182,"Low",IF(AB182=Q182,"High","")),"")</f>
        <v/>
      </c>
      <c r="AE182">
        <f>IF(ISNUMBER(MATCH("N/A",J182:N182,0)),"",IFERROR((5 * SUMPRODUCT(J144:N144,J182:N182) - PRODUCT(SUM(J144:N144),SUM(J182:N182))) / ((5 * SUM((J144^2)+(K144^2)+(L144^2)+(M144^2)+(N144^2))) - SUM(J144:N144)^2),""))</f>
        <v/>
      </c>
      <c r="AF182">
        <f>IFERROR(CORREL(J144:N144,J182:N182),"")</f>
        <v/>
      </c>
      <c r="AZ182">
        <f>IF(Q182=S182,0,1)</f>
        <v/>
      </c>
      <c r="BA182">
        <f>IF(AZ182=1,IF(Q182="","",IF(Q182=N144,"Yes","No")),"")</f>
        <v/>
      </c>
      <c r="BB182">
        <f>IF(BA182="Yes",P182,"")</f>
        <v/>
      </c>
      <c r="BC182">
        <f>IF(AZ182=1,IF(S182="","",IF(S182=N144,"Yes","No")),"")</f>
        <v/>
      </c>
      <c r="BD182">
        <f>IF(BC182="Yes",R182,"")</f>
        <v/>
      </c>
      <c r="BE182">
        <f>IFERROR(IF(SIGN(AE182)=1,"Increasing",IF(SIGN(AE182)=-1,"Decreasing","")),"")</f>
        <v/>
      </c>
      <c r="BF182">
        <f>IF(OR(AND(BE182="Increasing",BA182="Yes"),AND(BE182="Decreasing",BC182="Yes")),"Yes","No")</f>
        <v/>
      </c>
      <c r="BG182">
        <f>IF(I182="pos_trend","Yes","No")</f>
        <v/>
      </c>
      <c r="BH182">
        <f>IF(AF182&lt;&gt;"",IF(ABS(AF182)&gt;0.8,"Yes","No"),"")</f>
        <v/>
      </c>
    </row>
    <row r="183" spans="1:60">
      <c s="1" r="A183" t="n">
        <v>25</v>
      </c>
      <c r="B183" t="s">
        <v>401</v>
      </c>
      <c r="C183" t="s">
        <v>2709</v>
      </c>
      <c r="D183" t="s">
        <v>2710</v>
      </c>
      <c r="E183" t="s">
        <v>2711</v>
      </c>
      <c r="F183" t="s">
        <v>2712</v>
      </c>
      <c r="G183" t="s">
        <v>2713</v>
      </c>
      <c r="H183" t="s"/>
      <c r="I183">
        <f>IF(AND(K183&gt; J183, L183&gt; K183, M183&gt; L183, N183&gt; M183), "pos_trend", IF(AND(K183&lt; J183, L183&lt; K183, M183&lt; L183, N183&lt; M183), "neg_trend", "N/A"))</f>
        <v/>
      </c>
      <c r="J183">
        <f>IFERROR(IF(TRIM(C183)="-", "N/A", IF(RIGHT(C183,1)=")",IF(RIGHT(C183,2)="T)",-1000000000000*VALUE(MID(C183,2,LEN(C183)-3)),IF(RIGHT(C183,2)="M)",-1000000*VALUE(MID(C183,2,LEN(C183)-3)),IF(RIGHT(C183,2)="B)",-1000000000*VALUE(MID(C183,2,LEN(C183)-3)),IF(RIGHT(C183,2)="k)",-1000*VALUE(MID(C183,2,LEN(C183)-3)),VALUE(SUBSTITUTE(C183,",","")))))),IF(RIGHT(C183,1)="T",1000000000000*VALUE(LEFT(C183,LEN(C183)-1)),IF(RIGHT(C183,1)="M",1000000*VALUE(LEFT(C183,LEN(C183)-1)),IF(RIGHT(C183,1)="B",1000000000*VALUE(LEFT(C183,LEN(C183)-1)),IF(RIGHT(C183,1)="%",0.01*VALUE(LEFT(C183,LEN(C183)-1)),IF(RIGHT(C183,1)="k",1000*VALUE(LEFT(C183,LEN(C183)-1)),VALUE(SUBSTITUTE(C183,",",""))))))))),"N/A")</f>
        <v/>
      </c>
      <c r="K183">
        <f>IFERROR(IF(TRIM(D183)="-", "N/A", IF(RIGHT(D183,1)=")",IF(RIGHT(D183,2)="T)",-1000000000000*VALUE(MID(D183,2,LEN(D183)-3)),IF(RIGHT(D183,2)="M)",-1000000*VALUE(MID(D183,2,LEN(D183)-3)),IF(RIGHT(D183,2)="B)",-1000000000*VALUE(MID(D183,2,LEN(D183)-3)),IF(RIGHT(D183,2)="k)",-1000*VALUE(MID(D183,2,LEN(D183)-3)),VALUE(SUBSTITUTE(D183,",","")))))),IF(RIGHT(D183,1)="T",1000000000000*VALUE(LEFT(D183,LEN(D183)-1)),IF(RIGHT(D183,1)="M",1000000*VALUE(LEFT(D183,LEN(D183)-1)),IF(RIGHT(D183,1)="B",1000000000*VALUE(LEFT(D183,LEN(D183)-1)),IF(RIGHT(D183,1)="%",0.01*VALUE(LEFT(D183,LEN(D183)-1)),IF(RIGHT(D183,1)="k",1000*VALUE(LEFT(D183,LEN(D183)-1)),VALUE(SUBSTITUTE(D183,",",""))))))))),"N/A")</f>
        <v/>
      </c>
      <c r="L183">
        <f>IFERROR(IF(TRIM(E183)="-", "N/A", IF(RIGHT(E183,1)=")",IF(RIGHT(E183,2)="T)",-1000000000000*VALUE(MID(E183,2,LEN(E183)-3)),IF(RIGHT(E183,2)="M)",-1000000*VALUE(MID(E183,2,LEN(E183)-3)),IF(RIGHT(E183,2)="B)",-1000000000*VALUE(MID(E183,2,LEN(E183)-3)),IF(RIGHT(E183,2)="k)",-1000*VALUE(MID(E183,2,LEN(E183)-3)),VALUE(SUBSTITUTE(E183,",","")))))),IF(RIGHT(E183,1)="T",1000000000000*VALUE(LEFT(E183,LEN(E183)-1)),IF(RIGHT(E183,1)="M",1000000*VALUE(LEFT(E183,LEN(E183)-1)),IF(RIGHT(E183,1)="B",1000000000*VALUE(LEFT(E183,LEN(E183)-1)),IF(RIGHT(E183,1)="%",0.01*VALUE(LEFT(E183,LEN(E183)-1)),IF(RIGHT(E183,1)="k",1000*VALUE(LEFT(E183,LEN(E183)-1)),VALUE(SUBSTITUTE(E183,",",""))))))))),"N/A")</f>
        <v/>
      </c>
      <c r="M183">
        <f>IFERROR(IF(TRIM(F183)="-", "N/A", IF(RIGHT(F183,1)=")",IF(RIGHT(F183,2)="T)",-1000000000000*VALUE(MID(F183,2,LEN(F183)-3)),IF(RIGHT(F183,2)="M)",-1000000*VALUE(MID(F183,2,LEN(F183)-3)),IF(RIGHT(F183,2)="B)",-1000000000*VALUE(MID(F183,2,LEN(F183)-3)),IF(RIGHT(F183,2)="k)",-1000*VALUE(MID(F183,2,LEN(F183)-3)),VALUE(SUBSTITUTE(F183,",","")))))),IF(RIGHT(F183,1)="T",1000000000000*VALUE(LEFT(F183,LEN(F183)-1)),IF(RIGHT(F183,1)="M",1000000*VALUE(LEFT(F183,LEN(F183)-1)),IF(RIGHT(F183,1)="B",1000000000*VALUE(LEFT(F183,LEN(F183)-1)),IF(RIGHT(F183,1)="%",0.01*VALUE(LEFT(F183,LEN(F183)-1)),IF(RIGHT(F183,1)="k",1000*VALUE(LEFT(F183,LEN(F183)-1)),VALUE(SUBSTITUTE(F183,",",""))))))))),"N/A")</f>
        <v/>
      </c>
      <c r="N183">
        <f>IFERROR(IF(TRIM(G183)="-", "N/A", IF(RIGHT(G183,1)=")",IF(RIGHT(G183,2)="T)",-1000000000000*VALUE(MID(G183,2,LEN(G183)-3)),IF(RIGHT(G183,2)="M)",-1000000*VALUE(MID(G183,2,LEN(G183)-3)),IF(RIGHT(G183,2)="B)",-1000000000*VALUE(MID(G183,2,LEN(G183)-3)),IF(RIGHT(G183,2)="k)",-1000*VALUE(MID(G183,2,LEN(G183)-3)),VALUE(SUBSTITUTE(G183,",","")))))),IF(RIGHT(G183,1)="T",1000000000000*VALUE(LEFT(G183,LEN(G183)-1)),IF(RIGHT(G183,1)="M",1000000*VALUE(LEFT(G183,LEN(G183)-1)),IF(RIGHT(G183,1)="B",1000000000*VALUE(LEFT(G183,LEN(G183)-1)),IF(RIGHT(G183,1)="%",0.01*VALUE(LEFT(G183,LEN(G183)-1)),IF(RIGHT(G183,1)="k",1000*VALUE(LEFT(G183,LEN(G183)-1)),VALUE(SUBSTITUTE(G183,",",""))))))))),"N/A")</f>
        <v/>
      </c>
      <c r="P183">
        <f>MAX(J183:N183)</f>
        <v/>
      </c>
      <c r="Q183">
        <f>IFERROR(J144+MATCH(P183,J183:N183,0)-1,"")</f>
        <v/>
      </c>
      <c r="R183">
        <f>IF(Q183="","",MIN(J183:N183))</f>
        <v/>
      </c>
      <c r="S183">
        <f>IFERROR(J144+MATCH(R183,J183:N183,0)-1,"")</f>
        <v/>
      </c>
      <c r="T183">
        <f>IFERROR(AVERAGE(J183:N183),"")</f>
        <v/>
      </c>
      <c r="U183">
        <f>IFERROR(STDEV(J183:N183),"")</f>
        <v/>
      </c>
      <c r="V183">
        <f>IFERROR(IF(C183="-","",IF(ISBLANK(B183),"",IF(OR(ISNUMBER(FIND("Growth",B183)),ISNUMBER(FIND("Margin",B183))),"",(J183-T183)/U183))),"")</f>
        <v/>
      </c>
      <c r="W183">
        <f>IFERROR(IF(OR(D183="-",ISBLANK(D183)),"",(K183-T183)/U183),"")</f>
        <v/>
      </c>
      <c r="X183">
        <f>IFERROR(IF(OR(E183="-",ISBLANK(E183)),"",(L183-T183)/U183),"")</f>
        <v/>
      </c>
      <c r="Y183">
        <f>IFERROR(IF(OR(F183="-",ISBLANK(F183)),"",(M183-T183)/U183),"")</f>
        <v/>
      </c>
      <c r="Z183">
        <f>IFERROR(IF(OR(G183="-",ISBLANK(G183)),"",(N183-T183)/U183),"")</f>
        <v/>
      </c>
      <c r="AA183">
        <f>IF(MAX(MAX(V183:Z183),ABS(MIN(V183:Z183)))=ABS(MIN(V183:Z183)),MIN(V183:Z183),MAX(V183:Z183))</f>
        <v/>
      </c>
      <c r="AB183">
        <f>IFERROR(V144+MATCH(AA183,V183:Z183,0)-1,"")</f>
        <v/>
      </c>
      <c r="AC183">
        <f>IF(AB183&lt;&gt;"",IF(S183=AB183,"Low",IF(AB183=Q183,"High","")),"")</f>
        <v/>
      </c>
      <c r="AE183">
        <f>IF(ISNUMBER(MATCH("N/A",J183:N183,0)),"",IFERROR((5 * SUMPRODUCT(J144:N144,J183:N183) - PRODUCT(SUM(J144:N144),SUM(J183:N183))) / ((5 * SUM((J144^2)+(K144^2)+(L144^2)+(M144^2)+(N144^2))) - SUM(J144:N144)^2),""))</f>
        <v/>
      </c>
      <c r="AF183">
        <f>IFERROR(CORREL(J144:N144,J183:N183),"")</f>
        <v/>
      </c>
      <c r="AZ183">
        <f>IF(Q183=S183,0,1)</f>
        <v/>
      </c>
      <c r="BA183">
        <f>IF(AZ183=1,IF(Q183="","",IF(Q183=N144,"Yes","No")),"")</f>
        <v/>
      </c>
      <c r="BB183">
        <f>IF(BA183="Yes",P183,"")</f>
        <v/>
      </c>
      <c r="BC183">
        <f>IF(AZ183=1,IF(S183="","",IF(S183=N144,"Yes","No")),"")</f>
        <v/>
      </c>
      <c r="BD183">
        <f>IF(BC183="Yes",R183,"")</f>
        <v/>
      </c>
      <c r="BE183">
        <f>IFERROR(IF(SIGN(AE183)=1,"Increasing",IF(SIGN(AE183)=-1,"Decreasing","")),"")</f>
        <v/>
      </c>
      <c r="BF183">
        <f>IF(OR(AND(BE183="Increasing",BA183="Yes"),AND(BE183="Decreasing",BC183="Yes")),"Yes","No")</f>
        <v/>
      </c>
      <c r="BG183">
        <f>IF(I183="pos_trend","Yes","No")</f>
        <v/>
      </c>
      <c r="BH183">
        <f>IF(AF183&lt;&gt;"",IF(ABS(AF183)&gt;0.8,"Yes","No"),"")</f>
        <v/>
      </c>
    </row>
    <row r="184" spans="1:60">
      <c s="1" r="A184" t="n">
        <v>26</v>
      </c>
      <c r="B184" t="s">
        <v>407</v>
      </c>
      <c r="C184" t="s">
        <v>264</v>
      </c>
      <c r="D184" t="s">
        <v>264</v>
      </c>
      <c r="E184" t="s">
        <v>264</v>
      </c>
      <c r="F184" t="s">
        <v>264</v>
      </c>
      <c r="G184" t="s">
        <v>264</v>
      </c>
      <c r="H184" t="s"/>
      <c r="I184">
        <f>IF(AND(K184&gt; J184, L184&gt; K184, M184&gt; L184, N184&gt; M184), "pos_trend", IF(AND(K184&lt; J184, L184&lt; K184, M184&lt; L184, N184&lt; M184), "neg_trend", "N/A"))</f>
        <v/>
      </c>
      <c r="J184">
        <f>IFERROR(IF(TRIM(C184)="-", "N/A", IF(RIGHT(C184,1)=")",IF(RIGHT(C184,2)="T)",-1000000000000*VALUE(MID(C184,2,LEN(C184)-3)),IF(RIGHT(C184,2)="M)",-1000000*VALUE(MID(C184,2,LEN(C184)-3)),IF(RIGHT(C184,2)="B)",-1000000000*VALUE(MID(C184,2,LEN(C184)-3)),IF(RIGHT(C184,2)="k)",-1000*VALUE(MID(C184,2,LEN(C184)-3)),VALUE(SUBSTITUTE(C184,",","")))))),IF(RIGHT(C184,1)="T",1000000000000*VALUE(LEFT(C184,LEN(C184)-1)),IF(RIGHT(C184,1)="M",1000000*VALUE(LEFT(C184,LEN(C184)-1)),IF(RIGHT(C184,1)="B",1000000000*VALUE(LEFT(C184,LEN(C184)-1)),IF(RIGHT(C184,1)="%",0.01*VALUE(LEFT(C184,LEN(C184)-1)),IF(RIGHT(C184,1)="k",1000*VALUE(LEFT(C184,LEN(C184)-1)),VALUE(SUBSTITUTE(C184,",",""))))))))),"N/A")</f>
        <v/>
      </c>
      <c r="K184">
        <f>IFERROR(IF(TRIM(D184)="-", "N/A", IF(RIGHT(D184,1)=")",IF(RIGHT(D184,2)="T)",-1000000000000*VALUE(MID(D184,2,LEN(D184)-3)),IF(RIGHT(D184,2)="M)",-1000000*VALUE(MID(D184,2,LEN(D184)-3)),IF(RIGHT(D184,2)="B)",-1000000000*VALUE(MID(D184,2,LEN(D184)-3)),IF(RIGHT(D184,2)="k)",-1000*VALUE(MID(D184,2,LEN(D184)-3)),VALUE(SUBSTITUTE(D184,",","")))))),IF(RIGHT(D184,1)="T",1000000000000*VALUE(LEFT(D184,LEN(D184)-1)),IF(RIGHT(D184,1)="M",1000000*VALUE(LEFT(D184,LEN(D184)-1)),IF(RIGHT(D184,1)="B",1000000000*VALUE(LEFT(D184,LEN(D184)-1)),IF(RIGHT(D184,1)="%",0.01*VALUE(LEFT(D184,LEN(D184)-1)),IF(RIGHT(D184,1)="k",1000*VALUE(LEFT(D184,LEN(D184)-1)),VALUE(SUBSTITUTE(D184,",",""))))))))),"N/A")</f>
        <v/>
      </c>
      <c r="L184">
        <f>IFERROR(IF(TRIM(E184)="-", "N/A", IF(RIGHT(E184,1)=")",IF(RIGHT(E184,2)="T)",-1000000000000*VALUE(MID(E184,2,LEN(E184)-3)),IF(RIGHT(E184,2)="M)",-1000000*VALUE(MID(E184,2,LEN(E184)-3)),IF(RIGHT(E184,2)="B)",-1000000000*VALUE(MID(E184,2,LEN(E184)-3)),IF(RIGHT(E184,2)="k)",-1000*VALUE(MID(E184,2,LEN(E184)-3)),VALUE(SUBSTITUTE(E184,",","")))))),IF(RIGHT(E184,1)="T",1000000000000*VALUE(LEFT(E184,LEN(E184)-1)),IF(RIGHT(E184,1)="M",1000000*VALUE(LEFT(E184,LEN(E184)-1)),IF(RIGHT(E184,1)="B",1000000000*VALUE(LEFT(E184,LEN(E184)-1)),IF(RIGHT(E184,1)="%",0.01*VALUE(LEFT(E184,LEN(E184)-1)),IF(RIGHT(E184,1)="k",1000*VALUE(LEFT(E184,LEN(E184)-1)),VALUE(SUBSTITUTE(E184,",",""))))))))),"N/A")</f>
        <v/>
      </c>
      <c r="M184">
        <f>IFERROR(IF(TRIM(F184)="-", "N/A", IF(RIGHT(F184,1)=")",IF(RIGHT(F184,2)="T)",-1000000000000*VALUE(MID(F184,2,LEN(F184)-3)),IF(RIGHT(F184,2)="M)",-1000000*VALUE(MID(F184,2,LEN(F184)-3)),IF(RIGHT(F184,2)="B)",-1000000000*VALUE(MID(F184,2,LEN(F184)-3)),IF(RIGHT(F184,2)="k)",-1000*VALUE(MID(F184,2,LEN(F184)-3)),VALUE(SUBSTITUTE(F184,",","")))))),IF(RIGHT(F184,1)="T",1000000000000*VALUE(LEFT(F184,LEN(F184)-1)),IF(RIGHT(F184,1)="M",1000000*VALUE(LEFT(F184,LEN(F184)-1)),IF(RIGHT(F184,1)="B",1000000000*VALUE(LEFT(F184,LEN(F184)-1)),IF(RIGHT(F184,1)="%",0.01*VALUE(LEFT(F184,LEN(F184)-1)),IF(RIGHT(F184,1)="k",1000*VALUE(LEFT(F184,LEN(F184)-1)),VALUE(SUBSTITUTE(F184,",",""))))))))),"N/A")</f>
        <v/>
      </c>
      <c r="N184">
        <f>IFERROR(IF(TRIM(G184)="-", "N/A", IF(RIGHT(G184,1)=")",IF(RIGHT(G184,2)="T)",-1000000000000*VALUE(MID(G184,2,LEN(G184)-3)),IF(RIGHT(G184,2)="M)",-1000000*VALUE(MID(G184,2,LEN(G184)-3)),IF(RIGHT(G184,2)="B)",-1000000000*VALUE(MID(G184,2,LEN(G184)-3)),IF(RIGHT(G184,2)="k)",-1000*VALUE(MID(G184,2,LEN(G184)-3)),VALUE(SUBSTITUTE(G184,",","")))))),IF(RIGHT(G184,1)="T",1000000000000*VALUE(LEFT(G184,LEN(G184)-1)),IF(RIGHT(G184,1)="M",1000000*VALUE(LEFT(G184,LEN(G184)-1)),IF(RIGHT(G184,1)="B",1000000000*VALUE(LEFT(G184,LEN(G184)-1)),IF(RIGHT(G184,1)="%",0.01*VALUE(LEFT(G184,LEN(G184)-1)),IF(RIGHT(G184,1)="k",1000*VALUE(LEFT(G184,LEN(G184)-1)),VALUE(SUBSTITUTE(G184,",",""))))))))),"N/A")</f>
        <v/>
      </c>
      <c r="P184">
        <f>MAX(J184:N184)</f>
        <v/>
      </c>
      <c r="Q184">
        <f>IFERROR(J144+MATCH(P184,J184:N184,0)-1,"")</f>
        <v/>
      </c>
      <c r="R184">
        <f>IF(Q184="","",MIN(J184:N184))</f>
        <v/>
      </c>
      <c r="S184">
        <f>IFERROR(J144+MATCH(R184,J184:N184,0)-1,"")</f>
        <v/>
      </c>
      <c r="T184">
        <f>IFERROR(AVERAGE(J184:N184),"")</f>
        <v/>
      </c>
      <c r="U184">
        <f>IFERROR(STDEV(J184:N184),"")</f>
        <v/>
      </c>
      <c r="V184">
        <f>IFERROR(IF(C184="-","",IF(ISBLANK(B184),"",IF(OR(ISNUMBER(FIND("Growth",B184)),ISNUMBER(FIND("Margin",B184))),"",(J184-T184)/U184))),"")</f>
        <v/>
      </c>
      <c r="W184">
        <f>IFERROR(IF(OR(D184="-",ISBLANK(D184)),"",(K184-T184)/U184),"")</f>
        <v/>
      </c>
      <c r="X184">
        <f>IFERROR(IF(OR(E184="-",ISBLANK(E184)),"",(L184-T184)/U184),"")</f>
        <v/>
      </c>
      <c r="Y184">
        <f>IFERROR(IF(OR(F184="-",ISBLANK(F184)),"",(M184-T184)/U184),"")</f>
        <v/>
      </c>
      <c r="Z184">
        <f>IFERROR(IF(OR(G184="-",ISBLANK(G184)),"",(N184-T184)/U184),"")</f>
        <v/>
      </c>
      <c r="AA184">
        <f>IF(MAX(MAX(V184:Z184),ABS(MIN(V184:Z184)))=ABS(MIN(V184:Z184)),MIN(V184:Z184),MAX(V184:Z184))</f>
        <v/>
      </c>
      <c r="AB184">
        <f>IFERROR(V144+MATCH(AA184,V184:Z184,0)-1,"")</f>
        <v/>
      </c>
      <c r="AC184">
        <f>IF(AB184&lt;&gt;"",IF(S184=AB184,"Low",IF(AB184=Q184,"High","")),"")</f>
        <v/>
      </c>
      <c r="AE184">
        <f>IF(ISNUMBER(MATCH("N/A",J184:N184,0)),"",IFERROR((5 * SUMPRODUCT(J144:N144,J184:N184) - PRODUCT(SUM(J144:N144),SUM(J184:N184))) / ((5 * SUM((J144^2)+(K144^2)+(L144^2)+(M144^2)+(N144^2))) - SUM(J144:N144)^2),""))</f>
        <v/>
      </c>
      <c r="AF184">
        <f>IFERROR(CORREL(J144:N144,J184:N184),"")</f>
        <v/>
      </c>
      <c r="AZ184">
        <f>IF(Q184=S184,0,1)</f>
        <v/>
      </c>
      <c r="BA184">
        <f>IF(AZ184=1,IF(Q184="","",IF(Q184=N144,"Yes","No")),"")</f>
        <v/>
      </c>
      <c r="BB184">
        <f>IF(BA184="Yes",P184,"")</f>
        <v/>
      </c>
      <c r="BC184">
        <f>IF(AZ184=1,IF(S184="","",IF(S184=N144,"Yes","No")),"")</f>
        <v/>
      </c>
      <c r="BD184">
        <f>IF(BC184="Yes",R184,"")</f>
        <v/>
      </c>
      <c r="BE184">
        <f>IFERROR(IF(SIGN(AE184)=1,"Increasing",IF(SIGN(AE184)=-1,"Decreasing","")),"")</f>
        <v/>
      </c>
      <c r="BF184">
        <f>IF(OR(AND(BE184="Increasing",BA184="Yes"),AND(BE184="Decreasing",BC184="Yes")),"Yes","No")</f>
        <v/>
      </c>
      <c r="BG184">
        <f>IF(I184="pos_trend","Yes","No")</f>
        <v/>
      </c>
      <c r="BH184">
        <f>IF(AF184&lt;&gt;"",IF(ABS(AF184)&gt;0.8,"Yes","No"),"")</f>
        <v/>
      </c>
    </row>
    <row r="185" spans="1:60">
      <c s="1" r="A185" t="n">
        <v>27</v>
      </c>
      <c r="B185" t="s">
        <v>408</v>
      </c>
      <c r="C185" t="s">
        <v>2709</v>
      </c>
      <c r="D185" t="s">
        <v>2710</v>
      </c>
      <c r="E185" t="s">
        <v>2711</v>
      </c>
      <c r="F185" t="s">
        <v>2712</v>
      </c>
      <c r="G185" t="s">
        <v>2713</v>
      </c>
      <c r="H185" t="s"/>
      <c r="I185">
        <f>IF(AND(K185&gt; J185, L185&gt; K185, M185&gt; L185, N185&gt; M185), "pos_trend", IF(AND(K185&lt; J185, L185&lt; K185, M185&lt; L185, N185&lt; M185), "neg_trend", "N/A"))</f>
        <v/>
      </c>
      <c r="J185">
        <f>IFERROR(IF(TRIM(C185)="-", "N/A", IF(RIGHT(C185,1)=")",IF(RIGHT(C185,2)="T)",-1000000000000*VALUE(MID(C185,2,LEN(C185)-3)),IF(RIGHT(C185,2)="M)",-1000000*VALUE(MID(C185,2,LEN(C185)-3)),IF(RIGHT(C185,2)="B)",-1000000000*VALUE(MID(C185,2,LEN(C185)-3)),IF(RIGHT(C185,2)="k)",-1000*VALUE(MID(C185,2,LEN(C185)-3)),VALUE(SUBSTITUTE(C185,",","")))))),IF(RIGHT(C185,1)="T",1000000000000*VALUE(LEFT(C185,LEN(C185)-1)),IF(RIGHT(C185,1)="M",1000000*VALUE(LEFT(C185,LEN(C185)-1)),IF(RIGHT(C185,1)="B",1000000000*VALUE(LEFT(C185,LEN(C185)-1)),IF(RIGHT(C185,1)="%",0.01*VALUE(LEFT(C185,LEN(C185)-1)),IF(RIGHT(C185,1)="k",1000*VALUE(LEFT(C185,LEN(C185)-1)),VALUE(SUBSTITUTE(C185,",",""))))))))),"N/A")</f>
        <v/>
      </c>
      <c r="K185">
        <f>IFERROR(IF(TRIM(D185)="-", "N/A", IF(RIGHT(D185,1)=")",IF(RIGHT(D185,2)="T)",-1000000000000*VALUE(MID(D185,2,LEN(D185)-3)),IF(RIGHT(D185,2)="M)",-1000000*VALUE(MID(D185,2,LEN(D185)-3)),IF(RIGHT(D185,2)="B)",-1000000000*VALUE(MID(D185,2,LEN(D185)-3)),IF(RIGHT(D185,2)="k)",-1000*VALUE(MID(D185,2,LEN(D185)-3)),VALUE(SUBSTITUTE(D185,",","")))))),IF(RIGHT(D185,1)="T",1000000000000*VALUE(LEFT(D185,LEN(D185)-1)),IF(RIGHT(D185,1)="M",1000000*VALUE(LEFT(D185,LEN(D185)-1)),IF(RIGHT(D185,1)="B",1000000000*VALUE(LEFT(D185,LEN(D185)-1)),IF(RIGHT(D185,1)="%",0.01*VALUE(LEFT(D185,LEN(D185)-1)),IF(RIGHT(D185,1)="k",1000*VALUE(LEFT(D185,LEN(D185)-1)),VALUE(SUBSTITUTE(D185,",",""))))))))),"N/A")</f>
        <v/>
      </c>
      <c r="L185">
        <f>IFERROR(IF(TRIM(E185)="-", "N/A", IF(RIGHT(E185,1)=")",IF(RIGHT(E185,2)="T)",-1000000000000*VALUE(MID(E185,2,LEN(E185)-3)),IF(RIGHT(E185,2)="M)",-1000000*VALUE(MID(E185,2,LEN(E185)-3)),IF(RIGHT(E185,2)="B)",-1000000000*VALUE(MID(E185,2,LEN(E185)-3)),IF(RIGHT(E185,2)="k)",-1000*VALUE(MID(E185,2,LEN(E185)-3)),VALUE(SUBSTITUTE(E185,",","")))))),IF(RIGHT(E185,1)="T",1000000000000*VALUE(LEFT(E185,LEN(E185)-1)),IF(RIGHT(E185,1)="M",1000000*VALUE(LEFT(E185,LEN(E185)-1)),IF(RIGHT(E185,1)="B",1000000000*VALUE(LEFT(E185,LEN(E185)-1)),IF(RIGHT(E185,1)="%",0.01*VALUE(LEFT(E185,LEN(E185)-1)),IF(RIGHT(E185,1)="k",1000*VALUE(LEFT(E185,LEN(E185)-1)),VALUE(SUBSTITUTE(E185,",",""))))))))),"N/A")</f>
        <v/>
      </c>
      <c r="M185">
        <f>IFERROR(IF(TRIM(F185)="-", "N/A", IF(RIGHT(F185,1)=")",IF(RIGHT(F185,2)="T)",-1000000000000*VALUE(MID(F185,2,LEN(F185)-3)),IF(RIGHT(F185,2)="M)",-1000000*VALUE(MID(F185,2,LEN(F185)-3)),IF(RIGHT(F185,2)="B)",-1000000000*VALUE(MID(F185,2,LEN(F185)-3)),IF(RIGHT(F185,2)="k)",-1000*VALUE(MID(F185,2,LEN(F185)-3)),VALUE(SUBSTITUTE(F185,",","")))))),IF(RIGHT(F185,1)="T",1000000000000*VALUE(LEFT(F185,LEN(F185)-1)),IF(RIGHT(F185,1)="M",1000000*VALUE(LEFT(F185,LEN(F185)-1)),IF(RIGHT(F185,1)="B",1000000000*VALUE(LEFT(F185,LEN(F185)-1)),IF(RIGHT(F185,1)="%",0.01*VALUE(LEFT(F185,LEN(F185)-1)),IF(RIGHT(F185,1)="k",1000*VALUE(LEFT(F185,LEN(F185)-1)),VALUE(SUBSTITUTE(F185,",",""))))))))),"N/A")</f>
        <v/>
      </c>
      <c r="N185">
        <f>IFERROR(IF(TRIM(G185)="-", "N/A", IF(RIGHT(G185,1)=")",IF(RIGHT(G185,2)="T)",-1000000000000*VALUE(MID(G185,2,LEN(G185)-3)),IF(RIGHT(G185,2)="M)",-1000000*VALUE(MID(G185,2,LEN(G185)-3)),IF(RIGHT(G185,2)="B)",-1000000000*VALUE(MID(G185,2,LEN(G185)-3)),IF(RIGHT(G185,2)="k)",-1000*VALUE(MID(G185,2,LEN(G185)-3)),VALUE(SUBSTITUTE(G185,",","")))))),IF(RIGHT(G185,1)="T",1000000000000*VALUE(LEFT(G185,LEN(G185)-1)),IF(RIGHT(G185,1)="M",1000000*VALUE(LEFT(G185,LEN(G185)-1)),IF(RIGHT(G185,1)="B",1000000000*VALUE(LEFT(G185,LEN(G185)-1)),IF(RIGHT(G185,1)="%",0.01*VALUE(LEFT(G185,LEN(G185)-1)),IF(RIGHT(G185,1)="k",1000*VALUE(LEFT(G185,LEN(G185)-1)),VALUE(SUBSTITUTE(G185,",",""))))))))),"N/A")</f>
        <v/>
      </c>
      <c r="P185">
        <f>MAX(J185:N185)</f>
        <v/>
      </c>
      <c r="Q185">
        <f>IFERROR(J144+MATCH(P185,J185:N185,0)-1,"")</f>
        <v/>
      </c>
      <c r="R185">
        <f>IF(Q185="","",MIN(J185:N185))</f>
        <v/>
      </c>
      <c r="S185">
        <f>IFERROR(J144+MATCH(R185,J185:N185,0)-1,"")</f>
        <v/>
      </c>
      <c r="T185">
        <f>IFERROR(AVERAGE(J185:N185),"")</f>
        <v/>
      </c>
      <c r="U185">
        <f>IFERROR(STDEV(J185:N185),"")</f>
        <v/>
      </c>
      <c r="V185">
        <f>IFERROR(IF(C185="-","",IF(ISBLANK(B185),"",IF(OR(ISNUMBER(FIND("Growth",B185)),ISNUMBER(FIND("Margin",B185))),"",(J185-T185)/U185))),"")</f>
        <v/>
      </c>
      <c r="W185">
        <f>IFERROR(IF(OR(D185="-",ISBLANK(D185)),"",(K185-T185)/U185),"")</f>
        <v/>
      </c>
      <c r="X185">
        <f>IFERROR(IF(OR(E185="-",ISBLANK(E185)),"",(L185-T185)/U185),"")</f>
        <v/>
      </c>
      <c r="Y185">
        <f>IFERROR(IF(OR(F185="-",ISBLANK(F185)),"",(M185-T185)/U185),"")</f>
        <v/>
      </c>
      <c r="Z185">
        <f>IFERROR(IF(OR(G185="-",ISBLANK(G185)),"",(N185-T185)/U185),"")</f>
        <v/>
      </c>
      <c r="AA185">
        <f>IF(MAX(MAX(V185:Z185),ABS(MIN(V185:Z185)))=ABS(MIN(V185:Z185)),MIN(V185:Z185),MAX(V185:Z185))</f>
        <v/>
      </c>
      <c r="AB185">
        <f>IFERROR(V144+MATCH(AA185,V185:Z185,0)-1,"")</f>
        <v/>
      </c>
      <c r="AC185">
        <f>IF(AB185&lt;&gt;"",IF(S185=AB185,"Low",IF(AB185=Q185,"High","")),"")</f>
        <v/>
      </c>
      <c r="AE185">
        <f>IF(ISNUMBER(MATCH("N/A",J185:N185,0)),"",IFERROR((5 * SUMPRODUCT(J144:N144,J185:N185) - PRODUCT(SUM(J144:N144),SUM(J185:N185))) / ((5 * SUM((J144^2)+(K144^2)+(L144^2)+(M144^2)+(N144^2))) - SUM(J144:N144)^2),""))</f>
        <v/>
      </c>
      <c r="AF185">
        <f>IFERROR(CORREL(J144:N144,J185:N185),"")</f>
        <v/>
      </c>
      <c r="AZ185">
        <f>IF(Q185=S185,0,1)</f>
        <v/>
      </c>
      <c r="BA185">
        <f>IF(AZ185=1,IF(Q185="","",IF(Q185=N144,"Yes","No")),"")</f>
        <v/>
      </c>
      <c r="BB185">
        <f>IF(BA185="Yes",P185,"")</f>
        <v/>
      </c>
      <c r="BC185">
        <f>IF(AZ185=1,IF(S185="","",IF(S185=N144,"Yes","No")),"")</f>
        <v/>
      </c>
      <c r="BD185">
        <f>IF(BC185="Yes",R185,"")</f>
        <v/>
      </c>
      <c r="BE185">
        <f>IFERROR(IF(SIGN(AE185)=1,"Increasing",IF(SIGN(AE185)=-1,"Decreasing","")),"")</f>
        <v/>
      </c>
      <c r="BF185">
        <f>IF(OR(AND(BE185="Increasing",BA185="Yes"),AND(BE185="Decreasing",BC185="Yes")),"Yes","No")</f>
        <v/>
      </c>
      <c r="BG185">
        <f>IF(I185="pos_trend","Yes","No")</f>
        <v/>
      </c>
      <c r="BH185">
        <f>IF(AF185&lt;&gt;"",IF(ABS(AF185)&gt;0.8,"Yes","No"),"")</f>
        <v/>
      </c>
    </row>
    <row r="186" spans="1:60">
      <c s="1" r="A186" t="n">
        <v>28</v>
      </c>
      <c r="B186" t="s">
        <v>409</v>
      </c>
      <c r="C186" t="s">
        <v>264</v>
      </c>
      <c r="D186" t="s">
        <v>2714</v>
      </c>
      <c r="E186" t="s">
        <v>2715</v>
      </c>
      <c r="F186" t="s">
        <v>2716</v>
      </c>
      <c r="G186" t="s">
        <v>2717</v>
      </c>
      <c r="H186" t="s"/>
      <c r="I186">
        <f>IF(AND(K186&gt; J186, L186&gt; K186, M186&gt; L186, N186&gt; M186), "pos_trend", IF(AND(K186&lt; J186, L186&lt; K186, M186&lt; L186, N186&lt; M186), "neg_trend", "N/A"))</f>
        <v/>
      </c>
      <c r="J186">
        <f>IFERROR(IF(TRIM(C186)="-", "N/A", IF(RIGHT(C186,1)=")",IF(RIGHT(C186,2)="T)",-1000000000000*VALUE(MID(C186,2,LEN(C186)-3)),IF(RIGHT(C186,2)="M)",-1000000*VALUE(MID(C186,2,LEN(C186)-3)),IF(RIGHT(C186,2)="B)",-1000000000*VALUE(MID(C186,2,LEN(C186)-3)),IF(RIGHT(C186,2)="k)",-1000*VALUE(MID(C186,2,LEN(C186)-3)),VALUE(SUBSTITUTE(C186,",","")))))),IF(RIGHT(C186,1)="T",1000000000000*VALUE(LEFT(C186,LEN(C186)-1)),IF(RIGHT(C186,1)="M",1000000*VALUE(LEFT(C186,LEN(C186)-1)),IF(RIGHT(C186,1)="B",1000000000*VALUE(LEFT(C186,LEN(C186)-1)),IF(RIGHT(C186,1)="%",0.01*VALUE(LEFT(C186,LEN(C186)-1)),IF(RIGHT(C186,1)="k",1000*VALUE(LEFT(C186,LEN(C186)-1)),VALUE(SUBSTITUTE(C186,",",""))))))))),"N/A")</f>
        <v/>
      </c>
      <c r="K186">
        <f>IFERROR(IF(TRIM(D186)="-", "N/A", IF(RIGHT(D186,1)=")",IF(RIGHT(D186,2)="T)",-1000000000000*VALUE(MID(D186,2,LEN(D186)-3)),IF(RIGHT(D186,2)="M)",-1000000*VALUE(MID(D186,2,LEN(D186)-3)),IF(RIGHT(D186,2)="B)",-1000000000*VALUE(MID(D186,2,LEN(D186)-3)),IF(RIGHT(D186,2)="k)",-1000*VALUE(MID(D186,2,LEN(D186)-3)),VALUE(SUBSTITUTE(D186,",","")))))),IF(RIGHT(D186,1)="T",1000000000000*VALUE(LEFT(D186,LEN(D186)-1)),IF(RIGHT(D186,1)="M",1000000*VALUE(LEFT(D186,LEN(D186)-1)),IF(RIGHT(D186,1)="B",1000000000*VALUE(LEFT(D186,LEN(D186)-1)),IF(RIGHT(D186,1)="%",0.01*VALUE(LEFT(D186,LEN(D186)-1)),IF(RIGHT(D186,1)="k",1000*VALUE(LEFT(D186,LEN(D186)-1)),VALUE(SUBSTITUTE(D186,",",""))))))))),"N/A")</f>
        <v/>
      </c>
      <c r="L186">
        <f>IFERROR(IF(TRIM(E186)="-", "N/A", IF(RIGHT(E186,1)=")",IF(RIGHT(E186,2)="T)",-1000000000000*VALUE(MID(E186,2,LEN(E186)-3)),IF(RIGHT(E186,2)="M)",-1000000*VALUE(MID(E186,2,LEN(E186)-3)),IF(RIGHT(E186,2)="B)",-1000000000*VALUE(MID(E186,2,LEN(E186)-3)),IF(RIGHT(E186,2)="k)",-1000*VALUE(MID(E186,2,LEN(E186)-3)),VALUE(SUBSTITUTE(E186,",","")))))),IF(RIGHT(E186,1)="T",1000000000000*VALUE(LEFT(E186,LEN(E186)-1)),IF(RIGHT(E186,1)="M",1000000*VALUE(LEFT(E186,LEN(E186)-1)),IF(RIGHT(E186,1)="B",1000000000*VALUE(LEFT(E186,LEN(E186)-1)),IF(RIGHT(E186,1)="%",0.01*VALUE(LEFT(E186,LEN(E186)-1)),IF(RIGHT(E186,1)="k",1000*VALUE(LEFT(E186,LEN(E186)-1)),VALUE(SUBSTITUTE(E186,",",""))))))))),"N/A")</f>
        <v/>
      </c>
      <c r="M186">
        <f>IFERROR(IF(TRIM(F186)="-", "N/A", IF(RIGHT(F186,1)=")",IF(RIGHT(F186,2)="T)",-1000000000000*VALUE(MID(F186,2,LEN(F186)-3)),IF(RIGHT(F186,2)="M)",-1000000*VALUE(MID(F186,2,LEN(F186)-3)),IF(RIGHT(F186,2)="B)",-1000000000*VALUE(MID(F186,2,LEN(F186)-3)),IF(RIGHT(F186,2)="k)",-1000*VALUE(MID(F186,2,LEN(F186)-3)),VALUE(SUBSTITUTE(F186,",","")))))),IF(RIGHT(F186,1)="T",1000000000000*VALUE(LEFT(F186,LEN(F186)-1)),IF(RIGHT(F186,1)="M",1000000*VALUE(LEFT(F186,LEN(F186)-1)),IF(RIGHT(F186,1)="B",1000000000*VALUE(LEFT(F186,LEN(F186)-1)),IF(RIGHT(F186,1)="%",0.01*VALUE(LEFT(F186,LEN(F186)-1)),IF(RIGHT(F186,1)="k",1000*VALUE(LEFT(F186,LEN(F186)-1)),VALUE(SUBSTITUTE(F186,",",""))))))))),"N/A")</f>
        <v/>
      </c>
      <c r="N186">
        <f>IFERROR(IF(TRIM(G186)="-", "N/A", IF(RIGHT(G186,1)=")",IF(RIGHT(G186,2)="T)",-1000000000000*VALUE(MID(G186,2,LEN(G186)-3)),IF(RIGHT(G186,2)="M)",-1000000*VALUE(MID(G186,2,LEN(G186)-3)),IF(RIGHT(G186,2)="B)",-1000000000*VALUE(MID(G186,2,LEN(G186)-3)),IF(RIGHT(G186,2)="k)",-1000*VALUE(MID(G186,2,LEN(G186)-3)),VALUE(SUBSTITUTE(G186,",","")))))),IF(RIGHT(G186,1)="T",1000000000000*VALUE(LEFT(G186,LEN(G186)-1)),IF(RIGHT(G186,1)="M",1000000*VALUE(LEFT(G186,LEN(G186)-1)),IF(RIGHT(G186,1)="B",1000000000*VALUE(LEFT(G186,LEN(G186)-1)),IF(RIGHT(G186,1)="%",0.01*VALUE(LEFT(G186,LEN(G186)-1)),IF(RIGHT(G186,1)="k",1000*VALUE(LEFT(G186,LEN(G186)-1)),VALUE(SUBSTITUTE(G186,",",""))))))))),"N/A")</f>
        <v/>
      </c>
      <c r="P186">
        <f>MAX(J186:N186)</f>
        <v/>
      </c>
      <c r="Q186">
        <f>IFERROR(J144+MATCH(P186,J186:N186,0)-1,"")</f>
        <v/>
      </c>
      <c r="R186">
        <f>IF(Q186="","",MIN(J186:N186))</f>
        <v/>
      </c>
      <c r="S186">
        <f>IFERROR(J144+MATCH(R186,J186:N186,0)-1,"")</f>
        <v/>
      </c>
      <c r="T186">
        <f>IFERROR(AVERAGE(J186:N186),"")</f>
        <v/>
      </c>
      <c r="U186">
        <f>IFERROR(STDEV(J186:N186),"")</f>
        <v/>
      </c>
      <c r="V186">
        <f>IFERROR(IF(C186="-","",IF(ISBLANK(B186),"",IF(OR(ISNUMBER(FIND("Growth",B186)),ISNUMBER(FIND("Margin",B186))),"",(J186-T186)/U186))),"")</f>
        <v/>
      </c>
      <c r="W186">
        <f>IFERROR(IF(OR(D186="-",ISBLANK(D186)),"",(K186-T186)/U186),"")</f>
        <v/>
      </c>
      <c r="X186">
        <f>IFERROR(IF(OR(E186="-",ISBLANK(E186)),"",(L186-T186)/U186),"")</f>
        <v/>
      </c>
      <c r="Y186">
        <f>IFERROR(IF(OR(F186="-",ISBLANK(F186)),"",(M186-T186)/U186),"")</f>
        <v/>
      </c>
      <c r="Z186">
        <f>IFERROR(IF(OR(G186="-",ISBLANK(G186)),"",(N186-T186)/U186),"")</f>
        <v/>
      </c>
      <c r="AA186">
        <f>IF(MAX(MAX(V186:Z186),ABS(MIN(V186:Z186)))=ABS(MIN(V186:Z186)),MIN(V186:Z186),MAX(V186:Z186))</f>
        <v/>
      </c>
      <c r="AB186">
        <f>IFERROR(V144+MATCH(AA186,V186:Z186,0)-1,"")</f>
        <v/>
      </c>
      <c r="AC186">
        <f>IF(AB186&lt;&gt;"",IF(S186=AB186,"Low",IF(AB186=Q186,"High","")),"")</f>
        <v/>
      </c>
      <c r="AE186">
        <f>IF(ISNUMBER(MATCH("N/A",J186:N186,0)),"",IFERROR((5 * SUMPRODUCT(J144:N144,J186:N186) - PRODUCT(SUM(J144:N144),SUM(J186:N186))) / ((5 * SUM((J144^2)+(K144^2)+(L144^2)+(M144^2)+(N144^2))) - SUM(J144:N144)^2),""))</f>
        <v/>
      </c>
      <c r="AF186">
        <f>IFERROR(CORREL(J144:N144,J186:N186),"")</f>
        <v/>
      </c>
      <c r="AZ186">
        <f>IF(Q186=S186,0,1)</f>
        <v/>
      </c>
      <c r="BA186">
        <f>IF(AZ186=1,IF(Q186="","",IF(Q186=N144,"Yes","No")),"")</f>
        <v/>
      </c>
      <c r="BB186">
        <f>IF(BA186="Yes",P186,"")</f>
        <v/>
      </c>
      <c r="BC186">
        <f>IF(AZ186=1,IF(S186="","",IF(S186=N144,"Yes","No")),"")</f>
        <v/>
      </c>
      <c r="BD186">
        <f>IF(BC186="Yes",R186,"")</f>
        <v/>
      </c>
      <c r="BE186">
        <f>IFERROR(IF(SIGN(AE186)=1,"Increasing",IF(SIGN(AE186)=-1,"Decreasing","")),"")</f>
        <v/>
      </c>
      <c r="BF186">
        <f>IF(OR(AND(BE186="Increasing",BA186="Yes"),AND(BE186="Decreasing",BC186="Yes")),"Yes","No")</f>
        <v/>
      </c>
      <c r="BG186">
        <f>IF(I186="pos_trend","Yes","No")</f>
        <v/>
      </c>
      <c r="BH186">
        <f>IF(AF186&lt;&gt;"",IF(ABS(AF186)&gt;0.8,"Yes","No"),"")</f>
        <v/>
      </c>
    </row>
    <row r="187" spans="1:60">
      <c s="1" r="A187" t="n">
        <v>29</v>
      </c>
      <c r="B187" t="s">
        <v>414</v>
      </c>
      <c r="C187" t="s">
        <v>264</v>
      </c>
      <c r="D187" t="s">
        <v>264</v>
      </c>
      <c r="E187" t="s">
        <v>264</v>
      </c>
      <c r="F187" t="s">
        <v>264</v>
      </c>
      <c r="G187" t="s">
        <v>2718</v>
      </c>
      <c r="H187" t="s"/>
      <c r="I187">
        <f>IF(AND(K187&gt; J187, L187&gt; K187, M187&gt; L187, N187&gt; M187), "pos_trend", IF(AND(K187&lt; J187, L187&lt; K187, M187&lt; L187, N187&lt; M187), "neg_trend", "N/A"))</f>
        <v/>
      </c>
      <c r="J187">
        <f>IFERROR(IF(TRIM(C187)="-", "N/A", IF(RIGHT(C187,1)=")",IF(RIGHT(C187,2)="T)",-1000000000000*VALUE(MID(C187,2,LEN(C187)-3)),IF(RIGHT(C187,2)="M)",-1000000*VALUE(MID(C187,2,LEN(C187)-3)),IF(RIGHT(C187,2)="B)",-1000000000*VALUE(MID(C187,2,LEN(C187)-3)),IF(RIGHT(C187,2)="k)",-1000*VALUE(MID(C187,2,LEN(C187)-3)),VALUE(SUBSTITUTE(C187,",","")))))),IF(RIGHT(C187,1)="T",1000000000000*VALUE(LEFT(C187,LEN(C187)-1)),IF(RIGHT(C187,1)="M",1000000*VALUE(LEFT(C187,LEN(C187)-1)),IF(RIGHT(C187,1)="B",1000000000*VALUE(LEFT(C187,LEN(C187)-1)),IF(RIGHT(C187,1)="%",0.01*VALUE(LEFT(C187,LEN(C187)-1)),IF(RIGHT(C187,1)="k",1000*VALUE(LEFT(C187,LEN(C187)-1)),VALUE(SUBSTITUTE(C187,",",""))))))))),"N/A")</f>
        <v/>
      </c>
      <c r="K187">
        <f>IFERROR(IF(TRIM(D187)="-", "N/A", IF(RIGHT(D187,1)=")",IF(RIGHT(D187,2)="T)",-1000000000000*VALUE(MID(D187,2,LEN(D187)-3)),IF(RIGHT(D187,2)="M)",-1000000*VALUE(MID(D187,2,LEN(D187)-3)),IF(RIGHT(D187,2)="B)",-1000000000*VALUE(MID(D187,2,LEN(D187)-3)),IF(RIGHT(D187,2)="k)",-1000*VALUE(MID(D187,2,LEN(D187)-3)),VALUE(SUBSTITUTE(D187,",","")))))),IF(RIGHT(D187,1)="T",1000000000000*VALUE(LEFT(D187,LEN(D187)-1)),IF(RIGHT(D187,1)="M",1000000*VALUE(LEFT(D187,LEN(D187)-1)),IF(RIGHT(D187,1)="B",1000000000*VALUE(LEFT(D187,LEN(D187)-1)),IF(RIGHT(D187,1)="%",0.01*VALUE(LEFT(D187,LEN(D187)-1)),IF(RIGHT(D187,1)="k",1000*VALUE(LEFT(D187,LEN(D187)-1)),VALUE(SUBSTITUTE(D187,",",""))))))))),"N/A")</f>
        <v/>
      </c>
      <c r="L187">
        <f>IFERROR(IF(TRIM(E187)="-", "N/A", IF(RIGHT(E187,1)=")",IF(RIGHT(E187,2)="T)",-1000000000000*VALUE(MID(E187,2,LEN(E187)-3)),IF(RIGHT(E187,2)="M)",-1000000*VALUE(MID(E187,2,LEN(E187)-3)),IF(RIGHT(E187,2)="B)",-1000000000*VALUE(MID(E187,2,LEN(E187)-3)),IF(RIGHT(E187,2)="k)",-1000*VALUE(MID(E187,2,LEN(E187)-3)),VALUE(SUBSTITUTE(E187,",","")))))),IF(RIGHT(E187,1)="T",1000000000000*VALUE(LEFT(E187,LEN(E187)-1)),IF(RIGHT(E187,1)="M",1000000*VALUE(LEFT(E187,LEN(E187)-1)),IF(RIGHT(E187,1)="B",1000000000*VALUE(LEFT(E187,LEN(E187)-1)),IF(RIGHT(E187,1)="%",0.01*VALUE(LEFT(E187,LEN(E187)-1)),IF(RIGHT(E187,1)="k",1000*VALUE(LEFT(E187,LEN(E187)-1)),VALUE(SUBSTITUTE(E187,",",""))))))))),"N/A")</f>
        <v/>
      </c>
      <c r="M187">
        <f>IFERROR(IF(TRIM(F187)="-", "N/A", IF(RIGHT(F187,1)=")",IF(RIGHT(F187,2)="T)",-1000000000000*VALUE(MID(F187,2,LEN(F187)-3)),IF(RIGHT(F187,2)="M)",-1000000*VALUE(MID(F187,2,LEN(F187)-3)),IF(RIGHT(F187,2)="B)",-1000000000*VALUE(MID(F187,2,LEN(F187)-3)),IF(RIGHT(F187,2)="k)",-1000*VALUE(MID(F187,2,LEN(F187)-3)),VALUE(SUBSTITUTE(F187,",","")))))),IF(RIGHT(F187,1)="T",1000000000000*VALUE(LEFT(F187,LEN(F187)-1)),IF(RIGHT(F187,1)="M",1000000*VALUE(LEFT(F187,LEN(F187)-1)),IF(RIGHT(F187,1)="B",1000000000*VALUE(LEFT(F187,LEN(F187)-1)),IF(RIGHT(F187,1)="%",0.01*VALUE(LEFT(F187,LEN(F187)-1)),IF(RIGHT(F187,1)="k",1000*VALUE(LEFT(F187,LEN(F187)-1)),VALUE(SUBSTITUTE(F187,",",""))))))))),"N/A")</f>
        <v/>
      </c>
      <c r="N187">
        <f>IFERROR(IF(TRIM(G187)="-", "N/A", IF(RIGHT(G187,1)=")",IF(RIGHT(G187,2)="T)",-1000000000000*VALUE(MID(G187,2,LEN(G187)-3)),IF(RIGHT(G187,2)="M)",-1000000*VALUE(MID(G187,2,LEN(G187)-3)),IF(RIGHT(G187,2)="B)",-1000000000*VALUE(MID(G187,2,LEN(G187)-3)),IF(RIGHT(G187,2)="k)",-1000*VALUE(MID(G187,2,LEN(G187)-3)),VALUE(SUBSTITUTE(G187,",","")))))),IF(RIGHT(G187,1)="T",1000000000000*VALUE(LEFT(G187,LEN(G187)-1)),IF(RIGHT(G187,1)="M",1000000*VALUE(LEFT(G187,LEN(G187)-1)),IF(RIGHT(G187,1)="B",1000000000*VALUE(LEFT(G187,LEN(G187)-1)),IF(RIGHT(G187,1)="%",0.01*VALUE(LEFT(G187,LEN(G187)-1)),IF(RIGHT(G187,1)="k",1000*VALUE(LEFT(G187,LEN(G187)-1)),VALUE(SUBSTITUTE(G187,",",""))))))))),"N/A")</f>
        <v/>
      </c>
      <c r="P187">
        <f>MAX(J187:N187)</f>
        <v/>
      </c>
      <c r="Q187">
        <f>IFERROR(J144+MATCH(P187,J187:N187,0)-1,"")</f>
        <v/>
      </c>
      <c r="R187">
        <f>IF(Q187="","",MIN(J187:N187))</f>
        <v/>
      </c>
      <c r="S187">
        <f>IFERROR(J144+MATCH(R187,J187:N187,0)-1,"")</f>
        <v/>
      </c>
      <c r="T187">
        <f>IFERROR(AVERAGE(J187:N187),"")</f>
        <v/>
      </c>
      <c r="U187">
        <f>IFERROR(STDEV(J187:N187),"")</f>
        <v/>
      </c>
      <c r="V187">
        <f>IFERROR(IF(C187="-","",IF(ISBLANK(B187),"",IF(OR(ISNUMBER(FIND("Growth",B187)),ISNUMBER(FIND("Margin",B187))),"",(J187-T187)/U187))),"")</f>
        <v/>
      </c>
      <c r="W187">
        <f>IFERROR(IF(OR(D187="-",ISBLANK(D187)),"",(K187-T187)/U187),"")</f>
        <v/>
      </c>
      <c r="X187">
        <f>IFERROR(IF(OR(E187="-",ISBLANK(E187)),"",(L187-T187)/U187),"")</f>
        <v/>
      </c>
      <c r="Y187">
        <f>IFERROR(IF(OR(F187="-",ISBLANK(F187)),"",(M187-T187)/U187),"")</f>
        <v/>
      </c>
      <c r="Z187">
        <f>IFERROR(IF(OR(G187="-",ISBLANK(G187)),"",(N187-T187)/U187),"")</f>
        <v/>
      </c>
      <c r="AA187">
        <f>IF(MAX(MAX(V187:Z187),ABS(MIN(V187:Z187)))=ABS(MIN(V187:Z187)),MIN(V187:Z187),MAX(V187:Z187))</f>
        <v/>
      </c>
      <c r="AB187">
        <f>IFERROR(V144+MATCH(AA187,V187:Z187,0)-1,"")</f>
        <v/>
      </c>
      <c r="AC187">
        <f>IF(AB187&lt;&gt;"",IF(S187=AB187,"Low",IF(AB187=Q187,"High","")),"")</f>
        <v/>
      </c>
      <c r="AE187">
        <f>IF(ISNUMBER(MATCH("N/A",J187:N187,0)),"",IFERROR((5 * SUMPRODUCT(J144:N144,J187:N187) - PRODUCT(SUM(J144:N144),SUM(J187:N187))) / ((5 * SUM((J144^2)+(K144^2)+(L144^2)+(M144^2)+(N144^2))) - SUM(J144:N144)^2),""))</f>
        <v/>
      </c>
      <c r="AF187">
        <f>IFERROR(CORREL(J144:N144,J187:N187),"")</f>
        <v/>
      </c>
      <c r="AZ187">
        <f>IF(Q187=S187,0,1)</f>
        <v/>
      </c>
      <c r="BA187">
        <f>IF(AZ187=1,IF(Q187="","",IF(Q187=N144,"Yes","No")),"")</f>
        <v/>
      </c>
      <c r="BB187">
        <f>IF(BA187="Yes",P187,"")</f>
        <v/>
      </c>
      <c r="BC187">
        <f>IF(AZ187=1,IF(S187="","",IF(S187=N144,"Yes","No")),"")</f>
        <v/>
      </c>
      <c r="BD187">
        <f>IF(BC187="Yes",R187,"")</f>
        <v/>
      </c>
      <c r="BE187">
        <f>IFERROR(IF(SIGN(AE187)=1,"Increasing",IF(SIGN(AE187)=-1,"Decreasing","")),"")</f>
        <v/>
      </c>
      <c r="BF187">
        <f>IF(OR(AND(BE187="Increasing",BA187="Yes"),AND(BE187="Decreasing",BC187="Yes")),"Yes","No")</f>
        <v/>
      </c>
      <c r="BG187">
        <f>IF(I187="pos_trend","Yes","No")</f>
        <v/>
      </c>
      <c r="BH187">
        <f>IF(AF187&lt;&gt;"",IF(ABS(AF187)&gt;0.8,"Yes","No"),"")</f>
        <v/>
      </c>
    </row>
    <row r="188" spans="1:60">
      <c s="1" r="A188" t="n">
        <v>30</v>
      </c>
      <c r="B188" t="s">
        <v>416</v>
      </c>
      <c r="C188" t="s">
        <v>264</v>
      </c>
      <c r="D188" t="s">
        <v>264</v>
      </c>
      <c r="E188" t="s">
        <v>264</v>
      </c>
      <c r="F188" t="s">
        <v>264</v>
      </c>
      <c r="G188" t="s">
        <v>264</v>
      </c>
      <c r="H188" t="s"/>
      <c r="I188">
        <f>IF(AND(K188&gt; J188, L188&gt; K188, M188&gt; L188, N188&gt; M188), "pos_trend", IF(AND(K188&lt; J188, L188&lt; K188, M188&lt; L188, N188&lt; M188), "neg_trend", "N/A"))</f>
        <v/>
      </c>
      <c r="J188">
        <f>IFERROR(IF(TRIM(C188)="-", "N/A", IF(RIGHT(C188,1)=")",IF(RIGHT(C188,2)="T)",-1000000000000*VALUE(MID(C188,2,LEN(C188)-3)),IF(RIGHT(C188,2)="M)",-1000000*VALUE(MID(C188,2,LEN(C188)-3)),IF(RIGHT(C188,2)="B)",-1000000000*VALUE(MID(C188,2,LEN(C188)-3)),IF(RIGHT(C188,2)="k)",-1000*VALUE(MID(C188,2,LEN(C188)-3)),VALUE(SUBSTITUTE(C188,",","")))))),IF(RIGHT(C188,1)="T",1000000000000*VALUE(LEFT(C188,LEN(C188)-1)),IF(RIGHT(C188,1)="M",1000000*VALUE(LEFT(C188,LEN(C188)-1)),IF(RIGHT(C188,1)="B",1000000000*VALUE(LEFT(C188,LEN(C188)-1)),IF(RIGHT(C188,1)="%",0.01*VALUE(LEFT(C188,LEN(C188)-1)),IF(RIGHT(C188,1)="k",1000*VALUE(LEFT(C188,LEN(C188)-1)),VALUE(SUBSTITUTE(C188,",",""))))))))),"N/A")</f>
        <v/>
      </c>
      <c r="K188">
        <f>IFERROR(IF(TRIM(D188)="-", "N/A", IF(RIGHT(D188,1)=")",IF(RIGHT(D188,2)="T)",-1000000000000*VALUE(MID(D188,2,LEN(D188)-3)),IF(RIGHT(D188,2)="M)",-1000000*VALUE(MID(D188,2,LEN(D188)-3)),IF(RIGHT(D188,2)="B)",-1000000000*VALUE(MID(D188,2,LEN(D188)-3)),IF(RIGHT(D188,2)="k)",-1000*VALUE(MID(D188,2,LEN(D188)-3)),VALUE(SUBSTITUTE(D188,",","")))))),IF(RIGHT(D188,1)="T",1000000000000*VALUE(LEFT(D188,LEN(D188)-1)),IF(RIGHT(D188,1)="M",1000000*VALUE(LEFT(D188,LEN(D188)-1)),IF(RIGHT(D188,1)="B",1000000000*VALUE(LEFT(D188,LEN(D188)-1)),IF(RIGHT(D188,1)="%",0.01*VALUE(LEFT(D188,LEN(D188)-1)),IF(RIGHT(D188,1)="k",1000*VALUE(LEFT(D188,LEN(D188)-1)),VALUE(SUBSTITUTE(D188,",",""))))))))),"N/A")</f>
        <v/>
      </c>
      <c r="L188">
        <f>IFERROR(IF(TRIM(E188)="-", "N/A", IF(RIGHT(E188,1)=")",IF(RIGHT(E188,2)="T)",-1000000000000*VALUE(MID(E188,2,LEN(E188)-3)),IF(RIGHT(E188,2)="M)",-1000000*VALUE(MID(E188,2,LEN(E188)-3)),IF(RIGHT(E188,2)="B)",-1000000000*VALUE(MID(E188,2,LEN(E188)-3)),IF(RIGHT(E188,2)="k)",-1000*VALUE(MID(E188,2,LEN(E188)-3)),VALUE(SUBSTITUTE(E188,",","")))))),IF(RIGHT(E188,1)="T",1000000000000*VALUE(LEFT(E188,LEN(E188)-1)),IF(RIGHT(E188,1)="M",1000000*VALUE(LEFT(E188,LEN(E188)-1)),IF(RIGHT(E188,1)="B",1000000000*VALUE(LEFT(E188,LEN(E188)-1)),IF(RIGHT(E188,1)="%",0.01*VALUE(LEFT(E188,LEN(E188)-1)),IF(RIGHT(E188,1)="k",1000*VALUE(LEFT(E188,LEN(E188)-1)),VALUE(SUBSTITUTE(E188,",",""))))))))),"N/A")</f>
        <v/>
      </c>
      <c r="M188">
        <f>IFERROR(IF(TRIM(F188)="-", "N/A", IF(RIGHT(F188,1)=")",IF(RIGHT(F188,2)="T)",-1000000000000*VALUE(MID(F188,2,LEN(F188)-3)),IF(RIGHT(F188,2)="M)",-1000000*VALUE(MID(F188,2,LEN(F188)-3)),IF(RIGHT(F188,2)="B)",-1000000000*VALUE(MID(F188,2,LEN(F188)-3)),IF(RIGHT(F188,2)="k)",-1000*VALUE(MID(F188,2,LEN(F188)-3)),VALUE(SUBSTITUTE(F188,",","")))))),IF(RIGHT(F188,1)="T",1000000000000*VALUE(LEFT(F188,LEN(F188)-1)),IF(RIGHT(F188,1)="M",1000000*VALUE(LEFT(F188,LEN(F188)-1)),IF(RIGHT(F188,1)="B",1000000000*VALUE(LEFT(F188,LEN(F188)-1)),IF(RIGHT(F188,1)="%",0.01*VALUE(LEFT(F188,LEN(F188)-1)),IF(RIGHT(F188,1)="k",1000*VALUE(LEFT(F188,LEN(F188)-1)),VALUE(SUBSTITUTE(F188,",",""))))))))),"N/A")</f>
        <v/>
      </c>
      <c r="N188">
        <f>IFERROR(IF(TRIM(G188)="-", "N/A", IF(RIGHT(G188,1)=")",IF(RIGHT(G188,2)="T)",-1000000000000*VALUE(MID(G188,2,LEN(G188)-3)),IF(RIGHT(G188,2)="M)",-1000000*VALUE(MID(G188,2,LEN(G188)-3)),IF(RIGHT(G188,2)="B)",-1000000000*VALUE(MID(G188,2,LEN(G188)-3)),IF(RIGHT(G188,2)="k)",-1000*VALUE(MID(G188,2,LEN(G188)-3)),VALUE(SUBSTITUTE(G188,",","")))))),IF(RIGHT(G188,1)="T",1000000000000*VALUE(LEFT(G188,LEN(G188)-1)),IF(RIGHT(G188,1)="M",1000000*VALUE(LEFT(G188,LEN(G188)-1)),IF(RIGHT(G188,1)="B",1000000000*VALUE(LEFT(G188,LEN(G188)-1)),IF(RIGHT(G188,1)="%",0.01*VALUE(LEFT(G188,LEN(G188)-1)),IF(RIGHT(G188,1)="k",1000*VALUE(LEFT(G188,LEN(G188)-1)),VALUE(SUBSTITUTE(G188,",",""))))))))),"N/A")</f>
        <v/>
      </c>
      <c r="P188">
        <f>MAX(J188:N188)</f>
        <v/>
      </c>
      <c r="Q188">
        <f>IFERROR(J144+MATCH(P188,J188:N188,0)-1,"")</f>
        <v/>
      </c>
      <c r="R188">
        <f>IF(Q188="","",MIN(J188:N188))</f>
        <v/>
      </c>
      <c r="S188">
        <f>IFERROR(J144+MATCH(R188,J188:N188,0)-1,"")</f>
        <v/>
      </c>
      <c r="T188">
        <f>IFERROR(AVERAGE(J188:N188),"")</f>
        <v/>
      </c>
      <c r="U188">
        <f>IFERROR(STDEV(J188:N188),"")</f>
        <v/>
      </c>
      <c r="V188">
        <f>IFERROR(IF(C188="-","",IF(ISBLANK(B188),"",IF(OR(ISNUMBER(FIND("Growth",B188)),ISNUMBER(FIND("Margin",B188))),"",(J188-T188)/U188))),"")</f>
        <v/>
      </c>
      <c r="W188">
        <f>IFERROR(IF(OR(D188="-",ISBLANK(D188)),"",(K188-T188)/U188),"")</f>
        <v/>
      </c>
      <c r="X188">
        <f>IFERROR(IF(OR(E188="-",ISBLANK(E188)),"",(L188-T188)/U188),"")</f>
        <v/>
      </c>
      <c r="Y188">
        <f>IFERROR(IF(OR(F188="-",ISBLANK(F188)),"",(M188-T188)/U188),"")</f>
        <v/>
      </c>
      <c r="Z188">
        <f>IFERROR(IF(OR(G188="-",ISBLANK(G188)),"",(N188-T188)/U188),"")</f>
        <v/>
      </c>
      <c r="AA188">
        <f>IF(MAX(MAX(V188:Z188),ABS(MIN(V188:Z188)))=ABS(MIN(V188:Z188)),MIN(V188:Z188),MAX(V188:Z188))</f>
        <v/>
      </c>
      <c r="AB188">
        <f>IFERROR(V144+MATCH(AA188,V188:Z188,0)-1,"")</f>
        <v/>
      </c>
      <c r="AC188">
        <f>IF(AB188&lt;&gt;"",IF(S188=AB188,"Low",IF(AB188=Q188,"High","")),"")</f>
        <v/>
      </c>
      <c r="AE188">
        <f>IF(ISNUMBER(MATCH("N/A",J188:N188,0)),"",IFERROR((5 * SUMPRODUCT(J144:N144,J188:N188) - PRODUCT(SUM(J144:N144),SUM(J188:N188))) / ((5 * SUM((J144^2)+(K144^2)+(L144^2)+(M144^2)+(N144^2))) - SUM(J144:N144)^2),""))</f>
        <v/>
      </c>
      <c r="AF188">
        <f>IFERROR(CORREL(J144:N144,J188:N188),"")</f>
        <v/>
      </c>
      <c r="AZ188">
        <f>IF(Q188=S188,0,1)</f>
        <v/>
      </c>
      <c r="BA188">
        <f>IF(AZ188=1,IF(Q188="","",IF(Q188=N144,"Yes","No")),"")</f>
        <v/>
      </c>
      <c r="BB188">
        <f>IF(BA188="Yes",P188,"")</f>
        <v/>
      </c>
      <c r="BC188">
        <f>IF(AZ188=1,IF(S188="","",IF(S188=N144,"Yes","No")),"")</f>
        <v/>
      </c>
      <c r="BD188">
        <f>IF(BC188="Yes",R188,"")</f>
        <v/>
      </c>
      <c r="BE188">
        <f>IFERROR(IF(SIGN(AE188)=1,"Increasing",IF(SIGN(AE188)=-1,"Decreasing","")),"")</f>
        <v/>
      </c>
      <c r="BF188">
        <f>IF(OR(AND(BE188="Increasing",BA188="Yes"),AND(BE188="Decreasing",BC188="Yes")),"Yes","No")</f>
        <v/>
      </c>
      <c r="BG188">
        <f>IF(I188="pos_trend","Yes","No")</f>
        <v/>
      </c>
      <c r="BH188">
        <f>IF(AF188&lt;&gt;"",IF(ABS(AF188)&gt;0.8,"Yes","No"),"")</f>
        <v/>
      </c>
    </row>
    <row r="189" spans="1:60">
      <c s="1" r="A189" t="n">
        <v>31</v>
      </c>
      <c r="B189" t="s">
        <v>417</v>
      </c>
      <c r="C189" t="s">
        <v>264</v>
      </c>
      <c r="D189" t="s">
        <v>264</v>
      </c>
      <c r="E189" t="s">
        <v>264</v>
      </c>
      <c r="F189" t="s">
        <v>264</v>
      </c>
      <c r="G189" t="s">
        <v>264</v>
      </c>
      <c r="H189" t="s"/>
      <c r="I189">
        <f>IF(AND(K189&gt; J189, L189&gt; K189, M189&gt; L189, N189&gt; M189), "pos_trend", IF(AND(K189&lt; J189, L189&lt; K189, M189&lt; L189, N189&lt; M189), "neg_trend", "N/A"))</f>
        <v/>
      </c>
      <c r="J189">
        <f>IFERROR(IF(TRIM(C189)="-", "N/A", IF(RIGHT(C189,1)=")",IF(RIGHT(C189,2)="T)",-1000000000000*VALUE(MID(C189,2,LEN(C189)-3)),IF(RIGHT(C189,2)="M)",-1000000*VALUE(MID(C189,2,LEN(C189)-3)),IF(RIGHT(C189,2)="B)",-1000000000*VALUE(MID(C189,2,LEN(C189)-3)),IF(RIGHT(C189,2)="k)",-1000*VALUE(MID(C189,2,LEN(C189)-3)),VALUE(SUBSTITUTE(C189,",","")))))),IF(RIGHT(C189,1)="T",1000000000000*VALUE(LEFT(C189,LEN(C189)-1)),IF(RIGHT(C189,1)="M",1000000*VALUE(LEFT(C189,LEN(C189)-1)),IF(RIGHT(C189,1)="B",1000000000*VALUE(LEFT(C189,LEN(C189)-1)),IF(RIGHT(C189,1)="%",0.01*VALUE(LEFT(C189,LEN(C189)-1)),IF(RIGHT(C189,1)="k",1000*VALUE(LEFT(C189,LEN(C189)-1)),VALUE(SUBSTITUTE(C189,",",""))))))))),"N/A")</f>
        <v/>
      </c>
      <c r="K189">
        <f>IFERROR(IF(TRIM(D189)="-", "N/A", IF(RIGHT(D189,1)=")",IF(RIGHT(D189,2)="T)",-1000000000000*VALUE(MID(D189,2,LEN(D189)-3)),IF(RIGHT(D189,2)="M)",-1000000*VALUE(MID(D189,2,LEN(D189)-3)),IF(RIGHT(D189,2)="B)",-1000000000*VALUE(MID(D189,2,LEN(D189)-3)),IF(RIGHT(D189,2)="k)",-1000*VALUE(MID(D189,2,LEN(D189)-3)),VALUE(SUBSTITUTE(D189,",","")))))),IF(RIGHT(D189,1)="T",1000000000000*VALUE(LEFT(D189,LEN(D189)-1)),IF(RIGHT(D189,1)="M",1000000*VALUE(LEFT(D189,LEN(D189)-1)),IF(RIGHT(D189,1)="B",1000000000*VALUE(LEFT(D189,LEN(D189)-1)),IF(RIGHT(D189,1)="%",0.01*VALUE(LEFT(D189,LEN(D189)-1)),IF(RIGHT(D189,1)="k",1000*VALUE(LEFT(D189,LEN(D189)-1)),VALUE(SUBSTITUTE(D189,",",""))))))))),"N/A")</f>
        <v/>
      </c>
      <c r="L189">
        <f>IFERROR(IF(TRIM(E189)="-", "N/A", IF(RIGHT(E189,1)=")",IF(RIGHT(E189,2)="T)",-1000000000000*VALUE(MID(E189,2,LEN(E189)-3)),IF(RIGHT(E189,2)="M)",-1000000*VALUE(MID(E189,2,LEN(E189)-3)),IF(RIGHT(E189,2)="B)",-1000000000*VALUE(MID(E189,2,LEN(E189)-3)),IF(RIGHT(E189,2)="k)",-1000*VALUE(MID(E189,2,LEN(E189)-3)),VALUE(SUBSTITUTE(E189,",","")))))),IF(RIGHT(E189,1)="T",1000000000000*VALUE(LEFT(E189,LEN(E189)-1)),IF(RIGHT(E189,1)="M",1000000*VALUE(LEFT(E189,LEN(E189)-1)),IF(RIGHT(E189,1)="B",1000000000*VALUE(LEFT(E189,LEN(E189)-1)),IF(RIGHT(E189,1)="%",0.01*VALUE(LEFT(E189,LEN(E189)-1)),IF(RIGHT(E189,1)="k",1000*VALUE(LEFT(E189,LEN(E189)-1)),VALUE(SUBSTITUTE(E189,",",""))))))))),"N/A")</f>
        <v/>
      </c>
      <c r="M189">
        <f>IFERROR(IF(TRIM(F189)="-", "N/A", IF(RIGHT(F189,1)=")",IF(RIGHT(F189,2)="T)",-1000000000000*VALUE(MID(F189,2,LEN(F189)-3)),IF(RIGHT(F189,2)="M)",-1000000*VALUE(MID(F189,2,LEN(F189)-3)),IF(RIGHT(F189,2)="B)",-1000000000*VALUE(MID(F189,2,LEN(F189)-3)),IF(RIGHT(F189,2)="k)",-1000*VALUE(MID(F189,2,LEN(F189)-3)),VALUE(SUBSTITUTE(F189,",","")))))),IF(RIGHT(F189,1)="T",1000000000000*VALUE(LEFT(F189,LEN(F189)-1)),IF(RIGHT(F189,1)="M",1000000*VALUE(LEFT(F189,LEN(F189)-1)),IF(RIGHT(F189,1)="B",1000000000*VALUE(LEFT(F189,LEN(F189)-1)),IF(RIGHT(F189,1)="%",0.01*VALUE(LEFT(F189,LEN(F189)-1)),IF(RIGHT(F189,1)="k",1000*VALUE(LEFT(F189,LEN(F189)-1)),VALUE(SUBSTITUTE(F189,",",""))))))))),"N/A")</f>
        <v/>
      </c>
      <c r="N189">
        <f>IFERROR(IF(TRIM(G189)="-", "N/A", IF(RIGHT(G189,1)=")",IF(RIGHT(G189,2)="T)",-1000000000000*VALUE(MID(G189,2,LEN(G189)-3)),IF(RIGHT(G189,2)="M)",-1000000*VALUE(MID(G189,2,LEN(G189)-3)),IF(RIGHT(G189,2)="B)",-1000000000*VALUE(MID(G189,2,LEN(G189)-3)),IF(RIGHT(G189,2)="k)",-1000*VALUE(MID(G189,2,LEN(G189)-3)),VALUE(SUBSTITUTE(G189,",","")))))),IF(RIGHT(G189,1)="T",1000000000000*VALUE(LEFT(G189,LEN(G189)-1)),IF(RIGHT(G189,1)="M",1000000*VALUE(LEFT(G189,LEN(G189)-1)),IF(RIGHT(G189,1)="B",1000000000*VALUE(LEFT(G189,LEN(G189)-1)),IF(RIGHT(G189,1)="%",0.01*VALUE(LEFT(G189,LEN(G189)-1)),IF(RIGHT(G189,1)="k",1000*VALUE(LEFT(G189,LEN(G189)-1)),VALUE(SUBSTITUTE(G189,",",""))))))))),"N/A")</f>
        <v/>
      </c>
      <c r="P189">
        <f>MAX(J189:N189)</f>
        <v/>
      </c>
      <c r="Q189">
        <f>IFERROR(J144+MATCH(P189,J189:N189,0)-1,"")</f>
        <v/>
      </c>
      <c r="R189">
        <f>IF(Q189="","",MIN(J189:N189))</f>
        <v/>
      </c>
      <c r="S189">
        <f>IFERROR(J144+MATCH(R189,J189:N189,0)-1,"")</f>
        <v/>
      </c>
      <c r="T189">
        <f>IFERROR(AVERAGE(J189:N189),"")</f>
        <v/>
      </c>
      <c r="U189">
        <f>IFERROR(STDEV(J189:N189),"")</f>
        <v/>
      </c>
      <c r="V189">
        <f>IFERROR(IF(C189="-","",IF(ISBLANK(B189),"",IF(OR(ISNUMBER(FIND("Growth",B189)),ISNUMBER(FIND("Margin",B189))),"",(J189-T189)/U189))),"")</f>
        <v/>
      </c>
      <c r="W189">
        <f>IFERROR(IF(OR(D189="-",ISBLANK(D189)),"",(K189-T189)/U189),"")</f>
        <v/>
      </c>
      <c r="X189">
        <f>IFERROR(IF(OR(E189="-",ISBLANK(E189)),"",(L189-T189)/U189),"")</f>
        <v/>
      </c>
      <c r="Y189">
        <f>IFERROR(IF(OR(F189="-",ISBLANK(F189)),"",(M189-T189)/U189),"")</f>
        <v/>
      </c>
      <c r="Z189">
        <f>IFERROR(IF(OR(G189="-",ISBLANK(G189)),"",(N189-T189)/U189),"")</f>
        <v/>
      </c>
      <c r="AA189">
        <f>IF(MAX(MAX(V189:Z189),ABS(MIN(V189:Z189)))=ABS(MIN(V189:Z189)),MIN(V189:Z189),MAX(V189:Z189))</f>
        <v/>
      </c>
      <c r="AB189">
        <f>IFERROR(V144+MATCH(AA189,V189:Z189,0)-1,"")</f>
        <v/>
      </c>
      <c r="AC189">
        <f>IF(AB189&lt;&gt;"",IF(S189=AB189,"Low",IF(AB189=Q189,"High","")),"")</f>
        <v/>
      </c>
      <c r="AE189">
        <f>IF(ISNUMBER(MATCH("N/A",J189:N189,0)),"",IFERROR((5 * SUMPRODUCT(J144:N144,J189:N189) - PRODUCT(SUM(J144:N144),SUM(J189:N189))) / ((5 * SUM((J144^2)+(K144^2)+(L144^2)+(M144^2)+(N144^2))) - SUM(J144:N144)^2),""))</f>
        <v/>
      </c>
      <c r="AF189">
        <f>IFERROR(CORREL(J144:N144,J189:N189),"")</f>
        <v/>
      </c>
      <c r="AZ189">
        <f>IF(Q189=S189,0,1)</f>
        <v/>
      </c>
      <c r="BA189">
        <f>IF(AZ189=1,IF(Q189="","",IF(Q189=N144,"Yes","No")),"")</f>
        <v/>
      </c>
      <c r="BB189">
        <f>IF(BA189="Yes",P189,"")</f>
        <v/>
      </c>
      <c r="BC189">
        <f>IF(AZ189=1,IF(S189="","",IF(S189=N144,"Yes","No")),"")</f>
        <v/>
      </c>
      <c r="BD189">
        <f>IF(BC189="Yes",R189,"")</f>
        <v/>
      </c>
      <c r="BE189">
        <f>IFERROR(IF(SIGN(AE189)=1,"Increasing",IF(SIGN(AE189)=-1,"Decreasing","")),"")</f>
        <v/>
      </c>
      <c r="BF189">
        <f>IF(OR(AND(BE189="Increasing",BA189="Yes"),AND(BE189="Decreasing",BC189="Yes")),"Yes","No")</f>
        <v/>
      </c>
      <c r="BG189">
        <f>IF(I189="pos_trend","Yes","No")</f>
        <v/>
      </c>
      <c r="BH189">
        <f>IF(AF189&lt;&gt;"",IF(ABS(AF189)&gt;0.8,"Yes","No"),"")</f>
        <v/>
      </c>
    </row>
    <row r="190" spans="1:60">
      <c s="1" r="A190" t="n">
        <v>32</v>
      </c>
      <c r="B190" t="s">
        <v>418</v>
      </c>
      <c r="C190" t="s">
        <v>264</v>
      </c>
      <c r="D190" t="s">
        <v>264</v>
      </c>
      <c r="E190" t="s">
        <v>264</v>
      </c>
      <c r="F190" t="s">
        <v>264</v>
      </c>
      <c r="G190" t="s">
        <v>264</v>
      </c>
      <c r="H190" t="s"/>
      <c r="I190">
        <f>IF(AND(K190&gt; J190, L190&gt; K190, M190&gt; L190, N190&gt; M190), "pos_trend", IF(AND(K190&lt; J190, L190&lt; K190, M190&lt; L190, N190&lt; M190), "neg_trend", "N/A"))</f>
        <v/>
      </c>
      <c r="J190">
        <f>IFERROR(IF(TRIM(C190)="-", "N/A", IF(RIGHT(C190,1)=")",IF(RIGHT(C190,2)="T)",-1000000000000*VALUE(MID(C190,2,LEN(C190)-3)),IF(RIGHT(C190,2)="M)",-1000000*VALUE(MID(C190,2,LEN(C190)-3)),IF(RIGHT(C190,2)="B)",-1000000000*VALUE(MID(C190,2,LEN(C190)-3)),IF(RIGHT(C190,2)="k)",-1000*VALUE(MID(C190,2,LEN(C190)-3)),VALUE(SUBSTITUTE(C190,",","")))))),IF(RIGHT(C190,1)="T",1000000000000*VALUE(LEFT(C190,LEN(C190)-1)),IF(RIGHT(C190,1)="M",1000000*VALUE(LEFT(C190,LEN(C190)-1)),IF(RIGHT(C190,1)="B",1000000000*VALUE(LEFT(C190,LEN(C190)-1)),IF(RIGHT(C190,1)="%",0.01*VALUE(LEFT(C190,LEN(C190)-1)),IF(RIGHT(C190,1)="k",1000*VALUE(LEFT(C190,LEN(C190)-1)),VALUE(SUBSTITUTE(C190,",",""))))))))),"N/A")</f>
        <v/>
      </c>
      <c r="K190">
        <f>IFERROR(IF(TRIM(D190)="-", "N/A", IF(RIGHT(D190,1)=")",IF(RIGHT(D190,2)="T)",-1000000000000*VALUE(MID(D190,2,LEN(D190)-3)),IF(RIGHT(D190,2)="M)",-1000000*VALUE(MID(D190,2,LEN(D190)-3)),IF(RIGHT(D190,2)="B)",-1000000000*VALUE(MID(D190,2,LEN(D190)-3)),IF(RIGHT(D190,2)="k)",-1000*VALUE(MID(D190,2,LEN(D190)-3)),VALUE(SUBSTITUTE(D190,",","")))))),IF(RIGHT(D190,1)="T",1000000000000*VALUE(LEFT(D190,LEN(D190)-1)),IF(RIGHT(D190,1)="M",1000000*VALUE(LEFT(D190,LEN(D190)-1)),IF(RIGHT(D190,1)="B",1000000000*VALUE(LEFT(D190,LEN(D190)-1)),IF(RIGHT(D190,1)="%",0.01*VALUE(LEFT(D190,LEN(D190)-1)),IF(RIGHT(D190,1)="k",1000*VALUE(LEFT(D190,LEN(D190)-1)),VALUE(SUBSTITUTE(D190,",",""))))))))),"N/A")</f>
        <v/>
      </c>
      <c r="L190">
        <f>IFERROR(IF(TRIM(E190)="-", "N/A", IF(RIGHT(E190,1)=")",IF(RIGHT(E190,2)="T)",-1000000000000*VALUE(MID(E190,2,LEN(E190)-3)),IF(RIGHT(E190,2)="M)",-1000000*VALUE(MID(E190,2,LEN(E190)-3)),IF(RIGHT(E190,2)="B)",-1000000000*VALUE(MID(E190,2,LEN(E190)-3)),IF(RIGHT(E190,2)="k)",-1000*VALUE(MID(E190,2,LEN(E190)-3)),VALUE(SUBSTITUTE(E190,",","")))))),IF(RIGHT(E190,1)="T",1000000000000*VALUE(LEFT(E190,LEN(E190)-1)),IF(RIGHT(E190,1)="M",1000000*VALUE(LEFT(E190,LEN(E190)-1)),IF(RIGHT(E190,1)="B",1000000000*VALUE(LEFT(E190,LEN(E190)-1)),IF(RIGHT(E190,1)="%",0.01*VALUE(LEFT(E190,LEN(E190)-1)),IF(RIGHT(E190,1)="k",1000*VALUE(LEFT(E190,LEN(E190)-1)),VALUE(SUBSTITUTE(E190,",",""))))))))),"N/A")</f>
        <v/>
      </c>
      <c r="M190">
        <f>IFERROR(IF(TRIM(F190)="-", "N/A", IF(RIGHT(F190,1)=")",IF(RIGHT(F190,2)="T)",-1000000000000*VALUE(MID(F190,2,LEN(F190)-3)),IF(RIGHT(F190,2)="M)",-1000000*VALUE(MID(F190,2,LEN(F190)-3)),IF(RIGHT(F190,2)="B)",-1000000000*VALUE(MID(F190,2,LEN(F190)-3)),IF(RIGHT(F190,2)="k)",-1000*VALUE(MID(F190,2,LEN(F190)-3)),VALUE(SUBSTITUTE(F190,",","")))))),IF(RIGHT(F190,1)="T",1000000000000*VALUE(LEFT(F190,LEN(F190)-1)),IF(RIGHT(F190,1)="M",1000000*VALUE(LEFT(F190,LEN(F190)-1)),IF(RIGHT(F190,1)="B",1000000000*VALUE(LEFT(F190,LEN(F190)-1)),IF(RIGHT(F190,1)="%",0.01*VALUE(LEFT(F190,LEN(F190)-1)),IF(RIGHT(F190,1)="k",1000*VALUE(LEFT(F190,LEN(F190)-1)),VALUE(SUBSTITUTE(F190,",",""))))))))),"N/A")</f>
        <v/>
      </c>
      <c r="N190">
        <f>IFERROR(IF(TRIM(G190)="-", "N/A", IF(RIGHT(G190,1)=")",IF(RIGHT(G190,2)="T)",-1000000000000*VALUE(MID(G190,2,LEN(G190)-3)),IF(RIGHT(G190,2)="M)",-1000000*VALUE(MID(G190,2,LEN(G190)-3)),IF(RIGHT(G190,2)="B)",-1000000000*VALUE(MID(G190,2,LEN(G190)-3)),IF(RIGHT(G190,2)="k)",-1000*VALUE(MID(G190,2,LEN(G190)-3)),VALUE(SUBSTITUTE(G190,",","")))))),IF(RIGHT(G190,1)="T",1000000000000*VALUE(LEFT(G190,LEN(G190)-1)),IF(RIGHT(G190,1)="M",1000000*VALUE(LEFT(G190,LEN(G190)-1)),IF(RIGHT(G190,1)="B",1000000000*VALUE(LEFT(G190,LEN(G190)-1)),IF(RIGHT(G190,1)="%",0.01*VALUE(LEFT(G190,LEN(G190)-1)),IF(RIGHT(G190,1)="k",1000*VALUE(LEFT(G190,LEN(G190)-1)),VALUE(SUBSTITUTE(G190,",",""))))))))),"N/A")</f>
        <v/>
      </c>
      <c r="P190">
        <f>MAX(J190:N190)</f>
        <v/>
      </c>
      <c r="Q190">
        <f>IFERROR(J144+MATCH(P190,J190:N190,0)-1,"")</f>
        <v/>
      </c>
      <c r="R190">
        <f>IF(Q190="","",MIN(J190:N190))</f>
        <v/>
      </c>
      <c r="S190">
        <f>IFERROR(J144+MATCH(R190,J190:N190,0)-1,"")</f>
        <v/>
      </c>
      <c r="T190">
        <f>IFERROR(AVERAGE(J190:N190),"")</f>
        <v/>
      </c>
      <c r="U190">
        <f>IFERROR(STDEV(J190:N190),"")</f>
        <v/>
      </c>
      <c r="V190">
        <f>IFERROR(IF(C190="-","",IF(ISBLANK(B190),"",IF(OR(ISNUMBER(FIND("Growth",B190)),ISNUMBER(FIND("Margin",B190))),"",(J190-T190)/U190))),"")</f>
        <v/>
      </c>
      <c r="W190">
        <f>IFERROR(IF(OR(D190="-",ISBLANK(D190)),"",(K190-T190)/U190),"")</f>
        <v/>
      </c>
      <c r="X190">
        <f>IFERROR(IF(OR(E190="-",ISBLANK(E190)),"",(L190-T190)/U190),"")</f>
        <v/>
      </c>
      <c r="Y190">
        <f>IFERROR(IF(OR(F190="-",ISBLANK(F190)),"",(M190-T190)/U190),"")</f>
        <v/>
      </c>
      <c r="Z190">
        <f>IFERROR(IF(OR(G190="-",ISBLANK(G190)),"",(N190-T190)/U190),"")</f>
        <v/>
      </c>
      <c r="AA190">
        <f>IF(MAX(MAX(V190:Z190),ABS(MIN(V190:Z190)))=ABS(MIN(V190:Z190)),MIN(V190:Z190),MAX(V190:Z190))</f>
        <v/>
      </c>
      <c r="AB190">
        <f>IFERROR(V144+MATCH(AA190,V190:Z190,0)-1,"")</f>
        <v/>
      </c>
      <c r="AC190">
        <f>IF(AB190&lt;&gt;"",IF(S190=AB190,"Low",IF(AB190=Q190,"High","")),"")</f>
        <v/>
      </c>
      <c r="AE190">
        <f>IF(ISNUMBER(MATCH("N/A",J190:N190,0)),"",IFERROR((5 * SUMPRODUCT(J144:N144,J190:N190) - PRODUCT(SUM(J144:N144),SUM(J190:N190))) / ((5 * SUM((J144^2)+(K144^2)+(L144^2)+(M144^2)+(N144^2))) - SUM(J144:N144)^2),""))</f>
        <v/>
      </c>
      <c r="AF190">
        <f>IFERROR(CORREL(J144:N144,J190:N190),"")</f>
        <v/>
      </c>
      <c r="AZ190">
        <f>IF(Q190=S190,0,1)</f>
        <v/>
      </c>
      <c r="BA190">
        <f>IF(AZ190=1,IF(Q190="","",IF(Q190=N144,"Yes","No")),"")</f>
        <v/>
      </c>
      <c r="BB190">
        <f>IF(BA190="Yes",P190,"")</f>
        <v/>
      </c>
      <c r="BC190">
        <f>IF(AZ190=1,IF(S190="","",IF(S190=N144,"Yes","No")),"")</f>
        <v/>
      </c>
      <c r="BD190">
        <f>IF(BC190="Yes",R190,"")</f>
        <v/>
      </c>
      <c r="BE190">
        <f>IFERROR(IF(SIGN(AE190)=1,"Increasing",IF(SIGN(AE190)=-1,"Decreasing","")),"")</f>
        <v/>
      </c>
      <c r="BF190">
        <f>IF(OR(AND(BE190="Increasing",BA190="Yes"),AND(BE190="Decreasing",BC190="Yes")),"Yes","No")</f>
        <v/>
      </c>
      <c r="BG190">
        <f>IF(I190="pos_trend","Yes","No")</f>
        <v/>
      </c>
      <c r="BH190">
        <f>IF(AF190&lt;&gt;"",IF(ABS(AF190)&gt;0.8,"Yes","No"),"")</f>
        <v/>
      </c>
    </row>
    <row r="191" spans="1:60">
      <c s="1" r="A191" t="n">
        <v>33</v>
      </c>
      <c r="B191" t="s">
        <v>419</v>
      </c>
      <c r="C191" t="s">
        <v>264</v>
      </c>
      <c r="D191" t="s">
        <v>264</v>
      </c>
      <c r="E191" t="s">
        <v>264</v>
      </c>
      <c r="F191" t="s">
        <v>264</v>
      </c>
      <c r="G191" t="s">
        <v>264</v>
      </c>
      <c r="H191" t="s"/>
      <c r="I191">
        <f>IF(AND(K191&gt; J191, L191&gt; K191, M191&gt; L191, N191&gt; M191), "pos_trend", IF(AND(K191&lt; J191, L191&lt; K191, M191&lt; L191, N191&lt; M191), "neg_trend", "N/A"))</f>
        <v/>
      </c>
      <c r="J191">
        <f>IFERROR(IF(TRIM(C191)="-", "N/A", IF(RIGHT(C191,1)=")",IF(RIGHT(C191,2)="T)",-1000000000000*VALUE(MID(C191,2,LEN(C191)-3)),IF(RIGHT(C191,2)="M)",-1000000*VALUE(MID(C191,2,LEN(C191)-3)),IF(RIGHT(C191,2)="B)",-1000000000*VALUE(MID(C191,2,LEN(C191)-3)),IF(RIGHT(C191,2)="k)",-1000*VALUE(MID(C191,2,LEN(C191)-3)),VALUE(SUBSTITUTE(C191,",","")))))),IF(RIGHT(C191,1)="T",1000000000000*VALUE(LEFT(C191,LEN(C191)-1)),IF(RIGHT(C191,1)="M",1000000*VALUE(LEFT(C191,LEN(C191)-1)),IF(RIGHT(C191,1)="B",1000000000*VALUE(LEFT(C191,LEN(C191)-1)),IF(RIGHT(C191,1)="%",0.01*VALUE(LEFT(C191,LEN(C191)-1)),IF(RIGHT(C191,1)="k",1000*VALUE(LEFT(C191,LEN(C191)-1)),VALUE(SUBSTITUTE(C191,",",""))))))))),"N/A")</f>
        <v/>
      </c>
      <c r="K191">
        <f>IFERROR(IF(TRIM(D191)="-", "N/A", IF(RIGHT(D191,1)=")",IF(RIGHT(D191,2)="T)",-1000000000000*VALUE(MID(D191,2,LEN(D191)-3)),IF(RIGHT(D191,2)="M)",-1000000*VALUE(MID(D191,2,LEN(D191)-3)),IF(RIGHT(D191,2)="B)",-1000000000*VALUE(MID(D191,2,LEN(D191)-3)),IF(RIGHT(D191,2)="k)",-1000*VALUE(MID(D191,2,LEN(D191)-3)),VALUE(SUBSTITUTE(D191,",","")))))),IF(RIGHT(D191,1)="T",1000000000000*VALUE(LEFT(D191,LEN(D191)-1)),IF(RIGHT(D191,1)="M",1000000*VALUE(LEFT(D191,LEN(D191)-1)),IF(RIGHT(D191,1)="B",1000000000*VALUE(LEFT(D191,LEN(D191)-1)),IF(RIGHT(D191,1)="%",0.01*VALUE(LEFT(D191,LEN(D191)-1)),IF(RIGHT(D191,1)="k",1000*VALUE(LEFT(D191,LEN(D191)-1)),VALUE(SUBSTITUTE(D191,",",""))))))))),"N/A")</f>
        <v/>
      </c>
      <c r="L191">
        <f>IFERROR(IF(TRIM(E191)="-", "N/A", IF(RIGHT(E191,1)=")",IF(RIGHT(E191,2)="T)",-1000000000000*VALUE(MID(E191,2,LEN(E191)-3)),IF(RIGHT(E191,2)="M)",-1000000*VALUE(MID(E191,2,LEN(E191)-3)),IF(RIGHT(E191,2)="B)",-1000000000*VALUE(MID(E191,2,LEN(E191)-3)),IF(RIGHT(E191,2)="k)",-1000*VALUE(MID(E191,2,LEN(E191)-3)),VALUE(SUBSTITUTE(E191,",","")))))),IF(RIGHT(E191,1)="T",1000000000000*VALUE(LEFT(E191,LEN(E191)-1)),IF(RIGHT(E191,1)="M",1000000*VALUE(LEFT(E191,LEN(E191)-1)),IF(RIGHT(E191,1)="B",1000000000*VALUE(LEFT(E191,LEN(E191)-1)),IF(RIGHT(E191,1)="%",0.01*VALUE(LEFT(E191,LEN(E191)-1)),IF(RIGHT(E191,1)="k",1000*VALUE(LEFT(E191,LEN(E191)-1)),VALUE(SUBSTITUTE(E191,",",""))))))))),"N/A")</f>
        <v/>
      </c>
      <c r="M191">
        <f>IFERROR(IF(TRIM(F191)="-", "N/A", IF(RIGHT(F191,1)=")",IF(RIGHT(F191,2)="T)",-1000000000000*VALUE(MID(F191,2,LEN(F191)-3)),IF(RIGHT(F191,2)="M)",-1000000*VALUE(MID(F191,2,LEN(F191)-3)),IF(RIGHT(F191,2)="B)",-1000000000*VALUE(MID(F191,2,LEN(F191)-3)),IF(RIGHT(F191,2)="k)",-1000*VALUE(MID(F191,2,LEN(F191)-3)),VALUE(SUBSTITUTE(F191,",","")))))),IF(RIGHT(F191,1)="T",1000000000000*VALUE(LEFT(F191,LEN(F191)-1)),IF(RIGHT(F191,1)="M",1000000*VALUE(LEFT(F191,LEN(F191)-1)),IF(RIGHT(F191,1)="B",1000000000*VALUE(LEFT(F191,LEN(F191)-1)),IF(RIGHT(F191,1)="%",0.01*VALUE(LEFT(F191,LEN(F191)-1)),IF(RIGHT(F191,1)="k",1000*VALUE(LEFT(F191,LEN(F191)-1)),VALUE(SUBSTITUTE(F191,",",""))))))))),"N/A")</f>
        <v/>
      </c>
      <c r="N191">
        <f>IFERROR(IF(TRIM(G191)="-", "N/A", IF(RIGHT(G191,1)=")",IF(RIGHT(G191,2)="T)",-1000000000000*VALUE(MID(G191,2,LEN(G191)-3)),IF(RIGHT(G191,2)="M)",-1000000*VALUE(MID(G191,2,LEN(G191)-3)),IF(RIGHT(G191,2)="B)",-1000000000*VALUE(MID(G191,2,LEN(G191)-3)),IF(RIGHT(G191,2)="k)",-1000*VALUE(MID(G191,2,LEN(G191)-3)),VALUE(SUBSTITUTE(G191,",","")))))),IF(RIGHT(G191,1)="T",1000000000000*VALUE(LEFT(G191,LEN(G191)-1)),IF(RIGHT(G191,1)="M",1000000*VALUE(LEFT(G191,LEN(G191)-1)),IF(RIGHT(G191,1)="B",1000000000*VALUE(LEFT(G191,LEN(G191)-1)),IF(RIGHT(G191,1)="%",0.01*VALUE(LEFT(G191,LEN(G191)-1)),IF(RIGHT(G191,1)="k",1000*VALUE(LEFT(G191,LEN(G191)-1)),VALUE(SUBSTITUTE(G191,",",""))))))))),"N/A")</f>
        <v/>
      </c>
      <c r="P191">
        <f>MAX(J191:N191)</f>
        <v/>
      </c>
      <c r="Q191">
        <f>IFERROR(J144+MATCH(P191,J191:N191,0)-1,"")</f>
        <v/>
      </c>
      <c r="R191">
        <f>IF(Q191="","",MIN(J191:N191))</f>
        <v/>
      </c>
      <c r="S191">
        <f>IFERROR(J144+MATCH(R191,J191:N191,0)-1,"")</f>
        <v/>
      </c>
      <c r="T191">
        <f>IFERROR(AVERAGE(J191:N191),"")</f>
        <v/>
      </c>
      <c r="U191">
        <f>IFERROR(STDEV(J191:N191),"")</f>
        <v/>
      </c>
      <c r="V191">
        <f>IFERROR(IF(C191="-","",IF(ISBLANK(B191),"",IF(OR(ISNUMBER(FIND("Growth",B191)),ISNUMBER(FIND("Margin",B191))),"",(J191-T191)/U191))),"")</f>
        <v/>
      </c>
      <c r="W191">
        <f>IFERROR(IF(OR(D191="-",ISBLANK(D191)),"",(K191-T191)/U191),"")</f>
        <v/>
      </c>
      <c r="X191">
        <f>IFERROR(IF(OR(E191="-",ISBLANK(E191)),"",(L191-T191)/U191),"")</f>
        <v/>
      </c>
      <c r="Y191">
        <f>IFERROR(IF(OR(F191="-",ISBLANK(F191)),"",(M191-T191)/U191),"")</f>
        <v/>
      </c>
      <c r="Z191">
        <f>IFERROR(IF(OR(G191="-",ISBLANK(G191)),"",(N191-T191)/U191),"")</f>
        <v/>
      </c>
      <c r="AA191">
        <f>IF(MAX(MAX(V191:Z191),ABS(MIN(V191:Z191)))=ABS(MIN(V191:Z191)),MIN(V191:Z191),MAX(V191:Z191))</f>
        <v/>
      </c>
      <c r="AB191">
        <f>IFERROR(V144+MATCH(AA191,V191:Z191,0)-1,"")</f>
        <v/>
      </c>
      <c r="AC191">
        <f>IF(AB191&lt;&gt;"",IF(S191=AB191,"Low",IF(AB191=Q191,"High","")),"")</f>
        <v/>
      </c>
      <c r="AE191">
        <f>IF(ISNUMBER(MATCH("N/A",J191:N191,0)),"",IFERROR((5 * SUMPRODUCT(J144:N144,J191:N191) - PRODUCT(SUM(J144:N144),SUM(J191:N191))) / ((5 * SUM((J144^2)+(K144^2)+(L144^2)+(M144^2)+(N144^2))) - SUM(J144:N144)^2),""))</f>
        <v/>
      </c>
      <c r="AF191">
        <f>IFERROR(CORREL(J144:N144,J191:N191),"")</f>
        <v/>
      </c>
      <c r="AZ191">
        <f>IF(Q191=S191,0,1)</f>
        <v/>
      </c>
      <c r="BA191">
        <f>IF(AZ191=1,IF(Q191="","",IF(Q191=N144,"Yes","No")),"")</f>
        <v/>
      </c>
      <c r="BB191">
        <f>IF(BA191="Yes",P191,"")</f>
        <v/>
      </c>
      <c r="BC191">
        <f>IF(AZ191=1,IF(S191="","",IF(S191=N144,"Yes","No")),"")</f>
        <v/>
      </c>
      <c r="BD191">
        <f>IF(BC191="Yes",R191,"")</f>
        <v/>
      </c>
      <c r="BE191">
        <f>IFERROR(IF(SIGN(AE191)=1,"Increasing",IF(SIGN(AE191)=-1,"Decreasing","")),"")</f>
        <v/>
      </c>
      <c r="BF191">
        <f>IF(OR(AND(BE191="Increasing",BA191="Yes"),AND(BE191="Decreasing",BC191="Yes")),"Yes","No")</f>
        <v/>
      </c>
      <c r="BG191">
        <f>IF(I191="pos_trend","Yes","No")</f>
        <v/>
      </c>
      <c r="BH191">
        <f>IF(AF191&lt;&gt;"",IF(ABS(AF191)&gt;0.8,"Yes","No"),"")</f>
        <v/>
      </c>
    </row>
    <row r="192" spans="1:60">
      <c s="1" r="A192" t="n">
        <v>34</v>
      </c>
      <c r="B192" t="s">
        <v>420</v>
      </c>
      <c r="C192" t="s">
        <v>2709</v>
      </c>
      <c r="D192" t="s">
        <v>2710</v>
      </c>
      <c r="E192" t="s">
        <v>2711</v>
      </c>
      <c r="F192" t="s">
        <v>2712</v>
      </c>
      <c r="G192" t="s">
        <v>2713</v>
      </c>
      <c r="H192" t="s"/>
      <c r="I192">
        <f>IF(AND(K192&gt; J192, L192&gt; K192, M192&gt; L192, N192&gt; M192), "pos_trend", IF(AND(K192&lt; J192, L192&lt; K192, M192&lt; L192, N192&lt; M192), "neg_trend", "N/A"))</f>
        <v/>
      </c>
      <c r="J192">
        <f>IFERROR(IF(TRIM(C192)="-", "N/A", IF(RIGHT(C192,1)=")",IF(RIGHT(C192,2)="T)",-1000000000000*VALUE(MID(C192,2,LEN(C192)-3)),IF(RIGHT(C192,2)="M)",-1000000*VALUE(MID(C192,2,LEN(C192)-3)),IF(RIGHT(C192,2)="B)",-1000000000*VALUE(MID(C192,2,LEN(C192)-3)),IF(RIGHT(C192,2)="k)",-1000*VALUE(MID(C192,2,LEN(C192)-3)),VALUE(SUBSTITUTE(C192,",","")))))),IF(RIGHT(C192,1)="T",1000000000000*VALUE(LEFT(C192,LEN(C192)-1)),IF(RIGHT(C192,1)="M",1000000*VALUE(LEFT(C192,LEN(C192)-1)),IF(RIGHT(C192,1)="B",1000000000*VALUE(LEFT(C192,LEN(C192)-1)),IF(RIGHT(C192,1)="%",0.01*VALUE(LEFT(C192,LEN(C192)-1)),IF(RIGHT(C192,1)="k",1000*VALUE(LEFT(C192,LEN(C192)-1)),VALUE(SUBSTITUTE(C192,",",""))))))))),"N/A")</f>
        <v/>
      </c>
      <c r="K192">
        <f>IFERROR(IF(TRIM(D192)="-", "N/A", IF(RIGHT(D192,1)=")",IF(RIGHT(D192,2)="T)",-1000000000000*VALUE(MID(D192,2,LEN(D192)-3)),IF(RIGHT(D192,2)="M)",-1000000*VALUE(MID(D192,2,LEN(D192)-3)),IF(RIGHT(D192,2)="B)",-1000000000*VALUE(MID(D192,2,LEN(D192)-3)),IF(RIGHT(D192,2)="k)",-1000*VALUE(MID(D192,2,LEN(D192)-3)),VALUE(SUBSTITUTE(D192,",","")))))),IF(RIGHT(D192,1)="T",1000000000000*VALUE(LEFT(D192,LEN(D192)-1)),IF(RIGHT(D192,1)="M",1000000*VALUE(LEFT(D192,LEN(D192)-1)),IF(RIGHT(D192,1)="B",1000000000*VALUE(LEFT(D192,LEN(D192)-1)),IF(RIGHT(D192,1)="%",0.01*VALUE(LEFT(D192,LEN(D192)-1)),IF(RIGHT(D192,1)="k",1000*VALUE(LEFT(D192,LEN(D192)-1)),VALUE(SUBSTITUTE(D192,",",""))))))))),"N/A")</f>
        <v/>
      </c>
      <c r="L192">
        <f>IFERROR(IF(TRIM(E192)="-", "N/A", IF(RIGHT(E192,1)=")",IF(RIGHT(E192,2)="T)",-1000000000000*VALUE(MID(E192,2,LEN(E192)-3)),IF(RIGHT(E192,2)="M)",-1000000*VALUE(MID(E192,2,LEN(E192)-3)),IF(RIGHT(E192,2)="B)",-1000000000*VALUE(MID(E192,2,LEN(E192)-3)),IF(RIGHT(E192,2)="k)",-1000*VALUE(MID(E192,2,LEN(E192)-3)),VALUE(SUBSTITUTE(E192,",","")))))),IF(RIGHT(E192,1)="T",1000000000000*VALUE(LEFT(E192,LEN(E192)-1)),IF(RIGHT(E192,1)="M",1000000*VALUE(LEFT(E192,LEN(E192)-1)),IF(RIGHT(E192,1)="B",1000000000*VALUE(LEFT(E192,LEN(E192)-1)),IF(RIGHT(E192,1)="%",0.01*VALUE(LEFT(E192,LEN(E192)-1)),IF(RIGHT(E192,1)="k",1000*VALUE(LEFT(E192,LEN(E192)-1)),VALUE(SUBSTITUTE(E192,",",""))))))))),"N/A")</f>
        <v/>
      </c>
      <c r="M192">
        <f>IFERROR(IF(TRIM(F192)="-", "N/A", IF(RIGHT(F192,1)=")",IF(RIGHT(F192,2)="T)",-1000000000000*VALUE(MID(F192,2,LEN(F192)-3)),IF(RIGHT(F192,2)="M)",-1000000*VALUE(MID(F192,2,LEN(F192)-3)),IF(RIGHT(F192,2)="B)",-1000000000*VALUE(MID(F192,2,LEN(F192)-3)),IF(RIGHT(F192,2)="k)",-1000*VALUE(MID(F192,2,LEN(F192)-3)),VALUE(SUBSTITUTE(F192,",","")))))),IF(RIGHT(F192,1)="T",1000000000000*VALUE(LEFT(F192,LEN(F192)-1)),IF(RIGHT(F192,1)="M",1000000*VALUE(LEFT(F192,LEN(F192)-1)),IF(RIGHT(F192,1)="B",1000000000*VALUE(LEFT(F192,LEN(F192)-1)),IF(RIGHT(F192,1)="%",0.01*VALUE(LEFT(F192,LEN(F192)-1)),IF(RIGHT(F192,1)="k",1000*VALUE(LEFT(F192,LEN(F192)-1)),VALUE(SUBSTITUTE(F192,",",""))))))))),"N/A")</f>
        <v/>
      </c>
      <c r="N192">
        <f>IFERROR(IF(TRIM(G192)="-", "N/A", IF(RIGHT(G192,1)=")",IF(RIGHT(G192,2)="T)",-1000000000000*VALUE(MID(G192,2,LEN(G192)-3)),IF(RIGHT(G192,2)="M)",-1000000*VALUE(MID(G192,2,LEN(G192)-3)),IF(RIGHT(G192,2)="B)",-1000000000*VALUE(MID(G192,2,LEN(G192)-3)),IF(RIGHT(G192,2)="k)",-1000*VALUE(MID(G192,2,LEN(G192)-3)),VALUE(SUBSTITUTE(G192,",","")))))),IF(RIGHT(G192,1)="T",1000000000000*VALUE(LEFT(G192,LEN(G192)-1)),IF(RIGHT(G192,1)="M",1000000*VALUE(LEFT(G192,LEN(G192)-1)),IF(RIGHT(G192,1)="B",1000000000*VALUE(LEFT(G192,LEN(G192)-1)),IF(RIGHT(G192,1)="%",0.01*VALUE(LEFT(G192,LEN(G192)-1)),IF(RIGHT(G192,1)="k",1000*VALUE(LEFT(G192,LEN(G192)-1)),VALUE(SUBSTITUTE(G192,",",""))))))))),"N/A")</f>
        <v/>
      </c>
      <c r="P192">
        <f>MAX(J192:N192)</f>
        <v/>
      </c>
      <c r="Q192">
        <f>IFERROR(J144+MATCH(P192,J192:N192,0)-1,"")</f>
        <v/>
      </c>
      <c r="R192">
        <f>IF(Q192="","",MIN(J192:N192))</f>
        <v/>
      </c>
      <c r="S192">
        <f>IFERROR(J144+MATCH(R192,J192:N192,0)-1,"")</f>
        <v/>
      </c>
      <c r="T192">
        <f>IFERROR(AVERAGE(J192:N192),"")</f>
        <v/>
      </c>
      <c r="U192">
        <f>IFERROR(STDEV(J192:N192),"")</f>
        <v/>
      </c>
      <c r="V192">
        <f>IFERROR(IF(C192="-","",IF(ISBLANK(B192),"",IF(OR(ISNUMBER(FIND("Growth",B192)),ISNUMBER(FIND("Margin",B192))),"",(J192-T192)/U192))),"")</f>
        <v/>
      </c>
      <c r="W192">
        <f>IFERROR(IF(OR(D192="-",ISBLANK(D192)),"",(K192-T192)/U192),"")</f>
        <v/>
      </c>
      <c r="X192">
        <f>IFERROR(IF(OR(E192="-",ISBLANK(E192)),"",(L192-T192)/U192),"")</f>
        <v/>
      </c>
      <c r="Y192">
        <f>IFERROR(IF(OR(F192="-",ISBLANK(F192)),"",(M192-T192)/U192),"")</f>
        <v/>
      </c>
      <c r="Z192">
        <f>IFERROR(IF(OR(G192="-",ISBLANK(G192)),"",(N192-T192)/U192),"")</f>
        <v/>
      </c>
      <c r="AA192">
        <f>IF(MAX(MAX(V192:Z192),ABS(MIN(V192:Z192)))=ABS(MIN(V192:Z192)),MIN(V192:Z192),MAX(V192:Z192))</f>
        <v/>
      </c>
      <c r="AB192">
        <f>IFERROR(V144+MATCH(AA192,V192:Z192,0)-1,"")</f>
        <v/>
      </c>
      <c r="AC192">
        <f>IF(AB192&lt;&gt;"",IF(S192=AB192,"Low",IF(AB192=Q192,"High","")),"")</f>
        <v/>
      </c>
      <c r="AE192">
        <f>IF(ISNUMBER(MATCH("N/A",J192:N192,0)),"",IFERROR((5 * SUMPRODUCT(J144:N144,J192:N192) - PRODUCT(SUM(J144:N144),SUM(J192:N192))) / ((5 * SUM((J144^2)+(K144^2)+(L144^2)+(M144^2)+(N144^2))) - SUM(J144:N144)^2),""))</f>
        <v/>
      </c>
      <c r="AF192">
        <f>IFERROR(CORREL(J144:N144,J192:N192),"")</f>
        <v/>
      </c>
      <c r="AZ192">
        <f>IF(Q192=S192,0,1)</f>
        <v/>
      </c>
      <c r="BA192">
        <f>IF(AZ192=1,IF(Q192="","",IF(Q192=N144,"Yes","No")),"")</f>
        <v/>
      </c>
      <c r="BB192">
        <f>IF(BA192="Yes",P192,"")</f>
        <v/>
      </c>
      <c r="BC192">
        <f>IF(AZ192=1,IF(S192="","",IF(S192=N144,"Yes","No")),"")</f>
        <v/>
      </c>
      <c r="BD192">
        <f>IF(BC192="Yes",R192,"")</f>
        <v/>
      </c>
      <c r="BE192">
        <f>IFERROR(IF(SIGN(AE192)=1,"Increasing",IF(SIGN(AE192)=-1,"Decreasing","")),"")</f>
        <v/>
      </c>
      <c r="BF192">
        <f>IF(OR(AND(BE192="Increasing",BA192="Yes"),AND(BE192="Decreasing",BC192="Yes")),"Yes","No")</f>
        <v/>
      </c>
      <c r="BG192">
        <f>IF(I192="pos_trend","Yes","No")</f>
        <v/>
      </c>
      <c r="BH192">
        <f>IF(AF192&lt;&gt;"",IF(ABS(AF192)&gt;0.8,"Yes","No"),"")</f>
        <v/>
      </c>
    </row>
    <row r="193" spans="1:60">
      <c s="1" r="A193" t="n">
        <v>35</v>
      </c>
      <c r="B193" t="s">
        <v>421</v>
      </c>
      <c r="C193" t="s">
        <v>264</v>
      </c>
      <c r="D193" t="s">
        <v>264</v>
      </c>
      <c r="E193" t="s">
        <v>264</v>
      </c>
      <c r="F193" t="s">
        <v>264</v>
      </c>
      <c r="G193" t="s">
        <v>264</v>
      </c>
      <c r="H193" t="s"/>
      <c r="I193">
        <f>IF(AND(K193&gt; J193, L193&gt; K193, M193&gt; L193, N193&gt; M193), "pos_trend", IF(AND(K193&lt; J193, L193&lt; K193, M193&lt; L193, N193&lt; M193), "neg_trend", "N/A"))</f>
        <v/>
      </c>
      <c r="J193">
        <f>IFERROR(IF(TRIM(C193)="-", "N/A", IF(RIGHT(C193,1)=")",IF(RIGHT(C193,2)="T)",-1000000000000*VALUE(MID(C193,2,LEN(C193)-3)),IF(RIGHT(C193,2)="M)",-1000000*VALUE(MID(C193,2,LEN(C193)-3)),IF(RIGHT(C193,2)="B)",-1000000000*VALUE(MID(C193,2,LEN(C193)-3)),IF(RIGHT(C193,2)="k)",-1000*VALUE(MID(C193,2,LEN(C193)-3)),VALUE(SUBSTITUTE(C193,",","")))))),IF(RIGHT(C193,1)="T",1000000000000*VALUE(LEFT(C193,LEN(C193)-1)),IF(RIGHT(C193,1)="M",1000000*VALUE(LEFT(C193,LEN(C193)-1)),IF(RIGHT(C193,1)="B",1000000000*VALUE(LEFT(C193,LEN(C193)-1)),IF(RIGHT(C193,1)="%",0.01*VALUE(LEFT(C193,LEN(C193)-1)),IF(RIGHT(C193,1)="k",1000*VALUE(LEFT(C193,LEN(C193)-1)),VALUE(SUBSTITUTE(C193,",",""))))))))),"N/A")</f>
        <v/>
      </c>
      <c r="K193">
        <f>IFERROR(IF(TRIM(D193)="-", "N/A", IF(RIGHT(D193,1)=")",IF(RIGHT(D193,2)="T)",-1000000000000*VALUE(MID(D193,2,LEN(D193)-3)),IF(RIGHT(D193,2)="M)",-1000000*VALUE(MID(D193,2,LEN(D193)-3)),IF(RIGHT(D193,2)="B)",-1000000000*VALUE(MID(D193,2,LEN(D193)-3)),IF(RIGHT(D193,2)="k)",-1000*VALUE(MID(D193,2,LEN(D193)-3)),VALUE(SUBSTITUTE(D193,",","")))))),IF(RIGHT(D193,1)="T",1000000000000*VALUE(LEFT(D193,LEN(D193)-1)),IF(RIGHT(D193,1)="M",1000000*VALUE(LEFT(D193,LEN(D193)-1)),IF(RIGHT(D193,1)="B",1000000000*VALUE(LEFT(D193,LEN(D193)-1)),IF(RIGHT(D193,1)="%",0.01*VALUE(LEFT(D193,LEN(D193)-1)),IF(RIGHT(D193,1)="k",1000*VALUE(LEFT(D193,LEN(D193)-1)),VALUE(SUBSTITUTE(D193,",",""))))))))),"N/A")</f>
        <v/>
      </c>
      <c r="L193">
        <f>IFERROR(IF(TRIM(E193)="-", "N/A", IF(RIGHT(E193,1)=")",IF(RIGHT(E193,2)="T)",-1000000000000*VALUE(MID(E193,2,LEN(E193)-3)),IF(RIGHT(E193,2)="M)",-1000000*VALUE(MID(E193,2,LEN(E193)-3)),IF(RIGHT(E193,2)="B)",-1000000000*VALUE(MID(E193,2,LEN(E193)-3)),IF(RIGHT(E193,2)="k)",-1000*VALUE(MID(E193,2,LEN(E193)-3)),VALUE(SUBSTITUTE(E193,",","")))))),IF(RIGHT(E193,1)="T",1000000000000*VALUE(LEFT(E193,LEN(E193)-1)),IF(RIGHT(E193,1)="M",1000000*VALUE(LEFT(E193,LEN(E193)-1)),IF(RIGHT(E193,1)="B",1000000000*VALUE(LEFT(E193,LEN(E193)-1)),IF(RIGHT(E193,1)="%",0.01*VALUE(LEFT(E193,LEN(E193)-1)),IF(RIGHT(E193,1)="k",1000*VALUE(LEFT(E193,LEN(E193)-1)),VALUE(SUBSTITUTE(E193,",",""))))))))),"N/A")</f>
        <v/>
      </c>
      <c r="M193">
        <f>IFERROR(IF(TRIM(F193)="-", "N/A", IF(RIGHT(F193,1)=")",IF(RIGHT(F193,2)="T)",-1000000000000*VALUE(MID(F193,2,LEN(F193)-3)),IF(RIGHT(F193,2)="M)",-1000000*VALUE(MID(F193,2,LEN(F193)-3)),IF(RIGHT(F193,2)="B)",-1000000000*VALUE(MID(F193,2,LEN(F193)-3)),IF(RIGHT(F193,2)="k)",-1000*VALUE(MID(F193,2,LEN(F193)-3)),VALUE(SUBSTITUTE(F193,",","")))))),IF(RIGHT(F193,1)="T",1000000000000*VALUE(LEFT(F193,LEN(F193)-1)),IF(RIGHT(F193,1)="M",1000000*VALUE(LEFT(F193,LEN(F193)-1)),IF(RIGHT(F193,1)="B",1000000000*VALUE(LEFT(F193,LEN(F193)-1)),IF(RIGHT(F193,1)="%",0.01*VALUE(LEFT(F193,LEN(F193)-1)),IF(RIGHT(F193,1)="k",1000*VALUE(LEFT(F193,LEN(F193)-1)),VALUE(SUBSTITUTE(F193,",",""))))))))),"N/A")</f>
        <v/>
      </c>
      <c r="N193">
        <f>IFERROR(IF(TRIM(G193)="-", "N/A", IF(RIGHT(G193,1)=")",IF(RIGHT(G193,2)="T)",-1000000000000*VALUE(MID(G193,2,LEN(G193)-3)),IF(RIGHT(G193,2)="M)",-1000000*VALUE(MID(G193,2,LEN(G193)-3)),IF(RIGHT(G193,2)="B)",-1000000000*VALUE(MID(G193,2,LEN(G193)-3)),IF(RIGHT(G193,2)="k)",-1000*VALUE(MID(G193,2,LEN(G193)-3)),VALUE(SUBSTITUTE(G193,",","")))))),IF(RIGHT(G193,1)="T",1000000000000*VALUE(LEFT(G193,LEN(G193)-1)),IF(RIGHT(G193,1)="M",1000000*VALUE(LEFT(G193,LEN(G193)-1)),IF(RIGHT(G193,1)="B",1000000000*VALUE(LEFT(G193,LEN(G193)-1)),IF(RIGHT(G193,1)="%",0.01*VALUE(LEFT(G193,LEN(G193)-1)),IF(RIGHT(G193,1)="k",1000*VALUE(LEFT(G193,LEN(G193)-1)),VALUE(SUBSTITUTE(G193,",",""))))))))),"N/A")</f>
        <v/>
      </c>
      <c r="P193">
        <f>MAX(J193:N193)</f>
        <v/>
      </c>
      <c r="Q193">
        <f>IFERROR(J144+MATCH(P193,J193:N193,0)-1,"")</f>
        <v/>
      </c>
      <c r="R193">
        <f>IF(Q193="","",MIN(J193:N193))</f>
        <v/>
      </c>
      <c r="S193">
        <f>IFERROR(J144+MATCH(R193,J193:N193,0)-1,"")</f>
        <v/>
      </c>
      <c r="T193">
        <f>IFERROR(AVERAGE(J193:N193),"")</f>
        <v/>
      </c>
      <c r="U193">
        <f>IFERROR(STDEV(J193:N193),"")</f>
        <v/>
      </c>
      <c r="V193">
        <f>IFERROR(IF(C193="-","",IF(ISBLANK(B193),"",IF(OR(ISNUMBER(FIND("Growth",B193)),ISNUMBER(FIND("Margin",B193))),"",(J193-T193)/U193))),"")</f>
        <v/>
      </c>
      <c r="W193">
        <f>IFERROR(IF(OR(D193="-",ISBLANK(D193)),"",(K193-T193)/U193),"")</f>
        <v/>
      </c>
      <c r="X193">
        <f>IFERROR(IF(OR(E193="-",ISBLANK(E193)),"",(L193-T193)/U193),"")</f>
        <v/>
      </c>
      <c r="Y193">
        <f>IFERROR(IF(OR(F193="-",ISBLANK(F193)),"",(M193-T193)/U193),"")</f>
        <v/>
      </c>
      <c r="Z193">
        <f>IFERROR(IF(OR(G193="-",ISBLANK(G193)),"",(N193-T193)/U193),"")</f>
        <v/>
      </c>
      <c r="AA193">
        <f>IF(MAX(MAX(V193:Z193),ABS(MIN(V193:Z193)))=ABS(MIN(V193:Z193)),MIN(V193:Z193),MAX(V193:Z193))</f>
        <v/>
      </c>
      <c r="AB193">
        <f>IFERROR(V144+MATCH(AA193,V193:Z193,0)-1,"")</f>
        <v/>
      </c>
      <c r="AC193">
        <f>IF(AB193&lt;&gt;"",IF(S193=AB193,"Low",IF(AB193=Q193,"High","")),"")</f>
        <v/>
      </c>
      <c r="AE193">
        <f>IF(ISNUMBER(MATCH("N/A",J193:N193,0)),"",IFERROR((5 * SUMPRODUCT(J144:N144,J193:N193) - PRODUCT(SUM(J144:N144),SUM(J193:N193))) / ((5 * SUM((J144^2)+(K144^2)+(L144^2)+(M144^2)+(N144^2))) - SUM(J144:N144)^2),""))</f>
        <v/>
      </c>
      <c r="AF193">
        <f>IFERROR(CORREL(J144:N144,J193:N193),"")</f>
        <v/>
      </c>
      <c r="AZ193">
        <f>IF(Q193=S193,0,1)</f>
        <v/>
      </c>
      <c r="BA193">
        <f>IF(AZ193=1,IF(Q193="","",IF(Q193=N144,"Yes","No")),"")</f>
        <v/>
      </c>
      <c r="BB193">
        <f>IF(BA193="Yes",P193,"")</f>
        <v/>
      </c>
      <c r="BC193">
        <f>IF(AZ193=1,IF(S193="","",IF(S193=N144,"Yes","No")),"")</f>
        <v/>
      </c>
      <c r="BD193">
        <f>IF(BC193="Yes",R193,"")</f>
        <v/>
      </c>
      <c r="BE193">
        <f>IFERROR(IF(SIGN(AE193)=1,"Increasing",IF(SIGN(AE193)=-1,"Decreasing","")),"")</f>
        <v/>
      </c>
      <c r="BF193">
        <f>IF(OR(AND(BE193="Increasing",BA193="Yes"),AND(BE193="Decreasing",BC193="Yes")),"Yes","No")</f>
        <v/>
      </c>
      <c r="BG193">
        <f>IF(I193="pos_trend","Yes","No")</f>
        <v/>
      </c>
      <c r="BH193">
        <f>IF(AF193&lt;&gt;"",IF(ABS(AF193)&gt;0.8,"Yes","No"),"")</f>
        <v/>
      </c>
    </row>
    <row r="194" spans="1:60">
      <c s="1" r="A194" t="n">
        <v>36</v>
      </c>
      <c r="B194" t="s">
        <v>422</v>
      </c>
      <c r="C194" t="s">
        <v>2709</v>
      </c>
      <c r="D194" t="s">
        <v>2710</v>
      </c>
      <c r="E194" t="s">
        <v>2711</v>
      </c>
      <c r="F194" t="s">
        <v>2712</v>
      </c>
      <c r="G194" t="s">
        <v>2713</v>
      </c>
      <c r="H194" t="s"/>
      <c r="I194">
        <f>IF(AND(K194&gt; J194, L194&gt; K194, M194&gt; L194, N194&gt; M194), "pos_trend", IF(AND(K194&lt; J194, L194&lt; K194, M194&lt; L194, N194&lt; M194), "neg_trend", "N/A"))</f>
        <v/>
      </c>
      <c r="J194">
        <f>IFERROR(IF(TRIM(C194)="-", "N/A", IF(RIGHT(C194,1)=")",IF(RIGHT(C194,2)="T)",-1000000000000*VALUE(MID(C194,2,LEN(C194)-3)),IF(RIGHT(C194,2)="M)",-1000000*VALUE(MID(C194,2,LEN(C194)-3)),IF(RIGHT(C194,2)="B)",-1000000000*VALUE(MID(C194,2,LEN(C194)-3)),IF(RIGHT(C194,2)="k)",-1000*VALUE(MID(C194,2,LEN(C194)-3)),VALUE(SUBSTITUTE(C194,",","")))))),IF(RIGHT(C194,1)="T",1000000000000*VALUE(LEFT(C194,LEN(C194)-1)),IF(RIGHT(C194,1)="M",1000000*VALUE(LEFT(C194,LEN(C194)-1)),IF(RIGHT(C194,1)="B",1000000000*VALUE(LEFT(C194,LEN(C194)-1)),IF(RIGHT(C194,1)="%",0.01*VALUE(LEFT(C194,LEN(C194)-1)),IF(RIGHT(C194,1)="k",1000*VALUE(LEFT(C194,LEN(C194)-1)),VALUE(SUBSTITUTE(C194,",",""))))))))),"N/A")</f>
        <v/>
      </c>
      <c r="K194">
        <f>IFERROR(IF(TRIM(D194)="-", "N/A", IF(RIGHT(D194,1)=")",IF(RIGHT(D194,2)="T)",-1000000000000*VALUE(MID(D194,2,LEN(D194)-3)),IF(RIGHT(D194,2)="M)",-1000000*VALUE(MID(D194,2,LEN(D194)-3)),IF(RIGHT(D194,2)="B)",-1000000000*VALUE(MID(D194,2,LEN(D194)-3)),IF(RIGHT(D194,2)="k)",-1000*VALUE(MID(D194,2,LEN(D194)-3)),VALUE(SUBSTITUTE(D194,",","")))))),IF(RIGHT(D194,1)="T",1000000000000*VALUE(LEFT(D194,LEN(D194)-1)),IF(RIGHT(D194,1)="M",1000000*VALUE(LEFT(D194,LEN(D194)-1)),IF(RIGHT(D194,1)="B",1000000000*VALUE(LEFT(D194,LEN(D194)-1)),IF(RIGHT(D194,1)="%",0.01*VALUE(LEFT(D194,LEN(D194)-1)),IF(RIGHT(D194,1)="k",1000*VALUE(LEFT(D194,LEN(D194)-1)),VALUE(SUBSTITUTE(D194,",",""))))))))),"N/A")</f>
        <v/>
      </c>
      <c r="L194">
        <f>IFERROR(IF(TRIM(E194)="-", "N/A", IF(RIGHT(E194,1)=")",IF(RIGHT(E194,2)="T)",-1000000000000*VALUE(MID(E194,2,LEN(E194)-3)),IF(RIGHT(E194,2)="M)",-1000000*VALUE(MID(E194,2,LEN(E194)-3)),IF(RIGHT(E194,2)="B)",-1000000000*VALUE(MID(E194,2,LEN(E194)-3)),IF(RIGHT(E194,2)="k)",-1000*VALUE(MID(E194,2,LEN(E194)-3)),VALUE(SUBSTITUTE(E194,",","")))))),IF(RIGHT(E194,1)="T",1000000000000*VALUE(LEFT(E194,LEN(E194)-1)),IF(RIGHT(E194,1)="M",1000000*VALUE(LEFT(E194,LEN(E194)-1)),IF(RIGHT(E194,1)="B",1000000000*VALUE(LEFT(E194,LEN(E194)-1)),IF(RIGHT(E194,1)="%",0.01*VALUE(LEFT(E194,LEN(E194)-1)),IF(RIGHT(E194,1)="k",1000*VALUE(LEFT(E194,LEN(E194)-1)),VALUE(SUBSTITUTE(E194,",",""))))))))),"N/A")</f>
        <v/>
      </c>
      <c r="M194">
        <f>IFERROR(IF(TRIM(F194)="-", "N/A", IF(RIGHT(F194,1)=")",IF(RIGHT(F194,2)="T)",-1000000000000*VALUE(MID(F194,2,LEN(F194)-3)),IF(RIGHT(F194,2)="M)",-1000000*VALUE(MID(F194,2,LEN(F194)-3)),IF(RIGHT(F194,2)="B)",-1000000000*VALUE(MID(F194,2,LEN(F194)-3)),IF(RIGHT(F194,2)="k)",-1000*VALUE(MID(F194,2,LEN(F194)-3)),VALUE(SUBSTITUTE(F194,",","")))))),IF(RIGHT(F194,1)="T",1000000000000*VALUE(LEFT(F194,LEN(F194)-1)),IF(RIGHT(F194,1)="M",1000000*VALUE(LEFT(F194,LEN(F194)-1)),IF(RIGHT(F194,1)="B",1000000000*VALUE(LEFT(F194,LEN(F194)-1)),IF(RIGHT(F194,1)="%",0.01*VALUE(LEFT(F194,LEN(F194)-1)),IF(RIGHT(F194,1)="k",1000*VALUE(LEFT(F194,LEN(F194)-1)),VALUE(SUBSTITUTE(F194,",",""))))))))),"N/A")</f>
        <v/>
      </c>
      <c r="N194">
        <f>IFERROR(IF(TRIM(G194)="-", "N/A", IF(RIGHT(G194,1)=")",IF(RIGHT(G194,2)="T)",-1000000000000*VALUE(MID(G194,2,LEN(G194)-3)),IF(RIGHT(G194,2)="M)",-1000000*VALUE(MID(G194,2,LEN(G194)-3)),IF(RIGHT(G194,2)="B)",-1000000000*VALUE(MID(G194,2,LEN(G194)-3)),IF(RIGHT(G194,2)="k)",-1000*VALUE(MID(G194,2,LEN(G194)-3)),VALUE(SUBSTITUTE(G194,",","")))))),IF(RIGHT(G194,1)="T",1000000000000*VALUE(LEFT(G194,LEN(G194)-1)),IF(RIGHT(G194,1)="M",1000000*VALUE(LEFT(G194,LEN(G194)-1)),IF(RIGHT(G194,1)="B",1000000000*VALUE(LEFT(G194,LEN(G194)-1)),IF(RIGHT(G194,1)="%",0.01*VALUE(LEFT(G194,LEN(G194)-1)),IF(RIGHT(G194,1)="k",1000*VALUE(LEFT(G194,LEN(G194)-1)),VALUE(SUBSTITUTE(G194,",",""))))))))),"N/A")</f>
        <v/>
      </c>
      <c r="P194">
        <f>MAX(J194:N194)</f>
        <v/>
      </c>
      <c r="Q194">
        <f>IFERROR(J144+MATCH(P194,J194:N194,0)-1,"")</f>
        <v/>
      </c>
      <c r="R194">
        <f>IF(Q194="","",MIN(J194:N194))</f>
        <v/>
      </c>
      <c r="S194">
        <f>IFERROR(J144+MATCH(R194,J194:N194,0)-1,"")</f>
        <v/>
      </c>
      <c r="T194">
        <f>IFERROR(AVERAGE(J194:N194),"")</f>
        <v/>
      </c>
      <c r="U194">
        <f>IFERROR(STDEV(J194:N194),"")</f>
        <v/>
      </c>
      <c r="V194">
        <f>IFERROR(IF(C194="-","",IF(ISBLANK(B194),"",IF(OR(ISNUMBER(FIND("Growth",B194)),ISNUMBER(FIND("Margin",B194))),"",(J194-T194)/U194))),"")</f>
        <v/>
      </c>
      <c r="W194">
        <f>IFERROR(IF(OR(D194="-",ISBLANK(D194)),"",(K194-T194)/U194),"")</f>
        <v/>
      </c>
      <c r="X194">
        <f>IFERROR(IF(OR(E194="-",ISBLANK(E194)),"",(L194-T194)/U194),"")</f>
        <v/>
      </c>
      <c r="Y194">
        <f>IFERROR(IF(OR(F194="-",ISBLANK(F194)),"",(M194-T194)/U194),"")</f>
        <v/>
      </c>
      <c r="Z194">
        <f>IFERROR(IF(OR(G194="-",ISBLANK(G194)),"",(N194-T194)/U194),"")</f>
        <v/>
      </c>
      <c r="AA194">
        <f>IF(MAX(MAX(V194:Z194),ABS(MIN(V194:Z194)))=ABS(MIN(V194:Z194)),MIN(V194:Z194),MAX(V194:Z194))</f>
        <v/>
      </c>
      <c r="AB194">
        <f>IFERROR(V144+MATCH(AA194,V194:Z194,0)-1,"")</f>
        <v/>
      </c>
      <c r="AC194">
        <f>IF(AB194&lt;&gt;"",IF(S194=AB194,"Low",IF(AB194=Q194,"High","")),"")</f>
        <v/>
      </c>
      <c r="AE194">
        <f>IF(ISNUMBER(MATCH("N/A",J194:N194,0)),"",IFERROR((5 * SUMPRODUCT(J144:N144,J194:N194) - PRODUCT(SUM(J144:N144),SUM(J194:N194))) / ((5 * SUM((J144^2)+(K144^2)+(L144^2)+(M144^2)+(N144^2))) - SUM(J144:N144)^2),""))</f>
        <v/>
      </c>
      <c r="AF194">
        <f>IFERROR(CORREL(J144:N144,J194:N194),"")</f>
        <v/>
      </c>
      <c r="AZ194">
        <f>IF(Q194=S194,0,1)</f>
        <v/>
      </c>
      <c r="BA194">
        <f>IF(AZ194=1,IF(Q194="","",IF(Q194=N144,"Yes","No")),"")</f>
        <v/>
      </c>
      <c r="BB194">
        <f>IF(BA194="Yes",P194,"")</f>
        <v/>
      </c>
      <c r="BC194">
        <f>IF(AZ194=1,IF(S194="","",IF(S194=N144,"Yes","No")),"")</f>
        <v/>
      </c>
      <c r="BD194">
        <f>IF(BC194="Yes",R194,"")</f>
        <v/>
      </c>
      <c r="BE194">
        <f>IFERROR(IF(SIGN(AE194)=1,"Increasing",IF(SIGN(AE194)=-1,"Decreasing","")),"")</f>
        <v/>
      </c>
      <c r="BF194">
        <f>IF(OR(AND(BE194="Increasing",BA194="Yes"),AND(BE194="Decreasing",BC194="Yes")),"Yes","No")</f>
        <v/>
      </c>
      <c r="BG194">
        <f>IF(I194="pos_trend","Yes","No")</f>
        <v/>
      </c>
      <c r="BH194">
        <f>IF(AF194&lt;&gt;"",IF(ABS(AF194)&gt;0.8,"Yes","No"),"")</f>
        <v/>
      </c>
    </row>
    <row r="195" spans="1:60">
      <c s="1" r="A195" t="n">
        <v>37</v>
      </c>
      <c r="B195" t="s">
        <v>423</v>
      </c>
      <c r="C195" t="s">
        <v>2719</v>
      </c>
      <c r="D195" t="s">
        <v>2720</v>
      </c>
      <c r="E195" t="s">
        <v>2721</v>
      </c>
      <c r="F195" t="s">
        <v>81</v>
      </c>
      <c r="G195" t="s">
        <v>2474</v>
      </c>
      <c r="H195" t="s"/>
      <c r="I195">
        <f>IF(AND(K195&gt; J195, L195&gt; K195, M195&gt; L195, N195&gt; M195), "pos_trend", IF(AND(K195&lt; J195, L195&lt; K195, M195&lt; L195, N195&lt; M195), "neg_trend", "N/A"))</f>
        <v/>
      </c>
      <c r="J195">
        <f>IFERROR(IF(TRIM(C195)="-", "N/A", IF(RIGHT(C195,1)=")",IF(RIGHT(C195,2)="T)",-1000000000000*VALUE(MID(C195,2,LEN(C195)-3)),IF(RIGHT(C195,2)="M)",-1000000*VALUE(MID(C195,2,LEN(C195)-3)),IF(RIGHT(C195,2)="B)",-1000000000*VALUE(MID(C195,2,LEN(C195)-3)),IF(RIGHT(C195,2)="k)",-1000*VALUE(MID(C195,2,LEN(C195)-3)),VALUE(SUBSTITUTE(C195,",","")))))),IF(RIGHT(C195,1)="T",1000000000000*VALUE(LEFT(C195,LEN(C195)-1)),IF(RIGHT(C195,1)="M",1000000*VALUE(LEFT(C195,LEN(C195)-1)),IF(RIGHT(C195,1)="B",1000000000*VALUE(LEFT(C195,LEN(C195)-1)),IF(RIGHT(C195,1)="%",0.01*VALUE(LEFT(C195,LEN(C195)-1)),IF(RIGHT(C195,1)="k",1000*VALUE(LEFT(C195,LEN(C195)-1)),VALUE(SUBSTITUTE(C195,",",""))))))))),"N/A")</f>
        <v/>
      </c>
      <c r="K195">
        <f>IFERROR(IF(TRIM(D195)="-", "N/A", IF(RIGHT(D195,1)=")",IF(RIGHT(D195,2)="T)",-1000000000000*VALUE(MID(D195,2,LEN(D195)-3)),IF(RIGHT(D195,2)="M)",-1000000*VALUE(MID(D195,2,LEN(D195)-3)),IF(RIGHT(D195,2)="B)",-1000000000*VALUE(MID(D195,2,LEN(D195)-3)),IF(RIGHT(D195,2)="k)",-1000*VALUE(MID(D195,2,LEN(D195)-3)),VALUE(SUBSTITUTE(D195,",","")))))),IF(RIGHT(D195,1)="T",1000000000000*VALUE(LEFT(D195,LEN(D195)-1)),IF(RIGHT(D195,1)="M",1000000*VALUE(LEFT(D195,LEN(D195)-1)),IF(RIGHT(D195,1)="B",1000000000*VALUE(LEFT(D195,LEN(D195)-1)),IF(RIGHT(D195,1)="%",0.01*VALUE(LEFT(D195,LEN(D195)-1)),IF(RIGHT(D195,1)="k",1000*VALUE(LEFT(D195,LEN(D195)-1)),VALUE(SUBSTITUTE(D195,",",""))))))))),"N/A")</f>
        <v/>
      </c>
      <c r="L195">
        <f>IFERROR(IF(TRIM(E195)="-", "N/A", IF(RIGHT(E195,1)=")",IF(RIGHT(E195,2)="T)",-1000000000000*VALUE(MID(E195,2,LEN(E195)-3)),IF(RIGHT(E195,2)="M)",-1000000*VALUE(MID(E195,2,LEN(E195)-3)),IF(RIGHT(E195,2)="B)",-1000000000*VALUE(MID(E195,2,LEN(E195)-3)),IF(RIGHT(E195,2)="k)",-1000*VALUE(MID(E195,2,LEN(E195)-3)),VALUE(SUBSTITUTE(E195,",","")))))),IF(RIGHT(E195,1)="T",1000000000000*VALUE(LEFT(E195,LEN(E195)-1)),IF(RIGHT(E195,1)="M",1000000*VALUE(LEFT(E195,LEN(E195)-1)),IF(RIGHT(E195,1)="B",1000000000*VALUE(LEFT(E195,LEN(E195)-1)),IF(RIGHT(E195,1)="%",0.01*VALUE(LEFT(E195,LEN(E195)-1)),IF(RIGHT(E195,1)="k",1000*VALUE(LEFT(E195,LEN(E195)-1)),VALUE(SUBSTITUTE(E195,",",""))))))))),"N/A")</f>
        <v/>
      </c>
      <c r="M195">
        <f>IFERROR(IF(TRIM(F195)="-", "N/A", IF(RIGHT(F195,1)=")",IF(RIGHT(F195,2)="T)",-1000000000000*VALUE(MID(F195,2,LEN(F195)-3)),IF(RIGHT(F195,2)="M)",-1000000*VALUE(MID(F195,2,LEN(F195)-3)),IF(RIGHT(F195,2)="B)",-1000000000*VALUE(MID(F195,2,LEN(F195)-3)),IF(RIGHT(F195,2)="k)",-1000*VALUE(MID(F195,2,LEN(F195)-3)),VALUE(SUBSTITUTE(F195,",","")))))),IF(RIGHT(F195,1)="T",1000000000000*VALUE(LEFT(F195,LEN(F195)-1)),IF(RIGHT(F195,1)="M",1000000*VALUE(LEFT(F195,LEN(F195)-1)),IF(RIGHT(F195,1)="B",1000000000*VALUE(LEFT(F195,LEN(F195)-1)),IF(RIGHT(F195,1)="%",0.01*VALUE(LEFT(F195,LEN(F195)-1)),IF(RIGHT(F195,1)="k",1000*VALUE(LEFT(F195,LEN(F195)-1)),VALUE(SUBSTITUTE(F195,",",""))))))))),"N/A")</f>
        <v/>
      </c>
      <c r="N195">
        <f>IFERROR(IF(TRIM(G195)="-", "N/A", IF(RIGHT(G195,1)=")",IF(RIGHT(G195,2)="T)",-1000000000000*VALUE(MID(G195,2,LEN(G195)-3)),IF(RIGHT(G195,2)="M)",-1000000*VALUE(MID(G195,2,LEN(G195)-3)),IF(RIGHT(G195,2)="B)",-1000000000*VALUE(MID(G195,2,LEN(G195)-3)),IF(RIGHT(G195,2)="k)",-1000*VALUE(MID(G195,2,LEN(G195)-3)),VALUE(SUBSTITUTE(G195,",","")))))),IF(RIGHT(G195,1)="T",1000000000000*VALUE(LEFT(G195,LEN(G195)-1)),IF(RIGHT(G195,1)="M",1000000*VALUE(LEFT(G195,LEN(G195)-1)),IF(RIGHT(G195,1)="B",1000000000*VALUE(LEFT(G195,LEN(G195)-1)),IF(RIGHT(G195,1)="%",0.01*VALUE(LEFT(G195,LEN(G195)-1)),IF(RIGHT(G195,1)="k",1000*VALUE(LEFT(G195,LEN(G195)-1)),VALUE(SUBSTITUTE(G195,",",""))))))))),"N/A")</f>
        <v/>
      </c>
      <c r="P195">
        <f>MAX(J195:N195)</f>
        <v/>
      </c>
      <c r="Q195">
        <f>IFERROR(J144+MATCH(P195,J195:N195,0)-1,"")</f>
        <v/>
      </c>
      <c r="R195">
        <f>IF(Q195="","",MIN(J195:N195))</f>
        <v/>
      </c>
      <c r="S195">
        <f>IFERROR(J144+MATCH(R195,J195:N195,0)-1,"")</f>
        <v/>
      </c>
      <c r="T195">
        <f>IFERROR(AVERAGE(J195:N195),"")</f>
        <v/>
      </c>
      <c r="U195">
        <f>IFERROR(STDEV(J195:N195),"")</f>
        <v/>
      </c>
      <c r="V195">
        <f>IFERROR(IF(C195="-","",IF(ISBLANK(B195),"",IF(OR(ISNUMBER(FIND("Growth",B195)),ISNUMBER(FIND("Margin",B195))),"",(J195-T195)/U195))),"")</f>
        <v/>
      </c>
      <c r="W195">
        <f>IFERROR(IF(OR(D195="-",ISBLANK(D195)),"",(K195-T195)/U195),"")</f>
        <v/>
      </c>
      <c r="X195">
        <f>IFERROR(IF(OR(E195="-",ISBLANK(E195)),"",(L195-T195)/U195),"")</f>
        <v/>
      </c>
      <c r="Y195">
        <f>IFERROR(IF(OR(F195="-",ISBLANK(F195)),"",(M195-T195)/U195),"")</f>
        <v/>
      </c>
      <c r="Z195">
        <f>IFERROR(IF(OR(G195="-",ISBLANK(G195)),"",(N195-T195)/U195),"")</f>
        <v/>
      </c>
      <c r="AA195">
        <f>IF(MAX(MAX(V195:Z195),ABS(MIN(V195:Z195)))=ABS(MIN(V195:Z195)),MIN(V195:Z195),MAX(V195:Z195))</f>
        <v/>
      </c>
      <c r="AB195">
        <f>IFERROR(V144+MATCH(AA195,V195:Z195,0)-1,"")</f>
        <v/>
      </c>
      <c r="AC195">
        <f>IF(AB195&lt;&gt;"",IF(S195=AB195,"Low",IF(AB195=Q195,"High","")),"")</f>
        <v/>
      </c>
      <c r="AE195">
        <f>IF(ISNUMBER(MATCH("N/A",J195:N195,0)),"",IFERROR((5 * SUMPRODUCT(J144:N144,J195:N195) - PRODUCT(SUM(J144:N144),SUM(J195:N195))) / ((5 * SUM((J144^2)+(K144^2)+(L144^2)+(M144^2)+(N144^2))) - SUM(J144:N144)^2),""))</f>
        <v/>
      </c>
      <c r="AF195">
        <f>IFERROR(CORREL(J144:N144,J195:N195),"")</f>
        <v/>
      </c>
      <c r="AZ195">
        <f>IF(Q195=S195,0,1)</f>
        <v/>
      </c>
      <c r="BA195">
        <f>IF(AZ195=1,IF(Q195="","",IF(Q195=N144,"Yes","No")),"")</f>
        <v/>
      </c>
      <c r="BB195">
        <f>IF(BA195="Yes",P195,"")</f>
        <v/>
      </c>
      <c r="BC195">
        <f>IF(AZ195=1,IF(S195="","",IF(S195=N144,"Yes","No")),"")</f>
        <v/>
      </c>
      <c r="BD195">
        <f>IF(BC195="Yes",R195,"")</f>
        <v/>
      </c>
      <c r="BE195">
        <f>IFERROR(IF(SIGN(AE195)=1,"Increasing",IF(SIGN(AE195)=-1,"Decreasing","")),"")</f>
        <v/>
      </c>
      <c r="BF195">
        <f>IF(OR(AND(BE195="Increasing",BA195="Yes"),AND(BE195="Decreasing",BC195="Yes")),"Yes","No")</f>
        <v/>
      </c>
      <c r="BG195">
        <f>IF(I195="pos_trend","Yes","No")</f>
        <v/>
      </c>
      <c r="BH195">
        <f>IF(AF195&lt;&gt;"",IF(ABS(AF195)&gt;0.8,"Yes","No"),"")</f>
        <v/>
      </c>
    </row>
    <row r="196" spans="1:60">
      <c s="1" r="A196" t="n">
        <v>38</v>
      </c>
      <c r="B196" t="s">
        <v>429</v>
      </c>
      <c r="C196" t="s">
        <v>264</v>
      </c>
      <c r="D196" t="s">
        <v>2722</v>
      </c>
      <c r="E196" t="s">
        <v>2723</v>
      </c>
      <c r="F196" t="s">
        <v>2724</v>
      </c>
      <c r="G196" t="s">
        <v>2725</v>
      </c>
      <c r="H196" t="s"/>
      <c r="I196">
        <f>IF(AND(K196&gt; J196, L196&gt; K196, M196&gt; L196, N196&gt; M196), "pos_trend", IF(AND(K196&lt; J196, L196&lt; K196, M196&lt; L196, N196&lt; M196), "neg_trend", "N/A"))</f>
        <v/>
      </c>
      <c r="J196">
        <f>IFERROR(IF(TRIM(C196)="-", "N/A", IF(RIGHT(C196,1)=")",IF(RIGHT(C196,2)="T)",-1000000000000*VALUE(MID(C196,2,LEN(C196)-3)),IF(RIGHT(C196,2)="M)",-1000000*VALUE(MID(C196,2,LEN(C196)-3)),IF(RIGHT(C196,2)="B)",-1000000000*VALUE(MID(C196,2,LEN(C196)-3)),IF(RIGHT(C196,2)="k)",-1000*VALUE(MID(C196,2,LEN(C196)-3)),VALUE(SUBSTITUTE(C196,",","")))))),IF(RIGHT(C196,1)="T",1000000000000*VALUE(LEFT(C196,LEN(C196)-1)),IF(RIGHT(C196,1)="M",1000000*VALUE(LEFT(C196,LEN(C196)-1)),IF(RIGHT(C196,1)="B",1000000000*VALUE(LEFT(C196,LEN(C196)-1)),IF(RIGHT(C196,1)="%",0.01*VALUE(LEFT(C196,LEN(C196)-1)),IF(RIGHT(C196,1)="k",1000*VALUE(LEFT(C196,LEN(C196)-1)),VALUE(SUBSTITUTE(C196,",",""))))))))),"N/A")</f>
        <v/>
      </c>
      <c r="K196">
        <f>IFERROR(IF(TRIM(D196)="-", "N/A", IF(RIGHT(D196,1)=")",IF(RIGHT(D196,2)="T)",-1000000000000*VALUE(MID(D196,2,LEN(D196)-3)),IF(RIGHT(D196,2)="M)",-1000000*VALUE(MID(D196,2,LEN(D196)-3)),IF(RIGHT(D196,2)="B)",-1000000000*VALUE(MID(D196,2,LEN(D196)-3)),IF(RIGHT(D196,2)="k)",-1000*VALUE(MID(D196,2,LEN(D196)-3)),VALUE(SUBSTITUTE(D196,",","")))))),IF(RIGHT(D196,1)="T",1000000000000*VALUE(LEFT(D196,LEN(D196)-1)),IF(RIGHT(D196,1)="M",1000000*VALUE(LEFT(D196,LEN(D196)-1)),IF(RIGHT(D196,1)="B",1000000000*VALUE(LEFT(D196,LEN(D196)-1)),IF(RIGHT(D196,1)="%",0.01*VALUE(LEFT(D196,LEN(D196)-1)),IF(RIGHT(D196,1)="k",1000*VALUE(LEFT(D196,LEN(D196)-1)),VALUE(SUBSTITUTE(D196,",",""))))))))),"N/A")</f>
        <v/>
      </c>
      <c r="L196">
        <f>IFERROR(IF(TRIM(E196)="-", "N/A", IF(RIGHT(E196,1)=")",IF(RIGHT(E196,2)="T)",-1000000000000*VALUE(MID(E196,2,LEN(E196)-3)),IF(RIGHT(E196,2)="M)",-1000000*VALUE(MID(E196,2,LEN(E196)-3)),IF(RIGHT(E196,2)="B)",-1000000000*VALUE(MID(E196,2,LEN(E196)-3)),IF(RIGHT(E196,2)="k)",-1000*VALUE(MID(E196,2,LEN(E196)-3)),VALUE(SUBSTITUTE(E196,",","")))))),IF(RIGHT(E196,1)="T",1000000000000*VALUE(LEFT(E196,LEN(E196)-1)),IF(RIGHT(E196,1)="M",1000000*VALUE(LEFT(E196,LEN(E196)-1)),IF(RIGHT(E196,1)="B",1000000000*VALUE(LEFT(E196,LEN(E196)-1)),IF(RIGHT(E196,1)="%",0.01*VALUE(LEFT(E196,LEN(E196)-1)),IF(RIGHT(E196,1)="k",1000*VALUE(LEFT(E196,LEN(E196)-1)),VALUE(SUBSTITUTE(E196,",",""))))))))),"N/A")</f>
        <v/>
      </c>
      <c r="M196">
        <f>IFERROR(IF(TRIM(F196)="-", "N/A", IF(RIGHT(F196,1)=")",IF(RIGHT(F196,2)="T)",-1000000000000*VALUE(MID(F196,2,LEN(F196)-3)),IF(RIGHT(F196,2)="M)",-1000000*VALUE(MID(F196,2,LEN(F196)-3)),IF(RIGHT(F196,2)="B)",-1000000000*VALUE(MID(F196,2,LEN(F196)-3)),IF(RIGHT(F196,2)="k)",-1000*VALUE(MID(F196,2,LEN(F196)-3)),VALUE(SUBSTITUTE(F196,",","")))))),IF(RIGHT(F196,1)="T",1000000000000*VALUE(LEFT(F196,LEN(F196)-1)),IF(RIGHT(F196,1)="M",1000000*VALUE(LEFT(F196,LEN(F196)-1)),IF(RIGHT(F196,1)="B",1000000000*VALUE(LEFT(F196,LEN(F196)-1)),IF(RIGHT(F196,1)="%",0.01*VALUE(LEFT(F196,LEN(F196)-1)),IF(RIGHT(F196,1)="k",1000*VALUE(LEFT(F196,LEN(F196)-1)),VALUE(SUBSTITUTE(F196,",",""))))))))),"N/A")</f>
        <v/>
      </c>
      <c r="N196">
        <f>IFERROR(IF(TRIM(G196)="-", "N/A", IF(RIGHT(G196,1)=")",IF(RIGHT(G196,2)="T)",-1000000000000*VALUE(MID(G196,2,LEN(G196)-3)),IF(RIGHT(G196,2)="M)",-1000000*VALUE(MID(G196,2,LEN(G196)-3)),IF(RIGHT(G196,2)="B)",-1000000000*VALUE(MID(G196,2,LEN(G196)-3)),IF(RIGHT(G196,2)="k)",-1000*VALUE(MID(G196,2,LEN(G196)-3)),VALUE(SUBSTITUTE(G196,",","")))))),IF(RIGHT(G196,1)="T",1000000000000*VALUE(LEFT(G196,LEN(G196)-1)),IF(RIGHT(G196,1)="M",1000000*VALUE(LEFT(G196,LEN(G196)-1)),IF(RIGHT(G196,1)="B",1000000000*VALUE(LEFT(G196,LEN(G196)-1)),IF(RIGHT(G196,1)="%",0.01*VALUE(LEFT(G196,LEN(G196)-1)),IF(RIGHT(G196,1)="k",1000*VALUE(LEFT(G196,LEN(G196)-1)),VALUE(SUBSTITUTE(G196,",",""))))))))),"N/A")</f>
        <v/>
      </c>
      <c r="P196">
        <f>MAX(J196:N196)</f>
        <v/>
      </c>
      <c r="Q196">
        <f>IFERROR(J144+MATCH(P196,J196:N196,0)-1,"")</f>
        <v/>
      </c>
      <c r="R196">
        <f>IF(Q196="","",MIN(J196:N196))</f>
        <v/>
      </c>
      <c r="S196">
        <f>IFERROR(J144+MATCH(R196,J196:N196,0)-1,"")</f>
        <v/>
      </c>
      <c r="T196">
        <f>IFERROR(AVERAGE(J196:N196),"")</f>
        <v/>
      </c>
      <c r="U196">
        <f>IFERROR(STDEV(J196:N196),"")</f>
        <v/>
      </c>
      <c r="V196">
        <f>IFERROR(IF(C196="-","",IF(ISBLANK(B196),"",IF(OR(ISNUMBER(FIND("Growth",B196)),ISNUMBER(FIND("Margin",B196))),"",(J196-T196)/U196))),"")</f>
        <v/>
      </c>
      <c r="W196">
        <f>IFERROR(IF(OR(D196="-",ISBLANK(D196)),"",(K196-T196)/U196),"")</f>
        <v/>
      </c>
      <c r="X196">
        <f>IFERROR(IF(OR(E196="-",ISBLANK(E196)),"",(L196-T196)/U196),"")</f>
        <v/>
      </c>
      <c r="Y196">
        <f>IFERROR(IF(OR(F196="-",ISBLANK(F196)),"",(M196-T196)/U196),"")</f>
        <v/>
      </c>
      <c r="Z196">
        <f>IFERROR(IF(OR(G196="-",ISBLANK(G196)),"",(N196-T196)/U196),"")</f>
        <v/>
      </c>
      <c r="AA196">
        <f>IF(MAX(MAX(V196:Z196),ABS(MIN(V196:Z196)))=ABS(MIN(V196:Z196)),MIN(V196:Z196),MAX(V196:Z196))</f>
        <v/>
      </c>
      <c r="AB196">
        <f>IFERROR(V144+MATCH(AA196,V196:Z196,0)-1,"")</f>
        <v/>
      </c>
      <c r="AC196">
        <f>IF(AB196&lt;&gt;"",IF(S196=AB196,"Low",IF(AB196=Q196,"High","")),"")</f>
        <v/>
      </c>
      <c r="AE196">
        <f>IF(ISNUMBER(MATCH("N/A",J196:N196,0)),"",IFERROR((5 * SUMPRODUCT(J144:N144,J196:N196) - PRODUCT(SUM(J144:N144),SUM(J196:N196))) / ((5 * SUM((J144^2)+(K144^2)+(L144^2)+(M144^2)+(N144^2))) - SUM(J144:N144)^2),""))</f>
        <v/>
      </c>
      <c r="AF196">
        <f>IFERROR(CORREL(J144:N144,J196:N196),"")</f>
        <v/>
      </c>
      <c r="AZ196">
        <f>IF(Q196=S196,0,1)</f>
        <v/>
      </c>
      <c r="BA196">
        <f>IF(AZ196=1,IF(Q196="","",IF(Q196=N144,"Yes","No")),"")</f>
        <v/>
      </c>
      <c r="BB196">
        <f>IF(BA196="Yes",P196,"")</f>
        <v/>
      </c>
      <c r="BC196">
        <f>IF(AZ196=1,IF(S196="","",IF(S196=N144,"Yes","No")),"")</f>
        <v/>
      </c>
      <c r="BD196">
        <f>IF(BC196="Yes",R196,"")</f>
        <v/>
      </c>
      <c r="BE196">
        <f>IFERROR(IF(SIGN(AE196)=1,"Increasing",IF(SIGN(AE196)=-1,"Decreasing","")),"")</f>
        <v/>
      </c>
      <c r="BF196">
        <f>IF(OR(AND(BE196="Increasing",BA196="Yes"),AND(BE196="Decreasing",BC196="Yes")),"Yes","No")</f>
        <v/>
      </c>
      <c r="BG196">
        <f>IF(I196="pos_trend","Yes","No")</f>
        <v/>
      </c>
      <c r="BH196">
        <f>IF(AF196&lt;&gt;"",IF(ABS(AF196)&gt;0.8,"Yes","No"),"")</f>
        <v/>
      </c>
    </row>
    <row r="197" spans="1:60">
      <c s="1" r="A197" t="n">
        <v>39</v>
      </c>
      <c r="B197" t="s">
        <v>434</v>
      </c>
      <c r="C197" t="s">
        <v>2726</v>
      </c>
      <c r="D197" t="s">
        <v>2727</v>
      </c>
      <c r="E197" t="s">
        <v>2728</v>
      </c>
      <c r="F197" t="s">
        <v>2729</v>
      </c>
      <c r="G197" t="s">
        <v>2730</v>
      </c>
      <c r="H197" t="s"/>
      <c r="I197">
        <f>IF(AND(K197&gt; J197, L197&gt; K197, M197&gt; L197, N197&gt; M197), "pos_trend", IF(AND(K197&lt; J197, L197&lt; K197, M197&lt; L197, N197&lt; M197), "neg_trend", "N/A"))</f>
        <v/>
      </c>
      <c r="J197">
        <f>IFERROR(IF(TRIM(C197)="-", "N/A", IF(RIGHT(C197,1)=")",IF(RIGHT(C197,2)="T)",-1000000000000*VALUE(MID(C197,2,LEN(C197)-3)),IF(RIGHT(C197,2)="M)",-1000000*VALUE(MID(C197,2,LEN(C197)-3)),IF(RIGHT(C197,2)="B)",-1000000000*VALUE(MID(C197,2,LEN(C197)-3)),IF(RIGHT(C197,2)="k)",-1000*VALUE(MID(C197,2,LEN(C197)-3)),VALUE(SUBSTITUTE(C197,",","")))))),IF(RIGHT(C197,1)="T",1000000000000*VALUE(LEFT(C197,LEN(C197)-1)),IF(RIGHT(C197,1)="M",1000000*VALUE(LEFT(C197,LEN(C197)-1)),IF(RIGHT(C197,1)="B",1000000000*VALUE(LEFT(C197,LEN(C197)-1)),IF(RIGHT(C197,1)="%",0.01*VALUE(LEFT(C197,LEN(C197)-1)),IF(RIGHT(C197,1)="k",1000*VALUE(LEFT(C197,LEN(C197)-1)),VALUE(SUBSTITUTE(C197,",",""))))))))),"N/A")</f>
        <v/>
      </c>
      <c r="K197">
        <f>IFERROR(IF(TRIM(D197)="-", "N/A", IF(RIGHT(D197,1)=")",IF(RIGHT(D197,2)="T)",-1000000000000*VALUE(MID(D197,2,LEN(D197)-3)),IF(RIGHT(D197,2)="M)",-1000000*VALUE(MID(D197,2,LEN(D197)-3)),IF(RIGHT(D197,2)="B)",-1000000000*VALUE(MID(D197,2,LEN(D197)-3)),IF(RIGHT(D197,2)="k)",-1000*VALUE(MID(D197,2,LEN(D197)-3)),VALUE(SUBSTITUTE(D197,",","")))))),IF(RIGHT(D197,1)="T",1000000000000*VALUE(LEFT(D197,LEN(D197)-1)),IF(RIGHT(D197,1)="M",1000000*VALUE(LEFT(D197,LEN(D197)-1)),IF(RIGHT(D197,1)="B",1000000000*VALUE(LEFT(D197,LEN(D197)-1)),IF(RIGHT(D197,1)="%",0.01*VALUE(LEFT(D197,LEN(D197)-1)),IF(RIGHT(D197,1)="k",1000*VALUE(LEFT(D197,LEN(D197)-1)),VALUE(SUBSTITUTE(D197,",",""))))))))),"N/A")</f>
        <v/>
      </c>
      <c r="L197">
        <f>IFERROR(IF(TRIM(E197)="-", "N/A", IF(RIGHT(E197,1)=")",IF(RIGHT(E197,2)="T)",-1000000000000*VALUE(MID(E197,2,LEN(E197)-3)),IF(RIGHT(E197,2)="M)",-1000000*VALUE(MID(E197,2,LEN(E197)-3)),IF(RIGHT(E197,2)="B)",-1000000000*VALUE(MID(E197,2,LEN(E197)-3)),IF(RIGHT(E197,2)="k)",-1000*VALUE(MID(E197,2,LEN(E197)-3)),VALUE(SUBSTITUTE(E197,",","")))))),IF(RIGHT(E197,1)="T",1000000000000*VALUE(LEFT(E197,LEN(E197)-1)),IF(RIGHT(E197,1)="M",1000000*VALUE(LEFT(E197,LEN(E197)-1)),IF(RIGHT(E197,1)="B",1000000000*VALUE(LEFT(E197,LEN(E197)-1)),IF(RIGHT(E197,1)="%",0.01*VALUE(LEFT(E197,LEN(E197)-1)),IF(RIGHT(E197,1)="k",1000*VALUE(LEFT(E197,LEN(E197)-1)),VALUE(SUBSTITUTE(E197,",",""))))))))),"N/A")</f>
        <v/>
      </c>
      <c r="M197">
        <f>IFERROR(IF(TRIM(F197)="-", "N/A", IF(RIGHT(F197,1)=")",IF(RIGHT(F197,2)="T)",-1000000000000*VALUE(MID(F197,2,LEN(F197)-3)),IF(RIGHT(F197,2)="M)",-1000000*VALUE(MID(F197,2,LEN(F197)-3)),IF(RIGHT(F197,2)="B)",-1000000000*VALUE(MID(F197,2,LEN(F197)-3)),IF(RIGHT(F197,2)="k)",-1000*VALUE(MID(F197,2,LEN(F197)-3)),VALUE(SUBSTITUTE(F197,",","")))))),IF(RIGHT(F197,1)="T",1000000000000*VALUE(LEFT(F197,LEN(F197)-1)),IF(RIGHT(F197,1)="M",1000000*VALUE(LEFT(F197,LEN(F197)-1)),IF(RIGHT(F197,1)="B",1000000000*VALUE(LEFT(F197,LEN(F197)-1)),IF(RIGHT(F197,1)="%",0.01*VALUE(LEFT(F197,LEN(F197)-1)),IF(RIGHT(F197,1)="k",1000*VALUE(LEFT(F197,LEN(F197)-1)),VALUE(SUBSTITUTE(F197,",",""))))))))),"N/A")</f>
        <v/>
      </c>
      <c r="N197">
        <f>IFERROR(IF(TRIM(G197)="-", "N/A", IF(RIGHT(G197,1)=")",IF(RIGHT(G197,2)="T)",-1000000000000*VALUE(MID(G197,2,LEN(G197)-3)),IF(RIGHT(G197,2)="M)",-1000000*VALUE(MID(G197,2,LEN(G197)-3)),IF(RIGHT(G197,2)="B)",-1000000000*VALUE(MID(G197,2,LEN(G197)-3)),IF(RIGHT(G197,2)="k)",-1000*VALUE(MID(G197,2,LEN(G197)-3)),VALUE(SUBSTITUTE(G197,",","")))))),IF(RIGHT(G197,1)="T",1000000000000*VALUE(LEFT(G197,LEN(G197)-1)),IF(RIGHT(G197,1)="M",1000000*VALUE(LEFT(G197,LEN(G197)-1)),IF(RIGHT(G197,1)="B",1000000000*VALUE(LEFT(G197,LEN(G197)-1)),IF(RIGHT(G197,1)="%",0.01*VALUE(LEFT(G197,LEN(G197)-1)),IF(RIGHT(G197,1)="k",1000*VALUE(LEFT(G197,LEN(G197)-1)),VALUE(SUBSTITUTE(G197,",",""))))))))),"N/A")</f>
        <v/>
      </c>
      <c r="P197">
        <f>MAX(J197:N197)</f>
        <v/>
      </c>
      <c r="Q197">
        <f>IFERROR(J144+MATCH(P197,J197:N197,0)-1,"")</f>
        <v/>
      </c>
      <c r="R197">
        <f>IF(Q197="","",MIN(J197:N197))</f>
        <v/>
      </c>
      <c r="S197">
        <f>IFERROR(J144+MATCH(R197,J197:N197,0)-1,"")</f>
        <v/>
      </c>
      <c r="T197">
        <f>IFERROR(AVERAGE(J197:N197),"")</f>
        <v/>
      </c>
      <c r="U197">
        <f>IFERROR(STDEV(J197:N197),"")</f>
        <v/>
      </c>
      <c r="V197">
        <f>IFERROR(IF(C197="-","",IF(ISBLANK(B197),"",IF(OR(ISNUMBER(FIND("Growth",B197)),ISNUMBER(FIND("Margin",B197))),"",(J197-T197)/U197))),"")</f>
        <v/>
      </c>
      <c r="W197">
        <f>IFERROR(IF(OR(D197="-",ISBLANK(D197)),"",(K197-T197)/U197),"")</f>
        <v/>
      </c>
      <c r="X197">
        <f>IFERROR(IF(OR(E197="-",ISBLANK(E197)),"",(L197-T197)/U197),"")</f>
        <v/>
      </c>
      <c r="Y197">
        <f>IFERROR(IF(OR(F197="-",ISBLANK(F197)),"",(M197-T197)/U197),"")</f>
        <v/>
      </c>
      <c r="Z197">
        <f>IFERROR(IF(OR(G197="-",ISBLANK(G197)),"",(N197-T197)/U197),"")</f>
        <v/>
      </c>
      <c r="AA197">
        <f>IF(MAX(MAX(V197:Z197),ABS(MIN(V197:Z197)))=ABS(MIN(V197:Z197)),MIN(V197:Z197),MAX(V197:Z197))</f>
        <v/>
      </c>
      <c r="AB197">
        <f>IFERROR(V144+MATCH(AA197,V197:Z197,0)-1,"")</f>
        <v/>
      </c>
      <c r="AC197">
        <f>IF(AB197&lt;&gt;"",IF(S197=AB197,"Low",IF(AB197=Q197,"High","")),"")</f>
        <v/>
      </c>
      <c r="AE197">
        <f>IF(ISNUMBER(MATCH("N/A",J197:N197,0)),"",IFERROR((5 * SUMPRODUCT(J144:N144,J197:N197) - PRODUCT(SUM(J144:N144),SUM(J197:N197))) / ((5 * SUM((J144^2)+(K144^2)+(L144^2)+(M144^2)+(N144^2))) - SUM(J144:N144)^2),""))</f>
        <v/>
      </c>
      <c r="AF197">
        <f>IFERROR(CORREL(J144:N144,J197:N197),"")</f>
        <v/>
      </c>
      <c r="AZ197">
        <f>IF(Q197=S197,0,1)</f>
        <v/>
      </c>
      <c r="BA197">
        <f>IF(AZ197=1,IF(Q197="","",IF(Q197=N144,"Yes","No")),"")</f>
        <v/>
      </c>
      <c r="BB197">
        <f>IF(BA197="Yes",P197,"")</f>
        <v/>
      </c>
      <c r="BC197">
        <f>IF(AZ197=1,IF(S197="","",IF(S197=N144,"Yes","No")),"")</f>
        <v/>
      </c>
      <c r="BD197">
        <f>IF(BC197="Yes",R197,"")</f>
        <v/>
      </c>
      <c r="BE197">
        <f>IFERROR(IF(SIGN(AE197)=1,"Increasing",IF(SIGN(AE197)=-1,"Decreasing","")),"")</f>
        <v/>
      </c>
      <c r="BF197">
        <f>IF(OR(AND(BE197="Increasing",BA197="Yes"),AND(BE197="Decreasing",BC197="Yes")),"Yes","No")</f>
        <v/>
      </c>
      <c r="BG197">
        <f>IF(I197="pos_trend","Yes","No")</f>
        <v/>
      </c>
      <c r="BH197">
        <f>IF(AF197&lt;&gt;"",IF(ABS(AF197)&gt;0.8,"Yes","No"),"")</f>
        <v/>
      </c>
    </row>
    <row r="198" spans="1:60">
      <c s="1" r="A198" t="n">
        <v>40</v>
      </c>
      <c r="B198" t="s">
        <v>440</v>
      </c>
      <c r="C198" t="s">
        <v>1942</v>
      </c>
      <c r="D198" t="s">
        <v>2731</v>
      </c>
      <c r="E198" t="s">
        <v>974</v>
      </c>
      <c r="F198" t="s">
        <v>2732</v>
      </c>
      <c r="G198" t="s">
        <v>1717</v>
      </c>
      <c r="H198" t="s"/>
      <c r="I198">
        <f>IF(AND(K198&gt; J198, L198&gt; K198, M198&gt; L198, N198&gt; M198), "pos_trend", IF(AND(K198&lt; J198, L198&lt; K198, M198&lt; L198, N198&lt; M198), "neg_trend", "N/A"))</f>
        <v/>
      </c>
      <c r="J198">
        <f>IFERROR(IF(TRIM(C198)="-", "N/A", IF(RIGHT(C198,1)=")",IF(RIGHT(C198,2)="T)",-1000000000000*VALUE(MID(C198,2,LEN(C198)-3)),IF(RIGHT(C198,2)="M)",-1000000*VALUE(MID(C198,2,LEN(C198)-3)),IF(RIGHT(C198,2)="B)",-1000000000*VALUE(MID(C198,2,LEN(C198)-3)),IF(RIGHT(C198,2)="k)",-1000*VALUE(MID(C198,2,LEN(C198)-3)),VALUE(SUBSTITUTE(C198,",","")))))),IF(RIGHT(C198,1)="T",1000000000000*VALUE(LEFT(C198,LEN(C198)-1)),IF(RIGHT(C198,1)="M",1000000*VALUE(LEFT(C198,LEN(C198)-1)),IF(RIGHT(C198,1)="B",1000000000*VALUE(LEFT(C198,LEN(C198)-1)),IF(RIGHT(C198,1)="%",0.01*VALUE(LEFT(C198,LEN(C198)-1)),IF(RIGHT(C198,1)="k",1000*VALUE(LEFT(C198,LEN(C198)-1)),VALUE(SUBSTITUTE(C198,",",""))))))))),"N/A")</f>
        <v/>
      </c>
      <c r="K198">
        <f>IFERROR(IF(TRIM(D198)="-", "N/A", IF(RIGHT(D198,1)=")",IF(RIGHT(D198,2)="T)",-1000000000000*VALUE(MID(D198,2,LEN(D198)-3)),IF(RIGHT(D198,2)="M)",-1000000*VALUE(MID(D198,2,LEN(D198)-3)),IF(RIGHT(D198,2)="B)",-1000000000*VALUE(MID(D198,2,LEN(D198)-3)),IF(RIGHT(D198,2)="k)",-1000*VALUE(MID(D198,2,LEN(D198)-3)),VALUE(SUBSTITUTE(D198,",","")))))),IF(RIGHT(D198,1)="T",1000000000000*VALUE(LEFT(D198,LEN(D198)-1)),IF(RIGHT(D198,1)="M",1000000*VALUE(LEFT(D198,LEN(D198)-1)),IF(RIGHT(D198,1)="B",1000000000*VALUE(LEFT(D198,LEN(D198)-1)),IF(RIGHT(D198,1)="%",0.01*VALUE(LEFT(D198,LEN(D198)-1)),IF(RIGHT(D198,1)="k",1000*VALUE(LEFT(D198,LEN(D198)-1)),VALUE(SUBSTITUTE(D198,",",""))))))))),"N/A")</f>
        <v/>
      </c>
      <c r="L198">
        <f>IFERROR(IF(TRIM(E198)="-", "N/A", IF(RIGHT(E198,1)=")",IF(RIGHT(E198,2)="T)",-1000000000000*VALUE(MID(E198,2,LEN(E198)-3)),IF(RIGHT(E198,2)="M)",-1000000*VALUE(MID(E198,2,LEN(E198)-3)),IF(RIGHT(E198,2)="B)",-1000000000*VALUE(MID(E198,2,LEN(E198)-3)),IF(RIGHT(E198,2)="k)",-1000*VALUE(MID(E198,2,LEN(E198)-3)),VALUE(SUBSTITUTE(E198,",","")))))),IF(RIGHT(E198,1)="T",1000000000000*VALUE(LEFT(E198,LEN(E198)-1)),IF(RIGHT(E198,1)="M",1000000*VALUE(LEFT(E198,LEN(E198)-1)),IF(RIGHT(E198,1)="B",1000000000*VALUE(LEFT(E198,LEN(E198)-1)),IF(RIGHT(E198,1)="%",0.01*VALUE(LEFT(E198,LEN(E198)-1)),IF(RIGHT(E198,1)="k",1000*VALUE(LEFT(E198,LEN(E198)-1)),VALUE(SUBSTITUTE(E198,",",""))))))))),"N/A")</f>
        <v/>
      </c>
      <c r="M198">
        <f>IFERROR(IF(TRIM(F198)="-", "N/A", IF(RIGHT(F198,1)=")",IF(RIGHT(F198,2)="T)",-1000000000000*VALUE(MID(F198,2,LEN(F198)-3)),IF(RIGHT(F198,2)="M)",-1000000*VALUE(MID(F198,2,LEN(F198)-3)),IF(RIGHT(F198,2)="B)",-1000000000*VALUE(MID(F198,2,LEN(F198)-3)),IF(RIGHT(F198,2)="k)",-1000*VALUE(MID(F198,2,LEN(F198)-3)),VALUE(SUBSTITUTE(F198,",","")))))),IF(RIGHT(F198,1)="T",1000000000000*VALUE(LEFT(F198,LEN(F198)-1)),IF(RIGHT(F198,1)="M",1000000*VALUE(LEFT(F198,LEN(F198)-1)),IF(RIGHT(F198,1)="B",1000000000*VALUE(LEFT(F198,LEN(F198)-1)),IF(RIGHT(F198,1)="%",0.01*VALUE(LEFT(F198,LEN(F198)-1)),IF(RIGHT(F198,1)="k",1000*VALUE(LEFT(F198,LEN(F198)-1)),VALUE(SUBSTITUTE(F198,",",""))))))))),"N/A")</f>
        <v/>
      </c>
      <c r="N198">
        <f>IFERROR(IF(TRIM(G198)="-", "N/A", IF(RIGHT(G198,1)=")",IF(RIGHT(G198,2)="T)",-1000000000000*VALUE(MID(G198,2,LEN(G198)-3)),IF(RIGHT(G198,2)="M)",-1000000*VALUE(MID(G198,2,LEN(G198)-3)),IF(RIGHT(G198,2)="B)",-1000000000*VALUE(MID(G198,2,LEN(G198)-3)),IF(RIGHT(G198,2)="k)",-1000*VALUE(MID(G198,2,LEN(G198)-3)),VALUE(SUBSTITUTE(G198,",","")))))),IF(RIGHT(G198,1)="T",1000000000000*VALUE(LEFT(G198,LEN(G198)-1)),IF(RIGHT(G198,1)="M",1000000*VALUE(LEFT(G198,LEN(G198)-1)),IF(RIGHT(G198,1)="B",1000000000*VALUE(LEFT(G198,LEN(G198)-1)),IF(RIGHT(G198,1)="%",0.01*VALUE(LEFT(G198,LEN(G198)-1)),IF(RIGHT(G198,1)="k",1000*VALUE(LEFT(G198,LEN(G198)-1)),VALUE(SUBSTITUTE(G198,",",""))))))))),"N/A")</f>
        <v/>
      </c>
      <c r="P198">
        <f>MAX(J198:N198)</f>
        <v/>
      </c>
      <c r="Q198">
        <f>IFERROR(J144+MATCH(P198,J198:N198,0)-1,"")</f>
        <v/>
      </c>
      <c r="R198">
        <f>IF(Q198="","",MIN(J198:N198))</f>
        <v/>
      </c>
      <c r="S198">
        <f>IFERROR(J144+MATCH(R198,J198:N198,0)-1,"")</f>
        <v/>
      </c>
      <c r="T198">
        <f>IFERROR(AVERAGE(J198:N198),"")</f>
        <v/>
      </c>
      <c r="U198">
        <f>IFERROR(STDEV(J198:N198),"")</f>
        <v/>
      </c>
      <c r="V198">
        <f>IFERROR(IF(C198="-","",IF(ISBLANK(B198),"",IF(OR(ISNUMBER(FIND("Growth",B198)),ISNUMBER(FIND("Margin",B198))),"",(J198-T198)/U198))),"")</f>
        <v/>
      </c>
      <c r="W198">
        <f>IFERROR(IF(OR(D198="-",ISBLANK(D198)),"",(K198-T198)/U198),"")</f>
        <v/>
      </c>
      <c r="X198">
        <f>IFERROR(IF(OR(E198="-",ISBLANK(E198)),"",(L198-T198)/U198),"")</f>
        <v/>
      </c>
      <c r="Y198">
        <f>IFERROR(IF(OR(F198="-",ISBLANK(F198)),"",(M198-T198)/U198),"")</f>
        <v/>
      </c>
      <c r="Z198">
        <f>IFERROR(IF(OR(G198="-",ISBLANK(G198)),"",(N198-T198)/U198),"")</f>
        <v/>
      </c>
      <c r="AA198">
        <f>IF(MAX(MAX(V198:Z198),ABS(MIN(V198:Z198)))=ABS(MIN(V198:Z198)),MIN(V198:Z198),MAX(V198:Z198))</f>
        <v/>
      </c>
      <c r="AB198">
        <f>IFERROR(V144+MATCH(AA198,V198:Z198,0)-1,"")</f>
        <v/>
      </c>
      <c r="AC198">
        <f>IF(AB198&lt;&gt;"",IF(S198=AB198,"Low",IF(AB198=Q198,"High","")),"")</f>
        <v/>
      </c>
      <c r="AE198">
        <f>IF(ISNUMBER(MATCH("N/A",J198:N198,0)),"",IFERROR((5 * SUMPRODUCT(J144:N144,J198:N198) - PRODUCT(SUM(J144:N144),SUM(J198:N198))) / ((5 * SUM((J144^2)+(K144^2)+(L144^2)+(M144^2)+(N144^2))) - SUM(J144:N144)^2),""))</f>
        <v/>
      </c>
      <c r="AF198">
        <f>IFERROR(CORREL(J144:N144,J198:N198),"")</f>
        <v/>
      </c>
      <c r="AZ198">
        <f>IF(Q198=S198,0,1)</f>
        <v/>
      </c>
      <c r="BA198">
        <f>IF(AZ198=1,IF(Q198="","",IF(Q198=N144,"Yes","No")),"")</f>
        <v/>
      </c>
      <c r="BB198">
        <f>IF(BA198="Yes",P198,"")</f>
        <v/>
      </c>
      <c r="BC198">
        <f>IF(AZ198=1,IF(S198="","",IF(S198=N144,"Yes","No")),"")</f>
        <v/>
      </c>
      <c r="BD198">
        <f>IF(BC198="Yes",R198,"")</f>
        <v/>
      </c>
      <c r="BE198">
        <f>IFERROR(IF(SIGN(AE198)=1,"Increasing",IF(SIGN(AE198)=-1,"Decreasing","")),"")</f>
        <v/>
      </c>
      <c r="BF198">
        <f>IF(OR(AND(BE198="Increasing",BA198="Yes"),AND(BE198="Decreasing",BC198="Yes")),"Yes","No")</f>
        <v/>
      </c>
      <c r="BG198">
        <f>IF(I198="pos_trend","Yes","No")</f>
        <v/>
      </c>
      <c r="BH198">
        <f>IF(AF198&lt;&gt;"",IF(ABS(AF198)&gt;0.8,"Yes","No"),"")</f>
        <v/>
      </c>
    </row>
    <row r="199" spans="1:60">
      <c s="1" r="A199" t="n">
        <v>41</v>
      </c>
      <c r="B199" t="s">
        <v>444</v>
      </c>
      <c r="C199" t="s">
        <v>264</v>
      </c>
      <c r="D199" t="s">
        <v>2733</v>
      </c>
      <c r="E199" t="s">
        <v>2734</v>
      </c>
      <c r="F199" t="s">
        <v>2735</v>
      </c>
      <c r="G199" t="s">
        <v>2736</v>
      </c>
      <c r="H199" t="s"/>
      <c r="I199">
        <f>IF(AND(K199&gt; J199, L199&gt; K199, M199&gt; L199, N199&gt; M199), "pos_trend", IF(AND(K199&lt; J199, L199&lt; K199, M199&lt; L199, N199&lt; M199), "neg_trend", "N/A"))</f>
        <v/>
      </c>
      <c r="J199">
        <f>IFERROR(IF(TRIM(C199)="-", "N/A", IF(RIGHT(C199,1)=")",IF(RIGHT(C199,2)="T)",-1000000000000*VALUE(MID(C199,2,LEN(C199)-3)),IF(RIGHT(C199,2)="M)",-1000000*VALUE(MID(C199,2,LEN(C199)-3)),IF(RIGHT(C199,2)="B)",-1000000000*VALUE(MID(C199,2,LEN(C199)-3)),IF(RIGHT(C199,2)="k)",-1000*VALUE(MID(C199,2,LEN(C199)-3)),VALUE(SUBSTITUTE(C199,",","")))))),IF(RIGHT(C199,1)="T",1000000000000*VALUE(LEFT(C199,LEN(C199)-1)),IF(RIGHT(C199,1)="M",1000000*VALUE(LEFT(C199,LEN(C199)-1)),IF(RIGHT(C199,1)="B",1000000000*VALUE(LEFT(C199,LEN(C199)-1)),IF(RIGHT(C199,1)="%",0.01*VALUE(LEFT(C199,LEN(C199)-1)),IF(RIGHT(C199,1)="k",1000*VALUE(LEFT(C199,LEN(C199)-1)),VALUE(SUBSTITUTE(C199,",",""))))))))),"N/A")</f>
        <v/>
      </c>
      <c r="K199">
        <f>IFERROR(IF(TRIM(D199)="-", "N/A", IF(RIGHT(D199,1)=")",IF(RIGHT(D199,2)="T)",-1000000000000*VALUE(MID(D199,2,LEN(D199)-3)),IF(RIGHT(D199,2)="M)",-1000000*VALUE(MID(D199,2,LEN(D199)-3)),IF(RIGHT(D199,2)="B)",-1000000000*VALUE(MID(D199,2,LEN(D199)-3)),IF(RIGHT(D199,2)="k)",-1000*VALUE(MID(D199,2,LEN(D199)-3)),VALUE(SUBSTITUTE(D199,",","")))))),IF(RIGHT(D199,1)="T",1000000000000*VALUE(LEFT(D199,LEN(D199)-1)),IF(RIGHT(D199,1)="M",1000000*VALUE(LEFT(D199,LEN(D199)-1)),IF(RIGHT(D199,1)="B",1000000000*VALUE(LEFT(D199,LEN(D199)-1)),IF(RIGHT(D199,1)="%",0.01*VALUE(LEFT(D199,LEN(D199)-1)),IF(RIGHT(D199,1)="k",1000*VALUE(LEFT(D199,LEN(D199)-1)),VALUE(SUBSTITUTE(D199,",",""))))))))),"N/A")</f>
        <v/>
      </c>
      <c r="L199">
        <f>IFERROR(IF(TRIM(E199)="-", "N/A", IF(RIGHT(E199,1)=")",IF(RIGHT(E199,2)="T)",-1000000000000*VALUE(MID(E199,2,LEN(E199)-3)),IF(RIGHT(E199,2)="M)",-1000000*VALUE(MID(E199,2,LEN(E199)-3)),IF(RIGHT(E199,2)="B)",-1000000000*VALUE(MID(E199,2,LEN(E199)-3)),IF(RIGHT(E199,2)="k)",-1000*VALUE(MID(E199,2,LEN(E199)-3)),VALUE(SUBSTITUTE(E199,",","")))))),IF(RIGHT(E199,1)="T",1000000000000*VALUE(LEFT(E199,LEN(E199)-1)),IF(RIGHT(E199,1)="M",1000000*VALUE(LEFT(E199,LEN(E199)-1)),IF(RIGHT(E199,1)="B",1000000000*VALUE(LEFT(E199,LEN(E199)-1)),IF(RIGHT(E199,1)="%",0.01*VALUE(LEFT(E199,LEN(E199)-1)),IF(RIGHT(E199,1)="k",1000*VALUE(LEFT(E199,LEN(E199)-1)),VALUE(SUBSTITUTE(E199,",",""))))))))),"N/A")</f>
        <v/>
      </c>
      <c r="M199">
        <f>IFERROR(IF(TRIM(F199)="-", "N/A", IF(RIGHT(F199,1)=")",IF(RIGHT(F199,2)="T)",-1000000000000*VALUE(MID(F199,2,LEN(F199)-3)),IF(RIGHT(F199,2)="M)",-1000000*VALUE(MID(F199,2,LEN(F199)-3)),IF(RIGHT(F199,2)="B)",-1000000000*VALUE(MID(F199,2,LEN(F199)-3)),IF(RIGHT(F199,2)="k)",-1000*VALUE(MID(F199,2,LEN(F199)-3)),VALUE(SUBSTITUTE(F199,",","")))))),IF(RIGHT(F199,1)="T",1000000000000*VALUE(LEFT(F199,LEN(F199)-1)),IF(RIGHT(F199,1)="M",1000000*VALUE(LEFT(F199,LEN(F199)-1)),IF(RIGHT(F199,1)="B",1000000000*VALUE(LEFT(F199,LEN(F199)-1)),IF(RIGHT(F199,1)="%",0.01*VALUE(LEFT(F199,LEN(F199)-1)),IF(RIGHT(F199,1)="k",1000*VALUE(LEFT(F199,LEN(F199)-1)),VALUE(SUBSTITUTE(F199,",",""))))))))),"N/A")</f>
        <v/>
      </c>
      <c r="N199">
        <f>IFERROR(IF(TRIM(G199)="-", "N/A", IF(RIGHT(G199,1)=")",IF(RIGHT(G199,2)="T)",-1000000000000*VALUE(MID(G199,2,LEN(G199)-3)),IF(RIGHT(G199,2)="M)",-1000000*VALUE(MID(G199,2,LEN(G199)-3)),IF(RIGHT(G199,2)="B)",-1000000000*VALUE(MID(G199,2,LEN(G199)-3)),IF(RIGHT(G199,2)="k)",-1000*VALUE(MID(G199,2,LEN(G199)-3)),VALUE(SUBSTITUTE(G199,",","")))))),IF(RIGHT(G199,1)="T",1000000000000*VALUE(LEFT(G199,LEN(G199)-1)),IF(RIGHT(G199,1)="M",1000000*VALUE(LEFT(G199,LEN(G199)-1)),IF(RIGHT(G199,1)="B",1000000000*VALUE(LEFT(G199,LEN(G199)-1)),IF(RIGHT(G199,1)="%",0.01*VALUE(LEFT(G199,LEN(G199)-1)),IF(RIGHT(G199,1)="k",1000*VALUE(LEFT(G199,LEN(G199)-1)),VALUE(SUBSTITUTE(G199,",",""))))))))),"N/A")</f>
        <v/>
      </c>
      <c r="P199">
        <f>MAX(J199:N199)</f>
        <v/>
      </c>
      <c r="Q199">
        <f>IFERROR(J144+MATCH(P199,J199:N199,0)-1,"")</f>
        <v/>
      </c>
      <c r="R199">
        <f>IF(Q199="","",MIN(J199:N199))</f>
        <v/>
      </c>
      <c r="S199">
        <f>IFERROR(J144+MATCH(R199,J199:N199,0)-1,"")</f>
        <v/>
      </c>
      <c r="T199">
        <f>IFERROR(AVERAGE(J199:N199),"")</f>
        <v/>
      </c>
      <c r="U199">
        <f>IFERROR(STDEV(J199:N199),"")</f>
        <v/>
      </c>
      <c r="V199">
        <f>IFERROR(IF(C199="-","",IF(ISBLANK(B199),"",IF(OR(ISNUMBER(FIND("Growth",B199)),ISNUMBER(FIND("Margin",B199))),"",(J199-T199)/U199))),"")</f>
        <v/>
      </c>
      <c r="W199">
        <f>IFERROR(IF(OR(D199="-",ISBLANK(D199)),"",(K199-T199)/U199),"")</f>
        <v/>
      </c>
      <c r="X199">
        <f>IFERROR(IF(OR(E199="-",ISBLANK(E199)),"",(L199-T199)/U199),"")</f>
        <v/>
      </c>
      <c r="Y199">
        <f>IFERROR(IF(OR(F199="-",ISBLANK(F199)),"",(M199-T199)/U199),"")</f>
        <v/>
      </c>
      <c r="Z199">
        <f>IFERROR(IF(OR(G199="-",ISBLANK(G199)),"",(N199-T199)/U199),"")</f>
        <v/>
      </c>
      <c r="AA199">
        <f>IF(MAX(MAX(V199:Z199),ABS(MIN(V199:Z199)))=ABS(MIN(V199:Z199)),MIN(V199:Z199),MAX(V199:Z199))</f>
        <v/>
      </c>
      <c r="AB199">
        <f>IFERROR(V144+MATCH(AA199,V199:Z199,0)-1,"")</f>
        <v/>
      </c>
      <c r="AC199">
        <f>IF(AB199&lt;&gt;"",IF(S199=AB199,"Low",IF(AB199=Q199,"High","")),"")</f>
        <v/>
      </c>
      <c r="AE199">
        <f>IF(ISNUMBER(MATCH("N/A",J199:N199,0)),"",IFERROR((5 * SUMPRODUCT(J144:N144,J199:N199) - PRODUCT(SUM(J144:N144),SUM(J199:N199))) / ((5 * SUM((J144^2)+(K144^2)+(L144^2)+(M144^2)+(N144^2))) - SUM(J144:N144)^2),""))</f>
        <v/>
      </c>
      <c r="AF199">
        <f>IFERROR(CORREL(J144:N144,J199:N199),"")</f>
        <v/>
      </c>
      <c r="AZ199">
        <f>IF(Q199=S199,0,1)</f>
        <v/>
      </c>
      <c r="BA199">
        <f>IF(AZ199=1,IF(Q199="","",IF(Q199=N144,"Yes","No")),"")</f>
        <v/>
      </c>
      <c r="BB199">
        <f>IF(BA199="Yes",P199,"")</f>
        <v/>
      </c>
      <c r="BC199">
        <f>IF(AZ199=1,IF(S199="","",IF(S199=N144,"Yes","No")),"")</f>
        <v/>
      </c>
      <c r="BD199">
        <f>IF(BC199="Yes",R199,"")</f>
        <v/>
      </c>
      <c r="BE199">
        <f>IFERROR(IF(SIGN(AE199)=1,"Increasing",IF(SIGN(AE199)=-1,"Decreasing","")),"")</f>
        <v/>
      </c>
      <c r="BF199">
        <f>IF(OR(AND(BE199="Increasing",BA199="Yes"),AND(BE199="Decreasing",BC199="Yes")),"Yes","No")</f>
        <v/>
      </c>
      <c r="BG199">
        <f>IF(I199="pos_trend","Yes","No")</f>
        <v/>
      </c>
      <c r="BH199">
        <f>IF(AF199&lt;&gt;"",IF(ABS(AF199)&gt;0.8,"Yes","No"),"")</f>
        <v/>
      </c>
    </row>
    <row r="200" spans="1:60">
      <c s="1" r="A200" t="n">
        <v>42</v>
      </c>
      <c r="B200" t="s">
        <v>449</v>
      </c>
      <c r="C200" t="s">
        <v>2737</v>
      </c>
      <c r="D200" t="s">
        <v>2738</v>
      </c>
      <c r="E200" t="s">
        <v>2739</v>
      </c>
      <c r="F200" t="s">
        <v>2740</v>
      </c>
      <c r="G200" t="s">
        <v>2741</v>
      </c>
      <c r="H200" t="s"/>
      <c r="I200">
        <f>IF(AND(K200&gt; J200, L200&gt; K200, M200&gt; L200, N200&gt; M200), "pos_trend", IF(AND(K200&lt; J200, L200&lt; K200, M200&lt; L200, N200&lt; M200), "neg_trend", "N/A"))</f>
        <v/>
      </c>
      <c r="J200">
        <f>IFERROR(IF(TRIM(C200)="-", "N/A", IF(RIGHT(C200,1)=")",IF(RIGHT(C200,2)="T)",-1000000000000*VALUE(MID(C200,2,LEN(C200)-3)),IF(RIGHT(C200,2)="M)",-1000000*VALUE(MID(C200,2,LEN(C200)-3)),IF(RIGHT(C200,2)="B)",-1000000000*VALUE(MID(C200,2,LEN(C200)-3)),IF(RIGHT(C200,2)="k)",-1000*VALUE(MID(C200,2,LEN(C200)-3)),VALUE(SUBSTITUTE(C200,",","")))))),IF(RIGHT(C200,1)="T",1000000000000*VALUE(LEFT(C200,LEN(C200)-1)),IF(RIGHT(C200,1)="M",1000000*VALUE(LEFT(C200,LEN(C200)-1)),IF(RIGHT(C200,1)="B",1000000000*VALUE(LEFT(C200,LEN(C200)-1)),IF(RIGHT(C200,1)="%",0.01*VALUE(LEFT(C200,LEN(C200)-1)),IF(RIGHT(C200,1)="k",1000*VALUE(LEFT(C200,LEN(C200)-1)),VALUE(SUBSTITUTE(C200,",",""))))))))),"N/A")</f>
        <v/>
      </c>
      <c r="K200">
        <f>IFERROR(IF(TRIM(D200)="-", "N/A", IF(RIGHT(D200,1)=")",IF(RIGHT(D200,2)="T)",-1000000000000*VALUE(MID(D200,2,LEN(D200)-3)),IF(RIGHT(D200,2)="M)",-1000000*VALUE(MID(D200,2,LEN(D200)-3)),IF(RIGHT(D200,2)="B)",-1000000000*VALUE(MID(D200,2,LEN(D200)-3)),IF(RIGHT(D200,2)="k)",-1000*VALUE(MID(D200,2,LEN(D200)-3)),VALUE(SUBSTITUTE(D200,",","")))))),IF(RIGHT(D200,1)="T",1000000000000*VALUE(LEFT(D200,LEN(D200)-1)),IF(RIGHT(D200,1)="M",1000000*VALUE(LEFT(D200,LEN(D200)-1)),IF(RIGHT(D200,1)="B",1000000000*VALUE(LEFT(D200,LEN(D200)-1)),IF(RIGHT(D200,1)="%",0.01*VALUE(LEFT(D200,LEN(D200)-1)),IF(RIGHT(D200,1)="k",1000*VALUE(LEFT(D200,LEN(D200)-1)),VALUE(SUBSTITUTE(D200,",",""))))))))),"N/A")</f>
        <v/>
      </c>
      <c r="L200">
        <f>IFERROR(IF(TRIM(E200)="-", "N/A", IF(RIGHT(E200,1)=")",IF(RIGHT(E200,2)="T)",-1000000000000*VALUE(MID(E200,2,LEN(E200)-3)),IF(RIGHT(E200,2)="M)",-1000000*VALUE(MID(E200,2,LEN(E200)-3)),IF(RIGHT(E200,2)="B)",-1000000000*VALUE(MID(E200,2,LEN(E200)-3)),IF(RIGHT(E200,2)="k)",-1000*VALUE(MID(E200,2,LEN(E200)-3)),VALUE(SUBSTITUTE(E200,",","")))))),IF(RIGHT(E200,1)="T",1000000000000*VALUE(LEFT(E200,LEN(E200)-1)),IF(RIGHT(E200,1)="M",1000000*VALUE(LEFT(E200,LEN(E200)-1)),IF(RIGHT(E200,1)="B",1000000000*VALUE(LEFT(E200,LEN(E200)-1)),IF(RIGHT(E200,1)="%",0.01*VALUE(LEFT(E200,LEN(E200)-1)),IF(RIGHT(E200,1)="k",1000*VALUE(LEFT(E200,LEN(E200)-1)),VALUE(SUBSTITUTE(E200,",",""))))))))),"N/A")</f>
        <v/>
      </c>
      <c r="M200">
        <f>IFERROR(IF(TRIM(F200)="-", "N/A", IF(RIGHT(F200,1)=")",IF(RIGHT(F200,2)="T)",-1000000000000*VALUE(MID(F200,2,LEN(F200)-3)),IF(RIGHT(F200,2)="M)",-1000000*VALUE(MID(F200,2,LEN(F200)-3)),IF(RIGHT(F200,2)="B)",-1000000000*VALUE(MID(F200,2,LEN(F200)-3)),IF(RIGHT(F200,2)="k)",-1000*VALUE(MID(F200,2,LEN(F200)-3)),VALUE(SUBSTITUTE(F200,",","")))))),IF(RIGHT(F200,1)="T",1000000000000*VALUE(LEFT(F200,LEN(F200)-1)),IF(RIGHT(F200,1)="M",1000000*VALUE(LEFT(F200,LEN(F200)-1)),IF(RIGHT(F200,1)="B",1000000000*VALUE(LEFT(F200,LEN(F200)-1)),IF(RIGHT(F200,1)="%",0.01*VALUE(LEFT(F200,LEN(F200)-1)),IF(RIGHT(F200,1)="k",1000*VALUE(LEFT(F200,LEN(F200)-1)),VALUE(SUBSTITUTE(F200,",",""))))))))),"N/A")</f>
        <v/>
      </c>
      <c r="N200">
        <f>IFERROR(IF(TRIM(G200)="-", "N/A", IF(RIGHT(G200,1)=")",IF(RIGHT(G200,2)="T)",-1000000000000*VALUE(MID(G200,2,LEN(G200)-3)),IF(RIGHT(G200,2)="M)",-1000000*VALUE(MID(G200,2,LEN(G200)-3)),IF(RIGHT(G200,2)="B)",-1000000000*VALUE(MID(G200,2,LEN(G200)-3)),IF(RIGHT(G200,2)="k)",-1000*VALUE(MID(G200,2,LEN(G200)-3)),VALUE(SUBSTITUTE(G200,",","")))))),IF(RIGHT(G200,1)="T",1000000000000*VALUE(LEFT(G200,LEN(G200)-1)),IF(RIGHT(G200,1)="M",1000000*VALUE(LEFT(G200,LEN(G200)-1)),IF(RIGHT(G200,1)="B",1000000000*VALUE(LEFT(G200,LEN(G200)-1)),IF(RIGHT(G200,1)="%",0.01*VALUE(LEFT(G200,LEN(G200)-1)),IF(RIGHT(G200,1)="k",1000*VALUE(LEFT(G200,LEN(G200)-1)),VALUE(SUBSTITUTE(G200,",",""))))))))),"N/A")</f>
        <v/>
      </c>
      <c r="P200">
        <f>MAX(J200:N200)</f>
        <v/>
      </c>
      <c r="Q200">
        <f>IFERROR(J144+MATCH(P200,J200:N200,0)-1,"")</f>
        <v/>
      </c>
      <c r="R200">
        <f>IF(Q200="","",MIN(J200:N200))</f>
        <v/>
      </c>
      <c r="S200">
        <f>IFERROR(J144+MATCH(R200,J200:N200,0)-1,"")</f>
        <v/>
      </c>
      <c r="T200">
        <f>IFERROR(AVERAGE(J200:N200),"")</f>
        <v/>
      </c>
      <c r="U200">
        <f>IFERROR(STDEV(J200:N200),"")</f>
        <v/>
      </c>
      <c r="V200">
        <f>IFERROR(IF(C200="-","",IF(ISBLANK(B200),"",IF(OR(ISNUMBER(FIND("Growth",B200)),ISNUMBER(FIND("Margin",B200))),"",(J200-T200)/U200))),"")</f>
        <v/>
      </c>
      <c r="W200">
        <f>IFERROR(IF(OR(D200="-",ISBLANK(D200)),"",(K200-T200)/U200),"")</f>
        <v/>
      </c>
      <c r="X200">
        <f>IFERROR(IF(OR(E200="-",ISBLANK(E200)),"",(L200-T200)/U200),"")</f>
        <v/>
      </c>
      <c r="Y200">
        <f>IFERROR(IF(OR(F200="-",ISBLANK(F200)),"",(M200-T200)/U200),"")</f>
        <v/>
      </c>
      <c r="Z200">
        <f>IFERROR(IF(OR(G200="-",ISBLANK(G200)),"",(N200-T200)/U200),"")</f>
        <v/>
      </c>
      <c r="AA200">
        <f>IF(MAX(MAX(V200:Z200),ABS(MIN(V200:Z200)))=ABS(MIN(V200:Z200)),MIN(V200:Z200),MAX(V200:Z200))</f>
        <v/>
      </c>
      <c r="AB200">
        <f>IFERROR(V144+MATCH(AA200,V200:Z200,0)-1,"")</f>
        <v/>
      </c>
      <c r="AC200">
        <f>IF(AB200&lt;&gt;"",IF(S200=AB200,"Low",IF(AB200=Q200,"High","")),"")</f>
        <v/>
      </c>
      <c r="AE200">
        <f>IF(ISNUMBER(MATCH("N/A",J200:N200,0)),"",IFERROR((5 * SUMPRODUCT(J144:N144,J200:N200) - PRODUCT(SUM(J144:N144),SUM(J200:N200))) / ((5 * SUM((J144^2)+(K144^2)+(L144^2)+(M144^2)+(N144^2))) - SUM(J144:N144)^2),""))</f>
        <v/>
      </c>
      <c r="AF200">
        <f>IFERROR(CORREL(J144:N144,J200:N200),"")</f>
        <v/>
      </c>
      <c r="AZ200">
        <f>IF(Q200=S200,0,1)</f>
        <v/>
      </c>
      <c r="BA200">
        <f>IF(AZ200=1,IF(Q200="","",IF(Q200=N144,"Yes","No")),"")</f>
        <v/>
      </c>
      <c r="BB200">
        <f>IF(BA200="Yes",P200,"")</f>
        <v/>
      </c>
      <c r="BC200">
        <f>IF(AZ200=1,IF(S200="","",IF(S200=N144,"Yes","No")),"")</f>
        <v/>
      </c>
      <c r="BD200">
        <f>IF(BC200="Yes",R200,"")</f>
        <v/>
      </c>
      <c r="BE200">
        <f>IFERROR(IF(SIGN(AE200)=1,"Increasing",IF(SIGN(AE200)=-1,"Decreasing","")),"")</f>
        <v/>
      </c>
      <c r="BF200">
        <f>IF(OR(AND(BE200="Increasing",BA200="Yes"),AND(BE200="Decreasing",BC200="Yes")),"Yes","No")</f>
        <v/>
      </c>
      <c r="BG200">
        <f>IF(I200="pos_trend","Yes","No")</f>
        <v/>
      </c>
      <c r="BH200">
        <f>IF(AF200&lt;&gt;"",IF(ABS(AF200)&gt;0.8,"Yes","No"),"")</f>
        <v/>
      </c>
    </row>
    <row r="201" spans="1:60">
      <c s="1" r="A201" t="n">
        <v>43</v>
      </c>
      <c r="B201" t="s">
        <v>156</v>
      </c>
      <c r="C201" t="s">
        <v>2742</v>
      </c>
      <c r="D201" t="s">
        <v>2743</v>
      </c>
      <c r="E201" t="s">
        <v>2744</v>
      </c>
      <c r="F201" t="s">
        <v>2745</v>
      </c>
      <c r="G201" t="s">
        <v>2746</v>
      </c>
      <c r="H201" t="s"/>
      <c r="I201">
        <f>IF(AND(K201&gt; J201, L201&gt; K201, M201&gt; L201, N201&gt; M201), "pos_trend", IF(AND(K201&lt; J201, L201&lt; K201, M201&lt; L201, N201&lt; M201), "neg_trend", "N/A"))</f>
        <v/>
      </c>
      <c r="J201">
        <f>IFERROR(IF(TRIM(C201)="-", "N/A", IF(RIGHT(C201,1)=")",IF(RIGHT(C201,2)="T)",-1000000000000*VALUE(MID(C201,2,LEN(C201)-3)),IF(RIGHT(C201,2)="M)",-1000000*VALUE(MID(C201,2,LEN(C201)-3)),IF(RIGHT(C201,2)="B)",-1000000000*VALUE(MID(C201,2,LEN(C201)-3)),IF(RIGHT(C201,2)="k)",-1000*VALUE(MID(C201,2,LEN(C201)-3)),VALUE(SUBSTITUTE(C201,",","")))))),IF(RIGHT(C201,1)="T",1000000000000*VALUE(LEFT(C201,LEN(C201)-1)),IF(RIGHT(C201,1)="M",1000000*VALUE(LEFT(C201,LEN(C201)-1)),IF(RIGHT(C201,1)="B",1000000000*VALUE(LEFT(C201,LEN(C201)-1)),IF(RIGHT(C201,1)="%",0.01*VALUE(LEFT(C201,LEN(C201)-1)),IF(RIGHT(C201,1)="k",1000*VALUE(LEFT(C201,LEN(C201)-1)),VALUE(SUBSTITUTE(C201,",",""))))))))),"N/A")</f>
        <v/>
      </c>
      <c r="K201">
        <f>IFERROR(IF(TRIM(D201)="-", "N/A", IF(RIGHT(D201,1)=")",IF(RIGHT(D201,2)="T)",-1000000000000*VALUE(MID(D201,2,LEN(D201)-3)),IF(RIGHT(D201,2)="M)",-1000000*VALUE(MID(D201,2,LEN(D201)-3)),IF(RIGHT(D201,2)="B)",-1000000000*VALUE(MID(D201,2,LEN(D201)-3)),IF(RIGHT(D201,2)="k)",-1000*VALUE(MID(D201,2,LEN(D201)-3)),VALUE(SUBSTITUTE(D201,",","")))))),IF(RIGHT(D201,1)="T",1000000000000*VALUE(LEFT(D201,LEN(D201)-1)),IF(RIGHT(D201,1)="M",1000000*VALUE(LEFT(D201,LEN(D201)-1)),IF(RIGHT(D201,1)="B",1000000000*VALUE(LEFT(D201,LEN(D201)-1)),IF(RIGHT(D201,1)="%",0.01*VALUE(LEFT(D201,LEN(D201)-1)),IF(RIGHT(D201,1)="k",1000*VALUE(LEFT(D201,LEN(D201)-1)),VALUE(SUBSTITUTE(D201,",",""))))))))),"N/A")</f>
        <v/>
      </c>
      <c r="L201">
        <f>IFERROR(IF(TRIM(E201)="-", "N/A", IF(RIGHT(E201,1)=")",IF(RIGHT(E201,2)="T)",-1000000000000*VALUE(MID(E201,2,LEN(E201)-3)),IF(RIGHT(E201,2)="M)",-1000000*VALUE(MID(E201,2,LEN(E201)-3)),IF(RIGHT(E201,2)="B)",-1000000000*VALUE(MID(E201,2,LEN(E201)-3)),IF(RIGHT(E201,2)="k)",-1000*VALUE(MID(E201,2,LEN(E201)-3)),VALUE(SUBSTITUTE(E201,",","")))))),IF(RIGHT(E201,1)="T",1000000000000*VALUE(LEFT(E201,LEN(E201)-1)),IF(RIGHT(E201,1)="M",1000000*VALUE(LEFT(E201,LEN(E201)-1)),IF(RIGHT(E201,1)="B",1000000000*VALUE(LEFT(E201,LEN(E201)-1)),IF(RIGHT(E201,1)="%",0.01*VALUE(LEFT(E201,LEN(E201)-1)),IF(RIGHT(E201,1)="k",1000*VALUE(LEFT(E201,LEN(E201)-1)),VALUE(SUBSTITUTE(E201,",",""))))))))),"N/A")</f>
        <v/>
      </c>
      <c r="M201">
        <f>IFERROR(IF(TRIM(F201)="-", "N/A", IF(RIGHT(F201,1)=")",IF(RIGHT(F201,2)="T)",-1000000000000*VALUE(MID(F201,2,LEN(F201)-3)),IF(RIGHT(F201,2)="M)",-1000000*VALUE(MID(F201,2,LEN(F201)-3)),IF(RIGHT(F201,2)="B)",-1000000000*VALUE(MID(F201,2,LEN(F201)-3)),IF(RIGHT(F201,2)="k)",-1000*VALUE(MID(F201,2,LEN(F201)-3)),VALUE(SUBSTITUTE(F201,",","")))))),IF(RIGHT(F201,1)="T",1000000000000*VALUE(LEFT(F201,LEN(F201)-1)),IF(RIGHT(F201,1)="M",1000000*VALUE(LEFT(F201,LEN(F201)-1)),IF(RIGHT(F201,1)="B",1000000000*VALUE(LEFT(F201,LEN(F201)-1)),IF(RIGHT(F201,1)="%",0.01*VALUE(LEFT(F201,LEN(F201)-1)),IF(RIGHT(F201,1)="k",1000*VALUE(LEFT(F201,LEN(F201)-1)),VALUE(SUBSTITUTE(F201,",",""))))))))),"N/A")</f>
        <v/>
      </c>
      <c r="N201">
        <f>IFERROR(IF(TRIM(G201)="-", "N/A", IF(RIGHT(G201,1)=")",IF(RIGHT(G201,2)="T)",-1000000000000*VALUE(MID(G201,2,LEN(G201)-3)),IF(RIGHT(G201,2)="M)",-1000000*VALUE(MID(G201,2,LEN(G201)-3)),IF(RIGHT(G201,2)="B)",-1000000000*VALUE(MID(G201,2,LEN(G201)-3)),IF(RIGHT(G201,2)="k)",-1000*VALUE(MID(G201,2,LEN(G201)-3)),VALUE(SUBSTITUTE(G201,",","")))))),IF(RIGHT(G201,1)="T",1000000000000*VALUE(LEFT(G201,LEN(G201)-1)),IF(RIGHT(G201,1)="M",1000000*VALUE(LEFT(G201,LEN(G201)-1)),IF(RIGHT(G201,1)="B",1000000000*VALUE(LEFT(G201,LEN(G201)-1)),IF(RIGHT(G201,1)="%",0.01*VALUE(LEFT(G201,LEN(G201)-1)),IF(RIGHT(G201,1)="k",1000*VALUE(LEFT(G201,LEN(G201)-1)),VALUE(SUBSTITUTE(G201,",",""))))))))),"N/A")</f>
        <v/>
      </c>
      <c r="P201">
        <f>MAX(J201:N201)</f>
        <v/>
      </c>
      <c r="Q201">
        <f>IFERROR(J144+MATCH(P201,J201:N201,0)-1,"")</f>
        <v/>
      </c>
      <c r="R201">
        <f>IF(Q201="","",MIN(J201:N201))</f>
        <v/>
      </c>
      <c r="S201">
        <f>IFERROR(J144+MATCH(R201,J201:N201,0)-1,"")</f>
        <v/>
      </c>
      <c r="T201">
        <f>IFERROR(AVERAGE(J201:N201),"")</f>
        <v/>
      </c>
      <c r="U201">
        <f>IFERROR(STDEV(J201:N201),"")</f>
        <v/>
      </c>
      <c r="V201">
        <f>IFERROR(IF(C201="-","",IF(ISBLANK(B201),"",IF(OR(ISNUMBER(FIND("Growth",B201)),ISNUMBER(FIND("Margin",B201))),"",(J201-T201)/U201))),"")</f>
        <v/>
      </c>
      <c r="W201">
        <f>IFERROR(IF(OR(D201="-",ISBLANK(D201)),"",(K201-T201)/U201),"")</f>
        <v/>
      </c>
      <c r="X201">
        <f>IFERROR(IF(OR(E201="-",ISBLANK(E201)),"",(L201-T201)/U201),"")</f>
        <v/>
      </c>
      <c r="Y201">
        <f>IFERROR(IF(OR(F201="-",ISBLANK(F201)),"",(M201-T201)/U201),"")</f>
        <v/>
      </c>
      <c r="Z201">
        <f>IFERROR(IF(OR(G201="-",ISBLANK(G201)),"",(N201-T201)/U201),"")</f>
        <v/>
      </c>
      <c r="AA201">
        <f>IF(MAX(MAX(V201:Z201),ABS(MIN(V201:Z201)))=ABS(MIN(V201:Z201)),MIN(V201:Z201),MAX(V201:Z201))</f>
        <v/>
      </c>
      <c r="AB201">
        <f>IFERROR(V144+MATCH(AA201,V201:Z201,0)-1,"")</f>
        <v/>
      </c>
      <c r="AC201">
        <f>IF(AB201&lt;&gt;"",IF(S201=AB201,"Low",IF(AB201=Q201,"High","")),"")</f>
        <v/>
      </c>
      <c r="AE201">
        <f>IF(ISNUMBER(MATCH("N/A",J201:N201,0)),"",IFERROR((5 * SUMPRODUCT(J144:N144,J201:N201) - PRODUCT(SUM(J144:N144),SUM(J201:N201))) / ((5 * SUM((J144^2)+(K144^2)+(L144^2)+(M144^2)+(N144^2))) - SUM(J144:N144)^2),""))</f>
        <v/>
      </c>
      <c r="AF201">
        <f>IFERROR(CORREL(J144:N144,J201:N201),"")</f>
        <v/>
      </c>
      <c r="AZ201">
        <f>IF(Q201=S201,0,1)</f>
        <v/>
      </c>
      <c r="BA201">
        <f>IF(AZ201=1,IF(Q201="","",IF(Q201=N144,"Yes","No")),"")</f>
        <v/>
      </c>
      <c r="BB201">
        <f>IF(BA201="Yes",P201,"")</f>
        <v/>
      </c>
      <c r="BC201">
        <f>IF(AZ201=1,IF(S201="","",IF(S201=N144,"Yes","No")),"")</f>
        <v/>
      </c>
      <c r="BD201">
        <f>IF(BC201="Yes",R201,"")</f>
        <v/>
      </c>
      <c r="BE201">
        <f>IFERROR(IF(SIGN(AE201)=1,"Increasing",IF(SIGN(AE201)=-1,"Decreasing","")),"")</f>
        <v/>
      </c>
      <c r="BF201">
        <f>IF(OR(AND(BE201="Increasing",BA201="Yes"),AND(BE201="Decreasing",BC201="Yes")),"Yes","No")</f>
        <v/>
      </c>
      <c r="BG201">
        <f>IF(I201="pos_trend","Yes","No")</f>
        <v/>
      </c>
      <c r="BH201">
        <f>IF(AF201&lt;&gt;"",IF(ABS(AF201)&gt;0.8,"Yes","No"),"")</f>
        <v/>
      </c>
    </row>
    <row r="202" spans="1:60">
      <c s="1" r="A202" t="n">
        <v>44</v>
      </c>
      <c r="B202" t="s">
        <v>460</v>
      </c>
      <c r="C202" t="s">
        <v>264</v>
      </c>
      <c r="D202" t="s">
        <v>2747</v>
      </c>
      <c r="E202" t="s">
        <v>1146</v>
      </c>
      <c r="F202" t="s">
        <v>2748</v>
      </c>
      <c r="G202" t="s">
        <v>2749</v>
      </c>
      <c r="H202" t="s"/>
      <c r="I202">
        <f>IF(AND(K202&gt; J202, L202&gt; K202, M202&gt; L202, N202&gt; M202), "pos_trend", IF(AND(K202&lt; J202, L202&lt; K202, M202&lt; L202, N202&lt; M202), "neg_trend", "N/A"))</f>
        <v/>
      </c>
      <c r="J202">
        <f>IFERROR(IF(TRIM(C202)="-", "N/A", IF(RIGHT(C202,1)=")",IF(RIGHT(C202,2)="T)",-1000000000000*VALUE(MID(C202,2,LEN(C202)-3)),IF(RIGHT(C202,2)="M)",-1000000*VALUE(MID(C202,2,LEN(C202)-3)),IF(RIGHT(C202,2)="B)",-1000000000*VALUE(MID(C202,2,LEN(C202)-3)),IF(RIGHT(C202,2)="k)",-1000*VALUE(MID(C202,2,LEN(C202)-3)),VALUE(SUBSTITUTE(C202,",","")))))),IF(RIGHT(C202,1)="T",1000000000000*VALUE(LEFT(C202,LEN(C202)-1)),IF(RIGHT(C202,1)="M",1000000*VALUE(LEFT(C202,LEN(C202)-1)),IF(RIGHT(C202,1)="B",1000000000*VALUE(LEFT(C202,LEN(C202)-1)),IF(RIGHT(C202,1)="%",0.01*VALUE(LEFT(C202,LEN(C202)-1)),IF(RIGHT(C202,1)="k",1000*VALUE(LEFT(C202,LEN(C202)-1)),VALUE(SUBSTITUTE(C202,",",""))))))))),"N/A")</f>
        <v/>
      </c>
      <c r="K202">
        <f>IFERROR(IF(TRIM(D202)="-", "N/A", IF(RIGHT(D202,1)=")",IF(RIGHT(D202,2)="T)",-1000000000000*VALUE(MID(D202,2,LEN(D202)-3)),IF(RIGHT(D202,2)="M)",-1000000*VALUE(MID(D202,2,LEN(D202)-3)),IF(RIGHT(D202,2)="B)",-1000000000*VALUE(MID(D202,2,LEN(D202)-3)),IF(RIGHT(D202,2)="k)",-1000*VALUE(MID(D202,2,LEN(D202)-3)),VALUE(SUBSTITUTE(D202,",","")))))),IF(RIGHT(D202,1)="T",1000000000000*VALUE(LEFT(D202,LEN(D202)-1)),IF(RIGHT(D202,1)="M",1000000*VALUE(LEFT(D202,LEN(D202)-1)),IF(RIGHT(D202,1)="B",1000000000*VALUE(LEFT(D202,LEN(D202)-1)),IF(RIGHT(D202,1)="%",0.01*VALUE(LEFT(D202,LEN(D202)-1)),IF(RIGHT(D202,1)="k",1000*VALUE(LEFT(D202,LEN(D202)-1)),VALUE(SUBSTITUTE(D202,",",""))))))))),"N/A")</f>
        <v/>
      </c>
      <c r="L202">
        <f>IFERROR(IF(TRIM(E202)="-", "N/A", IF(RIGHT(E202,1)=")",IF(RIGHT(E202,2)="T)",-1000000000000*VALUE(MID(E202,2,LEN(E202)-3)),IF(RIGHT(E202,2)="M)",-1000000*VALUE(MID(E202,2,LEN(E202)-3)),IF(RIGHT(E202,2)="B)",-1000000000*VALUE(MID(E202,2,LEN(E202)-3)),IF(RIGHT(E202,2)="k)",-1000*VALUE(MID(E202,2,LEN(E202)-3)),VALUE(SUBSTITUTE(E202,",","")))))),IF(RIGHT(E202,1)="T",1000000000000*VALUE(LEFT(E202,LEN(E202)-1)),IF(RIGHT(E202,1)="M",1000000*VALUE(LEFT(E202,LEN(E202)-1)),IF(RIGHT(E202,1)="B",1000000000*VALUE(LEFT(E202,LEN(E202)-1)),IF(RIGHT(E202,1)="%",0.01*VALUE(LEFT(E202,LEN(E202)-1)),IF(RIGHT(E202,1)="k",1000*VALUE(LEFT(E202,LEN(E202)-1)),VALUE(SUBSTITUTE(E202,",",""))))))))),"N/A")</f>
        <v/>
      </c>
      <c r="M202">
        <f>IFERROR(IF(TRIM(F202)="-", "N/A", IF(RIGHT(F202,1)=")",IF(RIGHT(F202,2)="T)",-1000000000000*VALUE(MID(F202,2,LEN(F202)-3)),IF(RIGHT(F202,2)="M)",-1000000*VALUE(MID(F202,2,LEN(F202)-3)),IF(RIGHT(F202,2)="B)",-1000000000*VALUE(MID(F202,2,LEN(F202)-3)),IF(RIGHT(F202,2)="k)",-1000*VALUE(MID(F202,2,LEN(F202)-3)),VALUE(SUBSTITUTE(F202,",","")))))),IF(RIGHT(F202,1)="T",1000000000000*VALUE(LEFT(F202,LEN(F202)-1)),IF(RIGHT(F202,1)="M",1000000*VALUE(LEFT(F202,LEN(F202)-1)),IF(RIGHT(F202,1)="B",1000000000*VALUE(LEFT(F202,LEN(F202)-1)),IF(RIGHT(F202,1)="%",0.01*VALUE(LEFT(F202,LEN(F202)-1)),IF(RIGHT(F202,1)="k",1000*VALUE(LEFT(F202,LEN(F202)-1)),VALUE(SUBSTITUTE(F202,",",""))))))))),"N/A")</f>
        <v/>
      </c>
      <c r="N202">
        <f>IFERROR(IF(TRIM(G202)="-", "N/A", IF(RIGHT(G202,1)=")",IF(RIGHT(G202,2)="T)",-1000000000000*VALUE(MID(G202,2,LEN(G202)-3)),IF(RIGHT(G202,2)="M)",-1000000*VALUE(MID(G202,2,LEN(G202)-3)),IF(RIGHT(G202,2)="B)",-1000000000*VALUE(MID(G202,2,LEN(G202)-3)),IF(RIGHT(G202,2)="k)",-1000*VALUE(MID(G202,2,LEN(G202)-3)),VALUE(SUBSTITUTE(G202,",","")))))),IF(RIGHT(G202,1)="T",1000000000000*VALUE(LEFT(G202,LEN(G202)-1)),IF(RIGHT(G202,1)="M",1000000*VALUE(LEFT(G202,LEN(G202)-1)),IF(RIGHT(G202,1)="B",1000000000*VALUE(LEFT(G202,LEN(G202)-1)),IF(RIGHT(G202,1)="%",0.01*VALUE(LEFT(G202,LEN(G202)-1)),IF(RIGHT(G202,1)="k",1000*VALUE(LEFT(G202,LEN(G202)-1)),VALUE(SUBSTITUTE(G202,",",""))))))))),"N/A")</f>
        <v/>
      </c>
      <c r="P202">
        <f>MAX(J202:N202)</f>
        <v/>
      </c>
      <c r="Q202">
        <f>IFERROR(J144+MATCH(P202,J202:N202,0)-1,"")</f>
        <v/>
      </c>
      <c r="R202">
        <f>IF(Q202="","",MIN(J202:N202))</f>
        <v/>
      </c>
      <c r="S202">
        <f>IFERROR(J144+MATCH(R202,J202:N202,0)-1,"")</f>
        <v/>
      </c>
      <c r="T202">
        <f>IFERROR(AVERAGE(J202:N202),"")</f>
        <v/>
      </c>
      <c r="U202">
        <f>IFERROR(STDEV(J202:N202),"")</f>
        <v/>
      </c>
      <c r="V202">
        <f>IFERROR(IF(C202="-","",IF(ISBLANK(B202),"",IF(OR(ISNUMBER(FIND("Growth",B202)),ISNUMBER(FIND("Margin",B202))),"",(J202-T202)/U202))),"")</f>
        <v/>
      </c>
      <c r="W202">
        <f>IFERROR(IF(OR(D202="-",ISBLANK(D202)),"",(K202-T202)/U202),"")</f>
        <v/>
      </c>
      <c r="X202">
        <f>IFERROR(IF(OR(E202="-",ISBLANK(E202)),"",(L202-T202)/U202),"")</f>
        <v/>
      </c>
      <c r="Y202">
        <f>IFERROR(IF(OR(F202="-",ISBLANK(F202)),"",(M202-T202)/U202),"")</f>
        <v/>
      </c>
      <c r="Z202">
        <f>IFERROR(IF(OR(G202="-",ISBLANK(G202)),"",(N202-T202)/U202),"")</f>
        <v/>
      </c>
      <c r="AA202">
        <f>IF(MAX(MAX(V202:Z202),ABS(MIN(V202:Z202)))=ABS(MIN(V202:Z202)),MIN(V202:Z202),MAX(V202:Z202))</f>
        <v/>
      </c>
      <c r="AB202">
        <f>IFERROR(V144+MATCH(AA202,V202:Z202,0)-1,"")</f>
        <v/>
      </c>
      <c r="AC202">
        <f>IF(AB202&lt;&gt;"",IF(S202=AB202,"Low",IF(AB202=Q202,"High","")),"")</f>
        <v/>
      </c>
      <c r="AE202">
        <f>IF(ISNUMBER(MATCH("N/A",J202:N202,0)),"",IFERROR((5 * SUMPRODUCT(J144:N144,J202:N202) - PRODUCT(SUM(J144:N144),SUM(J202:N202))) / ((5 * SUM((J144^2)+(K144^2)+(L144^2)+(M144^2)+(N144^2))) - SUM(J144:N144)^2),""))</f>
        <v/>
      </c>
      <c r="AF202">
        <f>IFERROR(CORREL(J144:N144,J202:N202),"")</f>
        <v/>
      </c>
      <c r="AZ202">
        <f>IF(Q202=S202,0,1)</f>
        <v/>
      </c>
      <c r="BA202">
        <f>IF(AZ202=1,IF(Q202="","",IF(Q202=N144,"Yes","No")),"")</f>
        <v/>
      </c>
      <c r="BB202">
        <f>IF(BA202="Yes",P202,"")</f>
        <v/>
      </c>
      <c r="BC202">
        <f>IF(AZ202=1,IF(S202="","",IF(S202=N144,"Yes","No")),"")</f>
        <v/>
      </c>
      <c r="BD202">
        <f>IF(BC202="Yes",R202,"")</f>
        <v/>
      </c>
      <c r="BE202">
        <f>IFERROR(IF(SIGN(AE202)=1,"Increasing",IF(SIGN(AE202)=-1,"Decreasing","")),"")</f>
        <v/>
      </c>
      <c r="BF202">
        <f>IF(OR(AND(BE202="Increasing",BA202="Yes"),AND(BE202="Decreasing",BC202="Yes")),"Yes","No")</f>
        <v/>
      </c>
      <c r="BG202">
        <f>IF(I202="pos_trend","Yes","No")</f>
        <v/>
      </c>
      <c r="BH202">
        <f>IF(AF202&lt;&gt;"",IF(ABS(AF202)&gt;0.8,"Yes","No"),"")</f>
        <v/>
      </c>
    </row>
    <row r="203" spans="1:60">
      <c s="1" r="A203" t="n">
        <v>45</v>
      </c>
      <c r="B203" t="s">
        <v>464</v>
      </c>
      <c r="C203" t="s">
        <v>264</v>
      </c>
      <c r="D203" t="s">
        <v>264</v>
      </c>
      <c r="E203" t="s">
        <v>264</v>
      </c>
      <c r="F203" t="s">
        <v>264</v>
      </c>
      <c r="G203" t="s">
        <v>2750</v>
      </c>
      <c r="H203" t="s"/>
      <c r="I203">
        <f>IF(AND(K203&gt; J203, L203&gt; K203, M203&gt; L203, N203&gt; M203), "pos_trend", IF(AND(K203&lt; J203, L203&lt; K203, M203&lt; L203, N203&lt; M203), "neg_trend", "N/A"))</f>
        <v/>
      </c>
      <c r="J203">
        <f>IFERROR(IF(TRIM(C203)="-", "N/A", IF(RIGHT(C203,1)=")",IF(RIGHT(C203,2)="T)",-1000000000000*VALUE(MID(C203,2,LEN(C203)-3)),IF(RIGHT(C203,2)="M)",-1000000*VALUE(MID(C203,2,LEN(C203)-3)),IF(RIGHT(C203,2)="B)",-1000000000*VALUE(MID(C203,2,LEN(C203)-3)),IF(RIGHT(C203,2)="k)",-1000*VALUE(MID(C203,2,LEN(C203)-3)),VALUE(SUBSTITUTE(C203,",","")))))),IF(RIGHT(C203,1)="T",1000000000000*VALUE(LEFT(C203,LEN(C203)-1)),IF(RIGHT(C203,1)="M",1000000*VALUE(LEFT(C203,LEN(C203)-1)),IF(RIGHT(C203,1)="B",1000000000*VALUE(LEFT(C203,LEN(C203)-1)),IF(RIGHT(C203,1)="%",0.01*VALUE(LEFT(C203,LEN(C203)-1)),IF(RIGHT(C203,1)="k",1000*VALUE(LEFT(C203,LEN(C203)-1)),VALUE(SUBSTITUTE(C203,",",""))))))))),"N/A")</f>
        <v/>
      </c>
      <c r="K203">
        <f>IFERROR(IF(TRIM(D203)="-", "N/A", IF(RIGHT(D203,1)=")",IF(RIGHT(D203,2)="T)",-1000000000000*VALUE(MID(D203,2,LEN(D203)-3)),IF(RIGHT(D203,2)="M)",-1000000*VALUE(MID(D203,2,LEN(D203)-3)),IF(RIGHT(D203,2)="B)",-1000000000*VALUE(MID(D203,2,LEN(D203)-3)),IF(RIGHT(D203,2)="k)",-1000*VALUE(MID(D203,2,LEN(D203)-3)),VALUE(SUBSTITUTE(D203,",","")))))),IF(RIGHT(D203,1)="T",1000000000000*VALUE(LEFT(D203,LEN(D203)-1)),IF(RIGHT(D203,1)="M",1000000*VALUE(LEFT(D203,LEN(D203)-1)),IF(RIGHT(D203,1)="B",1000000000*VALUE(LEFT(D203,LEN(D203)-1)),IF(RIGHT(D203,1)="%",0.01*VALUE(LEFT(D203,LEN(D203)-1)),IF(RIGHT(D203,1)="k",1000*VALUE(LEFT(D203,LEN(D203)-1)),VALUE(SUBSTITUTE(D203,",",""))))))))),"N/A")</f>
        <v/>
      </c>
      <c r="L203">
        <f>IFERROR(IF(TRIM(E203)="-", "N/A", IF(RIGHT(E203,1)=")",IF(RIGHT(E203,2)="T)",-1000000000000*VALUE(MID(E203,2,LEN(E203)-3)),IF(RIGHT(E203,2)="M)",-1000000*VALUE(MID(E203,2,LEN(E203)-3)),IF(RIGHT(E203,2)="B)",-1000000000*VALUE(MID(E203,2,LEN(E203)-3)),IF(RIGHT(E203,2)="k)",-1000*VALUE(MID(E203,2,LEN(E203)-3)),VALUE(SUBSTITUTE(E203,",","")))))),IF(RIGHT(E203,1)="T",1000000000000*VALUE(LEFT(E203,LEN(E203)-1)),IF(RIGHT(E203,1)="M",1000000*VALUE(LEFT(E203,LEN(E203)-1)),IF(RIGHT(E203,1)="B",1000000000*VALUE(LEFT(E203,LEN(E203)-1)),IF(RIGHT(E203,1)="%",0.01*VALUE(LEFT(E203,LEN(E203)-1)),IF(RIGHT(E203,1)="k",1000*VALUE(LEFT(E203,LEN(E203)-1)),VALUE(SUBSTITUTE(E203,",",""))))))))),"N/A")</f>
        <v/>
      </c>
      <c r="M203">
        <f>IFERROR(IF(TRIM(F203)="-", "N/A", IF(RIGHT(F203,1)=")",IF(RIGHT(F203,2)="T)",-1000000000000*VALUE(MID(F203,2,LEN(F203)-3)),IF(RIGHT(F203,2)="M)",-1000000*VALUE(MID(F203,2,LEN(F203)-3)),IF(RIGHT(F203,2)="B)",-1000000000*VALUE(MID(F203,2,LEN(F203)-3)),IF(RIGHT(F203,2)="k)",-1000*VALUE(MID(F203,2,LEN(F203)-3)),VALUE(SUBSTITUTE(F203,",","")))))),IF(RIGHT(F203,1)="T",1000000000000*VALUE(LEFT(F203,LEN(F203)-1)),IF(RIGHT(F203,1)="M",1000000*VALUE(LEFT(F203,LEN(F203)-1)),IF(RIGHT(F203,1)="B",1000000000*VALUE(LEFT(F203,LEN(F203)-1)),IF(RIGHT(F203,1)="%",0.01*VALUE(LEFT(F203,LEN(F203)-1)),IF(RIGHT(F203,1)="k",1000*VALUE(LEFT(F203,LEN(F203)-1)),VALUE(SUBSTITUTE(F203,",",""))))))))),"N/A")</f>
        <v/>
      </c>
      <c r="N203">
        <f>IFERROR(IF(TRIM(G203)="-", "N/A", IF(RIGHT(G203,1)=")",IF(RIGHT(G203,2)="T)",-1000000000000*VALUE(MID(G203,2,LEN(G203)-3)),IF(RIGHT(G203,2)="M)",-1000000*VALUE(MID(G203,2,LEN(G203)-3)),IF(RIGHT(G203,2)="B)",-1000000000*VALUE(MID(G203,2,LEN(G203)-3)),IF(RIGHT(G203,2)="k)",-1000*VALUE(MID(G203,2,LEN(G203)-3)),VALUE(SUBSTITUTE(G203,",","")))))),IF(RIGHT(G203,1)="T",1000000000000*VALUE(LEFT(G203,LEN(G203)-1)),IF(RIGHT(G203,1)="M",1000000*VALUE(LEFT(G203,LEN(G203)-1)),IF(RIGHT(G203,1)="B",1000000000*VALUE(LEFT(G203,LEN(G203)-1)),IF(RIGHT(G203,1)="%",0.01*VALUE(LEFT(G203,LEN(G203)-1)),IF(RIGHT(G203,1)="k",1000*VALUE(LEFT(G203,LEN(G203)-1)),VALUE(SUBSTITUTE(G203,",",""))))))))),"N/A")</f>
        <v/>
      </c>
      <c r="P203">
        <f>MAX(J203:N203)</f>
        <v/>
      </c>
      <c r="Q203">
        <f>IFERROR(J144+MATCH(P203,J203:N203,0)-1,"")</f>
        <v/>
      </c>
      <c r="R203">
        <f>IF(Q203="","",MIN(J203:N203))</f>
        <v/>
      </c>
      <c r="S203">
        <f>IFERROR(J144+MATCH(R203,J203:N203,0)-1,"")</f>
        <v/>
      </c>
      <c r="T203">
        <f>IFERROR(AVERAGE(J203:N203),"")</f>
        <v/>
      </c>
      <c r="U203">
        <f>IFERROR(STDEV(J203:N203),"")</f>
        <v/>
      </c>
      <c r="V203">
        <f>IFERROR(IF(C203="-","",IF(ISBLANK(B203),"",IF(OR(ISNUMBER(FIND("Growth",B203)),ISNUMBER(FIND("Margin",B203))),"",(J203-T203)/U203))),"")</f>
        <v/>
      </c>
      <c r="W203">
        <f>IFERROR(IF(OR(D203="-",ISBLANK(D203)),"",(K203-T203)/U203),"")</f>
        <v/>
      </c>
      <c r="X203">
        <f>IFERROR(IF(OR(E203="-",ISBLANK(E203)),"",(L203-T203)/U203),"")</f>
        <v/>
      </c>
      <c r="Y203">
        <f>IFERROR(IF(OR(F203="-",ISBLANK(F203)),"",(M203-T203)/U203),"")</f>
        <v/>
      </c>
      <c r="Z203">
        <f>IFERROR(IF(OR(G203="-",ISBLANK(G203)),"",(N203-T203)/U203),"")</f>
        <v/>
      </c>
      <c r="AA203">
        <f>IF(MAX(MAX(V203:Z203),ABS(MIN(V203:Z203)))=ABS(MIN(V203:Z203)),MIN(V203:Z203),MAX(V203:Z203))</f>
        <v/>
      </c>
      <c r="AB203">
        <f>IFERROR(V144+MATCH(AA203,V203:Z203,0)-1,"")</f>
        <v/>
      </c>
      <c r="AC203">
        <f>IF(AB203&lt;&gt;"",IF(S203=AB203,"Low",IF(AB203=Q203,"High","")),"")</f>
        <v/>
      </c>
      <c r="AE203">
        <f>IF(ISNUMBER(MATCH("N/A",J203:N203,0)),"",IFERROR((5 * SUMPRODUCT(J144:N144,J203:N203) - PRODUCT(SUM(J144:N144),SUM(J203:N203))) / ((5 * SUM((J144^2)+(K144^2)+(L144^2)+(M144^2)+(N144^2))) - SUM(J144:N144)^2),""))</f>
        <v/>
      </c>
      <c r="AF203">
        <f>IFERROR(CORREL(J144:N144,J203:N203),"")</f>
        <v/>
      </c>
      <c r="AZ203">
        <f>IF(Q203=S203,0,1)</f>
        <v/>
      </c>
      <c r="BA203">
        <f>IF(AZ203=1,IF(Q203="","",IF(Q203=N144,"Yes","No")),"")</f>
        <v/>
      </c>
      <c r="BB203">
        <f>IF(BA203="Yes",P203,"")</f>
        <v/>
      </c>
      <c r="BC203">
        <f>IF(AZ203=1,IF(S203="","",IF(S203=N144,"Yes","No")),"")</f>
        <v/>
      </c>
      <c r="BD203">
        <f>IF(BC203="Yes",R203,"")</f>
        <v/>
      </c>
      <c r="BE203">
        <f>IFERROR(IF(SIGN(AE203)=1,"Increasing",IF(SIGN(AE203)=-1,"Decreasing","")),"")</f>
        <v/>
      </c>
      <c r="BF203">
        <f>IF(OR(AND(BE203="Increasing",BA203="Yes"),AND(BE203="Decreasing",BC203="Yes")),"Yes","No")</f>
        <v/>
      </c>
      <c r="BG203">
        <f>IF(I203="pos_trend","Yes","No")</f>
        <v/>
      </c>
      <c r="BH203">
        <f>IF(AF203&lt;&gt;"",IF(ABS(AF203)&gt;0.8,"Yes","No"),"")</f>
        <v/>
      </c>
    </row>
    <row r="204" spans="1:60">
      <c r="I204">
        <f>IF(AND(K204&gt; J204, L204&gt; K204, M204&gt; L204, N204&gt; M204), "pos_trend", IF(AND(K204&lt; J204, L204&lt; K204, M204&lt; L204, N204&lt; M204), "neg_trend", "N/A"))</f>
        <v/>
      </c>
      <c r="J204">
        <f>IFERROR(IF(TRIM(C204)="-", "N/A", IF(RIGHT(C204,1)=")",IF(RIGHT(C204,2)="T)",-1000000000000*VALUE(MID(C204,2,LEN(C204)-3)),IF(RIGHT(C204,2)="M)",-1000000*VALUE(MID(C204,2,LEN(C204)-3)),IF(RIGHT(C204,2)="B)",-1000000000*VALUE(MID(C204,2,LEN(C204)-3)),IF(RIGHT(C204,2)="k)",-1000*VALUE(MID(C204,2,LEN(C204)-3)),VALUE(SUBSTITUTE(C204,",","")))))),IF(RIGHT(C204,1)="T",1000000000000*VALUE(LEFT(C204,LEN(C204)-1)),IF(RIGHT(C204,1)="M",1000000*VALUE(LEFT(C204,LEN(C204)-1)),IF(RIGHT(C204,1)="B",1000000000*VALUE(LEFT(C204,LEN(C204)-1)),IF(RIGHT(C204,1)="%",0.01*VALUE(LEFT(C204,LEN(C204)-1)),IF(RIGHT(C204,1)="k",1000*VALUE(LEFT(C204,LEN(C204)-1)),VALUE(SUBSTITUTE(C204,",",""))))))))),"N/A")</f>
        <v/>
      </c>
      <c r="K204">
        <f>IFERROR(IF(TRIM(D204)="-", "N/A", IF(RIGHT(D204,1)=")",IF(RIGHT(D204,2)="T)",-1000000000000*VALUE(MID(D204,2,LEN(D204)-3)),IF(RIGHT(D204,2)="M)",-1000000*VALUE(MID(D204,2,LEN(D204)-3)),IF(RIGHT(D204,2)="B)",-1000000000*VALUE(MID(D204,2,LEN(D204)-3)),IF(RIGHT(D204,2)="k)",-1000*VALUE(MID(D204,2,LEN(D204)-3)),VALUE(SUBSTITUTE(D204,",","")))))),IF(RIGHT(D204,1)="T",1000000000000*VALUE(LEFT(D204,LEN(D204)-1)),IF(RIGHT(D204,1)="M",1000000*VALUE(LEFT(D204,LEN(D204)-1)),IF(RIGHT(D204,1)="B",1000000000*VALUE(LEFT(D204,LEN(D204)-1)),IF(RIGHT(D204,1)="%",0.01*VALUE(LEFT(D204,LEN(D204)-1)),IF(RIGHT(D204,1)="k",1000*VALUE(LEFT(D204,LEN(D204)-1)),VALUE(SUBSTITUTE(D204,",",""))))))))),"N/A")</f>
        <v/>
      </c>
      <c r="L204">
        <f>IFERROR(IF(TRIM(E204)="-", "N/A", IF(RIGHT(E204,1)=")",IF(RIGHT(E204,2)="T)",-1000000000000*VALUE(MID(E204,2,LEN(E204)-3)),IF(RIGHT(E204,2)="M)",-1000000*VALUE(MID(E204,2,LEN(E204)-3)),IF(RIGHT(E204,2)="B)",-1000000000*VALUE(MID(E204,2,LEN(E204)-3)),IF(RIGHT(E204,2)="k)",-1000*VALUE(MID(E204,2,LEN(E204)-3)),VALUE(SUBSTITUTE(E204,",","")))))),IF(RIGHT(E204,1)="T",1000000000000*VALUE(LEFT(E204,LEN(E204)-1)),IF(RIGHT(E204,1)="M",1000000*VALUE(LEFT(E204,LEN(E204)-1)),IF(RIGHT(E204,1)="B",1000000000*VALUE(LEFT(E204,LEN(E204)-1)),IF(RIGHT(E204,1)="%",0.01*VALUE(LEFT(E204,LEN(E204)-1)),IF(RIGHT(E204,1)="k",1000*VALUE(LEFT(E204,LEN(E204)-1)),VALUE(SUBSTITUTE(E204,",",""))))))))),"N/A")</f>
        <v/>
      </c>
      <c r="M204">
        <f>IFERROR(IF(TRIM(F204)="-", "N/A", IF(RIGHT(F204,1)=")",IF(RIGHT(F204,2)="T)",-1000000000000*VALUE(MID(F204,2,LEN(F204)-3)),IF(RIGHT(F204,2)="M)",-1000000*VALUE(MID(F204,2,LEN(F204)-3)),IF(RIGHT(F204,2)="B)",-1000000000*VALUE(MID(F204,2,LEN(F204)-3)),IF(RIGHT(F204,2)="k)",-1000*VALUE(MID(F204,2,LEN(F204)-3)),VALUE(SUBSTITUTE(F204,",","")))))),IF(RIGHT(F204,1)="T",1000000000000*VALUE(LEFT(F204,LEN(F204)-1)),IF(RIGHT(F204,1)="M",1000000*VALUE(LEFT(F204,LEN(F204)-1)),IF(RIGHT(F204,1)="B",1000000000*VALUE(LEFT(F204,LEN(F204)-1)),IF(RIGHT(F204,1)="%",0.01*VALUE(LEFT(F204,LEN(F204)-1)),IF(RIGHT(F204,1)="k",1000*VALUE(LEFT(F204,LEN(F204)-1)),VALUE(SUBSTITUTE(F204,",",""))))))))),"N/A")</f>
        <v/>
      </c>
      <c r="N204">
        <f>IFERROR(IF(TRIM(G204)="-", "N/A", IF(RIGHT(G204,1)=")",IF(RIGHT(G204,2)="T)",-1000000000000*VALUE(MID(G204,2,LEN(G204)-3)),IF(RIGHT(G204,2)="M)",-1000000*VALUE(MID(G204,2,LEN(G204)-3)),IF(RIGHT(G204,2)="B)",-1000000000*VALUE(MID(G204,2,LEN(G204)-3)),IF(RIGHT(G204,2)="k)",-1000*VALUE(MID(G204,2,LEN(G204)-3)),VALUE(SUBSTITUTE(G204,",","")))))),IF(RIGHT(G204,1)="T",1000000000000*VALUE(LEFT(G204,LEN(G204)-1)),IF(RIGHT(G204,1)="M",1000000*VALUE(LEFT(G204,LEN(G204)-1)),IF(RIGHT(G204,1)="B",1000000000*VALUE(LEFT(G204,LEN(G204)-1)),IF(RIGHT(G204,1)="%",0.01*VALUE(LEFT(G204,LEN(G204)-1)),IF(RIGHT(G204,1)="k",1000*VALUE(LEFT(G204,LEN(G204)-1)),VALUE(SUBSTITUTE(G204,",",""))))))))),"N/A")</f>
        <v/>
      </c>
      <c r="P204">
        <f>MAX(J204:N204)</f>
        <v/>
      </c>
      <c r="Q204">
        <f>IFERROR(J144+MATCH(P204,J204:N204,0)-1,"")</f>
        <v/>
      </c>
      <c r="R204">
        <f>IF(Q204="","",MIN(J204:N204))</f>
        <v/>
      </c>
      <c r="S204">
        <f>IFERROR(J144+MATCH(R204,J204:N204,0)-1,"")</f>
        <v/>
      </c>
      <c r="T204">
        <f>IFERROR(AVERAGE(J204:N204),"")</f>
        <v/>
      </c>
      <c r="U204">
        <f>IFERROR(STDEV(J204:N204),"")</f>
        <v/>
      </c>
      <c r="V204">
        <f>IFERROR(IF(C204="-","",IF(ISBLANK(B204),"",IF(OR(ISNUMBER(FIND("Growth",B204)),ISNUMBER(FIND("Margin",B204))),"",(J204-T204)/U204))),"")</f>
        <v/>
      </c>
      <c r="W204">
        <f>IFERROR(IF(OR(D204="-",ISBLANK(D204)),"",(K204-T204)/U204),"")</f>
        <v/>
      </c>
      <c r="X204">
        <f>IFERROR(IF(OR(E204="-",ISBLANK(E204)),"",(L204-T204)/U204),"")</f>
        <v/>
      </c>
      <c r="Y204">
        <f>IFERROR(IF(OR(F204="-",ISBLANK(F204)),"",(M204-T204)/U204),"")</f>
        <v/>
      </c>
      <c r="Z204">
        <f>IFERROR(IF(OR(G204="-",ISBLANK(G204)),"",(N204-T204)/U204),"")</f>
        <v/>
      </c>
      <c r="AA204">
        <f>IF(MAX(MAX(V204:Z204),ABS(MIN(V204:Z204)))=ABS(MIN(V204:Z204)),MIN(V204:Z204),MAX(V204:Z204))</f>
        <v/>
      </c>
      <c r="AB204">
        <f>IFERROR(V144+MATCH(AA204,V204:Z204,0)-1,"")</f>
        <v/>
      </c>
      <c r="AC204">
        <f>IF(AB204&lt;&gt;"",IF(S204=AB204,"Low",IF(AB204=Q204,"High","")),"")</f>
        <v/>
      </c>
      <c r="AE204">
        <f>IF(ISNUMBER(MATCH("N/A",J204:N204,0)),"",IFERROR((5 * SUMPRODUCT(J144:N144,J204:N204) - PRODUCT(SUM(J144:N144),SUM(J204:N204))) / ((5 * SUM((J144^2)+(K144^2)+(L144^2)+(M144^2)+(N144^2))) - SUM(J144:N144)^2),""))</f>
        <v/>
      </c>
      <c r="AF204">
        <f>IFERROR(CORREL(J144:N144,J204:N204),"")</f>
        <v/>
      </c>
      <c r="AZ204">
        <f>IF(Q204=S204,0,1)</f>
        <v/>
      </c>
      <c r="BA204">
        <f>IF(AZ204=1,IF(Q204="","",IF(Q204=N144,"Yes","No")),"")</f>
        <v/>
      </c>
      <c r="BB204">
        <f>IF(BA204="Yes",P204,"")</f>
        <v/>
      </c>
      <c r="BC204">
        <f>IF(AZ204=1,IF(S204="","",IF(S204=N144,"Yes","No")),"")</f>
        <v/>
      </c>
      <c r="BD204">
        <f>IF(BC204="Yes",R204,"")</f>
        <v/>
      </c>
      <c r="BE204">
        <f>IFERROR(IF(SIGN(AE204)=1,"Increasing",IF(SIGN(AE204)=-1,"Decreasing","")),"")</f>
        <v/>
      </c>
      <c r="BF204">
        <f>IF(OR(AND(BE204="Increasing",BA204="Yes"),AND(BE204="Decreasing",BC204="Yes")),"Yes","No")</f>
        <v/>
      </c>
      <c r="BG204">
        <f>IF(I204="pos_trend","Yes","No")</f>
        <v/>
      </c>
      <c r="BH204">
        <f>IF(AF204&lt;&gt;"",IF(ABS(AF204)&gt;0.8,"Yes","No"),"")</f>
        <v/>
      </c>
    </row>
    <row r="205" spans="1:60">
      <c s="1" r="B205" t="s">
        <v>251</v>
      </c>
      <c s="1" r="C205" t="s">
        <v>252</v>
      </c>
      <c s="1" r="D205" t="s">
        <v>253</v>
      </c>
      <c s="1" r="E205" t="s">
        <v>254</v>
      </c>
      <c s="1" r="F205" t="s">
        <v>255</v>
      </c>
      <c s="1" r="G205" t="s">
        <v>256</v>
      </c>
      <c s="1" r="H205" t="s">
        <v>257</v>
      </c>
      <c r="P205">
        <f>MAX(J205:N205)</f>
        <v/>
      </c>
      <c r="Q205">
        <f>IFERROR(J144+MATCH(P205,J205:N205,0)-1,"")</f>
        <v/>
      </c>
      <c r="R205">
        <f>IF(Q205="","",MIN(J205:N205))</f>
        <v/>
      </c>
      <c r="S205">
        <f>IFERROR(J144+MATCH(R205,J205:N205,0)-1,"")</f>
        <v/>
      </c>
      <c r="T205">
        <f>IFERROR(AVERAGE(J205:N205),"")</f>
        <v/>
      </c>
      <c r="U205">
        <f>IFERROR(STDEV(J205:N205),"")</f>
        <v/>
      </c>
      <c r="V205">
        <f>IFERROR(IF(C205="-","",IF(ISBLANK(B205),"",IF(OR(ISNUMBER(FIND("Growth",B205)),ISNUMBER(FIND("Margin",B205))),"",(J205-T205)/U205))),"")</f>
        <v/>
      </c>
      <c r="W205">
        <f>IFERROR(IF(OR(D205="-",ISBLANK(D205)),"",(K205-T205)/U205),"")</f>
        <v/>
      </c>
      <c r="X205">
        <f>IFERROR(IF(OR(E205="-",ISBLANK(E205)),"",(L205-T205)/U205),"")</f>
        <v/>
      </c>
      <c r="Y205">
        <f>IFERROR(IF(OR(F205="-",ISBLANK(F205)),"",(M205-T205)/U205),"")</f>
        <v/>
      </c>
      <c r="Z205">
        <f>IFERROR(IF(OR(G205="-",ISBLANK(G205)),"",(N205-T205)/U205),"")</f>
        <v/>
      </c>
      <c r="AA205">
        <f>IF(MAX(MAX(V205:Z205),ABS(MIN(V205:Z205)))=ABS(MIN(V205:Z205)),MIN(V205:Z205),MAX(V205:Z205))</f>
        <v/>
      </c>
      <c r="AB205">
        <f>IFERROR(V144+MATCH(AA205,V205:Z205,0)-1,"")</f>
        <v/>
      </c>
      <c r="AC205">
        <f>IF(AB205&lt;&gt;"",IF(S205=AB205,"Low",IF(AB205=Q205,"High","")),"")</f>
        <v/>
      </c>
      <c r="AE205">
        <f>IF(ISNUMBER(MATCH("N/A",J205:N205,0)),"",IFERROR((5 * SUMPRODUCT(J144:N144,J205:N205) - PRODUCT(SUM(J144:N144),SUM(J205:N205))) / ((5 * SUM((J144^2)+(K144^2)+(L144^2)+(M144^2)+(N144^2))) - SUM(J144:N144)^2),""))</f>
        <v/>
      </c>
      <c r="AF205">
        <f>IFERROR(CORREL(J144:N144,J205:N205),"")</f>
        <v/>
      </c>
      <c r="AZ205">
        <f>IF(Q205=S205,0,1)</f>
        <v/>
      </c>
      <c r="BA205">
        <f>IF(AZ205=1,IF(Q205="","",IF(Q205=N144,"Yes","No")),"")</f>
        <v/>
      </c>
      <c r="BB205">
        <f>IF(BA205="Yes",P205,"")</f>
        <v/>
      </c>
      <c r="BC205">
        <f>IF(AZ205=1,IF(S205="","",IF(S205=N144,"Yes","No")),"")</f>
        <v/>
      </c>
      <c r="BD205">
        <f>IF(BC205="Yes",R205,"")</f>
        <v/>
      </c>
      <c r="BE205">
        <f>IFERROR(IF(SIGN(AE205)=1,"Increasing",IF(SIGN(AE205)=-1,"Decreasing","")),"")</f>
        <v/>
      </c>
      <c r="BF205">
        <f>IF(OR(AND(BE205="Increasing",BA205="Yes"),AND(BE205="Decreasing",BC205="Yes")),"Yes","No")</f>
        <v/>
      </c>
      <c r="BG205">
        <f>IF(I205="pos_trend","Yes","No")</f>
        <v/>
      </c>
      <c r="BH205">
        <f>IF(AF205&lt;&gt;"",IF(ABS(AF205)&gt;0.8,"Yes","No"),"")</f>
        <v/>
      </c>
    </row>
    <row r="206" spans="1:60">
      <c s="1" r="A206" t="n">
        <v>0</v>
      </c>
      <c r="B206" t="s">
        <v>466</v>
      </c>
      <c r="C206" t="s">
        <v>2751</v>
      </c>
      <c r="D206" t="s">
        <v>2752</v>
      </c>
      <c r="E206" t="s">
        <v>2753</v>
      </c>
      <c r="F206" t="s">
        <v>2754</v>
      </c>
      <c r="G206" t="s">
        <v>2755</v>
      </c>
      <c r="H206" t="s"/>
      <c r="I206">
        <f>IF(AND(K206&gt; J206, L206&gt; K206, M206&gt; L206, N206&gt; M206), "pos_trend", IF(AND(K206&lt; J206, L206&lt; K206, M206&lt; L206, N206&lt; M206), "neg_trend", "N/A"))</f>
        <v/>
      </c>
      <c r="J206">
        <f>IFERROR(IF(TRIM(C206)="-", "N/A", IF(RIGHT(C206,1)=")",IF(RIGHT(C206,2)="T)",-1000000000000*VALUE(MID(C206,2,LEN(C206)-3)),IF(RIGHT(C206,2)="M)",-1000000*VALUE(MID(C206,2,LEN(C206)-3)),IF(RIGHT(C206,2)="B)",-1000000000*VALUE(MID(C206,2,LEN(C206)-3)),IF(RIGHT(C206,2)="k)",-1000*VALUE(MID(C206,2,LEN(C206)-3)),VALUE(SUBSTITUTE(C206,",","")))))),IF(RIGHT(C206,1)="T",1000000000000*VALUE(LEFT(C206,LEN(C206)-1)),IF(RIGHT(C206,1)="M",1000000*VALUE(LEFT(C206,LEN(C206)-1)),IF(RIGHT(C206,1)="B",1000000000*VALUE(LEFT(C206,LEN(C206)-1)),IF(RIGHT(C206,1)="%",0.01*VALUE(LEFT(C206,LEN(C206)-1)),IF(RIGHT(C206,1)="k",1000*VALUE(LEFT(C206,LEN(C206)-1)),VALUE(SUBSTITUTE(C206,",",""))))))))),"N/A")</f>
        <v/>
      </c>
      <c r="K206">
        <f>IFERROR(IF(TRIM(D206)="-", "N/A", IF(RIGHT(D206,1)=")",IF(RIGHT(D206,2)="T)",-1000000000000*VALUE(MID(D206,2,LEN(D206)-3)),IF(RIGHT(D206,2)="M)",-1000000*VALUE(MID(D206,2,LEN(D206)-3)),IF(RIGHT(D206,2)="B)",-1000000000*VALUE(MID(D206,2,LEN(D206)-3)),IF(RIGHT(D206,2)="k)",-1000*VALUE(MID(D206,2,LEN(D206)-3)),VALUE(SUBSTITUTE(D206,",","")))))),IF(RIGHT(D206,1)="T",1000000000000*VALUE(LEFT(D206,LEN(D206)-1)),IF(RIGHT(D206,1)="M",1000000*VALUE(LEFT(D206,LEN(D206)-1)),IF(RIGHT(D206,1)="B",1000000000*VALUE(LEFT(D206,LEN(D206)-1)),IF(RIGHT(D206,1)="%",0.01*VALUE(LEFT(D206,LEN(D206)-1)),IF(RIGHT(D206,1)="k",1000*VALUE(LEFT(D206,LEN(D206)-1)),VALUE(SUBSTITUTE(D206,",",""))))))))),"N/A")</f>
        <v/>
      </c>
      <c r="L206">
        <f>IFERROR(IF(TRIM(E206)="-", "N/A", IF(RIGHT(E206,1)=")",IF(RIGHT(E206,2)="T)",-1000000000000*VALUE(MID(E206,2,LEN(E206)-3)),IF(RIGHT(E206,2)="M)",-1000000*VALUE(MID(E206,2,LEN(E206)-3)),IF(RIGHT(E206,2)="B)",-1000000000*VALUE(MID(E206,2,LEN(E206)-3)),IF(RIGHT(E206,2)="k)",-1000*VALUE(MID(E206,2,LEN(E206)-3)),VALUE(SUBSTITUTE(E206,",","")))))),IF(RIGHT(E206,1)="T",1000000000000*VALUE(LEFT(E206,LEN(E206)-1)),IF(RIGHT(E206,1)="M",1000000*VALUE(LEFT(E206,LEN(E206)-1)),IF(RIGHT(E206,1)="B",1000000000*VALUE(LEFT(E206,LEN(E206)-1)),IF(RIGHT(E206,1)="%",0.01*VALUE(LEFT(E206,LEN(E206)-1)),IF(RIGHT(E206,1)="k",1000*VALUE(LEFT(E206,LEN(E206)-1)),VALUE(SUBSTITUTE(E206,",",""))))))))),"N/A")</f>
        <v/>
      </c>
      <c r="M206">
        <f>IFERROR(IF(TRIM(F206)="-", "N/A", IF(RIGHT(F206,1)=")",IF(RIGHT(F206,2)="T)",-1000000000000*VALUE(MID(F206,2,LEN(F206)-3)),IF(RIGHT(F206,2)="M)",-1000000*VALUE(MID(F206,2,LEN(F206)-3)),IF(RIGHT(F206,2)="B)",-1000000000*VALUE(MID(F206,2,LEN(F206)-3)),IF(RIGHT(F206,2)="k)",-1000*VALUE(MID(F206,2,LEN(F206)-3)),VALUE(SUBSTITUTE(F206,",","")))))),IF(RIGHT(F206,1)="T",1000000000000*VALUE(LEFT(F206,LEN(F206)-1)),IF(RIGHT(F206,1)="M",1000000*VALUE(LEFT(F206,LEN(F206)-1)),IF(RIGHT(F206,1)="B",1000000000*VALUE(LEFT(F206,LEN(F206)-1)),IF(RIGHT(F206,1)="%",0.01*VALUE(LEFT(F206,LEN(F206)-1)),IF(RIGHT(F206,1)="k",1000*VALUE(LEFT(F206,LEN(F206)-1)),VALUE(SUBSTITUTE(F206,",",""))))))))),"N/A")</f>
        <v/>
      </c>
      <c r="N206">
        <f>IFERROR(IF(TRIM(G206)="-", "N/A", IF(RIGHT(G206,1)=")",IF(RIGHT(G206,2)="T)",-1000000000000*VALUE(MID(G206,2,LEN(G206)-3)),IF(RIGHT(G206,2)="M)",-1000000*VALUE(MID(G206,2,LEN(G206)-3)),IF(RIGHT(G206,2)="B)",-1000000000*VALUE(MID(G206,2,LEN(G206)-3)),IF(RIGHT(G206,2)="k)",-1000*VALUE(MID(G206,2,LEN(G206)-3)),VALUE(SUBSTITUTE(G206,",","")))))),IF(RIGHT(G206,1)="T",1000000000000*VALUE(LEFT(G206,LEN(G206)-1)),IF(RIGHT(G206,1)="M",1000000*VALUE(LEFT(G206,LEN(G206)-1)),IF(RIGHT(G206,1)="B",1000000000*VALUE(LEFT(G206,LEN(G206)-1)),IF(RIGHT(G206,1)="%",0.01*VALUE(LEFT(G206,LEN(G206)-1)),IF(RIGHT(G206,1)="k",1000*VALUE(LEFT(G206,LEN(G206)-1)),VALUE(SUBSTITUTE(G206,",",""))))))))),"N/A")</f>
        <v/>
      </c>
      <c r="P206">
        <f>MAX(J206:N206)</f>
        <v/>
      </c>
      <c r="Q206">
        <f>IFERROR(J144+MATCH(P206,J206:N206,0)-1,"")</f>
        <v/>
      </c>
      <c r="R206">
        <f>IF(Q206="","",MIN(J206:N206))</f>
        <v/>
      </c>
      <c r="S206">
        <f>IFERROR(J144+MATCH(R206,J206:N206,0)-1,"")</f>
        <v/>
      </c>
      <c r="T206">
        <f>IFERROR(AVERAGE(J206:N206),"")</f>
        <v/>
      </c>
      <c r="U206">
        <f>IFERROR(STDEV(J206:N206),"")</f>
        <v/>
      </c>
      <c r="V206">
        <f>IFERROR(IF(C206="-","",IF(ISBLANK(B206),"",IF(OR(ISNUMBER(FIND("Growth",B206)),ISNUMBER(FIND("Margin",B206))),"",(J206-T206)/U206))),"")</f>
        <v/>
      </c>
      <c r="W206">
        <f>IFERROR(IF(OR(D206="-",ISBLANK(D206)),"",(K206-T206)/U206),"")</f>
        <v/>
      </c>
      <c r="X206">
        <f>IFERROR(IF(OR(E206="-",ISBLANK(E206)),"",(L206-T206)/U206),"")</f>
        <v/>
      </c>
      <c r="Y206">
        <f>IFERROR(IF(OR(F206="-",ISBLANK(F206)),"",(M206-T206)/U206),"")</f>
        <v/>
      </c>
      <c r="Z206">
        <f>IFERROR(IF(OR(G206="-",ISBLANK(G206)),"",(N206-T206)/U206),"")</f>
        <v/>
      </c>
      <c r="AA206">
        <f>IF(MAX(MAX(V206:Z206),ABS(MIN(V206:Z206)))=ABS(MIN(V206:Z206)),MIN(V206:Z206),MAX(V206:Z206))</f>
        <v/>
      </c>
      <c r="AB206">
        <f>IFERROR(V144+MATCH(AA206,V206:Z206,0)-1,"")</f>
        <v/>
      </c>
      <c r="AC206">
        <f>IF(AB206&lt;&gt;"",IF(S206=AB206,"Low",IF(AB206=Q206,"High","")),"")</f>
        <v/>
      </c>
      <c r="AE206">
        <f>IF(ISNUMBER(MATCH("N/A",J206:N206,0)),"",IFERROR((5 * SUMPRODUCT(J144:N144,J206:N206) - PRODUCT(SUM(J144:N144),SUM(J206:N206))) / ((5 * SUM((J144^2)+(K144^2)+(L144^2)+(M144^2)+(N144^2))) - SUM(J144:N144)^2),""))</f>
        <v/>
      </c>
      <c r="AF206">
        <f>IFERROR(CORREL(J144:N144,J206:N206),"")</f>
        <v/>
      </c>
      <c r="AZ206">
        <f>IF(Q206=S206,0,1)</f>
        <v/>
      </c>
      <c r="BA206">
        <f>IF(AZ206=1,IF(Q206="","",IF(Q206=N144,"Yes","No")),"")</f>
        <v/>
      </c>
      <c r="BB206">
        <f>IF(BA206="Yes",P206,"")</f>
        <v/>
      </c>
      <c r="BC206">
        <f>IF(AZ206=1,IF(S206="","",IF(S206=N144,"Yes","No")),"")</f>
        <v/>
      </c>
      <c r="BD206">
        <f>IF(BC206="Yes",R206,"")</f>
        <v/>
      </c>
      <c r="BE206">
        <f>IFERROR(IF(SIGN(AE206)=1,"Increasing",IF(SIGN(AE206)=-1,"Decreasing","")),"")</f>
        <v/>
      </c>
      <c r="BF206">
        <f>IF(OR(AND(BE206="Increasing",BA206="Yes"),AND(BE206="Decreasing",BC206="Yes")),"Yes","No")</f>
        <v/>
      </c>
      <c r="BG206">
        <f>IF(I206="pos_trend","Yes","No")</f>
        <v/>
      </c>
      <c r="BH206">
        <f>IF(AF206&lt;&gt;"",IF(ABS(AF206)&gt;0.8,"Yes","No"),"")</f>
        <v/>
      </c>
    </row>
    <row r="207" spans="1:60">
      <c s="1" r="A207" t="n">
        <v>1</v>
      </c>
      <c r="B207" t="s">
        <v>472</v>
      </c>
      <c r="C207" t="s">
        <v>2756</v>
      </c>
      <c r="D207" t="s">
        <v>2757</v>
      </c>
      <c r="E207" t="s">
        <v>2758</v>
      </c>
      <c r="F207" t="s">
        <v>2754</v>
      </c>
      <c r="G207" t="s">
        <v>2755</v>
      </c>
      <c r="H207" t="s"/>
      <c r="I207">
        <f>IF(AND(K207&gt; J207, L207&gt; K207, M207&gt; L207, N207&gt; M207), "pos_trend", IF(AND(K207&lt; J207, L207&lt; K207, M207&lt; L207, N207&lt; M207), "neg_trend", "N/A"))</f>
        <v/>
      </c>
      <c r="J207">
        <f>IFERROR(IF(TRIM(C207)="-", "N/A", IF(RIGHT(C207,1)=")",IF(RIGHT(C207,2)="T)",-1000000000000*VALUE(MID(C207,2,LEN(C207)-3)),IF(RIGHT(C207,2)="M)",-1000000*VALUE(MID(C207,2,LEN(C207)-3)),IF(RIGHT(C207,2)="B)",-1000000000*VALUE(MID(C207,2,LEN(C207)-3)),IF(RIGHT(C207,2)="k)",-1000*VALUE(MID(C207,2,LEN(C207)-3)),VALUE(SUBSTITUTE(C207,",","")))))),IF(RIGHT(C207,1)="T",1000000000000*VALUE(LEFT(C207,LEN(C207)-1)),IF(RIGHT(C207,1)="M",1000000*VALUE(LEFT(C207,LEN(C207)-1)),IF(RIGHT(C207,1)="B",1000000000*VALUE(LEFT(C207,LEN(C207)-1)),IF(RIGHT(C207,1)="%",0.01*VALUE(LEFT(C207,LEN(C207)-1)),IF(RIGHT(C207,1)="k",1000*VALUE(LEFT(C207,LEN(C207)-1)),VALUE(SUBSTITUTE(C207,",",""))))))))),"N/A")</f>
        <v/>
      </c>
      <c r="K207">
        <f>IFERROR(IF(TRIM(D207)="-", "N/A", IF(RIGHT(D207,1)=")",IF(RIGHT(D207,2)="T)",-1000000000000*VALUE(MID(D207,2,LEN(D207)-3)),IF(RIGHT(D207,2)="M)",-1000000*VALUE(MID(D207,2,LEN(D207)-3)),IF(RIGHT(D207,2)="B)",-1000000000*VALUE(MID(D207,2,LEN(D207)-3)),IF(RIGHT(D207,2)="k)",-1000*VALUE(MID(D207,2,LEN(D207)-3)),VALUE(SUBSTITUTE(D207,",","")))))),IF(RIGHT(D207,1)="T",1000000000000*VALUE(LEFT(D207,LEN(D207)-1)),IF(RIGHT(D207,1)="M",1000000*VALUE(LEFT(D207,LEN(D207)-1)),IF(RIGHT(D207,1)="B",1000000000*VALUE(LEFT(D207,LEN(D207)-1)),IF(RIGHT(D207,1)="%",0.01*VALUE(LEFT(D207,LEN(D207)-1)),IF(RIGHT(D207,1)="k",1000*VALUE(LEFT(D207,LEN(D207)-1)),VALUE(SUBSTITUTE(D207,",",""))))))))),"N/A")</f>
        <v/>
      </c>
      <c r="L207">
        <f>IFERROR(IF(TRIM(E207)="-", "N/A", IF(RIGHT(E207,1)=")",IF(RIGHT(E207,2)="T)",-1000000000000*VALUE(MID(E207,2,LEN(E207)-3)),IF(RIGHT(E207,2)="M)",-1000000*VALUE(MID(E207,2,LEN(E207)-3)),IF(RIGHT(E207,2)="B)",-1000000000*VALUE(MID(E207,2,LEN(E207)-3)),IF(RIGHT(E207,2)="k)",-1000*VALUE(MID(E207,2,LEN(E207)-3)),VALUE(SUBSTITUTE(E207,",","")))))),IF(RIGHT(E207,1)="T",1000000000000*VALUE(LEFT(E207,LEN(E207)-1)),IF(RIGHT(E207,1)="M",1000000*VALUE(LEFT(E207,LEN(E207)-1)),IF(RIGHT(E207,1)="B",1000000000*VALUE(LEFT(E207,LEN(E207)-1)),IF(RIGHT(E207,1)="%",0.01*VALUE(LEFT(E207,LEN(E207)-1)),IF(RIGHT(E207,1)="k",1000*VALUE(LEFT(E207,LEN(E207)-1)),VALUE(SUBSTITUTE(E207,",",""))))))))),"N/A")</f>
        <v/>
      </c>
      <c r="M207">
        <f>IFERROR(IF(TRIM(F207)="-", "N/A", IF(RIGHT(F207,1)=")",IF(RIGHT(F207,2)="T)",-1000000000000*VALUE(MID(F207,2,LEN(F207)-3)),IF(RIGHT(F207,2)="M)",-1000000*VALUE(MID(F207,2,LEN(F207)-3)),IF(RIGHT(F207,2)="B)",-1000000000*VALUE(MID(F207,2,LEN(F207)-3)),IF(RIGHT(F207,2)="k)",-1000*VALUE(MID(F207,2,LEN(F207)-3)),VALUE(SUBSTITUTE(F207,",","")))))),IF(RIGHT(F207,1)="T",1000000000000*VALUE(LEFT(F207,LEN(F207)-1)),IF(RIGHT(F207,1)="M",1000000*VALUE(LEFT(F207,LEN(F207)-1)),IF(RIGHT(F207,1)="B",1000000000*VALUE(LEFT(F207,LEN(F207)-1)),IF(RIGHT(F207,1)="%",0.01*VALUE(LEFT(F207,LEN(F207)-1)),IF(RIGHT(F207,1)="k",1000*VALUE(LEFT(F207,LEN(F207)-1)),VALUE(SUBSTITUTE(F207,",",""))))))))),"N/A")</f>
        <v/>
      </c>
      <c r="N207">
        <f>IFERROR(IF(TRIM(G207)="-", "N/A", IF(RIGHT(G207,1)=")",IF(RIGHT(G207,2)="T)",-1000000000000*VALUE(MID(G207,2,LEN(G207)-3)),IF(RIGHT(G207,2)="M)",-1000000*VALUE(MID(G207,2,LEN(G207)-3)),IF(RIGHT(G207,2)="B)",-1000000000*VALUE(MID(G207,2,LEN(G207)-3)),IF(RIGHT(G207,2)="k)",-1000*VALUE(MID(G207,2,LEN(G207)-3)),VALUE(SUBSTITUTE(G207,",","")))))),IF(RIGHT(G207,1)="T",1000000000000*VALUE(LEFT(G207,LEN(G207)-1)),IF(RIGHT(G207,1)="M",1000000*VALUE(LEFT(G207,LEN(G207)-1)),IF(RIGHT(G207,1)="B",1000000000*VALUE(LEFT(G207,LEN(G207)-1)),IF(RIGHT(G207,1)="%",0.01*VALUE(LEFT(G207,LEN(G207)-1)),IF(RIGHT(G207,1)="k",1000*VALUE(LEFT(G207,LEN(G207)-1)),VALUE(SUBSTITUTE(G207,",",""))))))))),"N/A")</f>
        <v/>
      </c>
      <c r="P207">
        <f>MAX(J207:N207)</f>
        <v/>
      </c>
      <c r="Q207">
        <f>IFERROR(J144+MATCH(P207,J207:N207,0)-1,"")</f>
        <v/>
      </c>
      <c r="R207">
        <f>IF(Q207="","",MIN(J207:N207))</f>
        <v/>
      </c>
      <c r="S207">
        <f>IFERROR(J144+MATCH(R207,J207:N207,0)-1,"")</f>
        <v/>
      </c>
      <c r="T207">
        <f>IFERROR(AVERAGE(J207:N207),"")</f>
        <v/>
      </c>
      <c r="U207">
        <f>IFERROR(STDEV(J207:N207),"")</f>
        <v/>
      </c>
      <c r="V207">
        <f>IFERROR(IF(C207="-","",IF(ISBLANK(B207),"",IF(OR(ISNUMBER(FIND("Growth",B207)),ISNUMBER(FIND("Margin",B207))),"",(J207-T207)/U207))),"")</f>
        <v/>
      </c>
      <c r="W207">
        <f>IFERROR(IF(OR(D207="-",ISBLANK(D207)),"",(K207-T207)/U207),"")</f>
        <v/>
      </c>
      <c r="X207">
        <f>IFERROR(IF(OR(E207="-",ISBLANK(E207)),"",(L207-T207)/U207),"")</f>
        <v/>
      </c>
      <c r="Y207">
        <f>IFERROR(IF(OR(F207="-",ISBLANK(F207)),"",(M207-T207)/U207),"")</f>
        <v/>
      </c>
      <c r="Z207">
        <f>IFERROR(IF(OR(G207="-",ISBLANK(G207)),"",(N207-T207)/U207),"")</f>
        <v/>
      </c>
      <c r="AA207">
        <f>IF(MAX(MAX(V207:Z207),ABS(MIN(V207:Z207)))=ABS(MIN(V207:Z207)),MIN(V207:Z207),MAX(V207:Z207))</f>
        <v/>
      </c>
      <c r="AB207">
        <f>IFERROR(V144+MATCH(AA207,V207:Z207,0)-1,"")</f>
        <v/>
      </c>
      <c r="AC207">
        <f>IF(AB207&lt;&gt;"",IF(S207=AB207,"Low",IF(AB207=Q207,"High","")),"")</f>
        <v/>
      </c>
      <c r="AE207">
        <f>IF(ISNUMBER(MATCH("N/A",J207:N207,0)),"",IFERROR((5 * SUMPRODUCT(J144:N144,J207:N207) - PRODUCT(SUM(J144:N144),SUM(J207:N207))) / ((5 * SUM((J144^2)+(K144^2)+(L144^2)+(M144^2)+(N144^2))) - SUM(J144:N144)^2),""))</f>
        <v/>
      </c>
      <c r="AF207">
        <f>IFERROR(CORREL(J144:N144,J207:N207),"")</f>
        <v/>
      </c>
      <c r="AZ207">
        <f>IF(Q207=S207,0,1)</f>
        <v/>
      </c>
      <c r="BA207">
        <f>IF(AZ207=1,IF(Q207="","",IF(Q207=N144,"Yes","No")),"")</f>
        <v/>
      </c>
      <c r="BB207">
        <f>IF(BA207="Yes",P207,"")</f>
        <v/>
      </c>
      <c r="BC207">
        <f>IF(AZ207=1,IF(S207="","",IF(S207=N144,"Yes","No")),"")</f>
        <v/>
      </c>
      <c r="BD207">
        <f>IF(BC207="Yes",R207,"")</f>
        <v/>
      </c>
      <c r="BE207">
        <f>IFERROR(IF(SIGN(AE207)=1,"Increasing",IF(SIGN(AE207)=-1,"Decreasing","")),"")</f>
        <v/>
      </c>
      <c r="BF207">
        <f>IF(OR(AND(BE207="Increasing",BA207="Yes"),AND(BE207="Decreasing",BC207="Yes")),"Yes","No")</f>
        <v/>
      </c>
      <c r="BG207">
        <f>IF(I207="pos_trend","Yes","No")</f>
        <v/>
      </c>
      <c r="BH207">
        <f>IF(AF207&lt;&gt;"",IF(ABS(AF207)&gt;0.8,"Yes","No"),"")</f>
        <v/>
      </c>
    </row>
    <row r="208" spans="1:60">
      <c s="1" r="A208" t="n">
        <v>2</v>
      </c>
      <c r="B208" t="s">
        <v>478</v>
      </c>
      <c r="C208" t="s">
        <v>2759</v>
      </c>
      <c r="D208" t="s">
        <v>2760</v>
      </c>
      <c r="E208" t="s">
        <v>2761</v>
      </c>
      <c r="F208" t="s">
        <v>264</v>
      </c>
      <c r="G208" t="s">
        <v>264</v>
      </c>
      <c r="H208" t="s"/>
      <c r="I208">
        <f>IF(AND(K208&gt; J208, L208&gt; K208, M208&gt; L208, N208&gt; M208), "pos_trend", IF(AND(K208&lt; J208, L208&lt; K208, M208&lt; L208, N208&lt; M208), "neg_trend", "N/A"))</f>
        <v/>
      </c>
      <c r="J208">
        <f>IFERROR(IF(TRIM(C208)="-", "N/A", IF(RIGHT(C208,1)=")",IF(RIGHT(C208,2)="T)",-1000000000000*VALUE(MID(C208,2,LEN(C208)-3)),IF(RIGHT(C208,2)="M)",-1000000*VALUE(MID(C208,2,LEN(C208)-3)),IF(RIGHT(C208,2)="B)",-1000000000*VALUE(MID(C208,2,LEN(C208)-3)),IF(RIGHT(C208,2)="k)",-1000*VALUE(MID(C208,2,LEN(C208)-3)),VALUE(SUBSTITUTE(C208,",","")))))),IF(RIGHT(C208,1)="T",1000000000000*VALUE(LEFT(C208,LEN(C208)-1)),IF(RIGHT(C208,1)="M",1000000*VALUE(LEFT(C208,LEN(C208)-1)),IF(RIGHT(C208,1)="B",1000000000*VALUE(LEFT(C208,LEN(C208)-1)),IF(RIGHT(C208,1)="%",0.01*VALUE(LEFT(C208,LEN(C208)-1)),IF(RIGHT(C208,1)="k",1000*VALUE(LEFT(C208,LEN(C208)-1)),VALUE(SUBSTITUTE(C208,",",""))))))))),"N/A")</f>
        <v/>
      </c>
      <c r="K208">
        <f>IFERROR(IF(TRIM(D208)="-", "N/A", IF(RIGHT(D208,1)=")",IF(RIGHT(D208,2)="T)",-1000000000000*VALUE(MID(D208,2,LEN(D208)-3)),IF(RIGHT(D208,2)="M)",-1000000*VALUE(MID(D208,2,LEN(D208)-3)),IF(RIGHT(D208,2)="B)",-1000000000*VALUE(MID(D208,2,LEN(D208)-3)),IF(RIGHT(D208,2)="k)",-1000*VALUE(MID(D208,2,LEN(D208)-3)),VALUE(SUBSTITUTE(D208,",","")))))),IF(RIGHT(D208,1)="T",1000000000000*VALUE(LEFT(D208,LEN(D208)-1)),IF(RIGHT(D208,1)="M",1000000*VALUE(LEFT(D208,LEN(D208)-1)),IF(RIGHT(D208,1)="B",1000000000*VALUE(LEFT(D208,LEN(D208)-1)),IF(RIGHT(D208,1)="%",0.01*VALUE(LEFT(D208,LEN(D208)-1)),IF(RIGHT(D208,1)="k",1000*VALUE(LEFT(D208,LEN(D208)-1)),VALUE(SUBSTITUTE(D208,",",""))))))))),"N/A")</f>
        <v/>
      </c>
      <c r="L208">
        <f>IFERROR(IF(TRIM(E208)="-", "N/A", IF(RIGHT(E208,1)=")",IF(RIGHT(E208,2)="T)",-1000000000000*VALUE(MID(E208,2,LEN(E208)-3)),IF(RIGHT(E208,2)="M)",-1000000*VALUE(MID(E208,2,LEN(E208)-3)),IF(RIGHT(E208,2)="B)",-1000000000*VALUE(MID(E208,2,LEN(E208)-3)),IF(RIGHT(E208,2)="k)",-1000*VALUE(MID(E208,2,LEN(E208)-3)),VALUE(SUBSTITUTE(E208,",","")))))),IF(RIGHT(E208,1)="T",1000000000000*VALUE(LEFT(E208,LEN(E208)-1)),IF(RIGHT(E208,1)="M",1000000*VALUE(LEFT(E208,LEN(E208)-1)),IF(RIGHT(E208,1)="B",1000000000*VALUE(LEFT(E208,LEN(E208)-1)),IF(RIGHT(E208,1)="%",0.01*VALUE(LEFT(E208,LEN(E208)-1)),IF(RIGHT(E208,1)="k",1000*VALUE(LEFT(E208,LEN(E208)-1)),VALUE(SUBSTITUTE(E208,",",""))))))))),"N/A")</f>
        <v/>
      </c>
      <c r="M208">
        <f>IFERROR(IF(TRIM(F208)="-", "N/A", IF(RIGHT(F208,1)=")",IF(RIGHT(F208,2)="T)",-1000000000000*VALUE(MID(F208,2,LEN(F208)-3)),IF(RIGHT(F208,2)="M)",-1000000*VALUE(MID(F208,2,LEN(F208)-3)),IF(RIGHT(F208,2)="B)",-1000000000*VALUE(MID(F208,2,LEN(F208)-3)),IF(RIGHT(F208,2)="k)",-1000*VALUE(MID(F208,2,LEN(F208)-3)),VALUE(SUBSTITUTE(F208,",","")))))),IF(RIGHT(F208,1)="T",1000000000000*VALUE(LEFT(F208,LEN(F208)-1)),IF(RIGHT(F208,1)="M",1000000*VALUE(LEFT(F208,LEN(F208)-1)),IF(RIGHT(F208,1)="B",1000000000*VALUE(LEFT(F208,LEN(F208)-1)),IF(RIGHT(F208,1)="%",0.01*VALUE(LEFT(F208,LEN(F208)-1)),IF(RIGHT(F208,1)="k",1000*VALUE(LEFT(F208,LEN(F208)-1)),VALUE(SUBSTITUTE(F208,",",""))))))))),"N/A")</f>
        <v/>
      </c>
      <c r="N208">
        <f>IFERROR(IF(TRIM(G208)="-", "N/A", IF(RIGHT(G208,1)=")",IF(RIGHT(G208,2)="T)",-1000000000000*VALUE(MID(G208,2,LEN(G208)-3)),IF(RIGHT(G208,2)="M)",-1000000*VALUE(MID(G208,2,LEN(G208)-3)),IF(RIGHT(G208,2)="B)",-1000000000*VALUE(MID(G208,2,LEN(G208)-3)),IF(RIGHT(G208,2)="k)",-1000*VALUE(MID(G208,2,LEN(G208)-3)),VALUE(SUBSTITUTE(G208,",","")))))),IF(RIGHT(G208,1)="T",1000000000000*VALUE(LEFT(G208,LEN(G208)-1)),IF(RIGHT(G208,1)="M",1000000*VALUE(LEFT(G208,LEN(G208)-1)),IF(RIGHT(G208,1)="B",1000000000*VALUE(LEFT(G208,LEN(G208)-1)),IF(RIGHT(G208,1)="%",0.01*VALUE(LEFT(G208,LEN(G208)-1)),IF(RIGHT(G208,1)="k",1000*VALUE(LEFT(G208,LEN(G208)-1)),VALUE(SUBSTITUTE(G208,",",""))))))))),"N/A")</f>
        <v/>
      </c>
      <c r="P208">
        <f>MAX(J208:N208)</f>
        <v/>
      </c>
      <c r="Q208">
        <f>IFERROR(J144+MATCH(P208,J208:N208,0)-1,"")</f>
        <v/>
      </c>
      <c r="R208">
        <f>IF(Q208="","",MIN(J208:N208))</f>
        <v/>
      </c>
      <c r="S208">
        <f>IFERROR(J144+MATCH(R208,J208:N208,0)-1,"")</f>
        <v/>
      </c>
      <c r="T208">
        <f>IFERROR(AVERAGE(J208:N208),"")</f>
        <v/>
      </c>
      <c r="U208">
        <f>IFERROR(STDEV(J208:N208),"")</f>
        <v/>
      </c>
      <c r="V208">
        <f>IFERROR(IF(C208="-","",IF(ISBLANK(B208),"",IF(OR(ISNUMBER(FIND("Growth",B208)),ISNUMBER(FIND("Margin",B208))),"",(J208-T208)/U208))),"")</f>
        <v/>
      </c>
      <c r="W208">
        <f>IFERROR(IF(OR(D208="-",ISBLANK(D208)),"",(K208-T208)/U208),"")</f>
        <v/>
      </c>
      <c r="X208">
        <f>IFERROR(IF(OR(E208="-",ISBLANK(E208)),"",(L208-T208)/U208),"")</f>
        <v/>
      </c>
      <c r="Y208">
        <f>IFERROR(IF(OR(F208="-",ISBLANK(F208)),"",(M208-T208)/U208),"")</f>
        <v/>
      </c>
      <c r="Z208">
        <f>IFERROR(IF(OR(G208="-",ISBLANK(G208)),"",(N208-T208)/U208),"")</f>
        <v/>
      </c>
      <c r="AA208">
        <f>IF(MAX(MAX(V208:Z208),ABS(MIN(V208:Z208)))=ABS(MIN(V208:Z208)),MIN(V208:Z208),MAX(V208:Z208))</f>
        <v/>
      </c>
      <c r="AB208">
        <f>IFERROR(V144+MATCH(AA208,V208:Z208,0)-1,"")</f>
        <v/>
      </c>
      <c r="AC208">
        <f>IF(AB208&lt;&gt;"",IF(S208=AB208,"Low",IF(AB208=Q208,"High","")),"")</f>
        <v/>
      </c>
      <c r="AE208">
        <f>IF(ISNUMBER(MATCH("N/A",J208:N208,0)),"",IFERROR((5 * SUMPRODUCT(J144:N144,J208:N208) - PRODUCT(SUM(J144:N144),SUM(J208:N208))) / ((5 * SUM((J144^2)+(K144^2)+(L144^2)+(M144^2)+(N144^2))) - SUM(J144:N144)^2),""))</f>
        <v/>
      </c>
      <c r="AF208">
        <f>IFERROR(CORREL(J144:N144,J208:N208),"")</f>
        <v/>
      </c>
      <c r="AZ208">
        <f>IF(Q208=S208,0,1)</f>
        <v/>
      </c>
      <c r="BA208">
        <f>IF(AZ208=1,IF(Q208="","",IF(Q208=N144,"Yes","No")),"")</f>
        <v/>
      </c>
      <c r="BB208">
        <f>IF(BA208="Yes",P208,"")</f>
        <v/>
      </c>
      <c r="BC208">
        <f>IF(AZ208=1,IF(S208="","",IF(S208=N144,"Yes","No")),"")</f>
        <v/>
      </c>
      <c r="BD208">
        <f>IF(BC208="Yes",R208,"")</f>
        <v/>
      </c>
      <c r="BE208">
        <f>IFERROR(IF(SIGN(AE208)=1,"Increasing",IF(SIGN(AE208)=-1,"Decreasing","")),"")</f>
        <v/>
      </c>
      <c r="BF208">
        <f>IF(OR(AND(BE208="Increasing",BA208="Yes"),AND(BE208="Decreasing",BC208="Yes")),"Yes","No")</f>
        <v/>
      </c>
      <c r="BG208">
        <f>IF(I208="pos_trend","Yes","No")</f>
        <v/>
      </c>
      <c r="BH208">
        <f>IF(AF208&lt;&gt;"",IF(ABS(AF208)&gt;0.8,"Yes","No"),"")</f>
        <v/>
      </c>
    </row>
    <row r="209" spans="1:60">
      <c s="1" r="A209" t="n">
        <v>3</v>
      </c>
      <c r="B209" t="s">
        <v>484</v>
      </c>
      <c r="C209" t="s">
        <v>264</v>
      </c>
      <c r="D209" t="s">
        <v>2762</v>
      </c>
      <c r="E209" t="s">
        <v>2763</v>
      </c>
      <c r="F209" t="s">
        <v>2764</v>
      </c>
      <c r="G209" t="s">
        <v>2765</v>
      </c>
      <c r="H209" t="s"/>
      <c r="I209">
        <f>IF(AND(K209&gt; J209, L209&gt; K209, M209&gt; L209, N209&gt; M209), "pos_trend", IF(AND(K209&lt; J209, L209&lt; K209, M209&lt; L209, N209&lt; M209), "neg_trend", "N/A"))</f>
        <v/>
      </c>
      <c r="J209">
        <f>IFERROR(IF(TRIM(C209)="-", "N/A", IF(RIGHT(C209,1)=")",IF(RIGHT(C209,2)="T)",-1000000000000*VALUE(MID(C209,2,LEN(C209)-3)),IF(RIGHT(C209,2)="M)",-1000000*VALUE(MID(C209,2,LEN(C209)-3)),IF(RIGHT(C209,2)="B)",-1000000000*VALUE(MID(C209,2,LEN(C209)-3)),IF(RIGHT(C209,2)="k)",-1000*VALUE(MID(C209,2,LEN(C209)-3)),VALUE(SUBSTITUTE(C209,",","")))))),IF(RIGHT(C209,1)="T",1000000000000*VALUE(LEFT(C209,LEN(C209)-1)),IF(RIGHT(C209,1)="M",1000000*VALUE(LEFT(C209,LEN(C209)-1)),IF(RIGHT(C209,1)="B",1000000000*VALUE(LEFT(C209,LEN(C209)-1)),IF(RIGHT(C209,1)="%",0.01*VALUE(LEFT(C209,LEN(C209)-1)),IF(RIGHT(C209,1)="k",1000*VALUE(LEFT(C209,LEN(C209)-1)),VALUE(SUBSTITUTE(C209,",",""))))))))),"N/A")</f>
        <v/>
      </c>
      <c r="K209">
        <f>IFERROR(IF(TRIM(D209)="-", "N/A", IF(RIGHT(D209,1)=")",IF(RIGHT(D209,2)="T)",-1000000000000*VALUE(MID(D209,2,LEN(D209)-3)),IF(RIGHT(D209,2)="M)",-1000000*VALUE(MID(D209,2,LEN(D209)-3)),IF(RIGHT(D209,2)="B)",-1000000000*VALUE(MID(D209,2,LEN(D209)-3)),IF(RIGHT(D209,2)="k)",-1000*VALUE(MID(D209,2,LEN(D209)-3)),VALUE(SUBSTITUTE(D209,",","")))))),IF(RIGHT(D209,1)="T",1000000000000*VALUE(LEFT(D209,LEN(D209)-1)),IF(RIGHT(D209,1)="M",1000000*VALUE(LEFT(D209,LEN(D209)-1)),IF(RIGHT(D209,1)="B",1000000000*VALUE(LEFT(D209,LEN(D209)-1)),IF(RIGHT(D209,1)="%",0.01*VALUE(LEFT(D209,LEN(D209)-1)),IF(RIGHT(D209,1)="k",1000*VALUE(LEFT(D209,LEN(D209)-1)),VALUE(SUBSTITUTE(D209,",",""))))))))),"N/A")</f>
        <v/>
      </c>
      <c r="L209">
        <f>IFERROR(IF(TRIM(E209)="-", "N/A", IF(RIGHT(E209,1)=")",IF(RIGHT(E209,2)="T)",-1000000000000*VALUE(MID(E209,2,LEN(E209)-3)),IF(RIGHT(E209,2)="M)",-1000000*VALUE(MID(E209,2,LEN(E209)-3)),IF(RIGHT(E209,2)="B)",-1000000000*VALUE(MID(E209,2,LEN(E209)-3)),IF(RIGHT(E209,2)="k)",-1000*VALUE(MID(E209,2,LEN(E209)-3)),VALUE(SUBSTITUTE(E209,",","")))))),IF(RIGHT(E209,1)="T",1000000000000*VALUE(LEFT(E209,LEN(E209)-1)),IF(RIGHT(E209,1)="M",1000000*VALUE(LEFT(E209,LEN(E209)-1)),IF(RIGHT(E209,1)="B",1000000000*VALUE(LEFT(E209,LEN(E209)-1)),IF(RIGHT(E209,1)="%",0.01*VALUE(LEFT(E209,LEN(E209)-1)),IF(RIGHT(E209,1)="k",1000*VALUE(LEFT(E209,LEN(E209)-1)),VALUE(SUBSTITUTE(E209,",",""))))))))),"N/A")</f>
        <v/>
      </c>
      <c r="M209">
        <f>IFERROR(IF(TRIM(F209)="-", "N/A", IF(RIGHT(F209,1)=")",IF(RIGHT(F209,2)="T)",-1000000000000*VALUE(MID(F209,2,LEN(F209)-3)),IF(RIGHT(F209,2)="M)",-1000000*VALUE(MID(F209,2,LEN(F209)-3)),IF(RIGHT(F209,2)="B)",-1000000000*VALUE(MID(F209,2,LEN(F209)-3)),IF(RIGHT(F209,2)="k)",-1000*VALUE(MID(F209,2,LEN(F209)-3)),VALUE(SUBSTITUTE(F209,",","")))))),IF(RIGHT(F209,1)="T",1000000000000*VALUE(LEFT(F209,LEN(F209)-1)),IF(RIGHT(F209,1)="M",1000000*VALUE(LEFT(F209,LEN(F209)-1)),IF(RIGHT(F209,1)="B",1000000000*VALUE(LEFT(F209,LEN(F209)-1)),IF(RIGHT(F209,1)="%",0.01*VALUE(LEFT(F209,LEN(F209)-1)),IF(RIGHT(F209,1)="k",1000*VALUE(LEFT(F209,LEN(F209)-1)),VALUE(SUBSTITUTE(F209,",",""))))))))),"N/A")</f>
        <v/>
      </c>
      <c r="N209">
        <f>IFERROR(IF(TRIM(G209)="-", "N/A", IF(RIGHT(G209,1)=")",IF(RIGHT(G209,2)="T)",-1000000000000*VALUE(MID(G209,2,LEN(G209)-3)),IF(RIGHT(G209,2)="M)",-1000000*VALUE(MID(G209,2,LEN(G209)-3)),IF(RIGHT(G209,2)="B)",-1000000000*VALUE(MID(G209,2,LEN(G209)-3)),IF(RIGHT(G209,2)="k)",-1000*VALUE(MID(G209,2,LEN(G209)-3)),VALUE(SUBSTITUTE(G209,",","")))))),IF(RIGHT(G209,1)="T",1000000000000*VALUE(LEFT(G209,LEN(G209)-1)),IF(RIGHT(G209,1)="M",1000000*VALUE(LEFT(G209,LEN(G209)-1)),IF(RIGHT(G209,1)="B",1000000000*VALUE(LEFT(G209,LEN(G209)-1)),IF(RIGHT(G209,1)="%",0.01*VALUE(LEFT(G209,LEN(G209)-1)),IF(RIGHT(G209,1)="k",1000*VALUE(LEFT(G209,LEN(G209)-1)),VALUE(SUBSTITUTE(G209,",",""))))))))),"N/A")</f>
        <v/>
      </c>
      <c r="P209">
        <f>MAX(J209:N209)</f>
        <v/>
      </c>
      <c r="Q209">
        <f>IFERROR(J144+MATCH(P209,J209:N209,0)-1,"")</f>
        <v/>
      </c>
      <c r="R209">
        <f>IF(Q209="","",MIN(J209:N209))</f>
        <v/>
      </c>
      <c r="S209">
        <f>IFERROR(J144+MATCH(R209,J209:N209,0)-1,"")</f>
        <v/>
      </c>
      <c r="T209">
        <f>IFERROR(AVERAGE(J209:N209),"")</f>
        <v/>
      </c>
      <c r="U209">
        <f>IFERROR(STDEV(J209:N209),"")</f>
        <v/>
      </c>
      <c r="V209">
        <f>IFERROR(IF(C209="-","",IF(ISBLANK(B209),"",IF(OR(ISNUMBER(FIND("Growth",B209)),ISNUMBER(FIND("Margin",B209))),"",(J209-T209)/U209))),"")</f>
        <v/>
      </c>
      <c r="W209">
        <f>IFERROR(IF(OR(D209="-",ISBLANK(D209)),"",(K209-T209)/U209),"")</f>
        <v/>
      </c>
      <c r="X209">
        <f>IFERROR(IF(OR(E209="-",ISBLANK(E209)),"",(L209-T209)/U209),"")</f>
        <v/>
      </c>
      <c r="Y209">
        <f>IFERROR(IF(OR(F209="-",ISBLANK(F209)),"",(M209-T209)/U209),"")</f>
        <v/>
      </c>
      <c r="Z209">
        <f>IFERROR(IF(OR(G209="-",ISBLANK(G209)),"",(N209-T209)/U209),"")</f>
        <v/>
      </c>
      <c r="AA209">
        <f>IF(MAX(MAX(V209:Z209),ABS(MIN(V209:Z209)))=ABS(MIN(V209:Z209)),MIN(V209:Z209),MAX(V209:Z209))</f>
        <v/>
      </c>
      <c r="AB209">
        <f>IFERROR(V144+MATCH(AA209,V209:Z209,0)-1,"")</f>
        <v/>
      </c>
      <c r="AC209">
        <f>IF(AB209&lt;&gt;"",IF(S209=AB209,"Low",IF(AB209=Q209,"High","")),"")</f>
        <v/>
      </c>
      <c r="AE209">
        <f>IF(ISNUMBER(MATCH("N/A",J209:N209,0)),"",IFERROR((5 * SUMPRODUCT(J144:N144,J209:N209) - PRODUCT(SUM(J144:N144),SUM(J209:N209))) / ((5 * SUM((J144^2)+(K144^2)+(L144^2)+(M144^2)+(N144^2))) - SUM(J144:N144)^2),""))</f>
        <v/>
      </c>
      <c r="AF209">
        <f>IFERROR(CORREL(J144:N144,J209:N209),"")</f>
        <v/>
      </c>
      <c r="AZ209">
        <f>IF(Q209=S209,0,1)</f>
        <v/>
      </c>
      <c r="BA209">
        <f>IF(AZ209=1,IF(Q209="","",IF(Q209=N144,"Yes","No")),"")</f>
        <v/>
      </c>
      <c r="BB209">
        <f>IF(BA209="Yes",P209,"")</f>
        <v/>
      </c>
      <c r="BC209">
        <f>IF(AZ209=1,IF(S209="","",IF(S209=N144,"Yes","No")),"")</f>
        <v/>
      </c>
      <c r="BD209">
        <f>IF(BC209="Yes",R209,"")</f>
        <v/>
      </c>
      <c r="BE209">
        <f>IFERROR(IF(SIGN(AE209)=1,"Increasing",IF(SIGN(AE209)=-1,"Decreasing","")),"")</f>
        <v/>
      </c>
      <c r="BF209">
        <f>IF(OR(AND(BE209="Increasing",BA209="Yes"),AND(BE209="Decreasing",BC209="Yes")),"Yes","No")</f>
        <v/>
      </c>
      <c r="BG209">
        <f>IF(I209="pos_trend","Yes","No")</f>
        <v/>
      </c>
      <c r="BH209">
        <f>IF(AF209&lt;&gt;"",IF(ABS(AF209)&gt;0.8,"Yes","No"),"")</f>
        <v/>
      </c>
    </row>
    <row r="210" spans="1:60">
      <c s="1" r="A210" t="n">
        <v>4</v>
      </c>
      <c r="B210" t="s">
        <v>489</v>
      </c>
      <c r="C210" t="s">
        <v>2766</v>
      </c>
      <c r="D210" t="s">
        <v>1269</v>
      </c>
      <c r="E210" t="s">
        <v>2767</v>
      </c>
      <c r="F210" t="s">
        <v>2768</v>
      </c>
      <c r="G210" t="s">
        <v>2769</v>
      </c>
      <c r="H210" t="s"/>
      <c r="I210">
        <f>IF(AND(K210&gt; J210, L210&gt; K210, M210&gt; L210, N210&gt; M210), "pos_trend", IF(AND(K210&lt; J210, L210&lt; K210, M210&lt; L210, N210&lt; M210), "neg_trend", "N/A"))</f>
        <v/>
      </c>
      <c r="J210">
        <f>IFERROR(IF(TRIM(C210)="-", "N/A", IF(RIGHT(C210,1)=")",IF(RIGHT(C210,2)="T)",-1000000000000*VALUE(MID(C210,2,LEN(C210)-3)),IF(RIGHT(C210,2)="M)",-1000000*VALUE(MID(C210,2,LEN(C210)-3)),IF(RIGHT(C210,2)="B)",-1000000000*VALUE(MID(C210,2,LEN(C210)-3)),IF(RIGHT(C210,2)="k)",-1000*VALUE(MID(C210,2,LEN(C210)-3)),VALUE(SUBSTITUTE(C210,",","")))))),IF(RIGHT(C210,1)="T",1000000000000*VALUE(LEFT(C210,LEN(C210)-1)),IF(RIGHT(C210,1)="M",1000000*VALUE(LEFT(C210,LEN(C210)-1)),IF(RIGHT(C210,1)="B",1000000000*VALUE(LEFT(C210,LEN(C210)-1)),IF(RIGHT(C210,1)="%",0.01*VALUE(LEFT(C210,LEN(C210)-1)),IF(RIGHT(C210,1)="k",1000*VALUE(LEFT(C210,LEN(C210)-1)),VALUE(SUBSTITUTE(C210,",",""))))))))),"N/A")</f>
        <v/>
      </c>
      <c r="K210">
        <f>IFERROR(IF(TRIM(D210)="-", "N/A", IF(RIGHT(D210,1)=")",IF(RIGHT(D210,2)="T)",-1000000000000*VALUE(MID(D210,2,LEN(D210)-3)),IF(RIGHT(D210,2)="M)",-1000000*VALUE(MID(D210,2,LEN(D210)-3)),IF(RIGHT(D210,2)="B)",-1000000000*VALUE(MID(D210,2,LEN(D210)-3)),IF(RIGHT(D210,2)="k)",-1000*VALUE(MID(D210,2,LEN(D210)-3)),VALUE(SUBSTITUTE(D210,",","")))))),IF(RIGHT(D210,1)="T",1000000000000*VALUE(LEFT(D210,LEN(D210)-1)),IF(RIGHT(D210,1)="M",1000000*VALUE(LEFT(D210,LEN(D210)-1)),IF(RIGHT(D210,1)="B",1000000000*VALUE(LEFT(D210,LEN(D210)-1)),IF(RIGHT(D210,1)="%",0.01*VALUE(LEFT(D210,LEN(D210)-1)),IF(RIGHT(D210,1)="k",1000*VALUE(LEFT(D210,LEN(D210)-1)),VALUE(SUBSTITUTE(D210,",",""))))))))),"N/A")</f>
        <v/>
      </c>
      <c r="L210">
        <f>IFERROR(IF(TRIM(E210)="-", "N/A", IF(RIGHT(E210,1)=")",IF(RIGHT(E210,2)="T)",-1000000000000*VALUE(MID(E210,2,LEN(E210)-3)),IF(RIGHT(E210,2)="M)",-1000000*VALUE(MID(E210,2,LEN(E210)-3)),IF(RIGHT(E210,2)="B)",-1000000000*VALUE(MID(E210,2,LEN(E210)-3)),IF(RIGHT(E210,2)="k)",-1000*VALUE(MID(E210,2,LEN(E210)-3)),VALUE(SUBSTITUTE(E210,",","")))))),IF(RIGHT(E210,1)="T",1000000000000*VALUE(LEFT(E210,LEN(E210)-1)),IF(RIGHT(E210,1)="M",1000000*VALUE(LEFT(E210,LEN(E210)-1)),IF(RIGHT(E210,1)="B",1000000000*VALUE(LEFT(E210,LEN(E210)-1)),IF(RIGHT(E210,1)="%",0.01*VALUE(LEFT(E210,LEN(E210)-1)),IF(RIGHT(E210,1)="k",1000*VALUE(LEFT(E210,LEN(E210)-1)),VALUE(SUBSTITUTE(E210,",",""))))))))),"N/A")</f>
        <v/>
      </c>
      <c r="M210">
        <f>IFERROR(IF(TRIM(F210)="-", "N/A", IF(RIGHT(F210,1)=")",IF(RIGHT(F210,2)="T)",-1000000000000*VALUE(MID(F210,2,LEN(F210)-3)),IF(RIGHT(F210,2)="M)",-1000000*VALUE(MID(F210,2,LEN(F210)-3)),IF(RIGHT(F210,2)="B)",-1000000000*VALUE(MID(F210,2,LEN(F210)-3)),IF(RIGHT(F210,2)="k)",-1000*VALUE(MID(F210,2,LEN(F210)-3)),VALUE(SUBSTITUTE(F210,",","")))))),IF(RIGHT(F210,1)="T",1000000000000*VALUE(LEFT(F210,LEN(F210)-1)),IF(RIGHT(F210,1)="M",1000000*VALUE(LEFT(F210,LEN(F210)-1)),IF(RIGHT(F210,1)="B",1000000000*VALUE(LEFT(F210,LEN(F210)-1)),IF(RIGHT(F210,1)="%",0.01*VALUE(LEFT(F210,LEN(F210)-1)),IF(RIGHT(F210,1)="k",1000*VALUE(LEFT(F210,LEN(F210)-1)),VALUE(SUBSTITUTE(F210,",",""))))))))),"N/A")</f>
        <v/>
      </c>
      <c r="N210">
        <f>IFERROR(IF(TRIM(G210)="-", "N/A", IF(RIGHT(G210,1)=")",IF(RIGHT(G210,2)="T)",-1000000000000*VALUE(MID(G210,2,LEN(G210)-3)),IF(RIGHT(G210,2)="M)",-1000000*VALUE(MID(G210,2,LEN(G210)-3)),IF(RIGHT(G210,2)="B)",-1000000000*VALUE(MID(G210,2,LEN(G210)-3)),IF(RIGHT(G210,2)="k)",-1000*VALUE(MID(G210,2,LEN(G210)-3)),VALUE(SUBSTITUTE(G210,",","")))))),IF(RIGHT(G210,1)="T",1000000000000*VALUE(LEFT(G210,LEN(G210)-1)),IF(RIGHT(G210,1)="M",1000000*VALUE(LEFT(G210,LEN(G210)-1)),IF(RIGHT(G210,1)="B",1000000000*VALUE(LEFT(G210,LEN(G210)-1)),IF(RIGHT(G210,1)="%",0.01*VALUE(LEFT(G210,LEN(G210)-1)),IF(RIGHT(G210,1)="k",1000*VALUE(LEFT(G210,LEN(G210)-1)),VALUE(SUBSTITUTE(G210,",",""))))))))),"N/A")</f>
        <v/>
      </c>
      <c r="P210">
        <f>MAX(J210:N210)</f>
        <v/>
      </c>
      <c r="Q210">
        <f>IFERROR(J144+MATCH(P210,J210:N210,0)-1,"")</f>
        <v/>
      </c>
      <c r="R210">
        <f>IF(Q210="","",MIN(J210:N210))</f>
        <v/>
      </c>
      <c r="S210">
        <f>IFERROR(J144+MATCH(R210,J210:N210,0)-1,"")</f>
        <v/>
      </c>
      <c r="T210">
        <f>IFERROR(AVERAGE(J210:N210),"")</f>
        <v/>
      </c>
      <c r="U210">
        <f>IFERROR(STDEV(J210:N210),"")</f>
        <v/>
      </c>
      <c r="V210">
        <f>IFERROR(IF(C210="-","",IF(ISBLANK(B210),"",IF(OR(ISNUMBER(FIND("Growth",B210)),ISNUMBER(FIND("Margin",B210))),"",(J210-T210)/U210))),"")</f>
        <v/>
      </c>
      <c r="W210">
        <f>IFERROR(IF(OR(D210="-",ISBLANK(D210)),"",(K210-T210)/U210),"")</f>
        <v/>
      </c>
      <c r="X210">
        <f>IFERROR(IF(OR(E210="-",ISBLANK(E210)),"",(L210-T210)/U210),"")</f>
        <v/>
      </c>
      <c r="Y210">
        <f>IFERROR(IF(OR(F210="-",ISBLANK(F210)),"",(M210-T210)/U210),"")</f>
        <v/>
      </c>
      <c r="Z210">
        <f>IFERROR(IF(OR(G210="-",ISBLANK(G210)),"",(N210-T210)/U210),"")</f>
        <v/>
      </c>
      <c r="AA210">
        <f>IF(MAX(MAX(V210:Z210),ABS(MIN(V210:Z210)))=ABS(MIN(V210:Z210)),MIN(V210:Z210),MAX(V210:Z210))</f>
        <v/>
      </c>
      <c r="AB210">
        <f>IFERROR(V144+MATCH(AA210,V210:Z210,0)-1,"")</f>
        <v/>
      </c>
      <c r="AC210">
        <f>IF(AB210&lt;&gt;"",IF(S210=AB210,"Low",IF(AB210=Q210,"High","")),"")</f>
        <v/>
      </c>
      <c r="AE210">
        <f>IF(ISNUMBER(MATCH("N/A",J210:N210,0)),"",IFERROR((5 * SUMPRODUCT(J144:N144,J210:N210) - PRODUCT(SUM(J144:N144),SUM(J210:N210))) / ((5 * SUM((J144^2)+(K144^2)+(L144^2)+(M144^2)+(N144^2))) - SUM(J144:N144)^2),""))</f>
        <v/>
      </c>
      <c r="AF210">
        <f>IFERROR(CORREL(J144:N144,J210:N210),"")</f>
        <v/>
      </c>
      <c r="AZ210">
        <f>IF(Q210=S210,0,1)</f>
        <v/>
      </c>
      <c r="BA210">
        <f>IF(AZ210=1,IF(Q210="","",IF(Q210=N144,"Yes","No")),"")</f>
        <v/>
      </c>
      <c r="BB210">
        <f>IF(BA210="Yes",P210,"")</f>
        <v/>
      </c>
      <c r="BC210">
        <f>IF(AZ210=1,IF(S210="","",IF(S210=N144,"Yes","No")),"")</f>
        <v/>
      </c>
      <c r="BD210">
        <f>IF(BC210="Yes",R210,"")</f>
        <v/>
      </c>
      <c r="BE210">
        <f>IFERROR(IF(SIGN(AE210)=1,"Increasing",IF(SIGN(AE210)=-1,"Decreasing","")),"")</f>
        <v/>
      </c>
      <c r="BF210">
        <f>IF(OR(AND(BE210="Increasing",BA210="Yes"),AND(BE210="Decreasing",BC210="Yes")),"Yes","No")</f>
        <v/>
      </c>
      <c r="BG210">
        <f>IF(I210="pos_trend","Yes","No")</f>
        <v/>
      </c>
      <c r="BH210">
        <f>IF(AF210&lt;&gt;"",IF(ABS(AF210)&gt;0.8,"Yes","No"),"")</f>
        <v/>
      </c>
    </row>
    <row r="211" spans="1:60">
      <c s="1" r="A211" t="n">
        <v>5</v>
      </c>
      <c r="B211" t="s">
        <v>495</v>
      </c>
      <c r="C211" t="s">
        <v>2770</v>
      </c>
      <c r="D211" t="s">
        <v>2771</v>
      </c>
      <c r="E211" t="s">
        <v>2772</v>
      </c>
      <c r="F211" t="s">
        <v>2773</v>
      </c>
      <c r="G211" t="s">
        <v>2774</v>
      </c>
      <c r="H211" t="s"/>
      <c r="I211">
        <f>IF(AND(K211&gt; J211, L211&gt; K211, M211&gt; L211, N211&gt; M211), "pos_trend", IF(AND(K211&lt; J211, L211&lt; K211, M211&lt; L211, N211&lt; M211), "neg_trend", "N/A"))</f>
        <v/>
      </c>
      <c r="J211">
        <f>IFERROR(IF(TRIM(C211)="-", "N/A", IF(RIGHT(C211,1)=")",IF(RIGHT(C211,2)="T)",-1000000000000*VALUE(MID(C211,2,LEN(C211)-3)),IF(RIGHT(C211,2)="M)",-1000000*VALUE(MID(C211,2,LEN(C211)-3)),IF(RIGHT(C211,2)="B)",-1000000000*VALUE(MID(C211,2,LEN(C211)-3)),IF(RIGHT(C211,2)="k)",-1000*VALUE(MID(C211,2,LEN(C211)-3)),VALUE(SUBSTITUTE(C211,",","")))))),IF(RIGHT(C211,1)="T",1000000000000*VALUE(LEFT(C211,LEN(C211)-1)),IF(RIGHT(C211,1)="M",1000000*VALUE(LEFT(C211,LEN(C211)-1)),IF(RIGHT(C211,1)="B",1000000000*VALUE(LEFT(C211,LEN(C211)-1)),IF(RIGHT(C211,1)="%",0.01*VALUE(LEFT(C211,LEN(C211)-1)),IF(RIGHT(C211,1)="k",1000*VALUE(LEFT(C211,LEN(C211)-1)),VALUE(SUBSTITUTE(C211,",",""))))))))),"N/A")</f>
        <v/>
      </c>
      <c r="K211">
        <f>IFERROR(IF(TRIM(D211)="-", "N/A", IF(RIGHT(D211,1)=")",IF(RIGHT(D211,2)="T)",-1000000000000*VALUE(MID(D211,2,LEN(D211)-3)),IF(RIGHT(D211,2)="M)",-1000000*VALUE(MID(D211,2,LEN(D211)-3)),IF(RIGHT(D211,2)="B)",-1000000000*VALUE(MID(D211,2,LEN(D211)-3)),IF(RIGHT(D211,2)="k)",-1000*VALUE(MID(D211,2,LEN(D211)-3)),VALUE(SUBSTITUTE(D211,",","")))))),IF(RIGHT(D211,1)="T",1000000000000*VALUE(LEFT(D211,LEN(D211)-1)),IF(RIGHT(D211,1)="M",1000000*VALUE(LEFT(D211,LEN(D211)-1)),IF(RIGHT(D211,1)="B",1000000000*VALUE(LEFT(D211,LEN(D211)-1)),IF(RIGHT(D211,1)="%",0.01*VALUE(LEFT(D211,LEN(D211)-1)),IF(RIGHT(D211,1)="k",1000*VALUE(LEFT(D211,LEN(D211)-1)),VALUE(SUBSTITUTE(D211,",",""))))))))),"N/A")</f>
        <v/>
      </c>
      <c r="L211">
        <f>IFERROR(IF(TRIM(E211)="-", "N/A", IF(RIGHT(E211,1)=")",IF(RIGHT(E211,2)="T)",-1000000000000*VALUE(MID(E211,2,LEN(E211)-3)),IF(RIGHT(E211,2)="M)",-1000000*VALUE(MID(E211,2,LEN(E211)-3)),IF(RIGHT(E211,2)="B)",-1000000000*VALUE(MID(E211,2,LEN(E211)-3)),IF(RIGHT(E211,2)="k)",-1000*VALUE(MID(E211,2,LEN(E211)-3)),VALUE(SUBSTITUTE(E211,",","")))))),IF(RIGHT(E211,1)="T",1000000000000*VALUE(LEFT(E211,LEN(E211)-1)),IF(RIGHT(E211,1)="M",1000000*VALUE(LEFT(E211,LEN(E211)-1)),IF(RIGHT(E211,1)="B",1000000000*VALUE(LEFT(E211,LEN(E211)-1)),IF(RIGHT(E211,1)="%",0.01*VALUE(LEFT(E211,LEN(E211)-1)),IF(RIGHT(E211,1)="k",1000*VALUE(LEFT(E211,LEN(E211)-1)),VALUE(SUBSTITUTE(E211,",",""))))))))),"N/A")</f>
        <v/>
      </c>
      <c r="M211">
        <f>IFERROR(IF(TRIM(F211)="-", "N/A", IF(RIGHT(F211,1)=")",IF(RIGHT(F211,2)="T)",-1000000000000*VALUE(MID(F211,2,LEN(F211)-3)),IF(RIGHT(F211,2)="M)",-1000000*VALUE(MID(F211,2,LEN(F211)-3)),IF(RIGHT(F211,2)="B)",-1000000000*VALUE(MID(F211,2,LEN(F211)-3)),IF(RIGHT(F211,2)="k)",-1000*VALUE(MID(F211,2,LEN(F211)-3)),VALUE(SUBSTITUTE(F211,",","")))))),IF(RIGHT(F211,1)="T",1000000000000*VALUE(LEFT(F211,LEN(F211)-1)),IF(RIGHT(F211,1)="M",1000000*VALUE(LEFT(F211,LEN(F211)-1)),IF(RIGHT(F211,1)="B",1000000000*VALUE(LEFT(F211,LEN(F211)-1)),IF(RIGHT(F211,1)="%",0.01*VALUE(LEFT(F211,LEN(F211)-1)),IF(RIGHT(F211,1)="k",1000*VALUE(LEFT(F211,LEN(F211)-1)),VALUE(SUBSTITUTE(F211,",",""))))))))),"N/A")</f>
        <v/>
      </c>
      <c r="N211">
        <f>IFERROR(IF(TRIM(G211)="-", "N/A", IF(RIGHT(G211,1)=")",IF(RIGHT(G211,2)="T)",-1000000000000*VALUE(MID(G211,2,LEN(G211)-3)),IF(RIGHT(G211,2)="M)",-1000000*VALUE(MID(G211,2,LEN(G211)-3)),IF(RIGHT(G211,2)="B)",-1000000000*VALUE(MID(G211,2,LEN(G211)-3)),IF(RIGHT(G211,2)="k)",-1000*VALUE(MID(G211,2,LEN(G211)-3)),VALUE(SUBSTITUTE(G211,",","")))))),IF(RIGHT(G211,1)="T",1000000000000*VALUE(LEFT(G211,LEN(G211)-1)),IF(RIGHT(G211,1)="M",1000000*VALUE(LEFT(G211,LEN(G211)-1)),IF(RIGHT(G211,1)="B",1000000000*VALUE(LEFT(G211,LEN(G211)-1)),IF(RIGHT(G211,1)="%",0.01*VALUE(LEFT(G211,LEN(G211)-1)),IF(RIGHT(G211,1)="k",1000*VALUE(LEFT(G211,LEN(G211)-1)),VALUE(SUBSTITUTE(G211,",",""))))))))),"N/A")</f>
        <v/>
      </c>
      <c r="P211">
        <f>MAX(J211:N211)</f>
        <v/>
      </c>
      <c r="Q211">
        <f>IFERROR(J144+MATCH(P211,J211:N211,0)-1,"")</f>
        <v/>
      </c>
      <c r="R211">
        <f>IF(Q211="","",MIN(J211:N211))</f>
        <v/>
      </c>
      <c r="S211">
        <f>IFERROR(J144+MATCH(R211,J211:N211,0)-1,"")</f>
        <v/>
      </c>
      <c r="T211">
        <f>IFERROR(AVERAGE(J211:N211),"")</f>
        <v/>
      </c>
      <c r="U211">
        <f>IFERROR(STDEV(J211:N211),"")</f>
        <v/>
      </c>
      <c r="V211">
        <f>IFERROR(IF(C211="-","",IF(ISBLANK(B211),"",IF(OR(ISNUMBER(FIND("Growth",B211)),ISNUMBER(FIND("Margin",B211))),"",(J211-T211)/U211))),"")</f>
        <v/>
      </c>
      <c r="W211">
        <f>IFERROR(IF(OR(D211="-",ISBLANK(D211)),"",(K211-T211)/U211),"")</f>
        <v/>
      </c>
      <c r="X211">
        <f>IFERROR(IF(OR(E211="-",ISBLANK(E211)),"",(L211-T211)/U211),"")</f>
        <v/>
      </c>
      <c r="Y211">
        <f>IFERROR(IF(OR(F211="-",ISBLANK(F211)),"",(M211-T211)/U211),"")</f>
        <v/>
      </c>
      <c r="Z211">
        <f>IFERROR(IF(OR(G211="-",ISBLANK(G211)),"",(N211-T211)/U211),"")</f>
        <v/>
      </c>
      <c r="AA211">
        <f>IF(MAX(MAX(V211:Z211),ABS(MIN(V211:Z211)))=ABS(MIN(V211:Z211)),MIN(V211:Z211),MAX(V211:Z211))</f>
        <v/>
      </c>
      <c r="AB211">
        <f>IFERROR(V144+MATCH(AA211,V211:Z211,0)-1,"")</f>
        <v/>
      </c>
      <c r="AC211">
        <f>IF(AB211&lt;&gt;"",IF(S211=AB211,"Low",IF(AB211=Q211,"High","")),"")</f>
        <v/>
      </c>
      <c r="AE211">
        <f>IF(ISNUMBER(MATCH("N/A",J211:N211,0)),"",IFERROR((5 * SUMPRODUCT(J144:N144,J211:N211) - PRODUCT(SUM(J144:N144),SUM(J211:N211))) / ((5 * SUM((J144^2)+(K144^2)+(L144^2)+(M144^2)+(N144^2))) - SUM(J144:N144)^2),""))</f>
        <v/>
      </c>
      <c r="AF211">
        <f>IFERROR(CORREL(J144:N144,J211:N211),"")</f>
        <v/>
      </c>
      <c r="AZ211">
        <f>IF(Q211=S211,0,1)</f>
        <v/>
      </c>
      <c r="BA211">
        <f>IF(AZ211=1,IF(Q211="","",IF(Q211=N144,"Yes","No")),"")</f>
        <v/>
      </c>
      <c r="BB211">
        <f>IF(BA211="Yes",P211,"")</f>
        <v/>
      </c>
      <c r="BC211">
        <f>IF(AZ211=1,IF(S211="","",IF(S211=N144,"Yes","No")),"")</f>
        <v/>
      </c>
      <c r="BD211">
        <f>IF(BC211="Yes",R211,"")</f>
        <v/>
      </c>
      <c r="BE211">
        <f>IFERROR(IF(SIGN(AE211)=1,"Increasing",IF(SIGN(AE211)=-1,"Decreasing","")),"")</f>
        <v/>
      </c>
      <c r="BF211">
        <f>IF(OR(AND(BE211="Increasing",BA211="Yes"),AND(BE211="Decreasing",BC211="Yes")),"Yes","No")</f>
        <v/>
      </c>
      <c r="BG211">
        <f>IF(I211="pos_trend","Yes","No")</f>
        <v/>
      </c>
      <c r="BH211">
        <f>IF(AF211&lt;&gt;"",IF(ABS(AF211)&gt;0.8,"Yes","No"),"")</f>
        <v/>
      </c>
    </row>
    <row r="212" spans="1:60">
      <c s="1" r="A212" t="n">
        <v>6</v>
      </c>
      <c r="B212" t="s">
        <v>501</v>
      </c>
      <c r="C212" t="s">
        <v>2770</v>
      </c>
      <c r="D212" t="s">
        <v>2771</v>
      </c>
      <c r="E212" t="s">
        <v>2772</v>
      </c>
      <c r="F212" t="s">
        <v>2773</v>
      </c>
      <c r="G212" t="s">
        <v>2774</v>
      </c>
      <c r="H212" t="s"/>
      <c r="I212">
        <f>IF(AND(K212&gt; J212, L212&gt; K212, M212&gt; L212, N212&gt; M212), "pos_trend", IF(AND(K212&lt; J212, L212&lt; K212, M212&lt; L212, N212&lt; M212), "neg_trend", "N/A"))</f>
        <v/>
      </c>
      <c r="J212">
        <f>IFERROR(IF(TRIM(C212)="-", "N/A", IF(RIGHT(C212,1)=")",IF(RIGHT(C212,2)="T)",-1000000000000*VALUE(MID(C212,2,LEN(C212)-3)),IF(RIGHT(C212,2)="M)",-1000000*VALUE(MID(C212,2,LEN(C212)-3)),IF(RIGHT(C212,2)="B)",-1000000000*VALUE(MID(C212,2,LEN(C212)-3)),IF(RIGHT(C212,2)="k)",-1000*VALUE(MID(C212,2,LEN(C212)-3)),VALUE(SUBSTITUTE(C212,",","")))))),IF(RIGHT(C212,1)="T",1000000000000*VALUE(LEFT(C212,LEN(C212)-1)),IF(RIGHT(C212,1)="M",1000000*VALUE(LEFT(C212,LEN(C212)-1)),IF(RIGHT(C212,1)="B",1000000000*VALUE(LEFT(C212,LEN(C212)-1)),IF(RIGHT(C212,1)="%",0.01*VALUE(LEFT(C212,LEN(C212)-1)),IF(RIGHT(C212,1)="k",1000*VALUE(LEFT(C212,LEN(C212)-1)),VALUE(SUBSTITUTE(C212,",",""))))))))),"N/A")</f>
        <v/>
      </c>
      <c r="K212">
        <f>IFERROR(IF(TRIM(D212)="-", "N/A", IF(RIGHT(D212,1)=")",IF(RIGHT(D212,2)="T)",-1000000000000*VALUE(MID(D212,2,LEN(D212)-3)),IF(RIGHT(D212,2)="M)",-1000000*VALUE(MID(D212,2,LEN(D212)-3)),IF(RIGHT(D212,2)="B)",-1000000000*VALUE(MID(D212,2,LEN(D212)-3)),IF(RIGHT(D212,2)="k)",-1000*VALUE(MID(D212,2,LEN(D212)-3)),VALUE(SUBSTITUTE(D212,",","")))))),IF(RIGHT(D212,1)="T",1000000000000*VALUE(LEFT(D212,LEN(D212)-1)),IF(RIGHT(D212,1)="M",1000000*VALUE(LEFT(D212,LEN(D212)-1)),IF(RIGHT(D212,1)="B",1000000000*VALUE(LEFT(D212,LEN(D212)-1)),IF(RIGHT(D212,1)="%",0.01*VALUE(LEFT(D212,LEN(D212)-1)),IF(RIGHT(D212,1)="k",1000*VALUE(LEFT(D212,LEN(D212)-1)),VALUE(SUBSTITUTE(D212,",",""))))))))),"N/A")</f>
        <v/>
      </c>
      <c r="L212">
        <f>IFERROR(IF(TRIM(E212)="-", "N/A", IF(RIGHT(E212,1)=")",IF(RIGHT(E212,2)="T)",-1000000000000*VALUE(MID(E212,2,LEN(E212)-3)),IF(RIGHT(E212,2)="M)",-1000000*VALUE(MID(E212,2,LEN(E212)-3)),IF(RIGHT(E212,2)="B)",-1000000000*VALUE(MID(E212,2,LEN(E212)-3)),IF(RIGHT(E212,2)="k)",-1000*VALUE(MID(E212,2,LEN(E212)-3)),VALUE(SUBSTITUTE(E212,",","")))))),IF(RIGHT(E212,1)="T",1000000000000*VALUE(LEFT(E212,LEN(E212)-1)),IF(RIGHT(E212,1)="M",1000000*VALUE(LEFT(E212,LEN(E212)-1)),IF(RIGHT(E212,1)="B",1000000000*VALUE(LEFT(E212,LEN(E212)-1)),IF(RIGHT(E212,1)="%",0.01*VALUE(LEFT(E212,LEN(E212)-1)),IF(RIGHT(E212,1)="k",1000*VALUE(LEFT(E212,LEN(E212)-1)),VALUE(SUBSTITUTE(E212,",",""))))))))),"N/A")</f>
        <v/>
      </c>
      <c r="M212">
        <f>IFERROR(IF(TRIM(F212)="-", "N/A", IF(RIGHT(F212,1)=")",IF(RIGHT(F212,2)="T)",-1000000000000*VALUE(MID(F212,2,LEN(F212)-3)),IF(RIGHT(F212,2)="M)",-1000000*VALUE(MID(F212,2,LEN(F212)-3)),IF(RIGHT(F212,2)="B)",-1000000000*VALUE(MID(F212,2,LEN(F212)-3)),IF(RIGHT(F212,2)="k)",-1000*VALUE(MID(F212,2,LEN(F212)-3)),VALUE(SUBSTITUTE(F212,",","")))))),IF(RIGHT(F212,1)="T",1000000000000*VALUE(LEFT(F212,LEN(F212)-1)),IF(RIGHT(F212,1)="M",1000000*VALUE(LEFT(F212,LEN(F212)-1)),IF(RIGHT(F212,1)="B",1000000000*VALUE(LEFT(F212,LEN(F212)-1)),IF(RIGHT(F212,1)="%",0.01*VALUE(LEFT(F212,LEN(F212)-1)),IF(RIGHT(F212,1)="k",1000*VALUE(LEFT(F212,LEN(F212)-1)),VALUE(SUBSTITUTE(F212,",",""))))))))),"N/A")</f>
        <v/>
      </c>
      <c r="N212">
        <f>IFERROR(IF(TRIM(G212)="-", "N/A", IF(RIGHT(G212,1)=")",IF(RIGHT(G212,2)="T)",-1000000000000*VALUE(MID(G212,2,LEN(G212)-3)),IF(RIGHT(G212,2)="M)",-1000000*VALUE(MID(G212,2,LEN(G212)-3)),IF(RIGHT(G212,2)="B)",-1000000000*VALUE(MID(G212,2,LEN(G212)-3)),IF(RIGHT(G212,2)="k)",-1000*VALUE(MID(G212,2,LEN(G212)-3)),VALUE(SUBSTITUTE(G212,",","")))))),IF(RIGHT(G212,1)="T",1000000000000*VALUE(LEFT(G212,LEN(G212)-1)),IF(RIGHT(G212,1)="M",1000000*VALUE(LEFT(G212,LEN(G212)-1)),IF(RIGHT(G212,1)="B",1000000000*VALUE(LEFT(G212,LEN(G212)-1)),IF(RIGHT(G212,1)="%",0.01*VALUE(LEFT(G212,LEN(G212)-1)),IF(RIGHT(G212,1)="k",1000*VALUE(LEFT(G212,LEN(G212)-1)),VALUE(SUBSTITUTE(G212,",",""))))))))),"N/A")</f>
        <v/>
      </c>
      <c r="P212">
        <f>MAX(J212:N212)</f>
        <v/>
      </c>
      <c r="Q212">
        <f>IFERROR(J144+MATCH(P212,J212:N212,0)-1,"")</f>
        <v/>
      </c>
      <c r="R212">
        <f>IF(Q212="","",MIN(J212:N212))</f>
        <v/>
      </c>
      <c r="S212">
        <f>IFERROR(J144+MATCH(R212,J212:N212,0)-1,"")</f>
        <v/>
      </c>
      <c r="T212">
        <f>IFERROR(AVERAGE(J212:N212),"")</f>
        <v/>
      </c>
      <c r="U212">
        <f>IFERROR(STDEV(J212:N212),"")</f>
        <v/>
      </c>
      <c r="V212">
        <f>IFERROR(IF(C212="-","",IF(ISBLANK(B212),"",IF(OR(ISNUMBER(FIND("Growth",B212)),ISNUMBER(FIND("Margin",B212))),"",(J212-T212)/U212))),"")</f>
        <v/>
      </c>
      <c r="W212">
        <f>IFERROR(IF(OR(D212="-",ISBLANK(D212)),"",(K212-T212)/U212),"")</f>
        <v/>
      </c>
      <c r="X212">
        <f>IFERROR(IF(OR(E212="-",ISBLANK(E212)),"",(L212-T212)/U212),"")</f>
        <v/>
      </c>
      <c r="Y212">
        <f>IFERROR(IF(OR(F212="-",ISBLANK(F212)),"",(M212-T212)/U212),"")</f>
        <v/>
      </c>
      <c r="Z212">
        <f>IFERROR(IF(OR(G212="-",ISBLANK(G212)),"",(N212-T212)/U212),"")</f>
        <v/>
      </c>
      <c r="AA212">
        <f>IF(MAX(MAX(V212:Z212),ABS(MIN(V212:Z212)))=ABS(MIN(V212:Z212)),MIN(V212:Z212),MAX(V212:Z212))</f>
        <v/>
      </c>
      <c r="AB212">
        <f>IFERROR(V144+MATCH(AA212,V212:Z212,0)-1,"")</f>
        <v/>
      </c>
      <c r="AC212">
        <f>IF(AB212&lt;&gt;"",IF(S212=AB212,"Low",IF(AB212=Q212,"High","")),"")</f>
        <v/>
      </c>
      <c r="AE212">
        <f>IF(ISNUMBER(MATCH("N/A",J212:N212,0)),"",IFERROR((5 * SUMPRODUCT(J144:N144,J212:N212) - PRODUCT(SUM(J144:N144),SUM(J212:N212))) / ((5 * SUM((J144^2)+(K144^2)+(L144^2)+(M144^2)+(N144^2))) - SUM(J144:N144)^2),""))</f>
        <v/>
      </c>
      <c r="AF212">
        <f>IFERROR(CORREL(J144:N144,J212:N212),"")</f>
        <v/>
      </c>
      <c r="AZ212">
        <f>IF(Q212=S212,0,1)</f>
        <v/>
      </c>
      <c r="BA212">
        <f>IF(AZ212=1,IF(Q212="","",IF(Q212=N144,"Yes","No")),"")</f>
        <v/>
      </c>
      <c r="BB212">
        <f>IF(BA212="Yes",P212,"")</f>
        <v/>
      </c>
      <c r="BC212">
        <f>IF(AZ212=1,IF(S212="","",IF(S212=N144,"Yes","No")),"")</f>
        <v/>
      </c>
      <c r="BD212">
        <f>IF(BC212="Yes",R212,"")</f>
        <v/>
      </c>
      <c r="BE212">
        <f>IFERROR(IF(SIGN(AE212)=1,"Increasing",IF(SIGN(AE212)=-1,"Decreasing","")),"")</f>
        <v/>
      </c>
      <c r="BF212">
        <f>IF(OR(AND(BE212="Increasing",BA212="Yes"),AND(BE212="Decreasing",BC212="Yes")),"Yes","No")</f>
        <v/>
      </c>
      <c r="BG212">
        <f>IF(I212="pos_trend","Yes","No")</f>
        <v/>
      </c>
      <c r="BH212">
        <f>IF(AF212&lt;&gt;"",IF(ABS(AF212)&gt;0.8,"Yes","No"),"")</f>
        <v/>
      </c>
    </row>
    <row r="213" spans="1:60">
      <c s="1" r="A213" t="n">
        <v>7</v>
      </c>
      <c r="B213" t="s">
        <v>504</v>
      </c>
      <c r="C213" t="s">
        <v>2775</v>
      </c>
      <c r="D213" t="s">
        <v>2776</v>
      </c>
      <c r="E213" t="s">
        <v>2777</v>
      </c>
      <c r="F213" t="s">
        <v>2778</v>
      </c>
      <c r="G213" t="s">
        <v>2779</v>
      </c>
      <c r="H213" t="s"/>
      <c r="I213">
        <f>IF(AND(K213&gt; J213, L213&gt; K213, M213&gt; L213, N213&gt; M213), "pos_trend", IF(AND(K213&lt; J213, L213&lt; K213, M213&lt; L213, N213&lt; M213), "neg_trend", "N/A"))</f>
        <v/>
      </c>
      <c r="J213">
        <f>IFERROR(IF(TRIM(C213)="-", "N/A", IF(RIGHT(C213,1)=")",IF(RIGHT(C213,2)="T)",-1000000000000*VALUE(MID(C213,2,LEN(C213)-3)),IF(RIGHT(C213,2)="M)",-1000000*VALUE(MID(C213,2,LEN(C213)-3)),IF(RIGHT(C213,2)="B)",-1000000000*VALUE(MID(C213,2,LEN(C213)-3)),IF(RIGHT(C213,2)="k)",-1000*VALUE(MID(C213,2,LEN(C213)-3)),VALUE(SUBSTITUTE(C213,",","")))))),IF(RIGHT(C213,1)="T",1000000000000*VALUE(LEFT(C213,LEN(C213)-1)),IF(RIGHT(C213,1)="M",1000000*VALUE(LEFT(C213,LEN(C213)-1)),IF(RIGHT(C213,1)="B",1000000000*VALUE(LEFT(C213,LEN(C213)-1)),IF(RIGHT(C213,1)="%",0.01*VALUE(LEFT(C213,LEN(C213)-1)),IF(RIGHT(C213,1)="k",1000*VALUE(LEFT(C213,LEN(C213)-1)),VALUE(SUBSTITUTE(C213,",",""))))))))),"N/A")</f>
        <v/>
      </c>
      <c r="K213">
        <f>IFERROR(IF(TRIM(D213)="-", "N/A", IF(RIGHT(D213,1)=")",IF(RIGHT(D213,2)="T)",-1000000000000*VALUE(MID(D213,2,LEN(D213)-3)),IF(RIGHT(D213,2)="M)",-1000000*VALUE(MID(D213,2,LEN(D213)-3)),IF(RIGHT(D213,2)="B)",-1000000000*VALUE(MID(D213,2,LEN(D213)-3)),IF(RIGHT(D213,2)="k)",-1000*VALUE(MID(D213,2,LEN(D213)-3)),VALUE(SUBSTITUTE(D213,",","")))))),IF(RIGHT(D213,1)="T",1000000000000*VALUE(LEFT(D213,LEN(D213)-1)),IF(RIGHT(D213,1)="M",1000000*VALUE(LEFT(D213,LEN(D213)-1)),IF(RIGHT(D213,1)="B",1000000000*VALUE(LEFT(D213,LEN(D213)-1)),IF(RIGHT(D213,1)="%",0.01*VALUE(LEFT(D213,LEN(D213)-1)),IF(RIGHT(D213,1)="k",1000*VALUE(LEFT(D213,LEN(D213)-1)),VALUE(SUBSTITUTE(D213,",",""))))))))),"N/A")</f>
        <v/>
      </c>
      <c r="L213">
        <f>IFERROR(IF(TRIM(E213)="-", "N/A", IF(RIGHT(E213,1)=")",IF(RIGHT(E213,2)="T)",-1000000000000*VALUE(MID(E213,2,LEN(E213)-3)),IF(RIGHT(E213,2)="M)",-1000000*VALUE(MID(E213,2,LEN(E213)-3)),IF(RIGHT(E213,2)="B)",-1000000000*VALUE(MID(E213,2,LEN(E213)-3)),IF(RIGHT(E213,2)="k)",-1000*VALUE(MID(E213,2,LEN(E213)-3)),VALUE(SUBSTITUTE(E213,",","")))))),IF(RIGHT(E213,1)="T",1000000000000*VALUE(LEFT(E213,LEN(E213)-1)),IF(RIGHT(E213,1)="M",1000000*VALUE(LEFT(E213,LEN(E213)-1)),IF(RIGHT(E213,1)="B",1000000000*VALUE(LEFT(E213,LEN(E213)-1)),IF(RIGHT(E213,1)="%",0.01*VALUE(LEFT(E213,LEN(E213)-1)),IF(RIGHT(E213,1)="k",1000*VALUE(LEFT(E213,LEN(E213)-1)),VALUE(SUBSTITUTE(E213,",",""))))))))),"N/A")</f>
        <v/>
      </c>
      <c r="M213">
        <f>IFERROR(IF(TRIM(F213)="-", "N/A", IF(RIGHT(F213,1)=")",IF(RIGHT(F213,2)="T)",-1000000000000*VALUE(MID(F213,2,LEN(F213)-3)),IF(RIGHT(F213,2)="M)",-1000000*VALUE(MID(F213,2,LEN(F213)-3)),IF(RIGHT(F213,2)="B)",-1000000000*VALUE(MID(F213,2,LEN(F213)-3)),IF(RIGHT(F213,2)="k)",-1000*VALUE(MID(F213,2,LEN(F213)-3)),VALUE(SUBSTITUTE(F213,",","")))))),IF(RIGHT(F213,1)="T",1000000000000*VALUE(LEFT(F213,LEN(F213)-1)),IF(RIGHT(F213,1)="M",1000000*VALUE(LEFT(F213,LEN(F213)-1)),IF(RIGHT(F213,1)="B",1000000000*VALUE(LEFT(F213,LEN(F213)-1)),IF(RIGHT(F213,1)="%",0.01*VALUE(LEFT(F213,LEN(F213)-1)),IF(RIGHT(F213,1)="k",1000*VALUE(LEFT(F213,LEN(F213)-1)),VALUE(SUBSTITUTE(F213,",",""))))))))),"N/A")</f>
        <v/>
      </c>
      <c r="N213">
        <f>IFERROR(IF(TRIM(G213)="-", "N/A", IF(RIGHT(G213,1)=")",IF(RIGHT(G213,2)="T)",-1000000000000*VALUE(MID(G213,2,LEN(G213)-3)),IF(RIGHT(G213,2)="M)",-1000000*VALUE(MID(G213,2,LEN(G213)-3)),IF(RIGHT(G213,2)="B)",-1000000000*VALUE(MID(G213,2,LEN(G213)-3)),IF(RIGHT(G213,2)="k)",-1000*VALUE(MID(G213,2,LEN(G213)-3)),VALUE(SUBSTITUTE(G213,",","")))))),IF(RIGHT(G213,1)="T",1000000000000*VALUE(LEFT(G213,LEN(G213)-1)),IF(RIGHT(G213,1)="M",1000000*VALUE(LEFT(G213,LEN(G213)-1)),IF(RIGHT(G213,1)="B",1000000000*VALUE(LEFT(G213,LEN(G213)-1)),IF(RIGHT(G213,1)="%",0.01*VALUE(LEFT(G213,LEN(G213)-1)),IF(RIGHT(G213,1)="k",1000*VALUE(LEFT(G213,LEN(G213)-1)),VALUE(SUBSTITUTE(G213,",",""))))))))),"N/A")</f>
        <v/>
      </c>
      <c r="P213">
        <f>MAX(J213:N213)</f>
        <v/>
      </c>
      <c r="Q213">
        <f>IFERROR(J144+MATCH(P213,J213:N213,0)-1,"")</f>
        <v/>
      </c>
      <c r="R213">
        <f>IF(Q213="","",MIN(J213:N213))</f>
        <v/>
      </c>
      <c r="S213">
        <f>IFERROR(J144+MATCH(R213,J213:N213,0)-1,"")</f>
        <v/>
      </c>
      <c r="T213">
        <f>IFERROR(AVERAGE(J213:N213),"")</f>
        <v/>
      </c>
      <c r="U213">
        <f>IFERROR(STDEV(J213:N213),"")</f>
        <v/>
      </c>
      <c r="V213">
        <f>IFERROR(IF(C213="-","",IF(ISBLANK(B213),"",IF(OR(ISNUMBER(FIND("Growth",B213)),ISNUMBER(FIND("Margin",B213))),"",(J213-T213)/U213))),"")</f>
        <v/>
      </c>
      <c r="W213">
        <f>IFERROR(IF(OR(D213="-",ISBLANK(D213)),"",(K213-T213)/U213),"")</f>
        <v/>
      </c>
      <c r="X213">
        <f>IFERROR(IF(OR(E213="-",ISBLANK(E213)),"",(L213-T213)/U213),"")</f>
        <v/>
      </c>
      <c r="Y213">
        <f>IFERROR(IF(OR(F213="-",ISBLANK(F213)),"",(M213-T213)/U213),"")</f>
        <v/>
      </c>
      <c r="Z213">
        <f>IFERROR(IF(OR(G213="-",ISBLANK(G213)),"",(N213-T213)/U213),"")</f>
        <v/>
      </c>
      <c r="AA213">
        <f>IF(MAX(MAX(V213:Z213),ABS(MIN(V213:Z213)))=ABS(MIN(V213:Z213)),MIN(V213:Z213),MAX(V213:Z213))</f>
        <v/>
      </c>
      <c r="AB213">
        <f>IFERROR(V144+MATCH(AA213,V213:Z213,0)-1,"")</f>
        <v/>
      </c>
      <c r="AC213">
        <f>IF(AB213&lt;&gt;"",IF(S213=AB213,"Low",IF(AB213=Q213,"High","")),"")</f>
        <v/>
      </c>
      <c r="AE213">
        <f>IF(ISNUMBER(MATCH("N/A",J213:N213,0)),"",IFERROR((5 * SUMPRODUCT(J144:N144,J213:N213) - PRODUCT(SUM(J144:N144),SUM(J213:N213))) / ((5 * SUM((J144^2)+(K144^2)+(L144^2)+(M144^2)+(N144^2))) - SUM(J144:N144)^2),""))</f>
        <v/>
      </c>
      <c r="AF213">
        <f>IFERROR(CORREL(J144:N144,J213:N213),"")</f>
        <v/>
      </c>
      <c r="AZ213">
        <f>IF(Q213=S213,0,1)</f>
        <v/>
      </c>
      <c r="BA213">
        <f>IF(AZ213=1,IF(Q213="","",IF(Q213=N144,"Yes","No")),"")</f>
        <v/>
      </c>
      <c r="BB213">
        <f>IF(BA213="Yes",P213,"")</f>
        <v/>
      </c>
      <c r="BC213">
        <f>IF(AZ213=1,IF(S213="","",IF(S213=N144,"Yes","No")),"")</f>
        <v/>
      </c>
      <c r="BD213">
        <f>IF(BC213="Yes",R213,"")</f>
        <v/>
      </c>
      <c r="BE213">
        <f>IFERROR(IF(SIGN(AE213)=1,"Increasing",IF(SIGN(AE213)=-1,"Decreasing","")),"")</f>
        <v/>
      </c>
      <c r="BF213">
        <f>IF(OR(AND(BE213="Increasing",BA213="Yes"),AND(BE213="Decreasing",BC213="Yes")),"Yes","No")</f>
        <v/>
      </c>
      <c r="BG213">
        <f>IF(I213="pos_trend","Yes","No")</f>
        <v/>
      </c>
      <c r="BH213">
        <f>IF(AF213&lt;&gt;"",IF(ABS(AF213)&gt;0.8,"Yes","No"),"")</f>
        <v/>
      </c>
    </row>
    <row r="214" spans="1:60">
      <c s="1" r="A214" t="n">
        <v>8</v>
      </c>
      <c r="B214" t="s">
        <v>510</v>
      </c>
      <c r="C214" t="s">
        <v>2780</v>
      </c>
      <c r="D214" t="s">
        <v>2781</v>
      </c>
      <c r="E214" t="s">
        <v>2782</v>
      </c>
      <c r="F214" t="s">
        <v>2783</v>
      </c>
      <c r="G214" t="s">
        <v>2784</v>
      </c>
      <c r="H214" t="s"/>
      <c r="I214">
        <f>IF(AND(K214&gt; J214, L214&gt; K214, M214&gt; L214, N214&gt; M214), "pos_trend", IF(AND(K214&lt; J214, L214&lt; K214, M214&lt; L214, N214&lt; M214), "neg_trend", "N/A"))</f>
        <v/>
      </c>
      <c r="J214">
        <f>IFERROR(IF(TRIM(C214)="-", "N/A", IF(RIGHT(C214,1)=")",IF(RIGHT(C214,2)="T)",-1000000000000*VALUE(MID(C214,2,LEN(C214)-3)),IF(RIGHT(C214,2)="M)",-1000000*VALUE(MID(C214,2,LEN(C214)-3)),IF(RIGHT(C214,2)="B)",-1000000000*VALUE(MID(C214,2,LEN(C214)-3)),IF(RIGHT(C214,2)="k)",-1000*VALUE(MID(C214,2,LEN(C214)-3)),VALUE(SUBSTITUTE(C214,",","")))))),IF(RIGHT(C214,1)="T",1000000000000*VALUE(LEFT(C214,LEN(C214)-1)),IF(RIGHT(C214,1)="M",1000000*VALUE(LEFT(C214,LEN(C214)-1)),IF(RIGHT(C214,1)="B",1000000000*VALUE(LEFT(C214,LEN(C214)-1)),IF(RIGHT(C214,1)="%",0.01*VALUE(LEFT(C214,LEN(C214)-1)),IF(RIGHT(C214,1)="k",1000*VALUE(LEFT(C214,LEN(C214)-1)),VALUE(SUBSTITUTE(C214,",",""))))))))),"N/A")</f>
        <v/>
      </c>
      <c r="K214">
        <f>IFERROR(IF(TRIM(D214)="-", "N/A", IF(RIGHT(D214,1)=")",IF(RIGHT(D214,2)="T)",-1000000000000*VALUE(MID(D214,2,LEN(D214)-3)),IF(RIGHT(D214,2)="M)",-1000000*VALUE(MID(D214,2,LEN(D214)-3)),IF(RIGHT(D214,2)="B)",-1000000000*VALUE(MID(D214,2,LEN(D214)-3)),IF(RIGHT(D214,2)="k)",-1000*VALUE(MID(D214,2,LEN(D214)-3)),VALUE(SUBSTITUTE(D214,",","")))))),IF(RIGHT(D214,1)="T",1000000000000*VALUE(LEFT(D214,LEN(D214)-1)),IF(RIGHT(D214,1)="M",1000000*VALUE(LEFT(D214,LEN(D214)-1)),IF(RIGHT(D214,1)="B",1000000000*VALUE(LEFT(D214,LEN(D214)-1)),IF(RIGHT(D214,1)="%",0.01*VALUE(LEFT(D214,LEN(D214)-1)),IF(RIGHT(D214,1)="k",1000*VALUE(LEFT(D214,LEN(D214)-1)),VALUE(SUBSTITUTE(D214,",",""))))))))),"N/A")</f>
        <v/>
      </c>
      <c r="L214">
        <f>IFERROR(IF(TRIM(E214)="-", "N/A", IF(RIGHT(E214,1)=")",IF(RIGHT(E214,2)="T)",-1000000000000*VALUE(MID(E214,2,LEN(E214)-3)),IF(RIGHT(E214,2)="M)",-1000000*VALUE(MID(E214,2,LEN(E214)-3)),IF(RIGHT(E214,2)="B)",-1000000000*VALUE(MID(E214,2,LEN(E214)-3)),IF(RIGHT(E214,2)="k)",-1000*VALUE(MID(E214,2,LEN(E214)-3)),VALUE(SUBSTITUTE(E214,",","")))))),IF(RIGHT(E214,1)="T",1000000000000*VALUE(LEFT(E214,LEN(E214)-1)),IF(RIGHT(E214,1)="M",1000000*VALUE(LEFT(E214,LEN(E214)-1)),IF(RIGHT(E214,1)="B",1000000000*VALUE(LEFT(E214,LEN(E214)-1)),IF(RIGHT(E214,1)="%",0.01*VALUE(LEFT(E214,LEN(E214)-1)),IF(RIGHT(E214,1)="k",1000*VALUE(LEFT(E214,LEN(E214)-1)),VALUE(SUBSTITUTE(E214,",",""))))))))),"N/A")</f>
        <v/>
      </c>
      <c r="M214">
        <f>IFERROR(IF(TRIM(F214)="-", "N/A", IF(RIGHT(F214,1)=")",IF(RIGHT(F214,2)="T)",-1000000000000*VALUE(MID(F214,2,LEN(F214)-3)),IF(RIGHT(F214,2)="M)",-1000000*VALUE(MID(F214,2,LEN(F214)-3)),IF(RIGHT(F214,2)="B)",-1000000000*VALUE(MID(F214,2,LEN(F214)-3)),IF(RIGHT(F214,2)="k)",-1000*VALUE(MID(F214,2,LEN(F214)-3)),VALUE(SUBSTITUTE(F214,",","")))))),IF(RIGHT(F214,1)="T",1000000000000*VALUE(LEFT(F214,LEN(F214)-1)),IF(RIGHT(F214,1)="M",1000000*VALUE(LEFT(F214,LEN(F214)-1)),IF(RIGHT(F214,1)="B",1000000000*VALUE(LEFT(F214,LEN(F214)-1)),IF(RIGHT(F214,1)="%",0.01*VALUE(LEFT(F214,LEN(F214)-1)),IF(RIGHT(F214,1)="k",1000*VALUE(LEFT(F214,LEN(F214)-1)),VALUE(SUBSTITUTE(F214,",",""))))))))),"N/A")</f>
        <v/>
      </c>
      <c r="N214">
        <f>IFERROR(IF(TRIM(G214)="-", "N/A", IF(RIGHT(G214,1)=")",IF(RIGHT(G214,2)="T)",-1000000000000*VALUE(MID(G214,2,LEN(G214)-3)),IF(RIGHT(G214,2)="M)",-1000000*VALUE(MID(G214,2,LEN(G214)-3)),IF(RIGHT(G214,2)="B)",-1000000000*VALUE(MID(G214,2,LEN(G214)-3)),IF(RIGHT(G214,2)="k)",-1000*VALUE(MID(G214,2,LEN(G214)-3)),VALUE(SUBSTITUTE(G214,",","")))))),IF(RIGHT(G214,1)="T",1000000000000*VALUE(LEFT(G214,LEN(G214)-1)),IF(RIGHT(G214,1)="M",1000000*VALUE(LEFT(G214,LEN(G214)-1)),IF(RIGHT(G214,1)="B",1000000000*VALUE(LEFT(G214,LEN(G214)-1)),IF(RIGHT(G214,1)="%",0.01*VALUE(LEFT(G214,LEN(G214)-1)),IF(RIGHT(G214,1)="k",1000*VALUE(LEFT(G214,LEN(G214)-1)),VALUE(SUBSTITUTE(G214,",",""))))))))),"N/A")</f>
        <v/>
      </c>
      <c r="P214">
        <f>MAX(J214:N214)</f>
        <v/>
      </c>
      <c r="Q214">
        <f>IFERROR(J144+MATCH(P214,J214:N214,0)-1,"")</f>
        <v/>
      </c>
      <c r="R214">
        <f>IF(Q214="","",MIN(J214:N214))</f>
        <v/>
      </c>
      <c r="S214">
        <f>IFERROR(J144+MATCH(R214,J214:N214,0)-1,"")</f>
        <v/>
      </c>
      <c r="T214">
        <f>IFERROR(AVERAGE(J214:N214),"")</f>
        <v/>
      </c>
      <c r="U214">
        <f>IFERROR(STDEV(J214:N214),"")</f>
        <v/>
      </c>
      <c r="V214">
        <f>IFERROR(IF(C214="-","",IF(ISBLANK(B214),"",IF(OR(ISNUMBER(FIND("Growth",B214)),ISNUMBER(FIND("Margin",B214))),"",(J214-T214)/U214))),"")</f>
        <v/>
      </c>
      <c r="W214">
        <f>IFERROR(IF(OR(D214="-",ISBLANK(D214)),"",(K214-T214)/U214),"")</f>
        <v/>
      </c>
      <c r="X214">
        <f>IFERROR(IF(OR(E214="-",ISBLANK(E214)),"",(L214-T214)/U214),"")</f>
        <v/>
      </c>
      <c r="Y214">
        <f>IFERROR(IF(OR(F214="-",ISBLANK(F214)),"",(M214-T214)/U214),"")</f>
        <v/>
      </c>
      <c r="Z214">
        <f>IFERROR(IF(OR(G214="-",ISBLANK(G214)),"",(N214-T214)/U214),"")</f>
        <v/>
      </c>
      <c r="AA214">
        <f>IF(MAX(MAX(V214:Z214),ABS(MIN(V214:Z214)))=ABS(MIN(V214:Z214)),MIN(V214:Z214),MAX(V214:Z214))</f>
        <v/>
      </c>
      <c r="AB214">
        <f>IFERROR(V144+MATCH(AA214,V214:Z214,0)-1,"")</f>
        <v/>
      </c>
      <c r="AC214">
        <f>IF(AB214&lt;&gt;"",IF(S214=AB214,"Low",IF(AB214=Q214,"High","")),"")</f>
        <v/>
      </c>
      <c r="AE214">
        <f>IF(ISNUMBER(MATCH("N/A",J214:N214,0)),"",IFERROR((5 * SUMPRODUCT(J144:N144,J214:N214) - PRODUCT(SUM(J144:N144),SUM(J214:N214))) / ((5 * SUM((J144^2)+(K144^2)+(L144^2)+(M144^2)+(N144^2))) - SUM(J144:N144)^2),""))</f>
        <v/>
      </c>
      <c r="AF214">
        <f>IFERROR(CORREL(J144:N144,J214:N214),"")</f>
        <v/>
      </c>
      <c r="AZ214">
        <f>IF(Q214=S214,0,1)</f>
        <v/>
      </c>
      <c r="BA214">
        <f>IF(AZ214=1,IF(Q214="","",IF(Q214=N144,"Yes","No")),"")</f>
        <v/>
      </c>
      <c r="BB214">
        <f>IF(BA214="Yes",P214,"")</f>
        <v/>
      </c>
      <c r="BC214">
        <f>IF(AZ214=1,IF(S214="","",IF(S214=N144,"Yes","No")),"")</f>
        <v/>
      </c>
      <c r="BD214">
        <f>IF(BC214="Yes",R214,"")</f>
        <v/>
      </c>
      <c r="BE214">
        <f>IFERROR(IF(SIGN(AE214)=1,"Increasing",IF(SIGN(AE214)=-1,"Decreasing","")),"")</f>
        <v/>
      </c>
      <c r="BF214">
        <f>IF(OR(AND(BE214="Increasing",BA214="Yes"),AND(BE214="Decreasing",BC214="Yes")),"Yes","No")</f>
        <v/>
      </c>
      <c r="BG214">
        <f>IF(I214="pos_trend","Yes","No")</f>
        <v/>
      </c>
      <c r="BH214">
        <f>IF(AF214&lt;&gt;"",IF(ABS(AF214)&gt;0.8,"Yes","No"),"")</f>
        <v/>
      </c>
    </row>
    <row r="215" spans="1:60">
      <c s="1" r="A215" t="n">
        <v>9</v>
      </c>
      <c r="B215" t="s">
        <v>516</v>
      </c>
      <c r="C215" t="s">
        <v>264</v>
      </c>
      <c r="D215" t="s">
        <v>264</v>
      </c>
      <c r="E215" t="s">
        <v>264</v>
      </c>
      <c r="F215" t="s">
        <v>264</v>
      </c>
      <c r="G215" t="s">
        <v>264</v>
      </c>
      <c r="H215" t="s"/>
      <c r="I215">
        <f>IF(AND(K215&gt; J215, L215&gt; K215, M215&gt; L215, N215&gt; M215), "pos_trend", IF(AND(K215&lt; J215, L215&lt; K215, M215&lt; L215, N215&lt; M215), "neg_trend", "N/A"))</f>
        <v/>
      </c>
      <c r="J215">
        <f>IFERROR(IF(TRIM(C215)="-", "N/A", IF(RIGHT(C215,1)=")",IF(RIGHT(C215,2)="T)",-1000000000000*VALUE(MID(C215,2,LEN(C215)-3)),IF(RIGHT(C215,2)="M)",-1000000*VALUE(MID(C215,2,LEN(C215)-3)),IF(RIGHT(C215,2)="B)",-1000000000*VALUE(MID(C215,2,LEN(C215)-3)),IF(RIGHT(C215,2)="k)",-1000*VALUE(MID(C215,2,LEN(C215)-3)),VALUE(SUBSTITUTE(C215,",","")))))),IF(RIGHT(C215,1)="T",1000000000000*VALUE(LEFT(C215,LEN(C215)-1)),IF(RIGHT(C215,1)="M",1000000*VALUE(LEFT(C215,LEN(C215)-1)),IF(RIGHT(C215,1)="B",1000000000*VALUE(LEFT(C215,LEN(C215)-1)),IF(RIGHT(C215,1)="%",0.01*VALUE(LEFT(C215,LEN(C215)-1)),IF(RIGHT(C215,1)="k",1000*VALUE(LEFT(C215,LEN(C215)-1)),VALUE(SUBSTITUTE(C215,",",""))))))))),"N/A")</f>
        <v/>
      </c>
      <c r="K215">
        <f>IFERROR(IF(TRIM(D215)="-", "N/A", IF(RIGHT(D215,1)=")",IF(RIGHT(D215,2)="T)",-1000000000000*VALUE(MID(D215,2,LEN(D215)-3)),IF(RIGHT(D215,2)="M)",-1000000*VALUE(MID(D215,2,LEN(D215)-3)),IF(RIGHT(D215,2)="B)",-1000000000*VALUE(MID(D215,2,LEN(D215)-3)),IF(RIGHT(D215,2)="k)",-1000*VALUE(MID(D215,2,LEN(D215)-3)),VALUE(SUBSTITUTE(D215,",","")))))),IF(RIGHT(D215,1)="T",1000000000000*VALUE(LEFT(D215,LEN(D215)-1)),IF(RIGHT(D215,1)="M",1000000*VALUE(LEFT(D215,LEN(D215)-1)),IF(RIGHT(D215,1)="B",1000000000*VALUE(LEFT(D215,LEN(D215)-1)),IF(RIGHT(D215,1)="%",0.01*VALUE(LEFT(D215,LEN(D215)-1)),IF(RIGHT(D215,1)="k",1000*VALUE(LEFT(D215,LEN(D215)-1)),VALUE(SUBSTITUTE(D215,",",""))))))))),"N/A")</f>
        <v/>
      </c>
      <c r="L215">
        <f>IFERROR(IF(TRIM(E215)="-", "N/A", IF(RIGHT(E215,1)=")",IF(RIGHT(E215,2)="T)",-1000000000000*VALUE(MID(E215,2,LEN(E215)-3)),IF(RIGHT(E215,2)="M)",-1000000*VALUE(MID(E215,2,LEN(E215)-3)),IF(RIGHT(E215,2)="B)",-1000000000*VALUE(MID(E215,2,LEN(E215)-3)),IF(RIGHT(E215,2)="k)",-1000*VALUE(MID(E215,2,LEN(E215)-3)),VALUE(SUBSTITUTE(E215,",","")))))),IF(RIGHT(E215,1)="T",1000000000000*VALUE(LEFT(E215,LEN(E215)-1)),IF(RIGHT(E215,1)="M",1000000*VALUE(LEFT(E215,LEN(E215)-1)),IF(RIGHT(E215,1)="B",1000000000*VALUE(LEFT(E215,LEN(E215)-1)),IF(RIGHT(E215,1)="%",0.01*VALUE(LEFT(E215,LEN(E215)-1)),IF(RIGHT(E215,1)="k",1000*VALUE(LEFT(E215,LEN(E215)-1)),VALUE(SUBSTITUTE(E215,",",""))))))))),"N/A")</f>
        <v/>
      </c>
      <c r="M215">
        <f>IFERROR(IF(TRIM(F215)="-", "N/A", IF(RIGHT(F215,1)=")",IF(RIGHT(F215,2)="T)",-1000000000000*VALUE(MID(F215,2,LEN(F215)-3)),IF(RIGHT(F215,2)="M)",-1000000*VALUE(MID(F215,2,LEN(F215)-3)),IF(RIGHT(F215,2)="B)",-1000000000*VALUE(MID(F215,2,LEN(F215)-3)),IF(RIGHT(F215,2)="k)",-1000*VALUE(MID(F215,2,LEN(F215)-3)),VALUE(SUBSTITUTE(F215,",","")))))),IF(RIGHT(F215,1)="T",1000000000000*VALUE(LEFT(F215,LEN(F215)-1)),IF(RIGHT(F215,1)="M",1000000*VALUE(LEFT(F215,LEN(F215)-1)),IF(RIGHT(F215,1)="B",1000000000*VALUE(LEFT(F215,LEN(F215)-1)),IF(RIGHT(F215,1)="%",0.01*VALUE(LEFT(F215,LEN(F215)-1)),IF(RIGHT(F215,1)="k",1000*VALUE(LEFT(F215,LEN(F215)-1)),VALUE(SUBSTITUTE(F215,",",""))))))))),"N/A")</f>
        <v/>
      </c>
      <c r="N215">
        <f>IFERROR(IF(TRIM(G215)="-", "N/A", IF(RIGHT(G215,1)=")",IF(RIGHT(G215,2)="T)",-1000000000000*VALUE(MID(G215,2,LEN(G215)-3)),IF(RIGHT(G215,2)="M)",-1000000*VALUE(MID(G215,2,LEN(G215)-3)),IF(RIGHT(G215,2)="B)",-1000000000*VALUE(MID(G215,2,LEN(G215)-3)),IF(RIGHT(G215,2)="k)",-1000*VALUE(MID(G215,2,LEN(G215)-3)),VALUE(SUBSTITUTE(G215,",","")))))),IF(RIGHT(G215,1)="T",1000000000000*VALUE(LEFT(G215,LEN(G215)-1)),IF(RIGHT(G215,1)="M",1000000*VALUE(LEFT(G215,LEN(G215)-1)),IF(RIGHT(G215,1)="B",1000000000*VALUE(LEFT(G215,LEN(G215)-1)),IF(RIGHT(G215,1)="%",0.01*VALUE(LEFT(G215,LEN(G215)-1)),IF(RIGHT(G215,1)="k",1000*VALUE(LEFT(G215,LEN(G215)-1)),VALUE(SUBSTITUTE(G215,",",""))))))))),"N/A")</f>
        <v/>
      </c>
      <c r="P215">
        <f>MAX(J215:N215)</f>
        <v/>
      </c>
      <c r="Q215">
        <f>IFERROR(J144+MATCH(P215,J215:N215,0)-1,"")</f>
        <v/>
      </c>
      <c r="R215">
        <f>IF(Q215="","",MIN(J215:N215))</f>
        <v/>
      </c>
      <c r="S215">
        <f>IFERROR(J144+MATCH(R215,J215:N215,0)-1,"")</f>
        <v/>
      </c>
      <c r="T215">
        <f>IFERROR(AVERAGE(J215:N215),"")</f>
        <v/>
      </c>
      <c r="U215">
        <f>IFERROR(STDEV(J215:N215),"")</f>
        <v/>
      </c>
      <c r="V215">
        <f>IFERROR(IF(C215="-","",IF(ISBLANK(B215),"",IF(OR(ISNUMBER(FIND("Growth",B215)),ISNUMBER(FIND("Margin",B215))),"",(J215-T215)/U215))),"")</f>
        <v/>
      </c>
      <c r="W215">
        <f>IFERROR(IF(OR(D215="-",ISBLANK(D215)),"",(K215-T215)/U215),"")</f>
        <v/>
      </c>
      <c r="X215">
        <f>IFERROR(IF(OR(E215="-",ISBLANK(E215)),"",(L215-T215)/U215),"")</f>
        <v/>
      </c>
      <c r="Y215">
        <f>IFERROR(IF(OR(F215="-",ISBLANK(F215)),"",(M215-T215)/U215),"")</f>
        <v/>
      </c>
      <c r="Z215">
        <f>IFERROR(IF(OR(G215="-",ISBLANK(G215)),"",(N215-T215)/U215),"")</f>
        <v/>
      </c>
      <c r="AA215">
        <f>IF(MAX(MAX(V215:Z215),ABS(MIN(V215:Z215)))=ABS(MIN(V215:Z215)),MIN(V215:Z215),MAX(V215:Z215))</f>
        <v/>
      </c>
      <c r="AB215">
        <f>IFERROR(V144+MATCH(AA215,V215:Z215,0)-1,"")</f>
        <v/>
      </c>
      <c r="AC215">
        <f>IF(AB215&lt;&gt;"",IF(S215=AB215,"Low",IF(AB215=Q215,"High","")),"")</f>
        <v/>
      </c>
      <c r="AE215">
        <f>IF(ISNUMBER(MATCH("N/A",J215:N215,0)),"",IFERROR((5 * SUMPRODUCT(J144:N144,J215:N215) - PRODUCT(SUM(J144:N144),SUM(J215:N215))) / ((5 * SUM((J144^2)+(K144^2)+(L144^2)+(M144^2)+(N144^2))) - SUM(J144:N144)^2),""))</f>
        <v/>
      </c>
      <c r="AF215">
        <f>IFERROR(CORREL(J144:N144,J215:N215),"")</f>
        <v/>
      </c>
      <c r="AZ215">
        <f>IF(Q215=S215,0,1)</f>
        <v/>
      </c>
      <c r="BA215">
        <f>IF(AZ215=1,IF(Q215="","",IF(Q215=N144,"Yes","No")),"")</f>
        <v/>
      </c>
      <c r="BB215">
        <f>IF(BA215="Yes",P215,"")</f>
        <v/>
      </c>
      <c r="BC215">
        <f>IF(AZ215=1,IF(S215="","",IF(S215=N144,"Yes","No")),"")</f>
        <v/>
      </c>
      <c r="BD215">
        <f>IF(BC215="Yes",R215,"")</f>
        <v/>
      </c>
      <c r="BE215">
        <f>IFERROR(IF(SIGN(AE215)=1,"Increasing",IF(SIGN(AE215)=-1,"Decreasing","")),"")</f>
        <v/>
      </c>
      <c r="BF215">
        <f>IF(OR(AND(BE215="Increasing",BA215="Yes"),AND(BE215="Decreasing",BC215="Yes")),"Yes","No")</f>
        <v/>
      </c>
      <c r="BG215">
        <f>IF(I215="pos_trend","Yes","No")</f>
        <v/>
      </c>
      <c r="BH215">
        <f>IF(AF215&lt;&gt;"",IF(ABS(AF215)&gt;0.8,"Yes","No"),"")</f>
        <v/>
      </c>
    </row>
    <row r="216" spans="1:60">
      <c s="1" r="A216" t="n">
        <v>10</v>
      </c>
      <c r="B216" t="s">
        <v>519</v>
      </c>
      <c r="C216" t="s">
        <v>264</v>
      </c>
      <c r="D216" t="s">
        <v>2785</v>
      </c>
      <c r="E216" t="s">
        <v>2786</v>
      </c>
      <c r="F216" t="s">
        <v>2787</v>
      </c>
      <c r="G216" t="s">
        <v>2788</v>
      </c>
      <c r="H216" t="s"/>
      <c r="I216">
        <f>IF(AND(K216&gt; J216, L216&gt; K216, M216&gt; L216, N216&gt; M216), "pos_trend", IF(AND(K216&lt; J216, L216&lt; K216, M216&lt; L216, N216&lt; M216), "neg_trend", "N/A"))</f>
        <v/>
      </c>
      <c r="J216">
        <f>IFERROR(IF(TRIM(C216)="-", "N/A", IF(RIGHT(C216,1)=")",IF(RIGHT(C216,2)="T)",-1000000000000*VALUE(MID(C216,2,LEN(C216)-3)),IF(RIGHT(C216,2)="M)",-1000000*VALUE(MID(C216,2,LEN(C216)-3)),IF(RIGHT(C216,2)="B)",-1000000000*VALUE(MID(C216,2,LEN(C216)-3)),IF(RIGHT(C216,2)="k)",-1000*VALUE(MID(C216,2,LEN(C216)-3)),VALUE(SUBSTITUTE(C216,",","")))))),IF(RIGHT(C216,1)="T",1000000000000*VALUE(LEFT(C216,LEN(C216)-1)),IF(RIGHT(C216,1)="M",1000000*VALUE(LEFT(C216,LEN(C216)-1)),IF(RIGHT(C216,1)="B",1000000000*VALUE(LEFT(C216,LEN(C216)-1)),IF(RIGHT(C216,1)="%",0.01*VALUE(LEFT(C216,LEN(C216)-1)),IF(RIGHT(C216,1)="k",1000*VALUE(LEFT(C216,LEN(C216)-1)),VALUE(SUBSTITUTE(C216,",",""))))))))),"N/A")</f>
        <v/>
      </c>
      <c r="K216">
        <f>IFERROR(IF(TRIM(D216)="-", "N/A", IF(RIGHT(D216,1)=")",IF(RIGHT(D216,2)="T)",-1000000000000*VALUE(MID(D216,2,LEN(D216)-3)),IF(RIGHT(D216,2)="M)",-1000000*VALUE(MID(D216,2,LEN(D216)-3)),IF(RIGHT(D216,2)="B)",-1000000000*VALUE(MID(D216,2,LEN(D216)-3)),IF(RIGHT(D216,2)="k)",-1000*VALUE(MID(D216,2,LEN(D216)-3)),VALUE(SUBSTITUTE(D216,",","")))))),IF(RIGHT(D216,1)="T",1000000000000*VALUE(LEFT(D216,LEN(D216)-1)),IF(RIGHT(D216,1)="M",1000000*VALUE(LEFT(D216,LEN(D216)-1)),IF(RIGHT(D216,1)="B",1000000000*VALUE(LEFT(D216,LEN(D216)-1)),IF(RIGHT(D216,1)="%",0.01*VALUE(LEFT(D216,LEN(D216)-1)),IF(RIGHT(D216,1)="k",1000*VALUE(LEFT(D216,LEN(D216)-1)),VALUE(SUBSTITUTE(D216,",",""))))))))),"N/A")</f>
        <v/>
      </c>
      <c r="L216">
        <f>IFERROR(IF(TRIM(E216)="-", "N/A", IF(RIGHT(E216,1)=")",IF(RIGHT(E216,2)="T)",-1000000000000*VALUE(MID(E216,2,LEN(E216)-3)),IF(RIGHT(E216,2)="M)",-1000000*VALUE(MID(E216,2,LEN(E216)-3)),IF(RIGHT(E216,2)="B)",-1000000000*VALUE(MID(E216,2,LEN(E216)-3)),IF(RIGHT(E216,2)="k)",-1000*VALUE(MID(E216,2,LEN(E216)-3)),VALUE(SUBSTITUTE(E216,",","")))))),IF(RIGHT(E216,1)="T",1000000000000*VALUE(LEFT(E216,LEN(E216)-1)),IF(RIGHT(E216,1)="M",1000000*VALUE(LEFT(E216,LEN(E216)-1)),IF(RIGHT(E216,1)="B",1000000000*VALUE(LEFT(E216,LEN(E216)-1)),IF(RIGHT(E216,1)="%",0.01*VALUE(LEFT(E216,LEN(E216)-1)),IF(RIGHT(E216,1)="k",1000*VALUE(LEFT(E216,LEN(E216)-1)),VALUE(SUBSTITUTE(E216,",",""))))))))),"N/A")</f>
        <v/>
      </c>
      <c r="M216">
        <f>IFERROR(IF(TRIM(F216)="-", "N/A", IF(RIGHT(F216,1)=")",IF(RIGHT(F216,2)="T)",-1000000000000*VALUE(MID(F216,2,LEN(F216)-3)),IF(RIGHT(F216,2)="M)",-1000000*VALUE(MID(F216,2,LEN(F216)-3)),IF(RIGHT(F216,2)="B)",-1000000000*VALUE(MID(F216,2,LEN(F216)-3)),IF(RIGHT(F216,2)="k)",-1000*VALUE(MID(F216,2,LEN(F216)-3)),VALUE(SUBSTITUTE(F216,",","")))))),IF(RIGHT(F216,1)="T",1000000000000*VALUE(LEFT(F216,LEN(F216)-1)),IF(RIGHT(F216,1)="M",1000000*VALUE(LEFT(F216,LEN(F216)-1)),IF(RIGHT(F216,1)="B",1000000000*VALUE(LEFT(F216,LEN(F216)-1)),IF(RIGHT(F216,1)="%",0.01*VALUE(LEFT(F216,LEN(F216)-1)),IF(RIGHT(F216,1)="k",1000*VALUE(LEFT(F216,LEN(F216)-1)),VALUE(SUBSTITUTE(F216,",",""))))))))),"N/A")</f>
        <v/>
      </c>
      <c r="N216">
        <f>IFERROR(IF(TRIM(G216)="-", "N/A", IF(RIGHT(G216,1)=")",IF(RIGHT(G216,2)="T)",-1000000000000*VALUE(MID(G216,2,LEN(G216)-3)),IF(RIGHT(G216,2)="M)",-1000000*VALUE(MID(G216,2,LEN(G216)-3)),IF(RIGHT(G216,2)="B)",-1000000000*VALUE(MID(G216,2,LEN(G216)-3)),IF(RIGHT(G216,2)="k)",-1000*VALUE(MID(G216,2,LEN(G216)-3)),VALUE(SUBSTITUTE(G216,",","")))))),IF(RIGHT(G216,1)="T",1000000000000*VALUE(LEFT(G216,LEN(G216)-1)),IF(RIGHT(G216,1)="M",1000000*VALUE(LEFT(G216,LEN(G216)-1)),IF(RIGHT(G216,1)="B",1000000000*VALUE(LEFT(G216,LEN(G216)-1)),IF(RIGHT(G216,1)="%",0.01*VALUE(LEFT(G216,LEN(G216)-1)),IF(RIGHT(G216,1)="k",1000*VALUE(LEFT(G216,LEN(G216)-1)),VALUE(SUBSTITUTE(G216,",",""))))))))),"N/A")</f>
        <v/>
      </c>
      <c r="P216">
        <f>MAX(J216:N216)</f>
        <v/>
      </c>
      <c r="Q216">
        <f>IFERROR(J144+MATCH(P216,J216:N216,0)-1,"")</f>
        <v/>
      </c>
      <c r="R216">
        <f>IF(Q216="","",MIN(J216:N216))</f>
        <v/>
      </c>
      <c r="S216">
        <f>IFERROR(J144+MATCH(R216,J216:N216,0)-1,"")</f>
        <v/>
      </c>
      <c r="T216">
        <f>IFERROR(AVERAGE(J216:N216),"")</f>
        <v/>
      </c>
      <c r="U216">
        <f>IFERROR(STDEV(J216:N216),"")</f>
        <v/>
      </c>
      <c r="V216">
        <f>IFERROR(IF(C216="-","",IF(ISBLANK(B216),"",IF(OR(ISNUMBER(FIND("Growth",B216)),ISNUMBER(FIND("Margin",B216))),"",(J216-T216)/U216))),"")</f>
        <v/>
      </c>
      <c r="W216">
        <f>IFERROR(IF(OR(D216="-",ISBLANK(D216)),"",(K216-T216)/U216),"")</f>
        <v/>
      </c>
      <c r="X216">
        <f>IFERROR(IF(OR(E216="-",ISBLANK(E216)),"",(L216-T216)/U216),"")</f>
        <v/>
      </c>
      <c r="Y216">
        <f>IFERROR(IF(OR(F216="-",ISBLANK(F216)),"",(M216-T216)/U216),"")</f>
        <v/>
      </c>
      <c r="Z216">
        <f>IFERROR(IF(OR(G216="-",ISBLANK(G216)),"",(N216-T216)/U216),"")</f>
        <v/>
      </c>
      <c r="AA216">
        <f>IF(MAX(MAX(V216:Z216),ABS(MIN(V216:Z216)))=ABS(MIN(V216:Z216)),MIN(V216:Z216),MAX(V216:Z216))</f>
        <v/>
      </c>
      <c r="AB216">
        <f>IFERROR(V144+MATCH(AA216,V216:Z216,0)-1,"")</f>
        <v/>
      </c>
      <c r="AC216">
        <f>IF(AB216&lt;&gt;"",IF(S216=AB216,"Low",IF(AB216=Q216,"High","")),"")</f>
        <v/>
      </c>
      <c r="AE216">
        <f>IF(ISNUMBER(MATCH("N/A",J216:N216,0)),"",IFERROR((5 * SUMPRODUCT(J144:N144,J216:N216) - PRODUCT(SUM(J144:N144),SUM(J216:N216))) / ((5 * SUM((J144^2)+(K144^2)+(L144^2)+(M144^2)+(N144^2))) - SUM(J144:N144)^2),""))</f>
        <v/>
      </c>
      <c r="AF216">
        <f>IFERROR(CORREL(J144:N144,J216:N216),"")</f>
        <v/>
      </c>
      <c r="AZ216">
        <f>IF(Q216=S216,0,1)</f>
        <v/>
      </c>
      <c r="BA216">
        <f>IF(AZ216=1,IF(Q216="","",IF(Q216=N144,"Yes","No")),"")</f>
        <v/>
      </c>
      <c r="BB216">
        <f>IF(BA216="Yes",P216,"")</f>
        <v/>
      </c>
      <c r="BC216">
        <f>IF(AZ216=1,IF(S216="","",IF(S216=N144,"Yes","No")),"")</f>
        <v/>
      </c>
      <c r="BD216">
        <f>IF(BC216="Yes",R216,"")</f>
        <v/>
      </c>
      <c r="BE216">
        <f>IFERROR(IF(SIGN(AE216)=1,"Increasing",IF(SIGN(AE216)=-1,"Decreasing","")),"")</f>
        <v/>
      </c>
      <c r="BF216">
        <f>IF(OR(AND(BE216="Increasing",BA216="Yes"),AND(BE216="Decreasing",BC216="Yes")),"Yes","No")</f>
        <v/>
      </c>
      <c r="BG216">
        <f>IF(I216="pos_trend","Yes","No")</f>
        <v/>
      </c>
      <c r="BH216">
        <f>IF(AF216&lt;&gt;"",IF(ABS(AF216)&gt;0.8,"Yes","No"),"")</f>
        <v/>
      </c>
    </row>
    <row r="217" spans="1:60">
      <c s="1" r="A217" t="n">
        <v>11</v>
      </c>
      <c r="B217" t="s">
        <v>524</v>
      </c>
      <c r="C217" t="s">
        <v>2789</v>
      </c>
      <c r="D217" t="s">
        <v>2790</v>
      </c>
      <c r="E217" t="s">
        <v>2791</v>
      </c>
      <c r="F217" t="s">
        <v>2792</v>
      </c>
      <c r="G217" t="s">
        <v>2793</v>
      </c>
      <c r="H217" t="s"/>
      <c r="I217">
        <f>IF(AND(K217&gt; J217, L217&gt; K217, M217&gt; L217, N217&gt; M217), "pos_trend", IF(AND(K217&lt; J217, L217&lt; K217, M217&lt; L217, N217&lt; M217), "neg_trend", "N/A"))</f>
        <v/>
      </c>
      <c r="J217">
        <f>IFERROR(IF(TRIM(C217)="-", "N/A", IF(RIGHT(C217,1)=")",IF(RIGHT(C217,2)="T)",-1000000000000*VALUE(MID(C217,2,LEN(C217)-3)),IF(RIGHT(C217,2)="M)",-1000000*VALUE(MID(C217,2,LEN(C217)-3)),IF(RIGHT(C217,2)="B)",-1000000000*VALUE(MID(C217,2,LEN(C217)-3)),IF(RIGHT(C217,2)="k)",-1000*VALUE(MID(C217,2,LEN(C217)-3)),VALUE(SUBSTITUTE(C217,",","")))))),IF(RIGHT(C217,1)="T",1000000000000*VALUE(LEFT(C217,LEN(C217)-1)),IF(RIGHT(C217,1)="M",1000000*VALUE(LEFT(C217,LEN(C217)-1)),IF(RIGHT(C217,1)="B",1000000000*VALUE(LEFT(C217,LEN(C217)-1)),IF(RIGHT(C217,1)="%",0.01*VALUE(LEFT(C217,LEN(C217)-1)),IF(RIGHT(C217,1)="k",1000*VALUE(LEFT(C217,LEN(C217)-1)),VALUE(SUBSTITUTE(C217,",",""))))))))),"N/A")</f>
        <v/>
      </c>
      <c r="K217">
        <f>IFERROR(IF(TRIM(D217)="-", "N/A", IF(RIGHT(D217,1)=")",IF(RIGHT(D217,2)="T)",-1000000000000*VALUE(MID(D217,2,LEN(D217)-3)),IF(RIGHT(D217,2)="M)",-1000000*VALUE(MID(D217,2,LEN(D217)-3)),IF(RIGHT(D217,2)="B)",-1000000000*VALUE(MID(D217,2,LEN(D217)-3)),IF(RIGHT(D217,2)="k)",-1000*VALUE(MID(D217,2,LEN(D217)-3)),VALUE(SUBSTITUTE(D217,",","")))))),IF(RIGHT(D217,1)="T",1000000000000*VALUE(LEFT(D217,LEN(D217)-1)),IF(RIGHT(D217,1)="M",1000000*VALUE(LEFT(D217,LEN(D217)-1)),IF(RIGHT(D217,1)="B",1000000000*VALUE(LEFT(D217,LEN(D217)-1)),IF(RIGHT(D217,1)="%",0.01*VALUE(LEFT(D217,LEN(D217)-1)),IF(RIGHT(D217,1)="k",1000*VALUE(LEFT(D217,LEN(D217)-1)),VALUE(SUBSTITUTE(D217,",",""))))))))),"N/A")</f>
        <v/>
      </c>
      <c r="L217">
        <f>IFERROR(IF(TRIM(E217)="-", "N/A", IF(RIGHT(E217,1)=")",IF(RIGHT(E217,2)="T)",-1000000000000*VALUE(MID(E217,2,LEN(E217)-3)),IF(RIGHT(E217,2)="M)",-1000000*VALUE(MID(E217,2,LEN(E217)-3)),IF(RIGHT(E217,2)="B)",-1000000000*VALUE(MID(E217,2,LEN(E217)-3)),IF(RIGHT(E217,2)="k)",-1000*VALUE(MID(E217,2,LEN(E217)-3)),VALUE(SUBSTITUTE(E217,",","")))))),IF(RIGHT(E217,1)="T",1000000000000*VALUE(LEFT(E217,LEN(E217)-1)),IF(RIGHT(E217,1)="M",1000000*VALUE(LEFT(E217,LEN(E217)-1)),IF(RIGHT(E217,1)="B",1000000000*VALUE(LEFT(E217,LEN(E217)-1)),IF(RIGHT(E217,1)="%",0.01*VALUE(LEFT(E217,LEN(E217)-1)),IF(RIGHT(E217,1)="k",1000*VALUE(LEFT(E217,LEN(E217)-1)),VALUE(SUBSTITUTE(E217,",",""))))))))),"N/A")</f>
        <v/>
      </c>
      <c r="M217">
        <f>IFERROR(IF(TRIM(F217)="-", "N/A", IF(RIGHT(F217,1)=")",IF(RIGHT(F217,2)="T)",-1000000000000*VALUE(MID(F217,2,LEN(F217)-3)),IF(RIGHT(F217,2)="M)",-1000000*VALUE(MID(F217,2,LEN(F217)-3)),IF(RIGHT(F217,2)="B)",-1000000000*VALUE(MID(F217,2,LEN(F217)-3)),IF(RIGHT(F217,2)="k)",-1000*VALUE(MID(F217,2,LEN(F217)-3)),VALUE(SUBSTITUTE(F217,",","")))))),IF(RIGHT(F217,1)="T",1000000000000*VALUE(LEFT(F217,LEN(F217)-1)),IF(RIGHT(F217,1)="M",1000000*VALUE(LEFT(F217,LEN(F217)-1)),IF(RIGHT(F217,1)="B",1000000000*VALUE(LEFT(F217,LEN(F217)-1)),IF(RIGHT(F217,1)="%",0.01*VALUE(LEFT(F217,LEN(F217)-1)),IF(RIGHT(F217,1)="k",1000*VALUE(LEFT(F217,LEN(F217)-1)),VALUE(SUBSTITUTE(F217,",",""))))))))),"N/A")</f>
        <v/>
      </c>
      <c r="N217">
        <f>IFERROR(IF(TRIM(G217)="-", "N/A", IF(RIGHT(G217,1)=")",IF(RIGHT(G217,2)="T)",-1000000000000*VALUE(MID(G217,2,LEN(G217)-3)),IF(RIGHT(G217,2)="M)",-1000000*VALUE(MID(G217,2,LEN(G217)-3)),IF(RIGHT(G217,2)="B)",-1000000000*VALUE(MID(G217,2,LEN(G217)-3)),IF(RIGHT(G217,2)="k)",-1000*VALUE(MID(G217,2,LEN(G217)-3)),VALUE(SUBSTITUTE(G217,",","")))))),IF(RIGHT(G217,1)="T",1000000000000*VALUE(LEFT(G217,LEN(G217)-1)),IF(RIGHT(G217,1)="M",1000000*VALUE(LEFT(G217,LEN(G217)-1)),IF(RIGHT(G217,1)="B",1000000000*VALUE(LEFT(G217,LEN(G217)-1)),IF(RIGHT(G217,1)="%",0.01*VALUE(LEFT(G217,LEN(G217)-1)),IF(RIGHT(G217,1)="k",1000*VALUE(LEFT(G217,LEN(G217)-1)),VALUE(SUBSTITUTE(G217,",",""))))))))),"N/A")</f>
        <v/>
      </c>
      <c r="P217">
        <f>MAX(J217:N217)</f>
        <v/>
      </c>
      <c r="Q217">
        <f>IFERROR(J144+MATCH(P217,J217:N217,0)-1,"")</f>
        <v/>
      </c>
      <c r="R217">
        <f>IF(Q217="","",MIN(J217:N217))</f>
        <v/>
      </c>
      <c r="S217">
        <f>IFERROR(J144+MATCH(R217,J217:N217,0)-1,"")</f>
        <v/>
      </c>
      <c r="T217">
        <f>IFERROR(AVERAGE(J217:N217),"")</f>
        <v/>
      </c>
      <c r="U217">
        <f>IFERROR(STDEV(J217:N217),"")</f>
        <v/>
      </c>
      <c r="V217">
        <f>IFERROR(IF(C217="-","",IF(ISBLANK(B217),"",IF(OR(ISNUMBER(FIND("Growth",B217)),ISNUMBER(FIND("Margin",B217))),"",(J217-T217)/U217))),"")</f>
        <v/>
      </c>
      <c r="W217">
        <f>IFERROR(IF(OR(D217="-",ISBLANK(D217)),"",(K217-T217)/U217),"")</f>
        <v/>
      </c>
      <c r="X217">
        <f>IFERROR(IF(OR(E217="-",ISBLANK(E217)),"",(L217-T217)/U217),"")</f>
        <v/>
      </c>
      <c r="Y217">
        <f>IFERROR(IF(OR(F217="-",ISBLANK(F217)),"",(M217-T217)/U217),"")</f>
        <v/>
      </c>
      <c r="Z217">
        <f>IFERROR(IF(OR(G217="-",ISBLANK(G217)),"",(N217-T217)/U217),"")</f>
        <v/>
      </c>
      <c r="AA217">
        <f>IF(MAX(MAX(V217:Z217),ABS(MIN(V217:Z217)))=ABS(MIN(V217:Z217)),MIN(V217:Z217),MAX(V217:Z217))</f>
        <v/>
      </c>
      <c r="AB217">
        <f>IFERROR(V144+MATCH(AA217,V217:Z217,0)-1,"")</f>
        <v/>
      </c>
      <c r="AC217">
        <f>IF(AB217&lt;&gt;"",IF(S217=AB217,"Low",IF(AB217=Q217,"High","")),"")</f>
        <v/>
      </c>
      <c r="AE217">
        <f>IF(ISNUMBER(MATCH("N/A",J217:N217,0)),"",IFERROR((5 * SUMPRODUCT(J144:N144,J217:N217) - PRODUCT(SUM(J144:N144),SUM(J217:N217))) / ((5 * SUM((J144^2)+(K144^2)+(L144^2)+(M144^2)+(N144^2))) - SUM(J144:N144)^2),""))</f>
        <v/>
      </c>
      <c r="AF217">
        <f>IFERROR(CORREL(J144:N144,J217:N217),"")</f>
        <v/>
      </c>
      <c r="AZ217">
        <f>IF(Q217=S217,0,1)</f>
        <v/>
      </c>
      <c r="BA217">
        <f>IF(AZ217=1,IF(Q217="","",IF(Q217=N144,"Yes","No")),"")</f>
        <v/>
      </c>
      <c r="BB217">
        <f>IF(BA217="Yes",P217,"")</f>
        <v/>
      </c>
      <c r="BC217">
        <f>IF(AZ217=1,IF(S217="","",IF(S217=N144,"Yes","No")),"")</f>
        <v/>
      </c>
      <c r="BD217">
        <f>IF(BC217="Yes",R217,"")</f>
        <v/>
      </c>
      <c r="BE217">
        <f>IFERROR(IF(SIGN(AE217)=1,"Increasing",IF(SIGN(AE217)=-1,"Decreasing","")),"")</f>
        <v/>
      </c>
      <c r="BF217">
        <f>IF(OR(AND(BE217="Increasing",BA217="Yes"),AND(BE217="Decreasing",BC217="Yes")),"Yes","No")</f>
        <v/>
      </c>
      <c r="BG217">
        <f>IF(I217="pos_trend","Yes","No")</f>
        <v/>
      </c>
      <c r="BH217">
        <f>IF(AF217&lt;&gt;"",IF(ABS(AF217)&gt;0.8,"Yes","No"),"")</f>
        <v/>
      </c>
    </row>
    <row r="218" spans="1:60">
      <c s="1" r="A218" t="n">
        <v>12</v>
      </c>
      <c r="B218" t="s">
        <v>530</v>
      </c>
      <c r="C218" t="s">
        <v>2794</v>
      </c>
      <c r="D218" t="s">
        <v>2795</v>
      </c>
      <c r="E218" t="s">
        <v>2796</v>
      </c>
      <c r="F218" t="s">
        <v>2797</v>
      </c>
      <c r="G218" t="s">
        <v>2798</v>
      </c>
      <c r="H218" t="s"/>
      <c r="I218">
        <f>IF(AND(K218&gt; J218, L218&gt; K218, M218&gt; L218, N218&gt; M218), "pos_trend", IF(AND(K218&lt; J218, L218&lt; K218, M218&lt; L218, N218&lt; M218), "neg_trend", "N/A"))</f>
        <v/>
      </c>
      <c r="J218">
        <f>IFERROR(IF(TRIM(C218)="-", "N/A", IF(RIGHT(C218,1)=")",IF(RIGHT(C218,2)="T)",-1000000000000*VALUE(MID(C218,2,LEN(C218)-3)),IF(RIGHT(C218,2)="M)",-1000000*VALUE(MID(C218,2,LEN(C218)-3)),IF(RIGHT(C218,2)="B)",-1000000000*VALUE(MID(C218,2,LEN(C218)-3)),IF(RIGHT(C218,2)="k)",-1000*VALUE(MID(C218,2,LEN(C218)-3)),VALUE(SUBSTITUTE(C218,",","")))))),IF(RIGHT(C218,1)="T",1000000000000*VALUE(LEFT(C218,LEN(C218)-1)),IF(RIGHT(C218,1)="M",1000000*VALUE(LEFT(C218,LEN(C218)-1)),IF(RIGHT(C218,1)="B",1000000000*VALUE(LEFT(C218,LEN(C218)-1)),IF(RIGHT(C218,1)="%",0.01*VALUE(LEFT(C218,LEN(C218)-1)),IF(RIGHT(C218,1)="k",1000*VALUE(LEFT(C218,LEN(C218)-1)),VALUE(SUBSTITUTE(C218,",",""))))))))),"N/A")</f>
        <v/>
      </c>
      <c r="K218">
        <f>IFERROR(IF(TRIM(D218)="-", "N/A", IF(RIGHT(D218,1)=")",IF(RIGHT(D218,2)="T)",-1000000000000*VALUE(MID(D218,2,LEN(D218)-3)),IF(RIGHT(D218,2)="M)",-1000000*VALUE(MID(D218,2,LEN(D218)-3)),IF(RIGHT(D218,2)="B)",-1000000000*VALUE(MID(D218,2,LEN(D218)-3)),IF(RIGHT(D218,2)="k)",-1000*VALUE(MID(D218,2,LEN(D218)-3)),VALUE(SUBSTITUTE(D218,",","")))))),IF(RIGHT(D218,1)="T",1000000000000*VALUE(LEFT(D218,LEN(D218)-1)),IF(RIGHT(D218,1)="M",1000000*VALUE(LEFT(D218,LEN(D218)-1)),IF(RIGHT(D218,1)="B",1000000000*VALUE(LEFT(D218,LEN(D218)-1)),IF(RIGHT(D218,1)="%",0.01*VALUE(LEFT(D218,LEN(D218)-1)),IF(RIGHT(D218,1)="k",1000*VALUE(LEFT(D218,LEN(D218)-1)),VALUE(SUBSTITUTE(D218,",",""))))))))),"N/A")</f>
        <v/>
      </c>
      <c r="L218">
        <f>IFERROR(IF(TRIM(E218)="-", "N/A", IF(RIGHT(E218,1)=")",IF(RIGHT(E218,2)="T)",-1000000000000*VALUE(MID(E218,2,LEN(E218)-3)),IF(RIGHT(E218,2)="M)",-1000000*VALUE(MID(E218,2,LEN(E218)-3)),IF(RIGHT(E218,2)="B)",-1000000000*VALUE(MID(E218,2,LEN(E218)-3)),IF(RIGHT(E218,2)="k)",-1000*VALUE(MID(E218,2,LEN(E218)-3)),VALUE(SUBSTITUTE(E218,",","")))))),IF(RIGHT(E218,1)="T",1000000000000*VALUE(LEFT(E218,LEN(E218)-1)),IF(RIGHT(E218,1)="M",1000000*VALUE(LEFT(E218,LEN(E218)-1)),IF(RIGHT(E218,1)="B",1000000000*VALUE(LEFT(E218,LEN(E218)-1)),IF(RIGHT(E218,1)="%",0.01*VALUE(LEFT(E218,LEN(E218)-1)),IF(RIGHT(E218,1)="k",1000*VALUE(LEFT(E218,LEN(E218)-1)),VALUE(SUBSTITUTE(E218,",",""))))))))),"N/A")</f>
        <v/>
      </c>
      <c r="M218">
        <f>IFERROR(IF(TRIM(F218)="-", "N/A", IF(RIGHT(F218,1)=")",IF(RIGHT(F218,2)="T)",-1000000000000*VALUE(MID(F218,2,LEN(F218)-3)),IF(RIGHT(F218,2)="M)",-1000000*VALUE(MID(F218,2,LEN(F218)-3)),IF(RIGHT(F218,2)="B)",-1000000000*VALUE(MID(F218,2,LEN(F218)-3)),IF(RIGHT(F218,2)="k)",-1000*VALUE(MID(F218,2,LEN(F218)-3)),VALUE(SUBSTITUTE(F218,",","")))))),IF(RIGHT(F218,1)="T",1000000000000*VALUE(LEFT(F218,LEN(F218)-1)),IF(RIGHT(F218,1)="M",1000000*VALUE(LEFT(F218,LEN(F218)-1)),IF(RIGHT(F218,1)="B",1000000000*VALUE(LEFT(F218,LEN(F218)-1)),IF(RIGHT(F218,1)="%",0.01*VALUE(LEFT(F218,LEN(F218)-1)),IF(RIGHT(F218,1)="k",1000*VALUE(LEFT(F218,LEN(F218)-1)),VALUE(SUBSTITUTE(F218,",",""))))))))),"N/A")</f>
        <v/>
      </c>
      <c r="N218">
        <f>IFERROR(IF(TRIM(G218)="-", "N/A", IF(RIGHT(G218,1)=")",IF(RIGHT(G218,2)="T)",-1000000000000*VALUE(MID(G218,2,LEN(G218)-3)),IF(RIGHT(G218,2)="M)",-1000000*VALUE(MID(G218,2,LEN(G218)-3)),IF(RIGHT(G218,2)="B)",-1000000000*VALUE(MID(G218,2,LEN(G218)-3)),IF(RIGHT(G218,2)="k)",-1000*VALUE(MID(G218,2,LEN(G218)-3)),VALUE(SUBSTITUTE(G218,",","")))))),IF(RIGHT(G218,1)="T",1000000000000*VALUE(LEFT(G218,LEN(G218)-1)),IF(RIGHT(G218,1)="M",1000000*VALUE(LEFT(G218,LEN(G218)-1)),IF(RIGHT(G218,1)="B",1000000000*VALUE(LEFT(G218,LEN(G218)-1)),IF(RIGHT(G218,1)="%",0.01*VALUE(LEFT(G218,LEN(G218)-1)),IF(RIGHT(G218,1)="k",1000*VALUE(LEFT(G218,LEN(G218)-1)),VALUE(SUBSTITUTE(G218,",",""))))))))),"N/A")</f>
        <v/>
      </c>
      <c r="P218">
        <f>MAX(J218:N218)</f>
        <v/>
      </c>
      <c r="Q218">
        <f>IFERROR(J144+MATCH(P218,J218:N218,0)-1,"")</f>
        <v/>
      </c>
      <c r="R218">
        <f>IF(Q218="","",MIN(J218:N218))</f>
        <v/>
      </c>
      <c r="S218">
        <f>IFERROR(J144+MATCH(R218,J218:N218,0)-1,"")</f>
        <v/>
      </c>
      <c r="T218">
        <f>IFERROR(AVERAGE(J218:N218),"")</f>
        <v/>
      </c>
      <c r="U218">
        <f>IFERROR(STDEV(J218:N218),"")</f>
        <v/>
      </c>
      <c r="V218">
        <f>IFERROR(IF(C218="-","",IF(ISBLANK(B218),"",IF(OR(ISNUMBER(FIND("Growth",B218)),ISNUMBER(FIND("Margin",B218))),"",(J218-T218)/U218))),"")</f>
        <v/>
      </c>
      <c r="W218">
        <f>IFERROR(IF(OR(D218="-",ISBLANK(D218)),"",(K218-T218)/U218),"")</f>
        <v/>
      </c>
      <c r="X218">
        <f>IFERROR(IF(OR(E218="-",ISBLANK(E218)),"",(L218-T218)/U218),"")</f>
        <v/>
      </c>
      <c r="Y218">
        <f>IFERROR(IF(OR(F218="-",ISBLANK(F218)),"",(M218-T218)/U218),"")</f>
        <v/>
      </c>
      <c r="Z218">
        <f>IFERROR(IF(OR(G218="-",ISBLANK(G218)),"",(N218-T218)/U218),"")</f>
        <v/>
      </c>
      <c r="AA218">
        <f>IF(MAX(MAX(V218:Z218),ABS(MIN(V218:Z218)))=ABS(MIN(V218:Z218)),MIN(V218:Z218),MAX(V218:Z218))</f>
        <v/>
      </c>
      <c r="AB218">
        <f>IFERROR(V144+MATCH(AA218,V218:Z218,0)-1,"")</f>
        <v/>
      </c>
      <c r="AC218">
        <f>IF(AB218&lt;&gt;"",IF(S218=AB218,"Low",IF(AB218=Q218,"High","")),"")</f>
        <v/>
      </c>
      <c r="AE218">
        <f>IF(ISNUMBER(MATCH("N/A",J218:N218,0)),"",IFERROR((5 * SUMPRODUCT(J144:N144,J218:N218) - PRODUCT(SUM(J144:N144),SUM(J218:N218))) / ((5 * SUM((J144^2)+(K144^2)+(L144^2)+(M144^2)+(N144^2))) - SUM(J144:N144)^2),""))</f>
        <v/>
      </c>
      <c r="AF218">
        <f>IFERROR(CORREL(J144:N144,J218:N218),"")</f>
        <v/>
      </c>
      <c r="AZ218">
        <f>IF(Q218=S218,0,1)</f>
        <v/>
      </c>
      <c r="BA218">
        <f>IF(AZ218=1,IF(Q218="","",IF(Q218=N144,"Yes","No")),"")</f>
        <v/>
      </c>
      <c r="BB218">
        <f>IF(BA218="Yes",P218,"")</f>
        <v/>
      </c>
      <c r="BC218">
        <f>IF(AZ218=1,IF(S218="","",IF(S218=N144,"Yes","No")),"")</f>
        <v/>
      </c>
      <c r="BD218">
        <f>IF(BC218="Yes",R218,"")</f>
        <v/>
      </c>
      <c r="BE218">
        <f>IFERROR(IF(SIGN(AE218)=1,"Increasing",IF(SIGN(AE218)=-1,"Decreasing","")),"")</f>
        <v/>
      </c>
      <c r="BF218">
        <f>IF(OR(AND(BE218="Increasing",BA218="Yes"),AND(BE218="Decreasing",BC218="Yes")),"Yes","No")</f>
        <v/>
      </c>
      <c r="BG218">
        <f>IF(I218="pos_trend","Yes","No")</f>
        <v/>
      </c>
      <c r="BH218">
        <f>IF(AF218&lt;&gt;"",IF(ABS(AF218)&gt;0.8,"Yes","No"),"")</f>
        <v/>
      </c>
    </row>
    <row r="219" spans="1:60">
      <c s="1" r="A219" t="n">
        <v>13</v>
      </c>
      <c r="B219" t="s">
        <v>535</v>
      </c>
      <c r="C219" t="s">
        <v>2799</v>
      </c>
      <c r="D219" t="s">
        <v>1383</v>
      </c>
      <c r="E219" t="s">
        <v>2800</v>
      </c>
      <c r="F219" t="s">
        <v>2801</v>
      </c>
      <c r="G219" t="s">
        <v>2802</v>
      </c>
      <c r="H219" t="s"/>
      <c r="I219">
        <f>IF(AND(K219&gt; J219, L219&gt; K219, M219&gt; L219, N219&gt; M219), "pos_trend", IF(AND(K219&lt; J219, L219&lt; K219, M219&lt; L219, N219&lt; M219), "neg_trend", "N/A"))</f>
        <v/>
      </c>
      <c r="J219">
        <f>IFERROR(IF(TRIM(C219)="-", "N/A", IF(RIGHT(C219,1)=")",IF(RIGHT(C219,2)="T)",-1000000000000*VALUE(MID(C219,2,LEN(C219)-3)),IF(RIGHT(C219,2)="M)",-1000000*VALUE(MID(C219,2,LEN(C219)-3)),IF(RIGHT(C219,2)="B)",-1000000000*VALUE(MID(C219,2,LEN(C219)-3)),IF(RIGHT(C219,2)="k)",-1000*VALUE(MID(C219,2,LEN(C219)-3)),VALUE(SUBSTITUTE(C219,",","")))))),IF(RIGHT(C219,1)="T",1000000000000*VALUE(LEFT(C219,LEN(C219)-1)),IF(RIGHT(C219,1)="M",1000000*VALUE(LEFT(C219,LEN(C219)-1)),IF(RIGHT(C219,1)="B",1000000000*VALUE(LEFT(C219,LEN(C219)-1)),IF(RIGHT(C219,1)="%",0.01*VALUE(LEFT(C219,LEN(C219)-1)),IF(RIGHT(C219,1)="k",1000*VALUE(LEFT(C219,LEN(C219)-1)),VALUE(SUBSTITUTE(C219,",",""))))))))),"N/A")</f>
        <v/>
      </c>
      <c r="K219">
        <f>IFERROR(IF(TRIM(D219)="-", "N/A", IF(RIGHT(D219,1)=")",IF(RIGHT(D219,2)="T)",-1000000000000*VALUE(MID(D219,2,LEN(D219)-3)),IF(RIGHT(D219,2)="M)",-1000000*VALUE(MID(D219,2,LEN(D219)-3)),IF(RIGHT(D219,2)="B)",-1000000000*VALUE(MID(D219,2,LEN(D219)-3)),IF(RIGHT(D219,2)="k)",-1000*VALUE(MID(D219,2,LEN(D219)-3)),VALUE(SUBSTITUTE(D219,",","")))))),IF(RIGHT(D219,1)="T",1000000000000*VALUE(LEFT(D219,LEN(D219)-1)),IF(RIGHT(D219,1)="M",1000000*VALUE(LEFT(D219,LEN(D219)-1)),IF(RIGHT(D219,1)="B",1000000000*VALUE(LEFT(D219,LEN(D219)-1)),IF(RIGHT(D219,1)="%",0.01*VALUE(LEFT(D219,LEN(D219)-1)),IF(RIGHT(D219,1)="k",1000*VALUE(LEFT(D219,LEN(D219)-1)),VALUE(SUBSTITUTE(D219,",",""))))))))),"N/A")</f>
        <v/>
      </c>
      <c r="L219">
        <f>IFERROR(IF(TRIM(E219)="-", "N/A", IF(RIGHT(E219,1)=")",IF(RIGHT(E219,2)="T)",-1000000000000*VALUE(MID(E219,2,LEN(E219)-3)),IF(RIGHT(E219,2)="M)",-1000000*VALUE(MID(E219,2,LEN(E219)-3)),IF(RIGHT(E219,2)="B)",-1000000000*VALUE(MID(E219,2,LEN(E219)-3)),IF(RIGHT(E219,2)="k)",-1000*VALUE(MID(E219,2,LEN(E219)-3)),VALUE(SUBSTITUTE(E219,",","")))))),IF(RIGHT(E219,1)="T",1000000000000*VALUE(LEFT(E219,LEN(E219)-1)),IF(RIGHT(E219,1)="M",1000000*VALUE(LEFT(E219,LEN(E219)-1)),IF(RIGHT(E219,1)="B",1000000000*VALUE(LEFT(E219,LEN(E219)-1)),IF(RIGHT(E219,1)="%",0.01*VALUE(LEFT(E219,LEN(E219)-1)),IF(RIGHT(E219,1)="k",1000*VALUE(LEFT(E219,LEN(E219)-1)),VALUE(SUBSTITUTE(E219,",",""))))))))),"N/A")</f>
        <v/>
      </c>
      <c r="M219">
        <f>IFERROR(IF(TRIM(F219)="-", "N/A", IF(RIGHT(F219,1)=")",IF(RIGHT(F219,2)="T)",-1000000000000*VALUE(MID(F219,2,LEN(F219)-3)),IF(RIGHT(F219,2)="M)",-1000000*VALUE(MID(F219,2,LEN(F219)-3)),IF(RIGHT(F219,2)="B)",-1000000000*VALUE(MID(F219,2,LEN(F219)-3)),IF(RIGHT(F219,2)="k)",-1000*VALUE(MID(F219,2,LEN(F219)-3)),VALUE(SUBSTITUTE(F219,",","")))))),IF(RIGHT(F219,1)="T",1000000000000*VALUE(LEFT(F219,LEN(F219)-1)),IF(RIGHT(F219,1)="M",1000000*VALUE(LEFT(F219,LEN(F219)-1)),IF(RIGHT(F219,1)="B",1000000000*VALUE(LEFT(F219,LEN(F219)-1)),IF(RIGHT(F219,1)="%",0.01*VALUE(LEFT(F219,LEN(F219)-1)),IF(RIGHT(F219,1)="k",1000*VALUE(LEFT(F219,LEN(F219)-1)),VALUE(SUBSTITUTE(F219,",",""))))))))),"N/A")</f>
        <v/>
      </c>
      <c r="N219">
        <f>IFERROR(IF(TRIM(G219)="-", "N/A", IF(RIGHT(G219,1)=")",IF(RIGHT(G219,2)="T)",-1000000000000*VALUE(MID(G219,2,LEN(G219)-3)),IF(RIGHT(G219,2)="M)",-1000000*VALUE(MID(G219,2,LEN(G219)-3)),IF(RIGHT(G219,2)="B)",-1000000000*VALUE(MID(G219,2,LEN(G219)-3)),IF(RIGHT(G219,2)="k)",-1000*VALUE(MID(G219,2,LEN(G219)-3)),VALUE(SUBSTITUTE(G219,",","")))))),IF(RIGHT(G219,1)="T",1000000000000*VALUE(LEFT(G219,LEN(G219)-1)),IF(RIGHT(G219,1)="M",1000000*VALUE(LEFT(G219,LEN(G219)-1)),IF(RIGHT(G219,1)="B",1000000000*VALUE(LEFT(G219,LEN(G219)-1)),IF(RIGHT(G219,1)="%",0.01*VALUE(LEFT(G219,LEN(G219)-1)),IF(RIGHT(G219,1)="k",1000*VALUE(LEFT(G219,LEN(G219)-1)),VALUE(SUBSTITUTE(G219,",",""))))))))),"N/A")</f>
        <v/>
      </c>
      <c r="P219">
        <f>MAX(J219:N219)</f>
        <v/>
      </c>
      <c r="Q219">
        <f>IFERROR(J144+MATCH(P219,J219:N219,0)-1,"")</f>
        <v/>
      </c>
      <c r="R219">
        <f>IF(Q219="","",MIN(J219:N219))</f>
        <v/>
      </c>
      <c r="S219">
        <f>IFERROR(J144+MATCH(R219,J219:N219,0)-1,"")</f>
        <v/>
      </c>
      <c r="T219">
        <f>IFERROR(AVERAGE(J219:N219),"")</f>
        <v/>
      </c>
      <c r="U219">
        <f>IFERROR(STDEV(J219:N219),"")</f>
        <v/>
      </c>
      <c r="V219">
        <f>IFERROR(IF(C219="-","",IF(ISBLANK(B219),"",IF(OR(ISNUMBER(FIND("Growth",B219)),ISNUMBER(FIND("Margin",B219))),"",(J219-T219)/U219))),"")</f>
        <v/>
      </c>
      <c r="W219">
        <f>IFERROR(IF(OR(D219="-",ISBLANK(D219)),"",(K219-T219)/U219),"")</f>
        <v/>
      </c>
      <c r="X219">
        <f>IFERROR(IF(OR(E219="-",ISBLANK(E219)),"",(L219-T219)/U219),"")</f>
        <v/>
      </c>
      <c r="Y219">
        <f>IFERROR(IF(OR(F219="-",ISBLANK(F219)),"",(M219-T219)/U219),"")</f>
        <v/>
      </c>
      <c r="Z219">
        <f>IFERROR(IF(OR(G219="-",ISBLANK(G219)),"",(N219-T219)/U219),"")</f>
        <v/>
      </c>
      <c r="AA219">
        <f>IF(MAX(MAX(V219:Z219),ABS(MIN(V219:Z219)))=ABS(MIN(V219:Z219)),MIN(V219:Z219),MAX(V219:Z219))</f>
        <v/>
      </c>
      <c r="AB219">
        <f>IFERROR(V144+MATCH(AA219,V219:Z219,0)-1,"")</f>
        <v/>
      </c>
      <c r="AC219">
        <f>IF(AB219&lt;&gt;"",IF(S219=AB219,"Low",IF(AB219=Q219,"High","")),"")</f>
        <v/>
      </c>
      <c r="AE219">
        <f>IF(ISNUMBER(MATCH("N/A",J219:N219,0)),"",IFERROR((5 * SUMPRODUCT(J144:N144,J219:N219) - PRODUCT(SUM(J144:N144),SUM(J219:N219))) / ((5 * SUM((J144^2)+(K144^2)+(L144^2)+(M144^2)+(N144^2))) - SUM(J144:N144)^2),""))</f>
        <v/>
      </c>
      <c r="AF219">
        <f>IFERROR(CORREL(J144:N144,J219:N219),"")</f>
        <v/>
      </c>
      <c r="AZ219">
        <f>IF(Q219=S219,0,1)</f>
        <v/>
      </c>
      <c r="BA219">
        <f>IF(AZ219=1,IF(Q219="","",IF(Q219=N144,"Yes","No")),"")</f>
        <v/>
      </c>
      <c r="BB219">
        <f>IF(BA219="Yes",P219,"")</f>
        <v/>
      </c>
      <c r="BC219">
        <f>IF(AZ219=1,IF(S219="","",IF(S219=N144,"Yes","No")),"")</f>
        <v/>
      </c>
      <c r="BD219">
        <f>IF(BC219="Yes",R219,"")</f>
        <v/>
      </c>
      <c r="BE219">
        <f>IFERROR(IF(SIGN(AE219)=1,"Increasing",IF(SIGN(AE219)=-1,"Decreasing","")),"")</f>
        <v/>
      </c>
      <c r="BF219">
        <f>IF(OR(AND(BE219="Increasing",BA219="Yes"),AND(BE219="Decreasing",BC219="Yes")),"Yes","No")</f>
        <v/>
      </c>
      <c r="BG219">
        <f>IF(I219="pos_trend","Yes","No")</f>
        <v/>
      </c>
      <c r="BH219">
        <f>IF(AF219&lt;&gt;"",IF(ABS(AF219)&gt;0.8,"Yes","No"),"")</f>
        <v/>
      </c>
    </row>
    <row r="220" spans="1:60">
      <c s="1" r="A220" t="n">
        <v>14</v>
      </c>
      <c r="B220" t="s">
        <v>536</v>
      </c>
      <c r="C220" t="s">
        <v>2803</v>
      </c>
      <c r="D220" t="s">
        <v>2804</v>
      </c>
      <c r="E220" t="s">
        <v>2805</v>
      </c>
      <c r="F220" t="s">
        <v>2806</v>
      </c>
      <c r="G220" t="s">
        <v>2807</v>
      </c>
      <c r="H220" t="s"/>
      <c r="I220">
        <f>IF(AND(K220&gt; J220, L220&gt; K220, M220&gt; L220, N220&gt; M220), "pos_trend", IF(AND(K220&lt; J220, L220&lt; K220, M220&lt; L220, N220&lt; M220), "neg_trend", "N/A"))</f>
        <v/>
      </c>
      <c r="J220">
        <f>IFERROR(IF(TRIM(C220)="-", "N/A", IF(RIGHT(C220,1)=")",IF(RIGHT(C220,2)="T)",-1000000000000*VALUE(MID(C220,2,LEN(C220)-3)),IF(RIGHT(C220,2)="M)",-1000000*VALUE(MID(C220,2,LEN(C220)-3)),IF(RIGHT(C220,2)="B)",-1000000000*VALUE(MID(C220,2,LEN(C220)-3)),IF(RIGHT(C220,2)="k)",-1000*VALUE(MID(C220,2,LEN(C220)-3)),VALUE(SUBSTITUTE(C220,",","")))))),IF(RIGHT(C220,1)="T",1000000000000*VALUE(LEFT(C220,LEN(C220)-1)),IF(RIGHT(C220,1)="M",1000000*VALUE(LEFT(C220,LEN(C220)-1)),IF(RIGHT(C220,1)="B",1000000000*VALUE(LEFT(C220,LEN(C220)-1)),IF(RIGHT(C220,1)="%",0.01*VALUE(LEFT(C220,LEN(C220)-1)),IF(RIGHT(C220,1)="k",1000*VALUE(LEFT(C220,LEN(C220)-1)),VALUE(SUBSTITUTE(C220,",",""))))))))),"N/A")</f>
        <v/>
      </c>
      <c r="K220">
        <f>IFERROR(IF(TRIM(D220)="-", "N/A", IF(RIGHT(D220,1)=")",IF(RIGHT(D220,2)="T)",-1000000000000*VALUE(MID(D220,2,LEN(D220)-3)),IF(RIGHT(D220,2)="M)",-1000000*VALUE(MID(D220,2,LEN(D220)-3)),IF(RIGHT(D220,2)="B)",-1000000000*VALUE(MID(D220,2,LEN(D220)-3)),IF(RIGHT(D220,2)="k)",-1000*VALUE(MID(D220,2,LEN(D220)-3)),VALUE(SUBSTITUTE(D220,",","")))))),IF(RIGHT(D220,1)="T",1000000000000*VALUE(LEFT(D220,LEN(D220)-1)),IF(RIGHT(D220,1)="M",1000000*VALUE(LEFT(D220,LEN(D220)-1)),IF(RIGHT(D220,1)="B",1000000000*VALUE(LEFT(D220,LEN(D220)-1)),IF(RIGHT(D220,1)="%",0.01*VALUE(LEFT(D220,LEN(D220)-1)),IF(RIGHT(D220,1)="k",1000*VALUE(LEFT(D220,LEN(D220)-1)),VALUE(SUBSTITUTE(D220,",",""))))))))),"N/A")</f>
        <v/>
      </c>
      <c r="L220">
        <f>IFERROR(IF(TRIM(E220)="-", "N/A", IF(RIGHT(E220,1)=")",IF(RIGHT(E220,2)="T)",-1000000000000*VALUE(MID(E220,2,LEN(E220)-3)),IF(RIGHT(E220,2)="M)",-1000000*VALUE(MID(E220,2,LEN(E220)-3)),IF(RIGHT(E220,2)="B)",-1000000000*VALUE(MID(E220,2,LEN(E220)-3)),IF(RIGHT(E220,2)="k)",-1000*VALUE(MID(E220,2,LEN(E220)-3)),VALUE(SUBSTITUTE(E220,",","")))))),IF(RIGHT(E220,1)="T",1000000000000*VALUE(LEFT(E220,LEN(E220)-1)),IF(RIGHT(E220,1)="M",1000000*VALUE(LEFT(E220,LEN(E220)-1)),IF(RIGHT(E220,1)="B",1000000000*VALUE(LEFT(E220,LEN(E220)-1)),IF(RIGHT(E220,1)="%",0.01*VALUE(LEFT(E220,LEN(E220)-1)),IF(RIGHT(E220,1)="k",1000*VALUE(LEFT(E220,LEN(E220)-1)),VALUE(SUBSTITUTE(E220,",",""))))))))),"N/A")</f>
        <v/>
      </c>
      <c r="M220">
        <f>IFERROR(IF(TRIM(F220)="-", "N/A", IF(RIGHT(F220,1)=")",IF(RIGHT(F220,2)="T)",-1000000000000*VALUE(MID(F220,2,LEN(F220)-3)),IF(RIGHT(F220,2)="M)",-1000000*VALUE(MID(F220,2,LEN(F220)-3)),IF(RIGHT(F220,2)="B)",-1000000000*VALUE(MID(F220,2,LEN(F220)-3)),IF(RIGHT(F220,2)="k)",-1000*VALUE(MID(F220,2,LEN(F220)-3)),VALUE(SUBSTITUTE(F220,",","")))))),IF(RIGHT(F220,1)="T",1000000000000*VALUE(LEFT(F220,LEN(F220)-1)),IF(RIGHT(F220,1)="M",1000000*VALUE(LEFT(F220,LEN(F220)-1)),IF(RIGHT(F220,1)="B",1000000000*VALUE(LEFT(F220,LEN(F220)-1)),IF(RIGHT(F220,1)="%",0.01*VALUE(LEFT(F220,LEN(F220)-1)),IF(RIGHT(F220,1)="k",1000*VALUE(LEFT(F220,LEN(F220)-1)),VALUE(SUBSTITUTE(F220,",",""))))))))),"N/A")</f>
        <v/>
      </c>
      <c r="N220">
        <f>IFERROR(IF(TRIM(G220)="-", "N/A", IF(RIGHT(G220,1)=")",IF(RIGHT(G220,2)="T)",-1000000000000*VALUE(MID(G220,2,LEN(G220)-3)),IF(RIGHT(G220,2)="M)",-1000000*VALUE(MID(G220,2,LEN(G220)-3)),IF(RIGHT(G220,2)="B)",-1000000000*VALUE(MID(G220,2,LEN(G220)-3)),IF(RIGHT(G220,2)="k)",-1000*VALUE(MID(G220,2,LEN(G220)-3)),VALUE(SUBSTITUTE(G220,",","")))))),IF(RIGHT(G220,1)="T",1000000000000*VALUE(LEFT(G220,LEN(G220)-1)),IF(RIGHT(G220,1)="M",1000000*VALUE(LEFT(G220,LEN(G220)-1)),IF(RIGHT(G220,1)="B",1000000000*VALUE(LEFT(G220,LEN(G220)-1)),IF(RIGHT(G220,1)="%",0.01*VALUE(LEFT(G220,LEN(G220)-1)),IF(RIGHT(G220,1)="k",1000*VALUE(LEFT(G220,LEN(G220)-1)),VALUE(SUBSTITUTE(G220,",",""))))))))),"N/A")</f>
        <v/>
      </c>
      <c r="P220">
        <f>MAX(J220:N220)</f>
        <v/>
      </c>
      <c r="Q220">
        <f>IFERROR(J144+MATCH(P220,J220:N220,0)-1,"")</f>
        <v/>
      </c>
      <c r="R220">
        <f>IF(Q220="","",MIN(J220:N220))</f>
        <v/>
      </c>
      <c r="S220">
        <f>IFERROR(J144+MATCH(R220,J220:N220,0)-1,"")</f>
        <v/>
      </c>
      <c r="T220">
        <f>IFERROR(AVERAGE(J220:N220),"")</f>
        <v/>
      </c>
      <c r="U220">
        <f>IFERROR(STDEV(J220:N220),"")</f>
        <v/>
      </c>
      <c r="V220">
        <f>IFERROR(IF(C220="-","",IF(ISBLANK(B220),"",IF(OR(ISNUMBER(FIND("Growth",B220)),ISNUMBER(FIND("Margin",B220))),"",(J220-T220)/U220))),"")</f>
        <v/>
      </c>
      <c r="W220">
        <f>IFERROR(IF(OR(D220="-",ISBLANK(D220)),"",(K220-T220)/U220),"")</f>
        <v/>
      </c>
      <c r="X220">
        <f>IFERROR(IF(OR(E220="-",ISBLANK(E220)),"",(L220-T220)/U220),"")</f>
        <v/>
      </c>
      <c r="Y220">
        <f>IFERROR(IF(OR(F220="-",ISBLANK(F220)),"",(M220-T220)/U220),"")</f>
        <v/>
      </c>
      <c r="Z220">
        <f>IFERROR(IF(OR(G220="-",ISBLANK(G220)),"",(N220-T220)/U220),"")</f>
        <v/>
      </c>
      <c r="AA220">
        <f>IF(MAX(MAX(V220:Z220),ABS(MIN(V220:Z220)))=ABS(MIN(V220:Z220)),MIN(V220:Z220),MAX(V220:Z220))</f>
        <v/>
      </c>
      <c r="AB220">
        <f>IFERROR(V144+MATCH(AA220,V220:Z220,0)-1,"")</f>
        <v/>
      </c>
      <c r="AC220">
        <f>IF(AB220&lt;&gt;"",IF(S220=AB220,"Low",IF(AB220=Q220,"High","")),"")</f>
        <v/>
      </c>
      <c r="AE220">
        <f>IF(ISNUMBER(MATCH("N/A",J220:N220,0)),"",IFERROR((5 * SUMPRODUCT(J144:N144,J220:N220) - PRODUCT(SUM(J144:N144),SUM(J220:N220))) / ((5 * SUM((J144^2)+(K144^2)+(L144^2)+(M144^2)+(N144^2))) - SUM(J144:N144)^2),""))</f>
        <v/>
      </c>
      <c r="AF220">
        <f>IFERROR(CORREL(J144:N144,J220:N220),"")</f>
        <v/>
      </c>
      <c r="AZ220">
        <f>IF(Q220=S220,0,1)</f>
        <v/>
      </c>
      <c r="BA220">
        <f>IF(AZ220=1,IF(Q220="","",IF(Q220=N144,"Yes","No")),"")</f>
        <v/>
      </c>
      <c r="BB220">
        <f>IF(BA220="Yes",P220,"")</f>
        <v/>
      </c>
      <c r="BC220">
        <f>IF(AZ220=1,IF(S220="","",IF(S220=N144,"Yes","No")),"")</f>
        <v/>
      </c>
      <c r="BD220">
        <f>IF(BC220="Yes",R220,"")</f>
        <v/>
      </c>
      <c r="BE220">
        <f>IFERROR(IF(SIGN(AE220)=1,"Increasing",IF(SIGN(AE220)=-1,"Decreasing","")),"")</f>
        <v/>
      </c>
      <c r="BF220">
        <f>IF(OR(AND(BE220="Increasing",BA220="Yes"),AND(BE220="Decreasing",BC220="Yes")),"Yes","No")</f>
        <v/>
      </c>
      <c r="BG220">
        <f>IF(I220="pos_trend","Yes","No")</f>
        <v/>
      </c>
      <c r="BH220">
        <f>IF(AF220&lt;&gt;"",IF(ABS(AF220)&gt;0.8,"Yes","No"),"")</f>
        <v/>
      </c>
    </row>
    <row r="221" spans="1:60">
      <c s="1" r="A221" t="n">
        <v>15</v>
      </c>
      <c r="B221" t="s">
        <v>537</v>
      </c>
      <c r="C221" t="s">
        <v>2808</v>
      </c>
      <c r="D221" t="s">
        <v>2809</v>
      </c>
      <c r="E221" t="s">
        <v>2810</v>
      </c>
      <c r="F221" t="s">
        <v>2811</v>
      </c>
      <c r="G221" t="s">
        <v>2812</v>
      </c>
      <c r="H221" t="s"/>
      <c r="I221">
        <f>IF(AND(K221&gt; J221, L221&gt; K221, M221&gt; L221, N221&gt; M221), "pos_trend", IF(AND(K221&lt; J221, L221&lt; K221, M221&lt; L221, N221&lt; M221), "neg_trend", "N/A"))</f>
        <v/>
      </c>
      <c r="J221">
        <f>IFERROR(IF(TRIM(C221)="-", "N/A", IF(RIGHT(C221,1)=")",IF(RIGHT(C221,2)="T)",-1000000000000*VALUE(MID(C221,2,LEN(C221)-3)),IF(RIGHT(C221,2)="M)",-1000000*VALUE(MID(C221,2,LEN(C221)-3)),IF(RIGHT(C221,2)="B)",-1000000000*VALUE(MID(C221,2,LEN(C221)-3)),IF(RIGHT(C221,2)="k)",-1000*VALUE(MID(C221,2,LEN(C221)-3)),VALUE(SUBSTITUTE(C221,",","")))))),IF(RIGHT(C221,1)="T",1000000000000*VALUE(LEFT(C221,LEN(C221)-1)),IF(RIGHT(C221,1)="M",1000000*VALUE(LEFT(C221,LEN(C221)-1)),IF(RIGHT(C221,1)="B",1000000000*VALUE(LEFT(C221,LEN(C221)-1)),IF(RIGHT(C221,1)="%",0.01*VALUE(LEFT(C221,LEN(C221)-1)),IF(RIGHT(C221,1)="k",1000*VALUE(LEFT(C221,LEN(C221)-1)),VALUE(SUBSTITUTE(C221,",",""))))))))),"N/A")</f>
        <v/>
      </c>
      <c r="K221">
        <f>IFERROR(IF(TRIM(D221)="-", "N/A", IF(RIGHT(D221,1)=")",IF(RIGHT(D221,2)="T)",-1000000000000*VALUE(MID(D221,2,LEN(D221)-3)),IF(RIGHT(D221,2)="M)",-1000000*VALUE(MID(D221,2,LEN(D221)-3)),IF(RIGHT(D221,2)="B)",-1000000000*VALUE(MID(D221,2,LEN(D221)-3)),IF(RIGHT(D221,2)="k)",-1000*VALUE(MID(D221,2,LEN(D221)-3)),VALUE(SUBSTITUTE(D221,",","")))))),IF(RIGHT(D221,1)="T",1000000000000*VALUE(LEFT(D221,LEN(D221)-1)),IF(RIGHT(D221,1)="M",1000000*VALUE(LEFT(D221,LEN(D221)-1)),IF(RIGHT(D221,1)="B",1000000000*VALUE(LEFT(D221,LEN(D221)-1)),IF(RIGHT(D221,1)="%",0.01*VALUE(LEFT(D221,LEN(D221)-1)),IF(RIGHT(D221,1)="k",1000*VALUE(LEFT(D221,LEN(D221)-1)),VALUE(SUBSTITUTE(D221,",",""))))))))),"N/A")</f>
        <v/>
      </c>
      <c r="L221">
        <f>IFERROR(IF(TRIM(E221)="-", "N/A", IF(RIGHT(E221,1)=")",IF(RIGHT(E221,2)="T)",-1000000000000*VALUE(MID(E221,2,LEN(E221)-3)),IF(RIGHT(E221,2)="M)",-1000000*VALUE(MID(E221,2,LEN(E221)-3)),IF(RIGHT(E221,2)="B)",-1000000000*VALUE(MID(E221,2,LEN(E221)-3)),IF(RIGHT(E221,2)="k)",-1000*VALUE(MID(E221,2,LEN(E221)-3)),VALUE(SUBSTITUTE(E221,",","")))))),IF(RIGHT(E221,1)="T",1000000000000*VALUE(LEFT(E221,LEN(E221)-1)),IF(RIGHT(E221,1)="M",1000000*VALUE(LEFT(E221,LEN(E221)-1)),IF(RIGHT(E221,1)="B",1000000000*VALUE(LEFT(E221,LEN(E221)-1)),IF(RIGHT(E221,1)="%",0.01*VALUE(LEFT(E221,LEN(E221)-1)),IF(RIGHT(E221,1)="k",1000*VALUE(LEFT(E221,LEN(E221)-1)),VALUE(SUBSTITUTE(E221,",",""))))))))),"N/A")</f>
        <v/>
      </c>
      <c r="M221">
        <f>IFERROR(IF(TRIM(F221)="-", "N/A", IF(RIGHT(F221,1)=")",IF(RIGHT(F221,2)="T)",-1000000000000*VALUE(MID(F221,2,LEN(F221)-3)),IF(RIGHT(F221,2)="M)",-1000000*VALUE(MID(F221,2,LEN(F221)-3)),IF(RIGHT(F221,2)="B)",-1000000000*VALUE(MID(F221,2,LEN(F221)-3)),IF(RIGHT(F221,2)="k)",-1000*VALUE(MID(F221,2,LEN(F221)-3)),VALUE(SUBSTITUTE(F221,",","")))))),IF(RIGHT(F221,1)="T",1000000000000*VALUE(LEFT(F221,LEN(F221)-1)),IF(RIGHT(F221,1)="M",1000000*VALUE(LEFT(F221,LEN(F221)-1)),IF(RIGHT(F221,1)="B",1000000000*VALUE(LEFT(F221,LEN(F221)-1)),IF(RIGHT(F221,1)="%",0.01*VALUE(LEFT(F221,LEN(F221)-1)),IF(RIGHT(F221,1)="k",1000*VALUE(LEFT(F221,LEN(F221)-1)),VALUE(SUBSTITUTE(F221,",",""))))))))),"N/A")</f>
        <v/>
      </c>
      <c r="N221">
        <f>IFERROR(IF(TRIM(G221)="-", "N/A", IF(RIGHT(G221,1)=")",IF(RIGHT(G221,2)="T)",-1000000000000*VALUE(MID(G221,2,LEN(G221)-3)),IF(RIGHT(G221,2)="M)",-1000000*VALUE(MID(G221,2,LEN(G221)-3)),IF(RIGHT(G221,2)="B)",-1000000000*VALUE(MID(G221,2,LEN(G221)-3)),IF(RIGHT(G221,2)="k)",-1000*VALUE(MID(G221,2,LEN(G221)-3)),VALUE(SUBSTITUTE(G221,",","")))))),IF(RIGHT(G221,1)="T",1000000000000*VALUE(LEFT(G221,LEN(G221)-1)),IF(RIGHT(G221,1)="M",1000000*VALUE(LEFT(G221,LEN(G221)-1)),IF(RIGHT(G221,1)="B",1000000000*VALUE(LEFT(G221,LEN(G221)-1)),IF(RIGHT(G221,1)="%",0.01*VALUE(LEFT(G221,LEN(G221)-1)),IF(RIGHT(G221,1)="k",1000*VALUE(LEFT(G221,LEN(G221)-1)),VALUE(SUBSTITUTE(G221,",",""))))))))),"N/A")</f>
        <v/>
      </c>
      <c r="P221">
        <f>MAX(J221:N221)</f>
        <v/>
      </c>
      <c r="Q221">
        <f>IFERROR(J144+MATCH(P221,J221:N221,0)-1,"")</f>
        <v/>
      </c>
      <c r="R221">
        <f>IF(Q221="","",MIN(J221:N221))</f>
        <v/>
      </c>
      <c r="S221">
        <f>IFERROR(J144+MATCH(R221,J221:N221,0)-1,"")</f>
        <v/>
      </c>
      <c r="T221">
        <f>IFERROR(AVERAGE(J221:N221),"")</f>
        <v/>
      </c>
      <c r="U221">
        <f>IFERROR(STDEV(J221:N221),"")</f>
        <v/>
      </c>
      <c r="V221">
        <f>IFERROR(IF(C221="-","",IF(ISBLANK(B221),"",IF(OR(ISNUMBER(FIND("Growth",B221)),ISNUMBER(FIND("Margin",B221))),"",(J221-T221)/U221))),"")</f>
        <v/>
      </c>
      <c r="W221">
        <f>IFERROR(IF(OR(D221="-",ISBLANK(D221)),"",(K221-T221)/U221),"")</f>
        <v/>
      </c>
      <c r="X221">
        <f>IFERROR(IF(OR(E221="-",ISBLANK(E221)),"",(L221-T221)/U221),"")</f>
        <v/>
      </c>
      <c r="Y221">
        <f>IFERROR(IF(OR(F221="-",ISBLANK(F221)),"",(M221-T221)/U221),"")</f>
        <v/>
      </c>
      <c r="Z221">
        <f>IFERROR(IF(OR(G221="-",ISBLANK(G221)),"",(N221-T221)/U221),"")</f>
        <v/>
      </c>
      <c r="AA221">
        <f>IF(MAX(MAX(V221:Z221),ABS(MIN(V221:Z221)))=ABS(MIN(V221:Z221)),MIN(V221:Z221),MAX(V221:Z221))</f>
        <v/>
      </c>
      <c r="AB221">
        <f>IFERROR(V144+MATCH(AA221,V221:Z221,0)-1,"")</f>
        <v/>
      </c>
      <c r="AC221">
        <f>IF(AB221&lt;&gt;"",IF(S221=AB221,"Low",IF(AB221=Q221,"High","")),"")</f>
        <v/>
      </c>
      <c r="AE221">
        <f>IF(ISNUMBER(MATCH("N/A",J221:N221,0)),"",IFERROR((5 * SUMPRODUCT(J144:N144,J221:N221) - PRODUCT(SUM(J144:N144),SUM(J221:N221))) / ((5 * SUM((J144^2)+(K144^2)+(L144^2)+(M144^2)+(N144^2))) - SUM(J144:N144)^2),""))</f>
        <v/>
      </c>
      <c r="AF221">
        <f>IFERROR(CORREL(J144:N144,J221:N221),"")</f>
        <v/>
      </c>
      <c r="AZ221">
        <f>IF(Q221=S221,0,1)</f>
        <v/>
      </c>
      <c r="BA221">
        <f>IF(AZ221=1,IF(Q221="","",IF(Q221=N144,"Yes","No")),"")</f>
        <v/>
      </c>
      <c r="BB221">
        <f>IF(BA221="Yes",P221,"")</f>
        <v/>
      </c>
      <c r="BC221">
        <f>IF(AZ221=1,IF(S221="","",IF(S221=N144,"Yes","No")),"")</f>
        <v/>
      </c>
      <c r="BD221">
        <f>IF(BC221="Yes",R221,"")</f>
        <v/>
      </c>
      <c r="BE221">
        <f>IFERROR(IF(SIGN(AE221)=1,"Increasing",IF(SIGN(AE221)=-1,"Decreasing","")),"")</f>
        <v/>
      </c>
      <c r="BF221">
        <f>IF(OR(AND(BE221="Increasing",BA221="Yes"),AND(BE221="Decreasing",BC221="Yes")),"Yes","No")</f>
        <v/>
      </c>
      <c r="BG221">
        <f>IF(I221="pos_trend","Yes","No")</f>
        <v/>
      </c>
      <c r="BH221">
        <f>IF(AF221&lt;&gt;"",IF(ABS(AF221)&gt;0.8,"Yes","No"),"")</f>
        <v/>
      </c>
    </row>
    <row r="222" spans="1:60">
      <c s="1" r="A222" t="n">
        <v>16</v>
      </c>
      <c r="B222" t="s">
        <v>538</v>
      </c>
      <c r="C222" t="s">
        <v>264</v>
      </c>
      <c r="D222" t="s">
        <v>264</v>
      </c>
      <c r="E222" t="s">
        <v>264</v>
      </c>
      <c r="F222" t="s">
        <v>264</v>
      </c>
      <c r="G222" t="s">
        <v>264</v>
      </c>
      <c r="H222" t="s"/>
      <c r="I222">
        <f>IF(AND(K222&gt; J222, L222&gt; K222, M222&gt; L222, N222&gt; M222), "pos_trend", IF(AND(K222&lt; J222, L222&lt; K222, M222&lt; L222, N222&lt; M222), "neg_trend", "N/A"))</f>
        <v/>
      </c>
      <c r="J222">
        <f>IFERROR(IF(TRIM(C222)="-", "N/A", IF(RIGHT(C222,1)=")",IF(RIGHT(C222,2)="T)",-1000000000000*VALUE(MID(C222,2,LEN(C222)-3)),IF(RIGHT(C222,2)="M)",-1000000*VALUE(MID(C222,2,LEN(C222)-3)),IF(RIGHT(C222,2)="B)",-1000000000*VALUE(MID(C222,2,LEN(C222)-3)),IF(RIGHT(C222,2)="k)",-1000*VALUE(MID(C222,2,LEN(C222)-3)),VALUE(SUBSTITUTE(C222,",","")))))),IF(RIGHT(C222,1)="T",1000000000000*VALUE(LEFT(C222,LEN(C222)-1)),IF(RIGHT(C222,1)="M",1000000*VALUE(LEFT(C222,LEN(C222)-1)),IF(RIGHT(C222,1)="B",1000000000*VALUE(LEFT(C222,LEN(C222)-1)),IF(RIGHT(C222,1)="%",0.01*VALUE(LEFT(C222,LEN(C222)-1)),IF(RIGHT(C222,1)="k",1000*VALUE(LEFT(C222,LEN(C222)-1)),VALUE(SUBSTITUTE(C222,",",""))))))))),"N/A")</f>
        <v/>
      </c>
      <c r="K222">
        <f>IFERROR(IF(TRIM(D222)="-", "N/A", IF(RIGHT(D222,1)=")",IF(RIGHT(D222,2)="T)",-1000000000000*VALUE(MID(D222,2,LEN(D222)-3)),IF(RIGHT(D222,2)="M)",-1000000*VALUE(MID(D222,2,LEN(D222)-3)),IF(RIGHT(D222,2)="B)",-1000000000*VALUE(MID(D222,2,LEN(D222)-3)),IF(RIGHT(D222,2)="k)",-1000*VALUE(MID(D222,2,LEN(D222)-3)),VALUE(SUBSTITUTE(D222,",","")))))),IF(RIGHT(D222,1)="T",1000000000000*VALUE(LEFT(D222,LEN(D222)-1)),IF(RIGHT(D222,1)="M",1000000*VALUE(LEFT(D222,LEN(D222)-1)),IF(RIGHT(D222,1)="B",1000000000*VALUE(LEFT(D222,LEN(D222)-1)),IF(RIGHT(D222,1)="%",0.01*VALUE(LEFT(D222,LEN(D222)-1)),IF(RIGHT(D222,1)="k",1000*VALUE(LEFT(D222,LEN(D222)-1)),VALUE(SUBSTITUTE(D222,",",""))))))))),"N/A")</f>
        <v/>
      </c>
      <c r="L222">
        <f>IFERROR(IF(TRIM(E222)="-", "N/A", IF(RIGHT(E222,1)=")",IF(RIGHT(E222,2)="T)",-1000000000000*VALUE(MID(E222,2,LEN(E222)-3)),IF(RIGHT(E222,2)="M)",-1000000*VALUE(MID(E222,2,LEN(E222)-3)),IF(RIGHT(E222,2)="B)",-1000000000*VALUE(MID(E222,2,LEN(E222)-3)),IF(RIGHT(E222,2)="k)",-1000*VALUE(MID(E222,2,LEN(E222)-3)),VALUE(SUBSTITUTE(E222,",","")))))),IF(RIGHT(E222,1)="T",1000000000000*VALUE(LEFT(E222,LEN(E222)-1)),IF(RIGHT(E222,1)="M",1000000*VALUE(LEFT(E222,LEN(E222)-1)),IF(RIGHT(E222,1)="B",1000000000*VALUE(LEFT(E222,LEN(E222)-1)),IF(RIGHT(E222,1)="%",0.01*VALUE(LEFT(E222,LEN(E222)-1)),IF(RIGHT(E222,1)="k",1000*VALUE(LEFT(E222,LEN(E222)-1)),VALUE(SUBSTITUTE(E222,",",""))))))))),"N/A")</f>
        <v/>
      </c>
      <c r="M222">
        <f>IFERROR(IF(TRIM(F222)="-", "N/A", IF(RIGHT(F222,1)=")",IF(RIGHT(F222,2)="T)",-1000000000000*VALUE(MID(F222,2,LEN(F222)-3)),IF(RIGHT(F222,2)="M)",-1000000*VALUE(MID(F222,2,LEN(F222)-3)),IF(RIGHT(F222,2)="B)",-1000000000*VALUE(MID(F222,2,LEN(F222)-3)),IF(RIGHT(F222,2)="k)",-1000*VALUE(MID(F222,2,LEN(F222)-3)),VALUE(SUBSTITUTE(F222,",","")))))),IF(RIGHT(F222,1)="T",1000000000000*VALUE(LEFT(F222,LEN(F222)-1)),IF(RIGHT(F222,1)="M",1000000*VALUE(LEFT(F222,LEN(F222)-1)),IF(RIGHT(F222,1)="B",1000000000*VALUE(LEFT(F222,LEN(F222)-1)),IF(RIGHT(F222,1)="%",0.01*VALUE(LEFT(F222,LEN(F222)-1)),IF(RIGHT(F222,1)="k",1000*VALUE(LEFT(F222,LEN(F222)-1)),VALUE(SUBSTITUTE(F222,",",""))))))))),"N/A")</f>
        <v/>
      </c>
      <c r="N222">
        <f>IFERROR(IF(TRIM(G222)="-", "N/A", IF(RIGHT(G222,1)=")",IF(RIGHT(G222,2)="T)",-1000000000000*VALUE(MID(G222,2,LEN(G222)-3)),IF(RIGHT(G222,2)="M)",-1000000*VALUE(MID(G222,2,LEN(G222)-3)),IF(RIGHT(G222,2)="B)",-1000000000*VALUE(MID(G222,2,LEN(G222)-3)),IF(RIGHT(G222,2)="k)",-1000*VALUE(MID(G222,2,LEN(G222)-3)),VALUE(SUBSTITUTE(G222,",","")))))),IF(RIGHT(G222,1)="T",1000000000000*VALUE(LEFT(G222,LEN(G222)-1)),IF(RIGHT(G222,1)="M",1000000*VALUE(LEFT(G222,LEN(G222)-1)),IF(RIGHT(G222,1)="B",1000000000*VALUE(LEFT(G222,LEN(G222)-1)),IF(RIGHT(G222,1)="%",0.01*VALUE(LEFT(G222,LEN(G222)-1)),IF(RIGHT(G222,1)="k",1000*VALUE(LEFT(G222,LEN(G222)-1)),VALUE(SUBSTITUTE(G222,",",""))))))))),"N/A")</f>
        <v/>
      </c>
      <c r="P222">
        <f>MAX(J222:N222)</f>
        <v/>
      </c>
      <c r="Q222">
        <f>IFERROR(J144+MATCH(P222,J222:N222,0)-1,"")</f>
        <v/>
      </c>
      <c r="R222">
        <f>IF(Q222="","",MIN(J222:N222))</f>
        <v/>
      </c>
      <c r="S222">
        <f>IFERROR(J144+MATCH(R222,J222:N222,0)-1,"")</f>
        <v/>
      </c>
      <c r="T222">
        <f>IFERROR(AVERAGE(J222:N222),"")</f>
        <v/>
      </c>
      <c r="U222">
        <f>IFERROR(STDEV(J222:N222),"")</f>
        <v/>
      </c>
      <c r="V222">
        <f>IFERROR(IF(C222="-","",IF(ISBLANK(B222),"",IF(OR(ISNUMBER(FIND("Growth",B222)),ISNUMBER(FIND("Margin",B222))),"",(J222-T222)/U222))),"")</f>
        <v/>
      </c>
      <c r="W222">
        <f>IFERROR(IF(OR(D222="-",ISBLANK(D222)),"",(K222-T222)/U222),"")</f>
        <v/>
      </c>
      <c r="X222">
        <f>IFERROR(IF(OR(E222="-",ISBLANK(E222)),"",(L222-T222)/U222),"")</f>
        <v/>
      </c>
      <c r="Y222">
        <f>IFERROR(IF(OR(F222="-",ISBLANK(F222)),"",(M222-T222)/U222),"")</f>
        <v/>
      </c>
      <c r="Z222">
        <f>IFERROR(IF(OR(G222="-",ISBLANK(G222)),"",(N222-T222)/U222),"")</f>
        <v/>
      </c>
      <c r="AA222">
        <f>IF(MAX(MAX(V222:Z222),ABS(MIN(V222:Z222)))=ABS(MIN(V222:Z222)),MIN(V222:Z222),MAX(V222:Z222))</f>
        <v/>
      </c>
      <c r="AB222">
        <f>IFERROR(V144+MATCH(AA222,V222:Z222,0)-1,"")</f>
        <v/>
      </c>
      <c r="AC222">
        <f>IF(AB222&lt;&gt;"",IF(S222=AB222,"Low",IF(AB222=Q222,"High","")),"")</f>
        <v/>
      </c>
      <c r="AE222">
        <f>IF(ISNUMBER(MATCH("N/A",J222:N222,0)),"",IFERROR((5 * SUMPRODUCT(J144:N144,J222:N222) - PRODUCT(SUM(J144:N144),SUM(J222:N222))) / ((5 * SUM((J144^2)+(K144^2)+(L144^2)+(M144^2)+(N144^2))) - SUM(J144:N144)^2),""))</f>
        <v/>
      </c>
      <c r="AF222">
        <f>IFERROR(CORREL(J144:N144,J222:N222),"")</f>
        <v/>
      </c>
      <c r="AZ222">
        <f>IF(Q222=S222,0,1)</f>
        <v/>
      </c>
      <c r="BA222">
        <f>IF(AZ222=1,IF(Q222="","",IF(Q222=N144,"Yes","No")),"")</f>
        <v/>
      </c>
      <c r="BB222">
        <f>IF(BA222="Yes",P222,"")</f>
        <v/>
      </c>
      <c r="BC222">
        <f>IF(AZ222=1,IF(S222="","",IF(S222=N144,"Yes","No")),"")</f>
        <v/>
      </c>
      <c r="BD222">
        <f>IF(BC222="Yes",R222,"")</f>
        <v/>
      </c>
      <c r="BE222">
        <f>IFERROR(IF(SIGN(AE222)=1,"Increasing",IF(SIGN(AE222)=-1,"Decreasing","")),"")</f>
        <v/>
      </c>
      <c r="BF222">
        <f>IF(OR(AND(BE222="Increasing",BA222="Yes"),AND(BE222="Decreasing",BC222="Yes")),"Yes","No")</f>
        <v/>
      </c>
      <c r="BG222">
        <f>IF(I222="pos_trend","Yes","No")</f>
        <v/>
      </c>
      <c r="BH222">
        <f>IF(AF222&lt;&gt;"",IF(ABS(AF222)&gt;0.8,"Yes","No"),"")</f>
        <v/>
      </c>
    </row>
    <row r="223" spans="1:60">
      <c s="1" r="A223" t="n">
        <v>17</v>
      </c>
      <c r="B223" t="s">
        <v>539</v>
      </c>
      <c r="C223" t="s">
        <v>2813</v>
      </c>
      <c r="D223" t="s">
        <v>2814</v>
      </c>
      <c r="E223" t="s">
        <v>2815</v>
      </c>
      <c r="F223" t="s">
        <v>1498</v>
      </c>
      <c r="G223" t="s">
        <v>2816</v>
      </c>
      <c r="H223" t="s"/>
      <c r="I223">
        <f>IF(AND(K223&gt; J223, L223&gt; K223, M223&gt; L223, N223&gt; M223), "pos_trend", IF(AND(K223&lt; J223, L223&lt; K223, M223&lt; L223, N223&lt; M223), "neg_trend", "N/A"))</f>
        <v/>
      </c>
      <c r="J223">
        <f>IFERROR(IF(TRIM(C223)="-", "N/A", IF(RIGHT(C223,1)=")",IF(RIGHT(C223,2)="T)",-1000000000000*VALUE(MID(C223,2,LEN(C223)-3)),IF(RIGHT(C223,2)="M)",-1000000*VALUE(MID(C223,2,LEN(C223)-3)),IF(RIGHT(C223,2)="B)",-1000000000*VALUE(MID(C223,2,LEN(C223)-3)),IF(RIGHT(C223,2)="k)",-1000*VALUE(MID(C223,2,LEN(C223)-3)),VALUE(SUBSTITUTE(C223,",","")))))),IF(RIGHT(C223,1)="T",1000000000000*VALUE(LEFT(C223,LEN(C223)-1)),IF(RIGHT(C223,1)="M",1000000*VALUE(LEFT(C223,LEN(C223)-1)),IF(RIGHT(C223,1)="B",1000000000*VALUE(LEFT(C223,LEN(C223)-1)),IF(RIGHT(C223,1)="%",0.01*VALUE(LEFT(C223,LEN(C223)-1)),IF(RIGHT(C223,1)="k",1000*VALUE(LEFT(C223,LEN(C223)-1)),VALUE(SUBSTITUTE(C223,",",""))))))))),"N/A")</f>
        <v/>
      </c>
      <c r="K223">
        <f>IFERROR(IF(TRIM(D223)="-", "N/A", IF(RIGHT(D223,1)=")",IF(RIGHT(D223,2)="T)",-1000000000000*VALUE(MID(D223,2,LEN(D223)-3)),IF(RIGHT(D223,2)="M)",-1000000*VALUE(MID(D223,2,LEN(D223)-3)),IF(RIGHT(D223,2)="B)",-1000000000*VALUE(MID(D223,2,LEN(D223)-3)),IF(RIGHT(D223,2)="k)",-1000*VALUE(MID(D223,2,LEN(D223)-3)),VALUE(SUBSTITUTE(D223,",","")))))),IF(RIGHT(D223,1)="T",1000000000000*VALUE(LEFT(D223,LEN(D223)-1)),IF(RIGHT(D223,1)="M",1000000*VALUE(LEFT(D223,LEN(D223)-1)),IF(RIGHT(D223,1)="B",1000000000*VALUE(LEFT(D223,LEN(D223)-1)),IF(RIGHT(D223,1)="%",0.01*VALUE(LEFT(D223,LEN(D223)-1)),IF(RIGHT(D223,1)="k",1000*VALUE(LEFT(D223,LEN(D223)-1)),VALUE(SUBSTITUTE(D223,",",""))))))))),"N/A")</f>
        <v/>
      </c>
      <c r="L223">
        <f>IFERROR(IF(TRIM(E223)="-", "N/A", IF(RIGHT(E223,1)=")",IF(RIGHT(E223,2)="T)",-1000000000000*VALUE(MID(E223,2,LEN(E223)-3)),IF(RIGHT(E223,2)="M)",-1000000*VALUE(MID(E223,2,LEN(E223)-3)),IF(RIGHT(E223,2)="B)",-1000000000*VALUE(MID(E223,2,LEN(E223)-3)),IF(RIGHT(E223,2)="k)",-1000*VALUE(MID(E223,2,LEN(E223)-3)),VALUE(SUBSTITUTE(E223,",","")))))),IF(RIGHT(E223,1)="T",1000000000000*VALUE(LEFT(E223,LEN(E223)-1)),IF(RIGHT(E223,1)="M",1000000*VALUE(LEFT(E223,LEN(E223)-1)),IF(RIGHT(E223,1)="B",1000000000*VALUE(LEFT(E223,LEN(E223)-1)),IF(RIGHT(E223,1)="%",0.01*VALUE(LEFT(E223,LEN(E223)-1)),IF(RIGHT(E223,1)="k",1000*VALUE(LEFT(E223,LEN(E223)-1)),VALUE(SUBSTITUTE(E223,",",""))))))))),"N/A")</f>
        <v/>
      </c>
      <c r="M223">
        <f>IFERROR(IF(TRIM(F223)="-", "N/A", IF(RIGHT(F223,1)=")",IF(RIGHT(F223,2)="T)",-1000000000000*VALUE(MID(F223,2,LEN(F223)-3)),IF(RIGHT(F223,2)="M)",-1000000*VALUE(MID(F223,2,LEN(F223)-3)),IF(RIGHT(F223,2)="B)",-1000000000*VALUE(MID(F223,2,LEN(F223)-3)),IF(RIGHT(F223,2)="k)",-1000*VALUE(MID(F223,2,LEN(F223)-3)),VALUE(SUBSTITUTE(F223,",","")))))),IF(RIGHT(F223,1)="T",1000000000000*VALUE(LEFT(F223,LEN(F223)-1)),IF(RIGHT(F223,1)="M",1000000*VALUE(LEFT(F223,LEN(F223)-1)),IF(RIGHT(F223,1)="B",1000000000*VALUE(LEFT(F223,LEN(F223)-1)),IF(RIGHT(F223,1)="%",0.01*VALUE(LEFT(F223,LEN(F223)-1)),IF(RIGHT(F223,1)="k",1000*VALUE(LEFT(F223,LEN(F223)-1)),VALUE(SUBSTITUTE(F223,",",""))))))))),"N/A")</f>
        <v/>
      </c>
      <c r="N223">
        <f>IFERROR(IF(TRIM(G223)="-", "N/A", IF(RIGHT(G223,1)=")",IF(RIGHT(G223,2)="T)",-1000000000000*VALUE(MID(G223,2,LEN(G223)-3)),IF(RIGHT(G223,2)="M)",-1000000*VALUE(MID(G223,2,LEN(G223)-3)),IF(RIGHT(G223,2)="B)",-1000000000*VALUE(MID(G223,2,LEN(G223)-3)),IF(RIGHT(G223,2)="k)",-1000*VALUE(MID(G223,2,LEN(G223)-3)),VALUE(SUBSTITUTE(G223,",","")))))),IF(RIGHT(G223,1)="T",1000000000000*VALUE(LEFT(G223,LEN(G223)-1)),IF(RIGHT(G223,1)="M",1000000*VALUE(LEFT(G223,LEN(G223)-1)),IF(RIGHT(G223,1)="B",1000000000*VALUE(LEFT(G223,LEN(G223)-1)),IF(RIGHT(G223,1)="%",0.01*VALUE(LEFT(G223,LEN(G223)-1)),IF(RIGHT(G223,1)="k",1000*VALUE(LEFT(G223,LEN(G223)-1)),VALUE(SUBSTITUTE(G223,",",""))))))))),"N/A")</f>
        <v/>
      </c>
      <c r="P223">
        <f>MAX(J223:N223)</f>
        <v/>
      </c>
      <c r="Q223">
        <f>IFERROR(J144+MATCH(P223,J223:N223,0)-1,"")</f>
        <v/>
      </c>
      <c r="R223">
        <f>IF(Q223="","",MIN(J223:N223))</f>
        <v/>
      </c>
      <c r="S223">
        <f>IFERROR(J144+MATCH(R223,J223:N223,0)-1,"")</f>
        <v/>
      </c>
      <c r="T223">
        <f>IFERROR(AVERAGE(J223:N223),"")</f>
        <v/>
      </c>
      <c r="U223">
        <f>IFERROR(STDEV(J223:N223),"")</f>
        <v/>
      </c>
      <c r="V223">
        <f>IFERROR(IF(C223="-","",IF(ISBLANK(B223),"",IF(OR(ISNUMBER(FIND("Growth",B223)),ISNUMBER(FIND("Margin",B223))),"",(J223-T223)/U223))),"")</f>
        <v/>
      </c>
      <c r="W223">
        <f>IFERROR(IF(OR(D223="-",ISBLANK(D223)),"",(K223-T223)/U223),"")</f>
        <v/>
      </c>
      <c r="X223">
        <f>IFERROR(IF(OR(E223="-",ISBLANK(E223)),"",(L223-T223)/U223),"")</f>
        <v/>
      </c>
      <c r="Y223">
        <f>IFERROR(IF(OR(F223="-",ISBLANK(F223)),"",(M223-T223)/U223),"")</f>
        <v/>
      </c>
      <c r="Z223">
        <f>IFERROR(IF(OR(G223="-",ISBLANK(G223)),"",(N223-T223)/U223),"")</f>
        <v/>
      </c>
      <c r="AA223">
        <f>IF(MAX(MAX(V223:Z223),ABS(MIN(V223:Z223)))=ABS(MIN(V223:Z223)),MIN(V223:Z223),MAX(V223:Z223))</f>
        <v/>
      </c>
      <c r="AB223">
        <f>IFERROR(V144+MATCH(AA223,V223:Z223,0)-1,"")</f>
        <v/>
      </c>
      <c r="AC223">
        <f>IF(AB223&lt;&gt;"",IF(S223=AB223,"Low",IF(AB223=Q223,"High","")),"")</f>
        <v/>
      </c>
      <c r="AE223">
        <f>IF(ISNUMBER(MATCH("N/A",J223:N223,0)),"",IFERROR((5 * SUMPRODUCT(J144:N144,J223:N223) - PRODUCT(SUM(J144:N144),SUM(J223:N223))) / ((5 * SUM((J144^2)+(K144^2)+(L144^2)+(M144^2)+(N144^2))) - SUM(J144:N144)^2),""))</f>
        <v/>
      </c>
      <c r="AF223">
        <f>IFERROR(CORREL(J144:N144,J223:N223),"")</f>
        <v/>
      </c>
      <c r="AZ223">
        <f>IF(Q223=S223,0,1)</f>
        <v/>
      </c>
      <c r="BA223">
        <f>IF(AZ223=1,IF(Q223="","",IF(Q223=N144,"Yes","No")),"")</f>
        <v/>
      </c>
      <c r="BB223">
        <f>IF(BA223="Yes",P223,"")</f>
        <v/>
      </c>
      <c r="BC223">
        <f>IF(AZ223=1,IF(S223="","",IF(S223=N144,"Yes","No")),"")</f>
        <v/>
      </c>
      <c r="BD223">
        <f>IF(BC223="Yes",R223,"")</f>
        <v/>
      </c>
      <c r="BE223">
        <f>IFERROR(IF(SIGN(AE223)=1,"Increasing",IF(SIGN(AE223)=-1,"Decreasing","")),"")</f>
        <v/>
      </c>
      <c r="BF223">
        <f>IF(OR(AND(BE223="Increasing",BA223="Yes"),AND(BE223="Decreasing",BC223="Yes")),"Yes","No")</f>
        <v/>
      </c>
      <c r="BG223">
        <f>IF(I223="pos_trend","Yes","No")</f>
        <v/>
      </c>
      <c r="BH223">
        <f>IF(AF223&lt;&gt;"",IF(ABS(AF223)&gt;0.8,"Yes","No"),"")</f>
        <v/>
      </c>
    </row>
    <row r="224" spans="1:60">
      <c s="1" r="A224" t="n">
        <v>18</v>
      </c>
      <c r="B224" t="s">
        <v>540</v>
      </c>
      <c r="C224" t="s">
        <v>2813</v>
      </c>
      <c r="D224" t="s">
        <v>2814</v>
      </c>
      <c r="E224" t="s">
        <v>2815</v>
      </c>
      <c r="F224" t="s">
        <v>1498</v>
      </c>
      <c r="G224" t="s">
        <v>2816</v>
      </c>
      <c r="H224" t="s"/>
      <c r="I224">
        <f>IF(AND(K224&gt; J224, L224&gt; K224, M224&gt; L224, N224&gt; M224), "pos_trend", IF(AND(K224&lt; J224, L224&lt; K224, M224&lt; L224, N224&lt; M224), "neg_trend", "N/A"))</f>
        <v/>
      </c>
      <c r="J224">
        <f>IFERROR(IF(TRIM(C224)="-", "N/A", IF(RIGHT(C224,1)=")",IF(RIGHT(C224,2)="T)",-1000000000000*VALUE(MID(C224,2,LEN(C224)-3)),IF(RIGHT(C224,2)="M)",-1000000*VALUE(MID(C224,2,LEN(C224)-3)),IF(RIGHT(C224,2)="B)",-1000000000*VALUE(MID(C224,2,LEN(C224)-3)),IF(RIGHT(C224,2)="k)",-1000*VALUE(MID(C224,2,LEN(C224)-3)),VALUE(SUBSTITUTE(C224,",","")))))),IF(RIGHT(C224,1)="T",1000000000000*VALUE(LEFT(C224,LEN(C224)-1)),IF(RIGHT(C224,1)="M",1000000*VALUE(LEFT(C224,LEN(C224)-1)),IF(RIGHT(C224,1)="B",1000000000*VALUE(LEFT(C224,LEN(C224)-1)),IF(RIGHT(C224,1)="%",0.01*VALUE(LEFT(C224,LEN(C224)-1)),IF(RIGHT(C224,1)="k",1000*VALUE(LEFT(C224,LEN(C224)-1)),VALUE(SUBSTITUTE(C224,",",""))))))))),"N/A")</f>
        <v/>
      </c>
      <c r="K224">
        <f>IFERROR(IF(TRIM(D224)="-", "N/A", IF(RIGHT(D224,1)=")",IF(RIGHT(D224,2)="T)",-1000000000000*VALUE(MID(D224,2,LEN(D224)-3)),IF(RIGHT(D224,2)="M)",-1000000*VALUE(MID(D224,2,LEN(D224)-3)),IF(RIGHT(D224,2)="B)",-1000000000*VALUE(MID(D224,2,LEN(D224)-3)),IF(RIGHT(D224,2)="k)",-1000*VALUE(MID(D224,2,LEN(D224)-3)),VALUE(SUBSTITUTE(D224,",","")))))),IF(RIGHT(D224,1)="T",1000000000000*VALUE(LEFT(D224,LEN(D224)-1)),IF(RIGHT(D224,1)="M",1000000*VALUE(LEFT(D224,LEN(D224)-1)),IF(RIGHT(D224,1)="B",1000000000*VALUE(LEFT(D224,LEN(D224)-1)),IF(RIGHT(D224,1)="%",0.01*VALUE(LEFT(D224,LEN(D224)-1)),IF(RIGHT(D224,1)="k",1000*VALUE(LEFT(D224,LEN(D224)-1)),VALUE(SUBSTITUTE(D224,",",""))))))))),"N/A")</f>
        <v/>
      </c>
      <c r="L224">
        <f>IFERROR(IF(TRIM(E224)="-", "N/A", IF(RIGHT(E224,1)=")",IF(RIGHT(E224,2)="T)",-1000000000000*VALUE(MID(E224,2,LEN(E224)-3)),IF(RIGHT(E224,2)="M)",-1000000*VALUE(MID(E224,2,LEN(E224)-3)),IF(RIGHT(E224,2)="B)",-1000000000*VALUE(MID(E224,2,LEN(E224)-3)),IF(RIGHT(E224,2)="k)",-1000*VALUE(MID(E224,2,LEN(E224)-3)),VALUE(SUBSTITUTE(E224,",","")))))),IF(RIGHT(E224,1)="T",1000000000000*VALUE(LEFT(E224,LEN(E224)-1)),IF(RIGHT(E224,1)="M",1000000*VALUE(LEFT(E224,LEN(E224)-1)),IF(RIGHT(E224,1)="B",1000000000*VALUE(LEFT(E224,LEN(E224)-1)),IF(RIGHT(E224,1)="%",0.01*VALUE(LEFT(E224,LEN(E224)-1)),IF(RIGHT(E224,1)="k",1000*VALUE(LEFT(E224,LEN(E224)-1)),VALUE(SUBSTITUTE(E224,",",""))))))))),"N/A")</f>
        <v/>
      </c>
      <c r="M224">
        <f>IFERROR(IF(TRIM(F224)="-", "N/A", IF(RIGHT(F224,1)=")",IF(RIGHT(F224,2)="T)",-1000000000000*VALUE(MID(F224,2,LEN(F224)-3)),IF(RIGHT(F224,2)="M)",-1000000*VALUE(MID(F224,2,LEN(F224)-3)),IF(RIGHT(F224,2)="B)",-1000000000*VALUE(MID(F224,2,LEN(F224)-3)),IF(RIGHT(F224,2)="k)",-1000*VALUE(MID(F224,2,LEN(F224)-3)),VALUE(SUBSTITUTE(F224,",","")))))),IF(RIGHT(F224,1)="T",1000000000000*VALUE(LEFT(F224,LEN(F224)-1)),IF(RIGHT(F224,1)="M",1000000*VALUE(LEFT(F224,LEN(F224)-1)),IF(RIGHT(F224,1)="B",1000000000*VALUE(LEFT(F224,LEN(F224)-1)),IF(RIGHT(F224,1)="%",0.01*VALUE(LEFT(F224,LEN(F224)-1)),IF(RIGHT(F224,1)="k",1000*VALUE(LEFT(F224,LEN(F224)-1)),VALUE(SUBSTITUTE(F224,",",""))))))))),"N/A")</f>
        <v/>
      </c>
      <c r="N224">
        <f>IFERROR(IF(TRIM(G224)="-", "N/A", IF(RIGHT(G224,1)=")",IF(RIGHT(G224,2)="T)",-1000000000000*VALUE(MID(G224,2,LEN(G224)-3)),IF(RIGHT(G224,2)="M)",-1000000*VALUE(MID(G224,2,LEN(G224)-3)),IF(RIGHT(G224,2)="B)",-1000000000*VALUE(MID(G224,2,LEN(G224)-3)),IF(RIGHT(G224,2)="k)",-1000*VALUE(MID(G224,2,LEN(G224)-3)),VALUE(SUBSTITUTE(G224,",","")))))),IF(RIGHT(G224,1)="T",1000000000000*VALUE(LEFT(G224,LEN(G224)-1)),IF(RIGHT(G224,1)="M",1000000*VALUE(LEFT(G224,LEN(G224)-1)),IF(RIGHT(G224,1)="B",1000000000*VALUE(LEFT(G224,LEN(G224)-1)),IF(RIGHT(G224,1)="%",0.01*VALUE(LEFT(G224,LEN(G224)-1)),IF(RIGHT(G224,1)="k",1000*VALUE(LEFT(G224,LEN(G224)-1)),VALUE(SUBSTITUTE(G224,",",""))))))))),"N/A")</f>
        <v/>
      </c>
      <c r="P224">
        <f>MAX(J224:N224)</f>
        <v/>
      </c>
      <c r="Q224">
        <f>IFERROR(J144+MATCH(P224,J224:N224,0)-1,"")</f>
        <v/>
      </c>
      <c r="R224">
        <f>IF(Q224="","",MIN(J224:N224))</f>
        <v/>
      </c>
      <c r="S224">
        <f>IFERROR(J144+MATCH(R224,J224:N224,0)-1,"")</f>
        <v/>
      </c>
      <c r="T224">
        <f>IFERROR(AVERAGE(J224:N224),"")</f>
        <v/>
      </c>
      <c r="U224">
        <f>IFERROR(STDEV(J224:N224),"")</f>
        <v/>
      </c>
      <c r="V224">
        <f>IFERROR(IF(C224="-","",IF(ISBLANK(B224),"",IF(OR(ISNUMBER(FIND("Growth",B224)),ISNUMBER(FIND("Margin",B224))),"",(J224-T224)/U224))),"")</f>
        <v/>
      </c>
      <c r="W224">
        <f>IFERROR(IF(OR(D224="-",ISBLANK(D224)),"",(K224-T224)/U224),"")</f>
        <v/>
      </c>
      <c r="X224">
        <f>IFERROR(IF(OR(E224="-",ISBLANK(E224)),"",(L224-T224)/U224),"")</f>
        <v/>
      </c>
      <c r="Y224">
        <f>IFERROR(IF(OR(F224="-",ISBLANK(F224)),"",(M224-T224)/U224),"")</f>
        <v/>
      </c>
      <c r="Z224">
        <f>IFERROR(IF(OR(G224="-",ISBLANK(G224)),"",(N224-T224)/U224),"")</f>
        <v/>
      </c>
      <c r="AA224">
        <f>IF(MAX(MAX(V224:Z224),ABS(MIN(V224:Z224)))=ABS(MIN(V224:Z224)),MIN(V224:Z224),MAX(V224:Z224))</f>
        <v/>
      </c>
      <c r="AB224">
        <f>IFERROR(V144+MATCH(AA224,V224:Z224,0)-1,"")</f>
        <v/>
      </c>
      <c r="AC224">
        <f>IF(AB224&lt;&gt;"",IF(S224=AB224,"Low",IF(AB224=Q224,"High","")),"")</f>
        <v/>
      </c>
      <c r="AE224">
        <f>IF(ISNUMBER(MATCH("N/A",J224:N224,0)),"",IFERROR((5 * SUMPRODUCT(J144:N144,J224:N224) - PRODUCT(SUM(J144:N144),SUM(J224:N224))) / ((5 * SUM((J144^2)+(K144^2)+(L144^2)+(M144^2)+(N144^2))) - SUM(J144:N144)^2),""))</f>
        <v/>
      </c>
      <c r="AF224">
        <f>IFERROR(CORREL(J144:N144,J224:N224),"")</f>
        <v/>
      </c>
      <c r="AZ224">
        <f>IF(Q224=S224,0,1)</f>
        <v/>
      </c>
      <c r="BA224">
        <f>IF(AZ224=1,IF(Q224="","",IF(Q224=N144,"Yes","No")),"")</f>
        <v/>
      </c>
      <c r="BB224">
        <f>IF(BA224="Yes",P224,"")</f>
        <v/>
      </c>
      <c r="BC224">
        <f>IF(AZ224=1,IF(S224="","",IF(S224=N144,"Yes","No")),"")</f>
        <v/>
      </c>
      <c r="BD224">
        <f>IF(BC224="Yes",R224,"")</f>
        <v/>
      </c>
      <c r="BE224">
        <f>IFERROR(IF(SIGN(AE224)=1,"Increasing",IF(SIGN(AE224)=-1,"Decreasing","")),"")</f>
        <v/>
      </c>
      <c r="BF224">
        <f>IF(OR(AND(BE224="Increasing",BA224="Yes"),AND(BE224="Decreasing",BC224="Yes")),"Yes","No")</f>
        <v/>
      </c>
      <c r="BG224">
        <f>IF(I224="pos_trend","Yes","No")</f>
        <v/>
      </c>
      <c r="BH224">
        <f>IF(AF224&lt;&gt;"",IF(ABS(AF224)&gt;0.8,"Yes","No"),"")</f>
        <v/>
      </c>
    </row>
    <row r="225" spans="1:60">
      <c s="1" r="A225" t="n">
        <v>19</v>
      </c>
      <c r="B225" t="s">
        <v>541</v>
      </c>
      <c r="C225" t="s">
        <v>2817</v>
      </c>
      <c r="D225" t="s">
        <v>2818</v>
      </c>
      <c r="E225" t="s">
        <v>2819</v>
      </c>
      <c r="F225" t="s">
        <v>2820</v>
      </c>
      <c r="G225" t="s">
        <v>2821</v>
      </c>
      <c r="H225" t="s"/>
      <c r="I225">
        <f>IF(AND(K225&gt; J225, L225&gt; K225, M225&gt; L225, N225&gt; M225), "pos_trend", IF(AND(K225&lt; J225, L225&lt; K225, M225&lt; L225, N225&lt; M225), "neg_trend", "N/A"))</f>
        <v/>
      </c>
      <c r="J225">
        <f>IFERROR(IF(TRIM(C225)="-", "N/A", IF(RIGHT(C225,1)=")",IF(RIGHT(C225,2)="T)",-1000000000000*VALUE(MID(C225,2,LEN(C225)-3)),IF(RIGHT(C225,2)="M)",-1000000*VALUE(MID(C225,2,LEN(C225)-3)),IF(RIGHT(C225,2)="B)",-1000000000*VALUE(MID(C225,2,LEN(C225)-3)),IF(RIGHT(C225,2)="k)",-1000*VALUE(MID(C225,2,LEN(C225)-3)),VALUE(SUBSTITUTE(C225,",","")))))),IF(RIGHT(C225,1)="T",1000000000000*VALUE(LEFT(C225,LEN(C225)-1)),IF(RIGHT(C225,1)="M",1000000*VALUE(LEFT(C225,LEN(C225)-1)),IF(RIGHT(C225,1)="B",1000000000*VALUE(LEFT(C225,LEN(C225)-1)),IF(RIGHT(C225,1)="%",0.01*VALUE(LEFT(C225,LEN(C225)-1)),IF(RIGHT(C225,1)="k",1000*VALUE(LEFT(C225,LEN(C225)-1)),VALUE(SUBSTITUTE(C225,",",""))))))))),"N/A")</f>
        <v/>
      </c>
      <c r="K225">
        <f>IFERROR(IF(TRIM(D225)="-", "N/A", IF(RIGHT(D225,1)=")",IF(RIGHT(D225,2)="T)",-1000000000000*VALUE(MID(D225,2,LEN(D225)-3)),IF(RIGHT(D225,2)="M)",-1000000*VALUE(MID(D225,2,LEN(D225)-3)),IF(RIGHT(D225,2)="B)",-1000000000*VALUE(MID(D225,2,LEN(D225)-3)),IF(RIGHT(D225,2)="k)",-1000*VALUE(MID(D225,2,LEN(D225)-3)),VALUE(SUBSTITUTE(D225,",","")))))),IF(RIGHT(D225,1)="T",1000000000000*VALUE(LEFT(D225,LEN(D225)-1)),IF(RIGHT(D225,1)="M",1000000*VALUE(LEFT(D225,LEN(D225)-1)),IF(RIGHT(D225,1)="B",1000000000*VALUE(LEFT(D225,LEN(D225)-1)),IF(RIGHT(D225,1)="%",0.01*VALUE(LEFT(D225,LEN(D225)-1)),IF(RIGHT(D225,1)="k",1000*VALUE(LEFT(D225,LEN(D225)-1)),VALUE(SUBSTITUTE(D225,",",""))))))))),"N/A")</f>
        <v/>
      </c>
      <c r="L225">
        <f>IFERROR(IF(TRIM(E225)="-", "N/A", IF(RIGHT(E225,1)=")",IF(RIGHT(E225,2)="T)",-1000000000000*VALUE(MID(E225,2,LEN(E225)-3)),IF(RIGHT(E225,2)="M)",-1000000*VALUE(MID(E225,2,LEN(E225)-3)),IF(RIGHT(E225,2)="B)",-1000000000*VALUE(MID(E225,2,LEN(E225)-3)),IF(RIGHT(E225,2)="k)",-1000*VALUE(MID(E225,2,LEN(E225)-3)),VALUE(SUBSTITUTE(E225,",","")))))),IF(RIGHT(E225,1)="T",1000000000000*VALUE(LEFT(E225,LEN(E225)-1)),IF(RIGHT(E225,1)="M",1000000*VALUE(LEFT(E225,LEN(E225)-1)),IF(RIGHT(E225,1)="B",1000000000*VALUE(LEFT(E225,LEN(E225)-1)),IF(RIGHT(E225,1)="%",0.01*VALUE(LEFT(E225,LEN(E225)-1)),IF(RIGHT(E225,1)="k",1000*VALUE(LEFT(E225,LEN(E225)-1)),VALUE(SUBSTITUTE(E225,",",""))))))))),"N/A")</f>
        <v/>
      </c>
      <c r="M225">
        <f>IFERROR(IF(TRIM(F225)="-", "N/A", IF(RIGHT(F225,1)=")",IF(RIGHT(F225,2)="T)",-1000000000000*VALUE(MID(F225,2,LEN(F225)-3)),IF(RIGHT(F225,2)="M)",-1000000*VALUE(MID(F225,2,LEN(F225)-3)),IF(RIGHT(F225,2)="B)",-1000000000*VALUE(MID(F225,2,LEN(F225)-3)),IF(RIGHT(F225,2)="k)",-1000*VALUE(MID(F225,2,LEN(F225)-3)),VALUE(SUBSTITUTE(F225,",","")))))),IF(RIGHT(F225,1)="T",1000000000000*VALUE(LEFT(F225,LEN(F225)-1)),IF(RIGHT(F225,1)="M",1000000*VALUE(LEFT(F225,LEN(F225)-1)),IF(RIGHT(F225,1)="B",1000000000*VALUE(LEFT(F225,LEN(F225)-1)),IF(RIGHT(F225,1)="%",0.01*VALUE(LEFT(F225,LEN(F225)-1)),IF(RIGHT(F225,1)="k",1000*VALUE(LEFT(F225,LEN(F225)-1)),VALUE(SUBSTITUTE(F225,",",""))))))))),"N/A")</f>
        <v/>
      </c>
      <c r="N225">
        <f>IFERROR(IF(TRIM(G225)="-", "N/A", IF(RIGHT(G225,1)=")",IF(RIGHT(G225,2)="T)",-1000000000000*VALUE(MID(G225,2,LEN(G225)-3)),IF(RIGHT(G225,2)="M)",-1000000*VALUE(MID(G225,2,LEN(G225)-3)),IF(RIGHT(G225,2)="B)",-1000000000*VALUE(MID(G225,2,LEN(G225)-3)),IF(RIGHT(G225,2)="k)",-1000*VALUE(MID(G225,2,LEN(G225)-3)),VALUE(SUBSTITUTE(G225,",","")))))),IF(RIGHT(G225,1)="T",1000000000000*VALUE(LEFT(G225,LEN(G225)-1)),IF(RIGHT(G225,1)="M",1000000*VALUE(LEFT(G225,LEN(G225)-1)),IF(RIGHT(G225,1)="B",1000000000*VALUE(LEFT(G225,LEN(G225)-1)),IF(RIGHT(G225,1)="%",0.01*VALUE(LEFT(G225,LEN(G225)-1)),IF(RIGHT(G225,1)="k",1000*VALUE(LEFT(G225,LEN(G225)-1)),VALUE(SUBSTITUTE(G225,",",""))))))))),"N/A")</f>
        <v/>
      </c>
      <c r="P225">
        <f>MAX(J225:N225)</f>
        <v/>
      </c>
      <c r="Q225">
        <f>IFERROR(J144+MATCH(P225,J225:N225,0)-1,"")</f>
        <v/>
      </c>
      <c r="R225">
        <f>IF(Q225="","",MIN(J225:N225))</f>
        <v/>
      </c>
      <c r="S225">
        <f>IFERROR(J144+MATCH(R225,J225:N225,0)-1,"")</f>
        <v/>
      </c>
      <c r="T225">
        <f>IFERROR(AVERAGE(J225:N225),"")</f>
        <v/>
      </c>
      <c r="U225">
        <f>IFERROR(STDEV(J225:N225),"")</f>
        <v/>
      </c>
      <c r="V225">
        <f>IFERROR(IF(C225="-","",IF(ISBLANK(B225),"",IF(OR(ISNUMBER(FIND("Growth",B225)),ISNUMBER(FIND("Margin",B225))),"",(J225-T225)/U225))),"")</f>
        <v/>
      </c>
      <c r="W225">
        <f>IFERROR(IF(OR(D225="-",ISBLANK(D225)),"",(K225-T225)/U225),"")</f>
        <v/>
      </c>
      <c r="X225">
        <f>IFERROR(IF(OR(E225="-",ISBLANK(E225)),"",(L225-T225)/U225),"")</f>
        <v/>
      </c>
      <c r="Y225">
        <f>IFERROR(IF(OR(F225="-",ISBLANK(F225)),"",(M225-T225)/U225),"")</f>
        <v/>
      </c>
      <c r="Z225">
        <f>IFERROR(IF(OR(G225="-",ISBLANK(G225)),"",(N225-T225)/U225),"")</f>
        <v/>
      </c>
      <c r="AA225">
        <f>IF(MAX(MAX(V225:Z225),ABS(MIN(V225:Z225)))=ABS(MIN(V225:Z225)),MIN(V225:Z225),MAX(V225:Z225))</f>
        <v/>
      </c>
      <c r="AB225">
        <f>IFERROR(V144+MATCH(AA225,V225:Z225,0)-1,"")</f>
        <v/>
      </c>
      <c r="AC225">
        <f>IF(AB225&lt;&gt;"",IF(S225=AB225,"Low",IF(AB225=Q225,"High","")),"")</f>
        <v/>
      </c>
      <c r="AE225">
        <f>IF(ISNUMBER(MATCH("N/A",J225:N225,0)),"",IFERROR((5 * SUMPRODUCT(J144:N144,J225:N225) - PRODUCT(SUM(J144:N144),SUM(J225:N225))) / ((5 * SUM((J144^2)+(K144^2)+(L144^2)+(M144^2)+(N144^2))) - SUM(J144:N144)^2),""))</f>
        <v/>
      </c>
      <c r="AF225">
        <f>IFERROR(CORREL(J144:N144,J225:N225),"")</f>
        <v/>
      </c>
      <c r="AZ225">
        <f>IF(Q225=S225,0,1)</f>
        <v/>
      </c>
      <c r="BA225">
        <f>IF(AZ225=1,IF(Q225="","",IF(Q225=N144,"Yes","No")),"")</f>
        <v/>
      </c>
      <c r="BB225">
        <f>IF(BA225="Yes",P225,"")</f>
        <v/>
      </c>
      <c r="BC225">
        <f>IF(AZ225=1,IF(S225="","",IF(S225=N144,"Yes","No")),"")</f>
        <v/>
      </c>
      <c r="BD225">
        <f>IF(BC225="Yes",R225,"")</f>
        <v/>
      </c>
      <c r="BE225">
        <f>IFERROR(IF(SIGN(AE225)=1,"Increasing",IF(SIGN(AE225)=-1,"Decreasing","")),"")</f>
        <v/>
      </c>
      <c r="BF225">
        <f>IF(OR(AND(BE225="Increasing",BA225="Yes"),AND(BE225="Decreasing",BC225="Yes")),"Yes","No")</f>
        <v/>
      </c>
      <c r="BG225">
        <f>IF(I225="pos_trend","Yes","No")</f>
        <v/>
      </c>
      <c r="BH225">
        <f>IF(AF225&lt;&gt;"",IF(ABS(AF225)&gt;0.8,"Yes","No"),"")</f>
        <v/>
      </c>
    </row>
    <row r="226" spans="1:60">
      <c r="I226">
        <f>IF(AND(K226&gt; J226, L226&gt; K226, M226&gt; L226, N226&gt; M226), "pos_trend", IF(AND(K226&lt; J226, L226&lt; K226, M226&lt; L226, N226&lt; M226), "neg_trend", "N/A"))</f>
        <v/>
      </c>
      <c r="J226">
        <f>IFERROR(IF(TRIM(C226)="-", "N/A", IF(RIGHT(C226,1)=")",IF(RIGHT(C226,2)="T)",-1000000000000*VALUE(MID(C226,2,LEN(C226)-3)),IF(RIGHT(C226,2)="M)",-1000000*VALUE(MID(C226,2,LEN(C226)-3)),IF(RIGHT(C226,2)="B)",-1000000000*VALUE(MID(C226,2,LEN(C226)-3)),IF(RIGHT(C226,2)="k)",-1000*VALUE(MID(C226,2,LEN(C226)-3)),VALUE(SUBSTITUTE(C226,",","")))))),IF(RIGHT(C226,1)="T",1000000000000*VALUE(LEFT(C226,LEN(C226)-1)),IF(RIGHT(C226,1)="M",1000000*VALUE(LEFT(C226,LEN(C226)-1)),IF(RIGHT(C226,1)="B",1000000000*VALUE(LEFT(C226,LEN(C226)-1)),IF(RIGHT(C226,1)="%",0.01*VALUE(LEFT(C226,LEN(C226)-1)),IF(RIGHT(C226,1)="k",1000*VALUE(LEFT(C226,LEN(C226)-1)),VALUE(SUBSTITUTE(C226,",",""))))))))),"N/A")</f>
        <v/>
      </c>
      <c r="K226">
        <f>IFERROR(IF(TRIM(D226)="-", "N/A", IF(RIGHT(D226,1)=")",IF(RIGHT(D226,2)="T)",-1000000000000*VALUE(MID(D226,2,LEN(D226)-3)),IF(RIGHT(D226,2)="M)",-1000000*VALUE(MID(D226,2,LEN(D226)-3)),IF(RIGHT(D226,2)="B)",-1000000000*VALUE(MID(D226,2,LEN(D226)-3)),IF(RIGHT(D226,2)="k)",-1000*VALUE(MID(D226,2,LEN(D226)-3)),VALUE(SUBSTITUTE(D226,",","")))))),IF(RIGHT(D226,1)="T",1000000000000*VALUE(LEFT(D226,LEN(D226)-1)),IF(RIGHT(D226,1)="M",1000000*VALUE(LEFT(D226,LEN(D226)-1)),IF(RIGHT(D226,1)="B",1000000000*VALUE(LEFT(D226,LEN(D226)-1)),IF(RIGHT(D226,1)="%",0.01*VALUE(LEFT(D226,LEN(D226)-1)),IF(RIGHT(D226,1)="k",1000*VALUE(LEFT(D226,LEN(D226)-1)),VALUE(SUBSTITUTE(D226,",",""))))))))),"N/A")</f>
        <v/>
      </c>
      <c r="L226">
        <f>IFERROR(IF(TRIM(E226)="-", "N/A", IF(RIGHT(E226,1)=")",IF(RIGHT(E226,2)="T)",-1000000000000*VALUE(MID(E226,2,LEN(E226)-3)),IF(RIGHT(E226,2)="M)",-1000000*VALUE(MID(E226,2,LEN(E226)-3)),IF(RIGHT(E226,2)="B)",-1000000000*VALUE(MID(E226,2,LEN(E226)-3)),IF(RIGHT(E226,2)="k)",-1000*VALUE(MID(E226,2,LEN(E226)-3)),VALUE(SUBSTITUTE(E226,",","")))))),IF(RIGHT(E226,1)="T",1000000000000*VALUE(LEFT(E226,LEN(E226)-1)),IF(RIGHT(E226,1)="M",1000000*VALUE(LEFT(E226,LEN(E226)-1)),IF(RIGHT(E226,1)="B",1000000000*VALUE(LEFT(E226,LEN(E226)-1)),IF(RIGHT(E226,1)="%",0.01*VALUE(LEFT(E226,LEN(E226)-1)),IF(RIGHT(E226,1)="k",1000*VALUE(LEFT(E226,LEN(E226)-1)),VALUE(SUBSTITUTE(E226,",",""))))))))),"N/A")</f>
        <v/>
      </c>
      <c r="M226">
        <f>IFERROR(IF(TRIM(F226)="-", "N/A", IF(RIGHT(F226,1)=")",IF(RIGHT(F226,2)="T)",-1000000000000*VALUE(MID(F226,2,LEN(F226)-3)),IF(RIGHT(F226,2)="M)",-1000000*VALUE(MID(F226,2,LEN(F226)-3)),IF(RIGHT(F226,2)="B)",-1000000000*VALUE(MID(F226,2,LEN(F226)-3)),IF(RIGHT(F226,2)="k)",-1000*VALUE(MID(F226,2,LEN(F226)-3)),VALUE(SUBSTITUTE(F226,",","")))))),IF(RIGHT(F226,1)="T",1000000000000*VALUE(LEFT(F226,LEN(F226)-1)),IF(RIGHT(F226,1)="M",1000000*VALUE(LEFT(F226,LEN(F226)-1)),IF(RIGHT(F226,1)="B",1000000000*VALUE(LEFT(F226,LEN(F226)-1)),IF(RIGHT(F226,1)="%",0.01*VALUE(LEFT(F226,LEN(F226)-1)),IF(RIGHT(F226,1)="k",1000*VALUE(LEFT(F226,LEN(F226)-1)),VALUE(SUBSTITUTE(F226,",",""))))))))),"N/A")</f>
        <v/>
      </c>
      <c r="N226">
        <f>IFERROR(IF(TRIM(G226)="-", "N/A", IF(RIGHT(G226,1)=")",IF(RIGHT(G226,2)="T)",-1000000000000*VALUE(MID(G226,2,LEN(G226)-3)),IF(RIGHT(G226,2)="M)",-1000000*VALUE(MID(G226,2,LEN(G226)-3)),IF(RIGHT(G226,2)="B)",-1000000000*VALUE(MID(G226,2,LEN(G226)-3)),IF(RIGHT(G226,2)="k)",-1000*VALUE(MID(G226,2,LEN(G226)-3)),VALUE(SUBSTITUTE(G226,",","")))))),IF(RIGHT(G226,1)="T",1000000000000*VALUE(LEFT(G226,LEN(G226)-1)),IF(RIGHT(G226,1)="M",1000000*VALUE(LEFT(G226,LEN(G226)-1)),IF(RIGHT(G226,1)="B",1000000000*VALUE(LEFT(G226,LEN(G226)-1)),IF(RIGHT(G226,1)="%",0.01*VALUE(LEFT(G226,LEN(G226)-1)),IF(RIGHT(G226,1)="k",1000*VALUE(LEFT(G226,LEN(G226)-1)),VALUE(SUBSTITUTE(G226,",",""))))))))),"N/A")</f>
        <v/>
      </c>
      <c r="P226">
        <f>MAX(J226:N226)</f>
        <v/>
      </c>
      <c r="Q226">
        <f>IFERROR(J144+MATCH(P226,J226:N226,0)-1,"")</f>
        <v/>
      </c>
      <c r="R226">
        <f>IF(Q226="","",MIN(J226:N226))</f>
        <v/>
      </c>
      <c r="S226">
        <f>IFERROR(J144+MATCH(R226,J226:N226,0)-1,"")</f>
        <v/>
      </c>
      <c r="T226">
        <f>IFERROR(AVERAGE(J226:N226),"")</f>
        <v/>
      </c>
      <c r="U226">
        <f>IFERROR(STDEV(J226:N226),"")</f>
        <v/>
      </c>
      <c r="V226">
        <f>IFERROR(IF(C226="-","",IF(ISBLANK(B226),"",IF(OR(ISNUMBER(FIND("Growth",B226)),ISNUMBER(FIND("Margin",B226))),"",(J226-T226)/U226))),"")</f>
        <v/>
      </c>
      <c r="W226">
        <f>IFERROR(IF(OR(D226="-",ISBLANK(D226)),"",(K226-T226)/U226),"")</f>
        <v/>
      </c>
      <c r="X226">
        <f>IFERROR(IF(OR(E226="-",ISBLANK(E226)),"",(L226-T226)/U226),"")</f>
        <v/>
      </c>
      <c r="Y226">
        <f>IFERROR(IF(OR(F226="-",ISBLANK(F226)),"",(M226-T226)/U226),"")</f>
        <v/>
      </c>
      <c r="Z226">
        <f>IFERROR(IF(OR(G226="-",ISBLANK(G226)),"",(N226-T226)/U226),"")</f>
        <v/>
      </c>
      <c r="AA226">
        <f>IF(MAX(MAX(V226:Z226),ABS(MIN(V226:Z226)))=ABS(MIN(V226:Z226)),MIN(V226:Z226),MAX(V226:Z226))</f>
        <v/>
      </c>
      <c r="AB226">
        <f>IFERROR(V144+MATCH(AA226,V226:Z226,0)-1,"")</f>
        <v/>
      </c>
      <c r="AC226">
        <f>IF(AB226&lt;&gt;"",IF(S226=AB226,"Low",IF(AB226=Q226,"High","")),"")</f>
        <v/>
      </c>
      <c r="AE226">
        <f>IF(ISNUMBER(MATCH("N/A",J226:N226,0)),"",IFERROR((5 * SUMPRODUCT(J144:N144,J226:N226) - PRODUCT(SUM(J144:N144),SUM(J226:N226))) / ((5 * SUM((J144^2)+(K144^2)+(L144^2)+(M144^2)+(N144^2))) - SUM(J144:N144)^2),""))</f>
        <v/>
      </c>
      <c r="AF226">
        <f>IFERROR(CORREL(J144:N144,J226:N226),"")</f>
        <v/>
      </c>
      <c r="AZ226">
        <f>IF(Q226=S226,0,1)</f>
        <v/>
      </c>
      <c r="BA226">
        <f>IF(AZ226=1,IF(Q226="","",IF(Q226=N144,"Yes","No")),"")</f>
        <v/>
      </c>
      <c r="BB226">
        <f>IF(BA226="Yes",P226,"")</f>
        <v/>
      </c>
      <c r="BC226">
        <f>IF(AZ226=1,IF(S226="","",IF(S226=N144,"Yes","No")),"")</f>
        <v/>
      </c>
      <c r="BD226">
        <f>IF(BC226="Yes",R226,"")</f>
        <v/>
      </c>
      <c r="BE226">
        <f>IFERROR(IF(SIGN(AE226)=1,"Increasing",IF(SIGN(AE226)=-1,"Decreasing","")),"")</f>
        <v/>
      </c>
      <c r="BF226">
        <f>IF(OR(AND(BE226="Increasing",BA226="Yes"),AND(BE226="Decreasing",BC226="Yes")),"Yes","No")</f>
        <v/>
      </c>
      <c r="BG226">
        <f>IF(I226="pos_trend","Yes","No")</f>
        <v/>
      </c>
      <c r="BH226">
        <f>IF(AF226&lt;&gt;"",IF(ABS(AF226)&gt;0.8,"Yes","No"),"")</f>
        <v/>
      </c>
    </row>
    <row r="227" spans="1:60">
      <c s="1" r="B227" t="s">
        <v>316</v>
      </c>
      <c s="1" r="C227" t="s">
        <v>252</v>
      </c>
      <c s="1" r="D227" t="s">
        <v>253</v>
      </c>
      <c s="1" r="E227" t="s">
        <v>254</v>
      </c>
      <c s="1" r="F227" t="s">
        <v>255</v>
      </c>
      <c s="1" r="G227" t="s">
        <v>256</v>
      </c>
      <c s="1" r="H227" t="s">
        <v>257</v>
      </c>
      <c r="P227">
        <f>MAX(J227:N227)</f>
        <v/>
      </c>
      <c r="Q227">
        <f>IFERROR(J144+MATCH(P227,J227:N227,0)-1,"")</f>
        <v/>
      </c>
      <c r="R227">
        <f>IF(Q227="","",MIN(J227:N227))</f>
        <v/>
      </c>
      <c r="S227">
        <f>IFERROR(J144+MATCH(R227,J227:N227,0)-1,"")</f>
        <v/>
      </c>
      <c r="T227">
        <f>IFERROR(AVERAGE(J227:N227),"")</f>
        <v/>
      </c>
      <c r="U227">
        <f>IFERROR(STDEV(J227:N227),"")</f>
        <v/>
      </c>
      <c r="V227">
        <f>IFERROR(IF(C227="-","",IF(ISBLANK(B227),"",IF(OR(ISNUMBER(FIND("Growth",B227)),ISNUMBER(FIND("Margin",B227))),"",(J227-T227)/U227))),"")</f>
        <v/>
      </c>
      <c r="W227">
        <f>IFERROR(IF(OR(D227="-",ISBLANK(D227)),"",(K227-T227)/U227),"")</f>
        <v/>
      </c>
      <c r="X227">
        <f>IFERROR(IF(OR(E227="-",ISBLANK(E227)),"",(L227-T227)/U227),"")</f>
        <v/>
      </c>
      <c r="Y227">
        <f>IFERROR(IF(OR(F227="-",ISBLANK(F227)),"",(M227-T227)/U227),"")</f>
        <v/>
      </c>
      <c r="Z227">
        <f>IFERROR(IF(OR(G227="-",ISBLANK(G227)),"",(N227-T227)/U227),"")</f>
        <v/>
      </c>
      <c r="AA227">
        <f>IF(MAX(MAX(V227:Z227),ABS(MIN(V227:Z227)))=ABS(MIN(V227:Z227)),MIN(V227:Z227),MAX(V227:Z227))</f>
        <v/>
      </c>
      <c r="AB227">
        <f>IFERROR(V144+MATCH(AA227,V227:Z227,0)-1,"")</f>
        <v/>
      </c>
      <c r="AC227">
        <f>IF(AB227&lt;&gt;"",IF(S227=AB227,"Low",IF(AB227=Q227,"High","")),"")</f>
        <v/>
      </c>
      <c r="AE227">
        <f>IF(ISNUMBER(MATCH("N/A",J227:N227,0)),"",IFERROR((5 * SUMPRODUCT(J144:N144,J227:N227) - PRODUCT(SUM(J144:N144),SUM(J227:N227))) / ((5 * SUM((J144^2)+(K144^2)+(L144^2)+(M144^2)+(N144^2))) - SUM(J144:N144)^2),""))</f>
        <v/>
      </c>
      <c r="AF227">
        <f>IFERROR(CORREL(J144:N144,J227:N227),"")</f>
        <v/>
      </c>
      <c r="AZ227">
        <f>IF(Q227=S227,0,1)</f>
        <v/>
      </c>
      <c r="BA227">
        <f>IF(AZ227=1,IF(Q227="","",IF(Q227=N144,"Yes","No")),"")</f>
        <v/>
      </c>
      <c r="BB227">
        <f>IF(BA227="Yes",P227,"")</f>
        <v/>
      </c>
      <c r="BC227">
        <f>IF(AZ227=1,IF(S227="","",IF(S227=N144,"Yes","No")),"")</f>
        <v/>
      </c>
      <c r="BD227">
        <f>IF(BC227="Yes",R227,"")</f>
        <v/>
      </c>
      <c r="BE227">
        <f>IFERROR(IF(SIGN(AE227)=1,"Increasing",IF(SIGN(AE227)=-1,"Decreasing","")),"")</f>
        <v/>
      </c>
      <c r="BF227">
        <f>IF(OR(AND(BE227="Increasing",BA227="Yes"),AND(BE227="Decreasing",BC227="Yes")),"Yes","No")</f>
        <v/>
      </c>
      <c r="BG227">
        <f>IF(I227="pos_trend","Yes","No")</f>
        <v/>
      </c>
      <c r="BH227">
        <f>IF(AF227&lt;&gt;"",IF(ABS(AF227)&gt;0.8,"Yes","No"),"")</f>
        <v/>
      </c>
    </row>
    <row r="228" spans="1:60">
      <c s="1" r="A228" t="n">
        <v>0</v>
      </c>
      <c r="B228" t="s">
        <v>546</v>
      </c>
      <c r="C228" t="s">
        <v>2822</v>
      </c>
      <c r="D228" t="s">
        <v>2823</v>
      </c>
      <c r="E228" t="s">
        <v>2824</v>
      </c>
      <c r="F228" t="s">
        <v>2825</v>
      </c>
      <c r="G228" t="s">
        <v>2826</v>
      </c>
      <c r="H228" t="s"/>
      <c r="I228">
        <f>IF(AND(K228&gt; J228, L228&gt; K228, M228&gt; L228, N228&gt; M228), "pos_trend", IF(AND(K228&lt; J228, L228&lt; K228, M228&lt; L228, N228&lt; M228), "neg_trend", "N/A"))</f>
        <v/>
      </c>
      <c r="J228">
        <f>IFERROR(IF(TRIM(C228)="-", "N/A", IF(RIGHT(C228,1)=")",IF(RIGHT(C228,2)="T)",-1000000000000*VALUE(MID(C228,2,LEN(C228)-3)),IF(RIGHT(C228,2)="M)",-1000000*VALUE(MID(C228,2,LEN(C228)-3)),IF(RIGHT(C228,2)="B)",-1000000000*VALUE(MID(C228,2,LEN(C228)-3)),IF(RIGHT(C228,2)="k)",-1000*VALUE(MID(C228,2,LEN(C228)-3)),VALUE(SUBSTITUTE(C228,",","")))))),IF(RIGHT(C228,1)="T",1000000000000*VALUE(LEFT(C228,LEN(C228)-1)),IF(RIGHT(C228,1)="M",1000000*VALUE(LEFT(C228,LEN(C228)-1)),IF(RIGHT(C228,1)="B",1000000000*VALUE(LEFT(C228,LEN(C228)-1)),IF(RIGHT(C228,1)="%",0.01*VALUE(LEFT(C228,LEN(C228)-1)),IF(RIGHT(C228,1)="k",1000*VALUE(LEFT(C228,LEN(C228)-1)),VALUE(SUBSTITUTE(C228,",",""))))))))),"N/A")</f>
        <v/>
      </c>
      <c r="K228">
        <f>IFERROR(IF(TRIM(D228)="-", "N/A", IF(RIGHT(D228,1)=")",IF(RIGHT(D228,2)="T)",-1000000000000*VALUE(MID(D228,2,LEN(D228)-3)),IF(RIGHT(D228,2)="M)",-1000000*VALUE(MID(D228,2,LEN(D228)-3)),IF(RIGHT(D228,2)="B)",-1000000000*VALUE(MID(D228,2,LEN(D228)-3)),IF(RIGHT(D228,2)="k)",-1000*VALUE(MID(D228,2,LEN(D228)-3)),VALUE(SUBSTITUTE(D228,",","")))))),IF(RIGHT(D228,1)="T",1000000000000*VALUE(LEFT(D228,LEN(D228)-1)),IF(RIGHT(D228,1)="M",1000000*VALUE(LEFT(D228,LEN(D228)-1)),IF(RIGHT(D228,1)="B",1000000000*VALUE(LEFT(D228,LEN(D228)-1)),IF(RIGHT(D228,1)="%",0.01*VALUE(LEFT(D228,LEN(D228)-1)),IF(RIGHT(D228,1)="k",1000*VALUE(LEFT(D228,LEN(D228)-1)),VALUE(SUBSTITUTE(D228,",",""))))))))),"N/A")</f>
        <v/>
      </c>
      <c r="L228">
        <f>IFERROR(IF(TRIM(E228)="-", "N/A", IF(RIGHT(E228,1)=")",IF(RIGHT(E228,2)="T)",-1000000000000*VALUE(MID(E228,2,LEN(E228)-3)),IF(RIGHT(E228,2)="M)",-1000000*VALUE(MID(E228,2,LEN(E228)-3)),IF(RIGHT(E228,2)="B)",-1000000000*VALUE(MID(E228,2,LEN(E228)-3)),IF(RIGHT(E228,2)="k)",-1000*VALUE(MID(E228,2,LEN(E228)-3)),VALUE(SUBSTITUTE(E228,",","")))))),IF(RIGHT(E228,1)="T",1000000000000*VALUE(LEFT(E228,LEN(E228)-1)),IF(RIGHT(E228,1)="M",1000000*VALUE(LEFT(E228,LEN(E228)-1)),IF(RIGHT(E228,1)="B",1000000000*VALUE(LEFT(E228,LEN(E228)-1)),IF(RIGHT(E228,1)="%",0.01*VALUE(LEFT(E228,LEN(E228)-1)),IF(RIGHT(E228,1)="k",1000*VALUE(LEFT(E228,LEN(E228)-1)),VALUE(SUBSTITUTE(E228,",",""))))))))),"N/A")</f>
        <v/>
      </c>
      <c r="M228">
        <f>IFERROR(IF(TRIM(F228)="-", "N/A", IF(RIGHT(F228,1)=")",IF(RIGHT(F228,2)="T)",-1000000000000*VALUE(MID(F228,2,LEN(F228)-3)),IF(RIGHT(F228,2)="M)",-1000000*VALUE(MID(F228,2,LEN(F228)-3)),IF(RIGHT(F228,2)="B)",-1000000000*VALUE(MID(F228,2,LEN(F228)-3)),IF(RIGHT(F228,2)="k)",-1000*VALUE(MID(F228,2,LEN(F228)-3)),VALUE(SUBSTITUTE(F228,",","")))))),IF(RIGHT(F228,1)="T",1000000000000*VALUE(LEFT(F228,LEN(F228)-1)),IF(RIGHT(F228,1)="M",1000000*VALUE(LEFT(F228,LEN(F228)-1)),IF(RIGHT(F228,1)="B",1000000000*VALUE(LEFT(F228,LEN(F228)-1)),IF(RIGHT(F228,1)="%",0.01*VALUE(LEFT(F228,LEN(F228)-1)),IF(RIGHT(F228,1)="k",1000*VALUE(LEFT(F228,LEN(F228)-1)),VALUE(SUBSTITUTE(F228,",",""))))))))),"N/A")</f>
        <v/>
      </c>
      <c r="N228">
        <f>IFERROR(IF(TRIM(G228)="-", "N/A", IF(RIGHT(G228,1)=")",IF(RIGHT(G228,2)="T)",-1000000000000*VALUE(MID(G228,2,LEN(G228)-3)),IF(RIGHT(G228,2)="M)",-1000000*VALUE(MID(G228,2,LEN(G228)-3)),IF(RIGHT(G228,2)="B)",-1000000000*VALUE(MID(G228,2,LEN(G228)-3)),IF(RIGHT(G228,2)="k)",-1000*VALUE(MID(G228,2,LEN(G228)-3)),VALUE(SUBSTITUTE(G228,",","")))))),IF(RIGHT(G228,1)="T",1000000000000*VALUE(LEFT(G228,LEN(G228)-1)),IF(RIGHT(G228,1)="M",1000000*VALUE(LEFT(G228,LEN(G228)-1)),IF(RIGHT(G228,1)="B",1000000000*VALUE(LEFT(G228,LEN(G228)-1)),IF(RIGHT(G228,1)="%",0.01*VALUE(LEFT(G228,LEN(G228)-1)),IF(RIGHT(G228,1)="k",1000*VALUE(LEFT(G228,LEN(G228)-1)),VALUE(SUBSTITUTE(G228,",",""))))))))),"N/A")</f>
        <v/>
      </c>
      <c r="P228">
        <f>MAX(J228:N228)</f>
        <v/>
      </c>
      <c r="Q228">
        <f>IFERROR(J144+MATCH(P228,J228:N228,0)-1,"")</f>
        <v/>
      </c>
      <c r="R228">
        <f>IF(Q228="","",MIN(J228:N228))</f>
        <v/>
      </c>
      <c r="S228">
        <f>IFERROR(J144+MATCH(R228,J228:N228,0)-1,"")</f>
        <v/>
      </c>
      <c r="T228">
        <f>IFERROR(AVERAGE(J228:N228),"")</f>
        <v/>
      </c>
      <c r="U228">
        <f>IFERROR(STDEV(J228:N228),"")</f>
        <v/>
      </c>
      <c r="V228">
        <f>IFERROR(IF(C228="-","",IF(ISBLANK(B228),"",IF(OR(ISNUMBER(FIND("Growth",B228)),ISNUMBER(FIND("Margin",B228))),"",(J228-T228)/U228))),"")</f>
        <v/>
      </c>
      <c r="W228">
        <f>IFERROR(IF(OR(D228="-",ISBLANK(D228)),"",(K228-T228)/U228),"")</f>
        <v/>
      </c>
      <c r="X228">
        <f>IFERROR(IF(OR(E228="-",ISBLANK(E228)),"",(L228-T228)/U228),"")</f>
        <v/>
      </c>
      <c r="Y228">
        <f>IFERROR(IF(OR(F228="-",ISBLANK(F228)),"",(M228-T228)/U228),"")</f>
        <v/>
      </c>
      <c r="Z228">
        <f>IFERROR(IF(OR(G228="-",ISBLANK(G228)),"",(N228-T228)/U228),"")</f>
        <v/>
      </c>
      <c r="AA228">
        <f>IF(MAX(MAX(V228:Z228),ABS(MIN(V228:Z228)))=ABS(MIN(V228:Z228)),MIN(V228:Z228),MAX(V228:Z228))</f>
        <v/>
      </c>
      <c r="AB228">
        <f>IFERROR(V144+MATCH(AA228,V228:Z228,0)-1,"")</f>
        <v/>
      </c>
      <c r="AC228">
        <f>IF(AB228&lt;&gt;"",IF(S228=AB228,"Low",IF(AB228=Q228,"High","")),"")</f>
        <v/>
      </c>
      <c r="AE228">
        <f>IF(ISNUMBER(MATCH("N/A",J228:N228,0)),"",IFERROR((5 * SUMPRODUCT(J144:N144,J228:N228) - PRODUCT(SUM(J144:N144),SUM(J228:N228))) / ((5 * SUM((J144^2)+(K144^2)+(L144^2)+(M144^2)+(N144^2))) - SUM(J144:N144)^2),""))</f>
        <v/>
      </c>
      <c r="AF228">
        <f>IFERROR(CORREL(J144:N144,J228:N228),"")</f>
        <v/>
      </c>
      <c r="AZ228">
        <f>IF(Q228=S228,0,1)</f>
        <v/>
      </c>
      <c r="BA228">
        <f>IF(AZ228=1,IF(Q228="","",IF(Q228=N144,"Yes","No")),"")</f>
        <v/>
      </c>
      <c r="BB228">
        <f>IF(BA228="Yes",P228,"")</f>
        <v/>
      </c>
      <c r="BC228">
        <f>IF(AZ228=1,IF(S228="","",IF(S228=N144,"Yes","No")),"")</f>
        <v/>
      </c>
      <c r="BD228">
        <f>IF(BC228="Yes",R228,"")</f>
        <v/>
      </c>
      <c r="BE228">
        <f>IFERROR(IF(SIGN(AE228)=1,"Increasing",IF(SIGN(AE228)=-1,"Decreasing","")),"")</f>
        <v/>
      </c>
      <c r="BF228">
        <f>IF(OR(AND(BE228="Increasing",BA228="Yes"),AND(BE228="Decreasing",BC228="Yes")),"Yes","No")</f>
        <v/>
      </c>
      <c r="BG228">
        <f>IF(I228="pos_trend","Yes","No")</f>
        <v/>
      </c>
      <c r="BH228">
        <f>IF(AF228&lt;&gt;"",IF(ABS(AF228)&gt;0.8,"Yes","No"),"")</f>
        <v/>
      </c>
    </row>
    <row r="229" spans="1:60">
      <c s="1" r="A229" t="n">
        <v>1</v>
      </c>
      <c r="B229" t="s">
        <v>552</v>
      </c>
      <c r="C229" t="s">
        <v>2827</v>
      </c>
      <c r="D229" t="s">
        <v>2828</v>
      </c>
      <c r="E229" t="s">
        <v>2829</v>
      </c>
      <c r="F229" t="s">
        <v>2830</v>
      </c>
      <c r="G229" t="s">
        <v>2831</v>
      </c>
      <c r="H229" t="s"/>
      <c r="I229">
        <f>IF(AND(K229&gt; J229, L229&gt; K229, M229&gt; L229, N229&gt; M229), "pos_trend", IF(AND(K229&lt; J229, L229&lt; K229, M229&lt; L229, N229&lt; M229), "neg_trend", "N/A"))</f>
        <v/>
      </c>
      <c r="J229">
        <f>IFERROR(IF(TRIM(C229)="-", "N/A", IF(RIGHT(C229,1)=")",IF(RIGHT(C229,2)="T)",-1000000000000*VALUE(MID(C229,2,LEN(C229)-3)),IF(RIGHT(C229,2)="M)",-1000000*VALUE(MID(C229,2,LEN(C229)-3)),IF(RIGHT(C229,2)="B)",-1000000000*VALUE(MID(C229,2,LEN(C229)-3)),IF(RIGHT(C229,2)="k)",-1000*VALUE(MID(C229,2,LEN(C229)-3)),VALUE(SUBSTITUTE(C229,",","")))))),IF(RIGHT(C229,1)="T",1000000000000*VALUE(LEFT(C229,LEN(C229)-1)),IF(RIGHT(C229,1)="M",1000000*VALUE(LEFT(C229,LEN(C229)-1)),IF(RIGHT(C229,1)="B",1000000000*VALUE(LEFT(C229,LEN(C229)-1)),IF(RIGHT(C229,1)="%",0.01*VALUE(LEFT(C229,LEN(C229)-1)),IF(RIGHT(C229,1)="k",1000*VALUE(LEFT(C229,LEN(C229)-1)),VALUE(SUBSTITUTE(C229,",",""))))))))),"N/A")</f>
        <v/>
      </c>
      <c r="K229">
        <f>IFERROR(IF(TRIM(D229)="-", "N/A", IF(RIGHT(D229,1)=")",IF(RIGHT(D229,2)="T)",-1000000000000*VALUE(MID(D229,2,LEN(D229)-3)),IF(RIGHT(D229,2)="M)",-1000000*VALUE(MID(D229,2,LEN(D229)-3)),IF(RIGHT(D229,2)="B)",-1000000000*VALUE(MID(D229,2,LEN(D229)-3)),IF(RIGHT(D229,2)="k)",-1000*VALUE(MID(D229,2,LEN(D229)-3)),VALUE(SUBSTITUTE(D229,",","")))))),IF(RIGHT(D229,1)="T",1000000000000*VALUE(LEFT(D229,LEN(D229)-1)),IF(RIGHT(D229,1)="M",1000000*VALUE(LEFT(D229,LEN(D229)-1)),IF(RIGHT(D229,1)="B",1000000000*VALUE(LEFT(D229,LEN(D229)-1)),IF(RIGHT(D229,1)="%",0.01*VALUE(LEFT(D229,LEN(D229)-1)),IF(RIGHT(D229,1)="k",1000*VALUE(LEFT(D229,LEN(D229)-1)),VALUE(SUBSTITUTE(D229,",",""))))))))),"N/A")</f>
        <v/>
      </c>
      <c r="L229">
        <f>IFERROR(IF(TRIM(E229)="-", "N/A", IF(RIGHT(E229,1)=")",IF(RIGHT(E229,2)="T)",-1000000000000*VALUE(MID(E229,2,LEN(E229)-3)),IF(RIGHT(E229,2)="M)",-1000000*VALUE(MID(E229,2,LEN(E229)-3)),IF(RIGHT(E229,2)="B)",-1000000000*VALUE(MID(E229,2,LEN(E229)-3)),IF(RIGHT(E229,2)="k)",-1000*VALUE(MID(E229,2,LEN(E229)-3)),VALUE(SUBSTITUTE(E229,",","")))))),IF(RIGHT(E229,1)="T",1000000000000*VALUE(LEFT(E229,LEN(E229)-1)),IF(RIGHT(E229,1)="M",1000000*VALUE(LEFT(E229,LEN(E229)-1)),IF(RIGHT(E229,1)="B",1000000000*VALUE(LEFT(E229,LEN(E229)-1)),IF(RIGHT(E229,1)="%",0.01*VALUE(LEFT(E229,LEN(E229)-1)),IF(RIGHT(E229,1)="k",1000*VALUE(LEFT(E229,LEN(E229)-1)),VALUE(SUBSTITUTE(E229,",",""))))))))),"N/A")</f>
        <v/>
      </c>
      <c r="M229">
        <f>IFERROR(IF(TRIM(F229)="-", "N/A", IF(RIGHT(F229,1)=")",IF(RIGHT(F229,2)="T)",-1000000000000*VALUE(MID(F229,2,LEN(F229)-3)),IF(RIGHT(F229,2)="M)",-1000000*VALUE(MID(F229,2,LEN(F229)-3)),IF(RIGHT(F229,2)="B)",-1000000000*VALUE(MID(F229,2,LEN(F229)-3)),IF(RIGHT(F229,2)="k)",-1000*VALUE(MID(F229,2,LEN(F229)-3)),VALUE(SUBSTITUTE(F229,",","")))))),IF(RIGHT(F229,1)="T",1000000000000*VALUE(LEFT(F229,LEN(F229)-1)),IF(RIGHT(F229,1)="M",1000000*VALUE(LEFT(F229,LEN(F229)-1)),IF(RIGHT(F229,1)="B",1000000000*VALUE(LEFT(F229,LEN(F229)-1)),IF(RIGHT(F229,1)="%",0.01*VALUE(LEFT(F229,LEN(F229)-1)),IF(RIGHT(F229,1)="k",1000*VALUE(LEFT(F229,LEN(F229)-1)),VALUE(SUBSTITUTE(F229,",",""))))))))),"N/A")</f>
        <v/>
      </c>
      <c r="N229">
        <f>IFERROR(IF(TRIM(G229)="-", "N/A", IF(RIGHT(G229,1)=")",IF(RIGHT(G229,2)="T)",-1000000000000*VALUE(MID(G229,2,LEN(G229)-3)),IF(RIGHT(G229,2)="M)",-1000000*VALUE(MID(G229,2,LEN(G229)-3)),IF(RIGHT(G229,2)="B)",-1000000000*VALUE(MID(G229,2,LEN(G229)-3)),IF(RIGHT(G229,2)="k)",-1000*VALUE(MID(G229,2,LEN(G229)-3)),VALUE(SUBSTITUTE(G229,",","")))))),IF(RIGHT(G229,1)="T",1000000000000*VALUE(LEFT(G229,LEN(G229)-1)),IF(RIGHT(G229,1)="M",1000000*VALUE(LEFT(G229,LEN(G229)-1)),IF(RIGHT(G229,1)="B",1000000000*VALUE(LEFT(G229,LEN(G229)-1)),IF(RIGHT(G229,1)="%",0.01*VALUE(LEFT(G229,LEN(G229)-1)),IF(RIGHT(G229,1)="k",1000*VALUE(LEFT(G229,LEN(G229)-1)),VALUE(SUBSTITUTE(G229,",",""))))))))),"N/A")</f>
        <v/>
      </c>
      <c r="P229">
        <f>MAX(J229:N229)</f>
        <v/>
      </c>
      <c r="Q229">
        <f>IFERROR(J144+MATCH(P229,J229:N229,0)-1,"")</f>
        <v/>
      </c>
      <c r="R229">
        <f>IF(Q229="","",MIN(J229:N229))</f>
        <v/>
      </c>
      <c r="S229">
        <f>IFERROR(J144+MATCH(R229,J229:N229,0)-1,"")</f>
        <v/>
      </c>
      <c r="T229">
        <f>IFERROR(AVERAGE(J229:N229),"")</f>
        <v/>
      </c>
      <c r="U229">
        <f>IFERROR(STDEV(J229:N229),"")</f>
        <v/>
      </c>
      <c r="V229">
        <f>IFERROR(IF(C229="-","",IF(ISBLANK(B229),"",IF(OR(ISNUMBER(FIND("Growth",B229)),ISNUMBER(FIND("Margin",B229))),"",(J229-T229)/U229))),"")</f>
        <v/>
      </c>
      <c r="W229">
        <f>IFERROR(IF(OR(D229="-",ISBLANK(D229)),"",(K229-T229)/U229),"")</f>
        <v/>
      </c>
      <c r="X229">
        <f>IFERROR(IF(OR(E229="-",ISBLANK(E229)),"",(L229-T229)/U229),"")</f>
        <v/>
      </c>
      <c r="Y229">
        <f>IFERROR(IF(OR(F229="-",ISBLANK(F229)),"",(M229-T229)/U229),"")</f>
        <v/>
      </c>
      <c r="Z229">
        <f>IFERROR(IF(OR(G229="-",ISBLANK(G229)),"",(N229-T229)/U229),"")</f>
        <v/>
      </c>
      <c r="AA229">
        <f>IF(MAX(MAX(V229:Z229),ABS(MIN(V229:Z229)))=ABS(MIN(V229:Z229)),MIN(V229:Z229),MAX(V229:Z229))</f>
        <v/>
      </c>
      <c r="AB229">
        <f>IFERROR(V144+MATCH(AA229,V229:Z229,0)-1,"")</f>
        <v/>
      </c>
      <c r="AC229">
        <f>IF(AB229&lt;&gt;"",IF(S229=AB229,"Low",IF(AB229=Q229,"High","")),"")</f>
        <v/>
      </c>
      <c r="AE229">
        <f>IF(ISNUMBER(MATCH("N/A",J229:N229,0)),"",IFERROR((5 * SUMPRODUCT(J144:N144,J229:N229) - PRODUCT(SUM(J144:N144),SUM(J229:N229))) / ((5 * SUM((J144^2)+(K144^2)+(L144^2)+(M144^2)+(N144^2))) - SUM(J144:N144)^2),""))</f>
        <v/>
      </c>
      <c r="AF229">
        <f>IFERROR(CORREL(J144:N144,J229:N229),"")</f>
        <v/>
      </c>
      <c r="AZ229">
        <f>IF(Q229=S229,0,1)</f>
        <v/>
      </c>
      <c r="BA229">
        <f>IF(AZ229=1,IF(Q229="","",IF(Q229=N144,"Yes","No")),"")</f>
        <v/>
      </c>
      <c r="BB229">
        <f>IF(BA229="Yes",P229,"")</f>
        <v/>
      </c>
      <c r="BC229">
        <f>IF(AZ229=1,IF(S229="","",IF(S229=N144,"Yes","No")),"")</f>
        <v/>
      </c>
      <c r="BD229">
        <f>IF(BC229="Yes",R229,"")</f>
        <v/>
      </c>
      <c r="BE229">
        <f>IFERROR(IF(SIGN(AE229)=1,"Increasing",IF(SIGN(AE229)=-1,"Decreasing","")),"")</f>
        <v/>
      </c>
      <c r="BF229">
        <f>IF(OR(AND(BE229="Increasing",BA229="Yes"),AND(BE229="Decreasing",BC229="Yes")),"Yes","No")</f>
        <v/>
      </c>
      <c r="BG229">
        <f>IF(I229="pos_trend","Yes","No")</f>
        <v/>
      </c>
      <c r="BH229">
        <f>IF(AF229&lt;&gt;"",IF(ABS(AF229)&gt;0.8,"Yes","No"),"")</f>
        <v/>
      </c>
    </row>
    <row r="230" spans="1:60">
      <c s="1" r="A230" t="n">
        <v>2</v>
      </c>
      <c r="B230" t="s">
        <v>558</v>
      </c>
      <c r="C230" t="s">
        <v>2832</v>
      </c>
      <c r="D230" t="s">
        <v>2833</v>
      </c>
      <c r="E230" t="s">
        <v>2834</v>
      </c>
      <c r="F230" t="s">
        <v>2835</v>
      </c>
      <c r="G230" t="s">
        <v>2836</v>
      </c>
      <c r="H230" t="s"/>
      <c r="I230">
        <f>IF(AND(K230&gt; J230, L230&gt; K230, M230&gt; L230, N230&gt; M230), "pos_trend", IF(AND(K230&lt; J230, L230&lt; K230, M230&lt; L230, N230&lt; M230), "neg_trend", "N/A"))</f>
        <v/>
      </c>
      <c r="J230">
        <f>IFERROR(IF(TRIM(C230)="-", "N/A", IF(RIGHT(C230,1)=")",IF(RIGHT(C230,2)="T)",-1000000000000*VALUE(MID(C230,2,LEN(C230)-3)),IF(RIGHT(C230,2)="M)",-1000000*VALUE(MID(C230,2,LEN(C230)-3)),IF(RIGHT(C230,2)="B)",-1000000000*VALUE(MID(C230,2,LEN(C230)-3)),IF(RIGHT(C230,2)="k)",-1000*VALUE(MID(C230,2,LEN(C230)-3)),VALUE(SUBSTITUTE(C230,",","")))))),IF(RIGHT(C230,1)="T",1000000000000*VALUE(LEFT(C230,LEN(C230)-1)),IF(RIGHT(C230,1)="M",1000000*VALUE(LEFT(C230,LEN(C230)-1)),IF(RIGHT(C230,1)="B",1000000000*VALUE(LEFT(C230,LEN(C230)-1)),IF(RIGHT(C230,1)="%",0.01*VALUE(LEFT(C230,LEN(C230)-1)),IF(RIGHT(C230,1)="k",1000*VALUE(LEFT(C230,LEN(C230)-1)),VALUE(SUBSTITUTE(C230,",",""))))))))),"N/A")</f>
        <v/>
      </c>
      <c r="K230">
        <f>IFERROR(IF(TRIM(D230)="-", "N/A", IF(RIGHT(D230,1)=")",IF(RIGHT(D230,2)="T)",-1000000000000*VALUE(MID(D230,2,LEN(D230)-3)),IF(RIGHT(D230,2)="M)",-1000000*VALUE(MID(D230,2,LEN(D230)-3)),IF(RIGHT(D230,2)="B)",-1000000000*VALUE(MID(D230,2,LEN(D230)-3)),IF(RIGHT(D230,2)="k)",-1000*VALUE(MID(D230,2,LEN(D230)-3)),VALUE(SUBSTITUTE(D230,",","")))))),IF(RIGHT(D230,1)="T",1000000000000*VALUE(LEFT(D230,LEN(D230)-1)),IF(RIGHT(D230,1)="M",1000000*VALUE(LEFT(D230,LEN(D230)-1)),IF(RIGHT(D230,1)="B",1000000000*VALUE(LEFT(D230,LEN(D230)-1)),IF(RIGHT(D230,1)="%",0.01*VALUE(LEFT(D230,LEN(D230)-1)),IF(RIGHT(D230,1)="k",1000*VALUE(LEFT(D230,LEN(D230)-1)),VALUE(SUBSTITUTE(D230,",",""))))))))),"N/A")</f>
        <v/>
      </c>
      <c r="L230">
        <f>IFERROR(IF(TRIM(E230)="-", "N/A", IF(RIGHT(E230,1)=")",IF(RIGHT(E230,2)="T)",-1000000000000*VALUE(MID(E230,2,LEN(E230)-3)),IF(RIGHT(E230,2)="M)",-1000000*VALUE(MID(E230,2,LEN(E230)-3)),IF(RIGHT(E230,2)="B)",-1000000000*VALUE(MID(E230,2,LEN(E230)-3)),IF(RIGHT(E230,2)="k)",-1000*VALUE(MID(E230,2,LEN(E230)-3)),VALUE(SUBSTITUTE(E230,",","")))))),IF(RIGHT(E230,1)="T",1000000000000*VALUE(LEFT(E230,LEN(E230)-1)),IF(RIGHT(E230,1)="M",1000000*VALUE(LEFT(E230,LEN(E230)-1)),IF(RIGHT(E230,1)="B",1000000000*VALUE(LEFT(E230,LEN(E230)-1)),IF(RIGHT(E230,1)="%",0.01*VALUE(LEFT(E230,LEN(E230)-1)),IF(RIGHT(E230,1)="k",1000*VALUE(LEFT(E230,LEN(E230)-1)),VALUE(SUBSTITUTE(E230,",",""))))))))),"N/A")</f>
        <v/>
      </c>
      <c r="M230">
        <f>IFERROR(IF(TRIM(F230)="-", "N/A", IF(RIGHT(F230,1)=")",IF(RIGHT(F230,2)="T)",-1000000000000*VALUE(MID(F230,2,LEN(F230)-3)),IF(RIGHT(F230,2)="M)",-1000000*VALUE(MID(F230,2,LEN(F230)-3)),IF(RIGHT(F230,2)="B)",-1000000000*VALUE(MID(F230,2,LEN(F230)-3)),IF(RIGHT(F230,2)="k)",-1000*VALUE(MID(F230,2,LEN(F230)-3)),VALUE(SUBSTITUTE(F230,",","")))))),IF(RIGHT(F230,1)="T",1000000000000*VALUE(LEFT(F230,LEN(F230)-1)),IF(RIGHT(F230,1)="M",1000000*VALUE(LEFT(F230,LEN(F230)-1)),IF(RIGHT(F230,1)="B",1000000000*VALUE(LEFT(F230,LEN(F230)-1)),IF(RIGHT(F230,1)="%",0.01*VALUE(LEFT(F230,LEN(F230)-1)),IF(RIGHT(F230,1)="k",1000*VALUE(LEFT(F230,LEN(F230)-1)),VALUE(SUBSTITUTE(F230,",",""))))))))),"N/A")</f>
        <v/>
      </c>
      <c r="N230">
        <f>IFERROR(IF(TRIM(G230)="-", "N/A", IF(RIGHT(G230,1)=")",IF(RIGHT(G230,2)="T)",-1000000000000*VALUE(MID(G230,2,LEN(G230)-3)),IF(RIGHT(G230,2)="M)",-1000000*VALUE(MID(G230,2,LEN(G230)-3)),IF(RIGHT(G230,2)="B)",-1000000000*VALUE(MID(G230,2,LEN(G230)-3)),IF(RIGHT(G230,2)="k)",-1000*VALUE(MID(G230,2,LEN(G230)-3)),VALUE(SUBSTITUTE(G230,",","")))))),IF(RIGHT(G230,1)="T",1000000000000*VALUE(LEFT(G230,LEN(G230)-1)),IF(RIGHT(G230,1)="M",1000000*VALUE(LEFT(G230,LEN(G230)-1)),IF(RIGHT(G230,1)="B",1000000000*VALUE(LEFT(G230,LEN(G230)-1)),IF(RIGHT(G230,1)="%",0.01*VALUE(LEFT(G230,LEN(G230)-1)),IF(RIGHT(G230,1)="k",1000*VALUE(LEFT(G230,LEN(G230)-1)),VALUE(SUBSTITUTE(G230,",",""))))))))),"N/A")</f>
        <v/>
      </c>
      <c r="P230">
        <f>MAX(J230:N230)</f>
        <v/>
      </c>
      <c r="Q230">
        <f>IFERROR(J144+MATCH(P230,J230:N230,0)-1,"")</f>
        <v/>
      </c>
      <c r="R230">
        <f>IF(Q230="","",MIN(J230:N230))</f>
        <v/>
      </c>
      <c r="S230">
        <f>IFERROR(J144+MATCH(R230,J230:N230,0)-1,"")</f>
        <v/>
      </c>
      <c r="T230">
        <f>IFERROR(AVERAGE(J230:N230),"")</f>
        <v/>
      </c>
      <c r="U230">
        <f>IFERROR(STDEV(J230:N230),"")</f>
        <v/>
      </c>
      <c r="V230">
        <f>IFERROR(IF(C230="-","",IF(ISBLANK(B230),"",IF(OR(ISNUMBER(FIND("Growth",B230)),ISNUMBER(FIND("Margin",B230))),"",(J230-T230)/U230))),"")</f>
        <v/>
      </c>
      <c r="W230">
        <f>IFERROR(IF(OR(D230="-",ISBLANK(D230)),"",(K230-T230)/U230),"")</f>
        <v/>
      </c>
      <c r="X230">
        <f>IFERROR(IF(OR(E230="-",ISBLANK(E230)),"",(L230-T230)/U230),"")</f>
        <v/>
      </c>
      <c r="Y230">
        <f>IFERROR(IF(OR(F230="-",ISBLANK(F230)),"",(M230-T230)/U230),"")</f>
        <v/>
      </c>
      <c r="Z230">
        <f>IFERROR(IF(OR(G230="-",ISBLANK(G230)),"",(N230-T230)/U230),"")</f>
        <v/>
      </c>
      <c r="AA230">
        <f>IF(MAX(MAX(V230:Z230),ABS(MIN(V230:Z230)))=ABS(MIN(V230:Z230)),MIN(V230:Z230),MAX(V230:Z230))</f>
        <v/>
      </c>
      <c r="AB230">
        <f>IFERROR(V144+MATCH(AA230,V230:Z230,0)-1,"")</f>
        <v/>
      </c>
      <c r="AC230">
        <f>IF(AB230&lt;&gt;"",IF(S230=AB230,"Low",IF(AB230=Q230,"High","")),"")</f>
        <v/>
      </c>
      <c r="AE230">
        <f>IF(ISNUMBER(MATCH("N/A",J230:N230,0)),"",IFERROR((5 * SUMPRODUCT(J144:N144,J230:N230) - PRODUCT(SUM(J144:N144),SUM(J230:N230))) / ((5 * SUM((J144^2)+(K144^2)+(L144^2)+(M144^2)+(N144^2))) - SUM(J144:N144)^2),""))</f>
        <v/>
      </c>
      <c r="AF230">
        <f>IFERROR(CORREL(J144:N144,J230:N230),"")</f>
        <v/>
      </c>
      <c r="AZ230">
        <f>IF(Q230=S230,0,1)</f>
        <v/>
      </c>
      <c r="BA230">
        <f>IF(AZ230=1,IF(Q230="","",IF(Q230=N144,"Yes","No")),"")</f>
        <v/>
      </c>
      <c r="BB230">
        <f>IF(BA230="Yes",P230,"")</f>
        <v/>
      </c>
      <c r="BC230">
        <f>IF(AZ230=1,IF(S230="","",IF(S230=N144,"Yes","No")),"")</f>
        <v/>
      </c>
      <c r="BD230">
        <f>IF(BC230="Yes",R230,"")</f>
        <v/>
      </c>
      <c r="BE230">
        <f>IFERROR(IF(SIGN(AE230)=1,"Increasing",IF(SIGN(AE230)=-1,"Decreasing","")),"")</f>
        <v/>
      </c>
      <c r="BF230">
        <f>IF(OR(AND(BE230="Increasing",BA230="Yes"),AND(BE230="Decreasing",BC230="Yes")),"Yes","No")</f>
        <v/>
      </c>
      <c r="BG230">
        <f>IF(I230="pos_trend","Yes","No")</f>
        <v/>
      </c>
      <c r="BH230">
        <f>IF(AF230&lt;&gt;"",IF(ABS(AF230)&gt;0.8,"Yes","No"),"")</f>
        <v/>
      </c>
    </row>
    <row r="231" spans="1:60">
      <c s="1" r="A231" t="n">
        <v>3</v>
      </c>
      <c r="B231" t="s">
        <v>564</v>
      </c>
      <c r="C231" t="s">
        <v>2837</v>
      </c>
      <c r="D231" t="s">
        <v>2838</v>
      </c>
      <c r="E231" t="s">
        <v>1902</v>
      </c>
      <c r="F231" t="s">
        <v>2839</v>
      </c>
      <c r="G231" t="s">
        <v>2840</v>
      </c>
      <c r="H231" t="s"/>
      <c r="I231">
        <f>IF(AND(K231&gt; J231, L231&gt; K231, M231&gt; L231, N231&gt; M231), "pos_trend", IF(AND(K231&lt; J231, L231&lt; K231, M231&lt; L231, N231&lt; M231), "neg_trend", "N/A"))</f>
        <v/>
      </c>
      <c r="J231">
        <f>IFERROR(IF(TRIM(C231)="-", "N/A", IF(RIGHT(C231,1)=")",IF(RIGHT(C231,2)="T)",-1000000000000*VALUE(MID(C231,2,LEN(C231)-3)),IF(RIGHT(C231,2)="M)",-1000000*VALUE(MID(C231,2,LEN(C231)-3)),IF(RIGHT(C231,2)="B)",-1000000000*VALUE(MID(C231,2,LEN(C231)-3)),IF(RIGHT(C231,2)="k)",-1000*VALUE(MID(C231,2,LEN(C231)-3)),VALUE(SUBSTITUTE(C231,",","")))))),IF(RIGHT(C231,1)="T",1000000000000*VALUE(LEFT(C231,LEN(C231)-1)),IF(RIGHT(C231,1)="M",1000000*VALUE(LEFT(C231,LEN(C231)-1)),IF(RIGHT(C231,1)="B",1000000000*VALUE(LEFT(C231,LEN(C231)-1)),IF(RIGHT(C231,1)="%",0.01*VALUE(LEFT(C231,LEN(C231)-1)),IF(RIGHT(C231,1)="k",1000*VALUE(LEFT(C231,LEN(C231)-1)),VALUE(SUBSTITUTE(C231,",",""))))))))),"N/A")</f>
        <v/>
      </c>
      <c r="K231">
        <f>IFERROR(IF(TRIM(D231)="-", "N/A", IF(RIGHT(D231,1)=")",IF(RIGHT(D231,2)="T)",-1000000000000*VALUE(MID(D231,2,LEN(D231)-3)),IF(RIGHT(D231,2)="M)",-1000000*VALUE(MID(D231,2,LEN(D231)-3)),IF(RIGHT(D231,2)="B)",-1000000000*VALUE(MID(D231,2,LEN(D231)-3)),IF(RIGHT(D231,2)="k)",-1000*VALUE(MID(D231,2,LEN(D231)-3)),VALUE(SUBSTITUTE(D231,",","")))))),IF(RIGHT(D231,1)="T",1000000000000*VALUE(LEFT(D231,LEN(D231)-1)),IF(RIGHT(D231,1)="M",1000000*VALUE(LEFT(D231,LEN(D231)-1)),IF(RIGHT(D231,1)="B",1000000000*VALUE(LEFT(D231,LEN(D231)-1)),IF(RIGHT(D231,1)="%",0.01*VALUE(LEFT(D231,LEN(D231)-1)),IF(RIGHT(D231,1)="k",1000*VALUE(LEFT(D231,LEN(D231)-1)),VALUE(SUBSTITUTE(D231,",",""))))))))),"N/A")</f>
        <v/>
      </c>
      <c r="L231">
        <f>IFERROR(IF(TRIM(E231)="-", "N/A", IF(RIGHT(E231,1)=")",IF(RIGHT(E231,2)="T)",-1000000000000*VALUE(MID(E231,2,LEN(E231)-3)),IF(RIGHT(E231,2)="M)",-1000000*VALUE(MID(E231,2,LEN(E231)-3)),IF(RIGHT(E231,2)="B)",-1000000000*VALUE(MID(E231,2,LEN(E231)-3)),IF(RIGHT(E231,2)="k)",-1000*VALUE(MID(E231,2,LEN(E231)-3)),VALUE(SUBSTITUTE(E231,",","")))))),IF(RIGHT(E231,1)="T",1000000000000*VALUE(LEFT(E231,LEN(E231)-1)),IF(RIGHT(E231,1)="M",1000000*VALUE(LEFT(E231,LEN(E231)-1)),IF(RIGHT(E231,1)="B",1000000000*VALUE(LEFT(E231,LEN(E231)-1)),IF(RIGHT(E231,1)="%",0.01*VALUE(LEFT(E231,LEN(E231)-1)),IF(RIGHT(E231,1)="k",1000*VALUE(LEFT(E231,LEN(E231)-1)),VALUE(SUBSTITUTE(E231,",",""))))))))),"N/A")</f>
        <v/>
      </c>
      <c r="M231">
        <f>IFERROR(IF(TRIM(F231)="-", "N/A", IF(RIGHT(F231,1)=")",IF(RIGHT(F231,2)="T)",-1000000000000*VALUE(MID(F231,2,LEN(F231)-3)),IF(RIGHT(F231,2)="M)",-1000000*VALUE(MID(F231,2,LEN(F231)-3)),IF(RIGHT(F231,2)="B)",-1000000000*VALUE(MID(F231,2,LEN(F231)-3)),IF(RIGHT(F231,2)="k)",-1000*VALUE(MID(F231,2,LEN(F231)-3)),VALUE(SUBSTITUTE(F231,",","")))))),IF(RIGHT(F231,1)="T",1000000000000*VALUE(LEFT(F231,LEN(F231)-1)),IF(RIGHT(F231,1)="M",1000000*VALUE(LEFT(F231,LEN(F231)-1)),IF(RIGHT(F231,1)="B",1000000000*VALUE(LEFT(F231,LEN(F231)-1)),IF(RIGHT(F231,1)="%",0.01*VALUE(LEFT(F231,LEN(F231)-1)),IF(RIGHT(F231,1)="k",1000*VALUE(LEFT(F231,LEN(F231)-1)),VALUE(SUBSTITUTE(F231,",",""))))))))),"N/A")</f>
        <v/>
      </c>
      <c r="N231">
        <f>IFERROR(IF(TRIM(G231)="-", "N/A", IF(RIGHT(G231,1)=")",IF(RIGHT(G231,2)="T)",-1000000000000*VALUE(MID(G231,2,LEN(G231)-3)),IF(RIGHT(G231,2)="M)",-1000000*VALUE(MID(G231,2,LEN(G231)-3)),IF(RIGHT(G231,2)="B)",-1000000000*VALUE(MID(G231,2,LEN(G231)-3)),IF(RIGHT(G231,2)="k)",-1000*VALUE(MID(G231,2,LEN(G231)-3)),VALUE(SUBSTITUTE(G231,",","")))))),IF(RIGHT(G231,1)="T",1000000000000*VALUE(LEFT(G231,LEN(G231)-1)),IF(RIGHT(G231,1)="M",1000000*VALUE(LEFT(G231,LEN(G231)-1)),IF(RIGHT(G231,1)="B",1000000000*VALUE(LEFT(G231,LEN(G231)-1)),IF(RIGHT(G231,1)="%",0.01*VALUE(LEFT(G231,LEN(G231)-1)),IF(RIGHT(G231,1)="k",1000*VALUE(LEFT(G231,LEN(G231)-1)),VALUE(SUBSTITUTE(G231,",",""))))))))),"N/A")</f>
        <v/>
      </c>
      <c r="P231">
        <f>MAX(J231:N231)</f>
        <v/>
      </c>
      <c r="Q231">
        <f>IFERROR(J144+MATCH(P231,J231:N231,0)-1,"")</f>
        <v/>
      </c>
      <c r="R231">
        <f>IF(Q231="","",MIN(J231:N231))</f>
        <v/>
      </c>
      <c r="S231">
        <f>IFERROR(J144+MATCH(R231,J231:N231,0)-1,"")</f>
        <v/>
      </c>
      <c r="T231">
        <f>IFERROR(AVERAGE(J231:N231),"")</f>
        <v/>
      </c>
      <c r="U231">
        <f>IFERROR(STDEV(J231:N231),"")</f>
        <v/>
      </c>
      <c r="V231">
        <f>IFERROR(IF(C231="-","",IF(ISBLANK(B231),"",IF(OR(ISNUMBER(FIND("Growth",B231)),ISNUMBER(FIND("Margin",B231))),"",(J231-T231)/U231))),"")</f>
        <v/>
      </c>
      <c r="W231">
        <f>IFERROR(IF(OR(D231="-",ISBLANK(D231)),"",(K231-T231)/U231),"")</f>
        <v/>
      </c>
      <c r="X231">
        <f>IFERROR(IF(OR(E231="-",ISBLANK(E231)),"",(L231-T231)/U231),"")</f>
        <v/>
      </c>
      <c r="Y231">
        <f>IFERROR(IF(OR(F231="-",ISBLANK(F231)),"",(M231-T231)/U231),"")</f>
        <v/>
      </c>
      <c r="Z231">
        <f>IFERROR(IF(OR(G231="-",ISBLANK(G231)),"",(N231-T231)/U231),"")</f>
        <v/>
      </c>
      <c r="AA231">
        <f>IF(MAX(MAX(V231:Z231),ABS(MIN(V231:Z231)))=ABS(MIN(V231:Z231)),MIN(V231:Z231),MAX(V231:Z231))</f>
        <v/>
      </c>
      <c r="AB231">
        <f>IFERROR(V144+MATCH(AA231,V231:Z231,0)-1,"")</f>
        <v/>
      </c>
      <c r="AC231">
        <f>IF(AB231&lt;&gt;"",IF(S231=AB231,"Low",IF(AB231=Q231,"High","")),"")</f>
        <v/>
      </c>
      <c r="AE231">
        <f>IF(ISNUMBER(MATCH("N/A",J231:N231,0)),"",IFERROR((5 * SUMPRODUCT(J144:N144,J231:N231) - PRODUCT(SUM(J144:N144),SUM(J231:N231))) / ((5 * SUM((J144^2)+(K144^2)+(L144^2)+(M144^2)+(N144^2))) - SUM(J144:N144)^2),""))</f>
        <v/>
      </c>
      <c r="AF231">
        <f>IFERROR(CORREL(J144:N144,J231:N231),"")</f>
        <v/>
      </c>
      <c r="AZ231">
        <f>IF(Q231=S231,0,1)</f>
        <v/>
      </c>
      <c r="BA231">
        <f>IF(AZ231=1,IF(Q231="","",IF(Q231=N144,"Yes","No")),"")</f>
        <v/>
      </c>
      <c r="BB231">
        <f>IF(BA231="Yes",P231,"")</f>
        <v/>
      </c>
      <c r="BC231">
        <f>IF(AZ231=1,IF(S231="","",IF(S231=N144,"Yes","No")),"")</f>
        <v/>
      </c>
      <c r="BD231">
        <f>IF(BC231="Yes",R231,"")</f>
        <v/>
      </c>
      <c r="BE231">
        <f>IFERROR(IF(SIGN(AE231)=1,"Increasing",IF(SIGN(AE231)=-1,"Decreasing","")),"")</f>
        <v/>
      </c>
      <c r="BF231">
        <f>IF(OR(AND(BE231="Increasing",BA231="Yes"),AND(BE231="Decreasing",BC231="Yes")),"Yes","No")</f>
        <v/>
      </c>
      <c r="BG231">
        <f>IF(I231="pos_trend","Yes","No")</f>
        <v/>
      </c>
      <c r="BH231">
        <f>IF(AF231&lt;&gt;"",IF(ABS(AF231)&gt;0.8,"Yes","No"),"")</f>
        <v/>
      </c>
    </row>
    <row r="232" spans="1:60">
      <c s="1" r="A232" t="n">
        <v>4</v>
      </c>
      <c r="B232" t="s">
        <v>569</v>
      </c>
      <c r="C232" t="s">
        <v>2841</v>
      </c>
      <c r="D232" t="s">
        <v>2842</v>
      </c>
      <c r="E232" t="s">
        <v>2843</v>
      </c>
      <c r="F232" t="s">
        <v>2844</v>
      </c>
      <c r="G232" t="s">
        <v>2845</v>
      </c>
      <c r="H232" t="s"/>
      <c r="I232">
        <f>IF(AND(K232&gt; J232, L232&gt; K232, M232&gt; L232, N232&gt; M232), "pos_trend", IF(AND(K232&lt; J232, L232&lt; K232, M232&lt; L232, N232&lt; M232), "neg_trend", "N/A"))</f>
        <v/>
      </c>
      <c r="J232">
        <f>IFERROR(IF(TRIM(C232)="-", "N/A", IF(RIGHT(C232,1)=")",IF(RIGHT(C232,2)="T)",-1000000000000*VALUE(MID(C232,2,LEN(C232)-3)),IF(RIGHT(C232,2)="M)",-1000000*VALUE(MID(C232,2,LEN(C232)-3)),IF(RIGHT(C232,2)="B)",-1000000000*VALUE(MID(C232,2,LEN(C232)-3)),IF(RIGHT(C232,2)="k)",-1000*VALUE(MID(C232,2,LEN(C232)-3)),VALUE(SUBSTITUTE(C232,",","")))))),IF(RIGHT(C232,1)="T",1000000000000*VALUE(LEFT(C232,LEN(C232)-1)),IF(RIGHT(C232,1)="M",1000000*VALUE(LEFT(C232,LEN(C232)-1)),IF(RIGHT(C232,1)="B",1000000000*VALUE(LEFT(C232,LEN(C232)-1)),IF(RIGHT(C232,1)="%",0.01*VALUE(LEFT(C232,LEN(C232)-1)),IF(RIGHT(C232,1)="k",1000*VALUE(LEFT(C232,LEN(C232)-1)),VALUE(SUBSTITUTE(C232,",",""))))))))),"N/A")</f>
        <v/>
      </c>
      <c r="K232">
        <f>IFERROR(IF(TRIM(D232)="-", "N/A", IF(RIGHT(D232,1)=")",IF(RIGHT(D232,2)="T)",-1000000000000*VALUE(MID(D232,2,LEN(D232)-3)),IF(RIGHT(D232,2)="M)",-1000000*VALUE(MID(D232,2,LEN(D232)-3)),IF(RIGHT(D232,2)="B)",-1000000000*VALUE(MID(D232,2,LEN(D232)-3)),IF(RIGHT(D232,2)="k)",-1000*VALUE(MID(D232,2,LEN(D232)-3)),VALUE(SUBSTITUTE(D232,",","")))))),IF(RIGHT(D232,1)="T",1000000000000*VALUE(LEFT(D232,LEN(D232)-1)),IF(RIGHT(D232,1)="M",1000000*VALUE(LEFT(D232,LEN(D232)-1)),IF(RIGHT(D232,1)="B",1000000000*VALUE(LEFT(D232,LEN(D232)-1)),IF(RIGHT(D232,1)="%",0.01*VALUE(LEFT(D232,LEN(D232)-1)),IF(RIGHT(D232,1)="k",1000*VALUE(LEFT(D232,LEN(D232)-1)),VALUE(SUBSTITUTE(D232,",",""))))))))),"N/A")</f>
        <v/>
      </c>
      <c r="L232">
        <f>IFERROR(IF(TRIM(E232)="-", "N/A", IF(RIGHT(E232,1)=")",IF(RIGHT(E232,2)="T)",-1000000000000*VALUE(MID(E232,2,LEN(E232)-3)),IF(RIGHT(E232,2)="M)",-1000000*VALUE(MID(E232,2,LEN(E232)-3)),IF(RIGHT(E232,2)="B)",-1000000000*VALUE(MID(E232,2,LEN(E232)-3)),IF(RIGHT(E232,2)="k)",-1000*VALUE(MID(E232,2,LEN(E232)-3)),VALUE(SUBSTITUTE(E232,",","")))))),IF(RIGHT(E232,1)="T",1000000000000*VALUE(LEFT(E232,LEN(E232)-1)),IF(RIGHT(E232,1)="M",1000000*VALUE(LEFT(E232,LEN(E232)-1)),IF(RIGHT(E232,1)="B",1000000000*VALUE(LEFT(E232,LEN(E232)-1)),IF(RIGHT(E232,1)="%",0.01*VALUE(LEFT(E232,LEN(E232)-1)),IF(RIGHT(E232,1)="k",1000*VALUE(LEFT(E232,LEN(E232)-1)),VALUE(SUBSTITUTE(E232,",",""))))))))),"N/A")</f>
        <v/>
      </c>
      <c r="M232">
        <f>IFERROR(IF(TRIM(F232)="-", "N/A", IF(RIGHT(F232,1)=")",IF(RIGHT(F232,2)="T)",-1000000000000*VALUE(MID(F232,2,LEN(F232)-3)),IF(RIGHT(F232,2)="M)",-1000000*VALUE(MID(F232,2,LEN(F232)-3)),IF(RIGHT(F232,2)="B)",-1000000000*VALUE(MID(F232,2,LEN(F232)-3)),IF(RIGHT(F232,2)="k)",-1000*VALUE(MID(F232,2,LEN(F232)-3)),VALUE(SUBSTITUTE(F232,",","")))))),IF(RIGHT(F232,1)="T",1000000000000*VALUE(LEFT(F232,LEN(F232)-1)),IF(RIGHT(F232,1)="M",1000000*VALUE(LEFT(F232,LEN(F232)-1)),IF(RIGHT(F232,1)="B",1000000000*VALUE(LEFT(F232,LEN(F232)-1)),IF(RIGHT(F232,1)="%",0.01*VALUE(LEFT(F232,LEN(F232)-1)),IF(RIGHT(F232,1)="k",1000*VALUE(LEFT(F232,LEN(F232)-1)),VALUE(SUBSTITUTE(F232,",",""))))))))),"N/A")</f>
        <v/>
      </c>
      <c r="N232">
        <f>IFERROR(IF(TRIM(G232)="-", "N/A", IF(RIGHT(G232,1)=")",IF(RIGHT(G232,2)="T)",-1000000000000*VALUE(MID(G232,2,LEN(G232)-3)),IF(RIGHT(G232,2)="M)",-1000000*VALUE(MID(G232,2,LEN(G232)-3)),IF(RIGHT(G232,2)="B)",-1000000000*VALUE(MID(G232,2,LEN(G232)-3)),IF(RIGHT(G232,2)="k)",-1000*VALUE(MID(G232,2,LEN(G232)-3)),VALUE(SUBSTITUTE(G232,",","")))))),IF(RIGHT(G232,1)="T",1000000000000*VALUE(LEFT(G232,LEN(G232)-1)),IF(RIGHT(G232,1)="M",1000000*VALUE(LEFT(G232,LEN(G232)-1)),IF(RIGHT(G232,1)="B",1000000000*VALUE(LEFT(G232,LEN(G232)-1)),IF(RIGHT(G232,1)="%",0.01*VALUE(LEFT(G232,LEN(G232)-1)),IF(RIGHT(G232,1)="k",1000*VALUE(LEFT(G232,LEN(G232)-1)),VALUE(SUBSTITUTE(G232,",",""))))))))),"N/A")</f>
        <v/>
      </c>
      <c r="P232">
        <f>MAX(J232:N232)</f>
        <v/>
      </c>
      <c r="Q232">
        <f>IFERROR(J144+MATCH(P232,J232:N232,0)-1,"")</f>
        <v/>
      </c>
      <c r="R232">
        <f>IF(Q232="","",MIN(J232:N232))</f>
        <v/>
      </c>
      <c r="S232">
        <f>IFERROR(J144+MATCH(R232,J232:N232,0)-1,"")</f>
        <v/>
      </c>
      <c r="T232">
        <f>IFERROR(AVERAGE(J232:N232),"")</f>
        <v/>
      </c>
      <c r="U232">
        <f>IFERROR(STDEV(J232:N232),"")</f>
        <v/>
      </c>
      <c r="V232">
        <f>IFERROR(IF(C232="-","",IF(ISBLANK(B232),"",IF(OR(ISNUMBER(FIND("Growth",B232)),ISNUMBER(FIND("Margin",B232))),"",(J232-T232)/U232))),"")</f>
        <v/>
      </c>
      <c r="W232">
        <f>IFERROR(IF(OR(D232="-",ISBLANK(D232)),"",(K232-T232)/U232),"")</f>
        <v/>
      </c>
      <c r="X232">
        <f>IFERROR(IF(OR(E232="-",ISBLANK(E232)),"",(L232-T232)/U232),"")</f>
        <v/>
      </c>
      <c r="Y232">
        <f>IFERROR(IF(OR(F232="-",ISBLANK(F232)),"",(M232-T232)/U232),"")</f>
        <v/>
      </c>
      <c r="Z232">
        <f>IFERROR(IF(OR(G232="-",ISBLANK(G232)),"",(N232-T232)/U232),"")</f>
        <v/>
      </c>
      <c r="AA232">
        <f>IF(MAX(MAX(V232:Z232),ABS(MIN(V232:Z232)))=ABS(MIN(V232:Z232)),MIN(V232:Z232),MAX(V232:Z232))</f>
        <v/>
      </c>
      <c r="AB232">
        <f>IFERROR(V144+MATCH(AA232,V232:Z232,0)-1,"")</f>
        <v/>
      </c>
      <c r="AC232">
        <f>IF(AB232&lt;&gt;"",IF(S232=AB232,"Low",IF(AB232=Q232,"High","")),"")</f>
        <v/>
      </c>
      <c r="AE232">
        <f>IF(ISNUMBER(MATCH("N/A",J232:N232,0)),"",IFERROR((5 * SUMPRODUCT(J144:N144,J232:N232) - PRODUCT(SUM(J144:N144),SUM(J232:N232))) / ((5 * SUM((J144^2)+(K144^2)+(L144^2)+(M144^2)+(N144^2))) - SUM(J144:N144)^2),""))</f>
        <v/>
      </c>
      <c r="AF232">
        <f>IFERROR(CORREL(J144:N144,J232:N232),"")</f>
        <v/>
      </c>
      <c r="AZ232">
        <f>IF(Q232=S232,0,1)</f>
        <v/>
      </c>
      <c r="BA232">
        <f>IF(AZ232=1,IF(Q232="","",IF(Q232=N144,"Yes","No")),"")</f>
        <v/>
      </c>
      <c r="BB232">
        <f>IF(BA232="Yes",P232,"")</f>
        <v/>
      </c>
      <c r="BC232">
        <f>IF(AZ232=1,IF(S232="","",IF(S232=N144,"Yes","No")),"")</f>
        <v/>
      </c>
      <c r="BD232">
        <f>IF(BC232="Yes",R232,"")</f>
        <v/>
      </c>
      <c r="BE232">
        <f>IFERROR(IF(SIGN(AE232)=1,"Increasing",IF(SIGN(AE232)=-1,"Decreasing","")),"")</f>
        <v/>
      </c>
      <c r="BF232">
        <f>IF(OR(AND(BE232="Increasing",BA232="Yes"),AND(BE232="Decreasing",BC232="Yes")),"Yes","No")</f>
        <v/>
      </c>
      <c r="BG232">
        <f>IF(I232="pos_trend","Yes","No")</f>
        <v/>
      </c>
      <c r="BH232">
        <f>IF(AF232&lt;&gt;"",IF(ABS(AF232)&gt;0.8,"Yes","No"),"")</f>
        <v/>
      </c>
    </row>
    <row r="233" spans="1:60">
      <c s="1" r="A233" t="n">
        <v>5</v>
      </c>
      <c r="B233" t="s">
        <v>570</v>
      </c>
      <c r="C233" t="s">
        <v>2846</v>
      </c>
      <c r="D233" t="s">
        <v>2847</v>
      </c>
      <c r="E233" t="s">
        <v>2848</v>
      </c>
      <c r="F233" t="s">
        <v>2849</v>
      </c>
      <c r="G233" t="s">
        <v>2850</v>
      </c>
      <c r="H233" t="s"/>
      <c r="I233">
        <f>IF(AND(K233&gt; J233, L233&gt; K233, M233&gt; L233, N233&gt; M233), "pos_trend", IF(AND(K233&lt; J233, L233&lt; K233, M233&lt; L233, N233&lt; M233), "neg_trend", "N/A"))</f>
        <v/>
      </c>
      <c r="J233">
        <f>IFERROR(IF(TRIM(C233)="-", "N/A", IF(RIGHT(C233,1)=")",IF(RIGHT(C233,2)="T)",-1000000000000*VALUE(MID(C233,2,LEN(C233)-3)),IF(RIGHT(C233,2)="M)",-1000000*VALUE(MID(C233,2,LEN(C233)-3)),IF(RIGHT(C233,2)="B)",-1000000000*VALUE(MID(C233,2,LEN(C233)-3)),IF(RIGHT(C233,2)="k)",-1000*VALUE(MID(C233,2,LEN(C233)-3)),VALUE(SUBSTITUTE(C233,",","")))))),IF(RIGHT(C233,1)="T",1000000000000*VALUE(LEFT(C233,LEN(C233)-1)),IF(RIGHT(C233,1)="M",1000000*VALUE(LEFT(C233,LEN(C233)-1)),IF(RIGHT(C233,1)="B",1000000000*VALUE(LEFT(C233,LEN(C233)-1)),IF(RIGHT(C233,1)="%",0.01*VALUE(LEFT(C233,LEN(C233)-1)),IF(RIGHT(C233,1)="k",1000*VALUE(LEFT(C233,LEN(C233)-1)),VALUE(SUBSTITUTE(C233,",",""))))))))),"N/A")</f>
        <v/>
      </c>
      <c r="K233">
        <f>IFERROR(IF(TRIM(D233)="-", "N/A", IF(RIGHT(D233,1)=")",IF(RIGHT(D233,2)="T)",-1000000000000*VALUE(MID(D233,2,LEN(D233)-3)),IF(RIGHT(D233,2)="M)",-1000000*VALUE(MID(D233,2,LEN(D233)-3)),IF(RIGHT(D233,2)="B)",-1000000000*VALUE(MID(D233,2,LEN(D233)-3)),IF(RIGHT(D233,2)="k)",-1000*VALUE(MID(D233,2,LEN(D233)-3)),VALUE(SUBSTITUTE(D233,",","")))))),IF(RIGHT(D233,1)="T",1000000000000*VALUE(LEFT(D233,LEN(D233)-1)),IF(RIGHT(D233,1)="M",1000000*VALUE(LEFT(D233,LEN(D233)-1)),IF(RIGHT(D233,1)="B",1000000000*VALUE(LEFT(D233,LEN(D233)-1)),IF(RIGHT(D233,1)="%",0.01*VALUE(LEFT(D233,LEN(D233)-1)),IF(RIGHT(D233,1)="k",1000*VALUE(LEFT(D233,LEN(D233)-1)),VALUE(SUBSTITUTE(D233,",",""))))))))),"N/A")</f>
        <v/>
      </c>
      <c r="L233">
        <f>IFERROR(IF(TRIM(E233)="-", "N/A", IF(RIGHT(E233,1)=")",IF(RIGHT(E233,2)="T)",-1000000000000*VALUE(MID(E233,2,LEN(E233)-3)),IF(RIGHT(E233,2)="M)",-1000000*VALUE(MID(E233,2,LEN(E233)-3)),IF(RIGHT(E233,2)="B)",-1000000000*VALUE(MID(E233,2,LEN(E233)-3)),IF(RIGHT(E233,2)="k)",-1000*VALUE(MID(E233,2,LEN(E233)-3)),VALUE(SUBSTITUTE(E233,",","")))))),IF(RIGHT(E233,1)="T",1000000000000*VALUE(LEFT(E233,LEN(E233)-1)),IF(RIGHT(E233,1)="M",1000000*VALUE(LEFT(E233,LEN(E233)-1)),IF(RIGHT(E233,1)="B",1000000000*VALUE(LEFT(E233,LEN(E233)-1)),IF(RIGHT(E233,1)="%",0.01*VALUE(LEFT(E233,LEN(E233)-1)),IF(RIGHT(E233,1)="k",1000*VALUE(LEFT(E233,LEN(E233)-1)),VALUE(SUBSTITUTE(E233,",",""))))))))),"N/A")</f>
        <v/>
      </c>
      <c r="M233">
        <f>IFERROR(IF(TRIM(F233)="-", "N/A", IF(RIGHT(F233,1)=")",IF(RIGHT(F233,2)="T)",-1000000000000*VALUE(MID(F233,2,LEN(F233)-3)),IF(RIGHT(F233,2)="M)",-1000000*VALUE(MID(F233,2,LEN(F233)-3)),IF(RIGHT(F233,2)="B)",-1000000000*VALUE(MID(F233,2,LEN(F233)-3)),IF(RIGHT(F233,2)="k)",-1000*VALUE(MID(F233,2,LEN(F233)-3)),VALUE(SUBSTITUTE(F233,",","")))))),IF(RIGHT(F233,1)="T",1000000000000*VALUE(LEFT(F233,LEN(F233)-1)),IF(RIGHT(F233,1)="M",1000000*VALUE(LEFT(F233,LEN(F233)-1)),IF(RIGHT(F233,1)="B",1000000000*VALUE(LEFT(F233,LEN(F233)-1)),IF(RIGHT(F233,1)="%",0.01*VALUE(LEFT(F233,LEN(F233)-1)),IF(RIGHT(F233,1)="k",1000*VALUE(LEFT(F233,LEN(F233)-1)),VALUE(SUBSTITUTE(F233,",",""))))))))),"N/A")</f>
        <v/>
      </c>
      <c r="N233">
        <f>IFERROR(IF(TRIM(G233)="-", "N/A", IF(RIGHT(G233,1)=")",IF(RIGHT(G233,2)="T)",-1000000000000*VALUE(MID(G233,2,LEN(G233)-3)),IF(RIGHT(G233,2)="M)",-1000000*VALUE(MID(G233,2,LEN(G233)-3)),IF(RIGHT(G233,2)="B)",-1000000000*VALUE(MID(G233,2,LEN(G233)-3)),IF(RIGHT(G233,2)="k)",-1000*VALUE(MID(G233,2,LEN(G233)-3)),VALUE(SUBSTITUTE(G233,",","")))))),IF(RIGHT(G233,1)="T",1000000000000*VALUE(LEFT(G233,LEN(G233)-1)),IF(RIGHT(G233,1)="M",1000000*VALUE(LEFT(G233,LEN(G233)-1)),IF(RIGHT(G233,1)="B",1000000000*VALUE(LEFT(G233,LEN(G233)-1)),IF(RIGHT(G233,1)="%",0.01*VALUE(LEFT(G233,LEN(G233)-1)),IF(RIGHT(G233,1)="k",1000*VALUE(LEFT(G233,LEN(G233)-1)),VALUE(SUBSTITUTE(G233,",",""))))))))),"N/A")</f>
        <v/>
      </c>
      <c r="P233">
        <f>MAX(J233:N233)</f>
        <v/>
      </c>
      <c r="Q233">
        <f>IFERROR(J144+MATCH(P233,J233:N233,0)-1,"")</f>
        <v/>
      </c>
      <c r="R233">
        <f>IF(Q233="","",MIN(J233:N233))</f>
        <v/>
      </c>
      <c r="S233">
        <f>IFERROR(J144+MATCH(R233,J233:N233,0)-1,"")</f>
        <v/>
      </c>
      <c r="T233">
        <f>IFERROR(AVERAGE(J233:N233),"")</f>
        <v/>
      </c>
      <c r="U233">
        <f>IFERROR(STDEV(J233:N233),"")</f>
        <v/>
      </c>
      <c r="V233">
        <f>IFERROR(IF(C233="-","",IF(ISBLANK(B233),"",IF(OR(ISNUMBER(FIND("Growth",B233)),ISNUMBER(FIND("Margin",B233))),"",(J233-T233)/U233))),"")</f>
        <v/>
      </c>
      <c r="W233">
        <f>IFERROR(IF(OR(D233="-",ISBLANK(D233)),"",(K233-T233)/U233),"")</f>
        <v/>
      </c>
      <c r="X233">
        <f>IFERROR(IF(OR(E233="-",ISBLANK(E233)),"",(L233-T233)/U233),"")</f>
        <v/>
      </c>
      <c r="Y233">
        <f>IFERROR(IF(OR(F233="-",ISBLANK(F233)),"",(M233-T233)/U233),"")</f>
        <v/>
      </c>
      <c r="Z233">
        <f>IFERROR(IF(OR(G233="-",ISBLANK(G233)),"",(N233-T233)/U233),"")</f>
        <v/>
      </c>
      <c r="AA233">
        <f>IF(MAX(MAX(V233:Z233),ABS(MIN(V233:Z233)))=ABS(MIN(V233:Z233)),MIN(V233:Z233),MAX(V233:Z233))</f>
        <v/>
      </c>
      <c r="AB233">
        <f>IFERROR(V144+MATCH(AA233,V233:Z233,0)-1,"")</f>
        <v/>
      </c>
      <c r="AC233">
        <f>IF(AB233&lt;&gt;"",IF(S233=AB233,"Low",IF(AB233=Q233,"High","")),"")</f>
        <v/>
      </c>
      <c r="AE233">
        <f>IF(ISNUMBER(MATCH("N/A",J233:N233,0)),"",IFERROR((5 * SUMPRODUCT(J144:N144,J233:N233) - PRODUCT(SUM(J144:N144),SUM(J233:N233))) / ((5 * SUM((J144^2)+(K144^2)+(L144^2)+(M144^2)+(N144^2))) - SUM(J144:N144)^2),""))</f>
        <v/>
      </c>
      <c r="AF233">
        <f>IFERROR(CORREL(J144:N144,J233:N233),"")</f>
        <v/>
      </c>
      <c r="AZ233">
        <f>IF(Q233=S233,0,1)</f>
        <v/>
      </c>
      <c r="BA233">
        <f>IF(AZ233=1,IF(Q233="","",IF(Q233=N144,"Yes","No")),"")</f>
        <v/>
      </c>
      <c r="BB233">
        <f>IF(BA233="Yes",P233,"")</f>
        <v/>
      </c>
      <c r="BC233">
        <f>IF(AZ233=1,IF(S233="","",IF(S233=N144,"Yes","No")),"")</f>
        <v/>
      </c>
      <c r="BD233">
        <f>IF(BC233="Yes",R233,"")</f>
        <v/>
      </c>
      <c r="BE233">
        <f>IFERROR(IF(SIGN(AE233)=1,"Increasing",IF(SIGN(AE233)=-1,"Decreasing","")),"")</f>
        <v/>
      </c>
      <c r="BF233">
        <f>IF(OR(AND(BE233="Increasing",BA233="Yes"),AND(BE233="Decreasing",BC233="Yes")),"Yes","No")</f>
        <v/>
      </c>
      <c r="BG233">
        <f>IF(I233="pos_trend","Yes","No")</f>
        <v/>
      </c>
      <c r="BH233">
        <f>IF(AF233&lt;&gt;"",IF(ABS(AF233)&gt;0.8,"Yes","No"),"")</f>
        <v/>
      </c>
    </row>
    <row r="234" spans="1:60">
      <c s="1" r="A234" t="n">
        <v>6</v>
      </c>
      <c r="B234" t="s">
        <v>576</v>
      </c>
      <c r="C234" t="s">
        <v>2851</v>
      </c>
      <c r="D234" t="s">
        <v>2852</v>
      </c>
      <c r="E234" t="s">
        <v>2853</v>
      </c>
      <c r="F234" t="s">
        <v>2854</v>
      </c>
      <c r="G234" t="s">
        <v>2855</v>
      </c>
      <c r="H234" t="s"/>
      <c r="I234">
        <f>IF(AND(K234&gt; J234, L234&gt; K234, M234&gt; L234, N234&gt; M234), "pos_trend", IF(AND(K234&lt; J234, L234&lt; K234, M234&lt; L234, N234&lt; M234), "neg_trend", "N/A"))</f>
        <v/>
      </c>
      <c r="J234">
        <f>IFERROR(IF(TRIM(C234)="-", "N/A", IF(RIGHT(C234,1)=")",IF(RIGHT(C234,2)="T)",-1000000000000*VALUE(MID(C234,2,LEN(C234)-3)),IF(RIGHT(C234,2)="M)",-1000000*VALUE(MID(C234,2,LEN(C234)-3)),IF(RIGHT(C234,2)="B)",-1000000000*VALUE(MID(C234,2,LEN(C234)-3)),IF(RIGHT(C234,2)="k)",-1000*VALUE(MID(C234,2,LEN(C234)-3)),VALUE(SUBSTITUTE(C234,",","")))))),IF(RIGHT(C234,1)="T",1000000000000*VALUE(LEFT(C234,LEN(C234)-1)),IF(RIGHT(C234,1)="M",1000000*VALUE(LEFT(C234,LEN(C234)-1)),IF(RIGHT(C234,1)="B",1000000000*VALUE(LEFT(C234,LEN(C234)-1)),IF(RIGHT(C234,1)="%",0.01*VALUE(LEFT(C234,LEN(C234)-1)),IF(RIGHT(C234,1)="k",1000*VALUE(LEFT(C234,LEN(C234)-1)),VALUE(SUBSTITUTE(C234,",",""))))))))),"N/A")</f>
        <v/>
      </c>
      <c r="K234">
        <f>IFERROR(IF(TRIM(D234)="-", "N/A", IF(RIGHT(D234,1)=")",IF(RIGHT(D234,2)="T)",-1000000000000*VALUE(MID(D234,2,LEN(D234)-3)),IF(RIGHT(D234,2)="M)",-1000000*VALUE(MID(D234,2,LEN(D234)-3)),IF(RIGHT(D234,2)="B)",-1000000000*VALUE(MID(D234,2,LEN(D234)-3)),IF(RIGHT(D234,2)="k)",-1000*VALUE(MID(D234,2,LEN(D234)-3)),VALUE(SUBSTITUTE(D234,",","")))))),IF(RIGHT(D234,1)="T",1000000000000*VALUE(LEFT(D234,LEN(D234)-1)),IF(RIGHT(D234,1)="M",1000000*VALUE(LEFT(D234,LEN(D234)-1)),IF(RIGHT(D234,1)="B",1000000000*VALUE(LEFT(D234,LEN(D234)-1)),IF(RIGHT(D234,1)="%",0.01*VALUE(LEFT(D234,LEN(D234)-1)),IF(RIGHT(D234,1)="k",1000*VALUE(LEFT(D234,LEN(D234)-1)),VALUE(SUBSTITUTE(D234,",",""))))))))),"N/A")</f>
        <v/>
      </c>
      <c r="L234">
        <f>IFERROR(IF(TRIM(E234)="-", "N/A", IF(RIGHT(E234,1)=")",IF(RIGHT(E234,2)="T)",-1000000000000*VALUE(MID(E234,2,LEN(E234)-3)),IF(RIGHT(E234,2)="M)",-1000000*VALUE(MID(E234,2,LEN(E234)-3)),IF(RIGHT(E234,2)="B)",-1000000000*VALUE(MID(E234,2,LEN(E234)-3)),IF(RIGHT(E234,2)="k)",-1000*VALUE(MID(E234,2,LEN(E234)-3)),VALUE(SUBSTITUTE(E234,",","")))))),IF(RIGHT(E234,1)="T",1000000000000*VALUE(LEFT(E234,LEN(E234)-1)),IF(RIGHT(E234,1)="M",1000000*VALUE(LEFT(E234,LEN(E234)-1)),IF(RIGHT(E234,1)="B",1000000000*VALUE(LEFT(E234,LEN(E234)-1)),IF(RIGHT(E234,1)="%",0.01*VALUE(LEFT(E234,LEN(E234)-1)),IF(RIGHT(E234,1)="k",1000*VALUE(LEFT(E234,LEN(E234)-1)),VALUE(SUBSTITUTE(E234,",",""))))))))),"N/A")</f>
        <v/>
      </c>
      <c r="M234">
        <f>IFERROR(IF(TRIM(F234)="-", "N/A", IF(RIGHT(F234,1)=")",IF(RIGHT(F234,2)="T)",-1000000000000*VALUE(MID(F234,2,LEN(F234)-3)),IF(RIGHT(F234,2)="M)",-1000000*VALUE(MID(F234,2,LEN(F234)-3)),IF(RIGHT(F234,2)="B)",-1000000000*VALUE(MID(F234,2,LEN(F234)-3)),IF(RIGHT(F234,2)="k)",-1000*VALUE(MID(F234,2,LEN(F234)-3)),VALUE(SUBSTITUTE(F234,",","")))))),IF(RIGHT(F234,1)="T",1000000000000*VALUE(LEFT(F234,LEN(F234)-1)),IF(RIGHT(F234,1)="M",1000000*VALUE(LEFT(F234,LEN(F234)-1)),IF(RIGHT(F234,1)="B",1000000000*VALUE(LEFT(F234,LEN(F234)-1)),IF(RIGHT(F234,1)="%",0.01*VALUE(LEFT(F234,LEN(F234)-1)),IF(RIGHT(F234,1)="k",1000*VALUE(LEFT(F234,LEN(F234)-1)),VALUE(SUBSTITUTE(F234,",",""))))))))),"N/A")</f>
        <v/>
      </c>
      <c r="N234">
        <f>IFERROR(IF(TRIM(G234)="-", "N/A", IF(RIGHT(G234,1)=")",IF(RIGHT(G234,2)="T)",-1000000000000*VALUE(MID(G234,2,LEN(G234)-3)),IF(RIGHT(G234,2)="M)",-1000000*VALUE(MID(G234,2,LEN(G234)-3)),IF(RIGHT(G234,2)="B)",-1000000000*VALUE(MID(G234,2,LEN(G234)-3)),IF(RIGHT(G234,2)="k)",-1000*VALUE(MID(G234,2,LEN(G234)-3)),VALUE(SUBSTITUTE(G234,",","")))))),IF(RIGHT(G234,1)="T",1000000000000*VALUE(LEFT(G234,LEN(G234)-1)),IF(RIGHT(G234,1)="M",1000000*VALUE(LEFT(G234,LEN(G234)-1)),IF(RIGHT(G234,1)="B",1000000000*VALUE(LEFT(G234,LEN(G234)-1)),IF(RIGHT(G234,1)="%",0.01*VALUE(LEFT(G234,LEN(G234)-1)),IF(RIGHT(G234,1)="k",1000*VALUE(LEFT(G234,LEN(G234)-1)),VALUE(SUBSTITUTE(G234,",",""))))))))),"N/A")</f>
        <v/>
      </c>
      <c r="P234">
        <f>MAX(J234:N234)</f>
        <v/>
      </c>
      <c r="Q234">
        <f>IFERROR(J144+MATCH(P234,J234:N234,0)-1,"")</f>
        <v/>
      </c>
      <c r="R234">
        <f>IF(Q234="","",MIN(J234:N234))</f>
        <v/>
      </c>
      <c r="S234">
        <f>IFERROR(J144+MATCH(R234,J234:N234,0)-1,"")</f>
        <v/>
      </c>
      <c r="T234">
        <f>IFERROR(AVERAGE(J234:N234),"")</f>
        <v/>
      </c>
      <c r="U234">
        <f>IFERROR(STDEV(J234:N234),"")</f>
        <v/>
      </c>
      <c r="V234">
        <f>IFERROR(IF(C234="-","",IF(ISBLANK(B234),"",IF(OR(ISNUMBER(FIND("Growth",B234)),ISNUMBER(FIND("Margin",B234))),"",(J234-T234)/U234))),"")</f>
        <v/>
      </c>
      <c r="W234">
        <f>IFERROR(IF(OR(D234="-",ISBLANK(D234)),"",(K234-T234)/U234),"")</f>
        <v/>
      </c>
      <c r="X234">
        <f>IFERROR(IF(OR(E234="-",ISBLANK(E234)),"",(L234-T234)/U234),"")</f>
        <v/>
      </c>
      <c r="Y234">
        <f>IFERROR(IF(OR(F234="-",ISBLANK(F234)),"",(M234-T234)/U234),"")</f>
        <v/>
      </c>
      <c r="Z234">
        <f>IFERROR(IF(OR(G234="-",ISBLANK(G234)),"",(N234-T234)/U234),"")</f>
        <v/>
      </c>
      <c r="AA234">
        <f>IF(MAX(MAX(V234:Z234),ABS(MIN(V234:Z234)))=ABS(MIN(V234:Z234)),MIN(V234:Z234),MAX(V234:Z234))</f>
        <v/>
      </c>
      <c r="AB234">
        <f>IFERROR(V144+MATCH(AA234,V234:Z234,0)-1,"")</f>
        <v/>
      </c>
      <c r="AC234">
        <f>IF(AB234&lt;&gt;"",IF(S234=AB234,"Low",IF(AB234=Q234,"High","")),"")</f>
        <v/>
      </c>
      <c r="AE234">
        <f>IF(ISNUMBER(MATCH("N/A",J234:N234,0)),"",IFERROR((5 * SUMPRODUCT(J144:N144,J234:N234) - PRODUCT(SUM(J144:N144),SUM(J234:N234))) / ((5 * SUM((J144^2)+(K144^2)+(L144^2)+(M144^2)+(N144^2))) - SUM(J144:N144)^2),""))</f>
        <v/>
      </c>
      <c r="AF234">
        <f>IFERROR(CORREL(J144:N144,J234:N234),"")</f>
        <v/>
      </c>
      <c r="AZ234">
        <f>IF(Q234=S234,0,1)</f>
        <v/>
      </c>
      <c r="BA234">
        <f>IF(AZ234=1,IF(Q234="","",IF(Q234=N144,"Yes","No")),"")</f>
        <v/>
      </c>
      <c r="BB234">
        <f>IF(BA234="Yes",P234,"")</f>
        <v/>
      </c>
      <c r="BC234">
        <f>IF(AZ234=1,IF(S234="","",IF(S234=N144,"Yes","No")),"")</f>
        <v/>
      </c>
      <c r="BD234">
        <f>IF(BC234="Yes",R234,"")</f>
        <v/>
      </c>
      <c r="BE234">
        <f>IFERROR(IF(SIGN(AE234)=1,"Increasing",IF(SIGN(AE234)=-1,"Decreasing","")),"")</f>
        <v/>
      </c>
      <c r="BF234">
        <f>IF(OR(AND(BE234="Increasing",BA234="Yes"),AND(BE234="Decreasing",BC234="Yes")),"Yes","No")</f>
        <v/>
      </c>
      <c r="BG234">
        <f>IF(I234="pos_trend","Yes","No")</f>
        <v/>
      </c>
      <c r="BH234">
        <f>IF(AF234&lt;&gt;"",IF(ABS(AF234)&gt;0.8,"Yes","No"),"")</f>
        <v/>
      </c>
    </row>
    <row r="235" spans="1:60">
      <c s="1" r="A235" t="n">
        <v>7</v>
      </c>
      <c r="B235" t="s">
        <v>582</v>
      </c>
      <c r="C235" t="s">
        <v>264</v>
      </c>
      <c r="D235" t="s">
        <v>264</v>
      </c>
      <c r="E235" t="s">
        <v>264</v>
      </c>
      <c r="F235" t="s">
        <v>264</v>
      </c>
      <c r="G235" t="s">
        <v>264</v>
      </c>
      <c r="H235" t="s"/>
      <c r="I235">
        <f>IF(AND(K235&gt; J235, L235&gt; K235, M235&gt; L235, N235&gt; M235), "pos_trend", IF(AND(K235&lt; J235, L235&lt; K235, M235&lt; L235, N235&lt; M235), "neg_trend", "N/A"))</f>
        <v/>
      </c>
      <c r="J235">
        <f>IFERROR(IF(TRIM(C235)="-", "N/A", IF(RIGHT(C235,1)=")",IF(RIGHT(C235,2)="T)",-1000000000000*VALUE(MID(C235,2,LEN(C235)-3)),IF(RIGHT(C235,2)="M)",-1000000*VALUE(MID(C235,2,LEN(C235)-3)),IF(RIGHT(C235,2)="B)",-1000000000*VALUE(MID(C235,2,LEN(C235)-3)),IF(RIGHT(C235,2)="k)",-1000*VALUE(MID(C235,2,LEN(C235)-3)),VALUE(SUBSTITUTE(C235,",","")))))),IF(RIGHT(C235,1)="T",1000000000000*VALUE(LEFT(C235,LEN(C235)-1)),IF(RIGHT(C235,1)="M",1000000*VALUE(LEFT(C235,LEN(C235)-1)),IF(RIGHT(C235,1)="B",1000000000*VALUE(LEFT(C235,LEN(C235)-1)),IF(RIGHT(C235,1)="%",0.01*VALUE(LEFT(C235,LEN(C235)-1)),IF(RIGHT(C235,1)="k",1000*VALUE(LEFT(C235,LEN(C235)-1)),VALUE(SUBSTITUTE(C235,",",""))))))))),"N/A")</f>
        <v/>
      </c>
      <c r="K235">
        <f>IFERROR(IF(TRIM(D235)="-", "N/A", IF(RIGHT(D235,1)=")",IF(RIGHT(D235,2)="T)",-1000000000000*VALUE(MID(D235,2,LEN(D235)-3)),IF(RIGHT(D235,2)="M)",-1000000*VALUE(MID(D235,2,LEN(D235)-3)),IF(RIGHT(D235,2)="B)",-1000000000*VALUE(MID(D235,2,LEN(D235)-3)),IF(RIGHT(D235,2)="k)",-1000*VALUE(MID(D235,2,LEN(D235)-3)),VALUE(SUBSTITUTE(D235,",","")))))),IF(RIGHT(D235,1)="T",1000000000000*VALUE(LEFT(D235,LEN(D235)-1)),IF(RIGHT(D235,1)="M",1000000*VALUE(LEFT(D235,LEN(D235)-1)),IF(RIGHT(D235,1)="B",1000000000*VALUE(LEFT(D235,LEN(D235)-1)),IF(RIGHT(D235,1)="%",0.01*VALUE(LEFT(D235,LEN(D235)-1)),IF(RIGHT(D235,1)="k",1000*VALUE(LEFT(D235,LEN(D235)-1)),VALUE(SUBSTITUTE(D235,",",""))))))))),"N/A")</f>
        <v/>
      </c>
      <c r="L235">
        <f>IFERROR(IF(TRIM(E235)="-", "N/A", IF(RIGHT(E235,1)=")",IF(RIGHT(E235,2)="T)",-1000000000000*VALUE(MID(E235,2,LEN(E235)-3)),IF(RIGHT(E235,2)="M)",-1000000*VALUE(MID(E235,2,LEN(E235)-3)),IF(RIGHT(E235,2)="B)",-1000000000*VALUE(MID(E235,2,LEN(E235)-3)),IF(RIGHT(E235,2)="k)",-1000*VALUE(MID(E235,2,LEN(E235)-3)),VALUE(SUBSTITUTE(E235,",","")))))),IF(RIGHT(E235,1)="T",1000000000000*VALUE(LEFT(E235,LEN(E235)-1)),IF(RIGHT(E235,1)="M",1000000*VALUE(LEFT(E235,LEN(E235)-1)),IF(RIGHT(E235,1)="B",1000000000*VALUE(LEFT(E235,LEN(E235)-1)),IF(RIGHT(E235,1)="%",0.01*VALUE(LEFT(E235,LEN(E235)-1)),IF(RIGHT(E235,1)="k",1000*VALUE(LEFT(E235,LEN(E235)-1)),VALUE(SUBSTITUTE(E235,",",""))))))))),"N/A")</f>
        <v/>
      </c>
      <c r="M235">
        <f>IFERROR(IF(TRIM(F235)="-", "N/A", IF(RIGHT(F235,1)=")",IF(RIGHT(F235,2)="T)",-1000000000000*VALUE(MID(F235,2,LEN(F235)-3)),IF(RIGHT(F235,2)="M)",-1000000*VALUE(MID(F235,2,LEN(F235)-3)),IF(RIGHT(F235,2)="B)",-1000000000*VALUE(MID(F235,2,LEN(F235)-3)),IF(RIGHT(F235,2)="k)",-1000*VALUE(MID(F235,2,LEN(F235)-3)),VALUE(SUBSTITUTE(F235,",","")))))),IF(RIGHT(F235,1)="T",1000000000000*VALUE(LEFT(F235,LEN(F235)-1)),IF(RIGHT(F235,1)="M",1000000*VALUE(LEFT(F235,LEN(F235)-1)),IF(RIGHT(F235,1)="B",1000000000*VALUE(LEFT(F235,LEN(F235)-1)),IF(RIGHT(F235,1)="%",0.01*VALUE(LEFT(F235,LEN(F235)-1)),IF(RIGHT(F235,1)="k",1000*VALUE(LEFT(F235,LEN(F235)-1)),VALUE(SUBSTITUTE(F235,",",""))))))))),"N/A")</f>
        <v/>
      </c>
      <c r="N235">
        <f>IFERROR(IF(TRIM(G235)="-", "N/A", IF(RIGHT(G235,1)=")",IF(RIGHT(G235,2)="T)",-1000000000000*VALUE(MID(G235,2,LEN(G235)-3)),IF(RIGHT(G235,2)="M)",-1000000*VALUE(MID(G235,2,LEN(G235)-3)),IF(RIGHT(G235,2)="B)",-1000000000*VALUE(MID(G235,2,LEN(G235)-3)),IF(RIGHT(G235,2)="k)",-1000*VALUE(MID(G235,2,LEN(G235)-3)),VALUE(SUBSTITUTE(G235,",","")))))),IF(RIGHT(G235,1)="T",1000000000000*VALUE(LEFT(G235,LEN(G235)-1)),IF(RIGHT(G235,1)="M",1000000*VALUE(LEFT(G235,LEN(G235)-1)),IF(RIGHT(G235,1)="B",1000000000*VALUE(LEFT(G235,LEN(G235)-1)),IF(RIGHT(G235,1)="%",0.01*VALUE(LEFT(G235,LEN(G235)-1)),IF(RIGHT(G235,1)="k",1000*VALUE(LEFT(G235,LEN(G235)-1)),VALUE(SUBSTITUTE(G235,",",""))))))))),"N/A")</f>
        <v/>
      </c>
      <c r="P235">
        <f>MAX(J235:N235)</f>
        <v/>
      </c>
      <c r="Q235">
        <f>IFERROR(J144+MATCH(P235,J235:N235,0)-1,"")</f>
        <v/>
      </c>
      <c r="R235">
        <f>IF(Q235="","",MIN(J235:N235))</f>
        <v/>
      </c>
      <c r="S235">
        <f>IFERROR(J144+MATCH(R235,J235:N235,0)-1,"")</f>
        <v/>
      </c>
      <c r="T235">
        <f>IFERROR(AVERAGE(J235:N235),"")</f>
        <v/>
      </c>
      <c r="U235">
        <f>IFERROR(STDEV(J235:N235),"")</f>
        <v/>
      </c>
      <c r="V235">
        <f>IFERROR(IF(C235="-","",IF(ISBLANK(B235),"",IF(OR(ISNUMBER(FIND("Growth",B235)),ISNUMBER(FIND("Margin",B235))),"",(J235-T235)/U235))),"")</f>
        <v/>
      </c>
      <c r="W235">
        <f>IFERROR(IF(OR(D235="-",ISBLANK(D235)),"",(K235-T235)/U235),"")</f>
        <v/>
      </c>
      <c r="X235">
        <f>IFERROR(IF(OR(E235="-",ISBLANK(E235)),"",(L235-T235)/U235),"")</f>
        <v/>
      </c>
      <c r="Y235">
        <f>IFERROR(IF(OR(F235="-",ISBLANK(F235)),"",(M235-T235)/U235),"")</f>
        <v/>
      </c>
      <c r="Z235">
        <f>IFERROR(IF(OR(G235="-",ISBLANK(G235)),"",(N235-T235)/U235),"")</f>
        <v/>
      </c>
      <c r="AA235">
        <f>IF(MAX(MAX(V235:Z235),ABS(MIN(V235:Z235)))=ABS(MIN(V235:Z235)),MIN(V235:Z235),MAX(V235:Z235))</f>
        <v/>
      </c>
      <c r="AB235">
        <f>IFERROR(V144+MATCH(AA235,V235:Z235,0)-1,"")</f>
        <v/>
      </c>
      <c r="AC235">
        <f>IF(AB235&lt;&gt;"",IF(S235=AB235,"Low",IF(AB235=Q235,"High","")),"")</f>
        <v/>
      </c>
      <c r="AE235">
        <f>IF(ISNUMBER(MATCH("N/A",J235:N235,0)),"",IFERROR((5 * SUMPRODUCT(J144:N144,J235:N235) - PRODUCT(SUM(J144:N144),SUM(J235:N235))) / ((5 * SUM((J144^2)+(K144^2)+(L144^2)+(M144^2)+(N144^2))) - SUM(J144:N144)^2),""))</f>
        <v/>
      </c>
      <c r="AF235">
        <f>IFERROR(CORREL(J144:N144,J235:N235),"")</f>
        <v/>
      </c>
      <c r="AZ235">
        <f>IF(Q235=S235,0,1)</f>
        <v/>
      </c>
      <c r="BA235">
        <f>IF(AZ235=1,IF(Q235="","",IF(Q235=N144,"Yes","No")),"")</f>
        <v/>
      </c>
      <c r="BB235">
        <f>IF(BA235="Yes",P235,"")</f>
        <v/>
      </c>
      <c r="BC235">
        <f>IF(AZ235=1,IF(S235="","",IF(S235=N144,"Yes","No")),"")</f>
        <v/>
      </c>
      <c r="BD235">
        <f>IF(BC235="Yes",R235,"")</f>
        <v/>
      </c>
      <c r="BE235">
        <f>IFERROR(IF(SIGN(AE235)=1,"Increasing",IF(SIGN(AE235)=-1,"Decreasing","")),"")</f>
        <v/>
      </c>
      <c r="BF235">
        <f>IF(OR(AND(BE235="Increasing",BA235="Yes"),AND(BE235="Decreasing",BC235="Yes")),"Yes","No")</f>
        <v/>
      </c>
      <c r="BG235">
        <f>IF(I235="pos_trend","Yes","No")</f>
        <v/>
      </c>
      <c r="BH235">
        <f>IF(AF235&lt;&gt;"",IF(ABS(AF235)&gt;0.8,"Yes","No"),"")</f>
        <v/>
      </c>
    </row>
    <row r="236" spans="1:60">
      <c s="1" r="A236" t="n">
        <v>8</v>
      </c>
      <c r="B236" t="s">
        <v>583</v>
      </c>
      <c r="C236" t="s">
        <v>264</v>
      </c>
      <c r="D236" t="s">
        <v>264</v>
      </c>
      <c r="E236" t="s">
        <v>264</v>
      </c>
      <c r="F236" t="s">
        <v>264</v>
      </c>
      <c r="G236" t="s">
        <v>264</v>
      </c>
      <c r="H236" t="s"/>
      <c r="I236">
        <f>IF(AND(K236&gt; J236, L236&gt; K236, M236&gt; L236, N236&gt; M236), "pos_trend", IF(AND(K236&lt; J236, L236&lt; K236, M236&lt; L236, N236&lt; M236), "neg_trend", "N/A"))</f>
        <v/>
      </c>
      <c r="J236">
        <f>IFERROR(IF(TRIM(C236)="-", "N/A", IF(RIGHT(C236,1)=")",IF(RIGHT(C236,2)="T)",-1000000000000*VALUE(MID(C236,2,LEN(C236)-3)),IF(RIGHT(C236,2)="M)",-1000000*VALUE(MID(C236,2,LEN(C236)-3)),IF(RIGHT(C236,2)="B)",-1000000000*VALUE(MID(C236,2,LEN(C236)-3)),IF(RIGHT(C236,2)="k)",-1000*VALUE(MID(C236,2,LEN(C236)-3)),VALUE(SUBSTITUTE(C236,",","")))))),IF(RIGHT(C236,1)="T",1000000000000*VALUE(LEFT(C236,LEN(C236)-1)),IF(RIGHT(C236,1)="M",1000000*VALUE(LEFT(C236,LEN(C236)-1)),IF(RIGHT(C236,1)="B",1000000000*VALUE(LEFT(C236,LEN(C236)-1)),IF(RIGHT(C236,1)="%",0.01*VALUE(LEFT(C236,LEN(C236)-1)),IF(RIGHT(C236,1)="k",1000*VALUE(LEFT(C236,LEN(C236)-1)),VALUE(SUBSTITUTE(C236,",",""))))))))),"N/A")</f>
        <v/>
      </c>
      <c r="K236">
        <f>IFERROR(IF(TRIM(D236)="-", "N/A", IF(RIGHT(D236,1)=")",IF(RIGHT(D236,2)="T)",-1000000000000*VALUE(MID(D236,2,LEN(D236)-3)),IF(RIGHT(D236,2)="M)",-1000000*VALUE(MID(D236,2,LEN(D236)-3)),IF(RIGHT(D236,2)="B)",-1000000000*VALUE(MID(D236,2,LEN(D236)-3)),IF(RIGHT(D236,2)="k)",-1000*VALUE(MID(D236,2,LEN(D236)-3)),VALUE(SUBSTITUTE(D236,",","")))))),IF(RIGHT(D236,1)="T",1000000000000*VALUE(LEFT(D236,LEN(D236)-1)),IF(RIGHT(D236,1)="M",1000000*VALUE(LEFT(D236,LEN(D236)-1)),IF(RIGHT(D236,1)="B",1000000000*VALUE(LEFT(D236,LEN(D236)-1)),IF(RIGHT(D236,1)="%",0.01*VALUE(LEFT(D236,LEN(D236)-1)),IF(RIGHT(D236,1)="k",1000*VALUE(LEFT(D236,LEN(D236)-1)),VALUE(SUBSTITUTE(D236,",",""))))))))),"N/A")</f>
        <v/>
      </c>
      <c r="L236">
        <f>IFERROR(IF(TRIM(E236)="-", "N/A", IF(RIGHT(E236,1)=")",IF(RIGHT(E236,2)="T)",-1000000000000*VALUE(MID(E236,2,LEN(E236)-3)),IF(RIGHT(E236,2)="M)",-1000000*VALUE(MID(E236,2,LEN(E236)-3)),IF(RIGHT(E236,2)="B)",-1000000000*VALUE(MID(E236,2,LEN(E236)-3)),IF(RIGHT(E236,2)="k)",-1000*VALUE(MID(E236,2,LEN(E236)-3)),VALUE(SUBSTITUTE(E236,",","")))))),IF(RIGHT(E236,1)="T",1000000000000*VALUE(LEFT(E236,LEN(E236)-1)),IF(RIGHT(E236,1)="M",1000000*VALUE(LEFT(E236,LEN(E236)-1)),IF(RIGHT(E236,1)="B",1000000000*VALUE(LEFT(E236,LEN(E236)-1)),IF(RIGHT(E236,1)="%",0.01*VALUE(LEFT(E236,LEN(E236)-1)),IF(RIGHT(E236,1)="k",1000*VALUE(LEFT(E236,LEN(E236)-1)),VALUE(SUBSTITUTE(E236,",",""))))))))),"N/A")</f>
        <v/>
      </c>
      <c r="M236">
        <f>IFERROR(IF(TRIM(F236)="-", "N/A", IF(RIGHT(F236,1)=")",IF(RIGHT(F236,2)="T)",-1000000000000*VALUE(MID(F236,2,LEN(F236)-3)),IF(RIGHT(F236,2)="M)",-1000000*VALUE(MID(F236,2,LEN(F236)-3)),IF(RIGHT(F236,2)="B)",-1000000000*VALUE(MID(F236,2,LEN(F236)-3)),IF(RIGHT(F236,2)="k)",-1000*VALUE(MID(F236,2,LEN(F236)-3)),VALUE(SUBSTITUTE(F236,",","")))))),IF(RIGHT(F236,1)="T",1000000000000*VALUE(LEFT(F236,LEN(F236)-1)),IF(RIGHT(F236,1)="M",1000000*VALUE(LEFT(F236,LEN(F236)-1)),IF(RIGHT(F236,1)="B",1000000000*VALUE(LEFT(F236,LEN(F236)-1)),IF(RIGHT(F236,1)="%",0.01*VALUE(LEFT(F236,LEN(F236)-1)),IF(RIGHT(F236,1)="k",1000*VALUE(LEFT(F236,LEN(F236)-1)),VALUE(SUBSTITUTE(F236,",",""))))))))),"N/A")</f>
        <v/>
      </c>
      <c r="N236">
        <f>IFERROR(IF(TRIM(G236)="-", "N/A", IF(RIGHT(G236,1)=")",IF(RIGHT(G236,2)="T)",-1000000000000*VALUE(MID(G236,2,LEN(G236)-3)),IF(RIGHT(G236,2)="M)",-1000000*VALUE(MID(G236,2,LEN(G236)-3)),IF(RIGHT(G236,2)="B)",-1000000000*VALUE(MID(G236,2,LEN(G236)-3)),IF(RIGHT(G236,2)="k)",-1000*VALUE(MID(G236,2,LEN(G236)-3)),VALUE(SUBSTITUTE(G236,",","")))))),IF(RIGHT(G236,1)="T",1000000000000*VALUE(LEFT(G236,LEN(G236)-1)),IF(RIGHT(G236,1)="M",1000000*VALUE(LEFT(G236,LEN(G236)-1)),IF(RIGHT(G236,1)="B",1000000000*VALUE(LEFT(G236,LEN(G236)-1)),IF(RIGHT(G236,1)="%",0.01*VALUE(LEFT(G236,LEN(G236)-1)),IF(RIGHT(G236,1)="k",1000*VALUE(LEFT(G236,LEN(G236)-1)),VALUE(SUBSTITUTE(G236,",",""))))))))),"N/A")</f>
        <v/>
      </c>
      <c r="P236">
        <f>MAX(J236:N236)</f>
        <v/>
      </c>
      <c r="Q236">
        <f>IFERROR(J144+MATCH(P236,J236:N236,0)-1,"")</f>
        <v/>
      </c>
      <c r="R236">
        <f>IF(Q236="","",MIN(J236:N236))</f>
        <v/>
      </c>
      <c r="S236">
        <f>IFERROR(J144+MATCH(R236,J236:N236,0)-1,"")</f>
        <v/>
      </c>
      <c r="T236">
        <f>IFERROR(AVERAGE(J236:N236),"")</f>
        <v/>
      </c>
      <c r="U236">
        <f>IFERROR(STDEV(J236:N236),"")</f>
        <v/>
      </c>
      <c r="V236">
        <f>IFERROR(IF(C236="-","",IF(ISBLANK(B236),"",IF(OR(ISNUMBER(FIND("Growth",B236)),ISNUMBER(FIND("Margin",B236))),"",(J236-T236)/U236))),"")</f>
        <v/>
      </c>
      <c r="W236">
        <f>IFERROR(IF(OR(D236="-",ISBLANK(D236)),"",(K236-T236)/U236),"")</f>
        <v/>
      </c>
      <c r="X236">
        <f>IFERROR(IF(OR(E236="-",ISBLANK(E236)),"",(L236-T236)/U236),"")</f>
        <v/>
      </c>
      <c r="Y236">
        <f>IFERROR(IF(OR(F236="-",ISBLANK(F236)),"",(M236-T236)/U236),"")</f>
        <v/>
      </c>
      <c r="Z236">
        <f>IFERROR(IF(OR(G236="-",ISBLANK(G236)),"",(N236-T236)/U236),"")</f>
        <v/>
      </c>
      <c r="AA236">
        <f>IF(MAX(MAX(V236:Z236),ABS(MIN(V236:Z236)))=ABS(MIN(V236:Z236)),MIN(V236:Z236),MAX(V236:Z236))</f>
        <v/>
      </c>
      <c r="AB236">
        <f>IFERROR(V144+MATCH(AA236,V236:Z236,0)-1,"")</f>
        <v/>
      </c>
      <c r="AC236">
        <f>IF(AB236&lt;&gt;"",IF(S236=AB236,"Low",IF(AB236=Q236,"High","")),"")</f>
        <v/>
      </c>
      <c r="AE236">
        <f>IF(ISNUMBER(MATCH("N/A",J236:N236,0)),"",IFERROR((5 * SUMPRODUCT(J144:N144,J236:N236) - PRODUCT(SUM(J144:N144),SUM(J236:N236))) / ((5 * SUM((J144^2)+(K144^2)+(L144^2)+(M144^2)+(N144^2))) - SUM(J144:N144)^2),""))</f>
        <v/>
      </c>
      <c r="AF236">
        <f>IFERROR(CORREL(J144:N144,J236:N236),"")</f>
        <v/>
      </c>
      <c r="AZ236">
        <f>IF(Q236=S236,0,1)</f>
        <v/>
      </c>
      <c r="BA236">
        <f>IF(AZ236=1,IF(Q236="","",IF(Q236=N144,"Yes","No")),"")</f>
        <v/>
      </c>
      <c r="BB236">
        <f>IF(BA236="Yes",P236,"")</f>
        <v/>
      </c>
      <c r="BC236">
        <f>IF(AZ236=1,IF(S236="","",IF(S236=N144,"Yes","No")),"")</f>
        <v/>
      </c>
      <c r="BD236">
        <f>IF(BC236="Yes",R236,"")</f>
        <v/>
      </c>
      <c r="BE236">
        <f>IFERROR(IF(SIGN(AE236)=1,"Increasing",IF(SIGN(AE236)=-1,"Decreasing","")),"")</f>
        <v/>
      </c>
      <c r="BF236">
        <f>IF(OR(AND(BE236="Increasing",BA236="Yes"),AND(BE236="Decreasing",BC236="Yes")),"Yes","No")</f>
        <v/>
      </c>
      <c r="BG236">
        <f>IF(I236="pos_trend","Yes","No")</f>
        <v/>
      </c>
      <c r="BH236">
        <f>IF(AF236&lt;&gt;"",IF(ABS(AF236)&gt;0.8,"Yes","No"),"")</f>
        <v/>
      </c>
    </row>
    <row r="237" spans="1:60">
      <c s="1" r="A237" t="n">
        <v>9</v>
      </c>
      <c r="B237" t="s">
        <v>584</v>
      </c>
      <c r="C237" t="s">
        <v>264</v>
      </c>
      <c r="D237" t="s">
        <v>264</v>
      </c>
      <c r="E237" t="s">
        <v>264</v>
      </c>
      <c r="F237" t="s">
        <v>264</v>
      </c>
      <c r="G237" t="s">
        <v>264</v>
      </c>
      <c r="H237" t="s"/>
      <c r="I237">
        <f>IF(AND(K237&gt; J237, L237&gt; K237, M237&gt; L237, N237&gt; M237), "pos_trend", IF(AND(K237&lt; J237, L237&lt; K237, M237&lt; L237, N237&lt; M237), "neg_trend", "N/A"))</f>
        <v/>
      </c>
      <c r="J237">
        <f>IFERROR(IF(TRIM(C237)="-", "N/A", IF(RIGHT(C237,1)=")",IF(RIGHT(C237,2)="T)",-1000000000000*VALUE(MID(C237,2,LEN(C237)-3)),IF(RIGHT(C237,2)="M)",-1000000*VALUE(MID(C237,2,LEN(C237)-3)),IF(RIGHT(C237,2)="B)",-1000000000*VALUE(MID(C237,2,LEN(C237)-3)),IF(RIGHT(C237,2)="k)",-1000*VALUE(MID(C237,2,LEN(C237)-3)),VALUE(SUBSTITUTE(C237,",","")))))),IF(RIGHT(C237,1)="T",1000000000000*VALUE(LEFT(C237,LEN(C237)-1)),IF(RIGHT(C237,1)="M",1000000*VALUE(LEFT(C237,LEN(C237)-1)),IF(RIGHT(C237,1)="B",1000000000*VALUE(LEFT(C237,LEN(C237)-1)),IF(RIGHT(C237,1)="%",0.01*VALUE(LEFT(C237,LEN(C237)-1)),IF(RIGHT(C237,1)="k",1000*VALUE(LEFT(C237,LEN(C237)-1)),VALUE(SUBSTITUTE(C237,",",""))))))))),"N/A")</f>
        <v/>
      </c>
      <c r="K237">
        <f>IFERROR(IF(TRIM(D237)="-", "N/A", IF(RIGHT(D237,1)=")",IF(RIGHT(D237,2)="T)",-1000000000000*VALUE(MID(D237,2,LEN(D237)-3)),IF(RIGHT(D237,2)="M)",-1000000*VALUE(MID(D237,2,LEN(D237)-3)),IF(RIGHT(D237,2)="B)",-1000000000*VALUE(MID(D237,2,LEN(D237)-3)),IF(RIGHT(D237,2)="k)",-1000*VALUE(MID(D237,2,LEN(D237)-3)),VALUE(SUBSTITUTE(D237,",","")))))),IF(RIGHT(D237,1)="T",1000000000000*VALUE(LEFT(D237,LEN(D237)-1)),IF(RIGHT(D237,1)="M",1000000*VALUE(LEFT(D237,LEN(D237)-1)),IF(RIGHT(D237,1)="B",1000000000*VALUE(LEFT(D237,LEN(D237)-1)),IF(RIGHT(D237,1)="%",0.01*VALUE(LEFT(D237,LEN(D237)-1)),IF(RIGHT(D237,1)="k",1000*VALUE(LEFT(D237,LEN(D237)-1)),VALUE(SUBSTITUTE(D237,",",""))))))))),"N/A")</f>
        <v/>
      </c>
      <c r="L237">
        <f>IFERROR(IF(TRIM(E237)="-", "N/A", IF(RIGHT(E237,1)=")",IF(RIGHT(E237,2)="T)",-1000000000000*VALUE(MID(E237,2,LEN(E237)-3)),IF(RIGHT(E237,2)="M)",-1000000*VALUE(MID(E237,2,LEN(E237)-3)),IF(RIGHT(E237,2)="B)",-1000000000*VALUE(MID(E237,2,LEN(E237)-3)),IF(RIGHT(E237,2)="k)",-1000*VALUE(MID(E237,2,LEN(E237)-3)),VALUE(SUBSTITUTE(E237,",","")))))),IF(RIGHT(E237,1)="T",1000000000000*VALUE(LEFT(E237,LEN(E237)-1)),IF(RIGHT(E237,1)="M",1000000*VALUE(LEFT(E237,LEN(E237)-1)),IF(RIGHT(E237,1)="B",1000000000*VALUE(LEFT(E237,LEN(E237)-1)),IF(RIGHT(E237,1)="%",0.01*VALUE(LEFT(E237,LEN(E237)-1)),IF(RIGHT(E237,1)="k",1000*VALUE(LEFT(E237,LEN(E237)-1)),VALUE(SUBSTITUTE(E237,",",""))))))))),"N/A")</f>
        <v/>
      </c>
      <c r="M237">
        <f>IFERROR(IF(TRIM(F237)="-", "N/A", IF(RIGHT(F237,1)=")",IF(RIGHT(F237,2)="T)",-1000000000000*VALUE(MID(F237,2,LEN(F237)-3)),IF(RIGHT(F237,2)="M)",-1000000*VALUE(MID(F237,2,LEN(F237)-3)),IF(RIGHT(F237,2)="B)",-1000000000*VALUE(MID(F237,2,LEN(F237)-3)),IF(RIGHT(F237,2)="k)",-1000*VALUE(MID(F237,2,LEN(F237)-3)),VALUE(SUBSTITUTE(F237,",","")))))),IF(RIGHT(F237,1)="T",1000000000000*VALUE(LEFT(F237,LEN(F237)-1)),IF(RIGHT(F237,1)="M",1000000*VALUE(LEFT(F237,LEN(F237)-1)),IF(RIGHT(F237,1)="B",1000000000*VALUE(LEFT(F237,LEN(F237)-1)),IF(RIGHT(F237,1)="%",0.01*VALUE(LEFT(F237,LEN(F237)-1)),IF(RIGHT(F237,1)="k",1000*VALUE(LEFT(F237,LEN(F237)-1)),VALUE(SUBSTITUTE(F237,",",""))))))))),"N/A")</f>
        <v/>
      </c>
      <c r="N237">
        <f>IFERROR(IF(TRIM(G237)="-", "N/A", IF(RIGHT(G237,1)=")",IF(RIGHT(G237,2)="T)",-1000000000000*VALUE(MID(G237,2,LEN(G237)-3)),IF(RIGHT(G237,2)="M)",-1000000*VALUE(MID(G237,2,LEN(G237)-3)),IF(RIGHT(G237,2)="B)",-1000000000*VALUE(MID(G237,2,LEN(G237)-3)),IF(RIGHT(G237,2)="k)",-1000*VALUE(MID(G237,2,LEN(G237)-3)),VALUE(SUBSTITUTE(G237,",","")))))),IF(RIGHT(G237,1)="T",1000000000000*VALUE(LEFT(G237,LEN(G237)-1)),IF(RIGHT(G237,1)="M",1000000*VALUE(LEFT(G237,LEN(G237)-1)),IF(RIGHT(G237,1)="B",1000000000*VALUE(LEFT(G237,LEN(G237)-1)),IF(RIGHT(G237,1)="%",0.01*VALUE(LEFT(G237,LEN(G237)-1)),IF(RIGHT(G237,1)="k",1000*VALUE(LEFT(G237,LEN(G237)-1)),VALUE(SUBSTITUTE(G237,",",""))))))))),"N/A")</f>
        <v/>
      </c>
      <c r="P237">
        <f>MAX(J237:N237)</f>
        <v/>
      </c>
      <c r="Q237">
        <f>IFERROR(J144+MATCH(P237,J237:N237,0)-1,"")</f>
        <v/>
      </c>
      <c r="R237">
        <f>IF(Q237="","",MIN(J237:N237))</f>
        <v/>
      </c>
      <c r="S237">
        <f>IFERROR(J144+MATCH(R237,J237:N237,0)-1,"")</f>
        <v/>
      </c>
      <c r="T237">
        <f>IFERROR(AVERAGE(J237:N237),"")</f>
        <v/>
      </c>
      <c r="U237">
        <f>IFERROR(STDEV(J237:N237),"")</f>
        <v/>
      </c>
      <c r="V237">
        <f>IFERROR(IF(C237="-","",IF(ISBLANK(B237),"",IF(OR(ISNUMBER(FIND("Growth",B237)),ISNUMBER(FIND("Margin",B237))),"",(J237-T237)/U237))),"")</f>
        <v/>
      </c>
      <c r="W237">
        <f>IFERROR(IF(OR(D237="-",ISBLANK(D237)),"",(K237-T237)/U237),"")</f>
        <v/>
      </c>
      <c r="X237">
        <f>IFERROR(IF(OR(E237="-",ISBLANK(E237)),"",(L237-T237)/U237),"")</f>
        <v/>
      </c>
      <c r="Y237">
        <f>IFERROR(IF(OR(F237="-",ISBLANK(F237)),"",(M237-T237)/U237),"")</f>
        <v/>
      </c>
      <c r="Z237">
        <f>IFERROR(IF(OR(G237="-",ISBLANK(G237)),"",(N237-T237)/U237),"")</f>
        <v/>
      </c>
      <c r="AA237">
        <f>IF(MAX(MAX(V237:Z237),ABS(MIN(V237:Z237)))=ABS(MIN(V237:Z237)),MIN(V237:Z237),MAX(V237:Z237))</f>
        <v/>
      </c>
      <c r="AB237">
        <f>IFERROR(V144+MATCH(AA237,V237:Z237,0)-1,"")</f>
        <v/>
      </c>
      <c r="AC237">
        <f>IF(AB237&lt;&gt;"",IF(S237=AB237,"Low",IF(AB237=Q237,"High","")),"")</f>
        <v/>
      </c>
      <c r="AE237">
        <f>IF(ISNUMBER(MATCH("N/A",J237:N237,0)),"",IFERROR((5 * SUMPRODUCT(J144:N144,J237:N237) - PRODUCT(SUM(J144:N144),SUM(J237:N237))) / ((5 * SUM((J144^2)+(K144^2)+(L144^2)+(M144^2)+(N144^2))) - SUM(J144:N144)^2),""))</f>
        <v/>
      </c>
      <c r="AF237">
        <f>IFERROR(CORREL(J144:N144,J237:N237),"")</f>
        <v/>
      </c>
      <c r="AZ237">
        <f>IF(Q237=S237,0,1)</f>
        <v/>
      </c>
      <c r="BA237">
        <f>IF(AZ237=1,IF(Q237="","",IF(Q237=N144,"Yes","No")),"")</f>
        <v/>
      </c>
      <c r="BB237">
        <f>IF(BA237="Yes",P237,"")</f>
        <v/>
      </c>
      <c r="BC237">
        <f>IF(AZ237=1,IF(S237="","",IF(S237=N144,"Yes","No")),"")</f>
        <v/>
      </c>
      <c r="BD237">
        <f>IF(BC237="Yes",R237,"")</f>
        <v/>
      </c>
      <c r="BE237">
        <f>IFERROR(IF(SIGN(AE237)=1,"Increasing",IF(SIGN(AE237)=-1,"Decreasing","")),"")</f>
        <v/>
      </c>
      <c r="BF237">
        <f>IF(OR(AND(BE237="Increasing",BA237="Yes"),AND(BE237="Decreasing",BC237="Yes")),"Yes","No")</f>
        <v/>
      </c>
      <c r="BG237">
        <f>IF(I237="pos_trend","Yes","No")</f>
        <v/>
      </c>
      <c r="BH237">
        <f>IF(AF237&lt;&gt;"",IF(ABS(AF237)&gt;0.8,"Yes","No"),"")</f>
        <v/>
      </c>
    </row>
    <row r="238" spans="1:60">
      <c s="1" r="A238" t="n">
        <v>10</v>
      </c>
      <c r="B238" t="s">
        <v>587</v>
      </c>
      <c r="C238" t="s">
        <v>2856</v>
      </c>
      <c r="D238" t="s">
        <v>2857</v>
      </c>
      <c r="E238" t="s">
        <v>2858</v>
      </c>
      <c r="F238" t="s">
        <v>2859</v>
      </c>
      <c r="G238" t="s">
        <v>2860</v>
      </c>
      <c r="H238" t="s"/>
      <c r="I238">
        <f>IF(AND(K238&gt; J238, L238&gt; K238, M238&gt; L238, N238&gt; M238), "pos_trend", IF(AND(K238&lt; J238, L238&lt; K238, M238&lt; L238, N238&lt; M238), "neg_trend", "N/A"))</f>
        <v/>
      </c>
      <c r="J238">
        <f>IFERROR(IF(TRIM(C238)="-", "N/A", IF(RIGHT(C238,1)=")",IF(RIGHT(C238,2)="T)",-1000000000000*VALUE(MID(C238,2,LEN(C238)-3)),IF(RIGHT(C238,2)="M)",-1000000*VALUE(MID(C238,2,LEN(C238)-3)),IF(RIGHT(C238,2)="B)",-1000000000*VALUE(MID(C238,2,LEN(C238)-3)),IF(RIGHT(C238,2)="k)",-1000*VALUE(MID(C238,2,LEN(C238)-3)),VALUE(SUBSTITUTE(C238,",","")))))),IF(RIGHT(C238,1)="T",1000000000000*VALUE(LEFT(C238,LEN(C238)-1)),IF(RIGHT(C238,1)="M",1000000*VALUE(LEFT(C238,LEN(C238)-1)),IF(RIGHT(C238,1)="B",1000000000*VALUE(LEFT(C238,LEN(C238)-1)),IF(RIGHT(C238,1)="%",0.01*VALUE(LEFT(C238,LEN(C238)-1)),IF(RIGHT(C238,1)="k",1000*VALUE(LEFT(C238,LEN(C238)-1)),VALUE(SUBSTITUTE(C238,",",""))))))))),"N/A")</f>
        <v/>
      </c>
      <c r="K238">
        <f>IFERROR(IF(TRIM(D238)="-", "N/A", IF(RIGHT(D238,1)=")",IF(RIGHT(D238,2)="T)",-1000000000000*VALUE(MID(D238,2,LEN(D238)-3)),IF(RIGHT(D238,2)="M)",-1000000*VALUE(MID(D238,2,LEN(D238)-3)),IF(RIGHT(D238,2)="B)",-1000000000*VALUE(MID(D238,2,LEN(D238)-3)),IF(RIGHT(D238,2)="k)",-1000*VALUE(MID(D238,2,LEN(D238)-3)),VALUE(SUBSTITUTE(D238,",","")))))),IF(RIGHT(D238,1)="T",1000000000000*VALUE(LEFT(D238,LEN(D238)-1)),IF(RIGHT(D238,1)="M",1000000*VALUE(LEFT(D238,LEN(D238)-1)),IF(RIGHT(D238,1)="B",1000000000*VALUE(LEFT(D238,LEN(D238)-1)),IF(RIGHT(D238,1)="%",0.01*VALUE(LEFT(D238,LEN(D238)-1)),IF(RIGHT(D238,1)="k",1000*VALUE(LEFT(D238,LEN(D238)-1)),VALUE(SUBSTITUTE(D238,",",""))))))))),"N/A")</f>
        <v/>
      </c>
      <c r="L238">
        <f>IFERROR(IF(TRIM(E238)="-", "N/A", IF(RIGHT(E238,1)=")",IF(RIGHT(E238,2)="T)",-1000000000000*VALUE(MID(E238,2,LEN(E238)-3)),IF(RIGHT(E238,2)="M)",-1000000*VALUE(MID(E238,2,LEN(E238)-3)),IF(RIGHT(E238,2)="B)",-1000000000*VALUE(MID(E238,2,LEN(E238)-3)),IF(RIGHT(E238,2)="k)",-1000*VALUE(MID(E238,2,LEN(E238)-3)),VALUE(SUBSTITUTE(E238,",","")))))),IF(RIGHT(E238,1)="T",1000000000000*VALUE(LEFT(E238,LEN(E238)-1)),IF(RIGHT(E238,1)="M",1000000*VALUE(LEFT(E238,LEN(E238)-1)),IF(RIGHT(E238,1)="B",1000000000*VALUE(LEFT(E238,LEN(E238)-1)),IF(RIGHT(E238,1)="%",0.01*VALUE(LEFT(E238,LEN(E238)-1)),IF(RIGHT(E238,1)="k",1000*VALUE(LEFT(E238,LEN(E238)-1)),VALUE(SUBSTITUTE(E238,",",""))))))))),"N/A")</f>
        <v/>
      </c>
      <c r="M238">
        <f>IFERROR(IF(TRIM(F238)="-", "N/A", IF(RIGHT(F238,1)=")",IF(RIGHT(F238,2)="T)",-1000000000000*VALUE(MID(F238,2,LEN(F238)-3)),IF(RIGHT(F238,2)="M)",-1000000*VALUE(MID(F238,2,LEN(F238)-3)),IF(RIGHT(F238,2)="B)",-1000000000*VALUE(MID(F238,2,LEN(F238)-3)),IF(RIGHT(F238,2)="k)",-1000*VALUE(MID(F238,2,LEN(F238)-3)),VALUE(SUBSTITUTE(F238,",","")))))),IF(RIGHT(F238,1)="T",1000000000000*VALUE(LEFT(F238,LEN(F238)-1)),IF(RIGHT(F238,1)="M",1000000*VALUE(LEFT(F238,LEN(F238)-1)),IF(RIGHT(F238,1)="B",1000000000*VALUE(LEFT(F238,LEN(F238)-1)),IF(RIGHT(F238,1)="%",0.01*VALUE(LEFT(F238,LEN(F238)-1)),IF(RIGHT(F238,1)="k",1000*VALUE(LEFT(F238,LEN(F238)-1)),VALUE(SUBSTITUTE(F238,",",""))))))))),"N/A")</f>
        <v/>
      </c>
      <c r="N238">
        <f>IFERROR(IF(TRIM(G238)="-", "N/A", IF(RIGHT(G238,1)=")",IF(RIGHT(G238,2)="T)",-1000000000000*VALUE(MID(G238,2,LEN(G238)-3)),IF(RIGHT(G238,2)="M)",-1000000*VALUE(MID(G238,2,LEN(G238)-3)),IF(RIGHT(G238,2)="B)",-1000000000*VALUE(MID(G238,2,LEN(G238)-3)),IF(RIGHT(G238,2)="k)",-1000*VALUE(MID(G238,2,LEN(G238)-3)),VALUE(SUBSTITUTE(G238,",","")))))),IF(RIGHT(G238,1)="T",1000000000000*VALUE(LEFT(G238,LEN(G238)-1)),IF(RIGHT(G238,1)="M",1000000*VALUE(LEFT(G238,LEN(G238)-1)),IF(RIGHT(G238,1)="B",1000000000*VALUE(LEFT(G238,LEN(G238)-1)),IF(RIGHT(G238,1)="%",0.01*VALUE(LEFT(G238,LEN(G238)-1)),IF(RIGHT(G238,1)="k",1000*VALUE(LEFT(G238,LEN(G238)-1)),VALUE(SUBSTITUTE(G238,",",""))))))))),"N/A")</f>
        <v/>
      </c>
      <c r="P238">
        <f>MAX(J238:N238)</f>
        <v/>
      </c>
      <c r="Q238">
        <f>IFERROR(J144+MATCH(P238,J238:N238,0)-1,"")</f>
        <v/>
      </c>
      <c r="R238">
        <f>IF(Q238="","",MIN(J238:N238))</f>
        <v/>
      </c>
      <c r="S238">
        <f>IFERROR(J144+MATCH(R238,J238:N238,0)-1,"")</f>
        <v/>
      </c>
      <c r="T238">
        <f>IFERROR(AVERAGE(J238:N238),"")</f>
        <v/>
      </c>
      <c r="U238">
        <f>IFERROR(STDEV(J238:N238),"")</f>
        <v/>
      </c>
      <c r="V238">
        <f>IFERROR(IF(C238="-","",IF(ISBLANK(B238),"",IF(OR(ISNUMBER(FIND("Growth",B238)),ISNUMBER(FIND("Margin",B238))),"",(J238-T238)/U238))),"")</f>
        <v/>
      </c>
      <c r="W238">
        <f>IFERROR(IF(OR(D238="-",ISBLANK(D238)),"",(K238-T238)/U238),"")</f>
        <v/>
      </c>
      <c r="X238">
        <f>IFERROR(IF(OR(E238="-",ISBLANK(E238)),"",(L238-T238)/U238),"")</f>
        <v/>
      </c>
      <c r="Y238">
        <f>IFERROR(IF(OR(F238="-",ISBLANK(F238)),"",(M238-T238)/U238),"")</f>
        <v/>
      </c>
      <c r="Z238">
        <f>IFERROR(IF(OR(G238="-",ISBLANK(G238)),"",(N238-T238)/U238),"")</f>
        <v/>
      </c>
      <c r="AA238">
        <f>IF(MAX(MAX(V238:Z238),ABS(MIN(V238:Z238)))=ABS(MIN(V238:Z238)),MIN(V238:Z238),MAX(V238:Z238))</f>
        <v/>
      </c>
      <c r="AB238">
        <f>IFERROR(V144+MATCH(AA238,V238:Z238,0)-1,"")</f>
        <v/>
      </c>
      <c r="AC238">
        <f>IF(AB238&lt;&gt;"",IF(S238=AB238,"Low",IF(AB238=Q238,"High","")),"")</f>
        <v/>
      </c>
      <c r="AE238">
        <f>IF(ISNUMBER(MATCH("N/A",J238:N238,0)),"",IFERROR((5 * SUMPRODUCT(J144:N144,J238:N238) - PRODUCT(SUM(J144:N144),SUM(J238:N238))) / ((5 * SUM((J144^2)+(K144^2)+(L144^2)+(M144^2)+(N144^2))) - SUM(J144:N144)^2),""))</f>
        <v/>
      </c>
      <c r="AF238">
        <f>IFERROR(CORREL(J144:N144,J238:N238),"")</f>
        <v/>
      </c>
      <c r="AZ238">
        <f>IF(Q238=S238,0,1)</f>
        <v/>
      </c>
      <c r="BA238">
        <f>IF(AZ238=1,IF(Q238="","",IF(Q238=N144,"Yes","No")),"")</f>
        <v/>
      </c>
      <c r="BB238">
        <f>IF(BA238="Yes",P238,"")</f>
        <v/>
      </c>
      <c r="BC238">
        <f>IF(AZ238=1,IF(S238="","",IF(S238=N144,"Yes","No")),"")</f>
        <v/>
      </c>
      <c r="BD238">
        <f>IF(BC238="Yes",R238,"")</f>
        <v/>
      </c>
      <c r="BE238">
        <f>IFERROR(IF(SIGN(AE238)=1,"Increasing",IF(SIGN(AE238)=-1,"Decreasing","")),"")</f>
        <v/>
      </c>
      <c r="BF238">
        <f>IF(OR(AND(BE238="Increasing",BA238="Yes"),AND(BE238="Decreasing",BC238="Yes")),"Yes","No")</f>
        <v/>
      </c>
      <c r="BG238">
        <f>IF(I238="pos_trend","Yes","No")</f>
        <v/>
      </c>
      <c r="BH238">
        <f>IF(AF238&lt;&gt;"",IF(ABS(AF238)&gt;0.8,"Yes","No"),"")</f>
        <v/>
      </c>
    </row>
    <row r="239" spans="1:60">
      <c s="1" r="A239" t="n">
        <v>11</v>
      </c>
      <c r="B239" t="s">
        <v>593</v>
      </c>
      <c r="C239" t="s">
        <v>2861</v>
      </c>
      <c r="D239" t="s">
        <v>2862</v>
      </c>
      <c r="E239" t="s">
        <v>2863</v>
      </c>
      <c r="F239" t="s">
        <v>2864</v>
      </c>
      <c r="G239" t="s">
        <v>2865</v>
      </c>
      <c r="H239" t="s"/>
      <c r="I239">
        <f>IF(AND(K239&gt; J239, L239&gt; K239, M239&gt; L239, N239&gt; M239), "pos_trend", IF(AND(K239&lt; J239, L239&lt; K239, M239&lt; L239, N239&lt; M239), "neg_trend", "N/A"))</f>
        <v/>
      </c>
      <c r="J239">
        <f>IFERROR(IF(TRIM(C239)="-", "N/A", IF(RIGHT(C239,1)=")",IF(RIGHT(C239,2)="T)",-1000000000000*VALUE(MID(C239,2,LEN(C239)-3)),IF(RIGHT(C239,2)="M)",-1000000*VALUE(MID(C239,2,LEN(C239)-3)),IF(RIGHT(C239,2)="B)",-1000000000*VALUE(MID(C239,2,LEN(C239)-3)),IF(RIGHT(C239,2)="k)",-1000*VALUE(MID(C239,2,LEN(C239)-3)),VALUE(SUBSTITUTE(C239,",","")))))),IF(RIGHT(C239,1)="T",1000000000000*VALUE(LEFT(C239,LEN(C239)-1)),IF(RIGHT(C239,1)="M",1000000*VALUE(LEFT(C239,LEN(C239)-1)),IF(RIGHT(C239,1)="B",1000000000*VALUE(LEFT(C239,LEN(C239)-1)),IF(RIGHT(C239,1)="%",0.01*VALUE(LEFT(C239,LEN(C239)-1)),IF(RIGHT(C239,1)="k",1000*VALUE(LEFT(C239,LEN(C239)-1)),VALUE(SUBSTITUTE(C239,",",""))))))))),"N/A")</f>
        <v/>
      </c>
      <c r="K239">
        <f>IFERROR(IF(TRIM(D239)="-", "N/A", IF(RIGHT(D239,1)=")",IF(RIGHT(D239,2)="T)",-1000000000000*VALUE(MID(D239,2,LEN(D239)-3)),IF(RIGHT(D239,2)="M)",-1000000*VALUE(MID(D239,2,LEN(D239)-3)),IF(RIGHT(D239,2)="B)",-1000000000*VALUE(MID(D239,2,LEN(D239)-3)),IF(RIGHT(D239,2)="k)",-1000*VALUE(MID(D239,2,LEN(D239)-3)),VALUE(SUBSTITUTE(D239,",","")))))),IF(RIGHT(D239,1)="T",1000000000000*VALUE(LEFT(D239,LEN(D239)-1)),IF(RIGHT(D239,1)="M",1000000*VALUE(LEFT(D239,LEN(D239)-1)),IF(RIGHT(D239,1)="B",1000000000*VALUE(LEFT(D239,LEN(D239)-1)),IF(RIGHT(D239,1)="%",0.01*VALUE(LEFT(D239,LEN(D239)-1)),IF(RIGHT(D239,1)="k",1000*VALUE(LEFT(D239,LEN(D239)-1)),VALUE(SUBSTITUTE(D239,",",""))))))))),"N/A")</f>
        <v/>
      </c>
      <c r="L239">
        <f>IFERROR(IF(TRIM(E239)="-", "N/A", IF(RIGHT(E239,1)=")",IF(RIGHT(E239,2)="T)",-1000000000000*VALUE(MID(E239,2,LEN(E239)-3)),IF(RIGHT(E239,2)="M)",-1000000*VALUE(MID(E239,2,LEN(E239)-3)),IF(RIGHT(E239,2)="B)",-1000000000*VALUE(MID(E239,2,LEN(E239)-3)),IF(RIGHT(E239,2)="k)",-1000*VALUE(MID(E239,2,LEN(E239)-3)),VALUE(SUBSTITUTE(E239,",","")))))),IF(RIGHT(E239,1)="T",1000000000000*VALUE(LEFT(E239,LEN(E239)-1)),IF(RIGHT(E239,1)="M",1000000*VALUE(LEFT(E239,LEN(E239)-1)),IF(RIGHT(E239,1)="B",1000000000*VALUE(LEFT(E239,LEN(E239)-1)),IF(RIGHT(E239,1)="%",0.01*VALUE(LEFT(E239,LEN(E239)-1)),IF(RIGHT(E239,1)="k",1000*VALUE(LEFT(E239,LEN(E239)-1)),VALUE(SUBSTITUTE(E239,",",""))))))))),"N/A")</f>
        <v/>
      </c>
      <c r="M239">
        <f>IFERROR(IF(TRIM(F239)="-", "N/A", IF(RIGHT(F239,1)=")",IF(RIGHT(F239,2)="T)",-1000000000000*VALUE(MID(F239,2,LEN(F239)-3)),IF(RIGHT(F239,2)="M)",-1000000*VALUE(MID(F239,2,LEN(F239)-3)),IF(RIGHT(F239,2)="B)",-1000000000*VALUE(MID(F239,2,LEN(F239)-3)),IF(RIGHT(F239,2)="k)",-1000*VALUE(MID(F239,2,LEN(F239)-3)),VALUE(SUBSTITUTE(F239,",","")))))),IF(RIGHT(F239,1)="T",1000000000000*VALUE(LEFT(F239,LEN(F239)-1)),IF(RIGHT(F239,1)="M",1000000*VALUE(LEFT(F239,LEN(F239)-1)),IF(RIGHT(F239,1)="B",1000000000*VALUE(LEFT(F239,LEN(F239)-1)),IF(RIGHT(F239,1)="%",0.01*VALUE(LEFT(F239,LEN(F239)-1)),IF(RIGHT(F239,1)="k",1000*VALUE(LEFT(F239,LEN(F239)-1)),VALUE(SUBSTITUTE(F239,",",""))))))))),"N/A")</f>
        <v/>
      </c>
      <c r="N239">
        <f>IFERROR(IF(TRIM(G239)="-", "N/A", IF(RIGHT(G239,1)=")",IF(RIGHT(G239,2)="T)",-1000000000000*VALUE(MID(G239,2,LEN(G239)-3)),IF(RIGHT(G239,2)="M)",-1000000*VALUE(MID(G239,2,LEN(G239)-3)),IF(RIGHT(G239,2)="B)",-1000000000*VALUE(MID(G239,2,LEN(G239)-3)),IF(RIGHT(G239,2)="k)",-1000*VALUE(MID(G239,2,LEN(G239)-3)),VALUE(SUBSTITUTE(G239,",","")))))),IF(RIGHT(G239,1)="T",1000000000000*VALUE(LEFT(G239,LEN(G239)-1)),IF(RIGHT(G239,1)="M",1000000*VALUE(LEFT(G239,LEN(G239)-1)),IF(RIGHT(G239,1)="B",1000000000*VALUE(LEFT(G239,LEN(G239)-1)),IF(RIGHT(G239,1)="%",0.01*VALUE(LEFT(G239,LEN(G239)-1)),IF(RIGHT(G239,1)="k",1000*VALUE(LEFT(G239,LEN(G239)-1)),VALUE(SUBSTITUTE(G239,",",""))))))))),"N/A")</f>
        <v/>
      </c>
      <c r="P239">
        <f>MAX(J239:N239)</f>
        <v/>
      </c>
      <c r="Q239">
        <f>IFERROR(J144+MATCH(P239,J239:N239,0)-1,"")</f>
        <v/>
      </c>
      <c r="R239">
        <f>IF(Q239="","",MIN(J239:N239))</f>
        <v/>
      </c>
      <c r="S239">
        <f>IFERROR(J144+MATCH(R239,J239:N239,0)-1,"")</f>
        <v/>
      </c>
      <c r="T239">
        <f>IFERROR(AVERAGE(J239:N239),"")</f>
        <v/>
      </c>
      <c r="U239">
        <f>IFERROR(STDEV(J239:N239),"")</f>
        <v/>
      </c>
      <c r="V239">
        <f>IFERROR(IF(C239="-","",IF(ISBLANK(B239),"",IF(OR(ISNUMBER(FIND("Growth",B239)),ISNUMBER(FIND("Margin",B239))),"",(J239-T239)/U239))),"")</f>
        <v/>
      </c>
      <c r="W239">
        <f>IFERROR(IF(OR(D239="-",ISBLANK(D239)),"",(K239-T239)/U239),"")</f>
        <v/>
      </c>
      <c r="X239">
        <f>IFERROR(IF(OR(E239="-",ISBLANK(E239)),"",(L239-T239)/U239),"")</f>
        <v/>
      </c>
      <c r="Y239">
        <f>IFERROR(IF(OR(F239="-",ISBLANK(F239)),"",(M239-T239)/U239),"")</f>
        <v/>
      </c>
      <c r="Z239">
        <f>IFERROR(IF(OR(G239="-",ISBLANK(G239)),"",(N239-T239)/U239),"")</f>
        <v/>
      </c>
      <c r="AA239">
        <f>IF(MAX(MAX(V239:Z239),ABS(MIN(V239:Z239)))=ABS(MIN(V239:Z239)),MIN(V239:Z239),MAX(V239:Z239))</f>
        <v/>
      </c>
      <c r="AB239">
        <f>IFERROR(V144+MATCH(AA239,V239:Z239,0)-1,"")</f>
        <v/>
      </c>
      <c r="AC239">
        <f>IF(AB239&lt;&gt;"",IF(S239=AB239,"Low",IF(AB239=Q239,"High","")),"")</f>
        <v/>
      </c>
      <c r="AE239">
        <f>IF(ISNUMBER(MATCH("N/A",J239:N239,0)),"",IFERROR((5 * SUMPRODUCT(J144:N144,J239:N239) - PRODUCT(SUM(J144:N144),SUM(J239:N239))) / ((5 * SUM((J144^2)+(K144^2)+(L144^2)+(M144^2)+(N144^2))) - SUM(J144:N144)^2),""))</f>
        <v/>
      </c>
      <c r="AF239">
        <f>IFERROR(CORREL(J144:N144,J239:N239),"")</f>
        <v/>
      </c>
      <c r="AZ239">
        <f>IF(Q239=S239,0,1)</f>
        <v/>
      </c>
      <c r="BA239">
        <f>IF(AZ239=1,IF(Q239="","",IF(Q239=N144,"Yes","No")),"")</f>
        <v/>
      </c>
      <c r="BB239">
        <f>IF(BA239="Yes",P239,"")</f>
        <v/>
      </c>
      <c r="BC239">
        <f>IF(AZ239=1,IF(S239="","",IF(S239=N144,"Yes","No")),"")</f>
        <v/>
      </c>
      <c r="BD239">
        <f>IF(BC239="Yes",R239,"")</f>
        <v/>
      </c>
      <c r="BE239">
        <f>IFERROR(IF(SIGN(AE239)=1,"Increasing",IF(SIGN(AE239)=-1,"Decreasing","")),"")</f>
        <v/>
      </c>
      <c r="BF239">
        <f>IF(OR(AND(BE239="Increasing",BA239="Yes"),AND(BE239="Decreasing",BC239="Yes")),"Yes","No")</f>
        <v/>
      </c>
      <c r="BG239">
        <f>IF(I239="pos_trend","Yes","No")</f>
        <v/>
      </c>
      <c r="BH239">
        <f>IF(AF239&lt;&gt;"",IF(ABS(AF239)&gt;0.8,"Yes","No"),"")</f>
        <v/>
      </c>
    </row>
    <row r="240" spans="1:60">
      <c s="1" r="A240" t="n">
        <v>12</v>
      </c>
      <c r="B240" t="s">
        <v>599</v>
      </c>
      <c r="C240" t="s">
        <v>2866</v>
      </c>
      <c r="D240" t="s">
        <v>2867</v>
      </c>
      <c r="E240" t="s">
        <v>2868</v>
      </c>
      <c r="F240" t="s">
        <v>2869</v>
      </c>
      <c r="G240" t="s">
        <v>2870</v>
      </c>
      <c r="H240" t="s"/>
      <c r="I240">
        <f>IF(AND(K240&gt; J240, L240&gt; K240, M240&gt; L240, N240&gt; M240), "pos_trend", IF(AND(K240&lt; J240, L240&lt; K240, M240&lt; L240, N240&lt; M240), "neg_trend", "N/A"))</f>
        <v/>
      </c>
      <c r="J240">
        <f>IFERROR(IF(TRIM(C240)="-", "N/A", IF(RIGHT(C240,1)=")",IF(RIGHT(C240,2)="T)",-1000000000000*VALUE(MID(C240,2,LEN(C240)-3)),IF(RIGHT(C240,2)="M)",-1000000*VALUE(MID(C240,2,LEN(C240)-3)),IF(RIGHT(C240,2)="B)",-1000000000*VALUE(MID(C240,2,LEN(C240)-3)),IF(RIGHT(C240,2)="k)",-1000*VALUE(MID(C240,2,LEN(C240)-3)),VALUE(SUBSTITUTE(C240,",","")))))),IF(RIGHT(C240,1)="T",1000000000000*VALUE(LEFT(C240,LEN(C240)-1)),IF(RIGHT(C240,1)="M",1000000*VALUE(LEFT(C240,LEN(C240)-1)),IF(RIGHT(C240,1)="B",1000000000*VALUE(LEFT(C240,LEN(C240)-1)),IF(RIGHT(C240,1)="%",0.01*VALUE(LEFT(C240,LEN(C240)-1)),IF(RIGHT(C240,1)="k",1000*VALUE(LEFT(C240,LEN(C240)-1)),VALUE(SUBSTITUTE(C240,",",""))))))))),"N/A")</f>
        <v/>
      </c>
      <c r="K240">
        <f>IFERROR(IF(TRIM(D240)="-", "N/A", IF(RIGHT(D240,1)=")",IF(RIGHT(D240,2)="T)",-1000000000000*VALUE(MID(D240,2,LEN(D240)-3)),IF(RIGHT(D240,2)="M)",-1000000*VALUE(MID(D240,2,LEN(D240)-3)),IF(RIGHT(D240,2)="B)",-1000000000*VALUE(MID(D240,2,LEN(D240)-3)),IF(RIGHT(D240,2)="k)",-1000*VALUE(MID(D240,2,LEN(D240)-3)),VALUE(SUBSTITUTE(D240,",","")))))),IF(RIGHT(D240,1)="T",1000000000000*VALUE(LEFT(D240,LEN(D240)-1)),IF(RIGHT(D240,1)="M",1000000*VALUE(LEFT(D240,LEN(D240)-1)),IF(RIGHT(D240,1)="B",1000000000*VALUE(LEFT(D240,LEN(D240)-1)),IF(RIGHT(D240,1)="%",0.01*VALUE(LEFT(D240,LEN(D240)-1)),IF(RIGHT(D240,1)="k",1000*VALUE(LEFT(D240,LEN(D240)-1)),VALUE(SUBSTITUTE(D240,",",""))))))))),"N/A")</f>
        <v/>
      </c>
      <c r="L240">
        <f>IFERROR(IF(TRIM(E240)="-", "N/A", IF(RIGHT(E240,1)=")",IF(RIGHT(E240,2)="T)",-1000000000000*VALUE(MID(E240,2,LEN(E240)-3)),IF(RIGHT(E240,2)="M)",-1000000*VALUE(MID(E240,2,LEN(E240)-3)),IF(RIGHT(E240,2)="B)",-1000000000*VALUE(MID(E240,2,LEN(E240)-3)),IF(RIGHT(E240,2)="k)",-1000*VALUE(MID(E240,2,LEN(E240)-3)),VALUE(SUBSTITUTE(E240,",","")))))),IF(RIGHT(E240,1)="T",1000000000000*VALUE(LEFT(E240,LEN(E240)-1)),IF(RIGHT(E240,1)="M",1000000*VALUE(LEFT(E240,LEN(E240)-1)),IF(RIGHT(E240,1)="B",1000000000*VALUE(LEFT(E240,LEN(E240)-1)),IF(RIGHT(E240,1)="%",0.01*VALUE(LEFT(E240,LEN(E240)-1)),IF(RIGHT(E240,1)="k",1000*VALUE(LEFT(E240,LEN(E240)-1)),VALUE(SUBSTITUTE(E240,",",""))))))))),"N/A")</f>
        <v/>
      </c>
      <c r="M240">
        <f>IFERROR(IF(TRIM(F240)="-", "N/A", IF(RIGHT(F240,1)=")",IF(RIGHT(F240,2)="T)",-1000000000000*VALUE(MID(F240,2,LEN(F240)-3)),IF(RIGHT(F240,2)="M)",-1000000*VALUE(MID(F240,2,LEN(F240)-3)),IF(RIGHT(F240,2)="B)",-1000000000*VALUE(MID(F240,2,LEN(F240)-3)),IF(RIGHT(F240,2)="k)",-1000*VALUE(MID(F240,2,LEN(F240)-3)),VALUE(SUBSTITUTE(F240,",","")))))),IF(RIGHT(F240,1)="T",1000000000000*VALUE(LEFT(F240,LEN(F240)-1)),IF(RIGHT(F240,1)="M",1000000*VALUE(LEFT(F240,LEN(F240)-1)),IF(RIGHT(F240,1)="B",1000000000*VALUE(LEFT(F240,LEN(F240)-1)),IF(RIGHT(F240,1)="%",0.01*VALUE(LEFT(F240,LEN(F240)-1)),IF(RIGHT(F240,1)="k",1000*VALUE(LEFT(F240,LEN(F240)-1)),VALUE(SUBSTITUTE(F240,",",""))))))))),"N/A")</f>
        <v/>
      </c>
      <c r="N240">
        <f>IFERROR(IF(TRIM(G240)="-", "N/A", IF(RIGHT(G240,1)=")",IF(RIGHT(G240,2)="T)",-1000000000000*VALUE(MID(G240,2,LEN(G240)-3)),IF(RIGHT(G240,2)="M)",-1000000*VALUE(MID(G240,2,LEN(G240)-3)),IF(RIGHT(G240,2)="B)",-1000000000*VALUE(MID(G240,2,LEN(G240)-3)),IF(RIGHT(G240,2)="k)",-1000*VALUE(MID(G240,2,LEN(G240)-3)),VALUE(SUBSTITUTE(G240,",","")))))),IF(RIGHT(G240,1)="T",1000000000000*VALUE(LEFT(G240,LEN(G240)-1)),IF(RIGHT(G240,1)="M",1000000*VALUE(LEFT(G240,LEN(G240)-1)),IF(RIGHT(G240,1)="B",1000000000*VALUE(LEFT(G240,LEN(G240)-1)),IF(RIGHT(G240,1)="%",0.01*VALUE(LEFT(G240,LEN(G240)-1)),IF(RIGHT(G240,1)="k",1000*VALUE(LEFT(G240,LEN(G240)-1)),VALUE(SUBSTITUTE(G240,",",""))))))))),"N/A")</f>
        <v/>
      </c>
      <c r="P240">
        <f>MAX(J240:N240)</f>
        <v/>
      </c>
      <c r="Q240">
        <f>IFERROR(J144+MATCH(P240,J240:N240,0)-1,"")</f>
        <v/>
      </c>
      <c r="R240">
        <f>IF(Q240="","",MIN(J240:N240))</f>
        <v/>
      </c>
      <c r="S240">
        <f>IFERROR(J144+MATCH(R240,J240:N240,0)-1,"")</f>
        <v/>
      </c>
      <c r="T240">
        <f>IFERROR(AVERAGE(J240:N240),"")</f>
        <v/>
      </c>
      <c r="U240">
        <f>IFERROR(STDEV(J240:N240),"")</f>
        <v/>
      </c>
      <c r="V240">
        <f>IFERROR(IF(C240="-","",IF(ISBLANK(B240),"",IF(OR(ISNUMBER(FIND("Growth",B240)),ISNUMBER(FIND("Margin",B240))),"",(J240-T240)/U240))),"")</f>
        <v/>
      </c>
      <c r="W240">
        <f>IFERROR(IF(OR(D240="-",ISBLANK(D240)),"",(K240-T240)/U240),"")</f>
        <v/>
      </c>
      <c r="X240">
        <f>IFERROR(IF(OR(E240="-",ISBLANK(E240)),"",(L240-T240)/U240),"")</f>
        <v/>
      </c>
      <c r="Y240">
        <f>IFERROR(IF(OR(F240="-",ISBLANK(F240)),"",(M240-T240)/U240),"")</f>
        <v/>
      </c>
      <c r="Z240">
        <f>IFERROR(IF(OR(G240="-",ISBLANK(G240)),"",(N240-T240)/U240),"")</f>
        <v/>
      </c>
      <c r="AA240">
        <f>IF(MAX(MAX(V240:Z240),ABS(MIN(V240:Z240)))=ABS(MIN(V240:Z240)),MIN(V240:Z240),MAX(V240:Z240))</f>
        <v/>
      </c>
      <c r="AB240">
        <f>IFERROR(V144+MATCH(AA240,V240:Z240,0)-1,"")</f>
        <v/>
      </c>
      <c r="AC240">
        <f>IF(AB240&lt;&gt;"",IF(S240=AB240,"Low",IF(AB240=Q240,"High","")),"")</f>
        <v/>
      </c>
      <c r="AE240">
        <f>IF(ISNUMBER(MATCH("N/A",J240:N240,0)),"",IFERROR((5 * SUMPRODUCT(J144:N144,J240:N240) - PRODUCT(SUM(J144:N144),SUM(J240:N240))) / ((5 * SUM((J144^2)+(K144^2)+(L144^2)+(M144^2)+(N144^2))) - SUM(J144:N144)^2),""))</f>
        <v/>
      </c>
      <c r="AF240">
        <f>IFERROR(CORREL(J144:N144,J240:N240),"")</f>
        <v/>
      </c>
      <c r="AZ240">
        <f>IF(Q240=S240,0,1)</f>
        <v/>
      </c>
      <c r="BA240">
        <f>IF(AZ240=1,IF(Q240="","",IF(Q240=N144,"Yes","No")),"")</f>
        <v/>
      </c>
      <c r="BB240">
        <f>IF(BA240="Yes",P240,"")</f>
        <v/>
      </c>
      <c r="BC240">
        <f>IF(AZ240=1,IF(S240="","",IF(S240=N144,"Yes","No")),"")</f>
        <v/>
      </c>
      <c r="BD240">
        <f>IF(BC240="Yes",R240,"")</f>
        <v/>
      </c>
      <c r="BE240">
        <f>IFERROR(IF(SIGN(AE240)=1,"Increasing",IF(SIGN(AE240)=-1,"Decreasing","")),"")</f>
        <v/>
      </c>
      <c r="BF240">
        <f>IF(OR(AND(BE240="Increasing",BA240="Yes"),AND(BE240="Decreasing",BC240="Yes")),"Yes","No")</f>
        <v/>
      </c>
      <c r="BG240">
        <f>IF(I240="pos_trend","Yes","No")</f>
        <v/>
      </c>
      <c r="BH240">
        <f>IF(AF240&lt;&gt;"",IF(ABS(AF240)&gt;0.8,"Yes","No"),"")</f>
        <v/>
      </c>
    </row>
    <row r="241" spans="1:60">
      <c s="1" r="A241" t="n">
        <v>13</v>
      </c>
      <c r="B241" t="s">
        <v>604</v>
      </c>
      <c r="C241" t="s">
        <v>2871</v>
      </c>
      <c r="D241" t="s">
        <v>2294</v>
      </c>
      <c r="E241" t="s">
        <v>2872</v>
      </c>
      <c r="F241" t="s">
        <v>2873</v>
      </c>
      <c r="G241" t="s">
        <v>2874</v>
      </c>
      <c r="H241" t="s"/>
      <c r="I241">
        <f>IF(AND(K241&gt; J241, L241&gt; K241, M241&gt; L241, N241&gt; M241), "pos_trend", IF(AND(K241&lt; J241, L241&lt; K241, M241&lt; L241, N241&lt; M241), "neg_trend", "N/A"))</f>
        <v/>
      </c>
      <c r="J241">
        <f>IFERROR(IF(TRIM(C241)="-", "N/A", IF(RIGHT(C241,1)=")",IF(RIGHT(C241,2)="T)",-1000000000000*VALUE(MID(C241,2,LEN(C241)-3)),IF(RIGHT(C241,2)="M)",-1000000*VALUE(MID(C241,2,LEN(C241)-3)),IF(RIGHT(C241,2)="B)",-1000000000*VALUE(MID(C241,2,LEN(C241)-3)),IF(RIGHT(C241,2)="k)",-1000*VALUE(MID(C241,2,LEN(C241)-3)),VALUE(SUBSTITUTE(C241,",","")))))),IF(RIGHT(C241,1)="T",1000000000000*VALUE(LEFT(C241,LEN(C241)-1)),IF(RIGHT(C241,1)="M",1000000*VALUE(LEFT(C241,LEN(C241)-1)),IF(RIGHT(C241,1)="B",1000000000*VALUE(LEFT(C241,LEN(C241)-1)),IF(RIGHT(C241,1)="%",0.01*VALUE(LEFT(C241,LEN(C241)-1)),IF(RIGHT(C241,1)="k",1000*VALUE(LEFT(C241,LEN(C241)-1)),VALUE(SUBSTITUTE(C241,",",""))))))))),"N/A")</f>
        <v/>
      </c>
      <c r="K241">
        <f>IFERROR(IF(TRIM(D241)="-", "N/A", IF(RIGHT(D241,1)=")",IF(RIGHT(D241,2)="T)",-1000000000000*VALUE(MID(D241,2,LEN(D241)-3)),IF(RIGHT(D241,2)="M)",-1000000*VALUE(MID(D241,2,LEN(D241)-3)),IF(RIGHT(D241,2)="B)",-1000000000*VALUE(MID(D241,2,LEN(D241)-3)),IF(RIGHT(D241,2)="k)",-1000*VALUE(MID(D241,2,LEN(D241)-3)),VALUE(SUBSTITUTE(D241,",","")))))),IF(RIGHT(D241,1)="T",1000000000000*VALUE(LEFT(D241,LEN(D241)-1)),IF(RIGHT(D241,1)="M",1000000*VALUE(LEFT(D241,LEN(D241)-1)),IF(RIGHT(D241,1)="B",1000000000*VALUE(LEFT(D241,LEN(D241)-1)),IF(RIGHT(D241,1)="%",0.01*VALUE(LEFT(D241,LEN(D241)-1)),IF(RIGHT(D241,1)="k",1000*VALUE(LEFT(D241,LEN(D241)-1)),VALUE(SUBSTITUTE(D241,",",""))))))))),"N/A")</f>
        <v/>
      </c>
      <c r="L241">
        <f>IFERROR(IF(TRIM(E241)="-", "N/A", IF(RIGHT(E241,1)=")",IF(RIGHT(E241,2)="T)",-1000000000000*VALUE(MID(E241,2,LEN(E241)-3)),IF(RIGHT(E241,2)="M)",-1000000*VALUE(MID(E241,2,LEN(E241)-3)),IF(RIGHT(E241,2)="B)",-1000000000*VALUE(MID(E241,2,LEN(E241)-3)),IF(RIGHT(E241,2)="k)",-1000*VALUE(MID(E241,2,LEN(E241)-3)),VALUE(SUBSTITUTE(E241,",","")))))),IF(RIGHT(E241,1)="T",1000000000000*VALUE(LEFT(E241,LEN(E241)-1)),IF(RIGHT(E241,1)="M",1000000*VALUE(LEFT(E241,LEN(E241)-1)),IF(RIGHT(E241,1)="B",1000000000*VALUE(LEFT(E241,LEN(E241)-1)),IF(RIGHT(E241,1)="%",0.01*VALUE(LEFT(E241,LEN(E241)-1)),IF(RIGHT(E241,1)="k",1000*VALUE(LEFT(E241,LEN(E241)-1)),VALUE(SUBSTITUTE(E241,",",""))))))))),"N/A")</f>
        <v/>
      </c>
      <c r="M241">
        <f>IFERROR(IF(TRIM(F241)="-", "N/A", IF(RIGHT(F241,1)=")",IF(RIGHT(F241,2)="T)",-1000000000000*VALUE(MID(F241,2,LEN(F241)-3)),IF(RIGHT(F241,2)="M)",-1000000*VALUE(MID(F241,2,LEN(F241)-3)),IF(RIGHT(F241,2)="B)",-1000000000*VALUE(MID(F241,2,LEN(F241)-3)),IF(RIGHT(F241,2)="k)",-1000*VALUE(MID(F241,2,LEN(F241)-3)),VALUE(SUBSTITUTE(F241,",","")))))),IF(RIGHT(F241,1)="T",1000000000000*VALUE(LEFT(F241,LEN(F241)-1)),IF(RIGHT(F241,1)="M",1000000*VALUE(LEFT(F241,LEN(F241)-1)),IF(RIGHT(F241,1)="B",1000000000*VALUE(LEFT(F241,LEN(F241)-1)),IF(RIGHT(F241,1)="%",0.01*VALUE(LEFT(F241,LEN(F241)-1)),IF(RIGHT(F241,1)="k",1000*VALUE(LEFT(F241,LEN(F241)-1)),VALUE(SUBSTITUTE(F241,",",""))))))))),"N/A")</f>
        <v/>
      </c>
      <c r="N241">
        <f>IFERROR(IF(TRIM(G241)="-", "N/A", IF(RIGHT(G241,1)=")",IF(RIGHT(G241,2)="T)",-1000000000000*VALUE(MID(G241,2,LEN(G241)-3)),IF(RIGHT(G241,2)="M)",-1000000*VALUE(MID(G241,2,LEN(G241)-3)),IF(RIGHT(G241,2)="B)",-1000000000*VALUE(MID(G241,2,LEN(G241)-3)),IF(RIGHT(G241,2)="k)",-1000*VALUE(MID(G241,2,LEN(G241)-3)),VALUE(SUBSTITUTE(G241,",","")))))),IF(RIGHT(G241,1)="T",1000000000000*VALUE(LEFT(G241,LEN(G241)-1)),IF(RIGHT(G241,1)="M",1000000*VALUE(LEFT(G241,LEN(G241)-1)),IF(RIGHT(G241,1)="B",1000000000*VALUE(LEFT(G241,LEN(G241)-1)),IF(RIGHT(G241,1)="%",0.01*VALUE(LEFT(G241,LEN(G241)-1)),IF(RIGHT(G241,1)="k",1000*VALUE(LEFT(G241,LEN(G241)-1)),VALUE(SUBSTITUTE(G241,",",""))))))))),"N/A")</f>
        <v/>
      </c>
      <c r="P241">
        <f>MAX(J241:N241)</f>
        <v/>
      </c>
      <c r="Q241">
        <f>IFERROR(J144+MATCH(P241,J241:N241,0)-1,"")</f>
        <v/>
      </c>
      <c r="R241">
        <f>IF(Q241="","",MIN(J241:N241))</f>
        <v/>
      </c>
      <c r="S241">
        <f>IFERROR(J144+MATCH(R241,J241:N241,0)-1,"")</f>
        <v/>
      </c>
      <c r="T241">
        <f>IFERROR(AVERAGE(J241:N241),"")</f>
        <v/>
      </c>
      <c r="U241">
        <f>IFERROR(STDEV(J241:N241),"")</f>
        <v/>
      </c>
      <c r="V241">
        <f>IFERROR(IF(C241="-","",IF(ISBLANK(B241),"",IF(OR(ISNUMBER(FIND("Growth",B241)),ISNUMBER(FIND("Margin",B241))),"",(J241-T241)/U241))),"")</f>
        <v/>
      </c>
      <c r="W241">
        <f>IFERROR(IF(OR(D241="-",ISBLANK(D241)),"",(K241-T241)/U241),"")</f>
        <v/>
      </c>
      <c r="X241">
        <f>IFERROR(IF(OR(E241="-",ISBLANK(E241)),"",(L241-T241)/U241),"")</f>
        <v/>
      </c>
      <c r="Y241">
        <f>IFERROR(IF(OR(F241="-",ISBLANK(F241)),"",(M241-T241)/U241),"")</f>
        <v/>
      </c>
      <c r="Z241">
        <f>IFERROR(IF(OR(G241="-",ISBLANK(G241)),"",(N241-T241)/U241),"")</f>
        <v/>
      </c>
      <c r="AA241">
        <f>IF(MAX(MAX(V241:Z241),ABS(MIN(V241:Z241)))=ABS(MIN(V241:Z241)),MIN(V241:Z241),MAX(V241:Z241))</f>
        <v/>
      </c>
      <c r="AB241">
        <f>IFERROR(V144+MATCH(AA241,V241:Z241,0)-1,"")</f>
        <v/>
      </c>
      <c r="AC241">
        <f>IF(AB241&lt;&gt;"",IF(S241=AB241,"Low",IF(AB241=Q241,"High","")),"")</f>
        <v/>
      </c>
      <c r="AE241">
        <f>IF(ISNUMBER(MATCH("N/A",J241:N241,0)),"",IFERROR((5 * SUMPRODUCT(J144:N144,J241:N241) - PRODUCT(SUM(J144:N144),SUM(J241:N241))) / ((5 * SUM((J144^2)+(K144^2)+(L144^2)+(M144^2)+(N144^2))) - SUM(J144:N144)^2),""))</f>
        <v/>
      </c>
      <c r="AF241">
        <f>IFERROR(CORREL(J144:N144,J241:N241),"")</f>
        <v/>
      </c>
      <c r="AZ241">
        <f>IF(Q241=S241,0,1)</f>
        <v/>
      </c>
      <c r="BA241">
        <f>IF(AZ241=1,IF(Q241="","",IF(Q241=N144,"Yes","No")),"")</f>
        <v/>
      </c>
      <c r="BB241">
        <f>IF(BA241="Yes",P241,"")</f>
        <v/>
      </c>
      <c r="BC241">
        <f>IF(AZ241=1,IF(S241="","",IF(S241=N144,"Yes","No")),"")</f>
        <v/>
      </c>
      <c r="BD241">
        <f>IF(BC241="Yes",R241,"")</f>
        <v/>
      </c>
      <c r="BE241">
        <f>IFERROR(IF(SIGN(AE241)=1,"Increasing",IF(SIGN(AE241)=-1,"Decreasing","")),"")</f>
        <v/>
      </c>
      <c r="BF241">
        <f>IF(OR(AND(BE241="Increasing",BA241="Yes"),AND(BE241="Decreasing",BC241="Yes")),"Yes","No")</f>
        <v/>
      </c>
      <c r="BG241">
        <f>IF(I241="pos_trend","Yes","No")</f>
        <v/>
      </c>
      <c r="BH241">
        <f>IF(AF241&lt;&gt;"",IF(ABS(AF241)&gt;0.8,"Yes","No"),"")</f>
        <v/>
      </c>
    </row>
    <row r="242" spans="1:60">
      <c s="1" r="A242" t="n">
        <v>14</v>
      </c>
      <c r="B242" t="s">
        <v>610</v>
      </c>
      <c r="C242" t="s">
        <v>2871</v>
      </c>
      <c r="D242" t="s">
        <v>2294</v>
      </c>
      <c r="E242" t="s">
        <v>2872</v>
      </c>
      <c r="F242" t="s">
        <v>2873</v>
      </c>
      <c r="G242" t="s">
        <v>2874</v>
      </c>
      <c r="H242" t="s"/>
      <c r="I242">
        <f>IF(AND(K242&gt; J242, L242&gt; K242, M242&gt; L242, N242&gt; M242), "pos_trend", IF(AND(K242&lt; J242, L242&lt; K242, M242&lt; L242, N242&lt; M242), "neg_trend", "N/A"))</f>
        <v/>
      </c>
      <c r="J242">
        <f>IFERROR(IF(TRIM(C242)="-", "N/A", IF(RIGHT(C242,1)=")",IF(RIGHT(C242,2)="T)",-1000000000000*VALUE(MID(C242,2,LEN(C242)-3)),IF(RIGHT(C242,2)="M)",-1000000*VALUE(MID(C242,2,LEN(C242)-3)),IF(RIGHT(C242,2)="B)",-1000000000*VALUE(MID(C242,2,LEN(C242)-3)),IF(RIGHT(C242,2)="k)",-1000*VALUE(MID(C242,2,LEN(C242)-3)),VALUE(SUBSTITUTE(C242,",","")))))),IF(RIGHT(C242,1)="T",1000000000000*VALUE(LEFT(C242,LEN(C242)-1)),IF(RIGHT(C242,1)="M",1000000*VALUE(LEFT(C242,LEN(C242)-1)),IF(RIGHT(C242,1)="B",1000000000*VALUE(LEFT(C242,LEN(C242)-1)),IF(RIGHT(C242,1)="%",0.01*VALUE(LEFT(C242,LEN(C242)-1)),IF(RIGHT(C242,1)="k",1000*VALUE(LEFT(C242,LEN(C242)-1)),VALUE(SUBSTITUTE(C242,",",""))))))))),"N/A")</f>
        <v/>
      </c>
      <c r="K242">
        <f>IFERROR(IF(TRIM(D242)="-", "N/A", IF(RIGHT(D242,1)=")",IF(RIGHT(D242,2)="T)",-1000000000000*VALUE(MID(D242,2,LEN(D242)-3)),IF(RIGHT(D242,2)="M)",-1000000*VALUE(MID(D242,2,LEN(D242)-3)),IF(RIGHT(D242,2)="B)",-1000000000*VALUE(MID(D242,2,LEN(D242)-3)),IF(RIGHT(D242,2)="k)",-1000*VALUE(MID(D242,2,LEN(D242)-3)),VALUE(SUBSTITUTE(D242,",","")))))),IF(RIGHT(D242,1)="T",1000000000000*VALUE(LEFT(D242,LEN(D242)-1)),IF(RIGHT(D242,1)="M",1000000*VALUE(LEFT(D242,LEN(D242)-1)),IF(RIGHT(D242,1)="B",1000000000*VALUE(LEFT(D242,LEN(D242)-1)),IF(RIGHT(D242,1)="%",0.01*VALUE(LEFT(D242,LEN(D242)-1)),IF(RIGHT(D242,1)="k",1000*VALUE(LEFT(D242,LEN(D242)-1)),VALUE(SUBSTITUTE(D242,",",""))))))))),"N/A")</f>
        <v/>
      </c>
      <c r="L242">
        <f>IFERROR(IF(TRIM(E242)="-", "N/A", IF(RIGHT(E242,1)=")",IF(RIGHT(E242,2)="T)",-1000000000000*VALUE(MID(E242,2,LEN(E242)-3)),IF(RIGHT(E242,2)="M)",-1000000*VALUE(MID(E242,2,LEN(E242)-3)),IF(RIGHT(E242,2)="B)",-1000000000*VALUE(MID(E242,2,LEN(E242)-3)),IF(RIGHT(E242,2)="k)",-1000*VALUE(MID(E242,2,LEN(E242)-3)),VALUE(SUBSTITUTE(E242,",","")))))),IF(RIGHT(E242,1)="T",1000000000000*VALUE(LEFT(E242,LEN(E242)-1)),IF(RIGHT(E242,1)="M",1000000*VALUE(LEFT(E242,LEN(E242)-1)),IF(RIGHT(E242,1)="B",1000000000*VALUE(LEFT(E242,LEN(E242)-1)),IF(RIGHT(E242,1)="%",0.01*VALUE(LEFT(E242,LEN(E242)-1)),IF(RIGHT(E242,1)="k",1000*VALUE(LEFT(E242,LEN(E242)-1)),VALUE(SUBSTITUTE(E242,",",""))))))))),"N/A")</f>
        <v/>
      </c>
      <c r="M242">
        <f>IFERROR(IF(TRIM(F242)="-", "N/A", IF(RIGHT(F242,1)=")",IF(RIGHT(F242,2)="T)",-1000000000000*VALUE(MID(F242,2,LEN(F242)-3)),IF(RIGHT(F242,2)="M)",-1000000*VALUE(MID(F242,2,LEN(F242)-3)),IF(RIGHT(F242,2)="B)",-1000000000*VALUE(MID(F242,2,LEN(F242)-3)),IF(RIGHT(F242,2)="k)",-1000*VALUE(MID(F242,2,LEN(F242)-3)),VALUE(SUBSTITUTE(F242,",","")))))),IF(RIGHT(F242,1)="T",1000000000000*VALUE(LEFT(F242,LEN(F242)-1)),IF(RIGHT(F242,1)="M",1000000*VALUE(LEFT(F242,LEN(F242)-1)),IF(RIGHT(F242,1)="B",1000000000*VALUE(LEFT(F242,LEN(F242)-1)),IF(RIGHT(F242,1)="%",0.01*VALUE(LEFT(F242,LEN(F242)-1)),IF(RIGHT(F242,1)="k",1000*VALUE(LEFT(F242,LEN(F242)-1)),VALUE(SUBSTITUTE(F242,",",""))))))))),"N/A")</f>
        <v/>
      </c>
      <c r="N242">
        <f>IFERROR(IF(TRIM(G242)="-", "N/A", IF(RIGHT(G242,1)=")",IF(RIGHT(G242,2)="T)",-1000000000000*VALUE(MID(G242,2,LEN(G242)-3)),IF(RIGHT(G242,2)="M)",-1000000*VALUE(MID(G242,2,LEN(G242)-3)),IF(RIGHT(G242,2)="B)",-1000000000*VALUE(MID(G242,2,LEN(G242)-3)),IF(RIGHT(G242,2)="k)",-1000*VALUE(MID(G242,2,LEN(G242)-3)),VALUE(SUBSTITUTE(G242,",","")))))),IF(RIGHT(G242,1)="T",1000000000000*VALUE(LEFT(G242,LEN(G242)-1)),IF(RIGHT(G242,1)="M",1000000*VALUE(LEFT(G242,LEN(G242)-1)),IF(RIGHT(G242,1)="B",1000000000*VALUE(LEFT(G242,LEN(G242)-1)),IF(RIGHT(G242,1)="%",0.01*VALUE(LEFT(G242,LEN(G242)-1)),IF(RIGHT(G242,1)="k",1000*VALUE(LEFT(G242,LEN(G242)-1)),VALUE(SUBSTITUTE(G242,",",""))))))))),"N/A")</f>
        <v/>
      </c>
      <c r="P242">
        <f>MAX(J242:N242)</f>
        <v/>
      </c>
      <c r="Q242">
        <f>IFERROR(J144+MATCH(P242,J242:N242,0)-1,"")</f>
        <v/>
      </c>
      <c r="R242">
        <f>IF(Q242="","",MIN(J242:N242))</f>
        <v/>
      </c>
      <c r="S242">
        <f>IFERROR(J144+MATCH(R242,J242:N242,0)-1,"")</f>
        <v/>
      </c>
      <c r="T242">
        <f>IFERROR(AVERAGE(J242:N242),"")</f>
        <v/>
      </c>
      <c r="U242">
        <f>IFERROR(STDEV(J242:N242),"")</f>
        <v/>
      </c>
      <c r="V242">
        <f>IFERROR(IF(C242="-","",IF(ISBLANK(B242),"",IF(OR(ISNUMBER(FIND("Growth",B242)),ISNUMBER(FIND("Margin",B242))),"",(J242-T242)/U242))),"")</f>
        <v/>
      </c>
      <c r="W242">
        <f>IFERROR(IF(OR(D242="-",ISBLANK(D242)),"",(K242-T242)/U242),"")</f>
        <v/>
      </c>
      <c r="X242">
        <f>IFERROR(IF(OR(E242="-",ISBLANK(E242)),"",(L242-T242)/U242),"")</f>
        <v/>
      </c>
      <c r="Y242">
        <f>IFERROR(IF(OR(F242="-",ISBLANK(F242)),"",(M242-T242)/U242),"")</f>
        <v/>
      </c>
      <c r="Z242">
        <f>IFERROR(IF(OR(G242="-",ISBLANK(G242)),"",(N242-T242)/U242),"")</f>
        <v/>
      </c>
      <c r="AA242">
        <f>IF(MAX(MAX(V242:Z242),ABS(MIN(V242:Z242)))=ABS(MIN(V242:Z242)),MIN(V242:Z242),MAX(V242:Z242))</f>
        <v/>
      </c>
      <c r="AB242">
        <f>IFERROR(V144+MATCH(AA242,V242:Z242,0)-1,"")</f>
        <v/>
      </c>
      <c r="AC242">
        <f>IF(AB242&lt;&gt;"",IF(S242=AB242,"Low",IF(AB242=Q242,"High","")),"")</f>
        <v/>
      </c>
      <c r="AE242">
        <f>IF(ISNUMBER(MATCH("N/A",J242:N242,0)),"",IFERROR((5 * SUMPRODUCT(J144:N144,J242:N242) - PRODUCT(SUM(J144:N144),SUM(J242:N242))) / ((5 * SUM((J144^2)+(K144^2)+(L144^2)+(M144^2)+(N144^2))) - SUM(J144:N144)^2),""))</f>
        <v/>
      </c>
      <c r="AF242">
        <f>IFERROR(CORREL(J144:N144,J242:N242),"")</f>
        <v/>
      </c>
      <c r="AZ242">
        <f>IF(Q242=S242,0,1)</f>
        <v/>
      </c>
      <c r="BA242">
        <f>IF(AZ242=1,IF(Q242="","",IF(Q242=N144,"Yes","No")),"")</f>
        <v/>
      </c>
      <c r="BB242">
        <f>IF(BA242="Yes",P242,"")</f>
        <v/>
      </c>
      <c r="BC242">
        <f>IF(AZ242=1,IF(S242="","",IF(S242=N144,"Yes","No")),"")</f>
        <v/>
      </c>
      <c r="BD242">
        <f>IF(BC242="Yes",R242,"")</f>
        <v/>
      </c>
      <c r="BE242">
        <f>IFERROR(IF(SIGN(AE242)=1,"Increasing",IF(SIGN(AE242)=-1,"Decreasing","")),"")</f>
        <v/>
      </c>
      <c r="BF242">
        <f>IF(OR(AND(BE242="Increasing",BA242="Yes"),AND(BE242="Decreasing",BC242="Yes")),"Yes","No")</f>
        <v/>
      </c>
      <c r="BG242">
        <f>IF(I242="pos_trend","Yes","No")</f>
        <v/>
      </c>
      <c r="BH242">
        <f>IF(AF242&lt;&gt;"",IF(ABS(AF242)&gt;0.8,"Yes","No"),"")</f>
        <v/>
      </c>
    </row>
    <row r="243" spans="1:60">
      <c s="1" r="A243" t="n">
        <v>15</v>
      </c>
      <c r="B243" t="s">
        <v>613</v>
      </c>
      <c r="C243" t="s">
        <v>2875</v>
      </c>
      <c r="D243" t="s">
        <v>2876</v>
      </c>
      <c r="E243" t="s">
        <v>2877</v>
      </c>
      <c r="F243" t="s">
        <v>2878</v>
      </c>
      <c r="G243" t="s">
        <v>2879</v>
      </c>
      <c r="H243" t="s"/>
      <c r="I243">
        <f>IF(AND(K243&gt; J243, L243&gt; K243, M243&gt; L243, N243&gt; M243), "pos_trend", IF(AND(K243&lt; J243, L243&lt; K243, M243&lt; L243, N243&lt; M243), "neg_trend", "N/A"))</f>
        <v/>
      </c>
      <c r="J243">
        <f>IFERROR(IF(TRIM(C243)="-", "N/A", IF(RIGHT(C243,1)=")",IF(RIGHT(C243,2)="T)",-1000000000000*VALUE(MID(C243,2,LEN(C243)-3)),IF(RIGHT(C243,2)="M)",-1000000*VALUE(MID(C243,2,LEN(C243)-3)),IF(RIGHT(C243,2)="B)",-1000000000*VALUE(MID(C243,2,LEN(C243)-3)),IF(RIGHT(C243,2)="k)",-1000*VALUE(MID(C243,2,LEN(C243)-3)),VALUE(SUBSTITUTE(C243,",","")))))),IF(RIGHT(C243,1)="T",1000000000000*VALUE(LEFT(C243,LEN(C243)-1)),IF(RIGHT(C243,1)="M",1000000*VALUE(LEFT(C243,LEN(C243)-1)),IF(RIGHT(C243,1)="B",1000000000*VALUE(LEFT(C243,LEN(C243)-1)),IF(RIGHT(C243,1)="%",0.01*VALUE(LEFT(C243,LEN(C243)-1)),IF(RIGHT(C243,1)="k",1000*VALUE(LEFT(C243,LEN(C243)-1)),VALUE(SUBSTITUTE(C243,",",""))))))))),"N/A")</f>
        <v/>
      </c>
      <c r="K243">
        <f>IFERROR(IF(TRIM(D243)="-", "N/A", IF(RIGHT(D243,1)=")",IF(RIGHT(D243,2)="T)",-1000000000000*VALUE(MID(D243,2,LEN(D243)-3)),IF(RIGHT(D243,2)="M)",-1000000*VALUE(MID(D243,2,LEN(D243)-3)),IF(RIGHT(D243,2)="B)",-1000000000*VALUE(MID(D243,2,LEN(D243)-3)),IF(RIGHT(D243,2)="k)",-1000*VALUE(MID(D243,2,LEN(D243)-3)),VALUE(SUBSTITUTE(D243,",","")))))),IF(RIGHT(D243,1)="T",1000000000000*VALUE(LEFT(D243,LEN(D243)-1)),IF(RIGHT(D243,1)="M",1000000*VALUE(LEFT(D243,LEN(D243)-1)),IF(RIGHT(D243,1)="B",1000000000*VALUE(LEFT(D243,LEN(D243)-1)),IF(RIGHT(D243,1)="%",0.01*VALUE(LEFT(D243,LEN(D243)-1)),IF(RIGHT(D243,1)="k",1000*VALUE(LEFT(D243,LEN(D243)-1)),VALUE(SUBSTITUTE(D243,",",""))))))))),"N/A")</f>
        <v/>
      </c>
      <c r="L243">
        <f>IFERROR(IF(TRIM(E243)="-", "N/A", IF(RIGHT(E243,1)=")",IF(RIGHT(E243,2)="T)",-1000000000000*VALUE(MID(E243,2,LEN(E243)-3)),IF(RIGHT(E243,2)="M)",-1000000*VALUE(MID(E243,2,LEN(E243)-3)),IF(RIGHT(E243,2)="B)",-1000000000*VALUE(MID(E243,2,LEN(E243)-3)),IF(RIGHT(E243,2)="k)",-1000*VALUE(MID(E243,2,LEN(E243)-3)),VALUE(SUBSTITUTE(E243,",","")))))),IF(RIGHT(E243,1)="T",1000000000000*VALUE(LEFT(E243,LEN(E243)-1)),IF(RIGHT(E243,1)="M",1000000*VALUE(LEFT(E243,LEN(E243)-1)),IF(RIGHT(E243,1)="B",1000000000*VALUE(LEFT(E243,LEN(E243)-1)),IF(RIGHT(E243,1)="%",0.01*VALUE(LEFT(E243,LEN(E243)-1)),IF(RIGHT(E243,1)="k",1000*VALUE(LEFT(E243,LEN(E243)-1)),VALUE(SUBSTITUTE(E243,",",""))))))))),"N/A")</f>
        <v/>
      </c>
      <c r="M243">
        <f>IFERROR(IF(TRIM(F243)="-", "N/A", IF(RIGHT(F243,1)=")",IF(RIGHT(F243,2)="T)",-1000000000000*VALUE(MID(F243,2,LEN(F243)-3)),IF(RIGHT(F243,2)="M)",-1000000*VALUE(MID(F243,2,LEN(F243)-3)),IF(RIGHT(F243,2)="B)",-1000000000*VALUE(MID(F243,2,LEN(F243)-3)),IF(RIGHT(F243,2)="k)",-1000*VALUE(MID(F243,2,LEN(F243)-3)),VALUE(SUBSTITUTE(F243,",","")))))),IF(RIGHT(F243,1)="T",1000000000000*VALUE(LEFT(F243,LEN(F243)-1)),IF(RIGHT(F243,1)="M",1000000*VALUE(LEFT(F243,LEN(F243)-1)),IF(RIGHT(F243,1)="B",1000000000*VALUE(LEFT(F243,LEN(F243)-1)),IF(RIGHT(F243,1)="%",0.01*VALUE(LEFT(F243,LEN(F243)-1)),IF(RIGHT(F243,1)="k",1000*VALUE(LEFT(F243,LEN(F243)-1)),VALUE(SUBSTITUTE(F243,",",""))))))))),"N/A")</f>
        <v/>
      </c>
      <c r="N243">
        <f>IFERROR(IF(TRIM(G243)="-", "N/A", IF(RIGHT(G243,1)=")",IF(RIGHT(G243,2)="T)",-1000000000000*VALUE(MID(G243,2,LEN(G243)-3)),IF(RIGHT(G243,2)="M)",-1000000*VALUE(MID(G243,2,LEN(G243)-3)),IF(RIGHT(G243,2)="B)",-1000000000*VALUE(MID(G243,2,LEN(G243)-3)),IF(RIGHT(G243,2)="k)",-1000*VALUE(MID(G243,2,LEN(G243)-3)),VALUE(SUBSTITUTE(G243,",","")))))),IF(RIGHT(G243,1)="T",1000000000000*VALUE(LEFT(G243,LEN(G243)-1)),IF(RIGHT(G243,1)="M",1000000*VALUE(LEFT(G243,LEN(G243)-1)),IF(RIGHT(G243,1)="B",1000000000*VALUE(LEFT(G243,LEN(G243)-1)),IF(RIGHT(G243,1)="%",0.01*VALUE(LEFT(G243,LEN(G243)-1)),IF(RIGHT(G243,1)="k",1000*VALUE(LEFT(G243,LEN(G243)-1)),VALUE(SUBSTITUTE(G243,",",""))))))))),"N/A")</f>
        <v/>
      </c>
      <c r="P243">
        <f>MAX(J243:N243)</f>
        <v/>
      </c>
      <c r="Q243">
        <f>IFERROR(J144+MATCH(P243,J243:N243,0)-1,"")</f>
        <v/>
      </c>
      <c r="R243">
        <f>IF(Q243="","",MIN(J243:N243))</f>
        <v/>
      </c>
      <c r="S243">
        <f>IFERROR(J144+MATCH(R243,J243:N243,0)-1,"")</f>
        <v/>
      </c>
      <c r="T243">
        <f>IFERROR(AVERAGE(J243:N243),"")</f>
        <v/>
      </c>
      <c r="U243">
        <f>IFERROR(STDEV(J243:N243),"")</f>
        <v/>
      </c>
      <c r="V243">
        <f>IFERROR(IF(C243="-","",IF(ISBLANK(B243),"",IF(OR(ISNUMBER(FIND("Growth",B243)),ISNUMBER(FIND("Margin",B243))),"",(J243-T243)/U243))),"")</f>
        <v/>
      </c>
      <c r="W243">
        <f>IFERROR(IF(OR(D243="-",ISBLANK(D243)),"",(K243-T243)/U243),"")</f>
        <v/>
      </c>
      <c r="X243">
        <f>IFERROR(IF(OR(E243="-",ISBLANK(E243)),"",(L243-T243)/U243),"")</f>
        <v/>
      </c>
      <c r="Y243">
        <f>IFERROR(IF(OR(F243="-",ISBLANK(F243)),"",(M243-T243)/U243),"")</f>
        <v/>
      </c>
      <c r="Z243">
        <f>IFERROR(IF(OR(G243="-",ISBLANK(G243)),"",(N243-T243)/U243),"")</f>
        <v/>
      </c>
      <c r="AA243">
        <f>IF(MAX(MAX(V243:Z243),ABS(MIN(V243:Z243)))=ABS(MIN(V243:Z243)),MIN(V243:Z243),MAX(V243:Z243))</f>
        <v/>
      </c>
      <c r="AB243">
        <f>IFERROR(V144+MATCH(AA243,V243:Z243,0)-1,"")</f>
        <v/>
      </c>
      <c r="AC243">
        <f>IF(AB243&lt;&gt;"",IF(S243=AB243,"Low",IF(AB243=Q243,"High","")),"")</f>
        <v/>
      </c>
      <c r="AE243">
        <f>IF(ISNUMBER(MATCH("N/A",J243:N243,0)),"",IFERROR((5 * SUMPRODUCT(J144:N144,J243:N243) - PRODUCT(SUM(J144:N144),SUM(J243:N243))) / ((5 * SUM((J144^2)+(K144^2)+(L144^2)+(M144^2)+(N144^2))) - SUM(J144:N144)^2),""))</f>
        <v/>
      </c>
      <c r="AF243">
        <f>IFERROR(CORREL(J144:N144,J243:N243),"")</f>
        <v/>
      </c>
      <c r="AZ243">
        <f>IF(Q243=S243,0,1)</f>
        <v/>
      </c>
      <c r="BA243">
        <f>IF(AZ243=1,IF(Q243="","",IF(Q243=N144,"Yes","No")),"")</f>
        <v/>
      </c>
      <c r="BB243">
        <f>IF(BA243="Yes",P243,"")</f>
        <v/>
      </c>
      <c r="BC243">
        <f>IF(AZ243=1,IF(S243="","",IF(S243=N144,"Yes","No")),"")</f>
        <v/>
      </c>
      <c r="BD243">
        <f>IF(BC243="Yes",R243,"")</f>
        <v/>
      </c>
      <c r="BE243">
        <f>IFERROR(IF(SIGN(AE243)=1,"Increasing",IF(SIGN(AE243)=-1,"Decreasing","")),"")</f>
        <v/>
      </c>
      <c r="BF243">
        <f>IF(OR(AND(BE243="Increasing",BA243="Yes"),AND(BE243="Decreasing",BC243="Yes")),"Yes","No")</f>
        <v/>
      </c>
      <c r="BG243">
        <f>IF(I243="pos_trend","Yes","No")</f>
        <v/>
      </c>
      <c r="BH243">
        <f>IF(AF243&lt;&gt;"",IF(ABS(AF243)&gt;0.8,"Yes","No"),"")</f>
        <v/>
      </c>
    </row>
    <row r="244" spans="1:60">
      <c s="1" r="A244" t="n">
        <v>16</v>
      </c>
      <c r="B244" t="s">
        <v>618</v>
      </c>
      <c r="C244" t="s">
        <v>264</v>
      </c>
      <c r="D244" t="s">
        <v>2120</v>
      </c>
      <c r="E244" t="s">
        <v>2880</v>
      </c>
      <c r="F244" t="s">
        <v>2881</v>
      </c>
      <c r="G244" t="s">
        <v>2882</v>
      </c>
      <c r="H244" t="s"/>
      <c r="I244">
        <f>IF(AND(K244&gt; J244, L244&gt; K244, M244&gt; L244, N244&gt; M244), "pos_trend", IF(AND(K244&lt; J244, L244&lt; K244, M244&lt; L244, N244&lt; M244), "neg_trend", "N/A"))</f>
        <v/>
      </c>
      <c r="J244">
        <f>IFERROR(IF(TRIM(C244)="-", "N/A", IF(RIGHT(C244,1)=")",IF(RIGHT(C244,2)="T)",-1000000000000*VALUE(MID(C244,2,LEN(C244)-3)),IF(RIGHT(C244,2)="M)",-1000000*VALUE(MID(C244,2,LEN(C244)-3)),IF(RIGHT(C244,2)="B)",-1000000000*VALUE(MID(C244,2,LEN(C244)-3)),IF(RIGHT(C244,2)="k)",-1000*VALUE(MID(C244,2,LEN(C244)-3)),VALUE(SUBSTITUTE(C244,",","")))))),IF(RIGHT(C244,1)="T",1000000000000*VALUE(LEFT(C244,LEN(C244)-1)),IF(RIGHT(C244,1)="M",1000000*VALUE(LEFT(C244,LEN(C244)-1)),IF(RIGHT(C244,1)="B",1000000000*VALUE(LEFT(C244,LEN(C244)-1)),IF(RIGHT(C244,1)="%",0.01*VALUE(LEFT(C244,LEN(C244)-1)),IF(RIGHT(C244,1)="k",1000*VALUE(LEFT(C244,LEN(C244)-1)),VALUE(SUBSTITUTE(C244,",",""))))))))),"N/A")</f>
        <v/>
      </c>
      <c r="K244">
        <f>IFERROR(IF(TRIM(D244)="-", "N/A", IF(RIGHT(D244,1)=")",IF(RIGHT(D244,2)="T)",-1000000000000*VALUE(MID(D244,2,LEN(D244)-3)),IF(RIGHT(D244,2)="M)",-1000000*VALUE(MID(D244,2,LEN(D244)-3)),IF(RIGHT(D244,2)="B)",-1000000000*VALUE(MID(D244,2,LEN(D244)-3)),IF(RIGHT(D244,2)="k)",-1000*VALUE(MID(D244,2,LEN(D244)-3)),VALUE(SUBSTITUTE(D244,",","")))))),IF(RIGHT(D244,1)="T",1000000000000*VALUE(LEFT(D244,LEN(D244)-1)),IF(RIGHT(D244,1)="M",1000000*VALUE(LEFT(D244,LEN(D244)-1)),IF(RIGHT(D244,1)="B",1000000000*VALUE(LEFT(D244,LEN(D244)-1)),IF(RIGHT(D244,1)="%",0.01*VALUE(LEFT(D244,LEN(D244)-1)),IF(RIGHT(D244,1)="k",1000*VALUE(LEFT(D244,LEN(D244)-1)),VALUE(SUBSTITUTE(D244,",",""))))))))),"N/A")</f>
        <v/>
      </c>
      <c r="L244">
        <f>IFERROR(IF(TRIM(E244)="-", "N/A", IF(RIGHT(E244,1)=")",IF(RIGHT(E244,2)="T)",-1000000000000*VALUE(MID(E244,2,LEN(E244)-3)),IF(RIGHT(E244,2)="M)",-1000000*VALUE(MID(E244,2,LEN(E244)-3)),IF(RIGHT(E244,2)="B)",-1000000000*VALUE(MID(E244,2,LEN(E244)-3)),IF(RIGHT(E244,2)="k)",-1000*VALUE(MID(E244,2,LEN(E244)-3)),VALUE(SUBSTITUTE(E244,",","")))))),IF(RIGHT(E244,1)="T",1000000000000*VALUE(LEFT(E244,LEN(E244)-1)),IF(RIGHT(E244,1)="M",1000000*VALUE(LEFT(E244,LEN(E244)-1)),IF(RIGHT(E244,1)="B",1000000000*VALUE(LEFT(E244,LEN(E244)-1)),IF(RIGHT(E244,1)="%",0.01*VALUE(LEFT(E244,LEN(E244)-1)),IF(RIGHT(E244,1)="k",1000*VALUE(LEFT(E244,LEN(E244)-1)),VALUE(SUBSTITUTE(E244,",",""))))))))),"N/A")</f>
        <v/>
      </c>
      <c r="M244">
        <f>IFERROR(IF(TRIM(F244)="-", "N/A", IF(RIGHT(F244,1)=")",IF(RIGHT(F244,2)="T)",-1000000000000*VALUE(MID(F244,2,LEN(F244)-3)),IF(RIGHT(F244,2)="M)",-1000000*VALUE(MID(F244,2,LEN(F244)-3)),IF(RIGHT(F244,2)="B)",-1000000000*VALUE(MID(F244,2,LEN(F244)-3)),IF(RIGHT(F244,2)="k)",-1000*VALUE(MID(F244,2,LEN(F244)-3)),VALUE(SUBSTITUTE(F244,",","")))))),IF(RIGHT(F244,1)="T",1000000000000*VALUE(LEFT(F244,LEN(F244)-1)),IF(RIGHT(F244,1)="M",1000000*VALUE(LEFT(F244,LEN(F244)-1)),IF(RIGHT(F244,1)="B",1000000000*VALUE(LEFT(F244,LEN(F244)-1)),IF(RIGHT(F244,1)="%",0.01*VALUE(LEFT(F244,LEN(F244)-1)),IF(RIGHT(F244,1)="k",1000*VALUE(LEFT(F244,LEN(F244)-1)),VALUE(SUBSTITUTE(F244,",",""))))))))),"N/A")</f>
        <v/>
      </c>
      <c r="N244">
        <f>IFERROR(IF(TRIM(G244)="-", "N/A", IF(RIGHT(G244,1)=")",IF(RIGHT(G244,2)="T)",-1000000000000*VALUE(MID(G244,2,LEN(G244)-3)),IF(RIGHT(G244,2)="M)",-1000000*VALUE(MID(G244,2,LEN(G244)-3)),IF(RIGHT(G244,2)="B)",-1000000000*VALUE(MID(G244,2,LEN(G244)-3)),IF(RIGHT(G244,2)="k)",-1000*VALUE(MID(G244,2,LEN(G244)-3)),VALUE(SUBSTITUTE(G244,",","")))))),IF(RIGHT(G244,1)="T",1000000000000*VALUE(LEFT(G244,LEN(G244)-1)),IF(RIGHT(G244,1)="M",1000000*VALUE(LEFT(G244,LEN(G244)-1)),IF(RIGHT(G244,1)="B",1000000000*VALUE(LEFT(G244,LEN(G244)-1)),IF(RIGHT(G244,1)="%",0.01*VALUE(LEFT(G244,LEN(G244)-1)),IF(RIGHT(G244,1)="k",1000*VALUE(LEFT(G244,LEN(G244)-1)),VALUE(SUBSTITUTE(G244,",",""))))))))),"N/A")</f>
        <v/>
      </c>
      <c r="P244">
        <f>MAX(J244:N244)</f>
        <v/>
      </c>
      <c r="Q244">
        <f>IFERROR(J144+MATCH(P244,J244:N244,0)-1,"")</f>
        <v/>
      </c>
      <c r="R244">
        <f>IF(Q244="","",MIN(J244:N244))</f>
        <v/>
      </c>
      <c r="S244">
        <f>IFERROR(J144+MATCH(R244,J244:N244,0)-1,"")</f>
        <v/>
      </c>
      <c r="T244">
        <f>IFERROR(AVERAGE(J244:N244),"")</f>
        <v/>
      </c>
      <c r="U244">
        <f>IFERROR(STDEV(J244:N244),"")</f>
        <v/>
      </c>
      <c r="V244">
        <f>IFERROR(IF(C244="-","",IF(ISBLANK(B244),"",IF(OR(ISNUMBER(FIND("Growth",B244)),ISNUMBER(FIND("Margin",B244))),"",(J244-T244)/U244))),"")</f>
        <v/>
      </c>
      <c r="W244">
        <f>IFERROR(IF(OR(D244="-",ISBLANK(D244)),"",(K244-T244)/U244),"")</f>
        <v/>
      </c>
      <c r="X244">
        <f>IFERROR(IF(OR(E244="-",ISBLANK(E244)),"",(L244-T244)/U244),"")</f>
        <v/>
      </c>
      <c r="Y244">
        <f>IFERROR(IF(OR(F244="-",ISBLANK(F244)),"",(M244-T244)/U244),"")</f>
        <v/>
      </c>
      <c r="Z244">
        <f>IFERROR(IF(OR(G244="-",ISBLANK(G244)),"",(N244-T244)/U244),"")</f>
        <v/>
      </c>
      <c r="AA244">
        <f>IF(MAX(MAX(V244:Z244),ABS(MIN(V244:Z244)))=ABS(MIN(V244:Z244)),MIN(V244:Z244),MAX(V244:Z244))</f>
        <v/>
      </c>
      <c r="AB244">
        <f>IFERROR(V144+MATCH(AA244,V244:Z244,0)-1,"")</f>
        <v/>
      </c>
      <c r="AC244">
        <f>IF(AB244&lt;&gt;"",IF(S244=AB244,"Low",IF(AB244=Q244,"High","")),"")</f>
        <v/>
      </c>
      <c r="AE244">
        <f>IF(ISNUMBER(MATCH("N/A",J244:N244,0)),"",IFERROR((5 * SUMPRODUCT(J144:N144,J244:N244) - PRODUCT(SUM(J144:N144),SUM(J244:N244))) / ((5 * SUM((J144^2)+(K144^2)+(L144^2)+(M144^2)+(N144^2))) - SUM(J144:N144)^2),""))</f>
        <v/>
      </c>
      <c r="AF244">
        <f>IFERROR(CORREL(J144:N144,J244:N244),"")</f>
        <v/>
      </c>
      <c r="AZ244">
        <f>IF(Q244=S244,0,1)</f>
        <v/>
      </c>
      <c r="BA244">
        <f>IF(AZ244=1,IF(Q244="","",IF(Q244=N144,"Yes","No")),"")</f>
        <v/>
      </c>
      <c r="BB244">
        <f>IF(BA244="Yes",P244,"")</f>
        <v/>
      </c>
      <c r="BC244">
        <f>IF(AZ244=1,IF(S244="","",IF(S244=N144,"Yes","No")),"")</f>
        <v/>
      </c>
      <c r="BD244">
        <f>IF(BC244="Yes",R244,"")</f>
        <v/>
      </c>
      <c r="BE244">
        <f>IFERROR(IF(SIGN(AE244)=1,"Increasing",IF(SIGN(AE244)=-1,"Decreasing","")),"")</f>
        <v/>
      </c>
      <c r="BF244">
        <f>IF(OR(AND(BE244="Increasing",BA244="Yes"),AND(BE244="Decreasing",BC244="Yes")),"Yes","No")</f>
        <v/>
      </c>
      <c r="BG244">
        <f>IF(I244="pos_trend","Yes","No")</f>
        <v/>
      </c>
      <c r="BH244">
        <f>IF(AF244&lt;&gt;"",IF(ABS(AF244)&gt;0.8,"Yes","No"),"")</f>
        <v/>
      </c>
    </row>
    <row r="245" spans="1:60">
      <c r="I245">
        <f>IF(AND(K245&gt; J245, L245&gt; K245, M245&gt; L245, N245&gt; M245), "pos_trend", IF(AND(K245&lt; J245, L245&lt; K245, M245&lt; L245, N245&lt; M245), "neg_trend", "N/A"))</f>
        <v/>
      </c>
      <c r="J245">
        <f>IFERROR(IF(TRIM(C245)="-", "N/A", IF(RIGHT(C245,1)=")",IF(RIGHT(C245,2)="T)",-1000000000000*VALUE(MID(C245,2,LEN(C245)-3)),IF(RIGHT(C245,2)="M)",-1000000*VALUE(MID(C245,2,LEN(C245)-3)),IF(RIGHT(C245,2)="B)",-1000000000*VALUE(MID(C245,2,LEN(C245)-3)),IF(RIGHT(C245,2)="k)",-1000*VALUE(MID(C245,2,LEN(C245)-3)),VALUE(SUBSTITUTE(C245,",","")))))),IF(RIGHT(C245,1)="T",1000000000000*VALUE(LEFT(C245,LEN(C245)-1)),IF(RIGHT(C245,1)="M",1000000*VALUE(LEFT(C245,LEN(C245)-1)),IF(RIGHT(C245,1)="B",1000000000*VALUE(LEFT(C245,LEN(C245)-1)),IF(RIGHT(C245,1)="%",0.01*VALUE(LEFT(C245,LEN(C245)-1)),IF(RIGHT(C245,1)="k",1000*VALUE(LEFT(C245,LEN(C245)-1)),VALUE(SUBSTITUTE(C245,",",""))))))))),"N/A")</f>
        <v/>
      </c>
      <c r="K245">
        <f>IFERROR(IF(TRIM(D245)="-", "N/A", IF(RIGHT(D245,1)=")",IF(RIGHT(D245,2)="T)",-1000000000000*VALUE(MID(D245,2,LEN(D245)-3)),IF(RIGHT(D245,2)="M)",-1000000*VALUE(MID(D245,2,LEN(D245)-3)),IF(RIGHT(D245,2)="B)",-1000000000*VALUE(MID(D245,2,LEN(D245)-3)),IF(RIGHT(D245,2)="k)",-1000*VALUE(MID(D245,2,LEN(D245)-3)),VALUE(SUBSTITUTE(D245,",","")))))),IF(RIGHT(D245,1)="T",1000000000000*VALUE(LEFT(D245,LEN(D245)-1)),IF(RIGHT(D245,1)="M",1000000*VALUE(LEFT(D245,LEN(D245)-1)),IF(RIGHT(D245,1)="B",1000000000*VALUE(LEFT(D245,LEN(D245)-1)),IF(RIGHT(D245,1)="%",0.01*VALUE(LEFT(D245,LEN(D245)-1)),IF(RIGHT(D245,1)="k",1000*VALUE(LEFT(D245,LEN(D245)-1)),VALUE(SUBSTITUTE(D245,",",""))))))))),"N/A")</f>
        <v/>
      </c>
      <c r="L245">
        <f>IFERROR(IF(TRIM(E245)="-", "N/A", IF(RIGHT(E245,1)=")",IF(RIGHT(E245,2)="T)",-1000000000000*VALUE(MID(E245,2,LEN(E245)-3)),IF(RIGHT(E245,2)="M)",-1000000*VALUE(MID(E245,2,LEN(E245)-3)),IF(RIGHT(E245,2)="B)",-1000000000*VALUE(MID(E245,2,LEN(E245)-3)),IF(RIGHT(E245,2)="k)",-1000*VALUE(MID(E245,2,LEN(E245)-3)),VALUE(SUBSTITUTE(E245,",","")))))),IF(RIGHT(E245,1)="T",1000000000000*VALUE(LEFT(E245,LEN(E245)-1)),IF(RIGHT(E245,1)="M",1000000*VALUE(LEFT(E245,LEN(E245)-1)),IF(RIGHT(E245,1)="B",1000000000*VALUE(LEFT(E245,LEN(E245)-1)),IF(RIGHT(E245,1)="%",0.01*VALUE(LEFT(E245,LEN(E245)-1)),IF(RIGHT(E245,1)="k",1000*VALUE(LEFT(E245,LEN(E245)-1)),VALUE(SUBSTITUTE(E245,",",""))))))))),"N/A")</f>
        <v/>
      </c>
      <c r="M245">
        <f>IFERROR(IF(TRIM(F245)="-", "N/A", IF(RIGHT(F245,1)=")",IF(RIGHT(F245,2)="T)",-1000000000000*VALUE(MID(F245,2,LEN(F245)-3)),IF(RIGHT(F245,2)="M)",-1000000*VALUE(MID(F245,2,LEN(F245)-3)),IF(RIGHT(F245,2)="B)",-1000000000*VALUE(MID(F245,2,LEN(F245)-3)),IF(RIGHT(F245,2)="k)",-1000*VALUE(MID(F245,2,LEN(F245)-3)),VALUE(SUBSTITUTE(F245,",","")))))),IF(RIGHT(F245,1)="T",1000000000000*VALUE(LEFT(F245,LEN(F245)-1)),IF(RIGHT(F245,1)="M",1000000*VALUE(LEFT(F245,LEN(F245)-1)),IF(RIGHT(F245,1)="B",1000000000*VALUE(LEFT(F245,LEN(F245)-1)),IF(RIGHT(F245,1)="%",0.01*VALUE(LEFT(F245,LEN(F245)-1)),IF(RIGHT(F245,1)="k",1000*VALUE(LEFT(F245,LEN(F245)-1)),VALUE(SUBSTITUTE(F245,",",""))))))))),"N/A")</f>
        <v/>
      </c>
      <c r="N245">
        <f>IFERROR(IF(TRIM(G245)="-", "N/A", IF(RIGHT(G245,1)=")",IF(RIGHT(G245,2)="T)",-1000000000000*VALUE(MID(G245,2,LEN(G245)-3)),IF(RIGHT(G245,2)="M)",-1000000*VALUE(MID(G245,2,LEN(G245)-3)),IF(RIGHT(G245,2)="B)",-1000000000*VALUE(MID(G245,2,LEN(G245)-3)),IF(RIGHT(G245,2)="k)",-1000*VALUE(MID(G245,2,LEN(G245)-3)),VALUE(SUBSTITUTE(G245,",","")))))),IF(RIGHT(G245,1)="T",1000000000000*VALUE(LEFT(G245,LEN(G245)-1)),IF(RIGHT(G245,1)="M",1000000*VALUE(LEFT(G245,LEN(G245)-1)),IF(RIGHT(G245,1)="B",1000000000*VALUE(LEFT(G245,LEN(G245)-1)),IF(RIGHT(G245,1)="%",0.01*VALUE(LEFT(G245,LEN(G245)-1)),IF(RIGHT(G245,1)="k",1000*VALUE(LEFT(G245,LEN(G245)-1)),VALUE(SUBSTITUTE(G245,",",""))))))))),"N/A")</f>
        <v/>
      </c>
      <c r="P245">
        <f>MAX(J245:N245)</f>
        <v/>
      </c>
      <c r="Q245">
        <f>IFERROR(J144+MATCH(P245,J245:N245,0)-1,"")</f>
        <v/>
      </c>
      <c r="R245">
        <f>IF(Q245="","",MIN(J245:N245))</f>
        <v/>
      </c>
      <c r="S245">
        <f>IFERROR(J144+MATCH(R245,J245:N245,0)-1,"")</f>
        <v/>
      </c>
      <c r="T245">
        <f>IFERROR(AVERAGE(J245:N245),"")</f>
        <v/>
      </c>
      <c r="U245">
        <f>IFERROR(STDEV(J245:N245),"")</f>
        <v/>
      </c>
      <c r="V245">
        <f>IFERROR(IF(C245="-","",IF(ISBLANK(B245),"",IF(OR(ISNUMBER(FIND("Growth",B245)),ISNUMBER(FIND("Margin",B245))),"",(J245-T245)/U245))),"")</f>
        <v/>
      </c>
      <c r="W245">
        <f>IFERROR(IF(OR(D245="-",ISBLANK(D245)),"",(K245-T245)/U245),"")</f>
        <v/>
      </c>
      <c r="X245">
        <f>IFERROR(IF(OR(E245="-",ISBLANK(E245)),"",(L245-T245)/U245),"")</f>
        <v/>
      </c>
      <c r="Y245">
        <f>IFERROR(IF(OR(F245="-",ISBLANK(F245)),"",(M245-T245)/U245),"")</f>
        <v/>
      </c>
      <c r="Z245">
        <f>IFERROR(IF(OR(G245="-",ISBLANK(G245)),"",(N245-T245)/U245),"")</f>
        <v/>
      </c>
      <c r="AA245">
        <f>IF(MAX(MAX(V245:Z245),ABS(MIN(V245:Z245)))=ABS(MIN(V245:Z245)),MIN(V245:Z245),MAX(V245:Z245))</f>
        <v/>
      </c>
      <c r="AB245">
        <f>IFERROR(V144+MATCH(AA245,V245:Z245,0)-1,"")</f>
        <v/>
      </c>
      <c r="AC245">
        <f>IF(AB245&lt;&gt;"",IF(S245=AB245,"Low",IF(AB245=Q245,"High","")),"")</f>
        <v/>
      </c>
      <c r="AE245">
        <f>IF(ISNUMBER(MATCH("N/A",J245:N245,0)),"",IFERROR((5 * SUMPRODUCT(J144:N144,J245:N245) - PRODUCT(SUM(J144:N144),SUM(J245:N245))) / ((5 * SUM((J144^2)+(K144^2)+(L144^2)+(M144^2)+(N144^2))) - SUM(J144:N144)^2),""))</f>
        <v/>
      </c>
      <c r="AF245">
        <f>IFERROR(CORREL(J144:N144,J245:N245),"")</f>
        <v/>
      </c>
      <c r="AZ245">
        <f>IF(Q245=S245,0,1)</f>
        <v/>
      </c>
      <c r="BA245">
        <f>IF(AZ245=1,IF(Q245="","",IF(Q245=N144,"Yes","No")),"")</f>
        <v/>
      </c>
      <c r="BB245">
        <f>IF(BA245="Yes",P245,"")</f>
        <v/>
      </c>
      <c r="BC245">
        <f>IF(AZ245=1,IF(S245="","",IF(S245=N144,"Yes","No")),"")</f>
        <v/>
      </c>
      <c r="BD245">
        <f>IF(BC245="Yes",R245,"")</f>
        <v/>
      </c>
      <c r="BE245">
        <f>IFERROR(IF(SIGN(AE245)=1,"Increasing",IF(SIGN(AE245)=-1,"Decreasing","")),"")</f>
        <v/>
      </c>
      <c r="BF245">
        <f>IF(OR(AND(BE245="Increasing",BA245="Yes"),AND(BE245="Decreasing",BC245="Yes")),"Yes","No")</f>
        <v/>
      </c>
      <c r="BG245">
        <f>IF(I245="pos_trend","Yes","No")</f>
        <v/>
      </c>
      <c r="BH245">
        <f>IF(AF245&lt;&gt;"",IF(ABS(AF245)&gt;0.8,"Yes","No"),"")</f>
        <v/>
      </c>
    </row>
    <row r="246" spans="1:60">
      <c s="1" r="B246" t="s">
        <v>316</v>
      </c>
      <c s="1" r="C246" t="s">
        <v>252</v>
      </c>
      <c s="1" r="D246" t="s">
        <v>253</v>
      </c>
      <c s="1" r="E246" t="s">
        <v>254</v>
      </c>
      <c s="1" r="F246" t="s">
        <v>255</v>
      </c>
      <c s="1" r="G246" t="s">
        <v>256</v>
      </c>
      <c s="1" r="H246" t="s">
        <v>257</v>
      </c>
      <c r="P246">
        <f>MAX(J246:N246)</f>
        <v/>
      </c>
      <c r="Q246">
        <f>IFERROR(J144+MATCH(P246,J246:N246,0)-1,"")</f>
        <v/>
      </c>
      <c r="R246">
        <f>IF(Q246="","",MIN(J246:N246))</f>
        <v/>
      </c>
      <c r="S246">
        <f>IFERROR(J144+MATCH(R246,J246:N246,0)-1,"")</f>
        <v/>
      </c>
      <c r="T246">
        <f>IFERROR(AVERAGE(J246:N246),"")</f>
        <v/>
      </c>
      <c r="U246">
        <f>IFERROR(STDEV(J246:N246),"")</f>
        <v/>
      </c>
      <c r="V246">
        <f>IFERROR(IF(C246="-","",IF(ISBLANK(B246),"",IF(OR(ISNUMBER(FIND("Growth",B246)),ISNUMBER(FIND("Margin",B246))),"",(J246-T246)/U246))),"")</f>
        <v/>
      </c>
      <c r="W246">
        <f>IFERROR(IF(OR(D246="-",ISBLANK(D246)),"",(K246-T246)/U246),"")</f>
        <v/>
      </c>
      <c r="X246">
        <f>IFERROR(IF(OR(E246="-",ISBLANK(E246)),"",(L246-T246)/U246),"")</f>
        <v/>
      </c>
      <c r="Y246">
        <f>IFERROR(IF(OR(F246="-",ISBLANK(F246)),"",(M246-T246)/U246),"")</f>
        <v/>
      </c>
      <c r="Z246">
        <f>IFERROR(IF(OR(G246="-",ISBLANK(G246)),"",(N246-T246)/U246),"")</f>
        <v/>
      </c>
      <c r="AA246">
        <f>IF(MAX(MAX(V246:Z246),ABS(MIN(V246:Z246)))=ABS(MIN(V246:Z246)),MIN(V246:Z246),MAX(V246:Z246))</f>
        <v/>
      </c>
      <c r="AB246">
        <f>IFERROR(V144+MATCH(AA246,V246:Z246,0)-1,"")</f>
        <v/>
      </c>
      <c r="AC246">
        <f>IF(AB246&lt;&gt;"",IF(S246=AB246,"Low",IF(AB246=Q246,"High","")),"")</f>
        <v/>
      </c>
      <c r="AE246">
        <f>IF(ISNUMBER(MATCH("N/A",J246:N246,0)),"",IFERROR((5 * SUMPRODUCT(J144:N144,J246:N246) - PRODUCT(SUM(J144:N144),SUM(J246:N246))) / ((5 * SUM((J144^2)+(K144^2)+(L144^2)+(M144^2)+(N144^2))) - SUM(J144:N144)^2),""))</f>
        <v/>
      </c>
      <c r="AF246">
        <f>IFERROR(CORREL(J144:N144,J246:N246),"")</f>
        <v/>
      </c>
      <c r="AZ246">
        <f>IF(Q246=S246,0,1)</f>
        <v/>
      </c>
      <c r="BA246">
        <f>IF(AZ246=1,IF(Q246="","",IF(Q246=N144,"Yes","No")),"")</f>
        <v/>
      </c>
      <c r="BB246">
        <f>IF(BA246="Yes",P246,"")</f>
        <v/>
      </c>
      <c r="BC246">
        <f>IF(AZ246=1,IF(S246="","",IF(S246=N144,"Yes","No")),"")</f>
        <v/>
      </c>
      <c r="BD246">
        <f>IF(BC246="Yes",R246,"")</f>
        <v/>
      </c>
      <c r="BE246">
        <f>IFERROR(IF(SIGN(AE246)=1,"Increasing",IF(SIGN(AE246)=-1,"Decreasing","")),"")</f>
        <v/>
      </c>
      <c r="BF246">
        <f>IF(OR(AND(BE246="Increasing",BA246="Yes"),AND(BE246="Decreasing",BC246="Yes")),"Yes","No")</f>
        <v/>
      </c>
      <c r="BG246">
        <f>IF(I246="pos_trend","Yes","No")</f>
        <v/>
      </c>
      <c r="BH246">
        <f>IF(AF246&lt;&gt;"",IF(ABS(AF246)&gt;0.8,"Yes","No"),"")</f>
        <v/>
      </c>
    </row>
    <row r="247" spans="1:60">
      <c s="1" r="A247" t="n">
        <v>0</v>
      </c>
      <c r="B247" t="s">
        <v>623</v>
      </c>
      <c r="C247" t="s">
        <v>1621</v>
      </c>
      <c r="D247" t="s">
        <v>2873</v>
      </c>
      <c r="E247" t="s">
        <v>2883</v>
      </c>
      <c r="F247" t="s">
        <v>264</v>
      </c>
      <c r="G247" t="s">
        <v>264</v>
      </c>
      <c r="H247" t="s"/>
      <c r="I247">
        <f>IF(AND(K247&gt; J247, L247&gt; K247, M247&gt; L247, N247&gt; M247), "pos_trend", IF(AND(K247&lt; J247, L247&lt; K247, M247&lt; L247, N247&lt; M247), "neg_trend", "N/A"))</f>
        <v/>
      </c>
      <c r="J247">
        <f>IFERROR(IF(TRIM(C247)="-", "N/A", IF(RIGHT(C247,1)=")",IF(RIGHT(C247,2)="T)",-1000000000000*VALUE(MID(C247,2,LEN(C247)-3)),IF(RIGHT(C247,2)="M)",-1000000*VALUE(MID(C247,2,LEN(C247)-3)),IF(RIGHT(C247,2)="B)",-1000000000*VALUE(MID(C247,2,LEN(C247)-3)),IF(RIGHT(C247,2)="k)",-1000*VALUE(MID(C247,2,LEN(C247)-3)),VALUE(SUBSTITUTE(C247,",","")))))),IF(RIGHT(C247,1)="T",1000000000000*VALUE(LEFT(C247,LEN(C247)-1)),IF(RIGHT(C247,1)="M",1000000*VALUE(LEFT(C247,LEN(C247)-1)),IF(RIGHT(C247,1)="B",1000000000*VALUE(LEFT(C247,LEN(C247)-1)),IF(RIGHT(C247,1)="%",0.01*VALUE(LEFT(C247,LEN(C247)-1)),IF(RIGHT(C247,1)="k",1000*VALUE(LEFT(C247,LEN(C247)-1)),VALUE(SUBSTITUTE(C247,",",""))))))))),"N/A")</f>
        <v/>
      </c>
      <c r="K247">
        <f>IFERROR(IF(TRIM(D247)="-", "N/A", IF(RIGHT(D247,1)=")",IF(RIGHT(D247,2)="T)",-1000000000000*VALUE(MID(D247,2,LEN(D247)-3)),IF(RIGHT(D247,2)="M)",-1000000*VALUE(MID(D247,2,LEN(D247)-3)),IF(RIGHT(D247,2)="B)",-1000000000*VALUE(MID(D247,2,LEN(D247)-3)),IF(RIGHT(D247,2)="k)",-1000*VALUE(MID(D247,2,LEN(D247)-3)),VALUE(SUBSTITUTE(D247,",","")))))),IF(RIGHT(D247,1)="T",1000000000000*VALUE(LEFT(D247,LEN(D247)-1)),IF(RIGHT(D247,1)="M",1000000*VALUE(LEFT(D247,LEN(D247)-1)),IF(RIGHT(D247,1)="B",1000000000*VALUE(LEFT(D247,LEN(D247)-1)),IF(RIGHT(D247,1)="%",0.01*VALUE(LEFT(D247,LEN(D247)-1)),IF(RIGHT(D247,1)="k",1000*VALUE(LEFT(D247,LEN(D247)-1)),VALUE(SUBSTITUTE(D247,",",""))))))))),"N/A")</f>
        <v/>
      </c>
      <c r="L247">
        <f>IFERROR(IF(TRIM(E247)="-", "N/A", IF(RIGHT(E247,1)=")",IF(RIGHT(E247,2)="T)",-1000000000000*VALUE(MID(E247,2,LEN(E247)-3)),IF(RIGHT(E247,2)="M)",-1000000*VALUE(MID(E247,2,LEN(E247)-3)),IF(RIGHT(E247,2)="B)",-1000000000*VALUE(MID(E247,2,LEN(E247)-3)),IF(RIGHT(E247,2)="k)",-1000*VALUE(MID(E247,2,LEN(E247)-3)),VALUE(SUBSTITUTE(E247,",","")))))),IF(RIGHT(E247,1)="T",1000000000000*VALUE(LEFT(E247,LEN(E247)-1)),IF(RIGHT(E247,1)="M",1000000*VALUE(LEFT(E247,LEN(E247)-1)),IF(RIGHT(E247,1)="B",1000000000*VALUE(LEFT(E247,LEN(E247)-1)),IF(RIGHT(E247,1)="%",0.01*VALUE(LEFT(E247,LEN(E247)-1)),IF(RIGHT(E247,1)="k",1000*VALUE(LEFT(E247,LEN(E247)-1)),VALUE(SUBSTITUTE(E247,",",""))))))))),"N/A")</f>
        <v/>
      </c>
      <c r="M247">
        <f>IFERROR(IF(TRIM(F247)="-", "N/A", IF(RIGHT(F247,1)=")",IF(RIGHT(F247,2)="T)",-1000000000000*VALUE(MID(F247,2,LEN(F247)-3)),IF(RIGHT(F247,2)="M)",-1000000*VALUE(MID(F247,2,LEN(F247)-3)),IF(RIGHT(F247,2)="B)",-1000000000*VALUE(MID(F247,2,LEN(F247)-3)),IF(RIGHT(F247,2)="k)",-1000*VALUE(MID(F247,2,LEN(F247)-3)),VALUE(SUBSTITUTE(F247,",","")))))),IF(RIGHT(F247,1)="T",1000000000000*VALUE(LEFT(F247,LEN(F247)-1)),IF(RIGHT(F247,1)="M",1000000*VALUE(LEFT(F247,LEN(F247)-1)),IF(RIGHT(F247,1)="B",1000000000*VALUE(LEFT(F247,LEN(F247)-1)),IF(RIGHT(F247,1)="%",0.01*VALUE(LEFT(F247,LEN(F247)-1)),IF(RIGHT(F247,1)="k",1000*VALUE(LEFT(F247,LEN(F247)-1)),VALUE(SUBSTITUTE(F247,",",""))))))))),"N/A")</f>
        <v/>
      </c>
      <c r="N247">
        <f>IFERROR(IF(TRIM(G247)="-", "N/A", IF(RIGHT(G247,1)=")",IF(RIGHT(G247,2)="T)",-1000000000000*VALUE(MID(G247,2,LEN(G247)-3)),IF(RIGHT(G247,2)="M)",-1000000*VALUE(MID(G247,2,LEN(G247)-3)),IF(RIGHT(G247,2)="B)",-1000000000*VALUE(MID(G247,2,LEN(G247)-3)),IF(RIGHT(G247,2)="k)",-1000*VALUE(MID(G247,2,LEN(G247)-3)),VALUE(SUBSTITUTE(G247,",","")))))),IF(RIGHT(G247,1)="T",1000000000000*VALUE(LEFT(G247,LEN(G247)-1)),IF(RIGHT(G247,1)="M",1000000*VALUE(LEFT(G247,LEN(G247)-1)),IF(RIGHT(G247,1)="B",1000000000*VALUE(LEFT(G247,LEN(G247)-1)),IF(RIGHT(G247,1)="%",0.01*VALUE(LEFT(G247,LEN(G247)-1)),IF(RIGHT(G247,1)="k",1000*VALUE(LEFT(G247,LEN(G247)-1)),VALUE(SUBSTITUTE(G247,",",""))))))))),"N/A")</f>
        <v/>
      </c>
      <c r="P247">
        <f>MAX(J247:N247)</f>
        <v/>
      </c>
      <c r="Q247">
        <f>IFERROR(J144+MATCH(P247,J247:N247,0)-1,"")</f>
        <v/>
      </c>
      <c r="R247">
        <f>IF(Q247="","",MIN(J247:N247))</f>
        <v/>
      </c>
      <c r="S247">
        <f>IFERROR(J144+MATCH(R247,J247:N247,0)-1,"")</f>
        <v/>
      </c>
      <c r="T247">
        <f>IFERROR(AVERAGE(J247:N247),"")</f>
        <v/>
      </c>
      <c r="U247">
        <f>IFERROR(STDEV(J247:N247),"")</f>
        <v/>
      </c>
      <c r="V247">
        <f>IFERROR(IF(C247="-","",IF(ISBLANK(B247),"",IF(OR(ISNUMBER(FIND("Growth",B247)),ISNUMBER(FIND("Margin",B247))),"",(J247-T247)/U247))),"")</f>
        <v/>
      </c>
      <c r="W247">
        <f>IFERROR(IF(OR(D247="-",ISBLANK(D247)),"",(K247-T247)/U247),"")</f>
        <v/>
      </c>
      <c r="X247">
        <f>IFERROR(IF(OR(E247="-",ISBLANK(E247)),"",(L247-T247)/U247),"")</f>
        <v/>
      </c>
      <c r="Y247">
        <f>IFERROR(IF(OR(F247="-",ISBLANK(F247)),"",(M247-T247)/U247),"")</f>
        <v/>
      </c>
      <c r="Z247">
        <f>IFERROR(IF(OR(G247="-",ISBLANK(G247)),"",(N247-T247)/U247),"")</f>
        <v/>
      </c>
      <c r="AA247">
        <f>IF(MAX(MAX(V247:Z247),ABS(MIN(V247:Z247)))=ABS(MIN(V247:Z247)),MIN(V247:Z247),MAX(V247:Z247))</f>
        <v/>
      </c>
      <c r="AB247">
        <f>IFERROR(V144+MATCH(AA247,V247:Z247,0)-1,"")</f>
        <v/>
      </c>
      <c r="AC247">
        <f>IF(AB247&lt;&gt;"",IF(S247=AB247,"Low",IF(AB247=Q247,"High","")),"")</f>
        <v/>
      </c>
      <c r="AE247">
        <f>IF(ISNUMBER(MATCH("N/A",J247:N247,0)),"",IFERROR((5 * SUMPRODUCT(J144:N144,J247:N247) - PRODUCT(SUM(J144:N144),SUM(J247:N247))) / ((5 * SUM((J144^2)+(K144^2)+(L144^2)+(M144^2)+(N144^2))) - SUM(J144:N144)^2),""))</f>
        <v/>
      </c>
      <c r="AF247">
        <f>IFERROR(CORREL(J144:N144,J247:N247),"")</f>
        <v/>
      </c>
      <c r="AZ247">
        <f>IF(Q247=S247,0,1)</f>
        <v/>
      </c>
      <c r="BA247">
        <f>IF(AZ247=1,IF(Q247="","",IF(Q247=N144,"Yes","No")),"")</f>
        <v/>
      </c>
      <c r="BB247">
        <f>IF(BA247="Yes",P247,"")</f>
        <v/>
      </c>
      <c r="BC247">
        <f>IF(AZ247=1,IF(S247="","",IF(S247=N144,"Yes","No")),"")</f>
        <v/>
      </c>
      <c r="BD247">
        <f>IF(BC247="Yes",R247,"")</f>
        <v/>
      </c>
      <c r="BE247">
        <f>IFERROR(IF(SIGN(AE247)=1,"Increasing",IF(SIGN(AE247)=-1,"Decreasing","")),"")</f>
        <v/>
      </c>
      <c r="BF247">
        <f>IF(OR(AND(BE247="Increasing",BA247="Yes"),AND(BE247="Decreasing",BC247="Yes")),"Yes","No")</f>
        <v/>
      </c>
      <c r="BG247">
        <f>IF(I247="pos_trend","Yes","No")</f>
        <v/>
      </c>
      <c r="BH247">
        <f>IF(AF247&lt;&gt;"",IF(ABS(AF247)&gt;0.8,"Yes","No"),"")</f>
        <v/>
      </c>
    </row>
    <row r="248" spans="1:60">
      <c s="1" r="A248" t="n">
        <v>1</v>
      </c>
      <c r="B248" t="s">
        <v>628</v>
      </c>
      <c r="C248" t="s">
        <v>264</v>
      </c>
      <c r="D248" t="s">
        <v>264</v>
      </c>
      <c r="E248" t="s">
        <v>264</v>
      </c>
      <c r="F248" t="s">
        <v>264</v>
      </c>
      <c r="G248" t="s">
        <v>264</v>
      </c>
      <c r="H248" t="s"/>
      <c r="I248">
        <f>IF(AND(K248&gt; J248, L248&gt; K248, M248&gt; L248, N248&gt; M248), "pos_trend", IF(AND(K248&lt; J248, L248&lt; K248, M248&lt; L248, N248&lt; M248), "neg_trend", "N/A"))</f>
        <v/>
      </c>
      <c r="J248">
        <f>IFERROR(IF(TRIM(C248)="-", "N/A", IF(RIGHT(C248,1)=")",IF(RIGHT(C248,2)="T)",-1000000000000*VALUE(MID(C248,2,LEN(C248)-3)),IF(RIGHT(C248,2)="M)",-1000000*VALUE(MID(C248,2,LEN(C248)-3)),IF(RIGHT(C248,2)="B)",-1000000000*VALUE(MID(C248,2,LEN(C248)-3)),IF(RIGHT(C248,2)="k)",-1000*VALUE(MID(C248,2,LEN(C248)-3)),VALUE(SUBSTITUTE(C248,",","")))))),IF(RIGHT(C248,1)="T",1000000000000*VALUE(LEFT(C248,LEN(C248)-1)),IF(RIGHT(C248,1)="M",1000000*VALUE(LEFT(C248,LEN(C248)-1)),IF(RIGHT(C248,1)="B",1000000000*VALUE(LEFT(C248,LEN(C248)-1)),IF(RIGHT(C248,1)="%",0.01*VALUE(LEFT(C248,LEN(C248)-1)),IF(RIGHT(C248,1)="k",1000*VALUE(LEFT(C248,LEN(C248)-1)),VALUE(SUBSTITUTE(C248,",",""))))))))),"N/A")</f>
        <v/>
      </c>
      <c r="K248">
        <f>IFERROR(IF(TRIM(D248)="-", "N/A", IF(RIGHT(D248,1)=")",IF(RIGHT(D248,2)="T)",-1000000000000*VALUE(MID(D248,2,LEN(D248)-3)),IF(RIGHT(D248,2)="M)",-1000000*VALUE(MID(D248,2,LEN(D248)-3)),IF(RIGHT(D248,2)="B)",-1000000000*VALUE(MID(D248,2,LEN(D248)-3)),IF(RIGHT(D248,2)="k)",-1000*VALUE(MID(D248,2,LEN(D248)-3)),VALUE(SUBSTITUTE(D248,",","")))))),IF(RIGHT(D248,1)="T",1000000000000*VALUE(LEFT(D248,LEN(D248)-1)),IF(RIGHT(D248,1)="M",1000000*VALUE(LEFT(D248,LEN(D248)-1)),IF(RIGHT(D248,1)="B",1000000000*VALUE(LEFT(D248,LEN(D248)-1)),IF(RIGHT(D248,1)="%",0.01*VALUE(LEFT(D248,LEN(D248)-1)),IF(RIGHT(D248,1)="k",1000*VALUE(LEFT(D248,LEN(D248)-1)),VALUE(SUBSTITUTE(D248,",",""))))))))),"N/A")</f>
        <v/>
      </c>
      <c r="L248">
        <f>IFERROR(IF(TRIM(E248)="-", "N/A", IF(RIGHT(E248,1)=")",IF(RIGHT(E248,2)="T)",-1000000000000*VALUE(MID(E248,2,LEN(E248)-3)),IF(RIGHT(E248,2)="M)",-1000000*VALUE(MID(E248,2,LEN(E248)-3)),IF(RIGHT(E248,2)="B)",-1000000000*VALUE(MID(E248,2,LEN(E248)-3)),IF(RIGHT(E248,2)="k)",-1000*VALUE(MID(E248,2,LEN(E248)-3)),VALUE(SUBSTITUTE(E248,",","")))))),IF(RIGHT(E248,1)="T",1000000000000*VALUE(LEFT(E248,LEN(E248)-1)),IF(RIGHT(E248,1)="M",1000000*VALUE(LEFT(E248,LEN(E248)-1)),IF(RIGHT(E248,1)="B",1000000000*VALUE(LEFT(E248,LEN(E248)-1)),IF(RIGHT(E248,1)="%",0.01*VALUE(LEFT(E248,LEN(E248)-1)),IF(RIGHT(E248,1)="k",1000*VALUE(LEFT(E248,LEN(E248)-1)),VALUE(SUBSTITUTE(E248,",",""))))))))),"N/A")</f>
        <v/>
      </c>
      <c r="M248">
        <f>IFERROR(IF(TRIM(F248)="-", "N/A", IF(RIGHT(F248,1)=")",IF(RIGHT(F248,2)="T)",-1000000000000*VALUE(MID(F248,2,LEN(F248)-3)),IF(RIGHT(F248,2)="M)",-1000000*VALUE(MID(F248,2,LEN(F248)-3)),IF(RIGHT(F248,2)="B)",-1000000000*VALUE(MID(F248,2,LEN(F248)-3)),IF(RIGHT(F248,2)="k)",-1000*VALUE(MID(F248,2,LEN(F248)-3)),VALUE(SUBSTITUTE(F248,",","")))))),IF(RIGHT(F248,1)="T",1000000000000*VALUE(LEFT(F248,LEN(F248)-1)),IF(RIGHT(F248,1)="M",1000000*VALUE(LEFT(F248,LEN(F248)-1)),IF(RIGHT(F248,1)="B",1000000000*VALUE(LEFT(F248,LEN(F248)-1)),IF(RIGHT(F248,1)="%",0.01*VALUE(LEFT(F248,LEN(F248)-1)),IF(RIGHT(F248,1)="k",1000*VALUE(LEFT(F248,LEN(F248)-1)),VALUE(SUBSTITUTE(F248,",",""))))))))),"N/A")</f>
        <v/>
      </c>
      <c r="N248">
        <f>IFERROR(IF(TRIM(G248)="-", "N/A", IF(RIGHT(G248,1)=")",IF(RIGHT(G248,2)="T)",-1000000000000*VALUE(MID(G248,2,LEN(G248)-3)),IF(RIGHT(G248,2)="M)",-1000000*VALUE(MID(G248,2,LEN(G248)-3)),IF(RIGHT(G248,2)="B)",-1000000000*VALUE(MID(G248,2,LEN(G248)-3)),IF(RIGHT(G248,2)="k)",-1000*VALUE(MID(G248,2,LEN(G248)-3)),VALUE(SUBSTITUTE(G248,",","")))))),IF(RIGHT(G248,1)="T",1000000000000*VALUE(LEFT(G248,LEN(G248)-1)),IF(RIGHT(G248,1)="M",1000000*VALUE(LEFT(G248,LEN(G248)-1)),IF(RIGHT(G248,1)="B",1000000000*VALUE(LEFT(G248,LEN(G248)-1)),IF(RIGHT(G248,1)="%",0.01*VALUE(LEFT(G248,LEN(G248)-1)),IF(RIGHT(G248,1)="k",1000*VALUE(LEFT(G248,LEN(G248)-1)),VALUE(SUBSTITUTE(G248,",",""))))))))),"N/A")</f>
        <v/>
      </c>
      <c r="P248">
        <f>MAX(J248:N248)</f>
        <v/>
      </c>
      <c r="Q248">
        <f>IFERROR(J144+MATCH(P248,J248:N248,0)-1,"")</f>
        <v/>
      </c>
      <c r="R248">
        <f>IF(Q248="","",MIN(J248:N248))</f>
        <v/>
      </c>
      <c r="S248">
        <f>IFERROR(J144+MATCH(R248,J248:N248,0)-1,"")</f>
        <v/>
      </c>
      <c r="T248">
        <f>IFERROR(AVERAGE(J248:N248),"")</f>
        <v/>
      </c>
      <c r="U248">
        <f>IFERROR(STDEV(J248:N248),"")</f>
        <v/>
      </c>
      <c r="V248">
        <f>IFERROR(IF(C248="-","",IF(ISBLANK(B248),"",IF(OR(ISNUMBER(FIND("Growth",B248)),ISNUMBER(FIND("Margin",B248))),"",(J248-T248)/U248))),"")</f>
        <v/>
      </c>
      <c r="W248">
        <f>IFERROR(IF(OR(D248="-",ISBLANK(D248)),"",(K248-T248)/U248),"")</f>
        <v/>
      </c>
      <c r="X248">
        <f>IFERROR(IF(OR(E248="-",ISBLANK(E248)),"",(L248-T248)/U248),"")</f>
        <v/>
      </c>
      <c r="Y248">
        <f>IFERROR(IF(OR(F248="-",ISBLANK(F248)),"",(M248-T248)/U248),"")</f>
        <v/>
      </c>
      <c r="Z248">
        <f>IFERROR(IF(OR(G248="-",ISBLANK(G248)),"",(N248-T248)/U248),"")</f>
        <v/>
      </c>
      <c r="AA248">
        <f>IF(MAX(MAX(V248:Z248),ABS(MIN(V248:Z248)))=ABS(MIN(V248:Z248)),MIN(V248:Z248),MAX(V248:Z248))</f>
        <v/>
      </c>
      <c r="AB248">
        <f>IFERROR(V144+MATCH(AA248,V248:Z248,0)-1,"")</f>
        <v/>
      </c>
      <c r="AC248">
        <f>IF(AB248&lt;&gt;"",IF(S248=AB248,"Low",IF(AB248=Q248,"High","")),"")</f>
        <v/>
      </c>
      <c r="AE248">
        <f>IF(ISNUMBER(MATCH("N/A",J248:N248,0)),"",IFERROR((5 * SUMPRODUCT(J144:N144,J248:N248) - PRODUCT(SUM(J144:N144),SUM(J248:N248))) / ((5 * SUM((J144^2)+(K144^2)+(L144^2)+(M144^2)+(N144^2))) - SUM(J144:N144)^2),""))</f>
        <v/>
      </c>
      <c r="AF248">
        <f>IFERROR(CORREL(J144:N144,J248:N248),"")</f>
        <v/>
      </c>
      <c r="AZ248">
        <f>IF(Q248=S248,0,1)</f>
        <v/>
      </c>
      <c r="BA248">
        <f>IF(AZ248=1,IF(Q248="","",IF(Q248=N144,"Yes","No")),"")</f>
        <v/>
      </c>
      <c r="BB248">
        <f>IF(BA248="Yes",P248,"")</f>
        <v/>
      </c>
      <c r="BC248">
        <f>IF(AZ248=1,IF(S248="","",IF(S248=N144,"Yes","No")),"")</f>
        <v/>
      </c>
      <c r="BD248">
        <f>IF(BC248="Yes",R248,"")</f>
        <v/>
      </c>
      <c r="BE248">
        <f>IFERROR(IF(SIGN(AE248)=1,"Increasing",IF(SIGN(AE248)=-1,"Decreasing","")),"")</f>
        <v/>
      </c>
      <c r="BF248">
        <f>IF(OR(AND(BE248="Increasing",BA248="Yes"),AND(BE248="Decreasing",BC248="Yes")),"Yes","No")</f>
        <v/>
      </c>
      <c r="BG248">
        <f>IF(I248="pos_trend","Yes","No")</f>
        <v/>
      </c>
      <c r="BH248">
        <f>IF(AF248&lt;&gt;"",IF(ABS(AF248)&gt;0.8,"Yes","No"),"")</f>
        <v/>
      </c>
    </row>
    <row r="249" spans="1:60">
      <c s="1" r="A249" t="n">
        <v>2</v>
      </c>
      <c r="B249" t="s">
        <v>629</v>
      </c>
      <c r="C249" t="s">
        <v>1621</v>
      </c>
      <c r="D249" t="s">
        <v>2873</v>
      </c>
      <c r="E249" t="s">
        <v>2883</v>
      </c>
      <c r="F249" t="s">
        <v>264</v>
      </c>
      <c r="G249" t="s">
        <v>264</v>
      </c>
      <c r="H249" t="s"/>
      <c r="I249">
        <f>IF(AND(K249&gt; J249, L249&gt; K249, M249&gt; L249, N249&gt; M249), "pos_trend", IF(AND(K249&lt; J249, L249&lt; K249, M249&lt; L249, N249&lt; M249), "neg_trend", "N/A"))</f>
        <v/>
      </c>
      <c r="J249">
        <f>IFERROR(IF(TRIM(C249)="-", "N/A", IF(RIGHT(C249,1)=")",IF(RIGHT(C249,2)="T)",-1000000000000*VALUE(MID(C249,2,LEN(C249)-3)),IF(RIGHT(C249,2)="M)",-1000000*VALUE(MID(C249,2,LEN(C249)-3)),IF(RIGHT(C249,2)="B)",-1000000000*VALUE(MID(C249,2,LEN(C249)-3)),IF(RIGHT(C249,2)="k)",-1000*VALUE(MID(C249,2,LEN(C249)-3)),VALUE(SUBSTITUTE(C249,",","")))))),IF(RIGHT(C249,1)="T",1000000000000*VALUE(LEFT(C249,LEN(C249)-1)),IF(RIGHT(C249,1)="M",1000000*VALUE(LEFT(C249,LEN(C249)-1)),IF(RIGHT(C249,1)="B",1000000000*VALUE(LEFT(C249,LEN(C249)-1)),IF(RIGHT(C249,1)="%",0.01*VALUE(LEFT(C249,LEN(C249)-1)),IF(RIGHT(C249,1)="k",1000*VALUE(LEFT(C249,LEN(C249)-1)),VALUE(SUBSTITUTE(C249,",",""))))))))),"N/A")</f>
        <v/>
      </c>
      <c r="K249">
        <f>IFERROR(IF(TRIM(D249)="-", "N/A", IF(RIGHT(D249,1)=")",IF(RIGHT(D249,2)="T)",-1000000000000*VALUE(MID(D249,2,LEN(D249)-3)),IF(RIGHT(D249,2)="M)",-1000000*VALUE(MID(D249,2,LEN(D249)-3)),IF(RIGHT(D249,2)="B)",-1000000000*VALUE(MID(D249,2,LEN(D249)-3)),IF(RIGHT(D249,2)="k)",-1000*VALUE(MID(D249,2,LEN(D249)-3)),VALUE(SUBSTITUTE(D249,",","")))))),IF(RIGHT(D249,1)="T",1000000000000*VALUE(LEFT(D249,LEN(D249)-1)),IF(RIGHT(D249,1)="M",1000000*VALUE(LEFT(D249,LEN(D249)-1)),IF(RIGHT(D249,1)="B",1000000000*VALUE(LEFT(D249,LEN(D249)-1)),IF(RIGHT(D249,1)="%",0.01*VALUE(LEFT(D249,LEN(D249)-1)),IF(RIGHT(D249,1)="k",1000*VALUE(LEFT(D249,LEN(D249)-1)),VALUE(SUBSTITUTE(D249,",",""))))))))),"N/A")</f>
        <v/>
      </c>
      <c r="L249">
        <f>IFERROR(IF(TRIM(E249)="-", "N/A", IF(RIGHT(E249,1)=")",IF(RIGHT(E249,2)="T)",-1000000000000*VALUE(MID(E249,2,LEN(E249)-3)),IF(RIGHT(E249,2)="M)",-1000000*VALUE(MID(E249,2,LEN(E249)-3)),IF(RIGHT(E249,2)="B)",-1000000000*VALUE(MID(E249,2,LEN(E249)-3)),IF(RIGHT(E249,2)="k)",-1000*VALUE(MID(E249,2,LEN(E249)-3)),VALUE(SUBSTITUTE(E249,",","")))))),IF(RIGHT(E249,1)="T",1000000000000*VALUE(LEFT(E249,LEN(E249)-1)),IF(RIGHT(E249,1)="M",1000000*VALUE(LEFT(E249,LEN(E249)-1)),IF(RIGHT(E249,1)="B",1000000000*VALUE(LEFT(E249,LEN(E249)-1)),IF(RIGHT(E249,1)="%",0.01*VALUE(LEFT(E249,LEN(E249)-1)),IF(RIGHT(E249,1)="k",1000*VALUE(LEFT(E249,LEN(E249)-1)),VALUE(SUBSTITUTE(E249,",",""))))))))),"N/A")</f>
        <v/>
      </c>
      <c r="M249">
        <f>IFERROR(IF(TRIM(F249)="-", "N/A", IF(RIGHT(F249,1)=")",IF(RIGHT(F249,2)="T)",-1000000000000*VALUE(MID(F249,2,LEN(F249)-3)),IF(RIGHT(F249,2)="M)",-1000000*VALUE(MID(F249,2,LEN(F249)-3)),IF(RIGHT(F249,2)="B)",-1000000000*VALUE(MID(F249,2,LEN(F249)-3)),IF(RIGHT(F249,2)="k)",-1000*VALUE(MID(F249,2,LEN(F249)-3)),VALUE(SUBSTITUTE(F249,",","")))))),IF(RIGHT(F249,1)="T",1000000000000*VALUE(LEFT(F249,LEN(F249)-1)),IF(RIGHT(F249,1)="M",1000000*VALUE(LEFT(F249,LEN(F249)-1)),IF(RIGHT(F249,1)="B",1000000000*VALUE(LEFT(F249,LEN(F249)-1)),IF(RIGHT(F249,1)="%",0.01*VALUE(LEFT(F249,LEN(F249)-1)),IF(RIGHT(F249,1)="k",1000*VALUE(LEFT(F249,LEN(F249)-1)),VALUE(SUBSTITUTE(F249,",",""))))))))),"N/A")</f>
        <v/>
      </c>
      <c r="N249">
        <f>IFERROR(IF(TRIM(G249)="-", "N/A", IF(RIGHT(G249,1)=")",IF(RIGHT(G249,2)="T)",-1000000000000*VALUE(MID(G249,2,LEN(G249)-3)),IF(RIGHT(G249,2)="M)",-1000000*VALUE(MID(G249,2,LEN(G249)-3)),IF(RIGHT(G249,2)="B)",-1000000000*VALUE(MID(G249,2,LEN(G249)-3)),IF(RIGHT(G249,2)="k)",-1000*VALUE(MID(G249,2,LEN(G249)-3)),VALUE(SUBSTITUTE(G249,",","")))))),IF(RIGHT(G249,1)="T",1000000000000*VALUE(LEFT(G249,LEN(G249)-1)),IF(RIGHT(G249,1)="M",1000000*VALUE(LEFT(G249,LEN(G249)-1)),IF(RIGHT(G249,1)="B",1000000000*VALUE(LEFT(G249,LEN(G249)-1)),IF(RIGHT(G249,1)="%",0.01*VALUE(LEFT(G249,LEN(G249)-1)),IF(RIGHT(G249,1)="k",1000*VALUE(LEFT(G249,LEN(G249)-1)),VALUE(SUBSTITUTE(G249,",",""))))))))),"N/A")</f>
        <v/>
      </c>
      <c r="P249">
        <f>MAX(J249:N249)</f>
        <v/>
      </c>
      <c r="Q249">
        <f>IFERROR(J144+MATCH(P249,J249:N249,0)-1,"")</f>
        <v/>
      </c>
      <c r="R249">
        <f>IF(Q249="","",MIN(J249:N249))</f>
        <v/>
      </c>
      <c r="S249">
        <f>IFERROR(J144+MATCH(R249,J249:N249,0)-1,"")</f>
        <v/>
      </c>
      <c r="T249">
        <f>IFERROR(AVERAGE(J249:N249),"")</f>
        <v/>
      </c>
      <c r="U249">
        <f>IFERROR(STDEV(J249:N249),"")</f>
        <v/>
      </c>
      <c r="V249">
        <f>IFERROR(IF(C249="-","",IF(ISBLANK(B249),"",IF(OR(ISNUMBER(FIND("Growth",B249)),ISNUMBER(FIND("Margin",B249))),"",(J249-T249)/U249))),"")</f>
        <v/>
      </c>
      <c r="W249">
        <f>IFERROR(IF(OR(D249="-",ISBLANK(D249)),"",(K249-T249)/U249),"")</f>
        <v/>
      </c>
      <c r="X249">
        <f>IFERROR(IF(OR(E249="-",ISBLANK(E249)),"",(L249-T249)/U249),"")</f>
        <v/>
      </c>
      <c r="Y249">
        <f>IFERROR(IF(OR(F249="-",ISBLANK(F249)),"",(M249-T249)/U249),"")</f>
        <v/>
      </c>
      <c r="Z249">
        <f>IFERROR(IF(OR(G249="-",ISBLANK(G249)),"",(N249-T249)/U249),"")</f>
        <v/>
      </c>
      <c r="AA249">
        <f>IF(MAX(MAX(V249:Z249),ABS(MIN(V249:Z249)))=ABS(MIN(V249:Z249)),MIN(V249:Z249),MAX(V249:Z249))</f>
        <v/>
      </c>
      <c r="AB249">
        <f>IFERROR(V144+MATCH(AA249,V249:Z249,0)-1,"")</f>
        <v/>
      </c>
      <c r="AC249">
        <f>IF(AB249&lt;&gt;"",IF(S249=AB249,"Low",IF(AB249=Q249,"High","")),"")</f>
        <v/>
      </c>
      <c r="AE249">
        <f>IF(ISNUMBER(MATCH("N/A",J249:N249,0)),"",IFERROR((5 * SUMPRODUCT(J144:N144,J249:N249) - PRODUCT(SUM(J144:N144),SUM(J249:N249))) / ((5 * SUM((J144^2)+(K144^2)+(L144^2)+(M144^2)+(N144^2))) - SUM(J144:N144)^2),""))</f>
        <v/>
      </c>
      <c r="AF249">
        <f>IFERROR(CORREL(J144:N144,J249:N249),"")</f>
        <v/>
      </c>
      <c r="AZ249">
        <f>IF(Q249=S249,0,1)</f>
        <v/>
      </c>
      <c r="BA249">
        <f>IF(AZ249=1,IF(Q249="","",IF(Q249=N144,"Yes","No")),"")</f>
        <v/>
      </c>
      <c r="BB249">
        <f>IF(BA249="Yes",P249,"")</f>
        <v/>
      </c>
      <c r="BC249">
        <f>IF(AZ249=1,IF(S249="","",IF(S249=N144,"Yes","No")),"")</f>
        <v/>
      </c>
      <c r="BD249">
        <f>IF(BC249="Yes",R249,"")</f>
        <v/>
      </c>
      <c r="BE249">
        <f>IFERROR(IF(SIGN(AE249)=1,"Increasing",IF(SIGN(AE249)=-1,"Decreasing","")),"")</f>
        <v/>
      </c>
      <c r="BF249">
        <f>IF(OR(AND(BE249="Increasing",BA249="Yes"),AND(BE249="Decreasing",BC249="Yes")),"Yes","No")</f>
        <v/>
      </c>
      <c r="BG249">
        <f>IF(I249="pos_trend","Yes","No")</f>
        <v/>
      </c>
      <c r="BH249">
        <f>IF(AF249&lt;&gt;"",IF(ABS(AF249)&gt;0.8,"Yes","No"),"")</f>
        <v/>
      </c>
    </row>
    <row r="250" spans="1:60">
      <c s="1" r="A250" t="n">
        <v>3</v>
      </c>
      <c r="B250" t="s">
        <v>630</v>
      </c>
      <c r="C250" t="s">
        <v>2884</v>
      </c>
      <c r="D250" t="s">
        <v>2885</v>
      </c>
      <c r="E250" t="s">
        <v>2886</v>
      </c>
      <c r="F250" t="s">
        <v>2887</v>
      </c>
      <c r="G250" t="s">
        <v>2888</v>
      </c>
      <c r="H250" t="s"/>
      <c r="I250">
        <f>IF(AND(K250&gt; J250, L250&gt; K250, M250&gt; L250, N250&gt; M250), "pos_trend", IF(AND(K250&lt; J250, L250&lt; K250, M250&lt; L250, N250&lt; M250), "neg_trend", "N/A"))</f>
        <v/>
      </c>
      <c r="J250">
        <f>IFERROR(IF(TRIM(C250)="-", "N/A", IF(RIGHT(C250,1)=")",IF(RIGHT(C250,2)="T)",-1000000000000*VALUE(MID(C250,2,LEN(C250)-3)),IF(RIGHT(C250,2)="M)",-1000000*VALUE(MID(C250,2,LEN(C250)-3)),IF(RIGHT(C250,2)="B)",-1000000000*VALUE(MID(C250,2,LEN(C250)-3)),IF(RIGHT(C250,2)="k)",-1000*VALUE(MID(C250,2,LEN(C250)-3)),VALUE(SUBSTITUTE(C250,",","")))))),IF(RIGHT(C250,1)="T",1000000000000*VALUE(LEFT(C250,LEN(C250)-1)),IF(RIGHT(C250,1)="M",1000000*VALUE(LEFT(C250,LEN(C250)-1)),IF(RIGHT(C250,1)="B",1000000000*VALUE(LEFT(C250,LEN(C250)-1)),IF(RIGHT(C250,1)="%",0.01*VALUE(LEFT(C250,LEN(C250)-1)),IF(RIGHT(C250,1)="k",1000*VALUE(LEFT(C250,LEN(C250)-1)),VALUE(SUBSTITUTE(C250,",",""))))))))),"N/A")</f>
        <v/>
      </c>
      <c r="K250">
        <f>IFERROR(IF(TRIM(D250)="-", "N/A", IF(RIGHT(D250,1)=")",IF(RIGHT(D250,2)="T)",-1000000000000*VALUE(MID(D250,2,LEN(D250)-3)),IF(RIGHT(D250,2)="M)",-1000000*VALUE(MID(D250,2,LEN(D250)-3)),IF(RIGHT(D250,2)="B)",-1000000000*VALUE(MID(D250,2,LEN(D250)-3)),IF(RIGHT(D250,2)="k)",-1000*VALUE(MID(D250,2,LEN(D250)-3)),VALUE(SUBSTITUTE(D250,",","")))))),IF(RIGHT(D250,1)="T",1000000000000*VALUE(LEFT(D250,LEN(D250)-1)),IF(RIGHT(D250,1)="M",1000000*VALUE(LEFT(D250,LEN(D250)-1)),IF(RIGHT(D250,1)="B",1000000000*VALUE(LEFT(D250,LEN(D250)-1)),IF(RIGHT(D250,1)="%",0.01*VALUE(LEFT(D250,LEN(D250)-1)),IF(RIGHT(D250,1)="k",1000*VALUE(LEFT(D250,LEN(D250)-1)),VALUE(SUBSTITUTE(D250,",",""))))))))),"N/A")</f>
        <v/>
      </c>
      <c r="L250">
        <f>IFERROR(IF(TRIM(E250)="-", "N/A", IF(RIGHT(E250,1)=")",IF(RIGHT(E250,2)="T)",-1000000000000*VALUE(MID(E250,2,LEN(E250)-3)),IF(RIGHT(E250,2)="M)",-1000000*VALUE(MID(E250,2,LEN(E250)-3)),IF(RIGHT(E250,2)="B)",-1000000000*VALUE(MID(E250,2,LEN(E250)-3)),IF(RIGHT(E250,2)="k)",-1000*VALUE(MID(E250,2,LEN(E250)-3)),VALUE(SUBSTITUTE(E250,",","")))))),IF(RIGHT(E250,1)="T",1000000000000*VALUE(LEFT(E250,LEN(E250)-1)),IF(RIGHT(E250,1)="M",1000000*VALUE(LEFT(E250,LEN(E250)-1)),IF(RIGHT(E250,1)="B",1000000000*VALUE(LEFT(E250,LEN(E250)-1)),IF(RIGHT(E250,1)="%",0.01*VALUE(LEFT(E250,LEN(E250)-1)),IF(RIGHT(E250,1)="k",1000*VALUE(LEFT(E250,LEN(E250)-1)),VALUE(SUBSTITUTE(E250,",",""))))))))),"N/A")</f>
        <v/>
      </c>
      <c r="M250">
        <f>IFERROR(IF(TRIM(F250)="-", "N/A", IF(RIGHT(F250,1)=")",IF(RIGHT(F250,2)="T)",-1000000000000*VALUE(MID(F250,2,LEN(F250)-3)),IF(RIGHT(F250,2)="M)",-1000000*VALUE(MID(F250,2,LEN(F250)-3)),IF(RIGHT(F250,2)="B)",-1000000000*VALUE(MID(F250,2,LEN(F250)-3)),IF(RIGHT(F250,2)="k)",-1000*VALUE(MID(F250,2,LEN(F250)-3)),VALUE(SUBSTITUTE(F250,",","")))))),IF(RIGHT(F250,1)="T",1000000000000*VALUE(LEFT(F250,LEN(F250)-1)),IF(RIGHT(F250,1)="M",1000000*VALUE(LEFT(F250,LEN(F250)-1)),IF(RIGHT(F250,1)="B",1000000000*VALUE(LEFT(F250,LEN(F250)-1)),IF(RIGHT(F250,1)="%",0.01*VALUE(LEFT(F250,LEN(F250)-1)),IF(RIGHT(F250,1)="k",1000*VALUE(LEFT(F250,LEN(F250)-1)),VALUE(SUBSTITUTE(F250,",",""))))))))),"N/A")</f>
        <v/>
      </c>
      <c r="N250">
        <f>IFERROR(IF(TRIM(G250)="-", "N/A", IF(RIGHT(G250,1)=")",IF(RIGHT(G250,2)="T)",-1000000000000*VALUE(MID(G250,2,LEN(G250)-3)),IF(RIGHT(G250,2)="M)",-1000000*VALUE(MID(G250,2,LEN(G250)-3)),IF(RIGHT(G250,2)="B)",-1000000000*VALUE(MID(G250,2,LEN(G250)-3)),IF(RIGHT(G250,2)="k)",-1000*VALUE(MID(G250,2,LEN(G250)-3)),VALUE(SUBSTITUTE(G250,",","")))))),IF(RIGHT(G250,1)="T",1000000000000*VALUE(LEFT(G250,LEN(G250)-1)),IF(RIGHT(G250,1)="M",1000000*VALUE(LEFT(G250,LEN(G250)-1)),IF(RIGHT(G250,1)="B",1000000000*VALUE(LEFT(G250,LEN(G250)-1)),IF(RIGHT(G250,1)="%",0.01*VALUE(LEFT(G250,LEN(G250)-1)),IF(RIGHT(G250,1)="k",1000*VALUE(LEFT(G250,LEN(G250)-1)),VALUE(SUBSTITUTE(G250,",",""))))))))),"N/A")</f>
        <v/>
      </c>
      <c r="P250">
        <f>MAX(J250:N250)</f>
        <v/>
      </c>
      <c r="Q250">
        <f>IFERROR(J144+MATCH(P250,J250:N250,0)-1,"")</f>
        <v/>
      </c>
      <c r="R250">
        <f>IF(Q250="","",MIN(J250:N250))</f>
        <v/>
      </c>
      <c r="S250">
        <f>IFERROR(J144+MATCH(R250,J250:N250,0)-1,"")</f>
        <v/>
      </c>
      <c r="T250">
        <f>IFERROR(AVERAGE(J250:N250),"")</f>
        <v/>
      </c>
      <c r="U250">
        <f>IFERROR(STDEV(J250:N250),"")</f>
        <v/>
      </c>
      <c r="V250">
        <f>IFERROR(IF(C250="-","",IF(ISBLANK(B250),"",IF(OR(ISNUMBER(FIND("Growth",B250)),ISNUMBER(FIND("Margin",B250))),"",(J250-T250)/U250))),"")</f>
        <v/>
      </c>
      <c r="W250">
        <f>IFERROR(IF(OR(D250="-",ISBLANK(D250)),"",(K250-T250)/U250),"")</f>
        <v/>
      </c>
      <c r="X250">
        <f>IFERROR(IF(OR(E250="-",ISBLANK(E250)),"",(L250-T250)/U250),"")</f>
        <v/>
      </c>
      <c r="Y250">
        <f>IFERROR(IF(OR(F250="-",ISBLANK(F250)),"",(M250-T250)/U250),"")</f>
        <v/>
      </c>
      <c r="Z250">
        <f>IFERROR(IF(OR(G250="-",ISBLANK(G250)),"",(N250-T250)/U250),"")</f>
        <v/>
      </c>
      <c r="AA250">
        <f>IF(MAX(MAX(V250:Z250),ABS(MIN(V250:Z250)))=ABS(MIN(V250:Z250)),MIN(V250:Z250),MAX(V250:Z250))</f>
        <v/>
      </c>
      <c r="AB250">
        <f>IFERROR(V144+MATCH(AA250,V250:Z250,0)-1,"")</f>
        <v/>
      </c>
      <c r="AC250">
        <f>IF(AB250&lt;&gt;"",IF(S250=AB250,"Low",IF(AB250=Q250,"High","")),"")</f>
        <v/>
      </c>
      <c r="AE250">
        <f>IF(ISNUMBER(MATCH("N/A",J250:N250,0)),"",IFERROR((5 * SUMPRODUCT(J144:N144,J250:N250) - PRODUCT(SUM(J144:N144),SUM(J250:N250))) / ((5 * SUM((J144^2)+(K144^2)+(L144^2)+(M144^2)+(N144^2))) - SUM(J144:N144)^2),""))</f>
        <v/>
      </c>
      <c r="AF250">
        <f>IFERROR(CORREL(J144:N144,J250:N250),"")</f>
        <v/>
      </c>
      <c r="AZ250">
        <f>IF(Q250=S250,0,1)</f>
        <v/>
      </c>
      <c r="BA250">
        <f>IF(AZ250=1,IF(Q250="","",IF(Q250=N144,"Yes","No")),"")</f>
        <v/>
      </c>
      <c r="BB250">
        <f>IF(BA250="Yes",P250,"")</f>
        <v/>
      </c>
      <c r="BC250">
        <f>IF(AZ250=1,IF(S250="","",IF(S250=N144,"Yes","No")),"")</f>
        <v/>
      </c>
      <c r="BD250">
        <f>IF(BC250="Yes",R250,"")</f>
        <v/>
      </c>
      <c r="BE250">
        <f>IFERROR(IF(SIGN(AE250)=1,"Increasing",IF(SIGN(AE250)=-1,"Decreasing","")),"")</f>
        <v/>
      </c>
      <c r="BF250">
        <f>IF(OR(AND(BE250="Increasing",BA250="Yes"),AND(BE250="Decreasing",BC250="Yes")),"Yes","No")</f>
        <v/>
      </c>
      <c r="BG250">
        <f>IF(I250="pos_trend","Yes","No")</f>
        <v/>
      </c>
      <c r="BH250">
        <f>IF(AF250&lt;&gt;"",IF(ABS(AF250)&gt;0.8,"Yes","No"),"")</f>
        <v/>
      </c>
    </row>
    <row r="251" spans="1:60">
      <c s="1" r="A251" t="n">
        <v>4</v>
      </c>
      <c r="B251" t="s">
        <v>636</v>
      </c>
      <c r="C251" t="s">
        <v>264</v>
      </c>
      <c r="D251" t="s">
        <v>2889</v>
      </c>
      <c r="E251" t="s">
        <v>2890</v>
      </c>
      <c r="F251" t="s">
        <v>2891</v>
      </c>
      <c r="G251" t="s">
        <v>2892</v>
      </c>
      <c r="H251" t="s"/>
      <c r="I251">
        <f>IF(AND(K251&gt; J251, L251&gt; K251, M251&gt; L251, N251&gt; M251), "pos_trend", IF(AND(K251&lt; J251, L251&lt; K251, M251&lt; L251, N251&lt; M251), "neg_trend", "N/A"))</f>
        <v/>
      </c>
      <c r="J251">
        <f>IFERROR(IF(TRIM(C251)="-", "N/A", IF(RIGHT(C251,1)=")",IF(RIGHT(C251,2)="T)",-1000000000000*VALUE(MID(C251,2,LEN(C251)-3)),IF(RIGHT(C251,2)="M)",-1000000*VALUE(MID(C251,2,LEN(C251)-3)),IF(RIGHT(C251,2)="B)",-1000000000*VALUE(MID(C251,2,LEN(C251)-3)),IF(RIGHT(C251,2)="k)",-1000*VALUE(MID(C251,2,LEN(C251)-3)),VALUE(SUBSTITUTE(C251,",","")))))),IF(RIGHT(C251,1)="T",1000000000000*VALUE(LEFT(C251,LEN(C251)-1)),IF(RIGHT(C251,1)="M",1000000*VALUE(LEFT(C251,LEN(C251)-1)),IF(RIGHT(C251,1)="B",1000000000*VALUE(LEFT(C251,LEN(C251)-1)),IF(RIGHT(C251,1)="%",0.01*VALUE(LEFT(C251,LEN(C251)-1)),IF(RIGHT(C251,1)="k",1000*VALUE(LEFT(C251,LEN(C251)-1)),VALUE(SUBSTITUTE(C251,",",""))))))))),"N/A")</f>
        <v/>
      </c>
      <c r="K251">
        <f>IFERROR(IF(TRIM(D251)="-", "N/A", IF(RIGHT(D251,1)=")",IF(RIGHT(D251,2)="T)",-1000000000000*VALUE(MID(D251,2,LEN(D251)-3)),IF(RIGHT(D251,2)="M)",-1000000*VALUE(MID(D251,2,LEN(D251)-3)),IF(RIGHT(D251,2)="B)",-1000000000*VALUE(MID(D251,2,LEN(D251)-3)),IF(RIGHT(D251,2)="k)",-1000*VALUE(MID(D251,2,LEN(D251)-3)),VALUE(SUBSTITUTE(D251,",","")))))),IF(RIGHT(D251,1)="T",1000000000000*VALUE(LEFT(D251,LEN(D251)-1)),IF(RIGHT(D251,1)="M",1000000*VALUE(LEFT(D251,LEN(D251)-1)),IF(RIGHT(D251,1)="B",1000000000*VALUE(LEFT(D251,LEN(D251)-1)),IF(RIGHT(D251,1)="%",0.01*VALUE(LEFT(D251,LEN(D251)-1)),IF(RIGHT(D251,1)="k",1000*VALUE(LEFT(D251,LEN(D251)-1)),VALUE(SUBSTITUTE(D251,",",""))))))))),"N/A")</f>
        <v/>
      </c>
      <c r="L251">
        <f>IFERROR(IF(TRIM(E251)="-", "N/A", IF(RIGHT(E251,1)=")",IF(RIGHT(E251,2)="T)",-1000000000000*VALUE(MID(E251,2,LEN(E251)-3)),IF(RIGHT(E251,2)="M)",-1000000*VALUE(MID(E251,2,LEN(E251)-3)),IF(RIGHT(E251,2)="B)",-1000000000*VALUE(MID(E251,2,LEN(E251)-3)),IF(RIGHT(E251,2)="k)",-1000*VALUE(MID(E251,2,LEN(E251)-3)),VALUE(SUBSTITUTE(E251,",","")))))),IF(RIGHT(E251,1)="T",1000000000000*VALUE(LEFT(E251,LEN(E251)-1)),IF(RIGHT(E251,1)="M",1000000*VALUE(LEFT(E251,LEN(E251)-1)),IF(RIGHT(E251,1)="B",1000000000*VALUE(LEFT(E251,LEN(E251)-1)),IF(RIGHT(E251,1)="%",0.01*VALUE(LEFT(E251,LEN(E251)-1)),IF(RIGHT(E251,1)="k",1000*VALUE(LEFT(E251,LEN(E251)-1)),VALUE(SUBSTITUTE(E251,",",""))))))))),"N/A")</f>
        <v/>
      </c>
      <c r="M251">
        <f>IFERROR(IF(TRIM(F251)="-", "N/A", IF(RIGHT(F251,1)=")",IF(RIGHT(F251,2)="T)",-1000000000000*VALUE(MID(F251,2,LEN(F251)-3)),IF(RIGHT(F251,2)="M)",-1000000*VALUE(MID(F251,2,LEN(F251)-3)),IF(RIGHT(F251,2)="B)",-1000000000*VALUE(MID(F251,2,LEN(F251)-3)),IF(RIGHT(F251,2)="k)",-1000*VALUE(MID(F251,2,LEN(F251)-3)),VALUE(SUBSTITUTE(F251,",","")))))),IF(RIGHT(F251,1)="T",1000000000000*VALUE(LEFT(F251,LEN(F251)-1)),IF(RIGHT(F251,1)="M",1000000*VALUE(LEFT(F251,LEN(F251)-1)),IF(RIGHT(F251,1)="B",1000000000*VALUE(LEFT(F251,LEN(F251)-1)),IF(RIGHT(F251,1)="%",0.01*VALUE(LEFT(F251,LEN(F251)-1)),IF(RIGHT(F251,1)="k",1000*VALUE(LEFT(F251,LEN(F251)-1)),VALUE(SUBSTITUTE(F251,",",""))))))))),"N/A")</f>
        <v/>
      </c>
      <c r="N251">
        <f>IFERROR(IF(TRIM(G251)="-", "N/A", IF(RIGHT(G251,1)=")",IF(RIGHT(G251,2)="T)",-1000000000000*VALUE(MID(G251,2,LEN(G251)-3)),IF(RIGHT(G251,2)="M)",-1000000*VALUE(MID(G251,2,LEN(G251)-3)),IF(RIGHT(G251,2)="B)",-1000000000*VALUE(MID(G251,2,LEN(G251)-3)),IF(RIGHT(G251,2)="k)",-1000*VALUE(MID(G251,2,LEN(G251)-3)),VALUE(SUBSTITUTE(G251,",","")))))),IF(RIGHT(G251,1)="T",1000000000000*VALUE(LEFT(G251,LEN(G251)-1)),IF(RIGHT(G251,1)="M",1000000*VALUE(LEFT(G251,LEN(G251)-1)),IF(RIGHT(G251,1)="B",1000000000*VALUE(LEFT(G251,LEN(G251)-1)),IF(RIGHT(G251,1)="%",0.01*VALUE(LEFT(G251,LEN(G251)-1)),IF(RIGHT(G251,1)="k",1000*VALUE(LEFT(G251,LEN(G251)-1)),VALUE(SUBSTITUTE(G251,",",""))))))))),"N/A")</f>
        <v/>
      </c>
      <c r="P251">
        <f>MAX(J251:N251)</f>
        <v/>
      </c>
      <c r="Q251">
        <f>IFERROR(J144+MATCH(P251,J251:N251,0)-1,"")</f>
        <v/>
      </c>
      <c r="R251">
        <f>IF(Q251="","",MIN(J251:N251))</f>
        <v/>
      </c>
      <c r="S251">
        <f>IFERROR(J144+MATCH(R251,J251:N251,0)-1,"")</f>
        <v/>
      </c>
      <c r="T251">
        <f>IFERROR(AVERAGE(J251:N251),"")</f>
        <v/>
      </c>
      <c r="U251">
        <f>IFERROR(STDEV(J251:N251),"")</f>
        <v/>
      </c>
      <c r="V251">
        <f>IFERROR(IF(C251="-","",IF(ISBLANK(B251),"",IF(OR(ISNUMBER(FIND("Growth",B251)),ISNUMBER(FIND("Margin",B251))),"",(J251-T251)/U251))),"")</f>
        <v/>
      </c>
      <c r="W251">
        <f>IFERROR(IF(OR(D251="-",ISBLANK(D251)),"",(K251-T251)/U251),"")</f>
        <v/>
      </c>
      <c r="X251">
        <f>IFERROR(IF(OR(E251="-",ISBLANK(E251)),"",(L251-T251)/U251),"")</f>
        <v/>
      </c>
      <c r="Y251">
        <f>IFERROR(IF(OR(F251="-",ISBLANK(F251)),"",(M251-T251)/U251),"")</f>
        <v/>
      </c>
      <c r="Z251">
        <f>IFERROR(IF(OR(G251="-",ISBLANK(G251)),"",(N251-T251)/U251),"")</f>
        <v/>
      </c>
      <c r="AA251">
        <f>IF(MAX(MAX(V251:Z251),ABS(MIN(V251:Z251)))=ABS(MIN(V251:Z251)),MIN(V251:Z251),MAX(V251:Z251))</f>
        <v/>
      </c>
      <c r="AB251">
        <f>IFERROR(V144+MATCH(AA251,V251:Z251,0)-1,"")</f>
        <v/>
      </c>
      <c r="AC251">
        <f>IF(AB251&lt;&gt;"",IF(S251=AB251,"Low",IF(AB251=Q251,"High","")),"")</f>
        <v/>
      </c>
      <c r="AE251">
        <f>IF(ISNUMBER(MATCH("N/A",J251:N251,0)),"",IFERROR((5 * SUMPRODUCT(J144:N144,J251:N251) - PRODUCT(SUM(J144:N144),SUM(J251:N251))) / ((5 * SUM((J144^2)+(K144^2)+(L144^2)+(M144^2)+(N144^2))) - SUM(J144:N144)^2),""))</f>
        <v/>
      </c>
      <c r="AF251">
        <f>IFERROR(CORREL(J144:N144,J251:N251),"")</f>
        <v/>
      </c>
      <c r="AZ251">
        <f>IF(Q251=S251,0,1)</f>
        <v/>
      </c>
      <c r="BA251">
        <f>IF(AZ251=1,IF(Q251="","",IF(Q251=N144,"Yes","No")),"")</f>
        <v/>
      </c>
      <c r="BB251">
        <f>IF(BA251="Yes",P251,"")</f>
        <v/>
      </c>
      <c r="BC251">
        <f>IF(AZ251=1,IF(S251="","",IF(S251=N144,"Yes","No")),"")</f>
        <v/>
      </c>
      <c r="BD251">
        <f>IF(BC251="Yes",R251,"")</f>
        <v/>
      </c>
      <c r="BE251">
        <f>IFERROR(IF(SIGN(AE251)=1,"Increasing",IF(SIGN(AE251)=-1,"Decreasing","")),"")</f>
        <v/>
      </c>
      <c r="BF251">
        <f>IF(OR(AND(BE251="Increasing",BA251="Yes"),AND(BE251="Decreasing",BC251="Yes")),"Yes","No")</f>
        <v/>
      </c>
      <c r="BG251">
        <f>IF(I251="pos_trend","Yes","No")</f>
        <v/>
      </c>
      <c r="BH251">
        <f>IF(AF251&lt;&gt;"",IF(ABS(AF251)&gt;0.8,"Yes","No"),"")</f>
        <v/>
      </c>
    </row>
    <row r="252" spans="1:60">
      <c s="1" r="A252" t="n">
        <v>5</v>
      </c>
      <c r="B252" t="s">
        <v>641</v>
      </c>
      <c r="C252" t="s">
        <v>2893</v>
      </c>
      <c r="D252" t="s">
        <v>2894</v>
      </c>
      <c r="E252" t="s">
        <v>2895</v>
      </c>
      <c r="F252" t="s">
        <v>2896</v>
      </c>
      <c r="G252" t="s">
        <v>2897</v>
      </c>
      <c r="H252" t="s"/>
      <c r="I252">
        <f>IF(AND(K252&gt; J252, L252&gt; K252, M252&gt; L252, N252&gt; M252), "pos_trend", IF(AND(K252&lt; J252, L252&lt; K252, M252&lt; L252, N252&lt; M252), "neg_trend", "N/A"))</f>
        <v/>
      </c>
      <c r="J252">
        <f>IFERROR(IF(TRIM(C252)="-", "N/A", IF(RIGHT(C252,1)=")",IF(RIGHT(C252,2)="T)",-1000000000000*VALUE(MID(C252,2,LEN(C252)-3)),IF(RIGHT(C252,2)="M)",-1000000*VALUE(MID(C252,2,LEN(C252)-3)),IF(RIGHT(C252,2)="B)",-1000000000*VALUE(MID(C252,2,LEN(C252)-3)),IF(RIGHT(C252,2)="k)",-1000*VALUE(MID(C252,2,LEN(C252)-3)),VALUE(SUBSTITUTE(C252,",","")))))),IF(RIGHT(C252,1)="T",1000000000000*VALUE(LEFT(C252,LEN(C252)-1)),IF(RIGHT(C252,1)="M",1000000*VALUE(LEFT(C252,LEN(C252)-1)),IF(RIGHT(C252,1)="B",1000000000*VALUE(LEFT(C252,LEN(C252)-1)),IF(RIGHT(C252,1)="%",0.01*VALUE(LEFT(C252,LEN(C252)-1)),IF(RIGHT(C252,1)="k",1000*VALUE(LEFT(C252,LEN(C252)-1)),VALUE(SUBSTITUTE(C252,",",""))))))))),"N/A")</f>
        <v/>
      </c>
      <c r="K252">
        <f>IFERROR(IF(TRIM(D252)="-", "N/A", IF(RIGHT(D252,1)=")",IF(RIGHT(D252,2)="T)",-1000000000000*VALUE(MID(D252,2,LEN(D252)-3)),IF(RIGHT(D252,2)="M)",-1000000*VALUE(MID(D252,2,LEN(D252)-3)),IF(RIGHT(D252,2)="B)",-1000000000*VALUE(MID(D252,2,LEN(D252)-3)),IF(RIGHT(D252,2)="k)",-1000*VALUE(MID(D252,2,LEN(D252)-3)),VALUE(SUBSTITUTE(D252,",","")))))),IF(RIGHT(D252,1)="T",1000000000000*VALUE(LEFT(D252,LEN(D252)-1)),IF(RIGHT(D252,1)="M",1000000*VALUE(LEFT(D252,LEN(D252)-1)),IF(RIGHT(D252,1)="B",1000000000*VALUE(LEFT(D252,LEN(D252)-1)),IF(RIGHT(D252,1)="%",0.01*VALUE(LEFT(D252,LEN(D252)-1)),IF(RIGHT(D252,1)="k",1000*VALUE(LEFT(D252,LEN(D252)-1)),VALUE(SUBSTITUTE(D252,",",""))))))))),"N/A")</f>
        <v/>
      </c>
      <c r="L252">
        <f>IFERROR(IF(TRIM(E252)="-", "N/A", IF(RIGHT(E252,1)=")",IF(RIGHT(E252,2)="T)",-1000000000000*VALUE(MID(E252,2,LEN(E252)-3)),IF(RIGHT(E252,2)="M)",-1000000*VALUE(MID(E252,2,LEN(E252)-3)),IF(RIGHT(E252,2)="B)",-1000000000*VALUE(MID(E252,2,LEN(E252)-3)),IF(RIGHT(E252,2)="k)",-1000*VALUE(MID(E252,2,LEN(E252)-3)),VALUE(SUBSTITUTE(E252,",","")))))),IF(RIGHT(E252,1)="T",1000000000000*VALUE(LEFT(E252,LEN(E252)-1)),IF(RIGHT(E252,1)="M",1000000*VALUE(LEFT(E252,LEN(E252)-1)),IF(RIGHT(E252,1)="B",1000000000*VALUE(LEFT(E252,LEN(E252)-1)),IF(RIGHT(E252,1)="%",0.01*VALUE(LEFT(E252,LEN(E252)-1)),IF(RIGHT(E252,1)="k",1000*VALUE(LEFT(E252,LEN(E252)-1)),VALUE(SUBSTITUTE(E252,",",""))))))))),"N/A")</f>
        <v/>
      </c>
      <c r="M252">
        <f>IFERROR(IF(TRIM(F252)="-", "N/A", IF(RIGHT(F252,1)=")",IF(RIGHT(F252,2)="T)",-1000000000000*VALUE(MID(F252,2,LEN(F252)-3)),IF(RIGHT(F252,2)="M)",-1000000*VALUE(MID(F252,2,LEN(F252)-3)),IF(RIGHT(F252,2)="B)",-1000000000*VALUE(MID(F252,2,LEN(F252)-3)),IF(RIGHT(F252,2)="k)",-1000*VALUE(MID(F252,2,LEN(F252)-3)),VALUE(SUBSTITUTE(F252,",","")))))),IF(RIGHT(F252,1)="T",1000000000000*VALUE(LEFT(F252,LEN(F252)-1)),IF(RIGHT(F252,1)="M",1000000*VALUE(LEFT(F252,LEN(F252)-1)),IF(RIGHT(F252,1)="B",1000000000*VALUE(LEFT(F252,LEN(F252)-1)),IF(RIGHT(F252,1)="%",0.01*VALUE(LEFT(F252,LEN(F252)-1)),IF(RIGHT(F252,1)="k",1000*VALUE(LEFT(F252,LEN(F252)-1)),VALUE(SUBSTITUTE(F252,",",""))))))))),"N/A")</f>
        <v/>
      </c>
      <c r="N252">
        <f>IFERROR(IF(TRIM(G252)="-", "N/A", IF(RIGHT(G252,1)=")",IF(RIGHT(G252,2)="T)",-1000000000000*VALUE(MID(G252,2,LEN(G252)-3)),IF(RIGHT(G252,2)="M)",-1000000*VALUE(MID(G252,2,LEN(G252)-3)),IF(RIGHT(G252,2)="B)",-1000000000*VALUE(MID(G252,2,LEN(G252)-3)),IF(RIGHT(G252,2)="k)",-1000*VALUE(MID(G252,2,LEN(G252)-3)),VALUE(SUBSTITUTE(G252,",","")))))),IF(RIGHT(G252,1)="T",1000000000000*VALUE(LEFT(G252,LEN(G252)-1)),IF(RIGHT(G252,1)="M",1000000*VALUE(LEFT(G252,LEN(G252)-1)),IF(RIGHT(G252,1)="B",1000000000*VALUE(LEFT(G252,LEN(G252)-1)),IF(RIGHT(G252,1)="%",0.01*VALUE(LEFT(G252,LEN(G252)-1)),IF(RIGHT(G252,1)="k",1000*VALUE(LEFT(G252,LEN(G252)-1)),VALUE(SUBSTITUTE(G252,",",""))))))))),"N/A")</f>
        <v/>
      </c>
      <c r="P252">
        <f>MAX(J252:N252)</f>
        <v/>
      </c>
      <c r="Q252">
        <f>IFERROR(J144+MATCH(P252,J252:N252,0)-1,"")</f>
        <v/>
      </c>
      <c r="R252">
        <f>IF(Q252="","",MIN(J252:N252))</f>
        <v/>
      </c>
      <c r="S252">
        <f>IFERROR(J144+MATCH(R252,J252:N252,0)-1,"")</f>
        <v/>
      </c>
      <c r="T252">
        <f>IFERROR(AVERAGE(J252:N252),"")</f>
        <v/>
      </c>
      <c r="U252">
        <f>IFERROR(STDEV(J252:N252),"")</f>
        <v/>
      </c>
      <c r="V252">
        <f>IFERROR(IF(C252="-","",IF(ISBLANK(B252),"",IF(OR(ISNUMBER(FIND("Growth",B252)),ISNUMBER(FIND("Margin",B252))),"",(J252-T252)/U252))),"")</f>
        <v/>
      </c>
      <c r="W252">
        <f>IFERROR(IF(OR(D252="-",ISBLANK(D252)),"",(K252-T252)/U252),"")</f>
        <v/>
      </c>
      <c r="X252">
        <f>IFERROR(IF(OR(E252="-",ISBLANK(E252)),"",(L252-T252)/U252),"")</f>
        <v/>
      </c>
      <c r="Y252">
        <f>IFERROR(IF(OR(F252="-",ISBLANK(F252)),"",(M252-T252)/U252),"")</f>
        <v/>
      </c>
      <c r="Z252">
        <f>IFERROR(IF(OR(G252="-",ISBLANK(G252)),"",(N252-T252)/U252),"")</f>
        <v/>
      </c>
      <c r="AA252">
        <f>IF(MAX(MAX(V252:Z252),ABS(MIN(V252:Z252)))=ABS(MIN(V252:Z252)),MIN(V252:Z252),MAX(V252:Z252))</f>
        <v/>
      </c>
      <c r="AB252">
        <f>IFERROR(V144+MATCH(AA252,V252:Z252,0)-1,"")</f>
        <v/>
      </c>
      <c r="AC252">
        <f>IF(AB252&lt;&gt;"",IF(S252=AB252,"Low",IF(AB252=Q252,"High","")),"")</f>
        <v/>
      </c>
      <c r="AE252">
        <f>IF(ISNUMBER(MATCH("N/A",J252:N252,0)),"",IFERROR((5 * SUMPRODUCT(J144:N144,J252:N252) - PRODUCT(SUM(J144:N144),SUM(J252:N252))) / ((5 * SUM((J144^2)+(K144^2)+(L144^2)+(M144^2)+(N144^2))) - SUM(J144:N144)^2),""))</f>
        <v/>
      </c>
      <c r="AF252">
        <f>IFERROR(CORREL(J144:N144,J252:N252),"")</f>
        <v/>
      </c>
      <c r="AZ252">
        <f>IF(Q252=S252,0,1)</f>
        <v/>
      </c>
      <c r="BA252">
        <f>IF(AZ252=1,IF(Q252="","",IF(Q252=N144,"Yes","No")),"")</f>
        <v/>
      </c>
      <c r="BB252">
        <f>IF(BA252="Yes",P252,"")</f>
        <v/>
      </c>
      <c r="BC252">
        <f>IF(AZ252=1,IF(S252="","",IF(S252=N144,"Yes","No")),"")</f>
        <v/>
      </c>
      <c r="BD252">
        <f>IF(BC252="Yes",R252,"")</f>
        <v/>
      </c>
      <c r="BE252">
        <f>IFERROR(IF(SIGN(AE252)=1,"Increasing",IF(SIGN(AE252)=-1,"Decreasing","")),"")</f>
        <v/>
      </c>
      <c r="BF252">
        <f>IF(OR(AND(BE252="Increasing",BA252="Yes"),AND(BE252="Decreasing",BC252="Yes")),"Yes","No")</f>
        <v/>
      </c>
      <c r="BG252">
        <f>IF(I252="pos_trend","Yes","No")</f>
        <v/>
      </c>
      <c r="BH252">
        <f>IF(AF252&lt;&gt;"",IF(ABS(AF252)&gt;0.8,"Yes","No"),"")</f>
        <v/>
      </c>
    </row>
    <row r="253" spans="1:60">
      <c s="1" r="A253" t="n">
        <v>6</v>
      </c>
      <c r="B253" t="s">
        <v>644</v>
      </c>
      <c r="C253" t="s">
        <v>2898</v>
      </c>
      <c r="D253" t="s">
        <v>2899</v>
      </c>
      <c r="E253" t="s">
        <v>2900</v>
      </c>
      <c r="F253" t="s">
        <v>2901</v>
      </c>
      <c r="G253" t="s">
        <v>2902</v>
      </c>
      <c r="H253" t="s"/>
      <c r="I253">
        <f>IF(AND(K253&gt; J253, L253&gt; K253, M253&gt; L253, N253&gt; M253), "pos_trend", IF(AND(K253&lt; J253, L253&lt; K253, M253&lt; L253, N253&lt; M253), "neg_trend", "N/A"))</f>
        <v/>
      </c>
      <c r="J253">
        <f>IFERROR(IF(TRIM(C253)="-", "N/A", IF(RIGHT(C253,1)=")",IF(RIGHT(C253,2)="T)",-1000000000000*VALUE(MID(C253,2,LEN(C253)-3)),IF(RIGHT(C253,2)="M)",-1000000*VALUE(MID(C253,2,LEN(C253)-3)),IF(RIGHT(C253,2)="B)",-1000000000*VALUE(MID(C253,2,LEN(C253)-3)),IF(RIGHT(C253,2)="k)",-1000*VALUE(MID(C253,2,LEN(C253)-3)),VALUE(SUBSTITUTE(C253,",","")))))),IF(RIGHT(C253,1)="T",1000000000000*VALUE(LEFT(C253,LEN(C253)-1)),IF(RIGHT(C253,1)="M",1000000*VALUE(LEFT(C253,LEN(C253)-1)),IF(RIGHT(C253,1)="B",1000000000*VALUE(LEFT(C253,LEN(C253)-1)),IF(RIGHT(C253,1)="%",0.01*VALUE(LEFT(C253,LEN(C253)-1)),IF(RIGHT(C253,1)="k",1000*VALUE(LEFT(C253,LEN(C253)-1)),VALUE(SUBSTITUTE(C253,",",""))))))))),"N/A")</f>
        <v/>
      </c>
      <c r="K253">
        <f>IFERROR(IF(TRIM(D253)="-", "N/A", IF(RIGHT(D253,1)=")",IF(RIGHT(D253,2)="T)",-1000000000000*VALUE(MID(D253,2,LEN(D253)-3)),IF(RIGHT(D253,2)="M)",-1000000*VALUE(MID(D253,2,LEN(D253)-3)),IF(RIGHT(D253,2)="B)",-1000000000*VALUE(MID(D253,2,LEN(D253)-3)),IF(RIGHT(D253,2)="k)",-1000*VALUE(MID(D253,2,LEN(D253)-3)),VALUE(SUBSTITUTE(D253,",","")))))),IF(RIGHT(D253,1)="T",1000000000000*VALUE(LEFT(D253,LEN(D253)-1)),IF(RIGHT(D253,1)="M",1000000*VALUE(LEFT(D253,LEN(D253)-1)),IF(RIGHT(D253,1)="B",1000000000*VALUE(LEFT(D253,LEN(D253)-1)),IF(RIGHT(D253,1)="%",0.01*VALUE(LEFT(D253,LEN(D253)-1)),IF(RIGHT(D253,1)="k",1000*VALUE(LEFT(D253,LEN(D253)-1)),VALUE(SUBSTITUTE(D253,",",""))))))))),"N/A")</f>
        <v/>
      </c>
      <c r="L253">
        <f>IFERROR(IF(TRIM(E253)="-", "N/A", IF(RIGHT(E253,1)=")",IF(RIGHT(E253,2)="T)",-1000000000000*VALUE(MID(E253,2,LEN(E253)-3)),IF(RIGHT(E253,2)="M)",-1000000*VALUE(MID(E253,2,LEN(E253)-3)),IF(RIGHT(E253,2)="B)",-1000000000*VALUE(MID(E253,2,LEN(E253)-3)),IF(RIGHT(E253,2)="k)",-1000*VALUE(MID(E253,2,LEN(E253)-3)),VALUE(SUBSTITUTE(E253,",","")))))),IF(RIGHT(E253,1)="T",1000000000000*VALUE(LEFT(E253,LEN(E253)-1)),IF(RIGHT(E253,1)="M",1000000*VALUE(LEFT(E253,LEN(E253)-1)),IF(RIGHT(E253,1)="B",1000000000*VALUE(LEFT(E253,LEN(E253)-1)),IF(RIGHT(E253,1)="%",0.01*VALUE(LEFT(E253,LEN(E253)-1)),IF(RIGHT(E253,1)="k",1000*VALUE(LEFT(E253,LEN(E253)-1)),VALUE(SUBSTITUTE(E253,",",""))))))))),"N/A")</f>
        <v/>
      </c>
      <c r="M253">
        <f>IFERROR(IF(TRIM(F253)="-", "N/A", IF(RIGHT(F253,1)=")",IF(RIGHT(F253,2)="T)",-1000000000000*VALUE(MID(F253,2,LEN(F253)-3)),IF(RIGHT(F253,2)="M)",-1000000*VALUE(MID(F253,2,LEN(F253)-3)),IF(RIGHT(F253,2)="B)",-1000000000*VALUE(MID(F253,2,LEN(F253)-3)),IF(RIGHT(F253,2)="k)",-1000*VALUE(MID(F253,2,LEN(F253)-3)),VALUE(SUBSTITUTE(F253,",","")))))),IF(RIGHT(F253,1)="T",1000000000000*VALUE(LEFT(F253,LEN(F253)-1)),IF(RIGHT(F253,1)="M",1000000*VALUE(LEFT(F253,LEN(F253)-1)),IF(RIGHT(F253,1)="B",1000000000*VALUE(LEFT(F253,LEN(F253)-1)),IF(RIGHT(F253,1)="%",0.01*VALUE(LEFT(F253,LEN(F253)-1)),IF(RIGHT(F253,1)="k",1000*VALUE(LEFT(F253,LEN(F253)-1)),VALUE(SUBSTITUTE(F253,",",""))))))))),"N/A")</f>
        <v/>
      </c>
      <c r="N253">
        <f>IFERROR(IF(TRIM(G253)="-", "N/A", IF(RIGHT(G253,1)=")",IF(RIGHT(G253,2)="T)",-1000000000000*VALUE(MID(G253,2,LEN(G253)-3)),IF(RIGHT(G253,2)="M)",-1000000*VALUE(MID(G253,2,LEN(G253)-3)),IF(RIGHT(G253,2)="B)",-1000000000*VALUE(MID(G253,2,LEN(G253)-3)),IF(RIGHT(G253,2)="k)",-1000*VALUE(MID(G253,2,LEN(G253)-3)),VALUE(SUBSTITUTE(G253,",","")))))),IF(RIGHT(G253,1)="T",1000000000000*VALUE(LEFT(G253,LEN(G253)-1)),IF(RIGHT(G253,1)="M",1000000*VALUE(LEFT(G253,LEN(G253)-1)),IF(RIGHT(G253,1)="B",1000000000*VALUE(LEFT(G253,LEN(G253)-1)),IF(RIGHT(G253,1)="%",0.01*VALUE(LEFT(G253,LEN(G253)-1)),IF(RIGHT(G253,1)="k",1000*VALUE(LEFT(G253,LEN(G253)-1)),VALUE(SUBSTITUTE(G253,",",""))))))))),"N/A")</f>
        <v/>
      </c>
      <c r="P253">
        <f>MAX(J253:N253)</f>
        <v/>
      </c>
      <c r="Q253">
        <f>IFERROR(J144+MATCH(P253,J253:N253,0)-1,"")</f>
        <v/>
      </c>
      <c r="R253">
        <f>IF(Q253="","",MIN(J253:N253))</f>
        <v/>
      </c>
      <c r="S253">
        <f>IFERROR(J144+MATCH(R253,J253:N253,0)-1,"")</f>
        <v/>
      </c>
      <c r="T253">
        <f>IFERROR(AVERAGE(J253:N253),"")</f>
        <v/>
      </c>
      <c r="U253">
        <f>IFERROR(STDEV(J253:N253),"")</f>
        <v/>
      </c>
      <c r="V253">
        <f>IFERROR(IF(C253="-","",IF(ISBLANK(B253),"",IF(OR(ISNUMBER(FIND("Growth",B253)),ISNUMBER(FIND("Margin",B253))),"",(J253-T253)/U253))),"")</f>
        <v/>
      </c>
      <c r="W253">
        <f>IFERROR(IF(OR(D253="-",ISBLANK(D253)),"",(K253-T253)/U253),"")</f>
        <v/>
      </c>
      <c r="X253">
        <f>IFERROR(IF(OR(E253="-",ISBLANK(E253)),"",(L253-T253)/U253),"")</f>
        <v/>
      </c>
      <c r="Y253">
        <f>IFERROR(IF(OR(F253="-",ISBLANK(F253)),"",(M253-T253)/U253),"")</f>
        <v/>
      </c>
      <c r="Z253">
        <f>IFERROR(IF(OR(G253="-",ISBLANK(G253)),"",(N253-T253)/U253),"")</f>
        <v/>
      </c>
      <c r="AA253">
        <f>IF(MAX(MAX(V253:Z253),ABS(MIN(V253:Z253)))=ABS(MIN(V253:Z253)),MIN(V253:Z253),MAX(V253:Z253))</f>
        <v/>
      </c>
      <c r="AB253">
        <f>IFERROR(V144+MATCH(AA253,V253:Z253,0)-1,"")</f>
        <v/>
      </c>
      <c r="AC253">
        <f>IF(AB253&lt;&gt;"",IF(S253=AB253,"Low",IF(AB253=Q253,"High","")),"")</f>
        <v/>
      </c>
      <c r="AE253">
        <f>IF(ISNUMBER(MATCH("N/A",J253:N253,0)),"",IFERROR((5 * SUMPRODUCT(J144:N144,J253:N253) - PRODUCT(SUM(J144:N144),SUM(J253:N253))) / ((5 * SUM((J144^2)+(K144^2)+(L144^2)+(M144^2)+(N144^2))) - SUM(J144:N144)^2),""))</f>
        <v/>
      </c>
      <c r="AF253">
        <f>IFERROR(CORREL(J144:N144,J253:N253),"")</f>
        <v/>
      </c>
      <c r="AZ253">
        <f>IF(Q253=S253,0,1)</f>
        <v/>
      </c>
      <c r="BA253">
        <f>IF(AZ253=1,IF(Q253="","",IF(Q253=N144,"Yes","No")),"")</f>
        <v/>
      </c>
      <c r="BB253">
        <f>IF(BA253="Yes",P253,"")</f>
        <v/>
      </c>
      <c r="BC253">
        <f>IF(AZ253=1,IF(S253="","",IF(S253=N144,"Yes","No")),"")</f>
        <v/>
      </c>
      <c r="BD253">
        <f>IF(BC253="Yes",R253,"")</f>
        <v/>
      </c>
      <c r="BE253">
        <f>IFERROR(IF(SIGN(AE253)=1,"Increasing",IF(SIGN(AE253)=-1,"Decreasing","")),"")</f>
        <v/>
      </c>
      <c r="BF253">
        <f>IF(OR(AND(BE253="Increasing",BA253="Yes"),AND(BE253="Decreasing",BC253="Yes")),"Yes","No")</f>
        <v/>
      </c>
      <c r="BG253">
        <f>IF(I253="pos_trend","Yes","No")</f>
        <v/>
      </c>
      <c r="BH253">
        <f>IF(AF253&lt;&gt;"",IF(ABS(AF253)&gt;0.8,"Yes","No"),"")</f>
        <v/>
      </c>
    </row>
    <row r="254" spans="1:60">
      <c s="1" r="A254" t="n">
        <v>7</v>
      </c>
      <c r="B254" t="s">
        <v>650</v>
      </c>
      <c r="C254" t="s">
        <v>264</v>
      </c>
      <c r="D254" t="s">
        <v>264</v>
      </c>
      <c r="E254" t="s">
        <v>264</v>
      </c>
      <c r="F254" t="s">
        <v>264</v>
      </c>
      <c r="G254" t="s">
        <v>264</v>
      </c>
      <c r="H254" t="s"/>
      <c r="I254">
        <f>IF(AND(K254&gt; J254, L254&gt; K254, M254&gt; L254, N254&gt; M254), "pos_trend", IF(AND(K254&lt; J254, L254&lt; K254, M254&lt; L254, N254&lt; M254), "neg_trend", "N/A"))</f>
        <v/>
      </c>
      <c r="J254">
        <f>IFERROR(IF(TRIM(C254)="-", "N/A", IF(RIGHT(C254,1)=")",IF(RIGHT(C254,2)="T)",-1000000000000*VALUE(MID(C254,2,LEN(C254)-3)),IF(RIGHT(C254,2)="M)",-1000000*VALUE(MID(C254,2,LEN(C254)-3)),IF(RIGHT(C254,2)="B)",-1000000000*VALUE(MID(C254,2,LEN(C254)-3)),IF(RIGHT(C254,2)="k)",-1000*VALUE(MID(C254,2,LEN(C254)-3)),VALUE(SUBSTITUTE(C254,",","")))))),IF(RIGHT(C254,1)="T",1000000000000*VALUE(LEFT(C254,LEN(C254)-1)),IF(RIGHT(C254,1)="M",1000000*VALUE(LEFT(C254,LEN(C254)-1)),IF(RIGHT(C254,1)="B",1000000000*VALUE(LEFT(C254,LEN(C254)-1)),IF(RIGHT(C254,1)="%",0.01*VALUE(LEFT(C254,LEN(C254)-1)),IF(RIGHT(C254,1)="k",1000*VALUE(LEFT(C254,LEN(C254)-1)),VALUE(SUBSTITUTE(C254,",",""))))))))),"N/A")</f>
        <v/>
      </c>
      <c r="K254">
        <f>IFERROR(IF(TRIM(D254)="-", "N/A", IF(RIGHT(D254,1)=")",IF(RIGHT(D254,2)="T)",-1000000000000*VALUE(MID(D254,2,LEN(D254)-3)),IF(RIGHT(D254,2)="M)",-1000000*VALUE(MID(D254,2,LEN(D254)-3)),IF(RIGHT(D254,2)="B)",-1000000000*VALUE(MID(D254,2,LEN(D254)-3)),IF(RIGHT(D254,2)="k)",-1000*VALUE(MID(D254,2,LEN(D254)-3)),VALUE(SUBSTITUTE(D254,",","")))))),IF(RIGHT(D254,1)="T",1000000000000*VALUE(LEFT(D254,LEN(D254)-1)),IF(RIGHT(D254,1)="M",1000000*VALUE(LEFT(D254,LEN(D254)-1)),IF(RIGHT(D254,1)="B",1000000000*VALUE(LEFT(D254,LEN(D254)-1)),IF(RIGHT(D254,1)="%",0.01*VALUE(LEFT(D254,LEN(D254)-1)),IF(RIGHT(D254,1)="k",1000*VALUE(LEFT(D254,LEN(D254)-1)),VALUE(SUBSTITUTE(D254,",",""))))))))),"N/A")</f>
        <v/>
      </c>
      <c r="L254">
        <f>IFERROR(IF(TRIM(E254)="-", "N/A", IF(RIGHT(E254,1)=")",IF(RIGHT(E254,2)="T)",-1000000000000*VALUE(MID(E254,2,LEN(E254)-3)),IF(RIGHT(E254,2)="M)",-1000000*VALUE(MID(E254,2,LEN(E254)-3)),IF(RIGHT(E254,2)="B)",-1000000000*VALUE(MID(E254,2,LEN(E254)-3)),IF(RIGHT(E254,2)="k)",-1000*VALUE(MID(E254,2,LEN(E254)-3)),VALUE(SUBSTITUTE(E254,",","")))))),IF(RIGHT(E254,1)="T",1000000000000*VALUE(LEFT(E254,LEN(E254)-1)),IF(RIGHT(E254,1)="M",1000000*VALUE(LEFT(E254,LEN(E254)-1)),IF(RIGHT(E254,1)="B",1000000000*VALUE(LEFT(E254,LEN(E254)-1)),IF(RIGHT(E254,1)="%",0.01*VALUE(LEFT(E254,LEN(E254)-1)),IF(RIGHT(E254,1)="k",1000*VALUE(LEFT(E254,LEN(E254)-1)),VALUE(SUBSTITUTE(E254,",",""))))))))),"N/A")</f>
        <v/>
      </c>
      <c r="M254">
        <f>IFERROR(IF(TRIM(F254)="-", "N/A", IF(RIGHT(F254,1)=")",IF(RIGHT(F254,2)="T)",-1000000000000*VALUE(MID(F254,2,LEN(F254)-3)),IF(RIGHT(F254,2)="M)",-1000000*VALUE(MID(F254,2,LEN(F254)-3)),IF(RIGHT(F254,2)="B)",-1000000000*VALUE(MID(F254,2,LEN(F254)-3)),IF(RIGHT(F254,2)="k)",-1000*VALUE(MID(F254,2,LEN(F254)-3)),VALUE(SUBSTITUTE(F254,",","")))))),IF(RIGHT(F254,1)="T",1000000000000*VALUE(LEFT(F254,LEN(F254)-1)),IF(RIGHT(F254,1)="M",1000000*VALUE(LEFT(F254,LEN(F254)-1)),IF(RIGHT(F254,1)="B",1000000000*VALUE(LEFT(F254,LEN(F254)-1)),IF(RIGHT(F254,1)="%",0.01*VALUE(LEFT(F254,LEN(F254)-1)),IF(RIGHT(F254,1)="k",1000*VALUE(LEFT(F254,LEN(F254)-1)),VALUE(SUBSTITUTE(F254,",",""))))))))),"N/A")</f>
        <v/>
      </c>
      <c r="N254">
        <f>IFERROR(IF(TRIM(G254)="-", "N/A", IF(RIGHT(G254,1)=")",IF(RIGHT(G254,2)="T)",-1000000000000*VALUE(MID(G254,2,LEN(G254)-3)),IF(RIGHT(G254,2)="M)",-1000000*VALUE(MID(G254,2,LEN(G254)-3)),IF(RIGHT(G254,2)="B)",-1000000000*VALUE(MID(G254,2,LEN(G254)-3)),IF(RIGHT(G254,2)="k)",-1000*VALUE(MID(G254,2,LEN(G254)-3)),VALUE(SUBSTITUTE(G254,",","")))))),IF(RIGHT(G254,1)="T",1000000000000*VALUE(LEFT(G254,LEN(G254)-1)),IF(RIGHT(G254,1)="M",1000000*VALUE(LEFT(G254,LEN(G254)-1)),IF(RIGHT(G254,1)="B",1000000000*VALUE(LEFT(G254,LEN(G254)-1)),IF(RIGHT(G254,1)="%",0.01*VALUE(LEFT(G254,LEN(G254)-1)),IF(RIGHT(G254,1)="k",1000*VALUE(LEFT(G254,LEN(G254)-1)),VALUE(SUBSTITUTE(G254,",",""))))))))),"N/A")</f>
        <v/>
      </c>
      <c r="P254">
        <f>MAX(J254:N254)</f>
        <v/>
      </c>
      <c r="Q254">
        <f>IFERROR(J144+MATCH(P254,J254:N254,0)-1,"")</f>
        <v/>
      </c>
      <c r="R254">
        <f>IF(Q254="","",MIN(J254:N254))</f>
        <v/>
      </c>
      <c r="S254">
        <f>IFERROR(J144+MATCH(R254,J254:N254,0)-1,"")</f>
        <v/>
      </c>
      <c r="T254">
        <f>IFERROR(AVERAGE(J254:N254),"")</f>
        <v/>
      </c>
      <c r="U254">
        <f>IFERROR(STDEV(J254:N254),"")</f>
        <v/>
      </c>
      <c r="V254">
        <f>IFERROR(IF(C254="-","",IF(ISBLANK(B254),"",IF(OR(ISNUMBER(FIND("Growth",B254)),ISNUMBER(FIND("Margin",B254))),"",(J254-T254)/U254))),"")</f>
        <v/>
      </c>
      <c r="W254">
        <f>IFERROR(IF(OR(D254="-",ISBLANK(D254)),"",(K254-T254)/U254),"")</f>
        <v/>
      </c>
      <c r="X254">
        <f>IFERROR(IF(OR(E254="-",ISBLANK(E254)),"",(L254-T254)/U254),"")</f>
        <v/>
      </c>
      <c r="Y254">
        <f>IFERROR(IF(OR(F254="-",ISBLANK(F254)),"",(M254-T254)/U254),"")</f>
        <v/>
      </c>
      <c r="Z254">
        <f>IFERROR(IF(OR(G254="-",ISBLANK(G254)),"",(N254-T254)/U254),"")</f>
        <v/>
      </c>
      <c r="AA254">
        <f>IF(MAX(MAX(V254:Z254),ABS(MIN(V254:Z254)))=ABS(MIN(V254:Z254)),MIN(V254:Z254),MAX(V254:Z254))</f>
        <v/>
      </c>
      <c r="AB254">
        <f>IFERROR(V144+MATCH(AA254,V254:Z254,0)-1,"")</f>
        <v/>
      </c>
      <c r="AC254">
        <f>IF(AB254&lt;&gt;"",IF(S254=AB254,"Low",IF(AB254=Q254,"High","")),"")</f>
        <v/>
      </c>
      <c r="AE254">
        <f>IF(ISNUMBER(MATCH("N/A",J254:N254,0)),"",IFERROR((5 * SUMPRODUCT(J144:N144,J254:N254) - PRODUCT(SUM(J144:N144),SUM(J254:N254))) / ((5 * SUM((J144^2)+(K144^2)+(L144^2)+(M144^2)+(N144^2))) - SUM(J144:N144)^2),""))</f>
        <v/>
      </c>
      <c r="AF254">
        <f>IFERROR(CORREL(J144:N144,J254:N254),"")</f>
        <v/>
      </c>
      <c r="AZ254">
        <f>IF(Q254=S254,0,1)</f>
        <v/>
      </c>
      <c r="BA254">
        <f>IF(AZ254=1,IF(Q254="","",IF(Q254=N144,"Yes","No")),"")</f>
        <v/>
      </c>
      <c r="BB254">
        <f>IF(BA254="Yes",P254,"")</f>
        <v/>
      </c>
      <c r="BC254">
        <f>IF(AZ254=1,IF(S254="","",IF(S254=N144,"Yes","No")),"")</f>
        <v/>
      </c>
      <c r="BD254">
        <f>IF(BC254="Yes",R254,"")</f>
        <v/>
      </c>
      <c r="BE254">
        <f>IFERROR(IF(SIGN(AE254)=1,"Increasing",IF(SIGN(AE254)=-1,"Decreasing","")),"")</f>
        <v/>
      </c>
      <c r="BF254">
        <f>IF(OR(AND(BE254="Increasing",BA254="Yes"),AND(BE254="Decreasing",BC254="Yes")),"Yes","No")</f>
        <v/>
      </c>
      <c r="BG254">
        <f>IF(I254="pos_trend","Yes","No")</f>
        <v/>
      </c>
      <c r="BH254">
        <f>IF(AF254&lt;&gt;"",IF(ABS(AF254)&gt;0.8,"Yes","No"),"")</f>
        <v/>
      </c>
    </row>
    <row r="255" spans="1:60">
      <c s="1" r="A255" t="n">
        <v>8</v>
      </c>
      <c r="B255" t="s">
        <v>651</v>
      </c>
      <c r="C255" t="s">
        <v>2903</v>
      </c>
      <c r="D255" t="s">
        <v>2904</v>
      </c>
      <c r="E255" t="s">
        <v>2905</v>
      </c>
      <c r="F255" t="s">
        <v>2906</v>
      </c>
      <c r="G255" t="s">
        <v>2907</v>
      </c>
      <c r="H255" t="s"/>
      <c r="I255">
        <f>IF(AND(K255&gt; J255, L255&gt; K255, M255&gt; L255, N255&gt; M255), "pos_trend", IF(AND(K255&lt; J255, L255&lt; K255, M255&lt; L255, N255&lt; M255), "neg_trend", "N/A"))</f>
        <v/>
      </c>
      <c r="J255">
        <f>IFERROR(IF(TRIM(C255)="-", "N/A", IF(RIGHT(C255,1)=")",IF(RIGHT(C255,2)="T)",-1000000000000*VALUE(MID(C255,2,LEN(C255)-3)),IF(RIGHT(C255,2)="M)",-1000000*VALUE(MID(C255,2,LEN(C255)-3)),IF(RIGHT(C255,2)="B)",-1000000000*VALUE(MID(C255,2,LEN(C255)-3)),IF(RIGHT(C255,2)="k)",-1000*VALUE(MID(C255,2,LEN(C255)-3)),VALUE(SUBSTITUTE(C255,",","")))))),IF(RIGHT(C255,1)="T",1000000000000*VALUE(LEFT(C255,LEN(C255)-1)),IF(RIGHT(C255,1)="M",1000000*VALUE(LEFT(C255,LEN(C255)-1)),IF(RIGHT(C255,1)="B",1000000000*VALUE(LEFT(C255,LEN(C255)-1)),IF(RIGHT(C255,1)="%",0.01*VALUE(LEFT(C255,LEN(C255)-1)),IF(RIGHT(C255,1)="k",1000*VALUE(LEFT(C255,LEN(C255)-1)),VALUE(SUBSTITUTE(C255,",",""))))))))),"N/A")</f>
        <v/>
      </c>
      <c r="K255">
        <f>IFERROR(IF(TRIM(D255)="-", "N/A", IF(RIGHT(D255,1)=")",IF(RIGHT(D255,2)="T)",-1000000000000*VALUE(MID(D255,2,LEN(D255)-3)),IF(RIGHT(D255,2)="M)",-1000000*VALUE(MID(D255,2,LEN(D255)-3)),IF(RIGHT(D255,2)="B)",-1000000000*VALUE(MID(D255,2,LEN(D255)-3)),IF(RIGHT(D255,2)="k)",-1000*VALUE(MID(D255,2,LEN(D255)-3)),VALUE(SUBSTITUTE(D255,",","")))))),IF(RIGHT(D255,1)="T",1000000000000*VALUE(LEFT(D255,LEN(D255)-1)),IF(RIGHT(D255,1)="M",1000000*VALUE(LEFT(D255,LEN(D255)-1)),IF(RIGHT(D255,1)="B",1000000000*VALUE(LEFT(D255,LEN(D255)-1)),IF(RIGHT(D255,1)="%",0.01*VALUE(LEFT(D255,LEN(D255)-1)),IF(RIGHT(D255,1)="k",1000*VALUE(LEFT(D255,LEN(D255)-1)),VALUE(SUBSTITUTE(D255,",",""))))))))),"N/A")</f>
        <v/>
      </c>
      <c r="L255">
        <f>IFERROR(IF(TRIM(E255)="-", "N/A", IF(RIGHT(E255,1)=")",IF(RIGHT(E255,2)="T)",-1000000000000*VALUE(MID(E255,2,LEN(E255)-3)),IF(RIGHT(E255,2)="M)",-1000000*VALUE(MID(E255,2,LEN(E255)-3)),IF(RIGHT(E255,2)="B)",-1000000000*VALUE(MID(E255,2,LEN(E255)-3)),IF(RIGHT(E255,2)="k)",-1000*VALUE(MID(E255,2,LEN(E255)-3)),VALUE(SUBSTITUTE(E255,",","")))))),IF(RIGHT(E255,1)="T",1000000000000*VALUE(LEFT(E255,LEN(E255)-1)),IF(RIGHT(E255,1)="M",1000000*VALUE(LEFT(E255,LEN(E255)-1)),IF(RIGHT(E255,1)="B",1000000000*VALUE(LEFT(E255,LEN(E255)-1)),IF(RIGHT(E255,1)="%",0.01*VALUE(LEFT(E255,LEN(E255)-1)),IF(RIGHT(E255,1)="k",1000*VALUE(LEFT(E255,LEN(E255)-1)),VALUE(SUBSTITUTE(E255,",",""))))))))),"N/A")</f>
        <v/>
      </c>
      <c r="M255">
        <f>IFERROR(IF(TRIM(F255)="-", "N/A", IF(RIGHT(F255,1)=")",IF(RIGHT(F255,2)="T)",-1000000000000*VALUE(MID(F255,2,LEN(F255)-3)),IF(RIGHT(F255,2)="M)",-1000000*VALUE(MID(F255,2,LEN(F255)-3)),IF(RIGHT(F255,2)="B)",-1000000000*VALUE(MID(F255,2,LEN(F255)-3)),IF(RIGHT(F255,2)="k)",-1000*VALUE(MID(F255,2,LEN(F255)-3)),VALUE(SUBSTITUTE(F255,",","")))))),IF(RIGHT(F255,1)="T",1000000000000*VALUE(LEFT(F255,LEN(F255)-1)),IF(RIGHT(F255,1)="M",1000000*VALUE(LEFT(F255,LEN(F255)-1)),IF(RIGHT(F255,1)="B",1000000000*VALUE(LEFT(F255,LEN(F255)-1)),IF(RIGHT(F255,1)="%",0.01*VALUE(LEFT(F255,LEN(F255)-1)),IF(RIGHT(F255,1)="k",1000*VALUE(LEFT(F255,LEN(F255)-1)),VALUE(SUBSTITUTE(F255,",",""))))))))),"N/A")</f>
        <v/>
      </c>
      <c r="N255">
        <f>IFERROR(IF(TRIM(G255)="-", "N/A", IF(RIGHT(G255,1)=")",IF(RIGHT(G255,2)="T)",-1000000000000*VALUE(MID(G255,2,LEN(G255)-3)),IF(RIGHT(G255,2)="M)",-1000000*VALUE(MID(G255,2,LEN(G255)-3)),IF(RIGHT(G255,2)="B)",-1000000000*VALUE(MID(G255,2,LEN(G255)-3)),IF(RIGHT(G255,2)="k)",-1000*VALUE(MID(G255,2,LEN(G255)-3)),VALUE(SUBSTITUTE(G255,",","")))))),IF(RIGHT(G255,1)="T",1000000000000*VALUE(LEFT(G255,LEN(G255)-1)),IF(RIGHT(G255,1)="M",1000000*VALUE(LEFT(G255,LEN(G255)-1)),IF(RIGHT(G255,1)="B",1000000000*VALUE(LEFT(G255,LEN(G255)-1)),IF(RIGHT(G255,1)="%",0.01*VALUE(LEFT(G255,LEN(G255)-1)),IF(RIGHT(G255,1)="k",1000*VALUE(LEFT(G255,LEN(G255)-1)),VALUE(SUBSTITUTE(G255,",",""))))))))),"N/A")</f>
        <v/>
      </c>
      <c r="P255">
        <f>MAX(J255:N255)</f>
        <v/>
      </c>
      <c r="Q255">
        <f>IFERROR(J144+MATCH(P255,J255:N255,0)-1,"")</f>
        <v/>
      </c>
      <c r="R255">
        <f>IF(Q255="","",MIN(J255:N255))</f>
        <v/>
      </c>
      <c r="S255">
        <f>IFERROR(J144+MATCH(R255,J255:N255,0)-1,"")</f>
        <v/>
      </c>
      <c r="T255">
        <f>IFERROR(AVERAGE(J255:N255),"")</f>
        <v/>
      </c>
      <c r="U255">
        <f>IFERROR(STDEV(J255:N255),"")</f>
        <v/>
      </c>
      <c r="V255">
        <f>IFERROR(IF(C255="-","",IF(ISBLANK(B255),"",IF(OR(ISNUMBER(FIND("Growth",B255)),ISNUMBER(FIND("Margin",B255))),"",(J255-T255)/U255))),"")</f>
        <v/>
      </c>
      <c r="W255">
        <f>IFERROR(IF(OR(D255="-",ISBLANK(D255)),"",(K255-T255)/U255),"")</f>
        <v/>
      </c>
      <c r="X255">
        <f>IFERROR(IF(OR(E255="-",ISBLANK(E255)),"",(L255-T255)/U255),"")</f>
        <v/>
      </c>
      <c r="Y255">
        <f>IFERROR(IF(OR(F255="-",ISBLANK(F255)),"",(M255-T255)/U255),"")</f>
        <v/>
      </c>
      <c r="Z255">
        <f>IFERROR(IF(OR(G255="-",ISBLANK(G255)),"",(N255-T255)/U255),"")</f>
        <v/>
      </c>
      <c r="AA255">
        <f>IF(MAX(MAX(V255:Z255),ABS(MIN(V255:Z255)))=ABS(MIN(V255:Z255)),MIN(V255:Z255),MAX(V255:Z255))</f>
        <v/>
      </c>
      <c r="AB255">
        <f>IFERROR(V144+MATCH(AA255,V255:Z255,0)-1,"")</f>
        <v/>
      </c>
      <c r="AC255">
        <f>IF(AB255&lt;&gt;"",IF(S255=AB255,"Low",IF(AB255=Q255,"High","")),"")</f>
        <v/>
      </c>
      <c r="AE255">
        <f>IF(ISNUMBER(MATCH("N/A",J255:N255,0)),"",IFERROR((5 * SUMPRODUCT(J144:N144,J255:N255) - PRODUCT(SUM(J144:N144),SUM(J255:N255))) / ((5 * SUM((J144^2)+(K144^2)+(L144^2)+(M144^2)+(N144^2))) - SUM(J144:N144)^2),""))</f>
        <v/>
      </c>
      <c r="AF255">
        <f>IFERROR(CORREL(J144:N144,J255:N255),"")</f>
        <v/>
      </c>
      <c r="AZ255">
        <f>IF(Q255=S255,0,1)</f>
        <v/>
      </c>
      <c r="BA255">
        <f>IF(AZ255=1,IF(Q255="","",IF(Q255=N144,"Yes","No")),"")</f>
        <v/>
      </c>
      <c r="BB255">
        <f>IF(BA255="Yes",P255,"")</f>
        <v/>
      </c>
      <c r="BC255">
        <f>IF(AZ255=1,IF(S255="","",IF(S255=N144,"Yes","No")),"")</f>
        <v/>
      </c>
      <c r="BD255">
        <f>IF(BC255="Yes",R255,"")</f>
        <v/>
      </c>
      <c r="BE255">
        <f>IFERROR(IF(SIGN(AE255)=1,"Increasing",IF(SIGN(AE255)=-1,"Decreasing","")),"")</f>
        <v/>
      </c>
      <c r="BF255">
        <f>IF(OR(AND(BE255="Increasing",BA255="Yes"),AND(BE255="Decreasing",BC255="Yes")),"Yes","No")</f>
        <v/>
      </c>
      <c r="BG255">
        <f>IF(I255="pos_trend","Yes","No")</f>
        <v/>
      </c>
      <c r="BH255">
        <f>IF(AF255&lt;&gt;"",IF(ABS(AF255)&gt;0.8,"Yes","No"),"")</f>
        <v/>
      </c>
    </row>
    <row r="256" spans="1:60">
      <c s="1" r="A256" t="n">
        <v>9</v>
      </c>
      <c r="B256" t="s">
        <v>654</v>
      </c>
      <c r="C256" t="s">
        <v>2908</v>
      </c>
      <c r="D256" t="s">
        <v>2909</v>
      </c>
      <c r="E256" t="s">
        <v>2910</v>
      </c>
      <c r="F256" t="s">
        <v>2911</v>
      </c>
      <c r="G256" t="s">
        <v>2912</v>
      </c>
      <c r="H256" t="s"/>
      <c r="I256">
        <f>IF(AND(K256&gt; J256, L256&gt; K256, M256&gt; L256, N256&gt; M256), "pos_trend", IF(AND(K256&lt; J256, L256&lt; K256, M256&lt; L256, N256&lt; M256), "neg_trend", "N/A"))</f>
        <v/>
      </c>
      <c r="J256">
        <f>IFERROR(IF(TRIM(C256)="-", "N/A", IF(RIGHT(C256,1)=")",IF(RIGHT(C256,2)="T)",-1000000000000*VALUE(MID(C256,2,LEN(C256)-3)),IF(RIGHT(C256,2)="M)",-1000000*VALUE(MID(C256,2,LEN(C256)-3)),IF(RIGHT(C256,2)="B)",-1000000000*VALUE(MID(C256,2,LEN(C256)-3)),IF(RIGHT(C256,2)="k)",-1000*VALUE(MID(C256,2,LEN(C256)-3)),VALUE(SUBSTITUTE(C256,",","")))))),IF(RIGHT(C256,1)="T",1000000000000*VALUE(LEFT(C256,LEN(C256)-1)),IF(RIGHT(C256,1)="M",1000000*VALUE(LEFT(C256,LEN(C256)-1)),IF(RIGHT(C256,1)="B",1000000000*VALUE(LEFT(C256,LEN(C256)-1)),IF(RIGHT(C256,1)="%",0.01*VALUE(LEFT(C256,LEN(C256)-1)),IF(RIGHT(C256,1)="k",1000*VALUE(LEFT(C256,LEN(C256)-1)),VALUE(SUBSTITUTE(C256,",",""))))))))),"N/A")</f>
        <v/>
      </c>
      <c r="K256">
        <f>IFERROR(IF(TRIM(D256)="-", "N/A", IF(RIGHT(D256,1)=")",IF(RIGHT(D256,2)="T)",-1000000000000*VALUE(MID(D256,2,LEN(D256)-3)),IF(RIGHT(D256,2)="M)",-1000000*VALUE(MID(D256,2,LEN(D256)-3)),IF(RIGHT(D256,2)="B)",-1000000000*VALUE(MID(D256,2,LEN(D256)-3)),IF(RIGHT(D256,2)="k)",-1000*VALUE(MID(D256,2,LEN(D256)-3)),VALUE(SUBSTITUTE(D256,",","")))))),IF(RIGHT(D256,1)="T",1000000000000*VALUE(LEFT(D256,LEN(D256)-1)),IF(RIGHT(D256,1)="M",1000000*VALUE(LEFT(D256,LEN(D256)-1)),IF(RIGHT(D256,1)="B",1000000000*VALUE(LEFT(D256,LEN(D256)-1)),IF(RIGHT(D256,1)="%",0.01*VALUE(LEFT(D256,LEN(D256)-1)),IF(RIGHT(D256,1)="k",1000*VALUE(LEFT(D256,LEN(D256)-1)),VALUE(SUBSTITUTE(D256,",",""))))))))),"N/A")</f>
        <v/>
      </c>
      <c r="L256">
        <f>IFERROR(IF(TRIM(E256)="-", "N/A", IF(RIGHT(E256,1)=")",IF(RIGHT(E256,2)="T)",-1000000000000*VALUE(MID(E256,2,LEN(E256)-3)),IF(RIGHT(E256,2)="M)",-1000000*VALUE(MID(E256,2,LEN(E256)-3)),IF(RIGHT(E256,2)="B)",-1000000000*VALUE(MID(E256,2,LEN(E256)-3)),IF(RIGHT(E256,2)="k)",-1000*VALUE(MID(E256,2,LEN(E256)-3)),VALUE(SUBSTITUTE(E256,",","")))))),IF(RIGHT(E256,1)="T",1000000000000*VALUE(LEFT(E256,LEN(E256)-1)),IF(RIGHT(E256,1)="M",1000000*VALUE(LEFT(E256,LEN(E256)-1)),IF(RIGHT(E256,1)="B",1000000000*VALUE(LEFT(E256,LEN(E256)-1)),IF(RIGHT(E256,1)="%",0.01*VALUE(LEFT(E256,LEN(E256)-1)),IF(RIGHT(E256,1)="k",1000*VALUE(LEFT(E256,LEN(E256)-1)),VALUE(SUBSTITUTE(E256,",",""))))))))),"N/A")</f>
        <v/>
      </c>
      <c r="M256">
        <f>IFERROR(IF(TRIM(F256)="-", "N/A", IF(RIGHT(F256,1)=")",IF(RIGHT(F256,2)="T)",-1000000000000*VALUE(MID(F256,2,LEN(F256)-3)),IF(RIGHT(F256,2)="M)",-1000000*VALUE(MID(F256,2,LEN(F256)-3)),IF(RIGHT(F256,2)="B)",-1000000000*VALUE(MID(F256,2,LEN(F256)-3)),IF(RIGHT(F256,2)="k)",-1000*VALUE(MID(F256,2,LEN(F256)-3)),VALUE(SUBSTITUTE(F256,",","")))))),IF(RIGHT(F256,1)="T",1000000000000*VALUE(LEFT(F256,LEN(F256)-1)),IF(RIGHT(F256,1)="M",1000000*VALUE(LEFT(F256,LEN(F256)-1)),IF(RIGHT(F256,1)="B",1000000000*VALUE(LEFT(F256,LEN(F256)-1)),IF(RIGHT(F256,1)="%",0.01*VALUE(LEFT(F256,LEN(F256)-1)),IF(RIGHT(F256,1)="k",1000*VALUE(LEFT(F256,LEN(F256)-1)),VALUE(SUBSTITUTE(F256,",",""))))))))),"N/A")</f>
        <v/>
      </c>
      <c r="N256">
        <f>IFERROR(IF(TRIM(G256)="-", "N/A", IF(RIGHT(G256,1)=")",IF(RIGHT(G256,2)="T)",-1000000000000*VALUE(MID(G256,2,LEN(G256)-3)),IF(RIGHT(G256,2)="M)",-1000000*VALUE(MID(G256,2,LEN(G256)-3)),IF(RIGHT(G256,2)="B)",-1000000000*VALUE(MID(G256,2,LEN(G256)-3)),IF(RIGHT(G256,2)="k)",-1000*VALUE(MID(G256,2,LEN(G256)-3)),VALUE(SUBSTITUTE(G256,",","")))))),IF(RIGHT(G256,1)="T",1000000000000*VALUE(LEFT(G256,LEN(G256)-1)),IF(RIGHT(G256,1)="M",1000000*VALUE(LEFT(G256,LEN(G256)-1)),IF(RIGHT(G256,1)="B",1000000000*VALUE(LEFT(G256,LEN(G256)-1)),IF(RIGHT(G256,1)="%",0.01*VALUE(LEFT(G256,LEN(G256)-1)),IF(RIGHT(G256,1)="k",1000*VALUE(LEFT(G256,LEN(G256)-1)),VALUE(SUBSTITUTE(G256,",",""))))))))),"N/A")</f>
        <v/>
      </c>
      <c r="P256">
        <f>MAX(J256:N256)</f>
        <v/>
      </c>
      <c r="Q256">
        <f>IFERROR(J144+MATCH(P256,J256:N256,0)-1,"")</f>
        <v/>
      </c>
      <c r="R256">
        <f>IF(Q256="","",MIN(J256:N256))</f>
        <v/>
      </c>
      <c r="S256">
        <f>IFERROR(J144+MATCH(R256,J256:N256,0)-1,"")</f>
        <v/>
      </c>
      <c r="T256">
        <f>IFERROR(AVERAGE(J256:N256),"")</f>
        <v/>
      </c>
      <c r="U256">
        <f>IFERROR(STDEV(J256:N256),"")</f>
        <v/>
      </c>
      <c r="V256">
        <f>IFERROR(IF(C256="-","",IF(ISBLANK(B256),"",IF(OR(ISNUMBER(FIND("Growth",B256)),ISNUMBER(FIND("Margin",B256))),"",(J256-T256)/U256))),"")</f>
        <v/>
      </c>
      <c r="W256">
        <f>IFERROR(IF(OR(D256="-",ISBLANK(D256)),"",(K256-T256)/U256),"")</f>
        <v/>
      </c>
      <c r="X256">
        <f>IFERROR(IF(OR(E256="-",ISBLANK(E256)),"",(L256-T256)/U256),"")</f>
        <v/>
      </c>
      <c r="Y256">
        <f>IFERROR(IF(OR(F256="-",ISBLANK(F256)),"",(M256-T256)/U256),"")</f>
        <v/>
      </c>
      <c r="Z256">
        <f>IFERROR(IF(OR(G256="-",ISBLANK(G256)),"",(N256-T256)/U256),"")</f>
        <v/>
      </c>
      <c r="AA256">
        <f>IF(MAX(MAX(V256:Z256),ABS(MIN(V256:Z256)))=ABS(MIN(V256:Z256)),MIN(V256:Z256),MAX(V256:Z256))</f>
        <v/>
      </c>
      <c r="AB256">
        <f>IFERROR(V144+MATCH(AA256,V256:Z256,0)-1,"")</f>
        <v/>
      </c>
      <c r="AC256">
        <f>IF(AB256&lt;&gt;"",IF(S256=AB256,"Low",IF(AB256=Q256,"High","")),"")</f>
        <v/>
      </c>
      <c r="AE256">
        <f>IF(ISNUMBER(MATCH("N/A",J256:N256,0)),"",IFERROR((5 * SUMPRODUCT(J144:N144,J256:N256) - PRODUCT(SUM(J144:N144),SUM(J256:N256))) / ((5 * SUM((J144^2)+(K144^2)+(L144^2)+(M144^2)+(N144^2))) - SUM(J144:N144)^2),""))</f>
        <v/>
      </c>
      <c r="AF256">
        <f>IFERROR(CORREL(J144:N144,J256:N256),"")</f>
        <v/>
      </c>
      <c r="AZ256">
        <f>IF(Q256=S256,0,1)</f>
        <v/>
      </c>
      <c r="BA256">
        <f>IF(AZ256=1,IF(Q256="","",IF(Q256=N144,"Yes","No")),"")</f>
        <v/>
      </c>
      <c r="BB256">
        <f>IF(BA256="Yes",P256,"")</f>
        <v/>
      </c>
      <c r="BC256">
        <f>IF(AZ256=1,IF(S256="","",IF(S256=N144,"Yes","No")),"")</f>
        <v/>
      </c>
      <c r="BD256">
        <f>IF(BC256="Yes",R256,"")</f>
        <v/>
      </c>
      <c r="BE256">
        <f>IFERROR(IF(SIGN(AE256)=1,"Increasing",IF(SIGN(AE256)=-1,"Decreasing","")),"")</f>
        <v/>
      </c>
      <c r="BF256">
        <f>IF(OR(AND(BE256="Increasing",BA256="Yes"),AND(BE256="Decreasing",BC256="Yes")),"Yes","No")</f>
        <v/>
      </c>
      <c r="BG256">
        <f>IF(I256="pos_trend","Yes","No")</f>
        <v/>
      </c>
      <c r="BH256">
        <f>IF(AF256&lt;&gt;"",IF(ABS(AF256)&gt;0.8,"Yes","No"),"")</f>
        <v/>
      </c>
    </row>
    <row r="257" spans="1:60">
      <c s="1" r="A257" t="n">
        <v>10</v>
      </c>
      <c r="B257" t="s">
        <v>657</v>
      </c>
      <c r="C257" t="s">
        <v>2913</v>
      </c>
      <c r="D257" t="s">
        <v>2914</v>
      </c>
      <c r="E257" t="s">
        <v>2915</v>
      </c>
      <c r="F257" t="s">
        <v>2916</v>
      </c>
      <c r="G257" t="s">
        <v>2917</v>
      </c>
      <c r="H257" t="s"/>
      <c r="I257">
        <f>IF(AND(K257&gt; J257, L257&gt; K257, M257&gt; L257, N257&gt; M257), "pos_trend", IF(AND(K257&lt; J257, L257&lt; K257, M257&lt; L257, N257&lt; M257), "neg_trend", "N/A"))</f>
        <v/>
      </c>
      <c r="J257">
        <f>IFERROR(IF(TRIM(C257)="-", "N/A", IF(RIGHT(C257,1)=")",IF(RIGHT(C257,2)="T)",-1000000000000*VALUE(MID(C257,2,LEN(C257)-3)),IF(RIGHT(C257,2)="M)",-1000000*VALUE(MID(C257,2,LEN(C257)-3)),IF(RIGHT(C257,2)="B)",-1000000000*VALUE(MID(C257,2,LEN(C257)-3)),IF(RIGHT(C257,2)="k)",-1000*VALUE(MID(C257,2,LEN(C257)-3)),VALUE(SUBSTITUTE(C257,",","")))))),IF(RIGHT(C257,1)="T",1000000000000*VALUE(LEFT(C257,LEN(C257)-1)),IF(RIGHT(C257,1)="M",1000000*VALUE(LEFT(C257,LEN(C257)-1)),IF(RIGHT(C257,1)="B",1000000000*VALUE(LEFT(C257,LEN(C257)-1)),IF(RIGHT(C257,1)="%",0.01*VALUE(LEFT(C257,LEN(C257)-1)),IF(RIGHT(C257,1)="k",1000*VALUE(LEFT(C257,LEN(C257)-1)),VALUE(SUBSTITUTE(C257,",",""))))))))),"N/A")</f>
        <v/>
      </c>
      <c r="K257">
        <f>IFERROR(IF(TRIM(D257)="-", "N/A", IF(RIGHT(D257,1)=")",IF(RIGHT(D257,2)="T)",-1000000000000*VALUE(MID(D257,2,LEN(D257)-3)),IF(RIGHT(D257,2)="M)",-1000000*VALUE(MID(D257,2,LEN(D257)-3)),IF(RIGHT(D257,2)="B)",-1000000000*VALUE(MID(D257,2,LEN(D257)-3)),IF(RIGHT(D257,2)="k)",-1000*VALUE(MID(D257,2,LEN(D257)-3)),VALUE(SUBSTITUTE(D257,",","")))))),IF(RIGHT(D257,1)="T",1000000000000*VALUE(LEFT(D257,LEN(D257)-1)),IF(RIGHT(D257,1)="M",1000000*VALUE(LEFT(D257,LEN(D257)-1)),IF(RIGHT(D257,1)="B",1000000000*VALUE(LEFT(D257,LEN(D257)-1)),IF(RIGHT(D257,1)="%",0.01*VALUE(LEFT(D257,LEN(D257)-1)),IF(RIGHT(D257,1)="k",1000*VALUE(LEFT(D257,LEN(D257)-1)),VALUE(SUBSTITUTE(D257,",",""))))))))),"N/A")</f>
        <v/>
      </c>
      <c r="L257">
        <f>IFERROR(IF(TRIM(E257)="-", "N/A", IF(RIGHT(E257,1)=")",IF(RIGHT(E257,2)="T)",-1000000000000*VALUE(MID(E257,2,LEN(E257)-3)),IF(RIGHT(E257,2)="M)",-1000000*VALUE(MID(E257,2,LEN(E257)-3)),IF(RIGHT(E257,2)="B)",-1000000000*VALUE(MID(E257,2,LEN(E257)-3)),IF(RIGHT(E257,2)="k)",-1000*VALUE(MID(E257,2,LEN(E257)-3)),VALUE(SUBSTITUTE(E257,",","")))))),IF(RIGHT(E257,1)="T",1000000000000*VALUE(LEFT(E257,LEN(E257)-1)),IF(RIGHT(E257,1)="M",1000000*VALUE(LEFT(E257,LEN(E257)-1)),IF(RIGHT(E257,1)="B",1000000000*VALUE(LEFT(E257,LEN(E257)-1)),IF(RIGHT(E257,1)="%",0.01*VALUE(LEFT(E257,LEN(E257)-1)),IF(RIGHT(E257,1)="k",1000*VALUE(LEFT(E257,LEN(E257)-1)),VALUE(SUBSTITUTE(E257,",",""))))))))),"N/A")</f>
        <v/>
      </c>
      <c r="M257">
        <f>IFERROR(IF(TRIM(F257)="-", "N/A", IF(RIGHT(F257,1)=")",IF(RIGHT(F257,2)="T)",-1000000000000*VALUE(MID(F257,2,LEN(F257)-3)),IF(RIGHT(F257,2)="M)",-1000000*VALUE(MID(F257,2,LEN(F257)-3)),IF(RIGHT(F257,2)="B)",-1000000000*VALUE(MID(F257,2,LEN(F257)-3)),IF(RIGHT(F257,2)="k)",-1000*VALUE(MID(F257,2,LEN(F257)-3)),VALUE(SUBSTITUTE(F257,",","")))))),IF(RIGHT(F257,1)="T",1000000000000*VALUE(LEFT(F257,LEN(F257)-1)),IF(RIGHT(F257,1)="M",1000000*VALUE(LEFT(F257,LEN(F257)-1)),IF(RIGHT(F257,1)="B",1000000000*VALUE(LEFT(F257,LEN(F257)-1)),IF(RIGHT(F257,1)="%",0.01*VALUE(LEFT(F257,LEN(F257)-1)),IF(RIGHT(F257,1)="k",1000*VALUE(LEFT(F257,LEN(F257)-1)),VALUE(SUBSTITUTE(F257,",",""))))))))),"N/A")</f>
        <v/>
      </c>
      <c r="N257">
        <f>IFERROR(IF(TRIM(G257)="-", "N/A", IF(RIGHT(G257,1)=")",IF(RIGHT(G257,2)="T)",-1000000000000*VALUE(MID(G257,2,LEN(G257)-3)),IF(RIGHT(G257,2)="M)",-1000000*VALUE(MID(G257,2,LEN(G257)-3)),IF(RIGHT(G257,2)="B)",-1000000000*VALUE(MID(G257,2,LEN(G257)-3)),IF(RIGHT(G257,2)="k)",-1000*VALUE(MID(G257,2,LEN(G257)-3)),VALUE(SUBSTITUTE(G257,",","")))))),IF(RIGHT(G257,1)="T",1000000000000*VALUE(LEFT(G257,LEN(G257)-1)),IF(RIGHT(G257,1)="M",1000000*VALUE(LEFT(G257,LEN(G257)-1)),IF(RIGHT(G257,1)="B",1000000000*VALUE(LEFT(G257,LEN(G257)-1)),IF(RIGHT(G257,1)="%",0.01*VALUE(LEFT(G257,LEN(G257)-1)),IF(RIGHT(G257,1)="k",1000*VALUE(LEFT(G257,LEN(G257)-1)),VALUE(SUBSTITUTE(G257,",",""))))))))),"N/A")</f>
        <v/>
      </c>
      <c r="P257">
        <f>MAX(J257:N257)</f>
        <v/>
      </c>
      <c r="Q257">
        <f>IFERROR(J144+MATCH(P257,J257:N257,0)-1,"")</f>
        <v/>
      </c>
      <c r="R257">
        <f>IF(Q257="","",MIN(J257:N257))</f>
        <v/>
      </c>
      <c r="S257">
        <f>IFERROR(J144+MATCH(R257,J257:N257,0)-1,"")</f>
        <v/>
      </c>
      <c r="T257">
        <f>IFERROR(AVERAGE(J257:N257),"")</f>
        <v/>
      </c>
      <c r="U257">
        <f>IFERROR(STDEV(J257:N257),"")</f>
        <v/>
      </c>
      <c r="V257">
        <f>IFERROR(IF(C257="-","",IF(ISBLANK(B257),"",IF(OR(ISNUMBER(FIND("Growth",B257)),ISNUMBER(FIND("Margin",B257))),"",(J257-T257)/U257))),"")</f>
        <v/>
      </c>
      <c r="W257">
        <f>IFERROR(IF(OR(D257="-",ISBLANK(D257)),"",(K257-T257)/U257),"")</f>
        <v/>
      </c>
      <c r="X257">
        <f>IFERROR(IF(OR(E257="-",ISBLANK(E257)),"",(L257-T257)/U257),"")</f>
        <v/>
      </c>
      <c r="Y257">
        <f>IFERROR(IF(OR(F257="-",ISBLANK(F257)),"",(M257-T257)/U257),"")</f>
        <v/>
      </c>
      <c r="Z257">
        <f>IFERROR(IF(OR(G257="-",ISBLANK(G257)),"",(N257-T257)/U257),"")</f>
        <v/>
      </c>
      <c r="AA257">
        <f>IF(MAX(MAX(V257:Z257),ABS(MIN(V257:Z257)))=ABS(MIN(V257:Z257)),MIN(V257:Z257),MAX(V257:Z257))</f>
        <v/>
      </c>
      <c r="AB257">
        <f>IFERROR(V144+MATCH(AA257,V257:Z257,0)-1,"")</f>
        <v/>
      </c>
      <c r="AC257">
        <f>IF(AB257&lt;&gt;"",IF(S257=AB257,"Low",IF(AB257=Q257,"High","")),"")</f>
        <v/>
      </c>
      <c r="AE257">
        <f>IF(ISNUMBER(MATCH("N/A",J257:N257,0)),"",IFERROR((5 * SUMPRODUCT(J144:N144,J257:N257) - PRODUCT(SUM(J144:N144),SUM(J257:N257))) / ((5 * SUM((J144^2)+(K144^2)+(L144^2)+(M144^2)+(N144^2))) - SUM(J144:N144)^2),""))</f>
        <v/>
      </c>
      <c r="AF257">
        <f>IFERROR(CORREL(J144:N144,J257:N257),"")</f>
        <v/>
      </c>
      <c r="AZ257">
        <f>IF(Q257=S257,0,1)</f>
        <v/>
      </c>
      <c r="BA257">
        <f>IF(AZ257=1,IF(Q257="","",IF(Q257=N144,"Yes","No")),"")</f>
        <v/>
      </c>
      <c r="BB257">
        <f>IF(BA257="Yes",P257,"")</f>
        <v/>
      </c>
      <c r="BC257">
        <f>IF(AZ257=1,IF(S257="","",IF(S257=N144,"Yes","No")),"")</f>
        <v/>
      </c>
      <c r="BD257">
        <f>IF(BC257="Yes",R257,"")</f>
        <v/>
      </c>
      <c r="BE257">
        <f>IFERROR(IF(SIGN(AE257)=1,"Increasing",IF(SIGN(AE257)=-1,"Decreasing","")),"")</f>
        <v/>
      </c>
      <c r="BF257">
        <f>IF(OR(AND(BE257="Increasing",BA257="Yes"),AND(BE257="Decreasing",BC257="Yes")),"Yes","No")</f>
        <v/>
      </c>
      <c r="BG257">
        <f>IF(I257="pos_trend","Yes","No")</f>
        <v/>
      </c>
      <c r="BH257">
        <f>IF(AF257&lt;&gt;"",IF(ABS(AF257)&gt;0.8,"Yes","No"),"")</f>
        <v/>
      </c>
    </row>
    <row r="258" spans="1:60">
      <c s="1" r="A258" t="n">
        <v>11</v>
      </c>
      <c r="B258" t="s">
        <v>663</v>
      </c>
      <c r="C258" t="s">
        <v>2918</v>
      </c>
      <c r="D258" t="s">
        <v>2919</v>
      </c>
      <c r="E258" t="s">
        <v>2920</v>
      </c>
      <c r="F258" t="s">
        <v>2921</v>
      </c>
      <c r="G258" t="s">
        <v>2922</v>
      </c>
      <c r="H258" t="s"/>
      <c r="I258">
        <f>IF(AND(K258&gt; J258, L258&gt; K258, M258&gt; L258, N258&gt; M258), "pos_trend", IF(AND(K258&lt; J258, L258&lt; K258, M258&lt; L258, N258&lt; M258), "neg_trend", "N/A"))</f>
        <v/>
      </c>
      <c r="J258">
        <f>IFERROR(IF(TRIM(C258)="-", "N/A", IF(RIGHT(C258,1)=")",IF(RIGHT(C258,2)="T)",-1000000000000*VALUE(MID(C258,2,LEN(C258)-3)),IF(RIGHT(C258,2)="M)",-1000000*VALUE(MID(C258,2,LEN(C258)-3)),IF(RIGHT(C258,2)="B)",-1000000000*VALUE(MID(C258,2,LEN(C258)-3)),IF(RIGHT(C258,2)="k)",-1000*VALUE(MID(C258,2,LEN(C258)-3)),VALUE(SUBSTITUTE(C258,",","")))))),IF(RIGHT(C258,1)="T",1000000000000*VALUE(LEFT(C258,LEN(C258)-1)),IF(RIGHT(C258,1)="M",1000000*VALUE(LEFT(C258,LEN(C258)-1)),IF(RIGHT(C258,1)="B",1000000000*VALUE(LEFT(C258,LEN(C258)-1)),IF(RIGHT(C258,1)="%",0.01*VALUE(LEFT(C258,LEN(C258)-1)),IF(RIGHT(C258,1)="k",1000*VALUE(LEFT(C258,LEN(C258)-1)),VALUE(SUBSTITUTE(C258,",",""))))))))),"N/A")</f>
        <v/>
      </c>
      <c r="K258">
        <f>IFERROR(IF(TRIM(D258)="-", "N/A", IF(RIGHT(D258,1)=")",IF(RIGHT(D258,2)="T)",-1000000000000*VALUE(MID(D258,2,LEN(D258)-3)),IF(RIGHT(D258,2)="M)",-1000000*VALUE(MID(D258,2,LEN(D258)-3)),IF(RIGHT(D258,2)="B)",-1000000000*VALUE(MID(D258,2,LEN(D258)-3)),IF(RIGHT(D258,2)="k)",-1000*VALUE(MID(D258,2,LEN(D258)-3)),VALUE(SUBSTITUTE(D258,",","")))))),IF(RIGHT(D258,1)="T",1000000000000*VALUE(LEFT(D258,LEN(D258)-1)),IF(RIGHT(D258,1)="M",1000000*VALUE(LEFT(D258,LEN(D258)-1)),IF(RIGHT(D258,1)="B",1000000000*VALUE(LEFT(D258,LEN(D258)-1)),IF(RIGHT(D258,1)="%",0.01*VALUE(LEFT(D258,LEN(D258)-1)),IF(RIGHT(D258,1)="k",1000*VALUE(LEFT(D258,LEN(D258)-1)),VALUE(SUBSTITUTE(D258,",",""))))))))),"N/A")</f>
        <v/>
      </c>
      <c r="L258">
        <f>IFERROR(IF(TRIM(E258)="-", "N/A", IF(RIGHT(E258,1)=")",IF(RIGHT(E258,2)="T)",-1000000000000*VALUE(MID(E258,2,LEN(E258)-3)),IF(RIGHT(E258,2)="M)",-1000000*VALUE(MID(E258,2,LEN(E258)-3)),IF(RIGHT(E258,2)="B)",-1000000000*VALUE(MID(E258,2,LEN(E258)-3)),IF(RIGHT(E258,2)="k)",-1000*VALUE(MID(E258,2,LEN(E258)-3)),VALUE(SUBSTITUTE(E258,",","")))))),IF(RIGHT(E258,1)="T",1000000000000*VALUE(LEFT(E258,LEN(E258)-1)),IF(RIGHT(E258,1)="M",1000000*VALUE(LEFT(E258,LEN(E258)-1)),IF(RIGHT(E258,1)="B",1000000000*VALUE(LEFT(E258,LEN(E258)-1)),IF(RIGHT(E258,1)="%",0.01*VALUE(LEFT(E258,LEN(E258)-1)),IF(RIGHT(E258,1)="k",1000*VALUE(LEFT(E258,LEN(E258)-1)),VALUE(SUBSTITUTE(E258,",",""))))))))),"N/A")</f>
        <v/>
      </c>
      <c r="M258">
        <f>IFERROR(IF(TRIM(F258)="-", "N/A", IF(RIGHT(F258,1)=")",IF(RIGHT(F258,2)="T)",-1000000000000*VALUE(MID(F258,2,LEN(F258)-3)),IF(RIGHT(F258,2)="M)",-1000000*VALUE(MID(F258,2,LEN(F258)-3)),IF(RIGHT(F258,2)="B)",-1000000000*VALUE(MID(F258,2,LEN(F258)-3)),IF(RIGHT(F258,2)="k)",-1000*VALUE(MID(F258,2,LEN(F258)-3)),VALUE(SUBSTITUTE(F258,",","")))))),IF(RIGHT(F258,1)="T",1000000000000*VALUE(LEFT(F258,LEN(F258)-1)),IF(RIGHT(F258,1)="M",1000000*VALUE(LEFT(F258,LEN(F258)-1)),IF(RIGHT(F258,1)="B",1000000000*VALUE(LEFT(F258,LEN(F258)-1)),IF(RIGHT(F258,1)="%",0.01*VALUE(LEFT(F258,LEN(F258)-1)),IF(RIGHT(F258,1)="k",1000*VALUE(LEFT(F258,LEN(F258)-1)),VALUE(SUBSTITUTE(F258,",",""))))))))),"N/A")</f>
        <v/>
      </c>
      <c r="N258">
        <f>IFERROR(IF(TRIM(G258)="-", "N/A", IF(RIGHT(G258,1)=")",IF(RIGHT(G258,2)="T)",-1000000000000*VALUE(MID(G258,2,LEN(G258)-3)),IF(RIGHT(G258,2)="M)",-1000000*VALUE(MID(G258,2,LEN(G258)-3)),IF(RIGHT(G258,2)="B)",-1000000000*VALUE(MID(G258,2,LEN(G258)-3)),IF(RIGHT(G258,2)="k)",-1000*VALUE(MID(G258,2,LEN(G258)-3)),VALUE(SUBSTITUTE(G258,",","")))))),IF(RIGHT(G258,1)="T",1000000000000*VALUE(LEFT(G258,LEN(G258)-1)),IF(RIGHT(G258,1)="M",1000000*VALUE(LEFT(G258,LEN(G258)-1)),IF(RIGHT(G258,1)="B",1000000000*VALUE(LEFT(G258,LEN(G258)-1)),IF(RIGHT(G258,1)="%",0.01*VALUE(LEFT(G258,LEN(G258)-1)),IF(RIGHT(G258,1)="k",1000*VALUE(LEFT(G258,LEN(G258)-1)),VALUE(SUBSTITUTE(G258,",",""))))))))),"N/A")</f>
        <v/>
      </c>
      <c r="P258">
        <f>MAX(J258:N258)</f>
        <v/>
      </c>
      <c r="Q258">
        <f>IFERROR(J144+MATCH(P258,J258:N258,0)-1,"")</f>
        <v/>
      </c>
      <c r="R258">
        <f>IF(Q258="","",MIN(J258:N258))</f>
        <v/>
      </c>
      <c r="S258">
        <f>IFERROR(J144+MATCH(R258,J258:N258,0)-1,"")</f>
        <v/>
      </c>
      <c r="T258">
        <f>IFERROR(AVERAGE(J258:N258),"")</f>
        <v/>
      </c>
      <c r="U258">
        <f>IFERROR(STDEV(J258:N258),"")</f>
        <v/>
      </c>
      <c r="V258">
        <f>IFERROR(IF(C258="-","",IF(ISBLANK(B258),"",IF(OR(ISNUMBER(FIND("Growth",B258)),ISNUMBER(FIND("Margin",B258))),"",(J258-T258)/U258))),"")</f>
        <v/>
      </c>
      <c r="W258">
        <f>IFERROR(IF(OR(D258="-",ISBLANK(D258)),"",(K258-T258)/U258),"")</f>
        <v/>
      </c>
      <c r="X258">
        <f>IFERROR(IF(OR(E258="-",ISBLANK(E258)),"",(L258-T258)/U258),"")</f>
        <v/>
      </c>
      <c r="Y258">
        <f>IFERROR(IF(OR(F258="-",ISBLANK(F258)),"",(M258-T258)/U258),"")</f>
        <v/>
      </c>
      <c r="Z258">
        <f>IFERROR(IF(OR(G258="-",ISBLANK(G258)),"",(N258-T258)/U258),"")</f>
        <v/>
      </c>
      <c r="AA258">
        <f>IF(MAX(MAX(V258:Z258),ABS(MIN(V258:Z258)))=ABS(MIN(V258:Z258)),MIN(V258:Z258),MAX(V258:Z258))</f>
        <v/>
      </c>
      <c r="AB258">
        <f>IFERROR(V144+MATCH(AA258,V258:Z258,0)-1,"")</f>
        <v/>
      </c>
      <c r="AC258">
        <f>IF(AB258&lt;&gt;"",IF(S258=AB258,"Low",IF(AB258=Q258,"High","")),"")</f>
        <v/>
      </c>
      <c r="AE258">
        <f>IF(ISNUMBER(MATCH("N/A",J258:N258,0)),"",IFERROR((5 * SUMPRODUCT(J144:N144,J258:N258) - PRODUCT(SUM(J144:N144),SUM(J258:N258))) / ((5 * SUM((J144^2)+(K144^2)+(L144^2)+(M144^2)+(N144^2))) - SUM(J144:N144)^2),""))</f>
        <v/>
      </c>
      <c r="AF258">
        <f>IFERROR(CORREL(J144:N144,J258:N258),"")</f>
        <v/>
      </c>
      <c r="AZ258">
        <f>IF(Q258=S258,0,1)</f>
        <v/>
      </c>
      <c r="BA258">
        <f>IF(AZ258=1,IF(Q258="","",IF(Q258=N144,"Yes","No")),"")</f>
        <v/>
      </c>
      <c r="BB258">
        <f>IF(BA258="Yes",P258,"")</f>
        <v/>
      </c>
      <c r="BC258">
        <f>IF(AZ258=1,IF(S258="","",IF(S258=N144,"Yes","No")),"")</f>
        <v/>
      </c>
      <c r="BD258">
        <f>IF(BC258="Yes",R258,"")</f>
        <v/>
      </c>
      <c r="BE258">
        <f>IFERROR(IF(SIGN(AE258)=1,"Increasing",IF(SIGN(AE258)=-1,"Decreasing","")),"")</f>
        <v/>
      </c>
      <c r="BF258">
        <f>IF(OR(AND(BE258="Increasing",BA258="Yes"),AND(BE258="Decreasing",BC258="Yes")),"Yes","No")</f>
        <v/>
      </c>
      <c r="BG258">
        <f>IF(I258="pos_trend","Yes","No")</f>
        <v/>
      </c>
      <c r="BH258">
        <f>IF(AF258&lt;&gt;"",IF(ABS(AF258)&gt;0.8,"Yes","No"),"")</f>
        <v/>
      </c>
    </row>
    <row r="259" spans="1:60">
      <c s="1" r="A259" t="n">
        <v>12</v>
      </c>
      <c r="B259" t="s">
        <v>669</v>
      </c>
      <c r="C259" t="s">
        <v>2923</v>
      </c>
      <c r="D259" t="s">
        <v>2924</v>
      </c>
      <c r="E259" t="s">
        <v>2925</v>
      </c>
      <c r="F259" t="s">
        <v>2921</v>
      </c>
      <c r="G259" t="s">
        <v>2922</v>
      </c>
      <c r="H259" t="s"/>
      <c r="I259">
        <f>IF(AND(K259&gt; J259, L259&gt; K259, M259&gt; L259, N259&gt; M259), "pos_trend", IF(AND(K259&lt; J259, L259&lt; K259, M259&lt; L259, N259&lt; M259), "neg_trend", "N/A"))</f>
        <v/>
      </c>
      <c r="J259">
        <f>IFERROR(IF(TRIM(C259)="-", "N/A", IF(RIGHT(C259,1)=")",IF(RIGHT(C259,2)="T)",-1000000000000*VALUE(MID(C259,2,LEN(C259)-3)),IF(RIGHT(C259,2)="M)",-1000000*VALUE(MID(C259,2,LEN(C259)-3)),IF(RIGHT(C259,2)="B)",-1000000000*VALUE(MID(C259,2,LEN(C259)-3)),IF(RIGHT(C259,2)="k)",-1000*VALUE(MID(C259,2,LEN(C259)-3)),VALUE(SUBSTITUTE(C259,",","")))))),IF(RIGHT(C259,1)="T",1000000000000*VALUE(LEFT(C259,LEN(C259)-1)),IF(RIGHT(C259,1)="M",1000000*VALUE(LEFT(C259,LEN(C259)-1)),IF(RIGHT(C259,1)="B",1000000000*VALUE(LEFT(C259,LEN(C259)-1)),IF(RIGHT(C259,1)="%",0.01*VALUE(LEFT(C259,LEN(C259)-1)),IF(RIGHT(C259,1)="k",1000*VALUE(LEFT(C259,LEN(C259)-1)),VALUE(SUBSTITUTE(C259,",",""))))))))),"N/A")</f>
        <v/>
      </c>
      <c r="K259">
        <f>IFERROR(IF(TRIM(D259)="-", "N/A", IF(RIGHT(D259,1)=")",IF(RIGHT(D259,2)="T)",-1000000000000*VALUE(MID(D259,2,LEN(D259)-3)),IF(RIGHT(D259,2)="M)",-1000000*VALUE(MID(D259,2,LEN(D259)-3)),IF(RIGHT(D259,2)="B)",-1000000000*VALUE(MID(D259,2,LEN(D259)-3)),IF(RIGHT(D259,2)="k)",-1000*VALUE(MID(D259,2,LEN(D259)-3)),VALUE(SUBSTITUTE(D259,",","")))))),IF(RIGHT(D259,1)="T",1000000000000*VALUE(LEFT(D259,LEN(D259)-1)),IF(RIGHT(D259,1)="M",1000000*VALUE(LEFT(D259,LEN(D259)-1)),IF(RIGHT(D259,1)="B",1000000000*VALUE(LEFT(D259,LEN(D259)-1)),IF(RIGHT(D259,1)="%",0.01*VALUE(LEFT(D259,LEN(D259)-1)),IF(RIGHT(D259,1)="k",1000*VALUE(LEFT(D259,LEN(D259)-1)),VALUE(SUBSTITUTE(D259,",",""))))))))),"N/A")</f>
        <v/>
      </c>
      <c r="L259">
        <f>IFERROR(IF(TRIM(E259)="-", "N/A", IF(RIGHT(E259,1)=")",IF(RIGHT(E259,2)="T)",-1000000000000*VALUE(MID(E259,2,LEN(E259)-3)),IF(RIGHT(E259,2)="M)",-1000000*VALUE(MID(E259,2,LEN(E259)-3)),IF(RIGHT(E259,2)="B)",-1000000000*VALUE(MID(E259,2,LEN(E259)-3)),IF(RIGHT(E259,2)="k)",-1000*VALUE(MID(E259,2,LEN(E259)-3)),VALUE(SUBSTITUTE(E259,",","")))))),IF(RIGHT(E259,1)="T",1000000000000*VALUE(LEFT(E259,LEN(E259)-1)),IF(RIGHT(E259,1)="M",1000000*VALUE(LEFT(E259,LEN(E259)-1)),IF(RIGHT(E259,1)="B",1000000000*VALUE(LEFT(E259,LEN(E259)-1)),IF(RIGHT(E259,1)="%",0.01*VALUE(LEFT(E259,LEN(E259)-1)),IF(RIGHT(E259,1)="k",1000*VALUE(LEFT(E259,LEN(E259)-1)),VALUE(SUBSTITUTE(E259,",",""))))))))),"N/A")</f>
        <v/>
      </c>
      <c r="M259">
        <f>IFERROR(IF(TRIM(F259)="-", "N/A", IF(RIGHT(F259,1)=")",IF(RIGHT(F259,2)="T)",-1000000000000*VALUE(MID(F259,2,LEN(F259)-3)),IF(RIGHT(F259,2)="M)",-1000000*VALUE(MID(F259,2,LEN(F259)-3)),IF(RIGHT(F259,2)="B)",-1000000000*VALUE(MID(F259,2,LEN(F259)-3)),IF(RIGHT(F259,2)="k)",-1000*VALUE(MID(F259,2,LEN(F259)-3)),VALUE(SUBSTITUTE(F259,",","")))))),IF(RIGHT(F259,1)="T",1000000000000*VALUE(LEFT(F259,LEN(F259)-1)),IF(RIGHT(F259,1)="M",1000000*VALUE(LEFT(F259,LEN(F259)-1)),IF(RIGHT(F259,1)="B",1000000000*VALUE(LEFT(F259,LEN(F259)-1)),IF(RIGHT(F259,1)="%",0.01*VALUE(LEFT(F259,LEN(F259)-1)),IF(RIGHT(F259,1)="k",1000*VALUE(LEFT(F259,LEN(F259)-1)),VALUE(SUBSTITUTE(F259,",",""))))))))),"N/A")</f>
        <v/>
      </c>
      <c r="N259">
        <f>IFERROR(IF(TRIM(G259)="-", "N/A", IF(RIGHT(G259,1)=")",IF(RIGHT(G259,2)="T)",-1000000000000*VALUE(MID(G259,2,LEN(G259)-3)),IF(RIGHT(G259,2)="M)",-1000000*VALUE(MID(G259,2,LEN(G259)-3)),IF(RIGHT(G259,2)="B)",-1000000000*VALUE(MID(G259,2,LEN(G259)-3)),IF(RIGHT(G259,2)="k)",-1000*VALUE(MID(G259,2,LEN(G259)-3)),VALUE(SUBSTITUTE(G259,",","")))))),IF(RIGHT(G259,1)="T",1000000000000*VALUE(LEFT(G259,LEN(G259)-1)),IF(RIGHT(G259,1)="M",1000000*VALUE(LEFT(G259,LEN(G259)-1)),IF(RIGHT(G259,1)="B",1000000000*VALUE(LEFT(G259,LEN(G259)-1)),IF(RIGHT(G259,1)="%",0.01*VALUE(LEFT(G259,LEN(G259)-1)),IF(RIGHT(G259,1)="k",1000*VALUE(LEFT(G259,LEN(G259)-1)),VALUE(SUBSTITUTE(G259,",",""))))))))),"N/A")</f>
        <v/>
      </c>
      <c r="P259">
        <f>MAX(J259:N259)</f>
        <v/>
      </c>
      <c r="Q259">
        <f>IFERROR(J144+MATCH(P259,J259:N259,0)-1,"")</f>
        <v/>
      </c>
      <c r="R259">
        <f>IF(Q259="","",MIN(J259:N259))</f>
        <v/>
      </c>
      <c r="S259">
        <f>IFERROR(J144+MATCH(R259,J259:N259,0)-1,"")</f>
        <v/>
      </c>
      <c r="T259">
        <f>IFERROR(AVERAGE(J259:N259),"")</f>
        <v/>
      </c>
      <c r="U259">
        <f>IFERROR(STDEV(J259:N259),"")</f>
        <v/>
      </c>
      <c r="V259">
        <f>IFERROR(IF(C259="-","",IF(ISBLANK(B259),"",IF(OR(ISNUMBER(FIND("Growth",B259)),ISNUMBER(FIND("Margin",B259))),"",(J259-T259)/U259))),"")</f>
        <v/>
      </c>
      <c r="W259">
        <f>IFERROR(IF(OR(D259="-",ISBLANK(D259)),"",(K259-T259)/U259),"")</f>
        <v/>
      </c>
      <c r="X259">
        <f>IFERROR(IF(OR(E259="-",ISBLANK(E259)),"",(L259-T259)/U259),"")</f>
        <v/>
      </c>
      <c r="Y259">
        <f>IFERROR(IF(OR(F259="-",ISBLANK(F259)),"",(M259-T259)/U259),"")</f>
        <v/>
      </c>
      <c r="Z259">
        <f>IFERROR(IF(OR(G259="-",ISBLANK(G259)),"",(N259-T259)/U259),"")</f>
        <v/>
      </c>
      <c r="AA259">
        <f>IF(MAX(MAX(V259:Z259),ABS(MIN(V259:Z259)))=ABS(MIN(V259:Z259)),MIN(V259:Z259),MAX(V259:Z259))</f>
        <v/>
      </c>
      <c r="AB259">
        <f>IFERROR(V144+MATCH(AA259,V259:Z259,0)-1,"")</f>
        <v/>
      </c>
      <c r="AC259">
        <f>IF(AB259&lt;&gt;"",IF(S259=AB259,"Low",IF(AB259=Q259,"High","")),"")</f>
        <v/>
      </c>
      <c r="AE259">
        <f>IF(ISNUMBER(MATCH("N/A",J259:N259,0)),"",IFERROR((5 * SUMPRODUCT(J144:N144,J259:N259) - PRODUCT(SUM(J144:N144),SUM(J259:N259))) / ((5 * SUM((J144^2)+(K144^2)+(L144^2)+(M144^2)+(N144^2))) - SUM(J144:N144)^2),""))</f>
        <v/>
      </c>
      <c r="AF259">
        <f>IFERROR(CORREL(J144:N144,J259:N259),"")</f>
        <v/>
      </c>
      <c r="AZ259">
        <f>IF(Q259=S259,0,1)</f>
        <v/>
      </c>
      <c r="BA259">
        <f>IF(AZ259=1,IF(Q259="","",IF(Q259=N144,"Yes","No")),"")</f>
        <v/>
      </c>
      <c r="BB259">
        <f>IF(BA259="Yes",P259,"")</f>
        <v/>
      </c>
      <c r="BC259">
        <f>IF(AZ259=1,IF(S259="","",IF(S259=N144,"Yes","No")),"")</f>
        <v/>
      </c>
      <c r="BD259">
        <f>IF(BC259="Yes",R259,"")</f>
        <v/>
      </c>
      <c r="BE259">
        <f>IFERROR(IF(SIGN(AE259)=1,"Increasing",IF(SIGN(AE259)=-1,"Decreasing","")),"")</f>
        <v/>
      </c>
      <c r="BF259">
        <f>IF(OR(AND(BE259="Increasing",BA259="Yes"),AND(BE259="Decreasing",BC259="Yes")),"Yes","No")</f>
        <v/>
      </c>
      <c r="BG259">
        <f>IF(I259="pos_trend","Yes","No")</f>
        <v/>
      </c>
      <c r="BH259">
        <f>IF(AF259&lt;&gt;"",IF(ABS(AF259)&gt;0.8,"Yes","No"),"")</f>
        <v/>
      </c>
    </row>
    <row r="260" spans="1:60">
      <c s="1" r="A260" t="n">
        <v>13</v>
      </c>
      <c r="B260" t="s">
        <v>673</v>
      </c>
      <c r="C260" t="s">
        <v>2923</v>
      </c>
      <c r="D260" t="s">
        <v>2924</v>
      </c>
      <c r="E260" t="s">
        <v>2925</v>
      </c>
      <c r="F260" t="s">
        <v>2921</v>
      </c>
      <c r="G260" t="s">
        <v>2922</v>
      </c>
      <c r="H260" t="s"/>
      <c r="I260">
        <f>IF(AND(K260&gt; J260, L260&gt; K260, M260&gt; L260, N260&gt; M260), "pos_trend", IF(AND(K260&lt; J260, L260&lt; K260, M260&lt; L260, N260&lt; M260), "neg_trend", "N/A"))</f>
        <v/>
      </c>
      <c r="J260">
        <f>IFERROR(IF(TRIM(C260)="-", "N/A", IF(RIGHT(C260,1)=")",IF(RIGHT(C260,2)="T)",-1000000000000*VALUE(MID(C260,2,LEN(C260)-3)),IF(RIGHT(C260,2)="M)",-1000000*VALUE(MID(C260,2,LEN(C260)-3)),IF(RIGHT(C260,2)="B)",-1000000000*VALUE(MID(C260,2,LEN(C260)-3)),IF(RIGHT(C260,2)="k)",-1000*VALUE(MID(C260,2,LEN(C260)-3)),VALUE(SUBSTITUTE(C260,",","")))))),IF(RIGHT(C260,1)="T",1000000000000*VALUE(LEFT(C260,LEN(C260)-1)),IF(RIGHT(C260,1)="M",1000000*VALUE(LEFT(C260,LEN(C260)-1)),IF(RIGHT(C260,1)="B",1000000000*VALUE(LEFT(C260,LEN(C260)-1)),IF(RIGHT(C260,1)="%",0.01*VALUE(LEFT(C260,LEN(C260)-1)),IF(RIGHT(C260,1)="k",1000*VALUE(LEFT(C260,LEN(C260)-1)),VALUE(SUBSTITUTE(C260,",",""))))))))),"N/A")</f>
        <v/>
      </c>
      <c r="K260">
        <f>IFERROR(IF(TRIM(D260)="-", "N/A", IF(RIGHT(D260,1)=")",IF(RIGHT(D260,2)="T)",-1000000000000*VALUE(MID(D260,2,LEN(D260)-3)),IF(RIGHT(D260,2)="M)",-1000000*VALUE(MID(D260,2,LEN(D260)-3)),IF(RIGHT(D260,2)="B)",-1000000000*VALUE(MID(D260,2,LEN(D260)-3)),IF(RIGHT(D260,2)="k)",-1000*VALUE(MID(D260,2,LEN(D260)-3)),VALUE(SUBSTITUTE(D260,",","")))))),IF(RIGHT(D260,1)="T",1000000000000*VALUE(LEFT(D260,LEN(D260)-1)),IF(RIGHT(D260,1)="M",1000000*VALUE(LEFT(D260,LEN(D260)-1)),IF(RIGHT(D260,1)="B",1000000000*VALUE(LEFT(D260,LEN(D260)-1)),IF(RIGHT(D260,1)="%",0.01*VALUE(LEFT(D260,LEN(D260)-1)),IF(RIGHT(D260,1)="k",1000*VALUE(LEFT(D260,LEN(D260)-1)),VALUE(SUBSTITUTE(D260,",",""))))))))),"N/A")</f>
        <v/>
      </c>
      <c r="L260">
        <f>IFERROR(IF(TRIM(E260)="-", "N/A", IF(RIGHT(E260,1)=")",IF(RIGHT(E260,2)="T)",-1000000000000*VALUE(MID(E260,2,LEN(E260)-3)),IF(RIGHT(E260,2)="M)",-1000000*VALUE(MID(E260,2,LEN(E260)-3)),IF(RIGHT(E260,2)="B)",-1000000000*VALUE(MID(E260,2,LEN(E260)-3)),IF(RIGHT(E260,2)="k)",-1000*VALUE(MID(E260,2,LEN(E260)-3)),VALUE(SUBSTITUTE(E260,",","")))))),IF(RIGHT(E260,1)="T",1000000000000*VALUE(LEFT(E260,LEN(E260)-1)),IF(RIGHT(E260,1)="M",1000000*VALUE(LEFT(E260,LEN(E260)-1)),IF(RIGHT(E260,1)="B",1000000000*VALUE(LEFT(E260,LEN(E260)-1)),IF(RIGHT(E260,1)="%",0.01*VALUE(LEFT(E260,LEN(E260)-1)),IF(RIGHT(E260,1)="k",1000*VALUE(LEFT(E260,LEN(E260)-1)),VALUE(SUBSTITUTE(E260,",",""))))))))),"N/A")</f>
        <v/>
      </c>
      <c r="M260">
        <f>IFERROR(IF(TRIM(F260)="-", "N/A", IF(RIGHT(F260,1)=")",IF(RIGHT(F260,2)="T)",-1000000000000*VALUE(MID(F260,2,LEN(F260)-3)),IF(RIGHT(F260,2)="M)",-1000000*VALUE(MID(F260,2,LEN(F260)-3)),IF(RIGHT(F260,2)="B)",-1000000000*VALUE(MID(F260,2,LEN(F260)-3)),IF(RIGHT(F260,2)="k)",-1000*VALUE(MID(F260,2,LEN(F260)-3)),VALUE(SUBSTITUTE(F260,",","")))))),IF(RIGHT(F260,1)="T",1000000000000*VALUE(LEFT(F260,LEN(F260)-1)),IF(RIGHT(F260,1)="M",1000000*VALUE(LEFT(F260,LEN(F260)-1)),IF(RIGHT(F260,1)="B",1000000000*VALUE(LEFT(F260,LEN(F260)-1)),IF(RIGHT(F260,1)="%",0.01*VALUE(LEFT(F260,LEN(F260)-1)),IF(RIGHT(F260,1)="k",1000*VALUE(LEFT(F260,LEN(F260)-1)),VALUE(SUBSTITUTE(F260,",",""))))))))),"N/A")</f>
        <v/>
      </c>
      <c r="N260">
        <f>IFERROR(IF(TRIM(G260)="-", "N/A", IF(RIGHT(G260,1)=")",IF(RIGHT(G260,2)="T)",-1000000000000*VALUE(MID(G260,2,LEN(G260)-3)),IF(RIGHT(G260,2)="M)",-1000000*VALUE(MID(G260,2,LEN(G260)-3)),IF(RIGHT(G260,2)="B)",-1000000000*VALUE(MID(G260,2,LEN(G260)-3)),IF(RIGHT(G260,2)="k)",-1000*VALUE(MID(G260,2,LEN(G260)-3)),VALUE(SUBSTITUTE(G260,",","")))))),IF(RIGHT(G260,1)="T",1000000000000*VALUE(LEFT(G260,LEN(G260)-1)),IF(RIGHT(G260,1)="M",1000000*VALUE(LEFT(G260,LEN(G260)-1)),IF(RIGHT(G260,1)="B",1000000000*VALUE(LEFT(G260,LEN(G260)-1)),IF(RIGHT(G260,1)="%",0.01*VALUE(LEFT(G260,LEN(G260)-1)),IF(RIGHT(G260,1)="k",1000*VALUE(LEFT(G260,LEN(G260)-1)),VALUE(SUBSTITUTE(G260,",",""))))))))),"N/A")</f>
        <v/>
      </c>
      <c r="P260">
        <f>MAX(J260:N260)</f>
        <v/>
      </c>
      <c r="Q260">
        <f>IFERROR(J144+MATCH(P260,J260:N260,0)-1,"")</f>
        <v/>
      </c>
      <c r="R260">
        <f>IF(Q260="","",MIN(J260:N260))</f>
        <v/>
      </c>
      <c r="S260">
        <f>IFERROR(J144+MATCH(R260,J260:N260,0)-1,"")</f>
        <v/>
      </c>
      <c r="T260">
        <f>IFERROR(AVERAGE(J260:N260),"")</f>
        <v/>
      </c>
      <c r="U260">
        <f>IFERROR(STDEV(J260:N260),"")</f>
        <v/>
      </c>
      <c r="V260">
        <f>IFERROR(IF(C260="-","",IF(ISBLANK(B260),"",IF(OR(ISNUMBER(FIND("Growth",B260)),ISNUMBER(FIND("Margin",B260))),"",(J260-T260)/U260))),"")</f>
        <v/>
      </c>
      <c r="W260">
        <f>IFERROR(IF(OR(D260="-",ISBLANK(D260)),"",(K260-T260)/U260),"")</f>
        <v/>
      </c>
      <c r="X260">
        <f>IFERROR(IF(OR(E260="-",ISBLANK(E260)),"",(L260-T260)/U260),"")</f>
        <v/>
      </c>
      <c r="Y260">
        <f>IFERROR(IF(OR(F260="-",ISBLANK(F260)),"",(M260-T260)/U260),"")</f>
        <v/>
      </c>
      <c r="Z260">
        <f>IFERROR(IF(OR(G260="-",ISBLANK(G260)),"",(N260-T260)/U260),"")</f>
        <v/>
      </c>
      <c r="AA260">
        <f>IF(MAX(MAX(V260:Z260),ABS(MIN(V260:Z260)))=ABS(MIN(V260:Z260)),MIN(V260:Z260),MAX(V260:Z260))</f>
        <v/>
      </c>
      <c r="AB260">
        <f>IFERROR(V144+MATCH(AA260,V260:Z260,0)-1,"")</f>
        <v/>
      </c>
      <c r="AC260">
        <f>IF(AB260&lt;&gt;"",IF(S260=AB260,"Low",IF(AB260=Q260,"High","")),"")</f>
        <v/>
      </c>
      <c r="AE260">
        <f>IF(ISNUMBER(MATCH("N/A",J260:N260,0)),"",IFERROR((5 * SUMPRODUCT(J144:N144,J260:N260) - PRODUCT(SUM(J144:N144),SUM(J260:N260))) / ((5 * SUM((J144^2)+(K144^2)+(L144^2)+(M144^2)+(N144^2))) - SUM(J144:N144)^2),""))</f>
        <v/>
      </c>
      <c r="AF260">
        <f>IFERROR(CORREL(J144:N144,J260:N260),"")</f>
        <v/>
      </c>
      <c r="AZ260">
        <f>IF(Q260=S260,0,1)</f>
        <v/>
      </c>
      <c r="BA260">
        <f>IF(AZ260=1,IF(Q260="","",IF(Q260=N144,"Yes","No")),"")</f>
        <v/>
      </c>
      <c r="BB260">
        <f>IF(BA260="Yes",P260,"")</f>
        <v/>
      </c>
      <c r="BC260">
        <f>IF(AZ260=1,IF(S260="","",IF(S260=N144,"Yes","No")),"")</f>
        <v/>
      </c>
      <c r="BD260">
        <f>IF(BC260="Yes",R260,"")</f>
        <v/>
      </c>
      <c r="BE260">
        <f>IFERROR(IF(SIGN(AE260)=1,"Increasing",IF(SIGN(AE260)=-1,"Decreasing","")),"")</f>
        <v/>
      </c>
      <c r="BF260">
        <f>IF(OR(AND(BE260="Increasing",BA260="Yes"),AND(BE260="Decreasing",BC260="Yes")),"Yes","No")</f>
        <v/>
      </c>
      <c r="BG260">
        <f>IF(I260="pos_trend","Yes","No")</f>
        <v/>
      </c>
      <c r="BH260">
        <f>IF(AF260&lt;&gt;"",IF(ABS(AF260)&gt;0.8,"Yes","No"),"")</f>
        <v/>
      </c>
    </row>
    <row r="261" spans="1:60">
      <c s="1" r="A261" t="n">
        <v>14</v>
      </c>
      <c r="B261" t="s">
        <v>674</v>
      </c>
      <c r="C261" t="s">
        <v>264</v>
      </c>
      <c r="D261" t="s">
        <v>264</v>
      </c>
      <c r="E261" t="s">
        <v>264</v>
      </c>
      <c r="F261" t="s">
        <v>264</v>
      </c>
      <c r="G261" t="s">
        <v>264</v>
      </c>
      <c r="H261" t="s"/>
      <c r="I261">
        <f>IF(AND(K261&gt; J261, L261&gt; K261, M261&gt; L261, N261&gt; M261), "pos_trend", IF(AND(K261&lt; J261, L261&lt; K261, M261&lt; L261, N261&lt; M261), "neg_trend", "N/A"))</f>
        <v/>
      </c>
      <c r="J261">
        <f>IFERROR(IF(TRIM(C261)="-", "N/A", IF(RIGHT(C261,1)=")",IF(RIGHT(C261,2)="T)",-1000000000000*VALUE(MID(C261,2,LEN(C261)-3)),IF(RIGHT(C261,2)="M)",-1000000*VALUE(MID(C261,2,LEN(C261)-3)),IF(RIGHT(C261,2)="B)",-1000000000*VALUE(MID(C261,2,LEN(C261)-3)),IF(RIGHT(C261,2)="k)",-1000*VALUE(MID(C261,2,LEN(C261)-3)),VALUE(SUBSTITUTE(C261,",","")))))),IF(RIGHT(C261,1)="T",1000000000000*VALUE(LEFT(C261,LEN(C261)-1)),IF(RIGHT(C261,1)="M",1000000*VALUE(LEFT(C261,LEN(C261)-1)),IF(RIGHT(C261,1)="B",1000000000*VALUE(LEFT(C261,LEN(C261)-1)),IF(RIGHT(C261,1)="%",0.01*VALUE(LEFT(C261,LEN(C261)-1)),IF(RIGHT(C261,1)="k",1000*VALUE(LEFT(C261,LEN(C261)-1)),VALUE(SUBSTITUTE(C261,",",""))))))))),"N/A")</f>
        <v/>
      </c>
      <c r="K261">
        <f>IFERROR(IF(TRIM(D261)="-", "N/A", IF(RIGHT(D261,1)=")",IF(RIGHT(D261,2)="T)",-1000000000000*VALUE(MID(D261,2,LEN(D261)-3)),IF(RIGHT(D261,2)="M)",-1000000*VALUE(MID(D261,2,LEN(D261)-3)),IF(RIGHT(D261,2)="B)",-1000000000*VALUE(MID(D261,2,LEN(D261)-3)),IF(RIGHT(D261,2)="k)",-1000*VALUE(MID(D261,2,LEN(D261)-3)),VALUE(SUBSTITUTE(D261,",","")))))),IF(RIGHT(D261,1)="T",1000000000000*VALUE(LEFT(D261,LEN(D261)-1)),IF(RIGHT(D261,1)="M",1000000*VALUE(LEFT(D261,LEN(D261)-1)),IF(RIGHT(D261,1)="B",1000000000*VALUE(LEFT(D261,LEN(D261)-1)),IF(RIGHT(D261,1)="%",0.01*VALUE(LEFT(D261,LEN(D261)-1)),IF(RIGHT(D261,1)="k",1000*VALUE(LEFT(D261,LEN(D261)-1)),VALUE(SUBSTITUTE(D261,",",""))))))))),"N/A")</f>
        <v/>
      </c>
      <c r="L261">
        <f>IFERROR(IF(TRIM(E261)="-", "N/A", IF(RIGHT(E261,1)=")",IF(RIGHT(E261,2)="T)",-1000000000000*VALUE(MID(E261,2,LEN(E261)-3)),IF(RIGHT(E261,2)="M)",-1000000*VALUE(MID(E261,2,LEN(E261)-3)),IF(RIGHT(E261,2)="B)",-1000000000*VALUE(MID(E261,2,LEN(E261)-3)),IF(RIGHT(E261,2)="k)",-1000*VALUE(MID(E261,2,LEN(E261)-3)),VALUE(SUBSTITUTE(E261,",","")))))),IF(RIGHT(E261,1)="T",1000000000000*VALUE(LEFT(E261,LEN(E261)-1)),IF(RIGHT(E261,1)="M",1000000*VALUE(LEFT(E261,LEN(E261)-1)),IF(RIGHT(E261,1)="B",1000000000*VALUE(LEFT(E261,LEN(E261)-1)),IF(RIGHT(E261,1)="%",0.01*VALUE(LEFT(E261,LEN(E261)-1)),IF(RIGHT(E261,1)="k",1000*VALUE(LEFT(E261,LEN(E261)-1)),VALUE(SUBSTITUTE(E261,",",""))))))))),"N/A")</f>
        <v/>
      </c>
      <c r="M261">
        <f>IFERROR(IF(TRIM(F261)="-", "N/A", IF(RIGHT(F261,1)=")",IF(RIGHT(F261,2)="T)",-1000000000000*VALUE(MID(F261,2,LEN(F261)-3)),IF(RIGHT(F261,2)="M)",-1000000*VALUE(MID(F261,2,LEN(F261)-3)),IF(RIGHT(F261,2)="B)",-1000000000*VALUE(MID(F261,2,LEN(F261)-3)),IF(RIGHT(F261,2)="k)",-1000*VALUE(MID(F261,2,LEN(F261)-3)),VALUE(SUBSTITUTE(F261,",","")))))),IF(RIGHT(F261,1)="T",1000000000000*VALUE(LEFT(F261,LEN(F261)-1)),IF(RIGHT(F261,1)="M",1000000*VALUE(LEFT(F261,LEN(F261)-1)),IF(RIGHT(F261,1)="B",1000000000*VALUE(LEFT(F261,LEN(F261)-1)),IF(RIGHT(F261,1)="%",0.01*VALUE(LEFT(F261,LEN(F261)-1)),IF(RIGHT(F261,1)="k",1000*VALUE(LEFT(F261,LEN(F261)-1)),VALUE(SUBSTITUTE(F261,",",""))))))))),"N/A")</f>
        <v/>
      </c>
      <c r="N261">
        <f>IFERROR(IF(TRIM(G261)="-", "N/A", IF(RIGHT(G261,1)=")",IF(RIGHT(G261,2)="T)",-1000000000000*VALUE(MID(G261,2,LEN(G261)-3)),IF(RIGHT(G261,2)="M)",-1000000*VALUE(MID(G261,2,LEN(G261)-3)),IF(RIGHT(G261,2)="B)",-1000000000*VALUE(MID(G261,2,LEN(G261)-3)),IF(RIGHT(G261,2)="k)",-1000*VALUE(MID(G261,2,LEN(G261)-3)),VALUE(SUBSTITUTE(G261,",","")))))),IF(RIGHT(G261,1)="T",1000000000000*VALUE(LEFT(G261,LEN(G261)-1)),IF(RIGHT(G261,1)="M",1000000*VALUE(LEFT(G261,LEN(G261)-1)),IF(RIGHT(G261,1)="B",1000000000*VALUE(LEFT(G261,LEN(G261)-1)),IF(RIGHT(G261,1)="%",0.01*VALUE(LEFT(G261,LEN(G261)-1)),IF(RIGHT(G261,1)="k",1000*VALUE(LEFT(G261,LEN(G261)-1)),VALUE(SUBSTITUTE(G261,",",""))))))))),"N/A")</f>
        <v/>
      </c>
      <c r="P261">
        <f>MAX(J261:N261)</f>
        <v/>
      </c>
      <c r="Q261">
        <f>IFERROR(J144+MATCH(P261,J261:N261,0)-1,"")</f>
        <v/>
      </c>
      <c r="R261">
        <f>IF(Q261="","",MIN(J261:N261))</f>
        <v/>
      </c>
      <c r="S261">
        <f>IFERROR(J144+MATCH(R261,J261:N261,0)-1,"")</f>
        <v/>
      </c>
      <c r="T261">
        <f>IFERROR(AVERAGE(J261:N261),"")</f>
        <v/>
      </c>
      <c r="U261">
        <f>IFERROR(STDEV(J261:N261),"")</f>
        <v/>
      </c>
      <c r="V261">
        <f>IFERROR(IF(C261="-","",IF(ISBLANK(B261),"",IF(OR(ISNUMBER(FIND("Growth",B261)),ISNUMBER(FIND("Margin",B261))),"",(J261-T261)/U261))),"")</f>
        <v/>
      </c>
      <c r="W261">
        <f>IFERROR(IF(OR(D261="-",ISBLANK(D261)),"",(K261-T261)/U261),"")</f>
        <v/>
      </c>
      <c r="X261">
        <f>IFERROR(IF(OR(E261="-",ISBLANK(E261)),"",(L261-T261)/U261),"")</f>
        <v/>
      </c>
      <c r="Y261">
        <f>IFERROR(IF(OR(F261="-",ISBLANK(F261)),"",(M261-T261)/U261),"")</f>
        <v/>
      </c>
      <c r="Z261">
        <f>IFERROR(IF(OR(G261="-",ISBLANK(G261)),"",(N261-T261)/U261),"")</f>
        <v/>
      </c>
      <c r="AA261">
        <f>IF(MAX(MAX(V261:Z261),ABS(MIN(V261:Z261)))=ABS(MIN(V261:Z261)),MIN(V261:Z261),MAX(V261:Z261))</f>
        <v/>
      </c>
      <c r="AB261">
        <f>IFERROR(V144+MATCH(AA261,V261:Z261,0)-1,"")</f>
        <v/>
      </c>
      <c r="AC261">
        <f>IF(AB261&lt;&gt;"",IF(S261=AB261,"Low",IF(AB261=Q261,"High","")),"")</f>
        <v/>
      </c>
      <c r="AE261">
        <f>IF(ISNUMBER(MATCH("N/A",J261:N261,0)),"",IFERROR((5 * SUMPRODUCT(J144:N144,J261:N261) - PRODUCT(SUM(J144:N144),SUM(J261:N261))) / ((5 * SUM((J144^2)+(K144^2)+(L144^2)+(M144^2)+(N144^2))) - SUM(J144:N144)^2),""))</f>
        <v/>
      </c>
      <c r="AF261">
        <f>IFERROR(CORREL(J144:N144,J261:N261),"")</f>
        <v/>
      </c>
      <c r="AZ261">
        <f>IF(Q261=S261,0,1)</f>
        <v/>
      </c>
      <c r="BA261">
        <f>IF(AZ261=1,IF(Q261="","",IF(Q261=N144,"Yes","No")),"")</f>
        <v/>
      </c>
      <c r="BB261">
        <f>IF(BA261="Yes",P261,"")</f>
        <v/>
      </c>
      <c r="BC261">
        <f>IF(AZ261=1,IF(S261="","",IF(S261=N144,"Yes","No")),"")</f>
        <v/>
      </c>
      <c r="BD261">
        <f>IF(BC261="Yes",R261,"")</f>
        <v/>
      </c>
      <c r="BE261">
        <f>IFERROR(IF(SIGN(AE261)=1,"Increasing",IF(SIGN(AE261)=-1,"Decreasing","")),"")</f>
        <v/>
      </c>
      <c r="BF261">
        <f>IF(OR(AND(BE261="Increasing",BA261="Yes"),AND(BE261="Decreasing",BC261="Yes")),"Yes","No")</f>
        <v/>
      </c>
      <c r="BG261">
        <f>IF(I261="pos_trend","Yes","No")</f>
        <v/>
      </c>
      <c r="BH261">
        <f>IF(AF261&lt;&gt;"",IF(ABS(AF261)&gt;0.8,"Yes","No"),"")</f>
        <v/>
      </c>
    </row>
    <row r="262" spans="1:60">
      <c s="1" r="A262" t="n">
        <v>15</v>
      </c>
      <c r="B262" t="s">
        <v>675</v>
      </c>
      <c r="C262" t="s">
        <v>2926</v>
      </c>
      <c r="D262" t="s">
        <v>2927</v>
      </c>
      <c r="E262" t="s">
        <v>2928</v>
      </c>
      <c r="F262" t="s">
        <v>264</v>
      </c>
      <c r="G262" t="s">
        <v>264</v>
      </c>
      <c r="H262" t="s"/>
      <c r="I262">
        <f>IF(AND(K262&gt; J262, L262&gt; K262, M262&gt; L262, N262&gt; M262), "pos_trend", IF(AND(K262&lt; J262, L262&lt; K262, M262&lt; L262, N262&lt; M262), "neg_trend", "N/A"))</f>
        <v/>
      </c>
      <c r="J262">
        <f>IFERROR(IF(TRIM(C262)="-", "N/A", IF(RIGHT(C262,1)=")",IF(RIGHT(C262,2)="T)",-1000000000000*VALUE(MID(C262,2,LEN(C262)-3)),IF(RIGHT(C262,2)="M)",-1000000*VALUE(MID(C262,2,LEN(C262)-3)),IF(RIGHT(C262,2)="B)",-1000000000*VALUE(MID(C262,2,LEN(C262)-3)),IF(RIGHT(C262,2)="k)",-1000*VALUE(MID(C262,2,LEN(C262)-3)),VALUE(SUBSTITUTE(C262,",","")))))),IF(RIGHT(C262,1)="T",1000000000000*VALUE(LEFT(C262,LEN(C262)-1)),IF(RIGHT(C262,1)="M",1000000*VALUE(LEFT(C262,LEN(C262)-1)),IF(RIGHT(C262,1)="B",1000000000*VALUE(LEFT(C262,LEN(C262)-1)),IF(RIGHT(C262,1)="%",0.01*VALUE(LEFT(C262,LEN(C262)-1)),IF(RIGHT(C262,1)="k",1000*VALUE(LEFT(C262,LEN(C262)-1)),VALUE(SUBSTITUTE(C262,",",""))))))))),"N/A")</f>
        <v/>
      </c>
      <c r="K262">
        <f>IFERROR(IF(TRIM(D262)="-", "N/A", IF(RIGHT(D262,1)=")",IF(RIGHT(D262,2)="T)",-1000000000000*VALUE(MID(D262,2,LEN(D262)-3)),IF(RIGHT(D262,2)="M)",-1000000*VALUE(MID(D262,2,LEN(D262)-3)),IF(RIGHT(D262,2)="B)",-1000000000*VALUE(MID(D262,2,LEN(D262)-3)),IF(RIGHT(D262,2)="k)",-1000*VALUE(MID(D262,2,LEN(D262)-3)),VALUE(SUBSTITUTE(D262,",","")))))),IF(RIGHT(D262,1)="T",1000000000000*VALUE(LEFT(D262,LEN(D262)-1)),IF(RIGHT(D262,1)="M",1000000*VALUE(LEFT(D262,LEN(D262)-1)),IF(RIGHT(D262,1)="B",1000000000*VALUE(LEFT(D262,LEN(D262)-1)),IF(RIGHT(D262,1)="%",0.01*VALUE(LEFT(D262,LEN(D262)-1)),IF(RIGHT(D262,1)="k",1000*VALUE(LEFT(D262,LEN(D262)-1)),VALUE(SUBSTITUTE(D262,",",""))))))))),"N/A")</f>
        <v/>
      </c>
      <c r="L262">
        <f>IFERROR(IF(TRIM(E262)="-", "N/A", IF(RIGHT(E262,1)=")",IF(RIGHT(E262,2)="T)",-1000000000000*VALUE(MID(E262,2,LEN(E262)-3)),IF(RIGHT(E262,2)="M)",-1000000*VALUE(MID(E262,2,LEN(E262)-3)),IF(RIGHT(E262,2)="B)",-1000000000*VALUE(MID(E262,2,LEN(E262)-3)),IF(RIGHT(E262,2)="k)",-1000*VALUE(MID(E262,2,LEN(E262)-3)),VALUE(SUBSTITUTE(E262,",","")))))),IF(RIGHT(E262,1)="T",1000000000000*VALUE(LEFT(E262,LEN(E262)-1)),IF(RIGHT(E262,1)="M",1000000*VALUE(LEFT(E262,LEN(E262)-1)),IF(RIGHT(E262,1)="B",1000000000*VALUE(LEFT(E262,LEN(E262)-1)),IF(RIGHT(E262,1)="%",0.01*VALUE(LEFT(E262,LEN(E262)-1)),IF(RIGHT(E262,1)="k",1000*VALUE(LEFT(E262,LEN(E262)-1)),VALUE(SUBSTITUTE(E262,",",""))))))))),"N/A")</f>
        <v/>
      </c>
      <c r="M262">
        <f>IFERROR(IF(TRIM(F262)="-", "N/A", IF(RIGHT(F262,1)=")",IF(RIGHT(F262,2)="T)",-1000000000000*VALUE(MID(F262,2,LEN(F262)-3)),IF(RIGHT(F262,2)="M)",-1000000*VALUE(MID(F262,2,LEN(F262)-3)),IF(RIGHT(F262,2)="B)",-1000000000*VALUE(MID(F262,2,LEN(F262)-3)),IF(RIGHT(F262,2)="k)",-1000*VALUE(MID(F262,2,LEN(F262)-3)),VALUE(SUBSTITUTE(F262,",","")))))),IF(RIGHT(F262,1)="T",1000000000000*VALUE(LEFT(F262,LEN(F262)-1)),IF(RIGHT(F262,1)="M",1000000*VALUE(LEFT(F262,LEN(F262)-1)),IF(RIGHT(F262,1)="B",1000000000*VALUE(LEFT(F262,LEN(F262)-1)),IF(RIGHT(F262,1)="%",0.01*VALUE(LEFT(F262,LEN(F262)-1)),IF(RIGHT(F262,1)="k",1000*VALUE(LEFT(F262,LEN(F262)-1)),VALUE(SUBSTITUTE(F262,",",""))))))))),"N/A")</f>
        <v/>
      </c>
      <c r="N262">
        <f>IFERROR(IF(TRIM(G262)="-", "N/A", IF(RIGHT(G262,1)=")",IF(RIGHT(G262,2)="T)",-1000000000000*VALUE(MID(G262,2,LEN(G262)-3)),IF(RIGHT(G262,2)="M)",-1000000*VALUE(MID(G262,2,LEN(G262)-3)),IF(RIGHT(G262,2)="B)",-1000000000*VALUE(MID(G262,2,LEN(G262)-3)),IF(RIGHT(G262,2)="k)",-1000*VALUE(MID(G262,2,LEN(G262)-3)),VALUE(SUBSTITUTE(G262,",","")))))),IF(RIGHT(G262,1)="T",1000000000000*VALUE(LEFT(G262,LEN(G262)-1)),IF(RIGHT(G262,1)="M",1000000*VALUE(LEFT(G262,LEN(G262)-1)),IF(RIGHT(G262,1)="B",1000000000*VALUE(LEFT(G262,LEN(G262)-1)),IF(RIGHT(G262,1)="%",0.01*VALUE(LEFT(G262,LEN(G262)-1)),IF(RIGHT(G262,1)="k",1000*VALUE(LEFT(G262,LEN(G262)-1)),VALUE(SUBSTITUTE(G262,",",""))))))))),"N/A")</f>
        <v/>
      </c>
      <c r="P262">
        <f>MAX(J262:N262)</f>
        <v/>
      </c>
      <c r="Q262">
        <f>IFERROR(J144+MATCH(P262,J262:N262,0)-1,"")</f>
        <v/>
      </c>
      <c r="R262">
        <f>IF(Q262="","",MIN(J262:N262))</f>
        <v/>
      </c>
      <c r="S262">
        <f>IFERROR(J144+MATCH(R262,J262:N262,0)-1,"")</f>
        <v/>
      </c>
      <c r="T262">
        <f>IFERROR(AVERAGE(J262:N262),"")</f>
        <v/>
      </c>
      <c r="U262">
        <f>IFERROR(STDEV(J262:N262),"")</f>
        <v/>
      </c>
      <c r="V262">
        <f>IFERROR(IF(C262="-","",IF(ISBLANK(B262),"",IF(OR(ISNUMBER(FIND("Growth",B262)),ISNUMBER(FIND("Margin",B262))),"",(J262-T262)/U262))),"")</f>
        <v/>
      </c>
      <c r="W262">
        <f>IFERROR(IF(OR(D262="-",ISBLANK(D262)),"",(K262-T262)/U262),"")</f>
        <v/>
      </c>
      <c r="X262">
        <f>IFERROR(IF(OR(E262="-",ISBLANK(E262)),"",(L262-T262)/U262),"")</f>
        <v/>
      </c>
      <c r="Y262">
        <f>IFERROR(IF(OR(F262="-",ISBLANK(F262)),"",(M262-T262)/U262),"")</f>
        <v/>
      </c>
      <c r="Z262">
        <f>IFERROR(IF(OR(G262="-",ISBLANK(G262)),"",(N262-T262)/U262),"")</f>
        <v/>
      </c>
      <c r="AA262">
        <f>IF(MAX(MAX(V262:Z262),ABS(MIN(V262:Z262)))=ABS(MIN(V262:Z262)),MIN(V262:Z262),MAX(V262:Z262))</f>
        <v/>
      </c>
      <c r="AB262">
        <f>IFERROR(V144+MATCH(AA262,V262:Z262,0)-1,"")</f>
        <v/>
      </c>
      <c r="AC262">
        <f>IF(AB262&lt;&gt;"",IF(S262=AB262,"Low",IF(AB262=Q262,"High","")),"")</f>
        <v/>
      </c>
      <c r="AE262">
        <f>IF(ISNUMBER(MATCH("N/A",J262:N262,0)),"",IFERROR((5 * SUMPRODUCT(J144:N144,J262:N262) - PRODUCT(SUM(J144:N144),SUM(J262:N262))) / ((5 * SUM((J144^2)+(K144^2)+(L144^2)+(M144^2)+(N144^2))) - SUM(J144:N144)^2),""))</f>
        <v/>
      </c>
      <c r="AF262">
        <f>IFERROR(CORREL(J144:N144,J262:N262),"")</f>
        <v/>
      </c>
      <c r="AZ262">
        <f>IF(Q262=S262,0,1)</f>
        <v/>
      </c>
      <c r="BA262">
        <f>IF(AZ262=1,IF(Q262="","",IF(Q262=N144,"Yes","No")),"")</f>
        <v/>
      </c>
      <c r="BB262">
        <f>IF(BA262="Yes",P262,"")</f>
        <v/>
      </c>
      <c r="BC262">
        <f>IF(AZ262=1,IF(S262="","",IF(S262=N144,"Yes","No")),"")</f>
        <v/>
      </c>
      <c r="BD262">
        <f>IF(BC262="Yes",R262,"")</f>
        <v/>
      </c>
      <c r="BE262">
        <f>IFERROR(IF(SIGN(AE262)=1,"Increasing",IF(SIGN(AE262)=-1,"Decreasing","")),"")</f>
        <v/>
      </c>
      <c r="BF262">
        <f>IF(OR(AND(BE262="Increasing",BA262="Yes"),AND(BE262="Decreasing",BC262="Yes")),"Yes","No")</f>
        <v/>
      </c>
      <c r="BG262">
        <f>IF(I262="pos_trend","Yes","No")</f>
        <v/>
      </c>
      <c r="BH262">
        <f>IF(AF262&lt;&gt;"",IF(ABS(AF262)&gt;0.8,"Yes","No"),"")</f>
        <v/>
      </c>
    </row>
    <row r="263" spans="1:60">
      <c s="1" r="A263" t="n">
        <v>16</v>
      </c>
      <c r="B263" t="s">
        <v>679</v>
      </c>
      <c r="C263" t="s">
        <v>264</v>
      </c>
      <c r="D263" t="s">
        <v>264</v>
      </c>
      <c r="E263" t="s">
        <v>264</v>
      </c>
      <c r="F263" t="s">
        <v>264</v>
      </c>
      <c r="G263" t="s">
        <v>264</v>
      </c>
      <c r="H263" t="s"/>
      <c r="I263">
        <f>IF(AND(K263&gt; J263, L263&gt; K263, M263&gt; L263, N263&gt; M263), "pos_trend", IF(AND(K263&lt; J263, L263&lt; K263, M263&lt; L263, N263&lt; M263), "neg_trend", "N/A"))</f>
        <v/>
      </c>
      <c r="J263">
        <f>IFERROR(IF(TRIM(C263)="-", "N/A", IF(RIGHT(C263,1)=")",IF(RIGHT(C263,2)="T)",-1000000000000*VALUE(MID(C263,2,LEN(C263)-3)),IF(RIGHT(C263,2)="M)",-1000000*VALUE(MID(C263,2,LEN(C263)-3)),IF(RIGHT(C263,2)="B)",-1000000000*VALUE(MID(C263,2,LEN(C263)-3)),IF(RIGHT(C263,2)="k)",-1000*VALUE(MID(C263,2,LEN(C263)-3)),VALUE(SUBSTITUTE(C263,",","")))))),IF(RIGHT(C263,1)="T",1000000000000*VALUE(LEFT(C263,LEN(C263)-1)),IF(RIGHT(C263,1)="M",1000000*VALUE(LEFT(C263,LEN(C263)-1)),IF(RIGHT(C263,1)="B",1000000000*VALUE(LEFT(C263,LEN(C263)-1)),IF(RIGHT(C263,1)="%",0.01*VALUE(LEFT(C263,LEN(C263)-1)),IF(RIGHT(C263,1)="k",1000*VALUE(LEFT(C263,LEN(C263)-1)),VALUE(SUBSTITUTE(C263,",",""))))))))),"N/A")</f>
        <v/>
      </c>
      <c r="K263">
        <f>IFERROR(IF(TRIM(D263)="-", "N/A", IF(RIGHT(D263,1)=")",IF(RIGHT(D263,2)="T)",-1000000000000*VALUE(MID(D263,2,LEN(D263)-3)),IF(RIGHT(D263,2)="M)",-1000000*VALUE(MID(D263,2,LEN(D263)-3)),IF(RIGHT(D263,2)="B)",-1000000000*VALUE(MID(D263,2,LEN(D263)-3)),IF(RIGHT(D263,2)="k)",-1000*VALUE(MID(D263,2,LEN(D263)-3)),VALUE(SUBSTITUTE(D263,",","")))))),IF(RIGHT(D263,1)="T",1000000000000*VALUE(LEFT(D263,LEN(D263)-1)),IF(RIGHT(D263,1)="M",1000000*VALUE(LEFT(D263,LEN(D263)-1)),IF(RIGHT(D263,1)="B",1000000000*VALUE(LEFT(D263,LEN(D263)-1)),IF(RIGHT(D263,1)="%",0.01*VALUE(LEFT(D263,LEN(D263)-1)),IF(RIGHT(D263,1)="k",1000*VALUE(LEFT(D263,LEN(D263)-1)),VALUE(SUBSTITUTE(D263,",",""))))))))),"N/A")</f>
        <v/>
      </c>
      <c r="L263">
        <f>IFERROR(IF(TRIM(E263)="-", "N/A", IF(RIGHT(E263,1)=")",IF(RIGHT(E263,2)="T)",-1000000000000*VALUE(MID(E263,2,LEN(E263)-3)),IF(RIGHT(E263,2)="M)",-1000000*VALUE(MID(E263,2,LEN(E263)-3)),IF(RIGHT(E263,2)="B)",-1000000000*VALUE(MID(E263,2,LEN(E263)-3)),IF(RIGHT(E263,2)="k)",-1000*VALUE(MID(E263,2,LEN(E263)-3)),VALUE(SUBSTITUTE(E263,",","")))))),IF(RIGHT(E263,1)="T",1000000000000*VALUE(LEFT(E263,LEN(E263)-1)),IF(RIGHT(E263,1)="M",1000000*VALUE(LEFT(E263,LEN(E263)-1)),IF(RIGHT(E263,1)="B",1000000000*VALUE(LEFT(E263,LEN(E263)-1)),IF(RIGHT(E263,1)="%",0.01*VALUE(LEFT(E263,LEN(E263)-1)),IF(RIGHT(E263,1)="k",1000*VALUE(LEFT(E263,LEN(E263)-1)),VALUE(SUBSTITUTE(E263,",",""))))))))),"N/A")</f>
        <v/>
      </c>
      <c r="M263">
        <f>IFERROR(IF(TRIM(F263)="-", "N/A", IF(RIGHT(F263,1)=")",IF(RIGHT(F263,2)="T)",-1000000000000*VALUE(MID(F263,2,LEN(F263)-3)),IF(RIGHT(F263,2)="M)",-1000000*VALUE(MID(F263,2,LEN(F263)-3)),IF(RIGHT(F263,2)="B)",-1000000000*VALUE(MID(F263,2,LEN(F263)-3)),IF(RIGHT(F263,2)="k)",-1000*VALUE(MID(F263,2,LEN(F263)-3)),VALUE(SUBSTITUTE(F263,",","")))))),IF(RIGHT(F263,1)="T",1000000000000*VALUE(LEFT(F263,LEN(F263)-1)),IF(RIGHT(F263,1)="M",1000000*VALUE(LEFT(F263,LEN(F263)-1)),IF(RIGHT(F263,1)="B",1000000000*VALUE(LEFT(F263,LEN(F263)-1)),IF(RIGHT(F263,1)="%",0.01*VALUE(LEFT(F263,LEN(F263)-1)),IF(RIGHT(F263,1)="k",1000*VALUE(LEFT(F263,LEN(F263)-1)),VALUE(SUBSTITUTE(F263,",",""))))))))),"N/A")</f>
        <v/>
      </c>
      <c r="N263">
        <f>IFERROR(IF(TRIM(G263)="-", "N/A", IF(RIGHT(G263,1)=")",IF(RIGHT(G263,2)="T)",-1000000000000*VALUE(MID(G263,2,LEN(G263)-3)),IF(RIGHT(G263,2)="M)",-1000000*VALUE(MID(G263,2,LEN(G263)-3)),IF(RIGHT(G263,2)="B)",-1000000000*VALUE(MID(G263,2,LEN(G263)-3)),IF(RIGHT(G263,2)="k)",-1000*VALUE(MID(G263,2,LEN(G263)-3)),VALUE(SUBSTITUTE(G263,",","")))))),IF(RIGHT(G263,1)="T",1000000000000*VALUE(LEFT(G263,LEN(G263)-1)),IF(RIGHT(G263,1)="M",1000000*VALUE(LEFT(G263,LEN(G263)-1)),IF(RIGHT(G263,1)="B",1000000000*VALUE(LEFT(G263,LEN(G263)-1)),IF(RIGHT(G263,1)="%",0.01*VALUE(LEFT(G263,LEN(G263)-1)),IF(RIGHT(G263,1)="k",1000*VALUE(LEFT(G263,LEN(G263)-1)),VALUE(SUBSTITUTE(G263,",",""))))))))),"N/A")</f>
        <v/>
      </c>
      <c r="P263">
        <f>MAX(J263:N263)</f>
        <v/>
      </c>
      <c r="Q263">
        <f>IFERROR(J144+MATCH(P263,J263:N263,0)-1,"")</f>
        <v/>
      </c>
      <c r="R263">
        <f>IF(Q263="","",MIN(J263:N263))</f>
        <v/>
      </c>
      <c r="S263">
        <f>IFERROR(J144+MATCH(R263,J263:N263,0)-1,"")</f>
        <v/>
      </c>
      <c r="T263">
        <f>IFERROR(AVERAGE(J263:N263),"")</f>
        <v/>
      </c>
      <c r="U263">
        <f>IFERROR(STDEV(J263:N263),"")</f>
        <v/>
      </c>
      <c r="V263">
        <f>IFERROR(IF(C263="-","",IF(ISBLANK(B263),"",IF(OR(ISNUMBER(FIND("Growth",B263)),ISNUMBER(FIND("Margin",B263))),"",(J263-T263)/U263))),"")</f>
        <v/>
      </c>
      <c r="W263">
        <f>IFERROR(IF(OR(D263="-",ISBLANK(D263)),"",(K263-T263)/U263),"")</f>
        <v/>
      </c>
      <c r="X263">
        <f>IFERROR(IF(OR(E263="-",ISBLANK(E263)),"",(L263-T263)/U263),"")</f>
        <v/>
      </c>
      <c r="Y263">
        <f>IFERROR(IF(OR(F263="-",ISBLANK(F263)),"",(M263-T263)/U263),"")</f>
        <v/>
      </c>
      <c r="Z263">
        <f>IFERROR(IF(OR(G263="-",ISBLANK(G263)),"",(N263-T263)/U263),"")</f>
        <v/>
      </c>
      <c r="AA263">
        <f>IF(MAX(MAX(V263:Z263),ABS(MIN(V263:Z263)))=ABS(MIN(V263:Z263)),MIN(V263:Z263),MAX(V263:Z263))</f>
        <v/>
      </c>
      <c r="AB263">
        <f>IFERROR(V144+MATCH(AA263,V263:Z263,0)-1,"")</f>
        <v/>
      </c>
      <c r="AC263">
        <f>IF(AB263&lt;&gt;"",IF(S263=AB263,"Low",IF(AB263=Q263,"High","")),"")</f>
        <v/>
      </c>
      <c r="AE263">
        <f>IF(ISNUMBER(MATCH("N/A",J263:N263,0)),"",IFERROR((5 * SUMPRODUCT(J144:N144,J263:N263) - PRODUCT(SUM(J144:N144),SUM(J263:N263))) / ((5 * SUM((J144^2)+(K144^2)+(L144^2)+(M144^2)+(N144^2))) - SUM(J144:N144)^2),""))</f>
        <v/>
      </c>
      <c r="AF263">
        <f>IFERROR(CORREL(J144:N144,J263:N263),"")</f>
        <v/>
      </c>
      <c r="AZ263">
        <f>IF(Q263=S263,0,1)</f>
        <v/>
      </c>
      <c r="BA263">
        <f>IF(AZ263=1,IF(Q263="","",IF(Q263=N144,"Yes","No")),"")</f>
        <v/>
      </c>
      <c r="BB263">
        <f>IF(BA263="Yes",P263,"")</f>
        <v/>
      </c>
      <c r="BC263">
        <f>IF(AZ263=1,IF(S263="","",IF(S263=N144,"Yes","No")),"")</f>
        <v/>
      </c>
      <c r="BD263">
        <f>IF(BC263="Yes",R263,"")</f>
        <v/>
      </c>
      <c r="BE263">
        <f>IFERROR(IF(SIGN(AE263)=1,"Increasing",IF(SIGN(AE263)=-1,"Decreasing","")),"")</f>
        <v/>
      </c>
      <c r="BF263">
        <f>IF(OR(AND(BE263="Increasing",BA263="Yes"),AND(BE263="Decreasing",BC263="Yes")),"Yes","No")</f>
        <v/>
      </c>
      <c r="BG263">
        <f>IF(I263="pos_trend","Yes","No")</f>
        <v/>
      </c>
      <c r="BH263">
        <f>IF(AF263&lt;&gt;"",IF(ABS(AF263)&gt;0.8,"Yes","No"),"")</f>
        <v/>
      </c>
    </row>
    <row r="264" spans="1:60">
      <c s="1" r="A264" t="n">
        <v>17</v>
      </c>
      <c r="B264" t="s">
        <v>680</v>
      </c>
      <c r="C264" t="s">
        <v>2929</v>
      </c>
      <c r="D264" t="s">
        <v>2930</v>
      </c>
      <c r="E264" t="s">
        <v>2931</v>
      </c>
      <c r="F264" t="s">
        <v>2932</v>
      </c>
      <c r="G264" t="s">
        <v>2933</v>
      </c>
      <c r="H264" t="s"/>
      <c r="I264">
        <f>IF(AND(K264&gt; J264, L264&gt; K264, M264&gt; L264, N264&gt; M264), "pos_trend", IF(AND(K264&lt; J264, L264&lt; K264, M264&lt; L264, N264&lt; M264), "neg_trend", "N/A"))</f>
        <v/>
      </c>
      <c r="J264">
        <f>IFERROR(IF(TRIM(C264)="-", "N/A", IF(RIGHT(C264,1)=")",IF(RIGHT(C264,2)="T)",-1000000000000*VALUE(MID(C264,2,LEN(C264)-3)),IF(RIGHT(C264,2)="M)",-1000000*VALUE(MID(C264,2,LEN(C264)-3)),IF(RIGHT(C264,2)="B)",-1000000000*VALUE(MID(C264,2,LEN(C264)-3)),IF(RIGHT(C264,2)="k)",-1000*VALUE(MID(C264,2,LEN(C264)-3)),VALUE(SUBSTITUTE(C264,",","")))))),IF(RIGHT(C264,1)="T",1000000000000*VALUE(LEFT(C264,LEN(C264)-1)),IF(RIGHT(C264,1)="M",1000000*VALUE(LEFT(C264,LEN(C264)-1)),IF(RIGHT(C264,1)="B",1000000000*VALUE(LEFT(C264,LEN(C264)-1)),IF(RIGHT(C264,1)="%",0.01*VALUE(LEFT(C264,LEN(C264)-1)),IF(RIGHT(C264,1)="k",1000*VALUE(LEFT(C264,LEN(C264)-1)),VALUE(SUBSTITUTE(C264,",",""))))))))),"N/A")</f>
        <v/>
      </c>
      <c r="K264">
        <f>IFERROR(IF(TRIM(D264)="-", "N/A", IF(RIGHT(D264,1)=")",IF(RIGHT(D264,2)="T)",-1000000000000*VALUE(MID(D264,2,LEN(D264)-3)),IF(RIGHT(D264,2)="M)",-1000000*VALUE(MID(D264,2,LEN(D264)-3)),IF(RIGHT(D264,2)="B)",-1000000000*VALUE(MID(D264,2,LEN(D264)-3)),IF(RIGHT(D264,2)="k)",-1000*VALUE(MID(D264,2,LEN(D264)-3)),VALUE(SUBSTITUTE(D264,",","")))))),IF(RIGHT(D264,1)="T",1000000000000*VALUE(LEFT(D264,LEN(D264)-1)),IF(RIGHT(D264,1)="M",1000000*VALUE(LEFT(D264,LEN(D264)-1)),IF(RIGHT(D264,1)="B",1000000000*VALUE(LEFT(D264,LEN(D264)-1)),IF(RIGHT(D264,1)="%",0.01*VALUE(LEFT(D264,LEN(D264)-1)),IF(RIGHT(D264,1)="k",1000*VALUE(LEFT(D264,LEN(D264)-1)),VALUE(SUBSTITUTE(D264,",",""))))))))),"N/A")</f>
        <v/>
      </c>
      <c r="L264">
        <f>IFERROR(IF(TRIM(E264)="-", "N/A", IF(RIGHT(E264,1)=")",IF(RIGHT(E264,2)="T)",-1000000000000*VALUE(MID(E264,2,LEN(E264)-3)),IF(RIGHT(E264,2)="M)",-1000000*VALUE(MID(E264,2,LEN(E264)-3)),IF(RIGHT(E264,2)="B)",-1000000000*VALUE(MID(E264,2,LEN(E264)-3)),IF(RIGHT(E264,2)="k)",-1000*VALUE(MID(E264,2,LEN(E264)-3)),VALUE(SUBSTITUTE(E264,",","")))))),IF(RIGHT(E264,1)="T",1000000000000*VALUE(LEFT(E264,LEN(E264)-1)),IF(RIGHT(E264,1)="M",1000000*VALUE(LEFT(E264,LEN(E264)-1)),IF(RIGHT(E264,1)="B",1000000000*VALUE(LEFT(E264,LEN(E264)-1)),IF(RIGHT(E264,1)="%",0.01*VALUE(LEFT(E264,LEN(E264)-1)),IF(RIGHT(E264,1)="k",1000*VALUE(LEFT(E264,LEN(E264)-1)),VALUE(SUBSTITUTE(E264,",",""))))))))),"N/A")</f>
        <v/>
      </c>
      <c r="M264">
        <f>IFERROR(IF(TRIM(F264)="-", "N/A", IF(RIGHT(F264,1)=")",IF(RIGHT(F264,2)="T)",-1000000000000*VALUE(MID(F264,2,LEN(F264)-3)),IF(RIGHT(F264,2)="M)",-1000000*VALUE(MID(F264,2,LEN(F264)-3)),IF(RIGHT(F264,2)="B)",-1000000000*VALUE(MID(F264,2,LEN(F264)-3)),IF(RIGHT(F264,2)="k)",-1000*VALUE(MID(F264,2,LEN(F264)-3)),VALUE(SUBSTITUTE(F264,",","")))))),IF(RIGHT(F264,1)="T",1000000000000*VALUE(LEFT(F264,LEN(F264)-1)),IF(RIGHT(F264,1)="M",1000000*VALUE(LEFT(F264,LEN(F264)-1)),IF(RIGHT(F264,1)="B",1000000000*VALUE(LEFT(F264,LEN(F264)-1)),IF(RIGHT(F264,1)="%",0.01*VALUE(LEFT(F264,LEN(F264)-1)),IF(RIGHT(F264,1)="k",1000*VALUE(LEFT(F264,LEN(F264)-1)),VALUE(SUBSTITUTE(F264,",",""))))))))),"N/A")</f>
        <v/>
      </c>
      <c r="N264">
        <f>IFERROR(IF(TRIM(G264)="-", "N/A", IF(RIGHT(G264,1)=")",IF(RIGHT(G264,2)="T)",-1000000000000*VALUE(MID(G264,2,LEN(G264)-3)),IF(RIGHT(G264,2)="M)",-1000000*VALUE(MID(G264,2,LEN(G264)-3)),IF(RIGHT(G264,2)="B)",-1000000000*VALUE(MID(G264,2,LEN(G264)-3)),IF(RIGHT(G264,2)="k)",-1000*VALUE(MID(G264,2,LEN(G264)-3)),VALUE(SUBSTITUTE(G264,",","")))))),IF(RIGHT(G264,1)="T",1000000000000*VALUE(LEFT(G264,LEN(G264)-1)),IF(RIGHT(G264,1)="M",1000000*VALUE(LEFT(G264,LEN(G264)-1)),IF(RIGHT(G264,1)="B",1000000000*VALUE(LEFT(G264,LEN(G264)-1)),IF(RIGHT(G264,1)="%",0.01*VALUE(LEFT(G264,LEN(G264)-1)),IF(RIGHT(G264,1)="k",1000*VALUE(LEFT(G264,LEN(G264)-1)),VALUE(SUBSTITUTE(G264,",",""))))))))),"N/A")</f>
        <v/>
      </c>
      <c r="P264">
        <f>MAX(J264:N264)</f>
        <v/>
      </c>
      <c r="Q264">
        <f>IFERROR(J144+MATCH(P264,J264:N264,0)-1,"")</f>
        <v/>
      </c>
      <c r="R264">
        <f>IF(Q264="","",MIN(J264:N264))</f>
        <v/>
      </c>
      <c r="S264">
        <f>IFERROR(J144+MATCH(R264,J264:N264,0)-1,"")</f>
        <v/>
      </c>
      <c r="T264">
        <f>IFERROR(AVERAGE(J264:N264),"")</f>
        <v/>
      </c>
      <c r="U264">
        <f>IFERROR(STDEV(J264:N264),"")</f>
        <v/>
      </c>
      <c r="V264">
        <f>IFERROR(IF(C264="-","",IF(ISBLANK(B264),"",IF(OR(ISNUMBER(FIND("Growth",B264)),ISNUMBER(FIND("Margin",B264))),"",(J264-T264)/U264))),"")</f>
        <v/>
      </c>
      <c r="W264">
        <f>IFERROR(IF(OR(D264="-",ISBLANK(D264)),"",(K264-T264)/U264),"")</f>
        <v/>
      </c>
      <c r="X264">
        <f>IFERROR(IF(OR(E264="-",ISBLANK(E264)),"",(L264-T264)/U264),"")</f>
        <v/>
      </c>
      <c r="Y264">
        <f>IFERROR(IF(OR(F264="-",ISBLANK(F264)),"",(M264-T264)/U264),"")</f>
        <v/>
      </c>
      <c r="Z264">
        <f>IFERROR(IF(OR(G264="-",ISBLANK(G264)),"",(N264-T264)/U264),"")</f>
        <v/>
      </c>
      <c r="AA264">
        <f>IF(MAX(MAX(V264:Z264),ABS(MIN(V264:Z264)))=ABS(MIN(V264:Z264)),MIN(V264:Z264),MAX(V264:Z264))</f>
        <v/>
      </c>
      <c r="AB264">
        <f>IFERROR(V144+MATCH(AA264,V264:Z264,0)-1,"")</f>
        <v/>
      </c>
      <c r="AC264">
        <f>IF(AB264&lt;&gt;"",IF(S264=AB264,"Low",IF(AB264=Q264,"High","")),"")</f>
        <v/>
      </c>
      <c r="AE264">
        <f>IF(ISNUMBER(MATCH("N/A",J264:N264,0)),"",IFERROR((5 * SUMPRODUCT(J144:N144,J264:N264) - PRODUCT(SUM(J144:N144),SUM(J264:N264))) / ((5 * SUM((J144^2)+(K144^2)+(L144^2)+(M144^2)+(N144^2))) - SUM(J144:N144)^2),""))</f>
        <v/>
      </c>
      <c r="AF264">
        <f>IFERROR(CORREL(J144:N144,J264:N264),"")</f>
        <v/>
      </c>
      <c r="AZ264">
        <f>IF(Q264=S264,0,1)</f>
        <v/>
      </c>
      <c r="BA264">
        <f>IF(AZ264=1,IF(Q264="","",IF(Q264=N144,"Yes","No")),"")</f>
        <v/>
      </c>
      <c r="BB264">
        <f>IF(BA264="Yes",P264,"")</f>
        <v/>
      </c>
      <c r="BC264">
        <f>IF(AZ264=1,IF(S264="","",IF(S264=N144,"Yes","No")),"")</f>
        <v/>
      </c>
      <c r="BD264">
        <f>IF(BC264="Yes",R264,"")</f>
        <v/>
      </c>
      <c r="BE264">
        <f>IFERROR(IF(SIGN(AE264)=1,"Increasing",IF(SIGN(AE264)=-1,"Decreasing","")),"")</f>
        <v/>
      </c>
      <c r="BF264">
        <f>IF(OR(AND(BE264="Increasing",BA264="Yes"),AND(BE264="Decreasing",BC264="Yes")),"Yes","No")</f>
        <v/>
      </c>
      <c r="BG264">
        <f>IF(I264="pos_trend","Yes","No")</f>
        <v/>
      </c>
      <c r="BH264">
        <f>IF(AF264&lt;&gt;"",IF(ABS(AF264)&gt;0.8,"Yes","No"),"")</f>
        <v/>
      </c>
    </row>
    <row r="265" spans="1:60">
      <c s="1" r="A265" t="n">
        <v>18</v>
      </c>
      <c r="B265" t="s">
        <v>686</v>
      </c>
      <c r="C265" t="s">
        <v>2934</v>
      </c>
      <c r="D265" t="s">
        <v>2935</v>
      </c>
      <c r="E265" t="s">
        <v>2936</v>
      </c>
      <c r="F265" t="s">
        <v>2937</v>
      </c>
      <c r="G265" t="s">
        <v>2938</v>
      </c>
      <c r="H265" t="s"/>
      <c r="I265">
        <f>IF(AND(K265&gt; J265, L265&gt; K265, M265&gt; L265, N265&gt; M265), "pos_trend", IF(AND(K265&lt; J265, L265&lt; K265, M265&lt; L265, N265&lt; M265), "neg_trend", "N/A"))</f>
        <v/>
      </c>
      <c r="J265">
        <f>IFERROR(IF(TRIM(C265)="-", "N/A", IF(RIGHT(C265,1)=")",IF(RIGHT(C265,2)="T)",-1000000000000*VALUE(MID(C265,2,LEN(C265)-3)),IF(RIGHT(C265,2)="M)",-1000000*VALUE(MID(C265,2,LEN(C265)-3)),IF(RIGHT(C265,2)="B)",-1000000000*VALUE(MID(C265,2,LEN(C265)-3)),IF(RIGHT(C265,2)="k)",-1000*VALUE(MID(C265,2,LEN(C265)-3)),VALUE(SUBSTITUTE(C265,",","")))))),IF(RIGHT(C265,1)="T",1000000000000*VALUE(LEFT(C265,LEN(C265)-1)),IF(RIGHT(C265,1)="M",1000000*VALUE(LEFT(C265,LEN(C265)-1)),IF(RIGHT(C265,1)="B",1000000000*VALUE(LEFT(C265,LEN(C265)-1)),IF(RIGHT(C265,1)="%",0.01*VALUE(LEFT(C265,LEN(C265)-1)),IF(RIGHT(C265,1)="k",1000*VALUE(LEFT(C265,LEN(C265)-1)),VALUE(SUBSTITUTE(C265,",",""))))))))),"N/A")</f>
        <v/>
      </c>
      <c r="K265">
        <f>IFERROR(IF(TRIM(D265)="-", "N/A", IF(RIGHT(D265,1)=")",IF(RIGHT(D265,2)="T)",-1000000000000*VALUE(MID(D265,2,LEN(D265)-3)),IF(RIGHT(D265,2)="M)",-1000000*VALUE(MID(D265,2,LEN(D265)-3)),IF(RIGHT(D265,2)="B)",-1000000000*VALUE(MID(D265,2,LEN(D265)-3)),IF(RIGHT(D265,2)="k)",-1000*VALUE(MID(D265,2,LEN(D265)-3)),VALUE(SUBSTITUTE(D265,",","")))))),IF(RIGHT(D265,1)="T",1000000000000*VALUE(LEFT(D265,LEN(D265)-1)),IF(RIGHT(D265,1)="M",1000000*VALUE(LEFT(D265,LEN(D265)-1)),IF(RIGHT(D265,1)="B",1000000000*VALUE(LEFT(D265,LEN(D265)-1)),IF(RIGHT(D265,1)="%",0.01*VALUE(LEFT(D265,LEN(D265)-1)),IF(RIGHT(D265,1)="k",1000*VALUE(LEFT(D265,LEN(D265)-1)),VALUE(SUBSTITUTE(D265,",",""))))))))),"N/A")</f>
        <v/>
      </c>
      <c r="L265">
        <f>IFERROR(IF(TRIM(E265)="-", "N/A", IF(RIGHT(E265,1)=")",IF(RIGHT(E265,2)="T)",-1000000000000*VALUE(MID(E265,2,LEN(E265)-3)),IF(RIGHT(E265,2)="M)",-1000000*VALUE(MID(E265,2,LEN(E265)-3)),IF(RIGHT(E265,2)="B)",-1000000000*VALUE(MID(E265,2,LEN(E265)-3)),IF(RIGHT(E265,2)="k)",-1000*VALUE(MID(E265,2,LEN(E265)-3)),VALUE(SUBSTITUTE(E265,",","")))))),IF(RIGHT(E265,1)="T",1000000000000*VALUE(LEFT(E265,LEN(E265)-1)),IF(RIGHT(E265,1)="M",1000000*VALUE(LEFT(E265,LEN(E265)-1)),IF(RIGHT(E265,1)="B",1000000000*VALUE(LEFT(E265,LEN(E265)-1)),IF(RIGHT(E265,1)="%",0.01*VALUE(LEFT(E265,LEN(E265)-1)),IF(RIGHT(E265,1)="k",1000*VALUE(LEFT(E265,LEN(E265)-1)),VALUE(SUBSTITUTE(E265,",",""))))))))),"N/A")</f>
        <v/>
      </c>
      <c r="M265">
        <f>IFERROR(IF(TRIM(F265)="-", "N/A", IF(RIGHT(F265,1)=")",IF(RIGHT(F265,2)="T)",-1000000000000*VALUE(MID(F265,2,LEN(F265)-3)),IF(RIGHT(F265,2)="M)",-1000000*VALUE(MID(F265,2,LEN(F265)-3)),IF(RIGHT(F265,2)="B)",-1000000000*VALUE(MID(F265,2,LEN(F265)-3)),IF(RIGHT(F265,2)="k)",-1000*VALUE(MID(F265,2,LEN(F265)-3)),VALUE(SUBSTITUTE(F265,",","")))))),IF(RIGHT(F265,1)="T",1000000000000*VALUE(LEFT(F265,LEN(F265)-1)),IF(RIGHT(F265,1)="M",1000000*VALUE(LEFT(F265,LEN(F265)-1)),IF(RIGHT(F265,1)="B",1000000000*VALUE(LEFT(F265,LEN(F265)-1)),IF(RIGHT(F265,1)="%",0.01*VALUE(LEFT(F265,LEN(F265)-1)),IF(RIGHT(F265,1)="k",1000*VALUE(LEFT(F265,LEN(F265)-1)),VALUE(SUBSTITUTE(F265,",",""))))))))),"N/A")</f>
        <v/>
      </c>
      <c r="N265">
        <f>IFERROR(IF(TRIM(G265)="-", "N/A", IF(RIGHT(G265,1)=")",IF(RIGHT(G265,2)="T)",-1000000000000*VALUE(MID(G265,2,LEN(G265)-3)),IF(RIGHT(G265,2)="M)",-1000000*VALUE(MID(G265,2,LEN(G265)-3)),IF(RIGHT(G265,2)="B)",-1000000000*VALUE(MID(G265,2,LEN(G265)-3)),IF(RIGHT(G265,2)="k)",-1000*VALUE(MID(G265,2,LEN(G265)-3)),VALUE(SUBSTITUTE(G265,",","")))))),IF(RIGHT(G265,1)="T",1000000000000*VALUE(LEFT(G265,LEN(G265)-1)),IF(RIGHT(G265,1)="M",1000000*VALUE(LEFT(G265,LEN(G265)-1)),IF(RIGHT(G265,1)="B",1000000000*VALUE(LEFT(G265,LEN(G265)-1)),IF(RIGHT(G265,1)="%",0.01*VALUE(LEFT(G265,LEN(G265)-1)),IF(RIGHT(G265,1)="k",1000*VALUE(LEFT(G265,LEN(G265)-1)),VALUE(SUBSTITUTE(G265,",",""))))))))),"N/A")</f>
        <v/>
      </c>
      <c r="P265">
        <f>MAX(J265:N265)</f>
        <v/>
      </c>
      <c r="Q265">
        <f>IFERROR(J144+MATCH(P265,J265:N265,0)-1,"")</f>
        <v/>
      </c>
      <c r="R265">
        <f>IF(Q265="","",MIN(J265:N265))</f>
        <v/>
      </c>
      <c r="S265">
        <f>IFERROR(J144+MATCH(R265,J265:N265,0)-1,"")</f>
        <v/>
      </c>
      <c r="T265">
        <f>IFERROR(AVERAGE(J265:N265),"")</f>
        <v/>
      </c>
      <c r="U265">
        <f>IFERROR(STDEV(J265:N265),"")</f>
        <v/>
      </c>
      <c r="V265">
        <f>IFERROR(IF(C265="-","",IF(ISBLANK(B265),"",IF(OR(ISNUMBER(FIND("Growth",B265)),ISNUMBER(FIND("Margin",B265))),"",(J265-T265)/U265))),"")</f>
        <v/>
      </c>
      <c r="W265">
        <f>IFERROR(IF(OR(D265="-",ISBLANK(D265)),"",(K265-T265)/U265),"")</f>
        <v/>
      </c>
      <c r="X265">
        <f>IFERROR(IF(OR(E265="-",ISBLANK(E265)),"",(L265-T265)/U265),"")</f>
        <v/>
      </c>
      <c r="Y265">
        <f>IFERROR(IF(OR(F265="-",ISBLANK(F265)),"",(M265-T265)/U265),"")</f>
        <v/>
      </c>
      <c r="Z265">
        <f>IFERROR(IF(OR(G265="-",ISBLANK(G265)),"",(N265-T265)/U265),"")</f>
        <v/>
      </c>
      <c r="AA265">
        <f>IF(MAX(MAX(V265:Z265),ABS(MIN(V265:Z265)))=ABS(MIN(V265:Z265)),MIN(V265:Z265),MAX(V265:Z265))</f>
        <v/>
      </c>
      <c r="AB265">
        <f>IFERROR(V144+MATCH(AA265,V265:Z265,0)-1,"")</f>
        <v/>
      </c>
      <c r="AC265">
        <f>IF(AB265&lt;&gt;"",IF(S265=AB265,"Low",IF(AB265=Q265,"High","")),"")</f>
        <v/>
      </c>
      <c r="AE265">
        <f>IF(ISNUMBER(MATCH("N/A",J265:N265,0)),"",IFERROR((5 * SUMPRODUCT(J144:N144,J265:N265) - PRODUCT(SUM(J144:N144),SUM(J265:N265))) / ((5 * SUM((J144^2)+(K144^2)+(L144^2)+(M144^2)+(N144^2))) - SUM(J144:N144)^2),""))</f>
        <v/>
      </c>
      <c r="AF265">
        <f>IFERROR(CORREL(J144:N144,J265:N265),"")</f>
        <v/>
      </c>
      <c r="AZ265">
        <f>IF(Q265=S265,0,1)</f>
        <v/>
      </c>
      <c r="BA265">
        <f>IF(AZ265=1,IF(Q265="","",IF(Q265=N144,"Yes","No")),"")</f>
        <v/>
      </c>
      <c r="BB265">
        <f>IF(BA265="Yes",P265,"")</f>
        <v/>
      </c>
      <c r="BC265">
        <f>IF(AZ265=1,IF(S265="","",IF(S265=N144,"Yes","No")),"")</f>
        <v/>
      </c>
      <c r="BD265">
        <f>IF(BC265="Yes",R265,"")</f>
        <v/>
      </c>
      <c r="BE265">
        <f>IFERROR(IF(SIGN(AE265)=1,"Increasing",IF(SIGN(AE265)=-1,"Decreasing","")),"")</f>
        <v/>
      </c>
      <c r="BF265">
        <f>IF(OR(AND(BE265="Increasing",BA265="Yes"),AND(BE265="Decreasing",BC265="Yes")),"Yes","No")</f>
        <v/>
      </c>
      <c r="BG265">
        <f>IF(I265="pos_trend","Yes","No")</f>
        <v/>
      </c>
      <c r="BH265">
        <f>IF(AF265&lt;&gt;"",IF(ABS(AF265)&gt;0.8,"Yes","No"),"")</f>
        <v/>
      </c>
    </row>
    <row r="266" spans="1:60">
      <c s="1" r="A266" t="n">
        <v>19</v>
      </c>
      <c r="B266" t="s">
        <v>690</v>
      </c>
      <c r="C266" t="s">
        <v>2939</v>
      </c>
      <c r="D266" t="s">
        <v>2940</v>
      </c>
      <c r="E266" t="s">
        <v>2941</v>
      </c>
      <c r="F266" t="s">
        <v>2942</v>
      </c>
      <c r="G266" t="s">
        <v>2943</v>
      </c>
      <c r="H266" t="s"/>
      <c r="I266">
        <f>IF(AND(K266&gt; J266, L266&gt; K266, M266&gt; L266, N266&gt; M266), "pos_trend", IF(AND(K266&lt; J266, L266&lt; K266, M266&lt; L266, N266&lt; M266), "neg_trend", "N/A"))</f>
        <v/>
      </c>
      <c r="J266">
        <f>IFERROR(IF(TRIM(C266)="-", "N/A", IF(RIGHT(C266,1)=")",IF(RIGHT(C266,2)="T)",-1000000000000*VALUE(MID(C266,2,LEN(C266)-3)),IF(RIGHT(C266,2)="M)",-1000000*VALUE(MID(C266,2,LEN(C266)-3)),IF(RIGHT(C266,2)="B)",-1000000000*VALUE(MID(C266,2,LEN(C266)-3)),IF(RIGHT(C266,2)="k)",-1000*VALUE(MID(C266,2,LEN(C266)-3)),VALUE(SUBSTITUTE(C266,",","")))))),IF(RIGHT(C266,1)="T",1000000000000*VALUE(LEFT(C266,LEN(C266)-1)),IF(RIGHT(C266,1)="M",1000000*VALUE(LEFT(C266,LEN(C266)-1)),IF(RIGHT(C266,1)="B",1000000000*VALUE(LEFT(C266,LEN(C266)-1)),IF(RIGHT(C266,1)="%",0.01*VALUE(LEFT(C266,LEN(C266)-1)),IF(RIGHT(C266,1)="k",1000*VALUE(LEFT(C266,LEN(C266)-1)),VALUE(SUBSTITUTE(C266,",",""))))))))),"N/A")</f>
        <v/>
      </c>
      <c r="K266">
        <f>IFERROR(IF(TRIM(D266)="-", "N/A", IF(RIGHT(D266,1)=")",IF(RIGHT(D266,2)="T)",-1000000000000*VALUE(MID(D266,2,LEN(D266)-3)),IF(RIGHT(D266,2)="M)",-1000000*VALUE(MID(D266,2,LEN(D266)-3)),IF(RIGHT(D266,2)="B)",-1000000000*VALUE(MID(D266,2,LEN(D266)-3)),IF(RIGHT(D266,2)="k)",-1000*VALUE(MID(D266,2,LEN(D266)-3)),VALUE(SUBSTITUTE(D266,",","")))))),IF(RIGHT(D266,1)="T",1000000000000*VALUE(LEFT(D266,LEN(D266)-1)),IF(RIGHT(D266,1)="M",1000000*VALUE(LEFT(D266,LEN(D266)-1)),IF(RIGHT(D266,1)="B",1000000000*VALUE(LEFT(D266,LEN(D266)-1)),IF(RIGHT(D266,1)="%",0.01*VALUE(LEFT(D266,LEN(D266)-1)),IF(RIGHT(D266,1)="k",1000*VALUE(LEFT(D266,LEN(D266)-1)),VALUE(SUBSTITUTE(D266,",",""))))))))),"N/A")</f>
        <v/>
      </c>
      <c r="L266">
        <f>IFERROR(IF(TRIM(E266)="-", "N/A", IF(RIGHT(E266,1)=")",IF(RIGHT(E266,2)="T)",-1000000000000*VALUE(MID(E266,2,LEN(E266)-3)),IF(RIGHT(E266,2)="M)",-1000000*VALUE(MID(E266,2,LEN(E266)-3)),IF(RIGHT(E266,2)="B)",-1000000000*VALUE(MID(E266,2,LEN(E266)-3)),IF(RIGHT(E266,2)="k)",-1000*VALUE(MID(E266,2,LEN(E266)-3)),VALUE(SUBSTITUTE(E266,",","")))))),IF(RIGHT(E266,1)="T",1000000000000*VALUE(LEFT(E266,LEN(E266)-1)),IF(RIGHT(E266,1)="M",1000000*VALUE(LEFT(E266,LEN(E266)-1)),IF(RIGHT(E266,1)="B",1000000000*VALUE(LEFT(E266,LEN(E266)-1)),IF(RIGHT(E266,1)="%",0.01*VALUE(LEFT(E266,LEN(E266)-1)),IF(RIGHT(E266,1)="k",1000*VALUE(LEFT(E266,LEN(E266)-1)),VALUE(SUBSTITUTE(E266,",",""))))))))),"N/A")</f>
        <v/>
      </c>
      <c r="M266">
        <f>IFERROR(IF(TRIM(F266)="-", "N/A", IF(RIGHT(F266,1)=")",IF(RIGHT(F266,2)="T)",-1000000000000*VALUE(MID(F266,2,LEN(F266)-3)),IF(RIGHT(F266,2)="M)",-1000000*VALUE(MID(F266,2,LEN(F266)-3)),IF(RIGHT(F266,2)="B)",-1000000000*VALUE(MID(F266,2,LEN(F266)-3)),IF(RIGHT(F266,2)="k)",-1000*VALUE(MID(F266,2,LEN(F266)-3)),VALUE(SUBSTITUTE(F266,",","")))))),IF(RIGHT(F266,1)="T",1000000000000*VALUE(LEFT(F266,LEN(F266)-1)),IF(RIGHT(F266,1)="M",1000000*VALUE(LEFT(F266,LEN(F266)-1)),IF(RIGHT(F266,1)="B",1000000000*VALUE(LEFT(F266,LEN(F266)-1)),IF(RIGHT(F266,1)="%",0.01*VALUE(LEFT(F266,LEN(F266)-1)),IF(RIGHT(F266,1)="k",1000*VALUE(LEFT(F266,LEN(F266)-1)),VALUE(SUBSTITUTE(F266,",",""))))))))),"N/A")</f>
        <v/>
      </c>
      <c r="N266">
        <f>IFERROR(IF(TRIM(G266)="-", "N/A", IF(RIGHT(G266,1)=")",IF(RIGHT(G266,2)="T)",-1000000000000*VALUE(MID(G266,2,LEN(G266)-3)),IF(RIGHT(G266,2)="M)",-1000000*VALUE(MID(G266,2,LEN(G266)-3)),IF(RIGHT(G266,2)="B)",-1000000000*VALUE(MID(G266,2,LEN(G266)-3)),IF(RIGHT(G266,2)="k)",-1000*VALUE(MID(G266,2,LEN(G266)-3)),VALUE(SUBSTITUTE(G266,",","")))))),IF(RIGHT(G266,1)="T",1000000000000*VALUE(LEFT(G266,LEN(G266)-1)),IF(RIGHT(G266,1)="M",1000000*VALUE(LEFT(G266,LEN(G266)-1)),IF(RIGHT(G266,1)="B",1000000000*VALUE(LEFT(G266,LEN(G266)-1)),IF(RIGHT(G266,1)="%",0.01*VALUE(LEFT(G266,LEN(G266)-1)),IF(RIGHT(G266,1)="k",1000*VALUE(LEFT(G266,LEN(G266)-1)),VALUE(SUBSTITUTE(G266,",",""))))))))),"N/A")</f>
        <v/>
      </c>
      <c r="P266">
        <f>MAX(J266:N266)</f>
        <v/>
      </c>
      <c r="Q266">
        <f>IFERROR(J144+MATCH(P266,J266:N266,0)-1,"")</f>
        <v/>
      </c>
      <c r="R266">
        <f>IF(Q266="","",MIN(J266:N266))</f>
        <v/>
      </c>
      <c r="S266">
        <f>IFERROR(J144+MATCH(R266,J266:N266,0)-1,"")</f>
        <v/>
      </c>
      <c r="T266">
        <f>IFERROR(AVERAGE(J266:N266),"")</f>
        <v/>
      </c>
      <c r="U266">
        <f>IFERROR(STDEV(J266:N266),"")</f>
        <v/>
      </c>
      <c r="V266">
        <f>IFERROR(IF(C266="-","",IF(ISBLANK(B266),"",IF(OR(ISNUMBER(FIND("Growth",B266)),ISNUMBER(FIND("Margin",B266))),"",(J266-T266)/U266))),"")</f>
        <v/>
      </c>
      <c r="W266">
        <f>IFERROR(IF(OR(D266="-",ISBLANK(D266)),"",(K266-T266)/U266),"")</f>
        <v/>
      </c>
      <c r="X266">
        <f>IFERROR(IF(OR(E266="-",ISBLANK(E266)),"",(L266-T266)/U266),"")</f>
        <v/>
      </c>
      <c r="Y266">
        <f>IFERROR(IF(OR(F266="-",ISBLANK(F266)),"",(M266-T266)/U266),"")</f>
        <v/>
      </c>
      <c r="Z266">
        <f>IFERROR(IF(OR(G266="-",ISBLANK(G266)),"",(N266-T266)/U266),"")</f>
        <v/>
      </c>
      <c r="AA266">
        <f>IF(MAX(MAX(V266:Z266),ABS(MIN(V266:Z266)))=ABS(MIN(V266:Z266)),MIN(V266:Z266),MAX(V266:Z266))</f>
        <v/>
      </c>
      <c r="AB266">
        <f>IFERROR(V144+MATCH(AA266,V266:Z266,0)-1,"")</f>
        <v/>
      </c>
      <c r="AC266">
        <f>IF(AB266&lt;&gt;"",IF(S266=AB266,"Low",IF(AB266=Q266,"High","")),"")</f>
        <v/>
      </c>
      <c r="AE266">
        <f>IF(ISNUMBER(MATCH("N/A",J266:N266,0)),"",IFERROR((5 * SUMPRODUCT(J144:N144,J266:N266) - PRODUCT(SUM(J144:N144),SUM(J266:N266))) / ((5 * SUM((J144^2)+(K144^2)+(L144^2)+(M144^2)+(N144^2))) - SUM(J144:N144)^2),""))</f>
        <v/>
      </c>
      <c r="AF266">
        <f>IFERROR(CORREL(J144:N144,J266:N266),"")</f>
        <v/>
      </c>
      <c r="AZ266">
        <f>IF(Q266=S266,0,1)</f>
        <v/>
      </c>
      <c r="BA266">
        <f>IF(AZ266=1,IF(Q266="","",IF(Q266=N144,"Yes","No")),"")</f>
        <v/>
      </c>
      <c r="BB266">
        <f>IF(BA266="Yes",P266,"")</f>
        <v/>
      </c>
      <c r="BC266">
        <f>IF(AZ266=1,IF(S266="","",IF(S266=N144,"Yes","No")),"")</f>
        <v/>
      </c>
      <c r="BD266">
        <f>IF(BC266="Yes",R266,"")</f>
        <v/>
      </c>
      <c r="BE266">
        <f>IFERROR(IF(SIGN(AE266)=1,"Increasing",IF(SIGN(AE266)=-1,"Decreasing","")),"")</f>
        <v/>
      </c>
      <c r="BF266">
        <f>IF(OR(AND(BE266="Increasing",BA266="Yes"),AND(BE266="Decreasing",BC266="Yes")),"Yes","No")</f>
        <v/>
      </c>
      <c r="BG266">
        <f>IF(I266="pos_trend","Yes","No")</f>
        <v/>
      </c>
      <c r="BH266">
        <f>IF(AF266&lt;&gt;"",IF(ABS(AF266)&gt;0.8,"Yes","No"),"")</f>
        <v/>
      </c>
    </row>
    <row r="267" spans="1:60">
      <c s="1" r="A267" t="n">
        <v>20</v>
      </c>
      <c r="B267" t="s">
        <v>694</v>
      </c>
      <c r="C267" t="s">
        <v>2944</v>
      </c>
      <c r="D267" t="s">
        <v>2945</v>
      </c>
      <c r="E267" t="s">
        <v>2946</v>
      </c>
      <c r="F267" t="s">
        <v>2947</v>
      </c>
      <c r="G267" t="s">
        <v>2948</v>
      </c>
      <c r="H267" t="s"/>
      <c r="I267">
        <f>IF(AND(K267&gt; J267, L267&gt; K267, M267&gt; L267, N267&gt; M267), "pos_trend", IF(AND(K267&lt; J267, L267&lt; K267, M267&lt; L267, N267&lt; M267), "neg_trend", "N/A"))</f>
        <v/>
      </c>
      <c r="J267">
        <f>IFERROR(IF(TRIM(C267)="-", "N/A", IF(RIGHT(C267,1)=")",IF(RIGHT(C267,2)="T)",-1000000000000*VALUE(MID(C267,2,LEN(C267)-3)),IF(RIGHT(C267,2)="M)",-1000000*VALUE(MID(C267,2,LEN(C267)-3)),IF(RIGHT(C267,2)="B)",-1000000000*VALUE(MID(C267,2,LEN(C267)-3)),IF(RIGHT(C267,2)="k)",-1000*VALUE(MID(C267,2,LEN(C267)-3)),VALUE(SUBSTITUTE(C267,",","")))))),IF(RIGHT(C267,1)="T",1000000000000*VALUE(LEFT(C267,LEN(C267)-1)),IF(RIGHT(C267,1)="M",1000000*VALUE(LEFT(C267,LEN(C267)-1)),IF(RIGHT(C267,1)="B",1000000000*VALUE(LEFT(C267,LEN(C267)-1)),IF(RIGHT(C267,1)="%",0.01*VALUE(LEFT(C267,LEN(C267)-1)),IF(RIGHT(C267,1)="k",1000*VALUE(LEFT(C267,LEN(C267)-1)),VALUE(SUBSTITUTE(C267,",",""))))))))),"N/A")</f>
        <v/>
      </c>
      <c r="K267">
        <f>IFERROR(IF(TRIM(D267)="-", "N/A", IF(RIGHT(D267,1)=")",IF(RIGHT(D267,2)="T)",-1000000000000*VALUE(MID(D267,2,LEN(D267)-3)),IF(RIGHT(D267,2)="M)",-1000000*VALUE(MID(D267,2,LEN(D267)-3)),IF(RIGHT(D267,2)="B)",-1000000000*VALUE(MID(D267,2,LEN(D267)-3)),IF(RIGHT(D267,2)="k)",-1000*VALUE(MID(D267,2,LEN(D267)-3)),VALUE(SUBSTITUTE(D267,",","")))))),IF(RIGHT(D267,1)="T",1000000000000*VALUE(LEFT(D267,LEN(D267)-1)),IF(RIGHT(D267,1)="M",1000000*VALUE(LEFT(D267,LEN(D267)-1)),IF(RIGHT(D267,1)="B",1000000000*VALUE(LEFT(D267,LEN(D267)-1)),IF(RIGHT(D267,1)="%",0.01*VALUE(LEFT(D267,LEN(D267)-1)),IF(RIGHT(D267,1)="k",1000*VALUE(LEFT(D267,LEN(D267)-1)),VALUE(SUBSTITUTE(D267,",",""))))))))),"N/A")</f>
        <v/>
      </c>
      <c r="L267">
        <f>IFERROR(IF(TRIM(E267)="-", "N/A", IF(RIGHT(E267,1)=")",IF(RIGHT(E267,2)="T)",-1000000000000*VALUE(MID(E267,2,LEN(E267)-3)),IF(RIGHT(E267,2)="M)",-1000000*VALUE(MID(E267,2,LEN(E267)-3)),IF(RIGHT(E267,2)="B)",-1000000000*VALUE(MID(E267,2,LEN(E267)-3)),IF(RIGHT(E267,2)="k)",-1000*VALUE(MID(E267,2,LEN(E267)-3)),VALUE(SUBSTITUTE(E267,",","")))))),IF(RIGHT(E267,1)="T",1000000000000*VALUE(LEFT(E267,LEN(E267)-1)),IF(RIGHT(E267,1)="M",1000000*VALUE(LEFT(E267,LEN(E267)-1)),IF(RIGHT(E267,1)="B",1000000000*VALUE(LEFT(E267,LEN(E267)-1)),IF(RIGHT(E267,1)="%",0.01*VALUE(LEFT(E267,LEN(E267)-1)),IF(RIGHT(E267,1)="k",1000*VALUE(LEFT(E267,LEN(E267)-1)),VALUE(SUBSTITUTE(E267,",",""))))))))),"N/A")</f>
        <v/>
      </c>
      <c r="M267">
        <f>IFERROR(IF(TRIM(F267)="-", "N/A", IF(RIGHT(F267,1)=")",IF(RIGHT(F267,2)="T)",-1000000000000*VALUE(MID(F267,2,LEN(F267)-3)),IF(RIGHT(F267,2)="M)",-1000000*VALUE(MID(F267,2,LEN(F267)-3)),IF(RIGHT(F267,2)="B)",-1000000000*VALUE(MID(F267,2,LEN(F267)-3)),IF(RIGHT(F267,2)="k)",-1000*VALUE(MID(F267,2,LEN(F267)-3)),VALUE(SUBSTITUTE(F267,",","")))))),IF(RIGHT(F267,1)="T",1000000000000*VALUE(LEFT(F267,LEN(F267)-1)),IF(RIGHT(F267,1)="M",1000000*VALUE(LEFT(F267,LEN(F267)-1)),IF(RIGHT(F267,1)="B",1000000000*VALUE(LEFT(F267,LEN(F267)-1)),IF(RIGHT(F267,1)="%",0.01*VALUE(LEFT(F267,LEN(F267)-1)),IF(RIGHT(F267,1)="k",1000*VALUE(LEFT(F267,LEN(F267)-1)),VALUE(SUBSTITUTE(F267,",",""))))))))),"N/A")</f>
        <v/>
      </c>
      <c r="N267">
        <f>IFERROR(IF(TRIM(G267)="-", "N/A", IF(RIGHT(G267,1)=")",IF(RIGHT(G267,2)="T)",-1000000000000*VALUE(MID(G267,2,LEN(G267)-3)),IF(RIGHT(G267,2)="M)",-1000000*VALUE(MID(G267,2,LEN(G267)-3)),IF(RIGHT(G267,2)="B)",-1000000000*VALUE(MID(G267,2,LEN(G267)-3)),IF(RIGHT(G267,2)="k)",-1000*VALUE(MID(G267,2,LEN(G267)-3)),VALUE(SUBSTITUTE(G267,",","")))))),IF(RIGHT(G267,1)="T",1000000000000*VALUE(LEFT(G267,LEN(G267)-1)),IF(RIGHT(G267,1)="M",1000000*VALUE(LEFT(G267,LEN(G267)-1)),IF(RIGHT(G267,1)="B",1000000000*VALUE(LEFT(G267,LEN(G267)-1)),IF(RIGHT(G267,1)="%",0.01*VALUE(LEFT(G267,LEN(G267)-1)),IF(RIGHT(G267,1)="k",1000*VALUE(LEFT(G267,LEN(G267)-1)),VALUE(SUBSTITUTE(G267,",",""))))))))),"N/A")</f>
        <v/>
      </c>
      <c r="P267">
        <f>MAX(J267:N267)</f>
        <v/>
      </c>
      <c r="Q267">
        <f>IFERROR(J144+MATCH(P267,J267:N267,0)-1,"")</f>
        <v/>
      </c>
      <c r="R267">
        <f>IF(Q267="","",MIN(J267:N267))</f>
        <v/>
      </c>
      <c r="S267">
        <f>IFERROR(J144+MATCH(R267,J267:N267,0)-1,"")</f>
        <v/>
      </c>
      <c r="T267">
        <f>IFERROR(AVERAGE(J267:N267),"")</f>
        <v/>
      </c>
      <c r="U267">
        <f>IFERROR(STDEV(J267:N267),"")</f>
        <v/>
      </c>
      <c r="V267">
        <f>IFERROR(IF(C267="-","",IF(ISBLANK(B267),"",IF(OR(ISNUMBER(FIND("Growth",B267)),ISNUMBER(FIND("Margin",B267))),"",(J267-T267)/U267))),"")</f>
        <v/>
      </c>
      <c r="W267">
        <f>IFERROR(IF(OR(D267="-",ISBLANK(D267)),"",(K267-T267)/U267),"")</f>
        <v/>
      </c>
      <c r="X267">
        <f>IFERROR(IF(OR(E267="-",ISBLANK(E267)),"",(L267-T267)/U267),"")</f>
        <v/>
      </c>
      <c r="Y267">
        <f>IFERROR(IF(OR(F267="-",ISBLANK(F267)),"",(M267-T267)/U267),"")</f>
        <v/>
      </c>
      <c r="Z267">
        <f>IFERROR(IF(OR(G267="-",ISBLANK(G267)),"",(N267-T267)/U267),"")</f>
        <v/>
      </c>
      <c r="AA267">
        <f>IF(MAX(MAX(V267:Z267),ABS(MIN(V267:Z267)))=ABS(MIN(V267:Z267)),MIN(V267:Z267),MAX(V267:Z267))</f>
        <v/>
      </c>
      <c r="AB267">
        <f>IFERROR(V144+MATCH(AA267,V267:Z267,0)-1,"")</f>
        <v/>
      </c>
      <c r="AC267">
        <f>IF(AB267&lt;&gt;"",IF(S267=AB267,"Low",IF(AB267=Q267,"High","")),"")</f>
        <v/>
      </c>
      <c r="AE267">
        <f>IF(ISNUMBER(MATCH("N/A",J267:N267,0)),"",IFERROR((5 * SUMPRODUCT(J144:N144,J267:N267) - PRODUCT(SUM(J144:N144),SUM(J267:N267))) / ((5 * SUM((J144^2)+(K144^2)+(L144^2)+(M144^2)+(N144^2))) - SUM(J144:N144)^2),""))</f>
        <v/>
      </c>
      <c r="AF267">
        <f>IFERROR(CORREL(J144:N144,J267:N267),"")</f>
        <v/>
      </c>
      <c r="AZ267">
        <f>IF(Q267=S267,0,1)</f>
        <v/>
      </c>
      <c r="BA267">
        <f>IF(AZ267=1,IF(Q267="","",IF(Q267=N144,"Yes","No")),"")</f>
        <v/>
      </c>
      <c r="BB267">
        <f>IF(BA267="Yes",P267,"")</f>
        <v/>
      </c>
      <c r="BC267">
        <f>IF(AZ267=1,IF(S267="","",IF(S267=N144,"Yes","No")),"")</f>
        <v/>
      </c>
      <c r="BD267">
        <f>IF(BC267="Yes",R267,"")</f>
        <v/>
      </c>
      <c r="BE267">
        <f>IFERROR(IF(SIGN(AE267)=1,"Increasing",IF(SIGN(AE267)=-1,"Decreasing","")),"")</f>
        <v/>
      </c>
      <c r="BF267">
        <f>IF(OR(AND(BE267="Increasing",BA267="Yes"),AND(BE267="Decreasing",BC267="Yes")),"Yes","No")</f>
        <v/>
      </c>
      <c r="BG267">
        <f>IF(I267="pos_trend","Yes","No")</f>
        <v/>
      </c>
      <c r="BH267">
        <f>IF(AF267&lt;&gt;"",IF(ABS(AF267)&gt;0.8,"Yes","No"),"")</f>
        <v/>
      </c>
    </row>
    <row r="268" spans="1:60">
      <c s="1" r="A268" t="n">
        <v>21</v>
      </c>
      <c r="B268" t="s">
        <v>697</v>
      </c>
      <c r="C268" t="s">
        <v>2944</v>
      </c>
      <c r="D268" t="s">
        <v>2945</v>
      </c>
      <c r="E268" t="s">
        <v>2946</v>
      </c>
      <c r="F268" t="s">
        <v>2947</v>
      </c>
      <c r="G268" t="s">
        <v>2948</v>
      </c>
      <c r="H268" t="s"/>
      <c r="I268">
        <f>IF(AND(K268&gt; J268, L268&gt; K268, M268&gt; L268, N268&gt; M268), "pos_trend", IF(AND(K268&lt; J268, L268&lt; K268, M268&lt; L268, N268&lt; M268), "neg_trend", "N/A"))</f>
        <v/>
      </c>
      <c r="J268">
        <f>IFERROR(IF(TRIM(C268)="-", "N/A", IF(RIGHT(C268,1)=")",IF(RIGHT(C268,2)="T)",-1000000000000*VALUE(MID(C268,2,LEN(C268)-3)),IF(RIGHT(C268,2)="M)",-1000000*VALUE(MID(C268,2,LEN(C268)-3)),IF(RIGHT(C268,2)="B)",-1000000000*VALUE(MID(C268,2,LEN(C268)-3)),IF(RIGHT(C268,2)="k)",-1000*VALUE(MID(C268,2,LEN(C268)-3)),VALUE(SUBSTITUTE(C268,",","")))))),IF(RIGHT(C268,1)="T",1000000000000*VALUE(LEFT(C268,LEN(C268)-1)),IF(RIGHT(C268,1)="M",1000000*VALUE(LEFT(C268,LEN(C268)-1)),IF(RIGHT(C268,1)="B",1000000000*VALUE(LEFT(C268,LEN(C268)-1)),IF(RIGHT(C268,1)="%",0.01*VALUE(LEFT(C268,LEN(C268)-1)),IF(RIGHT(C268,1)="k",1000*VALUE(LEFT(C268,LEN(C268)-1)),VALUE(SUBSTITUTE(C268,",",""))))))))),"N/A")</f>
        <v/>
      </c>
      <c r="K268">
        <f>IFERROR(IF(TRIM(D268)="-", "N/A", IF(RIGHT(D268,1)=")",IF(RIGHT(D268,2)="T)",-1000000000000*VALUE(MID(D268,2,LEN(D268)-3)),IF(RIGHT(D268,2)="M)",-1000000*VALUE(MID(D268,2,LEN(D268)-3)),IF(RIGHT(D268,2)="B)",-1000000000*VALUE(MID(D268,2,LEN(D268)-3)),IF(RIGHT(D268,2)="k)",-1000*VALUE(MID(D268,2,LEN(D268)-3)),VALUE(SUBSTITUTE(D268,",","")))))),IF(RIGHT(D268,1)="T",1000000000000*VALUE(LEFT(D268,LEN(D268)-1)),IF(RIGHT(D268,1)="M",1000000*VALUE(LEFT(D268,LEN(D268)-1)),IF(RIGHT(D268,1)="B",1000000000*VALUE(LEFT(D268,LEN(D268)-1)),IF(RIGHT(D268,1)="%",0.01*VALUE(LEFT(D268,LEN(D268)-1)),IF(RIGHT(D268,1)="k",1000*VALUE(LEFT(D268,LEN(D268)-1)),VALUE(SUBSTITUTE(D268,",",""))))))))),"N/A")</f>
        <v/>
      </c>
      <c r="L268">
        <f>IFERROR(IF(TRIM(E268)="-", "N/A", IF(RIGHT(E268,1)=")",IF(RIGHT(E268,2)="T)",-1000000000000*VALUE(MID(E268,2,LEN(E268)-3)),IF(RIGHT(E268,2)="M)",-1000000*VALUE(MID(E268,2,LEN(E268)-3)),IF(RIGHT(E268,2)="B)",-1000000000*VALUE(MID(E268,2,LEN(E268)-3)),IF(RIGHT(E268,2)="k)",-1000*VALUE(MID(E268,2,LEN(E268)-3)),VALUE(SUBSTITUTE(E268,",","")))))),IF(RIGHT(E268,1)="T",1000000000000*VALUE(LEFT(E268,LEN(E268)-1)),IF(RIGHT(E268,1)="M",1000000*VALUE(LEFT(E268,LEN(E268)-1)),IF(RIGHT(E268,1)="B",1000000000*VALUE(LEFT(E268,LEN(E268)-1)),IF(RIGHT(E268,1)="%",0.01*VALUE(LEFT(E268,LEN(E268)-1)),IF(RIGHT(E268,1)="k",1000*VALUE(LEFT(E268,LEN(E268)-1)),VALUE(SUBSTITUTE(E268,",",""))))))))),"N/A")</f>
        <v/>
      </c>
      <c r="M268">
        <f>IFERROR(IF(TRIM(F268)="-", "N/A", IF(RIGHT(F268,1)=")",IF(RIGHT(F268,2)="T)",-1000000000000*VALUE(MID(F268,2,LEN(F268)-3)),IF(RIGHT(F268,2)="M)",-1000000*VALUE(MID(F268,2,LEN(F268)-3)),IF(RIGHT(F268,2)="B)",-1000000000*VALUE(MID(F268,2,LEN(F268)-3)),IF(RIGHT(F268,2)="k)",-1000*VALUE(MID(F268,2,LEN(F268)-3)),VALUE(SUBSTITUTE(F268,",","")))))),IF(RIGHT(F268,1)="T",1000000000000*VALUE(LEFT(F268,LEN(F268)-1)),IF(RIGHT(F268,1)="M",1000000*VALUE(LEFT(F268,LEN(F268)-1)),IF(RIGHT(F268,1)="B",1000000000*VALUE(LEFT(F268,LEN(F268)-1)),IF(RIGHT(F268,1)="%",0.01*VALUE(LEFT(F268,LEN(F268)-1)),IF(RIGHT(F268,1)="k",1000*VALUE(LEFT(F268,LEN(F268)-1)),VALUE(SUBSTITUTE(F268,",",""))))))))),"N/A")</f>
        <v/>
      </c>
      <c r="N268">
        <f>IFERROR(IF(TRIM(G268)="-", "N/A", IF(RIGHT(G268,1)=")",IF(RIGHT(G268,2)="T)",-1000000000000*VALUE(MID(G268,2,LEN(G268)-3)),IF(RIGHT(G268,2)="M)",-1000000*VALUE(MID(G268,2,LEN(G268)-3)),IF(RIGHT(G268,2)="B)",-1000000000*VALUE(MID(G268,2,LEN(G268)-3)),IF(RIGHT(G268,2)="k)",-1000*VALUE(MID(G268,2,LEN(G268)-3)),VALUE(SUBSTITUTE(G268,",","")))))),IF(RIGHT(G268,1)="T",1000000000000*VALUE(LEFT(G268,LEN(G268)-1)),IF(RIGHT(G268,1)="M",1000000*VALUE(LEFT(G268,LEN(G268)-1)),IF(RIGHT(G268,1)="B",1000000000*VALUE(LEFT(G268,LEN(G268)-1)),IF(RIGHT(G268,1)="%",0.01*VALUE(LEFT(G268,LEN(G268)-1)),IF(RIGHT(G268,1)="k",1000*VALUE(LEFT(G268,LEN(G268)-1)),VALUE(SUBSTITUTE(G268,",",""))))))))),"N/A")</f>
        <v/>
      </c>
      <c r="P268">
        <f>MAX(J268:N268)</f>
        <v/>
      </c>
      <c r="Q268">
        <f>IFERROR(J144+MATCH(P268,J268:N268,0)-1,"")</f>
        <v/>
      </c>
      <c r="R268">
        <f>IF(Q268="","",MIN(J268:N268))</f>
        <v/>
      </c>
      <c r="S268">
        <f>IFERROR(J144+MATCH(R268,J268:N268,0)-1,"")</f>
        <v/>
      </c>
      <c r="T268">
        <f>IFERROR(AVERAGE(J268:N268),"")</f>
        <v/>
      </c>
      <c r="U268">
        <f>IFERROR(STDEV(J268:N268),"")</f>
        <v/>
      </c>
      <c r="V268">
        <f>IFERROR(IF(C268="-","",IF(ISBLANK(B268),"",IF(OR(ISNUMBER(FIND("Growth",B268)),ISNUMBER(FIND("Margin",B268))),"",(J268-T268)/U268))),"")</f>
        <v/>
      </c>
      <c r="W268">
        <f>IFERROR(IF(OR(D268="-",ISBLANK(D268)),"",(K268-T268)/U268),"")</f>
        <v/>
      </c>
      <c r="X268">
        <f>IFERROR(IF(OR(E268="-",ISBLANK(E268)),"",(L268-T268)/U268),"")</f>
        <v/>
      </c>
      <c r="Y268">
        <f>IFERROR(IF(OR(F268="-",ISBLANK(F268)),"",(M268-T268)/U268),"")</f>
        <v/>
      </c>
      <c r="Z268">
        <f>IFERROR(IF(OR(G268="-",ISBLANK(G268)),"",(N268-T268)/U268),"")</f>
        <v/>
      </c>
      <c r="AA268">
        <f>IF(MAX(MAX(V268:Z268),ABS(MIN(V268:Z268)))=ABS(MIN(V268:Z268)),MIN(V268:Z268),MAX(V268:Z268))</f>
        <v/>
      </c>
      <c r="AB268">
        <f>IFERROR(V144+MATCH(AA268,V268:Z268,0)-1,"")</f>
        <v/>
      </c>
      <c r="AC268">
        <f>IF(AB268&lt;&gt;"",IF(S268=AB268,"Low",IF(AB268=Q268,"High","")),"")</f>
        <v/>
      </c>
      <c r="AE268">
        <f>IF(ISNUMBER(MATCH("N/A",J268:N268,0)),"",IFERROR((5 * SUMPRODUCT(J144:N144,J268:N268) - PRODUCT(SUM(J144:N144),SUM(J268:N268))) / ((5 * SUM((J144^2)+(K144^2)+(L144^2)+(M144^2)+(N144^2))) - SUM(J144:N144)^2),""))</f>
        <v/>
      </c>
      <c r="AF268">
        <f>IFERROR(CORREL(J144:N144,J268:N268),"")</f>
        <v/>
      </c>
      <c r="AZ268">
        <f>IF(Q268=S268,0,1)</f>
        <v/>
      </c>
      <c r="BA268">
        <f>IF(AZ268=1,IF(Q268="","",IF(Q268=N144,"Yes","No")),"")</f>
        <v/>
      </c>
      <c r="BB268">
        <f>IF(BA268="Yes",P268,"")</f>
        <v/>
      </c>
      <c r="BC268">
        <f>IF(AZ268=1,IF(S268="","",IF(S268=N144,"Yes","No")),"")</f>
        <v/>
      </c>
      <c r="BD268">
        <f>IF(BC268="Yes",R268,"")</f>
        <v/>
      </c>
      <c r="BE268">
        <f>IFERROR(IF(SIGN(AE268)=1,"Increasing",IF(SIGN(AE268)=-1,"Decreasing","")),"")</f>
        <v/>
      </c>
      <c r="BF268">
        <f>IF(OR(AND(BE268="Increasing",BA268="Yes"),AND(BE268="Decreasing",BC268="Yes")),"Yes","No")</f>
        <v/>
      </c>
      <c r="BG268">
        <f>IF(I268="pos_trend","Yes","No")</f>
        <v/>
      </c>
      <c r="BH268">
        <f>IF(AF268&lt;&gt;"",IF(ABS(AF268)&gt;0.8,"Yes","No"),"")</f>
        <v/>
      </c>
    </row>
    <row r="269" spans="1:60">
      <c s="1" r="A269" t="n">
        <v>22</v>
      </c>
      <c r="B269" t="s">
        <v>699</v>
      </c>
      <c r="C269" t="s">
        <v>264</v>
      </c>
      <c r="D269" t="s">
        <v>264</v>
      </c>
      <c r="E269" t="s">
        <v>264</v>
      </c>
      <c r="F269" t="s">
        <v>264</v>
      </c>
      <c r="G269" t="s">
        <v>264</v>
      </c>
      <c r="H269" t="s"/>
      <c r="I269">
        <f>IF(AND(K269&gt; J269, L269&gt; K269, M269&gt; L269, N269&gt; M269), "pos_trend", IF(AND(K269&lt; J269, L269&lt; K269, M269&lt; L269, N269&lt; M269), "neg_trend", "N/A"))</f>
        <v/>
      </c>
      <c r="J269">
        <f>IFERROR(IF(TRIM(C269)="-", "N/A", IF(RIGHT(C269,1)=")",IF(RIGHT(C269,2)="T)",-1000000000000*VALUE(MID(C269,2,LEN(C269)-3)),IF(RIGHT(C269,2)="M)",-1000000*VALUE(MID(C269,2,LEN(C269)-3)),IF(RIGHT(C269,2)="B)",-1000000000*VALUE(MID(C269,2,LEN(C269)-3)),IF(RIGHT(C269,2)="k)",-1000*VALUE(MID(C269,2,LEN(C269)-3)),VALUE(SUBSTITUTE(C269,",","")))))),IF(RIGHT(C269,1)="T",1000000000000*VALUE(LEFT(C269,LEN(C269)-1)),IF(RIGHT(C269,1)="M",1000000*VALUE(LEFT(C269,LEN(C269)-1)),IF(RIGHT(C269,1)="B",1000000000*VALUE(LEFT(C269,LEN(C269)-1)),IF(RIGHT(C269,1)="%",0.01*VALUE(LEFT(C269,LEN(C269)-1)),IF(RIGHT(C269,1)="k",1000*VALUE(LEFT(C269,LEN(C269)-1)),VALUE(SUBSTITUTE(C269,",",""))))))))),"N/A")</f>
        <v/>
      </c>
      <c r="K269">
        <f>IFERROR(IF(TRIM(D269)="-", "N/A", IF(RIGHT(D269,1)=")",IF(RIGHT(D269,2)="T)",-1000000000000*VALUE(MID(D269,2,LEN(D269)-3)),IF(RIGHT(D269,2)="M)",-1000000*VALUE(MID(D269,2,LEN(D269)-3)),IF(RIGHT(D269,2)="B)",-1000000000*VALUE(MID(D269,2,LEN(D269)-3)),IF(RIGHT(D269,2)="k)",-1000*VALUE(MID(D269,2,LEN(D269)-3)),VALUE(SUBSTITUTE(D269,",","")))))),IF(RIGHT(D269,1)="T",1000000000000*VALUE(LEFT(D269,LEN(D269)-1)),IF(RIGHT(D269,1)="M",1000000*VALUE(LEFT(D269,LEN(D269)-1)),IF(RIGHT(D269,1)="B",1000000000*VALUE(LEFT(D269,LEN(D269)-1)),IF(RIGHT(D269,1)="%",0.01*VALUE(LEFT(D269,LEN(D269)-1)),IF(RIGHT(D269,1)="k",1000*VALUE(LEFT(D269,LEN(D269)-1)),VALUE(SUBSTITUTE(D269,",",""))))))))),"N/A")</f>
        <v/>
      </c>
      <c r="L269">
        <f>IFERROR(IF(TRIM(E269)="-", "N/A", IF(RIGHT(E269,1)=")",IF(RIGHT(E269,2)="T)",-1000000000000*VALUE(MID(E269,2,LEN(E269)-3)),IF(RIGHT(E269,2)="M)",-1000000*VALUE(MID(E269,2,LEN(E269)-3)),IF(RIGHT(E269,2)="B)",-1000000000*VALUE(MID(E269,2,LEN(E269)-3)),IF(RIGHT(E269,2)="k)",-1000*VALUE(MID(E269,2,LEN(E269)-3)),VALUE(SUBSTITUTE(E269,",","")))))),IF(RIGHT(E269,1)="T",1000000000000*VALUE(LEFT(E269,LEN(E269)-1)),IF(RIGHT(E269,1)="M",1000000*VALUE(LEFT(E269,LEN(E269)-1)),IF(RIGHT(E269,1)="B",1000000000*VALUE(LEFT(E269,LEN(E269)-1)),IF(RIGHT(E269,1)="%",0.01*VALUE(LEFT(E269,LEN(E269)-1)),IF(RIGHT(E269,1)="k",1000*VALUE(LEFT(E269,LEN(E269)-1)),VALUE(SUBSTITUTE(E269,",",""))))))))),"N/A")</f>
        <v/>
      </c>
      <c r="M269">
        <f>IFERROR(IF(TRIM(F269)="-", "N/A", IF(RIGHT(F269,1)=")",IF(RIGHT(F269,2)="T)",-1000000000000*VALUE(MID(F269,2,LEN(F269)-3)),IF(RIGHT(F269,2)="M)",-1000000*VALUE(MID(F269,2,LEN(F269)-3)),IF(RIGHT(F269,2)="B)",-1000000000*VALUE(MID(F269,2,LEN(F269)-3)),IF(RIGHT(F269,2)="k)",-1000*VALUE(MID(F269,2,LEN(F269)-3)),VALUE(SUBSTITUTE(F269,",","")))))),IF(RIGHT(F269,1)="T",1000000000000*VALUE(LEFT(F269,LEN(F269)-1)),IF(RIGHT(F269,1)="M",1000000*VALUE(LEFT(F269,LEN(F269)-1)),IF(RIGHT(F269,1)="B",1000000000*VALUE(LEFT(F269,LEN(F269)-1)),IF(RIGHT(F269,1)="%",0.01*VALUE(LEFT(F269,LEN(F269)-1)),IF(RIGHT(F269,1)="k",1000*VALUE(LEFT(F269,LEN(F269)-1)),VALUE(SUBSTITUTE(F269,",",""))))))))),"N/A")</f>
        <v/>
      </c>
      <c r="N269">
        <f>IFERROR(IF(TRIM(G269)="-", "N/A", IF(RIGHT(G269,1)=")",IF(RIGHT(G269,2)="T)",-1000000000000*VALUE(MID(G269,2,LEN(G269)-3)),IF(RIGHT(G269,2)="M)",-1000000*VALUE(MID(G269,2,LEN(G269)-3)),IF(RIGHT(G269,2)="B)",-1000000000*VALUE(MID(G269,2,LEN(G269)-3)),IF(RIGHT(G269,2)="k)",-1000*VALUE(MID(G269,2,LEN(G269)-3)),VALUE(SUBSTITUTE(G269,",","")))))),IF(RIGHT(G269,1)="T",1000000000000*VALUE(LEFT(G269,LEN(G269)-1)),IF(RIGHT(G269,1)="M",1000000*VALUE(LEFT(G269,LEN(G269)-1)),IF(RIGHT(G269,1)="B",1000000000*VALUE(LEFT(G269,LEN(G269)-1)),IF(RIGHT(G269,1)="%",0.01*VALUE(LEFT(G269,LEN(G269)-1)),IF(RIGHT(G269,1)="k",1000*VALUE(LEFT(G269,LEN(G269)-1)),VALUE(SUBSTITUTE(G269,",",""))))))))),"N/A")</f>
        <v/>
      </c>
      <c r="P269">
        <f>MAX(J269:N269)</f>
        <v/>
      </c>
      <c r="Q269">
        <f>IFERROR(J144+MATCH(P269,J269:N269,0)-1,"")</f>
        <v/>
      </c>
      <c r="R269">
        <f>IF(Q269="","",MIN(J269:N269))</f>
        <v/>
      </c>
      <c r="S269">
        <f>IFERROR(J144+MATCH(R269,J269:N269,0)-1,"")</f>
        <v/>
      </c>
      <c r="T269">
        <f>IFERROR(AVERAGE(J269:N269),"")</f>
        <v/>
      </c>
      <c r="U269">
        <f>IFERROR(STDEV(J269:N269),"")</f>
        <v/>
      </c>
      <c r="V269">
        <f>IFERROR(IF(C269="-","",IF(ISBLANK(B269),"",IF(OR(ISNUMBER(FIND("Growth",B269)),ISNUMBER(FIND("Margin",B269))),"",(J269-T269)/U269))),"")</f>
        <v/>
      </c>
      <c r="W269">
        <f>IFERROR(IF(OR(D269="-",ISBLANK(D269)),"",(K269-T269)/U269),"")</f>
        <v/>
      </c>
      <c r="X269">
        <f>IFERROR(IF(OR(E269="-",ISBLANK(E269)),"",(L269-T269)/U269),"")</f>
        <v/>
      </c>
      <c r="Y269">
        <f>IFERROR(IF(OR(F269="-",ISBLANK(F269)),"",(M269-T269)/U269),"")</f>
        <v/>
      </c>
      <c r="Z269">
        <f>IFERROR(IF(OR(G269="-",ISBLANK(G269)),"",(N269-T269)/U269),"")</f>
        <v/>
      </c>
      <c r="AA269">
        <f>IF(MAX(MAX(V269:Z269),ABS(MIN(V269:Z269)))=ABS(MIN(V269:Z269)),MIN(V269:Z269),MAX(V269:Z269))</f>
        <v/>
      </c>
      <c r="AB269">
        <f>IFERROR(V144+MATCH(AA269,V269:Z269,0)-1,"")</f>
        <v/>
      </c>
      <c r="AC269">
        <f>IF(AB269&lt;&gt;"",IF(S269=AB269,"Low",IF(AB269=Q269,"High","")),"")</f>
        <v/>
      </c>
      <c r="AE269">
        <f>IF(ISNUMBER(MATCH("N/A",J269:N269,0)),"",IFERROR((5 * SUMPRODUCT(J144:N144,J269:N269) - PRODUCT(SUM(J144:N144),SUM(J269:N269))) / ((5 * SUM((J144^2)+(K144^2)+(L144^2)+(M144^2)+(N144^2))) - SUM(J144:N144)^2),""))</f>
        <v/>
      </c>
      <c r="AF269">
        <f>IFERROR(CORREL(J144:N144,J269:N269),"")</f>
        <v/>
      </c>
      <c r="AZ269">
        <f>IF(Q269=S269,0,1)</f>
        <v/>
      </c>
      <c r="BA269">
        <f>IF(AZ269=1,IF(Q269="","",IF(Q269=N144,"Yes","No")),"")</f>
        <v/>
      </c>
      <c r="BB269">
        <f>IF(BA269="Yes",P269,"")</f>
        <v/>
      </c>
      <c r="BC269">
        <f>IF(AZ269=1,IF(S269="","",IF(S269=N144,"Yes","No")),"")</f>
        <v/>
      </c>
      <c r="BD269">
        <f>IF(BC269="Yes",R269,"")</f>
        <v/>
      </c>
      <c r="BE269">
        <f>IFERROR(IF(SIGN(AE269)=1,"Increasing",IF(SIGN(AE269)=-1,"Decreasing","")),"")</f>
        <v/>
      </c>
      <c r="BF269">
        <f>IF(OR(AND(BE269="Increasing",BA269="Yes"),AND(BE269="Decreasing",BC269="Yes")),"Yes","No")</f>
        <v/>
      </c>
      <c r="BG269">
        <f>IF(I269="pos_trend","Yes","No")</f>
        <v/>
      </c>
      <c r="BH269">
        <f>IF(AF269&lt;&gt;"",IF(ABS(AF269)&gt;0.8,"Yes","No"),"")</f>
        <v/>
      </c>
    </row>
    <row r="270" spans="1:60">
      <c s="1" r="A270" t="n">
        <v>23</v>
      </c>
      <c r="B270" t="s">
        <v>700</v>
      </c>
      <c r="C270" t="s">
        <v>2949</v>
      </c>
      <c r="D270" t="s">
        <v>2950</v>
      </c>
      <c r="E270" t="s">
        <v>2951</v>
      </c>
      <c r="F270" t="s">
        <v>2952</v>
      </c>
      <c r="G270" t="s">
        <v>2953</v>
      </c>
      <c r="H270" t="s"/>
      <c r="I270">
        <f>IF(AND(K270&gt; J270, L270&gt; K270, M270&gt; L270, N270&gt; M270), "pos_trend", IF(AND(K270&lt; J270, L270&lt; K270, M270&lt; L270, N270&lt; M270), "neg_trend", "N/A"))</f>
        <v/>
      </c>
      <c r="J270">
        <f>IFERROR(IF(TRIM(C270)="-", "N/A", IF(RIGHT(C270,1)=")",IF(RIGHT(C270,2)="T)",-1000000000000*VALUE(MID(C270,2,LEN(C270)-3)),IF(RIGHT(C270,2)="M)",-1000000*VALUE(MID(C270,2,LEN(C270)-3)),IF(RIGHT(C270,2)="B)",-1000000000*VALUE(MID(C270,2,LEN(C270)-3)),IF(RIGHT(C270,2)="k)",-1000*VALUE(MID(C270,2,LEN(C270)-3)),VALUE(SUBSTITUTE(C270,",","")))))),IF(RIGHT(C270,1)="T",1000000000000*VALUE(LEFT(C270,LEN(C270)-1)),IF(RIGHT(C270,1)="M",1000000*VALUE(LEFT(C270,LEN(C270)-1)),IF(RIGHT(C270,1)="B",1000000000*VALUE(LEFT(C270,LEN(C270)-1)),IF(RIGHT(C270,1)="%",0.01*VALUE(LEFT(C270,LEN(C270)-1)),IF(RIGHT(C270,1)="k",1000*VALUE(LEFT(C270,LEN(C270)-1)),VALUE(SUBSTITUTE(C270,",",""))))))))),"N/A")</f>
        <v/>
      </c>
      <c r="K270">
        <f>IFERROR(IF(TRIM(D270)="-", "N/A", IF(RIGHT(D270,1)=")",IF(RIGHT(D270,2)="T)",-1000000000000*VALUE(MID(D270,2,LEN(D270)-3)),IF(RIGHT(D270,2)="M)",-1000000*VALUE(MID(D270,2,LEN(D270)-3)),IF(RIGHT(D270,2)="B)",-1000000000*VALUE(MID(D270,2,LEN(D270)-3)),IF(RIGHT(D270,2)="k)",-1000*VALUE(MID(D270,2,LEN(D270)-3)),VALUE(SUBSTITUTE(D270,",","")))))),IF(RIGHT(D270,1)="T",1000000000000*VALUE(LEFT(D270,LEN(D270)-1)),IF(RIGHT(D270,1)="M",1000000*VALUE(LEFT(D270,LEN(D270)-1)),IF(RIGHT(D270,1)="B",1000000000*VALUE(LEFT(D270,LEN(D270)-1)),IF(RIGHT(D270,1)="%",0.01*VALUE(LEFT(D270,LEN(D270)-1)),IF(RIGHT(D270,1)="k",1000*VALUE(LEFT(D270,LEN(D270)-1)),VALUE(SUBSTITUTE(D270,",",""))))))))),"N/A")</f>
        <v/>
      </c>
      <c r="L270">
        <f>IFERROR(IF(TRIM(E270)="-", "N/A", IF(RIGHT(E270,1)=")",IF(RIGHT(E270,2)="T)",-1000000000000*VALUE(MID(E270,2,LEN(E270)-3)),IF(RIGHT(E270,2)="M)",-1000000*VALUE(MID(E270,2,LEN(E270)-3)),IF(RIGHT(E270,2)="B)",-1000000000*VALUE(MID(E270,2,LEN(E270)-3)),IF(RIGHT(E270,2)="k)",-1000*VALUE(MID(E270,2,LEN(E270)-3)),VALUE(SUBSTITUTE(E270,",","")))))),IF(RIGHT(E270,1)="T",1000000000000*VALUE(LEFT(E270,LEN(E270)-1)),IF(RIGHT(E270,1)="M",1000000*VALUE(LEFT(E270,LEN(E270)-1)),IF(RIGHT(E270,1)="B",1000000000*VALUE(LEFT(E270,LEN(E270)-1)),IF(RIGHT(E270,1)="%",0.01*VALUE(LEFT(E270,LEN(E270)-1)),IF(RIGHT(E270,1)="k",1000*VALUE(LEFT(E270,LEN(E270)-1)),VALUE(SUBSTITUTE(E270,",",""))))))))),"N/A")</f>
        <v/>
      </c>
      <c r="M270">
        <f>IFERROR(IF(TRIM(F270)="-", "N/A", IF(RIGHT(F270,1)=")",IF(RIGHT(F270,2)="T)",-1000000000000*VALUE(MID(F270,2,LEN(F270)-3)),IF(RIGHT(F270,2)="M)",-1000000*VALUE(MID(F270,2,LEN(F270)-3)),IF(RIGHT(F270,2)="B)",-1000000000*VALUE(MID(F270,2,LEN(F270)-3)),IF(RIGHT(F270,2)="k)",-1000*VALUE(MID(F270,2,LEN(F270)-3)),VALUE(SUBSTITUTE(F270,",","")))))),IF(RIGHT(F270,1)="T",1000000000000*VALUE(LEFT(F270,LEN(F270)-1)),IF(RIGHT(F270,1)="M",1000000*VALUE(LEFT(F270,LEN(F270)-1)),IF(RIGHT(F270,1)="B",1000000000*VALUE(LEFT(F270,LEN(F270)-1)),IF(RIGHT(F270,1)="%",0.01*VALUE(LEFT(F270,LEN(F270)-1)),IF(RIGHT(F270,1)="k",1000*VALUE(LEFT(F270,LEN(F270)-1)),VALUE(SUBSTITUTE(F270,",",""))))))))),"N/A")</f>
        <v/>
      </c>
      <c r="N270">
        <f>IFERROR(IF(TRIM(G270)="-", "N/A", IF(RIGHT(G270,1)=")",IF(RIGHT(G270,2)="T)",-1000000000000*VALUE(MID(G270,2,LEN(G270)-3)),IF(RIGHT(G270,2)="M)",-1000000*VALUE(MID(G270,2,LEN(G270)-3)),IF(RIGHT(G270,2)="B)",-1000000000*VALUE(MID(G270,2,LEN(G270)-3)),IF(RIGHT(G270,2)="k)",-1000*VALUE(MID(G270,2,LEN(G270)-3)),VALUE(SUBSTITUTE(G270,",","")))))),IF(RIGHT(G270,1)="T",1000000000000*VALUE(LEFT(G270,LEN(G270)-1)),IF(RIGHT(G270,1)="M",1000000*VALUE(LEFT(G270,LEN(G270)-1)),IF(RIGHT(G270,1)="B",1000000000*VALUE(LEFT(G270,LEN(G270)-1)),IF(RIGHT(G270,1)="%",0.01*VALUE(LEFT(G270,LEN(G270)-1)),IF(RIGHT(G270,1)="k",1000*VALUE(LEFT(G270,LEN(G270)-1)),VALUE(SUBSTITUTE(G270,",",""))))))))),"N/A")</f>
        <v/>
      </c>
      <c r="P270">
        <f>MAX(J270:N270)</f>
        <v/>
      </c>
      <c r="Q270">
        <f>IFERROR(J144+MATCH(P270,J270:N270,0)-1,"")</f>
        <v/>
      </c>
      <c r="R270">
        <f>IF(Q270="","",MIN(J270:N270))</f>
        <v/>
      </c>
      <c r="S270">
        <f>IFERROR(J144+MATCH(R270,J270:N270,0)-1,"")</f>
        <v/>
      </c>
      <c r="T270">
        <f>IFERROR(AVERAGE(J270:N270),"")</f>
        <v/>
      </c>
      <c r="U270">
        <f>IFERROR(STDEV(J270:N270),"")</f>
        <v/>
      </c>
      <c r="V270">
        <f>IFERROR(IF(C270="-","",IF(ISBLANK(B270),"",IF(OR(ISNUMBER(FIND("Growth",B270)),ISNUMBER(FIND("Margin",B270))),"",(J270-T270)/U270))),"")</f>
        <v/>
      </c>
      <c r="W270">
        <f>IFERROR(IF(OR(D270="-",ISBLANK(D270)),"",(K270-T270)/U270),"")</f>
        <v/>
      </c>
      <c r="X270">
        <f>IFERROR(IF(OR(E270="-",ISBLANK(E270)),"",(L270-T270)/U270),"")</f>
        <v/>
      </c>
      <c r="Y270">
        <f>IFERROR(IF(OR(F270="-",ISBLANK(F270)),"",(M270-T270)/U270),"")</f>
        <v/>
      </c>
      <c r="Z270">
        <f>IFERROR(IF(OR(G270="-",ISBLANK(G270)),"",(N270-T270)/U270),"")</f>
        <v/>
      </c>
      <c r="AA270">
        <f>IF(MAX(MAX(V270:Z270),ABS(MIN(V270:Z270)))=ABS(MIN(V270:Z270)),MIN(V270:Z270),MAX(V270:Z270))</f>
        <v/>
      </c>
      <c r="AB270">
        <f>IFERROR(V144+MATCH(AA270,V270:Z270,0)-1,"")</f>
        <v/>
      </c>
      <c r="AC270">
        <f>IF(AB270&lt;&gt;"",IF(S270=AB270,"Low",IF(AB270=Q270,"High","")),"")</f>
        <v/>
      </c>
      <c r="AE270">
        <f>IF(ISNUMBER(MATCH("N/A",J270:N270,0)),"",IFERROR((5 * SUMPRODUCT(J144:N144,J270:N270) - PRODUCT(SUM(J144:N144),SUM(J270:N270))) / ((5 * SUM((J144^2)+(K144^2)+(L144^2)+(M144^2)+(N144^2))) - SUM(J144:N144)^2),""))</f>
        <v/>
      </c>
      <c r="AF270">
        <f>IFERROR(CORREL(J144:N144,J270:N270),"")</f>
        <v/>
      </c>
      <c r="AZ270">
        <f>IF(Q270=S270,0,1)</f>
        <v/>
      </c>
      <c r="BA270">
        <f>IF(AZ270=1,IF(Q270="","",IF(Q270=N144,"Yes","No")),"")</f>
        <v/>
      </c>
      <c r="BB270">
        <f>IF(BA270="Yes",P270,"")</f>
        <v/>
      </c>
      <c r="BC270">
        <f>IF(AZ270=1,IF(S270="","",IF(S270=N144,"Yes","No")),"")</f>
        <v/>
      </c>
      <c r="BD270">
        <f>IF(BC270="Yes",R270,"")</f>
        <v/>
      </c>
      <c r="BE270">
        <f>IFERROR(IF(SIGN(AE270)=1,"Increasing",IF(SIGN(AE270)=-1,"Decreasing","")),"")</f>
        <v/>
      </c>
      <c r="BF270">
        <f>IF(OR(AND(BE270="Increasing",BA270="Yes"),AND(BE270="Decreasing",BC270="Yes")),"Yes","No")</f>
        <v/>
      </c>
      <c r="BG270">
        <f>IF(I270="pos_trend","Yes","No")</f>
        <v/>
      </c>
      <c r="BH270">
        <f>IF(AF270&lt;&gt;"",IF(ABS(AF270)&gt;0.8,"Yes","No"),"")</f>
        <v/>
      </c>
    </row>
    <row r="271" spans="1:60">
      <c s="1" r="A271" t="n">
        <v>24</v>
      </c>
      <c r="B271" t="s">
        <v>706</v>
      </c>
      <c r="C271" t="s">
        <v>264</v>
      </c>
      <c r="D271" t="s">
        <v>264</v>
      </c>
      <c r="E271" t="s">
        <v>264</v>
      </c>
      <c r="F271" t="s">
        <v>264</v>
      </c>
      <c r="G271" t="s">
        <v>264</v>
      </c>
      <c r="H271" t="s"/>
      <c r="P271">
        <f>MAX(J271:N271)</f>
        <v/>
      </c>
      <c r="Q271">
        <f>IFERROR(J144+MATCH(P271,J271:N271,0)-1,"")</f>
        <v/>
      </c>
      <c r="R271">
        <f>IF(Q271="","",MIN(J271:N271))</f>
        <v/>
      </c>
      <c r="S271">
        <f>IFERROR(J144+MATCH(R271,J271:N271,0)-1,"")</f>
        <v/>
      </c>
      <c r="T271">
        <f>IFERROR(AVERAGE(J271:N271),"")</f>
        <v/>
      </c>
      <c r="U271">
        <f>IFERROR(STDEV(J271:N271),"")</f>
        <v/>
      </c>
      <c r="V271">
        <f>IFERROR(IF(C271="-","",IF(ISBLANK(B271),"",IF(OR(ISNUMBER(FIND("Growth",B271)),ISNUMBER(FIND("Margin",B271))),"",(J271-T271)/U271))),"")</f>
        <v/>
      </c>
      <c r="W271">
        <f>IFERROR(IF(OR(D271="-",ISBLANK(D271)),"",(K271-T271)/U271),"")</f>
        <v/>
      </c>
      <c r="X271">
        <f>IFERROR(IF(OR(E271="-",ISBLANK(E271)),"",(L271-T271)/U271),"")</f>
        <v/>
      </c>
      <c r="Y271">
        <f>IFERROR(IF(OR(F271="-",ISBLANK(F271)),"",(M271-T271)/U271),"")</f>
        <v/>
      </c>
      <c r="Z271">
        <f>IFERROR(IF(OR(G271="-",ISBLANK(G271)),"",(N271-T271)/U271),"")</f>
        <v/>
      </c>
      <c r="AA271">
        <f>IF(MAX(MAX(V271:Z271),ABS(MIN(V271:Z271)))=ABS(MIN(V271:Z271)),MIN(V271:Z271),MAX(V271:Z271))</f>
        <v/>
      </c>
      <c r="AB271">
        <f>IFERROR(V144+MATCH(AA271,V271:Z271,0)-1,"")</f>
        <v/>
      </c>
      <c r="AC271">
        <f>IF(AB271&lt;&gt;"",IF(S271=AB271,"Low",IF(AB271=Q271,"High","")),"")</f>
        <v/>
      </c>
      <c r="AE271">
        <f>IF(ISNUMBER(MATCH("N/A",J271:N271,0)),"",IFERROR((5 * SUMPRODUCT(J144:N144,J271:N271) - PRODUCT(SUM(J144:N144),SUM(J271:N271))) / ((5 * SUM((J144^2)+(K144^2)+(L144^2)+(M144^2)+(N144^2))) - SUM(J144:N144)^2),""))</f>
        <v/>
      </c>
      <c r="AF271">
        <f>IFERROR(CORREL(J144:N144,J271:N271),"")</f>
        <v/>
      </c>
      <c r="AZ271">
        <f>IF(Q271=S271,0,1)</f>
        <v/>
      </c>
      <c r="BA271">
        <f>IF(AZ271=1,IF(Q271="","",IF(Q271=N144,"Yes","No")),"")</f>
        <v/>
      </c>
      <c r="BB271">
        <f>IF(BA271="Yes",P271,"")</f>
        <v/>
      </c>
      <c r="BC271">
        <f>IF(AZ271=1,IF(S271="","",IF(S271=N144,"Yes","No")),"")</f>
        <v/>
      </c>
      <c r="BD271">
        <f>IF(BC271="Yes",R271,"")</f>
        <v/>
      </c>
      <c r="BE271">
        <f>IFERROR(IF(SIGN(AE271)=1,"Increasing",IF(SIGN(AE271)=-1,"Decreasing","")),"")</f>
        <v/>
      </c>
      <c r="BF271">
        <f>IF(OR(AND(BE271="Increasing",BA271="Yes"),AND(BE271="Decreasing",BC271="Yes")),"Yes","No")</f>
        <v/>
      </c>
      <c r="BG271">
        <f>IF(I271="pos_trend","Yes","No")</f>
        <v/>
      </c>
      <c r="BH271">
        <f>IF(AF271&lt;&gt;"",IF(ABS(AF271)&gt;0.8,"Yes","No"),"")</f>
        <v/>
      </c>
    </row>
    <row r="272" spans="1:60">
      <c s="1" r="A272" t="n">
        <v>25</v>
      </c>
      <c r="B272" t="s">
        <v>707</v>
      </c>
      <c r="C272" t="s">
        <v>2954</v>
      </c>
      <c r="D272" t="s">
        <v>2955</v>
      </c>
      <c r="E272" t="s">
        <v>2956</v>
      </c>
      <c r="F272" t="s">
        <v>2957</v>
      </c>
      <c r="G272" t="s">
        <v>2958</v>
      </c>
      <c r="H272" t="s"/>
      <c r="I272">
        <f>IF(AND(K272&gt; J272, L272&gt; K272, M272&gt; L272, N272&gt; M272), "pos_trend", IF(AND(K272&lt; J272, L272&lt; K272, M272&lt; L272, N272&lt; M272), "neg_trend", "N/A"))</f>
        <v/>
      </c>
      <c r="J272">
        <f>IFERROR(IF(TRIM(C272)="-", "N/A", IF(RIGHT(C272,1)=")",IF(RIGHT(C272,2)="T)",-1000000000000*VALUE(MID(C272,2,LEN(C272)-3)),IF(RIGHT(C272,2)="M)",-1000000*VALUE(MID(C272,2,LEN(C272)-3)),IF(RIGHT(C272,2)="B)",-1000000000*VALUE(MID(C272,2,LEN(C272)-3)),IF(RIGHT(C272,2)="k)",-1000*VALUE(MID(C272,2,LEN(C272)-3)),VALUE(SUBSTITUTE(C272,",","")))))),IF(RIGHT(C272,1)="T",1000000000000*VALUE(LEFT(C272,LEN(C272)-1)),IF(RIGHT(C272,1)="M",1000000*VALUE(LEFT(C272,LEN(C272)-1)),IF(RIGHT(C272,1)="B",1000000000*VALUE(LEFT(C272,LEN(C272)-1)),IF(RIGHT(C272,1)="%",0.01*VALUE(LEFT(C272,LEN(C272)-1)),IF(RIGHT(C272,1)="k",1000*VALUE(LEFT(C272,LEN(C272)-1)),VALUE(SUBSTITUTE(C272,",",""))))))))),"N/A")</f>
        <v/>
      </c>
      <c r="K272">
        <f>IFERROR(IF(TRIM(D272)="-", "N/A", IF(RIGHT(D272,1)=")",IF(RIGHT(D272,2)="T)",-1000000000000*VALUE(MID(D272,2,LEN(D272)-3)),IF(RIGHT(D272,2)="M)",-1000000*VALUE(MID(D272,2,LEN(D272)-3)),IF(RIGHT(D272,2)="B)",-1000000000*VALUE(MID(D272,2,LEN(D272)-3)),IF(RIGHT(D272,2)="k)",-1000*VALUE(MID(D272,2,LEN(D272)-3)),VALUE(SUBSTITUTE(D272,",","")))))),IF(RIGHT(D272,1)="T",1000000000000*VALUE(LEFT(D272,LEN(D272)-1)),IF(RIGHT(D272,1)="M",1000000*VALUE(LEFT(D272,LEN(D272)-1)),IF(RIGHT(D272,1)="B",1000000000*VALUE(LEFT(D272,LEN(D272)-1)),IF(RIGHT(D272,1)="%",0.01*VALUE(LEFT(D272,LEN(D272)-1)),IF(RIGHT(D272,1)="k",1000*VALUE(LEFT(D272,LEN(D272)-1)),VALUE(SUBSTITUTE(D272,",",""))))))))),"N/A")</f>
        <v/>
      </c>
      <c r="L272">
        <f>IFERROR(IF(TRIM(E272)="-", "N/A", IF(RIGHT(E272,1)=")",IF(RIGHT(E272,2)="T)",-1000000000000*VALUE(MID(E272,2,LEN(E272)-3)),IF(RIGHT(E272,2)="M)",-1000000*VALUE(MID(E272,2,LEN(E272)-3)),IF(RIGHT(E272,2)="B)",-1000000000*VALUE(MID(E272,2,LEN(E272)-3)),IF(RIGHT(E272,2)="k)",-1000*VALUE(MID(E272,2,LEN(E272)-3)),VALUE(SUBSTITUTE(E272,",","")))))),IF(RIGHT(E272,1)="T",1000000000000*VALUE(LEFT(E272,LEN(E272)-1)),IF(RIGHT(E272,1)="M",1000000*VALUE(LEFT(E272,LEN(E272)-1)),IF(RIGHT(E272,1)="B",1000000000*VALUE(LEFT(E272,LEN(E272)-1)),IF(RIGHT(E272,1)="%",0.01*VALUE(LEFT(E272,LEN(E272)-1)),IF(RIGHT(E272,1)="k",1000*VALUE(LEFT(E272,LEN(E272)-1)),VALUE(SUBSTITUTE(E272,",",""))))))))),"N/A")</f>
        <v/>
      </c>
      <c r="M272">
        <f>IFERROR(IF(TRIM(F272)="-", "N/A", IF(RIGHT(F272,1)=")",IF(RIGHT(F272,2)="T)",-1000000000000*VALUE(MID(F272,2,LEN(F272)-3)),IF(RIGHT(F272,2)="M)",-1000000*VALUE(MID(F272,2,LEN(F272)-3)),IF(RIGHT(F272,2)="B)",-1000000000*VALUE(MID(F272,2,LEN(F272)-3)),IF(RIGHT(F272,2)="k)",-1000*VALUE(MID(F272,2,LEN(F272)-3)),VALUE(SUBSTITUTE(F272,",","")))))),IF(RIGHT(F272,1)="T",1000000000000*VALUE(LEFT(F272,LEN(F272)-1)),IF(RIGHT(F272,1)="M",1000000*VALUE(LEFT(F272,LEN(F272)-1)),IF(RIGHT(F272,1)="B",1000000000*VALUE(LEFT(F272,LEN(F272)-1)),IF(RIGHT(F272,1)="%",0.01*VALUE(LEFT(F272,LEN(F272)-1)),IF(RIGHT(F272,1)="k",1000*VALUE(LEFT(F272,LEN(F272)-1)),VALUE(SUBSTITUTE(F272,",",""))))))))),"N/A")</f>
        <v/>
      </c>
      <c r="N272">
        <f>IFERROR(IF(TRIM(G272)="-", "N/A", IF(RIGHT(G272,1)=")",IF(RIGHT(G272,2)="T)",-1000000000000*VALUE(MID(G272,2,LEN(G272)-3)),IF(RIGHT(G272,2)="M)",-1000000*VALUE(MID(G272,2,LEN(G272)-3)),IF(RIGHT(G272,2)="B)",-1000000000*VALUE(MID(G272,2,LEN(G272)-3)),IF(RIGHT(G272,2)="k)",-1000*VALUE(MID(G272,2,LEN(G272)-3)),VALUE(SUBSTITUTE(G272,",","")))))),IF(RIGHT(G272,1)="T",1000000000000*VALUE(LEFT(G272,LEN(G272)-1)),IF(RIGHT(G272,1)="M",1000000*VALUE(LEFT(G272,LEN(G272)-1)),IF(RIGHT(G272,1)="B",1000000000*VALUE(LEFT(G272,LEN(G272)-1)),IF(RIGHT(G272,1)="%",0.01*VALUE(LEFT(G272,LEN(G272)-1)),IF(RIGHT(G272,1)="k",1000*VALUE(LEFT(G272,LEN(G272)-1)),VALUE(SUBSTITUTE(G272,",",""))))))))),"N/A")</f>
        <v/>
      </c>
      <c r="P272">
        <f>MAX(J272:N272)</f>
        <v/>
      </c>
      <c r="Q272">
        <f>IFERROR(J144+MATCH(P272,J272:N272,0)-1,"")</f>
        <v/>
      </c>
      <c r="R272">
        <f>IF(Q272="","",MIN(J272:N272))</f>
        <v/>
      </c>
      <c r="S272">
        <f>IFERROR(J144+MATCH(R272,J272:N272,0)-1,"")</f>
        <v/>
      </c>
      <c r="T272">
        <f>IFERROR(AVERAGE(J272:N272),"")</f>
        <v/>
      </c>
      <c r="U272">
        <f>IFERROR(STDEV(J272:N272),"")</f>
        <v/>
      </c>
      <c r="V272">
        <f>IFERROR(IF(C272="-","",IF(ISBLANK(B272),"",IF(OR(ISNUMBER(FIND("Growth",B272)),ISNUMBER(FIND("Margin",B272))),"",(J272-T272)/U272))),"")</f>
        <v/>
      </c>
      <c r="W272">
        <f>IFERROR(IF(OR(D272="-",ISBLANK(D272)),"",(K272-T272)/U272),"")</f>
        <v/>
      </c>
      <c r="X272">
        <f>IFERROR(IF(OR(E272="-",ISBLANK(E272)),"",(L272-T272)/U272),"")</f>
        <v/>
      </c>
      <c r="Y272">
        <f>IFERROR(IF(OR(F272="-",ISBLANK(F272)),"",(M272-T272)/U272),"")</f>
        <v/>
      </c>
      <c r="Z272">
        <f>IFERROR(IF(OR(G272="-",ISBLANK(G272)),"",(N272-T272)/U272),"")</f>
        <v/>
      </c>
      <c r="AA272">
        <f>IF(MAX(MAX(V272:Z272),ABS(MIN(V272:Z272)))=ABS(MIN(V272:Z272)),MIN(V272:Z272),MAX(V272:Z272))</f>
        <v/>
      </c>
      <c r="AB272">
        <f>IFERROR(V144+MATCH(AA272,V272:Z272,0)-1,"")</f>
        <v/>
      </c>
      <c r="AC272">
        <f>IF(AB272&lt;&gt;"",IF(S272=AB272,"Low",IF(AB272=Q272,"High","")),"")</f>
        <v/>
      </c>
      <c r="AE272">
        <f>IF(ISNUMBER(MATCH("N/A",J272:N272,0)),"",IFERROR((5 * SUMPRODUCT(J144:N144,J272:N272) - PRODUCT(SUM(J144:N144),SUM(J272:N272))) / ((5 * SUM((J144^2)+(K144^2)+(L144^2)+(M144^2)+(N144^2))) - SUM(J144:N144)^2),""))</f>
        <v/>
      </c>
      <c r="AF272">
        <f>IFERROR(CORREL(J144:N144,J272:N272),"")</f>
        <v/>
      </c>
      <c r="AZ272">
        <f>IF(Q272=S272,0,1)</f>
        <v/>
      </c>
      <c r="BA272">
        <f>IF(AZ272=1,IF(Q272="","",IF(Q272=N144,"Yes","No")),"")</f>
        <v/>
      </c>
      <c r="BB272">
        <f>IF(BA272="Yes",P272,"")</f>
        <v/>
      </c>
      <c r="BC272">
        <f>IF(AZ272=1,IF(S272="","",IF(S272=N144,"Yes","No")),"")</f>
        <v/>
      </c>
      <c r="BD272">
        <f>IF(BC272="Yes",R272,"")</f>
        <v/>
      </c>
      <c r="BE272">
        <f>IFERROR(IF(SIGN(AE272)=1,"Increasing",IF(SIGN(AE272)=-1,"Decreasing","")),"")</f>
        <v/>
      </c>
      <c r="BF272">
        <f>IF(OR(AND(BE272="Increasing",BA272="Yes"),AND(BE272="Decreasing",BC272="Yes")),"Yes","No")</f>
        <v/>
      </c>
      <c r="BG272">
        <f>IF(I272="pos_trend","Yes","No")</f>
        <v/>
      </c>
      <c r="BH272">
        <f>IF(AF272&lt;&gt;"",IF(ABS(AF272)&gt;0.8,"Yes","No"),"")</f>
        <v/>
      </c>
    </row>
    <row r="273" spans="1:60">
      <c s="1" r="A273" t="n">
        <v>26</v>
      </c>
      <c r="B273" t="s">
        <v>713</v>
      </c>
      <c r="C273" t="s">
        <v>264</v>
      </c>
      <c r="D273" t="s">
        <v>264</v>
      </c>
      <c r="E273" t="s">
        <v>264</v>
      </c>
      <c r="F273" t="s">
        <v>264</v>
      </c>
      <c r="G273" t="s">
        <v>264</v>
      </c>
      <c r="H273" t="s"/>
      <c r="I273">
        <f>IF(AND(K273&gt; J273, L273&gt; K273, M273&gt; L273, N273&gt; M273), "pos_trend", IF(AND(K273&lt; J273, L273&lt; K273, M273&lt; L273, N273&lt; M273), "neg_trend", "N/A"))</f>
        <v/>
      </c>
      <c r="J273">
        <f>IFERROR(IF(TRIM(C273)="-", "N/A", IF(RIGHT(C273,1)=")",IF(RIGHT(C273,2)="T)",-1000000000000*VALUE(MID(C273,2,LEN(C273)-3)),IF(RIGHT(C273,2)="M)",-1000000*VALUE(MID(C273,2,LEN(C273)-3)),IF(RIGHT(C273,2)="B)",-1000000000*VALUE(MID(C273,2,LEN(C273)-3)),IF(RIGHT(C273,2)="k)",-1000*VALUE(MID(C273,2,LEN(C273)-3)),VALUE(SUBSTITUTE(C273,",","")))))),IF(RIGHT(C273,1)="T",1000000000000*VALUE(LEFT(C273,LEN(C273)-1)),IF(RIGHT(C273,1)="M",1000000*VALUE(LEFT(C273,LEN(C273)-1)),IF(RIGHT(C273,1)="B",1000000000*VALUE(LEFT(C273,LEN(C273)-1)),IF(RIGHT(C273,1)="%",0.01*VALUE(LEFT(C273,LEN(C273)-1)),IF(RIGHT(C273,1)="k",1000*VALUE(LEFT(C273,LEN(C273)-1)),VALUE(SUBSTITUTE(C273,",",""))))))))),"N/A")</f>
        <v/>
      </c>
      <c r="K273">
        <f>IFERROR(IF(TRIM(D273)="-", "N/A", IF(RIGHT(D273,1)=")",IF(RIGHT(D273,2)="T)",-1000000000000*VALUE(MID(D273,2,LEN(D273)-3)),IF(RIGHT(D273,2)="M)",-1000000*VALUE(MID(D273,2,LEN(D273)-3)),IF(RIGHT(D273,2)="B)",-1000000000*VALUE(MID(D273,2,LEN(D273)-3)),IF(RIGHT(D273,2)="k)",-1000*VALUE(MID(D273,2,LEN(D273)-3)),VALUE(SUBSTITUTE(D273,",","")))))),IF(RIGHT(D273,1)="T",1000000000000*VALUE(LEFT(D273,LEN(D273)-1)),IF(RIGHT(D273,1)="M",1000000*VALUE(LEFT(D273,LEN(D273)-1)),IF(RIGHT(D273,1)="B",1000000000*VALUE(LEFT(D273,LEN(D273)-1)),IF(RIGHT(D273,1)="%",0.01*VALUE(LEFT(D273,LEN(D273)-1)),IF(RIGHT(D273,1)="k",1000*VALUE(LEFT(D273,LEN(D273)-1)),VALUE(SUBSTITUTE(D273,",",""))))))))),"N/A")</f>
        <v/>
      </c>
      <c r="L273">
        <f>IFERROR(IF(TRIM(E273)="-", "N/A", IF(RIGHT(E273,1)=")",IF(RIGHT(E273,2)="T)",-1000000000000*VALUE(MID(E273,2,LEN(E273)-3)),IF(RIGHT(E273,2)="M)",-1000000*VALUE(MID(E273,2,LEN(E273)-3)),IF(RIGHT(E273,2)="B)",-1000000000*VALUE(MID(E273,2,LEN(E273)-3)),IF(RIGHT(E273,2)="k)",-1000*VALUE(MID(E273,2,LEN(E273)-3)),VALUE(SUBSTITUTE(E273,",","")))))),IF(RIGHT(E273,1)="T",1000000000000*VALUE(LEFT(E273,LEN(E273)-1)),IF(RIGHT(E273,1)="M",1000000*VALUE(LEFT(E273,LEN(E273)-1)),IF(RIGHT(E273,1)="B",1000000000*VALUE(LEFT(E273,LEN(E273)-1)),IF(RIGHT(E273,1)="%",0.01*VALUE(LEFT(E273,LEN(E273)-1)),IF(RIGHT(E273,1)="k",1000*VALUE(LEFT(E273,LEN(E273)-1)),VALUE(SUBSTITUTE(E273,",",""))))))))),"N/A")</f>
        <v/>
      </c>
      <c r="M273">
        <f>IFERROR(IF(TRIM(F273)="-", "N/A", IF(RIGHT(F273,1)=")",IF(RIGHT(F273,2)="T)",-1000000000000*VALUE(MID(F273,2,LEN(F273)-3)),IF(RIGHT(F273,2)="M)",-1000000*VALUE(MID(F273,2,LEN(F273)-3)),IF(RIGHT(F273,2)="B)",-1000000000*VALUE(MID(F273,2,LEN(F273)-3)),IF(RIGHT(F273,2)="k)",-1000*VALUE(MID(F273,2,LEN(F273)-3)),VALUE(SUBSTITUTE(F273,",","")))))),IF(RIGHT(F273,1)="T",1000000000000*VALUE(LEFT(F273,LEN(F273)-1)),IF(RIGHT(F273,1)="M",1000000*VALUE(LEFT(F273,LEN(F273)-1)),IF(RIGHT(F273,1)="B",1000000000*VALUE(LEFT(F273,LEN(F273)-1)),IF(RIGHT(F273,1)="%",0.01*VALUE(LEFT(F273,LEN(F273)-1)),IF(RIGHT(F273,1)="k",1000*VALUE(LEFT(F273,LEN(F273)-1)),VALUE(SUBSTITUTE(F273,",",""))))))))),"N/A")</f>
        <v/>
      </c>
      <c r="N273">
        <f>IFERROR(IF(TRIM(G273)="-", "N/A", IF(RIGHT(G273,1)=")",IF(RIGHT(G273,2)="T)",-1000000000000*VALUE(MID(G273,2,LEN(G273)-3)),IF(RIGHT(G273,2)="M)",-1000000*VALUE(MID(G273,2,LEN(G273)-3)),IF(RIGHT(G273,2)="B)",-1000000000*VALUE(MID(G273,2,LEN(G273)-3)),IF(RIGHT(G273,2)="k)",-1000*VALUE(MID(G273,2,LEN(G273)-3)),VALUE(SUBSTITUTE(G273,",","")))))),IF(RIGHT(G273,1)="T",1000000000000*VALUE(LEFT(G273,LEN(G273)-1)),IF(RIGHT(G273,1)="M",1000000*VALUE(LEFT(G273,LEN(G273)-1)),IF(RIGHT(G273,1)="B",1000000000*VALUE(LEFT(G273,LEN(G273)-1)),IF(RIGHT(G273,1)="%",0.01*VALUE(LEFT(G273,LEN(G273)-1)),IF(RIGHT(G273,1)="k",1000*VALUE(LEFT(G273,LEN(G273)-1)),VALUE(SUBSTITUTE(G273,",",""))))))))),"N/A")</f>
        <v/>
      </c>
      <c r="P273">
        <f>MAX(J273:N273)</f>
        <v/>
      </c>
      <c r="Q273">
        <f>IFERROR(J144+MATCH(P273,J273:N273,0)-1,"")</f>
        <v/>
      </c>
      <c r="R273">
        <f>IF(Q273="","",MIN(J273:N273))</f>
        <v/>
      </c>
      <c r="S273">
        <f>IFERROR(J144+MATCH(R273,J273:N273,0)-1,"")</f>
        <v/>
      </c>
      <c r="T273">
        <f>IFERROR(AVERAGE(J273:N273),"")</f>
        <v/>
      </c>
      <c r="U273">
        <f>IFERROR(STDEV(J273:N273),"")</f>
        <v/>
      </c>
      <c r="V273">
        <f>IFERROR(IF(C273="-","",IF(ISBLANK(B273),"",IF(OR(ISNUMBER(FIND("Growth",B273)),ISNUMBER(FIND("Margin",B273))),"",(J273-T273)/U273))),"")</f>
        <v/>
      </c>
      <c r="W273">
        <f>IFERROR(IF(OR(D273="-",ISBLANK(D273)),"",(K273-T273)/U273),"")</f>
        <v/>
      </c>
      <c r="X273">
        <f>IFERROR(IF(OR(E273="-",ISBLANK(E273)),"",(L273-T273)/U273),"")</f>
        <v/>
      </c>
      <c r="Y273">
        <f>IFERROR(IF(OR(F273="-",ISBLANK(F273)),"",(M273-T273)/U273),"")</f>
        <v/>
      </c>
      <c r="Z273">
        <f>IFERROR(IF(OR(G273="-",ISBLANK(G273)),"",(N273-T273)/U273),"")</f>
        <v/>
      </c>
      <c r="AA273">
        <f>IF(MAX(MAX(V273:Z273),ABS(MIN(V273:Z273)))=ABS(MIN(V273:Z273)),MIN(V273:Z273),MAX(V273:Z273))</f>
        <v/>
      </c>
      <c r="AB273">
        <f>IFERROR(V144+MATCH(AA273,V273:Z273,0)-1,"")</f>
        <v/>
      </c>
      <c r="AC273">
        <f>IF(AB273&lt;&gt;"",IF(S273=AB273,"Low",IF(AB273=Q273,"High","")),"")</f>
        <v/>
      </c>
      <c r="AE273">
        <f>IF(ISNUMBER(MATCH("N/A",J273:N273,0)),"",IFERROR((5 * SUMPRODUCT(J144:N144,J273:N273) - PRODUCT(SUM(J144:N144),SUM(J273:N273))) / ((5 * SUM((J144^2)+(K144^2)+(L144^2)+(M144^2)+(N144^2))) - SUM(J144:N144)^2),""))</f>
        <v/>
      </c>
      <c r="AF273">
        <f>IFERROR(CORREL(J144:N144,J273:N273),"")</f>
        <v/>
      </c>
      <c r="AZ273">
        <f>IF(Q273=S273,0,1)</f>
        <v/>
      </c>
      <c r="BA273">
        <f>IF(AZ273=1,IF(Q273="","",IF(Q273=N144,"Yes","No")),"")</f>
        <v/>
      </c>
      <c r="BB273">
        <f>IF(BA273="Yes",P273,"")</f>
        <v/>
      </c>
      <c r="BC273">
        <f>IF(AZ273=1,IF(S273="","",IF(S273=N144,"Yes","No")),"")</f>
        <v/>
      </c>
      <c r="BD273">
        <f>IF(BC273="Yes",R273,"")</f>
        <v/>
      </c>
      <c r="BE273">
        <f>IFERROR(IF(SIGN(AE273)=1,"Increasing",IF(SIGN(AE273)=-1,"Decreasing","")),"")</f>
        <v/>
      </c>
      <c r="BF273">
        <f>IF(OR(AND(BE273="Increasing",BA273="Yes"),AND(BE273="Decreasing",BC273="Yes")),"Yes","No")</f>
        <v/>
      </c>
      <c r="BG273">
        <f>IF(I273="pos_trend","Yes","No")</f>
        <v/>
      </c>
      <c r="BH273">
        <f>IF(AF273&lt;&gt;"",IF(ABS(AF273)&gt;0.8,"Yes","No"),"")</f>
        <v/>
      </c>
    </row>
    <row r="274" spans="1:60">
      <c s="1" r="A274" t="n">
        <v>27</v>
      </c>
      <c r="B274" t="s">
        <v>714</v>
      </c>
      <c r="C274" t="s">
        <v>264</v>
      </c>
      <c r="D274" t="s">
        <v>264</v>
      </c>
      <c r="E274" t="s">
        <v>264</v>
      </c>
      <c r="F274" t="s">
        <v>264</v>
      </c>
      <c r="G274" t="s">
        <v>264</v>
      </c>
      <c r="H274" t="s"/>
      <c r="I274">
        <f>IF(AND(K274&gt; J274, L274&gt; K274, M274&gt; L274, N274&gt; M274), "pos_trend", IF(AND(K274&lt; J274, L274&lt; K274, M274&lt; L274, N274&lt; M274), "neg_trend", "N/A"))</f>
        <v/>
      </c>
      <c r="J274">
        <f>IFERROR(IF(TRIM(C274)="-", "N/A", IF(RIGHT(C274,1)=")",IF(RIGHT(C274,2)="T)",-1000000000000*VALUE(MID(C274,2,LEN(C274)-3)),IF(RIGHT(C274,2)="M)",-1000000*VALUE(MID(C274,2,LEN(C274)-3)),IF(RIGHT(C274,2)="B)",-1000000000*VALUE(MID(C274,2,LEN(C274)-3)),IF(RIGHT(C274,2)="k)",-1000*VALUE(MID(C274,2,LEN(C274)-3)),VALUE(SUBSTITUTE(C274,",","")))))),IF(RIGHT(C274,1)="T",1000000000000*VALUE(LEFT(C274,LEN(C274)-1)),IF(RIGHT(C274,1)="M",1000000*VALUE(LEFT(C274,LEN(C274)-1)),IF(RIGHT(C274,1)="B",1000000000*VALUE(LEFT(C274,LEN(C274)-1)),IF(RIGHT(C274,1)="%",0.01*VALUE(LEFT(C274,LEN(C274)-1)),IF(RIGHT(C274,1)="k",1000*VALUE(LEFT(C274,LEN(C274)-1)),VALUE(SUBSTITUTE(C274,",",""))))))))),"N/A")</f>
        <v/>
      </c>
      <c r="K274">
        <f>IFERROR(IF(TRIM(D274)="-", "N/A", IF(RIGHT(D274,1)=")",IF(RIGHT(D274,2)="T)",-1000000000000*VALUE(MID(D274,2,LEN(D274)-3)),IF(RIGHT(D274,2)="M)",-1000000*VALUE(MID(D274,2,LEN(D274)-3)),IF(RIGHT(D274,2)="B)",-1000000000*VALUE(MID(D274,2,LEN(D274)-3)),IF(RIGHT(D274,2)="k)",-1000*VALUE(MID(D274,2,LEN(D274)-3)),VALUE(SUBSTITUTE(D274,",","")))))),IF(RIGHT(D274,1)="T",1000000000000*VALUE(LEFT(D274,LEN(D274)-1)),IF(RIGHT(D274,1)="M",1000000*VALUE(LEFT(D274,LEN(D274)-1)),IF(RIGHT(D274,1)="B",1000000000*VALUE(LEFT(D274,LEN(D274)-1)),IF(RIGHT(D274,1)="%",0.01*VALUE(LEFT(D274,LEN(D274)-1)),IF(RIGHT(D274,1)="k",1000*VALUE(LEFT(D274,LEN(D274)-1)),VALUE(SUBSTITUTE(D274,",",""))))))))),"N/A")</f>
        <v/>
      </c>
      <c r="L274">
        <f>IFERROR(IF(TRIM(E274)="-", "N/A", IF(RIGHT(E274,1)=")",IF(RIGHT(E274,2)="T)",-1000000000000*VALUE(MID(E274,2,LEN(E274)-3)),IF(RIGHT(E274,2)="M)",-1000000*VALUE(MID(E274,2,LEN(E274)-3)),IF(RIGHT(E274,2)="B)",-1000000000*VALUE(MID(E274,2,LEN(E274)-3)),IF(RIGHT(E274,2)="k)",-1000*VALUE(MID(E274,2,LEN(E274)-3)),VALUE(SUBSTITUTE(E274,",","")))))),IF(RIGHT(E274,1)="T",1000000000000*VALUE(LEFT(E274,LEN(E274)-1)),IF(RIGHT(E274,1)="M",1000000*VALUE(LEFT(E274,LEN(E274)-1)),IF(RIGHT(E274,1)="B",1000000000*VALUE(LEFT(E274,LEN(E274)-1)),IF(RIGHT(E274,1)="%",0.01*VALUE(LEFT(E274,LEN(E274)-1)),IF(RIGHT(E274,1)="k",1000*VALUE(LEFT(E274,LEN(E274)-1)),VALUE(SUBSTITUTE(E274,",",""))))))))),"N/A")</f>
        <v/>
      </c>
      <c r="M274">
        <f>IFERROR(IF(TRIM(F274)="-", "N/A", IF(RIGHT(F274,1)=")",IF(RIGHT(F274,2)="T)",-1000000000000*VALUE(MID(F274,2,LEN(F274)-3)),IF(RIGHT(F274,2)="M)",-1000000*VALUE(MID(F274,2,LEN(F274)-3)),IF(RIGHT(F274,2)="B)",-1000000000*VALUE(MID(F274,2,LEN(F274)-3)),IF(RIGHT(F274,2)="k)",-1000*VALUE(MID(F274,2,LEN(F274)-3)),VALUE(SUBSTITUTE(F274,",","")))))),IF(RIGHT(F274,1)="T",1000000000000*VALUE(LEFT(F274,LEN(F274)-1)),IF(RIGHT(F274,1)="M",1000000*VALUE(LEFT(F274,LEN(F274)-1)),IF(RIGHT(F274,1)="B",1000000000*VALUE(LEFT(F274,LEN(F274)-1)),IF(RIGHT(F274,1)="%",0.01*VALUE(LEFT(F274,LEN(F274)-1)),IF(RIGHT(F274,1)="k",1000*VALUE(LEFT(F274,LEN(F274)-1)),VALUE(SUBSTITUTE(F274,",",""))))))))),"N/A")</f>
        <v/>
      </c>
      <c r="N274">
        <f>IFERROR(IF(TRIM(G274)="-", "N/A", IF(RIGHT(G274,1)=")",IF(RIGHT(G274,2)="T)",-1000000000000*VALUE(MID(G274,2,LEN(G274)-3)),IF(RIGHT(G274,2)="M)",-1000000*VALUE(MID(G274,2,LEN(G274)-3)),IF(RIGHT(G274,2)="B)",-1000000000*VALUE(MID(G274,2,LEN(G274)-3)),IF(RIGHT(G274,2)="k)",-1000*VALUE(MID(G274,2,LEN(G274)-3)),VALUE(SUBSTITUTE(G274,",","")))))),IF(RIGHT(G274,1)="T",1000000000000*VALUE(LEFT(G274,LEN(G274)-1)),IF(RIGHT(G274,1)="M",1000000*VALUE(LEFT(G274,LEN(G274)-1)),IF(RIGHT(G274,1)="B",1000000000*VALUE(LEFT(G274,LEN(G274)-1)),IF(RIGHT(G274,1)="%",0.01*VALUE(LEFT(G274,LEN(G274)-1)),IF(RIGHT(G274,1)="k",1000*VALUE(LEFT(G274,LEN(G274)-1)),VALUE(SUBSTITUTE(G274,",",""))))))))),"N/A")</f>
        <v/>
      </c>
      <c r="P274">
        <f>MAX(J274:N274)</f>
        <v/>
      </c>
      <c r="Q274">
        <f>IFERROR(J144+MATCH(P274,J274:N274,0)-1,"")</f>
        <v/>
      </c>
      <c r="R274">
        <f>IF(Q274="","",MIN(J274:N274))</f>
        <v/>
      </c>
      <c r="S274">
        <f>IFERROR(J144+MATCH(R274,J274:N274,0)-1,"")</f>
        <v/>
      </c>
      <c r="T274">
        <f>IFERROR(AVERAGE(J274:N274),"")</f>
        <v/>
      </c>
      <c r="U274">
        <f>IFERROR(STDEV(J274:N274),"")</f>
        <v/>
      </c>
      <c r="V274">
        <f>IFERROR(IF(C274="-","",IF(ISBLANK(B274),"",IF(OR(ISNUMBER(FIND("Growth",B274)),ISNUMBER(FIND("Margin",B274))),"",(J274-T274)/U274))),"")</f>
        <v/>
      </c>
      <c r="W274">
        <f>IFERROR(IF(OR(D274="-",ISBLANK(D274)),"",(K274-T274)/U274),"")</f>
        <v/>
      </c>
      <c r="X274">
        <f>IFERROR(IF(OR(E274="-",ISBLANK(E274)),"",(L274-T274)/U274),"")</f>
        <v/>
      </c>
      <c r="Y274">
        <f>IFERROR(IF(OR(F274="-",ISBLANK(F274)),"",(M274-T274)/U274),"")</f>
        <v/>
      </c>
      <c r="Z274">
        <f>IFERROR(IF(OR(G274="-",ISBLANK(G274)),"",(N274-T274)/U274),"")</f>
        <v/>
      </c>
      <c r="AA274">
        <f>IF(MAX(MAX(V274:Z274),ABS(MIN(V274:Z274)))=ABS(MIN(V274:Z274)),MIN(V274:Z274),MAX(V274:Z274))</f>
        <v/>
      </c>
      <c r="AB274">
        <f>IFERROR(V144+MATCH(AA274,V274:Z274,0)-1,"")</f>
        <v/>
      </c>
      <c r="AC274">
        <f>IF(AB274&lt;&gt;"",IF(S274=AB274,"Low",IF(AB274=Q274,"High","")),"")</f>
        <v/>
      </c>
      <c r="AE274">
        <f>IF(ISNUMBER(MATCH("N/A",J274:N274,0)),"",IFERROR((5 * SUMPRODUCT(J144:N144,J274:N274) - PRODUCT(SUM(J144:N144),SUM(J274:N274))) / ((5 * SUM((J144^2)+(K144^2)+(L144^2)+(M144^2)+(N144^2))) - SUM(J144:N144)^2),""))</f>
        <v/>
      </c>
      <c r="AF274">
        <f>IFERROR(CORREL(J144:N144,J274:N274),"")</f>
        <v/>
      </c>
      <c r="AZ274">
        <f>IF(Q274=S274,0,1)</f>
        <v/>
      </c>
      <c r="BA274">
        <f>IF(AZ274=1,IF(Q274="","",IF(Q274=N144,"Yes","No")),"")</f>
        <v/>
      </c>
      <c r="BB274">
        <f>IF(BA274="Yes",P274,"")</f>
        <v/>
      </c>
      <c r="BC274">
        <f>IF(AZ274=1,IF(S274="","",IF(S274=N144,"Yes","No")),"")</f>
        <v/>
      </c>
      <c r="BD274">
        <f>IF(BC274="Yes",R274,"")</f>
        <v/>
      </c>
      <c r="BE274">
        <f>IFERROR(IF(SIGN(AE274)=1,"Increasing",IF(SIGN(AE274)=-1,"Decreasing","")),"")</f>
        <v/>
      </c>
      <c r="BF274">
        <f>IF(OR(AND(BE274="Increasing",BA274="Yes"),AND(BE274="Decreasing",BC274="Yes")),"Yes","No")</f>
        <v/>
      </c>
      <c r="BG274">
        <f>IF(I274="pos_trend","Yes","No")</f>
        <v/>
      </c>
      <c r="BH274">
        <f>IF(AF274&lt;&gt;"",IF(ABS(AF274)&gt;0.8,"Yes","No"),"")</f>
        <v/>
      </c>
    </row>
    <row r="275" spans="1:60">
      <c s="1" r="A275" t="n">
        <v>28</v>
      </c>
      <c r="B275" t="s">
        <v>715</v>
      </c>
      <c r="C275" t="s">
        <v>264</v>
      </c>
      <c r="D275" t="s">
        <v>264</v>
      </c>
      <c r="E275" t="s">
        <v>264</v>
      </c>
      <c r="F275" t="s">
        <v>264</v>
      </c>
      <c r="G275" t="s">
        <v>264</v>
      </c>
      <c r="H275" t="s"/>
      <c r="I275">
        <f>IF(AND(K275&gt; J275, L275&gt; K275, M275&gt; L275, N275&gt; M275), "pos_trend", IF(AND(K275&lt; J275, L275&lt; K275, M275&lt; L275, N275&lt; M275), "neg_trend", "N/A"))</f>
        <v/>
      </c>
      <c r="J275">
        <f>IFERROR(IF(TRIM(C275)="-", "N/A", IF(RIGHT(C275,1)=")",IF(RIGHT(C275,2)="T)",-1000000000000*VALUE(MID(C275,2,LEN(C275)-3)),IF(RIGHT(C275,2)="M)",-1000000*VALUE(MID(C275,2,LEN(C275)-3)),IF(RIGHT(C275,2)="B)",-1000000000*VALUE(MID(C275,2,LEN(C275)-3)),IF(RIGHT(C275,2)="k)",-1000*VALUE(MID(C275,2,LEN(C275)-3)),VALUE(SUBSTITUTE(C275,",","")))))),IF(RIGHT(C275,1)="T",1000000000000*VALUE(LEFT(C275,LEN(C275)-1)),IF(RIGHT(C275,1)="M",1000000*VALUE(LEFT(C275,LEN(C275)-1)),IF(RIGHT(C275,1)="B",1000000000*VALUE(LEFT(C275,LEN(C275)-1)),IF(RIGHT(C275,1)="%",0.01*VALUE(LEFT(C275,LEN(C275)-1)),IF(RIGHT(C275,1)="k",1000*VALUE(LEFT(C275,LEN(C275)-1)),VALUE(SUBSTITUTE(C275,",",""))))))))),"N/A")</f>
        <v/>
      </c>
      <c r="K275">
        <f>IFERROR(IF(TRIM(D275)="-", "N/A", IF(RIGHT(D275,1)=")",IF(RIGHT(D275,2)="T)",-1000000000000*VALUE(MID(D275,2,LEN(D275)-3)),IF(RIGHT(D275,2)="M)",-1000000*VALUE(MID(D275,2,LEN(D275)-3)),IF(RIGHT(D275,2)="B)",-1000000000*VALUE(MID(D275,2,LEN(D275)-3)),IF(RIGHT(D275,2)="k)",-1000*VALUE(MID(D275,2,LEN(D275)-3)),VALUE(SUBSTITUTE(D275,",","")))))),IF(RIGHT(D275,1)="T",1000000000000*VALUE(LEFT(D275,LEN(D275)-1)),IF(RIGHT(D275,1)="M",1000000*VALUE(LEFT(D275,LEN(D275)-1)),IF(RIGHT(D275,1)="B",1000000000*VALUE(LEFT(D275,LEN(D275)-1)),IF(RIGHT(D275,1)="%",0.01*VALUE(LEFT(D275,LEN(D275)-1)),IF(RIGHT(D275,1)="k",1000*VALUE(LEFT(D275,LEN(D275)-1)),VALUE(SUBSTITUTE(D275,",",""))))))))),"N/A")</f>
        <v/>
      </c>
      <c r="L275">
        <f>IFERROR(IF(TRIM(E275)="-", "N/A", IF(RIGHT(E275,1)=")",IF(RIGHT(E275,2)="T)",-1000000000000*VALUE(MID(E275,2,LEN(E275)-3)),IF(RIGHT(E275,2)="M)",-1000000*VALUE(MID(E275,2,LEN(E275)-3)),IF(RIGHT(E275,2)="B)",-1000000000*VALUE(MID(E275,2,LEN(E275)-3)),IF(RIGHT(E275,2)="k)",-1000*VALUE(MID(E275,2,LEN(E275)-3)),VALUE(SUBSTITUTE(E275,",","")))))),IF(RIGHT(E275,1)="T",1000000000000*VALUE(LEFT(E275,LEN(E275)-1)),IF(RIGHT(E275,1)="M",1000000*VALUE(LEFT(E275,LEN(E275)-1)),IF(RIGHT(E275,1)="B",1000000000*VALUE(LEFT(E275,LEN(E275)-1)),IF(RIGHT(E275,1)="%",0.01*VALUE(LEFT(E275,LEN(E275)-1)),IF(RIGHT(E275,1)="k",1000*VALUE(LEFT(E275,LEN(E275)-1)),VALUE(SUBSTITUTE(E275,",",""))))))))),"N/A")</f>
        <v/>
      </c>
      <c r="M275">
        <f>IFERROR(IF(TRIM(F275)="-", "N/A", IF(RIGHT(F275,1)=")",IF(RIGHT(F275,2)="T)",-1000000000000*VALUE(MID(F275,2,LEN(F275)-3)),IF(RIGHT(F275,2)="M)",-1000000*VALUE(MID(F275,2,LEN(F275)-3)),IF(RIGHT(F275,2)="B)",-1000000000*VALUE(MID(F275,2,LEN(F275)-3)),IF(RIGHT(F275,2)="k)",-1000*VALUE(MID(F275,2,LEN(F275)-3)),VALUE(SUBSTITUTE(F275,",","")))))),IF(RIGHT(F275,1)="T",1000000000000*VALUE(LEFT(F275,LEN(F275)-1)),IF(RIGHT(F275,1)="M",1000000*VALUE(LEFT(F275,LEN(F275)-1)),IF(RIGHT(F275,1)="B",1000000000*VALUE(LEFT(F275,LEN(F275)-1)),IF(RIGHT(F275,1)="%",0.01*VALUE(LEFT(F275,LEN(F275)-1)),IF(RIGHT(F275,1)="k",1000*VALUE(LEFT(F275,LEN(F275)-1)),VALUE(SUBSTITUTE(F275,",",""))))))))),"N/A")</f>
        <v/>
      </c>
      <c r="N275">
        <f>IFERROR(IF(TRIM(G275)="-", "N/A", IF(RIGHT(G275,1)=")",IF(RIGHT(G275,2)="T)",-1000000000000*VALUE(MID(G275,2,LEN(G275)-3)),IF(RIGHT(G275,2)="M)",-1000000*VALUE(MID(G275,2,LEN(G275)-3)),IF(RIGHT(G275,2)="B)",-1000000000*VALUE(MID(G275,2,LEN(G275)-3)),IF(RIGHT(G275,2)="k)",-1000*VALUE(MID(G275,2,LEN(G275)-3)),VALUE(SUBSTITUTE(G275,",","")))))),IF(RIGHT(G275,1)="T",1000000000000*VALUE(LEFT(G275,LEN(G275)-1)),IF(RIGHT(G275,1)="M",1000000*VALUE(LEFT(G275,LEN(G275)-1)),IF(RIGHT(G275,1)="B",1000000000*VALUE(LEFT(G275,LEN(G275)-1)),IF(RIGHT(G275,1)="%",0.01*VALUE(LEFT(G275,LEN(G275)-1)),IF(RIGHT(G275,1)="k",1000*VALUE(LEFT(G275,LEN(G275)-1)),VALUE(SUBSTITUTE(G275,",",""))))))))),"N/A")</f>
        <v/>
      </c>
      <c r="P275">
        <f>MAX(J275:N275)</f>
        <v/>
      </c>
      <c r="Q275">
        <f>IFERROR(J144+MATCH(P275,J275:N275,0)-1,"")</f>
        <v/>
      </c>
      <c r="R275">
        <f>IF(Q275="","",MIN(J275:N275))</f>
        <v/>
      </c>
      <c r="S275">
        <f>IFERROR(J144+MATCH(R275,J275:N275,0)-1,"")</f>
        <v/>
      </c>
      <c r="T275">
        <f>IFERROR(AVERAGE(J275:N275),"")</f>
        <v/>
      </c>
      <c r="U275">
        <f>IFERROR(STDEV(J275:N275),"")</f>
        <v/>
      </c>
      <c r="V275">
        <f>IFERROR(IF(C275="-","",IF(ISBLANK(B275),"",IF(OR(ISNUMBER(FIND("Growth",B275)),ISNUMBER(FIND("Margin",B275))),"",(J275-T275)/U275))),"")</f>
        <v/>
      </c>
      <c r="W275">
        <f>IFERROR(IF(OR(D275="-",ISBLANK(D275)),"",(K275-T275)/U275),"")</f>
        <v/>
      </c>
      <c r="X275">
        <f>IFERROR(IF(OR(E275="-",ISBLANK(E275)),"",(L275-T275)/U275),"")</f>
        <v/>
      </c>
      <c r="Y275">
        <f>IFERROR(IF(OR(F275="-",ISBLANK(F275)),"",(M275-T275)/U275),"")</f>
        <v/>
      </c>
      <c r="Z275">
        <f>IFERROR(IF(OR(G275="-",ISBLANK(G275)),"",(N275-T275)/U275),"")</f>
        <v/>
      </c>
      <c r="AA275">
        <f>IF(MAX(MAX(V275:Z275),ABS(MIN(V275:Z275)))=ABS(MIN(V275:Z275)),MIN(V275:Z275),MAX(V275:Z275))</f>
        <v/>
      </c>
      <c r="AB275">
        <f>IFERROR(V144+MATCH(AA275,V275:Z275,0)-1,"")</f>
        <v/>
      </c>
      <c r="AC275">
        <f>IF(AB275&lt;&gt;"",IF(S275=AB275,"Low",IF(AB275=Q275,"High","")),"")</f>
        <v/>
      </c>
      <c r="AE275">
        <f>IF(ISNUMBER(MATCH("N/A",J275:N275,0)),"",IFERROR((5 * SUMPRODUCT(J144:N144,J275:N275) - PRODUCT(SUM(J144:N144),SUM(J275:N275))) / ((5 * SUM((J144^2)+(K144^2)+(L144^2)+(M144^2)+(N144^2))) - SUM(J144:N144)^2),""))</f>
        <v/>
      </c>
      <c r="AF275">
        <f>IFERROR(CORREL(J144:N144,J275:N275),"")</f>
        <v/>
      </c>
      <c r="AZ275">
        <f>IF(Q275=S275,0,1)</f>
        <v/>
      </c>
      <c r="BA275">
        <f>IF(AZ275=1,IF(Q275="","",IF(Q275=N144,"Yes","No")),"")</f>
        <v/>
      </c>
      <c r="BB275">
        <f>IF(BA275="Yes",P275,"")</f>
        <v/>
      </c>
      <c r="BC275">
        <f>IF(AZ275=1,IF(S275="","",IF(S275=N144,"Yes","No")),"")</f>
        <v/>
      </c>
      <c r="BD275">
        <f>IF(BC275="Yes",R275,"")</f>
        <v/>
      </c>
      <c r="BE275">
        <f>IFERROR(IF(SIGN(AE275)=1,"Increasing",IF(SIGN(AE275)=-1,"Decreasing","")),"")</f>
        <v/>
      </c>
      <c r="BF275">
        <f>IF(OR(AND(BE275="Increasing",BA275="Yes"),AND(BE275="Decreasing",BC275="Yes")),"Yes","No")</f>
        <v/>
      </c>
      <c r="BG275">
        <f>IF(I275="pos_trend","Yes","No")</f>
        <v/>
      </c>
      <c r="BH275">
        <f>IF(AF275&lt;&gt;"",IF(ABS(AF275)&gt;0.8,"Yes","No"),"")</f>
        <v/>
      </c>
    </row>
    <row r="276" spans="1:60">
      <c s="1" r="A276" t="n">
        <v>29</v>
      </c>
      <c r="B276" t="s">
        <v>716</v>
      </c>
      <c r="C276" t="s">
        <v>2959</v>
      </c>
      <c r="D276" t="s">
        <v>2960</v>
      </c>
      <c r="E276" t="s">
        <v>2961</v>
      </c>
      <c r="F276" t="s">
        <v>2962</v>
      </c>
      <c r="G276" t="s">
        <v>2963</v>
      </c>
      <c r="H276" t="s"/>
      <c r="I276">
        <f>IF(AND(K276&gt; J276, L276&gt; K276, M276&gt; L276, N276&gt; M276), "pos_trend", IF(AND(K276&lt; J276, L276&lt; K276, M276&lt; L276, N276&lt; M276), "neg_trend", "N/A"))</f>
        <v/>
      </c>
      <c r="J276">
        <f>IFERROR(IF(TRIM(C276)="-", "N/A", IF(RIGHT(C276,1)=")",IF(RIGHT(C276,2)="T)",-1000000000000*VALUE(MID(C276,2,LEN(C276)-3)),IF(RIGHT(C276,2)="M)",-1000000*VALUE(MID(C276,2,LEN(C276)-3)),IF(RIGHT(C276,2)="B)",-1000000000*VALUE(MID(C276,2,LEN(C276)-3)),IF(RIGHT(C276,2)="k)",-1000*VALUE(MID(C276,2,LEN(C276)-3)),VALUE(SUBSTITUTE(C276,",","")))))),IF(RIGHT(C276,1)="T",1000000000000*VALUE(LEFT(C276,LEN(C276)-1)),IF(RIGHT(C276,1)="M",1000000*VALUE(LEFT(C276,LEN(C276)-1)),IF(RIGHT(C276,1)="B",1000000000*VALUE(LEFT(C276,LEN(C276)-1)),IF(RIGHT(C276,1)="%",0.01*VALUE(LEFT(C276,LEN(C276)-1)),IF(RIGHT(C276,1)="k",1000*VALUE(LEFT(C276,LEN(C276)-1)),VALUE(SUBSTITUTE(C276,",",""))))))))),"N/A")</f>
        <v/>
      </c>
      <c r="K276">
        <f>IFERROR(IF(TRIM(D276)="-", "N/A", IF(RIGHT(D276,1)=")",IF(RIGHT(D276,2)="T)",-1000000000000*VALUE(MID(D276,2,LEN(D276)-3)),IF(RIGHT(D276,2)="M)",-1000000*VALUE(MID(D276,2,LEN(D276)-3)),IF(RIGHT(D276,2)="B)",-1000000000*VALUE(MID(D276,2,LEN(D276)-3)),IF(RIGHT(D276,2)="k)",-1000*VALUE(MID(D276,2,LEN(D276)-3)),VALUE(SUBSTITUTE(D276,",","")))))),IF(RIGHT(D276,1)="T",1000000000000*VALUE(LEFT(D276,LEN(D276)-1)),IF(RIGHT(D276,1)="M",1000000*VALUE(LEFT(D276,LEN(D276)-1)),IF(RIGHT(D276,1)="B",1000000000*VALUE(LEFT(D276,LEN(D276)-1)),IF(RIGHT(D276,1)="%",0.01*VALUE(LEFT(D276,LEN(D276)-1)),IF(RIGHT(D276,1)="k",1000*VALUE(LEFT(D276,LEN(D276)-1)),VALUE(SUBSTITUTE(D276,",",""))))))))),"N/A")</f>
        <v/>
      </c>
      <c r="L276">
        <f>IFERROR(IF(TRIM(E276)="-", "N/A", IF(RIGHT(E276,1)=")",IF(RIGHT(E276,2)="T)",-1000000000000*VALUE(MID(E276,2,LEN(E276)-3)),IF(RIGHT(E276,2)="M)",-1000000*VALUE(MID(E276,2,LEN(E276)-3)),IF(RIGHT(E276,2)="B)",-1000000000*VALUE(MID(E276,2,LEN(E276)-3)),IF(RIGHT(E276,2)="k)",-1000*VALUE(MID(E276,2,LEN(E276)-3)),VALUE(SUBSTITUTE(E276,",","")))))),IF(RIGHT(E276,1)="T",1000000000000*VALUE(LEFT(E276,LEN(E276)-1)),IF(RIGHT(E276,1)="M",1000000*VALUE(LEFT(E276,LEN(E276)-1)),IF(RIGHT(E276,1)="B",1000000000*VALUE(LEFT(E276,LEN(E276)-1)),IF(RIGHT(E276,1)="%",0.01*VALUE(LEFT(E276,LEN(E276)-1)),IF(RIGHT(E276,1)="k",1000*VALUE(LEFT(E276,LEN(E276)-1)),VALUE(SUBSTITUTE(E276,",",""))))))))),"N/A")</f>
        <v/>
      </c>
      <c r="M276">
        <f>IFERROR(IF(TRIM(F276)="-", "N/A", IF(RIGHT(F276,1)=")",IF(RIGHT(F276,2)="T)",-1000000000000*VALUE(MID(F276,2,LEN(F276)-3)),IF(RIGHT(F276,2)="M)",-1000000*VALUE(MID(F276,2,LEN(F276)-3)),IF(RIGHT(F276,2)="B)",-1000000000*VALUE(MID(F276,2,LEN(F276)-3)),IF(RIGHT(F276,2)="k)",-1000*VALUE(MID(F276,2,LEN(F276)-3)),VALUE(SUBSTITUTE(F276,",","")))))),IF(RIGHT(F276,1)="T",1000000000000*VALUE(LEFT(F276,LEN(F276)-1)),IF(RIGHT(F276,1)="M",1000000*VALUE(LEFT(F276,LEN(F276)-1)),IF(RIGHT(F276,1)="B",1000000000*VALUE(LEFT(F276,LEN(F276)-1)),IF(RIGHT(F276,1)="%",0.01*VALUE(LEFT(F276,LEN(F276)-1)),IF(RIGHT(F276,1)="k",1000*VALUE(LEFT(F276,LEN(F276)-1)),VALUE(SUBSTITUTE(F276,",",""))))))))),"N/A")</f>
        <v/>
      </c>
      <c r="N276">
        <f>IFERROR(IF(TRIM(G276)="-", "N/A", IF(RIGHT(G276,1)=")",IF(RIGHT(G276,2)="T)",-1000000000000*VALUE(MID(G276,2,LEN(G276)-3)),IF(RIGHT(G276,2)="M)",-1000000*VALUE(MID(G276,2,LEN(G276)-3)),IF(RIGHT(G276,2)="B)",-1000000000*VALUE(MID(G276,2,LEN(G276)-3)),IF(RIGHT(G276,2)="k)",-1000*VALUE(MID(G276,2,LEN(G276)-3)),VALUE(SUBSTITUTE(G276,",","")))))),IF(RIGHT(G276,1)="T",1000000000000*VALUE(LEFT(G276,LEN(G276)-1)),IF(RIGHT(G276,1)="M",1000000*VALUE(LEFT(G276,LEN(G276)-1)),IF(RIGHT(G276,1)="B",1000000000*VALUE(LEFT(G276,LEN(G276)-1)),IF(RIGHT(G276,1)="%",0.01*VALUE(LEFT(G276,LEN(G276)-1)),IF(RIGHT(G276,1)="k",1000*VALUE(LEFT(G276,LEN(G276)-1)),VALUE(SUBSTITUTE(G276,",",""))))))))),"N/A")</f>
        <v/>
      </c>
      <c r="P276">
        <f>MAX(J276:N276)</f>
        <v/>
      </c>
      <c r="Q276">
        <f>IFERROR(J144+MATCH(P276,J276:N276,0)-1,"")</f>
        <v/>
      </c>
      <c r="R276">
        <f>IF(Q276="","",MIN(J276:N276))</f>
        <v/>
      </c>
      <c r="S276">
        <f>IFERROR(J144+MATCH(R276,J276:N276,0)-1,"")</f>
        <v/>
      </c>
      <c r="T276">
        <f>IFERROR(AVERAGE(J276:N276),"")</f>
        <v/>
      </c>
      <c r="U276">
        <f>IFERROR(STDEV(J276:N276),"")</f>
        <v/>
      </c>
      <c r="V276">
        <f>IFERROR(IF(C276="-","",IF(ISBLANK(B276),"",IF(OR(ISNUMBER(FIND("Growth",B276)),ISNUMBER(FIND("Margin",B276))),"",(J276-T276)/U276))),"")</f>
        <v/>
      </c>
      <c r="W276">
        <f>IFERROR(IF(OR(D276="-",ISBLANK(D276)),"",(K276-T276)/U276),"")</f>
        <v/>
      </c>
      <c r="X276">
        <f>IFERROR(IF(OR(E276="-",ISBLANK(E276)),"",(L276-T276)/U276),"")</f>
        <v/>
      </c>
      <c r="Y276">
        <f>IFERROR(IF(OR(F276="-",ISBLANK(F276)),"",(M276-T276)/U276),"")</f>
        <v/>
      </c>
      <c r="Z276">
        <f>IFERROR(IF(OR(G276="-",ISBLANK(G276)),"",(N276-T276)/U276),"")</f>
        <v/>
      </c>
      <c r="AA276">
        <f>IF(MAX(MAX(V276:Z276),ABS(MIN(V276:Z276)))=ABS(MIN(V276:Z276)),MIN(V276:Z276),MAX(V276:Z276))</f>
        <v/>
      </c>
      <c r="AB276">
        <f>IFERROR(V144+MATCH(AA276,V276:Z276,0)-1,"")</f>
        <v/>
      </c>
      <c r="AC276">
        <f>IF(AB276&lt;&gt;"",IF(S276=AB276,"Low",IF(AB276=Q276,"High","")),"")</f>
        <v/>
      </c>
      <c r="AE276">
        <f>IF(ISNUMBER(MATCH("N/A",J276:N276,0)),"",IFERROR((5 * SUMPRODUCT(J144:N144,J276:N276) - PRODUCT(SUM(J144:N144),SUM(J276:N276))) / ((5 * SUM((J144^2)+(K144^2)+(L144^2)+(M144^2)+(N144^2))) - SUM(J144:N144)^2),""))</f>
        <v/>
      </c>
      <c r="AF276">
        <f>IFERROR(CORREL(J144:N144,J276:N276),"")</f>
        <v/>
      </c>
      <c r="AZ276">
        <f>IF(Q276=S276,0,1)</f>
        <v/>
      </c>
      <c r="BA276">
        <f>IF(AZ276=1,IF(Q276="","",IF(Q276=N144,"Yes","No")),"")</f>
        <v/>
      </c>
      <c r="BB276">
        <f>IF(BA276="Yes",P276,"")</f>
        <v/>
      </c>
      <c r="BC276">
        <f>IF(AZ276=1,IF(S276="","",IF(S276=N144,"Yes","No")),"")</f>
        <v/>
      </c>
      <c r="BD276">
        <f>IF(BC276="Yes",R276,"")</f>
        <v/>
      </c>
      <c r="BE276">
        <f>IFERROR(IF(SIGN(AE276)=1,"Increasing",IF(SIGN(AE276)=-1,"Decreasing","")),"")</f>
        <v/>
      </c>
      <c r="BF276">
        <f>IF(OR(AND(BE276="Increasing",BA276="Yes"),AND(BE276="Decreasing",BC276="Yes")),"Yes","No")</f>
        <v/>
      </c>
      <c r="BG276">
        <f>IF(I276="pos_trend","Yes","No")</f>
        <v/>
      </c>
      <c r="BH276">
        <f>IF(AF276&lt;&gt;"",IF(ABS(AF276)&gt;0.8,"Yes","No"),"")</f>
        <v/>
      </c>
    </row>
    <row r="277" spans="1:60">
      <c s="1" r="A277" t="n">
        <v>30</v>
      </c>
      <c r="B277" t="s">
        <v>718</v>
      </c>
      <c r="C277" t="s">
        <v>2964</v>
      </c>
      <c r="D277" t="s">
        <v>2965</v>
      </c>
      <c r="E277" t="s">
        <v>2342</v>
      </c>
      <c r="F277" t="s">
        <v>2342</v>
      </c>
      <c r="G277" t="s">
        <v>2966</v>
      </c>
      <c r="H277" t="s"/>
      <c r="I277">
        <f>IF(AND(K277&gt; J277, L277&gt; K277, M277&gt; L277, N277&gt; M277), "pos_trend", IF(AND(K277&lt; J277, L277&lt; K277, M277&lt; L277, N277&lt; M277), "neg_trend", "N/A"))</f>
        <v/>
      </c>
      <c r="J277">
        <f>IFERROR(IF(TRIM(C277)="-", "N/A", IF(RIGHT(C277,1)=")",IF(RIGHT(C277,2)="T)",-1000000000000*VALUE(MID(C277,2,LEN(C277)-3)),IF(RIGHT(C277,2)="M)",-1000000*VALUE(MID(C277,2,LEN(C277)-3)),IF(RIGHT(C277,2)="B)",-1000000000*VALUE(MID(C277,2,LEN(C277)-3)),IF(RIGHT(C277,2)="k)",-1000*VALUE(MID(C277,2,LEN(C277)-3)),VALUE(SUBSTITUTE(C277,",","")))))),IF(RIGHT(C277,1)="T",1000000000000*VALUE(LEFT(C277,LEN(C277)-1)),IF(RIGHT(C277,1)="M",1000000*VALUE(LEFT(C277,LEN(C277)-1)),IF(RIGHT(C277,1)="B",1000000000*VALUE(LEFT(C277,LEN(C277)-1)),IF(RIGHT(C277,1)="%",0.01*VALUE(LEFT(C277,LEN(C277)-1)),IF(RIGHT(C277,1)="k",1000*VALUE(LEFT(C277,LEN(C277)-1)),VALUE(SUBSTITUTE(C277,",",""))))))))),"N/A")</f>
        <v/>
      </c>
      <c r="K277">
        <f>IFERROR(IF(TRIM(D277)="-", "N/A", IF(RIGHT(D277,1)=")",IF(RIGHT(D277,2)="T)",-1000000000000*VALUE(MID(D277,2,LEN(D277)-3)),IF(RIGHT(D277,2)="M)",-1000000*VALUE(MID(D277,2,LEN(D277)-3)),IF(RIGHT(D277,2)="B)",-1000000000*VALUE(MID(D277,2,LEN(D277)-3)),IF(RIGHT(D277,2)="k)",-1000*VALUE(MID(D277,2,LEN(D277)-3)),VALUE(SUBSTITUTE(D277,",","")))))),IF(RIGHT(D277,1)="T",1000000000000*VALUE(LEFT(D277,LEN(D277)-1)),IF(RIGHT(D277,1)="M",1000000*VALUE(LEFT(D277,LEN(D277)-1)),IF(RIGHT(D277,1)="B",1000000000*VALUE(LEFT(D277,LEN(D277)-1)),IF(RIGHT(D277,1)="%",0.01*VALUE(LEFT(D277,LEN(D277)-1)),IF(RIGHT(D277,1)="k",1000*VALUE(LEFT(D277,LEN(D277)-1)),VALUE(SUBSTITUTE(D277,",",""))))))))),"N/A")</f>
        <v/>
      </c>
      <c r="L277">
        <f>IFERROR(IF(TRIM(E277)="-", "N/A", IF(RIGHT(E277,1)=")",IF(RIGHT(E277,2)="T)",-1000000000000*VALUE(MID(E277,2,LEN(E277)-3)),IF(RIGHT(E277,2)="M)",-1000000*VALUE(MID(E277,2,LEN(E277)-3)),IF(RIGHT(E277,2)="B)",-1000000000*VALUE(MID(E277,2,LEN(E277)-3)),IF(RIGHT(E277,2)="k)",-1000*VALUE(MID(E277,2,LEN(E277)-3)),VALUE(SUBSTITUTE(E277,",","")))))),IF(RIGHT(E277,1)="T",1000000000000*VALUE(LEFT(E277,LEN(E277)-1)),IF(RIGHT(E277,1)="M",1000000*VALUE(LEFT(E277,LEN(E277)-1)),IF(RIGHT(E277,1)="B",1000000000*VALUE(LEFT(E277,LEN(E277)-1)),IF(RIGHT(E277,1)="%",0.01*VALUE(LEFT(E277,LEN(E277)-1)),IF(RIGHT(E277,1)="k",1000*VALUE(LEFT(E277,LEN(E277)-1)),VALUE(SUBSTITUTE(E277,",",""))))))))),"N/A")</f>
        <v/>
      </c>
      <c r="M277">
        <f>IFERROR(IF(TRIM(F277)="-", "N/A", IF(RIGHT(F277,1)=")",IF(RIGHT(F277,2)="T)",-1000000000000*VALUE(MID(F277,2,LEN(F277)-3)),IF(RIGHT(F277,2)="M)",-1000000*VALUE(MID(F277,2,LEN(F277)-3)),IF(RIGHT(F277,2)="B)",-1000000000*VALUE(MID(F277,2,LEN(F277)-3)),IF(RIGHT(F277,2)="k)",-1000*VALUE(MID(F277,2,LEN(F277)-3)),VALUE(SUBSTITUTE(F277,",","")))))),IF(RIGHT(F277,1)="T",1000000000000*VALUE(LEFT(F277,LEN(F277)-1)),IF(RIGHT(F277,1)="M",1000000*VALUE(LEFT(F277,LEN(F277)-1)),IF(RIGHT(F277,1)="B",1000000000*VALUE(LEFT(F277,LEN(F277)-1)),IF(RIGHT(F277,1)="%",0.01*VALUE(LEFT(F277,LEN(F277)-1)),IF(RIGHT(F277,1)="k",1000*VALUE(LEFT(F277,LEN(F277)-1)),VALUE(SUBSTITUTE(F277,",",""))))))))),"N/A")</f>
        <v/>
      </c>
      <c r="N277">
        <f>IFERROR(IF(TRIM(G277)="-", "N/A", IF(RIGHT(G277,1)=")",IF(RIGHT(G277,2)="T)",-1000000000000*VALUE(MID(G277,2,LEN(G277)-3)),IF(RIGHT(G277,2)="M)",-1000000*VALUE(MID(G277,2,LEN(G277)-3)),IF(RIGHT(G277,2)="B)",-1000000000*VALUE(MID(G277,2,LEN(G277)-3)),IF(RIGHT(G277,2)="k)",-1000*VALUE(MID(G277,2,LEN(G277)-3)),VALUE(SUBSTITUTE(G277,",","")))))),IF(RIGHT(G277,1)="T",1000000000000*VALUE(LEFT(G277,LEN(G277)-1)),IF(RIGHT(G277,1)="M",1000000*VALUE(LEFT(G277,LEN(G277)-1)),IF(RIGHT(G277,1)="B",1000000000*VALUE(LEFT(G277,LEN(G277)-1)),IF(RIGHT(G277,1)="%",0.01*VALUE(LEFT(G277,LEN(G277)-1)),IF(RIGHT(G277,1)="k",1000*VALUE(LEFT(G277,LEN(G277)-1)),VALUE(SUBSTITUTE(G277,",",""))))))))),"N/A")</f>
        <v/>
      </c>
      <c r="P277">
        <f>MAX(J277:N277)</f>
        <v/>
      </c>
      <c r="Q277">
        <f>IFERROR(J144+MATCH(P277,J277:N277,0)-1,"")</f>
        <v/>
      </c>
      <c r="R277">
        <f>IF(Q277="","",MIN(J277:N277))</f>
        <v/>
      </c>
      <c r="S277">
        <f>IFERROR(J144+MATCH(R277,J277:N277,0)-1,"")</f>
        <v/>
      </c>
      <c r="T277">
        <f>IFERROR(AVERAGE(J277:N277),"")</f>
        <v/>
      </c>
      <c r="U277">
        <f>IFERROR(STDEV(J277:N277),"")</f>
        <v/>
      </c>
      <c r="V277">
        <f>IFERROR(IF(C277="-","",IF(ISBLANK(B277),"",IF(OR(ISNUMBER(FIND("Growth",B277)),ISNUMBER(FIND("Margin",B277))),"",(J277-T277)/U277))),"")</f>
        <v/>
      </c>
      <c r="W277">
        <f>IFERROR(IF(OR(D277="-",ISBLANK(D277)),"",(K277-T277)/U277),"")</f>
        <v/>
      </c>
      <c r="X277">
        <f>IFERROR(IF(OR(E277="-",ISBLANK(E277)),"",(L277-T277)/U277),"")</f>
        <v/>
      </c>
      <c r="Y277">
        <f>IFERROR(IF(OR(F277="-",ISBLANK(F277)),"",(M277-T277)/U277),"")</f>
        <v/>
      </c>
      <c r="Z277">
        <f>IFERROR(IF(OR(G277="-",ISBLANK(G277)),"",(N277-T277)/U277),"")</f>
        <v/>
      </c>
      <c r="AA277">
        <f>IF(MAX(MAX(V277:Z277),ABS(MIN(V277:Z277)))=ABS(MIN(V277:Z277)),MIN(V277:Z277),MAX(V277:Z277))</f>
        <v/>
      </c>
      <c r="AB277">
        <f>IFERROR(V144+MATCH(AA277,V277:Z277,0)-1,"")</f>
        <v/>
      </c>
      <c r="AC277">
        <f>IF(AB277&lt;&gt;"",IF(S277=AB277,"Low",IF(AB277=Q277,"High","")),"")</f>
        <v/>
      </c>
      <c r="AE277">
        <f>IF(ISNUMBER(MATCH("N/A",J277:N277,0)),"",IFERROR((5 * SUMPRODUCT(J144:N144,J277:N277) - PRODUCT(SUM(J144:N144),SUM(J277:N277))) / ((5 * SUM((J144^2)+(K144^2)+(L144^2)+(M144^2)+(N144^2))) - SUM(J144:N144)^2),""))</f>
        <v/>
      </c>
      <c r="AF277">
        <f>IFERROR(CORREL(J144:N144,J277:N277),"")</f>
        <v/>
      </c>
      <c r="AZ277">
        <f>IF(Q277=S277,0,1)</f>
        <v/>
      </c>
      <c r="BA277">
        <f>IF(AZ277=1,IF(Q277="","",IF(Q277=N144,"Yes","No")),"")</f>
        <v/>
      </c>
      <c r="BB277">
        <f>IF(BA277="Yes",P277,"")</f>
        <v/>
      </c>
      <c r="BC277">
        <f>IF(AZ277=1,IF(S277="","",IF(S277=N144,"Yes","No")),"")</f>
        <v/>
      </c>
      <c r="BD277">
        <f>IF(BC277="Yes",R277,"")</f>
        <v/>
      </c>
      <c r="BE277">
        <f>IFERROR(IF(SIGN(AE277)=1,"Increasing",IF(SIGN(AE277)=-1,"Decreasing","")),"")</f>
        <v/>
      </c>
      <c r="BF277">
        <f>IF(OR(AND(BE277="Increasing",BA277="Yes"),AND(BE277="Decreasing",BC277="Yes")),"Yes","No")</f>
        <v/>
      </c>
      <c r="BG277">
        <f>IF(I277="pos_trend","Yes","No")</f>
        <v/>
      </c>
      <c r="BH277">
        <f>IF(AF277&lt;&gt;"",IF(ABS(AF277)&gt;0.8,"Yes","No"),"")</f>
        <v/>
      </c>
    </row>
    <row r="278" spans="1:60">
      <c s="1" r="A278" t="n">
        <v>31</v>
      </c>
      <c r="B278" t="s">
        <v>720</v>
      </c>
      <c r="C278" t="s">
        <v>2967</v>
      </c>
      <c r="D278" t="s">
        <v>2968</v>
      </c>
      <c r="E278" t="s">
        <v>2969</v>
      </c>
      <c r="F278" t="s">
        <v>2970</v>
      </c>
      <c r="G278" t="s">
        <v>2971</v>
      </c>
      <c r="H278" t="s"/>
      <c r="I278">
        <f>IF(AND(K278&gt; J278, L278&gt; K278, M278&gt; L278, N278&gt; M278), "pos_trend", IF(AND(K278&lt; J278, L278&lt; K278, M278&lt; L278, N278&lt; M278), "neg_trend", "N/A"))</f>
        <v/>
      </c>
      <c r="J278">
        <f>IFERROR(IF(TRIM(C278)="-", "N/A", IF(RIGHT(C278,1)=")",IF(RIGHT(C278,2)="T)",-1000000000000*VALUE(MID(C278,2,LEN(C278)-3)),IF(RIGHT(C278,2)="M)",-1000000*VALUE(MID(C278,2,LEN(C278)-3)),IF(RIGHT(C278,2)="B)",-1000000000*VALUE(MID(C278,2,LEN(C278)-3)),IF(RIGHT(C278,2)="k)",-1000*VALUE(MID(C278,2,LEN(C278)-3)),VALUE(SUBSTITUTE(C278,",","")))))),IF(RIGHT(C278,1)="T",1000000000000*VALUE(LEFT(C278,LEN(C278)-1)),IF(RIGHT(C278,1)="M",1000000*VALUE(LEFT(C278,LEN(C278)-1)),IF(RIGHT(C278,1)="B",1000000000*VALUE(LEFT(C278,LEN(C278)-1)),IF(RIGHT(C278,1)="%",0.01*VALUE(LEFT(C278,LEN(C278)-1)),IF(RIGHT(C278,1)="k",1000*VALUE(LEFT(C278,LEN(C278)-1)),VALUE(SUBSTITUTE(C278,",",""))))))))),"N/A")</f>
        <v/>
      </c>
      <c r="K278">
        <f>IFERROR(IF(TRIM(D278)="-", "N/A", IF(RIGHT(D278,1)=")",IF(RIGHT(D278,2)="T)",-1000000000000*VALUE(MID(D278,2,LEN(D278)-3)),IF(RIGHT(D278,2)="M)",-1000000*VALUE(MID(D278,2,LEN(D278)-3)),IF(RIGHT(D278,2)="B)",-1000000000*VALUE(MID(D278,2,LEN(D278)-3)),IF(RIGHT(D278,2)="k)",-1000*VALUE(MID(D278,2,LEN(D278)-3)),VALUE(SUBSTITUTE(D278,",","")))))),IF(RIGHT(D278,1)="T",1000000000000*VALUE(LEFT(D278,LEN(D278)-1)),IF(RIGHT(D278,1)="M",1000000*VALUE(LEFT(D278,LEN(D278)-1)),IF(RIGHT(D278,1)="B",1000000000*VALUE(LEFT(D278,LEN(D278)-1)),IF(RIGHT(D278,1)="%",0.01*VALUE(LEFT(D278,LEN(D278)-1)),IF(RIGHT(D278,1)="k",1000*VALUE(LEFT(D278,LEN(D278)-1)),VALUE(SUBSTITUTE(D278,",",""))))))))),"N/A")</f>
        <v/>
      </c>
      <c r="L278">
        <f>IFERROR(IF(TRIM(E278)="-", "N/A", IF(RIGHT(E278,1)=")",IF(RIGHT(E278,2)="T)",-1000000000000*VALUE(MID(E278,2,LEN(E278)-3)),IF(RIGHT(E278,2)="M)",-1000000*VALUE(MID(E278,2,LEN(E278)-3)),IF(RIGHT(E278,2)="B)",-1000000000*VALUE(MID(E278,2,LEN(E278)-3)),IF(RIGHT(E278,2)="k)",-1000*VALUE(MID(E278,2,LEN(E278)-3)),VALUE(SUBSTITUTE(E278,",","")))))),IF(RIGHT(E278,1)="T",1000000000000*VALUE(LEFT(E278,LEN(E278)-1)),IF(RIGHT(E278,1)="M",1000000*VALUE(LEFT(E278,LEN(E278)-1)),IF(RIGHT(E278,1)="B",1000000000*VALUE(LEFT(E278,LEN(E278)-1)),IF(RIGHT(E278,1)="%",0.01*VALUE(LEFT(E278,LEN(E278)-1)),IF(RIGHT(E278,1)="k",1000*VALUE(LEFT(E278,LEN(E278)-1)),VALUE(SUBSTITUTE(E278,",",""))))))))),"N/A")</f>
        <v/>
      </c>
      <c r="M278">
        <f>IFERROR(IF(TRIM(F278)="-", "N/A", IF(RIGHT(F278,1)=")",IF(RIGHT(F278,2)="T)",-1000000000000*VALUE(MID(F278,2,LEN(F278)-3)),IF(RIGHT(F278,2)="M)",-1000000*VALUE(MID(F278,2,LEN(F278)-3)),IF(RIGHT(F278,2)="B)",-1000000000*VALUE(MID(F278,2,LEN(F278)-3)),IF(RIGHT(F278,2)="k)",-1000*VALUE(MID(F278,2,LEN(F278)-3)),VALUE(SUBSTITUTE(F278,",","")))))),IF(RIGHT(F278,1)="T",1000000000000*VALUE(LEFT(F278,LEN(F278)-1)),IF(RIGHT(F278,1)="M",1000000*VALUE(LEFT(F278,LEN(F278)-1)),IF(RIGHT(F278,1)="B",1000000000*VALUE(LEFT(F278,LEN(F278)-1)),IF(RIGHT(F278,1)="%",0.01*VALUE(LEFT(F278,LEN(F278)-1)),IF(RIGHT(F278,1)="k",1000*VALUE(LEFT(F278,LEN(F278)-1)),VALUE(SUBSTITUTE(F278,",",""))))))))),"N/A")</f>
        <v/>
      </c>
      <c r="N278">
        <f>IFERROR(IF(TRIM(G278)="-", "N/A", IF(RIGHT(G278,1)=")",IF(RIGHT(G278,2)="T)",-1000000000000*VALUE(MID(G278,2,LEN(G278)-3)),IF(RIGHT(G278,2)="M)",-1000000*VALUE(MID(G278,2,LEN(G278)-3)),IF(RIGHT(G278,2)="B)",-1000000000*VALUE(MID(G278,2,LEN(G278)-3)),IF(RIGHT(G278,2)="k)",-1000*VALUE(MID(G278,2,LEN(G278)-3)),VALUE(SUBSTITUTE(G278,",","")))))),IF(RIGHT(G278,1)="T",1000000000000*VALUE(LEFT(G278,LEN(G278)-1)),IF(RIGHT(G278,1)="M",1000000*VALUE(LEFT(G278,LEN(G278)-1)),IF(RIGHT(G278,1)="B",1000000000*VALUE(LEFT(G278,LEN(G278)-1)),IF(RIGHT(G278,1)="%",0.01*VALUE(LEFT(G278,LEN(G278)-1)),IF(RIGHT(G278,1)="k",1000*VALUE(LEFT(G278,LEN(G278)-1)),VALUE(SUBSTITUTE(G278,",",""))))))))),"N/A")</f>
        <v/>
      </c>
      <c r="P278">
        <f>MAX(J278:N278)</f>
        <v/>
      </c>
      <c r="Q278">
        <f>IFERROR(J144+MATCH(P278,J278:N278,0)-1,"")</f>
        <v/>
      </c>
      <c r="R278">
        <f>IF(Q278="","",MIN(J278:N278))</f>
        <v/>
      </c>
      <c r="S278">
        <f>IFERROR(J144+MATCH(R278,J278:N278,0)-1,"")</f>
        <v/>
      </c>
      <c r="T278">
        <f>IFERROR(AVERAGE(J278:N278),"")</f>
        <v/>
      </c>
      <c r="U278">
        <f>IFERROR(STDEV(J278:N278),"")</f>
        <v/>
      </c>
      <c r="V278">
        <f>IFERROR(IF(C278="-","",IF(ISBLANK(B278),"",IF(OR(ISNUMBER(FIND("Growth",B278)),ISNUMBER(FIND("Margin",B278))),"",(J278-T278)/U278))),"")</f>
        <v/>
      </c>
      <c r="W278">
        <f>IFERROR(IF(OR(D278="-",ISBLANK(D278)),"",(K278-T278)/U278),"")</f>
        <v/>
      </c>
      <c r="X278">
        <f>IFERROR(IF(OR(E278="-",ISBLANK(E278)),"",(L278-T278)/U278),"")</f>
        <v/>
      </c>
      <c r="Y278">
        <f>IFERROR(IF(OR(F278="-",ISBLANK(F278)),"",(M278-T278)/U278),"")</f>
        <v/>
      </c>
      <c r="Z278">
        <f>IFERROR(IF(OR(G278="-",ISBLANK(G278)),"",(N278-T278)/U278),"")</f>
        <v/>
      </c>
      <c r="AA278">
        <f>IF(MAX(MAX(V278:Z278),ABS(MIN(V278:Z278)))=ABS(MIN(V278:Z278)),MIN(V278:Z278),MAX(V278:Z278))</f>
        <v/>
      </c>
      <c r="AB278">
        <f>IFERROR(V144+MATCH(AA278,V278:Z278,0)-1,"")</f>
        <v/>
      </c>
      <c r="AC278">
        <f>IF(AB278&lt;&gt;"",IF(S278=AB278,"Low",IF(AB278=Q278,"High","")),"")</f>
        <v/>
      </c>
      <c r="AE278">
        <f>IF(ISNUMBER(MATCH("N/A",J278:N278,0)),"",IFERROR((5 * SUMPRODUCT(J144:N144,J278:N278) - PRODUCT(SUM(J144:N144),SUM(J278:N278))) / ((5 * SUM((J144^2)+(K144^2)+(L144^2)+(M144^2)+(N144^2))) - SUM(J144:N144)^2),""))</f>
        <v/>
      </c>
      <c r="AF278">
        <f>IFERROR(CORREL(J144:N144,J278:N278),"")</f>
        <v/>
      </c>
      <c r="AZ278">
        <f>IF(Q278=S278,0,1)</f>
        <v/>
      </c>
      <c r="BA278">
        <f>IF(AZ278=1,IF(Q278="","",IF(Q278=N144,"Yes","No")),"")</f>
        <v/>
      </c>
      <c r="BB278">
        <f>IF(BA278="Yes",P278,"")</f>
        <v/>
      </c>
      <c r="BC278">
        <f>IF(AZ278=1,IF(S278="","",IF(S278=N144,"Yes","No")),"")</f>
        <v/>
      </c>
      <c r="BD278">
        <f>IF(BC278="Yes",R278,"")</f>
        <v/>
      </c>
      <c r="BE278">
        <f>IFERROR(IF(SIGN(AE278)=1,"Increasing",IF(SIGN(AE278)=-1,"Decreasing","")),"")</f>
        <v/>
      </c>
      <c r="BF278">
        <f>IF(OR(AND(BE278="Increasing",BA278="Yes"),AND(BE278="Decreasing",BC278="Yes")),"Yes","No")</f>
        <v/>
      </c>
      <c r="BG278">
        <f>IF(I278="pos_trend","Yes","No")</f>
        <v/>
      </c>
      <c r="BH278">
        <f>IF(AF278&lt;&gt;"",IF(ABS(AF278)&gt;0.8,"Yes","No"),"")</f>
        <v/>
      </c>
    </row>
    <row r="279" spans="1:60">
      <c s="1" r="A279" t="n">
        <v>32</v>
      </c>
      <c r="B279" t="s">
        <v>724</v>
      </c>
      <c r="C279" t="s">
        <v>264</v>
      </c>
      <c r="D279" t="s">
        <v>264</v>
      </c>
      <c r="E279" t="s">
        <v>264</v>
      </c>
      <c r="F279" t="s">
        <v>264</v>
      </c>
      <c r="G279" t="s">
        <v>264</v>
      </c>
      <c r="H279" t="s"/>
      <c r="I279">
        <f>IF(AND(K279&gt; J279, L279&gt; K279, M279&gt; L279, N279&gt; M279), "pos_trend", IF(AND(K279&lt; J279, L279&lt; K279, M279&lt; L279, N279&lt; M279), "neg_trend", "N/A"))</f>
        <v/>
      </c>
      <c r="J279">
        <f>IFERROR(IF(TRIM(C279)="-", "N/A", IF(RIGHT(C279,1)=")",IF(RIGHT(C279,2)="T)",-1000000000000*VALUE(MID(C279,2,LEN(C279)-3)),IF(RIGHT(C279,2)="M)",-1000000*VALUE(MID(C279,2,LEN(C279)-3)),IF(RIGHT(C279,2)="B)",-1000000000*VALUE(MID(C279,2,LEN(C279)-3)),IF(RIGHT(C279,2)="k)",-1000*VALUE(MID(C279,2,LEN(C279)-3)),VALUE(SUBSTITUTE(C279,",","")))))),IF(RIGHT(C279,1)="T",1000000000000*VALUE(LEFT(C279,LEN(C279)-1)),IF(RIGHT(C279,1)="M",1000000*VALUE(LEFT(C279,LEN(C279)-1)),IF(RIGHT(C279,1)="B",1000000000*VALUE(LEFT(C279,LEN(C279)-1)),IF(RIGHT(C279,1)="%",0.01*VALUE(LEFT(C279,LEN(C279)-1)),IF(RIGHT(C279,1)="k",1000*VALUE(LEFT(C279,LEN(C279)-1)),VALUE(SUBSTITUTE(C279,",",""))))))))),"N/A")</f>
        <v/>
      </c>
      <c r="K279">
        <f>IFERROR(IF(TRIM(D279)="-", "N/A", IF(RIGHT(D279,1)=")",IF(RIGHT(D279,2)="T)",-1000000000000*VALUE(MID(D279,2,LEN(D279)-3)),IF(RIGHT(D279,2)="M)",-1000000*VALUE(MID(D279,2,LEN(D279)-3)),IF(RIGHT(D279,2)="B)",-1000000000*VALUE(MID(D279,2,LEN(D279)-3)),IF(RIGHT(D279,2)="k)",-1000*VALUE(MID(D279,2,LEN(D279)-3)),VALUE(SUBSTITUTE(D279,",","")))))),IF(RIGHT(D279,1)="T",1000000000000*VALUE(LEFT(D279,LEN(D279)-1)),IF(RIGHT(D279,1)="M",1000000*VALUE(LEFT(D279,LEN(D279)-1)),IF(RIGHT(D279,1)="B",1000000000*VALUE(LEFT(D279,LEN(D279)-1)),IF(RIGHT(D279,1)="%",0.01*VALUE(LEFT(D279,LEN(D279)-1)),IF(RIGHT(D279,1)="k",1000*VALUE(LEFT(D279,LEN(D279)-1)),VALUE(SUBSTITUTE(D279,",",""))))))))),"N/A")</f>
        <v/>
      </c>
      <c r="L279">
        <f>IFERROR(IF(TRIM(E279)="-", "N/A", IF(RIGHT(E279,1)=")",IF(RIGHT(E279,2)="T)",-1000000000000*VALUE(MID(E279,2,LEN(E279)-3)),IF(RIGHT(E279,2)="M)",-1000000*VALUE(MID(E279,2,LEN(E279)-3)),IF(RIGHT(E279,2)="B)",-1000000000*VALUE(MID(E279,2,LEN(E279)-3)),IF(RIGHT(E279,2)="k)",-1000*VALUE(MID(E279,2,LEN(E279)-3)),VALUE(SUBSTITUTE(E279,",","")))))),IF(RIGHT(E279,1)="T",1000000000000*VALUE(LEFT(E279,LEN(E279)-1)),IF(RIGHT(E279,1)="M",1000000*VALUE(LEFT(E279,LEN(E279)-1)),IF(RIGHT(E279,1)="B",1000000000*VALUE(LEFT(E279,LEN(E279)-1)),IF(RIGHT(E279,1)="%",0.01*VALUE(LEFT(E279,LEN(E279)-1)),IF(RIGHT(E279,1)="k",1000*VALUE(LEFT(E279,LEN(E279)-1)),VALUE(SUBSTITUTE(E279,",",""))))))))),"N/A")</f>
        <v/>
      </c>
      <c r="M279">
        <f>IFERROR(IF(TRIM(F279)="-", "N/A", IF(RIGHT(F279,1)=")",IF(RIGHT(F279,2)="T)",-1000000000000*VALUE(MID(F279,2,LEN(F279)-3)),IF(RIGHT(F279,2)="M)",-1000000*VALUE(MID(F279,2,LEN(F279)-3)),IF(RIGHT(F279,2)="B)",-1000000000*VALUE(MID(F279,2,LEN(F279)-3)),IF(RIGHT(F279,2)="k)",-1000*VALUE(MID(F279,2,LEN(F279)-3)),VALUE(SUBSTITUTE(F279,",","")))))),IF(RIGHT(F279,1)="T",1000000000000*VALUE(LEFT(F279,LEN(F279)-1)),IF(RIGHT(F279,1)="M",1000000*VALUE(LEFT(F279,LEN(F279)-1)),IF(RIGHT(F279,1)="B",1000000000*VALUE(LEFT(F279,LEN(F279)-1)),IF(RIGHT(F279,1)="%",0.01*VALUE(LEFT(F279,LEN(F279)-1)),IF(RIGHT(F279,1)="k",1000*VALUE(LEFT(F279,LEN(F279)-1)),VALUE(SUBSTITUTE(F279,",",""))))))))),"N/A")</f>
        <v/>
      </c>
      <c r="N279">
        <f>IFERROR(IF(TRIM(G279)="-", "N/A", IF(RIGHT(G279,1)=")",IF(RIGHT(G279,2)="T)",-1000000000000*VALUE(MID(G279,2,LEN(G279)-3)),IF(RIGHT(G279,2)="M)",-1000000*VALUE(MID(G279,2,LEN(G279)-3)),IF(RIGHT(G279,2)="B)",-1000000000*VALUE(MID(G279,2,LEN(G279)-3)),IF(RIGHT(G279,2)="k)",-1000*VALUE(MID(G279,2,LEN(G279)-3)),VALUE(SUBSTITUTE(G279,",","")))))),IF(RIGHT(G279,1)="T",1000000000000*VALUE(LEFT(G279,LEN(G279)-1)),IF(RIGHT(G279,1)="M",1000000*VALUE(LEFT(G279,LEN(G279)-1)),IF(RIGHT(G279,1)="B",1000000000*VALUE(LEFT(G279,LEN(G279)-1)),IF(RIGHT(G279,1)="%",0.01*VALUE(LEFT(G279,LEN(G279)-1)),IF(RIGHT(G279,1)="k",1000*VALUE(LEFT(G279,LEN(G279)-1)),VALUE(SUBSTITUTE(G279,",",""))))))))),"N/A")</f>
        <v/>
      </c>
      <c r="P279">
        <f>MAX(J279:N279)</f>
        <v/>
      </c>
      <c r="Q279">
        <f>IFERROR(J144+MATCH(P279,J279:N279,0)-1,"")</f>
        <v/>
      </c>
      <c r="R279">
        <f>IF(Q279="","",MIN(J279:N279))</f>
        <v/>
      </c>
      <c r="S279">
        <f>IFERROR(J144+MATCH(R279,J279:N279,0)-1,"")</f>
        <v/>
      </c>
      <c r="T279">
        <f>IFERROR(AVERAGE(J279:N279),"")</f>
        <v/>
      </c>
      <c r="U279">
        <f>IFERROR(STDEV(J279:N279),"")</f>
        <v/>
      </c>
      <c r="V279">
        <f>IFERROR(IF(C279="-","",IF(ISBLANK(B279),"",IF(OR(ISNUMBER(FIND("Growth",B279)),ISNUMBER(FIND("Margin",B279))),"",(J279-T279)/U279))),"")</f>
        <v/>
      </c>
      <c r="W279">
        <f>IFERROR(IF(OR(D279="-",ISBLANK(D279)),"",(K279-T279)/U279),"")</f>
        <v/>
      </c>
      <c r="X279">
        <f>IFERROR(IF(OR(E279="-",ISBLANK(E279)),"",(L279-T279)/U279),"")</f>
        <v/>
      </c>
      <c r="Y279">
        <f>IFERROR(IF(OR(F279="-",ISBLANK(F279)),"",(M279-T279)/U279),"")</f>
        <v/>
      </c>
      <c r="Z279">
        <f>IFERROR(IF(OR(G279="-",ISBLANK(G279)),"",(N279-T279)/U279),"")</f>
        <v/>
      </c>
      <c r="AA279">
        <f>IF(MAX(MAX(V279:Z279),ABS(MIN(V279:Z279)))=ABS(MIN(V279:Z279)),MIN(V279:Z279),MAX(V279:Z279))</f>
        <v/>
      </c>
      <c r="AB279">
        <f>IFERROR(V144+MATCH(AA279,V279:Z279,0)-1,"")</f>
        <v/>
      </c>
      <c r="AC279">
        <f>IF(AB279&lt;&gt;"",IF(S279=AB279,"Low",IF(AB279=Q279,"High","")),"")</f>
        <v/>
      </c>
      <c r="AE279">
        <f>IF(ISNUMBER(MATCH("N/A",J279:N279,0)),"",IFERROR((5 * SUMPRODUCT(J144:N144,J279:N279) - PRODUCT(SUM(J144:N144),SUM(J279:N279))) / ((5 * SUM((J144^2)+(K144^2)+(L144^2)+(M144^2)+(N144^2))) - SUM(J144:N144)^2),""))</f>
        <v/>
      </c>
      <c r="AF279">
        <f>IFERROR(CORREL(J144:N144,J279:N279),"")</f>
        <v/>
      </c>
      <c r="AZ279">
        <f>IF(Q279=S279,0,1)</f>
        <v/>
      </c>
      <c r="BA279">
        <f>IF(AZ279=1,IF(Q279="","",IF(Q279=N144,"Yes","No")),"")</f>
        <v/>
      </c>
      <c r="BB279">
        <f>IF(BA279="Yes",P279,"")</f>
        <v/>
      </c>
      <c r="BC279">
        <f>IF(AZ279=1,IF(S279="","",IF(S279=N144,"Yes","No")),"")</f>
        <v/>
      </c>
      <c r="BD279">
        <f>IF(BC279="Yes",R279,"")</f>
        <v/>
      </c>
      <c r="BE279">
        <f>IFERROR(IF(SIGN(AE279)=1,"Increasing",IF(SIGN(AE279)=-1,"Decreasing","")),"")</f>
        <v/>
      </c>
      <c r="BF279">
        <f>IF(OR(AND(BE279="Increasing",BA279="Yes"),AND(BE279="Decreasing",BC279="Yes")),"Yes","No")</f>
        <v/>
      </c>
      <c r="BG279">
        <f>IF(I279="pos_trend","Yes","No")</f>
        <v/>
      </c>
      <c r="BH279">
        <f>IF(AF279&lt;&gt;"",IF(ABS(AF279)&gt;0.8,"Yes","No"),"")</f>
        <v/>
      </c>
    </row>
    <row r="280" spans="1:60">
      <c s="1" r="A280" t="n">
        <v>33</v>
      </c>
      <c r="B280" t="s">
        <v>725</v>
      </c>
      <c r="C280" t="s">
        <v>264</v>
      </c>
      <c r="D280" t="s">
        <v>264</v>
      </c>
      <c r="E280" t="s">
        <v>264</v>
      </c>
      <c r="F280" t="s">
        <v>264</v>
      </c>
      <c r="G280" t="s">
        <v>264</v>
      </c>
      <c r="H280" t="s"/>
      <c r="I280">
        <f>IF(AND(K280&gt; J280, L280&gt; K280, M280&gt; L280, N280&gt; M280), "pos_trend", IF(AND(K280&lt; J280, L280&lt; K280, M280&lt; L280, N280&lt; M280), "neg_trend", "N/A"))</f>
        <v/>
      </c>
      <c r="J280">
        <f>IFERROR(IF(TRIM(C280)="-", "N/A", IF(RIGHT(C280,1)=")",IF(RIGHT(C280,2)="T)",-1000000000000*VALUE(MID(C280,2,LEN(C280)-3)),IF(RIGHT(C280,2)="M)",-1000000*VALUE(MID(C280,2,LEN(C280)-3)),IF(RIGHT(C280,2)="B)",-1000000000*VALUE(MID(C280,2,LEN(C280)-3)),IF(RIGHT(C280,2)="k)",-1000*VALUE(MID(C280,2,LEN(C280)-3)),VALUE(SUBSTITUTE(C280,",","")))))),IF(RIGHT(C280,1)="T",1000000000000*VALUE(LEFT(C280,LEN(C280)-1)),IF(RIGHT(C280,1)="M",1000000*VALUE(LEFT(C280,LEN(C280)-1)),IF(RIGHT(C280,1)="B",1000000000*VALUE(LEFT(C280,LEN(C280)-1)),IF(RIGHT(C280,1)="%",0.01*VALUE(LEFT(C280,LEN(C280)-1)),IF(RIGHT(C280,1)="k",1000*VALUE(LEFT(C280,LEN(C280)-1)),VALUE(SUBSTITUTE(C280,",",""))))))))),"N/A")</f>
        <v/>
      </c>
      <c r="K280">
        <f>IFERROR(IF(TRIM(D280)="-", "N/A", IF(RIGHT(D280,1)=")",IF(RIGHT(D280,2)="T)",-1000000000000*VALUE(MID(D280,2,LEN(D280)-3)),IF(RIGHT(D280,2)="M)",-1000000*VALUE(MID(D280,2,LEN(D280)-3)),IF(RIGHT(D280,2)="B)",-1000000000*VALUE(MID(D280,2,LEN(D280)-3)),IF(RIGHT(D280,2)="k)",-1000*VALUE(MID(D280,2,LEN(D280)-3)),VALUE(SUBSTITUTE(D280,",","")))))),IF(RIGHT(D280,1)="T",1000000000000*VALUE(LEFT(D280,LEN(D280)-1)),IF(RIGHT(D280,1)="M",1000000*VALUE(LEFT(D280,LEN(D280)-1)),IF(RIGHT(D280,1)="B",1000000000*VALUE(LEFT(D280,LEN(D280)-1)),IF(RIGHT(D280,1)="%",0.01*VALUE(LEFT(D280,LEN(D280)-1)),IF(RIGHT(D280,1)="k",1000*VALUE(LEFT(D280,LEN(D280)-1)),VALUE(SUBSTITUTE(D280,",",""))))))))),"N/A")</f>
        <v/>
      </c>
      <c r="L280">
        <f>IFERROR(IF(TRIM(E280)="-", "N/A", IF(RIGHT(E280,1)=")",IF(RIGHT(E280,2)="T)",-1000000000000*VALUE(MID(E280,2,LEN(E280)-3)),IF(RIGHT(E280,2)="M)",-1000000*VALUE(MID(E280,2,LEN(E280)-3)),IF(RIGHT(E280,2)="B)",-1000000000*VALUE(MID(E280,2,LEN(E280)-3)),IF(RIGHT(E280,2)="k)",-1000*VALUE(MID(E280,2,LEN(E280)-3)),VALUE(SUBSTITUTE(E280,",","")))))),IF(RIGHT(E280,1)="T",1000000000000*VALUE(LEFT(E280,LEN(E280)-1)),IF(RIGHT(E280,1)="M",1000000*VALUE(LEFT(E280,LEN(E280)-1)),IF(RIGHT(E280,1)="B",1000000000*VALUE(LEFT(E280,LEN(E280)-1)),IF(RIGHT(E280,1)="%",0.01*VALUE(LEFT(E280,LEN(E280)-1)),IF(RIGHT(E280,1)="k",1000*VALUE(LEFT(E280,LEN(E280)-1)),VALUE(SUBSTITUTE(E280,",",""))))))))),"N/A")</f>
        <v/>
      </c>
      <c r="M280">
        <f>IFERROR(IF(TRIM(F280)="-", "N/A", IF(RIGHT(F280,1)=")",IF(RIGHT(F280,2)="T)",-1000000000000*VALUE(MID(F280,2,LEN(F280)-3)),IF(RIGHT(F280,2)="M)",-1000000*VALUE(MID(F280,2,LEN(F280)-3)),IF(RIGHT(F280,2)="B)",-1000000000*VALUE(MID(F280,2,LEN(F280)-3)),IF(RIGHT(F280,2)="k)",-1000*VALUE(MID(F280,2,LEN(F280)-3)),VALUE(SUBSTITUTE(F280,",","")))))),IF(RIGHT(F280,1)="T",1000000000000*VALUE(LEFT(F280,LEN(F280)-1)),IF(RIGHT(F280,1)="M",1000000*VALUE(LEFT(F280,LEN(F280)-1)),IF(RIGHT(F280,1)="B",1000000000*VALUE(LEFT(F280,LEN(F280)-1)),IF(RIGHT(F280,1)="%",0.01*VALUE(LEFT(F280,LEN(F280)-1)),IF(RIGHT(F280,1)="k",1000*VALUE(LEFT(F280,LEN(F280)-1)),VALUE(SUBSTITUTE(F280,",",""))))))))),"N/A")</f>
        <v/>
      </c>
      <c r="N280">
        <f>IFERROR(IF(TRIM(G280)="-", "N/A", IF(RIGHT(G280,1)=")",IF(RIGHT(G280,2)="T)",-1000000000000*VALUE(MID(G280,2,LEN(G280)-3)),IF(RIGHT(G280,2)="M)",-1000000*VALUE(MID(G280,2,LEN(G280)-3)),IF(RIGHT(G280,2)="B)",-1000000000*VALUE(MID(G280,2,LEN(G280)-3)),IF(RIGHT(G280,2)="k)",-1000*VALUE(MID(G280,2,LEN(G280)-3)),VALUE(SUBSTITUTE(G280,",","")))))),IF(RIGHT(G280,1)="T",1000000000000*VALUE(LEFT(G280,LEN(G280)-1)),IF(RIGHT(G280,1)="M",1000000*VALUE(LEFT(G280,LEN(G280)-1)),IF(RIGHT(G280,1)="B",1000000000*VALUE(LEFT(G280,LEN(G280)-1)),IF(RIGHT(G280,1)="%",0.01*VALUE(LEFT(G280,LEN(G280)-1)),IF(RIGHT(G280,1)="k",1000*VALUE(LEFT(G280,LEN(G280)-1)),VALUE(SUBSTITUTE(G280,",",""))))))))),"N/A")</f>
        <v/>
      </c>
      <c r="P280">
        <f>MAX(J280:N280)</f>
        <v/>
      </c>
      <c r="Q280">
        <f>IFERROR(J144+MATCH(P280,J280:N280,0)-1,"")</f>
        <v/>
      </c>
      <c r="R280">
        <f>IF(Q280="","",MIN(J280:N280))</f>
        <v/>
      </c>
      <c r="S280">
        <f>IFERROR(J144+MATCH(R280,J280:N280,0)-1,"")</f>
        <v/>
      </c>
      <c r="T280">
        <f>IFERROR(AVERAGE(J280:N280),"")</f>
        <v/>
      </c>
      <c r="U280">
        <f>IFERROR(STDEV(J280:N280),"")</f>
        <v/>
      </c>
      <c r="V280">
        <f>IFERROR(IF(C280="-","",IF(ISBLANK(B280),"",IF(OR(ISNUMBER(FIND("Growth",B280)),ISNUMBER(FIND("Margin",B280))),"",(J280-T280)/U280))),"")</f>
        <v/>
      </c>
      <c r="W280">
        <f>IFERROR(IF(OR(D280="-",ISBLANK(D280)),"",(K280-T280)/U280),"")</f>
        <v/>
      </c>
      <c r="X280">
        <f>IFERROR(IF(OR(E280="-",ISBLANK(E280)),"",(L280-T280)/U280),"")</f>
        <v/>
      </c>
      <c r="Y280">
        <f>IFERROR(IF(OR(F280="-",ISBLANK(F280)),"",(M280-T280)/U280),"")</f>
        <v/>
      </c>
      <c r="Z280">
        <f>IFERROR(IF(OR(G280="-",ISBLANK(G280)),"",(N280-T280)/U280),"")</f>
        <v/>
      </c>
      <c r="AA280">
        <f>IF(MAX(MAX(V280:Z280),ABS(MIN(V280:Z280)))=ABS(MIN(V280:Z280)),MIN(V280:Z280),MAX(V280:Z280))</f>
        <v/>
      </c>
      <c r="AB280">
        <f>IFERROR(V144+MATCH(AA280,V280:Z280,0)-1,"")</f>
        <v/>
      </c>
      <c r="AC280">
        <f>IF(AB280&lt;&gt;"",IF(S280=AB280,"Low",IF(AB280=Q280,"High","")),"")</f>
        <v/>
      </c>
      <c r="AE280">
        <f>IF(ISNUMBER(MATCH("N/A",J280:N280,0)),"",IFERROR((5 * SUMPRODUCT(J144:N144,J280:N280) - PRODUCT(SUM(J144:N144),SUM(J280:N280))) / ((5 * SUM((J144^2)+(K144^2)+(L144^2)+(M144^2)+(N144^2))) - SUM(J144:N144)^2),""))</f>
        <v/>
      </c>
      <c r="AF280">
        <f>IFERROR(CORREL(J144:N144,J280:N280),"")</f>
        <v/>
      </c>
      <c r="AZ280">
        <f>IF(Q280=S280,0,1)</f>
        <v/>
      </c>
      <c r="BA280">
        <f>IF(AZ280=1,IF(Q280="","",IF(Q280=N144,"Yes","No")),"")</f>
        <v/>
      </c>
      <c r="BB280">
        <f>IF(BA280="Yes",P280,"")</f>
        <v/>
      </c>
      <c r="BC280">
        <f>IF(AZ280=1,IF(S280="","",IF(S280=N144,"Yes","No")),"")</f>
        <v/>
      </c>
      <c r="BD280">
        <f>IF(BC280="Yes",R280,"")</f>
        <v/>
      </c>
      <c r="BE280">
        <f>IFERROR(IF(SIGN(AE280)=1,"Increasing",IF(SIGN(AE280)=-1,"Decreasing","")),"")</f>
        <v/>
      </c>
      <c r="BF280">
        <f>IF(OR(AND(BE280="Increasing",BA280="Yes"),AND(BE280="Decreasing",BC280="Yes")),"Yes","No")</f>
        <v/>
      </c>
      <c r="BG280">
        <f>IF(I280="pos_trend","Yes","No")</f>
        <v/>
      </c>
      <c r="BH280">
        <f>IF(AF280&lt;&gt;"",IF(ABS(AF280)&gt;0.8,"Yes","No"),"")</f>
        <v/>
      </c>
    </row>
    <row r="281" spans="1:60">
      <c s="1" r="A281" t="n">
        <v>34</v>
      </c>
      <c r="B281" t="s">
        <v>731</v>
      </c>
      <c r="C281" t="s">
        <v>264</v>
      </c>
      <c r="D281" t="s">
        <v>264</v>
      </c>
      <c r="E281" t="s">
        <v>264</v>
      </c>
      <c r="F281" t="s">
        <v>264</v>
      </c>
      <c r="G281" t="s">
        <v>264</v>
      </c>
      <c r="H281" t="s"/>
      <c r="I281">
        <f>IF(AND(K281&gt; J281, L281&gt; K281, M281&gt; L281, N281&gt; M281), "pos_trend", IF(AND(K281&lt; J281, L281&lt; K281, M281&lt; L281, N281&lt; M281), "neg_trend", "N/A"))</f>
        <v/>
      </c>
      <c r="J281">
        <f>IFERROR(IF(TRIM(C281)="-", "N/A", IF(RIGHT(C281,1)=")",IF(RIGHT(C281,2)="T)",-1000000000000*VALUE(MID(C281,2,LEN(C281)-3)),IF(RIGHT(C281,2)="M)",-1000000*VALUE(MID(C281,2,LEN(C281)-3)),IF(RIGHT(C281,2)="B)",-1000000000*VALUE(MID(C281,2,LEN(C281)-3)),IF(RIGHT(C281,2)="k)",-1000*VALUE(MID(C281,2,LEN(C281)-3)),VALUE(SUBSTITUTE(C281,",","")))))),IF(RIGHT(C281,1)="T",1000000000000*VALUE(LEFT(C281,LEN(C281)-1)),IF(RIGHT(C281,1)="M",1000000*VALUE(LEFT(C281,LEN(C281)-1)),IF(RIGHT(C281,1)="B",1000000000*VALUE(LEFT(C281,LEN(C281)-1)),IF(RIGHT(C281,1)="%",0.01*VALUE(LEFT(C281,LEN(C281)-1)),IF(RIGHT(C281,1)="k",1000*VALUE(LEFT(C281,LEN(C281)-1)),VALUE(SUBSTITUTE(C281,",",""))))))))),"N/A")</f>
        <v/>
      </c>
      <c r="K281">
        <f>IFERROR(IF(TRIM(D281)="-", "N/A", IF(RIGHT(D281,1)=")",IF(RIGHT(D281,2)="T)",-1000000000000*VALUE(MID(D281,2,LEN(D281)-3)),IF(RIGHT(D281,2)="M)",-1000000*VALUE(MID(D281,2,LEN(D281)-3)),IF(RIGHT(D281,2)="B)",-1000000000*VALUE(MID(D281,2,LEN(D281)-3)),IF(RIGHT(D281,2)="k)",-1000*VALUE(MID(D281,2,LEN(D281)-3)),VALUE(SUBSTITUTE(D281,",","")))))),IF(RIGHT(D281,1)="T",1000000000000*VALUE(LEFT(D281,LEN(D281)-1)),IF(RIGHT(D281,1)="M",1000000*VALUE(LEFT(D281,LEN(D281)-1)),IF(RIGHT(D281,1)="B",1000000000*VALUE(LEFT(D281,LEN(D281)-1)),IF(RIGHT(D281,1)="%",0.01*VALUE(LEFT(D281,LEN(D281)-1)),IF(RIGHT(D281,1)="k",1000*VALUE(LEFT(D281,LEN(D281)-1)),VALUE(SUBSTITUTE(D281,",",""))))))))),"N/A")</f>
        <v/>
      </c>
      <c r="L281">
        <f>IFERROR(IF(TRIM(E281)="-", "N/A", IF(RIGHT(E281,1)=")",IF(RIGHT(E281,2)="T)",-1000000000000*VALUE(MID(E281,2,LEN(E281)-3)),IF(RIGHT(E281,2)="M)",-1000000*VALUE(MID(E281,2,LEN(E281)-3)),IF(RIGHT(E281,2)="B)",-1000000000*VALUE(MID(E281,2,LEN(E281)-3)),IF(RIGHT(E281,2)="k)",-1000*VALUE(MID(E281,2,LEN(E281)-3)),VALUE(SUBSTITUTE(E281,",","")))))),IF(RIGHT(E281,1)="T",1000000000000*VALUE(LEFT(E281,LEN(E281)-1)),IF(RIGHT(E281,1)="M",1000000*VALUE(LEFT(E281,LEN(E281)-1)),IF(RIGHT(E281,1)="B",1000000000*VALUE(LEFT(E281,LEN(E281)-1)),IF(RIGHT(E281,1)="%",0.01*VALUE(LEFT(E281,LEN(E281)-1)),IF(RIGHT(E281,1)="k",1000*VALUE(LEFT(E281,LEN(E281)-1)),VALUE(SUBSTITUTE(E281,",",""))))))))),"N/A")</f>
        <v/>
      </c>
      <c r="M281">
        <f>IFERROR(IF(TRIM(F281)="-", "N/A", IF(RIGHT(F281,1)=")",IF(RIGHT(F281,2)="T)",-1000000000000*VALUE(MID(F281,2,LEN(F281)-3)),IF(RIGHT(F281,2)="M)",-1000000*VALUE(MID(F281,2,LEN(F281)-3)),IF(RIGHT(F281,2)="B)",-1000000000*VALUE(MID(F281,2,LEN(F281)-3)),IF(RIGHT(F281,2)="k)",-1000*VALUE(MID(F281,2,LEN(F281)-3)),VALUE(SUBSTITUTE(F281,",","")))))),IF(RIGHT(F281,1)="T",1000000000000*VALUE(LEFT(F281,LEN(F281)-1)),IF(RIGHT(F281,1)="M",1000000*VALUE(LEFT(F281,LEN(F281)-1)),IF(RIGHT(F281,1)="B",1000000000*VALUE(LEFT(F281,LEN(F281)-1)),IF(RIGHT(F281,1)="%",0.01*VALUE(LEFT(F281,LEN(F281)-1)),IF(RIGHT(F281,1)="k",1000*VALUE(LEFT(F281,LEN(F281)-1)),VALUE(SUBSTITUTE(F281,",",""))))))))),"N/A")</f>
        <v/>
      </c>
      <c r="N281">
        <f>IFERROR(IF(TRIM(G281)="-", "N/A", IF(RIGHT(G281,1)=")",IF(RIGHT(G281,2)="T)",-1000000000000*VALUE(MID(G281,2,LEN(G281)-3)),IF(RIGHT(G281,2)="M)",-1000000*VALUE(MID(G281,2,LEN(G281)-3)),IF(RIGHT(G281,2)="B)",-1000000000*VALUE(MID(G281,2,LEN(G281)-3)),IF(RIGHT(G281,2)="k)",-1000*VALUE(MID(G281,2,LEN(G281)-3)),VALUE(SUBSTITUTE(G281,",","")))))),IF(RIGHT(G281,1)="T",1000000000000*VALUE(LEFT(G281,LEN(G281)-1)),IF(RIGHT(G281,1)="M",1000000*VALUE(LEFT(G281,LEN(G281)-1)),IF(RIGHT(G281,1)="B",1000000000*VALUE(LEFT(G281,LEN(G281)-1)),IF(RIGHT(G281,1)="%",0.01*VALUE(LEFT(G281,LEN(G281)-1)),IF(RIGHT(G281,1)="k",1000*VALUE(LEFT(G281,LEN(G281)-1)),VALUE(SUBSTITUTE(G281,",",""))))))))),"N/A")</f>
        <v/>
      </c>
      <c r="P281">
        <f>MAX(J281:N281)</f>
        <v/>
      </c>
      <c r="Q281">
        <f>IFERROR(J144+MATCH(P281,J281:N281,0)-1,"")</f>
        <v/>
      </c>
      <c r="R281">
        <f>IF(Q281="","",MIN(J281:N281))</f>
        <v/>
      </c>
      <c r="S281">
        <f>IFERROR(J144+MATCH(R281,J281:N281,0)-1,"")</f>
        <v/>
      </c>
      <c r="T281">
        <f>IFERROR(AVERAGE(J281:N281),"")</f>
        <v/>
      </c>
      <c r="U281">
        <f>IFERROR(STDEV(J281:N281),"")</f>
        <v/>
      </c>
      <c r="V281">
        <f>IFERROR(IF(C281="-","",IF(ISBLANK(B281),"",IF(OR(ISNUMBER(FIND("Growth",B281)),ISNUMBER(FIND("Margin",B281))),"",(J281-T281)/U281))),"")</f>
        <v/>
      </c>
      <c r="W281">
        <f>IFERROR(IF(OR(D281="-",ISBLANK(D281)),"",(K281-T281)/U281),"")</f>
        <v/>
      </c>
      <c r="X281">
        <f>IFERROR(IF(OR(E281="-",ISBLANK(E281)),"",(L281-T281)/U281),"")</f>
        <v/>
      </c>
      <c r="Y281">
        <f>IFERROR(IF(OR(F281="-",ISBLANK(F281)),"",(M281-T281)/U281),"")</f>
        <v/>
      </c>
      <c r="Z281">
        <f>IFERROR(IF(OR(G281="-",ISBLANK(G281)),"",(N281-T281)/U281),"")</f>
        <v/>
      </c>
      <c r="AA281">
        <f>IF(MAX(MAX(V281:Z281),ABS(MIN(V281:Z281)))=ABS(MIN(V281:Z281)),MIN(V281:Z281),MAX(V281:Z281))</f>
        <v/>
      </c>
      <c r="AB281">
        <f>IFERROR(V144+MATCH(AA281,V281:Z281,0)-1,"")</f>
        <v/>
      </c>
      <c r="AC281">
        <f>IF(AB281&lt;&gt;"",IF(S281=AB281,"Low",IF(AB281=Q281,"High","")),"")</f>
        <v/>
      </c>
      <c r="AE281">
        <f>IF(ISNUMBER(MATCH("N/A",J281:N281,0)),"",IFERROR((5 * SUMPRODUCT(J144:N144,J281:N281) - PRODUCT(SUM(J144:N144),SUM(J281:N281))) / ((5 * SUM((J144^2)+(K144^2)+(L144^2)+(M144^2)+(N144^2))) - SUM(J144:N144)^2),""))</f>
        <v/>
      </c>
      <c r="AF281">
        <f>IFERROR(CORREL(J144:N144,J281:N281),"")</f>
        <v/>
      </c>
      <c r="AZ281">
        <f>IF(Q281=S281,0,1)</f>
        <v/>
      </c>
      <c r="BA281">
        <f>IF(AZ281=1,IF(Q281="","",IF(Q281=N144,"Yes","No")),"")</f>
        <v/>
      </c>
      <c r="BB281">
        <f>IF(BA281="Yes",P281,"")</f>
        <v/>
      </c>
      <c r="BC281">
        <f>IF(AZ281=1,IF(S281="","",IF(S281=N144,"Yes","No")),"")</f>
        <v/>
      </c>
      <c r="BD281">
        <f>IF(BC281="Yes",R281,"")</f>
        <v/>
      </c>
      <c r="BE281">
        <f>IFERROR(IF(SIGN(AE281)=1,"Increasing",IF(SIGN(AE281)=-1,"Decreasing","")),"")</f>
        <v/>
      </c>
      <c r="BF281">
        <f>IF(OR(AND(BE281="Increasing",BA281="Yes"),AND(BE281="Decreasing",BC281="Yes")),"Yes","No")</f>
        <v/>
      </c>
      <c r="BG281">
        <f>IF(I281="pos_trend","Yes","No")</f>
        <v/>
      </c>
      <c r="BH281">
        <f>IF(AF281&lt;&gt;"",IF(ABS(AF281)&gt;0.8,"Yes","No"),"")</f>
        <v/>
      </c>
    </row>
    <row r="282" spans="1:60">
      <c s="1" r="A282" t="n">
        <v>35</v>
      </c>
      <c r="B282" t="s">
        <v>732</v>
      </c>
      <c r="C282" t="s">
        <v>264</v>
      </c>
      <c r="D282" t="s">
        <v>264</v>
      </c>
      <c r="E282" t="s">
        <v>264</v>
      </c>
      <c r="F282" t="s">
        <v>264</v>
      </c>
      <c r="G282" t="s">
        <v>264</v>
      </c>
      <c r="H282" t="s"/>
      <c r="I282">
        <f>IF(AND(K282&gt; J282, L282&gt; K282, M282&gt; L282, N282&gt; M282), "pos_trend", IF(AND(K282&lt; J282, L282&lt; K282, M282&lt; L282, N282&lt; M282), "neg_trend", "N/A"))</f>
        <v/>
      </c>
      <c r="J282">
        <f>IFERROR(IF(TRIM(C282)="-", "N/A", IF(RIGHT(C282,1)=")",IF(RIGHT(C282,2)="T)",-1000000000000*VALUE(MID(C282,2,LEN(C282)-3)),IF(RIGHT(C282,2)="M)",-1000000*VALUE(MID(C282,2,LEN(C282)-3)),IF(RIGHT(C282,2)="B)",-1000000000*VALUE(MID(C282,2,LEN(C282)-3)),IF(RIGHT(C282,2)="k)",-1000*VALUE(MID(C282,2,LEN(C282)-3)),VALUE(SUBSTITUTE(C282,",","")))))),IF(RIGHT(C282,1)="T",1000000000000*VALUE(LEFT(C282,LEN(C282)-1)),IF(RIGHT(C282,1)="M",1000000*VALUE(LEFT(C282,LEN(C282)-1)),IF(RIGHT(C282,1)="B",1000000000*VALUE(LEFT(C282,LEN(C282)-1)),IF(RIGHT(C282,1)="%",0.01*VALUE(LEFT(C282,LEN(C282)-1)),IF(RIGHT(C282,1)="k",1000*VALUE(LEFT(C282,LEN(C282)-1)),VALUE(SUBSTITUTE(C282,",",""))))))))),"N/A")</f>
        <v/>
      </c>
      <c r="K282">
        <f>IFERROR(IF(TRIM(D282)="-", "N/A", IF(RIGHT(D282,1)=")",IF(RIGHT(D282,2)="T)",-1000000000000*VALUE(MID(D282,2,LEN(D282)-3)),IF(RIGHT(D282,2)="M)",-1000000*VALUE(MID(D282,2,LEN(D282)-3)),IF(RIGHT(D282,2)="B)",-1000000000*VALUE(MID(D282,2,LEN(D282)-3)),IF(RIGHT(D282,2)="k)",-1000*VALUE(MID(D282,2,LEN(D282)-3)),VALUE(SUBSTITUTE(D282,",","")))))),IF(RIGHT(D282,1)="T",1000000000000*VALUE(LEFT(D282,LEN(D282)-1)),IF(RIGHT(D282,1)="M",1000000*VALUE(LEFT(D282,LEN(D282)-1)),IF(RIGHT(D282,1)="B",1000000000*VALUE(LEFT(D282,LEN(D282)-1)),IF(RIGHT(D282,1)="%",0.01*VALUE(LEFT(D282,LEN(D282)-1)),IF(RIGHT(D282,1)="k",1000*VALUE(LEFT(D282,LEN(D282)-1)),VALUE(SUBSTITUTE(D282,",",""))))))))),"N/A")</f>
        <v/>
      </c>
      <c r="L282">
        <f>IFERROR(IF(TRIM(E282)="-", "N/A", IF(RIGHT(E282,1)=")",IF(RIGHT(E282,2)="T)",-1000000000000*VALUE(MID(E282,2,LEN(E282)-3)),IF(RIGHT(E282,2)="M)",-1000000*VALUE(MID(E282,2,LEN(E282)-3)),IF(RIGHT(E282,2)="B)",-1000000000*VALUE(MID(E282,2,LEN(E282)-3)),IF(RIGHT(E282,2)="k)",-1000*VALUE(MID(E282,2,LEN(E282)-3)),VALUE(SUBSTITUTE(E282,",","")))))),IF(RIGHT(E282,1)="T",1000000000000*VALUE(LEFT(E282,LEN(E282)-1)),IF(RIGHT(E282,1)="M",1000000*VALUE(LEFT(E282,LEN(E282)-1)),IF(RIGHT(E282,1)="B",1000000000*VALUE(LEFT(E282,LEN(E282)-1)),IF(RIGHT(E282,1)="%",0.01*VALUE(LEFT(E282,LEN(E282)-1)),IF(RIGHT(E282,1)="k",1000*VALUE(LEFT(E282,LEN(E282)-1)),VALUE(SUBSTITUTE(E282,",",""))))))))),"N/A")</f>
        <v/>
      </c>
      <c r="M282">
        <f>IFERROR(IF(TRIM(F282)="-", "N/A", IF(RIGHT(F282,1)=")",IF(RIGHT(F282,2)="T)",-1000000000000*VALUE(MID(F282,2,LEN(F282)-3)),IF(RIGHT(F282,2)="M)",-1000000*VALUE(MID(F282,2,LEN(F282)-3)),IF(RIGHT(F282,2)="B)",-1000000000*VALUE(MID(F282,2,LEN(F282)-3)),IF(RIGHT(F282,2)="k)",-1000*VALUE(MID(F282,2,LEN(F282)-3)),VALUE(SUBSTITUTE(F282,",","")))))),IF(RIGHT(F282,1)="T",1000000000000*VALUE(LEFT(F282,LEN(F282)-1)),IF(RIGHT(F282,1)="M",1000000*VALUE(LEFT(F282,LEN(F282)-1)),IF(RIGHT(F282,1)="B",1000000000*VALUE(LEFT(F282,LEN(F282)-1)),IF(RIGHT(F282,1)="%",0.01*VALUE(LEFT(F282,LEN(F282)-1)),IF(RIGHT(F282,1)="k",1000*VALUE(LEFT(F282,LEN(F282)-1)),VALUE(SUBSTITUTE(F282,",",""))))))))),"N/A")</f>
        <v/>
      </c>
      <c r="N282">
        <f>IFERROR(IF(TRIM(G282)="-", "N/A", IF(RIGHT(G282,1)=")",IF(RIGHT(G282,2)="T)",-1000000000000*VALUE(MID(G282,2,LEN(G282)-3)),IF(RIGHT(G282,2)="M)",-1000000*VALUE(MID(G282,2,LEN(G282)-3)),IF(RIGHT(G282,2)="B)",-1000000000*VALUE(MID(G282,2,LEN(G282)-3)),IF(RIGHT(G282,2)="k)",-1000*VALUE(MID(G282,2,LEN(G282)-3)),VALUE(SUBSTITUTE(G282,",","")))))),IF(RIGHT(G282,1)="T",1000000000000*VALUE(LEFT(G282,LEN(G282)-1)),IF(RIGHT(G282,1)="M",1000000*VALUE(LEFT(G282,LEN(G282)-1)),IF(RIGHT(G282,1)="B",1000000000*VALUE(LEFT(G282,LEN(G282)-1)),IF(RIGHT(G282,1)="%",0.01*VALUE(LEFT(G282,LEN(G282)-1)),IF(RIGHT(G282,1)="k",1000*VALUE(LEFT(G282,LEN(G282)-1)),VALUE(SUBSTITUTE(G282,",",""))))))))),"N/A")</f>
        <v/>
      </c>
      <c r="P282">
        <f>MAX(J282:N282)</f>
        <v/>
      </c>
      <c r="Q282">
        <f>IFERROR(J144+MATCH(P282,J282:N282,0)-1,"")</f>
        <v/>
      </c>
      <c r="R282">
        <f>IF(Q282="","",MIN(J282:N282))</f>
        <v/>
      </c>
      <c r="S282">
        <f>IFERROR(J144+MATCH(R282,J282:N282,0)-1,"")</f>
        <v/>
      </c>
      <c r="T282">
        <f>IFERROR(AVERAGE(J282:N282),"")</f>
        <v/>
      </c>
      <c r="U282">
        <f>IFERROR(STDEV(J282:N282),"")</f>
        <v/>
      </c>
      <c r="V282">
        <f>IFERROR(IF(C282="-","",IF(ISBLANK(B282),"",IF(OR(ISNUMBER(FIND("Growth",B282)),ISNUMBER(FIND("Margin",B282))),"",(J282-T282)/U282))),"")</f>
        <v/>
      </c>
      <c r="W282">
        <f>IFERROR(IF(OR(D282="-",ISBLANK(D282)),"",(K282-T282)/U282),"")</f>
        <v/>
      </c>
      <c r="X282">
        <f>IFERROR(IF(OR(E282="-",ISBLANK(E282)),"",(L282-T282)/U282),"")</f>
        <v/>
      </c>
      <c r="Y282">
        <f>IFERROR(IF(OR(F282="-",ISBLANK(F282)),"",(M282-T282)/U282),"")</f>
        <v/>
      </c>
      <c r="Z282">
        <f>IFERROR(IF(OR(G282="-",ISBLANK(G282)),"",(N282-T282)/U282),"")</f>
        <v/>
      </c>
      <c r="AA282">
        <f>IF(MAX(MAX(V282:Z282),ABS(MIN(V282:Z282)))=ABS(MIN(V282:Z282)),MIN(V282:Z282),MAX(V282:Z282))</f>
        <v/>
      </c>
      <c r="AB282">
        <f>IFERROR(V144+MATCH(AA282,V282:Z282,0)-1,"")</f>
        <v/>
      </c>
      <c r="AC282">
        <f>IF(AB282&lt;&gt;"",IF(S282=AB282,"Low",IF(AB282=Q282,"High","")),"")</f>
        <v/>
      </c>
      <c r="AE282">
        <f>IF(ISNUMBER(MATCH("N/A",J282:N282,0)),"",IFERROR((5 * SUMPRODUCT(J144:N144,J282:N282) - PRODUCT(SUM(J144:N144),SUM(J282:N282))) / ((5 * SUM((J144^2)+(K144^2)+(L144^2)+(M144^2)+(N144^2))) - SUM(J144:N144)^2),""))</f>
        <v/>
      </c>
      <c r="AF282">
        <f>IFERROR(CORREL(J144:N144,J282:N282),"")</f>
        <v/>
      </c>
      <c r="AZ282">
        <f>IF(Q282=S282,0,1)</f>
        <v/>
      </c>
      <c r="BA282">
        <f>IF(AZ282=1,IF(Q282="","",IF(Q282=N144,"Yes","No")),"")</f>
        <v/>
      </c>
      <c r="BB282">
        <f>IF(BA282="Yes",P282,"")</f>
        <v/>
      </c>
      <c r="BC282">
        <f>IF(AZ282=1,IF(S282="","",IF(S282=N144,"Yes","No")),"")</f>
        <v/>
      </c>
      <c r="BD282">
        <f>IF(BC282="Yes",R282,"")</f>
        <v/>
      </c>
      <c r="BE282">
        <f>IFERROR(IF(SIGN(AE282)=1,"Increasing",IF(SIGN(AE282)=-1,"Decreasing","")),"")</f>
        <v/>
      </c>
      <c r="BF282">
        <f>IF(OR(AND(BE282="Increasing",BA282="Yes"),AND(BE282="Decreasing",BC282="Yes")),"Yes","No")</f>
        <v/>
      </c>
      <c r="BG282">
        <f>IF(I282="pos_trend","Yes","No")</f>
        <v/>
      </c>
      <c r="BH282">
        <f>IF(AF282&lt;&gt;"",IF(ABS(AF282)&gt;0.8,"Yes","No"),"")</f>
        <v/>
      </c>
    </row>
    <row r="283" spans="1:60">
      <c s="1" r="A283" t="n">
        <v>36</v>
      </c>
      <c r="B283" t="s">
        <v>733</v>
      </c>
      <c r="C283" t="s">
        <v>264</v>
      </c>
      <c r="D283" t="s">
        <v>264</v>
      </c>
      <c r="E283" t="s">
        <v>264</v>
      </c>
      <c r="F283" t="s">
        <v>2972</v>
      </c>
      <c r="G283" t="s">
        <v>2973</v>
      </c>
      <c r="H283" t="s"/>
      <c r="I283">
        <f>IF(AND(K283&gt; J283, L283&gt; K283, M283&gt; L283, N283&gt; M283), "pos_trend", IF(AND(K283&lt; J283, L283&lt; K283, M283&lt; L283, N283&lt; M283), "neg_trend", "N/A"))</f>
        <v/>
      </c>
      <c r="J283">
        <f>IFERROR(IF(TRIM(C283)="-", "N/A", IF(RIGHT(C283,1)=")",IF(RIGHT(C283,2)="T)",-1000000000000*VALUE(MID(C283,2,LEN(C283)-3)),IF(RIGHT(C283,2)="M)",-1000000*VALUE(MID(C283,2,LEN(C283)-3)),IF(RIGHT(C283,2)="B)",-1000000000*VALUE(MID(C283,2,LEN(C283)-3)),IF(RIGHT(C283,2)="k)",-1000*VALUE(MID(C283,2,LEN(C283)-3)),VALUE(SUBSTITUTE(C283,",","")))))),IF(RIGHT(C283,1)="T",1000000000000*VALUE(LEFT(C283,LEN(C283)-1)),IF(RIGHT(C283,1)="M",1000000*VALUE(LEFT(C283,LEN(C283)-1)),IF(RIGHT(C283,1)="B",1000000000*VALUE(LEFT(C283,LEN(C283)-1)),IF(RIGHT(C283,1)="%",0.01*VALUE(LEFT(C283,LEN(C283)-1)),IF(RIGHT(C283,1)="k",1000*VALUE(LEFT(C283,LEN(C283)-1)),VALUE(SUBSTITUTE(C283,",",""))))))))),"N/A")</f>
        <v/>
      </c>
      <c r="K283">
        <f>IFERROR(IF(TRIM(D283)="-", "N/A", IF(RIGHT(D283,1)=")",IF(RIGHT(D283,2)="T)",-1000000000000*VALUE(MID(D283,2,LEN(D283)-3)),IF(RIGHT(D283,2)="M)",-1000000*VALUE(MID(D283,2,LEN(D283)-3)),IF(RIGHT(D283,2)="B)",-1000000000*VALUE(MID(D283,2,LEN(D283)-3)),IF(RIGHT(D283,2)="k)",-1000*VALUE(MID(D283,2,LEN(D283)-3)),VALUE(SUBSTITUTE(D283,",","")))))),IF(RIGHT(D283,1)="T",1000000000000*VALUE(LEFT(D283,LEN(D283)-1)),IF(RIGHT(D283,1)="M",1000000*VALUE(LEFT(D283,LEN(D283)-1)),IF(RIGHT(D283,1)="B",1000000000*VALUE(LEFT(D283,LEN(D283)-1)),IF(RIGHT(D283,1)="%",0.01*VALUE(LEFT(D283,LEN(D283)-1)),IF(RIGHT(D283,1)="k",1000*VALUE(LEFT(D283,LEN(D283)-1)),VALUE(SUBSTITUTE(D283,",",""))))))))),"N/A")</f>
        <v/>
      </c>
      <c r="L283">
        <f>IFERROR(IF(TRIM(E283)="-", "N/A", IF(RIGHT(E283,1)=")",IF(RIGHT(E283,2)="T)",-1000000000000*VALUE(MID(E283,2,LEN(E283)-3)),IF(RIGHT(E283,2)="M)",-1000000*VALUE(MID(E283,2,LEN(E283)-3)),IF(RIGHT(E283,2)="B)",-1000000000*VALUE(MID(E283,2,LEN(E283)-3)),IF(RIGHT(E283,2)="k)",-1000*VALUE(MID(E283,2,LEN(E283)-3)),VALUE(SUBSTITUTE(E283,",","")))))),IF(RIGHT(E283,1)="T",1000000000000*VALUE(LEFT(E283,LEN(E283)-1)),IF(RIGHT(E283,1)="M",1000000*VALUE(LEFT(E283,LEN(E283)-1)),IF(RIGHT(E283,1)="B",1000000000*VALUE(LEFT(E283,LEN(E283)-1)),IF(RIGHT(E283,1)="%",0.01*VALUE(LEFT(E283,LEN(E283)-1)),IF(RIGHT(E283,1)="k",1000*VALUE(LEFT(E283,LEN(E283)-1)),VALUE(SUBSTITUTE(E283,",",""))))))))),"N/A")</f>
        <v/>
      </c>
      <c r="M283">
        <f>IFERROR(IF(TRIM(F283)="-", "N/A", IF(RIGHT(F283,1)=")",IF(RIGHT(F283,2)="T)",-1000000000000*VALUE(MID(F283,2,LEN(F283)-3)),IF(RIGHT(F283,2)="M)",-1000000*VALUE(MID(F283,2,LEN(F283)-3)),IF(RIGHT(F283,2)="B)",-1000000000*VALUE(MID(F283,2,LEN(F283)-3)),IF(RIGHT(F283,2)="k)",-1000*VALUE(MID(F283,2,LEN(F283)-3)),VALUE(SUBSTITUTE(F283,",","")))))),IF(RIGHT(F283,1)="T",1000000000000*VALUE(LEFT(F283,LEN(F283)-1)),IF(RIGHT(F283,1)="M",1000000*VALUE(LEFT(F283,LEN(F283)-1)),IF(RIGHT(F283,1)="B",1000000000*VALUE(LEFT(F283,LEN(F283)-1)),IF(RIGHT(F283,1)="%",0.01*VALUE(LEFT(F283,LEN(F283)-1)),IF(RIGHT(F283,1)="k",1000*VALUE(LEFT(F283,LEN(F283)-1)),VALUE(SUBSTITUTE(F283,",",""))))))))),"N/A")</f>
        <v/>
      </c>
      <c r="N283">
        <f>IFERROR(IF(TRIM(G283)="-", "N/A", IF(RIGHT(G283,1)=")",IF(RIGHT(G283,2)="T)",-1000000000000*VALUE(MID(G283,2,LEN(G283)-3)),IF(RIGHT(G283,2)="M)",-1000000*VALUE(MID(G283,2,LEN(G283)-3)),IF(RIGHT(G283,2)="B)",-1000000000*VALUE(MID(G283,2,LEN(G283)-3)),IF(RIGHT(G283,2)="k)",-1000*VALUE(MID(G283,2,LEN(G283)-3)),VALUE(SUBSTITUTE(G283,",","")))))),IF(RIGHT(G283,1)="T",1000000000000*VALUE(LEFT(G283,LEN(G283)-1)),IF(RIGHT(G283,1)="M",1000000*VALUE(LEFT(G283,LEN(G283)-1)),IF(RIGHT(G283,1)="B",1000000000*VALUE(LEFT(G283,LEN(G283)-1)),IF(RIGHT(G283,1)="%",0.01*VALUE(LEFT(G283,LEN(G283)-1)),IF(RIGHT(G283,1)="k",1000*VALUE(LEFT(G283,LEN(G283)-1)),VALUE(SUBSTITUTE(G283,",",""))))))))),"N/A")</f>
        <v/>
      </c>
      <c r="P283">
        <f>MAX(J283:N283)</f>
        <v/>
      </c>
      <c r="Q283">
        <f>IFERROR(J144+MATCH(P283,J283:N283,0)-1,"")</f>
        <v/>
      </c>
      <c r="R283">
        <f>IF(Q283="","",MIN(J283:N283))</f>
        <v/>
      </c>
      <c r="S283">
        <f>IFERROR(J144+MATCH(R283,J283:N283,0)-1,"")</f>
        <v/>
      </c>
      <c r="T283">
        <f>IFERROR(AVERAGE(J283:N283),"")</f>
        <v/>
      </c>
      <c r="U283">
        <f>IFERROR(STDEV(J283:N283),"")</f>
        <v/>
      </c>
      <c r="V283">
        <f>IFERROR(IF(C283="-","",IF(ISBLANK(B283),"",IF(OR(ISNUMBER(FIND("Growth",B283)),ISNUMBER(FIND("Margin",B283))),"",(J283-T283)/U283))),"")</f>
        <v/>
      </c>
      <c r="W283">
        <f>IFERROR(IF(OR(D283="-",ISBLANK(D283)),"",(K283-T283)/U283),"")</f>
        <v/>
      </c>
      <c r="X283">
        <f>IFERROR(IF(OR(E283="-",ISBLANK(E283)),"",(L283-T283)/U283),"")</f>
        <v/>
      </c>
      <c r="Y283">
        <f>IFERROR(IF(OR(F283="-",ISBLANK(F283)),"",(M283-T283)/U283),"")</f>
        <v/>
      </c>
      <c r="Z283">
        <f>IFERROR(IF(OR(G283="-",ISBLANK(G283)),"",(N283-T283)/U283),"")</f>
        <v/>
      </c>
      <c r="AA283">
        <f>IF(MAX(MAX(V283:Z283),ABS(MIN(V283:Z283)))=ABS(MIN(V283:Z283)),MIN(V283:Z283),MAX(V283:Z283))</f>
        <v/>
      </c>
      <c r="AB283">
        <f>IFERROR(V144+MATCH(AA283,V283:Z283,0)-1,"")</f>
        <v/>
      </c>
      <c r="AC283">
        <f>IF(AB283&lt;&gt;"",IF(S283=AB283,"Low",IF(AB283=Q283,"High","")),"")</f>
        <v/>
      </c>
      <c r="AE283">
        <f>IF(ISNUMBER(MATCH("N/A",J283:N283,0)),"",IFERROR((5 * SUMPRODUCT(J144:N144,J283:N283) - PRODUCT(SUM(J144:N144),SUM(J283:N283))) / ((5 * SUM((J144^2)+(K144^2)+(L144^2)+(M144^2)+(N144^2))) - SUM(J144:N144)^2),""))</f>
        <v/>
      </c>
      <c r="AF283">
        <f>IFERROR(CORREL(J144:N144,J283:N283),"")</f>
        <v/>
      </c>
      <c r="AZ283">
        <f>IF(Q283=S283,0,1)</f>
        <v/>
      </c>
      <c r="BA283">
        <f>IF(AZ283=1,IF(Q283="","",IF(Q283=N144,"Yes","No")),"")</f>
        <v/>
      </c>
      <c r="BB283">
        <f>IF(BA283="Yes",P283,"")</f>
        <v/>
      </c>
      <c r="BC283">
        <f>IF(AZ283=1,IF(S283="","",IF(S283=N144,"Yes","No")),"")</f>
        <v/>
      </c>
      <c r="BD283">
        <f>IF(BC283="Yes",R283,"")</f>
        <v/>
      </c>
      <c r="BE283">
        <f>IFERROR(IF(SIGN(AE283)=1,"Increasing",IF(SIGN(AE283)=-1,"Decreasing","")),"")</f>
        <v/>
      </c>
      <c r="BF283">
        <f>IF(OR(AND(BE283="Increasing",BA283="Yes"),AND(BE283="Decreasing",BC283="Yes")),"Yes","No")</f>
        <v/>
      </c>
      <c r="BG283">
        <f>IF(I283="pos_trend","Yes","No")</f>
        <v/>
      </c>
      <c r="BH283">
        <f>IF(AF283&lt;&gt;"",IF(ABS(AF283)&gt;0.8,"Yes","No"),"")</f>
        <v/>
      </c>
    </row>
    <row r="284" spans="1:60">
      <c s="1" r="A284" t="n">
        <v>37</v>
      </c>
      <c r="B284" t="s">
        <v>739</v>
      </c>
      <c r="C284" t="s">
        <v>2974</v>
      </c>
      <c r="D284" t="s">
        <v>2975</v>
      </c>
      <c r="E284" t="s">
        <v>2976</v>
      </c>
      <c r="F284" t="s">
        <v>2977</v>
      </c>
      <c r="G284" t="s">
        <v>2978</v>
      </c>
      <c r="H284" t="s"/>
      <c r="I284">
        <f>IF(AND(K284&gt; J284, L284&gt; K284, M284&gt; L284, N284&gt; M284), "pos_trend", IF(AND(K284&lt; J284, L284&lt; K284, M284&lt; L284, N284&lt; M284), "neg_trend", "N/A"))</f>
        <v/>
      </c>
      <c r="J284">
        <f>IFERROR(IF(TRIM(C284)="-", "N/A", IF(RIGHT(C284,1)=")",IF(RIGHT(C284,2)="T)",-1000000000000*VALUE(MID(C284,2,LEN(C284)-3)),IF(RIGHT(C284,2)="M)",-1000000*VALUE(MID(C284,2,LEN(C284)-3)),IF(RIGHT(C284,2)="B)",-1000000000*VALUE(MID(C284,2,LEN(C284)-3)),IF(RIGHT(C284,2)="k)",-1000*VALUE(MID(C284,2,LEN(C284)-3)),VALUE(SUBSTITUTE(C284,",","")))))),IF(RIGHT(C284,1)="T",1000000000000*VALUE(LEFT(C284,LEN(C284)-1)),IF(RIGHT(C284,1)="M",1000000*VALUE(LEFT(C284,LEN(C284)-1)),IF(RIGHT(C284,1)="B",1000000000*VALUE(LEFT(C284,LEN(C284)-1)),IF(RIGHT(C284,1)="%",0.01*VALUE(LEFT(C284,LEN(C284)-1)),IF(RIGHT(C284,1)="k",1000*VALUE(LEFT(C284,LEN(C284)-1)),VALUE(SUBSTITUTE(C284,",",""))))))))),"N/A")</f>
        <v/>
      </c>
      <c r="K284">
        <f>IFERROR(IF(TRIM(D284)="-", "N/A", IF(RIGHT(D284,1)=")",IF(RIGHT(D284,2)="T)",-1000000000000*VALUE(MID(D284,2,LEN(D284)-3)),IF(RIGHT(D284,2)="M)",-1000000*VALUE(MID(D284,2,LEN(D284)-3)),IF(RIGHT(D284,2)="B)",-1000000000*VALUE(MID(D284,2,LEN(D284)-3)),IF(RIGHT(D284,2)="k)",-1000*VALUE(MID(D284,2,LEN(D284)-3)),VALUE(SUBSTITUTE(D284,",","")))))),IF(RIGHT(D284,1)="T",1000000000000*VALUE(LEFT(D284,LEN(D284)-1)),IF(RIGHT(D284,1)="M",1000000*VALUE(LEFT(D284,LEN(D284)-1)),IF(RIGHT(D284,1)="B",1000000000*VALUE(LEFT(D284,LEN(D284)-1)),IF(RIGHT(D284,1)="%",0.01*VALUE(LEFT(D284,LEN(D284)-1)),IF(RIGHT(D284,1)="k",1000*VALUE(LEFT(D284,LEN(D284)-1)),VALUE(SUBSTITUTE(D284,",",""))))))))),"N/A")</f>
        <v/>
      </c>
      <c r="L284">
        <f>IFERROR(IF(TRIM(E284)="-", "N/A", IF(RIGHT(E284,1)=")",IF(RIGHT(E284,2)="T)",-1000000000000*VALUE(MID(E284,2,LEN(E284)-3)),IF(RIGHT(E284,2)="M)",-1000000*VALUE(MID(E284,2,LEN(E284)-3)),IF(RIGHT(E284,2)="B)",-1000000000*VALUE(MID(E284,2,LEN(E284)-3)),IF(RIGHT(E284,2)="k)",-1000*VALUE(MID(E284,2,LEN(E284)-3)),VALUE(SUBSTITUTE(E284,",","")))))),IF(RIGHT(E284,1)="T",1000000000000*VALUE(LEFT(E284,LEN(E284)-1)),IF(RIGHT(E284,1)="M",1000000*VALUE(LEFT(E284,LEN(E284)-1)),IF(RIGHT(E284,1)="B",1000000000*VALUE(LEFT(E284,LEN(E284)-1)),IF(RIGHT(E284,1)="%",0.01*VALUE(LEFT(E284,LEN(E284)-1)),IF(RIGHT(E284,1)="k",1000*VALUE(LEFT(E284,LEN(E284)-1)),VALUE(SUBSTITUTE(E284,",",""))))))))),"N/A")</f>
        <v/>
      </c>
      <c r="M284">
        <f>IFERROR(IF(TRIM(F284)="-", "N/A", IF(RIGHT(F284,1)=")",IF(RIGHT(F284,2)="T)",-1000000000000*VALUE(MID(F284,2,LEN(F284)-3)),IF(RIGHT(F284,2)="M)",-1000000*VALUE(MID(F284,2,LEN(F284)-3)),IF(RIGHT(F284,2)="B)",-1000000000*VALUE(MID(F284,2,LEN(F284)-3)),IF(RIGHT(F284,2)="k)",-1000*VALUE(MID(F284,2,LEN(F284)-3)),VALUE(SUBSTITUTE(F284,",","")))))),IF(RIGHT(F284,1)="T",1000000000000*VALUE(LEFT(F284,LEN(F284)-1)),IF(RIGHT(F284,1)="M",1000000*VALUE(LEFT(F284,LEN(F284)-1)),IF(RIGHT(F284,1)="B",1000000000*VALUE(LEFT(F284,LEN(F284)-1)),IF(RIGHT(F284,1)="%",0.01*VALUE(LEFT(F284,LEN(F284)-1)),IF(RIGHT(F284,1)="k",1000*VALUE(LEFT(F284,LEN(F284)-1)),VALUE(SUBSTITUTE(F284,",",""))))))))),"N/A")</f>
        <v/>
      </c>
      <c r="N284">
        <f>IFERROR(IF(TRIM(G284)="-", "N/A", IF(RIGHT(G284,1)=")",IF(RIGHT(G284,2)="T)",-1000000000000*VALUE(MID(G284,2,LEN(G284)-3)),IF(RIGHT(G284,2)="M)",-1000000*VALUE(MID(G284,2,LEN(G284)-3)),IF(RIGHT(G284,2)="B)",-1000000000*VALUE(MID(G284,2,LEN(G284)-3)),IF(RIGHT(G284,2)="k)",-1000*VALUE(MID(G284,2,LEN(G284)-3)),VALUE(SUBSTITUTE(G284,",","")))))),IF(RIGHT(G284,1)="T",1000000000000*VALUE(LEFT(G284,LEN(G284)-1)),IF(RIGHT(G284,1)="M",1000000*VALUE(LEFT(G284,LEN(G284)-1)),IF(RIGHT(G284,1)="B",1000000000*VALUE(LEFT(G284,LEN(G284)-1)),IF(RIGHT(G284,1)="%",0.01*VALUE(LEFT(G284,LEN(G284)-1)),IF(RIGHT(G284,1)="k",1000*VALUE(LEFT(G284,LEN(G284)-1)),VALUE(SUBSTITUTE(G284,",",""))))))))),"N/A")</f>
        <v/>
      </c>
      <c r="P284">
        <f>MAX(J284:N284)</f>
        <v/>
      </c>
      <c r="Q284">
        <f>IFERROR(J144+MATCH(P284,J284:N284,0)-1,"")</f>
        <v/>
      </c>
      <c r="R284">
        <f>IF(Q284="","",MIN(J284:N284))</f>
        <v/>
      </c>
      <c r="S284">
        <f>IFERROR(J144+MATCH(R284,J284:N284,0)-1,"")</f>
        <v/>
      </c>
      <c r="T284">
        <f>IFERROR(AVERAGE(J284:N284),"")</f>
        <v/>
      </c>
      <c r="U284">
        <f>IFERROR(STDEV(J284:N284),"")</f>
        <v/>
      </c>
      <c r="V284">
        <f>IFERROR(IF(C284="-","",IF(ISBLANK(B284),"",IF(OR(ISNUMBER(FIND("Growth",B284)),ISNUMBER(FIND("Margin",B284))),"",(J284-T284)/U284))),"")</f>
        <v/>
      </c>
      <c r="W284">
        <f>IFERROR(IF(OR(D284="-",ISBLANK(D284)),"",(K284-T284)/U284),"")</f>
        <v/>
      </c>
      <c r="X284">
        <f>IFERROR(IF(OR(E284="-",ISBLANK(E284)),"",(L284-T284)/U284),"")</f>
        <v/>
      </c>
      <c r="Y284">
        <f>IFERROR(IF(OR(F284="-",ISBLANK(F284)),"",(M284-T284)/U284),"")</f>
        <v/>
      </c>
      <c r="Z284">
        <f>IFERROR(IF(OR(G284="-",ISBLANK(G284)),"",(N284-T284)/U284),"")</f>
        <v/>
      </c>
      <c r="AA284">
        <f>IF(MAX(MAX(V284:Z284),ABS(MIN(V284:Z284)))=ABS(MIN(V284:Z284)),MIN(V284:Z284),MAX(V284:Z284))</f>
        <v/>
      </c>
      <c r="AB284">
        <f>IFERROR(V144+MATCH(AA284,V284:Z284,0)-1,"")</f>
        <v/>
      </c>
      <c r="AC284">
        <f>IF(AB284&lt;&gt;"",IF(S284=AB284,"Low",IF(AB284=Q284,"High","")),"")</f>
        <v/>
      </c>
      <c r="AE284">
        <f>IF(ISNUMBER(MATCH("N/A",J284:N284,0)),"",IFERROR((5 * SUMPRODUCT(J144:N144,J284:N284) - PRODUCT(SUM(J144:N144),SUM(J284:N284))) / ((5 * SUM((J144^2)+(K144^2)+(L144^2)+(M144^2)+(N144^2))) - SUM(J144:N144)^2),""))</f>
        <v/>
      </c>
      <c r="AF284">
        <f>IFERROR(CORREL(J144:N144,J284:N284),"")</f>
        <v/>
      </c>
      <c r="AZ284">
        <f>IF(Q284=S284,0,1)</f>
        <v/>
      </c>
      <c r="BA284">
        <f>IF(AZ284=1,IF(Q284="","",IF(Q284=N144,"Yes","No")),"")</f>
        <v/>
      </c>
      <c r="BB284">
        <f>IF(BA284="Yes",P284,"")</f>
        <v/>
      </c>
      <c r="BC284">
        <f>IF(AZ284=1,IF(S284="","",IF(S284=N144,"Yes","No")),"")</f>
        <v/>
      </c>
      <c r="BD284">
        <f>IF(BC284="Yes",R284,"")</f>
        <v/>
      </c>
      <c r="BE284">
        <f>IFERROR(IF(SIGN(AE284)=1,"Increasing",IF(SIGN(AE284)=-1,"Decreasing","")),"")</f>
        <v/>
      </c>
      <c r="BF284">
        <f>IF(OR(AND(BE284="Increasing",BA284="Yes"),AND(BE284="Decreasing",BC284="Yes")),"Yes","No")</f>
        <v/>
      </c>
      <c r="BG284">
        <f>IF(I284="pos_trend","Yes","No")</f>
        <v/>
      </c>
      <c r="BH284">
        <f>IF(AF284&lt;&gt;"",IF(ABS(AF284)&gt;0.8,"Yes","No"),"")</f>
        <v/>
      </c>
    </row>
    <row r="285" spans="1:60">
      <c s="1" r="A285" t="n">
        <v>38</v>
      </c>
      <c r="B285" t="s">
        <v>745</v>
      </c>
      <c r="C285" t="s">
        <v>2959</v>
      </c>
      <c r="D285" t="s">
        <v>2960</v>
      </c>
      <c r="E285" t="s">
        <v>2961</v>
      </c>
      <c r="F285" t="s">
        <v>2962</v>
      </c>
      <c r="G285" t="s">
        <v>2963</v>
      </c>
      <c r="H285" t="s"/>
      <c r="I285">
        <f>IF(AND(K285&gt; J285, L285&gt; K285, M285&gt; L285, N285&gt; M285), "pos_trend", IF(AND(K285&lt; J285, L285&lt; K285, M285&lt; L285, N285&lt; M285), "neg_trend", "N/A"))</f>
        <v/>
      </c>
      <c r="J285">
        <f>IFERROR(IF(TRIM(C285)="-", "N/A", IF(RIGHT(C285,1)=")",IF(RIGHT(C285,2)="T)",-1000000000000*VALUE(MID(C285,2,LEN(C285)-3)),IF(RIGHT(C285,2)="M)",-1000000*VALUE(MID(C285,2,LEN(C285)-3)),IF(RIGHT(C285,2)="B)",-1000000000*VALUE(MID(C285,2,LEN(C285)-3)),IF(RIGHT(C285,2)="k)",-1000*VALUE(MID(C285,2,LEN(C285)-3)),VALUE(SUBSTITUTE(C285,",","")))))),IF(RIGHT(C285,1)="T",1000000000000*VALUE(LEFT(C285,LEN(C285)-1)),IF(RIGHT(C285,1)="M",1000000*VALUE(LEFT(C285,LEN(C285)-1)),IF(RIGHT(C285,1)="B",1000000000*VALUE(LEFT(C285,LEN(C285)-1)),IF(RIGHT(C285,1)="%",0.01*VALUE(LEFT(C285,LEN(C285)-1)),IF(RIGHT(C285,1)="k",1000*VALUE(LEFT(C285,LEN(C285)-1)),VALUE(SUBSTITUTE(C285,",",""))))))))),"N/A")</f>
        <v/>
      </c>
      <c r="K285">
        <f>IFERROR(IF(TRIM(D285)="-", "N/A", IF(RIGHT(D285,1)=")",IF(RIGHT(D285,2)="T)",-1000000000000*VALUE(MID(D285,2,LEN(D285)-3)),IF(RIGHT(D285,2)="M)",-1000000*VALUE(MID(D285,2,LEN(D285)-3)),IF(RIGHT(D285,2)="B)",-1000000000*VALUE(MID(D285,2,LEN(D285)-3)),IF(RIGHT(D285,2)="k)",-1000*VALUE(MID(D285,2,LEN(D285)-3)),VALUE(SUBSTITUTE(D285,",","")))))),IF(RIGHT(D285,1)="T",1000000000000*VALUE(LEFT(D285,LEN(D285)-1)),IF(RIGHT(D285,1)="M",1000000*VALUE(LEFT(D285,LEN(D285)-1)),IF(RIGHT(D285,1)="B",1000000000*VALUE(LEFT(D285,LEN(D285)-1)),IF(RIGHT(D285,1)="%",0.01*VALUE(LEFT(D285,LEN(D285)-1)),IF(RIGHT(D285,1)="k",1000*VALUE(LEFT(D285,LEN(D285)-1)),VALUE(SUBSTITUTE(D285,",",""))))))))),"N/A")</f>
        <v/>
      </c>
      <c r="L285">
        <f>IFERROR(IF(TRIM(E285)="-", "N/A", IF(RIGHT(E285,1)=")",IF(RIGHT(E285,2)="T)",-1000000000000*VALUE(MID(E285,2,LEN(E285)-3)),IF(RIGHT(E285,2)="M)",-1000000*VALUE(MID(E285,2,LEN(E285)-3)),IF(RIGHT(E285,2)="B)",-1000000000*VALUE(MID(E285,2,LEN(E285)-3)),IF(RIGHT(E285,2)="k)",-1000*VALUE(MID(E285,2,LEN(E285)-3)),VALUE(SUBSTITUTE(E285,",","")))))),IF(RIGHT(E285,1)="T",1000000000000*VALUE(LEFT(E285,LEN(E285)-1)),IF(RIGHT(E285,1)="M",1000000*VALUE(LEFT(E285,LEN(E285)-1)),IF(RIGHT(E285,1)="B",1000000000*VALUE(LEFT(E285,LEN(E285)-1)),IF(RIGHT(E285,1)="%",0.01*VALUE(LEFT(E285,LEN(E285)-1)),IF(RIGHT(E285,1)="k",1000*VALUE(LEFT(E285,LEN(E285)-1)),VALUE(SUBSTITUTE(E285,",",""))))))))),"N/A")</f>
        <v/>
      </c>
      <c r="M285">
        <f>IFERROR(IF(TRIM(F285)="-", "N/A", IF(RIGHT(F285,1)=")",IF(RIGHT(F285,2)="T)",-1000000000000*VALUE(MID(F285,2,LEN(F285)-3)),IF(RIGHT(F285,2)="M)",-1000000*VALUE(MID(F285,2,LEN(F285)-3)),IF(RIGHT(F285,2)="B)",-1000000000*VALUE(MID(F285,2,LEN(F285)-3)),IF(RIGHT(F285,2)="k)",-1000*VALUE(MID(F285,2,LEN(F285)-3)),VALUE(SUBSTITUTE(F285,",","")))))),IF(RIGHT(F285,1)="T",1000000000000*VALUE(LEFT(F285,LEN(F285)-1)),IF(RIGHT(F285,1)="M",1000000*VALUE(LEFT(F285,LEN(F285)-1)),IF(RIGHT(F285,1)="B",1000000000*VALUE(LEFT(F285,LEN(F285)-1)),IF(RIGHT(F285,1)="%",0.01*VALUE(LEFT(F285,LEN(F285)-1)),IF(RIGHT(F285,1)="k",1000*VALUE(LEFT(F285,LEN(F285)-1)),VALUE(SUBSTITUTE(F285,",",""))))))))),"N/A")</f>
        <v/>
      </c>
      <c r="N285">
        <f>IFERROR(IF(TRIM(G285)="-", "N/A", IF(RIGHT(G285,1)=")",IF(RIGHT(G285,2)="T)",-1000000000000*VALUE(MID(G285,2,LEN(G285)-3)),IF(RIGHT(G285,2)="M)",-1000000*VALUE(MID(G285,2,LEN(G285)-3)),IF(RIGHT(G285,2)="B)",-1000000000*VALUE(MID(G285,2,LEN(G285)-3)),IF(RIGHT(G285,2)="k)",-1000*VALUE(MID(G285,2,LEN(G285)-3)),VALUE(SUBSTITUTE(G285,",","")))))),IF(RIGHT(G285,1)="T",1000000000000*VALUE(LEFT(G285,LEN(G285)-1)),IF(RIGHT(G285,1)="M",1000000*VALUE(LEFT(G285,LEN(G285)-1)),IF(RIGHT(G285,1)="B",1000000000*VALUE(LEFT(G285,LEN(G285)-1)),IF(RIGHT(G285,1)="%",0.01*VALUE(LEFT(G285,LEN(G285)-1)),IF(RIGHT(G285,1)="k",1000*VALUE(LEFT(G285,LEN(G285)-1)),VALUE(SUBSTITUTE(G285,",",""))))))))),"N/A")</f>
        <v/>
      </c>
      <c r="P285">
        <f>MAX(J285:N285)</f>
        <v/>
      </c>
      <c r="Q285">
        <f>IFERROR(J144+MATCH(P285,J285:N285,0)-1,"")</f>
        <v/>
      </c>
      <c r="R285">
        <f>IF(Q285="","",MIN(J285:N285))</f>
        <v/>
      </c>
      <c r="S285">
        <f>IFERROR(J144+MATCH(R285,J285:N285,0)-1,"")</f>
        <v/>
      </c>
      <c r="T285">
        <f>IFERROR(AVERAGE(J285:N285),"")</f>
        <v/>
      </c>
      <c r="U285">
        <f>IFERROR(STDEV(J285:N285),"")</f>
        <v/>
      </c>
      <c r="V285">
        <f>IFERROR(IF(C285="-","",IF(ISBLANK(B285),"",IF(OR(ISNUMBER(FIND("Growth",B285)),ISNUMBER(FIND("Margin",B285))),"",(J285-T285)/U285))),"")</f>
        <v/>
      </c>
      <c r="W285">
        <f>IFERROR(IF(OR(D285="-",ISBLANK(D285)),"",(K285-T285)/U285),"")</f>
        <v/>
      </c>
      <c r="X285">
        <f>IFERROR(IF(OR(E285="-",ISBLANK(E285)),"",(L285-T285)/U285),"")</f>
        <v/>
      </c>
      <c r="Y285">
        <f>IFERROR(IF(OR(F285="-",ISBLANK(F285)),"",(M285-T285)/U285),"")</f>
        <v/>
      </c>
      <c r="Z285">
        <f>IFERROR(IF(OR(G285="-",ISBLANK(G285)),"",(N285-T285)/U285),"")</f>
        <v/>
      </c>
      <c r="AA285">
        <f>IF(MAX(MAX(V285:Z285),ABS(MIN(V285:Z285)))=ABS(MIN(V285:Z285)),MIN(V285:Z285),MAX(V285:Z285))</f>
        <v/>
      </c>
      <c r="AB285">
        <f>IFERROR(V144+MATCH(AA285,V285:Z285,0)-1,"")</f>
        <v/>
      </c>
      <c r="AC285">
        <f>IF(AB285&lt;&gt;"",IF(S285=AB285,"Low",IF(AB285=Q285,"High","")),"")</f>
        <v/>
      </c>
      <c r="AE285">
        <f>IF(ISNUMBER(MATCH("N/A",J285:N285,0)),"",IFERROR((5 * SUMPRODUCT(J144:N144,J285:N285) - PRODUCT(SUM(J144:N144),SUM(J285:N285))) / ((5 * SUM((J144^2)+(K144^2)+(L144^2)+(M144^2)+(N144^2))) - SUM(J144:N144)^2),""))</f>
        <v/>
      </c>
      <c r="AF285">
        <f>IFERROR(CORREL(J144:N144,J285:N285),"")</f>
        <v/>
      </c>
      <c r="AZ285">
        <f>IF(Q285=S285,0,1)</f>
        <v/>
      </c>
      <c r="BA285">
        <f>IF(AZ285=1,IF(Q285="","",IF(Q285=N144,"Yes","No")),"")</f>
        <v/>
      </c>
      <c r="BB285">
        <f>IF(BA285="Yes",P285,"")</f>
        <v/>
      </c>
      <c r="BC285">
        <f>IF(AZ285=1,IF(S285="","",IF(S285=N144,"Yes","No")),"")</f>
        <v/>
      </c>
      <c r="BD285">
        <f>IF(BC285="Yes",R285,"")</f>
        <v/>
      </c>
      <c r="BE285">
        <f>IFERROR(IF(SIGN(AE285)=1,"Increasing",IF(SIGN(AE285)=-1,"Decreasing","")),"")</f>
        <v/>
      </c>
      <c r="BF285">
        <f>IF(OR(AND(BE285="Increasing",BA285="Yes"),AND(BE285="Decreasing",BC285="Yes")),"Yes","No")</f>
        <v/>
      </c>
      <c r="BG285">
        <f>IF(I285="pos_trend","Yes","No")</f>
        <v/>
      </c>
      <c r="BH285">
        <f>IF(AF285&lt;&gt;"",IF(ABS(AF285)&gt;0.8,"Yes","No"),"")</f>
        <v/>
      </c>
    </row>
    <row r="286" spans="1:60">
      <c s="1" r="A286" t="n">
        <v>39</v>
      </c>
      <c r="B286" t="s">
        <v>746</v>
      </c>
      <c r="C286" t="s">
        <v>2974</v>
      </c>
      <c r="D286" t="s">
        <v>2975</v>
      </c>
      <c r="E286" t="s">
        <v>2976</v>
      </c>
      <c r="F286" t="s">
        <v>2977</v>
      </c>
      <c r="G286" t="s">
        <v>2978</v>
      </c>
      <c r="H286" t="s"/>
      <c r="I286">
        <f>IF(AND(K286&gt; J286, L286&gt; K286, M286&gt; L286, N286&gt; M286), "pos_trend", IF(AND(K286&lt; J286, L286&lt; K286, M286&lt; L286, N286&lt; M286), "neg_trend", "N/A"))</f>
        <v/>
      </c>
      <c r="J286">
        <f>IFERROR(IF(TRIM(C286)="-", "N/A", IF(RIGHT(C286,1)=")",IF(RIGHT(C286,2)="T)",-1000000000000*VALUE(MID(C286,2,LEN(C286)-3)),IF(RIGHT(C286,2)="M)",-1000000*VALUE(MID(C286,2,LEN(C286)-3)),IF(RIGHT(C286,2)="B)",-1000000000*VALUE(MID(C286,2,LEN(C286)-3)),IF(RIGHT(C286,2)="k)",-1000*VALUE(MID(C286,2,LEN(C286)-3)),VALUE(SUBSTITUTE(C286,",","")))))),IF(RIGHT(C286,1)="T",1000000000000*VALUE(LEFT(C286,LEN(C286)-1)),IF(RIGHT(C286,1)="M",1000000*VALUE(LEFT(C286,LEN(C286)-1)),IF(RIGHT(C286,1)="B",1000000000*VALUE(LEFT(C286,LEN(C286)-1)),IF(RIGHT(C286,1)="%",0.01*VALUE(LEFT(C286,LEN(C286)-1)),IF(RIGHT(C286,1)="k",1000*VALUE(LEFT(C286,LEN(C286)-1)),VALUE(SUBSTITUTE(C286,",",""))))))))),"N/A")</f>
        <v/>
      </c>
      <c r="K286">
        <f>IFERROR(IF(TRIM(D286)="-", "N/A", IF(RIGHT(D286,1)=")",IF(RIGHT(D286,2)="T)",-1000000000000*VALUE(MID(D286,2,LEN(D286)-3)),IF(RIGHT(D286,2)="M)",-1000000*VALUE(MID(D286,2,LEN(D286)-3)),IF(RIGHT(D286,2)="B)",-1000000000*VALUE(MID(D286,2,LEN(D286)-3)),IF(RIGHT(D286,2)="k)",-1000*VALUE(MID(D286,2,LEN(D286)-3)),VALUE(SUBSTITUTE(D286,",","")))))),IF(RIGHT(D286,1)="T",1000000000000*VALUE(LEFT(D286,LEN(D286)-1)),IF(RIGHT(D286,1)="M",1000000*VALUE(LEFT(D286,LEN(D286)-1)),IF(RIGHT(D286,1)="B",1000000000*VALUE(LEFT(D286,LEN(D286)-1)),IF(RIGHT(D286,1)="%",0.01*VALUE(LEFT(D286,LEN(D286)-1)),IF(RIGHT(D286,1)="k",1000*VALUE(LEFT(D286,LEN(D286)-1)),VALUE(SUBSTITUTE(D286,",",""))))))))),"N/A")</f>
        <v/>
      </c>
      <c r="L286">
        <f>IFERROR(IF(TRIM(E286)="-", "N/A", IF(RIGHT(E286,1)=")",IF(RIGHT(E286,2)="T)",-1000000000000*VALUE(MID(E286,2,LEN(E286)-3)),IF(RIGHT(E286,2)="M)",-1000000*VALUE(MID(E286,2,LEN(E286)-3)),IF(RIGHT(E286,2)="B)",-1000000000*VALUE(MID(E286,2,LEN(E286)-3)),IF(RIGHT(E286,2)="k)",-1000*VALUE(MID(E286,2,LEN(E286)-3)),VALUE(SUBSTITUTE(E286,",","")))))),IF(RIGHT(E286,1)="T",1000000000000*VALUE(LEFT(E286,LEN(E286)-1)),IF(RIGHT(E286,1)="M",1000000*VALUE(LEFT(E286,LEN(E286)-1)),IF(RIGHT(E286,1)="B",1000000000*VALUE(LEFT(E286,LEN(E286)-1)),IF(RIGHT(E286,1)="%",0.01*VALUE(LEFT(E286,LEN(E286)-1)),IF(RIGHT(E286,1)="k",1000*VALUE(LEFT(E286,LEN(E286)-1)),VALUE(SUBSTITUTE(E286,",",""))))))))),"N/A")</f>
        <v/>
      </c>
      <c r="M286">
        <f>IFERROR(IF(TRIM(F286)="-", "N/A", IF(RIGHT(F286,1)=")",IF(RIGHT(F286,2)="T)",-1000000000000*VALUE(MID(F286,2,LEN(F286)-3)),IF(RIGHT(F286,2)="M)",-1000000*VALUE(MID(F286,2,LEN(F286)-3)),IF(RIGHT(F286,2)="B)",-1000000000*VALUE(MID(F286,2,LEN(F286)-3)),IF(RIGHT(F286,2)="k)",-1000*VALUE(MID(F286,2,LEN(F286)-3)),VALUE(SUBSTITUTE(F286,",","")))))),IF(RIGHT(F286,1)="T",1000000000000*VALUE(LEFT(F286,LEN(F286)-1)),IF(RIGHT(F286,1)="M",1000000*VALUE(LEFT(F286,LEN(F286)-1)),IF(RIGHT(F286,1)="B",1000000000*VALUE(LEFT(F286,LEN(F286)-1)),IF(RIGHT(F286,1)="%",0.01*VALUE(LEFT(F286,LEN(F286)-1)),IF(RIGHT(F286,1)="k",1000*VALUE(LEFT(F286,LEN(F286)-1)),VALUE(SUBSTITUTE(F286,",",""))))))))),"N/A")</f>
        <v/>
      </c>
      <c r="N286">
        <f>IFERROR(IF(TRIM(G286)="-", "N/A", IF(RIGHT(G286,1)=")",IF(RIGHT(G286,2)="T)",-1000000000000*VALUE(MID(G286,2,LEN(G286)-3)),IF(RIGHT(G286,2)="M)",-1000000*VALUE(MID(G286,2,LEN(G286)-3)),IF(RIGHT(G286,2)="B)",-1000000000*VALUE(MID(G286,2,LEN(G286)-3)),IF(RIGHT(G286,2)="k)",-1000*VALUE(MID(G286,2,LEN(G286)-3)),VALUE(SUBSTITUTE(G286,",","")))))),IF(RIGHT(G286,1)="T",1000000000000*VALUE(LEFT(G286,LEN(G286)-1)),IF(RIGHT(G286,1)="M",1000000*VALUE(LEFT(G286,LEN(G286)-1)),IF(RIGHT(G286,1)="B",1000000000*VALUE(LEFT(G286,LEN(G286)-1)),IF(RIGHT(G286,1)="%",0.01*VALUE(LEFT(G286,LEN(G286)-1)),IF(RIGHT(G286,1)="k",1000*VALUE(LEFT(G286,LEN(G286)-1)),VALUE(SUBSTITUTE(G286,",",""))))))))),"N/A")</f>
        <v/>
      </c>
      <c r="P286">
        <f>MAX(J286:N286)</f>
        <v/>
      </c>
      <c r="Q286">
        <f>IFERROR(J144+MATCH(P286,J286:N286,0)-1,"")</f>
        <v/>
      </c>
      <c r="R286">
        <f>IF(Q286="","",MIN(J286:N286))</f>
        <v/>
      </c>
      <c r="S286">
        <f>IFERROR(J144+MATCH(R286,J286:N286,0)-1,"")</f>
        <v/>
      </c>
      <c r="T286">
        <f>IFERROR(AVERAGE(J286:N286),"")</f>
        <v/>
      </c>
      <c r="U286">
        <f>IFERROR(STDEV(J286:N286),"")</f>
        <v/>
      </c>
      <c r="V286">
        <f>IFERROR(IF(C286="-","",IF(ISBLANK(B286),"",IF(OR(ISNUMBER(FIND("Growth",B286)),ISNUMBER(FIND("Margin",B286))),"",(J286-T286)/U286))),"")</f>
        <v/>
      </c>
      <c r="W286">
        <f>IFERROR(IF(OR(D286="-",ISBLANK(D286)),"",(K286-T286)/U286),"")</f>
        <v/>
      </c>
      <c r="X286">
        <f>IFERROR(IF(OR(E286="-",ISBLANK(E286)),"",(L286-T286)/U286),"")</f>
        <v/>
      </c>
      <c r="Y286">
        <f>IFERROR(IF(OR(F286="-",ISBLANK(F286)),"",(M286-T286)/U286),"")</f>
        <v/>
      </c>
      <c r="Z286">
        <f>IFERROR(IF(OR(G286="-",ISBLANK(G286)),"",(N286-T286)/U286),"")</f>
        <v/>
      </c>
      <c r="AA286">
        <f>IF(MAX(MAX(V286:Z286),ABS(MIN(V286:Z286)))=ABS(MIN(V286:Z286)),MIN(V286:Z286),MAX(V286:Z286))</f>
        <v/>
      </c>
      <c r="AB286">
        <f>IFERROR(V144+MATCH(AA286,V286:Z286,0)-1,"")</f>
        <v/>
      </c>
      <c r="AC286">
        <f>IF(AB286&lt;&gt;"",IF(S286=AB286,"Low",IF(AB286=Q286,"High","")),"")</f>
        <v/>
      </c>
      <c r="AE286">
        <f>IF(ISNUMBER(MATCH("N/A",J286:N286,0)),"",IFERROR((5 * SUMPRODUCT(J144:N144,J286:N286) - PRODUCT(SUM(J144:N144),SUM(J286:N286))) / ((5 * SUM((J144^2)+(K144^2)+(L144^2)+(M144^2)+(N144^2))) - SUM(J144:N144)^2),""))</f>
        <v/>
      </c>
      <c r="AF286">
        <f>IFERROR(CORREL(J144:N144,J286:N286),"")</f>
        <v/>
      </c>
      <c r="AZ286">
        <f>IF(Q286=S286,0,1)</f>
        <v/>
      </c>
      <c r="BA286">
        <f>IF(AZ286=1,IF(Q286="","",IF(Q286=N144,"Yes","No")),"")</f>
        <v/>
      </c>
      <c r="BB286">
        <f>IF(BA286="Yes",P286,"")</f>
        <v/>
      </c>
      <c r="BC286">
        <f>IF(AZ286=1,IF(S286="","",IF(S286=N144,"Yes","No")),"")</f>
        <v/>
      </c>
      <c r="BD286">
        <f>IF(BC286="Yes",R286,"")</f>
        <v/>
      </c>
      <c r="BE286">
        <f>IFERROR(IF(SIGN(AE286)=1,"Increasing",IF(SIGN(AE286)=-1,"Decreasing","")),"")</f>
        <v/>
      </c>
      <c r="BF286">
        <f>IF(OR(AND(BE286="Increasing",BA286="Yes"),AND(BE286="Decreasing",BC286="Yes")),"Yes","No")</f>
        <v/>
      </c>
      <c r="BG286">
        <f>IF(I286="pos_trend","Yes","No")</f>
        <v/>
      </c>
      <c r="BH286">
        <f>IF(AF286&lt;&gt;"",IF(ABS(AF286)&gt;0.8,"Yes","No"),"")</f>
        <v/>
      </c>
    </row>
    <row r="287" spans="1:60">
      <c s="1" r="A287" t="n">
        <v>40</v>
      </c>
      <c r="B287" t="s">
        <v>747</v>
      </c>
      <c r="C287" t="s">
        <v>264</v>
      </c>
      <c r="D287" t="s">
        <v>264</v>
      </c>
      <c r="E287" t="s">
        <v>264</v>
      </c>
      <c r="F287" t="s">
        <v>264</v>
      </c>
      <c r="G287" t="s">
        <v>264</v>
      </c>
      <c r="H287" t="s"/>
      <c r="I287">
        <f>IF(AND(K287&gt; J287, L287&gt; K287, M287&gt; L287, N287&gt; M287), "pos_trend", IF(AND(K287&lt; J287, L287&lt; K287, M287&lt; L287, N287&lt; M287), "neg_trend", "N/A"))</f>
        <v/>
      </c>
      <c r="J287">
        <f>IFERROR(IF(TRIM(C287)="-", "N/A", IF(RIGHT(C287,1)=")",IF(RIGHT(C287,2)="T)",-1000000000000*VALUE(MID(C287,2,LEN(C287)-3)),IF(RIGHT(C287,2)="M)",-1000000*VALUE(MID(C287,2,LEN(C287)-3)),IF(RIGHT(C287,2)="B)",-1000000000*VALUE(MID(C287,2,LEN(C287)-3)),IF(RIGHT(C287,2)="k)",-1000*VALUE(MID(C287,2,LEN(C287)-3)),VALUE(SUBSTITUTE(C287,",","")))))),IF(RIGHT(C287,1)="T",1000000000000*VALUE(LEFT(C287,LEN(C287)-1)),IF(RIGHT(C287,1)="M",1000000*VALUE(LEFT(C287,LEN(C287)-1)),IF(RIGHT(C287,1)="B",1000000000*VALUE(LEFT(C287,LEN(C287)-1)),IF(RIGHT(C287,1)="%",0.01*VALUE(LEFT(C287,LEN(C287)-1)),IF(RIGHT(C287,1)="k",1000*VALUE(LEFT(C287,LEN(C287)-1)),VALUE(SUBSTITUTE(C287,",",""))))))))),"N/A")</f>
        <v/>
      </c>
      <c r="K287">
        <f>IFERROR(IF(TRIM(D287)="-", "N/A", IF(RIGHT(D287,1)=")",IF(RIGHT(D287,2)="T)",-1000000000000*VALUE(MID(D287,2,LEN(D287)-3)),IF(RIGHT(D287,2)="M)",-1000000*VALUE(MID(D287,2,LEN(D287)-3)),IF(RIGHT(D287,2)="B)",-1000000000*VALUE(MID(D287,2,LEN(D287)-3)),IF(RIGHT(D287,2)="k)",-1000*VALUE(MID(D287,2,LEN(D287)-3)),VALUE(SUBSTITUTE(D287,",","")))))),IF(RIGHT(D287,1)="T",1000000000000*VALUE(LEFT(D287,LEN(D287)-1)),IF(RIGHT(D287,1)="M",1000000*VALUE(LEFT(D287,LEN(D287)-1)),IF(RIGHT(D287,1)="B",1000000000*VALUE(LEFT(D287,LEN(D287)-1)),IF(RIGHT(D287,1)="%",0.01*VALUE(LEFT(D287,LEN(D287)-1)),IF(RIGHT(D287,1)="k",1000*VALUE(LEFT(D287,LEN(D287)-1)),VALUE(SUBSTITUTE(D287,",",""))))))))),"N/A")</f>
        <v/>
      </c>
      <c r="L287">
        <f>IFERROR(IF(TRIM(E287)="-", "N/A", IF(RIGHT(E287,1)=")",IF(RIGHT(E287,2)="T)",-1000000000000*VALUE(MID(E287,2,LEN(E287)-3)),IF(RIGHT(E287,2)="M)",-1000000*VALUE(MID(E287,2,LEN(E287)-3)),IF(RIGHT(E287,2)="B)",-1000000000*VALUE(MID(E287,2,LEN(E287)-3)),IF(RIGHT(E287,2)="k)",-1000*VALUE(MID(E287,2,LEN(E287)-3)),VALUE(SUBSTITUTE(E287,",","")))))),IF(RIGHT(E287,1)="T",1000000000000*VALUE(LEFT(E287,LEN(E287)-1)),IF(RIGHT(E287,1)="M",1000000*VALUE(LEFT(E287,LEN(E287)-1)),IF(RIGHT(E287,1)="B",1000000000*VALUE(LEFT(E287,LEN(E287)-1)),IF(RIGHT(E287,1)="%",0.01*VALUE(LEFT(E287,LEN(E287)-1)),IF(RIGHT(E287,1)="k",1000*VALUE(LEFT(E287,LEN(E287)-1)),VALUE(SUBSTITUTE(E287,",",""))))))))),"N/A")</f>
        <v/>
      </c>
      <c r="M287">
        <f>IFERROR(IF(TRIM(F287)="-", "N/A", IF(RIGHT(F287,1)=")",IF(RIGHT(F287,2)="T)",-1000000000000*VALUE(MID(F287,2,LEN(F287)-3)),IF(RIGHT(F287,2)="M)",-1000000*VALUE(MID(F287,2,LEN(F287)-3)),IF(RIGHT(F287,2)="B)",-1000000000*VALUE(MID(F287,2,LEN(F287)-3)),IF(RIGHT(F287,2)="k)",-1000*VALUE(MID(F287,2,LEN(F287)-3)),VALUE(SUBSTITUTE(F287,",","")))))),IF(RIGHT(F287,1)="T",1000000000000*VALUE(LEFT(F287,LEN(F287)-1)),IF(RIGHT(F287,1)="M",1000000*VALUE(LEFT(F287,LEN(F287)-1)),IF(RIGHT(F287,1)="B",1000000000*VALUE(LEFT(F287,LEN(F287)-1)),IF(RIGHT(F287,1)="%",0.01*VALUE(LEFT(F287,LEN(F287)-1)),IF(RIGHT(F287,1)="k",1000*VALUE(LEFT(F287,LEN(F287)-1)),VALUE(SUBSTITUTE(F287,",",""))))))))),"N/A")</f>
        <v/>
      </c>
      <c r="N287">
        <f>IFERROR(IF(TRIM(G287)="-", "N/A", IF(RIGHT(G287,1)=")",IF(RIGHT(G287,2)="T)",-1000000000000*VALUE(MID(G287,2,LEN(G287)-3)),IF(RIGHT(G287,2)="M)",-1000000*VALUE(MID(G287,2,LEN(G287)-3)),IF(RIGHT(G287,2)="B)",-1000000000*VALUE(MID(G287,2,LEN(G287)-3)),IF(RIGHT(G287,2)="k)",-1000*VALUE(MID(G287,2,LEN(G287)-3)),VALUE(SUBSTITUTE(G287,",","")))))),IF(RIGHT(G287,1)="T",1000000000000*VALUE(LEFT(G287,LEN(G287)-1)),IF(RIGHT(G287,1)="M",1000000*VALUE(LEFT(G287,LEN(G287)-1)),IF(RIGHT(G287,1)="B",1000000000*VALUE(LEFT(G287,LEN(G287)-1)),IF(RIGHT(G287,1)="%",0.01*VALUE(LEFT(G287,LEN(G287)-1)),IF(RIGHT(G287,1)="k",1000*VALUE(LEFT(G287,LEN(G287)-1)),VALUE(SUBSTITUTE(G287,",",""))))))))),"N/A")</f>
        <v/>
      </c>
      <c r="P287">
        <f>MAX(J287:N287)</f>
        <v/>
      </c>
      <c r="Q287">
        <f>IFERROR(J144+MATCH(P287,J287:N287,0)-1,"")</f>
        <v/>
      </c>
      <c r="R287">
        <f>IF(Q287="","",MIN(J287:N287))</f>
        <v/>
      </c>
      <c r="S287">
        <f>IFERROR(J144+MATCH(R287,J287:N287,0)-1,"")</f>
        <v/>
      </c>
      <c r="T287">
        <f>IFERROR(AVERAGE(J287:N287),"")</f>
        <v/>
      </c>
      <c r="U287">
        <f>IFERROR(STDEV(J287:N287),"")</f>
        <v/>
      </c>
      <c r="V287">
        <f>IFERROR(IF(C287="-","",IF(ISBLANK(B287),"",IF(OR(ISNUMBER(FIND("Growth",B287)),ISNUMBER(FIND("Margin",B287))),"",(J287-T287)/U287))),"")</f>
        <v/>
      </c>
      <c r="W287">
        <f>IFERROR(IF(OR(D287="-",ISBLANK(D287)),"",(K287-T287)/U287),"")</f>
        <v/>
      </c>
      <c r="X287">
        <f>IFERROR(IF(OR(E287="-",ISBLANK(E287)),"",(L287-T287)/U287),"")</f>
        <v/>
      </c>
      <c r="Y287">
        <f>IFERROR(IF(OR(F287="-",ISBLANK(F287)),"",(M287-T287)/U287),"")</f>
        <v/>
      </c>
      <c r="Z287">
        <f>IFERROR(IF(OR(G287="-",ISBLANK(G287)),"",(N287-T287)/U287),"")</f>
        <v/>
      </c>
      <c r="AA287">
        <f>IF(MAX(MAX(V287:Z287),ABS(MIN(V287:Z287)))=ABS(MIN(V287:Z287)),MIN(V287:Z287),MAX(V287:Z287))</f>
        <v/>
      </c>
      <c r="AB287">
        <f>IFERROR(V144+MATCH(AA287,V287:Z287,0)-1,"")</f>
        <v/>
      </c>
      <c r="AC287">
        <f>IF(AB287&lt;&gt;"",IF(S287=AB287,"Low",IF(AB287=Q287,"High","")),"")</f>
        <v/>
      </c>
      <c r="AE287">
        <f>IF(ISNUMBER(MATCH("N/A",J287:N287,0)),"",IFERROR((5 * SUMPRODUCT(J144:N144,J287:N287) - PRODUCT(SUM(J144:N144),SUM(J287:N287))) / ((5 * SUM((J144^2)+(K144^2)+(L144^2)+(M144^2)+(N144^2))) - SUM(J144:N144)^2),""))</f>
        <v/>
      </c>
      <c r="AF287">
        <f>IFERROR(CORREL(J144:N144,J287:N287),"")</f>
        <v/>
      </c>
      <c r="AZ287">
        <f>IF(Q287=S287,0,1)</f>
        <v/>
      </c>
      <c r="BA287">
        <f>IF(AZ287=1,IF(Q287="","",IF(Q287=N144,"Yes","No")),"")</f>
        <v/>
      </c>
      <c r="BB287">
        <f>IF(BA287="Yes",P287,"")</f>
        <v/>
      </c>
      <c r="BC287">
        <f>IF(AZ287=1,IF(S287="","",IF(S287=N144,"Yes","No")),"")</f>
        <v/>
      </c>
      <c r="BD287">
        <f>IF(BC287="Yes",R287,"")</f>
        <v/>
      </c>
      <c r="BE287">
        <f>IFERROR(IF(SIGN(AE287)=1,"Increasing",IF(SIGN(AE287)=-1,"Decreasing","")),"")</f>
        <v/>
      </c>
      <c r="BF287">
        <f>IF(OR(AND(BE287="Increasing",BA287="Yes"),AND(BE287="Decreasing",BC287="Yes")),"Yes","No")</f>
        <v/>
      </c>
      <c r="BG287">
        <f>IF(I287="pos_trend","Yes","No")</f>
        <v/>
      </c>
      <c r="BH287">
        <f>IF(AF287&lt;&gt;"",IF(ABS(AF287)&gt;0.8,"Yes","No"),"")</f>
        <v/>
      </c>
    </row>
    <row r="288" spans="1:60">
      <c s="1" r="A288" t="n">
        <v>41</v>
      </c>
      <c r="B288" t="s">
        <v>748</v>
      </c>
      <c r="C288" t="s">
        <v>2959</v>
      </c>
      <c r="D288" t="s">
        <v>2960</v>
      </c>
      <c r="E288" t="s">
        <v>2961</v>
      </c>
      <c r="F288" t="s">
        <v>2962</v>
      </c>
      <c r="G288" t="s">
        <v>2963</v>
      </c>
      <c r="H288" t="s"/>
      <c r="I288">
        <f>IF(AND(K288&gt; J288, L288&gt; K288, M288&gt; L288, N288&gt; M288), "pos_trend", IF(AND(K288&lt; J288, L288&lt; K288, M288&lt; L288, N288&lt; M288), "neg_trend", "N/A"))</f>
        <v/>
      </c>
      <c r="J288">
        <f>IFERROR(IF(TRIM(C288)="-", "N/A", IF(RIGHT(C288,1)=")",IF(RIGHT(C288,2)="T)",-1000000000000*VALUE(MID(C288,2,LEN(C288)-3)),IF(RIGHT(C288,2)="M)",-1000000*VALUE(MID(C288,2,LEN(C288)-3)),IF(RIGHT(C288,2)="B)",-1000000000*VALUE(MID(C288,2,LEN(C288)-3)),IF(RIGHT(C288,2)="k)",-1000*VALUE(MID(C288,2,LEN(C288)-3)),VALUE(SUBSTITUTE(C288,",","")))))),IF(RIGHT(C288,1)="T",1000000000000*VALUE(LEFT(C288,LEN(C288)-1)),IF(RIGHT(C288,1)="M",1000000*VALUE(LEFT(C288,LEN(C288)-1)),IF(RIGHT(C288,1)="B",1000000000*VALUE(LEFT(C288,LEN(C288)-1)),IF(RIGHT(C288,1)="%",0.01*VALUE(LEFT(C288,LEN(C288)-1)),IF(RIGHT(C288,1)="k",1000*VALUE(LEFT(C288,LEN(C288)-1)),VALUE(SUBSTITUTE(C288,",",""))))))))),"N/A")</f>
        <v/>
      </c>
      <c r="K288">
        <f>IFERROR(IF(TRIM(D288)="-", "N/A", IF(RIGHT(D288,1)=")",IF(RIGHT(D288,2)="T)",-1000000000000*VALUE(MID(D288,2,LEN(D288)-3)),IF(RIGHT(D288,2)="M)",-1000000*VALUE(MID(D288,2,LEN(D288)-3)),IF(RIGHT(D288,2)="B)",-1000000000*VALUE(MID(D288,2,LEN(D288)-3)),IF(RIGHT(D288,2)="k)",-1000*VALUE(MID(D288,2,LEN(D288)-3)),VALUE(SUBSTITUTE(D288,",","")))))),IF(RIGHT(D288,1)="T",1000000000000*VALUE(LEFT(D288,LEN(D288)-1)),IF(RIGHT(D288,1)="M",1000000*VALUE(LEFT(D288,LEN(D288)-1)),IF(RIGHT(D288,1)="B",1000000000*VALUE(LEFT(D288,LEN(D288)-1)),IF(RIGHT(D288,1)="%",0.01*VALUE(LEFT(D288,LEN(D288)-1)),IF(RIGHT(D288,1)="k",1000*VALUE(LEFT(D288,LEN(D288)-1)),VALUE(SUBSTITUTE(D288,",",""))))))))),"N/A")</f>
        <v/>
      </c>
      <c r="L288">
        <f>IFERROR(IF(TRIM(E288)="-", "N/A", IF(RIGHT(E288,1)=")",IF(RIGHT(E288,2)="T)",-1000000000000*VALUE(MID(E288,2,LEN(E288)-3)),IF(RIGHT(E288,2)="M)",-1000000*VALUE(MID(E288,2,LEN(E288)-3)),IF(RIGHT(E288,2)="B)",-1000000000*VALUE(MID(E288,2,LEN(E288)-3)),IF(RIGHT(E288,2)="k)",-1000*VALUE(MID(E288,2,LEN(E288)-3)),VALUE(SUBSTITUTE(E288,",","")))))),IF(RIGHT(E288,1)="T",1000000000000*VALUE(LEFT(E288,LEN(E288)-1)),IF(RIGHT(E288,1)="M",1000000*VALUE(LEFT(E288,LEN(E288)-1)),IF(RIGHT(E288,1)="B",1000000000*VALUE(LEFT(E288,LEN(E288)-1)),IF(RIGHT(E288,1)="%",0.01*VALUE(LEFT(E288,LEN(E288)-1)),IF(RIGHT(E288,1)="k",1000*VALUE(LEFT(E288,LEN(E288)-1)),VALUE(SUBSTITUTE(E288,",",""))))))))),"N/A")</f>
        <v/>
      </c>
      <c r="M288">
        <f>IFERROR(IF(TRIM(F288)="-", "N/A", IF(RIGHT(F288,1)=")",IF(RIGHT(F288,2)="T)",-1000000000000*VALUE(MID(F288,2,LEN(F288)-3)),IF(RIGHT(F288,2)="M)",-1000000*VALUE(MID(F288,2,LEN(F288)-3)),IF(RIGHT(F288,2)="B)",-1000000000*VALUE(MID(F288,2,LEN(F288)-3)),IF(RIGHT(F288,2)="k)",-1000*VALUE(MID(F288,2,LEN(F288)-3)),VALUE(SUBSTITUTE(F288,",","")))))),IF(RIGHT(F288,1)="T",1000000000000*VALUE(LEFT(F288,LEN(F288)-1)),IF(RIGHT(F288,1)="M",1000000*VALUE(LEFT(F288,LEN(F288)-1)),IF(RIGHT(F288,1)="B",1000000000*VALUE(LEFT(F288,LEN(F288)-1)),IF(RIGHT(F288,1)="%",0.01*VALUE(LEFT(F288,LEN(F288)-1)),IF(RIGHT(F288,1)="k",1000*VALUE(LEFT(F288,LEN(F288)-1)),VALUE(SUBSTITUTE(F288,",",""))))))))),"N/A")</f>
        <v/>
      </c>
      <c r="N288">
        <f>IFERROR(IF(TRIM(G288)="-", "N/A", IF(RIGHT(G288,1)=")",IF(RIGHT(G288,2)="T)",-1000000000000*VALUE(MID(G288,2,LEN(G288)-3)),IF(RIGHT(G288,2)="M)",-1000000*VALUE(MID(G288,2,LEN(G288)-3)),IF(RIGHT(G288,2)="B)",-1000000000*VALUE(MID(G288,2,LEN(G288)-3)),IF(RIGHT(G288,2)="k)",-1000*VALUE(MID(G288,2,LEN(G288)-3)),VALUE(SUBSTITUTE(G288,",","")))))),IF(RIGHT(G288,1)="T",1000000000000*VALUE(LEFT(G288,LEN(G288)-1)),IF(RIGHT(G288,1)="M",1000000*VALUE(LEFT(G288,LEN(G288)-1)),IF(RIGHT(G288,1)="B",1000000000*VALUE(LEFT(G288,LEN(G288)-1)),IF(RIGHT(G288,1)="%",0.01*VALUE(LEFT(G288,LEN(G288)-1)),IF(RIGHT(G288,1)="k",1000*VALUE(LEFT(G288,LEN(G288)-1)),VALUE(SUBSTITUTE(G288,",",""))))))))),"N/A")</f>
        <v/>
      </c>
      <c r="P288">
        <f>MAX(J288:N288)</f>
        <v/>
      </c>
      <c r="Q288">
        <f>IFERROR(J144+MATCH(P288,J288:N288,0)-1,"")</f>
        <v/>
      </c>
      <c r="R288">
        <f>IF(Q288="","",MIN(J288:N288))</f>
        <v/>
      </c>
      <c r="S288">
        <f>IFERROR(J144+MATCH(R288,J288:N288,0)-1,"")</f>
        <v/>
      </c>
      <c r="T288">
        <f>IFERROR(AVERAGE(J288:N288),"")</f>
        <v/>
      </c>
      <c r="U288">
        <f>IFERROR(STDEV(J288:N288),"")</f>
        <v/>
      </c>
      <c r="V288">
        <f>IFERROR(IF(C288="-","",IF(ISBLANK(B288),"",IF(OR(ISNUMBER(FIND("Growth",B288)),ISNUMBER(FIND("Margin",B288))),"",(J288-T288)/U288))),"")</f>
        <v/>
      </c>
      <c r="W288">
        <f>IFERROR(IF(OR(D288="-",ISBLANK(D288)),"",(K288-T288)/U288),"")</f>
        <v/>
      </c>
      <c r="X288">
        <f>IFERROR(IF(OR(E288="-",ISBLANK(E288)),"",(L288-T288)/U288),"")</f>
        <v/>
      </c>
      <c r="Y288">
        <f>IFERROR(IF(OR(F288="-",ISBLANK(F288)),"",(M288-T288)/U288),"")</f>
        <v/>
      </c>
      <c r="Z288">
        <f>IFERROR(IF(OR(G288="-",ISBLANK(G288)),"",(N288-T288)/U288),"")</f>
        <v/>
      </c>
      <c r="AA288">
        <f>IF(MAX(MAX(V288:Z288),ABS(MIN(V288:Z288)))=ABS(MIN(V288:Z288)),MIN(V288:Z288),MAX(V288:Z288))</f>
        <v/>
      </c>
      <c r="AB288">
        <f>IFERROR(V144+MATCH(AA288,V288:Z288,0)-1,"")</f>
        <v/>
      </c>
      <c r="AC288">
        <f>IF(AB288&lt;&gt;"",IF(S288=AB288,"Low",IF(AB288=Q288,"High","")),"")</f>
        <v/>
      </c>
      <c r="AE288">
        <f>IF(ISNUMBER(MATCH("N/A",J288:N288,0)),"",IFERROR((5 * SUMPRODUCT(J144:N144,J288:N288) - PRODUCT(SUM(J144:N144),SUM(J288:N288))) / ((5 * SUM((J144^2)+(K144^2)+(L144^2)+(M144^2)+(N144^2))) - SUM(J144:N144)^2),""))</f>
        <v/>
      </c>
      <c r="AF288">
        <f>IFERROR(CORREL(J144:N144,J288:N288),"")</f>
        <v/>
      </c>
      <c r="AZ288">
        <f>IF(Q288=S288,0,1)</f>
        <v/>
      </c>
      <c r="BA288">
        <f>IF(AZ288=1,IF(Q288="","",IF(Q288=N144,"Yes","No")),"")</f>
        <v/>
      </c>
      <c r="BB288">
        <f>IF(BA288="Yes",P288,"")</f>
        <v/>
      </c>
      <c r="BC288">
        <f>IF(AZ288=1,IF(S288="","",IF(S288=N144,"Yes","No")),"")</f>
        <v/>
      </c>
      <c r="BD288">
        <f>IF(BC288="Yes",R288,"")</f>
        <v/>
      </c>
      <c r="BE288">
        <f>IFERROR(IF(SIGN(AE288)=1,"Increasing",IF(SIGN(AE288)=-1,"Decreasing","")),"")</f>
        <v/>
      </c>
      <c r="BF288">
        <f>IF(OR(AND(BE288="Increasing",BA288="Yes"),AND(BE288="Decreasing",BC288="Yes")),"Yes","No")</f>
        <v/>
      </c>
      <c r="BG288">
        <f>IF(I288="pos_trend","Yes","No")</f>
        <v/>
      </c>
      <c r="BH288">
        <f>IF(AF288&lt;&gt;"",IF(ABS(AF288)&gt;0.8,"Yes","No"),"")</f>
        <v/>
      </c>
    </row>
    <row r="289" spans="1:60">
      <c s="1" r="A289" t="n">
        <v>42</v>
      </c>
      <c r="B289" t="s">
        <v>749</v>
      </c>
      <c r="C289" t="s">
        <v>2875</v>
      </c>
      <c r="D289" t="s">
        <v>2876</v>
      </c>
      <c r="E289" t="s">
        <v>2877</v>
      </c>
      <c r="F289" t="s">
        <v>2878</v>
      </c>
      <c r="G289" t="s">
        <v>2879</v>
      </c>
      <c r="H289" t="s"/>
      <c r="I289">
        <f>IF(AND(K289&gt; J289, L289&gt; K289, M289&gt; L289, N289&gt; M289), "pos_trend", IF(AND(K289&lt; J289, L289&lt; K289, M289&lt; L289, N289&lt; M289), "neg_trend", "N/A"))</f>
        <v/>
      </c>
      <c r="J289">
        <f>IFERROR(IF(TRIM(C289)="-", "N/A", IF(RIGHT(C289,1)=")",IF(RIGHT(C289,2)="T)",-1000000000000*VALUE(MID(C289,2,LEN(C289)-3)),IF(RIGHT(C289,2)="M)",-1000000*VALUE(MID(C289,2,LEN(C289)-3)),IF(RIGHT(C289,2)="B)",-1000000000*VALUE(MID(C289,2,LEN(C289)-3)),IF(RIGHT(C289,2)="k)",-1000*VALUE(MID(C289,2,LEN(C289)-3)),VALUE(SUBSTITUTE(C289,",","")))))),IF(RIGHT(C289,1)="T",1000000000000*VALUE(LEFT(C289,LEN(C289)-1)),IF(RIGHT(C289,1)="M",1000000*VALUE(LEFT(C289,LEN(C289)-1)),IF(RIGHT(C289,1)="B",1000000000*VALUE(LEFT(C289,LEN(C289)-1)),IF(RIGHT(C289,1)="%",0.01*VALUE(LEFT(C289,LEN(C289)-1)),IF(RIGHT(C289,1)="k",1000*VALUE(LEFT(C289,LEN(C289)-1)),VALUE(SUBSTITUTE(C289,",",""))))))))),"N/A")</f>
        <v/>
      </c>
      <c r="K289">
        <f>IFERROR(IF(TRIM(D289)="-", "N/A", IF(RIGHT(D289,1)=")",IF(RIGHT(D289,2)="T)",-1000000000000*VALUE(MID(D289,2,LEN(D289)-3)),IF(RIGHT(D289,2)="M)",-1000000*VALUE(MID(D289,2,LEN(D289)-3)),IF(RIGHT(D289,2)="B)",-1000000000*VALUE(MID(D289,2,LEN(D289)-3)),IF(RIGHT(D289,2)="k)",-1000*VALUE(MID(D289,2,LEN(D289)-3)),VALUE(SUBSTITUTE(D289,",","")))))),IF(RIGHT(D289,1)="T",1000000000000*VALUE(LEFT(D289,LEN(D289)-1)),IF(RIGHT(D289,1)="M",1000000*VALUE(LEFT(D289,LEN(D289)-1)),IF(RIGHT(D289,1)="B",1000000000*VALUE(LEFT(D289,LEN(D289)-1)),IF(RIGHT(D289,1)="%",0.01*VALUE(LEFT(D289,LEN(D289)-1)),IF(RIGHT(D289,1)="k",1000*VALUE(LEFT(D289,LEN(D289)-1)),VALUE(SUBSTITUTE(D289,",",""))))))))),"N/A")</f>
        <v/>
      </c>
      <c r="L289">
        <f>IFERROR(IF(TRIM(E289)="-", "N/A", IF(RIGHT(E289,1)=")",IF(RIGHT(E289,2)="T)",-1000000000000*VALUE(MID(E289,2,LEN(E289)-3)),IF(RIGHT(E289,2)="M)",-1000000*VALUE(MID(E289,2,LEN(E289)-3)),IF(RIGHT(E289,2)="B)",-1000000000*VALUE(MID(E289,2,LEN(E289)-3)),IF(RIGHT(E289,2)="k)",-1000*VALUE(MID(E289,2,LEN(E289)-3)),VALUE(SUBSTITUTE(E289,",","")))))),IF(RIGHT(E289,1)="T",1000000000000*VALUE(LEFT(E289,LEN(E289)-1)),IF(RIGHT(E289,1)="M",1000000*VALUE(LEFT(E289,LEN(E289)-1)),IF(RIGHT(E289,1)="B",1000000000*VALUE(LEFT(E289,LEN(E289)-1)),IF(RIGHT(E289,1)="%",0.01*VALUE(LEFT(E289,LEN(E289)-1)),IF(RIGHT(E289,1)="k",1000*VALUE(LEFT(E289,LEN(E289)-1)),VALUE(SUBSTITUTE(E289,",",""))))))))),"N/A")</f>
        <v/>
      </c>
      <c r="M289">
        <f>IFERROR(IF(TRIM(F289)="-", "N/A", IF(RIGHT(F289,1)=")",IF(RIGHT(F289,2)="T)",-1000000000000*VALUE(MID(F289,2,LEN(F289)-3)),IF(RIGHT(F289,2)="M)",-1000000*VALUE(MID(F289,2,LEN(F289)-3)),IF(RIGHT(F289,2)="B)",-1000000000*VALUE(MID(F289,2,LEN(F289)-3)),IF(RIGHT(F289,2)="k)",-1000*VALUE(MID(F289,2,LEN(F289)-3)),VALUE(SUBSTITUTE(F289,",","")))))),IF(RIGHT(F289,1)="T",1000000000000*VALUE(LEFT(F289,LEN(F289)-1)),IF(RIGHT(F289,1)="M",1000000*VALUE(LEFT(F289,LEN(F289)-1)),IF(RIGHT(F289,1)="B",1000000000*VALUE(LEFT(F289,LEN(F289)-1)),IF(RIGHT(F289,1)="%",0.01*VALUE(LEFT(F289,LEN(F289)-1)),IF(RIGHT(F289,1)="k",1000*VALUE(LEFT(F289,LEN(F289)-1)),VALUE(SUBSTITUTE(F289,",",""))))))))),"N/A")</f>
        <v/>
      </c>
      <c r="N289">
        <f>IFERROR(IF(TRIM(G289)="-", "N/A", IF(RIGHT(G289,1)=")",IF(RIGHT(G289,2)="T)",-1000000000000*VALUE(MID(G289,2,LEN(G289)-3)),IF(RIGHT(G289,2)="M)",-1000000*VALUE(MID(G289,2,LEN(G289)-3)),IF(RIGHT(G289,2)="B)",-1000000000*VALUE(MID(G289,2,LEN(G289)-3)),IF(RIGHT(G289,2)="k)",-1000*VALUE(MID(G289,2,LEN(G289)-3)),VALUE(SUBSTITUTE(G289,",","")))))),IF(RIGHT(G289,1)="T",1000000000000*VALUE(LEFT(G289,LEN(G289)-1)),IF(RIGHT(G289,1)="M",1000000*VALUE(LEFT(G289,LEN(G289)-1)),IF(RIGHT(G289,1)="B",1000000000*VALUE(LEFT(G289,LEN(G289)-1)),IF(RIGHT(G289,1)="%",0.01*VALUE(LEFT(G289,LEN(G289)-1)),IF(RIGHT(G289,1)="k",1000*VALUE(LEFT(G289,LEN(G289)-1)),VALUE(SUBSTITUTE(G289,",",""))))))))),"N/A")</f>
        <v/>
      </c>
      <c r="P289">
        <f>MAX(J289:N289)</f>
        <v/>
      </c>
      <c r="Q289">
        <f>IFERROR(J144+MATCH(P289,J289:N289,0)-1,"")</f>
        <v/>
      </c>
      <c r="R289">
        <f>IF(Q289="","",MIN(J289:N289))</f>
        <v/>
      </c>
      <c r="S289">
        <f>IFERROR(J144+MATCH(R289,J289:N289,0)-1,"")</f>
        <v/>
      </c>
      <c r="T289">
        <f>IFERROR(AVERAGE(J289:N289),"")</f>
        <v/>
      </c>
      <c r="U289">
        <f>IFERROR(STDEV(J289:N289),"")</f>
        <v/>
      </c>
      <c r="V289">
        <f>IFERROR(IF(C289="-","",IF(ISBLANK(B289),"",IF(OR(ISNUMBER(FIND("Growth",B289)),ISNUMBER(FIND("Margin",B289))),"",(J289-T289)/U289))),"")</f>
        <v/>
      </c>
      <c r="W289">
        <f>IFERROR(IF(OR(D289="-",ISBLANK(D289)),"",(K289-T289)/U289),"")</f>
        <v/>
      </c>
      <c r="X289">
        <f>IFERROR(IF(OR(E289="-",ISBLANK(E289)),"",(L289-T289)/U289),"")</f>
        <v/>
      </c>
      <c r="Y289">
        <f>IFERROR(IF(OR(F289="-",ISBLANK(F289)),"",(M289-T289)/U289),"")</f>
        <v/>
      </c>
      <c r="Z289">
        <f>IFERROR(IF(OR(G289="-",ISBLANK(G289)),"",(N289-T289)/U289),"")</f>
        <v/>
      </c>
      <c r="AA289">
        <f>IF(MAX(MAX(V289:Z289),ABS(MIN(V289:Z289)))=ABS(MIN(V289:Z289)),MIN(V289:Z289),MAX(V289:Z289))</f>
        <v/>
      </c>
      <c r="AB289">
        <f>IFERROR(V144+MATCH(AA289,V289:Z289,0)-1,"")</f>
        <v/>
      </c>
      <c r="AC289">
        <f>IF(AB289&lt;&gt;"",IF(S289=AB289,"Low",IF(AB289=Q289,"High","")),"")</f>
        <v/>
      </c>
      <c r="AE289">
        <f>IF(ISNUMBER(MATCH("N/A",J289:N289,0)),"",IFERROR((5 * SUMPRODUCT(J144:N144,J289:N289) - PRODUCT(SUM(J144:N144),SUM(J289:N289))) / ((5 * SUM((J144^2)+(K144^2)+(L144^2)+(M144^2)+(N144^2))) - SUM(J144:N144)^2),""))</f>
        <v/>
      </c>
      <c r="AF289">
        <f>IFERROR(CORREL(J144:N144,J289:N289),"")</f>
        <v/>
      </c>
      <c r="AZ289">
        <f>IF(Q289=S289,0,1)</f>
        <v/>
      </c>
      <c r="BA289">
        <f>IF(AZ289=1,IF(Q289="","",IF(Q289=N144,"Yes","No")),"")</f>
        <v/>
      </c>
      <c r="BB289">
        <f>IF(BA289="Yes",P289,"")</f>
        <v/>
      </c>
      <c r="BC289">
        <f>IF(AZ289=1,IF(S289="","",IF(S289=N144,"Yes","No")),"")</f>
        <v/>
      </c>
      <c r="BD289">
        <f>IF(BC289="Yes",R289,"")</f>
        <v/>
      </c>
      <c r="BE289">
        <f>IFERROR(IF(SIGN(AE289)=1,"Increasing",IF(SIGN(AE289)=-1,"Decreasing","")),"")</f>
        <v/>
      </c>
      <c r="BF289">
        <f>IF(OR(AND(BE289="Increasing",BA289="Yes"),AND(BE289="Decreasing",BC289="Yes")),"Yes","No")</f>
        <v/>
      </c>
      <c r="BG289">
        <f>IF(I289="pos_trend","Yes","No")</f>
        <v/>
      </c>
      <c r="BH289">
        <f>IF(AF289&lt;&gt;"",IF(ABS(AF289)&gt;0.8,"Yes","No"),"")</f>
        <v/>
      </c>
    </row>
    <row r="290" spans="1:60">
      <c r="I290">
        <f>IF(AND(K290&gt; J290, L290&gt; K290, M290&gt; L290, N290&gt; M290), "pos_trend", IF(AND(K290&lt; J290, L290&lt; K290, M290&lt; L290, N290&lt; M290), "neg_trend", "N/A"))</f>
        <v/>
      </c>
      <c r="J290">
        <f>IFERROR(IF(TRIM(C290)="-", "N/A", IF(RIGHT(C290,1)=")",IF(RIGHT(C290,2)="T)",-1000000000000*VALUE(MID(C290,2,LEN(C290)-3)),IF(RIGHT(C290,2)="M)",-1000000*VALUE(MID(C290,2,LEN(C290)-3)),IF(RIGHT(C290,2)="B)",-1000000000*VALUE(MID(C290,2,LEN(C290)-3)),IF(RIGHT(C290,2)="k)",-1000*VALUE(MID(C290,2,LEN(C290)-3)),VALUE(SUBSTITUTE(C290,",","")))))),IF(RIGHT(C290,1)="T",1000000000000*VALUE(LEFT(C290,LEN(C290)-1)),IF(RIGHT(C290,1)="M",1000000*VALUE(LEFT(C290,LEN(C290)-1)),IF(RIGHT(C290,1)="B",1000000000*VALUE(LEFT(C290,LEN(C290)-1)),IF(RIGHT(C290,1)="%",0.01*VALUE(LEFT(C290,LEN(C290)-1)),IF(RIGHT(C290,1)="k",1000*VALUE(LEFT(C290,LEN(C290)-1)),VALUE(SUBSTITUTE(C290,",",""))))))))),"N/A")</f>
        <v/>
      </c>
      <c r="K290">
        <f>IFERROR(IF(TRIM(D290)="-", "N/A", IF(RIGHT(D290,1)=")",IF(RIGHT(D290,2)="T)",-1000000000000*VALUE(MID(D290,2,LEN(D290)-3)),IF(RIGHT(D290,2)="M)",-1000000*VALUE(MID(D290,2,LEN(D290)-3)),IF(RIGHT(D290,2)="B)",-1000000000*VALUE(MID(D290,2,LEN(D290)-3)),IF(RIGHT(D290,2)="k)",-1000*VALUE(MID(D290,2,LEN(D290)-3)),VALUE(SUBSTITUTE(D290,",","")))))),IF(RIGHT(D290,1)="T",1000000000000*VALUE(LEFT(D290,LEN(D290)-1)),IF(RIGHT(D290,1)="M",1000000*VALUE(LEFT(D290,LEN(D290)-1)),IF(RIGHT(D290,1)="B",1000000000*VALUE(LEFT(D290,LEN(D290)-1)),IF(RIGHT(D290,1)="%",0.01*VALUE(LEFT(D290,LEN(D290)-1)),IF(RIGHT(D290,1)="k",1000*VALUE(LEFT(D290,LEN(D290)-1)),VALUE(SUBSTITUTE(D290,",",""))))))))),"N/A")</f>
        <v/>
      </c>
      <c r="L290">
        <f>IFERROR(IF(TRIM(E290)="-", "N/A", IF(RIGHT(E290,1)=")",IF(RIGHT(E290,2)="T)",-1000000000000*VALUE(MID(E290,2,LEN(E290)-3)),IF(RIGHT(E290,2)="M)",-1000000*VALUE(MID(E290,2,LEN(E290)-3)),IF(RIGHT(E290,2)="B)",-1000000000*VALUE(MID(E290,2,LEN(E290)-3)),IF(RIGHT(E290,2)="k)",-1000*VALUE(MID(E290,2,LEN(E290)-3)),VALUE(SUBSTITUTE(E290,",","")))))),IF(RIGHT(E290,1)="T",1000000000000*VALUE(LEFT(E290,LEN(E290)-1)),IF(RIGHT(E290,1)="M",1000000*VALUE(LEFT(E290,LEN(E290)-1)),IF(RIGHT(E290,1)="B",1000000000*VALUE(LEFT(E290,LEN(E290)-1)),IF(RIGHT(E290,1)="%",0.01*VALUE(LEFT(E290,LEN(E290)-1)),IF(RIGHT(E290,1)="k",1000*VALUE(LEFT(E290,LEN(E290)-1)),VALUE(SUBSTITUTE(E290,",",""))))))))),"N/A")</f>
        <v/>
      </c>
      <c r="M290">
        <f>IFERROR(IF(TRIM(F290)="-", "N/A", IF(RIGHT(F290,1)=")",IF(RIGHT(F290,2)="T)",-1000000000000*VALUE(MID(F290,2,LEN(F290)-3)),IF(RIGHT(F290,2)="M)",-1000000*VALUE(MID(F290,2,LEN(F290)-3)),IF(RIGHT(F290,2)="B)",-1000000000*VALUE(MID(F290,2,LEN(F290)-3)),IF(RIGHT(F290,2)="k)",-1000*VALUE(MID(F290,2,LEN(F290)-3)),VALUE(SUBSTITUTE(F290,",","")))))),IF(RIGHT(F290,1)="T",1000000000000*VALUE(LEFT(F290,LEN(F290)-1)),IF(RIGHT(F290,1)="M",1000000*VALUE(LEFT(F290,LEN(F290)-1)),IF(RIGHT(F290,1)="B",1000000000*VALUE(LEFT(F290,LEN(F290)-1)),IF(RIGHT(F290,1)="%",0.01*VALUE(LEFT(F290,LEN(F290)-1)),IF(RIGHT(F290,1)="k",1000*VALUE(LEFT(F290,LEN(F290)-1)),VALUE(SUBSTITUTE(F290,",",""))))))))),"N/A")</f>
        <v/>
      </c>
      <c r="N290">
        <f>IFERROR(IF(TRIM(G290)="-", "N/A", IF(RIGHT(G290,1)=")",IF(RIGHT(G290,2)="T)",-1000000000000*VALUE(MID(G290,2,LEN(G290)-3)),IF(RIGHT(G290,2)="M)",-1000000*VALUE(MID(G290,2,LEN(G290)-3)),IF(RIGHT(G290,2)="B)",-1000000000*VALUE(MID(G290,2,LEN(G290)-3)),IF(RIGHT(G290,2)="k)",-1000*VALUE(MID(G290,2,LEN(G290)-3)),VALUE(SUBSTITUTE(G290,",","")))))),IF(RIGHT(G290,1)="T",1000000000000*VALUE(LEFT(G290,LEN(G290)-1)),IF(RIGHT(G290,1)="M",1000000*VALUE(LEFT(G290,LEN(G290)-1)),IF(RIGHT(G290,1)="B",1000000000*VALUE(LEFT(G290,LEN(G290)-1)),IF(RIGHT(G290,1)="%",0.01*VALUE(LEFT(G290,LEN(G290)-1)),IF(RIGHT(G290,1)="k",1000*VALUE(LEFT(G290,LEN(G290)-1)),VALUE(SUBSTITUTE(G290,",",""))))))))),"N/A")</f>
        <v/>
      </c>
      <c r="P290">
        <f>MAX(J290:N290)</f>
        <v/>
      </c>
      <c r="Q290">
        <f>IFERROR(J144+MATCH(P290,J290:N290,0)-1,"")</f>
        <v/>
      </c>
      <c r="R290">
        <f>IF(Q290="","",MIN(J290:N290))</f>
        <v/>
      </c>
      <c r="S290">
        <f>IFERROR(J144+MATCH(R290,J290:N290,0)-1,"")</f>
        <v/>
      </c>
      <c r="T290">
        <f>IFERROR(AVERAGE(J290:N290),"")</f>
        <v/>
      </c>
      <c r="U290">
        <f>IFERROR(STDEV(J290:N290),"")</f>
        <v/>
      </c>
      <c r="V290">
        <f>IFERROR(IF(C290="-","",IF(ISBLANK(B290),"",IF(OR(ISNUMBER(FIND("Growth",B290)),ISNUMBER(FIND("Margin",B290))),"",(J290-T290)/U290))),"")</f>
        <v/>
      </c>
      <c r="W290">
        <f>IFERROR(IF(OR(D290="-",ISBLANK(D290)),"",(K290-T290)/U290),"")</f>
        <v/>
      </c>
      <c r="X290">
        <f>IFERROR(IF(OR(E290="-",ISBLANK(E290)),"",(L290-T290)/U290),"")</f>
        <v/>
      </c>
      <c r="Y290">
        <f>IFERROR(IF(OR(F290="-",ISBLANK(F290)),"",(M290-T290)/U290),"")</f>
        <v/>
      </c>
      <c r="Z290">
        <f>IFERROR(IF(OR(G290="-",ISBLANK(G290)),"",(N290-T290)/U290),"")</f>
        <v/>
      </c>
      <c r="AA290">
        <f>IF(MAX(MAX(V290:Z290),ABS(MIN(V290:Z290)))=ABS(MIN(V290:Z290)),MIN(V290:Z290),MAX(V290:Z290))</f>
        <v/>
      </c>
      <c r="AB290">
        <f>IFERROR(V144+MATCH(AA290,V290:Z290,0)-1,"")</f>
        <v/>
      </c>
      <c r="AC290">
        <f>IF(AB290&lt;&gt;"",IF(S290=AB290,"Low",IF(AB290=Q290,"High","")),"")</f>
        <v/>
      </c>
      <c r="AE290">
        <f>IF(ISNUMBER(MATCH("N/A",J290:N290,0)),"",IFERROR((5 * SUMPRODUCT(J144:N144,J290:N290) - PRODUCT(SUM(J144:N144),SUM(J290:N290))) / ((5 * SUM((J144^2)+(K144^2)+(L144^2)+(M144^2)+(N144^2))) - SUM(J144:N144)^2),""))</f>
        <v/>
      </c>
      <c r="AF290">
        <f>IFERROR(CORREL(J144:N144,J290:N290),"")</f>
        <v/>
      </c>
      <c r="AZ290">
        <f>IF(Q290=S290,0,1)</f>
        <v/>
      </c>
      <c r="BA290">
        <f>IF(AZ290=1,IF(Q290="","",IF(Q290=N144,"Yes","No")),"")</f>
        <v/>
      </c>
      <c r="BB290">
        <f>IF(BA290="Yes",P290,"")</f>
        <v/>
      </c>
      <c r="BC290">
        <f>IF(AZ290=1,IF(S290="","",IF(S290=N144,"Yes","No")),"")</f>
        <v/>
      </c>
      <c r="BD290">
        <f>IF(BC290="Yes",R290,"")</f>
        <v/>
      </c>
      <c r="BE290">
        <f>IFERROR(IF(SIGN(AE290)=1,"Increasing",IF(SIGN(AE290)=-1,"Decreasing","")),"")</f>
        <v/>
      </c>
      <c r="BF290">
        <f>IF(OR(AND(BE290="Increasing",BA290="Yes"),AND(BE290="Decreasing",BC290="Yes")),"Yes","No")</f>
        <v/>
      </c>
      <c r="BG290">
        <f>IF(I290="pos_trend","Yes","No")</f>
        <v/>
      </c>
      <c r="BH290">
        <f>IF(AF290&lt;&gt;"",IF(ABS(AF290)&gt;0.8,"Yes","No"),"")</f>
        <v/>
      </c>
    </row>
    <row r="291" spans="1:60">
      <c s="1" r="B291" t="s">
        <v>251</v>
      </c>
      <c s="1" r="C291" t="s">
        <v>252</v>
      </c>
      <c s="1" r="D291" t="s">
        <v>253</v>
      </c>
      <c s="1" r="E291" t="s">
        <v>254</v>
      </c>
      <c s="1" r="F291" t="s">
        <v>255</v>
      </c>
      <c s="1" r="G291" t="s">
        <v>256</v>
      </c>
      <c s="1" r="H291" t="s">
        <v>257</v>
      </c>
      <c r="I291">
        <f>IF(AND(K291&gt; J291, L291&gt; K291, M291&gt; L291, N291&gt; M291), "pos_trend", IF(AND(K291&lt; J291, L291&lt; K291, M291&lt; L291, N291&lt; M291), "neg_trend", "N/A"))</f>
        <v/>
      </c>
      <c r="J291">
        <f>IFERROR(IF(TRIM(C291)="-", "N/A", IF(RIGHT(C291,1)=")",IF(RIGHT(C291,2)="T)",-1000000000000*VALUE(MID(C291,2,LEN(C291)-3)),IF(RIGHT(C291,2)="M)",-1000000*VALUE(MID(C291,2,LEN(C291)-3)),IF(RIGHT(C291,2)="B)",-1000000000*VALUE(MID(C291,2,LEN(C291)-3)),IF(RIGHT(C291,2)="k)",-1000*VALUE(MID(C291,2,LEN(C291)-3)),VALUE(SUBSTITUTE(C291,",","")))))),IF(RIGHT(C291,1)="T",1000000000000*VALUE(LEFT(C291,LEN(C291)-1)),IF(RIGHT(C291,1)="M",1000000*VALUE(LEFT(C291,LEN(C291)-1)),IF(RIGHT(C291,1)="B",1000000000*VALUE(LEFT(C291,LEN(C291)-1)),IF(RIGHT(C291,1)="%",0.01*VALUE(LEFT(C291,LEN(C291)-1)),IF(RIGHT(C291,1)="k",1000*VALUE(LEFT(C291,LEN(C291)-1)),VALUE(SUBSTITUTE(C291,",",""))))))))),"N/A")</f>
        <v/>
      </c>
      <c r="K291">
        <f>IFERROR(IF(TRIM(D291)="-", "N/A", IF(RIGHT(D291,1)=")",IF(RIGHT(D291,2)="T)",-1000000000000*VALUE(MID(D291,2,LEN(D291)-3)),IF(RIGHT(D291,2)="M)",-1000000*VALUE(MID(D291,2,LEN(D291)-3)),IF(RIGHT(D291,2)="B)",-1000000000*VALUE(MID(D291,2,LEN(D291)-3)),IF(RIGHT(D291,2)="k)",-1000*VALUE(MID(D291,2,LEN(D291)-3)),VALUE(SUBSTITUTE(D291,",","")))))),IF(RIGHT(D291,1)="T",1000000000000*VALUE(LEFT(D291,LEN(D291)-1)),IF(RIGHT(D291,1)="M",1000000*VALUE(LEFT(D291,LEN(D291)-1)),IF(RIGHT(D291,1)="B",1000000000*VALUE(LEFT(D291,LEN(D291)-1)),IF(RIGHT(D291,1)="%",0.01*VALUE(LEFT(D291,LEN(D291)-1)),IF(RIGHT(D291,1)="k",1000*VALUE(LEFT(D291,LEN(D291)-1)),VALUE(SUBSTITUTE(D291,",",""))))))))),"N/A")</f>
        <v/>
      </c>
      <c r="L291">
        <f>IFERROR(IF(TRIM(E291)="-", "N/A", IF(RIGHT(E291,1)=")",IF(RIGHT(E291,2)="T)",-1000000000000*VALUE(MID(E291,2,LEN(E291)-3)),IF(RIGHT(E291,2)="M)",-1000000*VALUE(MID(E291,2,LEN(E291)-3)),IF(RIGHT(E291,2)="B)",-1000000000*VALUE(MID(E291,2,LEN(E291)-3)),IF(RIGHT(E291,2)="k)",-1000*VALUE(MID(E291,2,LEN(E291)-3)),VALUE(SUBSTITUTE(E291,",","")))))),IF(RIGHT(E291,1)="T",1000000000000*VALUE(LEFT(E291,LEN(E291)-1)),IF(RIGHT(E291,1)="M",1000000*VALUE(LEFT(E291,LEN(E291)-1)),IF(RIGHT(E291,1)="B",1000000000*VALUE(LEFT(E291,LEN(E291)-1)),IF(RIGHT(E291,1)="%",0.01*VALUE(LEFT(E291,LEN(E291)-1)),IF(RIGHT(E291,1)="k",1000*VALUE(LEFT(E291,LEN(E291)-1)),VALUE(SUBSTITUTE(E291,",",""))))))))),"N/A")</f>
        <v/>
      </c>
      <c r="M291">
        <f>IFERROR(IF(TRIM(F291)="-", "N/A", IF(RIGHT(F291,1)=")",IF(RIGHT(F291,2)="T)",-1000000000000*VALUE(MID(F291,2,LEN(F291)-3)),IF(RIGHT(F291,2)="M)",-1000000*VALUE(MID(F291,2,LEN(F291)-3)),IF(RIGHT(F291,2)="B)",-1000000000*VALUE(MID(F291,2,LEN(F291)-3)),IF(RIGHT(F291,2)="k)",-1000*VALUE(MID(F291,2,LEN(F291)-3)),VALUE(SUBSTITUTE(F291,",","")))))),IF(RIGHT(F291,1)="T",1000000000000*VALUE(LEFT(F291,LEN(F291)-1)),IF(RIGHT(F291,1)="M",1000000*VALUE(LEFT(F291,LEN(F291)-1)),IF(RIGHT(F291,1)="B",1000000000*VALUE(LEFT(F291,LEN(F291)-1)),IF(RIGHT(F291,1)="%",0.01*VALUE(LEFT(F291,LEN(F291)-1)),IF(RIGHT(F291,1)="k",1000*VALUE(LEFT(F291,LEN(F291)-1)),VALUE(SUBSTITUTE(F291,",",""))))))))),"N/A")</f>
        <v/>
      </c>
      <c r="N291">
        <f>IFERROR(IF(TRIM(G291)="-", "N/A", IF(RIGHT(G291,1)=")",IF(RIGHT(G291,2)="T)",-1000000000000*VALUE(MID(G291,2,LEN(G291)-3)),IF(RIGHT(G291,2)="M)",-1000000*VALUE(MID(G291,2,LEN(G291)-3)),IF(RIGHT(G291,2)="B)",-1000000000*VALUE(MID(G291,2,LEN(G291)-3)),IF(RIGHT(G291,2)="k)",-1000*VALUE(MID(G291,2,LEN(G291)-3)),VALUE(SUBSTITUTE(G291,",","")))))),IF(RIGHT(G291,1)="T",1000000000000*VALUE(LEFT(G291,LEN(G291)-1)),IF(RIGHT(G291,1)="M",1000000*VALUE(LEFT(G291,LEN(G291)-1)),IF(RIGHT(G291,1)="B",1000000000*VALUE(LEFT(G291,LEN(G291)-1)),IF(RIGHT(G291,1)="%",0.01*VALUE(LEFT(G291,LEN(G291)-1)),IF(RIGHT(G291,1)="k",1000*VALUE(LEFT(G291,LEN(G291)-1)),VALUE(SUBSTITUTE(G291,",",""))))))))),"N/A")</f>
        <v/>
      </c>
      <c r="P291">
        <f>MAX(J291:N291)</f>
        <v/>
      </c>
      <c r="Q291">
        <f>IFERROR(J144+MATCH(P291,J291:N291,0)-1,"")</f>
        <v/>
      </c>
      <c r="R291">
        <f>IF(Q291="","",MIN(J291:N291))</f>
        <v/>
      </c>
      <c r="S291">
        <f>IFERROR(J144+MATCH(R291,J291:N291,0)-1,"")</f>
        <v/>
      </c>
      <c r="T291">
        <f>IFERROR(AVERAGE(J291:N291),"")</f>
        <v/>
      </c>
      <c r="U291">
        <f>IFERROR(STDEV(J291:N291),"")</f>
        <v/>
      </c>
      <c r="V291">
        <f>IFERROR(IF(C291="-","",IF(ISBLANK(B291),"",IF(OR(ISNUMBER(FIND("Growth",B291)),ISNUMBER(FIND("Margin",B291))),"",(J291-T291)/U291))),"")</f>
        <v/>
      </c>
      <c r="W291">
        <f>IFERROR(IF(OR(D291="-",ISBLANK(D291)),"",(K291-T291)/U291),"")</f>
        <v/>
      </c>
      <c r="X291">
        <f>IFERROR(IF(OR(E291="-",ISBLANK(E291)),"",(L291-T291)/U291),"")</f>
        <v/>
      </c>
      <c r="Y291">
        <f>IFERROR(IF(OR(F291="-",ISBLANK(F291)),"",(M291-T291)/U291),"")</f>
        <v/>
      </c>
      <c r="Z291">
        <f>IFERROR(IF(OR(G291="-",ISBLANK(G291)),"",(N291-T291)/U291),"")</f>
        <v/>
      </c>
      <c r="AA291">
        <f>IF(MAX(MAX(V291:Z291),ABS(MIN(V291:Z291)))=ABS(MIN(V291:Z291)),MIN(V291:Z291),MAX(V291:Z291))</f>
        <v/>
      </c>
      <c r="AB291">
        <f>IFERROR(V144+MATCH(AA291,V291:Z291,0)-1,"")</f>
        <v/>
      </c>
      <c r="AC291">
        <f>IF(AB291&lt;&gt;"",IF(S291=AB291,"Low",IF(AB291=Q291,"High","")),"")</f>
        <v/>
      </c>
      <c r="AE291">
        <f>IF(ISNUMBER(MATCH("N/A",J291:N291,0)),"",IFERROR((5 * SUMPRODUCT(J144:N144,J291:N291) - PRODUCT(SUM(J144:N144),SUM(J291:N291))) / ((5 * SUM((J144^2)+(K144^2)+(L144^2)+(M144^2)+(N144^2))) - SUM(J144:N144)^2),""))</f>
        <v/>
      </c>
      <c r="AF291">
        <f>IFERROR(CORREL(J144:N144,J291:N291),"")</f>
        <v/>
      </c>
      <c r="AZ291">
        <f>IF(Q291=S291,0,1)</f>
        <v/>
      </c>
      <c r="BA291">
        <f>IF(AZ291=1,IF(Q291="","",IF(Q291=N144,"Yes","No")),"")</f>
        <v/>
      </c>
      <c r="BB291">
        <f>IF(BA291="Yes",P291,"")</f>
        <v/>
      </c>
      <c r="BC291">
        <f>IF(AZ291=1,IF(S291="","",IF(S291=N144,"Yes","No")),"")</f>
        <v/>
      </c>
      <c r="BD291">
        <f>IF(BC291="Yes",R291,"")</f>
        <v/>
      </c>
      <c r="BE291">
        <f>IFERROR(IF(SIGN(AE291)=1,"Increasing",IF(SIGN(AE291)=-1,"Decreasing","")),"")</f>
        <v/>
      </c>
      <c r="BF291">
        <f>IF(OR(AND(BE291="Increasing",BA291="Yes"),AND(BE291="Decreasing",BC291="Yes")),"Yes","No")</f>
        <v/>
      </c>
      <c r="BG291">
        <f>IF(I291="pos_trend","Yes","No")</f>
        <v/>
      </c>
      <c r="BH291">
        <f>IF(AF291&lt;&gt;"",IF(ABS(AF291)&gt;0.8,"Yes","No"),"")</f>
        <v/>
      </c>
    </row>
    <row r="292" spans="1:60">
      <c s="1" r="A292" t="n">
        <v>0</v>
      </c>
      <c r="B292" t="s">
        <v>750</v>
      </c>
      <c r="C292" t="s">
        <v>2709</v>
      </c>
      <c r="D292" t="s">
        <v>2710</v>
      </c>
      <c r="E292" t="s">
        <v>2711</v>
      </c>
      <c r="F292" t="s">
        <v>2712</v>
      </c>
      <c r="G292" t="s">
        <v>2713</v>
      </c>
      <c r="H292" t="s"/>
      <c r="I292">
        <f>IF(AND(K292&gt; J292, L292&gt; K292, M292&gt; L292, N292&gt; M292), "pos_trend", IF(AND(K292&lt; J292, L292&lt; K292, M292&lt; L292, N292&lt; M292), "neg_trend", "N/A"))</f>
        <v/>
      </c>
      <c r="J292">
        <f>IFERROR(IF(TRIM(C292)="-", "N/A", IF(RIGHT(C292,1)=")",IF(RIGHT(C292,2)="T)",-1000000000000*VALUE(MID(C292,2,LEN(C292)-3)),IF(RIGHT(C292,2)="M)",-1000000*VALUE(MID(C292,2,LEN(C292)-3)),IF(RIGHT(C292,2)="B)",-1000000000*VALUE(MID(C292,2,LEN(C292)-3)),IF(RIGHT(C292,2)="k)",-1000*VALUE(MID(C292,2,LEN(C292)-3)),VALUE(SUBSTITUTE(C292,",","")))))),IF(RIGHT(C292,1)="T",1000000000000*VALUE(LEFT(C292,LEN(C292)-1)),IF(RIGHT(C292,1)="M",1000000*VALUE(LEFT(C292,LEN(C292)-1)),IF(RIGHT(C292,1)="B",1000000000*VALUE(LEFT(C292,LEN(C292)-1)),IF(RIGHT(C292,1)="%",0.01*VALUE(LEFT(C292,LEN(C292)-1)),IF(RIGHT(C292,1)="k",1000*VALUE(LEFT(C292,LEN(C292)-1)),VALUE(SUBSTITUTE(C292,",",""))))))))),"N/A")</f>
        <v/>
      </c>
      <c r="K292">
        <f>IFERROR(IF(TRIM(D292)="-", "N/A", IF(RIGHT(D292,1)=")",IF(RIGHT(D292,2)="T)",-1000000000000*VALUE(MID(D292,2,LEN(D292)-3)),IF(RIGHT(D292,2)="M)",-1000000*VALUE(MID(D292,2,LEN(D292)-3)),IF(RIGHT(D292,2)="B)",-1000000000*VALUE(MID(D292,2,LEN(D292)-3)),IF(RIGHT(D292,2)="k)",-1000*VALUE(MID(D292,2,LEN(D292)-3)),VALUE(SUBSTITUTE(D292,",","")))))),IF(RIGHT(D292,1)="T",1000000000000*VALUE(LEFT(D292,LEN(D292)-1)),IF(RIGHT(D292,1)="M",1000000*VALUE(LEFT(D292,LEN(D292)-1)),IF(RIGHT(D292,1)="B",1000000000*VALUE(LEFT(D292,LEN(D292)-1)),IF(RIGHT(D292,1)="%",0.01*VALUE(LEFT(D292,LEN(D292)-1)),IF(RIGHT(D292,1)="k",1000*VALUE(LEFT(D292,LEN(D292)-1)),VALUE(SUBSTITUTE(D292,",",""))))))))),"N/A")</f>
        <v/>
      </c>
      <c r="L292">
        <f>IFERROR(IF(TRIM(E292)="-", "N/A", IF(RIGHT(E292,1)=")",IF(RIGHT(E292,2)="T)",-1000000000000*VALUE(MID(E292,2,LEN(E292)-3)),IF(RIGHT(E292,2)="M)",-1000000*VALUE(MID(E292,2,LEN(E292)-3)),IF(RIGHT(E292,2)="B)",-1000000000*VALUE(MID(E292,2,LEN(E292)-3)),IF(RIGHT(E292,2)="k)",-1000*VALUE(MID(E292,2,LEN(E292)-3)),VALUE(SUBSTITUTE(E292,",","")))))),IF(RIGHT(E292,1)="T",1000000000000*VALUE(LEFT(E292,LEN(E292)-1)),IF(RIGHT(E292,1)="M",1000000*VALUE(LEFT(E292,LEN(E292)-1)),IF(RIGHT(E292,1)="B",1000000000*VALUE(LEFT(E292,LEN(E292)-1)),IF(RIGHT(E292,1)="%",0.01*VALUE(LEFT(E292,LEN(E292)-1)),IF(RIGHT(E292,1)="k",1000*VALUE(LEFT(E292,LEN(E292)-1)),VALUE(SUBSTITUTE(E292,",",""))))))))),"N/A")</f>
        <v/>
      </c>
      <c r="M292">
        <f>IFERROR(IF(TRIM(F292)="-", "N/A", IF(RIGHT(F292,1)=")",IF(RIGHT(F292,2)="T)",-1000000000000*VALUE(MID(F292,2,LEN(F292)-3)),IF(RIGHT(F292,2)="M)",-1000000*VALUE(MID(F292,2,LEN(F292)-3)),IF(RIGHT(F292,2)="B)",-1000000000*VALUE(MID(F292,2,LEN(F292)-3)),IF(RIGHT(F292,2)="k)",-1000*VALUE(MID(F292,2,LEN(F292)-3)),VALUE(SUBSTITUTE(F292,",","")))))),IF(RIGHT(F292,1)="T",1000000000000*VALUE(LEFT(F292,LEN(F292)-1)),IF(RIGHT(F292,1)="M",1000000*VALUE(LEFT(F292,LEN(F292)-1)),IF(RIGHT(F292,1)="B",1000000000*VALUE(LEFT(F292,LEN(F292)-1)),IF(RIGHT(F292,1)="%",0.01*VALUE(LEFT(F292,LEN(F292)-1)),IF(RIGHT(F292,1)="k",1000*VALUE(LEFT(F292,LEN(F292)-1)),VALUE(SUBSTITUTE(F292,",",""))))))))),"N/A")</f>
        <v/>
      </c>
      <c r="N292">
        <f>IFERROR(IF(TRIM(G292)="-", "N/A", IF(RIGHT(G292,1)=")",IF(RIGHT(G292,2)="T)",-1000000000000*VALUE(MID(G292,2,LEN(G292)-3)),IF(RIGHT(G292,2)="M)",-1000000*VALUE(MID(G292,2,LEN(G292)-3)),IF(RIGHT(G292,2)="B)",-1000000000*VALUE(MID(G292,2,LEN(G292)-3)),IF(RIGHT(G292,2)="k)",-1000*VALUE(MID(G292,2,LEN(G292)-3)),VALUE(SUBSTITUTE(G292,",","")))))),IF(RIGHT(G292,1)="T",1000000000000*VALUE(LEFT(G292,LEN(G292)-1)),IF(RIGHT(G292,1)="M",1000000*VALUE(LEFT(G292,LEN(G292)-1)),IF(RIGHT(G292,1)="B",1000000000*VALUE(LEFT(G292,LEN(G292)-1)),IF(RIGHT(G292,1)="%",0.01*VALUE(LEFT(G292,LEN(G292)-1)),IF(RIGHT(G292,1)="k",1000*VALUE(LEFT(G292,LEN(G292)-1)),VALUE(SUBSTITUTE(G292,",",""))))))))),"N/A")</f>
        <v/>
      </c>
      <c r="P292">
        <f>MAX(J292:N292)</f>
        <v/>
      </c>
      <c r="Q292">
        <f>IFERROR(J144+MATCH(P292,J292:N292,0)-1,"")</f>
        <v/>
      </c>
      <c r="R292">
        <f>IF(Q292="","",MIN(J292:N292))</f>
        <v/>
      </c>
      <c r="S292">
        <f>IFERROR(J144+MATCH(R292,J292:N292,0)-1,"")</f>
        <v/>
      </c>
      <c r="T292">
        <f>IFERROR(AVERAGE(J292:N292),"")</f>
        <v/>
      </c>
      <c r="U292">
        <f>IFERROR(STDEV(J292:N292),"")</f>
        <v/>
      </c>
      <c r="V292">
        <f>IFERROR(IF(C292="-","",IF(ISBLANK(B292),"",IF(OR(ISNUMBER(FIND("Growth",B292)),ISNUMBER(FIND("Margin",B292))),"",(J292-T292)/U292))),"")</f>
        <v/>
      </c>
      <c r="W292">
        <f>IFERROR(IF(OR(D292="-",ISBLANK(D292)),"",(K292-T292)/U292),"")</f>
        <v/>
      </c>
      <c r="X292">
        <f>IFERROR(IF(OR(E292="-",ISBLANK(E292)),"",(L292-T292)/U292),"")</f>
        <v/>
      </c>
      <c r="Y292">
        <f>IFERROR(IF(OR(F292="-",ISBLANK(F292)),"",(M292-T292)/U292),"")</f>
        <v/>
      </c>
      <c r="Z292">
        <f>IFERROR(IF(OR(G292="-",ISBLANK(G292)),"",(N292-T292)/U292),"")</f>
        <v/>
      </c>
      <c r="AA292">
        <f>IF(MAX(MAX(V292:Z292),ABS(MIN(V292:Z292)))=ABS(MIN(V292:Z292)),MIN(V292:Z292),MAX(V292:Z292))</f>
        <v/>
      </c>
      <c r="AB292">
        <f>IFERROR(V144+MATCH(AA292,V292:Z292,0)-1,"")</f>
        <v/>
      </c>
      <c r="AC292">
        <f>IF(AB292&lt;&gt;"",IF(S292=AB292,"Low",IF(AB292=Q292,"High","")),"")</f>
        <v/>
      </c>
      <c r="AE292">
        <f>IF(ISNUMBER(MATCH("N/A",J292:N292,0)),"",IFERROR((5 * SUMPRODUCT(J144:N144,J292:N292) - PRODUCT(SUM(J144:N144),SUM(J292:N292))) / ((5 * SUM((J144^2)+(K144^2)+(L144^2)+(M144^2)+(N144^2))) - SUM(J144:N144)^2),""))</f>
        <v/>
      </c>
      <c r="AF292">
        <f>IFERROR(CORREL(J144:N144,J292:N292),"")</f>
        <v/>
      </c>
      <c r="AZ292">
        <f>IF(Q292=S292,0,1)</f>
        <v/>
      </c>
      <c r="BA292">
        <f>IF(AZ292=1,IF(Q292="","",IF(Q292=N144,"Yes","No")),"")</f>
        <v/>
      </c>
      <c r="BB292">
        <f>IF(BA292="Yes",P292,"")</f>
        <v/>
      </c>
      <c r="BC292">
        <f>IF(AZ292=1,IF(S292="","",IF(S292=N144,"Yes","No")),"")</f>
        <v/>
      </c>
      <c r="BD292">
        <f>IF(BC292="Yes",R292,"")</f>
        <v/>
      </c>
      <c r="BE292">
        <f>IFERROR(IF(SIGN(AE292)=1,"Increasing",IF(SIGN(AE292)=-1,"Decreasing","")),"")</f>
        <v/>
      </c>
      <c r="BF292">
        <f>IF(OR(AND(BE292="Increasing",BA292="Yes"),AND(BE292="Decreasing",BC292="Yes")),"Yes","No")</f>
        <v/>
      </c>
      <c r="BG292">
        <f>IF(I292="pos_trend","Yes","No")</f>
        <v/>
      </c>
      <c r="BH292">
        <f>IF(AF292&lt;&gt;"",IF(ABS(AF292)&gt;0.8,"Yes","No"),"")</f>
        <v/>
      </c>
    </row>
    <row r="293" spans="1:60">
      <c s="1" r="A293" t="n">
        <v>1</v>
      </c>
      <c r="B293" t="s">
        <v>409</v>
      </c>
      <c r="C293" t="s">
        <v>264</v>
      </c>
      <c r="D293" t="s">
        <v>2714</v>
      </c>
      <c r="E293" t="s">
        <v>2715</v>
      </c>
      <c r="F293" t="s">
        <v>2716</v>
      </c>
      <c r="G293" t="s">
        <v>2717</v>
      </c>
      <c r="H293" t="s"/>
      <c r="I293">
        <f>IF(AND(K293&gt; J293, L293&gt; K293, M293&gt; L293, N293&gt; M293), "pos_trend", IF(AND(K293&lt; J293, L293&lt; K293, M293&lt; L293, N293&lt; M293), "neg_trend", "N/A"))</f>
        <v/>
      </c>
      <c r="J293">
        <f>IFERROR(IF(TRIM(C293)="-", "N/A", IF(RIGHT(C293,1)=")",IF(RIGHT(C293,2)="T)",-1000000000000*VALUE(MID(C293,2,LEN(C293)-3)),IF(RIGHT(C293,2)="M)",-1000000*VALUE(MID(C293,2,LEN(C293)-3)),IF(RIGHT(C293,2)="B)",-1000000000*VALUE(MID(C293,2,LEN(C293)-3)),IF(RIGHT(C293,2)="k)",-1000*VALUE(MID(C293,2,LEN(C293)-3)),VALUE(SUBSTITUTE(C293,",","")))))),IF(RIGHT(C293,1)="T",1000000000000*VALUE(LEFT(C293,LEN(C293)-1)),IF(RIGHT(C293,1)="M",1000000*VALUE(LEFT(C293,LEN(C293)-1)),IF(RIGHT(C293,1)="B",1000000000*VALUE(LEFT(C293,LEN(C293)-1)),IF(RIGHT(C293,1)="%",0.01*VALUE(LEFT(C293,LEN(C293)-1)),IF(RIGHT(C293,1)="k",1000*VALUE(LEFT(C293,LEN(C293)-1)),VALUE(SUBSTITUTE(C293,",",""))))))))),"N/A")</f>
        <v/>
      </c>
      <c r="K293">
        <f>IFERROR(IF(TRIM(D293)="-", "N/A", IF(RIGHT(D293,1)=")",IF(RIGHT(D293,2)="T)",-1000000000000*VALUE(MID(D293,2,LEN(D293)-3)),IF(RIGHT(D293,2)="M)",-1000000*VALUE(MID(D293,2,LEN(D293)-3)),IF(RIGHT(D293,2)="B)",-1000000000*VALUE(MID(D293,2,LEN(D293)-3)),IF(RIGHT(D293,2)="k)",-1000*VALUE(MID(D293,2,LEN(D293)-3)),VALUE(SUBSTITUTE(D293,",","")))))),IF(RIGHT(D293,1)="T",1000000000000*VALUE(LEFT(D293,LEN(D293)-1)),IF(RIGHT(D293,1)="M",1000000*VALUE(LEFT(D293,LEN(D293)-1)),IF(RIGHT(D293,1)="B",1000000000*VALUE(LEFT(D293,LEN(D293)-1)),IF(RIGHT(D293,1)="%",0.01*VALUE(LEFT(D293,LEN(D293)-1)),IF(RIGHT(D293,1)="k",1000*VALUE(LEFT(D293,LEN(D293)-1)),VALUE(SUBSTITUTE(D293,",",""))))))))),"N/A")</f>
        <v/>
      </c>
      <c r="L293">
        <f>IFERROR(IF(TRIM(E293)="-", "N/A", IF(RIGHT(E293,1)=")",IF(RIGHT(E293,2)="T)",-1000000000000*VALUE(MID(E293,2,LEN(E293)-3)),IF(RIGHT(E293,2)="M)",-1000000*VALUE(MID(E293,2,LEN(E293)-3)),IF(RIGHT(E293,2)="B)",-1000000000*VALUE(MID(E293,2,LEN(E293)-3)),IF(RIGHT(E293,2)="k)",-1000*VALUE(MID(E293,2,LEN(E293)-3)),VALUE(SUBSTITUTE(E293,",","")))))),IF(RIGHT(E293,1)="T",1000000000000*VALUE(LEFT(E293,LEN(E293)-1)),IF(RIGHT(E293,1)="M",1000000*VALUE(LEFT(E293,LEN(E293)-1)),IF(RIGHT(E293,1)="B",1000000000*VALUE(LEFT(E293,LEN(E293)-1)),IF(RIGHT(E293,1)="%",0.01*VALUE(LEFT(E293,LEN(E293)-1)),IF(RIGHT(E293,1)="k",1000*VALUE(LEFT(E293,LEN(E293)-1)),VALUE(SUBSTITUTE(E293,",",""))))))))),"N/A")</f>
        <v/>
      </c>
      <c r="M293">
        <f>IFERROR(IF(TRIM(F293)="-", "N/A", IF(RIGHT(F293,1)=")",IF(RIGHT(F293,2)="T)",-1000000000000*VALUE(MID(F293,2,LEN(F293)-3)),IF(RIGHT(F293,2)="M)",-1000000*VALUE(MID(F293,2,LEN(F293)-3)),IF(RIGHT(F293,2)="B)",-1000000000*VALUE(MID(F293,2,LEN(F293)-3)),IF(RIGHT(F293,2)="k)",-1000*VALUE(MID(F293,2,LEN(F293)-3)),VALUE(SUBSTITUTE(F293,",","")))))),IF(RIGHT(F293,1)="T",1000000000000*VALUE(LEFT(F293,LEN(F293)-1)),IF(RIGHT(F293,1)="M",1000000*VALUE(LEFT(F293,LEN(F293)-1)),IF(RIGHT(F293,1)="B",1000000000*VALUE(LEFT(F293,LEN(F293)-1)),IF(RIGHT(F293,1)="%",0.01*VALUE(LEFT(F293,LEN(F293)-1)),IF(RIGHT(F293,1)="k",1000*VALUE(LEFT(F293,LEN(F293)-1)),VALUE(SUBSTITUTE(F293,",",""))))))))),"N/A")</f>
        <v/>
      </c>
      <c r="N293">
        <f>IFERROR(IF(TRIM(G293)="-", "N/A", IF(RIGHT(G293,1)=")",IF(RIGHT(G293,2)="T)",-1000000000000*VALUE(MID(G293,2,LEN(G293)-3)),IF(RIGHT(G293,2)="M)",-1000000*VALUE(MID(G293,2,LEN(G293)-3)),IF(RIGHT(G293,2)="B)",-1000000000*VALUE(MID(G293,2,LEN(G293)-3)),IF(RIGHT(G293,2)="k)",-1000*VALUE(MID(G293,2,LEN(G293)-3)),VALUE(SUBSTITUTE(G293,",","")))))),IF(RIGHT(G293,1)="T",1000000000000*VALUE(LEFT(G293,LEN(G293)-1)),IF(RIGHT(G293,1)="M",1000000*VALUE(LEFT(G293,LEN(G293)-1)),IF(RIGHT(G293,1)="B",1000000000*VALUE(LEFT(G293,LEN(G293)-1)),IF(RIGHT(G293,1)="%",0.01*VALUE(LEFT(G293,LEN(G293)-1)),IF(RIGHT(G293,1)="k",1000*VALUE(LEFT(G293,LEN(G293)-1)),VALUE(SUBSTITUTE(G293,",",""))))))))),"N/A")</f>
        <v/>
      </c>
      <c r="P293">
        <f>MAX(J293:N293)</f>
        <v/>
      </c>
      <c r="Q293">
        <f>IFERROR(J144+MATCH(P293,J293:N293,0)-1,"")</f>
        <v/>
      </c>
      <c r="R293">
        <f>IF(Q293="","",MIN(J293:N293))</f>
        <v/>
      </c>
      <c r="S293">
        <f>IFERROR(J144+MATCH(R293,J293:N293,0)-1,"")</f>
        <v/>
      </c>
      <c r="T293">
        <f>IFERROR(AVERAGE(J293:N293),"")</f>
        <v/>
      </c>
      <c r="U293">
        <f>IFERROR(STDEV(J293:N293),"")</f>
        <v/>
      </c>
      <c r="V293">
        <f>IFERROR(IF(C293="-","",IF(ISBLANK(B293),"",IF(OR(ISNUMBER(FIND("Growth",B293)),ISNUMBER(FIND("Margin",B293))),"",(J293-T293)/U293))),"")</f>
        <v/>
      </c>
      <c r="W293">
        <f>IFERROR(IF(OR(D293="-",ISBLANK(D293)),"",(K293-T293)/U293),"")</f>
        <v/>
      </c>
      <c r="X293">
        <f>IFERROR(IF(OR(E293="-",ISBLANK(E293)),"",(L293-T293)/U293),"")</f>
        <v/>
      </c>
      <c r="Y293">
        <f>IFERROR(IF(OR(F293="-",ISBLANK(F293)),"",(M293-T293)/U293),"")</f>
        <v/>
      </c>
      <c r="Z293">
        <f>IFERROR(IF(OR(G293="-",ISBLANK(G293)),"",(N293-T293)/U293),"")</f>
        <v/>
      </c>
      <c r="AA293">
        <f>IF(MAX(MAX(V293:Z293),ABS(MIN(V293:Z293)))=ABS(MIN(V293:Z293)),MIN(V293:Z293),MAX(V293:Z293))</f>
        <v/>
      </c>
      <c r="AB293">
        <f>IFERROR(V144+MATCH(AA293,V293:Z293,0)-1,"")</f>
        <v/>
      </c>
      <c r="AC293">
        <f>IF(AB293&lt;&gt;"",IF(S293=AB293,"Low",IF(AB293=Q293,"High","")),"")</f>
        <v/>
      </c>
      <c r="AE293">
        <f>IF(ISNUMBER(MATCH("N/A",J293:N293,0)),"",IFERROR((5 * SUMPRODUCT(J144:N144,J293:N293) - PRODUCT(SUM(J144:N144),SUM(J293:N293))) / ((5 * SUM((J144^2)+(K144^2)+(L144^2)+(M144^2)+(N144^2))) - SUM(J144:N144)^2),""))</f>
        <v/>
      </c>
      <c r="AF293">
        <f>IFERROR(CORREL(J144:N144,J293:N293),"")</f>
        <v/>
      </c>
      <c r="AZ293">
        <f>IF(Q293=S293,0,1)</f>
        <v/>
      </c>
      <c r="BA293">
        <f>IF(AZ293=1,IF(Q293="","",IF(Q293=N144,"Yes","No")),"")</f>
        <v/>
      </c>
      <c r="BB293">
        <f>IF(BA293="Yes",P293,"")</f>
        <v/>
      </c>
      <c r="BC293">
        <f>IF(AZ293=1,IF(S293="","",IF(S293=N144,"Yes","No")),"")</f>
        <v/>
      </c>
      <c r="BD293">
        <f>IF(BC293="Yes",R293,"")</f>
        <v/>
      </c>
      <c r="BE293">
        <f>IFERROR(IF(SIGN(AE293)=1,"Increasing",IF(SIGN(AE293)=-1,"Decreasing","")),"")</f>
        <v/>
      </c>
      <c r="BF293">
        <f>IF(OR(AND(BE293="Increasing",BA293="Yes"),AND(BE293="Decreasing",BC293="Yes")),"Yes","No")</f>
        <v/>
      </c>
      <c r="BG293">
        <f>IF(I293="pos_trend","Yes","No")</f>
        <v/>
      </c>
      <c r="BH293">
        <f>IF(AF293&lt;&gt;"",IF(ABS(AF293)&gt;0.8,"Yes","No"),"")</f>
        <v/>
      </c>
    </row>
    <row r="294" spans="1:60">
      <c s="1" r="A294" t="n">
        <v>2</v>
      </c>
      <c r="B294" t="s">
        <v>751</v>
      </c>
      <c r="C294" t="s">
        <v>2612</v>
      </c>
      <c r="D294" t="s">
        <v>2613</v>
      </c>
      <c r="E294" t="s">
        <v>2614</v>
      </c>
      <c r="F294" t="s">
        <v>2615</v>
      </c>
      <c r="G294" t="s">
        <v>2616</v>
      </c>
      <c r="H294" t="s"/>
      <c r="I294">
        <f>IF(AND(K294&gt; J294, L294&gt; K294, M294&gt; L294, N294&gt; M294), "pos_trend", IF(AND(K294&lt; J294, L294&lt; K294, M294&lt; L294, N294&lt; M294), "neg_trend", "N/A"))</f>
        <v/>
      </c>
      <c r="J294">
        <f>IFERROR(IF(TRIM(C294)="-", "N/A", IF(RIGHT(C294,1)=")",IF(RIGHT(C294,2)="T)",-1000000000000*VALUE(MID(C294,2,LEN(C294)-3)),IF(RIGHT(C294,2)="M)",-1000000*VALUE(MID(C294,2,LEN(C294)-3)),IF(RIGHT(C294,2)="B)",-1000000000*VALUE(MID(C294,2,LEN(C294)-3)),IF(RIGHT(C294,2)="k)",-1000*VALUE(MID(C294,2,LEN(C294)-3)),VALUE(SUBSTITUTE(C294,",","")))))),IF(RIGHT(C294,1)="T",1000000000000*VALUE(LEFT(C294,LEN(C294)-1)),IF(RIGHT(C294,1)="M",1000000*VALUE(LEFT(C294,LEN(C294)-1)),IF(RIGHT(C294,1)="B",1000000000*VALUE(LEFT(C294,LEN(C294)-1)),IF(RIGHT(C294,1)="%",0.01*VALUE(LEFT(C294,LEN(C294)-1)),IF(RIGHT(C294,1)="k",1000*VALUE(LEFT(C294,LEN(C294)-1)),VALUE(SUBSTITUTE(C294,",",""))))))))),"N/A")</f>
        <v/>
      </c>
      <c r="K294">
        <f>IFERROR(IF(TRIM(D294)="-", "N/A", IF(RIGHT(D294,1)=")",IF(RIGHT(D294,2)="T)",-1000000000000*VALUE(MID(D294,2,LEN(D294)-3)),IF(RIGHT(D294,2)="M)",-1000000*VALUE(MID(D294,2,LEN(D294)-3)),IF(RIGHT(D294,2)="B)",-1000000000*VALUE(MID(D294,2,LEN(D294)-3)),IF(RIGHT(D294,2)="k)",-1000*VALUE(MID(D294,2,LEN(D294)-3)),VALUE(SUBSTITUTE(D294,",","")))))),IF(RIGHT(D294,1)="T",1000000000000*VALUE(LEFT(D294,LEN(D294)-1)),IF(RIGHT(D294,1)="M",1000000*VALUE(LEFT(D294,LEN(D294)-1)),IF(RIGHT(D294,1)="B",1000000000*VALUE(LEFT(D294,LEN(D294)-1)),IF(RIGHT(D294,1)="%",0.01*VALUE(LEFT(D294,LEN(D294)-1)),IF(RIGHT(D294,1)="k",1000*VALUE(LEFT(D294,LEN(D294)-1)),VALUE(SUBSTITUTE(D294,",",""))))))))),"N/A")</f>
        <v/>
      </c>
      <c r="L294">
        <f>IFERROR(IF(TRIM(E294)="-", "N/A", IF(RIGHT(E294,1)=")",IF(RIGHT(E294,2)="T)",-1000000000000*VALUE(MID(E294,2,LEN(E294)-3)),IF(RIGHT(E294,2)="M)",-1000000*VALUE(MID(E294,2,LEN(E294)-3)),IF(RIGHT(E294,2)="B)",-1000000000*VALUE(MID(E294,2,LEN(E294)-3)),IF(RIGHT(E294,2)="k)",-1000*VALUE(MID(E294,2,LEN(E294)-3)),VALUE(SUBSTITUTE(E294,",","")))))),IF(RIGHT(E294,1)="T",1000000000000*VALUE(LEFT(E294,LEN(E294)-1)),IF(RIGHT(E294,1)="M",1000000*VALUE(LEFT(E294,LEN(E294)-1)),IF(RIGHT(E294,1)="B",1000000000*VALUE(LEFT(E294,LEN(E294)-1)),IF(RIGHT(E294,1)="%",0.01*VALUE(LEFT(E294,LEN(E294)-1)),IF(RIGHT(E294,1)="k",1000*VALUE(LEFT(E294,LEN(E294)-1)),VALUE(SUBSTITUTE(E294,",",""))))))))),"N/A")</f>
        <v/>
      </c>
      <c r="M294">
        <f>IFERROR(IF(TRIM(F294)="-", "N/A", IF(RIGHT(F294,1)=")",IF(RIGHT(F294,2)="T)",-1000000000000*VALUE(MID(F294,2,LEN(F294)-3)),IF(RIGHT(F294,2)="M)",-1000000*VALUE(MID(F294,2,LEN(F294)-3)),IF(RIGHT(F294,2)="B)",-1000000000*VALUE(MID(F294,2,LEN(F294)-3)),IF(RIGHT(F294,2)="k)",-1000*VALUE(MID(F294,2,LEN(F294)-3)),VALUE(SUBSTITUTE(F294,",","")))))),IF(RIGHT(F294,1)="T",1000000000000*VALUE(LEFT(F294,LEN(F294)-1)),IF(RIGHT(F294,1)="M",1000000*VALUE(LEFT(F294,LEN(F294)-1)),IF(RIGHT(F294,1)="B",1000000000*VALUE(LEFT(F294,LEN(F294)-1)),IF(RIGHT(F294,1)="%",0.01*VALUE(LEFT(F294,LEN(F294)-1)),IF(RIGHT(F294,1)="k",1000*VALUE(LEFT(F294,LEN(F294)-1)),VALUE(SUBSTITUTE(F294,",",""))))))))),"N/A")</f>
        <v/>
      </c>
      <c r="N294">
        <f>IFERROR(IF(TRIM(G294)="-", "N/A", IF(RIGHT(G294,1)=")",IF(RIGHT(G294,2)="T)",-1000000000000*VALUE(MID(G294,2,LEN(G294)-3)),IF(RIGHT(G294,2)="M)",-1000000*VALUE(MID(G294,2,LEN(G294)-3)),IF(RIGHT(G294,2)="B)",-1000000000*VALUE(MID(G294,2,LEN(G294)-3)),IF(RIGHT(G294,2)="k)",-1000*VALUE(MID(G294,2,LEN(G294)-3)),VALUE(SUBSTITUTE(G294,",","")))))),IF(RIGHT(G294,1)="T",1000000000000*VALUE(LEFT(G294,LEN(G294)-1)),IF(RIGHT(G294,1)="M",1000000*VALUE(LEFT(G294,LEN(G294)-1)),IF(RIGHT(G294,1)="B",1000000000*VALUE(LEFT(G294,LEN(G294)-1)),IF(RIGHT(G294,1)="%",0.01*VALUE(LEFT(G294,LEN(G294)-1)),IF(RIGHT(G294,1)="k",1000*VALUE(LEFT(G294,LEN(G294)-1)),VALUE(SUBSTITUTE(G294,",",""))))))))),"N/A")</f>
        <v/>
      </c>
      <c r="P294">
        <f>MAX(J294:N294)</f>
        <v/>
      </c>
      <c r="Q294">
        <f>IFERROR(J144+MATCH(P294,J294:N294,0)-1,"")</f>
        <v/>
      </c>
      <c r="R294">
        <f>IF(Q294="","",MIN(J294:N294))</f>
        <v/>
      </c>
      <c r="S294">
        <f>IFERROR(J144+MATCH(R294,J294:N294,0)-1,"")</f>
        <v/>
      </c>
      <c r="T294">
        <f>IFERROR(AVERAGE(J294:N294),"")</f>
        <v/>
      </c>
      <c r="U294">
        <f>IFERROR(STDEV(J294:N294),"")</f>
        <v/>
      </c>
      <c r="V294">
        <f>IFERROR(IF(C294="-","",IF(ISBLANK(B294),"",IF(OR(ISNUMBER(FIND("Growth",B294)),ISNUMBER(FIND("Margin",B294))),"",(J294-T294)/U294))),"")</f>
        <v/>
      </c>
      <c r="W294">
        <f>IFERROR(IF(OR(D294="-",ISBLANK(D294)),"",(K294-T294)/U294),"")</f>
        <v/>
      </c>
      <c r="X294">
        <f>IFERROR(IF(OR(E294="-",ISBLANK(E294)),"",(L294-T294)/U294),"")</f>
        <v/>
      </c>
      <c r="Y294">
        <f>IFERROR(IF(OR(F294="-",ISBLANK(F294)),"",(M294-T294)/U294),"")</f>
        <v/>
      </c>
      <c r="Z294">
        <f>IFERROR(IF(OR(G294="-",ISBLANK(G294)),"",(N294-T294)/U294),"")</f>
        <v/>
      </c>
      <c r="AA294">
        <f>IF(MAX(MAX(V294:Z294),ABS(MIN(V294:Z294)))=ABS(MIN(V294:Z294)),MIN(V294:Z294),MAX(V294:Z294))</f>
        <v/>
      </c>
      <c r="AB294">
        <f>IFERROR(V144+MATCH(AA294,V294:Z294,0)-1,"")</f>
        <v/>
      </c>
      <c r="AC294">
        <f>IF(AB294&lt;&gt;"",IF(S294=AB294,"Low",IF(AB294=Q294,"High","")),"")</f>
        <v/>
      </c>
      <c r="AE294">
        <f>IF(ISNUMBER(MATCH("N/A",J294:N294,0)),"",IFERROR((5 * SUMPRODUCT(J144:N144,J294:N294) - PRODUCT(SUM(J144:N144),SUM(J294:N294))) / ((5 * SUM((J144^2)+(K144^2)+(L144^2)+(M144^2)+(N144^2))) - SUM(J144:N144)^2),""))</f>
        <v/>
      </c>
      <c r="AF294">
        <f>IFERROR(CORREL(J144:N144,J294:N294),"")</f>
        <v/>
      </c>
      <c r="AZ294">
        <f>IF(Q294=S294,0,1)</f>
        <v/>
      </c>
      <c r="BA294">
        <f>IF(AZ294=1,IF(Q294="","",IF(Q294=N144,"Yes","No")),"")</f>
        <v/>
      </c>
      <c r="BB294">
        <f>IF(BA294="Yes",P294,"")</f>
        <v/>
      </c>
      <c r="BC294">
        <f>IF(AZ294=1,IF(S294="","",IF(S294=N144,"Yes","No")),"")</f>
        <v/>
      </c>
      <c r="BD294">
        <f>IF(BC294="Yes",R294,"")</f>
        <v/>
      </c>
      <c r="BE294">
        <f>IFERROR(IF(SIGN(AE294)=1,"Increasing",IF(SIGN(AE294)=-1,"Decreasing","")),"")</f>
        <v/>
      </c>
      <c r="BF294">
        <f>IF(OR(AND(BE294="Increasing",BA294="Yes"),AND(BE294="Decreasing",BC294="Yes")),"Yes","No")</f>
        <v/>
      </c>
      <c r="BG294">
        <f>IF(I294="pos_trend","Yes","No")</f>
        <v/>
      </c>
      <c r="BH294">
        <f>IF(AF294&lt;&gt;"",IF(ABS(AF294)&gt;0.8,"Yes","No"),"")</f>
        <v/>
      </c>
    </row>
    <row r="295" spans="1:60">
      <c s="1" r="A295" t="n">
        <v>3</v>
      </c>
      <c r="B295" t="s">
        <v>752</v>
      </c>
      <c r="C295" t="s">
        <v>2617</v>
      </c>
      <c r="D295" t="s">
        <v>2618</v>
      </c>
      <c r="E295" t="s">
        <v>2619</v>
      </c>
      <c r="F295" t="s">
        <v>2620</v>
      </c>
      <c r="G295" t="s">
        <v>2621</v>
      </c>
      <c r="H295" t="s"/>
      <c r="I295">
        <f>IF(AND(K295&gt; J295, L295&gt; K295, M295&gt; L295, N295&gt; M295), "pos_trend", IF(AND(K295&lt; J295, L295&lt; K295, M295&lt; L295, N295&lt; M295), "neg_trend", "N/A"))</f>
        <v/>
      </c>
      <c r="J295">
        <f>IFERROR(IF(TRIM(C295)="-", "N/A", IF(RIGHT(C295,1)=")",IF(RIGHT(C295,2)="T)",-1000000000000*VALUE(MID(C295,2,LEN(C295)-3)),IF(RIGHT(C295,2)="M)",-1000000*VALUE(MID(C295,2,LEN(C295)-3)),IF(RIGHT(C295,2)="B)",-1000000000*VALUE(MID(C295,2,LEN(C295)-3)),IF(RIGHT(C295,2)="k)",-1000*VALUE(MID(C295,2,LEN(C295)-3)),VALUE(SUBSTITUTE(C295,",","")))))),IF(RIGHT(C295,1)="T",1000000000000*VALUE(LEFT(C295,LEN(C295)-1)),IF(RIGHT(C295,1)="M",1000000*VALUE(LEFT(C295,LEN(C295)-1)),IF(RIGHT(C295,1)="B",1000000000*VALUE(LEFT(C295,LEN(C295)-1)),IF(RIGHT(C295,1)="%",0.01*VALUE(LEFT(C295,LEN(C295)-1)),IF(RIGHT(C295,1)="k",1000*VALUE(LEFT(C295,LEN(C295)-1)),VALUE(SUBSTITUTE(C295,",",""))))))))),"N/A")</f>
        <v/>
      </c>
      <c r="K295">
        <f>IFERROR(IF(TRIM(D295)="-", "N/A", IF(RIGHT(D295,1)=")",IF(RIGHT(D295,2)="T)",-1000000000000*VALUE(MID(D295,2,LEN(D295)-3)),IF(RIGHT(D295,2)="M)",-1000000*VALUE(MID(D295,2,LEN(D295)-3)),IF(RIGHT(D295,2)="B)",-1000000000*VALUE(MID(D295,2,LEN(D295)-3)),IF(RIGHT(D295,2)="k)",-1000*VALUE(MID(D295,2,LEN(D295)-3)),VALUE(SUBSTITUTE(D295,",","")))))),IF(RIGHT(D295,1)="T",1000000000000*VALUE(LEFT(D295,LEN(D295)-1)),IF(RIGHT(D295,1)="M",1000000*VALUE(LEFT(D295,LEN(D295)-1)),IF(RIGHT(D295,1)="B",1000000000*VALUE(LEFT(D295,LEN(D295)-1)),IF(RIGHT(D295,1)="%",0.01*VALUE(LEFT(D295,LEN(D295)-1)),IF(RIGHT(D295,1)="k",1000*VALUE(LEFT(D295,LEN(D295)-1)),VALUE(SUBSTITUTE(D295,",",""))))))))),"N/A")</f>
        <v/>
      </c>
      <c r="L295">
        <f>IFERROR(IF(TRIM(E295)="-", "N/A", IF(RIGHT(E295,1)=")",IF(RIGHT(E295,2)="T)",-1000000000000*VALUE(MID(E295,2,LEN(E295)-3)),IF(RIGHT(E295,2)="M)",-1000000*VALUE(MID(E295,2,LEN(E295)-3)),IF(RIGHT(E295,2)="B)",-1000000000*VALUE(MID(E295,2,LEN(E295)-3)),IF(RIGHT(E295,2)="k)",-1000*VALUE(MID(E295,2,LEN(E295)-3)),VALUE(SUBSTITUTE(E295,",","")))))),IF(RIGHT(E295,1)="T",1000000000000*VALUE(LEFT(E295,LEN(E295)-1)),IF(RIGHT(E295,1)="M",1000000*VALUE(LEFT(E295,LEN(E295)-1)),IF(RIGHT(E295,1)="B",1000000000*VALUE(LEFT(E295,LEN(E295)-1)),IF(RIGHT(E295,1)="%",0.01*VALUE(LEFT(E295,LEN(E295)-1)),IF(RIGHT(E295,1)="k",1000*VALUE(LEFT(E295,LEN(E295)-1)),VALUE(SUBSTITUTE(E295,",",""))))))))),"N/A")</f>
        <v/>
      </c>
      <c r="M295">
        <f>IFERROR(IF(TRIM(F295)="-", "N/A", IF(RIGHT(F295,1)=")",IF(RIGHT(F295,2)="T)",-1000000000000*VALUE(MID(F295,2,LEN(F295)-3)),IF(RIGHT(F295,2)="M)",-1000000*VALUE(MID(F295,2,LEN(F295)-3)),IF(RIGHT(F295,2)="B)",-1000000000*VALUE(MID(F295,2,LEN(F295)-3)),IF(RIGHT(F295,2)="k)",-1000*VALUE(MID(F295,2,LEN(F295)-3)),VALUE(SUBSTITUTE(F295,",","")))))),IF(RIGHT(F295,1)="T",1000000000000*VALUE(LEFT(F295,LEN(F295)-1)),IF(RIGHT(F295,1)="M",1000000*VALUE(LEFT(F295,LEN(F295)-1)),IF(RIGHT(F295,1)="B",1000000000*VALUE(LEFT(F295,LEN(F295)-1)),IF(RIGHT(F295,1)="%",0.01*VALUE(LEFT(F295,LEN(F295)-1)),IF(RIGHT(F295,1)="k",1000*VALUE(LEFT(F295,LEN(F295)-1)),VALUE(SUBSTITUTE(F295,",",""))))))))),"N/A")</f>
        <v/>
      </c>
      <c r="N295">
        <f>IFERROR(IF(TRIM(G295)="-", "N/A", IF(RIGHT(G295,1)=")",IF(RIGHT(G295,2)="T)",-1000000000000*VALUE(MID(G295,2,LEN(G295)-3)),IF(RIGHT(G295,2)="M)",-1000000*VALUE(MID(G295,2,LEN(G295)-3)),IF(RIGHT(G295,2)="B)",-1000000000*VALUE(MID(G295,2,LEN(G295)-3)),IF(RIGHT(G295,2)="k)",-1000*VALUE(MID(G295,2,LEN(G295)-3)),VALUE(SUBSTITUTE(G295,",","")))))),IF(RIGHT(G295,1)="T",1000000000000*VALUE(LEFT(G295,LEN(G295)-1)),IF(RIGHT(G295,1)="M",1000000*VALUE(LEFT(G295,LEN(G295)-1)),IF(RIGHT(G295,1)="B",1000000000*VALUE(LEFT(G295,LEN(G295)-1)),IF(RIGHT(G295,1)="%",0.01*VALUE(LEFT(G295,LEN(G295)-1)),IF(RIGHT(G295,1)="k",1000*VALUE(LEFT(G295,LEN(G295)-1)),VALUE(SUBSTITUTE(G295,",",""))))))))),"N/A")</f>
        <v/>
      </c>
      <c r="P295">
        <f>MAX(J295:N295)</f>
        <v/>
      </c>
      <c r="Q295">
        <f>IFERROR(J144+MATCH(P295,J295:N295,0)-1,"")</f>
        <v/>
      </c>
      <c r="R295">
        <f>IF(Q295="","",MIN(J295:N295))</f>
        <v/>
      </c>
      <c r="S295">
        <f>IFERROR(J144+MATCH(R295,J295:N295,0)-1,"")</f>
        <v/>
      </c>
      <c r="T295">
        <f>IFERROR(AVERAGE(J295:N295),"")</f>
        <v/>
      </c>
      <c r="U295">
        <f>IFERROR(STDEV(J295:N295),"")</f>
        <v/>
      </c>
      <c r="V295">
        <f>IFERROR(IF(C295="-","",IF(ISBLANK(B295),"",IF(OR(ISNUMBER(FIND("Growth",B295)),ISNUMBER(FIND("Margin",B295))),"",(J295-T295)/U295))),"")</f>
        <v/>
      </c>
      <c r="W295">
        <f>IFERROR(IF(OR(D295="-",ISBLANK(D295)),"",(K295-T295)/U295),"")</f>
        <v/>
      </c>
      <c r="X295">
        <f>IFERROR(IF(OR(E295="-",ISBLANK(E295)),"",(L295-T295)/U295),"")</f>
        <v/>
      </c>
      <c r="Y295">
        <f>IFERROR(IF(OR(F295="-",ISBLANK(F295)),"",(M295-T295)/U295),"")</f>
        <v/>
      </c>
      <c r="Z295">
        <f>IFERROR(IF(OR(G295="-",ISBLANK(G295)),"",(N295-T295)/U295),"")</f>
        <v/>
      </c>
      <c r="AA295">
        <f>IF(MAX(MAX(V295:Z295),ABS(MIN(V295:Z295)))=ABS(MIN(V295:Z295)),MIN(V295:Z295),MAX(V295:Z295))</f>
        <v/>
      </c>
      <c r="AB295">
        <f>IFERROR(V144+MATCH(AA295,V295:Z295,0)-1,"")</f>
        <v/>
      </c>
      <c r="AC295">
        <f>IF(AB295&lt;&gt;"",IF(S295=AB295,"Low",IF(AB295=Q295,"High","")),"")</f>
        <v/>
      </c>
      <c r="AE295">
        <f>IF(ISNUMBER(MATCH("N/A",J295:N295,0)),"",IFERROR((5 * SUMPRODUCT(J144:N144,J295:N295) - PRODUCT(SUM(J144:N144),SUM(J295:N295))) / ((5 * SUM((J144^2)+(K144^2)+(L144^2)+(M144^2)+(N144^2))) - SUM(J144:N144)^2),""))</f>
        <v/>
      </c>
      <c r="AF295">
        <f>IFERROR(CORREL(J144:N144,J295:N295),"")</f>
        <v/>
      </c>
      <c r="AZ295">
        <f>IF(Q295=S295,0,1)</f>
        <v/>
      </c>
      <c r="BA295">
        <f>IF(AZ295=1,IF(Q295="","",IF(Q295=N144,"Yes","No")),"")</f>
        <v/>
      </c>
      <c r="BB295">
        <f>IF(BA295="Yes",P295,"")</f>
        <v/>
      </c>
      <c r="BC295">
        <f>IF(AZ295=1,IF(S295="","",IF(S295=N144,"Yes","No")),"")</f>
        <v/>
      </c>
      <c r="BD295">
        <f>IF(BC295="Yes",R295,"")</f>
        <v/>
      </c>
      <c r="BE295">
        <f>IFERROR(IF(SIGN(AE295)=1,"Increasing",IF(SIGN(AE295)=-1,"Decreasing","")),"")</f>
        <v/>
      </c>
      <c r="BF295">
        <f>IF(OR(AND(BE295="Increasing",BA295="Yes"),AND(BE295="Decreasing",BC295="Yes")),"Yes","No")</f>
        <v/>
      </c>
      <c r="BG295">
        <f>IF(I295="pos_trend","Yes","No")</f>
        <v/>
      </c>
      <c r="BH295">
        <f>IF(AF295&lt;&gt;"",IF(ABS(AF295)&gt;0.8,"Yes","No"),"")</f>
        <v/>
      </c>
    </row>
    <row r="296" spans="1:60">
      <c s="1" r="A296" t="n">
        <v>4</v>
      </c>
      <c r="B296" t="s">
        <v>753</v>
      </c>
      <c r="C296" t="s">
        <v>2622</v>
      </c>
      <c r="D296" t="s">
        <v>2623</v>
      </c>
      <c r="E296" t="s">
        <v>2153</v>
      </c>
      <c r="F296" t="s">
        <v>2624</v>
      </c>
      <c r="G296" t="s">
        <v>2625</v>
      </c>
      <c r="H296" t="s"/>
      <c r="I296">
        <f>IF(AND(K296&gt; J296, L296&gt; K296, M296&gt; L296, N296&gt; M296), "pos_trend", IF(AND(K296&lt; J296, L296&lt; K296, M296&lt; L296, N296&lt; M296), "neg_trend", "N/A"))</f>
        <v/>
      </c>
      <c r="J296">
        <f>IFERROR(IF(TRIM(C296)="-", "N/A", IF(RIGHT(C296,1)=")",IF(RIGHT(C296,2)="T)",-1000000000000*VALUE(MID(C296,2,LEN(C296)-3)),IF(RIGHT(C296,2)="M)",-1000000*VALUE(MID(C296,2,LEN(C296)-3)),IF(RIGHT(C296,2)="B)",-1000000000*VALUE(MID(C296,2,LEN(C296)-3)),IF(RIGHT(C296,2)="k)",-1000*VALUE(MID(C296,2,LEN(C296)-3)),VALUE(SUBSTITUTE(C296,",","")))))),IF(RIGHT(C296,1)="T",1000000000000*VALUE(LEFT(C296,LEN(C296)-1)),IF(RIGHT(C296,1)="M",1000000*VALUE(LEFT(C296,LEN(C296)-1)),IF(RIGHT(C296,1)="B",1000000000*VALUE(LEFT(C296,LEN(C296)-1)),IF(RIGHT(C296,1)="%",0.01*VALUE(LEFT(C296,LEN(C296)-1)),IF(RIGHT(C296,1)="k",1000*VALUE(LEFT(C296,LEN(C296)-1)),VALUE(SUBSTITUTE(C296,",",""))))))))),"N/A")</f>
        <v/>
      </c>
      <c r="K296">
        <f>IFERROR(IF(TRIM(D296)="-", "N/A", IF(RIGHT(D296,1)=")",IF(RIGHT(D296,2)="T)",-1000000000000*VALUE(MID(D296,2,LEN(D296)-3)),IF(RIGHT(D296,2)="M)",-1000000*VALUE(MID(D296,2,LEN(D296)-3)),IF(RIGHT(D296,2)="B)",-1000000000*VALUE(MID(D296,2,LEN(D296)-3)),IF(RIGHT(D296,2)="k)",-1000*VALUE(MID(D296,2,LEN(D296)-3)),VALUE(SUBSTITUTE(D296,",","")))))),IF(RIGHT(D296,1)="T",1000000000000*VALUE(LEFT(D296,LEN(D296)-1)),IF(RIGHT(D296,1)="M",1000000*VALUE(LEFT(D296,LEN(D296)-1)),IF(RIGHT(D296,1)="B",1000000000*VALUE(LEFT(D296,LEN(D296)-1)),IF(RIGHT(D296,1)="%",0.01*VALUE(LEFT(D296,LEN(D296)-1)),IF(RIGHT(D296,1)="k",1000*VALUE(LEFT(D296,LEN(D296)-1)),VALUE(SUBSTITUTE(D296,",",""))))))))),"N/A")</f>
        <v/>
      </c>
      <c r="L296">
        <f>IFERROR(IF(TRIM(E296)="-", "N/A", IF(RIGHT(E296,1)=")",IF(RIGHT(E296,2)="T)",-1000000000000*VALUE(MID(E296,2,LEN(E296)-3)),IF(RIGHT(E296,2)="M)",-1000000*VALUE(MID(E296,2,LEN(E296)-3)),IF(RIGHT(E296,2)="B)",-1000000000*VALUE(MID(E296,2,LEN(E296)-3)),IF(RIGHT(E296,2)="k)",-1000*VALUE(MID(E296,2,LEN(E296)-3)),VALUE(SUBSTITUTE(E296,",","")))))),IF(RIGHT(E296,1)="T",1000000000000*VALUE(LEFT(E296,LEN(E296)-1)),IF(RIGHT(E296,1)="M",1000000*VALUE(LEFT(E296,LEN(E296)-1)),IF(RIGHT(E296,1)="B",1000000000*VALUE(LEFT(E296,LEN(E296)-1)),IF(RIGHT(E296,1)="%",0.01*VALUE(LEFT(E296,LEN(E296)-1)),IF(RIGHT(E296,1)="k",1000*VALUE(LEFT(E296,LEN(E296)-1)),VALUE(SUBSTITUTE(E296,",",""))))))))),"N/A")</f>
        <v/>
      </c>
      <c r="M296">
        <f>IFERROR(IF(TRIM(F296)="-", "N/A", IF(RIGHT(F296,1)=")",IF(RIGHT(F296,2)="T)",-1000000000000*VALUE(MID(F296,2,LEN(F296)-3)),IF(RIGHT(F296,2)="M)",-1000000*VALUE(MID(F296,2,LEN(F296)-3)),IF(RIGHT(F296,2)="B)",-1000000000*VALUE(MID(F296,2,LEN(F296)-3)),IF(RIGHT(F296,2)="k)",-1000*VALUE(MID(F296,2,LEN(F296)-3)),VALUE(SUBSTITUTE(F296,",","")))))),IF(RIGHT(F296,1)="T",1000000000000*VALUE(LEFT(F296,LEN(F296)-1)),IF(RIGHT(F296,1)="M",1000000*VALUE(LEFT(F296,LEN(F296)-1)),IF(RIGHT(F296,1)="B",1000000000*VALUE(LEFT(F296,LEN(F296)-1)),IF(RIGHT(F296,1)="%",0.01*VALUE(LEFT(F296,LEN(F296)-1)),IF(RIGHT(F296,1)="k",1000*VALUE(LEFT(F296,LEN(F296)-1)),VALUE(SUBSTITUTE(F296,",",""))))))))),"N/A")</f>
        <v/>
      </c>
      <c r="N296">
        <f>IFERROR(IF(TRIM(G296)="-", "N/A", IF(RIGHT(G296,1)=")",IF(RIGHT(G296,2)="T)",-1000000000000*VALUE(MID(G296,2,LEN(G296)-3)),IF(RIGHT(G296,2)="M)",-1000000*VALUE(MID(G296,2,LEN(G296)-3)),IF(RIGHT(G296,2)="B)",-1000000000*VALUE(MID(G296,2,LEN(G296)-3)),IF(RIGHT(G296,2)="k)",-1000*VALUE(MID(G296,2,LEN(G296)-3)),VALUE(SUBSTITUTE(G296,",","")))))),IF(RIGHT(G296,1)="T",1000000000000*VALUE(LEFT(G296,LEN(G296)-1)),IF(RIGHT(G296,1)="M",1000000*VALUE(LEFT(G296,LEN(G296)-1)),IF(RIGHT(G296,1)="B",1000000000*VALUE(LEFT(G296,LEN(G296)-1)),IF(RIGHT(G296,1)="%",0.01*VALUE(LEFT(G296,LEN(G296)-1)),IF(RIGHT(G296,1)="k",1000*VALUE(LEFT(G296,LEN(G296)-1)),VALUE(SUBSTITUTE(G296,",",""))))))))),"N/A")</f>
        <v/>
      </c>
      <c r="P296">
        <f>MAX(J296:N296)</f>
        <v/>
      </c>
      <c r="Q296">
        <f>IFERROR(J144+MATCH(P296,J296:N296,0)-1,"")</f>
        <v/>
      </c>
      <c r="R296">
        <f>IF(Q296="","",MIN(J296:N296))</f>
        <v/>
      </c>
      <c r="S296">
        <f>IFERROR(J144+MATCH(R296,J296:N296,0)-1,"")</f>
        <v/>
      </c>
      <c r="T296">
        <f>IFERROR(AVERAGE(J296:N296),"")</f>
        <v/>
      </c>
      <c r="U296">
        <f>IFERROR(STDEV(J296:N296),"")</f>
        <v/>
      </c>
      <c r="V296">
        <f>IFERROR(IF(C296="-","",IF(ISBLANK(B296),"",IF(OR(ISNUMBER(FIND("Growth",B296)),ISNUMBER(FIND("Margin",B296))),"",(J296-T296)/U296))),"")</f>
        <v/>
      </c>
      <c r="W296">
        <f>IFERROR(IF(OR(D296="-",ISBLANK(D296)),"",(K296-T296)/U296),"")</f>
        <v/>
      </c>
      <c r="X296">
        <f>IFERROR(IF(OR(E296="-",ISBLANK(E296)),"",(L296-T296)/U296),"")</f>
        <v/>
      </c>
      <c r="Y296">
        <f>IFERROR(IF(OR(F296="-",ISBLANK(F296)),"",(M296-T296)/U296),"")</f>
        <v/>
      </c>
      <c r="Z296">
        <f>IFERROR(IF(OR(G296="-",ISBLANK(G296)),"",(N296-T296)/U296),"")</f>
        <v/>
      </c>
      <c r="AA296">
        <f>IF(MAX(MAX(V296:Z296),ABS(MIN(V296:Z296)))=ABS(MIN(V296:Z296)),MIN(V296:Z296),MAX(V296:Z296))</f>
        <v/>
      </c>
      <c r="AB296">
        <f>IFERROR(V144+MATCH(AA296,V296:Z296,0)-1,"")</f>
        <v/>
      </c>
      <c r="AC296">
        <f>IF(AB296&lt;&gt;"",IF(S296=AB296,"Low",IF(AB296=Q296,"High","")),"")</f>
        <v/>
      </c>
      <c r="AE296">
        <f>IF(ISNUMBER(MATCH("N/A",J296:N296,0)),"",IFERROR((5 * SUMPRODUCT(J144:N144,J296:N296) - PRODUCT(SUM(J144:N144),SUM(J296:N296))) / ((5 * SUM((J144^2)+(K144^2)+(L144^2)+(M144^2)+(N144^2))) - SUM(J144:N144)^2),""))</f>
        <v/>
      </c>
      <c r="AF296">
        <f>IFERROR(CORREL(J144:N144,J296:N296),"")</f>
        <v/>
      </c>
      <c r="AZ296">
        <f>IF(Q296=S296,0,1)</f>
        <v/>
      </c>
      <c r="BA296">
        <f>IF(AZ296=1,IF(Q296="","",IF(Q296=N144,"Yes","No")),"")</f>
        <v/>
      </c>
      <c r="BB296">
        <f>IF(BA296="Yes",P296,"")</f>
        <v/>
      </c>
      <c r="BC296">
        <f>IF(AZ296=1,IF(S296="","",IF(S296=N144,"Yes","No")),"")</f>
        <v/>
      </c>
      <c r="BD296">
        <f>IF(BC296="Yes",R296,"")</f>
        <v/>
      </c>
      <c r="BE296">
        <f>IFERROR(IF(SIGN(AE296)=1,"Increasing",IF(SIGN(AE296)=-1,"Decreasing","")),"")</f>
        <v/>
      </c>
      <c r="BF296">
        <f>IF(OR(AND(BE296="Increasing",BA296="Yes"),AND(BE296="Decreasing",BC296="Yes")),"Yes","No")</f>
        <v/>
      </c>
      <c r="BG296">
        <f>IF(I296="pos_trend","Yes","No")</f>
        <v/>
      </c>
      <c r="BH296">
        <f>IF(AF296&lt;&gt;"",IF(ABS(AF296)&gt;0.8,"Yes","No"),"")</f>
        <v/>
      </c>
    </row>
    <row r="297" spans="1:60">
      <c s="1" r="A297" t="n">
        <v>5</v>
      </c>
      <c r="B297" t="s">
        <v>754</v>
      </c>
      <c r="C297" t="s">
        <v>2979</v>
      </c>
      <c r="D297" t="s">
        <v>2980</v>
      </c>
      <c r="E297" t="s">
        <v>2981</v>
      </c>
      <c r="F297" t="s">
        <v>2982</v>
      </c>
      <c r="G297" t="s">
        <v>2983</v>
      </c>
      <c r="H297" t="s"/>
      <c r="I297">
        <f>IF(AND(K297&gt; J297, L297&gt; K297, M297&gt; L297, N297&gt; M297), "pos_trend", IF(AND(K297&lt; J297, L297&lt; K297, M297&lt; L297, N297&lt; M297), "neg_trend", "N/A"))</f>
        <v/>
      </c>
      <c r="J297">
        <f>IFERROR(IF(TRIM(C297)="-", "N/A", IF(RIGHT(C297,1)=")",IF(RIGHT(C297,2)="T)",-1000000000000*VALUE(MID(C297,2,LEN(C297)-3)),IF(RIGHT(C297,2)="M)",-1000000*VALUE(MID(C297,2,LEN(C297)-3)),IF(RIGHT(C297,2)="B)",-1000000000*VALUE(MID(C297,2,LEN(C297)-3)),IF(RIGHT(C297,2)="k)",-1000*VALUE(MID(C297,2,LEN(C297)-3)),VALUE(SUBSTITUTE(C297,",","")))))),IF(RIGHT(C297,1)="T",1000000000000*VALUE(LEFT(C297,LEN(C297)-1)),IF(RIGHT(C297,1)="M",1000000*VALUE(LEFT(C297,LEN(C297)-1)),IF(RIGHT(C297,1)="B",1000000000*VALUE(LEFT(C297,LEN(C297)-1)),IF(RIGHT(C297,1)="%",0.01*VALUE(LEFT(C297,LEN(C297)-1)),IF(RIGHT(C297,1)="k",1000*VALUE(LEFT(C297,LEN(C297)-1)),VALUE(SUBSTITUTE(C297,",",""))))))))),"N/A")</f>
        <v/>
      </c>
      <c r="K297">
        <f>IFERROR(IF(TRIM(D297)="-", "N/A", IF(RIGHT(D297,1)=")",IF(RIGHT(D297,2)="T)",-1000000000000*VALUE(MID(D297,2,LEN(D297)-3)),IF(RIGHT(D297,2)="M)",-1000000*VALUE(MID(D297,2,LEN(D297)-3)),IF(RIGHT(D297,2)="B)",-1000000000*VALUE(MID(D297,2,LEN(D297)-3)),IF(RIGHT(D297,2)="k)",-1000*VALUE(MID(D297,2,LEN(D297)-3)),VALUE(SUBSTITUTE(D297,",","")))))),IF(RIGHT(D297,1)="T",1000000000000*VALUE(LEFT(D297,LEN(D297)-1)),IF(RIGHT(D297,1)="M",1000000*VALUE(LEFT(D297,LEN(D297)-1)),IF(RIGHT(D297,1)="B",1000000000*VALUE(LEFT(D297,LEN(D297)-1)),IF(RIGHT(D297,1)="%",0.01*VALUE(LEFT(D297,LEN(D297)-1)),IF(RIGHT(D297,1)="k",1000*VALUE(LEFT(D297,LEN(D297)-1)),VALUE(SUBSTITUTE(D297,",",""))))))))),"N/A")</f>
        <v/>
      </c>
      <c r="L297">
        <f>IFERROR(IF(TRIM(E297)="-", "N/A", IF(RIGHT(E297,1)=")",IF(RIGHT(E297,2)="T)",-1000000000000*VALUE(MID(E297,2,LEN(E297)-3)),IF(RIGHT(E297,2)="M)",-1000000*VALUE(MID(E297,2,LEN(E297)-3)),IF(RIGHT(E297,2)="B)",-1000000000*VALUE(MID(E297,2,LEN(E297)-3)),IF(RIGHT(E297,2)="k)",-1000*VALUE(MID(E297,2,LEN(E297)-3)),VALUE(SUBSTITUTE(E297,",","")))))),IF(RIGHT(E297,1)="T",1000000000000*VALUE(LEFT(E297,LEN(E297)-1)),IF(RIGHT(E297,1)="M",1000000*VALUE(LEFT(E297,LEN(E297)-1)),IF(RIGHT(E297,1)="B",1000000000*VALUE(LEFT(E297,LEN(E297)-1)),IF(RIGHT(E297,1)="%",0.01*VALUE(LEFT(E297,LEN(E297)-1)),IF(RIGHT(E297,1)="k",1000*VALUE(LEFT(E297,LEN(E297)-1)),VALUE(SUBSTITUTE(E297,",",""))))))))),"N/A")</f>
        <v/>
      </c>
      <c r="M297">
        <f>IFERROR(IF(TRIM(F297)="-", "N/A", IF(RIGHT(F297,1)=")",IF(RIGHT(F297,2)="T)",-1000000000000*VALUE(MID(F297,2,LEN(F297)-3)),IF(RIGHT(F297,2)="M)",-1000000*VALUE(MID(F297,2,LEN(F297)-3)),IF(RIGHT(F297,2)="B)",-1000000000*VALUE(MID(F297,2,LEN(F297)-3)),IF(RIGHT(F297,2)="k)",-1000*VALUE(MID(F297,2,LEN(F297)-3)),VALUE(SUBSTITUTE(F297,",","")))))),IF(RIGHT(F297,1)="T",1000000000000*VALUE(LEFT(F297,LEN(F297)-1)),IF(RIGHT(F297,1)="M",1000000*VALUE(LEFT(F297,LEN(F297)-1)),IF(RIGHT(F297,1)="B",1000000000*VALUE(LEFT(F297,LEN(F297)-1)),IF(RIGHT(F297,1)="%",0.01*VALUE(LEFT(F297,LEN(F297)-1)),IF(RIGHT(F297,1)="k",1000*VALUE(LEFT(F297,LEN(F297)-1)),VALUE(SUBSTITUTE(F297,",",""))))))))),"N/A")</f>
        <v/>
      </c>
      <c r="N297">
        <f>IFERROR(IF(TRIM(G297)="-", "N/A", IF(RIGHT(G297,1)=")",IF(RIGHT(G297,2)="T)",-1000000000000*VALUE(MID(G297,2,LEN(G297)-3)),IF(RIGHT(G297,2)="M)",-1000000*VALUE(MID(G297,2,LEN(G297)-3)),IF(RIGHT(G297,2)="B)",-1000000000*VALUE(MID(G297,2,LEN(G297)-3)),IF(RIGHT(G297,2)="k)",-1000*VALUE(MID(G297,2,LEN(G297)-3)),VALUE(SUBSTITUTE(G297,",","")))))),IF(RIGHT(G297,1)="T",1000000000000*VALUE(LEFT(G297,LEN(G297)-1)),IF(RIGHT(G297,1)="M",1000000*VALUE(LEFT(G297,LEN(G297)-1)),IF(RIGHT(G297,1)="B",1000000000*VALUE(LEFT(G297,LEN(G297)-1)),IF(RIGHT(G297,1)="%",0.01*VALUE(LEFT(G297,LEN(G297)-1)),IF(RIGHT(G297,1)="k",1000*VALUE(LEFT(G297,LEN(G297)-1)),VALUE(SUBSTITUTE(G297,",",""))))))))),"N/A")</f>
        <v/>
      </c>
      <c r="P297">
        <f>MAX(J297:N297)</f>
        <v/>
      </c>
      <c r="Q297">
        <f>IFERROR(J144+MATCH(P297,J297:N297,0)-1,"")</f>
        <v/>
      </c>
      <c r="R297">
        <f>IF(Q297="","",MIN(J297:N297))</f>
        <v/>
      </c>
      <c r="S297">
        <f>IFERROR(J144+MATCH(R297,J297:N297,0)-1,"")</f>
        <v/>
      </c>
      <c r="T297">
        <f>IFERROR(AVERAGE(J297:N297),"")</f>
        <v/>
      </c>
      <c r="U297">
        <f>IFERROR(STDEV(J297:N297),"")</f>
        <v/>
      </c>
      <c r="V297">
        <f>IFERROR(IF(C297="-","",IF(ISBLANK(B297),"",IF(OR(ISNUMBER(FIND("Growth",B297)),ISNUMBER(FIND("Margin",B297))),"",(J297-T297)/U297))),"")</f>
        <v/>
      </c>
      <c r="W297">
        <f>IFERROR(IF(OR(D297="-",ISBLANK(D297)),"",(K297-T297)/U297),"")</f>
        <v/>
      </c>
      <c r="X297">
        <f>IFERROR(IF(OR(E297="-",ISBLANK(E297)),"",(L297-T297)/U297),"")</f>
        <v/>
      </c>
      <c r="Y297">
        <f>IFERROR(IF(OR(F297="-",ISBLANK(F297)),"",(M297-T297)/U297),"")</f>
        <v/>
      </c>
      <c r="Z297">
        <f>IFERROR(IF(OR(G297="-",ISBLANK(G297)),"",(N297-T297)/U297),"")</f>
        <v/>
      </c>
      <c r="AA297">
        <f>IF(MAX(MAX(V297:Z297),ABS(MIN(V297:Z297)))=ABS(MIN(V297:Z297)),MIN(V297:Z297),MAX(V297:Z297))</f>
        <v/>
      </c>
      <c r="AB297">
        <f>IFERROR(V144+MATCH(AA297,V297:Z297,0)-1,"")</f>
        <v/>
      </c>
      <c r="AC297">
        <f>IF(AB297&lt;&gt;"",IF(S297=AB297,"Low",IF(AB297=Q297,"High","")),"")</f>
        <v/>
      </c>
      <c r="AE297">
        <f>IF(ISNUMBER(MATCH("N/A",J297:N297,0)),"",IFERROR((5 * SUMPRODUCT(J144:N144,J297:N297) - PRODUCT(SUM(J144:N144),SUM(J297:N297))) / ((5 * SUM((J144^2)+(K144^2)+(L144^2)+(M144^2)+(N144^2))) - SUM(J144:N144)^2),""))</f>
        <v/>
      </c>
      <c r="AF297">
        <f>IFERROR(CORREL(J144:N144,J297:N297),"")</f>
        <v/>
      </c>
      <c r="AZ297">
        <f>IF(Q297=S297,0,1)</f>
        <v/>
      </c>
      <c r="BA297">
        <f>IF(AZ297=1,IF(Q297="","",IF(Q297=N144,"Yes","No")),"")</f>
        <v/>
      </c>
      <c r="BB297">
        <f>IF(BA297="Yes",P297,"")</f>
        <v/>
      </c>
      <c r="BC297">
        <f>IF(AZ297=1,IF(S297="","",IF(S297=N144,"Yes","No")),"")</f>
        <v/>
      </c>
      <c r="BD297">
        <f>IF(BC297="Yes",R297,"")</f>
        <v/>
      </c>
      <c r="BE297">
        <f>IFERROR(IF(SIGN(AE297)=1,"Increasing",IF(SIGN(AE297)=-1,"Decreasing","")),"")</f>
        <v/>
      </c>
      <c r="BF297">
        <f>IF(OR(AND(BE297="Increasing",BA297="Yes"),AND(BE297="Decreasing",BC297="Yes")),"Yes","No")</f>
        <v/>
      </c>
      <c r="BG297">
        <f>IF(I297="pos_trend","Yes","No")</f>
        <v/>
      </c>
      <c r="BH297">
        <f>IF(AF297&lt;&gt;"",IF(ABS(AF297)&gt;0.8,"Yes","No"),"")</f>
        <v/>
      </c>
    </row>
    <row r="298" spans="1:60">
      <c s="1" r="A298" t="n">
        <v>6</v>
      </c>
      <c r="B298" t="s">
        <v>680</v>
      </c>
      <c r="C298" t="s">
        <v>2979</v>
      </c>
      <c r="D298" t="s">
        <v>2980</v>
      </c>
      <c r="E298" t="s">
        <v>2981</v>
      </c>
      <c r="F298" t="s">
        <v>2982</v>
      </c>
      <c r="G298" t="s">
        <v>2983</v>
      </c>
      <c r="H298" t="s"/>
      <c r="I298">
        <f>IF(AND(K298&gt; J298, L298&gt; K298, M298&gt; L298, N298&gt; M298), "pos_trend", IF(AND(K298&lt; J298, L298&lt; K298, M298&lt; L298, N298&lt; M298), "neg_trend", "N/A"))</f>
        <v/>
      </c>
      <c r="J298">
        <f>IFERROR(IF(TRIM(C298)="-", "N/A", IF(RIGHT(C298,1)=")",IF(RIGHT(C298,2)="T)",-1000000000000*VALUE(MID(C298,2,LEN(C298)-3)),IF(RIGHT(C298,2)="M)",-1000000*VALUE(MID(C298,2,LEN(C298)-3)),IF(RIGHT(C298,2)="B)",-1000000000*VALUE(MID(C298,2,LEN(C298)-3)),IF(RIGHT(C298,2)="k)",-1000*VALUE(MID(C298,2,LEN(C298)-3)),VALUE(SUBSTITUTE(C298,",","")))))),IF(RIGHT(C298,1)="T",1000000000000*VALUE(LEFT(C298,LEN(C298)-1)),IF(RIGHT(C298,1)="M",1000000*VALUE(LEFT(C298,LEN(C298)-1)),IF(RIGHT(C298,1)="B",1000000000*VALUE(LEFT(C298,LEN(C298)-1)),IF(RIGHT(C298,1)="%",0.01*VALUE(LEFT(C298,LEN(C298)-1)),IF(RIGHT(C298,1)="k",1000*VALUE(LEFT(C298,LEN(C298)-1)),VALUE(SUBSTITUTE(C298,",",""))))))))),"N/A")</f>
        <v/>
      </c>
      <c r="K298">
        <f>IFERROR(IF(TRIM(D298)="-", "N/A", IF(RIGHT(D298,1)=")",IF(RIGHT(D298,2)="T)",-1000000000000*VALUE(MID(D298,2,LEN(D298)-3)),IF(RIGHT(D298,2)="M)",-1000000*VALUE(MID(D298,2,LEN(D298)-3)),IF(RIGHT(D298,2)="B)",-1000000000*VALUE(MID(D298,2,LEN(D298)-3)),IF(RIGHT(D298,2)="k)",-1000*VALUE(MID(D298,2,LEN(D298)-3)),VALUE(SUBSTITUTE(D298,",","")))))),IF(RIGHT(D298,1)="T",1000000000000*VALUE(LEFT(D298,LEN(D298)-1)),IF(RIGHT(D298,1)="M",1000000*VALUE(LEFT(D298,LEN(D298)-1)),IF(RIGHT(D298,1)="B",1000000000*VALUE(LEFT(D298,LEN(D298)-1)),IF(RIGHT(D298,1)="%",0.01*VALUE(LEFT(D298,LEN(D298)-1)),IF(RIGHT(D298,1)="k",1000*VALUE(LEFT(D298,LEN(D298)-1)),VALUE(SUBSTITUTE(D298,",",""))))))))),"N/A")</f>
        <v/>
      </c>
      <c r="L298">
        <f>IFERROR(IF(TRIM(E298)="-", "N/A", IF(RIGHT(E298,1)=")",IF(RIGHT(E298,2)="T)",-1000000000000*VALUE(MID(E298,2,LEN(E298)-3)),IF(RIGHT(E298,2)="M)",-1000000*VALUE(MID(E298,2,LEN(E298)-3)),IF(RIGHT(E298,2)="B)",-1000000000*VALUE(MID(E298,2,LEN(E298)-3)),IF(RIGHT(E298,2)="k)",-1000*VALUE(MID(E298,2,LEN(E298)-3)),VALUE(SUBSTITUTE(E298,",","")))))),IF(RIGHT(E298,1)="T",1000000000000*VALUE(LEFT(E298,LEN(E298)-1)),IF(RIGHT(E298,1)="M",1000000*VALUE(LEFT(E298,LEN(E298)-1)),IF(RIGHT(E298,1)="B",1000000000*VALUE(LEFT(E298,LEN(E298)-1)),IF(RIGHT(E298,1)="%",0.01*VALUE(LEFT(E298,LEN(E298)-1)),IF(RIGHT(E298,1)="k",1000*VALUE(LEFT(E298,LEN(E298)-1)),VALUE(SUBSTITUTE(E298,",",""))))))))),"N/A")</f>
        <v/>
      </c>
      <c r="M298">
        <f>IFERROR(IF(TRIM(F298)="-", "N/A", IF(RIGHT(F298,1)=")",IF(RIGHT(F298,2)="T)",-1000000000000*VALUE(MID(F298,2,LEN(F298)-3)),IF(RIGHT(F298,2)="M)",-1000000*VALUE(MID(F298,2,LEN(F298)-3)),IF(RIGHT(F298,2)="B)",-1000000000*VALUE(MID(F298,2,LEN(F298)-3)),IF(RIGHT(F298,2)="k)",-1000*VALUE(MID(F298,2,LEN(F298)-3)),VALUE(SUBSTITUTE(F298,",","")))))),IF(RIGHT(F298,1)="T",1000000000000*VALUE(LEFT(F298,LEN(F298)-1)),IF(RIGHT(F298,1)="M",1000000*VALUE(LEFT(F298,LEN(F298)-1)),IF(RIGHT(F298,1)="B",1000000000*VALUE(LEFT(F298,LEN(F298)-1)),IF(RIGHT(F298,1)="%",0.01*VALUE(LEFT(F298,LEN(F298)-1)),IF(RIGHT(F298,1)="k",1000*VALUE(LEFT(F298,LEN(F298)-1)),VALUE(SUBSTITUTE(F298,",",""))))))))),"N/A")</f>
        <v/>
      </c>
      <c r="N298">
        <f>IFERROR(IF(TRIM(G298)="-", "N/A", IF(RIGHT(G298,1)=")",IF(RIGHT(G298,2)="T)",-1000000000000*VALUE(MID(G298,2,LEN(G298)-3)),IF(RIGHT(G298,2)="M)",-1000000*VALUE(MID(G298,2,LEN(G298)-3)),IF(RIGHT(G298,2)="B)",-1000000000*VALUE(MID(G298,2,LEN(G298)-3)),IF(RIGHT(G298,2)="k)",-1000*VALUE(MID(G298,2,LEN(G298)-3)),VALUE(SUBSTITUTE(G298,",","")))))),IF(RIGHT(G298,1)="T",1000000000000*VALUE(LEFT(G298,LEN(G298)-1)),IF(RIGHT(G298,1)="M",1000000*VALUE(LEFT(G298,LEN(G298)-1)),IF(RIGHT(G298,1)="B",1000000000*VALUE(LEFT(G298,LEN(G298)-1)),IF(RIGHT(G298,1)="%",0.01*VALUE(LEFT(G298,LEN(G298)-1)),IF(RIGHT(G298,1)="k",1000*VALUE(LEFT(G298,LEN(G298)-1)),VALUE(SUBSTITUTE(G298,",",""))))))))),"N/A")</f>
        <v/>
      </c>
      <c r="P298">
        <f>MAX(J298:N298)</f>
        <v/>
      </c>
      <c r="Q298">
        <f>IFERROR(J144+MATCH(P298,J298:N298,0)-1,"")</f>
        <v/>
      </c>
      <c r="R298">
        <f>IF(Q298="","",MIN(J298:N298))</f>
        <v/>
      </c>
      <c r="S298">
        <f>IFERROR(J144+MATCH(R298,J298:N298,0)-1,"")</f>
        <v/>
      </c>
      <c r="T298">
        <f>IFERROR(AVERAGE(J298:N298),"")</f>
        <v/>
      </c>
      <c r="U298">
        <f>IFERROR(STDEV(J298:N298),"")</f>
        <v/>
      </c>
      <c r="V298">
        <f>IFERROR(IF(C298="-","",IF(ISBLANK(B298),"",IF(OR(ISNUMBER(FIND("Growth",B298)),ISNUMBER(FIND("Margin",B298))),"",(J298-T298)/U298))),"")</f>
        <v/>
      </c>
      <c r="W298">
        <f>IFERROR(IF(OR(D298="-",ISBLANK(D298)),"",(K298-T298)/U298),"")</f>
        <v/>
      </c>
      <c r="X298">
        <f>IFERROR(IF(OR(E298="-",ISBLANK(E298)),"",(L298-T298)/U298),"")</f>
        <v/>
      </c>
      <c r="Y298">
        <f>IFERROR(IF(OR(F298="-",ISBLANK(F298)),"",(M298-T298)/U298),"")</f>
        <v/>
      </c>
      <c r="Z298">
        <f>IFERROR(IF(OR(G298="-",ISBLANK(G298)),"",(N298-T298)/U298),"")</f>
        <v/>
      </c>
      <c r="AA298">
        <f>IF(MAX(MAX(V298:Z298),ABS(MIN(V298:Z298)))=ABS(MIN(V298:Z298)),MIN(V298:Z298),MAX(V298:Z298))</f>
        <v/>
      </c>
      <c r="AB298">
        <f>IFERROR(V144+MATCH(AA298,V298:Z298,0)-1,"")</f>
        <v/>
      </c>
      <c r="AC298">
        <f>IF(AB298&lt;&gt;"",IF(S298=AB298,"Low",IF(AB298=Q298,"High","")),"")</f>
        <v/>
      </c>
      <c r="AE298">
        <f>IF(ISNUMBER(MATCH("N/A",J298:N298,0)),"",IFERROR((5 * SUMPRODUCT(J144:N144,J298:N298) - PRODUCT(SUM(J144:N144),SUM(J298:N298))) / ((5 * SUM((J144^2)+(K144^2)+(L144^2)+(M144^2)+(N144^2))) - SUM(J144:N144)^2),""))</f>
        <v/>
      </c>
      <c r="AF298">
        <f>IFERROR(CORREL(J144:N144,J298:N298),"")</f>
        <v/>
      </c>
      <c r="AZ298">
        <f>IF(Q298=S298,0,1)</f>
        <v/>
      </c>
      <c r="BA298">
        <f>IF(AZ298=1,IF(Q298="","",IF(Q298=N144,"Yes","No")),"")</f>
        <v/>
      </c>
      <c r="BB298">
        <f>IF(BA298="Yes",P298,"")</f>
        <v/>
      </c>
      <c r="BC298">
        <f>IF(AZ298=1,IF(S298="","",IF(S298=N144,"Yes","No")),"")</f>
        <v/>
      </c>
      <c r="BD298">
        <f>IF(BC298="Yes",R298,"")</f>
        <v/>
      </c>
      <c r="BE298">
        <f>IFERROR(IF(SIGN(AE298)=1,"Increasing",IF(SIGN(AE298)=-1,"Decreasing","")),"")</f>
        <v/>
      </c>
      <c r="BF298">
        <f>IF(OR(AND(BE298="Increasing",BA298="Yes"),AND(BE298="Decreasing",BC298="Yes")),"Yes","No")</f>
        <v/>
      </c>
      <c r="BG298">
        <f>IF(I298="pos_trend","Yes","No")</f>
        <v/>
      </c>
      <c r="BH298">
        <f>IF(AF298&lt;&gt;"",IF(ABS(AF298)&gt;0.8,"Yes","No"),"")</f>
        <v/>
      </c>
    </row>
    <row r="299" spans="1:60">
      <c s="1" r="A299" t="n">
        <v>7</v>
      </c>
      <c r="B299" t="s">
        <v>756</v>
      </c>
      <c r="C299" t="s">
        <v>264</v>
      </c>
      <c r="D299" t="s">
        <v>264</v>
      </c>
      <c r="E299" t="s">
        <v>264</v>
      </c>
      <c r="F299" t="s">
        <v>264</v>
      </c>
      <c r="G299" t="s">
        <v>264</v>
      </c>
      <c r="H299" t="s"/>
      <c r="I299">
        <f>IF(AND(K299&gt; J299, L299&gt; K299, M299&gt; L299, N299&gt; M299), "pos_trend", IF(AND(K299&lt; J299, L299&lt; K299, M299&lt; L299, N299&lt; M299), "neg_trend", "N/A"))</f>
        <v/>
      </c>
      <c r="J299">
        <f>IFERROR(IF(TRIM(C299)="-", "N/A", IF(RIGHT(C299,1)=")",IF(RIGHT(C299,2)="T)",-1000000000000*VALUE(MID(C299,2,LEN(C299)-3)),IF(RIGHT(C299,2)="M)",-1000000*VALUE(MID(C299,2,LEN(C299)-3)),IF(RIGHT(C299,2)="B)",-1000000000*VALUE(MID(C299,2,LEN(C299)-3)),IF(RIGHT(C299,2)="k)",-1000*VALUE(MID(C299,2,LEN(C299)-3)),VALUE(SUBSTITUTE(C299,",","")))))),IF(RIGHT(C299,1)="T",1000000000000*VALUE(LEFT(C299,LEN(C299)-1)),IF(RIGHT(C299,1)="M",1000000*VALUE(LEFT(C299,LEN(C299)-1)),IF(RIGHT(C299,1)="B",1000000000*VALUE(LEFT(C299,LEN(C299)-1)),IF(RIGHT(C299,1)="%",0.01*VALUE(LEFT(C299,LEN(C299)-1)),IF(RIGHT(C299,1)="k",1000*VALUE(LEFT(C299,LEN(C299)-1)),VALUE(SUBSTITUTE(C299,",",""))))))))),"N/A")</f>
        <v/>
      </c>
      <c r="K299">
        <f>IFERROR(IF(TRIM(D299)="-", "N/A", IF(RIGHT(D299,1)=")",IF(RIGHT(D299,2)="T)",-1000000000000*VALUE(MID(D299,2,LEN(D299)-3)),IF(RIGHT(D299,2)="M)",-1000000*VALUE(MID(D299,2,LEN(D299)-3)),IF(RIGHT(D299,2)="B)",-1000000000*VALUE(MID(D299,2,LEN(D299)-3)),IF(RIGHT(D299,2)="k)",-1000*VALUE(MID(D299,2,LEN(D299)-3)),VALUE(SUBSTITUTE(D299,",","")))))),IF(RIGHT(D299,1)="T",1000000000000*VALUE(LEFT(D299,LEN(D299)-1)),IF(RIGHT(D299,1)="M",1000000*VALUE(LEFT(D299,LEN(D299)-1)),IF(RIGHT(D299,1)="B",1000000000*VALUE(LEFT(D299,LEN(D299)-1)),IF(RIGHT(D299,1)="%",0.01*VALUE(LEFT(D299,LEN(D299)-1)),IF(RIGHT(D299,1)="k",1000*VALUE(LEFT(D299,LEN(D299)-1)),VALUE(SUBSTITUTE(D299,",",""))))))))),"N/A")</f>
        <v/>
      </c>
      <c r="L299">
        <f>IFERROR(IF(TRIM(E299)="-", "N/A", IF(RIGHT(E299,1)=")",IF(RIGHT(E299,2)="T)",-1000000000000*VALUE(MID(E299,2,LEN(E299)-3)),IF(RIGHT(E299,2)="M)",-1000000*VALUE(MID(E299,2,LEN(E299)-3)),IF(RIGHT(E299,2)="B)",-1000000000*VALUE(MID(E299,2,LEN(E299)-3)),IF(RIGHT(E299,2)="k)",-1000*VALUE(MID(E299,2,LEN(E299)-3)),VALUE(SUBSTITUTE(E299,",","")))))),IF(RIGHT(E299,1)="T",1000000000000*VALUE(LEFT(E299,LEN(E299)-1)),IF(RIGHT(E299,1)="M",1000000*VALUE(LEFT(E299,LEN(E299)-1)),IF(RIGHT(E299,1)="B",1000000000*VALUE(LEFT(E299,LEN(E299)-1)),IF(RIGHT(E299,1)="%",0.01*VALUE(LEFT(E299,LEN(E299)-1)),IF(RIGHT(E299,1)="k",1000*VALUE(LEFT(E299,LEN(E299)-1)),VALUE(SUBSTITUTE(E299,",",""))))))))),"N/A")</f>
        <v/>
      </c>
      <c r="M299">
        <f>IFERROR(IF(TRIM(F299)="-", "N/A", IF(RIGHT(F299,1)=")",IF(RIGHT(F299,2)="T)",-1000000000000*VALUE(MID(F299,2,LEN(F299)-3)),IF(RIGHT(F299,2)="M)",-1000000*VALUE(MID(F299,2,LEN(F299)-3)),IF(RIGHT(F299,2)="B)",-1000000000*VALUE(MID(F299,2,LEN(F299)-3)),IF(RIGHT(F299,2)="k)",-1000*VALUE(MID(F299,2,LEN(F299)-3)),VALUE(SUBSTITUTE(F299,",","")))))),IF(RIGHT(F299,1)="T",1000000000000*VALUE(LEFT(F299,LEN(F299)-1)),IF(RIGHT(F299,1)="M",1000000*VALUE(LEFT(F299,LEN(F299)-1)),IF(RIGHT(F299,1)="B",1000000000*VALUE(LEFT(F299,LEN(F299)-1)),IF(RIGHT(F299,1)="%",0.01*VALUE(LEFT(F299,LEN(F299)-1)),IF(RIGHT(F299,1)="k",1000*VALUE(LEFT(F299,LEN(F299)-1)),VALUE(SUBSTITUTE(F299,",",""))))))))),"N/A")</f>
        <v/>
      </c>
      <c r="N299">
        <f>IFERROR(IF(TRIM(G299)="-", "N/A", IF(RIGHT(G299,1)=")",IF(RIGHT(G299,2)="T)",-1000000000000*VALUE(MID(G299,2,LEN(G299)-3)),IF(RIGHT(G299,2)="M)",-1000000*VALUE(MID(G299,2,LEN(G299)-3)),IF(RIGHT(G299,2)="B)",-1000000000*VALUE(MID(G299,2,LEN(G299)-3)),IF(RIGHT(G299,2)="k)",-1000*VALUE(MID(G299,2,LEN(G299)-3)),VALUE(SUBSTITUTE(G299,",","")))))),IF(RIGHT(G299,1)="T",1000000000000*VALUE(LEFT(G299,LEN(G299)-1)),IF(RIGHT(G299,1)="M",1000000*VALUE(LEFT(G299,LEN(G299)-1)),IF(RIGHT(G299,1)="B",1000000000*VALUE(LEFT(G299,LEN(G299)-1)),IF(RIGHT(G299,1)="%",0.01*VALUE(LEFT(G299,LEN(G299)-1)),IF(RIGHT(G299,1)="k",1000*VALUE(LEFT(G299,LEN(G299)-1)),VALUE(SUBSTITUTE(G299,",",""))))))))),"N/A")</f>
        <v/>
      </c>
      <c r="P299">
        <f>MAX(J299:N299)</f>
        <v/>
      </c>
      <c r="Q299">
        <f>IFERROR(J144+MATCH(P299,J299:N299,0)-1,"")</f>
        <v/>
      </c>
      <c r="R299">
        <f>IF(Q299="","",MIN(J299:N299))</f>
        <v/>
      </c>
      <c r="S299">
        <f>IFERROR(J144+MATCH(R299,J299:N299,0)-1,"")</f>
        <v/>
      </c>
      <c r="T299">
        <f>IFERROR(AVERAGE(J299:N299),"")</f>
        <v/>
      </c>
      <c r="U299">
        <f>IFERROR(STDEV(J299:N299),"")</f>
        <v/>
      </c>
      <c r="V299">
        <f>IFERROR(IF(C299="-","",IF(ISBLANK(B299),"",IF(OR(ISNUMBER(FIND("Growth",B299)),ISNUMBER(FIND("Margin",B299))),"",(J299-T299)/U299))),"")</f>
        <v/>
      </c>
      <c r="W299">
        <f>IFERROR(IF(OR(D299="-",ISBLANK(D299)),"",(K299-T299)/U299),"")</f>
        <v/>
      </c>
      <c r="X299">
        <f>IFERROR(IF(OR(E299="-",ISBLANK(E299)),"",(L299-T299)/U299),"")</f>
        <v/>
      </c>
      <c r="Y299">
        <f>IFERROR(IF(OR(F299="-",ISBLANK(F299)),"",(M299-T299)/U299),"")</f>
        <v/>
      </c>
      <c r="Z299">
        <f>IFERROR(IF(OR(G299="-",ISBLANK(G299)),"",(N299-T299)/U299),"")</f>
        <v/>
      </c>
      <c r="AA299">
        <f>IF(MAX(MAX(V299:Z299),ABS(MIN(V299:Z299)))=ABS(MIN(V299:Z299)),MIN(V299:Z299),MAX(V299:Z299))</f>
        <v/>
      </c>
      <c r="AB299">
        <f>IFERROR(V144+MATCH(AA299,V299:Z299,0)-1,"")</f>
        <v/>
      </c>
      <c r="AC299">
        <f>IF(AB299&lt;&gt;"",IF(S299=AB299,"Low",IF(AB299=Q299,"High","")),"")</f>
        <v/>
      </c>
      <c r="AE299">
        <f>IF(ISNUMBER(MATCH("N/A",J299:N299,0)),"",IFERROR((5 * SUMPRODUCT(J144:N144,J299:N299) - PRODUCT(SUM(J144:N144),SUM(J299:N299))) / ((5 * SUM((J144^2)+(K144^2)+(L144^2)+(M144^2)+(N144^2))) - SUM(J144:N144)^2),""))</f>
        <v/>
      </c>
      <c r="AF299">
        <f>IFERROR(CORREL(J144:N144,J299:N299),"")</f>
        <v/>
      </c>
      <c r="AZ299">
        <f>IF(Q299=S299,0,1)</f>
        <v/>
      </c>
      <c r="BA299">
        <f>IF(AZ299=1,IF(Q299="","",IF(Q299=N144,"Yes","No")),"")</f>
        <v/>
      </c>
      <c r="BB299">
        <f>IF(BA299="Yes",P299,"")</f>
        <v/>
      </c>
      <c r="BC299">
        <f>IF(AZ299=1,IF(S299="","",IF(S299=N144,"Yes","No")),"")</f>
        <v/>
      </c>
      <c r="BD299">
        <f>IF(BC299="Yes",R299,"")</f>
        <v/>
      </c>
      <c r="BE299">
        <f>IFERROR(IF(SIGN(AE299)=1,"Increasing",IF(SIGN(AE299)=-1,"Decreasing","")),"")</f>
        <v/>
      </c>
      <c r="BF299">
        <f>IF(OR(AND(BE299="Increasing",BA299="Yes"),AND(BE299="Decreasing",BC299="Yes")),"Yes","No")</f>
        <v/>
      </c>
      <c r="BG299">
        <f>IF(I299="pos_trend","Yes","No")</f>
        <v/>
      </c>
      <c r="BH299">
        <f>IF(AF299&lt;&gt;"",IF(ABS(AF299)&gt;0.8,"Yes","No"),"")</f>
        <v/>
      </c>
    </row>
    <row r="300" spans="1:60">
      <c s="1" r="A300" t="n">
        <v>8</v>
      </c>
      <c r="B300" t="s">
        <v>757</v>
      </c>
      <c r="C300" t="s">
        <v>2984</v>
      </c>
      <c r="D300" t="s">
        <v>2985</v>
      </c>
      <c r="E300" t="s">
        <v>2986</v>
      </c>
      <c r="F300" t="s">
        <v>2987</v>
      </c>
      <c r="G300" t="s">
        <v>2988</v>
      </c>
      <c r="H300" t="s"/>
      <c r="I300">
        <f>IF(AND(K300&gt; J300, L300&gt; K300, M300&gt; L300, N300&gt; M300), "pos_trend", IF(AND(K300&lt; J300, L300&lt; K300, M300&lt; L300, N300&lt; M300), "neg_trend", "N/A"))</f>
        <v/>
      </c>
      <c r="J300">
        <f>IFERROR(IF(TRIM(C300)="-", "N/A", IF(RIGHT(C300,1)=")",IF(RIGHT(C300,2)="T)",-1000000000000*VALUE(MID(C300,2,LEN(C300)-3)),IF(RIGHT(C300,2)="M)",-1000000*VALUE(MID(C300,2,LEN(C300)-3)),IF(RIGHT(C300,2)="B)",-1000000000*VALUE(MID(C300,2,LEN(C300)-3)),IF(RIGHT(C300,2)="k)",-1000*VALUE(MID(C300,2,LEN(C300)-3)),VALUE(SUBSTITUTE(C300,",","")))))),IF(RIGHT(C300,1)="T",1000000000000*VALUE(LEFT(C300,LEN(C300)-1)),IF(RIGHT(C300,1)="M",1000000*VALUE(LEFT(C300,LEN(C300)-1)),IF(RIGHT(C300,1)="B",1000000000*VALUE(LEFT(C300,LEN(C300)-1)),IF(RIGHT(C300,1)="%",0.01*VALUE(LEFT(C300,LEN(C300)-1)),IF(RIGHT(C300,1)="k",1000*VALUE(LEFT(C300,LEN(C300)-1)),VALUE(SUBSTITUTE(C300,",",""))))))))),"N/A")</f>
        <v/>
      </c>
      <c r="K300">
        <f>IFERROR(IF(TRIM(D300)="-", "N/A", IF(RIGHT(D300,1)=")",IF(RIGHT(D300,2)="T)",-1000000000000*VALUE(MID(D300,2,LEN(D300)-3)),IF(RIGHT(D300,2)="M)",-1000000*VALUE(MID(D300,2,LEN(D300)-3)),IF(RIGHT(D300,2)="B)",-1000000000*VALUE(MID(D300,2,LEN(D300)-3)),IF(RIGHT(D300,2)="k)",-1000*VALUE(MID(D300,2,LEN(D300)-3)),VALUE(SUBSTITUTE(D300,",","")))))),IF(RIGHT(D300,1)="T",1000000000000*VALUE(LEFT(D300,LEN(D300)-1)),IF(RIGHT(D300,1)="M",1000000*VALUE(LEFT(D300,LEN(D300)-1)),IF(RIGHT(D300,1)="B",1000000000*VALUE(LEFT(D300,LEN(D300)-1)),IF(RIGHT(D300,1)="%",0.01*VALUE(LEFT(D300,LEN(D300)-1)),IF(RIGHT(D300,1)="k",1000*VALUE(LEFT(D300,LEN(D300)-1)),VALUE(SUBSTITUTE(D300,",",""))))))))),"N/A")</f>
        <v/>
      </c>
      <c r="L300">
        <f>IFERROR(IF(TRIM(E300)="-", "N/A", IF(RIGHT(E300,1)=")",IF(RIGHT(E300,2)="T)",-1000000000000*VALUE(MID(E300,2,LEN(E300)-3)),IF(RIGHT(E300,2)="M)",-1000000*VALUE(MID(E300,2,LEN(E300)-3)),IF(RIGHT(E300,2)="B)",-1000000000*VALUE(MID(E300,2,LEN(E300)-3)),IF(RIGHT(E300,2)="k)",-1000*VALUE(MID(E300,2,LEN(E300)-3)),VALUE(SUBSTITUTE(E300,",","")))))),IF(RIGHT(E300,1)="T",1000000000000*VALUE(LEFT(E300,LEN(E300)-1)),IF(RIGHT(E300,1)="M",1000000*VALUE(LEFT(E300,LEN(E300)-1)),IF(RIGHT(E300,1)="B",1000000000*VALUE(LEFT(E300,LEN(E300)-1)),IF(RIGHT(E300,1)="%",0.01*VALUE(LEFT(E300,LEN(E300)-1)),IF(RIGHT(E300,1)="k",1000*VALUE(LEFT(E300,LEN(E300)-1)),VALUE(SUBSTITUTE(E300,",",""))))))))),"N/A")</f>
        <v/>
      </c>
      <c r="M300">
        <f>IFERROR(IF(TRIM(F300)="-", "N/A", IF(RIGHT(F300,1)=")",IF(RIGHT(F300,2)="T)",-1000000000000*VALUE(MID(F300,2,LEN(F300)-3)),IF(RIGHT(F300,2)="M)",-1000000*VALUE(MID(F300,2,LEN(F300)-3)),IF(RIGHT(F300,2)="B)",-1000000000*VALUE(MID(F300,2,LEN(F300)-3)),IF(RIGHT(F300,2)="k)",-1000*VALUE(MID(F300,2,LEN(F300)-3)),VALUE(SUBSTITUTE(F300,",","")))))),IF(RIGHT(F300,1)="T",1000000000000*VALUE(LEFT(F300,LEN(F300)-1)),IF(RIGHT(F300,1)="M",1000000*VALUE(LEFT(F300,LEN(F300)-1)),IF(RIGHT(F300,1)="B",1000000000*VALUE(LEFT(F300,LEN(F300)-1)),IF(RIGHT(F300,1)="%",0.01*VALUE(LEFT(F300,LEN(F300)-1)),IF(RIGHT(F300,1)="k",1000*VALUE(LEFT(F300,LEN(F300)-1)),VALUE(SUBSTITUTE(F300,",",""))))))))),"N/A")</f>
        <v/>
      </c>
      <c r="N300">
        <f>IFERROR(IF(TRIM(G300)="-", "N/A", IF(RIGHT(G300,1)=")",IF(RIGHT(G300,2)="T)",-1000000000000*VALUE(MID(G300,2,LEN(G300)-3)),IF(RIGHT(G300,2)="M)",-1000000*VALUE(MID(G300,2,LEN(G300)-3)),IF(RIGHT(G300,2)="B)",-1000000000*VALUE(MID(G300,2,LEN(G300)-3)),IF(RIGHT(G300,2)="k)",-1000*VALUE(MID(G300,2,LEN(G300)-3)),VALUE(SUBSTITUTE(G300,",","")))))),IF(RIGHT(G300,1)="T",1000000000000*VALUE(LEFT(G300,LEN(G300)-1)),IF(RIGHT(G300,1)="M",1000000*VALUE(LEFT(G300,LEN(G300)-1)),IF(RIGHT(G300,1)="B",1000000000*VALUE(LEFT(G300,LEN(G300)-1)),IF(RIGHT(G300,1)="%",0.01*VALUE(LEFT(G300,LEN(G300)-1)),IF(RIGHT(G300,1)="k",1000*VALUE(LEFT(G300,LEN(G300)-1)),VALUE(SUBSTITUTE(G300,",",""))))))))),"N/A")</f>
        <v/>
      </c>
      <c r="P300">
        <f>MAX(J300:N300)</f>
        <v/>
      </c>
      <c r="Q300">
        <f>IFERROR(J144+MATCH(P300,J300:N300,0)-1,"")</f>
        <v/>
      </c>
      <c r="R300">
        <f>IF(Q300="","",MIN(J300:N300))</f>
        <v/>
      </c>
      <c r="S300">
        <f>IFERROR(J144+MATCH(R300,J300:N300,0)-1,"")</f>
        <v/>
      </c>
      <c r="T300">
        <f>IFERROR(AVERAGE(J300:N300),"")</f>
        <v/>
      </c>
      <c r="U300">
        <f>IFERROR(STDEV(J300:N300),"")</f>
        <v/>
      </c>
      <c r="V300">
        <f>IFERROR(IF(C300="-","",IF(ISBLANK(B300),"",IF(OR(ISNUMBER(FIND("Growth",B300)),ISNUMBER(FIND("Margin",B300))),"",(J300-T300)/U300))),"")</f>
        <v/>
      </c>
      <c r="W300">
        <f>IFERROR(IF(OR(D300="-",ISBLANK(D300)),"",(K300-T300)/U300),"")</f>
        <v/>
      </c>
      <c r="X300">
        <f>IFERROR(IF(OR(E300="-",ISBLANK(E300)),"",(L300-T300)/U300),"")</f>
        <v/>
      </c>
      <c r="Y300">
        <f>IFERROR(IF(OR(F300="-",ISBLANK(F300)),"",(M300-T300)/U300),"")</f>
        <v/>
      </c>
      <c r="Z300">
        <f>IFERROR(IF(OR(G300="-",ISBLANK(G300)),"",(N300-T300)/U300),"")</f>
        <v/>
      </c>
      <c r="AA300">
        <f>IF(MAX(MAX(V300:Z300),ABS(MIN(V300:Z300)))=ABS(MIN(V300:Z300)),MIN(V300:Z300),MAX(V300:Z300))</f>
        <v/>
      </c>
      <c r="AB300">
        <f>IFERROR(V144+MATCH(AA300,V300:Z300,0)-1,"")</f>
        <v/>
      </c>
      <c r="AC300">
        <f>IF(AB300&lt;&gt;"",IF(S300=AB300,"Low",IF(AB300=Q300,"High","")),"")</f>
        <v/>
      </c>
      <c r="AE300">
        <f>IF(ISNUMBER(MATCH("N/A",J300:N300,0)),"",IFERROR((5 * SUMPRODUCT(J144:N144,J300:N300) - PRODUCT(SUM(J144:N144),SUM(J300:N300))) / ((5 * SUM((J144^2)+(K144^2)+(L144^2)+(M144^2)+(N144^2))) - SUM(J144:N144)^2),""))</f>
        <v/>
      </c>
      <c r="AF300">
        <f>IFERROR(CORREL(J144:N144,J300:N300),"")</f>
        <v/>
      </c>
      <c r="AZ300">
        <f>IF(Q300=S300,0,1)</f>
        <v/>
      </c>
      <c r="BA300">
        <f>IF(AZ300=1,IF(Q300="","",IF(Q300=N144,"Yes","No")),"")</f>
        <v/>
      </c>
      <c r="BB300">
        <f>IF(BA300="Yes",P300,"")</f>
        <v/>
      </c>
      <c r="BC300">
        <f>IF(AZ300=1,IF(S300="","",IF(S300=N144,"Yes","No")),"")</f>
        <v/>
      </c>
      <c r="BD300">
        <f>IF(BC300="Yes",R300,"")</f>
        <v/>
      </c>
      <c r="BE300">
        <f>IFERROR(IF(SIGN(AE300)=1,"Increasing",IF(SIGN(AE300)=-1,"Decreasing","")),"")</f>
        <v/>
      </c>
      <c r="BF300">
        <f>IF(OR(AND(BE300="Increasing",BA300="Yes"),AND(BE300="Decreasing",BC300="Yes")),"Yes","No")</f>
        <v/>
      </c>
      <c r="BG300">
        <f>IF(I300="pos_trend","Yes","No")</f>
        <v/>
      </c>
      <c r="BH300">
        <f>IF(AF300&lt;&gt;"",IF(ABS(AF300)&gt;0.8,"Yes","No"),"")</f>
        <v/>
      </c>
    </row>
    <row r="301" spans="1:60">
      <c s="1" r="A301" t="n">
        <v>9</v>
      </c>
      <c r="B301" t="s">
        <v>763</v>
      </c>
      <c r="C301" t="s">
        <v>2989</v>
      </c>
      <c r="D301" t="s">
        <v>2990</v>
      </c>
      <c r="E301" t="s">
        <v>2991</v>
      </c>
      <c r="F301" t="s">
        <v>2992</v>
      </c>
      <c r="G301" t="s">
        <v>2993</v>
      </c>
      <c r="H301" t="s"/>
      <c r="I301">
        <f>IF(AND(K301&gt; J301, L301&gt; K301, M301&gt; L301, N301&gt; M301), "pos_trend", IF(AND(K301&lt; J301, L301&lt; K301, M301&lt; L301, N301&lt; M301), "neg_trend", "N/A"))</f>
        <v/>
      </c>
      <c r="J301">
        <f>IFERROR(IF(TRIM(C301)="-", "N/A", IF(RIGHT(C301,1)=")",IF(RIGHT(C301,2)="T)",-1000000000000*VALUE(MID(C301,2,LEN(C301)-3)),IF(RIGHT(C301,2)="M)",-1000000*VALUE(MID(C301,2,LEN(C301)-3)),IF(RIGHT(C301,2)="B)",-1000000000*VALUE(MID(C301,2,LEN(C301)-3)),IF(RIGHT(C301,2)="k)",-1000*VALUE(MID(C301,2,LEN(C301)-3)),VALUE(SUBSTITUTE(C301,",","")))))),IF(RIGHT(C301,1)="T",1000000000000*VALUE(LEFT(C301,LEN(C301)-1)),IF(RIGHT(C301,1)="M",1000000*VALUE(LEFT(C301,LEN(C301)-1)),IF(RIGHT(C301,1)="B",1000000000*VALUE(LEFT(C301,LEN(C301)-1)),IF(RIGHT(C301,1)="%",0.01*VALUE(LEFT(C301,LEN(C301)-1)),IF(RIGHT(C301,1)="k",1000*VALUE(LEFT(C301,LEN(C301)-1)),VALUE(SUBSTITUTE(C301,",",""))))))))),"N/A")</f>
        <v/>
      </c>
      <c r="K301">
        <f>IFERROR(IF(TRIM(D301)="-", "N/A", IF(RIGHT(D301,1)=")",IF(RIGHT(D301,2)="T)",-1000000000000*VALUE(MID(D301,2,LEN(D301)-3)),IF(RIGHT(D301,2)="M)",-1000000*VALUE(MID(D301,2,LEN(D301)-3)),IF(RIGHT(D301,2)="B)",-1000000000*VALUE(MID(D301,2,LEN(D301)-3)),IF(RIGHT(D301,2)="k)",-1000*VALUE(MID(D301,2,LEN(D301)-3)),VALUE(SUBSTITUTE(D301,",","")))))),IF(RIGHT(D301,1)="T",1000000000000*VALUE(LEFT(D301,LEN(D301)-1)),IF(RIGHT(D301,1)="M",1000000*VALUE(LEFT(D301,LEN(D301)-1)),IF(RIGHT(D301,1)="B",1000000000*VALUE(LEFT(D301,LEN(D301)-1)),IF(RIGHT(D301,1)="%",0.01*VALUE(LEFT(D301,LEN(D301)-1)),IF(RIGHT(D301,1)="k",1000*VALUE(LEFT(D301,LEN(D301)-1)),VALUE(SUBSTITUTE(D301,",",""))))))))),"N/A")</f>
        <v/>
      </c>
      <c r="L301">
        <f>IFERROR(IF(TRIM(E301)="-", "N/A", IF(RIGHT(E301,1)=")",IF(RIGHT(E301,2)="T)",-1000000000000*VALUE(MID(E301,2,LEN(E301)-3)),IF(RIGHT(E301,2)="M)",-1000000*VALUE(MID(E301,2,LEN(E301)-3)),IF(RIGHT(E301,2)="B)",-1000000000*VALUE(MID(E301,2,LEN(E301)-3)),IF(RIGHT(E301,2)="k)",-1000*VALUE(MID(E301,2,LEN(E301)-3)),VALUE(SUBSTITUTE(E301,",","")))))),IF(RIGHT(E301,1)="T",1000000000000*VALUE(LEFT(E301,LEN(E301)-1)),IF(RIGHT(E301,1)="M",1000000*VALUE(LEFT(E301,LEN(E301)-1)),IF(RIGHT(E301,1)="B",1000000000*VALUE(LEFT(E301,LEN(E301)-1)),IF(RIGHT(E301,1)="%",0.01*VALUE(LEFT(E301,LEN(E301)-1)),IF(RIGHT(E301,1)="k",1000*VALUE(LEFT(E301,LEN(E301)-1)),VALUE(SUBSTITUTE(E301,",",""))))))))),"N/A")</f>
        <v/>
      </c>
      <c r="M301">
        <f>IFERROR(IF(TRIM(F301)="-", "N/A", IF(RIGHT(F301,1)=")",IF(RIGHT(F301,2)="T)",-1000000000000*VALUE(MID(F301,2,LEN(F301)-3)),IF(RIGHT(F301,2)="M)",-1000000*VALUE(MID(F301,2,LEN(F301)-3)),IF(RIGHT(F301,2)="B)",-1000000000*VALUE(MID(F301,2,LEN(F301)-3)),IF(RIGHT(F301,2)="k)",-1000*VALUE(MID(F301,2,LEN(F301)-3)),VALUE(SUBSTITUTE(F301,",","")))))),IF(RIGHT(F301,1)="T",1000000000000*VALUE(LEFT(F301,LEN(F301)-1)),IF(RIGHT(F301,1)="M",1000000*VALUE(LEFT(F301,LEN(F301)-1)),IF(RIGHT(F301,1)="B",1000000000*VALUE(LEFT(F301,LEN(F301)-1)),IF(RIGHT(F301,1)="%",0.01*VALUE(LEFT(F301,LEN(F301)-1)),IF(RIGHT(F301,1)="k",1000*VALUE(LEFT(F301,LEN(F301)-1)),VALUE(SUBSTITUTE(F301,",",""))))))))),"N/A")</f>
        <v/>
      </c>
      <c r="N301">
        <f>IFERROR(IF(TRIM(G301)="-", "N/A", IF(RIGHT(G301,1)=")",IF(RIGHT(G301,2)="T)",-1000000000000*VALUE(MID(G301,2,LEN(G301)-3)),IF(RIGHT(G301,2)="M)",-1000000*VALUE(MID(G301,2,LEN(G301)-3)),IF(RIGHT(G301,2)="B)",-1000000000*VALUE(MID(G301,2,LEN(G301)-3)),IF(RIGHT(G301,2)="k)",-1000*VALUE(MID(G301,2,LEN(G301)-3)),VALUE(SUBSTITUTE(G301,",","")))))),IF(RIGHT(G301,1)="T",1000000000000*VALUE(LEFT(G301,LEN(G301)-1)),IF(RIGHT(G301,1)="M",1000000*VALUE(LEFT(G301,LEN(G301)-1)),IF(RIGHT(G301,1)="B",1000000000*VALUE(LEFT(G301,LEN(G301)-1)),IF(RIGHT(G301,1)="%",0.01*VALUE(LEFT(G301,LEN(G301)-1)),IF(RIGHT(G301,1)="k",1000*VALUE(LEFT(G301,LEN(G301)-1)),VALUE(SUBSTITUTE(G301,",",""))))))))),"N/A")</f>
        <v/>
      </c>
      <c r="P301">
        <f>MAX(J301:N301)</f>
        <v/>
      </c>
      <c r="Q301">
        <f>IFERROR(J144+MATCH(P301,J301:N301,0)-1,"")</f>
        <v/>
      </c>
      <c r="R301">
        <f>IF(Q301="","",MIN(J301:N301))</f>
        <v/>
      </c>
      <c r="S301">
        <f>IFERROR(J144+MATCH(R301,J301:N301,0)-1,"")</f>
        <v/>
      </c>
      <c r="T301">
        <f>IFERROR(AVERAGE(J301:N301),"")</f>
        <v/>
      </c>
      <c r="U301">
        <f>IFERROR(STDEV(J301:N301),"")</f>
        <v/>
      </c>
      <c r="V301">
        <f>IFERROR(IF(C301="-","",IF(ISBLANK(B301),"",IF(OR(ISNUMBER(FIND("Growth",B301)),ISNUMBER(FIND("Margin",B301))),"",(J301-T301)/U301))),"")</f>
        <v/>
      </c>
      <c r="W301">
        <f>IFERROR(IF(OR(D301="-",ISBLANK(D301)),"",(K301-T301)/U301),"")</f>
        <v/>
      </c>
      <c r="X301">
        <f>IFERROR(IF(OR(E301="-",ISBLANK(E301)),"",(L301-T301)/U301),"")</f>
        <v/>
      </c>
      <c r="Y301">
        <f>IFERROR(IF(OR(F301="-",ISBLANK(F301)),"",(M301-T301)/U301),"")</f>
        <v/>
      </c>
      <c r="Z301">
        <f>IFERROR(IF(OR(G301="-",ISBLANK(G301)),"",(N301-T301)/U301),"")</f>
        <v/>
      </c>
      <c r="AA301">
        <f>IF(MAX(MAX(V301:Z301),ABS(MIN(V301:Z301)))=ABS(MIN(V301:Z301)),MIN(V301:Z301),MAX(V301:Z301))</f>
        <v/>
      </c>
      <c r="AB301">
        <f>IFERROR(V144+MATCH(AA301,V301:Z301,0)-1,"")</f>
        <v/>
      </c>
      <c r="AC301">
        <f>IF(AB301&lt;&gt;"",IF(S301=AB301,"Low",IF(AB301=Q301,"High","")),"")</f>
        <v/>
      </c>
      <c r="AE301">
        <f>IF(ISNUMBER(MATCH("N/A",J301:N301,0)),"",IFERROR((5 * SUMPRODUCT(J144:N144,J301:N301) - PRODUCT(SUM(J144:N144),SUM(J301:N301))) / ((5 * SUM((J144^2)+(K144^2)+(L144^2)+(M144^2)+(N144^2))) - SUM(J144:N144)^2),""))</f>
        <v/>
      </c>
      <c r="AF301">
        <f>IFERROR(CORREL(J144:N144,J301:N301),"")</f>
        <v/>
      </c>
      <c r="AZ301">
        <f>IF(Q301=S301,0,1)</f>
        <v/>
      </c>
      <c r="BA301">
        <f>IF(AZ301=1,IF(Q301="","",IF(Q301=N144,"Yes","No")),"")</f>
        <v/>
      </c>
      <c r="BB301">
        <f>IF(BA301="Yes",P301,"")</f>
        <v/>
      </c>
      <c r="BC301">
        <f>IF(AZ301=1,IF(S301="","",IF(S301=N144,"Yes","No")),"")</f>
        <v/>
      </c>
      <c r="BD301">
        <f>IF(BC301="Yes",R301,"")</f>
        <v/>
      </c>
      <c r="BE301">
        <f>IFERROR(IF(SIGN(AE301)=1,"Increasing",IF(SIGN(AE301)=-1,"Decreasing","")),"")</f>
        <v/>
      </c>
      <c r="BF301">
        <f>IF(OR(AND(BE301="Increasing",BA301="Yes"),AND(BE301="Decreasing",BC301="Yes")),"Yes","No")</f>
        <v/>
      </c>
      <c r="BG301">
        <f>IF(I301="pos_trend","Yes","No")</f>
        <v/>
      </c>
      <c r="BH301">
        <f>IF(AF301&lt;&gt;"",IF(ABS(AF301)&gt;0.8,"Yes","No"),"")</f>
        <v/>
      </c>
    </row>
    <row r="302" spans="1:60">
      <c s="1" r="A302" t="n">
        <v>10</v>
      </c>
      <c r="B302" t="s">
        <v>767</v>
      </c>
      <c r="C302" t="s">
        <v>264</v>
      </c>
      <c r="D302" t="s">
        <v>264</v>
      </c>
      <c r="E302" t="s">
        <v>264</v>
      </c>
      <c r="F302" t="s">
        <v>264</v>
      </c>
      <c r="G302" t="s">
        <v>264</v>
      </c>
      <c r="H302" t="s"/>
      <c r="I302">
        <f>IF(AND(K302&gt; J302, L302&gt; K302, M302&gt; L302, N302&gt; M302), "pos_trend", IF(AND(K302&lt; J302, L302&lt; K302, M302&lt; L302, N302&lt; M302), "neg_trend", "N/A"))</f>
        <v/>
      </c>
      <c r="J302">
        <f>IFERROR(IF(TRIM(C302)="-", "N/A", IF(RIGHT(C302,1)=")",IF(RIGHT(C302,2)="T)",-1000000000000*VALUE(MID(C302,2,LEN(C302)-3)),IF(RIGHT(C302,2)="M)",-1000000*VALUE(MID(C302,2,LEN(C302)-3)),IF(RIGHT(C302,2)="B)",-1000000000*VALUE(MID(C302,2,LEN(C302)-3)),IF(RIGHT(C302,2)="k)",-1000*VALUE(MID(C302,2,LEN(C302)-3)),VALUE(SUBSTITUTE(C302,",","")))))),IF(RIGHT(C302,1)="T",1000000000000*VALUE(LEFT(C302,LEN(C302)-1)),IF(RIGHT(C302,1)="M",1000000*VALUE(LEFT(C302,LEN(C302)-1)),IF(RIGHT(C302,1)="B",1000000000*VALUE(LEFT(C302,LEN(C302)-1)),IF(RIGHT(C302,1)="%",0.01*VALUE(LEFT(C302,LEN(C302)-1)),IF(RIGHT(C302,1)="k",1000*VALUE(LEFT(C302,LEN(C302)-1)),VALUE(SUBSTITUTE(C302,",",""))))))))),"N/A")</f>
        <v/>
      </c>
      <c r="K302">
        <f>IFERROR(IF(TRIM(D302)="-", "N/A", IF(RIGHT(D302,1)=")",IF(RIGHT(D302,2)="T)",-1000000000000*VALUE(MID(D302,2,LEN(D302)-3)),IF(RIGHT(D302,2)="M)",-1000000*VALUE(MID(D302,2,LEN(D302)-3)),IF(RIGHT(D302,2)="B)",-1000000000*VALUE(MID(D302,2,LEN(D302)-3)),IF(RIGHT(D302,2)="k)",-1000*VALUE(MID(D302,2,LEN(D302)-3)),VALUE(SUBSTITUTE(D302,",","")))))),IF(RIGHT(D302,1)="T",1000000000000*VALUE(LEFT(D302,LEN(D302)-1)),IF(RIGHT(D302,1)="M",1000000*VALUE(LEFT(D302,LEN(D302)-1)),IF(RIGHT(D302,1)="B",1000000000*VALUE(LEFT(D302,LEN(D302)-1)),IF(RIGHT(D302,1)="%",0.01*VALUE(LEFT(D302,LEN(D302)-1)),IF(RIGHT(D302,1)="k",1000*VALUE(LEFT(D302,LEN(D302)-1)),VALUE(SUBSTITUTE(D302,",",""))))))))),"N/A")</f>
        <v/>
      </c>
      <c r="L302">
        <f>IFERROR(IF(TRIM(E302)="-", "N/A", IF(RIGHT(E302,1)=")",IF(RIGHT(E302,2)="T)",-1000000000000*VALUE(MID(E302,2,LEN(E302)-3)),IF(RIGHT(E302,2)="M)",-1000000*VALUE(MID(E302,2,LEN(E302)-3)),IF(RIGHT(E302,2)="B)",-1000000000*VALUE(MID(E302,2,LEN(E302)-3)),IF(RIGHT(E302,2)="k)",-1000*VALUE(MID(E302,2,LEN(E302)-3)),VALUE(SUBSTITUTE(E302,",","")))))),IF(RIGHT(E302,1)="T",1000000000000*VALUE(LEFT(E302,LEN(E302)-1)),IF(RIGHT(E302,1)="M",1000000*VALUE(LEFT(E302,LEN(E302)-1)),IF(RIGHT(E302,1)="B",1000000000*VALUE(LEFT(E302,LEN(E302)-1)),IF(RIGHT(E302,1)="%",0.01*VALUE(LEFT(E302,LEN(E302)-1)),IF(RIGHT(E302,1)="k",1000*VALUE(LEFT(E302,LEN(E302)-1)),VALUE(SUBSTITUTE(E302,",",""))))))))),"N/A")</f>
        <v/>
      </c>
      <c r="M302">
        <f>IFERROR(IF(TRIM(F302)="-", "N/A", IF(RIGHT(F302,1)=")",IF(RIGHT(F302,2)="T)",-1000000000000*VALUE(MID(F302,2,LEN(F302)-3)),IF(RIGHT(F302,2)="M)",-1000000*VALUE(MID(F302,2,LEN(F302)-3)),IF(RIGHT(F302,2)="B)",-1000000000*VALUE(MID(F302,2,LEN(F302)-3)),IF(RIGHT(F302,2)="k)",-1000*VALUE(MID(F302,2,LEN(F302)-3)),VALUE(SUBSTITUTE(F302,",","")))))),IF(RIGHT(F302,1)="T",1000000000000*VALUE(LEFT(F302,LEN(F302)-1)),IF(RIGHT(F302,1)="M",1000000*VALUE(LEFT(F302,LEN(F302)-1)),IF(RIGHT(F302,1)="B",1000000000*VALUE(LEFT(F302,LEN(F302)-1)),IF(RIGHT(F302,1)="%",0.01*VALUE(LEFT(F302,LEN(F302)-1)),IF(RIGHT(F302,1)="k",1000*VALUE(LEFT(F302,LEN(F302)-1)),VALUE(SUBSTITUTE(F302,",",""))))))))),"N/A")</f>
        <v/>
      </c>
      <c r="N302">
        <f>IFERROR(IF(TRIM(G302)="-", "N/A", IF(RIGHT(G302,1)=")",IF(RIGHT(G302,2)="T)",-1000000000000*VALUE(MID(G302,2,LEN(G302)-3)),IF(RIGHT(G302,2)="M)",-1000000*VALUE(MID(G302,2,LEN(G302)-3)),IF(RIGHT(G302,2)="B)",-1000000000*VALUE(MID(G302,2,LEN(G302)-3)),IF(RIGHT(G302,2)="k)",-1000*VALUE(MID(G302,2,LEN(G302)-3)),VALUE(SUBSTITUTE(G302,",","")))))),IF(RIGHT(G302,1)="T",1000000000000*VALUE(LEFT(G302,LEN(G302)-1)),IF(RIGHT(G302,1)="M",1000000*VALUE(LEFT(G302,LEN(G302)-1)),IF(RIGHT(G302,1)="B",1000000000*VALUE(LEFT(G302,LEN(G302)-1)),IF(RIGHT(G302,1)="%",0.01*VALUE(LEFT(G302,LEN(G302)-1)),IF(RIGHT(G302,1)="k",1000*VALUE(LEFT(G302,LEN(G302)-1)),VALUE(SUBSTITUTE(G302,",",""))))))))),"N/A")</f>
        <v/>
      </c>
      <c r="P302">
        <f>MAX(J302:N302)</f>
        <v/>
      </c>
      <c r="Q302">
        <f>IFERROR(J144+MATCH(P302,J302:N302,0)-1,"")</f>
        <v/>
      </c>
      <c r="R302">
        <f>IF(Q302="","",MIN(J302:N302))</f>
        <v/>
      </c>
      <c r="S302">
        <f>IFERROR(J144+MATCH(R302,J302:N302,0)-1,"")</f>
        <v/>
      </c>
      <c r="T302">
        <f>IFERROR(AVERAGE(J302:N302),"")</f>
        <v/>
      </c>
      <c r="U302">
        <f>IFERROR(STDEV(J302:N302),"")</f>
        <v/>
      </c>
      <c r="V302">
        <f>IFERROR(IF(C302="-","",IF(ISBLANK(B302),"",IF(OR(ISNUMBER(FIND("Growth",B302)),ISNUMBER(FIND("Margin",B302))),"",(J302-T302)/U302))),"")</f>
        <v/>
      </c>
      <c r="W302">
        <f>IFERROR(IF(OR(D302="-",ISBLANK(D302)),"",(K302-T302)/U302),"")</f>
        <v/>
      </c>
      <c r="X302">
        <f>IFERROR(IF(OR(E302="-",ISBLANK(E302)),"",(L302-T302)/U302),"")</f>
        <v/>
      </c>
      <c r="Y302">
        <f>IFERROR(IF(OR(F302="-",ISBLANK(F302)),"",(M302-T302)/U302),"")</f>
        <v/>
      </c>
      <c r="Z302">
        <f>IFERROR(IF(OR(G302="-",ISBLANK(G302)),"",(N302-T302)/U302),"")</f>
        <v/>
      </c>
      <c r="AA302">
        <f>IF(MAX(MAX(V302:Z302),ABS(MIN(V302:Z302)))=ABS(MIN(V302:Z302)),MIN(V302:Z302),MAX(V302:Z302))</f>
        <v/>
      </c>
      <c r="AB302">
        <f>IFERROR(V144+MATCH(AA302,V302:Z302,0)-1,"")</f>
        <v/>
      </c>
      <c r="AC302">
        <f>IF(AB302&lt;&gt;"",IF(S302=AB302,"Low",IF(AB302=Q302,"High","")),"")</f>
        <v/>
      </c>
      <c r="AE302">
        <f>IF(ISNUMBER(MATCH("N/A",J302:N302,0)),"",IFERROR((5 * SUMPRODUCT(J144:N144,J302:N302) - PRODUCT(SUM(J144:N144),SUM(J302:N302))) / ((5 * SUM((J144^2)+(K144^2)+(L144^2)+(M144^2)+(N144^2))) - SUM(J144:N144)^2),""))</f>
        <v/>
      </c>
      <c r="AF302">
        <f>IFERROR(CORREL(J144:N144,J302:N302),"")</f>
        <v/>
      </c>
      <c r="AZ302">
        <f>IF(Q302=S302,0,1)</f>
        <v/>
      </c>
      <c r="BA302">
        <f>IF(AZ302=1,IF(Q302="","",IF(Q302=N144,"Yes","No")),"")</f>
        <v/>
      </c>
      <c r="BB302">
        <f>IF(BA302="Yes",P302,"")</f>
        <v/>
      </c>
      <c r="BC302">
        <f>IF(AZ302=1,IF(S302="","",IF(S302=N144,"Yes","No")),"")</f>
        <v/>
      </c>
      <c r="BD302">
        <f>IF(BC302="Yes",R302,"")</f>
        <v/>
      </c>
      <c r="BE302">
        <f>IFERROR(IF(SIGN(AE302)=1,"Increasing",IF(SIGN(AE302)=-1,"Decreasing","")),"")</f>
        <v/>
      </c>
      <c r="BF302">
        <f>IF(OR(AND(BE302="Increasing",BA302="Yes"),AND(BE302="Decreasing",BC302="Yes")),"Yes","No")</f>
        <v/>
      </c>
      <c r="BG302">
        <f>IF(I302="pos_trend","Yes","No")</f>
        <v/>
      </c>
      <c r="BH302">
        <f>IF(AF302&lt;&gt;"",IF(ABS(AF302)&gt;0.8,"Yes","No"),"")</f>
        <v/>
      </c>
    </row>
    <row r="303" spans="1:60">
      <c s="1" r="A303" t="n">
        <v>11</v>
      </c>
      <c r="B303" t="s">
        <v>768</v>
      </c>
      <c r="C303" t="s">
        <v>2994</v>
      </c>
      <c r="D303" t="s">
        <v>2995</v>
      </c>
      <c r="E303" t="s">
        <v>2996</v>
      </c>
      <c r="F303" t="s">
        <v>2997</v>
      </c>
      <c r="G303" t="s">
        <v>2998</v>
      </c>
      <c r="H303" t="s"/>
      <c r="I303">
        <f>IF(AND(K303&gt; J303, L303&gt; K303, M303&gt; L303, N303&gt; M303), "pos_trend", IF(AND(K303&lt; J303, L303&lt; K303, M303&lt; L303, N303&lt; M303), "neg_trend", "N/A"))</f>
        <v/>
      </c>
      <c r="J303">
        <f>IFERROR(IF(TRIM(C303)="-", "N/A", IF(RIGHT(C303,1)=")",IF(RIGHT(C303,2)="T)",-1000000000000*VALUE(MID(C303,2,LEN(C303)-3)),IF(RIGHT(C303,2)="M)",-1000000*VALUE(MID(C303,2,LEN(C303)-3)),IF(RIGHT(C303,2)="B)",-1000000000*VALUE(MID(C303,2,LEN(C303)-3)),IF(RIGHT(C303,2)="k)",-1000*VALUE(MID(C303,2,LEN(C303)-3)),VALUE(SUBSTITUTE(C303,",","")))))),IF(RIGHT(C303,1)="T",1000000000000*VALUE(LEFT(C303,LEN(C303)-1)),IF(RIGHT(C303,1)="M",1000000*VALUE(LEFT(C303,LEN(C303)-1)),IF(RIGHT(C303,1)="B",1000000000*VALUE(LEFT(C303,LEN(C303)-1)),IF(RIGHT(C303,1)="%",0.01*VALUE(LEFT(C303,LEN(C303)-1)),IF(RIGHT(C303,1)="k",1000*VALUE(LEFT(C303,LEN(C303)-1)),VALUE(SUBSTITUTE(C303,",",""))))))))),"N/A")</f>
        <v/>
      </c>
      <c r="K303">
        <f>IFERROR(IF(TRIM(D303)="-", "N/A", IF(RIGHT(D303,1)=")",IF(RIGHT(D303,2)="T)",-1000000000000*VALUE(MID(D303,2,LEN(D303)-3)),IF(RIGHT(D303,2)="M)",-1000000*VALUE(MID(D303,2,LEN(D303)-3)),IF(RIGHT(D303,2)="B)",-1000000000*VALUE(MID(D303,2,LEN(D303)-3)),IF(RIGHT(D303,2)="k)",-1000*VALUE(MID(D303,2,LEN(D303)-3)),VALUE(SUBSTITUTE(D303,",","")))))),IF(RIGHT(D303,1)="T",1000000000000*VALUE(LEFT(D303,LEN(D303)-1)),IF(RIGHT(D303,1)="M",1000000*VALUE(LEFT(D303,LEN(D303)-1)),IF(RIGHT(D303,1)="B",1000000000*VALUE(LEFT(D303,LEN(D303)-1)),IF(RIGHT(D303,1)="%",0.01*VALUE(LEFT(D303,LEN(D303)-1)),IF(RIGHT(D303,1)="k",1000*VALUE(LEFT(D303,LEN(D303)-1)),VALUE(SUBSTITUTE(D303,",",""))))))))),"N/A")</f>
        <v/>
      </c>
      <c r="L303">
        <f>IFERROR(IF(TRIM(E303)="-", "N/A", IF(RIGHT(E303,1)=")",IF(RIGHT(E303,2)="T)",-1000000000000*VALUE(MID(E303,2,LEN(E303)-3)),IF(RIGHT(E303,2)="M)",-1000000*VALUE(MID(E303,2,LEN(E303)-3)),IF(RIGHT(E303,2)="B)",-1000000000*VALUE(MID(E303,2,LEN(E303)-3)),IF(RIGHT(E303,2)="k)",-1000*VALUE(MID(E303,2,LEN(E303)-3)),VALUE(SUBSTITUTE(E303,",","")))))),IF(RIGHT(E303,1)="T",1000000000000*VALUE(LEFT(E303,LEN(E303)-1)),IF(RIGHT(E303,1)="M",1000000*VALUE(LEFT(E303,LEN(E303)-1)),IF(RIGHT(E303,1)="B",1000000000*VALUE(LEFT(E303,LEN(E303)-1)),IF(RIGHT(E303,1)="%",0.01*VALUE(LEFT(E303,LEN(E303)-1)),IF(RIGHT(E303,1)="k",1000*VALUE(LEFT(E303,LEN(E303)-1)),VALUE(SUBSTITUTE(E303,",",""))))))))),"N/A")</f>
        <v/>
      </c>
      <c r="M303">
        <f>IFERROR(IF(TRIM(F303)="-", "N/A", IF(RIGHT(F303,1)=")",IF(RIGHT(F303,2)="T)",-1000000000000*VALUE(MID(F303,2,LEN(F303)-3)),IF(RIGHT(F303,2)="M)",-1000000*VALUE(MID(F303,2,LEN(F303)-3)),IF(RIGHT(F303,2)="B)",-1000000000*VALUE(MID(F303,2,LEN(F303)-3)),IF(RIGHT(F303,2)="k)",-1000*VALUE(MID(F303,2,LEN(F303)-3)),VALUE(SUBSTITUTE(F303,",","")))))),IF(RIGHT(F303,1)="T",1000000000000*VALUE(LEFT(F303,LEN(F303)-1)),IF(RIGHT(F303,1)="M",1000000*VALUE(LEFT(F303,LEN(F303)-1)),IF(RIGHT(F303,1)="B",1000000000*VALUE(LEFT(F303,LEN(F303)-1)),IF(RIGHT(F303,1)="%",0.01*VALUE(LEFT(F303,LEN(F303)-1)),IF(RIGHT(F303,1)="k",1000*VALUE(LEFT(F303,LEN(F303)-1)),VALUE(SUBSTITUTE(F303,",",""))))))))),"N/A")</f>
        <v/>
      </c>
      <c r="N303">
        <f>IFERROR(IF(TRIM(G303)="-", "N/A", IF(RIGHT(G303,1)=")",IF(RIGHT(G303,2)="T)",-1000000000000*VALUE(MID(G303,2,LEN(G303)-3)),IF(RIGHT(G303,2)="M)",-1000000*VALUE(MID(G303,2,LEN(G303)-3)),IF(RIGHT(G303,2)="B)",-1000000000*VALUE(MID(G303,2,LEN(G303)-3)),IF(RIGHT(G303,2)="k)",-1000*VALUE(MID(G303,2,LEN(G303)-3)),VALUE(SUBSTITUTE(G303,",","")))))),IF(RIGHT(G303,1)="T",1000000000000*VALUE(LEFT(G303,LEN(G303)-1)),IF(RIGHT(G303,1)="M",1000000*VALUE(LEFT(G303,LEN(G303)-1)),IF(RIGHT(G303,1)="B",1000000000*VALUE(LEFT(G303,LEN(G303)-1)),IF(RIGHT(G303,1)="%",0.01*VALUE(LEFT(G303,LEN(G303)-1)),IF(RIGHT(G303,1)="k",1000*VALUE(LEFT(G303,LEN(G303)-1)),VALUE(SUBSTITUTE(G303,",",""))))))))),"N/A")</f>
        <v/>
      </c>
      <c r="P303">
        <f>MAX(J303:N303)</f>
        <v/>
      </c>
      <c r="Q303">
        <f>IFERROR(J144+MATCH(P303,J303:N303,0)-1,"")</f>
        <v/>
      </c>
      <c r="R303">
        <f>IF(Q303="","",MIN(J303:N303))</f>
        <v/>
      </c>
      <c r="S303">
        <f>IFERROR(J144+MATCH(R303,J303:N303,0)-1,"")</f>
        <v/>
      </c>
      <c r="T303">
        <f>IFERROR(AVERAGE(J303:N303),"")</f>
        <v/>
      </c>
      <c r="U303">
        <f>IFERROR(STDEV(J303:N303),"")</f>
        <v/>
      </c>
      <c r="V303">
        <f>IFERROR(IF(C303="-","",IF(ISBLANK(B303),"",IF(OR(ISNUMBER(FIND("Growth",B303)),ISNUMBER(FIND("Margin",B303))),"",(J303-T303)/U303))),"")</f>
        <v/>
      </c>
      <c r="W303">
        <f>IFERROR(IF(OR(D303="-",ISBLANK(D303)),"",(K303-T303)/U303),"")</f>
        <v/>
      </c>
      <c r="X303">
        <f>IFERROR(IF(OR(E303="-",ISBLANK(E303)),"",(L303-T303)/U303),"")</f>
        <v/>
      </c>
      <c r="Y303">
        <f>IFERROR(IF(OR(F303="-",ISBLANK(F303)),"",(M303-T303)/U303),"")</f>
        <v/>
      </c>
      <c r="Z303">
        <f>IFERROR(IF(OR(G303="-",ISBLANK(G303)),"",(N303-T303)/U303),"")</f>
        <v/>
      </c>
      <c r="AA303">
        <f>IF(MAX(MAX(V303:Z303),ABS(MIN(V303:Z303)))=ABS(MIN(V303:Z303)),MIN(V303:Z303),MAX(V303:Z303))</f>
        <v/>
      </c>
      <c r="AB303">
        <f>IFERROR(V144+MATCH(AA303,V303:Z303,0)-1,"")</f>
        <v/>
      </c>
      <c r="AC303">
        <f>IF(AB303&lt;&gt;"",IF(S303=AB303,"Low",IF(AB303=Q303,"High","")),"")</f>
        <v/>
      </c>
      <c r="AE303">
        <f>IF(ISNUMBER(MATCH("N/A",J303:N303,0)),"",IFERROR((5 * SUMPRODUCT(J144:N144,J303:N303) - PRODUCT(SUM(J144:N144),SUM(J303:N303))) / ((5 * SUM((J144^2)+(K144^2)+(L144^2)+(M144^2)+(N144^2))) - SUM(J144:N144)^2),""))</f>
        <v/>
      </c>
      <c r="AF303">
        <f>IFERROR(CORREL(J144:N144,J303:N303),"")</f>
        <v/>
      </c>
      <c r="AZ303">
        <f>IF(Q303=S303,0,1)</f>
        <v/>
      </c>
      <c r="BA303">
        <f>IF(AZ303=1,IF(Q303="","",IF(Q303=N144,"Yes","No")),"")</f>
        <v/>
      </c>
      <c r="BB303">
        <f>IF(BA303="Yes",P303,"")</f>
        <v/>
      </c>
      <c r="BC303">
        <f>IF(AZ303=1,IF(S303="","",IF(S303=N144,"Yes","No")),"")</f>
        <v/>
      </c>
      <c r="BD303">
        <f>IF(BC303="Yes",R303,"")</f>
        <v/>
      </c>
      <c r="BE303">
        <f>IFERROR(IF(SIGN(AE303)=1,"Increasing",IF(SIGN(AE303)=-1,"Decreasing","")),"")</f>
        <v/>
      </c>
      <c r="BF303">
        <f>IF(OR(AND(BE303="Increasing",BA303="Yes"),AND(BE303="Decreasing",BC303="Yes")),"Yes","No")</f>
        <v/>
      </c>
      <c r="BG303">
        <f>IF(I303="pos_trend","Yes","No")</f>
        <v/>
      </c>
      <c r="BH303">
        <f>IF(AF303&lt;&gt;"",IF(ABS(AF303)&gt;0.8,"Yes","No"),"")</f>
        <v/>
      </c>
    </row>
    <row r="304" spans="1:60">
      <c s="1" r="A304" t="n">
        <v>12</v>
      </c>
      <c r="B304" t="s">
        <v>774</v>
      </c>
      <c r="C304" t="s">
        <v>2324</v>
      </c>
      <c r="D304" t="s">
        <v>2871</v>
      </c>
      <c r="E304" t="s">
        <v>2999</v>
      </c>
      <c r="F304" t="s">
        <v>3000</v>
      </c>
      <c r="G304" t="s">
        <v>3001</v>
      </c>
      <c r="H304" t="s"/>
      <c r="I304">
        <f>IF(AND(K304&gt; J304, L304&gt; K304, M304&gt; L304, N304&gt; M304), "pos_trend", IF(AND(K304&lt; J304, L304&lt; K304, M304&lt; L304, N304&lt; M304), "neg_trend", "N/A"))</f>
        <v/>
      </c>
      <c r="J304">
        <f>IFERROR(IF(TRIM(C304)="-", "N/A", IF(RIGHT(C304,1)=")",IF(RIGHT(C304,2)="T)",-1000000000000*VALUE(MID(C304,2,LEN(C304)-3)),IF(RIGHT(C304,2)="M)",-1000000*VALUE(MID(C304,2,LEN(C304)-3)),IF(RIGHT(C304,2)="B)",-1000000000*VALUE(MID(C304,2,LEN(C304)-3)),IF(RIGHT(C304,2)="k)",-1000*VALUE(MID(C304,2,LEN(C304)-3)),VALUE(SUBSTITUTE(C304,",","")))))),IF(RIGHT(C304,1)="T",1000000000000*VALUE(LEFT(C304,LEN(C304)-1)),IF(RIGHT(C304,1)="M",1000000*VALUE(LEFT(C304,LEN(C304)-1)),IF(RIGHT(C304,1)="B",1000000000*VALUE(LEFT(C304,LEN(C304)-1)),IF(RIGHT(C304,1)="%",0.01*VALUE(LEFT(C304,LEN(C304)-1)),IF(RIGHT(C304,1)="k",1000*VALUE(LEFT(C304,LEN(C304)-1)),VALUE(SUBSTITUTE(C304,",",""))))))))),"N/A")</f>
        <v/>
      </c>
      <c r="K304">
        <f>IFERROR(IF(TRIM(D304)="-", "N/A", IF(RIGHT(D304,1)=")",IF(RIGHT(D304,2)="T)",-1000000000000*VALUE(MID(D304,2,LEN(D304)-3)),IF(RIGHT(D304,2)="M)",-1000000*VALUE(MID(D304,2,LEN(D304)-3)),IF(RIGHT(D304,2)="B)",-1000000000*VALUE(MID(D304,2,LEN(D304)-3)),IF(RIGHT(D304,2)="k)",-1000*VALUE(MID(D304,2,LEN(D304)-3)),VALUE(SUBSTITUTE(D304,",","")))))),IF(RIGHT(D304,1)="T",1000000000000*VALUE(LEFT(D304,LEN(D304)-1)),IF(RIGHT(D304,1)="M",1000000*VALUE(LEFT(D304,LEN(D304)-1)),IF(RIGHT(D304,1)="B",1000000000*VALUE(LEFT(D304,LEN(D304)-1)),IF(RIGHT(D304,1)="%",0.01*VALUE(LEFT(D304,LEN(D304)-1)),IF(RIGHT(D304,1)="k",1000*VALUE(LEFT(D304,LEN(D304)-1)),VALUE(SUBSTITUTE(D304,",",""))))))))),"N/A")</f>
        <v/>
      </c>
      <c r="L304">
        <f>IFERROR(IF(TRIM(E304)="-", "N/A", IF(RIGHT(E304,1)=")",IF(RIGHT(E304,2)="T)",-1000000000000*VALUE(MID(E304,2,LEN(E304)-3)),IF(RIGHT(E304,2)="M)",-1000000*VALUE(MID(E304,2,LEN(E304)-3)),IF(RIGHT(E304,2)="B)",-1000000000*VALUE(MID(E304,2,LEN(E304)-3)),IF(RIGHT(E304,2)="k)",-1000*VALUE(MID(E304,2,LEN(E304)-3)),VALUE(SUBSTITUTE(E304,",","")))))),IF(RIGHT(E304,1)="T",1000000000000*VALUE(LEFT(E304,LEN(E304)-1)),IF(RIGHT(E304,1)="M",1000000*VALUE(LEFT(E304,LEN(E304)-1)),IF(RIGHT(E304,1)="B",1000000000*VALUE(LEFT(E304,LEN(E304)-1)),IF(RIGHT(E304,1)="%",0.01*VALUE(LEFT(E304,LEN(E304)-1)),IF(RIGHT(E304,1)="k",1000*VALUE(LEFT(E304,LEN(E304)-1)),VALUE(SUBSTITUTE(E304,",",""))))))))),"N/A")</f>
        <v/>
      </c>
      <c r="M304">
        <f>IFERROR(IF(TRIM(F304)="-", "N/A", IF(RIGHT(F304,1)=")",IF(RIGHT(F304,2)="T)",-1000000000000*VALUE(MID(F304,2,LEN(F304)-3)),IF(RIGHT(F304,2)="M)",-1000000*VALUE(MID(F304,2,LEN(F304)-3)),IF(RIGHT(F304,2)="B)",-1000000000*VALUE(MID(F304,2,LEN(F304)-3)),IF(RIGHT(F304,2)="k)",-1000*VALUE(MID(F304,2,LEN(F304)-3)),VALUE(SUBSTITUTE(F304,",","")))))),IF(RIGHT(F304,1)="T",1000000000000*VALUE(LEFT(F304,LEN(F304)-1)),IF(RIGHT(F304,1)="M",1000000*VALUE(LEFT(F304,LEN(F304)-1)),IF(RIGHT(F304,1)="B",1000000000*VALUE(LEFT(F304,LEN(F304)-1)),IF(RIGHT(F304,1)="%",0.01*VALUE(LEFT(F304,LEN(F304)-1)),IF(RIGHT(F304,1)="k",1000*VALUE(LEFT(F304,LEN(F304)-1)),VALUE(SUBSTITUTE(F304,",",""))))))))),"N/A")</f>
        <v/>
      </c>
      <c r="N304">
        <f>IFERROR(IF(TRIM(G304)="-", "N/A", IF(RIGHT(G304,1)=")",IF(RIGHT(G304,2)="T)",-1000000000000*VALUE(MID(G304,2,LEN(G304)-3)),IF(RIGHT(G304,2)="M)",-1000000*VALUE(MID(G304,2,LEN(G304)-3)),IF(RIGHT(G304,2)="B)",-1000000000*VALUE(MID(G304,2,LEN(G304)-3)),IF(RIGHT(G304,2)="k)",-1000*VALUE(MID(G304,2,LEN(G304)-3)),VALUE(SUBSTITUTE(G304,",","")))))),IF(RIGHT(G304,1)="T",1000000000000*VALUE(LEFT(G304,LEN(G304)-1)),IF(RIGHT(G304,1)="M",1000000*VALUE(LEFT(G304,LEN(G304)-1)),IF(RIGHT(G304,1)="B",1000000000*VALUE(LEFT(G304,LEN(G304)-1)),IF(RIGHT(G304,1)="%",0.01*VALUE(LEFT(G304,LEN(G304)-1)),IF(RIGHT(G304,1)="k",1000*VALUE(LEFT(G304,LEN(G304)-1)),VALUE(SUBSTITUTE(G304,",",""))))))))),"N/A")</f>
        <v/>
      </c>
      <c r="P304">
        <f>MAX(J304:N304)</f>
        <v/>
      </c>
      <c r="Q304">
        <f>IFERROR(J144+MATCH(P304,J304:N304,0)-1,"")</f>
        <v/>
      </c>
      <c r="R304">
        <f>IF(Q304="","",MIN(J304:N304))</f>
        <v/>
      </c>
      <c r="S304">
        <f>IFERROR(J144+MATCH(R304,J304:N304,0)-1,"")</f>
        <v/>
      </c>
      <c r="T304">
        <f>IFERROR(AVERAGE(J304:N304),"")</f>
        <v/>
      </c>
      <c r="U304">
        <f>IFERROR(STDEV(J304:N304),"")</f>
        <v/>
      </c>
      <c r="V304">
        <f>IFERROR(IF(C304="-","",IF(ISBLANK(B304),"",IF(OR(ISNUMBER(FIND("Growth",B304)),ISNUMBER(FIND("Margin",B304))),"",(J304-T304)/U304))),"")</f>
        <v/>
      </c>
      <c r="W304">
        <f>IFERROR(IF(OR(D304="-",ISBLANK(D304)),"",(K304-T304)/U304),"")</f>
        <v/>
      </c>
      <c r="X304">
        <f>IFERROR(IF(OR(E304="-",ISBLANK(E304)),"",(L304-T304)/U304),"")</f>
        <v/>
      </c>
      <c r="Y304">
        <f>IFERROR(IF(OR(F304="-",ISBLANK(F304)),"",(M304-T304)/U304),"")</f>
        <v/>
      </c>
      <c r="Z304">
        <f>IFERROR(IF(OR(G304="-",ISBLANK(G304)),"",(N304-T304)/U304),"")</f>
        <v/>
      </c>
      <c r="AA304">
        <f>IF(MAX(MAX(V304:Z304),ABS(MIN(V304:Z304)))=ABS(MIN(V304:Z304)),MIN(V304:Z304),MAX(V304:Z304))</f>
        <v/>
      </c>
      <c r="AB304">
        <f>IFERROR(V144+MATCH(AA304,V304:Z304,0)-1,"")</f>
        <v/>
      </c>
      <c r="AC304">
        <f>IF(AB304&lt;&gt;"",IF(S304=AB304,"Low",IF(AB304=Q304,"High","")),"")</f>
        <v/>
      </c>
      <c r="AE304">
        <f>IF(ISNUMBER(MATCH("N/A",J304:N304,0)),"",IFERROR((5 * SUMPRODUCT(J144:N144,J304:N304) - PRODUCT(SUM(J144:N144),SUM(J304:N304))) / ((5 * SUM((J144^2)+(K144^2)+(L144^2)+(M144^2)+(N144^2))) - SUM(J144:N144)^2),""))</f>
        <v/>
      </c>
      <c r="AF304">
        <f>IFERROR(CORREL(J144:N144,J304:N304),"")</f>
        <v/>
      </c>
      <c r="AZ304">
        <f>IF(Q304=S304,0,1)</f>
        <v/>
      </c>
      <c r="BA304">
        <f>IF(AZ304=1,IF(Q304="","",IF(Q304=N144,"Yes","No")),"")</f>
        <v/>
      </c>
      <c r="BB304">
        <f>IF(BA304="Yes",P304,"")</f>
        <v/>
      </c>
      <c r="BC304">
        <f>IF(AZ304=1,IF(S304="","",IF(S304=N144,"Yes","No")),"")</f>
        <v/>
      </c>
      <c r="BD304">
        <f>IF(BC304="Yes",R304,"")</f>
        <v/>
      </c>
      <c r="BE304">
        <f>IFERROR(IF(SIGN(AE304)=1,"Increasing",IF(SIGN(AE304)=-1,"Decreasing","")),"")</f>
        <v/>
      </c>
      <c r="BF304">
        <f>IF(OR(AND(BE304="Increasing",BA304="Yes"),AND(BE304="Decreasing",BC304="Yes")),"Yes","No")</f>
        <v/>
      </c>
      <c r="BG304">
        <f>IF(I304="pos_trend","Yes","No")</f>
        <v/>
      </c>
      <c r="BH304">
        <f>IF(AF304&lt;&gt;"",IF(ABS(AF304)&gt;0.8,"Yes","No"),"")</f>
        <v/>
      </c>
    </row>
    <row r="305" spans="1:60">
      <c s="1" r="A305" t="n">
        <v>13</v>
      </c>
      <c r="B305" t="s">
        <v>630</v>
      </c>
      <c r="C305" t="s">
        <v>2371</v>
      </c>
      <c r="D305" t="s">
        <v>3002</v>
      </c>
      <c r="E305" t="s">
        <v>3003</v>
      </c>
      <c r="F305" t="s">
        <v>264</v>
      </c>
      <c r="G305" t="s">
        <v>264</v>
      </c>
      <c r="H305" t="s"/>
      <c r="I305">
        <f>IF(AND(K305&gt; J305, L305&gt; K305, M305&gt; L305, N305&gt; M305), "pos_trend", IF(AND(K305&lt; J305, L305&lt; K305, M305&lt; L305, N305&lt; M305), "neg_trend", "N/A"))</f>
        <v/>
      </c>
      <c r="J305">
        <f>IFERROR(IF(TRIM(C305)="-", "N/A", IF(RIGHT(C305,1)=")",IF(RIGHT(C305,2)="T)",-1000000000000*VALUE(MID(C305,2,LEN(C305)-3)),IF(RIGHT(C305,2)="M)",-1000000*VALUE(MID(C305,2,LEN(C305)-3)),IF(RIGHT(C305,2)="B)",-1000000000*VALUE(MID(C305,2,LEN(C305)-3)),IF(RIGHT(C305,2)="k)",-1000*VALUE(MID(C305,2,LEN(C305)-3)),VALUE(SUBSTITUTE(C305,",","")))))),IF(RIGHT(C305,1)="T",1000000000000*VALUE(LEFT(C305,LEN(C305)-1)),IF(RIGHT(C305,1)="M",1000000*VALUE(LEFT(C305,LEN(C305)-1)),IF(RIGHT(C305,1)="B",1000000000*VALUE(LEFT(C305,LEN(C305)-1)),IF(RIGHT(C305,1)="%",0.01*VALUE(LEFT(C305,LEN(C305)-1)),IF(RIGHT(C305,1)="k",1000*VALUE(LEFT(C305,LEN(C305)-1)),VALUE(SUBSTITUTE(C305,",",""))))))))),"N/A")</f>
        <v/>
      </c>
      <c r="K305">
        <f>IFERROR(IF(TRIM(D305)="-", "N/A", IF(RIGHT(D305,1)=")",IF(RIGHT(D305,2)="T)",-1000000000000*VALUE(MID(D305,2,LEN(D305)-3)),IF(RIGHT(D305,2)="M)",-1000000*VALUE(MID(D305,2,LEN(D305)-3)),IF(RIGHT(D305,2)="B)",-1000000000*VALUE(MID(D305,2,LEN(D305)-3)),IF(RIGHT(D305,2)="k)",-1000*VALUE(MID(D305,2,LEN(D305)-3)),VALUE(SUBSTITUTE(D305,",","")))))),IF(RIGHT(D305,1)="T",1000000000000*VALUE(LEFT(D305,LEN(D305)-1)),IF(RIGHT(D305,1)="M",1000000*VALUE(LEFT(D305,LEN(D305)-1)),IF(RIGHT(D305,1)="B",1000000000*VALUE(LEFT(D305,LEN(D305)-1)),IF(RIGHT(D305,1)="%",0.01*VALUE(LEFT(D305,LEN(D305)-1)),IF(RIGHT(D305,1)="k",1000*VALUE(LEFT(D305,LEN(D305)-1)),VALUE(SUBSTITUTE(D305,",",""))))))))),"N/A")</f>
        <v/>
      </c>
      <c r="L305">
        <f>IFERROR(IF(TRIM(E305)="-", "N/A", IF(RIGHT(E305,1)=")",IF(RIGHT(E305,2)="T)",-1000000000000*VALUE(MID(E305,2,LEN(E305)-3)),IF(RIGHT(E305,2)="M)",-1000000*VALUE(MID(E305,2,LEN(E305)-3)),IF(RIGHT(E305,2)="B)",-1000000000*VALUE(MID(E305,2,LEN(E305)-3)),IF(RIGHT(E305,2)="k)",-1000*VALUE(MID(E305,2,LEN(E305)-3)),VALUE(SUBSTITUTE(E305,",","")))))),IF(RIGHT(E305,1)="T",1000000000000*VALUE(LEFT(E305,LEN(E305)-1)),IF(RIGHT(E305,1)="M",1000000*VALUE(LEFT(E305,LEN(E305)-1)),IF(RIGHT(E305,1)="B",1000000000*VALUE(LEFT(E305,LEN(E305)-1)),IF(RIGHT(E305,1)="%",0.01*VALUE(LEFT(E305,LEN(E305)-1)),IF(RIGHT(E305,1)="k",1000*VALUE(LEFT(E305,LEN(E305)-1)),VALUE(SUBSTITUTE(E305,",",""))))))))),"N/A")</f>
        <v/>
      </c>
      <c r="M305">
        <f>IFERROR(IF(TRIM(F305)="-", "N/A", IF(RIGHT(F305,1)=")",IF(RIGHT(F305,2)="T)",-1000000000000*VALUE(MID(F305,2,LEN(F305)-3)),IF(RIGHT(F305,2)="M)",-1000000*VALUE(MID(F305,2,LEN(F305)-3)),IF(RIGHT(F305,2)="B)",-1000000000*VALUE(MID(F305,2,LEN(F305)-3)),IF(RIGHT(F305,2)="k)",-1000*VALUE(MID(F305,2,LEN(F305)-3)),VALUE(SUBSTITUTE(F305,",","")))))),IF(RIGHT(F305,1)="T",1000000000000*VALUE(LEFT(F305,LEN(F305)-1)),IF(RIGHT(F305,1)="M",1000000*VALUE(LEFT(F305,LEN(F305)-1)),IF(RIGHT(F305,1)="B",1000000000*VALUE(LEFT(F305,LEN(F305)-1)),IF(RIGHT(F305,1)="%",0.01*VALUE(LEFT(F305,LEN(F305)-1)),IF(RIGHT(F305,1)="k",1000*VALUE(LEFT(F305,LEN(F305)-1)),VALUE(SUBSTITUTE(F305,",",""))))))))),"N/A")</f>
        <v/>
      </c>
      <c r="N305">
        <f>IFERROR(IF(TRIM(G305)="-", "N/A", IF(RIGHT(G305,1)=")",IF(RIGHT(G305,2)="T)",-1000000000000*VALUE(MID(G305,2,LEN(G305)-3)),IF(RIGHT(G305,2)="M)",-1000000*VALUE(MID(G305,2,LEN(G305)-3)),IF(RIGHT(G305,2)="B)",-1000000000*VALUE(MID(G305,2,LEN(G305)-3)),IF(RIGHT(G305,2)="k)",-1000*VALUE(MID(G305,2,LEN(G305)-3)),VALUE(SUBSTITUTE(G305,",","")))))),IF(RIGHT(G305,1)="T",1000000000000*VALUE(LEFT(G305,LEN(G305)-1)),IF(RIGHT(G305,1)="M",1000000*VALUE(LEFT(G305,LEN(G305)-1)),IF(RIGHT(G305,1)="B",1000000000*VALUE(LEFT(G305,LEN(G305)-1)),IF(RIGHT(G305,1)="%",0.01*VALUE(LEFT(G305,LEN(G305)-1)),IF(RIGHT(G305,1)="k",1000*VALUE(LEFT(G305,LEN(G305)-1)),VALUE(SUBSTITUTE(G305,",",""))))))))),"N/A")</f>
        <v/>
      </c>
      <c r="P305">
        <f>MAX(J305:N305)</f>
        <v/>
      </c>
      <c r="Q305">
        <f>IFERROR(J144+MATCH(P305,J305:N305,0)-1,"")</f>
        <v/>
      </c>
      <c r="R305">
        <f>IF(Q305="","",MIN(J305:N305))</f>
        <v/>
      </c>
      <c r="S305">
        <f>IFERROR(J144+MATCH(R305,J305:N305,0)-1,"")</f>
        <v/>
      </c>
      <c r="T305">
        <f>IFERROR(AVERAGE(J305:N305),"")</f>
        <v/>
      </c>
      <c r="U305">
        <f>IFERROR(STDEV(J305:N305),"")</f>
        <v/>
      </c>
      <c r="V305">
        <f>IFERROR(IF(C305="-","",IF(ISBLANK(B305),"",IF(OR(ISNUMBER(FIND("Growth",B305)),ISNUMBER(FIND("Margin",B305))),"",(J305-T305)/U305))),"")</f>
        <v/>
      </c>
      <c r="W305">
        <f>IFERROR(IF(OR(D305="-",ISBLANK(D305)),"",(K305-T305)/U305),"")</f>
        <v/>
      </c>
      <c r="X305">
        <f>IFERROR(IF(OR(E305="-",ISBLANK(E305)),"",(L305-T305)/U305),"")</f>
        <v/>
      </c>
      <c r="Y305">
        <f>IFERROR(IF(OR(F305="-",ISBLANK(F305)),"",(M305-T305)/U305),"")</f>
        <v/>
      </c>
      <c r="Z305">
        <f>IFERROR(IF(OR(G305="-",ISBLANK(G305)),"",(N305-T305)/U305),"")</f>
        <v/>
      </c>
      <c r="AA305">
        <f>IF(MAX(MAX(V305:Z305),ABS(MIN(V305:Z305)))=ABS(MIN(V305:Z305)),MIN(V305:Z305),MAX(V305:Z305))</f>
        <v/>
      </c>
      <c r="AB305">
        <f>IFERROR(V144+MATCH(AA305,V305:Z305,0)-1,"")</f>
        <v/>
      </c>
      <c r="AC305">
        <f>IF(AB305&lt;&gt;"",IF(S305=AB305,"Low",IF(AB305=Q305,"High","")),"")</f>
        <v/>
      </c>
      <c r="AE305">
        <f>IF(ISNUMBER(MATCH("N/A",J305:N305,0)),"",IFERROR((5 * SUMPRODUCT(J144:N144,J305:N305) - PRODUCT(SUM(J144:N144),SUM(J305:N305))) / ((5 * SUM((J144^2)+(K144^2)+(L144^2)+(M144^2)+(N144^2))) - SUM(J144:N144)^2),""))</f>
        <v/>
      </c>
      <c r="AF305">
        <f>IFERROR(CORREL(J144:N144,J305:N305),"")</f>
        <v/>
      </c>
      <c r="AZ305">
        <f>IF(Q305=S305,0,1)</f>
        <v/>
      </c>
      <c r="BA305">
        <f>IF(AZ305=1,IF(Q305="","",IF(Q305=N144,"Yes","No")),"")</f>
        <v/>
      </c>
      <c r="BB305">
        <f>IF(BA305="Yes",P305,"")</f>
        <v/>
      </c>
      <c r="BC305">
        <f>IF(AZ305=1,IF(S305="","",IF(S305=N144,"Yes","No")),"")</f>
        <v/>
      </c>
      <c r="BD305">
        <f>IF(BC305="Yes",R305,"")</f>
        <v/>
      </c>
      <c r="BE305">
        <f>IFERROR(IF(SIGN(AE305)=1,"Increasing",IF(SIGN(AE305)=-1,"Decreasing","")),"")</f>
        <v/>
      </c>
      <c r="BF305">
        <f>IF(OR(AND(BE305="Increasing",BA305="Yes"),AND(BE305="Decreasing",BC305="Yes")),"Yes","No")</f>
        <v/>
      </c>
      <c r="BG305">
        <f>IF(I305="pos_trend","Yes","No")</f>
        <v/>
      </c>
      <c r="BH305">
        <f>IF(AF305&lt;&gt;"",IF(ABS(AF305)&gt;0.8,"Yes","No"),"")</f>
        <v/>
      </c>
    </row>
    <row r="306" spans="1:60">
      <c s="1" r="A306" t="n">
        <v>14</v>
      </c>
      <c r="B306" t="s">
        <v>784</v>
      </c>
      <c r="C306" t="s">
        <v>3004</v>
      </c>
      <c r="D306" t="s">
        <v>3005</v>
      </c>
      <c r="E306" t="s">
        <v>3006</v>
      </c>
      <c r="F306" t="s">
        <v>3007</v>
      </c>
      <c r="G306" t="s">
        <v>3008</v>
      </c>
      <c r="H306" t="s"/>
      <c r="I306">
        <f>IF(AND(K306&gt; J306, L306&gt; K306, M306&gt; L306, N306&gt; M306), "pos_trend", IF(AND(K306&lt; J306, L306&lt; K306, M306&lt; L306, N306&lt; M306), "neg_trend", "N/A"))</f>
        <v/>
      </c>
      <c r="J306">
        <f>IFERROR(IF(TRIM(C306)="-", "N/A", IF(RIGHT(C306,1)=")",IF(RIGHT(C306,2)="T)",-1000000000000*VALUE(MID(C306,2,LEN(C306)-3)),IF(RIGHT(C306,2)="M)",-1000000*VALUE(MID(C306,2,LEN(C306)-3)),IF(RIGHT(C306,2)="B)",-1000000000*VALUE(MID(C306,2,LEN(C306)-3)),IF(RIGHT(C306,2)="k)",-1000*VALUE(MID(C306,2,LEN(C306)-3)),VALUE(SUBSTITUTE(C306,",","")))))),IF(RIGHT(C306,1)="T",1000000000000*VALUE(LEFT(C306,LEN(C306)-1)),IF(RIGHT(C306,1)="M",1000000*VALUE(LEFT(C306,LEN(C306)-1)),IF(RIGHT(C306,1)="B",1000000000*VALUE(LEFT(C306,LEN(C306)-1)),IF(RIGHT(C306,1)="%",0.01*VALUE(LEFT(C306,LEN(C306)-1)),IF(RIGHT(C306,1)="k",1000*VALUE(LEFT(C306,LEN(C306)-1)),VALUE(SUBSTITUTE(C306,",",""))))))))),"N/A")</f>
        <v/>
      </c>
      <c r="K306">
        <f>IFERROR(IF(TRIM(D306)="-", "N/A", IF(RIGHT(D306,1)=")",IF(RIGHT(D306,2)="T)",-1000000000000*VALUE(MID(D306,2,LEN(D306)-3)),IF(RIGHT(D306,2)="M)",-1000000*VALUE(MID(D306,2,LEN(D306)-3)),IF(RIGHT(D306,2)="B)",-1000000000*VALUE(MID(D306,2,LEN(D306)-3)),IF(RIGHT(D306,2)="k)",-1000*VALUE(MID(D306,2,LEN(D306)-3)),VALUE(SUBSTITUTE(D306,",","")))))),IF(RIGHT(D306,1)="T",1000000000000*VALUE(LEFT(D306,LEN(D306)-1)),IF(RIGHT(D306,1)="M",1000000*VALUE(LEFT(D306,LEN(D306)-1)),IF(RIGHT(D306,1)="B",1000000000*VALUE(LEFT(D306,LEN(D306)-1)),IF(RIGHT(D306,1)="%",0.01*VALUE(LEFT(D306,LEN(D306)-1)),IF(RIGHT(D306,1)="k",1000*VALUE(LEFT(D306,LEN(D306)-1)),VALUE(SUBSTITUTE(D306,",",""))))))))),"N/A")</f>
        <v/>
      </c>
      <c r="L306">
        <f>IFERROR(IF(TRIM(E306)="-", "N/A", IF(RIGHT(E306,1)=")",IF(RIGHT(E306,2)="T)",-1000000000000*VALUE(MID(E306,2,LEN(E306)-3)),IF(RIGHT(E306,2)="M)",-1000000*VALUE(MID(E306,2,LEN(E306)-3)),IF(RIGHT(E306,2)="B)",-1000000000*VALUE(MID(E306,2,LEN(E306)-3)),IF(RIGHT(E306,2)="k)",-1000*VALUE(MID(E306,2,LEN(E306)-3)),VALUE(SUBSTITUTE(E306,",","")))))),IF(RIGHT(E306,1)="T",1000000000000*VALUE(LEFT(E306,LEN(E306)-1)),IF(RIGHT(E306,1)="M",1000000*VALUE(LEFT(E306,LEN(E306)-1)),IF(RIGHT(E306,1)="B",1000000000*VALUE(LEFT(E306,LEN(E306)-1)),IF(RIGHT(E306,1)="%",0.01*VALUE(LEFT(E306,LEN(E306)-1)),IF(RIGHT(E306,1)="k",1000*VALUE(LEFT(E306,LEN(E306)-1)),VALUE(SUBSTITUTE(E306,",",""))))))))),"N/A")</f>
        <v/>
      </c>
      <c r="M306">
        <f>IFERROR(IF(TRIM(F306)="-", "N/A", IF(RIGHT(F306,1)=")",IF(RIGHT(F306,2)="T)",-1000000000000*VALUE(MID(F306,2,LEN(F306)-3)),IF(RIGHT(F306,2)="M)",-1000000*VALUE(MID(F306,2,LEN(F306)-3)),IF(RIGHT(F306,2)="B)",-1000000000*VALUE(MID(F306,2,LEN(F306)-3)),IF(RIGHT(F306,2)="k)",-1000*VALUE(MID(F306,2,LEN(F306)-3)),VALUE(SUBSTITUTE(F306,",","")))))),IF(RIGHT(F306,1)="T",1000000000000*VALUE(LEFT(F306,LEN(F306)-1)),IF(RIGHT(F306,1)="M",1000000*VALUE(LEFT(F306,LEN(F306)-1)),IF(RIGHT(F306,1)="B",1000000000*VALUE(LEFT(F306,LEN(F306)-1)),IF(RIGHT(F306,1)="%",0.01*VALUE(LEFT(F306,LEN(F306)-1)),IF(RIGHT(F306,1)="k",1000*VALUE(LEFT(F306,LEN(F306)-1)),VALUE(SUBSTITUTE(F306,",",""))))))))),"N/A")</f>
        <v/>
      </c>
      <c r="N306">
        <f>IFERROR(IF(TRIM(G306)="-", "N/A", IF(RIGHT(G306,1)=")",IF(RIGHT(G306,2)="T)",-1000000000000*VALUE(MID(G306,2,LEN(G306)-3)),IF(RIGHT(G306,2)="M)",-1000000*VALUE(MID(G306,2,LEN(G306)-3)),IF(RIGHT(G306,2)="B)",-1000000000*VALUE(MID(G306,2,LEN(G306)-3)),IF(RIGHT(G306,2)="k)",-1000*VALUE(MID(G306,2,LEN(G306)-3)),VALUE(SUBSTITUTE(G306,",","")))))),IF(RIGHT(G306,1)="T",1000000000000*VALUE(LEFT(G306,LEN(G306)-1)),IF(RIGHT(G306,1)="M",1000000*VALUE(LEFT(G306,LEN(G306)-1)),IF(RIGHT(G306,1)="B",1000000000*VALUE(LEFT(G306,LEN(G306)-1)),IF(RIGHT(G306,1)="%",0.01*VALUE(LEFT(G306,LEN(G306)-1)),IF(RIGHT(G306,1)="k",1000*VALUE(LEFT(G306,LEN(G306)-1)),VALUE(SUBSTITUTE(G306,",",""))))))))),"N/A")</f>
        <v/>
      </c>
      <c r="P306">
        <f>MAX(J306:N306)</f>
        <v/>
      </c>
      <c r="Q306">
        <f>IFERROR(J144+MATCH(P306,J306:N306,0)-1,"")</f>
        <v/>
      </c>
      <c r="R306">
        <f>IF(Q306="","",MIN(J306:N306))</f>
        <v/>
      </c>
      <c r="S306">
        <f>IFERROR(J144+MATCH(R306,J306:N306,0)-1,"")</f>
        <v/>
      </c>
      <c r="T306">
        <f>IFERROR(AVERAGE(J306:N306),"")</f>
        <v/>
      </c>
      <c r="U306">
        <f>IFERROR(STDEV(J306:N306),"")</f>
        <v/>
      </c>
      <c r="V306">
        <f>IFERROR(IF(C306="-","",IF(ISBLANK(B306),"",IF(OR(ISNUMBER(FIND("Growth",B306)),ISNUMBER(FIND("Margin",B306))),"",(J306-T306)/U306))),"")</f>
        <v/>
      </c>
      <c r="W306">
        <f>IFERROR(IF(OR(D306="-",ISBLANK(D306)),"",(K306-T306)/U306),"")</f>
        <v/>
      </c>
      <c r="X306">
        <f>IFERROR(IF(OR(E306="-",ISBLANK(E306)),"",(L306-T306)/U306),"")</f>
        <v/>
      </c>
      <c r="Y306">
        <f>IFERROR(IF(OR(F306="-",ISBLANK(F306)),"",(M306-T306)/U306),"")</f>
        <v/>
      </c>
      <c r="Z306">
        <f>IFERROR(IF(OR(G306="-",ISBLANK(G306)),"",(N306-T306)/U306),"")</f>
        <v/>
      </c>
      <c r="AA306">
        <f>IF(MAX(MAX(V306:Z306),ABS(MIN(V306:Z306)))=ABS(MIN(V306:Z306)),MIN(V306:Z306),MAX(V306:Z306))</f>
        <v/>
      </c>
      <c r="AB306">
        <f>IFERROR(V144+MATCH(AA306,V306:Z306,0)-1,"")</f>
        <v/>
      </c>
      <c r="AC306">
        <f>IF(AB306&lt;&gt;"",IF(S306=AB306,"Low",IF(AB306=Q306,"High","")),"")</f>
        <v/>
      </c>
      <c r="AE306">
        <f>IF(ISNUMBER(MATCH("N/A",J306:N306,0)),"",IFERROR((5 * SUMPRODUCT(J144:N144,J306:N306) - PRODUCT(SUM(J144:N144),SUM(J306:N306))) / ((5 * SUM((J144^2)+(K144^2)+(L144^2)+(M144^2)+(N144^2))) - SUM(J144:N144)^2),""))</f>
        <v/>
      </c>
      <c r="AF306">
        <f>IFERROR(CORREL(J144:N144,J306:N306),"")</f>
        <v/>
      </c>
      <c r="AZ306">
        <f>IF(Q306=S306,0,1)</f>
        <v/>
      </c>
      <c r="BA306">
        <f>IF(AZ306=1,IF(Q306="","",IF(Q306=N144,"Yes","No")),"")</f>
        <v/>
      </c>
      <c r="BB306">
        <f>IF(BA306="Yes",P306,"")</f>
        <v/>
      </c>
      <c r="BC306">
        <f>IF(AZ306=1,IF(S306="","",IF(S306=N144,"Yes","No")),"")</f>
        <v/>
      </c>
      <c r="BD306">
        <f>IF(BC306="Yes",R306,"")</f>
        <v/>
      </c>
      <c r="BE306">
        <f>IFERROR(IF(SIGN(AE306)=1,"Increasing",IF(SIGN(AE306)=-1,"Decreasing","")),"")</f>
        <v/>
      </c>
      <c r="BF306">
        <f>IF(OR(AND(BE306="Increasing",BA306="Yes"),AND(BE306="Decreasing",BC306="Yes")),"Yes","No")</f>
        <v/>
      </c>
      <c r="BG306">
        <f>IF(I306="pos_trend","Yes","No")</f>
        <v/>
      </c>
      <c r="BH306">
        <f>IF(AF306&lt;&gt;"",IF(ABS(AF306)&gt;0.8,"Yes","No"),"")</f>
        <v/>
      </c>
    </row>
    <row r="307" spans="1:60">
      <c s="1" r="A307" t="n">
        <v>15</v>
      </c>
      <c r="B307" t="s">
        <v>790</v>
      </c>
      <c r="C307" t="s">
        <v>3009</v>
      </c>
      <c r="D307" t="s">
        <v>3010</v>
      </c>
      <c r="E307" t="s">
        <v>3011</v>
      </c>
      <c r="F307" t="s">
        <v>3012</v>
      </c>
      <c r="G307" t="s">
        <v>3013</v>
      </c>
      <c r="H307" t="s"/>
      <c r="I307">
        <f>IF(AND(K307&gt; J307, L307&gt; K307, M307&gt; L307, N307&gt; M307), "pos_trend", IF(AND(K307&lt; J307, L307&lt; K307, M307&lt; L307, N307&lt; M307), "neg_trend", "N/A"))</f>
        <v/>
      </c>
      <c r="J307">
        <f>IFERROR(IF(TRIM(C307)="-", "N/A", IF(RIGHT(C307,1)=")",IF(RIGHT(C307,2)="T)",-1000000000000*VALUE(MID(C307,2,LEN(C307)-3)),IF(RIGHT(C307,2)="M)",-1000000*VALUE(MID(C307,2,LEN(C307)-3)),IF(RIGHT(C307,2)="B)",-1000000000*VALUE(MID(C307,2,LEN(C307)-3)),IF(RIGHT(C307,2)="k)",-1000*VALUE(MID(C307,2,LEN(C307)-3)),VALUE(SUBSTITUTE(C307,",","")))))),IF(RIGHT(C307,1)="T",1000000000000*VALUE(LEFT(C307,LEN(C307)-1)),IF(RIGHT(C307,1)="M",1000000*VALUE(LEFT(C307,LEN(C307)-1)),IF(RIGHT(C307,1)="B",1000000000*VALUE(LEFT(C307,LEN(C307)-1)),IF(RIGHT(C307,1)="%",0.01*VALUE(LEFT(C307,LEN(C307)-1)),IF(RIGHT(C307,1)="k",1000*VALUE(LEFT(C307,LEN(C307)-1)),VALUE(SUBSTITUTE(C307,",",""))))))))),"N/A")</f>
        <v/>
      </c>
      <c r="K307">
        <f>IFERROR(IF(TRIM(D307)="-", "N/A", IF(RIGHT(D307,1)=")",IF(RIGHT(D307,2)="T)",-1000000000000*VALUE(MID(D307,2,LEN(D307)-3)),IF(RIGHT(D307,2)="M)",-1000000*VALUE(MID(D307,2,LEN(D307)-3)),IF(RIGHT(D307,2)="B)",-1000000000*VALUE(MID(D307,2,LEN(D307)-3)),IF(RIGHT(D307,2)="k)",-1000*VALUE(MID(D307,2,LEN(D307)-3)),VALUE(SUBSTITUTE(D307,",","")))))),IF(RIGHT(D307,1)="T",1000000000000*VALUE(LEFT(D307,LEN(D307)-1)),IF(RIGHT(D307,1)="M",1000000*VALUE(LEFT(D307,LEN(D307)-1)),IF(RIGHT(D307,1)="B",1000000000*VALUE(LEFT(D307,LEN(D307)-1)),IF(RIGHT(D307,1)="%",0.01*VALUE(LEFT(D307,LEN(D307)-1)),IF(RIGHT(D307,1)="k",1000*VALUE(LEFT(D307,LEN(D307)-1)),VALUE(SUBSTITUTE(D307,",",""))))))))),"N/A")</f>
        <v/>
      </c>
      <c r="L307">
        <f>IFERROR(IF(TRIM(E307)="-", "N/A", IF(RIGHT(E307,1)=")",IF(RIGHT(E307,2)="T)",-1000000000000*VALUE(MID(E307,2,LEN(E307)-3)),IF(RIGHT(E307,2)="M)",-1000000*VALUE(MID(E307,2,LEN(E307)-3)),IF(RIGHT(E307,2)="B)",-1000000000*VALUE(MID(E307,2,LEN(E307)-3)),IF(RIGHT(E307,2)="k)",-1000*VALUE(MID(E307,2,LEN(E307)-3)),VALUE(SUBSTITUTE(E307,",","")))))),IF(RIGHT(E307,1)="T",1000000000000*VALUE(LEFT(E307,LEN(E307)-1)),IF(RIGHT(E307,1)="M",1000000*VALUE(LEFT(E307,LEN(E307)-1)),IF(RIGHT(E307,1)="B",1000000000*VALUE(LEFT(E307,LEN(E307)-1)),IF(RIGHT(E307,1)="%",0.01*VALUE(LEFT(E307,LEN(E307)-1)),IF(RIGHT(E307,1)="k",1000*VALUE(LEFT(E307,LEN(E307)-1)),VALUE(SUBSTITUTE(E307,",",""))))))))),"N/A")</f>
        <v/>
      </c>
      <c r="M307">
        <f>IFERROR(IF(TRIM(F307)="-", "N/A", IF(RIGHT(F307,1)=")",IF(RIGHT(F307,2)="T)",-1000000000000*VALUE(MID(F307,2,LEN(F307)-3)),IF(RIGHT(F307,2)="M)",-1000000*VALUE(MID(F307,2,LEN(F307)-3)),IF(RIGHT(F307,2)="B)",-1000000000*VALUE(MID(F307,2,LEN(F307)-3)),IF(RIGHT(F307,2)="k)",-1000*VALUE(MID(F307,2,LEN(F307)-3)),VALUE(SUBSTITUTE(F307,",","")))))),IF(RIGHT(F307,1)="T",1000000000000*VALUE(LEFT(F307,LEN(F307)-1)),IF(RIGHT(F307,1)="M",1000000*VALUE(LEFT(F307,LEN(F307)-1)),IF(RIGHT(F307,1)="B",1000000000*VALUE(LEFT(F307,LEN(F307)-1)),IF(RIGHT(F307,1)="%",0.01*VALUE(LEFT(F307,LEN(F307)-1)),IF(RIGHT(F307,1)="k",1000*VALUE(LEFT(F307,LEN(F307)-1)),VALUE(SUBSTITUTE(F307,",",""))))))))),"N/A")</f>
        <v/>
      </c>
      <c r="N307">
        <f>IFERROR(IF(TRIM(G307)="-", "N/A", IF(RIGHT(G307,1)=")",IF(RIGHT(G307,2)="T)",-1000000000000*VALUE(MID(G307,2,LEN(G307)-3)),IF(RIGHT(G307,2)="M)",-1000000*VALUE(MID(G307,2,LEN(G307)-3)),IF(RIGHT(G307,2)="B)",-1000000000*VALUE(MID(G307,2,LEN(G307)-3)),IF(RIGHT(G307,2)="k)",-1000*VALUE(MID(G307,2,LEN(G307)-3)),VALUE(SUBSTITUTE(G307,",","")))))),IF(RIGHT(G307,1)="T",1000000000000*VALUE(LEFT(G307,LEN(G307)-1)),IF(RIGHT(G307,1)="M",1000000*VALUE(LEFT(G307,LEN(G307)-1)),IF(RIGHT(G307,1)="B",1000000000*VALUE(LEFT(G307,LEN(G307)-1)),IF(RIGHT(G307,1)="%",0.01*VALUE(LEFT(G307,LEN(G307)-1)),IF(RIGHT(G307,1)="k",1000*VALUE(LEFT(G307,LEN(G307)-1)),VALUE(SUBSTITUTE(G307,",",""))))))))),"N/A")</f>
        <v/>
      </c>
      <c r="P307">
        <f>MAX(J307:N307)</f>
        <v/>
      </c>
      <c r="Q307">
        <f>IFERROR(J144+MATCH(P307,J307:N307,0)-1,"")</f>
        <v/>
      </c>
      <c r="R307">
        <f>IF(Q307="","",MIN(J307:N307))</f>
        <v/>
      </c>
      <c r="S307">
        <f>IFERROR(J144+MATCH(R307,J307:N307,0)-1,"")</f>
        <v/>
      </c>
      <c r="T307">
        <f>IFERROR(AVERAGE(J307:N307),"")</f>
        <v/>
      </c>
      <c r="U307">
        <f>IFERROR(STDEV(J307:N307),"")</f>
        <v/>
      </c>
      <c r="V307">
        <f>IFERROR(IF(C307="-","",IF(ISBLANK(B307),"",IF(OR(ISNUMBER(FIND("Growth",B307)),ISNUMBER(FIND("Margin",B307))),"",(J307-T307)/U307))),"")</f>
        <v/>
      </c>
      <c r="W307">
        <f>IFERROR(IF(OR(D307="-",ISBLANK(D307)),"",(K307-T307)/U307),"")</f>
        <v/>
      </c>
      <c r="X307">
        <f>IFERROR(IF(OR(E307="-",ISBLANK(E307)),"",(L307-T307)/U307),"")</f>
        <v/>
      </c>
      <c r="Y307">
        <f>IFERROR(IF(OR(F307="-",ISBLANK(F307)),"",(M307-T307)/U307),"")</f>
        <v/>
      </c>
      <c r="Z307">
        <f>IFERROR(IF(OR(G307="-",ISBLANK(G307)),"",(N307-T307)/U307),"")</f>
        <v/>
      </c>
      <c r="AA307">
        <f>IF(MAX(MAX(V307:Z307),ABS(MIN(V307:Z307)))=ABS(MIN(V307:Z307)),MIN(V307:Z307),MAX(V307:Z307))</f>
        <v/>
      </c>
      <c r="AB307">
        <f>IFERROR(V144+MATCH(AA307,V307:Z307,0)-1,"")</f>
        <v/>
      </c>
      <c r="AC307">
        <f>IF(AB307&lt;&gt;"",IF(S307=AB307,"Low",IF(AB307=Q307,"High","")),"")</f>
        <v/>
      </c>
      <c r="AE307">
        <f>IF(ISNUMBER(MATCH("N/A",J307:N307,0)),"",IFERROR((5 * SUMPRODUCT(J144:N144,J307:N307) - PRODUCT(SUM(J144:N144),SUM(J307:N307))) / ((5 * SUM((J144^2)+(K144^2)+(L144^2)+(M144^2)+(N144^2))) - SUM(J144:N144)^2),""))</f>
        <v/>
      </c>
      <c r="AF307">
        <f>IFERROR(CORREL(J144:N144,J307:N307),"")</f>
        <v/>
      </c>
      <c r="AZ307">
        <f>IF(Q307=S307,0,1)</f>
        <v/>
      </c>
      <c r="BA307">
        <f>IF(AZ307=1,IF(Q307="","",IF(Q307=N144,"Yes","No")),"")</f>
        <v/>
      </c>
      <c r="BB307">
        <f>IF(BA307="Yes",P307,"")</f>
        <v/>
      </c>
      <c r="BC307">
        <f>IF(AZ307=1,IF(S307="","",IF(S307=N144,"Yes","No")),"")</f>
        <v/>
      </c>
      <c r="BD307">
        <f>IF(BC307="Yes",R307,"")</f>
        <v/>
      </c>
      <c r="BE307">
        <f>IFERROR(IF(SIGN(AE307)=1,"Increasing",IF(SIGN(AE307)=-1,"Decreasing","")),"")</f>
        <v/>
      </c>
      <c r="BF307">
        <f>IF(OR(AND(BE307="Increasing",BA307="Yes"),AND(BE307="Decreasing",BC307="Yes")),"Yes","No")</f>
        <v/>
      </c>
      <c r="BG307">
        <f>IF(I307="pos_trend","Yes","No")</f>
        <v/>
      </c>
      <c r="BH307">
        <f>IF(AF307&lt;&gt;"",IF(ABS(AF307)&gt;0.8,"Yes","No"),"")</f>
        <v/>
      </c>
    </row>
    <row r="308" spans="1:60">
      <c s="1" r="A308" t="n">
        <v>16</v>
      </c>
      <c r="B308" t="s">
        <v>796</v>
      </c>
      <c r="C308" t="s">
        <v>264</v>
      </c>
      <c r="D308" t="s">
        <v>3014</v>
      </c>
      <c r="E308" t="s">
        <v>2599</v>
      </c>
      <c r="F308" t="s">
        <v>3015</v>
      </c>
      <c r="G308" t="s">
        <v>3016</v>
      </c>
      <c r="H308" t="s"/>
      <c r="I308">
        <f>IF(AND(K308&gt; J308, L308&gt; K308, M308&gt; L308, N308&gt; M308), "pos_trend", IF(AND(K308&lt; J308, L308&lt; K308, M308&lt; L308, N308&lt; M308), "neg_trend", "N/A"))</f>
        <v/>
      </c>
      <c r="J308">
        <f>IFERROR(IF(TRIM(C308)="-", "N/A", IF(RIGHT(C308,1)=")",IF(RIGHT(C308,2)="T)",-1000000000000*VALUE(MID(C308,2,LEN(C308)-3)),IF(RIGHT(C308,2)="M)",-1000000*VALUE(MID(C308,2,LEN(C308)-3)),IF(RIGHT(C308,2)="B)",-1000000000*VALUE(MID(C308,2,LEN(C308)-3)),IF(RIGHT(C308,2)="k)",-1000*VALUE(MID(C308,2,LEN(C308)-3)),VALUE(SUBSTITUTE(C308,",","")))))),IF(RIGHT(C308,1)="T",1000000000000*VALUE(LEFT(C308,LEN(C308)-1)),IF(RIGHT(C308,1)="M",1000000*VALUE(LEFT(C308,LEN(C308)-1)),IF(RIGHT(C308,1)="B",1000000000*VALUE(LEFT(C308,LEN(C308)-1)),IF(RIGHT(C308,1)="%",0.01*VALUE(LEFT(C308,LEN(C308)-1)),IF(RIGHT(C308,1)="k",1000*VALUE(LEFT(C308,LEN(C308)-1)),VALUE(SUBSTITUTE(C308,",",""))))))))),"N/A")</f>
        <v/>
      </c>
      <c r="K308">
        <f>IFERROR(IF(TRIM(D308)="-", "N/A", IF(RIGHT(D308,1)=")",IF(RIGHT(D308,2)="T)",-1000000000000*VALUE(MID(D308,2,LEN(D308)-3)),IF(RIGHT(D308,2)="M)",-1000000*VALUE(MID(D308,2,LEN(D308)-3)),IF(RIGHT(D308,2)="B)",-1000000000*VALUE(MID(D308,2,LEN(D308)-3)),IF(RIGHT(D308,2)="k)",-1000*VALUE(MID(D308,2,LEN(D308)-3)),VALUE(SUBSTITUTE(D308,",","")))))),IF(RIGHT(D308,1)="T",1000000000000*VALUE(LEFT(D308,LEN(D308)-1)),IF(RIGHT(D308,1)="M",1000000*VALUE(LEFT(D308,LEN(D308)-1)),IF(RIGHT(D308,1)="B",1000000000*VALUE(LEFT(D308,LEN(D308)-1)),IF(RIGHT(D308,1)="%",0.01*VALUE(LEFT(D308,LEN(D308)-1)),IF(RIGHT(D308,1)="k",1000*VALUE(LEFT(D308,LEN(D308)-1)),VALUE(SUBSTITUTE(D308,",",""))))))))),"N/A")</f>
        <v/>
      </c>
      <c r="L308">
        <f>IFERROR(IF(TRIM(E308)="-", "N/A", IF(RIGHT(E308,1)=")",IF(RIGHT(E308,2)="T)",-1000000000000*VALUE(MID(E308,2,LEN(E308)-3)),IF(RIGHT(E308,2)="M)",-1000000*VALUE(MID(E308,2,LEN(E308)-3)),IF(RIGHT(E308,2)="B)",-1000000000*VALUE(MID(E308,2,LEN(E308)-3)),IF(RIGHT(E308,2)="k)",-1000*VALUE(MID(E308,2,LEN(E308)-3)),VALUE(SUBSTITUTE(E308,",","")))))),IF(RIGHT(E308,1)="T",1000000000000*VALUE(LEFT(E308,LEN(E308)-1)),IF(RIGHT(E308,1)="M",1000000*VALUE(LEFT(E308,LEN(E308)-1)),IF(RIGHT(E308,1)="B",1000000000*VALUE(LEFT(E308,LEN(E308)-1)),IF(RIGHT(E308,1)="%",0.01*VALUE(LEFT(E308,LEN(E308)-1)),IF(RIGHT(E308,1)="k",1000*VALUE(LEFT(E308,LEN(E308)-1)),VALUE(SUBSTITUTE(E308,",",""))))))))),"N/A")</f>
        <v/>
      </c>
      <c r="M308">
        <f>IFERROR(IF(TRIM(F308)="-", "N/A", IF(RIGHT(F308,1)=")",IF(RIGHT(F308,2)="T)",-1000000000000*VALUE(MID(F308,2,LEN(F308)-3)),IF(RIGHT(F308,2)="M)",-1000000*VALUE(MID(F308,2,LEN(F308)-3)),IF(RIGHT(F308,2)="B)",-1000000000*VALUE(MID(F308,2,LEN(F308)-3)),IF(RIGHT(F308,2)="k)",-1000*VALUE(MID(F308,2,LEN(F308)-3)),VALUE(SUBSTITUTE(F308,",","")))))),IF(RIGHT(F308,1)="T",1000000000000*VALUE(LEFT(F308,LEN(F308)-1)),IF(RIGHT(F308,1)="M",1000000*VALUE(LEFT(F308,LEN(F308)-1)),IF(RIGHT(F308,1)="B",1000000000*VALUE(LEFT(F308,LEN(F308)-1)),IF(RIGHT(F308,1)="%",0.01*VALUE(LEFT(F308,LEN(F308)-1)),IF(RIGHT(F308,1)="k",1000*VALUE(LEFT(F308,LEN(F308)-1)),VALUE(SUBSTITUTE(F308,",",""))))))))),"N/A")</f>
        <v/>
      </c>
      <c r="N308">
        <f>IFERROR(IF(TRIM(G308)="-", "N/A", IF(RIGHT(G308,1)=")",IF(RIGHT(G308,2)="T)",-1000000000000*VALUE(MID(G308,2,LEN(G308)-3)),IF(RIGHT(G308,2)="M)",-1000000*VALUE(MID(G308,2,LEN(G308)-3)),IF(RIGHT(G308,2)="B)",-1000000000*VALUE(MID(G308,2,LEN(G308)-3)),IF(RIGHT(G308,2)="k)",-1000*VALUE(MID(G308,2,LEN(G308)-3)),VALUE(SUBSTITUTE(G308,",","")))))),IF(RIGHT(G308,1)="T",1000000000000*VALUE(LEFT(G308,LEN(G308)-1)),IF(RIGHT(G308,1)="M",1000000*VALUE(LEFT(G308,LEN(G308)-1)),IF(RIGHT(G308,1)="B",1000000000*VALUE(LEFT(G308,LEN(G308)-1)),IF(RIGHT(G308,1)="%",0.01*VALUE(LEFT(G308,LEN(G308)-1)),IF(RIGHT(G308,1)="k",1000*VALUE(LEFT(G308,LEN(G308)-1)),VALUE(SUBSTITUTE(G308,",",""))))))))),"N/A")</f>
        <v/>
      </c>
      <c r="P308">
        <f>MAX(J308:N308)</f>
        <v/>
      </c>
      <c r="Q308">
        <f>IFERROR(J144+MATCH(P308,J308:N308,0)-1,"")</f>
        <v/>
      </c>
      <c r="R308">
        <f>IF(Q308="","",MIN(J308:N308))</f>
        <v/>
      </c>
      <c r="S308">
        <f>IFERROR(J144+MATCH(R308,J308:N308,0)-1,"")</f>
        <v/>
      </c>
      <c r="T308">
        <f>IFERROR(AVERAGE(J308:N308),"")</f>
        <v/>
      </c>
      <c r="U308">
        <f>IFERROR(STDEV(J308:N308),"")</f>
        <v/>
      </c>
      <c r="V308">
        <f>IFERROR(IF(C308="-","",IF(ISBLANK(B308),"",IF(OR(ISNUMBER(FIND("Growth",B308)),ISNUMBER(FIND("Margin",B308))),"",(J308-T308)/U308))),"")</f>
        <v/>
      </c>
      <c r="W308">
        <f>IFERROR(IF(OR(D308="-",ISBLANK(D308)),"",(K308-T308)/U308),"")</f>
        <v/>
      </c>
      <c r="X308">
        <f>IFERROR(IF(OR(E308="-",ISBLANK(E308)),"",(L308-T308)/U308),"")</f>
        <v/>
      </c>
      <c r="Y308">
        <f>IFERROR(IF(OR(F308="-",ISBLANK(F308)),"",(M308-T308)/U308),"")</f>
        <v/>
      </c>
      <c r="Z308">
        <f>IFERROR(IF(OR(G308="-",ISBLANK(G308)),"",(N308-T308)/U308),"")</f>
        <v/>
      </c>
      <c r="AA308">
        <f>IF(MAX(MAX(V308:Z308),ABS(MIN(V308:Z308)))=ABS(MIN(V308:Z308)),MIN(V308:Z308),MAX(V308:Z308))</f>
        <v/>
      </c>
      <c r="AB308">
        <f>IFERROR(V144+MATCH(AA308,V308:Z308,0)-1,"")</f>
        <v/>
      </c>
      <c r="AC308">
        <f>IF(AB308&lt;&gt;"",IF(S308=AB308,"Low",IF(AB308=Q308,"High","")),"")</f>
        <v/>
      </c>
      <c r="AE308">
        <f>IF(ISNUMBER(MATCH("N/A",J308:N308,0)),"",IFERROR((5 * SUMPRODUCT(J144:N144,J308:N308) - PRODUCT(SUM(J144:N144),SUM(J308:N308))) / ((5 * SUM((J144^2)+(K144^2)+(L144^2)+(M144^2)+(N144^2))) - SUM(J144:N144)^2),""))</f>
        <v/>
      </c>
      <c r="AF308">
        <f>IFERROR(CORREL(J144:N144,J308:N308),"")</f>
        <v/>
      </c>
      <c r="AZ308">
        <f>IF(Q308=S308,0,1)</f>
        <v/>
      </c>
      <c r="BA308">
        <f>IF(AZ308=1,IF(Q308="","",IF(Q308=N144,"Yes","No")),"")</f>
        <v/>
      </c>
      <c r="BB308">
        <f>IF(BA308="Yes",P308,"")</f>
        <v/>
      </c>
      <c r="BC308">
        <f>IF(AZ308=1,IF(S308="","",IF(S308=N144,"Yes","No")),"")</f>
        <v/>
      </c>
      <c r="BD308">
        <f>IF(BC308="Yes",R308,"")</f>
        <v/>
      </c>
      <c r="BE308">
        <f>IFERROR(IF(SIGN(AE308)=1,"Increasing",IF(SIGN(AE308)=-1,"Decreasing","")),"")</f>
        <v/>
      </c>
      <c r="BF308">
        <f>IF(OR(AND(BE308="Increasing",BA308="Yes"),AND(BE308="Decreasing",BC308="Yes")),"Yes","No")</f>
        <v/>
      </c>
      <c r="BG308">
        <f>IF(I308="pos_trend","Yes","No")</f>
        <v/>
      </c>
      <c r="BH308">
        <f>IF(AF308&lt;&gt;"",IF(ABS(AF308)&gt;0.8,"Yes","No"),"")</f>
        <v/>
      </c>
    </row>
    <row r="309" spans="1:60">
      <c s="1" r="A309" t="n">
        <v>17</v>
      </c>
      <c r="B309" t="s">
        <v>801</v>
      </c>
      <c r="C309" t="s">
        <v>638</v>
      </c>
      <c r="D309" t="s">
        <v>3017</v>
      </c>
      <c r="E309" t="s">
        <v>3017</v>
      </c>
      <c r="F309" t="s">
        <v>3018</v>
      </c>
      <c r="G309" t="s">
        <v>3019</v>
      </c>
      <c r="H309" t="s"/>
      <c r="I309">
        <f>IF(AND(K309&gt; J309, L309&gt; K309, M309&gt; L309, N309&gt; M309), "pos_trend", IF(AND(K309&lt; J309, L309&lt; K309, M309&lt; L309, N309&lt; M309), "neg_trend", "N/A"))</f>
        <v/>
      </c>
      <c r="J309">
        <f>IFERROR(IF(TRIM(C309)="-", "N/A", IF(RIGHT(C309,1)=")",IF(RIGHT(C309,2)="T)",-1000000000000*VALUE(MID(C309,2,LEN(C309)-3)),IF(RIGHT(C309,2)="M)",-1000000*VALUE(MID(C309,2,LEN(C309)-3)),IF(RIGHT(C309,2)="B)",-1000000000*VALUE(MID(C309,2,LEN(C309)-3)),IF(RIGHT(C309,2)="k)",-1000*VALUE(MID(C309,2,LEN(C309)-3)),VALUE(SUBSTITUTE(C309,",","")))))),IF(RIGHT(C309,1)="T",1000000000000*VALUE(LEFT(C309,LEN(C309)-1)),IF(RIGHT(C309,1)="M",1000000*VALUE(LEFT(C309,LEN(C309)-1)),IF(RIGHT(C309,1)="B",1000000000*VALUE(LEFT(C309,LEN(C309)-1)),IF(RIGHT(C309,1)="%",0.01*VALUE(LEFT(C309,LEN(C309)-1)),IF(RIGHT(C309,1)="k",1000*VALUE(LEFT(C309,LEN(C309)-1)),VALUE(SUBSTITUTE(C309,",",""))))))))),"N/A")</f>
        <v/>
      </c>
      <c r="K309">
        <f>IFERROR(IF(TRIM(D309)="-", "N/A", IF(RIGHT(D309,1)=")",IF(RIGHT(D309,2)="T)",-1000000000000*VALUE(MID(D309,2,LEN(D309)-3)),IF(RIGHT(D309,2)="M)",-1000000*VALUE(MID(D309,2,LEN(D309)-3)),IF(RIGHT(D309,2)="B)",-1000000000*VALUE(MID(D309,2,LEN(D309)-3)),IF(RIGHT(D309,2)="k)",-1000*VALUE(MID(D309,2,LEN(D309)-3)),VALUE(SUBSTITUTE(D309,",","")))))),IF(RIGHT(D309,1)="T",1000000000000*VALUE(LEFT(D309,LEN(D309)-1)),IF(RIGHT(D309,1)="M",1000000*VALUE(LEFT(D309,LEN(D309)-1)),IF(RIGHT(D309,1)="B",1000000000*VALUE(LEFT(D309,LEN(D309)-1)),IF(RIGHT(D309,1)="%",0.01*VALUE(LEFT(D309,LEN(D309)-1)),IF(RIGHT(D309,1)="k",1000*VALUE(LEFT(D309,LEN(D309)-1)),VALUE(SUBSTITUTE(D309,",",""))))))))),"N/A")</f>
        <v/>
      </c>
      <c r="L309">
        <f>IFERROR(IF(TRIM(E309)="-", "N/A", IF(RIGHT(E309,1)=")",IF(RIGHT(E309,2)="T)",-1000000000000*VALUE(MID(E309,2,LEN(E309)-3)),IF(RIGHT(E309,2)="M)",-1000000*VALUE(MID(E309,2,LEN(E309)-3)),IF(RIGHT(E309,2)="B)",-1000000000*VALUE(MID(E309,2,LEN(E309)-3)),IF(RIGHT(E309,2)="k)",-1000*VALUE(MID(E309,2,LEN(E309)-3)),VALUE(SUBSTITUTE(E309,",","")))))),IF(RIGHT(E309,1)="T",1000000000000*VALUE(LEFT(E309,LEN(E309)-1)),IF(RIGHT(E309,1)="M",1000000*VALUE(LEFT(E309,LEN(E309)-1)),IF(RIGHT(E309,1)="B",1000000000*VALUE(LEFT(E309,LEN(E309)-1)),IF(RIGHT(E309,1)="%",0.01*VALUE(LEFT(E309,LEN(E309)-1)),IF(RIGHT(E309,1)="k",1000*VALUE(LEFT(E309,LEN(E309)-1)),VALUE(SUBSTITUTE(E309,",",""))))))))),"N/A")</f>
        <v/>
      </c>
      <c r="M309">
        <f>IFERROR(IF(TRIM(F309)="-", "N/A", IF(RIGHT(F309,1)=")",IF(RIGHT(F309,2)="T)",-1000000000000*VALUE(MID(F309,2,LEN(F309)-3)),IF(RIGHT(F309,2)="M)",-1000000*VALUE(MID(F309,2,LEN(F309)-3)),IF(RIGHT(F309,2)="B)",-1000000000*VALUE(MID(F309,2,LEN(F309)-3)),IF(RIGHT(F309,2)="k)",-1000*VALUE(MID(F309,2,LEN(F309)-3)),VALUE(SUBSTITUTE(F309,",","")))))),IF(RIGHT(F309,1)="T",1000000000000*VALUE(LEFT(F309,LEN(F309)-1)),IF(RIGHT(F309,1)="M",1000000*VALUE(LEFT(F309,LEN(F309)-1)),IF(RIGHT(F309,1)="B",1000000000*VALUE(LEFT(F309,LEN(F309)-1)),IF(RIGHT(F309,1)="%",0.01*VALUE(LEFT(F309,LEN(F309)-1)),IF(RIGHT(F309,1)="k",1000*VALUE(LEFT(F309,LEN(F309)-1)),VALUE(SUBSTITUTE(F309,",",""))))))))),"N/A")</f>
        <v/>
      </c>
      <c r="N309">
        <f>IFERROR(IF(TRIM(G309)="-", "N/A", IF(RIGHT(G309,1)=")",IF(RIGHT(G309,2)="T)",-1000000000000*VALUE(MID(G309,2,LEN(G309)-3)),IF(RIGHT(G309,2)="M)",-1000000*VALUE(MID(G309,2,LEN(G309)-3)),IF(RIGHT(G309,2)="B)",-1000000000*VALUE(MID(G309,2,LEN(G309)-3)),IF(RIGHT(G309,2)="k)",-1000*VALUE(MID(G309,2,LEN(G309)-3)),VALUE(SUBSTITUTE(G309,",","")))))),IF(RIGHT(G309,1)="T",1000000000000*VALUE(LEFT(G309,LEN(G309)-1)),IF(RIGHT(G309,1)="M",1000000*VALUE(LEFT(G309,LEN(G309)-1)),IF(RIGHT(G309,1)="B",1000000000*VALUE(LEFT(G309,LEN(G309)-1)),IF(RIGHT(G309,1)="%",0.01*VALUE(LEFT(G309,LEN(G309)-1)),IF(RIGHT(G309,1)="k",1000*VALUE(LEFT(G309,LEN(G309)-1)),VALUE(SUBSTITUTE(G309,",",""))))))))),"N/A")</f>
        <v/>
      </c>
      <c r="P309">
        <f>MAX(J309:N309)</f>
        <v/>
      </c>
      <c r="Q309">
        <f>IFERROR(J144+MATCH(P309,J309:N309,0)-1,"")</f>
        <v/>
      </c>
      <c r="R309">
        <f>IF(Q309="","",MIN(J309:N309))</f>
        <v/>
      </c>
      <c r="S309">
        <f>IFERROR(J144+MATCH(R309,J309:N309,0)-1,"")</f>
        <v/>
      </c>
      <c r="T309">
        <f>IFERROR(AVERAGE(J309:N309),"")</f>
        <v/>
      </c>
      <c r="U309">
        <f>IFERROR(STDEV(J309:N309),"")</f>
        <v/>
      </c>
      <c r="V309">
        <f>IFERROR(IF(C309="-","",IF(ISBLANK(B309),"",IF(OR(ISNUMBER(FIND("Growth",B309)),ISNUMBER(FIND("Margin",B309))),"",(J309-T309)/U309))),"")</f>
        <v/>
      </c>
      <c r="W309">
        <f>IFERROR(IF(OR(D309="-",ISBLANK(D309)),"",(K309-T309)/U309),"")</f>
        <v/>
      </c>
      <c r="X309">
        <f>IFERROR(IF(OR(E309="-",ISBLANK(E309)),"",(L309-T309)/U309),"")</f>
        <v/>
      </c>
      <c r="Y309">
        <f>IFERROR(IF(OR(F309="-",ISBLANK(F309)),"",(M309-T309)/U309),"")</f>
        <v/>
      </c>
      <c r="Z309">
        <f>IFERROR(IF(OR(G309="-",ISBLANK(G309)),"",(N309-T309)/U309),"")</f>
        <v/>
      </c>
      <c r="AA309">
        <f>IF(MAX(MAX(V309:Z309),ABS(MIN(V309:Z309)))=ABS(MIN(V309:Z309)),MIN(V309:Z309),MAX(V309:Z309))</f>
        <v/>
      </c>
      <c r="AB309">
        <f>IFERROR(V144+MATCH(AA309,V309:Z309,0)-1,"")</f>
        <v/>
      </c>
      <c r="AC309">
        <f>IF(AB309&lt;&gt;"",IF(S309=AB309,"Low",IF(AB309=Q309,"High","")),"")</f>
        <v/>
      </c>
      <c r="AE309">
        <f>IF(ISNUMBER(MATCH("N/A",J309:N309,0)),"",IFERROR((5 * SUMPRODUCT(J144:N144,J309:N309) - PRODUCT(SUM(J144:N144),SUM(J309:N309))) / ((5 * SUM((J144^2)+(K144^2)+(L144^2)+(M144^2)+(N144^2))) - SUM(J144:N144)^2),""))</f>
        <v/>
      </c>
      <c r="AF309">
        <f>IFERROR(CORREL(J144:N144,J309:N309),"")</f>
        <v/>
      </c>
      <c r="AZ309">
        <f>IF(Q309=S309,0,1)</f>
        <v/>
      </c>
      <c r="BA309">
        <f>IF(AZ309=1,IF(Q309="","",IF(Q309=N144,"Yes","No")),"")</f>
        <v/>
      </c>
      <c r="BB309">
        <f>IF(BA309="Yes",P309,"")</f>
        <v/>
      </c>
      <c r="BC309">
        <f>IF(AZ309=1,IF(S309="","",IF(S309=N144,"Yes","No")),"")</f>
        <v/>
      </c>
      <c r="BD309">
        <f>IF(BC309="Yes",R309,"")</f>
        <v/>
      </c>
      <c r="BE309">
        <f>IFERROR(IF(SIGN(AE309)=1,"Increasing",IF(SIGN(AE309)=-1,"Decreasing","")),"")</f>
        <v/>
      </c>
      <c r="BF309">
        <f>IF(OR(AND(BE309="Increasing",BA309="Yes"),AND(BE309="Decreasing",BC309="Yes")),"Yes","No")</f>
        <v/>
      </c>
      <c r="BG309">
        <f>IF(I309="pos_trend","Yes","No")</f>
        <v/>
      </c>
      <c r="BH309">
        <f>IF(AF309&lt;&gt;"",IF(ABS(AF309)&gt;0.8,"Yes","No"),"")</f>
        <v/>
      </c>
    </row>
    <row r="310" spans="1:60">
      <c r="I310">
        <f>IF(AND(K310&gt; J310, L310&gt; K310, M310&gt; L310, N310&gt; M310), "pos_trend", IF(AND(K310&lt; J310, L310&lt; K310, M310&lt; L310, N310&lt; M310), "neg_trend", "N/A"))</f>
        <v/>
      </c>
      <c r="J310">
        <f>IFERROR(IF(TRIM(C310)="-", "N/A", IF(RIGHT(C310,1)=")",IF(RIGHT(C310,2)="T)",-1000000000000*VALUE(MID(C310,2,LEN(C310)-3)),IF(RIGHT(C310,2)="M)",-1000000*VALUE(MID(C310,2,LEN(C310)-3)),IF(RIGHT(C310,2)="B)",-1000000000*VALUE(MID(C310,2,LEN(C310)-3)),IF(RIGHT(C310,2)="k)",-1000*VALUE(MID(C310,2,LEN(C310)-3)),VALUE(SUBSTITUTE(C310,",","")))))),IF(RIGHT(C310,1)="T",1000000000000*VALUE(LEFT(C310,LEN(C310)-1)),IF(RIGHT(C310,1)="M",1000000*VALUE(LEFT(C310,LEN(C310)-1)),IF(RIGHT(C310,1)="B",1000000000*VALUE(LEFT(C310,LEN(C310)-1)),IF(RIGHT(C310,1)="%",0.01*VALUE(LEFT(C310,LEN(C310)-1)),IF(RIGHT(C310,1)="k",1000*VALUE(LEFT(C310,LEN(C310)-1)),VALUE(SUBSTITUTE(C310,",",""))))))))),"N/A")</f>
        <v/>
      </c>
      <c r="K310">
        <f>IFERROR(IF(TRIM(D310)="-", "N/A", IF(RIGHT(D310,1)=")",IF(RIGHT(D310,2)="T)",-1000000000000*VALUE(MID(D310,2,LEN(D310)-3)),IF(RIGHT(D310,2)="M)",-1000000*VALUE(MID(D310,2,LEN(D310)-3)),IF(RIGHT(D310,2)="B)",-1000000000*VALUE(MID(D310,2,LEN(D310)-3)),IF(RIGHT(D310,2)="k)",-1000*VALUE(MID(D310,2,LEN(D310)-3)),VALUE(SUBSTITUTE(D310,",","")))))),IF(RIGHT(D310,1)="T",1000000000000*VALUE(LEFT(D310,LEN(D310)-1)),IF(RIGHT(D310,1)="M",1000000*VALUE(LEFT(D310,LEN(D310)-1)),IF(RIGHT(D310,1)="B",1000000000*VALUE(LEFT(D310,LEN(D310)-1)),IF(RIGHT(D310,1)="%",0.01*VALUE(LEFT(D310,LEN(D310)-1)),IF(RIGHT(D310,1)="k",1000*VALUE(LEFT(D310,LEN(D310)-1)),VALUE(SUBSTITUTE(D310,",",""))))))))),"N/A")</f>
        <v/>
      </c>
      <c r="L310">
        <f>IFERROR(IF(TRIM(E310)="-", "N/A", IF(RIGHT(E310,1)=")",IF(RIGHT(E310,2)="T)",-1000000000000*VALUE(MID(E310,2,LEN(E310)-3)),IF(RIGHT(E310,2)="M)",-1000000*VALUE(MID(E310,2,LEN(E310)-3)),IF(RIGHT(E310,2)="B)",-1000000000*VALUE(MID(E310,2,LEN(E310)-3)),IF(RIGHT(E310,2)="k)",-1000*VALUE(MID(E310,2,LEN(E310)-3)),VALUE(SUBSTITUTE(E310,",","")))))),IF(RIGHT(E310,1)="T",1000000000000*VALUE(LEFT(E310,LEN(E310)-1)),IF(RIGHT(E310,1)="M",1000000*VALUE(LEFT(E310,LEN(E310)-1)),IF(RIGHT(E310,1)="B",1000000000*VALUE(LEFT(E310,LEN(E310)-1)),IF(RIGHT(E310,1)="%",0.01*VALUE(LEFT(E310,LEN(E310)-1)),IF(RIGHT(E310,1)="k",1000*VALUE(LEFT(E310,LEN(E310)-1)),VALUE(SUBSTITUTE(E310,",",""))))))))),"N/A")</f>
        <v/>
      </c>
      <c r="M310">
        <f>IFERROR(IF(TRIM(F310)="-", "N/A", IF(RIGHT(F310,1)=")",IF(RIGHT(F310,2)="T)",-1000000000000*VALUE(MID(F310,2,LEN(F310)-3)),IF(RIGHT(F310,2)="M)",-1000000*VALUE(MID(F310,2,LEN(F310)-3)),IF(RIGHT(F310,2)="B)",-1000000000*VALUE(MID(F310,2,LEN(F310)-3)),IF(RIGHT(F310,2)="k)",-1000*VALUE(MID(F310,2,LEN(F310)-3)),VALUE(SUBSTITUTE(F310,",","")))))),IF(RIGHT(F310,1)="T",1000000000000*VALUE(LEFT(F310,LEN(F310)-1)),IF(RIGHT(F310,1)="M",1000000*VALUE(LEFT(F310,LEN(F310)-1)),IF(RIGHT(F310,1)="B",1000000000*VALUE(LEFT(F310,LEN(F310)-1)),IF(RIGHT(F310,1)="%",0.01*VALUE(LEFT(F310,LEN(F310)-1)),IF(RIGHT(F310,1)="k",1000*VALUE(LEFT(F310,LEN(F310)-1)),VALUE(SUBSTITUTE(F310,",",""))))))))),"N/A")</f>
        <v/>
      </c>
      <c r="N310">
        <f>IFERROR(IF(TRIM(G310)="-", "N/A", IF(RIGHT(G310,1)=")",IF(RIGHT(G310,2)="T)",-1000000000000*VALUE(MID(G310,2,LEN(G310)-3)),IF(RIGHT(G310,2)="M)",-1000000*VALUE(MID(G310,2,LEN(G310)-3)),IF(RIGHT(G310,2)="B)",-1000000000*VALUE(MID(G310,2,LEN(G310)-3)),IF(RIGHT(G310,2)="k)",-1000*VALUE(MID(G310,2,LEN(G310)-3)),VALUE(SUBSTITUTE(G310,",","")))))),IF(RIGHT(G310,1)="T",1000000000000*VALUE(LEFT(G310,LEN(G310)-1)),IF(RIGHT(G310,1)="M",1000000*VALUE(LEFT(G310,LEN(G310)-1)),IF(RIGHT(G310,1)="B",1000000000*VALUE(LEFT(G310,LEN(G310)-1)),IF(RIGHT(G310,1)="%",0.01*VALUE(LEFT(G310,LEN(G310)-1)),IF(RIGHT(G310,1)="k",1000*VALUE(LEFT(G310,LEN(G310)-1)),VALUE(SUBSTITUTE(G310,",",""))))))))),"N/A")</f>
        <v/>
      </c>
      <c r="P310">
        <f>MAX(J310:N310)</f>
        <v/>
      </c>
      <c r="Q310">
        <f>IFERROR(J144+MATCH(P310,J310:N310,0)-1,"")</f>
        <v/>
      </c>
      <c r="R310">
        <f>IF(Q310="","",MIN(J310:N310))</f>
        <v/>
      </c>
      <c r="S310">
        <f>IFERROR(J144+MATCH(R310,J310:N310,0)-1,"")</f>
        <v/>
      </c>
      <c r="T310">
        <f>IFERROR(AVERAGE(J310:N310),"")</f>
        <v/>
      </c>
      <c r="U310">
        <f>IFERROR(STDEV(J310:N310),"")</f>
        <v/>
      </c>
      <c r="V310">
        <f>IFERROR(IF(C310="-","",IF(ISBLANK(B310),"",IF(OR(ISNUMBER(FIND("Growth",B310)),ISNUMBER(FIND("Margin",B310))),"",(J310-T310)/U310))),"")</f>
        <v/>
      </c>
      <c r="W310">
        <f>IFERROR(IF(OR(D310="-",ISBLANK(D310)),"",(K310-T310)/U310),"")</f>
        <v/>
      </c>
      <c r="X310">
        <f>IFERROR(IF(OR(E310="-",ISBLANK(E310)),"",(L310-T310)/U310),"")</f>
        <v/>
      </c>
      <c r="Y310">
        <f>IFERROR(IF(OR(F310="-",ISBLANK(F310)),"",(M310-T310)/U310),"")</f>
        <v/>
      </c>
      <c r="Z310">
        <f>IFERROR(IF(OR(G310="-",ISBLANK(G310)),"",(N310-T310)/U310),"")</f>
        <v/>
      </c>
      <c r="AA310">
        <f>IF(MAX(MAX(V310:Z310),ABS(MIN(V310:Z310)))=ABS(MIN(V310:Z310)),MIN(V310:Z310),MAX(V310:Z310))</f>
        <v/>
      </c>
      <c r="AB310">
        <f>IFERROR(V144+MATCH(AA310,V310:Z310,0)-1,"")</f>
        <v/>
      </c>
      <c r="AC310">
        <f>IF(AB310&lt;&gt;"",IF(S310=AB310,"Low",IF(AB310=Q310,"High","")),"")</f>
        <v/>
      </c>
      <c r="AE310">
        <f>IF(ISNUMBER(MATCH("N/A",J310:N310,0)),"",IFERROR((5 * SUMPRODUCT(J144:N144,J310:N310) - PRODUCT(SUM(J144:N144),SUM(J310:N310))) / ((5 * SUM((J144^2)+(K144^2)+(L144^2)+(M144^2)+(N144^2))) - SUM(J144:N144)^2),""))</f>
        <v/>
      </c>
      <c r="AF310">
        <f>IFERROR(CORREL(J144:N144,J310:N310),"")</f>
        <v/>
      </c>
      <c r="AZ310">
        <f>IF(Q310=S310,0,1)</f>
        <v/>
      </c>
      <c r="BA310">
        <f>IF(AZ310=1,IF(Q310="","",IF(Q310=N144,"Yes","No")),"")</f>
        <v/>
      </c>
      <c r="BB310">
        <f>IF(BA310="Yes",P310,"")</f>
        <v/>
      </c>
      <c r="BC310">
        <f>IF(AZ310=1,IF(S310="","",IF(S310=N144,"Yes","No")),"")</f>
        <v/>
      </c>
      <c r="BD310">
        <f>IF(BC310="Yes",R310,"")</f>
        <v/>
      </c>
      <c r="BE310">
        <f>IFERROR(IF(SIGN(AE310)=1,"Increasing",IF(SIGN(AE310)=-1,"Decreasing","")),"")</f>
        <v/>
      </c>
      <c r="BF310">
        <f>IF(OR(AND(BE310="Increasing",BA310="Yes"),AND(BE310="Decreasing",BC310="Yes")),"Yes","No")</f>
        <v/>
      </c>
      <c r="BG310">
        <f>IF(I310="pos_trend","Yes","No")</f>
        <v/>
      </c>
      <c r="BH310">
        <f>IF(AF310&lt;&gt;"",IF(ABS(AF310)&gt;0.8,"Yes","No"),"")</f>
        <v/>
      </c>
    </row>
    <row r="311" spans="1:60">
      <c s="1" r="B311" t="s">
        <v>316</v>
      </c>
      <c s="1" r="C311" t="s">
        <v>252</v>
      </c>
      <c s="1" r="D311" t="s">
        <v>253</v>
      </c>
      <c s="1" r="E311" t="s">
        <v>254</v>
      </c>
      <c s="1" r="F311" t="s">
        <v>255</v>
      </c>
      <c s="1" r="G311" t="s">
        <v>256</v>
      </c>
      <c s="1" r="H311" t="s">
        <v>257</v>
      </c>
      <c r="P311">
        <f>MAX(J311:N311)</f>
        <v/>
      </c>
      <c r="Q311">
        <f>IFERROR(J144+MATCH(P311,J311:N311,0)-1,"")</f>
        <v/>
      </c>
      <c r="R311">
        <f>IF(Q311="","",MIN(J311:N311))</f>
        <v/>
      </c>
      <c r="S311">
        <f>IFERROR(J144+MATCH(R311,J311:N311,0)-1,"")</f>
        <v/>
      </c>
      <c r="T311">
        <f>IFERROR(AVERAGE(J311:N311),"")</f>
        <v/>
      </c>
      <c r="U311">
        <f>IFERROR(STDEV(J311:N311),"")</f>
        <v/>
      </c>
      <c r="V311">
        <f>IFERROR(IF(C311="-","",IF(ISBLANK(B311),"",IF(OR(ISNUMBER(FIND("Growth",B311)),ISNUMBER(FIND("Margin",B311))),"",(J311-T311)/U311))),"")</f>
        <v/>
      </c>
      <c r="W311">
        <f>IFERROR(IF(OR(D311="-",ISBLANK(D311)),"",(K311-T311)/U311),"")</f>
        <v/>
      </c>
      <c r="X311">
        <f>IFERROR(IF(OR(E311="-",ISBLANK(E311)),"",(L311-T311)/U311),"")</f>
        <v/>
      </c>
      <c r="Y311">
        <f>IFERROR(IF(OR(F311="-",ISBLANK(F311)),"",(M311-T311)/U311),"")</f>
        <v/>
      </c>
      <c r="Z311">
        <f>IFERROR(IF(OR(G311="-",ISBLANK(G311)),"",(N311-T311)/U311),"")</f>
        <v/>
      </c>
      <c r="AA311">
        <f>IF(MAX(MAX(V311:Z311),ABS(MIN(V311:Z311)))=ABS(MIN(V311:Z311)),MIN(V311:Z311),MAX(V311:Z311))</f>
        <v/>
      </c>
      <c r="AB311">
        <f>IFERROR(V144+MATCH(AA311,V311:Z311,0)-1,"")</f>
        <v/>
      </c>
      <c r="AC311">
        <f>IF(AB311&lt;&gt;"",IF(S311=AB311,"Low",IF(AB311=Q311,"High","")),"")</f>
        <v/>
      </c>
      <c r="AE311">
        <f>IF(ISNUMBER(MATCH("N/A",J311:N311,0)),"",IFERROR((5 * SUMPRODUCT(J144:N144,J311:N311) - PRODUCT(SUM(J144:N144),SUM(J311:N311))) / ((5 * SUM((J144^2)+(K144^2)+(L144^2)+(M144^2)+(N144^2))) - SUM(J144:N144)^2),""))</f>
        <v/>
      </c>
      <c r="AF311">
        <f>IFERROR(CORREL(J144:N144,J311:N311),"")</f>
        <v/>
      </c>
      <c r="AZ311">
        <f>IF(Q311=S311,0,1)</f>
        <v/>
      </c>
      <c r="BA311">
        <f>IF(AZ311=1,IF(Q311="","",IF(Q311=N144,"Yes","No")),"")</f>
        <v/>
      </c>
      <c r="BB311">
        <f>IF(BA311="Yes",P311,"")</f>
        <v/>
      </c>
      <c r="BC311">
        <f>IF(AZ311=1,IF(S311="","",IF(S311=N144,"Yes","No")),"")</f>
        <v/>
      </c>
      <c r="BD311">
        <f>IF(BC311="Yes",R311,"")</f>
        <v/>
      </c>
      <c r="BE311">
        <f>IFERROR(IF(SIGN(AE311)=1,"Increasing",IF(SIGN(AE311)=-1,"Decreasing","")),"")</f>
        <v/>
      </c>
      <c r="BF311">
        <f>IF(OR(AND(BE311="Increasing",BA311="Yes"),AND(BE311="Decreasing",BC311="Yes")),"Yes","No")</f>
        <v/>
      </c>
      <c r="BG311">
        <f>IF(I311="pos_trend","Yes","No")</f>
        <v/>
      </c>
      <c r="BH311">
        <f>IF(AF311&lt;&gt;"",IF(ABS(AF311)&gt;0.8,"Yes","No"),"")</f>
        <v/>
      </c>
    </row>
    <row r="312" spans="1:60">
      <c s="1" r="A312" t="n">
        <v>0</v>
      </c>
      <c r="B312" t="s">
        <v>805</v>
      </c>
      <c r="C312" t="s">
        <v>3020</v>
      </c>
      <c r="D312" t="s">
        <v>3021</v>
      </c>
      <c r="E312" t="s">
        <v>3022</v>
      </c>
      <c r="F312" t="s">
        <v>3023</v>
      </c>
      <c r="G312" t="s">
        <v>2996</v>
      </c>
      <c r="H312" t="s"/>
      <c r="I312">
        <f>IF(AND(K312&gt; J312, L312&gt; K312, M312&gt; L312, N312&gt; M312), "pos_trend", IF(AND(K312&lt; J312, L312&lt; K312, M312&lt; L312, N312&lt; M312), "neg_trend", "N/A"))</f>
        <v/>
      </c>
      <c r="J312">
        <f>IFERROR(IF(TRIM(C312)="-", "N/A", IF(RIGHT(C312,1)=")",IF(RIGHT(C312,2)="T)",-1000000000000*VALUE(MID(C312,2,LEN(C312)-3)),IF(RIGHT(C312,2)="M)",-1000000*VALUE(MID(C312,2,LEN(C312)-3)),IF(RIGHT(C312,2)="B)",-1000000000*VALUE(MID(C312,2,LEN(C312)-3)),IF(RIGHT(C312,2)="k)",-1000*VALUE(MID(C312,2,LEN(C312)-3)),VALUE(SUBSTITUTE(C312,",","")))))),IF(RIGHT(C312,1)="T",1000000000000*VALUE(LEFT(C312,LEN(C312)-1)),IF(RIGHT(C312,1)="M",1000000*VALUE(LEFT(C312,LEN(C312)-1)),IF(RIGHT(C312,1)="B",1000000000*VALUE(LEFT(C312,LEN(C312)-1)),IF(RIGHT(C312,1)="%",0.01*VALUE(LEFT(C312,LEN(C312)-1)),IF(RIGHT(C312,1)="k",1000*VALUE(LEFT(C312,LEN(C312)-1)),VALUE(SUBSTITUTE(C312,",",""))))))))),"N/A")</f>
        <v/>
      </c>
      <c r="K312">
        <f>IFERROR(IF(TRIM(D312)="-", "N/A", IF(RIGHT(D312,1)=")",IF(RIGHT(D312,2)="T)",-1000000000000*VALUE(MID(D312,2,LEN(D312)-3)),IF(RIGHT(D312,2)="M)",-1000000*VALUE(MID(D312,2,LEN(D312)-3)),IF(RIGHT(D312,2)="B)",-1000000000*VALUE(MID(D312,2,LEN(D312)-3)),IF(RIGHT(D312,2)="k)",-1000*VALUE(MID(D312,2,LEN(D312)-3)),VALUE(SUBSTITUTE(D312,",","")))))),IF(RIGHT(D312,1)="T",1000000000000*VALUE(LEFT(D312,LEN(D312)-1)),IF(RIGHT(D312,1)="M",1000000*VALUE(LEFT(D312,LEN(D312)-1)),IF(RIGHT(D312,1)="B",1000000000*VALUE(LEFT(D312,LEN(D312)-1)),IF(RIGHT(D312,1)="%",0.01*VALUE(LEFT(D312,LEN(D312)-1)),IF(RIGHT(D312,1)="k",1000*VALUE(LEFT(D312,LEN(D312)-1)),VALUE(SUBSTITUTE(D312,",",""))))))))),"N/A")</f>
        <v/>
      </c>
      <c r="L312">
        <f>IFERROR(IF(TRIM(E312)="-", "N/A", IF(RIGHT(E312,1)=")",IF(RIGHT(E312,2)="T)",-1000000000000*VALUE(MID(E312,2,LEN(E312)-3)),IF(RIGHT(E312,2)="M)",-1000000*VALUE(MID(E312,2,LEN(E312)-3)),IF(RIGHT(E312,2)="B)",-1000000000*VALUE(MID(E312,2,LEN(E312)-3)),IF(RIGHT(E312,2)="k)",-1000*VALUE(MID(E312,2,LEN(E312)-3)),VALUE(SUBSTITUTE(E312,",","")))))),IF(RIGHT(E312,1)="T",1000000000000*VALUE(LEFT(E312,LEN(E312)-1)),IF(RIGHT(E312,1)="M",1000000*VALUE(LEFT(E312,LEN(E312)-1)),IF(RIGHT(E312,1)="B",1000000000*VALUE(LEFT(E312,LEN(E312)-1)),IF(RIGHT(E312,1)="%",0.01*VALUE(LEFT(E312,LEN(E312)-1)),IF(RIGHT(E312,1)="k",1000*VALUE(LEFT(E312,LEN(E312)-1)),VALUE(SUBSTITUTE(E312,",",""))))))))),"N/A")</f>
        <v/>
      </c>
      <c r="M312">
        <f>IFERROR(IF(TRIM(F312)="-", "N/A", IF(RIGHT(F312,1)=")",IF(RIGHT(F312,2)="T)",-1000000000000*VALUE(MID(F312,2,LEN(F312)-3)),IF(RIGHT(F312,2)="M)",-1000000*VALUE(MID(F312,2,LEN(F312)-3)),IF(RIGHT(F312,2)="B)",-1000000000*VALUE(MID(F312,2,LEN(F312)-3)),IF(RIGHT(F312,2)="k)",-1000*VALUE(MID(F312,2,LEN(F312)-3)),VALUE(SUBSTITUTE(F312,",","")))))),IF(RIGHT(F312,1)="T",1000000000000*VALUE(LEFT(F312,LEN(F312)-1)),IF(RIGHT(F312,1)="M",1000000*VALUE(LEFT(F312,LEN(F312)-1)),IF(RIGHT(F312,1)="B",1000000000*VALUE(LEFT(F312,LEN(F312)-1)),IF(RIGHT(F312,1)="%",0.01*VALUE(LEFT(F312,LEN(F312)-1)),IF(RIGHT(F312,1)="k",1000*VALUE(LEFT(F312,LEN(F312)-1)),VALUE(SUBSTITUTE(F312,",",""))))))))),"N/A")</f>
        <v/>
      </c>
      <c r="N312">
        <f>IFERROR(IF(TRIM(G312)="-", "N/A", IF(RIGHT(G312,1)=")",IF(RIGHT(G312,2)="T)",-1000000000000*VALUE(MID(G312,2,LEN(G312)-3)),IF(RIGHT(G312,2)="M)",-1000000*VALUE(MID(G312,2,LEN(G312)-3)),IF(RIGHT(G312,2)="B)",-1000000000*VALUE(MID(G312,2,LEN(G312)-3)),IF(RIGHT(G312,2)="k)",-1000*VALUE(MID(G312,2,LEN(G312)-3)),VALUE(SUBSTITUTE(G312,",","")))))),IF(RIGHT(G312,1)="T",1000000000000*VALUE(LEFT(G312,LEN(G312)-1)),IF(RIGHT(G312,1)="M",1000000*VALUE(LEFT(G312,LEN(G312)-1)),IF(RIGHT(G312,1)="B",1000000000*VALUE(LEFT(G312,LEN(G312)-1)),IF(RIGHT(G312,1)="%",0.01*VALUE(LEFT(G312,LEN(G312)-1)),IF(RIGHT(G312,1)="k",1000*VALUE(LEFT(G312,LEN(G312)-1)),VALUE(SUBSTITUTE(G312,",",""))))))))),"N/A")</f>
        <v/>
      </c>
      <c r="P312">
        <f>MAX(J312:N312)</f>
        <v/>
      </c>
      <c r="Q312">
        <f>IFERROR(J144+MATCH(P312,J312:N312,0)-1,"")</f>
        <v/>
      </c>
      <c r="R312">
        <f>IF(Q312="","",MIN(J312:N312))</f>
        <v/>
      </c>
      <c r="S312">
        <f>IFERROR(J144+MATCH(R312,J312:N312,0)-1,"")</f>
        <v/>
      </c>
      <c r="T312">
        <f>IFERROR(AVERAGE(J312:N312),"")</f>
        <v/>
      </c>
      <c r="U312">
        <f>IFERROR(STDEV(J312:N312),"")</f>
        <v/>
      </c>
      <c r="V312">
        <f>IFERROR(IF(C312="-","",IF(ISBLANK(B312),"",IF(OR(ISNUMBER(FIND("Growth",B312)),ISNUMBER(FIND("Margin",B312))),"",(J312-T312)/U312))),"")</f>
        <v/>
      </c>
      <c r="W312">
        <f>IFERROR(IF(OR(D312="-",ISBLANK(D312)),"",(K312-T312)/U312),"")</f>
        <v/>
      </c>
      <c r="X312">
        <f>IFERROR(IF(OR(E312="-",ISBLANK(E312)),"",(L312-T312)/U312),"")</f>
        <v/>
      </c>
      <c r="Y312">
        <f>IFERROR(IF(OR(F312="-",ISBLANK(F312)),"",(M312-T312)/U312),"")</f>
        <v/>
      </c>
      <c r="Z312">
        <f>IFERROR(IF(OR(G312="-",ISBLANK(G312)),"",(N312-T312)/U312),"")</f>
        <v/>
      </c>
      <c r="AA312">
        <f>IF(MAX(MAX(V312:Z312),ABS(MIN(V312:Z312)))=ABS(MIN(V312:Z312)),MIN(V312:Z312),MAX(V312:Z312))</f>
        <v/>
      </c>
      <c r="AB312">
        <f>IFERROR(V144+MATCH(AA312,V312:Z312,0)-1,"")</f>
        <v/>
      </c>
      <c r="AC312">
        <f>IF(AB312&lt;&gt;"",IF(S312=AB312,"Low",IF(AB312=Q312,"High","")),"")</f>
        <v/>
      </c>
      <c r="AE312">
        <f>IF(ISNUMBER(MATCH("N/A",J312:N312,0)),"",IFERROR((5 * SUMPRODUCT(J144:N144,J312:N312) - PRODUCT(SUM(J144:N144),SUM(J312:N312))) / ((5 * SUM((J144^2)+(K144^2)+(L144^2)+(M144^2)+(N144^2))) - SUM(J144:N144)^2),""))</f>
        <v/>
      </c>
      <c r="AF312">
        <f>IFERROR(CORREL(J144:N144,J312:N312),"")</f>
        <v/>
      </c>
      <c r="AZ312">
        <f>IF(Q312=S312,0,1)</f>
        <v/>
      </c>
      <c r="BA312">
        <f>IF(AZ312=1,IF(Q312="","",IF(Q312=N144,"Yes","No")),"")</f>
        <v/>
      </c>
      <c r="BB312">
        <f>IF(BA312="Yes",P312,"")</f>
        <v/>
      </c>
      <c r="BC312">
        <f>IF(AZ312=1,IF(S312="","",IF(S312=N144,"Yes","No")),"")</f>
        <v/>
      </c>
      <c r="BD312">
        <f>IF(BC312="Yes",R312,"")</f>
        <v/>
      </c>
      <c r="BE312">
        <f>IFERROR(IF(SIGN(AE312)=1,"Increasing",IF(SIGN(AE312)=-1,"Decreasing","")),"")</f>
        <v/>
      </c>
      <c r="BF312">
        <f>IF(OR(AND(BE312="Increasing",BA312="Yes"),AND(BE312="Decreasing",BC312="Yes")),"Yes","No")</f>
        <v/>
      </c>
      <c r="BG312">
        <f>IF(I312="pos_trend","Yes","No")</f>
        <v/>
      </c>
      <c r="BH312">
        <f>IF(AF312&lt;&gt;"",IF(ABS(AF312)&gt;0.8,"Yes","No"),"")</f>
        <v/>
      </c>
    </row>
    <row r="313" spans="1:60">
      <c s="1" r="A313" t="n">
        <v>1</v>
      </c>
      <c r="B313" t="s">
        <v>811</v>
      </c>
      <c r="C313" t="s">
        <v>3020</v>
      </c>
      <c r="D313" t="s">
        <v>3021</v>
      </c>
      <c r="E313" t="s">
        <v>3022</v>
      </c>
      <c r="F313" t="s">
        <v>3023</v>
      </c>
      <c r="G313" t="s">
        <v>2996</v>
      </c>
      <c r="H313" t="s"/>
      <c r="I313">
        <f>IF(AND(K313&gt; J313, L313&gt; K313, M313&gt; L313, N313&gt; M313), "pos_trend", IF(AND(K313&lt; J313, L313&lt; K313, M313&lt; L313, N313&lt; M313), "neg_trend", "N/A"))</f>
        <v/>
      </c>
      <c r="J313">
        <f>IFERROR(IF(TRIM(C313)="-", "N/A", IF(RIGHT(C313,1)=")",IF(RIGHT(C313,2)="T)",-1000000000000*VALUE(MID(C313,2,LEN(C313)-3)),IF(RIGHT(C313,2)="M)",-1000000*VALUE(MID(C313,2,LEN(C313)-3)),IF(RIGHT(C313,2)="B)",-1000000000*VALUE(MID(C313,2,LEN(C313)-3)),IF(RIGHT(C313,2)="k)",-1000*VALUE(MID(C313,2,LEN(C313)-3)),VALUE(SUBSTITUTE(C313,",","")))))),IF(RIGHT(C313,1)="T",1000000000000*VALUE(LEFT(C313,LEN(C313)-1)),IF(RIGHT(C313,1)="M",1000000*VALUE(LEFT(C313,LEN(C313)-1)),IF(RIGHT(C313,1)="B",1000000000*VALUE(LEFT(C313,LEN(C313)-1)),IF(RIGHT(C313,1)="%",0.01*VALUE(LEFT(C313,LEN(C313)-1)),IF(RIGHT(C313,1)="k",1000*VALUE(LEFT(C313,LEN(C313)-1)),VALUE(SUBSTITUTE(C313,",",""))))))))),"N/A")</f>
        <v/>
      </c>
      <c r="K313">
        <f>IFERROR(IF(TRIM(D313)="-", "N/A", IF(RIGHT(D313,1)=")",IF(RIGHT(D313,2)="T)",-1000000000000*VALUE(MID(D313,2,LEN(D313)-3)),IF(RIGHT(D313,2)="M)",-1000000*VALUE(MID(D313,2,LEN(D313)-3)),IF(RIGHT(D313,2)="B)",-1000000000*VALUE(MID(D313,2,LEN(D313)-3)),IF(RIGHT(D313,2)="k)",-1000*VALUE(MID(D313,2,LEN(D313)-3)),VALUE(SUBSTITUTE(D313,",","")))))),IF(RIGHT(D313,1)="T",1000000000000*VALUE(LEFT(D313,LEN(D313)-1)),IF(RIGHT(D313,1)="M",1000000*VALUE(LEFT(D313,LEN(D313)-1)),IF(RIGHT(D313,1)="B",1000000000*VALUE(LEFT(D313,LEN(D313)-1)),IF(RIGHT(D313,1)="%",0.01*VALUE(LEFT(D313,LEN(D313)-1)),IF(RIGHT(D313,1)="k",1000*VALUE(LEFT(D313,LEN(D313)-1)),VALUE(SUBSTITUTE(D313,",",""))))))))),"N/A")</f>
        <v/>
      </c>
      <c r="L313">
        <f>IFERROR(IF(TRIM(E313)="-", "N/A", IF(RIGHT(E313,1)=")",IF(RIGHT(E313,2)="T)",-1000000000000*VALUE(MID(E313,2,LEN(E313)-3)),IF(RIGHT(E313,2)="M)",-1000000*VALUE(MID(E313,2,LEN(E313)-3)),IF(RIGHT(E313,2)="B)",-1000000000*VALUE(MID(E313,2,LEN(E313)-3)),IF(RIGHT(E313,2)="k)",-1000*VALUE(MID(E313,2,LEN(E313)-3)),VALUE(SUBSTITUTE(E313,",","")))))),IF(RIGHT(E313,1)="T",1000000000000*VALUE(LEFT(E313,LEN(E313)-1)),IF(RIGHT(E313,1)="M",1000000*VALUE(LEFT(E313,LEN(E313)-1)),IF(RIGHT(E313,1)="B",1000000000*VALUE(LEFT(E313,LEN(E313)-1)),IF(RIGHT(E313,1)="%",0.01*VALUE(LEFT(E313,LEN(E313)-1)),IF(RIGHT(E313,1)="k",1000*VALUE(LEFT(E313,LEN(E313)-1)),VALUE(SUBSTITUTE(E313,",",""))))))))),"N/A")</f>
        <v/>
      </c>
      <c r="M313">
        <f>IFERROR(IF(TRIM(F313)="-", "N/A", IF(RIGHT(F313,1)=")",IF(RIGHT(F313,2)="T)",-1000000000000*VALUE(MID(F313,2,LEN(F313)-3)),IF(RIGHT(F313,2)="M)",-1000000*VALUE(MID(F313,2,LEN(F313)-3)),IF(RIGHT(F313,2)="B)",-1000000000*VALUE(MID(F313,2,LEN(F313)-3)),IF(RIGHT(F313,2)="k)",-1000*VALUE(MID(F313,2,LEN(F313)-3)),VALUE(SUBSTITUTE(F313,",","")))))),IF(RIGHT(F313,1)="T",1000000000000*VALUE(LEFT(F313,LEN(F313)-1)),IF(RIGHT(F313,1)="M",1000000*VALUE(LEFT(F313,LEN(F313)-1)),IF(RIGHT(F313,1)="B",1000000000*VALUE(LEFT(F313,LEN(F313)-1)),IF(RIGHT(F313,1)="%",0.01*VALUE(LEFT(F313,LEN(F313)-1)),IF(RIGHT(F313,1)="k",1000*VALUE(LEFT(F313,LEN(F313)-1)),VALUE(SUBSTITUTE(F313,",",""))))))))),"N/A")</f>
        <v/>
      </c>
      <c r="N313">
        <f>IFERROR(IF(TRIM(G313)="-", "N/A", IF(RIGHT(G313,1)=")",IF(RIGHT(G313,2)="T)",-1000000000000*VALUE(MID(G313,2,LEN(G313)-3)),IF(RIGHT(G313,2)="M)",-1000000*VALUE(MID(G313,2,LEN(G313)-3)),IF(RIGHT(G313,2)="B)",-1000000000*VALUE(MID(G313,2,LEN(G313)-3)),IF(RIGHT(G313,2)="k)",-1000*VALUE(MID(G313,2,LEN(G313)-3)),VALUE(SUBSTITUTE(G313,",","")))))),IF(RIGHT(G313,1)="T",1000000000000*VALUE(LEFT(G313,LEN(G313)-1)),IF(RIGHT(G313,1)="M",1000000*VALUE(LEFT(G313,LEN(G313)-1)),IF(RIGHT(G313,1)="B",1000000000*VALUE(LEFT(G313,LEN(G313)-1)),IF(RIGHT(G313,1)="%",0.01*VALUE(LEFT(G313,LEN(G313)-1)),IF(RIGHT(G313,1)="k",1000*VALUE(LEFT(G313,LEN(G313)-1)),VALUE(SUBSTITUTE(G313,",",""))))))))),"N/A")</f>
        <v/>
      </c>
      <c r="P313">
        <f>MAX(J313:N313)</f>
        <v/>
      </c>
      <c r="Q313">
        <f>IFERROR(J144+MATCH(P313,J313:N313,0)-1,"")</f>
        <v/>
      </c>
      <c r="R313">
        <f>IF(Q313="","",MIN(J313:N313))</f>
        <v/>
      </c>
      <c r="S313">
        <f>IFERROR(J144+MATCH(R313,J313:N313,0)-1,"")</f>
        <v/>
      </c>
      <c r="T313">
        <f>IFERROR(AVERAGE(J313:N313),"")</f>
        <v/>
      </c>
      <c r="U313">
        <f>IFERROR(STDEV(J313:N313),"")</f>
        <v/>
      </c>
      <c r="V313">
        <f>IFERROR(IF(C313="-","",IF(ISBLANK(B313),"",IF(OR(ISNUMBER(FIND("Growth",B313)),ISNUMBER(FIND("Margin",B313))),"",(J313-T313)/U313))),"")</f>
        <v/>
      </c>
      <c r="W313">
        <f>IFERROR(IF(OR(D313="-",ISBLANK(D313)),"",(K313-T313)/U313),"")</f>
        <v/>
      </c>
      <c r="X313">
        <f>IFERROR(IF(OR(E313="-",ISBLANK(E313)),"",(L313-T313)/U313),"")</f>
        <v/>
      </c>
      <c r="Y313">
        <f>IFERROR(IF(OR(F313="-",ISBLANK(F313)),"",(M313-T313)/U313),"")</f>
        <v/>
      </c>
      <c r="Z313">
        <f>IFERROR(IF(OR(G313="-",ISBLANK(G313)),"",(N313-T313)/U313),"")</f>
        <v/>
      </c>
      <c r="AA313">
        <f>IF(MAX(MAX(V313:Z313),ABS(MIN(V313:Z313)))=ABS(MIN(V313:Z313)),MIN(V313:Z313),MAX(V313:Z313))</f>
        <v/>
      </c>
      <c r="AB313">
        <f>IFERROR(V144+MATCH(AA313,V313:Z313,0)-1,"")</f>
        <v/>
      </c>
      <c r="AC313">
        <f>IF(AB313&lt;&gt;"",IF(S313=AB313,"Low",IF(AB313=Q313,"High","")),"")</f>
        <v/>
      </c>
      <c r="AE313">
        <f>IF(ISNUMBER(MATCH("N/A",J313:N313,0)),"",IFERROR((5 * SUMPRODUCT(J144:N144,J313:N313) - PRODUCT(SUM(J144:N144),SUM(J313:N313))) / ((5 * SUM((J144^2)+(K144^2)+(L144^2)+(M144^2)+(N144^2))) - SUM(J144:N144)^2),""))</f>
        <v/>
      </c>
      <c r="AF313">
        <f>IFERROR(CORREL(J144:N144,J313:N313),"")</f>
        <v/>
      </c>
      <c r="AZ313">
        <f>IF(Q313=S313,0,1)</f>
        <v/>
      </c>
      <c r="BA313">
        <f>IF(AZ313=1,IF(Q313="","",IF(Q313=N144,"Yes","No")),"")</f>
        <v/>
      </c>
      <c r="BB313">
        <f>IF(BA313="Yes",P313,"")</f>
        <v/>
      </c>
      <c r="BC313">
        <f>IF(AZ313=1,IF(S313="","",IF(S313=N144,"Yes","No")),"")</f>
        <v/>
      </c>
      <c r="BD313">
        <f>IF(BC313="Yes",R313,"")</f>
        <v/>
      </c>
      <c r="BE313">
        <f>IFERROR(IF(SIGN(AE313)=1,"Increasing",IF(SIGN(AE313)=-1,"Decreasing","")),"")</f>
        <v/>
      </c>
      <c r="BF313">
        <f>IF(OR(AND(BE313="Increasing",BA313="Yes"),AND(BE313="Decreasing",BC313="Yes")),"Yes","No")</f>
        <v/>
      </c>
      <c r="BG313">
        <f>IF(I313="pos_trend","Yes","No")</f>
        <v/>
      </c>
      <c r="BH313">
        <f>IF(AF313&lt;&gt;"",IF(ABS(AF313)&gt;0.8,"Yes","No"),"")</f>
        <v/>
      </c>
    </row>
    <row r="314" spans="1:60">
      <c s="1" r="A314" t="n">
        <v>2</v>
      </c>
      <c r="B314" t="s">
        <v>812</v>
      </c>
      <c r="C314" t="s">
        <v>264</v>
      </c>
      <c r="D314" t="s">
        <v>264</v>
      </c>
      <c r="E314" t="s">
        <v>264</v>
      </c>
      <c r="F314" t="s">
        <v>264</v>
      </c>
      <c r="G314" t="s">
        <v>264</v>
      </c>
      <c r="H314" t="s"/>
      <c r="I314">
        <f>IF(AND(K314&gt; J314, L314&gt; K314, M314&gt; L314, N314&gt; M314), "pos_trend", IF(AND(K314&lt; J314, L314&lt; K314, M314&lt; L314, N314&lt; M314), "neg_trend", "N/A"))</f>
        <v/>
      </c>
      <c r="J314">
        <f>IFERROR(IF(TRIM(C314)="-", "N/A", IF(RIGHT(C314,1)=")",IF(RIGHT(C314,2)="T)",-1000000000000*VALUE(MID(C314,2,LEN(C314)-3)),IF(RIGHT(C314,2)="M)",-1000000*VALUE(MID(C314,2,LEN(C314)-3)),IF(RIGHT(C314,2)="B)",-1000000000*VALUE(MID(C314,2,LEN(C314)-3)),IF(RIGHT(C314,2)="k)",-1000*VALUE(MID(C314,2,LEN(C314)-3)),VALUE(SUBSTITUTE(C314,",","")))))),IF(RIGHT(C314,1)="T",1000000000000*VALUE(LEFT(C314,LEN(C314)-1)),IF(RIGHT(C314,1)="M",1000000*VALUE(LEFT(C314,LEN(C314)-1)),IF(RIGHT(C314,1)="B",1000000000*VALUE(LEFT(C314,LEN(C314)-1)),IF(RIGHT(C314,1)="%",0.01*VALUE(LEFT(C314,LEN(C314)-1)),IF(RIGHT(C314,1)="k",1000*VALUE(LEFT(C314,LEN(C314)-1)),VALUE(SUBSTITUTE(C314,",",""))))))))),"N/A")</f>
        <v/>
      </c>
      <c r="K314">
        <f>IFERROR(IF(TRIM(D314)="-", "N/A", IF(RIGHT(D314,1)=")",IF(RIGHT(D314,2)="T)",-1000000000000*VALUE(MID(D314,2,LEN(D314)-3)),IF(RIGHT(D314,2)="M)",-1000000*VALUE(MID(D314,2,LEN(D314)-3)),IF(RIGHT(D314,2)="B)",-1000000000*VALUE(MID(D314,2,LEN(D314)-3)),IF(RIGHT(D314,2)="k)",-1000*VALUE(MID(D314,2,LEN(D314)-3)),VALUE(SUBSTITUTE(D314,",","")))))),IF(RIGHT(D314,1)="T",1000000000000*VALUE(LEFT(D314,LEN(D314)-1)),IF(RIGHT(D314,1)="M",1000000*VALUE(LEFT(D314,LEN(D314)-1)),IF(RIGHT(D314,1)="B",1000000000*VALUE(LEFT(D314,LEN(D314)-1)),IF(RIGHT(D314,1)="%",0.01*VALUE(LEFT(D314,LEN(D314)-1)),IF(RIGHT(D314,1)="k",1000*VALUE(LEFT(D314,LEN(D314)-1)),VALUE(SUBSTITUTE(D314,",",""))))))))),"N/A")</f>
        <v/>
      </c>
      <c r="L314">
        <f>IFERROR(IF(TRIM(E314)="-", "N/A", IF(RIGHT(E314,1)=")",IF(RIGHT(E314,2)="T)",-1000000000000*VALUE(MID(E314,2,LEN(E314)-3)),IF(RIGHT(E314,2)="M)",-1000000*VALUE(MID(E314,2,LEN(E314)-3)),IF(RIGHT(E314,2)="B)",-1000000000*VALUE(MID(E314,2,LEN(E314)-3)),IF(RIGHT(E314,2)="k)",-1000*VALUE(MID(E314,2,LEN(E314)-3)),VALUE(SUBSTITUTE(E314,",","")))))),IF(RIGHT(E314,1)="T",1000000000000*VALUE(LEFT(E314,LEN(E314)-1)),IF(RIGHT(E314,1)="M",1000000*VALUE(LEFT(E314,LEN(E314)-1)),IF(RIGHT(E314,1)="B",1000000000*VALUE(LEFT(E314,LEN(E314)-1)),IF(RIGHT(E314,1)="%",0.01*VALUE(LEFT(E314,LEN(E314)-1)),IF(RIGHT(E314,1)="k",1000*VALUE(LEFT(E314,LEN(E314)-1)),VALUE(SUBSTITUTE(E314,",",""))))))))),"N/A")</f>
        <v/>
      </c>
      <c r="M314">
        <f>IFERROR(IF(TRIM(F314)="-", "N/A", IF(RIGHT(F314,1)=")",IF(RIGHT(F314,2)="T)",-1000000000000*VALUE(MID(F314,2,LEN(F314)-3)),IF(RIGHT(F314,2)="M)",-1000000*VALUE(MID(F314,2,LEN(F314)-3)),IF(RIGHT(F314,2)="B)",-1000000000*VALUE(MID(F314,2,LEN(F314)-3)),IF(RIGHT(F314,2)="k)",-1000*VALUE(MID(F314,2,LEN(F314)-3)),VALUE(SUBSTITUTE(F314,",","")))))),IF(RIGHT(F314,1)="T",1000000000000*VALUE(LEFT(F314,LEN(F314)-1)),IF(RIGHT(F314,1)="M",1000000*VALUE(LEFT(F314,LEN(F314)-1)),IF(RIGHT(F314,1)="B",1000000000*VALUE(LEFT(F314,LEN(F314)-1)),IF(RIGHT(F314,1)="%",0.01*VALUE(LEFT(F314,LEN(F314)-1)),IF(RIGHT(F314,1)="k",1000*VALUE(LEFT(F314,LEN(F314)-1)),VALUE(SUBSTITUTE(F314,",",""))))))))),"N/A")</f>
        <v/>
      </c>
      <c r="N314">
        <f>IFERROR(IF(TRIM(G314)="-", "N/A", IF(RIGHT(G314,1)=")",IF(RIGHT(G314,2)="T)",-1000000000000*VALUE(MID(G314,2,LEN(G314)-3)),IF(RIGHT(G314,2)="M)",-1000000*VALUE(MID(G314,2,LEN(G314)-3)),IF(RIGHT(G314,2)="B)",-1000000000*VALUE(MID(G314,2,LEN(G314)-3)),IF(RIGHT(G314,2)="k)",-1000*VALUE(MID(G314,2,LEN(G314)-3)),VALUE(SUBSTITUTE(G314,",","")))))),IF(RIGHT(G314,1)="T",1000000000000*VALUE(LEFT(G314,LEN(G314)-1)),IF(RIGHT(G314,1)="M",1000000*VALUE(LEFT(G314,LEN(G314)-1)),IF(RIGHT(G314,1)="B",1000000000*VALUE(LEFT(G314,LEN(G314)-1)),IF(RIGHT(G314,1)="%",0.01*VALUE(LEFT(G314,LEN(G314)-1)),IF(RIGHT(G314,1)="k",1000*VALUE(LEFT(G314,LEN(G314)-1)),VALUE(SUBSTITUTE(G314,",",""))))))))),"N/A")</f>
        <v/>
      </c>
      <c r="P314">
        <f>MAX(J314:N314)</f>
        <v/>
      </c>
      <c r="Q314">
        <f>IFERROR(J144+MATCH(P314,J314:N314,0)-1,"")</f>
        <v/>
      </c>
      <c r="R314">
        <f>IF(Q314="","",MIN(J314:N314))</f>
        <v/>
      </c>
      <c r="S314">
        <f>IFERROR(J144+MATCH(R314,J314:N314,0)-1,"")</f>
        <v/>
      </c>
      <c r="T314">
        <f>IFERROR(AVERAGE(J314:N314),"")</f>
        <v/>
      </c>
      <c r="U314">
        <f>IFERROR(STDEV(J314:N314),"")</f>
        <v/>
      </c>
      <c r="V314">
        <f>IFERROR(IF(C314="-","",IF(ISBLANK(B314),"",IF(OR(ISNUMBER(FIND("Growth",B314)),ISNUMBER(FIND("Margin",B314))),"",(J314-T314)/U314))),"")</f>
        <v/>
      </c>
      <c r="W314">
        <f>IFERROR(IF(OR(D314="-",ISBLANK(D314)),"",(K314-T314)/U314),"")</f>
        <v/>
      </c>
      <c r="X314">
        <f>IFERROR(IF(OR(E314="-",ISBLANK(E314)),"",(L314-T314)/U314),"")</f>
        <v/>
      </c>
      <c r="Y314">
        <f>IFERROR(IF(OR(F314="-",ISBLANK(F314)),"",(M314-T314)/U314),"")</f>
        <v/>
      </c>
      <c r="Z314">
        <f>IFERROR(IF(OR(G314="-",ISBLANK(G314)),"",(N314-T314)/U314),"")</f>
        <v/>
      </c>
      <c r="AA314">
        <f>IF(MAX(MAX(V314:Z314),ABS(MIN(V314:Z314)))=ABS(MIN(V314:Z314)),MIN(V314:Z314),MAX(V314:Z314))</f>
        <v/>
      </c>
      <c r="AB314">
        <f>IFERROR(V144+MATCH(AA314,V314:Z314,0)-1,"")</f>
        <v/>
      </c>
      <c r="AC314">
        <f>IF(AB314&lt;&gt;"",IF(S314=AB314,"Low",IF(AB314=Q314,"High","")),"")</f>
        <v/>
      </c>
      <c r="AE314">
        <f>IF(ISNUMBER(MATCH("N/A",J314:N314,0)),"",IFERROR((5 * SUMPRODUCT(J144:N144,J314:N314) - PRODUCT(SUM(J144:N144),SUM(J314:N314))) / ((5 * SUM((J144^2)+(K144^2)+(L144^2)+(M144^2)+(N144^2))) - SUM(J144:N144)^2),""))</f>
        <v/>
      </c>
      <c r="AF314">
        <f>IFERROR(CORREL(J144:N144,J314:N314),"")</f>
        <v/>
      </c>
      <c r="AZ314">
        <f>IF(Q314=S314,0,1)</f>
        <v/>
      </c>
      <c r="BA314">
        <f>IF(AZ314=1,IF(Q314="","",IF(Q314=N144,"Yes","No")),"")</f>
        <v/>
      </c>
      <c r="BB314">
        <f>IF(BA314="Yes",P314,"")</f>
        <v/>
      </c>
      <c r="BC314">
        <f>IF(AZ314=1,IF(S314="","",IF(S314=N144,"Yes","No")),"")</f>
        <v/>
      </c>
      <c r="BD314">
        <f>IF(BC314="Yes",R314,"")</f>
        <v/>
      </c>
      <c r="BE314">
        <f>IFERROR(IF(SIGN(AE314)=1,"Increasing",IF(SIGN(AE314)=-1,"Decreasing","")),"")</f>
        <v/>
      </c>
      <c r="BF314">
        <f>IF(OR(AND(BE314="Increasing",BA314="Yes"),AND(BE314="Decreasing",BC314="Yes")),"Yes","No")</f>
        <v/>
      </c>
      <c r="BG314">
        <f>IF(I314="pos_trend","Yes","No")</f>
        <v/>
      </c>
      <c r="BH314">
        <f>IF(AF314&lt;&gt;"",IF(ABS(AF314)&gt;0.8,"Yes","No"),"")</f>
        <v/>
      </c>
    </row>
    <row r="315" spans="1:60">
      <c s="1" r="A315" t="n">
        <v>3</v>
      </c>
      <c r="B315" t="s">
        <v>813</v>
      </c>
      <c r="C315" t="s">
        <v>264</v>
      </c>
      <c r="D315" t="s">
        <v>3024</v>
      </c>
      <c r="E315" t="s">
        <v>3025</v>
      </c>
      <c r="F315" t="s">
        <v>3026</v>
      </c>
      <c r="G315" t="s">
        <v>1829</v>
      </c>
      <c r="H315" t="s"/>
      <c r="I315">
        <f>IF(AND(K315&gt; J315, L315&gt; K315, M315&gt; L315, N315&gt; M315), "pos_trend", IF(AND(K315&lt; J315, L315&lt; K315, M315&lt; L315, N315&lt; M315), "neg_trend", "N/A"))</f>
        <v/>
      </c>
      <c r="J315">
        <f>IFERROR(IF(TRIM(C315)="-", "N/A", IF(RIGHT(C315,1)=")",IF(RIGHT(C315,2)="T)",-1000000000000*VALUE(MID(C315,2,LEN(C315)-3)),IF(RIGHT(C315,2)="M)",-1000000*VALUE(MID(C315,2,LEN(C315)-3)),IF(RIGHT(C315,2)="B)",-1000000000*VALUE(MID(C315,2,LEN(C315)-3)),IF(RIGHT(C315,2)="k)",-1000*VALUE(MID(C315,2,LEN(C315)-3)),VALUE(SUBSTITUTE(C315,",","")))))),IF(RIGHT(C315,1)="T",1000000000000*VALUE(LEFT(C315,LEN(C315)-1)),IF(RIGHT(C315,1)="M",1000000*VALUE(LEFT(C315,LEN(C315)-1)),IF(RIGHT(C315,1)="B",1000000000*VALUE(LEFT(C315,LEN(C315)-1)),IF(RIGHT(C315,1)="%",0.01*VALUE(LEFT(C315,LEN(C315)-1)),IF(RIGHT(C315,1)="k",1000*VALUE(LEFT(C315,LEN(C315)-1)),VALUE(SUBSTITUTE(C315,",",""))))))))),"N/A")</f>
        <v/>
      </c>
      <c r="K315">
        <f>IFERROR(IF(TRIM(D315)="-", "N/A", IF(RIGHT(D315,1)=")",IF(RIGHT(D315,2)="T)",-1000000000000*VALUE(MID(D315,2,LEN(D315)-3)),IF(RIGHT(D315,2)="M)",-1000000*VALUE(MID(D315,2,LEN(D315)-3)),IF(RIGHT(D315,2)="B)",-1000000000*VALUE(MID(D315,2,LEN(D315)-3)),IF(RIGHT(D315,2)="k)",-1000*VALUE(MID(D315,2,LEN(D315)-3)),VALUE(SUBSTITUTE(D315,",","")))))),IF(RIGHT(D315,1)="T",1000000000000*VALUE(LEFT(D315,LEN(D315)-1)),IF(RIGHT(D315,1)="M",1000000*VALUE(LEFT(D315,LEN(D315)-1)),IF(RIGHT(D315,1)="B",1000000000*VALUE(LEFT(D315,LEN(D315)-1)),IF(RIGHT(D315,1)="%",0.01*VALUE(LEFT(D315,LEN(D315)-1)),IF(RIGHT(D315,1)="k",1000*VALUE(LEFT(D315,LEN(D315)-1)),VALUE(SUBSTITUTE(D315,",",""))))))))),"N/A")</f>
        <v/>
      </c>
      <c r="L315">
        <f>IFERROR(IF(TRIM(E315)="-", "N/A", IF(RIGHT(E315,1)=")",IF(RIGHT(E315,2)="T)",-1000000000000*VALUE(MID(E315,2,LEN(E315)-3)),IF(RIGHT(E315,2)="M)",-1000000*VALUE(MID(E315,2,LEN(E315)-3)),IF(RIGHT(E315,2)="B)",-1000000000*VALUE(MID(E315,2,LEN(E315)-3)),IF(RIGHT(E315,2)="k)",-1000*VALUE(MID(E315,2,LEN(E315)-3)),VALUE(SUBSTITUTE(E315,",","")))))),IF(RIGHT(E315,1)="T",1000000000000*VALUE(LEFT(E315,LEN(E315)-1)),IF(RIGHT(E315,1)="M",1000000*VALUE(LEFT(E315,LEN(E315)-1)),IF(RIGHT(E315,1)="B",1000000000*VALUE(LEFT(E315,LEN(E315)-1)),IF(RIGHT(E315,1)="%",0.01*VALUE(LEFT(E315,LEN(E315)-1)),IF(RIGHT(E315,1)="k",1000*VALUE(LEFT(E315,LEN(E315)-1)),VALUE(SUBSTITUTE(E315,",",""))))))))),"N/A")</f>
        <v/>
      </c>
      <c r="M315">
        <f>IFERROR(IF(TRIM(F315)="-", "N/A", IF(RIGHT(F315,1)=")",IF(RIGHT(F315,2)="T)",-1000000000000*VALUE(MID(F315,2,LEN(F315)-3)),IF(RIGHT(F315,2)="M)",-1000000*VALUE(MID(F315,2,LEN(F315)-3)),IF(RIGHT(F315,2)="B)",-1000000000*VALUE(MID(F315,2,LEN(F315)-3)),IF(RIGHT(F315,2)="k)",-1000*VALUE(MID(F315,2,LEN(F315)-3)),VALUE(SUBSTITUTE(F315,",","")))))),IF(RIGHT(F315,1)="T",1000000000000*VALUE(LEFT(F315,LEN(F315)-1)),IF(RIGHT(F315,1)="M",1000000*VALUE(LEFT(F315,LEN(F315)-1)),IF(RIGHT(F315,1)="B",1000000000*VALUE(LEFT(F315,LEN(F315)-1)),IF(RIGHT(F315,1)="%",0.01*VALUE(LEFT(F315,LEN(F315)-1)),IF(RIGHT(F315,1)="k",1000*VALUE(LEFT(F315,LEN(F315)-1)),VALUE(SUBSTITUTE(F315,",",""))))))))),"N/A")</f>
        <v/>
      </c>
      <c r="N315">
        <f>IFERROR(IF(TRIM(G315)="-", "N/A", IF(RIGHT(G315,1)=")",IF(RIGHT(G315,2)="T)",-1000000000000*VALUE(MID(G315,2,LEN(G315)-3)),IF(RIGHT(G315,2)="M)",-1000000*VALUE(MID(G315,2,LEN(G315)-3)),IF(RIGHT(G315,2)="B)",-1000000000*VALUE(MID(G315,2,LEN(G315)-3)),IF(RIGHT(G315,2)="k)",-1000*VALUE(MID(G315,2,LEN(G315)-3)),VALUE(SUBSTITUTE(G315,",","")))))),IF(RIGHT(G315,1)="T",1000000000000*VALUE(LEFT(G315,LEN(G315)-1)),IF(RIGHT(G315,1)="M",1000000*VALUE(LEFT(G315,LEN(G315)-1)),IF(RIGHT(G315,1)="B",1000000000*VALUE(LEFT(G315,LEN(G315)-1)),IF(RIGHT(G315,1)="%",0.01*VALUE(LEFT(G315,LEN(G315)-1)),IF(RIGHT(G315,1)="k",1000*VALUE(LEFT(G315,LEN(G315)-1)),VALUE(SUBSTITUTE(G315,",",""))))))))),"N/A")</f>
        <v/>
      </c>
      <c r="P315">
        <f>MAX(J315:N315)</f>
        <v/>
      </c>
      <c r="Q315">
        <f>IFERROR(J144+MATCH(P315,J315:N315,0)-1,"")</f>
        <v/>
      </c>
      <c r="R315">
        <f>IF(Q315="","",MIN(J315:N315))</f>
        <v/>
      </c>
      <c r="S315">
        <f>IFERROR(J144+MATCH(R315,J315:N315,0)-1,"")</f>
        <v/>
      </c>
      <c r="T315">
        <f>IFERROR(AVERAGE(J315:N315),"")</f>
        <v/>
      </c>
      <c r="U315">
        <f>IFERROR(STDEV(J315:N315),"")</f>
        <v/>
      </c>
      <c r="V315">
        <f>IFERROR(IF(C315="-","",IF(ISBLANK(B315),"",IF(OR(ISNUMBER(FIND("Growth",B315)),ISNUMBER(FIND("Margin",B315))),"",(J315-T315)/U315))),"")</f>
        <v/>
      </c>
      <c r="W315">
        <f>IFERROR(IF(OR(D315="-",ISBLANK(D315)),"",(K315-T315)/U315),"")</f>
        <v/>
      </c>
      <c r="X315">
        <f>IFERROR(IF(OR(E315="-",ISBLANK(E315)),"",(L315-T315)/U315),"")</f>
        <v/>
      </c>
      <c r="Y315">
        <f>IFERROR(IF(OR(F315="-",ISBLANK(F315)),"",(M315-T315)/U315),"")</f>
        <v/>
      </c>
      <c r="Z315">
        <f>IFERROR(IF(OR(G315="-",ISBLANK(G315)),"",(N315-T315)/U315),"")</f>
        <v/>
      </c>
      <c r="AA315">
        <f>IF(MAX(MAX(V315:Z315),ABS(MIN(V315:Z315)))=ABS(MIN(V315:Z315)),MIN(V315:Z315),MAX(V315:Z315))</f>
        <v/>
      </c>
      <c r="AB315">
        <f>IFERROR(V144+MATCH(AA315,V315:Z315,0)-1,"")</f>
        <v/>
      </c>
      <c r="AC315">
        <f>IF(AB315&lt;&gt;"",IF(S315=AB315,"Low",IF(AB315=Q315,"High","")),"")</f>
        <v/>
      </c>
      <c r="AE315">
        <f>IF(ISNUMBER(MATCH("N/A",J315:N315,0)),"",IFERROR((5 * SUMPRODUCT(J144:N144,J315:N315) - PRODUCT(SUM(J144:N144),SUM(J315:N315))) / ((5 * SUM((J144^2)+(K144^2)+(L144^2)+(M144^2)+(N144^2))) - SUM(J144:N144)^2),""))</f>
        <v/>
      </c>
      <c r="AF315">
        <f>IFERROR(CORREL(J144:N144,J315:N315),"")</f>
        <v/>
      </c>
      <c r="AZ315">
        <f>IF(Q315=S315,0,1)</f>
        <v/>
      </c>
      <c r="BA315">
        <f>IF(AZ315=1,IF(Q315="","",IF(Q315=N144,"Yes","No")),"")</f>
        <v/>
      </c>
      <c r="BB315">
        <f>IF(BA315="Yes",P315,"")</f>
        <v/>
      </c>
      <c r="BC315">
        <f>IF(AZ315=1,IF(S315="","",IF(S315=N144,"Yes","No")),"")</f>
        <v/>
      </c>
      <c r="BD315">
        <f>IF(BC315="Yes",R315,"")</f>
        <v/>
      </c>
      <c r="BE315">
        <f>IFERROR(IF(SIGN(AE315)=1,"Increasing",IF(SIGN(AE315)=-1,"Decreasing","")),"")</f>
        <v/>
      </c>
      <c r="BF315">
        <f>IF(OR(AND(BE315="Increasing",BA315="Yes"),AND(BE315="Decreasing",BC315="Yes")),"Yes","No")</f>
        <v/>
      </c>
      <c r="BG315">
        <f>IF(I315="pos_trend","Yes","No")</f>
        <v/>
      </c>
      <c r="BH315">
        <f>IF(AF315&lt;&gt;"",IF(ABS(AF315)&gt;0.8,"Yes","No"),"")</f>
        <v/>
      </c>
    </row>
    <row r="316" spans="1:60">
      <c s="1" r="A316" t="n">
        <v>4</v>
      </c>
      <c r="B316" t="s">
        <v>818</v>
      </c>
      <c r="C316" t="s">
        <v>1551</v>
      </c>
      <c r="D316" t="s">
        <v>3027</v>
      </c>
      <c r="E316" t="s">
        <v>3028</v>
      </c>
      <c r="F316" t="s">
        <v>3029</v>
      </c>
      <c r="G316" t="s">
        <v>3030</v>
      </c>
      <c r="H316" t="s"/>
      <c r="I316">
        <f>IF(AND(K316&gt; J316, L316&gt; K316, M316&gt; L316, N316&gt; M316), "pos_trend", IF(AND(K316&lt; J316, L316&lt; K316, M316&lt; L316, N316&lt; M316), "neg_trend", "N/A"))</f>
        <v/>
      </c>
      <c r="J316">
        <f>IFERROR(IF(TRIM(C316)="-", "N/A", IF(RIGHT(C316,1)=")",IF(RIGHT(C316,2)="T)",-1000000000000*VALUE(MID(C316,2,LEN(C316)-3)),IF(RIGHT(C316,2)="M)",-1000000*VALUE(MID(C316,2,LEN(C316)-3)),IF(RIGHT(C316,2)="B)",-1000000000*VALUE(MID(C316,2,LEN(C316)-3)),IF(RIGHT(C316,2)="k)",-1000*VALUE(MID(C316,2,LEN(C316)-3)),VALUE(SUBSTITUTE(C316,",","")))))),IF(RIGHT(C316,1)="T",1000000000000*VALUE(LEFT(C316,LEN(C316)-1)),IF(RIGHT(C316,1)="M",1000000*VALUE(LEFT(C316,LEN(C316)-1)),IF(RIGHT(C316,1)="B",1000000000*VALUE(LEFT(C316,LEN(C316)-1)),IF(RIGHT(C316,1)="%",0.01*VALUE(LEFT(C316,LEN(C316)-1)),IF(RIGHT(C316,1)="k",1000*VALUE(LEFT(C316,LEN(C316)-1)),VALUE(SUBSTITUTE(C316,",",""))))))))),"N/A")</f>
        <v/>
      </c>
      <c r="K316">
        <f>IFERROR(IF(TRIM(D316)="-", "N/A", IF(RIGHT(D316,1)=")",IF(RIGHT(D316,2)="T)",-1000000000000*VALUE(MID(D316,2,LEN(D316)-3)),IF(RIGHT(D316,2)="M)",-1000000*VALUE(MID(D316,2,LEN(D316)-3)),IF(RIGHT(D316,2)="B)",-1000000000*VALUE(MID(D316,2,LEN(D316)-3)),IF(RIGHT(D316,2)="k)",-1000*VALUE(MID(D316,2,LEN(D316)-3)),VALUE(SUBSTITUTE(D316,",","")))))),IF(RIGHT(D316,1)="T",1000000000000*VALUE(LEFT(D316,LEN(D316)-1)),IF(RIGHT(D316,1)="M",1000000*VALUE(LEFT(D316,LEN(D316)-1)),IF(RIGHT(D316,1)="B",1000000000*VALUE(LEFT(D316,LEN(D316)-1)),IF(RIGHT(D316,1)="%",0.01*VALUE(LEFT(D316,LEN(D316)-1)),IF(RIGHT(D316,1)="k",1000*VALUE(LEFT(D316,LEN(D316)-1)),VALUE(SUBSTITUTE(D316,",",""))))))))),"N/A")</f>
        <v/>
      </c>
      <c r="L316">
        <f>IFERROR(IF(TRIM(E316)="-", "N/A", IF(RIGHT(E316,1)=")",IF(RIGHT(E316,2)="T)",-1000000000000*VALUE(MID(E316,2,LEN(E316)-3)),IF(RIGHT(E316,2)="M)",-1000000*VALUE(MID(E316,2,LEN(E316)-3)),IF(RIGHT(E316,2)="B)",-1000000000*VALUE(MID(E316,2,LEN(E316)-3)),IF(RIGHT(E316,2)="k)",-1000*VALUE(MID(E316,2,LEN(E316)-3)),VALUE(SUBSTITUTE(E316,",","")))))),IF(RIGHT(E316,1)="T",1000000000000*VALUE(LEFT(E316,LEN(E316)-1)),IF(RIGHT(E316,1)="M",1000000*VALUE(LEFT(E316,LEN(E316)-1)),IF(RIGHT(E316,1)="B",1000000000*VALUE(LEFT(E316,LEN(E316)-1)),IF(RIGHT(E316,1)="%",0.01*VALUE(LEFT(E316,LEN(E316)-1)),IF(RIGHT(E316,1)="k",1000*VALUE(LEFT(E316,LEN(E316)-1)),VALUE(SUBSTITUTE(E316,",",""))))))))),"N/A")</f>
        <v/>
      </c>
      <c r="M316">
        <f>IFERROR(IF(TRIM(F316)="-", "N/A", IF(RIGHT(F316,1)=")",IF(RIGHT(F316,2)="T)",-1000000000000*VALUE(MID(F316,2,LEN(F316)-3)),IF(RIGHT(F316,2)="M)",-1000000*VALUE(MID(F316,2,LEN(F316)-3)),IF(RIGHT(F316,2)="B)",-1000000000*VALUE(MID(F316,2,LEN(F316)-3)),IF(RIGHT(F316,2)="k)",-1000*VALUE(MID(F316,2,LEN(F316)-3)),VALUE(SUBSTITUTE(F316,",","")))))),IF(RIGHT(F316,1)="T",1000000000000*VALUE(LEFT(F316,LEN(F316)-1)),IF(RIGHT(F316,1)="M",1000000*VALUE(LEFT(F316,LEN(F316)-1)),IF(RIGHT(F316,1)="B",1000000000*VALUE(LEFT(F316,LEN(F316)-1)),IF(RIGHT(F316,1)="%",0.01*VALUE(LEFT(F316,LEN(F316)-1)),IF(RIGHT(F316,1)="k",1000*VALUE(LEFT(F316,LEN(F316)-1)),VALUE(SUBSTITUTE(F316,",",""))))))))),"N/A")</f>
        <v/>
      </c>
      <c r="N316">
        <f>IFERROR(IF(TRIM(G316)="-", "N/A", IF(RIGHT(G316,1)=")",IF(RIGHT(G316,2)="T)",-1000000000000*VALUE(MID(G316,2,LEN(G316)-3)),IF(RIGHT(G316,2)="M)",-1000000*VALUE(MID(G316,2,LEN(G316)-3)),IF(RIGHT(G316,2)="B)",-1000000000*VALUE(MID(G316,2,LEN(G316)-3)),IF(RIGHT(G316,2)="k)",-1000*VALUE(MID(G316,2,LEN(G316)-3)),VALUE(SUBSTITUTE(G316,",","")))))),IF(RIGHT(G316,1)="T",1000000000000*VALUE(LEFT(G316,LEN(G316)-1)),IF(RIGHT(G316,1)="M",1000000*VALUE(LEFT(G316,LEN(G316)-1)),IF(RIGHT(G316,1)="B",1000000000*VALUE(LEFT(G316,LEN(G316)-1)),IF(RIGHT(G316,1)="%",0.01*VALUE(LEFT(G316,LEN(G316)-1)),IF(RIGHT(G316,1)="k",1000*VALUE(LEFT(G316,LEN(G316)-1)),VALUE(SUBSTITUTE(G316,",",""))))))))),"N/A")</f>
        <v/>
      </c>
      <c r="P316">
        <f>MAX(J316:N316)</f>
        <v/>
      </c>
      <c r="Q316">
        <f>IFERROR(J144+MATCH(P316,J316:N316,0)-1,"")</f>
        <v/>
      </c>
      <c r="R316">
        <f>IF(Q316="","",MIN(J316:N316))</f>
        <v/>
      </c>
      <c r="S316">
        <f>IFERROR(J144+MATCH(R316,J316:N316,0)-1,"")</f>
        <v/>
      </c>
      <c r="T316">
        <f>IFERROR(AVERAGE(J316:N316),"")</f>
        <v/>
      </c>
      <c r="U316">
        <f>IFERROR(STDEV(J316:N316),"")</f>
        <v/>
      </c>
      <c r="V316">
        <f>IFERROR(IF(C316="-","",IF(ISBLANK(B316),"",IF(OR(ISNUMBER(FIND("Growth",B316)),ISNUMBER(FIND("Margin",B316))),"",(J316-T316)/U316))),"")</f>
        <v/>
      </c>
      <c r="W316">
        <f>IFERROR(IF(OR(D316="-",ISBLANK(D316)),"",(K316-T316)/U316),"")</f>
        <v/>
      </c>
      <c r="X316">
        <f>IFERROR(IF(OR(E316="-",ISBLANK(E316)),"",(L316-T316)/U316),"")</f>
        <v/>
      </c>
      <c r="Y316">
        <f>IFERROR(IF(OR(F316="-",ISBLANK(F316)),"",(M316-T316)/U316),"")</f>
        <v/>
      </c>
      <c r="Z316">
        <f>IFERROR(IF(OR(G316="-",ISBLANK(G316)),"",(N316-T316)/U316),"")</f>
        <v/>
      </c>
      <c r="AA316">
        <f>IF(MAX(MAX(V316:Z316),ABS(MIN(V316:Z316)))=ABS(MIN(V316:Z316)),MIN(V316:Z316),MAX(V316:Z316))</f>
        <v/>
      </c>
      <c r="AB316">
        <f>IFERROR(V144+MATCH(AA316,V316:Z316,0)-1,"")</f>
        <v/>
      </c>
      <c r="AC316">
        <f>IF(AB316&lt;&gt;"",IF(S316=AB316,"Low",IF(AB316=Q316,"High","")),"")</f>
        <v/>
      </c>
      <c r="AE316">
        <f>IF(ISNUMBER(MATCH("N/A",J316:N316,0)),"",IFERROR((5 * SUMPRODUCT(J144:N144,J316:N316) - PRODUCT(SUM(J144:N144),SUM(J316:N316))) / ((5 * SUM((J144^2)+(K144^2)+(L144^2)+(M144^2)+(N144^2))) - SUM(J144:N144)^2),""))</f>
        <v/>
      </c>
      <c r="AF316">
        <f>IFERROR(CORREL(J144:N144,J316:N316),"")</f>
        <v/>
      </c>
      <c r="AZ316">
        <f>IF(Q316=S316,0,1)</f>
        <v/>
      </c>
      <c r="BA316">
        <f>IF(AZ316=1,IF(Q316="","",IF(Q316=N144,"Yes","No")),"")</f>
        <v/>
      </c>
      <c r="BB316">
        <f>IF(BA316="Yes",P316,"")</f>
        <v/>
      </c>
      <c r="BC316">
        <f>IF(AZ316=1,IF(S316="","",IF(S316=N144,"Yes","No")),"")</f>
        <v/>
      </c>
      <c r="BD316">
        <f>IF(BC316="Yes",R316,"")</f>
        <v/>
      </c>
      <c r="BE316">
        <f>IFERROR(IF(SIGN(AE316)=1,"Increasing",IF(SIGN(AE316)=-1,"Decreasing","")),"")</f>
        <v/>
      </c>
      <c r="BF316">
        <f>IF(OR(AND(BE316="Increasing",BA316="Yes"),AND(BE316="Decreasing",BC316="Yes")),"Yes","No")</f>
        <v/>
      </c>
      <c r="BG316">
        <f>IF(I316="pos_trend","Yes","No")</f>
        <v/>
      </c>
      <c r="BH316">
        <f>IF(AF316&lt;&gt;"",IF(ABS(AF316)&gt;0.8,"Yes","No"),"")</f>
        <v/>
      </c>
    </row>
    <row r="317" spans="1:60">
      <c s="1" r="A317" t="n">
        <v>5</v>
      </c>
      <c r="B317" t="s">
        <v>824</v>
      </c>
      <c r="C317" t="s">
        <v>264</v>
      </c>
      <c r="D317" t="s">
        <v>264</v>
      </c>
      <c r="E317" t="s">
        <v>264</v>
      </c>
      <c r="F317" t="s">
        <v>3031</v>
      </c>
      <c r="G317" t="s">
        <v>3032</v>
      </c>
      <c r="H317" t="s"/>
      <c r="I317">
        <f>IF(AND(K317&gt; J317, L317&gt; K317, M317&gt; L317, N317&gt; M317), "pos_trend", IF(AND(K317&lt; J317, L317&lt; K317, M317&lt; L317, N317&lt; M317), "neg_trend", "N/A"))</f>
        <v/>
      </c>
      <c r="J317">
        <f>IFERROR(IF(TRIM(C317)="-", "N/A", IF(RIGHT(C317,1)=")",IF(RIGHT(C317,2)="T)",-1000000000000*VALUE(MID(C317,2,LEN(C317)-3)),IF(RIGHT(C317,2)="M)",-1000000*VALUE(MID(C317,2,LEN(C317)-3)),IF(RIGHT(C317,2)="B)",-1000000000*VALUE(MID(C317,2,LEN(C317)-3)),IF(RIGHT(C317,2)="k)",-1000*VALUE(MID(C317,2,LEN(C317)-3)),VALUE(SUBSTITUTE(C317,",","")))))),IF(RIGHT(C317,1)="T",1000000000000*VALUE(LEFT(C317,LEN(C317)-1)),IF(RIGHT(C317,1)="M",1000000*VALUE(LEFT(C317,LEN(C317)-1)),IF(RIGHT(C317,1)="B",1000000000*VALUE(LEFT(C317,LEN(C317)-1)),IF(RIGHT(C317,1)="%",0.01*VALUE(LEFT(C317,LEN(C317)-1)),IF(RIGHT(C317,1)="k",1000*VALUE(LEFT(C317,LEN(C317)-1)),VALUE(SUBSTITUTE(C317,",",""))))))))),"N/A")</f>
        <v/>
      </c>
      <c r="K317">
        <f>IFERROR(IF(TRIM(D317)="-", "N/A", IF(RIGHT(D317,1)=")",IF(RIGHT(D317,2)="T)",-1000000000000*VALUE(MID(D317,2,LEN(D317)-3)),IF(RIGHT(D317,2)="M)",-1000000*VALUE(MID(D317,2,LEN(D317)-3)),IF(RIGHT(D317,2)="B)",-1000000000*VALUE(MID(D317,2,LEN(D317)-3)),IF(RIGHT(D317,2)="k)",-1000*VALUE(MID(D317,2,LEN(D317)-3)),VALUE(SUBSTITUTE(D317,",","")))))),IF(RIGHT(D317,1)="T",1000000000000*VALUE(LEFT(D317,LEN(D317)-1)),IF(RIGHT(D317,1)="M",1000000*VALUE(LEFT(D317,LEN(D317)-1)),IF(RIGHT(D317,1)="B",1000000000*VALUE(LEFT(D317,LEN(D317)-1)),IF(RIGHT(D317,1)="%",0.01*VALUE(LEFT(D317,LEN(D317)-1)),IF(RIGHT(D317,1)="k",1000*VALUE(LEFT(D317,LEN(D317)-1)),VALUE(SUBSTITUTE(D317,",",""))))))))),"N/A")</f>
        <v/>
      </c>
      <c r="L317">
        <f>IFERROR(IF(TRIM(E317)="-", "N/A", IF(RIGHT(E317,1)=")",IF(RIGHT(E317,2)="T)",-1000000000000*VALUE(MID(E317,2,LEN(E317)-3)),IF(RIGHT(E317,2)="M)",-1000000*VALUE(MID(E317,2,LEN(E317)-3)),IF(RIGHT(E317,2)="B)",-1000000000*VALUE(MID(E317,2,LEN(E317)-3)),IF(RIGHT(E317,2)="k)",-1000*VALUE(MID(E317,2,LEN(E317)-3)),VALUE(SUBSTITUTE(E317,",","")))))),IF(RIGHT(E317,1)="T",1000000000000*VALUE(LEFT(E317,LEN(E317)-1)),IF(RIGHT(E317,1)="M",1000000*VALUE(LEFT(E317,LEN(E317)-1)),IF(RIGHT(E317,1)="B",1000000000*VALUE(LEFT(E317,LEN(E317)-1)),IF(RIGHT(E317,1)="%",0.01*VALUE(LEFT(E317,LEN(E317)-1)),IF(RIGHT(E317,1)="k",1000*VALUE(LEFT(E317,LEN(E317)-1)),VALUE(SUBSTITUTE(E317,",",""))))))))),"N/A")</f>
        <v/>
      </c>
      <c r="M317">
        <f>IFERROR(IF(TRIM(F317)="-", "N/A", IF(RIGHT(F317,1)=")",IF(RIGHT(F317,2)="T)",-1000000000000*VALUE(MID(F317,2,LEN(F317)-3)),IF(RIGHT(F317,2)="M)",-1000000*VALUE(MID(F317,2,LEN(F317)-3)),IF(RIGHT(F317,2)="B)",-1000000000*VALUE(MID(F317,2,LEN(F317)-3)),IF(RIGHT(F317,2)="k)",-1000*VALUE(MID(F317,2,LEN(F317)-3)),VALUE(SUBSTITUTE(F317,",","")))))),IF(RIGHT(F317,1)="T",1000000000000*VALUE(LEFT(F317,LEN(F317)-1)),IF(RIGHT(F317,1)="M",1000000*VALUE(LEFT(F317,LEN(F317)-1)),IF(RIGHT(F317,1)="B",1000000000*VALUE(LEFT(F317,LEN(F317)-1)),IF(RIGHT(F317,1)="%",0.01*VALUE(LEFT(F317,LEN(F317)-1)),IF(RIGHT(F317,1)="k",1000*VALUE(LEFT(F317,LEN(F317)-1)),VALUE(SUBSTITUTE(F317,",",""))))))))),"N/A")</f>
        <v/>
      </c>
      <c r="N317">
        <f>IFERROR(IF(TRIM(G317)="-", "N/A", IF(RIGHT(G317,1)=")",IF(RIGHT(G317,2)="T)",-1000000000000*VALUE(MID(G317,2,LEN(G317)-3)),IF(RIGHT(G317,2)="M)",-1000000*VALUE(MID(G317,2,LEN(G317)-3)),IF(RIGHT(G317,2)="B)",-1000000000*VALUE(MID(G317,2,LEN(G317)-3)),IF(RIGHT(G317,2)="k)",-1000*VALUE(MID(G317,2,LEN(G317)-3)),VALUE(SUBSTITUTE(G317,",","")))))),IF(RIGHT(G317,1)="T",1000000000000*VALUE(LEFT(G317,LEN(G317)-1)),IF(RIGHT(G317,1)="M",1000000*VALUE(LEFT(G317,LEN(G317)-1)),IF(RIGHT(G317,1)="B",1000000000*VALUE(LEFT(G317,LEN(G317)-1)),IF(RIGHT(G317,1)="%",0.01*VALUE(LEFT(G317,LEN(G317)-1)),IF(RIGHT(G317,1)="k",1000*VALUE(LEFT(G317,LEN(G317)-1)),VALUE(SUBSTITUTE(G317,",",""))))))))),"N/A")</f>
        <v/>
      </c>
      <c r="P317">
        <f>MAX(J317:N317)</f>
        <v/>
      </c>
      <c r="Q317">
        <f>IFERROR(J144+MATCH(P317,J317:N317,0)-1,"")</f>
        <v/>
      </c>
      <c r="R317">
        <f>IF(Q317="","",MIN(J317:N317))</f>
        <v/>
      </c>
      <c r="S317">
        <f>IFERROR(J144+MATCH(R317,J317:N317,0)-1,"")</f>
        <v/>
      </c>
      <c r="T317">
        <f>IFERROR(AVERAGE(J317:N317),"")</f>
        <v/>
      </c>
      <c r="U317">
        <f>IFERROR(STDEV(J317:N317),"")</f>
        <v/>
      </c>
      <c r="V317">
        <f>IFERROR(IF(C317="-","",IF(ISBLANK(B317),"",IF(OR(ISNUMBER(FIND("Growth",B317)),ISNUMBER(FIND("Margin",B317))),"",(J317-T317)/U317))),"")</f>
        <v/>
      </c>
      <c r="W317">
        <f>IFERROR(IF(OR(D317="-",ISBLANK(D317)),"",(K317-T317)/U317),"")</f>
        <v/>
      </c>
      <c r="X317">
        <f>IFERROR(IF(OR(E317="-",ISBLANK(E317)),"",(L317-T317)/U317),"")</f>
        <v/>
      </c>
      <c r="Y317">
        <f>IFERROR(IF(OR(F317="-",ISBLANK(F317)),"",(M317-T317)/U317),"")</f>
        <v/>
      </c>
      <c r="Z317">
        <f>IFERROR(IF(OR(G317="-",ISBLANK(G317)),"",(N317-T317)/U317),"")</f>
        <v/>
      </c>
      <c r="AA317">
        <f>IF(MAX(MAX(V317:Z317),ABS(MIN(V317:Z317)))=ABS(MIN(V317:Z317)),MIN(V317:Z317),MAX(V317:Z317))</f>
        <v/>
      </c>
      <c r="AB317">
        <f>IFERROR(V144+MATCH(AA317,V317:Z317,0)-1,"")</f>
        <v/>
      </c>
      <c r="AC317">
        <f>IF(AB317&lt;&gt;"",IF(S317=AB317,"Low",IF(AB317=Q317,"High","")),"")</f>
        <v/>
      </c>
      <c r="AE317">
        <f>IF(ISNUMBER(MATCH("N/A",J317:N317,0)),"",IFERROR((5 * SUMPRODUCT(J144:N144,J317:N317) - PRODUCT(SUM(J144:N144),SUM(J317:N317))) / ((5 * SUM((J144^2)+(K144^2)+(L144^2)+(M144^2)+(N144^2))) - SUM(J144:N144)^2),""))</f>
        <v/>
      </c>
      <c r="AF317">
        <f>IFERROR(CORREL(J144:N144,J317:N317),"")</f>
        <v/>
      </c>
      <c r="AZ317">
        <f>IF(Q317=S317,0,1)</f>
        <v/>
      </c>
      <c r="BA317">
        <f>IF(AZ317=1,IF(Q317="","",IF(Q317=N144,"Yes","No")),"")</f>
        <v/>
      </c>
      <c r="BB317">
        <f>IF(BA317="Yes",P317,"")</f>
        <v/>
      </c>
      <c r="BC317">
        <f>IF(AZ317=1,IF(S317="","",IF(S317=N144,"Yes","No")),"")</f>
        <v/>
      </c>
      <c r="BD317">
        <f>IF(BC317="Yes",R317,"")</f>
        <v/>
      </c>
      <c r="BE317">
        <f>IFERROR(IF(SIGN(AE317)=1,"Increasing",IF(SIGN(AE317)=-1,"Decreasing","")),"")</f>
        <v/>
      </c>
      <c r="BF317">
        <f>IF(OR(AND(BE317="Increasing",BA317="Yes"),AND(BE317="Decreasing",BC317="Yes")),"Yes","No")</f>
        <v/>
      </c>
      <c r="BG317">
        <f>IF(I317="pos_trend","Yes","No")</f>
        <v/>
      </c>
      <c r="BH317">
        <f>IF(AF317&lt;&gt;"",IF(ABS(AF317)&gt;0.8,"Yes","No"),"")</f>
        <v/>
      </c>
    </row>
    <row r="318" spans="1:60">
      <c s="1" r="A318" t="n">
        <v>6</v>
      </c>
      <c r="B318" t="s">
        <v>830</v>
      </c>
      <c r="C318" t="s">
        <v>3033</v>
      </c>
      <c r="D318" t="s">
        <v>3034</v>
      </c>
      <c r="E318" t="s">
        <v>3035</v>
      </c>
      <c r="F318" t="s">
        <v>3036</v>
      </c>
      <c r="G318" t="s">
        <v>3037</v>
      </c>
      <c r="H318" t="s"/>
      <c r="I318">
        <f>IF(AND(K318&gt; J318, L318&gt; K318, M318&gt; L318, N318&gt; M318), "pos_trend", IF(AND(K318&lt; J318, L318&lt; K318, M318&lt; L318, N318&lt; M318), "neg_trend", "N/A"))</f>
        <v/>
      </c>
      <c r="J318">
        <f>IFERROR(IF(TRIM(C318)="-", "N/A", IF(RIGHT(C318,1)=")",IF(RIGHT(C318,2)="T)",-1000000000000*VALUE(MID(C318,2,LEN(C318)-3)),IF(RIGHT(C318,2)="M)",-1000000*VALUE(MID(C318,2,LEN(C318)-3)),IF(RIGHT(C318,2)="B)",-1000000000*VALUE(MID(C318,2,LEN(C318)-3)),IF(RIGHT(C318,2)="k)",-1000*VALUE(MID(C318,2,LEN(C318)-3)),VALUE(SUBSTITUTE(C318,",","")))))),IF(RIGHT(C318,1)="T",1000000000000*VALUE(LEFT(C318,LEN(C318)-1)),IF(RIGHT(C318,1)="M",1000000*VALUE(LEFT(C318,LEN(C318)-1)),IF(RIGHT(C318,1)="B",1000000000*VALUE(LEFT(C318,LEN(C318)-1)),IF(RIGHT(C318,1)="%",0.01*VALUE(LEFT(C318,LEN(C318)-1)),IF(RIGHT(C318,1)="k",1000*VALUE(LEFT(C318,LEN(C318)-1)),VALUE(SUBSTITUTE(C318,",",""))))))))),"N/A")</f>
        <v/>
      </c>
      <c r="K318">
        <f>IFERROR(IF(TRIM(D318)="-", "N/A", IF(RIGHT(D318,1)=")",IF(RIGHT(D318,2)="T)",-1000000000000*VALUE(MID(D318,2,LEN(D318)-3)),IF(RIGHT(D318,2)="M)",-1000000*VALUE(MID(D318,2,LEN(D318)-3)),IF(RIGHT(D318,2)="B)",-1000000000*VALUE(MID(D318,2,LEN(D318)-3)),IF(RIGHT(D318,2)="k)",-1000*VALUE(MID(D318,2,LEN(D318)-3)),VALUE(SUBSTITUTE(D318,",","")))))),IF(RIGHT(D318,1)="T",1000000000000*VALUE(LEFT(D318,LEN(D318)-1)),IF(RIGHT(D318,1)="M",1000000*VALUE(LEFT(D318,LEN(D318)-1)),IF(RIGHT(D318,1)="B",1000000000*VALUE(LEFT(D318,LEN(D318)-1)),IF(RIGHT(D318,1)="%",0.01*VALUE(LEFT(D318,LEN(D318)-1)),IF(RIGHT(D318,1)="k",1000*VALUE(LEFT(D318,LEN(D318)-1)),VALUE(SUBSTITUTE(D318,",",""))))))))),"N/A")</f>
        <v/>
      </c>
      <c r="L318">
        <f>IFERROR(IF(TRIM(E318)="-", "N/A", IF(RIGHT(E318,1)=")",IF(RIGHT(E318,2)="T)",-1000000000000*VALUE(MID(E318,2,LEN(E318)-3)),IF(RIGHT(E318,2)="M)",-1000000*VALUE(MID(E318,2,LEN(E318)-3)),IF(RIGHT(E318,2)="B)",-1000000000*VALUE(MID(E318,2,LEN(E318)-3)),IF(RIGHT(E318,2)="k)",-1000*VALUE(MID(E318,2,LEN(E318)-3)),VALUE(SUBSTITUTE(E318,",","")))))),IF(RIGHT(E318,1)="T",1000000000000*VALUE(LEFT(E318,LEN(E318)-1)),IF(RIGHT(E318,1)="M",1000000*VALUE(LEFT(E318,LEN(E318)-1)),IF(RIGHT(E318,1)="B",1000000000*VALUE(LEFT(E318,LEN(E318)-1)),IF(RIGHT(E318,1)="%",0.01*VALUE(LEFT(E318,LEN(E318)-1)),IF(RIGHT(E318,1)="k",1000*VALUE(LEFT(E318,LEN(E318)-1)),VALUE(SUBSTITUTE(E318,",",""))))))))),"N/A")</f>
        <v/>
      </c>
      <c r="M318">
        <f>IFERROR(IF(TRIM(F318)="-", "N/A", IF(RIGHT(F318,1)=")",IF(RIGHT(F318,2)="T)",-1000000000000*VALUE(MID(F318,2,LEN(F318)-3)),IF(RIGHT(F318,2)="M)",-1000000*VALUE(MID(F318,2,LEN(F318)-3)),IF(RIGHT(F318,2)="B)",-1000000000*VALUE(MID(F318,2,LEN(F318)-3)),IF(RIGHT(F318,2)="k)",-1000*VALUE(MID(F318,2,LEN(F318)-3)),VALUE(SUBSTITUTE(F318,",","")))))),IF(RIGHT(F318,1)="T",1000000000000*VALUE(LEFT(F318,LEN(F318)-1)),IF(RIGHT(F318,1)="M",1000000*VALUE(LEFT(F318,LEN(F318)-1)),IF(RIGHT(F318,1)="B",1000000000*VALUE(LEFT(F318,LEN(F318)-1)),IF(RIGHT(F318,1)="%",0.01*VALUE(LEFT(F318,LEN(F318)-1)),IF(RIGHT(F318,1)="k",1000*VALUE(LEFT(F318,LEN(F318)-1)),VALUE(SUBSTITUTE(F318,",",""))))))))),"N/A")</f>
        <v/>
      </c>
      <c r="N318">
        <f>IFERROR(IF(TRIM(G318)="-", "N/A", IF(RIGHT(G318,1)=")",IF(RIGHT(G318,2)="T)",-1000000000000*VALUE(MID(G318,2,LEN(G318)-3)),IF(RIGHT(G318,2)="M)",-1000000*VALUE(MID(G318,2,LEN(G318)-3)),IF(RIGHT(G318,2)="B)",-1000000000*VALUE(MID(G318,2,LEN(G318)-3)),IF(RIGHT(G318,2)="k)",-1000*VALUE(MID(G318,2,LEN(G318)-3)),VALUE(SUBSTITUTE(G318,",","")))))),IF(RIGHT(G318,1)="T",1000000000000*VALUE(LEFT(G318,LEN(G318)-1)),IF(RIGHT(G318,1)="M",1000000*VALUE(LEFT(G318,LEN(G318)-1)),IF(RIGHT(G318,1)="B",1000000000*VALUE(LEFT(G318,LEN(G318)-1)),IF(RIGHT(G318,1)="%",0.01*VALUE(LEFT(G318,LEN(G318)-1)),IF(RIGHT(G318,1)="k",1000*VALUE(LEFT(G318,LEN(G318)-1)),VALUE(SUBSTITUTE(G318,",",""))))))))),"N/A")</f>
        <v/>
      </c>
      <c r="P318">
        <f>MAX(J318:N318)</f>
        <v/>
      </c>
      <c r="Q318">
        <f>IFERROR(J144+MATCH(P318,J318:N318,0)-1,"")</f>
        <v/>
      </c>
      <c r="R318">
        <f>IF(Q318="","",MIN(J318:N318))</f>
        <v/>
      </c>
      <c r="S318">
        <f>IFERROR(J144+MATCH(R318,J318:N318,0)-1,"")</f>
        <v/>
      </c>
      <c r="T318">
        <f>IFERROR(AVERAGE(J318:N318),"")</f>
        <v/>
      </c>
      <c r="U318">
        <f>IFERROR(STDEV(J318:N318),"")</f>
        <v/>
      </c>
      <c r="V318">
        <f>IFERROR(IF(C318="-","",IF(ISBLANK(B318),"",IF(OR(ISNUMBER(FIND("Growth",B318)),ISNUMBER(FIND("Margin",B318))),"",(J318-T318)/U318))),"")</f>
        <v/>
      </c>
      <c r="W318">
        <f>IFERROR(IF(OR(D318="-",ISBLANK(D318)),"",(K318-T318)/U318),"")</f>
        <v/>
      </c>
      <c r="X318">
        <f>IFERROR(IF(OR(E318="-",ISBLANK(E318)),"",(L318-T318)/U318),"")</f>
        <v/>
      </c>
      <c r="Y318">
        <f>IFERROR(IF(OR(F318="-",ISBLANK(F318)),"",(M318-T318)/U318),"")</f>
        <v/>
      </c>
      <c r="Z318">
        <f>IFERROR(IF(OR(G318="-",ISBLANK(G318)),"",(N318-T318)/U318),"")</f>
        <v/>
      </c>
      <c r="AA318">
        <f>IF(MAX(MAX(V318:Z318),ABS(MIN(V318:Z318)))=ABS(MIN(V318:Z318)),MIN(V318:Z318),MAX(V318:Z318))</f>
        <v/>
      </c>
      <c r="AB318">
        <f>IFERROR(V144+MATCH(AA318,V318:Z318,0)-1,"")</f>
        <v/>
      </c>
      <c r="AC318">
        <f>IF(AB318&lt;&gt;"",IF(S318=AB318,"Low",IF(AB318=Q318,"High","")),"")</f>
        <v/>
      </c>
      <c r="AE318">
        <f>IF(ISNUMBER(MATCH("N/A",J318:N318,0)),"",IFERROR((5 * SUMPRODUCT(J144:N144,J318:N318) - PRODUCT(SUM(J144:N144),SUM(J318:N318))) / ((5 * SUM((J144^2)+(K144^2)+(L144^2)+(M144^2)+(N144^2))) - SUM(J144:N144)^2),""))</f>
        <v/>
      </c>
      <c r="AF318">
        <f>IFERROR(CORREL(J144:N144,J318:N318),"")</f>
        <v/>
      </c>
      <c r="AZ318">
        <f>IF(Q318=S318,0,1)</f>
        <v/>
      </c>
      <c r="BA318">
        <f>IF(AZ318=1,IF(Q318="","",IF(Q318=N144,"Yes","No")),"")</f>
        <v/>
      </c>
      <c r="BB318">
        <f>IF(BA318="Yes",P318,"")</f>
        <v/>
      </c>
      <c r="BC318">
        <f>IF(AZ318=1,IF(S318="","",IF(S318=N144,"Yes","No")),"")</f>
        <v/>
      </c>
      <c r="BD318">
        <f>IF(BC318="Yes",R318,"")</f>
        <v/>
      </c>
      <c r="BE318">
        <f>IFERROR(IF(SIGN(AE318)=1,"Increasing",IF(SIGN(AE318)=-1,"Decreasing","")),"")</f>
        <v/>
      </c>
      <c r="BF318">
        <f>IF(OR(AND(BE318="Increasing",BA318="Yes"),AND(BE318="Decreasing",BC318="Yes")),"Yes","No")</f>
        <v/>
      </c>
      <c r="BG318">
        <f>IF(I318="pos_trend","Yes","No")</f>
        <v/>
      </c>
      <c r="BH318">
        <f>IF(AF318&lt;&gt;"",IF(ABS(AF318)&gt;0.8,"Yes","No"),"")</f>
        <v/>
      </c>
    </row>
    <row r="319" spans="1:60">
      <c s="1" r="A319" t="n">
        <v>7</v>
      </c>
      <c r="B319" t="s">
        <v>836</v>
      </c>
      <c r="C319" t="s">
        <v>264</v>
      </c>
      <c r="D319" t="s">
        <v>264</v>
      </c>
      <c r="E319" t="s">
        <v>264</v>
      </c>
      <c r="F319" t="s">
        <v>264</v>
      </c>
      <c r="G319" t="s">
        <v>264</v>
      </c>
      <c r="H319" t="s"/>
      <c r="I319">
        <f>IF(AND(K319&gt; J319, L319&gt; K319, M319&gt; L319, N319&gt; M319), "pos_trend", IF(AND(K319&lt; J319, L319&lt; K319, M319&lt; L319, N319&lt; M319), "neg_trend", "N/A"))</f>
        <v/>
      </c>
      <c r="J319">
        <f>IFERROR(IF(TRIM(C319)="-", "N/A", IF(RIGHT(C319,1)=")",IF(RIGHT(C319,2)="T)",-1000000000000*VALUE(MID(C319,2,LEN(C319)-3)),IF(RIGHT(C319,2)="M)",-1000000*VALUE(MID(C319,2,LEN(C319)-3)),IF(RIGHT(C319,2)="B)",-1000000000*VALUE(MID(C319,2,LEN(C319)-3)),IF(RIGHT(C319,2)="k)",-1000*VALUE(MID(C319,2,LEN(C319)-3)),VALUE(SUBSTITUTE(C319,",","")))))),IF(RIGHT(C319,1)="T",1000000000000*VALUE(LEFT(C319,LEN(C319)-1)),IF(RIGHT(C319,1)="M",1000000*VALUE(LEFT(C319,LEN(C319)-1)),IF(RIGHT(C319,1)="B",1000000000*VALUE(LEFT(C319,LEN(C319)-1)),IF(RIGHT(C319,1)="%",0.01*VALUE(LEFT(C319,LEN(C319)-1)),IF(RIGHT(C319,1)="k",1000*VALUE(LEFT(C319,LEN(C319)-1)),VALUE(SUBSTITUTE(C319,",",""))))))))),"N/A")</f>
        <v/>
      </c>
      <c r="K319">
        <f>IFERROR(IF(TRIM(D319)="-", "N/A", IF(RIGHT(D319,1)=")",IF(RIGHT(D319,2)="T)",-1000000000000*VALUE(MID(D319,2,LEN(D319)-3)),IF(RIGHT(D319,2)="M)",-1000000*VALUE(MID(D319,2,LEN(D319)-3)),IF(RIGHT(D319,2)="B)",-1000000000*VALUE(MID(D319,2,LEN(D319)-3)),IF(RIGHT(D319,2)="k)",-1000*VALUE(MID(D319,2,LEN(D319)-3)),VALUE(SUBSTITUTE(D319,",","")))))),IF(RIGHT(D319,1)="T",1000000000000*VALUE(LEFT(D319,LEN(D319)-1)),IF(RIGHT(D319,1)="M",1000000*VALUE(LEFT(D319,LEN(D319)-1)),IF(RIGHT(D319,1)="B",1000000000*VALUE(LEFT(D319,LEN(D319)-1)),IF(RIGHT(D319,1)="%",0.01*VALUE(LEFT(D319,LEN(D319)-1)),IF(RIGHT(D319,1)="k",1000*VALUE(LEFT(D319,LEN(D319)-1)),VALUE(SUBSTITUTE(D319,",",""))))))))),"N/A")</f>
        <v/>
      </c>
      <c r="L319">
        <f>IFERROR(IF(TRIM(E319)="-", "N/A", IF(RIGHT(E319,1)=")",IF(RIGHT(E319,2)="T)",-1000000000000*VALUE(MID(E319,2,LEN(E319)-3)),IF(RIGHT(E319,2)="M)",-1000000*VALUE(MID(E319,2,LEN(E319)-3)),IF(RIGHT(E319,2)="B)",-1000000000*VALUE(MID(E319,2,LEN(E319)-3)),IF(RIGHT(E319,2)="k)",-1000*VALUE(MID(E319,2,LEN(E319)-3)),VALUE(SUBSTITUTE(E319,",","")))))),IF(RIGHT(E319,1)="T",1000000000000*VALUE(LEFT(E319,LEN(E319)-1)),IF(RIGHT(E319,1)="M",1000000*VALUE(LEFT(E319,LEN(E319)-1)),IF(RIGHT(E319,1)="B",1000000000*VALUE(LEFT(E319,LEN(E319)-1)),IF(RIGHT(E319,1)="%",0.01*VALUE(LEFT(E319,LEN(E319)-1)),IF(RIGHT(E319,1)="k",1000*VALUE(LEFT(E319,LEN(E319)-1)),VALUE(SUBSTITUTE(E319,",",""))))))))),"N/A")</f>
        <v/>
      </c>
      <c r="M319">
        <f>IFERROR(IF(TRIM(F319)="-", "N/A", IF(RIGHT(F319,1)=")",IF(RIGHT(F319,2)="T)",-1000000000000*VALUE(MID(F319,2,LEN(F319)-3)),IF(RIGHT(F319,2)="M)",-1000000*VALUE(MID(F319,2,LEN(F319)-3)),IF(RIGHT(F319,2)="B)",-1000000000*VALUE(MID(F319,2,LEN(F319)-3)),IF(RIGHT(F319,2)="k)",-1000*VALUE(MID(F319,2,LEN(F319)-3)),VALUE(SUBSTITUTE(F319,",","")))))),IF(RIGHT(F319,1)="T",1000000000000*VALUE(LEFT(F319,LEN(F319)-1)),IF(RIGHT(F319,1)="M",1000000*VALUE(LEFT(F319,LEN(F319)-1)),IF(RIGHT(F319,1)="B",1000000000*VALUE(LEFT(F319,LEN(F319)-1)),IF(RIGHT(F319,1)="%",0.01*VALUE(LEFT(F319,LEN(F319)-1)),IF(RIGHT(F319,1)="k",1000*VALUE(LEFT(F319,LEN(F319)-1)),VALUE(SUBSTITUTE(F319,",",""))))))))),"N/A")</f>
        <v/>
      </c>
      <c r="N319">
        <f>IFERROR(IF(TRIM(G319)="-", "N/A", IF(RIGHT(G319,1)=")",IF(RIGHT(G319,2)="T)",-1000000000000*VALUE(MID(G319,2,LEN(G319)-3)),IF(RIGHT(G319,2)="M)",-1000000*VALUE(MID(G319,2,LEN(G319)-3)),IF(RIGHT(G319,2)="B)",-1000000000*VALUE(MID(G319,2,LEN(G319)-3)),IF(RIGHT(G319,2)="k)",-1000*VALUE(MID(G319,2,LEN(G319)-3)),VALUE(SUBSTITUTE(G319,",","")))))),IF(RIGHT(G319,1)="T",1000000000000*VALUE(LEFT(G319,LEN(G319)-1)),IF(RIGHT(G319,1)="M",1000000*VALUE(LEFT(G319,LEN(G319)-1)),IF(RIGHT(G319,1)="B",1000000000*VALUE(LEFT(G319,LEN(G319)-1)),IF(RIGHT(G319,1)="%",0.01*VALUE(LEFT(G319,LEN(G319)-1)),IF(RIGHT(G319,1)="k",1000*VALUE(LEFT(G319,LEN(G319)-1)),VALUE(SUBSTITUTE(G319,",",""))))))))),"N/A")</f>
        <v/>
      </c>
      <c r="P319">
        <f>MAX(J319:N319)</f>
        <v/>
      </c>
      <c r="Q319">
        <f>IFERROR(J144+MATCH(P319,J319:N319,0)-1,"")</f>
        <v/>
      </c>
      <c r="R319">
        <f>IF(Q319="","",MIN(J319:N319))</f>
        <v/>
      </c>
      <c r="S319">
        <f>IFERROR(J144+MATCH(R319,J319:N319,0)-1,"")</f>
        <v/>
      </c>
      <c r="T319">
        <f>IFERROR(AVERAGE(J319:N319),"")</f>
        <v/>
      </c>
      <c r="U319">
        <f>IFERROR(STDEV(J319:N319),"")</f>
        <v/>
      </c>
      <c r="V319">
        <f>IFERROR(IF(C319="-","",IF(ISBLANK(B319),"",IF(OR(ISNUMBER(FIND("Growth",B319)),ISNUMBER(FIND("Margin",B319))),"",(J319-T319)/U319))),"")</f>
        <v/>
      </c>
      <c r="W319">
        <f>IFERROR(IF(OR(D319="-",ISBLANK(D319)),"",(K319-T319)/U319),"")</f>
        <v/>
      </c>
      <c r="X319">
        <f>IFERROR(IF(OR(E319="-",ISBLANK(E319)),"",(L319-T319)/U319),"")</f>
        <v/>
      </c>
      <c r="Y319">
        <f>IFERROR(IF(OR(F319="-",ISBLANK(F319)),"",(M319-T319)/U319),"")</f>
        <v/>
      </c>
      <c r="Z319">
        <f>IFERROR(IF(OR(G319="-",ISBLANK(G319)),"",(N319-T319)/U319),"")</f>
        <v/>
      </c>
      <c r="AA319">
        <f>IF(MAX(MAX(V319:Z319),ABS(MIN(V319:Z319)))=ABS(MIN(V319:Z319)),MIN(V319:Z319),MAX(V319:Z319))</f>
        <v/>
      </c>
      <c r="AB319">
        <f>IFERROR(V144+MATCH(AA319,V319:Z319,0)-1,"")</f>
        <v/>
      </c>
      <c r="AC319">
        <f>IF(AB319&lt;&gt;"",IF(S319=AB319,"Low",IF(AB319=Q319,"High","")),"")</f>
        <v/>
      </c>
      <c r="AE319">
        <f>IF(ISNUMBER(MATCH("N/A",J319:N319,0)),"",IFERROR((5 * SUMPRODUCT(J144:N144,J319:N319) - PRODUCT(SUM(J144:N144),SUM(J319:N319))) / ((5 * SUM((J144^2)+(K144^2)+(L144^2)+(M144^2)+(N144^2))) - SUM(J144:N144)^2),""))</f>
        <v/>
      </c>
      <c r="AF319">
        <f>IFERROR(CORREL(J144:N144,J319:N319),"")</f>
        <v/>
      </c>
      <c r="AZ319">
        <f>IF(Q319=S319,0,1)</f>
        <v/>
      </c>
      <c r="BA319">
        <f>IF(AZ319=1,IF(Q319="","",IF(Q319=N144,"Yes","No")),"")</f>
        <v/>
      </c>
      <c r="BB319">
        <f>IF(BA319="Yes",P319,"")</f>
        <v/>
      </c>
      <c r="BC319">
        <f>IF(AZ319=1,IF(S319="","",IF(S319=N144,"Yes","No")),"")</f>
        <v/>
      </c>
      <c r="BD319">
        <f>IF(BC319="Yes",R319,"")</f>
        <v/>
      </c>
      <c r="BE319">
        <f>IFERROR(IF(SIGN(AE319)=1,"Increasing",IF(SIGN(AE319)=-1,"Decreasing","")),"")</f>
        <v/>
      </c>
      <c r="BF319">
        <f>IF(OR(AND(BE319="Increasing",BA319="Yes"),AND(BE319="Decreasing",BC319="Yes")),"Yes","No")</f>
        <v/>
      </c>
      <c r="BG319">
        <f>IF(I319="pos_trend","Yes","No")</f>
        <v/>
      </c>
      <c r="BH319">
        <f>IF(AF319&lt;&gt;"",IF(ABS(AF319)&gt;0.8,"Yes","No"),"")</f>
        <v/>
      </c>
    </row>
    <row r="320" spans="1:60">
      <c s="1" r="A320" t="n">
        <v>8</v>
      </c>
      <c r="B320" t="s">
        <v>840</v>
      </c>
      <c r="C320" t="s">
        <v>264</v>
      </c>
      <c r="D320" t="s">
        <v>264</v>
      </c>
      <c r="E320" t="s">
        <v>264</v>
      </c>
      <c r="F320" t="s">
        <v>264</v>
      </c>
      <c r="G320" t="s">
        <v>264</v>
      </c>
      <c r="H320" t="s"/>
      <c r="I320">
        <f>IF(AND(K320&gt; J320, L320&gt; K320, M320&gt; L320, N320&gt; M320), "pos_trend", IF(AND(K320&lt; J320, L320&lt; K320, M320&lt; L320, N320&lt; M320), "neg_trend", "N/A"))</f>
        <v/>
      </c>
      <c r="J320">
        <f>IFERROR(IF(TRIM(C320)="-", "N/A", IF(RIGHT(C320,1)=")",IF(RIGHT(C320,2)="T)",-1000000000000*VALUE(MID(C320,2,LEN(C320)-3)),IF(RIGHT(C320,2)="M)",-1000000*VALUE(MID(C320,2,LEN(C320)-3)),IF(RIGHT(C320,2)="B)",-1000000000*VALUE(MID(C320,2,LEN(C320)-3)),IF(RIGHT(C320,2)="k)",-1000*VALUE(MID(C320,2,LEN(C320)-3)),VALUE(SUBSTITUTE(C320,",","")))))),IF(RIGHT(C320,1)="T",1000000000000*VALUE(LEFT(C320,LEN(C320)-1)),IF(RIGHT(C320,1)="M",1000000*VALUE(LEFT(C320,LEN(C320)-1)),IF(RIGHT(C320,1)="B",1000000000*VALUE(LEFT(C320,LEN(C320)-1)),IF(RIGHT(C320,1)="%",0.01*VALUE(LEFT(C320,LEN(C320)-1)),IF(RIGHT(C320,1)="k",1000*VALUE(LEFT(C320,LEN(C320)-1)),VALUE(SUBSTITUTE(C320,",",""))))))))),"N/A")</f>
        <v/>
      </c>
      <c r="K320">
        <f>IFERROR(IF(TRIM(D320)="-", "N/A", IF(RIGHT(D320,1)=")",IF(RIGHT(D320,2)="T)",-1000000000000*VALUE(MID(D320,2,LEN(D320)-3)),IF(RIGHT(D320,2)="M)",-1000000*VALUE(MID(D320,2,LEN(D320)-3)),IF(RIGHT(D320,2)="B)",-1000000000*VALUE(MID(D320,2,LEN(D320)-3)),IF(RIGHT(D320,2)="k)",-1000*VALUE(MID(D320,2,LEN(D320)-3)),VALUE(SUBSTITUTE(D320,",","")))))),IF(RIGHT(D320,1)="T",1000000000000*VALUE(LEFT(D320,LEN(D320)-1)),IF(RIGHT(D320,1)="M",1000000*VALUE(LEFT(D320,LEN(D320)-1)),IF(RIGHT(D320,1)="B",1000000000*VALUE(LEFT(D320,LEN(D320)-1)),IF(RIGHT(D320,1)="%",0.01*VALUE(LEFT(D320,LEN(D320)-1)),IF(RIGHT(D320,1)="k",1000*VALUE(LEFT(D320,LEN(D320)-1)),VALUE(SUBSTITUTE(D320,",",""))))))))),"N/A")</f>
        <v/>
      </c>
      <c r="L320">
        <f>IFERROR(IF(TRIM(E320)="-", "N/A", IF(RIGHT(E320,1)=")",IF(RIGHT(E320,2)="T)",-1000000000000*VALUE(MID(E320,2,LEN(E320)-3)),IF(RIGHT(E320,2)="M)",-1000000*VALUE(MID(E320,2,LEN(E320)-3)),IF(RIGHT(E320,2)="B)",-1000000000*VALUE(MID(E320,2,LEN(E320)-3)),IF(RIGHT(E320,2)="k)",-1000*VALUE(MID(E320,2,LEN(E320)-3)),VALUE(SUBSTITUTE(E320,",","")))))),IF(RIGHT(E320,1)="T",1000000000000*VALUE(LEFT(E320,LEN(E320)-1)),IF(RIGHT(E320,1)="M",1000000*VALUE(LEFT(E320,LEN(E320)-1)),IF(RIGHT(E320,1)="B",1000000000*VALUE(LEFT(E320,LEN(E320)-1)),IF(RIGHT(E320,1)="%",0.01*VALUE(LEFT(E320,LEN(E320)-1)),IF(RIGHT(E320,1)="k",1000*VALUE(LEFT(E320,LEN(E320)-1)),VALUE(SUBSTITUTE(E320,",",""))))))))),"N/A")</f>
        <v/>
      </c>
      <c r="M320">
        <f>IFERROR(IF(TRIM(F320)="-", "N/A", IF(RIGHT(F320,1)=")",IF(RIGHT(F320,2)="T)",-1000000000000*VALUE(MID(F320,2,LEN(F320)-3)),IF(RIGHT(F320,2)="M)",-1000000*VALUE(MID(F320,2,LEN(F320)-3)),IF(RIGHT(F320,2)="B)",-1000000000*VALUE(MID(F320,2,LEN(F320)-3)),IF(RIGHT(F320,2)="k)",-1000*VALUE(MID(F320,2,LEN(F320)-3)),VALUE(SUBSTITUTE(F320,",","")))))),IF(RIGHT(F320,1)="T",1000000000000*VALUE(LEFT(F320,LEN(F320)-1)),IF(RIGHT(F320,1)="M",1000000*VALUE(LEFT(F320,LEN(F320)-1)),IF(RIGHT(F320,1)="B",1000000000*VALUE(LEFT(F320,LEN(F320)-1)),IF(RIGHT(F320,1)="%",0.01*VALUE(LEFT(F320,LEN(F320)-1)),IF(RIGHT(F320,1)="k",1000*VALUE(LEFT(F320,LEN(F320)-1)),VALUE(SUBSTITUTE(F320,",",""))))))))),"N/A")</f>
        <v/>
      </c>
      <c r="N320">
        <f>IFERROR(IF(TRIM(G320)="-", "N/A", IF(RIGHT(G320,1)=")",IF(RIGHT(G320,2)="T)",-1000000000000*VALUE(MID(G320,2,LEN(G320)-3)),IF(RIGHT(G320,2)="M)",-1000000*VALUE(MID(G320,2,LEN(G320)-3)),IF(RIGHT(G320,2)="B)",-1000000000*VALUE(MID(G320,2,LEN(G320)-3)),IF(RIGHT(G320,2)="k)",-1000*VALUE(MID(G320,2,LEN(G320)-3)),VALUE(SUBSTITUTE(G320,",","")))))),IF(RIGHT(G320,1)="T",1000000000000*VALUE(LEFT(G320,LEN(G320)-1)),IF(RIGHT(G320,1)="M",1000000*VALUE(LEFT(G320,LEN(G320)-1)),IF(RIGHT(G320,1)="B",1000000000*VALUE(LEFT(G320,LEN(G320)-1)),IF(RIGHT(G320,1)="%",0.01*VALUE(LEFT(G320,LEN(G320)-1)),IF(RIGHT(G320,1)="k",1000*VALUE(LEFT(G320,LEN(G320)-1)),VALUE(SUBSTITUTE(G320,",",""))))))))),"N/A")</f>
        <v/>
      </c>
      <c r="P320">
        <f>MAX(J320:N320)</f>
        <v/>
      </c>
      <c r="Q320">
        <f>IFERROR(J144+MATCH(P320,J320:N320,0)-1,"")</f>
        <v/>
      </c>
      <c r="R320">
        <f>IF(Q320="","",MIN(J320:N320))</f>
        <v/>
      </c>
      <c r="S320">
        <f>IFERROR(J144+MATCH(R320,J320:N320,0)-1,"")</f>
        <v/>
      </c>
      <c r="T320">
        <f>IFERROR(AVERAGE(J320:N320),"")</f>
        <v/>
      </c>
      <c r="U320">
        <f>IFERROR(STDEV(J320:N320),"")</f>
        <v/>
      </c>
      <c r="V320">
        <f>IFERROR(IF(C320="-","",IF(ISBLANK(B320),"",IF(OR(ISNUMBER(FIND("Growth",B320)),ISNUMBER(FIND("Margin",B320))),"",(J320-T320)/U320))),"")</f>
        <v/>
      </c>
      <c r="W320">
        <f>IFERROR(IF(OR(D320="-",ISBLANK(D320)),"",(K320-T320)/U320),"")</f>
        <v/>
      </c>
      <c r="X320">
        <f>IFERROR(IF(OR(E320="-",ISBLANK(E320)),"",(L320-T320)/U320),"")</f>
        <v/>
      </c>
      <c r="Y320">
        <f>IFERROR(IF(OR(F320="-",ISBLANK(F320)),"",(M320-T320)/U320),"")</f>
        <v/>
      </c>
      <c r="Z320">
        <f>IFERROR(IF(OR(G320="-",ISBLANK(G320)),"",(N320-T320)/U320),"")</f>
        <v/>
      </c>
      <c r="AA320">
        <f>IF(MAX(MAX(V320:Z320),ABS(MIN(V320:Z320)))=ABS(MIN(V320:Z320)),MIN(V320:Z320),MAX(V320:Z320))</f>
        <v/>
      </c>
      <c r="AB320">
        <f>IFERROR(V144+MATCH(AA320,V320:Z320,0)-1,"")</f>
        <v/>
      </c>
      <c r="AC320">
        <f>IF(AB320&lt;&gt;"",IF(S320=AB320,"Low",IF(AB320=Q320,"High","")),"")</f>
        <v/>
      </c>
      <c r="AE320">
        <f>IF(ISNUMBER(MATCH("N/A",J320:N320,0)),"",IFERROR((5 * SUMPRODUCT(J144:N144,J320:N320) - PRODUCT(SUM(J144:N144),SUM(J320:N320))) / ((5 * SUM((J144^2)+(K144^2)+(L144^2)+(M144^2)+(N144^2))) - SUM(J144:N144)^2),""))</f>
        <v/>
      </c>
      <c r="AF320">
        <f>IFERROR(CORREL(J144:N144,J320:N320),"")</f>
        <v/>
      </c>
      <c r="AZ320">
        <f>IF(Q320=S320,0,1)</f>
        <v/>
      </c>
      <c r="BA320">
        <f>IF(AZ320=1,IF(Q320="","",IF(Q320=N144,"Yes","No")),"")</f>
        <v/>
      </c>
      <c r="BB320">
        <f>IF(BA320="Yes",P320,"")</f>
        <v/>
      </c>
      <c r="BC320">
        <f>IF(AZ320=1,IF(S320="","",IF(S320=N144,"Yes","No")),"")</f>
        <v/>
      </c>
      <c r="BD320">
        <f>IF(BC320="Yes",R320,"")</f>
        <v/>
      </c>
      <c r="BE320">
        <f>IFERROR(IF(SIGN(AE320)=1,"Increasing",IF(SIGN(AE320)=-1,"Decreasing","")),"")</f>
        <v/>
      </c>
      <c r="BF320">
        <f>IF(OR(AND(BE320="Increasing",BA320="Yes"),AND(BE320="Decreasing",BC320="Yes")),"Yes","No")</f>
        <v/>
      </c>
      <c r="BG320">
        <f>IF(I320="pos_trend","Yes","No")</f>
        <v/>
      </c>
      <c r="BH320">
        <f>IF(AF320&lt;&gt;"",IF(ABS(AF320)&gt;0.8,"Yes","No"),"")</f>
        <v/>
      </c>
    </row>
    <row r="321" spans="1:60">
      <c s="1" r="A321" t="n">
        <v>9</v>
      </c>
      <c r="B321" t="s">
        <v>843</v>
      </c>
      <c r="C321" t="s">
        <v>264</v>
      </c>
      <c r="D321" t="s">
        <v>264</v>
      </c>
      <c r="E321" t="s">
        <v>264</v>
      </c>
      <c r="F321" t="s">
        <v>264</v>
      </c>
      <c r="G321" t="s">
        <v>264</v>
      </c>
      <c r="H321" t="s"/>
      <c r="I321">
        <f>IF(AND(K321&gt; J321, L321&gt; K321, M321&gt; L321, N321&gt; M321), "pos_trend", IF(AND(K321&lt; J321, L321&lt; K321, M321&lt; L321, N321&lt; M321), "neg_trend", "N/A"))</f>
        <v/>
      </c>
      <c r="J321">
        <f>IFERROR(IF(TRIM(C321)="-", "N/A", IF(RIGHT(C321,1)=")",IF(RIGHT(C321,2)="T)",-1000000000000*VALUE(MID(C321,2,LEN(C321)-3)),IF(RIGHT(C321,2)="M)",-1000000*VALUE(MID(C321,2,LEN(C321)-3)),IF(RIGHT(C321,2)="B)",-1000000000*VALUE(MID(C321,2,LEN(C321)-3)),IF(RIGHT(C321,2)="k)",-1000*VALUE(MID(C321,2,LEN(C321)-3)),VALUE(SUBSTITUTE(C321,",","")))))),IF(RIGHT(C321,1)="T",1000000000000*VALUE(LEFT(C321,LEN(C321)-1)),IF(RIGHT(C321,1)="M",1000000*VALUE(LEFT(C321,LEN(C321)-1)),IF(RIGHT(C321,1)="B",1000000000*VALUE(LEFT(C321,LEN(C321)-1)),IF(RIGHT(C321,1)="%",0.01*VALUE(LEFT(C321,LEN(C321)-1)),IF(RIGHT(C321,1)="k",1000*VALUE(LEFT(C321,LEN(C321)-1)),VALUE(SUBSTITUTE(C321,",",""))))))))),"N/A")</f>
        <v/>
      </c>
      <c r="K321">
        <f>IFERROR(IF(TRIM(D321)="-", "N/A", IF(RIGHT(D321,1)=")",IF(RIGHT(D321,2)="T)",-1000000000000*VALUE(MID(D321,2,LEN(D321)-3)),IF(RIGHT(D321,2)="M)",-1000000*VALUE(MID(D321,2,LEN(D321)-3)),IF(RIGHT(D321,2)="B)",-1000000000*VALUE(MID(D321,2,LEN(D321)-3)),IF(RIGHT(D321,2)="k)",-1000*VALUE(MID(D321,2,LEN(D321)-3)),VALUE(SUBSTITUTE(D321,",","")))))),IF(RIGHT(D321,1)="T",1000000000000*VALUE(LEFT(D321,LEN(D321)-1)),IF(RIGHT(D321,1)="M",1000000*VALUE(LEFT(D321,LEN(D321)-1)),IF(RIGHT(D321,1)="B",1000000000*VALUE(LEFT(D321,LEN(D321)-1)),IF(RIGHT(D321,1)="%",0.01*VALUE(LEFT(D321,LEN(D321)-1)),IF(RIGHT(D321,1)="k",1000*VALUE(LEFT(D321,LEN(D321)-1)),VALUE(SUBSTITUTE(D321,",",""))))))))),"N/A")</f>
        <v/>
      </c>
      <c r="L321">
        <f>IFERROR(IF(TRIM(E321)="-", "N/A", IF(RIGHT(E321,1)=")",IF(RIGHT(E321,2)="T)",-1000000000000*VALUE(MID(E321,2,LEN(E321)-3)),IF(RIGHT(E321,2)="M)",-1000000*VALUE(MID(E321,2,LEN(E321)-3)),IF(RIGHT(E321,2)="B)",-1000000000*VALUE(MID(E321,2,LEN(E321)-3)),IF(RIGHT(E321,2)="k)",-1000*VALUE(MID(E321,2,LEN(E321)-3)),VALUE(SUBSTITUTE(E321,",","")))))),IF(RIGHT(E321,1)="T",1000000000000*VALUE(LEFT(E321,LEN(E321)-1)),IF(RIGHT(E321,1)="M",1000000*VALUE(LEFT(E321,LEN(E321)-1)),IF(RIGHT(E321,1)="B",1000000000*VALUE(LEFT(E321,LEN(E321)-1)),IF(RIGHT(E321,1)="%",0.01*VALUE(LEFT(E321,LEN(E321)-1)),IF(RIGHT(E321,1)="k",1000*VALUE(LEFT(E321,LEN(E321)-1)),VALUE(SUBSTITUTE(E321,",",""))))))))),"N/A")</f>
        <v/>
      </c>
      <c r="M321">
        <f>IFERROR(IF(TRIM(F321)="-", "N/A", IF(RIGHT(F321,1)=")",IF(RIGHT(F321,2)="T)",-1000000000000*VALUE(MID(F321,2,LEN(F321)-3)),IF(RIGHT(F321,2)="M)",-1000000*VALUE(MID(F321,2,LEN(F321)-3)),IF(RIGHT(F321,2)="B)",-1000000000*VALUE(MID(F321,2,LEN(F321)-3)),IF(RIGHT(F321,2)="k)",-1000*VALUE(MID(F321,2,LEN(F321)-3)),VALUE(SUBSTITUTE(F321,",","")))))),IF(RIGHT(F321,1)="T",1000000000000*VALUE(LEFT(F321,LEN(F321)-1)),IF(RIGHT(F321,1)="M",1000000*VALUE(LEFT(F321,LEN(F321)-1)),IF(RIGHT(F321,1)="B",1000000000*VALUE(LEFT(F321,LEN(F321)-1)),IF(RIGHT(F321,1)="%",0.01*VALUE(LEFT(F321,LEN(F321)-1)),IF(RIGHT(F321,1)="k",1000*VALUE(LEFT(F321,LEN(F321)-1)),VALUE(SUBSTITUTE(F321,",",""))))))))),"N/A")</f>
        <v/>
      </c>
      <c r="N321">
        <f>IFERROR(IF(TRIM(G321)="-", "N/A", IF(RIGHT(G321,1)=")",IF(RIGHT(G321,2)="T)",-1000000000000*VALUE(MID(G321,2,LEN(G321)-3)),IF(RIGHT(G321,2)="M)",-1000000*VALUE(MID(G321,2,LEN(G321)-3)),IF(RIGHT(G321,2)="B)",-1000000000*VALUE(MID(G321,2,LEN(G321)-3)),IF(RIGHT(G321,2)="k)",-1000*VALUE(MID(G321,2,LEN(G321)-3)),VALUE(SUBSTITUTE(G321,",","")))))),IF(RIGHT(G321,1)="T",1000000000000*VALUE(LEFT(G321,LEN(G321)-1)),IF(RIGHT(G321,1)="M",1000000*VALUE(LEFT(G321,LEN(G321)-1)),IF(RIGHT(G321,1)="B",1000000000*VALUE(LEFT(G321,LEN(G321)-1)),IF(RIGHT(G321,1)="%",0.01*VALUE(LEFT(G321,LEN(G321)-1)),IF(RIGHT(G321,1)="k",1000*VALUE(LEFT(G321,LEN(G321)-1)),VALUE(SUBSTITUTE(G321,",",""))))))))),"N/A")</f>
        <v/>
      </c>
      <c r="P321">
        <f>MAX(J321:N321)</f>
        <v/>
      </c>
      <c r="Q321">
        <f>IFERROR(J144+MATCH(P321,J321:N321,0)-1,"")</f>
        <v/>
      </c>
      <c r="R321">
        <f>IF(Q321="","",MIN(J321:N321))</f>
        <v/>
      </c>
      <c r="S321">
        <f>IFERROR(J144+MATCH(R321,J321:N321,0)-1,"")</f>
        <v/>
      </c>
      <c r="T321">
        <f>IFERROR(AVERAGE(J321:N321),"")</f>
        <v/>
      </c>
      <c r="U321">
        <f>IFERROR(STDEV(J321:N321),"")</f>
        <v/>
      </c>
      <c r="V321">
        <f>IFERROR(IF(C321="-","",IF(ISBLANK(B321),"",IF(OR(ISNUMBER(FIND("Growth",B321)),ISNUMBER(FIND("Margin",B321))),"",(J321-T321)/U321))),"")</f>
        <v/>
      </c>
      <c r="W321">
        <f>IFERROR(IF(OR(D321="-",ISBLANK(D321)),"",(K321-T321)/U321),"")</f>
        <v/>
      </c>
      <c r="X321">
        <f>IFERROR(IF(OR(E321="-",ISBLANK(E321)),"",(L321-T321)/U321),"")</f>
        <v/>
      </c>
      <c r="Y321">
        <f>IFERROR(IF(OR(F321="-",ISBLANK(F321)),"",(M321-T321)/U321),"")</f>
        <v/>
      </c>
      <c r="Z321">
        <f>IFERROR(IF(OR(G321="-",ISBLANK(G321)),"",(N321-T321)/U321),"")</f>
        <v/>
      </c>
      <c r="AA321">
        <f>IF(MAX(MAX(V321:Z321),ABS(MIN(V321:Z321)))=ABS(MIN(V321:Z321)),MIN(V321:Z321),MAX(V321:Z321))</f>
        <v/>
      </c>
      <c r="AB321">
        <f>IFERROR(V144+MATCH(AA321,V321:Z321,0)-1,"")</f>
        <v/>
      </c>
      <c r="AC321">
        <f>IF(AB321&lt;&gt;"",IF(S321=AB321,"Low",IF(AB321=Q321,"High","")),"")</f>
        <v/>
      </c>
      <c r="AE321">
        <f>IF(ISNUMBER(MATCH("N/A",J321:N321,0)),"",IFERROR((5 * SUMPRODUCT(J144:N144,J321:N321) - PRODUCT(SUM(J144:N144),SUM(J321:N321))) / ((5 * SUM((J144^2)+(K144^2)+(L144^2)+(M144^2)+(N144^2))) - SUM(J144:N144)^2),""))</f>
        <v/>
      </c>
      <c r="AF321">
        <f>IFERROR(CORREL(J144:N144,J321:N321),"")</f>
        <v/>
      </c>
      <c r="AZ321">
        <f>IF(Q321=S321,0,1)</f>
        <v/>
      </c>
      <c r="BA321">
        <f>IF(AZ321=1,IF(Q321="","",IF(Q321=N144,"Yes","No")),"")</f>
        <v/>
      </c>
      <c r="BB321">
        <f>IF(BA321="Yes",P321,"")</f>
        <v/>
      </c>
      <c r="BC321">
        <f>IF(AZ321=1,IF(S321="","",IF(S321=N144,"Yes","No")),"")</f>
        <v/>
      </c>
      <c r="BD321">
        <f>IF(BC321="Yes",R321,"")</f>
        <v/>
      </c>
      <c r="BE321">
        <f>IFERROR(IF(SIGN(AE321)=1,"Increasing",IF(SIGN(AE321)=-1,"Decreasing","")),"")</f>
        <v/>
      </c>
      <c r="BF321">
        <f>IF(OR(AND(BE321="Increasing",BA321="Yes"),AND(BE321="Decreasing",BC321="Yes")),"Yes","No")</f>
        <v/>
      </c>
      <c r="BG321">
        <f>IF(I321="pos_trend","Yes","No")</f>
        <v/>
      </c>
      <c r="BH321">
        <f>IF(AF321&lt;&gt;"",IF(ABS(AF321)&gt;0.8,"Yes","No"),"")</f>
        <v/>
      </c>
    </row>
    <row r="322" spans="1:60">
      <c s="1" r="A322" t="n">
        <v>10</v>
      </c>
      <c r="B322" t="s">
        <v>846</v>
      </c>
      <c r="C322" t="s">
        <v>264</v>
      </c>
      <c r="D322" t="s">
        <v>264</v>
      </c>
      <c r="E322" t="s">
        <v>264</v>
      </c>
      <c r="F322" t="s">
        <v>264</v>
      </c>
      <c r="G322" t="s">
        <v>264</v>
      </c>
      <c r="H322" t="s"/>
      <c r="I322">
        <f>IF(AND(K322&gt; J322, L322&gt; K322, M322&gt; L322, N322&gt; M322), "pos_trend", IF(AND(K322&lt; J322, L322&lt; K322, M322&lt; L322, N322&lt; M322), "neg_trend", "N/A"))</f>
        <v/>
      </c>
      <c r="J322">
        <f>IFERROR(IF(TRIM(C322)="-", "N/A", IF(RIGHT(C322,1)=")",IF(RIGHT(C322,2)="T)",-1000000000000*VALUE(MID(C322,2,LEN(C322)-3)),IF(RIGHT(C322,2)="M)",-1000000*VALUE(MID(C322,2,LEN(C322)-3)),IF(RIGHT(C322,2)="B)",-1000000000*VALUE(MID(C322,2,LEN(C322)-3)),IF(RIGHT(C322,2)="k)",-1000*VALUE(MID(C322,2,LEN(C322)-3)),VALUE(SUBSTITUTE(C322,",","")))))),IF(RIGHT(C322,1)="T",1000000000000*VALUE(LEFT(C322,LEN(C322)-1)),IF(RIGHT(C322,1)="M",1000000*VALUE(LEFT(C322,LEN(C322)-1)),IF(RIGHT(C322,1)="B",1000000000*VALUE(LEFT(C322,LEN(C322)-1)),IF(RIGHT(C322,1)="%",0.01*VALUE(LEFT(C322,LEN(C322)-1)),IF(RIGHT(C322,1)="k",1000*VALUE(LEFT(C322,LEN(C322)-1)),VALUE(SUBSTITUTE(C322,",",""))))))))),"N/A")</f>
        <v/>
      </c>
      <c r="K322">
        <f>IFERROR(IF(TRIM(D322)="-", "N/A", IF(RIGHT(D322,1)=")",IF(RIGHT(D322,2)="T)",-1000000000000*VALUE(MID(D322,2,LEN(D322)-3)),IF(RIGHT(D322,2)="M)",-1000000*VALUE(MID(D322,2,LEN(D322)-3)),IF(RIGHT(D322,2)="B)",-1000000000*VALUE(MID(D322,2,LEN(D322)-3)),IF(RIGHT(D322,2)="k)",-1000*VALUE(MID(D322,2,LEN(D322)-3)),VALUE(SUBSTITUTE(D322,",","")))))),IF(RIGHT(D322,1)="T",1000000000000*VALUE(LEFT(D322,LEN(D322)-1)),IF(RIGHT(D322,1)="M",1000000*VALUE(LEFT(D322,LEN(D322)-1)),IF(RIGHT(D322,1)="B",1000000000*VALUE(LEFT(D322,LEN(D322)-1)),IF(RIGHT(D322,1)="%",0.01*VALUE(LEFT(D322,LEN(D322)-1)),IF(RIGHT(D322,1)="k",1000*VALUE(LEFT(D322,LEN(D322)-1)),VALUE(SUBSTITUTE(D322,",",""))))))))),"N/A")</f>
        <v/>
      </c>
      <c r="L322">
        <f>IFERROR(IF(TRIM(E322)="-", "N/A", IF(RIGHT(E322,1)=")",IF(RIGHT(E322,2)="T)",-1000000000000*VALUE(MID(E322,2,LEN(E322)-3)),IF(RIGHT(E322,2)="M)",-1000000*VALUE(MID(E322,2,LEN(E322)-3)),IF(RIGHT(E322,2)="B)",-1000000000*VALUE(MID(E322,2,LEN(E322)-3)),IF(RIGHT(E322,2)="k)",-1000*VALUE(MID(E322,2,LEN(E322)-3)),VALUE(SUBSTITUTE(E322,",","")))))),IF(RIGHT(E322,1)="T",1000000000000*VALUE(LEFT(E322,LEN(E322)-1)),IF(RIGHT(E322,1)="M",1000000*VALUE(LEFT(E322,LEN(E322)-1)),IF(RIGHT(E322,1)="B",1000000000*VALUE(LEFT(E322,LEN(E322)-1)),IF(RIGHT(E322,1)="%",0.01*VALUE(LEFT(E322,LEN(E322)-1)),IF(RIGHT(E322,1)="k",1000*VALUE(LEFT(E322,LEN(E322)-1)),VALUE(SUBSTITUTE(E322,",",""))))))))),"N/A")</f>
        <v/>
      </c>
      <c r="M322">
        <f>IFERROR(IF(TRIM(F322)="-", "N/A", IF(RIGHT(F322,1)=")",IF(RIGHT(F322,2)="T)",-1000000000000*VALUE(MID(F322,2,LEN(F322)-3)),IF(RIGHT(F322,2)="M)",-1000000*VALUE(MID(F322,2,LEN(F322)-3)),IF(RIGHT(F322,2)="B)",-1000000000*VALUE(MID(F322,2,LEN(F322)-3)),IF(RIGHT(F322,2)="k)",-1000*VALUE(MID(F322,2,LEN(F322)-3)),VALUE(SUBSTITUTE(F322,",","")))))),IF(RIGHT(F322,1)="T",1000000000000*VALUE(LEFT(F322,LEN(F322)-1)),IF(RIGHT(F322,1)="M",1000000*VALUE(LEFT(F322,LEN(F322)-1)),IF(RIGHT(F322,1)="B",1000000000*VALUE(LEFT(F322,LEN(F322)-1)),IF(RIGHT(F322,1)="%",0.01*VALUE(LEFT(F322,LEN(F322)-1)),IF(RIGHT(F322,1)="k",1000*VALUE(LEFT(F322,LEN(F322)-1)),VALUE(SUBSTITUTE(F322,",",""))))))))),"N/A")</f>
        <v/>
      </c>
      <c r="N322">
        <f>IFERROR(IF(TRIM(G322)="-", "N/A", IF(RIGHT(G322,1)=")",IF(RIGHT(G322,2)="T)",-1000000000000*VALUE(MID(G322,2,LEN(G322)-3)),IF(RIGHT(G322,2)="M)",-1000000*VALUE(MID(G322,2,LEN(G322)-3)),IF(RIGHT(G322,2)="B)",-1000000000*VALUE(MID(G322,2,LEN(G322)-3)),IF(RIGHT(G322,2)="k)",-1000*VALUE(MID(G322,2,LEN(G322)-3)),VALUE(SUBSTITUTE(G322,",","")))))),IF(RIGHT(G322,1)="T",1000000000000*VALUE(LEFT(G322,LEN(G322)-1)),IF(RIGHT(G322,1)="M",1000000*VALUE(LEFT(G322,LEN(G322)-1)),IF(RIGHT(G322,1)="B",1000000000*VALUE(LEFT(G322,LEN(G322)-1)),IF(RIGHT(G322,1)="%",0.01*VALUE(LEFT(G322,LEN(G322)-1)),IF(RIGHT(G322,1)="k",1000*VALUE(LEFT(G322,LEN(G322)-1)),VALUE(SUBSTITUTE(G322,",",""))))))))),"N/A")</f>
        <v/>
      </c>
      <c r="P322">
        <f>MAX(J322:N322)</f>
        <v/>
      </c>
      <c r="Q322">
        <f>IFERROR(J144+MATCH(P322,J322:N322,0)-1,"")</f>
        <v/>
      </c>
      <c r="R322">
        <f>IF(Q322="","",MIN(J322:N322))</f>
        <v/>
      </c>
      <c r="S322">
        <f>IFERROR(J144+MATCH(R322,J322:N322,0)-1,"")</f>
        <v/>
      </c>
      <c r="T322">
        <f>IFERROR(AVERAGE(J322:N322),"")</f>
        <v/>
      </c>
      <c r="U322">
        <f>IFERROR(STDEV(J322:N322),"")</f>
        <v/>
      </c>
      <c r="V322">
        <f>IFERROR(IF(C322="-","",IF(ISBLANK(B322),"",IF(OR(ISNUMBER(FIND("Growth",B322)),ISNUMBER(FIND("Margin",B322))),"",(J322-T322)/U322))),"")</f>
        <v/>
      </c>
      <c r="W322">
        <f>IFERROR(IF(OR(D322="-",ISBLANK(D322)),"",(K322-T322)/U322),"")</f>
        <v/>
      </c>
      <c r="X322">
        <f>IFERROR(IF(OR(E322="-",ISBLANK(E322)),"",(L322-T322)/U322),"")</f>
        <v/>
      </c>
      <c r="Y322">
        <f>IFERROR(IF(OR(F322="-",ISBLANK(F322)),"",(M322-T322)/U322),"")</f>
        <v/>
      </c>
      <c r="Z322">
        <f>IFERROR(IF(OR(G322="-",ISBLANK(G322)),"",(N322-T322)/U322),"")</f>
        <v/>
      </c>
      <c r="AA322">
        <f>IF(MAX(MAX(V322:Z322),ABS(MIN(V322:Z322)))=ABS(MIN(V322:Z322)),MIN(V322:Z322),MAX(V322:Z322))</f>
        <v/>
      </c>
      <c r="AB322">
        <f>IFERROR(V144+MATCH(AA322,V322:Z322,0)-1,"")</f>
        <v/>
      </c>
      <c r="AC322">
        <f>IF(AB322&lt;&gt;"",IF(S322=AB322,"Low",IF(AB322=Q322,"High","")),"")</f>
        <v/>
      </c>
      <c r="AE322">
        <f>IF(ISNUMBER(MATCH("N/A",J322:N322,0)),"",IFERROR((5 * SUMPRODUCT(J144:N144,J322:N322) - PRODUCT(SUM(J144:N144),SUM(J322:N322))) / ((5 * SUM((J144^2)+(K144^2)+(L144^2)+(M144^2)+(N144^2))) - SUM(J144:N144)^2),""))</f>
        <v/>
      </c>
      <c r="AF322">
        <f>IFERROR(CORREL(J144:N144,J322:N322),"")</f>
        <v/>
      </c>
      <c r="AZ322">
        <f>IF(Q322=S322,0,1)</f>
        <v/>
      </c>
      <c r="BA322">
        <f>IF(AZ322=1,IF(Q322="","",IF(Q322=N144,"Yes","No")),"")</f>
        <v/>
      </c>
      <c r="BB322">
        <f>IF(BA322="Yes",P322,"")</f>
        <v/>
      </c>
      <c r="BC322">
        <f>IF(AZ322=1,IF(S322="","",IF(S322=N144,"Yes","No")),"")</f>
        <v/>
      </c>
      <c r="BD322">
        <f>IF(BC322="Yes",R322,"")</f>
        <v/>
      </c>
      <c r="BE322">
        <f>IFERROR(IF(SIGN(AE322)=1,"Increasing",IF(SIGN(AE322)=-1,"Decreasing","")),"")</f>
        <v/>
      </c>
      <c r="BF322">
        <f>IF(OR(AND(BE322="Increasing",BA322="Yes"),AND(BE322="Decreasing",BC322="Yes")),"Yes","No")</f>
        <v/>
      </c>
      <c r="BG322">
        <f>IF(I322="pos_trend","Yes","No")</f>
        <v/>
      </c>
      <c r="BH322">
        <f>IF(AF322&lt;&gt;"",IF(ABS(AF322)&gt;0.8,"Yes","No"),"")</f>
        <v/>
      </c>
    </row>
    <row r="323" spans="1:60">
      <c s="1" r="A323" t="n">
        <v>11</v>
      </c>
      <c r="B323" t="s">
        <v>849</v>
      </c>
      <c r="C323" t="s">
        <v>264</v>
      </c>
      <c r="D323" t="s">
        <v>3038</v>
      </c>
      <c r="E323" t="s">
        <v>3039</v>
      </c>
      <c r="F323" t="s">
        <v>264</v>
      </c>
      <c r="G323" t="s">
        <v>264</v>
      </c>
      <c r="H323" t="s"/>
      <c r="I323">
        <f>IF(AND(K323&gt; J323, L323&gt; K323, M323&gt; L323, N323&gt; M323), "pos_trend", IF(AND(K323&lt; J323, L323&lt; K323, M323&lt; L323, N323&lt; M323), "neg_trend", "N/A"))</f>
        <v/>
      </c>
      <c r="J323">
        <f>IFERROR(IF(TRIM(C323)="-", "N/A", IF(RIGHT(C323,1)=")",IF(RIGHT(C323,2)="T)",-1000000000000*VALUE(MID(C323,2,LEN(C323)-3)),IF(RIGHT(C323,2)="M)",-1000000*VALUE(MID(C323,2,LEN(C323)-3)),IF(RIGHT(C323,2)="B)",-1000000000*VALUE(MID(C323,2,LEN(C323)-3)),IF(RIGHT(C323,2)="k)",-1000*VALUE(MID(C323,2,LEN(C323)-3)),VALUE(SUBSTITUTE(C323,",","")))))),IF(RIGHT(C323,1)="T",1000000000000*VALUE(LEFT(C323,LEN(C323)-1)),IF(RIGHT(C323,1)="M",1000000*VALUE(LEFT(C323,LEN(C323)-1)),IF(RIGHT(C323,1)="B",1000000000*VALUE(LEFT(C323,LEN(C323)-1)),IF(RIGHT(C323,1)="%",0.01*VALUE(LEFT(C323,LEN(C323)-1)),IF(RIGHT(C323,1)="k",1000*VALUE(LEFT(C323,LEN(C323)-1)),VALUE(SUBSTITUTE(C323,",",""))))))))),"N/A")</f>
        <v/>
      </c>
      <c r="K323">
        <f>IFERROR(IF(TRIM(D323)="-", "N/A", IF(RIGHT(D323,1)=")",IF(RIGHT(D323,2)="T)",-1000000000000*VALUE(MID(D323,2,LEN(D323)-3)),IF(RIGHT(D323,2)="M)",-1000000*VALUE(MID(D323,2,LEN(D323)-3)),IF(RIGHT(D323,2)="B)",-1000000000*VALUE(MID(D323,2,LEN(D323)-3)),IF(RIGHT(D323,2)="k)",-1000*VALUE(MID(D323,2,LEN(D323)-3)),VALUE(SUBSTITUTE(D323,",","")))))),IF(RIGHT(D323,1)="T",1000000000000*VALUE(LEFT(D323,LEN(D323)-1)),IF(RIGHT(D323,1)="M",1000000*VALUE(LEFT(D323,LEN(D323)-1)),IF(RIGHT(D323,1)="B",1000000000*VALUE(LEFT(D323,LEN(D323)-1)),IF(RIGHT(D323,1)="%",0.01*VALUE(LEFT(D323,LEN(D323)-1)),IF(RIGHT(D323,1)="k",1000*VALUE(LEFT(D323,LEN(D323)-1)),VALUE(SUBSTITUTE(D323,",",""))))))))),"N/A")</f>
        <v/>
      </c>
      <c r="L323">
        <f>IFERROR(IF(TRIM(E323)="-", "N/A", IF(RIGHT(E323,1)=")",IF(RIGHT(E323,2)="T)",-1000000000000*VALUE(MID(E323,2,LEN(E323)-3)),IF(RIGHT(E323,2)="M)",-1000000*VALUE(MID(E323,2,LEN(E323)-3)),IF(RIGHT(E323,2)="B)",-1000000000*VALUE(MID(E323,2,LEN(E323)-3)),IF(RIGHT(E323,2)="k)",-1000*VALUE(MID(E323,2,LEN(E323)-3)),VALUE(SUBSTITUTE(E323,",","")))))),IF(RIGHT(E323,1)="T",1000000000000*VALUE(LEFT(E323,LEN(E323)-1)),IF(RIGHT(E323,1)="M",1000000*VALUE(LEFT(E323,LEN(E323)-1)),IF(RIGHT(E323,1)="B",1000000000*VALUE(LEFT(E323,LEN(E323)-1)),IF(RIGHT(E323,1)="%",0.01*VALUE(LEFT(E323,LEN(E323)-1)),IF(RIGHT(E323,1)="k",1000*VALUE(LEFT(E323,LEN(E323)-1)),VALUE(SUBSTITUTE(E323,",",""))))))))),"N/A")</f>
        <v/>
      </c>
      <c r="M323">
        <f>IFERROR(IF(TRIM(F323)="-", "N/A", IF(RIGHT(F323,1)=")",IF(RIGHT(F323,2)="T)",-1000000000000*VALUE(MID(F323,2,LEN(F323)-3)),IF(RIGHT(F323,2)="M)",-1000000*VALUE(MID(F323,2,LEN(F323)-3)),IF(RIGHT(F323,2)="B)",-1000000000*VALUE(MID(F323,2,LEN(F323)-3)),IF(RIGHT(F323,2)="k)",-1000*VALUE(MID(F323,2,LEN(F323)-3)),VALUE(SUBSTITUTE(F323,",","")))))),IF(RIGHT(F323,1)="T",1000000000000*VALUE(LEFT(F323,LEN(F323)-1)),IF(RIGHT(F323,1)="M",1000000*VALUE(LEFT(F323,LEN(F323)-1)),IF(RIGHT(F323,1)="B",1000000000*VALUE(LEFT(F323,LEN(F323)-1)),IF(RIGHT(F323,1)="%",0.01*VALUE(LEFT(F323,LEN(F323)-1)),IF(RIGHT(F323,1)="k",1000*VALUE(LEFT(F323,LEN(F323)-1)),VALUE(SUBSTITUTE(F323,",",""))))))))),"N/A")</f>
        <v/>
      </c>
      <c r="N323">
        <f>IFERROR(IF(TRIM(G323)="-", "N/A", IF(RIGHT(G323,1)=")",IF(RIGHT(G323,2)="T)",-1000000000000*VALUE(MID(G323,2,LEN(G323)-3)),IF(RIGHT(G323,2)="M)",-1000000*VALUE(MID(G323,2,LEN(G323)-3)),IF(RIGHT(G323,2)="B)",-1000000000*VALUE(MID(G323,2,LEN(G323)-3)),IF(RIGHT(G323,2)="k)",-1000*VALUE(MID(G323,2,LEN(G323)-3)),VALUE(SUBSTITUTE(G323,",","")))))),IF(RIGHT(G323,1)="T",1000000000000*VALUE(LEFT(G323,LEN(G323)-1)),IF(RIGHT(G323,1)="M",1000000*VALUE(LEFT(G323,LEN(G323)-1)),IF(RIGHT(G323,1)="B",1000000000*VALUE(LEFT(G323,LEN(G323)-1)),IF(RIGHT(G323,1)="%",0.01*VALUE(LEFT(G323,LEN(G323)-1)),IF(RIGHT(G323,1)="k",1000*VALUE(LEFT(G323,LEN(G323)-1)),VALUE(SUBSTITUTE(G323,",",""))))))))),"N/A")</f>
        <v/>
      </c>
      <c r="P323">
        <f>MAX(J323:N323)</f>
        <v/>
      </c>
      <c r="Q323">
        <f>IFERROR(J144+MATCH(P323,J323:N323,0)-1,"")</f>
        <v/>
      </c>
      <c r="R323">
        <f>IF(Q323="","",MIN(J323:N323))</f>
        <v/>
      </c>
      <c r="S323">
        <f>IFERROR(J144+MATCH(R323,J323:N323,0)-1,"")</f>
        <v/>
      </c>
      <c r="T323">
        <f>IFERROR(AVERAGE(J323:N323),"")</f>
        <v/>
      </c>
      <c r="U323">
        <f>IFERROR(STDEV(J323:N323),"")</f>
        <v/>
      </c>
      <c r="V323">
        <f>IFERROR(IF(C323="-","",IF(ISBLANK(B323),"",IF(OR(ISNUMBER(FIND("Growth",B323)),ISNUMBER(FIND("Margin",B323))),"",(J323-T323)/U323))),"")</f>
        <v/>
      </c>
      <c r="W323">
        <f>IFERROR(IF(OR(D323="-",ISBLANK(D323)),"",(K323-T323)/U323),"")</f>
        <v/>
      </c>
      <c r="X323">
        <f>IFERROR(IF(OR(E323="-",ISBLANK(E323)),"",(L323-T323)/U323),"")</f>
        <v/>
      </c>
      <c r="Y323">
        <f>IFERROR(IF(OR(F323="-",ISBLANK(F323)),"",(M323-T323)/U323),"")</f>
        <v/>
      </c>
      <c r="Z323">
        <f>IFERROR(IF(OR(G323="-",ISBLANK(G323)),"",(N323-T323)/U323),"")</f>
        <v/>
      </c>
      <c r="AA323">
        <f>IF(MAX(MAX(V323:Z323),ABS(MIN(V323:Z323)))=ABS(MIN(V323:Z323)),MIN(V323:Z323),MAX(V323:Z323))</f>
        <v/>
      </c>
      <c r="AB323">
        <f>IFERROR(V144+MATCH(AA323,V323:Z323,0)-1,"")</f>
        <v/>
      </c>
      <c r="AC323">
        <f>IF(AB323&lt;&gt;"",IF(S323=AB323,"Low",IF(AB323=Q323,"High","")),"")</f>
        <v/>
      </c>
      <c r="AE323">
        <f>IF(ISNUMBER(MATCH("N/A",J323:N323,0)),"",IFERROR((5 * SUMPRODUCT(J144:N144,J323:N323) - PRODUCT(SUM(J144:N144),SUM(J323:N323))) / ((5 * SUM((J144^2)+(K144^2)+(L144^2)+(M144^2)+(N144^2))) - SUM(J144:N144)^2),""))</f>
        <v/>
      </c>
      <c r="AF323">
        <f>IFERROR(CORREL(J144:N144,J323:N323),"")</f>
        <v/>
      </c>
      <c r="AZ323">
        <f>IF(Q323=S323,0,1)</f>
        <v/>
      </c>
      <c r="BA323">
        <f>IF(AZ323=1,IF(Q323="","",IF(Q323=N144,"Yes","No")),"")</f>
        <v/>
      </c>
      <c r="BB323">
        <f>IF(BA323="Yes",P323,"")</f>
        <v/>
      </c>
      <c r="BC323">
        <f>IF(AZ323=1,IF(S323="","",IF(S323=N144,"Yes","No")),"")</f>
        <v/>
      </c>
      <c r="BD323">
        <f>IF(BC323="Yes",R323,"")</f>
        <v/>
      </c>
      <c r="BE323">
        <f>IFERROR(IF(SIGN(AE323)=1,"Increasing",IF(SIGN(AE323)=-1,"Decreasing","")),"")</f>
        <v/>
      </c>
      <c r="BF323">
        <f>IF(OR(AND(BE323="Increasing",BA323="Yes"),AND(BE323="Decreasing",BC323="Yes")),"Yes","No")</f>
        <v/>
      </c>
      <c r="BG323">
        <f>IF(I323="pos_trend","Yes","No")</f>
        <v/>
      </c>
      <c r="BH323">
        <f>IF(AF323&lt;&gt;"",IF(ABS(AF323)&gt;0.8,"Yes","No"),"")</f>
        <v/>
      </c>
    </row>
    <row r="324" spans="1:60">
      <c s="1" r="A324" t="n">
        <v>12</v>
      </c>
      <c r="B324" t="s">
        <v>852</v>
      </c>
      <c r="C324" t="s">
        <v>3040</v>
      </c>
      <c r="D324" t="s">
        <v>3041</v>
      </c>
      <c r="E324" t="s">
        <v>3042</v>
      </c>
      <c r="F324" t="s">
        <v>3043</v>
      </c>
      <c r="G324" t="s">
        <v>3044</v>
      </c>
      <c r="H324" t="s"/>
      <c r="I324">
        <f>IF(AND(K324&gt; J324, L324&gt; K324, M324&gt; L324, N324&gt; M324), "pos_trend", IF(AND(K324&lt; J324, L324&lt; K324, M324&lt; L324, N324&lt; M324), "neg_trend", "N/A"))</f>
        <v/>
      </c>
      <c r="J324">
        <f>IFERROR(IF(TRIM(C324)="-", "N/A", IF(RIGHT(C324,1)=")",IF(RIGHT(C324,2)="T)",-1000000000000*VALUE(MID(C324,2,LEN(C324)-3)),IF(RIGHT(C324,2)="M)",-1000000*VALUE(MID(C324,2,LEN(C324)-3)),IF(RIGHT(C324,2)="B)",-1000000000*VALUE(MID(C324,2,LEN(C324)-3)),IF(RIGHT(C324,2)="k)",-1000*VALUE(MID(C324,2,LEN(C324)-3)),VALUE(SUBSTITUTE(C324,",","")))))),IF(RIGHT(C324,1)="T",1000000000000*VALUE(LEFT(C324,LEN(C324)-1)),IF(RIGHT(C324,1)="M",1000000*VALUE(LEFT(C324,LEN(C324)-1)),IF(RIGHT(C324,1)="B",1000000000*VALUE(LEFT(C324,LEN(C324)-1)),IF(RIGHT(C324,1)="%",0.01*VALUE(LEFT(C324,LEN(C324)-1)),IF(RIGHT(C324,1)="k",1000*VALUE(LEFT(C324,LEN(C324)-1)),VALUE(SUBSTITUTE(C324,",",""))))))))),"N/A")</f>
        <v/>
      </c>
      <c r="K324">
        <f>IFERROR(IF(TRIM(D324)="-", "N/A", IF(RIGHT(D324,1)=")",IF(RIGHT(D324,2)="T)",-1000000000000*VALUE(MID(D324,2,LEN(D324)-3)),IF(RIGHT(D324,2)="M)",-1000000*VALUE(MID(D324,2,LEN(D324)-3)),IF(RIGHT(D324,2)="B)",-1000000000*VALUE(MID(D324,2,LEN(D324)-3)),IF(RIGHT(D324,2)="k)",-1000*VALUE(MID(D324,2,LEN(D324)-3)),VALUE(SUBSTITUTE(D324,",","")))))),IF(RIGHT(D324,1)="T",1000000000000*VALUE(LEFT(D324,LEN(D324)-1)),IF(RIGHT(D324,1)="M",1000000*VALUE(LEFT(D324,LEN(D324)-1)),IF(RIGHT(D324,1)="B",1000000000*VALUE(LEFT(D324,LEN(D324)-1)),IF(RIGHT(D324,1)="%",0.01*VALUE(LEFT(D324,LEN(D324)-1)),IF(RIGHT(D324,1)="k",1000*VALUE(LEFT(D324,LEN(D324)-1)),VALUE(SUBSTITUTE(D324,",",""))))))))),"N/A")</f>
        <v/>
      </c>
      <c r="L324">
        <f>IFERROR(IF(TRIM(E324)="-", "N/A", IF(RIGHT(E324,1)=")",IF(RIGHT(E324,2)="T)",-1000000000000*VALUE(MID(E324,2,LEN(E324)-3)),IF(RIGHT(E324,2)="M)",-1000000*VALUE(MID(E324,2,LEN(E324)-3)),IF(RIGHT(E324,2)="B)",-1000000000*VALUE(MID(E324,2,LEN(E324)-3)),IF(RIGHT(E324,2)="k)",-1000*VALUE(MID(E324,2,LEN(E324)-3)),VALUE(SUBSTITUTE(E324,",","")))))),IF(RIGHT(E324,1)="T",1000000000000*VALUE(LEFT(E324,LEN(E324)-1)),IF(RIGHT(E324,1)="M",1000000*VALUE(LEFT(E324,LEN(E324)-1)),IF(RIGHT(E324,1)="B",1000000000*VALUE(LEFT(E324,LEN(E324)-1)),IF(RIGHT(E324,1)="%",0.01*VALUE(LEFT(E324,LEN(E324)-1)),IF(RIGHT(E324,1)="k",1000*VALUE(LEFT(E324,LEN(E324)-1)),VALUE(SUBSTITUTE(E324,",",""))))))))),"N/A")</f>
        <v/>
      </c>
      <c r="M324">
        <f>IFERROR(IF(TRIM(F324)="-", "N/A", IF(RIGHT(F324,1)=")",IF(RIGHT(F324,2)="T)",-1000000000000*VALUE(MID(F324,2,LEN(F324)-3)),IF(RIGHT(F324,2)="M)",-1000000*VALUE(MID(F324,2,LEN(F324)-3)),IF(RIGHT(F324,2)="B)",-1000000000*VALUE(MID(F324,2,LEN(F324)-3)),IF(RIGHT(F324,2)="k)",-1000*VALUE(MID(F324,2,LEN(F324)-3)),VALUE(SUBSTITUTE(F324,",","")))))),IF(RIGHT(F324,1)="T",1000000000000*VALUE(LEFT(F324,LEN(F324)-1)),IF(RIGHT(F324,1)="M",1000000*VALUE(LEFT(F324,LEN(F324)-1)),IF(RIGHT(F324,1)="B",1000000000*VALUE(LEFT(F324,LEN(F324)-1)),IF(RIGHT(F324,1)="%",0.01*VALUE(LEFT(F324,LEN(F324)-1)),IF(RIGHT(F324,1)="k",1000*VALUE(LEFT(F324,LEN(F324)-1)),VALUE(SUBSTITUTE(F324,",",""))))))))),"N/A")</f>
        <v/>
      </c>
      <c r="N324">
        <f>IFERROR(IF(TRIM(G324)="-", "N/A", IF(RIGHT(G324,1)=")",IF(RIGHT(G324,2)="T)",-1000000000000*VALUE(MID(G324,2,LEN(G324)-3)),IF(RIGHT(G324,2)="M)",-1000000*VALUE(MID(G324,2,LEN(G324)-3)),IF(RIGHT(G324,2)="B)",-1000000000*VALUE(MID(G324,2,LEN(G324)-3)),IF(RIGHT(G324,2)="k)",-1000*VALUE(MID(G324,2,LEN(G324)-3)),VALUE(SUBSTITUTE(G324,",","")))))),IF(RIGHT(G324,1)="T",1000000000000*VALUE(LEFT(G324,LEN(G324)-1)),IF(RIGHT(G324,1)="M",1000000*VALUE(LEFT(G324,LEN(G324)-1)),IF(RIGHT(G324,1)="B",1000000000*VALUE(LEFT(G324,LEN(G324)-1)),IF(RIGHT(G324,1)="%",0.01*VALUE(LEFT(G324,LEN(G324)-1)),IF(RIGHT(G324,1)="k",1000*VALUE(LEFT(G324,LEN(G324)-1)),VALUE(SUBSTITUTE(G324,",",""))))))))),"N/A")</f>
        <v/>
      </c>
      <c r="P324">
        <f>MAX(J324:N324)</f>
        <v/>
      </c>
      <c r="Q324">
        <f>IFERROR(J144+MATCH(P324,J324:N324,0)-1,"")</f>
        <v/>
      </c>
      <c r="R324">
        <f>IF(Q324="","",MIN(J324:N324))</f>
        <v/>
      </c>
      <c r="S324">
        <f>IFERROR(J144+MATCH(R324,J324:N324,0)-1,"")</f>
        <v/>
      </c>
      <c r="T324">
        <f>IFERROR(AVERAGE(J324:N324),"")</f>
        <v/>
      </c>
      <c r="U324">
        <f>IFERROR(STDEV(J324:N324),"")</f>
        <v/>
      </c>
      <c r="V324">
        <f>IFERROR(IF(C324="-","",IF(ISBLANK(B324),"",IF(OR(ISNUMBER(FIND("Growth",B324)),ISNUMBER(FIND("Margin",B324))),"",(J324-T324)/U324))),"")</f>
        <v/>
      </c>
      <c r="W324">
        <f>IFERROR(IF(OR(D324="-",ISBLANK(D324)),"",(K324-T324)/U324),"")</f>
        <v/>
      </c>
      <c r="X324">
        <f>IFERROR(IF(OR(E324="-",ISBLANK(E324)),"",(L324-T324)/U324),"")</f>
        <v/>
      </c>
      <c r="Y324">
        <f>IFERROR(IF(OR(F324="-",ISBLANK(F324)),"",(M324-T324)/U324),"")</f>
        <v/>
      </c>
      <c r="Z324">
        <f>IFERROR(IF(OR(G324="-",ISBLANK(G324)),"",(N324-T324)/U324),"")</f>
        <v/>
      </c>
      <c r="AA324">
        <f>IF(MAX(MAX(V324:Z324),ABS(MIN(V324:Z324)))=ABS(MIN(V324:Z324)),MIN(V324:Z324),MAX(V324:Z324))</f>
        <v/>
      </c>
      <c r="AB324">
        <f>IFERROR(V144+MATCH(AA324,V324:Z324,0)-1,"")</f>
        <v/>
      </c>
      <c r="AC324">
        <f>IF(AB324&lt;&gt;"",IF(S324=AB324,"Low",IF(AB324=Q324,"High","")),"")</f>
        <v/>
      </c>
      <c r="AE324">
        <f>IF(ISNUMBER(MATCH("N/A",J324:N324,0)),"",IFERROR((5 * SUMPRODUCT(J144:N144,J324:N324) - PRODUCT(SUM(J144:N144),SUM(J324:N324))) / ((5 * SUM((J144^2)+(K144^2)+(L144^2)+(M144^2)+(N144^2))) - SUM(J144:N144)^2),""))</f>
        <v/>
      </c>
      <c r="AF324">
        <f>IFERROR(CORREL(J144:N144,J324:N324),"")</f>
        <v/>
      </c>
      <c r="AZ324">
        <f>IF(Q324=S324,0,1)</f>
        <v/>
      </c>
      <c r="BA324">
        <f>IF(AZ324=1,IF(Q324="","",IF(Q324=N144,"Yes","No")),"")</f>
        <v/>
      </c>
      <c r="BB324">
        <f>IF(BA324="Yes",P324,"")</f>
        <v/>
      </c>
      <c r="BC324">
        <f>IF(AZ324=1,IF(S324="","",IF(S324=N144,"Yes","No")),"")</f>
        <v/>
      </c>
      <c r="BD324">
        <f>IF(BC324="Yes",R324,"")</f>
        <v/>
      </c>
      <c r="BE324">
        <f>IFERROR(IF(SIGN(AE324)=1,"Increasing",IF(SIGN(AE324)=-1,"Decreasing","")),"")</f>
        <v/>
      </c>
      <c r="BF324">
        <f>IF(OR(AND(BE324="Increasing",BA324="Yes"),AND(BE324="Decreasing",BC324="Yes")),"Yes","No")</f>
        <v/>
      </c>
      <c r="BG324">
        <f>IF(I324="pos_trend","Yes","No")</f>
        <v/>
      </c>
      <c r="BH324">
        <f>IF(AF324&lt;&gt;"",IF(ABS(AF324)&gt;0.8,"Yes","No"),"")</f>
        <v/>
      </c>
    </row>
    <row r="325" spans="1:60">
      <c s="1" r="A325" t="n">
        <v>13</v>
      </c>
      <c r="B325" t="s">
        <v>858</v>
      </c>
      <c r="C325" t="s">
        <v>264</v>
      </c>
      <c r="D325" t="s">
        <v>3045</v>
      </c>
      <c r="E325" t="s">
        <v>3046</v>
      </c>
      <c r="F325" t="s">
        <v>3047</v>
      </c>
      <c r="G325" t="s">
        <v>3048</v>
      </c>
      <c r="H325" t="s"/>
      <c r="I325">
        <f>IF(AND(K325&gt; J325, L325&gt; K325, M325&gt; L325, N325&gt; M325), "pos_trend", IF(AND(K325&lt; J325, L325&lt; K325, M325&lt; L325, N325&lt; M325), "neg_trend", "N/A"))</f>
        <v/>
      </c>
      <c r="J325">
        <f>IFERROR(IF(TRIM(C325)="-", "N/A", IF(RIGHT(C325,1)=")",IF(RIGHT(C325,2)="T)",-1000000000000*VALUE(MID(C325,2,LEN(C325)-3)),IF(RIGHT(C325,2)="M)",-1000000*VALUE(MID(C325,2,LEN(C325)-3)),IF(RIGHT(C325,2)="B)",-1000000000*VALUE(MID(C325,2,LEN(C325)-3)),IF(RIGHT(C325,2)="k)",-1000*VALUE(MID(C325,2,LEN(C325)-3)),VALUE(SUBSTITUTE(C325,",","")))))),IF(RIGHT(C325,1)="T",1000000000000*VALUE(LEFT(C325,LEN(C325)-1)),IF(RIGHT(C325,1)="M",1000000*VALUE(LEFT(C325,LEN(C325)-1)),IF(RIGHT(C325,1)="B",1000000000*VALUE(LEFT(C325,LEN(C325)-1)),IF(RIGHT(C325,1)="%",0.01*VALUE(LEFT(C325,LEN(C325)-1)),IF(RIGHT(C325,1)="k",1000*VALUE(LEFT(C325,LEN(C325)-1)),VALUE(SUBSTITUTE(C325,",",""))))))))),"N/A")</f>
        <v/>
      </c>
      <c r="K325">
        <f>IFERROR(IF(TRIM(D325)="-", "N/A", IF(RIGHT(D325,1)=")",IF(RIGHT(D325,2)="T)",-1000000000000*VALUE(MID(D325,2,LEN(D325)-3)),IF(RIGHT(D325,2)="M)",-1000000*VALUE(MID(D325,2,LEN(D325)-3)),IF(RIGHT(D325,2)="B)",-1000000000*VALUE(MID(D325,2,LEN(D325)-3)),IF(RIGHT(D325,2)="k)",-1000*VALUE(MID(D325,2,LEN(D325)-3)),VALUE(SUBSTITUTE(D325,",","")))))),IF(RIGHT(D325,1)="T",1000000000000*VALUE(LEFT(D325,LEN(D325)-1)),IF(RIGHT(D325,1)="M",1000000*VALUE(LEFT(D325,LEN(D325)-1)),IF(RIGHT(D325,1)="B",1000000000*VALUE(LEFT(D325,LEN(D325)-1)),IF(RIGHT(D325,1)="%",0.01*VALUE(LEFT(D325,LEN(D325)-1)),IF(RIGHT(D325,1)="k",1000*VALUE(LEFT(D325,LEN(D325)-1)),VALUE(SUBSTITUTE(D325,",",""))))))))),"N/A")</f>
        <v/>
      </c>
      <c r="L325">
        <f>IFERROR(IF(TRIM(E325)="-", "N/A", IF(RIGHT(E325,1)=")",IF(RIGHT(E325,2)="T)",-1000000000000*VALUE(MID(E325,2,LEN(E325)-3)),IF(RIGHT(E325,2)="M)",-1000000*VALUE(MID(E325,2,LEN(E325)-3)),IF(RIGHT(E325,2)="B)",-1000000000*VALUE(MID(E325,2,LEN(E325)-3)),IF(RIGHT(E325,2)="k)",-1000*VALUE(MID(E325,2,LEN(E325)-3)),VALUE(SUBSTITUTE(E325,",","")))))),IF(RIGHT(E325,1)="T",1000000000000*VALUE(LEFT(E325,LEN(E325)-1)),IF(RIGHT(E325,1)="M",1000000*VALUE(LEFT(E325,LEN(E325)-1)),IF(RIGHT(E325,1)="B",1000000000*VALUE(LEFT(E325,LEN(E325)-1)),IF(RIGHT(E325,1)="%",0.01*VALUE(LEFT(E325,LEN(E325)-1)),IF(RIGHT(E325,1)="k",1000*VALUE(LEFT(E325,LEN(E325)-1)),VALUE(SUBSTITUTE(E325,",",""))))))))),"N/A")</f>
        <v/>
      </c>
      <c r="M325">
        <f>IFERROR(IF(TRIM(F325)="-", "N/A", IF(RIGHT(F325,1)=")",IF(RIGHT(F325,2)="T)",-1000000000000*VALUE(MID(F325,2,LEN(F325)-3)),IF(RIGHT(F325,2)="M)",-1000000*VALUE(MID(F325,2,LEN(F325)-3)),IF(RIGHT(F325,2)="B)",-1000000000*VALUE(MID(F325,2,LEN(F325)-3)),IF(RIGHT(F325,2)="k)",-1000*VALUE(MID(F325,2,LEN(F325)-3)),VALUE(SUBSTITUTE(F325,",","")))))),IF(RIGHT(F325,1)="T",1000000000000*VALUE(LEFT(F325,LEN(F325)-1)),IF(RIGHT(F325,1)="M",1000000*VALUE(LEFT(F325,LEN(F325)-1)),IF(RIGHT(F325,1)="B",1000000000*VALUE(LEFT(F325,LEN(F325)-1)),IF(RIGHT(F325,1)="%",0.01*VALUE(LEFT(F325,LEN(F325)-1)),IF(RIGHT(F325,1)="k",1000*VALUE(LEFT(F325,LEN(F325)-1)),VALUE(SUBSTITUTE(F325,",",""))))))))),"N/A")</f>
        <v/>
      </c>
      <c r="N325">
        <f>IFERROR(IF(TRIM(G325)="-", "N/A", IF(RIGHT(G325,1)=")",IF(RIGHT(G325,2)="T)",-1000000000000*VALUE(MID(G325,2,LEN(G325)-3)),IF(RIGHT(G325,2)="M)",-1000000*VALUE(MID(G325,2,LEN(G325)-3)),IF(RIGHT(G325,2)="B)",-1000000000*VALUE(MID(G325,2,LEN(G325)-3)),IF(RIGHT(G325,2)="k)",-1000*VALUE(MID(G325,2,LEN(G325)-3)),VALUE(SUBSTITUTE(G325,",","")))))),IF(RIGHT(G325,1)="T",1000000000000*VALUE(LEFT(G325,LEN(G325)-1)),IF(RIGHT(G325,1)="M",1000000*VALUE(LEFT(G325,LEN(G325)-1)),IF(RIGHT(G325,1)="B",1000000000*VALUE(LEFT(G325,LEN(G325)-1)),IF(RIGHT(G325,1)="%",0.01*VALUE(LEFT(G325,LEN(G325)-1)),IF(RIGHT(G325,1)="k",1000*VALUE(LEFT(G325,LEN(G325)-1)),VALUE(SUBSTITUTE(G325,",",""))))))))),"N/A")</f>
        <v/>
      </c>
      <c r="P325">
        <f>MAX(J325:N325)</f>
        <v/>
      </c>
      <c r="Q325">
        <f>IFERROR(J144+MATCH(P325,J325:N325,0)-1,"")</f>
        <v/>
      </c>
      <c r="R325">
        <f>IF(Q325="","",MIN(J325:N325))</f>
        <v/>
      </c>
      <c r="S325">
        <f>IFERROR(J144+MATCH(R325,J325:N325,0)-1,"")</f>
        <v/>
      </c>
      <c r="T325">
        <f>IFERROR(AVERAGE(J325:N325),"")</f>
        <v/>
      </c>
      <c r="U325">
        <f>IFERROR(STDEV(J325:N325),"")</f>
        <v/>
      </c>
      <c r="V325">
        <f>IFERROR(IF(C325="-","",IF(ISBLANK(B325),"",IF(OR(ISNUMBER(FIND("Growth",B325)),ISNUMBER(FIND("Margin",B325))),"",(J325-T325)/U325))),"")</f>
        <v/>
      </c>
      <c r="W325">
        <f>IFERROR(IF(OR(D325="-",ISBLANK(D325)),"",(K325-T325)/U325),"")</f>
        <v/>
      </c>
      <c r="X325">
        <f>IFERROR(IF(OR(E325="-",ISBLANK(E325)),"",(L325-T325)/U325),"")</f>
        <v/>
      </c>
      <c r="Y325">
        <f>IFERROR(IF(OR(F325="-",ISBLANK(F325)),"",(M325-T325)/U325),"")</f>
        <v/>
      </c>
      <c r="Z325">
        <f>IFERROR(IF(OR(G325="-",ISBLANK(G325)),"",(N325-T325)/U325),"")</f>
        <v/>
      </c>
      <c r="AA325">
        <f>IF(MAX(MAX(V325:Z325),ABS(MIN(V325:Z325)))=ABS(MIN(V325:Z325)),MIN(V325:Z325),MAX(V325:Z325))</f>
        <v/>
      </c>
      <c r="AB325">
        <f>IFERROR(V144+MATCH(AA325,V325:Z325,0)-1,"")</f>
        <v/>
      </c>
      <c r="AC325">
        <f>IF(AB325&lt;&gt;"",IF(S325=AB325,"Low",IF(AB325=Q325,"High","")),"")</f>
        <v/>
      </c>
      <c r="AE325">
        <f>IF(ISNUMBER(MATCH("N/A",J325:N325,0)),"",IFERROR((5 * SUMPRODUCT(J144:N144,J325:N325) - PRODUCT(SUM(J144:N144),SUM(J325:N325))) / ((5 * SUM((J144^2)+(K144^2)+(L144^2)+(M144^2)+(N144^2))) - SUM(J144:N144)^2),""))</f>
        <v/>
      </c>
      <c r="AF325">
        <f>IFERROR(CORREL(J144:N144,J325:N325),"")</f>
        <v/>
      </c>
      <c r="AZ325">
        <f>IF(Q325=S325,0,1)</f>
        <v/>
      </c>
      <c r="BA325">
        <f>IF(AZ325=1,IF(Q325="","",IF(Q325=N144,"Yes","No")),"")</f>
        <v/>
      </c>
      <c r="BB325">
        <f>IF(BA325="Yes",P325,"")</f>
        <v/>
      </c>
      <c r="BC325">
        <f>IF(AZ325=1,IF(S325="","",IF(S325=N144,"Yes","No")),"")</f>
        <v/>
      </c>
      <c r="BD325">
        <f>IF(BC325="Yes",R325,"")</f>
        <v/>
      </c>
      <c r="BE325">
        <f>IFERROR(IF(SIGN(AE325)=1,"Increasing",IF(SIGN(AE325)=-1,"Decreasing","")),"")</f>
        <v/>
      </c>
      <c r="BF325">
        <f>IF(OR(AND(BE325="Increasing",BA325="Yes"),AND(BE325="Decreasing",BC325="Yes")),"Yes","No")</f>
        <v/>
      </c>
      <c r="BG325">
        <f>IF(I325="pos_trend","Yes","No")</f>
        <v/>
      </c>
      <c r="BH325">
        <f>IF(AF325&lt;&gt;"",IF(ABS(AF325)&gt;0.8,"Yes","No"),"")</f>
        <v/>
      </c>
    </row>
    <row r="326" spans="1:60">
      <c s="1" r="A326" t="n">
        <v>14</v>
      </c>
      <c r="B326" t="s">
        <v>863</v>
      </c>
      <c r="C326" t="s">
        <v>3049</v>
      </c>
      <c r="D326" t="s">
        <v>1636</v>
      </c>
      <c r="E326" t="s">
        <v>3050</v>
      </c>
      <c r="F326" t="s">
        <v>3051</v>
      </c>
      <c r="G326" t="s">
        <v>3052</v>
      </c>
      <c r="H326" t="s"/>
      <c r="I326">
        <f>IF(AND(K326&gt; J326, L326&gt; K326, M326&gt; L326, N326&gt; M326), "pos_trend", IF(AND(K326&lt; J326, L326&lt; K326, M326&lt; L326, N326&lt; M326), "neg_trend", "N/A"))</f>
        <v/>
      </c>
      <c r="J326">
        <f>IFERROR(IF(TRIM(C326)="-", "N/A", IF(RIGHT(C326,1)=")",IF(RIGHT(C326,2)="T)",-1000000000000*VALUE(MID(C326,2,LEN(C326)-3)),IF(RIGHT(C326,2)="M)",-1000000*VALUE(MID(C326,2,LEN(C326)-3)),IF(RIGHT(C326,2)="B)",-1000000000*VALUE(MID(C326,2,LEN(C326)-3)),IF(RIGHT(C326,2)="k)",-1000*VALUE(MID(C326,2,LEN(C326)-3)),VALUE(SUBSTITUTE(C326,",","")))))),IF(RIGHT(C326,1)="T",1000000000000*VALUE(LEFT(C326,LEN(C326)-1)),IF(RIGHT(C326,1)="M",1000000*VALUE(LEFT(C326,LEN(C326)-1)),IF(RIGHT(C326,1)="B",1000000000*VALUE(LEFT(C326,LEN(C326)-1)),IF(RIGHT(C326,1)="%",0.01*VALUE(LEFT(C326,LEN(C326)-1)),IF(RIGHT(C326,1)="k",1000*VALUE(LEFT(C326,LEN(C326)-1)),VALUE(SUBSTITUTE(C326,",",""))))))))),"N/A")</f>
        <v/>
      </c>
      <c r="K326">
        <f>IFERROR(IF(TRIM(D326)="-", "N/A", IF(RIGHT(D326,1)=")",IF(RIGHT(D326,2)="T)",-1000000000000*VALUE(MID(D326,2,LEN(D326)-3)),IF(RIGHT(D326,2)="M)",-1000000*VALUE(MID(D326,2,LEN(D326)-3)),IF(RIGHT(D326,2)="B)",-1000000000*VALUE(MID(D326,2,LEN(D326)-3)),IF(RIGHT(D326,2)="k)",-1000*VALUE(MID(D326,2,LEN(D326)-3)),VALUE(SUBSTITUTE(D326,",","")))))),IF(RIGHT(D326,1)="T",1000000000000*VALUE(LEFT(D326,LEN(D326)-1)),IF(RIGHT(D326,1)="M",1000000*VALUE(LEFT(D326,LEN(D326)-1)),IF(RIGHT(D326,1)="B",1000000000*VALUE(LEFT(D326,LEN(D326)-1)),IF(RIGHT(D326,1)="%",0.01*VALUE(LEFT(D326,LEN(D326)-1)),IF(RIGHT(D326,1)="k",1000*VALUE(LEFT(D326,LEN(D326)-1)),VALUE(SUBSTITUTE(D326,",",""))))))))),"N/A")</f>
        <v/>
      </c>
      <c r="L326">
        <f>IFERROR(IF(TRIM(E326)="-", "N/A", IF(RIGHT(E326,1)=")",IF(RIGHT(E326,2)="T)",-1000000000000*VALUE(MID(E326,2,LEN(E326)-3)),IF(RIGHT(E326,2)="M)",-1000000*VALUE(MID(E326,2,LEN(E326)-3)),IF(RIGHT(E326,2)="B)",-1000000000*VALUE(MID(E326,2,LEN(E326)-3)),IF(RIGHT(E326,2)="k)",-1000*VALUE(MID(E326,2,LEN(E326)-3)),VALUE(SUBSTITUTE(E326,",","")))))),IF(RIGHT(E326,1)="T",1000000000000*VALUE(LEFT(E326,LEN(E326)-1)),IF(RIGHT(E326,1)="M",1000000*VALUE(LEFT(E326,LEN(E326)-1)),IF(RIGHT(E326,1)="B",1000000000*VALUE(LEFT(E326,LEN(E326)-1)),IF(RIGHT(E326,1)="%",0.01*VALUE(LEFT(E326,LEN(E326)-1)),IF(RIGHT(E326,1)="k",1000*VALUE(LEFT(E326,LEN(E326)-1)),VALUE(SUBSTITUTE(E326,",",""))))))))),"N/A")</f>
        <v/>
      </c>
      <c r="M326">
        <f>IFERROR(IF(TRIM(F326)="-", "N/A", IF(RIGHT(F326,1)=")",IF(RIGHT(F326,2)="T)",-1000000000000*VALUE(MID(F326,2,LEN(F326)-3)),IF(RIGHT(F326,2)="M)",-1000000*VALUE(MID(F326,2,LEN(F326)-3)),IF(RIGHT(F326,2)="B)",-1000000000*VALUE(MID(F326,2,LEN(F326)-3)),IF(RIGHT(F326,2)="k)",-1000*VALUE(MID(F326,2,LEN(F326)-3)),VALUE(SUBSTITUTE(F326,",","")))))),IF(RIGHT(F326,1)="T",1000000000000*VALUE(LEFT(F326,LEN(F326)-1)),IF(RIGHT(F326,1)="M",1000000*VALUE(LEFT(F326,LEN(F326)-1)),IF(RIGHT(F326,1)="B",1000000000*VALUE(LEFT(F326,LEN(F326)-1)),IF(RIGHT(F326,1)="%",0.01*VALUE(LEFT(F326,LEN(F326)-1)),IF(RIGHT(F326,1)="k",1000*VALUE(LEFT(F326,LEN(F326)-1)),VALUE(SUBSTITUTE(F326,",",""))))))))),"N/A")</f>
        <v/>
      </c>
      <c r="N326">
        <f>IFERROR(IF(TRIM(G326)="-", "N/A", IF(RIGHT(G326,1)=")",IF(RIGHT(G326,2)="T)",-1000000000000*VALUE(MID(G326,2,LEN(G326)-3)),IF(RIGHT(G326,2)="M)",-1000000*VALUE(MID(G326,2,LEN(G326)-3)),IF(RIGHT(G326,2)="B)",-1000000000*VALUE(MID(G326,2,LEN(G326)-3)),IF(RIGHT(G326,2)="k)",-1000*VALUE(MID(G326,2,LEN(G326)-3)),VALUE(SUBSTITUTE(G326,",","")))))),IF(RIGHT(G326,1)="T",1000000000000*VALUE(LEFT(G326,LEN(G326)-1)),IF(RIGHT(G326,1)="M",1000000*VALUE(LEFT(G326,LEN(G326)-1)),IF(RIGHT(G326,1)="B",1000000000*VALUE(LEFT(G326,LEN(G326)-1)),IF(RIGHT(G326,1)="%",0.01*VALUE(LEFT(G326,LEN(G326)-1)),IF(RIGHT(G326,1)="k",1000*VALUE(LEFT(G326,LEN(G326)-1)),VALUE(SUBSTITUTE(G326,",",""))))))))),"N/A")</f>
        <v/>
      </c>
      <c r="P326">
        <f>MAX(J326:N326)</f>
        <v/>
      </c>
      <c r="Q326">
        <f>IFERROR(J144+MATCH(P326,J326:N326,0)-1,"")</f>
        <v/>
      </c>
      <c r="R326">
        <f>IF(Q326="","",MIN(J326:N326))</f>
        <v/>
      </c>
      <c r="S326">
        <f>IFERROR(J144+MATCH(R326,J326:N326,0)-1,"")</f>
        <v/>
      </c>
      <c r="T326">
        <f>IFERROR(AVERAGE(J326:N326),"")</f>
        <v/>
      </c>
      <c r="U326">
        <f>IFERROR(STDEV(J326:N326),"")</f>
        <v/>
      </c>
      <c r="V326">
        <f>IFERROR(IF(C326="-","",IF(ISBLANK(B326),"",IF(OR(ISNUMBER(FIND("Growth",B326)),ISNUMBER(FIND("Margin",B326))),"",(J326-T326)/U326))),"")</f>
        <v/>
      </c>
      <c r="W326">
        <f>IFERROR(IF(OR(D326="-",ISBLANK(D326)),"",(K326-T326)/U326),"")</f>
        <v/>
      </c>
      <c r="X326">
        <f>IFERROR(IF(OR(E326="-",ISBLANK(E326)),"",(L326-T326)/U326),"")</f>
        <v/>
      </c>
      <c r="Y326">
        <f>IFERROR(IF(OR(F326="-",ISBLANK(F326)),"",(M326-T326)/U326),"")</f>
        <v/>
      </c>
      <c r="Z326">
        <f>IFERROR(IF(OR(G326="-",ISBLANK(G326)),"",(N326-T326)/U326),"")</f>
        <v/>
      </c>
      <c r="AA326">
        <f>IF(MAX(MAX(V326:Z326),ABS(MIN(V326:Z326)))=ABS(MIN(V326:Z326)),MIN(V326:Z326),MAX(V326:Z326))</f>
        <v/>
      </c>
      <c r="AB326">
        <f>IFERROR(V144+MATCH(AA326,V326:Z326,0)-1,"")</f>
        <v/>
      </c>
      <c r="AC326">
        <f>IF(AB326&lt;&gt;"",IF(S326=AB326,"Low",IF(AB326=Q326,"High","")),"")</f>
        <v/>
      </c>
      <c r="AE326">
        <f>IF(ISNUMBER(MATCH("N/A",J326:N326,0)),"",IFERROR((5 * SUMPRODUCT(J144:N144,J326:N326) - PRODUCT(SUM(J144:N144),SUM(J326:N326))) / ((5 * SUM((J144^2)+(K144^2)+(L144^2)+(M144^2)+(N144^2))) - SUM(J144:N144)^2),""))</f>
        <v/>
      </c>
      <c r="AF326">
        <f>IFERROR(CORREL(J144:N144,J326:N326),"")</f>
        <v/>
      </c>
      <c r="AZ326">
        <f>IF(Q326=S326,0,1)</f>
        <v/>
      </c>
      <c r="BA326">
        <f>IF(AZ326=1,IF(Q326="","",IF(Q326=N144,"Yes","No")),"")</f>
        <v/>
      </c>
      <c r="BB326">
        <f>IF(BA326="Yes",P326,"")</f>
        <v/>
      </c>
      <c r="BC326">
        <f>IF(AZ326=1,IF(S326="","",IF(S326=N144,"Yes","No")),"")</f>
        <v/>
      </c>
      <c r="BD326">
        <f>IF(BC326="Yes",R326,"")</f>
        <v/>
      </c>
      <c r="BE326">
        <f>IFERROR(IF(SIGN(AE326)=1,"Increasing",IF(SIGN(AE326)=-1,"Decreasing","")),"")</f>
        <v/>
      </c>
      <c r="BF326">
        <f>IF(OR(AND(BE326="Increasing",BA326="Yes"),AND(BE326="Decreasing",BC326="Yes")),"Yes","No")</f>
        <v/>
      </c>
      <c r="BG326">
        <f>IF(I326="pos_trend","Yes","No")</f>
        <v/>
      </c>
      <c r="BH326">
        <f>IF(AF326&lt;&gt;"",IF(ABS(AF326)&gt;0.8,"Yes","No"),"")</f>
        <v/>
      </c>
    </row>
    <row r="327" spans="1:60">
      <c r="I327">
        <f>IF(AND(K327&gt; J327, L327&gt; K327, M327&gt; L327, N327&gt; M327), "pos_trend", IF(AND(K327&lt; J327, L327&lt; K327, M327&lt; L327, N327&lt; M327), "neg_trend", "N/A"))</f>
        <v/>
      </c>
      <c r="J327">
        <f>IFERROR(IF(TRIM(C327)="-", "N/A", IF(RIGHT(C327,1)=")",IF(RIGHT(C327,2)="T)",-1000000000000*VALUE(MID(C327,2,LEN(C327)-3)),IF(RIGHT(C327,2)="M)",-1000000*VALUE(MID(C327,2,LEN(C327)-3)),IF(RIGHT(C327,2)="B)",-1000000000*VALUE(MID(C327,2,LEN(C327)-3)),IF(RIGHT(C327,2)="k)",-1000*VALUE(MID(C327,2,LEN(C327)-3)),VALUE(SUBSTITUTE(C327,",","")))))),IF(RIGHT(C327,1)="T",1000000000000*VALUE(LEFT(C327,LEN(C327)-1)),IF(RIGHT(C327,1)="M",1000000*VALUE(LEFT(C327,LEN(C327)-1)),IF(RIGHT(C327,1)="B",1000000000*VALUE(LEFT(C327,LEN(C327)-1)),IF(RIGHT(C327,1)="%",0.01*VALUE(LEFT(C327,LEN(C327)-1)),IF(RIGHT(C327,1)="k",1000*VALUE(LEFT(C327,LEN(C327)-1)),VALUE(SUBSTITUTE(C327,",",""))))))))),"N/A")</f>
        <v/>
      </c>
      <c r="K327">
        <f>IFERROR(IF(TRIM(D327)="-", "N/A", IF(RIGHT(D327,1)=")",IF(RIGHT(D327,2)="T)",-1000000000000*VALUE(MID(D327,2,LEN(D327)-3)),IF(RIGHT(D327,2)="M)",-1000000*VALUE(MID(D327,2,LEN(D327)-3)),IF(RIGHT(D327,2)="B)",-1000000000*VALUE(MID(D327,2,LEN(D327)-3)),IF(RIGHT(D327,2)="k)",-1000*VALUE(MID(D327,2,LEN(D327)-3)),VALUE(SUBSTITUTE(D327,",","")))))),IF(RIGHT(D327,1)="T",1000000000000*VALUE(LEFT(D327,LEN(D327)-1)),IF(RIGHT(D327,1)="M",1000000*VALUE(LEFT(D327,LEN(D327)-1)),IF(RIGHT(D327,1)="B",1000000000*VALUE(LEFT(D327,LEN(D327)-1)),IF(RIGHT(D327,1)="%",0.01*VALUE(LEFT(D327,LEN(D327)-1)),IF(RIGHT(D327,1)="k",1000*VALUE(LEFT(D327,LEN(D327)-1)),VALUE(SUBSTITUTE(D327,",",""))))))))),"N/A")</f>
        <v/>
      </c>
      <c r="L327">
        <f>IFERROR(IF(TRIM(E327)="-", "N/A", IF(RIGHT(E327,1)=")",IF(RIGHT(E327,2)="T)",-1000000000000*VALUE(MID(E327,2,LEN(E327)-3)),IF(RIGHT(E327,2)="M)",-1000000*VALUE(MID(E327,2,LEN(E327)-3)),IF(RIGHT(E327,2)="B)",-1000000000*VALUE(MID(E327,2,LEN(E327)-3)),IF(RIGHT(E327,2)="k)",-1000*VALUE(MID(E327,2,LEN(E327)-3)),VALUE(SUBSTITUTE(E327,",","")))))),IF(RIGHT(E327,1)="T",1000000000000*VALUE(LEFT(E327,LEN(E327)-1)),IF(RIGHT(E327,1)="M",1000000*VALUE(LEFT(E327,LEN(E327)-1)),IF(RIGHT(E327,1)="B",1000000000*VALUE(LEFT(E327,LEN(E327)-1)),IF(RIGHT(E327,1)="%",0.01*VALUE(LEFT(E327,LEN(E327)-1)),IF(RIGHT(E327,1)="k",1000*VALUE(LEFT(E327,LEN(E327)-1)),VALUE(SUBSTITUTE(E327,",",""))))))))),"N/A")</f>
        <v/>
      </c>
      <c r="M327">
        <f>IFERROR(IF(TRIM(F327)="-", "N/A", IF(RIGHT(F327,1)=")",IF(RIGHT(F327,2)="T)",-1000000000000*VALUE(MID(F327,2,LEN(F327)-3)),IF(RIGHT(F327,2)="M)",-1000000*VALUE(MID(F327,2,LEN(F327)-3)),IF(RIGHT(F327,2)="B)",-1000000000*VALUE(MID(F327,2,LEN(F327)-3)),IF(RIGHT(F327,2)="k)",-1000*VALUE(MID(F327,2,LEN(F327)-3)),VALUE(SUBSTITUTE(F327,",","")))))),IF(RIGHT(F327,1)="T",1000000000000*VALUE(LEFT(F327,LEN(F327)-1)),IF(RIGHT(F327,1)="M",1000000*VALUE(LEFT(F327,LEN(F327)-1)),IF(RIGHT(F327,1)="B",1000000000*VALUE(LEFT(F327,LEN(F327)-1)),IF(RIGHT(F327,1)="%",0.01*VALUE(LEFT(F327,LEN(F327)-1)),IF(RIGHT(F327,1)="k",1000*VALUE(LEFT(F327,LEN(F327)-1)),VALUE(SUBSTITUTE(F327,",",""))))))))),"N/A")</f>
        <v/>
      </c>
      <c r="N327">
        <f>IFERROR(IF(TRIM(G327)="-", "N/A", IF(RIGHT(G327,1)=")",IF(RIGHT(G327,2)="T)",-1000000000000*VALUE(MID(G327,2,LEN(G327)-3)),IF(RIGHT(G327,2)="M)",-1000000*VALUE(MID(G327,2,LEN(G327)-3)),IF(RIGHT(G327,2)="B)",-1000000000*VALUE(MID(G327,2,LEN(G327)-3)),IF(RIGHT(G327,2)="k)",-1000*VALUE(MID(G327,2,LEN(G327)-3)),VALUE(SUBSTITUTE(G327,",","")))))),IF(RIGHT(G327,1)="T",1000000000000*VALUE(LEFT(G327,LEN(G327)-1)),IF(RIGHT(G327,1)="M",1000000*VALUE(LEFT(G327,LEN(G327)-1)),IF(RIGHT(G327,1)="B",1000000000*VALUE(LEFT(G327,LEN(G327)-1)),IF(RIGHT(G327,1)="%",0.01*VALUE(LEFT(G327,LEN(G327)-1)),IF(RIGHT(G327,1)="k",1000*VALUE(LEFT(G327,LEN(G327)-1)),VALUE(SUBSTITUTE(G327,",",""))))))))),"N/A")</f>
        <v/>
      </c>
      <c r="P327">
        <f>MAX(J327:N327)</f>
        <v/>
      </c>
      <c r="Q327">
        <f>IFERROR(J144+MATCH(P327,J327:N327,0)-1,"")</f>
        <v/>
      </c>
      <c r="R327">
        <f>IF(Q327="","",MIN(J327:N327))</f>
        <v/>
      </c>
      <c r="S327">
        <f>IFERROR(J144+MATCH(R327,J327:N327,0)-1,"")</f>
        <v/>
      </c>
      <c r="T327">
        <f>IFERROR(AVERAGE(J327:N327),"")</f>
        <v/>
      </c>
      <c r="U327">
        <f>IFERROR(STDEV(J327:N327),"")</f>
        <v/>
      </c>
      <c r="V327">
        <f>IFERROR(IF(C327="-","",IF(ISBLANK(B327),"",IF(OR(ISNUMBER(FIND("Growth",B327)),ISNUMBER(FIND("Margin",B327))),"",(J327-T327)/U327))),"")</f>
        <v/>
      </c>
      <c r="W327">
        <f>IFERROR(IF(OR(D327="-",ISBLANK(D327)),"",(K327-T327)/U327),"")</f>
        <v/>
      </c>
      <c r="X327">
        <f>IFERROR(IF(OR(E327="-",ISBLANK(E327)),"",(L327-T327)/U327),"")</f>
        <v/>
      </c>
      <c r="Y327">
        <f>IFERROR(IF(OR(F327="-",ISBLANK(F327)),"",(M327-T327)/U327),"")</f>
        <v/>
      </c>
      <c r="Z327">
        <f>IFERROR(IF(OR(G327="-",ISBLANK(G327)),"",(N327-T327)/U327),"")</f>
        <v/>
      </c>
      <c r="AA327">
        <f>IF(MAX(MAX(V327:Z327),ABS(MIN(V327:Z327)))=ABS(MIN(V327:Z327)),MIN(V327:Z327),MAX(V327:Z327))</f>
        <v/>
      </c>
      <c r="AB327">
        <f>IFERROR(V144+MATCH(AA327,V327:Z327,0)-1,"")</f>
        <v/>
      </c>
      <c r="AC327">
        <f>IF(AB327&lt;&gt;"",IF(S327=AB327,"Low",IF(AB327=Q327,"High","")),"")</f>
        <v/>
      </c>
      <c r="AE327">
        <f>IF(ISNUMBER(MATCH("N/A",J327:N327,0)),"",IFERROR((5 * SUMPRODUCT(J144:N144,J327:N327) - PRODUCT(SUM(J144:N144),SUM(J327:N327))) / ((5 * SUM((J144^2)+(K144^2)+(L144^2)+(M144^2)+(N144^2))) - SUM(J144:N144)^2),""))</f>
        <v/>
      </c>
      <c r="AF327">
        <f>IFERROR(CORREL(J144:N144,J327:N327),"")</f>
        <v/>
      </c>
      <c r="AZ327">
        <f>IF(Q327=S327,0,1)</f>
        <v/>
      </c>
      <c r="BA327">
        <f>IF(AZ327=1,IF(Q327="","",IF(Q327=N144,"Yes","No")),"")</f>
        <v/>
      </c>
      <c r="BB327">
        <f>IF(BA327="Yes",P327,"")</f>
        <v/>
      </c>
      <c r="BC327">
        <f>IF(AZ327=1,IF(S327="","",IF(S327=N144,"Yes","No")),"")</f>
        <v/>
      </c>
      <c r="BD327">
        <f>IF(BC327="Yes",R327,"")</f>
        <v/>
      </c>
      <c r="BE327">
        <f>IFERROR(IF(SIGN(AE327)=1,"Increasing",IF(SIGN(AE327)=-1,"Decreasing","")),"")</f>
        <v/>
      </c>
      <c r="BF327">
        <f>IF(OR(AND(BE327="Increasing",BA327="Yes"),AND(BE327="Decreasing",BC327="Yes")),"Yes","No")</f>
        <v/>
      </c>
      <c r="BG327">
        <f>IF(I327="pos_trend","Yes","No")</f>
        <v/>
      </c>
      <c r="BH327">
        <f>IF(AF327&lt;&gt;"",IF(ABS(AF327)&gt;0.8,"Yes","No"),"")</f>
        <v/>
      </c>
    </row>
    <row r="328" spans="1:60">
      <c s="1" r="B328" t="s">
        <v>316</v>
      </c>
      <c s="1" r="C328" t="s">
        <v>252</v>
      </c>
      <c s="1" r="D328" t="s">
        <v>253</v>
      </c>
      <c s="1" r="E328" t="s">
        <v>254</v>
      </c>
      <c s="1" r="F328" t="s">
        <v>255</v>
      </c>
      <c s="1" r="G328" t="s">
        <v>256</v>
      </c>
      <c s="1" r="H328" t="s">
        <v>257</v>
      </c>
      <c r="P328">
        <f>MAX(J328:N328)</f>
        <v/>
      </c>
      <c r="Q328">
        <f>IFERROR(J144+MATCH(P328,J328:N328,0)-1,"")</f>
        <v/>
      </c>
      <c r="R328">
        <f>IF(Q328="","",MIN(J328:N328))</f>
        <v/>
      </c>
      <c r="S328">
        <f>IFERROR(J144+MATCH(R328,J328:N328,0)-1,"")</f>
        <v/>
      </c>
      <c r="T328">
        <f>IFERROR(AVERAGE(J328:N328),"")</f>
        <v/>
      </c>
      <c r="U328">
        <f>IFERROR(STDEV(J328:N328),"")</f>
        <v/>
      </c>
      <c r="V328">
        <f>IFERROR(IF(C328="-","",IF(ISBLANK(B328),"",IF(OR(ISNUMBER(FIND("Growth",B328)),ISNUMBER(FIND("Margin",B328))),"",(J328-T328)/U328))),"")</f>
        <v/>
      </c>
      <c r="W328">
        <f>IFERROR(IF(OR(D328="-",ISBLANK(D328)),"",(K328-T328)/U328),"")</f>
        <v/>
      </c>
      <c r="X328">
        <f>IFERROR(IF(OR(E328="-",ISBLANK(E328)),"",(L328-T328)/U328),"")</f>
        <v/>
      </c>
      <c r="Y328">
        <f>IFERROR(IF(OR(F328="-",ISBLANK(F328)),"",(M328-T328)/U328),"")</f>
        <v/>
      </c>
      <c r="Z328">
        <f>IFERROR(IF(OR(G328="-",ISBLANK(G328)),"",(N328-T328)/U328),"")</f>
        <v/>
      </c>
      <c r="AA328">
        <f>IF(MAX(MAX(V328:Z328),ABS(MIN(V328:Z328)))=ABS(MIN(V328:Z328)),MIN(V328:Z328),MAX(V328:Z328))</f>
        <v/>
      </c>
      <c r="AB328">
        <f>IFERROR(V144+MATCH(AA328,V328:Z328,0)-1,"")</f>
        <v/>
      </c>
      <c r="AC328">
        <f>IF(AB328&lt;&gt;"",IF(S328=AB328,"Low",IF(AB328=Q328,"High","")),"")</f>
        <v/>
      </c>
      <c r="AE328">
        <f>IF(ISNUMBER(MATCH("N/A",J328:N328,0)),"",IFERROR((5 * SUMPRODUCT(J144:N144,J328:N328) - PRODUCT(SUM(J144:N144),SUM(J328:N328))) / ((5 * SUM((J144^2)+(K144^2)+(L144^2)+(M144^2)+(N144^2))) - SUM(J144:N144)^2),""))</f>
        <v/>
      </c>
      <c r="AF328">
        <f>IFERROR(CORREL(J144:N144,J328:N328),"")</f>
        <v/>
      </c>
      <c r="AZ328">
        <f>IF(Q328=S328,0,1)</f>
        <v/>
      </c>
      <c r="BA328">
        <f>IF(AZ328=1,IF(Q328="","",IF(Q328=N144,"Yes","No")),"")</f>
        <v/>
      </c>
      <c r="BB328">
        <f>IF(BA328="Yes",P328,"")</f>
        <v/>
      </c>
      <c r="BC328">
        <f>IF(AZ328=1,IF(S328="","",IF(S328=N144,"Yes","No")),"")</f>
        <v/>
      </c>
      <c r="BD328">
        <f>IF(BC328="Yes",R328,"")</f>
        <v/>
      </c>
      <c r="BE328">
        <f>IFERROR(IF(SIGN(AE328)=1,"Increasing",IF(SIGN(AE328)=-1,"Decreasing","")),"")</f>
        <v/>
      </c>
      <c r="BF328">
        <f>IF(OR(AND(BE328="Increasing",BA328="Yes"),AND(BE328="Decreasing",BC328="Yes")),"Yes","No")</f>
        <v/>
      </c>
      <c r="BG328">
        <f>IF(I328="pos_trend","Yes","No")</f>
        <v/>
      </c>
      <c r="BH328">
        <f>IF(AF328&lt;&gt;"",IF(ABS(AF328)&gt;0.8,"Yes","No"),"")</f>
        <v/>
      </c>
    </row>
    <row r="329" spans="1:60">
      <c s="1" r="A329" t="n">
        <v>0</v>
      </c>
      <c r="B329" t="s">
        <v>868</v>
      </c>
      <c r="C329" t="s">
        <v>3053</v>
      </c>
      <c r="D329" t="s">
        <v>3054</v>
      </c>
      <c r="E329" t="s">
        <v>3055</v>
      </c>
      <c r="F329" t="s">
        <v>3056</v>
      </c>
      <c r="G329" t="s">
        <v>3057</v>
      </c>
      <c r="H329" t="s"/>
      <c r="I329">
        <f>IF(AND(K329&gt; J329, L329&gt; K329, M329&gt; L329, N329&gt; M329), "pos_trend", IF(AND(K329&lt; J329, L329&lt; K329, M329&lt; L329, N329&lt; M329), "neg_trend", "N/A"))</f>
        <v/>
      </c>
      <c r="J329">
        <f>IFERROR(IF(TRIM(C329)="-", "N/A", IF(RIGHT(C329,1)=")",IF(RIGHT(C329,2)="T)",-1000000000000*VALUE(MID(C329,2,LEN(C329)-3)),IF(RIGHT(C329,2)="M)",-1000000*VALUE(MID(C329,2,LEN(C329)-3)),IF(RIGHT(C329,2)="B)",-1000000000*VALUE(MID(C329,2,LEN(C329)-3)),IF(RIGHT(C329,2)="k)",-1000*VALUE(MID(C329,2,LEN(C329)-3)),VALUE(SUBSTITUTE(C329,",","")))))),IF(RIGHT(C329,1)="T",1000000000000*VALUE(LEFT(C329,LEN(C329)-1)),IF(RIGHT(C329,1)="M",1000000*VALUE(LEFT(C329,LEN(C329)-1)),IF(RIGHT(C329,1)="B",1000000000*VALUE(LEFT(C329,LEN(C329)-1)),IF(RIGHT(C329,1)="%",0.01*VALUE(LEFT(C329,LEN(C329)-1)),IF(RIGHT(C329,1)="k",1000*VALUE(LEFT(C329,LEN(C329)-1)),VALUE(SUBSTITUTE(C329,",",""))))))))),"N/A")</f>
        <v/>
      </c>
      <c r="K329">
        <f>IFERROR(IF(TRIM(D329)="-", "N/A", IF(RIGHT(D329,1)=")",IF(RIGHT(D329,2)="T)",-1000000000000*VALUE(MID(D329,2,LEN(D329)-3)),IF(RIGHT(D329,2)="M)",-1000000*VALUE(MID(D329,2,LEN(D329)-3)),IF(RIGHT(D329,2)="B)",-1000000000*VALUE(MID(D329,2,LEN(D329)-3)),IF(RIGHT(D329,2)="k)",-1000*VALUE(MID(D329,2,LEN(D329)-3)),VALUE(SUBSTITUTE(D329,",","")))))),IF(RIGHT(D329,1)="T",1000000000000*VALUE(LEFT(D329,LEN(D329)-1)),IF(RIGHT(D329,1)="M",1000000*VALUE(LEFT(D329,LEN(D329)-1)),IF(RIGHT(D329,1)="B",1000000000*VALUE(LEFT(D329,LEN(D329)-1)),IF(RIGHT(D329,1)="%",0.01*VALUE(LEFT(D329,LEN(D329)-1)),IF(RIGHT(D329,1)="k",1000*VALUE(LEFT(D329,LEN(D329)-1)),VALUE(SUBSTITUTE(D329,",",""))))))))),"N/A")</f>
        <v/>
      </c>
      <c r="L329">
        <f>IFERROR(IF(TRIM(E329)="-", "N/A", IF(RIGHT(E329,1)=")",IF(RIGHT(E329,2)="T)",-1000000000000*VALUE(MID(E329,2,LEN(E329)-3)),IF(RIGHT(E329,2)="M)",-1000000*VALUE(MID(E329,2,LEN(E329)-3)),IF(RIGHT(E329,2)="B)",-1000000000*VALUE(MID(E329,2,LEN(E329)-3)),IF(RIGHT(E329,2)="k)",-1000*VALUE(MID(E329,2,LEN(E329)-3)),VALUE(SUBSTITUTE(E329,",","")))))),IF(RIGHT(E329,1)="T",1000000000000*VALUE(LEFT(E329,LEN(E329)-1)),IF(RIGHT(E329,1)="M",1000000*VALUE(LEFT(E329,LEN(E329)-1)),IF(RIGHT(E329,1)="B",1000000000*VALUE(LEFT(E329,LEN(E329)-1)),IF(RIGHT(E329,1)="%",0.01*VALUE(LEFT(E329,LEN(E329)-1)),IF(RIGHT(E329,1)="k",1000*VALUE(LEFT(E329,LEN(E329)-1)),VALUE(SUBSTITUTE(E329,",",""))))))))),"N/A")</f>
        <v/>
      </c>
      <c r="M329">
        <f>IFERROR(IF(TRIM(F329)="-", "N/A", IF(RIGHT(F329,1)=")",IF(RIGHT(F329,2)="T)",-1000000000000*VALUE(MID(F329,2,LEN(F329)-3)),IF(RIGHT(F329,2)="M)",-1000000*VALUE(MID(F329,2,LEN(F329)-3)),IF(RIGHT(F329,2)="B)",-1000000000*VALUE(MID(F329,2,LEN(F329)-3)),IF(RIGHT(F329,2)="k)",-1000*VALUE(MID(F329,2,LEN(F329)-3)),VALUE(SUBSTITUTE(F329,",","")))))),IF(RIGHT(F329,1)="T",1000000000000*VALUE(LEFT(F329,LEN(F329)-1)),IF(RIGHT(F329,1)="M",1000000*VALUE(LEFT(F329,LEN(F329)-1)),IF(RIGHT(F329,1)="B",1000000000*VALUE(LEFT(F329,LEN(F329)-1)),IF(RIGHT(F329,1)="%",0.01*VALUE(LEFT(F329,LEN(F329)-1)),IF(RIGHT(F329,1)="k",1000*VALUE(LEFT(F329,LEN(F329)-1)),VALUE(SUBSTITUTE(F329,",",""))))))))),"N/A")</f>
        <v/>
      </c>
      <c r="N329">
        <f>IFERROR(IF(TRIM(G329)="-", "N/A", IF(RIGHT(G329,1)=")",IF(RIGHT(G329,2)="T)",-1000000000000*VALUE(MID(G329,2,LEN(G329)-3)),IF(RIGHT(G329,2)="M)",-1000000*VALUE(MID(G329,2,LEN(G329)-3)),IF(RIGHT(G329,2)="B)",-1000000000*VALUE(MID(G329,2,LEN(G329)-3)),IF(RIGHT(G329,2)="k)",-1000*VALUE(MID(G329,2,LEN(G329)-3)),VALUE(SUBSTITUTE(G329,",","")))))),IF(RIGHT(G329,1)="T",1000000000000*VALUE(LEFT(G329,LEN(G329)-1)),IF(RIGHT(G329,1)="M",1000000*VALUE(LEFT(G329,LEN(G329)-1)),IF(RIGHT(G329,1)="B",1000000000*VALUE(LEFT(G329,LEN(G329)-1)),IF(RIGHT(G329,1)="%",0.01*VALUE(LEFT(G329,LEN(G329)-1)),IF(RIGHT(G329,1)="k",1000*VALUE(LEFT(G329,LEN(G329)-1)),VALUE(SUBSTITUTE(G329,",",""))))))))),"N/A")</f>
        <v/>
      </c>
      <c r="P329">
        <f>MAX(J329:N329)</f>
        <v/>
      </c>
      <c r="Q329">
        <f>IFERROR(J144+MATCH(P329,J329:N329,0)-1,"")</f>
        <v/>
      </c>
      <c r="R329">
        <f>IF(Q329="","",MIN(J329:N329))</f>
        <v/>
      </c>
      <c r="S329">
        <f>IFERROR(J144+MATCH(R329,J329:N329,0)-1,"")</f>
        <v/>
      </c>
      <c r="T329">
        <f>IFERROR(AVERAGE(J329:N329),"")</f>
        <v/>
      </c>
      <c r="U329">
        <f>IFERROR(STDEV(J329:N329),"")</f>
        <v/>
      </c>
      <c r="V329">
        <f>IFERROR(IF(C329="-","",IF(ISBLANK(B329),"",IF(OR(ISNUMBER(FIND("Growth",B329)),ISNUMBER(FIND("Margin",B329))),"",(J329-T329)/U329))),"")</f>
        <v/>
      </c>
      <c r="W329">
        <f>IFERROR(IF(OR(D329="-",ISBLANK(D329)),"",(K329-T329)/U329),"")</f>
        <v/>
      </c>
      <c r="X329">
        <f>IFERROR(IF(OR(E329="-",ISBLANK(E329)),"",(L329-T329)/U329),"")</f>
        <v/>
      </c>
      <c r="Y329">
        <f>IFERROR(IF(OR(F329="-",ISBLANK(F329)),"",(M329-T329)/U329),"")</f>
        <v/>
      </c>
      <c r="Z329">
        <f>IFERROR(IF(OR(G329="-",ISBLANK(G329)),"",(N329-T329)/U329),"")</f>
        <v/>
      </c>
      <c r="AA329">
        <f>IF(MAX(MAX(V329:Z329),ABS(MIN(V329:Z329)))=ABS(MIN(V329:Z329)),MIN(V329:Z329),MAX(V329:Z329))</f>
        <v/>
      </c>
      <c r="AB329">
        <f>IFERROR(V144+MATCH(AA329,V329:Z329,0)-1,"")</f>
        <v/>
      </c>
      <c r="AC329">
        <f>IF(AB329&lt;&gt;"",IF(S329=AB329,"Low",IF(AB329=Q329,"High","")),"")</f>
        <v/>
      </c>
      <c r="AE329">
        <f>IF(ISNUMBER(MATCH("N/A",J329:N329,0)),"",IFERROR((5 * SUMPRODUCT(J144:N144,J329:N329) - PRODUCT(SUM(J144:N144),SUM(J329:N329))) / ((5 * SUM((J144^2)+(K144^2)+(L144^2)+(M144^2)+(N144^2))) - SUM(J144:N144)^2),""))</f>
        <v/>
      </c>
      <c r="AF329">
        <f>IFERROR(CORREL(J144:N144,J329:N329),"")</f>
        <v/>
      </c>
      <c r="AZ329">
        <f>IF(Q329=S329,0,1)</f>
        <v/>
      </c>
      <c r="BA329">
        <f>IF(AZ329=1,IF(Q329="","",IF(Q329=N144,"Yes","No")),"")</f>
        <v/>
      </c>
      <c r="BB329">
        <f>IF(BA329="Yes",P329,"")</f>
        <v/>
      </c>
      <c r="BC329">
        <f>IF(AZ329=1,IF(S329="","",IF(S329=N144,"Yes","No")),"")</f>
        <v/>
      </c>
      <c r="BD329">
        <f>IF(BC329="Yes",R329,"")</f>
        <v/>
      </c>
      <c r="BE329">
        <f>IFERROR(IF(SIGN(AE329)=1,"Increasing",IF(SIGN(AE329)=-1,"Decreasing","")),"")</f>
        <v/>
      </c>
      <c r="BF329">
        <f>IF(OR(AND(BE329="Increasing",BA329="Yes"),AND(BE329="Decreasing",BC329="Yes")),"Yes","No")</f>
        <v/>
      </c>
      <c r="BG329">
        <f>IF(I329="pos_trend","Yes","No")</f>
        <v/>
      </c>
      <c r="BH329">
        <f>IF(AF329&lt;&gt;"",IF(ABS(AF329)&gt;0.8,"Yes","No"),"")</f>
        <v/>
      </c>
    </row>
    <row r="330" spans="1:60">
      <c s="1" r="A330" t="n">
        <v>1</v>
      </c>
      <c r="B330" t="s">
        <v>874</v>
      </c>
      <c r="C330" t="s">
        <v>3053</v>
      </c>
      <c r="D330" t="s">
        <v>3054</v>
      </c>
      <c r="E330" t="s">
        <v>3055</v>
      </c>
      <c r="F330" t="s">
        <v>3056</v>
      </c>
      <c r="G330" t="s">
        <v>3057</v>
      </c>
      <c r="H330" t="s"/>
      <c r="I330">
        <f>IF(AND(K330&gt; J330, L330&gt; K330, M330&gt; L330, N330&gt; M330), "pos_trend", IF(AND(K330&lt; J330, L330&lt; K330, M330&lt; L330, N330&lt; M330), "neg_trend", "N/A"))</f>
        <v/>
      </c>
      <c r="J330">
        <f>IFERROR(IF(TRIM(C330)="-", "N/A", IF(RIGHT(C330,1)=")",IF(RIGHT(C330,2)="T)",-1000000000000*VALUE(MID(C330,2,LEN(C330)-3)),IF(RIGHT(C330,2)="M)",-1000000*VALUE(MID(C330,2,LEN(C330)-3)),IF(RIGHT(C330,2)="B)",-1000000000*VALUE(MID(C330,2,LEN(C330)-3)),IF(RIGHT(C330,2)="k)",-1000*VALUE(MID(C330,2,LEN(C330)-3)),VALUE(SUBSTITUTE(C330,",","")))))),IF(RIGHT(C330,1)="T",1000000000000*VALUE(LEFT(C330,LEN(C330)-1)),IF(RIGHT(C330,1)="M",1000000*VALUE(LEFT(C330,LEN(C330)-1)),IF(RIGHT(C330,1)="B",1000000000*VALUE(LEFT(C330,LEN(C330)-1)),IF(RIGHT(C330,1)="%",0.01*VALUE(LEFT(C330,LEN(C330)-1)),IF(RIGHT(C330,1)="k",1000*VALUE(LEFT(C330,LEN(C330)-1)),VALUE(SUBSTITUTE(C330,",",""))))))))),"N/A")</f>
        <v/>
      </c>
      <c r="K330">
        <f>IFERROR(IF(TRIM(D330)="-", "N/A", IF(RIGHT(D330,1)=")",IF(RIGHT(D330,2)="T)",-1000000000000*VALUE(MID(D330,2,LEN(D330)-3)),IF(RIGHT(D330,2)="M)",-1000000*VALUE(MID(D330,2,LEN(D330)-3)),IF(RIGHT(D330,2)="B)",-1000000000*VALUE(MID(D330,2,LEN(D330)-3)),IF(RIGHT(D330,2)="k)",-1000*VALUE(MID(D330,2,LEN(D330)-3)),VALUE(SUBSTITUTE(D330,",","")))))),IF(RIGHT(D330,1)="T",1000000000000*VALUE(LEFT(D330,LEN(D330)-1)),IF(RIGHT(D330,1)="M",1000000*VALUE(LEFT(D330,LEN(D330)-1)),IF(RIGHT(D330,1)="B",1000000000*VALUE(LEFT(D330,LEN(D330)-1)),IF(RIGHT(D330,1)="%",0.01*VALUE(LEFT(D330,LEN(D330)-1)),IF(RIGHT(D330,1)="k",1000*VALUE(LEFT(D330,LEN(D330)-1)),VALUE(SUBSTITUTE(D330,",",""))))))))),"N/A")</f>
        <v/>
      </c>
      <c r="L330">
        <f>IFERROR(IF(TRIM(E330)="-", "N/A", IF(RIGHT(E330,1)=")",IF(RIGHT(E330,2)="T)",-1000000000000*VALUE(MID(E330,2,LEN(E330)-3)),IF(RIGHT(E330,2)="M)",-1000000*VALUE(MID(E330,2,LEN(E330)-3)),IF(RIGHT(E330,2)="B)",-1000000000*VALUE(MID(E330,2,LEN(E330)-3)),IF(RIGHT(E330,2)="k)",-1000*VALUE(MID(E330,2,LEN(E330)-3)),VALUE(SUBSTITUTE(E330,",","")))))),IF(RIGHT(E330,1)="T",1000000000000*VALUE(LEFT(E330,LEN(E330)-1)),IF(RIGHT(E330,1)="M",1000000*VALUE(LEFT(E330,LEN(E330)-1)),IF(RIGHT(E330,1)="B",1000000000*VALUE(LEFT(E330,LEN(E330)-1)),IF(RIGHT(E330,1)="%",0.01*VALUE(LEFT(E330,LEN(E330)-1)),IF(RIGHT(E330,1)="k",1000*VALUE(LEFT(E330,LEN(E330)-1)),VALUE(SUBSTITUTE(E330,",",""))))))))),"N/A")</f>
        <v/>
      </c>
      <c r="M330">
        <f>IFERROR(IF(TRIM(F330)="-", "N/A", IF(RIGHT(F330,1)=")",IF(RIGHT(F330,2)="T)",-1000000000000*VALUE(MID(F330,2,LEN(F330)-3)),IF(RIGHT(F330,2)="M)",-1000000*VALUE(MID(F330,2,LEN(F330)-3)),IF(RIGHT(F330,2)="B)",-1000000000*VALUE(MID(F330,2,LEN(F330)-3)),IF(RIGHT(F330,2)="k)",-1000*VALUE(MID(F330,2,LEN(F330)-3)),VALUE(SUBSTITUTE(F330,",","")))))),IF(RIGHT(F330,1)="T",1000000000000*VALUE(LEFT(F330,LEN(F330)-1)),IF(RIGHT(F330,1)="M",1000000*VALUE(LEFT(F330,LEN(F330)-1)),IF(RIGHT(F330,1)="B",1000000000*VALUE(LEFT(F330,LEN(F330)-1)),IF(RIGHT(F330,1)="%",0.01*VALUE(LEFT(F330,LEN(F330)-1)),IF(RIGHT(F330,1)="k",1000*VALUE(LEFT(F330,LEN(F330)-1)),VALUE(SUBSTITUTE(F330,",",""))))))))),"N/A")</f>
        <v/>
      </c>
      <c r="N330">
        <f>IFERROR(IF(TRIM(G330)="-", "N/A", IF(RIGHT(G330,1)=")",IF(RIGHT(G330,2)="T)",-1000000000000*VALUE(MID(G330,2,LEN(G330)-3)),IF(RIGHT(G330,2)="M)",-1000000*VALUE(MID(G330,2,LEN(G330)-3)),IF(RIGHT(G330,2)="B)",-1000000000*VALUE(MID(G330,2,LEN(G330)-3)),IF(RIGHT(G330,2)="k)",-1000*VALUE(MID(G330,2,LEN(G330)-3)),VALUE(SUBSTITUTE(G330,",","")))))),IF(RIGHT(G330,1)="T",1000000000000*VALUE(LEFT(G330,LEN(G330)-1)),IF(RIGHT(G330,1)="M",1000000*VALUE(LEFT(G330,LEN(G330)-1)),IF(RIGHT(G330,1)="B",1000000000*VALUE(LEFT(G330,LEN(G330)-1)),IF(RIGHT(G330,1)="%",0.01*VALUE(LEFT(G330,LEN(G330)-1)),IF(RIGHT(G330,1)="k",1000*VALUE(LEFT(G330,LEN(G330)-1)),VALUE(SUBSTITUTE(G330,",",""))))))))),"N/A")</f>
        <v/>
      </c>
      <c r="P330">
        <f>MAX(J330:N330)</f>
        <v/>
      </c>
      <c r="Q330">
        <f>IFERROR(J144+MATCH(P330,J330:N330,0)-1,"")</f>
        <v/>
      </c>
      <c r="R330">
        <f>IF(Q330="","",MIN(J330:N330))</f>
        <v/>
      </c>
      <c r="S330">
        <f>IFERROR(J144+MATCH(R330,J330:N330,0)-1,"")</f>
        <v/>
      </c>
      <c r="T330">
        <f>IFERROR(AVERAGE(J330:N330),"")</f>
        <v/>
      </c>
      <c r="U330">
        <f>IFERROR(STDEV(J330:N330),"")</f>
        <v/>
      </c>
      <c r="V330">
        <f>IFERROR(IF(C330="-","",IF(ISBLANK(B330),"",IF(OR(ISNUMBER(FIND("Growth",B330)),ISNUMBER(FIND("Margin",B330))),"",(J330-T330)/U330))),"")</f>
        <v/>
      </c>
      <c r="W330">
        <f>IFERROR(IF(OR(D330="-",ISBLANK(D330)),"",(K330-T330)/U330),"")</f>
        <v/>
      </c>
      <c r="X330">
        <f>IFERROR(IF(OR(E330="-",ISBLANK(E330)),"",(L330-T330)/U330),"")</f>
        <v/>
      </c>
      <c r="Y330">
        <f>IFERROR(IF(OR(F330="-",ISBLANK(F330)),"",(M330-T330)/U330),"")</f>
        <v/>
      </c>
      <c r="Z330">
        <f>IFERROR(IF(OR(G330="-",ISBLANK(G330)),"",(N330-T330)/U330),"")</f>
        <v/>
      </c>
      <c r="AA330">
        <f>IF(MAX(MAX(V330:Z330),ABS(MIN(V330:Z330)))=ABS(MIN(V330:Z330)),MIN(V330:Z330),MAX(V330:Z330))</f>
        <v/>
      </c>
      <c r="AB330">
        <f>IFERROR(V144+MATCH(AA330,V330:Z330,0)-1,"")</f>
        <v/>
      </c>
      <c r="AC330">
        <f>IF(AB330&lt;&gt;"",IF(S330=AB330,"Low",IF(AB330=Q330,"High","")),"")</f>
        <v/>
      </c>
      <c r="AE330">
        <f>IF(ISNUMBER(MATCH("N/A",J330:N330,0)),"",IFERROR((5 * SUMPRODUCT(J144:N144,J330:N330) - PRODUCT(SUM(J144:N144),SUM(J330:N330))) / ((5 * SUM((J144^2)+(K144^2)+(L144^2)+(M144^2)+(N144^2))) - SUM(J144:N144)^2),""))</f>
        <v/>
      </c>
      <c r="AF330">
        <f>IFERROR(CORREL(J144:N144,J330:N330),"")</f>
        <v/>
      </c>
      <c r="AZ330">
        <f>IF(Q330=S330,0,1)</f>
        <v/>
      </c>
      <c r="BA330">
        <f>IF(AZ330=1,IF(Q330="","",IF(Q330=N144,"Yes","No")),"")</f>
        <v/>
      </c>
      <c r="BB330">
        <f>IF(BA330="Yes",P330,"")</f>
        <v/>
      </c>
      <c r="BC330">
        <f>IF(AZ330=1,IF(S330="","",IF(S330=N144,"Yes","No")),"")</f>
        <v/>
      </c>
      <c r="BD330">
        <f>IF(BC330="Yes",R330,"")</f>
        <v/>
      </c>
      <c r="BE330">
        <f>IFERROR(IF(SIGN(AE330)=1,"Increasing",IF(SIGN(AE330)=-1,"Decreasing","")),"")</f>
        <v/>
      </c>
      <c r="BF330">
        <f>IF(OR(AND(BE330="Increasing",BA330="Yes"),AND(BE330="Decreasing",BC330="Yes")),"Yes","No")</f>
        <v/>
      </c>
      <c r="BG330">
        <f>IF(I330="pos_trend","Yes","No")</f>
        <v/>
      </c>
      <c r="BH330">
        <f>IF(AF330&lt;&gt;"",IF(ABS(AF330)&gt;0.8,"Yes","No"),"")</f>
        <v/>
      </c>
    </row>
    <row r="331" spans="1:60">
      <c s="1" r="A331" t="n">
        <v>2</v>
      </c>
      <c r="B331" t="s">
        <v>421</v>
      </c>
      <c r="C331" t="s">
        <v>264</v>
      </c>
      <c r="D331" t="s">
        <v>264</v>
      </c>
      <c r="E331" t="s">
        <v>264</v>
      </c>
      <c r="F331" t="s">
        <v>264</v>
      </c>
      <c r="G331" t="s">
        <v>264</v>
      </c>
      <c r="H331" t="s"/>
      <c r="I331">
        <f>IF(AND(K331&gt; J331, L331&gt; K331, M331&gt; L331, N331&gt; M331), "pos_trend", IF(AND(K331&lt; J331, L331&lt; K331, M331&lt; L331, N331&lt; M331), "neg_trend", "N/A"))</f>
        <v/>
      </c>
      <c r="J331">
        <f>IFERROR(IF(TRIM(C331)="-", "N/A", IF(RIGHT(C331,1)=")",IF(RIGHT(C331,2)="T)",-1000000000000*VALUE(MID(C331,2,LEN(C331)-3)),IF(RIGHT(C331,2)="M)",-1000000*VALUE(MID(C331,2,LEN(C331)-3)),IF(RIGHT(C331,2)="B)",-1000000000*VALUE(MID(C331,2,LEN(C331)-3)),IF(RIGHT(C331,2)="k)",-1000*VALUE(MID(C331,2,LEN(C331)-3)),VALUE(SUBSTITUTE(C331,",","")))))),IF(RIGHT(C331,1)="T",1000000000000*VALUE(LEFT(C331,LEN(C331)-1)),IF(RIGHT(C331,1)="M",1000000*VALUE(LEFT(C331,LEN(C331)-1)),IF(RIGHT(C331,1)="B",1000000000*VALUE(LEFT(C331,LEN(C331)-1)),IF(RIGHT(C331,1)="%",0.01*VALUE(LEFT(C331,LEN(C331)-1)),IF(RIGHT(C331,1)="k",1000*VALUE(LEFT(C331,LEN(C331)-1)),VALUE(SUBSTITUTE(C331,",",""))))))))),"N/A")</f>
        <v/>
      </c>
      <c r="K331">
        <f>IFERROR(IF(TRIM(D331)="-", "N/A", IF(RIGHT(D331,1)=")",IF(RIGHT(D331,2)="T)",-1000000000000*VALUE(MID(D331,2,LEN(D331)-3)),IF(RIGHT(D331,2)="M)",-1000000*VALUE(MID(D331,2,LEN(D331)-3)),IF(RIGHT(D331,2)="B)",-1000000000*VALUE(MID(D331,2,LEN(D331)-3)),IF(RIGHT(D331,2)="k)",-1000*VALUE(MID(D331,2,LEN(D331)-3)),VALUE(SUBSTITUTE(D331,",","")))))),IF(RIGHT(D331,1)="T",1000000000000*VALUE(LEFT(D331,LEN(D331)-1)),IF(RIGHT(D331,1)="M",1000000*VALUE(LEFT(D331,LEN(D331)-1)),IF(RIGHT(D331,1)="B",1000000000*VALUE(LEFT(D331,LEN(D331)-1)),IF(RIGHT(D331,1)="%",0.01*VALUE(LEFT(D331,LEN(D331)-1)),IF(RIGHT(D331,1)="k",1000*VALUE(LEFT(D331,LEN(D331)-1)),VALUE(SUBSTITUTE(D331,",",""))))))))),"N/A")</f>
        <v/>
      </c>
      <c r="L331">
        <f>IFERROR(IF(TRIM(E331)="-", "N/A", IF(RIGHT(E331,1)=")",IF(RIGHT(E331,2)="T)",-1000000000000*VALUE(MID(E331,2,LEN(E331)-3)),IF(RIGHT(E331,2)="M)",-1000000*VALUE(MID(E331,2,LEN(E331)-3)),IF(RIGHT(E331,2)="B)",-1000000000*VALUE(MID(E331,2,LEN(E331)-3)),IF(RIGHT(E331,2)="k)",-1000*VALUE(MID(E331,2,LEN(E331)-3)),VALUE(SUBSTITUTE(E331,",","")))))),IF(RIGHT(E331,1)="T",1000000000000*VALUE(LEFT(E331,LEN(E331)-1)),IF(RIGHT(E331,1)="M",1000000*VALUE(LEFT(E331,LEN(E331)-1)),IF(RIGHT(E331,1)="B",1000000000*VALUE(LEFT(E331,LEN(E331)-1)),IF(RIGHT(E331,1)="%",0.01*VALUE(LEFT(E331,LEN(E331)-1)),IF(RIGHT(E331,1)="k",1000*VALUE(LEFT(E331,LEN(E331)-1)),VALUE(SUBSTITUTE(E331,",",""))))))))),"N/A")</f>
        <v/>
      </c>
      <c r="M331">
        <f>IFERROR(IF(TRIM(F331)="-", "N/A", IF(RIGHT(F331,1)=")",IF(RIGHT(F331,2)="T)",-1000000000000*VALUE(MID(F331,2,LEN(F331)-3)),IF(RIGHT(F331,2)="M)",-1000000*VALUE(MID(F331,2,LEN(F331)-3)),IF(RIGHT(F331,2)="B)",-1000000000*VALUE(MID(F331,2,LEN(F331)-3)),IF(RIGHT(F331,2)="k)",-1000*VALUE(MID(F331,2,LEN(F331)-3)),VALUE(SUBSTITUTE(F331,",","")))))),IF(RIGHT(F331,1)="T",1000000000000*VALUE(LEFT(F331,LEN(F331)-1)),IF(RIGHT(F331,1)="M",1000000*VALUE(LEFT(F331,LEN(F331)-1)),IF(RIGHT(F331,1)="B",1000000000*VALUE(LEFT(F331,LEN(F331)-1)),IF(RIGHT(F331,1)="%",0.01*VALUE(LEFT(F331,LEN(F331)-1)),IF(RIGHT(F331,1)="k",1000*VALUE(LEFT(F331,LEN(F331)-1)),VALUE(SUBSTITUTE(F331,",",""))))))))),"N/A")</f>
        <v/>
      </c>
      <c r="N331">
        <f>IFERROR(IF(TRIM(G331)="-", "N/A", IF(RIGHT(G331,1)=")",IF(RIGHT(G331,2)="T)",-1000000000000*VALUE(MID(G331,2,LEN(G331)-3)),IF(RIGHT(G331,2)="M)",-1000000*VALUE(MID(G331,2,LEN(G331)-3)),IF(RIGHT(G331,2)="B)",-1000000000*VALUE(MID(G331,2,LEN(G331)-3)),IF(RIGHT(G331,2)="k)",-1000*VALUE(MID(G331,2,LEN(G331)-3)),VALUE(SUBSTITUTE(G331,",","")))))),IF(RIGHT(G331,1)="T",1000000000000*VALUE(LEFT(G331,LEN(G331)-1)),IF(RIGHT(G331,1)="M",1000000*VALUE(LEFT(G331,LEN(G331)-1)),IF(RIGHT(G331,1)="B",1000000000*VALUE(LEFT(G331,LEN(G331)-1)),IF(RIGHT(G331,1)="%",0.01*VALUE(LEFT(G331,LEN(G331)-1)),IF(RIGHT(G331,1)="k",1000*VALUE(LEFT(G331,LEN(G331)-1)),VALUE(SUBSTITUTE(G331,",",""))))))))),"N/A")</f>
        <v/>
      </c>
      <c r="P331">
        <f>MAX(J331:N331)</f>
        <v/>
      </c>
      <c r="Q331">
        <f>IFERROR(J144+MATCH(P331,J331:N331,0)-1,"")</f>
        <v/>
      </c>
      <c r="R331">
        <f>IF(Q331="","",MIN(J331:N331))</f>
        <v/>
      </c>
      <c r="S331">
        <f>IFERROR(J144+MATCH(R331,J331:N331,0)-1,"")</f>
        <v/>
      </c>
      <c r="T331">
        <f>IFERROR(AVERAGE(J331:N331),"")</f>
        <v/>
      </c>
      <c r="U331">
        <f>IFERROR(STDEV(J331:N331),"")</f>
        <v/>
      </c>
      <c r="V331">
        <f>IFERROR(IF(C331="-","",IF(ISBLANK(B331),"",IF(OR(ISNUMBER(FIND("Growth",B331)),ISNUMBER(FIND("Margin",B331))),"",(J331-T331)/U331))),"")</f>
        <v/>
      </c>
      <c r="W331">
        <f>IFERROR(IF(OR(D331="-",ISBLANK(D331)),"",(K331-T331)/U331),"")</f>
        <v/>
      </c>
      <c r="X331">
        <f>IFERROR(IF(OR(E331="-",ISBLANK(E331)),"",(L331-T331)/U331),"")</f>
        <v/>
      </c>
      <c r="Y331">
        <f>IFERROR(IF(OR(F331="-",ISBLANK(F331)),"",(M331-T331)/U331),"")</f>
        <v/>
      </c>
      <c r="Z331">
        <f>IFERROR(IF(OR(G331="-",ISBLANK(G331)),"",(N331-T331)/U331),"")</f>
        <v/>
      </c>
      <c r="AA331">
        <f>IF(MAX(MAX(V331:Z331),ABS(MIN(V331:Z331)))=ABS(MIN(V331:Z331)),MIN(V331:Z331),MAX(V331:Z331))</f>
        <v/>
      </c>
      <c r="AB331">
        <f>IFERROR(V144+MATCH(AA331,V331:Z331,0)-1,"")</f>
        <v/>
      </c>
      <c r="AC331">
        <f>IF(AB331&lt;&gt;"",IF(S331=AB331,"Low",IF(AB331=Q331,"High","")),"")</f>
        <v/>
      </c>
      <c r="AE331">
        <f>IF(ISNUMBER(MATCH("N/A",J331:N331,0)),"",IFERROR((5 * SUMPRODUCT(J144:N144,J331:N331) - PRODUCT(SUM(J144:N144),SUM(J331:N331))) / ((5 * SUM((J144^2)+(K144^2)+(L144^2)+(M144^2)+(N144^2))) - SUM(J144:N144)^2),""))</f>
        <v/>
      </c>
      <c r="AF331">
        <f>IFERROR(CORREL(J144:N144,J331:N331),"")</f>
        <v/>
      </c>
      <c r="AZ331">
        <f>IF(Q331=S331,0,1)</f>
        <v/>
      </c>
      <c r="BA331">
        <f>IF(AZ331=1,IF(Q331="","",IF(Q331=N144,"Yes","No")),"")</f>
        <v/>
      </c>
      <c r="BB331">
        <f>IF(BA331="Yes",P331,"")</f>
        <v/>
      </c>
      <c r="BC331">
        <f>IF(AZ331=1,IF(S331="","",IF(S331=N144,"Yes","No")),"")</f>
        <v/>
      </c>
      <c r="BD331">
        <f>IF(BC331="Yes",R331,"")</f>
        <v/>
      </c>
      <c r="BE331">
        <f>IFERROR(IF(SIGN(AE331)=1,"Increasing",IF(SIGN(AE331)=-1,"Decreasing","")),"")</f>
        <v/>
      </c>
      <c r="BF331">
        <f>IF(OR(AND(BE331="Increasing",BA331="Yes"),AND(BE331="Decreasing",BC331="Yes")),"Yes","No")</f>
        <v/>
      </c>
      <c r="BG331">
        <f>IF(I331="pos_trend","Yes","No")</f>
        <v/>
      </c>
      <c r="BH331">
        <f>IF(AF331&lt;&gt;"",IF(ABS(AF331)&gt;0.8,"Yes","No"),"")</f>
        <v/>
      </c>
    </row>
    <row r="332" spans="1:60">
      <c s="1" r="A332" t="n">
        <v>3</v>
      </c>
      <c r="B332" t="s">
        <v>875</v>
      </c>
      <c r="C332" t="s">
        <v>3058</v>
      </c>
      <c r="D332" t="s">
        <v>3059</v>
      </c>
      <c r="E332" t="s">
        <v>3060</v>
      </c>
      <c r="F332" t="s">
        <v>3061</v>
      </c>
      <c r="G332" t="s">
        <v>3062</v>
      </c>
      <c r="H332" t="s"/>
      <c r="I332">
        <f>IF(AND(K332&gt; J332, L332&gt; K332, M332&gt; L332, N332&gt; M332), "pos_trend", IF(AND(K332&lt; J332, L332&lt; K332, M332&lt; L332, N332&lt; M332), "neg_trend", "N/A"))</f>
        <v/>
      </c>
      <c r="J332">
        <f>IFERROR(IF(TRIM(C332)="-", "N/A", IF(RIGHT(C332,1)=")",IF(RIGHT(C332,2)="T)",-1000000000000*VALUE(MID(C332,2,LEN(C332)-3)),IF(RIGHT(C332,2)="M)",-1000000*VALUE(MID(C332,2,LEN(C332)-3)),IF(RIGHT(C332,2)="B)",-1000000000*VALUE(MID(C332,2,LEN(C332)-3)),IF(RIGHT(C332,2)="k)",-1000*VALUE(MID(C332,2,LEN(C332)-3)),VALUE(SUBSTITUTE(C332,",","")))))),IF(RIGHT(C332,1)="T",1000000000000*VALUE(LEFT(C332,LEN(C332)-1)),IF(RIGHT(C332,1)="M",1000000*VALUE(LEFT(C332,LEN(C332)-1)),IF(RIGHT(C332,1)="B",1000000000*VALUE(LEFT(C332,LEN(C332)-1)),IF(RIGHT(C332,1)="%",0.01*VALUE(LEFT(C332,LEN(C332)-1)),IF(RIGHT(C332,1)="k",1000*VALUE(LEFT(C332,LEN(C332)-1)),VALUE(SUBSTITUTE(C332,",",""))))))))),"N/A")</f>
        <v/>
      </c>
      <c r="K332">
        <f>IFERROR(IF(TRIM(D332)="-", "N/A", IF(RIGHT(D332,1)=")",IF(RIGHT(D332,2)="T)",-1000000000000*VALUE(MID(D332,2,LEN(D332)-3)),IF(RIGHT(D332,2)="M)",-1000000*VALUE(MID(D332,2,LEN(D332)-3)),IF(RIGHT(D332,2)="B)",-1000000000*VALUE(MID(D332,2,LEN(D332)-3)),IF(RIGHT(D332,2)="k)",-1000*VALUE(MID(D332,2,LEN(D332)-3)),VALUE(SUBSTITUTE(D332,",","")))))),IF(RIGHT(D332,1)="T",1000000000000*VALUE(LEFT(D332,LEN(D332)-1)),IF(RIGHT(D332,1)="M",1000000*VALUE(LEFT(D332,LEN(D332)-1)),IF(RIGHT(D332,1)="B",1000000000*VALUE(LEFT(D332,LEN(D332)-1)),IF(RIGHT(D332,1)="%",0.01*VALUE(LEFT(D332,LEN(D332)-1)),IF(RIGHT(D332,1)="k",1000*VALUE(LEFT(D332,LEN(D332)-1)),VALUE(SUBSTITUTE(D332,",",""))))))))),"N/A")</f>
        <v/>
      </c>
      <c r="L332">
        <f>IFERROR(IF(TRIM(E332)="-", "N/A", IF(RIGHT(E332,1)=")",IF(RIGHT(E332,2)="T)",-1000000000000*VALUE(MID(E332,2,LEN(E332)-3)),IF(RIGHT(E332,2)="M)",-1000000*VALUE(MID(E332,2,LEN(E332)-3)),IF(RIGHT(E332,2)="B)",-1000000000*VALUE(MID(E332,2,LEN(E332)-3)),IF(RIGHT(E332,2)="k)",-1000*VALUE(MID(E332,2,LEN(E332)-3)),VALUE(SUBSTITUTE(E332,",","")))))),IF(RIGHT(E332,1)="T",1000000000000*VALUE(LEFT(E332,LEN(E332)-1)),IF(RIGHT(E332,1)="M",1000000*VALUE(LEFT(E332,LEN(E332)-1)),IF(RIGHT(E332,1)="B",1000000000*VALUE(LEFT(E332,LEN(E332)-1)),IF(RIGHT(E332,1)="%",0.01*VALUE(LEFT(E332,LEN(E332)-1)),IF(RIGHT(E332,1)="k",1000*VALUE(LEFT(E332,LEN(E332)-1)),VALUE(SUBSTITUTE(E332,",",""))))))))),"N/A")</f>
        <v/>
      </c>
      <c r="M332">
        <f>IFERROR(IF(TRIM(F332)="-", "N/A", IF(RIGHT(F332,1)=")",IF(RIGHT(F332,2)="T)",-1000000000000*VALUE(MID(F332,2,LEN(F332)-3)),IF(RIGHT(F332,2)="M)",-1000000*VALUE(MID(F332,2,LEN(F332)-3)),IF(RIGHT(F332,2)="B)",-1000000000*VALUE(MID(F332,2,LEN(F332)-3)),IF(RIGHT(F332,2)="k)",-1000*VALUE(MID(F332,2,LEN(F332)-3)),VALUE(SUBSTITUTE(F332,",","")))))),IF(RIGHT(F332,1)="T",1000000000000*VALUE(LEFT(F332,LEN(F332)-1)),IF(RIGHT(F332,1)="M",1000000*VALUE(LEFT(F332,LEN(F332)-1)),IF(RIGHT(F332,1)="B",1000000000*VALUE(LEFT(F332,LEN(F332)-1)),IF(RIGHT(F332,1)="%",0.01*VALUE(LEFT(F332,LEN(F332)-1)),IF(RIGHT(F332,1)="k",1000*VALUE(LEFT(F332,LEN(F332)-1)),VALUE(SUBSTITUTE(F332,",",""))))))))),"N/A")</f>
        <v/>
      </c>
      <c r="N332">
        <f>IFERROR(IF(TRIM(G332)="-", "N/A", IF(RIGHT(G332,1)=")",IF(RIGHT(G332,2)="T)",-1000000000000*VALUE(MID(G332,2,LEN(G332)-3)),IF(RIGHT(G332,2)="M)",-1000000*VALUE(MID(G332,2,LEN(G332)-3)),IF(RIGHT(G332,2)="B)",-1000000000*VALUE(MID(G332,2,LEN(G332)-3)),IF(RIGHT(G332,2)="k)",-1000*VALUE(MID(G332,2,LEN(G332)-3)),VALUE(SUBSTITUTE(G332,",","")))))),IF(RIGHT(G332,1)="T",1000000000000*VALUE(LEFT(G332,LEN(G332)-1)),IF(RIGHT(G332,1)="M",1000000*VALUE(LEFT(G332,LEN(G332)-1)),IF(RIGHT(G332,1)="B",1000000000*VALUE(LEFT(G332,LEN(G332)-1)),IF(RIGHT(G332,1)="%",0.01*VALUE(LEFT(G332,LEN(G332)-1)),IF(RIGHT(G332,1)="k",1000*VALUE(LEFT(G332,LEN(G332)-1)),VALUE(SUBSTITUTE(G332,",",""))))))))),"N/A")</f>
        <v/>
      </c>
      <c r="P332">
        <f>MAX(J332:N332)</f>
        <v/>
      </c>
      <c r="Q332">
        <f>IFERROR(J144+MATCH(P332,J332:N332,0)-1,"")</f>
        <v/>
      </c>
      <c r="R332">
        <f>IF(Q332="","",MIN(J332:N332))</f>
        <v/>
      </c>
      <c r="S332">
        <f>IFERROR(J144+MATCH(R332,J332:N332,0)-1,"")</f>
        <v/>
      </c>
      <c r="T332">
        <f>IFERROR(AVERAGE(J332:N332),"")</f>
        <v/>
      </c>
      <c r="U332">
        <f>IFERROR(STDEV(J332:N332),"")</f>
        <v/>
      </c>
      <c r="V332">
        <f>IFERROR(IF(C332="-","",IF(ISBLANK(B332),"",IF(OR(ISNUMBER(FIND("Growth",B332)),ISNUMBER(FIND("Margin",B332))),"",(J332-T332)/U332))),"")</f>
        <v/>
      </c>
      <c r="W332">
        <f>IFERROR(IF(OR(D332="-",ISBLANK(D332)),"",(K332-T332)/U332),"")</f>
        <v/>
      </c>
      <c r="X332">
        <f>IFERROR(IF(OR(E332="-",ISBLANK(E332)),"",(L332-T332)/U332),"")</f>
        <v/>
      </c>
      <c r="Y332">
        <f>IFERROR(IF(OR(F332="-",ISBLANK(F332)),"",(M332-T332)/U332),"")</f>
        <v/>
      </c>
      <c r="Z332">
        <f>IFERROR(IF(OR(G332="-",ISBLANK(G332)),"",(N332-T332)/U332),"")</f>
        <v/>
      </c>
      <c r="AA332">
        <f>IF(MAX(MAX(V332:Z332),ABS(MIN(V332:Z332)))=ABS(MIN(V332:Z332)),MIN(V332:Z332),MAX(V332:Z332))</f>
        <v/>
      </c>
      <c r="AB332">
        <f>IFERROR(V144+MATCH(AA332,V332:Z332,0)-1,"")</f>
        <v/>
      </c>
      <c r="AC332">
        <f>IF(AB332&lt;&gt;"",IF(S332=AB332,"Low",IF(AB332=Q332,"High","")),"")</f>
        <v/>
      </c>
      <c r="AE332">
        <f>IF(ISNUMBER(MATCH("N/A",J332:N332,0)),"",IFERROR((5 * SUMPRODUCT(J144:N144,J332:N332) - PRODUCT(SUM(J144:N144),SUM(J332:N332))) / ((5 * SUM((J144^2)+(K144^2)+(L144^2)+(M144^2)+(N144^2))) - SUM(J144:N144)^2),""))</f>
        <v/>
      </c>
      <c r="AF332">
        <f>IFERROR(CORREL(J144:N144,J332:N332),"")</f>
        <v/>
      </c>
      <c r="AZ332">
        <f>IF(Q332=S332,0,1)</f>
        <v/>
      </c>
      <c r="BA332">
        <f>IF(AZ332=1,IF(Q332="","",IF(Q332=N144,"Yes","No")),"")</f>
        <v/>
      </c>
      <c r="BB332">
        <f>IF(BA332="Yes",P332,"")</f>
        <v/>
      </c>
      <c r="BC332">
        <f>IF(AZ332=1,IF(S332="","",IF(S332=N144,"Yes","No")),"")</f>
        <v/>
      </c>
      <c r="BD332">
        <f>IF(BC332="Yes",R332,"")</f>
        <v/>
      </c>
      <c r="BE332">
        <f>IFERROR(IF(SIGN(AE332)=1,"Increasing",IF(SIGN(AE332)=-1,"Decreasing","")),"")</f>
        <v/>
      </c>
      <c r="BF332">
        <f>IF(OR(AND(BE332="Increasing",BA332="Yes"),AND(BE332="Decreasing",BC332="Yes")),"Yes","No")</f>
        <v/>
      </c>
      <c r="BG332">
        <f>IF(I332="pos_trend","Yes","No")</f>
        <v/>
      </c>
      <c r="BH332">
        <f>IF(AF332&lt;&gt;"",IF(ABS(AF332)&gt;0.8,"Yes","No"),"")</f>
        <v/>
      </c>
    </row>
    <row r="333" spans="1:60">
      <c s="1" r="A333" t="n">
        <v>4</v>
      </c>
      <c r="B333" t="s">
        <v>881</v>
      </c>
      <c r="C333" t="s">
        <v>264</v>
      </c>
      <c r="D333" t="s">
        <v>264</v>
      </c>
      <c r="E333" t="s">
        <v>264</v>
      </c>
      <c r="F333" t="s">
        <v>2972</v>
      </c>
      <c r="G333" t="s">
        <v>264</v>
      </c>
      <c r="H333" t="s"/>
      <c r="I333">
        <f>IF(AND(K333&gt; J333, L333&gt; K333, M333&gt; L333, N333&gt; M333), "pos_trend", IF(AND(K333&lt; J333, L333&lt; K333, M333&lt; L333, N333&lt; M333), "neg_trend", "N/A"))</f>
        <v/>
      </c>
      <c r="J333">
        <f>IFERROR(IF(TRIM(C333)="-", "N/A", IF(RIGHT(C333,1)=")",IF(RIGHT(C333,2)="T)",-1000000000000*VALUE(MID(C333,2,LEN(C333)-3)),IF(RIGHT(C333,2)="M)",-1000000*VALUE(MID(C333,2,LEN(C333)-3)),IF(RIGHT(C333,2)="B)",-1000000000*VALUE(MID(C333,2,LEN(C333)-3)),IF(RIGHT(C333,2)="k)",-1000*VALUE(MID(C333,2,LEN(C333)-3)),VALUE(SUBSTITUTE(C333,",","")))))),IF(RIGHT(C333,1)="T",1000000000000*VALUE(LEFT(C333,LEN(C333)-1)),IF(RIGHT(C333,1)="M",1000000*VALUE(LEFT(C333,LEN(C333)-1)),IF(RIGHT(C333,1)="B",1000000000*VALUE(LEFT(C333,LEN(C333)-1)),IF(RIGHT(C333,1)="%",0.01*VALUE(LEFT(C333,LEN(C333)-1)),IF(RIGHT(C333,1)="k",1000*VALUE(LEFT(C333,LEN(C333)-1)),VALUE(SUBSTITUTE(C333,",",""))))))))),"N/A")</f>
        <v/>
      </c>
      <c r="K333">
        <f>IFERROR(IF(TRIM(D333)="-", "N/A", IF(RIGHT(D333,1)=")",IF(RIGHT(D333,2)="T)",-1000000000000*VALUE(MID(D333,2,LEN(D333)-3)),IF(RIGHT(D333,2)="M)",-1000000*VALUE(MID(D333,2,LEN(D333)-3)),IF(RIGHT(D333,2)="B)",-1000000000*VALUE(MID(D333,2,LEN(D333)-3)),IF(RIGHT(D333,2)="k)",-1000*VALUE(MID(D333,2,LEN(D333)-3)),VALUE(SUBSTITUTE(D333,",","")))))),IF(RIGHT(D333,1)="T",1000000000000*VALUE(LEFT(D333,LEN(D333)-1)),IF(RIGHT(D333,1)="M",1000000*VALUE(LEFT(D333,LEN(D333)-1)),IF(RIGHT(D333,1)="B",1000000000*VALUE(LEFT(D333,LEN(D333)-1)),IF(RIGHT(D333,1)="%",0.01*VALUE(LEFT(D333,LEN(D333)-1)),IF(RIGHT(D333,1)="k",1000*VALUE(LEFT(D333,LEN(D333)-1)),VALUE(SUBSTITUTE(D333,",",""))))))))),"N/A")</f>
        <v/>
      </c>
      <c r="L333">
        <f>IFERROR(IF(TRIM(E333)="-", "N/A", IF(RIGHT(E333,1)=")",IF(RIGHT(E333,2)="T)",-1000000000000*VALUE(MID(E333,2,LEN(E333)-3)),IF(RIGHT(E333,2)="M)",-1000000*VALUE(MID(E333,2,LEN(E333)-3)),IF(RIGHT(E333,2)="B)",-1000000000*VALUE(MID(E333,2,LEN(E333)-3)),IF(RIGHT(E333,2)="k)",-1000*VALUE(MID(E333,2,LEN(E333)-3)),VALUE(SUBSTITUTE(E333,",","")))))),IF(RIGHT(E333,1)="T",1000000000000*VALUE(LEFT(E333,LEN(E333)-1)),IF(RIGHT(E333,1)="M",1000000*VALUE(LEFT(E333,LEN(E333)-1)),IF(RIGHT(E333,1)="B",1000000000*VALUE(LEFT(E333,LEN(E333)-1)),IF(RIGHT(E333,1)="%",0.01*VALUE(LEFT(E333,LEN(E333)-1)),IF(RIGHT(E333,1)="k",1000*VALUE(LEFT(E333,LEN(E333)-1)),VALUE(SUBSTITUTE(E333,",",""))))))))),"N/A")</f>
        <v/>
      </c>
      <c r="M333">
        <f>IFERROR(IF(TRIM(F333)="-", "N/A", IF(RIGHT(F333,1)=")",IF(RIGHT(F333,2)="T)",-1000000000000*VALUE(MID(F333,2,LEN(F333)-3)),IF(RIGHT(F333,2)="M)",-1000000*VALUE(MID(F333,2,LEN(F333)-3)),IF(RIGHT(F333,2)="B)",-1000000000*VALUE(MID(F333,2,LEN(F333)-3)),IF(RIGHT(F333,2)="k)",-1000*VALUE(MID(F333,2,LEN(F333)-3)),VALUE(SUBSTITUTE(F333,",","")))))),IF(RIGHT(F333,1)="T",1000000000000*VALUE(LEFT(F333,LEN(F333)-1)),IF(RIGHT(F333,1)="M",1000000*VALUE(LEFT(F333,LEN(F333)-1)),IF(RIGHT(F333,1)="B",1000000000*VALUE(LEFT(F333,LEN(F333)-1)),IF(RIGHT(F333,1)="%",0.01*VALUE(LEFT(F333,LEN(F333)-1)),IF(RIGHT(F333,1)="k",1000*VALUE(LEFT(F333,LEN(F333)-1)),VALUE(SUBSTITUTE(F333,",",""))))))))),"N/A")</f>
        <v/>
      </c>
      <c r="N333">
        <f>IFERROR(IF(TRIM(G333)="-", "N/A", IF(RIGHT(G333,1)=")",IF(RIGHT(G333,2)="T)",-1000000000000*VALUE(MID(G333,2,LEN(G333)-3)),IF(RIGHT(G333,2)="M)",-1000000*VALUE(MID(G333,2,LEN(G333)-3)),IF(RIGHT(G333,2)="B)",-1000000000*VALUE(MID(G333,2,LEN(G333)-3)),IF(RIGHT(G333,2)="k)",-1000*VALUE(MID(G333,2,LEN(G333)-3)),VALUE(SUBSTITUTE(G333,",","")))))),IF(RIGHT(G333,1)="T",1000000000000*VALUE(LEFT(G333,LEN(G333)-1)),IF(RIGHT(G333,1)="M",1000000*VALUE(LEFT(G333,LEN(G333)-1)),IF(RIGHT(G333,1)="B",1000000000*VALUE(LEFT(G333,LEN(G333)-1)),IF(RIGHT(G333,1)="%",0.01*VALUE(LEFT(G333,LEN(G333)-1)),IF(RIGHT(G333,1)="k",1000*VALUE(LEFT(G333,LEN(G333)-1)),VALUE(SUBSTITUTE(G333,",",""))))))))),"N/A")</f>
        <v/>
      </c>
      <c r="P333">
        <f>MAX(J333:N333)</f>
        <v/>
      </c>
      <c r="Q333">
        <f>IFERROR(J144+MATCH(P333,J333:N333,0)-1,"")</f>
        <v/>
      </c>
      <c r="R333">
        <f>IF(Q333="","",MIN(J333:N333))</f>
        <v/>
      </c>
      <c r="S333">
        <f>IFERROR(J144+MATCH(R333,J333:N333,0)-1,"")</f>
        <v/>
      </c>
      <c r="T333">
        <f>IFERROR(AVERAGE(J333:N333),"")</f>
        <v/>
      </c>
      <c r="U333">
        <f>IFERROR(STDEV(J333:N333),"")</f>
        <v/>
      </c>
      <c r="V333">
        <f>IFERROR(IF(C333="-","",IF(ISBLANK(B333),"",IF(OR(ISNUMBER(FIND("Growth",B333)),ISNUMBER(FIND("Margin",B333))),"",(J333-T333)/U333))),"")</f>
        <v/>
      </c>
      <c r="W333">
        <f>IFERROR(IF(OR(D333="-",ISBLANK(D333)),"",(K333-T333)/U333),"")</f>
        <v/>
      </c>
      <c r="X333">
        <f>IFERROR(IF(OR(E333="-",ISBLANK(E333)),"",(L333-T333)/U333),"")</f>
        <v/>
      </c>
      <c r="Y333">
        <f>IFERROR(IF(OR(F333="-",ISBLANK(F333)),"",(M333-T333)/U333),"")</f>
        <v/>
      </c>
      <c r="Z333">
        <f>IFERROR(IF(OR(G333="-",ISBLANK(G333)),"",(N333-T333)/U333),"")</f>
        <v/>
      </c>
      <c r="AA333">
        <f>IF(MAX(MAX(V333:Z333),ABS(MIN(V333:Z333)))=ABS(MIN(V333:Z333)),MIN(V333:Z333),MAX(V333:Z333))</f>
        <v/>
      </c>
      <c r="AB333">
        <f>IFERROR(V144+MATCH(AA333,V333:Z333,0)-1,"")</f>
        <v/>
      </c>
      <c r="AC333">
        <f>IF(AB333&lt;&gt;"",IF(S333=AB333,"Low",IF(AB333=Q333,"High","")),"")</f>
        <v/>
      </c>
      <c r="AE333">
        <f>IF(ISNUMBER(MATCH("N/A",J333:N333,0)),"",IFERROR((5 * SUMPRODUCT(J144:N144,J333:N333) - PRODUCT(SUM(J144:N144),SUM(J333:N333))) / ((5 * SUM((J144^2)+(K144^2)+(L144^2)+(M144^2)+(N144^2))) - SUM(J144:N144)^2),""))</f>
        <v/>
      </c>
      <c r="AF333">
        <f>IFERROR(CORREL(J144:N144,J333:N333),"")</f>
        <v/>
      </c>
      <c r="AZ333">
        <f>IF(Q333=S333,0,1)</f>
        <v/>
      </c>
      <c r="BA333">
        <f>IF(AZ333=1,IF(Q333="","",IF(Q333=N144,"Yes","No")),"")</f>
        <v/>
      </c>
      <c r="BB333">
        <f>IF(BA333="Yes",P333,"")</f>
        <v/>
      </c>
      <c r="BC333">
        <f>IF(AZ333=1,IF(S333="","",IF(S333=N144,"Yes","No")),"")</f>
        <v/>
      </c>
      <c r="BD333">
        <f>IF(BC333="Yes",R333,"")</f>
        <v/>
      </c>
      <c r="BE333">
        <f>IFERROR(IF(SIGN(AE333)=1,"Increasing",IF(SIGN(AE333)=-1,"Decreasing","")),"")</f>
        <v/>
      </c>
      <c r="BF333">
        <f>IF(OR(AND(BE333="Increasing",BA333="Yes"),AND(BE333="Decreasing",BC333="Yes")),"Yes","No")</f>
        <v/>
      </c>
      <c r="BG333">
        <f>IF(I333="pos_trend","Yes","No")</f>
        <v/>
      </c>
      <c r="BH333">
        <f>IF(AF333&lt;&gt;"",IF(ABS(AF333)&gt;0.8,"Yes","No"),"")</f>
        <v/>
      </c>
    </row>
    <row r="334" spans="1:60">
      <c s="1" r="A334" t="n">
        <v>5</v>
      </c>
      <c r="B334" t="s">
        <v>885</v>
      </c>
      <c r="C334" t="s">
        <v>3058</v>
      </c>
      <c r="D334" t="s">
        <v>3059</v>
      </c>
      <c r="E334" t="s">
        <v>3060</v>
      </c>
      <c r="F334" t="s">
        <v>3063</v>
      </c>
      <c r="G334" t="s">
        <v>3062</v>
      </c>
      <c r="H334" t="s"/>
      <c r="I334">
        <f>IF(AND(K334&gt; J334, L334&gt; K334, M334&gt; L334, N334&gt; M334), "pos_trend", IF(AND(K334&lt; J334, L334&lt; K334, M334&lt; L334, N334&lt; M334), "neg_trend", "N/A"))</f>
        <v/>
      </c>
      <c r="J334">
        <f>IFERROR(IF(TRIM(C334)="-", "N/A", IF(RIGHT(C334,1)=")",IF(RIGHT(C334,2)="T)",-1000000000000*VALUE(MID(C334,2,LEN(C334)-3)),IF(RIGHT(C334,2)="M)",-1000000*VALUE(MID(C334,2,LEN(C334)-3)),IF(RIGHT(C334,2)="B)",-1000000000*VALUE(MID(C334,2,LEN(C334)-3)),IF(RIGHT(C334,2)="k)",-1000*VALUE(MID(C334,2,LEN(C334)-3)),VALUE(SUBSTITUTE(C334,",","")))))),IF(RIGHT(C334,1)="T",1000000000000*VALUE(LEFT(C334,LEN(C334)-1)),IF(RIGHT(C334,1)="M",1000000*VALUE(LEFT(C334,LEN(C334)-1)),IF(RIGHT(C334,1)="B",1000000000*VALUE(LEFT(C334,LEN(C334)-1)),IF(RIGHT(C334,1)="%",0.01*VALUE(LEFT(C334,LEN(C334)-1)),IF(RIGHT(C334,1)="k",1000*VALUE(LEFT(C334,LEN(C334)-1)),VALUE(SUBSTITUTE(C334,",",""))))))))),"N/A")</f>
        <v/>
      </c>
      <c r="K334">
        <f>IFERROR(IF(TRIM(D334)="-", "N/A", IF(RIGHT(D334,1)=")",IF(RIGHT(D334,2)="T)",-1000000000000*VALUE(MID(D334,2,LEN(D334)-3)),IF(RIGHT(D334,2)="M)",-1000000*VALUE(MID(D334,2,LEN(D334)-3)),IF(RIGHT(D334,2)="B)",-1000000000*VALUE(MID(D334,2,LEN(D334)-3)),IF(RIGHT(D334,2)="k)",-1000*VALUE(MID(D334,2,LEN(D334)-3)),VALUE(SUBSTITUTE(D334,",","")))))),IF(RIGHT(D334,1)="T",1000000000000*VALUE(LEFT(D334,LEN(D334)-1)),IF(RIGHT(D334,1)="M",1000000*VALUE(LEFT(D334,LEN(D334)-1)),IF(RIGHT(D334,1)="B",1000000000*VALUE(LEFT(D334,LEN(D334)-1)),IF(RIGHT(D334,1)="%",0.01*VALUE(LEFT(D334,LEN(D334)-1)),IF(RIGHT(D334,1)="k",1000*VALUE(LEFT(D334,LEN(D334)-1)),VALUE(SUBSTITUTE(D334,",",""))))))))),"N/A")</f>
        <v/>
      </c>
      <c r="L334">
        <f>IFERROR(IF(TRIM(E334)="-", "N/A", IF(RIGHT(E334,1)=")",IF(RIGHT(E334,2)="T)",-1000000000000*VALUE(MID(E334,2,LEN(E334)-3)),IF(RIGHT(E334,2)="M)",-1000000*VALUE(MID(E334,2,LEN(E334)-3)),IF(RIGHT(E334,2)="B)",-1000000000*VALUE(MID(E334,2,LEN(E334)-3)),IF(RIGHT(E334,2)="k)",-1000*VALUE(MID(E334,2,LEN(E334)-3)),VALUE(SUBSTITUTE(E334,",","")))))),IF(RIGHT(E334,1)="T",1000000000000*VALUE(LEFT(E334,LEN(E334)-1)),IF(RIGHT(E334,1)="M",1000000*VALUE(LEFT(E334,LEN(E334)-1)),IF(RIGHT(E334,1)="B",1000000000*VALUE(LEFT(E334,LEN(E334)-1)),IF(RIGHT(E334,1)="%",0.01*VALUE(LEFT(E334,LEN(E334)-1)),IF(RIGHT(E334,1)="k",1000*VALUE(LEFT(E334,LEN(E334)-1)),VALUE(SUBSTITUTE(E334,",",""))))))))),"N/A")</f>
        <v/>
      </c>
      <c r="M334">
        <f>IFERROR(IF(TRIM(F334)="-", "N/A", IF(RIGHT(F334,1)=")",IF(RIGHT(F334,2)="T)",-1000000000000*VALUE(MID(F334,2,LEN(F334)-3)),IF(RIGHT(F334,2)="M)",-1000000*VALUE(MID(F334,2,LEN(F334)-3)),IF(RIGHT(F334,2)="B)",-1000000000*VALUE(MID(F334,2,LEN(F334)-3)),IF(RIGHT(F334,2)="k)",-1000*VALUE(MID(F334,2,LEN(F334)-3)),VALUE(SUBSTITUTE(F334,",","")))))),IF(RIGHT(F334,1)="T",1000000000000*VALUE(LEFT(F334,LEN(F334)-1)),IF(RIGHT(F334,1)="M",1000000*VALUE(LEFT(F334,LEN(F334)-1)),IF(RIGHT(F334,1)="B",1000000000*VALUE(LEFT(F334,LEN(F334)-1)),IF(RIGHT(F334,1)="%",0.01*VALUE(LEFT(F334,LEN(F334)-1)),IF(RIGHT(F334,1)="k",1000*VALUE(LEFT(F334,LEN(F334)-1)),VALUE(SUBSTITUTE(F334,",",""))))))))),"N/A")</f>
        <v/>
      </c>
      <c r="N334">
        <f>IFERROR(IF(TRIM(G334)="-", "N/A", IF(RIGHT(G334,1)=")",IF(RIGHT(G334,2)="T)",-1000000000000*VALUE(MID(G334,2,LEN(G334)-3)),IF(RIGHT(G334,2)="M)",-1000000*VALUE(MID(G334,2,LEN(G334)-3)),IF(RIGHT(G334,2)="B)",-1000000000*VALUE(MID(G334,2,LEN(G334)-3)),IF(RIGHT(G334,2)="k)",-1000*VALUE(MID(G334,2,LEN(G334)-3)),VALUE(SUBSTITUTE(G334,",","")))))),IF(RIGHT(G334,1)="T",1000000000000*VALUE(LEFT(G334,LEN(G334)-1)),IF(RIGHT(G334,1)="M",1000000*VALUE(LEFT(G334,LEN(G334)-1)),IF(RIGHT(G334,1)="B",1000000000*VALUE(LEFT(G334,LEN(G334)-1)),IF(RIGHT(G334,1)="%",0.01*VALUE(LEFT(G334,LEN(G334)-1)),IF(RIGHT(G334,1)="k",1000*VALUE(LEFT(G334,LEN(G334)-1)),VALUE(SUBSTITUTE(G334,",",""))))))))),"N/A")</f>
        <v/>
      </c>
      <c r="P334">
        <f>MAX(J334:N334)</f>
        <v/>
      </c>
      <c r="Q334">
        <f>IFERROR(J144+MATCH(P334,J334:N334,0)-1,"")</f>
        <v/>
      </c>
      <c r="R334">
        <f>IF(Q334="","",MIN(J334:N334))</f>
        <v/>
      </c>
      <c r="S334">
        <f>IFERROR(J144+MATCH(R334,J334:N334,0)-1,"")</f>
        <v/>
      </c>
      <c r="T334">
        <f>IFERROR(AVERAGE(J334:N334),"")</f>
        <v/>
      </c>
      <c r="U334">
        <f>IFERROR(STDEV(J334:N334),"")</f>
        <v/>
      </c>
      <c r="V334">
        <f>IFERROR(IF(C334="-","",IF(ISBLANK(B334),"",IF(OR(ISNUMBER(FIND("Growth",B334)),ISNUMBER(FIND("Margin",B334))),"",(J334-T334)/U334))),"")</f>
        <v/>
      </c>
      <c r="W334">
        <f>IFERROR(IF(OR(D334="-",ISBLANK(D334)),"",(K334-T334)/U334),"")</f>
        <v/>
      </c>
      <c r="X334">
        <f>IFERROR(IF(OR(E334="-",ISBLANK(E334)),"",(L334-T334)/U334),"")</f>
        <v/>
      </c>
      <c r="Y334">
        <f>IFERROR(IF(OR(F334="-",ISBLANK(F334)),"",(M334-T334)/U334),"")</f>
        <v/>
      </c>
      <c r="Z334">
        <f>IFERROR(IF(OR(G334="-",ISBLANK(G334)),"",(N334-T334)/U334),"")</f>
        <v/>
      </c>
      <c r="AA334">
        <f>IF(MAX(MAX(V334:Z334),ABS(MIN(V334:Z334)))=ABS(MIN(V334:Z334)),MIN(V334:Z334),MAX(V334:Z334))</f>
        <v/>
      </c>
      <c r="AB334">
        <f>IFERROR(V144+MATCH(AA334,V334:Z334,0)-1,"")</f>
        <v/>
      </c>
      <c r="AC334">
        <f>IF(AB334&lt;&gt;"",IF(S334=AB334,"Low",IF(AB334=Q334,"High","")),"")</f>
        <v/>
      </c>
      <c r="AE334">
        <f>IF(ISNUMBER(MATCH("N/A",J334:N334,0)),"",IFERROR((5 * SUMPRODUCT(J144:N144,J334:N334) - PRODUCT(SUM(J144:N144),SUM(J334:N334))) / ((5 * SUM((J144^2)+(K144^2)+(L144^2)+(M144^2)+(N144^2))) - SUM(J144:N144)^2),""))</f>
        <v/>
      </c>
      <c r="AF334">
        <f>IFERROR(CORREL(J144:N144,J334:N334),"")</f>
        <v/>
      </c>
      <c r="AZ334">
        <f>IF(Q334=S334,0,1)</f>
        <v/>
      </c>
      <c r="BA334">
        <f>IF(AZ334=1,IF(Q334="","",IF(Q334=N144,"Yes","No")),"")</f>
        <v/>
      </c>
      <c r="BB334">
        <f>IF(BA334="Yes",P334,"")</f>
        <v/>
      </c>
      <c r="BC334">
        <f>IF(AZ334=1,IF(S334="","",IF(S334=N144,"Yes","No")),"")</f>
        <v/>
      </c>
      <c r="BD334">
        <f>IF(BC334="Yes",R334,"")</f>
        <v/>
      </c>
      <c r="BE334">
        <f>IFERROR(IF(SIGN(AE334)=1,"Increasing",IF(SIGN(AE334)=-1,"Decreasing","")),"")</f>
        <v/>
      </c>
      <c r="BF334">
        <f>IF(OR(AND(BE334="Increasing",BA334="Yes"),AND(BE334="Decreasing",BC334="Yes")),"Yes","No")</f>
        <v/>
      </c>
      <c r="BG334">
        <f>IF(I334="pos_trend","Yes","No")</f>
        <v/>
      </c>
      <c r="BH334">
        <f>IF(AF334&lt;&gt;"",IF(ABS(AF334)&gt;0.8,"Yes","No"),"")</f>
        <v/>
      </c>
    </row>
    <row r="335" spans="1:60">
      <c s="1" r="A335" t="n">
        <v>6</v>
      </c>
      <c r="B335" t="s">
        <v>889</v>
      </c>
      <c r="C335" t="s">
        <v>264</v>
      </c>
      <c r="D335" t="s">
        <v>264</v>
      </c>
      <c r="E335" t="s">
        <v>264</v>
      </c>
      <c r="F335" t="s">
        <v>264</v>
      </c>
      <c r="G335" t="s">
        <v>3064</v>
      </c>
      <c r="H335" t="s"/>
      <c r="I335">
        <f>IF(AND(K335&gt; J335, L335&gt; K335, M335&gt; L335, N335&gt; M335), "pos_trend", IF(AND(K335&lt; J335, L335&lt; K335, M335&lt; L335, N335&lt; M335), "neg_trend", "N/A"))</f>
        <v/>
      </c>
      <c r="J335">
        <f>IFERROR(IF(TRIM(C335)="-", "N/A", IF(RIGHT(C335,1)=")",IF(RIGHT(C335,2)="T)",-1000000000000*VALUE(MID(C335,2,LEN(C335)-3)),IF(RIGHT(C335,2)="M)",-1000000*VALUE(MID(C335,2,LEN(C335)-3)),IF(RIGHT(C335,2)="B)",-1000000000*VALUE(MID(C335,2,LEN(C335)-3)),IF(RIGHT(C335,2)="k)",-1000*VALUE(MID(C335,2,LEN(C335)-3)),VALUE(SUBSTITUTE(C335,",","")))))),IF(RIGHT(C335,1)="T",1000000000000*VALUE(LEFT(C335,LEN(C335)-1)),IF(RIGHT(C335,1)="M",1000000*VALUE(LEFT(C335,LEN(C335)-1)),IF(RIGHT(C335,1)="B",1000000000*VALUE(LEFT(C335,LEN(C335)-1)),IF(RIGHT(C335,1)="%",0.01*VALUE(LEFT(C335,LEN(C335)-1)),IF(RIGHT(C335,1)="k",1000*VALUE(LEFT(C335,LEN(C335)-1)),VALUE(SUBSTITUTE(C335,",",""))))))))),"N/A")</f>
        <v/>
      </c>
      <c r="K335">
        <f>IFERROR(IF(TRIM(D335)="-", "N/A", IF(RIGHT(D335,1)=")",IF(RIGHT(D335,2)="T)",-1000000000000*VALUE(MID(D335,2,LEN(D335)-3)),IF(RIGHT(D335,2)="M)",-1000000*VALUE(MID(D335,2,LEN(D335)-3)),IF(RIGHT(D335,2)="B)",-1000000000*VALUE(MID(D335,2,LEN(D335)-3)),IF(RIGHT(D335,2)="k)",-1000*VALUE(MID(D335,2,LEN(D335)-3)),VALUE(SUBSTITUTE(D335,",","")))))),IF(RIGHT(D335,1)="T",1000000000000*VALUE(LEFT(D335,LEN(D335)-1)),IF(RIGHT(D335,1)="M",1000000*VALUE(LEFT(D335,LEN(D335)-1)),IF(RIGHT(D335,1)="B",1000000000*VALUE(LEFT(D335,LEN(D335)-1)),IF(RIGHT(D335,1)="%",0.01*VALUE(LEFT(D335,LEN(D335)-1)),IF(RIGHT(D335,1)="k",1000*VALUE(LEFT(D335,LEN(D335)-1)),VALUE(SUBSTITUTE(D335,",",""))))))))),"N/A")</f>
        <v/>
      </c>
      <c r="L335">
        <f>IFERROR(IF(TRIM(E335)="-", "N/A", IF(RIGHT(E335,1)=")",IF(RIGHT(E335,2)="T)",-1000000000000*VALUE(MID(E335,2,LEN(E335)-3)),IF(RIGHT(E335,2)="M)",-1000000*VALUE(MID(E335,2,LEN(E335)-3)),IF(RIGHT(E335,2)="B)",-1000000000*VALUE(MID(E335,2,LEN(E335)-3)),IF(RIGHT(E335,2)="k)",-1000*VALUE(MID(E335,2,LEN(E335)-3)),VALUE(SUBSTITUTE(E335,",","")))))),IF(RIGHT(E335,1)="T",1000000000000*VALUE(LEFT(E335,LEN(E335)-1)),IF(RIGHT(E335,1)="M",1000000*VALUE(LEFT(E335,LEN(E335)-1)),IF(RIGHT(E335,1)="B",1000000000*VALUE(LEFT(E335,LEN(E335)-1)),IF(RIGHT(E335,1)="%",0.01*VALUE(LEFT(E335,LEN(E335)-1)),IF(RIGHT(E335,1)="k",1000*VALUE(LEFT(E335,LEN(E335)-1)),VALUE(SUBSTITUTE(E335,",",""))))))))),"N/A")</f>
        <v/>
      </c>
      <c r="M335">
        <f>IFERROR(IF(TRIM(F335)="-", "N/A", IF(RIGHT(F335,1)=")",IF(RIGHT(F335,2)="T)",-1000000000000*VALUE(MID(F335,2,LEN(F335)-3)),IF(RIGHT(F335,2)="M)",-1000000*VALUE(MID(F335,2,LEN(F335)-3)),IF(RIGHT(F335,2)="B)",-1000000000*VALUE(MID(F335,2,LEN(F335)-3)),IF(RIGHT(F335,2)="k)",-1000*VALUE(MID(F335,2,LEN(F335)-3)),VALUE(SUBSTITUTE(F335,",","")))))),IF(RIGHT(F335,1)="T",1000000000000*VALUE(LEFT(F335,LEN(F335)-1)),IF(RIGHT(F335,1)="M",1000000*VALUE(LEFT(F335,LEN(F335)-1)),IF(RIGHT(F335,1)="B",1000000000*VALUE(LEFT(F335,LEN(F335)-1)),IF(RIGHT(F335,1)="%",0.01*VALUE(LEFT(F335,LEN(F335)-1)),IF(RIGHT(F335,1)="k",1000*VALUE(LEFT(F335,LEN(F335)-1)),VALUE(SUBSTITUTE(F335,",",""))))))))),"N/A")</f>
        <v/>
      </c>
      <c r="N335">
        <f>IFERROR(IF(TRIM(G335)="-", "N/A", IF(RIGHT(G335,1)=")",IF(RIGHT(G335,2)="T)",-1000000000000*VALUE(MID(G335,2,LEN(G335)-3)),IF(RIGHT(G335,2)="M)",-1000000*VALUE(MID(G335,2,LEN(G335)-3)),IF(RIGHT(G335,2)="B)",-1000000000*VALUE(MID(G335,2,LEN(G335)-3)),IF(RIGHT(G335,2)="k)",-1000*VALUE(MID(G335,2,LEN(G335)-3)),VALUE(SUBSTITUTE(G335,",","")))))),IF(RIGHT(G335,1)="T",1000000000000*VALUE(LEFT(G335,LEN(G335)-1)),IF(RIGHT(G335,1)="M",1000000*VALUE(LEFT(G335,LEN(G335)-1)),IF(RIGHT(G335,1)="B",1000000000*VALUE(LEFT(G335,LEN(G335)-1)),IF(RIGHT(G335,1)="%",0.01*VALUE(LEFT(G335,LEN(G335)-1)),IF(RIGHT(G335,1)="k",1000*VALUE(LEFT(G335,LEN(G335)-1)),VALUE(SUBSTITUTE(G335,",",""))))))))),"N/A")</f>
        <v/>
      </c>
      <c r="P335">
        <f>MAX(J335:N335)</f>
        <v/>
      </c>
      <c r="Q335">
        <f>IFERROR(J144+MATCH(P335,J335:N335,0)-1,"")</f>
        <v/>
      </c>
      <c r="R335">
        <f>IF(Q335="","",MIN(J335:N335))</f>
        <v/>
      </c>
      <c r="S335">
        <f>IFERROR(J144+MATCH(R335,J335:N335,0)-1,"")</f>
        <v/>
      </c>
      <c r="T335">
        <f>IFERROR(AVERAGE(J335:N335),"")</f>
        <v/>
      </c>
      <c r="U335">
        <f>IFERROR(STDEV(J335:N335),"")</f>
        <v/>
      </c>
      <c r="V335">
        <f>IFERROR(IF(C335="-","",IF(ISBLANK(B335),"",IF(OR(ISNUMBER(FIND("Growth",B335)),ISNUMBER(FIND("Margin",B335))),"",(J335-T335)/U335))),"")</f>
        <v/>
      </c>
      <c r="W335">
        <f>IFERROR(IF(OR(D335="-",ISBLANK(D335)),"",(K335-T335)/U335),"")</f>
        <v/>
      </c>
      <c r="X335">
        <f>IFERROR(IF(OR(E335="-",ISBLANK(E335)),"",(L335-T335)/U335),"")</f>
        <v/>
      </c>
      <c r="Y335">
        <f>IFERROR(IF(OR(F335="-",ISBLANK(F335)),"",(M335-T335)/U335),"")</f>
        <v/>
      </c>
      <c r="Z335">
        <f>IFERROR(IF(OR(G335="-",ISBLANK(G335)),"",(N335-T335)/U335),"")</f>
        <v/>
      </c>
      <c r="AA335">
        <f>IF(MAX(MAX(V335:Z335),ABS(MIN(V335:Z335)))=ABS(MIN(V335:Z335)),MIN(V335:Z335),MAX(V335:Z335))</f>
        <v/>
      </c>
      <c r="AB335">
        <f>IFERROR(V144+MATCH(AA335,V335:Z335,0)-1,"")</f>
        <v/>
      </c>
      <c r="AC335">
        <f>IF(AB335&lt;&gt;"",IF(S335=AB335,"Low",IF(AB335=Q335,"High","")),"")</f>
        <v/>
      </c>
      <c r="AE335">
        <f>IF(ISNUMBER(MATCH("N/A",J335:N335,0)),"",IFERROR((5 * SUMPRODUCT(J144:N144,J335:N335) - PRODUCT(SUM(J144:N144),SUM(J335:N335))) / ((5 * SUM((J144^2)+(K144^2)+(L144^2)+(M144^2)+(N144^2))) - SUM(J144:N144)^2),""))</f>
        <v/>
      </c>
      <c r="AF335">
        <f>IFERROR(CORREL(J144:N144,J335:N335),"")</f>
        <v/>
      </c>
      <c r="AZ335">
        <f>IF(Q335=S335,0,1)</f>
        <v/>
      </c>
      <c r="BA335">
        <f>IF(AZ335=1,IF(Q335="","",IF(Q335=N144,"Yes","No")),"")</f>
        <v/>
      </c>
      <c r="BB335">
        <f>IF(BA335="Yes",P335,"")</f>
        <v/>
      </c>
      <c r="BC335">
        <f>IF(AZ335=1,IF(S335="","",IF(S335=N144,"Yes","No")),"")</f>
        <v/>
      </c>
      <c r="BD335">
        <f>IF(BC335="Yes",R335,"")</f>
        <v/>
      </c>
      <c r="BE335">
        <f>IFERROR(IF(SIGN(AE335)=1,"Increasing",IF(SIGN(AE335)=-1,"Decreasing","")),"")</f>
        <v/>
      </c>
      <c r="BF335">
        <f>IF(OR(AND(BE335="Increasing",BA335="Yes"),AND(BE335="Decreasing",BC335="Yes")),"Yes","No")</f>
        <v/>
      </c>
      <c r="BG335">
        <f>IF(I335="pos_trend","Yes","No")</f>
        <v/>
      </c>
      <c r="BH335">
        <f>IF(AF335&lt;&gt;"",IF(ABS(AF335)&gt;0.8,"Yes","No"),"")</f>
        <v/>
      </c>
    </row>
    <row r="336" spans="1:60">
      <c s="1" r="A336" t="n">
        <v>7</v>
      </c>
      <c r="B336" t="s">
        <v>890</v>
      </c>
      <c r="C336" t="s">
        <v>3058</v>
      </c>
      <c r="D336" t="s">
        <v>3059</v>
      </c>
      <c r="E336" t="s">
        <v>3060</v>
      </c>
      <c r="F336" t="s">
        <v>3063</v>
      </c>
      <c r="G336" t="s">
        <v>3065</v>
      </c>
      <c r="H336" t="s"/>
      <c r="I336">
        <f>IF(AND(K336&gt; J336, L336&gt; K336, M336&gt; L336, N336&gt; M336), "pos_trend", IF(AND(K336&lt; J336, L336&lt; K336, M336&lt; L336, N336&lt; M336), "neg_trend", "N/A"))</f>
        <v/>
      </c>
      <c r="J336">
        <f>IFERROR(IF(TRIM(C336)="-", "N/A", IF(RIGHT(C336,1)=")",IF(RIGHT(C336,2)="T)",-1000000000000*VALUE(MID(C336,2,LEN(C336)-3)),IF(RIGHT(C336,2)="M)",-1000000*VALUE(MID(C336,2,LEN(C336)-3)),IF(RIGHT(C336,2)="B)",-1000000000*VALUE(MID(C336,2,LEN(C336)-3)),IF(RIGHT(C336,2)="k)",-1000*VALUE(MID(C336,2,LEN(C336)-3)),VALUE(SUBSTITUTE(C336,",","")))))),IF(RIGHT(C336,1)="T",1000000000000*VALUE(LEFT(C336,LEN(C336)-1)),IF(RIGHT(C336,1)="M",1000000*VALUE(LEFT(C336,LEN(C336)-1)),IF(RIGHT(C336,1)="B",1000000000*VALUE(LEFT(C336,LEN(C336)-1)),IF(RIGHT(C336,1)="%",0.01*VALUE(LEFT(C336,LEN(C336)-1)),IF(RIGHT(C336,1)="k",1000*VALUE(LEFT(C336,LEN(C336)-1)),VALUE(SUBSTITUTE(C336,",",""))))))))),"N/A")</f>
        <v/>
      </c>
      <c r="K336">
        <f>IFERROR(IF(TRIM(D336)="-", "N/A", IF(RIGHT(D336,1)=")",IF(RIGHT(D336,2)="T)",-1000000000000*VALUE(MID(D336,2,LEN(D336)-3)),IF(RIGHT(D336,2)="M)",-1000000*VALUE(MID(D336,2,LEN(D336)-3)),IF(RIGHT(D336,2)="B)",-1000000000*VALUE(MID(D336,2,LEN(D336)-3)),IF(RIGHT(D336,2)="k)",-1000*VALUE(MID(D336,2,LEN(D336)-3)),VALUE(SUBSTITUTE(D336,",","")))))),IF(RIGHT(D336,1)="T",1000000000000*VALUE(LEFT(D336,LEN(D336)-1)),IF(RIGHT(D336,1)="M",1000000*VALUE(LEFT(D336,LEN(D336)-1)),IF(RIGHT(D336,1)="B",1000000000*VALUE(LEFT(D336,LEN(D336)-1)),IF(RIGHT(D336,1)="%",0.01*VALUE(LEFT(D336,LEN(D336)-1)),IF(RIGHT(D336,1)="k",1000*VALUE(LEFT(D336,LEN(D336)-1)),VALUE(SUBSTITUTE(D336,",",""))))))))),"N/A")</f>
        <v/>
      </c>
      <c r="L336">
        <f>IFERROR(IF(TRIM(E336)="-", "N/A", IF(RIGHT(E336,1)=")",IF(RIGHT(E336,2)="T)",-1000000000000*VALUE(MID(E336,2,LEN(E336)-3)),IF(RIGHT(E336,2)="M)",-1000000*VALUE(MID(E336,2,LEN(E336)-3)),IF(RIGHT(E336,2)="B)",-1000000000*VALUE(MID(E336,2,LEN(E336)-3)),IF(RIGHT(E336,2)="k)",-1000*VALUE(MID(E336,2,LEN(E336)-3)),VALUE(SUBSTITUTE(E336,",","")))))),IF(RIGHT(E336,1)="T",1000000000000*VALUE(LEFT(E336,LEN(E336)-1)),IF(RIGHT(E336,1)="M",1000000*VALUE(LEFT(E336,LEN(E336)-1)),IF(RIGHT(E336,1)="B",1000000000*VALUE(LEFT(E336,LEN(E336)-1)),IF(RIGHT(E336,1)="%",0.01*VALUE(LEFT(E336,LEN(E336)-1)),IF(RIGHT(E336,1)="k",1000*VALUE(LEFT(E336,LEN(E336)-1)),VALUE(SUBSTITUTE(E336,",",""))))))))),"N/A")</f>
        <v/>
      </c>
      <c r="M336">
        <f>IFERROR(IF(TRIM(F336)="-", "N/A", IF(RIGHT(F336,1)=")",IF(RIGHT(F336,2)="T)",-1000000000000*VALUE(MID(F336,2,LEN(F336)-3)),IF(RIGHT(F336,2)="M)",-1000000*VALUE(MID(F336,2,LEN(F336)-3)),IF(RIGHT(F336,2)="B)",-1000000000*VALUE(MID(F336,2,LEN(F336)-3)),IF(RIGHT(F336,2)="k)",-1000*VALUE(MID(F336,2,LEN(F336)-3)),VALUE(SUBSTITUTE(F336,",","")))))),IF(RIGHT(F336,1)="T",1000000000000*VALUE(LEFT(F336,LEN(F336)-1)),IF(RIGHT(F336,1)="M",1000000*VALUE(LEFT(F336,LEN(F336)-1)),IF(RIGHT(F336,1)="B",1000000000*VALUE(LEFT(F336,LEN(F336)-1)),IF(RIGHT(F336,1)="%",0.01*VALUE(LEFT(F336,LEN(F336)-1)),IF(RIGHT(F336,1)="k",1000*VALUE(LEFT(F336,LEN(F336)-1)),VALUE(SUBSTITUTE(F336,",",""))))))))),"N/A")</f>
        <v/>
      </c>
      <c r="N336">
        <f>IFERROR(IF(TRIM(G336)="-", "N/A", IF(RIGHT(G336,1)=")",IF(RIGHT(G336,2)="T)",-1000000000000*VALUE(MID(G336,2,LEN(G336)-3)),IF(RIGHT(G336,2)="M)",-1000000*VALUE(MID(G336,2,LEN(G336)-3)),IF(RIGHT(G336,2)="B)",-1000000000*VALUE(MID(G336,2,LEN(G336)-3)),IF(RIGHT(G336,2)="k)",-1000*VALUE(MID(G336,2,LEN(G336)-3)),VALUE(SUBSTITUTE(G336,",","")))))),IF(RIGHT(G336,1)="T",1000000000000*VALUE(LEFT(G336,LEN(G336)-1)),IF(RIGHT(G336,1)="M",1000000*VALUE(LEFT(G336,LEN(G336)-1)),IF(RIGHT(G336,1)="B",1000000000*VALUE(LEFT(G336,LEN(G336)-1)),IF(RIGHT(G336,1)="%",0.01*VALUE(LEFT(G336,LEN(G336)-1)),IF(RIGHT(G336,1)="k",1000*VALUE(LEFT(G336,LEN(G336)-1)),VALUE(SUBSTITUTE(G336,",",""))))))))),"N/A")</f>
        <v/>
      </c>
      <c r="P336">
        <f>MAX(J336:N336)</f>
        <v/>
      </c>
      <c r="Q336">
        <f>IFERROR(J144+MATCH(P336,J336:N336,0)-1,"")</f>
        <v/>
      </c>
      <c r="R336">
        <f>IF(Q336="","",MIN(J336:N336))</f>
        <v/>
      </c>
      <c r="S336">
        <f>IFERROR(J144+MATCH(R336,J336:N336,0)-1,"")</f>
        <v/>
      </c>
      <c r="T336">
        <f>IFERROR(AVERAGE(J336:N336),"")</f>
        <v/>
      </c>
      <c r="U336">
        <f>IFERROR(STDEV(J336:N336),"")</f>
        <v/>
      </c>
      <c r="V336">
        <f>IFERROR(IF(C336="-","",IF(ISBLANK(B336),"",IF(OR(ISNUMBER(FIND("Growth",B336)),ISNUMBER(FIND("Margin",B336))),"",(J336-T336)/U336))),"")</f>
        <v/>
      </c>
      <c r="W336">
        <f>IFERROR(IF(OR(D336="-",ISBLANK(D336)),"",(K336-T336)/U336),"")</f>
        <v/>
      </c>
      <c r="X336">
        <f>IFERROR(IF(OR(E336="-",ISBLANK(E336)),"",(L336-T336)/U336),"")</f>
        <v/>
      </c>
      <c r="Y336">
        <f>IFERROR(IF(OR(F336="-",ISBLANK(F336)),"",(M336-T336)/U336),"")</f>
        <v/>
      </c>
      <c r="Z336">
        <f>IFERROR(IF(OR(G336="-",ISBLANK(G336)),"",(N336-T336)/U336),"")</f>
        <v/>
      </c>
      <c r="AA336">
        <f>IF(MAX(MAX(V336:Z336),ABS(MIN(V336:Z336)))=ABS(MIN(V336:Z336)),MIN(V336:Z336),MAX(V336:Z336))</f>
        <v/>
      </c>
      <c r="AB336">
        <f>IFERROR(V144+MATCH(AA336,V336:Z336,0)-1,"")</f>
        <v/>
      </c>
      <c r="AC336">
        <f>IF(AB336&lt;&gt;"",IF(S336=AB336,"Low",IF(AB336=Q336,"High","")),"")</f>
        <v/>
      </c>
      <c r="AE336">
        <f>IF(ISNUMBER(MATCH("N/A",J336:N336,0)),"",IFERROR((5 * SUMPRODUCT(J144:N144,J336:N336) - PRODUCT(SUM(J144:N144),SUM(J336:N336))) / ((5 * SUM((J144^2)+(K144^2)+(L144^2)+(M144^2)+(N144^2))) - SUM(J144:N144)^2),""))</f>
        <v/>
      </c>
      <c r="AF336">
        <f>IFERROR(CORREL(J144:N144,J336:N336),"")</f>
        <v/>
      </c>
      <c r="AZ336">
        <f>IF(Q336=S336,0,1)</f>
        <v/>
      </c>
      <c r="BA336">
        <f>IF(AZ336=1,IF(Q336="","",IF(Q336=N144,"Yes","No")),"")</f>
        <v/>
      </c>
      <c r="BB336">
        <f>IF(BA336="Yes",P336,"")</f>
        <v/>
      </c>
      <c r="BC336">
        <f>IF(AZ336=1,IF(S336="","",IF(S336=N144,"Yes","No")),"")</f>
        <v/>
      </c>
      <c r="BD336">
        <f>IF(BC336="Yes",R336,"")</f>
        <v/>
      </c>
      <c r="BE336">
        <f>IFERROR(IF(SIGN(AE336)=1,"Increasing",IF(SIGN(AE336)=-1,"Decreasing","")),"")</f>
        <v/>
      </c>
      <c r="BF336">
        <f>IF(OR(AND(BE336="Increasing",BA336="Yes"),AND(BE336="Decreasing",BC336="Yes")),"Yes","No")</f>
        <v/>
      </c>
      <c r="BG336">
        <f>IF(I336="pos_trend","Yes","No")</f>
        <v/>
      </c>
      <c r="BH336">
        <f>IF(AF336&lt;&gt;"",IF(ABS(AF336)&gt;0.8,"Yes","No"),"")</f>
        <v/>
      </c>
    </row>
    <row r="337" spans="1:60">
      <c s="1" r="A337" t="n">
        <v>8</v>
      </c>
      <c r="B337" t="s">
        <v>891</v>
      </c>
      <c r="C337" t="s">
        <v>3066</v>
      </c>
      <c r="D337" t="s">
        <v>3067</v>
      </c>
      <c r="E337" t="s">
        <v>3068</v>
      </c>
      <c r="F337" t="s">
        <v>3069</v>
      </c>
      <c r="G337" t="s">
        <v>3070</v>
      </c>
      <c r="H337" t="s"/>
      <c r="I337">
        <f>IF(AND(K337&gt; J337, L337&gt; K337, M337&gt; L337, N337&gt; M337), "pos_trend", IF(AND(K337&lt; J337, L337&lt; K337, M337&lt; L337, N337&lt; M337), "neg_trend", "N/A"))</f>
        <v/>
      </c>
      <c r="J337">
        <f>IFERROR(IF(TRIM(C337)="-", "N/A", IF(RIGHT(C337,1)=")",IF(RIGHT(C337,2)="T)",-1000000000000*VALUE(MID(C337,2,LEN(C337)-3)),IF(RIGHT(C337,2)="M)",-1000000*VALUE(MID(C337,2,LEN(C337)-3)),IF(RIGHT(C337,2)="B)",-1000000000*VALUE(MID(C337,2,LEN(C337)-3)),IF(RIGHT(C337,2)="k)",-1000*VALUE(MID(C337,2,LEN(C337)-3)),VALUE(SUBSTITUTE(C337,",","")))))),IF(RIGHT(C337,1)="T",1000000000000*VALUE(LEFT(C337,LEN(C337)-1)),IF(RIGHT(C337,1)="M",1000000*VALUE(LEFT(C337,LEN(C337)-1)),IF(RIGHT(C337,1)="B",1000000000*VALUE(LEFT(C337,LEN(C337)-1)),IF(RIGHT(C337,1)="%",0.01*VALUE(LEFT(C337,LEN(C337)-1)),IF(RIGHT(C337,1)="k",1000*VALUE(LEFT(C337,LEN(C337)-1)),VALUE(SUBSTITUTE(C337,",",""))))))))),"N/A")</f>
        <v/>
      </c>
      <c r="K337">
        <f>IFERROR(IF(TRIM(D337)="-", "N/A", IF(RIGHT(D337,1)=")",IF(RIGHT(D337,2)="T)",-1000000000000*VALUE(MID(D337,2,LEN(D337)-3)),IF(RIGHT(D337,2)="M)",-1000000*VALUE(MID(D337,2,LEN(D337)-3)),IF(RIGHT(D337,2)="B)",-1000000000*VALUE(MID(D337,2,LEN(D337)-3)),IF(RIGHT(D337,2)="k)",-1000*VALUE(MID(D337,2,LEN(D337)-3)),VALUE(SUBSTITUTE(D337,",","")))))),IF(RIGHT(D337,1)="T",1000000000000*VALUE(LEFT(D337,LEN(D337)-1)),IF(RIGHT(D337,1)="M",1000000*VALUE(LEFT(D337,LEN(D337)-1)),IF(RIGHT(D337,1)="B",1000000000*VALUE(LEFT(D337,LEN(D337)-1)),IF(RIGHT(D337,1)="%",0.01*VALUE(LEFT(D337,LEN(D337)-1)),IF(RIGHT(D337,1)="k",1000*VALUE(LEFT(D337,LEN(D337)-1)),VALUE(SUBSTITUTE(D337,",",""))))))))),"N/A")</f>
        <v/>
      </c>
      <c r="L337">
        <f>IFERROR(IF(TRIM(E337)="-", "N/A", IF(RIGHT(E337,1)=")",IF(RIGHT(E337,2)="T)",-1000000000000*VALUE(MID(E337,2,LEN(E337)-3)),IF(RIGHT(E337,2)="M)",-1000000*VALUE(MID(E337,2,LEN(E337)-3)),IF(RIGHT(E337,2)="B)",-1000000000*VALUE(MID(E337,2,LEN(E337)-3)),IF(RIGHT(E337,2)="k)",-1000*VALUE(MID(E337,2,LEN(E337)-3)),VALUE(SUBSTITUTE(E337,",","")))))),IF(RIGHT(E337,1)="T",1000000000000*VALUE(LEFT(E337,LEN(E337)-1)),IF(RIGHT(E337,1)="M",1000000*VALUE(LEFT(E337,LEN(E337)-1)),IF(RIGHT(E337,1)="B",1000000000*VALUE(LEFT(E337,LEN(E337)-1)),IF(RIGHT(E337,1)="%",0.01*VALUE(LEFT(E337,LEN(E337)-1)),IF(RIGHT(E337,1)="k",1000*VALUE(LEFT(E337,LEN(E337)-1)),VALUE(SUBSTITUTE(E337,",",""))))))))),"N/A")</f>
        <v/>
      </c>
      <c r="M337">
        <f>IFERROR(IF(TRIM(F337)="-", "N/A", IF(RIGHT(F337,1)=")",IF(RIGHT(F337,2)="T)",-1000000000000*VALUE(MID(F337,2,LEN(F337)-3)),IF(RIGHT(F337,2)="M)",-1000000*VALUE(MID(F337,2,LEN(F337)-3)),IF(RIGHT(F337,2)="B)",-1000000000*VALUE(MID(F337,2,LEN(F337)-3)),IF(RIGHT(F337,2)="k)",-1000*VALUE(MID(F337,2,LEN(F337)-3)),VALUE(SUBSTITUTE(F337,",","")))))),IF(RIGHT(F337,1)="T",1000000000000*VALUE(LEFT(F337,LEN(F337)-1)),IF(RIGHT(F337,1)="M",1000000*VALUE(LEFT(F337,LEN(F337)-1)),IF(RIGHT(F337,1)="B",1000000000*VALUE(LEFT(F337,LEN(F337)-1)),IF(RIGHT(F337,1)="%",0.01*VALUE(LEFT(F337,LEN(F337)-1)),IF(RIGHT(F337,1)="k",1000*VALUE(LEFT(F337,LEN(F337)-1)),VALUE(SUBSTITUTE(F337,",",""))))))))),"N/A")</f>
        <v/>
      </c>
      <c r="N337">
        <f>IFERROR(IF(TRIM(G337)="-", "N/A", IF(RIGHT(G337,1)=")",IF(RIGHT(G337,2)="T)",-1000000000000*VALUE(MID(G337,2,LEN(G337)-3)),IF(RIGHT(G337,2)="M)",-1000000*VALUE(MID(G337,2,LEN(G337)-3)),IF(RIGHT(G337,2)="B)",-1000000000*VALUE(MID(G337,2,LEN(G337)-3)),IF(RIGHT(G337,2)="k)",-1000*VALUE(MID(G337,2,LEN(G337)-3)),VALUE(SUBSTITUTE(G337,",","")))))),IF(RIGHT(G337,1)="T",1000000000000*VALUE(LEFT(G337,LEN(G337)-1)),IF(RIGHT(G337,1)="M",1000000*VALUE(LEFT(G337,LEN(G337)-1)),IF(RIGHT(G337,1)="B",1000000000*VALUE(LEFT(G337,LEN(G337)-1)),IF(RIGHT(G337,1)="%",0.01*VALUE(LEFT(G337,LEN(G337)-1)),IF(RIGHT(G337,1)="k",1000*VALUE(LEFT(G337,LEN(G337)-1)),VALUE(SUBSTITUTE(G337,",",""))))))))),"N/A")</f>
        <v/>
      </c>
      <c r="P337">
        <f>MAX(J337:N337)</f>
        <v/>
      </c>
      <c r="Q337">
        <f>IFERROR(J144+MATCH(P337,J337:N337,0)-1,"")</f>
        <v/>
      </c>
      <c r="R337">
        <f>IF(Q337="","",MIN(J337:N337))</f>
        <v/>
      </c>
      <c r="S337">
        <f>IFERROR(J144+MATCH(R337,J337:N337,0)-1,"")</f>
        <v/>
      </c>
      <c r="T337">
        <f>IFERROR(AVERAGE(J337:N337),"")</f>
        <v/>
      </c>
      <c r="U337">
        <f>IFERROR(STDEV(J337:N337),"")</f>
        <v/>
      </c>
      <c r="V337">
        <f>IFERROR(IF(C337="-","",IF(ISBLANK(B337),"",IF(OR(ISNUMBER(FIND("Growth",B337)),ISNUMBER(FIND("Margin",B337))),"",(J337-T337)/U337))),"")</f>
        <v/>
      </c>
      <c r="W337">
        <f>IFERROR(IF(OR(D337="-",ISBLANK(D337)),"",(K337-T337)/U337),"")</f>
        <v/>
      </c>
      <c r="X337">
        <f>IFERROR(IF(OR(E337="-",ISBLANK(E337)),"",(L337-T337)/U337),"")</f>
        <v/>
      </c>
      <c r="Y337">
        <f>IFERROR(IF(OR(F337="-",ISBLANK(F337)),"",(M337-T337)/U337),"")</f>
        <v/>
      </c>
      <c r="Z337">
        <f>IFERROR(IF(OR(G337="-",ISBLANK(G337)),"",(N337-T337)/U337),"")</f>
        <v/>
      </c>
      <c r="AA337">
        <f>IF(MAX(MAX(V337:Z337),ABS(MIN(V337:Z337)))=ABS(MIN(V337:Z337)),MIN(V337:Z337),MAX(V337:Z337))</f>
        <v/>
      </c>
      <c r="AB337">
        <f>IFERROR(V144+MATCH(AA337,V337:Z337,0)-1,"")</f>
        <v/>
      </c>
      <c r="AC337">
        <f>IF(AB337&lt;&gt;"",IF(S337=AB337,"Low",IF(AB337=Q337,"High","")),"")</f>
        <v/>
      </c>
      <c r="AE337">
        <f>IF(ISNUMBER(MATCH("N/A",J337:N337,0)),"",IFERROR((5 * SUMPRODUCT(J144:N144,J337:N337) - PRODUCT(SUM(J144:N144),SUM(J337:N337))) / ((5 * SUM((J144^2)+(K144^2)+(L144^2)+(M144^2)+(N144^2))) - SUM(J144:N144)^2),""))</f>
        <v/>
      </c>
      <c r="AF337">
        <f>IFERROR(CORREL(J144:N144,J337:N337),"")</f>
        <v/>
      </c>
      <c r="AZ337">
        <f>IF(Q337=S337,0,1)</f>
        <v/>
      </c>
      <c r="BA337">
        <f>IF(AZ337=1,IF(Q337="","",IF(Q337=N144,"Yes","No")),"")</f>
        <v/>
      </c>
      <c r="BB337">
        <f>IF(BA337="Yes",P337,"")</f>
        <v/>
      </c>
      <c r="BC337">
        <f>IF(AZ337=1,IF(S337="","",IF(S337=N144,"Yes","No")),"")</f>
        <v/>
      </c>
      <c r="BD337">
        <f>IF(BC337="Yes",R337,"")</f>
        <v/>
      </c>
      <c r="BE337">
        <f>IFERROR(IF(SIGN(AE337)=1,"Increasing",IF(SIGN(AE337)=-1,"Decreasing","")),"")</f>
        <v/>
      </c>
      <c r="BF337">
        <f>IF(OR(AND(BE337="Increasing",BA337="Yes"),AND(BE337="Decreasing",BC337="Yes")),"Yes","No")</f>
        <v/>
      </c>
      <c r="BG337">
        <f>IF(I337="pos_trend","Yes","No")</f>
        <v/>
      </c>
      <c r="BH337">
        <f>IF(AF337&lt;&gt;"",IF(ABS(AF337)&gt;0.8,"Yes","No"),"")</f>
        <v/>
      </c>
    </row>
    <row r="338" spans="1:60">
      <c s="1" r="A338" t="n">
        <v>9</v>
      </c>
      <c r="B338" t="s">
        <v>897</v>
      </c>
      <c r="C338" t="s">
        <v>264</v>
      </c>
      <c r="D338" t="s">
        <v>264</v>
      </c>
      <c r="E338" t="s">
        <v>264</v>
      </c>
      <c r="F338" t="s">
        <v>264</v>
      </c>
      <c r="G338" t="s">
        <v>264</v>
      </c>
      <c r="H338" t="s"/>
      <c r="I338">
        <f>IF(AND(K338&gt; J338, L338&gt; K338, M338&gt; L338, N338&gt; M338), "pos_trend", IF(AND(K338&lt; J338, L338&lt; K338, M338&lt; L338, N338&lt; M338), "neg_trend", "N/A"))</f>
        <v/>
      </c>
      <c r="J338">
        <f>IFERROR(IF(TRIM(C338)="-", "N/A", IF(RIGHT(C338,1)=")",IF(RIGHT(C338,2)="T)",-1000000000000*VALUE(MID(C338,2,LEN(C338)-3)),IF(RIGHT(C338,2)="M)",-1000000*VALUE(MID(C338,2,LEN(C338)-3)),IF(RIGHT(C338,2)="B)",-1000000000*VALUE(MID(C338,2,LEN(C338)-3)),IF(RIGHT(C338,2)="k)",-1000*VALUE(MID(C338,2,LEN(C338)-3)),VALUE(SUBSTITUTE(C338,",","")))))),IF(RIGHT(C338,1)="T",1000000000000*VALUE(LEFT(C338,LEN(C338)-1)),IF(RIGHT(C338,1)="M",1000000*VALUE(LEFT(C338,LEN(C338)-1)),IF(RIGHT(C338,1)="B",1000000000*VALUE(LEFT(C338,LEN(C338)-1)),IF(RIGHT(C338,1)="%",0.01*VALUE(LEFT(C338,LEN(C338)-1)),IF(RIGHT(C338,1)="k",1000*VALUE(LEFT(C338,LEN(C338)-1)),VALUE(SUBSTITUTE(C338,",",""))))))))),"N/A")</f>
        <v/>
      </c>
      <c r="K338">
        <f>IFERROR(IF(TRIM(D338)="-", "N/A", IF(RIGHT(D338,1)=")",IF(RIGHT(D338,2)="T)",-1000000000000*VALUE(MID(D338,2,LEN(D338)-3)),IF(RIGHT(D338,2)="M)",-1000000*VALUE(MID(D338,2,LEN(D338)-3)),IF(RIGHT(D338,2)="B)",-1000000000*VALUE(MID(D338,2,LEN(D338)-3)),IF(RIGHT(D338,2)="k)",-1000*VALUE(MID(D338,2,LEN(D338)-3)),VALUE(SUBSTITUTE(D338,",","")))))),IF(RIGHT(D338,1)="T",1000000000000*VALUE(LEFT(D338,LEN(D338)-1)),IF(RIGHT(D338,1)="M",1000000*VALUE(LEFT(D338,LEN(D338)-1)),IF(RIGHT(D338,1)="B",1000000000*VALUE(LEFT(D338,LEN(D338)-1)),IF(RIGHT(D338,1)="%",0.01*VALUE(LEFT(D338,LEN(D338)-1)),IF(RIGHT(D338,1)="k",1000*VALUE(LEFT(D338,LEN(D338)-1)),VALUE(SUBSTITUTE(D338,",",""))))))))),"N/A")</f>
        <v/>
      </c>
      <c r="L338">
        <f>IFERROR(IF(TRIM(E338)="-", "N/A", IF(RIGHT(E338,1)=")",IF(RIGHT(E338,2)="T)",-1000000000000*VALUE(MID(E338,2,LEN(E338)-3)),IF(RIGHT(E338,2)="M)",-1000000*VALUE(MID(E338,2,LEN(E338)-3)),IF(RIGHT(E338,2)="B)",-1000000000*VALUE(MID(E338,2,LEN(E338)-3)),IF(RIGHT(E338,2)="k)",-1000*VALUE(MID(E338,2,LEN(E338)-3)),VALUE(SUBSTITUTE(E338,",","")))))),IF(RIGHT(E338,1)="T",1000000000000*VALUE(LEFT(E338,LEN(E338)-1)),IF(RIGHT(E338,1)="M",1000000*VALUE(LEFT(E338,LEN(E338)-1)),IF(RIGHT(E338,1)="B",1000000000*VALUE(LEFT(E338,LEN(E338)-1)),IF(RIGHT(E338,1)="%",0.01*VALUE(LEFT(E338,LEN(E338)-1)),IF(RIGHT(E338,1)="k",1000*VALUE(LEFT(E338,LEN(E338)-1)),VALUE(SUBSTITUTE(E338,",",""))))))))),"N/A")</f>
        <v/>
      </c>
      <c r="M338">
        <f>IFERROR(IF(TRIM(F338)="-", "N/A", IF(RIGHT(F338,1)=")",IF(RIGHT(F338,2)="T)",-1000000000000*VALUE(MID(F338,2,LEN(F338)-3)),IF(RIGHT(F338,2)="M)",-1000000*VALUE(MID(F338,2,LEN(F338)-3)),IF(RIGHT(F338,2)="B)",-1000000000*VALUE(MID(F338,2,LEN(F338)-3)),IF(RIGHT(F338,2)="k)",-1000*VALUE(MID(F338,2,LEN(F338)-3)),VALUE(SUBSTITUTE(F338,",","")))))),IF(RIGHT(F338,1)="T",1000000000000*VALUE(LEFT(F338,LEN(F338)-1)),IF(RIGHT(F338,1)="M",1000000*VALUE(LEFT(F338,LEN(F338)-1)),IF(RIGHT(F338,1)="B",1000000000*VALUE(LEFT(F338,LEN(F338)-1)),IF(RIGHT(F338,1)="%",0.01*VALUE(LEFT(F338,LEN(F338)-1)),IF(RIGHT(F338,1)="k",1000*VALUE(LEFT(F338,LEN(F338)-1)),VALUE(SUBSTITUTE(F338,",",""))))))))),"N/A")</f>
        <v/>
      </c>
      <c r="N338">
        <f>IFERROR(IF(TRIM(G338)="-", "N/A", IF(RIGHT(G338,1)=")",IF(RIGHT(G338,2)="T)",-1000000000000*VALUE(MID(G338,2,LEN(G338)-3)),IF(RIGHT(G338,2)="M)",-1000000*VALUE(MID(G338,2,LEN(G338)-3)),IF(RIGHT(G338,2)="B)",-1000000000*VALUE(MID(G338,2,LEN(G338)-3)),IF(RIGHT(G338,2)="k)",-1000*VALUE(MID(G338,2,LEN(G338)-3)),VALUE(SUBSTITUTE(G338,",","")))))),IF(RIGHT(G338,1)="T",1000000000000*VALUE(LEFT(G338,LEN(G338)-1)),IF(RIGHT(G338,1)="M",1000000*VALUE(LEFT(G338,LEN(G338)-1)),IF(RIGHT(G338,1)="B",1000000000*VALUE(LEFT(G338,LEN(G338)-1)),IF(RIGHT(G338,1)="%",0.01*VALUE(LEFT(G338,LEN(G338)-1)),IF(RIGHT(G338,1)="k",1000*VALUE(LEFT(G338,LEN(G338)-1)),VALUE(SUBSTITUTE(G338,",",""))))))))),"N/A")</f>
        <v/>
      </c>
      <c r="P338">
        <f>MAX(J338:N338)</f>
        <v/>
      </c>
      <c r="Q338">
        <f>IFERROR(J144+MATCH(P338,J338:N338,0)-1,"")</f>
        <v/>
      </c>
      <c r="R338">
        <f>IF(Q338="","",MIN(J338:N338))</f>
        <v/>
      </c>
      <c r="S338">
        <f>IFERROR(J144+MATCH(R338,J338:N338,0)-1,"")</f>
        <v/>
      </c>
      <c r="T338">
        <f>IFERROR(AVERAGE(J338:N338),"")</f>
        <v/>
      </c>
      <c r="U338">
        <f>IFERROR(STDEV(J338:N338),"")</f>
        <v/>
      </c>
      <c r="V338">
        <f>IFERROR(IF(C338="-","",IF(ISBLANK(B338),"",IF(OR(ISNUMBER(FIND("Growth",B338)),ISNUMBER(FIND("Margin",B338))),"",(J338-T338)/U338))),"")</f>
        <v/>
      </c>
      <c r="W338">
        <f>IFERROR(IF(OR(D338="-",ISBLANK(D338)),"",(K338-T338)/U338),"")</f>
        <v/>
      </c>
      <c r="X338">
        <f>IFERROR(IF(OR(E338="-",ISBLANK(E338)),"",(L338-T338)/U338),"")</f>
        <v/>
      </c>
      <c r="Y338">
        <f>IFERROR(IF(OR(F338="-",ISBLANK(F338)),"",(M338-T338)/U338),"")</f>
        <v/>
      </c>
      <c r="Z338">
        <f>IFERROR(IF(OR(G338="-",ISBLANK(G338)),"",(N338-T338)/U338),"")</f>
        <v/>
      </c>
      <c r="AA338">
        <f>IF(MAX(MAX(V338:Z338),ABS(MIN(V338:Z338)))=ABS(MIN(V338:Z338)),MIN(V338:Z338),MAX(V338:Z338))</f>
        <v/>
      </c>
      <c r="AB338">
        <f>IFERROR(V144+MATCH(AA338,V338:Z338,0)-1,"")</f>
        <v/>
      </c>
      <c r="AC338">
        <f>IF(AB338&lt;&gt;"",IF(S338=AB338,"Low",IF(AB338=Q338,"High","")),"")</f>
        <v/>
      </c>
      <c r="AE338">
        <f>IF(ISNUMBER(MATCH("N/A",J338:N338,0)),"",IFERROR((5 * SUMPRODUCT(J144:N144,J338:N338) - PRODUCT(SUM(J144:N144),SUM(J338:N338))) / ((5 * SUM((J144^2)+(K144^2)+(L144^2)+(M144^2)+(N144^2))) - SUM(J144:N144)^2),""))</f>
        <v/>
      </c>
      <c r="AF338">
        <f>IFERROR(CORREL(J144:N144,J338:N338),"")</f>
        <v/>
      </c>
      <c r="AZ338">
        <f>IF(Q338=S338,0,1)</f>
        <v/>
      </c>
      <c r="BA338">
        <f>IF(AZ338=1,IF(Q338="","",IF(Q338=N144,"Yes","No")),"")</f>
        <v/>
      </c>
      <c r="BB338">
        <f>IF(BA338="Yes",P338,"")</f>
        <v/>
      </c>
      <c r="BC338">
        <f>IF(AZ338=1,IF(S338="","",IF(S338=N144,"Yes","No")),"")</f>
        <v/>
      </c>
      <c r="BD338">
        <f>IF(BC338="Yes",R338,"")</f>
        <v/>
      </c>
      <c r="BE338">
        <f>IFERROR(IF(SIGN(AE338)=1,"Increasing",IF(SIGN(AE338)=-1,"Decreasing","")),"")</f>
        <v/>
      </c>
      <c r="BF338">
        <f>IF(OR(AND(BE338="Increasing",BA338="Yes"),AND(BE338="Decreasing",BC338="Yes")),"Yes","No")</f>
        <v/>
      </c>
      <c r="BG338">
        <f>IF(I338="pos_trend","Yes","No")</f>
        <v/>
      </c>
      <c r="BH338">
        <f>IF(AF338&lt;&gt;"",IF(ABS(AF338)&gt;0.8,"Yes","No"),"")</f>
        <v/>
      </c>
    </row>
    <row r="339" spans="1:60">
      <c s="1" r="A339" t="n">
        <v>10</v>
      </c>
      <c r="B339" t="s">
        <v>898</v>
      </c>
      <c r="C339" t="s">
        <v>3066</v>
      </c>
      <c r="D339" t="s">
        <v>3067</v>
      </c>
      <c r="E339" t="s">
        <v>3068</v>
      </c>
      <c r="F339" t="s">
        <v>3069</v>
      </c>
      <c r="G339" t="s">
        <v>3070</v>
      </c>
      <c r="H339" t="s"/>
      <c r="I339">
        <f>IF(AND(K339&gt; J339, L339&gt; K339, M339&gt; L339, N339&gt; M339), "pos_trend", IF(AND(K339&lt; J339, L339&lt; K339, M339&lt; L339, N339&lt; M339), "neg_trend", "N/A"))</f>
        <v/>
      </c>
      <c r="J339">
        <f>IFERROR(IF(TRIM(C339)="-", "N/A", IF(RIGHT(C339,1)=")",IF(RIGHT(C339,2)="T)",-1000000000000*VALUE(MID(C339,2,LEN(C339)-3)),IF(RIGHT(C339,2)="M)",-1000000*VALUE(MID(C339,2,LEN(C339)-3)),IF(RIGHT(C339,2)="B)",-1000000000*VALUE(MID(C339,2,LEN(C339)-3)),IF(RIGHT(C339,2)="k)",-1000*VALUE(MID(C339,2,LEN(C339)-3)),VALUE(SUBSTITUTE(C339,",","")))))),IF(RIGHT(C339,1)="T",1000000000000*VALUE(LEFT(C339,LEN(C339)-1)),IF(RIGHT(C339,1)="M",1000000*VALUE(LEFT(C339,LEN(C339)-1)),IF(RIGHT(C339,1)="B",1000000000*VALUE(LEFT(C339,LEN(C339)-1)),IF(RIGHT(C339,1)="%",0.01*VALUE(LEFT(C339,LEN(C339)-1)),IF(RIGHT(C339,1)="k",1000*VALUE(LEFT(C339,LEN(C339)-1)),VALUE(SUBSTITUTE(C339,",",""))))))))),"N/A")</f>
        <v/>
      </c>
      <c r="K339">
        <f>IFERROR(IF(TRIM(D339)="-", "N/A", IF(RIGHT(D339,1)=")",IF(RIGHT(D339,2)="T)",-1000000000000*VALUE(MID(D339,2,LEN(D339)-3)),IF(RIGHT(D339,2)="M)",-1000000*VALUE(MID(D339,2,LEN(D339)-3)),IF(RIGHT(D339,2)="B)",-1000000000*VALUE(MID(D339,2,LEN(D339)-3)),IF(RIGHT(D339,2)="k)",-1000*VALUE(MID(D339,2,LEN(D339)-3)),VALUE(SUBSTITUTE(D339,",","")))))),IF(RIGHT(D339,1)="T",1000000000000*VALUE(LEFT(D339,LEN(D339)-1)),IF(RIGHT(D339,1)="M",1000000*VALUE(LEFT(D339,LEN(D339)-1)),IF(RIGHT(D339,1)="B",1000000000*VALUE(LEFT(D339,LEN(D339)-1)),IF(RIGHT(D339,1)="%",0.01*VALUE(LEFT(D339,LEN(D339)-1)),IF(RIGHT(D339,1)="k",1000*VALUE(LEFT(D339,LEN(D339)-1)),VALUE(SUBSTITUTE(D339,",",""))))))))),"N/A")</f>
        <v/>
      </c>
      <c r="L339">
        <f>IFERROR(IF(TRIM(E339)="-", "N/A", IF(RIGHT(E339,1)=")",IF(RIGHT(E339,2)="T)",-1000000000000*VALUE(MID(E339,2,LEN(E339)-3)),IF(RIGHT(E339,2)="M)",-1000000*VALUE(MID(E339,2,LEN(E339)-3)),IF(RIGHT(E339,2)="B)",-1000000000*VALUE(MID(E339,2,LEN(E339)-3)),IF(RIGHT(E339,2)="k)",-1000*VALUE(MID(E339,2,LEN(E339)-3)),VALUE(SUBSTITUTE(E339,",","")))))),IF(RIGHT(E339,1)="T",1000000000000*VALUE(LEFT(E339,LEN(E339)-1)),IF(RIGHT(E339,1)="M",1000000*VALUE(LEFT(E339,LEN(E339)-1)),IF(RIGHT(E339,1)="B",1000000000*VALUE(LEFT(E339,LEN(E339)-1)),IF(RIGHT(E339,1)="%",0.01*VALUE(LEFT(E339,LEN(E339)-1)),IF(RIGHT(E339,1)="k",1000*VALUE(LEFT(E339,LEN(E339)-1)),VALUE(SUBSTITUTE(E339,",",""))))))))),"N/A")</f>
        <v/>
      </c>
      <c r="M339">
        <f>IFERROR(IF(TRIM(F339)="-", "N/A", IF(RIGHT(F339,1)=")",IF(RIGHT(F339,2)="T)",-1000000000000*VALUE(MID(F339,2,LEN(F339)-3)),IF(RIGHT(F339,2)="M)",-1000000*VALUE(MID(F339,2,LEN(F339)-3)),IF(RIGHT(F339,2)="B)",-1000000000*VALUE(MID(F339,2,LEN(F339)-3)),IF(RIGHT(F339,2)="k)",-1000*VALUE(MID(F339,2,LEN(F339)-3)),VALUE(SUBSTITUTE(F339,",","")))))),IF(RIGHT(F339,1)="T",1000000000000*VALUE(LEFT(F339,LEN(F339)-1)),IF(RIGHT(F339,1)="M",1000000*VALUE(LEFT(F339,LEN(F339)-1)),IF(RIGHT(F339,1)="B",1000000000*VALUE(LEFT(F339,LEN(F339)-1)),IF(RIGHT(F339,1)="%",0.01*VALUE(LEFT(F339,LEN(F339)-1)),IF(RIGHT(F339,1)="k",1000*VALUE(LEFT(F339,LEN(F339)-1)),VALUE(SUBSTITUTE(F339,",",""))))))))),"N/A")</f>
        <v/>
      </c>
      <c r="N339">
        <f>IFERROR(IF(TRIM(G339)="-", "N/A", IF(RIGHT(G339,1)=")",IF(RIGHT(G339,2)="T)",-1000000000000*VALUE(MID(G339,2,LEN(G339)-3)),IF(RIGHT(G339,2)="M)",-1000000*VALUE(MID(G339,2,LEN(G339)-3)),IF(RIGHT(G339,2)="B)",-1000000000*VALUE(MID(G339,2,LEN(G339)-3)),IF(RIGHT(G339,2)="k)",-1000*VALUE(MID(G339,2,LEN(G339)-3)),VALUE(SUBSTITUTE(G339,",","")))))),IF(RIGHT(G339,1)="T",1000000000000*VALUE(LEFT(G339,LEN(G339)-1)),IF(RIGHT(G339,1)="M",1000000*VALUE(LEFT(G339,LEN(G339)-1)),IF(RIGHT(G339,1)="B",1000000000*VALUE(LEFT(G339,LEN(G339)-1)),IF(RIGHT(G339,1)="%",0.01*VALUE(LEFT(G339,LEN(G339)-1)),IF(RIGHT(G339,1)="k",1000*VALUE(LEFT(G339,LEN(G339)-1)),VALUE(SUBSTITUTE(G339,",",""))))))))),"N/A")</f>
        <v/>
      </c>
      <c r="P339">
        <f>MAX(J339:N339)</f>
        <v/>
      </c>
      <c r="Q339">
        <f>IFERROR(J144+MATCH(P339,J339:N339,0)-1,"")</f>
        <v/>
      </c>
      <c r="R339">
        <f>IF(Q339="","",MIN(J339:N339))</f>
        <v/>
      </c>
      <c r="S339">
        <f>IFERROR(J144+MATCH(R339,J339:N339,0)-1,"")</f>
        <v/>
      </c>
      <c r="T339">
        <f>IFERROR(AVERAGE(J339:N339),"")</f>
        <v/>
      </c>
      <c r="U339">
        <f>IFERROR(STDEV(J339:N339),"")</f>
        <v/>
      </c>
      <c r="V339">
        <f>IFERROR(IF(C339="-","",IF(ISBLANK(B339),"",IF(OR(ISNUMBER(FIND("Growth",B339)),ISNUMBER(FIND("Margin",B339))),"",(J339-T339)/U339))),"")</f>
        <v/>
      </c>
      <c r="W339">
        <f>IFERROR(IF(OR(D339="-",ISBLANK(D339)),"",(K339-T339)/U339),"")</f>
        <v/>
      </c>
      <c r="X339">
        <f>IFERROR(IF(OR(E339="-",ISBLANK(E339)),"",(L339-T339)/U339),"")</f>
        <v/>
      </c>
      <c r="Y339">
        <f>IFERROR(IF(OR(F339="-",ISBLANK(F339)),"",(M339-T339)/U339),"")</f>
        <v/>
      </c>
      <c r="Z339">
        <f>IFERROR(IF(OR(G339="-",ISBLANK(G339)),"",(N339-T339)/U339),"")</f>
        <v/>
      </c>
      <c r="AA339">
        <f>IF(MAX(MAX(V339:Z339),ABS(MIN(V339:Z339)))=ABS(MIN(V339:Z339)),MIN(V339:Z339),MAX(V339:Z339))</f>
        <v/>
      </c>
      <c r="AB339">
        <f>IFERROR(V144+MATCH(AA339,V339:Z339,0)-1,"")</f>
        <v/>
      </c>
      <c r="AC339">
        <f>IF(AB339&lt;&gt;"",IF(S339=AB339,"Low",IF(AB339=Q339,"High","")),"")</f>
        <v/>
      </c>
      <c r="AE339">
        <f>IF(ISNUMBER(MATCH("N/A",J339:N339,0)),"",IFERROR((5 * SUMPRODUCT(J144:N144,J339:N339) - PRODUCT(SUM(J144:N144),SUM(J339:N339))) / ((5 * SUM((J144^2)+(K144^2)+(L144^2)+(M144^2)+(N144^2))) - SUM(J144:N144)^2),""))</f>
        <v/>
      </c>
      <c r="AF339">
        <f>IFERROR(CORREL(J144:N144,J339:N339),"")</f>
        <v/>
      </c>
      <c r="AZ339">
        <f>IF(Q339=S339,0,1)</f>
        <v/>
      </c>
      <c r="BA339">
        <f>IF(AZ339=1,IF(Q339="","",IF(Q339=N144,"Yes","No")),"")</f>
        <v/>
      </c>
      <c r="BB339">
        <f>IF(BA339="Yes",P339,"")</f>
        <v/>
      </c>
      <c r="BC339">
        <f>IF(AZ339=1,IF(S339="","",IF(S339=N144,"Yes","No")),"")</f>
        <v/>
      </c>
      <c r="BD339">
        <f>IF(BC339="Yes",R339,"")</f>
        <v/>
      </c>
      <c r="BE339">
        <f>IFERROR(IF(SIGN(AE339)=1,"Increasing",IF(SIGN(AE339)=-1,"Decreasing","")),"")</f>
        <v/>
      </c>
      <c r="BF339">
        <f>IF(OR(AND(BE339="Increasing",BA339="Yes"),AND(BE339="Decreasing",BC339="Yes")),"Yes","No")</f>
        <v/>
      </c>
      <c r="BG339">
        <f>IF(I339="pos_trend","Yes","No")</f>
        <v/>
      </c>
      <c r="BH339">
        <f>IF(AF339&lt;&gt;"",IF(ABS(AF339)&gt;0.8,"Yes","No"),"")</f>
        <v/>
      </c>
    </row>
    <row r="340" spans="1:60">
      <c s="1" r="A340" t="n">
        <v>11</v>
      </c>
      <c r="B340" t="s">
        <v>899</v>
      </c>
      <c r="C340" t="s">
        <v>3071</v>
      </c>
      <c r="D340" t="s">
        <v>3072</v>
      </c>
      <c r="E340" t="s">
        <v>3073</v>
      </c>
      <c r="F340" t="s">
        <v>3074</v>
      </c>
      <c r="G340" t="s">
        <v>3075</v>
      </c>
      <c r="H340" t="s"/>
      <c r="I340">
        <f>IF(AND(K340&gt; J340, L340&gt; K340, M340&gt; L340, N340&gt; M340), "pos_trend", IF(AND(K340&lt; J340, L340&lt; K340, M340&lt; L340, N340&lt; M340), "neg_trend", "N/A"))</f>
        <v/>
      </c>
      <c r="J340">
        <f>IFERROR(IF(TRIM(C340)="-", "N/A", IF(RIGHT(C340,1)=")",IF(RIGHT(C340,2)="T)",-1000000000000*VALUE(MID(C340,2,LEN(C340)-3)),IF(RIGHT(C340,2)="M)",-1000000*VALUE(MID(C340,2,LEN(C340)-3)),IF(RIGHT(C340,2)="B)",-1000000000*VALUE(MID(C340,2,LEN(C340)-3)),IF(RIGHT(C340,2)="k)",-1000*VALUE(MID(C340,2,LEN(C340)-3)),VALUE(SUBSTITUTE(C340,",","")))))),IF(RIGHT(C340,1)="T",1000000000000*VALUE(LEFT(C340,LEN(C340)-1)),IF(RIGHT(C340,1)="M",1000000*VALUE(LEFT(C340,LEN(C340)-1)),IF(RIGHT(C340,1)="B",1000000000*VALUE(LEFT(C340,LEN(C340)-1)),IF(RIGHT(C340,1)="%",0.01*VALUE(LEFT(C340,LEN(C340)-1)),IF(RIGHT(C340,1)="k",1000*VALUE(LEFT(C340,LEN(C340)-1)),VALUE(SUBSTITUTE(C340,",",""))))))))),"N/A")</f>
        <v/>
      </c>
      <c r="K340">
        <f>IFERROR(IF(TRIM(D340)="-", "N/A", IF(RIGHT(D340,1)=")",IF(RIGHT(D340,2)="T)",-1000000000000*VALUE(MID(D340,2,LEN(D340)-3)),IF(RIGHT(D340,2)="M)",-1000000*VALUE(MID(D340,2,LEN(D340)-3)),IF(RIGHT(D340,2)="B)",-1000000000*VALUE(MID(D340,2,LEN(D340)-3)),IF(RIGHT(D340,2)="k)",-1000*VALUE(MID(D340,2,LEN(D340)-3)),VALUE(SUBSTITUTE(D340,",","")))))),IF(RIGHT(D340,1)="T",1000000000000*VALUE(LEFT(D340,LEN(D340)-1)),IF(RIGHT(D340,1)="M",1000000*VALUE(LEFT(D340,LEN(D340)-1)),IF(RIGHT(D340,1)="B",1000000000*VALUE(LEFT(D340,LEN(D340)-1)),IF(RIGHT(D340,1)="%",0.01*VALUE(LEFT(D340,LEN(D340)-1)),IF(RIGHT(D340,1)="k",1000*VALUE(LEFT(D340,LEN(D340)-1)),VALUE(SUBSTITUTE(D340,",",""))))))))),"N/A")</f>
        <v/>
      </c>
      <c r="L340">
        <f>IFERROR(IF(TRIM(E340)="-", "N/A", IF(RIGHT(E340,1)=")",IF(RIGHT(E340,2)="T)",-1000000000000*VALUE(MID(E340,2,LEN(E340)-3)),IF(RIGHT(E340,2)="M)",-1000000*VALUE(MID(E340,2,LEN(E340)-3)),IF(RIGHT(E340,2)="B)",-1000000000*VALUE(MID(E340,2,LEN(E340)-3)),IF(RIGHT(E340,2)="k)",-1000*VALUE(MID(E340,2,LEN(E340)-3)),VALUE(SUBSTITUTE(E340,",","")))))),IF(RIGHT(E340,1)="T",1000000000000*VALUE(LEFT(E340,LEN(E340)-1)),IF(RIGHT(E340,1)="M",1000000*VALUE(LEFT(E340,LEN(E340)-1)),IF(RIGHT(E340,1)="B",1000000000*VALUE(LEFT(E340,LEN(E340)-1)),IF(RIGHT(E340,1)="%",0.01*VALUE(LEFT(E340,LEN(E340)-1)),IF(RIGHT(E340,1)="k",1000*VALUE(LEFT(E340,LEN(E340)-1)),VALUE(SUBSTITUTE(E340,",",""))))))))),"N/A")</f>
        <v/>
      </c>
      <c r="M340">
        <f>IFERROR(IF(TRIM(F340)="-", "N/A", IF(RIGHT(F340,1)=")",IF(RIGHT(F340,2)="T)",-1000000000000*VALUE(MID(F340,2,LEN(F340)-3)),IF(RIGHT(F340,2)="M)",-1000000*VALUE(MID(F340,2,LEN(F340)-3)),IF(RIGHT(F340,2)="B)",-1000000000*VALUE(MID(F340,2,LEN(F340)-3)),IF(RIGHT(F340,2)="k)",-1000*VALUE(MID(F340,2,LEN(F340)-3)),VALUE(SUBSTITUTE(F340,",","")))))),IF(RIGHT(F340,1)="T",1000000000000*VALUE(LEFT(F340,LEN(F340)-1)),IF(RIGHT(F340,1)="M",1000000*VALUE(LEFT(F340,LEN(F340)-1)),IF(RIGHT(F340,1)="B",1000000000*VALUE(LEFT(F340,LEN(F340)-1)),IF(RIGHT(F340,1)="%",0.01*VALUE(LEFT(F340,LEN(F340)-1)),IF(RIGHT(F340,1)="k",1000*VALUE(LEFT(F340,LEN(F340)-1)),VALUE(SUBSTITUTE(F340,",",""))))))))),"N/A")</f>
        <v/>
      </c>
      <c r="N340">
        <f>IFERROR(IF(TRIM(G340)="-", "N/A", IF(RIGHT(G340,1)=")",IF(RIGHT(G340,2)="T)",-1000000000000*VALUE(MID(G340,2,LEN(G340)-3)),IF(RIGHT(G340,2)="M)",-1000000*VALUE(MID(G340,2,LEN(G340)-3)),IF(RIGHT(G340,2)="B)",-1000000000*VALUE(MID(G340,2,LEN(G340)-3)),IF(RIGHT(G340,2)="k)",-1000*VALUE(MID(G340,2,LEN(G340)-3)),VALUE(SUBSTITUTE(G340,",","")))))),IF(RIGHT(G340,1)="T",1000000000000*VALUE(LEFT(G340,LEN(G340)-1)),IF(RIGHT(G340,1)="M",1000000*VALUE(LEFT(G340,LEN(G340)-1)),IF(RIGHT(G340,1)="B",1000000000*VALUE(LEFT(G340,LEN(G340)-1)),IF(RIGHT(G340,1)="%",0.01*VALUE(LEFT(G340,LEN(G340)-1)),IF(RIGHT(G340,1)="k",1000*VALUE(LEFT(G340,LEN(G340)-1)),VALUE(SUBSTITUTE(G340,",",""))))))))),"N/A")</f>
        <v/>
      </c>
      <c r="P340">
        <f>MAX(J340:N340)</f>
        <v/>
      </c>
      <c r="Q340">
        <f>IFERROR(J144+MATCH(P340,J340:N340,0)-1,"")</f>
        <v/>
      </c>
      <c r="R340">
        <f>IF(Q340="","",MIN(J340:N340))</f>
        <v/>
      </c>
      <c r="S340">
        <f>IFERROR(J144+MATCH(R340,J340:N340,0)-1,"")</f>
        <v/>
      </c>
      <c r="T340">
        <f>IFERROR(AVERAGE(J340:N340),"")</f>
        <v/>
      </c>
      <c r="U340">
        <f>IFERROR(STDEV(J340:N340),"")</f>
        <v/>
      </c>
      <c r="V340">
        <f>IFERROR(IF(C340="-","",IF(ISBLANK(B340),"",IF(OR(ISNUMBER(FIND("Growth",B340)),ISNUMBER(FIND("Margin",B340))),"",(J340-T340)/U340))),"")</f>
        <v/>
      </c>
      <c r="W340">
        <f>IFERROR(IF(OR(D340="-",ISBLANK(D340)),"",(K340-T340)/U340),"")</f>
        <v/>
      </c>
      <c r="X340">
        <f>IFERROR(IF(OR(E340="-",ISBLANK(E340)),"",(L340-T340)/U340),"")</f>
        <v/>
      </c>
      <c r="Y340">
        <f>IFERROR(IF(OR(F340="-",ISBLANK(F340)),"",(M340-T340)/U340),"")</f>
        <v/>
      </c>
      <c r="Z340">
        <f>IFERROR(IF(OR(G340="-",ISBLANK(G340)),"",(N340-T340)/U340),"")</f>
        <v/>
      </c>
      <c r="AA340">
        <f>IF(MAX(MAX(V340:Z340),ABS(MIN(V340:Z340)))=ABS(MIN(V340:Z340)),MIN(V340:Z340),MAX(V340:Z340))</f>
        <v/>
      </c>
      <c r="AB340">
        <f>IFERROR(V144+MATCH(AA340,V340:Z340,0)-1,"")</f>
        <v/>
      </c>
      <c r="AC340">
        <f>IF(AB340&lt;&gt;"",IF(S340=AB340,"Low",IF(AB340=Q340,"High","")),"")</f>
        <v/>
      </c>
      <c r="AE340">
        <f>IF(ISNUMBER(MATCH("N/A",J340:N340,0)),"",IFERROR((5 * SUMPRODUCT(J144:N144,J340:N340) - PRODUCT(SUM(J144:N144),SUM(J340:N340))) / ((5 * SUM((J144^2)+(K144^2)+(L144^2)+(M144^2)+(N144^2))) - SUM(J144:N144)^2),""))</f>
        <v/>
      </c>
      <c r="AF340">
        <f>IFERROR(CORREL(J144:N144,J340:N340),"")</f>
        <v/>
      </c>
      <c r="AZ340">
        <f>IF(Q340=S340,0,1)</f>
        <v/>
      </c>
      <c r="BA340">
        <f>IF(AZ340=1,IF(Q340="","",IF(Q340=N144,"Yes","No")),"")</f>
        <v/>
      </c>
      <c r="BB340">
        <f>IF(BA340="Yes",P340,"")</f>
        <v/>
      </c>
      <c r="BC340">
        <f>IF(AZ340=1,IF(S340="","",IF(S340=N144,"Yes","No")),"")</f>
        <v/>
      </c>
      <c r="BD340">
        <f>IF(BC340="Yes",R340,"")</f>
        <v/>
      </c>
      <c r="BE340">
        <f>IFERROR(IF(SIGN(AE340)=1,"Increasing",IF(SIGN(AE340)=-1,"Decreasing","")),"")</f>
        <v/>
      </c>
      <c r="BF340">
        <f>IF(OR(AND(BE340="Increasing",BA340="Yes"),AND(BE340="Decreasing",BC340="Yes")),"Yes","No")</f>
        <v/>
      </c>
      <c r="BG340">
        <f>IF(I340="pos_trend","Yes","No")</f>
        <v/>
      </c>
      <c r="BH340">
        <f>IF(AF340&lt;&gt;"",IF(ABS(AF340)&gt;0.8,"Yes","No"),"")</f>
        <v/>
      </c>
    </row>
    <row r="341" spans="1:60">
      <c s="1" r="A341" t="n">
        <v>12</v>
      </c>
      <c r="B341" t="s">
        <v>905</v>
      </c>
      <c r="C341" t="s">
        <v>3076</v>
      </c>
      <c r="D341" t="s">
        <v>3077</v>
      </c>
      <c r="E341" t="s">
        <v>3078</v>
      </c>
      <c r="F341" t="s">
        <v>3079</v>
      </c>
      <c r="G341" t="s">
        <v>3080</v>
      </c>
      <c r="H341" t="s"/>
      <c r="I341">
        <f>IF(AND(K341&gt; J341, L341&gt; K341, M341&gt; L341, N341&gt; M341), "pos_trend", IF(AND(K341&lt; J341, L341&lt; K341, M341&lt; L341, N341&lt; M341), "neg_trend", "N/A"))</f>
        <v/>
      </c>
      <c r="J341">
        <f>IFERROR(IF(TRIM(C341)="-", "N/A", IF(RIGHT(C341,1)=")",IF(RIGHT(C341,2)="T)",-1000000000000*VALUE(MID(C341,2,LEN(C341)-3)),IF(RIGHT(C341,2)="M)",-1000000*VALUE(MID(C341,2,LEN(C341)-3)),IF(RIGHT(C341,2)="B)",-1000000000*VALUE(MID(C341,2,LEN(C341)-3)),IF(RIGHT(C341,2)="k)",-1000*VALUE(MID(C341,2,LEN(C341)-3)),VALUE(SUBSTITUTE(C341,",","")))))),IF(RIGHT(C341,1)="T",1000000000000*VALUE(LEFT(C341,LEN(C341)-1)),IF(RIGHT(C341,1)="M",1000000*VALUE(LEFT(C341,LEN(C341)-1)),IF(RIGHT(C341,1)="B",1000000000*VALUE(LEFT(C341,LEN(C341)-1)),IF(RIGHT(C341,1)="%",0.01*VALUE(LEFT(C341,LEN(C341)-1)),IF(RIGHT(C341,1)="k",1000*VALUE(LEFT(C341,LEN(C341)-1)),VALUE(SUBSTITUTE(C341,",",""))))))))),"N/A")</f>
        <v/>
      </c>
      <c r="K341">
        <f>IFERROR(IF(TRIM(D341)="-", "N/A", IF(RIGHT(D341,1)=")",IF(RIGHT(D341,2)="T)",-1000000000000*VALUE(MID(D341,2,LEN(D341)-3)),IF(RIGHT(D341,2)="M)",-1000000*VALUE(MID(D341,2,LEN(D341)-3)),IF(RIGHT(D341,2)="B)",-1000000000*VALUE(MID(D341,2,LEN(D341)-3)),IF(RIGHT(D341,2)="k)",-1000*VALUE(MID(D341,2,LEN(D341)-3)),VALUE(SUBSTITUTE(D341,",","")))))),IF(RIGHT(D341,1)="T",1000000000000*VALUE(LEFT(D341,LEN(D341)-1)),IF(RIGHT(D341,1)="M",1000000*VALUE(LEFT(D341,LEN(D341)-1)),IF(RIGHT(D341,1)="B",1000000000*VALUE(LEFT(D341,LEN(D341)-1)),IF(RIGHT(D341,1)="%",0.01*VALUE(LEFT(D341,LEN(D341)-1)),IF(RIGHT(D341,1)="k",1000*VALUE(LEFT(D341,LEN(D341)-1)),VALUE(SUBSTITUTE(D341,",",""))))))))),"N/A")</f>
        <v/>
      </c>
      <c r="L341">
        <f>IFERROR(IF(TRIM(E341)="-", "N/A", IF(RIGHT(E341,1)=")",IF(RIGHT(E341,2)="T)",-1000000000000*VALUE(MID(E341,2,LEN(E341)-3)),IF(RIGHT(E341,2)="M)",-1000000*VALUE(MID(E341,2,LEN(E341)-3)),IF(RIGHT(E341,2)="B)",-1000000000*VALUE(MID(E341,2,LEN(E341)-3)),IF(RIGHT(E341,2)="k)",-1000*VALUE(MID(E341,2,LEN(E341)-3)),VALUE(SUBSTITUTE(E341,",","")))))),IF(RIGHT(E341,1)="T",1000000000000*VALUE(LEFT(E341,LEN(E341)-1)),IF(RIGHT(E341,1)="M",1000000*VALUE(LEFT(E341,LEN(E341)-1)),IF(RIGHT(E341,1)="B",1000000000*VALUE(LEFT(E341,LEN(E341)-1)),IF(RIGHT(E341,1)="%",0.01*VALUE(LEFT(E341,LEN(E341)-1)),IF(RIGHT(E341,1)="k",1000*VALUE(LEFT(E341,LEN(E341)-1)),VALUE(SUBSTITUTE(E341,",",""))))))))),"N/A")</f>
        <v/>
      </c>
      <c r="M341">
        <f>IFERROR(IF(TRIM(F341)="-", "N/A", IF(RIGHT(F341,1)=")",IF(RIGHT(F341,2)="T)",-1000000000000*VALUE(MID(F341,2,LEN(F341)-3)),IF(RIGHT(F341,2)="M)",-1000000*VALUE(MID(F341,2,LEN(F341)-3)),IF(RIGHT(F341,2)="B)",-1000000000*VALUE(MID(F341,2,LEN(F341)-3)),IF(RIGHT(F341,2)="k)",-1000*VALUE(MID(F341,2,LEN(F341)-3)),VALUE(SUBSTITUTE(F341,",","")))))),IF(RIGHT(F341,1)="T",1000000000000*VALUE(LEFT(F341,LEN(F341)-1)),IF(RIGHT(F341,1)="M",1000000*VALUE(LEFT(F341,LEN(F341)-1)),IF(RIGHT(F341,1)="B",1000000000*VALUE(LEFT(F341,LEN(F341)-1)),IF(RIGHT(F341,1)="%",0.01*VALUE(LEFT(F341,LEN(F341)-1)),IF(RIGHT(F341,1)="k",1000*VALUE(LEFT(F341,LEN(F341)-1)),VALUE(SUBSTITUTE(F341,",",""))))))))),"N/A")</f>
        <v/>
      </c>
      <c r="N341">
        <f>IFERROR(IF(TRIM(G341)="-", "N/A", IF(RIGHT(G341,1)=")",IF(RIGHT(G341,2)="T)",-1000000000000*VALUE(MID(G341,2,LEN(G341)-3)),IF(RIGHT(G341,2)="M)",-1000000*VALUE(MID(G341,2,LEN(G341)-3)),IF(RIGHT(G341,2)="B)",-1000000000*VALUE(MID(G341,2,LEN(G341)-3)),IF(RIGHT(G341,2)="k)",-1000*VALUE(MID(G341,2,LEN(G341)-3)),VALUE(SUBSTITUTE(G341,",","")))))),IF(RIGHT(G341,1)="T",1000000000000*VALUE(LEFT(G341,LEN(G341)-1)),IF(RIGHT(G341,1)="M",1000000*VALUE(LEFT(G341,LEN(G341)-1)),IF(RIGHT(G341,1)="B",1000000000*VALUE(LEFT(G341,LEN(G341)-1)),IF(RIGHT(G341,1)="%",0.01*VALUE(LEFT(G341,LEN(G341)-1)),IF(RIGHT(G341,1)="k",1000*VALUE(LEFT(G341,LEN(G341)-1)),VALUE(SUBSTITUTE(G341,",",""))))))))),"N/A")</f>
        <v/>
      </c>
      <c r="P341">
        <f>MAX(J341:N341)</f>
        <v/>
      </c>
      <c r="Q341">
        <f>IFERROR(J144+MATCH(P341,J341:N341,0)-1,"")</f>
        <v/>
      </c>
      <c r="R341">
        <f>IF(Q341="","",MIN(J341:N341))</f>
        <v/>
      </c>
      <c r="S341">
        <f>IFERROR(J144+MATCH(R341,J341:N341,0)-1,"")</f>
        <v/>
      </c>
      <c r="T341">
        <f>IFERROR(AVERAGE(J341:N341),"")</f>
        <v/>
      </c>
      <c r="U341">
        <f>IFERROR(STDEV(J341:N341),"")</f>
        <v/>
      </c>
      <c r="V341">
        <f>IFERROR(IF(C341="-","",IF(ISBLANK(B341),"",IF(OR(ISNUMBER(FIND("Growth",B341)),ISNUMBER(FIND("Margin",B341))),"",(J341-T341)/U341))),"")</f>
        <v/>
      </c>
      <c r="W341">
        <f>IFERROR(IF(OR(D341="-",ISBLANK(D341)),"",(K341-T341)/U341),"")</f>
        <v/>
      </c>
      <c r="X341">
        <f>IFERROR(IF(OR(E341="-",ISBLANK(E341)),"",(L341-T341)/U341),"")</f>
        <v/>
      </c>
      <c r="Y341">
        <f>IFERROR(IF(OR(F341="-",ISBLANK(F341)),"",(M341-T341)/U341),"")</f>
        <v/>
      </c>
      <c r="Z341">
        <f>IFERROR(IF(OR(G341="-",ISBLANK(G341)),"",(N341-T341)/U341),"")</f>
        <v/>
      </c>
      <c r="AA341">
        <f>IF(MAX(MAX(V341:Z341),ABS(MIN(V341:Z341)))=ABS(MIN(V341:Z341)),MIN(V341:Z341),MAX(V341:Z341))</f>
        <v/>
      </c>
      <c r="AB341">
        <f>IFERROR(V144+MATCH(AA341,V341:Z341,0)-1,"")</f>
        <v/>
      </c>
      <c r="AC341">
        <f>IF(AB341&lt;&gt;"",IF(S341=AB341,"Low",IF(AB341=Q341,"High","")),"")</f>
        <v/>
      </c>
      <c r="AE341">
        <f>IF(ISNUMBER(MATCH("N/A",J341:N341,0)),"",IFERROR((5 * SUMPRODUCT(J144:N144,J341:N341) - PRODUCT(SUM(J144:N144),SUM(J341:N341))) / ((5 * SUM((J144^2)+(K144^2)+(L144^2)+(M144^2)+(N144^2))) - SUM(J144:N144)^2),""))</f>
        <v/>
      </c>
      <c r="AF341">
        <f>IFERROR(CORREL(J144:N144,J341:N341),"")</f>
        <v/>
      </c>
      <c r="AZ341">
        <f>IF(Q341=S341,0,1)</f>
        <v/>
      </c>
      <c r="BA341">
        <f>IF(AZ341=1,IF(Q341="","",IF(Q341=N144,"Yes","No")),"")</f>
        <v/>
      </c>
      <c r="BB341">
        <f>IF(BA341="Yes",P341,"")</f>
        <v/>
      </c>
      <c r="BC341">
        <f>IF(AZ341=1,IF(S341="","",IF(S341=N144,"Yes","No")),"")</f>
        <v/>
      </c>
      <c r="BD341">
        <f>IF(BC341="Yes",R341,"")</f>
        <v/>
      </c>
      <c r="BE341">
        <f>IFERROR(IF(SIGN(AE341)=1,"Increasing",IF(SIGN(AE341)=-1,"Decreasing","")),"")</f>
        <v/>
      </c>
      <c r="BF341">
        <f>IF(OR(AND(BE341="Increasing",BA341="Yes"),AND(BE341="Decreasing",BC341="Yes")),"Yes","No")</f>
        <v/>
      </c>
      <c r="BG341">
        <f>IF(I341="pos_trend","Yes","No")</f>
        <v/>
      </c>
      <c r="BH341">
        <f>IF(AF341&lt;&gt;"",IF(ABS(AF341)&gt;0.8,"Yes","No"),"")</f>
        <v/>
      </c>
    </row>
    <row r="342" spans="1:60">
      <c s="1" r="A342" t="n">
        <v>13</v>
      </c>
      <c r="B342" t="s">
        <v>757</v>
      </c>
      <c r="C342" t="s">
        <v>3081</v>
      </c>
      <c r="D342" t="s">
        <v>3082</v>
      </c>
      <c r="E342" t="s">
        <v>3083</v>
      </c>
      <c r="F342" t="s">
        <v>3084</v>
      </c>
      <c r="G342" t="s">
        <v>3085</v>
      </c>
      <c r="H342" t="s"/>
      <c r="I342">
        <f>IF(AND(K342&gt; J342, L342&gt; K342, M342&gt; L342, N342&gt; M342), "pos_trend", IF(AND(K342&lt; J342, L342&lt; K342, M342&lt; L342, N342&lt; M342), "neg_trend", "N/A"))</f>
        <v/>
      </c>
      <c r="J342">
        <f>IFERROR(IF(TRIM(C342)="-", "N/A", IF(RIGHT(C342,1)=")",IF(RIGHT(C342,2)="T)",-1000000000000*VALUE(MID(C342,2,LEN(C342)-3)),IF(RIGHT(C342,2)="M)",-1000000*VALUE(MID(C342,2,LEN(C342)-3)),IF(RIGHT(C342,2)="B)",-1000000000*VALUE(MID(C342,2,LEN(C342)-3)),IF(RIGHT(C342,2)="k)",-1000*VALUE(MID(C342,2,LEN(C342)-3)),VALUE(SUBSTITUTE(C342,",","")))))),IF(RIGHT(C342,1)="T",1000000000000*VALUE(LEFT(C342,LEN(C342)-1)),IF(RIGHT(C342,1)="M",1000000*VALUE(LEFT(C342,LEN(C342)-1)),IF(RIGHT(C342,1)="B",1000000000*VALUE(LEFT(C342,LEN(C342)-1)),IF(RIGHT(C342,1)="%",0.01*VALUE(LEFT(C342,LEN(C342)-1)),IF(RIGHT(C342,1)="k",1000*VALUE(LEFT(C342,LEN(C342)-1)),VALUE(SUBSTITUTE(C342,",",""))))))))),"N/A")</f>
        <v/>
      </c>
      <c r="K342">
        <f>IFERROR(IF(TRIM(D342)="-", "N/A", IF(RIGHT(D342,1)=")",IF(RIGHT(D342,2)="T)",-1000000000000*VALUE(MID(D342,2,LEN(D342)-3)),IF(RIGHT(D342,2)="M)",-1000000*VALUE(MID(D342,2,LEN(D342)-3)),IF(RIGHT(D342,2)="B)",-1000000000*VALUE(MID(D342,2,LEN(D342)-3)),IF(RIGHT(D342,2)="k)",-1000*VALUE(MID(D342,2,LEN(D342)-3)),VALUE(SUBSTITUTE(D342,",","")))))),IF(RIGHT(D342,1)="T",1000000000000*VALUE(LEFT(D342,LEN(D342)-1)),IF(RIGHT(D342,1)="M",1000000*VALUE(LEFT(D342,LEN(D342)-1)),IF(RIGHT(D342,1)="B",1000000000*VALUE(LEFT(D342,LEN(D342)-1)),IF(RIGHT(D342,1)="%",0.01*VALUE(LEFT(D342,LEN(D342)-1)),IF(RIGHT(D342,1)="k",1000*VALUE(LEFT(D342,LEN(D342)-1)),VALUE(SUBSTITUTE(D342,",",""))))))))),"N/A")</f>
        <v/>
      </c>
      <c r="L342">
        <f>IFERROR(IF(TRIM(E342)="-", "N/A", IF(RIGHT(E342,1)=")",IF(RIGHT(E342,2)="T)",-1000000000000*VALUE(MID(E342,2,LEN(E342)-3)),IF(RIGHT(E342,2)="M)",-1000000*VALUE(MID(E342,2,LEN(E342)-3)),IF(RIGHT(E342,2)="B)",-1000000000*VALUE(MID(E342,2,LEN(E342)-3)),IF(RIGHT(E342,2)="k)",-1000*VALUE(MID(E342,2,LEN(E342)-3)),VALUE(SUBSTITUTE(E342,",","")))))),IF(RIGHT(E342,1)="T",1000000000000*VALUE(LEFT(E342,LEN(E342)-1)),IF(RIGHT(E342,1)="M",1000000*VALUE(LEFT(E342,LEN(E342)-1)),IF(RIGHT(E342,1)="B",1000000000*VALUE(LEFT(E342,LEN(E342)-1)),IF(RIGHT(E342,1)="%",0.01*VALUE(LEFT(E342,LEN(E342)-1)),IF(RIGHT(E342,1)="k",1000*VALUE(LEFT(E342,LEN(E342)-1)),VALUE(SUBSTITUTE(E342,",",""))))))))),"N/A")</f>
        <v/>
      </c>
      <c r="M342">
        <f>IFERROR(IF(TRIM(F342)="-", "N/A", IF(RIGHT(F342,1)=")",IF(RIGHT(F342,2)="T)",-1000000000000*VALUE(MID(F342,2,LEN(F342)-3)),IF(RIGHT(F342,2)="M)",-1000000*VALUE(MID(F342,2,LEN(F342)-3)),IF(RIGHT(F342,2)="B)",-1000000000*VALUE(MID(F342,2,LEN(F342)-3)),IF(RIGHT(F342,2)="k)",-1000*VALUE(MID(F342,2,LEN(F342)-3)),VALUE(SUBSTITUTE(F342,",","")))))),IF(RIGHT(F342,1)="T",1000000000000*VALUE(LEFT(F342,LEN(F342)-1)),IF(RIGHT(F342,1)="M",1000000*VALUE(LEFT(F342,LEN(F342)-1)),IF(RIGHT(F342,1)="B",1000000000*VALUE(LEFT(F342,LEN(F342)-1)),IF(RIGHT(F342,1)="%",0.01*VALUE(LEFT(F342,LEN(F342)-1)),IF(RIGHT(F342,1)="k",1000*VALUE(LEFT(F342,LEN(F342)-1)),VALUE(SUBSTITUTE(F342,",",""))))))))),"N/A")</f>
        <v/>
      </c>
      <c r="N342">
        <f>IFERROR(IF(TRIM(G342)="-", "N/A", IF(RIGHT(G342,1)=")",IF(RIGHT(G342,2)="T)",-1000000000000*VALUE(MID(G342,2,LEN(G342)-3)),IF(RIGHT(G342,2)="M)",-1000000*VALUE(MID(G342,2,LEN(G342)-3)),IF(RIGHT(G342,2)="B)",-1000000000*VALUE(MID(G342,2,LEN(G342)-3)),IF(RIGHT(G342,2)="k)",-1000*VALUE(MID(G342,2,LEN(G342)-3)),VALUE(SUBSTITUTE(G342,",","")))))),IF(RIGHT(G342,1)="T",1000000000000*VALUE(LEFT(G342,LEN(G342)-1)),IF(RIGHT(G342,1)="M",1000000*VALUE(LEFT(G342,LEN(G342)-1)),IF(RIGHT(G342,1)="B",1000000000*VALUE(LEFT(G342,LEN(G342)-1)),IF(RIGHT(G342,1)="%",0.01*VALUE(LEFT(G342,LEN(G342)-1)),IF(RIGHT(G342,1)="k",1000*VALUE(LEFT(G342,LEN(G342)-1)),VALUE(SUBSTITUTE(G342,",",""))))))))),"N/A")</f>
        <v/>
      </c>
      <c r="P342">
        <f>MAX(J342:N342)</f>
        <v/>
      </c>
      <c r="Q342">
        <f>IFERROR(J144+MATCH(P342,J342:N342,0)-1,"")</f>
        <v/>
      </c>
      <c r="R342">
        <f>IF(Q342="","",MIN(J342:N342))</f>
        <v/>
      </c>
      <c r="S342">
        <f>IFERROR(J144+MATCH(R342,J342:N342,0)-1,"")</f>
        <v/>
      </c>
      <c r="T342">
        <f>IFERROR(AVERAGE(J342:N342),"")</f>
        <v/>
      </c>
      <c r="U342">
        <f>IFERROR(STDEV(J342:N342),"")</f>
        <v/>
      </c>
      <c r="V342">
        <f>IFERROR(IF(C342="-","",IF(ISBLANK(B342),"",IF(OR(ISNUMBER(FIND("Growth",B342)),ISNUMBER(FIND("Margin",B342))),"",(J342-T342)/U342))),"")</f>
        <v/>
      </c>
      <c r="W342">
        <f>IFERROR(IF(OR(D342="-",ISBLANK(D342)),"",(K342-T342)/U342),"")</f>
        <v/>
      </c>
      <c r="X342">
        <f>IFERROR(IF(OR(E342="-",ISBLANK(E342)),"",(L342-T342)/U342),"")</f>
        <v/>
      </c>
      <c r="Y342">
        <f>IFERROR(IF(OR(F342="-",ISBLANK(F342)),"",(M342-T342)/U342),"")</f>
        <v/>
      </c>
      <c r="Z342">
        <f>IFERROR(IF(OR(G342="-",ISBLANK(G342)),"",(N342-T342)/U342),"")</f>
        <v/>
      </c>
      <c r="AA342">
        <f>IF(MAX(MAX(V342:Z342),ABS(MIN(V342:Z342)))=ABS(MIN(V342:Z342)),MIN(V342:Z342),MAX(V342:Z342))</f>
        <v/>
      </c>
      <c r="AB342">
        <f>IFERROR(V144+MATCH(AA342,V342:Z342,0)-1,"")</f>
        <v/>
      </c>
      <c r="AC342">
        <f>IF(AB342&lt;&gt;"",IF(S342=AB342,"Low",IF(AB342=Q342,"High","")),"")</f>
        <v/>
      </c>
      <c r="AE342">
        <f>IF(ISNUMBER(MATCH("N/A",J342:N342,0)),"",IFERROR((5 * SUMPRODUCT(J144:N144,J342:N342) - PRODUCT(SUM(J144:N144),SUM(J342:N342))) / ((5 * SUM((J144^2)+(K144^2)+(L144^2)+(M144^2)+(N144^2))) - SUM(J144:N144)^2),""))</f>
        <v/>
      </c>
      <c r="AF342">
        <f>IFERROR(CORREL(J144:N144,J342:N342),"")</f>
        <v/>
      </c>
      <c r="AZ342">
        <f>IF(Q342=S342,0,1)</f>
        <v/>
      </c>
      <c r="BA342">
        <f>IF(AZ342=1,IF(Q342="","",IF(Q342=N144,"Yes","No")),"")</f>
        <v/>
      </c>
      <c r="BB342">
        <f>IF(BA342="Yes",P342,"")</f>
        <v/>
      </c>
      <c r="BC342">
        <f>IF(AZ342=1,IF(S342="","",IF(S342=N144,"Yes","No")),"")</f>
        <v/>
      </c>
      <c r="BD342">
        <f>IF(BC342="Yes",R342,"")</f>
        <v/>
      </c>
      <c r="BE342">
        <f>IFERROR(IF(SIGN(AE342)=1,"Increasing",IF(SIGN(AE342)=-1,"Decreasing","")),"")</f>
        <v/>
      </c>
      <c r="BF342">
        <f>IF(OR(AND(BE342="Increasing",BA342="Yes"),AND(BE342="Decreasing",BC342="Yes")),"Yes","No")</f>
        <v/>
      </c>
      <c r="BG342">
        <f>IF(I342="pos_trend","Yes","No")</f>
        <v/>
      </c>
      <c r="BH342">
        <f>IF(AF342&lt;&gt;"",IF(ABS(AF342)&gt;0.8,"Yes","No"),"")</f>
        <v/>
      </c>
    </row>
    <row r="343" spans="1:60">
      <c s="1" r="A343" t="n">
        <v>14</v>
      </c>
      <c r="B343" t="s">
        <v>846</v>
      </c>
      <c r="C343" t="s">
        <v>3081</v>
      </c>
      <c r="D343" t="s">
        <v>264</v>
      </c>
      <c r="E343" t="s">
        <v>264</v>
      </c>
      <c r="F343" t="s">
        <v>264</v>
      </c>
      <c r="G343" t="s">
        <v>3085</v>
      </c>
      <c r="H343" t="s"/>
      <c r="I343">
        <f>IF(AND(K343&gt; J343, L343&gt; K343, M343&gt; L343, N343&gt; M343), "pos_trend", IF(AND(K343&lt; J343, L343&lt; K343, M343&lt; L343, N343&lt; M343), "neg_trend", "N/A"))</f>
        <v/>
      </c>
      <c r="J343">
        <f>IFERROR(IF(TRIM(C343)="-", "N/A", IF(RIGHT(C343,1)=")",IF(RIGHT(C343,2)="T)",-1000000000000*VALUE(MID(C343,2,LEN(C343)-3)),IF(RIGHT(C343,2)="M)",-1000000*VALUE(MID(C343,2,LEN(C343)-3)),IF(RIGHT(C343,2)="B)",-1000000000*VALUE(MID(C343,2,LEN(C343)-3)),IF(RIGHT(C343,2)="k)",-1000*VALUE(MID(C343,2,LEN(C343)-3)),VALUE(SUBSTITUTE(C343,",","")))))),IF(RIGHT(C343,1)="T",1000000000000*VALUE(LEFT(C343,LEN(C343)-1)),IF(RIGHT(C343,1)="M",1000000*VALUE(LEFT(C343,LEN(C343)-1)),IF(RIGHT(C343,1)="B",1000000000*VALUE(LEFT(C343,LEN(C343)-1)),IF(RIGHT(C343,1)="%",0.01*VALUE(LEFT(C343,LEN(C343)-1)),IF(RIGHT(C343,1)="k",1000*VALUE(LEFT(C343,LEN(C343)-1)),VALUE(SUBSTITUTE(C343,",",""))))))))),"N/A")</f>
        <v/>
      </c>
      <c r="K343">
        <f>IFERROR(IF(TRIM(D343)="-", "N/A", IF(RIGHT(D343,1)=")",IF(RIGHT(D343,2)="T)",-1000000000000*VALUE(MID(D343,2,LEN(D343)-3)),IF(RIGHT(D343,2)="M)",-1000000*VALUE(MID(D343,2,LEN(D343)-3)),IF(RIGHT(D343,2)="B)",-1000000000*VALUE(MID(D343,2,LEN(D343)-3)),IF(RIGHT(D343,2)="k)",-1000*VALUE(MID(D343,2,LEN(D343)-3)),VALUE(SUBSTITUTE(D343,",","")))))),IF(RIGHT(D343,1)="T",1000000000000*VALUE(LEFT(D343,LEN(D343)-1)),IF(RIGHT(D343,1)="M",1000000*VALUE(LEFT(D343,LEN(D343)-1)),IF(RIGHT(D343,1)="B",1000000000*VALUE(LEFT(D343,LEN(D343)-1)),IF(RIGHT(D343,1)="%",0.01*VALUE(LEFT(D343,LEN(D343)-1)),IF(RIGHT(D343,1)="k",1000*VALUE(LEFT(D343,LEN(D343)-1)),VALUE(SUBSTITUTE(D343,",",""))))))))),"N/A")</f>
        <v/>
      </c>
      <c r="L343">
        <f>IFERROR(IF(TRIM(E343)="-", "N/A", IF(RIGHT(E343,1)=")",IF(RIGHT(E343,2)="T)",-1000000000000*VALUE(MID(E343,2,LEN(E343)-3)),IF(RIGHT(E343,2)="M)",-1000000*VALUE(MID(E343,2,LEN(E343)-3)),IF(RIGHT(E343,2)="B)",-1000000000*VALUE(MID(E343,2,LEN(E343)-3)),IF(RIGHT(E343,2)="k)",-1000*VALUE(MID(E343,2,LEN(E343)-3)),VALUE(SUBSTITUTE(E343,",","")))))),IF(RIGHT(E343,1)="T",1000000000000*VALUE(LEFT(E343,LEN(E343)-1)),IF(RIGHT(E343,1)="M",1000000*VALUE(LEFT(E343,LEN(E343)-1)),IF(RIGHT(E343,1)="B",1000000000*VALUE(LEFT(E343,LEN(E343)-1)),IF(RIGHT(E343,1)="%",0.01*VALUE(LEFT(E343,LEN(E343)-1)),IF(RIGHT(E343,1)="k",1000*VALUE(LEFT(E343,LEN(E343)-1)),VALUE(SUBSTITUTE(E343,",",""))))))))),"N/A")</f>
        <v/>
      </c>
      <c r="M343">
        <f>IFERROR(IF(TRIM(F343)="-", "N/A", IF(RIGHT(F343,1)=")",IF(RIGHT(F343,2)="T)",-1000000000000*VALUE(MID(F343,2,LEN(F343)-3)),IF(RIGHT(F343,2)="M)",-1000000*VALUE(MID(F343,2,LEN(F343)-3)),IF(RIGHT(F343,2)="B)",-1000000000*VALUE(MID(F343,2,LEN(F343)-3)),IF(RIGHT(F343,2)="k)",-1000*VALUE(MID(F343,2,LEN(F343)-3)),VALUE(SUBSTITUTE(F343,",","")))))),IF(RIGHT(F343,1)="T",1000000000000*VALUE(LEFT(F343,LEN(F343)-1)),IF(RIGHT(F343,1)="M",1000000*VALUE(LEFT(F343,LEN(F343)-1)),IF(RIGHT(F343,1)="B",1000000000*VALUE(LEFT(F343,LEN(F343)-1)),IF(RIGHT(F343,1)="%",0.01*VALUE(LEFT(F343,LEN(F343)-1)),IF(RIGHT(F343,1)="k",1000*VALUE(LEFT(F343,LEN(F343)-1)),VALUE(SUBSTITUTE(F343,",",""))))))))),"N/A")</f>
        <v/>
      </c>
      <c r="N343">
        <f>IFERROR(IF(TRIM(G343)="-", "N/A", IF(RIGHT(G343,1)=")",IF(RIGHT(G343,2)="T)",-1000000000000*VALUE(MID(G343,2,LEN(G343)-3)),IF(RIGHT(G343,2)="M)",-1000000*VALUE(MID(G343,2,LEN(G343)-3)),IF(RIGHT(G343,2)="B)",-1000000000*VALUE(MID(G343,2,LEN(G343)-3)),IF(RIGHT(G343,2)="k)",-1000*VALUE(MID(G343,2,LEN(G343)-3)),VALUE(SUBSTITUTE(G343,",","")))))),IF(RIGHT(G343,1)="T",1000000000000*VALUE(LEFT(G343,LEN(G343)-1)),IF(RIGHT(G343,1)="M",1000000*VALUE(LEFT(G343,LEN(G343)-1)),IF(RIGHT(G343,1)="B",1000000000*VALUE(LEFT(G343,LEN(G343)-1)),IF(RIGHT(G343,1)="%",0.01*VALUE(LEFT(G343,LEN(G343)-1)),IF(RIGHT(G343,1)="k",1000*VALUE(LEFT(G343,LEN(G343)-1)),VALUE(SUBSTITUTE(G343,",",""))))))))),"N/A")</f>
        <v/>
      </c>
      <c r="P343">
        <f>MAX(J343:N343)</f>
        <v/>
      </c>
      <c r="Q343">
        <f>IFERROR(J144+MATCH(P343,J343:N343,0)-1,"")</f>
        <v/>
      </c>
      <c r="R343">
        <f>IF(Q343="","",MIN(J343:N343))</f>
        <v/>
      </c>
      <c r="S343">
        <f>IFERROR(J144+MATCH(R343,J343:N343,0)-1,"")</f>
        <v/>
      </c>
      <c r="T343">
        <f>IFERROR(AVERAGE(J343:N343),"")</f>
        <v/>
      </c>
      <c r="U343">
        <f>IFERROR(STDEV(J343:N343),"")</f>
        <v/>
      </c>
      <c r="V343">
        <f>IFERROR(IF(C343="-","",IF(ISBLANK(B343),"",IF(OR(ISNUMBER(FIND("Growth",B343)),ISNUMBER(FIND("Margin",B343))),"",(J343-T343)/U343))),"")</f>
        <v/>
      </c>
      <c r="W343">
        <f>IFERROR(IF(OR(D343="-",ISBLANK(D343)),"",(K343-T343)/U343),"")</f>
        <v/>
      </c>
      <c r="X343">
        <f>IFERROR(IF(OR(E343="-",ISBLANK(E343)),"",(L343-T343)/U343),"")</f>
        <v/>
      </c>
      <c r="Y343">
        <f>IFERROR(IF(OR(F343="-",ISBLANK(F343)),"",(M343-T343)/U343),"")</f>
        <v/>
      </c>
      <c r="Z343">
        <f>IFERROR(IF(OR(G343="-",ISBLANK(G343)),"",(N343-T343)/U343),"")</f>
        <v/>
      </c>
      <c r="AA343">
        <f>IF(MAX(MAX(V343:Z343),ABS(MIN(V343:Z343)))=ABS(MIN(V343:Z343)),MIN(V343:Z343),MAX(V343:Z343))</f>
        <v/>
      </c>
      <c r="AB343">
        <f>IFERROR(V144+MATCH(AA343,V343:Z343,0)-1,"")</f>
        <v/>
      </c>
      <c r="AC343">
        <f>IF(AB343&lt;&gt;"",IF(S343=AB343,"Low",IF(AB343=Q343,"High","")),"")</f>
        <v/>
      </c>
      <c r="AE343">
        <f>IF(ISNUMBER(MATCH("N/A",J343:N343,0)),"",IFERROR((5 * SUMPRODUCT(J144:N144,J343:N343) - PRODUCT(SUM(J144:N144),SUM(J343:N343))) / ((5 * SUM((J144^2)+(K144^2)+(L144^2)+(M144^2)+(N144^2))) - SUM(J144:N144)^2),""))</f>
        <v/>
      </c>
      <c r="AF343">
        <f>IFERROR(CORREL(J144:N144,J343:N343),"")</f>
        <v/>
      </c>
      <c r="AZ343">
        <f>IF(Q343=S343,0,1)</f>
        <v/>
      </c>
      <c r="BA343">
        <f>IF(AZ343=1,IF(Q343="","",IF(Q343=N144,"Yes","No")),"")</f>
        <v/>
      </c>
      <c r="BB343">
        <f>IF(BA343="Yes",P343,"")</f>
        <v/>
      </c>
      <c r="BC343">
        <f>IF(AZ343=1,IF(S343="","",IF(S343=N144,"Yes","No")),"")</f>
        <v/>
      </c>
      <c r="BD343">
        <f>IF(BC343="Yes",R343,"")</f>
        <v/>
      </c>
      <c r="BE343">
        <f>IFERROR(IF(SIGN(AE343)=1,"Increasing",IF(SIGN(AE343)=-1,"Decreasing","")),"")</f>
        <v/>
      </c>
      <c r="BF343">
        <f>IF(OR(AND(BE343="Increasing",BA343="Yes"),AND(BE343="Decreasing",BC343="Yes")),"Yes","No")</f>
        <v/>
      </c>
      <c r="BG343">
        <f>IF(I343="pos_trend","Yes","No")</f>
        <v/>
      </c>
      <c r="BH343">
        <f>IF(AF343&lt;&gt;"",IF(ABS(AF343)&gt;0.8,"Yes","No"),"")</f>
        <v/>
      </c>
    </row>
    <row r="344" spans="1:60">
      <c s="1" r="A344" t="n">
        <v>15</v>
      </c>
      <c r="B344" t="s">
        <v>849</v>
      </c>
      <c r="C344" t="s">
        <v>264</v>
      </c>
      <c r="D344" t="s">
        <v>3082</v>
      </c>
      <c r="E344" t="s">
        <v>3083</v>
      </c>
      <c r="F344" t="s">
        <v>3084</v>
      </c>
      <c r="G344" t="s">
        <v>264</v>
      </c>
      <c r="H344" t="s"/>
      <c r="I344">
        <f>IF(AND(K344&gt; J344, L344&gt; K344, M344&gt; L344, N344&gt; M344), "pos_trend", IF(AND(K344&lt; J344, L344&lt; K344, M344&lt; L344, N344&lt; M344), "neg_trend", "N/A"))</f>
        <v/>
      </c>
      <c r="J344">
        <f>IFERROR(IF(TRIM(C344)="-", "N/A", IF(RIGHT(C344,1)=")",IF(RIGHT(C344,2)="T)",-1000000000000*VALUE(MID(C344,2,LEN(C344)-3)),IF(RIGHT(C344,2)="M)",-1000000*VALUE(MID(C344,2,LEN(C344)-3)),IF(RIGHT(C344,2)="B)",-1000000000*VALUE(MID(C344,2,LEN(C344)-3)),IF(RIGHT(C344,2)="k)",-1000*VALUE(MID(C344,2,LEN(C344)-3)),VALUE(SUBSTITUTE(C344,",","")))))),IF(RIGHT(C344,1)="T",1000000000000*VALUE(LEFT(C344,LEN(C344)-1)),IF(RIGHT(C344,1)="M",1000000*VALUE(LEFT(C344,LEN(C344)-1)),IF(RIGHT(C344,1)="B",1000000000*VALUE(LEFT(C344,LEN(C344)-1)),IF(RIGHT(C344,1)="%",0.01*VALUE(LEFT(C344,LEN(C344)-1)),IF(RIGHT(C344,1)="k",1000*VALUE(LEFT(C344,LEN(C344)-1)),VALUE(SUBSTITUTE(C344,",",""))))))))),"N/A")</f>
        <v/>
      </c>
      <c r="K344">
        <f>IFERROR(IF(TRIM(D344)="-", "N/A", IF(RIGHT(D344,1)=")",IF(RIGHT(D344,2)="T)",-1000000000000*VALUE(MID(D344,2,LEN(D344)-3)),IF(RIGHT(D344,2)="M)",-1000000*VALUE(MID(D344,2,LEN(D344)-3)),IF(RIGHT(D344,2)="B)",-1000000000*VALUE(MID(D344,2,LEN(D344)-3)),IF(RIGHT(D344,2)="k)",-1000*VALUE(MID(D344,2,LEN(D344)-3)),VALUE(SUBSTITUTE(D344,",","")))))),IF(RIGHT(D344,1)="T",1000000000000*VALUE(LEFT(D344,LEN(D344)-1)),IF(RIGHT(D344,1)="M",1000000*VALUE(LEFT(D344,LEN(D344)-1)),IF(RIGHT(D344,1)="B",1000000000*VALUE(LEFT(D344,LEN(D344)-1)),IF(RIGHT(D344,1)="%",0.01*VALUE(LEFT(D344,LEN(D344)-1)),IF(RIGHT(D344,1)="k",1000*VALUE(LEFT(D344,LEN(D344)-1)),VALUE(SUBSTITUTE(D344,",",""))))))))),"N/A")</f>
        <v/>
      </c>
      <c r="L344">
        <f>IFERROR(IF(TRIM(E344)="-", "N/A", IF(RIGHT(E344,1)=")",IF(RIGHT(E344,2)="T)",-1000000000000*VALUE(MID(E344,2,LEN(E344)-3)),IF(RIGHT(E344,2)="M)",-1000000*VALUE(MID(E344,2,LEN(E344)-3)),IF(RIGHT(E344,2)="B)",-1000000000*VALUE(MID(E344,2,LEN(E344)-3)),IF(RIGHT(E344,2)="k)",-1000*VALUE(MID(E344,2,LEN(E344)-3)),VALUE(SUBSTITUTE(E344,",","")))))),IF(RIGHT(E344,1)="T",1000000000000*VALUE(LEFT(E344,LEN(E344)-1)),IF(RIGHT(E344,1)="M",1000000*VALUE(LEFT(E344,LEN(E344)-1)),IF(RIGHT(E344,1)="B",1000000000*VALUE(LEFT(E344,LEN(E344)-1)),IF(RIGHT(E344,1)="%",0.01*VALUE(LEFT(E344,LEN(E344)-1)),IF(RIGHT(E344,1)="k",1000*VALUE(LEFT(E344,LEN(E344)-1)),VALUE(SUBSTITUTE(E344,",",""))))))))),"N/A")</f>
        <v/>
      </c>
      <c r="M344">
        <f>IFERROR(IF(TRIM(F344)="-", "N/A", IF(RIGHT(F344,1)=")",IF(RIGHT(F344,2)="T)",-1000000000000*VALUE(MID(F344,2,LEN(F344)-3)),IF(RIGHT(F344,2)="M)",-1000000*VALUE(MID(F344,2,LEN(F344)-3)),IF(RIGHT(F344,2)="B)",-1000000000*VALUE(MID(F344,2,LEN(F344)-3)),IF(RIGHT(F344,2)="k)",-1000*VALUE(MID(F344,2,LEN(F344)-3)),VALUE(SUBSTITUTE(F344,",","")))))),IF(RIGHT(F344,1)="T",1000000000000*VALUE(LEFT(F344,LEN(F344)-1)),IF(RIGHT(F344,1)="M",1000000*VALUE(LEFT(F344,LEN(F344)-1)),IF(RIGHT(F344,1)="B",1000000000*VALUE(LEFT(F344,LEN(F344)-1)),IF(RIGHT(F344,1)="%",0.01*VALUE(LEFT(F344,LEN(F344)-1)),IF(RIGHT(F344,1)="k",1000*VALUE(LEFT(F344,LEN(F344)-1)),VALUE(SUBSTITUTE(F344,",",""))))))))),"N/A")</f>
        <v/>
      </c>
      <c r="N344">
        <f>IFERROR(IF(TRIM(G344)="-", "N/A", IF(RIGHT(G344,1)=")",IF(RIGHT(G344,2)="T)",-1000000000000*VALUE(MID(G344,2,LEN(G344)-3)),IF(RIGHT(G344,2)="M)",-1000000*VALUE(MID(G344,2,LEN(G344)-3)),IF(RIGHT(G344,2)="B)",-1000000000*VALUE(MID(G344,2,LEN(G344)-3)),IF(RIGHT(G344,2)="k)",-1000*VALUE(MID(G344,2,LEN(G344)-3)),VALUE(SUBSTITUTE(G344,",","")))))),IF(RIGHT(G344,1)="T",1000000000000*VALUE(LEFT(G344,LEN(G344)-1)),IF(RIGHT(G344,1)="M",1000000*VALUE(LEFT(G344,LEN(G344)-1)),IF(RIGHT(G344,1)="B",1000000000*VALUE(LEFT(G344,LEN(G344)-1)),IF(RIGHT(G344,1)="%",0.01*VALUE(LEFT(G344,LEN(G344)-1)),IF(RIGHT(G344,1)="k",1000*VALUE(LEFT(G344,LEN(G344)-1)),VALUE(SUBSTITUTE(G344,",",""))))))))),"N/A")</f>
        <v/>
      </c>
      <c r="P344">
        <f>MAX(J344:N344)</f>
        <v/>
      </c>
      <c r="Q344">
        <f>IFERROR(J144+MATCH(P344,J344:N344,0)-1,"")</f>
        <v/>
      </c>
      <c r="R344">
        <f>IF(Q344="","",MIN(J344:N344))</f>
        <v/>
      </c>
      <c r="S344">
        <f>IFERROR(J144+MATCH(R344,J344:N344,0)-1,"")</f>
        <v/>
      </c>
      <c r="T344">
        <f>IFERROR(AVERAGE(J344:N344),"")</f>
        <v/>
      </c>
      <c r="U344">
        <f>IFERROR(STDEV(J344:N344),"")</f>
        <v/>
      </c>
      <c r="V344">
        <f>IFERROR(IF(C344="-","",IF(ISBLANK(B344),"",IF(OR(ISNUMBER(FIND("Growth",B344)),ISNUMBER(FIND("Margin",B344))),"",(J344-T344)/U344))),"")</f>
        <v/>
      </c>
      <c r="W344">
        <f>IFERROR(IF(OR(D344="-",ISBLANK(D344)),"",(K344-T344)/U344),"")</f>
        <v/>
      </c>
      <c r="X344">
        <f>IFERROR(IF(OR(E344="-",ISBLANK(E344)),"",(L344-T344)/U344),"")</f>
        <v/>
      </c>
      <c r="Y344">
        <f>IFERROR(IF(OR(F344="-",ISBLANK(F344)),"",(M344-T344)/U344),"")</f>
        <v/>
      </c>
      <c r="Z344">
        <f>IFERROR(IF(OR(G344="-",ISBLANK(G344)),"",(N344-T344)/U344),"")</f>
        <v/>
      </c>
      <c r="AA344">
        <f>IF(MAX(MAX(V344:Z344),ABS(MIN(V344:Z344)))=ABS(MIN(V344:Z344)),MIN(V344:Z344),MAX(V344:Z344))</f>
        <v/>
      </c>
      <c r="AB344">
        <f>IFERROR(V144+MATCH(AA344,V344:Z344,0)-1,"")</f>
        <v/>
      </c>
      <c r="AC344">
        <f>IF(AB344&lt;&gt;"",IF(S344=AB344,"Low",IF(AB344=Q344,"High","")),"")</f>
        <v/>
      </c>
      <c r="AE344">
        <f>IF(ISNUMBER(MATCH("N/A",J344:N344,0)),"",IFERROR((5 * SUMPRODUCT(J144:N144,J344:N344) - PRODUCT(SUM(J144:N144),SUM(J344:N344))) / ((5 * SUM((J144^2)+(K144^2)+(L144^2)+(M144^2)+(N144^2))) - SUM(J144:N144)^2),""))</f>
        <v/>
      </c>
      <c r="AF344">
        <f>IFERROR(CORREL(J144:N144,J344:N344),"")</f>
        <v/>
      </c>
      <c r="AZ344">
        <f>IF(Q344=S344,0,1)</f>
        <v/>
      </c>
      <c r="BA344">
        <f>IF(AZ344=1,IF(Q344="","",IF(Q344=N144,"Yes","No")),"")</f>
        <v/>
      </c>
      <c r="BB344">
        <f>IF(BA344="Yes",P344,"")</f>
        <v/>
      </c>
      <c r="BC344">
        <f>IF(AZ344=1,IF(S344="","",IF(S344=N144,"Yes","No")),"")</f>
        <v/>
      </c>
      <c r="BD344">
        <f>IF(BC344="Yes",R344,"")</f>
        <v/>
      </c>
      <c r="BE344">
        <f>IFERROR(IF(SIGN(AE344)=1,"Increasing",IF(SIGN(AE344)=-1,"Decreasing","")),"")</f>
        <v/>
      </c>
      <c r="BF344">
        <f>IF(OR(AND(BE344="Increasing",BA344="Yes"),AND(BE344="Decreasing",BC344="Yes")),"Yes","No")</f>
        <v/>
      </c>
      <c r="BG344">
        <f>IF(I344="pos_trend","Yes","No")</f>
        <v/>
      </c>
      <c r="BH344">
        <f>IF(AF344&lt;&gt;"",IF(ABS(AF344)&gt;0.8,"Yes","No"),"")</f>
        <v/>
      </c>
    </row>
    <row r="345" spans="1:60">
      <c s="1" r="A345" t="n">
        <v>16</v>
      </c>
      <c r="B345" t="s">
        <v>920</v>
      </c>
      <c r="C345" t="s">
        <v>3086</v>
      </c>
      <c r="D345" t="s">
        <v>3087</v>
      </c>
      <c r="E345" t="s">
        <v>3088</v>
      </c>
      <c r="F345" t="s">
        <v>3089</v>
      </c>
      <c r="G345" t="s">
        <v>3090</v>
      </c>
      <c r="H345" t="s"/>
      <c r="I345">
        <f>IF(AND(K345&gt; J345, L345&gt; K345, M345&gt; L345, N345&gt; M345), "pos_trend", IF(AND(K345&lt; J345, L345&lt; K345, M345&lt; L345, N345&lt; M345), "neg_trend", "N/A"))</f>
        <v/>
      </c>
      <c r="J345">
        <f>IFERROR(IF(TRIM(C345)="-", "N/A", IF(RIGHT(C345,1)=")",IF(RIGHT(C345,2)="T)",-1000000000000*VALUE(MID(C345,2,LEN(C345)-3)),IF(RIGHT(C345,2)="M)",-1000000*VALUE(MID(C345,2,LEN(C345)-3)),IF(RIGHT(C345,2)="B)",-1000000000*VALUE(MID(C345,2,LEN(C345)-3)),IF(RIGHT(C345,2)="k)",-1000*VALUE(MID(C345,2,LEN(C345)-3)),VALUE(SUBSTITUTE(C345,",","")))))),IF(RIGHT(C345,1)="T",1000000000000*VALUE(LEFT(C345,LEN(C345)-1)),IF(RIGHT(C345,1)="M",1000000*VALUE(LEFT(C345,LEN(C345)-1)),IF(RIGHT(C345,1)="B",1000000000*VALUE(LEFT(C345,LEN(C345)-1)),IF(RIGHT(C345,1)="%",0.01*VALUE(LEFT(C345,LEN(C345)-1)),IF(RIGHT(C345,1)="k",1000*VALUE(LEFT(C345,LEN(C345)-1)),VALUE(SUBSTITUTE(C345,",",""))))))))),"N/A")</f>
        <v/>
      </c>
      <c r="K345">
        <f>IFERROR(IF(TRIM(D345)="-", "N/A", IF(RIGHT(D345,1)=")",IF(RIGHT(D345,2)="T)",-1000000000000*VALUE(MID(D345,2,LEN(D345)-3)),IF(RIGHT(D345,2)="M)",-1000000*VALUE(MID(D345,2,LEN(D345)-3)),IF(RIGHT(D345,2)="B)",-1000000000*VALUE(MID(D345,2,LEN(D345)-3)),IF(RIGHT(D345,2)="k)",-1000*VALUE(MID(D345,2,LEN(D345)-3)),VALUE(SUBSTITUTE(D345,",","")))))),IF(RIGHT(D345,1)="T",1000000000000*VALUE(LEFT(D345,LEN(D345)-1)),IF(RIGHT(D345,1)="M",1000000*VALUE(LEFT(D345,LEN(D345)-1)),IF(RIGHT(D345,1)="B",1000000000*VALUE(LEFT(D345,LEN(D345)-1)),IF(RIGHT(D345,1)="%",0.01*VALUE(LEFT(D345,LEN(D345)-1)),IF(RIGHT(D345,1)="k",1000*VALUE(LEFT(D345,LEN(D345)-1)),VALUE(SUBSTITUTE(D345,",",""))))))))),"N/A")</f>
        <v/>
      </c>
      <c r="L345">
        <f>IFERROR(IF(TRIM(E345)="-", "N/A", IF(RIGHT(E345,1)=")",IF(RIGHT(E345,2)="T)",-1000000000000*VALUE(MID(E345,2,LEN(E345)-3)),IF(RIGHT(E345,2)="M)",-1000000*VALUE(MID(E345,2,LEN(E345)-3)),IF(RIGHT(E345,2)="B)",-1000000000*VALUE(MID(E345,2,LEN(E345)-3)),IF(RIGHT(E345,2)="k)",-1000*VALUE(MID(E345,2,LEN(E345)-3)),VALUE(SUBSTITUTE(E345,",","")))))),IF(RIGHT(E345,1)="T",1000000000000*VALUE(LEFT(E345,LEN(E345)-1)),IF(RIGHT(E345,1)="M",1000000*VALUE(LEFT(E345,LEN(E345)-1)),IF(RIGHT(E345,1)="B",1000000000*VALUE(LEFT(E345,LEN(E345)-1)),IF(RIGHT(E345,1)="%",0.01*VALUE(LEFT(E345,LEN(E345)-1)),IF(RIGHT(E345,1)="k",1000*VALUE(LEFT(E345,LEN(E345)-1)),VALUE(SUBSTITUTE(E345,",",""))))))))),"N/A")</f>
        <v/>
      </c>
      <c r="M345">
        <f>IFERROR(IF(TRIM(F345)="-", "N/A", IF(RIGHT(F345,1)=")",IF(RIGHT(F345,2)="T)",-1000000000000*VALUE(MID(F345,2,LEN(F345)-3)),IF(RIGHT(F345,2)="M)",-1000000*VALUE(MID(F345,2,LEN(F345)-3)),IF(RIGHT(F345,2)="B)",-1000000000*VALUE(MID(F345,2,LEN(F345)-3)),IF(RIGHT(F345,2)="k)",-1000*VALUE(MID(F345,2,LEN(F345)-3)),VALUE(SUBSTITUTE(F345,",","")))))),IF(RIGHT(F345,1)="T",1000000000000*VALUE(LEFT(F345,LEN(F345)-1)),IF(RIGHT(F345,1)="M",1000000*VALUE(LEFT(F345,LEN(F345)-1)),IF(RIGHT(F345,1)="B",1000000000*VALUE(LEFT(F345,LEN(F345)-1)),IF(RIGHT(F345,1)="%",0.01*VALUE(LEFT(F345,LEN(F345)-1)),IF(RIGHT(F345,1)="k",1000*VALUE(LEFT(F345,LEN(F345)-1)),VALUE(SUBSTITUTE(F345,",",""))))))))),"N/A")</f>
        <v/>
      </c>
      <c r="N345">
        <f>IFERROR(IF(TRIM(G345)="-", "N/A", IF(RIGHT(G345,1)=")",IF(RIGHT(G345,2)="T)",-1000000000000*VALUE(MID(G345,2,LEN(G345)-3)),IF(RIGHT(G345,2)="M)",-1000000*VALUE(MID(G345,2,LEN(G345)-3)),IF(RIGHT(G345,2)="B)",-1000000000*VALUE(MID(G345,2,LEN(G345)-3)),IF(RIGHT(G345,2)="k)",-1000*VALUE(MID(G345,2,LEN(G345)-3)),VALUE(SUBSTITUTE(G345,",","")))))),IF(RIGHT(G345,1)="T",1000000000000*VALUE(LEFT(G345,LEN(G345)-1)),IF(RIGHT(G345,1)="M",1000000*VALUE(LEFT(G345,LEN(G345)-1)),IF(RIGHT(G345,1)="B",1000000000*VALUE(LEFT(G345,LEN(G345)-1)),IF(RIGHT(G345,1)="%",0.01*VALUE(LEFT(G345,LEN(G345)-1)),IF(RIGHT(G345,1)="k",1000*VALUE(LEFT(G345,LEN(G345)-1)),VALUE(SUBSTITUTE(G345,",",""))))))))),"N/A")</f>
        <v/>
      </c>
      <c r="P345">
        <f>MAX(J345:N345)</f>
        <v/>
      </c>
      <c r="Q345">
        <f>IFERROR(J144+MATCH(P345,J345:N345,0)-1,"")</f>
        <v/>
      </c>
      <c r="R345">
        <f>IF(Q345="","",MIN(J345:N345))</f>
        <v/>
      </c>
      <c r="S345">
        <f>IFERROR(J144+MATCH(R345,J345:N345,0)-1,"")</f>
        <v/>
      </c>
      <c r="T345">
        <f>IFERROR(AVERAGE(J345:N345),"")</f>
        <v/>
      </c>
      <c r="U345">
        <f>IFERROR(STDEV(J345:N345),"")</f>
        <v/>
      </c>
      <c r="V345">
        <f>IFERROR(IF(C345="-","",IF(ISBLANK(B345),"",IF(OR(ISNUMBER(FIND("Growth",B345)),ISNUMBER(FIND("Margin",B345))),"",(J345-T345)/U345))),"")</f>
        <v/>
      </c>
      <c r="W345">
        <f>IFERROR(IF(OR(D345="-",ISBLANK(D345)),"",(K345-T345)/U345),"")</f>
        <v/>
      </c>
      <c r="X345">
        <f>IFERROR(IF(OR(E345="-",ISBLANK(E345)),"",(L345-T345)/U345),"")</f>
        <v/>
      </c>
      <c r="Y345">
        <f>IFERROR(IF(OR(F345="-",ISBLANK(F345)),"",(M345-T345)/U345),"")</f>
        <v/>
      </c>
      <c r="Z345">
        <f>IFERROR(IF(OR(G345="-",ISBLANK(G345)),"",(N345-T345)/U345),"")</f>
        <v/>
      </c>
      <c r="AA345">
        <f>IF(MAX(MAX(V345:Z345),ABS(MIN(V345:Z345)))=ABS(MIN(V345:Z345)),MIN(V345:Z345),MAX(V345:Z345))</f>
        <v/>
      </c>
      <c r="AB345">
        <f>IFERROR(V144+MATCH(AA345,V345:Z345,0)-1,"")</f>
        <v/>
      </c>
      <c r="AC345">
        <f>IF(AB345&lt;&gt;"",IF(S345=AB345,"Low",IF(AB345=Q345,"High","")),"")</f>
        <v/>
      </c>
      <c r="AE345">
        <f>IF(ISNUMBER(MATCH("N/A",J345:N345,0)),"",IFERROR((5 * SUMPRODUCT(J144:N144,J345:N345) - PRODUCT(SUM(J144:N144),SUM(J345:N345))) / ((5 * SUM((J144^2)+(K144^2)+(L144^2)+(M144^2)+(N144^2))) - SUM(J144:N144)^2),""))</f>
        <v/>
      </c>
      <c r="AF345">
        <f>IFERROR(CORREL(J144:N144,J345:N345),"")</f>
        <v/>
      </c>
      <c r="AZ345">
        <f>IF(Q345=S345,0,1)</f>
        <v/>
      </c>
      <c r="BA345">
        <f>IF(AZ345=1,IF(Q345="","",IF(Q345=N144,"Yes","No")),"")</f>
        <v/>
      </c>
      <c r="BB345">
        <f>IF(BA345="Yes",P345,"")</f>
        <v/>
      </c>
      <c r="BC345">
        <f>IF(AZ345=1,IF(S345="","",IF(S345=N144,"Yes","No")),"")</f>
        <v/>
      </c>
      <c r="BD345">
        <f>IF(BC345="Yes",R345,"")</f>
        <v/>
      </c>
      <c r="BE345">
        <f>IFERROR(IF(SIGN(AE345)=1,"Increasing",IF(SIGN(AE345)=-1,"Decreasing","")),"")</f>
        <v/>
      </c>
      <c r="BF345">
        <f>IF(OR(AND(BE345="Increasing",BA345="Yes"),AND(BE345="Decreasing",BC345="Yes")),"Yes","No")</f>
        <v/>
      </c>
      <c r="BG345">
        <f>IF(I345="pos_trend","Yes","No")</f>
        <v/>
      </c>
      <c r="BH345">
        <f>IF(AF345&lt;&gt;"",IF(ABS(AF345)&gt;0.8,"Yes","No"),"")</f>
        <v/>
      </c>
    </row>
    <row r="346" spans="1:60">
      <c s="1" r="A346" t="n">
        <v>17</v>
      </c>
      <c r="B346" t="s">
        <v>926</v>
      </c>
      <c r="C346" t="s">
        <v>264</v>
      </c>
      <c r="D346" t="s">
        <v>3091</v>
      </c>
      <c r="E346" t="s">
        <v>3092</v>
      </c>
      <c r="F346" t="s">
        <v>3093</v>
      </c>
      <c r="G346" t="s">
        <v>3094</v>
      </c>
      <c r="H346" t="s"/>
      <c r="I346">
        <f>IF(AND(K346&gt; J346, L346&gt; K346, M346&gt; L346, N346&gt; M346), "pos_trend", IF(AND(K346&lt; J346, L346&lt; K346, M346&lt; L346, N346&lt; M346), "neg_trend", "N/A"))</f>
        <v/>
      </c>
      <c r="J346">
        <f>IFERROR(IF(TRIM(C346)="-", "N/A", IF(RIGHT(C346,1)=")",IF(RIGHT(C346,2)="T)",-1000000000000*VALUE(MID(C346,2,LEN(C346)-3)),IF(RIGHT(C346,2)="M)",-1000000*VALUE(MID(C346,2,LEN(C346)-3)),IF(RIGHT(C346,2)="B)",-1000000000*VALUE(MID(C346,2,LEN(C346)-3)),IF(RIGHT(C346,2)="k)",-1000*VALUE(MID(C346,2,LEN(C346)-3)),VALUE(SUBSTITUTE(C346,",","")))))),IF(RIGHT(C346,1)="T",1000000000000*VALUE(LEFT(C346,LEN(C346)-1)),IF(RIGHT(C346,1)="M",1000000*VALUE(LEFT(C346,LEN(C346)-1)),IF(RIGHT(C346,1)="B",1000000000*VALUE(LEFT(C346,LEN(C346)-1)),IF(RIGHT(C346,1)="%",0.01*VALUE(LEFT(C346,LEN(C346)-1)),IF(RIGHT(C346,1)="k",1000*VALUE(LEFT(C346,LEN(C346)-1)),VALUE(SUBSTITUTE(C346,",",""))))))))),"N/A")</f>
        <v/>
      </c>
      <c r="K346">
        <f>IFERROR(IF(TRIM(D346)="-", "N/A", IF(RIGHT(D346,1)=")",IF(RIGHT(D346,2)="T)",-1000000000000*VALUE(MID(D346,2,LEN(D346)-3)),IF(RIGHT(D346,2)="M)",-1000000*VALUE(MID(D346,2,LEN(D346)-3)),IF(RIGHT(D346,2)="B)",-1000000000*VALUE(MID(D346,2,LEN(D346)-3)),IF(RIGHT(D346,2)="k)",-1000*VALUE(MID(D346,2,LEN(D346)-3)),VALUE(SUBSTITUTE(D346,",","")))))),IF(RIGHT(D346,1)="T",1000000000000*VALUE(LEFT(D346,LEN(D346)-1)),IF(RIGHT(D346,1)="M",1000000*VALUE(LEFT(D346,LEN(D346)-1)),IF(RIGHT(D346,1)="B",1000000000*VALUE(LEFT(D346,LEN(D346)-1)),IF(RIGHT(D346,1)="%",0.01*VALUE(LEFT(D346,LEN(D346)-1)),IF(RIGHT(D346,1)="k",1000*VALUE(LEFT(D346,LEN(D346)-1)),VALUE(SUBSTITUTE(D346,",",""))))))))),"N/A")</f>
        <v/>
      </c>
      <c r="L346">
        <f>IFERROR(IF(TRIM(E346)="-", "N/A", IF(RIGHT(E346,1)=")",IF(RIGHT(E346,2)="T)",-1000000000000*VALUE(MID(E346,2,LEN(E346)-3)),IF(RIGHT(E346,2)="M)",-1000000*VALUE(MID(E346,2,LEN(E346)-3)),IF(RIGHT(E346,2)="B)",-1000000000*VALUE(MID(E346,2,LEN(E346)-3)),IF(RIGHT(E346,2)="k)",-1000*VALUE(MID(E346,2,LEN(E346)-3)),VALUE(SUBSTITUTE(E346,",","")))))),IF(RIGHT(E346,1)="T",1000000000000*VALUE(LEFT(E346,LEN(E346)-1)),IF(RIGHT(E346,1)="M",1000000*VALUE(LEFT(E346,LEN(E346)-1)),IF(RIGHT(E346,1)="B",1000000000*VALUE(LEFT(E346,LEN(E346)-1)),IF(RIGHT(E346,1)="%",0.01*VALUE(LEFT(E346,LEN(E346)-1)),IF(RIGHT(E346,1)="k",1000*VALUE(LEFT(E346,LEN(E346)-1)),VALUE(SUBSTITUTE(E346,",",""))))))))),"N/A")</f>
        <v/>
      </c>
      <c r="M346">
        <f>IFERROR(IF(TRIM(F346)="-", "N/A", IF(RIGHT(F346,1)=")",IF(RIGHT(F346,2)="T)",-1000000000000*VALUE(MID(F346,2,LEN(F346)-3)),IF(RIGHT(F346,2)="M)",-1000000*VALUE(MID(F346,2,LEN(F346)-3)),IF(RIGHT(F346,2)="B)",-1000000000*VALUE(MID(F346,2,LEN(F346)-3)),IF(RIGHT(F346,2)="k)",-1000*VALUE(MID(F346,2,LEN(F346)-3)),VALUE(SUBSTITUTE(F346,",","")))))),IF(RIGHT(F346,1)="T",1000000000000*VALUE(LEFT(F346,LEN(F346)-1)),IF(RIGHT(F346,1)="M",1000000*VALUE(LEFT(F346,LEN(F346)-1)),IF(RIGHT(F346,1)="B",1000000000*VALUE(LEFT(F346,LEN(F346)-1)),IF(RIGHT(F346,1)="%",0.01*VALUE(LEFT(F346,LEN(F346)-1)),IF(RIGHT(F346,1)="k",1000*VALUE(LEFT(F346,LEN(F346)-1)),VALUE(SUBSTITUTE(F346,",",""))))))))),"N/A")</f>
        <v/>
      </c>
      <c r="N346">
        <f>IFERROR(IF(TRIM(G346)="-", "N/A", IF(RIGHT(G346,1)=")",IF(RIGHT(G346,2)="T)",-1000000000000*VALUE(MID(G346,2,LEN(G346)-3)),IF(RIGHT(G346,2)="M)",-1000000*VALUE(MID(G346,2,LEN(G346)-3)),IF(RIGHT(G346,2)="B)",-1000000000*VALUE(MID(G346,2,LEN(G346)-3)),IF(RIGHT(G346,2)="k)",-1000*VALUE(MID(G346,2,LEN(G346)-3)),VALUE(SUBSTITUTE(G346,",","")))))),IF(RIGHT(G346,1)="T",1000000000000*VALUE(LEFT(G346,LEN(G346)-1)),IF(RIGHT(G346,1)="M",1000000*VALUE(LEFT(G346,LEN(G346)-1)),IF(RIGHT(G346,1)="B",1000000000*VALUE(LEFT(G346,LEN(G346)-1)),IF(RIGHT(G346,1)="%",0.01*VALUE(LEFT(G346,LEN(G346)-1)),IF(RIGHT(G346,1)="k",1000*VALUE(LEFT(G346,LEN(G346)-1)),VALUE(SUBSTITUTE(G346,",",""))))))))),"N/A")</f>
        <v/>
      </c>
      <c r="P346">
        <f>MAX(J346:N346)</f>
        <v/>
      </c>
      <c r="Q346">
        <f>IFERROR(J144+MATCH(P346,J346:N346,0)-1,"")</f>
        <v/>
      </c>
      <c r="R346">
        <f>IF(Q346="","",MIN(J346:N346))</f>
        <v/>
      </c>
      <c r="S346">
        <f>IFERROR(J144+MATCH(R346,J346:N346,0)-1,"")</f>
        <v/>
      </c>
      <c r="T346">
        <f>IFERROR(AVERAGE(J346:N346),"")</f>
        <v/>
      </c>
      <c r="U346">
        <f>IFERROR(STDEV(J346:N346),"")</f>
        <v/>
      </c>
      <c r="V346">
        <f>IFERROR(IF(C346="-","",IF(ISBLANK(B346),"",IF(OR(ISNUMBER(FIND("Growth",B346)),ISNUMBER(FIND("Margin",B346))),"",(J346-T346)/U346))),"")</f>
        <v/>
      </c>
      <c r="W346">
        <f>IFERROR(IF(OR(D346="-",ISBLANK(D346)),"",(K346-T346)/U346),"")</f>
        <v/>
      </c>
      <c r="X346">
        <f>IFERROR(IF(OR(E346="-",ISBLANK(E346)),"",(L346-T346)/U346),"")</f>
        <v/>
      </c>
      <c r="Y346">
        <f>IFERROR(IF(OR(F346="-",ISBLANK(F346)),"",(M346-T346)/U346),"")</f>
        <v/>
      </c>
      <c r="Z346">
        <f>IFERROR(IF(OR(G346="-",ISBLANK(G346)),"",(N346-T346)/U346),"")</f>
        <v/>
      </c>
      <c r="AA346">
        <f>IF(MAX(MAX(V346:Z346),ABS(MIN(V346:Z346)))=ABS(MIN(V346:Z346)),MIN(V346:Z346),MAX(V346:Z346))</f>
        <v/>
      </c>
      <c r="AB346">
        <f>IFERROR(V144+MATCH(AA346,V346:Z346,0)-1,"")</f>
        <v/>
      </c>
      <c r="AC346">
        <f>IF(AB346&lt;&gt;"",IF(S346=AB346,"Low",IF(AB346=Q346,"High","")),"")</f>
        <v/>
      </c>
      <c r="AE346">
        <f>IF(ISNUMBER(MATCH("N/A",J346:N346,0)),"",IFERROR((5 * SUMPRODUCT(J144:N144,J346:N346) - PRODUCT(SUM(J144:N144),SUM(J346:N346))) / ((5 * SUM((J144^2)+(K144^2)+(L144^2)+(M144^2)+(N144^2))) - SUM(J144:N144)^2),""))</f>
        <v/>
      </c>
      <c r="AF346">
        <f>IFERROR(CORREL(J144:N144,J346:N346),"")</f>
        <v/>
      </c>
      <c r="AZ346">
        <f>IF(Q346=S346,0,1)</f>
        <v/>
      </c>
      <c r="BA346">
        <f>IF(AZ346=1,IF(Q346="","",IF(Q346=N144,"Yes","No")),"")</f>
        <v/>
      </c>
      <c r="BB346">
        <f>IF(BA346="Yes",P346,"")</f>
        <v/>
      </c>
      <c r="BC346">
        <f>IF(AZ346=1,IF(S346="","",IF(S346=N144,"Yes","No")),"")</f>
        <v/>
      </c>
      <c r="BD346">
        <f>IF(BC346="Yes",R346,"")</f>
        <v/>
      </c>
      <c r="BE346">
        <f>IFERROR(IF(SIGN(AE346)=1,"Increasing",IF(SIGN(AE346)=-1,"Decreasing","")),"")</f>
        <v/>
      </c>
      <c r="BF346">
        <f>IF(OR(AND(BE346="Increasing",BA346="Yes"),AND(BE346="Decreasing",BC346="Yes")),"Yes","No")</f>
        <v/>
      </c>
      <c r="BG346">
        <f>IF(I346="pos_trend","Yes","No")</f>
        <v/>
      </c>
      <c r="BH346">
        <f>IF(AF346&lt;&gt;"",IF(ABS(AF346)&gt;0.8,"Yes","No"),"")</f>
        <v/>
      </c>
    </row>
    <row r="347" spans="1:60">
      <c s="1" r="A347" t="n">
        <v>18</v>
      </c>
      <c r="B347" t="s">
        <v>931</v>
      </c>
      <c r="C347" t="s">
        <v>3095</v>
      </c>
      <c r="D347" t="s">
        <v>3096</v>
      </c>
      <c r="E347" t="s">
        <v>3097</v>
      </c>
      <c r="F347" t="s">
        <v>3098</v>
      </c>
      <c r="G347" t="s">
        <v>3099</v>
      </c>
      <c r="H347" t="s"/>
      <c r="I347">
        <f>IF(AND(K347&gt; J347, L347&gt; K347, M347&gt; L347, N347&gt; M347), "pos_trend", IF(AND(K347&lt; J347, L347&lt; K347, M347&lt; L347, N347&lt; M347), "neg_trend", "N/A"))</f>
        <v/>
      </c>
      <c r="J347">
        <f>IFERROR(IF(TRIM(C347)="-", "N/A", IF(RIGHT(C347,1)=")",IF(RIGHT(C347,2)="T)",-1000000000000*VALUE(MID(C347,2,LEN(C347)-3)),IF(RIGHT(C347,2)="M)",-1000000*VALUE(MID(C347,2,LEN(C347)-3)),IF(RIGHT(C347,2)="B)",-1000000000*VALUE(MID(C347,2,LEN(C347)-3)),IF(RIGHT(C347,2)="k)",-1000*VALUE(MID(C347,2,LEN(C347)-3)),VALUE(SUBSTITUTE(C347,",","")))))),IF(RIGHT(C347,1)="T",1000000000000*VALUE(LEFT(C347,LEN(C347)-1)),IF(RIGHT(C347,1)="M",1000000*VALUE(LEFT(C347,LEN(C347)-1)),IF(RIGHT(C347,1)="B",1000000000*VALUE(LEFT(C347,LEN(C347)-1)),IF(RIGHT(C347,1)="%",0.01*VALUE(LEFT(C347,LEN(C347)-1)),IF(RIGHT(C347,1)="k",1000*VALUE(LEFT(C347,LEN(C347)-1)),VALUE(SUBSTITUTE(C347,",",""))))))))),"N/A")</f>
        <v/>
      </c>
      <c r="K347">
        <f>IFERROR(IF(TRIM(D347)="-", "N/A", IF(RIGHT(D347,1)=")",IF(RIGHT(D347,2)="T)",-1000000000000*VALUE(MID(D347,2,LEN(D347)-3)),IF(RIGHT(D347,2)="M)",-1000000*VALUE(MID(D347,2,LEN(D347)-3)),IF(RIGHT(D347,2)="B)",-1000000000*VALUE(MID(D347,2,LEN(D347)-3)),IF(RIGHT(D347,2)="k)",-1000*VALUE(MID(D347,2,LEN(D347)-3)),VALUE(SUBSTITUTE(D347,",","")))))),IF(RIGHT(D347,1)="T",1000000000000*VALUE(LEFT(D347,LEN(D347)-1)),IF(RIGHT(D347,1)="M",1000000*VALUE(LEFT(D347,LEN(D347)-1)),IF(RIGHT(D347,1)="B",1000000000*VALUE(LEFT(D347,LEN(D347)-1)),IF(RIGHT(D347,1)="%",0.01*VALUE(LEFT(D347,LEN(D347)-1)),IF(RIGHT(D347,1)="k",1000*VALUE(LEFT(D347,LEN(D347)-1)),VALUE(SUBSTITUTE(D347,",",""))))))))),"N/A")</f>
        <v/>
      </c>
      <c r="L347">
        <f>IFERROR(IF(TRIM(E347)="-", "N/A", IF(RIGHT(E347,1)=")",IF(RIGHT(E347,2)="T)",-1000000000000*VALUE(MID(E347,2,LEN(E347)-3)),IF(RIGHT(E347,2)="M)",-1000000*VALUE(MID(E347,2,LEN(E347)-3)),IF(RIGHT(E347,2)="B)",-1000000000*VALUE(MID(E347,2,LEN(E347)-3)),IF(RIGHT(E347,2)="k)",-1000*VALUE(MID(E347,2,LEN(E347)-3)),VALUE(SUBSTITUTE(E347,",","")))))),IF(RIGHT(E347,1)="T",1000000000000*VALUE(LEFT(E347,LEN(E347)-1)),IF(RIGHT(E347,1)="M",1000000*VALUE(LEFT(E347,LEN(E347)-1)),IF(RIGHT(E347,1)="B",1000000000*VALUE(LEFT(E347,LEN(E347)-1)),IF(RIGHT(E347,1)="%",0.01*VALUE(LEFT(E347,LEN(E347)-1)),IF(RIGHT(E347,1)="k",1000*VALUE(LEFT(E347,LEN(E347)-1)),VALUE(SUBSTITUTE(E347,",",""))))))))),"N/A")</f>
        <v/>
      </c>
      <c r="M347">
        <f>IFERROR(IF(TRIM(F347)="-", "N/A", IF(RIGHT(F347,1)=")",IF(RIGHT(F347,2)="T)",-1000000000000*VALUE(MID(F347,2,LEN(F347)-3)),IF(RIGHT(F347,2)="M)",-1000000*VALUE(MID(F347,2,LEN(F347)-3)),IF(RIGHT(F347,2)="B)",-1000000000*VALUE(MID(F347,2,LEN(F347)-3)),IF(RIGHT(F347,2)="k)",-1000*VALUE(MID(F347,2,LEN(F347)-3)),VALUE(SUBSTITUTE(F347,",","")))))),IF(RIGHT(F347,1)="T",1000000000000*VALUE(LEFT(F347,LEN(F347)-1)),IF(RIGHT(F347,1)="M",1000000*VALUE(LEFT(F347,LEN(F347)-1)),IF(RIGHT(F347,1)="B",1000000000*VALUE(LEFT(F347,LEN(F347)-1)),IF(RIGHT(F347,1)="%",0.01*VALUE(LEFT(F347,LEN(F347)-1)),IF(RIGHT(F347,1)="k",1000*VALUE(LEFT(F347,LEN(F347)-1)),VALUE(SUBSTITUTE(F347,",",""))))))))),"N/A")</f>
        <v/>
      </c>
      <c r="N347">
        <f>IFERROR(IF(TRIM(G347)="-", "N/A", IF(RIGHT(G347,1)=")",IF(RIGHT(G347,2)="T)",-1000000000000*VALUE(MID(G347,2,LEN(G347)-3)),IF(RIGHT(G347,2)="M)",-1000000*VALUE(MID(G347,2,LEN(G347)-3)),IF(RIGHT(G347,2)="B)",-1000000000*VALUE(MID(G347,2,LEN(G347)-3)),IF(RIGHT(G347,2)="k)",-1000*VALUE(MID(G347,2,LEN(G347)-3)),VALUE(SUBSTITUTE(G347,",","")))))),IF(RIGHT(G347,1)="T",1000000000000*VALUE(LEFT(G347,LEN(G347)-1)),IF(RIGHT(G347,1)="M",1000000*VALUE(LEFT(G347,LEN(G347)-1)),IF(RIGHT(G347,1)="B",1000000000*VALUE(LEFT(G347,LEN(G347)-1)),IF(RIGHT(G347,1)="%",0.01*VALUE(LEFT(G347,LEN(G347)-1)),IF(RIGHT(G347,1)="k",1000*VALUE(LEFT(G347,LEN(G347)-1)),VALUE(SUBSTITUTE(G347,",",""))))))))),"N/A")</f>
        <v/>
      </c>
      <c r="P347">
        <f>MAX(J347:N347)</f>
        <v/>
      </c>
      <c r="Q347">
        <f>IFERROR(J144+MATCH(P347,J347:N347,0)-1,"")</f>
        <v/>
      </c>
      <c r="R347">
        <f>IF(Q347="","",MIN(J347:N347))</f>
        <v/>
      </c>
      <c r="S347">
        <f>IFERROR(J144+MATCH(R347,J347:N347,0)-1,"")</f>
        <v/>
      </c>
      <c r="T347">
        <f>IFERROR(AVERAGE(J347:N347),"")</f>
        <v/>
      </c>
      <c r="U347">
        <f>IFERROR(STDEV(J347:N347),"")</f>
        <v/>
      </c>
      <c r="V347">
        <f>IFERROR(IF(C347="-","",IF(ISBLANK(B347),"",IF(OR(ISNUMBER(FIND("Growth",B347)),ISNUMBER(FIND("Margin",B347))),"",(J347-T347)/U347))),"")</f>
        <v/>
      </c>
      <c r="W347">
        <f>IFERROR(IF(OR(D347="-",ISBLANK(D347)),"",(K347-T347)/U347),"")</f>
        <v/>
      </c>
      <c r="X347">
        <f>IFERROR(IF(OR(E347="-",ISBLANK(E347)),"",(L347-T347)/U347),"")</f>
        <v/>
      </c>
      <c r="Y347">
        <f>IFERROR(IF(OR(F347="-",ISBLANK(F347)),"",(M347-T347)/U347),"")</f>
        <v/>
      </c>
      <c r="Z347">
        <f>IFERROR(IF(OR(G347="-",ISBLANK(G347)),"",(N347-T347)/U347),"")</f>
        <v/>
      </c>
      <c r="AA347">
        <f>IF(MAX(MAX(V347:Z347),ABS(MIN(V347:Z347)))=ABS(MIN(V347:Z347)),MIN(V347:Z347),MAX(V347:Z347))</f>
        <v/>
      </c>
      <c r="AB347">
        <f>IFERROR(V144+MATCH(AA347,V347:Z347,0)-1,"")</f>
        <v/>
      </c>
      <c r="AC347">
        <f>IF(AB347&lt;&gt;"",IF(S347=AB347,"Low",IF(AB347=Q347,"High","")),"")</f>
        <v/>
      </c>
      <c r="AE347">
        <f>IF(ISNUMBER(MATCH("N/A",J347:N347,0)),"",IFERROR((5 * SUMPRODUCT(J144:N144,J347:N347) - PRODUCT(SUM(J144:N144),SUM(J347:N347))) / ((5 * SUM((J144^2)+(K144^2)+(L144^2)+(M144^2)+(N144^2))) - SUM(J144:N144)^2),""))</f>
        <v/>
      </c>
      <c r="AF347">
        <f>IFERROR(CORREL(J144:N144,J347:N347),"")</f>
        <v/>
      </c>
      <c r="AZ347">
        <f>IF(Q347=S347,0,1)</f>
        <v/>
      </c>
      <c r="BA347">
        <f>IF(AZ347=1,IF(Q347="","",IF(Q347=N144,"Yes","No")),"")</f>
        <v/>
      </c>
      <c r="BB347">
        <f>IF(BA347="Yes",P347,"")</f>
        <v/>
      </c>
      <c r="BC347">
        <f>IF(AZ347=1,IF(S347="","",IF(S347=N144,"Yes","No")),"")</f>
        <v/>
      </c>
      <c r="BD347">
        <f>IF(BC347="Yes",R347,"")</f>
        <v/>
      </c>
      <c r="BE347">
        <f>IFERROR(IF(SIGN(AE347)=1,"Increasing",IF(SIGN(AE347)=-1,"Decreasing","")),"")</f>
        <v/>
      </c>
      <c r="BF347">
        <f>IF(OR(AND(BE347="Increasing",BA347="Yes"),AND(BE347="Decreasing",BC347="Yes")),"Yes","No")</f>
        <v/>
      </c>
      <c r="BG347">
        <f>IF(I347="pos_trend","Yes","No")</f>
        <v/>
      </c>
      <c r="BH347">
        <f>IF(AF347&lt;&gt;"",IF(ABS(AF347)&gt;0.8,"Yes","No"),"")</f>
        <v/>
      </c>
    </row>
    <row r="348" spans="1:60">
      <c s="1" r="A348" t="n">
        <v>19</v>
      </c>
      <c r="B348" t="s">
        <v>937</v>
      </c>
      <c r="C348" t="s">
        <v>3100</v>
      </c>
      <c r="D348" t="s">
        <v>3101</v>
      </c>
      <c r="E348" t="s">
        <v>3102</v>
      </c>
      <c r="F348" t="s">
        <v>3103</v>
      </c>
      <c r="G348" t="s">
        <v>3104</v>
      </c>
      <c r="H348" t="s"/>
      <c r="I348">
        <f>IF(AND(K348&gt; J348, L348&gt; K348, M348&gt; L348, N348&gt; M348), "pos_trend", IF(AND(K348&lt; J348, L348&lt; K348, M348&lt; L348, N348&lt; M348), "neg_trend", "N/A"))</f>
        <v/>
      </c>
      <c r="J348">
        <f>IFERROR(IF(TRIM(C348)="-", "N/A", IF(RIGHT(C348,1)=")",IF(RIGHT(C348,2)="T)",-1000000000000*VALUE(MID(C348,2,LEN(C348)-3)),IF(RIGHT(C348,2)="M)",-1000000*VALUE(MID(C348,2,LEN(C348)-3)),IF(RIGHT(C348,2)="B)",-1000000000*VALUE(MID(C348,2,LEN(C348)-3)),IF(RIGHT(C348,2)="k)",-1000*VALUE(MID(C348,2,LEN(C348)-3)),VALUE(SUBSTITUTE(C348,",","")))))),IF(RIGHT(C348,1)="T",1000000000000*VALUE(LEFT(C348,LEN(C348)-1)),IF(RIGHT(C348,1)="M",1000000*VALUE(LEFT(C348,LEN(C348)-1)),IF(RIGHT(C348,1)="B",1000000000*VALUE(LEFT(C348,LEN(C348)-1)),IF(RIGHT(C348,1)="%",0.01*VALUE(LEFT(C348,LEN(C348)-1)),IF(RIGHT(C348,1)="k",1000*VALUE(LEFT(C348,LEN(C348)-1)),VALUE(SUBSTITUTE(C348,",",""))))))))),"N/A")</f>
        <v/>
      </c>
      <c r="K348">
        <f>IFERROR(IF(TRIM(D348)="-", "N/A", IF(RIGHT(D348,1)=")",IF(RIGHT(D348,2)="T)",-1000000000000*VALUE(MID(D348,2,LEN(D348)-3)),IF(RIGHT(D348,2)="M)",-1000000*VALUE(MID(D348,2,LEN(D348)-3)),IF(RIGHT(D348,2)="B)",-1000000000*VALUE(MID(D348,2,LEN(D348)-3)),IF(RIGHT(D348,2)="k)",-1000*VALUE(MID(D348,2,LEN(D348)-3)),VALUE(SUBSTITUTE(D348,",","")))))),IF(RIGHT(D348,1)="T",1000000000000*VALUE(LEFT(D348,LEN(D348)-1)),IF(RIGHT(D348,1)="M",1000000*VALUE(LEFT(D348,LEN(D348)-1)),IF(RIGHT(D348,1)="B",1000000000*VALUE(LEFT(D348,LEN(D348)-1)),IF(RIGHT(D348,1)="%",0.01*VALUE(LEFT(D348,LEN(D348)-1)),IF(RIGHT(D348,1)="k",1000*VALUE(LEFT(D348,LEN(D348)-1)),VALUE(SUBSTITUTE(D348,",",""))))))))),"N/A")</f>
        <v/>
      </c>
      <c r="L348">
        <f>IFERROR(IF(TRIM(E348)="-", "N/A", IF(RIGHT(E348,1)=")",IF(RIGHT(E348,2)="T)",-1000000000000*VALUE(MID(E348,2,LEN(E348)-3)),IF(RIGHT(E348,2)="M)",-1000000*VALUE(MID(E348,2,LEN(E348)-3)),IF(RIGHT(E348,2)="B)",-1000000000*VALUE(MID(E348,2,LEN(E348)-3)),IF(RIGHT(E348,2)="k)",-1000*VALUE(MID(E348,2,LEN(E348)-3)),VALUE(SUBSTITUTE(E348,",","")))))),IF(RIGHT(E348,1)="T",1000000000000*VALUE(LEFT(E348,LEN(E348)-1)),IF(RIGHT(E348,1)="M",1000000*VALUE(LEFT(E348,LEN(E348)-1)),IF(RIGHT(E348,1)="B",1000000000*VALUE(LEFT(E348,LEN(E348)-1)),IF(RIGHT(E348,1)="%",0.01*VALUE(LEFT(E348,LEN(E348)-1)),IF(RIGHT(E348,1)="k",1000*VALUE(LEFT(E348,LEN(E348)-1)),VALUE(SUBSTITUTE(E348,",",""))))))))),"N/A")</f>
        <v/>
      </c>
      <c r="M348">
        <f>IFERROR(IF(TRIM(F348)="-", "N/A", IF(RIGHT(F348,1)=")",IF(RIGHT(F348,2)="T)",-1000000000000*VALUE(MID(F348,2,LEN(F348)-3)),IF(RIGHT(F348,2)="M)",-1000000*VALUE(MID(F348,2,LEN(F348)-3)),IF(RIGHT(F348,2)="B)",-1000000000*VALUE(MID(F348,2,LEN(F348)-3)),IF(RIGHT(F348,2)="k)",-1000*VALUE(MID(F348,2,LEN(F348)-3)),VALUE(SUBSTITUTE(F348,",","")))))),IF(RIGHT(F348,1)="T",1000000000000*VALUE(LEFT(F348,LEN(F348)-1)),IF(RIGHT(F348,1)="M",1000000*VALUE(LEFT(F348,LEN(F348)-1)),IF(RIGHT(F348,1)="B",1000000000*VALUE(LEFT(F348,LEN(F348)-1)),IF(RIGHT(F348,1)="%",0.01*VALUE(LEFT(F348,LEN(F348)-1)),IF(RIGHT(F348,1)="k",1000*VALUE(LEFT(F348,LEN(F348)-1)),VALUE(SUBSTITUTE(F348,",",""))))))))),"N/A")</f>
        <v/>
      </c>
      <c r="N348">
        <f>IFERROR(IF(TRIM(G348)="-", "N/A", IF(RIGHT(G348,1)=")",IF(RIGHT(G348,2)="T)",-1000000000000*VALUE(MID(G348,2,LEN(G348)-3)),IF(RIGHT(G348,2)="M)",-1000000*VALUE(MID(G348,2,LEN(G348)-3)),IF(RIGHT(G348,2)="B)",-1000000000*VALUE(MID(G348,2,LEN(G348)-3)),IF(RIGHT(G348,2)="k)",-1000*VALUE(MID(G348,2,LEN(G348)-3)),VALUE(SUBSTITUTE(G348,",","")))))),IF(RIGHT(G348,1)="T",1000000000000*VALUE(LEFT(G348,LEN(G348)-1)),IF(RIGHT(G348,1)="M",1000000*VALUE(LEFT(G348,LEN(G348)-1)),IF(RIGHT(G348,1)="B",1000000000*VALUE(LEFT(G348,LEN(G348)-1)),IF(RIGHT(G348,1)="%",0.01*VALUE(LEFT(G348,LEN(G348)-1)),IF(RIGHT(G348,1)="k",1000*VALUE(LEFT(G348,LEN(G348)-1)),VALUE(SUBSTITUTE(G348,",",""))))))))),"N/A")</f>
        <v/>
      </c>
      <c r="P348">
        <f>MAX(J348:N348)</f>
        <v/>
      </c>
      <c r="Q348">
        <f>IFERROR(J144+MATCH(P348,J348:N348,0)-1,"")</f>
        <v/>
      </c>
      <c r="R348">
        <f>IF(Q348="","",MIN(J348:N348))</f>
        <v/>
      </c>
      <c r="S348">
        <f>IFERROR(J144+MATCH(R348,J348:N348,0)-1,"")</f>
        <v/>
      </c>
      <c r="T348">
        <f>IFERROR(AVERAGE(J348:N348),"")</f>
        <v/>
      </c>
      <c r="U348">
        <f>IFERROR(STDEV(J348:N348),"")</f>
        <v/>
      </c>
      <c r="V348">
        <f>IFERROR(IF(C348="-","",IF(ISBLANK(B348),"",IF(OR(ISNUMBER(FIND("Growth",B348)),ISNUMBER(FIND("Margin",B348))),"",(J348-T348)/U348))),"")</f>
        <v/>
      </c>
      <c r="W348">
        <f>IFERROR(IF(OR(D348="-",ISBLANK(D348)),"",(K348-T348)/U348),"")</f>
        <v/>
      </c>
      <c r="X348">
        <f>IFERROR(IF(OR(E348="-",ISBLANK(E348)),"",(L348-T348)/U348),"")</f>
        <v/>
      </c>
      <c r="Y348">
        <f>IFERROR(IF(OR(F348="-",ISBLANK(F348)),"",(M348-T348)/U348),"")</f>
        <v/>
      </c>
      <c r="Z348">
        <f>IFERROR(IF(OR(G348="-",ISBLANK(G348)),"",(N348-T348)/U348),"")</f>
        <v/>
      </c>
      <c r="AA348">
        <f>IF(MAX(MAX(V348:Z348),ABS(MIN(V348:Z348)))=ABS(MIN(V348:Z348)),MIN(V348:Z348),MAX(V348:Z348))</f>
        <v/>
      </c>
      <c r="AB348">
        <f>IFERROR(V144+MATCH(AA348,V348:Z348,0)-1,"")</f>
        <v/>
      </c>
      <c r="AC348">
        <f>IF(AB348&lt;&gt;"",IF(S348=AB348,"Low",IF(AB348=Q348,"High","")),"")</f>
        <v/>
      </c>
      <c r="AE348">
        <f>IF(ISNUMBER(MATCH("N/A",J348:N348,0)),"",IFERROR((5 * SUMPRODUCT(J144:N144,J348:N348) - PRODUCT(SUM(J144:N144),SUM(J348:N348))) / ((5 * SUM((J144^2)+(K144^2)+(L144^2)+(M144^2)+(N144^2))) - SUM(J144:N144)^2),""))</f>
        <v/>
      </c>
      <c r="AF348">
        <f>IFERROR(CORREL(J144:N144,J348:N348),"")</f>
        <v/>
      </c>
      <c r="AZ348">
        <f>IF(Q348=S348,0,1)</f>
        <v/>
      </c>
      <c r="BA348">
        <f>IF(AZ348=1,IF(Q348="","",IF(Q348=N144,"Yes","No")),"")</f>
        <v/>
      </c>
      <c r="BB348">
        <f>IF(BA348="Yes",P348,"")</f>
        <v/>
      </c>
      <c r="BC348">
        <f>IF(AZ348=1,IF(S348="","",IF(S348=N144,"Yes","No")),"")</f>
        <v/>
      </c>
      <c r="BD348">
        <f>IF(BC348="Yes",R348,"")</f>
        <v/>
      </c>
      <c r="BE348">
        <f>IFERROR(IF(SIGN(AE348)=1,"Increasing",IF(SIGN(AE348)=-1,"Decreasing","")),"")</f>
        <v/>
      </c>
      <c r="BF348">
        <f>IF(OR(AND(BE348="Increasing",BA348="Yes"),AND(BE348="Decreasing",BC348="Yes")),"Yes","No")</f>
        <v/>
      </c>
      <c r="BG348">
        <f>IF(I348="pos_trend","Yes","No")</f>
        <v/>
      </c>
      <c r="BH348">
        <f>IF(AF348&lt;&gt;"",IF(ABS(AF348)&gt;0.8,"Yes","No"),"")</f>
        <v/>
      </c>
    </row>
    <row r="349" spans="1:60">
      <c s="1" r="A349" t="n">
        <v>20</v>
      </c>
      <c r="B349" t="s">
        <v>939</v>
      </c>
      <c r="C349" t="s">
        <v>698</v>
      </c>
      <c r="D349" t="s">
        <v>698</v>
      </c>
      <c r="E349" t="s">
        <v>698</v>
      </c>
      <c r="F349" t="s">
        <v>698</v>
      </c>
      <c r="G349" t="s">
        <v>698</v>
      </c>
      <c r="H349" t="s"/>
      <c r="I349">
        <f>IF(AND(K349&gt; J349, L349&gt; K349, M349&gt; L349, N349&gt; M349), "pos_trend", IF(AND(K349&lt; J349, L349&lt; K349, M349&lt; L349, N349&lt; M349), "neg_trend", "N/A"))</f>
        <v/>
      </c>
      <c r="J349">
        <f>IFERROR(IF(TRIM(C349)="-", "N/A", IF(RIGHT(C349,1)=")",IF(RIGHT(C349,2)="T)",-1000000000000*VALUE(MID(C349,2,LEN(C349)-3)),IF(RIGHT(C349,2)="M)",-1000000*VALUE(MID(C349,2,LEN(C349)-3)),IF(RIGHT(C349,2)="B)",-1000000000*VALUE(MID(C349,2,LEN(C349)-3)),IF(RIGHT(C349,2)="k)",-1000*VALUE(MID(C349,2,LEN(C349)-3)),VALUE(SUBSTITUTE(C349,",","")))))),IF(RIGHT(C349,1)="T",1000000000000*VALUE(LEFT(C349,LEN(C349)-1)),IF(RIGHT(C349,1)="M",1000000*VALUE(LEFT(C349,LEN(C349)-1)),IF(RIGHT(C349,1)="B",1000000000*VALUE(LEFT(C349,LEN(C349)-1)),IF(RIGHT(C349,1)="%",0.01*VALUE(LEFT(C349,LEN(C349)-1)),IF(RIGHT(C349,1)="k",1000*VALUE(LEFT(C349,LEN(C349)-1)),VALUE(SUBSTITUTE(C349,",",""))))))))),"N/A")</f>
        <v/>
      </c>
      <c r="K349">
        <f>IFERROR(IF(TRIM(D349)="-", "N/A", IF(RIGHT(D349,1)=")",IF(RIGHT(D349,2)="T)",-1000000000000*VALUE(MID(D349,2,LEN(D349)-3)),IF(RIGHT(D349,2)="M)",-1000000*VALUE(MID(D349,2,LEN(D349)-3)),IF(RIGHT(D349,2)="B)",-1000000000*VALUE(MID(D349,2,LEN(D349)-3)),IF(RIGHT(D349,2)="k)",-1000*VALUE(MID(D349,2,LEN(D349)-3)),VALUE(SUBSTITUTE(D349,",","")))))),IF(RIGHT(D349,1)="T",1000000000000*VALUE(LEFT(D349,LEN(D349)-1)),IF(RIGHT(D349,1)="M",1000000*VALUE(LEFT(D349,LEN(D349)-1)),IF(RIGHT(D349,1)="B",1000000000*VALUE(LEFT(D349,LEN(D349)-1)),IF(RIGHT(D349,1)="%",0.01*VALUE(LEFT(D349,LEN(D349)-1)),IF(RIGHT(D349,1)="k",1000*VALUE(LEFT(D349,LEN(D349)-1)),VALUE(SUBSTITUTE(D349,",",""))))))))),"N/A")</f>
        <v/>
      </c>
      <c r="L349">
        <f>IFERROR(IF(TRIM(E349)="-", "N/A", IF(RIGHT(E349,1)=")",IF(RIGHT(E349,2)="T)",-1000000000000*VALUE(MID(E349,2,LEN(E349)-3)),IF(RIGHT(E349,2)="M)",-1000000*VALUE(MID(E349,2,LEN(E349)-3)),IF(RIGHT(E349,2)="B)",-1000000000*VALUE(MID(E349,2,LEN(E349)-3)),IF(RIGHT(E349,2)="k)",-1000*VALUE(MID(E349,2,LEN(E349)-3)),VALUE(SUBSTITUTE(E349,",","")))))),IF(RIGHT(E349,1)="T",1000000000000*VALUE(LEFT(E349,LEN(E349)-1)),IF(RIGHT(E349,1)="M",1000000*VALUE(LEFT(E349,LEN(E349)-1)),IF(RIGHT(E349,1)="B",1000000000*VALUE(LEFT(E349,LEN(E349)-1)),IF(RIGHT(E349,1)="%",0.01*VALUE(LEFT(E349,LEN(E349)-1)),IF(RIGHT(E349,1)="k",1000*VALUE(LEFT(E349,LEN(E349)-1)),VALUE(SUBSTITUTE(E349,",",""))))))))),"N/A")</f>
        <v/>
      </c>
      <c r="M349">
        <f>IFERROR(IF(TRIM(F349)="-", "N/A", IF(RIGHT(F349,1)=")",IF(RIGHT(F349,2)="T)",-1000000000000*VALUE(MID(F349,2,LEN(F349)-3)),IF(RIGHT(F349,2)="M)",-1000000*VALUE(MID(F349,2,LEN(F349)-3)),IF(RIGHT(F349,2)="B)",-1000000000*VALUE(MID(F349,2,LEN(F349)-3)),IF(RIGHT(F349,2)="k)",-1000*VALUE(MID(F349,2,LEN(F349)-3)),VALUE(SUBSTITUTE(F349,",","")))))),IF(RIGHT(F349,1)="T",1000000000000*VALUE(LEFT(F349,LEN(F349)-1)),IF(RIGHT(F349,1)="M",1000000*VALUE(LEFT(F349,LEN(F349)-1)),IF(RIGHT(F349,1)="B",1000000000*VALUE(LEFT(F349,LEN(F349)-1)),IF(RIGHT(F349,1)="%",0.01*VALUE(LEFT(F349,LEN(F349)-1)),IF(RIGHT(F349,1)="k",1000*VALUE(LEFT(F349,LEN(F349)-1)),VALUE(SUBSTITUTE(F349,",",""))))))))),"N/A")</f>
        <v/>
      </c>
      <c r="N349">
        <f>IFERROR(IF(TRIM(G349)="-", "N/A", IF(RIGHT(G349,1)=")",IF(RIGHT(G349,2)="T)",-1000000000000*VALUE(MID(G349,2,LEN(G349)-3)),IF(RIGHT(G349,2)="M)",-1000000*VALUE(MID(G349,2,LEN(G349)-3)),IF(RIGHT(G349,2)="B)",-1000000000*VALUE(MID(G349,2,LEN(G349)-3)),IF(RIGHT(G349,2)="k)",-1000*VALUE(MID(G349,2,LEN(G349)-3)),VALUE(SUBSTITUTE(G349,",","")))))),IF(RIGHT(G349,1)="T",1000000000000*VALUE(LEFT(G349,LEN(G349)-1)),IF(RIGHT(G349,1)="M",1000000*VALUE(LEFT(G349,LEN(G349)-1)),IF(RIGHT(G349,1)="B",1000000000*VALUE(LEFT(G349,LEN(G349)-1)),IF(RIGHT(G349,1)="%",0.01*VALUE(LEFT(G349,LEN(G349)-1)),IF(RIGHT(G349,1)="k",1000*VALUE(LEFT(G349,LEN(G349)-1)),VALUE(SUBSTITUTE(G349,",",""))))))))),"N/A")</f>
        <v/>
      </c>
      <c r="P349">
        <f>MAX(J349:N349)</f>
        <v/>
      </c>
      <c r="Q349">
        <f>IFERROR(J144+MATCH(P349,J349:N349,0)-1,"")</f>
        <v/>
      </c>
      <c r="R349">
        <f>IF(Q349="","",MIN(J349:N349))</f>
        <v/>
      </c>
      <c r="S349">
        <f>IFERROR(J144+MATCH(R349,J349:N349,0)-1,"")</f>
        <v/>
      </c>
      <c r="T349">
        <f>IFERROR(AVERAGE(J349:N349),"")</f>
        <v/>
      </c>
      <c r="U349">
        <f>IFERROR(STDEV(J349:N349),"")</f>
        <v/>
      </c>
      <c r="V349">
        <f>IFERROR(IF(C349="-","",IF(ISBLANK(B349),"",IF(OR(ISNUMBER(FIND("Growth",B349)),ISNUMBER(FIND("Margin",B349))),"",(J349-T349)/U349))),"")</f>
        <v/>
      </c>
      <c r="W349">
        <f>IFERROR(IF(OR(D349="-",ISBLANK(D349)),"",(K349-T349)/U349),"")</f>
        <v/>
      </c>
      <c r="X349">
        <f>IFERROR(IF(OR(E349="-",ISBLANK(E349)),"",(L349-T349)/U349),"")</f>
        <v/>
      </c>
      <c r="Y349">
        <f>IFERROR(IF(OR(F349="-",ISBLANK(F349)),"",(M349-T349)/U349),"")</f>
        <v/>
      </c>
      <c r="Z349">
        <f>IFERROR(IF(OR(G349="-",ISBLANK(G349)),"",(N349-T349)/U349),"")</f>
        <v/>
      </c>
      <c r="AA349">
        <f>IF(MAX(MAX(V349:Z349),ABS(MIN(V349:Z349)))=ABS(MIN(V349:Z349)),MIN(V349:Z349),MAX(V349:Z349))</f>
        <v/>
      </c>
      <c r="AB349">
        <f>IFERROR(V144+MATCH(AA349,V349:Z349,0)-1,"")</f>
        <v/>
      </c>
      <c r="AC349">
        <f>IF(AB349&lt;&gt;"",IF(S349=AB349,"Low",IF(AB349=Q349,"High","")),"")</f>
        <v/>
      </c>
      <c r="AE349">
        <f>IF(ISNUMBER(MATCH("N/A",J349:N349,0)),"",IFERROR((5 * SUMPRODUCT(J144:N144,J349:N349) - PRODUCT(SUM(J144:N144),SUM(J349:N349))) / ((5 * SUM((J144^2)+(K144^2)+(L144^2)+(M144^2)+(N144^2))) - SUM(J144:N144)^2),""))</f>
        <v/>
      </c>
      <c r="AF349">
        <f>IFERROR(CORREL(J144:N144,J349:N349),"")</f>
        <v/>
      </c>
      <c r="AZ349">
        <f>IF(Q349=S349,0,1)</f>
        <v/>
      </c>
      <c r="BA349">
        <f>IF(AZ349=1,IF(Q349="","",IF(Q349=N144,"Yes","No")),"")</f>
        <v/>
      </c>
      <c r="BB349">
        <f>IF(BA349="Yes",P349,"")</f>
        <v/>
      </c>
      <c r="BC349">
        <f>IF(AZ349=1,IF(S349="","",IF(S349=N144,"Yes","No")),"")</f>
        <v/>
      </c>
      <c r="BD349">
        <f>IF(BC349="Yes",R349,"")</f>
        <v/>
      </c>
      <c r="BE349">
        <f>IFERROR(IF(SIGN(AE349)=1,"Increasing",IF(SIGN(AE349)=-1,"Decreasing","")),"")</f>
        <v/>
      </c>
      <c r="BF349">
        <f>IF(OR(AND(BE349="Increasing",BA349="Yes"),AND(BE349="Decreasing",BC349="Yes")),"Yes","No")</f>
        <v/>
      </c>
      <c r="BG349">
        <f>IF(I349="pos_trend","Yes","No")</f>
        <v/>
      </c>
      <c r="BH349">
        <f>IF(AF349&lt;&gt;"",IF(ABS(AF349)&gt;0.8,"Yes","No"),"")</f>
        <v/>
      </c>
    </row>
    <row r="350" spans="1:60">
      <c s="1" r="A350" t="n">
        <v>21</v>
      </c>
      <c r="B350" t="s">
        <v>940</v>
      </c>
      <c r="C350" t="s">
        <v>3105</v>
      </c>
      <c r="D350" t="s">
        <v>3106</v>
      </c>
      <c r="E350" t="s">
        <v>3107</v>
      </c>
      <c r="F350" t="s">
        <v>3108</v>
      </c>
      <c r="G350" t="s">
        <v>3109</v>
      </c>
      <c r="H350" t="s"/>
      <c r="I350">
        <f>IF(AND(K350&gt; J350, L350&gt; K350, M350&gt; L350, N350&gt; M350), "pos_trend", IF(AND(K350&lt; J350, L350&lt; K350, M350&lt; L350, N350&lt; M350), "neg_trend", "N/A"))</f>
        <v/>
      </c>
      <c r="J350">
        <f>IFERROR(IF(TRIM(C350)="-", "N/A", IF(RIGHT(C350,1)=")",IF(RIGHT(C350,2)="T)",-1000000000000*VALUE(MID(C350,2,LEN(C350)-3)),IF(RIGHT(C350,2)="M)",-1000000*VALUE(MID(C350,2,LEN(C350)-3)),IF(RIGHT(C350,2)="B)",-1000000000*VALUE(MID(C350,2,LEN(C350)-3)),IF(RIGHT(C350,2)="k)",-1000*VALUE(MID(C350,2,LEN(C350)-3)),VALUE(SUBSTITUTE(C350,",","")))))),IF(RIGHT(C350,1)="T",1000000000000*VALUE(LEFT(C350,LEN(C350)-1)),IF(RIGHT(C350,1)="M",1000000*VALUE(LEFT(C350,LEN(C350)-1)),IF(RIGHT(C350,1)="B",1000000000*VALUE(LEFT(C350,LEN(C350)-1)),IF(RIGHT(C350,1)="%",0.01*VALUE(LEFT(C350,LEN(C350)-1)),IF(RIGHT(C350,1)="k",1000*VALUE(LEFT(C350,LEN(C350)-1)),VALUE(SUBSTITUTE(C350,",",""))))))))),"N/A")</f>
        <v/>
      </c>
      <c r="K350">
        <f>IFERROR(IF(TRIM(D350)="-", "N/A", IF(RIGHT(D350,1)=")",IF(RIGHT(D350,2)="T)",-1000000000000*VALUE(MID(D350,2,LEN(D350)-3)),IF(RIGHT(D350,2)="M)",-1000000*VALUE(MID(D350,2,LEN(D350)-3)),IF(RIGHT(D350,2)="B)",-1000000000*VALUE(MID(D350,2,LEN(D350)-3)),IF(RIGHT(D350,2)="k)",-1000*VALUE(MID(D350,2,LEN(D350)-3)),VALUE(SUBSTITUTE(D350,",","")))))),IF(RIGHT(D350,1)="T",1000000000000*VALUE(LEFT(D350,LEN(D350)-1)),IF(RIGHT(D350,1)="M",1000000*VALUE(LEFT(D350,LEN(D350)-1)),IF(RIGHT(D350,1)="B",1000000000*VALUE(LEFT(D350,LEN(D350)-1)),IF(RIGHT(D350,1)="%",0.01*VALUE(LEFT(D350,LEN(D350)-1)),IF(RIGHT(D350,1)="k",1000*VALUE(LEFT(D350,LEN(D350)-1)),VALUE(SUBSTITUTE(D350,",",""))))))))),"N/A")</f>
        <v/>
      </c>
      <c r="L350">
        <f>IFERROR(IF(TRIM(E350)="-", "N/A", IF(RIGHT(E350,1)=")",IF(RIGHT(E350,2)="T)",-1000000000000*VALUE(MID(E350,2,LEN(E350)-3)),IF(RIGHT(E350,2)="M)",-1000000*VALUE(MID(E350,2,LEN(E350)-3)),IF(RIGHT(E350,2)="B)",-1000000000*VALUE(MID(E350,2,LEN(E350)-3)),IF(RIGHT(E350,2)="k)",-1000*VALUE(MID(E350,2,LEN(E350)-3)),VALUE(SUBSTITUTE(E350,",","")))))),IF(RIGHT(E350,1)="T",1000000000000*VALUE(LEFT(E350,LEN(E350)-1)),IF(RIGHT(E350,1)="M",1000000*VALUE(LEFT(E350,LEN(E350)-1)),IF(RIGHT(E350,1)="B",1000000000*VALUE(LEFT(E350,LEN(E350)-1)),IF(RIGHT(E350,1)="%",0.01*VALUE(LEFT(E350,LEN(E350)-1)),IF(RIGHT(E350,1)="k",1000*VALUE(LEFT(E350,LEN(E350)-1)),VALUE(SUBSTITUTE(E350,",",""))))))))),"N/A")</f>
        <v/>
      </c>
      <c r="M350">
        <f>IFERROR(IF(TRIM(F350)="-", "N/A", IF(RIGHT(F350,1)=")",IF(RIGHT(F350,2)="T)",-1000000000000*VALUE(MID(F350,2,LEN(F350)-3)),IF(RIGHT(F350,2)="M)",-1000000*VALUE(MID(F350,2,LEN(F350)-3)),IF(RIGHT(F350,2)="B)",-1000000000*VALUE(MID(F350,2,LEN(F350)-3)),IF(RIGHT(F350,2)="k)",-1000*VALUE(MID(F350,2,LEN(F350)-3)),VALUE(SUBSTITUTE(F350,",","")))))),IF(RIGHT(F350,1)="T",1000000000000*VALUE(LEFT(F350,LEN(F350)-1)),IF(RIGHT(F350,1)="M",1000000*VALUE(LEFT(F350,LEN(F350)-1)),IF(RIGHT(F350,1)="B",1000000000*VALUE(LEFT(F350,LEN(F350)-1)),IF(RIGHT(F350,1)="%",0.01*VALUE(LEFT(F350,LEN(F350)-1)),IF(RIGHT(F350,1)="k",1000*VALUE(LEFT(F350,LEN(F350)-1)),VALUE(SUBSTITUTE(F350,",",""))))))))),"N/A")</f>
        <v/>
      </c>
      <c r="N350">
        <f>IFERROR(IF(TRIM(G350)="-", "N/A", IF(RIGHT(G350,1)=")",IF(RIGHT(G350,2)="T)",-1000000000000*VALUE(MID(G350,2,LEN(G350)-3)),IF(RIGHT(G350,2)="M)",-1000000*VALUE(MID(G350,2,LEN(G350)-3)),IF(RIGHT(G350,2)="B)",-1000000000*VALUE(MID(G350,2,LEN(G350)-3)),IF(RIGHT(G350,2)="k)",-1000*VALUE(MID(G350,2,LEN(G350)-3)),VALUE(SUBSTITUTE(G350,",","")))))),IF(RIGHT(G350,1)="T",1000000000000*VALUE(LEFT(G350,LEN(G350)-1)),IF(RIGHT(G350,1)="M",1000000*VALUE(LEFT(G350,LEN(G350)-1)),IF(RIGHT(G350,1)="B",1000000000*VALUE(LEFT(G350,LEN(G350)-1)),IF(RIGHT(G350,1)="%",0.01*VALUE(LEFT(G350,LEN(G350)-1)),IF(RIGHT(G350,1)="k",1000*VALUE(LEFT(G350,LEN(G350)-1)),VALUE(SUBSTITUTE(G350,",",""))))))))),"N/A")</f>
        <v/>
      </c>
      <c r="P350">
        <f>MAX(J350:N350)</f>
        <v/>
      </c>
      <c r="Q350">
        <f>IFERROR(J144+MATCH(P350,J350:N350,0)-1,"")</f>
        <v/>
      </c>
      <c r="R350">
        <f>IF(Q350="","",MIN(J350:N350))</f>
        <v/>
      </c>
      <c r="S350">
        <f>IFERROR(J144+MATCH(R350,J350:N350,0)-1,"")</f>
        <v/>
      </c>
      <c r="T350">
        <f>IFERROR(AVERAGE(J350:N350),"")</f>
        <v/>
      </c>
      <c r="U350">
        <f>IFERROR(STDEV(J350:N350),"")</f>
        <v/>
      </c>
      <c r="V350">
        <f>IFERROR(IF(C350="-","",IF(ISBLANK(B350),"",IF(OR(ISNUMBER(FIND("Growth",B350)),ISNUMBER(FIND("Margin",B350))),"",(J350-T350)/U350))),"")</f>
        <v/>
      </c>
      <c r="W350">
        <f>IFERROR(IF(OR(D350="-",ISBLANK(D350)),"",(K350-T350)/U350),"")</f>
        <v/>
      </c>
      <c r="X350">
        <f>IFERROR(IF(OR(E350="-",ISBLANK(E350)),"",(L350-T350)/U350),"")</f>
        <v/>
      </c>
      <c r="Y350">
        <f>IFERROR(IF(OR(F350="-",ISBLANK(F350)),"",(M350-T350)/U350),"")</f>
        <v/>
      </c>
      <c r="Z350">
        <f>IFERROR(IF(OR(G350="-",ISBLANK(G350)),"",(N350-T350)/U350),"")</f>
        <v/>
      </c>
      <c r="AA350">
        <f>IF(MAX(MAX(V350:Z350),ABS(MIN(V350:Z350)))=ABS(MIN(V350:Z350)),MIN(V350:Z350),MAX(V350:Z350))</f>
        <v/>
      </c>
      <c r="AB350">
        <f>IFERROR(V144+MATCH(AA350,V350:Z350,0)-1,"")</f>
        <v/>
      </c>
      <c r="AC350">
        <f>IF(AB350&lt;&gt;"",IF(S350=AB350,"Low",IF(AB350=Q350,"High","")),"")</f>
        <v/>
      </c>
      <c r="AE350">
        <f>IF(ISNUMBER(MATCH("N/A",J350:N350,0)),"",IFERROR((5 * SUMPRODUCT(J144:N144,J350:N350) - PRODUCT(SUM(J144:N144),SUM(J350:N350))) / ((5 * SUM((J144^2)+(K144^2)+(L144^2)+(M144^2)+(N144^2))) - SUM(J144:N144)^2),""))</f>
        <v/>
      </c>
      <c r="AF350">
        <f>IFERROR(CORREL(J144:N144,J350:N350),"")</f>
        <v/>
      </c>
      <c r="AZ350">
        <f>IF(Q350=S350,0,1)</f>
        <v/>
      </c>
      <c r="BA350">
        <f>IF(AZ350=1,IF(Q350="","",IF(Q350=N144,"Yes","No")),"")</f>
        <v/>
      </c>
      <c r="BB350">
        <f>IF(BA350="Yes",P350,"")</f>
        <v/>
      </c>
      <c r="BC350">
        <f>IF(AZ350=1,IF(S350="","",IF(S350=N144,"Yes","No")),"")</f>
        <v/>
      </c>
      <c r="BD350">
        <f>IF(BC350="Yes",R350,"")</f>
        <v/>
      </c>
      <c r="BE350">
        <f>IFERROR(IF(SIGN(AE350)=1,"Increasing",IF(SIGN(AE350)=-1,"Decreasing","")),"")</f>
        <v/>
      </c>
      <c r="BF350">
        <f>IF(OR(AND(BE350="Increasing",BA350="Yes"),AND(BE350="Decreasing",BC350="Yes")),"Yes","No")</f>
        <v/>
      </c>
      <c r="BG350">
        <f>IF(I350="pos_trend","Yes","No")</f>
        <v/>
      </c>
      <c r="BH350">
        <f>IF(AF350&lt;&gt;"",IF(ABS(AF350)&gt;0.8,"Yes","No"),"")</f>
        <v/>
      </c>
    </row>
    <row r="351" spans="1:60">
      <c s="1" r="A351" t="n">
        <v>22</v>
      </c>
      <c r="B351" t="s">
        <v>946</v>
      </c>
      <c r="C351" t="s">
        <v>3110</v>
      </c>
      <c r="D351" t="s">
        <v>3111</v>
      </c>
      <c r="E351" t="s">
        <v>3112</v>
      </c>
      <c r="F351" t="s">
        <v>3113</v>
      </c>
      <c r="G351" t="s">
        <v>3114</v>
      </c>
      <c r="H351" t="s"/>
      <c r="I351">
        <f>IF(AND(K351&gt; J351, L351&gt; K351, M351&gt; L351, N351&gt; M351), "pos_trend", IF(AND(K351&lt; J351, L351&lt; K351, M351&lt; L351, N351&lt; M351), "neg_trend", "N/A"))</f>
        <v/>
      </c>
      <c r="J351">
        <f>IFERROR(IF(TRIM(C351)="-", "N/A", IF(RIGHT(C351,1)=")",IF(RIGHT(C351,2)="T)",-1000000000000*VALUE(MID(C351,2,LEN(C351)-3)),IF(RIGHT(C351,2)="M)",-1000000*VALUE(MID(C351,2,LEN(C351)-3)),IF(RIGHT(C351,2)="B)",-1000000000*VALUE(MID(C351,2,LEN(C351)-3)),IF(RIGHT(C351,2)="k)",-1000*VALUE(MID(C351,2,LEN(C351)-3)),VALUE(SUBSTITUTE(C351,",","")))))),IF(RIGHT(C351,1)="T",1000000000000*VALUE(LEFT(C351,LEN(C351)-1)),IF(RIGHT(C351,1)="M",1000000*VALUE(LEFT(C351,LEN(C351)-1)),IF(RIGHT(C351,1)="B",1000000000*VALUE(LEFT(C351,LEN(C351)-1)),IF(RIGHT(C351,1)="%",0.01*VALUE(LEFT(C351,LEN(C351)-1)),IF(RIGHT(C351,1)="k",1000*VALUE(LEFT(C351,LEN(C351)-1)),VALUE(SUBSTITUTE(C351,",",""))))))))),"N/A")</f>
        <v/>
      </c>
      <c r="K351">
        <f>IFERROR(IF(TRIM(D351)="-", "N/A", IF(RIGHT(D351,1)=")",IF(RIGHT(D351,2)="T)",-1000000000000*VALUE(MID(D351,2,LEN(D351)-3)),IF(RIGHT(D351,2)="M)",-1000000*VALUE(MID(D351,2,LEN(D351)-3)),IF(RIGHT(D351,2)="B)",-1000000000*VALUE(MID(D351,2,LEN(D351)-3)),IF(RIGHT(D351,2)="k)",-1000*VALUE(MID(D351,2,LEN(D351)-3)),VALUE(SUBSTITUTE(D351,",","")))))),IF(RIGHT(D351,1)="T",1000000000000*VALUE(LEFT(D351,LEN(D351)-1)),IF(RIGHT(D351,1)="M",1000000*VALUE(LEFT(D351,LEN(D351)-1)),IF(RIGHT(D351,1)="B",1000000000*VALUE(LEFT(D351,LEN(D351)-1)),IF(RIGHT(D351,1)="%",0.01*VALUE(LEFT(D351,LEN(D351)-1)),IF(RIGHT(D351,1)="k",1000*VALUE(LEFT(D351,LEN(D351)-1)),VALUE(SUBSTITUTE(D351,",",""))))))))),"N/A")</f>
        <v/>
      </c>
      <c r="L351">
        <f>IFERROR(IF(TRIM(E351)="-", "N/A", IF(RIGHT(E351,1)=")",IF(RIGHT(E351,2)="T)",-1000000000000*VALUE(MID(E351,2,LEN(E351)-3)),IF(RIGHT(E351,2)="M)",-1000000*VALUE(MID(E351,2,LEN(E351)-3)),IF(RIGHT(E351,2)="B)",-1000000000*VALUE(MID(E351,2,LEN(E351)-3)),IF(RIGHT(E351,2)="k)",-1000*VALUE(MID(E351,2,LEN(E351)-3)),VALUE(SUBSTITUTE(E351,",","")))))),IF(RIGHT(E351,1)="T",1000000000000*VALUE(LEFT(E351,LEN(E351)-1)),IF(RIGHT(E351,1)="M",1000000*VALUE(LEFT(E351,LEN(E351)-1)),IF(RIGHT(E351,1)="B",1000000000*VALUE(LEFT(E351,LEN(E351)-1)),IF(RIGHT(E351,1)="%",0.01*VALUE(LEFT(E351,LEN(E351)-1)),IF(RIGHT(E351,1)="k",1000*VALUE(LEFT(E351,LEN(E351)-1)),VALUE(SUBSTITUTE(E351,",",""))))))))),"N/A")</f>
        <v/>
      </c>
      <c r="M351">
        <f>IFERROR(IF(TRIM(F351)="-", "N/A", IF(RIGHT(F351,1)=")",IF(RIGHT(F351,2)="T)",-1000000000000*VALUE(MID(F351,2,LEN(F351)-3)),IF(RIGHT(F351,2)="M)",-1000000*VALUE(MID(F351,2,LEN(F351)-3)),IF(RIGHT(F351,2)="B)",-1000000000*VALUE(MID(F351,2,LEN(F351)-3)),IF(RIGHT(F351,2)="k)",-1000*VALUE(MID(F351,2,LEN(F351)-3)),VALUE(SUBSTITUTE(F351,",","")))))),IF(RIGHT(F351,1)="T",1000000000000*VALUE(LEFT(F351,LEN(F351)-1)),IF(RIGHT(F351,1)="M",1000000*VALUE(LEFT(F351,LEN(F351)-1)),IF(RIGHT(F351,1)="B",1000000000*VALUE(LEFT(F351,LEN(F351)-1)),IF(RIGHT(F351,1)="%",0.01*VALUE(LEFT(F351,LEN(F351)-1)),IF(RIGHT(F351,1)="k",1000*VALUE(LEFT(F351,LEN(F351)-1)),VALUE(SUBSTITUTE(F351,",",""))))))))),"N/A")</f>
        <v/>
      </c>
      <c r="N351">
        <f>IFERROR(IF(TRIM(G351)="-", "N/A", IF(RIGHT(G351,1)=")",IF(RIGHT(G351,2)="T)",-1000000000000*VALUE(MID(G351,2,LEN(G351)-3)),IF(RIGHT(G351,2)="M)",-1000000*VALUE(MID(G351,2,LEN(G351)-3)),IF(RIGHT(G351,2)="B)",-1000000000*VALUE(MID(G351,2,LEN(G351)-3)),IF(RIGHT(G351,2)="k)",-1000*VALUE(MID(G351,2,LEN(G351)-3)),VALUE(SUBSTITUTE(G351,",","")))))),IF(RIGHT(G351,1)="T",1000000000000*VALUE(LEFT(G351,LEN(G351)-1)),IF(RIGHT(G351,1)="M",1000000*VALUE(LEFT(G351,LEN(G351)-1)),IF(RIGHT(G351,1)="B",1000000000*VALUE(LEFT(G351,LEN(G351)-1)),IF(RIGHT(G351,1)="%",0.01*VALUE(LEFT(G351,LEN(G351)-1)),IF(RIGHT(G351,1)="k",1000*VALUE(LEFT(G351,LEN(G351)-1)),VALUE(SUBSTITUTE(G351,",",""))))))))),"N/A")</f>
        <v/>
      </c>
      <c r="P351">
        <f>MAX(J351:N351)</f>
        <v/>
      </c>
      <c r="Q351">
        <f>IFERROR(J144+MATCH(P351,J351:N351,0)-1,"")</f>
        <v/>
      </c>
      <c r="R351">
        <f>IF(Q351="","",MIN(J351:N351))</f>
        <v/>
      </c>
      <c r="S351">
        <f>IFERROR(J144+MATCH(R351,J351:N351,0)-1,"")</f>
        <v/>
      </c>
      <c r="T351">
        <f>IFERROR(AVERAGE(J351:N351),"")</f>
        <v/>
      </c>
      <c r="U351">
        <f>IFERROR(STDEV(J351:N351),"")</f>
        <v/>
      </c>
      <c r="V351">
        <f>IFERROR(IF(C351="-","",IF(ISBLANK(B351),"",IF(OR(ISNUMBER(FIND("Growth",B351)),ISNUMBER(FIND("Margin",B351))),"",(J351-T351)/U351))),"")</f>
        <v/>
      </c>
      <c r="W351">
        <f>IFERROR(IF(OR(D351="-",ISBLANK(D351)),"",(K351-T351)/U351),"")</f>
        <v/>
      </c>
      <c r="X351">
        <f>IFERROR(IF(OR(E351="-",ISBLANK(E351)),"",(L351-T351)/U351),"")</f>
        <v/>
      </c>
      <c r="Y351">
        <f>IFERROR(IF(OR(F351="-",ISBLANK(F351)),"",(M351-T351)/U351),"")</f>
        <v/>
      </c>
      <c r="Z351">
        <f>IFERROR(IF(OR(G351="-",ISBLANK(G351)),"",(N351-T351)/U351),"")</f>
        <v/>
      </c>
      <c r="AA351">
        <f>IF(MAX(MAX(V351:Z351),ABS(MIN(V351:Z351)))=ABS(MIN(V351:Z351)),MIN(V351:Z351),MAX(V351:Z351))</f>
        <v/>
      </c>
      <c r="AB351">
        <f>IFERROR(V144+MATCH(AA351,V351:Z351,0)-1,"")</f>
        <v/>
      </c>
      <c r="AC351">
        <f>IF(AB351&lt;&gt;"",IF(S351=AB351,"Low",IF(AB351=Q351,"High","")),"")</f>
        <v/>
      </c>
      <c r="AE351">
        <f>IF(ISNUMBER(MATCH("N/A",J351:N351,0)),"",IFERROR((5 * SUMPRODUCT(J144:N144,J351:N351) - PRODUCT(SUM(J144:N144),SUM(J351:N351))) / ((5 * SUM((J144^2)+(K144^2)+(L144^2)+(M144^2)+(N144^2))) - SUM(J144:N144)^2),""))</f>
        <v/>
      </c>
      <c r="AF351">
        <f>IFERROR(CORREL(J144:N144,J351:N351),"")</f>
        <v/>
      </c>
      <c r="AZ351">
        <f>IF(Q351=S351,0,1)</f>
        <v/>
      </c>
      <c r="BA351">
        <f>IF(AZ351=1,IF(Q351="","",IF(Q351=N144,"Yes","No")),"")</f>
        <v/>
      </c>
      <c r="BB351">
        <f>IF(BA351="Yes",P351,"")</f>
        <v/>
      </c>
      <c r="BC351">
        <f>IF(AZ351=1,IF(S351="","",IF(S351=N144,"Yes","No")),"")</f>
        <v/>
      </c>
      <c r="BD351">
        <f>IF(BC351="Yes",R351,"")</f>
        <v/>
      </c>
      <c r="BE351">
        <f>IFERROR(IF(SIGN(AE351)=1,"Increasing",IF(SIGN(AE351)=-1,"Decreasing","")),"")</f>
        <v/>
      </c>
      <c r="BF351">
        <f>IF(OR(AND(BE351="Increasing",BA351="Yes"),AND(BE351="Decreasing",BC351="Yes")),"Yes","No")</f>
        <v/>
      </c>
      <c r="BG351">
        <f>IF(I351="pos_trend","Yes","No")</f>
        <v/>
      </c>
      <c r="BH351">
        <f>IF(AF351&lt;&gt;"",IF(ABS(AF351)&gt;0.8,"Yes","No"),"")</f>
        <v/>
      </c>
    </row>
    <row r="352" spans="1:60">
      <c s="1" r="A352" t="n">
        <v>23</v>
      </c>
      <c r="B352" t="s">
        <v>952</v>
      </c>
      <c r="C352" t="s">
        <v>264</v>
      </c>
      <c r="D352" t="s">
        <v>3115</v>
      </c>
      <c r="E352" t="s">
        <v>3116</v>
      </c>
      <c r="F352" t="s">
        <v>3117</v>
      </c>
      <c r="G352" t="s">
        <v>3118</v>
      </c>
      <c r="H352" t="s"/>
      <c r="I352">
        <f>IF(AND(K352&gt; J352, L352&gt; K352, M352&gt; L352, N352&gt; M352), "pos_trend", IF(AND(K352&lt; J352, L352&lt; K352, M352&lt; L352, N352&lt; M352), "neg_trend", "N/A"))</f>
        <v/>
      </c>
      <c r="J352">
        <f>IFERROR(IF(TRIM(C352)="-", "N/A", IF(RIGHT(C352,1)=")",IF(RIGHT(C352,2)="T)",-1000000000000*VALUE(MID(C352,2,LEN(C352)-3)),IF(RIGHT(C352,2)="M)",-1000000*VALUE(MID(C352,2,LEN(C352)-3)),IF(RIGHT(C352,2)="B)",-1000000000*VALUE(MID(C352,2,LEN(C352)-3)),IF(RIGHT(C352,2)="k)",-1000*VALUE(MID(C352,2,LEN(C352)-3)),VALUE(SUBSTITUTE(C352,",","")))))),IF(RIGHT(C352,1)="T",1000000000000*VALUE(LEFT(C352,LEN(C352)-1)),IF(RIGHT(C352,1)="M",1000000*VALUE(LEFT(C352,LEN(C352)-1)),IF(RIGHT(C352,1)="B",1000000000*VALUE(LEFT(C352,LEN(C352)-1)),IF(RIGHT(C352,1)="%",0.01*VALUE(LEFT(C352,LEN(C352)-1)),IF(RIGHT(C352,1)="k",1000*VALUE(LEFT(C352,LEN(C352)-1)),VALUE(SUBSTITUTE(C352,",",""))))))))),"N/A")</f>
        <v/>
      </c>
      <c r="K352">
        <f>IFERROR(IF(TRIM(D352)="-", "N/A", IF(RIGHT(D352,1)=")",IF(RIGHT(D352,2)="T)",-1000000000000*VALUE(MID(D352,2,LEN(D352)-3)),IF(RIGHT(D352,2)="M)",-1000000*VALUE(MID(D352,2,LEN(D352)-3)),IF(RIGHT(D352,2)="B)",-1000000000*VALUE(MID(D352,2,LEN(D352)-3)),IF(RIGHT(D352,2)="k)",-1000*VALUE(MID(D352,2,LEN(D352)-3)),VALUE(SUBSTITUTE(D352,",","")))))),IF(RIGHT(D352,1)="T",1000000000000*VALUE(LEFT(D352,LEN(D352)-1)),IF(RIGHT(D352,1)="M",1000000*VALUE(LEFT(D352,LEN(D352)-1)),IF(RIGHT(D352,1)="B",1000000000*VALUE(LEFT(D352,LEN(D352)-1)),IF(RIGHT(D352,1)="%",0.01*VALUE(LEFT(D352,LEN(D352)-1)),IF(RIGHT(D352,1)="k",1000*VALUE(LEFT(D352,LEN(D352)-1)),VALUE(SUBSTITUTE(D352,",",""))))))))),"N/A")</f>
        <v/>
      </c>
      <c r="L352">
        <f>IFERROR(IF(TRIM(E352)="-", "N/A", IF(RIGHT(E352,1)=")",IF(RIGHT(E352,2)="T)",-1000000000000*VALUE(MID(E352,2,LEN(E352)-3)),IF(RIGHT(E352,2)="M)",-1000000*VALUE(MID(E352,2,LEN(E352)-3)),IF(RIGHT(E352,2)="B)",-1000000000*VALUE(MID(E352,2,LEN(E352)-3)),IF(RIGHT(E352,2)="k)",-1000*VALUE(MID(E352,2,LEN(E352)-3)),VALUE(SUBSTITUTE(E352,",","")))))),IF(RIGHT(E352,1)="T",1000000000000*VALUE(LEFT(E352,LEN(E352)-1)),IF(RIGHT(E352,1)="M",1000000*VALUE(LEFT(E352,LEN(E352)-1)),IF(RIGHT(E352,1)="B",1000000000*VALUE(LEFT(E352,LEN(E352)-1)),IF(RIGHT(E352,1)="%",0.01*VALUE(LEFT(E352,LEN(E352)-1)),IF(RIGHT(E352,1)="k",1000*VALUE(LEFT(E352,LEN(E352)-1)),VALUE(SUBSTITUTE(E352,",",""))))))))),"N/A")</f>
        <v/>
      </c>
      <c r="M352">
        <f>IFERROR(IF(TRIM(F352)="-", "N/A", IF(RIGHT(F352,1)=")",IF(RIGHT(F352,2)="T)",-1000000000000*VALUE(MID(F352,2,LEN(F352)-3)),IF(RIGHT(F352,2)="M)",-1000000*VALUE(MID(F352,2,LEN(F352)-3)),IF(RIGHT(F352,2)="B)",-1000000000*VALUE(MID(F352,2,LEN(F352)-3)),IF(RIGHT(F352,2)="k)",-1000*VALUE(MID(F352,2,LEN(F352)-3)),VALUE(SUBSTITUTE(F352,",","")))))),IF(RIGHT(F352,1)="T",1000000000000*VALUE(LEFT(F352,LEN(F352)-1)),IF(RIGHT(F352,1)="M",1000000*VALUE(LEFT(F352,LEN(F352)-1)),IF(RIGHT(F352,1)="B",1000000000*VALUE(LEFT(F352,LEN(F352)-1)),IF(RIGHT(F352,1)="%",0.01*VALUE(LEFT(F352,LEN(F352)-1)),IF(RIGHT(F352,1)="k",1000*VALUE(LEFT(F352,LEN(F352)-1)),VALUE(SUBSTITUTE(F352,",",""))))))))),"N/A")</f>
        <v/>
      </c>
      <c r="N352">
        <f>IFERROR(IF(TRIM(G352)="-", "N/A", IF(RIGHT(G352,1)=")",IF(RIGHT(G352,2)="T)",-1000000000000*VALUE(MID(G352,2,LEN(G352)-3)),IF(RIGHT(G352,2)="M)",-1000000*VALUE(MID(G352,2,LEN(G352)-3)),IF(RIGHT(G352,2)="B)",-1000000000*VALUE(MID(G352,2,LEN(G352)-3)),IF(RIGHT(G352,2)="k)",-1000*VALUE(MID(G352,2,LEN(G352)-3)),VALUE(SUBSTITUTE(G352,",","")))))),IF(RIGHT(G352,1)="T",1000000000000*VALUE(LEFT(G352,LEN(G352)-1)),IF(RIGHT(G352,1)="M",1000000*VALUE(LEFT(G352,LEN(G352)-1)),IF(RIGHT(G352,1)="B",1000000000*VALUE(LEFT(G352,LEN(G352)-1)),IF(RIGHT(G352,1)="%",0.01*VALUE(LEFT(G352,LEN(G352)-1)),IF(RIGHT(G352,1)="k",1000*VALUE(LEFT(G352,LEN(G352)-1)),VALUE(SUBSTITUTE(G352,",",""))))))))),"N/A")</f>
        <v/>
      </c>
      <c r="P352">
        <f>MAX(J352:N352)</f>
        <v/>
      </c>
      <c r="Q352">
        <f>IFERROR(J144+MATCH(P352,J352:N352,0)-1,"")</f>
        <v/>
      </c>
      <c r="R352">
        <f>IF(Q352="","",MIN(J352:N352))</f>
        <v/>
      </c>
      <c r="S352">
        <f>IFERROR(J144+MATCH(R352,J352:N352,0)-1,"")</f>
        <v/>
      </c>
      <c r="T352">
        <f>IFERROR(AVERAGE(J352:N352),"")</f>
        <v/>
      </c>
      <c r="U352">
        <f>IFERROR(STDEV(J352:N352),"")</f>
        <v/>
      </c>
      <c r="V352">
        <f>IFERROR(IF(C352="-","",IF(ISBLANK(B352),"",IF(OR(ISNUMBER(FIND("Growth",B352)),ISNUMBER(FIND("Margin",B352))),"",(J352-T352)/U352))),"")</f>
        <v/>
      </c>
      <c r="W352">
        <f>IFERROR(IF(OR(D352="-",ISBLANK(D352)),"",(K352-T352)/U352),"")</f>
        <v/>
      </c>
      <c r="X352">
        <f>IFERROR(IF(OR(E352="-",ISBLANK(E352)),"",(L352-T352)/U352),"")</f>
        <v/>
      </c>
      <c r="Y352">
        <f>IFERROR(IF(OR(F352="-",ISBLANK(F352)),"",(M352-T352)/U352),"")</f>
        <v/>
      </c>
      <c r="Z352">
        <f>IFERROR(IF(OR(G352="-",ISBLANK(G352)),"",(N352-T352)/U352),"")</f>
        <v/>
      </c>
      <c r="AA352">
        <f>IF(MAX(MAX(V352:Z352),ABS(MIN(V352:Z352)))=ABS(MIN(V352:Z352)),MIN(V352:Z352),MAX(V352:Z352))</f>
        <v/>
      </c>
      <c r="AB352">
        <f>IFERROR(V144+MATCH(AA352,V352:Z352,0)-1,"")</f>
        <v/>
      </c>
      <c r="AC352">
        <f>IF(AB352&lt;&gt;"",IF(S352=AB352,"Low",IF(AB352=Q352,"High","")),"")</f>
        <v/>
      </c>
      <c r="AE352">
        <f>IF(ISNUMBER(MATCH("N/A",J352:N352,0)),"",IFERROR((5 * SUMPRODUCT(J144:N144,J352:N352) - PRODUCT(SUM(J144:N144),SUM(J352:N352))) / ((5 * SUM((J144^2)+(K144^2)+(L144^2)+(M144^2)+(N144^2))) - SUM(J144:N144)^2),""))</f>
        <v/>
      </c>
      <c r="AF352">
        <f>IFERROR(CORREL(J144:N144,J352:N352),"")</f>
        <v/>
      </c>
      <c r="AZ352">
        <f>IF(Q352=S352,0,1)</f>
        <v/>
      </c>
      <c r="BA352">
        <f>IF(AZ352=1,IF(Q352="","",IF(Q352=N144,"Yes","No")),"")</f>
        <v/>
      </c>
      <c r="BB352">
        <f>IF(BA352="Yes",P352,"")</f>
        <v/>
      </c>
      <c r="BC352">
        <f>IF(AZ352=1,IF(S352="","",IF(S352=N144,"Yes","No")),"")</f>
        <v/>
      </c>
      <c r="BD352">
        <f>IF(BC352="Yes",R352,"")</f>
        <v/>
      </c>
      <c r="BE352">
        <f>IFERROR(IF(SIGN(AE352)=1,"Increasing",IF(SIGN(AE352)=-1,"Decreasing","")),"")</f>
        <v/>
      </c>
      <c r="BF352">
        <f>IF(OR(AND(BE352="Increasing",BA352="Yes"),AND(BE352="Decreasing",BC352="Yes")),"Yes","No")</f>
        <v/>
      </c>
      <c r="BG352">
        <f>IF(I352="pos_trend","Yes","No")</f>
        <v/>
      </c>
      <c r="BH352">
        <f>IF(AF352&lt;&gt;"",IF(ABS(AF352)&gt;0.8,"Yes","No"),"")</f>
        <v/>
      </c>
    </row>
    <row r="353" spans="1:60">
      <c s="1" r="A353" t="n">
        <v>24</v>
      </c>
      <c r="B353" t="s">
        <v>957</v>
      </c>
      <c r="C353" t="s">
        <v>264</v>
      </c>
      <c r="D353" t="s">
        <v>264</v>
      </c>
      <c r="E353" t="s">
        <v>264</v>
      </c>
      <c r="F353" t="s">
        <v>264</v>
      </c>
      <c r="G353" t="s">
        <v>3119</v>
      </c>
      <c r="H353" t="s"/>
      <c r="I353">
        <f>IF(AND(K353&gt; J353, L353&gt; K353, M353&gt; L353, N353&gt; M353), "pos_trend", IF(AND(K353&lt; J353, L353&lt; K353, M353&lt; L353, N353&lt; M353), "neg_trend", "N/A"))</f>
        <v/>
      </c>
      <c r="J353">
        <f>IFERROR(IF(TRIM(C353)="-", "N/A", IF(RIGHT(C353,1)=")",IF(RIGHT(C353,2)="T)",-1000000000000*VALUE(MID(C353,2,LEN(C353)-3)),IF(RIGHT(C353,2)="M)",-1000000*VALUE(MID(C353,2,LEN(C353)-3)),IF(RIGHT(C353,2)="B)",-1000000000*VALUE(MID(C353,2,LEN(C353)-3)),IF(RIGHT(C353,2)="k)",-1000*VALUE(MID(C353,2,LEN(C353)-3)),VALUE(SUBSTITUTE(C353,",","")))))),IF(RIGHT(C353,1)="T",1000000000000*VALUE(LEFT(C353,LEN(C353)-1)),IF(RIGHT(C353,1)="M",1000000*VALUE(LEFT(C353,LEN(C353)-1)),IF(RIGHT(C353,1)="B",1000000000*VALUE(LEFT(C353,LEN(C353)-1)),IF(RIGHT(C353,1)="%",0.01*VALUE(LEFT(C353,LEN(C353)-1)),IF(RIGHT(C353,1)="k",1000*VALUE(LEFT(C353,LEN(C353)-1)),VALUE(SUBSTITUTE(C353,",",""))))))))),"N/A")</f>
        <v/>
      </c>
      <c r="K353">
        <f>IFERROR(IF(TRIM(D353)="-", "N/A", IF(RIGHT(D353,1)=")",IF(RIGHT(D353,2)="T)",-1000000000000*VALUE(MID(D353,2,LEN(D353)-3)),IF(RIGHT(D353,2)="M)",-1000000*VALUE(MID(D353,2,LEN(D353)-3)),IF(RIGHT(D353,2)="B)",-1000000000*VALUE(MID(D353,2,LEN(D353)-3)),IF(RIGHT(D353,2)="k)",-1000*VALUE(MID(D353,2,LEN(D353)-3)),VALUE(SUBSTITUTE(D353,",","")))))),IF(RIGHT(D353,1)="T",1000000000000*VALUE(LEFT(D353,LEN(D353)-1)),IF(RIGHT(D353,1)="M",1000000*VALUE(LEFT(D353,LEN(D353)-1)),IF(RIGHT(D353,1)="B",1000000000*VALUE(LEFT(D353,LEN(D353)-1)),IF(RIGHT(D353,1)="%",0.01*VALUE(LEFT(D353,LEN(D353)-1)),IF(RIGHT(D353,1)="k",1000*VALUE(LEFT(D353,LEN(D353)-1)),VALUE(SUBSTITUTE(D353,",",""))))))))),"N/A")</f>
        <v/>
      </c>
      <c r="L353">
        <f>IFERROR(IF(TRIM(E353)="-", "N/A", IF(RIGHT(E353,1)=")",IF(RIGHT(E353,2)="T)",-1000000000000*VALUE(MID(E353,2,LEN(E353)-3)),IF(RIGHT(E353,2)="M)",-1000000*VALUE(MID(E353,2,LEN(E353)-3)),IF(RIGHT(E353,2)="B)",-1000000000*VALUE(MID(E353,2,LEN(E353)-3)),IF(RIGHT(E353,2)="k)",-1000*VALUE(MID(E353,2,LEN(E353)-3)),VALUE(SUBSTITUTE(E353,",","")))))),IF(RIGHT(E353,1)="T",1000000000000*VALUE(LEFT(E353,LEN(E353)-1)),IF(RIGHT(E353,1)="M",1000000*VALUE(LEFT(E353,LEN(E353)-1)),IF(RIGHT(E353,1)="B",1000000000*VALUE(LEFT(E353,LEN(E353)-1)),IF(RIGHT(E353,1)="%",0.01*VALUE(LEFT(E353,LEN(E353)-1)),IF(RIGHT(E353,1)="k",1000*VALUE(LEFT(E353,LEN(E353)-1)),VALUE(SUBSTITUTE(E353,",",""))))))))),"N/A")</f>
        <v/>
      </c>
      <c r="M353">
        <f>IFERROR(IF(TRIM(F353)="-", "N/A", IF(RIGHT(F353,1)=")",IF(RIGHT(F353,2)="T)",-1000000000000*VALUE(MID(F353,2,LEN(F353)-3)),IF(RIGHT(F353,2)="M)",-1000000*VALUE(MID(F353,2,LEN(F353)-3)),IF(RIGHT(F353,2)="B)",-1000000000*VALUE(MID(F353,2,LEN(F353)-3)),IF(RIGHT(F353,2)="k)",-1000*VALUE(MID(F353,2,LEN(F353)-3)),VALUE(SUBSTITUTE(F353,",","")))))),IF(RIGHT(F353,1)="T",1000000000000*VALUE(LEFT(F353,LEN(F353)-1)),IF(RIGHT(F353,1)="M",1000000*VALUE(LEFT(F353,LEN(F353)-1)),IF(RIGHT(F353,1)="B",1000000000*VALUE(LEFT(F353,LEN(F353)-1)),IF(RIGHT(F353,1)="%",0.01*VALUE(LEFT(F353,LEN(F353)-1)),IF(RIGHT(F353,1)="k",1000*VALUE(LEFT(F353,LEN(F353)-1)),VALUE(SUBSTITUTE(F353,",",""))))))))),"N/A")</f>
        <v/>
      </c>
      <c r="N353">
        <f>IFERROR(IF(TRIM(G353)="-", "N/A", IF(RIGHT(G353,1)=")",IF(RIGHT(G353,2)="T)",-1000000000000*VALUE(MID(G353,2,LEN(G353)-3)),IF(RIGHT(G353,2)="M)",-1000000*VALUE(MID(G353,2,LEN(G353)-3)),IF(RIGHT(G353,2)="B)",-1000000000*VALUE(MID(G353,2,LEN(G353)-3)),IF(RIGHT(G353,2)="k)",-1000*VALUE(MID(G353,2,LEN(G353)-3)),VALUE(SUBSTITUTE(G353,",","")))))),IF(RIGHT(G353,1)="T",1000000000000*VALUE(LEFT(G353,LEN(G353)-1)),IF(RIGHT(G353,1)="M",1000000*VALUE(LEFT(G353,LEN(G353)-1)),IF(RIGHT(G353,1)="B",1000000000*VALUE(LEFT(G353,LEN(G353)-1)),IF(RIGHT(G353,1)="%",0.01*VALUE(LEFT(G353,LEN(G353)-1)),IF(RIGHT(G353,1)="k",1000*VALUE(LEFT(G353,LEN(G353)-1)),VALUE(SUBSTITUTE(G353,",",""))))))))),"N/A")</f>
        <v/>
      </c>
      <c r="P353">
        <f>MAX(J353:N353)</f>
        <v/>
      </c>
      <c r="Q353">
        <f>IFERROR(J144+MATCH(P353,J353:N353,0)-1,"")</f>
        <v/>
      </c>
      <c r="R353">
        <f>IF(Q353="","",MIN(J353:N353))</f>
        <v/>
      </c>
      <c r="T353">
        <f>IFERROR(AVERAGE(J353:N353),"")</f>
        <v/>
      </c>
      <c r="U353">
        <f>IFERROR(STDEV(J353:N353),"")</f>
        <v/>
      </c>
      <c r="V353">
        <f>IFERROR(IF(C353="-","",IF(ISBLANK(B353),"",IF(OR(ISNUMBER(FIND("Growth",B353)),ISNUMBER(FIND("Margin",B353))),"",(J353-T353)/U353))),"")</f>
        <v/>
      </c>
      <c r="W353">
        <f>IFERROR(IF(OR(D353="-",ISBLANK(D353)),"",(K353-T353)/U353),"")</f>
        <v/>
      </c>
      <c r="X353">
        <f>IFERROR(IF(OR(E353="-",ISBLANK(E353)),"",(L353-T353)/U353),"")</f>
        <v/>
      </c>
      <c r="Y353">
        <f>IFERROR(IF(OR(F353="-",ISBLANK(F353)),"",(M353-T353)/U353),"")</f>
        <v/>
      </c>
      <c r="Z353">
        <f>IFERROR(IF(OR(G353="-",ISBLANK(G353)),"",(N353-T353)/U353),"")</f>
        <v/>
      </c>
      <c r="AA353">
        <f>IF(MAX(MAX(V353:Z353),ABS(MIN(V353:Z353)))=ABS(MIN(V353:Z353)),MIN(V353:Z353),MAX(V353:Z353))</f>
        <v/>
      </c>
      <c r="AB353">
        <f>IFERROR(V144+MATCH(AA353,V353:Z353,0)-1,"")</f>
        <v/>
      </c>
      <c r="AC353">
        <f>IF(S353=AB353,"Low",IF(AB353=Q353,"High",""))</f>
        <v/>
      </c>
    </row>
    <row r="354" spans="1:60">
      <c r="I354">
        <f>IF(AND(K354&gt; J354, L354&gt; K354, M354&gt; L354, N354&gt; M354), "pos_trend", IF(AND(K354&lt; J354, L354&lt; K354, M354&lt; L354, N354&lt; M354), "neg_trend", "N/A"))</f>
        <v/>
      </c>
      <c r="J354">
        <f>IFERROR(IF(TRIM(C354)="-", "N/A", IF(RIGHT(C354,1)=")",IF(RIGHT(C354,2)="T)",-1000000000000*VALUE(MID(C354,2,LEN(C354)-3)),IF(RIGHT(C354,2)="M)",-1000000*VALUE(MID(C354,2,LEN(C354)-3)),IF(RIGHT(C354,2)="B)",-1000000000*VALUE(MID(C354,2,LEN(C354)-3)),IF(RIGHT(C354,2)="k)",-1000*VALUE(MID(C354,2,LEN(C354)-3)),VALUE(SUBSTITUTE(C354,",","")))))),IF(RIGHT(C354,1)="T",1000000000000*VALUE(LEFT(C354,LEN(C354)-1)),IF(RIGHT(C354,1)="M",1000000*VALUE(LEFT(C354,LEN(C354)-1)),IF(RIGHT(C354,1)="B",1000000000*VALUE(LEFT(C354,LEN(C354)-1)),IF(RIGHT(C354,1)="%",0.01*VALUE(LEFT(C354,LEN(C354)-1)),IF(RIGHT(C354,1)="k",1000*VALUE(LEFT(C354,LEN(C354)-1)),VALUE(SUBSTITUTE(C354,",",""))))))))),"N/A")</f>
        <v/>
      </c>
      <c r="K354">
        <f>IFERROR(IF(TRIM(D354)="-", "N/A", IF(RIGHT(D354,1)=")",IF(RIGHT(D354,2)="T)",-1000000000000*VALUE(MID(D354,2,LEN(D354)-3)),IF(RIGHT(D354,2)="M)",-1000000*VALUE(MID(D354,2,LEN(D354)-3)),IF(RIGHT(D354,2)="B)",-1000000000*VALUE(MID(D354,2,LEN(D354)-3)),IF(RIGHT(D354,2)="k)",-1000*VALUE(MID(D354,2,LEN(D354)-3)),VALUE(SUBSTITUTE(D354,",","")))))),IF(RIGHT(D354,1)="T",1000000000000*VALUE(LEFT(D354,LEN(D354)-1)),IF(RIGHT(D354,1)="M",1000000*VALUE(LEFT(D354,LEN(D354)-1)),IF(RIGHT(D354,1)="B",1000000000*VALUE(LEFT(D354,LEN(D354)-1)),IF(RIGHT(D354,1)="%",0.01*VALUE(LEFT(D354,LEN(D354)-1)),IF(RIGHT(D354,1)="k",1000*VALUE(LEFT(D354,LEN(D354)-1)),VALUE(SUBSTITUTE(D354,",",""))))))))),"N/A")</f>
        <v/>
      </c>
      <c r="L354">
        <f>IFERROR(IF(TRIM(E354)="-", "N/A", IF(RIGHT(E354,1)=")",IF(RIGHT(E354,2)="T)",-1000000000000*VALUE(MID(E354,2,LEN(E354)-3)),IF(RIGHT(E354,2)="M)",-1000000*VALUE(MID(E354,2,LEN(E354)-3)),IF(RIGHT(E354,2)="B)",-1000000000*VALUE(MID(E354,2,LEN(E354)-3)),IF(RIGHT(E354,2)="k)",-1000*VALUE(MID(E354,2,LEN(E354)-3)),VALUE(SUBSTITUTE(E354,",","")))))),IF(RIGHT(E354,1)="T",1000000000000*VALUE(LEFT(E354,LEN(E354)-1)),IF(RIGHT(E354,1)="M",1000000*VALUE(LEFT(E354,LEN(E354)-1)),IF(RIGHT(E354,1)="B",1000000000*VALUE(LEFT(E354,LEN(E354)-1)),IF(RIGHT(E354,1)="%",0.01*VALUE(LEFT(E354,LEN(E354)-1)),IF(RIGHT(E354,1)="k",1000*VALUE(LEFT(E354,LEN(E354)-1)),VALUE(SUBSTITUTE(E354,",",""))))))))),"N/A")</f>
        <v/>
      </c>
      <c r="M354">
        <f>IFERROR(IF(TRIM(F354)="-", "N/A", IF(RIGHT(F354,1)=")",IF(RIGHT(F354,2)="T)",-1000000000000*VALUE(MID(F354,2,LEN(F354)-3)),IF(RIGHT(F354,2)="M)",-1000000*VALUE(MID(F354,2,LEN(F354)-3)),IF(RIGHT(F354,2)="B)",-1000000000*VALUE(MID(F354,2,LEN(F354)-3)),IF(RIGHT(F354,2)="k)",-1000*VALUE(MID(F354,2,LEN(F354)-3)),VALUE(SUBSTITUTE(F354,",","")))))),IF(RIGHT(F354,1)="T",1000000000000*VALUE(LEFT(F354,LEN(F354)-1)),IF(RIGHT(F354,1)="M",1000000*VALUE(LEFT(F354,LEN(F354)-1)),IF(RIGHT(F354,1)="B",1000000000*VALUE(LEFT(F354,LEN(F354)-1)),IF(RIGHT(F354,1)="%",0.01*VALUE(LEFT(F354,LEN(F354)-1)),IF(RIGHT(F354,1)="k",1000*VALUE(LEFT(F354,LEN(F354)-1)),VALUE(SUBSTITUTE(F354,",",""))))))))),"N/A")</f>
        <v/>
      </c>
      <c r="N354">
        <f>IFERROR(IF(TRIM(G354)="-", "N/A", IF(RIGHT(G354,1)=")",IF(RIGHT(G354,2)="T)",-1000000000000*VALUE(MID(G354,2,LEN(G354)-3)),IF(RIGHT(G354,2)="M)",-1000000*VALUE(MID(G354,2,LEN(G354)-3)),IF(RIGHT(G354,2)="B)",-1000000000*VALUE(MID(G354,2,LEN(G354)-3)),IF(RIGHT(G354,2)="k)",-1000*VALUE(MID(G354,2,LEN(G354)-3)),VALUE(SUBSTITUTE(G354,",","")))))),IF(RIGHT(G354,1)="T",1000000000000*VALUE(LEFT(G354,LEN(G354)-1)),IF(RIGHT(G354,1)="M",1000000*VALUE(LEFT(G354,LEN(G354)-1)),IF(RIGHT(G354,1)="B",1000000000*VALUE(LEFT(G354,LEN(G354)-1)),IF(RIGHT(G354,1)="%",0.01*VALUE(LEFT(G354,LEN(G354)-1)),IF(RIGHT(G354,1)="k",1000*VALUE(LEFT(G354,LEN(G354)-1)),VALUE(SUBSTITUTE(G354,",",""))))))))),"N/A")</f>
        <v/>
      </c>
      <c r="V354">
        <f>MAX(V145:V353)</f>
        <v/>
      </c>
      <c r="W354">
        <f>MAX(W145:W353)</f>
        <v/>
      </c>
      <c r="X354">
        <f>MAX(X145:X353)</f>
        <v/>
      </c>
      <c r="Y354">
        <f>MAX(Y145:Y353)</f>
        <v/>
      </c>
      <c r="Z354">
        <f>MAX(Z145:Z353)</f>
        <v/>
      </c>
    </row>
    <row r="355" spans="1:60">
      <c s="1" r="A355" t="n">
        <v>0</v>
      </c>
      <c r="B355" t="s">
        <v>3120</v>
      </c>
      <c r="C355" t="s">
        <v>3121</v>
      </c>
      <c r="I355">
        <f>IF(AND(K355&gt; J355, L355&gt; K355, M355&gt; L355, N355&gt; M355), "pos_trend", IF(AND(K355&lt; J355, L355&lt; K355, M355&lt; L355, N355&lt; M355), "neg_trend", "N/A"))</f>
        <v/>
      </c>
      <c r="J355">
        <f>IFERROR(IF(TRIM(C355)="-", "N/A", IF(RIGHT(C355,1)=")",IF(RIGHT(C355,2)="T)",-1000000000000*VALUE(MID(C355,2,LEN(C355)-3)),IF(RIGHT(C355,2)="M)",-1000000*VALUE(MID(C355,2,LEN(C355)-3)),IF(RIGHT(C355,2)="B)",-1000000000*VALUE(MID(C355,2,LEN(C355)-3)),IF(RIGHT(C355,2)="k)",-1000*VALUE(MID(C355,2,LEN(C355)-3)),VALUE(SUBSTITUTE(C355,",","")))))),IF(RIGHT(C355,1)="T",1000000000000*VALUE(LEFT(C355,LEN(C355)-1)),IF(RIGHT(C355,1)="M",1000000*VALUE(LEFT(C355,LEN(C355)-1)),IF(RIGHT(C355,1)="B",1000000000*VALUE(LEFT(C355,LEN(C355)-1)),IF(RIGHT(C355,1)="%",0.01*VALUE(LEFT(C355,LEN(C355)-1)),IF(RIGHT(C355,1)="k",1000*VALUE(LEFT(C355,LEN(C355)-1)),VALUE(SUBSTITUTE(C355,",",""))))))))),"N/A")</f>
        <v/>
      </c>
      <c r="K355">
        <f>IFERROR(IF(TRIM(D355)="-", "N/A", IF(RIGHT(D355,1)=")",IF(RIGHT(D355,2)="T)",-1000000000000*VALUE(MID(D355,2,LEN(D355)-3)),IF(RIGHT(D355,2)="M)",-1000000*VALUE(MID(D355,2,LEN(D355)-3)),IF(RIGHT(D355,2)="B)",-1000000000*VALUE(MID(D355,2,LEN(D355)-3)),IF(RIGHT(D355,2)="k)",-1000*VALUE(MID(D355,2,LEN(D355)-3)),VALUE(SUBSTITUTE(D355,",","")))))),IF(RIGHT(D355,1)="T",1000000000000*VALUE(LEFT(D355,LEN(D355)-1)),IF(RIGHT(D355,1)="M",1000000*VALUE(LEFT(D355,LEN(D355)-1)),IF(RIGHT(D355,1)="B",1000000000*VALUE(LEFT(D355,LEN(D355)-1)),IF(RIGHT(D355,1)="%",0.01*VALUE(LEFT(D355,LEN(D355)-1)),IF(RIGHT(D355,1)="k",1000*VALUE(LEFT(D355,LEN(D355)-1)),VALUE(SUBSTITUTE(D355,",",""))))))))),"N/A")</f>
        <v/>
      </c>
      <c r="L355">
        <f>IFERROR(IF(TRIM(E355)="-", "N/A", IF(RIGHT(E355,1)=")",IF(RIGHT(E355,2)="T)",-1000000000000*VALUE(MID(E355,2,LEN(E355)-3)),IF(RIGHT(E355,2)="M)",-1000000*VALUE(MID(E355,2,LEN(E355)-3)),IF(RIGHT(E355,2)="B)",-1000000000*VALUE(MID(E355,2,LEN(E355)-3)),IF(RIGHT(E355,2)="k)",-1000*VALUE(MID(E355,2,LEN(E355)-3)),VALUE(SUBSTITUTE(E355,",","")))))),IF(RIGHT(E355,1)="T",1000000000000*VALUE(LEFT(E355,LEN(E355)-1)),IF(RIGHT(E355,1)="M",1000000*VALUE(LEFT(E355,LEN(E355)-1)),IF(RIGHT(E355,1)="B",1000000000*VALUE(LEFT(E355,LEN(E355)-1)),IF(RIGHT(E355,1)="%",0.01*VALUE(LEFT(E355,LEN(E355)-1)),IF(RIGHT(E355,1)="k",1000*VALUE(LEFT(E355,LEN(E355)-1)),VALUE(SUBSTITUTE(E355,",",""))))))))),"N/A")</f>
        <v/>
      </c>
      <c r="M355">
        <f>IFERROR(IF(TRIM(F355)="-", "N/A", IF(RIGHT(F355,1)=")",IF(RIGHT(F355,2)="T)",-1000000000000*VALUE(MID(F355,2,LEN(F355)-3)),IF(RIGHT(F355,2)="M)",-1000000*VALUE(MID(F355,2,LEN(F355)-3)),IF(RIGHT(F355,2)="B)",-1000000000*VALUE(MID(F355,2,LEN(F355)-3)),IF(RIGHT(F355,2)="k)",-1000*VALUE(MID(F355,2,LEN(F355)-3)),VALUE(SUBSTITUTE(F355,",","")))))),IF(RIGHT(F355,1)="T",1000000000000*VALUE(LEFT(F355,LEN(F355)-1)),IF(RIGHT(F355,1)="M",1000000*VALUE(LEFT(F355,LEN(F355)-1)),IF(RIGHT(F355,1)="B",1000000000*VALUE(LEFT(F355,LEN(F355)-1)),IF(RIGHT(F355,1)="%",0.01*VALUE(LEFT(F355,LEN(F355)-1)),IF(RIGHT(F355,1)="k",1000*VALUE(LEFT(F355,LEN(F355)-1)),VALUE(SUBSTITUTE(F355,",",""))))))))),"N/A")</f>
        <v/>
      </c>
      <c r="N355">
        <f>IFERROR(IF(TRIM(G355)="-", "N/A", IF(RIGHT(G355,1)=")",IF(RIGHT(G355,2)="T)",-1000000000000*VALUE(MID(G355,2,LEN(G355)-3)),IF(RIGHT(G355,2)="M)",-1000000*VALUE(MID(G355,2,LEN(G355)-3)),IF(RIGHT(G355,2)="B)",-1000000000*VALUE(MID(G355,2,LEN(G355)-3)),IF(RIGHT(G355,2)="k)",-1000*VALUE(MID(G355,2,LEN(G355)-3)),VALUE(SUBSTITUTE(G355,",","")))))),IF(RIGHT(G355,1)="T",1000000000000*VALUE(LEFT(G355,LEN(G355)-1)),IF(RIGHT(G355,1)="M",1000000*VALUE(LEFT(G355,LEN(G355)-1)),IF(RIGHT(G355,1)="B",1000000000*VALUE(LEFT(G355,LEN(G355)-1)),IF(RIGHT(G355,1)="%",0.01*VALUE(LEFT(G355,LEN(G355)-1)),IF(RIGHT(G355,1)="k",1000*VALUE(LEFT(G355,LEN(G355)-1)),VALUE(SUBSTITUTE(G355,",",""))))))))),"N/A")</f>
        <v/>
      </c>
      <c r="V355">
        <f>MIN(V145:V353)</f>
        <v/>
      </c>
      <c r="W355">
        <f>MIN(W145:W353)</f>
        <v/>
      </c>
      <c r="X355">
        <f>MIN(X145:X353)</f>
        <v/>
      </c>
      <c r="Y355">
        <f>MIN(Y145:Y353)</f>
        <v/>
      </c>
      <c r="Z355">
        <f>MIN(Z145:Z353)</f>
        <v/>
      </c>
    </row>
    <row r="356" spans="1:60">
      <c s="1" r="A356" t="n">
        <v>1</v>
      </c>
      <c r="B356" t="s">
        <v>3122</v>
      </c>
      <c r="C356" t="s">
        <v>3123</v>
      </c>
      <c r="I356">
        <f>IF(AND(K356&gt; J356, L356&gt; K356, M356&gt; L356, N356&gt; M356), "pos_trend", IF(AND(K356&lt; J356, L356&lt; K356, M356&lt; L356, N356&lt; M356), "neg_trend", "N/A"))</f>
        <v/>
      </c>
      <c r="J356">
        <f>IFERROR(IF(TRIM(C356)="-", "N/A", IF(RIGHT(C356,1)=")",IF(RIGHT(C356,2)="T)",-1000000000000*VALUE(MID(C356,2,LEN(C356)-3)),IF(RIGHT(C356,2)="M)",-1000000*VALUE(MID(C356,2,LEN(C356)-3)),IF(RIGHT(C356,2)="B)",-1000000000*VALUE(MID(C356,2,LEN(C356)-3)),IF(RIGHT(C356,2)="k)",-1000*VALUE(MID(C356,2,LEN(C356)-3)),VALUE(SUBSTITUTE(C356,",","")))))),IF(RIGHT(C356,1)="T",1000000000000*VALUE(LEFT(C356,LEN(C356)-1)),IF(RIGHT(C356,1)="M",1000000*VALUE(LEFT(C356,LEN(C356)-1)),IF(RIGHT(C356,1)="B",1000000000*VALUE(LEFT(C356,LEN(C356)-1)),IF(RIGHT(C356,1)="%",0.01*VALUE(LEFT(C356,LEN(C356)-1)),IF(RIGHT(C356,1)="k",1000*VALUE(LEFT(C356,LEN(C356)-1)),VALUE(SUBSTITUTE(C356,",",""))))))))),"N/A")</f>
        <v/>
      </c>
      <c r="K356">
        <f>IFERROR(IF(TRIM(D356)="-", "N/A", IF(RIGHT(D356,1)=")",IF(RIGHT(D356,2)="T)",-1000000000000*VALUE(MID(D356,2,LEN(D356)-3)),IF(RIGHT(D356,2)="M)",-1000000*VALUE(MID(D356,2,LEN(D356)-3)),IF(RIGHT(D356,2)="B)",-1000000000*VALUE(MID(D356,2,LEN(D356)-3)),IF(RIGHT(D356,2)="k)",-1000*VALUE(MID(D356,2,LEN(D356)-3)),VALUE(SUBSTITUTE(D356,",","")))))),IF(RIGHT(D356,1)="T",1000000000000*VALUE(LEFT(D356,LEN(D356)-1)),IF(RIGHT(D356,1)="M",1000000*VALUE(LEFT(D356,LEN(D356)-1)),IF(RIGHT(D356,1)="B",1000000000*VALUE(LEFT(D356,LEN(D356)-1)),IF(RIGHT(D356,1)="%",0.01*VALUE(LEFT(D356,LEN(D356)-1)),IF(RIGHT(D356,1)="k",1000*VALUE(LEFT(D356,LEN(D356)-1)),VALUE(SUBSTITUTE(D356,",",""))))))))),"N/A")</f>
        <v/>
      </c>
      <c r="L356">
        <f>IFERROR(IF(TRIM(E356)="-", "N/A", IF(RIGHT(E356,1)=")",IF(RIGHT(E356,2)="T)",-1000000000000*VALUE(MID(E356,2,LEN(E356)-3)),IF(RIGHT(E356,2)="M)",-1000000*VALUE(MID(E356,2,LEN(E356)-3)),IF(RIGHT(E356,2)="B)",-1000000000*VALUE(MID(E356,2,LEN(E356)-3)),IF(RIGHT(E356,2)="k)",-1000*VALUE(MID(E356,2,LEN(E356)-3)),VALUE(SUBSTITUTE(E356,",","")))))),IF(RIGHT(E356,1)="T",1000000000000*VALUE(LEFT(E356,LEN(E356)-1)),IF(RIGHT(E356,1)="M",1000000*VALUE(LEFT(E356,LEN(E356)-1)),IF(RIGHT(E356,1)="B",1000000000*VALUE(LEFT(E356,LEN(E356)-1)),IF(RIGHT(E356,1)="%",0.01*VALUE(LEFT(E356,LEN(E356)-1)),IF(RIGHT(E356,1)="k",1000*VALUE(LEFT(E356,LEN(E356)-1)),VALUE(SUBSTITUTE(E356,",",""))))))))),"N/A")</f>
        <v/>
      </c>
      <c r="M356">
        <f>IFERROR(IF(TRIM(F356)="-", "N/A", IF(RIGHT(F356,1)=")",IF(RIGHT(F356,2)="T)",-1000000000000*VALUE(MID(F356,2,LEN(F356)-3)),IF(RIGHT(F356,2)="M)",-1000000*VALUE(MID(F356,2,LEN(F356)-3)),IF(RIGHT(F356,2)="B)",-1000000000*VALUE(MID(F356,2,LEN(F356)-3)),IF(RIGHT(F356,2)="k)",-1000*VALUE(MID(F356,2,LEN(F356)-3)),VALUE(SUBSTITUTE(F356,",","")))))),IF(RIGHT(F356,1)="T",1000000000000*VALUE(LEFT(F356,LEN(F356)-1)),IF(RIGHT(F356,1)="M",1000000*VALUE(LEFT(F356,LEN(F356)-1)),IF(RIGHT(F356,1)="B",1000000000*VALUE(LEFT(F356,LEN(F356)-1)),IF(RIGHT(F356,1)="%",0.01*VALUE(LEFT(F356,LEN(F356)-1)),IF(RIGHT(F356,1)="k",1000*VALUE(LEFT(F356,LEN(F356)-1)),VALUE(SUBSTITUTE(F356,",",""))))))))),"N/A")</f>
        <v/>
      </c>
      <c r="N356">
        <f>IFERROR(IF(TRIM(G356)="-", "N/A", IF(RIGHT(G356,1)=")",IF(RIGHT(G356,2)="T)",-1000000000000*VALUE(MID(G356,2,LEN(G356)-3)),IF(RIGHT(G356,2)="M)",-1000000*VALUE(MID(G356,2,LEN(G356)-3)),IF(RIGHT(G356,2)="B)",-1000000000*VALUE(MID(G356,2,LEN(G356)-3)),IF(RIGHT(G356,2)="k)",-1000*VALUE(MID(G356,2,LEN(G356)-3)),VALUE(SUBSTITUTE(G356,",","")))))),IF(RIGHT(G356,1)="T",1000000000000*VALUE(LEFT(G356,LEN(G356)-1)),IF(RIGHT(G356,1)="M",1000000*VALUE(LEFT(G356,LEN(G356)-1)),IF(RIGHT(G356,1)="B",1000000000*VALUE(LEFT(G356,LEN(G356)-1)),IF(RIGHT(G356,1)="%",0.01*VALUE(LEFT(G356,LEN(G356)-1)),IF(RIGHT(G356,1)="k",1000*VALUE(LEFT(G356,LEN(G356)-1)),VALUE(SUBSTITUTE(G356,",",""))))))))),"N/A")</f>
        <v/>
      </c>
      <c r="V356">
        <f>COUNTIF(V145:V353,"&gt;1.5")</f>
        <v/>
      </c>
      <c r="W356">
        <f>COUNTIF(W145:W353,"&gt;1.5")</f>
        <v/>
      </c>
      <c r="X356">
        <f>COUNTIF(X145:X353,"&gt;1.5")</f>
        <v/>
      </c>
      <c r="Y356">
        <f>COUNTIF(Y145:Y353,"&gt;1.5")</f>
        <v/>
      </c>
      <c r="Z356">
        <f>COUNTIF(Z145:Z353,"&gt;1.5")</f>
        <v/>
      </c>
    </row>
    <row r="357" spans="1:60">
      <c s="1" r="A357" t="n">
        <v>2</v>
      </c>
      <c r="B357" t="s">
        <v>3124</v>
      </c>
      <c r="C357" t="s">
        <v>3125</v>
      </c>
      <c r="I357">
        <f>IF(AND(K357&gt; J357, L357&gt; K357, M357&gt; L357, N357&gt; M357), "pos_trend", IF(AND(K357&lt; J357, L357&lt; K357, M357&lt; L357, N357&lt; M357), "neg_trend", "N/A"))</f>
        <v/>
      </c>
      <c r="J357">
        <f>IFERROR(IF(TRIM(C357)="-", "N/A", IF(RIGHT(C357,1)=")",IF(RIGHT(C357,2)="T)",-1000000000000*VALUE(MID(C357,2,LEN(C357)-3)),IF(RIGHT(C357,2)="M)",-1000000*VALUE(MID(C357,2,LEN(C357)-3)),IF(RIGHT(C357,2)="B)",-1000000000*VALUE(MID(C357,2,LEN(C357)-3)),IF(RIGHT(C357,2)="k)",-1000*VALUE(MID(C357,2,LEN(C357)-3)),VALUE(SUBSTITUTE(C357,",","")))))),IF(RIGHT(C357,1)="T",1000000000000*VALUE(LEFT(C357,LEN(C357)-1)),IF(RIGHT(C357,1)="M",1000000*VALUE(LEFT(C357,LEN(C357)-1)),IF(RIGHT(C357,1)="B",1000000000*VALUE(LEFT(C357,LEN(C357)-1)),IF(RIGHT(C357,1)="%",0.01*VALUE(LEFT(C357,LEN(C357)-1)),IF(RIGHT(C357,1)="k",1000*VALUE(LEFT(C357,LEN(C357)-1)),VALUE(SUBSTITUTE(C357,",",""))))))))),"N/A")</f>
        <v/>
      </c>
      <c r="K357">
        <f>IFERROR(IF(TRIM(D357)="-", "N/A", IF(RIGHT(D357,1)=")",IF(RIGHT(D357,2)="T)",-1000000000000*VALUE(MID(D357,2,LEN(D357)-3)),IF(RIGHT(D357,2)="M)",-1000000*VALUE(MID(D357,2,LEN(D357)-3)),IF(RIGHT(D357,2)="B)",-1000000000*VALUE(MID(D357,2,LEN(D357)-3)),IF(RIGHT(D357,2)="k)",-1000*VALUE(MID(D357,2,LEN(D357)-3)),VALUE(SUBSTITUTE(D357,",","")))))),IF(RIGHT(D357,1)="T",1000000000000*VALUE(LEFT(D357,LEN(D357)-1)),IF(RIGHT(D357,1)="M",1000000*VALUE(LEFT(D357,LEN(D357)-1)),IF(RIGHT(D357,1)="B",1000000000*VALUE(LEFT(D357,LEN(D357)-1)),IF(RIGHT(D357,1)="%",0.01*VALUE(LEFT(D357,LEN(D357)-1)),IF(RIGHT(D357,1)="k",1000*VALUE(LEFT(D357,LEN(D357)-1)),VALUE(SUBSTITUTE(D357,",",""))))))))),"N/A")</f>
        <v/>
      </c>
      <c r="L357">
        <f>IFERROR(IF(TRIM(E357)="-", "N/A", IF(RIGHT(E357,1)=")",IF(RIGHT(E357,2)="T)",-1000000000000*VALUE(MID(E357,2,LEN(E357)-3)),IF(RIGHT(E357,2)="M)",-1000000*VALUE(MID(E357,2,LEN(E357)-3)),IF(RIGHT(E357,2)="B)",-1000000000*VALUE(MID(E357,2,LEN(E357)-3)),IF(RIGHT(E357,2)="k)",-1000*VALUE(MID(E357,2,LEN(E357)-3)),VALUE(SUBSTITUTE(E357,",","")))))),IF(RIGHT(E357,1)="T",1000000000000*VALUE(LEFT(E357,LEN(E357)-1)),IF(RIGHT(E357,1)="M",1000000*VALUE(LEFT(E357,LEN(E357)-1)),IF(RIGHT(E357,1)="B",1000000000*VALUE(LEFT(E357,LEN(E357)-1)),IF(RIGHT(E357,1)="%",0.01*VALUE(LEFT(E357,LEN(E357)-1)),IF(RIGHT(E357,1)="k",1000*VALUE(LEFT(E357,LEN(E357)-1)),VALUE(SUBSTITUTE(E357,",",""))))))))),"N/A")</f>
        <v/>
      </c>
      <c r="M357">
        <f>IFERROR(IF(TRIM(F357)="-", "N/A", IF(RIGHT(F357,1)=")",IF(RIGHT(F357,2)="T)",-1000000000000*VALUE(MID(F357,2,LEN(F357)-3)),IF(RIGHT(F357,2)="M)",-1000000*VALUE(MID(F357,2,LEN(F357)-3)),IF(RIGHT(F357,2)="B)",-1000000000*VALUE(MID(F357,2,LEN(F357)-3)),IF(RIGHT(F357,2)="k)",-1000*VALUE(MID(F357,2,LEN(F357)-3)),VALUE(SUBSTITUTE(F357,",","")))))),IF(RIGHT(F357,1)="T",1000000000000*VALUE(LEFT(F357,LEN(F357)-1)),IF(RIGHT(F357,1)="M",1000000*VALUE(LEFT(F357,LEN(F357)-1)),IF(RIGHT(F357,1)="B",1000000000*VALUE(LEFT(F357,LEN(F357)-1)),IF(RIGHT(F357,1)="%",0.01*VALUE(LEFT(F357,LEN(F357)-1)),IF(RIGHT(F357,1)="k",1000*VALUE(LEFT(F357,LEN(F357)-1)),VALUE(SUBSTITUTE(F357,",",""))))))))),"N/A")</f>
        <v/>
      </c>
      <c r="N357">
        <f>IFERROR(IF(TRIM(G357)="-", "N/A", IF(RIGHT(G357,1)=")",IF(RIGHT(G357,2)="T)",-1000000000000*VALUE(MID(G357,2,LEN(G357)-3)),IF(RIGHT(G357,2)="M)",-1000000*VALUE(MID(G357,2,LEN(G357)-3)),IF(RIGHT(G357,2)="B)",-1000000000*VALUE(MID(G357,2,LEN(G357)-3)),IF(RIGHT(G357,2)="k)",-1000*VALUE(MID(G357,2,LEN(G357)-3)),VALUE(SUBSTITUTE(G357,",","")))))),IF(RIGHT(G357,1)="T",1000000000000*VALUE(LEFT(G357,LEN(G357)-1)),IF(RIGHT(G357,1)="M",1000000*VALUE(LEFT(G357,LEN(G357)-1)),IF(RIGHT(G357,1)="B",1000000000*VALUE(LEFT(G357,LEN(G357)-1)),IF(RIGHT(G357,1)="%",0.01*VALUE(LEFT(G357,LEN(G357)-1)),IF(RIGHT(G357,1)="k",1000*VALUE(LEFT(G357,LEN(G357)-1)),VALUE(SUBSTITUTE(G357,",",""))))))))),"N/A")</f>
        <v/>
      </c>
      <c r="V357">
        <f>COUNTIF(V145:V353,"&lt;-1.5")</f>
        <v/>
      </c>
      <c r="W357">
        <f>COUNTIF(W145:W353,"&lt;-1.5")</f>
        <v/>
      </c>
      <c r="X357">
        <f>COUNTIF(X145:X353,"&lt;-1.5")</f>
        <v/>
      </c>
      <c r="Y357">
        <f>COUNTIF(Y145:Y353,"&lt;-1.5")</f>
        <v/>
      </c>
      <c r="Z357">
        <f>COUNTIF(Z145:Z353,"&lt;-1.5")</f>
        <v/>
      </c>
    </row>
    <row r="358" spans="1:60">
      <c s="1" r="A358" t="n">
        <v>3</v>
      </c>
      <c r="B358" t="s">
        <v>3126</v>
      </c>
      <c r="C358" t="s">
        <v>3127</v>
      </c>
      <c r="I358">
        <f>IF(AND(K358&gt; J358, L358&gt; K358, M358&gt; L358, N358&gt; M358), "pos_trend", IF(AND(K358&lt; J358, L358&lt; K358, M358&lt; L358, N358&lt; M358), "neg_trend", "N/A"))</f>
        <v/>
      </c>
      <c r="J358">
        <f>IFERROR(IF(TRIM(C358)="-", "N/A", IF(RIGHT(C358,1)=")",IF(RIGHT(C358,2)="T)",-1000000000000*VALUE(MID(C358,2,LEN(C358)-3)),IF(RIGHT(C358,2)="M)",-1000000*VALUE(MID(C358,2,LEN(C358)-3)),IF(RIGHT(C358,2)="B)",-1000000000*VALUE(MID(C358,2,LEN(C358)-3)),IF(RIGHT(C358,2)="k)",-1000*VALUE(MID(C358,2,LEN(C358)-3)),VALUE(SUBSTITUTE(C358,",","")))))),IF(RIGHT(C358,1)="T",1000000000000*VALUE(LEFT(C358,LEN(C358)-1)),IF(RIGHT(C358,1)="M",1000000*VALUE(LEFT(C358,LEN(C358)-1)),IF(RIGHT(C358,1)="B",1000000000*VALUE(LEFT(C358,LEN(C358)-1)),IF(RIGHT(C358,1)="%",0.01*VALUE(LEFT(C358,LEN(C358)-1)),IF(RIGHT(C358,1)="k",1000*VALUE(LEFT(C358,LEN(C358)-1)),VALUE(SUBSTITUTE(C358,",",""))))))))),"N/A")</f>
        <v/>
      </c>
      <c r="K358">
        <f>IFERROR(IF(TRIM(D358)="-", "N/A", IF(RIGHT(D358,1)=")",IF(RIGHT(D358,2)="T)",-1000000000000*VALUE(MID(D358,2,LEN(D358)-3)),IF(RIGHT(D358,2)="M)",-1000000*VALUE(MID(D358,2,LEN(D358)-3)),IF(RIGHT(D358,2)="B)",-1000000000*VALUE(MID(D358,2,LEN(D358)-3)),IF(RIGHT(D358,2)="k)",-1000*VALUE(MID(D358,2,LEN(D358)-3)),VALUE(SUBSTITUTE(D358,",","")))))),IF(RIGHT(D358,1)="T",1000000000000*VALUE(LEFT(D358,LEN(D358)-1)),IF(RIGHT(D358,1)="M",1000000*VALUE(LEFT(D358,LEN(D358)-1)),IF(RIGHT(D358,1)="B",1000000000*VALUE(LEFT(D358,LEN(D358)-1)),IF(RIGHT(D358,1)="%",0.01*VALUE(LEFT(D358,LEN(D358)-1)),IF(RIGHT(D358,1)="k",1000*VALUE(LEFT(D358,LEN(D358)-1)),VALUE(SUBSTITUTE(D358,",",""))))))))),"N/A")</f>
        <v/>
      </c>
      <c r="L358">
        <f>IFERROR(IF(TRIM(E358)="-", "N/A", IF(RIGHT(E358,1)=")",IF(RIGHT(E358,2)="T)",-1000000000000*VALUE(MID(E358,2,LEN(E358)-3)),IF(RIGHT(E358,2)="M)",-1000000*VALUE(MID(E358,2,LEN(E358)-3)),IF(RIGHT(E358,2)="B)",-1000000000*VALUE(MID(E358,2,LEN(E358)-3)),IF(RIGHT(E358,2)="k)",-1000*VALUE(MID(E358,2,LEN(E358)-3)),VALUE(SUBSTITUTE(E358,",","")))))),IF(RIGHT(E358,1)="T",1000000000000*VALUE(LEFT(E358,LEN(E358)-1)),IF(RIGHT(E358,1)="M",1000000*VALUE(LEFT(E358,LEN(E358)-1)),IF(RIGHT(E358,1)="B",1000000000*VALUE(LEFT(E358,LEN(E358)-1)),IF(RIGHT(E358,1)="%",0.01*VALUE(LEFT(E358,LEN(E358)-1)),IF(RIGHT(E358,1)="k",1000*VALUE(LEFT(E358,LEN(E358)-1)),VALUE(SUBSTITUTE(E358,",",""))))))))),"N/A")</f>
        <v/>
      </c>
      <c r="M358">
        <f>IFERROR(IF(TRIM(F358)="-", "N/A", IF(RIGHT(F358,1)=")",IF(RIGHT(F358,2)="T)",-1000000000000*VALUE(MID(F358,2,LEN(F358)-3)),IF(RIGHT(F358,2)="M)",-1000000*VALUE(MID(F358,2,LEN(F358)-3)),IF(RIGHT(F358,2)="B)",-1000000000*VALUE(MID(F358,2,LEN(F358)-3)),IF(RIGHT(F358,2)="k)",-1000*VALUE(MID(F358,2,LEN(F358)-3)),VALUE(SUBSTITUTE(F358,",","")))))),IF(RIGHT(F358,1)="T",1000000000000*VALUE(LEFT(F358,LEN(F358)-1)),IF(RIGHT(F358,1)="M",1000000*VALUE(LEFT(F358,LEN(F358)-1)),IF(RIGHT(F358,1)="B",1000000000*VALUE(LEFT(F358,LEN(F358)-1)),IF(RIGHT(F358,1)="%",0.01*VALUE(LEFT(F358,LEN(F358)-1)),IF(RIGHT(F358,1)="k",1000*VALUE(LEFT(F358,LEN(F358)-1)),VALUE(SUBSTITUTE(F358,",",""))))))))),"N/A")</f>
        <v/>
      </c>
      <c r="N358">
        <f>IFERROR(IF(TRIM(G358)="-", "N/A", IF(RIGHT(G358,1)=")",IF(RIGHT(G358,2)="T)",-1000000000000*VALUE(MID(G358,2,LEN(G358)-3)),IF(RIGHT(G358,2)="M)",-1000000*VALUE(MID(G358,2,LEN(G358)-3)),IF(RIGHT(G358,2)="B)",-1000000000*VALUE(MID(G358,2,LEN(G358)-3)),IF(RIGHT(G358,2)="k)",-1000*VALUE(MID(G358,2,LEN(G358)-3)),VALUE(SUBSTITUTE(G358,",","")))))),IF(RIGHT(G358,1)="T",1000000000000*VALUE(LEFT(G358,LEN(G358)-1)),IF(RIGHT(G358,1)="M",1000000*VALUE(LEFT(G358,LEN(G358)-1)),IF(RIGHT(G358,1)="B",1000000000*VALUE(LEFT(G358,LEN(G358)-1)),IF(RIGHT(G358,1)="%",0.01*VALUE(LEFT(G358,LEN(G358)-1)),IF(RIGHT(G358,1)="k",1000*VALUE(LEFT(G358,LEN(G358)-1)),VALUE(SUBSTITUTE(G358,",",""))))))))),"N/A")</f>
        <v/>
      </c>
      <c r="V358">
        <f>SUM(V356:V357)</f>
        <v/>
      </c>
      <c r="W358">
        <f>SUM(W356:W357)</f>
        <v/>
      </c>
      <c r="X358">
        <f>SUM(X356:X357)</f>
        <v/>
      </c>
      <c r="Y358">
        <f>SUM(Y356:Y357)</f>
        <v/>
      </c>
      <c r="Z358">
        <f>SUM(Z356:Z357)</f>
        <v/>
      </c>
    </row>
    <row r="359" spans="1:60">
      <c s="1" r="A359" t="n">
        <v>4</v>
      </c>
      <c r="B359" t="s">
        <v>3128</v>
      </c>
      <c r="C359" t="s">
        <v>3129</v>
      </c>
      <c r="I359">
        <f>IF(AND(K359&gt; J359, L359&gt; K359, M359&gt; L359, N359&gt; M359), "pos_trend", IF(AND(K359&lt; J359, L359&lt; K359, M359&lt; L359, N359&lt; M359), "neg_trend", "N/A"))</f>
        <v/>
      </c>
      <c r="J359">
        <f>IFERROR(IF(TRIM(C359)="-", "N/A", IF(RIGHT(C359,1)=")",IF(RIGHT(C359,2)="T)",-1000000000000*VALUE(MID(C359,2,LEN(C359)-3)),IF(RIGHT(C359,2)="M)",-1000000*VALUE(MID(C359,2,LEN(C359)-3)),IF(RIGHT(C359,2)="B)",-1000000000*VALUE(MID(C359,2,LEN(C359)-3)),IF(RIGHT(C359,2)="k)",-1000*VALUE(MID(C359,2,LEN(C359)-3)),VALUE(SUBSTITUTE(C359,",","")))))),IF(RIGHT(C359,1)="T",1000000000000*VALUE(LEFT(C359,LEN(C359)-1)),IF(RIGHT(C359,1)="M",1000000*VALUE(LEFT(C359,LEN(C359)-1)),IF(RIGHT(C359,1)="B",1000000000*VALUE(LEFT(C359,LEN(C359)-1)),IF(RIGHT(C359,1)="%",0.01*VALUE(LEFT(C359,LEN(C359)-1)),IF(RIGHT(C359,1)="k",1000*VALUE(LEFT(C359,LEN(C359)-1)),VALUE(SUBSTITUTE(C359,",",""))))))))),"N/A")</f>
        <v/>
      </c>
      <c r="K359">
        <f>IFERROR(IF(TRIM(D359)="-", "N/A", IF(RIGHT(D359,1)=")",IF(RIGHT(D359,2)="T)",-1000000000000*VALUE(MID(D359,2,LEN(D359)-3)),IF(RIGHT(D359,2)="M)",-1000000*VALUE(MID(D359,2,LEN(D359)-3)),IF(RIGHT(D359,2)="B)",-1000000000*VALUE(MID(D359,2,LEN(D359)-3)),IF(RIGHT(D359,2)="k)",-1000*VALUE(MID(D359,2,LEN(D359)-3)),VALUE(SUBSTITUTE(D359,",","")))))),IF(RIGHT(D359,1)="T",1000000000000*VALUE(LEFT(D359,LEN(D359)-1)),IF(RIGHT(D359,1)="M",1000000*VALUE(LEFT(D359,LEN(D359)-1)),IF(RIGHT(D359,1)="B",1000000000*VALUE(LEFT(D359,LEN(D359)-1)),IF(RIGHT(D359,1)="%",0.01*VALUE(LEFT(D359,LEN(D359)-1)),IF(RIGHT(D359,1)="k",1000*VALUE(LEFT(D359,LEN(D359)-1)),VALUE(SUBSTITUTE(D359,",",""))))))))),"N/A")</f>
        <v/>
      </c>
      <c r="L359">
        <f>IFERROR(IF(TRIM(E359)="-", "N/A", IF(RIGHT(E359,1)=")",IF(RIGHT(E359,2)="T)",-1000000000000*VALUE(MID(E359,2,LEN(E359)-3)),IF(RIGHT(E359,2)="M)",-1000000*VALUE(MID(E359,2,LEN(E359)-3)),IF(RIGHT(E359,2)="B)",-1000000000*VALUE(MID(E359,2,LEN(E359)-3)),IF(RIGHT(E359,2)="k)",-1000*VALUE(MID(E359,2,LEN(E359)-3)),VALUE(SUBSTITUTE(E359,",","")))))),IF(RIGHT(E359,1)="T",1000000000000*VALUE(LEFT(E359,LEN(E359)-1)),IF(RIGHT(E359,1)="M",1000000*VALUE(LEFT(E359,LEN(E359)-1)),IF(RIGHT(E359,1)="B",1000000000*VALUE(LEFT(E359,LEN(E359)-1)),IF(RIGHT(E359,1)="%",0.01*VALUE(LEFT(E359,LEN(E359)-1)),IF(RIGHT(E359,1)="k",1000*VALUE(LEFT(E359,LEN(E359)-1)),VALUE(SUBSTITUTE(E359,",",""))))))))),"N/A")</f>
        <v/>
      </c>
      <c r="M359">
        <f>IFERROR(IF(TRIM(F359)="-", "N/A", IF(RIGHT(F359,1)=")",IF(RIGHT(F359,2)="T)",-1000000000000*VALUE(MID(F359,2,LEN(F359)-3)),IF(RIGHT(F359,2)="M)",-1000000*VALUE(MID(F359,2,LEN(F359)-3)),IF(RIGHT(F359,2)="B)",-1000000000*VALUE(MID(F359,2,LEN(F359)-3)),IF(RIGHT(F359,2)="k)",-1000*VALUE(MID(F359,2,LEN(F359)-3)),VALUE(SUBSTITUTE(F359,",","")))))),IF(RIGHT(F359,1)="T",1000000000000*VALUE(LEFT(F359,LEN(F359)-1)),IF(RIGHT(F359,1)="M",1000000*VALUE(LEFT(F359,LEN(F359)-1)),IF(RIGHT(F359,1)="B",1000000000*VALUE(LEFT(F359,LEN(F359)-1)),IF(RIGHT(F359,1)="%",0.01*VALUE(LEFT(F359,LEN(F359)-1)),IF(RIGHT(F359,1)="k",1000*VALUE(LEFT(F359,LEN(F359)-1)),VALUE(SUBSTITUTE(F359,",",""))))))))),"N/A")</f>
        <v/>
      </c>
      <c r="N359">
        <f>IFERROR(IF(TRIM(G359)="-", "N/A", IF(RIGHT(G359,1)=")",IF(RIGHT(G359,2)="T)",-1000000000000*VALUE(MID(G359,2,LEN(G359)-3)),IF(RIGHT(G359,2)="M)",-1000000*VALUE(MID(G359,2,LEN(G359)-3)),IF(RIGHT(G359,2)="B)",-1000000000*VALUE(MID(G359,2,LEN(G359)-3)),IF(RIGHT(G359,2)="k)",-1000*VALUE(MID(G359,2,LEN(G359)-3)),VALUE(SUBSTITUTE(G359,",","")))))),IF(RIGHT(G359,1)="T",1000000000000*VALUE(LEFT(G359,LEN(G359)-1)),IF(RIGHT(G359,1)="M",1000000*VALUE(LEFT(G359,LEN(G359)-1)),IF(RIGHT(G359,1)="B",1000000000*VALUE(LEFT(G359,LEN(G359)-1)),IF(RIGHT(G359,1)="%",0.01*VALUE(LEFT(G359,LEN(G359)-1)),IF(RIGHT(G359,1)="k",1000*VALUE(LEFT(G359,LEN(G359)-1)),VALUE(SUBSTITUTE(G359,",",""))))))))),"N/A")</f>
        <v/>
      </c>
    </row>
    <row r="360" spans="1:60">
      <c s="1" r="A360" t="n">
        <v>5</v>
      </c>
      <c r="B360" t="s">
        <v>3130</v>
      </c>
      <c r="C360" t="s">
        <v>3131</v>
      </c>
      <c r="I360">
        <f>IF(AND(K360&gt; J360, L360&gt; K360, M360&gt; L360, N360&gt; M360), "pos_trend", IF(AND(K360&lt; J360, L360&lt; K360, M360&lt; L360, N360&lt; M360), "neg_trend", "N/A"))</f>
        <v/>
      </c>
      <c r="J360">
        <f>IFERROR(IF(TRIM(C360)="-", "N/A", IF(RIGHT(C360,1)=")",IF(RIGHT(C360,2)="T)",-1000000000000*VALUE(MID(C360,2,LEN(C360)-3)),IF(RIGHT(C360,2)="M)",-1000000*VALUE(MID(C360,2,LEN(C360)-3)),IF(RIGHT(C360,2)="B)",-1000000000*VALUE(MID(C360,2,LEN(C360)-3)),IF(RIGHT(C360,2)="k)",-1000*VALUE(MID(C360,2,LEN(C360)-3)),VALUE(SUBSTITUTE(C360,",","")))))),IF(RIGHT(C360,1)="T",1000000000000*VALUE(LEFT(C360,LEN(C360)-1)),IF(RIGHT(C360,1)="M",1000000*VALUE(LEFT(C360,LEN(C360)-1)),IF(RIGHT(C360,1)="B",1000000000*VALUE(LEFT(C360,LEN(C360)-1)),IF(RIGHT(C360,1)="%",0.01*VALUE(LEFT(C360,LEN(C360)-1)),IF(RIGHT(C360,1)="k",1000*VALUE(LEFT(C360,LEN(C360)-1)),VALUE(SUBSTITUTE(C360,",",""))))))))),"N/A")</f>
        <v/>
      </c>
      <c r="K360">
        <f>IFERROR(IF(TRIM(D360)="-", "N/A", IF(RIGHT(D360,1)=")",IF(RIGHT(D360,2)="T)",-1000000000000*VALUE(MID(D360,2,LEN(D360)-3)),IF(RIGHT(D360,2)="M)",-1000000*VALUE(MID(D360,2,LEN(D360)-3)),IF(RIGHT(D360,2)="B)",-1000000000*VALUE(MID(D360,2,LEN(D360)-3)),IF(RIGHT(D360,2)="k)",-1000*VALUE(MID(D360,2,LEN(D360)-3)),VALUE(SUBSTITUTE(D360,",","")))))),IF(RIGHT(D360,1)="T",1000000000000*VALUE(LEFT(D360,LEN(D360)-1)),IF(RIGHT(D360,1)="M",1000000*VALUE(LEFT(D360,LEN(D360)-1)),IF(RIGHT(D360,1)="B",1000000000*VALUE(LEFT(D360,LEN(D360)-1)),IF(RIGHT(D360,1)="%",0.01*VALUE(LEFT(D360,LEN(D360)-1)),IF(RIGHT(D360,1)="k",1000*VALUE(LEFT(D360,LEN(D360)-1)),VALUE(SUBSTITUTE(D360,",",""))))))))),"N/A")</f>
        <v/>
      </c>
      <c r="L360">
        <f>IFERROR(IF(TRIM(E360)="-", "N/A", IF(RIGHT(E360,1)=")",IF(RIGHT(E360,2)="T)",-1000000000000*VALUE(MID(E360,2,LEN(E360)-3)),IF(RIGHT(E360,2)="M)",-1000000*VALUE(MID(E360,2,LEN(E360)-3)),IF(RIGHT(E360,2)="B)",-1000000000*VALUE(MID(E360,2,LEN(E360)-3)),IF(RIGHT(E360,2)="k)",-1000*VALUE(MID(E360,2,LEN(E360)-3)),VALUE(SUBSTITUTE(E360,",","")))))),IF(RIGHT(E360,1)="T",1000000000000*VALUE(LEFT(E360,LEN(E360)-1)),IF(RIGHT(E360,1)="M",1000000*VALUE(LEFT(E360,LEN(E360)-1)),IF(RIGHT(E360,1)="B",1000000000*VALUE(LEFT(E360,LEN(E360)-1)),IF(RIGHT(E360,1)="%",0.01*VALUE(LEFT(E360,LEN(E360)-1)),IF(RIGHT(E360,1)="k",1000*VALUE(LEFT(E360,LEN(E360)-1)),VALUE(SUBSTITUTE(E360,",",""))))))))),"N/A")</f>
        <v/>
      </c>
      <c r="M360">
        <f>IFERROR(IF(TRIM(F360)="-", "N/A", IF(RIGHT(F360,1)=")",IF(RIGHT(F360,2)="T)",-1000000000000*VALUE(MID(F360,2,LEN(F360)-3)),IF(RIGHT(F360,2)="M)",-1000000*VALUE(MID(F360,2,LEN(F360)-3)),IF(RIGHT(F360,2)="B)",-1000000000*VALUE(MID(F360,2,LEN(F360)-3)),IF(RIGHT(F360,2)="k)",-1000*VALUE(MID(F360,2,LEN(F360)-3)),VALUE(SUBSTITUTE(F360,",","")))))),IF(RIGHT(F360,1)="T",1000000000000*VALUE(LEFT(F360,LEN(F360)-1)),IF(RIGHT(F360,1)="M",1000000*VALUE(LEFT(F360,LEN(F360)-1)),IF(RIGHT(F360,1)="B",1000000000*VALUE(LEFT(F360,LEN(F360)-1)),IF(RIGHT(F360,1)="%",0.01*VALUE(LEFT(F360,LEN(F360)-1)),IF(RIGHT(F360,1)="k",1000*VALUE(LEFT(F360,LEN(F360)-1)),VALUE(SUBSTITUTE(F360,",",""))))))))),"N/A")</f>
        <v/>
      </c>
      <c r="N360">
        <f>IFERROR(IF(TRIM(G360)="-", "N/A", IF(RIGHT(G360,1)=")",IF(RIGHT(G360,2)="T)",-1000000000000*VALUE(MID(G360,2,LEN(G360)-3)),IF(RIGHT(G360,2)="M)",-1000000*VALUE(MID(G360,2,LEN(G360)-3)),IF(RIGHT(G360,2)="B)",-1000000000*VALUE(MID(G360,2,LEN(G360)-3)),IF(RIGHT(G360,2)="k)",-1000*VALUE(MID(G360,2,LEN(G360)-3)),VALUE(SUBSTITUTE(G360,",","")))))),IF(RIGHT(G360,1)="T",1000000000000*VALUE(LEFT(G360,LEN(G360)-1)),IF(RIGHT(G360,1)="M",1000000*VALUE(LEFT(G360,LEN(G360)-1)),IF(RIGHT(G360,1)="B",1000000000*VALUE(LEFT(G360,LEN(G360)-1)),IF(RIGHT(G360,1)="%",0.01*VALUE(LEFT(G360,LEN(G360)-1)),IF(RIGHT(G360,1)="k",1000*VALUE(LEFT(G360,LEN(G360)-1)),VALUE(SUBSTITUTE(G360,",",""))))))))),"N/A")</f>
        <v/>
      </c>
      <c r="V360">
        <f>"Most Variable Year"</f>
        <v/>
      </c>
      <c r="X360">
        <f>V144+MATCH(MAX(V358:Z358),V358:Z358,0)-1</f>
        <v/>
      </c>
    </row>
    <row r="361" spans="1:60">
      <c r="I361">
        <f>IF(AND(K361&gt; J361, L361&gt; K361, M361&gt; L361, N361&gt; M361), "pos_trend", IF(AND(K361&lt; J361, L361&lt; K361, M361&lt; L361, N361&lt; M361), "neg_trend", "N/A"))</f>
        <v/>
      </c>
      <c r="J361">
        <f>IFERROR(IF(TRIM(C361)="-", "N/A", IF(RIGHT(C361,1)=")",IF(RIGHT(C361,2)="T)",-1000000000000*VALUE(MID(C361,2,LEN(C361)-3)),IF(RIGHT(C361,2)="M)",-1000000*VALUE(MID(C361,2,LEN(C361)-3)),IF(RIGHT(C361,2)="B)",-1000000000*VALUE(MID(C361,2,LEN(C361)-3)),IF(RIGHT(C361,2)="k)",-1000*VALUE(MID(C361,2,LEN(C361)-3)),VALUE(SUBSTITUTE(C361,",","")))))),IF(RIGHT(C361,1)="T",1000000000000*VALUE(LEFT(C361,LEN(C361)-1)),IF(RIGHT(C361,1)="M",1000000*VALUE(LEFT(C361,LEN(C361)-1)),IF(RIGHT(C361,1)="B",1000000000*VALUE(LEFT(C361,LEN(C361)-1)),IF(RIGHT(C361,1)="%",0.01*VALUE(LEFT(C361,LEN(C361)-1)),IF(RIGHT(C361,1)="k",1000*VALUE(LEFT(C361,LEN(C361)-1)),VALUE(SUBSTITUTE(C361,",",""))))))))),"N/A")</f>
        <v/>
      </c>
      <c r="K361">
        <f>IFERROR(IF(TRIM(D361)="-", "N/A", IF(RIGHT(D361,1)=")",IF(RIGHT(D361,2)="T)",-1000000000000*VALUE(MID(D361,2,LEN(D361)-3)),IF(RIGHT(D361,2)="M)",-1000000*VALUE(MID(D361,2,LEN(D361)-3)),IF(RIGHT(D361,2)="B)",-1000000000*VALUE(MID(D361,2,LEN(D361)-3)),IF(RIGHT(D361,2)="k)",-1000*VALUE(MID(D361,2,LEN(D361)-3)),VALUE(SUBSTITUTE(D361,",","")))))),IF(RIGHT(D361,1)="T",1000000000000*VALUE(LEFT(D361,LEN(D361)-1)),IF(RIGHT(D361,1)="M",1000000*VALUE(LEFT(D361,LEN(D361)-1)),IF(RIGHT(D361,1)="B",1000000000*VALUE(LEFT(D361,LEN(D361)-1)),IF(RIGHT(D361,1)="%",0.01*VALUE(LEFT(D361,LEN(D361)-1)),IF(RIGHT(D361,1)="k",1000*VALUE(LEFT(D361,LEN(D361)-1)),VALUE(SUBSTITUTE(D361,",",""))))))))),"N/A")</f>
        <v/>
      </c>
      <c r="L361">
        <f>IFERROR(IF(TRIM(E361)="-", "N/A", IF(RIGHT(E361,1)=")",IF(RIGHT(E361,2)="T)",-1000000000000*VALUE(MID(E361,2,LEN(E361)-3)),IF(RIGHT(E361,2)="M)",-1000000*VALUE(MID(E361,2,LEN(E361)-3)),IF(RIGHT(E361,2)="B)",-1000000000*VALUE(MID(E361,2,LEN(E361)-3)),IF(RIGHT(E361,2)="k)",-1000*VALUE(MID(E361,2,LEN(E361)-3)),VALUE(SUBSTITUTE(E361,",","")))))),IF(RIGHT(E361,1)="T",1000000000000*VALUE(LEFT(E361,LEN(E361)-1)),IF(RIGHT(E361,1)="M",1000000*VALUE(LEFT(E361,LEN(E361)-1)),IF(RIGHT(E361,1)="B",1000000000*VALUE(LEFT(E361,LEN(E361)-1)),IF(RIGHT(E361,1)="%",0.01*VALUE(LEFT(E361,LEN(E361)-1)),IF(RIGHT(E361,1)="k",1000*VALUE(LEFT(E361,LEN(E361)-1)),VALUE(SUBSTITUTE(E361,",",""))))))))),"N/A")</f>
        <v/>
      </c>
      <c r="M361">
        <f>IFERROR(IF(TRIM(F361)="-", "N/A", IF(RIGHT(F361,1)=")",IF(RIGHT(F361,2)="T)",-1000000000000*VALUE(MID(F361,2,LEN(F361)-3)),IF(RIGHT(F361,2)="M)",-1000000*VALUE(MID(F361,2,LEN(F361)-3)),IF(RIGHT(F361,2)="B)",-1000000000*VALUE(MID(F361,2,LEN(F361)-3)),IF(RIGHT(F361,2)="k)",-1000*VALUE(MID(F361,2,LEN(F361)-3)),VALUE(SUBSTITUTE(F361,",","")))))),IF(RIGHT(F361,1)="T",1000000000000*VALUE(LEFT(F361,LEN(F361)-1)),IF(RIGHT(F361,1)="M",1000000*VALUE(LEFT(F361,LEN(F361)-1)),IF(RIGHT(F361,1)="B",1000000000*VALUE(LEFT(F361,LEN(F361)-1)),IF(RIGHT(F361,1)="%",0.01*VALUE(LEFT(F361,LEN(F361)-1)),IF(RIGHT(F361,1)="k",1000*VALUE(LEFT(F361,LEN(F361)-1)),VALUE(SUBSTITUTE(F361,",",""))))))))),"N/A")</f>
        <v/>
      </c>
      <c r="N361">
        <f>IFERROR(IF(TRIM(G361)="-", "N/A", IF(RIGHT(G361,1)=")",IF(RIGHT(G361,2)="T)",-1000000000000*VALUE(MID(G361,2,LEN(G361)-3)),IF(RIGHT(G361,2)="M)",-1000000*VALUE(MID(G361,2,LEN(G361)-3)),IF(RIGHT(G361,2)="B)",-1000000000*VALUE(MID(G361,2,LEN(G361)-3)),IF(RIGHT(G361,2)="k)",-1000*VALUE(MID(G361,2,LEN(G361)-3)),VALUE(SUBSTITUTE(G361,",","")))))),IF(RIGHT(G361,1)="T",1000000000000*VALUE(LEFT(G361,LEN(G361)-1)),IF(RIGHT(G361,1)="M",1000000*VALUE(LEFT(G361,LEN(G361)-1)),IF(RIGHT(G361,1)="B",1000000000*VALUE(LEFT(G361,LEN(G361)-1)),IF(RIGHT(G361,1)="%",0.01*VALUE(LEFT(G361,LEN(G361)-1)),IF(RIGHT(G361,1)="k",1000*VALUE(LEFT(G361,LEN(G361)-1)),VALUE(SUBSTITUTE(G361,",",""))))))))),"N/A")</f>
        <v/>
      </c>
    </row>
    <row r="362" spans="1:60">
      <c r="I362">
        <f>IF(AND(K362&gt; J362, L362&gt; K362, M362&gt; L362, N362&gt; M362), "pos_trend", IF(AND(K362&lt; J362, L362&lt; K362, M362&lt; L362, N362&lt; M362), "neg_trend", "N/A"))</f>
        <v/>
      </c>
      <c r="J362">
        <f>IFERROR(IF(TRIM(C362)="-", "N/A", IF(RIGHT(C362,1)=")",IF(RIGHT(C362,2)="T)",-1000000000000*VALUE(MID(C362,2,LEN(C362)-3)),IF(RIGHT(C362,2)="M)",-1000000*VALUE(MID(C362,2,LEN(C362)-3)),IF(RIGHT(C362,2)="B)",-1000000000*VALUE(MID(C362,2,LEN(C362)-3)),IF(RIGHT(C362,2)="k)",-1000*VALUE(MID(C362,2,LEN(C362)-3)),VALUE(SUBSTITUTE(C362,",","")))))),IF(RIGHT(C362,1)="T",1000000000000*VALUE(LEFT(C362,LEN(C362)-1)),IF(RIGHT(C362,1)="M",1000000*VALUE(LEFT(C362,LEN(C362)-1)),IF(RIGHT(C362,1)="B",1000000000*VALUE(LEFT(C362,LEN(C362)-1)),IF(RIGHT(C362,1)="%",0.01*VALUE(LEFT(C362,LEN(C362)-1)),IF(RIGHT(C362,1)="k",1000*VALUE(LEFT(C362,LEN(C362)-1)),VALUE(SUBSTITUTE(C362,",",""))))))))),"N/A")</f>
        <v/>
      </c>
      <c r="K362">
        <f>IFERROR(IF(TRIM(D362)="-", "N/A", IF(RIGHT(D362,1)=")",IF(RIGHT(D362,2)="T)",-1000000000000*VALUE(MID(D362,2,LEN(D362)-3)),IF(RIGHT(D362,2)="M)",-1000000*VALUE(MID(D362,2,LEN(D362)-3)),IF(RIGHT(D362,2)="B)",-1000000000*VALUE(MID(D362,2,LEN(D362)-3)),IF(RIGHT(D362,2)="k)",-1000*VALUE(MID(D362,2,LEN(D362)-3)),VALUE(SUBSTITUTE(D362,",","")))))),IF(RIGHT(D362,1)="T",1000000000000*VALUE(LEFT(D362,LEN(D362)-1)),IF(RIGHT(D362,1)="M",1000000*VALUE(LEFT(D362,LEN(D362)-1)),IF(RIGHT(D362,1)="B",1000000000*VALUE(LEFT(D362,LEN(D362)-1)),IF(RIGHT(D362,1)="%",0.01*VALUE(LEFT(D362,LEN(D362)-1)),IF(RIGHT(D362,1)="k",1000*VALUE(LEFT(D362,LEN(D362)-1)),VALUE(SUBSTITUTE(D362,",",""))))))))),"N/A")</f>
        <v/>
      </c>
      <c r="L362">
        <f>IFERROR(IF(TRIM(E362)="-", "N/A", IF(RIGHT(E362,1)=")",IF(RIGHT(E362,2)="T)",-1000000000000*VALUE(MID(E362,2,LEN(E362)-3)),IF(RIGHT(E362,2)="M)",-1000000*VALUE(MID(E362,2,LEN(E362)-3)),IF(RIGHT(E362,2)="B)",-1000000000*VALUE(MID(E362,2,LEN(E362)-3)),IF(RIGHT(E362,2)="k)",-1000*VALUE(MID(E362,2,LEN(E362)-3)),VALUE(SUBSTITUTE(E362,",","")))))),IF(RIGHT(E362,1)="T",1000000000000*VALUE(LEFT(E362,LEN(E362)-1)),IF(RIGHT(E362,1)="M",1000000*VALUE(LEFT(E362,LEN(E362)-1)),IF(RIGHT(E362,1)="B",1000000000*VALUE(LEFT(E362,LEN(E362)-1)),IF(RIGHT(E362,1)="%",0.01*VALUE(LEFT(E362,LEN(E362)-1)),IF(RIGHT(E362,1)="k",1000*VALUE(LEFT(E362,LEN(E362)-1)),VALUE(SUBSTITUTE(E362,",",""))))))))),"N/A")</f>
        <v/>
      </c>
      <c r="M362">
        <f>IFERROR(IF(TRIM(F362)="-", "N/A", IF(RIGHT(F362,1)=")",IF(RIGHT(F362,2)="T)",-1000000000000*VALUE(MID(F362,2,LEN(F362)-3)),IF(RIGHT(F362,2)="M)",-1000000*VALUE(MID(F362,2,LEN(F362)-3)),IF(RIGHT(F362,2)="B)",-1000000000*VALUE(MID(F362,2,LEN(F362)-3)),IF(RIGHT(F362,2)="k)",-1000*VALUE(MID(F362,2,LEN(F362)-3)),VALUE(SUBSTITUTE(F362,",","")))))),IF(RIGHT(F362,1)="T",1000000000000*VALUE(LEFT(F362,LEN(F362)-1)),IF(RIGHT(F362,1)="M",1000000*VALUE(LEFT(F362,LEN(F362)-1)),IF(RIGHT(F362,1)="B",1000000000*VALUE(LEFT(F362,LEN(F362)-1)),IF(RIGHT(F362,1)="%",0.01*VALUE(LEFT(F362,LEN(F362)-1)),IF(RIGHT(F362,1)="k",1000*VALUE(LEFT(F362,LEN(F362)-1)),VALUE(SUBSTITUTE(F362,",",""))))))))),"N/A")</f>
        <v/>
      </c>
      <c r="N362">
        <f>IFERROR(IF(TRIM(G362)="-", "N/A", IF(RIGHT(G362,1)=")",IF(RIGHT(G362,2)="T)",-1000000000000*VALUE(MID(G362,2,LEN(G362)-3)),IF(RIGHT(G362,2)="M)",-1000000*VALUE(MID(G362,2,LEN(G362)-3)),IF(RIGHT(G362,2)="B)",-1000000000*VALUE(MID(G362,2,LEN(G362)-3)),IF(RIGHT(G362,2)="k)",-1000*VALUE(MID(G362,2,LEN(G362)-3)),VALUE(SUBSTITUTE(G362,",","")))))),IF(RIGHT(G362,1)="T",1000000000000*VALUE(LEFT(G362,LEN(G362)-1)),IF(RIGHT(G362,1)="M",1000000*VALUE(LEFT(G362,LEN(G362)-1)),IF(RIGHT(G362,1)="B",1000000000*VALUE(LEFT(G362,LEN(G362)-1)),IF(RIGHT(G362,1)="%",0.01*VALUE(LEFT(G362,LEN(G362)-1)),IF(RIGHT(G362,1)="k",1000*VALUE(LEFT(G362,LEN(G362)-1)),VALUE(SUBSTITUTE(G362,",",""))))))))),"N/A")</f>
        <v/>
      </c>
    </row>
    <row r="363" spans="1:60">
      <c s="1" r="A363" t="n">
        <v>0</v>
      </c>
      <c r="B363" t="s">
        <v>123</v>
      </c>
      <c r="C363" t="s">
        <v>3132</v>
      </c>
      <c r="I363">
        <f>IF(AND(K363&gt; J363, L363&gt; K363, M363&gt; L363, N363&gt; M363), "pos_trend", IF(AND(K363&lt; J363, L363&lt; K363, M363&lt; L363, N363&lt; M363), "neg_trend", "N/A"))</f>
        <v/>
      </c>
      <c r="J363">
        <f>IFERROR(IF(TRIM(C363)="-", "N/A", IF(RIGHT(C363,1)=")",IF(RIGHT(C363,2)="T)",-1000000000000*VALUE(MID(C363,2,LEN(C363)-3)),IF(RIGHT(C363,2)="M)",-1000000*VALUE(MID(C363,2,LEN(C363)-3)),IF(RIGHT(C363,2)="B)",-1000000000*VALUE(MID(C363,2,LEN(C363)-3)),IF(RIGHT(C363,2)="k)",-1000*VALUE(MID(C363,2,LEN(C363)-3)),VALUE(SUBSTITUTE(C363,",","")))))),IF(RIGHT(C363,1)="T",1000000000000*VALUE(LEFT(C363,LEN(C363)-1)),IF(RIGHT(C363,1)="M",1000000*VALUE(LEFT(C363,LEN(C363)-1)),IF(RIGHT(C363,1)="B",1000000000*VALUE(LEFT(C363,LEN(C363)-1)),IF(RIGHT(C363,1)="%",0.01*VALUE(LEFT(C363,LEN(C363)-1)),IF(RIGHT(C363,1)="k",1000*VALUE(LEFT(C363,LEN(C363)-1)),VALUE(SUBSTITUTE(C363,",",""))))))))),"N/A")</f>
        <v/>
      </c>
      <c r="K363">
        <f>IFERROR(IF(TRIM(D363)="-", "N/A", IF(RIGHT(D363,1)=")",IF(RIGHT(D363,2)="T)",-1000000000000*VALUE(MID(D363,2,LEN(D363)-3)),IF(RIGHT(D363,2)="M)",-1000000*VALUE(MID(D363,2,LEN(D363)-3)),IF(RIGHT(D363,2)="B)",-1000000000*VALUE(MID(D363,2,LEN(D363)-3)),IF(RIGHT(D363,2)="k)",-1000*VALUE(MID(D363,2,LEN(D363)-3)),VALUE(SUBSTITUTE(D363,",","")))))),IF(RIGHT(D363,1)="T",1000000000000*VALUE(LEFT(D363,LEN(D363)-1)),IF(RIGHT(D363,1)="M",1000000*VALUE(LEFT(D363,LEN(D363)-1)),IF(RIGHT(D363,1)="B",1000000000*VALUE(LEFT(D363,LEN(D363)-1)),IF(RIGHT(D363,1)="%",0.01*VALUE(LEFT(D363,LEN(D363)-1)),IF(RIGHT(D363,1)="k",1000*VALUE(LEFT(D363,LEN(D363)-1)),VALUE(SUBSTITUTE(D363,",",""))))))))),"N/A")</f>
        <v/>
      </c>
      <c r="L363">
        <f>IFERROR(IF(TRIM(E363)="-", "N/A", IF(RIGHT(E363,1)=")",IF(RIGHT(E363,2)="T)",-1000000000000*VALUE(MID(E363,2,LEN(E363)-3)),IF(RIGHT(E363,2)="M)",-1000000*VALUE(MID(E363,2,LEN(E363)-3)),IF(RIGHT(E363,2)="B)",-1000000000*VALUE(MID(E363,2,LEN(E363)-3)),IF(RIGHT(E363,2)="k)",-1000*VALUE(MID(E363,2,LEN(E363)-3)),VALUE(SUBSTITUTE(E363,",","")))))),IF(RIGHT(E363,1)="T",1000000000000*VALUE(LEFT(E363,LEN(E363)-1)),IF(RIGHT(E363,1)="M",1000000*VALUE(LEFT(E363,LEN(E363)-1)),IF(RIGHT(E363,1)="B",1000000000*VALUE(LEFT(E363,LEN(E363)-1)),IF(RIGHT(E363,1)="%",0.01*VALUE(LEFT(E363,LEN(E363)-1)),IF(RIGHT(E363,1)="k",1000*VALUE(LEFT(E363,LEN(E363)-1)),VALUE(SUBSTITUTE(E363,",",""))))))))),"N/A")</f>
        <v/>
      </c>
      <c r="M363">
        <f>IFERROR(IF(TRIM(F363)="-", "N/A", IF(RIGHT(F363,1)=")",IF(RIGHT(F363,2)="T)",-1000000000000*VALUE(MID(F363,2,LEN(F363)-3)),IF(RIGHT(F363,2)="M)",-1000000*VALUE(MID(F363,2,LEN(F363)-3)),IF(RIGHT(F363,2)="B)",-1000000000*VALUE(MID(F363,2,LEN(F363)-3)),IF(RIGHT(F363,2)="k)",-1000*VALUE(MID(F363,2,LEN(F363)-3)),VALUE(SUBSTITUTE(F363,",","")))))),IF(RIGHT(F363,1)="T",1000000000000*VALUE(LEFT(F363,LEN(F363)-1)),IF(RIGHT(F363,1)="M",1000000*VALUE(LEFT(F363,LEN(F363)-1)),IF(RIGHT(F363,1)="B",1000000000*VALUE(LEFT(F363,LEN(F363)-1)),IF(RIGHT(F363,1)="%",0.01*VALUE(LEFT(F363,LEN(F363)-1)),IF(RIGHT(F363,1)="k",1000*VALUE(LEFT(F363,LEN(F363)-1)),VALUE(SUBSTITUTE(F363,",",""))))))))),"N/A")</f>
        <v/>
      </c>
      <c r="N363">
        <f>IFERROR(IF(TRIM(G363)="-", "N/A", IF(RIGHT(G363,1)=")",IF(RIGHT(G363,2)="T)",-1000000000000*VALUE(MID(G363,2,LEN(G363)-3)),IF(RIGHT(G363,2)="M)",-1000000*VALUE(MID(G363,2,LEN(G363)-3)),IF(RIGHT(G363,2)="B)",-1000000000*VALUE(MID(G363,2,LEN(G363)-3)),IF(RIGHT(G363,2)="k)",-1000*VALUE(MID(G363,2,LEN(G363)-3)),VALUE(SUBSTITUTE(G363,",","")))))),IF(RIGHT(G363,1)="T",1000000000000*VALUE(LEFT(G363,LEN(G363)-1)),IF(RIGHT(G363,1)="M",1000000*VALUE(LEFT(G363,LEN(G363)-1)),IF(RIGHT(G363,1)="B",1000000000*VALUE(LEFT(G363,LEN(G363)-1)),IF(RIGHT(G363,1)="%",0.01*VALUE(LEFT(G363,LEN(G363)-1)),IF(RIGHT(G363,1)="k",1000*VALUE(LEFT(G363,LEN(G363)-1)),VALUE(SUBSTITUTE(G363,",",""))))))))),"N/A")</f>
        <v/>
      </c>
    </row>
    <row r="364" spans="1:60">
      <c s="1" r="A364" t="n">
        <v>1</v>
      </c>
      <c r="B364" t="s">
        <v>124</v>
      </c>
      <c r="C364" t="s"/>
      <c r="I364">
        <f>IF(AND(K364&gt; J364, L364&gt; K364, M364&gt; L364, N364&gt; M364), "pos_trend", IF(AND(K364&lt; J364, L364&lt; K364, M364&lt; L364, N364&lt; M364), "neg_trend", "N/A"))</f>
        <v/>
      </c>
      <c r="J364">
        <f>IFERROR(IF(TRIM(C364)="-", "N/A", IF(RIGHT(C364,1)=")",IF(RIGHT(C364,2)="T)",-1000000000000*VALUE(MID(C364,2,LEN(C364)-3)),IF(RIGHT(C364,2)="M)",-1000000*VALUE(MID(C364,2,LEN(C364)-3)),IF(RIGHT(C364,2)="B)",-1000000000*VALUE(MID(C364,2,LEN(C364)-3)),IF(RIGHT(C364,2)="k)",-1000*VALUE(MID(C364,2,LEN(C364)-3)),VALUE(SUBSTITUTE(C364,",","")))))),IF(RIGHT(C364,1)="T",1000000000000*VALUE(LEFT(C364,LEN(C364)-1)),IF(RIGHT(C364,1)="M",1000000*VALUE(LEFT(C364,LEN(C364)-1)),IF(RIGHT(C364,1)="B",1000000000*VALUE(LEFT(C364,LEN(C364)-1)),IF(RIGHT(C364,1)="%",0.01*VALUE(LEFT(C364,LEN(C364)-1)),IF(RIGHT(C364,1)="k",1000*VALUE(LEFT(C364,LEN(C364)-1)),VALUE(SUBSTITUTE(C364,",",""))))))))),"N/A")</f>
        <v/>
      </c>
      <c r="K364">
        <f>IFERROR(IF(TRIM(D364)="-", "N/A", IF(RIGHT(D364,1)=")",IF(RIGHT(D364,2)="T)",-1000000000000*VALUE(MID(D364,2,LEN(D364)-3)),IF(RIGHT(D364,2)="M)",-1000000*VALUE(MID(D364,2,LEN(D364)-3)),IF(RIGHT(D364,2)="B)",-1000000000*VALUE(MID(D364,2,LEN(D364)-3)),IF(RIGHT(D364,2)="k)",-1000*VALUE(MID(D364,2,LEN(D364)-3)),VALUE(SUBSTITUTE(D364,",","")))))),IF(RIGHT(D364,1)="T",1000000000000*VALUE(LEFT(D364,LEN(D364)-1)),IF(RIGHT(D364,1)="M",1000000*VALUE(LEFT(D364,LEN(D364)-1)),IF(RIGHT(D364,1)="B",1000000000*VALUE(LEFT(D364,LEN(D364)-1)),IF(RIGHT(D364,1)="%",0.01*VALUE(LEFT(D364,LEN(D364)-1)),IF(RIGHT(D364,1)="k",1000*VALUE(LEFT(D364,LEN(D364)-1)),VALUE(SUBSTITUTE(D364,",",""))))))))),"N/A")</f>
        <v/>
      </c>
      <c r="L364">
        <f>IFERROR(IF(TRIM(E364)="-", "N/A", IF(RIGHT(E364,1)=")",IF(RIGHT(E364,2)="T)",-1000000000000*VALUE(MID(E364,2,LEN(E364)-3)),IF(RIGHT(E364,2)="M)",-1000000*VALUE(MID(E364,2,LEN(E364)-3)),IF(RIGHT(E364,2)="B)",-1000000000*VALUE(MID(E364,2,LEN(E364)-3)),IF(RIGHT(E364,2)="k)",-1000*VALUE(MID(E364,2,LEN(E364)-3)),VALUE(SUBSTITUTE(E364,",","")))))),IF(RIGHT(E364,1)="T",1000000000000*VALUE(LEFT(E364,LEN(E364)-1)),IF(RIGHT(E364,1)="M",1000000*VALUE(LEFT(E364,LEN(E364)-1)),IF(RIGHT(E364,1)="B",1000000000*VALUE(LEFT(E364,LEN(E364)-1)),IF(RIGHT(E364,1)="%",0.01*VALUE(LEFT(E364,LEN(E364)-1)),IF(RIGHT(E364,1)="k",1000*VALUE(LEFT(E364,LEN(E364)-1)),VALUE(SUBSTITUTE(E364,",",""))))))))),"N/A")</f>
        <v/>
      </c>
      <c r="M364">
        <f>IFERROR(IF(TRIM(F364)="-", "N/A", IF(RIGHT(F364,1)=")",IF(RIGHT(F364,2)="T)",-1000000000000*VALUE(MID(F364,2,LEN(F364)-3)),IF(RIGHT(F364,2)="M)",-1000000*VALUE(MID(F364,2,LEN(F364)-3)),IF(RIGHT(F364,2)="B)",-1000000000*VALUE(MID(F364,2,LEN(F364)-3)),IF(RIGHT(F364,2)="k)",-1000*VALUE(MID(F364,2,LEN(F364)-3)),VALUE(SUBSTITUTE(F364,",","")))))),IF(RIGHT(F364,1)="T",1000000000000*VALUE(LEFT(F364,LEN(F364)-1)),IF(RIGHT(F364,1)="M",1000000*VALUE(LEFT(F364,LEN(F364)-1)),IF(RIGHT(F364,1)="B",1000000000*VALUE(LEFT(F364,LEN(F364)-1)),IF(RIGHT(F364,1)="%",0.01*VALUE(LEFT(F364,LEN(F364)-1)),IF(RIGHT(F364,1)="k",1000*VALUE(LEFT(F364,LEN(F364)-1)),VALUE(SUBSTITUTE(F364,",",""))))))))),"N/A")</f>
        <v/>
      </c>
      <c r="N364">
        <f>IFERROR(IF(TRIM(G364)="-", "N/A", IF(RIGHT(G364,1)=")",IF(RIGHT(G364,2)="T)",-1000000000000*VALUE(MID(G364,2,LEN(G364)-3)),IF(RIGHT(G364,2)="M)",-1000000*VALUE(MID(G364,2,LEN(G364)-3)),IF(RIGHT(G364,2)="B)",-1000000000*VALUE(MID(G364,2,LEN(G364)-3)),IF(RIGHT(G364,2)="k)",-1000*VALUE(MID(G364,2,LEN(G364)-3)),VALUE(SUBSTITUTE(G364,",","")))))),IF(RIGHT(G364,1)="T",1000000000000*VALUE(LEFT(G364,LEN(G364)-1)),IF(RIGHT(G364,1)="M",1000000*VALUE(LEFT(G364,LEN(G364)-1)),IF(RIGHT(G364,1)="B",1000000000*VALUE(LEFT(G364,LEN(G364)-1)),IF(RIGHT(G364,1)="%",0.01*VALUE(LEFT(G364,LEN(G364)-1)),IF(RIGHT(G364,1)="k",1000*VALUE(LEFT(G364,LEN(G364)-1)),VALUE(SUBSTITUTE(G364,",",""))))))))),"N/A")</f>
        <v/>
      </c>
    </row>
    <row r="365" spans="1:60">
      <c s="1" r="A365" t="n">
        <v>2</v>
      </c>
      <c r="B365" t="s">
        <v>125</v>
      </c>
      <c r="C365" t="s">
        <v>3133</v>
      </c>
      <c r="I365">
        <f>IF(AND(K365&gt; J365, L365&gt; K365, M365&gt; L365, N365&gt; M365), "pos_trend", IF(AND(K365&lt; J365, L365&lt; K365, M365&lt; L365, N365&lt; M365), "neg_trend", "N/A"))</f>
        <v/>
      </c>
      <c r="J365">
        <f>IFERROR(IF(TRIM(C365)="-", "N/A", IF(RIGHT(C365,1)=")",IF(RIGHT(C365,2)="T)",-1000000000000*VALUE(MID(C365,2,LEN(C365)-3)),IF(RIGHT(C365,2)="M)",-1000000*VALUE(MID(C365,2,LEN(C365)-3)),IF(RIGHT(C365,2)="B)",-1000000000*VALUE(MID(C365,2,LEN(C365)-3)),IF(RIGHT(C365,2)="k)",-1000*VALUE(MID(C365,2,LEN(C365)-3)),VALUE(SUBSTITUTE(C365,",","")))))),IF(RIGHT(C365,1)="T",1000000000000*VALUE(LEFT(C365,LEN(C365)-1)),IF(RIGHT(C365,1)="M",1000000*VALUE(LEFT(C365,LEN(C365)-1)),IF(RIGHT(C365,1)="B",1000000000*VALUE(LEFT(C365,LEN(C365)-1)),IF(RIGHT(C365,1)="%",0.01*VALUE(LEFT(C365,LEN(C365)-1)),IF(RIGHT(C365,1)="k",1000*VALUE(LEFT(C365,LEN(C365)-1)),VALUE(SUBSTITUTE(C365,",",""))))))))),"N/A")</f>
        <v/>
      </c>
      <c r="K365">
        <f>IFERROR(IF(TRIM(D365)="-", "N/A", IF(RIGHT(D365,1)=")",IF(RIGHT(D365,2)="T)",-1000000000000*VALUE(MID(D365,2,LEN(D365)-3)),IF(RIGHT(D365,2)="M)",-1000000*VALUE(MID(D365,2,LEN(D365)-3)),IF(RIGHT(D365,2)="B)",-1000000000*VALUE(MID(D365,2,LEN(D365)-3)),IF(RIGHT(D365,2)="k)",-1000*VALUE(MID(D365,2,LEN(D365)-3)),VALUE(SUBSTITUTE(D365,",","")))))),IF(RIGHT(D365,1)="T",1000000000000*VALUE(LEFT(D365,LEN(D365)-1)),IF(RIGHT(D365,1)="M",1000000*VALUE(LEFT(D365,LEN(D365)-1)),IF(RIGHT(D365,1)="B",1000000000*VALUE(LEFT(D365,LEN(D365)-1)),IF(RIGHT(D365,1)="%",0.01*VALUE(LEFT(D365,LEN(D365)-1)),IF(RIGHT(D365,1)="k",1000*VALUE(LEFT(D365,LEN(D365)-1)),VALUE(SUBSTITUTE(D365,",",""))))))))),"N/A")</f>
        <v/>
      </c>
      <c r="L365">
        <f>IFERROR(IF(TRIM(E365)="-", "N/A", IF(RIGHT(E365,1)=")",IF(RIGHT(E365,2)="T)",-1000000000000*VALUE(MID(E365,2,LEN(E365)-3)),IF(RIGHT(E365,2)="M)",-1000000*VALUE(MID(E365,2,LEN(E365)-3)),IF(RIGHT(E365,2)="B)",-1000000000*VALUE(MID(E365,2,LEN(E365)-3)),IF(RIGHT(E365,2)="k)",-1000*VALUE(MID(E365,2,LEN(E365)-3)),VALUE(SUBSTITUTE(E365,",","")))))),IF(RIGHT(E365,1)="T",1000000000000*VALUE(LEFT(E365,LEN(E365)-1)),IF(RIGHT(E365,1)="M",1000000*VALUE(LEFT(E365,LEN(E365)-1)),IF(RIGHT(E365,1)="B",1000000000*VALUE(LEFT(E365,LEN(E365)-1)),IF(RIGHT(E365,1)="%",0.01*VALUE(LEFT(E365,LEN(E365)-1)),IF(RIGHT(E365,1)="k",1000*VALUE(LEFT(E365,LEN(E365)-1)),VALUE(SUBSTITUTE(E365,",",""))))))))),"N/A")</f>
        <v/>
      </c>
      <c r="M365">
        <f>IFERROR(IF(TRIM(F365)="-", "N/A", IF(RIGHT(F365,1)=")",IF(RIGHT(F365,2)="T)",-1000000000000*VALUE(MID(F365,2,LEN(F365)-3)),IF(RIGHT(F365,2)="M)",-1000000*VALUE(MID(F365,2,LEN(F365)-3)),IF(RIGHT(F365,2)="B)",-1000000000*VALUE(MID(F365,2,LEN(F365)-3)),IF(RIGHT(F365,2)="k)",-1000*VALUE(MID(F365,2,LEN(F365)-3)),VALUE(SUBSTITUTE(F365,",","")))))),IF(RIGHT(F365,1)="T",1000000000000*VALUE(LEFT(F365,LEN(F365)-1)),IF(RIGHT(F365,1)="M",1000000*VALUE(LEFT(F365,LEN(F365)-1)),IF(RIGHT(F365,1)="B",1000000000*VALUE(LEFT(F365,LEN(F365)-1)),IF(RIGHT(F365,1)="%",0.01*VALUE(LEFT(F365,LEN(F365)-1)),IF(RIGHT(F365,1)="k",1000*VALUE(LEFT(F365,LEN(F365)-1)),VALUE(SUBSTITUTE(F365,",",""))))))))),"N/A")</f>
        <v/>
      </c>
      <c r="N365">
        <f>IFERROR(IF(TRIM(G365)="-", "N/A", IF(RIGHT(G365,1)=")",IF(RIGHT(G365,2)="T)",-1000000000000*VALUE(MID(G365,2,LEN(G365)-3)),IF(RIGHT(G365,2)="M)",-1000000*VALUE(MID(G365,2,LEN(G365)-3)),IF(RIGHT(G365,2)="B)",-1000000000*VALUE(MID(G365,2,LEN(G365)-3)),IF(RIGHT(G365,2)="k)",-1000*VALUE(MID(G365,2,LEN(G365)-3)),VALUE(SUBSTITUTE(G365,",","")))))),IF(RIGHT(G365,1)="T",1000000000000*VALUE(LEFT(G365,LEN(G365)-1)),IF(RIGHT(G365,1)="M",1000000*VALUE(LEFT(G365,LEN(G365)-1)),IF(RIGHT(G365,1)="B",1000000000*VALUE(LEFT(G365,LEN(G365)-1)),IF(RIGHT(G365,1)="%",0.01*VALUE(LEFT(G365,LEN(G365)-1)),IF(RIGHT(G365,1)="k",1000*VALUE(LEFT(G365,LEN(G365)-1)),VALUE(SUBSTITUTE(G365,",",""))))))))),"N/A")</f>
        <v/>
      </c>
    </row>
    <row r="366" spans="1:60">
      <c s="1" r="A366" t="n">
        <v>3</v>
      </c>
      <c r="B366" t="s">
        <v>126</v>
      </c>
      <c r="C366" t="s">
        <v>3134</v>
      </c>
      <c r="I366">
        <f>IF(AND(K366&gt; J366, L366&gt; K366, M366&gt; L366, N366&gt; M366), "pos_trend", IF(AND(K366&lt; J366, L366&lt; K366, M366&lt; L366, N366&lt; M366), "neg_trend", "N/A"))</f>
        <v/>
      </c>
      <c r="J366">
        <f>IFERROR(IF(TRIM(C366)="-", "N/A", IF(RIGHT(C366,1)=")",IF(RIGHT(C366,2)="T)",-1000000000000*VALUE(MID(C366,2,LEN(C366)-3)),IF(RIGHT(C366,2)="M)",-1000000*VALUE(MID(C366,2,LEN(C366)-3)),IF(RIGHT(C366,2)="B)",-1000000000*VALUE(MID(C366,2,LEN(C366)-3)),IF(RIGHT(C366,2)="k)",-1000*VALUE(MID(C366,2,LEN(C366)-3)),VALUE(SUBSTITUTE(C366,",","")))))),IF(RIGHT(C366,1)="T",1000000000000*VALUE(LEFT(C366,LEN(C366)-1)),IF(RIGHT(C366,1)="M",1000000*VALUE(LEFT(C366,LEN(C366)-1)),IF(RIGHT(C366,1)="B",1000000000*VALUE(LEFT(C366,LEN(C366)-1)),IF(RIGHT(C366,1)="%",0.01*VALUE(LEFT(C366,LEN(C366)-1)),IF(RIGHT(C366,1)="k",1000*VALUE(LEFT(C366,LEN(C366)-1)),VALUE(SUBSTITUTE(C366,",",""))))))))),"N/A")</f>
        <v/>
      </c>
      <c r="K366">
        <f>IFERROR(IF(TRIM(D366)="-", "N/A", IF(RIGHT(D366,1)=")",IF(RIGHT(D366,2)="T)",-1000000000000*VALUE(MID(D366,2,LEN(D366)-3)),IF(RIGHT(D366,2)="M)",-1000000*VALUE(MID(D366,2,LEN(D366)-3)),IF(RIGHT(D366,2)="B)",-1000000000*VALUE(MID(D366,2,LEN(D366)-3)),IF(RIGHT(D366,2)="k)",-1000*VALUE(MID(D366,2,LEN(D366)-3)),VALUE(SUBSTITUTE(D366,",","")))))),IF(RIGHT(D366,1)="T",1000000000000*VALUE(LEFT(D366,LEN(D366)-1)),IF(RIGHT(D366,1)="M",1000000*VALUE(LEFT(D366,LEN(D366)-1)),IF(RIGHT(D366,1)="B",1000000000*VALUE(LEFT(D366,LEN(D366)-1)),IF(RIGHT(D366,1)="%",0.01*VALUE(LEFT(D366,LEN(D366)-1)),IF(RIGHT(D366,1)="k",1000*VALUE(LEFT(D366,LEN(D366)-1)),VALUE(SUBSTITUTE(D366,",",""))))))))),"N/A")</f>
        <v/>
      </c>
      <c r="L366">
        <f>IFERROR(IF(TRIM(E366)="-", "N/A", IF(RIGHT(E366,1)=")",IF(RIGHT(E366,2)="T)",-1000000000000*VALUE(MID(E366,2,LEN(E366)-3)),IF(RIGHT(E366,2)="M)",-1000000*VALUE(MID(E366,2,LEN(E366)-3)),IF(RIGHT(E366,2)="B)",-1000000000*VALUE(MID(E366,2,LEN(E366)-3)),IF(RIGHT(E366,2)="k)",-1000*VALUE(MID(E366,2,LEN(E366)-3)),VALUE(SUBSTITUTE(E366,",","")))))),IF(RIGHT(E366,1)="T",1000000000000*VALUE(LEFT(E366,LEN(E366)-1)),IF(RIGHT(E366,1)="M",1000000*VALUE(LEFT(E366,LEN(E366)-1)),IF(RIGHT(E366,1)="B",1000000000*VALUE(LEFT(E366,LEN(E366)-1)),IF(RIGHT(E366,1)="%",0.01*VALUE(LEFT(E366,LEN(E366)-1)),IF(RIGHT(E366,1)="k",1000*VALUE(LEFT(E366,LEN(E366)-1)),VALUE(SUBSTITUTE(E366,",",""))))))))),"N/A")</f>
        <v/>
      </c>
      <c r="M366">
        <f>IFERROR(IF(TRIM(F366)="-", "N/A", IF(RIGHT(F366,1)=")",IF(RIGHT(F366,2)="T)",-1000000000000*VALUE(MID(F366,2,LEN(F366)-3)),IF(RIGHT(F366,2)="M)",-1000000*VALUE(MID(F366,2,LEN(F366)-3)),IF(RIGHT(F366,2)="B)",-1000000000*VALUE(MID(F366,2,LEN(F366)-3)),IF(RIGHT(F366,2)="k)",-1000*VALUE(MID(F366,2,LEN(F366)-3)),VALUE(SUBSTITUTE(F366,",","")))))),IF(RIGHT(F366,1)="T",1000000000000*VALUE(LEFT(F366,LEN(F366)-1)),IF(RIGHT(F366,1)="M",1000000*VALUE(LEFT(F366,LEN(F366)-1)),IF(RIGHT(F366,1)="B",1000000000*VALUE(LEFT(F366,LEN(F366)-1)),IF(RIGHT(F366,1)="%",0.01*VALUE(LEFT(F366,LEN(F366)-1)),IF(RIGHT(F366,1)="k",1000*VALUE(LEFT(F366,LEN(F366)-1)),VALUE(SUBSTITUTE(F366,",",""))))))))),"N/A")</f>
        <v/>
      </c>
      <c r="N366">
        <f>IFERROR(IF(TRIM(G366)="-", "N/A", IF(RIGHT(G366,1)=")",IF(RIGHT(G366,2)="T)",-1000000000000*VALUE(MID(G366,2,LEN(G366)-3)),IF(RIGHT(G366,2)="M)",-1000000*VALUE(MID(G366,2,LEN(G366)-3)),IF(RIGHT(G366,2)="B)",-1000000000*VALUE(MID(G366,2,LEN(G366)-3)),IF(RIGHT(G366,2)="k)",-1000*VALUE(MID(G366,2,LEN(G366)-3)),VALUE(SUBSTITUTE(G366,",","")))))),IF(RIGHT(G366,1)="T",1000000000000*VALUE(LEFT(G366,LEN(G366)-1)),IF(RIGHT(G366,1)="M",1000000*VALUE(LEFT(G366,LEN(G366)-1)),IF(RIGHT(G366,1)="B",1000000000*VALUE(LEFT(G366,LEN(G366)-1)),IF(RIGHT(G366,1)="%",0.01*VALUE(LEFT(G366,LEN(G366)-1)),IF(RIGHT(G366,1)="k",1000*VALUE(LEFT(G366,LEN(G366)-1)),VALUE(SUBSTITUTE(G366,",",""))))))))),"N/A")</f>
        <v/>
      </c>
    </row>
    <row r="367" spans="1:60">
      <c s="1" r="A367" t="n">
        <v>4</v>
      </c>
      <c r="B367" t="s">
        <v>128</v>
      </c>
      <c r="C367" t="s">
        <v>3135</v>
      </c>
      <c r="I367">
        <f>IF(AND(K367&gt; J367, L367&gt; K367, M367&gt; L367, N367&gt; M367), "pos_trend", IF(AND(K367&lt; J367, L367&lt; K367, M367&lt; L367, N367&lt; M367), "neg_trend", "N/A"))</f>
        <v/>
      </c>
      <c r="J367">
        <f>IFERROR(IF(TRIM(C367)="-", "N/A", IF(RIGHT(C367,1)=")",IF(RIGHT(C367,2)="T)",-1000000000000*VALUE(MID(C367,2,LEN(C367)-3)),IF(RIGHT(C367,2)="M)",-1000000*VALUE(MID(C367,2,LEN(C367)-3)),IF(RIGHT(C367,2)="B)",-1000000000*VALUE(MID(C367,2,LEN(C367)-3)),IF(RIGHT(C367,2)="k)",-1000*VALUE(MID(C367,2,LEN(C367)-3)),VALUE(SUBSTITUTE(C367,",","")))))),IF(RIGHT(C367,1)="T",1000000000000*VALUE(LEFT(C367,LEN(C367)-1)),IF(RIGHT(C367,1)="M",1000000*VALUE(LEFT(C367,LEN(C367)-1)),IF(RIGHT(C367,1)="B",1000000000*VALUE(LEFT(C367,LEN(C367)-1)),IF(RIGHT(C367,1)="%",0.01*VALUE(LEFT(C367,LEN(C367)-1)),IF(RIGHT(C367,1)="k",1000*VALUE(LEFT(C367,LEN(C367)-1)),VALUE(SUBSTITUTE(C367,",",""))))))))),"N/A")</f>
        <v/>
      </c>
      <c r="K367">
        <f>IFERROR(IF(TRIM(D367)="-", "N/A", IF(RIGHT(D367,1)=")",IF(RIGHT(D367,2)="T)",-1000000000000*VALUE(MID(D367,2,LEN(D367)-3)),IF(RIGHT(D367,2)="M)",-1000000*VALUE(MID(D367,2,LEN(D367)-3)),IF(RIGHT(D367,2)="B)",-1000000000*VALUE(MID(D367,2,LEN(D367)-3)),IF(RIGHT(D367,2)="k)",-1000*VALUE(MID(D367,2,LEN(D367)-3)),VALUE(SUBSTITUTE(D367,",","")))))),IF(RIGHT(D367,1)="T",1000000000000*VALUE(LEFT(D367,LEN(D367)-1)),IF(RIGHT(D367,1)="M",1000000*VALUE(LEFT(D367,LEN(D367)-1)),IF(RIGHT(D367,1)="B",1000000000*VALUE(LEFT(D367,LEN(D367)-1)),IF(RIGHT(D367,1)="%",0.01*VALUE(LEFT(D367,LEN(D367)-1)),IF(RIGHT(D367,1)="k",1000*VALUE(LEFT(D367,LEN(D367)-1)),VALUE(SUBSTITUTE(D367,",",""))))))))),"N/A")</f>
        <v/>
      </c>
      <c r="L367">
        <f>IFERROR(IF(TRIM(E367)="-", "N/A", IF(RIGHT(E367,1)=")",IF(RIGHT(E367,2)="T)",-1000000000000*VALUE(MID(E367,2,LEN(E367)-3)),IF(RIGHT(E367,2)="M)",-1000000*VALUE(MID(E367,2,LEN(E367)-3)),IF(RIGHT(E367,2)="B)",-1000000000*VALUE(MID(E367,2,LEN(E367)-3)),IF(RIGHT(E367,2)="k)",-1000*VALUE(MID(E367,2,LEN(E367)-3)),VALUE(SUBSTITUTE(E367,",","")))))),IF(RIGHT(E367,1)="T",1000000000000*VALUE(LEFT(E367,LEN(E367)-1)),IF(RIGHT(E367,1)="M",1000000*VALUE(LEFT(E367,LEN(E367)-1)),IF(RIGHT(E367,1)="B",1000000000*VALUE(LEFT(E367,LEN(E367)-1)),IF(RIGHT(E367,1)="%",0.01*VALUE(LEFT(E367,LEN(E367)-1)),IF(RIGHT(E367,1)="k",1000*VALUE(LEFT(E367,LEN(E367)-1)),VALUE(SUBSTITUTE(E367,",",""))))))))),"N/A")</f>
        <v/>
      </c>
      <c r="M367">
        <f>IFERROR(IF(TRIM(F367)="-", "N/A", IF(RIGHT(F367,1)=")",IF(RIGHT(F367,2)="T)",-1000000000000*VALUE(MID(F367,2,LEN(F367)-3)),IF(RIGHT(F367,2)="M)",-1000000*VALUE(MID(F367,2,LEN(F367)-3)),IF(RIGHT(F367,2)="B)",-1000000000*VALUE(MID(F367,2,LEN(F367)-3)),IF(RIGHT(F367,2)="k)",-1000*VALUE(MID(F367,2,LEN(F367)-3)),VALUE(SUBSTITUTE(F367,",","")))))),IF(RIGHT(F367,1)="T",1000000000000*VALUE(LEFT(F367,LEN(F367)-1)),IF(RIGHT(F367,1)="M",1000000*VALUE(LEFT(F367,LEN(F367)-1)),IF(RIGHT(F367,1)="B",1000000000*VALUE(LEFT(F367,LEN(F367)-1)),IF(RIGHT(F367,1)="%",0.01*VALUE(LEFT(F367,LEN(F367)-1)),IF(RIGHT(F367,1)="k",1000*VALUE(LEFT(F367,LEN(F367)-1)),VALUE(SUBSTITUTE(F367,",",""))))))))),"N/A")</f>
        <v/>
      </c>
      <c r="N367">
        <f>IFERROR(IF(TRIM(G367)="-", "N/A", IF(RIGHT(G367,1)=")",IF(RIGHT(G367,2)="T)",-1000000000000*VALUE(MID(G367,2,LEN(G367)-3)),IF(RIGHT(G367,2)="M)",-1000000*VALUE(MID(G367,2,LEN(G367)-3)),IF(RIGHT(G367,2)="B)",-1000000000*VALUE(MID(G367,2,LEN(G367)-3)),IF(RIGHT(G367,2)="k)",-1000*VALUE(MID(G367,2,LEN(G367)-3)),VALUE(SUBSTITUTE(G367,",","")))))),IF(RIGHT(G367,1)="T",1000000000000*VALUE(LEFT(G367,LEN(G367)-1)),IF(RIGHT(G367,1)="M",1000000*VALUE(LEFT(G367,LEN(G367)-1)),IF(RIGHT(G367,1)="B",1000000000*VALUE(LEFT(G367,LEN(G367)-1)),IF(RIGHT(G367,1)="%",0.01*VALUE(LEFT(G367,LEN(G367)-1)),IF(RIGHT(G367,1)="k",1000*VALUE(LEFT(G367,LEN(G367)-1)),VALUE(SUBSTITUTE(G367,",",""))))))))),"N/A")</f>
        <v/>
      </c>
    </row>
    <row r="368" spans="1:60">
      <c s="1" r="A368" t="n">
        <v>5</v>
      </c>
      <c r="B368" t="s">
        <v>130</v>
      </c>
      <c r="C368" t="s">
        <v>3136</v>
      </c>
      <c r="I368">
        <f>IF(AND(K368&gt; J368, L368&gt; K368, M368&gt; L368, N368&gt; M368), "pos_trend", IF(AND(K368&lt; J368, L368&lt; K368, M368&lt; L368, N368&lt; M368), "neg_trend", "N/A"))</f>
        <v/>
      </c>
      <c r="J368">
        <f>IFERROR(IF(TRIM(C368)="-", "N/A", IF(RIGHT(C368,1)=")",IF(RIGHT(C368,2)="T)",-1000000000000*VALUE(MID(C368,2,LEN(C368)-3)),IF(RIGHT(C368,2)="M)",-1000000*VALUE(MID(C368,2,LEN(C368)-3)),IF(RIGHT(C368,2)="B)",-1000000000*VALUE(MID(C368,2,LEN(C368)-3)),IF(RIGHT(C368,2)="k)",-1000*VALUE(MID(C368,2,LEN(C368)-3)),VALUE(SUBSTITUTE(C368,",","")))))),IF(RIGHT(C368,1)="T",1000000000000*VALUE(LEFT(C368,LEN(C368)-1)),IF(RIGHT(C368,1)="M",1000000*VALUE(LEFT(C368,LEN(C368)-1)),IF(RIGHT(C368,1)="B",1000000000*VALUE(LEFT(C368,LEN(C368)-1)),IF(RIGHT(C368,1)="%",0.01*VALUE(LEFT(C368,LEN(C368)-1)),IF(RIGHT(C368,1)="k",1000*VALUE(LEFT(C368,LEN(C368)-1)),VALUE(SUBSTITUTE(C368,",",""))))))))),"N/A")</f>
        <v/>
      </c>
      <c r="K368">
        <f>IFERROR(IF(TRIM(D368)="-", "N/A", IF(RIGHT(D368,1)=")",IF(RIGHT(D368,2)="T)",-1000000000000*VALUE(MID(D368,2,LEN(D368)-3)),IF(RIGHT(D368,2)="M)",-1000000*VALUE(MID(D368,2,LEN(D368)-3)),IF(RIGHT(D368,2)="B)",-1000000000*VALUE(MID(D368,2,LEN(D368)-3)),IF(RIGHT(D368,2)="k)",-1000*VALUE(MID(D368,2,LEN(D368)-3)),VALUE(SUBSTITUTE(D368,",","")))))),IF(RIGHT(D368,1)="T",1000000000000*VALUE(LEFT(D368,LEN(D368)-1)),IF(RIGHT(D368,1)="M",1000000*VALUE(LEFT(D368,LEN(D368)-1)),IF(RIGHT(D368,1)="B",1000000000*VALUE(LEFT(D368,LEN(D368)-1)),IF(RIGHT(D368,1)="%",0.01*VALUE(LEFT(D368,LEN(D368)-1)),IF(RIGHT(D368,1)="k",1000*VALUE(LEFT(D368,LEN(D368)-1)),VALUE(SUBSTITUTE(D368,",",""))))))))),"N/A")</f>
        <v/>
      </c>
      <c r="L368">
        <f>IFERROR(IF(TRIM(E368)="-", "N/A", IF(RIGHT(E368,1)=")",IF(RIGHT(E368,2)="T)",-1000000000000*VALUE(MID(E368,2,LEN(E368)-3)),IF(RIGHT(E368,2)="M)",-1000000*VALUE(MID(E368,2,LEN(E368)-3)),IF(RIGHT(E368,2)="B)",-1000000000*VALUE(MID(E368,2,LEN(E368)-3)),IF(RIGHT(E368,2)="k)",-1000*VALUE(MID(E368,2,LEN(E368)-3)),VALUE(SUBSTITUTE(E368,",","")))))),IF(RIGHT(E368,1)="T",1000000000000*VALUE(LEFT(E368,LEN(E368)-1)),IF(RIGHT(E368,1)="M",1000000*VALUE(LEFT(E368,LEN(E368)-1)),IF(RIGHT(E368,1)="B",1000000000*VALUE(LEFT(E368,LEN(E368)-1)),IF(RIGHT(E368,1)="%",0.01*VALUE(LEFT(E368,LEN(E368)-1)),IF(RIGHT(E368,1)="k",1000*VALUE(LEFT(E368,LEN(E368)-1)),VALUE(SUBSTITUTE(E368,",",""))))))))),"N/A")</f>
        <v/>
      </c>
      <c r="M368">
        <f>IFERROR(IF(TRIM(F368)="-", "N/A", IF(RIGHT(F368,1)=")",IF(RIGHT(F368,2)="T)",-1000000000000*VALUE(MID(F368,2,LEN(F368)-3)),IF(RIGHT(F368,2)="M)",-1000000*VALUE(MID(F368,2,LEN(F368)-3)),IF(RIGHT(F368,2)="B)",-1000000000*VALUE(MID(F368,2,LEN(F368)-3)),IF(RIGHT(F368,2)="k)",-1000*VALUE(MID(F368,2,LEN(F368)-3)),VALUE(SUBSTITUTE(F368,",","")))))),IF(RIGHT(F368,1)="T",1000000000000*VALUE(LEFT(F368,LEN(F368)-1)),IF(RIGHT(F368,1)="M",1000000*VALUE(LEFT(F368,LEN(F368)-1)),IF(RIGHT(F368,1)="B",1000000000*VALUE(LEFT(F368,LEN(F368)-1)),IF(RIGHT(F368,1)="%",0.01*VALUE(LEFT(F368,LEN(F368)-1)),IF(RIGHT(F368,1)="k",1000*VALUE(LEFT(F368,LEN(F368)-1)),VALUE(SUBSTITUTE(F368,",",""))))))))),"N/A")</f>
        <v/>
      </c>
      <c r="N368">
        <f>IFERROR(IF(TRIM(G368)="-", "N/A", IF(RIGHT(G368,1)=")",IF(RIGHT(G368,2)="T)",-1000000000000*VALUE(MID(G368,2,LEN(G368)-3)),IF(RIGHT(G368,2)="M)",-1000000*VALUE(MID(G368,2,LEN(G368)-3)),IF(RIGHT(G368,2)="B)",-1000000000*VALUE(MID(G368,2,LEN(G368)-3)),IF(RIGHT(G368,2)="k)",-1000*VALUE(MID(G368,2,LEN(G368)-3)),VALUE(SUBSTITUTE(G368,",","")))))),IF(RIGHT(G368,1)="T",1000000000000*VALUE(LEFT(G368,LEN(G368)-1)),IF(RIGHT(G368,1)="M",1000000*VALUE(LEFT(G368,LEN(G368)-1)),IF(RIGHT(G368,1)="B",1000000000*VALUE(LEFT(G368,LEN(G368)-1)),IF(RIGHT(G368,1)="%",0.01*VALUE(LEFT(G368,LEN(G368)-1)),IF(RIGHT(G368,1)="k",1000*VALUE(LEFT(G368,LEN(G368)-1)),VALUE(SUBSTITUTE(G368,",",""))))))))),"N/A")</f>
        <v/>
      </c>
    </row>
    <row r="369" spans="1:60">
      <c s="1" r="A369" t="n">
        <v>6</v>
      </c>
      <c r="B369" t="s">
        <v>132</v>
      </c>
      <c r="C369" t="s">
        <v>985</v>
      </c>
      <c r="I369">
        <f>IF(AND(K369&gt; J369, L369&gt; K369, M369&gt; L369, N369&gt; M369), "pos_trend", IF(AND(K369&lt; J369, L369&lt; K369, M369&lt; L369, N369&lt; M369), "neg_trend", "N/A"))</f>
        <v/>
      </c>
      <c r="J369">
        <f>IFERROR(IF(TRIM(C369)="-", "N/A", IF(RIGHT(C369,1)=")",IF(RIGHT(C369,2)="T)",-1000000000000*VALUE(MID(C369,2,LEN(C369)-3)),IF(RIGHT(C369,2)="M)",-1000000*VALUE(MID(C369,2,LEN(C369)-3)),IF(RIGHT(C369,2)="B)",-1000000000*VALUE(MID(C369,2,LEN(C369)-3)),IF(RIGHT(C369,2)="k)",-1000*VALUE(MID(C369,2,LEN(C369)-3)),VALUE(SUBSTITUTE(C369,",","")))))),IF(RIGHT(C369,1)="T",1000000000000*VALUE(LEFT(C369,LEN(C369)-1)),IF(RIGHT(C369,1)="M",1000000*VALUE(LEFT(C369,LEN(C369)-1)),IF(RIGHT(C369,1)="B",1000000000*VALUE(LEFT(C369,LEN(C369)-1)),IF(RIGHT(C369,1)="%",0.01*VALUE(LEFT(C369,LEN(C369)-1)),IF(RIGHT(C369,1)="k",1000*VALUE(LEFT(C369,LEN(C369)-1)),VALUE(SUBSTITUTE(C369,",",""))))))))),"N/A")</f>
        <v/>
      </c>
      <c r="K369">
        <f>IFERROR(IF(TRIM(D369)="-", "N/A", IF(RIGHT(D369,1)=")",IF(RIGHT(D369,2)="T)",-1000000000000*VALUE(MID(D369,2,LEN(D369)-3)),IF(RIGHT(D369,2)="M)",-1000000*VALUE(MID(D369,2,LEN(D369)-3)),IF(RIGHT(D369,2)="B)",-1000000000*VALUE(MID(D369,2,LEN(D369)-3)),IF(RIGHT(D369,2)="k)",-1000*VALUE(MID(D369,2,LEN(D369)-3)),VALUE(SUBSTITUTE(D369,",","")))))),IF(RIGHT(D369,1)="T",1000000000000*VALUE(LEFT(D369,LEN(D369)-1)),IF(RIGHT(D369,1)="M",1000000*VALUE(LEFT(D369,LEN(D369)-1)),IF(RIGHT(D369,1)="B",1000000000*VALUE(LEFT(D369,LEN(D369)-1)),IF(RIGHT(D369,1)="%",0.01*VALUE(LEFT(D369,LEN(D369)-1)),IF(RIGHT(D369,1)="k",1000*VALUE(LEFT(D369,LEN(D369)-1)),VALUE(SUBSTITUTE(D369,",",""))))))))),"N/A")</f>
        <v/>
      </c>
      <c r="L369">
        <f>IFERROR(IF(TRIM(E369)="-", "N/A", IF(RIGHT(E369,1)=")",IF(RIGHT(E369,2)="T)",-1000000000000*VALUE(MID(E369,2,LEN(E369)-3)),IF(RIGHT(E369,2)="M)",-1000000*VALUE(MID(E369,2,LEN(E369)-3)),IF(RIGHT(E369,2)="B)",-1000000000*VALUE(MID(E369,2,LEN(E369)-3)),IF(RIGHT(E369,2)="k)",-1000*VALUE(MID(E369,2,LEN(E369)-3)),VALUE(SUBSTITUTE(E369,",","")))))),IF(RIGHT(E369,1)="T",1000000000000*VALUE(LEFT(E369,LEN(E369)-1)),IF(RIGHT(E369,1)="M",1000000*VALUE(LEFT(E369,LEN(E369)-1)),IF(RIGHT(E369,1)="B",1000000000*VALUE(LEFT(E369,LEN(E369)-1)),IF(RIGHT(E369,1)="%",0.01*VALUE(LEFT(E369,LEN(E369)-1)),IF(RIGHT(E369,1)="k",1000*VALUE(LEFT(E369,LEN(E369)-1)),VALUE(SUBSTITUTE(E369,",",""))))))))),"N/A")</f>
        <v/>
      </c>
      <c r="M369">
        <f>IFERROR(IF(TRIM(F369)="-", "N/A", IF(RIGHT(F369,1)=")",IF(RIGHT(F369,2)="T)",-1000000000000*VALUE(MID(F369,2,LEN(F369)-3)),IF(RIGHT(F369,2)="M)",-1000000*VALUE(MID(F369,2,LEN(F369)-3)),IF(RIGHT(F369,2)="B)",-1000000000*VALUE(MID(F369,2,LEN(F369)-3)),IF(RIGHT(F369,2)="k)",-1000*VALUE(MID(F369,2,LEN(F369)-3)),VALUE(SUBSTITUTE(F369,",","")))))),IF(RIGHT(F369,1)="T",1000000000000*VALUE(LEFT(F369,LEN(F369)-1)),IF(RIGHT(F369,1)="M",1000000*VALUE(LEFT(F369,LEN(F369)-1)),IF(RIGHT(F369,1)="B",1000000000*VALUE(LEFT(F369,LEN(F369)-1)),IF(RIGHT(F369,1)="%",0.01*VALUE(LEFT(F369,LEN(F369)-1)),IF(RIGHT(F369,1)="k",1000*VALUE(LEFT(F369,LEN(F369)-1)),VALUE(SUBSTITUTE(F369,",",""))))))))),"N/A")</f>
        <v/>
      </c>
      <c r="N369">
        <f>IFERROR(IF(TRIM(G369)="-", "N/A", IF(RIGHT(G369,1)=")",IF(RIGHT(G369,2)="T)",-1000000000000*VALUE(MID(G369,2,LEN(G369)-3)),IF(RIGHT(G369,2)="M)",-1000000*VALUE(MID(G369,2,LEN(G369)-3)),IF(RIGHT(G369,2)="B)",-1000000000*VALUE(MID(G369,2,LEN(G369)-3)),IF(RIGHT(G369,2)="k)",-1000*VALUE(MID(G369,2,LEN(G369)-3)),VALUE(SUBSTITUTE(G369,",","")))))),IF(RIGHT(G369,1)="T",1000000000000*VALUE(LEFT(G369,LEN(G369)-1)),IF(RIGHT(G369,1)="M",1000000*VALUE(LEFT(G369,LEN(G369)-1)),IF(RIGHT(G369,1)="B",1000000000*VALUE(LEFT(G369,LEN(G369)-1)),IF(RIGHT(G369,1)="%",0.01*VALUE(LEFT(G369,LEN(G369)-1)),IF(RIGHT(G369,1)="k",1000*VALUE(LEFT(G369,LEN(G369)-1)),VALUE(SUBSTITUTE(G369,",",""))))))))),"N/A")</f>
        <v/>
      </c>
    </row>
    <row r="370" spans="1:60">
      <c s="1" r="A370" t="n">
        <v>7</v>
      </c>
      <c r="B370" t="s">
        <v>134</v>
      </c>
      <c r="C370" t="s"/>
      <c r="I370">
        <f>IF(AND(K370&gt; J370, L370&gt; K370, M370&gt; L370, N370&gt; M370), "pos_trend", IF(AND(K370&lt; J370, L370&lt; K370, M370&lt; L370, N370&lt; M370), "neg_trend", "N/A"))</f>
        <v/>
      </c>
      <c r="J370">
        <f>IFERROR(IF(TRIM(C370)="-", "N/A", IF(RIGHT(C370,1)=")",IF(RIGHT(C370,2)="T)",-1000000000000*VALUE(MID(C370,2,LEN(C370)-3)),IF(RIGHT(C370,2)="M)",-1000000*VALUE(MID(C370,2,LEN(C370)-3)),IF(RIGHT(C370,2)="B)",-1000000000*VALUE(MID(C370,2,LEN(C370)-3)),IF(RIGHT(C370,2)="k)",-1000*VALUE(MID(C370,2,LEN(C370)-3)),VALUE(SUBSTITUTE(C370,",","")))))),IF(RIGHT(C370,1)="T",1000000000000*VALUE(LEFT(C370,LEN(C370)-1)),IF(RIGHT(C370,1)="M",1000000*VALUE(LEFT(C370,LEN(C370)-1)),IF(RIGHT(C370,1)="B",1000000000*VALUE(LEFT(C370,LEN(C370)-1)),IF(RIGHT(C370,1)="%",0.01*VALUE(LEFT(C370,LEN(C370)-1)),IF(RIGHT(C370,1)="k",1000*VALUE(LEFT(C370,LEN(C370)-1)),VALUE(SUBSTITUTE(C370,",",""))))))))),"N/A")</f>
        <v/>
      </c>
      <c r="K370">
        <f>IFERROR(IF(TRIM(D370)="-", "N/A", IF(RIGHT(D370,1)=")",IF(RIGHT(D370,2)="T)",-1000000000000*VALUE(MID(D370,2,LEN(D370)-3)),IF(RIGHT(D370,2)="M)",-1000000*VALUE(MID(D370,2,LEN(D370)-3)),IF(RIGHT(D370,2)="B)",-1000000000*VALUE(MID(D370,2,LEN(D370)-3)),IF(RIGHT(D370,2)="k)",-1000*VALUE(MID(D370,2,LEN(D370)-3)),VALUE(SUBSTITUTE(D370,",","")))))),IF(RIGHT(D370,1)="T",1000000000000*VALUE(LEFT(D370,LEN(D370)-1)),IF(RIGHT(D370,1)="M",1000000*VALUE(LEFT(D370,LEN(D370)-1)),IF(RIGHT(D370,1)="B",1000000000*VALUE(LEFT(D370,LEN(D370)-1)),IF(RIGHT(D370,1)="%",0.01*VALUE(LEFT(D370,LEN(D370)-1)),IF(RIGHT(D370,1)="k",1000*VALUE(LEFT(D370,LEN(D370)-1)),VALUE(SUBSTITUTE(D370,",",""))))))))),"N/A")</f>
        <v/>
      </c>
      <c r="L370">
        <f>IFERROR(IF(TRIM(E370)="-", "N/A", IF(RIGHT(E370,1)=")",IF(RIGHT(E370,2)="T)",-1000000000000*VALUE(MID(E370,2,LEN(E370)-3)),IF(RIGHT(E370,2)="M)",-1000000*VALUE(MID(E370,2,LEN(E370)-3)),IF(RIGHT(E370,2)="B)",-1000000000*VALUE(MID(E370,2,LEN(E370)-3)),IF(RIGHT(E370,2)="k)",-1000*VALUE(MID(E370,2,LEN(E370)-3)),VALUE(SUBSTITUTE(E370,",","")))))),IF(RIGHT(E370,1)="T",1000000000000*VALUE(LEFT(E370,LEN(E370)-1)),IF(RIGHT(E370,1)="M",1000000*VALUE(LEFT(E370,LEN(E370)-1)),IF(RIGHT(E370,1)="B",1000000000*VALUE(LEFT(E370,LEN(E370)-1)),IF(RIGHT(E370,1)="%",0.01*VALUE(LEFT(E370,LEN(E370)-1)),IF(RIGHT(E370,1)="k",1000*VALUE(LEFT(E370,LEN(E370)-1)),VALUE(SUBSTITUTE(E370,",",""))))))))),"N/A")</f>
        <v/>
      </c>
      <c r="M370">
        <f>IFERROR(IF(TRIM(F370)="-", "N/A", IF(RIGHT(F370,1)=")",IF(RIGHT(F370,2)="T)",-1000000000000*VALUE(MID(F370,2,LEN(F370)-3)),IF(RIGHT(F370,2)="M)",-1000000*VALUE(MID(F370,2,LEN(F370)-3)),IF(RIGHT(F370,2)="B)",-1000000000*VALUE(MID(F370,2,LEN(F370)-3)),IF(RIGHT(F370,2)="k)",-1000*VALUE(MID(F370,2,LEN(F370)-3)),VALUE(SUBSTITUTE(F370,",","")))))),IF(RIGHT(F370,1)="T",1000000000000*VALUE(LEFT(F370,LEN(F370)-1)),IF(RIGHT(F370,1)="M",1000000*VALUE(LEFT(F370,LEN(F370)-1)),IF(RIGHT(F370,1)="B",1000000000*VALUE(LEFT(F370,LEN(F370)-1)),IF(RIGHT(F370,1)="%",0.01*VALUE(LEFT(F370,LEN(F370)-1)),IF(RIGHT(F370,1)="k",1000*VALUE(LEFT(F370,LEN(F370)-1)),VALUE(SUBSTITUTE(F370,",",""))))))))),"N/A")</f>
        <v/>
      </c>
      <c r="N370">
        <f>IFERROR(IF(TRIM(G370)="-", "N/A", IF(RIGHT(G370,1)=")",IF(RIGHT(G370,2)="T)",-1000000000000*VALUE(MID(G370,2,LEN(G370)-3)),IF(RIGHT(G370,2)="M)",-1000000*VALUE(MID(G370,2,LEN(G370)-3)),IF(RIGHT(G370,2)="B)",-1000000000*VALUE(MID(G370,2,LEN(G370)-3)),IF(RIGHT(G370,2)="k)",-1000*VALUE(MID(G370,2,LEN(G370)-3)),VALUE(SUBSTITUTE(G370,",","")))))),IF(RIGHT(G370,1)="T",1000000000000*VALUE(LEFT(G370,LEN(G370)-1)),IF(RIGHT(G370,1)="M",1000000*VALUE(LEFT(G370,LEN(G370)-1)),IF(RIGHT(G370,1)="B",1000000000*VALUE(LEFT(G370,LEN(G370)-1)),IF(RIGHT(G370,1)="%",0.01*VALUE(LEFT(G370,LEN(G370)-1)),IF(RIGHT(G370,1)="k",1000*VALUE(LEFT(G370,LEN(G370)-1)),VALUE(SUBSTITUTE(G370,",",""))))))))),"N/A")</f>
        <v/>
      </c>
    </row>
    <row r="371" spans="1:60">
      <c s="1" r="A371" t="n">
        <v>8</v>
      </c>
      <c r="B371" t="s">
        <v>135</v>
      </c>
      <c r="C371" t="s"/>
      <c r="I371">
        <f>IF(AND(K371&gt; J371, L371&gt; K371, M371&gt; L371, N371&gt; M371), "pos_trend", IF(AND(K371&lt; J371, L371&lt; K371, M371&lt; L371, N371&lt; M371), "neg_trend", "N/A"))</f>
        <v/>
      </c>
      <c r="J371">
        <f>IFERROR(IF(TRIM(C371)="-", "N/A", IF(RIGHT(C371,1)=")",IF(RIGHT(C371,2)="T)",-1000000000000*VALUE(MID(C371,2,LEN(C371)-3)),IF(RIGHT(C371,2)="M)",-1000000*VALUE(MID(C371,2,LEN(C371)-3)),IF(RIGHT(C371,2)="B)",-1000000000*VALUE(MID(C371,2,LEN(C371)-3)),IF(RIGHT(C371,2)="k)",-1000*VALUE(MID(C371,2,LEN(C371)-3)),VALUE(SUBSTITUTE(C371,",","")))))),IF(RIGHT(C371,1)="T",1000000000000*VALUE(LEFT(C371,LEN(C371)-1)),IF(RIGHT(C371,1)="M",1000000*VALUE(LEFT(C371,LEN(C371)-1)),IF(RIGHT(C371,1)="B",1000000000*VALUE(LEFT(C371,LEN(C371)-1)),IF(RIGHT(C371,1)="%",0.01*VALUE(LEFT(C371,LEN(C371)-1)),IF(RIGHT(C371,1)="k",1000*VALUE(LEFT(C371,LEN(C371)-1)),VALUE(SUBSTITUTE(C371,",",""))))))))),"N/A")</f>
        <v/>
      </c>
      <c r="K371">
        <f>IFERROR(IF(TRIM(D371)="-", "N/A", IF(RIGHT(D371,1)=")",IF(RIGHT(D371,2)="T)",-1000000000000*VALUE(MID(D371,2,LEN(D371)-3)),IF(RIGHT(D371,2)="M)",-1000000*VALUE(MID(D371,2,LEN(D371)-3)),IF(RIGHT(D371,2)="B)",-1000000000*VALUE(MID(D371,2,LEN(D371)-3)),IF(RIGHT(D371,2)="k)",-1000*VALUE(MID(D371,2,LEN(D371)-3)),VALUE(SUBSTITUTE(D371,",","")))))),IF(RIGHT(D371,1)="T",1000000000000*VALUE(LEFT(D371,LEN(D371)-1)),IF(RIGHT(D371,1)="M",1000000*VALUE(LEFT(D371,LEN(D371)-1)),IF(RIGHT(D371,1)="B",1000000000*VALUE(LEFT(D371,LEN(D371)-1)),IF(RIGHT(D371,1)="%",0.01*VALUE(LEFT(D371,LEN(D371)-1)),IF(RIGHT(D371,1)="k",1000*VALUE(LEFT(D371,LEN(D371)-1)),VALUE(SUBSTITUTE(D371,",",""))))))))),"N/A")</f>
        <v/>
      </c>
      <c r="L371">
        <f>IFERROR(IF(TRIM(E371)="-", "N/A", IF(RIGHT(E371,1)=")",IF(RIGHT(E371,2)="T)",-1000000000000*VALUE(MID(E371,2,LEN(E371)-3)),IF(RIGHT(E371,2)="M)",-1000000*VALUE(MID(E371,2,LEN(E371)-3)),IF(RIGHT(E371,2)="B)",-1000000000*VALUE(MID(E371,2,LEN(E371)-3)),IF(RIGHT(E371,2)="k)",-1000*VALUE(MID(E371,2,LEN(E371)-3)),VALUE(SUBSTITUTE(E371,",","")))))),IF(RIGHT(E371,1)="T",1000000000000*VALUE(LEFT(E371,LEN(E371)-1)),IF(RIGHT(E371,1)="M",1000000*VALUE(LEFT(E371,LEN(E371)-1)),IF(RIGHT(E371,1)="B",1000000000*VALUE(LEFT(E371,LEN(E371)-1)),IF(RIGHT(E371,1)="%",0.01*VALUE(LEFT(E371,LEN(E371)-1)),IF(RIGHT(E371,1)="k",1000*VALUE(LEFT(E371,LEN(E371)-1)),VALUE(SUBSTITUTE(E371,",",""))))))))),"N/A")</f>
        <v/>
      </c>
      <c r="M371">
        <f>IFERROR(IF(TRIM(F371)="-", "N/A", IF(RIGHT(F371,1)=")",IF(RIGHT(F371,2)="T)",-1000000000000*VALUE(MID(F371,2,LEN(F371)-3)),IF(RIGHT(F371,2)="M)",-1000000*VALUE(MID(F371,2,LEN(F371)-3)),IF(RIGHT(F371,2)="B)",-1000000000*VALUE(MID(F371,2,LEN(F371)-3)),IF(RIGHT(F371,2)="k)",-1000*VALUE(MID(F371,2,LEN(F371)-3)),VALUE(SUBSTITUTE(F371,",","")))))),IF(RIGHT(F371,1)="T",1000000000000*VALUE(LEFT(F371,LEN(F371)-1)),IF(RIGHT(F371,1)="M",1000000*VALUE(LEFT(F371,LEN(F371)-1)),IF(RIGHT(F371,1)="B",1000000000*VALUE(LEFT(F371,LEN(F371)-1)),IF(RIGHT(F371,1)="%",0.01*VALUE(LEFT(F371,LEN(F371)-1)),IF(RIGHT(F371,1)="k",1000*VALUE(LEFT(F371,LEN(F371)-1)),VALUE(SUBSTITUTE(F371,",",""))))))))),"N/A")</f>
        <v/>
      </c>
      <c r="N371">
        <f>IFERROR(IF(TRIM(G371)="-", "N/A", IF(RIGHT(G371,1)=")",IF(RIGHT(G371,2)="T)",-1000000000000*VALUE(MID(G371,2,LEN(G371)-3)),IF(RIGHT(G371,2)="M)",-1000000*VALUE(MID(G371,2,LEN(G371)-3)),IF(RIGHT(G371,2)="B)",-1000000000*VALUE(MID(G371,2,LEN(G371)-3)),IF(RIGHT(G371,2)="k)",-1000*VALUE(MID(G371,2,LEN(G371)-3)),VALUE(SUBSTITUTE(G371,",","")))))),IF(RIGHT(G371,1)="T",1000000000000*VALUE(LEFT(G371,LEN(G371)-1)),IF(RIGHT(G371,1)="M",1000000*VALUE(LEFT(G371,LEN(G371)-1)),IF(RIGHT(G371,1)="B",1000000000*VALUE(LEFT(G371,LEN(G371)-1)),IF(RIGHT(G371,1)="%",0.01*VALUE(LEFT(G371,LEN(G371)-1)),IF(RIGHT(G371,1)="k",1000*VALUE(LEFT(G371,LEN(G371)-1)),VALUE(SUBSTITUTE(G371,",",""))))))))),"N/A")</f>
        <v/>
      </c>
    </row>
    <row r="372" spans="1:60">
      <c r="I372">
        <f>IF(AND(K372&gt; J372, L372&gt; K372, M372&gt; L372, N372&gt; M372), "pos_trend", IF(AND(K372&lt; J372, L372&lt; K372, M372&lt; L372, N372&lt; M372), "neg_trend", "N/A"))</f>
        <v/>
      </c>
      <c r="J372">
        <f>IFERROR(IF(TRIM(C372)="-", "N/A", IF(RIGHT(C372,1)=")",IF(RIGHT(C372,2)="T)",-1000000000000*VALUE(MID(C372,2,LEN(C372)-3)),IF(RIGHT(C372,2)="M)",-1000000*VALUE(MID(C372,2,LEN(C372)-3)),IF(RIGHT(C372,2)="B)",-1000000000*VALUE(MID(C372,2,LEN(C372)-3)),IF(RIGHT(C372,2)="k)",-1000*VALUE(MID(C372,2,LEN(C372)-3)),VALUE(SUBSTITUTE(C372,",","")))))),IF(RIGHT(C372,1)="T",1000000000000*VALUE(LEFT(C372,LEN(C372)-1)),IF(RIGHT(C372,1)="M",1000000*VALUE(LEFT(C372,LEN(C372)-1)),IF(RIGHT(C372,1)="B",1000000000*VALUE(LEFT(C372,LEN(C372)-1)),IF(RIGHT(C372,1)="%",0.01*VALUE(LEFT(C372,LEN(C372)-1)),IF(RIGHT(C372,1)="k",1000*VALUE(LEFT(C372,LEN(C372)-1)),VALUE(SUBSTITUTE(C372,",",""))))))))),"N/A")</f>
        <v/>
      </c>
      <c r="K372">
        <f>IFERROR(IF(TRIM(D372)="-", "N/A", IF(RIGHT(D372,1)=")",IF(RIGHT(D372,2)="T)",-1000000000000*VALUE(MID(D372,2,LEN(D372)-3)),IF(RIGHT(D372,2)="M)",-1000000*VALUE(MID(D372,2,LEN(D372)-3)),IF(RIGHT(D372,2)="B)",-1000000000*VALUE(MID(D372,2,LEN(D372)-3)),IF(RIGHT(D372,2)="k)",-1000*VALUE(MID(D372,2,LEN(D372)-3)),VALUE(SUBSTITUTE(D372,",","")))))),IF(RIGHT(D372,1)="T",1000000000000*VALUE(LEFT(D372,LEN(D372)-1)),IF(RIGHT(D372,1)="M",1000000*VALUE(LEFT(D372,LEN(D372)-1)),IF(RIGHT(D372,1)="B",1000000000*VALUE(LEFT(D372,LEN(D372)-1)),IF(RIGHT(D372,1)="%",0.01*VALUE(LEFT(D372,LEN(D372)-1)),IF(RIGHT(D372,1)="k",1000*VALUE(LEFT(D372,LEN(D372)-1)),VALUE(SUBSTITUTE(D372,",",""))))))))),"N/A")</f>
        <v/>
      </c>
      <c r="L372">
        <f>IFERROR(IF(TRIM(E372)="-", "N/A", IF(RIGHT(E372,1)=")",IF(RIGHT(E372,2)="T)",-1000000000000*VALUE(MID(E372,2,LEN(E372)-3)),IF(RIGHT(E372,2)="M)",-1000000*VALUE(MID(E372,2,LEN(E372)-3)),IF(RIGHT(E372,2)="B)",-1000000000*VALUE(MID(E372,2,LEN(E372)-3)),IF(RIGHT(E372,2)="k)",-1000*VALUE(MID(E372,2,LEN(E372)-3)),VALUE(SUBSTITUTE(E372,",","")))))),IF(RIGHT(E372,1)="T",1000000000000*VALUE(LEFT(E372,LEN(E372)-1)),IF(RIGHT(E372,1)="M",1000000*VALUE(LEFT(E372,LEN(E372)-1)),IF(RIGHT(E372,1)="B",1000000000*VALUE(LEFT(E372,LEN(E372)-1)),IF(RIGHT(E372,1)="%",0.01*VALUE(LEFT(E372,LEN(E372)-1)),IF(RIGHT(E372,1)="k",1000*VALUE(LEFT(E372,LEN(E372)-1)),VALUE(SUBSTITUTE(E372,",",""))))))))),"N/A")</f>
        <v/>
      </c>
      <c r="M372">
        <f>IFERROR(IF(TRIM(F372)="-", "N/A", IF(RIGHT(F372,1)=")",IF(RIGHT(F372,2)="T)",-1000000000000*VALUE(MID(F372,2,LEN(F372)-3)),IF(RIGHT(F372,2)="M)",-1000000*VALUE(MID(F372,2,LEN(F372)-3)),IF(RIGHT(F372,2)="B)",-1000000000*VALUE(MID(F372,2,LEN(F372)-3)),IF(RIGHT(F372,2)="k)",-1000*VALUE(MID(F372,2,LEN(F372)-3)),VALUE(SUBSTITUTE(F372,",","")))))),IF(RIGHT(F372,1)="T",1000000000000*VALUE(LEFT(F372,LEN(F372)-1)),IF(RIGHT(F372,1)="M",1000000*VALUE(LEFT(F372,LEN(F372)-1)),IF(RIGHT(F372,1)="B",1000000000*VALUE(LEFT(F372,LEN(F372)-1)),IF(RIGHT(F372,1)="%",0.01*VALUE(LEFT(F372,LEN(F372)-1)),IF(RIGHT(F372,1)="k",1000*VALUE(LEFT(F372,LEN(F372)-1)),VALUE(SUBSTITUTE(F372,",",""))))))))),"N/A")</f>
        <v/>
      </c>
      <c r="N372">
        <f>IFERROR(IF(TRIM(G372)="-", "N/A", IF(RIGHT(G372,1)=")",IF(RIGHT(G372,2)="T)",-1000000000000*VALUE(MID(G372,2,LEN(G372)-3)),IF(RIGHT(G372,2)="M)",-1000000*VALUE(MID(G372,2,LEN(G372)-3)),IF(RIGHT(G372,2)="B)",-1000000000*VALUE(MID(G372,2,LEN(G372)-3)),IF(RIGHT(G372,2)="k)",-1000*VALUE(MID(G372,2,LEN(G372)-3)),VALUE(SUBSTITUTE(G372,",","")))))),IF(RIGHT(G372,1)="T",1000000000000*VALUE(LEFT(G372,LEN(G372)-1)),IF(RIGHT(G372,1)="M",1000000*VALUE(LEFT(G372,LEN(G372)-1)),IF(RIGHT(G372,1)="B",1000000000*VALUE(LEFT(G372,LEN(G372)-1)),IF(RIGHT(G372,1)="%",0.01*VALUE(LEFT(G372,LEN(G372)-1)),IF(RIGHT(G372,1)="k",1000*VALUE(LEFT(G372,LEN(G372)-1)),VALUE(SUBSTITUTE(G372,",",""))))))))),"N/A")</f>
        <v/>
      </c>
    </row>
    <row r="373" spans="1:60">
      <c r="I373">
        <f>IF(AND(K373&gt; J373, L373&gt; K373, M373&gt; L373, N373&gt; M373), "pos_trend", IF(AND(K373&lt; J373, L373&lt; K373, M373&lt; L373, N373&lt; M373), "neg_trend", "N/A"))</f>
        <v/>
      </c>
      <c r="J373">
        <f>IFERROR(IF(TRIM(C373)="-", "N/A", IF(RIGHT(C373,1)=")",IF(RIGHT(C373,2)="T)",-1000000000000*VALUE(MID(C373,2,LEN(C373)-3)),IF(RIGHT(C373,2)="M)",-1000000*VALUE(MID(C373,2,LEN(C373)-3)),IF(RIGHT(C373,2)="B)",-1000000000*VALUE(MID(C373,2,LEN(C373)-3)),IF(RIGHT(C373,2)="k)",-1000*VALUE(MID(C373,2,LEN(C373)-3)),VALUE(SUBSTITUTE(C373,",","")))))),IF(RIGHT(C373,1)="T",1000000000000*VALUE(LEFT(C373,LEN(C373)-1)),IF(RIGHT(C373,1)="M",1000000*VALUE(LEFT(C373,LEN(C373)-1)),IF(RIGHT(C373,1)="B",1000000000*VALUE(LEFT(C373,LEN(C373)-1)),IF(RIGHT(C373,1)="%",0.01*VALUE(LEFT(C373,LEN(C373)-1)),IF(RIGHT(C373,1)="k",1000*VALUE(LEFT(C373,LEN(C373)-1)),VALUE(SUBSTITUTE(C373,",",""))))))))),"N/A")</f>
        <v/>
      </c>
      <c r="K373">
        <f>IFERROR(IF(TRIM(D373)="-", "N/A", IF(RIGHT(D373,1)=")",IF(RIGHT(D373,2)="T)",-1000000000000*VALUE(MID(D373,2,LEN(D373)-3)),IF(RIGHT(D373,2)="M)",-1000000*VALUE(MID(D373,2,LEN(D373)-3)),IF(RIGHT(D373,2)="B)",-1000000000*VALUE(MID(D373,2,LEN(D373)-3)),IF(RIGHT(D373,2)="k)",-1000*VALUE(MID(D373,2,LEN(D373)-3)),VALUE(SUBSTITUTE(D373,",","")))))),IF(RIGHT(D373,1)="T",1000000000000*VALUE(LEFT(D373,LEN(D373)-1)),IF(RIGHT(D373,1)="M",1000000*VALUE(LEFT(D373,LEN(D373)-1)),IF(RIGHT(D373,1)="B",1000000000*VALUE(LEFT(D373,LEN(D373)-1)),IF(RIGHT(D373,1)="%",0.01*VALUE(LEFT(D373,LEN(D373)-1)),IF(RIGHT(D373,1)="k",1000*VALUE(LEFT(D373,LEN(D373)-1)),VALUE(SUBSTITUTE(D373,",",""))))))))),"N/A")</f>
        <v/>
      </c>
      <c r="L373">
        <f>IFERROR(IF(TRIM(E373)="-", "N/A", IF(RIGHT(E373,1)=")",IF(RIGHT(E373,2)="T)",-1000000000000*VALUE(MID(E373,2,LEN(E373)-3)),IF(RIGHT(E373,2)="M)",-1000000*VALUE(MID(E373,2,LEN(E373)-3)),IF(RIGHT(E373,2)="B)",-1000000000*VALUE(MID(E373,2,LEN(E373)-3)),IF(RIGHT(E373,2)="k)",-1000*VALUE(MID(E373,2,LEN(E373)-3)),VALUE(SUBSTITUTE(E373,",","")))))),IF(RIGHT(E373,1)="T",1000000000000*VALUE(LEFT(E373,LEN(E373)-1)),IF(RIGHT(E373,1)="M",1000000*VALUE(LEFT(E373,LEN(E373)-1)),IF(RIGHT(E373,1)="B",1000000000*VALUE(LEFT(E373,LEN(E373)-1)),IF(RIGHT(E373,1)="%",0.01*VALUE(LEFT(E373,LEN(E373)-1)),IF(RIGHT(E373,1)="k",1000*VALUE(LEFT(E373,LEN(E373)-1)),VALUE(SUBSTITUTE(E373,",",""))))))))),"N/A")</f>
        <v/>
      </c>
      <c r="M373">
        <f>IFERROR(IF(TRIM(F373)="-", "N/A", IF(RIGHT(F373,1)=")",IF(RIGHT(F373,2)="T)",-1000000000000*VALUE(MID(F373,2,LEN(F373)-3)),IF(RIGHT(F373,2)="M)",-1000000*VALUE(MID(F373,2,LEN(F373)-3)),IF(RIGHT(F373,2)="B)",-1000000000*VALUE(MID(F373,2,LEN(F373)-3)),IF(RIGHT(F373,2)="k)",-1000*VALUE(MID(F373,2,LEN(F373)-3)),VALUE(SUBSTITUTE(F373,",","")))))),IF(RIGHT(F373,1)="T",1000000000000*VALUE(LEFT(F373,LEN(F373)-1)),IF(RIGHT(F373,1)="M",1000000*VALUE(LEFT(F373,LEN(F373)-1)),IF(RIGHT(F373,1)="B",1000000000*VALUE(LEFT(F373,LEN(F373)-1)),IF(RIGHT(F373,1)="%",0.01*VALUE(LEFT(F373,LEN(F373)-1)),IF(RIGHT(F373,1)="k",1000*VALUE(LEFT(F373,LEN(F373)-1)),VALUE(SUBSTITUTE(F373,",",""))))))))),"N/A")</f>
        <v/>
      </c>
      <c r="N373">
        <f>IFERROR(IF(TRIM(G373)="-", "N/A", IF(RIGHT(G373,1)=")",IF(RIGHT(G373,2)="T)",-1000000000000*VALUE(MID(G373,2,LEN(G373)-3)),IF(RIGHT(G373,2)="M)",-1000000*VALUE(MID(G373,2,LEN(G373)-3)),IF(RIGHT(G373,2)="B)",-1000000000*VALUE(MID(G373,2,LEN(G373)-3)),IF(RIGHT(G373,2)="k)",-1000*VALUE(MID(G373,2,LEN(G373)-3)),VALUE(SUBSTITUTE(G373,",","")))))),IF(RIGHT(G373,1)="T",1000000000000*VALUE(LEFT(G373,LEN(G373)-1)),IF(RIGHT(G373,1)="M",1000000*VALUE(LEFT(G373,LEN(G373)-1)),IF(RIGHT(G373,1)="B",1000000000*VALUE(LEFT(G373,LEN(G373)-1)),IF(RIGHT(G373,1)="%",0.01*VALUE(LEFT(G373,LEN(G373)-1)),IF(RIGHT(G373,1)="k",1000*VALUE(LEFT(G373,LEN(G373)-1)),VALUE(SUBSTITUTE(G373,",",""))))))))),"N/A")</f>
        <v/>
      </c>
    </row>
    <row r="374" spans="1:60">
      <c s="1" r="A374" t="n">
        <v>0</v>
      </c>
      <c r="B374" t="s">
        <v>123</v>
      </c>
      <c r="C374" t="s">
        <v>3137</v>
      </c>
      <c r="I374">
        <f>IF(AND(K374&gt; J374, L374&gt; K374, M374&gt; L374, N374&gt; M374), "pos_trend", IF(AND(K374&lt; J374, L374&lt; K374, M374&lt; L374, N374&lt; M374), "neg_trend", "N/A"))</f>
        <v/>
      </c>
      <c r="J374">
        <f>IFERROR(IF(TRIM(C374)="-", "N/A", IF(RIGHT(C374,1)=")",IF(RIGHT(C374,2)="T)",-1000000000000*VALUE(MID(C374,2,LEN(C374)-3)),IF(RIGHT(C374,2)="M)",-1000000*VALUE(MID(C374,2,LEN(C374)-3)),IF(RIGHT(C374,2)="B)",-1000000000*VALUE(MID(C374,2,LEN(C374)-3)),IF(RIGHT(C374,2)="k)",-1000*VALUE(MID(C374,2,LEN(C374)-3)),VALUE(SUBSTITUTE(C374,",","")))))),IF(RIGHT(C374,1)="T",1000000000000*VALUE(LEFT(C374,LEN(C374)-1)),IF(RIGHT(C374,1)="M",1000000*VALUE(LEFT(C374,LEN(C374)-1)),IF(RIGHT(C374,1)="B",1000000000*VALUE(LEFT(C374,LEN(C374)-1)),IF(RIGHT(C374,1)="%",0.01*VALUE(LEFT(C374,LEN(C374)-1)),IF(RIGHT(C374,1)="k",1000*VALUE(LEFT(C374,LEN(C374)-1)),VALUE(SUBSTITUTE(C374,",",""))))))))),"N/A")</f>
        <v/>
      </c>
      <c r="K374">
        <f>IFERROR(IF(TRIM(D374)="-", "N/A", IF(RIGHT(D374,1)=")",IF(RIGHT(D374,2)="T)",-1000000000000*VALUE(MID(D374,2,LEN(D374)-3)),IF(RIGHT(D374,2)="M)",-1000000*VALUE(MID(D374,2,LEN(D374)-3)),IF(RIGHT(D374,2)="B)",-1000000000*VALUE(MID(D374,2,LEN(D374)-3)),IF(RIGHT(D374,2)="k)",-1000*VALUE(MID(D374,2,LEN(D374)-3)),VALUE(SUBSTITUTE(D374,",","")))))),IF(RIGHT(D374,1)="T",1000000000000*VALUE(LEFT(D374,LEN(D374)-1)),IF(RIGHT(D374,1)="M",1000000*VALUE(LEFT(D374,LEN(D374)-1)),IF(RIGHT(D374,1)="B",1000000000*VALUE(LEFT(D374,LEN(D374)-1)),IF(RIGHT(D374,1)="%",0.01*VALUE(LEFT(D374,LEN(D374)-1)),IF(RIGHT(D374,1)="k",1000*VALUE(LEFT(D374,LEN(D374)-1)),VALUE(SUBSTITUTE(D374,",",""))))))))),"N/A")</f>
        <v/>
      </c>
      <c r="L374">
        <f>IFERROR(IF(TRIM(E374)="-", "N/A", IF(RIGHT(E374,1)=")",IF(RIGHT(E374,2)="T)",-1000000000000*VALUE(MID(E374,2,LEN(E374)-3)),IF(RIGHT(E374,2)="M)",-1000000*VALUE(MID(E374,2,LEN(E374)-3)),IF(RIGHT(E374,2)="B)",-1000000000*VALUE(MID(E374,2,LEN(E374)-3)),IF(RIGHT(E374,2)="k)",-1000*VALUE(MID(E374,2,LEN(E374)-3)),VALUE(SUBSTITUTE(E374,",","")))))),IF(RIGHT(E374,1)="T",1000000000000*VALUE(LEFT(E374,LEN(E374)-1)),IF(RIGHT(E374,1)="M",1000000*VALUE(LEFT(E374,LEN(E374)-1)),IF(RIGHT(E374,1)="B",1000000000*VALUE(LEFT(E374,LEN(E374)-1)),IF(RIGHT(E374,1)="%",0.01*VALUE(LEFT(E374,LEN(E374)-1)),IF(RIGHT(E374,1)="k",1000*VALUE(LEFT(E374,LEN(E374)-1)),VALUE(SUBSTITUTE(E374,",",""))))))))),"N/A")</f>
        <v/>
      </c>
      <c r="M374">
        <f>IFERROR(IF(TRIM(F374)="-", "N/A", IF(RIGHT(F374,1)=")",IF(RIGHT(F374,2)="T)",-1000000000000*VALUE(MID(F374,2,LEN(F374)-3)),IF(RIGHT(F374,2)="M)",-1000000*VALUE(MID(F374,2,LEN(F374)-3)),IF(RIGHT(F374,2)="B)",-1000000000*VALUE(MID(F374,2,LEN(F374)-3)),IF(RIGHT(F374,2)="k)",-1000*VALUE(MID(F374,2,LEN(F374)-3)),VALUE(SUBSTITUTE(F374,",","")))))),IF(RIGHT(F374,1)="T",1000000000000*VALUE(LEFT(F374,LEN(F374)-1)),IF(RIGHT(F374,1)="M",1000000*VALUE(LEFT(F374,LEN(F374)-1)),IF(RIGHT(F374,1)="B",1000000000*VALUE(LEFT(F374,LEN(F374)-1)),IF(RIGHT(F374,1)="%",0.01*VALUE(LEFT(F374,LEN(F374)-1)),IF(RIGHT(F374,1)="k",1000*VALUE(LEFT(F374,LEN(F374)-1)),VALUE(SUBSTITUTE(F374,",",""))))))))),"N/A")</f>
        <v/>
      </c>
      <c r="N374">
        <f>IFERROR(IF(TRIM(G374)="-", "N/A", IF(RIGHT(G374,1)=")",IF(RIGHT(G374,2)="T)",-1000000000000*VALUE(MID(G374,2,LEN(G374)-3)),IF(RIGHT(G374,2)="M)",-1000000*VALUE(MID(G374,2,LEN(G374)-3)),IF(RIGHT(G374,2)="B)",-1000000000*VALUE(MID(G374,2,LEN(G374)-3)),IF(RIGHT(G374,2)="k)",-1000*VALUE(MID(G374,2,LEN(G374)-3)),VALUE(SUBSTITUTE(G374,",","")))))),IF(RIGHT(G374,1)="T",1000000000000*VALUE(LEFT(G374,LEN(G374)-1)),IF(RIGHT(G374,1)="M",1000000*VALUE(LEFT(G374,LEN(G374)-1)),IF(RIGHT(G374,1)="B",1000000000*VALUE(LEFT(G374,LEN(G374)-1)),IF(RIGHT(G374,1)="%",0.01*VALUE(LEFT(G374,LEN(G374)-1)),IF(RIGHT(G374,1)="k",1000*VALUE(LEFT(G374,LEN(G374)-1)),VALUE(SUBSTITUTE(G374,",",""))))))))),"N/A")</f>
        <v/>
      </c>
    </row>
    <row r="375" spans="1:60">
      <c s="1" r="A375" t="n">
        <v>1</v>
      </c>
      <c r="B375" t="s">
        <v>124</v>
      </c>
      <c r="C375" t="s"/>
      <c r="I375">
        <f>IF(AND(K375&gt; J375, L375&gt; K375, M375&gt; L375, N375&gt; M375), "pos_trend", IF(AND(K375&lt; J375, L375&lt; K375, M375&lt; L375, N375&lt; M375), "neg_trend", "N/A"))</f>
        <v/>
      </c>
      <c r="J375">
        <f>IFERROR(IF(TRIM(C375)="-", "N/A", IF(RIGHT(C375,1)=")",IF(RIGHT(C375,2)="T)",-1000000000000*VALUE(MID(C375,2,LEN(C375)-3)),IF(RIGHT(C375,2)="M)",-1000000*VALUE(MID(C375,2,LEN(C375)-3)),IF(RIGHT(C375,2)="B)",-1000000000*VALUE(MID(C375,2,LEN(C375)-3)),IF(RIGHT(C375,2)="k)",-1000*VALUE(MID(C375,2,LEN(C375)-3)),VALUE(SUBSTITUTE(C375,",","")))))),IF(RIGHT(C375,1)="T",1000000000000*VALUE(LEFT(C375,LEN(C375)-1)),IF(RIGHT(C375,1)="M",1000000*VALUE(LEFT(C375,LEN(C375)-1)),IF(RIGHT(C375,1)="B",1000000000*VALUE(LEFT(C375,LEN(C375)-1)),IF(RIGHT(C375,1)="%",0.01*VALUE(LEFT(C375,LEN(C375)-1)),IF(RIGHT(C375,1)="k",1000*VALUE(LEFT(C375,LEN(C375)-1)),VALUE(SUBSTITUTE(C375,",",""))))))))),"N/A")</f>
        <v/>
      </c>
      <c r="K375">
        <f>IFERROR(IF(TRIM(D375)="-", "N/A", IF(RIGHT(D375,1)=")",IF(RIGHT(D375,2)="T)",-1000000000000*VALUE(MID(D375,2,LEN(D375)-3)),IF(RIGHT(D375,2)="M)",-1000000*VALUE(MID(D375,2,LEN(D375)-3)),IF(RIGHT(D375,2)="B)",-1000000000*VALUE(MID(D375,2,LEN(D375)-3)),IF(RIGHT(D375,2)="k)",-1000*VALUE(MID(D375,2,LEN(D375)-3)),VALUE(SUBSTITUTE(D375,",","")))))),IF(RIGHT(D375,1)="T",1000000000000*VALUE(LEFT(D375,LEN(D375)-1)),IF(RIGHT(D375,1)="M",1000000*VALUE(LEFT(D375,LEN(D375)-1)),IF(RIGHT(D375,1)="B",1000000000*VALUE(LEFT(D375,LEN(D375)-1)),IF(RIGHT(D375,1)="%",0.01*VALUE(LEFT(D375,LEN(D375)-1)),IF(RIGHT(D375,1)="k",1000*VALUE(LEFT(D375,LEN(D375)-1)),VALUE(SUBSTITUTE(D375,",",""))))))))),"N/A")</f>
        <v/>
      </c>
      <c r="L375">
        <f>IFERROR(IF(TRIM(E375)="-", "N/A", IF(RIGHT(E375,1)=")",IF(RIGHT(E375,2)="T)",-1000000000000*VALUE(MID(E375,2,LEN(E375)-3)),IF(RIGHT(E375,2)="M)",-1000000*VALUE(MID(E375,2,LEN(E375)-3)),IF(RIGHT(E375,2)="B)",-1000000000*VALUE(MID(E375,2,LEN(E375)-3)),IF(RIGHT(E375,2)="k)",-1000*VALUE(MID(E375,2,LEN(E375)-3)),VALUE(SUBSTITUTE(E375,",","")))))),IF(RIGHT(E375,1)="T",1000000000000*VALUE(LEFT(E375,LEN(E375)-1)),IF(RIGHT(E375,1)="M",1000000*VALUE(LEFT(E375,LEN(E375)-1)),IF(RIGHT(E375,1)="B",1000000000*VALUE(LEFT(E375,LEN(E375)-1)),IF(RIGHT(E375,1)="%",0.01*VALUE(LEFT(E375,LEN(E375)-1)),IF(RIGHT(E375,1)="k",1000*VALUE(LEFT(E375,LEN(E375)-1)),VALUE(SUBSTITUTE(E375,",",""))))))))),"N/A")</f>
        <v/>
      </c>
      <c r="M375">
        <f>IFERROR(IF(TRIM(F375)="-", "N/A", IF(RIGHT(F375,1)=")",IF(RIGHT(F375,2)="T)",-1000000000000*VALUE(MID(F375,2,LEN(F375)-3)),IF(RIGHT(F375,2)="M)",-1000000*VALUE(MID(F375,2,LEN(F375)-3)),IF(RIGHT(F375,2)="B)",-1000000000*VALUE(MID(F375,2,LEN(F375)-3)),IF(RIGHT(F375,2)="k)",-1000*VALUE(MID(F375,2,LEN(F375)-3)),VALUE(SUBSTITUTE(F375,",","")))))),IF(RIGHT(F375,1)="T",1000000000000*VALUE(LEFT(F375,LEN(F375)-1)),IF(RIGHT(F375,1)="M",1000000*VALUE(LEFT(F375,LEN(F375)-1)),IF(RIGHT(F375,1)="B",1000000000*VALUE(LEFT(F375,LEN(F375)-1)),IF(RIGHT(F375,1)="%",0.01*VALUE(LEFT(F375,LEN(F375)-1)),IF(RIGHT(F375,1)="k",1000*VALUE(LEFT(F375,LEN(F375)-1)),VALUE(SUBSTITUTE(F375,",",""))))))))),"N/A")</f>
        <v/>
      </c>
      <c r="N375">
        <f>IFERROR(IF(TRIM(G375)="-", "N/A", IF(RIGHT(G375,1)=")",IF(RIGHT(G375,2)="T)",-1000000000000*VALUE(MID(G375,2,LEN(G375)-3)),IF(RIGHT(G375,2)="M)",-1000000*VALUE(MID(G375,2,LEN(G375)-3)),IF(RIGHT(G375,2)="B)",-1000000000*VALUE(MID(G375,2,LEN(G375)-3)),IF(RIGHT(G375,2)="k)",-1000*VALUE(MID(G375,2,LEN(G375)-3)),VALUE(SUBSTITUTE(G375,",","")))))),IF(RIGHT(G375,1)="T",1000000000000*VALUE(LEFT(G375,LEN(G375)-1)),IF(RIGHT(G375,1)="M",1000000*VALUE(LEFT(G375,LEN(G375)-1)),IF(RIGHT(G375,1)="B",1000000000*VALUE(LEFT(G375,LEN(G375)-1)),IF(RIGHT(G375,1)="%",0.01*VALUE(LEFT(G375,LEN(G375)-1)),IF(RIGHT(G375,1)="k",1000*VALUE(LEFT(G375,LEN(G375)-1)),VALUE(SUBSTITUTE(G375,",",""))))))))),"N/A")</f>
        <v/>
      </c>
    </row>
    <row r="376" spans="1:60">
      <c s="1" r="A376" t="n">
        <v>2</v>
      </c>
      <c r="B376" t="s">
        <v>125</v>
      </c>
      <c r="C376" t="s">
        <v>3138</v>
      </c>
      <c r="I376">
        <f>IF(AND(K376&gt; J376, L376&gt; K376, M376&gt; L376, N376&gt; M376), "pos_trend", IF(AND(K376&lt; J376, L376&lt; K376, M376&lt; L376, N376&lt; M376), "neg_trend", "N/A"))</f>
        <v/>
      </c>
      <c r="J376">
        <f>IFERROR(IF(TRIM(C376)="-", "N/A", IF(RIGHT(C376,1)=")",IF(RIGHT(C376,2)="T)",-1000000000000*VALUE(MID(C376,2,LEN(C376)-3)),IF(RIGHT(C376,2)="M)",-1000000*VALUE(MID(C376,2,LEN(C376)-3)),IF(RIGHT(C376,2)="B)",-1000000000*VALUE(MID(C376,2,LEN(C376)-3)),IF(RIGHT(C376,2)="k)",-1000*VALUE(MID(C376,2,LEN(C376)-3)),VALUE(SUBSTITUTE(C376,",","")))))),IF(RIGHT(C376,1)="T",1000000000000*VALUE(LEFT(C376,LEN(C376)-1)),IF(RIGHT(C376,1)="M",1000000*VALUE(LEFT(C376,LEN(C376)-1)),IF(RIGHT(C376,1)="B",1000000000*VALUE(LEFT(C376,LEN(C376)-1)),IF(RIGHT(C376,1)="%",0.01*VALUE(LEFT(C376,LEN(C376)-1)),IF(RIGHT(C376,1)="k",1000*VALUE(LEFT(C376,LEN(C376)-1)),VALUE(SUBSTITUTE(C376,",",""))))))))),"N/A")</f>
        <v/>
      </c>
      <c r="K376">
        <f>IFERROR(IF(TRIM(D376)="-", "N/A", IF(RIGHT(D376,1)=")",IF(RIGHT(D376,2)="T)",-1000000000000*VALUE(MID(D376,2,LEN(D376)-3)),IF(RIGHT(D376,2)="M)",-1000000*VALUE(MID(D376,2,LEN(D376)-3)),IF(RIGHT(D376,2)="B)",-1000000000*VALUE(MID(D376,2,LEN(D376)-3)),IF(RIGHT(D376,2)="k)",-1000*VALUE(MID(D376,2,LEN(D376)-3)),VALUE(SUBSTITUTE(D376,",","")))))),IF(RIGHT(D376,1)="T",1000000000000*VALUE(LEFT(D376,LEN(D376)-1)),IF(RIGHT(D376,1)="M",1000000*VALUE(LEFT(D376,LEN(D376)-1)),IF(RIGHT(D376,1)="B",1000000000*VALUE(LEFT(D376,LEN(D376)-1)),IF(RIGHT(D376,1)="%",0.01*VALUE(LEFT(D376,LEN(D376)-1)),IF(RIGHT(D376,1)="k",1000*VALUE(LEFT(D376,LEN(D376)-1)),VALUE(SUBSTITUTE(D376,",",""))))))))),"N/A")</f>
        <v/>
      </c>
      <c r="L376">
        <f>IFERROR(IF(TRIM(E376)="-", "N/A", IF(RIGHT(E376,1)=")",IF(RIGHT(E376,2)="T)",-1000000000000*VALUE(MID(E376,2,LEN(E376)-3)),IF(RIGHT(E376,2)="M)",-1000000*VALUE(MID(E376,2,LEN(E376)-3)),IF(RIGHT(E376,2)="B)",-1000000000*VALUE(MID(E376,2,LEN(E376)-3)),IF(RIGHT(E376,2)="k)",-1000*VALUE(MID(E376,2,LEN(E376)-3)),VALUE(SUBSTITUTE(E376,",","")))))),IF(RIGHT(E376,1)="T",1000000000000*VALUE(LEFT(E376,LEN(E376)-1)),IF(RIGHT(E376,1)="M",1000000*VALUE(LEFT(E376,LEN(E376)-1)),IF(RIGHT(E376,1)="B",1000000000*VALUE(LEFT(E376,LEN(E376)-1)),IF(RIGHT(E376,1)="%",0.01*VALUE(LEFT(E376,LEN(E376)-1)),IF(RIGHT(E376,1)="k",1000*VALUE(LEFT(E376,LEN(E376)-1)),VALUE(SUBSTITUTE(E376,",",""))))))))),"N/A")</f>
        <v/>
      </c>
      <c r="M376">
        <f>IFERROR(IF(TRIM(F376)="-", "N/A", IF(RIGHT(F376,1)=")",IF(RIGHT(F376,2)="T)",-1000000000000*VALUE(MID(F376,2,LEN(F376)-3)),IF(RIGHT(F376,2)="M)",-1000000*VALUE(MID(F376,2,LEN(F376)-3)),IF(RIGHT(F376,2)="B)",-1000000000*VALUE(MID(F376,2,LEN(F376)-3)),IF(RIGHT(F376,2)="k)",-1000*VALUE(MID(F376,2,LEN(F376)-3)),VALUE(SUBSTITUTE(F376,",","")))))),IF(RIGHT(F376,1)="T",1000000000000*VALUE(LEFT(F376,LEN(F376)-1)),IF(RIGHT(F376,1)="M",1000000*VALUE(LEFT(F376,LEN(F376)-1)),IF(RIGHT(F376,1)="B",1000000000*VALUE(LEFT(F376,LEN(F376)-1)),IF(RIGHT(F376,1)="%",0.01*VALUE(LEFT(F376,LEN(F376)-1)),IF(RIGHT(F376,1)="k",1000*VALUE(LEFT(F376,LEN(F376)-1)),VALUE(SUBSTITUTE(F376,",",""))))))))),"N/A")</f>
        <v/>
      </c>
      <c r="N376">
        <f>IFERROR(IF(TRIM(G376)="-", "N/A", IF(RIGHT(G376,1)=")",IF(RIGHT(G376,2)="T)",-1000000000000*VALUE(MID(G376,2,LEN(G376)-3)),IF(RIGHT(G376,2)="M)",-1000000*VALUE(MID(G376,2,LEN(G376)-3)),IF(RIGHT(G376,2)="B)",-1000000000*VALUE(MID(G376,2,LEN(G376)-3)),IF(RIGHT(G376,2)="k)",-1000*VALUE(MID(G376,2,LEN(G376)-3)),VALUE(SUBSTITUTE(G376,",","")))))),IF(RIGHT(G376,1)="T",1000000000000*VALUE(LEFT(G376,LEN(G376)-1)),IF(RIGHT(G376,1)="M",1000000*VALUE(LEFT(G376,LEN(G376)-1)),IF(RIGHT(G376,1)="B",1000000000*VALUE(LEFT(G376,LEN(G376)-1)),IF(RIGHT(G376,1)="%",0.01*VALUE(LEFT(G376,LEN(G376)-1)),IF(RIGHT(G376,1)="k",1000*VALUE(LEFT(G376,LEN(G376)-1)),VALUE(SUBSTITUTE(G376,",",""))))))))),"N/A")</f>
        <v/>
      </c>
    </row>
    <row r="377" spans="1:60">
      <c s="1" r="A377" t="n">
        <v>3</v>
      </c>
      <c r="B377" t="s">
        <v>126</v>
      </c>
      <c r="C377" t="s">
        <v>3139</v>
      </c>
      <c r="I377">
        <f>IF(AND(K377&gt; J377, L377&gt; K377, M377&gt; L377, N377&gt; M377), "pos_trend", IF(AND(K377&lt; J377, L377&lt; K377, M377&lt; L377, N377&lt; M377), "neg_trend", "N/A"))</f>
        <v/>
      </c>
      <c r="J377">
        <f>IFERROR(IF(TRIM(C377)="-", "N/A", IF(RIGHT(C377,1)=")",IF(RIGHT(C377,2)="T)",-1000000000000*VALUE(MID(C377,2,LEN(C377)-3)),IF(RIGHT(C377,2)="M)",-1000000*VALUE(MID(C377,2,LEN(C377)-3)),IF(RIGHT(C377,2)="B)",-1000000000*VALUE(MID(C377,2,LEN(C377)-3)),IF(RIGHT(C377,2)="k)",-1000*VALUE(MID(C377,2,LEN(C377)-3)),VALUE(SUBSTITUTE(C377,",","")))))),IF(RIGHT(C377,1)="T",1000000000000*VALUE(LEFT(C377,LEN(C377)-1)),IF(RIGHT(C377,1)="M",1000000*VALUE(LEFT(C377,LEN(C377)-1)),IF(RIGHT(C377,1)="B",1000000000*VALUE(LEFT(C377,LEN(C377)-1)),IF(RIGHT(C377,1)="%",0.01*VALUE(LEFT(C377,LEN(C377)-1)),IF(RIGHT(C377,1)="k",1000*VALUE(LEFT(C377,LEN(C377)-1)),VALUE(SUBSTITUTE(C377,",",""))))))))),"N/A")</f>
        <v/>
      </c>
      <c r="K377">
        <f>IFERROR(IF(TRIM(D377)="-", "N/A", IF(RIGHT(D377,1)=")",IF(RIGHT(D377,2)="T)",-1000000000000*VALUE(MID(D377,2,LEN(D377)-3)),IF(RIGHT(D377,2)="M)",-1000000*VALUE(MID(D377,2,LEN(D377)-3)),IF(RIGHT(D377,2)="B)",-1000000000*VALUE(MID(D377,2,LEN(D377)-3)),IF(RIGHT(D377,2)="k)",-1000*VALUE(MID(D377,2,LEN(D377)-3)),VALUE(SUBSTITUTE(D377,",","")))))),IF(RIGHT(D377,1)="T",1000000000000*VALUE(LEFT(D377,LEN(D377)-1)),IF(RIGHT(D377,1)="M",1000000*VALUE(LEFT(D377,LEN(D377)-1)),IF(RIGHT(D377,1)="B",1000000000*VALUE(LEFT(D377,LEN(D377)-1)),IF(RIGHT(D377,1)="%",0.01*VALUE(LEFT(D377,LEN(D377)-1)),IF(RIGHT(D377,1)="k",1000*VALUE(LEFT(D377,LEN(D377)-1)),VALUE(SUBSTITUTE(D377,",",""))))))))),"N/A")</f>
        <v/>
      </c>
      <c r="L377">
        <f>IFERROR(IF(TRIM(E377)="-", "N/A", IF(RIGHT(E377,1)=")",IF(RIGHT(E377,2)="T)",-1000000000000*VALUE(MID(E377,2,LEN(E377)-3)),IF(RIGHT(E377,2)="M)",-1000000*VALUE(MID(E377,2,LEN(E377)-3)),IF(RIGHT(E377,2)="B)",-1000000000*VALUE(MID(E377,2,LEN(E377)-3)),IF(RIGHT(E377,2)="k)",-1000*VALUE(MID(E377,2,LEN(E377)-3)),VALUE(SUBSTITUTE(E377,",","")))))),IF(RIGHT(E377,1)="T",1000000000000*VALUE(LEFT(E377,LEN(E377)-1)),IF(RIGHT(E377,1)="M",1000000*VALUE(LEFT(E377,LEN(E377)-1)),IF(RIGHT(E377,1)="B",1000000000*VALUE(LEFT(E377,LEN(E377)-1)),IF(RIGHT(E377,1)="%",0.01*VALUE(LEFT(E377,LEN(E377)-1)),IF(RIGHT(E377,1)="k",1000*VALUE(LEFT(E377,LEN(E377)-1)),VALUE(SUBSTITUTE(E377,",",""))))))))),"N/A")</f>
        <v/>
      </c>
      <c r="M377">
        <f>IFERROR(IF(TRIM(F377)="-", "N/A", IF(RIGHT(F377,1)=")",IF(RIGHT(F377,2)="T)",-1000000000000*VALUE(MID(F377,2,LEN(F377)-3)),IF(RIGHT(F377,2)="M)",-1000000*VALUE(MID(F377,2,LEN(F377)-3)),IF(RIGHT(F377,2)="B)",-1000000000*VALUE(MID(F377,2,LEN(F377)-3)),IF(RIGHT(F377,2)="k)",-1000*VALUE(MID(F377,2,LEN(F377)-3)),VALUE(SUBSTITUTE(F377,",","")))))),IF(RIGHT(F377,1)="T",1000000000000*VALUE(LEFT(F377,LEN(F377)-1)),IF(RIGHT(F377,1)="M",1000000*VALUE(LEFT(F377,LEN(F377)-1)),IF(RIGHT(F377,1)="B",1000000000*VALUE(LEFT(F377,LEN(F377)-1)),IF(RIGHT(F377,1)="%",0.01*VALUE(LEFT(F377,LEN(F377)-1)),IF(RIGHT(F377,1)="k",1000*VALUE(LEFT(F377,LEN(F377)-1)),VALUE(SUBSTITUTE(F377,",",""))))))))),"N/A")</f>
        <v/>
      </c>
      <c r="N377">
        <f>IFERROR(IF(TRIM(G377)="-", "N/A", IF(RIGHT(G377,1)=")",IF(RIGHT(G377,2)="T)",-1000000000000*VALUE(MID(G377,2,LEN(G377)-3)),IF(RIGHT(G377,2)="M)",-1000000*VALUE(MID(G377,2,LEN(G377)-3)),IF(RIGHT(G377,2)="B)",-1000000000*VALUE(MID(G377,2,LEN(G377)-3)),IF(RIGHT(G377,2)="k)",-1000*VALUE(MID(G377,2,LEN(G377)-3)),VALUE(SUBSTITUTE(G377,",","")))))),IF(RIGHT(G377,1)="T",1000000000000*VALUE(LEFT(G377,LEN(G377)-1)),IF(RIGHT(G377,1)="M",1000000*VALUE(LEFT(G377,LEN(G377)-1)),IF(RIGHT(G377,1)="B",1000000000*VALUE(LEFT(G377,LEN(G377)-1)),IF(RIGHT(G377,1)="%",0.01*VALUE(LEFT(G377,LEN(G377)-1)),IF(RIGHT(G377,1)="k",1000*VALUE(LEFT(G377,LEN(G377)-1)),VALUE(SUBSTITUTE(G377,",",""))))))))),"N/A")</f>
        <v/>
      </c>
    </row>
    <row r="378" spans="1:60">
      <c s="1" r="A378" t="n">
        <v>4</v>
      </c>
      <c r="B378" t="s">
        <v>128</v>
      </c>
      <c r="C378" t="s">
        <v>3140</v>
      </c>
      <c r="I378">
        <f>IF(AND(K378&gt; J378, L378&gt; K378, M378&gt; L378, N378&gt; M378), "pos_trend", IF(AND(K378&lt; J378, L378&lt; K378, M378&lt; L378, N378&lt; M378), "neg_trend", "N/A"))</f>
        <v/>
      </c>
      <c r="J378">
        <f>IFERROR(IF(TRIM(C378)="-", "N/A", IF(RIGHT(C378,1)=")",IF(RIGHT(C378,2)="T)",-1000000000000*VALUE(MID(C378,2,LEN(C378)-3)),IF(RIGHT(C378,2)="M)",-1000000*VALUE(MID(C378,2,LEN(C378)-3)),IF(RIGHT(C378,2)="B)",-1000000000*VALUE(MID(C378,2,LEN(C378)-3)),IF(RIGHT(C378,2)="k)",-1000*VALUE(MID(C378,2,LEN(C378)-3)),VALUE(SUBSTITUTE(C378,",","")))))),IF(RIGHT(C378,1)="T",1000000000000*VALUE(LEFT(C378,LEN(C378)-1)),IF(RIGHT(C378,1)="M",1000000*VALUE(LEFT(C378,LEN(C378)-1)),IF(RIGHT(C378,1)="B",1000000000*VALUE(LEFT(C378,LEN(C378)-1)),IF(RIGHT(C378,1)="%",0.01*VALUE(LEFT(C378,LEN(C378)-1)),IF(RIGHT(C378,1)="k",1000*VALUE(LEFT(C378,LEN(C378)-1)),VALUE(SUBSTITUTE(C378,",",""))))))))),"N/A")</f>
        <v/>
      </c>
      <c r="K378">
        <f>IFERROR(IF(TRIM(D378)="-", "N/A", IF(RIGHT(D378,1)=")",IF(RIGHT(D378,2)="T)",-1000000000000*VALUE(MID(D378,2,LEN(D378)-3)),IF(RIGHT(D378,2)="M)",-1000000*VALUE(MID(D378,2,LEN(D378)-3)),IF(RIGHT(D378,2)="B)",-1000000000*VALUE(MID(D378,2,LEN(D378)-3)),IF(RIGHT(D378,2)="k)",-1000*VALUE(MID(D378,2,LEN(D378)-3)),VALUE(SUBSTITUTE(D378,",","")))))),IF(RIGHT(D378,1)="T",1000000000000*VALUE(LEFT(D378,LEN(D378)-1)),IF(RIGHT(D378,1)="M",1000000*VALUE(LEFT(D378,LEN(D378)-1)),IF(RIGHT(D378,1)="B",1000000000*VALUE(LEFT(D378,LEN(D378)-1)),IF(RIGHT(D378,1)="%",0.01*VALUE(LEFT(D378,LEN(D378)-1)),IF(RIGHT(D378,1)="k",1000*VALUE(LEFT(D378,LEN(D378)-1)),VALUE(SUBSTITUTE(D378,",",""))))))))),"N/A")</f>
        <v/>
      </c>
      <c r="L378">
        <f>IFERROR(IF(TRIM(E378)="-", "N/A", IF(RIGHT(E378,1)=")",IF(RIGHT(E378,2)="T)",-1000000000000*VALUE(MID(E378,2,LEN(E378)-3)),IF(RIGHT(E378,2)="M)",-1000000*VALUE(MID(E378,2,LEN(E378)-3)),IF(RIGHT(E378,2)="B)",-1000000000*VALUE(MID(E378,2,LEN(E378)-3)),IF(RIGHT(E378,2)="k)",-1000*VALUE(MID(E378,2,LEN(E378)-3)),VALUE(SUBSTITUTE(E378,",","")))))),IF(RIGHT(E378,1)="T",1000000000000*VALUE(LEFT(E378,LEN(E378)-1)),IF(RIGHT(E378,1)="M",1000000*VALUE(LEFT(E378,LEN(E378)-1)),IF(RIGHT(E378,1)="B",1000000000*VALUE(LEFT(E378,LEN(E378)-1)),IF(RIGHT(E378,1)="%",0.01*VALUE(LEFT(E378,LEN(E378)-1)),IF(RIGHT(E378,1)="k",1000*VALUE(LEFT(E378,LEN(E378)-1)),VALUE(SUBSTITUTE(E378,",",""))))))))),"N/A")</f>
        <v/>
      </c>
      <c r="M378">
        <f>IFERROR(IF(TRIM(F378)="-", "N/A", IF(RIGHT(F378,1)=")",IF(RIGHT(F378,2)="T)",-1000000000000*VALUE(MID(F378,2,LEN(F378)-3)),IF(RIGHT(F378,2)="M)",-1000000*VALUE(MID(F378,2,LEN(F378)-3)),IF(RIGHT(F378,2)="B)",-1000000000*VALUE(MID(F378,2,LEN(F378)-3)),IF(RIGHT(F378,2)="k)",-1000*VALUE(MID(F378,2,LEN(F378)-3)),VALUE(SUBSTITUTE(F378,",","")))))),IF(RIGHT(F378,1)="T",1000000000000*VALUE(LEFT(F378,LEN(F378)-1)),IF(RIGHT(F378,1)="M",1000000*VALUE(LEFT(F378,LEN(F378)-1)),IF(RIGHT(F378,1)="B",1000000000*VALUE(LEFT(F378,LEN(F378)-1)),IF(RIGHT(F378,1)="%",0.01*VALUE(LEFT(F378,LEN(F378)-1)),IF(RIGHT(F378,1)="k",1000*VALUE(LEFT(F378,LEN(F378)-1)),VALUE(SUBSTITUTE(F378,",",""))))))))),"N/A")</f>
        <v/>
      </c>
      <c r="N378">
        <f>IFERROR(IF(TRIM(G378)="-", "N/A", IF(RIGHT(G378,1)=")",IF(RIGHT(G378,2)="T)",-1000000000000*VALUE(MID(G378,2,LEN(G378)-3)),IF(RIGHT(G378,2)="M)",-1000000*VALUE(MID(G378,2,LEN(G378)-3)),IF(RIGHT(G378,2)="B)",-1000000000*VALUE(MID(G378,2,LEN(G378)-3)),IF(RIGHT(G378,2)="k)",-1000*VALUE(MID(G378,2,LEN(G378)-3)),VALUE(SUBSTITUTE(G378,",","")))))),IF(RIGHT(G378,1)="T",1000000000000*VALUE(LEFT(G378,LEN(G378)-1)),IF(RIGHT(G378,1)="M",1000000*VALUE(LEFT(G378,LEN(G378)-1)),IF(RIGHT(G378,1)="B",1000000000*VALUE(LEFT(G378,LEN(G378)-1)),IF(RIGHT(G378,1)="%",0.01*VALUE(LEFT(G378,LEN(G378)-1)),IF(RIGHT(G378,1)="k",1000*VALUE(LEFT(G378,LEN(G378)-1)),VALUE(SUBSTITUTE(G378,",",""))))))))),"N/A")</f>
        <v/>
      </c>
    </row>
    <row r="379" spans="1:60">
      <c s="1" r="A379" t="n">
        <v>5</v>
      </c>
      <c r="B379" t="s">
        <v>130</v>
      </c>
      <c r="C379" t="s">
        <v>131</v>
      </c>
      <c r="I379">
        <f>IF(AND(K379&gt; J379, L379&gt; K379, M379&gt; L379, N379&gt; M379), "pos_trend", IF(AND(K379&lt; J379, L379&lt; K379, M379&lt; L379, N379&lt; M379), "neg_trend", "N/A"))</f>
        <v/>
      </c>
      <c r="J379">
        <f>IFERROR(IF(TRIM(C379)="-", "N/A", IF(RIGHT(C379,1)=")",IF(RIGHT(C379,2)="T)",-1000000000000*VALUE(MID(C379,2,LEN(C379)-3)),IF(RIGHT(C379,2)="M)",-1000000*VALUE(MID(C379,2,LEN(C379)-3)),IF(RIGHT(C379,2)="B)",-1000000000*VALUE(MID(C379,2,LEN(C379)-3)),IF(RIGHT(C379,2)="k)",-1000*VALUE(MID(C379,2,LEN(C379)-3)),VALUE(SUBSTITUTE(C379,",","")))))),IF(RIGHT(C379,1)="T",1000000000000*VALUE(LEFT(C379,LEN(C379)-1)),IF(RIGHT(C379,1)="M",1000000*VALUE(LEFT(C379,LEN(C379)-1)),IF(RIGHT(C379,1)="B",1000000000*VALUE(LEFT(C379,LEN(C379)-1)),IF(RIGHT(C379,1)="%",0.01*VALUE(LEFT(C379,LEN(C379)-1)),IF(RIGHT(C379,1)="k",1000*VALUE(LEFT(C379,LEN(C379)-1)),VALUE(SUBSTITUTE(C379,",",""))))))))),"N/A")</f>
        <v/>
      </c>
      <c r="K379">
        <f>IFERROR(IF(TRIM(D379)="-", "N/A", IF(RIGHT(D379,1)=")",IF(RIGHT(D379,2)="T)",-1000000000000*VALUE(MID(D379,2,LEN(D379)-3)),IF(RIGHT(D379,2)="M)",-1000000*VALUE(MID(D379,2,LEN(D379)-3)),IF(RIGHT(D379,2)="B)",-1000000000*VALUE(MID(D379,2,LEN(D379)-3)),IF(RIGHT(D379,2)="k)",-1000*VALUE(MID(D379,2,LEN(D379)-3)),VALUE(SUBSTITUTE(D379,",","")))))),IF(RIGHT(D379,1)="T",1000000000000*VALUE(LEFT(D379,LEN(D379)-1)),IF(RIGHT(D379,1)="M",1000000*VALUE(LEFT(D379,LEN(D379)-1)),IF(RIGHT(D379,1)="B",1000000000*VALUE(LEFT(D379,LEN(D379)-1)),IF(RIGHT(D379,1)="%",0.01*VALUE(LEFT(D379,LEN(D379)-1)),IF(RIGHT(D379,1)="k",1000*VALUE(LEFT(D379,LEN(D379)-1)),VALUE(SUBSTITUTE(D379,",",""))))))))),"N/A")</f>
        <v/>
      </c>
      <c r="L379">
        <f>IFERROR(IF(TRIM(E379)="-", "N/A", IF(RIGHT(E379,1)=")",IF(RIGHT(E379,2)="T)",-1000000000000*VALUE(MID(E379,2,LEN(E379)-3)),IF(RIGHT(E379,2)="M)",-1000000*VALUE(MID(E379,2,LEN(E379)-3)),IF(RIGHT(E379,2)="B)",-1000000000*VALUE(MID(E379,2,LEN(E379)-3)),IF(RIGHT(E379,2)="k)",-1000*VALUE(MID(E379,2,LEN(E379)-3)),VALUE(SUBSTITUTE(E379,",","")))))),IF(RIGHT(E379,1)="T",1000000000000*VALUE(LEFT(E379,LEN(E379)-1)),IF(RIGHT(E379,1)="M",1000000*VALUE(LEFT(E379,LEN(E379)-1)),IF(RIGHT(E379,1)="B",1000000000*VALUE(LEFT(E379,LEN(E379)-1)),IF(RIGHT(E379,1)="%",0.01*VALUE(LEFT(E379,LEN(E379)-1)),IF(RIGHT(E379,1)="k",1000*VALUE(LEFT(E379,LEN(E379)-1)),VALUE(SUBSTITUTE(E379,",",""))))))))),"N/A")</f>
        <v/>
      </c>
      <c r="M379">
        <f>IFERROR(IF(TRIM(F379)="-", "N/A", IF(RIGHT(F379,1)=")",IF(RIGHT(F379,2)="T)",-1000000000000*VALUE(MID(F379,2,LEN(F379)-3)),IF(RIGHT(F379,2)="M)",-1000000*VALUE(MID(F379,2,LEN(F379)-3)),IF(RIGHT(F379,2)="B)",-1000000000*VALUE(MID(F379,2,LEN(F379)-3)),IF(RIGHT(F379,2)="k)",-1000*VALUE(MID(F379,2,LEN(F379)-3)),VALUE(SUBSTITUTE(F379,",","")))))),IF(RIGHT(F379,1)="T",1000000000000*VALUE(LEFT(F379,LEN(F379)-1)),IF(RIGHT(F379,1)="M",1000000*VALUE(LEFT(F379,LEN(F379)-1)),IF(RIGHT(F379,1)="B",1000000000*VALUE(LEFT(F379,LEN(F379)-1)),IF(RIGHT(F379,1)="%",0.01*VALUE(LEFT(F379,LEN(F379)-1)),IF(RIGHT(F379,1)="k",1000*VALUE(LEFT(F379,LEN(F379)-1)),VALUE(SUBSTITUTE(F379,",",""))))))))),"N/A")</f>
        <v/>
      </c>
      <c r="N379">
        <f>IFERROR(IF(TRIM(G379)="-", "N/A", IF(RIGHT(G379,1)=")",IF(RIGHT(G379,2)="T)",-1000000000000*VALUE(MID(G379,2,LEN(G379)-3)),IF(RIGHT(G379,2)="M)",-1000000*VALUE(MID(G379,2,LEN(G379)-3)),IF(RIGHT(G379,2)="B)",-1000000000*VALUE(MID(G379,2,LEN(G379)-3)),IF(RIGHT(G379,2)="k)",-1000*VALUE(MID(G379,2,LEN(G379)-3)),VALUE(SUBSTITUTE(G379,",","")))))),IF(RIGHT(G379,1)="T",1000000000000*VALUE(LEFT(G379,LEN(G379)-1)),IF(RIGHT(G379,1)="M",1000000*VALUE(LEFT(G379,LEN(G379)-1)),IF(RIGHT(G379,1)="B",1000000000*VALUE(LEFT(G379,LEN(G379)-1)),IF(RIGHT(G379,1)="%",0.01*VALUE(LEFT(G379,LEN(G379)-1)),IF(RIGHT(G379,1)="k",1000*VALUE(LEFT(G379,LEN(G379)-1)),VALUE(SUBSTITUTE(G379,",",""))))))))),"N/A")</f>
        <v/>
      </c>
    </row>
    <row r="380" spans="1:60">
      <c s="1" r="A380" t="n">
        <v>6</v>
      </c>
      <c r="B380" t="s">
        <v>132</v>
      </c>
      <c r="C380" t="s">
        <v>3141</v>
      </c>
      <c r="I380">
        <f>IF(AND(K380&gt; J380, L380&gt; K380, M380&gt; L380, N380&gt; M380), "pos_trend", IF(AND(K380&lt; J380, L380&lt; K380, M380&lt; L380, N380&lt; M380), "neg_trend", "N/A"))</f>
        <v/>
      </c>
      <c r="J380">
        <f>IFERROR(IF(TRIM(C380)="-", "N/A", IF(RIGHT(C380,1)=")",IF(RIGHT(C380,2)="T)",-1000000000000*VALUE(MID(C380,2,LEN(C380)-3)),IF(RIGHT(C380,2)="M)",-1000000*VALUE(MID(C380,2,LEN(C380)-3)),IF(RIGHT(C380,2)="B)",-1000000000*VALUE(MID(C380,2,LEN(C380)-3)),IF(RIGHT(C380,2)="k)",-1000*VALUE(MID(C380,2,LEN(C380)-3)),VALUE(SUBSTITUTE(C380,",","")))))),IF(RIGHT(C380,1)="T",1000000000000*VALUE(LEFT(C380,LEN(C380)-1)),IF(RIGHT(C380,1)="M",1000000*VALUE(LEFT(C380,LEN(C380)-1)),IF(RIGHT(C380,1)="B",1000000000*VALUE(LEFT(C380,LEN(C380)-1)),IF(RIGHT(C380,1)="%",0.01*VALUE(LEFT(C380,LEN(C380)-1)),IF(RIGHT(C380,1)="k",1000*VALUE(LEFT(C380,LEN(C380)-1)),VALUE(SUBSTITUTE(C380,",",""))))))))),"N/A")</f>
        <v/>
      </c>
      <c r="K380">
        <f>IFERROR(IF(TRIM(D380)="-", "N/A", IF(RIGHT(D380,1)=")",IF(RIGHT(D380,2)="T)",-1000000000000*VALUE(MID(D380,2,LEN(D380)-3)),IF(RIGHT(D380,2)="M)",-1000000*VALUE(MID(D380,2,LEN(D380)-3)),IF(RIGHT(D380,2)="B)",-1000000000*VALUE(MID(D380,2,LEN(D380)-3)),IF(RIGHT(D380,2)="k)",-1000*VALUE(MID(D380,2,LEN(D380)-3)),VALUE(SUBSTITUTE(D380,",","")))))),IF(RIGHT(D380,1)="T",1000000000000*VALUE(LEFT(D380,LEN(D380)-1)),IF(RIGHT(D380,1)="M",1000000*VALUE(LEFT(D380,LEN(D380)-1)),IF(RIGHT(D380,1)="B",1000000000*VALUE(LEFT(D380,LEN(D380)-1)),IF(RIGHT(D380,1)="%",0.01*VALUE(LEFT(D380,LEN(D380)-1)),IF(RIGHT(D380,1)="k",1000*VALUE(LEFT(D380,LEN(D380)-1)),VALUE(SUBSTITUTE(D380,",",""))))))))),"N/A")</f>
        <v/>
      </c>
      <c r="L380">
        <f>IFERROR(IF(TRIM(E380)="-", "N/A", IF(RIGHT(E380,1)=")",IF(RIGHT(E380,2)="T)",-1000000000000*VALUE(MID(E380,2,LEN(E380)-3)),IF(RIGHT(E380,2)="M)",-1000000*VALUE(MID(E380,2,LEN(E380)-3)),IF(RIGHT(E380,2)="B)",-1000000000*VALUE(MID(E380,2,LEN(E380)-3)),IF(RIGHT(E380,2)="k)",-1000*VALUE(MID(E380,2,LEN(E380)-3)),VALUE(SUBSTITUTE(E380,",","")))))),IF(RIGHT(E380,1)="T",1000000000000*VALUE(LEFT(E380,LEN(E380)-1)),IF(RIGHT(E380,1)="M",1000000*VALUE(LEFT(E380,LEN(E380)-1)),IF(RIGHT(E380,1)="B",1000000000*VALUE(LEFT(E380,LEN(E380)-1)),IF(RIGHT(E380,1)="%",0.01*VALUE(LEFT(E380,LEN(E380)-1)),IF(RIGHT(E380,1)="k",1000*VALUE(LEFT(E380,LEN(E380)-1)),VALUE(SUBSTITUTE(E380,",",""))))))))),"N/A")</f>
        <v/>
      </c>
      <c r="M380">
        <f>IFERROR(IF(TRIM(F380)="-", "N/A", IF(RIGHT(F380,1)=")",IF(RIGHT(F380,2)="T)",-1000000000000*VALUE(MID(F380,2,LEN(F380)-3)),IF(RIGHT(F380,2)="M)",-1000000*VALUE(MID(F380,2,LEN(F380)-3)),IF(RIGHT(F380,2)="B)",-1000000000*VALUE(MID(F380,2,LEN(F380)-3)),IF(RIGHT(F380,2)="k)",-1000*VALUE(MID(F380,2,LEN(F380)-3)),VALUE(SUBSTITUTE(F380,",","")))))),IF(RIGHT(F380,1)="T",1000000000000*VALUE(LEFT(F380,LEN(F380)-1)),IF(RIGHT(F380,1)="M",1000000*VALUE(LEFT(F380,LEN(F380)-1)),IF(RIGHT(F380,1)="B",1000000000*VALUE(LEFT(F380,LEN(F380)-1)),IF(RIGHT(F380,1)="%",0.01*VALUE(LEFT(F380,LEN(F380)-1)),IF(RIGHT(F380,1)="k",1000*VALUE(LEFT(F380,LEN(F380)-1)),VALUE(SUBSTITUTE(F380,",",""))))))))),"N/A")</f>
        <v/>
      </c>
      <c r="N380">
        <f>IFERROR(IF(TRIM(G380)="-", "N/A", IF(RIGHT(G380,1)=")",IF(RIGHT(G380,2)="T)",-1000000000000*VALUE(MID(G380,2,LEN(G380)-3)),IF(RIGHT(G380,2)="M)",-1000000*VALUE(MID(G380,2,LEN(G380)-3)),IF(RIGHT(G380,2)="B)",-1000000000*VALUE(MID(G380,2,LEN(G380)-3)),IF(RIGHT(G380,2)="k)",-1000*VALUE(MID(G380,2,LEN(G380)-3)),VALUE(SUBSTITUTE(G380,",","")))))),IF(RIGHT(G380,1)="T",1000000000000*VALUE(LEFT(G380,LEN(G380)-1)),IF(RIGHT(G380,1)="M",1000000*VALUE(LEFT(G380,LEN(G380)-1)),IF(RIGHT(G380,1)="B",1000000000*VALUE(LEFT(G380,LEN(G380)-1)),IF(RIGHT(G380,1)="%",0.01*VALUE(LEFT(G380,LEN(G380)-1)),IF(RIGHT(G380,1)="k",1000*VALUE(LEFT(G380,LEN(G380)-1)),VALUE(SUBSTITUTE(G380,",",""))))))))),"N/A")</f>
        <v/>
      </c>
    </row>
    <row r="381" spans="1:60">
      <c s="1" r="A381" t="n">
        <v>7</v>
      </c>
      <c r="B381" t="s">
        <v>134</v>
      </c>
      <c r="C381" t="s"/>
      <c r="I381">
        <f>IF(AND(K381&gt; J381, L381&gt; K381, M381&gt; L381, N381&gt; M381), "pos_trend", IF(AND(K381&lt; J381, L381&lt; K381, M381&lt; L381, N381&lt; M381), "neg_trend", "N/A"))</f>
        <v/>
      </c>
      <c r="J381">
        <f>IFERROR(IF(TRIM(C381)="-", "N/A", IF(RIGHT(C381,1)=")",IF(RIGHT(C381,2)="T)",-1000000000000*VALUE(MID(C381,2,LEN(C381)-3)),IF(RIGHT(C381,2)="M)",-1000000*VALUE(MID(C381,2,LEN(C381)-3)),IF(RIGHT(C381,2)="B)",-1000000000*VALUE(MID(C381,2,LEN(C381)-3)),IF(RIGHT(C381,2)="k)",-1000*VALUE(MID(C381,2,LEN(C381)-3)),VALUE(SUBSTITUTE(C381,",","")))))),IF(RIGHT(C381,1)="T",1000000000000*VALUE(LEFT(C381,LEN(C381)-1)),IF(RIGHT(C381,1)="M",1000000*VALUE(LEFT(C381,LEN(C381)-1)),IF(RIGHT(C381,1)="B",1000000000*VALUE(LEFT(C381,LEN(C381)-1)),IF(RIGHT(C381,1)="%",0.01*VALUE(LEFT(C381,LEN(C381)-1)),IF(RIGHT(C381,1)="k",1000*VALUE(LEFT(C381,LEN(C381)-1)),VALUE(SUBSTITUTE(C381,",",""))))))))),"N/A")</f>
        <v/>
      </c>
      <c r="K381">
        <f>IFERROR(IF(TRIM(D381)="-", "N/A", IF(RIGHT(D381,1)=")",IF(RIGHT(D381,2)="T)",-1000000000000*VALUE(MID(D381,2,LEN(D381)-3)),IF(RIGHT(D381,2)="M)",-1000000*VALUE(MID(D381,2,LEN(D381)-3)),IF(RIGHT(D381,2)="B)",-1000000000*VALUE(MID(D381,2,LEN(D381)-3)),IF(RIGHT(D381,2)="k)",-1000*VALUE(MID(D381,2,LEN(D381)-3)),VALUE(SUBSTITUTE(D381,",","")))))),IF(RIGHT(D381,1)="T",1000000000000*VALUE(LEFT(D381,LEN(D381)-1)),IF(RIGHT(D381,1)="M",1000000*VALUE(LEFT(D381,LEN(D381)-1)),IF(RIGHT(D381,1)="B",1000000000*VALUE(LEFT(D381,LEN(D381)-1)),IF(RIGHT(D381,1)="%",0.01*VALUE(LEFT(D381,LEN(D381)-1)),IF(RIGHT(D381,1)="k",1000*VALUE(LEFT(D381,LEN(D381)-1)),VALUE(SUBSTITUTE(D381,",",""))))))))),"N/A")</f>
        <v/>
      </c>
      <c r="L381">
        <f>IFERROR(IF(TRIM(E381)="-", "N/A", IF(RIGHT(E381,1)=")",IF(RIGHT(E381,2)="T)",-1000000000000*VALUE(MID(E381,2,LEN(E381)-3)),IF(RIGHT(E381,2)="M)",-1000000*VALUE(MID(E381,2,LEN(E381)-3)),IF(RIGHT(E381,2)="B)",-1000000000*VALUE(MID(E381,2,LEN(E381)-3)),IF(RIGHT(E381,2)="k)",-1000*VALUE(MID(E381,2,LEN(E381)-3)),VALUE(SUBSTITUTE(E381,",","")))))),IF(RIGHT(E381,1)="T",1000000000000*VALUE(LEFT(E381,LEN(E381)-1)),IF(RIGHT(E381,1)="M",1000000*VALUE(LEFT(E381,LEN(E381)-1)),IF(RIGHT(E381,1)="B",1000000000*VALUE(LEFT(E381,LEN(E381)-1)),IF(RIGHT(E381,1)="%",0.01*VALUE(LEFT(E381,LEN(E381)-1)),IF(RIGHT(E381,1)="k",1000*VALUE(LEFT(E381,LEN(E381)-1)),VALUE(SUBSTITUTE(E381,",",""))))))))),"N/A")</f>
        <v/>
      </c>
      <c r="M381">
        <f>IFERROR(IF(TRIM(F381)="-", "N/A", IF(RIGHT(F381,1)=")",IF(RIGHT(F381,2)="T)",-1000000000000*VALUE(MID(F381,2,LEN(F381)-3)),IF(RIGHT(F381,2)="M)",-1000000*VALUE(MID(F381,2,LEN(F381)-3)),IF(RIGHT(F381,2)="B)",-1000000000*VALUE(MID(F381,2,LEN(F381)-3)),IF(RIGHT(F381,2)="k)",-1000*VALUE(MID(F381,2,LEN(F381)-3)),VALUE(SUBSTITUTE(F381,",","")))))),IF(RIGHT(F381,1)="T",1000000000000*VALUE(LEFT(F381,LEN(F381)-1)),IF(RIGHT(F381,1)="M",1000000*VALUE(LEFT(F381,LEN(F381)-1)),IF(RIGHT(F381,1)="B",1000000000*VALUE(LEFT(F381,LEN(F381)-1)),IF(RIGHT(F381,1)="%",0.01*VALUE(LEFT(F381,LEN(F381)-1)),IF(RIGHT(F381,1)="k",1000*VALUE(LEFT(F381,LEN(F381)-1)),VALUE(SUBSTITUTE(F381,",",""))))))))),"N/A")</f>
        <v/>
      </c>
      <c r="N381">
        <f>IFERROR(IF(TRIM(G381)="-", "N/A", IF(RIGHT(G381,1)=")",IF(RIGHT(G381,2)="T)",-1000000000000*VALUE(MID(G381,2,LEN(G381)-3)),IF(RIGHT(G381,2)="M)",-1000000*VALUE(MID(G381,2,LEN(G381)-3)),IF(RIGHT(G381,2)="B)",-1000000000*VALUE(MID(G381,2,LEN(G381)-3)),IF(RIGHT(G381,2)="k)",-1000*VALUE(MID(G381,2,LEN(G381)-3)),VALUE(SUBSTITUTE(G381,",","")))))),IF(RIGHT(G381,1)="T",1000000000000*VALUE(LEFT(G381,LEN(G381)-1)),IF(RIGHT(G381,1)="M",1000000*VALUE(LEFT(G381,LEN(G381)-1)),IF(RIGHT(G381,1)="B",1000000000*VALUE(LEFT(G381,LEN(G381)-1)),IF(RIGHT(G381,1)="%",0.01*VALUE(LEFT(G381,LEN(G381)-1)),IF(RIGHT(G381,1)="k",1000*VALUE(LEFT(G381,LEN(G381)-1)),VALUE(SUBSTITUTE(G381,",",""))))))))),"N/A")</f>
        <v/>
      </c>
    </row>
    <row r="382" spans="1:60">
      <c s="1" r="A382" t="n">
        <v>8</v>
      </c>
      <c r="B382" t="s">
        <v>135</v>
      </c>
      <c r="C382" t="s"/>
      <c r="I382">
        <f>IF(AND(K382&gt; J382, L382&gt; K382, M382&gt; L382, N382&gt; M382), "pos_trend", IF(AND(K382&lt; J382, L382&lt; K382, M382&lt; L382, N382&lt; M382), "neg_trend", "N/A"))</f>
        <v/>
      </c>
      <c r="J382">
        <f>IFERROR(IF(TRIM(C382)="-", "N/A", IF(RIGHT(C382,1)=")",IF(RIGHT(C382,2)="T)",-1000000000000*VALUE(MID(C382,2,LEN(C382)-3)),IF(RIGHT(C382,2)="M)",-1000000*VALUE(MID(C382,2,LEN(C382)-3)),IF(RIGHT(C382,2)="B)",-1000000000*VALUE(MID(C382,2,LEN(C382)-3)),IF(RIGHT(C382,2)="k)",-1000*VALUE(MID(C382,2,LEN(C382)-3)),VALUE(SUBSTITUTE(C382,",","")))))),IF(RIGHT(C382,1)="T",1000000000000*VALUE(LEFT(C382,LEN(C382)-1)),IF(RIGHT(C382,1)="M",1000000*VALUE(LEFT(C382,LEN(C382)-1)),IF(RIGHT(C382,1)="B",1000000000*VALUE(LEFT(C382,LEN(C382)-1)),IF(RIGHT(C382,1)="%",0.01*VALUE(LEFT(C382,LEN(C382)-1)),IF(RIGHT(C382,1)="k",1000*VALUE(LEFT(C382,LEN(C382)-1)),VALUE(SUBSTITUTE(C382,",",""))))))))),"N/A")</f>
        <v/>
      </c>
      <c r="K382">
        <f>IFERROR(IF(TRIM(D382)="-", "N/A", IF(RIGHT(D382,1)=")",IF(RIGHT(D382,2)="T)",-1000000000000*VALUE(MID(D382,2,LEN(D382)-3)),IF(RIGHT(D382,2)="M)",-1000000*VALUE(MID(D382,2,LEN(D382)-3)),IF(RIGHT(D382,2)="B)",-1000000000*VALUE(MID(D382,2,LEN(D382)-3)),IF(RIGHT(D382,2)="k)",-1000*VALUE(MID(D382,2,LEN(D382)-3)),VALUE(SUBSTITUTE(D382,",","")))))),IF(RIGHT(D382,1)="T",1000000000000*VALUE(LEFT(D382,LEN(D382)-1)),IF(RIGHT(D382,1)="M",1000000*VALUE(LEFT(D382,LEN(D382)-1)),IF(RIGHT(D382,1)="B",1000000000*VALUE(LEFT(D382,LEN(D382)-1)),IF(RIGHT(D382,1)="%",0.01*VALUE(LEFT(D382,LEN(D382)-1)),IF(RIGHT(D382,1)="k",1000*VALUE(LEFT(D382,LEN(D382)-1)),VALUE(SUBSTITUTE(D382,",",""))))))))),"N/A")</f>
        <v/>
      </c>
      <c r="L382">
        <f>IFERROR(IF(TRIM(E382)="-", "N/A", IF(RIGHT(E382,1)=")",IF(RIGHT(E382,2)="T)",-1000000000000*VALUE(MID(E382,2,LEN(E382)-3)),IF(RIGHT(E382,2)="M)",-1000000*VALUE(MID(E382,2,LEN(E382)-3)),IF(RIGHT(E382,2)="B)",-1000000000*VALUE(MID(E382,2,LEN(E382)-3)),IF(RIGHT(E382,2)="k)",-1000*VALUE(MID(E382,2,LEN(E382)-3)),VALUE(SUBSTITUTE(E382,",","")))))),IF(RIGHT(E382,1)="T",1000000000000*VALUE(LEFT(E382,LEN(E382)-1)),IF(RIGHT(E382,1)="M",1000000*VALUE(LEFT(E382,LEN(E382)-1)),IF(RIGHT(E382,1)="B",1000000000*VALUE(LEFT(E382,LEN(E382)-1)),IF(RIGHT(E382,1)="%",0.01*VALUE(LEFT(E382,LEN(E382)-1)),IF(RIGHT(E382,1)="k",1000*VALUE(LEFT(E382,LEN(E382)-1)),VALUE(SUBSTITUTE(E382,",",""))))))))),"N/A")</f>
        <v/>
      </c>
      <c r="M382">
        <f>IFERROR(IF(TRIM(F382)="-", "N/A", IF(RIGHT(F382,1)=")",IF(RIGHT(F382,2)="T)",-1000000000000*VALUE(MID(F382,2,LEN(F382)-3)),IF(RIGHT(F382,2)="M)",-1000000*VALUE(MID(F382,2,LEN(F382)-3)),IF(RIGHT(F382,2)="B)",-1000000000*VALUE(MID(F382,2,LEN(F382)-3)),IF(RIGHT(F382,2)="k)",-1000*VALUE(MID(F382,2,LEN(F382)-3)),VALUE(SUBSTITUTE(F382,",","")))))),IF(RIGHT(F382,1)="T",1000000000000*VALUE(LEFT(F382,LEN(F382)-1)),IF(RIGHT(F382,1)="M",1000000*VALUE(LEFT(F382,LEN(F382)-1)),IF(RIGHT(F382,1)="B",1000000000*VALUE(LEFT(F382,LEN(F382)-1)),IF(RIGHT(F382,1)="%",0.01*VALUE(LEFT(F382,LEN(F382)-1)),IF(RIGHT(F382,1)="k",1000*VALUE(LEFT(F382,LEN(F382)-1)),VALUE(SUBSTITUTE(F382,",",""))))))))),"N/A")</f>
        <v/>
      </c>
      <c r="N382">
        <f>IFERROR(IF(TRIM(G382)="-", "N/A", IF(RIGHT(G382,1)=")",IF(RIGHT(G382,2)="T)",-1000000000000*VALUE(MID(G382,2,LEN(G382)-3)),IF(RIGHT(G382,2)="M)",-1000000*VALUE(MID(G382,2,LEN(G382)-3)),IF(RIGHT(G382,2)="B)",-1000000000*VALUE(MID(G382,2,LEN(G382)-3)),IF(RIGHT(G382,2)="k)",-1000*VALUE(MID(G382,2,LEN(G382)-3)),VALUE(SUBSTITUTE(G382,",","")))))),IF(RIGHT(G382,1)="T",1000000000000*VALUE(LEFT(G382,LEN(G382)-1)),IF(RIGHT(G382,1)="M",1000000*VALUE(LEFT(G382,LEN(G382)-1)),IF(RIGHT(G382,1)="B",1000000000*VALUE(LEFT(G382,LEN(G382)-1)),IF(RIGHT(G382,1)="%",0.01*VALUE(LEFT(G382,LEN(G382)-1)),IF(RIGHT(G382,1)="k",1000*VALUE(LEFT(G382,LEN(G382)-1)),VALUE(SUBSTITUTE(G382,",",""))))))))),"N/A")</f>
        <v/>
      </c>
    </row>
    <row r="383" spans="1:60">
      <c r="I383">
        <f>IF(AND(K383&gt; J383, L383&gt; K383, M383&gt; L383, N383&gt; M383), "pos_trend", IF(AND(K383&lt; J383, L383&lt; K383, M383&lt; L383, N383&lt; M383), "neg_trend", "N/A"))</f>
        <v/>
      </c>
      <c r="J383">
        <f>IFERROR(IF(TRIM(C383)="-", "N/A", IF(RIGHT(C383,1)=")",IF(RIGHT(C383,2)="T)",-1000000000000*VALUE(MID(C383,2,LEN(C383)-3)),IF(RIGHT(C383,2)="M)",-1000000*VALUE(MID(C383,2,LEN(C383)-3)),IF(RIGHT(C383,2)="B)",-1000000000*VALUE(MID(C383,2,LEN(C383)-3)),IF(RIGHT(C383,2)="k)",-1000*VALUE(MID(C383,2,LEN(C383)-3)),VALUE(SUBSTITUTE(C383,",","")))))),IF(RIGHT(C383,1)="T",1000000000000*VALUE(LEFT(C383,LEN(C383)-1)),IF(RIGHT(C383,1)="M",1000000*VALUE(LEFT(C383,LEN(C383)-1)),IF(RIGHT(C383,1)="B",1000000000*VALUE(LEFT(C383,LEN(C383)-1)),IF(RIGHT(C383,1)="%",0.01*VALUE(LEFT(C383,LEN(C383)-1)),IF(RIGHT(C383,1)="k",1000*VALUE(LEFT(C383,LEN(C383)-1)),VALUE(SUBSTITUTE(C383,",",""))))))))),"N/A")</f>
        <v/>
      </c>
      <c r="K383">
        <f>IFERROR(IF(TRIM(D383)="-", "N/A", IF(RIGHT(D383,1)=")",IF(RIGHT(D383,2)="T)",-1000000000000*VALUE(MID(D383,2,LEN(D383)-3)),IF(RIGHT(D383,2)="M)",-1000000*VALUE(MID(D383,2,LEN(D383)-3)),IF(RIGHT(D383,2)="B)",-1000000000*VALUE(MID(D383,2,LEN(D383)-3)),IF(RIGHT(D383,2)="k)",-1000*VALUE(MID(D383,2,LEN(D383)-3)),VALUE(SUBSTITUTE(D383,",","")))))),IF(RIGHT(D383,1)="T",1000000000000*VALUE(LEFT(D383,LEN(D383)-1)),IF(RIGHT(D383,1)="M",1000000*VALUE(LEFT(D383,LEN(D383)-1)),IF(RIGHT(D383,1)="B",1000000000*VALUE(LEFT(D383,LEN(D383)-1)),IF(RIGHT(D383,1)="%",0.01*VALUE(LEFT(D383,LEN(D383)-1)),IF(RIGHT(D383,1)="k",1000*VALUE(LEFT(D383,LEN(D383)-1)),VALUE(SUBSTITUTE(D383,",",""))))))))),"N/A")</f>
        <v/>
      </c>
      <c r="L383">
        <f>IFERROR(IF(TRIM(E383)="-", "N/A", IF(RIGHT(E383,1)=")",IF(RIGHT(E383,2)="T)",-1000000000000*VALUE(MID(E383,2,LEN(E383)-3)),IF(RIGHT(E383,2)="M)",-1000000*VALUE(MID(E383,2,LEN(E383)-3)),IF(RIGHT(E383,2)="B)",-1000000000*VALUE(MID(E383,2,LEN(E383)-3)),IF(RIGHT(E383,2)="k)",-1000*VALUE(MID(E383,2,LEN(E383)-3)),VALUE(SUBSTITUTE(E383,",","")))))),IF(RIGHT(E383,1)="T",1000000000000*VALUE(LEFT(E383,LEN(E383)-1)),IF(RIGHT(E383,1)="M",1000000*VALUE(LEFT(E383,LEN(E383)-1)),IF(RIGHT(E383,1)="B",1000000000*VALUE(LEFT(E383,LEN(E383)-1)),IF(RIGHT(E383,1)="%",0.01*VALUE(LEFT(E383,LEN(E383)-1)),IF(RIGHT(E383,1)="k",1000*VALUE(LEFT(E383,LEN(E383)-1)),VALUE(SUBSTITUTE(E383,",",""))))))))),"N/A")</f>
        <v/>
      </c>
      <c r="M383">
        <f>IFERROR(IF(TRIM(F383)="-", "N/A", IF(RIGHT(F383,1)=")",IF(RIGHT(F383,2)="T)",-1000000000000*VALUE(MID(F383,2,LEN(F383)-3)),IF(RIGHT(F383,2)="M)",-1000000*VALUE(MID(F383,2,LEN(F383)-3)),IF(RIGHT(F383,2)="B)",-1000000000*VALUE(MID(F383,2,LEN(F383)-3)),IF(RIGHT(F383,2)="k)",-1000*VALUE(MID(F383,2,LEN(F383)-3)),VALUE(SUBSTITUTE(F383,",","")))))),IF(RIGHT(F383,1)="T",1000000000000*VALUE(LEFT(F383,LEN(F383)-1)),IF(RIGHT(F383,1)="M",1000000*VALUE(LEFT(F383,LEN(F383)-1)),IF(RIGHT(F383,1)="B",1000000000*VALUE(LEFT(F383,LEN(F383)-1)),IF(RIGHT(F383,1)="%",0.01*VALUE(LEFT(F383,LEN(F383)-1)),IF(RIGHT(F383,1)="k",1000*VALUE(LEFT(F383,LEN(F383)-1)),VALUE(SUBSTITUTE(F383,",",""))))))))),"N/A")</f>
        <v/>
      </c>
      <c r="N383">
        <f>IFERROR(IF(TRIM(G383)="-", "N/A", IF(RIGHT(G383,1)=")",IF(RIGHT(G383,2)="T)",-1000000000000*VALUE(MID(G383,2,LEN(G383)-3)),IF(RIGHT(G383,2)="M)",-1000000*VALUE(MID(G383,2,LEN(G383)-3)),IF(RIGHT(G383,2)="B)",-1000000000*VALUE(MID(G383,2,LEN(G383)-3)),IF(RIGHT(G383,2)="k)",-1000*VALUE(MID(G383,2,LEN(G383)-3)),VALUE(SUBSTITUTE(G383,",","")))))),IF(RIGHT(G383,1)="T",1000000000000*VALUE(LEFT(G383,LEN(G383)-1)),IF(RIGHT(G383,1)="M",1000000*VALUE(LEFT(G383,LEN(G383)-1)),IF(RIGHT(G383,1)="B",1000000000*VALUE(LEFT(G383,LEN(G383)-1)),IF(RIGHT(G383,1)="%",0.01*VALUE(LEFT(G383,LEN(G383)-1)),IF(RIGHT(G383,1)="k",1000*VALUE(LEFT(G383,LEN(G383)-1)),VALUE(SUBSTITUTE(G383,",",""))))))))),"N/A")</f>
        <v/>
      </c>
    </row>
    <row r="384" spans="1:60">
      <c r="I384">
        <f>IF(AND(K384&gt; J384, L384&gt; K384, M384&gt; L384, N384&gt; M384), "pos_trend", IF(AND(K384&lt; J384, L384&lt; K384, M384&lt; L384, N384&lt; M384), "neg_trend", "N/A"))</f>
        <v/>
      </c>
      <c r="J384">
        <f>IFERROR(IF(TRIM(C384)="-", "N/A", IF(RIGHT(C384,1)=")",IF(RIGHT(C384,2)="T)",-1000000000000*VALUE(MID(C384,2,LEN(C384)-3)),IF(RIGHT(C384,2)="M)",-1000000*VALUE(MID(C384,2,LEN(C384)-3)),IF(RIGHT(C384,2)="B)",-1000000000*VALUE(MID(C384,2,LEN(C384)-3)),IF(RIGHT(C384,2)="k)",-1000*VALUE(MID(C384,2,LEN(C384)-3)),VALUE(SUBSTITUTE(C384,",","")))))),IF(RIGHT(C384,1)="T",1000000000000*VALUE(LEFT(C384,LEN(C384)-1)),IF(RIGHT(C384,1)="M",1000000*VALUE(LEFT(C384,LEN(C384)-1)),IF(RIGHT(C384,1)="B",1000000000*VALUE(LEFT(C384,LEN(C384)-1)),IF(RIGHT(C384,1)="%",0.01*VALUE(LEFT(C384,LEN(C384)-1)),IF(RIGHT(C384,1)="k",1000*VALUE(LEFT(C384,LEN(C384)-1)),VALUE(SUBSTITUTE(C384,",",""))))))))),"N/A")</f>
        <v/>
      </c>
      <c r="K384">
        <f>IFERROR(IF(TRIM(D384)="-", "N/A", IF(RIGHT(D384,1)=")",IF(RIGHT(D384,2)="T)",-1000000000000*VALUE(MID(D384,2,LEN(D384)-3)),IF(RIGHT(D384,2)="M)",-1000000*VALUE(MID(D384,2,LEN(D384)-3)),IF(RIGHT(D384,2)="B)",-1000000000*VALUE(MID(D384,2,LEN(D384)-3)),IF(RIGHT(D384,2)="k)",-1000*VALUE(MID(D384,2,LEN(D384)-3)),VALUE(SUBSTITUTE(D384,",","")))))),IF(RIGHT(D384,1)="T",1000000000000*VALUE(LEFT(D384,LEN(D384)-1)),IF(RIGHT(D384,1)="M",1000000*VALUE(LEFT(D384,LEN(D384)-1)),IF(RIGHT(D384,1)="B",1000000000*VALUE(LEFT(D384,LEN(D384)-1)),IF(RIGHT(D384,1)="%",0.01*VALUE(LEFT(D384,LEN(D384)-1)),IF(RIGHT(D384,1)="k",1000*VALUE(LEFT(D384,LEN(D384)-1)),VALUE(SUBSTITUTE(D384,",",""))))))))),"N/A")</f>
        <v/>
      </c>
      <c r="L384">
        <f>IFERROR(IF(TRIM(E384)="-", "N/A", IF(RIGHT(E384,1)=")",IF(RIGHT(E384,2)="T)",-1000000000000*VALUE(MID(E384,2,LEN(E384)-3)),IF(RIGHT(E384,2)="M)",-1000000*VALUE(MID(E384,2,LEN(E384)-3)),IF(RIGHT(E384,2)="B)",-1000000000*VALUE(MID(E384,2,LEN(E384)-3)),IF(RIGHT(E384,2)="k)",-1000*VALUE(MID(E384,2,LEN(E384)-3)),VALUE(SUBSTITUTE(E384,",","")))))),IF(RIGHT(E384,1)="T",1000000000000*VALUE(LEFT(E384,LEN(E384)-1)),IF(RIGHT(E384,1)="M",1000000*VALUE(LEFT(E384,LEN(E384)-1)),IF(RIGHT(E384,1)="B",1000000000*VALUE(LEFT(E384,LEN(E384)-1)),IF(RIGHT(E384,1)="%",0.01*VALUE(LEFT(E384,LEN(E384)-1)),IF(RIGHT(E384,1)="k",1000*VALUE(LEFT(E384,LEN(E384)-1)),VALUE(SUBSTITUTE(E384,",",""))))))))),"N/A")</f>
        <v/>
      </c>
      <c r="M384">
        <f>IFERROR(IF(TRIM(F384)="-", "N/A", IF(RIGHT(F384,1)=")",IF(RIGHT(F384,2)="T)",-1000000000000*VALUE(MID(F384,2,LEN(F384)-3)),IF(RIGHT(F384,2)="M)",-1000000*VALUE(MID(F384,2,LEN(F384)-3)),IF(RIGHT(F384,2)="B)",-1000000000*VALUE(MID(F384,2,LEN(F384)-3)),IF(RIGHT(F384,2)="k)",-1000*VALUE(MID(F384,2,LEN(F384)-3)),VALUE(SUBSTITUTE(F384,",","")))))),IF(RIGHT(F384,1)="T",1000000000000*VALUE(LEFT(F384,LEN(F384)-1)),IF(RIGHT(F384,1)="M",1000000*VALUE(LEFT(F384,LEN(F384)-1)),IF(RIGHT(F384,1)="B",1000000000*VALUE(LEFT(F384,LEN(F384)-1)),IF(RIGHT(F384,1)="%",0.01*VALUE(LEFT(F384,LEN(F384)-1)),IF(RIGHT(F384,1)="k",1000*VALUE(LEFT(F384,LEN(F384)-1)),VALUE(SUBSTITUTE(F384,",",""))))))))),"N/A")</f>
        <v/>
      </c>
      <c r="N384">
        <f>IFERROR(IF(TRIM(G384)="-", "N/A", IF(RIGHT(G384,1)=")",IF(RIGHT(G384,2)="T)",-1000000000000*VALUE(MID(G384,2,LEN(G384)-3)),IF(RIGHT(G384,2)="M)",-1000000*VALUE(MID(G384,2,LEN(G384)-3)),IF(RIGHT(G384,2)="B)",-1000000000*VALUE(MID(G384,2,LEN(G384)-3)),IF(RIGHT(G384,2)="k)",-1000*VALUE(MID(G384,2,LEN(G384)-3)),VALUE(SUBSTITUTE(G384,",","")))))),IF(RIGHT(G384,1)="T",1000000000000*VALUE(LEFT(G384,LEN(G384)-1)),IF(RIGHT(G384,1)="M",1000000*VALUE(LEFT(G384,LEN(G384)-1)),IF(RIGHT(G384,1)="B",1000000000*VALUE(LEFT(G384,LEN(G384)-1)),IF(RIGHT(G384,1)="%",0.01*VALUE(LEFT(G384,LEN(G384)-1)),IF(RIGHT(G384,1)="k",1000*VALUE(LEFT(G384,LEN(G384)-1)),VALUE(SUBSTITUTE(G384,",",""))))))))),"N/A")</f>
        <v/>
      </c>
    </row>
    <row r="385" spans="1:60">
      <c s="1" r="A385" t="n">
        <v>0</v>
      </c>
      <c r="B385" t="s">
        <v>123</v>
      </c>
      <c r="C385" t="s">
        <v>3142</v>
      </c>
      <c r="I385">
        <f>IF(AND(K385&gt; J385, L385&gt; K385, M385&gt; L385, N385&gt; M385), "pos_trend", IF(AND(K385&lt; J385, L385&lt; K385, M385&lt; L385, N385&lt; M385), "neg_trend", "N/A"))</f>
        <v/>
      </c>
      <c r="J385">
        <f>IFERROR(IF(TRIM(C385)="-", "N/A", IF(RIGHT(C385,1)=")",IF(RIGHT(C385,2)="T)",-1000000000000*VALUE(MID(C385,2,LEN(C385)-3)),IF(RIGHT(C385,2)="M)",-1000000*VALUE(MID(C385,2,LEN(C385)-3)),IF(RIGHT(C385,2)="B)",-1000000000*VALUE(MID(C385,2,LEN(C385)-3)),IF(RIGHT(C385,2)="k)",-1000*VALUE(MID(C385,2,LEN(C385)-3)),VALUE(SUBSTITUTE(C385,",","")))))),IF(RIGHT(C385,1)="T",1000000000000*VALUE(LEFT(C385,LEN(C385)-1)),IF(RIGHT(C385,1)="M",1000000*VALUE(LEFT(C385,LEN(C385)-1)),IF(RIGHT(C385,1)="B",1000000000*VALUE(LEFT(C385,LEN(C385)-1)),IF(RIGHT(C385,1)="%",0.01*VALUE(LEFT(C385,LEN(C385)-1)),IF(RIGHT(C385,1)="k",1000*VALUE(LEFT(C385,LEN(C385)-1)),VALUE(SUBSTITUTE(C385,",",""))))))))),"N/A")</f>
        <v/>
      </c>
      <c r="K385">
        <f>IFERROR(IF(TRIM(D385)="-", "N/A", IF(RIGHT(D385,1)=")",IF(RIGHT(D385,2)="T)",-1000000000000*VALUE(MID(D385,2,LEN(D385)-3)),IF(RIGHT(D385,2)="M)",-1000000*VALUE(MID(D385,2,LEN(D385)-3)),IF(RIGHT(D385,2)="B)",-1000000000*VALUE(MID(D385,2,LEN(D385)-3)),IF(RIGHT(D385,2)="k)",-1000*VALUE(MID(D385,2,LEN(D385)-3)),VALUE(SUBSTITUTE(D385,",","")))))),IF(RIGHT(D385,1)="T",1000000000000*VALUE(LEFT(D385,LEN(D385)-1)),IF(RIGHT(D385,1)="M",1000000*VALUE(LEFT(D385,LEN(D385)-1)),IF(RIGHT(D385,1)="B",1000000000*VALUE(LEFT(D385,LEN(D385)-1)),IF(RIGHT(D385,1)="%",0.01*VALUE(LEFT(D385,LEN(D385)-1)),IF(RIGHT(D385,1)="k",1000*VALUE(LEFT(D385,LEN(D385)-1)),VALUE(SUBSTITUTE(D385,",",""))))))))),"N/A")</f>
        <v/>
      </c>
      <c r="L385">
        <f>IFERROR(IF(TRIM(E385)="-", "N/A", IF(RIGHT(E385,1)=")",IF(RIGHT(E385,2)="T)",-1000000000000*VALUE(MID(E385,2,LEN(E385)-3)),IF(RIGHT(E385,2)="M)",-1000000*VALUE(MID(E385,2,LEN(E385)-3)),IF(RIGHT(E385,2)="B)",-1000000000*VALUE(MID(E385,2,LEN(E385)-3)),IF(RIGHT(E385,2)="k)",-1000*VALUE(MID(E385,2,LEN(E385)-3)),VALUE(SUBSTITUTE(E385,",","")))))),IF(RIGHT(E385,1)="T",1000000000000*VALUE(LEFT(E385,LEN(E385)-1)),IF(RIGHT(E385,1)="M",1000000*VALUE(LEFT(E385,LEN(E385)-1)),IF(RIGHT(E385,1)="B",1000000000*VALUE(LEFT(E385,LEN(E385)-1)),IF(RIGHT(E385,1)="%",0.01*VALUE(LEFT(E385,LEN(E385)-1)),IF(RIGHT(E385,1)="k",1000*VALUE(LEFT(E385,LEN(E385)-1)),VALUE(SUBSTITUTE(E385,",",""))))))))),"N/A")</f>
        <v/>
      </c>
      <c r="M385">
        <f>IFERROR(IF(TRIM(F385)="-", "N/A", IF(RIGHT(F385,1)=")",IF(RIGHT(F385,2)="T)",-1000000000000*VALUE(MID(F385,2,LEN(F385)-3)),IF(RIGHT(F385,2)="M)",-1000000*VALUE(MID(F385,2,LEN(F385)-3)),IF(RIGHT(F385,2)="B)",-1000000000*VALUE(MID(F385,2,LEN(F385)-3)),IF(RIGHT(F385,2)="k)",-1000*VALUE(MID(F385,2,LEN(F385)-3)),VALUE(SUBSTITUTE(F385,",","")))))),IF(RIGHT(F385,1)="T",1000000000000*VALUE(LEFT(F385,LEN(F385)-1)),IF(RIGHT(F385,1)="M",1000000*VALUE(LEFT(F385,LEN(F385)-1)),IF(RIGHT(F385,1)="B",1000000000*VALUE(LEFT(F385,LEN(F385)-1)),IF(RIGHT(F385,1)="%",0.01*VALUE(LEFT(F385,LEN(F385)-1)),IF(RIGHT(F385,1)="k",1000*VALUE(LEFT(F385,LEN(F385)-1)),VALUE(SUBSTITUTE(F385,",",""))))))))),"N/A")</f>
        <v/>
      </c>
      <c r="N385">
        <f>IFERROR(IF(TRIM(G385)="-", "N/A", IF(RIGHT(G385,1)=")",IF(RIGHT(G385,2)="T)",-1000000000000*VALUE(MID(G385,2,LEN(G385)-3)),IF(RIGHT(G385,2)="M)",-1000000*VALUE(MID(G385,2,LEN(G385)-3)),IF(RIGHT(G385,2)="B)",-1000000000*VALUE(MID(G385,2,LEN(G385)-3)),IF(RIGHT(G385,2)="k)",-1000*VALUE(MID(G385,2,LEN(G385)-3)),VALUE(SUBSTITUTE(G385,",","")))))),IF(RIGHT(G385,1)="T",1000000000000*VALUE(LEFT(G385,LEN(G385)-1)),IF(RIGHT(G385,1)="M",1000000*VALUE(LEFT(G385,LEN(G385)-1)),IF(RIGHT(G385,1)="B",1000000000*VALUE(LEFT(G385,LEN(G385)-1)),IF(RIGHT(G385,1)="%",0.01*VALUE(LEFT(G385,LEN(G385)-1)),IF(RIGHT(G385,1)="k",1000*VALUE(LEFT(G385,LEN(G385)-1)),VALUE(SUBSTITUTE(G385,",",""))))))))),"N/A")</f>
        <v/>
      </c>
    </row>
    <row r="386" spans="1:60">
      <c s="1" r="A386" t="n">
        <v>1</v>
      </c>
      <c r="B386" t="s">
        <v>124</v>
      </c>
      <c r="C386" t="s"/>
      <c r="I386">
        <f>IF(AND(K386&gt; J386, L386&gt; K386, M386&gt; L386, N386&gt; M386), "pos_trend", IF(AND(K386&lt; J386, L386&lt; K386, M386&lt; L386, N386&lt; M386), "neg_trend", "N/A"))</f>
        <v/>
      </c>
      <c r="J386">
        <f>IFERROR(IF(TRIM(C386)="-", "N/A", IF(RIGHT(C386,1)=")",IF(RIGHT(C386,2)="T)",-1000000000000*VALUE(MID(C386,2,LEN(C386)-3)),IF(RIGHT(C386,2)="M)",-1000000*VALUE(MID(C386,2,LEN(C386)-3)),IF(RIGHT(C386,2)="B)",-1000000000*VALUE(MID(C386,2,LEN(C386)-3)),IF(RIGHT(C386,2)="k)",-1000*VALUE(MID(C386,2,LEN(C386)-3)),VALUE(SUBSTITUTE(C386,",","")))))),IF(RIGHT(C386,1)="T",1000000000000*VALUE(LEFT(C386,LEN(C386)-1)),IF(RIGHT(C386,1)="M",1000000*VALUE(LEFT(C386,LEN(C386)-1)),IF(RIGHT(C386,1)="B",1000000000*VALUE(LEFT(C386,LEN(C386)-1)),IF(RIGHT(C386,1)="%",0.01*VALUE(LEFT(C386,LEN(C386)-1)),IF(RIGHT(C386,1)="k",1000*VALUE(LEFT(C386,LEN(C386)-1)),VALUE(SUBSTITUTE(C386,",",""))))))))),"N/A")</f>
        <v/>
      </c>
      <c r="K386">
        <f>IFERROR(IF(TRIM(D386)="-", "N/A", IF(RIGHT(D386,1)=")",IF(RIGHT(D386,2)="T)",-1000000000000*VALUE(MID(D386,2,LEN(D386)-3)),IF(RIGHT(D386,2)="M)",-1000000*VALUE(MID(D386,2,LEN(D386)-3)),IF(RIGHT(D386,2)="B)",-1000000000*VALUE(MID(D386,2,LEN(D386)-3)),IF(RIGHT(D386,2)="k)",-1000*VALUE(MID(D386,2,LEN(D386)-3)),VALUE(SUBSTITUTE(D386,",","")))))),IF(RIGHT(D386,1)="T",1000000000000*VALUE(LEFT(D386,LEN(D386)-1)),IF(RIGHT(D386,1)="M",1000000*VALUE(LEFT(D386,LEN(D386)-1)),IF(RIGHT(D386,1)="B",1000000000*VALUE(LEFT(D386,LEN(D386)-1)),IF(RIGHT(D386,1)="%",0.01*VALUE(LEFT(D386,LEN(D386)-1)),IF(RIGHT(D386,1)="k",1000*VALUE(LEFT(D386,LEN(D386)-1)),VALUE(SUBSTITUTE(D386,",",""))))))))),"N/A")</f>
        <v/>
      </c>
      <c r="L386">
        <f>IFERROR(IF(TRIM(E386)="-", "N/A", IF(RIGHT(E386,1)=")",IF(RIGHT(E386,2)="T)",-1000000000000*VALUE(MID(E386,2,LEN(E386)-3)),IF(RIGHT(E386,2)="M)",-1000000*VALUE(MID(E386,2,LEN(E386)-3)),IF(RIGHT(E386,2)="B)",-1000000000*VALUE(MID(E386,2,LEN(E386)-3)),IF(RIGHT(E386,2)="k)",-1000*VALUE(MID(E386,2,LEN(E386)-3)),VALUE(SUBSTITUTE(E386,",","")))))),IF(RIGHT(E386,1)="T",1000000000000*VALUE(LEFT(E386,LEN(E386)-1)),IF(RIGHT(E386,1)="M",1000000*VALUE(LEFT(E386,LEN(E386)-1)),IF(RIGHT(E386,1)="B",1000000000*VALUE(LEFT(E386,LEN(E386)-1)),IF(RIGHT(E386,1)="%",0.01*VALUE(LEFT(E386,LEN(E386)-1)),IF(RIGHT(E386,1)="k",1000*VALUE(LEFT(E386,LEN(E386)-1)),VALUE(SUBSTITUTE(E386,",",""))))))))),"N/A")</f>
        <v/>
      </c>
      <c r="M386">
        <f>IFERROR(IF(TRIM(F386)="-", "N/A", IF(RIGHT(F386,1)=")",IF(RIGHT(F386,2)="T)",-1000000000000*VALUE(MID(F386,2,LEN(F386)-3)),IF(RIGHT(F386,2)="M)",-1000000*VALUE(MID(F386,2,LEN(F386)-3)),IF(RIGHT(F386,2)="B)",-1000000000*VALUE(MID(F386,2,LEN(F386)-3)),IF(RIGHT(F386,2)="k)",-1000*VALUE(MID(F386,2,LEN(F386)-3)),VALUE(SUBSTITUTE(F386,",","")))))),IF(RIGHT(F386,1)="T",1000000000000*VALUE(LEFT(F386,LEN(F386)-1)),IF(RIGHT(F386,1)="M",1000000*VALUE(LEFT(F386,LEN(F386)-1)),IF(RIGHT(F386,1)="B",1000000000*VALUE(LEFT(F386,LEN(F386)-1)),IF(RIGHT(F386,1)="%",0.01*VALUE(LEFT(F386,LEN(F386)-1)),IF(RIGHT(F386,1)="k",1000*VALUE(LEFT(F386,LEN(F386)-1)),VALUE(SUBSTITUTE(F386,",",""))))))))),"N/A")</f>
        <v/>
      </c>
      <c r="N386">
        <f>IFERROR(IF(TRIM(G386)="-", "N/A", IF(RIGHT(G386,1)=")",IF(RIGHT(G386,2)="T)",-1000000000000*VALUE(MID(G386,2,LEN(G386)-3)),IF(RIGHT(G386,2)="M)",-1000000*VALUE(MID(G386,2,LEN(G386)-3)),IF(RIGHT(G386,2)="B)",-1000000000*VALUE(MID(G386,2,LEN(G386)-3)),IF(RIGHT(G386,2)="k)",-1000*VALUE(MID(G386,2,LEN(G386)-3)),VALUE(SUBSTITUTE(G386,",","")))))),IF(RIGHT(G386,1)="T",1000000000000*VALUE(LEFT(G386,LEN(G386)-1)),IF(RIGHT(G386,1)="M",1000000*VALUE(LEFT(G386,LEN(G386)-1)),IF(RIGHT(G386,1)="B",1000000000*VALUE(LEFT(G386,LEN(G386)-1)),IF(RIGHT(G386,1)="%",0.01*VALUE(LEFT(G386,LEN(G386)-1)),IF(RIGHT(G386,1)="k",1000*VALUE(LEFT(G386,LEN(G386)-1)),VALUE(SUBSTITUTE(G386,",",""))))))))),"N/A")</f>
        <v/>
      </c>
    </row>
    <row r="387" spans="1:60">
      <c s="1" r="A387" t="n">
        <v>2</v>
      </c>
      <c r="B387" t="s">
        <v>125</v>
      </c>
      <c r="C387" t="s">
        <v>3143</v>
      </c>
      <c r="I387">
        <f>IF(AND(K387&gt; J387, L387&gt; K387, M387&gt; L387, N387&gt; M387), "pos_trend", IF(AND(K387&lt; J387, L387&lt; K387, M387&lt; L387, N387&lt; M387), "neg_trend", "N/A"))</f>
        <v/>
      </c>
      <c r="J387">
        <f>IFERROR(IF(TRIM(C387)="-", "N/A", IF(RIGHT(C387,1)=")",IF(RIGHT(C387,2)="T)",-1000000000000*VALUE(MID(C387,2,LEN(C387)-3)),IF(RIGHT(C387,2)="M)",-1000000*VALUE(MID(C387,2,LEN(C387)-3)),IF(RIGHT(C387,2)="B)",-1000000000*VALUE(MID(C387,2,LEN(C387)-3)),IF(RIGHT(C387,2)="k)",-1000*VALUE(MID(C387,2,LEN(C387)-3)),VALUE(SUBSTITUTE(C387,",","")))))),IF(RIGHT(C387,1)="T",1000000000000*VALUE(LEFT(C387,LEN(C387)-1)),IF(RIGHT(C387,1)="M",1000000*VALUE(LEFT(C387,LEN(C387)-1)),IF(RIGHT(C387,1)="B",1000000000*VALUE(LEFT(C387,LEN(C387)-1)),IF(RIGHT(C387,1)="%",0.01*VALUE(LEFT(C387,LEN(C387)-1)),IF(RIGHT(C387,1)="k",1000*VALUE(LEFT(C387,LEN(C387)-1)),VALUE(SUBSTITUTE(C387,",",""))))))))),"N/A")</f>
        <v/>
      </c>
      <c r="K387">
        <f>IFERROR(IF(TRIM(D387)="-", "N/A", IF(RIGHT(D387,1)=")",IF(RIGHT(D387,2)="T)",-1000000000000*VALUE(MID(D387,2,LEN(D387)-3)),IF(RIGHT(D387,2)="M)",-1000000*VALUE(MID(D387,2,LEN(D387)-3)),IF(RIGHT(D387,2)="B)",-1000000000*VALUE(MID(D387,2,LEN(D387)-3)),IF(RIGHT(D387,2)="k)",-1000*VALUE(MID(D387,2,LEN(D387)-3)),VALUE(SUBSTITUTE(D387,",","")))))),IF(RIGHT(D387,1)="T",1000000000000*VALUE(LEFT(D387,LEN(D387)-1)),IF(RIGHT(D387,1)="M",1000000*VALUE(LEFT(D387,LEN(D387)-1)),IF(RIGHT(D387,1)="B",1000000000*VALUE(LEFT(D387,LEN(D387)-1)),IF(RIGHT(D387,1)="%",0.01*VALUE(LEFT(D387,LEN(D387)-1)),IF(RIGHT(D387,1)="k",1000*VALUE(LEFT(D387,LEN(D387)-1)),VALUE(SUBSTITUTE(D387,",",""))))))))),"N/A")</f>
        <v/>
      </c>
      <c r="L387">
        <f>IFERROR(IF(TRIM(E387)="-", "N/A", IF(RIGHT(E387,1)=")",IF(RIGHT(E387,2)="T)",-1000000000000*VALUE(MID(E387,2,LEN(E387)-3)),IF(RIGHT(E387,2)="M)",-1000000*VALUE(MID(E387,2,LEN(E387)-3)),IF(RIGHT(E387,2)="B)",-1000000000*VALUE(MID(E387,2,LEN(E387)-3)),IF(RIGHT(E387,2)="k)",-1000*VALUE(MID(E387,2,LEN(E387)-3)),VALUE(SUBSTITUTE(E387,",","")))))),IF(RIGHT(E387,1)="T",1000000000000*VALUE(LEFT(E387,LEN(E387)-1)),IF(RIGHT(E387,1)="M",1000000*VALUE(LEFT(E387,LEN(E387)-1)),IF(RIGHT(E387,1)="B",1000000000*VALUE(LEFT(E387,LEN(E387)-1)),IF(RIGHT(E387,1)="%",0.01*VALUE(LEFT(E387,LEN(E387)-1)),IF(RIGHT(E387,1)="k",1000*VALUE(LEFT(E387,LEN(E387)-1)),VALUE(SUBSTITUTE(E387,",",""))))))))),"N/A")</f>
        <v/>
      </c>
      <c r="M387">
        <f>IFERROR(IF(TRIM(F387)="-", "N/A", IF(RIGHT(F387,1)=")",IF(RIGHT(F387,2)="T)",-1000000000000*VALUE(MID(F387,2,LEN(F387)-3)),IF(RIGHT(F387,2)="M)",-1000000*VALUE(MID(F387,2,LEN(F387)-3)),IF(RIGHT(F387,2)="B)",-1000000000*VALUE(MID(F387,2,LEN(F387)-3)),IF(RIGHT(F387,2)="k)",-1000*VALUE(MID(F387,2,LEN(F387)-3)),VALUE(SUBSTITUTE(F387,",","")))))),IF(RIGHT(F387,1)="T",1000000000000*VALUE(LEFT(F387,LEN(F387)-1)),IF(RIGHT(F387,1)="M",1000000*VALUE(LEFT(F387,LEN(F387)-1)),IF(RIGHT(F387,1)="B",1000000000*VALUE(LEFT(F387,LEN(F387)-1)),IF(RIGHT(F387,1)="%",0.01*VALUE(LEFT(F387,LEN(F387)-1)),IF(RIGHT(F387,1)="k",1000*VALUE(LEFT(F387,LEN(F387)-1)),VALUE(SUBSTITUTE(F387,",",""))))))))),"N/A")</f>
        <v/>
      </c>
      <c r="N387">
        <f>IFERROR(IF(TRIM(G387)="-", "N/A", IF(RIGHT(G387,1)=")",IF(RIGHT(G387,2)="T)",-1000000000000*VALUE(MID(G387,2,LEN(G387)-3)),IF(RIGHT(G387,2)="M)",-1000000*VALUE(MID(G387,2,LEN(G387)-3)),IF(RIGHT(G387,2)="B)",-1000000000*VALUE(MID(G387,2,LEN(G387)-3)),IF(RIGHT(G387,2)="k)",-1000*VALUE(MID(G387,2,LEN(G387)-3)),VALUE(SUBSTITUTE(G387,",","")))))),IF(RIGHT(G387,1)="T",1000000000000*VALUE(LEFT(G387,LEN(G387)-1)),IF(RIGHT(G387,1)="M",1000000*VALUE(LEFT(G387,LEN(G387)-1)),IF(RIGHT(G387,1)="B",1000000000*VALUE(LEFT(G387,LEN(G387)-1)),IF(RIGHT(G387,1)="%",0.01*VALUE(LEFT(G387,LEN(G387)-1)),IF(RIGHT(G387,1)="k",1000*VALUE(LEFT(G387,LEN(G387)-1)),VALUE(SUBSTITUTE(G387,",",""))))))))),"N/A")</f>
        <v/>
      </c>
    </row>
    <row r="388" spans="1:60">
      <c s="1" r="A388" t="n">
        <v>3</v>
      </c>
      <c r="B388" t="s">
        <v>126</v>
      </c>
      <c r="C388" t="s"/>
      <c r="I388">
        <f>IF(AND(K388&gt; J388, L388&gt; K388, M388&gt; L388, N388&gt; M388), "pos_trend", IF(AND(K388&lt; J388, L388&lt; K388, M388&lt; L388, N388&lt; M388), "neg_trend", "N/A"))</f>
        <v/>
      </c>
      <c r="J388">
        <f>IFERROR(IF(TRIM(C388)="-", "N/A", IF(RIGHT(C388,1)=")",IF(RIGHT(C388,2)="T)",-1000000000000*VALUE(MID(C388,2,LEN(C388)-3)),IF(RIGHT(C388,2)="M)",-1000000*VALUE(MID(C388,2,LEN(C388)-3)),IF(RIGHT(C388,2)="B)",-1000000000*VALUE(MID(C388,2,LEN(C388)-3)),IF(RIGHT(C388,2)="k)",-1000*VALUE(MID(C388,2,LEN(C388)-3)),VALUE(SUBSTITUTE(C388,",","")))))),IF(RIGHT(C388,1)="T",1000000000000*VALUE(LEFT(C388,LEN(C388)-1)),IF(RIGHT(C388,1)="M",1000000*VALUE(LEFT(C388,LEN(C388)-1)),IF(RIGHT(C388,1)="B",1000000000*VALUE(LEFT(C388,LEN(C388)-1)),IF(RIGHT(C388,1)="%",0.01*VALUE(LEFT(C388,LEN(C388)-1)),IF(RIGHT(C388,1)="k",1000*VALUE(LEFT(C388,LEN(C388)-1)),VALUE(SUBSTITUTE(C388,",",""))))))))),"N/A")</f>
        <v/>
      </c>
      <c r="K388">
        <f>IFERROR(IF(TRIM(D388)="-", "N/A", IF(RIGHT(D388,1)=")",IF(RIGHT(D388,2)="T)",-1000000000000*VALUE(MID(D388,2,LEN(D388)-3)),IF(RIGHT(D388,2)="M)",-1000000*VALUE(MID(D388,2,LEN(D388)-3)),IF(RIGHT(D388,2)="B)",-1000000000*VALUE(MID(D388,2,LEN(D388)-3)),IF(RIGHT(D388,2)="k)",-1000*VALUE(MID(D388,2,LEN(D388)-3)),VALUE(SUBSTITUTE(D388,",","")))))),IF(RIGHT(D388,1)="T",1000000000000*VALUE(LEFT(D388,LEN(D388)-1)),IF(RIGHT(D388,1)="M",1000000*VALUE(LEFT(D388,LEN(D388)-1)),IF(RIGHT(D388,1)="B",1000000000*VALUE(LEFT(D388,LEN(D388)-1)),IF(RIGHT(D388,1)="%",0.01*VALUE(LEFT(D388,LEN(D388)-1)),IF(RIGHT(D388,1)="k",1000*VALUE(LEFT(D388,LEN(D388)-1)),VALUE(SUBSTITUTE(D388,",",""))))))))),"N/A")</f>
        <v/>
      </c>
      <c r="L388">
        <f>IFERROR(IF(TRIM(E388)="-", "N/A", IF(RIGHT(E388,1)=")",IF(RIGHT(E388,2)="T)",-1000000000000*VALUE(MID(E388,2,LEN(E388)-3)),IF(RIGHT(E388,2)="M)",-1000000*VALUE(MID(E388,2,LEN(E388)-3)),IF(RIGHT(E388,2)="B)",-1000000000*VALUE(MID(E388,2,LEN(E388)-3)),IF(RIGHT(E388,2)="k)",-1000*VALUE(MID(E388,2,LEN(E388)-3)),VALUE(SUBSTITUTE(E388,",","")))))),IF(RIGHT(E388,1)="T",1000000000000*VALUE(LEFT(E388,LEN(E388)-1)),IF(RIGHT(E388,1)="M",1000000*VALUE(LEFT(E388,LEN(E388)-1)),IF(RIGHT(E388,1)="B",1000000000*VALUE(LEFT(E388,LEN(E388)-1)),IF(RIGHT(E388,1)="%",0.01*VALUE(LEFT(E388,LEN(E388)-1)),IF(RIGHT(E388,1)="k",1000*VALUE(LEFT(E388,LEN(E388)-1)),VALUE(SUBSTITUTE(E388,",",""))))))))),"N/A")</f>
        <v/>
      </c>
      <c r="M388">
        <f>IFERROR(IF(TRIM(F388)="-", "N/A", IF(RIGHT(F388,1)=")",IF(RIGHT(F388,2)="T)",-1000000000000*VALUE(MID(F388,2,LEN(F388)-3)),IF(RIGHT(F388,2)="M)",-1000000*VALUE(MID(F388,2,LEN(F388)-3)),IF(RIGHT(F388,2)="B)",-1000000000*VALUE(MID(F388,2,LEN(F388)-3)),IF(RIGHT(F388,2)="k)",-1000*VALUE(MID(F388,2,LEN(F388)-3)),VALUE(SUBSTITUTE(F388,",","")))))),IF(RIGHT(F388,1)="T",1000000000000*VALUE(LEFT(F388,LEN(F388)-1)),IF(RIGHT(F388,1)="M",1000000*VALUE(LEFT(F388,LEN(F388)-1)),IF(RIGHT(F388,1)="B",1000000000*VALUE(LEFT(F388,LEN(F388)-1)),IF(RIGHT(F388,1)="%",0.01*VALUE(LEFT(F388,LEN(F388)-1)),IF(RIGHT(F388,1)="k",1000*VALUE(LEFT(F388,LEN(F388)-1)),VALUE(SUBSTITUTE(F388,",",""))))))))),"N/A")</f>
        <v/>
      </c>
      <c r="N388">
        <f>IFERROR(IF(TRIM(G388)="-", "N/A", IF(RIGHT(G388,1)=")",IF(RIGHT(G388,2)="T)",-1000000000000*VALUE(MID(G388,2,LEN(G388)-3)),IF(RIGHT(G388,2)="M)",-1000000*VALUE(MID(G388,2,LEN(G388)-3)),IF(RIGHT(G388,2)="B)",-1000000000*VALUE(MID(G388,2,LEN(G388)-3)),IF(RIGHT(G388,2)="k)",-1000*VALUE(MID(G388,2,LEN(G388)-3)),VALUE(SUBSTITUTE(G388,",","")))))),IF(RIGHT(G388,1)="T",1000000000000*VALUE(LEFT(G388,LEN(G388)-1)),IF(RIGHT(G388,1)="M",1000000*VALUE(LEFT(G388,LEN(G388)-1)),IF(RIGHT(G388,1)="B",1000000000*VALUE(LEFT(G388,LEN(G388)-1)),IF(RIGHT(G388,1)="%",0.01*VALUE(LEFT(G388,LEN(G388)-1)),IF(RIGHT(G388,1)="k",1000*VALUE(LEFT(G388,LEN(G388)-1)),VALUE(SUBSTITUTE(G388,",",""))))))))),"N/A")</f>
        <v/>
      </c>
    </row>
    <row r="389" spans="1:60">
      <c s="1" r="A389" t="n">
        <v>4</v>
      </c>
      <c r="B389" t="s">
        <v>128</v>
      </c>
      <c r="C389" t="s"/>
      <c r="I389">
        <f>IF(AND(K389&gt; J389, L389&gt; K389, M389&gt; L389, N389&gt; M389), "pos_trend", IF(AND(K389&lt; J389, L389&lt; K389, M389&lt; L389, N389&lt; M389), "neg_trend", "N/A"))</f>
        <v/>
      </c>
      <c r="J389">
        <f>IFERROR(IF(TRIM(C389)="-", "N/A", IF(RIGHT(C389,1)=")",IF(RIGHT(C389,2)="T)",-1000000000000*VALUE(MID(C389,2,LEN(C389)-3)),IF(RIGHT(C389,2)="M)",-1000000*VALUE(MID(C389,2,LEN(C389)-3)),IF(RIGHT(C389,2)="B)",-1000000000*VALUE(MID(C389,2,LEN(C389)-3)),IF(RIGHT(C389,2)="k)",-1000*VALUE(MID(C389,2,LEN(C389)-3)),VALUE(SUBSTITUTE(C389,",","")))))),IF(RIGHT(C389,1)="T",1000000000000*VALUE(LEFT(C389,LEN(C389)-1)),IF(RIGHT(C389,1)="M",1000000*VALUE(LEFT(C389,LEN(C389)-1)),IF(RIGHT(C389,1)="B",1000000000*VALUE(LEFT(C389,LEN(C389)-1)),IF(RIGHT(C389,1)="%",0.01*VALUE(LEFT(C389,LEN(C389)-1)),IF(RIGHT(C389,1)="k",1000*VALUE(LEFT(C389,LEN(C389)-1)),VALUE(SUBSTITUTE(C389,",",""))))))))),"N/A")</f>
        <v/>
      </c>
      <c r="K389">
        <f>IFERROR(IF(TRIM(D389)="-", "N/A", IF(RIGHT(D389,1)=")",IF(RIGHT(D389,2)="T)",-1000000000000*VALUE(MID(D389,2,LEN(D389)-3)),IF(RIGHT(D389,2)="M)",-1000000*VALUE(MID(D389,2,LEN(D389)-3)),IF(RIGHT(D389,2)="B)",-1000000000*VALUE(MID(D389,2,LEN(D389)-3)),IF(RIGHT(D389,2)="k)",-1000*VALUE(MID(D389,2,LEN(D389)-3)),VALUE(SUBSTITUTE(D389,",","")))))),IF(RIGHT(D389,1)="T",1000000000000*VALUE(LEFT(D389,LEN(D389)-1)),IF(RIGHT(D389,1)="M",1000000*VALUE(LEFT(D389,LEN(D389)-1)),IF(RIGHT(D389,1)="B",1000000000*VALUE(LEFT(D389,LEN(D389)-1)),IF(RIGHT(D389,1)="%",0.01*VALUE(LEFT(D389,LEN(D389)-1)),IF(RIGHT(D389,1)="k",1000*VALUE(LEFT(D389,LEN(D389)-1)),VALUE(SUBSTITUTE(D389,",",""))))))))),"N/A")</f>
        <v/>
      </c>
      <c r="L389">
        <f>IFERROR(IF(TRIM(E389)="-", "N/A", IF(RIGHT(E389,1)=")",IF(RIGHT(E389,2)="T)",-1000000000000*VALUE(MID(E389,2,LEN(E389)-3)),IF(RIGHT(E389,2)="M)",-1000000*VALUE(MID(E389,2,LEN(E389)-3)),IF(RIGHT(E389,2)="B)",-1000000000*VALUE(MID(E389,2,LEN(E389)-3)),IF(RIGHT(E389,2)="k)",-1000*VALUE(MID(E389,2,LEN(E389)-3)),VALUE(SUBSTITUTE(E389,",","")))))),IF(RIGHT(E389,1)="T",1000000000000*VALUE(LEFT(E389,LEN(E389)-1)),IF(RIGHT(E389,1)="M",1000000*VALUE(LEFT(E389,LEN(E389)-1)),IF(RIGHT(E389,1)="B",1000000000*VALUE(LEFT(E389,LEN(E389)-1)),IF(RIGHT(E389,1)="%",0.01*VALUE(LEFT(E389,LEN(E389)-1)),IF(RIGHT(E389,1)="k",1000*VALUE(LEFT(E389,LEN(E389)-1)),VALUE(SUBSTITUTE(E389,",",""))))))))),"N/A")</f>
        <v/>
      </c>
      <c r="M389">
        <f>IFERROR(IF(TRIM(F389)="-", "N/A", IF(RIGHT(F389,1)=")",IF(RIGHT(F389,2)="T)",-1000000000000*VALUE(MID(F389,2,LEN(F389)-3)),IF(RIGHT(F389,2)="M)",-1000000*VALUE(MID(F389,2,LEN(F389)-3)),IF(RIGHT(F389,2)="B)",-1000000000*VALUE(MID(F389,2,LEN(F389)-3)),IF(RIGHT(F389,2)="k)",-1000*VALUE(MID(F389,2,LEN(F389)-3)),VALUE(SUBSTITUTE(F389,",","")))))),IF(RIGHT(F389,1)="T",1000000000000*VALUE(LEFT(F389,LEN(F389)-1)),IF(RIGHT(F389,1)="M",1000000*VALUE(LEFT(F389,LEN(F389)-1)),IF(RIGHT(F389,1)="B",1000000000*VALUE(LEFT(F389,LEN(F389)-1)),IF(RIGHT(F389,1)="%",0.01*VALUE(LEFT(F389,LEN(F389)-1)),IF(RIGHT(F389,1)="k",1000*VALUE(LEFT(F389,LEN(F389)-1)),VALUE(SUBSTITUTE(F389,",",""))))))))),"N/A")</f>
        <v/>
      </c>
      <c r="N389">
        <f>IFERROR(IF(TRIM(G389)="-", "N/A", IF(RIGHT(G389,1)=")",IF(RIGHT(G389,2)="T)",-1000000000000*VALUE(MID(G389,2,LEN(G389)-3)),IF(RIGHT(G389,2)="M)",-1000000*VALUE(MID(G389,2,LEN(G389)-3)),IF(RIGHT(G389,2)="B)",-1000000000*VALUE(MID(G389,2,LEN(G389)-3)),IF(RIGHT(G389,2)="k)",-1000*VALUE(MID(G389,2,LEN(G389)-3)),VALUE(SUBSTITUTE(G389,",","")))))),IF(RIGHT(G389,1)="T",1000000000000*VALUE(LEFT(G389,LEN(G389)-1)),IF(RIGHT(G389,1)="M",1000000*VALUE(LEFT(G389,LEN(G389)-1)),IF(RIGHT(G389,1)="B",1000000000*VALUE(LEFT(G389,LEN(G389)-1)),IF(RIGHT(G389,1)="%",0.01*VALUE(LEFT(G389,LEN(G389)-1)),IF(RIGHT(G389,1)="k",1000*VALUE(LEFT(G389,LEN(G389)-1)),VALUE(SUBSTITUTE(G389,",",""))))))))),"N/A")</f>
        <v/>
      </c>
    </row>
    <row r="390" spans="1:60">
      <c s="1" r="A390" t="n">
        <v>5</v>
      </c>
      <c r="B390" t="s">
        <v>130</v>
      </c>
      <c r="C390" t="s">
        <v>1748</v>
      </c>
      <c r="I390">
        <f>IF(AND(K390&gt; J390, L390&gt; K390, M390&gt; L390, N390&gt; M390), "pos_trend", IF(AND(K390&lt; J390, L390&lt; K390, M390&lt; L390, N390&lt; M390), "neg_trend", "N/A"))</f>
        <v/>
      </c>
      <c r="J390">
        <f>IFERROR(IF(TRIM(C390)="-", "N/A", IF(RIGHT(C390,1)=")",IF(RIGHT(C390,2)="T)",-1000000000000*VALUE(MID(C390,2,LEN(C390)-3)),IF(RIGHT(C390,2)="M)",-1000000*VALUE(MID(C390,2,LEN(C390)-3)),IF(RIGHT(C390,2)="B)",-1000000000*VALUE(MID(C390,2,LEN(C390)-3)),IF(RIGHT(C390,2)="k)",-1000*VALUE(MID(C390,2,LEN(C390)-3)),VALUE(SUBSTITUTE(C390,",","")))))),IF(RIGHT(C390,1)="T",1000000000000*VALUE(LEFT(C390,LEN(C390)-1)),IF(RIGHT(C390,1)="M",1000000*VALUE(LEFT(C390,LEN(C390)-1)),IF(RIGHT(C390,1)="B",1000000000*VALUE(LEFT(C390,LEN(C390)-1)),IF(RIGHT(C390,1)="%",0.01*VALUE(LEFT(C390,LEN(C390)-1)),IF(RIGHT(C390,1)="k",1000*VALUE(LEFT(C390,LEN(C390)-1)),VALUE(SUBSTITUTE(C390,",",""))))))))),"N/A")</f>
        <v/>
      </c>
      <c r="K390">
        <f>IFERROR(IF(TRIM(D390)="-", "N/A", IF(RIGHT(D390,1)=")",IF(RIGHT(D390,2)="T)",-1000000000000*VALUE(MID(D390,2,LEN(D390)-3)),IF(RIGHT(D390,2)="M)",-1000000*VALUE(MID(D390,2,LEN(D390)-3)),IF(RIGHT(D390,2)="B)",-1000000000*VALUE(MID(D390,2,LEN(D390)-3)),IF(RIGHT(D390,2)="k)",-1000*VALUE(MID(D390,2,LEN(D390)-3)),VALUE(SUBSTITUTE(D390,",","")))))),IF(RIGHT(D390,1)="T",1000000000000*VALUE(LEFT(D390,LEN(D390)-1)),IF(RIGHT(D390,1)="M",1000000*VALUE(LEFT(D390,LEN(D390)-1)),IF(RIGHT(D390,1)="B",1000000000*VALUE(LEFT(D390,LEN(D390)-1)),IF(RIGHT(D390,1)="%",0.01*VALUE(LEFT(D390,LEN(D390)-1)),IF(RIGHT(D390,1)="k",1000*VALUE(LEFT(D390,LEN(D390)-1)),VALUE(SUBSTITUTE(D390,",",""))))))))),"N/A")</f>
        <v/>
      </c>
      <c r="L390">
        <f>IFERROR(IF(TRIM(E390)="-", "N/A", IF(RIGHT(E390,1)=")",IF(RIGHT(E390,2)="T)",-1000000000000*VALUE(MID(E390,2,LEN(E390)-3)),IF(RIGHT(E390,2)="M)",-1000000*VALUE(MID(E390,2,LEN(E390)-3)),IF(RIGHT(E390,2)="B)",-1000000000*VALUE(MID(E390,2,LEN(E390)-3)),IF(RIGHT(E390,2)="k)",-1000*VALUE(MID(E390,2,LEN(E390)-3)),VALUE(SUBSTITUTE(E390,",","")))))),IF(RIGHT(E390,1)="T",1000000000000*VALUE(LEFT(E390,LEN(E390)-1)),IF(RIGHT(E390,1)="M",1000000*VALUE(LEFT(E390,LEN(E390)-1)),IF(RIGHT(E390,1)="B",1000000000*VALUE(LEFT(E390,LEN(E390)-1)),IF(RIGHT(E390,1)="%",0.01*VALUE(LEFT(E390,LEN(E390)-1)),IF(RIGHT(E390,1)="k",1000*VALUE(LEFT(E390,LEN(E390)-1)),VALUE(SUBSTITUTE(E390,",",""))))))))),"N/A")</f>
        <v/>
      </c>
      <c r="M390">
        <f>IFERROR(IF(TRIM(F390)="-", "N/A", IF(RIGHT(F390,1)=")",IF(RIGHT(F390,2)="T)",-1000000000000*VALUE(MID(F390,2,LEN(F390)-3)),IF(RIGHT(F390,2)="M)",-1000000*VALUE(MID(F390,2,LEN(F390)-3)),IF(RIGHT(F390,2)="B)",-1000000000*VALUE(MID(F390,2,LEN(F390)-3)),IF(RIGHT(F390,2)="k)",-1000*VALUE(MID(F390,2,LEN(F390)-3)),VALUE(SUBSTITUTE(F390,",","")))))),IF(RIGHT(F390,1)="T",1000000000000*VALUE(LEFT(F390,LEN(F390)-1)),IF(RIGHT(F390,1)="M",1000000*VALUE(LEFT(F390,LEN(F390)-1)),IF(RIGHT(F390,1)="B",1000000000*VALUE(LEFT(F390,LEN(F390)-1)),IF(RIGHT(F390,1)="%",0.01*VALUE(LEFT(F390,LEN(F390)-1)),IF(RIGHT(F390,1)="k",1000*VALUE(LEFT(F390,LEN(F390)-1)),VALUE(SUBSTITUTE(F390,",",""))))))))),"N/A")</f>
        <v/>
      </c>
      <c r="N390">
        <f>IFERROR(IF(TRIM(G390)="-", "N/A", IF(RIGHT(G390,1)=")",IF(RIGHT(G390,2)="T)",-1000000000000*VALUE(MID(G390,2,LEN(G390)-3)),IF(RIGHT(G390,2)="M)",-1000000*VALUE(MID(G390,2,LEN(G390)-3)),IF(RIGHT(G390,2)="B)",-1000000000*VALUE(MID(G390,2,LEN(G390)-3)),IF(RIGHT(G390,2)="k)",-1000*VALUE(MID(G390,2,LEN(G390)-3)),VALUE(SUBSTITUTE(G390,",","")))))),IF(RIGHT(G390,1)="T",1000000000000*VALUE(LEFT(G390,LEN(G390)-1)),IF(RIGHT(G390,1)="M",1000000*VALUE(LEFT(G390,LEN(G390)-1)),IF(RIGHT(G390,1)="B",1000000000*VALUE(LEFT(G390,LEN(G390)-1)),IF(RIGHT(G390,1)="%",0.01*VALUE(LEFT(G390,LEN(G390)-1)),IF(RIGHT(G390,1)="k",1000*VALUE(LEFT(G390,LEN(G390)-1)),VALUE(SUBSTITUTE(G390,",",""))))))))),"N/A")</f>
        <v/>
      </c>
    </row>
    <row r="391" spans="1:60">
      <c s="1" r="A391" t="n">
        <v>6</v>
      </c>
      <c r="B391" t="s">
        <v>132</v>
      </c>
      <c r="C391" t="s">
        <v>3144</v>
      </c>
      <c r="I391">
        <f>IF(AND(K391&gt; J391, L391&gt; K391, M391&gt; L391, N391&gt; M391), "pos_trend", IF(AND(K391&lt; J391, L391&lt; K391, M391&lt; L391, N391&lt; M391), "neg_trend", "N/A"))</f>
        <v/>
      </c>
      <c r="J391">
        <f>IFERROR(IF(TRIM(C391)="-", "N/A", IF(RIGHT(C391,1)=")",IF(RIGHT(C391,2)="T)",-1000000000000*VALUE(MID(C391,2,LEN(C391)-3)),IF(RIGHT(C391,2)="M)",-1000000*VALUE(MID(C391,2,LEN(C391)-3)),IF(RIGHT(C391,2)="B)",-1000000000*VALUE(MID(C391,2,LEN(C391)-3)),IF(RIGHT(C391,2)="k)",-1000*VALUE(MID(C391,2,LEN(C391)-3)),VALUE(SUBSTITUTE(C391,",","")))))),IF(RIGHT(C391,1)="T",1000000000000*VALUE(LEFT(C391,LEN(C391)-1)),IF(RIGHT(C391,1)="M",1000000*VALUE(LEFT(C391,LEN(C391)-1)),IF(RIGHT(C391,1)="B",1000000000*VALUE(LEFT(C391,LEN(C391)-1)),IF(RIGHT(C391,1)="%",0.01*VALUE(LEFT(C391,LEN(C391)-1)),IF(RIGHT(C391,1)="k",1000*VALUE(LEFT(C391,LEN(C391)-1)),VALUE(SUBSTITUTE(C391,",",""))))))))),"N/A")</f>
        <v/>
      </c>
      <c r="K391">
        <f>IFERROR(IF(TRIM(D391)="-", "N/A", IF(RIGHT(D391,1)=")",IF(RIGHT(D391,2)="T)",-1000000000000*VALUE(MID(D391,2,LEN(D391)-3)),IF(RIGHT(D391,2)="M)",-1000000*VALUE(MID(D391,2,LEN(D391)-3)),IF(RIGHT(D391,2)="B)",-1000000000*VALUE(MID(D391,2,LEN(D391)-3)),IF(RIGHT(D391,2)="k)",-1000*VALUE(MID(D391,2,LEN(D391)-3)),VALUE(SUBSTITUTE(D391,",","")))))),IF(RIGHT(D391,1)="T",1000000000000*VALUE(LEFT(D391,LEN(D391)-1)),IF(RIGHT(D391,1)="M",1000000*VALUE(LEFT(D391,LEN(D391)-1)),IF(RIGHT(D391,1)="B",1000000000*VALUE(LEFT(D391,LEN(D391)-1)),IF(RIGHT(D391,1)="%",0.01*VALUE(LEFT(D391,LEN(D391)-1)),IF(RIGHT(D391,1)="k",1000*VALUE(LEFT(D391,LEN(D391)-1)),VALUE(SUBSTITUTE(D391,",",""))))))))),"N/A")</f>
        <v/>
      </c>
      <c r="L391">
        <f>IFERROR(IF(TRIM(E391)="-", "N/A", IF(RIGHT(E391,1)=")",IF(RIGHT(E391,2)="T)",-1000000000000*VALUE(MID(E391,2,LEN(E391)-3)),IF(RIGHT(E391,2)="M)",-1000000*VALUE(MID(E391,2,LEN(E391)-3)),IF(RIGHT(E391,2)="B)",-1000000000*VALUE(MID(E391,2,LEN(E391)-3)),IF(RIGHT(E391,2)="k)",-1000*VALUE(MID(E391,2,LEN(E391)-3)),VALUE(SUBSTITUTE(E391,",","")))))),IF(RIGHT(E391,1)="T",1000000000000*VALUE(LEFT(E391,LEN(E391)-1)),IF(RIGHT(E391,1)="M",1000000*VALUE(LEFT(E391,LEN(E391)-1)),IF(RIGHT(E391,1)="B",1000000000*VALUE(LEFT(E391,LEN(E391)-1)),IF(RIGHT(E391,1)="%",0.01*VALUE(LEFT(E391,LEN(E391)-1)),IF(RIGHT(E391,1)="k",1000*VALUE(LEFT(E391,LEN(E391)-1)),VALUE(SUBSTITUTE(E391,",",""))))))))),"N/A")</f>
        <v/>
      </c>
      <c r="M391">
        <f>IFERROR(IF(TRIM(F391)="-", "N/A", IF(RIGHT(F391,1)=")",IF(RIGHT(F391,2)="T)",-1000000000000*VALUE(MID(F391,2,LEN(F391)-3)),IF(RIGHT(F391,2)="M)",-1000000*VALUE(MID(F391,2,LEN(F391)-3)),IF(RIGHT(F391,2)="B)",-1000000000*VALUE(MID(F391,2,LEN(F391)-3)),IF(RIGHT(F391,2)="k)",-1000*VALUE(MID(F391,2,LEN(F391)-3)),VALUE(SUBSTITUTE(F391,",","")))))),IF(RIGHT(F391,1)="T",1000000000000*VALUE(LEFT(F391,LEN(F391)-1)),IF(RIGHT(F391,1)="M",1000000*VALUE(LEFT(F391,LEN(F391)-1)),IF(RIGHT(F391,1)="B",1000000000*VALUE(LEFT(F391,LEN(F391)-1)),IF(RIGHT(F391,1)="%",0.01*VALUE(LEFT(F391,LEN(F391)-1)),IF(RIGHT(F391,1)="k",1000*VALUE(LEFT(F391,LEN(F391)-1)),VALUE(SUBSTITUTE(F391,",",""))))))))),"N/A")</f>
        <v/>
      </c>
      <c r="N391">
        <f>IFERROR(IF(TRIM(G391)="-", "N/A", IF(RIGHT(G391,1)=")",IF(RIGHT(G391,2)="T)",-1000000000000*VALUE(MID(G391,2,LEN(G391)-3)),IF(RIGHT(G391,2)="M)",-1000000*VALUE(MID(G391,2,LEN(G391)-3)),IF(RIGHT(G391,2)="B)",-1000000000*VALUE(MID(G391,2,LEN(G391)-3)),IF(RIGHT(G391,2)="k)",-1000*VALUE(MID(G391,2,LEN(G391)-3)),VALUE(SUBSTITUTE(G391,",","")))))),IF(RIGHT(G391,1)="T",1000000000000*VALUE(LEFT(G391,LEN(G391)-1)),IF(RIGHT(G391,1)="M",1000000*VALUE(LEFT(G391,LEN(G391)-1)),IF(RIGHT(G391,1)="B",1000000000*VALUE(LEFT(G391,LEN(G391)-1)),IF(RIGHT(G391,1)="%",0.01*VALUE(LEFT(G391,LEN(G391)-1)),IF(RIGHT(G391,1)="k",1000*VALUE(LEFT(G391,LEN(G391)-1)),VALUE(SUBSTITUTE(G391,",",""))))))))),"N/A")</f>
        <v/>
      </c>
    </row>
    <row r="392" spans="1:60">
      <c s="1" r="A392" t="n">
        <v>7</v>
      </c>
      <c r="B392" t="s">
        <v>134</v>
      </c>
      <c r="C392" t="s"/>
      <c r="I392">
        <f>IF(AND(K392&gt; J392, L392&gt; K392, M392&gt; L392, N392&gt; M392), "pos_trend", IF(AND(K392&lt; J392, L392&lt; K392, M392&lt; L392, N392&lt; M392), "neg_trend", "N/A"))</f>
        <v/>
      </c>
      <c r="J392">
        <f>IFERROR(IF(TRIM(C392)="-", "N/A", IF(RIGHT(C392,1)=")",IF(RIGHT(C392,2)="T)",-1000000000000*VALUE(MID(C392,2,LEN(C392)-3)),IF(RIGHT(C392,2)="M)",-1000000*VALUE(MID(C392,2,LEN(C392)-3)),IF(RIGHT(C392,2)="B)",-1000000000*VALUE(MID(C392,2,LEN(C392)-3)),IF(RIGHT(C392,2)="k)",-1000*VALUE(MID(C392,2,LEN(C392)-3)),VALUE(SUBSTITUTE(C392,",","")))))),IF(RIGHT(C392,1)="T",1000000000000*VALUE(LEFT(C392,LEN(C392)-1)),IF(RIGHT(C392,1)="M",1000000*VALUE(LEFT(C392,LEN(C392)-1)),IF(RIGHT(C392,1)="B",1000000000*VALUE(LEFT(C392,LEN(C392)-1)),IF(RIGHT(C392,1)="%",0.01*VALUE(LEFT(C392,LEN(C392)-1)),IF(RIGHT(C392,1)="k",1000*VALUE(LEFT(C392,LEN(C392)-1)),VALUE(SUBSTITUTE(C392,",",""))))))))),"N/A")</f>
        <v/>
      </c>
      <c r="K392">
        <f>IFERROR(IF(TRIM(D392)="-", "N/A", IF(RIGHT(D392,1)=")",IF(RIGHT(D392,2)="T)",-1000000000000*VALUE(MID(D392,2,LEN(D392)-3)),IF(RIGHT(D392,2)="M)",-1000000*VALUE(MID(D392,2,LEN(D392)-3)),IF(RIGHT(D392,2)="B)",-1000000000*VALUE(MID(D392,2,LEN(D392)-3)),IF(RIGHT(D392,2)="k)",-1000*VALUE(MID(D392,2,LEN(D392)-3)),VALUE(SUBSTITUTE(D392,",","")))))),IF(RIGHT(D392,1)="T",1000000000000*VALUE(LEFT(D392,LEN(D392)-1)),IF(RIGHT(D392,1)="M",1000000*VALUE(LEFT(D392,LEN(D392)-1)),IF(RIGHT(D392,1)="B",1000000000*VALUE(LEFT(D392,LEN(D392)-1)),IF(RIGHT(D392,1)="%",0.01*VALUE(LEFT(D392,LEN(D392)-1)),IF(RIGHT(D392,1)="k",1000*VALUE(LEFT(D392,LEN(D392)-1)),VALUE(SUBSTITUTE(D392,",",""))))))))),"N/A")</f>
        <v/>
      </c>
      <c r="L392">
        <f>IFERROR(IF(TRIM(E392)="-", "N/A", IF(RIGHT(E392,1)=")",IF(RIGHT(E392,2)="T)",-1000000000000*VALUE(MID(E392,2,LEN(E392)-3)),IF(RIGHT(E392,2)="M)",-1000000*VALUE(MID(E392,2,LEN(E392)-3)),IF(RIGHT(E392,2)="B)",-1000000000*VALUE(MID(E392,2,LEN(E392)-3)),IF(RIGHT(E392,2)="k)",-1000*VALUE(MID(E392,2,LEN(E392)-3)),VALUE(SUBSTITUTE(E392,",","")))))),IF(RIGHT(E392,1)="T",1000000000000*VALUE(LEFT(E392,LEN(E392)-1)),IF(RIGHT(E392,1)="M",1000000*VALUE(LEFT(E392,LEN(E392)-1)),IF(RIGHT(E392,1)="B",1000000000*VALUE(LEFT(E392,LEN(E392)-1)),IF(RIGHT(E392,1)="%",0.01*VALUE(LEFT(E392,LEN(E392)-1)),IF(RIGHT(E392,1)="k",1000*VALUE(LEFT(E392,LEN(E392)-1)),VALUE(SUBSTITUTE(E392,",",""))))))))),"N/A")</f>
        <v/>
      </c>
      <c r="M392">
        <f>IFERROR(IF(TRIM(F392)="-", "N/A", IF(RIGHT(F392,1)=")",IF(RIGHT(F392,2)="T)",-1000000000000*VALUE(MID(F392,2,LEN(F392)-3)),IF(RIGHT(F392,2)="M)",-1000000*VALUE(MID(F392,2,LEN(F392)-3)),IF(RIGHT(F392,2)="B)",-1000000000*VALUE(MID(F392,2,LEN(F392)-3)),IF(RIGHT(F392,2)="k)",-1000*VALUE(MID(F392,2,LEN(F392)-3)),VALUE(SUBSTITUTE(F392,",","")))))),IF(RIGHT(F392,1)="T",1000000000000*VALUE(LEFT(F392,LEN(F392)-1)),IF(RIGHT(F392,1)="M",1000000*VALUE(LEFT(F392,LEN(F392)-1)),IF(RIGHT(F392,1)="B",1000000000*VALUE(LEFT(F392,LEN(F392)-1)),IF(RIGHT(F392,1)="%",0.01*VALUE(LEFT(F392,LEN(F392)-1)),IF(RIGHT(F392,1)="k",1000*VALUE(LEFT(F392,LEN(F392)-1)),VALUE(SUBSTITUTE(F392,",",""))))))))),"N/A")</f>
        <v/>
      </c>
      <c r="N392">
        <f>IFERROR(IF(TRIM(G392)="-", "N/A", IF(RIGHT(G392,1)=")",IF(RIGHT(G392,2)="T)",-1000000000000*VALUE(MID(G392,2,LEN(G392)-3)),IF(RIGHT(G392,2)="M)",-1000000*VALUE(MID(G392,2,LEN(G392)-3)),IF(RIGHT(G392,2)="B)",-1000000000*VALUE(MID(G392,2,LEN(G392)-3)),IF(RIGHT(G392,2)="k)",-1000*VALUE(MID(G392,2,LEN(G392)-3)),VALUE(SUBSTITUTE(G392,",","")))))),IF(RIGHT(G392,1)="T",1000000000000*VALUE(LEFT(G392,LEN(G392)-1)),IF(RIGHT(G392,1)="M",1000000*VALUE(LEFT(G392,LEN(G392)-1)),IF(RIGHT(G392,1)="B",1000000000*VALUE(LEFT(G392,LEN(G392)-1)),IF(RIGHT(G392,1)="%",0.01*VALUE(LEFT(G392,LEN(G392)-1)),IF(RIGHT(G392,1)="k",1000*VALUE(LEFT(G392,LEN(G392)-1)),VALUE(SUBSTITUTE(G392,",",""))))))))),"N/A")</f>
        <v/>
      </c>
    </row>
    <row r="393" spans="1:60">
      <c s="1" r="A393" t="n">
        <v>8</v>
      </c>
      <c r="B393" t="s">
        <v>135</v>
      </c>
      <c r="C393" t="s"/>
      <c r="I393">
        <f>IF(AND(K393&gt; J393, L393&gt; K393, M393&gt; L393, N393&gt; M393), "pos_trend", IF(AND(K393&lt; J393, L393&lt; K393, M393&lt; L393, N393&lt; M393), "neg_trend", "N/A"))</f>
        <v/>
      </c>
      <c r="J393">
        <f>IFERROR(IF(TRIM(C393)="-", "N/A", IF(RIGHT(C393,1)=")",IF(RIGHT(C393,2)="T)",-1000000000000*VALUE(MID(C393,2,LEN(C393)-3)),IF(RIGHT(C393,2)="M)",-1000000*VALUE(MID(C393,2,LEN(C393)-3)),IF(RIGHT(C393,2)="B)",-1000000000*VALUE(MID(C393,2,LEN(C393)-3)),IF(RIGHT(C393,2)="k)",-1000*VALUE(MID(C393,2,LEN(C393)-3)),VALUE(SUBSTITUTE(C393,",","")))))),IF(RIGHT(C393,1)="T",1000000000000*VALUE(LEFT(C393,LEN(C393)-1)),IF(RIGHT(C393,1)="M",1000000*VALUE(LEFT(C393,LEN(C393)-1)),IF(RIGHT(C393,1)="B",1000000000*VALUE(LEFT(C393,LEN(C393)-1)),IF(RIGHT(C393,1)="%",0.01*VALUE(LEFT(C393,LEN(C393)-1)),IF(RIGHT(C393,1)="k",1000*VALUE(LEFT(C393,LEN(C393)-1)),VALUE(SUBSTITUTE(C393,",",""))))))))),"N/A")</f>
        <v/>
      </c>
      <c r="K393">
        <f>IFERROR(IF(TRIM(D393)="-", "N/A", IF(RIGHT(D393,1)=")",IF(RIGHT(D393,2)="T)",-1000000000000*VALUE(MID(D393,2,LEN(D393)-3)),IF(RIGHT(D393,2)="M)",-1000000*VALUE(MID(D393,2,LEN(D393)-3)),IF(RIGHT(D393,2)="B)",-1000000000*VALUE(MID(D393,2,LEN(D393)-3)),IF(RIGHT(D393,2)="k)",-1000*VALUE(MID(D393,2,LEN(D393)-3)),VALUE(SUBSTITUTE(D393,",","")))))),IF(RIGHT(D393,1)="T",1000000000000*VALUE(LEFT(D393,LEN(D393)-1)),IF(RIGHT(D393,1)="M",1000000*VALUE(LEFT(D393,LEN(D393)-1)),IF(RIGHT(D393,1)="B",1000000000*VALUE(LEFT(D393,LEN(D393)-1)),IF(RIGHT(D393,1)="%",0.01*VALUE(LEFT(D393,LEN(D393)-1)),IF(RIGHT(D393,1)="k",1000*VALUE(LEFT(D393,LEN(D393)-1)),VALUE(SUBSTITUTE(D393,",",""))))))))),"N/A")</f>
        <v/>
      </c>
      <c r="L393">
        <f>IFERROR(IF(TRIM(E393)="-", "N/A", IF(RIGHT(E393,1)=")",IF(RIGHT(E393,2)="T)",-1000000000000*VALUE(MID(E393,2,LEN(E393)-3)),IF(RIGHT(E393,2)="M)",-1000000*VALUE(MID(E393,2,LEN(E393)-3)),IF(RIGHT(E393,2)="B)",-1000000000*VALUE(MID(E393,2,LEN(E393)-3)),IF(RIGHT(E393,2)="k)",-1000*VALUE(MID(E393,2,LEN(E393)-3)),VALUE(SUBSTITUTE(E393,",","")))))),IF(RIGHT(E393,1)="T",1000000000000*VALUE(LEFT(E393,LEN(E393)-1)),IF(RIGHT(E393,1)="M",1000000*VALUE(LEFT(E393,LEN(E393)-1)),IF(RIGHT(E393,1)="B",1000000000*VALUE(LEFT(E393,LEN(E393)-1)),IF(RIGHT(E393,1)="%",0.01*VALUE(LEFT(E393,LEN(E393)-1)),IF(RIGHT(E393,1)="k",1000*VALUE(LEFT(E393,LEN(E393)-1)),VALUE(SUBSTITUTE(E393,",",""))))))))),"N/A")</f>
        <v/>
      </c>
      <c r="M393">
        <f>IFERROR(IF(TRIM(F393)="-", "N/A", IF(RIGHT(F393,1)=")",IF(RIGHT(F393,2)="T)",-1000000000000*VALUE(MID(F393,2,LEN(F393)-3)),IF(RIGHT(F393,2)="M)",-1000000*VALUE(MID(F393,2,LEN(F393)-3)),IF(RIGHT(F393,2)="B)",-1000000000*VALUE(MID(F393,2,LEN(F393)-3)),IF(RIGHT(F393,2)="k)",-1000*VALUE(MID(F393,2,LEN(F393)-3)),VALUE(SUBSTITUTE(F393,",","")))))),IF(RIGHT(F393,1)="T",1000000000000*VALUE(LEFT(F393,LEN(F393)-1)),IF(RIGHT(F393,1)="M",1000000*VALUE(LEFT(F393,LEN(F393)-1)),IF(RIGHT(F393,1)="B",1000000000*VALUE(LEFT(F393,LEN(F393)-1)),IF(RIGHT(F393,1)="%",0.01*VALUE(LEFT(F393,LEN(F393)-1)),IF(RIGHT(F393,1)="k",1000*VALUE(LEFT(F393,LEN(F393)-1)),VALUE(SUBSTITUTE(F393,",",""))))))))),"N/A")</f>
        <v/>
      </c>
      <c r="N393">
        <f>IFERROR(IF(TRIM(G393)="-", "N/A", IF(RIGHT(G393,1)=")",IF(RIGHT(G393,2)="T)",-1000000000000*VALUE(MID(G393,2,LEN(G393)-3)),IF(RIGHT(G393,2)="M)",-1000000*VALUE(MID(G393,2,LEN(G393)-3)),IF(RIGHT(G393,2)="B)",-1000000000*VALUE(MID(G393,2,LEN(G393)-3)),IF(RIGHT(G393,2)="k)",-1000*VALUE(MID(G393,2,LEN(G393)-3)),VALUE(SUBSTITUTE(G393,",","")))))),IF(RIGHT(G393,1)="T",1000000000000*VALUE(LEFT(G393,LEN(G393)-1)),IF(RIGHT(G393,1)="M",1000000*VALUE(LEFT(G393,LEN(G393)-1)),IF(RIGHT(G393,1)="B",1000000000*VALUE(LEFT(G393,LEN(G393)-1)),IF(RIGHT(G393,1)="%",0.01*VALUE(LEFT(G393,LEN(G393)-1)),IF(RIGHT(G393,1)="k",1000*VALUE(LEFT(G393,LEN(G393)-1)),VALUE(SUBSTITUTE(G393,",",""))))))))),"N/A")</f>
        <v/>
      </c>
    </row>
    <row r="394" spans="1:60">
      <c r="I394">
        <f>IF(AND(K394&gt; J394, L394&gt; K394, M394&gt; L394, N394&gt; M394), "pos_trend", IF(AND(K394&lt; J394, L394&lt; K394, M394&lt; L394, N394&lt; M394), "neg_trend", "N/A"))</f>
        <v/>
      </c>
      <c r="J394">
        <f>IFERROR(IF(TRIM(C394)="-", "N/A", IF(RIGHT(C394,1)=")",IF(RIGHT(C394,2)="T)",-1000000000000*VALUE(MID(C394,2,LEN(C394)-3)),IF(RIGHT(C394,2)="M)",-1000000*VALUE(MID(C394,2,LEN(C394)-3)),IF(RIGHT(C394,2)="B)",-1000000000*VALUE(MID(C394,2,LEN(C394)-3)),IF(RIGHT(C394,2)="k)",-1000*VALUE(MID(C394,2,LEN(C394)-3)),VALUE(SUBSTITUTE(C394,",","")))))),IF(RIGHT(C394,1)="T",1000000000000*VALUE(LEFT(C394,LEN(C394)-1)),IF(RIGHT(C394,1)="M",1000000*VALUE(LEFT(C394,LEN(C394)-1)),IF(RIGHT(C394,1)="B",1000000000*VALUE(LEFT(C394,LEN(C394)-1)),IF(RIGHT(C394,1)="%",0.01*VALUE(LEFT(C394,LEN(C394)-1)),IF(RIGHT(C394,1)="k",1000*VALUE(LEFT(C394,LEN(C394)-1)),VALUE(SUBSTITUTE(C394,",",""))))))))),"N/A")</f>
        <v/>
      </c>
      <c r="K394">
        <f>IFERROR(IF(TRIM(D394)="-", "N/A", IF(RIGHT(D394,1)=")",IF(RIGHT(D394,2)="T)",-1000000000000*VALUE(MID(D394,2,LEN(D394)-3)),IF(RIGHT(D394,2)="M)",-1000000*VALUE(MID(D394,2,LEN(D394)-3)),IF(RIGHT(D394,2)="B)",-1000000000*VALUE(MID(D394,2,LEN(D394)-3)),IF(RIGHT(D394,2)="k)",-1000*VALUE(MID(D394,2,LEN(D394)-3)),VALUE(SUBSTITUTE(D394,",","")))))),IF(RIGHT(D394,1)="T",1000000000000*VALUE(LEFT(D394,LEN(D394)-1)),IF(RIGHT(D394,1)="M",1000000*VALUE(LEFT(D394,LEN(D394)-1)),IF(RIGHT(D394,1)="B",1000000000*VALUE(LEFT(D394,LEN(D394)-1)),IF(RIGHT(D394,1)="%",0.01*VALUE(LEFT(D394,LEN(D394)-1)),IF(RIGHT(D394,1)="k",1000*VALUE(LEFT(D394,LEN(D394)-1)),VALUE(SUBSTITUTE(D394,",",""))))))))),"N/A")</f>
        <v/>
      </c>
      <c r="L394">
        <f>IFERROR(IF(TRIM(E394)="-", "N/A", IF(RIGHT(E394,1)=")",IF(RIGHT(E394,2)="T)",-1000000000000*VALUE(MID(E394,2,LEN(E394)-3)),IF(RIGHT(E394,2)="M)",-1000000*VALUE(MID(E394,2,LEN(E394)-3)),IF(RIGHT(E394,2)="B)",-1000000000*VALUE(MID(E394,2,LEN(E394)-3)),IF(RIGHT(E394,2)="k)",-1000*VALUE(MID(E394,2,LEN(E394)-3)),VALUE(SUBSTITUTE(E394,",","")))))),IF(RIGHT(E394,1)="T",1000000000000*VALUE(LEFT(E394,LEN(E394)-1)),IF(RIGHT(E394,1)="M",1000000*VALUE(LEFT(E394,LEN(E394)-1)),IF(RIGHT(E394,1)="B",1000000000*VALUE(LEFT(E394,LEN(E394)-1)),IF(RIGHT(E394,1)="%",0.01*VALUE(LEFT(E394,LEN(E394)-1)),IF(RIGHT(E394,1)="k",1000*VALUE(LEFT(E394,LEN(E394)-1)),VALUE(SUBSTITUTE(E394,",",""))))))))),"N/A")</f>
        <v/>
      </c>
      <c r="M394">
        <f>IFERROR(IF(TRIM(F394)="-", "N/A", IF(RIGHT(F394,1)=")",IF(RIGHT(F394,2)="T)",-1000000000000*VALUE(MID(F394,2,LEN(F394)-3)),IF(RIGHT(F394,2)="M)",-1000000*VALUE(MID(F394,2,LEN(F394)-3)),IF(RIGHT(F394,2)="B)",-1000000000*VALUE(MID(F394,2,LEN(F394)-3)),IF(RIGHT(F394,2)="k)",-1000*VALUE(MID(F394,2,LEN(F394)-3)),VALUE(SUBSTITUTE(F394,",","")))))),IF(RIGHT(F394,1)="T",1000000000000*VALUE(LEFT(F394,LEN(F394)-1)),IF(RIGHT(F394,1)="M",1000000*VALUE(LEFT(F394,LEN(F394)-1)),IF(RIGHT(F394,1)="B",1000000000*VALUE(LEFT(F394,LEN(F394)-1)),IF(RIGHT(F394,1)="%",0.01*VALUE(LEFT(F394,LEN(F394)-1)),IF(RIGHT(F394,1)="k",1000*VALUE(LEFT(F394,LEN(F394)-1)),VALUE(SUBSTITUTE(F394,",",""))))))))),"N/A")</f>
        <v/>
      </c>
      <c r="N394">
        <f>IFERROR(IF(TRIM(G394)="-", "N/A", IF(RIGHT(G394,1)=")",IF(RIGHT(G394,2)="T)",-1000000000000*VALUE(MID(G394,2,LEN(G394)-3)),IF(RIGHT(G394,2)="M)",-1000000*VALUE(MID(G394,2,LEN(G394)-3)),IF(RIGHT(G394,2)="B)",-1000000000*VALUE(MID(G394,2,LEN(G394)-3)),IF(RIGHT(G394,2)="k)",-1000*VALUE(MID(G394,2,LEN(G394)-3)),VALUE(SUBSTITUTE(G394,",","")))))),IF(RIGHT(G394,1)="T",1000000000000*VALUE(LEFT(G394,LEN(G394)-1)),IF(RIGHT(G394,1)="M",1000000*VALUE(LEFT(G394,LEN(G394)-1)),IF(RIGHT(G394,1)="B",1000000000*VALUE(LEFT(G394,LEN(G394)-1)),IF(RIGHT(G394,1)="%",0.01*VALUE(LEFT(G394,LEN(G394)-1)),IF(RIGHT(G394,1)="k",1000*VALUE(LEFT(G394,LEN(G394)-1)),VALUE(SUBSTITUTE(G394,",",""))))))))),"N/A")</f>
        <v/>
      </c>
    </row>
    <row r="395" spans="1:60">
      <c r="I395">
        <f>IF(AND(K395&gt; J395, L395&gt; K395, M395&gt; L395, N395&gt; M395), "pos_trend", IF(AND(K395&lt; J395, L395&lt; K395, M395&lt; L395, N395&lt; M395), "neg_trend", "N/A"))</f>
        <v/>
      </c>
      <c r="J395">
        <f>IFERROR(IF(TRIM(C395)="-", "N/A", IF(RIGHT(C395,1)=")",IF(RIGHT(C395,2)="T)",-1000000000000*VALUE(MID(C395,2,LEN(C395)-3)),IF(RIGHT(C395,2)="M)",-1000000*VALUE(MID(C395,2,LEN(C395)-3)),IF(RIGHT(C395,2)="B)",-1000000000*VALUE(MID(C395,2,LEN(C395)-3)),IF(RIGHT(C395,2)="k)",-1000*VALUE(MID(C395,2,LEN(C395)-3)),VALUE(SUBSTITUTE(C395,",","")))))),IF(RIGHT(C395,1)="T",1000000000000*VALUE(LEFT(C395,LEN(C395)-1)),IF(RIGHT(C395,1)="M",1000000*VALUE(LEFT(C395,LEN(C395)-1)),IF(RIGHT(C395,1)="B",1000000000*VALUE(LEFT(C395,LEN(C395)-1)),IF(RIGHT(C395,1)="%",0.01*VALUE(LEFT(C395,LEN(C395)-1)),IF(RIGHT(C395,1)="k",1000*VALUE(LEFT(C395,LEN(C395)-1)),VALUE(SUBSTITUTE(C395,",",""))))))))),"N/A")</f>
        <v/>
      </c>
      <c r="K395">
        <f>IFERROR(IF(TRIM(D395)="-", "N/A", IF(RIGHT(D395,1)=")",IF(RIGHT(D395,2)="T)",-1000000000000*VALUE(MID(D395,2,LEN(D395)-3)),IF(RIGHT(D395,2)="M)",-1000000*VALUE(MID(D395,2,LEN(D395)-3)),IF(RIGHT(D395,2)="B)",-1000000000*VALUE(MID(D395,2,LEN(D395)-3)),IF(RIGHT(D395,2)="k)",-1000*VALUE(MID(D395,2,LEN(D395)-3)),VALUE(SUBSTITUTE(D395,",","")))))),IF(RIGHT(D395,1)="T",1000000000000*VALUE(LEFT(D395,LEN(D395)-1)),IF(RIGHT(D395,1)="M",1000000*VALUE(LEFT(D395,LEN(D395)-1)),IF(RIGHT(D395,1)="B",1000000000*VALUE(LEFT(D395,LEN(D395)-1)),IF(RIGHT(D395,1)="%",0.01*VALUE(LEFT(D395,LEN(D395)-1)),IF(RIGHT(D395,1)="k",1000*VALUE(LEFT(D395,LEN(D395)-1)),VALUE(SUBSTITUTE(D395,",",""))))))))),"N/A")</f>
        <v/>
      </c>
      <c r="L395">
        <f>IFERROR(IF(TRIM(E395)="-", "N/A", IF(RIGHT(E395,1)=")",IF(RIGHT(E395,2)="T)",-1000000000000*VALUE(MID(E395,2,LEN(E395)-3)),IF(RIGHT(E395,2)="M)",-1000000*VALUE(MID(E395,2,LEN(E395)-3)),IF(RIGHT(E395,2)="B)",-1000000000*VALUE(MID(E395,2,LEN(E395)-3)),IF(RIGHT(E395,2)="k)",-1000*VALUE(MID(E395,2,LEN(E395)-3)),VALUE(SUBSTITUTE(E395,",","")))))),IF(RIGHT(E395,1)="T",1000000000000*VALUE(LEFT(E395,LEN(E395)-1)),IF(RIGHT(E395,1)="M",1000000*VALUE(LEFT(E395,LEN(E395)-1)),IF(RIGHT(E395,1)="B",1000000000*VALUE(LEFT(E395,LEN(E395)-1)),IF(RIGHT(E395,1)="%",0.01*VALUE(LEFT(E395,LEN(E395)-1)),IF(RIGHT(E395,1)="k",1000*VALUE(LEFT(E395,LEN(E395)-1)),VALUE(SUBSTITUTE(E395,",",""))))))))),"N/A")</f>
        <v/>
      </c>
      <c r="M395">
        <f>IFERROR(IF(TRIM(F395)="-", "N/A", IF(RIGHT(F395,1)=")",IF(RIGHT(F395,2)="T)",-1000000000000*VALUE(MID(F395,2,LEN(F395)-3)),IF(RIGHT(F395,2)="M)",-1000000*VALUE(MID(F395,2,LEN(F395)-3)),IF(RIGHT(F395,2)="B)",-1000000000*VALUE(MID(F395,2,LEN(F395)-3)),IF(RIGHT(F395,2)="k)",-1000*VALUE(MID(F395,2,LEN(F395)-3)),VALUE(SUBSTITUTE(F395,",","")))))),IF(RIGHT(F395,1)="T",1000000000000*VALUE(LEFT(F395,LEN(F395)-1)),IF(RIGHT(F395,1)="M",1000000*VALUE(LEFT(F395,LEN(F395)-1)),IF(RIGHT(F395,1)="B",1000000000*VALUE(LEFT(F395,LEN(F395)-1)),IF(RIGHT(F395,1)="%",0.01*VALUE(LEFT(F395,LEN(F395)-1)),IF(RIGHT(F395,1)="k",1000*VALUE(LEFT(F395,LEN(F395)-1)),VALUE(SUBSTITUTE(F395,",",""))))))))),"N/A")</f>
        <v/>
      </c>
      <c r="N395">
        <f>IFERROR(IF(TRIM(G395)="-", "N/A", IF(RIGHT(G395,1)=")",IF(RIGHT(G395,2)="T)",-1000000000000*VALUE(MID(G395,2,LEN(G395)-3)),IF(RIGHT(G395,2)="M)",-1000000*VALUE(MID(G395,2,LEN(G395)-3)),IF(RIGHT(G395,2)="B)",-1000000000*VALUE(MID(G395,2,LEN(G395)-3)),IF(RIGHT(G395,2)="k)",-1000*VALUE(MID(G395,2,LEN(G395)-3)),VALUE(SUBSTITUTE(G395,",","")))))),IF(RIGHT(G395,1)="T",1000000000000*VALUE(LEFT(G395,LEN(G395)-1)),IF(RIGHT(G395,1)="M",1000000*VALUE(LEFT(G395,LEN(G395)-1)),IF(RIGHT(G395,1)="B",1000000000*VALUE(LEFT(G395,LEN(G395)-1)),IF(RIGHT(G395,1)="%",0.01*VALUE(LEFT(G395,LEN(G395)-1)),IF(RIGHT(G395,1)="k",1000*VALUE(LEFT(G395,LEN(G395)-1)),VALUE(SUBSTITUTE(G395,",",""))))))))),"N/A")</f>
        <v/>
      </c>
    </row>
    <row r="396" spans="1:60">
      <c s="1" r="A396" t="n">
        <v>0</v>
      </c>
      <c r="B396" t="s">
        <v>123</v>
      </c>
      <c r="C396" t="s">
        <v>3145</v>
      </c>
      <c r="I396">
        <f>IF(AND(K396&gt; J396, L396&gt; K396, M396&gt; L396, N396&gt; M396), "pos_trend", IF(AND(K396&lt; J396, L396&lt; K396, M396&lt; L396, N396&lt; M396), "neg_trend", "N/A"))</f>
        <v/>
      </c>
      <c r="J396">
        <f>IFERROR(IF(TRIM(C396)="-", "N/A", IF(RIGHT(C396,1)=")",IF(RIGHT(C396,2)="T)",-1000000000000*VALUE(MID(C396,2,LEN(C396)-3)),IF(RIGHT(C396,2)="M)",-1000000*VALUE(MID(C396,2,LEN(C396)-3)),IF(RIGHT(C396,2)="B)",-1000000000*VALUE(MID(C396,2,LEN(C396)-3)),IF(RIGHT(C396,2)="k)",-1000*VALUE(MID(C396,2,LEN(C396)-3)),VALUE(SUBSTITUTE(C396,",","")))))),IF(RIGHT(C396,1)="T",1000000000000*VALUE(LEFT(C396,LEN(C396)-1)),IF(RIGHT(C396,1)="M",1000000*VALUE(LEFT(C396,LEN(C396)-1)),IF(RIGHT(C396,1)="B",1000000000*VALUE(LEFT(C396,LEN(C396)-1)),IF(RIGHT(C396,1)="%",0.01*VALUE(LEFT(C396,LEN(C396)-1)),IF(RIGHT(C396,1)="k",1000*VALUE(LEFT(C396,LEN(C396)-1)),VALUE(SUBSTITUTE(C396,",",""))))))))),"N/A")</f>
        <v/>
      </c>
      <c r="K396">
        <f>IFERROR(IF(TRIM(D396)="-", "N/A", IF(RIGHT(D396,1)=")",IF(RIGHT(D396,2)="T)",-1000000000000*VALUE(MID(D396,2,LEN(D396)-3)),IF(RIGHT(D396,2)="M)",-1000000*VALUE(MID(D396,2,LEN(D396)-3)),IF(RIGHT(D396,2)="B)",-1000000000*VALUE(MID(D396,2,LEN(D396)-3)),IF(RIGHT(D396,2)="k)",-1000*VALUE(MID(D396,2,LEN(D396)-3)),VALUE(SUBSTITUTE(D396,",","")))))),IF(RIGHT(D396,1)="T",1000000000000*VALUE(LEFT(D396,LEN(D396)-1)),IF(RIGHT(D396,1)="M",1000000*VALUE(LEFT(D396,LEN(D396)-1)),IF(RIGHT(D396,1)="B",1000000000*VALUE(LEFT(D396,LEN(D396)-1)),IF(RIGHT(D396,1)="%",0.01*VALUE(LEFT(D396,LEN(D396)-1)),IF(RIGHT(D396,1)="k",1000*VALUE(LEFT(D396,LEN(D396)-1)),VALUE(SUBSTITUTE(D396,",",""))))))))),"N/A")</f>
        <v/>
      </c>
      <c r="L396">
        <f>IFERROR(IF(TRIM(E396)="-", "N/A", IF(RIGHT(E396,1)=")",IF(RIGHT(E396,2)="T)",-1000000000000*VALUE(MID(E396,2,LEN(E396)-3)),IF(RIGHT(E396,2)="M)",-1000000*VALUE(MID(E396,2,LEN(E396)-3)),IF(RIGHT(E396,2)="B)",-1000000000*VALUE(MID(E396,2,LEN(E396)-3)),IF(RIGHT(E396,2)="k)",-1000*VALUE(MID(E396,2,LEN(E396)-3)),VALUE(SUBSTITUTE(E396,",","")))))),IF(RIGHT(E396,1)="T",1000000000000*VALUE(LEFT(E396,LEN(E396)-1)),IF(RIGHT(E396,1)="M",1000000*VALUE(LEFT(E396,LEN(E396)-1)),IF(RIGHT(E396,1)="B",1000000000*VALUE(LEFT(E396,LEN(E396)-1)),IF(RIGHT(E396,1)="%",0.01*VALUE(LEFT(E396,LEN(E396)-1)),IF(RIGHT(E396,1)="k",1000*VALUE(LEFT(E396,LEN(E396)-1)),VALUE(SUBSTITUTE(E396,",",""))))))))),"N/A")</f>
        <v/>
      </c>
      <c r="M396">
        <f>IFERROR(IF(TRIM(F396)="-", "N/A", IF(RIGHT(F396,1)=")",IF(RIGHT(F396,2)="T)",-1000000000000*VALUE(MID(F396,2,LEN(F396)-3)),IF(RIGHT(F396,2)="M)",-1000000*VALUE(MID(F396,2,LEN(F396)-3)),IF(RIGHT(F396,2)="B)",-1000000000*VALUE(MID(F396,2,LEN(F396)-3)),IF(RIGHT(F396,2)="k)",-1000*VALUE(MID(F396,2,LEN(F396)-3)),VALUE(SUBSTITUTE(F396,",","")))))),IF(RIGHT(F396,1)="T",1000000000000*VALUE(LEFT(F396,LEN(F396)-1)),IF(RIGHT(F396,1)="M",1000000*VALUE(LEFT(F396,LEN(F396)-1)),IF(RIGHT(F396,1)="B",1000000000*VALUE(LEFT(F396,LEN(F396)-1)),IF(RIGHT(F396,1)="%",0.01*VALUE(LEFT(F396,LEN(F396)-1)),IF(RIGHT(F396,1)="k",1000*VALUE(LEFT(F396,LEN(F396)-1)),VALUE(SUBSTITUTE(F396,",",""))))))))),"N/A")</f>
        <v/>
      </c>
      <c r="N396">
        <f>IFERROR(IF(TRIM(G396)="-", "N/A", IF(RIGHT(G396,1)=")",IF(RIGHT(G396,2)="T)",-1000000000000*VALUE(MID(G396,2,LEN(G396)-3)),IF(RIGHT(G396,2)="M)",-1000000*VALUE(MID(G396,2,LEN(G396)-3)),IF(RIGHT(G396,2)="B)",-1000000000*VALUE(MID(G396,2,LEN(G396)-3)),IF(RIGHT(G396,2)="k)",-1000*VALUE(MID(G396,2,LEN(G396)-3)),VALUE(SUBSTITUTE(G396,",","")))))),IF(RIGHT(G396,1)="T",1000000000000*VALUE(LEFT(G396,LEN(G396)-1)),IF(RIGHT(G396,1)="M",1000000*VALUE(LEFT(G396,LEN(G396)-1)),IF(RIGHT(G396,1)="B",1000000000*VALUE(LEFT(G396,LEN(G396)-1)),IF(RIGHT(G396,1)="%",0.01*VALUE(LEFT(G396,LEN(G396)-1)),IF(RIGHT(G396,1)="k",1000*VALUE(LEFT(G396,LEN(G396)-1)),VALUE(SUBSTITUTE(G396,",",""))))))))),"N/A")</f>
        <v/>
      </c>
    </row>
    <row r="397" spans="1:60">
      <c s="1" r="A397" t="n">
        <v>1</v>
      </c>
      <c r="B397" t="s">
        <v>124</v>
      </c>
      <c r="C397" t="s"/>
      <c r="I397">
        <f>IF(AND(K397&gt; J397, L397&gt; K397, M397&gt; L397, N397&gt; M397), "pos_trend", IF(AND(K397&lt; J397, L397&lt; K397, M397&lt; L397, N397&lt; M397), "neg_trend", "N/A"))</f>
        <v/>
      </c>
      <c r="J397">
        <f>IFERROR(IF(TRIM(C397)="-", "N/A", IF(RIGHT(C397,1)=")",IF(RIGHT(C397,2)="T)",-1000000000000*VALUE(MID(C397,2,LEN(C397)-3)),IF(RIGHT(C397,2)="M)",-1000000*VALUE(MID(C397,2,LEN(C397)-3)),IF(RIGHT(C397,2)="B)",-1000000000*VALUE(MID(C397,2,LEN(C397)-3)),IF(RIGHT(C397,2)="k)",-1000*VALUE(MID(C397,2,LEN(C397)-3)),VALUE(SUBSTITUTE(C397,",","")))))),IF(RIGHT(C397,1)="T",1000000000000*VALUE(LEFT(C397,LEN(C397)-1)),IF(RIGHT(C397,1)="M",1000000*VALUE(LEFT(C397,LEN(C397)-1)),IF(RIGHT(C397,1)="B",1000000000*VALUE(LEFT(C397,LEN(C397)-1)),IF(RIGHT(C397,1)="%",0.01*VALUE(LEFT(C397,LEN(C397)-1)),IF(RIGHT(C397,1)="k",1000*VALUE(LEFT(C397,LEN(C397)-1)),VALUE(SUBSTITUTE(C397,",",""))))))))),"N/A")</f>
        <v/>
      </c>
      <c r="K397">
        <f>IFERROR(IF(TRIM(D397)="-", "N/A", IF(RIGHT(D397,1)=")",IF(RIGHT(D397,2)="T)",-1000000000000*VALUE(MID(D397,2,LEN(D397)-3)),IF(RIGHT(D397,2)="M)",-1000000*VALUE(MID(D397,2,LEN(D397)-3)),IF(RIGHT(D397,2)="B)",-1000000000*VALUE(MID(D397,2,LEN(D397)-3)),IF(RIGHT(D397,2)="k)",-1000*VALUE(MID(D397,2,LEN(D397)-3)),VALUE(SUBSTITUTE(D397,",","")))))),IF(RIGHT(D397,1)="T",1000000000000*VALUE(LEFT(D397,LEN(D397)-1)),IF(RIGHT(D397,1)="M",1000000*VALUE(LEFT(D397,LEN(D397)-1)),IF(RIGHT(D397,1)="B",1000000000*VALUE(LEFT(D397,LEN(D397)-1)),IF(RIGHT(D397,1)="%",0.01*VALUE(LEFT(D397,LEN(D397)-1)),IF(RIGHT(D397,1)="k",1000*VALUE(LEFT(D397,LEN(D397)-1)),VALUE(SUBSTITUTE(D397,",",""))))))))),"N/A")</f>
        <v/>
      </c>
      <c r="L397">
        <f>IFERROR(IF(TRIM(E397)="-", "N/A", IF(RIGHT(E397,1)=")",IF(RIGHT(E397,2)="T)",-1000000000000*VALUE(MID(E397,2,LEN(E397)-3)),IF(RIGHT(E397,2)="M)",-1000000*VALUE(MID(E397,2,LEN(E397)-3)),IF(RIGHT(E397,2)="B)",-1000000000*VALUE(MID(E397,2,LEN(E397)-3)),IF(RIGHT(E397,2)="k)",-1000*VALUE(MID(E397,2,LEN(E397)-3)),VALUE(SUBSTITUTE(E397,",","")))))),IF(RIGHT(E397,1)="T",1000000000000*VALUE(LEFT(E397,LEN(E397)-1)),IF(RIGHT(E397,1)="M",1000000*VALUE(LEFT(E397,LEN(E397)-1)),IF(RIGHT(E397,1)="B",1000000000*VALUE(LEFT(E397,LEN(E397)-1)),IF(RIGHT(E397,1)="%",0.01*VALUE(LEFT(E397,LEN(E397)-1)),IF(RIGHT(E397,1)="k",1000*VALUE(LEFT(E397,LEN(E397)-1)),VALUE(SUBSTITUTE(E397,",",""))))))))),"N/A")</f>
        <v/>
      </c>
      <c r="M397">
        <f>IFERROR(IF(TRIM(F397)="-", "N/A", IF(RIGHT(F397,1)=")",IF(RIGHT(F397,2)="T)",-1000000000000*VALUE(MID(F397,2,LEN(F397)-3)),IF(RIGHT(F397,2)="M)",-1000000*VALUE(MID(F397,2,LEN(F397)-3)),IF(RIGHT(F397,2)="B)",-1000000000*VALUE(MID(F397,2,LEN(F397)-3)),IF(RIGHT(F397,2)="k)",-1000*VALUE(MID(F397,2,LEN(F397)-3)),VALUE(SUBSTITUTE(F397,",","")))))),IF(RIGHT(F397,1)="T",1000000000000*VALUE(LEFT(F397,LEN(F397)-1)),IF(RIGHT(F397,1)="M",1000000*VALUE(LEFT(F397,LEN(F397)-1)),IF(RIGHT(F397,1)="B",1000000000*VALUE(LEFT(F397,LEN(F397)-1)),IF(RIGHT(F397,1)="%",0.01*VALUE(LEFT(F397,LEN(F397)-1)),IF(RIGHT(F397,1)="k",1000*VALUE(LEFT(F397,LEN(F397)-1)),VALUE(SUBSTITUTE(F397,",",""))))))))),"N/A")</f>
        <v/>
      </c>
      <c r="N397">
        <f>IFERROR(IF(TRIM(G397)="-", "N/A", IF(RIGHT(G397,1)=")",IF(RIGHT(G397,2)="T)",-1000000000000*VALUE(MID(G397,2,LEN(G397)-3)),IF(RIGHT(G397,2)="M)",-1000000*VALUE(MID(G397,2,LEN(G397)-3)),IF(RIGHT(G397,2)="B)",-1000000000*VALUE(MID(G397,2,LEN(G397)-3)),IF(RIGHT(G397,2)="k)",-1000*VALUE(MID(G397,2,LEN(G397)-3)),VALUE(SUBSTITUTE(G397,",","")))))),IF(RIGHT(G397,1)="T",1000000000000*VALUE(LEFT(G397,LEN(G397)-1)),IF(RIGHT(G397,1)="M",1000000*VALUE(LEFT(G397,LEN(G397)-1)),IF(RIGHT(G397,1)="B",1000000000*VALUE(LEFT(G397,LEN(G397)-1)),IF(RIGHT(G397,1)="%",0.01*VALUE(LEFT(G397,LEN(G397)-1)),IF(RIGHT(G397,1)="k",1000*VALUE(LEFT(G397,LEN(G397)-1)),VALUE(SUBSTITUTE(G397,",",""))))))))),"N/A")</f>
        <v/>
      </c>
    </row>
    <row r="398" spans="1:60">
      <c s="1" r="A398" t="n">
        <v>2</v>
      </c>
      <c r="B398" t="s">
        <v>125</v>
      </c>
      <c r="C398" t="s">
        <v>3146</v>
      </c>
      <c r="I398">
        <f>IF(AND(K398&gt; J398, L398&gt; K398, M398&gt; L398, N398&gt; M398), "pos_trend", IF(AND(K398&lt; J398, L398&lt; K398, M398&lt; L398, N398&lt; M398), "neg_trend", "N/A"))</f>
        <v/>
      </c>
      <c r="J398">
        <f>IFERROR(IF(TRIM(C398)="-", "N/A", IF(RIGHT(C398,1)=")",IF(RIGHT(C398,2)="T)",-1000000000000*VALUE(MID(C398,2,LEN(C398)-3)),IF(RIGHT(C398,2)="M)",-1000000*VALUE(MID(C398,2,LEN(C398)-3)),IF(RIGHT(C398,2)="B)",-1000000000*VALUE(MID(C398,2,LEN(C398)-3)),IF(RIGHT(C398,2)="k)",-1000*VALUE(MID(C398,2,LEN(C398)-3)),VALUE(SUBSTITUTE(C398,",","")))))),IF(RIGHT(C398,1)="T",1000000000000*VALUE(LEFT(C398,LEN(C398)-1)),IF(RIGHT(C398,1)="M",1000000*VALUE(LEFT(C398,LEN(C398)-1)),IF(RIGHT(C398,1)="B",1000000000*VALUE(LEFT(C398,LEN(C398)-1)),IF(RIGHT(C398,1)="%",0.01*VALUE(LEFT(C398,LEN(C398)-1)),IF(RIGHT(C398,1)="k",1000*VALUE(LEFT(C398,LEN(C398)-1)),VALUE(SUBSTITUTE(C398,",",""))))))))),"N/A")</f>
        <v/>
      </c>
      <c r="K398">
        <f>IFERROR(IF(TRIM(D398)="-", "N/A", IF(RIGHT(D398,1)=")",IF(RIGHT(D398,2)="T)",-1000000000000*VALUE(MID(D398,2,LEN(D398)-3)),IF(RIGHT(D398,2)="M)",-1000000*VALUE(MID(D398,2,LEN(D398)-3)),IF(RIGHT(D398,2)="B)",-1000000000*VALUE(MID(D398,2,LEN(D398)-3)),IF(RIGHT(D398,2)="k)",-1000*VALUE(MID(D398,2,LEN(D398)-3)),VALUE(SUBSTITUTE(D398,",","")))))),IF(RIGHT(D398,1)="T",1000000000000*VALUE(LEFT(D398,LEN(D398)-1)),IF(RIGHT(D398,1)="M",1000000*VALUE(LEFT(D398,LEN(D398)-1)),IF(RIGHT(D398,1)="B",1000000000*VALUE(LEFT(D398,LEN(D398)-1)),IF(RIGHT(D398,1)="%",0.01*VALUE(LEFT(D398,LEN(D398)-1)),IF(RIGHT(D398,1)="k",1000*VALUE(LEFT(D398,LEN(D398)-1)),VALUE(SUBSTITUTE(D398,",",""))))))))),"N/A")</f>
        <v/>
      </c>
      <c r="L398">
        <f>IFERROR(IF(TRIM(E398)="-", "N/A", IF(RIGHT(E398,1)=")",IF(RIGHT(E398,2)="T)",-1000000000000*VALUE(MID(E398,2,LEN(E398)-3)),IF(RIGHT(E398,2)="M)",-1000000*VALUE(MID(E398,2,LEN(E398)-3)),IF(RIGHT(E398,2)="B)",-1000000000*VALUE(MID(E398,2,LEN(E398)-3)),IF(RIGHT(E398,2)="k)",-1000*VALUE(MID(E398,2,LEN(E398)-3)),VALUE(SUBSTITUTE(E398,",","")))))),IF(RIGHT(E398,1)="T",1000000000000*VALUE(LEFT(E398,LEN(E398)-1)),IF(RIGHT(E398,1)="M",1000000*VALUE(LEFT(E398,LEN(E398)-1)),IF(RIGHT(E398,1)="B",1000000000*VALUE(LEFT(E398,LEN(E398)-1)),IF(RIGHT(E398,1)="%",0.01*VALUE(LEFT(E398,LEN(E398)-1)),IF(RIGHT(E398,1)="k",1000*VALUE(LEFT(E398,LEN(E398)-1)),VALUE(SUBSTITUTE(E398,",",""))))))))),"N/A")</f>
        <v/>
      </c>
      <c r="M398">
        <f>IFERROR(IF(TRIM(F398)="-", "N/A", IF(RIGHT(F398,1)=")",IF(RIGHT(F398,2)="T)",-1000000000000*VALUE(MID(F398,2,LEN(F398)-3)),IF(RIGHT(F398,2)="M)",-1000000*VALUE(MID(F398,2,LEN(F398)-3)),IF(RIGHT(F398,2)="B)",-1000000000*VALUE(MID(F398,2,LEN(F398)-3)),IF(RIGHT(F398,2)="k)",-1000*VALUE(MID(F398,2,LEN(F398)-3)),VALUE(SUBSTITUTE(F398,",","")))))),IF(RIGHT(F398,1)="T",1000000000000*VALUE(LEFT(F398,LEN(F398)-1)),IF(RIGHT(F398,1)="M",1000000*VALUE(LEFT(F398,LEN(F398)-1)),IF(RIGHT(F398,1)="B",1000000000*VALUE(LEFT(F398,LEN(F398)-1)),IF(RIGHT(F398,1)="%",0.01*VALUE(LEFT(F398,LEN(F398)-1)),IF(RIGHT(F398,1)="k",1000*VALUE(LEFT(F398,LEN(F398)-1)),VALUE(SUBSTITUTE(F398,",",""))))))))),"N/A")</f>
        <v/>
      </c>
      <c r="N398">
        <f>IFERROR(IF(TRIM(G398)="-", "N/A", IF(RIGHT(G398,1)=")",IF(RIGHT(G398,2)="T)",-1000000000000*VALUE(MID(G398,2,LEN(G398)-3)),IF(RIGHT(G398,2)="M)",-1000000*VALUE(MID(G398,2,LEN(G398)-3)),IF(RIGHT(G398,2)="B)",-1000000000*VALUE(MID(G398,2,LEN(G398)-3)),IF(RIGHT(G398,2)="k)",-1000*VALUE(MID(G398,2,LEN(G398)-3)),VALUE(SUBSTITUTE(G398,",","")))))),IF(RIGHT(G398,1)="T",1000000000000*VALUE(LEFT(G398,LEN(G398)-1)),IF(RIGHT(G398,1)="M",1000000*VALUE(LEFT(G398,LEN(G398)-1)),IF(RIGHT(G398,1)="B",1000000000*VALUE(LEFT(G398,LEN(G398)-1)),IF(RIGHT(G398,1)="%",0.01*VALUE(LEFT(G398,LEN(G398)-1)),IF(RIGHT(G398,1)="k",1000*VALUE(LEFT(G398,LEN(G398)-1)),VALUE(SUBSTITUTE(G398,",",""))))))))),"N/A")</f>
        <v/>
      </c>
    </row>
    <row r="399" spans="1:60">
      <c s="1" r="A399" t="n">
        <v>3</v>
      </c>
      <c r="B399" t="s">
        <v>126</v>
      </c>
      <c r="C399" t="s"/>
      <c r="I399">
        <f>IF(AND(K399&gt; J399, L399&gt; K399, M399&gt; L399, N399&gt; M399), "pos_trend", IF(AND(K399&lt; J399, L399&lt; K399, M399&lt; L399, N399&lt; M399), "neg_trend", "N/A"))</f>
        <v/>
      </c>
      <c r="J399">
        <f>IFERROR(IF(TRIM(C399)="-", "N/A", IF(RIGHT(C399,1)=")",IF(RIGHT(C399,2)="T)",-1000000000000*VALUE(MID(C399,2,LEN(C399)-3)),IF(RIGHT(C399,2)="M)",-1000000*VALUE(MID(C399,2,LEN(C399)-3)),IF(RIGHT(C399,2)="B)",-1000000000*VALUE(MID(C399,2,LEN(C399)-3)),IF(RIGHT(C399,2)="k)",-1000*VALUE(MID(C399,2,LEN(C399)-3)),VALUE(SUBSTITUTE(C399,",","")))))),IF(RIGHT(C399,1)="T",1000000000000*VALUE(LEFT(C399,LEN(C399)-1)),IF(RIGHT(C399,1)="M",1000000*VALUE(LEFT(C399,LEN(C399)-1)),IF(RIGHT(C399,1)="B",1000000000*VALUE(LEFT(C399,LEN(C399)-1)),IF(RIGHT(C399,1)="%",0.01*VALUE(LEFT(C399,LEN(C399)-1)),IF(RIGHT(C399,1)="k",1000*VALUE(LEFT(C399,LEN(C399)-1)),VALUE(SUBSTITUTE(C399,",",""))))))))),"N/A")</f>
        <v/>
      </c>
      <c r="K399">
        <f>IFERROR(IF(TRIM(D399)="-", "N/A", IF(RIGHT(D399,1)=")",IF(RIGHT(D399,2)="T)",-1000000000000*VALUE(MID(D399,2,LEN(D399)-3)),IF(RIGHT(D399,2)="M)",-1000000*VALUE(MID(D399,2,LEN(D399)-3)),IF(RIGHT(D399,2)="B)",-1000000000*VALUE(MID(D399,2,LEN(D399)-3)),IF(RIGHT(D399,2)="k)",-1000*VALUE(MID(D399,2,LEN(D399)-3)),VALUE(SUBSTITUTE(D399,",","")))))),IF(RIGHT(D399,1)="T",1000000000000*VALUE(LEFT(D399,LEN(D399)-1)),IF(RIGHT(D399,1)="M",1000000*VALUE(LEFT(D399,LEN(D399)-1)),IF(RIGHT(D399,1)="B",1000000000*VALUE(LEFT(D399,LEN(D399)-1)),IF(RIGHT(D399,1)="%",0.01*VALUE(LEFT(D399,LEN(D399)-1)),IF(RIGHT(D399,1)="k",1000*VALUE(LEFT(D399,LEN(D399)-1)),VALUE(SUBSTITUTE(D399,",",""))))))))),"N/A")</f>
        <v/>
      </c>
      <c r="L399">
        <f>IFERROR(IF(TRIM(E399)="-", "N/A", IF(RIGHT(E399,1)=")",IF(RIGHT(E399,2)="T)",-1000000000000*VALUE(MID(E399,2,LEN(E399)-3)),IF(RIGHT(E399,2)="M)",-1000000*VALUE(MID(E399,2,LEN(E399)-3)),IF(RIGHT(E399,2)="B)",-1000000000*VALUE(MID(E399,2,LEN(E399)-3)),IF(RIGHT(E399,2)="k)",-1000*VALUE(MID(E399,2,LEN(E399)-3)),VALUE(SUBSTITUTE(E399,",","")))))),IF(RIGHT(E399,1)="T",1000000000000*VALUE(LEFT(E399,LEN(E399)-1)),IF(RIGHT(E399,1)="M",1000000*VALUE(LEFT(E399,LEN(E399)-1)),IF(RIGHT(E399,1)="B",1000000000*VALUE(LEFT(E399,LEN(E399)-1)),IF(RIGHT(E399,1)="%",0.01*VALUE(LEFT(E399,LEN(E399)-1)),IF(RIGHT(E399,1)="k",1000*VALUE(LEFT(E399,LEN(E399)-1)),VALUE(SUBSTITUTE(E399,",",""))))))))),"N/A")</f>
        <v/>
      </c>
      <c r="M399">
        <f>IFERROR(IF(TRIM(F399)="-", "N/A", IF(RIGHT(F399,1)=")",IF(RIGHT(F399,2)="T)",-1000000000000*VALUE(MID(F399,2,LEN(F399)-3)),IF(RIGHT(F399,2)="M)",-1000000*VALUE(MID(F399,2,LEN(F399)-3)),IF(RIGHT(F399,2)="B)",-1000000000*VALUE(MID(F399,2,LEN(F399)-3)),IF(RIGHT(F399,2)="k)",-1000*VALUE(MID(F399,2,LEN(F399)-3)),VALUE(SUBSTITUTE(F399,",","")))))),IF(RIGHT(F399,1)="T",1000000000000*VALUE(LEFT(F399,LEN(F399)-1)),IF(RIGHT(F399,1)="M",1000000*VALUE(LEFT(F399,LEN(F399)-1)),IF(RIGHT(F399,1)="B",1000000000*VALUE(LEFT(F399,LEN(F399)-1)),IF(RIGHT(F399,1)="%",0.01*VALUE(LEFT(F399,LEN(F399)-1)),IF(RIGHT(F399,1)="k",1000*VALUE(LEFT(F399,LEN(F399)-1)),VALUE(SUBSTITUTE(F399,",",""))))))))),"N/A")</f>
        <v/>
      </c>
      <c r="N399">
        <f>IFERROR(IF(TRIM(G399)="-", "N/A", IF(RIGHT(G399,1)=")",IF(RIGHT(G399,2)="T)",-1000000000000*VALUE(MID(G399,2,LEN(G399)-3)),IF(RIGHT(G399,2)="M)",-1000000*VALUE(MID(G399,2,LEN(G399)-3)),IF(RIGHT(G399,2)="B)",-1000000000*VALUE(MID(G399,2,LEN(G399)-3)),IF(RIGHT(G399,2)="k)",-1000*VALUE(MID(G399,2,LEN(G399)-3)),VALUE(SUBSTITUTE(G399,",","")))))),IF(RIGHT(G399,1)="T",1000000000000*VALUE(LEFT(G399,LEN(G399)-1)),IF(RIGHT(G399,1)="M",1000000*VALUE(LEFT(G399,LEN(G399)-1)),IF(RIGHT(G399,1)="B",1000000000*VALUE(LEFT(G399,LEN(G399)-1)),IF(RIGHT(G399,1)="%",0.01*VALUE(LEFT(G399,LEN(G399)-1)),IF(RIGHT(G399,1)="k",1000*VALUE(LEFT(G399,LEN(G399)-1)),VALUE(SUBSTITUTE(G399,",",""))))))))),"N/A")</f>
        <v/>
      </c>
    </row>
    <row r="400" spans="1:60">
      <c s="1" r="A400" t="n">
        <v>4</v>
      </c>
      <c r="B400" t="s">
        <v>128</v>
      </c>
      <c r="C400" t="s"/>
    </row>
    <row r="401" spans="1:60">
      <c s="1" r="A401" t="n">
        <v>5</v>
      </c>
      <c r="B401" t="s">
        <v>130</v>
      </c>
      <c r="C401" t="s">
        <v>3147</v>
      </c>
    </row>
    <row r="402" spans="1:60">
      <c s="1" r="A402" t="n">
        <v>6</v>
      </c>
      <c r="B402" t="s">
        <v>132</v>
      </c>
      <c r="C402" t="s">
        <v>3148</v>
      </c>
    </row>
    <row r="403" spans="1:60">
      <c s="1" r="A403" t="n">
        <v>7</v>
      </c>
      <c r="B403" t="s">
        <v>134</v>
      </c>
      <c r="C403" t="s"/>
    </row>
    <row r="404" spans="1:60">
      <c s="1" r="A404" t="n">
        <v>8</v>
      </c>
      <c r="B404" t="s">
        <v>135</v>
      </c>
      <c r="C404" t="s"/>
    </row>
    <row r="448" spans="1:60">
      <c r="AZ448">
        <f>"Compile Facts"</f>
        <v/>
      </c>
    </row>
    <row r="450" spans="1:60">
      <c r="B450">
        <f>"ROIC Super Tree"</f>
        <v/>
      </c>
      <c r="AZ450">
        <f>I519</f>
        <v/>
      </c>
      <c r="BA450">
        <f>J519</f>
        <v/>
      </c>
    </row>
    <row r="451" spans="1:60">
      <c r="AZ451">
        <f>I520</f>
        <v/>
      </c>
      <c r="BA451">
        <f>J520</f>
        <v/>
      </c>
    </row>
    <row r="452" spans="1:60">
      <c r="AK452">
        <f>"Change in Gross Margin / Sales"</f>
        <v/>
      </c>
      <c r="AZ452">
        <f>I521</f>
        <v/>
      </c>
      <c r="BA452">
        <f>J521</f>
        <v/>
      </c>
    </row>
    <row r="453" spans="1:60">
      <c r="X453">
        <f>"Gross Margin"</f>
        <v/>
      </c>
      <c r="AK453">
        <f>K476</f>
        <v/>
      </c>
      <c r="AL453">
        <f>L476</f>
        <v/>
      </c>
      <c r="AM453">
        <f>M476</f>
        <v/>
      </c>
      <c r="AN453">
        <f>N476</f>
        <v/>
      </c>
      <c r="AZ453">
        <f>I522</f>
        <v/>
      </c>
      <c r="BA453">
        <f>J522</f>
        <v/>
      </c>
    </row>
    <row r="454" spans="1:60">
      <c r="X454">
        <f>D476</f>
        <v/>
      </c>
      <c r="Y454">
        <f>E476</f>
        <v/>
      </c>
      <c r="Z454">
        <f>F476</f>
        <v/>
      </c>
      <c r="AA454">
        <f>G476</f>
        <v/>
      </c>
      <c r="AB454">
        <f>H476</f>
        <v/>
      </c>
      <c r="AK454">
        <f>Y455-X455</f>
        <v/>
      </c>
      <c r="AL454">
        <f>Z455-Y455</f>
        <v/>
      </c>
      <c r="AM454">
        <f>AA455-Z455</f>
        <v/>
      </c>
      <c r="AN454">
        <f>AB455-AA455</f>
        <v/>
      </c>
    </row>
    <row r="455" spans="1:60">
      <c r="X455">
        <f>IFERROR((INDIRECT("J" &amp; MATCH("Gross Income",B145:B403,0) +144))/(INDIRECT("J" &amp; MATCH("Sales/Revenue",B145:B403,0) +144)), IFERROR((1 - (INDIRECT("J" &amp; MATCH("Cost of Goods Sold*",B145:B403,0) +144))/(INDIRECT("J" &amp; MATCH("Sales/Revenue",B145:B403,0) +144))),(INDIRECT("J" &amp; MATCH("Operating Income",B145:B403,0) +144))/(INDIRECT("J" &amp; MATCH("Sales/Revenue",B145:B403,0) +144))))</f>
        <v/>
      </c>
      <c r="Y455">
        <f>IFERROR((INDIRECT("K" &amp; MATCH("Gross Income",B145:B403,0) +144))/(INDIRECT("K" &amp; MATCH("Sales/Revenue",B145:B403,0) +144)), IFERROR((1 - (INDIRECT("K" &amp; MATCH("Cost of Goods Sold*",B145:B403,0) +144))/(INDIRECT("K" &amp; MATCH("Sales/Revenue",B145:B403,0) +144))),(INDIRECT("K" &amp; MATCH("Operating Income",B145:B403,0) +144))/(INDIRECT("K" &amp; MATCH("Sales/Revenue",B145:B403,0) +144))))</f>
        <v/>
      </c>
      <c r="Z455">
        <f>IFERROR((INDIRECT("L" &amp; MATCH("Gross Income",B145:B403,0) +144))/(INDIRECT("L" &amp; MATCH("Sales/Revenue",B145:B403,0) +144)), IFERROR((1 - (INDIRECT("L" &amp; MATCH("Cost of Goods Sold*",B145:B403,0) +144))/(INDIRECT("L" &amp; MATCH("Sales/Revenue",B145:B403,0) +144))),(INDIRECT("L" &amp; MATCH("Operating Income",B145:B403,0) +144))/(INDIRECT("L" &amp; MATCH("Sales/Revenue",B145:B403,0) +144))))</f>
        <v/>
      </c>
      <c r="AA455">
        <f>IFERROR((INDIRECT("M" &amp; MATCH("Gross Income",B145:B403,0) +144))/(INDIRECT("M" &amp; MATCH("Sales/Revenue",B145:B403,0) +144)), IFERROR((1 - (INDIRECT("M" &amp; MATCH("Cost of Goods Sold*",B145:B403,0) +144))/(INDIRECT("M" &amp; MATCH("Sales/Revenue",B145:B403,0) +144))),(INDIRECT("M" &amp; MATCH("Operating Income",B145:B403,0) +144))/(INDIRECT("M" &amp; MATCH("Sales/Revenue",B145:B403,0) +144))))</f>
        <v/>
      </c>
      <c r="AB455">
        <f>IFERROR((INDIRECT("N" &amp; MATCH("Gross Income",B145:B403,0) +144))/(INDIRECT("N" &amp; MATCH("Sales/Revenue",B145:B403,0) +144)), IFERROR((1 - (INDIRECT("N" &amp; MATCH("Cost of Goods Sold*",B145:B403,0) +144))/(INDIRECT("N" &amp; MATCH("Sales/Revenue",B145:B403,0) +144))),(INDIRECT("N" &amp; MATCH("Operating Income",B145:B403,0) +144))/(INDIRECT("N" &amp; MATCH("Sales/Revenue",B145:B403,0) +144))))</f>
        <v/>
      </c>
      <c r="AK455">
        <f>"Max " &amp; AK452</f>
        <v/>
      </c>
      <c r="AL455">
        <f>MAX(AK454:AN454)</f>
        <v/>
      </c>
      <c r="AZ455">
        <f>"Item"</f>
        <v/>
      </c>
      <c r="BA455">
        <f>"Key Driver"</f>
        <v/>
      </c>
    </row>
    <row r="456" spans="1:60">
      <c r="X456">
        <f>"Max " &amp; X453</f>
        <v/>
      </c>
      <c r="Y456">
        <f>MAX(X455:AB455)</f>
        <v/>
      </c>
      <c r="AK456">
        <f>AK455 &amp; " Year"</f>
        <v/>
      </c>
      <c r="AL456">
        <f>IF(MATCH(AL455,AK454:AN454,0)=1,AK453,IF(MATCH(AL455,AK454:AN454,0)=2,AL453,IF(MATCH(AL455,AK454:AN454,0)=3,AM453,AN453)))</f>
        <v/>
      </c>
      <c r="AZ456">
        <f>C528</f>
        <v/>
      </c>
      <c r="BA456">
        <f>L528</f>
        <v/>
      </c>
    </row>
    <row r="457" spans="1:60">
      <c r="X457">
        <f>X456 &amp; " Year"</f>
        <v/>
      </c>
      <c r="Y457">
        <f>VALUE(X454)+MATCH(Y456,X455:AB455,0)-1</f>
        <v/>
      </c>
      <c r="AK457">
        <f>"Min " &amp; AK452</f>
        <v/>
      </c>
      <c r="AL457">
        <f>MIN(AK454:AN454)</f>
        <v/>
      </c>
      <c r="AZ457">
        <f>C529</f>
        <v/>
      </c>
      <c r="BA457">
        <f>L529</f>
        <v/>
      </c>
    </row>
    <row r="458" spans="1:60">
      <c r="X458">
        <f>"Min " &amp; X453</f>
        <v/>
      </c>
      <c r="Y458">
        <f>MIN(X455:AB455)</f>
        <v/>
      </c>
      <c r="AK458">
        <f>AK457 &amp; " Year"</f>
        <v/>
      </c>
      <c r="AL458">
        <f>IF(MATCH(AL457,AK454:AN454,0)=1,AK453,IF(MATCH(AL457,AK454:AN454,0)=2,AL453,IF(MATCH(AL457,AK454:AN454,0)=3,AM453,AN453)))</f>
        <v/>
      </c>
    </row>
    <row r="459" spans="1:60">
      <c r="X459">
        <f>X458 &amp; " Year"</f>
        <v/>
      </c>
      <c r="Y459">
        <f>VALUE(X454)+MATCH(Y458,X455:AB455,0)-1</f>
        <v/>
      </c>
      <c r="AZ459">
        <f>C540</f>
        <v/>
      </c>
    </row>
    <row r="460" spans="1:60">
      <c r="Q460">
        <f>"Operating Margin"</f>
        <v/>
      </c>
    </row>
    <row r="461" spans="1:60">
      <c r="Q461">
        <f>D476</f>
        <v/>
      </c>
      <c r="R461">
        <f>E476</f>
        <v/>
      </c>
      <c r="S461">
        <f>F476</f>
        <v/>
      </c>
      <c r="T461">
        <f>G476</f>
        <v/>
      </c>
      <c r="U461">
        <f>H476</f>
        <v/>
      </c>
      <c r="X461">
        <f>"SGA / Sales"</f>
        <v/>
      </c>
      <c r="AE461">
        <f>"Change in Operating Margin"</f>
        <v/>
      </c>
      <c r="AK461">
        <f>"Change in SGA / Sales"</f>
        <v/>
      </c>
    </row>
    <row r="462" spans="1:60">
      <c r="Q462">
        <f>X455-X463-X471</f>
        <v/>
      </c>
      <c r="R462">
        <f>Y455-Y463-Y471</f>
        <v/>
      </c>
      <c r="S462">
        <f>Z455-Z463-Z471</f>
        <v/>
      </c>
      <c r="T462">
        <f>AA455-AA463-AA471</f>
        <v/>
      </c>
      <c r="U462">
        <f>AB455-AB463-AB471</f>
        <v/>
      </c>
      <c r="X462">
        <f>D476</f>
        <v/>
      </c>
      <c r="Y462">
        <f>E476</f>
        <v/>
      </c>
      <c r="Z462">
        <f>F476</f>
        <v/>
      </c>
      <c r="AA462">
        <f>G476</f>
        <v/>
      </c>
      <c r="AB462">
        <f>H476</f>
        <v/>
      </c>
      <c r="AE462">
        <f>K476</f>
        <v/>
      </c>
      <c r="AF462">
        <f>L476</f>
        <v/>
      </c>
      <c r="AG462">
        <f>M476</f>
        <v/>
      </c>
      <c r="AH462">
        <f>N476</f>
        <v/>
      </c>
      <c r="AK462">
        <f>K476</f>
        <v/>
      </c>
      <c r="AL462">
        <f>L476</f>
        <v/>
      </c>
      <c r="AM462">
        <f>M476</f>
        <v/>
      </c>
      <c r="AN462">
        <f>N476</f>
        <v/>
      </c>
    </row>
    <row r="463" spans="1:60">
      <c r="Q463">
        <f>"Max " &amp; Q460</f>
        <v/>
      </c>
      <c r="R463">
        <f>MAX(Q462:U462)</f>
        <v/>
      </c>
      <c r="S463">
        <f>"GM Effect on Max"</f>
        <v/>
      </c>
      <c r="T463">
        <f>IF(R464=Y457,"Max OM in same year as Max GM","Inconclusive Effect")</f>
        <v/>
      </c>
      <c r="U463">
        <f>"Correlation with GM"</f>
        <v/>
      </c>
      <c r="V463">
        <f>CORREL(Q462:U462,X455:AB455)</f>
        <v/>
      </c>
      <c r="X463">
        <f>(INDIRECT("J" &amp; MATCH("SG&amp;A Expense",B145:B403,0) +144))/(INDIRECT("J" &amp; MATCH("Sales/Revenue",B145:B403,0) +144))</f>
        <v/>
      </c>
      <c r="Y463">
        <f>(INDIRECT("K" &amp; MATCH("SG&amp;A Expense",B145:B403,0) +144))/(INDIRECT("K" &amp; MATCH("Sales/Revenue",B145:B403,0) +144))</f>
        <v/>
      </c>
      <c r="Z463">
        <f>(INDIRECT("L" &amp; MATCH("SG&amp;A Expense",B145:B403,0) +144))/(INDIRECT("L" &amp; MATCH("Sales/Revenue",B145:B403,0) +144))</f>
        <v/>
      </c>
      <c r="AA463">
        <f>(INDIRECT("M" &amp; MATCH("SG&amp;A Expense",B145:B403,0) +144))/(INDIRECT("M" &amp; MATCH("Sales/Revenue",B145:B403,0) +144))</f>
        <v/>
      </c>
      <c r="AB463">
        <f>(INDIRECT("N" &amp; MATCH("SG&amp;A Expense",B145:B403,0) +144))/(INDIRECT("N" &amp; MATCH("Sales/Revenue",B145:B403,0) +144))</f>
        <v/>
      </c>
      <c r="AE463">
        <f>R462-Q462</f>
        <v/>
      </c>
      <c r="AF463">
        <f>S462-R462</f>
        <v/>
      </c>
      <c r="AG463">
        <f>T462-S462</f>
        <v/>
      </c>
      <c r="AH463">
        <f>U462-T462</f>
        <v/>
      </c>
      <c r="AK463">
        <f>Y463-X463</f>
        <v/>
      </c>
      <c r="AL463">
        <f>Z463-Y463</f>
        <v/>
      </c>
      <c r="AM463">
        <f>AA463-Z463</f>
        <v/>
      </c>
      <c r="AN463">
        <f>AB463-AA463</f>
        <v/>
      </c>
    </row>
    <row r="464" spans="1:60">
      <c r="Q464">
        <f>Q463 &amp; " Year"</f>
        <v/>
      </c>
      <c r="R464">
        <f>VALUE(Q461)+MATCH(R463,Q462:U462,0)-1</f>
        <v/>
      </c>
      <c r="S464">
        <f>"SGA Effect on Max"</f>
        <v/>
      </c>
      <c r="T464">
        <f>IF(R464=Y467,"Max OM in same year as Min SGA","Inconclusive Effect")</f>
        <v/>
      </c>
      <c r="U464">
        <f>"Correlation with SGA"</f>
        <v/>
      </c>
      <c r="V464">
        <f>CORREL(Q462:U462,X463:AB463)</f>
        <v/>
      </c>
      <c r="X464">
        <f>"Max " &amp; X461</f>
        <v/>
      </c>
      <c r="Y464">
        <f>MAX(X463:AB463)</f>
        <v/>
      </c>
      <c r="AE464">
        <f>"Max " &amp; AE461</f>
        <v/>
      </c>
      <c r="AF464">
        <f>MAX(AE463:AH463)</f>
        <v/>
      </c>
      <c r="AK464">
        <f>"Max " &amp; AK461</f>
        <v/>
      </c>
      <c r="AL464">
        <f>MAX(AK463:AN463)</f>
        <v/>
      </c>
    </row>
    <row r="465" spans="1:60">
      <c r="J465">
        <f>"EOY Pretax ROIC"</f>
        <v/>
      </c>
      <c r="Q465">
        <f>"Min " &amp; Q460</f>
        <v/>
      </c>
      <c r="R465">
        <f>MIN(Q462:U462)</f>
        <v/>
      </c>
      <c r="S465">
        <f>"Dep Effect on Max"</f>
        <v/>
      </c>
      <c r="T465">
        <f>IF(R464=Y475,"Max OM in same year as Min Depr","Inconclusive Effect")</f>
        <v/>
      </c>
      <c r="U465">
        <f>"Correlation with Dep"</f>
        <v/>
      </c>
      <c r="V465">
        <f>CORREL(Q462:U462,X471:AB471)</f>
        <v/>
      </c>
      <c r="X465">
        <f>X464 &amp; " Year"</f>
        <v/>
      </c>
      <c r="Y465">
        <f>VALUE(X462)+MATCH(Y464,X463:AB463,0)-1</f>
        <v/>
      </c>
      <c r="AE465">
        <f>AE464 &amp; " Year"</f>
        <v/>
      </c>
      <c r="AF465">
        <f>IF(MATCH(AF464,AE463:AH463,0)=1,AE462,IF(MATCH(AF464,AE463:AH463,0)=2,AF462,IF(MATCH(AF464,AE463:AH463,0)=3,AG462,AH462)))</f>
        <v/>
      </c>
      <c r="AK465">
        <f>AK464 &amp; " Year"</f>
        <v/>
      </c>
      <c r="AL465">
        <f>IF(MATCH(AL464,AK463:AN463,0)=1,AK462,IF(MATCH(AL464,AK463:AN463,0)=2,AL462,IF(MATCH(AL464,AK463:AN463,0)=3,AM462,AN462)))</f>
        <v/>
      </c>
    </row>
    <row r="466" spans="1:60">
      <c r="J466">
        <f>D476</f>
        <v/>
      </c>
      <c r="K466">
        <f>E476</f>
        <v/>
      </c>
      <c r="L466">
        <f>F476</f>
        <v/>
      </c>
      <c r="M466">
        <f>G476</f>
        <v/>
      </c>
      <c r="N466">
        <f>H476</f>
        <v/>
      </c>
      <c r="Q466">
        <f>Q465 &amp; " Year"</f>
        <v/>
      </c>
      <c r="R466">
        <f>VALUE(Q461)+MATCH(R465,Q462:U462,0)-1</f>
        <v/>
      </c>
      <c r="S466">
        <f>"GM Effect on Min"</f>
        <v/>
      </c>
      <c r="T466">
        <f>IF(R466=Y459,"Min OM in same year as Min GM","Inconclusive Effect")</f>
        <v/>
      </c>
      <c r="X466">
        <f>"Min " &amp; X461</f>
        <v/>
      </c>
      <c r="Y466">
        <f>MIN(X463:AB463)</f>
        <v/>
      </c>
      <c r="AE466">
        <f>"Min " &amp; AE461</f>
        <v/>
      </c>
      <c r="AF466">
        <f>MIN(AE463:AH463)</f>
        <v/>
      </c>
      <c r="AK466">
        <f>"Min " &amp; AK461</f>
        <v/>
      </c>
      <c r="AL466">
        <f>MIN(AK463:AN463)</f>
        <v/>
      </c>
    </row>
    <row r="467" spans="1:60">
      <c r="J467">
        <f>Q462*(1/Q490)</f>
        <v/>
      </c>
      <c r="K467">
        <f>R462*(1/R490)</f>
        <v/>
      </c>
      <c r="L467">
        <f>S462*(1/S490)</f>
        <v/>
      </c>
      <c r="M467">
        <f>T462*(1/T490)</f>
        <v/>
      </c>
      <c r="N467">
        <f>U462*(1/U490)</f>
        <v/>
      </c>
      <c r="S467">
        <f>"SGA Effect on Min"</f>
        <v/>
      </c>
      <c r="T467">
        <f>IF(R466=Y465,"Min OM in same year as Max SGA","Inconclusive Effect")</f>
        <v/>
      </c>
      <c r="X467">
        <f>X466 &amp; " Year"</f>
        <v/>
      </c>
      <c r="Y467">
        <f>VALUE(X462)+MATCH(Y466,X463:AB463,0)-1</f>
        <v/>
      </c>
      <c r="AE467">
        <f>AE466 &amp; " Year"</f>
        <v/>
      </c>
      <c r="AF467">
        <f>IF(MATCH(AF466,AE463:AH463,0)=1,AE462,IF(MATCH(AF466,AE463:AH463,0)=2,AF462,IF(MATCH(AF466,AE463:AH463,0)=3,AG462,AH462)))</f>
        <v/>
      </c>
      <c r="AK467">
        <f>AK466 &amp; " Year"</f>
        <v/>
      </c>
      <c r="AL467">
        <f>IF(MATCH(AL466,AK463:AN463,0)=1,AK462,IF(MATCH(AL466,AK463:AN463,0)=2,AL462,IF(MATCH(AL466,AK463:AN463,0)=3,AM462,AN462)))</f>
        <v/>
      </c>
    </row>
    <row r="468" spans="1:60">
      <c r="J468">
        <f>"Max " &amp; J465</f>
        <v/>
      </c>
      <c r="K468">
        <f>MAX(J467:N467)</f>
        <v/>
      </c>
      <c r="L468">
        <f>"OM Effect on Max"</f>
        <v/>
      </c>
      <c r="M468">
        <f>IF(K469=R464,"Max ROIC in same year as Max OM","Inconclusive Effect")</f>
        <v/>
      </c>
      <c r="N468">
        <f>"Correlation with OM"</f>
        <v/>
      </c>
      <c r="O468">
        <f>CORREL(J467:N467,Q462:U462)</f>
        <v/>
      </c>
      <c r="S468">
        <f>"Dep Effect on Min"</f>
        <v/>
      </c>
      <c r="T468">
        <f>IF(R466=Y473,"Min OM in same year as Max Dep","Inconclusive Effect")</f>
        <v/>
      </c>
    </row>
    <row r="469" spans="1:60">
      <c r="J469">
        <f>J468 &amp; " Year"</f>
        <v/>
      </c>
      <c r="K469">
        <f>VALUE(J466)+MATCH(K468,J467:N467,0)-1</f>
        <v/>
      </c>
      <c r="L469">
        <f>"IC Effect on Max"</f>
        <v/>
      </c>
      <c r="M469">
        <f>IF(K469=R494,"Max ROIC in same year as Min IC","Inconclusive Effect")</f>
        <v/>
      </c>
      <c r="N469">
        <f>"Correlation with IC"</f>
        <v/>
      </c>
      <c r="O469">
        <f>CORREL(J467:N467,Q490:U490)</f>
        <v/>
      </c>
      <c r="X469">
        <f>"Depreciation / Sales"</f>
        <v/>
      </c>
    </row>
    <row r="470" spans="1:60">
      <c r="J470">
        <f>"Min " &amp; J465</f>
        <v/>
      </c>
      <c r="K470">
        <f>MIN(J467:N467)</f>
        <v/>
      </c>
      <c r="L470">
        <f>"OM Effect on Min"</f>
        <v/>
      </c>
      <c r="M470">
        <f>IF(K471=R466,"Min ROIC in same year as Min OM","Inconclusive Effect")</f>
        <v/>
      </c>
      <c r="Q470">
        <f>"Change in EOY Pretax ROIC"</f>
        <v/>
      </c>
      <c r="X470">
        <f>D476</f>
        <v/>
      </c>
      <c r="Y470">
        <f>E476</f>
        <v/>
      </c>
      <c r="Z470">
        <f>F476</f>
        <v/>
      </c>
      <c r="AA470">
        <f>G476</f>
        <v/>
      </c>
      <c r="AB470">
        <f>H476</f>
        <v/>
      </c>
    </row>
    <row r="471" spans="1:60">
      <c r="J471">
        <f>J470 &amp; " Year"</f>
        <v/>
      </c>
      <c r="K471">
        <f>VALUE(J466)+MATCH(K470,J467:N467,0)-1</f>
        <v/>
      </c>
      <c r="L471">
        <f>"IC Effect on Min"</f>
        <v/>
      </c>
      <c r="M471">
        <f>IF(K471=R492,"Min ROIC in same year as Max IC","Inconclusive Effect")</f>
        <v/>
      </c>
      <c r="Q471">
        <f>K476</f>
        <v/>
      </c>
      <c r="R471">
        <f>L476</f>
        <v/>
      </c>
      <c r="S471">
        <f>M476</f>
        <v/>
      </c>
      <c r="T471">
        <f>N476</f>
        <v/>
      </c>
      <c r="X471">
        <f>(INDIRECT("J" &amp; MATCH("Depreciation &amp; Amortization Expense",B145:B403,0) +144))/(INDIRECT("J" &amp; MATCH("Sales/Revenue",B145:B403,0) +144))</f>
        <v/>
      </c>
      <c r="Y471">
        <f>(INDIRECT("K" &amp; MATCH("Depreciation &amp; Amortization Expense",B145:B403,0) +144))/(INDIRECT("K" &amp; MATCH("Sales/Revenue",B145:B403,0) +144))</f>
        <v/>
      </c>
      <c r="Z471">
        <f>(INDIRECT("L" &amp; MATCH("Depreciation &amp; Amortization Expense",B145:B403,0) +144))/(INDIRECT("L" &amp; MATCH("Sales/Revenue",B145:B403,0) +144))</f>
        <v/>
      </c>
      <c r="AA471">
        <f>(INDIRECT("M" &amp; MATCH("Depreciation &amp; Amortization Expense",B145:B403,0) +144))/(INDIRECT("M" &amp; MATCH("Sales/Revenue",B145:B403,0) +144))</f>
        <v/>
      </c>
      <c r="AB471">
        <f>(INDIRECT("N" &amp; MATCH("Depreciation &amp; Amortization Expense",B145:B403,0) +144))/(INDIRECT("N" &amp; MATCH("Sales/Revenue",B145:B403,0) +144))</f>
        <v/>
      </c>
    </row>
    <row r="472" spans="1:60">
      <c r="Q472">
        <f>K467-J467</f>
        <v/>
      </c>
      <c r="R472">
        <f>L467-K467</f>
        <v/>
      </c>
      <c r="S472">
        <f>M467-L467</f>
        <v/>
      </c>
      <c r="T472">
        <f>N467-M467</f>
        <v/>
      </c>
      <c r="X472">
        <f>"Max " &amp; X469</f>
        <v/>
      </c>
      <c r="Y472">
        <f>MAX(X471:AB471)</f>
        <v/>
      </c>
      <c r="AK472">
        <f>"Change in Depreciation / Sales"</f>
        <v/>
      </c>
    </row>
    <row r="473" spans="1:60">
      <c r="Q473">
        <f>"Max " &amp; Q470</f>
        <v/>
      </c>
      <c r="R473">
        <f>MAX(Q472:T472)</f>
        <v/>
      </c>
      <c r="X473">
        <f>X472 &amp; " Year"</f>
        <v/>
      </c>
      <c r="Y473">
        <f>VALUE(X470)+MATCH(Y472,X471:AB471,0)-1</f>
        <v/>
      </c>
      <c r="AK473">
        <f>K476</f>
        <v/>
      </c>
      <c r="AL473">
        <f>L476</f>
        <v/>
      </c>
      <c r="AM473">
        <f>M476</f>
        <v/>
      </c>
      <c r="AN473">
        <f>N476</f>
        <v/>
      </c>
    </row>
    <row r="474" spans="1:60">
      <c r="Q474">
        <f>Q473 &amp; " Year"</f>
        <v/>
      </c>
      <c r="R474">
        <f>IF(MATCH(R473,Q472:T472,0)=1,Q471,IF(MATCH(R473,Q472:T472,0)=2,R471,IF(MATCH(R473,Q472:T472,0)=3,S471,T471)))</f>
        <v/>
      </c>
      <c r="X474">
        <f>"Min " &amp; X469</f>
        <v/>
      </c>
      <c r="Y474">
        <f>MIN(X471:AB471)</f>
        <v/>
      </c>
      <c r="AK474">
        <f>Y471-X471</f>
        <v/>
      </c>
      <c r="AL474">
        <f>Z471-Y471</f>
        <v/>
      </c>
      <c r="AM474">
        <f>AA471-Z471</f>
        <v/>
      </c>
      <c r="AN474">
        <f>AB471-AA471</f>
        <v/>
      </c>
    </row>
    <row r="475" spans="1:60">
      <c r="D475">
        <f>"EOY ROIC"</f>
        <v/>
      </c>
      <c r="K475">
        <f>"Change in EOY ROIC"</f>
        <v/>
      </c>
      <c r="Q475">
        <f>"Min " &amp; Q470</f>
        <v/>
      </c>
      <c r="R475">
        <f>MIN(Q472:T472)</f>
        <v/>
      </c>
      <c r="X475">
        <f>X474 &amp; " Year"</f>
        <v/>
      </c>
      <c r="Y475">
        <f>VALUE(X470)+MATCH(Y474,X471:AB471,0)-1</f>
        <v/>
      </c>
      <c r="AK475">
        <f>"Max " &amp; AK472</f>
        <v/>
      </c>
      <c r="AL475">
        <f>MAX(AK474:AN474)</f>
        <v/>
      </c>
    </row>
    <row r="476" spans="1:60">
      <c r="D476">
        <f>C144</f>
        <v/>
      </c>
      <c r="E476">
        <f>D144</f>
        <v/>
      </c>
      <c r="F476">
        <f>E144</f>
        <v/>
      </c>
      <c r="G476">
        <f>F144</f>
        <v/>
      </c>
      <c r="H476">
        <f>G144</f>
        <v/>
      </c>
      <c r="K476">
        <f>RIGHT(D476,2) &amp; "-" &amp; RIGHT(E476,2)</f>
        <v/>
      </c>
      <c r="L476">
        <f>RIGHT(E476,2) &amp; "-" &amp; RIGHT(F476,2)</f>
        <v/>
      </c>
      <c r="M476">
        <f>RIGHT(F476,2) &amp; "-" &amp; RIGHT(G476,2)</f>
        <v/>
      </c>
      <c r="N476">
        <f>RIGHT(G476,2) &amp; "-" &amp; RIGHT(H476,2)</f>
        <v/>
      </c>
      <c r="Q476">
        <f>Q475 &amp; " Year"</f>
        <v/>
      </c>
      <c r="R476">
        <f>IF(MATCH(R475,Q472:T472,0)=1,Q471,IF(MATCH(R475,Q472:T472,0)=2,R471,IF(MATCH(R475,Q472:T472,0)=3,S471,T471)))</f>
        <v/>
      </c>
      <c r="AK476">
        <f>AK475 &amp; " Year"</f>
        <v/>
      </c>
      <c r="AL476">
        <f>IF(MATCH(AL475,AK474:AN474,0)=1,AK473,IF(MATCH(AL475,AK474:AN474,0)=2,AL473,IF(MATCH(AL475,AK474:AN474,0)=3,AM473,AN473)))</f>
        <v/>
      </c>
    </row>
    <row r="477" spans="1:60">
      <c r="D477">
        <f>J467*(1-J487)</f>
        <v/>
      </c>
      <c r="E477">
        <f>K467*(1-K487)</f>
        <v/>
      </c>
      <c r="F477">
        <f>L467*(1-L487)</f>
        <v/>
      </c>
      <c r="G477">
        <f>M467*(1-M487)</f>
        <v/>
      </c>
      <c r="H477">
        <f>N467*(1-N487)</f>
        <v/>
      </c>
      <c r="K477">
        <f>E477-D477</f>
        <v/>
      </c>
      <c r="L477">
        <f>F477-E477</f>
        <v/>
      </c>
      <c r="M477">
        <f>G477-F477</f>
        <v/>
      </c>
      <c r="N477">
        <f>H477-G477</f>
        <v/>
      </c>
      <c r="AK477">
        <f>"Min " &amp; AK472</f>
        <v/>
      </c>
      <c r="AL477">
        <f>MIN(AK474:AN474)</f>
        <v/>
      </c>
    </row>
    <row r="478" spans="1:60">
      <c r="D478">
        <f>"Max " &amp; D475</f>
        <v/>
      </c>
      <c r="E478">
        <f>MAX(D477:H477)</f>
        <v/>
      </c>
      <c r="F478">
        <f>"Cash Tax  Effect on Max"</f>
        <v/>
      </c>
      <c r="G478">
        <f>IF(E479=K491,"Max ROIC in same year as Min Cash Tax","Inconclusive Effect")</f>
        <v/>
      </c>
      <c r="K478">
        <f>"Max " &amp; K475</f>
        <v/>
      </c>
      <c r="L478">
        <f>MAX(K477:N477)</f>
        <v/>
      </c>
      <c r="AK478">
        <f>AK477 &amp; " Year"</f>
        <v/>
      </c>
      <c r="AL478">
        <f>IF(MATCH(AL477,AK474:AN474,0)=1,AK473,IF(MATCH(AL477,AK474:AN474,0)=2,AL473,IF(MATCH(AL477,AK474:AN474,0)=3,AM473,AN473)))</f>
        <v/>
      </c>
    </row>
    <row r="479" spans="1:60">
      <c r="D479">
        <f>D478 &amp; " Year"</f>
        <v/>
      </c>
      <c r="E479">
        <f>VALUE(D476)+MATCH(E478,D477:H477,0)-1</f>
        <v/>
      </c>
      <c r="K479">
        <f>K478 &amp; " Year"</f>
        <v/>
      </c>
      <c r="L479">
        <f>IF(MATCH(L478,K477:N477,0)=1,K476,IF(MATCH(L478,K477:N477,0)=2,L476,IF(MATCH(L478,K477:N477,0)=3,M476,N476)))</f>
        <v/>
      </c>
      <c r="Q479">
        <f>"Change in Cash Tax Rate"</f>
        <v/>
      </c>
    </row>
    <row r="480" spans="1:60">
      <c r="D480">
        <f>"Min " &amp; D475</f>
        <v/>
      </c>
      <c r="E480">
        <f>MIN(D477:H477)</f>
        <v/>
      </c>
      <c r="F480">
        <f>"Cash Tax  Effect on Min"</f>
        <v/>
      </c>
      <c r="G480">
        <f>IF(E481=K489,"Min ROIC in same year as Max Cash Tax","Inconclusive Effect")</f>
        <v/>
      </c>
      <c r="K480">
        <f>"Min " &amp; K475</f>
        <v/>
      </c>
      <c r="L480">
        <f>MIN(K477:N477)</f>
        <v/>
      </c>
      <c r="Q480">
        <f>K476</f>
        <v/>
      </c>
      <c r="R480">
        <f>L476</f>
        <v/>
      </c>
      <c r="S480">
        <f>M476</f>
        <v/>
      </c>
      <c r="T480">
        <f>N476</f>
        <v/>
      </c>
    </row>
    <row r="481" spans="1:60">
      <c r="D481">
        <f>D480 &amp; " Year"</f>
        <v/>
      </c>
      <c r="E481">
        <f>VALUE(D476)+MATCH(E480,D477:H477,0)-1</f>
        <v/>
      </c>
      <c r="K481">
        <f>K480 &amp; " Year"</f>
        <v/>
      </c>
      <c r="L481">
        <f>IF(MATCH(L480,K477:N477,0)=1,K476,IF(MATCH(L480,K477:N477,0)=2,L476,IF(MATCH(L480,K477:N477,0)=3,M476,N476)))</f>
        <v/>
      </c>
      <c r="Q481">
        <f>K487-J487</f>
        <v/>
      </c>
      <c r="R481">
        <f>L487-K487</f>
        <v/>
      </c>
      <c r="S481">
        <f>M487-L487</f>
        <v/>
      </c>
      <c r="T481">
        <f>N487-M487</f>
        <v/>
      </c>
      <c r="X481">
        <f>"Op WC / Sales"</f>
        <v/>
      </c>
    </row>
    <row r="482" spans="1:60">
      <c r="D482">
        <f>"Correlation with OM"</f>
        <v/>
      </c>
      <c r="E482">
        <f>CORREL(D477:H477,Q462:U462)</f>
        <v/>
      </c>
      <c r="Q482">
        <f>"Max " &amp; Q479</f>
        <v/>
      </c>
      <c r="R482">
        <f>MAX(Q481:T481)</f>
        <v/>
      </c>
      <c r="X482">
        <f>D476</f>
        <v/>
      </c>
      <c r="Y482">
        <f>E476</f>
        <v/>
      </c>
      <c r="Z482">
        <f>F476</f>
        <v/>
      </c>
      <c r="AA482">
        <f>G476</f>
        <v/>
      </c>
      <c r="AB482">
        <f>H476</f>
        <v/>
      </c>
      <c r="AK482">
        <f>"Change in Op WC / Sales"</f>
        <v/>
      </c>
    </row>
    <row r="483" spans="1:60">
      <c r="D483">
        <f>"Correlation with IC"</f>
        <v/>
      </c>
      <c r="E483">
        <f>CORREL(D477:H477,Q490:U490)</f>
        <v/>
      </c>
      <c r="Q483">
        <f>Q482 &amp; " Year"</f>
        <v/>
      </c>
      <c r="R483">
        <f>IF(MATCH(R482,Q481:T481,0)=1,Q480,IF(MATCH(R482,Q481:T481,0)=2,R480,IF(MATCH(R482,Q481:T481,0)=3,S480,T480)))</f>
        <v/>
      </c>
      <c r="X483">
        <f>(INDIRECT("J" &amp; MATCH("Total Current Assets",B145:B403,0) +144) - INDIRECT("J" &amp; MATCH("Total Current Liabilities",B145:B403,0) +144))/(INDIRECT("J" &amp; MATCH("Sales/Revenue",B145:B403,0) +144))</f>
        <v/>
      </c>
      <c r="Y483">
        <f>(INDIRECT("K" &amp; MATCH("Total Current Assets",B145:B403,0) +144) - INDIRECT("K" &amp; MATCH("Total Current Liabilities",B145:B403,0) +144))/(INDIRECT("K" &amp; MATCH("Sales/Revenue",B145:B403,0) +144))</f>
        <v/>
      </c>
      <c r="Z483">
        <f>(INDIRECT("L" &amp; MATCH("Total Current Assets",B145:B403,0) +144) - INDIRECT("L" &amp; MATCH("Total Current Liabilities",B145:B403,0) +144))/(INDIRECT("L" &amp; MATCH("Sales/Revenue",B145:B403,0) +144))</f>
        <v/>
      </c>
      <c r="AA483">
        <f>(INDIRECT("M" &amp; MATCH("Total Current Assets",B145:B403,0) +144) - INDIRECT("M" &amp; MATCH("Total Current Liabilities",B145:B403,0) +144))/(INDIRECT("M" &amp; MATCH("Sales/Revenue",B145:B403,0) +144))</f>
        <v/>
      </c>
      <c r="AB483">
        <f>(INDIRECT("N" &amp; MATCH("Total Current Assets",B145:B403,0) +144) - INDIRECT("N" &amp; MATCH("Total Current Liabilities",B145:B403,0) +144))/(INDIRECT("N" &amp; MATCH("Sales/Revenue",B145:B403,0) +144))</f>
        <v/>
      </c>
      <c r="AK483">
        <f>K476</f>
        <v/>
      </c>
      <c r="AL483">
        <f>L476</f>
        <v/>
      </c>
      <c r="AM483">
        <f>M476</f>
        <v/>
      </c>
      <c r="AN483">
        <f>N476</f>
        <v/>
      </c>
    </row>
    <row r="484" spans="1:60">
      <c r="D484">
        <f>"Correlation with GM"</f>
        <v/>
      </c>
      <c r="E484">
        <f>CORREL(D477:H477,X455:AB455)</f>
        <v/>
      </c>
      <c r="Q484">
        <f>"Min " &amp; Q479</f>
        <v/>
      </c>
      <c r="R484">
        <f>MIN(Q481:T481)</f>
        <v/>
      </c>
      <c r="X484">
        <f>"Max " &amp; X481</f>
        <v/>
      </c>
      <c r="Y484">
        <f>MAX(X483:AB483)</f>
        <v/>
      </c>
      <c r="AK484">
        <f>Y483-X483</f>
        <v/>
      </c>
      <c r="AL484">
        <f>Z483-Y483</f>
        <v/>
      </c>
      <c r="AM484">
        <f>AA483-Z483</f>
        <v/>
      </c>
      <c r="AN484">
        <f>AB483-AA483</f>
        <v/>
      </c>
    </row>
    <row r="485" spans="1:60">
      <c r="D485">
        <f>"Correlation with SGA"</f>
        <v/>
      </c>
      <c r="E485">
        <f>CORREL(D477:H477,X463:AB463)</f>
        <v/>
      </c>
      <c r="J485">
        <f>"Cash Tax Rate"</f>
        <v/>
      </c>
      <c r="Q485">
        <f>Q484 &amp; " Year"</f>
        <v/>
      </c>
      <c r="R485">
        <f>IF(MATCH(R484,Q481:T481,0)=1,Q480,IF(MATCH(R484,Q481:T481,0)=2,R480,IF(MATCH(R484,Q481:T481,0)=3,S480,T480)))</f>
        <v/>
      </c>
      <c r="X485">
        <f>X484 &amp; " Year"</f>
        <v/>
      </c>
      <c r="Y485">
        <f>VALUE(X482)+MATCH(Y484,X483:AB483,0)-1</f>
        <v/>
      </c>
      <c r="AK485">
        <f>"Max " &amp; AK482</f>
        <v/>
      </c>
      <c r="AL485">
        <f>MAX(AK484:AN484)</f>
        <v/>
      </c>
    </row>
    <row r="486" spans="1:60">
      <c r="D486">
        <f>"Correlation with Dep"</f>
        <v/>
      </c>
      <c r="E486">
        <f>CORREL(D477:H477,X471:AB471)</f>
        <v/>
      </c>
      <c r="J486">
        <f>D476</f>
        <v/>
      </c>
      <c r="K486">
        <f>E476</f>
        <v/>
      </c>
      <c r="L486">
        <f>F476</f>
        <v/>
      </c>
      <c r="M486">
        <f>G476</f>
        <v/>
      </c>
      <c r="N486">
        <f>H476</f>
        <v/>
      </c>
      <c r="X486">
        <f>"Min " &amp; X481</f>
        <v/>
      </c>
      <c r="Y486">
        <f>MIN(X483:AB483)</f>
        <v/>
      </c>
      <c r="AK486">
        <f>AK485 &amp; " Year"</f>
        <v/>
      </c>
      <c r="AL486">
        <f>IF(MATCH(AL485,AK484:AN484,0)=1,AK483,IF(MATCH(AL485,AK484:AN484,0)=2,AL483,IF(MATCH(AL485,AK484:AN484,0)=3,AM483,AN483)))</f>
        <v/>
      </c>
    </row>
    <row r="487" spans="1:60">
      <c r="D487">
        <f>"Correlation with Op WC"</f>
        <v/>
      </c>
      <c r="E487">
        <f>CORREL(D477:H477,X483:AB483)</f>
        <v/>
      </c>
      <c r="J487">
        <f>(INDIRECT("J" &amp; MATCH("Income Tax",B145:B403,0) +144))/(INDIRECT("J" &amp; MATCH("Pretax Income",B145:B403,0) +144))</f>
        <v/>
      </c>
      <c r="K487">
        <f>(INDIRECT("K" &amp; MATCH("Income Tax",B145:B403,0) +144))/(INDIRECT("K" &amp; MATCH("Pretax Income",B145:B403,0) +144))</f>
        <v/>
      </c>
      <c r="L487">
        <f>(INDIRECT("L" &amp; MATCH("Income Tax",B145:B403,0) +144))/(INDIRECT("L" &amp; MATCH("Pretax Income",B145:B403,0) +144))</f>
        <v/>
      </c>
      <c r="M487">
        <f>(INDIRECT("M" &amp; MATCH("Income Tax",B145:B403,0) +144))/(INDIRECT("M" &amp; MATCH("Pretax Income",B145:B403,0) +144))</f>
        <v/>
      </c>
      <c r="N487">
        <f>(INDIRECT("N" &amp; MATCH("Income Tax",B145:B403,0) +144))/(INDIRECT("N" &amp; MATCH("Pretax Income",B145:B403,0) +144))</f>
        <v/>
      </c>
      <c r="X487">
        <f>X486 &amp; " Year"</f>
        <v/>
      </c>
      <c r="Y487">
        <f>VALUE(X482)+MATCH(Y486,X483:AB483,0)-1</f>
        <v/>
      </c>
      <c r="AK487">
        <f>"Min " &amp; AK482</f>
        <v/>
      </c>
      <c r="AL487">
        <f>MIN(AK484:AN484)</f>
        <v/>
      </c>
    </row>
    <row r="488" spans="1:60">
      <c r="D488">
        <f>"Correlation with PPE"</f>
        <v/>
      </c>
      <c r="E488">
        <f>CORREL(D477:H477,X491:AB491)</f>
        <v/>
      </c>
      <c r="J488">
        <f>"Max " &amp; J485</f>
        <v/>
      </c>
      <c r="K488">
        <f>MAX(J487:N487)</f>
        <v/>
      </c>
      <c r="Q488">
        <f>"Invested Capital / Sales"</f>
        <v/>
      </c>
      <c r="AK488">
        <f>AK487 &amp; " Year"</f>
        <v/>
      </c>
      <c r="AL488">
        <f>IF(MATCH(AL487,AK484:AN484,0)=1,AK483,IF(MATCH(AL487,AK484:AN484,0)=2,AL483,IF(MATCH(AL487,AK484:AN484,0)=3,AM483,AN483)))</f>
        <v/>
      </c>
    </row>
    <row r="489" spans="1:60">
      <c r="D489">
        <f>"Correlation with Intangibles"</f>
        <v/>
      </c>
      <c r="E489">
        <f>CORREL(D477:H477,X499:AB499)</f>
        <v/>
      </c>
      <c r="J489">
        <f>J488 &amp; " Year"</f>
        <v/>
      </c>
      <c r="K489">
        <f>VALUE(J486)+MATCH(K488,J487:N487,0)-1</f>
        <v/>
      </c>
      <c r="Q489">
        <f>D476</f>
        <v/>
      </c>
      <c r="R489">
        <f>E476</f>
        <v/>
      </c>
      <c r="S489">
        <f>F476</f>
        <v/>
      </c>
      <c r="T489">
        <f>G476</f>
        <v/>
      </c>
      <c r="U489">
        <f>H476</f>
        <v/>
      </c>
      <c r="X489">
        <f>"PPE / Sales"</f>
        <v/>
      </c>
    </row>
    <row r="490" spans="1:60">
      <c r="J490">
        <f>"Min " &amp; J485</f>
        <v/>
      </c>
      <c r="K490">
        <f>MIN(J487:N487)</f>
        <v/>
      </c>
      <c r="Q490">
        <f>SUM(X483,X491,X499)</f>
        <v/>
      </c>
      <c r="R490">
        <f>SUM(Y483,Y491,Y499)</f>
        <v/>
      </c>
      <c r="S490">
        <f>SUM(Z483,Z491,Z499)</f>
        <v/>
      </c>
      <c r="T490">
        <f>SUM(AA483,AA491,AA499)</f>
        <v/>
      </c>
      <c r="U490">
        <f>SUM(AB483,AB491,AB499)</f>
        <v/>
      </c>
      <c r="X490">
        <f>D476</f>
        <v/>
      </c>
      <c r="Y490">
        <f>E476</f>
        <v/>
      </c>
      <c r="Z490">
        <f>F476</f>
        <v/>
      </c>
      <c r="AA490">
        <f>G476</f>
        <v/>
      </c>
      <c r="AB490">
        <f>H476</f>
        <v/>
      </c>
      <c r="AE490">
        <f>"Change in Invested Capital / Sales"</f>
        <v/>
      </c>
      <c r="AK490">
        <f>"Change in PPE / Sales"</f>
        <v/>
      </c>
    </row>
    <row r="491" spans="1:60">
      <c r="J491">
        <f>J490 &amp; " Year"</f>
        <v/>
      </c>
      <c r="K491">
        <f>VALUE(J486)+MATCH(K490,J487:N487,0)-1</f>
        <v/>
      </c>
      <c r="Q491">
        <f>"Max " &amp; Q488</f>
        <v/>
      </c>
      <c r="R491">
        <f>MAX(Q490:U490)</f>
        <v/>
      </c>
      <c r="S491">
        <f>"Op WC Effect on Max"</f>
        <v/>
      </c>
      <c r="T491">
        <f>IF(R492=Y485,"Max IC in same year as Max Op WC","Inconclusive Effect")</f>
        <v/>
      </c>
      <c r="U491">
        <f>"Correlation with Op WC"</f>
        <v/>
      </c>
      <c r="V491">
        <f>CORREL(Q490:U490,X483:AB483)</f>
        <v/>
      </c>
      <c r="X491">
        <f>(INDIRECT("J" &amp; MATCH("Net Property, Plant &amp; Equipment",B145:B403,0) +144))/(INDIRECT("J" &amp; MATCH("Sales/Revenue",B145:B403,0) +144))</f>
        <v/>
      </c>
      <c r="Y491">
        <f>(INDIRECT("K" &amp; MATCH("Net Property, Plant &amp; Equipment",B145:B403,0) +144))/(INDIRECT("K" &amp; MATCH("Sales/Revenue",B145:B403,0) +144))</f>
        <v/>
      </c>
      <c r="Z491">
        <f>(INDIRECT("L" &amp; MATCH("Net Property, Plant &amp; Equipment",B145:B403,0) +144))/(INDIRECT("L" &amp; MATCH("Sales/Revenue",B145:B403,0) +144))</f>
        <v/>
      </c>
      <c r="AA491">
        <f>(INDIRECT("M" &amp; MATCH("Net Property, Plant &amp; Equipment",B145:B403,0) +144))/(INDIRECT("M" &amp; MATCH("Sales/Revenue",B145:B403,0) +144))</f>
        <v/>
      </c>
      <c r="AB491">
        <f>(INDIRECT("N" &amp; MATCH("Net Property, Plant &amp; Equipment",B145:B403,0) +144))/(INDIRECT("N" &amp; MATCH("Sales/Revenue",B145:B403,0) +144))</f>
        <v/>
      </c>
      <c r="AE491">
        <f>K476</f>
        <v/>
      </c>
      <c r="AF491">
        <f>L476</f>
        <v/>
      </c>
      <c r="AG491">
        <f>M476</f>
        <v/>
      </c>
      <c r="AH491">
        <f>N476</f>
        <v/>
      </c>
      <c r="AK491">
        <f>K476</f>
        <v/>
      </c>
      <c r="AL491">
        <f>L476</f>
        <v/>
      </c>
      <c r="AM491">
        <f>M476</f>
        <v/>
      </c>
      <c r="AN491">
        <f>N476</f>
        <v/>
      </c>
    </row>
    <row r="492" spans="1:60">
      <c r="Q492">
        <f>Q491 &amp; " Year"</f>
        <v/>
      </c>
      <c r="R492">
        <f>VALUE(Q489)+MATCH(R491,Q490:U490,0)-1</f>
        <v/>
      </c>
      <c r="S492">
        <f>"PPE Effect on Max"</f>
        <v/>
      </c>
      <c r="T492">
        <f>IF(R492=Y493,"Max IC in same year as Max PPE","Inconclusive Effect")</f>
        <v/>
      </c>
      <c r="U492">
        <f>"Correlation with PPE"</f>
        <v/>
      </c>
      <c r="V492">
        <f>CORREL(Q490:U490,X491:AB491)</f>
        <v/>
      </c>
      <c r="X492">
        <f>"Max " &amp; X489</f>
        <v/>
      </c>
      <c r="Y492">
        <f>MAX(X491:AB491)</f>
        <v/>
      </c>
      <c r="AE492">
        <f>R490-Q490</f>
        <v/>
      </c>
      <c r="AF492">
        <f>S490-R490</f>
        <v/>
      </c>
      <c r="AG492">
        <f>T490-S490</f>
        <v/>
      </c>
      <c r="AH492">
        <f>U490-T490</f>
        <v/>
      </c>
      <c r="AK492">
        <f>Y491-X491</f>
        <v/>
      </c>
      <c r="AL492">
        <f>Z491-Y491</f>
        <v/>
      </c>
      <c r="AM492">
        <f>AA491-Z491</f>
        <v/>
      </c>
      <c r="AN492">
        <f>AB491-AA491</f>
        <v/>
      </c>
    </row>
    <row r="493" spans="1:60">
      <c r="Q493">
        <f>"Min " &amp; Q488</f>
        <v/>
      </c>
      <c r="R493">
        <f>MIN(Q490:U490)</f>
        <v/>
      </c>
      <c r="S493">
        <f>"Intangibles Effect on Max"</f>
        <v/>
      </c>
      <c r="T493">
        <f>IF(R492=Y501,"Max IC in same year as Max Intangibles","Inconclusive Effect")</f>
        <v/>
      </c>
      <c r="U493">
        <f>"Correlation with Intangibles"</f>
        <v/>
      </c>
      <c r="V493">
        <f>CORREL(Q490:U490,X499:AB499)</f>
        <v/>
      </c>
      <c r="X493">
        <f>X492 &amp; " Year"</f>
        <v/>
      </c>
      <c r="Y493">
        <f>VALUE(X490)+MATCH(Y492,X491:AB491,0)-1</f>
        <v/>
      </c>
      <c r="AE493">
        <f>"Max " &amp; AE490</f>
        <v/>
      </c>
      <c r="AF493">
        <f>MAX(AE492:AH492)</f>
        <v/>
      </c>
      <c r="AK493">
        <f>"Max " &amp; AK490</f>
        <v/>
      </c>
      <c r="AL493">
        <f>MAX(AK492:AN492)</f>
        <v/>
      </c>
    </row>
    <row r="494" spans="1:60">
      <c r="Q494">
        <f>Q493 &amp; " Year"</f>
        <v/>
      </c>
      <c r="R494">
        <f>VALUE(Q489)+MATCH(R493,Q490:U490,0)-1</f>
        <v/>
      </c>
      <c r="S494">
        <f>"Op WC Effect on Min"</f>
        <v/>
      </c>
      <c r="T494">
        <f>IF(R494=Y487,"Min IC in same year as Min Op WC","Inconclusive Effect")</f>
        <v/>
      </c>
      <c r="X494">
        <f>"Min " &amp; X489</f>
        <v/>
      </c>
      <c r="Y494">
        <f>MIN(X491:AB491)</f>
        <v/>
      </c>
      <c r="AE494">
        <f>AE493 &amp; " Year"</f>
        <v/>
      </c>
      <c r="AF494">
        <f>IF(MATCH(AF493,AE492:AH492,0)=1,AE491,IF(MATCH(AF493,AE492:AH492,0)=2,AF491,IF(MATCH(AF493,AE492:AH492,0)=3,AG491,AH491)))</f>
        <v/>
      </c>
      <c r="AK494">
        <f>AK493 &amp; " Year"</f>
        <v/>
      </c>
      <c r="AL494">
        <f>IF(MATCH(AL493,AK492:AN492,0)=1,AK491,IF(MATCH(AL493,AK492:AN492,0)=2,AL491,IF(MATCH(AL493,AK492:AN492,0)=3,AM491,AN491)))</f>
        <v/>
      </c>
    </row>
    <row r="495" spans="1:60">
      <c r="S495">
        <f>"PPE Effect on Min"</f>
        <v/>
      </c>
      <c r="T495">
        <f>IF(R494=Y495,"Min IC in same year as Min PPE","Inconclusive Effect")</f>
        <v/>
      </c>
      <c r="X495">
        <f>X494 &amp; " Year"</f>
        <v/>
      </c>
      <c r="Y495">
        <f>VALUE(X490)+MATCH(Y494,X491:AB491,0)-1</f>
        <v/>
      </c>
      <c r="AE495">
        <f>"Min " &amp; AE490</f>
        <v/>
      </c>
      <c r="AF495">
        <f>MIN(AE492:AH492)</f>
        <v/>
      </c>
      <c r="AK495">
        <f>"Min " &amp; AK490</f>
        <v/>
      </c>
      <c r="AL495">
        <f>MIN(AK492:AN492)</f>
        <v/>
      </c>
    </row>
    <row r="496" spans="1:60">
      <c r="S496">
        <f>"Intangibles Effect on Min"</f>
        <v/>
      </c>
      <c r="T496">
        <f>IF(R494=Y503,"Min IC in same year as Min Intangibles","Inconclusive Effect")</f>
        <v/>
      </c>
      <c r="AE496">
        <f>AE495 &amp; " Year"</f>
        <v/>
      </c>
      <c r="AF496">
        <f>IF(MATCH(AF495,AE492:AH492,0)=1,AE491,IF(MATCH(AF495,AE492:AH492,0)=2,AF491,IF(MATCH(AF495,AE492:AH492,0)=3,AG491,AH491)))</f>
        <v/>
      </c>
      <c r="AK496">
        <f>AK495 &amp; " Year"</f>
        <v/>
      </c>
      <c r="AL496">
        <f>IF(MATCH(AL495,AK492:AN492,0)=1,AK491,IF(MATCH(AL495,AK492:AN492,0)=2,AL491,IF(MATCH(AL495,AK492:AN492,0)=3,AM491,AN491)))</f>
        <v/>
      </c>
    </row>
    <row r="497" spans="1:60">
      <c r="X497">
        <f>"Intangibles / Sales"</f>
        <v/>
      </c>
    </row>
    <row r="498" spans="1:60">
      <c r="X498">
        <f>D476</f>
        <v/>
      </c>
      <c r="Y498">
        <f>E476</f>
        <v/>
      </c>
      <c r="Z498">
        <f>F476</f>
        <v/>
      </c>
      <c r="AA498">
        <f>G476</f>
        <v/>
      </c>
      <c r="AB498">
        <f>H476</f>
        <v/>
      </c>
      <c r="AK498">
        <f>"Change in Intagibles / Sales"</f>
        <v/>
      </c>
    </row>
    <row r="499" spans="1:60">
      <c r="X499">
        <f>(INDIRECT("J" &amp; MATCH("Intangible Assets",B145:B403,0) +144))/(INDIRECT("J" &amp; MATCH("Sales/Revenue",B145:B403,0) +144))</f>
        <v/>
      </c>
      <c r="Y499">
        <f>(INDIRECT("K" &amp; MATCH("Intangible Assets",B145:B403,0) +144))/(INDIRECT("K" &amp; MATCH("Sales/Revenue",B145:B403,0) +144))</f>
        <v/>
      </c>
      <c r="Z499">
        <f>(INDIRECT("L" &amp; MATCH("Intangible Assets",B145:B403,0) +144))/(INDIRECT("L" &amp; MATCH("Sales/Revenue",B145:B403,0) +144))</f>
        <v/>
      </c>
      <c r="AA499">
        <f>(INDIRECT("M" &amp; MATCH("Intangible Assets",B145:B403,0) +144))/(INDIRECT("M" &amp; MATCH("Sales/Revenue",B145:B403,0) +144))</f>
        <v/>
      </c>
      <c r="AB499">
        <f>(INDIRECT("N" &amp; MATCH("Intangible Assets",B145:B403,0) +144))/(INDIRECT("N" &amp; MATCH("Sales/Revenue",B145:B403,0) +144))</f>
        <v/>
      </c>
      <c r="AK499">
        <f>K476</f>
        <v/>
      </c>
      <c r="AL499">
        <f>L476</f>
        <v/>
      </c>
      <c r="AM499">
        <f>M476</f>
        <v/>
      </c>
      <c r="AN499">
        <f>N476</f>
        <v/>
      </c>
    </row>
    <row r="500" spans="1:60">
      <c r="X500">
        <f>"Max " &amp; X497</f>
        <v/>
      </c>
      <c r="Y500">
        <f>MAX(X499:AB499)</f>
        <v/>
      </c>
      <c r="AK500">
        <f>Y499-X499</f>
        <v/>
      </c>
      <c r="AL500">
        <f>Z499-Y499</f>
        <v/>
      </c>
      <c r="AM500">
        <f>AA499-Z499</f>
        <v/>
      </c>
      <c r="AN500">
        <f>AB499-AA499</f>
        <v/>
      </c>
    </row>
    <row r="501" spans="1:60">
      <c r="X501">
        <f>X500 &amp; " Year"</f>
        <v/>
      </c>
      <c r="Y501">
        <f>VALUE(X498)+MATCH(Y500,X499:AB499,0)-1</f>
        <v/>
      </c>
      <c r="AK501">
        <f>"Max " &amp; AK498</f>
        <v/>
      </c>
      <c r="AL501">
        <f>MAX(AK500:AN500)</f>
        <v/>
      </c>
    </row>
    <row r="502" spans="1:60">
      <c r="X502">
        <f>"Min " &amp; X497</f>
        <v/>
      </c>
      <c r="Y502">
        <f>MIN(X499:AB499)</f>
        <v/>
      </c>
      <c r="AK502">
        <f>AK501 &amp; " Year"</f>
        <v/>
      </c>
      <c r="AL502">
        <f>IF(MATCH(AL501,AK500:AN500,0)=1,AK499,IF(MATCH(AL501,AK500:AN500,0)=2,AL499,IF(MATCH(AL501,AK500:AN500,0)=3,AM499,AN499)))</f>
        <v/>
      </c>
    </row>
    <row r="503" spans="1:60">
      <c r="X503">
        <f>X502 &amp; " Year"</f>
        <v/>
      </c>
      <c r="Y503">
        <f>VALUE(X498)+MATCH(Y502,X499:AB499,0)-1</f>
        <v/>
      </c>
      <c r="AK503">
        <f>"Min " &amp; AK498</f>
        <v/>
      </c>
      <c r="AL503">
        <f>MIN(AK500:AN500)</f>
        <v/>
      </c>
    </row>
    <row r="504" spans="1:60">
      <c r="AK504">
        <f>AK503 &amp; " Year"</f>
        <v/>
      </c>
      <c r="AL504">
        <f>IF(MATCH(AL503,AK500:AN500,0)=1,AK499,IF(MATCH(AL503,AK500:AN500,0)=2,AL499,IF(MATCH(AL503,AK500:AN500,0)=3,AM499,AN499)))</f>
        <v/>
      </c>
    </row>
    <row r="507" spans="1:60">
      <c r="D507">
        <f>D476</f>
        <v/>
      </c>
      <c r="E507">
        <f>E476</f>
        <v/>
      </c>
      <c r="F507">
        <f>F476</f>
        <v/>
      </c>
      <c r="G507">
        <f>G476</f>
        <v/>
      </c>
      <c r="H507">
        <f>H476</f>
        <v/>
      </c>
      <c r="I507">
        <f>"Average"</f>
        <v/>
      </c>
      <c r="J507">
        <f>"SD"</f>
        <v/>
      </c>
      <c r="K507">
        <f>D507</f>
        <v/>
      </c>
      <c r="L507">
        <f>E507</f>
        <v/>
      </c>
      <c r="M507">
        <f>F507</f>
        <v/>
      </c>
      <c r="N507">
        <f>G507</f>
        <v/>
      </c>
      <c r="O507">
        <f>H507</f>
        <v/>
      </c>
      <c r="P507">
        <f>"Max z Year"</f>
        <v/>
      </c>
    </row>
    <row r="508" spans="1:60">
      <c r="C508">
        <f>D475</f>
        <v/>
      </c>
      <c r="D508">
        <f>D477</f>
        <v/>
      </c>
      <c r="E508">
        <f>E477</f>
        <v/>
      </c>
      <c r="F508">
        <f>F477</f>
        <v/>
      </c>
      <c r="G508">
        <f>G477</f>
        <v/>
      </c>
      <c r="H508">
        <f>H477</f>
        <v/>
      </c>
      <c r="I508">
        <f>AVERAGE(D508:H508)</f>
        <v/>
      </c>
      <c r="J508">
        <f>STDEV(D508:H508)</f>
        <v/>
      </c>
      <c r="K508">
        <f>(D508-I508)/J508</f>
        <v/>
      </c>
      <c r="L508">
        <f>(E508-I508)/J508</f>
        <v/>
      </c>
      <c r="M508">
        <f>(F508-I508)/J508</f>
        <v/>
      </c>
      <c r="N508">
        <f>(G508-I508)/J508</f>
        <v/>
      </c>
      <c r="O508">
        <f>(H508-I508)/J508</f>
        <v/>
      </c>
      <c r="P508">
        <f>K507 + MATCH(IF(MAX(MAX(K508:O508),ABS(MIN(K508:O508)))=ABS(MIN(K508:O508)), MIN(K508:O508),MAX(K508:O508)),K508:O508,0) - 1</f>
        <v/>
      </c>
    </row>
    <row r="509" spans="1:60">
      <c r="C509">
        <f>J465</f>
        <v/>
      </c>
      <c r="D509">
        <f>J467</f>
        <v/>
      </c>
      <c r="E509">
        <f>K467</f>
        <v/>
      </c>
      <c r="F509">
        <f>L467</f>
        <v/>
      </c>
      <c r="G509">
        <f>M467</f>
        <v/>
      </c>
      <c r="H509">
        <f>N467</f>
        <v/>
      </c>
      <c r="I509">
        <f>AVERAGE(D509:H509)</f>
        <v/>
      </c>
      <c r="J509">
        <f>STDEV(D509:H509)</f>
        <v/>
      </c>
      <c r="K509">
        <f>(D509-I509)/J509</f>
        <v/>
      </c>
      <c r="L509">
        <f>(E509-I509)/J509</f>
        <v/>
      </c>
      <c r="M509">
        <f>(F509-I509)/J509</f>
        <v/>
      </c>
      <c r="N509">
        <f>(G509-I509)/J509</f>
        <v/>
      </c>
      <c r="O509">
        <f>(H509-I509)/J509</f>
        <v/>
      </c>
      <c r="P509">
        <f>K507 + MATCH(IF(MAX(MAX(K509:O509),ABS(MIN(K509:O509)))=ABS(MIN(K509:O509)), MIN(K509:O509),MAX(K509:O509)),K509:O509,0) - 1</f>
        <v/>
      </c>
    </row>
    <row r="510" spans="1:60">
      <c r="C510">
        <f>J485</f>
        <v/>
      </c>
      <c r="D510">
        <f>J487</f>
        <v/>
      </c>
      <c r="E510">
        <f>K487</f>
        <v/>
      </c>
      <c r="F510">
        <f>L487</f>
        <v/>
      </c>
      <c r="G510">
        <f>M487</f>
        <v/>
      </c>
      <c r="H510">
        <f>N487</f>
        <v/>
      </c>
      <c r="I510">
        <f>AVERAGE(D510:H510)</f>
        <v/>
      </c>
      <c r="J510">
        <f>STDEV(D510:H510)</f>
        <v/>
      </c>
      <c r="K510">
        <f>(D510-I510)/J510</f>
        <v/>
      </c>
      <c r="L510">
        <f>(E510-I510)/J510</f>
        <v/>
      </c>
      <c r="M510">
        <f>(F510-I510)/J510</f>
        <v/>
      </c>
      <c r="N510">
        <f>(G510-I510)/J510</f>
        <v/>
      </c>
      <c r="O510">
        <f>(H510-I510)/J510</f>
        <v/>
      </c>
      <c r="P510">
        <f>K507 + MATCH(IF(MAX(MAX(K510:O510),ABS(MIN(K510:O510)))=ABS(MIN(K510:O510)), MIN(K510:O510),MAX(K510:O510)),K510:O510,0) - 1</f>
        <v/>
      </c>
    </row>
    <row r="511" spans="1:60">
      <c r="C511">
        <f>Q460</f>
        <v/>
      </c>
      <c r="D511">
        <f>Q462</f>
        <v/>
      </c>
      <c r="E511">
        <f>R462</f>
        <v/>
      </c>
      <c r="F511">
        <f>S462</f>
        <v/>
      </c>
      <c r="G511">
        <f>T462</f>
        <v/>
      </c>
      <c r="H511">
        <f>U462</f>
        <v/>
      </c>
      <c r="I511">
        <f>AVERAGE(D511:H511)</f>
        <v/>
      </c>
      <c r="J511">
        <f>STDEV(D511:H511)</f>
        <v/>
      </c>
      <c r="K511">
        <f>(D511-I511)/J511</f>
        <v/>
      </c>
      <c r="L511">
        <f>(E511-I511)/J511</f>
        <v/>
      </c>
      <c r="M511">
        <f>(F511-I511)/J511</f>
        <v/>
      </c>
      <c r="N511">
        <f>(G511-I511)/J511</f>
        <v/>
      </c>
      <c r="O511">
        <f>(H511-I511)/J511</f>
        <v/>
      </c>
      <c r="P511">
        <f>K507 + MATCH(IF(MAX(MAX(K511:O511),ABS(MIN(K511:O511)))=ABS(MIN(K511:O511)), MIN(K511:O511),MAX(K511:O511)),K511:O511,0) - 1</f>
        <v/>
      </c>
    </row>
    <row r="512" spans="1:60">
      <c r="C512">
        <f>Q488</f>
        <v/>
      </c>
      <c r="D512">
        <f>Q490</f>
        <v/>
      </c>
      <c r="E512">
        <f>R490</f>
        <v/>
      </c>
      <c r="F512">
        <f>S490</f>
        <v/>
      </c>
      <c r="G512">
        <f>T490</f>
        <v/>
      </c>
      <c r="H512">
        <f>U490</f>
        <v/>
      </c>
      <c r="I512">
        <f>AVERAGE(D512:H512)</f>
        <v/>
      </c>
      <c r="J512">
        <f>STDEV(D512:H512)</f>
        <v/>
      </c>
      <c r="K512">
        <f>(D512-I512)/J512</f>
        <v/>
      </c>
      <c r="L512">
        <f>(E512-I512)/J512</f>
        <v/>
      </c>
      <c r="M512">
        <f>(F512-I512)/J512</f>
        <v/>
      </c>
      <c r="N512">
        <f>(G512-I512)/J512</f>
        <v/>
      </c>
      <c r="O512">
        <f>(H512-I512)/J512</f>
        <v/>
      </c>
      <c r="P512">
        <f>K507 + MATCH(IF(MAX(MAX(K512:O512),ABS(MIN(K512:O512)))=ABS(MIN(K512:O512)), MIN(K512:O512),MAX(K512:O512)),K512:O512,0) - 1</f>
        <v/>
      </c>
    </row>
    <row r="513" spans="1:60">
      <c r="C513">
        <f>X453</f>
        <v/>
      </c>
      <c r="D513">
        <f>X455</f>
        <v/>
      </c>
      <c r="E513">
        <f>Y455</f>
        <v/>
      </c>
      <c r="F513">
        <f>Z455</f>
        <v/>
      </c>
      <c r="G513">
        <f>AA455</f>
        <v/>
      </c>
      <c r="H513">
        <f>AB455</f>
        <v/>
      </c>
      <c r="I513">
        <f>AVERAGE(D513:H513)</f>
        <v/>
      </c>
      <c r="J513">
        <f>STDEV(D513:H513)</f>
        <v/>
      </c>
      <c r="K513">
        <f>(D513-I513)/J513</f>
        <v/>
      </c>
      <c r="L513">
        <f>(E513-I513)/J513</f>
        <v/>
      </c>
      <c r="M513">
        <f>(F513-I513)/J513</f>
        <v/>
      </c>
      <c r="N513">
        <f>(G513-I513)/J513</f>
        <v/>
      </c>
      <c r="O513">
        <f>(H513-I513)/J513</f>
        <v/>
      </c>
      <c r="P513">
        <f>K507 + MATCH(IF(MAX(MAX(K513:O513),ABS(MIN(K513:O513)))=ABS(MIN(K513:O513)), MIN(K513:O513),MAX(K513:O513)),K513:O513,0) - 1</f>
        <v/>
      </c>
    </row>
    <row r="514" spans="1:60">
      <c r="C514">
        <f>X461</f>
        <v/>
      </c>
      <c r="D514">
        <f>X463</f>
        <v/>
      </c>
      <c r="E514">
        <f>Y463</f>
        <v/>
      </c>
      <c r="F514">
        <f>Z463</f>
        <v/>
      </c>
      <c r="G514">
        <f>AA463</f>
        <v/>
      </c>
      <c r="H514">
        <f>AB463</f>
        <v/>
      </c>
      <c r="I514">
        <f>AVERAGE(D514:H514)</f>
        <v/>
      </c>
      <c r="J514">
        <f>STDEV(D514:H514)</f>
        <v/>
      </c>
      <c r="K514">
        <f>(D514-I514)/J514</f>
        <v/>
      </c>
      <c r="L514">
        <f>(E514-I514)/J514</f>
        <v/>
      </c>
      <c r="M514">
        <f>(F514-I514)/J514</f>
        <v/>
      </c>
      <c r="N514">
        <f>(G514-I514)/J514</f>
        <v/>
      </c>
      <c r="O514">
        <f>(H514-I514)/J514</f>
        <v/>
      </c>
      <c r="P514">
        <f>K507 + MATCH(IF(MAX(MAX(K514:O514),ABS(MIN(K514:O514)))=ABS(MIN(K514:O514)), MIN(K514:O514),MAX(K514:O514)),K514:O514,0) - 1</f>
        <v/>
      </c>
    </row>
    <row r="515" spans="1:60">
      <c r="C515">
        <f>X469</f>
        <v/>
      </c>
      <c r="D515">
        <f>X471</f>
        <v/>
      </c>
      <c r="E515">
        <f>Y471</f>
        <v/>
      </c>
      <c r="F515">
        <f>Z471</f>
        <v/>
      </c>
      <c r="G515">
        <f>AA471</f>
        <v/>
      </c>
      <c r="H515">
        <f>AB471</f>
        <v/>
      </c>
      <c r="I515">
        <f>AVERAGE(D515:H515)</f>
        <v/>
      </c>
      <c r="J515">
        <f>STDEV(D515:H515)</f>
        <v/>
      </c>
      <c r="K515">
        <f>(D515-I515)/J515</f>
        <v/>
      </c>
      <c r="L515">
        <f>(E515-I515)/J515</f>
        <v/>
      </c>
      <c r="M515">
        <f>(F515-I515)/J515</f>
        <v/>
      </c>
      <c r="N515">
        <f>(G515-I515)/J515</f>
        <v/>
      </c>
      <c r="O515">
        <f>(H515-I515)/J515</f>
        <v/>
      </c>
      <c r="P515">
        <f>K507 + MATCH(IF(MAX(MAX(K515:O515),ABS(MIN(K515:O515)))=ABS(MIN(K515:O515)), MIN(K515:O515),MAX(K515:O515)),K515:O515,0) - 1</f>
        <v/>
      </c>
    </row>
    <row r="516" spans="1:60">
      <c r="C516">
        <f>X481</f>
        <v/>
      </c>
      <c r="D516">
        <f>X483</f>
        <v/>
      </c>
      <c r="E516">
        <f>Y483</f>
        <v/>
      </c>
      <c r="F516">
        <f>Z483</f>
        <v/>
      </c>
      <c r="G516">
        <f>AA483</f>
        <v/>
      </c>
      <c r="H516">
        <f>AB483</f>
        <v/>
      </c>
      <c r="I516">
        <f>AVERAGE(D516:H516)</f>
        <v/>
      </c>
      <c r="J516">
        <f>STDEV(D516:H516)</f>
        <v/>
      </c>
      <c r="K516">
        <f>(D516-I516)/J516</f>
        <v/>
      </c>
      <c r="L516">
        <f>(E516-I516)/J516</f>
        <v/>
      </c>
      <c r="M516">
        <f>(F516-I516)/J516</f>
        <v/>
      </c>
      <c r="N516">
        <f>(G516-I516)/J516</f>
        <v/>
      </c>
      <c r="O516">
        <f>(H516-I516)/J516</f>
        <v/>
      </c>
      <c r="P516">
        <f>K507 + MATCH(IF(MAX(MAX(K516:O516),ABS(MIN(K516:O516)))=ABS(MIN(K516:O516)), MIN(K516:O516),MAX(K516:O516)),K516:O516,0) - 1</f>
        <v/>
      </c>
    </row>
    <row r="517" spans="1:60">
      <c r="C517">
        <f>X489</f>
        <v/>
      </c>
      <c r="D517">
        <f>X491</f>
        <v/>
      </c>
      <c r="E517">
        <f>Y491</f>
        <v/>
      </c>
      <c r="F517">
        <f>Z491</f>
        <v/>
      </c>
      <c r="G517">
        <f>AA491</f>
        <v/>
      </c>
      <c r="H517">
        <f>AB491</f>
        <v/>
      </c>
      <c r="I517">
        <f>AVERAGE(D517:H517)</f>
        <v/>
      </c>
      <c r="J517">
        <f>STDEV(D517:H517)</f>
        <v/>
      </c>
      <c r="K517">
        <f>(D517-I517)/J517</f>
        <v/>
      </c>
      <c r="L517">
        <f>(E517-I517)/J517</f>
        <v/>
      </c>
      <c r="M517">
        <f>(F517-I517)/J517</f>
        <v/>
      </c>
      <c r="N517">
        <f>(G517-I517)/J517</f>
        <v/>
      </c>
      <c r="O517">
        <f>(H517-I517)/J517</f>
        <v/>
      </c>
      <c r="P517">
        <f>K507 + MATCH(IF(MAX(MAX(K517:O517),ABS(MIN(K517:O517)))=ABS(MIN(K517:O517)), MIN(K517:O517),MAX(K517:O517)),K517:O517,0) - 1</f>
        <v/>
      </c>
    </row>
    <row r="518" spans="1:60">
      <c r="C518">
        <f>X497</f>
        <v/>
      </c>
      <c r="D518">
        <f>X499</f>
        <v/>
      </c>
      <c r="E518">
        <f>Y499</f>
        <v/>
      </c>
      <c r="F518">
        <f>Z499</f>
        <v/>
      </c>
      <c r="G518">
        <f>AA499</f>
        <v/>
      </c>
      <c r="H518">
        <f>AB499</f>
        <v/>
      </c>
      <c r="I518">
        <f>AVERAGE(D518:H518)</f>
        <v/>
      </c>
      <c r="J518">
        <f>STDEV(D518:H518)</f>
        <v/>
      </c>
      <c r="K518">
        <f>(D518-I518)/J518</f>
        <v/>
      </c>
      <c r="L518">
        <f>(E518-I518)/J518</f>
        <v/>
      </c>
      <c r="M518">
        <f>(F518-I518)/J518</f>
        <v/>
      </c>
      <c r="N518">
        <f>(G518-I518)/J518</f>
        <v/>
      </c>
      <c r="O518">
        <f>(H518-I518)/J518</f>
        <v/>
      </c>
      <c r="P518">
        <f>K507 + MATCH(IF(MAX(MAX(K518:O518),ABS(MIN(K518:O518)))=ABS(MIN(K518:O518)), MIN(K518:O518),MAX(K518:O518)),K518:O518,0) - 1</f>
        <v/>
      </c>
    </row>
    <row r="519" spans="1:60">
      <c r="I519">
        <f>"Max SD"</f>
        <v/>
      </c>
      <c r="J519">
        <f>MAX(J508:J518)</f>
        <v/>
      </c>
    </row>
    <row r="520" spans="1:60">
      <c r="I520">
        <f>"Max SD Item"</f>
        <v/>
      </c>
      <c r="J520">
        <f>INDIRECT("C" &amp; 507 + MATCH(J519,J508:J518,0))</f>
        <v/>
      </c>
    </row>
    <row r="521" spans="1:60">
      <c r="I521">
        <f>"Min SD"</f>
        <v/>
      </c>
      <c r="J521">
        <f>MIN(J508:J518)</f>
        <v/>
      </c>
    </row>
    <row r="522" spans="1:60">
      <c r="I522">
        <f>"Min SD Item"</f>
        <v/>
      </c>
      <c r="J522">
        <f>INDIRECT("C" &amp; 507 + MATCH(J521,J508:J518,0))</f>
        <v/>
      </c>
    </row>
    <row r="523" spans="1:60">
      <c r="C523">
        <f>"Correlation Analysis"</f>
        <v/>
      </c>
    </row>
    <row r="524" spans="1:60">
      <c r="D524">
        <f>C528</f>
        <v/>
      </c>
      <c r="E524">
        <f>C529</f>
        <v/>
      </c>
      <c r="F524">
        <f>X453</f>
        <v/>
      </c>
      <c r="G524">
        <f>X461</f>
        <v/>
      </c>
      <c r="H524">
        <f>X469</f>
        <v/>
      </c>
      <c r="I524">
        <f>X481</f>
        <v/>
      </c>
      <c r="J524">
        <f>X489</f>
        <v/>
      </c>
      <c r="K524">
        <f>X497</f>
        <v/>
      </c>
      <c r="L524">
        <f>"Key Driver on correlation basis"</f>
        <v/>
      </c>
    </row>
    <row r="525" spans="1:60">
      <c r="C525">
        <f>C508</f>
        <v/>
      </c>
      <c r="D525">
        <f>E482</f>
        <v/>
      </c>
      <c r="E525">
        <f>E483</f>
        <v/>
      </c>
      <c r="F525">
        <f>E484</f>
        <v/>
      </c>
      <c r="G525">
        <f>E485</f>
        <v/>
      </c>
      <c r="H525">
        <f>E486</f>
        <v/>
      </c>
      <c r="I525">
        <f>E487</f>
        <v/>
      </c>
      <c r="J525">
        <f>E488</f>
        <v/>
      </c>
      <c r="K525">
        <f>E489</f>
        <v/>
      </c>
    </row>
    <row r="526" spans="1:60">
      <c r="C526">
        <f>C509</f>
        <v/>
      </c>
      <c r="D526">
        <f>O468</f>
        <v/>
      </c>
      <c r="E526">
        <f>O469</f>
        <v/>
      </c>
    </row>
    <row r="527" spans="1:60">
      <c r="C527">
        <f>C510</f>
        <v/>
      </c>
    </row>
    <row r="528" spans="1:60">
      <c r="C528">
        <f>C511</f>
        <v/>
      </c>
      <c r="F528">
        <f>V463</f>
        <v/>
      </c>
      <c r="G528">
        <f>V464</f>
        <v/>
      </c>
      <c r="H528">
        <f>V465</f>
        <v/>
      </c>
      <c r="L528">
        <f>INDIRECT(ADDRESS(524,5+MATCH(IF(ABS(MAX(F528:H528))&gt;ABS(MIN(F528:H528)),MAX(F528:H528),MIN(F528:H528)),F528:H528,0)))</f>
        <v/>
      </c>
    </row>
    <row r="529" spans="1:60">
      <c r="C529">
        <f>C512</f>
        <v/>
      </c>
      <c r="I529">
        <f>V491</f>
        <v/>
      </c>
      <c r="J529">
        <f>V492</f>
        <v/>
      </c>
      <c r="K529">
        <f>V493</f>
        <v/>
      </c>
      <c r="L529">
        <f>INDIRECT(ADDRESS(524,8+MATCH(IF(ABS(MAX(I529:K529))&gt;ABS(MIN(I529:K529)),MAX(I529:K529),MIN(I529:K529)),I529:K529,0)))</f>
        <v/>
      </c>
    </row>
    <row r="532" spans="1:60">
      <c r="C532">
        <f>"Causation Analysis"</f>
        <v/>
      </c>
    </row>
    <row r="533" spans="1:60">
      <c r="D533">
        <f>C527</f>
        <v/>
      </c>
      <c r="E533">
        <f>C536</f>
        <v/>
      </c>
      <c r="F533">
        <f>C537</f>
        <v/>
      </c>
      <c r="G533">
        <f>F524</f>
        <v/>
      </c>
      <c r="H533">
        <f>G524</f>
        <v/>
      </c>
      <c r="I533">
        <f>H524</f>
        <v/>
      </c>
      <c r="J533">
        <f>I524</f>
        <v/>
      </c>
      <c r="K533">
        <f>J524</f>
        <v/>
      </c>
      <c r="L533">
        <f>K524</f>
        <v/>
      </c>
    </row>
    <row r="534" spans="1:60">
      <c r="C534">
        <f>C508</f>
        <v/>
      </c>
      <c r="D534">
        <f>IF(AND(G478&lt;&gt;"Inconclusive Effect",G480&lt;&gt;"Inconclusive Effect"),G478 &amp; CHAR(10) &amp; ". " &amp;G480,IF(G478&lt;&gt;"Inconclusive Effect",G478,IF(G480&lt;&gt;"Inconclusive Effect",G480,"Inconclusive Effect")))</f>
        <v/>
      </c>
    </row>
    <row r="535" spans="1:60">
      <c r="C535">
        <f>C509</f>
        <v/>
      </c>
      <c r="E535">
        <f>IF(AND(M468&lt;&gt;"Inconclusive Effect",M470&lt;&gt;"Inconclusive Effect"),M468 &amp; CHAR(10) &amp; ". " &amp;M470,IF(M468&lt;&gt;"Inconclusive Effect",M468,IF(M470&lt;&gt;"Inconclusive Effect",M470,"Inconclusive Effect")))</f>
        <v/>
      </c>
      <c r="F535">
        <f>IF(AND(M469&lt;&gt;"Inconclusive Effect",M471&lt;&gt;"Inconclusive Effect"),M469 &amp; CHAR(10) &amp; ". " &amp;M471,IF(M469&lt;&gt;"Inconclusive Effect",M469,IF(M471&lt;&gt;"Inconclusive Effect",M471,"Inconclusive Effect")))</f>
        <v/>
      </c>
    </row>
    <row r="536" spans="1:60">
      <c r="C536">
        <f>C511</f>
        <v/>
      </c>
      <c r="G536">
        <f>IF(AND(T463&lt;&gt;"Inconclusive Effect",T466&lt;&gt;"Inconclusive Effect"),T463 &amp; CHAR(10) &amp; ". " &amp;T466,IF(T463&lt;&gt;"Inconclusive Effect",T463,IF(T466&lt;&gt;"Inconclusive Effect",T466,"Inconclusive Effect")))</f>
        <v/>
      </c>
      <c r="H536">
        <f>IF(AND(T464&lt;&gt;"Inconclusive Effect",T467&lt;&gt;"Inconclusive Effect"),T464 &amp; CHAR(10) &amp; ". " &amp;T467,IF(T464&lt;&gt;"Inconclusive Effect",T464,IF(T467&lt;&gt;"Inconclusive Effect",T467,"Inconclusive Effect")))</f>
        <v/>
      </c>
      <c r="I536">
        <f>IF(AND(T465&lt;&gt;"Inconclusive Effect",T468&lt;&gt;"Inconclusive Effect"),T465 &amp; CHAR(10) &amp; ". " &amp;T468,IF(T465&lt;&gt;"Inconclusive Effect",T465,IF(T468&lt;&gt;"Inconclusive Effect",T468,"Inconclusive Effect")))</f>
        <v/>
      </c>
    </row>
    <row r="537" spans="1:60">
      <c r="C537">
        <f>C512</f>
        <v/>
      </c>
      <c r="J537">
        <f>IF(AND(T491&lt;&gt;"Inconclusive Effect",T494&lt;&gt;"Inconclusive Effect"),T491 &amp; CHAR(10) &amp; ". " &amp;T494,IF(T491&lt;&gt;"Inconclusive Effect",T491,IF(T494&lt;&gt;"Inconclusive Effect",T494,"Inconclusive Effect")))</f>
        <v/>
      </c>
      <c r="K537">
        <f>IF(AND(T492&lt;&gt;"Inconclusive Effect",T495&lt;&gt;"Inconclusive Effect"),T492 &amp; CHAR(10) &amp; ". " &amp;T495,IF(T492&lt;&gt;"Inconclusive Effect",T492,IF(T495&lt;&gt;"Inconclusive Effect",T495,"Inconclusive Effect")))</f>
        <v/>
      </c>
      <c r="L537">
        <f>IF(AND(T493&lt;&gt;"Inconclusive Effect",T496&lt;&gt;"Inconclusive Effect"),T493 &amp; CHAR(10) &amp; ". " &amp;T496,IF(T493&lt;&gt;"Inconclusive Effect",T493,IF(T496&lt;&gt;"Inconclusive Effect",T496,"Inconclusive Effect")))</f>
        <v/>
      </c>
    </row>
    <row r="538" spans="1:60">
      <c r="C538">
        <f>"Summary"</f>
        <v/>
      </c>
      <c r="D538">
        <f>IF(D534&lt;&gt;"Inconclusive Effect",D534,"")</f>
        <v/>
      </c>
      <c r="E538">
        <f>IF(E535&lt;&gt;"Inconclusive Effect",E535,"")</f>
        <v/>
      </c>
      <c r="F538">
        <f>IF(F535&lt;&gt;"Inconclusive Effect",F535,"")</f>
        <v/>
      </c>
      <c r="G538">
        <f>IF(G536&lt;&gt;"Inconclusive Effect",G536,"")</f>
        <v/>
      </c>
      <c r="H538">
        <f>IF(H536&lt;&gt;"Inconclusive Effect",H536,"")</f>
        <v/>
      </c>
      <c r="I538">
        <f>IF(I536&lt;&gt;"Inconclusive Effect",I536,"")</f>
        <v/>
      </c>
      <c r="J538">
        <f>IF(J537&lt;&gt;"Inconclusive Effect",J537,"")</f>
        <v/>
      </c>
      <c r="K538">
        <f>IF(K537&lt;&gt;"Inconclusive Effect",K537,"")</f>
        <v/>
      </c>
      <c r="L538">
        <f>IF(L537&lt;&gt;"Inconclusive Effect",L537,"")</f>
        <v/>
      </c>
    </row>
    <row r="540" spans="1:60">
      <c r="C540">
        <f>TEXTJOIN(". ",TRUE,D538:L538)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H540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60">
      <c r="B1" t="s">
        <v>0</v>
      </c>
      <c r="C1" t="s">
        <v>3149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60">
      <c r="B2" t="s">
        <v>2</v>
      </c>
      <c r="C2" t="s">
        <v>3150</v>
      </c>
      <c r="K2">
        <f>LEFT(C1,FIND("(",C1) - 2)</f>
        <v/>
      </c>
    </row>
    <row r="3" spans="1:60">
      <c r="J3">
        <f>RANDBETWEEN(1,6)</f>
        <v/>
      </c>
      <c r="K3">
        <f>" is scheduled to report earnings "&amp;IFERROR("between "&amp;LEFT(C20,FIND("-",C20)-2)&amp;" and "&amp;RIGHT(C20,FIND("-",C20)-2),"on "&amp;C20)</f>
        <v/>
      </c>
      <c r="L3">
        <f>" is slated to report earnings "&amp;IFERROR("between "&amp;LEFT(C20,FIND("-",C20)-2)&amp;" and "&amp;RIGHT(C20,FIND("-",C20)-2),"on "&amp;C20)</f>
        <v/>
      </c>
      <c r="M3">
        <f>" will report earnings "&amp;IFERROR("between "&amp;LEFT(C20,FIND("-",C20)-2)&amp;" and "&amp;RIGHT(C20,FIND("-",C20)-2),"on "&amp;C20)</f>
        <v/>
      </c>
      <c r="N3">
        <f>" reports earnings "&amp;IFERROR("between "&amp;LEFT(C20,FIND("-",C20)-2)&amp;" and "&amp;RIGHT(C20,FIND("-",C20)-2),"on "&amp;C20)</f>
        <v/>
      </c>
      <c r="O3">
        <f>" plans to report earnings "&amp;IFERROR("between "&amp;LEFT(C20,FIND("-",C20)-2)&amp;" and "&amp;RIGHT(C20,FIND("-",C20)-2),"on "&amp;C20)</f>
        <v/>
      </c>
      <c r="P3">
        <f>" is going to report earnings "&amp;IFERROR("between "&amp;LEFT(C20,FIND("-",C20)-2)&amp;" and "&amp;RIGHT(C20,FIND("-",C20)-2),"on "&amp;C20)</f>
        <v/>
      </c>
    </row>
    <row r="4" spans="1:60">
      <c r="B4" t="s">
        <v>4</v>
      </c>
      <c r="J4">
        <f>RANDBETWEEN(1,2)</f>
        <v/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 ))</f>
        <v/>
      </c>
      <c r="L4">
        <f>"The current stock price is " &amp; TEXT(C2,"$####.00") &amp; ", " &amp; IF(C2-C7=0, "at the same price" &amp; " after opening " &amp; IF(C8-C7=0, "at the same price as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IF(C2-C7&gt;0, "up " &amp; TEXT((C7-C2)/C7*-1,"##.##%")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"down " &amp; TEXT((C7-C2)/C7*1,"##.##%")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 ))</f>
        <v/>
      </c>
    </row>
    <row r="5" spans="1:60">
      <c r="J5">
        <f>RANDBETWEEN(1,2)</f>
        <v/>
      </c>
      <c r="K5">
        <f>"The one year target estimate for " &amp; D1 &amp; " is " &amp; TEXT(C23,"$####.00")</f>
        <v/>
      </c>
      <c r="L5">
        <f>D1 &amp; " is expected to be trading at " &amp; TEXT(C23, "$####.00") &amp; ", based on target estimates"</f>
        <v/>
      </c>
    </row>
    <row r="6" spans="1:60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60">
      <c s="1" r="A7" t="n">
        <v>0</v>
      </c>
      <c r="B7" t="s">
        <v>5</v>
      </c>
      <c r="C7" t="s">
        <v>3151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60">
      <c s="1" r="A8" t="n">
        <v>1</v>
      </c>
      <c r="B8" t="s">
        <v>7</v>
      </c>
      <c r="C8" t="s">
        <v>3152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60">
      <c s="1" r="A9" t="n">
        <v>2</v>
      </c>
      <c r="B9" t="s">
        <v>9</v>
      </c>
      <c r="C9" t="s">
        <v>10</v>
      </c>
      <c r="K9">
        <f>"Over the last 4 quarters, there" &amp; IF(4 - COUNTIF(C45:F45,"-*")=1, " has"," have") &amp; " been" &amp; IF(4 - COUNTIF(C45:F45,"-*")=1, " a,","") &amp; " positive earnings surprise" &amp; IF(4 - COUNTIF(C45:F45,"-*")=1, " ","s ") &amp; 4 -COUNTIF(C45:F45,"-*") &amp; IF(4 - COUNTIF(C45:F45,"-*")=1, " time,"," times,") &amp; " and a negative earnings surprise " &amp; COUNTIF(C45:F45,"-*") &amp; IF(COUNTIF(C45:F45,"-*")=1, " time", " times")</f>
        <v/>
      </c>
    </row>
    <row r="10" spans="1:60">
      <c s="1" r="A10" t="n">
        <v>3</v>
      </c>
      <c r="B10" t="s">
        <v>11</v>
      </c>
      <c r="C10" t="s">
        <v>10</v>
      </c>
      <c r="K10">
        <f>IF(F48=F52,"",IF(F48&gt;F52, "EPS estimates have increased by " &amp; TEXT(F48-F52,"$0.00") &amp; " in the 2 months leading up to the earnings report", "EPS estimates have decreased by " &amp; TEXT(ABS(F48-F52),"$0.00") &amp; " in the 2 months leading up to the earnings report"))</f>
        <v/>
      </c>
    </row>
    <row r="11" spans="1:60">
      <c s="1" r="A11" t="n">
        <v>4</v>
      </c>
      <c r="B11" t="s">
        <v>12</v>
      </c>
      <c r="C11" t="s">
        <v>3153</v>
      </c>
      <c r="K11">
        <f>IF(B145="Interest Income",U42, K42)</f>
        <v/>
      </c>
    </row>
    <row r="12" spans="1:60">
      <c s="1" r="A12" t="n">
        <v>5</v>
      </c>
      <c r="B12" t="s">
        <v>14</v>
      </c>
      <c r="C12" t="s">
        <v>3154</v>
      </c>
      <c r="D12">
        <f>LEFT(C12,FIND("-",C12)-2)</f>
        <v/>
      </c>
      <c r="E12">
        <f>TRIM(RIGHT(C12,FIND("-",C12)-1))</f>
        <v/>
      </c>
      <c r="K12">
        <f>D78</f>
        <v/>
      </c>
    </row>
    <row r="13" spans="1:60">
      <c s="1" r="A13" t="n">
        <v>6</v>
      </c>
      <c r="B13" t="s">
        <v>16</v>
      </c>
      <c r="C13" t="s">
        <v>3155</v>
      </c>
      <c r="K13">
        <f>D89</f>
        <v/>
      </c>
    </row>
    <row r="14" spans="1:60">
      <c s="1" r="A14" t="n">
        <v>7</v>
      </c>
      <c r="B14" t="s">
        <v>18</v>
      </c>
      <c r="C14" t="s">
        <v>3156</v>
      </c>
    </row>
    <row r="16" spans="1:60">
      <c s="1" r="A16" t="n">
        <v>0</v>
      </c>
      <c r="B16" t="s">
        <v>20</v>
      </c>
      <c r="C16" t="s">
        <v>3157</v>
      </c>
    </row>
    <row r="17" spans="1:60">
      <c s="1" r="A17" t="n">
        <v>1</v>
      </c>
      <c r="B17" t="s">
        <v>22</v>
      </c>
      <c r="C17" t="s"/>
      <c r="K17">
        <f>K2 &amp; IF(J3=1, K3,IF(J3=2,L3,IF(J3=3,M3,IF(J3=4,N3,IF(J3=5,O3,IF(J3=6,P3)))))) &amp; ". " &amp; IF(J4=1,K4,IF(J4=2,L4)) &amp; ". " &amp; IF(J5=1,K5,IF(J5=2,L5)) &amp; K6 &amp; ". " &amp; K7 &amp; ". " &amp; K8 &amp; ". " &amp; K9 &amp; "."</f>
        <v/>
      </c>
    </row>
    <row r="18" spans="1:60">
      <c s="1" r="A18" t="n">
        <v>2</v>
      </c>
      <c r="B18" t="s">
        <v>24</v>
      </c>
      <c r="C18" t="s"/>
    </row>
    <row r="19" spans="1:60">
      <c s="1" r="A19" t="n">
        <v>3</v>
      </c>
      <c r="B19" t="s">
        <v>26</v>
      </c>
      <c r="C19" t="s"/>
    </row>
    <row r="20" spans="1:60">
      <c s="1" r="A20" t="n">
        <v>4</v>
      </c>
      <c r="B20" t="s">
        <v>28</v>
      </c>
      <c r="C20" t="s"/>
    </row>
    <row r="21" spans="1:60">
      <c s="1" r="A21" t="n">
        <v>5</v>
      </c>
      <c r="B21" t="s">
        <v>30</v>
      </c>
      <c r="C21" t="s">
        <v>3158</v>
      </c>
    </row>
    <row r="22" spans="1:60">
      <c s="1" r="A22" t="n">
        <v>6</v>
      </c>
      <c r="B22" t="s">
        <v>32</v>
      </c>
      <c r="C22" t="s"/>
      <c r="J22">
        <f>IF(K22 &lt;&gt; "",1, 0)</f>
        <v/>
      </c>
      <c r="K22">
        <f>IF(I145="pos_trend","Revenue","")</f>
        <v/>
      </c>
      <c r="L22">
        <f>IF(EXACT(K22,UPPER(K22)),K22,LOWER(K22))</f>
        <v/>
      </c>
      <c r="M22">
        <f>L22</f>
        <v/>
      </c>
      <c r="T22">
        <f>IF(U22 &lt;&gt; "",1, 0)</f>
        <v/>
      </c>
      <c r="U22">
        <f>IF(AND(B145 = "Interest Income",I145="pos_trend"), "Interest Income","")</f>
        <v/>
      </c>
      <c r="V22">
        <f>IF(EXACT(U22,UPPER(U22)),U22,LOWER(U22))</f>
        <v/>
      </c>
      <c r="W22">
        <f>V22</f>
        <v/>
      </c>
    </row>
    <row r="23" spans="1:60">
      <c s="1" r="A23" t="n">
        <v>7</v>
      </c>
      <c r="B23" t="s">
        <v>34</v>
      </c>
      <c r="C23" t="s">
        <v>3159</v>
      </c>
      <c r="J23">
        <f>IF(K23 &lt;&gt; "",2, 0)</f>
        <v/>
      </c>
      <c r="K23">
        <f>IF(I146="pos_trend",B146,"")</f>
        <v/>
      </c>
      <c r="L23">
        <f>IF(EXACT(K23,UPPER(K23)),K23,LOWER(K23))</f>
        <v/>
      </c>
      <c r="M23">
        <f>IF(L23&lt;&gt;"", M22 &amp; ", " &amp; L23,M22)</f>
        <v/>
      </c>
      <c r="T23">
        <f>IF(U23 &lt;&gt; "",2, 0)</f>
        <v/>
      </c>
      <c r="U23">
        <f>IF(I151="pos_trend",B151,"")</f>
        <v/>
      </c>
      <c r="V23">
        <f>IF(EXACT(U23,UPPER(U23)),U23,LOWER(U23))</f>
        <v/>
      </c>
      <c r="W23">
        <f>IF(V23&lt;&gt;"", W22 &amp; ", " &amp; V23,W22)</f>
        <v/>
      </c>
    </row>
    <row r="24" spans="1:60">
      <c r="J24">
        <f>IF(K24 &lt;&gt; "",3, 0)</f>
        <v/>
      </c>
      <c r="K24">
        <f>IF(I153="pos_trend",B153,"")</f>
        <v/>
      </c>
      <c r="L24">
        <f>IF(EXACT(K24,UPPER(K24)),K24,LOWER(K24))</f>
        <v/>
      </c>
      <c r="M24">
        <f>IF(L24&lt;&gt;"", M23 &amp; ", " &amp; L24,M23)</f>
        <v/>
      </c>
      <c r="T24">
        <f>IF(U24 &lt;&gt; "",3, 0)</f>
        <v/>
      </c>
      <c r="U24">
        <f>IF(I161="pos_trend",B161,"")</f>
        <v/>
      </c>
      <c r="V24">
        <f>IF(EXACT(U24,UPPER(U24)),U24,LOWER(U24))</f>
        <v/>
      </c>
      <c r="W24">
        <f>IF(V24&lt;&gt;"", W23 &amp; ", " &amp; V24,W23)</f>
        <v/>
      </c>
    </row>
    <row r="25" spans="1:60">
      <c r="J25">
        <f>IF(K25 &lt;&gt; "",4, 0)</f>
        <v/>
      </c>
      <c r="K25">
        <f>IF(I154="pos_trend",B154,"")</f>
        <v/>
      </c>
      <c r="L25">
        <f>IF(EXACT(K25,UPPER(K25)),K25,LOWER(K25))</f>
        <v/>
      </c>
      <c r="M25">
        <f>IF(L25&lt;&gt;"", M24 &amp; ", " &amp; L25,M24)</f>
        <v/>
      </c>
      <c r="T25">
        <f>IF(U25 &lt;&gt; "",4, 0)</f>
        <v/>
      </c>
      <c r="U25">
        <f>IF(I162="pos_trend",B162,"")</f>
        <v/>
      </c>
      <c r="V25">
        <f>IF(EXACT(U25,UPPER(U25)),U25,LOWER(U25))</f>
        <v/>
      </c>
      <c r="W25">
        <f>IF(V25&lt;&gt;"", W24 &amp; ", " &amp; V25,W24)</f>
        <v/>
      </c>
    </row>
    <row r="26" spans="1:60">
      <c s="1" r="B26" t="s">
        <v>36</v>
      </c>
      <c s="1" r="C26" t="s">
        <v>37</v>
      </c>
      <c s="1" r="D26" t="s">
        <v>38</v>
      </c>
      <c s="1" r="E26" t="s">
        <v>39</v>
      </c>
      <c s="1" r="F26" t="s">
        <v>40</v>
      </c>
      <c r="J26">
        <f>IF(K26 &lt;&gt; "",5, 0)</f>
        <v/>
      </c>
      <c r="K26">
        <f>IF(I155="pos_trend",B155,"")</f>
        <v/>
      </c>
      <c r="L26">
        <f>IF(EXACT(K26,UPPER(K26)),K26,LOWER(K26))</f>
        <v/>
      </c>
      <c r="M26">
        <f>IF(L26&lt;&gt;"", M25 &amp; ", " &amp; L26,M25)</f>
        <v/>
      </c>
      <c r="T26">
        <f>IF(U26 &lt;&gt; "",5, 0)</f>
        <v/>
      </c>
      <c r="U26">
        <f>IF(I167="pos_trend",B167,"")</f>
        <v/>
      </c>
      <c r="V26">
        <f>IF(EXACT(U26,UPPER(U26)),U26,LOWER(U26))</f>
        <v/>
      </c>
      <c r="W26">
        <f>IF(V26&lt;&gt;"", W25 &amp; ", " &amp; V26,W25)</f>
        <v/>
      </c>
    </row>
    <row r="27" spans="1:60">
      <c s="1" r="A27" t="n">
        <v>0</v>
      </c>
      <c r="B27" t="s">
        <v>41</v>
      </c>
      <c r="C27" t="s"/>
      <c r="D27" t="s"/>
      <c r="E27" t="n">
        <v>6</v>
      </c>
      <c r="F27" t="n">
        <v>6</v>
      </c>
      <c r="J27">
        <f>IF(K27 &lt;&gt; "",6, 0)</f>
        <v/>
      </c>
      <c r="K27">
        <f>IF(I172="pos_trend",B172,"")</f>
        <v/>
      </c>
      <c r="L27">
        <f>IF(EXACT(K27,UPPER(K27)),K27,LOWER(K27))</f>
        <v/>
      </c>
      <c r="M27">
        <f>IF(L27&lt;&gt;"", M26 &amp; ", " &amp; L27,M26)</f>
        <v/>
      </c>
      <c r="T27">
        <f>IF(U27 &lt;&gt; "",6, 0)</f>
        <v/>
      </c>
      <c r="U27">
        <f>IF(I170="pos_trend",B170,"")</f>
        <v/>
      </c>
      <c r="V27">
        <f>IF(EXACT(U27,UPPER(U27)),U27,LOWER(U27))</f>
        <v/>
      </c>
      <c r="W27">
        <f>IF(V27&lt;&gt;"", W26 &amp; ", " &amp; V27,W26)</f>
        <v/>
      </c>
    </row>
    <row r="28" spans="1:60">
      <c s="1" r="A28" t="n">
        <v>1</v>
      </c>
      <c r="B28" t="s">
        <v>42</v>
      </c>
      <c r="C28" t="s"/>
      <c r="D28" t="s"/>
      <c r="E28" t="n">
        <v>1.55</v>
      </c>
      <c r="F28" t="n">
        <v>2</v>
      </c>
      <c r="J28">
        <f>IF(K28 &lt;&gt; "",7, 0)</f>
        <v/>
      </c>
      <c r="K28">
        <f>IF(I173="pos_trend",B173,"")</f>
        <v/>
      </c>
      <c r="L28">
        <f>IF(EXACT(K28,UPPER(K28)),K28,LOWER(K28))</f>
        <v/>
      </c>
      <c r="M28">
        <f>IF(L28&lt;&gt;"", M27 &amp; ", " &amp; L28,M27)</f>
        <v/>
      </c>
      <c r="T28">
        <f>IF(U28 &lt;&gt; "",7, 0)</f>
        <v/>
      </c>
      <c r="U28">
        <f>IF(I171="pos_trend",B171,"")</f>
        <v/>
      </c>
      <c r="V28">
        <f>IF(EXACT(U28,UPPER(U28)),U28,LOWER(U28))</f>
        <v/>
      </c>
      <c r="W28">
        <f>IF(V28&lt;&gt;"", W27 &amp; ", " &amp; V28,W27)</f>
        <v/>
      </c>
    </row>
    <row r="29" spans="1:60">
      <c s="1" r="A29" t="n">
        <v>2</v>
      </c>
      <c r="B29" t="s">
        <v>43</v>
      </c>
      <c r="C29" t="s"/>
      <c r="D29" t="s"/>
      <c r="E29" t="n">
        <v>1.38</v>
      </c>
      <c r="F29" t="n">
        <v>1.85</v>
      </c>
      <c r="J29">
        <f>IF(K29 &lt;&gt; "",8, 0)</f>
        <v/>
      </c>
      <c r="K29">
        <f>IF(I174="pos_trend",B174,"")</f>
        <v/>
      </c>
      <c r="L29">
        <f>IF(EXACT(K29,UPPER(K29)),K29,LOWER(K29))</f>
        <v/>
      </c>
      <c r="M29">
        <f>IF(L29&lt;&gt;"", M28 &amp; ", " &amp; L29,M28)</f>
        <v/>
      </c>
      <c r="T29">
        <f>IF(U29 &lt;&gt; "",8, 0)</f>
        <v/>
      </c>
      <c r="U29">
        <f>IF(I172="pos_trend",B172,"")</f>
        <v/>
      </c>
      <c r="V29">
        <f>IF(EXACT(U29,UPPER(U29)),U29,LOWER(U29))</f>
        <v/>
      </c>
      <c r="W29">
        <f>IF(V29&lt;&gt;"", W28 &amp; ", " &amp; V29,W28)</f>
        <v/>
      </c>
    </row>
    <row r="30" spans="1:60">
      <c s="1" r="A30" t="n">
        <v>3</v>
      </c>
      <c r="B30" t="s">
        <v>44</v>
      </c>
      <c r="C30" t="s"/>
      <c r="D30" t="s"/>
      <c r="E30" t="n">
        <v>1.85</v>
      </c>
      <c r="F30" t="n">
        <v>2.28</v>
      </c>
      <c r="J30">
        <f>IF(K30 &lt;&gt; "",9, 0)</f>
        <v/>
      </c>
      <c r="K30">
        <f>IF(I185="pos_trend",B185,"")</f>
        <v/>
      </c>
      <c r="L30">
        <f>IF(EXACT(K30,UPPER(K30)),K30,LOWER(K30))</f>
        <v/>
      </c>
      <c r="M30">
        <f>IF(L30&lt;&gt;"", M29 &amp; ", " &amp; L30,M29)</f>
        <v/>
      </c>
      <c r="T30">
        <f>IF(U30 &lt;&gt; "",9, 0)</f>
        <v/>
      </c>
      <c r="U30">
        <f>IF(I178="pos_trend",B178,"")</f>
        <v/>
      </c>
      <c r="V30">
        <f>IF(EXACT(U30,UPPER(U30)),U30,LOWER(U30))</f>
        <v/>
      </c>
      <c r="W30">
        <f>IF(V30&lt;&gt;"", W29 &amp; ", " &amp; V30,W29)</f>
        <v/>
      </c>
    </row>
    <row r="31" spans="1:60">
      <c s="1" r="A31" t="n">
        <v>4</v>
      </c>
      <c r="B31" t="s">
        <v>45</v>
      </c>
      <c r="C31" t="s"/>
      <c r="D31" t="s"/>
      <c r="E31" t="n">
        <v>1.05</v>
      </c>
      <c r="F31" t="n">
        <v>1.55</v>
      </c>
      <c r="J31">
        <f>IF(K31 &lt;&gt; "",10, 0)</f>
        <v/>
      </c>
      <c r="K31">
        <f>IF(I186="pos_trend",B186,"")</f>
        <v/>
      </c>
      <c r="L31">
        <f>IF(EXACT(K31,UPPER(K31)),K31,LOWER(K31))</f>
        <v/>
      </c>
      <c r="M31">
        <f>IF(L31&lt;&gt;"", M30 &amp; ", " &amp; L31,M30)</f>
        <v/>
      </c>
      <c r="T31">
        <f>IF(U31 &lt;&gt; "",10, 0)</f>
        <v/>
      </c>
      <c r="U31">
        <f>IF(I199="pos_trend",B199,"")</f>
        <v/>
      </c>
      <c r="V31">
        <f>IF(EXACT(U31,UPPER(U31)),U31,LOWER(U31))</f>
        <v/>
      </c>
      <c r="W31">
        <f>IF(V31&lt;&gt;"", W30 &amp; ", " &amp; V31,W30)</f>
        <v/>
      </c>
    </row>
    <row r="32" spans="1:60">
      <c r="J32">
        <f>IF(K32 &lt;&gt; "",11, 0)</f>
        <v/>
      </c>
      <c r="K32">
        <f>IF(I187="pos_trend",B187,"")</f>
        <v/>
      </c>
      <c r="L32">
        <f>IF(EXACT(K32,UPPER(K32)),K32,LOWER(K32))</f>
        <v/>
      </c>
      <c r="M32">
        <f>IF(L32&lt;&gt;"", M31 &amp; ", " &amp; L32,M31)</f>
        <v/>
      </c>
      <c r="T32">
        <f>IF(U32 &lt;&gt; "",11, 0)</f>
        <v/>
      </c>
      <c r="U32">
        <f>IF(I209="pos_trend",B209,"")</f>
        <v/>
      </c>
      <c r="V32">
        <f>IF(EXACT(U32,UPPER(U32)),U32,LOWER(U32))</f>
        <v/>
      </c>
      <c r="W32">
        <f>IF(V32&lt;&gt;"", W31 &amp; ", " &amp; V32,W31)</f>
        <v/>
      </c>
    </row>
    <row r="33" spans="1:60">
      <c s="1" r="B33" t="s">
        <v>46</v>
      </c>
      <c s="1" r="C33" t="s">
        <v>37</v>
      </c>
      <c s="1" r="D33" t="s">
        <v>38</v>
      </c>
      <c s="1" r="E33" t="s">
        <v>39</v>
      </c>
      <c s="1" r="F33" t="s">
        <v>40</v>
      </c>
      <c r="J33">
        <f>IF(K33 &lt;&gt; "",12, 0)</f>
        <v/>
      </c>
      <c r="K33">
        <f>IF(I195="pos_trend",B195,"")</f>
        <v/>
      </c>
      <c r="L33">
        <f>IF(EXACT(K33,UPPER(K33)),K33,LOWER(K33))</f>
        <v/>
      </c>
      <c r="M33">
        <f>IF(L33&lt;&gt;"", M32 &amp; ", " &amp; L33,M32)</f>
        <v/>
      </c>
      <c r="T33">
        <f>IF(U33 &lt;&gt; "",12, 0)</f>
        <v/>
      </c>
      <c r="U33">
        <f>IF(I231="pos_trend",B231,"")</f>
        <v/>
      </c>
      <c r="V33">
        <f>IF(EXACT(U33,UPPER(U33)),U33,LOWER(U33))</f>
        <v/>
      </c>
      <c r="W33">
        <f>IF(V33&lt;&gt;"", W32 &amp; ", " &amp; V33,W32)</f>
        <v/>
      </c>
    </row>
    <row r="34" spans="1:60">
      <c s="1" r="A34" t="n">
        <v>0</v>
      </c>
      <c r="B34" t="s">
        <v>41</v>
      </c>
      <c r="C34" t="s"/>
      <c r="D34" t="s"/>
      <c r="E34" t="s">
        <v>2506</v>
      </c>
      <c r="F34" t="s">
        <v>2506</v>
      </c>
      <c r="J34">
        <f>IF(K34 &lt;&gt; "",13, 0)</f>
        <v/>
      </c>
      <c r="K34">
        <f>IF(I196="pos_trend",B196,"")</f>
        <v/>
      </c>
      <c r="L34">
        <f>IF(EXACT(K34,UPPER(K34)),K34,LOWER(K34))</f>
        <v/>
      </c>
      <c r="M34">
        <f>IF(L34&lt;&gt;"", M33 &amp; ", " &amp; L34,M33)</f>
        <v/>
      </c>
      <c r="T34">
        <f>IF(U34 &lt;&gt; "",13, 0)</f>
        <v/>
      </c>
      <c r="U34">
        <f>IF(I251="pos_trend",B251,"")</f>
        <v/>
      </c>
      <c r="V34">
        <f>IF(EXACT(U34,UPPER(U34)),U34,LOWER(U34))</f>
        <v/>
      </c>
      <c r="W34">
        <f>IF(V34&lt;&gt;"", W33 &amp; ", " &amp; V34,W33)</f>
        <v/>
      </c>
    </row>
    <row r="35" spans="1:60">
      <c s="1" r="A35" t="n">
        <v>1</v>
      </c>
      <c r="B35" t="s">
        <v>42</v>
      </c>
      <c r="C35" t="s"/>
      <c r="D35" t="s"/>
      <c r="E35" t="s">
        <v>3160</v>
      </c>
      <c r="F35" t="s">
        <v>3161</v>
      </c>
      <c r="J35">
        <f>IF(K35 &lt;&gt; "",14, 0)</f>
        <v/>
      </c>
      <c r="K35">
        <f>IF(I201="pos_trend",B201,"")</f>
        <v/>
      </c>
      <c r="L35">
        <f>IF(EXACT(K35,UPPER(K35)),K35,LOWER(K35))</f>
        <v/>
      </c>
      <c r="M35">
        <f>IF(L35&lt;&gt;"", M34 &amp; ", " &amp; L35,M34)</f>
        <v/>
      </c>
      <c r="T35">
        <f>IF(U35 &lt;&gt; "",14, 0)</f>
        <v/>
      </c>
      <c r="U35">
        <f>IF(I279="pos_trend",B279,"")</f>
        <v/>
      </c>
      <c r="V35">
        <f>IF(EXACT(U35,UPPER(U35)),U35,LOWER(U35))</f>
        <v/>
      </c>
      <c r="W35">
        <f>IF(V35&lt;&gt;"", W34 &amp; ", " &amp; V35,W34)</f>
        <v/>
      </c>
    </row>
    <row r="36" spans="1:60">
      <c s="1" r="A36" t="n">
        <v>2</v>
      </c>
      <c r="B36" t="s">
        <v>43</v>
      </c>
      <c r="C36" t="s"/>
      <c r="D36" t="s"/>
      <c r="E36" t="s">
        <v>1108</v>
      </c>
      <c r="F36" t="s">
        <v>3162</v>
      </c>
      <c r="J36">
        <f>IF(K36 &lt;&gt; "",15, 0)</f>
        <v/>
      </c>
      <c r="K36">
        <f>IF(I202="pos_trend",B202,"")</f>
        <v/>
      </c>
      <c r="L36">
        <f>IF(EXACT(K36,UPPER(K36)),K36,LOWER(K36))</f>
        <v/>
      </c>
      <c r="M36">
        <f>IF(L36&lt;&gt;"", M35 &amp; ", " &amp; L36,M35)</f>
        <v/>
      </c>
      <c r="T36">
        <f>IF(U36 &lt;&gt; "",15, 0)</f>
        <v/>
      </c>
      <c r="U36">
        <f>IF(I336="pos_trend",B336,"")</f>
        <v/>
      </c>
      <c r="V36">
        <f>IF(EXACT(U36,UPPER(U36)),U36,LOWER(U36))</f>
        <v/>
      </c>
      <c r="W36">
        <f>IF(V36&lt;&gt;"", W35 &amp; ", " &amp; V36,W35)</f>
        <v/>
      </c>
    </row>
    <row r="37" spans="1:60">
      <c s="1" r="A37" t="n">
        <v>3</v>
      </c>
      <c r="B37" t="s">
        <v>44</v>
      </c>
      <c r="C37" t="s"/>
      <c r="D37" t="s"/>
      <c r="E37" t="s">
        <v>3163</v>
      </c>
      <c r="F37" t="s">
        <v>3164</v>
      </c>
      <c r="J37">
        <f>IF(K37 &lt;&gt; "",16, 0)</f>
        <v/>
      </c>
      <c r="K37">
        <f>IF(I203="pos_trend",B203,"")</f>
        <v/>
      </c>
      <c r="L37">
        <f>IF(EXACT(K37,UPPER(K37)),K37,LOWER(K37))</f>
        <v/>
      </c>
      <c r="M37">
        <f>IF(L37&lt;&gt;"", M36 &amp; ", " &amp; L37,M36)</f>
        <v/>
      </c>
      <c r="T37">
        <f>IF(U37 &lt;&gt; "",16, 0)</f>
        <v/>
      </c>
      <c r="U37">
        <f>IF(I235="pos_trend",B235,"")</f>
        <v/>
      </c>
      <c r="V37">
        <f>IF(EXACT(U37,UPPER(U37)),U37,LOWER(U37))</f>
        <v/>
      </c>
      <c r="W37">
        <f>IF(V37&lt;&gt;"", W36 &amp; ", " &amp; V37,W36)</f>
        <v/>
      </c>
    </row>
    <row r="38" spans="1:60">
      <c s="1" r="A38" t="n">
        <v>4</v>
      </c>
      <c r="B38" t="s">
        <v>61</v>
      </c>
      <c r="C38" t="s"/>
      <c r="D38" t="s"/>
      <c r="E38" t="s">
        <v>273</v>
      </c>
      <c r="F38" t="s">
        <v>3160</v>
      </c>
      <c r="J38">
        <f>IF(K38 &lt;&gt; "",17, 0)</f>
        <v/>
      </c>
      <c r="K38">
        <f>IF(I351="pos_trend",B351,"")</f>
        <v/>
      </c>
      <c r="L38">
        <f>IF(EXACT(K38,UPPER(K38)),K38,LOWER(K38))</f>
        <v/>
      </c>
      <c r="M38">
        <f>IF(L38&lt;&gt;"", M37 &amp; ", " &amp; L38,M37)</f>
        <v/>
      </c>
      <c r="T38">
        <f>IF(U38 &lt;&gt; "",17, 0)</f>
        <v/>
      </c>
      <c r="U38">
        <f>IF(I236="pos_trend",B236,"")</f>
        <v/>
      </c>
      <c r="V38">
        <f>IF(EXACT(U38,UPPER(U38)),U38,LOWER(U38))</f>
        <v/>
      </c>
      <c r="W38">
        <f>IF(V38&lt;&gt;"", W37 &amp; ", " &amp; V38,W37)</f>
        <v/>
      </c>
    </row>
    <row r="39" spans="1:60">
      <c s="1" r="A39" t="n">
        <v>5</v>
      </c>
      <c r="B39" t="s">
        <v>65</v>
      </c>
      <c r="C39" t="s"/>
      <c r="D39" t="s"/>
      <c r="E39" t="s">
        <v>3165</v>
      </c>
      <c r="F39" t="s">
        <v>2534</v>
      </c>
      <c r="K39">
        <f>IF(I352="pos_trend",B352,"")</f>
        <v/>
      </c>
      <c r="M39">
        <f>IF(L39&lt;&gt;"", M38 &amp; ", " &amp; L39,M38)</f>
        <v/>
      </c>
      <c r="W39">
        <f>IF(V39&lt;&gt;"", W38 &amp; ", " &amp; V39,W38)</f>
        <v/>
      </c>
    </row>
    <row r="40" spans="1:60">
      <c r="J40">
        <f>MAX(J22:J39)</f>
        <v/>
      </c>
      <c r="K40">
        <f>VLOOKUP(J40,J22:K39,2,FALSE)</f>
        <v/>
      </c>
      <c r="M40">
        <f>IF(IFERROR(FIND(",",M39),TRUE)=TRUE,M39,IF(NOT(EXACT(K40,UPPER(K40))),SUBSTITUTE(M39,LOWER(K40),"and "&amp;LOWER(K40)),SUBSTITUTE(M39,K40,"and "&amp;K40)))</f>
        <v/>
      </c>
      <c r="T40">
        <f>MAX(T22:T39)</f>
        <v/>
      </c>
      <c r="U40">
        <f>VLOOKUP(T40,T22:U39,2,FALSE)</f>
        <v/>
      </c>
      <c r="W40">
        <f>IF(IFERROR(FIND(",",W39),TRUE)=TRUE,W39,IF(NOT(EXACT(U40,UPPER(U40))),SUBSTITUTE(W39,LOWER(U40),"and "&amp;LOWER(U40)),SUBSTITUTE(W39,U40,"and "&amp;U40)))</f>
        <v/>
      </c>
    </row>
    <row r="41" spans="1:60">
      <c s="1" r="B41" t="s">
        <v>70</v>
      </c>
      <c s="1" r="C41" t="s">
        <v>2438</v>
      </c>
      <c s="1" r="D41" t="s">
        <v>2439</v>
      </c>
      <c s="1" r="E41" t="s">
        <v>2440</v>
      </c>
      <c s="1" r="F41" t="s">
        <v>2441</v>
      </c>
    </row>
    <row r="42" spans="1:60">
      <c s="1" r="A42" t="n">
        <v>0</v>
      </c>
      <c r="B42" t="s">
        <v>75</v>
      </c>
      <c r="C42" t="s"/>
      <c r="D42" t="s"/>
      <c r="E42" t="s"/>
      <c r="F42" t="s"/>
      <c r="K42">
        <f>SUBSTITUTE(IF(M40&lt;&gt;"", D1 &amp; " has managed to increase " &amp; M40 &amp; " each year since " &amp; C144, "No positive trends")," , "," ")</f>
        <v/>
      </c>
      <c r="U42">
        <f>SUBSTITUTE(IF(W40&lt;&gt;"", D1 &amp; " has managed to increase " &amp; W40 &amp; " each year since " &amp; C144, "No positive trends")," , "," ")</f>
        <v/>
      </c>
    </row>
    <row r="43" spans="1:60">
      <c s="1" r="A43" t="n">
        <v>1</v>
      </c>
      <c r="B43" t="s">
        <v>80</v>
      </c>
      <c r="C43" t="s"/>
      <c r="D43" t="s"/>
      <c r="E43" t="s"/>
      <c r="F43" t="s"/>
    </row>
    <row r="44" spans="1:60">
      <c s="1" r="A44" t="n">
        <v>2</v>
      </c>
      <c r="B44" t="s">
        <v>84</v>
      </c>
      <c r="C44" t="s"/>
      <c r="D44" t="s"/>
      <c r="E44" t="s"/>
      <c r="F44" t="s"/>
    </row>
    <row r="45" spans="1:60">
      <c s="1" r="A45" t="n">
        <v>3</v>
      </c>
      <c r="B45" t="s">
        <v>89</v>
      </c>
      <c r="C45" t="s"/>
      <c r="D45" t="s"/>
      <c r="E45" t="s"/>
      <c r="F45" t="s"/>
    </row>
    <row r="47" spans="1:60">
      <c s="1" r="B47" t="s">
        <v>94</v>
      </c>
      <c s="1" r="C47" t="s">
        <v>37</v>
      </c>
      <c s="1" r="D47" t="s">
        <v>38</v>
      </c>
      <c s="1" r="E47" t="s">
        <v>39</v>
      </c>
      <c s="1" r="F47" t="s">
        <v>40</v>
      </c>
    </row>
    <row r="48" spans="1:60">
      <c s="1" r="A48" t="n">
        <v>0</v>
      </c>
      <c r="B48" t="s">
        <v>95</v>
      </c>
      <c r="C48" t="s"/>
      <c r="D48" t="s"/>
      <c r="E48" t="n">
        <v>1.55</v>
      </c>
      <c r="F48" t="n">
        <v>2</v>
      </c>
    </row>
    <row r="49" spans="1:60">
      <c s="1" r="A49" t="n">
        <v>1</v>
      </c>
      <c r="B49" t="s">
        <v>96</v>
      </c>
      <c r="C49" t="s"/>
      <c r="D49" t="s"/>
      <c r="E49" t="n">
        <v>1.55</v>
      </c>
      <c r="F49" t="n">
        <v>2</v>
      </c>
    </row>
    <row r="50" spans="1:60">
      <c s="1" r="A50" t="n">
        <v>2</v>
      </c>
      <c r="B50" t="s">
        <v>97</v>
      </c>
      <c r="C50" t="s"/>
      <c r="D50" t="s"/>
      <c r="E50" t="n">
        <v>1.55</v>
      </c>
      <c r="F50" t="n">
        <v>1.97</v>
      </c>
    </row>
    <row r="51" spans="1:60">
      <c s="1" r="A51" t="n">
        <v>3</v>
      </c>
      <c r="B51" t="s">
        <v>98</v>
      </c>
      <c r="C51" t="s"/>
      <c r="D51" t="s"/>
      <c r="E51" t="n">
        <v>1.51</v>
      </c>
      <c r="F51" t="n">
        <v>1.94</v>
      </c>
    </row>
    <row r="52" spans="1:60">
      <c s="1" r="A52" t="n">
        <v>4</v>
      </c>
      <c r="B52" t="s">
        <v>99</v>
      </c>
      <c r="C52" t="s"/>
      <c r="D52" t="s"/>
      <c r="E52" t="n">
        <v>1.54</v>
      </c>
      <c r="F52" t="n">
        <v>1.88</v>
      </c>
    </row>
    <row r="54" spans="1:60">
      <c s="1" r="B54" t="s">
        <v>100</v>
      </c>
      <c s="1" r="C54" t="s">
        <v>37</v>
      </c>
      <c s="1" r="D54" t="s">
        <v>38</v>
      </c>
      <c s="1" r="E54" t="s">
        <v>39</v>
      </c>
      <c s="1" r="F54" t="s">
        <v>40</v>
      </c>
    </row>
    <row r="55" spans="1:60">
      <c s="1" r="A55" t="n">
        <v>0</v>
      </c>
      <c r="B55" t="s">
        <v>101</v>
      </c>
      <c r="C55" t="s"/>
      <c r="D55" t="s"/>
      <c r="E55" t="s"/>
      <c r="F55" t="s"/>
    </row>
    <row r="56" spans="1:60">
      <c s="1" r="A56" t="n">
        <v>1</v>
      </c>
      <c r="B56" t="s">
        <v>102</v>
      </c>
      <c r="C56" t="s"/>
      <c r="D56" t="s"/>
      <c r="E56" t="n">
        <v>1</v>
      </c>
      <c r="F56" t="n">
        <v>2</v>
      </c>
    </row>
    <row r="57" spans="1:60">
      <c s="1" r="A57" t="n">
        <v>2</v>
      </c>
      <c r="B57" t="s">
        <v>103</v>
      </c>
      <c r="C57" t="s"/>
      <c r="D57" t="s"/>
      <c r="E57" t="s"/>
      <c r="F57" t="s"/>
    </row>
    <row r="58" spans="1:60">
      <c s="1" r="A58" t="n">
        <v>3</v>
      </c>
      <c r="B58" t="s">
        <v>104</v>
      </c>
      <c r="C58" t="s"/>
      <c r="D58" t="s"/>
      <c r="E58" t="s"/>
      <c r="F58" t="s"/>
    </row>
    <row r="60" spans="1:60">
      <c s="1" r="B60" t="s">
        <v>105</v>
      </c>
      <c s="1" r="C60" t="s">
        <v>3166</v>
      </c>
      <c s="1" r="D60" t="s">
        <v>107</v>
      </c>
      <c s="1" r="E60" t="s">
        <v>108</v>
      </c>
      <c s="1" r="F60" t="s">
        <v>109</v>
      </c>
      <c r="I60">
        <f>IF(AND(K60&gt; J60, L60&gt; K60, M60&gt; L60, N60&gt; M60), "pos_trend", IF(AND(K60&lt; J60, L60&lt; K60, M60&lt; L60, N60&lt; M60), "neg_trend", "N/A"))</f>
        <v/>
      </c>
      <c r="J60">
        <f>IFERROR(IF(TRIM(C60)="-", "N/A", IF(RIGHT(C60,1)=")",IF(RIGHT(C60,2)="T)",-1000000000000*VALUE(MID(C60,2,LEN(C60)-3)),IF(RIGHT(C60,2)="M)",-1000000*VALUE(MID(C60,2,LEN(C60)-3)),IF(RIGHT(C60,2)="B)",-1000000000*VALUE(MID(C60,2,LEN(C60)-3)),IF(RIGHT(C60,2)="k)",-1000*VALUE(MID(C60,2,LEN(C60)-3)),VALUE(SUBSTITUTE(C60,",","")))))),IF(RIGHT(C60,1)="T",1000000000000*VALUE(LEFT(C60,LEN(C60)-1)),IF(RIGHT(C60,1)="M",1000000*VALUE(LEFT(C60,LEN(C60)-1)),IF(RIGHT(C60,1)="B",1000000000*VALUE(LEFT(C60,LEN(C60)-1)),IF(RIGHT(C60,1)="%",0.01*VALUE(LEFT(C60,LEN(C60)-1)),IF(RIGHT(C60,1)="k",1000*VALUE(LEFT(C60,LEN(C60)-1)),VALUE(SUBSTITUTE(C60,",",""))))))))),"N/A")</f>
        <v/>
      </c>
      <c r="K60">
        <f>IFERROR(IF(TRIM(D60)="-", "N/A", IF(RIGHT(D60,1)=")",IF(RIGHT(D60,2)="T)",-1000000000000*VALUE(MID(D60,2,LEN(D60)-3)),IF(RIGHT(D60,2)="M)",-1000000*VALUE(MID(D60,2,LEN(D60)-3)),IF(RIGHT(D60,2)="B)",-1000000000*VALUE(MID(D60,2,LEN(D60)-3)),IF(RIGHT(D60,2)="k)",-1000*VALUE(MID(D60,2,LEN(D60)-3)),VALUE(SUBSTITUTE(D60,",","")))))),IF(RIGHT(D60,1)="T",1000000000000*VALUE(LEFT(D60,LEN(D60)-1)),IF(RIGHT(D60,1)="M",1000000*VALUE(LEFT(D60,LEN(D60)-1)),IF(RIGHT(D60,1)="B",1000000000*VALUE(LEFT(D60,LEN(D60)-1)),IF(RIGHT(D60,1)="%",0.01*VALUE(LEFT(D60,LEN(D60)-1)),IF(RIGHT(D60,1)="k",1000*VALUE(LEFT(D60,LEN(D60)-1)),VALUE(SUBSTITUTE(D60,",",""))))))))),"N/A")</f>
        <v/>
      </c>
      <c r="L60">
        <f>IFERROR(IF(TRIM(E60)="-", "N/A", IF(RIGHT(E60,1)=")",IF(RIGHT(E60,2)="T)",-1000000000000*VALUE(MID(E60,2,LEN(E60)-3)),IF(RIGHT(E60,2)="M)",-1000000*VALUE(MID(E60,2,LEN(E60)-3)),IF(RIGHT(E60,2)="B)",-1000000000*VALUE(MID(E60,2,LEN(E60)-3)),IF(RIGHT(E60,2)="k)",-1000*VALUE(MID(E60,2,LEN(E60)-3)),VALUE(SUBSTITUTE(E60,",","")))))),IF(RIGHT(E60,1)="T",1000000000000*VALUE(LEFT(E60,LEN(E60)-1)),IF(RIGHT(E60,1)="M",1000000*VALUE(LEFT(E60,LEN(E60)-1)),IF(RIGHT(E60,1)="B",1000000000*VALUE(LEFT(E60,LEN(E60)-1)),IF(RIGHT(E60,1)="%",0.01*VALUE(LEFT(E60,LEN(E60)-1)),IF(RIGHT(E60,1)="k",1000*VALUE(LEFT(E60,LEN(E60)-1)),VALUE(SUBSTITUTE(E60,",",""))))))))),"N/A")</f>
        <v/>
      </c>
      <c r="M60">
        <f>IFERROR(IF(TRIM(F60)="-", "N/A", IF(RIGHT(F60,1)=")",IF(RIGHT(F60,2)="T)",-1000000000000*VALUE(MID(F60,2,LEN(F60)-3)),IF(RIGHT(F60,2)="M)",-1000000*VALUE(MID(F60,2,LEN(F60)-3)),IF(RIGHT(F60,2)="B)",-1000000000*VALUE(MID(F60,2,LEN(F60)-3)),IF(RIGHT(F60,2)="k)",-1000*VALUE(MID(F60,2,LEN(F60)-3)),VALUE(SUBSTITUTE(F60,",","")))))),IF(RIGHT(F60,1)="T",1000000000000*VALUE(LEFT(F60,LEN(F60)-1)),IF(RIGHT(F60,1)="M",1000000*VALUE(LEFT(F60,LEN(F60)-1)),IF(RIGHT(F60,1)="B",1000000000*VALUE(LEFT(F60,LEN(F60)-1)),IF(RIGHT(F60,1)="%",0.01*VALUE(LEFT(F60,LEN(F60)-1)),IF(RIGHT(F60,1)="k",1000*VALUE(LEFT(F60,LEN(F60)-1)),VALUE(SUBSTITUTE(F60,",",""))))))))),"N/A")</f>
        <v/>
      </c>
      <c r="N60">
        <f>IFERROR(IF(TRIM(G60)="-", "N/A", IF(RIGHT(G60,1)=")",IF(RIGHT(G60,2)="T)",-1000000000000*VALUE(MID(G60,2,LEN(G60)-3)),IF(RIGHT(G60,2)="M)",-1000000*VALUE(MID(G60,2,LEN(G60)-3)),IF(RIGHT(G60,2)="B)",-1000000000*VALUE(MID(G60,2,LEN(G60)-3)),IF(RIGHT(G60,2)="k)",-1000*VALUE(MID(G60,2,LEN(G60)-3)),VALUE(SUBSTITUTE(G60,",","")))))),IF(RIGHT(G60,1)="T",1000000000000*VALUE(LEFT(G60,LEN(G60)-1)),IF(RIGHT(G60,1)="M",1000000*VALUE(LEFT(G60,LEN(G60)-1)),IF(RIGHT(G60,1)="B",1000000000*VALUE(LEFT(G60,LEN(G60)-1)),IF(RIGHT(G60,1)="%",0.01*VALUE(LEFT(G60,LEN(G60)-1)),IF(RIGHT(G60,1)="k",1000*VALUE(LEFT(G60,LEN(G60)-1)),VALUE(SUBSTITUTE(G60,",",""))))))))),"N/A")</f>
        <v/>
      </c>
    </row>
    <row r="61" spans="1:60">
      <c s="1" r="A61" t="n">
        <v>0</v>
      </c>
      <c r="B61" t="s">
        <v>110</v>
      </c>
      <c r="C61" t="s"/>
      <c r="D61" t="s"/>
      <c r="E61" t="s"/>
      <c r="F61" t="n">
        <v>0.18</v>
      </c>
      <c r="I61">
        <f>IF(AND(K61&gt; J61, L61&gt; K61, M61&gt; L61, N61&gt; M61), "pos_trend", IF(AND(K61&lt; J61, L61&lt; K61, M61&lt; L61, N61&lt; M61), "neg_trend", "N/A"))</f>
        <v/>
      </c>
      <c r="J61">
        <f>IFERROR(IF(TRIM(C61)="-", "N/A", IF(RIGHT(C61,1)=")",IF(RIGHT(C61,2)="T)",-1000000000000*VALUE(MID(C61,2,LEN(C61)-3)),IF(RIGHT(C61,2)="M)",-1000000*VALUE(MID(C61,2,LEN(C61)-3)),IF(RIGHT(C61,2)="B)",-1000000000*VALUE(MID(C61,2,LEN(C61)-3)),IF(RIGHT(C61,2)="k)",-1000*VALUE(MID(C61,2,LEN(C61)-3)),VALUE(SUBSTITUTE(C61,",","")))))),IF(RIGHT(C61,1)="T",1000000000000*VALUE(LEFT(C61,LEN(C61)-1)),IF(RIGHT(C61,1)="M",1000000*VALUE(LEFT(C61,LEN(C61)-1)),IF(RIGHT(C61,1)="B",1000000000*VALUE(LEFT(C61,LEN(C61)-1)),IF(RIGHT(C61,1)="%",0.01*VALUE(LEFT(C61,LEN(C61)-1)),IF(RIGHT(C61,1)="k",1000*VALUE(LEFT(C61,LEN(C61)-1)),VALUE(SUBSTITUTE(C61,",",""))))))))),"N/A")</f>
        <v/>
      </c>
      <c r="K61">
        <f>IFERROR(IF(TRIM(D61)="-", "N/A", IF(RIGHT(D61,1)=")",IF(RIGHT(D61,2)="T)",-1000000000000*VALUE(MID(D61,2,LEN(D61)-3)),IF(RIGHT(D61,2)="M)",-1000000*VALUE(MID(D61,2,LEN(D61)-3)),IF(RIGHT(D61,2)="B)",-1000000000*VALUE(MID(D61,2,LEN(D61)-3)),IF(RIGHT(D61,2)="k)",-1000*VALUE(MID(D61,2,LEN(D61)-3)),VALUE(SUBSTITUTE(D61,",","")))))),IF(RIGHT(D61,1)="T",1000000000000*VALUE(LEFT(D61,LEN(D61)-1)),IF(RIGHT(D61,1)="M",1000000*VALUE(LEFT(D61,LEN(D61)-1)),IF(RIGHT(D61,1)="B",1000000000*VALUE(LEFT(D61,LEN(D61)-1)),IF(RIGHT(D61,1)="%",0.01*VALUE(LEFT(D61,LEN(D61)-1)),IF(RIGHT(D61,1)="k",1000*VALUE(LEFT(D61,LEN(D61)-1)),VALUE(SUBSTITUTE(D61,",",""))))))))),"N/A")</f>
        <v/>
      </c>
      <c r="L61">
        <f>IFERROR(IF(TRIM(E61)="-", "N/A", IF(RIGHT(E61,1)=")",IF(RIGHT(E61,2)="T)",-1000000000000*VALUE(MID(E61,2,LEN(E61)-3)),IF(RIGHT(E61,2)="M)",-1000000*VALUE(MID(E61,2,LEN(E61)-3)),IF(RIGHT(E61,2)="B)",-1000000000*VALUE(MID(E61,2,LEN(E61)-3)),IF(RIGHT(E61,2)="k)",-1000*VALUE(MID(E61,2,LEN(E61)-3)),VALUE(SUBSTITUTE(E61,",","")))))),IF(RIGHT(E61,1)="T",1000000000000*VALUE(LEFT(E61,LEN(E61)-1)),IF(RIGHT(E61,1)="M",1000000*VALUE(LEFT(E61,LEN(E61)-1)),IF(RIGHT(E61,1)="B",1000000000*VALUE(LEFT(E61,LEN(E61)-1)),IF(RIGHT(E61,1)="%",0.01*VALUE(LEFT(E61,LEN(E61)-1)),IF(RIGHT(E61,1)="k",1000*VALUE(LEFT(E61,LEN(E61)-1)),VALUE(SUBSTITUTE(E61,",",""))))))))),"N/A")</f>
        <v/>
      </c>
      <c r="M61">
        <f>IFERROR(IF(TRIM(F61)="-", "N/A", IF(RIGHT(F61,1)=")",IF(RIGHT(F61,2)="T)",-1000000000000*VALUE(MID(F61,2,LEN(F61)-3)),IF(RIGHT(F61,2)="M)",-1000000*VALUE(MID(F61,2,LEN(F61)-3)),IF(RIGHT(F61,2)="B)",-1000000000*VALUE(MID(F61,2,LEN(F61)-3)),IF(RIGHT(F61,2)="k)",-1000*VALUE(MID(F61,2,LEN(F61)-3)),VALUE(SUBSTITUTE(F61,",","")))))),IF(RIGHT(F61,1)="T",1000000000000*VALUE(LEFT(F61,LEN(F61)-1)),IF(RIGHT(F61,1)="M",1000000*VALUE(LEFT(F61,LEN(F61)-1)),IF(RIGHT(F61,1)="B",1000000000*VALUE(LEFT(F61,LEN(F61)-1)),IF(RIGHT(F61,1)="%",0.01*VALUE(LEFT(F61,LEN(F61)-1)),IF(RIGHT(F61,1)="k",1000*VALUE(LEFT(F61,LEN(F61)-1)),VALUE(SUBSTITUTE(F61,",",""))))))))),"N/A")</f>
        <v/>
      </c>
      <c r="N61">
        <f>IFERROR(IF(TRIM(G61)="-", "N/A", IF(RIGHT(G61,1)=")",IF(RIGHT(G61,2)="T)",-1000000000000*VALUE(MID(G61,2,LEN(G61)-3)),IF(RIGHT(G61,2)="M)",-1000000*VALUE(MID(G61,2,LEN(G61)-3)),IF(RIGHT(G61,2)="B)",-1000000000*VALUE(MID(G61,2,LEN(G61)-3)),IF(RIGHT(G61,2)="k)",-1000*VALUE(MID(G61,2,LEN(G61)-3)),VALUE(SUBSTITUTE(G61,",","")))))),IF(RIGHT(G61,1)="T",1000000000000*VALUE(LEFT(G61,LEN(G61)-1)),IF(RIGHT(G61,1)="M",1000000*VALUE(LEFT(G61,LEN(G61)-1)),IF(RIGHT(G61,1)="B",1000000000*VALUE(LEFT(G61,LEN(G61)-1)),IF(RIGHT(G61,1)="%",0.01*VALUE(LEFT(G61,LEN(G61)-1)),IF(RIGHT(G61,1)="k",1000*VALUE(LEFT(G61,LEN(G61)-1)),VALUE(SUBSTITUTE(G61,",",""))))))))),"N/A")</f>
        <v/>
      </c>
    </row>
    <row r="62" spans="1:60">
      <c s="1" r="A62" t="n">
        <v>1</v>
      </c>
      <c r="B62" t="s">
        <v>112</v>
      </c>
      <c r="C62" t="s"/>
      <c r="D62" t="s"/>
      <c r="E62" t="s"/>
      <c r="F62" t="n">
        <v>0.24</v>
      </c>
      <c r="I62">
        <f>IF(AND(K62&gt; J62, L62&gt; K62, M62&gt; L62, N62&gt; M62), "pos_trend", IF(AND(K62&lt; J62, L62&lt; K62, M62&lt; L62, N62&lt; M62), "neg_trend", "N/A"))</f>
        <v/>
      </c>
      <c r="J62">
        <f>IFERROR(IF(TRIM(C62)="-", "N/A", IF(RIGHT(C62,1)=")",IF(RIGHT(C62,2)="T)",-1000000000000*VALUE(MID(C62,2,LEN(C62)-3)),IF(RIGHT(C62,2)="M)",-1000000*VALUE(MID(C62,2,LEN(C62)-3)),IF(RIGHT(C62,2)="B)",-1000000000*VALUE(MID(C62,2,LEN(C62)-3)),IF(RIGHT(C62,2)="k)",-1000*VALUE(MID(C62,2,LEN(C62)-3)),VALUE(SUBSTITUTE(C62,",","")))))),IF(RIGHT(C62,1)="T",1000000000000*VALUE(LEFT(C62,LEN(C62)-1)),IF(RIGHT(C62,1)="M",1000000*VALUE(LEFT(C62,LEN(C62)-1)),IF(RIGHT(C62,1)="B",1000000000*VALUE(LEFT(C62,LEN(C62)-1)),IF(RIGHT(C62,1)="%",0.01*VALUE(LEFT(C62,LEN(C62)-1)),IF(RIGHT(C62,1)="k",1000*VALUE(LEFT(C62,LEN(C62)-1)),VALUE(SUBSTITUTE(C62,",",""))))))))),"N/A")</f>
        <v/>
      </c>
      <c r="K62">
        <f>IFERROR(IF(TRIM(D62)="-", "N/A", IF(RIGHT(D62,1)=")",IF(RIGHT(D62,2)="T)",-1000000000000*VALUE(MID(D62,2,LEN(D62)-3)),IF(RIGHT(D62,2)="M)",-1000000*VALUE(MID(D62,2,LEN(D62)-3)),IF(RIGHT(D62,2)="B)",-1000000000*VALUE(MID(D62,2,LEN(D62)-3)),IF(RIGHT(D62,2)="k)",-1000*VALUE(MID(D62,2,LEN(D62)-3)),VALUE(SUBSTITUTE(D62,",","")))))),IF(RIGHT(D62,1)="T",1000000000000*VALUE(LEFT(D62,LEN(D62)-1)),IF(RIGHT(D62,1)="M",1000000*VALUE(LEFT(D62,LEN(D62)-1)),IF(RIGHT(D62,1)="B",1000000000*VALUE(LEFT(D62,LEN(D62)-1)),IF(RIGHT(D62,1)="%",0.01*VALUE(LEFT(D62,LEN(D62)-1)),IF(RIGHT(D62,1)="k",1000*VALUE(LEFT(D62,LEN(D62)-1)),VALUE(SUBSTITUTE(D62,",",""))))))))),"N/A")</f>
        <v/>
      </c>
      <c r="L62">
        <f>IFERROR(IF(TRIM(E62)="-", "N/A", IF(RIGHT(E62,1)=")",IF(RIGHT(E62,2)="T)",-1000000000000*VALUE(MID(E62,2,LEN(E62)-3)),IF(RIGHT(E62,2)="M)",-1000000*VALUE(MID(E62,2,LEN(E62)-3)),IF(RIGHT(E62,2)="B)",-1000000000*VALUE(MID(E62,2,LEN(E62)-3)),IF(RIGHT(E62,2)="k)",-1000*VALUE(MID(E62,2,LEN(E62)-3)),VALUE(SUBSTITUTE(E62,",","")))))),IF(RIGHT(E62,1)="T",1000000000000*VALUE(LEFT(E62,LEN(E62)-1)),IF(RIGHT(E62,1)="M",1000000*VALUE(LEFT(E62,LEN(E62)-1)),IF(RIGHT(E62,1)="B",1000000000*VALUE(LEFT(E62,LEN(E62)-1)),IF(RIGHT(E62,1)="%",0.01*VALUE(LEFT(E62,LEN(E62)-1)),IF(RIGHT(E62,1)="k",1000*VALUE(LEFT(E62,LEN(E62)-1)),VALUE(SUBSTITUTE(E62,",",""))))))))),"N/A")</f>
        <v/>
      </c>
      <c r="M62">
        <f>IFERROR(IF(TRIM(F62)="-", "N/A", IF(RIGHT(F62,1)=")",IF(RIGHT(F62,2)="T)",-1000000000000*VALUE(MID(F62,2,LEN(F62)-3)),IF(RIGHT(F62,2)="M)",-1000000*VALUE(MID(F62,2,LEN(F62)-3)),IF(RIGHT(F62,2)="B)",-1000000000*VALUE(MID(F62,2,LEN(F62)-3)),IF(RIGHT(F62,2)="k)",-1000*VALUE(MID(F62,2,LEN(F62)-3)),VALUE(SUBSTITUTE(F62,",","")))))),IF(RIGHT(F62,1)="T",1000000000000*VALUE(LEFT(F62,LEN(F62)-1)),IF(RIGHT(F62,1)="M",1000000*VALUE(LEFT(F62,LEN(F62)-1)),IF(RIGHT(F62,1)="B",1000000000*VALUE(LEFT(F62,LEN(F62)-1)),IF(RIGHT(F62,1)="%",0.01*VALUE(LEFT(F62,LEN(F62)-1)),IF(RIGHT(F62,1)="k",1000*VALUE(LEFT(F62,LEN(F62)-1)),VALUE(SUBSTITUTE(F62,",",""))))))))),"N/A")</f>
        <v/>
      </c>
      <c r="N62">
        <f>IFERROR(IF(TRIM(G62)="-", "N/A", IF(RIGHT(G62,1)=")",IF(RIGHT(G62,2)="T)",-1000000000000*VALUE(MID(G62,2,LEN(G62)-3)),IF(RIGHT(G62,2)="M)",-1000000*VALUE(MID(G62,2,LEN(G62)-3)),IF(RIGHT(G62,2)="B)",-1000000000*VALUE(MID(G62,2,LEN(G62)-3)),IF(RIGHT(G62,2)="k)",-1000*VALUE(MID(G62,2,LEN(G62)-3)),VALUE(SUBSTITUTE(G62,",","")))))),IF(RIGHT(G62,1)="T",1000000000000*VALUE(LEFT(G62,LEN(G62)-1)),IF(RIGHT(G62,1)="M",1000000*VALUE(LEFT(G62,LEN(G62)-1)),IF(RIGHT(G62,1)="B",1000000000*VALUE(LEFT(G62,LEN(G62)-1)),IF(RIGHT(G62,1)="%",0.01*VALUE(LEFT(G62,LEN(G62)-1)),IF(RIGHT(G62,1)="k",1000*VALUE(LEFT(G62,LEN(G62)-1)),VALUE(SUBSTITUTE(G62,",",""))))))))),"N/A")</f>
        <v/>
      </c>
    </row>
    <row r="63" spans="1:60">
      <c s="1" r="A63" t="n">
        <v>2</v>
      </c>
      <c r="B63" t="s">
        <v>114</v>
      </c>
      <c r="C63" t="s">
        <v>3167</v>
      </c>
      <c r="D63" t="s"/>
      <c r="E63" t="s"/>
      <c r="F63" t="n">
        <v>0.08</v>
      </c>
      <c r="I63">
        <f>IF(AND(K63&gt; J63, L63&gt; K63, M63&gt; L63, N63&gt; M63), "pos_trend", IF(AND(K63&lt; J63, L63&lt; K63, M63&lt; L63, N63&lt; M63), "neg_trend", "N/A"))</f>
        <v/>
      </c>
      <c r="J63">
        <f>IFERROR(IF(TRIM(C63)="-", "N/A", IF(RIGHT(C63,1)=")",IF(RIGHT(C63,2)="T)",-1000000000000*VALUE(MID(C63,2,LEN(C63)-3)),IF(RIGHT(C63,2)="M)",-1000000*VALUE(MID(C63,2,LEN(C63)-3)),IF(RIGHT(C63,2)="B)",-1000000000*VALUE(MID(C63,2,LEN(C63)-3)),IF(RIGHT(C63,2)="k)",-1000*VALUE(MID(C63,2,LEN(C63)-3)),VALUE(SUBSTITUTE(C63,",","")))))),IF(RIGHT(C63,1)="T",1000000000000*VALUE(LEFT(C63,LEN(C63)-1)),IF(RIGHT(C63,1)="M",1000000*VALUE(LEFT(C63,LEN(C63)-1)),IF(RIGHT(C63,1)="B",1000000000*VALUE(LEFT(C63,LEN(C63)-1)),IF(RIGHT(C63,1)="%",0.01*VALUE(LEFT(C63,LEN(C63)-1)),IF(RIGHT(C63,1)="k",1000*VALUE(LEFT(C63,LEN(C63)-1)),VALUE(SUBSTITUTE(C63,",",""))))))))),"N/A")</f>
        <v/>
      </c>
      <c r="K63">
        <f>IFERROR(IF(TRIM(D63)="-", "N/A", IF(RIGHT(D63,1)=")",IF(RIGHT(D63,2)="T)",-1000000000000*VALUE(MID(D63,2,LEN(D63)-3)),IF(RIGHT(D63,2)="M)",-1000000*VALUE(MID(D63,2,LEN(D63)-3)),IF(RIGHT(D63,2)="B)",-1000000000*VALUE(MID(D63,2,LEN(D63)-3)),IF(RIGHT(D63,2)="k)",-1000*VALUE(MID(D63,2,LEN(D63)-3)),VALUE(SUBSTITUTE(D63,",","")))))),IF(RIGHT(D63,1)="T",1000000000000*VALUE(LEFT(D63,LEN(D63)-1)),IF(RIGHT(D63,1)="M",1000000*VALUE(LEFT(D63,LEN(D63)-1)),IF(RIGHT(D63,1)="B",1000000000*VALUE(LEFT(D63,LEN(D63)-1)),IF(RIGHT(D63,1)="%",0.01*VALUE(LEFT(D63,LEN(D63)-1)),IF(RIGHT(D63,1)="k",1000*VALUE(LEFT(D63,LEN(D63)-1)),VALUE(SUBSTITUTE(D63,",",""))))))))),"N/A")</f>
        <v/>
      </c>
      <c r="L63">
        <f>IFERROR(IF(TRIM(E63)="-", "N/A", IF(RIGHT(E63,1)=")",IF(RIGHT(E63,2)="T)",-1000000000000*VALUE(MID(E63,2,LEN(E63)-3)),IF(RIGHT(E63,2)="M)",-1000000*VALUE(MID(E63,2,LEN(E63)-3)),IF(RIGHT(E63,2)="B)",-1000000000*VALUE(MID(E63,2,LEN(E63)-3)),IF(RIGHT(E63,2)="k)",-1000*VALUE(MID(E63,2,LEN(E63)-3)),VALUE(SUBSTITUTE(E63,",","")))))),IF(RIGHT(E63,1)="T",1000000000000*VALUE(LEFT(E63,LEN(E63)-1)),IF(RIGHT(E63,1)="M",1000000*VALUE(LEFT(E63,LEN(E63)-1)),IF(RIGHT(E63,1)="B",1000000000*VALUE(LEFT(E63,LEN(E63)-1)),IF(RIGHT(E63,1)="%",0.01*VALUE(LEFT(E63,LEN(E63)-1)),IF(RIGHT(E63,1)="k",1000*VALUE(LEFT(E63,LEN(E63)-1)),VALUE(SUBSTITUTE(E63,",",""))))))))),"N/A")</f>
        <v/>
      </c>
      <c r="M63">
        <f>IFERROR(IF(TRIM(F63)="-", "N/A", IF(RIGHT(F63,1)=")",IF(RIGHT(F63,2)="T)",-1000000000000*VALUE(MID(F63,2,LEN(F63)-3)),IF(RIGHT(F63,2)="M)",-1000000*VALUE(MID(F63,2,LEN(F63)-3)),IF(RIGHT(F63,2)="B)",-1000000000*VALUE(MID(F63,2,LEN(F63)-3)),IF(RIGHT(F63,2)="k)",-1000*VALUE(MID(F63,2,LEN(F63)-3)),VALUE(SUBSTITUTE(F63,",","")))))),IF(RIGHT(F63,1)="T",1000000000000*VALUE(LEFT(F63,LEN(F63)-1)),IF(RIGHT(F63,1)="M",1000000*VALUE(LEFT(F63,LEN(F63)-1)),IF(RIGHT(F63,1)="B",1000000000*VALUE(LEFT(F63,LEN(F63)-1)),IF(RIGHT(F63,1)="%",0.01*VALUE(LEFT(F63,LEN(F63)-1)),IF(RIGHT(F63,1)="k",1000*VALUE(LEFT(F63,LEN(F63)-1)),VALUE(SUBSTITUTE(F63,",",""))))))))),"N/A")</f>
        <v/>
      </c>
      <c r="N63">
        <f>IFERROR(IF(TRIM(G63)="-", "N/A", IF(RIGHT(G63,1)=")",IF(RIGHT(G63,2)="T)",-1000000000000*VALUE(MID(G63,2,LEN(G63)-3)),IF(RIGHT(G63,2)="M)",-1000000*VALUE(MID(G63,2,LEN(G63)-3)),IF(RIGHT(G63,2)="B)",-1000000000*VALUE(MID(G63,2,LEN(G63)-3)),IF(RIGHT(G63,2)="k)",-1000*VALUE(MID(G63,2,LEN(G63)-3)),VALUE(SUBSTITUTE(G63,",","")))))),IF(RIGHT(G63,1)="T",1000000000000*VALUE(LEFT(G63,LEN(G63)-1)),IF(RIGHT(G63,1)="M",1000000*VALUE(LEFT(G63,LEN(G63)-1)),IF(RIGHT(G63,1)="B",1000000000*VALUE(LEFT(G63,LEN(G63)-1)),IF(RIGHT(G63,1)="%",0.01*VALUE(LEFT(G63,LEN(G63)-1)),IF(RIGHT(G63,1)="k",1000*VALUE(LEFT(G63,LEN(G63)-1)),VALUE(SUBSTITUTE(G63,",",""))))))))),"N/A")</f>
        <v/>
      </c>
    </row>
    <row r="64" spans="1:60">
      <c s="1" r="A64" t="n">
        <v>3</v>
      </c>
      <c r="B64" t="s">
        <v>116</v>
      </c>
      <c r="C64" t="s">
        <v>3168</v>
      </c>
      <c r="D64" t="s"/>
      <c r="E64" t="s"/>
      <c r="F64" t="n">
        <v>0.12</v>
      </c>
      <c r="I64">
        <f>IF(AND(K64&gt; J64, L64&gt; K64, M64&gt; L64, N64&gt; M64), "pos_trend", IF(AND(K64&lt; J64, L64&lt; K64, M64&lt; L64, N64&lt; M64), "neg_trend", "N/A"))</f>
        <v/>
      </c>
      <c r="J64">
        <f>IFERROR(IF(TRIM(C64)="-", "N/A", IF(RIGHT(C64,1)=")",IF(RIGHT(C64,2)="T)",-1000000000000*VALUE(MID(C64,2,LEN(C64)-3)),IF(RIGHT(C64,2)="M)",-1000000*VALUE(MID(C64,2,LEN(C64)-3)),IF(RIGHT(C64,2)="B)",-1000000000*VALUE(MID(C64,2,LEN(C64)-3)),IF(RIGHT(C64,2)="k)",-1000*VALUE(MID(C64,2,LEN(C64)-3)),VALUE(SUBSTITUTE(C64,",","")))))),IF(RIGHT(C64,1)="T",1000000000000*VALUE(LEFT(C64,LEN(C64)-1)),IF(RIGHT(C64,1)="M",1000000*VALUE(LEFT(C64,LEN(C64)-1)),IF(RIGHT(C64,1)="B",1000000000*VALUE(LEFT(C64,LEN(C64)-1)),IF(RIGHT(C64,1)="%",0.01*VALUE(LEFT(C64,LEN(C64)-1)),IF(RIGHT(C64,1)="k",1000*VALUE(LEFT(C64,LEN(C64)-1)),VALUE(SUBSTITUTE(C64,",",""))))))))),"N/A")</f>
        <v/>
      </c>
      <c r="K64">
        <f>IFERROR(IF(TRIM(D64)="-", "N/A", IF(RIGHT(D64,1)=")",IF(RIGHT(D64,2)="T)",-1000000000000*VALUE(MID(D64,2,LEN(D64)-3)),IF(RIGHT(D64,2)="M)",-1000000*VALUE(MID(D64,2,LEN(D64)-3)),IF(RIGHT(D64,2)="B)",-1000000000*VALUE(MID(D64,2,LEN(D64)-3)),IF(RIGHT(D64,2)="k)",-1000*VALUE(MID(D64,2,LEN(D64)-3)),VALUE(SUBSTITUTE(D64,",","")))))),IF(RIGHT(D64,1)="T",1000000000000*VALUE(LEFT(D64,LEN(D64)-1)),IF(RIGHT(D64,1)="M",1000000*VALUE(LEFT(D64,LEN(D64)-1)),IF(RIGHT(D64,1)="B",1000000000*VALUE(LEFT(D64,LEN(D64)-1)),IF(RIGHT(D64,1)="%",0.01*VALUE(LEFT(D64,LEN(D64)-1)),IF(RIGHT(D64,1)="k",1000*VALUE(LEFT(D64,LEN(D64)-1)),VALUE(SUBSTITUTE(D64,",",""))))))))),"N/A")</f>
        <v/>
      </c>
      <c r="L64">
        <f>IFERROR(IF(TRIM(E64)="-", "N/A", IF(RIGHT(E64,1)=")",IF(RIGHT(E64,2)="T)",-1000000000000*VALUE(MID(E64,2,LEN(E64)-3)),IF(RIGHT(E64,2)="M)",-1000000*VALUE(MID(E64,2,LEN(E64)-3)),IF(RIGHT(E64,2)="B)",-1000000000*VALUE(MID(E64,2,LEN(E64)-3)),IF(RIGHT(E64,2)="k)",-1000*VALUE(MID(E64,2,LEN(E64)-3)),VALUE(SUBSTITUTE(E64,",","")))))),IF(RIGHT(E64,1)="T",1000000000000*VALUE(LEFT(E64,LEN(E64)-1)),IF(RIGHT(E64,1)="M",1000000*VALUE(LEFT(E64,LEN(E64)-1)),IF(RIGHT(E64,1)="B",1000000000*VALUE(LEFT(E64,LEN(E64)-1)),IF(RIGHT(E64,1)="%",0.01*VALUE(LEFT(E64,LEN(E64)-1)),IF(RIGHT(E64,1)="k",1000*VALUE(LEFT(E64,LEN(E64)-1)),VALUE(SUBSTITUTE(E64,",",""))))))))),"N/A")</f>
        <v/>
      </c>
      <c r="M64">
        <f>IFERROR(IF(TRIM(F64)="-", "N/A", IF(RIGHT(F64,1)=")",IF(RIGHT(F64,2)="T)",-1000000000000*VALUE(MID(F64,2,LEN(F64)-3)),IF(RIGHT(F64,2)="M)",-1000000*VALUE(MID(F64,2,LEN(F64)-3)),IF(RIGHT(F64,2)="B)",-1000000000*VALUE(MID(F64,2,LEN(F64)-3)),IF(RIGHT(F64,2)="k)",-1000*VALUE(MID(F64,2,LEN(F64)-3)),VALUE(SUBSTITUTE(F64,",","")))))),IF(RIGHT(F64,1)="T",1000000000000*VALUE(LEFT(F64,LEN(F64)-1)),IF(RIGHT(F64,1)="M",1000000*VALUE(LEFT(F64,LEN(F64)-1)),IF(RIGHT(F64,1)="B",1000000000*VALUE(LEFT(F64,LEN(F64)-1)),IF(RIGHT(F64,1)="%",0.01*VALUE(LEFT(F64,LEN(F64)-1)),IF(RIGHT(F64,1)="k",1000*VALUE(LEFT(F64,LEN(F64)-1)),VALUE(SUBSTITUTE(F64,",",""))))))))),"N/A")</f>
        <v/>
      </c>
      <c r="N64">
        <f>IFERROR(IF(TRIM(G64)="-", "N/A", IF(RIGHT(G64,1)=")",IF(RIGHT(G64,2)="T)",-1000000000000*VALUE(MID(G64,2,LEN(G64)-3)),IF(RIGHT(G64,2)="M)",-1000000*VALUE(MID(G64,2,LEN(G64)-3)),IF(RIGHT(G64,2)="B)",-1000000000*VALUE(MID(G64,2,LEN(G64)-3)),IF(RIGHT(G64,2)="k)",-1000*VALUE(MID(G64,2,LEN(G64)-3)),VALUE(SUBSTITUTE(G64,",","")))))),IF(RIGHT(G64,1)="T",1000000000000*VALUE(LEFT(G64,LEN(G64)-1)),IF(RIGHT(G64,1)="M",1000000*VALUE(LEFT(G64,LEN(G64)-1)),IF(RIGHT(G64,1)="B",1000000000*VALUE(LEFT(G64,LEN(G64)-1)),IF(RIGHT(G64,1)="%",0.01*VALUE(LEFT(G64,LEN(G64)-1)),IF(RIGHT(G64,1)="k",1000*VALUE(LEFT(G64,LEN(G64)-1)),VALUE(SUBSTITUTE(G64,",",""))))))))),"N/A")</f>
        <v/>
      </c>
    </row>
    <row r="65" spans="1:60">
      <c s="1" r="A65" t="n">
        <v>4</v>
      </c>
      <c r="B65" t="s">
        <v>118</v>
      </c>
      <c r="C65" t="s"/>
      <c r="D65" t="s"/>
      <c r="E65" t="s"/>
      <c r="F65" t="n">
        <v>0.1</v>
      </c>
      <c r="I65">
        <f>IF(AND(K65&gt; J65, L65&gt; K65, M65&gt; L65, N65&gt; M65), "pos_trend", IF(AND(K65&lt; J65, L65&lt; K65, M65&lt; L65, N65&lt; M65), "neg_trend", "N/A"))</f>
        <v/>
      </c>
      <c r="J65">
        <f>IFERROR(IF(TRIM(C65)="-", "N/A", IF(RIGHT(C65,1)=")",IF(RIGHT(C65,2)="T)",-1000000000000*VALUE(MID(C65,2,LEN(C65)-3)),IF(RIGHT(C65,2)="M)",-1000000*VALUE(MID(C65,2,LEN(C65)-3)),IF(RIGHT(C65,2)="B)",-1000000000*VALUE(MID(C65,2,LEN(C65)-3)),IF(RIGHT(C65,2)="k)",-1000*VALUE(MID(C65,2,LEN(C65)-3)),VALUE(SUBSTITUTE(C65,",","")))))),IF(RIGHT(C65,1)="T",1000000000000*VALUE(LEFT(C65,LEN(C65)-1)),IF(RIGHT(C65,1)="M",1000000*VALUE(LEFT(C65,LEN(C65)-1)),IF(RIGHT(C65,1)="B",1000000000*VALUE(LEFT(C65,LEN(C65)-1)),IF(RIGHT(C65,1)="%",0.01*VALUE(LEFT(C65,LEN(C65)-1)),IF(RIGHT(C65,1)="k",1000*VALUE(LEFT(C65,LEN(C65)-1)),VALUE(SUBSTITUTE(C65,",",""))))))))),"N/A")</f>
        <v/>
      </c>
      <c r="K65">
        <f>IFERROR(IF(TRIM(D65)="-", "N/A", IF(RIGHT(D65,1)=")",IF(RIGHT(D65,2)="T)",-1000000000000*VALUE(MID(D65,2,LEN(D65)-3)),IF(RIGHT(D65,2)="M)",-1000000*VALUE(MID(D65,2,LEN(D65)-3)),IF(RIGHT(D65,2)="B)",-1000000000*VALUE(MID(D65,2,LEN(D65)-3)),IF(RIGHT(D65,2)="k)",-1000*VALUE(MID(D65,2,LEN(D65)-3)),VALUE(SUBSTITUTE(D65,",","")))))),IF(RIGHT(D65,1)="T",1000000000000*VALUE(LEFT(D65,LEN(D65)-1)),IF(RIGHT(D65,1)="M",1000000*VALUE(LEFT(D65,LEN(D65)-1)),IF(RIGHT(D65,1)="B",1000000000*VALUE(LEFT(D65,LEN(D65)-1)),IF(RIGHT(D65,1)="%",0.01*VALUE(LEFT(D65,LEN(D65)-1)),IF(RIGHT(D65,1)="k",1000*VALUE(LEFT(D65,LEN(D65)-1)),VALUE(SUBSTITUTE(D65,",",""))))))))),"N/A")</f>
        <v/>
      </c>
      <c r="L65">
        <f>IFERROR(IF(TRIM(E65)="-", "N/A", IF(RIGHT(E65,1)=")",IF(RIGHT(E65,2)="T)",-1000000000000*VALUE(MID(E65,2,LEN(E65)-3)),IF(RIGHT(E65,2)="M)",-1000000*VALUE(MID(E65,2,LEN(E65)-3)),IF(RIGHT(E65,2)="B)",-1000000000*VALUE(MID(E65,2,LEN(E65)-3)),IF(RIGHT(E65,2)="k)",-1000*VALUE(MID(E65,2,LEN(E65)-3)),VALUE(SUBSTITUTE(E65,",","")))))),IF(RIGHT(E65,1)="T",1000000000000*VALUE(LEFT(E65,LEN(E65)-1)),IF(RIGHT(E65,1)="M",1000000*VALUE(LEFT(E65,LEN(E65)-1)),IF(RIGHT(E65,1)="B",1000000000*VALUE(LEFT(E65,LEN(E65)-1)),IF(RIGHT(E65,1)="%",0.01*VALUE(LEFT(E65,LEN(E65)-1)),IF(RIGHT(E65,1)="k",1000*VALUE(LEFT(E65,LEN(E65)-1)),VALUE(SUBSTITUTE(E65,",",""))))))))),"N/A")</f>
        <v/>
      </c>
      <c r="M65">
        <f>IFERROR(IF(TRIM(F65)="-", "N/A", IF(RIGHT(F65,1)=")",IF(RIGHT(F65,2)="T)",-1000000000000*VALUE(MID(F65,2,LEN(F65)-3)),IF(RIGHT(F65,2)="M)",-1000000*VALUE(MID(F65,2,LEN(F65)-3)),IF(RIGHT(F65,2)="B)",-1000000000*VALUE(MID(F65,2,LEN(F65)-3)),IF(RIGHT(F65,2)="k)",-1000*VALUE(MID(F65,2,LEN(F65)-3)),VALUE(SUBSTITUTE(F65,",","")))))),IF(RIGHT(F65,1)="T",1000000000000*VALUE(LEFT(F65,LEN(F65)-1)),IF(RIGHT(F65,1)="M",1000000*VALUE(LEFT(F65,LEN(F65)-1)),IF(RIGHT(F65,1)="B",1000000000*VALUE(LEFT(F65,LEN(F65)-1)),IF(RIGHT(F65,1)="%",0.01*VALUE(LEFT(F65,LEN(F65)-1)),IF(RIGHT(F65,1)="k",1000*VALUE(LEFT(F65,LEN(F65)-1)),VALUE(SUBSTITUTE(F65,",",""))))))))),"N/A")</f>
        <v/>
      </c>
      <c r="N65">
        <f>IFERROR(IF(TRIM(G65)="-", "N/A", IF(RIGHT(G65,1)=")",IF(RIGHT(G65,2)="T)",-1000000000000*VALUE(MID(G65,2,LEN(G65)-3)),IF(RIGHT(G65,2)="M)",-1000000*VALUE(MID(G65,2,LEN(G65)-3)),IF(RIGHT(G65,2)="B)",-1000000000*VALUE(MID(G65,2,LEN(G65)-3)),IF(RIGHT(G65,2)="k)",-1000*VALUE(MID(G65,2,LEN(G65)-3)),VALUE(SUBSTITUTE(G65,",","")))))),IF(RIGHT(G65,1)="T",1000000000000*VALUE(LEFT(G65,LEN(G65)-1)),IF(RIGHT(G65,1)="M",1000000*VALUE(LEFT(G65,LEN(G65)-1)),IF(RIGHT(G65,1)="B",1000000000*VALUE(LEFT(G65,LEN(G65)-1)),IF(RIGHT(G65,1)="%",0.01*VALUE(LEFT(G65,LEN(G65)-1)),IF(RIGHT(G65,1)="k",1000*VALUE(LEFT(G65,LEN(G65)-1)),VALUE(SUBSTITUTE(G65,",",""))))))))),"N/A")</f>
        <v/>
      </c>
    </row>
    <row r="66" spans="1:60">
      <c s="1" r="A66" t="n">
        <v>5</v>
      </c>
      <c r="B66" t="s">
        <v>120</v>
      </c>
      <c r="C66" t="s">
        <v>3169</v>
      </c>
      <c r="D66" t="s"/>
      <c r="E66" t="s"/>
      <c r="F66" t="s"/>
      <c r="I66">
        <f>IF(AND(K66&gt; J66, L66&gt; K66, M66&gt; L66, N66&gt; M66), "pos_trend", IF(AND(K66&lt; J66, L66&lt; K66, M66&lt; L66, N66&lt; M66), "neg_trend", "N/A"))</f>
        <v/>
      </c>
      <c r="J66">
        <f>IFERROR(IF(TRIM(C66)="-", "N/A", IF(RIGHT(C66,1)=")",IF(RIGHT(C66,2)="T)",-1000000000000*VALUE(MID(C66,2,LEN(C66)-3)),IF(RIGHT(C66,2)="M)",-1000000*VALUE(MID(C66,2,LEN(C66)-3)),IF(RIGHT(C66,2)="B)",-1000000000*VALUE(MID(C66,2,LEN(C66)-3)),IF(RIGHT(C66,2)="k)",-1000*VALUE(MID(C66,2,LEN(C66)-3)),VALUE(SUBSTITUTE(C66,",","")))))),IF(RIGHT(C66,1)="T",1000000000000*VALUE(LEFT(C66,LEN(C66)-1)),IF(RIGHT(C66,1)="M",1000000*VALUE(LEFT(C66,LEN(C66)-1)),IF(RIGHT(C66,1)="B",1000000000*VALUE(LEFT(C66,LEN(C66)-1)),IF(RIGHT(C66,1)="%",0.01*VALUE(LEFT(C66,LEN(C66)-1)),IF(RIGHT(C66,1)="k",1000*VALUE(LEFT(C66,LEN(C66)-1)),VALUE(SUBSTITUTE(C66,",",""))))))))),"N/A")</f>
        <v/>
      </c>
      <c r="K66">
        <f>IFERROR(IF(TRIM(D66)="-", "N/A", IF(RIGHT(D66,1)=")",IF(RIGHT(D66,2)="T)",-1000000000000*VALUE(MID(D66,2,LEN(D66)-3)),IF(RIGHT(D66,2)="M)",-1000000*VALUE(MID(D66,2,LEN(D66)-3)),IF(RIGHT(D66,2)="B)",-1000000000*VALUE(MID(D66,2,LEN(D66)-3)),IF(RIGHT(D66,2)="k)",-1000*VALUE(MID(D66,2,LEN(D66)-3)),VALUE(SUBSTITUTE(D66,",","")))))),IF(RIGHT(D66,1)="T",1000000000000*VALUE(LEFT(D66,LEN(D66)-1)),IF(RIGHT(D66,1)="M",1000000*VALUE(LEFT(D66,LEN(D66)-1)),IF(RIGHT(D66,1)="B",1000000000*VALUE(LEFT(D66,LEN(D66)-1)),IF(RIGHT(D66,1)="%",0.01*VALUE(LEFT(D66,LEN(D66)-1)),IF(RIGHT(D66,1)="k",1000*VALUE(LEFT(D66,LEN(D66)-1)),VALUE(SUBSTITUTE(D66,",",""))))))))),"N/A")</f>
        <v/>
      </c>
      <c r="L66">
        <f>IFERROR(IF(TRIM(E66)="-", "N/A", IF(RIGHT(E66,1)=")",IF(RIGHT(E66,2)="T)",-1000000000000*VALUE(MID(E66,2,LEN(E66)-3)),IF(RIGHT(E66,2)="M)",-1000000*VALUE(MID(E66,2,LEN(E66)-3)),IF(RIGHT(E66,2)="B)",-1000000000*VALUE(MID(E66,2,LEN(E66)-3)),IF(RIGHT(E66,2)="k)",-1000*VALUE(MID(E66,2,LEN(E66)-3)),VALUE(SUBSTITUTE(E66,",","")))))),IF(RIGHT(E66,1)="T",1000000000000*VALUE(LEFT(E66,LEN(E66)-1)),IF(RIGHT(E66,1)="M",1000000*VALUE(LEFT(E66,LEN(E66)-1)),IF(RIGHT(E66,1)="B",1000000000*VALUE(LEFT(E66,LEN(E66)-1)),IF(RIGHT(E66,1)="%",0.01*VALUE(LEFT(E66,LEN(E66)-1)),IF(RIGHT(E66,1)="k",1000*VALUE(LEFT(E66,LEN(E66)-1)),VALUE(SUBSTITUTE(E66,",",""))))))))),"N/A")</f>
        <v/>
      </c>
      <c r="M66">
        <f>IFERROR(IF(TRIM(F66)="-", "N/A", IF(RIGHT(F66,1)=")",IF(RIGHT(F66,2)="T)",-1000000000000*VALUE(MID(F66,2,LEN(F66)-3)),IF(RIGHT(F66,2)="M)",-1000000*VALUE(MID(F66,2,LEN(F66)-3)),IF(RIGHT(F66,2)="B)",-1000000000*VALUE(MID(F66,2,LEN(F66)-3)),IF(RIGHT(F66,2)="k)",-1000*VALUE(MID(F66,2,LEN(F66)-3)),VALUE(SUBSTITUTE(F66,",","")))))),IF(RIGHT(F66,1)="T",1000000000000*VALUE(LEFT(F66,LEN(F66)-1)),IF(RIGHT(F66,1)="M",1000000*VALUE(LEFT(F66,LEN(F66)-1)),IF(RIGHT(F66,1)="B",1000000000*VALUE(LEFT(F66,LEN(F66)-1)),IF(RIGHT(F66,1)="%",0.01*VALUE(LEFT(F66,LEN(F66)-1)),IF(RIGHT(F66,1)="k",1000*VALUE(LEFT(F66,LEN(F66)-1)),VALUE(SUBSTITUTE(F66,",",""))))))))),"N/A")</f>
        <v/>
      </c>
      <c r="N66">
        <f>IFERROR(IF(TRIM(G66)="-", "N/A", IF(RIGHT(G66,1)=")",IF(RIGHT(G66,2)="T)",-1000000000000*VALUE(MID(G66,2,LEN(G66)-3)),IF(RIGHT(G66,2)="M)",-1000000*VALUE(MID(G66,2,LEN(G66)-3)),IF(RIGHT(G66,2)="B)",-1000000000*VALUE(MID(G66,2,LEN(G66)-3)),IF(RIGHT(G66,2)="k)",-1000*VALUE(MID(G66,2,LEN(G66)-3)),VALUE(SUBSTITUTE(G66,",","")))))),IF(RIGHT(G66,1)="T",1000000000000*VALUE(LEFT(G66,LEN(G66)-1)),IF(RIGHT(G66,1)="M",1000000*VALUE(LEFT(G66,LEN(G66)-1)),IF(RIGHT(G66,1)="B",1000000000*VALUE(LEFT(G66,LEN(G66)-1)),IF(RIGHT(G66,1)="%",0.01*VALUE(LEFT(G66,LEN(G66)-1)),IF(RIGHT(G66,1)="k",1000*VALUE(LEFT(G66,LEN(G66)-1)),VALUE(SUBSTITUTE(G66,",",""))))))))),"N/A")</f>
        <v/>
      </c>
    </row>
    <row r="67" spans="1:60">
      <c r="D67" t="s">
        <v>122</v>
      </c>
      <c r="E67">
        <f>C1</f>
        <v/>
      </c>
      <c r="I67">
        <f>IF(AND(K67&gt; J67, L67&gt; K67, M67&gt; L67, N67&gt; M67), "pos_trend", IF(AND(K67&lt; J67, L67&lt; K67, M67&lt; L67, N67&lt; M67), "neg_trend", "N/A"))</f>
        <v/>
      </c>
      <c r="J67">
        <f>IFERROR(IF(TRIM(C67)="-", "N/A", IF(RIGHT(C67,1)=")",IF(RIGHT(C67,2)="T)",-1000000000000*VALUE(MID(C67,2,LEN(C67)-3)),IF(RIGHT(C67,2)="M)",-1000000*VALUE(MID(C67,2,LEN(C67)-3)),IF(RIGHT(C67,2)="B)",-1000000000*VALUE(MID(C67,2,LEN(C67)-3)),IF(RIGHT(C67,2)="k)",-1000*VALUE(MID(C67,2,LEN(C67)-3)),VALUE(SUBSTITUTE(C67,",","")))))),IF(RIGHT(C67,1)="T",1000000000000*VALUE(LEFT(C67,LEN(C67)-1)),IF(RIGHT(C67,1)="M",1000000*VALUE(LEFT(C67,LEN(C67)-1)),IF(RIGHT(C67,1)="B",1000000000*VALUE(LEFT(C67,LEN(C67)-1)),IF(RIGHT(C67,1)="%",0.01*VALUE(LEFT(C67,LEN(C67)-1)),IF(RIGHT(C67,1)="k",1000*VALUE(LEFT(C67,LEN(C67)-1)),VALUE(SUBSTITUTE(C67,",",""))))))))),"N/A")</f>
        <v/>
      </c>
      <c r="K67">
        <f>IFERROR(IF(TRIM(D67)="-", "N/A", IF(RIGHT(D67,1)=")",IF(RIGHT(D67,2)="T)",-1000000000000*VALUE(MID(D67,2,LEN(D67)-3)),IF(RIGHT(D67,2)="M)",-1000000*VALUE(MID(D67,2,LEN(D67)-3)),IF(RIGHT(D67,2)="B)",-1000000000*VALUE(MID(D67,2,LEN(D67)-3)),IF(RIGHT(D67,2)="k)",-1000*VALUE(MID(D67,2,LEN(D67)-3)),VALUE(SUBSTITUTE(D67,",","")))))),IF(RIGHT(D67,1)="T",1000000000000*VALUE(LEFT(D67,LEN(D67)-1)),IF(RIGHT(D67,1)="M",1000000*VALUE(LEFT(D67,LEN(D67)-1)),IF(RIGHT(D67,1)="B",1000000000*VALUE(LEFT(D67,LEN(D67)-1)),IF(RIGHT(D67,1)="%",0.01*VALUE(LEFT(D67,LEN(D67)-1)),IF(RIGHT(D67,1)="k",1000*VALUE(LEFT(D67,LEN(D67)-1)),VALUE(SUBSTITUTE(D67,",",""))))))))),"N/A")</f>
        <v/>
      </c>
      <c r="L67">
        <f>IFERROR(IF(TRIM(E67)="-", "N/A", IF(RIGHT(E67,1)=")",IF(RIGHT(E67,2)="T)",-1000000000000*VALUE(MID(E67,2,LEN(E67)-3)),IF(RIGHT(E67,2)="M)",-1000000*VALUE(MID(E67,2,LEN(E67)-3)),IF(RIGHT(E67,2)="B)",-1000000000*VALUE(MID(E67,2,LEN(E67)-3)),IF(RIGHT(E67,2)="k)",-1000*VALUE(MID(E67,2,LEN(E67)-3)),VALUE(SUBSTITUTE(E67,",","")))))),IF(RIGHT(E67,1)="T",1000000000000*VALUE(LEFT(E67,LEN(E67)-1)),IF(RIGHT(E67,1)="M",1000000*VALUE(LEFT(E67,LEN(E67)-1)),IF(RIGHT(E67,1)="B",1000000000*VALUE(LEFT(E67,LEN(E67)-1)),IF(RIGHT(E67,1)="%",0.01*VALUE(LEFT(E67,LEN(E67)-1)),IF(RIGHT(E67,1)="k",1000*VALUE(LEFT(E67,LEN(E67)-1)),VALUE(SUBSTITUTE(E67,",",""))))))))),"N/A")</f>
        <v/>
      </c>
      <c r="M67">
        <f>IFERROR(IF(TRIM(F67)="-", "N/A", IF(RIGHT(F67,1)=")",IF(RIGHT(F67,2)="T)",-1000000000000*VALUE(MID(F67,2,LEN(F67)-3)),IF(RIGHT(F67,2)="M)",-1000000*VALUE(MID(F67,2,LEN(F67)-3)),IF(RIGHT(F67,2)="B)",-1000000000*VALUE(MID(F67,2,LEN(F67)-3)),IF(RIGHT(F67,2)="k)",-1000*VALUE(MID(F67,2,LEN(F67)-3)),VALUE(SUBSTITUTE(F67,",","")))))),IF(RIGHT(F67,1)="T",1000000000000*VALUE(LEFT(F67,LEN(F67)-1)),IF(RIGHT(F67,1)="M",1000000*VALUE(LEFT(F67,LEN(F67)-1)),IF(RIGHT(F67,1)="B",1000000000*VALUE(LEFT(F67,LEN(F67)-1)),IF(RIGHT(F67,1)="%",0.01*VALUE(LEFT(F67,LEN(F67)-1)),IF(RIGHT(F67,1)="k",1000*VALUE(LEFT(F67,LEN(F67)-1)),VALUE(SUBSTITUTE(F67,",",""))))))))),"N/A")</f>
        <v/>
      </c>
      <c r="N67">
        <f>IFERROR(IF(TRIM(G67)="-", "N/A", IF(RIGHT(G67,1)=")",IF(RIGHT(G67,2)="T)",-1000000000000*VALUE(MID(G67,2,LEN(G67)-3)),IF(RIGHT(G67,2)="M)",-1000000*VALUE(MID(G67,2,LEN(G67)-3)),IF(RIGHT(G67,2)="B)",-1000000000*VALUE(MID(G67,2,LEN(G67)-3)),IF(RIGHT(G67,2)="k)",-1000*VALUE(MID(G67,2,LEN(G67)-3)),VALUE(SUBSTITUTE(G67,",","")))))),IF(RIGHT(G67,1)="T",1000000000000*VALUE(LEFT(G67,LEN(G67)-1)),IF(RIGHT(G67,1)="M",1000000*VALUE(LEFT(G67,LEN(G67)-1)),IF(RIGHT(G67,1)="B",1000000000*VALUE(LEFT(G67,LEN(G67)-1)),IF(RIGHT(G67,1)="%",0.01*VALUE(LEFT(G67,LEN(G67)-1)),IF(RIGHT(G67,1)="k",1000*VALUE(LEFT(G67,LEN(G67)-1)),VALUE(SUBSTITUTE(G67,",",""))))))))),"N/A")</f>
        <v/>
      </c>
    </row>
    <row r="68" spans="1:60">
      <c s="1" r="A68" t="n">
        <v>0</v>
      </c>
      <c r="B68" t="s">
        <v>123</v>
      </c>
      <c r="C68" t="s">
        <v>3157</v>
      </c>
      <c r="D68">
        <f>IFERROR(AVERAGE(VALUE(INDIRECT("J"&amp;(MATCH(B68,B69:B500,0)+68))),VALUE(INDIRECT("J"&amp;(MATCH(B68,B69:B500,0)+79))),VALUE(INDIRECT("J"&amp;(MATCH(B68,B69:B500,0)+90))),VALUE(INDIRECT("J"&amp;(MATCH(B68,B69:B500,0)+101)))),"")</f>
        <v/>
      </c>
      <c r="E68">
        <f>IFERROR(IF(AND(C68&lt;&gt;"",D68&lt;&gt;0),IF(VALUE(J68)&gt;VALUE(K68),"above average","below average"),"no data"),"no data")</f>
        <v/>
      </c>
      <c r="I68">
        <f>IF(AND(K68&gt; J68, L68&gt; K68, M68&gt; L68, N68&gt; M68), "pos_trend", IF(AND(K68&lt; J68, L68&lt; K68, M68&lt; L68, N68&lt; M68), "neg_trend", "N/A"))</f>
        <v/>
      </c>
      <c r="J68">
        <f>IFERROR(IF(TRIM(C68)="-", "N/A", IF(RIGHT(C68,1)=")",IF(RIGHT(C68,2)="T)",-1000000000000*VALUE(MID(C68,2,LEN(C68)-3)),IF(RIGHT(C68,2)="M)",-1000000*VALUE(MID(C68,2,LEN(C68)-3)),IF(RIGHT(C68,2)="B)",-1000000000*VALUE(MID(C68,2,LEN(C68)-3)),IF(RIGHT(C68,2)="k)",-1000*VALUE(MID(C68,2,LEN(C68)-3)),VALUE(SUBSTITUTE(C68,",","")))))),IF(RIGHT(C68,1)="T",1000000000000*VALUE(LEFT(C68,LEN(C68)-1)),IF(RIGHT(C68,1)="M",1000000*VALUE(LEFT(C68,LEN(C68)-1)),IF(RIGHT(C68,1)="B",1000000000*VALUE(LEFT(C68,LEN(C68)-1)),IF(RIGHT(C68,1)="%",0.01*VALUE(LEFT(C68,LEN(C68)-1)),IF(RIGHT(C68,1)="k",1000*VALUE(LEFT(C68,LEN(C68)-1)),VALUE(SUBSTITUTE(C68,",",""))))))))),"N/A")</f>
        <v/>
      </c>
      <c r="K68">
        <f>IFERROR(IF(TRIM(D68)="-", "N/A", IF(RIGHT(D68,1)=")",IF(RIGHT(D68,2)="T)",-1000000000000*VALUE(MID(D68,2,LEN(D68)-3)),IF(RIGHT(D68,2)="M)",-1000000*VALUE(MID(D68,2,LEN(D68)-3)),IF(RIGHT(D68,2)="B)",-1000000000*VALUE(MID(D68,2,LEN(D68)-3)),IF(RIGHT(D68,2)="k)",-1000*VALUE(MID(D68,2,LEN(D68)-3)),VALUE(SUBSTITUTE(D68,",","")))))),IF(RIGHT(D68,1)="T",1000000000000*VALUE(LEFT(D68,LEN(D68)-1)),IF(RIGHT(D68,1)="M",1000000*VALUE(LEFT(D68,LEN(D68)-1)),IF(RIGHT(D68,1)="B",1000000000*VALUE(LEFT(D68,LEN(D68)-1)),IF(RIGHT(D68,1)="%",0.01*VALUE(LEFT(D68,LEN(D68)-1)),IF(RIGHT(D68,1)="k",1000*VALUE(LEFT(D68,LEN(D68)-1)),VALUE(SUBSTITUTE(D68,",",""))))))))),"N/A")</f>
        <v/>
      </c>
      <c r="L68">
        <f>IFERROR(IF(TRIM(E68)="-", "N/A", IF(RIGHT(E68,1)=")",IF(RIGHT(E68,2)="T)",-1000000000000*VALUE(MID(E68,2,LEN(E68)-3)),IF(RIGHT(E68,2)="M)",-1000000*VALUE(MID(E68,2,LEN(E68)-3)),IF(RIGHT(E68,2)="B)",-1000000000*VALUE(MID(E68,2,LEN(E68)-3)),IF(RIGHT(E68,2)="k)",-1000*VALUE(MID(E68,2,LEN(E68)-3)),VALUE(SUBSTITUTE(E68,",","")))))),IF(RIGHT(E68,1)="T",1000000000000*VALUE(LEFT(E68,LEN(E68)-1)),IF(RIGHT(E68,1)="M",1000000*VALUE(LEFT(E68,LEN(E68)-1)),IF(RIGHT(E68,1)="B",1000000000*VALUE(LEFT(E68,LEN(E68)-1)),IF(RIGHT(E68,1)="%",0.01*VALUE(LEFT(E68,LEN(E68)-1)),IF(RIGHT(E68,1)="k",1000*VALUE(LEFT(E68,LEN(E68)-1)),VALUE(SUBSTITUTE(E68,",",""))))))))),"N/A")</f>
        <v/>
      </c>
      <c r="M68">
        <f>IFERROR(IF(TRIM(F68)="-", "N/A", IF(RIGHT(F68,1)=")",IF(RIGHT(F68,2)="T)",-1000000000000*VALUE(MID(F68,2,LEN(F68)-3)),IF(RIGHT(F68,2)="M)",-1000000*VALUE(MID(F68,2,LEN(F68)-3)),IF(RIGHT(F68,2)="B)",-1000000000*VALUE(MID(F68,2,LEN(F68)-3)),IF(RIGHT(F68,2)="k)",-1000*VALUE(MID(F68,2,LEN(F68)-3)),VALUE(SUBSTITUTE(F68,",","")))))),IF(RIGHT(F68,1)="T",1000000000000*VALUE(LEFT(F68,LEN(F68)-1)),IF(RIGHT(F68,1)="M",1000000*VALUE(LEFT(F68,LEN(F68)-1)),IF(RIGHT(F68,1)="B",1000000000*VALUE(LEFT(F68,LEN(F68)-1)),IF(RIGHT(F68,1)="%",0.01*VALUE(LEFT(F68,LEN(F68)-1)),IF(RIGHT(F68,1)="k",1000*VALUE(LEFT(F68,LEN(F68)-1)),VALUE(SUBSTITUTE(F68,",",""))))))))),"N/A")</f>
        <v/>
      </c>
      <c r="N68">
        <f>IFERROR(IF(TRIM(G68)="-", "N/A", IF(RIGHT(G68,1)=")",IF(RIGHT(G68,2)="T)",-1000000000000*VALUE(MID(G68,2,LEN(G68)-3)),IF(RIGHT(G68,2)="M)",-1000000*VALUE(MID(G68,2,LEN(G68)-3)),IF(RIGHT(G68,2)="B)",-1000000000*VALUE(MID(G68,2,LEN(G68)-3)),IF(RIGHT(G68,2)="k)",-1000*VALUE(MID(G68,2,LEN(G68)-3)),VALUE(SUBSTITUTE(G68,",","")))))),IF(RIGHT(G68,1)="T",1000000000000*VALUE(LEFT(G68,LEN(G68)-1)),IF(RIGHT(G68,1)="M",1000000*VALUE(LEFT(G68,LEN(G68)-1)),IF(RIGHT(G68,1)="B",1000000000*VALUE(LEFT(G68,LEN(G68)-1)),IF(RIGHT(G68,1)="%",0.01*VALUE(LEFT(G68,LEN(G68)-1)),IF(RIGHT(G68,1)="k",1000*VALUE(LEFT(G68,LEN(G68)-1)),VALUE(SUBSTITUTE(G68,",",""))))))))),"N/A")</f>
        <v/>
      </c>
    </row>
    <row r="69" spans="1:60">
      <c s="1" r="A69" t="n">
        <v>1</v>
      </c>
      <c r="B69" t="s">
        <v>124</v>
      </c>
      <c r="C69" t="s"/>
      <c r="D69">
        <f>IFERROR(AVERAGE(VALUE(INDIRECT("J"&amp;(MATCH(B69,B70:B501,0)+69))),VALUE(INDIRECT("J"&amp;(MATCH(B69,B70:B501,0)+80))),VALUE(INDIRECT("J"&amp;(MATCH(B69,B70:B501,0)+91))),VALUE(INDIRECT("J"&amp;(MATCH(B69,B70:B501,0)+102)))),"")</f>
        <v/>
      </c>
      <c r="E69">
        <f>IFERROR(IF(AND(C69&lt;&gt;"",D69&lt;&gt;0),IF(VALUE(J69)&gt;VALUE(K69),"above average","below average"),"no data"),"no data")</f>
        <v/>
      </c>
      <c r="I69">
        <f>IF(AND(K69&gt; J69, L69&gt; K69, M69&gt; L69, N69&gt; M69), "pos_trend", IF(AND(K69&lt; J69, L69&lt; K69, M69&lt; L69, N69&lt; M69), "neg_trend", "N/A"))</f>
        <v/>
      </c>
      <c r="J69">
        <f>IFERROR(IF(TRIM(C69)="-", "N/A", IF(RIGHT(C69,1)=")",IF(RIGHT(C69,2)="T)",-1000000000000*VALUE(MID(C69,2,LEN(C69)-3)),IF(RIGHT(C69,2)="M)",-1000000*VALUE(MID(C69,2,LEN(C69)-3)),IF(RIGHT(C69,2)="B)",-1000000000*VALUE(MID(C69,2,LEN(C69)-3)),IF(RIGHT(C69,2)="k)",-1000*VALUE(MID(C69,2,LEN(C69)-3)),VALUE(SUBSTITUTE(C69,",","")))))),IF(RIGHT(C69,1)="T",1000000000000*VALUE(LEFT(C69,LEN(C69)-1)),IF(RIGHT(C69,1)="M",1000000*VALUE(LEFT(C69,LEN(C69)-1)),IF(RIGHT(C69,1)="B",1000000000*VALUE(LEFT(C69,LEN(C69)-1)),IF(RIGHT(C69,1)="%",0.01*VALUE(LEFT(C69,LEN(C69)-1)),IF(RIGHT(C69,1)="k",1000*VALUE(LEFT(C69,LEN(C69)-1)),VALUE(SUBSTITUTE(C69,",",""))))))))),"N/A")</f>
        <v/>
      </c>
      <c r="K69">
        <f>IFERROR(IF(TRIM(D69)="-", "N/A", IF(RIGHT(D69,1)=")",IF(RIGHT(D69,2)="T)",-1000000000000*VALUE(MID(D69,2,LEN(D69)-3)),IF(RIGHT(D69,2)="M)",-1000000*VALUE(MID(D69,2,LEN(D69)-3)),IF(RIGHT(D69,2)="B)",-1000000000*VALUE(MID(D69,2,LEN(D69)-3)),IF(RIGHT(D69,2)="k)",-1000*VALUE(MID(D69,2,LEN(D69)-3)),VALUE(SUBSTITUTE(D69,",","")))))),IF(RIGHT(D69,1)="T",1000000000000*VALUE(LEFT(D69,LEN(D69)-1)),IF(RIGHT(D69,1)="M",1000000*VALUE(LEFT(D69,LEN(D69)-1)),IF(RIGHT(D69,1)="B",1000000000*VALUE(LEFT(D69,LEN(D69)-1)),IF(RIGHT(D69,1)="%",0.01*VALUE(LEFT(D69,LEN(D69)-1)),IF(RIGHT(D69,1)="k",1000*VALUE(LEFT(D69,LEN(D69)-1)),VALUE(SUBSTITUTE(D69,",",""))))))))),"N/A")</f>
        <v/>
      </c>
      <c r="L69">
        <f>IFERROR(IF(TRIM(E69)="-", "N/A", IF(RIGHT(E69,1)=")",IF(RIGHT(E69,2)="T)",-1000000000000*VALUE(MID(E69,2,LEN(E69)-3)),IF(RIGHT(E69,2)="M)",-1000000*VALUE(MID(E69,2,LEN(E69)-3)),IF(RIGHT(E69,2)="B)",-1000000000*VALUE(MID(E69,2,LEN(E69)-3)),IF(RIGHT(E69,2)="k)",-1000*VALUE(MID(E69,2,LEN(E69)-3)),VALUE(SUBSTITUTE(E69,",","")))))),IF(RIGHT(E69,1)="T",1000000000000*VALUE(LEFT(E69,LEN(E69)-1)),IF(RIGHT(E69,1)="M",1000000*VALUE(LEFT(E69,LEN(E69)-1)),IF(RIGHT(E69,1)="B",1000000000*VALUE(LEFT(E69,LEN(E69)-1)),IF(RIGHT(E69,1)="%",0.01*VALUE(LEFT(E69,LEN(E69)-1)),IF(RIGHT(E69,1)="k",1000*VALUE(LEFT(E69,LEN(E69)-1)),VALUE(SUBSTITUTE(E69,",",""))))))))),"N/A")</f>
        <v/>
      </c>
      <c r="M69">
        <f>IFERROR(IF(TRIM(F69)="-", "N/A", IF(RIGHT(F69,1)=")",IF(RIGHT(F69,2)="T)",-1000000000000*VALUE(MID(F69,2,LEN(F69)-3)),IF(RIGHT(F69,2)="M)",-1000000*VALUE(MID(F69,2,LEN(F69)-3)),IF(RIGHT(F69,2)="B)",-1000000000*VALUE(MID(F69,2,LEN(F69)-3)),IF(RIGHT(F69,2)="k)",-1000*VALUE(MID(F69,2,LEN(F69)-3)),VALUE(SUBSTITUTE(F69,",","")))))),IF(RIGHT(F69,1)="T",1000000000000*VALUE(LEFT(F69,LEN(F69)-1)),IF(RIGHT(F69,1)="M",1000000*VALUE(LEFT(F69,LEN(F69)-1)),IF(RIGHT(F69,1)="B",1000000000*VALUE(LEFT(F69,LEN(F69)-1)),IF(RIGHT(F69,1)="%",0.01*VALUE(LEFT(F69,LEN(F69)-1)),IF(RIGHT(F69,1)="k",1000*VALUE(LEFT(F69,LEN(F69)-1)),VALUE(SUBSTITUTE(F69,",",""))))))))),"N/A")</f>
        <v/>
      </c>
      <c r="N69">
        <f>IFERROR(IF(TRIM(G69)="-", "N/A", IF(RIGHT(G69,1)=")",IF(RIGHT(G69,2)="T)",-1000000000000*VALUE(MID(G69,2,LEN(G69)-3)),IF(RIGHT(G69,2)="M)",-1000000*VALUE(MID(G69,2,LEN(G69)-3)),IF(RIGHT(G69,2)="B)",-1000000000*VALUE(MID(G69,2,LEN(G69)-3)),IF(RIGHT(G69,2)="k)",-1000*VALUE(MID(G69,2,LEN(G69)-3)),VALUE(SUBSTITUTE(G69,",","")))))),IF(RIGHT(G69,1)="T",1000000000000*VALUE(LEFT(G69,LEN(G69)-1)),IF(RIGHT(G69,1)="M",1000000*VALUE(LEFT(G69,LEN(G69)-1)),IF(RIGHT(G69,1)="B",1000000000*VALUE(LEFT(G69,LEN(G69)-1)),IF(RIGHT(G69,1)="%",0.01*VALUE(LEFT(G69,LEN(G69)-1)),IF(RIGHT(G69,1)="k",1000*VALUE(LEFT(G69,LEN(G69)-1)),VALUE(SUBSTITUTE(G69,",",""))))))))),"N/A")</f>
        <v/>
      </c>
    </row>
    <row r="70" spans="1:60">
      <c s="1" r="A70" t="n">
        <v>2</v>
      </c>
      <c r="B70" t="s">
        <v>125</v>
      </c>
      <c r="C70" t="s"/>
      <c r="D70">
        <f>IFERROR(AVERAGE(VALUE(INDIRECT("J"&amp;(MATCH(B70,B71:B502,0)+70))),VALUE(INDIRECT("J"&amp;(MATCH(B70,B71:B502,0)+81))),VALUE(INDIRECT("J"&amp;(MATCH(B70,B71:B502,0)+92))),VALUE(INDIRECT("J"&amp;(MATCH(B70,B71:B502,0)+103)))),"")</f>
        <v/>
      </c>
      <c r="E70">
        <f>IFERROR(IF(AND(C70&lt;&gt;"",D70&lt;&gt;0),IF(VALUE(J70)&gt;VALUE(K70),"above average","below average"),"no data"),"no data")</f>
        <v/>
      </c>
      <c r="F70">
        <f>IF(E70="above average",LOWER(TRIM(IF(ISNUMBER(VALUE(RIGHT(B70,1))),REPLACE(B70,LEN(B70),1,""),B70))),"")</f>
        <v/>
      </c>
      <c r="G70">
        <f>IFERROR(LEFT(F70,FIND("(",F70) - 2),F70)</f>
        <v/>
      </c>
      <c r="I70">
        <f>IF(AND(K70&gt; J70, L70&gt; K70, M70&gt; L70, N70&gt; M70), "pos_trend", IF(AND(K70&lt; J70, L70&lt; K70, M70&lt; L70, N70&lt; M70), "neg_trend", "N/A"))</f>
        <v/>
      </c>
      <c r="J70">
        <f>IFERROR(IF(TRIM(C70)="-", "N/A", IF(RIGHT(C70,1)=")",IF(RIGHT(C70,2)="T)",-1000000000000*VALUE(MID(C70,2,LEN(C70)-3)),IF(RIGHT(C70,2)="M)",-1000000*VALUE(MID(C70,2,LEN(C70)-3)),IF(RIGHT(C70,2)="B)",-1000000000*VALUE(MID(C70,2,LEN(C70)-3)),IF(RIGHT(C70,2)="k)",-1000*VALUE(MID(C70,2,LEN(C70)-3)),VALUE(SUBSTITUTE(C70,",","")))))),IF(RIGHT(C70,1)="T",1000000000000*VALUE(LEFT(C70,LEN(C70)-1)),IF(RIGHT(C70,1)="M",1000000*VALUE(LEFT(C70,LEN(C70)-1)),IF(RIGHT(C70,1)="B",1000000000*VALUE(LEFT(C70,LEN(C70)-1)),IF(RIGHT(C70,1)="%",0.01*VALUE(LEFT(C70,LEN(C70)-1)),IF(RIGHT(C70,1)="k",1000*VALUE(LEFT(C70,LEN(C70)-1)),VALUE(SUBSTITUTE(C70,",",""))))))))),"N/A")</f>
        <v/>
      </c>
      <c r="K70">
        <f>IFERROR(IF(TRIM(D70)="-", "N/A", IF(RIGHT(D70,1)=")",IF(RIGHT(D70,2)="T)",-1000000000000*VALUE(MID(D70,2,LEN(D70)-3)),IF(RIGHT(D70,2)="M)",-1000000*VALUE(MID(D70,2,LEN(D70)-3)),IF(RIGHT(D70,2)="B)",-1000000000*VALUE(MID(D70,2,LEN(D70)-3)),IF(RIGHT(D70,2)="k)",-1000*VALUE(MID(D70,2,LEN(D70)-3)),VALUE(SUBSTITUTE(D70,",","")))))),IF(RIGHT(D70,1)="T",1000000000000*VALUE(LEFT(D70,LEN(D70)-1)),IF(RIGHT(D70,1)="M",1000000*VALUE(LEFT(D70,LEN(D70)-1)),IF(RIGHT(D70,1)="B",1000000000*VALUE(LEFT(D70,LEN(D70)-1)),IF(RIGHT(D70,1)="%",0.01*VALUE(LEFT(D70,LEN(D70)-1)),IF(RIGHT(D70,1)="k",1000*VALUE(LEFT(D70,LEN(D70)-1)),VALUE(SUBSTITUTE(D70,",",""))))))))),"N/A")</f>
        <v/>
      </c>
      <c r="L70">
        <f>IFERROR(IF(TRIM(E70)="-", "N/A", IF(RIGHT(E70,1)=")",IF(RIGHT(E70,2)="T)",-1000000000000*VALUE(MID(E70,2,LEN(E70)-3)),IF(RIGHT(E70,2)="M)",-1000000*VALUE(MID(E70,2,LEN(E70)-3)),IF(RIGHT(E70,2)="B)",-1000000000*VALUE(MID(E70,2,LEN(E70)-3)),IF(RIGHT(E70,2)="k)",-1000*VALUE(MID(E70,2,LEN(E70)-3)),VALUE(SUBSTITUTE(E70,",","")))))),IF(RIGHT(E70,1)="T",1000000000000*VALUE(LEFT(E70,LEN(E70)-1)),IF(RIGHT(E70,1)="M",1000000*VALUE(LEFT(E70,LEN(E70)-1)),IF(RIGHT(E70,1)="B",1000000000*VALUE(LEFT(E70,LEN(E70)-1)),IF(RIGHT(E70,1)="%",0.01*VALUE(LEFT(E70,LEN(E70)-1)),IF(RIGHT(E70,1)="k",1000*VALUE(LEFT(E70,LEN(E70)-1)),VALUE(SUBSTITUTE(E70,",",""))))))))),"N/A")</f>
        <v/>
      </c>
      <c r="M70">
        <f>IFERROR(IF(TRIM(F70)="-", "N/A", IF(RIGHT(F70,1)=")",IF(RIGHT(F70,2)="T)",-1000000000000*VALUE(MID(F70,2,LEN(F70)-3)),IF(RIGHT(F70,2)="M)",-1000000*VALUE(MID(F70,2,LEN(F70)-3)),IF(RIGHT(F70,2)="B)",-1000000000*VALUE(MID(F70,2,LEN(F70)-3)),IF(RIGHT(F70,2)="k)",-1000*VALUE(MID(F70,2,LEN(F70)-3)),VALUE(SUBSTITUTE(F70,",","")))))),IF(RIGHT(F70,1)="T",1000000000000*VALUE(LEFT(F70,LEN(F70)-1)),IF(RIGHT(F70,1)="M",1000000*VALUE(LEFT(F70,LEN(F70)-1)),IF(RIGHT(F70,1)="B",1000000000*VALUE(LEFT(F70,LEN(F70)-1)),IF(RIGHT(F70,1)="%",0.01*VALUE(LEFT(F70,LEN(F70)-1)),IF(RIGHT(F70,1)="k",1000*VALUE(LEFT(F70,LEN(F70)-1)),VALUE(SUBSTITUTE(F70,",",""))))))))),"N/A")</f>
        <v/>
      </c>
      <c r="N70">
        <f>IFERROR(IF(TRIM(G70)="-", "N/A", IF(RIGHT(G70,1)=")",IF(RIGHT(G70,2)="T)",-1000000000000*VALUE(MID(G70,2,LEN(G70)-3)),IF(RIGHT(G70,2)="M)",-1000000*VALUE(MID(G70,2,LEN(G70)-3)),IF(RIGHT(G70,2)="B)",-1000000000*VALUE(MID(G70,2,LEN(G70)-3)),IF(RIGHT(G70,2)="k)",-1000*VALUE(MID(G70,2,LEN(G70)-3)),VALUE(SUBSTITUTE(G70,",","")))))),IF(RIGHT(G70,1)="T",1000000000000*VALUE(LEFT(G70,LEN(G70)-1)),IF(RIGHT(G70,1)="M",1000000*VALUE(LEFT(G70,LEN(G70)-1)),IF(RIGHT(G70,1)="B",1000000000*VALUE(LEFT(G70,LEN(G70)-1)),IF(RIGHT(G70,1)="%",0.01*VALUE(LEFT(G70,LEN(G70)-1)),IF(RIGHT(G70,1)="k",1000*VALUE(LEFT(G70,LEN(G70)-1)),VALUE(SUBSTITUTE(G70,",",""))))))))),"N/A")</f>
        <v/>
      </c>
    </row>
    <row r="71" spans="1:60">
      <c s="1" r="A71" t="n">
        <v>3</v>
      </c>
      <c r="B71" t="s">
        <v>126</v>
      </c>
      <c r="C71" t="s"/>
      <c r="D71">
        <f>IFERROR(AVERAGE(VALUE(INDIRECT("J"&amp;(MATCH(B71,B72:B503,0)+71))),VALUE(INDIRECT("J"&amp;(MATCH(B71,B72:B503,0)+82))),VALUE(INDIRECT("J"&amp;(MATCH(B71,B72:B503,0)+93))),VALUE(INDIRECT("J"&amp;(MATCH(B71,B72:B503,0)+104)))),"")</f>
        <v/>
      </c>
      <c r="E71">
        <f>IFERROR(IF(AND(C71&lt;&gt;"",D71&lt;&gt;0),IF(VALUE(J71)&gt;VALUE(K71),"above average","below average"),"no data"),"no data")</f>
        <v/>
      </c>
      <c r="F71">
        <f>IF(E71="above average",LOWER(TRIM(IF(ISNUMBER(VALUE(RIGHT(B71,1))),REPLACE(B71,LEN(B71),1,""),B71))),"")</f>
        <v/>
      </c>
      <c r="G71">
        <f>IF(F71&lt;&gt;"", G70 &amp; ", " &amp; IFERROR(LEFT(F71,FIND("(",F71) - 2),F71),G70)</f>
        <v/>
      </c>
      <c r="I71">
        <f>IF(AND(K71&gt; J71, L71&gt; K71, M71&gt; L71, N71&gt; M71), "pos_trend", IF(AND(K71&lt; J71, L71&lt; K71, M71&lt; L71, N71&lt; M71), "neg_trend", "N/A"))</f>
        <v/>
      </c>
      <c r="J71">
        <f>IFERROR(IF(TRIM(C71)="-", "N/A", IF(RIGHT(C71,1)=")",IF(RIGHT(C71,2)="T)",-1000000000000*VALUE(MID(C71,2,LEN(C71)-3)),IF(RIGHT(C71,2)="M)",-1000000*VALUE(MID(C71,2,LEN(C71)-3)),IF(RIGHT(C71,2)="B)",-1000000000*VALUE(MID(C71,2,LEN(C71)-3)),IF(RIGHT(C71,2)="k)",-1000*VALUE(MID(C71,2,LEN(C71)-3)),VALUE(SUBSTITUTE(C71,",","")))))),IF(RIGHT(C71,1)="T",1000000000000*VALUE(LEFT(C71,LEN(C71)-1)),IF(RIGHT(C71,1)="M",1000000*VALUE(LEFT(C71,LEN(C71)-1)),IF(RIGHT(C71,1)="B",1000000000*VALUE(LEFT(C71,LEN(C71)-1)),IF(RIGHT(C71,1)="%",0.01*VALUE(LEFT(C71,LEN(C71)-1)),IF(RIGHT(C71,1)="k",1000*VALUE(LEFT(C71,LEN(C71)-1)),VALUE(SUBSTITUTE(C71,",",""))))))))),"N/A")</f>
        <v/>
      </c>
      <c r="K71">
        <f>IFERROR(IF(TRIM(D71)="-", "N/A", IF(RIGHT(D71,1)=")",IF(RIGHT(D71,2)="T)",-1000000000000*VALUE(MID(D71,2,LEN(D71)-3)),IF(RIGHT(D71,2)="M)",-1000000*VALUE(MID(D71,2,LEN(D71)-3)),IF(RIGHT(D71,2)="B)",-1000000000*VALUE(MID(D71,2,LEN(D71)-3)),IF(RIGHT(D71,2)="k)",-1000*VALUE(MID(D71,2,LEN(D71)-3)),VALUE(SUBSTITUTE(D71,",","")))))),IF(RIGHT(D71,1)="T",1000000000000*VALUE(LEFT(D71,LEN(D71)-1)),IF(RIGHT(D71,1)="M",1000000*VALUE(LEFT(D71,LEN(D71)-1)),IF(RIGHT(D71,1)="B",1000000000*VALUE(LEFT(D71,LEN(D71)-1)),IF(RIGHT(D71,1)="%",0.01*VALUE(LEFT(D71,LEN(D71)-1)),IF(RIGHT(D71,1)="k",1000*VALUE(LEFT(D71,LEN(D71)-1)),VALUE(SUBSTITUTE(D71,",",""))))))))),"N/A")</f>
        <v/>
      </c>
      <c r="L71">
        <f>IFERROR(IF(TRIM(E71)="-", "N/A", IF(RIGHT(E71,1)=")",IF(RIGHT(E71,2)="T)",-1000000000000*VALUE(MID(E71,2,LEN(E71)-3)),IF(RIGHT(E71,2)="M)",-1000000*VALUE(MID(E71,2,LEN(E71)-3)),IF(RIGHT(E71,2)="B)",-1000000000*VALUE(MID(E71,2,LEN(E71)-3)),IF(RIGHT(E71,2)="k)",-1000*VALUE(MID(E71,2,LEN(E71)-3)),VALUE(SUBSTITUTE(E71,",","")))))),IF(RIGHT(E71,1)="T",1000000000000*VALUE(LEFT(E71,LEN(E71)-1)),IF(RIGHT(E71,1)="M",1000000*VALUE(LEFT(E71,LEN(E71)-1)),IF(RIGHT(E71,1)="B",1000000000*VALUE(LEFT(E71,LEN(E71)-1)),IF(RIGHT(E71,1)="%",0.01*VALUE(LEFT(E71,LEN(E71)-1)),IF(RIGHT(E71,1)="k",1000*VALUE(LEFT(E71,LEN(E71)-1)),VALUE(SUBSTITUTE(E71,",",""))))))))),"N/A")</f>
        <v/>
      </c>
      <c r="M71">
        <f>IFERROR(IF(TRIM(F71)="-", "N/A", IF(RIGHT(F71,1)=")",IF(RIGHT(F71,2)="T)",-1000000000000*VALUE(MID(F71,2,LEN(F71)-3)),IF(RIGHT(F71,2)="M)",-1000000*VALUE(MID(F71,2,LEN(F71)-3)),IF(RIGHT(F71,2)="B)",-1000000000*VALUE(MID(F71,2,LEN(F71)-3)),IF(RIGHT(F71,2)="k)",-1000*VALUE(MID(F71,2,LEN(F71)-3)),VALUE(SUBSTITUTE(F71,",","")))))),IF(RIGHT(F71,1)="T",1000000000000*VALUE(LEFT(F71,LEN(F71)-1)),IF(RIGHT(F71,1)="M",1000000*VALUE(LEFT(F71,LEN(F71)-1)),IF(RIGHT(F71,1)="B",1000000000*VALUE(LEFT(F71,LEN(F71)-1)),IF(RIGHT(F71,1)="%",0.01*VALUE(LEFT(F71,LEN(F71)-1)),IF(RIGHT(F71,1)="k",1000*VALUE(LEFT(F71,LEN(F71)-1)),VALUE(SUBSTITUTE(F71,",",""))))))))),"N/A")</f>
        <v/>
      </c>
      <c r="N71">
        <f>IFERROR(IF(TRIM(G71)="-", "N/A", IF(RIGHT(G71,1)=")",IF(RIGHT(G71,2)="T)",-1000000000000*VALUE(MID(G71,2,LEN(G71)-3)),IF(RIGHT(G71,2)="M)",-1000000*VALUE(MID(G71,2,LEN(G71)-3)),IF(RIGHT(G71,2)="B)",-1000000000*VALUE(MID(G71,2,LEN(G71)-3)),IF(RIGHT(G71,2)="k)",-1000*VALUE(MID(G71,2,LEN(G71)-3)),VALUE(SUBSTITUTE(G71,",","")))))),IF(RIGHT(G71,1)="T",1000000000000*VALUE(LEFT(G71,LEN(G71)-1)),IF(RIGHT(G71,1)="M",1000000*VALUE(LEFT(G71,LEN(G71)-1)),IF(RIGHT(G71,1)="B",1000000000*VALUE(LEFT(G71,LEN(G71)-1)),IF(RIGHT(G71,1)="%",0.01*VALUE(LEFT(G71,LEN(G71)-1)),IF(RIGHT(G71,1)="k",1000*VALUE(LEFT(G71,LEN(G71)-1)),VALUE(SUBSTITUTE(G71,",",""))))))))),"N/A")</f>
        <v/>
      </c>
    </row>
    <row r="72" spans="1:60">
      <c s="1" r="A72" t="n">
        <v>4</v>
      </c>
      <c r="B72" t="s">
        <v>128</v>
      </c>
      <c r="C72" t="s"/>
      <c r="D72">
        <f>IFERROR(AVERAGE(VALUE(INDIRECT("J"&amp;(MATCH(B72,B73:B504,0)+72))),VALUE(INDIRECT("J"&amp;(MATCH(B72,B73:B504,0)+83))),VALUE(INDIRECT("J"&amp;(MATCH(B72,B73:B504,0)+94))),VALUE(INDIRECT("J"&amp;(MATCH(B72,B73:B504,0)+105)))),"")</f>
        <v/>
      </c>
      <c r="E72">
        <f>IFERROR(IF(AND(C72&lt;&gt;"",D72&lt;&gt;0),IF(VALUE(J72)&gt;VALUE(K72),"above average","below average"),"no data"),"no data")</f>
        <v/>
      </c>
      <c r="F72">
        <f>IF(E72="above average",LOWER(TRIM(IF(ISNUMBER(VALUE(RIGHT(B72,1))),REPLACE(B72,LEN(B72),1,""),B72))),"")</f>
        <v/>
      </c>
      <c r="G72">
        <f>IF(F72&lt;&gt;"", G71 &amp; ", " &amp; IFERROR(LEFT(F72,FIND("(",F72) - 2),F72),G71)</f>
        <v/>
      </c>
      <c r="I72">
        <f>IF(AND(K72&gt; J72, L72&gt; K72, M72&gt; L72, N72&gt; M72), "pos_trend", IF(AND(K72&lt; J72, L72&lt; K72, M72&lt; L72, N72&lt; M72), "neg_trend", "N/A"))</f>
        <v/>
      </c>
      <c r="J72">
        <f>IFERROR(IF(TRIM(C72)="-", "N/A", IF(RIGHT(C72,1)=")",IF(RIGHT(C72,2)="T)",-1000000000000*VALUE(MID(C72,2,LEN(C72)-3)),IF(RIGHT(C72,2)="M)",-1000000*VALUE(MID(C72,2,LEN(C72)-3)),IF(RIGHT(C72,2)="B)",-1000000000*VALUE(MID(C72,2,LEN(C72)-3)),IF(RIGHT(C72,2)="k)",-1000*VALUE(MID(C72,2,LEN(C72)-3)),VALUE(SUBSTITUTE(C72,",","")))))),IF(RIGHT(C72,1)="T",1000000000000*VALUE(LEFT(C72,LEN(C72)-1)),IF(RIGHT(C72,1)="M",1000000*VALUE(LEFT(C72,LEN(C72)-1)),IF(RIGHT(C72,1)="B",1000000000*VALUE(LEFT(C72,LEN(C72)-1)),IF(RIGHT(C72,1)="%",0.01*VALUE(LEFT(C72,LEN(C72)-1)),IF(RIGHT(C72,1)="k",1000*VALUE(LEFT(C72,LEN(C72)-1)),VALUE(SUBSTITUTE(C72,",",""))))))))),"N/A")</f>
        <v/>
      </c>
      <c r="K72">
        <f>IFERROR(IF(TRIM(D72)="-", "N/A", IF(RIGHT(D72,1)=")",IF(RIGHT(D72,2)="T)",-1000000000000*VALUE(MID(D72,2,LEN(D72)-3)),IF(RIGHT(D72,2)="M)",-1000000*VALUE(MID(D72,2,LEN(D72)-3)),IF(RIGHT(D72,2)="B)",-1000000000*VALUE(MID(D72,2,LEN(D72)-3)),IF(RIGHT(D72,2)="k)",-1000*VALUE(MID(D72,2,LEN(D72)-3)),VALUE(SUBSTITUTE(D72,",","")))))),IF(RIGHT(D72,1)="T",1000000000000*VALUE(LEFT(D72,LEN(D72)-1)),IF(RIGHT(D72,1)="M",1000000*VALUE(LEFT(D72,LEN(D72)-1)),IF(RIGHT(D72,1)="B",1000000000*VALUE(LEFT(D72,LEN(D72)-1)),IF(RIGHT(D72,1)="%",0.01*VALUE(LEFT(D72,LEN(D72)-1)),IF(RIGHT(D72,1)="k",1000*VALUE(LEFT(D72,LEN(D72)-1)),VALUE(SUBSTITUTE(D72,",",""))))))))),"N/A")</f>
        <v/>
      </c>
      <c r="L72">
        <f>IFERROR(IF(TRIM(E72)="-", "N/A", IF(RIGHT(E72,1)=")",IF(RIGHT(E72,2)="T)",-1000000000000*VALUE(MID(E72,2,LEN(E72)-3)),IF(RIGHT(E72,2)="M)",-1000000*VALUE(MID(E72,2,LEN(E72)-3)),IF(RIGHT(E72,2)="B)",-1000000000*VALUE(MID(E72,2,LEN(E72)-3)),IF(RIGHT(E72,2)="k)",-1000*VALUE(MID(E72,2,LEN(E72)-3)),VALUE(SUBSTITUTE(E72,",","")))))),IF(RIGHT(E72,1)="T",1000000000000*VALUE(LEFT(E72,LEN(E72)-1)),IF(RIGHT(E72,1)="M",1000000*VALUE(LEFT(E72,LEN(E72)-1)),IF(RIGHT(E72,1)="B",1000000000*VALUE(LEFT(E72,LEN(E72)-1)),IF(RIGHT(E72,1)="%",0.01*VALUE(LEFT(E72,LEN(E72)-1)),IF(RIGHT(E72,1)="k",1000*VALUE(LEFT(E72,LEN(E72)-1)),VALUE(SUBSTITUTE(E72,",",""))))))))),"N/A")</f>
        <v/>
      </c>
      <c r="M72">
        <f>IFERROR(IF(TRIM(F72)="-", "N/A", IF(RIGHT(F72,1)=")",IF(RIGHT(F72,2)="T)",-1000000000000*VALUE(MID(F72,2,LEN(F72)-3)),IF(RIGHT(F72,2)="M)",-1000000*VALUE(MID(F72,2,LEN(F72)-3)),IF(RIGHT(F72,2)="B)",-1000000000*VALUE(MID(F72,2,LEN(F72)-3)),IF(RIGHT(F72,2)="k)",-1000*VALUE(MID(F72,2,LEN(F72)-3)),VALUE(SUBSTITUTE(F72,",","")))))),IF(RIGHT(F72,1)="T",1000000000000*VALUE(LEFT(F72,LEN(F72)-1)),IF(RIGHT(F72,1)="M",1000000*VALUE(LEFT(F72,LEN(F72)-1)),IF(RIGHT(F72,1)="B",1000000000*VALUE(LEFT(F72,LEN(F72)-1)),IF(RIGHT(F72,1)="%",0.01*VALUE(LEFT(F72,LEN(F72)-1)),IF(RIGHT(F72,1)="k",1000*VALUE(LEFT(F72,LEN(F72)-1)),VALUE(SUBSTITUTE(F72,",",""))))))))),"N/A")</f>
        <v/>
      </c>
      <c r="N72">
        <f>IFERROR(IF(TRIM(G72)="-", "N/A", IF(RIGHT(G72,1)=")",IF(RIGHT(G72,2)="T)",-1000000000000*VALUE(MID(G72,2,LEN(G72)-3)),IF(RIGHT(G72,2)="M)",-1000000*VALUE(MID(G72,2,LEN(G72)-3)),IF(RIGHT(G72,2)="B)",-1000000000*VALUE(MID(G72,2,LEN(G72)-3)),IF(RIGHT(G72,2)="k)",-1000*VALUE(MID(G72,2,LEN(G72)-3)),VALUE(SUBSTITUTE(G72,",","")))))),IF(RIGHT(G72,1)="T",1000000000000*VALUE(LEFT(G72,LEN(G72)-1)),IF(RIGHT(G72,1)="M",1000000*VALUE(LEFT(G72,LEN(G72)-1)),IF(RIGHT(G72,1)="B",1000000000*VALUE(LEFT(G72,LEN(G72)-1)),IF(RIGHT(G72,1)="%",0.01*VALUE(LEFT(G72,LEN(G72)-1)),IF(RIGHT(G72,1)="k",1000*VALUE(LEFT(G72,LEN(G72)-1)),VALUE(SUBSTITUTE(G72,",",""))))))))),"N/A")</f>
        <v/>
      </c>
    </row>
    <row r="73" spans="1:60">
      <c s="1" r="A73" t="n">
        <v>5</v>
      </c>
      <c r="B73" t="s">
        <v>130</v>
      </c>
      <c r="C73" t="s"/>
      <c r="D73">
        <f>IFERROR(AVERAGE(VALUE(INDIRECT("J"&amp;(MATCH(B73,B74:B505,0)+73))),VALUE(INDIRECT("J"&amp;(MATCH(B73,B74:B505,0)+84))),VALUE(INDIRECT("J"&amp;(MATCH(B73,B74:B505,0)+95))),VALUE(INDIRECT("J"&amp;(MATCH(B73,B74:B505,0)+106)))),"")</f>
        <v/>
      </c>
      <c r="E73">
        <f>IFERROR(IF(AND(C73&lt;&gt;"",D73&lt;&gt;0),IF(VALUE(J73)&gt;VALUE(K73),"above average","below average"),"no data"),"no data")</f>
        <v/>
      </c>
      <c r="F73">
        <f>IF(E73="above average",LOWER(TRIM(IF(ISNUMBER(VALUE(RIGHT(B73,1))),REPLACE(B73,LEN(B73),1,""),B73))),"")</f>
        <v/>
      </c>
      <c r="G73">
        <f>IF(F73&lt;&gt;"", G72 &amp; ", " &amp; IFERROR(LEFT(F73,FIND("(",F73) - 2),F73),G72)</f>
        <v/>
      </c>
      <c r="I73">
        <f>IF(AND(K73&gt; J73, L73&gt; K73, M73&gt; L73, N73&gt; M73), "pos_trend", IF(AND(K73&lt; J73, L73&lt; K73, M73&lt; L73, N73&lt; M73), "neg_trend", "N/A"))</f>
        <v/>
      </c>
      <c r="J73">
        <f>IFERROR(IF(TRIM(C73)="-", "N/A", IF(RIGHT(C73,1)=")",IF(RIGHT(C73,2)="T)",-1000000000000*VALUE(MID(C73,2,LEN(C73)-3)),IF(RIGHT(C73,2)="M)",-1000000*VALUE(MID(C73,2,LEN(C73)-3)),IF(RIGHT(C73,2)="B)",-1000000000*VALUE(MID(C73,2,LEN(C73)-3)),IF(RIGHT(C73,2)="k)",-1000*VALUE(MID(C73,2,LEN(C73)-3)),VALUE(SUBSTITUTE(C73,",","")))))),IF(RIGHT(C73,1)="T",1000000000000*VALUE(LEFT(C73,LEN(C73)-1)),IF(RIGHT(C73,1)="M",1000000*VALUE(LEFT(C73,LEN(C73)-1)),IF(RIGHT(C73,1)="B",1000000000*VALUE(LEFT(C73,LEN(C73)-1)),IF(RIGHT(C73,1)="%",0.01*VALUE(LEFT(C73,LEN(C73)-1)),IF(RIGHT(C73,1)="k",1000*VALUE(LEFT(C73,LEN(C73)-1)),VALUE(SUBSTITUTE(C73,",",""))))))))),"N/A")</f>
        <v/>
      </c>
      <c r="K73">
        <f>IFERROR(IF(TRIM(D73)="-", "N/A", IF(RIGHT(D73,1)=")",IF(RIGHT(D73,2)="T)",-1000000000000*VALUE(MID(D73,2,LEN(D73)-3)),IF(RIGHT(D73,2)="M)",-1000000*VALUE(MID(D73,2,LEN(D73)-3)),IF(RIGHT(D73,2)="B)",-1000000000*VALUE(MID(D73,2,LEN(D73)-3)),IF(RIGHT(D73,2)="k)",-1000*VALUE(MID(D73,2,LEN(D73)-3)),VALUE(SUBSTITUTE(D73,",","")))))),IF(RIGHT(D73,1)="T",1000000000000*VALUE(LEFT(D73,LEN(D73)-1)),IF(RIGHT(D73,1)="M",1000000*VALUE(LEFT(D73,LEN(D73)-1)),IF(RIGHT(D73,1)="B",1000000000*VALUE(LEFT(D73,LEN(D73)-1)),IF(RIGHT(D73,1)="%",0.01*VALUE(LEFT(D73,LEN(D73)-1)),IF(RIGHT(D73,1)="k",1000*VALUE(LEFT(D73,LEN(D73)-1)),VALUE(SUBSTITUTE(D73,",",""))))))))),"N/A")</f>
        <v/>
      </c>
      <c r="L73">
        <f>IFERROR(IF(TRIM(E73)="-", "N/A", IF(RIGHT(E73,1)=")",IF(RIGHT(E73,2)="T)",-1000000000000*VALUE(MID(E73,2,LEN(E73)-3)),IF(RIGHT(E73,2)="M)",-1000000*VALUE(MID(E73,2,LEN(E73)-3)),IF(RIGHT(E73,2)="B)",-1000000000*VALUE(MID(E73,2,LEN(E73)-3)),IF(RIGHT(E73,2)="k)",-1000*VALUE(MID(E73,2,LEN(E73)-3)),VALUE(SUBSTITUTE(E73,",","")))))),IF(RIGHT(E73,1)="T",1000000000000*VALUE(LEFT(E73,LEN(E73)-1)),IF(RIGHT(E73,1)="M",1000000*VALUE(LEFT(E73,LEN(E73)-1)),IF(RIGHT(E73,1)="B",1000000000*VALUE(LEFT(E73,LEN(E73)-1)),IF(RIGHT(E73,1)="%",0.01*VALUE(LEFT(E73,LEN(E73)-1)),IF(RIGHT(E73,1)="k",1000*VALUE(LEFT(E73,LEN(E73)-1)),VALUE(SUBSTITUTE(E73,",",""))))))))),"N/A")</f>
        <v/>
      </c>
      <c r="M73">
        <f>IFERROR(IF(TRIM(F73)="-", "N/A", IF(RIGHT(F73,1)=")",IF(RIGHT(F73,2)="T)",-1000000000000*VALUE(MID(F73,2,LEN(F73)-3)),IF(RIGHT(F73,2)="M)",-1000000*VALUE(MID(F73,2,LEN(F73)-3)),IF(RIGHT(F73,2)="B)",-1000000000*VALUE(MID(F73,2,LEN(F73)-3)),IF(RIGHT(F73,2)="k)",-1000*VALUE(MID(F73,2,LEN(F73)-3)),VALUE(SUBSTITUTE(F73,",","")))))),IF(RIGHT(F73,1)="T",1000000000000*VALUE(LEFT(F73,LEN(F73)-1)),IF(RIGHT(F73,1)="M",1000000*VALUE(LEFT(F73,LEN(F73)-1)),IF(RIGHT(F73,1)="B",1000000000*VALUE(LEFT(F73,LEN(F73)-1)),IF(RIGHT(F73,1)="%",0.01*VALUE(LEFT(F73,LEN(F73)-1)),IF(RIGHT(F73,1)="k",1000*VALUE(LEFT(F73,LEN(F73)-1)),VALUE(SUBSTITUTE(F73,",",""))))))))),"N/A")</f>
        <v/>
      </c>
      <c r="N73">
        <f>IFERROR(IF(TRIM(G73)="-", "N/A", IF(RIGHT(G73,1)=")",IF(RIGHT(G73,2)="T)",-1000000000000*VALUE(MID(G73,2,LEN(G73)-3)),IF(RIGHT(G73,2)="M)",-1000000*VALUE(MID(G73,2,LEN(G73)-3)),IF(RIGHT(G73,2)="B)",-1000000000*VALUE(MID(G73,2,LEN(G73)-3)),IF(RIGHT(G73,2)="k)",-1000*VALUE(MID(G73,2,LEN(G73)-3)),VALUE(SUBSTITUTE(G73,",","")))))),IF(RIGHT(G73,1)="T",1000000000000*VALUE(LEFT(G73,LEN(G73)-1)),IF(RIGHT(G73,1)="M",1000000*VALUE(LEFT(G73,LEN(G73)-1)),IF(RIGHT(G73,1)="B",1000000000*VALUE(LEFT(G73,LEN(G73)-1)),IF(RIGHT(G73,1)="%",0.01*VALUE(LEFT(G73,LEN(G73)-1)),IF(RIGHT(G73,1)="k",1000*VALUE(LEFT(G73,LEN(G73)-1)),VALUE(SUBSTITUTE(G73,",",""))))))))),"N/A")</f>
        <v/>
      </c>
    </row>
    <row r="74" spans="1:60">
      <c s="1" r="A74" t="n">
        <v>6</v>
      </c>
      <c r="B74" t="s">
        <v>132</v>
      </c>
      <c r="C74" t="s"/>
      <c r="D74">
        <f>IFERROR(AVERAGE(VALUE(INDIRECT("J"&amp;(MATCH(B74,B75:B506,0)+74))),VALUE(INDIRECT("J"&amp;(MATCH(B74,B75:B506,0)+85))),VALUE(INDIRECT("J"&amp;(MATCH(B74,B75:B506,0)+96))),VALUE(INDIRECT("J"&amp;(MATCH(B74,B75:B506,0)+107)))),"")</f>
        <v/>
      </c>
      <c r="E74">
        <f>IFERROR(IF(AND(C74&lt;&gt;"",D74&lt;&gt;0),IF(VALUE(J74)&gt;VALUE(K74),"above average","below average"),"no data"),"no data")</f>
        <v/>
      </c>
      <c r="F74">
        <f>IF(E74="above average",LOWER(TRIM(IF(ISNUMBER(VALUE(RIGHT(B74,1))),REPLACE(B74,LEN(B74),1,""),B74))),"")</f>
        <v/>
      </c>
      <c r="G74">
        <f>IF(F74&lt;&gt;"", G73 &amp; ", " &amp; IFERROR(LEFT(F74,FIND("(",F74) - 2),F74),G73)</f>
        <v/>
      </c>
      <c r="I74">
        <f>IF(AND(K74&gt; J74, L74&gt; K74, M74&gt; L74, N74&gt; M74), "pos_trend", IF(AND(K74&lt; J74, L74&lt; K74, M74&lt; L74, N74&lt; M74), "neg_trend", "N/A"))</f>
        <v/>
      </c>
      <c r="J74">
        <f>IFERROR(IF(TRIM(C74)="-", "N/A", IF(RIGHT(C74,1)=")",IF(RIGHT(C74,2)="T)",-1000000000000*VALUE(MID(C74,2,LEN(C74)-3)),IF(RIGHT(C74,2)="M)",-1000000*VALUE(MID(C74,2,LEN(C74)-3)),IF(RIGHT(C74,2)="B)",-1000000000*VALUE(MID(C74,2,LEN(C74)-3)),IF(RIGHT(C74,2)="k)",-1000*VALUE(MID(C74,2,LEN(C74)-3)),VALUE(SUBSTITUTE(C74,",","")))))),IF(RIGHT(C74,1)="T",1000000000000*VALUE(LEFT(C74,LEN(C74)-1)),IF(RIGHT(C74,1)="M",1000000*VALUE(LEFT(C74,LEN(C74)-1)),IF(RIGHT(C74,1)="B",1000000000*VALUE(LEFT(C74,LEN(C74)-1)),IF(RIGHT(C74,1)="%",0.01*VALUE(LEFT(C74,LEN(C74)-1)),IF(RIGHT(C74,1)="k",1000*VALUE(LEFT(C74,LEN(C74)-1)),VALUE(SUBSTITUTE(C74,",",""))))))))),"N/A")</f>
        <v/>
      </c>
      <c r="K74">
        <f>IFERROR(IF(TRIM(D74)="-", "N/A", IF(RIGHT(D74,1)=")",IF(RIGHT(D74,2)="T)",-1000000000000*VALUE(MID(D74,2,LEN(D74)-3)),IF(RIGHT(D74,2)="M)",-1000000*VALUE(MID(D74,2,LEN(D74)-3)),IF(RIGHT(D74,2)="B)",-1000000000*VALUE(MID(D74,2,LEN(D74)-3)),IF(RIGHT(D74,2)="k)",-1000*VALUE(MID(D74,2,LEN(D74)-3)),VALUE(SUBSTITUTE(D74,",","")))))),IF(RIGHT(D74,1)="T",1000000000000*VALUE(LEFT(D74,LEN(D74)-1)),IF(RIGHT(D74,1)="M",1000000*VALUE(LEFT(D74,LEN(D74)-1)),IF(RIGHT(D74,1)="B",1000000000*VALUE(LEFT(D74,LEN(D74)-1)),IF(RIGHT(D74,1)="%",0.01*VALUE(LEFT(D74,LEN(D74)-1)),IF(RIGHT(D74,1)="k",1000*VALUE(LEFT(D74,LEN(D74)-1)),VALUE(SUBSTITUTE(D74,",",""))))))))),"N/A")</f>
        <v/>
      </c>
      <c r="L74">
        <f>IFERROR(IF(TRIM(E74)="-", "N/A", IF(RIGHT(E74,1)=")",IF(RIGHT(E74,2)="T)",-1000000000000*VALUE(MID(E74,2,LEN(E74)-3)),IF(RIGHT(E74,2)="M)",-1000000*VALUE(MID(E74,2,LEN(E74)-3)),IF(RIGHT(E74,2)="B)",-1000000000*VALUE(MID(E74,2,LEN(E74)-3)),IF(RIGHT(E74,2)="k)",-1000*VALUE(MID(E74,2,LEN(E74)-3)),VALUE(SUBSTITUTE(E74,",","")))))),IF(RIGHT(E74,1)="T",1000000000000*VALUE(LEFT(E74,LEN(E74)-1)),IF(RIGHT(E74,1)="M",1000000*VALUE(LEFT(E74,LEN(E74)-1)),IF(RIGHT(E74,1)="B",1000000000*VALUE(LEFT(E74,LEN(E74)-1)),IF(RIGHT(E74,1)="%",0.01*VALUE(LEFT(E74,LEN(E74)-1)),IF(RIGHT(E74,1)="k",1000*VALUE(LEFT(E74,LEN(E74)-1)),VALUE(SUBSTITUTE(E74,",",""))))))))),"N/A")</f>
        <v/>
      </c>
      <c r="M74">
        <f>IFERROR(IF(TRIM(F74)="-", "N/A", IF(RIGHT(F74,1)=")",IF(RIGHT(F74,2)="T)",-1000000000000*VALUE(MID(F74,2,LEN(F74)-3)),IF(RIGHT(F74,2)="M)",-1000000*VALUE(MID(F74,2,LEN(F74)-3)),IF(RIGHT(F74,2)="B)",-1000000000*VALUE(MID(F74,2,LEN(F74)-3)),IF(RIGHT(F74,2)="k)",-1000*VALUE(MID(F74,2,LEN(F74)-3)),VALUE(SUBSTITUTE(F74,",","")))))),IF(RIGHT(F74,1)="T",1000000000000*VALUE(LEFT(F74,LEN(F74)-1)),IF(RIGHT(F74,1)="M",1000000*VALUE(LEFT(F74,LEN(F74)-1)),IF(RIGHT(F74,1)="B",1000000000*VALUE(LEFT(F74,LEN(F74)-1)),IF(RIGHT(F74,1)="%",0.01*VALUE(LEFT(F74,LEN(F74)-1)),IF(RIGHT(F74,1)="k",1000*VALUE(LEFT(F74,LEN(F74)-1)),VALUE(SUBSTITUTE(F74,",",""))))))))),"N/A")</f>
        <v/>
      </c>
      <c r="N74">
        <f>IFERROR(IF(TRIM(G74)="-", "N/A", IF(RIGHT(G74,1)=")",IF(RIGHT(G74,2)="T)",-1000000000000*VALUE(MID(G74,2,LEN(G74)-3)),IF(RIGHT(G74,2)="M)",-1000000*VALUE(MID(G74,2,LEN(G74)-3)),IF(RIGHT(G74,2)="B)",-1000000000*VALUE(MID(G74,2,LEN(G74)-3)),IF(RIGHT(G74,2)="k)",-1000*VALUE(MID(G74,2,LEN(G74)-3)),VALUE(SUBSTITUTE(G74,",","")))))),IF(RIGHT(G74,1)="T",1000000000000*VALUE(LEFT(G74,LEN(G74)-1)),IF(RIGHT(G74,1)="M",1000000*VALUE(LEFT(G74,LEN(G74)-1)),IF(RIGHT(G74,1)="B",1000000000*VALUE(LEFT(G74,LEN(G74)-1)),IF(RIGHT(G74,1)="%",0.01*VALUE(LEFT(G74,LEN(G74)-1)),IF(RIGHT(G74,1)="k",1000*VALUE(LEFT(G74,LEN(G74)-1)),VALUE(SUBSTITUTE(G74,",",""))))))))),"N/A")</f>
        <v/>
      </c>
    </row>
    <row r="75" spans="1:60">
      <c s="1" r="A75" t="n">
        <v>7</v>
      </c>
      <c r="B75" t="s">
        <v>134</v>
      </c>
      <c r="C75" t="s"/>
      <c r="D75">
        <f>IFERROR(AVERAGE(VALUE(INDIRECT("J"&amp;(MATCH(B75,B76:B507,0)+75))),VALUE(INDIRECT("J"&amp;(MATCH(B75,B76:B507,0)+86))),VALUE(INDIRECT("J"&amp;(MATCH(B75,B76:B507,0)+97))),VALUE(INDIRECT("J"&amp;(MATCH(B75,B76:B507,0)+108)))),"")</f>
        <v/>
      </c>
      <c r="E75">
        <f>IFERROR(IF(AND(C75&lt;&gt;"",D75&lt;&gt;0),IF(VALUE(J75)&gt;VALUE(K75),"above average","below average"),"no data"),"no data")</f>
        <v/>
      </c>
      <c r="F75">
        <f>IF(E75="above average",LOWER(TRIM(IF(ISNUMBER(VALUE(RIGHT(B75,1))),REPLACE(B75,LEN(B75),1,""),B75))),"")</f>
        <v/>
      </c>
      <c r="G75">
        <f>IF(F75&lt;&gt;"", G74 &amp; ", " &amp; IFERROR(LEFT(F75,FIND("(",F75) - 2),F75),G74)</f>
        <v/>
      </c>
      <c r="I75">
        <f>IF(AND(K75&gt; J75, L75&gt; K75, M75&gt; L75, N75&gt; M75), "pos_trend", IF(AND(K75&lt; J75, L75&lt; K75, M75&lt; L75, N75&lt; M75), "neg_trend", "N/A"))</f>
        <v/>
      </c>
      <c r="J75">
        <f>IFERROR(IF(TRIM(C75)="-", "N/A", IF(RIGHT(C75,1)=")",IF(RIGHT(C75,2)="T)",-1000000000000*VALUE(MID(C75,2,LEN(C75)-3)),IF(RIGHT(C75,2)="M)",-1000000*VALUE(MID(C75,2,LEN(C75)-3)),IF(RIGHT(C75,2)="B)",-1000000000*VALUE(MID(C75,2,LEN(C75)-3)),IF(RIGHT(C75,2)="k)",-1000*VALUE(MID(C75,2,LEN(C75)-3)),VALUE(SUBSTITUTE(C75,",","")))))),IF(RIGHT(C75,1)="T",1000000000000*VALUE(LEFT(C75,LEN(C75)-1)),IF(RIGHT(C75,1)="M",1000000*VALUE(LEFT(C75,LEN(C75)-1)),IF(RIGHT(C75,1)="B",1000000000*VALUE(LEFT(C75,LEN(C75)-1)),IF(RIGHT(C75,1)="%",0.01*VALUE(LEFT(C75,LEN(C75)-1)),IF(RIGHT(C75,1)="k",1000*VALUE(LEFT(C75,LEN(C75)-1)),VALUE(SUBSTITUTE(C75,",",""))))))))),"N/A")</f>
        <v/>
      </c>
      <c r="K75">
        <f>IFERROR(IF(TRIM(D75)="-", "N/A", IF(RIGHT(D75,1)=")",IF(RIGHT(D75,2)="T)",-1000000000000*VALUE(MID(D75,2,LEN(D75)-3)),IF(RIGHT(D75,2)="M)",-1000000*VALUE(MID(D75,2,LEN(D75)-3)),IF(RIGHT(D75,2)="B)",-1000000000*VALUE(MID(D75,2,LEN(D75)-3)),IF(RIGHT(D75,2)="k)",-1000*VALUE(MID(D75,2,LEN(D75)-3)),VALUE(SUBSTITUTE(D75,",","")))))),IF(RIGHT(D75,1)="T",1000000000000*VALUE(LEFT(D75,LEN(D75)-1)),IF(RIGHT(D75,1)="M",1000000*VALUE(LEFT(D75,LEN(D75)-1)),IF(RIGHT(D75,1)="B",1000000000*VALUE(LEFT(D75,LEN(D75)-1)),IF(RIGHT(D75,1)="%",0.01*VALUE(LEFT(D75,LEN(D75)-1)),IF(RIGHT(D75,1)="k",1000*VALUE(LEFT(D75,LEN(D75)-1)),VALUE(SUBSTITUTE(D75,",",""))))))))),"N/A")</f>
        <v/>
      </c>
      <c r="L75">
        <f>IFERROR(IF(TRIM(E75)="-", "N/A", IF(RIGHT(E75,1)=")",IF(RIGHT(E75,2)="T)",-1000000000000*VALUE(MID(E75,2,LEN(E75)-3)),IF(RIGHT(E75,2)="M)",-1000000*VALUE(MID(E75,2,LEN(E75)-3)),IF(RIGHT(E75,2)="B)",-1000000000*VALUE(MID(E75,2,LEN(E75)-3)),IF(RIGHT(E75,2)="k)",-1000*VALUE(MID(E75,2,LEN(E75)-3)),VALUE(SUBSTITUTE(E75,",","")))))),IF(RIGHT(E75,1)="T",1000000000000*VALUE(LEFT(E75,LEN(E75)-1)),IF(RIGHT(E75,1)="M",1000000*VALUE(LEFT(E75,LEN(E75)-1)),IF(RIGHT(E75,1)="B",1000000000*VALUE(LEFT(E75,LEN(E75)-1)),IF(RIGHT(E75,1)="%",0.01*VALUE(LEFT(E75,LEN(E75)-1)),IF(RIGHT(E75,1)="k",1000*VALUE(LEFT(E75,LEN(E75)-1)),VALUE(SUBSTITUTE(E75,",",""))))))))),"N/A")</f>
        <v/>
      </c>
      <c r="M75">
        <f>IFERROR(IF(TRIM(F75)="-", "N/A", IF(RIGHT(F75,1)=")",IF(RIGHT(F75,2)="T)",-1000000000000*VALUE(MID(F75,2,LEN(F75)-3)),IF(RIGHT(F75,2)="M)",-1000000*VALUE(MID(F75,2,LEN(F75)-3)),IF(RIGHT(F75,2)="B)",-1000000000*VALUE(MID(F75,2,LEN(F75)-3)),IF(RIGHT(F75,2)="k)",-1000*VALUE(MID(F75,2,LEN(F75)-3)),VALUE(SUBSTITUTE(F75,",","")))))),IF(RIGHT(F75,1)="T",1000000000000*VALUE(LEFT(F75,LEN(F75)-1)),IF(RIGHT(F75,1)="M",1000000*VALUE(LEFT(F75,LEN(F75)-1)),IF(RIGHT(F75,1)="B",1000000000*VALUE(LEFT(F75,LEN(F75)-1)),IF(RIGHT(F75,1)="%",0.01*VALUE(LEFT(F75,LEN(F75)-1)),IF(RIGHT(F75,1)="k",1000*VALUE(LEFT(F75,LEN(F75)-1)),VALUE(SUBSTITUTE(F75,",",""))))))))),"N/A")</f>
        <v/>
      </c>
      <c r="N75">
        <f>IFERROR(IF(TRIM(G75)="-", "N/A", IF(RIGHT(G75,1)=")",IF(RIGHT(G75,2)="T)",-1000000000000*VALUE(MID(G75,2,LEN(G75)-3)),IF(RIGHT(G75,2)="M)",-1000000*VALUE(MID(G75,2,LEN(G75)-3)),IF(RIGHT(G75,2)="B)",-1000000000*VALUE(MID(G75,2,LEN(G75)-3)),IF(RIGHT(G75,2)="k)",-1000*VALUE(MID(G75,2,LEN(G75)-3)),VALUE(SUBSTITUTE(G75,",","")))))),IF(RIGHT(G75,1)="T",1000000000000*VALUE(LEFT(G75,LEN(G75)-1)),IF(RIGHT(G75,1)="M",1000000*VALUE(LEFT(G75,LEN(G75)-1)),IF(RIGHT(G75,1)="B",1000000000*VALUE(LEFT(G75,LEN(G75)-1)),IF(RIGHT(G75,1)="%",0.01*VALUE(LEFT(G75,LEN(G75)-1)),IF(RIGHT(G75,1)="k",1000*VALUE(LEFT(G75,LEN(G75)-1)),VALUE(SUBSTITUTE(G75,",",""))))))))),"N/A")</f>
        <v/>
      </c>
    </row>
    <row r="76" spans="1:60">
      <c s="1" r="A76" t="n">
        <v>8</v>
      </c>
      <c r="B76" t="s">
        <v>135</v>
      </c>
      <c r="C76" t="s"/>
      <c r="D76">
        <f>IFERROR(AVERAGE(VALUE(INDIRECT("J"&amp;(MATCH(B76,B77:B508,0)+76))),VALUE(INDIRECT("J"&amp;(MATCH(B76,B77:B508,0)+87))),VALUE(INDIRECT("J"&amp;(MATCH(B76,B77:B508,0)+98))),VALUE(INDIRECT("J"&amp;(MATCH(B76,B77:B508,0)+109)))),"")</f>
        <v/>
      </c>
      <c r="E76">
        <f>IFERROR(IF(AND(C76&lt;&gt;"",D76&lt;&gt;0),IF(VALUE(J76)&gt;VALUE(K76),"above average","below average"),"no data"),"no data")</f>
        <v/>
      </c>
      <c r="F76">
        <f>IF(E76="above average",LOWER(TRIM(IF(ISNUMBER(VALUE(RIGHT(B76,1))),REPLACE(B76,LEN(B76),1,""),B76))),"")</f>
        <v/>
      </c>
      <c r="G76">
        <f>IF(F76&lt;&gt;"", G75 &amp; ", " &amp; IFERROR(LEFT(F76,FIND("(",F76) - 2),F76),G75)</f>
        <v/>
      </c>
      <c r="I76">
        <f>IF(AND(K76&gt; J76, L76&gt; K76, M76&gt; L76, N76&gt; M76), "pos_trend", IF(AND(K76&lt; J76, L76&lt; K76, M76&lt; L76, N76&lt; M76), "neg_trend", "N/A"))</f>
        <v/>
      </c>
      <c r="J76">
        <f>IFERROR(IF(TRIM(C76)="-", "N/A", IF(RIGHT(C76,1)=")",IF(RIGHT(C76,2)="T)",-1000000000000*VALUE(MID(C76,2,LEN(C76)-3)),IF(RIGHT(C76,2)="M)",-1000000*VALUE(MID(C76,2,LEN(C76)-3)),IF(RIGHT(C76,2)="B)",-1000000000*VALUE(MID(C76,2,LEN(C76)-3)),IF(RIGHT(C76,2)="k)",-1000*VALUE(MID(C76,2,LEN(C76)-3)),VALUE(SUBSTITUTE(C76,",","")))))),IF(RIGHT(C76,1)="T",1000000000000*VALUE(LEFT(C76,LEN(C76)-1)),IF(RIGHT(C76,1)="M",1000000*VALUE(LEFT(C76,LEN(C76)-1)),IF(RIGHT(C76,1)="B",1000000000*VALUE(LEFT(C76,LEN(C76)-1)),IF(RIGHT(C76,1)="%",0.01*VALUE(LEFT(C76,LEN(C76)-1)),IF(RIGHT(C76,1)="k",1000*VALUE(LEFT(C76,LEN(C76)-1)),VALUE(SUBSTITUTE(C76,",",""))))))))),"N/A")</f>
        <v/>
      </c>
      <c r="K76">
        <f>IFERROR(IF(TRIM(D76)="-", "N/A", IF(RIGHT(D76,1)=")",IF(RIGHT(D76,2)="T)",-1000000000000*VALUE(MID(D76,2,LEN(D76)-3)),IF(RIGHT(D76,2)="M)",-1000000*VALUE(MID(D76,2,LEN(D76)-3)),IF(RIGHT(D76,2)="B)",-1000000000*VALUE(MID(D76,2,LEN(D76)-3)),IF(RIGHT(D76,2)="k)",-1000*VALUE(MID(D76,2,LEN(D76)-3)),VALUE(SUBSTITUTE(D76,",","")))))),IF(RIGHT(D76,1)="T",1000000000000*VALUE(LEFT(D76,LEN(D76)-1)),IF(RIGHT(D76,1)="M",1000000*VALUE(LEFT(D76,LEN(D76)-1)),IF(RIGHT(D76,1)="B",1000000000*VALUE(LEFT(D76,LEN(D76)-1)),IF(RIGHT(D76,1)="%",0.01*VALUE(LEFT(D76,LEN(D76)-1)),IF(RIGHT(D76,1)="k",1000*VALUE(LEFT(D76,LEN(D76)-1)),VALUE(SUBSTITUTE(D76,",",""))))))))),"N/A")</f>
        <v/>
      </c>
      <c r="L76">
        <f>IFERROR(IF(TRIM(E76)="-", "N/A", IF(RIGHT(E76,1)=")",IF(RIGHT(E76,2)="T)",-1000000000000*VALUE(MID(E76,2,LEN(E76)-3)),IF(RIGHT(E76,2)="M)",-1000000*VALUE(MID(E76,2,LEN(E76)-3)),IF(RIGHT(E76,2)="B)",-1000000000*VALUE(MID(E76,2,LEN(E76)-3)),IF(RIGHT(E76,2)="k)",-1000*VALUE(MID(E76,2,LEN(E76)-3)),VALUE(SUBSTITUTE(E76,",","")))))),IF(RIGHT(E76,1)="T",1000000000000*VALUE(LEFT(E76,LEN(E76)-1)),IF(RIGHT(E76,1)="M",1000000*VALUE(LEFT(E76,LEN(E76)-1)),IF(RIGHT(E76,1)="B",1000000000*VALUE(LEFT(E76,LEN(E76)-1)),IF(RIGHT(E76,1)="%",0.01*VALUE(LEFT(E76,LEN(E76)-1)),IF(RIGHT(E76,1)="k",1000*VALUE(LEFT(E76,LEN(E76)-1)),VALUE(SUBSTITUTE(E76,",",""))))))))),"N/A")</f>
        <v/>
      </c>
      <c r="M76">
        <f>IFERROR(IF(TRIM(F76)="-", "N/A", IF(RIGHT(F76,1)=")",IF(RIGHT(F76,2)="T)",-1000000000000*VALUE(MID(F76,2,LEN(F76)-3)),IF(RIGHT(F76,2)="M)",-1000000*VALUE(MID(F76,2,LEN(F76)-3)),IF(RIGHT(F76,2)="B)",-1000000000*VALUE(MID(F76,2,LEN(F76)-3)),IF(RIGHT(F76,2)="k)",-1000*VALUE(MID(F76,2,LEN(F76)-3)),VALUE(SUBSTITUTE(F76,",","")))))),IF(RIGHT(F76,1)="T",1000000000000*VALUE(LEFT(F76,LEN(F76)-1)),IF(RIGHT(F76,1)="M",1000000*VALUE(LEFT(F76,LEN(F76)-1)),IF(RIGHT(F76,1)="B",1000000000*VALUE(LEFT(F76,LEN(F76)-1)),IF(RIGHT(F76,1)="%",0.01*VALUE(LEFT(F76,LEN(F76)-1)),IF(RIGHT(F76,1)="k",1000*VALUE(LEFT(F76,LEN(F76)-1)),VALUE(SUBSTITUTE(F76,",",""))))))))),"N/A")</f>
        <v/>
      </c>
      <c r="N76">
        <f>IFERROR(IF(TRIM(G76)="-", "N/A", IF(RIGHT(G76,1)=")",IF(RIGHT(G76,2)="T)",-1000000000000*VALUE(MID(G76,2,LEN(G76)-3)),IF(RIGHT(G76,2)="M)",-1000000*VALUE(MID(G76,2,LEN(G76)-3)),IF(RIGHT(G76,2)="B)",-1000000000*VALUE(MID(G76,2,LEN(G76)-3)),IF(RIGHT(G76,2)="k)",-1000*VALUE(MID(G76,2,LEN(G76)-3)),VALUE(SUBSTITUTE(G76,",","")))))),IF(RIGHT(G76,1)="T",1000000000000*VALUE(LEFT(G76,LEN(G76)-1)),IF(RIGHT(G76,1)="M",1000000*VALUE(LEFT(G76,LEN(G76)-1)),IF(RIGHT(G76,1)="B",1000000000*VALUE(LEFT(G76,LEN(G76)-1)),IF(RIGHT(G76,1)="%",0.01*VALUE(LEFT(G76,LEN(G76)-1)),IF(RIGHT(G76,1)="k",1000*VALUE(LEFT(G76,LEN(G76)-1)),VALUE(SUBSTITUTE(G76,",",""))))))))),"N/A")</f>
        <v/>
      </c>
    </row>
    <row r="77" spans="1:60">
      <c r="F77">
        <f>IF(F76="",IF(F75="",IF(F74="",IF(F73="",IF(F72="",IF(F71="",IFERROR(LEFT(F70,FIND("(",F70) - 2),F70),IFERROR(LEFT(F71,FIND("(",F71) - 2),F71)),IFERROR(LEFT(F72,FIND("(",F72) - 2),F72)),IFERROR(LEFT(F73,FIND("(",F73) - 2),F73)),IFERROR(LEFT(F74,FIND("(",F74) - 2),F74)),IFERROR(LEFT(F75,FIND("(",F75) - 2),F75)),IFERROR(LEFT(F76,FIND("(",F76) - 2),F76))</f>
        <v/>
      </c>
      <c r="G77">
        <f>TRIM(IF(LEFT(G76,1)=",",REPLACE(G76,1,1,""),SUBSTITUTE(G76,F77, "and " &amp; F77)))</f>
        <v/>
      </c>
      <c r="I77">
        <f>IF(AND(K77&gt; J77, L77&gt; K77, M77&gt; L77, N77&gt; M77), "pos_trend", IF(AND(K77&lt; J77, L77&lt; K77, M77&lt; L77, N77&lt; M77), "neg_trend", "N/A"))</f>
        <v/>
      </c>
      <c r="J77">
        <f>IFERROR(IF(TRIM(C77)="-", "N/A", IF(RIGHT(C77,1)=")",IF(RIGHT(C77,2)="T)",-1000000000000*VALUE(MID(C77,2,LEN(C77)-3)),IF(RIGHT(C77,2)="M)",-1000000*VALUE(MID(C77,2,LEN(C77)-3)),IF(RIGHT(C77,2)="B)",-1000000000*VALUE(MID(C77,2,LEN(C77)-3)),IF(RIGHT(C77,2)="k)",-1000*VALUE(MID(C77,2,LEN(C77)-3)),VALUE(SUBSTITUTE(C77,",","")))))),IF(RIGHT(C77,1)="T",1000000000000*VALUE(LEFT(C77,LEN(C77)-1)),IF(RIGHT(C77,1)="M",1000000*VALUE(LEFT(C77,LEN(C77)-1)),IF(RIGHT(C77,1)="B",1000000000*VALUE(LEFT(C77,LEN(C77)-1)),IF(RIGHT(C77,1)="%",0.01*VALUE(LEFT(C77,LEN(C77)-1)),IF(RIGHT(C77,1)="k",1000*VALUE(LEFT(C77,LEN(C77)-1)),VALUE(SUBSTITUTE(C77,",",""))))))))),"N/A")</f>
        <v/>
      </c>
      <c r="K77">
        <f>IFERROR(IF(TRIM(D77)="-", "N/A", IF(RIGHT(D77,1)=")",IF(RIGHT(D77,2)="T)",-1000000000000*VALUE(MID(D77,2,LEN(D77)-3)),IF(RIGHT(D77,2)="M)",-1000000*VALUE(MID(D77,2,LEN(D77)-3)),IF(RIGHT(D77,2)="B)",-1000000000*VALUE(MID(D77,2,LEN(D77)-3)),IF(RIGHT(D77,2)="k)",-1000*VALUE(MID(D77,2,LEN(D77)-3)),VALUE(SUBSTITUTE(D77,",","")))))),IF(RIGHT(D77,1)="T",1000000000000*VALUE(LEFT(D77,LEN(D77)-1)),IF(RIGHT(D77,1)="M",1000000*VALUE(LEFT(D77,LEN(D77)-1)),IF(RIGHT(D77,1)="B",1000000000*VALUE(LEFT(D77,LEN(D77)-1)),IF(RIGHT(D77,1)="%",0.01*VALUE(LEFT(D77,LEN(D77)-1)),IF(RIGHT(D77,1)="k",1000*VALUE(LEFT(D77,LEN(D77)-1)),VALUE(SUBSTITUTE(D77,",",""))))))))),"N/A")</f>
        <v/>
      </c>
      <c r="L77">
        <f>IFERROR(IF(TRIM(E77)="-", "N/A", IF(RIGHT(E77,1)=")",IF(RIGHT(E77,2)="T)",-1000000000000*VALUE(MID(E77,2,LEN(E77)-3)),IF(RIGHT(E77,2)="M)",-1000000*VALUE(MID(E77,2,LEN(E77)-3)),IF(RIGHT(E77,2)="B)",-1000000000*VALUE(MID(E77,2,LEN(E77)-3)),IF(RIGHT(E77,2)="k)",-1000*VALUE(MID(E77,2,LEN(E77)-3)),VALUE(SUBSTITUTE(E77,",","")))))),IF(RIGHT(E77,1)="T",1000000000000*VALUE(LEFT(E77,LEN(E77)-1)),IF(RIGHT(E77,1)="M",1000000*VALUE(LEFT(E77,LEN(E77)-1)),IF(RIGHT(E77,1)="B",1000000000*VALUE(LEFT(E77,LEN(E77)-1)),IF(RIGHT(E77,1)="%",0.01*VALUE(LEFT(E77,LEN(E77)-1)),IF(RIGHT(E77,1)="k",1000*VALUE(LEFT(E77,LEN(E77)-1)),VALUE(SUBSTITUTE(E77,",",""))))))))),"N/A")</f>
        <v/>
      </c>
      <c r="M77">
        <f>IFERROR(IF(TRIM(F77)="-", "N/A", IF(RIGHT(F77,1)=")",IF(RIGHT(F77,2)="T)",-1000000000000*VALUE(MID(F77,2,LEN(F77)-3)),IF(RIGHT(F77,2)="M)",-1000000*VALUE(MID(F77,2,LEN(F77)-3)),IF(RIGHT(F77,2)="B)",-1000000000*VALUE(MID(F77,2,LEN(F77)-3)),IF(RIGHT(F77,2)="k)",-1000*VALUE(MID(F77,2,LEN(F77)-3)),VALUE(SUBSTITUTE(F77,",","")))))),IF(RIGHT(F77,1)="T",1000000000000*VALUE(LEFT(F77,LEN(F77)-1)),IF(RIGHT(F77,1)="M",1000000*VALUE(LEFT(F77,LEN(F77)-1)),IF(RIGHT(F77,1)="B",1000000000*VALUE(LEFT(F77,LEN(F77)-1)),IF(RIGHT(F77,1)="%",0.01*VALUE(LEFT(F77,LEN(F77)-1)),IF(RIGHT(F77,1)="k",1000*VALUE(LEFT(F77,LEN(F77)-1)),VALUE(SUBSTITUTE(F77,",",""))))))))),"N/A")</f>
        <v/>
      </c>
      <c r="N77">
        <f>IFERROR(IF(TRIM(G77)="-", "N/A", IF(RIGHT(G77,1)=")",IF(RIGHT(G77,2)="T)",-1000000000000*VALUE(MID(G77,2,LEN(G77)-3)),IF(RIGHT(G77,2)="M)",-1000000*VALUE(MID(G77,2,LEN(G77)-3)),IF(RIGHT(G77,2)="B)",-1000000000*VALUE(MID(G77,2,LEN(G77)-3)),IF(RIGHT(G77,2)="k)",-1000*VALUE(MID(G77,2,LEN(G77)-3)),VALUE(SUBSTITUTE(G77,",","")))))),IF(RIGHT(G77,1)="T",1000000000000*VALUE(LEFT(G77,LEN(G77)-1)),IF(RIGHT(G77,1)="M",1000000*VALUE(LEFT(G77,LEN(G77)-1)),IF(RIGHT(G77,1)="B",1000000000*VALUE(LEFT(G77,LEN(G77)-1)),IF(RIGHT(G77,1)="%",0.01*VALUE(LEFT(G77,LEN(G77)-1)),IF(RIGHT(G77,1)="k",1000*VALUE(LEFT(G77,LEN(G77)-1)),VALUE(SUBSTITUTE(G77,",",""))))))))),"N/A")</f>
        <v/>
      </c>
    </row>
    <row r="78" spans="1:60">
      <c s="1" r="A78" t="n">
        <v>0</v>
      </c>
      <c r="B78" t="s">
        <v>136</v>
      </c>
      <c r="C78" t="s"/>
      <c r="D78">
        <f>IF(COUNTIF(E70:E76,"=above average")&gt;0,"There are some indications that "&amp;D1&amp;" may be overvalued. The company has a higher " &amp; G77 &amp; " than the comparable average", "Inconclusive")</f>
        <v/>
      </c>
      <c r="I78">
        <f>IF(AND(K78&gt; J78, L78&gt; K78, M78&gt; L78, N78&gt; M78), "pos_trend", IF(AND(K78&lt; J78, L78&lt; K78, M78&lt; L78, N78&lt; M78), "neg_trend", "N/A"))</f>
        <v/>
      </c>
      <c r="J78">
        <f>IFERROR(IF(TRIM(C78)="-", "N/A", IF(RIGHT(C78,1)=")",IF(RIGHT(C78,2)="T)",-1000000000000*VALUE(MID(C78,2,LEN(C78)-3)),IF(RIGHT(C78,2)="M)",-1000000*VALUE(MID(C78,2,LEN(C78)-3)),IF(RIGHT(C78,2)="B)",-1000000000*VALUE(MID(C78,2,LEN(C78)-3)),IF(RIGHT(C78,2)="k)",-1000*VALUE(MID(C78,2,LEN(C78)-3)),VALUE(SUBSTITUTE(C78,",","")))))),IF(RIGHT(C78,1)="T",1000000000000*VALUE(LEFT(C78,LEN(C78)-1)),IF(RIGHT(C78,1)="M",1000000*VALUE(LEFT(C78,LEN(C78)-1)),IF(RIGHT(C78,1)="B",1000000000*VALUE(LEFT(C78,LEN(C78)-1)),IF(RIGHT(C78,1)="%",0.01*VALUE(LEFT(C78,LEN(C78)-1)),IF(RIGHT(C78,1)="k",1000*VALUE(LEFT(C78,LEN(C78)-1)),VALUE(SUBSTITUTE(C78,",",""))))))))),"N/A")</f>
        <v/>
      </c>
      <c r="K78">
        <f>IFERROR(IF(TRIM(D78)="-", "N/A", IF(RIGHT(D78,1)=")",IF(RIGHT(D78,2)="T)",-1000000000000*VALUE(MID(D78,2,LEN(D78)-3)),IF(RIGHT(D78,2)="M)",-1000000*VALUE(MID(D78,2,LEN(D78)-3)),IF(RIGHT(D78,2)="B)",-1000000000*VALUE(MID(D78,2,LEN(D78)-3)),IF(RIGHT(D78,2)="k)",-1000*VALUE(MID(D78,2,LEN(D78)-3)),VALUE(SUBSTITUTE(D78,",","")))))),IF(RIGHT(D78,1)="T",1000000000000*VALUE(LEFT(D78,LEN(D78)-1)),IF(RIGHT(D78,1)="M",1000000*VALUE(LEFT(D78,LEN(D78)-1)),IF(RIGHT(D78,1)="B",1000000000*VALUE(LEFT(D78,LEN(D78)-1)),IF(RIGHT(D78,1)="%",0.01*VALUE(LEFT(D78,LEN(D78)-1)),IF(RIGHT(D78,1)="k",1000*VALUE(LEFT(D78,LEN(D78)-1)),VALUE(SUBSTITUTE(D78,",",""))))))))),"N/A")</f>
        <v/>
      </c>
      <c r="L78">
        <f>IFERROR(IF(TRIM(E78)="-", "N/A", IF(RIGHT(E78,1)=")",IF(RIGHT(E78,2)="T)",-1000000000000*VALUE(MID(E78,2,LEN(E78)-3)),IF(RIGHT(E78,2)="M)",-1000000*VALUE(MID(E78,2,LEN(E78)-3)),IF(RIGHT(E78,2)="B)",-1000000000*VALUE(MID(E78,2,LEN(E78)-3)),IF(RIGHT(E78,2)="k)",-1000*VALUE(MID(E78,2,LEN(E78)-3)),VALUE(SUBSTITUTE(E78,",","")))))),IF(RIGHT(E78,1)="T",1000000000000*VALUE(LEFT(E78,LEN(E78)-1)),IF(RIGHT(E78,1)="M",1000000*VALUE(LEFT(E78,LEN(E78)-1)),IF(RIGHT(E78,1)="B",1000000000*VALUE(LEFT(E78,LEN(E78)-1)),IF(RIGHT(E78,1)="%",0.01*VALUE(LEFT(E78,LEN(E78)-1)),IF(RIGHT(E78,1)="k",1000*VALUE(LEFT(E78,LEN(E78)-1)),VALUE(SUBSTITUTE(E78,",",""))))))))),"N/A")</f>
        <v/>
      </c>
      <c r="M78">
        <f>IFERROR(IF(TRIM(F78)="-", "N/A", IF(RIGHT(F78,1)=")",IF(RIGHT(F78,2)="T)",-1000000000000*VALUE(MID(F78,2,LEN(F78)-3)),IF(RIGHT(F78,2)="M)",-1000000*VALUE(MID(F78,2,LEN(F78)-3)),IF(RIGHT(F78,2)="B)",-1000000000*VALUE(MID(F78,2,LEN(F78)-3)),IF(RIGHT(F78,2)="k)",-1000*VALUE(MID(F78,2,LEN(F78)-3)),VALUE(SUBSTITUTE(F78,",","")))))),IF(RIGHT(F78,1)="T",1000000000000*VALUE(LEFT(F78,LEN(F78)-1)),IF(RIGHT(F78,1)="M",1000000*VALUE(LEFT(F78,LEN(F78)-1)),IF(RIGHT(F78,1)="B",1000000000*VALUE(LEFT(F78,LEN(F78)-1)),IF(RIGHT(F78,1)="%",0.01*VALUE(LEFT(F78,LEN(F78)-1)),IF(RIGHT(F78,1)="k",1000*VALUE(LEFT(F78,LEN(F78)-1)),VALUE(SUBSTITUTE(F78,",",""))))))))),"N/A")</f>
        <v/>
      </c>
      <c r="N78">
        <f>IFERROR(IF(TRIM(G78)="-", "N/A", IF(RIGHT(G78,1)=")",IF(RIGHT(G78,2)="T)",-1000000000000*VALUE(MID(G78,2,LEN(G78)-3)),IF(RIGHT(G78,2)="M)",-1000000*VALUE(MID(G78,2,LEN(G78)-3)),IF(RIGHT(G78,2)="B)",-1000000000*VALUE(MID(G78,2,LEN(G78)-3)),IF(RIGHT(G78,2)="k)",-1000*VALUE(MID(G78,2,LEN(G78)-3)),VALUE(SUBSTITUTE(G78,",","")))))),IF(RIGHT(G78,1)="T",1000000000000*VALUE(LEFT(G78,LEN(G78)-1)),IF(RIGHT(G78,1)="M",1000000*VALUE(LEFT(G78,LEN(G78)-1)),IF(RIGHT(G78,1)="B",1000000000*VALUE(LEFT(G78,LEN(G78)-1)),IF(RIGHT(G78,1)="%",0.01*VALUE(LEFT(G78,LEN(G78)-1)),IF(RIGHT(G78,1)="k",1000*VALUE(LEFT(G78,LEN(G78)-1)),VALUE(SUBSTITUTE(G78,",",""))))))))),"N/A")</f>
        <v/>
      </c>
    </row>
    <row r="79" spans="1:60">
      <c s="1" r="A79" t="n">
        <v>1</v>
      </c>
      <c r="B79" t="s">
        <v>138</v>
      </c>
      <c r="C79" t="s"/>
      <c r="I79">
        <f>IF(AND(K79&gt; J79, L79&gt; K79, M79&gt; L79, N79&gt; M79), "pos_trend", IF(AND(K79&lt; J79, L79&lt; K79, M79&lt; L79, N79&lt; M79), "neg_trend", "N/A"))</f>
        <v/>
      </c>
      <c r="J79">
        <f>IFERROR(IF(TRIM(C79)="-", "N/A", IF(RIGHT(C79,1)=")",IF(RIGHT(C79,2)="T)",-1000000000000*VALUE(MID(C79,2,LEN(C79)-3)),IF(RIGHT(C79,2)="M)",-1000000*VALUE(MID(C79,2,LEN(C79)-3)),IF(RIGHT(C79,2)="B)",-1000000000*VALUE(MID(C79,2,LEN(C79)-3)),IF(RIGHT(C79,2)="k)",-1000*VALUE(MID(C79,2,LEN(C79)-3)),VALUE(SUBSTITUTE(C79,",","")))))),IF(RIGHT(C79,1)="T",1000000000000*VALUE(LEFT(C79,LEN(C79)-1)),IF(RIGHT(C79,1)="M",1000000*VALUE(LEFT(C79,LEN(C79)-1)),IF(RIGHT(C79,1)="B",1000000000*VALUE(LEFT(C79,LEN(C79)-1)),IF(RIGHT(C79,1)="%",0.01*VALUE(LEFT(C79,LEN(C79)-1)),IF(RIGHT(C79,1)="k",1000*VALUE(LEFT(C79,LEN(C79)-1)),VALUE(SUBSTITUTE(C79,",",""))))))))),"N/A")</f>
        <v/>
      </c>
      <c r="K79">
        <f>IFERROR(IF(TRIM(D79)="-", "N/A", IF(RIGHT(D79,1)=")",IF(RIGHT(D79,2)="T)",-1000000000000*VALUE(MID(D79,2,LEN(D79)-3)),IF(RIGHT(D79,2)="M)",-1000000*VALUE(MID(D79,2,LEN(D79)-3)),IF(RIGHT(D79,2)="B)",-1000000000*VALUE(MID(D79,2,LEN(D79)-3)),IF(RIGHT(D79,2)="k)",-1000*VALUE(MID(D79,2,LEN(D79)-3)),VALUE(SUBSTITUTE(D79,",","")))))),IF(RIGHT(D79,1)="T",1000000000000*VALUE(LEFT(D79,LEN(D79)-1)),IF(RIGHT(D79,1)="M",1000000*VALUE(LEFT(D79,LEN(D79)-1)),IF(RIGHT(D79,1)="B",1000000000*VALUE(LEFT(D79,LEN(D79)-1)),IF(RIGHT(D79,1)="%",0.01*VALUE(LEFT(D79,LEN(D79)-1)),IF(RIGHT(D79,1)="k",1000*VALUE(LEFT(D79,LEN(D79)-1)),VALUE(SUBSTITUTE(D79,",",""))))))))),"N/A")</f>
        <v/>
      </c>
      <c r="L79">
        <f>IFERROR(IF(TRIM(E79)="-", "N/A", IF(RIGHT(E79,1)=")",IF(RIGHT(E79,2)="T)",-1000000000000*VALUE(MID(E79,2,LEN(E79)-3)),IF(RIGHT(E79,2)="M)",-1000000*VALUE(MID(E79,2,LEN(E79)-3)),IF(RIGHT(E79,2)="B)",-1000000000*VALUE(MID(E79,2,LEN(E79)-3)),IF(RIGHT(E79,2)="k)",-1000*VALUE(MID(E79,2,LEN(E79)-3)),VALUE(SUBSTITUTE(E79,",","")))))),IF(RIGHT(E79,1)="T",1000000000000*VALUE(LEFT(E79,LEN(E79)-1)),IF(RIGHT(E79,1)="M",1000000*VALUE(LEFT(E79,LEN(E79)-1)),IF(RIGHT(E79,1)="B",1000000000*VALUE(LEFT(E79,LEN(E79)-1)),IF(RIGHT(E79,1)="%",0.01*VALUE(LEFT(E79,LEN(E79)-1)),IF(RIGHT(E79,1)="k",1000*VALUE(LEFT(E79,LEN(E79)-1)),VALUE(SUBSTITUTE(E79,",",""))))))))),"N/A")</f>
        <v/>
      </c>
      <c r="M79">
        <f>IFERROR(IF(TRIM(F79)="-", "N/A", IF(RIGHT(F79,1)=")",IF(RIGHT(F79,2)="T)",-1000000000000*VALUE(MID(F79,2,LEN(F79)-3)),IF(RIGHT(F79,2)="M)",-1000000*VALUE(MID(F79,2,LEN(F79)-3)),IF(RIGHT(F79,2)="B)",-1000000000*VALUE(MID(F79,2,LEN(F79)-3)),IF(RIGHT(F79,2)="k)",-1000*VALUE(MID(F79,2,LEN(F79)-3)),VALUE(SUBSTITUTE(F79,",","")))))),IF(RIGHT(F79,1)="T",1000000000000*VALUE(LEFT(F79,LEN(F79)-1)),IF(RIGHT(F79,1)="M",1000000*VALUE(LEFT(F79,LEN(F79)-1)),IF(RIGHT(F79,1)="B",1000000000*VALUE(LEFT(F79,LEN(F79)-1)),IF(RIGHT(F79,1)="%",0.01*VALUE(LEFT(F79,LEN(F79)-1)),IF(RIGHT(F79,1)="k",1000*VALUE(LEFT(F79,LEN(F79)-1)),VALUE(SUBSTITUTE(F79,",",""))))))))),"N/A")</f>
        <v/>
      </c>
      <c r="N79">
        <f>IFERROR(IF(TRIM(G79)="-", "N/A", IF(RIGHT(G79,1)=")",IF(RIGHT(G79,2)="T)",-1000000000000*VALUE(MID(G79,2,LEN(G79)-3)),IF(RIGHT(G79,2)="M)",-1000000*VALUE(MID(G79,2,LEN(G79)-3)),IF(RIGHT(G79,2)="B)",-1000000000*VALUE(MID(G79,2,LEN(G79)-3)),IF(RIGHT(G79,2)="k)",-1000*VALUE(MID(G79,2,LEN(G79)-3)),VALUE(SUBSTITUTE(G79,",","")))))),IF(RIGHT(G79,1)="T",1000000000000*VALUE(LEFT(G79,LEN(G79)-1)),IF(RIGHT(G79,1)="M",1000000*VALUE(LEFT(G79,LEN(G79)-1)),IF(RIGHT(G79,1)="B",1000000000*VALUE(LEFT(G79,LEN(G79)-1)),IF(RIGHT(G79,1)="%",0.01*VALUE(LEFT(G79,LEN(G79)-1)),IF(RIGHT(G79,1)="k",1000*VALUE(LEFT(G79,LEN(G79)-1)),VALUE(SUBSTITUTE(G79,",",""))))))))),"N/A")</f>
        <v/>
      </c>
    </row>
    <row r="80" spans="1:60">
      <c r="I80">
        <f>IF(AND(K80&gt; J80, L80&gt; K80, M80&gt; L80, N80&gt; M80), "pos_trend", IF(AND(K80&lt; J80, L80&lt; K80, M80&lt; L80, N80&lt; M80), "neg_trend", "N/A"))</f>
        <v/>
      </c>
      <c r="J80">
        <f>IFERROR(IF(TRIM(C80)="-", "N/A", IF(RIGHT(C80,1)=")",IF(RIGHT(C80,2)="T)",-1000000000000*VALUE(MID(C80,2,LEN(C80)-3)),IF(RIGHT(C80,2)="M)",-1000000*VALUE(MID(C80,2,LEN(C80)-3)),IF(RIGHT(C80,2)="B)",-1000000000*VALUE(MID(C80,2,LEN(C80)-3)),IF(RIGHT(C80,2)="k)",-1000*VALUE(MID(C80,2,LEN(C80)-3)),VALUE(SUBSTITUTE(C80,",","")))))),IF(RIGHT(C80,1)="T",1000000000000*VALUE(LEFT(C80,LEN(C80)-1)),IF(RIGHT(C80,1)="M",1000000*VALUE(LEFT(C80,LEN(C80)-1)),IF(RIGHT(C80,1)="B",1000000000*VALUE(LEFT(C80,LEN(C80)-1)),IF(RIGHT(C80,1)="%",0.01*VALUE(LEFT(C80,LEN(C80)-1)),IF(RIGHT(C80,1)="k",1000*VALUE(LEFT(C80,LEN(C80)-1)),VALUE(SUBSTITUTE(C80,",",""))))))))),"N/A")</f>
        <v/>
      </c>
      <c r="K80">
        <f>IFERROR(IF(TRIM(D80)="-", "N/A", IF(RIGHT(D80,1)=")",IF(RIGHT(D80,2)="T)",-1000000000000*VALUE(MID(D80,2,LEN(D80)-3)),IF(RIGHT(D80,2)="M)",-1000000*VALUE(MID(D80,2,LEN(D80)-3)),IF(RIGHT(D80,2)="B)",-1000000000*VALUE(MID(D80,2,LEN(D80)-3)),IF(RIGHT(D80,2)="k)",-1000*VALUE(MID(D80,2,LEN(D80)-3)),VALUE(SUBSTITUTE(D80,",","")))))),IF(RIGHT(D80,1)="T",1000000000000*VALUE(LEFT(D80,LEN(D80)-1)),IF(RIGHT(D80,1)="M",1000000*VALUE(LEFT(D80,LEN(D80)-1)),IF(RIGHT(D80,1)="B",1000000000*VALUE(LEFT(D80,LEN(D80)-1)),IF(RIGHT(D80,1)="%",0.01*VALUE(LEFT(D80,LEN(D80)-1)),IF(RIGHT(D80,1)="k",1000*VALUE(LEFT(D80,LEN(D80)-1)),VALUE(SUBSTITUTE(D80,",",""))))))))),"N/A")</f>
        <v/>
      </c>
      <c r="L80">
        <f>IFERROR(IF(TRIM(E80)="-", "N/A", IF(RIGHT(E80,1)=")",IF(RIGHT(E80,2)="T)",-1000000000000*VALUE(MID(E80,2,LEN(E80)-3)),IF(RIGHT(E80,2)="M)",-1000000*VALUE(MID(E80,2,LEN(E80)-3)),IF(RIGHT(E80,2)="B)",-1000000000*VALUE(MID(E80,2,LEN(E80)-3)),IF(RIGHT(E80,2)="k)",-1000*VALUE(MID(E80,2,LEN(E80)-3)),VALUE(SUBSTITUTE(E80,",","")))))),IF(RIGHT(E80,1)="T",1000000000000*VALUE(LEFT(E80,LEN(E80)-1)),IF(RIGHT(E80,1)="M",1000000*VALUE(LEFT(E80,LEN(E80)-1)),IF(RIGHT(E80,1)="B",1000000000*VALUE(LEFT(E80,LEN(E80)-1)),IF(RIGHT(E80,1)="%",0.01*VALUE(LEFT(E80,LEN(E80)-1)),IF(RIGHT(E80,1)="k",1000*VALUE(LEFT(E80,LEN(E80)-1)),VALUE(SUBSTITUTE(E80,",",""))))))))),"N/A")</f>
        <v/>
      </c>
      <c r="M80">
        <f>IFERROR(IF(TRIM(F80)="-", "N/A", IF(RIGHT(F80,1)=")",IF(RIGHT(F80,2)="T)",-1000000000000*VALUE(MID(F80,2,LEN(F80)-3)),IF(RIGHT(F80,2)="M)",-1000000*VALUE(MID(F80,2,LEN(F80)-3)),IF(RIGHT(F80,2)="B)",-1000000000*VALUE(MID(F80,2,LEN(F80)-3)),IF(RIGHT(F80,2)="k)",-1000*VALUE(MID(F80,2,LEN(F80)-3)),VALUE(SUBSTITUTE(F80,",","")))))),IF(RIGHT(F80,1)="T",1000000000000*VALUE(LEFT(F80,LEN(F80)-1)),IF(RIGHT(F80,1)="M",1000000*VALUE(LEFT(F80,LEN(F80)-1)),IF(RIGHT(F80,1)="B",1000000000*VALUE(LEFT(F80,LEN(F80)-1)),IF(RIGHT(F80,1)="%",0.01*VALUE(LEFT(F80,LEN(F80)-1)),IF(RIGHT(F80,1)="k",1000*VALUE(LEFT(F80,LEN(F80)-1)),VALUE(SUBSTITUTE(F80,",",""))))))))),"N/A")</f>
        <v/>
      </c>
      <c r="N80">
        <f>IFERROR(IF(TRIM(G80)="-", "N/A", IF(RIGHT(G80,1)=")",IF(RIGHT(G80,2)="T)",-1000000000000*VALUE(MID(G80,2,LEN(G80)-3)),IF(RIGHT(G80,2)="M)",-1000000*VALUE(MID(G80,2,LEN(G80)-3)),IF(RIGHT(G80,2)="B)",-1000000000*VALUE(MID(G80,2,LEN(G80)-3)),IF(RIGHT(G80,2)="k)",-1000*VALUE(MID(G80,2,LEN(G80)-3)),VALUE(SUBSTITUTE(G80,",","")))))),IF(RIGHT(G80,1)="T",1000000000000*VALUE(LEFT(G80,LEN(G80)-1)),IF(RIGHT(G80,1)="M",1000000*VALUE(LEFT(G80,LEN(G80)-1)),IF(RIGHT(G80,1)="B",1000000000*VALUE(LEFT(G80,LEN(G80)-1)),IF(RIGHT(G80,1)="%",0.01*VALUE(LEFT(G80,LEN(G80)-1)),IF(RIGHT(G80,1)="k",1000*VALUE(LEFT(G80,LEN(G80)-1)),VALUE(SUBSTITUTE(G80,",",""))))))))),"N/A")</f>
        <v/>
      </c>
    </row>
    <row r="81" spans="1:60">
      <c s="1" r="A81" t="n">
        <v>0</v>
      </c>
      <c r="B81" t="s">
        <v>140</v>
      </c>
      <c r="C81" t="s"/>
      <c r="F81">
        <f>IF(E70="below average",LOWER(TRIM(IF(ISNUMBER(VALUE(RIGHT(B70,1))),REPLACE(B70,LEN(B70),1,""),B70))),"")</f>
        <v/>
      </c>
      <c r="G81">
        <f>IFERROR(LEFT(F81,FIND("(",F81) - 2),F81)</f>
        <v/>
      </c>
      <c r="I81">
        <f>IF(AND(K81&gt; J81, L81&gt; K81, M81&gt; L81, N81&gt; M81), "pos_trend", IF(AND(K81&lt; J81, L81&lt; K81, M81&lt; L81, N81&lt; M81), "neg_trend", "N/A"))</f>
        <v/>
      </c>
      <c r="J81">
        <f>IFERROR(IF(TRIM(C81)="-", "N/A", IF(RIGHT(C81,1)=")",IF(RIGHT(C81,2)="T)",-1000000000000*VALUE(MID(C81,2,LEN(C81)-3)),IF(RIGHT(C81,2)="M)",-1000000*VALUE(MID(C81,2,LEN(C81)-3)),IF(RIGHT(C81,2)="B)",-1000000000*VALUE(MID(C81,2,LEN(C81)-3)),IF(RIGHT(C81,2)="k)",-1000*VALUE(MID(C81,2,LEN(C81)-3)),VALUE(SUBSTITUTE(C81,",","")))))),IF(RIGHT(C81,1)="T",1000000000000*VALUE(LEFT(C81,LEN(C81)-1)),IF(RIGHT(C81,1)="M",1000000*VALUE(LEFT(C81,LEN(C81)-1)),IF(RIGHT(C81,1)="B",1000000000*VALUE(LEFT(C81,LEN(C81)-1)),IF(RIGHT(C81,1)="%",0.01*VALUE(LEFT(C81,LEN(C81)-1)),IF(RIGHT(C81,1)="k",1000*VALUE(LEFT(C81,LEN(C81)-1)),VALUE(SUBSTITUTE(C81,",",""))))))))),"N/A")</f>
        <v/>
      </c>
      <c r="K81">
        <f>IFERROR(IF(TRIM(D81)="-", "N/A", IF(RIGHT(D81,1)=")",IF(RIGHT(D81,2)="T)",-1000000000000*VALUE(MID(D81,2,LEN(D81)-3)),IF(RIGHT(D81,2)="M)",-1000000*VALUE(MID(D81,2,LEN(D81)-3)),IF(RIGHT(D81,2)="B)",-1000000000*VALUE(MID(D81,2,LEN(D81)-3)),IF(RIGHT(D81,2)="k)",-1000*VALUE(MID(D81,2,LEN(D81)-3)),VALUE(SUBSTITUTE(D81,",","")))))),IF(RIGHT(D81,1)="T",1000000000000*VALUE(LEFT(D81,LEN(D81)-1)),IF(RIGHT(D81,1)="M",1000000*VALUE(LEFT(D81,LEN(D81)-1)),IF(RIGHT(D81,1)="B",1000000000*VALUE(LEFT(D81,LEN(D81)-1)),IF(RIGHT(D81,1)="%",0.01*VALUE(LEFT(D81,LEN(D81)-1)),IF(RIGHT(D81,1)="k",1000*VALUE(LEFT(D81,LEN(D81)-1)),VALUE(SUBSTITUTE(D81,",",""))))))))),"N/A")</f>
        <v/>
      </c>
      <c r="L81">
        <f>IFERROR(IF(TRIM(E81)="-", "N/A", IF(RIGHT(E81,1)=")",IF(RIGHT(E81,2)="T)",-1000000000000*VALUE(MID(E81,2,LEN(E81)-3)),IF(RIGHT(E81,2)="M)",-1000000*VALUE(MID(E81,2,LEN(E81)-3)),IF(RIGHT(E81,2)="B)",-1000000000*VALUE(MID(E81,2,LEN(E81)-3)),IF(RIGHT(E81,2)="k)",-1000*VALUE(MID(E81,2,LEN(E81)-3)),VALUE(SUBSTITUTE(E81,",","")))))),IF(RIGHT(E81,1)="T",1000000000000*VALUE(LEFT(E81,LEN(E81)-1)),IF(RIGHT(E81,1)="M",1000000*VALUE(LEFT(E81,LEN(E81)-1)),IF(RIGHT(E81,1)="B",1000000000*VALUE(LEFT(E81,LEN(E81)-1)),IF(RIGHT(E81,1)="%",0.01*VALUE(LEFT(E81,LEN(E81)-1)),IF(RIGHT(E81,1)="k",1000*VALUE(LEFT(E81,LEN(E81)-1)),VALUE(SUBSTITUTE(E81,",",""))))))))),"N/A")</f>
        <v/>
      </c>
      <c r="M81">
        <f>IFERROR(IF(TRIM(F81)="-", "N/A", IF(RIGHT(F81,1)=")",IF(RIGHT(F81,2)="T)",-1000000000000*VALUE(MID(F81,2,LEN(F81)-3)),IF(RIGHT(F81,2)="M)",-1000000*VALUE(MID(F81,2,LEN(F81)-3)),IF(RIGHT(F81,2)="B)",-1000000000*VALUE(MID(F81,2,LEN(F81)-3)),IF(RIGHT(F81,2)="k)",-1000*VALUE(MID(F81,2,LEN(F81)-3)),VALUE(SUBSTITUTE(F81,",","")))))),IF(RIGHT(F81,1)="T",1000000000000*VALUE(LEFT(F81,LEN(F81)-1)),IF(RIGHT(F81,1)="M",1000000*VALUE(LEFT(F81,LEN(F81)-1)),IF(RIGHT(F81,1)="B",1000000000*VALUE(LEFT(F81,LEN(F81)-1)),IF(RIGHT(F81,1)="%",0.01*VALUE(LEFT(F81,LEN(F81)-1)),IF(RIGHT(F81,1)="k",1000*VALUE(LEFT(F81,LEN(F81)-1)),VALUE(SUBSTITUTE(F81,",",""))))))))),"N/A")</f>
        <v/>
      </c>
      <c r="N81">
        <f>IFERROR(IF(TRIM(G81)="-", "N/A", IF(RIGHT(G81,1)=")",IF(RIGHT(G81,2)="T)",-1000000000000*VALUE(MID(G81,2,LEN(G81)-3)),IF(RIGHT(G81,2)="M)",-1000000*VALUE(MID(G81,2,LEN(G81)-3)),IF(RIGHT(G81,2)="B)",-1000000000*VALUE(MID(G81,2,LEN(G81)-3)),IF(RIGHT(G81,2)="k)",-1000*VALUE(MID(G81,2,LEN(G81)-3)),VALUE(SUBSTITUTE(G81,",","")))))),IF(RIGHT(G81,1)="T",1000000000000*VALUE(LEFT(G81,LEN(G81)-1)),IF(RIGHT(G81,1)="M",1000000*VALUE(LEFT(G81,LEN(G81)-1)),IF(RIGHT(G81,1)="B",1000000000*VALUE(LEFT(G81,LEN(G81)-1)),IF(RIGHT(G81,1)="%",0.01*VALUE(LEFT(G81,LEN(G81)-1)),IF(RIGHT(G81,1)="k",1000*VALUE(LEFT(G81,LEN(G81)-1)),VALUE(SUBSTITUTE(G81,",",""))))))))),"N/A")</f>
        <v/>
      </c>
    </row>
    <row r="82" spans="1:60">
      <c s="1" r="A82" t="n">
        <v>1</v>
      </c>
      <c r="B82" t="s">
        <v>142</v>
      </c>
      <c r="C82" t="s"/>
      <c r="F82">
        <f>IF(E71="below average",LOWER(TRIM(IF(ISNUMBER(VALUE(RIGHT(B71,1))),REPLACE(B71,LEN(B71),1,""),B71))),"")</f>
        <v/>
      </c>
      <c r="G82">
        <f>IF(F82&lt;&gt;"", G81 &amp; ", " &amp; IFERROR(LEFT(F82,FIND("(",F82) - 2),F82),G81)</f>
        <v/>
      </c>
      <c r="I82">
        <f>IF(AND(K82&gt; J82, L82&gt; K82, M82&gt; L82, N82&gt; M82), "pos_trend", IF(AND(K82&lt; J82, L82&lt; K82, M82&lt; L82, N82&lt; M82), "neg_trend", "N/A"))</f>
        <v/>
      </c>
      <c r="J82">
        <f>IFERROR(IF(TRIM(C82)="-", "N/A", IF(RIGHT(C82,1)=")",IF(RIGHT(C82,2)="T)",-1000000000000*VALUE(MID(C82,2,LEN(C82)-3)),IF(RIGHT(C82,2)="M)",-1000000*VALUE(MID(C82,2,LEN(C82)-3)),IF(RIGHT(C82,2)="B)",-1000000000*VALUE(MID(C82,2,LEN(C82)-3)),IF(RIGHT(C82,2)="k)",-1000*VALUE(MID(C82,2,LEN(C82)-3)),VALUE(SUBSTITUTE(C82,",","")))))),IF(RIGHT(C82,1)="T",1000000000000*VALUE(LEFT(C82,LEN(C82)-1)),IF(RIGHT(C82,1)="M",1000000*VALUE(LEFT(C82,LEN(C82)-1)),IF(RIGHT(C82,1)="B",1000000000*VALUE(LEFT(C82,LEN(C82)-1)),IF(RIGHT(C82,1)="%",0.01*VALUE(LEFT(C82,LEN(C82)-1)),IF(RIGHT(C82,1)="k",1000*VALUE(LEFT(C82,LEN(C82)-1)),VALUE(SUBSTITUTE(C82,",",""))))))))),"N/A")</f>
        <v/>
      </c>
      <c r="K82">
        <f>IFERROR(IF(TRIM(D82)="-", "N/A", IF(RIGHT(D82,1)=")",IF(RIGHT(D82,2)="T)",-1000000000000*VALUE(MID(D82,2,LEN(D82)-3)),IF(RIGHT(D82,2)="M)",-1000000*VALUE(MID(D82,2,LEN(D82)-3)),IF(RIGHT(D82,2)="B)",-1000000000*VALUE(MID(D82,2,LEN(D82)-3)),IF(RIGHT(D82,2)="k)",-1000*VALUE(MID(D82,2,LEN(D82)-3)),VALUE(SUBSTITUTE(D82,",","")))))),IF(RIGHT(D82,1)="T",1000000000000*VALUE(LEFT(D82,LEN(D82)-1)),IF(RIGHT(D82,1)="M",1000000*VALUE(LEFT(D82,LEN(D82)-1)),IF(RIGHT(D82,1)="B",1000000000*VALUE(LEFT(D82,LEN(D82)-1)),IF(RIGHT(D82,1)="%",0.01*VALUE(LEFT(D82,LEN(D82)-1)),IF(RIGHT(D82,1)="k",1000*VALUE(LEFT(D82,LEN(D82)-1)),VALUE(SUBSTITUTE(D82,",",""))))))))),"N/A")</f>
        <v/>
      </c>
      <c r="L82">
        <f>IFERROR(IF(TRIM(E82)="-", "N/A", IF(RIGHT(E82,1)=")",IF(RIGHT(E82,2)="T)",-1000000000000*VALUE(MID(E82,2,LEN(E82)-3)),IF(RIGHT(E82,2)="M)",-1000000*VALUE(MID(E82,2,LEN(E82)-3)),IF(RIGHT(E82,2)="B)",-1000000000*VALUE(MID(E82,2,LEN(E82)-3)),IF(RIGHT(E82,2)="k)",-1000*VALUE(MID(E82,2,LEN(E82)-3)),VALUE(SUBSTITUTE(E82,",","")))))),IF(RIGHT(E82,1)="T",1000000000000*VALUE(LEFT(E82,LEN(E82)-1)),IF(RIGHT(E82,1)="M",1000000*VALUE(LEFT(E82,LEN(E82)-1)),IF(RIGHT(E82,1)="B",1000000000*VALUE(LEFT(E82,LEN(E82)-1)),IF(RIGHT(E82,1)="%",0.01*VALUE(LEFT(E82,LEN(E82)-1)),IF(RIGHT(E82,1)="k",1000*VALUE(LEFT(E82,LEN(E82)-1)),VALUE(SUBSTITUTE(E82,",",""))))))))),"N/A")</f>
        <v/>
      </c>
      <c r="M82">
        <f>IFERROR(IF(TRIM(F82)="-", "N/A", IF(RIGHT(F82,1)=")",IF(RIGHT(F82,2)="T)",-1000000000000*VALUE(MID(F82,2,LEN(F82)-3)),IF(RIGHT(F82,2)="M)",-1000000*VALUE(MID(F82,2,LEN(F82)-3)),IF(RIGHT(F82,2)="B)",-1000000000*VALUE(MID(F82,2,LEN(F82)-3)),IF(RIGHT(F82,2)="k)",-1000*VALUE(MID(F82,2,LEN(F82)-3)),VALUE(SUBSTITUTE(F82,",","")))))),IF(RIGHT(F82,1)="T",1000000000000*VALUE(LEFT(F82,LEN(F82)-1)),IF(RIGHT(F82,1)="M",1000000*VALUE(LEFT(F82,LEN(F82)-1)),IF(RIGHT(F82,1)="B",1000000000*VALUE(LEFT(F82,LEN(F82)-1)),IF(RIGHT(F82,1)="%",0.01*VALUE(LEFT(F82,LEN(F82)-1)),IF(RIGHT(F82,1)="k",1000*VALUE(LEFT(F82,LEN(F82)-1)),VALUE(SUBSTITUTE(F82,",",""))))))))),"N/A")</f>
        <v/>
      </c>
      <c r="N82">
        <f>IFERROR(IF(TRIM(G82)="-", "N/A", IF(RIGHT(G82,1)=")",IF(RIGHT(G82,2)="T)",-1000000000000*VALUE(MID(G82,2,LEN(G82)-3)),IF(RIGHT(G82,2)="M)",-1000000*VALUE(MID(G82,2,LEN(G82)-3)),IF(RIGHT(G82,2)="B)",-1000000000*VALUE(MID(G82,2,LEN(G82)-3)),IF(RIGHT(G82,2)="k)",-1000*VALUE(MID(G82,2,LEN(G82)-3)),VALUE(SUBSTITUTE(G82,",","")))))),IF(RIGHT(G82,1)="T",1000000000000*VALUE(LEFT(G82,LEN(G82)-1)),IF(RIGHT(G82,1)="M",1000000*VALUE(LEFT(G82,LEN(G82)-1)),IF(RIGHT(G82,1)="B",1000000000*VALUE(LEFT(G82,LEN(G82)-1)),IF(RIGHT(G82,1)="%",0.01*VALUE(LEFT(G82,LEN(G82)-1)),IF(RIGHT(G82,1)="k",1000*VALUE(LEFT(G82,LEN(G82)-1)),VALUE(SUBSTITUTE(G82,",",""))))))))),"N/A")</f>
        <v/>
      </c>
    </row>
    <row r="83" spans="1:60">
      <c r="F83">
        <f>IF(E72="below average",LOWER(TRIM(IF(ISNUMBER(VALUE(RIGHT(B72,1))),REPLACE(B72,LEN(B72),1,""),B72))),"")</f>
        <v/>
      </c>
      <c r="G83">
        <f>IF(F83&lt;&gt;"", G82 &amp; ", " &amp; IFERROR(LEFT(F83,FIND("(",F83) - 2),F83),G82)</f>
        <v/>
      </c>
      <c r="I83">
        <f>IF(AND(K83&gt; J83, L83&gt; K83, M83&gt; L83, N83&gt; M83), "pos_trend", IF(AND(K83&lt; J83, L83&lt; K83, M83&lt; L83, N83&lt; M83), "neg_trend", "N/A"))</f>
        <v/>
      </c>
      <c r="J83">
        <f>IFERROR(IF(TRIM(C83)="-", "N/A", IF(RIGHT(C83,1)=")",IF(RIGHT(C83,2)="T)",-1000000000000*VALUE(MID(C83,2,LEN(C83)-3)),IF(RIGHT(C83,2)="M)",-1000000*VALUE(MID(C83,2,LEN(C83)-3)),IF(RIGHT(C83,2)="B)",-1000000000*VALUE(MID(C83,2,LEN(C83)-3)),IF(RIGHT(C83,2)="k)",-1000*VALUE(MID(C83,2,LEN(C83)-3)),VALUE(SUBSTITUTE(C83,",","")))))),IF(RIGHT(C83,1)="T",1000000000000*VALUE(LEFT(C83,LEN(C83)-1)),IF(RIGHT(C83,1)="M",1000000*VALUE(LEFT(C83,LEN(C83)-1)),IF(RIGHT(C83,1)="B",1000000000*VALUE(LEFT(C83,LEN(C83)-1)),IF(RIGHT(C83,1)="%",0.01*VALUE(LEFT(C83,LEN(C83)-1)),IF(RIGHT(C83,1)="k",1000*VALUE(LEFT(C83,LEN(C83)-1)),VALUE(SUBSTITUTE(C83,",",""))))))))),"N/A")</f>
        <v/>
      </c>
      <c r="K83">
        <f>IFERROR(IF(TRIM(D83)="-", "N/A", IF(RIGHT(D83,1)=")",IF(RIGHT(D83,2)="T)",-1000000000000*VALUE(MID(D83,2,LEN(D83)-3)),IF(RIGHT(D83,2)="M)",-1000000*VALUE(MID(D83,2,LEN(D83)-3)),IF(RIGHT(D83,2)="B)",-1000000000*VALUE(MID(D83,2,LEN(D83)-3)),IF(RIGHT(D83,2)="k)",-1000*VALUE(MID(D83,2,LEN(D83)-3)),VALUE(SUBSTITUTE(D83,",","")))))),IF(RIGHT(D83,1)="T",1000000000000*VALUE(LEFT(D83,LEN(D83)-1)),IF(RIGHT(D83,1)="M",1000000*VALUE(LEFT(D83,LEN(D83)-1)),IF(RIGHT(D83,1)="B",1000000000*VALUE(LEFT(D83,LEN(D83)-1)),IF(RIGHT(D83,1)="%",0.01*VALUE(LEFT(D83,LEN(D83)-1)),IF(RIGHT(D83,1)="k",1000*VALUE(LEFT(D83,LEN(D83)-1)),VALUE(SUBSTITUTE(D83,",",""))))))))),"N/A")</f>
        <v/>
      </c>
      <c r="L83">
        <f>IFERROR(IF(TRIM(E83)="-", "N/A", IF(RIGHT(E83,1)=")",IF(RIGHT(E83,2)="T)",-1000000000000*VALUE(MID(E83,2,LEN(E83)-3)),IF(RIGHT(E83,2)="M)",-1000000*VALUE(MID(E83,2,LEN(E83)-3)),IF(RIGHT(E83,2)="B)",-1000000000*VALUE(MID(E83,2,LEN(E83)-3)),IF(RIGHT(E83,2)="k)",-1000*VALUE(MID(E83,2,LEN(E83)-3)),VALUE(SUBSTITUTE(E83,",","")))))),IF(RIGHT(E83,1)="T",1000000000000*VALUE(LEFT(E83,LEN(E83)-1)),IF(RIGHT(E83,1)="M",1000000*VALUE(LEFT(E83,LEN(E83)-1)),IF(RIGHT(E83,1)="B",1000000000*VALUE(LEFT(E83,LEN(E83)-1)),IF(RIGHT(E83,1)="%",0.01*VALUE(LEFT(E83,LEN(E83)-1)),IF(RIGHT(E83,1)="k",1000*VALUE(LEFT(E83,LEN(E83)-1)),VALUE(SUBSTITUTE(E83,",",""))))))))),"N/A")</f>
        <v/>
      </c>
      <c r="M83">
        <f>IFERROR(IF(TRIM(F83)="-", "N/A", IF(RIGHT(F83,1)=")",IF(RIGHT(F83,2)="T)",-1000000000000*VALUE(MID(F83,2,LEN(F83)-3)),IF(RIGHT(F83,2)="M)",-1000000*VALUE(MID(F83,2,LEN(F83)-3)),IF(RIGHT(F83,2)="B)",-1000000000*VALUE(MID(F83,2,LEN(F83)-3)),IF(RIGHT(F83,2)="k)",-1000*VALUE(MID(F83,2,LEN(F83)-3)),VALUE(SUBSTITUTE(F83,",","")))))),IF(RIGHT(F83,1)="T",1000000000000*VALUE(LEFT(F83,LEN(F83)-1)),IF(RIGHT(F83,1)="M",1000000*VALUE(LEFT(F83,LEN(F83)-1)),IF(RIGHT(F83,1)="B",1000000000*VALUE(LEFT(F83,LEN(F83)-1)),IF(RIGHT(F83,1)="%",0.01*VALUE(LEFT(F83,LEN(F83)-1)),IF(RIGHT(F83,1)="k",1000*VALUE(LEFT(F83,LEN(F83)-1)),VALUE(SUBSTITUTE(F83,",",""))))))))),"N/A")</f>
        <v/>
      </c>
      <c r="N83">
        <f>IFERROR(IF(TRIM(G83)="-", "N/A", IF(RIGHT(G83,1)=")",IF(RIGHT(G83,2)="T)",-1000000000000*VALUE(MID(G83,2,LEN(G83)-3)),IF(RIGHT(G83,2)="M)",-1000000*VALUE(MID(G83,2,LEN(G83)-3)),IF(RIGHT(G83,2)="B)",-1000000000*VALUE(MID(G83,2,LEN(G83)-3)),IF(RIGHT(G83,2)="k)",-1000*VALUE(MID(G83,2,LEN(G83)-3)),VALUE(SUBSTITUTE(G83,",","")))))),IF(RIGHT(G83,1)="T",1000000000000*VALUE(LEFT(G83,LEN(G83)-1)),IF(RIGHT(G83,1)="M",1000000*VALUE(LEFT(G83,LEN(G83)-1)),IF(RIGHT(G83,1)="B",1000000000*VALUE(LEFT(G83,LEN(G83)-1)),IF(RIGHT(G83,1)="%",0.01*VALUE(LEFT(G83,LEN(G83)-1)),IF(RIGHT(G83,1)="k",1000*VALUE(LEFT(G83,LEN(G83)-1)),VALUE(SUBSTITUTE(G83,",",""))))))))),"N/A")</f>
        <v/>
      </c>
    </row>
    <row r="84" spans="1:60">
      <c s="1" r="A84" t="n">
        <v>0</v>
      </c>
      <c r="B84" t="s">
        <v>144</v>
      </c>
      <c r="C84" t="s"/>
      <c r="F84">
        <f>IF(E73="below average",LOWER(TRIM(IF(ISNUMBER(VALUE(RIGHT(B73,1))),REPLACE(B73,LEN(B73),1,""),B73))),"")</f>
        <v/>
      </c>
      <c r="G84">
        <f>IF(F84&lt;&gt;"", G83 &amp; ", " &amp; IFERROR(LEFT(F84,FIND("(",F84) - 2),F84),G83)</f>
        <v/>
      </c>
      <c r="I84">
        <f>IF(AND(K84&gt; J84, L84&gt; K84, M84&gt; L84, N84&gt; M84), "pos_trend", IF(AND(K84&lt; J84, L84&lt; K84, M84&lt; L84, N84&lt; M84), "neg_trend", "N/A"))</f>
        <v/>
      </c>
      <c r="J84">
        <f>IFERROR(IF(TRIM(C84)="-", "N/A", IF(RIGHT(C84,1)=")",IF(RIGHT(C84,2)="T)",-1000000000000*VALUE(MID(C84,2,LEN(C84)-3)),IF(RIGHT(C84,2)="M)",-1000000*VALUE(MID(C84,2,LEN(C84)-3)),IF(RIGHT(C84,2)="B)",-1000000000*VALUE(MID(C84,2,LEN(C84)-3)),IF(RIGHT(C84,2)="k)",-1000*VALUE(MID(C84,2,LEN(C84)-3)),VALUE(SUBSTITUTE(C84,",","")))))),IF(RIGHT(C84,1)="T",1000000000000*VALUE(LEFT(C84,LEN(C84)-1)),IF(RIGHT(C84,1)="M",1000000*VALUE(LEFT(C84,LEN(C84)-1)),IF(RIGHT(C84,1)="B",1000000000*VALUE(LEFT(C84,LEN(C84)-1)),IF(RIGHT(C84,1)="%",0.01*VALUE(LEFT(C84,LEN(C84)-1)),IF(RIGHT(C84,1)="k",1000*VALUE(LEFT(C84,LEN(C84)-1)),VALUE(SUBSTITUTE(C84,",",""))))))))),"N/A")</f>
        <v/>
      </c>
      <c r="K84">
        <f>IFERROR(IF(TRIM(D84)="-", "N/A", IF(RIGHT(D84,1)=")",IF(RIGHT(D84,2)="T)",-1000000000000*VALUE(MID(D84,2,LEN(D84)-3)),IF(RIGHT(D84,2)="M)",-1000000*VALUE(MID(D84,2,LEN(D84)-3)),IF(RIGHT(D84,2)="B)",-1000000000*VALUE(MID(D84,2,LEN(D84)-3)),IF(RIGHT(D84,2)="k)",-1000*VALUE(MID(D84,2,LEN(D84)-3)),VALUE(SUBSTITUTE(D84,",","")))))),IF(RIGHT(D84,1)="T",1000000000000*VALUE(LEFT(D84,LEN(D84)-1)),IF(RIGHT(D84,1)="M",1000000*VALUE(LEFT(D84,LEN(D84)-1)),IF(RIGHT(D84,1)="B",1000000000*VALUE(LEFT(D84,LEN(D84)-1)),IF(RIGHT(D84,1)="%",0.01*VALUE(LEFT(D84,LEN(D84)-1)),IF(RIGHT(D84,1)="k",1000*VALUE(LEFT(D84,LEN(D84)-1)),VALUE(SUBSTITUTE(D84,",",""))))))))),"N/A")</f>
        <v/>
      </c>
      <c r="L84">
        <f>IFERROR(IF(TRIM(E84)="-", "N/A", IF(RIGHT(E84,1)=")",IF(RIGHT(E84,2)="T)",-1000000000000*VALUE(MID(E84,2,LEN(E84)-3)),IF(RIGHT(E84,2)="M)",-1000000*VALUE(MID(E84,2,LEN(E84)-3)),IF(RIGHT(E84,2)="B)",-1000000000*VALUE(MID(E84,2,LEN(E84)-3)),IF(RIGHT(E84,2)="k)",-1000*VALUE(MID(E84,2,LEN(E84)-3)),VALUE(SUBSTITUTE(E84,",","")))))),IF(RIGHT(E84,1)="T",1000000000000*VALUE(LEFT(E84,LEN(E84)-1)),IF(RIGHT(E84,1)="M",1000000*VALUE(LEFT(E84,LEN(E84)-1)),IF(RIGHT(E84,1)="B",1000000000*VALUE(LEFT(E84,LEN(E84)-1)),IF(RIGHT(E84,1)="%",0.01*VALUE(LEFT(E84,LEN(E84)-1)),IF(RIGHT(E84,1)="k",1000*VALUE(LEFT(E84,LEN(E84)-1)),VALUE(SUBSTITUTE(E84,",",""))))))))),"N/A")</f>
        <v/>
      </c>
      <c r="M84">
        <f>IFERROR(IF(TRIM(F84)="-", "N/A", IF(RIGHT(F84,1)=")",IF(RIGHT(F84,2)="T)",-1000000000000*VALUE(MID(F84,2,LEN(F84)-3)),IF(RIGHT(F84,2)="M)",-1000000*VALUE(MID(F84,2,LEN(F84)-3)),IF(RIGHT(F84,2)="B)",-1000000000*VALUE(MID(F84,2,LEN(F84)-3)),IF(RIGHT(F84,2)="k)",-1000*VALUE(MID(F84,2,LEN(F84)-3)),VALUE(SUBSTITUTE(F84,",","")))))),IF(RIGHT(F84,1)="T",1000000000000*VALUE(LEFT(F84,LEN(F84)-1)),IF(RIGHT(F84,1)="M",1000000*VALUE(LEFT(F84,LEN(F84)-1)),IF(RIGHT(F84,1)="B",1000000000*VALUE(LEFT(F84,LEN(F84)-1)),IF(RIGHT(F84,1)="%",0.01*VALUE(LEFT(F84,LEN(F84)-1)),IF(RIGHT(F84,1)="k",1000*VALUE(LEFT(F84,LEN(F84)-1)),VALUE(SUBSTITUTE(F84,",",""))))))))),"N/A")</f>
        <v/>
      </c>
      <c r="N84">
        <f>IFERROR(IF(TRIM(G84)="-", "N/A", IF(RIGHT(G84,1)=")",IF(RIGHT(G84,2)="T)",-1000000000000*VALUE(MID(G84,2,LEN(G84)-3)),IF(RIGHT(G84,2)="M)",-1000000*VALUE(MID(G84,2,LEN(G84)-3)),IF(RIGHT(G84,2)="B)",-1000000000*VALUE(MID(G84,2,LEN(G84)-3)),IF(RIGHT(G84,2)="k)",-1000*VALUE(MID(G84,2,LEN(G84)-3)),VALUE(SUBSTITUTE(G84,",","")))))),IF(RIGHT(G84,1)="T",1000000000000*VALUE(LEFT(G84,LEN(G84)-1)),IF(RIGHT(G84,1)="M",1000000*VALUE(LEFT(G84,LEN(G84)-1)),IF(RIGHT(G84,1)="B",1000000000*VALUE(LEFT(G84,LEN(G84)-1)),IF(RIGHT(G84,1)="%",0.01*VALUE(LEFT(G84,LEN(G84)-1)),IF(RIGHT(G84,1)="k",1000*VALUE(LEFT(G84,LEN(G84)-1)),VALUE(SUBSTITUTE(G84,",",""))))))))),"N/A")</f>
        <v/>
      </c>
    </row>
    <row r="85" spans="1:60">
      <c s="1" r="A85" t="n">
        <v>1</v>
      </c>
      <c r="B85" t="s">
        <v>146</v>
      </c>
      <c r="C85" t="s"/>
      <c r="F85">
        <f>IF(E74="below average",LOWER(TRIM(IF(ISNUMBER(VALUE(RIGHT(B74,1))),REPLACE(B74,LEN(B74),1,""),B74))),"")</f>
        <v/>
      </c>
      <c r="G85">
        <f>IF(F85&lt;&gt;"", G84 &amp; ", " &amp; IFERROR(LEFT(F85,FIND("(",F85) - 2),F85),G84)</f>
        <v/>
      </c>
      <c r="I85">
        <f>IF(AND(K85&gt; J85, L85&gt; K85, M85&gt; L85, N85&gt; M85), "pos_trend", IF(AND(K85&lt; J85, L85&lt; K85, M85&lt; L85, N85&lt; M85), "neg_trend", "N/A"))</f>
        <v/>
      </c>
      <c r="J85">
        <f>IFERROR(IF(TRIM(C85)="-", "N/A", IF(RIGHT(C85,1)=")",IF(RIGHT(C85,2)="T)",-1000000000000*VALUE(MID(C85,2,LEN(C85)-3)),IF(RIGHT(C85,2)="M)",-1000000*VALUE(MID(C85,2,LEN(C85)-3)),IF(RIGHT(C85,2)="B)",-1000000000*VALUE(MID(C85,2,LEN(C85)-3)),IF(RIGHT(C85,2)="k)",-1000*VALUE(MID(C85,2,LEN(C85)-3)),VALUE(SUBSTITUTE(C85,",","")))))),IF(RIGHT(C85,1)="T",1000000000000*VALUE(LEFT(C85,LEN(C85)-1)),IF(RIGHT(C85,1)="M",1000000*VALUE(LEFT(C85,LEN(C85)-1)),IF(RIGHT(C85,1)="B",1000000000*VALUE(LEFT(C85,LEN(C85)-1)),IF(RIGHT(C85,1)="%",0.01*VALUE(LEFT(C85,LEN(C85)-1)),IF(RIGHT(C85,1)="k",1000*VALUE(LEFT(C85,LEN(C85)-1)),VALUE(SUBSTITUTE(C85,",",""))))))))),"N/A")</f>
        <v/>
      </c>
      <c r="K85">
        <f>IFERROR(IF(TRIM(D85)="-", "N/A", IF(RIGHT(D85,1)=")",IF(RIGHT(D85,2)="T)",-1000000000000*VALUE(MID(D85,2,LEN(D85)-3)),IF(RIGHT(D85,2)="M)",-1000000*VALUE(MID(D85,2,LEN(D85)-3)),IF(RIGHT(D85,2)="B)",-1000000000*VALUE(MID(D85,2,LEN(D85)-3)),IF(RIGHT(D85,2)="k)",-1000*VALUE(MID(D85,2,LEN(D85)-3)),VALUE(SUBSTITUTE(D85,",","")))))),IF(RIGHT(D85,1)="T",1000000000000*VALUE(LEFT(D85,LEN(D85)-1)),IF(RIGHT(D85,1)="M",1000000*VALUE(LEFT(D85,LEN(D85)-1)),IF(RIGHT(D85,1)="B",1000000000*VALUE(LEFT(D85,LEN(D85)-1)),IF(RIGHT(D85,1)="%",0.01*VALUE(LEFT(D85,LEN(D85)-1)),IF(RIGHT(D85,1)="k",1000*VALUE(LEFT(D85,LEN(D85)-1)),VALUE(SUBSTITUTE(D85,",",""))))))))),"N/A")</f>
        <v/>
      </c>
      <c r="L85">
        <f>IFERROR(IF(TRIM(E85)="-", "N/A", IF(RIGHT(E85,1)=")",IF(RIGHT(E85,2)="T)",-1000000000000*VALUE(MID(E85,2,LEN(E85)-3)),IF(RIGHT(E85,2)="M)",-1000000*VALUE(MID(E85,2,LEN(E85)-3)),IF(RIGHT(E85,2)="B)",-1000000000*VALUE(MID(E85,2,LEN(E85)-3)),IF(RIGHT(E85,2)="k)",-1000*VALUE(MID(E85,2,LEN(E85)-3)),VALUE(SUBSTITUTE(E85,",","")))))),IF(RIGHT(E85,1)="T",1000000000000*VALUE(LEFT(E85,LEN(E85)-1)),IF(RIGHT(E85,1)="M",1000000*VALUE(LEFT(E85,LEN(E85)-1)),IF(RIGHT(E85,1)="B",1000000000*VALUE(LEFT(E85,LEN(E85)-1)),IF(RIGHT(E85,1)="%",0.01*VALUE(LEFT(E85,LEN(E85)-1)),IF(RIGHT(E85,1)="k",1000*VALUE(LEFT(E85,LEN(E85)-1)),VALUE(SUBSTITUTE(E85,",",""))))))))),"N/A")</f>
        <v/>
      </c>
      <c r="M85">
        <f>IFERROR(IF(TRIM(F85)="-", "N/A", IF(RIGHT(F85,1)=")",IF(RIGHT(F85,2)="T)",-1000000000000*VALUE(MID(F85,2,LEN(F85)-3)),IF(RIGHT(F85,2)="M)",-1000000*VALUE(MID(F85,2,LEN(F85)-3)),IF(RIGHT(F85,2)="B)",-1000000000*VALUE(MID(F85,2,LEN(F85)-3)),IF(RIGHT(F85,2)="k)",-1000*VALUE(MID(F85,2,LEN(F85)-3)),VALUE(SUBSTITUTE(F85,",","")))))),IF(RIGHT(F85,1)="T",1000000000000*VALUE(LEFT(F85,LEN(F85)-1)),IF(RIGHT(F85,1)="M",1000000*VALUE(LEFT(F85,LEN(F85)-1)),IF(RIGHT(F85,1)="B",1000000000*VALUE(LEFT(F85,LEN(F85)-1)),IF(RIGHT(F85,1)="%",0.01*VALUE(LEFT(F85,LEN(F85)-1)),IF(RIGHT(F85,1)="k",1000*VALUE(LEFT(F85,LEN(F85)-1)),VALUE(SUBSTITUTE(F85,",",""))))))))),"N/A")</f>
        <v/>
      </c>
      <c r="N85">
        <f>IFERROR(IF(TRIM(G85)="-", "N/A", IF(RIGHT(G85,1)=")",IF(RIGHT(G85,2)="T)",-1000000000000*VALUE(MID(G85,2,LEN(G85)-3)),IF(RIGHT(G85,2)="M)",-1000000*VALUE(MID(G85,2,LEN(G85)-3)),IF(RIGHT(G85,2)="B)",-1000000000*VALUE(MID(G85,2,LEN(G85)-3)),IF(RIGHT(G85,2)="k)",-1000*VALUE(MID(G85,2,LEN(G85)-3)),VALUE(SUBSTITUTE(G85,",","")))))),IF(RIGHT(G85,1)="T",1000000000000*VALUE(LEFT(G85,LEN(G85)-1)),IF(RIGHT(G85,1)="M",1000000*VALUE(LEFT(G85,LEN(G85)-1)),IF(RIGHT(G85,1)="B",1000000000*VALUE(LEFT(G85,LEN(G85)-1)),IF(RIGHT(G85,1)="%",0.01*VALUE(LEFT(G85,LEN(G85)-1)),IF(RIGHT(G85,1)="k",1000*VALUE(LEFT(G85,LEN(G85)-1)),VALUE(SUBSTITUTE(G85,",",""))))))))),"N/A")</f>
        <v/>
      </c>
    </row>
    <row r="86" spans="1:60">
      <c r="F86">
        <f>IF(E75="below average",LOWER(TRIM(IF(ISNUMBER(VALUE(RIGHT(B75,1))),REPLACE(B75,LEN(B75),1,""),B75))),"")</f>
        <v/>
      </c>
      <c r="G86">
        <f>IF(F86&lt;&gt;"", G85 &amp; ", " &amp; IFERROR(LEFT(F86,FIND("(",F86) - 2),F86),G85)</f>
        <v/>
      </c>
      <c r="I86">
        <f>IF(AND(K86&gt; J86, L86&gt; K86, M86&gt; L86, N86&gt; M86), "pos_trend", IF(AND(K86&lt; J86, L86&lt; K86, M86&lt; L86, N86&lt; M86), "neg_trend", "N/A"))</f>
        <v/>
      </c>
      <c r="J86">
        <f>IFERROR(IF(TRIM(C86)="-", "N/A", IF(RIGHT(C86,1)=")",IF(RIGHT(C86,2)="T)",-1000000000000*VALUE(MID(C86,2,LEN(C86)-3)),IF(RIGHT(C86,2)="M)",-1000000*VALUE(MID(C86,2,LEN(C86)-3)),IF(RIGHT(C86,2)="B)",-1000000000*VALUE(MID(C86,2,LEN(C86)-3)),IF(RIGHT(C86,2)="k)",-1000*VALUE(MID(C86,2,LEN(C86)-3)),VALUE(SUBSTITUTE(C86,",","")))))),IF(RIGHT(C86,1)="T",1000000000000*VALUE(LEFT(C86,LEN(C86)-1)),IF(RIGHT(C86,1)="M",1000000*VALUE(LEFT(C86,LEN(C86)-1)),IF(RIGHT(C86,1)="B",1000000000*VALUE(LEFT(C86,LEN(C86)-1)),IF(RIGHT(C86,1)="%",0.01*VALUE(LEFT(C86,LEN(C86)-1)),IF(RIGHT(C86,1)="k",1000*VALUE(LEFT(C86,LEN(C86)-1)),VALUE(SUBSTITUTE(C86,",",""))))))))),"N/A")</f>
        <v/>
      </c>
      <c r="K86">
        <f>IFERROR(IF(TRIM(D86)="-", "N/A", IF(RIGHT(D86,1)=")",IF(RIGHT(D86,2)="T)",-1000000000000*VALUE(MID(D86,2,LEN(D86)-3)),IF(RIGHT(D86,2)="M)",-1000000*VALUE(MID(D86,2,LEN(D86)-3)),IF(RIGHT(D86,2)="B)",-1000000000*VALUE(MID(D86,2,LEN(D86)-3)),IF(RIGHT(D86,2)="k)",-1000*VALUE(MID(D86,2,LEN(D86)-3)),VALUE(SUBSTITUTE(D86,",","")))))),IF(RIGHT(D86,1)="T",1000000000000*VALUE(LEFT(D86,LEN(D86)-1)),IF(RIGHT(D86,1)="M",1000000*VALUE(LEFT(D86,LEN(D86)-1)),IF(RIGHT(D86,1)="B",1000000000*VALUE(LEFT(D86,LEN(D86)-1)),IF(RIGHT(D86,1)="%",0.01*VALUE(LEFT(D86,LEN(D86)-1)),IF(RIGHT(D86,1)="k",1000*VALUE(LEFT(D86,LEN(D86)-1)),VALUE(SUBSTITUTE(D86,",",""))))))))),"N/A")</f>
        <v/>
      </c>
      <c r="L86">
        <f>IFERROR(IF(TRIM(E86)="-", "N/A", IF(RIGHT(E86,1)=")",IF(RIGHT(E86,2)="T)",-1000000000000*VALUE(MID(E86,2,LEN(E86)-3)),IF(RIGHT(E86,2)="M)",-1000000*VALUE(MID(E86,2,LEN(E86)-3)),IF(RIGHT(E86,2)="B)",-1000000000*VALUE(MID(E86,2,LEN(E86)-3)),IF(RIGHT(E86,2)="k)",-1000*VALUE(MID(E86,2,LEN(E86)-3)),VALUE(SUBSTITUTE(E86,",","")))))),IF(RIGHT(E86,1)="T",1000000000000*VALUE(LEFT(E86,LEN(E86)-1)),IF(RIGHT(E86,1)="M",1000000*VALUE(LEFT(E86,LEN(E86)-1)),IF(RIGHT(E86,1)="B",1000000000*VALUE(LEFT(E86,LEN(E86)-1)),IF(RIGHT(E86,1)="%",0.01*VALUE(LEFT(E86,LEN(E86)-1)),IF(RIGHT(E86,1)="k",1000*VALUE(LEFT(E86,LEN(E86)-1)),VALUE(SUBSTITUTE(E86,",",""))))))))),"N/A")</f>
        <v/>
      </c>
      <c r="M86">
        <f>IFERROR(IF(TRIM(F86)="-", "N/A", IF(RIGHT(F86,1)=")",IF(RIGHT(F86,2)="T)",-1000000000000*VALUE(MID(F86,2,LEN(F86)-3)),IF(RIGHT(F86,2)="M)",-1000000*VALUE(MID(F86,2,LEN(F86)-3)),IF(RIGHT(F86,2)="B)",-1000000000*VALUE(MID(F86,2,LEN(F86)-3)),IF(RIGHT(F86,2)="k)",-1000*VALUE(MID(F86,2,LEN(F86)-3)),VALUE(SUBSTITUTE(F86,",","")))))),IF(RIGHT(F86,1)="T",1000000000000*VALUE(LEFT(F86,LEN(F86)-1)),IF(RIGHT(F86,1)="M",1000000*VALUE(LEFT(F86,LEN(F86)-1)),IF(RIGHT(F86,1)="B",1000000000*VALUE(LEFT(F86,LEN(F86)-1)),IF(RIGHT(F86,1)="%",0.01*VALUE(LEFT(F86,LEN(F86)-1)),IF(RIGHT(F86,1)="k",1000*VALUE(LEFT(F86,LEN(F86)-1)),VALUE(SUBSTITUTE(F86,",",""))))))))),"N/A")</f>
        <v/>
      </c>
      <c r="N86">
        <f>IFERROR(IF(TRIM(G86)="-", "N/A", IF(RIGHT(G86,1)=")",IF(RIGHT(G86,2)="T)",-1000000000000*VALUE(MID(G86,2,LEN(G86)-3)),IF(RIGHT(G86,2)="M)",-1000000*VALUE(MID(G86,2,LEN(G86)-3)),IF(RIGHT(G86,2)="B)",-1000000000*VALUE(MID(G86,2,LEN(G86)-3)),IF(RIGHT(G86,2)="k)",-1000*VALUE(MID(G86,2,LEN(G86)-3)),VALUE(SUBSTITUTE(G86,",","")))))),IF(RIGHT(G86,1)="T",1000000000000*VALUE(LEFT(G86,LEN(G86)-1)),IF(RIGHT(G86,1)="M",1000000*VALUE(LEFT(G86,LEN(G86)-1)),IF(RIGHT(G86,1)="B",1000000000*VALUE(LEFT(G86,LEN(G86)-1)),IF(RIGHT(G86,1)="%",0.01*VALUE(LEFT(G86,LEN(G86)-1)),IF(RIGHT(G86,1)="k",1000*VALUE(LEFT(G86,LEN(G86)-1)),VALUE(SUBSTITUTE(G86,",",""))))))))),"N/A")</f>
        <v/>
      </c>
    </row>
    <row r="87" spans="1:60">
      <c s="1" r="A87" t="n">
        <v>0</v>
      </c>
      <c r="B87" t="s">
        <v>148</v>
      </c>
      <c r="C87" t="s"/>
      <c r="F87">
        <f>IF(E76="below average",LOWER(TRIM(IF(ISNUMBER(VALUE(RIGHT(B76,1))),REPLACE(B76,LEN(B76),1,""),B76))),"")</f>
        <v/>
      </c>
      <c r="G87">
        <f>IF(F87&lt;&gt;"", G86 &amp; ", " &amp; IFERROR(LEFT(F87,FIND("(",F87) - 2),F87),G86)</f>
        <v/>
      </c>
      <c r="I87">
        <f>IF(AND(K87&gt; J87, L87&gt; K87, M87&gt; L87, N87&gt; M87), "pos_trend", IF(AND(K87&lt; J87, L87&lt; K87, M87&lt; L87, N87&lt; M87), "neg_trend", "N/A"))</f>
        <v/>
      </c>
      <c r="J87">
        <f>IFERROR(IF(TRIM(C87)="-", "N/A", IF(RIGHT(C87,1)=")",IF(RIGHT(C87,2)="T)",-1000000000000*VALUE(MID(C87,2,LEN(C87)-3)),IF(RIGHT(C87,2)="M)",-1000000*VALUE(MID(C87,2,LEN(C87)-3)),IF(RIGHT(C87,2)="B)",-1000000000*VALUE(MID(C87,2,LEN(C87)-3)),IF(RIGHT(C87,2)="k)",-1000*VALUE(MID(C87,2,LEN(C87)-3)),VALUE(SUBSTITUTE(C87,",","")))))),IF(RIGHT(C87,1)="T",1000000000000*VALUE(LEFT(C87,LEN(C87)-1)),IF(RIGHT(C87,1)="M",1000000*VALUE(LEFT(C87,LEN(C87)-1)),IF(RIGHT(C87,1)="B",1000000000*VALUE(LEFT(C87,LEN(C87)-1)),IF(RIGHT(C87,1)="%",0.01*VALUE(LEFT(C87,LEN(C87)-1)),IF(RIGHT(C87,1)="k",1000*VALUE(LEFT(C87,LEN(C87)-1)),VALUE(SUBSTITUTE(C87,",",""))))))))),"N/A")</f>
        <v/>
      </c>
      <c r="K87">
        <f>IFERROR(IF(TRIM(D87)="-", "N/A", IF(RIGHT(D87,1)=")",IF(RIGHT(D87,2)="T)",-1000000000000*VALUE(MID(D87,2,LEN(D87)-3)),IF(RIGHT(D87,2)="M)",-1000000*VALUE(MID(D87,2,LEN(D87)-3)),IF(RIGHT(D87,2)="B)",-1000000000*VALUE(MID(D87,2,LEN(D87)-3)),IF(RIGHT(D87,2)="k)",-1000*VALUE(MID(D87,2,LEN(D87)-3)),VALUE(SUBSTITUTE(D87,",","")))))),IF(RIGHT(D87,1)="T",1000000000000*VALUE(LEFT(D87,LEN(D87)-1)),IF(RIGHT(D87,1)="M",1000000*VALUE(LEFT(D87,LEN(D87)-1)),IF(RIGHT(D87,1)="B",1000000000*VALUE(LEFT(D87,LEN(D87)-1)),IF(RIGHT(D87,1)="%",0.01*VALUE(LEFT(D87,LEN(D87)-1)),IF(RIGHT(D87,1)="k",1000*VALUE(LEFT(D87,LEN(D87)-1)),VALUE(SUBSTITUTE(D87,",",""))))))))),"N/A")</f>
        <v/>
      </c>
      <c r="L87">
        <f>IFERROR(IF(TRIM(E87)="-", "N/A", IF(RIGHT(E87,1)=")",IF(RIGHT(E87,2)="T)",-1000000000000*VALUE(MID(E87,2,LEN(E87)-3)),IF(RIGHT(E87,2)="M)",-1000000*VALUE(MID(E87,2,LEN(E87)-3)),IF(RIGHT(E87,2)="B)",-1000000000*VALUE(MID(E87,2,LEN(E87)-3)),IF(RIGHT(E87,2)="k)",-1000*VALUE(MID(E87,2,LEN(E87)-3)),VALUE(SUBSTITUTE(E87,",","")))))),IF(RIGHT(E87,1)="T",1000000000000*VALUE(LEFT(E87,LEN(E87)-1)),IF(RIGHT(E87,1)="M",1000000*VALUE(LEFT(E87,LEN(E87)-1)),IF(RIGHT(E87,1)="B",1000000000*VALUE(LEFT(E87,LEN(E87)-1)),IF(RIGHT(E87,1)="%",0.01*VALUE(LEFT(E87,LEN(E87)-1)),IF(RIGHT(E87,1)="k",1000*VALUE(LEFT(E87,LEN(E87)-1)),VALUE(SUBSTITUTE(E87,",",""))))))))),"N/A")</f>
        <v/>
      </c>
      <c r="M87">
        <f>IFERROR(IF(TRIM(F87)="-", "N/A", IF(RIGHT(F87,1)=")",IF(RIGHT(F87,2)="T)",-1000000000000*VALUE(MID(F87,2,LEN(F87)-3)),IF(RIGHT(F87,2)="M)",-1000000*VALUE(MID(F87,2,LEN(F87)-3)),IF(RIGHT(F87,2)="B)",-1000000000*VALUE(MID(F87,2,LEN(F87)-3)),IF(RIGHT(F87,2)="k)",-1000*VALUE(MID(F87,2,LEN(F87)-3)),VALUE(SUBSTITUTE(F87,",","")))))),IF(RIGHT(F87,1)="T",1000000000000*VALUE(LEFT(F87,LEN(F87)-1)),IF(RIGHT(F87,1)="M",1000000*VALUE(LEFT(F87,LEN(F87)-1)),IF(RIGHT(F87,1)="B",1000000000*VALUE(LEFT(F87,LEN(F87)-1)),IF(RIGHT(F87,1)="%",0.01*VALUE(LEFT(F87,LEN(F87)-1)),IF(RIGHT(F87,1)="k",1000*VALUE(LEFT(F87,LEN(F87)-1)),VALUE(SUBSTITUTE(F87,",",""))))))))),"N/A")</f>
        <v/>
      </c>
      <c r="N87">
        <f>IFERROR(IF(TRIM(G87)="-", "N/A", IF(RIGHT(G87,1)=")",IF(RIGHT(G87,2)="T)",-1000000000000*VALUE(MID(G87,2,LEN(G87)-3)),IF(RIGHT(G87,2)="M)",-1000000*VALUE(MID(G87,2,LEN(G87)-3)),IF(RIGHT(G87,2)="B)",-1000000000*VALUE(MID(G87,2,LEN(G87)-3)),IF(RIGHT(G87,2)="k)",-1000*VALUE(MID(G87,2,LEN(G87)-3)),VALUE(SUBSTITUTE(G87,",","")))))),IF(RIGHT(G87,1)="T",1000000000000*VALUE(LEFT(G87,LEN(G87)-1)),IF(RIGHT(G87,1)="M",1000000*VALUE(LEFT(G87,LEN(G87)-1)),IF(RIGHT(G87,1)="B",1000000000*VALUE(LEFT(G87,LEN(G87)-1)),IF(RIGHT(G87,1)="%",0.01*VALUE(LEFT(G87,LEN(G87)-1)),IF(RIGHT(G87,1)="k",1000*VALUE(LEFT(G87,LEN(G87)-1)),VALUE(SUBSTITUTE(G87,",",""))))))))),"N/A")</f>
        <v/>
      </c>
    </row>
    <row r="88" spans="1:60">
      <c s="1" r="A88" t="n">
        <v>1</v>
      </c>
      <c r="B88" t="s">
        <v>150</v>
      </c>
      <c r="C88" t="s"/>
      <c r="F88">
        <f>IF(F87="",IF(F86="",IF(F85="",IF(F84="",IF(F83="",IF(F82="",IFERROR(LEFT(F81,FIND("(",F81) - 2),F81),IFERROR(LEFT(F82,FIND("(",F82) - 2),F82)),IFERROR(LEFT(F83,FIND("(",F83) - 2),F83)),IFERROR(LEFT(F84,FIND("(",F84) - 2),F84)),IFERROR(LEFT(F85,FIND("(",F85) - 2),F85)),IFERROR(LEFT(F86,FIND("(",F86) - 2),F86)),IFERROR(LEFT(F87,FIND("(",F87) - 2),F87))</f>
        <v/>
      </c>
      <c r="G88">
        <f>TRIM(IF(LEFT(G87,1)=",",REPLACE(G87,1,1,""),SUBSTITUTE(G87,F88, "and " &amp; F88)))</f>
        <v/>
      </c>
      <c r="I88">
        <f>IF(AND(K88&gt; J88, L88&gt; K88, M88&gt; L88, N88&gt; M88), "pos_trend", IF(AND(K88&lt; J88, L88&lt; K88, M88&lt; L88, N88&lt; M88), "neg_trend", "N/A"))</f>
        <v/>
      </c>
      <c r="J88">
        <f>IFERROR(IF(TRIM(C88)="-", "N/A", IF(RIGHT(C88,1)=")",IF(RIGHT(C88,2)="T)",-1000000000000*VALUE(MID(C88,2,LEN(C88)-3)),IF(RIGHT(C88,2)="M)",-1000000*VALUE(MID(C88,2,LEN(C88)-3)),IF(RIGHT(C88,2)="B)",-1000000000*VALUE(MID(C88,2,LEN(C88)-3)),IF(RIGHT(C88,2)="k)",-1000*VALUE(MID(C88,2,LEN(C88)-3)),VALUE(SUBSTITUTE(C88,",","")))))),IF(RIGHT(C88,1)="T",1000000000000*VALUE(LEFT(C88,LEN(C88)-1)),IF(RIGHT(C88,1)="M",1000000*VALUE(LEFT(C88,LEN(C88)-1)),IF(RIGHT(C88,1)="B",1000000000*VALUE(LEFT(C88,LEN(C88)-1)),IF(RIGHT(C88,1)="%",0.01*VALUE(LEFT(C88,LEN(C88)-1)),IF(RIGHT(C88,1)="k",1000*VALUE(LEFT(C88,LEN(C88)-1)),VALUE(SUBSTITUTE(C88,",",""))))))))),"N/A")</f>
        <v/>
      </c>
      <c r="K88">
        <f>IFERROR(IF(TRIM(D88)="-", "N/A", IF(RIGHT(D88,1)=")",IF(RIGHT(D88,2)="T)",-1000000000000*VALUE(MID(D88,2,LEN(D88)-3)),IF(RIGHT(D88,2)="M)",-1000000*VALUE(MID(D88,2,LEN(D88)-3)),IF(RIGHT(D88,2)="B)",-1000000000*VALUE(MID(D88,2,LEN(D88)-3)),IF(RIGHT(D88,2)="k)",-1000*VALUE(MID(D88,2,LEN(D88)-3)),VALUE(SUBSTITUTE(D88,",","")))))),IF(RIGHT(D88,1)="T",1000000000000*VALUE(LEFT(D88,LEN(D88)-1)),IF(RIGHT(D88,1)="M",1000000*VALUE(LEFT(D88,LEN(D88)-1)),IF(RIGHT(D88,1)="B",1000000000*VALUE(LEFT(D88,LEN(D88)-1)),IF(RIGHT(D88,1)="%",0.01*VALUE(LEFT(D88,LEN(D88)-1)),IF(RIGHT(D88,1)="k",1000*VALUE(LEFT(D88,LEN(D88)-1)),VALUE(SUBSTITUTE(D88,",",""))))))))),"N/A")</f>
        <v/>
      </c>
      <c r="L88">
        <f>IFERROR(IF(TRIM(E88)="-", "N/A", IF(RIGHT(E88,1)=")",IF(RIGHT(E88,2)="T)",-1000000000000*VALUE(MID(E88,2,LEN(E88)-3)),IF(RIGHT(E88,2)="M)",-1000000*VALUE(MID(E88,2,LEN(E88)-3)),IF(RIGHT(E88,2)="B)",-1000000000*VALUE(MID(E88,2,LEN(E88)-3)),IF(RIGHT(E88,2)="k)",-1000*VALUE(MID(E88,2,LEN(E88)-3)),VALUE(SUBSTITUTE(E88,",","")))))),IF(RIGHT(E88,1)="T",1000000000000*VALUE(LEFT(E88,LEN(E88)-1)),IF(RIGHT(E88,1)="M",1000000*VALUE(LEFT(E88,LEN(E88)-1)),IF(RIGHT(E88,1)="B",1000000000*VALUE(LEFT(E88,LEN(E88)-1)),IF(RIGHT(E88,1)="%",0.01*VALUE(LEFT(E88,LEN(E88)-1)),IF(RIGHT(E88,1)="k",1000*VALUE(LEFT(E88,LEN(E88)-1)),VALUE(SUBSTITUTE(E88,",",""))))))))),"N/A")</f>
        <v/>
      </c>
      <c r="M88">
        <f>IFERROR(IF(TRIM(F88)="-", "N/A", IF(RIGHT(F88,1)=")",IF(RIGHT(F88,2)="T)",-1000000000000*VALUE(MID(F88,2,LEN(F88)-3)),IF(RIGHT(F88,2)="M)",-1000000*VALUE(MID(F88,2,LEN(F88)-3)),IF(RIGHT(F88,2)="B)",-1000000000*VALUE(MID(F88,2,LEN(F88)-3)),IF(RIGHT(F88,2)="k)",-1000*VALUE(MID(F88,2,LEN(F88)-3)),VALUE(SUBSTITUTE(F88,",","")))))),IF(RIGHT(F88,1)="T",1000000000000*VALUE(LEFT(F88,LEN(F88)-1)),IF(RIGHT(F88,1)="M",1000000*VALUE(LEFT(F88,LEN(F88)-1)),IF(RIGHT(F88,1)="B",1000000000*VALUE(LEFT(F88,LEN(F88)-1)),IF(RIGHT(F88,1)="%",0.01*VALUE(LEFT(F88,LEN(F88)-1)),IF(RIGHT(F88,1)="k",1000*VALUE(LEFT(F88,LEN(F88)-1)),VALUE(SUBSTITUTE(F88,",",""))))))))),"N/A")</f>
        <v/>
      </c>
      <c r="N88">
        <f>IFERROR(IF(TRIM(G88)="-", "N/A", IF(RIGHT(G88,1)=")",IF(RIGHT(G88,2)="T)",-1000000000000*VALUE(MID(G88,2,LEN(G88)-3)),IF(RIGHT(G88,2)="M)",-1000000*VALUE(MID(G88,2,LEN(G88)-3)),IF(RIGHT(G88,2)="B)",-1000000000*VALUE(MID(G88,2,LEN(G88)-3)),IF(RIGHT(G88,2)="k)",-1000*VALUE(MID(G88,2,LEN(G88)-3)),VALUE(SUBSTITUTE(G88,",","")))))),IF(RIGHT(G88,1)="T",1000000000000*VALUE(LEFT(G88,LEN(G88)-1)),IF(RIGHT(G88,1)="M",1000000*VALUE(LEFT(G88,LEN(G88)-1)),IF(RIGHT(G88,1)="B",1000000000*VALUE(LEFT(G88,LEN(G88)-1)),IF(RIGHT(G88,1)="%",0.01*VALUE(LEFT(G88,LEN(G88)-1)),IF(RIGHT(G88,1)="k",1000*VALUE(LEFT(G88,LEN(G88)-1)),VALUE(SUBSTITUTE(G88,",",""))))))))),"N/A")</f>
        <v/>
      </c>
    </row>
    <row r="89" spans="1:60">
      <c s="1" r="A89" t="n">
        <v>2</v>
      </c>
      <c r="B89" t="s">
        <v>152</v>
      </c>
      <c r="C89" t="s"/>
      <c r="D89">
        <f>IF(COUNTIF(E70:E76,"=below average")&gt;0,"There are some indications that "&amp;D1&amp;" may be undervalued. The company has a lower " &amp; G88 &amp; " than the comparable average", "Inconclusive")</f>
        <v/>
      </c>
      <c r="I89">
        <f>IF(AND(K89&gt; J89, L89&gt; K89, M89&gt; L89, N89&gt; M89), "pos_trend", IF(AND(K89&lt; J89, L89&lt; K89, M89&lt; L89, N89&lt; M89), "neg_trend", "N/A"))</f>
        <v/>
      </c>
      <c r="J89">
        <f>IFERROR(IF(TRIM(C89)="-", "N/A", IF(RIGHT(C89,1)=")",IF(RIGHT(C89,2)="T)",-1000000000000*VALUE(MID(C89,2,LEN(C89)-3)),IF(RIGHT(C89,2)="M)",-1000000*VALUE(MID(C89,2,LEN(C89)-3)),IF(RIGHT(C89,2)="B)",-1000000000*VALUE(MID(C89,2,LEN(C89)-3)),IF(RIGHT(C89,2)="k)",-1000*VALUE(MID(C89,2,LEN(C89)-3)),VALUE(SUBSTITUTE(C89,",","")))))),IF(RIGHT(C89,1)="T",1000000000000*VALUE(LEFT(C89,LEN(C89)-1)),IF(RIGHT(C89,1)="M",1000000*VALUE(LEFT(C89,LEN(C89)-1)),IF(RIGHT(C89,1)="B",1000000000*VALUE(LEFT(C89,LEN(C89)-1)),IF(RIGHT(C89,1)="%",0.01*VALUE(LEFT(C89,LEN(C89)-1)),IF(RIGHT(C89,1)="k",1000*VALUE(LEFT(C89,LEN(C89)-1)),VALUE(SUBSTITUTE(C89,",",""))))))))),"N/A")</f>
        <v/>
      </c>
      <c r="K89">
        <f>IFERROR(IF(TRIM(D89)="-", "N/A", IF(RIGHT(D89,1)=")",IF(RIGHT(D89,2)="T)",-1000000000000*VALUE(MID(D89,2,LEN(D89)-3)),IF(RIGHT(D89,2)="M)",-1000000*VALUE(MID(D89,2,LEN(D89)-3)),IF(RIGHT(D89,2)="B)",-1000000000*VALUE(MID(D89,2,LEN(D89)-3)),IF(RIGHT(D89,2)="k)",-1000*VALUE(MID(D89,2,LEN(D89)-3)),VALUE(SUBSTITUTE(D89,",","")))))),IF(RIGHT(D89,1)="T",1000000000000*VALUE(LEFT(D89,LEN(D89)-1)),IF(RIGHT(D89,1)="M",1000000*VALUE(LEFT(D89,LEN(D89)-1)),IF(RIGHT(D89,1)="B",1000000000*VALUE(LEFT(D89,LEN(D89)-1)),IF(RIGHT(D89,1)="%",0.01*VALUE(LEFT(D89,LEN(D89)-1)),IF(RIGHT(D89,1)="k",1000*VALUE(LEFT(D89,LEN(D89)-1)),VALUE(SUBSTITUTE(D89,",",""))))))))),"N/A")</f>
        <v/>
      </c>
      <c r="L89">
        <f>IFERROR(IF(TRIM(E89)="-", "N/A", IF(RIGHT(E89,1)=")",IF(RIGHT(E89,2)="T)",-1000000000000*VALUE(MID(E89,2,LEN(E89)-3)),IF(RIGHT(E89,2)="M)",-1000000*VALUE(MID(E89,2,LEN(E89)-3)),IF(RIGHT(E89,2)="B)",-1000000000*VALUE(MID(E89,2,LEN(E89)-3)),IF(RIGHT(E89,2)="k)",-1000*VALUE(MID(E89,2,LEN(E89)-3)),VALUE(SUBSTITUTE(E89,",","")))))),IF(RIGHT(E89,1)="T",1000000000000*VALUE(LEFT(E89,LEN(E89)-1)),IF(RIGHT(E89,1)="M",1000000*VALUE(LEFT(E89,LEN(E89)-1)),IF(RIGHT(E89,1)="B",1000000000*VALUE(LEFT(E89,LEN(E89)-1)),IF(RIGHT(E89,1)="%",0.01*VALUE(LEFT(E89,LEN(E89)-1)),IF(RIGHT(E89,1)="k",1000*VALUE(LEFT(E89,LEN(E89)-1)),VALUE(SUBSTITUTE(E89,",",""))))))))),"N/A")</f>
        <v/>
      </c>
      <c r="M89">
        <f>IFERROR(IF(TRIM(F89)="-", "N/A", IF(RIGHT(F89,1)=")",IF(RIGHT(F89,2)="T)",-1000000000000*VALUE(MID(F89,2,LEN(F89)-3)),IF(RIGHT(F89,2)="M)",-1000000*VALUE(MID(F89,2,LEN(F89)-3)),IF(RIGHT(F89,2)="B)",-1000000000*VALUE(MID(F89,2,LEN(F89)-3)),IF(RIGHT(F89,2)="k)",-1000*VALUE(MID(F89,2,LEN(F89)-3)),VALUE(SUBSTITUTE(F89,",","")))))),IF(RIGHT(F89,1)="T",1000000000000*VALUE(LEFT(F89,LEN(F89)-1)),IF(RIGHT(F89,1)="M",1000000*VALUE(LEFT(F89,LEN(F89)-1)),IF(RIGHT(F89,1)="B",1000000000*VALUE(LEFT(F89,LEN(F89)-1)),IF(RIGHT(F89,1)="%",0.01*VALUE(LEFT(F89,LEN(F89)-1)),IF(RIGHT(F89,1)="k",1000*VALUE(LEFT(F89,LEN(F89)-1)),VALUE(SUBSTITUTE(F89,",",""))))))))),"N/A")</f>
        <v/>
      </c>
      <c r="N89">
        <f>IFERROR(IF(TRIM(G89)="-", "N/A", IF(RIGHT(G89,1)=")",IF(RIGHT(G89,2)="T)",-1000000000000*VALUE(MID(G89,2,LEN(G89)-3)),IF(RIGHT(G89,2)="M)",-1000000*VALUE(MID(G89,2,LEN(G89)-3)),IF(RIGHT(G89,2)="B)",-1000000000*VALUE(MID(G89,2,LEN(G89)-3)),IF(RIGHT(G89,2)="k)",-1000*VALUE(MID(G89,2,LEN(G89)-3)),VALUE(SUBSTITUTE(G89,",","")))))),IF(RIGHT(G89,1)="T",1000000000000*VALUE(LEFT(G89,LEN(G89)-1)),IF(RIGHT(G89,1)="M",1000000*VALUE(LEFT(G89,LEN(G89)-1)),IF(RIGHT(G89,1)="B",1000000000*VALUE(LEFT(G89,LEN(G89)-1)),IF(RIGHT(G89,1)="%",0.01*VALUE(LEFT(G89,LEN(G89)-1)),IF(RIGHT(G89,1)="k",1000*VALUE(LEFT(G89,LEN(G89)-1)),VALUE(SUBSTITUTE(G89,",",""))))))))),"N/A")</f>
        <v/>
      </c>
    </row>
    <row r="90" spans="1:60">
      <c s="1" r="A90" t="n">
        <v>3</v>
      </c>
      <c r="B90" t="s">
        <v>154</v>
      </c>
      <c r="C90" t="s"/>
      <c r="I90">
        <f>IF(AND(K90&gt; J90, L90&gt; K90, M90&gt; L90, N90&gt; M90), "pos_trend", IF(AND(K90&lt; J90, L90&lt; K90, M90&lt; L90, N90&lt; M90), "neg_trend", "N/A"))</f>
        <v/>
      </c>
      <c r="J90">
        <f>IFERROR(IF(TRIM(C90)="-", "N/A", IF(RIGHT(C90,1)=")",IF(RIGHT(C90,2)="T)",-1000000000000*VALUE(MID(C90,2,LEN(C90)-3)),IF(RIGHT(C90,2)="M)",-1000000*VALUE(MID(C90,2,LEN(C90)-3)),IF(RIGHT(C90,2)="B)",-1000000000*VALUE(MID(C90,2,LEN(C90)-3)),IF(RIGHT(C90,2)="k)",-1000*VALUE(MID(C90,2,LEN(C90)-3)),VALUE(SUBSTITUTE(C90,",","")))))),IF(RIGHT(C90,1)="T",1000000000000*VALUE(LEFT(C90,LEN(C90)-1)),IF(RIGHT(C90,1)="M",1000000*VALUE(LEFT(C90,LEN(C90)-1)),IF(RIGHT(C90,1)="B",1000000000*VALUE(LEFT(C90,LEN(C90)-1)),IF(RIGHT(C90,1)="%",0.01*VALUE(LEFT(C90,LEN(C90)-1)),IF(RIGHT(C90,1)="k",1000*VALUE(LEFT(C90,LEN(C90)-1)),VALUE(SUBSTITUTE(C90,",",""))))))))),"N/A")</f>
        <v/>
      </c>
      <c r="K90">
        <f>IFERROR(IF(TRIM(D90)="-", "N/A", IF(RIGHT(D90,1)=")",IF(RIGHT(D90,2)="T)",-1000000000000*VALUE(MID(D90,2,LEN(D90)-3)),IF(RIGHT(D90,2)="M)",-1000000*VALUE(MID(D90,2,LEN(D90)-3)),IF(RIGHT(D90,2)="B)",-1000000000*VALUE(MID(D90,2,LEN(D90)-3)),IF(RIGHT(D90,2)="k)",-1000*VALUE(MID(D90,2,LEN(D90)-3)),VALUE(SUBSTITUTE(D90,",","")))))),IF(RIGHT(D90,1)="T",1000000000000*VALUE(LEFT(D90,LEN(D90)-1)),IF(RIGHT(D90,1)="M",1000000*VALUE(LEFT(D90,LEN(D90)-1)),IF(RIGHT(D90,1)="B",1000000000*VALUE(LEFT(D90,LEN(D90)-1)),IF(RIGHT(D90,1)="%",0.01*VALUE(LEFT(D90,LEN(D90)-1)),IF(RIGHT(D90,1)="k",1000*VALUE(LEFT(D90,LEN(D90)-1)),VALUE(SUBSTITUTE(D90,",",""))))))))),"N/A")</f>
        <v/>
      </c>
      <c r="L90">
        <f>IFERROR(IF(TRIM(E90)="-", "N/A", IF(RIGHT(E90,1)=")",IF(RIGHT(E90,2)="T)",-1000000000000*VALUE(MID(E90,2,LEN(E90)-3)),IF(RIGHT(E90,2)="M)",-1000000*VALUE(MID(E90,2,LEN(E90)-3)),IF(RIGHT(E90,2)="B)",-1000000000*VALUE(MID(E90,2,LEN(E90)-3)),IF(RIGHT(E90,2)="k)",-1000*VALUE(MID(E90,2,LEN(E90)-3)),VALUE(SUBSTITUTE(E90,",","")))))),IF(RIGHT(E90,1)="T",1000000000000*VALUE(LEFT(E90,LEN(E90)-1)),IF(RIGHT(E90,1)="M",1000000*VALUE(LEFT(E90,LEN(E90)-1)),IF(RIGHT(E90,1)="B",1000000000*VALUE(LEFT(E90,LEN(E90)-1)),IF(RIGHT(E90,1)="%",0.01*VALUE(LEFT(E90,LEN(E90)-1)),IF(RIGHT(E90,1)="k",1000*VALUE(LEFT(E90,LEN(E90)-1)),VALUE(SUBSTITUTE(E90,",",""))))))))),"N/A")</f>
        <v/>
      </c>
      <c r="M90">
        <f>IFERROR(IF(TRIM(F90)="-", "N/A", IF(RIGHT(F90,1)=")",IF(RIGHT(F90,2)="T)",-1000000000000*VALUE(MID(F90,2,LEN(F90)-3)),IF(RIGHT(F90,2)="M)",-1000000*VALUE(MID(F90,2,LEN(F90)-3)),IF(RIGHT(F90,2)="B)",-1000000000*VALUE(MID(F90,2,LEN(F90)-3)),IF(RIGHT(F90,2)="k)",-1000*VALUE(MID(F90,2,LEN(F90)-3)),VALUE(SUBSTITUTE(F90,",","")))))),IF(RIGHT(F90,1)="T",1000000000000*VALUE(LEFT(F90,LEN(F90)-1)),IF(RIGHT(F90,1)="M",1000000*VALUE(LEFT(F90,LEN(F90)-1)),IF(RIGHT(F90,1)="B",1000000000*VALUE(LEFT(F90,LEN(F90)-1)),IF(RIGHT(F90,1)="%",0.01*VALUE(LEFT(F90,LEN(F90)-1)),IF(RIGHT(F90,1)="k",1000*VALUE(LEFT(F90,LEN(F90)-1)),VALUE(SUBSTITUTE(F90,",",""))))))))),"N/A")</f>
        <v/>
      </c>
      <c r="N90">
        <f>IFERROR(IF(TRIM(G90)="-", "N/A", IF(RIGHT(G90,1)=")",IF(RIGHT(G90,2)="T)",-1000000000000*VALUE(MID(G90,2,LEN(G90)-3)),IF(RIGHT(G90,2)="M)",-1000000*VALUE(MID(G90,2,LEN(G90)-3)),IF(RIGHT(G90,2)="B)",-1000000000*VALUE(MID(G90,2,LEN(G90)-3)),IF(RIGHT(G90,2)="k)",-1000*VALUE(MID(G90,2,LEN(G90)-3)),VALUE(SUBSTITUTE(G90,",","")))))),IF(RIGHT(G90,1)="T",1000000000000*VALUE(LEFT(G90,LEN(G90)-1)),IF(RIGHT(G90,1)="M",1000000*VALUE(LEFT(G90,LEN(G90)-1)),IF(RIGHT(G90,1)="B",1000000000*VALUE(LEFT(G90,LEN(G90)-1)),IF(RIGHT(G90,1)="%",0.01*VALUE(LEFT(G90,LEN(G90)-1)),IF(RIGHT(G90,1)="k",1000*VALUE(LEFT(G90,LEN(G90)-1)),VALUE(SUBSTITUTE(G90,",",""))))))))),"N/A")</f>
        <v/>
      </c>
    </row>
    <row r="91" spans="1:60">
      <c s="1" r="A91" t="n">
        <v>4</v>
      </c>
      <c r="B91" t="s">
        <v>156</v>
      </c>
      <c r="C91" t="s"/>
      <c r="I91">
        <f>IF(AND(K91&gt; J91, L91&gt; K91, M91&gt; L91, N91&gt; M91), "pos_trend", IF(AND(K91&lt; J91, L91&lt; K91, M91&lt; L91, N91&lt; M91), "neg_trend", "N/A"))</f>
        <v/>
      </c>
      <c r="J91">
        <f>IFERROR(IF(TRIM(C91)="-", "N/A", IF(RIGHT(C91,1)=")",IF(RIGHT(C91,2)="T)",-1000000000000*VALUE(MID(C91,2,LEN(C91)-3)),IF(RIGHT(C91,2)="M)",-1000000*VALUE(MID(C91,2,LEN(C91)-3)),IF(RIGHT(C91,2)="B)",-1000000000*VALUE(MID(C91,2,LEN(C91)-3)),IF(RIGHT(C91,2)="k)",-1000*VALUE(MID(C91,2,LEN(C91)-3)),VALUE(SUBSTITUTE(C91,",","")))))),IF(RIGHT(C91,1)="T",1000000000000*VALUE(LEFT(C91,LEN(C91)-1)),IF(RIGHT(C91,1)="M",1000000*VALUE(LEFT(C91,LEN(C91)-1)),IF(RIGHT(C91,1)="B",1000000000*VALUE(LEFT(C91,LEN(C91)-1)),IF(RIGHT(C91,1)="%",0.01*VALUE(LEFT(C91,LEN(C91)-1)),IF(RIGHT(C91,1)="k",1000*VALUE(LEFT(C91,LEN(C91)-1)),VALUE(SUBSTITUTE(C91,",",""))))))))),"N/A")</f>
        <v/>
      </c>
      <c r="K91">
        <f>IFERROR(IF(TRIM(D91)="-", "N/A", IF(RIGHT(D91,1)=")",IF(RIGHT(D91,2)="T)",-1000000000000*VALUE(MID(D91,2,LEN(D91)-3)),IF(RIGHT(D91,2)="M)",-1000000*VALUE(MID(D91,2,LEN(D91)-3)),IF(RIGHT(D91,2)="B)",-1000000000*VALUE(MID(D91,2,LEN(D91)-3)),IF(RIGHT(D91,2)="k)",-1000*VALUE(MID(D91,2,LEN(D91)-3)),VALUE(SUBSTITUTE(D91,",","")))))),IF(RIGHT(D91,1)="T",1000000000000*VALUE(LEFT(D91,LEN(D91)-1)),IF(RIGHT(D91,1)="M",1000000*VALUE(LEFT(D91,LEN(D91)-1)),IF(RIGHT(D91,1)="B",1000000000*VALUE(LEFT(D91,LEN(D91)-1)),IF(RIGHT(D91,1)="%",0.01*VALUE(LEFT(D91,LEN(D91)-1)),IF(RIGHT(D91,1)="k",1000*VALUE(LEFT(D91,LEN(D91)-1)),VALUE(SUBSTITUTE(D91,",",""))))))))),"N/A")</f>
        <v/>
      </c>
      <c r="L91">
        <f>IFERROR(IF(TRIM(E91)="-", "N/A", IF(RIGHT(E91,1)=")",IF(RIGHT(E91,2)="T)",-1000000000000*VALUE(MID(E91,2,LEN(E91)-3)),IF(RIGHT(E91,2)="M)",-1000000*VALUE(MID(E91,2,LEN(E91)-3)),IF(RIGHT(E91,2)="B)",-1000000000*VALUE(MID(E91,2,LEN(E91)-3)),IF(RIGHT(E91,2)="k)",-1000*VALUE(MID(E91,2,LEN(E91)-3)),VALUE(SUBSTITUTE(E91,",","")))))),IF(RIGHT(E91,1)="T",1000000000000*VALUE(LEFT(E91,LEN(E91)-1)),IF(RIGHT(E91,1)="M",1000000*VALUE(LEFT(E91,LEN(E91)-1)),IF(RIGHT(E91,1)="B",1000000000*VALUE(LEFT(E91,LEN(E91)-1)),IF(RIGHT(E91,1)="%",0.01*VALUE(LEFT(E91,LEN(E91)-1)),IF(RIGHT(E91,1)="k",1000*VALUE(LEFT(E91,LEN(E91)-1)),VALUE(SUBSTITUTE(E91,",",""))))))))),"N/A")</f>
        <v/>
      </c>
      <c r="M91">
        <f>IFERROR(IF(TRIM(F91)="-", "N/A", IF(RIGHT(F91,1)=")",IF(RIGHT(F91,2)="T)",-1000000000000*VALUE(MID(F91,2,LEN(F91)-3)),IF(RIGHT(F91,2)="M)",-1000000*VALUE(MID(F91,2,LEN(F91)-3)),IF(RIGHT(F91,2)="B)",-1000000000*VALUE(MID(F91,2,LEN(F91)-3)),IF(RIGHT(F91,2)="k)",-1000*VALUE(MID(F91,2,LEN(F91)-3)),VALUE(SUBSTITUTE(F91,",","")))))),IF(RIGHT(F91,1)="T",1000000000000*VALUE(LEFT(F91,LEN(F91)-1)),IF(RIGHT(F91,1)="M",1000000*VALUE(LEFT(F91,LEN(F91)-1)),IF(RIGHT(F91,1)="B",1000000000*VALUE(LEFT(F91,LEN(F91)-1)),IF(RIGHT(F91,1)="%",0.01*VALUE(LEFT(F91,LEN(F91)-1)),IF(RIGHT(F91,1)="k",1000*VALUE(LEFT(F91,LEN(F91)-1)),VALUE(SUBSTITUTE(F91,",",""))))))))),"N/A")</f>
        <v/>
      </c>
      <c r="N91">
        <f>IFERROR(IF(TRIM(G91)="-", "N/A", IF(RIGHT(G91,1)=")",IF(RIGHT(G91,2)="T)",-1000000000000*VALUE(MID(G91,2,LEN(G91)-3)),IF(RIGHT(G91,2)="M)",-1000000*VALUE(MID(G91,2,LEN(G91)-3)),IF(RIGHT(G91,2)="B)",-1000000000*VALUE(MID(G91,2,LEN(G91)-3)),IF(RIGHT(G91,2)="k)",-1000*VALUE(MID(G91,2,LEN(G91)-3)),VALUE(SUBSTITUTE(G91,",","")))))),IF(RIGHT(G91,1)="T",1000000000000*VALUE(LEFT(G91,LEN(G91)-1)),IF(RIGHT(G91,1)="M",1000000*VALUE(LEFT(G91,LEN(G91)-1)),IF(RIGHT(G91,1)="B",1000000000*VALUE(LEFT(G91,LEN(G91)-1)),IF(RIGHT(G91,1)="%",0.01*VALUE(LEFT(G91,LEN(G91)-1)),IF(RIGHT(G91,1)="k",1000*VALUE(LEFT(G91,LEN(G91)-1)),VALUE(SUBSTITUTE(G91,",",""))))))))),"N/A")</f>
        <v/>
      </c>
    </row>
    <row r="92" spans="1:60">
      <c s="1" r="A92" t="n">
        <v>5</v>
      </c>
      <c r="B92" t="s">
        <v>158</v>
      </c>
      <c r="C92" t="s"/>
      <c r="I92">
        <f>IF(AND(K92&gt; J92, L92&gt; K92, M92&gt; L92, N92&gt; M92), "pos_trend", IF(AND(K92&lt; J92, L92&lt; K92, M92&lt; L92, N92&lt; M92), "neg_trend", "N/A"))</f>
        <v/>
      </c>
      <c r="J92">
        <f>IFERROR(IF(TRIM(C92)="-", "N/A", IF(RIGHT(C92,1)=")",IF(RIGHT(C92,2)="T)",-1000000000000*VALUE(MID(C92,2,LEN(C92)-3)),IF(RIGHT(C92,2)="M)",-1000000*VALUE(MID(C92,2,LEN(C92)-3)),IF(RIGHT(C92,2)="B)",-1000000000*VALUE(MID(C92,2,LEN(C92)-3)),IF(RIGHT(C92,2)="k)",-1000*VALUE(MID(C92,2,LEN(C92)-3)),VALUE(SUBSTITUTE(C92,",","")))))),IF(RIGHT(C92,1)="T",1000000000000*VALUE(LEFT(C92,LEN(C92)-1)),IF(RIGHT(C92,1)="M",1000000*VALUE(LEFT(C92,LEN(C92)-1)),IF(RIGHT(C92,1)="B",1000000000*VALUE(LEFT(C92,LEN(C92)-1)),IF(RIGHT(C92,1)="%",0.01*VALUE(LEFT(C92,LEN(C92)-1)),IF(RIGHT(C92,1)="k",1000*VALUE(LEFT(C92,LEN(C92)-1)),VALUE(SUBSTITUTE(C92,",",""))))))))),"N/A")</f>
        <v/>
      </c>
      <c r="K92">
        <f>IFERROR(IF(TRIM(D92)="-", "N/A", IF(RIGHT(D92,1)=")",IF(RIGHT(D92,2)="T)",-1000000000000*VALUE(MID(D92,2,LEN(D92)-3)),IF(RIGHT(D92,2)="M)",-1000000*VALUE(MID(D92,2,LEN(D92)-3)),IF(RIGHT(D92,2)="B)",-1000000000*VALUE(MID(D92,2,LEN(D92)-3)),IF(RIGHT(D92,2)="k)",-1000*VALUE(MID(D92,2,LEN(D92)-3)),VALUE(SUBSTITUTE(D92,",","")))))),IF(RIGHT(D92,1)="T",1000000000000*VALUE(LEFT(D92,LEN(D92)-1)),IF(RIGHT(D92,1)="M",1000000*VALUE(LEFT(D92,LEN(D92)-1)),IF(RIGHT(D92,1)="B",1000000000*VALUE(LEFT(D92,LEN(D92)-1)),IF(RIGHT(D92,1)="%",0.01*VALUE(LEFT(D92,LEN(D92)-1)),IF(RIGHT(D92,1)="k",1000*VALUE(LEFT(D92,LEN(D92)-1)),VALUE(SUBSTITUTE(D92,",",""))))))))),"N/A")</f>
        <v/>
      </c>
      <c r="L92">
        <f>IFERROR(IF(TRIM(E92)="-", "N/A", IF(RIGHT(E92,1)=")",IF(RIGHT(E92,2)="T)",-1000000000000*VALUE(MID(E92,2,LEN(E92)-3)),IF(RIGHT(E92,2)="M)",-1000000*VALUE(MID(E92,2,LEN(E92)-3)),IF(RIGHT(E92,2)="B)",-1000000000*VALUE(MID(E92,2,LEN(E92)-3)),IF(RIGHT(E92,2)="k)",-1000*VALUE(MID(E92,2,LEN(E92)-3)),VALUE(SUBSTITUTE(E92,",","")))))),IF(RIGHT(E92,1)="T",1000000000000*VALUE(LEFT(E92,LEN(E92)-1)),IF(RIGHT(E92,1)="M",1000000*VALUE(LEFT(E92,LEN(E92)-1)),IF(RIGHT(E92,1)="B",1000000000*VALUE(LEFT(E92,LEN(E92)-1)),IF(RIGHT(E92,1)="%",0.01*VALUE(LEFT(E92,LEN(E92)-1)),IF(RIGHT(E92,1)="k",1000*VALUE(LEFT(E92,LEN(E92)-1)),VALUE(SUBSTITUTE(E92,",",""))))))))),"N/A")</f>
        <v/>
      </c>
      <c r="M92">
        <f>IFERROR(IF(TRIM(F92)="-", "N/A", IF(RIGHT(F92,1)=")",IF(RIGHT(F92,2)="T)",-1000000000000*VALUE(MID(F92,2,LEN(F92)-3)),IF(RIGHT(F92,2)="M)",-1000000*VALUE(MID(F92,2,LEN(F92)-3)),IF(RIGHT(F92,2)="B)",-1000000000*VALUE(MID(F92,2,LEN(F92)-3)),IF(RIGHT(F92,2)="k)",-1000*VALUE(MID(F92,2,LEN(F92)-3)),VALUE(SUBSTITUTE(F92,",","")))))),IF(RIGHT(F92,1)="T",1000000000000*VALUE(LEFT(F92,LEN(F92)-1)),IF(RIGHT(F92,1)="M",1000000*VALUE(LEFT(F92,LEN(F92)-1)),IF(RIGHT(F92,1)="B",1000000000*VALUE(LEFT(F92,LEN(F92)-1)),IF(RIGHT(F92,1)="%",0.01*VALUE(LEFT(F92,LEN(F92)-1)),IF(RIGHT(F92,1)="k",1000*VALUE(LEFT(F92,LEN(F92)-1)),VALUE(SUBSTITUTE(F92,",",""))))))))),"N/A")</f>
        <v/>
      </c>
      <c r="N92">
        <f>IFERROR(IF(TRIM(G92)="-", "N/A", IF(RIGHT(G92,1)=")",IF(RIGHT(G92,2)="T)",-1000000000000*VALUE(MID(G92,2,LEN(G92)-3)),IF(RIGHT(G92,2)="M)",-1000000*VALUE(MID(G92,2,LEN(G92)-3)),IF(RIGHT(G92,2)="B)",-1000000000*VALUE(MID(G92,2,LEN(G92)-3)),IF(RIGHT(G92,2)="k)",-1000*VALUE(MID(G92,2,LEN(G92)-3)),VALUE(SUBSTITUTE(G92,",","")))))),IF(RIGHT(G92,1)="T",1000000000000*VALUE(LEFT(G92,LEN(G92)-1)),IF(RIGHT(G92,1)="M",1000000*VALUE(LEFT(G92,LEN(G92)-1)),IF(RIGHT(G92,1)="B",1000000000*VALUE(LEFT(G92,LEN(G92)-1)),IF(RIGHT(G92,1)="%",0.01*VALUE(LEFT(G92,LEN(G92)-1)),IF(RIGHT(G92,1)="k",1000*VALUE(LEFT(G92,LEN(G92)-1)),VALUE(SUBSTITUTE(G92,",",""))))))))),"N/A")</f>
        <v/>
      </c>
    </row>
    <row r="93" spans="1:60">
      <c s="1" r="A93" t="n">
        <v>6</v>
      </c>
      <c r="B93" t="s">
        <v>160</v>
      </c>
      <c r="C93" t="s"/>
      <c r="I93">
        <f>IF(AND(K93&gt; J93, L93&gt; K93, M93&gt; L93, N93&gt; M93), "pos_trend", IF(AND(K93&lt; J93, L93&lt; K93, M93&lt; L93, N93&lt; M93), "neg_trend", "N/A"))</f>
        <v/>
      </c>
      <c r="J93">
        <f>IFERROR(IF(TRIM(C93)="-", "N/A", IF(RIGHT(C93,1)=")",IF(RIGHT(C93,2)="T)",-1000000000000*VALUE(MID(C93,2,LEN(C93)-3)),IF(RIGHT(C93,2)="M)",-1000000*VALUE(MID(C93,2,LEN(C93)-3)),IF(RIGHT(C93,2)="B)",-1000000000*VALUE(MID(C93,2,LEN(C93)-3)),IF(RIGHT(C93,2)="k)",-1000*VALUE(MID(C93,2,LEN(C93)-3)),VALUE(SUBSTITUTE(C93,",","")))))),IF(RIGHT(C93,1)="T",1000000000000*VALUE(LEFT(C93,LEN(C93)-1)),IF(RIGHT(C93,1)="M",1000000*VALUE(LEFT(C93,LEN(C93)-1)),IF(RIGHT(C93,1)="B",1000000000*VALUE(LEFT(C93,LEN(C93)-1)),IF(RIGHT(C93,1)="%",0.01*VALUE(LEFT(C93,LEN(C93)-1)),IF(RIGHT(C93,1)="k",1000*VALUE(LEFT(C93,LEN(C93)-1)),VALUE(SUBSTITUTE(C93,",",""))))))))),"N/A")</f>
        <v/>
      </c>
      <c r="K93">
        <f>IFERROR(IF(TRIM(D93)="-", "N/A", IF(RIGHT(D93,1)=")",IF(RIGHT(D93,2)="T)",-1000000000000*VALUE(MID(D93,2,LEN(D93)-3)),IF(RIGHT(D93,2)="M)",-1000000*VALUE(MID(D93,2,LEN(D93)-3)),IF(RIGHT(D93,2)="B)",-1000000000*VALUE(MID(D93,2,LEN(D93)-3)),IF(RIGHT(D93,2)="k)",-1000*VALUE(MID(D93,2,LEN(D93)-3)),VALUE(SUBSTITUTE(D93,",","")))))),IF(RIGHT(D93,1)="T",1000000000000*VALUE(LEFT(D93,LEN(D93)-1)),IF(RIGHT(D93,1)="M",1000000*VALUE(LEFT(D93,LEN(D93)-1)),IF(RIGHT(D93,1)="B",1000000000*VALUE(LEFT(D93,LEN(D93)-1)),IF(RIGHT(D93,1)="%",0.01*VALUE(LEFT(D93,LEN(D93)-1)),IF(RIGHT(D93,1)="k",1000*VALUE(LEFT(D93,LEN(D93)-1)),VALUE(SUBSTITUTE(D93,",",""))))))))),"N/A")</f>
        <v/>
      </c>
      <c r="L93">
        <f>IFERROR(IF(TRIM(E93)="-", "N/A", IF(RIGHT(E93,1)=")",IF(RIGHT(E93,2)="T)",-1000000000000*VALUE(MID(E93,2,LEN(E93)-3)),IF(RIGHT(E93,2)="M)",-1000000*VALUE(MID(E93,2,LEN(E93)-3)),IF(RIGHT(E93,2)="B)",-1000000000*VALUE(MID(E93,2,LEN(E93)-3)),IF(RIGHT(E93,2)="k)",-1000*VALUE(MID(E93,2,LEN(E93)-3)),VALUE(SUBSTITUTE(E93,",","")))))),IF(RIGHT(E93,1)="T",1000000000000*VALUE(LEFT(E93,LEN(E93)-1)),IF(RIGHT(E93,1)="M",1000000*VALUE(LEFT(E93,LEN(E93)-1)),IF(RIGHT(E93,1)="B",1000000000*VALUE(LEFT(E93,LEN(E93)-1)),IF(RIGHT(E93,1)="%",0.01*VALUE(LEFT(E93,LEN(E93)-1)),IF(RIGHT(E93,1)="k",1000*VALUE(LEFT(E93,LEN(E93)-1)),VALUE(SUBSTITUTE(E93,",",""))))))))),"N/A")</f>
        <v/>
      </c>
      <c r="M93">
        <f>IFERROR(IF(TRIM(F93)="-", "N/A", IF(RIGHT(F93,1)=")",IF(RIGHT(F93,2)="T)",-1000000000000*VALUE(MID(F93,2,LEN(F93)-3)),IF(RIGHT(F93,2)="M)",-1000000*VALUE(MID(F93,2,LEN(F93)-3)),IF(RIGHT(F93,2)="B)",-1000000000*VALUE(MID(F93,2,LEN(F93)-3)),IF(RIGHT(F93,2)="k)",-1000*VALUE(MID(F93,2,LEN(F93)-3)),VALUE(SUBSTITUTE(F93,",","")))))),IF(RIGHT(F93,1)="T",1000000000000*VALUE(LEFT(F93,LEN(F93)-1)),IF(RIGHT(F93,1)="M",1000000*VALUE(LEFT(F93,LEN(F93)-1)),IF(RIGHT(F93,1)="B",1000000000*VALUE(LEFT(F93,LEN(F93)-1)),IF(RIGHT(F93,1)="%",0.01*VALUE(LEFT(F93,LEN(F93)-1)),IF(RIGHT(F93,1)="k",1000*VALUE(LEFT(F93,LEN(F93)-1)),VALUE(SUBSTITUTE(F93,",",""))))))))),"N/A")</f>
        <v/>
      </c>
      <c r="N93">
        <f>IFERROR(IF(TRIM(G93)="-", "N/A", IF(RIGHT(G93,1)=")",IF(RIGHT(G93,2)="T)",-1000000000000*VALUE(MID(G93,2,LEN(G93)-3)),IF(RIGHT(G93,2)="M)",-1000000*VALUE(MID(G93,2,LEN(G93)-3)),IF(RIGHT(G93,2)="B)",-1000000000*VALUE(MID(G93,2,LEN(G93)-3)),IF(RIGHT(G93,2)="k)",-1000*VALUE(MID(G93,2,LEN(G93)-3)),VALUE(SUBSTITUTE(G93,",","")))))),IF(RIGHT(G93,1)="T",1000000000000*VALUE(LEFT(G93,LEN(G93)-1)),IF(RIGHT(G93,1)="M",1000000*VALUE(LEFT(G93,LEN(G93)-1)),IF(RIGHT(G93,1)="B",1000000000*VALUE(LEFT(G93,LEN(G93)-1)),IF(RIGHT(G93,1)="%",0.01*VALUE(LEFT(G93,LEN(G93)-1)),IF(RIGHT(G93,1)="k",1000*VALUE(LEFT(G93,LEN(G93)-1)),VALUE(SUBSTITUTE(G93,",",""))))))))),"N/A")</f>
        <v/>
      </c>
    </row>
    <row r="94" spans="1:60">
      <c s="1" r="A94" t="n">
        <v>7</v>
      </c>
      <c r="B94" t="s">
        <v>161</v>
      </c>
      <c r="C94" t="s"/>
      <c r="I94">
        <f>IF(AND(K94&gt; J94, L94&gt; K94, M94&gt; L94, N94&gt; M94), "pos_trend", IF(AND(K94&lt; J94, L94&lt; K94, M94&lt; L94, N94&lt; M94), "neg_trend", "N/A"))</f>
        <v/>
      </c>
      <c r="J94">
        <f>IFERROR(IF(TRIM(C94)="-", "N/A", IF(RIGHT(C94,1)=")",IF(RIGHT(C94,2)="T)",-1000000000000*VALUE(MID(C94,2,LEN(C94)-3)),IF(RIGHT(C94,2)="M)",-1000000*VALUE(MID(C94,2,LEN(C94)-3)),IF(RIGHT(C94,2)="B)",-1000000000*VALUE(MID(C94,2,LEN(C94)-3)),IF(RIGHT(C94,2)="k)",-1000*VALUE(MID(C94,2,LEN(C94)-3)),VALUE(SUBSTITUTE(C94,",","")))))),IF(RIGHT(C94,1)="T",1000000000000*VALUE(LEFT(C94,LEN(C94)-1)),IF(RIGHT(C94,1)="M",1000000*VALUE(LEFT(C94,LEN(C94)-1)),IF(RIGHT(C94,1)="B",1000000000*VALUE(LEFT(C94,LEN(C94)-1)),IF(RIGHT(C94,1)="%",0.01*VALUE(LEFT(C94,LEN(C94)-1)),IF(RIGHT(C94,1)="k",1000*VALUE(LEFT(C94,LEN(C94)-1)),VALUE(SUBSTITUTE(C94,",",""))))))))),"N/A")</f>
        <v/>
      </c>
      <c r="K94">
        <f>IFERROR(IF(TRIM(D94)="-", "N/A", IF(RIGHT(D94,1)=")",IF(RIGHT(D94,2)="T)",-1000000000000*VALUE(MID(D94,2,LEN(D94)-3)),IF(RIGHT(D94,2)="M)",-1000000*VALUE(MID(D94,2,LEN(D94)-3)),IF(RIGHT(D94,2)="B)",-1000000000*VALUE(MID(D94,2,LEN(D94)-3)),IF(RIGHT(D94,2)="k)",-1000*VALUE(MID(D94,2,LEN(D94)-3)),VALUE(SUBSTITUTE(D94,",","")))))),IF(RIGHT(D94,1)="T",1000000000000*VALUE(LEFT(D94,LEN(D94)-1)),IF(RIGHT(D94,1)="M",1000000*VALUE(LEFT(D94,LEN(D94)-1)),IF(RIGHT(D94,1)="B",1000000000*VALUE(LEFT(D94,LEN(D94)-1)),IF(RIGHT(D94,1)="%",0.01*VALUE(LEFT(D94,LEN(D94)-1)),IF(RIGHT(D94,1)="k",1000*VALUE(LEFT(D94,LEN(D94)-1)),VALUE(SUBSTITUTE(D94,",",""))))))))),"N/A")</f>
        <v/>
      </c>
      <c r="L94">
        <f>IFERROR(IF(TRIM(E94)="-", "N/A", IF(RIGHT(E94,1)=")",IF(RIGHT(E94,2)="T)",-1000000000000*VALUE(MID(E94,2,LEN(E94)-3)),IF(RIGHT(E94,2)="M)",-1000000*VALUE(MID(E94,2,LEN(E94)-3)),IF(RIGHT(E94,2)="B)",-1000000000*VALUE(MID(E94,2,LEN(E94)-3)),IF(RIGHT(E94,2)="k)",-1000*VALUE(MID(E94,2,LEN(E94)-3)),VALUE(SUBSTITUTE(E94,",","")))))),IF(RIGHT(E94,1)="T",1000000000000*VALUE(LEFT(E94,LEN(E94)-1)),IF(RIGHT(E94,1)="M",1000000*VALUE(LEFT(E94,LEN(E94)-1)),IF(RIGHT(E94,1)="B",1000000000*VALUE(LEFT(E94,LEN(E94)-1)),IF(RIGHT(E94,1)="%",0.01*VALUE(LEFT(E94,LEN(E94)-1)),IF(RIGHT(E94,1)="k",1000*VALUE(LEFT(E94,LEN(E94)-1)),VALUE(SUBSTITUTE(E94,",",""))))))))),"N/A")</f>
        <v/>
      </c>
      <c r="M94">
        <f>IFERROR(IF(TRIM(F94)="-", "N/A", IF(RIGHT(F94,1)=")",IF(RIGHT(F94,2)="T)",-1000000000000*VALUE(MID(F94,2,LEN(F94)-3)),IF(RIGHT(F94,2)="M)",-1000000*VALUE(MID(F94,2,LEN(F94)-3)),IF(RIGHT(F94,2)="B)",-1000000000*VALUE(MID(F94,2,LEN(F94)-3)),IF(RIGHT(F94,2)="k)",-1000*VALUE(MID(F94,2,LEN(F94)-3)),VALUE(SUBSTITUTE(F94,",","")))))),IF(RIGHT(F94,1)="T",1000000000000*VALUE(LEFT(F94,LEN(F94)-1)),IF(RIGHT(F94,1)="M",1000000*VALUE(LEFT(F94,LEN(F94)-1)),IF(RIGHT(F94,1)="B",1000000000*VALUE(LEFT(F94,LEN(F94)-1)),IF(RIGHT(F94,1)="%",0.01*VALUE(LEFT(F94,LEN(F94)-1)),IF(RIGHT(F94,1)="k",1000*VALUE(LEFT(F94,LEN(F94)-1)),VALUE(SUBSTITUTE(F94,",",""))))))))),"N/A")</f>
        <v/>
      </c>
      <c r="N94">
        <f>IFERROR(IF(TRIM(G94)="-", "N/A", IF(RIGHT(G94,1)=")",IF(RIGHT(G94,2)="T)",-1000000000000*VALUE(MID(G94,2,LEN(G94)-3)),IF(RIGHT(G94,2)="M)",-1000000*VALUE(MID(G94,2,LEN(G94)-3)),IF(RIGHT(G94,2)="B)",-1000000000*VALUE(MID(G94,2,LEN(G94)-3)),IF(RIGHT(G94,2)="k)",-1000*VALUE(MID(G94,2,LEN(G94)-3)),VALUE(SUBSTITUTE(G94,",","")))))),IF(RIGHT(G94,1)="T",1000000000000*VALUE(LEFT(G94,LEN(G94)-1)),IF(RIGHT(G94,1)="M",1000000*VALUE(LEFT(G94,LEN(G94)-1)),IF(RIGHT(G94,1)="B",1000000000*VALUE(LEFT(G94,LEN(G94)-1)),IF(RIGHT(G94,1)="%",0.01*VALUE(LEFT(G94,LEN(G94)-1)),IF(RIGHT(G94,1)="k",1000*VALUE(LEFT(G94,LEN(G94)-1)),VALUE(SUBSTITUTE(G94,",",""))))))))),"N/A")</f>
        <v/>
      </c>
    </row>
    <row r="95" spans="1:60">
      <c r="I95">
        <f>IF(AND(K95&gt; J95, L95&gt; K95, M95&gt; L95, N95&gt; M95), "pos_trend", IF(AND(K95&lt; J95, L95&lt; K95, M95&lt; L95, N95&lt; M95), "neg_trend", "N/A"))</f>
        <v/>
      </c>
      <c r="J95">
        <f>IFERROR(IF(TRIM(C95)="-", "N/A", IF(RIGHT(C95,1)=")",IF(RIGHT(C95,2)="T)",-1000000000000*VALUE(MID(C95,2,LEN(C95)-3)),IF(RIGHT(C95,2)="M)",-1000000*VALUE(MID(C95,2,LEN(C95)-3)),IF(RIGHT(C95,2)="B)",-1000000000*VALUE(MID(C95,2,LEN(C95)-3)),IF(RIGHT(C95,2)="k)",-1000*VALUE(MID(C95,2,LEN(C95)-3)),VALUE(SUBSTITUTE(C95,",","")))))),IF(RIGHT(C95,1)="T",1000000000000*VALUE(LEFT(C95,LEN(C95)-1)),IF(RIGHT(C95,1)="M",1000000*VALUE(LEFT(C95,LEN(C95)-1)),IF(RIGHT(C95,1)="B",1000000000*VALUE(LEFT(C95,LEN(C95)-1)),IF(RIGHT(C95,1)="%",0.01*VALUE(LEFT(C95,LEN(C95)-1)),IF(RIGHT(C95,1)="k",1000*VALUE(LEFT(C95,LEN(C95)-1)),VALUE(SUBSTITUTE(C95,",",""))))))))),"N/A")</f>
        <v/>
      </c>
      <c r="K95">
        <f>IFERROR(IF(TRIM(D95)="-", "N/A", IF(RIGHT(D95,1)=")",IF(RIGHT(D95,2)="T)",-1000000000000*VALUE(MID(D95,2,LEN(D95)-3)),IF(RIGHT(D95,2)="M)",-1000000*VALUE(MID(D95,2,LEN(D95)-3)),IF(RIGHT(D95,2)="B)",-1000000000*VALUE(MID(D95,2,LEN(D95)-3)),IF(RIGHT(D95,2)="k)",-1000*VALUE(MID(D95,2,LEN(D95)-3)),VALUE(SUBSTITUTE(D95,",","")))))),IF(RIGHT(D95,1)="T",1000000000000*VALUE(LEFT(D95,LEN(D95)-1)),IF(RIGHT(D95,1)="M",1000000*VALUE(LEFT(D95,LEN(D95)-1)),IF(RIGHT(D95,1)="B",1000000000*VALUE(LEFT(D95,LEN(D95)-1)),IF(RIGHT(D95,1)="%",0.01*VALUE(LEFT(D95,LEN(D95)-1)),IF(RIGHT(D95,1)="k",1000*VALUE(LEFT(D95,LEN(D95)-1)),VALUE(SUBSTITUTE(D95,",",""))))))))),"N/A")</f>
        <v/>
      </c>
      <c r="L95">
        <f>IFERROR(IF(TRIM(E95)="-", "N/A", IF(RIGHT(E95,1)=")",IF(RIGHT(E95,2)="T)",-1000000000000*VALUE(MID(E95,2,LEN(E95)-3)),IF(RIGHT(E95,2)="M)",-1000000*VALUE(MID(E95,2,LEN(E95)-3)),IF(RIGHT(E95,2)="B)",-1000000000*VALUE(MID(E95,2,LEN(E95)-3)),IF(RIGHT(E95,2)="k)",-1000*VALUE(MID(E95,2,LEN(E95)-3)),VALUE(SUBSTITUTE(E95,",","")))))),IF(RIGHT(E95,1)="T",1000000000000*VALUE(LEFT(E95,LEN(E95)-1)),IF(RIGHT(E95,1)="M",1000000*VALUE(LEFT(E95,LEN(E95)-1)),IF(RIGHT(E95,1)="B",1000000000*VALUE(LEFT(E95,LEN(E95)-1)),IF(RIGHT(E95,1)="%",0.01*VALUE(LEFT(E95,LEN(E95)-1)),IF(RIGHT(E95,1)="k",1000*VALUE(LEFT(E95,LEN(E95)-1)),VALUE(SUBSTITUTE(E95,",",""))))))))),"N/A")</f>
        <v/>
      </c>
      <c r="M95">
        <f>IFERROR(IF(TRIM(F95)="-", "N/A", IF(RIGHT(F95,1)=")",IF(RIGHT(F95,2)="T)",-1000000000000*VALUE(MID(F95,2,LEN(F95)-3)),IF(RIGHT(F95,2)="M)",-1000000*VALUE(MID(F95,2,LEN(F95)-3)),IF(RIGHT(F95,2)="B)",-1000000000*VALUE(MID(F95,2,LEN(F95)-3)),IF(RIGHT(F95,2)="k)",-1000*VALUE(MID(F95,2,LEN(F95)-3)),VALUE(SUBSTITUTE(F95,",","")))))),IF(RIGHT(F95,1)="T",1000000000000*VALUE(LEFT(F95,LEN(F95)-1)),IF(RIGHT(F95,1)="M",1000000*VALUE(LEFT(F95,LEN(F95)-1)),IF(RIGHT(F95,1)="B",1000000000*VALUE(LEFT(F95,LEN(F95)-1)),IF(RIGHT(F95,1)="%",0.01*VALUE(LEFT(F95,LEN(F95)-1)),IF(RIGHT(F95,1)="k",1000*VALUE(LEFT(F95,LEN(F95)-1)),VALUE(SUBSTITUTE(F95,",",""))))))))),"N/A")</f>
        <v/>
      </c>
      <c r="N95">
        <f>IFERROR(IF(TRIM(G95)="-", "N/A", IF(RIGHT(G95,1)=")",IF(RIGHT(G95,2)="T)",-1000000000000*VALUE(MID(G95,2,LEN(G95)-3)),IF(RIGHT(G95,2)="M)",-1000000*VALUE(MID(G95,2,LEN(G95)-3)),IF(RIGHT(G95,2)="B)",-1000000000*VALUE(MID(G95,2,LEN(G95)-3)),IF(RIGHT(G95,2)="k)",-1000*VALUE(MID(G95,2,LEN(G95)-3)),VALUE(SUBSTITUTE(G95,",","")))))),IF(RIGHT(G95,1)="T",1000000000000*VALUE(LEFT(G95,LEN(G95)-1)),IF(RIGHT(G95,1)="M",1000000*VALUE(LEFT(G95,LEN(G95)-1)),IF(RIGHT(G95,1)="B",1000000000*VALUE(LEFT(G95,LEN(G95)-1)),IF(RIGHT(G95,1)="%",0.01*VALUE(LEFT(G95,LEN(G95)-1)),IF(RIGHT(G95,1)="k",1000*VALUE(LEFT(G95,LEN(G95)-1)),VALUE(SUBSTITUTE(G95,",",""))))))))),"N/A")</f>
        <v/>
      </c>
    </row>
    <row r="96" spans="1:60">
      <c s="1" r="A96" t="n">
        <v>0</v>
      </c>
      <c r="B96" t="s">
        <v>163</v>
      </c>
      <c r="C96" t="s"/>
      <c r="I96">
        <f>IF(AND(K96&gt; J96, L96&gt; K96, M96&gt; L96, N96&gt; M96), "pos_trend", IF(AND(K96&lt; J96, L96&lt; K96, M96&lt; L96, N96&lt; M96), "neg_trend", "N/A"))</f>
        <v/>
      </c>
      <c r="J96">
        <f>IFERROR(IF(TRIM(C96)="-", "N/A", IF(RIGHT(C96,1)=")",IF(RIGHT(C96,2)="T)",-1000000000000*VALUE(MID(C96,2,LEN(C96)-3)),IF(RIGHT(C96,2)="M)",-1000000*VALUE(MID(C96,2,LEN(C96)-3)),IF(RIGHT(C96,2)="B)",-1000000000*VALUE(MID(C96,2,LEN(C96)-3)),IF(RIGHT(C96,2)="k)",-1000*VALUE(MID(C96,2,LEN(C96)-3)),VALUE(SUBSTITUTE(C96,",","")))))),IF(RIGHT(C96,1)="T",1000000000000*VALUE(LEFT(C96,LEN(C96)-1)),IF(RIGHT(C96,1)="M",1000000*VALUE(LEFT(C96,LEN(C96)-1)),IF(RIGHT(C96,1)="B",1000000000*VALUE(LEFT(C96,LEN(C96)-1)),IF(RIGHT(C96,1)="%",0.01*VALUE(LEFT(C96,LEN(C96)-1)),IF(RIGHT(C96,1)="k",1000*VALUE(LEFT(C96,LEN(C96)-1)),VALUE(SUBSTITUTE(C96,",",""))))))))),"N/A")</f>
        <v/>
      </c>
      <c r="K96">
        <f>IFERROR(IF(TRIM(D96)="-", "N/A", IF(RIGHT(D96,1)=")",IF(RIGHT(D96,2)="T)",-1000000000000*VALUE(MID(D96,2,LEN(D96)-3)),IF(RIGHT(D96,2)="M)",-1000000*VALUE(MID(D96,2,LEN(D96)-3)),IF(RIGHT(D96,2)="B)",-1000000000*VALUE(MID(D96,2,LEN(D96)-3)),IF(RIGHT(D96,2)="k)",-1000*VALUE(MID(D96,2,LEN(D96)-3)),VALUE(SUBSTITUTE(D96,",","")))))),IF(RIGHT(D96,1)="T",1000000000000*VALUE(LEFT(D96,LEN(D96)-1)),IF(RIGHT(D96,1)="M",1000000*VALUE(LEFT(D96,LEN(D96)-1)),IF(RIGHT(D96,1)="B",1000000000*VALUE(LEFT(D96,LEN(D96)-1)),IF(RIGHT(D96,1)="%",0.01*VALUE(LEFT(D96,LEN(D96)-1)),IF(RIGHT(D96,1)="k",1000*VALUE(LEFT(D96,LEN(D96)-1)),VALUE(SUBSTITUTE(D96,",",""))))))))),"N/A")</f>
        <v/>
      </c>
      <c r="L96">
        <f>IFERROR(IF(TRIM(E96)="-", "N/A", IF(RIGHT(E96,1)=")",IF(RIGHT(E96,2)="T)",-1000000000000*VALUE(MID(E96,2,LEN(E96)-3)),IF(RIGHT(E96,2)="M)",-1000000*VALUE(MID(E96,2,LEN(E96)-3)),IF(RIGHT(E96,2)="B)",-1000000000*VALUE(MID(E96,2,LEN(E96)-3)),IF(RIGHT(E96,2)="k)",-1000*VALUE(MID(E96,2,LEN(E96)-3)),VALUE(SUBSTITUTE(E96,",","")))))),IF(RIGHT(E96,1)="T",1000000000000*VALUE(LEFT(E96,LEN(E96)-1)),IF(RIGHT(E96,1)="M",1000000*VALUE(LEFT(E96,LEN(E96)-1)),IF(RIGHT(E96,1)="B",1000000000*VALUE(LEFT(E96,LEN(E96)-1)),IF(RIGHT(E96,1)="%",0.01*VALUE(LEFT(E96,LEN(E96)-1)),IF(RIGHT(E96,1)="k",1000*VALUE(LEFT(E96,LEN(E96)-1)),VALUE(SUBSTITUTE(E96,",",""))))))))),"N/A")</f>
        <v/>
      </c>
      <c r="M96">
        <f>IFERROR(IF(TRIM(F96)="-", "N/A", IF(RIGHT(F96,1)=")",IF(RIGHT(F96,2)="T)",-1000000000000*VALUE(MID(F96,2,LEN(F96)-3)),IF(RIGHT(F96,2)="M)",-1000000*VALUE(MID(F96,2,LEN(F96)-3)),IF(RIGHT(F96,2)="B)",-1000000000*VALUE(MID(F96,2,LEN(F96)-3)),IF(RIGHT(F96,2)="k)",-1000*VALUE(MID(F96,2,LEN(F96)-3)),VALUE(SUBSTITUTE(F96,",","")))))),IF(RIGHT(F96,1)="T",1000000000000*VALUE(LEFT(F96,LEN(F96)-1)),IF(RIGHT(F96,1)="M",1000000*VALUE(LEFT(F96,LEN(F96)-1)),IF(RIGHT(F96,1)="B",1000000000*VALUE(LEFT(F96,LEN(F96)-1)),IF(RIGHT(F96,1)="%",0.01*VALUE(LEFT(F96,LEN(F96)-1)),IF(RIGHT(F96,1)="k",1000*VALUE(LEFT(F96,LEN(F96)-1)),VALUE(SUBSTITUTE(F96,",",""))))))))),"N/A")</f>
        <v/>
      </c>
      <c r="N96">
        <f>IFERROR(IF(TRIM(G96)="-", "N/A", IF(RIGHT(G96,1)=")",IF(RIGHT(G96,2)="T)",-1000000000000*VALUE(MID(G96,2,LEN(G96)-3)),IF(RIGHT(G96,2)="M)",-1000000*VALUE(MID(G96,2,LEN(G96)-3)),IF(RIGHT(G96,2)="B)",-1000000000*VALUE(MID(G96,2,LEN(G96)-3)),IF(RIGHT(G96,2)="k)",-1000*VALUE(MID(G96,2,LEN(G96)-3)),VALUE(SUBSTITUTE(G96,",","")))))),IF(RIGHT(G96,1)="T",1000000000000*VALUE(LEFT(G96,LEN(G96)-1)),IF(RIGHT(G96,1)="M",1000000*VALUE(LEFT(G96,LEN(G96)-1)),IF(RIGHT(G96,1)="B",1000000000*VALUE(LEFT(G96,LEN(G96)-1)),IF(RIGHT(G96,1)="%",0.01*VALUE(LEFT(G96,LEN(G96)-1)),IF(RIGHT(G96,1)="k",1000*VALUE(LEFT(G96,LEN(G96)-1)),VALUE(SUBSTITUTE(G96,",",""))))))))),"N/A")</f>
        <v/>
      </c>
    </row>
    <row r="97" spans="1:60">
      <c s="1" r="A97" t="n">
        <v>1</v>
      </c>
      <c r="B97" t="s">
        <v>165</v>
      </c>
      <c r="C97" t="s"/>
      <c r="I97">
        <f>IF(AND(K97&gt; J97, L97&gt; K97, M97&gt; L97, N97&gt; M97), "pos_trend", IF(AND(K97&lt; J97, L97&lt; K97, M97&lt; L97, N97&lt; M97), "neg_trend", "N/A"))</f>
        <v/>
      </c>
      <c r="J97">
        <f>IFERROR(IF(TRIM(C97)="-", "N/A", IF(RIGHT(C97,1)=")",IF(RIGHT(C97,2)="T)",-1000000000000*VALUE(MID(C97,2,LEN(C97)-3)),IF(RIGHT(C97,2)="M)",-1000000*VALUE(MID(C97,2,LEN(C97)-3)),IF(RIGHT(C97,2)="B)",-1000000000*VALUE(MID(C97,2,LEN(C97)-3)),IF(RIGHT(C97,2)="k)",-1000*VALUE(MID(C97,2,LEN(C97)-3)),VALUE(SUBSTITUTE(C97,",","")))))),IF(RIGHT(C97,1)="T",1000000000000*VALUE(LEFT(C97,LEN(C97)-1)),IF(RIGHT(C97,1)="M",1000000*VALUE(LEFT(C97,LEN(C97)-1)),IF(RIGHT(C97,1)="B",1000000000*VALUE(LEFT(C97,LEN(C97)-1)),IF(RIGHT(C97,1)="%",0.01*VALUE(LEFT(C97,LEN(C97)-1)),IF(RIGHT(C97,1)="k",1000*VALUE(LEFT(C97,LEN(C97)-1)),VALUE(SUBSTITUTE(C97,",",""))))))))),"N/A")</f>
        <v/>
      </c>
      <c r="K97">
        <f>IFERROR(IF(TRIM(D97)="-", "N/A", IF(RIGHT(D97,1)=")",IF(RIGHT(D97,2)="T)",-1000000000000*VALUE(MID(D97,2,LEN(D97)-3)),IF(RIGHT(D97,2)="M)",-1000000*VALUE(MID(D97,2,LEN(D97)-3)),IF(RIGHT(D97,2)="B)",-1000000000*VALUE(MID(D97,2,LEN(D97)-3)),IF(RIGHT(D97,2)="k)",-1000*VALUE(MID(D97,2,LEN(D97)-3)),VALUE(SUBSTITUTE(D97,",","")))))),IF(RIGHT(D97,1)="T",1000000000000*VALUE(LEFT(D97,LEN(D97)-1)),IF(RIGHT(D97,1)="M",1000000*VALUE(LEFT(D97,LEN(D97)-1)),IF(RIGHT(D97,1)="B",1000000000*VALUE(LEFT(D97,LEN(D97)-1)),IF(RIGHT(D97,1)="%",0.01*VALUE(LEFT(D97,LEN(D97)-1)),IF(RIGHT(D97,1)="k",1000*VALUE(LEFT(D97,LEN(D97)-1)),VALUE(SUBSTITUTE(D97,",",""))))))))),"N/A")</f>
        <v/>
      </c>
      <c r="L97">
        <f>IFERROR(IF(TRIM(E97)="-", "N/A", IF(RIGHT(E97,1)=")",IF(RIGHT(E97,2)="T)",-1000000000000*VALUE(MID(E97,2,LEN(E97)-3)),IF(RIGHT(E97,2)="M)",-1000000*VALUE(MID(E97,2,LEN(E97)-3)),IF(RIGHT(E97,2)="B)",-1000000000*VALUE(MID(E97,2,LEN(E97)-3)),IF(RIGHT(E97,2)="k)",-1000*VALUE(MID(E97,2,LEN(E97)-3)),VALUE(SUBSTITUTE(E97,",","")))))),IF(RIGHT(E97,1)="T",1000000000000*VALUE(LEFT(E97,LEN(E97)-1)),IF(RIGHT(E97,1)="M",1000000*VALUE(LEFT(E97,LEN(E97)-1)),IF(RIGHT(E97,1)="B",1000000000*VALUE(LEFT(E97,LEN(E97)-1)),IF(RIGHT(E97,1)="%",0.01*VALUE(LEFT(E97,LEN(E97)-1)),IF(RIGHT(E97,1)="k",1000*VALUE(LEFT(E97,LEN(E97)-1)),VALUE(SUBSTITUTE(E97,",",""))))))))),"N/A")</f>
        <v/>
      </c>
      <c r="M97">
        <f>IFERROR(IF(TRIM(F97)="-", "N/A", IF(RIGHT(F97,1)=")",IF(RIGHT(F97,2)="T)",-1000000000000*VALUE(MID(F97,2,LEN(F97)-3)),IF(RIGHT(F97,2)="M)",-1000000*VALUE(MID(F97,2,LEN(F97)-3)),IF(RIGHT(F97,2)="B)",-1000000000*VALUE(MID(F97,2,LEN(F97)-3)),IF(RIGHT(F97,2)="k)",-1000*VALUE(MID(F97,2,LEN(F97)-3)),VALUE(SUBSTITUTE(F97,",","")))))),IF(RIGHT(F97,1)="T",1000000000000*VALUE(LEFT(F97,LEN(F97)-1)),IF(RIGHT(F97,1)="M",1000000*VALUE(LEFT(F97,LEN(F97)-1)),IF(RIGHT(F97,1)="B",1000000000*VALUE(LEFT(F97,LEN(F97)-1)),IF(RIGHT(F97,1)="%",0.01*VALUE(LEFT(F97,LEN(F97)-1)),IF(RIGHT(F97,1)="k",1000*VALUE(LEFT(F97,LEN(F97)-1)),VALUE(SUBSTITUTE(F97,",",""))))))))),"N/A")</f>
        <v/>
      </c>
      <c r="N97">
        <f>IFERROR(IF(TRIM(G97)="-", "N/A", IF(RIGHT(G97,1)=")",IF(RIGHT(G97,2)="T)",-1000000000000*VALUE(MID(G97,2,LEN(G97)-3)),IF(RIGHT(G97,2)="M)",-1000000*VALUE(MID(G97,2,LEN(G97)-3)),IF(RIGHT(G97,2)="B)",-1000000000*VALUE(MID(G97,2,LEN(G97)-3)),IF(RIGHT(G97,2)="k)",-1000*VALUE(MID(G97,2,LEN(G97)-3)),VALUE(SUBSTITUTE(G97,",","")))))),IF(RIGHT(G97,1)="T",1000000000000*VALUE(LEFT(G97,LEN(G97)-1)),IF(RIGHT(G97,1)="M",1000000*VALUE(LEFT(G97,LEN(G97)-1)),IF(RIGHT(G97,1)="B",1000000000*VALUE(LEFT(G97,LEN(G97)-1)),IF(RIGHT(G97,1)="%",0.01*VALUE(LEFT(G97,LEN(G97)-1)),IF(RIGHT(G97,1)="k",1000*VALUE(LEFT(G97,LEN(G97)-1)),VALUE(SUBSTITUTE(G97,",",""))))))))),"N/A")</f>
        <v/>
      </c>
    </row>
    <row r="98" spans="1:60">
      <c s="1" r="A98" t="n">
        <v>2</v>
      </c>
      <c r="B98" t="s">
        <v>167</v>
      </c>
      <c r="C98" t="s"/>
      <c r="I98">
        <f>IF(AND(K98&gt; J98, L98&gt; K98, M98&gt; L98, N98&gt; M98), "pos_trend", IF(AND(K98&lt; J98, L98&lt; K98, M98&lt; L98, N98&lt; M98), "neg_trend", "N/A"))</f>
        <v/>
      </c>
      <c r="J98">
        <f>IFERROR(IF(TRIM(C98)="-", "N/A", IF(RIGHT(C98,1)=")",IF(RIGHT(C98,2)="T)",-1000000000000*VALUE(MID(C98,2,LEN(C98)-3)),IF(RIGHT(C98,2)="M)",-1000000*VALUE(MID(C98,2,LEN(C98)-3)),IF(RIGHT(C98,2)="B)",-1000000000*VALUE(MID(C98,2,LEN(C98)-3)),IF(RIGHT(C98,2)="k)",-1000*VALUE(MID(C98,2,LEN(C98)-3)),VALUE(SUBSTITUTE(C98,",","")))))),IF(RIGHT(C98,1)="T",1000000000000*VALUE(LEFT(C98,LEN(C98)-1)),IF(RIGHT(C98,1)="M",1000000*VALUE(LEFT(C98,LEN(C98)-1)),IF(RIGHT(C98,1)="B",1000000000*VALUE(LEFT(C98,LEN(C98)-1)),IF(RIGHT(C98,1)="%",0.01*VALUE(LEFT(C98,LEN(C98)-1)),IF(RIGHT(C98,1)="k",1000*VALUE(LEFT(C98,LEN(C98)-1)),VALUE(SUBSTITUTE(C98,",",""))))))))),"N/A")</f>
        <v/>
      </c>
      <c r="K98">
        <f>IFERROR(IF(TRIM(D98)="-", "N/A", IF(RIGHT(D98,1)=")",IF(RIGHT(D98,2)="T)",-1000000000000*VALUE(MID(D98,2,LEN(D98)-3)),IF(RIGHT(D98,2)="M)",-1000000*VALUE(MID(D98,2,LEN(D98)-3)),IF(RIGHT(D98,2)="B)",-1000000000*VALUE(MID(D98,2,LEN(D98)-3)),IF(RIGHT(D98,2)="k)",-1000*VALUE(MID(D98,2,LEN(D98)-3)),VALUE(SUBSTITUTE(D98,",","")))))),IF(RIGHT(D98,1)="T",1000000000000*VALUE(LEFT(D98,LEN(D98)-1)),IF(RIGHT(D98,1)="M",1000000*VALUE(LEFT(D98,LEN(D98)-1)),IF(RIGHT(D98,1)="B",1000000000*VALUE(LEFT(D98,LEN(D98)-1)),IF(RIGHT(D98,1)="%",0.01*VALUE(LEFT(D98,LEN(D98)-1)),IF(RIGHT(D98,1)="k",1000*VALUE(LEFT(D98,LEN(D98)-1)),VALUE(SUBSTITUTE(D98,",",""))))))))),"N/A")</f>
        <v/>
      </c>
      <c r="L98">
        <f>IFERROR(IF(TRIM(E98)="-", "N/A", IF(RIGHT(E98,1)=")",IF(RIGHT(E98,2)="T)",-1000000000000*VALUE(MID(E98,2,LEN(E98)-3)),IF(RIGHT(E98,2)="M)",-1000000*VALUE(MID(E98,2,LEN(E98)-3)),IF(RIGHT(E98,2)="B)",-1000000000*VALUE(MID(E98,2,LEN(E98)-3)),IF(RIGHT(E98,2)="k)",-1000*VALUE(MID(E98,2,LEN(E98)-3)),VALUE(SUBSTITUTE(E98,",","")))))),IF(RIGHT(E98,1)="T",1000000000000*VALUE(LEFT(E98,LEN(E98)-1)),IF(RIGHT(E98,1)="M",1000000*VALUE(LEFT(E98,LEN(E98)-1)),IF(RIGHT(E98,1)="B",1000000000*VALUE(LEFT(E98,LEN(E98)-1)),IF(RIGHT(E98,1)="%",0.01*VALUE(LEFT(E98,LEN(E98)-1)),IF(RIGHT(E98,1)="k",1000*VALUE(LEFT(E98,LEN(E98)-1)),VALUE(SUBSTITUTE(E98,",",""))))))))),"N/A")</f>
        <v/>
      </c>
      <c r="M98">
        <f>IFERROR(IF(TRIM(F98)="-", "N/A", IF(RIGHT(F98,1)=")",IF(RIGHT(F98,2)="T)",-1000000000000*VALUE(MID(F98,2,LEN(F98)-3)),IF(RIGHT(F98,2)="M)",-1000000*VALUE(MID(F98,2,LEN(F98)-3)),IF(RIGHT(F98,2)="B)",-1000000000*VALUE(MID(F98,2,LEN(F98)-3)),IF(RIGHT(F98,2)="k)",-1000*VALUE(MID(F98,2,LEN(F98)-3)),VALUE(SUBSTITUTE(F98,",","")))))),IF(RIGHT(F98,1)="T",1000000000000*VALUE(LEFT(F98,LEN(F98)-1)),IF(RIGHT(F98,1)="M",1000000*VALUE(LEFT(F98,LEN(F98)-1)),IF(RIGHT(F98,1)="B",1000000000*VALUE(LEFT(F98,LEN(F98)-1)),IF(RIGHT(F98,1)="%",0.01*VALUE(LEFT(F98,LEN(F98)-1)),IF(RIGHT(F98,1)="k",1000*VALUE(LEFT(F98,LEN(F98)-1)),VALUE(SUBSTITUTE(F98,",",""))))))))),"N/A")</f>
        <v/>
      </c>
      <c r="N98">
        <f>IFERROR(IF(TRIM(G98)="-", "N/A", IF(RIGHT(G98,1)=")",IF(RIGHT(G98,2)="T)",-1000000000000*VALUE(MID(G98,2,LEN(G98)-3)),IF(RIGHT(G98,2)="M)",-1000000*VALUE(MID(G98,2,LEN(G98)-3)),IF(RIGHT(G98,2)="B)",-1000000000*VALUE(MID(G98,2,LEN(G98)-3)),IF(RIGHT(G98,2)="k)",-1000*VALUE(MID(G98,2,LEN(G98)-3)),VALUE(SUBSTITUTE(G98,",","")))))),IF(RIGHT(G98,1)="T",1000000000000*VALUE(LEFT(G98,LEN(G98)-1)),IF(RIGHT(G98,1)="M",1000000*VALUE(LEFT(G98,LEN(G98)-1)),IF(RIGHT(G98,1)="B",1000000000*VALUE(LEFT(G98,LEN(G98)-1)),IF(RIGHT(G98,1)="%",0.01*VALUE(LEFT(G98,LEN(G98)-1)),IF(RIGHT(G98,1)="k",1000*VALUE(LEFT(G98,LEN(G98)-1)),VALUE(SUBSTITUTE(G98,",",""))))))))),"N/A")</f>
        <v/>
      </c>
    </row>
    <row r="99" spans="1:60">
      <c s="1" r="A99" t="n">
        <v>3</v>
      </c>
      <c r="B99" t="s">
        <v>169</v>
      </c>
      <c r="C99" t="s"/>
      <c r="I99">
        <f>IF(AND(K99&gt; J99, L99&gt; K99, M99&gt; L99, N99&gt; M99), "pos_trend", IF(AND(K99&lt; J99, L99&lt; K99, M99&lt; L99, N99&lt; M99), "neg_trend", "N/A"))</f>
        <v/>
      </c>
      <c r="J99">
        <f>IFERROR(IF(TRIM(C99)="-", "N/A", IF(RIGHT(C99,1)=")",IF(RIGHT(C99,2)="T)",-1000000000000*VALUE(MID(C99,2,LEN(C99)-3)),IF(RIGHT(C99,2)="M)",-1000000*VALUE(MID(C99,2,LEN(C99)-3)),IF(RIGHT(C99,2)="B)",-1000000000*VALUE(MID(C99,2,LEN(C99)-3)),IF(RIGHT(C99,2)="k)",-1000*VALUE(MID(C99,2,LEN(C99)-3)),VALUE(SUBSTITUTE(C99,",","")))))),IF(RIGHT(C99,1)="T",1000000000000*VALUE(LEFT(C99,LEN(C99)-1)),IF(RIGHT(C99,1)="M",1000000*VALUE(LEFT(C99,LEN(C99)-1)),IF(RIGHT(C99,1)="B",1000000000*VALUE(LEFT(C99,LEN(C99)-1)),IF(RIGHT(C99,1)="%",0.01*VALUE(LEFT(C99,LEN(C99)-1)),IF(RIGHT(C99,1)="k",1000*VALUE(LEFT(C99,LEN(C99)-1)),VALUE(SUBSTITUTE(C99,",",""))))))))),"N/A")</f>
        <v/>
      </c>
      <c r="K99">
        <f>IFERROR(IF(TRIM(D99)="-", "N/A", IF(RIGHT(D99,1)=")",IF(RIGHT(D99,2)="T)",-1000000000000*VALUE(MID(D99,2,LEN(D99)-3)),IF(RIGHT(D99,2)="M)",-1000000*VALUE(MID(D99,2,LEN(D99)-3)),IF(RIGHT(D99,2)="B)",-1000000000*VALUE(MID(D99,2,LEN(D99)-3)),IF(RIGHT(D99,2)="k)",-1000*VALUE(MID(D99,2,LEN(D99)-3)),VALUE(SUBSTITUTE(D99,",","")))))),IF(RIGHT(D99,1)="T",1000000000000*VALUE(LEFT(D99,LEN(D99)-1)),IF(RIGHT(D99,1)="M",1000000*VALUE(LEFT(D99,LEN(D99)-1)),IF(RIGHT(D99,1)="B",1000000000*VALUE(LEFT(D99,LEN(D99)-1)),IF(RIGHT(D99,1)="%",0.01*VALUE(LEFT(D99,LEN(D99)-1)),IF(RIGHT(D99,1)="k",1000*VALUE(LEFT(D99,LEN(D99)-1)),VALUE(SUBSTITUTE(D99,",",""))))))))),"N/A")</f>
        <v/>
      </c>
      <c r="L99">
        <f>IFERROR(IF(TRIM(E99)="-", "N/A", IF(RIGHT(E99,1)=")",IF(RIGHT(E99,2)="T)",-1000000000000*VALUE(MID(E99,2,LEN(E99)-3)),IF(RIGHT(E99,2)="M)",-1000000*VALUE(MID(E99,2,LEN(E99)-3)),IF(RIGHT(E99,2)="B)",-1000000000*VALUE(MID(E99,2,LEN(E99)-3)),IF(RIGHT(E99,2)="k)",-1000*VALUE(MID(E99,2,LEN(E99)-3)),VALUE(SUBSTITUTE(E99,",","")))))),IF(RIGHT(E99,1)="T",1000000000000*VALUE(LEFT(E99,LEN(E99)-1)),IF(RIGHT(E99,1)="M",1000000*VALUE(LEFT(E99,LEN(E99)-1)),IF(RIGHT(E99,1)="B",1000000000*VALUE(LEFT(E99,LEN(E99)-1)),IF(RIGHT(E99,1)="%",0.01*VALUE(LEFT(E99,LEN(E99)-1)),IF(RIGHT(E99,1)="k",1000*VALUE(LEFT(E99,LEN(E99)-1)),VALUE(SUBSTITUTE(E99,",",""))))))))),"N/A")</f>
        <v/>
      </c>
      <c r="M99">
        <f>IFERROR(IF(TRIM(F99)="-", "N/A", IF(RIGHT(F99,1)=")",IF(RIGHT(F99,2)="T)",-1000000000000*VALUE(MID(F99,2,LEN(F99)-3)),IF(RIGHT(F99,2)="M)",-1000000*VALUE(MID(F99,2,LEN(F99)-3)),IF(RIGHT(F99,2)="B)",-1000000000*VALUE(MID(F99,2,LEN(F99)-3)),IF(RIGHT(F99,2)="k)",-1000*VALUE(MID(F99,2,LEN(F99)-3)),VALUE(SUBSTITUTE(F99,",","")))))),IF(RIGHT(F99,1)="T",1000000000000*VALUE(LEFT(F99,LEN(F99)-1)),IF(RIGHT(F99,1)="M",1000000*VALUE(LEFT(F99,LEN(F99)-1)),IF(RIGHT(F99,1)="B",1000000000*VALUE(LEFT(F99,LEN(F99)-1)),IF(RIGHT(F99,1)="%",0.01*VALUE(LEFT(F99,LEN(F99)-1)),IF(RIGHT(F99,1)="k",1000*VALUE(LEFT(F99,LEN(F99)-1)),VALUE(SUBSTITUTE(F99,",",""))))))))),"N/A")</f>
        <v/>
      </c>
      <c r="N99">
        <f>IFERROR(IF(TRIM(G99)="-", "N/A", IF(RIGHT(G99,1)=")",IF(RIGHT(G99,2)="T)",-1000000000000*VALUE(MID(G99,2,LEN(G99)-3)),IF(RIGHT(G99,2)="M)",-1000000*VALUE(MID(G99,2,LEN(G99)-3)),IF(RIGHT(G99,2)="B)",-1000000000*VALUE(MID(G99,2,LEN(G99)-3)),IF(RIGHT(G99,2)="k)",-1000*VALUE(MID(G99,2,LEN(G99)-3)),VALUE(SUBSTITUTE(G99,",","")))))),IF(RIGHT(G99,1)="T",1000000000000*VALUE(LEFT(G99,LEN(G99)-1)),IF(RIGHT(G99,1)="M",1000000*VALUE(LEFT(G99,LEN(G99)-1)),IF(RIGHT(G99,1)="B",1000000000*VALUE(LEFT(G99,LEN(G99)-1)),IF(RIGHT(G99,1)="%",0.01*VALUE(LEFT(G99,LEN(G99)-1)),IF(RIGHT(G99,1)="k",1000*VALUE(LEFT(G99,LEN(G99)-1)),VALUE(SUBSTITUTE(G99,",",""))))))))),"N/A")</f>
        <v/>
      </c>
    </row>
    <row r="100" spans="1:60">
      <c s="1" r="A100" t="n">
        <v>4</v>
      </c>
      <c r="B100" t="s">
        <v>171</v>
      </c>
      <c r="C100" t="s"/>
      <c r="I100">
        <f>IF(AND(K100&gt; J100, L100&gt; K100, M100&gt; L100, N100&gt; M100), "pos_trend", IF(AND(K100&lt; J100, L100&lt; K100, M100&lt; L100, N100&lt; M100), "neg_trend", "N/A"))</f>
        <v/>
      </c>
      <c r="J100">
        <f>IFERROR(IF(TRIM(C100)="-", "N/A", IF(RIGHT(C100,1)=")",IF(RIGHT(C100,2)="T)",-1000000000000*VALUE(MID(C100,2,LEN(C100)-3)),IF(RIGHT(C100,2)="M)",-1000000*VALUE(MID(C100,2,LEN(C100)-3)),IF(RIGHT(C100,2)="B)",-1000000000*VALUE(MID(C100,2,LEN(C100)-3)),IF(RIGHT(C100,2)="k)",-1000*VALUE(MID(C100,2,LEN(C100)-3)),VALUE(SUBSTITUTE(C100,",","")))))),IF(RIGHT(C100,1)="T",1000000000000*VALUE(LEFT(C100,LEN(C100)-1)),IF(RIGHT(C100,1)="M",1000000*VALUE(LEFT(C100,LEN(C100)-1)),IF(RIGHT(C100,1)="B",1000000000*VALUE(LEFT(C100,LEN(C100)-1)),IF(RIGHT(C100,1)="%",0.01*VALUE(LEFT(C100,LEN(C100)-1)),IF(RIGHT(C100,1)="k",1000*VALUE(LEFT(C100,LEN(C100)-1)),VALUE(SUBSTITUTE(C100,",",""))))))))),"N/A")</f>
        <v/>
      </c>
      <c r="K100">
        <f>IFERROR(IF(TRIM(D100)="-", "N/A", IF(RIGHT(D100,1)=")",IF(RIGHT(D100,2)="T)",-1000000000000*VALUE(MID(D100,2,LEN(D100)-3)),IF(RIGHT(D100,2)="M)",-1000000*VALUE(MID(D100,2,LEN(D100)-3)),IF(RIGHT(D100,2)="B)",-1000000000*VALUE(MID(D100,2,LEN(D100)-3)),IF(RIGHT(D100,2)="k)",-1000*VALUE(MID(D100,2,LEN(D100)-3)),VALUE(SUBSTITUTE(D100,",","")))))),IF(RIGHT(D100,1)="T",1000000000000*VALUE(LEFT(D100,LEN(D100)-1)),IF(RIGHT(D100,1)="M",1000000*VALUE(LEFT(D100,LEN(D100)-1)),IF(RIGHT(D100,1)="B",1000000000*VALUE(LEFT(D100,LEN(D100)-1)),IF(RIGHT(D100,1)="%",0.01*VALUE(LEFT(D100,LEN(D100)-1)),IF(RIGHT(D100,1)="k",1000*VALUE(LEFT(D100,LEN(D100)-1)),VALUE(SUBSTITUTE(D100,",",""))))))))),"N/A")</f>
        <v/>
      </c>
      <c r="L100">
        <f>IFERROR(IF(TRIM(E100)="-", "N/A", IF(RIGHT(E100,1)=")",IF(RIGHT(E100,2)="T)",-1000000000000*VALUE(MID(E100,2,LEN(E100)-3)),IF(RIGHT(E100,2)="M)",-1000000*VALUE(MID(E100,2,LEN(E100)-3)),IF(RIGHT(E100,2)="B)",-1000000000*VALUE(MID(E100,2,LEN(E100)-3)),IF(RIGHT(E100,2)="k)",-1000*VALUE(MID(E100,2,LEN(E100)-3)),VALUE(SUBSTITUTE(E100,",","")))))),IF(RIGHT(E100,1)="T",1000000000000*VALUE(LEFT(E100,LEN(E100)-1)),IF(RIGHT(E100,1)="M",1000000*VALUE(LEFT(E100,LEN(E100)-1)),IF(RIGHT(E100,1)="B",1000000000*VALUE(LEFT(E100,LEN(E100)-1)),IF(RIGHT(E100,1)="%",0.01*VALUE(LEFT(E100,LEN(E100)-1)),IF(RIGHT(E100,1)="k",1000*VALUE(LEFT(E100,LEN(E100)-1)),VALUE(SUBSTITUTE(E100,",",""))))))))),"N/A")</f>
        <v/>
      </c>
      <c r="M100">
        <f>IFERROR(IF(TRIM(F100)="-", "N/A", IF(RIGHT(F100,1)=")",IF(RIGHT(F100,2)="T)",-1000000000000*VALUE(MID(F100,2,LEN(F100)-3)),IF(RIGHT(F100,2)="M)",-1000000*VALUE(MID(F100,2,LEN(F100)-3)),IF(RIGHT(F100,2)="B)",-1000000000*VALUE(MID(F100,2,LEN(F100)-3)),IF(RIGHT(F100,2)="k)",-1000*VALUE(MID(F100,2,LEN(F100)-3)),VALUE(SUBSTITUTE(F100,",","")))))),IF(RIGHT(F100,1)="T",1000000000000*VALUE(LEFT(F100,LEN(F100)-1)),IF(RIGHT(F100,1)="M",1000000*VALUE(LEFT(F100,LEN(F100)-1)),IF(RIGHT(F100,1)="B",1000000000*VALUE(LEFT(F100,LEN(F100)-1)),IF(RIGHT(F100,1)="%",0.01*VALUE(LEFT(F100,LEN(F100)-1)),IF(RIGHT(F100,1)="k",1000*VALUE(LEFT(F100,LEN(F100)-1)),VALUE(SUBSTITUTE(F100,",",""))))))))),"N/A")</f>
        <v/>
      </c>
      <c r="N100">
        <f>IFERROR(IF(TRIM(G100)="-", "N/A", IF(RIGHT(G100,1)=")",IF(RIGHT(G100,2)="T)",-1000000000000*VALUE(MID(G100,2,LEN(G100)-3)),IF(RIGHT(G100,2)="M)",-1000000*VALUE(MID(G100,2,LEN(G100)-3)),IF(RIGHT(G100,2)="B)",-1000000000*VALUE(MID(G100,2,LEN(G100)-3)),IF(RIGHT(G100,2)="k)",-1000*VALUE(MID(G100,2,LEN(G100)-3)),VALUE(SUBSTITUTE(G100,",","")))))),IF(RIGHT(G100,1)="T",1000000000000*VALUE(LEFT(G100,LEN(G100)-1)),IF(RIGHT(G100,1)="M",1000000*VALUE(LEFT(G100,LEN(G100)-1)),IF(RIGHT(G100,1)="B",1000000000*VALUE(LEFT(G100,LEN(G100)-1)),IF(RIGHT(G100,1)="%",0.01*VALUE(LEFT(G100,LEN(G100)-1)),IF(RIGHT(G100,1)="k",1000*VALUE(LEFT(G100,LEN(G100)-1)),VALUE(SUBSTITUTE(G100,",",""))))))))),"N/A")</f>
        <v/>
      </c>
    </row>
    <row r="101" spans="1:60">
      <c s="1" r="A101" t="n">
        <v>5</v>
      </c>
      <c r="B101" t="s">
        <v>173</v>
      </c>
      <c r="C101" t="s"/>
      <c r="I101">
        <f>IF(AND(K101&gt; J101, L101&gt; K101, M101&gt; L101, N101&gt; M101), "pos_trend", IF(AND(K101&lt; J101, L101&lt; K101, M101&lt; L101, N101&lt; M101), "neg_trend", "N/A"))</f>
        <v/>
      </c>
      <c r="J101">
        <f>IFERROR(IF(TRIM(C101)="-", "N/A", IF(RIGHT(C101,1)=")",IF(RIGHT(C101,2)="T)",-1000000000000*VALUE(MID(C101,2,LEN(C101)-3)),IF(RIGHT(C101,2)="M)",-1000000*VALUE(MID(C101,2,LEN(C101)-3)),IF(RIGHT(C101,2)="B)",-1000000000*VALUE(MID(C101,2,LEN(C101)-3)),IF(RIGHT(C101,2)="k)",-1000*VALUE(MID(C101,2,LEN(C101)-3)),VALUE(SUBSTITUTE(C101,",","")))))),IF(RIGHT(C101,1)="T",1000000000000*VALUE(LEFT(C101,LEN(C101)-1)),IF(RIGHT(C101,1)="M",1000000*VALUE(LEFT(C101,LEN(C101)-1)),IF(RIGHT(C101,1)="B",1000000000*VALUE(LEFT(C101,LEN(C101)-1)),IF(RIGHT(C101,1)="%",0.01*VALUE(LEFT(C101,LEN(C101)-1)),IF(RIGHT(C101,1)="k",1000*VALUE(LEFT(C101,LEN(C101)-1)),VALUE(SUBSTITUTE(C101,",",""))))))))),"N/A")</f>
        <v/>
      </c>
      <c r="K101">
        <f>IFERROR(IF(TRIM(D101)="-", "N/A", IF(RIGHT(D101,1)=")",IF(RIGHT(D101,2)="T)",-1000000000000*VALUE(MID(D101,2,LEN(D101)-3)),IF(RIGHT(D101,2)="M)",-1000000*VALUE(MID(D101,2,LEN(D101)-3)),IF(RIGHT(D101,2)="B)",-1000000000*VALUE(MID(D101,2,LEN(D101)-3)),IF(RIGHT(D101,2)="k)",-1000*VALUE(MID(D101,2,LEN(D101)-3)),VALUE(SUBSTITUTE(D101,",","")))))),IF(RIGHT(D101,1)="T",1000000000000*VALUE(LEFT(D101,LEN(D101)-1)),IF(RIGHT(D101,1)="M",1000000*VALUE(LEFT(D101,LEN(D101)-1)),IF(RIGHT(D101,1)="B",1000000000*VALUE(LEFT(D101,LEN(D101)-1)),IF(RIGHT(D101,1)="%",0.01*VALUE(LEFT(D101,LEN(D101)-1)),IF(RIGHT(D101,1)="k",1000*VALUE(LEFT(D101,LEN(D101)-1)),VALUE(SUBSTITUTE(D101,",",""))))))))),"N/A")</f>
        <v/>
      </c>
      <c r="L101">
        <f>IFERROR(IF(TRIM(E101)="-", "N/A", IF(RIGHT(E101,1)=")",IF(RIGHT(E101,2)="T)",-1000000000000*VALUE(MID(E101,2,LEN(E101)-3)),IF(RIGHT(E101,2)="M)",-1000000*VALUE(MID(E101,2,LEN(E101)-3)),IF(RIGHT(E101,2)="B)",-1000000000*VALUE(MID(E101,2,LEN(E101)-3)),IF(RIGHT(E101,2)="k)",-1000*VALUE(MID(E101,2,LEN(E101)-3)),VALUE(SUBSTITUTE(E101,",","")))))),IF(RIGHT(E101,1)="T",1000000000000*VALUE(LEFT(E101,LEN(E101)-1)),IF(RIGHT(E101,1)="M",1000000*VALUE(LEFT(E101,LEN(E101)-1)),IF(RIGHT(E101,1)="B",1000000000*VALUE(LEFT(E101,LEN(E101)-1)),IF(RIGHT(E101,1)="%",0.01*VALUE(LEFT(E101,LEN(E101)-1)),IF(RIGHT(E101,1)="k",1000*VALUE(LEFT(E101,LEN(E101)-1)),VALUE(SUBSTITUTE(E101,",",""))))))))),"N/A")</f>
        <v/>
      </c>
      <c r="M101">
        <f>IFERROR(IF(TRIM(F101)="-", "N/A", IF(RIGHT(F101,1)=")",IF(RIGHT(F101,2)="T)",-1000000000000*VALUE(MID(F101,2,LEN(F101)-3)),IF(RIGHT(F101,2)="M)",-1000000*VALUE(MID(F101,2,LEN(F101)-3)),IF(RIGHT(F101,2)="B)",-1000000000*VALUE(MID(F101,2,LEN(F101)-3)),IF(RIGHT(F101,2)="k)",-1000*VALUE(MID(F101,2,LEN(F101)-3)),VALUE(SUBSTITUTE(F101,",","")))))),IF(RIGHT(F101,1)="T",1000000000000*VALUE(LEFT(F101,LEN(F101)-1)),IF(RIGHT(F101,1)="M",1000000*VALUE(LEFT(F101,LEN(F101)-1)),IF(RIGHT(F101,1)="B",1000000000*VALUE(LEFT(F101,LEN(F101)-1)),IF(RIGHT(F101,1)="%",0.01*VALUE(LEFT(F101,LEN(F101)-1)),IF(RIGHT(F101,1)="k",1000*VALUE(LEFT(F101,LEN(F101)-1)),VALUE(SUBSTITUTE(F101,",",""))))))))),"N/A")</f>
        <v/>
      </c>
      <c r="N101">
        <f>IFERROR(IF(TRIM(G101)="-", "N/A", IF(RIGHT(G101,1)=")",IF(RIGHT(G101,2)="T)",-1000000000000*VALUE(MID(G101,2,LEN(G101)-3)),IF(RIGHT(G101,2)="M)",-1000000*VALUE(MID(G101,2,LEN(G101)-3)),IF(RIGHT(G101,2)="B)",-1000000000*VALUE(MID(G101,2,LEN(G101)-3)),IF(RIGHT(G101,2)="k)",-1000*VALUE(MID(G101,2,LEN(G101)-3)),VALUE(SUBSTITUTE(G101,",","")))))),IF(RIGHT(G101,1)="T",1000000000000*VALUE(LEFT(G101,LEN(G101)-1)),IF(RIGHT(G101,1)="M",1000000*VALUE(LEFT(G101,LEN(G101)-1)),IF(RIGHT(G101,1)="B",1000000000*VALUE(LEFT(G101,LEN(G101)-1)),IF(RIGHT(G101,1)="%",0.01*VALUE(LEFT(G101,LEN(G101)-1)),IF(RIGHT(G101,1)="k",1000*VALUE(LEFT(G101,LEN(G101)-1)),VALUE(SUBSTITUTE(G101,",",""))))))))),"N/A")</f>
        <v/>
      </c>
    </row>
    <row r="102" spans="1:60">
      <c r="I102">
        <f>IF(AND(K102&gt; J102, L102&gt; K102, M102&gt; L102, N102&gt; M102), "pos_trend", IF(AND(K102&lt; J102, L102&lt; K102, M102&lt; L102, N102&lt; M102), "neg_trend", "N/A"))</f>
        <v/>
      </c>
      <c r="J102">
        <f>IFERROR(IF(TRIM(C102)="-", "N/A", IF(RIGHT(C102,1)=")",IF(RIGHT(C102,2)="T)",-1000000000000*VALUE(MID(C102,2,LEN(C102)-3)),IF(RIGHT(C102,2)="M)",-1000000*VALUE(MID(C102,2,LEN(C102)-3)),IF(RIGHT(C102,2)="B)",-1000000000*VALUE(MID(C102,2,LEN(C102)-3)),IF(RIGHT(C102,2)="k)",-1000*VALUE(MID(C102,2,LEN(C102)-3)),VALUE(SUBSTITUTE(C102,",","")))))),IF(RIGHT(C102,1)="T",1000000000000*VALUE(LEFT(C102,LEN(C102)-1)),IF(RIGHT(C102,1)="M",1000000*VALUE(LEFT(C102,LEN(C102)-1)),IF(RIGHT(C102,1)="B",1000000000*VALUE(LEFT(C102,LEN(C102)-1)),IF(RIGHT(C102,1)="%",0.01*VALUE(LEFT(C102,LEN(C102)-1)),IF(RIGHT(C102,1)="k",1000*VALUE(LEFT(C102,LEN(C102)-1)),VALUE(SUBSTITUTE(C102,",",""))))))))),"N/A")</f>
        <v/>
      </c>
      <c r="K102">
        <f>IFERROR(IF(TRIM(D102)="-", "N/A", IF(RIGHT(D102,1)=")",IF(RIGHT(D102,2)="T)",-1000000000000*VALUE(MID(D102,2,LEN(D102)-3)),IF(RIGHT(D102,2)="M)",-1000000*VALUE(MID(D102,2,LEN(D102)-3)),IF(RIGHT(D102,2)="B)",-1000000000*VALUE(MID(D102,2,LEN(D102)-3)),IF(RIGHT(D102,2)="k)",-1000*VALUE(MID(D102,2,LEN(D102)-3)),VALUE(SUBSTITUTE(D102,",","")))))),IF(RIGHT(D102,1)="T",1000000000000*VALUE(LEFT(D102,LEN(D102)-1)),IF(RIGHT(D102,1)="M",1000000*VALUE(LEFT(D102,LEN(D102)-1)),IF(RIGHT(D102,1)="B",1000000000*VALUE(LEFT(D102,LEN(D102)-1)),IF(RIGHT(D102,1)="%",0.01*VALUE(LEFT(D102,LEN(D102)-1)),IF(RIGHT(D102,1)="k",1000*VALUE(LEFT(D102,LEN(D102)-1)),VALUE(SUBSTITUTE(D102,",",""))))))))),"N/A")</f>
        <v/>
      </c>
      <c r="L102">
        <f>IFERROR(IF(TRIM(E102)="-", "N/A", IF(RIGHT(E102,1)=")",IF(RIGHT(E102,2)="T)",-1000000000000*VALUE(MID(E102,2,LEN(E102)-3)),IF(RIGHT(E102,2)="M)",-1000000*VALUE(MID(E102,2,LEN(E102)-3)),IF(RIGHT(E102,2)="B)",-1000000000*VALUE(MID(E102,2,LEN(E102)-3)),IF(RIGHT(E102,2)="k)",-1000*VALUE(MID(E102,2,LEN(E102)-3)),VALUE(SUBSTITUTE(E102,",","")))))),IF(RIGHT(E102,1)="T",1000000000000*VALUE(LEFT(E102,LEN(E102)-1)),IF(RIGHT(E102,1)="M",1000000*VALUE(LEFT(E102,LEN(E102)-1)),IF(RIGHT(E102,1)="B",1000000000*VALUE(LEFT(E102,LEN(E102)-1)),IF(RIGHT(E102,1)="%",0.01*VALUE(LEFT(E102,LEN(E102)-1)),IF(RIGHT(E102,1)="k",1000*VALUE(LEFT(E102,LEN(E102)-1)),VALUE(SUBSTITUTE(E102,",",""))))))))),"N/A")</f>
        <v/>
      </c>
      <c r="M102">
        <f>IFERROR(IF(TRIM(F102)="-", "N/A", IF(RIGHT(F102,1)=")",IF(RIGHT(F102,2)="T)",-1000000000000*VALUE(MID(F102,2,LEN(F102)-3)),IF(RIGHT(F102,2)="M)",-1000000*VALUE(MID(F102,2,LEN(F102)-3)),IF(RIGHT(F102,2)="B)",-1000000000*VALUE(MID(F102,2,LEN(F102)-3)),IF(RIGHT(F102,2)="k)",-1000*VALUE(MID(F102,2,LEN(F102)-3)),VALUE(SUBSTITUTE(F102,",","")))))),IF(RIGHT(F102,1)="T",1000000000000*VALUE(LEFT(F102,LEN(F102)-1)),IF(RIGHT(F102,1)="M",1000000*VALUE(LEFT(F102,LEN(F102)-1)),IF(RIGHT(F102,1)="B",1000000000*VALUE(LEFT(F102,LEN(F102)-1)),IF(RIGHT(F102,1)="%",0.01*VALUE(LEFT(F102,LEN(F102)-1)),IF(RIGHT(F102,1)="k",1000*VALUE(LEFT(F102,LEN(F102)-1)),VALUE(SUBSTITUTE(F102,",",""))))))))),"N/A")</f>
        <v/>
      </c>
      <c r="N102">
        <f>IFERROR(IF(TRIM(G102)="-", "N/A", IF(RIGHT(G102,1)=")",IF(RIGHT(G102,2)="T)",-1000000000000*VALUE(MID(G102,2,LEN(G102)-3)),IF(RIGHT(G102,2)="M)",-1000000*VALUE(MID(G102,2,LEN(G102)-3)),IF(RIGHT(G102,2)="B)",-1000000000*VALUE(MID(G102,2,LEN(G102)-3)),IF(RIGHT(G102,2)="k)",-1000*VALUE(MID(G102,2,LEN(G102)-3)),VALUE(SUBSTITUTE(G102,",","")))))),IF(RIGHT(G102,1)="T",1000000000000*VALUE(LEFT(G102,LEN(G102)-1)),IF(RIGHT(G102,1)="M",1000000*VALUE(LEFT(G102,LEN(G102)-1)),IF(RIGHT(G102,1)="B",1000000000*VALUE(LEFT(G102,LEN(G102)-1)),IF(RIGHT(G102,1)="%",0.01*VALUE(LEFT(G102,LEN(G102)-1)),IF(RIGHT(G102,1)="k",1000*VALUE(LEFT(G102,LEN(G102)-1)),VALUE(SUBSTITUTE(G102,",",""))))))))),"N/A")</f>
        <v/>
      </c>
    </row>
    <row r="103" spans="1:60">
      <c s="1" r="A103" t="n">
        <v>0</v>
      </c>
      <c r="B103" t="s">
        <v>175</v>
      </c>
      <c r="C103" t="s"/>
      <c r="I103">
        <f>IF(AND(K103&gt; J103, L103&gt; K103, M103&gt; L103, N103&gt; M103), "pos_trend", IF(AND(K103&lt; J103, L103&lt; K103, M103&lt; L103, N103&lt; M103), "neg_trend", "N/A"))</f>
        <v/>
      </c>
      <c r="J103">
        <f>IFERROR(IF(TRIM(C103)="-", "N/A", IF(RIGHT(C103,1)=")",IF(RIGHT(C103,2)="T)",-1000000000000*VALUE(MID(C103,2,LEN(C103)-3)),IF(RIGHT(C103,2)="M)",-1000000*VALUE(MID(C103,2,LEN(C103)-3)),IF(RIGHT(C103,2)="B)",-1000000000*VALUE(MID(C103,2,LEN(C103)-3)),IF(RIGHT(C103,2)="k)",-1000*VALUE(MID(C103,2,LEN(C103)-3)),VALUE(SUBSTITUTE(C103,",","")))))),IF(RIGHT(C103,1)="T",1000000000000*VALUE(LEFT(C103,LEN(C103)-1)),IF(RIGHT(C103,1)="M",1000000*VALUE(LEFT(C103,LEN(C103)-1)),IF(RIGHT(C103,1)="B",1000000000*VALUE(LEFT(C103,LEN(C103)-1)),IF(RIGHT(C103,1)="%",0.01*VALUE(LEFT(C103,LEN(C103)-1)),IF(RIGHT(C103,1)="k",1000*VALUE(LEFT(C103,LEN(C103)-1)),VALUE(SUBSTITUTE(C103,",",""))))))))),"N/A")</f>
        <v/>
      </c>
      <c r="K103">
        <f>IFERROR(IF(TRIM(D103)="-", "N/A", IF(RIGHT(D103,1)=")",IF(RIGHT(D103,2)="T)",-1000000000000*VALUE(MID(D103,2,LEN(D103)-3)),IF(RIGHT(D103,2)="M)",-1000000*VALUE(MID(D103,2,LEN(D103)-3)),IF(RIGHT(D103,2)="B)",-1000000000*VALUE(MID(D103,2,LEN(D103)-3)),IF(RIGHT(D103,2)="k)",-1000*VALUE(MID(D103,2,LEN(D103)-3)),VALUE(SUBSTITUTE(D103,",","")))))),IF(RIGHT(D103,1)="T",1000000000000*VALUE(LEFT(D103,LEN(D103)-1)),IF(RIGHT(D103,1)="M",1000000*VALUE(LEFT(D103,LEN(D103)-1)),IF(RIGHT(D103,1)="B",1000000000*VALUE(LEFT(D103,LEN(D103)-1)),IF(RIGHT(D103,1)="%",0.01*VALUE(LEFT(D103,LEN(D103)-1)),IF(RIGHT(D103,1)="k",1000*VALUE(LEFT(D103,LEN(D103)-1)),VALUE(SUBSTITUTE(D103,",",""))))))))),"N/A")</f>
        <v/>
      </c>
      <c r="L103">
        <f>IFERROR(IF(TRIM(E103)="-", "N/A", IF(RIGHT(E103,1)=")",IF(RIGHT(E103,2)="T)",-1000000000000*VALUE(MID(E103,2,LEN(E103)-3)),IF(RIGHT(E103,2)="M)",-1000000*VALUE(MID(E103,2,LEN(E103)-3)),IF(RIGHT(E103,2)="B)",-1000000000*VALUE(MID(E103,2,LEN(E103)-3)),IF(RIGHT(E103,2)="k)",-1000*VALUE(MID(E103,2,LEN(E103)-3)),VALUE(SUBSTITUTE(E103,",","")))))),IF(RIGHT(E103,1)="T",1000000000000*VALUE(LEFT(E103,LEN(E103)-1)),IF(RIGHT(E103,1)="M",1000000*VALUE(LEFT(E103,LEN(E103)-1)),IF(RIGHT(E103,1)="B",1000000000*VALUE(LEFT(E103,LEN(E103)-1)),IF(RIGHT(E103,1)="%",0.01*VALUE(LEFT(E103,LEN(E103)-1)),IF(RIGHT(E103,1)="k",1000*VALUE(LEFT(E103,LEN(E103)-1)),VALUE(SUBSTITUTE(E103,",",""))))))))),"N/A")</f>
        <v/>
      </c>
      <c r="M103">
        <f>IFERROR(IF(TRIM(F103)="-", "N/A", IF(RIGHT(F103,1)=")",IF(RIGHT(F103,2)="T)",-1000000000000*VALUE(MID(F103,2,LEN(F103)-3)),IF(RIGHT(F103,2)="M)",-1000000*VALUE(MID(F103,2,LEN(F103)-3)),IF(RIGHT(F103,2)="B)",-1000000000*VALUE(MID(F103,2,LEN(F103)-3)),IF(RIGHT(F103,2)="k)",-1000*VALUE(MID(F103,2,LEN(F103)-3)),VALUE(SUBSTITUTE(F103,",","")))))),IF(RIGHT(F103,1)="T",1000000000000*VALUE(LEFT(F103,LEN(F103)-1)),IF(RIGHT(F103,1)="M",1000000*VALUE(LEFT(F103,LEN(F103)-1)),IF(RIGHT(F103,1)="B",1000000000*VALUE(LEFT(F103,LEN(F103)-1)),IF(RIGHT(F103,1)="%",0.01*VALUE(LEFT(F103,LEN(F103)-1)),IF(RIGHT(F103,1)="k",1000*VALUE(LEFT(F103,LEN(F103)-1)),VALUE(SUBSTITUTE(F103,",",""))))))))),"N/A")</f>
        <v/>
      </c>
      <c r="N103">
        <f>IFERROR(IF(TRIM(G103)="-", "N/A", IF(RIGHT(G103,1)=")",IF(RIGHT(G103,2)="T)",-1000000000000*VALUE(MID(G103,2,LEN(G103)-3)),IF(RIGHT(G103,2)="M)",-1000000*VALUE(MID(G103,2,LEN(G103)-3)),IF(RIGHT(G103,2)="B)",-1000000000*VALUE(MID(G103,2,LEN(G103)-3)),IF(RIGHT(G103,2)="k)",-1000*VALUE(MID(G103,2,LEN(G103)-3)),VALUE(SUBSTITUTE(G103,",","")))))),IF(RIGHT(G103,1)="T",1000000000000*VALUE(LEFT(G103,LEN(G103)-1)),IF(RIGHT(G103,1)="M",1000000*VALUE(LEFT(G103,LEN(G103)-1)),IF(RIGHT(G103,1)="B",1000000000*VALUE(LEFT(G103,LEN(G103)-1)),IF(RIGHT(G103,1)="%",0.01*VALUE(LEFT(G103,LEN(G103)-1)),IF(RIGHT(G103,1)="k",1000*VALUE(LEFT(G103,LEN(G103)-1)),VALUE(SUBSTITUTE(G103,",",""))))))))),"N/A")</f>
        <v/>
      </c>
    </row>
    <row r="104" spans="1:60">
      <c s="1" r="A104" t="n">
        <v>1</v>
      </c>
      <c r="B104" t="s">
        <v>177</v>
      </c>
      <c r="C104" t="s"/>
      <c r="I104">
        <f>IF(AND(K104&gt; J104, L104&gt; K104, M104&gt; L104, N104&gt; M104), "pos_trend", IF(AND(K104&lt; J104, L104&lt; K104, M104&lt; L104, N104&lt; M104), "neg_trend", "N/A"))</f>
        <v/>
      </c>
      <c r="J104">
        <f>IFERROR(IF(TRIM(C104)="-", "N/A", IF(RIGHT(C104,1)=")",IF(RIGHT(C104,2)="T)",-1000000000000*VALUE(MID(C104,2,LEN(C104)-3)),IF(RIGHT(C104,2)="M)",-1000000*VALUE(MID(C104,2,LEN(C104)-3)),IF(RIGHT(C104,2)="B)",-1000000000*VALUE(MID(C104,2,LEN(C104)-3)),IF(RIGHT(C104,2)="k)",-1000*VALUE(MID(C104,2,LEN(C104)-3)),VALUE(SUBSTITUTE(C104,",","")))))),IF(RIGHT(C104,1)="T",1000000000000*VALUE(LEFT(C104,LEN(C104)-1)),IF(RIGHT(C104,1)="M",1000000*VALUE(LEFT(C104,LEN(C104)-1)),IF(RIGHT(C104,1)="B",1000000000*VALUE(LEFT(C104,LEN(C104)-1)),IF(RIGHT(C104,1)="%",0.01*VALUE(LEFT(C104,LEN(C104)-1)),IF(RIGHT(C104,1)="k",1000*VALUE(LEFT(C104,LEN(C104)-1)),VALUE(SUBSTITUTE(C104,",",""))))))))),"N/A")</f>
        <v/>
      </c>
      <c r="K104">
        <f>IFERROR(IF(TRIM(D104)="-", "N/A", IF(RIGHT(D104,1)=")",IF(RIGHT(D104,2)="T)",-1000000000000*VALUE(MID(D104,2,LEN(D104)-3)),IF(RIGHT(D104,2)="M)",-1000000*VALUE(MID(D104,2,LEN(D104)-3)),IF(RIGHT(D104,2)="B)",-1000000000*VALUE(MID(D104,2,LEN(D104)-3)),IF(RIGHT(D104,2)="k)",-1000*VALUE(MID(D104,2,LEN(D104)-3)),VALUE(SUBSTITUTE(D104,",","")))))),IF(RIGHT(D104,1)="T",1000000000000*VALUE(LEFT(D104,LEN(D104)-1)),IF(RIGHT(D104,1)="M",1000000*VALUE(LEFT(D104,LEN(D104)-1)),IF(RIGHT(D104,1)="B",1000000000*VALUE(LEFT(D104,LEN(D104)-1)),IF(RIGHT(D104,1)="%",0.01*VALUE(LEFT(D104,LEN(D104)-1)),IF(RIGHT(D104,1)="k",1000*VALUE(LEFT(D104,LEN(D104)-1)),VALUE(SUBSTITUTE(D104,",",""))))))))),"N/A")</f>
        <v/>
      </c>
      <c r="L104">
        <f>IFERROR(IF(TRIM(E104)="-", "N/A", IF(RIGHT(E104,1)=")",IF(RIGHT(E104,2)="T)",-1000000000000*VALUE(MID(E104,2,LEN(E104)-3)),IF(RIGHT(E104,2)="M)",-1000000*VALUE(MID(E104,2,LEN(E104)-3)),IF(RIGHT(E104,2)="B)",-1000000000*VALUE(MID(E104,2,LEN(E104)-3)),IF(RIGHT(E104,2)="k)",-1000*VALUE(MID(E104,2,LEN(E104)-3)),VALUE(SUBSTITUTE(E104,",","")))))),IF(RIGHT(E104,1)="T",1000000000000*VALUE(LEFT(E104,LEN(E104)-1)),IF(RIGHT(E104,1)="M",1000000*VALUE(LEFT(E104,LEN(E104)-1)),IF(RIGHT(E104,1)="B",1000000000*VALUE(LEFT(E104,LEN(E104)-1)),IF(RIGHT(E104,1)="%",0.01*VALUE(LEFT(E104,LEN(E104)-1)),IF(RIGHT(E104,1)="k",1000*VALUE(LEFT(E104,LEN(E104)-1)),VALUE(SUBSTITUTE(E104,",",""))))))))),"N/A")</f>
        <v/>
      </c>
      <c r="M104">
        <f>IFERROR(IF(TRIM(F104)="-", "N/A", IF(RIGHT(F104,1)=")",IF(RIGHT(F104,2)="T)",-1000000000000*VALUE(MID(F104,2,LEN(F104)-3)),IF(RIGHT(F104,2)="M)",-1000000*VALUE(MID(F104,2,LEN(F104)-3)),IF(RIGHT(F104,2)="B)",-1000000000*VALUE(MID(F104,2,LEN(F104)-3)),IF(RIGHT(F104,2)="k)",-1000*VALUE(MID(F104,2,LEN(F104)-3)),VALUE(SUBSTITUTE(F104,",","")))))),IF(RIGHT(F104,1)="T",1000000000000*VALUE(LEFT(F104,LEN(F104)-1)),IF(RIGHT(F104,1)="M",1000000*VALUE(LEFT(F104,LEN(F104)-1)),IF(RIGHT(F104,1)="B",1000000000*VALUE(LEFT(F104,LEN(F104)-1)),IF(RIGHT(F104,1)="%",0.01*VALUE(LEFT(F104,LEN(F104)-1)),IF(RIGHT(F104,1)="k",1000*VALUE(LEFT(F104,LEN(F104)-1)),VALUE(SUBSTITUTE(F104,",",""))))))))),"N/A")</f>
        <v/>
      </c>
      <c r="N104">
        <f>IFERROR(IF(TRIM(G104)="-", "N/A", IF(RIGHT(G104,1)=")",IF(RIGHT(G104,2)="T)",-1000000000000*VALUE(MID(G104,2,LEN(G104)-3)),IF(RIGHT(G104,2)="M)",-1000000*VALUE(MID(G104,2,LEN(G104)-3)),IF(RIGHT(G104,2)="B)",-1000000000*VALUE(MID(G104,2,LEN(G104)-3)),IF(RIGHT(G104,2)="k)",-1000*VALUE(MID(G104,2,LEN(G104)-3)),VALUE(SUBSTITUTE(G104,",","")))))),IF(RIGHT(G104,1)="T",1000000000000*VALUE(LEFT(G104,LEN(G104)-1)),IF(RIGHT(G104,1)="M",1000000*VALUE(LEFT(G104,LEN(G104)-1)),IF(RIGHT(G104,1)="B",1000000000*VALUE(LEFT(G104,LEN(G104)-1)),IF(RIGHT(G104,1)="%",0.01*VALUE(LEFT(G104,LEN(G104)-1)),IF(RIGHT(G104,1)="k",1000*VALUE(LEFT(G104,LEN(G104)-1)),VALUE(SUBSTITUTE(G104,",",""))))))))),"N/A")</f>
        <v/>
      </c>
    </row>
    <row r="105" spans="1:60">
      <c r="I105">
        <f>IF(AND(K105&gt; J105, L105&gt; K105, M105&gt; L105, N105&gt; M105), "pos_trend", IF(AND(K105&lt; J105, L105&lt; K105, M105&lt; L105, N105&lt; M105), "neg_trend", "N/A"))</f>
        <v/>
      </c>
      <c r="J105">
        <f>IFERROR(IF(TRIM(C105)="-", "N/A", IF(RIGHT(C105,1)=")",IF(RIGHT(C105,2)="T)",-1000000000000*VALUE(MID(C105,2,LEN(C105)-3)),IF(RIGHT(C105,2)="M)",-1000000*VALUE(MID(C105,2,LEN(C105)-3)),IF(RIGHT(C105,2)="B)",-1000000000*VALUE(MID(C105,2,LEN(C105)-3)),IF(RIGHT(C105,2)="k)",-1000*VALUE(MID(C105,2,LEN(C105)-3)),VALUE(SUBSTITUTE(C105,",","")))))),IF(RIGHT(C105,1)="T",1000000000000*VALUE(LEFT(C105,LEN(C105)-1)),IF(RIGHT(C105,1)="M",1000000*VALUE(LEFT(C105,LEN(C105)-1)),IF(RIGHT(C105,1)="B",1000000000*VALUE(LEFT(C105,LEN(C105)-1)),IF(RIGHT(C105,1)="%",0.01*VALUE(LEFT(C105,LEN(C105)-1)),IF(RIGHT(C105,1)="k",1000*VALUE(LEFT(C105,LEN(C105)-1)),VALUE(SUBSTITUTE(C105,",",""))))))))),"N/A")</f>
        <v/>
      </c>
      <c r="K105">
        <f>IFERROR(IF(TRIM(D105)="-", "N/A", IF(RIGHT(D105,1)=")",IF(RIGHT(D105,2)="T)",-1000000000000*VALUE(MID(D105,2,LEN(D105)-3)),IF(RIGHT(D105,2)="M)",-1000000*VALUE(MID(D105,2,LEN(D105)-3)),IF(RIGHT(D105,2)="B)",-1000000000*VALUE(MID(D105,2,LEN(D105)-3)),IF(RIGHT(D105,2)="k)",-1000*VALUE(MID(D105,2,LEN(D105)-3)),VALUE(SUBSTITUTE(D105,",","")))))),IF(RIGHT(D105,1)="T",1000000000000*VALUE(LEFT(D105,LEN(D105)-1)),IF(RIGHT(D105,1)="M",1000000*VALUE(LEFT(D105,LEN(D105)-1)),IF(RIGHT(D105,1)="B",1000000000*VALUE(LEFT(D105,LEN(D105)-1)),IF(RIGHT(D105,1)="%",0.01*VALUE(LEFT(D105,LEN(D105)-1)),IF(RIGHT(D105,1)="k",1000*VALUE(LEFT(D105,LEN(D105)-1)),VALUE(SUBSTITUTE(D105,",",""))))))))),"N/A")</f>
        <v/>
      </c>
      <c r="L105">
        <f>IFERROR(IF(TRIM(E105)="-", "N/A", IF(RIGHT(E105,1)=")",IF(RIGHT(E105,2)="T)",-1000000000000*VALUE(MID(E105,2,LEN(E105)-3)),IF(RIGHT(E105,2)="M)",-1000000*VALUE(MID(E105,2,LEN(E105)-3)),IF(RIGHT(E105,2)="B)",-1000000000*VALUE(MID(E105,2,LEN(E105)-3)),IF(RIGHT(E105,2)="k)",-1000*VALUE(MID(E105,2,LEN(E105)-3)),VALUE(SUBSTITUTE(E105,",","")))))),IF(RIGHT(E105,1)="T",1000000000000*VALUE(LEFT(E105,LEN(E105)-1)),IF(RIGHT(E105,1)="M",1000000*VALUE(LEFT(E105,LEN(E105)-1)),IF(RIGHT(E105,1)="B",1000000000*VALUE(LEFT(E105,LEN(E105)-1)),IF(RIGHT(E105,1)="%",0.01*VALUE(LEFT(E105,LEN(E105)-1)),IF(RIGHT(E105,1)="k",1000*VALUE(LEFT(E105,LEN(E105)-1)),VALUE(SUBSTITUTE(E105,",",""))))))))),"N/A")</f>
        <v/>
      </c>
      <c r="M105">
        <f>IFERROR(IF(TRIM(F105)="-", "N/A", IF(RIGHT(F105,1)=")",IF(RIGHT(F105,2)="T)",-1000000000000*VALUE(MID(F105,2,LEN(F105)-3)),IF(RIGHT(F105,2)="M)",-1000000*VALUE(MID(F105,2,LEN(F105)-3)),IF(RIGHT(F105,2)="B)",-1000000000*VALUE(MID(F105,2,LEN(F105)-3)),IF(RIGHT(F105,2)="k)",-1000*VALUE(MID(F105,2,LEN(F105)-3)),VALUE(SUBSTITUTE(F105,",","")))))),IF(RIGHT(F105,1)="T",1000000000000*VALUE(LEFT(F105,LEN(F105)-1)),IF(RIGHT(F105,1)="M",1000000*VALUE(LEFT(F105,LEN(F105)-1)),IF(RIGHT(F105,1)="B",1000000000*VALUE(LEFT(F105,LEN(F105)-1)),IF(RIGHT(F105,1)="%",0.01*VALUE(LEFT(F105,LEN(F105)-1)),IF(RIGHT(F105,1)="k",1000*VALUE(LEFT(F105,LEN(F105)-1)),VALUE(SUBSTITUTE(F105,",",""))))))))),"N/A")</f>
        <v/>
      </c>
      <c r="N105">
        <f>IFERROR(IF(TRIM(G105)="-", "N/A", IF(RIGHT(G105,1)=")",IF(RIGHT(G105,2)="T)",-1000000000000*VALUE(MID(G105,2,LEN(G105)-3)),IF(RIGHT(G105,2)="M)",-1000000*VALUE(MID(G105,2,LEN(G105)-3)),IF(RIGHT(G105,2)="B)",-1000000000*VALUE(MID(G105,2,LEN(G105)-3)),IF(RIGHT(G105,2)="k)",-1000*VALUE(MID(G105,2,LEN(G105)-3)),VALUE(SUBSTITUTE(G105,",","")))))),IF(RIGHT(G105,1)="T",1000000000000*VALUE(LEFT(G105,LEN(G105)-1)),IF(RIGHT(G105,1)="M",1000000*VALUE(LEFT(G105,LEN(G105)-1)),IF(RIGHT(G105,1)="B",1000000000*VALUE(LEFT(G105,LEN(G105)-1)),IF(RIGHT(G105,1)="%",0.01*VALUE(LEFT(G105,LEN(G105)-1)),IF(RIGHT(G105,1)="k",1000*VALUE(LEFT(G105,LEN(G105)-1)),VALUE(SUBSTITUTE(G105,",",""))))))))),"N/A")</f>
        <v/>
      </c>
    </row>
    <row r="106" spans="1:60">
      <c s="1" r="A106" t="n">
        <v>0</v>
      </c>
      <c r="B106" t="s">
        <v>22</v>
      </c>
      <c r="C106" t="s"/>
      <c r="I106">
        <f>IF(AND(K106&gt; J106, L106&gt; K106, M106&gt; L106, N106&gt; M106), "pos_trend", IF(AND(K106&lt; J106, L106&lt; K106, M106&lt; L106, N106&lt; M106), "neg_trend", "N/A"))</f>
        <v/>
      </c>
      <c r="J106">
        <f>IFERROR(IF(TRIM(C106)="-", "N/A", IF(RIGHT(C106,1)=")",IF(RIGHT(C106,2)="T)",-1000000000000*VALUE(MID(C106,2,LEN(C106)-3)),IF(RIGHT(C106,2)="M)",-1000000*VALUE(MID(C106,2,LEN(C106)-3)),IF(RIGHT(C106,2)="B)",-1000000000*VALUE(MID(C106,2,LEN(C106)-3)),IF(RIGHT(C106,2)="k)",-1000*VALUE(MID(C106,2,LEN(C106)-3)),VALUE(SUBSTITUTE(C106,",","")))))),IF(RIGHT(C106,1)="T",1000000000000*VALUE(LEFT(C106,LEN(C106)-1)),IF(RIGHT(C106,1)="M",1000000*VALUE(LEFT(C106,LEN(C106)-1)),IF(RIGHT(C106,1)="B",1000000000*VALUE(LEFT(C106,LEN(C106)-1)),IF(RIGHT(C106,1)="%",0.01*VALUE(LEFT(C106,LEN(C106)-1)),IF(RIGHT(C106,1)="k",1000*VALUE(LEFT(C106,LEN(C106)-1)),VALUE(SUBSTITUTE(C106,",",""))))))))),"N/A")</f>
        <v/>
      </c>
      <c r="K106">
        <f>IFERROR(IF(TRIM(D106)="-", "N/A", IF(RIGHT(D106,1)=")",IF(RIGHT(D106,2)="T)",-1000000000000*VALUE(MID(D106,2,LEN(D106)-3)),IF(RIGHT(D106,2)="M)",-1000000*VALUE(MID(D106,2,LEN(D106)-3)),IF(RIGHT(D106,2)="B)",-1000000000*VALUE(MID(D106,2,LEN(D106)-3)),IF(RIGHT(D106,2)="k)",-1000*VALUE(MID(D106,2,LEN(D106)-3)),VALUE(SUBSTITUTE(D106,",","")))))),IF(RIGHT(D106,1)="T",1000000000000*VALUE(LEFT(D106,LEN(D106)-1)),IF(RIGHT(D106,1)="M",1000000*VALUE(LEFT(D106,LEN(D106)-1)),IF(RIGHT(D106,1)="B",1000000000*VALUE(LEFT(D106,LEN(D106)-1)),IF(RIGHT(D106,1)="%",0.01*VALUE(LEFT(D106,LEN(D106)-1)),IF(RIGHT(D106,1)="k",1000*VALUE(LEFT(D106,LEN(D106)-1)),VALUE(SUBSTITUTE(D106,",",""))))))))),"N/A")</f>
        <v/>
      </c>
      <c r="L106">
        <f>IFERROR(IF(TRIM(E106)="-", "N/A", IF(RIGHT(E106,1)=")",IF(RIGHT(E106,2)="T)",-1000000000000*VALUE(MID(E106,2,LEN(E106)-3)),IF(RIGHT(E106,2)="M)",-1000000*VALUE(MID(E106,2,LEN(E106)-3)),IF(RIGHT(E106,2)="B)",-1000000000*VALUE(MID(E106,2,LEN(E106)-3)),IF(RIGHT(E106,2)="k)",-1000*VALUE(MID(E106,2,LEN(E106)-3)),VALUE(SUBSTITUTE(E106,",","")))))),IF(RIGHT(E106,1)="T",1000000000000*VALUE(LEFT(E106,LEN(E106)-1)),IF(RIGHT(E106,1)="M",1000000*VALUE(LEFT(E106,LEN(E106)-1)),IF(RIGHT(E106,1)="B",1000000000*VALUE(LEFT(E106,LEN(E106)-1)),IF(RIGHT(E106,1)="%",0.01*VALUE(LEFT(E106,LEN(E106)-1)),IF(RIGHT(E106,1)="k",1000*VALUE(LEFT(E106,LEN(E106)-1)),VALUE(SUBSTITUTE(E106,",",""))))))))),"N/A")</f>
        <v/>
      </c>
      <c r="M106">
        <f>IFERROR(IF(TRIM(F106)="-", "N/A", IF(RIGHT(F106,1)=")",IF(RIGHT(F106,2)="T)",-1000000000000*VALUE(MID(F106,2,LEN(F106)-3)),IF(RIGHT(F106,2)="M)",-1000000*VALUE(MID(F106,2,LEN(F106)-3)),IF(RIGHT(F106,2)="B)",-1000000000*VALUE(MID(F106,2,LEN(F106)-3)),IF(RIGHT(F106,2)="k)",-1000*VALUE(MID(F106,2,LEN(F106)-3)),VALUE(SUBSTITUTE(F106,",","")))))),IF(RIGHT(F106,1)="T",1000000000000*VALUE(LEFT(F106,LEN(F106)-1)),IF(RIGHT(F106,1)="M",1000000*VALUE(LEFT(F106,LEN(F106)-1)),IF(RIGHT(F106,1)="B",1000000000*VALUE(LEFT(F106,LEN(F106)-1)),IF(RIGHT(F106,1)="%",0.01*VALUE(LEFT(F106,LEN(F106)-1)),IF(RIGHT(F106,1)="k",1000*VALUE(LEFT(F106,LEN(F106)-1)),VALUE(SUBSTITUTE(F106,",",""))))))))),"N/A")</f>
        <v/>
      </c>
      <c r="N106">
        <f>IFERROR(IF(TRIM(G106)="-", "N/A", IF(RIGHT(G106,1)=")",IF(RIGHT(G106,2)="T)",-1000000000000*VALUE(MID(G106,2,LEN(G106)-3)),IF(RIGHT(G106,2)="M)",-1000000*VALUE(MID(G106,2,LEN(G106)-3)),IF(RIGHT(G106,2)="B)",-1000000000*VALUE(MID(G106,2,LEN(G106)-3)),IF(RIGHT(G106,2)="k)",-1000*VALUE(MID(G106,2,LEN(G106)-3)),VALUE(SUBSTITUTE(G106,",","")))))),IF(RIGHT(G106,1)="T",1000000000000*VALUE(LEFT(G106,LEN(G106)-1)),IF(RIGHT(G106,1)="M",1000000*VALUE(LEFT(G106,LEN(G106)-1)),IF(RIGHT(G106,1)="B",1000000000*VALUE(LEFT(G106,LEN(G106)-1)),IF(RIGHT(G106,1)="%",0.01*VALUE(LEFT(G106,LEN(G106)-1)),IF(RIGHT(G106,1)="k",1000*VALUE(LEFT(G106,LEN(G106)-1)),VALUE(SUBSTITUTE(G106,",",""))))))))),"N/A")</f>
        <v/>
      </c>
    </row>
    <row r="107" spans="1:60">
      <c s="1" r="A107" t="n">
        <v>1</v>
      </c>
      <c r="B107" t="s">
        <v>179</v>
      </c>
      <c r="C107" t="s"/>
      <c r="I107">
        <f>IF(AND(K107&gt; J107, L107&gt; K107, M107&gt; L107, N107&gt; M107), "pos_trend", IF(AND(K107&lt; J107, L107&lt; K107, M107&lt; L107, N107&lt; M107), "neg_trend", "N/A"))</f>
        <v/>
      </c>
      <c r="J107">
        <f>IFERROR(IF(TRIM(C107)="-", "N/A", IF(RIGHT(C107,1)=")",IF(RIGHT(C107,2)="T)",-1000000000000*VALUE(MID(C107,2,LEN(C107)-3)),IF(RIGHT(C107,2)="M)",-1000000*VALUE(MID(C107,2,LEN(C107)-3)),IF(RIGHT(C107,2)="B)",-1000000000*VALUE(MID(C107,2,LEN(C107)-3)),IF(RIGHT(C107,2)="k)",-1000*VALUE(MID(C107,2,LEN(C107)-3)),VALUE(SUBSTITUTE(C107,",","")))))),IF(RIGHT(C107,1)="T",1000000000000*VALUE(LEFT(C107,LEN(C107)-1)),IF(RIGHT(C107,1)="M",1000000*VALUE(LEFT(C107,LEN(C107)-1)),IF(RIGHT(C107,1)="B",1000000000*VALUE(LEFT(C107,LEN(C107)-1)),IF(RIGHT(C107,1)="%",0.01*VALUE(LEFT(C107,LEN(C107)-1)),IF(RIGHT(C107,1)="k",1000*VALUE(LEFT(C107,LEN(C107)-1)),VALUE(SUBSTITUTE(C107,",",""))))))))),"N/A")</f>
        <v/>
      </c>
      <c r="K107">
        <f>IFERROR(IF(TRIM(D107)="-", "N/A", IF(RIGHT(D107,1)=")",IF(RIGHT(D107,2)="T)",-1000000000000*VALUE(MID(D107,2,LEN(D107)-3)),IF(RIGHT(D107,2)="M)",-1000000*VALUE(MID(D107,2,LEN(D107)-3)),IF(RIGHT(D107,2)="B)",-1000000000*VALUE(MID(D107,2,LEN(D107)-3)),IF(RIGHT(D107,2)="k)",-1000*VALUE(MID(D107,2,LEN(D107)-3)),VALUE(SUBSTITUTE(D107,",","")))))),IF(RIGHT(D107,1)="T",1000000000000*VALUE(LEFT(D107,LEN(D107)-1)),IF(RIGHT(D107,1)="M",1000000*VALUE(LEFT(D107,LEN(D107)-1)),IF(RIGHT(D107,1)="B",1000000000*VALUE(LEFT(D107,LEN(D107)-1)),IF(RIGHT(D107,1)="%",0.01*VALUE(LEFT(D107,LEN(D107)-1)),IF(RIGHT(D107,1)="k",1000*VALUE(LEFT(D107,LEN(D107)-1)),VALUE(SUBSTITUTE(D107,",",""))))))))),"N/A")</f>
        <v/>
      </c>
      <c r="L107">
        <f>IFERROR(IF(TRIM(E107)="-", "N/A", IF(RIGHT(E107,1)=")",IF(RIGHT(E107,2)="T)",-1000000000000*VALUE(MID(E107,2,LEN(E107)-3)),IF(RIGHT(E107,2)="M)",-1000000*VALUE(MID(E107,2,LEN(E107)-3)),IF(RIGHT(E107,2)="B)",-1000000000*VALUE(MID(E107,2,LEN(E107)-3)),IF(RIGHT(E107,2)="k)",-1000*VALUE(MID(E107,2,LEN(E107)-3)),VALUE(SUBSTITUTE(E107,",","")))))),IF(RIGHT(E107,1)="T",1000000000000*VALUE(LEFT(E107,LEN(E107)-1)),IF(RIGHT(E107,1)="M",1000000*VALUE(LEFT(E107,LEN(E107)-1)),IF(RIGHT(E107,1)="B",1000000000*VALUE(LEFT(E107,LEN(E107)-1)),IF(RIGHT(E107,1)="%",0.01*VALUE(LEFT(E107,LEN(E107)-1)),IF(RIGHT(E107,1)="k",1000*VALUE(LEFT(E107,LEN(E107)-1)),VALUE(SUBSTITUTE(E107,",",""))))))))),"N/A")</f>
        <v/>
      </c>
      <c r="M107">
        <f>IFERROR(IF(TRIM(F107)="-", "N/A", IF(RIGHT(F107,1)=")",IF(RIGHT(F107,2)="T)",-1000000000000*VALUE(MID(F107,2,LEN(F107)-3)),IF(RIGHT(F107,2)="M)",-1000000*VALUE(MID(F107,2,LEN(F107)-3)),IF(RIGHT(F107,2)="B)",-1000000000*VALUE(MID(F107,2,LEN(F107)-3)),IF(RIGHT(F107,2)="k)",-1000*VALUE(MID(F107,2,LEN(F107)-3)),VALUE(SUBSTITUTE(F107,",","")))))),IF(RIGHT(F107,1)="T",1000000000000*VALUE(LEFT(F107,LEN(F107)-1)),IF(RIGHT(F107,1)="M",1000000*VALUE(LEFT(F107,LEN(F107)-1)),IF(RIGHT(F107,1)="B",1000000000*VALUE(LEFT(F107,LEN(F107)-1)),IF(RIGHT(F107,1)="%",0.01*VALUE(LEFT(F107,LEN(F107)-1)),IF(RIGHT(F107,1)="k",1000*VALUE(LEFT(F107,LEN(F107)-1)),VALUE(SUBSTITUTE(F107,",",""))))))))),"N/A")</f>
        <v/>
      </c>
      <c r="N107">
        <f>IFERROR(IF(TRIM(G107)="-", "N/A", IF(RIGHT(G107,1)=")",IF(RIGHT(G107,2)="T)",-1000000000000*VALUE(MID(G107,2,LEN(G107)-3)),IF(RIGHT(G107,2)="M)",-1000000*VALUE(MID(G107,2,LEN(G107)-3)),IF(RIGHT(G107,2)="B)",-1000000000*VALUE(MID(G107,2,LEN(G107)-3)),IF(RIGHT(G107,2)="k)",-1000*VALUE(MID(G107,2,LEN(G107)-3)),VALUE(SUBSTITUTE(G107,",","")))))),IF(RIGHT(G107,1)="T",1000000000000*VALUE(LEFT(G107,LEN(G107)-1)),IF(RIGHT(G107,1)="M",1000000*VALUE(LEFT(G107,LEN(G107)-1)),IF(RIGHT(G107,1)="B",1000000000*VALUE(LEFT(G107,LEN(G107)-1)),IF(RIGHT(G107,1)="%",0.01*VALUE(LEFT(G107,LEN(G107)-1)),IF(RIGHT(G107,1)="k",1000*VALUE(LEFT(G107,LEN(G107)-1)),VALUE(SUBSTITUTE(G107,",",""))))))))),"N/A")</f>
        <v/>
      </c>
    </row>
    <row r="108" spans="1:60">
      <c s="1" r="A108" t="n">
        <v>2</v>
      </c>
      <c r="B108" t="s">
        <v>181</v>
      </c>
      <c r="C108" t="s"/>
      <c r="I108">
        <f>IF(AND(K108&gt; J108, L108&gt; K108, M108&gt; L108, N108&gt; M108), "pos_trend", IF(AND(K108&lt; J108, L108&lt; K108, M108&lt; L108, N108&lt; M108), "neg_trend", "N/A"))</f>
        <v/>
      </c>
      <c r="J108">
        <f>IFERROR(IF(TRIM(C108)="-", "N/A", IF(RIGHT(C108,1)=")",IF(RIGHT(C108,2)="T)",-1000000000000*VALUE(MID(C108,2,LEN(C108)-3)),IF(RIGHT(C108,2)="M)",-1000000*VALUE(MID(C108,2,LEN(C108)-3)),IF(RIGHT(C108,2)="B)",-1000000000*VALUE(MID(C108,2,LEN(C108)-3)),IF(RIGHT(C108,2)="k)",-1000*VALUE(MID(C108,2,LEN(C108)-3)),VALUE(SUBSTITUTE(C108,",","")))))),IF(RIGHT(C108,1)="T",1000000000000*VALUE(LEFT(C108,LEN(C108)-1)),IF(RIGHT(C108,1)="M",1000000*VALUE(LEFT(C108,LEN(C108)-1)),IF(RIGHT(C108,1)="B",1000000000*VALUE(LEFT(C108,LEN(C108)-1)),IF(RIGHT(C108,1)="%",0.01*VALUE(LEFT(C108,LEN(C108)-1)),IF(RIGHT(C108,1)="k",1000*VALUE(LEFT(C108,LEN(C108)-1)),VALUE(SUBSTITUTE(C108,",",""))))))))),"N/A")</f>
        <v/>
      </c>
      <c r="K108">
        <f>IFERROR(IF(TRIM(D108)="-", "N/A", IF(RIGHT(D108,1)=")",IF(RIGHT(D108,2)="T)",-1000000000000*VALUE(MID(D108,2,LEN(D108)-3)),IF(RIGHT(D108,2)="M)",-1000000*VALUE(MID(D108,2,LEN(D108)-3)),IF(RIGHT(D108,2)="B)",-1000000000*VALUE(MID(D108,2,LEN(D108)-3)),IF(RIGHT(D108,2)="k)",-1000*VALUE(MID(D108,2,LEN(D108)-3)),VALUE(SUBSTITUTE(D108,",","")))))),IF(RIGHT(D108,1)="T",1000000000000*VALUE(LEFT(D108,LEN(D108)-1)),IF(RIGHT(D108,1)="M",1000000*VALUE(LEFT(D108,LEN(D108)-1)),IF(RIGHT(D108,1)="B",1000000000*VALUE(LEFT(D108,LEN(D108)-1)),IF(RIGHT(D108,1)="%",0.01*VALUE(LEFT(D108,LEN(D108)-1)),IF(RIGHT(D108,1)="k",1000*VALUE(LEFT(D108,LEN(D108)-1)),VALUE(SUBSTITUTE(D108,",",""))))))))),"N/A")</f>
        <v/>
      </c>
      <c r="L108">
        <f>IFERROR(IF(TRIM(E108)="-", "N/A", IF(RIGHT(E108,1)=")",IF(RIGHT(E108,2)="T)",-1000000000000*VALUE(MID(E108,2,LEN(E108)-3)),IF(RIGHT(E108,2)="M)",-1000000*VALUE(MID(E108,2,LEN(E108)-3)),IF(RIGHT(E108,2)="B)",-1000000000*VALUE(MID(E108,2,LEN(E108)-3)),IF(RIGHT(E108,2)="k)",-1000*VALUE(MID(E108,2,LEN(E108)-3)),VALUE(SUBSTITUTE(E108,",","")))))),IF(RIGHT(E108,1)="T",1000000000000*VALUE(LEFT(E108,LEN(E108)-1)),IF(RIGHT(E108,1)="M",1000000*VALUE(LEFT(E108,LEN(E108)-1)),IF(RIGHT(E108,1)="B",1000000000*VALUE(LEFT(E108,LEN(E108)-1)),IF(RIGHT(E108,1)="%",0.01*VALUE(LEFT(E108,LEN(E108)-1)),IF(RIGHT(E108,1)="k",1000*VALUE(LEFT(E108,LEN(E108)-1)),VALUE(SUBSTITUTE(E108,",",""))))))))),"N/A")</f>
        <v/>
      </c>
      <c r="M108">
        <f>IFERROR(IF(TRIM(F108)="-", "N/A", IF(RIGHT(F108,1)=")",IF(RIGHT(F108,2)="T)",-1000000000000*VALUE(MID(F108,2,LEN(F108)-3)),IF(RIGHT(F108,2)="M)",-1000000*VALUE(MID(F108,2,LEN(F108)-3)),IF(RIGHT(F108,2)="B)",-1000000000*VALUE(MID(F108,2,LEN(F108)-3)),IF(RIGHT(F108,2)="k)",-1000*VALUE(MID(F108,2,LEN(F108)-3)),VALUE(SUBSTITUTE(F108,",","")))))),IF(RIGHT(F108,1)="T",1000000000000*VALUE(LEFT(F108,LEN(F108)-1)),IF(RIGHT(F108,1)="M",1000000*VALUE(LEFT(F108,LEN(F108)-1)),IF(RIGHT(F108,1)="B",1000000000*VALUE(LEFT(F108,LEN(F108)-1)),IF(RIGHT(F108,1)="%",0.01*VALUE(LEFT(F108,LEN(F108)-1)),IF(RIGHT(F108,1)="k",1000*VALUE(LEFT(F108,LEN(F108)-1)),VALUE(SUBSTITUTE(F108,",",""))))))))),"N/A")</f>
        <v/>
      </c>
      <c r="N108">
        <f>IFERROR(IF(TRIM(G108)="-", "N/A", IF(RIGHT(G108,1)=")",IF(RIGHT(G108,2)="T)",-1000000000000*VALUE(MID(G108,2,LEN(G108)-3)),IF(RIGHT(G108,2)="M)",-1000000*VALUE(MID(G108,2,LEN(G108)-3)),IF(RIGHT(G108,2)="B)",-1000000000*VALUE(MID(G108,2,LEN(G108)-3)),IF(RIGHT(G108,2)="k)",-1000*VALUE(MID(G108,2,LEN(G108)-3)),VALUE(SUBSTITUTE(G108,",","")))))),IF(RIGHT(G108,1)="T",1000000000000*VALUE(LEFT(G108,LEN(G108)-1)),IF(RIGHT(G108,1)="M",1000000*VALUE(LEFT(G108,LEN(G108)-1)),IF(RIGHT(G108,1)="B",1000000000*VALUE(LEFT(G108,LEN(G108)-1)),IF(RIGHT(G108,1)="%",0.01*VALUE(LEFT(G108,LEN(G108)-1)),IF(RIGHT(G108,1)="k",1000*VALUE(LEFT(G108,LEN(G108)-1)),VALUE(SUBSTITUTE(G108,",",""))))))))),"N/A")</f>
        <v/>
      </c>
    </row>
    <row r="109" spans="1:60">
      <c s="1" r="A109" t="n">
        <v>3</v>
      </c>
      <c r="B109" t="s">
        <v>183</v>
      </c>
      <c r="C109" t="n">
        <v>55.55</v>
      </c>
      <c r="I109">
        <f>IF(AND(K109&gt; J109, L109&gt; K109, M109&gt; L109, N109&gt; M109), "pos_trend", IF(AND(K109&lt; J109, L109&lt; K109, M109&lt; L109, N109&lt; M109), "neg_trend", "N/A"))</f>
        <v/>
      </c>
      <c r="J109">
        <f>IFERROR(IF(TRIM(C109)="-", "N/A", IF(RIGHT(C109,1)=")",IF(RIGHT(C109,2)="T)",-1000000000000*VALUE(MID(C109,2,LEN(C109)-3)),IF(RIGHT(C109,2)="M)",-1000000*VALUE(MID(C109,2,LEN(C109)-3)),IF(RIGHT(C109,2)="B)",-1000000000*VALUE(MID(C109,2,LEN(C109)-3)),IF(RIGHT(C109,2)="k)",-1000*VALUE(MID(C109,2,LEN(C109)-3)),VALUE(SUBSTITUTE(C109,",","")))))),IF(RIGHT(C109,1)="T",1000000000000*VALUE(LEFT(C109,LEN(C109)-1)),IF(RIGHT(C109,1)="M",1000000*VALUE(LEFT(C109,LEN(C109)-1)),IF(RIGHT(C109,1)="B",1000000000*VALUE(LEFT(C109,LEN(C109)-1)),IF(RIGHT(C109,1)="%",0.01*VALUE(LEFT(C109,LEN(C109)-1)),IF(RIGHT(C109,1)="k",1000*VALUE(LEFT(C109,LEN(C109)-1)),VALUE(SUBSTITUTE(C109,",",""))))))))),"N/A")</f>
        <v/>
      </c>
      <c r="K109">
        <f>IFERROR(IF(TRIM(D109)="-", "N/A", IF(RIGHT(D109,1)=")",IF(RIGHT(D109,2)="T)",-1000000000000*VALUE(MID(D109,2,LEN(D109)-3)),IF(RIGHT(D109,2)="M)",-1000000*VALUE(MID(D109,2,LEN(D109)-3)),IF(RIGHT(D109,2)="B)",-1000000000*VALUE(MID(D109,2,LEN(D109)-3)),IF(RIGHT(D109,2)="k)",-1000*VALUE(MID(D109,2,LEN(D109)-3)),VALUE(SUBSTITUTE(D109,",","")))))),IF(RIGHT(D109,1)="T",1000000000000*VALUE(LEFT(D109,LEN(D109)-1)),IF(RIGHT(D109,1)="M",1000000*VALUE(LEFT(D109,LEN(D109)-1)),IF(RIGHT(D109,1)="B",1000000000*VALUE(LEFT(D109,LEN(D109)-1)),IF(RIGHT(D109,1)="%",0.01*VALUE(LEFT(D109,LEN(D109)-1)),IF(RIGHT(D109,1)="k",1000*VALUE(LEFT(D109,LEN(D109)-1)),VALUE(SUBSTITUTE(D109,",",""))))))))),"N/A")</f>
        <v/>
      </c>
      <c r="L109">
        <f>IFERROR(IF(TRIM(E109)="-", "N/A", IF(RIGHT(E109,1)=")",IF(RIGHT(E109,2)="T)",-1000000000000*VALUE(MID(E109,2,LEN(E109)-3)),IF(RIGHT(E109,2)="M)",-1000000*VALUE(MID(E109,2,LEN(E109)-3)),IF(RIGHT(E109,2)="B)",-1000000000*VALUE(MID(E109,2,LEN(E109)-3)),IF(RIGHT(E109,2)="k)",-1000*VALUE(MID(E109,2,LEN(E109)-3)),VALUE(SUBSTITUTE(E109,",","")))))),IF(RIGHT(E109,1)="T",1000000000000*VALUE(LEFT(E109,LEN(E109)-1)),IF(RIGHT(E109,1)="M",1000000*VALUE(LEFT(E109,LEN(E109)-1)),IF(RIGHT(E109,1)="B",1000000000*VALUE(LEFT(E109,LEN(E109)-1)),IF(RIGHT(E109,1)="%",0.01*VALUE(LEFT(E109,LEN(E109)-1)),IF(RIGHT(E109,1)="k",1000*VALUE(LEFT(E109,LEN(E109)-1)),VALUE(SUBSTITUTE(E109,",",""))))))))),"N/A")</f>
        <v/>
      </c>
      <c r="M109">
        <f>IFERROR(IF(TRIM(F109)="-", "N/A", IF(RIGHT(F109,1)=")",IF(RIGHT(F109,2)="T)",-1000000000000*VALUE(MID(F109,2,LEN(F109)-3)),IF(RIGHT(F109,2)="M)",-1000000*VALUE(MID(F109,2,LEN(F109)-3)),IF(RIGHT(F109,2)="B)",-1000000000*VALUE(MID(F109,2,LEN(F109)-3)),IF(RIGHT(F109,2)="k)",-1000*VALUE(MID(F109,2,LEN(F109)-3)),VALUE(SUBSTITUTE(F109,",","")))))),IF(RIGHT(F109,1)="T",1000000000000*VALUE(LEFT(F109,LEN(F109)-1)),IF(RIGHT(F109,1)="M",1000000*VALUE(LEFT(F109,LEN(F109)-1)),IF(RIGHT(F109,1)="B",1000000000*VALUE(LEFT(F109,LEN(F109)-1)),IF(RIGHT(F109,1)="%",0.01*VALUE(LEFT(F109,LEN(F109)-1)),IF(RIGHT(F109,1)="k",1000*VALUE(LEFT(F109,LEN(F109)-1)),VALUE(SUBSTITUTE(F109,",",""))))))))),"N/A")</f>
        <v/>
      </c>
      <c r="N109">
        <f>IFERROR(IF(TRIM(G109)="-", "N/A", IF(RIGHT(G109,1)=")",IF(RIGHT(G109,2)="T)",-1000000000000*VALUE(MID(G109,2,LEN(G109)-3)),IF(RIGHT(G109,2)="M)",-1000000*VALUE(MID(G109,2,LEN(G109)-3)),IF(RIGHT(G109,2)="B)",-1000000000*VALUE(MID(G109,2,LEN(G109)-3)),IF(RIGHT(G109,2)="k)",-1000*VALUE(MID(G109,2,LEN(G109)-3)),VALUE(SUBSTITUTE(G109,",","")))))),IF(RIGHT(G109,1)="T",1000000000000*VALUE(LEFT(G109,LEN(G109)-1)),IF(RIGHT(G109,1)="M",1000000*VALUE(LEFT(G109,LEN(G109)-1)),IF(RIGHT(G109,1)="B",1000000000*VALUE(LEFT(G109,LEN(G109)-1)),IF(RIGHT(G109,1)="%",0.01*VALUE(LEFT(G109,LEN(G109)-1)),IF(RIGHT(G109,1)="k",1000*VALUE(LEFT(G109,LEN(G109)-1)),VALUE(SUBSTITUTE(G109,",",""))))))))),"N/A")</f>
        <v/>
      </c>
    </row>
    <row r="110" spans="1:60">
      <c s="1" r="A110" t="n">
        <v>4</v>
      </c>
      <c r="B110" t="s">
        <v>185</v>
      </c>
      <c r="C110" t="n">
        <v>31.03</v>
      </c>
      <c r="I110">
        <f>IF(AND(K110&gt; J110, L110&gt; K110, M110&gt; L110, N110&gt; M110), "pos_trend", IF(AND(K110&lt; J110, L110&lt; K110, M110&lt; L110, N110&lt; M110), "neg_trend", "N/A"))</f>
        <v/>
      </c>
      <c r="J110">
        <f>IFERROR(IF(TRIM(C110)="-", "N/A", IF(RIGHT(C110,1)=")",IF(RIGHT(C110,2)="T)",-1000000000000*VALUE(MID(C110,2,LEN(C110)-3)),IF(RIGHT(C110,2)="M)",-1000000*VALUE(MID(C110,2,LEN(C110)-3)),IF(RIGHT(C110,2)="B)",-1000000000*VALUE(MID(C110,2,LEN(C110)-3)),IF(RIGHT(C110,2)="k)",-1000*VALUE(MID(C110,2,LEN(C110)-3)),VALUE(SUBSTITUTE(C110,",","")))))),IF(RIGHT(C110,1)="T",1000000000000*VALUE(LEFT(C110,LEN(C110)-1)),IF(RIGHT(C110,1)="M",1000000*VALUE(LEFT(C110,LEN(C110)-1)),IF(RIGHT(C110,1)="B",1000000000*VALUE(LEFT(C110,LEN(C110)-1)),IF(RIGHT(C110,1)="%",0.01*VALUE(LEFT(C110,LEN(C110)-1)),IF(RIGHT(C110,1)="k",1000*VALUE(LEFT(C110,LEN(C110)-1)),VALUE(SUBSTITUTE(C110,",",""))))))))),"N/A")</f>
        <v/>
      </c>
      <c r="K110">
        <f>IFERROR(IF(TRIM(D110)="-", "N/A", IF(RIGHT(D110,1)=")",IF(RIGHT(D110,2)="T)",-1000000000000*VALUE(MID(D110,2,LEN(D110)-3)),IF(RIGHT(D110,2)="M)",-1000000*VALUE(MID(D110,2,LEN(D110)-3)),IF(RIGHT(D110,2)="B)",-1000000000*VALUE(MID(D110,2,LEN(D110)-3)),IF(RIGHT(D110,2)="k)",-1000*VALUE(MID(D110,2,LEN(D110)-3)),VALUE(SUBSTITUTE(D110,",","")))))),IF(RIGHT(D110,1)="T",1000000000000*VALUE(LEFT(D110,LEN(D110)-1)),IF(RIGHT(D110,1)="M",1000000*VALUE(LEFT(D110,LEN(D110)-1)),IF(RIGHT(D110,1)="B",1000000000*VALUE(LEFT(D110,LEN(D110)-1)),IF(RIGHT(D110,1)="%",0.01*VALUE(LEFT(D110,LEN(D110)-1)),IF(RIGHT(D110,1)="k",1000*VALUE(LEFT(D110,LEN(D110)-1)),VALUE(SUBSTITUTE(D110,",",""))))))))),"N/A")</f>
        <v/>
      </c>
      <c r="L110">
        <f>IFERROR(IF(TRIM(E110)="-", "N/A", IF(RIGHT(E110,1)=")",IF(RIGHT(E110,2)="T)",-1000000000000*VALUE(MID(E110,2,LEN(E110)-3)),IF(RIGHT(E110,2)="M)",-1000000*VALUE(MID(E110,2,LEN(E110)-3)),IF(RIGHT(E110,2)="B)",-1000000000*VALUE(MID(E110,2,LEN(E110)-3)),IF(RIGHT(E110,2)="k)",-1000*VALUE(MID(E110,2,LEN(E110)-3)),VALUE(SUBSTITUTE(E110,",","")))))),IF(RIGHT(E110,1)="T",1000000000000*VALUE(LEFT(E110,LEN(E110)-1)),IF(RIGHT(E110,1)="M",1000000*VALUE(LEFT(E110,LEN(E110)-1)),IF(RIGHT(E110,1)="B",1000000000*VALUE(LEFT(E110,LEN(E110)-1)),IF(RIGHT(E110,1)="%",0.01*VALUE(LEFT(E110,LEN(E110)-1)),IF(RIGHT(E110,1)="k",1000*VALUE(LEFT(E110,LEN(E110)-1)),VALUE(SUBSTITUTE(E110,",",""))))))))),"N/A")</f>
        <v/>
      </c>
      <c r="M110">
        <f>IFERROR(IF(TRIM(F110)="-", "N/A", IF(RIGHT(F110,1)=")",IF(RIGHT(F110,2)="T)",-1000000000000*VALUE(MID(F110,2,LEN(F110)-3)),IF(RIGHT(F110,2)="M)",-1000000*VALUE(MID(F110,2,LEN(F110)-3)),IF(RIGHT(F110,2)="B)",-1000000000*VALUE(MID(F110,2,LEN(F110)-3)),IF(RIGHT(F110,2)="k)",-1000*VALUE(MID(F110,2,LEN(F110)-3)),VALUE(SUBSTITUTE(F110,",","")))))),IF(RIGHT(F110,1)="T",1000000000000*VALUE(LEFT(F110,LEN(F110)-1)),IF(RIGHT(F110,1)="M",1000000*VALUE(LEFT(F110,LEN(F110)-1)),IF(RIGHT(F110,1)="B",1000000000*VALUE(LEFT(F110,LEN(F110)-1)),IF(RIGHT(F110,1)="%",0.01*VALUE(LEFT(F110,LEN(F110)-1)),IF(RIGHT(F110,1)="k",1000*VALUE(LEFT(F110,LEN(F110)-1)),VALUE(SUBSTITUTE(F110,",",""))))))))),"N/A")</f>
        <v/>
      </c>
      <c r="N110">
        <f>IFERROR(IF(TRIM(G110)="-", "N/A", IF(RIGHT(G110,1)=")",IF(RIGHT(G110,2)="T)",-1000000000000*VALUE(MID(G110,2,LEN(G110)-3)),IF(RIGHT(G110,2)="M)",-1000000*VALUE(MID(G110,2,LEN(G110)-3)),IF(RIGHT(G110,2)="B)",-1000000000*VALUE(MID(G110,2,LEN(G110)-3)),IF(RIGHT(G110,2)="k)",-1000*VALUE(MID(G110,2,LEN(G110)-3)),VALUE(SUBSTITUTE(G110,",","")))))),IF(RIGHT(G110,1)="T",1000000000000*VALUE(LEFT(G110,LEN(G110)-1)),IF(RIGHT(G110,1)="M",1000000*VALUE(LEFT(G110,LEN(G110)-1)),IF(RIGHT(G110,1)="B",1000000000*VALUE(LEFT(G110,LEN(G110)-1)),IF(RIGHT(G110,1)="%",0.01*VALUE(LEFT(G110,LEN(G110)-1)),IF(RIGHT(G110,1)="k",1000*VALUE(LEFT(G110,LEN(G110)-1)),VALUE(SUBSTITUTE(G110,",",""))))))))),"N/A")</f>
        <v/>
      </c>
    </row>
    <row r="111" spans="1:60">
      <c s="1" r="A111" t="n">
        <v>5</v>
      </c>
      <c r="B111" t="s">
        <v>187</v>
      </c>
      <c r="C111" t="n">
        <v>44.54</v>
      </c>
      <c r="I111">
        <f>IF(AND(K111&gt; J111, L111&gt; K111, M111&gt; L111, N111&gt; M111), "pos_trend", IF(AND(K111&lt; J111, L111&lt; K111, M111&lt; L111, N111&lt; M111), "neg_trend", "N/A"))</f>
        <v/>
      </c>
      <c r="J111">
        <f>IFERROR(IF(TRIM(C111)="-", "N/A", IF(RIGHT(C111,1)=")",IF(RIGHT(C111,2)="T)",-1000000000000*VALUE(MID(C111,2,LEN(C111)-3)),IF(RIGHT(C111,2)="M)",-1000000*VALUE(MID(C111,2,LEN(C111)-3)),IF(RIGHT(C111,2)="B)",-1000000000*VALUE(MID(C111,2,LEN(C111)-3)),IF(RIGHT(C111,2)="k)",-1000*VALUE(MID(C111,2,LEN(C111)-3)),VALUE(SUBSTITUTE(C111,",","")))))),IF(RIGHT(C111,1)="T",1000000000000*VALUE(LEFT(C111,LEN(C111)-1)),IF(RIGHT(C111,1)="M",1000000*VALUE(LEFT(C111,LEN(C111)-1)),IF(RIGHT(C111,1)="B",1000000000*VALUE(LEFT(C111,LEN(C111)-1)),IF(RIGHT(C111,1)="%",0.01*VALUE(LEFT(C111,LEN(C111)-1)),IF(RIGHT(C111,1)="k",1000*VALUE(LEFT(C111,LEN(C111)-1)),VALUE(SUBSTITUTE(C111,",",""))))))))),"N/A")</f>
        <v/>
      </c>
      <c r="K111">
        <f>IFERROR(IF(TRIM(D111)="-", "N/A", IF(RIGHT(D111,1)=")",IF(RIGHT(D111,2)="T)",-1000000000000*VALUE(MID(D111,2,LEN(D111)-3)),IF(RIGHT(D111,2)="M)",-1000000*VALUE(MID(D111,2,LEN(D111)-3)),IF(RIGHT(D111,2)="B)",-1000000000*VALUE(MID(D111,2,LEN(D111)-3)),IF(RIGHT(D111,2)="k)",-1000*VALUE(MID(D111,2,LEN(D111)-3)),VALUE(SUBSTITUTE(D111,",","")))))),IF(RIGHT(D111,1)="T",1000000000000*VALUE(LEFT(D111,LEN(D111)-1)),IF(RIGHT(D111,1)="M",1000000*VALUE(LEFT(D111,LEN(D111)-1)),IF(RIGHT(D111,1)="B",1000000000*VALUE(LEFT(D111,LEN(D111)-1)),IF(RIGHT(D111,1)="%",0.01*VALUE(LEFT(D111,LEN(D111)-1)),IF(RIGHT(D111,1)="k",1000*VALUE(LEFT(D111,LEN(D111)-1)),VALUE(SUBSTITUTE(D111,",",""))))))))),"N/A")</f>
        <v/>
      </c>
      <c r="L111">
        <f>IFERROR(IF(TRIM(E111)="-", "N/A", IF(RIGHT(E111,1)=")",IF(RIGHT(E111,2)="T)",-1000000000000*VALUE(MID(E111,2,LEN(E111)-3)),IF(RIGHT(E111,2)="M)",-1000000*VALUE(MID(E111,2,LEN(E111)-3)),IF(RIGHT(E111,2)="B)",-1000000000*VALUE(MID(E111,2,LEN(E111)-3)),IF(RIGHT(E111,2)="k)",-1000*VALUE(MID(E111,2,LEN(E111)-3)),VALUE(SUBSTITUTE(E111,",","")))))),IF(RIGHT(E111,1)="T",1000000000000*VALUE(LEFT(E111,LEN(E111)-1)),IF(RIGHT(E111,1)="M",1000000*VALUE(LEFT(E111,LEN(E111)-1)),IF(RIGHT(E111,1)="B",1000000000*VALUE(LEFT(E111,LEN(E111)-1)),IF(RIGHT(E111,1)="%",0.01*VALUE(LEFT(E111,LEN(E111)-1)),IF(RIGHT(E111,1)="k",1000*VALUE(LEFT(E111,LEN(E111)-1)),VALUE(SUBSTITUTE(E111,",",""))))))))),"N/A")</f>
        <v/>
      </c>
      <c r="M111">
        <f>IFERROR(IF(TRIM(F111)="-", "N/A", IF(RIGHT(F111,1)=")",IF(RIGHT(F111,2)="T)",-1000000000000*VALUE(MID(F111,2,LEN(F111)-3)),IF(RIGHT(F111,2)="M)",-1000000*VALUE(MID(F111,2,LEN(F111)-3)),IF(RIGHT(F111,2)="B)",-1000000000*VALUE(MID(F111,2,LEN(F111)-3)),IF(RIGHT(F111,2)="k)",-1000*VALUE(MID(F111,2,LEN(F111)-3)),VALUE(SUBSTITUTE(F111,",","")))))),IF(RIGHT(F111,1)="T",1000000000000*VALUE(LEFT(F111,LEN(F111)-1)),IF(RIGHT(F111,1)="M",1000000*VALUE(LEFT(F111,LEN(F111)-1)),IF(RIGHT(F111,1)="B",1000000000*VALUE(LEFT(F111,LEN(F111)-1)),IF(RIGHT(F111,1)="%",0.01*VALUE(LEFT(F111,LEN(F111)-1)),IF(RIGHT(F111,1)="k",1000*VALUE(LEFT(F111,LEN(F111)-1)),VALUE(SUBSTITUTE(F111,",",""))))))))),"N/A")</f>
        <v/>
      </c>
      <c r="N111">
        <f>IFERROR(IF(TRIM(G111)="-", "N/A", IF(RIGHT(G111,1)=")",IF(RIGHT(G111,2)="T)",-1000000000000*VALUE(MID(G111,2,LEN(G111)-3)),IF(RIGHT(G111,2)="M)",-1000000*VALUE(MID(G111,2,LEN(G111)-3)),IF(RIGHT(G111,2)="B)",-1000000000*VALUE(MID(G111,2,LEN(G111)-3)),IF(RIGHT(G111,2)="k)",-1000*VALUE(MID(G111,2,LEN(G111)-3)),VALUE(SUBSTITUTE(G111,",","")))))),IF(RIGHT(G111,1)="T",1000000000000*VALUE(LEFT(G111,LEN(G111)-1)),IF(RIGHT(G111,1)="M",1000000*VALUE(LEFT(G111,LEN(G111)-1)),IF(RIGHT(G111,1)="B",1000000000*VALUE(LEFT(G111,LEN(G111)-1)),IF(RIGHT(G111,1)="%",0.01*VALUE(LEFT(G111,LEN(G111)-1)),IF(RIGHT(G111,1)="k",1000*VALUE(LEFT(G111,LEN(G111)-1)),VALUE(SUBSTITUTE(G111,",",""))))))))),"N/A")</f>
        <v/>
      </c>
    </row>
    <row r="112" spans="1:60">
      <c s="1" r="A112" t="n">
        <v>6</v>
      </c>
      <c r="B112" t="s">
        <v>189</v>
      </c>
      <c r="C112" t="n">
        <v>45.78</v>
      </c>
      <c r="I112">
        <f>IF(AND(K112&gt; J112, L112&gt; K112, M112&gt; L112, N112&gt; M112), "pos_trend", IF(AND(K112&lt; J112, L112&lt; K112, M112&lt; L112, N112&lt; M112), "neg_trend", "N/A"))</f>
        <v/>
      </c>
      <c r="J112">
        <f>IFERROR(IF(TRIM(C112)="-", "N/A", IF(RIGHT(C112,1)=")",IF(RIGHT(C112,2)="T)",-1000000000000*VALUE(MID(C112,2,LEN(C112)-3)),IF(RIGHT(C112,2)="M)",-1000000*VALUE(MID(C112,2,LEN(C112)-3)),IF(RIGHT(C112,2)="B)",-1000000000*VALUE(MID(C112,2,LEN(C112)-3)),IF(RIGHT(C112,2)="k)",-1000*VALUE(MID(C112,2,LEN(C112)-3)),VALUE(SUBSTITUTE(C112,",","")))))),IF(RIGHT(C112,1)="T",1000000000000*VALUE(LEFT(C112,LEN(C112)-1)),IF(RIGHT(C112,1)="M",1000000*VALUE(LEFT(C112,LEN(C112)-1)),IF(RIGHT(C112,1)="B",1000000000*VALUE(LEFT(C112,LEN(C112)-1)),IF(RIGHT(C112,1)="%",0.01*VALUE(LEFT(C112,LEN(C112)-1)),IF(RIGHT(C112,1)="k",1000*VALUE(LEFT(C112,LEN(C112)-1)),VALUE(SUBSTITUTE(C112,",",""))))))))),"N/A")</f>
        <v/>
      </c>
      <c r="K112">
        <f>IFERROR(IF(TRIM(D112)="-", "N/A", IF(RIGHT(D112,1)=")",IF(RIGHT(D112,2)="T)",-1000000000000*VALUE(MID(D112,2,LEN(D112)-3)),IF(RIGHT(D112,2)="M)",-1000000*VALUE(MID(D112,2,LEN(D112)-3)),IF(RIGHT(D112,2)="B)",-1000000000*VALUE(MID(D112,2,LEN(D112)-3)),IF(RIGHT(D112,2)="k)",-1000*VALUE(MID(D112,2,LEN(D112)-3)),VALUE(SUBSTITUTE(D112,",","")))))),IF(RIGHT(D112,1)="T",1000000000000*VALUE(LEFT(D112,LEN(D112)-1)),IF(RIGHT(D112,1)="M",1000000*VALUE(LEFT(D112,LEN(D112)-1)),IF(RIGHT(D112,1)="B",1000000000*VALUE(LEFT(D112,LEN(D112)-1)),IF(RIGHT(D112,1)="%",0.01*VALUE(LEFT(D112,LEN(D112)-1)),IF(RIGHT(D112,1)="k",1000*VALUE(LEFT(D112,LEN(D112)-1)),VALUE(SUBSTITUTE(D112,",",""))))))))),"N/A")</f>
        <v/>
      </c>
      <c r="L112">
        <f>IFERROR(IF(TRIM(E112)="-", "N/A", IF(RIGHT(E112,1)=")",IF(RIGHT(E112,2)="T)",-1000000000000*VALUE(MID(E112,2,LEN(E112)-3)),IF(RIGHT(E112,2)="M)",-1000000*VALUE(MID(E112,2,LEN(E112)-3)),IF(RIGHT(E112,2)="B)",-1000000000*VALUE(MID(E112,2,LEN(E112)-3)),IF(RIGHT(E112,2)="k)",-1000*VALUE(MID(E112,2,LEN(E112)-3)),VALUE(SUBSTITUTE(E112,",","")))))),IF(RIGHT(E112,1)="T",1000000000000*VALUE(LEFT(E112,LEN(E112)-1)),IF(RIGHT(E112,1)="M",1000000*VALUE(LEFT(E112,LEN(E112)-1)),IF(RIGHT(E112,1)="B",1000000000*VALUE(LEFT(E112,LEN(E112)-1)),IF(RIGHT(E112,1)="%",0.01*VALUE(LEFT(E112,LEN(E112)-1)),IF(RIGHT(E112,1)="k",1000*VALUE(LEFT(E112,LEN(E112)-1)),VALUE(SUBSTITUTE(E112,",",""))))))))),"N/A")</f>
        <v/>
      </c>
      <c r="M112">
        <f>IFERROR(IF(TRIM(F112)="-", "N/A", IF(RIGHT(F112,1)=")",IF(RIGHT(F112,2)="T)",-1000000000000*VALUE(MID(F112,2,LEN(F112)-3)),IF(RIGHT(F112,2)="M)",-1000000*VALUE(MID(F112,2,LEN(F112)-3)),IF(RIGHT(F112,2)="B)",-1000000000*VALUE(MID(F112,2,LEN(F112)-3)),IF(RIGHT(F112,2)="k)",-1000*VALUE(MID(F112,2,LEN(F112)-3)),VALUE(SUBSTITUTE(F112,",","")))))),IF(RIGHT(F112,1)="T",1000000000000*VALUE(LEFT(F112,LEN(F112)-1)),IF(RIGHT(F112,1)="M",1000000*VALUE(LEFT(F112,LEN(F112)-1)),IF(RIGHT(F112,1)="B",1000000000*VALUE(LEFT(F112,LEN(F112)-1)),IF(RIGHT(F112,1)="%",0.01*VALUE(LEFT(F112,LEN(F112)-1)),IF(RIGHT(F112,1)="k",1000*VALUE(LEFT(F112,LEN(F112)-1)),VALUE(SUBSTITUTE(F112,",",""))))))))),"N/A")</f>
        <v/>
      </c>
      <c r="N112">
        <f>IFERROR(IF(TRIM(G112)="-", "N/A", IF(RIGHT(G112,1)=")",IF(RIGHT(G112,2)="T)",-1000000000000*VALUE(MID(G112,2,LEN(G112)-3)),IF(RIGHT(G112,2)="M)",-1000000*VALUE(MID(G112,2,LEN(G112)-3)),IF(RIGHT(G112,2)="B)",-1000000000*VALUE(MID(G112,2,LEN(G112)-3)),IF(RIGHT(G112,2)="k)",-1000*VALUE(MID(G112,2,LEN(G112)-3)),VALUE(SUBSTITUTE(G112,",","")))))),IF(RIGHT(G112,1)="T",1000000000000*VALUE(LEFT(G112,LEN(G112)-1)),IF(RIGHT(G112,1)="M",1000000*VALUE(LEFT(G112,LEN(G112)-1)),IF(RIGHT(G112,1)="B",1000000000*VALUE(LEFT(G112,LEN(G112)-1)),IF(RIGHT(G112,1)="%",0.01*VALUE(LEFT(G112,LEN(G112)-1)),IF(RIGHT(G112,1)="k",1000*VALUE(LEFT(G112,LEN(G112)-1)),VALUE(SUBSTITUTE(G112,",",""))))))))),"N/A")</f>
        <v/>
      </c>
    </row>
    <row r="113" spans="1:60">
      <c r="I113">
        <f>IF(AND(K113&gt; J113, L113&gt; K113, M113&gt; L113, N113&gt; M113), "pos_trend", IF(AND(K113&lt; J113, L113&lt; K113, M113&lt; L113, N113&lt; M113), "neg_trend", "N/A"))</f>
        <v/>
      </c>
      <c r="J113">
        <f>IFERROR(IF(TRIM(C113)="-", "N/A", IF(RIGHT(C113,1)=")",IF(RIGHT(C113,2)="T)",-1000000000000*VALUE(MID(C113,2,LEN(C113)-3)),IF(RIGHT(C113,2)="M)",-1000000*VALUE(MID(C113,2,LEN(C113)-3)),IF(RIGHT(C113,2)="B)",-1000000000*VALUE(MID(C113,2,LEN(C113)-3)),IF(RIGHT(C113,2)="k)",-1000*VALUE(MID(C113,2,LEN(C113)-3)),VALUE(SUBSTITUTE(C113,",","")))))),IF(RIGHT(C113,1)="T",1000000000000*VALUE(LEFT(C113,LEN(C113)-1)),IF(RIGHT(C113,1)="M",1000000*VALUE(LEFT(C113,LEN(C113)-1)),IF(RIGHT(C113,1)="B",1000000000*VALUE(LEFT(C113,LEN(C113)-1)),IF(RIGHT(C113,1)="%",0.01*VALUE(LEFT(C113,LEN(C113)-1)),IF(RIGHT(C113,1)="k",1000*VALUE(LEFT(C113,LEN(C113)-1)),VALUE(SUBSTITUTE(C113,",",""))))))))),"N/A")</f>
        <v/>
      </c>
      <c r="K113">
        <f>IFERROR(IF(TRIM(D113)="-", "N/A", IF(RIGHT(D113,1)=")",IF(RIGHT(D113,2)="T)",-1000000000000*VALUE(MID(D113,2,LEN(D113)-3)),IF(RIGHT(D113,2)="M)",-1000000*VALUE(MID(D113,2,LEN(D113)-3)),IF(RIGHT(D113,2)="B)",-1000000000*VALUE(MID(D113,2,LEN(D113)-3)),IF(RIGHT(D113,2)="k)",-1000*VALUE(MID(D113,2,LEN(D113)-3)),VALUE(SUBSTITUTE(D113,",","")))))),IF(RIGHT(D113,1)="T",1000000000000*VALUE(LEFT(D113,LEN(D113)-1)),IF(RIGHT(D113,1)="M",1000000*VALUE(LEFT(D113,LEN(D113)-1)),IF(RIGHT(D113,1)="B",1000000000*VALUE(LEFT(D113,LEN(D113)-1)),IF(RIGHT(D113,1)="%",0.01*VALUE(LEFT(D113,LEN(D113)-1)),IF(RIGHT(D113,1)="k",1000*VALUE(LEFT(D113,LEN(D113)-1)),VALUE(SUBSTITUTE(D113,",",""))))))))),"N/A")</f>
        <v/>
      </c>
      <c r="L113">
        <f>IFERROR(IF(TRIM(E113)="-", "N/A", IF(RIGHT(E113,1)=")",IF(RIGHT(E113,2)="T)",-1000000000000*VALUE(MID(E113,2,LEN(E113)-3)),IF(RIGHT(E113,2)="M)",-1000000*VALUE(MID(E113,2,LEN(E113)-3)),IF(RIGHT(E113,2)="B)",-1000000000*VALUE(MID(E113,2,LEN(E113)-3)),IF(RIGHT(E113,2)="k)",-1000*VALUE(MID(E113,2,LEN(E113)-3)),VALUE(SUBSTITUTE(E113,",","")))))),IF(RIGHT(E113,1)="T",1000000000000*VALUE(LEFT(E113,LEN(E113)-1)),IF(RIGHT(E113,1)="M",1000000*VALUE(LEFT(E113,LEN(E113)-1)),IF(RIGHT(E113,1)="B",1000000000*VALUE(LEFT(E113,LEN(E113)-1)),IF(RIGHT(E113,1)="%",0.01*VALUE(LEFT(E113,LEN(E113)-1)),IF(RIGHT(E113,1)="k",1000*VALUE(LEFT(E113,LEN(E113)-1)),VALUE(SUBSTITUTE(E113,",",""))))))))),"N/A")</f>
        <v/>
      </c>
      <c r="M113">
        <f>IFERROR(IF(TRIM(F113)="-", "N/A", IF(RIGHT(F113,1)=")",IF(RIGHT(F113,2)="T)",-1000000000000*VALUE(MID(F113,2,LEN(F113)-3)),IF(RIGHT(F113,2)="M)",-1000000*VALUE(MID(F113,2,LEN(F113)-3)),IF(RIGHT(F113,2)="B)",-1000000000*VALUE(MID(F113,2,LEN(F113)-3)),IF(RIGHT(F113,2)="k)",-1000*VALUE(MID(F113,2,LEN(F113)-3)),VALUE(SUBSTITUTE(F113,",","")))))),IF(RIGHT(F113,1)="T",1000000000000*VALUE(LEFT(F113,LEN(F113)-1)),IF(RIGHT(F113,1)="M",1000000*VALUE(LEFT(F113,LEN(F113)-1)),IF(RIGHT(F113,1)="B",1000000000*VALUE(LEFT(F113,LEN(F113)-1)),IF(RIGHT(F113,1)="%",0.01*VALUE(LEFT(F113,LEN(F113)-1)),IF(RIGHT(F113,1)="k",1000*VALUE(LEFT(F113,LEN(F113)-1)),VALUE(SUBSTITUTE(F113,",",""))))))))),"N/A")</f>
        <v/>
      </c>
      <c r="N113">
        <f>IFERROR(IF(TRIM(G113)="-", "N/A", IF(RIGHT(G113,1)=")",IF(RIGHT(G113,2)="T)",-1000000000000*VALUE(MID(G113,2,LEN(G113)-3)),IF(RIGHT(G113,2)="M)",-1000000*VALUE(MID(G113,2,LEN(G113)-3)),IF(RIGHT(G113,2)="B)",-1000000000*VALUE(MID(G113,2,LEN(G113)-3)),IF(RIGHT(G113,2)="k)",-1000*VALUE(MID(G113,2,LEN(G113)-3)),VALUE(SUBSTITUTE(G113,",","")))))),IF(RIGHT(G113,1)="T",1000000000000*VALUE(LEFT(G113,LEN(G113)-1)),IF(RIGHT(G113,1)="M",1000000*VALUE(LEFT(G113,LEN(G113)-1)),IF(RIGHT(G113,1)="B",1000000000*VALUE(LEFT(G113,LEN(G113)-1)),IF(RIGHT(G113,1)="%",0.01*VALUE(LEFT(G113,LEN(G113)-1)),IF(RIGHT(G113,1)="k",1000*VALUE(LEFT(G113,LEN(G113)-1)),VALUE(SUBSTITUTE(G113,",",""))))))))),"N/A")</f>
        <v/>
      </c>
    </row>
    <row r="114" spans="1:60">
      <c s="1" r="A114" t="n">
        <v>0</v>
      </c>
      <c r="B114" t="s">
        <v>191</v>
      </c>
      <c r="C114" t="s">
        <v>3170</v>
      </c>
      <c r="I114">
        <f>IF(AND(K114&gt; J114, L114&gt; K114, M114&gt; L114, N114&gt; M114), "pos_trend", IF(AND(K114&lt; J114, L114&lt; K114, M114&lt; L114, N114&lt; M114), "neg_trend", "N/A"))</f>
        <v/>
      </c>
      <c r="J114">
        <f>IFERROR(IF(TRIM(C114)="-", "N/A", IF(RIGHT(C114,1)=")",IF(RIGHT(C114,2)="T)",-1000000000000*VALUE(MID(C114,2,LEN(C114)-3)),IF(RIGHT(C114,2)="M)",-1000000*VALUE(MID(C114,2,LEN(C114)-3)),IF(RIGHT(C114,2)="B)",-1000000000*VALUE(MID(C114,2,LEN(C114)-3)),IF(RIGHT(C114,2)="k)",-1000*VALUE(MID(C114,2,LEN(C114)-3)),VALUE(SUBSTITUTE(C114,",","")))))),IF(RIGHT(C114,1)="T",1000000000000*VALUE(LEFT(C114,LEN(C114)-1)),IF(RIGHT(C114,1)="M",1000000*VALUE(LEFT(C114,LEN(C114)-1)),IF(RIGHT(C114,1)="B",1000000000*VALUE(LEFT(C114,LEN(C114)-1)),IF(RIGHT(C114,1)="%",0.01*VALUE(LEFT(C114,LEN(C114)-1)),IF(RIGHT(C114,1)="k",1000*VALUE(LEFT(C114,LEN(C114)-1)),VALUE(SUBSTITUTE(C114,",",""))))))))),"N/A")</f>
        <v/>
      </c>
      <c r="K114">
        <f>IFERROR(IF(TRIM(D114)="-", "N/A", IF(RIGHT(D114,1)=")",IF(RIGHT(D114,2)="T)",-1000000000000*VALUE(MID(D114,2,LEN(D114)-3)),IF(RIGHT(D114,2)="M)",-1000000*VALUE(MID(D114,2,LEN(D114)-3)),IF(RIGHT(D114,2)="B)",-1000000000*VALUE(MID(D114,2,LEN(D114)-3)),IF(RIGHT(D114,2)="k)",-1000*VALUE(MID(D114,2,LEN(D114)-3)),VALUE(SUBSTITUTE(D114,",","")))))),IF(RIGHT(D114,1)="T",1000000000000*VALUE(LEFT(D114,LEN(D114)-1)),IF(RIGHT(D114,1)="M",1000000*VALUE(LEFT(D114,LEN(D114)-1)),IF(RIGHT(D114,1)="B",1000000000*VALUE(LEFT(D114,LEN(D114)-1)),IF(RIGHT(D114,1)="%",0.01*VALUE(LEFT(D114,LEN(D114)-1)),IF(RIGHT(D114,1)="k",1000*VALUE(LEFT(D114,LEN(D114)-1)),VALUE(SUBSTITUTE(D114,",",""))))))))),"N/A")</f>
        <v/>
      </c>
      <c r="L114">
        <f>IFERROR(IF(TRIM(E114)="-", "N/A", IF(RIGHT(E114,1)=")",IF(RIGHT(E114,2)="T)",-1000000000000*VALUE(MID(E114,2,LEN(E114)-3)),IF(RIGHT(E114,2)="M)",-1000000*VALUE(MID(E114,2,LEN(E114)-3)),IF(RIGHT(E114,2)="B)",-1000000000*VALUE(MID(E114,2,LEN(E114)-3)),IF(RIGHT(E114,2)="k)",-1000*VALUE(MID(E114,2,LEN(E114)-3)),VALUE(SUBSTITUTE(E114,",","")))))),IF(RIGHT(E114,1)="T",1000000000000*VALUE(LEFT(E114,LEN(E114)-1)),IF(RIGHT(E114,1)="M",1000000*VALUE(LEFT(E114,LEN(E114)-1)),IF(RIGHT(E114,1)="B",1000000000*VALUE(LEFT(E114,LEN(E114)-1)),IF(RIGHT(E114,1)="%",0.01*VALUE(LEFT(E114,LEN(E114)-1)),IF(RIGHT(E114,1)="k",1000*VALUE(LEFT(E114,LEN(E114)-1)),VALUE(SUBSTITUTE(E114,",",""))))))))),"N/A")</f>
        <v/>
      </c>
      <c r="M114">
        <f>IFERROR(IF(TRIM(F114)="-", "N/A", IF(RIGHT(F114,1)=")",IF(RIGHT(F114,2)="T)",-1000000000000*VALUE(MID(F114,2,LEN(F114)-3)),IF(RIGHT(F114,2)="M)",-1000000*VALUE(MID(F114,2,LEN(F114)-3)),IF(RIGHT(F114,2)="B)",-1000000000*VALUE(MID(F114,2,LEN(F114)-3)),IF(RIGHT(F114,2)="k)",-1000*VALUE(MID(F114,2,LEN(F114)-3)),VALUE(SUBSTITUTE(F114,",","")))))),IF(RIGHT(F114,1)="T",1000000000000*VALUE(LEFT(F114,LEN(F114)-1)),IF(RIGHT(F114,1)="M",1000000*VALUE(LEFT(F114,LEN(F114)-1)),IF(RIGHT(F114,1)="B",1000000000*VALUE(LEFT(F114,LEN(F114)-1)),IF(RIGHT(F114,1)="%",0.01*VALUE(LEFT(F114,LEN(F114)-1)),IF(RIGHT(F114,1)="k",1000*VALUE(LEFT(F114,LEN(F114)-1)),VALUE(SUBSTITUTE(F114,",",""))))))))),"N/A")</f>
        <v/>
      </c>
      <c r="N114">
        <f>IFERROR(IF(TRIM(G114)="-", "N/A", IF(RIGHT(G114,1)=")",IF(RIGHT(G114,2)="T)",-1000000000000*VALUE(MID(G114,2,LEN(G114)-3)),IF(RIGHT(G114,2)="M)",-1000000*VALUE(MID(G114,2,LEN(G114)-3)),IF(RIGHT(G114,2)="B)",-1000000000*VALUE(MID(G114,2,LEN(G114)-3)),IF(RIGHT(G114,2)="k)",-1000*VALUE(MID(G114,2,LEN(G114)-3)),VALUE(SUBSTITUTE(G114,",","")))))),IF(RIGHT(G114,1)="T",1000000000000*VALUE(LEFT(G114,LEN(G114)-1)),IF(RIGHT(G114,1)="M",1000000*VALUE(LEFT(G114,LEN(G114)-1)),IF(RIGHT(G114,1)="B",1000000000*VALUE(LEFT(G114,LEN(G114)-1)),IF(RIGHT(G114,1)="%",0.01*VALUE(LEFT(G114,LEN(G114)-1)),IF(RIGHT(G114,1)="k",1000*VALUE(LEFT(G114,LEN(G114)-1)),VALUE(SUBSTITUTE(G114,",",""))))))))),"N/A")</f>
        <v/>
      </c>
    </row>
    <row r="115" spans="1:60">
      <c s="1" r="A115" t="n">
        <v>1</v>
      </c>
      <c r="B115" t="s">
        <v>193</v>
      </c>
      <c r="C115" t="s">
        <v>3171</v>
      </c>
      <c r="I115">
        <f>IF(AND(K115&gt; J115, L115&gt; K115, M115&gt; L115, N115&gt; M115), "pos_trend", IF(AND(K115&lt; J115, L115&lt; K115, M115&lt; L115, N115&lt; M115), "neg_trend", "N/A"))</f>
        <v/>
      </c>
      <c r="J115">
        <f>IFERROR(IF(TRIM(C115)="-", "N/A", IF(RIGHT(C115,1)=")",IF(RIGHT(C115,2)="T)",-1000000000000*VALUE(MID(C115,2,LEN(C115)-3)),IF(RIGHT(C115,2)="M)",-1000000*VALUE(MID(C115,2,LEN(C115)-3)),IF(RIGHT(C115,2)="B)",-1000000000*VALUE(MID(C115,2,LEN(C115)-3)),IF(RIGHT(C115,2)="k)",-1000*VALUE(MID(C115,2,LEN(C115)-3)),VALUE(SUBSTITUTE(C115,",","")))))),IF(RIGHT(C115,1)="T",1000000000000*VALUE(LEFT(C115,LEN(C115)-1)),IF(RIGHT(C115,1)="M",1000000*VALUE(LEFT(C115,LEN(C115)-1)),IF(RIGHT(C115,1)="B",1000000000*VALUE(LEFT(C115,LEN(C115)-1)),IF(RIGHT(C115,1)="%",0.01*VALUE(LEFT(C115,LEN(C115)-1)),IF(RIGHT(C115,1)="k",1000*VALUE(LEFT(C115,LEN(C115)-1)),VALUE(SUBSTITUTE(C115,",",""))))))))),"N/A")</f>
        <v/>
      </c>
      <c r="K115">
        <f>IFERROR(IF(TRIM(D115)="-", "N/A", IF(RIGHT(D115,1)=")",IF(RIGHT(D115,2)="T)",-1000000000000*VALUE(MID(D115,2,LEN(D115)-3)),IF(RIGHT(D115,2)="M)",-1000000*VALUE(MID(D115,2,LEN(D115)-3)),IF(RIGHT(D115,2)="B)",-1000000000*VALUE(MID(D115,2,LEN(D115)-3)),IF(RIGHT(D115,2)="k)",-1000*VALUE(MID(D115,2,LEN(D115)-3)),VALUE(SUBSTITUTE(D115,",","")))))),IF(RIGHT(D115,1)="T",1000000000000*VALUE(LEFT(D115,LEN(D115)-1)),IF(RIGHT(D115,1)="M",1000000*VALUE(LEFT(D115,LEN(D115)-1)),IF(RIGHT(D115,1)="B",1000000000*VALUE(LEFT(D115,LEN(D115)-1)),IF(RIGHT(D115,1)="%",0.01*VALUE(LEFT(D115,LEN(D115)-1)),IF(RIGHT(D115,1)="k",1000*VALUE(LEFT(D115,LEN(D115)-1)),VALUE(SUBSTITUTE(D115,",",""))))))))),"N/A")</f>
        <v/>
      </c>
      <c r="L115">
        <f>IFERROR(IF(TRIM(E115)="-", "N/A", IF(RIGHT(E115,1)=")",IF(RIGHT(E115,2)="T)",-1000000000000*VALUE(MID(E115,2,LEN(E115)-3)),IF(RIGHT(E115,2)="M)",-1000000*VALUE(MID(E115,2,LEN(E115)-3)),IF(RIGHT(E115,2)="B)",-1000000000*VALUE(MID(E115,2,LEN(E115)-3)),IF(RIGHT(E115,2)="k)",-1000*VALUE(MID(E115,2,LEN(E115)-3)),VALUE(SUBSTITUTE(E115,",","")))))),IF(RIGHT(E115,1)="T",1000000000000*VALUE(LEFT(E115,LEN(E115)-1)),IF(RIGHT(E115,1)="M",1000000*VALUE(LEFT(E115,LEN(E115)-1)),IF(RIGHT(E115,1)="B",1000000000*VALUE(LEFT(E115,LEN(E115)-1)),IF(RIGHT(E115,1)="%",0.01*VALUE(LEFT(E115,LEN(E115)-1)),IF(RIGHT(E115,1)="k",1000*VALUE(LEFT(E115,LEN(E115)-1)),VALUE(SUBSTITUTE(E115,",",""))))))))),"N/A")</f>
        <v/>
      </c>
      <c r="M115">
        <f>IFERROR(IF(TRIM(F115)="-", "N/A", IF(RIGHT(F115,1)=")",IF(RIGHT(F115,2)="T)",-1000000000000*VALUE(MID(F115,2,LEN(F115)-3)),IF(RIGHT(F115,2)="M)",-1000000*VALUE(MID(F115,2,LEN(F115)-3)),IF(RIGHT(F115,2)="B)",-1000000000*VALUE(MID(F115,2,LEN(F115)-3)),IF(RIGHT(F115,2)="k)",-1000*VALUE(MID(F115,2,LEN(F115)-3)),VALUE(SUBSTITUTE(F115,",","")))))),IF(RIGHT(F115,1)="T",1000000000000*VALUE(LEFT(F115,LEN(F115)-1)),IF(RIGHT(F115,1)="M",1000000*VALUE(LEFT(F115,LEN(F115)-1)),IF(RIGHT(F115,1)="B",1000000000*VALUE(LEFT(F115,LEN(F115)-1)),IF(RIGHT(F115,1)="%",0.01*VALUE(LEFT(F115,LEN(F115)-1)),IF(RIGHT(F115,1)="k",1000*VALUE(LEFT(F115,LEN(F115)-1)),VALUE(SUBSTITUTE(F115,",",""))))))))),"N/A")</f>
        <v/>
      </c>
      <c r="N115">
        <f>IFERROR(IF(TRIM(G115)="-", "N/A", IF(RIGHT(G115,1)=")",IF(RIGHT(G115,2)="T)",-1000000000000*VALUE(MID(G115,2,LEN(G115)-3)),IF(RIGHT(G115,2)="M)",-1000000*VALUE(MID(G115,2,LEN(G115)-3)),IF(RIGHT(G115,2)="B)",-1000000000*VALUE(MID(G115,2,LEN(G115)-3)),IF(RIGHT(G115,2)="k)",-1000*VALUE(MID(G115,2,LEN(G115)-3)),VALUE(SUBSTITUTE(G115,",","")))))),IF(RIGHT(G115,1)="T",1000000000000*VALUE(LEFT(G115,LEN(G115)-1)),IF(RIGHT(G115,1)="M",1000000*VALUE(LEFT(G115,LEN(G115)-1)),IF(RIGHT(G115,1)="B",1000000000*VALUE(LEFT(G115,LEN(G115)-1)),IF(RIGHT(G115,1)="%",0.01*VALUE(LEFT(G115,LEN(G115)-1)),IF(RIGHT(G115,1)="k",1000*VALUE(LEFT(G115,LEN(G115)-1)),VALUE(SUBSTITUTE(G115,",",""))))))))),"N/A")</f>
        <v/>
      </c>
    </row>
    <row r="116" spans="1:60">
      <c s="1" r="A116" t="n">
        <v>2</v>
      </c>
      <c r="B116" t="s">
        <v>195</v>
      </c>
      <c r="C116" t="s"/>
      <c r="I116">
        <f>IF(AND(K116&gt; J116, L116&gt; K116, M116&gt; L116, N116&gt; M116), "pos_trend", IF(AND(K116&lt; J116, L116&lt; K116, M116&lt; L116, N116&lt; M116), "neg_trend", "N/A"))</f>
        <v/>
      </c>
      <c r="J116">
        <f>IFERROR(IF(TRIM(C116)="-", "N/A", IF(RIGHT(C116,1)=")",IF(RIGHT(C116,2)="T)",-1000000000000*VALUE(MID(C116,2,LEN(C116)-3)),IF(RIGHT(C116,2)="M)",-1000000*VALUE(MID(C116,2,LEN(C116)-3)),IF(RIGHT(C116,2)="B)",-1000000000*VALUE(MID(C116,2,LEN(C116)-3)),IF(RIGHT(C116,2)="k)",-1000*VALUE(MID(C116,2,LEN(C116)-3)),VALUE(SUBSTITUTE(C116,",","")))))),IF(RIGHT(C116,1)="T",1000000000000*VALUE(LEFT(C116,LEN(C116)-1)),IF(RIGHT(C116,1)="M",1000000*VALUE(LEFT(C116,LEN(C116)-1)),IF(RIGHT(C116,1)="B",1000000000*VALUE(LEFT(C116,LEN(C116)-1)),IF(RIGHT(C116,1)="%",0.01*VALUE(LEFT(C116,LEN(C116)-1)),IF(RIGHT(C116,1)="k",1000*VALUE(LEFT(C116,LEN(C116)-1)),VALUE(SUBSTITUTE(C116,",",""))))))))),"N/A")</f>
        <v/>
      </c>
      <c r="K116">
        <f>IFERROR(IF(TRIM(D116)="-", "N/A", IF(RIGHT(D116,1)=")",IF(RIGHT(D116,2)="T)",-1000000000000*VALUE(MID(D116,2,LEN(D116)-3)),IF(RIGHT(D116,2)="M)",-1000000*VALUE(MID(D116,2,LEN(D116)-3)),IF(RIGHT(D116,2)="B)",-1000000000*VALUE(MID(D116,2,LEN(D116)-3)),IF(RIGHT(D116,2)="k)",-1000*VALUE(MID(D116,2,LEN(D116)-3)),VALUE(SUBSTITUTE(D116,",","")))))),IF(RIGHT(D116,1)="T",1000000000000*VALUE(LEFT(D116,LEN(D116)-1)),IF(RIGHT(D116,1)="M",1000000*VALUE(LEFT(D116,LEN(D116)-1)),IF(RIGHT(D116,1)="B",1000000000*VALUE(LEFT(D116,LEN(D116)-1)),IF(RIGHT(D116,1)="%",0.01*VALUE(LEFT(D116,LEN(D116)-1)),IF(RIGHT(D116,1)="k",1000*VALUE(LEFT(D116,LEN(D116)-1)),VALUE(SUBSTITUTE(D116,",",""))))))))),"N/A")</f>
        <v/>
      </c>
      <c r="L116">
        <f>IFERROR(IF(TRIM(E116)="-", "N/A", IF(RIGHT(E116,1)=")",IF(RIGHT(E116,2)="T)",-1000000000000*VALUE(MID(E116,2,LEN(E116)-3)),IF(RIGHT(E116,2)="M)",-1000000*VALUE(MID(E116,2,LEN(E116)-3)),IF(RIGHT(E116,2)="B)",-1000000000*VALUE(MID(E116,2,LEN(E116)-3)),IF(RIGHT(E116,2)="k)",-1000*VALUE(MID(E116,2,LEN(E116)-3)),VALUE(SUBSTITUTE(E116,",","")))))),IF(RIGHT(E116,1)="T",1000000000000*VALUE(LEFT(E116,LEN(E116)-1)),IF(RIGHT(E116,1)="M",1000000*VALUE(LEFT(E116,LEN(E116)-1)),IF(RIGHT(E116,1)="B",1000000000*VALUE(LEFT(E116,LEN(E116)-1)),IF(RIGHT(E116,1)="%",0.01*VALUE(LEFT(E116,LEN(E116)-1)),IF(RIGHT(E116,1)="k",1000*VALUE(LEFT(E116,LEN(E116)-1)),VALUE(SUBSTITUTE(E116,",",""))))))))),"N/A")</f>
        <v/>
      </c>
      <c r="M116">
        <f>IFERROR(IF(TRIM(F116)="-", "N/A", IF(RIGHT(F116,1)=")",IF(RIGHT(F116,2)="T)",-1000000000000*VALUE(MID(F116,2,LEN(F116)-3)),IF(RIGHT(F116,2)="M)",-1000000*VALUE(MID(F116,2,LEN(F116)-3)),IF(RIGHT(F116,2)="B)",-1000000000*VALUE(MID(F116,2,LEN(F116)-3)),IF(RIGHT(F116,2)="k)",-1000*VALUE(MID(F116,2,LEN(F116)-3)),VALUE(SUBSTITUTE(F116,",","")))))),IF(RIGHT(F116,1)="T",1000000000000*VALUE(LEFT(F116,LEN(F116)-1)),IF(RIGHT(F116,1)="M",1000000*VALUE(LEFT(F116,LEN(F116)-1)),IF(RIGHT(F116,1)="B",1000000000*VALUE(LEFT(F116,LEN(F116)-1)),IF(RIGHT(F116,1)="%",0.01*VALUE(LEFT(F116,LEN(F116)-1)),IF(RIGHT(F116,1)="k",1000*VALUE(LEFT(F116,LEN(F116)-1)),VALUE(SUBSTITUTE(F116,",",""))))))))),"N/A")</f>
        <v/>
      </c>
      <c r="N116">
        <f>IFERROR(IF(TRIM(G116)="-", "N/A", IF(RIGHT(G116,1)=")",IF(RIGHT(G116,2)="T)",-1000000000000*VALUE(MID(G116,2,LEN(G116)-3)),IF(RIGHT(G116,2)="M)",-1000000*VALUE(MID(G116,2,LEN(G116)-3)),IF(RIGHT(G116,2)="B)",-1000000000*VALUE(MID(G116,2,LEN(G116)-3)),IF(RIGHT(G116,2)="k)",-1000*VALUE(MID(G116,2,LEN(G116)-3)),VALUE(SUBSTITUTE(G116,",","")))))),IF(RIGHT(G116,1)="T",1000000000000*VALUE(LEFT(G116,LEN(G116)-1)),IF(RIGHT(G116,1)="M",1000000*VALUE(LEFT(G116,LEN(G116)-1)),IF(RIGHT(G116,1)="B",1000000000*VALUE(LEFT(G116,LEN(G116)-1)),IF(RIGHT(G116,1)="%",0.01*VALUE(LEFT(G116,LEN(G116)-1)),IF(RIGHT(G116,1)="k",1000*VALUE(LEFT(G116,LEN(G116)-1)),VALUE(SUBSTITUTE(G116,",",""))))))))),"N/A")</f>
        <v/>
      </c>
    </row>
    <row r="117" spans="1:60">
      <c s="1" r="A117" t="n">
        <v>3</v>
      </c>
      <c r="B117" t="s">
        <v>197</v>
      </c>
      <c r="C117" t="s"/>
      <c r="I117">
        <f>IF(AND(K117&gt; J117, L117&gt; K117, M117&gt; L117, N117&gt; M117), "pos_trend", IF(AND(K117&lt; J117, L117&lt; K117, M117&lt; L117, N117&lt; M117), "neg_trend", "N/A"))</f>
        <v/>
      </c>
      <c r="J117">
        <f>IFERROR(IF(TRIM(C117)="-", "N/A", IF(RIGHT(C117,1)=")",IF(RIGHT(C117,2)="T)",-1000000000000*VALUE(MID(C117,2,LEN(C117)-3)),IF(RIGHT(C117,2)="M)",-1000000*VALUE(MID(C117,2,LEN(C117)-3)),IF(RIGHT(C117,2)="B)",-1000000000*VALUE(MID(C117,2,LEN(C117)-3)),IF(RIGHT(C117,2)="k)",-1000*VALUE(MID(C117,2,LEN(C117)-3)),VALUE(SUBSTITUTE(C117,",","")))))),IF(RIGHT(C117,1)="T",1000000000000*VALUE(LEFT(C117,LEN(C117)-1)),IF(RIGHT(C117,1)="M",1000000*VALUE(LEFT(C117,LEN(C117)-1)),IF(RIGHT(C117,1)="B",1000000000*VALUE(LEFT(C117,LEN(C117)-1)),IF(RIGHT(C117,1)="%",0.01*VALUE(LEFT(C117,LEN(C117)-1)),IF(RIGHT(C117,1)="k",1000*VALUE(LEFT(C117,LEN(C117)-1)),VALUE(SUBSTITUTE(C117,",",""))))))))),"N/A")</f>
        <v/>
      </c>
      <c r="K117">
        <f>IFERROR(IF(TRIM(D117)="-", "N/A", IF(RIGHT(D117,1)=")",IF(RIGHT(D117,2)="T)",-1000000000000*VALUE(MID(D117,2,LEN(D117)-3)),IF(RIGHT(D117,2)="M)",-1000000*VALUE(MID(D117,2,LEN(D117)-3)),IF(RIGHT(D117,2)="B)",-1000000000*VALUE(MID(D117,2,LEN(D117)-3)),IF(RIGHT(D117,2)="k)",-1000*VALUE(MID(D117,2,LEN(D117)-3)),VALUE(SUBSTITUTE(D117,",","")))))),IF(RIGHT(D117,1)="T",1000000000000*VALUE(LEFT(D117,LEN(D117)-1)),IF(RIGHT(D117,1)="M",1000000*VALUE(LEFT(D117,LEN(D117)-1)),IF(RIGHT(D117,1)="B",1000000000*VALUE(LEFT(D117,LEN(D117)-1)),IF(RIGHT(D117,1)="%",0.01*VALUE(LEFT(D117,LEN(D117)-1)),IF(RIGHT(D117,1)="k",1000*VALUE(LEFT(D117,LEN(D117)-1)),VALUE(SUBSTITUTE(D117,",",""))))))))),"N/A")</f>
        <v/>
      </c>
      <c r="L117">
        <f>IFERROR(IF(TRIM(E117)="-", "N/A", IF(RIGHT(E117,1)=")",IF(RIGHT(E117,2)="T)",-1000000000000*VALUE(MID(E117,2,LEN(E117)-3)),IF(RIGHT(E117,2)="M)",-1000000*VALUE(MID(E117,2,LEN(E117)-3)),IF(RIGHT(E117,2)="B)",-1000000000*VALUE(MID(E117,2,LEN(E117)-3)),IF(RIGHT(E117,2)="k)",-1000*VALUE(MID(E117,2,LEN(E117)-3)),VALUE(SUBSTITUTE(E117,",","")))))),IF(RIGHT(E117,1)="T",1000000000000*VALUE(LEFT(E117,LEN(E117)-1)),IF(RIGHT(E117,1)="M",1000000*VALUE(LEFT(E117,LEN(E117)-1)),IF(RIGHT(E117,1)="B",1000000000*VALUE(LEFT(E117,LEN(E117)-1)),IF(RIGHT(E117,1)="%",0.01*VALUE(LEFT(E117,LEN(E117)-1)),IF(RIGHT(E117,1)="k",1000*VALUE(LEFT(E117,LEN(E117)-1)),VALUE(SUBSTITUTE(E117,",",""))))))))),"N/A")</f>
        <v/>
      </c>
      <c r="M117">
        <f>IFERROR(IF(TRIM(F117)="-", "N/A", IF(RIGHT(F117,1)=")",IF(RIGHT(F117,2)="T)",-1000000000000*VALUE(MID(F117,2,LEN(F117)-3)),IF(RIGHT(F117,2)="M)",-1000000*VALUE(MID(F117,2,LEN(F117)-3)),IF(RIGHT(F117,2)="B)",-1000000000*VALUE(MID(F117,2,LEN(F117)-3)),IF(RIGHT(F117,2)="k)",-1000*VALUE(MID(F117,2,LEN(F117)-3)),VALUE(SUBSTITUTE(F117,",","")))))),IF(RIGHT(F117,1)="T",1000000000000*VALUE(LEFT(F117,LEN(F117)-1)),IF(RIGHT(F117,1)="M",1000000*VALUE(LEFT(F117,LEN(F117)-1)),IF(RIGHT(F117,1)="B",1000000000*VALUE(LEFT(F117,LEN(F117)-1)),IF(RIGHT(F117,1)="%",0.01*VALUE(LEFT(F117,LEN(F117)-1)),IF(RIGHT(F117,1)="k",1000*VALUE(LEFT(F117,LEN(F117)-1)),VALUE(SUBSTITUTE(F117,",",""))))))))),"N/A")</f>
        <v/>
      </c>
      <c r="N117">
        <f>IFERROR(IF(TRIM(G117)="-", "N/A", IF(RIGHT(G117,1)=")",IF(RIGHT(G117,2)="T)",-1000000000000*VALUE(MID(G117,2,LEN(G117)-3)),IF(RIGHT(G117,2)="M)",-1000000*VALUE(MID(G117,2,LEN(G117)-3)),IF(RIGHT(G117,2)="B)",-1000000000*VALUE(MID(G117,2,LEN(G117)-3)),IF(RIGHT(G117,2)="k)",-1000*VALUE(MID(G117,2,LEN(G117)-3)),VALUE(SUBSTITUTE(G117,",","")))))),IF(RIGHT(G117,1)="T",1000000000000*VALUE(LEFT(G117,LEN(G117)-1)),IF(RIGHT(G117,1)="M",1000000*VALUE(LEFT(G117,LEN(G117)-1)),IF(RIGHT(G117,1)="B",1000000000*VALUE(LEFT(G117,LEN(G117)-1)),IF(RIGHT(G117,1)="%",0.01*VALUE(LEFT(G117,LEN(G117)-1)),IF(RIGHT(G117,1)="k",1000*VALUE(LEFT(G117,LEN(G117)-1)),VALUE(SUBSTITUTE(G117,",",""))))))))),"N/A")</f>
        <v/>
      </c>
    </row>
    <row r="118" spans="1:60">
      <c s="1" r="A118" t="n">
        <v>4</v>
      </c>
      <c r="B118" t="s">
        <v>199</v>
      </c>
      <c r="C118" t="s"/>
      <c r="I118">
        <f>IF(AND(K118&gt; J118, L118&gt; K118, M118&gt; L118, N118&gt; M118), "pos_trend", IF(AND(K118&lt; J118, L118&lt; K118, M118&lt; L118, N118&lt; M118), "neg_trend", "N/A"))</f>
        <v/>
      </c>
      <c r="J118">
        <f>IFERROR(IF(TRIM(C118)="-", "N/A", IF(RIGHT(C118,1)=")",IF(RIGHT(C118,2)="T)",-1000000000000*VALUE(MID(C118,2,LEN(C118)-3)),IF(RIGHT(C118,2)="M)",-1000000*VALUE(MID(C118,2,LEN(C118)-3)),IF(RIGHT(C118,2)="B)",-1000000000*VALUE(MID(C118,2,LEN(C118)-3)),IF(RIGHT(C118,2)="k)",-1000*VALUE(MID(C118,2,LEN(C118)-3)),VALUE(SUBSTITUTE(C118,",","")))))),IF(RIGHT(C118,1)="T",1000000000000*VALUE(LEFT(C118,LEN(C118)-1)),IF(RIGHT(C118,1)="M",1000000*VALUE(LEFT(C118,LEN(C118)-1)),IF(RIGHT(C118,1)="B",1000000000*VALUE(LEFT(C118,LEN(C118)-1)),IF(RIGHT(C118,1)="%",0.01*VALUE(LEFT(C118,LEN(C118)-1)),IF(RIGHT(C118,1)="k",1000*VALUE(LEFT(C118,LEN(C118)-1)),VALUE(SUBSTITUTE(C118,",",""))))))))),"N/A")</f>
        <v/>
      </c>
      <c r="K118">
        <f>IFERROR(IF(TRIM(D118)="-", "N/A", IF(RIGHT(D118,1)=")",IF(RIGHT(D118,2)="T)",-1000000000000*VALUE(MID(D118,2,LEN(D118)-3)),IF(RIGHT(D118,2)="M)",-1000000*VALUE(MID(D118,2,LEN(D118)-3)),IF(RIGHT(D118,2)="B)",-1000000000*VALUE(MID(D118,2,LEN(D118)-3)),IF(RIGHT(D118,2)="k)",-1000*VALUE(MID(D118,2,LEN(D118)-3)),VALUE(SUBSTITUTE(D118,",","")))))),IF(RIGHT(D118,1)="T",1000000000000*VALUE(LEFT(D118,LEN(D118)-1)),IF(RIGHT(D118,1)="M",1000000*VALUE(LEFT(D118,LEN(D118)-1)),IF(RIGHT(D118,1)="B",1000000000*VALUE(LEFT(D118,LEN(D118)-1)),IF(RIGHT(D118,1)="%",0.01*VALUE(LEFT(D118,LEN(D118)-1)),IF(RIGHT(D118,1)="k",1000*VALUE(LEFT(D118,LEN(D118)-1)),VALUE(SUBSTITUTE(D118,",",""))))))))),"N/A")</f>
        <v/>
      </c>
      <c r="L118">
        <f>IFERROR(IF(TRIM(E118)="-", "N/A", IF(RIGHT(E118,1)=")",IF(RIGHT(E118,2)="T)",-1000000000000*VALUE(MID(E118,2,LEN(E118)-3)),IF(RIGHT(E118,2)="M)",-1000000*VALUE(MID(E118,2,LEN(E118)-3)),IF(RIGHT(E118,2)="B)",-1000000000*VALUE(MID(E118,2,LEN(E118)-3)),IF(RIGHT(E118,2)="k)",-1000*VALUE(MID(E118,2,LEN(E118)-3)),VALUE(SUBSTITUTE(E118,",","")))))),IF(RIGHT(E118,1)="T",1000000000000*VALUE(LEFT(E118,LEN(E118)-1)),IF(RIGHT(E118,1)="M",1000000*VALUE(LEFT(E118,LEN(E118)-1)),IF(RIGHT(E118,1)="B",1000000000*VALUE(LEFT(E118,LEN(E118)-1)),IF(RIGHT(E118,1)="%",0.01*VALUE(LEFT(E118,LEN(E118)-1)),IF(RIGHT(E118,1)="k",1000*VALUE(LEFT(E118,LEN(E118)-1)),VALUE(SUBSTITUTE(E118,",",""))))))))),"N/A")</f>
        <v/>
      </c>
      <c r="M118">
        <f>IFERROR(IF(TRIM(F118)="-", "N/A", IF(RIGHT(F118,1)=")",IF(RIGHT(F118,2)="T)",-1000000000000*VALUE(MID(F118,2,LEN(F118)-3)),IF(RIGHT(F118,2)="M)",-1000000*VALUE(MID(F118,2,LEN(F118)-3)),IF(RIGHT(F118,2)="B)",-1000000000*VALUE(MID(F118,2,LEN(F118)-3)),IF(RIGHT(F118,2)="k)",-1000*VALUE(MID(F118,2,LEN(F118)-3)),VALUE(SUBSTITUTE(F118,",","")))))),IF(RIGHT(F118,1)="T",1000000000000*VALUE(LEFT(F118,LEN(F118)-1)),IF(RIGHT(F118,1)="M",1000000*VALUE(LEFT(F118,LEN(F118)-1)),IF(RIGHT(F118,1)="B",1000000000*VALUE(LEFT(F118,LEN(F118)-1)),IF(RIGHT(F118,1)="%",0.01*VALUE(LEFT(F118,LEN(F118)-1)),IF(RIGHT(F118,1)="k",1000*VALUE(LEFT(F118,LEN(F118)-1)),VALUE(SUBSTITUTE(F118,",",""))))))))),"N/A")</f>
        <v/>
      </c>
      <c r="N118">
        <f>IFERROR(IF(TRIM(G118)="-", "N/A", IF(RIGHT(G118,1)=")",IF(RIGHT(G118,2)="T)",-1000000000000*VALUE(MID(G118,2,LEN(G118)-3)),IF(RIGHT(G118,2)="M)",-1000000*VALUE(MID(G118,2,LEN(G118)-3)),IF(RIGHT(G118,2)="B)",-1000000000*VALUE(MID(G118,2,LEN(G118)-3)),IF(RIGHT(G118,2)="k)",-1000*VALUE(MID(G118,2,LEN(G118)-3)),VALUE(SUBSTITUTE(G118,",","")))))),IF(RIGHT(G118,1)="T",1000000000000*VALUE(LEFT(G118,LEN(G118)-1)),IF(RIGHT(G118,1)="M",1000000*VALUE(LEFT(G118,LEN(G118)-1)),IF(RIGHT(G118,1)="B",1000000000*VALUE(LEFT(G118,LEN(G118)-1)),IF(RIGHT(G118,1)="%",0.01*VALUE(LEFT(G118,LEN(G118)-1)),IF(RIGHT(G118,1)="k",1000*VALUE(LEFT(G118,LEN(G118)-1)),VALUE(SUBSTITUTE(G118,",",""))))))))),"N/A")</f>
        <v/>
      </c>
    </row>
    <row r="119" spans="1:60">
      <c s="1" r="A119" t="n">
        <v>5</v>
      </c>
      <c r="B119" t="s">
        <v>201</v>
      </c>
      <c r="C119" t="s"/>
      <c r="I119">
        <f>IF(AND(K119&gt; J119, L119&gt; K119, M119&gt; L119, N119&gt; M119), "pos_trend", IF(AND(K119&lt; J119, L119&lt; K119, M119&lt; L119, N119&lt; M119), "neg_trend", "N/A"))</f>
        <v/>
      </c>
      <c r="J119">
        <f>IFERROR(IF(TRIM(C119)="-", "N/A", IF(RIGHT(C119,1)=")",IF(RIGHT(C119,2)="T)",-1000000000000*VALUE(MID(C119,2,LEN(C119)-3)),IF(RIGHT(C119,2)="M)",-1000000*VALUE(MID(C119,2,LEN(C119)-3)),IF(RIGHT(C119,2)="B)",-1000000000*VALUE(MID(C119,2,LEN(C119)-3)),IF(RIGHT(C119,2)="k)",-1000*VALUE(MID(C119,2,LEN(C119)-3)),VALUE(SUBSTITUTE(C119,",","")))))),IF(RIGHT(C119,1)="T",1000000000000*VALUE(LEFT(C119,LEN(C119)-1)),IF(RIGHT(C119,1)="M",1000000*VALUE(LEFT(C119,LEN(C119)-1)),IF(RIGHT(C119,1)="B",1000000000*VALUE(LEFT(C119,LEN(C119)-1)),IF(RIGHT(C119,1)="%",0.01*VALUE(LEFT(C119,LEN(C119)-1)),IF(RIGHT(C119,1)="k",1000*VALUE(LEFT(C119,LEN(C119)-1)),VALUE(SUBSTITUTE(C119,",",""))))))))),"N/A")</f>
        <v/>
      </c>
      <c r="K119">
        <f>IFERROR(IF(TRIM(D119)="-", "N/A", IF(RIGHT(D119,1)=")",IF(RIGHT(D119,2)="T)",-1000000000000*VALUE(MID(D119,2,LEN(D119)-3)),IF(RIGHT(D119,2)="M)",-1000000*VALUE(MID(D119,2,LEN(D119)-3)),IF(RIGHT(D119,2)="B)",-1000000000*VALUE(MID(D119,2,LEN(D119)-3)),IF(RIGHT(D119,2)="k)",-1000*VALUE(MID(D119,2,LEN(D119)-3)),VALUE(SUBSTITUTE(D119,",","")))))),IF(RIGHT(D119,1)="T",1000000000000*VALUE(LEFT(D119,LEN(D119)-1)),IF(RIGHT(D119,1)="M",1000000*VALUE(LEFT(D119,LEN(D119)-1)),IF(RIGHT(D119,1)="B",1000000000*VALUE(LEFT(D119,LEN(D119)-1)),IF(RIGHT(D119,1)="%",0.01*VALUE(LEFT(D119,LEN(D119)-1)),IF(RIGHT(D119,1)="k",1000*VALUE(LEFT(D119,LEN(D119)-1)),VALUE(SUBSTITUTE(D119,",",""))))))))),"N/A")</f>
        <v/>
      </c>
      <c r="L119">
        <f>IFERROR(IF(TRIM(E119)="-", "N/A", IF(RIGHT(E119,1)=")",IF(RIGHT(E119,2)="T)",-1000000000000*VALUE(MID(E119,2,LEN(E119)-3)),IF(RIGHT(E119,2)="M)",-1000000*VALUE(MID(E119,2,LEN(E119)-3)),IF(RIGHT(E119,2)="B)",-1000000000*VALUE(MID(E119,2,LEN(E119)-3)),IF(RIGHT(E119,2)="k)",-1000*VALUE(MID(E119,2,LEN(E119)-3)),VALUE(SUBSTITUTE(E119,",","")))))),IF(RIGHT(E119,1)="T",1000000000000*VALUE(LEFT(E119,LEN(E119)-1)),IF(RIGHT(E119,1)="M",1000000*VALUE(LEFT(E119,LEN(E119)-1)),IF(RIGHT(E119,1)="B",1000000000*VALUE(LEFT(E119,LEN(E119)-1)),IF(RIGHT(E119,1)="%",0.01*VALUE(LEFT(E119,LEN(E119)-1)),IF(RIGHT(E119,1)="k",1000*VALUE(LEFT(E119,LEN(E119)-1)),VALUE(SUBSTITUTE(E119,",",""))))))))),"N/A")</f>
        <v/>
      </c>
      <c r="M119">
        <f>IFERROR(IF(TRIM(F119)="-", "N/A", IF(RIGHT(F119,1)=")",IF(RIGHT(F119,2)="T)",-1000000000000*VALUE(MID(F119,2,LEN(F119)-3)),IF(RIGHT(F119,2)="M)",-1000000*VALUE(MID(F119,2,LEN(F119)-3)),IF(RIGHT(F119,2)="B)",-1000000000*VALUE(MID(F119,2,LEN(F119)-3)),IF(RIGHT(F119,2)="k)",-1000*VALUE(MID(F119,2,LEN(F119)-3)),VALUE(SUBSTITUTE(F119,",","")))))),IF(RIGHT(F119,1)="T",1000000000000*VALUE(LEFT(F119,LEN(F119)-1)),IF(RIGHT(F119,1)="M",1000000*VALUE(LEFT(F119,LEN(F119)-1)),IF(RIGHT(F119,1)="B",1000000000*VALUE(LEFT(F119,LEN(F119)-1)),IF(RIGHT(F119,1)="%",0.01*VALUE(LEFT(F119,LEN(F119)-1)),IF(RIGHT(F119,1)="k",1000*VALUE(LEFT(F119,LEN(F119)-1)),VALUE(SUBSTITUTE(F119,",",""))))))))),"N/A")</f>
        <v/>
      </c>
      <c r="N119">
        <f>IFERROR(IF(TRIM(G119)="-", "N/A", IF(RIGHT(G119,1)=")",IF(RIGHT(G119,2)="T)",-1000000000000*VALUE(MID(G119,2,LEN(G119)-3)),IF(RIGHT(G119,2)="M)",-1000000*VALUE(MID(G119,2,LEN(G119)-3)),IF(RIGHT(G119,2)="B)",-1000000000*VALUE(MID(G119,2,LEN(G119)-3)),IF(RIGHT(G119,2)="k)",-1000*VALUE(MID(G119,2,LEN(G119)-3)),VALUE(SUBSTITUTE(G119,",","")))))),IF(RIGHT(G119,1)="T",1000000000000*VALUE(LEFT(G119,LEN(G119)-1)),IF(RIGHT(G119,1)="M",1000000*VALUE(LEFT(G119,LEN(G119)-1)),IF(RIGHT(G119,1)="B",1000000000*VALUE(LEFT(G119,LEN(G119)-1)),IF(RIGHT(G119,1)="%",0.01*VALUE(LEFT(G119,LEN(G119)-1)),IF(RIGHT(G119,1)="k",1000*VALUE(LEFT(G119,LEN(G119)-1)),VALUE(SUBSTITUTE(G119,",",""))))))))),"N/A")</f>
        <v/>
      </c>
    </row>
    <row r="120" spans="1:60">
      <c s="1" r="A120" t="n">
        <v>6</v>
      </c>
      <c r="B120" t="s">
        <v>203</v>
      </c>
      <c r="C120" t="s"/>
      <c r="I120">
        <f>IF(AND(K120&gt; J120, L120&gt; K120, M120&gt; L120, N120&gt; M120), "pos_trend", IF(AND(K120&lt; J120, L120&lt; K120, M120&lt; L120, N120&lt; M120), "neg_trend", "N/A"))</f>
        <v/>
      </c>
      <c r="J120">
        <f>IFERROR(IF(TRIM(C120)="-", "N/A", IF(RIGHT(C120,1)=")",IF(RIGHT(C120,2)="T)",-1000000000000*VALUE(MID(C120,2,LEN(C120)-3)),IF(RIGHT(C120,2)="M)",-1000000*VALUE(MID(C120,2,LEN(C120)-3)),IF(RIGHT(C120,2)="B)",-1000000000*VALUE(MID(C120,2,LEN(C120)-3)),IF(RIGHT(C120,2)="k)",-1000*VALUE(MID(C120,2,LEN(C120)-3)),VALUE(SUBSTITUTE(C120,",","")))))),IF(RIGHT(C120,1)="T",1000000000000*VALUE(LEFT(C120,LEN(C120)-1)),IF(RIGHT(C120,1)="M",1000000*VALUE(LEFT(C120,LEN(C120)-1)),IF(RIGHT(C120,1)="B",1000000000*VALUE(LEFT(C120,LEN(C120)-1)),IF(RIGHT(C120,1)="%",0.01*VALUE(LEFT(C120,LEN(C120)-1)),IF(RIGHT(C120,1)="k",1000*VALUE(LEFT(C120,LEN(C120)-1)),VALUE(SUBSTITUTE(C120,",",""))))))))),"N/A")</f>
        <v/>
      </c>
      <c r="K120">
        <f>IFERROR(IF(TRIM(D120)="-", "N/A", IF(RIGHT(D120,1)=")",IF(RIGHT(D120,2)="T)",-1000000000000*VALUE(MID(D120,2,LEN(D120)-3)),IF(RIGHT(D120,2)="M)",-1000000*VALUE(MID(D120,2,LEN(D120)-3)),IF(RIGHT(D120,2)="B)",-1000000000*VALUE(MID(D120,2,LEN(D120)-3)),IF(RIGHT(D120,2)="k)",-1000*VALUE(MID(D120,2,LEN(D120)-3)),VALUE(SUBSTITUTE(D120,",","")))))),IF(RIGHT(D120,1)="T",1000000000000*VALUE(LEFT(D120,LEN(D120)-1)),IF(RIGHT(D120,1)="M",1000000*VALUE(LEFT(D120,LEN(D120)-1)),IF(RIGHT(D120,1)="B",1000000000*VALUE(LEFT(D120,LEN(D120)-1)),IF(RIGHT(D120,1)="%",0.01*VALUE(LEFT(D120,LEN(D120)-1)),IF(RIGHT(D120,1)="k",1000*VALUE(LEFT(D120,LEN(D120)-1)),VALUE(SUBSTITUTE(D120,",",""))))))))),"N/A")</f>
        <v/>
      </c>
      <c r="L120">
        <f>IFERROR(IF(TRIM(E120)="-", "N/A", IF(RIGHT(E120,1)=")",IF(RIGHT(E120,2)="T)",-1000000000000*VALUE(MID(E120,2,LEN(E120)-3)),IF(RIGHT(E120,2)="M)",-1000000*VALUE(MID(E120,2,LEN(E120)-3)),IF(RIGHT(E120,2)="B)",-1000000000*VALUE(MID(E120,2,LEN(E120)-3)),IF(RIGHT(E120,2)="k)",-1000*VALUE(MID(E120,2,LEN(E120)-3)),VALUE(SUBSTITUTE(E120,",","")))))),IF(RIGHT(E120,1)="T",1000000000000*VALUE(LEFT(E120,LEN(E120)-1)),IF(RIGHT(E120,1)="M",1000000*VALUE(LEFT(E120,LEN(E120)-1)),IF(RIGHT(E120,1)="B",1000000000*VALUE(LEFT(E120,LEN(E120)-1)),IF(RIGHT(E120,1)="%",0.01*VALUE(LEFT(E120,LEN(E120)-1)),IF(RIGHT(E120,1)="k",1000*VALUE(LEFT(E120,LEN(E120)-1)),VALUE(SUBSTITUTE(E120,",",""))))))))),"N/A")</f>
        <v/>
      </c>
      <c r="M120">
        <f>IFERROR(IF(TRIM(F120)="-", "N/A", IF(RIGHT(F120,1)=")",IF(RIGHT(F120,2)="T)",-1000000000000*VALUE(MID(F120,2,LEN(F120)-3)),IF(RIGHT(F120,2)="M)",-1000000*VALUE(MID(F120,2,LEN(F120)-3)),IF(RIGHT(F120,2)="B)",-1000000000*VALUE(MID(F120,2,LEN(F120)-3)),IF(RIGHT(F120,2)="k)",-1000*VALUE(MID(F120,2,LEN(F120)-3)),VALUE(SUBSTITUTE(F120,",","")))))),IF(RIGHT(F120,1)="T",1000000000000*VALUE(LEFT(F120,LEN(F120)-1)),IF(RIGHT(F120,1)="M",1000000*VALUE(LEFT(F120,LEN(F120)-1)),IF(RIGHT(F120,1)="B",1000000000*VALUE(LEFT(F120,LEN(F120)-1)),IF(RIGHT(F120,1)="%",0.01*VALUE(LEFT(F120,LEN(F120)-1)),IF(RIGHT(F120,1)="k",1000*VALUE(LEFT(F120,LEN(F120)-1)),VALUE(SUBSTITUTE(F120,",",""))))))))),"N/A")</f>
        <v/>
      </c>
      <c r="N120">
        <f>IFERROR(IF(TRIM(G120)="-", "N/A", IF(RIGHT(G120,1)=")",IF(RIGHT(G120,2)="T)",-1000000000000*VALUE(MID(G120,2,LEN(G120)-3)),IF(RIGHT(G120,2)="M)",-1000000*VALUE(MID(G120,2,LEN(G120)-3)),IF(RIGHT(G120,2)="B)",-1000000000*VALUE(MID(G120,2,LEN(G120)-3)),IF(RIGHT(G120,2)="k)",-1000*VALUE(MID(G120,2,LEN(G120)-3)),VALUE(SUBSTITUTE(G120,",","")))))),IF(RIGHT(G120,1)="T",1000000000000*VALUE(LEFT(G120,LEN(G120)-1)),IF(RIGHT(G120,1)="M",1000000*VALUE(LEFT(G120,LEN(G120)-1)),IF(RIGHT(G120,1)="B",1000000000*VALUE(LEFT(G120,LEN(G120)-1)),IF(RIGHT(G120,1)="%",0.01*VALUE(LEFT(G120,LEN(G120)-1)),IF(RIGHT(G120,1)="k",1000*VALUE(LEFT(G120,LEN(G120)-1)),VALUE(SUBSTITUTE(G120,",",""))))))))),"N/A")</f>
        <v/>
      </c>
    </row>
    <row r="121" spans="1:60">
      <c s="1" r="A121" t="n">
        <v>7</v>
      </c>
      <c r="B121" t="s">
        <v>205</v>
      </c>
      <c r="C121" t="s"/>
      <c r="I121">
        <f>IF(AND(K121&gt; J121, L121&gt; K121, M121&gt; L121, N121&gt; M121), "pos_trend", IF(AND(K121&lt; J121, L121&lt; K121, M121&lt; L121, N121&lt; M121), "neg_trend", "N/A"))</f>
        <v/>
      </c>
      <c r="J121">
        <f>IFERROR(IF(TRIM(C121)="-", "N/A", IF(RIGHT(C121,1)=")",IF(RIGHT(C121,2)="T)",-1000000000000*VALUE(MID(C121,2,LEN(C121)-3)),IF(RIGHT(C121,2)="M)",-1000000*VALUE(MID(C121,2,LEN(C121)-3)),IF(RIGHT(C121,2)="B)",-1000000000*VALUE(MID(C121,2,LEN(C121)-3)),IF(RIGHT(C121,2)="k)",-1000*VALUE(MID(C121,2,LEN(C121)-3)),VALUE(SUBSTITUTE(C121,",","")))))),IF(RIGHT(C121,1)="T",1000000000000*VALUE(LEFT(C121,LEN(C121)-1)),IF(RIGHT(C121,1)="M",1000000*VALUE(LEFT(C121,LEN(C121)-1)),IF(RIGHT(C121,1)="B",1000000000*VALUE(LEFT(C121,LEN(C121)-1)),IF(RIGHT(C121,1)="%",0.01*VALUE(LEFT(C121,LEN(C121)-1)),IF(RIGHT(C121,1)="k",1000*VALUE(LEFT(C121,LEN(C121)-1)),VALUE(SUBSTITUTE(C121,",",""))))))))),"N/A")</f>
        <v/>
      </c>
      <c r="K121">
        <f>IFERROR(IF(TRIM(D121)="-", "N/A", IF(RIGHT(D121,1)=")",IF(RIGHT(D121,2)="T)",-1000000000000*VALUE(MID(D121,2,LEN(D121)-3)),IF(RIGHT(D121,2)="M)",-1000000*VALUE(MID(D121,2,LEN(D121)-3)),IF(RIGHT(D121,2)="B)",-1000000000*VALUE(MID(D121,2,LEN(D121)-3)),IF(RIGHT(D121,2)="k)",-1000*VALUE(MID(D121,2,LEN(D121)-3)),VALUE(SUBSTITUTE(D121,",","")))))),IF(RIGHT(D121,1)="T",1000000000000*VALUE(LEFT(D121,LEN(D121)-1)),IF(RIGHT(D121,1)="M",1000000*VALUE(LEFT(D121,LEN(D121)-1)),IF(RIGHT(D121,1)="B",1000000000*VALUE(LEFT(D121,LEN(D121)-1)),IF(RIGHT(D121,1)="%",0.01*VALUE(LEFT(D121,LEN(D121)-1)),IF(RIGHT(D121,1)="k",1000*VALUE(LEFT(D121,LEN(D121)-1)),VALUE(SUBSTITUTE(D121,",",""))))))))),"N/A")</f>
        <v/>
      </c>
      <c r="L121">
        <f>IFERROR(IF(TRIM(E121)="-", "N/A", IF(RIGHT(E121,1)=")",IF(RIGHT(E121,2)="T)",-1000000000000*VALUE(MID(E121,2,LEN(E121)-3)),IF(RIGHT(E121,2)="M)",-1000000*VALUE(MID(E121,2,LEN(E121)-3)),IF(RIGHT(E121,2)="B)",-1000000000*VALUE(MID(E121,2,LEN(E121)-3)),IF(RIGHT(E121,2)="k)",-1000*VALUE(MID(E121,2,LEN(E121)-3)),VALUE(SUBSTITUTE(E121,",","")))))),IF(RIGHT(E121,1)="T",1000000000000*VALUE(LEFT(E121,LEN(E121)-1)),IF(RIGHT(E121,1)="M",1000000*VALUE(LEFT(E121,LEN(E121)-1)),IF(RIGHT(E121,1)="B",1000000000*VALUE(LEFT(E121,LEN(E121)-1)),IF(RIGHT(E121,1)="%",0.01*VALUE(LEFT(E121,LEN(E121)-1)),IF(RIGHT(E121,1)="k",1000*VALUE(LEFT(E121,LEN(E121)-1)),VALUE(SUBSTITUTE(E121,",",""))))))))),"N/A")</f>
        <v/>
      </c>
      <c r="M121">
        <f>IFERROR(IF(TRIM(F121)="-", "N/A", IF(RIGHT(F121,1)=")",IF(RIGHT(F121,2)="T)",-1000000000000*VALUE(MID(F121,2,LEN(F121)-3)),IF(RIGHT(F121,2)="M)",-1000000*VALUE(MID(F121,2,LEN(F121)-3)),IF(RIGHT(F121,2)="B)",-1000000000*VALUE(MID(F121,2,LEN(F121)-3)),IF(RIGHT(F121,2)="k)",-1000*VALUE(MID(F121,2,LEN(F121)-3)),VALUE(SUBSTITUTE(F121,",","")))))),IF(RIGHT(F121,1)="T",1000000000000*VALUE(LEFT(F121,LEN(F121)-1)),IF(RIGHT(F121,1)="M",1000000*VALUE(LEFT(F121,LEN(F121)-1)),IF(RIGHT(F121,1)="B",1000000000*VALUE(LEFT(F121,LEN(F121)-1)),IF(RIGHT(F121,1)="%",0.01*VALUE(LEFT(F121,LEN(F121)-1)),IF(RIGHT(F121,1)="k",1000*VALUE(LEFT(F121,LEN(F121)-1)),VALUE(SUBSTITUTE(F121,",",""))))))))),"N/A")</f>
        <v/>
      </c>
      <c r="N121">
        <f>IFERROR(IF(TRIM(G121)="-", "N/A", IF(RIGHT(G121,1)=")",IF(RIGHT(G121,2)="T)",-1000000000000*VALUE(MID(G121,2,LEN(G121)-3)),IF(RIGHT(G121,2)="M)",-1000000*VALUE(MID(G121,2,LEN(G121)-3)),IF(RIGHT(G121,2)="B)",-1000000000*VALUE(MID(G121,2,LEN(G121)-3)),IF(RIGHT(G121,2)="k)",-1000*VALUE(MID(G121,2,LEN(G121)-3)),VALUE(SUBSTITUTE(G121,",","")))))),IF(RIGHT(G121,1)="T",1000000000000*VALUE(LEFT(G121,LEN(G121)-1)),IF(RIGHT(G121,1)="M",1000000*VALUE(LEFT(G121,LEN(G121)-1)),IF(RIGHT(G121,1)="B",1000000000*VALUE(LEFT(G121,LEN(G121)-1)),IF(RIGHT(G121,1)="%",0.01*VALUE(LEFT(G121,LEN(G121)-1)),IF(RIGHT(G121,1)="k",1000*VALUE(LEFT(G121,LEN(G121)-1)),VALUE(SUBSTITUTE(G121,",",""))))))))),"N/A")</f>
        <v/>
      </c>
    </row>
    <row r="122" spans="1:60">
      <c s="1" r="A122" t="n">
        <v>8</v>
      </c>
      <c r="B122" t="s">
        <v>207</v>
      </c>
      <c r="C122" t="s"/>
      <c r="I122">
        <f>IF(AND(K122&gt; J122, L122&gt; K122, M122&gt; L122, N122&gt; M122), "pos_trend", IF(AND(K122&lt; J122, L122&lt; K122, M122&lt; L122, N122&lt; M122), "neg_trend", "N/A"))</f>
        <v/>
      </c>
      <c r="J122">
        <f>IFERROR(IF(TRIM(C122)="-", "N/A", IF(RIGHT(C122,1)=")",IF(RIGHT(C122,2)="T)",-1000000000000*VALUE(MID(C122,2,LEN(C122)-3)),IF(RIGHT(C122,2)="M)",-1000000*VALUE(MID(C122,2,LEN(C122)-3)),IF(RIGHT(C122,2)="B)",-1000000000*VALUE(MID(C122,2,LEN(C122)-3)),IF(RIGHT(C122,2)="k)",-1000*VALUE(MID(C122,2,LEN(C122)-3)),VALUE(SUBSTITUTE(C122,",","")))))),IF(RIGHT(C122,1)="T",1000000000000*VALUE(LEFT(C122,LEN(C122)-1)),IF(RIGHT(C122,1)="M",1000000*VALUE(LEFT(C122,LEN(C122)-1)),IF(RIGHT(C122,1)="B",1000000000*VALUE(LEFT(C122,LEN(C122)-1)),IF(RIGHT(C122,1)="%",0.01*VALUE(LEFT(C122,LEN(C122)-1)),IF(RIGHT(C122,1)="k",1000*VALUE(LEFT(C122,LEN(C122)-1)),VALUE(SUBSTITUTE(C122,",",""))))))))),"N/A")</f>
        <v/>
      </c>
      <c r="K122">
        <f>IFERROR(IF(TRIM(D122)="-", "N/A", IF(RIGHT(D122,1)=")",IF(RIGHT(D122,2)="T)",-1000000000000*VALUE(MID(D122,2,LEN(D122)-3)),IF(RIGHT(D122,2)="M)",-1000000*VALUE(MID(D122,2,LEN(D122)-3)),IF(RIGHT(D122,2)="B)",-1000000000*VALUE(MID(D122,2,LEN(D122)-3)),IF(RIGHT(D122,2)="k)",-1000*VALUE(MID(D122,2,LEN(D122)-3)),VALUE(SUBSTITUTE(D122,",","")))))),IF(RIGHT(D122,1)="T",1000000000000*VALUE(LEFT(D122,LEN(D122)-1)),IF(RIGHT(D122,1)="M",1000000*VALUE(LEFT(D122,LEN(D122)-1)),IF(RIGHT(D122,1)="B",1000000000*VALUE(LEFT(D122,LEN(D122)-1)),IF(RIGHT(D122,1)="%",0.01*VALUE(LEFT(D122,LEN(D122)-1)),IF(RIGHT(D122,1)="k",1000*VALUE(LEFT(D122,LEN(D122)-1)),VALUE(SUBSTITUTE(D122,",",""))))))))),"N/A")</f>
        <v/>
      </c>
      <c r="L122">
        <f>IFERROR(IF(TRIM(E122)="-", "N/A", IF(RIGHT(E122,1)=")",IF(RIGHT(E122,2)="T)",-1000000000000*VALUE(MID(E122,2,LEN(E122)-3)),IF(RIGHT(E122,2)="M)",-1000000*VALUE(MID(E122,2,LEN(E122)-3)),IF(RIGHT(E122,2)="B)",-1000000000*VALUE(MID(E122,2,LEN(E122)-3)),IF(RIGHT(E122,2)="k)",-1000*VALUE(MID(E122,2,LEN(E122)-3)),VALUE(SUBSTITUTE(E122,",","")))))),IF(RIGHT(E122,1)="T",1000000000000*VALUE(LEFT(E122,LEN(E122)-1)),IF(RIGHT(E122,1)="M",1000000*VALUE(LEFT(E122,LEN(E122)-1)),IF(RIGHT(E122,1)="B",1000000000*VALUE(LEFT(E122,LEN(E122)-1)),IF(RIGHT(E122,1)="%",0.01*VALUE(LEFT(E122,LEN(E122)-1)),IF(RIGHT(E122,1)="k",1000*VALUE(LEFT(E122,LEN(E122)-1)),VALUE(SUBSTITUTE(E122,",",""))))))))),"N/A")</f>
        <v/>
      </c>
      <c r="M122">
        <f>IFERROR(IF(TRIM(F122)="-", "N/A", IF(RIGHT(F122,1)=")",IF(RIGHT(F122,2)="T)",-1000000000000*VALUE(MID(F122,2,LEN(F122)-3)),IF(RIGHT(F122,2)="M)",-1000000*VALUE(MID(F122,2,LEN(F122)-3)),IF(RIGHT(F122,2)="B)",-1000000000*VALUE(MID(F122,2,LEN(F122)-3)),IF(RIGHT(F122,2)="k)",-1000*VALUE(MID(F122,2,LEN(F122)-3)),VALUE(SUBSTITUTE(F122,",","")))))),IF(RIGHT(F122,1)="T",1000000000000*VALUE(LEFT(F122,LEN(F122)-1)),IF(RIGHT(F122,1)="M",1000000*VALUE(LEFT(F122,LEN(F122)-1)),IF(RIGHT(F122,1)="B",1000000000*VALUE(LEFT(F122,LEN(F122)-1)),IF(RIGHT(F122,1)="%",0.01*VALUE(LEFT(F122,LEN(F122)-1)),IF(RIGHT(F122,1)="k",1000*VALUE(LEFT(F122,LEN(F122)-1)),VALUE(SUBSTITUTE(F122,",",""))))))))),"N/A")</f>
        <v/>
      </c>
      <c r="N122">
        <f>IFERROR(IF(TRIM(G122)="-", "N/A", IF(RIGHT(G122,1)=")",IF(RIGHT(G122,2)="T)",-1000000000000*VALUE(MID(G122,2,LEN(G122)-3)),IF(RIGHT(G122,2)="M)",-1000000*VALUE(MID(G122,2,LEN(G122)-3)),IF(RIGHT(G122,2)="B)",-1000000000*VALUE(MID(G122,2,LEN(G122)-3)),IF(RIGHT(G122,2)="k)",-1000*VALUE(MID(G122,2,LEN(G122)-3)),VALUE(SUBSTITUTE(G122,",","")))))),IF(RIGHT(G122,1)="T",1000000000000*VALUE(LEFT(G122,LEN(G122)-1)),IF(RIGHT(G122,1)="M",1000000*VALUE(LEFT(G122,LEN(G122)-1)),IF(RIGHT(G122,1)="B",1000000000*VALUE(LEFT(G122,LEN(G122)-1)),IF(RIGHT(G122,1)="%",0.01*VALUE(LEFT(G122,LEN(G122)-1)),IF(RIGHT(G122,1)="k",1000*VALUE(LEFT(G122,LEN(G122)-1)),VALUE(SUBSTITUTE(G122,",",""))))))))),"N/A")</f>
        <v/>
      </c>
    </row>
    <row r="123" spans="1:60">
      <c s="1" r="A123" t="n">
        <v>9</v>
      </c>
      <c r="B123" t="s">
        <v>209</v>
      </c>
      <c r="C123" t="s"/>
      <c r="I123">
        <f>IF(AND(K123&gt; J123, L123&gt; K123, M123&gt; L123, N123&gt; M123), "pos_trend", IF(AND(K123&lt; J123, L123&lt; K123, M123&lt; L123, N123&lt; M123), "neg_trend", "N/A"))</f>
        <v/>
      </c>
      <c r="J123">
        <f>IFERROR(IF(TRIM(C123)="-", "N/A", IF(RIGHT(C123,1)=")",IF(RIGHT(C123,2)="T)",-1000000000000*VALUE(MID(C123,2,LEN(C123)-3)),IF(RIGHT(C123,2)="M)",-1000000*VALUE(MID(C123,2,LEN(C123)-3)),IF(RIGHT(C123,2)="B)",-1000000000*VALUE(MID(C123,2,LEN(C123)-3)),IF(RIGHT(C123,2)="k)",-1000*VALUE(MID(C123,2,LEN(C123)-3)),VALUE(SUBSTITUTE(C123,",","")))))),IF(RIGHT(C123,1)="T",1000000000000*VALUE(LEFT(C123,LEN(C123)-1)),IF(RIGHT(C123,1)="M",1000000*VALUE(LEFT(C123,LEN(C123)-1)),IF(RIGHT(C123,1)="B",1000000000*VALUE(LEFT(C123,LEN(C123)-1)),IF(RIGHT(C123,1)="%",0.01*VALUE(LEFT(C123,LEN(C123)-1)),IF(RIGHT(C123,1)="k",1000*VALUE(LEFT(C123,LEN(C123)-1)),VALUE(SUBSTITUTE(C123,",",""))))))))),"N/A")</f>
        <v/>
      </c>
      <c r="K123">
        <f>IFERROR(IF(TRIM(D123)="-", "N/A", IF(RIGHT(D123,1)=")",IF(RIGHT(D123,2)="T)",-1000000000000*VALUE(MID(D123,2,LEN(D123)-3)),IF(RIGHT(D123,2)="M)",-1000000*VALUE(MID(D123,2,LEN(D123)-3)),IF(RIGHT(D123,2)="B)",-1000000000*VALUE(MID(D123,2,LEN(D123)-3)),IF(RIGHT(D123,2)="k)",-1000*VALUE(MID(D123,2,LEN(D123)-3)),VALUE(SUBSTITUTE(D123,",","")))))),IF(RIGHT(D123,1)="T",1000000000000*VALUE(LEFT(D123,LEN(D123)-1)),IF(RIGHT(D123,1)="M",1000000*VALUE(LEFT(D123,LEN(D123)-1)),IF(RIGHT(D123,1)="B",1000000000*VALUE(LEFT(D123,LEN(D123)-1)),IF(RIGHT(D123,1)="%",0.01*VALUE(LEFT(D123,LEN(D123)-1)),IF(RIGHT(D123,1)="k",1000*VALUE(LEFT(D123,LEN(D123)-1)),VALUE(SUBSTITUTE(D123,",",""))))))))),"N/A")</f>
        <v/>
      </c>
      <c r="L123">
        <f>IFERROR(IF(TRIM(E123)="-", "N/A", IF(RIGHT(E123,1)=")",IF(RIGHT(E123,2)="T)",-1000000000000*VALUE(MID(E123,2,LEN(E123)-3)),IF(RIGHT(E123,2)="M)",-1000000*VALUE(MID(E123,2,LEN(E123)-3)),IF(RIGHT(E123,2)="B)",-1000000000*VALUE(MID(E123,2,LEN(E123)-3)),IF(RIGHT(E123,2)="k)",-1000*VALUE(MID(E123,2,LEN(E123)-3)),VALUE(SUBSTITUTE(E123,",","")))))),IF(RIGHT(E123,1)="T",1000000000000*VALUE(LEFT(E123,LEN(E123)-1)),IF(RIGHT(E123,1)="M",1000000*VALUE(LEFT(E123,LEN(E123)-1)),IF(RIGHT(E123,1)="B",1000000000*VALUE(LEFT(E123,LEN(E123)-1)),IF(RIGHT(E123,1)="%",0.01*VALUE(LEFT(E123,LEN(E123)-1)),IF(RIGHT(E123,1)="k",1000*VALUE(LEFT(E123,LEN(E123)-1)),VALUE(SUBSTITUTE(E123,",",""))))))))),"N/A")</f>
        <v/>
      </c>
      <c r="M123">
        <f>IFERROR(IF(TRIM(F123)="-", "N/A", IF(RIGHT(F123,1)=")",IF(RIGHT(F123,2)="T)",-1000000000000*VALUE(MID(F123,2,LEN(F123)-3)),IF(RIGHT(F123,2)="M)",-1000000*VALUE(MID(F123,2,LEN(F123)-3)),IF(RIGHT(F123,2)="B)",-1000000000*VALUE(MID(F123,2,LEN(F123)-3)),IF(RIGHT(F123,2)="k)",-1000*VALUE(MID(F123,2,LEN(F123)-3)),VALUE(SUBSTITUTE(F123,",","")))))),IF(RIGHT(F123,1)="T",1000000000000*VALUE(LEFT(F123,LEN(F123)-1)),IF(RIGHT(F123,1)="M",1000000*VALUE(LEFT(F123,LEN(F123)-1)),IF(RIGHT(F123,1)="B",1000000000*VALUE(LEFT(F123,LEN(F123)-1)),IF(RIGHT(F123,1)="%",0.01*VALUE(LEFT(F123,LEN(F123)-1)),IF(RIGHT(F123,1)="k",1000*VALUE(LEFT(F123,LEN(F123)-1)),VALUE(SUBSTITUTE(F123,",",""))))))))),"N/A")</f>
        <v/>
      </c>
      <c r="N123">
        <f>IFERROR(IF(TRIM(G123)="-", "N/A", IF(RIGHT(G123,1)=")",IF(RIGHT(G123,2)="T)",-1000000000000*VALUE(MID(G123,2,LEN(G123)-3)),IF(RIGHT(G123,2)="M)",-1000000*VALUE(MID(G123,2,LEN(G123)-3)),IF(RIGHT(G123,2)="B)",-1000000000*VALUE(MID(G123,2,LEN(G123)-3)),IF(RIGHT(G123,2)="k)",-1000*VALUE(MID(G123,2,LEN(G123)-3)),VALUE(SUBSTITUTE(G123,",","")))))),IF(RIGHT(G123,1)="T",1000000000000*VALUE(LEFT(G123,LEN(G123)-1)),IF(RIGHT(G123,1)="M",1000000*VALUE(LEFT(G123,LEN(G123)-1)),IF(RIGHT(G123,1)="B",1000000000*VALUE(LEFT(G123,LEN(G123)-1)),IF(RIGHT(G123,1)="%",0.01*VALUE(LEFT(G123,LEN(G123)-1)),IF(RIGHT(G123,1)="k",1000*VALUE(LEFT(G123,LEN(G123)-1)),VALUE(SUBSTITUTE(G123,",",""))))))))),"N/A")</f>
        <v/>
      </c>
    </row>
    <row r="124" spans="1:60">
      <c r="I124">
        <f>IF(AND(K124&gt; J124, L124&gt; K124, M124&gt; L124, N124&gt; M124), "pos_trend", IF(AND(K124&lt; J124, L124&lt; K124, M124&lt; L124, N124&lt; M124), "neg_trend", "N/A"))</f>
        <v/>
      </c>
      <c r="J124">
        <f>IFERROR(IF(TRIM(C124)="-", "N/A", IF(RIGHT(C124,1)=")",IF(RIGHT(C124,2)="T)",-1000000000000*VALUE(MID(C124,2,LEN(C124)-3)),IF(RIGHT(C124,2)="M)",-1000000*VALUE(MID(C124,2,LEN(C124)-3)),IF(RIGHT(C124,2)="B)",-1000000000*VALUE(MID(C124,2,LEN(C124)-3)),IF(RIGHT(C124,2)="k)",-1000*VALUE(MID(C124,2,LEN(C124)-3)),VALUE(SUBSTITUTE(C124,",","")))))),IF(RIGHT(C124,1)="T",1000000000000*VALUE(LEFT(C124,LEN(C124)-1)),IF(RIGHT(C124,1)="M",1000000*VALUE(LEFT(C124,LEN(C124)-1)),IF(RIGHT(C124,1)="B",1000000000*VALUE(LEFT(C124,LEN(C124)-1)),IF(RIGHT(C124,1)="%",0.01*VALUE(LEFT(C124,LEN(C124)-1)),IF(RIGHT(C124,1)="k",1000*VALUE(LEFT(C124,LEN(C124)-1)),VALUE(SUBSTITUTE(C124,",",""))))))))),"N/A")</f>
        <v/>
      </c>
      <c r="K124">
        <f>IFERROR(IF(TRIM(D124)="-", "N/A", IF(RIGHT(D124,1)=")",IF(RIGHT(D124,2)="T)",-1000000000000*VALUE(MID(D124,2,LEN(D124)-3)),IF(RIGHT(D124,2)="M)",-1000000*VALUE(MID(D124,2,LEN(D124)-3)),IF(RIGHT(D124,2)="B)",-1000000000*VALUE(MID(D124,2,LEN(D124)-3)),IF(RIGHT(D124,2)="k)",-1000*VALUE(MID(D124,2,LEN(D124)-3)),VALUE(SUBSTITUTE(D124,",","")))))),IF(RIGHT(D124,1)="T",1000000000000*VALUE(LEFT(D124,LEN(D124)-1)),IF(RIGHT(D124,1)="M",1000000*VALUE(LEFT(D124,LEN(D124)-1)),IF(RIGHT(D124,1)="B",1000000000*VALUE(LEFT(D124,LEN(D124)-1)),IF(RIGHT(D124,1)="%",0.01*VALUE(LEFT(D124,LEN(D124)-1)),IF(RIGHT(D124,1)="k",1000*VALUE(LEFT(D124,LEN(D124)-1)),VALUE(SUBSTITUTE(D124,",",""))))))))),"N/A")</f>
        <v/>
      </c>
      <c r="L124">
        <f>IFERROR(IF(TRIM(E124)="-", "N/A", IF(RIGHT(E124,1)=")",IF(RIGHT(E124,2)="T)",-1000000000000*VALUE(MID(E124,2,LEN(E124)-3)),IF(RIGHT(E124,2)="M)",-1000000*VALUE(MID(E124,2,LEN(E124)-3)),IF(RIGHT(E124,2)="B)",-1000000000*VALUE(MID(E124,2,LEN(E124)-3)),IF(RIGHT(E124,2)="k)",-1000*VALUE(MID(E124,2,LEN(E124)-3)),VALUE(SUBSTITUTE(E124,",","")))))),IF(RIGHT(E124,1)="T",1000000000000*VALUE(LEFT(E124,LEN(E124)-1)),IF(RIGHT(E124,1)="M",1000000*VALUE(LEFT(E124,LEN(E124)-1)),IF(RIGHT(E124,1)="B",1000000000*VALUE(LEFT(E124,LEN(E124)-1)),IF(RIGHT(E124,1)="%",0.01*VALUE(LEFT(E124,LEN(E124)-1)),IF(RIGHT(E124,1)="k",1000*VALUE(LEFT(E124,LEN(E124)-1)),VALUE(SUBSTITUTE(E124,",",""))))))))),"N/A")</f>
        <v/>
      </c>
      <c r="M124">
        <f>IFERROR(IF(TRIM(F124)="-", "N/A", IF(RIGHT(F124,1)=")",IF(RIGHT(F124,2)="T)",-1000000000000*VALUE(MID(F124,2,LEN(F124)-3)),IF(RIGHT(F124,2)="M)",-1000000*VALUE(MID(F124,2,LEN(F124)-3)),IF(RIGHT(F124,2)="B)",-1000000000*VALUE(MID(F124,2,LEN(F124)-3)),IF(RIGHT(F124,2)="k)",-1000*VALUE(MID(F124,2,LEN(F124)-3)),VALUE(SUBSTITUTE(F124,",","")))))),IF(RIGHT(F124,1)="T",1000000000000*VALUE(LEFT(F124,LEN(F124)-1)),IF(RIGHT(F124,1)="M",1000000*VALUE(LEFT(F124,LEN(F124)-1)),IF(RIGHT(F124,1)="B",1000000000*VALUE(LEFT(F124,LEN(F124)-1)),IF(RIGHT(F124,1)="%",0.01*VALUE(LEFT(F124,LEN(F124)-1)),IF(RIGHT(F124,1)="k",1000*VALUE(LEFT(F124,LEN(F124)-1)),VALUE(SUBSTITUTE(F124,",",""))))))))),"N/A")</f>
        <v/>
      </c>
      <c r="N124">
        <f>IFERROR(IF(TRIM(G124)="-", "N/A", IF(RIGHT(G124,1)=")",IF(RIGHT(G124,2)="T)",-1000000000000*VALUE(MID(G124,2,LEN(G124)-3)),IF(RIGHT(G124,2)="M)",-1000000*VALUE(MID(G124,2,LEN(G124)-3)),IF(RIGHT(G124,2)="B)",-1000000000*VALUE(MID(G124,2,LEN(G124)-3)),IF(RIGHT(G124,2)="k)",-1000*VALUE(MID(G124,2,LEN(G124)-3)),VALUE(SUBSTITUTE(G124,",","")))))),IF(RIGHT(G124,1)="T",1000000000000*VALUE(LEFT(G124,LEN(G124)-1)),IF(RIGHT(G124,1)="M",1000000*VALUE(LEFT(G124,LEN(G124)-1)),IF(RIGHT(G124,1)="B",1000000000*VALUE(LEFT(G124,LEN(G124)-1)),IF(RIGHT(G124,1)="%",0.01*VALUE(LEFT(G124,LEN(G124)-1)),IF(RIGHT(G124,1)="k",1000*VALUE(LEFT(G124,LEN(G124)-1)),VALUE(SUBSTITUTE(G124,",",""))))))))),"N/A")</f>
        <v/>
      </c>
    </row>
    <row r="125" spans="1:60">
      <c s="1" r="A125" t="n">
        <v>0</v>
      </c>
      <c r="B125" t="s">
        <v>211</v>
      </c>
      <c r="C125" t="s"/>
      <c r="I125">
        <f>IF(AND(K125&gt; J125, L125&gt; K125, M125&gt; L125, N125&gt; M125), "pos_trend", IF(AND(K125&lt; J125, L125&lt; K125, M125&lt; L125, N125&lt; M125), "neg_trend", "N/A"))</f>
        <v/>
      </c>
      <c r="J125">
        <f>IFERROR(IF(TRIM(C125)="-", "N/A", IF(RIGHT(C125,1)=")",IF(RIGHT(C125,2)="T)",-1000000000000*VALUE(MID(C125,2,LEN(C125)-3)),IF(RIGHT(C125,2)="M)",-1000000*VALUE(MID(C125,2,LEN(C125)-3)),IF(RIGHT(C125,2)="B)",-1000000000*VALUE(MID(C125,2,LEN(C125)-3)),IF(RIGHT(C125,2)="k)",-1000*VALUE(MID(C125,2,LEN(C125)-3)),VALUE(SUBSTITUTE(C125,",","")))))),IF(RIGHT(C125,1)="T",1000000000000*VALUE(LEFT(C125,LEN(C125)-1)),IF(RIGHT(C125,1)="M",1000000*VALUE(LEFT(C125,LEN(C125)-1)),IF(RIGHT(C125,1)="B",1000000000*VALUE(LEFT(C125,LEN(C125)-1)),IF(RIGHT(C125,1)="%",0.01*VALUE(LEFT(C125,LEN(C125)-1)),IF(RIGHT(C125,1)="k",1000*VALUE(LEFT(C125,LEN(C125)-1)),VALUE(SUBSTITUTE(C125,",",""))))))))),"N/A")</f>
        <v/>
      </c>
      <c r="K125">
        <f>IFERROR(IF(TRIM(D125)="-", "N/A", IF(RIGHT(D125,1)=")",IF(RIGHT(D125,2)="T)",-1000000000000*VALUE(MID(D125,2,LEN(D125)-3)),IF(RIGHT(D125,2)="M)",-1000000*VALUE(MID(D125,2,LEN(D125)-3)),IF(RIGHT(D125,2)="B)",-1000000000*VALUE(MID(D125,2,LEN(D125)-3)),IF(RIGHT(D125,2)="k)",-1000*VALUE(MID(D125,2,LEN(D125)-3)),VALUE(SUBSTITUTE(D125,",","")))))),IF(RIGHT(D125,1)="T",1000000000000*VALUE(LEFT(D125,LEN(D125)-1)),IF(RIGHT(D125,1)="M",1000000*VALUE(LEFT(D125,LEN(D125)-1)),IF(RIGHT(D125,1)="B",1000000000*VALUE(LEFT(D125,LEN(D125)-1)),IF(RIGHT(D125,1)="%",0.01*VALUE(LEFT(D125,LEN(D125)-1)),IF(RIGHT(D125,1)="k",1000*VALUE(LEFT(D125,LEN(D125)-1)),VALUE(SUBSTITUTE(D125,",",""))))))))),"N/A")</f>
        <v/>
      </c>
      <c r="L125">
        <f>IFERROR(IF(TRIM(E125)="-", "N/A", IF(RIGHT(E125,1)=")",IF(RIGHT(E125,2)="T)",-1000000000000*VALUE(MID(E125,2,LEN(E125)-3)),IF(RIGHT(E125,2)="M)",-1000000*VALUE(MID(E125,2,LEN(E125)-3)),IF(RIGHT(E125,2)="B)",-1000000000*VALUE(MID(E125,2,LEN(E125)-3)),IF(RIGHT(E125,2)="k)",-1000*VALUE(MID(E125,2,LEN(E125)-3)),VALUE(SUBSTITUTE(E125,",","")))))),IF(RIGHT(E125,1)="T",1000000000000*VALUE(LEFT(E125,LEN(E125)-1)),IF(RIGHT(E125,1)="M",1000000*VALUE(LEFT(E125,LEN(E125)-1)),IF(RIGHT(E125,1)="B",1000000000*VALUE(LEFT(E125,LEN(E125)-1)),IF(RIGHT(E125,1)="%",0.01*VALUE(LEFT(E125,LEN(E125)-1)),IF(RIGHT(E125,1)="k",1000*VALUE(LEFT(E125,LEN(E125)-1)),VALUE(SUBSTITUTE(E125,",",""))))))))),"N/A")</f>
        <v/>
      </c>
      <c r="M125">
        <f>IFERROR(IF(TRIM(F125)="-", "N/A", IF(RIGHT(F125,1)=")",IF(RIGHT(F125,2)="T)",-1000000000000*VALUE(MID(F125,2,LEN(F125)-3)),IF(RIGHT(F125,2)="M)",-1000000*VALUE(MID(F125,2,LEN(F125)-3)),IF(RIGHT(F125,2)="B)",-1000000000*VALUE(MID(F125,2,LEN(F125)-3)),IF(RIGHT(F125,2)="k)",-1000*VALUE(MID(F125,2,LEN(F125)-3)),VALUE(SUBSTITUTE(F125,",","")))))),IF(RIGHT(F125,1)="T",1000000000000*VALUE(LEFT(F125,LEN(F125)-1)),IF(RIGHT(F125,1)="M",1000000*VALUE(LEFT(F125,LEN(F125)-1)),IF(RIGHT(F125,1)="B",1000000000*VALUE(LEFT(F125,LEN(F125)-1)),IF(RIGHT(F125,1)="%",0.01*VALUE(LEFT(F125,LEN(F125)-1)),IF(RIGHT(F125,1)="k",1000*VALUE(LEFT(F125,LEN(F125)-1)),VALUE(SUBSTITUTE(F125,",",""))))))))),"N/A")</f>
        <v/>
      </c>
      <c r="N125">
        <f>IFERROR(IF(TRIM(G125)="-", "N/A", IF(RIGHT(G125,1)=")",IF(RIGHT(G125,2)="T)",-1000000000000*VALUE(MID(G125,2,LEN(G125)-3)),IF(RIGHT(G125,2)="M)",-1000000*VALUE(MID(G125,2,LEN(G125)-3)),IF(RIGHT(G125,2)="B)",-1000000000*VALUE(MID(G125,2,LEN(G125)-3)),IF(RIGHT(G125,2)="k)",-1000*VALUE(MID(G125,2,LEN(G125)-3)),VALUE(SUBSTITUTE(G125,",","")))))),IF(RIGHT(G125,1)="T",1000000000000*VALUE(LEFT(G125,LEN(G125)-1)),IF(RIGHT(G125,1)="M",1000000*VALUE(LEFT(G125,LEN(G125)-1)),IF(RIGHT(G125,1)="B",1000000000*VALUE(LEFT(G125,LEN(G125)-1)),IF(RIGHT(G125,1)="%",0.01*VALUE(LEFT(G125,LEN(G125)-1)),IF(RIGHT(G125,1)="k",1000*VALUE(LEFT(G125,LEN(G125)-1)),VALUE(SUBSTITUTE(G125,",",""))))))))),"N/A")</f>
        <v/>
      </c>
    </row>
    <row r="126" spans="1:60">
      <c s="1" r="A126" t="n">
        <v>1</v>
      </c>
      <c r="B126" t="s">
        <v>213</v>
      </c>
      <c r="C126" t="s"/>
      <c r="I126">
        <f>IF(AND(K126&gt; J126, L126&gt; K126, M126&gt; L126, N126&gt; M126), "pos_trend", IF(AND(K126&lt; J126, L126&lt; K126, M126&lt; L126, N126&lt; M126), "neg_trend", "N/A"))</f>
        <v/>
      </c>
      <c r="J126">
        <f>IFERROR(IF(TRIM(C126)="-", "N/A", IF(RIGHT(C126,1)=")",IF(RIGHT(C126,2)="T)",-1000000000000*VALUE(MID(C126,2,LEN(C126)-3)),IF(RIGHT(C126,2)="M)",-1000000*VALUE(MID(C126,2,LEN(C126)-3)),IF(RIGHT(C126,2)="B)",-1000000000*VALUE(MID(C126,2,LEN(C126)-3)),IF(RIGHT(C126,2)="k)",-1000*VALUE(MID(C126,2,LEN(C126)-3)),VALUE(SUBSTITUTE(C126,",","")))))),IF(RIGHT(C126,1)="T",1000000000000*VALUE(LEFT(C126,LEN(C126)-1)),IF(RIGHT(C126,1)="M",1000000*VALUE(LEFT(C126,LEN(C126)-1)),IF(RIGHT(C126,1)="B",1000000000*VALUE(LEFT(C126,LEN(C126)-1)),IF(RIGHT(C126,1)="%",0.01*VALUE(LEFT(C126,LEN(C126)-1)),IF(RIGHT(C126,1)="k",1000*VALUE(LEFT(C126,LEN(C126)-1)),VALUE(SUBSTITUTE(C126,",",""))))))))),"N/A")</f>
        <v/>
      </c>
      <c r="K126">
        <f>IFERROR(IF(TRIM(D126)="-", "N/A", IF(RIGHT(D126,1)=")",IF(RIGHT(D126,2)="T)",-1000000000000*VALUE(MID(D126,2,LEN(D126)-3)),IF(RIGHT(D126,2)="M)",-1000000*VALUE(MID(D126,2,LEN(D126)-3)),IF(RIGHT(D126,2)="B)",-1000000000*VALUE(MID(D126,2,LEN(D126)-3)),IF(RIGHT(D126,2)="k)",-1000*VALUE(MID(D126,2,LEN(D126)-3)),VALUE(SUBSTITUTE(D126,",","")))))),IF(RIGHT(D126,1)="T",1000000000000*VALUE(LEFT(D126,LEN(D126)-1)),IF(RIGHT(D126,1)="M",1000000*VALUE(LEFT(D126,LEN(D126)-1)),IF(RIGHT(D126,1)="B",1000000000*VALUE(LEFT(D126,LEN(D126)-1)),IF(RIGHT(D126,1)="%",0.01*VALUE(LEFT(D126,LEN(D126)-1)),IF(RIGHT(D126,1)="k",1000*VALUE(LEFT(D126,LEN(D126)-1)),VALUE(SUBSTITUTE(D126,",",""))))))))),"N/A")</f>
        <v/>
      </c>
      <c r="L126">
        <f>IFERROR(IF(TRIM(E126)="-", "N/A", IF(RIGHT(E126,1)=")",IF(RIGHT(E126,2)="T)",-1000000000000*VALUE(MID(E126,2,LEN(E126)-3)),IF(RIGHT(E126,2)="M)",-1000000*VALUE(MID(E126,2,LEN(E126)-3)),IF(RIGHT(E126,2)="B)",-1000000000*VALUE(MID(E126,2,LEN(E126)-3)),IF(RIGHT(E126,2)="k)",-1000*VALUE(MID(E126,2,LEN(E126)-3)),VALUE(SUBSTITUTE(E126,",","")))))),IF(RIGHT(E126,1)="T",1000000000000*VALUE(LEFT(E126,LEN(E126)-1)),IF(RIGHT(E126,1)="M",1000000*VALUE(LEFT(E126,LEN(E126)-1)),IF(RIGHT(E126,1)="B",1000000000*VALUE(LEFT(E126,LEN(E126)-1)),IF(RIGHT(E126,1)="%",0.01*VALUE(LEFT(E126,LEN(E126)-1)),IF(RIGHT(E126,1)="k",1000*VALUE(LEFT(E126,LEN(E126)-1)),VALUE(SUBSTITUTE(E126,",",""))))))))),"N/A")</f>
        <v/>
      </c>
      <c r="M126">
        <f>IFERROR(IF(TRIM(F126)="-", "N/A", IF(RIGHT(F126,1)=")",IF(RIGHT(F126,2)="T)",-1000000000000*VALUE(MID(F126,2,LEN(F126)-3)),IF(RIGHT(F126,2)="M)",-1000000*VALUE(MID(F126,2,LEN(F126)-3)),IF(RIGHT(F126,2)="B)",-1000000000*VALUE(MID(F126,2,LEN(F126)-3)),IF(RIGHT(F126,2)="k)",-1000*VALUE(MID(F126,2,LEN(F126)-3)),VALUE(SUBSTITUTE(F126,",","")))))),IF(RIGHT(F126,1)="T",1000000000000*VALUE(LEFT(F126,LEN(F126)-1)),IF(RIGHT(F126,1)="M",1000000*VALUE(LEFT(F126,LEN(F126)-1)),IF(RIGHT(F126,1)="B",1000000000*VALUE(LEFT(F126,LEN(F126)-1)),IF(RIGHT(F126,1)="%",0.01*VALUE(LEFT(F126,LEN(F126)-1)),IF(RIGHT(F126,1)="k",1000*VALUE(LEFT(F126,LEN(F126)-1)),VALUE(SUBSTITUTE(F126,",",""))))))))),"N/A")</f>
        <v/>
      </c>
      <c r="N126">
        <f>IFERROR(IF(TRIM(G126)="-", "N/A", IF(RIGHT(G126,1)=")",IF(RIGHT(G126,2)="T)",-1000000000000*VALUE(MID(G126,2,LEN(G126)-3)),IF(RIGHT(G126,2)="M)",-1000000*VALUE(MID(G126,2,LEN(G126)-3)),IF(RIGHT(G126,2)="B)",-1000000000*VALUE(MID(G126,2,LEN(G126)-3)),IF(RIGHT(G126,2)="k)",-1000*VALUE(MID(G126,2,LEN(G126)-3)),VALUE(SUBSTITUTE(G126,",","")))))),IF(RIGHT(G126,1)="T",1000000000000*VALUE(LEFT(G126,LEN(G126)-1)),IF(RIGHT(G126,1)="M",1000000*VALUE(LEFT(G126,LEN(G126)-1)),IF(RIGHT(G126,1)="B",1000000000*VALUE(LEFT(G126,LEN(G126)-1)),IF(RIGHT(G126,1)="%",0.01*VALUE(LEFT(G126,LEN(G126)-1)),IF(RIGHT(G126,1)="k",1000*VALUE(LEFT(G126,LEN(G126)-1)),VALUE(SUBSTITUTE(G126,",",""))))))))),"N/A")</f>
        <v/>
      </c>
    </row>
    <row r="127" spans="1:60">
      <c s="1" r="A127" t="n">
        <v>2</v>
      </c>
      <c r="B127" t="s">
        <v>215</v>
      </c>
      <c r="C127" t="s"/>
      <c r="I127">
        <f>IF(AND(K127&gt; J127, L127&gt; K127, M127&gt; L127, N127&gt; M127), "pos_trend", IF(AND(K127&lt; J127, L127&lt; K127, M127&lt; L127, N127&lt; M127), "neg_trend", "N/A"))</f>
        <v/>
      </c>
      <c r="J127">
        <f>IFERROR(IF(TRIM(C127)="-", "N/A", IF(RIGHT(C127,1)=")",IF(RIGHT(C127,2)="T)",-1000000000000*VALUE(MID(C127,2,LEN(C127)-3)),IF(RIGHT(C127,2)="M)",-1000000*VALUE(MID(C127,2,LEN(C127)-3)),IF(RIGHT(C127,2)="B)",-1000000000*VALUE(MID(C127,2,LEN(C127)-3)),IF(RIGHT(C127,2)="k)",-1000*VALUE(MID(C127,2,LEN(C127)-3)),VALUE(SUBSTITUTE(C127,",","")))))),IF(RIGHT(C127,1)="T",1000000000000*VALUE(LEFT(C127,LEN(C127)-1)),IF(RIGHT(C127,1)="M",1000000*VALUE(LEFT(C127,LEN(C127)-1)),IF(RIGHT(C127,1)="B",1000000000*VALUE(LEFT(C127,LEN(C127)-1)),IF(RIGHT(C127,1)="%",0.01*VALUE(LEFT(C127,LEN(C127)-1)),IF(RIGHT(C127,1)="k",1000*VALUE(LEFT(C127,LEN(C127)-1)),VALUE(SUBSTITUTE(C127,",",""))))))))),"N/A")</f>
        <v/>
      </c>
      <c r="K127">
        <f>IFERROR(IF(TRIM(D127)="-", "N/A", IF(RIGHT(D127,1)=")",IF(RIGHT(D127,2)="T)",-1000000000000*VALUE(MID(D127,2,LEN(D127)-3)),IF(RIGHT(D127,2)="M)",-1000000*VALUE(MID(D127,2,LEN(D127)-3)),IF(RIGHT(D127,2)="B)",-1000000000*VALUE(MID(D127,2,LEN(D127)-3)),IF(RIGHT(D127,2)="k)",-1000*VALUE(MID(D127,2,LEN(D127)-3)),VALUE(SUBSTITUTE(D127,",","")))))),IF(RIGHT(D127,1)="T",1000000000000*VALUE(LEFT(D127,LEN(D127)-1)),IF(RIGHT(D127,1)="M",1000000*VALUE(LEFT(D127,LEN(D127)-1)),IF(RIGHT(D127,1)="B",1000000000*VALUE(LEFT(D127,LEN(D127)-1)),IF(RIGHT(D127,1)="%",0.01*VALUE(LEFT(D127,LEN(D127)-1)),IF(RIGHT(D127,1)="k",1000*VALUE(LEFT(D127,LEN(D127)-1)),VALUE(SUBSTITUTE(D127,",",""))))))))),"N/A")</f>
        <v/>
      </c>
      <c r="L127">
        <f>IFERROR(IF(TRIM(E127)="-", "N/A", IF(RIGHT(E127,1)=")",IF(RIGHT(E127,2)="T)",-1000000000000*VALUE(MID(E127,2,LEN(E127)-3)),IF(RIGHT(E127,2)="M)",-1000000*VALUE(MID(E127,2,LEN(E127)-3)),IF(RIGHT(E127,2)="B)",-1000000000*VALUE(MID(E127,2,LEN(E127)-3)),IF(RIGHT(E127,2)="k)",-1000*VALUE(MID(E127,2,LEN(E127)-3)),VALUE(SUBSTITUTE(E127,",","")))))),IF(RIGHT(E127,1)="T",1000000000000*VALUE(LEFT(E127,LEN(E127)-1)),IF(RIGHT(E127,1)="M",1000000*VALUE(LEFT(E127,LEN(E127)-1)),IF(RIGHT(E127,1)="B",1000000000*VALUE(LEFT(E127,LEN(E127)-1)),IF(RIGHT(E127,1)="%",0.01*VALUE(LEFT(E127,LEN(E127)-1)),IF(RIGHT(E127,1)="k",1000*VALUE(LEFT(E127,LEN(E127)-1)),VALUE(SUBSTITUTE(E127,",",""))))))))),"N/A")</f>
        <v/>
      </c>
      <c r="M127">
        <f>IFERROR(IF(TRIM(F127)="-", "N/A", IF(RIGHT(F127,1)=")",IF(RIGHT(F127,2)="T)",-1000000000000*VALUE(MID(F127,2,LEN(F127)-3)),IF(RIGHT(F127,2)="M)",-1000000*VALUE(MID(F127,2,LEN(F127)-3)),IF(RIGHT(F127,2)="B)",-1000000000*VALUE(MID(F127,2,LEN(F127)-3)),IF(RIGHT(F127,2)="k)",-1000*VALUE(MID(F127,2,LEN(F127)-3)),VALUE(SUBSTITUTE(F127,",","")))))),IF(RIGHT(F127,1)="T",1000000000000*VALUE(LEFT(F127,LEN(F127)-1)),IF(RIGHT(F127,1)="M",1000000*VALUE(LEFT(F127,LEN(F127)-1)),IF(RIGHT(F127,1)="B",1000000000*VALUE(LEFT(F127,LEN(F127)-1)),IF(RIGHT(F127,1)="%",0.01*VALUE(LEFT(F127,LEN(F127)-1)),IF(RIGHT(F127,1)="k",1000*VALUE(LEFT(F127,LEN(F127)-1)),VALUE(SUBSTITUTE(F127,",",""))))))))),"N/A")</f>
        <v/>
      </c>
      <c r="N127">
        <f>IFERROR(IF(TRIM(G127)="-", "N/A", IF(RIGHT(G127,1)=")",IF(RIGHT(G127,2)="T)",-1000000000000*VALUE(MID(G127,2,LEN(G127)-3)),IF(RIGHT(G127,2)="M)",-1000000*VALUE(MID(G127,2,LEN(G127)-3)),IF(RIGHT(G127,2)="B)",-1000000000*VALUE(MID(G127,2,LEN(G127)-3)),IF(RIGHT(G127,2)="k)",-1000*VALUE(MID(G127,2,LEN(G127)-3)),VALUE(SUBSTITUTE(G127,",","")))))),IF(RIGHT(G127,1)="T",1000000000000*VALUE(LEFT(G127,LEN(G127)-1)),IF(RIGHT(G127,1)="M",1000000*VALUE(LEFT(G127,LEN(G127)-1)),IF(RIGHT(G127,1)="B",1000000000*VALUE(LEFT(G127,LEN(G127)-1)),IF(RIGHT(G127,1)="%",0.01*VALUE(LEFT(G127,LEN(G127)-1)),IF(RIGHT(G127,1)="k",1000*VALUE(LEFT(G127,LEN(G127)-1)),VALUE(SUBSTITUTE(G127,",",""))))))))),"N/A")</f>
        <v/>
      </c>
    </row>
    <row r="128" spans="1:60">
      <c s="1" r="A128" t="n">
        <v>3</v>
      </c>
      <c r="B128" t="s">
        <v>217</v>
      </c>
      <c r="C128" t="s"/>
      <c r="I128">
        <f>IF(AND(K128&gt; J128, L128&gt; K128, M128&gt; L128, N128&gt; M128), "pos_trend", IF(AND(K128&lt; J128, L128&lt; K128, M128&lt; L128, N128&lt; M128), "neg_trend", "N/A"))</f>
        <v/>
      </c>
      <c r="J128">
        <f>IFERROR(IF(TRIM(C128)="-", "N/A", IF(RIGHT(C128,1)=")",IF(RIGHT(C128,2)="T)",-1000000000000*VALUE(MID(C128,2,LEN(C128)-3)),IF(RIGHT(C128,2)="M)",-1000000*VALUE(MID(C128,2,LEN(C128)-3)),IF(RIGHT(C128,2)="B)",-1000000000*VALUE(MID(C128,2,LEN(C128)-3)),IF(RIGHT(C128,2)="k)",-1000*VALUE(MID(C128,2,LEN(C128)-3)),VALUE(SUBSTITUTE(C128,",","")))))),IF(RIGHT(C128,1)="T",1000000000000*VALUE(LEFT(C128,LEN(C128)-1)),IF(RIGHT(C128,1)="M",1000000*VALUE(LEFT(C128,LEN(C128)-1)),IF(RIGHT(C128,1)="B",1000000000*VALUE(LEFT(C128,LEN(C128)-1)),IF(RIGHT(C128,1)="%",0.01*VALUE(LEFT(C128,LEN(C128)-1)),IF(RIGHT(C128,1)="k",1000*VALUE(LEFT(C128,LEN(C128)-1)),VALUE(SUBSTITUTE(C128,",",""))))))))),"N/A")</f>
        <v/>
      </c>
      <c r="K128">
        <f>IFERROR(IF(TRIM(D128)="-", "N/A", IF(RIGHT(D128,1)=")",IF(RIGHT(D128,2)="T)",-1000000000000*VALUE(MID(D128,2,LEN(D128)-3)),IF(RIGHT(D128,2)="M)",-1000000*VALUE(MID(D128,2,LEN(D128)-3)),IF(RIGHT(D128,2)="B)",-1000000000*VALUE(MID(D128,2,LEN(D128)-3)),IF(RIGHT(D128,2)="k)",-1000*VALUE(MID(D128,2,LEN(D128)-3)),VALUE(SUBSTITUTE(D128,",","")))))),IF(RIGHT(D128,1)="T",1000000000000*VALUE(LEFT(D128,LEN(D128)-1)),IF(RIGHT(D128,1)="M",1000000*VALUE(LEFT(D128,LEN(D128)-1)),IF(RIGHT(D128,1)="B",1000000000*VALUE(LEFT(D128,LEN(D128)-1)),IF(RIGHT(D128,1)="%",0.01*VALUE(LEFT(D128,LEN(D128)-1)),IF(RIGHT(D128,1)="k",1000*VALUE(LEFT(D128,LEN(D128)-1)),VALUE(SUBSTITUTE(D128,",",""))))))))),"N/A")</f>
        <v/>
      </c>
      <c r="L128">
        <f>IFERROR(IF(TRIM(E128)="-", "N/A", IF(RIGHT(E128,1)=")",IF(RIGHT(E128,2)="T)",-1000000000000*VALUE(MID(E128,2,LEN(E128)-3)),IF(RIGHT(E128,2)="M)",-1000000*VALUE(MID(E128,2,LEN(E128)-3)),IF(RIGHT(E128,2)="B)",-1000000000*VALUE(MID(E128,2,LEN(E128)-3)),IF(RIGHT(E128,2)="k)",-1000*VALUE(MID(E128,2,LEN(E128)-3)),VALUE(SUBSTITUTE(E128,",","")))))),IF(RIGHT(E128,1)="T",1000000000000*VALUE(LEFT(E128,LEN(E128)-1)),IF(RIGHT(E128,1)="M",1000000*VALUE(LEFT(E128,LEN(E128)-1)),IF(RIGHT(E128,1)="B",1000000000*VALUE(LEFT(E128,LEN(E128)-1)),IF(RIGHT(E128,1)="%",0.01*VALUE(LEFT(E128,LEN(E128)-1)),IF(RIGHT(E128,1)="k",1000*VALUE(LEFT(E128,LEN(E128)-1)),VALUE(SUBSTITUTE(E128,",",""))))))))),"N/A")</f>
        <v/>
      </c>
      <c r="M128">
        <f>IFERROR(IF(TRIM(F128)="-", "N/A", IF(RIGHT(F128,1)=")",IF(RIGHT(F128,2)="T)",-1000000000000*VALUE(MID(F128,2,LEN(F128)-3)),IF(RIGHT(F128,2)="M)",-1000000*VALUE(MID(F128,2,LEN(F128)-3)),IF(RIGHT(F128,2)="B)",-1000000000*VALUE(MID(F128,2,LEN(F128)-3)),IF(RIGHT(F128,2)="k)",-1000*VALUE(MID(F128,2,LEN(F128)-3)),VALUE(SUBSTITUTE(F128,",","")))))),IF(RIGHT(F128,1)="T",1000000000000*VALUE(LEFT(F128,LEN(F128)-1)),IF(RIGHT(F128,1)="M",1000000*VALUE(LEFT(F128,LEN(F128)-1)),IF(RIGHT(F128,1)="B",1000000000*VALUE(LEFT(F128,LEN(F128)-1)),IF(RIGHT(F128,1)="%",0.01*VALUE(LEFT(F128,LEN(F128)-1)),IF(RIGHT(F128,1)="k",1000*VALUE(LEFT(F128,LEN(F128)-1)),VALUE(SUBSTITUTE(F128,",",""))))))))),"N/A")</f>
        <v/>
      </c>
      <c r="N128">
        <f>IFERROR(IF(TRIM(G128)="-", "N/A", IF(RIGHT(G128,1)=")",IF(RIGHT(G128,2)="T)",-1000000000000*VALUE(MID(G128,2,LEN(G128)-3)),IF(RIGHT(G128,2)="M)",-1000000*VALUE(MID(G128,2,LEN(G128)-3)),IF(RIGHT(G128,2)="B)",-1000000000*VALUE(MID(G128,2,LEN(G128)-3)),IF(RIGHT(G128,2)="k)",-1000*VALUE(MID(G128,2,LEN(G128)-3)),VALUE(SUBSTITUTE(G128,",","")))))),IF(RIGHT(G128,1)="T",1000000000000*VALUE(LEFT(G128,LEN(G128)-1)),IF(RIGHT(G128,1)="M",1000000*VALUE(LEFT(G128,LEN(G128)-1)),IF(RIGHT(G128,1)="B",1000000000*VALUE(LEFT(G128,LEN(G128)-1)),IF(RIGHT(G128,1)="%",0.01*VALUE(LEFT(G128,LEN(G128)-1)),IF(RIGHT(G128,1)="k",1000*VALUE(LEFT(G128,LEN(G128)-1)),VALUE(SUBSTITUTE(G128,",",""))))))))),"N/A")</f>
        <v/>
      </c>
    </row>
    <row r="129" spans="1:60">
      <c s="1" r="A129" t="n">
        <v>4</v>
      </c>
      <c r="B129" t="s">
        <v>219</v>
      </c>
      <c r="C129" t="s"/>
      <c r="I129">
        <f>IF(AND(K129&gt; J129, L129&gt; K129, M129&gt; L129, N129&gt; M129), "pos_trend", IF(AND(K129&lt; J129, L129&lt; K129, M129&lt; L129, N129&lt; M129), "neg_trend", "N/A"))</f>
        <v/>
      </c>
      <c r="J129">
        <f>IFERROR(IF(TRIM(C129)="-", "N/A", IF(RIGHT(C129,1)=")",IF(RIGHT(C129,2)="T)",-1000000000000*VALUE(MID(C129,2,LEN(C129)-3)),IF(RIGHT(C129,2)="M)",-1000000*VALUE(MID(C129,2,LEN(C129)-3)),IF(RIGHT(C129,2)="B)",-1000000000*VALUE(MID(C129,2,LEN(C129)-3)),IF(RIGHT(C129,2)="k)",-1000*VALUE(MID(C129,2,LEN(C129)-3)),VALUE(SUBSTITUTE(C129,",","")))))),IF(RIGHT(C129,1)="T",1000000000000*VALUE(LEFT(C129,LEN(C129)-1)),IF(RIGHT(C129,1)="M",1000000*VALUE(LEFT(C129,LEN(C129)-1)),IF(RIGHT(C129,1)="B",1000000000*VALUE(LEFT(C129,LEN(C129)-1)),IF(RIGHT(C129,1)="%",0.01*VALUE(LEFT(C129,LEN(C129)-1)),IF(RIGHT(C129,1)="k",1000*VALUE(LEFT(C129,LEN(C129)-1)),VALUE(SUBSTITUTE(C129,",",""))))))))),"N/A")</f>
        <v/>
      </c>
      <c r="K129">
        <f>IFERROR(IF(TRIM(D129)="-", "N/A", IF(RIGHT(D129,1)=")",IF(RIGHT(D129,2)="T)",-1000000000000*VALUE(MID(D129,2,LEN(D129)-3)),IF(RIGHT(D129,2)="M)",-1000000*VALUE(MID(D129,2,LEN(D129)-3)),IF(RIGHT(D129,2)="B)",-1000000000*VALUE(MID(D129,2,LEN(D129)-3)),IF(RIGHT(D129,2)="k)",-1000*VALUE(MID(D129,2,LEN(D129)-3)),VALUE(SUBSTITUTE(D129,",","")))))),IF(RIGHT(D129,1)="T",1000000000000*VALUE(LEFT(D129,LEN(D129)-1)),IF(RIGHT(D129,1)="M",1000000*VALUE(LEFT(D129,LEN(D129)-1)),IF(RIGHT(D129,1)="B",1000000000*VALUE(LEFT(D129,LEN(D129)-1)),IF(RIGHT(D129,1)="%",0.01*VALUE(LEFT(D129,LEN(D129)-1)),IF(RIGHT(D129,1)="k",1000*VALUE(LEFT(D129,LEN(D129)-1)),VALUE(SUBSTITUTE(D129,",",""))))))))),"N/A")</f>
        <v/>
      </c>
      <c r="L129">
        <f>IFERROR(IF(TRIM(E129)="-", "N/A", IF(RIGHT(E129,1)=")",IF(RIGHT(E129,2)="T)",-1000000000000*VALUE(MID(E129,2,LEN(E129)-3)),IF(RIGHT(E129,2)="M)",-1000000*VALUE(MID(E129,2,LEN(E129)-3)),IF(RIGHT(E129,2)="B)",-1000000000*VALUE(MID(E129,2,LEN(E129)-3)),IF(RIGHT(E129,2)="k)",-1000*VALUE(MID(E129,2,LEN(E129)-3)),VALUE(SUBSTITUTE(E129,",","")))))),IF(RIGHT(E129,1)="T",1000000000000*VALUE(LEFT(E129,LEN(E129)-1)),IF(RIGHT(E129,1)="M",1000000*VALUE(LEFT(E129,LEN(E129)-1)),IF(RIGHT(E129,1)="B",1000000000*VALUE(LEFT(E129,LEN(E129)-1)),IF(RIGHT(E129,1)="%",0.01*VALUE(LEFT(E129,LEN(E129)-1)),IF(RIGHT(E129,1)="k",1000*VALUE(LEFT(E129,LEN(E129)-1)),VALUE(SUBSTITUTE(E129,",",""))))))))),"N/A")</f>
        <v/>
      </c>
      <c r="M129">
        <f>IFERROR(IF(TRIM(F129)="-", "N/A", IF(RIGHT(F129,1)=")",IF(RIGHT(F129,2)="T)",-1000000000000*VALUE(MID(F129,2,LEN(F129)-3)),IF(RIGHT(F129,2)="M)",-1000000*VALUE(MID(F129,2,LEN(F129)-3)),IF(RIGHT(F129,2)="B)",-1000000000*VALUE(MID(F129,2,LEN(F129)-3)),IF(RIGHT(F129,2)="k)",-1000*VALUE(MID(F129,2,LEN(F129)-3)),VALUE(SUBSTITUTE(F129,",","")))))),IF(RIGHT(F129,1)="T",1000000000000*VALUE(LEFT(F129,LEN(F129)-1)),IF(RIGHT(F129,1)="M",1000000*VALUE(LEFT(F129,LEN(F129)-1)),IF(RIGHT(F129,1)="B",1000000000*VALUE(LEFT(F129,LEN(F129)-1)),IF(RIGHT(F129,1)="%",0.01*VALUE(LEFT(F129,LEN(F129)-1)),IF(RIGHT(F129,1)="k",1000*VALUE(LEFT(F129,LEN(F129)-1)),VALUE(SUBSTITUTE(F129,",",""))))))))),"N/A")</f>
        <v/>
      </c>
      <c r="N129">
        <f>IFERROR(IF(TRIM(G129)="-", "N/A", IF(RIGHT(G129,1)=")",IF(RIGHT(G129,2)="T)",-1000000000000*VALUE(MID(G129,2,LEN(G129)-3)),IF(RIGHT(G129,2)="M)",-1000000*VALUE(MID(G129,2,LEN(G129)-3)),IF(RIGHT(G129,2)="B)",-1000000000*VALUE(MID(G129,2,LEN(G129)-3)),IF(RIGHT(G129,2)="k)",-1000*VALUE(MID(G129,2,LEN(G129)-3)),VALUE(SUBSTITUTE(G129,",","")))))),IF(RIGHT(G129,1)="T",1000000000000*VALUE(LEFT(G129,LEN(G129)-1)),IF(RIGHT(G129,1)="M",1000000*VALUE(LEFT(G129,LEN(G129)-1)),IF(RIGHT(G129,1)="B",1000000000*VALUE(LEFT(G129,LEN(G129)-1)),IF(RIGHT(G129,1)="%",0.01*VALUE(LEFT(G129,LEN(G129)-1)),IF(RIGHT(G129,1)="k",1000*VALUE(LEFT(G129,LEN(G129)-1)),VALUE(SUBSTITUTE(G129,",",""))))))))),"N/A")</f>
        <v/>
      </c>
    </row>
    <row r="130" spans="1:60">
      <c s="1" r="A130" t="n">
        <v>5</v>
      </c>
      <c r="B130" t="s">
        <v>221</v>
      </c>
      <c r="C130" t="s"/>
      <c r="I130">
        <f>IF(AND(K130&gt; J130, L130&gt; K130, M130&gt; L130, N130&gt; M130), "pos_trend", IF(AND(K130&lt; J130, L130&lt; K130, M130&lt; L130, N130&lt; M130), "neg_trend", "N/A"))</f>
        <v/>
      </c>
      <c r="J130">
        <f>IFERROR(IF(TRIM(C130)="-", "N/A", IF(RIGHT(C130,1)=")",IF(RIGHT(C130,2)="T)",-1000000000000*VALUE(MID(C130,2,LEN(C130)-3)),IF(RIGHT(C130,2)="M)",-1000000*VALUE(MID(C130,2,LEN(C130)-3)),IF(RIGHT(C130,2)="B)",-1000000000*VALUE(MID(C130,2,LEN(C130)-3)),IF(RIGHT(C130,2)="k)",-1000*VALUE(MID(C130,2,LEN(C130)-3)),VALUE(SUBSTITUTE(C130,",","")))))),IF(RIGHT(C130,1)="T",1000000000000*VALUE(LEFT(C130,LEN(C130)-1)),IF(RIGHT(C130,1)="M",1000000*VALUE(LEFT(C130,LEN(C130)-1)),IF(RIGHT(C130,1)="B",1000000000*VALUE(LEFT(C130,LEN(C130)-1)),IF(RIGHT(C130,1)="%",0.01*VALUE(LEFT(C130,LEN(C130)-1)),IF(RIGHT(C130,1)="k",1000*VALUE(LEFT(C130,LEN(C130)-1)),VALUE(SUBSTITUTE(C130,",",""))))))))),"N/A")</f>
        <v/>
      </c>
      <c r="K130">
        <f>IFERROR(IF(TRIM(D130)="-", "N/A", IF(RIGHT(D130,1)=")",IF(RIGHT(D130,2)="T)",-1000000000000*VALUE(MID(D130,2,LEN(D130)-3)),IF(RIGHT(D130,2)="M)",-1000000*VALUE(MID(D130,2,LEN(D130)-3)),IF(RIGHT(D130,2)="B)",-1000000000*VALUE(MID(D130,2,LEN(D130)-3)),IF(RIGHT(D130,2)="k)",-1000*VALUE(MID(D130,2,LEN(D130)-3)),VALUE(SUBSTITUTE(D130,",","")))))),IF(RIGHT(D130,1)="T",1000000000000*VALUE(LEFT(D130,LEN(D130)-1)),IF(RIGHT(D130,1)="M",1000000*VALUE(LEFT(D130,LEN(D130)-1)),IF(RIGHT(D130,1)="B",1000000000*VALUE(LEFT(D130,LEN(D130)-1)),IF(RIGHT(D130,1)="%",0.01*VALUE(LEFT(D130,LEN(D130)-1)),IF(RIGHT(D130,1)="k",1000*VALUE(LEFT(D130,LEN(D130)-1)),VALUE(SUBSTITUTE(D130,",",""))))))))),"N/A")</f>
        <v/>
      </c>
      <c r="L130">
        <f>IFERROR(IF(TRIM(E130)="-", "N/A", IF(RIGHT(E130,1)=")",IF(RIGHT(E130,2)="T)",-1000000000000*VALUE(MID(E130,2,LEN(E130)-3)),IF(RIGHT(E130,2)="M)",-1000000*VALUE(MID(E130,2,LEN(E130)-3)),IF(RIGHT(E130,2)="B)",-1000000000*VALUE(MID(E130,2,LEN(E130)-3)),IF(RIGHT(E130,2)="k)",-1000*VALUE(MID(E130,2,LEN(E130)-3)),VALUE(SUBSTITUTE(E130,",","")))))),IF(RIGHT(E130,1)="T",1000000000000*VALUE(LEFT(E130,LEN(E130)-1)),IF(RIGHT(E130,1)="M",1000000*VALUE(LEFT(E130,LEN(E130)-1)),IF(RIGHT(E130,1)="B",1000000000*VALUE(LEFT(E130,LEN(E130)-1)),IF(RIGHT(E130,1)="%",0.01*VALUE(LEFT(E130,LEN(E130)-1)),IF(RIGHT(E130,1)="k",1000*VALUE(LEFT(E130,LEN(E130)-1)),VALUE(SUBSTITUTE(E130,",",""))))))))),"N/A")</f>
        <v/>
      </c>
      <c r="M130">
        <f>IFERROR(IF(TRIM(F130)="-", "N/A", IF(RIGHT(F130,1)=")",IF(RIGHT(F130,2)="T)",-1000000000000*VALUE(MID(F130,2,LEN(F130)-3)),IF(RIGHT(F130,2)="M)",-1000000*VALUE(MID(F130,2,LEN(F130)-3)),IF(RIGHT(F130,2)="B)",-1000000000*VALUE(MID(F130,2,LEN(F130)-3)),IF(RIGHT(F130,2)="k)",-1000*VALUE(MID(F130,2,LEN(F130)-3)),VALUE(SUBSTITUTE(F130,",","")))))),IF(RIGHT(F130,1)="T",1000000000000*VALUE(LEFT(F130,LEN(F130)-1)),IF(RIGHT(F130,1)="M",1000000*VALUE(LEFT(F130,LEN(F130)-1)),IF(RIGHT(F130,1)="B",1000000000*VALUE(LEFT(F130,LEN(F130)-1)),IF(RIGHT(F130,1)="%",0.01*VALUE(LEFT(F130,LEN(F130)-1)),IF(RIGHT(F130,1)="k",1000*VALUE(LEFT(F130,LEN(F130)-1)),VALUE(SUBSTITUTE(F130,",",""))))))))),"N/A")</f>
        <v/>
      </c>
      <c r="N130">
        <f>IFERROR(IF(TRIM(G130)="-", "N/A", IF(RIGHT(G130,1)=")",IF(RIGHT(G130,2)="T)",-1000000000000*VALUE(MID(G130,2,LEN(G130)-3)),IF(RIGHT(G130,2)="M)",-1000000*VALUE(MID(G130,2,LEN(G130)-3)),IF(RIGHT(G130,2)="B)",-1000000000*VALUE(MID(G130,2,LEN(G130)-3)),IF(RIGHT(G130,2)="k)",-1000*VALUE(MID(G130,2,LEN(G130)-3)),VALUE(SUBSTITUTE(G130,",","")))))),IF(RIGHT(G130,1)="T",1000000000000*VALUE(LEFT(G130,LEN(G130)-1)),IF(RIGHT(G130,1)="M",1000000*VALUE(LEFT(G130,LEN(G130)-1)),IF(RIGHT(G130,1)="B",1000000000*VALUE(LEFT(G130,LEN(G130)-1)),IF(RIGHT(G130,1)="%",0.01*VALUE(LEFT(G130,LEN(G130)-1)),IF(RIGHT(G130,1)="k",1000*VALUE(LEFT(G130,LEN(G130)-1)),VALUE(SUBSTITUTE(G130,",",""))))))))),"N/A")</f>
        <v/>
      </c>
    </row>
    <row r="131" spans="1:60">
      <c s="1" r="A131" t="n">
        <v>6</v>
      </c>
      <c r="B131" t="s">
        <v>223</v>
      </c>
      <c r="C131" t="s"/>
      <c r="I131">
        <f>IF(AND(K131&gt; J131, L131&gt; K131, M131&gt; L131, N131&gt; M131), "pos_trend", IF(AND(K131&lt; J131, L131&lt; K131, M131&lt; L131, N131&lt; M131), "neg_trend", "N/A"))</f>
        <v/>
      </c>
      <c r="J131">
        <f>IFERROR(IF(TRIM(C131)="-", "N/A", IF(RIGHT(C131,1)=")",IF(RIGHT(C131,2)="T)",-1000000000000*VALUE(MID(C131,2,LEN(C131)-3)),IF(RIGHT(C131,2)="M)",-1000000*VALUE(MID(C131,2,LEN(C131)-3)),IF(RIGHT(C131,2)="B)",-1000000000*VALUE(MID(C131,2,LEN(C131)-3)),IF(RIGHT(C131,2)="k)",-1000*VALUE(MID(C131,2,LEN(C131)-3)),VALUE(SUBSTITUTE(C131,",","")))))),IF(RIGHT(C131,1)="T",1000000000000*VALUE(LEFT(C131,LEN(C131)-1)),IF(RIGHT(C131,1)="M",1000000*VALUE(LEFT(C131,LEN(C131)-1)),IF(RIGHT(C131,1)="B",1000000000*VALUE(LEFT(C131,LEN(C131)-1)),IF(RIGHT(C131,1)="%",0.01*VALUE(LEFT(C131,LEN(C131)-1)),IF(RIGHT(C131,1)="k",1000*VALUE(LEFT(C131,LEN(C131)-1)),VALUE(SUBSTITUTE(C131,",",""))))))))),"N/A")</f>
        <v/>
      </c>
      <c r="K131">
        <f>IFERROR(IF(TRIM(D131)="-", "N/A", IF(RIGHT(D131,1)=")",IF(RIGHT(D131,2)="T)",-1000000000000*VALUE(MID(D131,2,LEN(D131)-3)),IF(RIGHT(D131,2)="M)",-1000000*VALUE(MID(D131,2,LEN(D131)-3)),IF(RIGHT(D131,2)="B)",-1000000000*VALUE(MID(D131,2,LEN(D131)-3)),IF(RIGHT(D131,2)="k)",-1000*VALUE(MID(D131,2,LEN(D131)-3)),VALUE(SUBSTITUTE(D131,",","")))))),IF(RIGHT(D131,1)="T",1000000000000*VALUE(LEFT(D131,LEN(D131)-1)),IF(RIGHT(D131,1)="M",1000000*VALUE(LEFT(D131,LEN(D131)-1)),IF(RIGHT(D131,1)="B",1000000000*VALUE(LEFT(D131,LEN(D131)-1)),IF(RIGHT(D131,1)="%",0.01*VALUE(LEFT(D131,LEN(D131)-1)),IF(RIGHT(D131,1)="k",1000*VALUE(LEFT(D131,LEN(D131)-1)),VALUE(SUBSTITUTE(D131,",",""))))))))),"N/A")</f>
        <v/>
      </c>
      <c r="L131">
        <f>IFERROR(IF(TRIM(E131)="-", "N/A", IF(RIGHT(E131,1)=")",IF(RIGHT(E131,2)="T)",-1000000000000*VALUE(MID(E131,2,LEN(E131)-3)),IF(RIGHT(E131,2)="M)",-1000000*VALUE(MID(E131,2,LEN(E131)-3)),IF(RIGHT(E131,2)="B)",-1000000000*VALUE(MID(E131,2,LEN(E131)-3)),IF(RIGHT(E131,2)="k)",-1000*VALUE(MID(E131,2,LEN(E131)-3)),VALUE(SUBSTITUTE(E131,",","")))))),IF(RIGHT(E131,1)="T",1000000000000*VALUE(LEFT(E131,LEN(E131)-1)),IF(RIGHT(E131,1)="M",1000000*VALUE(LEFT(E131,LEN(E131)-1)),IF(RIGHT(E131,1)="B",1000000000*VALUE(LEFT(E131,LEN(E131)-1)),IF(RIGHT(E131,1)="%",0.01*VALUE(LEFT(E131,LEN(E131)-1)),IF(RIGHT(E131,1)="k",1000*VALUE(LEFT(E131,LEN(E131)-1)),VALUE(SUBSTITUTE(E131,",",""))))))))),"N/A")</f>
        <v/>
      </c>
      <c r="M131">
        <f>IFERROR(IF(TRIM(F131)="-", "N/A", IF(RIGHT(F131,1)=")",IF(RIGHT(F131,2)="T)",-1000000000000*VALUE(MID(F131,2,LEN(F131)-3)),IF(RIGHT(F131,2)="M)",-1000000*VALUE(MID(F131,2,LEN(F131)-3)),IF(RIGHT(F131,2)="B)",-1000000000*VALUE(MID(F131,2,LEN(F131)-3)),IF(RIGHT(F131,2)="k)",-1000*VALUE(MID(F131,2,LEN(F131)-3)),VALUE(SUBSTITUTE(F131,",","")))))),IF(RIGHT(F131,1)="T",1000000000000*VALUE(LEFT(F131,LEN(F131)-1)),IF(RIGHT(F131,1)="M",1000000*VALUE(LEFT(F131,LEN(F131)-1)),IF(RIGHT(F131,1)="B",1000000000*VALUE(LEFT(F131,LEN(F131)-1)),IF(RIGHT(F131,1)="%",0.01*VALUE(LEFT(F131,LEN(F131)-1)),IF(RIGHT(F131,1)="k",1000*VALUE(LEFT(F131,LEN(F131)-1)),VALUE(SUBSTITUTE(F131,",",""))))))))),"N/A")</f>
        <v/>
      </c>
      <c r="N131">
        <f>IFERROR(IF(TRIM(G131)="-", "N/A", IF(RIGHT(G131,1)=")",IF(RIGHT(G131,2)="T)",-1000000000000*VALUE(MID(G131,2,LEN(G131)-3)),IF(RIGHT(G131,2)="M)",-1000000*VALUE(MID(G131,2,LEN(G131)-3)),IF(RIGHT(G131,2)="B)",-1000000000*VALUE(MID(G131,2,LEN(G131)-3)),IF(RIGHT(G131,2)="k)",-1000*VALUE(MID(G131,2,LEN(G131)-3)),VALUE(SUBSTITUTE(G131,",","")))))),IF(RIGHT(G131,1)="T",1000000000000*VALUE(LEFT(G131,LEN(G131)-1)),IF(RIGHT(G131,1)="M",1000000*VALUE(LEFT(G131,LEN(G131)-1)),IF(RIGHT(G131,1)="B",1000000000*VALUE(LEFT(G131,LEN(G131)-1)),IF(RIGHT(G131,1)="%",0.01*VALUE(LEFT(G131,LEN(G131)-1)),IF(RIGHT(G131,1)="k",1000*VALUE(LEFT(G131,LEN(G131)-1)),VALUE(SUBSTITUTE(G131,",",""))))))))),"N/A")</f>
        <v/>
      </c>
    </row>
    <row r="132" spans="1:60">
      <c s="1" r="A132" t="n">
        <v>7</v>
      </c>
      <c r="B132" t="s">
        <v>225</v>
      </c>
      <c r="C132" t="s"/>
      <c r="I132">
        <f>IF(AND(K132&gt; J132, L132&gt; K132, M132&gt; L132, N132&gt; M132), "pos_trend", IF(AND(K132&lt; J132, L132&lt; K132, M132&lt; L132, N132&lt; M132), "neg_trend", "N/A"))</f>
        <v/>
      </c>
      <c r="J132">
        <f>IFERROR(IF(TRIM(C132)="-", "N/A", IF(RIGHT(C132,1)=")",IF(RIGHT(C132,2)="T)",-1000000000000*VALUE(MID(C132,2,LEN(C132)-3)),IF(RIGHT(C132,2)="M)",-1000000*VALUE(MID(C132,2,LEN(C132)-3)),IF(RIGHT(C132,2)="B)",-1000000000*VALUE(MID(C132,2,LEN(C132)-3)),IF(RIGHT(C132,2)="k)",-1000*VALUE(MID(C132,2,LEN(C132)-3)),VALUE(SUBSTITUTE(C132,",","")))))),IF(RIGHT(C132,1)="T",1000000000000*VALUE(LEFT(C132,LEN(C132)-1)),IF(RIGHT(C132,1)="M",1000000*VALUE(LEFT(C132,LEN(C132)-1)),IF(RIGHT(C132,1)="B",1000000000*VALUE(LEFT(C132,LEN(C132)-1)),IF(RIGHT(C132,1)="%",0.01*VALUE(LEFT(C132,LEN(C132)-1)),IF(RIGHT(C132,1)="k",1000*VALUE(LEFT(C132,LEN(C132)-1)),VALUE(SUBSTITUTE(C132,",",""))))))))),"N/A")</f>
        <v/>
      </c>
      <c r="K132">
        <f>IFERROR(IF(TRIM(D132)="-", "N/A", IF(RIGHT(D132,1)=")",IF(RIGHT(D132,2)="T)",-1000000000000*VALUE(MID(D132,2,LEN(D132)-3)),IF(RIGHT(D132,2)="M)",-1000000*VALUE(MID(D132,2,LEN(D132)-3)),IF(RIGHT(D132,2)="B)",-1000000000*VALUE(MID(D132,2,LEN(D132)-3)),IF(RIGHT(D132,2)="k)",-1000*VALUE(MID(D132,2,LEN(D132)-3)),VALUE(SUBSTITUTE(D132,",","")))))),IF(RIGHT(D132,1)="T",1000000000000*VALUE(LEFT(D132,LEN(D132)-1)),IF(RIGHT(D132,1)="M",1000000*VALUE(LEFT(D132,LEN(D132)-1)),IF(RIGHT(D132,1)="B",1000000000*VALUE(LEFT(D132,LEN(D132)-1)),IF(RIGHT(D132,1)="%",0.01*VALUE(LEFT(D132,LEN(D132)-1)),IF(RIGHT(D132,1)="k",1000*VALUE(LEFT(D132,LEN(D132)-1)),VALUE(SUBSTITUTE(D132,",",""))))))))),"N/A")</f>
        <v/>
      </c>
      <c r="L132">
        <f>IFERROR(IF(TRIM(E132)="-", "N/A", IF(RIGHT(E132,1)=")",IF(RIGHT(E132,2)="T)",-1000000000000*VALUE(MID(E132,2,LEN(E132)-3)),IF(RIGHT(E132,2)="M)",-1000000*VALUE(MID(E132,2,LEN(E132)-3)),IF(RIGHT(E132,2)="B)",-1000000000*VALUE(MID(E132,2,LEN(E132)-3)),IF(RIGHT(E132,2)="k)",-1000*VALUE(MID(E132,2,LEN(E132)-3)),VALUE(SUBSTITUTE(E132,",","")))))),IF(RIGHT(E132,1)="T",1000000000000*VALUE(LEFT(E132,LEN(E132)-1)),IF(RIGHT(E132,1)="M",1000000*VALUE(LEFT(E132,LEN(E132)-1)),IF(RIGHT(E132,1)="B",1000000000*VALUE(LEFT(E132,LEN(E132)-1)),IF(RIGHT(E132,1)="%",0.01*VALUE(LEFT(E132,LEN(E132)-1)),IF(RIGHT(E132,1)="k",1000*VALUE(LEFT(E132,LEN(E132)-1)),VALUE(SUBSTITUTE(E132,",",""))))))))),"N/A")</f>
        <v/>
      </c>
      <c r="M132">
        <f>IFERROR(IF(TRIM(F132)="-", "N/A", IF(RIGHT(F132,1)=")",IF(RIGHT(F132,2)="T)",-1000000000000*VALUE(MID(F132,2,LEN(F132)-3)),IF(RIGHT(F132,2)="M)",-1000000*VALUE(MID(F132,2,LEN(F132)-3)),IF(RIGHT(F132,2)="B)",-1000000000*VALUE(MID(F132,2,LEN(F132)-3)),IF(RIGHT(F132,2)="k)",-1000*VALUE(MID(F132,2,LEN(F132)-3)),VALUE(SUBSTITUTE(F132,",","")))))),IF(RIGHT(F132,1)="T",1000000000000*VALUE(LEFT(F132,LEN(F132)-1)),IF(RIGHT(F132,1)="M",1000000*VALUE(LEFT(F132,LEN(F132)-1)),IF(RIGHT(F132,1)="B",1000000000*VALUE(LEFT(F132,LEN(F132)-1)),IF(RIGHT(F132,1)="%",0.01*VALUE(LEFT(F132,LEN(F132)-1)),IF(RIGHT(F132,1)="k",1000*VALUE(LEFT(F132,LEN(F132)-1)),VALUE(SUBSTITUTE(F132,",",""))))))))),"N/A")</f>
        <v/>
      </c>
      <c r="N132">
        <f>IFERROR(IF(TRIM(G132)="-", "N/A", IF(RIGHT(G132,1)=")",IF(RIGHT(G132,2)="T)",-1000000000000*VALUE(MID(G132,2,LEN(G132)-3)),IF(RIGHT(G132,2)="M)",-1000000*VALUE(MID(G132,2,LEN(G132)-3)),IF(RIGHT(G132,2)="B)",-1000000000*VALUE(MID(G132,2,LEN(G132)-3)),IF(RIGHT(G132,2)="k)",-1000*VALUE(MID(G132,2,LEN(G132)-3)),VALUE(SUBSTITUTE(G132,",","")))))),IF(RIGHT(G132,1)="T",1000000000000*VALUE(LEFT(G132,LEN(G132)-1)),IF(RIGHT(G132,1)="M",1000000*VALUE(LEFT(G132,LEN(G132)-1)),IF(RIGHT(G132,1)="B",1000000000*VALUE(LEFT(G132,LEN(G132)-1)),IF(RIGHT(G132,1)="%",0.01*VALUE(LEFT(G132,LEN(G132)-1)),IF(RIGHT(G132,1)="k",1000*VALUE(LEFT(G132,LEN(G132)-1)),VALUE(SUBSTITUTE(G132,",",""))))))))),"N/A")</f>
        <v/>
      </c>
    </row>
    <row r="133" spans="1:60">
      <c s="1" r="A133" t="n">
        <v>8</v>
      </c>
      <c r="B133" t="s">
        <v>227</v>
      </c>
      <c r="C133" t="s"/>
      <c r="I133">
        <f>IF(AND(K133&gt; J133, L133&gt; K133, M133&gt; L133, N133&gt; M133), "pos_trend", IF(AND(K133&lt; J133, L133&lt; K133, M133&lt; L133, N133&lt; M133), "neg_trend", "N/A"))</f>
        <v/>
      </c>
      <c r="J133">
        <f>IFERROR(IF(TRIM(C133)="-", "N/A", IF(RIGHT(C133,1)=")",IF(RIGHT(C133,2)="T)",-1000000000000*VALUE(MID(C133,2,LEN(C133)-3)),IF(RIGHT(C133,2)="M)",-1000000*VALUE(MID(C133,2,LEN(C133)-3)),IF(RIGHT(C133,2)="B)",-1000000000*VALUE(MID(C133,2,LEN(C133)-3)),IF(RIGHT(C133,2)="k)",-1000*VALUE(MID(C133,2,LEN(C133)-3)),VALUE(SUBSTITUTE(C133,",","")))))),IF(RIGHT(C133,1)="T",1000000000000*VALUE(LEFT(C133,LEN(C133)-1)),IF(RIGHT(C133,1)="M",1000000*VALUE(LEFT(C133,LEN(C133)-1)),IF(RIGHT(C133,1)="B",1000000000*VALUE(LEFT(C133,LEN(C133)-1)),IF(RIGHT(C133,1)="%",0.01*VALUE(LEFT(C133,LEN(C133)-1)),IF(RIGHT(C133,1)="k",1000*VALUE(LEFT(C133,LEN(C133)-1)),VALUE(SUBSTITUTE(C133,",",""))))))))),"N/A")</f>
        <v/>
      </c>
      <c r="K133">
        <f>IFERROR(IF(TRIM(D133)="-", "N/A", IF(RIGHT(D133,1)=")",IF(RIGHT(D133,2)="T)",-1000000000000*VALUE(MID(D133,2,LEN(D133)-3)),IF(RIGHT(D133,2)="M)",-1000000*VALUE(MID(D133,2,LEN(D133)-3)),IF(RIGHT(D133,2)="B)",-1000000000*VALUE(MID(D133,2,LEN(D133)-3)),IF(RIGHT(D133,2)="k)",-1000*VALUE(MID(D133,2,LEN(D133)-3)),VALUE(SUBSTITUTE(D133,",","")))))),IF(RIGHT(D133,1)="T",1000000000000*VALUE(LEFT(D133,LEN(D133)-1)),IF(RIGHT(D133,1)="M",1000000*VALUE(LEFT(D133,LEN(D133)-1)),IF(RIGHT(D133,1)="B",1000000000*VALUE(LEFT(D133,LEN(D133)-1)),IF(RIGHT(D133,1)="%",0.01*VALUE(LEFT(D133,LEN(D133)-1)),IF(RIGHT(D133,1)="k",1000*VALUE(LEFT(D133,LEN(D133)-1)),VALUE(SUBSTITUTE(D133,",",""))))))))),"N/A")</f>
        <v/>
      </c>
      <c r="L133">
        <f>IFERROR(IF(TRIM(E133)="-", "N/A", IF(RIGHT(E133,1)=")",IF(RIGHT(E133,2)="T)",-1000000000000*VALUE(MID(E133,2,LEN(E133)-3)),IF(RIGHT(E133,2)="M)",-1000000*VALUE(MID(E133,2,LEN(E133)-3)),IF(RIGHT(E133,2)="B)",-1000000000*VALUE(MID(E133,2,LEN(E133)-3)),IF(RIGHT(E133,2)="k)",-1000*VALUE(MID(E133,2,LEN(E133)-3)),VALUE(SUBSTITUTE(E133,",","")))))),IF(RIGHT(E133,1)="T",1000000000000*VALUE(LEFT(E133,LEN(E133)-1)),IF(RIGHT(E133,1)="M",1000000*VALUE(LEFT(E133,LEN(E133)-1)),IF(RIGHT(E133,1)="B",1000000000*VALUE(LEFT(E133,LEN(E133)-1)),IF(RIGHT(E133,1)="%",0.01*VALUE(LEFT(E133,LEN(E133)-1)),IF(RIGHT(E133,1)="k",1000*VALUE(LEFT(E133,LEN(E133)-1)),VALUE(SUBSTITUTE(E133,",",""))))))))),"N/A")</f>
        <v/>
      </c>
      <c r="M133">
        <f>IFERROR(IF(TRIM(F133)="-", "N/A", IF(RIGHT(F133,1)=")",IF(RIGHT(F133,2)="T)",-1000000000000*VALUE(MID(F133,2,LEN(F133)-3)),IF(RIGHT(F133,2)="M)",-1000000*VALUE(MID(F133,2,LEN(F133)-3)),IF(RIGHT(F133,2)="B)",-1000000000*VALUE(MID(F133,2,LEN(F133)-3)),IF(RIGHT(F133,2)="k)",-1000*VALUE(MID(F133,2,LEN(F133)-3)),VALUE(SUBSTITUTE(F133,",","")))))),IF(RIGHT(F133,1)="T",1000000000000*VALUE(LEFT(F133,LEN(F133)-1)),IF(RIGHT(F133,1)="M",1000000*VALUE(LEFT(F133,LEN(F133)-1)),IF(RIGHT(F133,1)="B",1000000000*VALUE(LEFT(F133,LEN(F133)-1)),IF(RIGHT(F133,1)="%",0.01*VALUE(LEFT(F133,LEN(F133)-1)),IF(RIGHT(F133,1)="k",1000*VALUE(LEFT(F133,LEN(F133)-1)),VALUE(SUBSTITUTE(F133,",",""))))))))),"N/A")</f>
        <v/>
      </c>
      <c r="N133">
        <f>IFERROR(IF(TRIM(G133)="-", "N/A", IF(RIGHT(G133,1)=")",IF(RIGHT(G133,2)="T)",-1000000000000*VALUE(MID(G133,2,LEN(G133)-3)),IF(RIGHT(G133,2)="M)",-1000000*VALUE(MID(G133,2,LEN(G133)-3)),IF(RIGHT(G133,2)="B)",-1000000000*VALUE(MID(G133,2,LEN(G133)-3)),IF(RIGHT(G133,2)="k)",-1000*VALUE(MID(G133,2,LEN(G133)-3)),VALUE(SUBSTITUTE(G133,",","")))))),IF(RIGHT(G133,1)="T",1000000000000*VALUE(LEFT(G133,LEN(G133)-1)),IF(RIGHT(G133,1)="M",1000000*VALUE(LEFT(G133,LEN(G133)-1)),IF(RIGHT(G133,1)="B",1000000000*VALUE(LEFT(G133,LEN(G133)-1)),IF(RIGHT(G133,1)="%",0.01*VALUE(LEFT(G133,LEN(G133)-1)),IF(RIGHT(G133,1)="k",1000*VALUE(LEFT(G133,LEN(G133)-1)),VALUE(SUBSTITUTE(G133,",",""))))))))),"N/A")</f>
        <v/>
      </c>
    </row>
    <row r="134" spans="1:60">
      <c s="1" r="A134" t="n">
        <v>9</v>
      </c>
      <c r="B134" t="s">
        <v>229</v>
      </c>
      <c r="C134" t="s"/>
      <c r="I134">
        <f>IF(AND(K134&gt; J134, L134&gt; K134, M134&gt; L134, N134&gt; M134), "pos_trend", IF(AND(K134&lt; J134, L134&lt; K134, M134&lt; L134, N134&lt; M134), "neg_trend", "N/A"))</f>
        <v/>
      </c>
      <c r="J134">
        <f>IFERROR(IF(TRIM(C134)="-", "N/A", IF(RIGHT(C134,1)=")",IF(RIGHT(C134,2)="T)",-1000000000000*VALUE(MID(C134,2,LEN(C134)-3)),IF(RIGHT(C134,2)="M)",-1000000*VALUE(MID(C134,2,LEN(C134)-3)),IF(RIGHT(C134,2)="B)",-1000000000*VALUE(MID(C134,2,LEN(C134)-3)),IF(RIGHT(C134,2)="k)",-1000*VALUE(MID(C134,2,LEN(C134)-3)),VALUE(SUBSTITUTE(C134,",","")))))),IF(RIGHT(C134,1)="T",1000000000000*VALUE(LEFT(C134,LEN(C134)-1)),IF(RIGHT(C134,1)="M",1000000*VALUE(LEFT(C134,LEN(C134)-1)),IF(RIGHT(C134,1)="B",1000000000*VALUE(LEFT(C134,LEN(C134)-1)),IF(RIGHT(C134,1)="%",0.01*VALUE(LEFT(C134,LEN(C134)-1)),IF(RIGHT(C134,1)="k",1000*VALUE(LEFT(C134,LEN(C134)-1)),VALUE(SUBSTITUTE(C134,",",""))))))))),"N/A")</f>
        <v/>
      </c>
      <c r="K134">
        <f>IFERROR(IF(TRIM(D134)="-", "N/A", IF(RIGHT(D134,1)=")",IF(RIGHT(D134,2)="T)",-1000000000000*VALUE(MID(D134,2,LEN(D134)-3)),IF(RIGHT(D134,2)="M)",-1000000*VALUE(MID(D134,2,LEN(D134)-3)),IF(RIGHT(D134,2)="B)",-1000000000*VALUE(MID(D134,2,LEN(D134)-3)),IF(RIGHT(D134,2)="k)",-1000*VALUE(MID(D134,2,LEN(D134)-3)),VALUE(SUBSTITUTE(D134,",","")))))),IF(RIGHT(D134,1)="T",1000000000000*VALUE(LEFT(D134,LEN(D134)-1)),IF(RIGHT(D134,1)="M",1000000*VALUE(LEFT(D134,LEN(D134)-1)),IF(RIGHT(D134,1)="B",1000000000*VALUE(LEFT(D134,LEN(D134)-1)),IF(RIGHT(D134,1)="%",0.01*VALUE(LEFT(D134,LEN(D134)-1)),IF(RIGHT(D134,1)="k",1000*VALUE(LEFT(D134,LEN(D134)-1)),VALUE(SUBSTITUTE(D134,",",""))))))))),"N/A")</f>
        <v/>
      </c>
      <c r="L134">
        <f>IFERROR(IF(TRIM(E134)="-", "N/A", IF(RIGHT(E134,1)=")",IF(RIGHT(E134,2)="T)",-1000000000000*VALUE(MID(E134,2,LEN(E134)-3)),IF(RIGHT(E134,2)="M)",-1000000*VALUE(MID(E134,2,LEN(E134)-3)),IF(RIGHT(E134,2)="B)",-1000000000*VALUE(MID(E134,2,LEN(E134)-3)),IF(RIGHT(E134,2)="k)",-1000*VALUE(MID(E134,2,LEN(E134)-3)),VALUE(SUBSTITUTE(E134,",","")))))),IF(RIGHT(E134,1)="T",1000000000000*VALUE(LEFT(E134,LEN(E134)-1)),IF(RIGHT(E134,1)="M",1000000*VALUE(LEFT(E134,LEN(E134)-1)),IF(RIGHT(E134,1)="B",1000000000*VALUE(LEFT(E134,LEN(E134)-1)),IF(RIGHT(E134,1)="%",0.01*VALUE(LEFT(E134,LEN(E134)-1)),IF(RIGHT(E134,1)="k",1000*VALUE(LEFT(E134,LEN(E134)-1)),VALUE(SUBSTITUTE(E134,",",""))))))))),"N/A")</f>
        <v/>
      </c>
      <c r="M134">
        <f>IFERROR(IF(TRIM(F134)="-", "N/A", IF(RIGHT(F134,1)=")",IF(RIGHT(F134,2)="T)",-1000000000000*VALUE(MID(F134,2,LEN(F134)-3)),IF(RIGHT(F134,2)="M)",-1000000*VALUE(MID(F134,2,LEN(F134)-3)),IF(RIGHT(F134,2)="B)",-1000000000*VALUE(MID(F134,2,LEN(F134)-3)),IF(RIGHT(F134,2)="k)",-1000*VALUE(MID(F134,2,LEN(F134)-3)),VALUE(SUBSTITUTE(F134,",","")))))),IF(RIGHT(F134,1)="T",1000000000000*VALUE(LEFT(F134,LEN(F134)-1)),IF(RIGHT(F134,1)="M",1000000*VALUE(LEFT(F134,LEN(F134)-1)),IF(RIGHT(F134,1)="B",1000000000*VALUE(LEFT(F134,LEN(F134)-1)),IF(RIGHT(F134,1)="%",0.01*VALUE(LEFT(F134,LEN(F134)-1)),IF(RIGHT(F134,1)="k",1000*VALUE(LEFT(F134,LEN(F134)-1)),VALUE(SUBSTITUTE(F134,",",""))))))))),"N/A")</f>
        <v/>
      </c>
      <c r="N134">
        <f>IFERROR(IF(TRIM(G134)="-", "N/A", IF(RIGHT(G134,1)=")",IF(RIGHT(G134,2)="T)",-1000000000000*VALUE(MID(G134,2,LEN(G134)-3)),IF(RIGHT(G134,2)="M)",-1000000*VALUE(MID(G134,2,LEN(G134)-3)),IF(RIGHT(G134,2)="B)",-1000000000*VALUE(MID(G134,2,LEN(G134)-3)),IF(RIGHT(G134,2)="k)",-1000*VALUE(MID(G134,2,LEN(G134)-3)),VALUE(SUBSTITUTE(G134,",","")))))),IF(RIGHT(G134,1)="T",1000000000000*VALUE(LEFT(G134,LEN(G134)-1)),IF(RIGHT(G134,1)="M",1000000*VALUE(LEFT(G134,LEN(G134)-1)),IF(RIGHT(G134,1)="B",1000000000*VALUE(LEFT(G134,LEN(G134)-1)),IF(RIGHT(G134,1)="%",0.01*VALUE(LEFT(G134,LEN(G134)-1)),IF(RIGHT(G134,1)="k",1000*VALUE(LEFT(G134,LEN(G134)-1)),VALUE(SUBSTITUTE(G134,",",""))))))))),"N/A")</f>
        <v/>
      </c>
    </row>
    <row r="135" spans="1:60">
      <c r="I135">
        <f>IF(AND(K135&gt; J135, L135&gt; K135, M135&gt; L135, N135&gt; M135), "pos_trend", IF(AND(K135&lt; J135, L135&lt; K135, M135&lt; L135, N135&lt; M135), "neg_trend", "N/A"))</f>
        <v/>
      </c>
      <c r="J135">
        <f>IFERROR(IF(TRIM(C135)="-", "N/A", IF(RIGHT(C135,1)=")",IF(RIGHT(C135,2)="T)",-1000000000000*VALUE(MID(C135,2,LEN(C135)-3)),IF(RIGHT(C135,2)="M)",-1000000*VALUE(MID(C135,2,LEN(C135)-3)),IF(RIGHT(C135,2)="B)",-1000000000*VALUE(MID(C135,2,LEN(C135)-3)),IF(RIGHT(C135,2)="k)",-1000*VALUE(MID(C135,2,LEN(C135)-3)),VALUE(SUBSTITUTE(C135,",","")))))),IF(RIGHT(C135,1)="T",1000000000000*VALUE(LEFT(C135,LEN(C135)-1)),IF(RIGHT(C135,1)="M",1000000*VALUE(LEFT(C135,LEN(C135)-1)),IF(RIGHT(C135,1)="B",1000000000*VALUE(LEFT(C135,LEN(C135)-1)),IF(RIGHT(C135,1)="%",0.01*VALUE(LEFT(C135,LEN(C135)-1)),IF(RIGHT(C135,1)="k",1000*VALUE(LEFT(C135,LEN(C135)-1)),VALUE(SUBSTITUTE(C135,",",""))))))))),"N/A")</f>
        <v/>
      </c>
      <c r="K135">
        <f>IFERROR(IF(TRIM(D135)="-", "N/A", IF(RIGHT(D135,1)=")",IF(RIGHT(D135,2)="T)",-1000000000000*VALUE(MID(D135,2,LEN(D135)-3)),IF(RIGHT(D135,2)="M)",-1000000*VALUE(MID(D135,2,LEN(D135)-3)),IF(RIGHT(D135,2)="B)",-1000000000*VALUE(MID(D135,2,LEN(D135)-3)),IF(RIGHT(D135,2)="k)",-1000*VALUE(MID(D135,2,LEN(D135)-3)),VALUE(SUBSTITUTE(D135,",","")))))),IF(RIGHT(D135,1)="T",1000000000000*VALUE(LEFT(D135,LEN(D135)-1)),IF(RIGHT(D135,1)="M",1000000*VALUE(LEFT(D135,LEN(D135)-1)),IF(RIGHT(D135,1)="B",1000000000*VALUE(LEFT(D135,LEN(D135)-1)),IF(RIGHT(D135,1)="%",0.01*VALUE(LEFT(D135,LEN(D135)-1)),IF(RIGHT(D135,1)="k",1000*VALUE(LEFT(D135,LEN(D135)-1)),VALUE(SUBSTITUTE(D135,",",""))))))))),"N/A")</f>
        <v/>
      </c>
      <c r="L135">
        <f>IFERROR(IF(TRIM(E135)="-", "N/A", IF(RIGHT(E135,1)=")",IF(RIGHT(E135,2)="T)",-1000000000000*VALUE(MID(E135,2,LEN(E135)-3)),IF(RIGHT(E135,2)="M)",-1000000*VALUE(MID(E135,2,LEN(E135)-3)),IF(RIGHT(E135,2)="B)",-1000000000*VALUE(MID(E135,2,LEN(E135)-3)),IF(RIGHT(E135,2)="k)",-1000*VALUE(MID(E135,2,LEN(E135)-3)),VALUE(SUBSTITUTE(E135,",","")))))),IF(RIGHT(E135,1)="T",1000000000000*VALUE(LEFT(E135,LEN(E135)-1)),IF(RIGHT(E135,1)="M",1000000*VALUE(LEFT(E135,LEN(E135)-1)),IF(RIGHT(E135,1)="B",1000000000*VALUE(LEFT(E135,LEN(E135)-1)),IF(RIGHT(E135,1)="%",0.01*VALUE(LEFT(E135,LEN(E135)-1)),IF(RIGHT(E135,1)="k",1000*VALUE(LEFT(E135,LEN(E135)-1)),VALUE(SUBSTITUTE(E135,",",""))))))))),"N/A")</f>
        <v/>
      </c>
      <c r="M135">
        <f>IFERROR(IF(TRIM(F135)="-", "N/A", IF(RIGHT(F135,1)=")",IF(RIGHT(F135,2)="T)",-1000000000000*VALUE(MID(F135,2,LEN(F135)-3)),IF(RIGHT(F135,2)="M)",-1000000*VALUE(MID(F135,2,LEN(F135)-3)),IF(RIGHT(F135,2)="B)",-1000000000*VALUE(MID(F135,2,LEN(F135)-3)),IF(RIGHT(F135,2)="k)",-1000*VALUE(MID(F135,2,LEN(F135)-3)),VALUE(SUBSTITUTE(F135,",","")))))),IF(RIGHT(F135,1)="T",1000000000000*VALUE(LEFT(F135,LEN(F135)-1)),IF(RIGHT(F135,1)="M",1000000*VALUE(LEFT(F135,LEN(F135)-1)),IF(RIGHT(F135,1)="B",1000000000*VALUE(LEFT(F135,LEN(F135)-1)),IF(RIGHT(F135,1)="%",0.01*VALUE(LEFT(F135,LEN(F135)-1)),IF(RIGHT(F135,1)="k",1000*VALUE(LEFT(F135,LEN(F135)-1)),VALUE(SUBSTITUTE(F135,",",""))))))))),"N/A")</f>
        <v/>
      </c>
      <c r="N135">
        <f>IFERROR(IF(TRIM(G135)="-", "N/A", IF(RIGHT(G135,1)=")",IF(RIGHT(G135,2)="T)",-1000000000000*VALUE(MID(G135,2,LEN(G135)-3)),IF(RIGHT(G135,2)="M)",-1000000*VALUE(MID(G135,2,LEN(G135)-3)),IF(RIGHT(G135,2)="B)",-1000000000*VALUE(MID(G135,2,LEN(G135)-3)),IF(RIGHT(G135,2)="k)",-1000*VALUE(MID(G135,2,LEN(G135)-3)),VALUE(SUBSTITUTE(G135,",","")))))),IF(RIGHT(G135,1)="T",1000000000000*VALUE(LEFT(G135,LEN(G135)-1)),IF(RIGHT(G135,1)="M",1000000*VALUE(LEFT(G135,LEN(G135)-1)),IF(RIGHT(G135,1)="B",1000000000*VALUE(LEFT(G135,LEN(G135)-1)),IF(RIGHT(G135,1)="%",0.01*VALUE(LEFT(G135,LEN(G135)-1)),IF(RIGHT(G135,1)="k",1000*VALUE(LEFT(G135,LEN(G135)-1)),VALUE(SUBSTITUTE(G135,",",""))))))))),"N/A")</f>
        <v/>
      </c>
    </row>
    <row r="136" spans="1:60">
      <c r="I136">
        <f>IF(AND(K136&gt; J136, L136&gt; K136, M136&gt; L136, N136&gt; M136), "pos_trend", IF(AND(K136&lt; J136, L136&lt; K136, M136&lt; L136, N136&lt; M136), "neg_trend", "N/A"))</f>
        <v/>
      </c>
      <c r="J136">
        <f>IFERROR(IF(TRIM(C136)="-", "N/A", IF(RIGHT(C136,1)=")",IF(RIGHT(C136,2)="T)",-1000000000000*VALUE(MID(C136,2,LEN(C136)-3)),IF(RIGHT(C136,2)="M)",-1000000*VALUE(MID(C136,2,LEN(C136)-3)),IF(RIGHT(C136,2)="B)",-1000000000*VALUE(MID(C136,2,LEN(C136)-3)),IF(RIGHT(C136,2)="k)",-1000*VALUE(MID(C136,2,LEN(C136)-3)),VALUE(SUBSTITUTE(C136,",","")))))),IF(RIGHT(C136,1)="T",1000000000000*VALUE(LEFT(C136,LEN(C136)-1)),IF(RIGHT(C136,1)="M",1000000*VALUE(LEFT(C136,LEN(C136)-1)),IF(RIGHT(C136,1)="B",1000000000*VALUE(LEFT(C136,LEN(C136)-1)),IF(RIGHT(C136,1)="%",0.01*VALUE(LEFT(C136,LEN(C136)-1)),IF(RIGHT(C136,1)="k",1000*VALUE(LEFT(C136,LEN(C136)-1)),VALUE(SUBSTITUTE(C136,",",""))))))))),"N/A")</f>
        <v/>
      </c>
      <c r="K136">
        <f>IFERROR(IF(TRIM(D136)="-", "N/A", IF(RIGHT(D136,1)=")",IF(RIGHT(D136,2)="T)",-1000000000000*VALUE(MID(D136,2,LEN(D136)-3)),IF(RIGHT(D136,2)="M)",-1000000*VALUE(MID(D136,2,LEN(D136)-3)),IF(RIGHT(D136,2)="B)",-1000000000*VALUE(MID(D136,2,LEN(D136)-3)),IF(RIGHT(D136,2)="k)",-1000*VALUE(MID(D136,2,LEN(D136)-3)),VALUE(SUBSTITUTE(D136,",","")))))),IF(RIGHT(D136,1)="T",1000000000000*VALUE(LEFT(D136,LEN(D136)-1)),IF(RIGHT(D136,1)="M",1000000*VALUE(LEFT(D136,LEN(D136)-1)),IF(RIGHT(D136,1)="B",1000000000*VALUE(LEFT(D136,LEN(D136)-1)),IF(RIGHT(D136,1)="%",0.01*VALUE(LEFT(D136,LEN(D136)-1)),IF(RIGHT(D136,1)="k",1000*VALUE(LEFT(D136,LEN(D136)-1)),VALUE(SUBSTITUTE(D136,",",""))))))))),"N/A")</f>
        <v/>
      </c>
      <c r="L136">
        <f>IFERROR(IF(TRIM(E136)="-", "N/A", IF(RIGHT(E136,1)=")",IF(RIGHT(E136,2)="T)",-1000000000000*VALUE(MID(E136,2,LEN(E136)-3)),IF(RIGHT(E136,2)="M)",-1000000*VALUE(MID(E136,2,LEN(E136)-3)),IF(RIGHT(E136,2)="B)",-1000000000*VALUE(MID(E136,2,LEN(E136)-3)),IF(RIGHT(E136,2)="k)",-1000*VALUE(MID(E136,2,LEN(E136)-3)),VALUE(SUBSTITUTE(E136,",","")))))),IF(RIGHT(E136,1)="T",1000000000000*VALUE(LEFT(E136,LEN(E136)-1)),IF(RIGHT(E136,1)="M",1000000*VALUE(LEFT(E136,LEN(E136)-1)),IF(RIGHT(E136,1)="B",1000000000*VALUE(LEFT(E136,LEN(E136)-1)),IF(RIGHT(E136,1)="%",0.01*VALUE(LEFT(E136,LEN(E136)-1)),IF(RIGHT(E136,1)="k",1000*VALUE(LEFT(E136,LEN(E136)-1)),VALUE(SUBSTITUTE(E136,",",""))))))))),"N/A")</f>
        <v/>
      </c>
      <c r="M136">
        <f>IFERROR(IF(TRIM(F136)="-", "N/A", IF(RIGHT(F136,1)=")",IF(RIGHT(F136,2)="T)",-1000000000000*VALUE(MID(F136,2,LEN(F136)-3)),IF(RIGHT(F136,2)="M)",-1000000*VALUE(MID(F136,2,LEN(F136)-3)),IF(RIGHT(F136,2)="B)",-1000000000*VALUE(MID(F136,2,LEN(F136)-3)),IF(RIGHT(F136,2)="k)",-1000*VALUE(MID(F136,2,LEN(F136)-3)),VALUE(SUBSTITUTE(F136,",","")))))),IF(RIGHT(F136,1)="T",1000000000000*VALUE(LEFT(F136,LEN(F136)-1)),IF(RIGHT(F136,1)="M",1000000*VALUE(LEFT(F136,LEN(F136)-1)),IF(RIGHT(F136,1)="B",1000000000*VALUE(LEFT(F136,LEN(F136)-1)),IF(RIGHT(F136,1)="%",0.01*VALUE(LEFT(F136,LEN(F136)-1)),IF(RIGHT(F136,1)="k",1000*VALUE(LEFT(F136,LEN(F136)-1)),VALUE(SUBSTITUTE(F136,",",""))))))))),"N/A")</f>
        <v/>
      </c>
      <c r="N136">
        <f>IFERROR(IF(TRIM(G136)="-", "N/A", IF(RIGHT(G136,1)=")",IF(RIGHT(G136,2)="T)",-1000000000000*VALUE(MID(G136,2,LEN(G136)-3)),IF(RIGHT(G136,2)="M)",-1000000*VALUE(MID(G136,2,LEN(G136)-3)),IF(RIGHT(G136,2)="B)",-1000000000*VALUE(MID(G136,2,LEN(G136)-3)),IF(RIGHT(G136,2)="k)",-1000*VALUE(MID(G136,2,LEN(G136)-3)),VALUE(SUBSTITUTE(G136,",","")))))),IF(RIGHT(G136,1)="T",1000000000000*VALUE(LEFT(G136,LEN(G136)-1)),IF(RIGHT(G136,1)="M",1000000*VALUE(LEFT(G136,LEN(G136)-1)),IF(RIGHT(G136,1)="B",1000000000*VALUE(LEFT(G136,LEN(G136)-1)),IF(RIGHT(G136,1)="%",0.01*VALUE(LEFT(G136,LEN(G136)-1)),IF(RIGHT(G136,1)="k",1000*VALUE(LEFT(G136,LEN(G136)-1)),VALUE(SUBSTITUTE(G136,",",""))))))))),"N/A")</f>
        <v/>
      </c>
    </row>
    <row r="137" spans="1:60">
      <c r="I137">
        <f>IF(AND(K137&gt; J137, L137&gt; K137, M137&gt; L137, N137&gt; M137), "pos_trend", IF(AND(K137&lt; J137, L137&lt; K137, M137&lt; L137, N137&lt; M137), "neg_trend", "N/A"))</f>
        <v/>
      </c>
      <c r="J137">
        <f>IFERROR(IF(TRIM(C137)="-", "N/A", IF(RIGHT(C137,1)=")",IF(RIGHT(C137,2)="T)",-1000000000000*VALUE(MID(C137,2,LEN(C137)-3)),IF(RIGHT(C137,2)="M)",-1000000*VALUE(MID(C137,2,LEN(C137)-3)),IF(RIGHT(C137,2)="B)",-1000000000*VALUE(MID(C137,2,LEN(C137)-3)),IF(RIGHT(C137,2)="k)",-1000*VALUE(MID(C137,2,LEN(C137)-3)),VALUE(SUBSTITUTE(C137,",","")))))),IF(RIGHT(C137,1)="T",1000000000000*VALUE(LEFT(C137,LEN(C137)-1)),IF(RIGHT(C137,1)="M",1000000*VALUE(LEFT(C137,LEN(C137)-1)),IF(RIGHT(C137,1)="B",1000000000*VALUE(LEFT(C137,LEN(C137)-1)),IF(RIGHT(C137,1)="%",0.01*VALUE(LEFT(C137,LEN(C137)-1)),IF(RIGHT(C137,1)="k",1000*VALUE(LEFT(C137,LEN(C137)-1)),VALUE(SUBSTITUTE(C137,",",""))))))))),"N/A")</f>
        <v/>
      </c>
      <c r="K137">
        <f>IFERROR(IF(TRIM(D137)="-", "N/A", IF(RIGHT(D137,1)=")",IF(RIGHT(D137,2)="T)",-1000000000000*VALUE(MID(D137,2,LEN(D137)-3)),IF(RIGHT(D137,2)="M)",-1000000*VALUE(MID(D137,2,LEN(D137)-3)),IF(RIGHT(D137,2)="B)",-1000000000*VALUE(MID(D137,2,LEN(D137)-3)),IF(RIGHT(D137,2)="k)",-1000*VALUE(MID(D137,2,LEN(D137)-3)),VALUE(SUBSTITUTE(D137,",","")))))),IF(RIGHT(D137,1)="T",1000000000000*VALUE(LEFT(D137,LEN(D137)-1)),IF(RIGHT(D137,1)="M",1000000*VALUE(LEFT(D137,LEN(D137)-1)),IF(RIGHT(D137,1)="B",1000000000*VALUE(LEFT(D137,LEN(D137)-1)),IF(RIGHT(D137,1)="%",0.01*VALUE(LEFT(D137,LEN(D137)-1)),IF(RIGHT(D137,1)="k",1000*VALUE(LEFT(D137,LEN(D137)-1)),VALUE(SUBSTITUTE(D137,",",""))))))))),"N/A")</f>
        <v/>
      </c>
      <c r="L137">
        <f>IFERROR(IF(TRIM(E137)="-", "N/A", IF(RIGHT(E137,1)=")",IF(RIGHT(E137,2)="T)",-1000000000000*VALUE(MID(E137,2,LEN(E137)-3)),IF(RIGHT(E137,2)="M)",-1000000*VALUE(MID(E137,2,LEN(E137)-3)),IF(RIGHT(E137,2)="B)",-1000000000*VALUE(MID(E137,2,LEN(E137)-3)),IF(RIGHT(E137,2)="k)",-1000*VALUE(MID(E137,2,LEN(E137)-3)),VALUE(SUBSTITUTE(E137,",","")))))),IF(RIGHT(E137,1)="T",1000000000000*VALUE(LEFT(E137,LEN(E137)-1)),IF(RIGHT(E137,1)="M",1000000*VALUE(LEFT(E137,LEN(E137)-1)),IF(RIGHT(E137,1)="B",1000000000*VALUE(LEFT(E137,LEN(E137)-1)),IF(RIGHT(E137,1)="%",0.01*VALUE(LEFT(E137,LEN(E137)-1)),IF(RIGHT(E137,1)="k",1000*VALUE(LEFT(E137,LEN(E137)-1)),VALUE(SUBSTITUTE(E137,",",""))))))))),"N/A")</f>
        <v/>
      </c>
      <c r="M137">
        <f>IFERROR(IF(TRIM(F137)="-", "N/A", IF(RIGHT(F137,1)=")",IF(RIGHT(F137,2)="T)",-1000000000000*VALUE(MID(F137,2,LEN(F137)-3)),IF(RIGHT(F137,2)="M)",-1000000*VALUE(MID(F137,2,LEN(F137)-3)),IF(RIGHT(F137,2)="B)",-1000000000*VALUE(MID(F137,2,LEN(F137)-3)),IF(RIGHT(F137,2)="k)",-1000*VALUE(MID(F137,2,LEN(F137)-3)),VALUE(SUBSTITUTE(F137,",","")))))),IF(RIGHT(F137,1)="T",1000000000000*VALUE(LEFT(F137,LEN(F137)-1)),IF(RIGHT(F137,1)="M",1000000*VALUE(LEFT(F137,LEN(F137)-1)),IF(RIGHT(F137,1)="B",1000000000*VALUE(LEFT(F137,LEN(F137)-1)),IF(RIGHT(F137,1)="%",0.01*VALUE(LEFT(F137,LEN(F137)-1)),IF(RIGHT(F137,1)="k",1000*VALUE(LEFT(F137,LEN(F137)-1)),VALUE(SUBSTITUTE(F137,",",""))))))))),"N/A")</f>
        <v/>
      </c>
      <c r="N137">
        <f>IFERROR(IF(TRIM(G137)="-", "N/A", IF(RIGHT(G137,1)=")",IF(RIGHT(G137,2)="T)",-1000000000000*VALUE(MID(G137,2,LEN(G137)-3)),IF(RIGHT(G137,2)="M)",-1000000*VALUE(MID(G137,2,LEN(G137)-3)),IF(RIGHT(G137,2)="B)",-1000000000*VALUE(MID(G137,2,LEN(G137)-3)),IF(RIGHT(G137,2)="k)",-1000*VALUE(MID(G137,2,LEN(G137)-3)),VALUE(SUBSTITUTE(G137,",","")))))),IF(RIGHT(G137,1)="T",1000000000000*VALUE(LEFT(G137,LEN(G137)-1)),IF(RIGHT(G137,1)="M",1000000*VALUE(LEFT(G137,LEN(G137)-1)),IF(RIGHT(G137,1)="B",1000000000*VALUE(LEFT(G137,LEN(G137)-1)),IF(RIGHT(G137,1)="%",0.01*VALUE(LEFT(G137,LEN(G137)-1)),IF(RIGHT(G137,1)="k",1000*VALUE(LEFT(G137,LEN(G137)-1)),VALUE(SUBSTITUTE(G137,",",""))))))))),"N/A")</f>
        <v/>
      </c>
    </row>
    <row r="138" spans="1:60">
      <c r="I138">
        <f>IF(AND(K138&gt; J138, L138&gt; K138, M138&gt; L138, N138&gt; M138), "pos_trend", IF(AND(K138&lt; J138, L138&lt; K138, M138&lt; L138, N138&lt; M138), "neg_trend", "N/A"))</f>
        <v/>
      </c>
      <c r="J138">
        <f>IFERROR(IF(TRIM(C138)="-", "N/A", IF(RIGHT(C138,1)=")",IF(RIGHT(C138,2)="T)",-1000000000000*VALUE(MID(C138,2,LEN(C138)-3)),IF(RIGHT(C138,2)="M)",-1000000*VALUE(MID(C138,2,LEN(C138)-3)),IF(RIGHT(C138,2)="B)",-1000000000*VALUE(MID(C138,2,LEN(C138)-3)),IF(RIGHT(C138,2)="k)",-1000*VALUE(MID(C138,2,LEN(C138)-3)),VALUE(SUBSTITUTE(C138,",","")))))),IF(RIGHT(C138,1)="T",1000000000000*VALUE(LEFT(C138,LEN(C138)-1)),IF(RIGHT(C138,1)="M",1000000*VALUE(LEFT(C138,LEN(C138)-1)),IF(RIGHT(C138,1)="B",1000000000*VALUE(LEFT(C138,LEN(C138)-1)),IF(RIGHT(C138,1)="%",0.01*VALUE(LEFT(C138,LEN(C138)-1)),IF(RIGHT(C138,1)="k",1000*VALUE(LEFT(C138,LEN(C138)-1)),VALUE(SUBSTITUTE(C138,",",""))))))))),"N/A")</f>
        <v/>
      </c>
      <c r="K138">
        <f>IFERROR(IF(TRIM(D138)="-", "N/A", IF(RIGHT(D138,1)=")",IF(RIGHT(D138,2)="T)",-1000000000000*VALUE(MID(D138,2,LEN(D138)-3)),IF(RIGHT(D138,2)="M)",-1000000*VALUE(MID(D138,2,LEN(D138)-3)),IF(RIGHT(D138,2)="B)",-1000000000*VALUE(MID(D138,2,LEN(D138)-3)),IF(RIGHT(D138,2)="k)",-1000*VALUE(MID(D138,2,LEN(D138)-3)),VALUE(SUBSTITUTE(D138,",","")))))),IF(RIGHT(D138,1)="T",1000000000000*VALUE(LEFT(D138,LEN(D138)-1)),IF(RIGHT(D138,1)="M",1000000*VALUE(LEFT(D138,LEN(D138)-1)),IF(RIGHT(D138,1)="B",1000000000*VALUE(LEFT(D138,LEN(D138)-1)),IF(RIGHT(D138,1)="%",0.01*VALUE(LEFT(D138,LEN(D138)-1)),IF(RIGHT(D138,1)="k",1000*VALUE(LEFT(D138,LEN(D138)-1)),VALUE(SUBSTITUTE(D138,",",""))))))))),"N/A")</f>
        <v/>
      </c>
      <c r="L138">
        <f>IFERROR(IF(TRIM(E138)="-", "N/A", IF(RIGHT(E138,1)=")",IF(RIGHT(E138,2)="T)",-1000000000000*VALUE(MID(E138,2,LEN(E138)-3)),IF(RIGHT(E138,2)="M)",-1000000*VALUE(MID(E138,2,LEN(E138)-3)),IF(RIGHT(E138,2)="B)",-1000000000*VALUE(MID(E138,2,LEN(E138)-3)),IF(RIGHT(E138,2)="k)",-1000*VALUE(MID(E138,2,LEN(E138)-3)),VALUE(SUBSTITUTE(E138,",","")))))),IF(RIGHT(E138,1)="T",1000000000000*VALUE(LEFT(E138,LEN(E138)-1)),IF(RIGHT(E138,1)="M",1000000*VALUE(LEFT(E138,LEN(E138)-1)),IF(RIGHT(E138,1)="B",1000000000*VALUE(LEFT(E138,LEN(E138)-1)),IF(RIGHT(E138,1)="%",0.01*VALUE(LEFT(E138,LEN(E138)-1)),IF(RIGHT(E138,1)="k",1000*VALUE(LEFT(E138,LEN(E138)-1)),VALUE(SUBSTITUTE(E138,",",""))))))))),"N/A")</f>
        <v/>
      </c>
      <c r="M138">
        <f>IFERROR(IF(TRIM(F138)="-", "N/A", IF(RIGHT(F138,1)=")",IF(RIGHT(F138,2)="T)",-1000000000000*VALUE(MID(F138,2,LEN(F138)-3)),IF(RIGHT(F138,2)="M)",-1000000*VALUE(MID(F138,2,LEN(F138)-3)),IF(RIGHT(F138,2)="B)",-1000000000*VALUE(MID(F138,2,LEN(F138)-3)),IF(RIGHT(F138,2)="k)",-1000*VALUE(MID(F138,2,LEN(F138)-3)),VALUE(SUBSTITUTE(F138,",","")))))),IF(RIGHT(F138,1)="T",1000000000000*VALUE(LEFT(F138,LEN(F138)-1)),IF(RIGHT(F138,1)="M",1000000*VALUE(LEFT(F138,LEN(F138)-1)),IF(RIGHT(F138,1)="B",1000000000*VALUE(LEFT(F138,LEN(F138)-1)),IF(RIGHT(F138,1)="%",0.01*VALUE(LEFT(F138,LEN(F138)-1)),IF(RIGHT(F138,1)="k",1000*VALUE(LEFT(F138,LEN(F138)-1)),VALUE(SUBSTITUTE(F138,",",""))))))))),"N/A")</f>
        <v/>
      </c>
      <c r="N138">
        <f>IFERROR(IF(TRIM(G138)="-", "N/A", IF(RIGHT(G138,1)=")",IF(RIGHT(G138,2)="T)",-1000000000000*VALUE(MID(G138,2,LEN(G138)-3)),IF(RIGHT(G138,2)="M)",-1000000*VALUE(MID(G138,2,LEN(G138)-3)),IF(RIGHT(G138,2)="B)",-1000000000*VALUE(MID(G138,2,LEN(G138)-3)),IF(RIGHT(G138,2)="k)",-1000*VALUE(MID(G138,2,LEN(G138)-3)),VALUE(SUBSTITUTE(G138,",","")))))),IF(RIGHT(G138,1)="T",1000000000000*VALUE(LEFT(G138,LEN(G138)-1)),IF(RIGHT(G138,1)="M",1000000*VALUE(LEFT(G138,LEN(G138)-1)),IF(RIGHT(G138,1)="B",1000000000*VALUE(LEFT(G138,LEN(G138)-1)),IF(RIGHT(G138,1)="%",0.01*VALUE(LEFT(G138,LEN(G138)-1)),IF(RIGHT(G138,1)="k",1000*VALUE(LEFT(G138,LEN(G138)-1)),VALUE(SUBSTITUTE(G138,",",""))))))))),"N/A")</f>
        <v/>
      </c>
    </row>
    <row r="139" spans="1:60">
      <c r="I139">
        <f>IF(AND(K139&gt; J139, L139&gt; K139, M139&gt; L139, N139&gt; M139), "pos_trend", IF(AND(K139&lt; J139, L139&lt; K139, M139&lt; L139, N139&lt; M139), "neg_trend", "N/A"))</f>
        <v/>
      </c>
      <c r="J139">
        <f>IFERROR(IF(TRIM(C139)="-", "N/A", IF(RIGHT(C139,1)=")",IF(RIGHT(C139,2)="T)",-1000000000000*VALUE(MID(C139,2,LEN(C139)-3)),IF(RIGHT(C139,2)="M)",-1000000*VALUE(MID(C139,2,LEN(C139)-3)),IF(RIGHT(C139,2)="B)",-1000000000*VALUE(MID(C139,2,LEN(C139)-3)),IF(RIGHT(C139,2)="k)",-1000*VALUE(MID(C139,2,LEN(C139)-3)),VALUE(SUBSTITUTE(C139,",","")))))),IF(RIGHT(C139,1)="T",1000000000000*VALUE(LEFT(C139,LEN(C139)-1)),IF(RIGHT(C139,1)="M",1000000*VALUE(LEFT(C139,LEN(C139)-1)),IF(RIGHT(C139,1)="B",1000000000*VALUE(LEFT(C139,LEN(C139)-1)),IF(RIGHT(C139,1)="%",0.01*VALUE(LEFT(C139,LEN(C139)-1)),IF(RIGHT(C139,1)="k",1000*VALUE(LEFT(C139,LEN(C139)-1)),VALUE(SUBSTITUTE(C139,",",""))))))))),"N/A")</f>
        <v/>
      </c>
      <c r="K139">
        <f>IFERROR(IF(TRIM(D139)="-", "N/A", IF(RIGHT(D139,1)=")",IF(RIGHT(D139,2)="T)",-1000000000000*VALUE(MID(D139,2,LEN(D139)-3)),IF(RIGHT(D139,2)="M)",-1000000*VALUE(MID(D139,2,LEN(D139)-3)),IF(RIGHT(D139,2)="B)",-1000000000*VALUE(MID(D139,2,LEN(D139)-3)),IF(RIGHT(D139,2)="k)",-1000*VALUE(MID(D139,2,LEN(D139)-3)),VALUE(SUBSTITUTE(D139,",","")))))),IF(RIGHT(D139,1)="T",1000000000000*VALUE(LEFT(D139,LEN(D139)-1)),IF(RIGHT(D139,1)="M",1000000*VALUE(LEFT(D139,LEN(D139)-1)),IF(RIGHT(D139,1)="B",1000000000*VALUE(LEFT(D139,LEN(D139)-1)),IF(RIGHT(D139,1)="%",0.01*VALUE(LEFT(D139,LEN(D139)-1)),IF(RIGHT(D139,1)="k",1000*VALUE(LEFT(D139,LEN(D139)-1)),VALUE(SUBSTITUTE(D139,",",""))))))))),"N/A")</f>
        <v/>
      </c>
      <c r="L139">
        <f>IFERROR(IF(TRIM(E139)="-", "N/A", IF(RIGHT(E139,1)=")",IF(RIGHT(E139,2)="T)",-1000000000000*VALUE(MID(E139,2,LEN(E139)-3)),IF(RIGHT(E139,2)="M)",-1000000*VALUE(MID(E139,2,LEN(E139)-3)),IF(RIGHT(E139,2)="B)",-1000000000*VALUE(MID(E139,2,LEN(E139)-3)),IF(RIGHT(E139,2)="k)",-1000*VALUE(MID(E139,2,LEN(E139)-3)),VALUE(SUBSTITUTE(E139,",","")))))),IF(RIGHT(E139,1)="T",1000000000000*VALUE(LEFT(E139,LEN(E139)-1)),IF(RIGHT(E139,1)="M",1000000*VALUE(LEFT(E139,LEN(E139)-1)),IF(RIGHT(E139,1)="B",1000000000*VALUE(LEFT(E139,LEN(E139)-1)),IF(RIGHT(E139,1)="%",0.01*VALUE(LEFT(E139,LEN(E139)-1)),IF(RIGHT(E139,1)="k",1000*VALUE(LEFT(E139,LEN(E139)-1)),VALUE(SUBSTITUTE(E139,",",""))))))))),"N/A")</f>
        <v/>
      </c>
      <c r="M139">
        <f>IFERROR(IF(TRIM(F139)="-", "N/A", IF(RIGHT(F139,1)=")",IF(RIGHT(F139,2)="T)",-1000000000000*VALUE(MID(F139,2,LEN(F139)-3)),IF(RIGHT(F139,2)="M)",-1000000*VALUE(MID(F139,2,LEN(F139)-3)),IF(RIGHT(F139,2)="B)",-1000000000*VALUE(MID(F139,2,LEN(F139)-3)),IF(RIGHT(F139,2)="k)",-1000*VALUE(MID(F139,2,LEN(F139)-3)),VALUE(SUBSTITUTE(F139,",","")))))),IF(RIGHT(F139,1)="T",1000000000000*VALUE(LEFT(F139,LEN(F139)-1)),IF(RIGHT(F139,1)="M",1000000*VALUE(LEFT(F139,LEN(F139)-1)),IF(RIGHT(F139,1)="B",1000000000*VALUE(LEFT(F139,LEN(F139)-1)),IF(RIGHT(F139,1)="%",0.01*VALUE(LEFT(F139,LEN(F139)-1)),IF(RIGHT(F139,1)="k",1000*VALUE(LEFT(F139,LEN(F139)-1)),VALUE(SUBSTITUTE(F139,",",""))))))))),"N/A")</f>
        <v/>
      </c>
      <c r="N139">
        <f>IFERROR(IF(TRIM(G139)="-", "N/A", IF(RIGHT(G139,1)=")",IF(RIGHT(G139,2)="T)",-1000000000000*VALUE(MID(G139,2,LEN(G139)-3)),IF(RIGHT(G139,2)="M)",-1000000*VALUE(MID(G139,2,LEN(G139)-3)),IF(RIGHT(G139,2)="B)",-1000000000*VALUE(MID(G139,2,LEN(G139)-3)),IF(RIGHT(G139,2)="k)",-1000*VALUE(MID(G139,2,LEN(G139)-3)),VALUE(SUBSTITUTE(G139,",","")))))),IF(RIGHT(G139,1)="T",1000000000000*VALUE(LEFT(G139,LEN(G139)-1)),IF(RIGHT(G139,1)="M",1000000*VALUE(LEFT(G139,LEN(G139)-1)),IF(RIGHT(G139,1)="B",1000000000*VALUE(LEFT(G139,LEN(G139)-1)),IF(RIGHT(G139,1)="%",0.01*VALUE(LEFT(G139,LEN(G139)-1)),IF(RIGHT(G139,1)="k",1000*VALUE(LEFT(G139,LEN(G139)-1)),VALUE(SUBSTITUTE(G139,",",""))))))))),"N/A")</f>
        <v/>
      </c>
    </row>
    <row r="140" spans="1:60">
      <c r="I140">
        <f>IF(AND(K140&gt; J140, L140&gt; K140, M140&gt; L140, N140&gt; M140), "pos_trend", IF(AND(K140&lt; J140, L140&lt; K140, M140&lt; L140, N140&lt; M140), "neg_trend", "N/A"))</f>
        <v/>
      </c>
      <c r="J140">
        <f>IFERROR(IF(TRIM(C140)="-", "N/A", IF(RIGHT(C140,1)=")",IF(RIGHT(C140,2)="T)",-1000000000000*VALUE(MID(C140,2,LEN(C140)-3)),IF(RIGHT(C140,2)="M)",-1000000*VALUE(MID(C140,2,LEN(C140)-3)),IF(RIGHT(C140,2)="B)",-1000000000*VALUE(MID(C140,2,LEN(C140)-3)),IF(RIGHT(C140,2)="k)",-1000*VALUE(MID(C140,2,LEN(C140)-3)),VALUE(SUBSTITUTE(C140,",","")))))),IF(RIGHT(C140,1)="T",1000000000000*VALUE(LEFT(C140,LEN(C140)-1)),IF(RIGHT(C140,1)="M",1000000*VALUE(LEFT(C140,LEN(C140)-1)),IF(RIGHT(C140,1)="B",1000000000*VALUE(LEFT(C140,LEN(C140)-1)),IF(RIGHT(C140,1)="%",0.01*VALUE(LEFT(C140,LEN(C140)-1)),IF(RIGHT(C140,1)="k",1000*VALUE(LEFT(C140,LEN(C140)-1)),VALUE(SUBSTITUTE(C140,",",""))))))))),"N/A")</f>
        <v/>
      </c>
      <c r="K140">
        <f>IFERROR(IF(TRIM(D140)="-", "N/A", IF(RIGHT(D140,1)=")",IF(RIGHT(D140,2)="T)",-1000000000000*VALUE(MID(D140,2,LEN(D140)-3)),IF(RIGHT(D140,2)="M)",-1000000*VALUE(MID(D140,2,LEN(D140)-3)),IF(RIGHT(D140,2)="B)",-1000000000*VALUE(MID(D140,2,LEN(D140)-3)),IF(RIGHT(D140,2)="k)",-1000*VALUE(MID(D140,2,LEN(D140)-3)),VALUE(SUBSTITUTE(D140,",","")))))),IF(RIGHT(D140,1)="T",1000000000000*VALUE(LEFT(D140,LEN(D140)-1)),IF(RIGHT(D140,1)="M",1000000*VALUE(LEFT(D140,LEN(D140)-1)),IF(RIGHT(D140,1)="B",1000000000*VALUE(LEFT(D140,LEN(D140)-1)),IF(RIGHT(D140,1)="%",0.01*VALUE(LEFT(D140,LEN(D140)-1)),IF(RIGHT(D140,1)="k",1000*VALUE(LEFT(D140,LEN(D140)-1)),VALUE(SUBSTITUTE(D140,",",""))))))))),"N/A")</f>
        <v/>
      </c>
      <c r="L140">
        <f>IFERROR(IF(TRIM(E140)="-", "N/A", IF(RIGHT(E140,1)=")",IF(RIGHT(E140,2)="T)",-1000000000000*VALUE(MID(E140,2,LEN(E140)-3)),IF(RIGHT(E140,2)="M)",-1000000*VALUE(MID(E140,2,LEN(E140)-3)),IF(RIGHT(E140,2)="B)",-1000000000*VALUE(MID(E140,2,LEN(E140)-3)),IF(RIGHT(E140,2)="k)",-1000*VALUE(MID(E140,2,LEN(E140)-3)),VALUE(SUBSTITUTE(E140,",","")))))),IF(RIGHT(E140,1)="T",1000000000000*VALUE(LEFT(E140,LEN(E140)-1)),IF(RIGHT(E140,1)="M",1000000*VALUE(LEFT(E140,LEN(E140)-1)),IF(RIGHT(E140,1)="B",1000000000*VALUE(LEFT(E140,LEN(E140)-1)),IF(RIGHT(E140,1)="%",0.01*VALUE(LEFT(E140,LEN(E140)-1)),IF(RIGHT(E140,1)="k",1000*VALUE(LEFT(E140,LEN(E140)-1)),VALUE(SUBSTITUTE(E140,",",""))))))))),"N/A")</f>
        <v/>
      </c>
      <c r="M140">
        <f>IFERROR(IF(TRIM(F140)="-", "N/A", IF(RIGHT(F140,1)=")",IF(RIGHT(F140,2)="T)",-1000000000000*VALUE(MID(F140,2,LEN(F140)-3)),IF(RIGHT(F140,2)="M)",-1000000*VALUE(MID(F140,2,LEN(F140)-3)),IF(RIGHT(F140,2)="B)",-1000000000*VALUE(MID(F140,2,LEN(F140)-3)),IF(RIGHT(F140,2)="k)",-1000*VALUE(MID(F140,2,LEN(F140)-3)),VALUE(SUBSTITUTE(F140,",","")))))),IF(RIGHT(F140,1)="T",1000000000000*VALUE(LEFT(F140,LEN(F140)-1)),IF(RIGHT(F140,1)="M",1000000*VALUE(LEFT(F140,LEN(F140)-1)),IF(RIGHT(F140,1)="B",1000000000*VALUE(LEFT(F140,LEN(F140)-1)),IF(RIGHT(F140,1)="%",0.01*VALUE(LEFT(F140,LEN(F140)-1)),IF(RIGHT(F140,1)="k",1000*VALUE(LEFT(F140,LEN(F140)-1)),VALUE(SUBSTITUTE(F140,",",""))))))))),"N/A")</f>
        <v/>
      </c>
      <c r="N140">
        <f>IFERROR(IF(TRIM(G140)="-", "N/A", IF(RIGHT(G140,1)=")",IF(RIGHT(G140,2)="T)",-1000000000000*VALUE(MID(G140,2,LEN(G140)-3)),IF(RIGHT(G140,2)="M)",-1000000*VALUE(MID(G140,2,LEN(G140)-3)),IF(RIGHT(G140,2)="B)",-1000000000*VALUE(MID(G140,2,LEN(G140)-3)),IF(RIGHT(G140,2)="k)",-1000*VALUE(MID(G140,2,LEN(G140)-3)),VALUE(SUBSTITUTE(G140,",","")))))),IF(RIGHT(G140,1)="T",1000000000000*VALUE(LEFT(G140,LEN(G140)-1)),IF(RIGHT(G140,1)="M",1000000*VALUE(LEFT(G140,LEN(G140)-1)),IF(RIGHT(G140,1)="B",1000000000*VALUE(LEFT(G140,LEN(G140)-1)),IF(RIGHT(G140,1)="%",0.01*VALUE(LEFT(G140,LEN(G140)-1)),IF(RIGHT(G140,1)="k",1000*VALUE(LEFT(G140,LEN(G140)-1)),VALUE(SUBSTITUTE(G140,",",""))))))))),"N/A")</f>
        <v/>
      </c>
    </row>
    <row r="141" spans="1:60">
      <c r="I141">
        <f>IF(AND(K141&gt; J141, L141&gt; K141, M141&gt; L141, N141&gt; M141), "pos_trend", IF(AND(K141&lt; J141, L141&lt; K141, M141&lt; L141, N141&lt; M141), "neg_trend", "N/A"))</f>
        <v/>
      </c>
      <c r="J141">
        <f>IFERROR(IF(TRIM(C141)="-", "N/A", IF(RIGHT(C141,1)=")",IF(RIGHT(C141,2)="T)",-1000000000000*VALUE(MID(C141,2,LEN(C141)-3)),IF(RIGHT(C141,2)="M)",-1000000*VALUE(MID(C141,2,LEN(C141)-3)),IF(RIGHT(C141,2)="B)",-1000000000*VALUE(MID(C141,2,LEN(C141)-3)),IF(RIGHT(C141,2)="k)",-1000*VALUE(MID(C141,2,LEN(C141)-3)),VALUE(SUBSTITUTE(C141,",","")))))),IF(RIGHT(C141,1)="T",1000000000000*VALUE(LEFT(C141,LEN(C141)-1)),IF(RIGHT(C141,1)="M",1000000*VALUE(LEFT(C141,LEN(C141)-1)),IF(RIGHT(C141,1)="B",1000000000*VALUE(LEFT(C141,LEN(C141)-1)),IF(RIGHT(C141,1)="%",0.01*VALUE(LEFT(C141,LEN(C141)-1)),IF(RIGHT(C141,1)="k",1000*VALUE(LEFT(C141,LEN(C141)-1)),VALUE(SUBSTITUTE(C141,",",""))))))))),"N/A")</f>
        <v/>
      </c>
      <c r="K141">
        <f>IFERROR(IF(TRIM(D141)="-", "N/A", IF(RIGHT(D141,1)=")",IF(RIGHT(D141,2)="T)",-1000000000000*VALUE(MID(D141,2,LEN(D141)-3)),IF(RIGHT(D141,2)="M)",-1000000*VALUE(MID(D141,2,LEN(D141)-3)),IF(RIGHT(D141,2)="B)",-1000000000*VALUE(MID(D141,2,LEN(D141)-3)),IF(RIGHT(D141,2)="k)",-1000*VALUE(MID(D141,2,LEN(D141)-3)),VALUE(SUBSTITUTE(D141,",","")))))),IF(RIGHT(D141,1)="T",1000000000000*VALUE(LEFT(D141,LEN(D141)-1)),IF(RIGHT(D141,1)="M",1000000*VALUE(LEFT(D141,LEN(D141)-1)),IF(RIGHT(D141,1)="B",1000000000*VALUE(LEFT(D141,LEN(D141)-1)),IF(RIGHT(D141,1)="%",0.01*VALUE(LEFT(D141,LEN(D141)-1)),IF(RIGHT(D141,1)="k",1000*VALUE(LEFT(D141,LEN(D141)-1)),VALUE(SUBSTITUTE(D141,",",""))))))))),"N/A")</f>
        <v/>
      </c>
      <c r="L141">
        <f>IFERROR(IF(TRIM(E141)="-", "N/A", IF(RIGHT(E141,1)=")",IF(RIGHT(E141,2)="T)",-1000000000000*VALUE(MID(E141,2,LEN(E141)-3)),IF(RIGHT(E141,2)="M)",-1000000*VALUE(MID(E141,2,LEN(E141)-3)),IF(RIGHT(E141,2)="B)",-1000000000*VALUE(MID(E141,2,LEN(E141)-3)),IF(RIGHT(E141,2)="k)",-1000*VALUE(MID(E141,2,LEN(E141)-3)),VALUE(SUBSTITUTE(E141,",","")))))),IF(RIGHT(E141,1)="T",1000000000000*VALUE(LEFT(E141,LEN(E141)-1)),IF(RIGHT(E141,1)="M",1000000*VALUE(LEFT(E141,LEN(E141)-1)),IF(RIGHT(E141,1)="B",1000000000*VALUE(LEFT(E141,LEN(E141)-1)),IF(RIGHT(E141,1)="%",0.01*VALUE(LEFT(E141,LEN(E141)-1)),IF(RIGHT(E141,1)="k",1000*VALUE(LEFT(E141,LEN(E141)-1)),VALUE(SUBSTITUTE(E141,",",""))))))))),"N/A")</f>
        <v/>
      </c>
      <c r="M141">
        <f>IFERROR(IF(TRIM(F141)="-", "N/A", IF(RIGHT(F141,1)=")",IF(RIGHT(F141,2)="T)",-1000000000000*VALUE(MID(F141,2,LEN(F141)-3)),IF(RIGHT(F141,2)="M)",-1000000*VALUE(MID(F141,2,LEN(F141)-3)),IF(RIGHT(F141,2)="B)",-1000000000*VALUE(MID(F141,2,LEN(F141)-3)),IF(RIGHT(F141,2)="k)",-1000*VALUE(MID(F141,2,LEN(F141)-3)),VALUE(SUBSTITUTE(F141,",","")))))),IF(RIGHT(F141,1)="T",1000000000000*VALUE(LEFT(F141,LEN(F141)-1)),IF(RIGHT(F141,1)="M",1000000*VALUE(LEFT(F141,LEN(F141)-1)),IF(RIGHT(F141,1)="B",1000000000*VALUE(LEFT(F141,LEN(F141)-1)),IF(RIGHT(F141,1)="%",0.01*VALUE(LEFT(F141,LEN(F141)-1)),IF(RIGHT(F141,1)="k",1000*VALUE(LEFT(F141,LEN(F141)-1)),VALUE(SUBSTITUTE(F141,",",""))))))))),"N/A")</f>
        <v/>
      </c>
      <c r="N141">
        <f>IFERROR(IF(TRIM(G141)="-", "N/A", IF(RIGHT(G141,1)=")",IF(RIGHT(G141,2)="T)",-1000000000000*VALUE(MID(G141,2,LEN(G141)-3)),IF(RIGHT(G141,2)="M)",-1000000*VALUE(MID(G141,2,LEN(G141)-3)),IF(RIGHT(G141,2)="B)",-1000000000*VALUE(MID(G141,2,LEN(G141)-3)),IF(RIGHT(G141,2)="k)",-1000*VALUE(MID(G141,2,LEN(G141)-3)),VALUE(SUBSTITUTE(G141,",","")))))),IF(RIGHT(G141,1)="T",1000000000000*VALUE(LEFT(G141,LEN(G141)-1)),IF(RIGHT(G141,1)="M",1000000*VALUE(LEFT(G141,LEN(G141)-1)),IF(RIGHT(G141,1)="B",1000000000*VALUE(LEFT(G141,LEN(G141)-1)),IF(RIGHT(G141,1)="%",0.01*VALUE(LEFT(G141,LEN(G141)-1)),IF(RIGHT(G141,1)="k",1000*VALUE(LEFT(G141,LEN(G141)-1)),VALUE(SUBSTITUTE(G141,",",""))))))))),"N/A")</f>
        <v/>
      </c>
    </row>
    <row r="142" spans="1:60">
      <c r="I142">
        <f>IF(AND(K142&gt; J142, L142&gt; K142, M142&gt; L142, N142&gt; M142), "pos_trend", IF(AND(K142&lt; J142, L142&lt; K142, M142&lt; L142, N142&lt; M142), "neg_trend", "N/A"))</f>
        <v/>
      </c>
      <c r="J142">
        <f>IFERROR(IF(TRIM(C142)="-", "N/A", IF(RIGHT(C142,1)=")",IF(RIGHT(C142,2)="T)",-1000000000000*VALUE(MID(C142,2,LEN(C142)-3)),IF(RIGHT(C142,2)="M)",-1000000*VALUE(MID(C142,2,LEN(C142)-3)),IF(RIGHT(C142,2)="B)",-1000000000*VALUE(MID(C142,2,LEN(C142)-3)),IF(RIGHT(C142,2)="k)",-1000*VALUE(MID(C142,2,LEN(C142)-3)),VALUE(SUBSTITUTE(C142,",","")))))),IF(RIGHT(C142,1)="T",1000000000000*VALUE(LEFT(C142,LEN(C142)-1)),IF(RIGHT(C142,1)="M",1000000*VALUE(LEFT(C142,LEN(C142)-1)),IF(RIGHT(C142,1)="B",1000000000*VALUE(LEFT(C142,LEN(C142)-1)),IF(RIGHT(C142,1)="%",0.01*VALUE(LEFT(C142,LEN(C142)-1)),IF(RIGHT(C142,1)="k",1000*VALUE(LEFT(C142,LEN(C142)-1)),VALUE(SUBSTITUTE(C142,",",""))))))))),"N/A")</f>
        <v/>
      </c>
      <c r="K142">
        <f>IFERROR(IF(TRIM(D142)="-", "N/A", IF(RIGHT(D142,1)=")",IF(RIGHT(D142,2)="T)",-1000000000000*VALUE(MID(D142,2,LEN(D142)-3)),IF(RIGHT(D142,2)="M)",-1000000*VALUE(MID(D142,2,LEN(D142)-3)),IF(RIGHT(D142,2)="B)",-1000000000*VALUE(MID(D142,2,LEN(D142)-3)),IF(RIGHT(D142,2)="k)",-1000*VALUE(MID(D142,2,LEN(D142)-3)),VALUE(SUBSTITUTE(D142,",","")))))),IF(RIGHT(D142,1)="T",1000000000000*VALUE(LEFT(D142,LEN(D142)-1)),IF(RIGHT(D142,1)="M",1000000*VALUE(LEFT(D142,LEN(D142)-1)),IF(RIGHT(D142,1)="B",1000000000*VALUE(LEFT(D142,LEN(D142)-1)),IF(RIGHT(D142,1)="%",0.01*VALUE(LEFT(D142,LEN(D142)-1)),IF(RIGHT(D142,1)="k",1000*VALUE(LEFT(D142,LEN(D142)-1)),VALUE(SUBSTITUTE(D142,",",""))))))))),"N/A")</f>
        <v/>
      </c>
      <c r="L142">
        <f>IFERROR(IF(TRIM(E142)="-", "N/A", IF(RIGHT(E142,1)=")",IF(RIGHT(E142,2)="T)",-1000000000000*VALUE(MID(E142,2,LEN(E142)-3)),IF(RIGHT(E142,2)="M)",-1000000*VALUE(MID(E142,2,LEN(E142)-3)),IF(RIGHT(E142,2)="B)",-1000000000*VALUE(MID(E142,2,LEN(E142)-3)),IF(RIGHT(E142,2)="k)",-1000*VALUE(MID(E142,2,LEN(E142)-3)),VALUE(SUBSTITUTE(E142,",","")))))),IF(RIGHT(E142,1)="T",1000000000000*VALUE(LEFT(E142,LEN(E142)-1)),IF(RIGHT(E142,1)="M",1000000*VALUE(LEFT(E142,LEN(E142)-1)),IF(RIGHT(E142,1)="B",1000000000*VALUE(LEFT(E142,LEN(E142)-1)),IF(RIGHT(E142,1)="%",0.01*VALUE(LEFT(E142,LEN(E142)-1)),IF(RIGHT(E142,1)="k",1000*VALUE(LEFT(E142,LEN(E142)-1)),VALUE(SUBSTITUTE(E142,",",""))))))))),"N/A")</f>
        <v/>
      </c>
      <c r="M142">
        <f>IFERROR(IF(TRIM(F142)="-", "N/A", IF(RIGHT(F142,1)=")",IF(RIGHT(F142,2)="T)",-1000000000000*VALUE(MID(F142,2,LEN(F142)-3)),IF(RIGHT(F142,2)="M)",-1000000*VALUE(MID(F142,2,LEN(F142)-3)),IF(RIGHT(F142,2)="B)",-1000000000*VALUE(MID(F142,2,LEN(F142)-3)),IF(RIGHT(F142,2)="k)",-1000*VALUE(MID(F142,2,LEN(F142)-3)),VALUE(SUBSTITUTE(F142,",","")))))),IF(RIGHT(F142,1)="T",1000000000000*VALUE(LEFT(F142,LEN(F142)-1)),IF(RIGHT(F142,1)="M",1000000*VALUE(LEFT(F142,LEN(F142)-1)),IF(RIGHT(F142,1)="B",1000000000*VALUE(LEFT(F142,LEN(F142)-1)),IF(RIGHT(F142,1)="%",0.01*VALUE(LEFT(F142,LEN(F142)-1)),IF(RIGHT(F142,1)="k",1000*VALUE(LEFT(F142,LEN(F142)-1)),VALUE(SUBSTITUTE(F142,",",""))))))))),"N/A")</f>
        <v/>
      </c>
      <c r="N142">
        <f>IFERROR(IF(TRIM(G142)="-", "N/A", IF(RIGHT(G142,1)=")",IF(RIGHT(G142,2)="T)",-1000000000000*VALUE(MID(G142,2,LEN(G142)-3)),IF(RIGHT(G142,2)="M)",-1000000*VALUE(MID(G142,2,LEN(G142)-3)),IF(RIGHT(G142,2)="B)",-1000000000*VALUE(MID(G142,2,LEN(G142)-3)),IF(RIGHT(G142,2)="k)",-1000*VALUE(MID(G142,2,LEN(G142)-3)),VALUE(SUBSTITUTE(G142,",","")))))),IF(RIGHT(G142,1)="T",1000000000000*VALUE(LEFT(G142,LEN(G142)-1)),IF(RIGHT(G142,1)="M",1000000*VALUE(LEFT(G142,LEN(G142)-1)),IF(RIGHT(G142,1)="B",1000000000*VALUE(LEFT(G142,LEN(G142)-1)),IF(RIGHT(G142,1)="%",0.01*VALUE(LEFT(G142,LEN(G142)-1)),IF(RIGHT(G142,1)="k",1000*VALUE(LEFT(G142,LEN(G142)-1)),VALUE(SUBSTITUTE(G142,",",""))))))))),"N/A")</f>
        <v/>
      </c>
    </row>
    <row r="143" spans="1:60">
      <c r="I143">
        <f>IF(AND(K143&gt; J143, L143&gt; K143, M143&gt; L143, N143&gt; M143), "pos_trend", IF(AND(K143&lt; J143, L143&lt; K143, M143&lt; L143, N143&lt; M143), "neg_trend", "N/A"))</f>
        <v/>
      </c>
      <c r="J143">
        <f>IFERROR(IF(TRIM(C143)="-", "N/A", IF(RIGHT(C143,1)=")",IF(RIGHT(C143,2)="T)",-1000000000000*VALUE(MID(C143,2,LEN(C143)-3)),IF(RIGHT(C143,2)="M)",-1000000*VALUE(MID(C143,2,LEN(C143)-3)),IF(RIGHT(C143,2)="B)",-1000000000*VALUE(MID(C143,2,LEN(C143)-3)),IF(RIGHT(C143,2)="k)",-1000*VALUE(MID(C143,2,LEN(C143)-3)),VALUE(SUBSTITUTE(C143,",","")))))),IF(RIGHT(C143,1)="T",1000000000000*VALUE(LEFT(C143,LEN(C143)-1)),IF(RIGHT(C143,1)="M",1000000*VALUE(LEFT(C143,LEN(C143)-1)),IF(RIGHT(C143,1)="B",1000000000*VALUE(LEFT(C143,LEN(C143)-1)),IF(RIGHT(C143,1)="%",0.01*VALUE(LEFT(C143,LEN(C143)-1)),IF(RIGHT(C143,1)="k",1000*VALUE(LEFT(C143,LEN(C143)-1)),VALUE(SUBSTITUTE(C143,",",""))))))))),"N/A")</f>
        <v/>
      </c>
      <c r="K143">
        <f>IFERROR(IF(TRIM(D143)="-", "N/A", IF(RIGHT(D143,1)=")",IF(RIGHT(D143,2)="T)",-1000000000000*VALUE(MID(D143,2,LEN(D143)-3)),IF(RIGHT(D143,2)="M)",-1000000*VALUE(MID(D143,2,LEN(D143)-3)),IF(RIGHT(D143,2)="B)",-1000000000*VALUE(MID(D143,2,LEN(D143)-3)),IF(RIGHT(D143,2)="k)",-1000*VALUE(MID(D143,2,LEN(D143)-3)),VALUE(SUBSTITUTE(D143,",","")))))),IF(RIGHT(D143,1)="T",1000000000000*VALUE(LEFT(D143,LEN(D143)-1)),IF(RIGHT(D143,1)="M",1000000*VALUE(LEFT(D143,LEN(D143)-1)),IF(RIGHT(D143,1)="B",1000000000*VALUE(LEFT(D143,LEN(D143)-1)),IF(RIGHT(D143,1)="%",0.01*VALUE(LEFT(D143,LEN(D143)-1)),IF(RIGHT(D143,1)="k",1000*VALUE(LEFT(D143,LEN(D143)-1)),VALUE(SUBSTITUTE(D143,",",""))))))))),"N/A")</f>
        <v/>
      </c>
      <c r="L143">
        <f>IFERROR(IF(TRIM(E143)="-", "N/A", IF(RIGHT(E143,1)=")",IF(RIGHT(E143,2)="T)",-1000000000000*VALUE(MID(E143,2,LEN(E143)-3)),IF(RIGHT(E143,2)="M)",-1000000*VALUE(MID(E143,2,LEN(E143)-3)),IF(RIGHT(E143,2)="B)",-1000000000*VALUE(MID(E143,2,LEN(E143)-3)),IF(RIGHT(E143,2)="k)",-1000*VALUE(MID(E143,2,LEN(E143)-3)),VALUE(SUBSTITUTE(E143,",","")))))),IF(RIGHT(E143,1)="T",1000000000000*VALUE(LEFT(E143,LEN(E143)-1)),IF(RIGHT(E143,1)="M",1000000*VALUE(LEFT(E143,LEN(E143)-1)),IF(RIGHT(E143,1)="B",1000000000*VALUE(LEFT(E143,LEN(E143)-1)),IF(RIGHT(E143,1)="%",0.01*VALUE(LEFT(E143,LEN(E143)-1)),IF(RIGHT(E143,1)="k",1000*VALUE(LEFT(E143,LEN(E143)-1)),VALUE(SUBSTITUTE(E143,",",""))))))))),"N/A")</f>
        <v/>
      </c>
      <c r="M143">
        <f>IFERROR(IF(TRIM(F143)="-", "N/A", IF(RIGHT(F143,1)=")",IF(RIGHT(F143,2)="T)",-1000000000000*VALUE(MID(F143,2,LEN(F143)-3)),IF(RIGHT(F143,2)="M)",-1000000*VALUE(MID(F143,2,LEN(F143)-3)),IF(RIGHT(F143,2)="B)",-1000000000*VALUE(MID(F143,2,LEN(F143)-3)),IF(RIGHT(F143,2)="k)",-1000*VALUE(MID(F143,2,LEN(F143)-3)),VALUE(SUBSTITUTE(F143,",","")))))),IF(RIGHT(F143,1)="T",1000000000000*VALUE(LEFT(F143,LEN(F143)-1)),IF(RIGHT(F143,1)="M",1000000*VALUE(LEFT(F143,LEN(F143)-1)),IF(RIGHT(F143,1)="B",1000000000*VALUE(LEFT(F143,LEN(F143)-1)),IF(RIGHT(F143,1)="%",0.01*VALUE(LEFT(F143,LEN(F143)-1)),IF(RIGHT(F143,1)="k",1000*VALUE(LEFT(F143,LEN(F143)-1)),VALUE(SUBSTITUTE(F143,",",""))))))))),"N/A")</f>
        <v/>
      </c>
      <c r="N143">
        <f>IFERROR(IF(TRIM(G143)="-", "N/A", IF(RIGHT(G143,1)=")",IF(RIGHT(G143,2)="T)",-1000000000000*VALUE(MID(G143,2,LEN(G143)-3)),IF(RIGHT(G143,2)="M)",-1000000*VALUE(MID(G143,2,LEN(G143)-3)),IF(RIGHT(G143,2)="B)",-1000000000*VALUE(MID(G143,2,LEN(G143)-3)),IF(RIGHT(G143,2)="k)",-1000*VALUE(MID(G143,2,LEN(G143)-3)),VALUE(SUBSTITUTE(G143,",","")))))),IF(RIGHT(G143,1)="T",1000000000000*VALUE(LEFT(G143,LEN(G143)-1)),IF(RIGHT(G143,1)="M",1000000*VALUE(LEFT(G143,LEN(G143)-1)),IF(RIGHT(G143,1)="B",1000000000*VALUE(LEFT(G143,LEN(G143)-1)),IF(RIGHT(G143,1)="%",0.01*VALUE(LEFT(G143,LEN(G143)-1)),IF(RIGHT(G143,1)="k",1000*VALUE(LEFT(G143,LEN(G143)-1)),VALUE(SUBSTITUTE(G143,",",""))))))))),"N/A")</f>
        <v/>
      </c>
      <c r="V143">
        <f>"z-score"</f>
        <v/>
      </c>
    </row>
    <row r="144" spans="1:60">
      <c r="I144">
        <f>IF(AND(K144&gt; J144, L144&gt; K144, M144&gt; L144, N144&gt; M144), "pos_trend", IF(AND(K144&lt; J144, L144&lt; K144, M144&lt; L144, N144&lt; M144), "neg_trend", "N/A"))</f>
        <v/>
      </c>
      <c r="J144">
        <f>IFERROR(IF(TRIM(C144)="-", "N/A", IF(RIGHT(C144,1)=")",IF(RIGHT(C144,2)="T)",-1000000000000*VALUE(MID(C144,2,LEN(C144)-3)),IF(RIGHT(C144,2)="M)",-1000000*VALUE(MID(C144,2,LEN(C144)-3)),IF(RIGHT(C144,2)="B)",-1000000000*VALUE(MID(C144,2,LEN(C144)-3)),IF(RIGHT(C144,2)="k)",-1000*VALUE(MID(C144,2,LEN(C144)-3)),VALUE(SUBSTITUTE(C144,",","")))))),IF(RIGHT(C144,1)="T",1000000000000*VALUE(LEFT(C144,LEN(C144)-1)),IF(RIGHT(C144,1)="M",1000000*VALUE(LEFT(C144,LEN(C144)-1)),IF(RIGHT(C144,1)="B",1000000000*VALUE(LEFT(C144,LEN(C144)-1)),IF(RIGHT(C144,1)="%",0.01*VALUE(LEFT(C144,LEN(C144)-1)),IF(RIGHT(C144,1)="k",1000*VALUE(LEFT(C144,LEN(C144)-1)),VALUE(SUBSTITUTE(C144,",",""))))))))),"N/A")</f>
        <v/>
      </c>
      <c r="K144">
        <f>IFERROR(IF(TRIM(D144)="-", "N/A", IF(RIGHT(D144,1)=")",IF(RIGHT(D144,2)="T)",-1000000000000*VALUE(MID(D144,2,LEN(D144)-3)),IF(RIGHT(D144,2)="M)",-1000000*VALUE(MID(D144,2,LEN(D144)-3)),IF(RIGHT(D144,2)="B)",-1000000000*VALUE(MID(D144,2,LEN(D144)-3)),IF(RIGHT(D144,2)="k)",-1000*VALUE(MID(D144,2,LEN(D144)-3)),VALUE(SUBSTITUTE(D144,",","")))))),IF(RIGHT(D144,1)="T",1000000000000*VALUE(LEFT(D144,LEN(D144)-1)),IF(RIGHT(D144,1)="M",1000000*VALUE(LEFT(D144,LEN(D144)-1)),IF(RIGHT(D144,1)="B",1000000000*VALUE(LEFT(D144,LEN(D144)-1)),IF(RIGHT(D144,1)="%",0.01*VALUE(LEFT(D144,LEN(D144)-1)),IF(RIGHT(D144,1)="k",1000*VALUE(LEFT(D144,LEN(D144)-1)),VALUE(SUBSTITUTE(D144,",",""))))))))),"N/A")</f>
        <v/>
      </c>
      <c r="L144">
        <f>IFERROR(IF(TRIM(E144)="-", "N/A", IF(RIGHT(E144,1)=")",IF(RIGHT(E144,2)="T)",-1000000000000*VALUE(MID(E144,2,LEN(E144)-3)),IF(RIGHT(E144,2)="M)",-1000000*VALUE(MID(E144,2,LEN(E144)-3)),IF(RIGHT(E144,2)="B)",-1000000000*VALUE(MID(E144,2,LEN(E144)-3)),IF(RIGHT(E144,2)="k)",-1000*VALUE(MID(E144,2,LEN(E144)-3)),VALUE(SUBSTITUTE(E144,",","")))))),IF(RIGHT(E144,1)="T",1000000000000*VALUE(LEFT(E144,LEN(E144)-1)),IF(RIGHT(E144,1)="M",1000000*VALUE(LEFT(E144,LEN(E144)-1)),IF(RIGHT(E144,1)="B",1000000000*VALUE(LEFT(E144,LEN(E144)-1)),IF(RIGHT(E144,1)="%",0.01*VALUE(LEFT(E144,LEN(E144)-1)),IF(RIGHT(E144,1)="k",1000*VALUE(LEFT(E144,LEN(E144)-1)),VALUE(SUBSTITUTE(E144,",",""))))))))),"N/A")</f>
        <v/>
      </c>
      <c r="M144">
        <f>IFERROR(IF(TRIM(F144)="-", "N/A", IF(RIGHT(F144,1)=")",IF(RIGHT(F144,2)="T)",-1000000000000*VALUE(MID(F144,2,LEN(F144)-3)),IF(RIGHT(F144,2)="M)",-1000000*VALUE(MID(F144,2,LEN(F144)-3)),IF(RIGHT(F144,2)="B)",-1000000000*VALUE(MID(F144,2,LEN(F144)-3)),IF(RIGHT(F144,2)="k)",-1000*VALUE(MID(F144,2,LEN(F144)-3)),VALUE(SUBSTITUTE(F144,",","")))))),IF(RIGHT(F144,1)="T",1000000000000*VALUE(LEFT(F144,LEN(F144)-1)),IF(RIGHT(F144,1)="M",1000000*VALUE(LEFT(F144,LEN(F144)-1)),IF(RIGHT(F144,1)="B",1000000000*VALUE(LEFT(F144,LEN(F144)-1)),IF(RIGHT(F144,1)="%",0.01*VALUE(LEFT(F144,LEN(F144)-1)),IF(RIGHT(F144,1)="k",1000*VALUE(LEFT(F144,LEN(F144)-1)),VALUE(SUBSTITUTE(F144,",",""))))))))),"N/A")</f>
        <v/>
      </c>
      <c r="N144">
        <f>IFERROR(IF(TRIM(G144)="-", "N/A", IF(RIGHT(G144,1)=")",IF(RIGHT(G144,2)="T)",-1000000000000*VALUE(MID(G144,2,LEN(G144)-3)),IF(RIGHT(G144,2)="M)",-1000000*VALUE(MID(G144,2,LEN(G144)-3)),IF(RIGHT(G144,2)="B)",-1000000000*VALUE(MID(G144,2,LEN(G144)-3)),IF(RIGHT(G144,2)="k)",-1000*VALUE(MID(G144,2,LEN(G144)-3)),VALUE(SUBSTITUTE(G144,",","")))))),IF(RIGHT(G144,1)="T",1000000000000*VALUE(LEFT(G144,LEN(G144)-1)),IF(RIGHT(G144,1)="M",1000000*VALUE(LEFT(G144,LEN(G144)-1)),IF(RIGHT(G144,1)="B",1000000000*VALUE(LEFT(G144,LEN(G144)-1)),IF(RIGHT(G144,1)="%",0.01*VALUE(LEFT(G144,LEN(G144)-1)),IF(RIGHT(G144,1)="k",1000*VALUE(LEFT(G144,LEN(G144)-1)),VALUE(SUBSTITUTE(G144,",",""))))))))),"N/A")</f>
        <v/>
      </c>
      <c r="P144">
        <f>"Max"</f>
        <v/>
      </c>
      <c r="Q144">
        <f>"Max Year"</f>
        <v/>
      </c>
      <c r="R144">
        <f>"Min"</f>
        <v/>
      </c>
      <c r="S144">
        <f>"Min Year"</f>
        <v/>
      </c>
      <c r="T144">
        <f>"Average"</f>
        <v/>
      </c>
      <c r="U144">
        <f>"SD"</f>
        <v/>
      </c>
      <c r="V144">
        <f>J144</f>
        <v/>
      </c>
      <c r="W144">
        <f>K144</f>
        <v/>
      </c>
      <c r="X144">
        <f>L144</f>
        <v/>
      </c>
      <c r="Y144">
        <f>M144</f>
        <v/>
      </c>
      <c r="Z144">
        <f>N144</f>
        <v/>
      </c>
      <c r="AA144">
        <f>"Max z"</f>
        <v/>
      </c>
      <c r="AB144">
        <f>"Max z Year"</f>
        <v/>
      </c>
      <c r="AC144">
        <f>"Direction"</f>
        <v/>
      </c>
      <c r="AE144">
        <f>"Trendline"</f>
        <v/>
      </c>
      <c r="AF144">
        <f>"Correlation"</f>
        <v/>
      </c>
      <c r="AZ144">
        <f>"Max/Min inequality check"</f>
        <v/>
      </c>
      <c r="BA144">
        <f>"If most recent year is max"</f>
        <v/>
      </c>
      <c r="BC144">
        <f>"If most recent year is min"</f>
        <v/>
      </c>
      <c r="BE144">
        <f>"Trend direction"</f>
        <v/>
      </c>
      <c r="BF144">
        <f>"If trend matched by max or min in most recent year"</f>
        <v/>
      </c>
      <c r="BG144">
        <f>"If 5 years of increasing"</f>
        <v/>
      </c>
      <c r="BH144">
        <f>"If correlation &gt; .8"</f>
        <v/>
      </c>
    </row>
    <row r="145" spans="1:60">
      <c r="I145">
        <f>IF(AND(K145&gt; J145, L145&gt; K145, M145&gt; L145, N145&gt; M145), "pos_trend", IF(AND(K145&lt; J145, L145&lt; K145, M145&lt; L145, N145&lt; M145), "neg_trend", "N/A"))</f>
        <v/>
      </c>
      <c r="J145">
        <f>IFERROR(IF(TRIM(C145)="-", "N/A", IF(RIGHT(C145,1)=")",IF(RIGHT(C145,2)="T)",-1000000000000*VALUE(MID(C145,2,LEN(C145)-3)),IF(RIGHT(C145,2)="M)",-1000000*VALUE(MID(C145,2,LEN(C145)-3)),IF(RIGHT(C145,2)="B)",-1000000000*VALUE(MID(C145,2,LEN(C145)-3)),IF(RIGHT(C145,2)="k)",-1000*VALUE(MID(C145,2,LEN(C145)-3)),VALUE(SUBSTITUTE(C145,",","")))))),IF(RIGHT(C145,1)="T",1000000000000*VALUE(LEFT(C145,LEN(C145)-1)),IF(RIGHT(C145,1)="M",1000000*VALUE(LEFT(C145,LEN(C145)-1)),IF(RIGHT(C145,1)="B",1000000000*VALUE(LEFT(C145,LEN(C145)-1)),IF(RIGHT(C145,1)="%",0.01*VALUE(LEFT(C145,LEN(C145)-1)),IF(RIGHT(C145,1)="k",1000*VALUE(LEFT(C145,LEN(C145)-1)),VALUE(SUBSTITUTE(C145,",",""))))))))),"N/A")</f>
        <v/>
      </c>
      <c r="K145">
        <f>IFERROR(IF(TRIM(D145)="-", "N/A", IF(RIGHT(D145,1)=")",IF(RIGHT(D145,2)="T)",-1000000000000*VALUE(MID(D145,2,LEN(D145)-3)),IF(RIGHT(D145,2)="M)",-1000000*VALUE(MID(D145,2,LEN(D145)-3)),IF(RIGHT(D145,2)="B)",-1000000000*VALUE(MID(D145,2,LEN(D145)-3)),IF(RIGHT(D145,2)="k)",-1000*VALUE(MID(D145,2,LEN(D145)-3)),VALUE(SUBSTITUTE(D145,",","")))))),IF(RIGHT(D145,1)="T",1000000000000*VALUE(LEFT(D145,LEN(D145)-1)),IF(RIGHT(D145,1)="M",1000000*VALUE(LEFT(D145,LEN(D145)-1)),IF(RIGHT(D145,1)="B",1000000000*VALUE(LEFT(D145,LEN(D145)-1)),IF(RIGHT(D145,1)="%",0.01*VALUE(LEFT(D145,LEN(D145)-1)),IF(RIGHT(D145,1)="k",1000*VALUE(LEFT(D145,LEN(D145)-1)),VALUE(SUBSTITUTE(D145,",",""))))))))),"N/A")</f>
        <v/>
      </c>
      <c r="L145">
        <f>IFERROR(IF(TRIM(E145)="-", "N/A", IF(RIGHT(E145,1)=")",IF(RIGHT(E145,2)="T)",-1000000000000*VALUE(MID(E145,2,LEN(E145)-3)),IF(RIGHT(E145,2)="M)",-1000000*VALUE(MID(E145,2,LEN(E145)-3)),IF(RIGHT(E145,2)="B)",-1000000000*VALUE(MID(E145,2,LEN(E145)-3)),IF(RIGHT(E145,2)="k)",-1000*VALUE(MID(E145,2,LEN(E145)-3)),VALUE(SUBSTITUTE(E145,",","")))))),IF(RIGHT(E145,1)="T",1000000000000*VALUE(LEFT(E145,LEN(E145)-1)),IF(RIGHT(E145,1)="M",1000000*VALUE(LEFT(E145,LEN(E145)-1)),IF(RIGHT(E145,1)="B",1000000000*VALUE(LEFT(E145,LEN(E145)-1)),IF(RIGHT(E145,1)="%",0.01*VALUE(LEFT(E145,LEN(E145)-1)),IF(RIGHT(E145,1)="k",1000*VALUE(LEFT(E145,LEN(E145)-1)),VALUE(SUBSTITUTE(E145,",",""))))))))),"N/A")</f>
        <v/>
      </c>
      <c r="M145">
        <f>IFERROR(IF(TRIM(F145)="-", "N/A", IF(RIGHT(F145,1)=")",IF(RIGHT(F145,2)="T)",-1000000000000*VALUE(MID(F145,2,LEN(F145)-3)),IF(RIGHT(F145,2)="M)",-1000000*VALUE(MID(F145,2,LEN(F145)-3)),IF(RIGHT(F145,2)="B)",-1000000000*VALUE(MID(F145,2,LEN(F145)-3)),IF(RIGHT(F145,2)="k)",-1000*VALUE(MID(F145,2,LEN(F145)-3)),VALUE(SUBSTITUTE(F145,",","")))))),IF(RIGHT(F145,1)="T",1000000000000*VALUE(LEFT(F145,LEN(F145)-1)),IF(RIGHT(F145,1)="M",1000000*VALUE(LEFT(F145,LEN(F145)-1)),IF(RIGHT(F145,1)="B",1000000000*VALUE(LEFT(F145,LEN(F145)-1)),IF(RIGHT(F145,1)="%",0.01*VALUE(LEFT(F145,LEN(F145)-1)),IF(RIGHT(F145,1)="k",1000*VALUE(LEFT(F145,LEN(F145)-1)),VALUE(SUBSTITUTE(F145,",",""))))))))),"N/A")</f>
        <v/>
      </c>
      <c r="N145">
        <f>IFERROR(IF(TRIM(G145)="-", "N/A", IF(RIGHT(G145,1)=")",IF(RIGHT(G145,2)="T)",-1000000000000*VALUE(MID(G145,2,LEN(G145)-3)),IF(RIGHT(G145,2)="M)",-1000000*VALUE(MID(G145,2,LEN(G145)-3)),IF(RIGHT(G145,2)="B)",-1000000000*VALUE(MID(G145,2,LEN(G145)-3)),IF(RIGHT(G145,2)="k)",-1000*VALUE(MID(G145,2,LEN(G145)-3)),VALUE(SUBSTITUTE(G145,",","")))))),IF(RIGHT(G145,1)="T",1000000000000*VALUE(LEFT(G145,LEN(G145)-1)),IF(RIGHT(G145,1)="M",1000000*VALUE(LEFT(G145,LEN(G145)-1)),IF(RIGHT(G145,1)="B",1000000000*VALUE(LEFT(G145,LEN(G145)-1)),IF(RIGHT(G145,1)="%",0.01*VALUE(LEFT(G145,LEN(G145)-1)),IF(RIGHT(G145,1)="k",1000*VALUE(LEFT(G145,LEN(G145)-1)),VALUE(SUBSTITUTE(G145,",",""))))))))),"N/A")</f>
        <v/>
      </c>
      <c r="P145">
        <f>MAX(J145:N145)</f>
        <v/>
      </c>
      <c r="Q145">
        <f>IFERROR(J144+MATCH(P145,J145:N145,0)-1,"")</f>
        <v/>
      </c>
      <c r="R145">
        <f>IF(Q145="","",MIN(J145:N145))</f>
        <v/>
      </c>
      <c r="S145">
        <f>IFERROR(J144+MATCH(R145,J145:N145,0)-1,"")</f>
        <v/>
      </c>
      <c r="T145">
        <f>IFERROR(AVERAGE(J145:N145),"")</f>
        <v/>
      </c>
      <c r="U145">
        <f>IFERROR(STDEV(J145:N145),"")</f>
        <v/>
      </c>
      <c r="V145">
        <f>IFERROR(IF(C145="-","",IF(ISBLANK(B145),"",IF(OR(ISNUMBER(FIND("Growth",B145)),ISNUMBER(FIND("Margin",B145))),"",(J145-T145)/U145))),"")</f>
        <v/>
      </c>
      <c r="W145">
        <f>IFERROR(IF(OR(D145="-",ISBLANK(D145)),"",(K145-T145)/U145),"")</f>
        <v/>
      </c>
      <c r="X145">
        <f>IFERROR(IF(OR(E145="-",ISBLANK(E145)),"",(L145-T145)/U145),"")</f>
        <v/>
      </c>
      <c r="Y145">
        <f>IFERROR(IF(OR(F145="-",ISBLANK(F145)),"",(M145-T145)/U145),"")</f>
        <v/>
      </c>
      <c r="Z145">
        <f>IFERROR(IF(OR(G145="-",ISBLANK(G145)),"",(N145-T145)/U145),"")</f>
        <v/>
      </c>
      <c r="AA145">
        <f>IF(MAX(MAX(V145:Z145),ABS(MIN(V145:Z145)))=ABS(MIN(V145:Z145)),MIN(V145:Z145),MAX(V145:Z145))</f>
        <v/>
      </c>
      <c r="AB145">
        <f>IFERROR(V144+MATCH(AA145,V145:Z145,0)-1,"")</f>
        <v/>
      </c>
      <c r="AC145">
        <f>IF(AB145&lt;&gt;"",IF(S145=AB145,"Low",IF(AB145=Q145,"High","")),"")</f>
        <v/>
      </c>
      <c r="AE145">
        <f>IF(ISNUMBER(MATCH("N/A",J145:N145,0)),"",IFERROR((5 * SUMPRODUCT(J144:N144,J145:N145) - PRODUCT(SUM(J144:N144),SUM(J145:N145))) / ((5 * SUM((J144^2)+(K144^2)+(L144^2)+(M144^2)+(N144^2))) - SUM(J144:N144)^2),""))</f>
        <v/>
      </c>
      <c r="AF145">
        <f>IFERROR(CORREL(J144:N144,J145:N145),"")</f>
        <v/>
      </c>
      <c r="AZ145">
        <f>IF(Q145=S145,0,1)</f>
        <v/>
      </c>
      <c r="BA145">
        <f>IF(AZ145=1,IF(Q145="","",IF(Q145=N144,"Yes","No")),"")</f>
        <v/>
      </c>
      <c r="BB145">
        <f>IF(BA145="Yes",P145,"")</f>
        <v/>
      </c>
      <c r="BC145">
        <f>IF(AZ145=1,IF(S145="","",IF(S145=N144,"Yes","No")),"")</f>
        <v/>
      </c>
      <c r="BD145">
        <f>IF(BC145="Yes",R145,"")</f>
        <v/>
      </c>
      <c r="BE145">
        <f>IFERROR(IF(SIGN(AE145)=1,"Increasing",IF(SIGN(AE145)=-1,"Decreasing","")),"")</f>
        <v/>
      </c>
      <c r="BF145">
        <f>IF(OR(AND(BE145="Increasing",BA145="Yes"),AND(BE145="Decreasing",BC145="Yes")),"Yes","No")</f>
        <v/>
      </c>
      <c r="BG145">
        <f>IF(I145="pos_trend","Yes","No")</f>
        <v/>
      </c>
      <c r="BH145">
        <f>IF(AF145&lt;&gt;"",IF(ABS(AF145)&gt;0.8,"Yes","No"),"")</f>
        <v/>
      </c>
    </row>
    <row r="146" spans="1:60">
      <c r="I146">
        <f>IF(AND(K146&gt; J146, L146&gt; K146, M146&gt; L146, N146&gt; M146), "pos_trend", IF(AND(K146&lt; J146, L146&lt; K146, M146&lt; L146, N146&lt; M146), "neg_trend", "N/A"))</f>
        <v/>
      </c>
      <c r="J146">
        <f>IFERROR(IF(TRIM(C146)="-", "N/A", IF(RIGHT(C146,1)=")",IF(RIGHT(C146,2)="T)",-1000000000000*VALUE(MID(C146,2,LEN(C146)-3)),IF(RIGHT(C146,2)="M)",-1000000*VALUE(MID(C146,2,LEN(C146)-3)),IF(RIGHT(C146,2)="B)",-1000000000*VALUE(MID(C146,2,LEN(C146)-3)),IF(RIGHT(C146,2)="k)",-1000*VALUE(MID(C146,2,LEN(C146)-3)),VALUE(SUBSTITUTE(C146,",","")))))),IF(RIGHT(C146,1)="T",1000000000000*VALUE(LEFT(C146,LEN(C146)-1)),IF(RIGHT(C146,1)="M",1000000*VALUE(LEFT(C146,LEN(C146)-1)),IF(RIGHT(C146,1)="B",1000000000*VALUE(LEFT(C146,LEN(C146)-1)),IF(RIGHT(C146,1)="%",0.01*VALUE(LEFT(C146,LEN(C146)-1)),IF(RIGHT(C146,1)="k",1000*VALUE(LEFT(C146,LEN(C146)-1)),VALUE(SUBSTITUTE(C146,",",""))))))))),"N/A")</f>
        <v/>
      </c>
      <c r="K146">
        <f>IFERROR(IF(TRIM(D146)="-", "N/A", IF(RIGHT(D146,1)=")",IF(RIGHT(D146,2)="T)",-1000000000000*VALUE(MID(D146,2,LEN(D146)-3)),IF(RIGHT(D146,2)="M)",-1000000*VALUE(MID(D146,2,LEN(D146)-3)),IF(RIGHT(D146,2)="B)",-1000000000*VALUE(MID(D146,2,LEN(D146)-3)),IF(RIGHT(D146,2)="k)",-1000*VALUE(MID(D146,2,LEN(D146)-3)),VALUE(SUBSTITUTE(D146,",","")))))),IF(RIGHT(D146,1)="T",1000000000000*VALUE(LEFT(D146,LEN(D146)-1)),IF(RIGHT(D146,1)="M",1000000*VALUE(LEFT(D146,LEN(D146)-1)),IF(RIGHT(D146,1)="B",1000000000*VALUE(LEFT(D146,LEN(D146)-1)),IF(RIGHT(D146,1)="%",0.01*VALUE(LEFT(D146,LEN(D146)-1)),IF(RIGHT(D146,1)="k",1000*VALUE(LEFT(D146,LEN(D146)-1)),VALUE(SUBSTITUTE(D146,",",""))))))))),"N/A")</f>
        <v/>
      </c>
      <c r="L146">
        <f>IFERROR(IF(TRIM(E146)="-", "N/A", IF(RIGHT(E146,1)=")",IF(RIGHT(E146,2)="T)",-1000000000000*VALUE(MID(E146,2,LEN(E146)-3)),IF(RIGHT(E146,2)="M)",-1000000*VALUE(MID(E146,2,LEN(E146)-3)),IF(RIGHT(E146,2)="B)",-1000000000*VALUE(MID(E146,2,LEN(E146)-3)),IF(RIGHT(E146,2)="k)",-1000*VALUE(MID(E146,2,LEN(E146)-3)),VALUE(SUBSTITUTE(E146,",","")))))),IF(RIGHT(E146,1)="T",1000000000000*VALUE(LEFT(E146,LEN(E146)-1)),IF(RIGHT(E146,1)="M",1000000*VALUE(LEFT(E146,LEN(E146)-1)),IF(RIGHT(E146,1)="B",1000000000*VALUE(LEFT(E146,LEN(E146)-1)),IF(RIGHT(E146,1)="%",0.01*VALUE(LEFT(E146,LEN(E146)-1)),IF(RIGHT(E146,1)="k",1000*VALUE(LEFT(E146,LEN(E146)-1)),VALUE(SUBSTITUTE(E146,",",""))))))))),"N/A")</f>
        <v/>
      </c>
      <c r="M146">
        <f>IFERROR(IF(TRIM(F146)="-", "N/A", IF(RIGHT(F146,1)=")",IF(RIGHT(F146,2)="T)",-1000000000000*VALUE(MID(F146,2,LEN(F146)-3)),IF(RIGHT(F146,2)="M)",-1000000*VALUE(MID(F146,2,LEN(F146)-3)),IF(RIGHT(F146,2)="B)",-1000000000*VALUE(MID(F146,2,LEN(F146)-3)),IF(RIGHT(F146,2)="k)",-1000*VALUE(MID(F146,2,LEN(F146)-3)),VALUE(SUBSTITUTE(F146,",","")))))),IF(RIGHT(F146,1)="T",1000000000000*VALUE(LEFT(F146,LEN(F146)-1)),IF(RIGHT(F146,1)="M",1000000*VALUE(LEFT(F146,LEN(F146)-1)),IF(RIGHT(F146,1)="B",1000000000*VALUE(LEFT(F146,LEN(F146)-1)),IF(RIGHT(F146,1)="%",0.01*VALUE(LEFT(F146,LEN(F146)-1)),IF(RIGHT(F146,1)="k",1000*VALUE(LEFT(F146,LEN(F146)-1)),VALUE(SUBSTITUTE(F146,",",""))))))))),"N/A")</f>
        <v/>
      </c>
      <c r="N146">
        <f>IFERROR(IF(TRIM(G146)="-", "N/A", IF(RIGHT(G146,1)=")",IF(RIGHT(G146,2)="T)",-1000000000000*VALUE(MID(G146,2,LEN(G146)-3)),IF(RIGHT(G146,2)="M)",-1000000*VALUE(MID(G146,2,LEN(G146)-3)),IF(RIGHT(G146,2)="B)",-1000000000*VALUE(MID(G146,2,LEN(G146)-3)),IF(RIGHT(G146,2)="k)",-1000*VALUE(MID(G146,2,LEN(G146)-3)),VALUE(SUBSTITUTE(G146,",","")))))),IF(RIGHT(G146,1)="T",1000000000000*VALUE(LEFT(G146,LEN(G146)-1)),IF(RIGHT(G146,1)="M",1000000*VALUE(LEFT(G146,LEN(G146)-1)),IF(RIGHT(G146,1)="B",1000000000*VALUE(LEFT(G146,LEN(G146)-1)),IF(RIGHT(G146,1)="%",0.01*VALUE(LEFT(G146,LEN(G146)-1)),IF(RIGHT(G146,1)="k",1000*VALUE(LEFT(G146,LEN(G146)-1)),VALUE(SUBSTITUTE(G146,",",""))))))))),"N/A")</f>
        <v/>
      </c>
      <c r="P146">
        <f>MAX(J146:N146)</f>
        <v/>
      </c>
      <c r="Q146">
        <f>IFERROR(J144+MATCH(P146,J146:N146,0)-1,"")</f>
        <v/>
      </c>
      <c r="R146">
        <f>IF(Q146="","",MIN(J146:N146))</f>
        <v/>
      </c>
      <c r="S146">
        <f>IFERROR(J144+MATCH(R146,J146:N146,0)-1,"")</f>
        <v/>
      </c>
      <c r="T146">
        <f>IFERROR(AVERAGE(J146:N146),"")</f>
        <v/>
      </c>
      <c r="U146">
        <f>IFERROR(STDEV(J146:N146),"")</f>
        <v/>
      </c>
      <c r="V146">
        <f>IFERROR(IF(C146="-","",IF(ISBLANK(B146),"",IF(OR(ISNUMBER(FIND("Growth",B146)),ISNUMBER(FIND("Margin",B146))),"",(J146-T146)/U146))),"")</f>
        <v/>
      </c>
      <c r="W146">
        <f>IFERROR(IF(OR(D146="-",ISBLANK(D146)),"",(K146-T146)/U146),"")</f>
        <v/>
      </c>
      <c r="X146">
        <f>IFERROR(IF(OR(E146="-",ISBLANK(E146)),"",(L146-T146)/U146),"")</f>
        <v/>
      </c>
      <c r="Y146">
        <f>IFERROR(IF(OR(F146="-",ISBLANK(F146)),"",(M146-T146)/U146),"")</f>
        <v/>
      </c>
      <c r="Z146">
        <f>IFERROR(IF(OR(G146="-",ISBLANK(G146)),"",(N146-T146)/U146),"")</f>
        <v/>
      </c>
      <c r="AA146">
        <f>IF(MAX(MAX(V146:Z146),ABS(MIN(V146:Z146)))=ABS(MIN(V146:Z146)),MIN(V146:Z146),MAX(V146:Z146))</f>
        <v/>
      </c>
      <c r="AB146">
        <f>IFERROR(V144+MATCH(AA146,V146:Z146,0)-1,"")</f>
        <v/>
      </c>
      <c r="AC146">
        <f>IF(AB146&lt;&gt;"",IF(S146=AB146,"Low",IF(AB146=Q146,"High","")),"")</f>
        <v/>
      </c>
      <c r="AE146">
        <f>IF(ISNUMBER(MATCH("N/A",J146:N146,0)),"",IFERROR((5 * SUMPRODUCT(J144:N144,J146:N146) - PRODUCT(SUM(J144:N144),SUM(J146:N146))) / ((5 * SUM((J144^2)+(K144^2)+(L144^2)+(M144^2)+(N144^2))) - SUM(J144:N144)^2),""))</f>
        <v/>
      </c>
      <c r="AF146">
        <f>IFERROR(CORREL(J144:N144,J146:N146),"")</f>
        <v/>
      </c>
      <c r="AZ146">
        <f>IF(Q146=S146,0,1)</f>
        <v/>
      </c>
      <c r="BA146">
        <f>IF(AZ146=1,IF(Q146="","",IF(Q146=N144,"Yes","No")),"")</f>
        <v/>
      </c>
      <c r="BB146">
        <f>IF(BA146="Yes",P146,"")</f>
        <v/>
      </c>
      <c r="BC146">
        <f>IF(AZ146=1,IF(S146="","",IF(S146=N144,"Yes","No")),"")</f>
        <v/>
      </c>
      <c r="BD146">
        <f>IF(BC146="Yes",R146,"")</f>
        <v/>
      </c>
      <c r="BE146">
        <f>IFERROR(IF(SIGN(AE146)=1,"Increasing",IF(SIGN(AE146)=-1,"Decreasing","")),"")</f>
        <v/>
      </c>
      <c r="BF146">
        <f>IF(OR(AND(BE146="Increasing",BA146="Yes"),AND(BE146="Decreasing",BC146="Yes")),"Yes","No")</f>
        <v/>
      </c>
      <c r="BG146">
        <f>IF(I146="pos_trend","Yes","No")</f>
        <v/>
      </c>
      <c r="BH146">
        <f>IF(AF146&lt;&gt;"",IF(ABS(AF146)&gt;0.8,"Yes","No"),"")</f>
        <v/>
      </c>
    </row>
    <row r="147" spans="1:60">
      <c r="I147">
        <f>IF(AND(K147&gt; J147, L147&gt; K147, M147&gt; L147, N147&gt; M147), "pos_trend", IF(AND(K147&lt; J147, L147&lt; K147, M147&lt; L147, N147&lt; M147), "neg_trend", "N/A"))</f>
        <v/>
      </c>
      <c r="J147">
        <f>IFERROR(IF(TRIM(C147)="-", "N/A", IF(RIGHT(C147,1)=")",IF(RIGHT(C147,2)="T)",-1000000000000*VALUE(MID(C147,2,LEN(C147)-3)),IF(RIGHT(C147,2)="M)",-1000000*VALUE(MID(C147,2,LEN(C147)-3)),IF(RIGHT(C147,2)="B)",-1000000000*VALUE(MID(C147,2,LEN(C147)-3)),IF(RIGHT(C147,2)="k)",-1000*VALUE(MID(C147,2,LEN(C147)-3)),VALUE(SUBSTITUTE(C147,",","")))))),IF(RIGHT(C147,1)="T",1000000000000*VALUE(LEFT(C147,LEN(C147)-1)),IF(RIGHT(C147,1)="M",1000000*VALUE(LEFT(C147,LEN(C147)-1)),IF(RIGHT(C147,1)="B",1000000000*VALUE(LEFT(C147,LEN(C147)-1)),IF(RIGHT(C147,1)="%",0.01*VALUE(LEFT(C147,LEN(C147)-1)),IF(RIGHT(C147,1)="k",1000*VALUE(LEFT(C147,LEN(C147)-1)),VALUE(SUBSTITUTE(C147,",",""))))))))),"N/A")</f>
        <v/>
      </c>
      <c r="K147">
        <f>IFERROR(IF(TRIM(D147)="-", "N/A", IF(RIGHT(D147,1)=")",IF(RIGHT(D147,2)="T)",-1000000000000*VALUE(MID(D147,2,LEN(D147)-3)),IF(RIGHT(D147,2)="M)",-1000000*VALUE(MID(D147,2,LEN(D147)-3)),IF(RIGHT(D147,2)="B)",-1000000000*VALUE(MID(D147,2,LEN(D147)-3)),IF(RIGHT(D147,2)="k)",-1000*VALUE(MID(D147,2,LEN(D147)-3)),VALUE(SUBSTITUTE(D147,",","")))))),IF(RIGHT(D147,1)="T",1000000000000*VALUE(LEFT(D147,LEN(D147)-1)),IF(RIGHT(D147,1)="M",1000000*VALUE(LEFT(D147,LEN(D147)-1)),IF(RIGHT(D147,1)="B",1000000000*VALUE(LEFT(D147,LEN(D147)-1)),IF(RIGHT(D147,1)="%",0.01*VALUE(LEFT(D147,LEN(D147)-1)),IF(RIGHT(D147,1)="k",1000*VALUE(LEFT(D147,LEN(D147)-1)),VALUE(SUBSTITUTE(D147,",",""))))))))),"N/A")</f>
        <v/>
      </c>
      <c r="L147">
        <f>IFERROR(IF(TRIM(E147)="-", "N/A", IF(RIGHT(E147,1)=")",IF(RIGHT(E147,2)="T)",-1000000000000*VALUE(MID(E147,2,LEN(E147)-3)),IF(RIGHT(E147,2)="M)",-1000000*VALUE(MID(E147,2,LEN(E147)-3)),IF(RIGHT(E147,2)="B)",-1000000000*VALUE(MID(E147,2,LEN(E147)-3)),IF(RIGHT(E147,2)="k)",-1000*VALUE(MID(E147,2,LEN(E147)-3)),VALUE(SUBSTITUTE(E147,",","")))))),IF(RIGHT(E147,1)="T",1000000000000*VALUE(LEFT(E147,LEN(E147)-1)),IF(RIGHT(E147,1)="M",1000000*VALUE(LEFT(E147,LEN(E147)-1)),IF(RIGHT(E147,1)="B",1000000000*VALUE(LEFT(E147,LEN(E147)-1)),IF(RIGHT(E147,1)="%",0.01*VALUE(LEFT(E147,LEN(E147)-1)),IF(RIGHT(E147,1)="k",1000*VALUE(LEFT(E147,LEN(E147)-1)),VALUE(SUBSTITUTE(E147,",",""))))))))),"N/A")</f>
        <v/>
      </c>
      <c r="M147">
        <f>IFERROR(IF(TRIM(F147)="-", "N/A", IF(RIGHT(F147,1)=")",IF(RIGHT(F147,2)="T)",-1000000000000*VALUE(MID(F147,2,LEN(F147)-3)),IF(RIGHT(F147,2)="M)",-1000000*VALUE(MID(F147,2,LEN(F147)-3)),IF(RIGHT(F147,2)="B)",-1000000000*VALUE(MID(F147,2,LEN(F147)-3)),IF(RIGHT(F147,2)="k)",-1000*VALUE(MID(F147,2,LEN(F147)-3)),VALUE(SUBSTITUTE(F147,",","")))))),IF(RIGHT(F147,1)="T",1000000000000*VALUE(LEFT(F147,LEN(F147)-1)),IF(RIGHT(F147,1)="M",1000000*VALUE(LEFT(F147,LEN(F147)-1)),IF(RIGHT(F147,1)="B",1000000000*VALUE(LEFT(F147,LEN(F147)-1)),IF(RIGHT(F147,1)="%",0.01*VALUE(LEFT(F147,LEN(F147)-1)),IF(RIGHT(F147,1)="k",1000*VALUE(LEFT(F147,LEN(F147)-1)),VALUE(SUBSTITUTE(F147,",",""))))))))),"N/A")</f>
        <v/>
      </c>
      <c r="N147">
        <f>IFERROR(IF(TRIM(G147)="-", "N/A", IF(RIGHT(G147,1)=")",IF(RIGHT(G147,2)="T)",-1000000000000*VALUE(MID(G147,2,LEN(G147)-3)),IF(RIGHT(G147,2)="M)",-1000000*VALUE(MID(G147,2,LEN(G147)-3)),IF(RIGHT(G147,2)="B)",-1000000000*VALUE(MID(G147,2,LEN(G147)-3)),IF(RIGHT(G147,2)="k)",-1000*VALUE(MID(G147,2,LEN(G147)-3)),VALUE(SUBSTITUTE(G147,",","")))))),IF(RIGHT(G147,1)="T",1000000000000*VALUE(LEFT(G147,LEN(G147)-1)),IF(RIGHT(G147,1)="M",1000000*VALUE(LEFT(G147,LEN(G147)-1)),IF(RIGHT(G147,1)="B",1000000000*VALUE(LEFT(G147,LEN(G147)-1)),IF(RIGHT(G147,1)="%",0.01*VALUE(LEFT(G147,LEN(G147)-1)),IF(RIGHT(G147,1)="k",1000*VALUE(LEFT(G147,LEN(G147)-1)),VALUE(SUBSTITUTE(G147,",",""))))))))),"N/A")</f>
        <v/>
      </c>
      <c r="P147">
        <f>MAX(J147:N147)</f>
        <v/>
      </c>
      <c r="Q147">
        <f>IFERROR(J144+MATCH(P147,J147:N147,0)-1,"")</f>
        <v/>
      </c>
      <c r="R147">
        <f>IF(Q147="","",MIN(J147:N147))</f>
        <v/>
      </c>
      <c r="S147">
        <f>IFERROR(J144+MATCH(R147,J147:N147,0)-1,"")</f>
        <v/>
      </c>
      <c r="T147">
        <f>IFERROR(AVERAGE(J147:N147),"")</f>
        <v/>
      </c>
      <c r="U147">
        <f>IFERROR(STDEV(J147:N147),"")</f>
        <v/>
      </c>
      <c r="V147">
        <f>IFERROR(IF(C147="-","",IF(ISBLANK(B147),"",IF(OR(ISNUMBER(FIND("Growth",B147)),ISNUMBER(FIND("Margin",B147))),"",(J147-T147)/U147))),"")</f>
        <v/>
      </c>
      <c r="W147">
        <f>IFERROR(IF(OR(D147="-",ISBLANK(D147)),"",(K147-T147)/U147),"")</f>
        <v/>
      </c>
      <c r="X147">
        <f>IFERROR(IF(OR(E147="-",ISBLANK(E147)),"",(L147-T147)/U147),"")</f>
        <v/>
      </c>
      <c r="Y147">
        <f>IFERROR(IF(OR(F147="-",ISBLANK(F147)),"",(M147-T147)/U147),"")</f>
        <v/>
      </c>
      <c r="Z147">
        <f>IFERROR(IF(OR(G147="-",ISBLANK(G147)),"",(N147-T147)/U147),"")</f>
        <v/>
      </c>
      <c r="AA147">
        <f>IF(MAX(MAX(V147:Z147),ABS(MIN(V147:Z147)))=ABS(MIN(V147:Z147)),MIN(V147:Z147),MAX(V147:Z147))</f>
        <v/>
      </c>
      <c r="AB147">
        <f>IFERROR(V144+MATCH(AA147,V147:Z147,0)-1,"")</f>
        <v/>
      </c>
      <c r="AC147">
        <f>IF(AB147&lt;&gt;"",IF(S147=AB147,"Low",IF(AB147=Q147,"High","")),"")</f>
        <v/>
      </c>
      <c r="AE147">
        <f>IF(ISNUMBER(MATCH("N/A",J147:N147,0)),"",IFERROR((5 * SUMPRODUCT(J144:N144,J147:N147) - PRODUCT(SUM(J144:N144),SUM(J147:N147))) / ((5 * SUM((J144^2)+(K144^2)+(L144^2)+(M144^2)+(N144^2))) - SUM(J144:N144)^2),""))</f>
        <v/>
      </c>
      <c r="AF147">
        <f>IFERROR(CORREL(J144:N144,J147:N147),"")</f>
        <v/>
      </c>
      <c r="AZ147">
        <f>IF(Q147=S147,0,1)</f>
        <v/>
      </c>
      <c r="BA147">
        <f>IF(AZ147=1,IF(Q147="","",IF(Q147=N144,"Yes","No")),"")</f>
        <v/>
      </c>
      <c r="BB147">
        <f>IF(BA147="Yes",P147,"")</f>
        <v/>
      </c>
      <c r="BC147">
        <f>IF(AZ147=1,IF(S147="","",IF(S147=N144,"Yes","No")),"")</f>
        <v/>
      </c>
      <c r="BD147">
        <f>IF(BC147="Yes",R147,"")</f>
        <v/>
      </c>
      <c r="BE147">
        <f>IFERROR(IF(SIGN(AE147)=1,"Increasing",IF(SIGN(AE147)=-1,"Decreasing","")),"")</f>
        <v/>
      </c>
      <c r="BF147">
        <f>IF(OR(AND(BE147="Increasing",BA147="Yes"),AND(BE147="Decreasing",BC147="Yes")),"Yes","No")</f>
        <v/>
      </c>
      <c r="BG147">
        <f>IF(I147="pos_trend","Yes","No")</f>
        <v/>
      </c>
      <c r="BH147">
        <f>IF(AF147&lt;&gt;"",IF(ABS(AF147)&gt;0.8,"Yes","No"),"")</f>
        <v/>
      </c>
    </row>
    <row r="148" spans="1:60">
      <c r="I148">
        <f>IF(AND(K148&gt; J148, L148&gt; K148, M148&gt; L148, N148&gt; M148), "pos_trend", IF(AND(K148&lt; J148, L148&lt; K148, M148&lt; L148, N148&lt; M148), "neg_trend", "N/A"))</f>
        <v/>
      </c>
      <c r="J148">
        <f>IFERROR(IF(TRIM(C148)="-", "N/A", IF(RIGHT(C148,1)=")",IF(RIGHT(C148,2)="T)",-1000000000000*VALUE(MID(C148,2,LEN(C148)-3)),IF(RIGHT(C148,2)="M)",-1000000*VALUE(MID(C148,2,LEN(C148)-3)),IF(RIGHT(C148,2)="B)",-1000000000*VALUE(MID(C148,2,LEN(C148)-3)),IF(RIGHT(C148,2)="k)",-1000*VALUE(MID(C148,2,LEN(C148)-3)),VALUE(SUBSTITUTE(C148,",","")))))),IF(RIGHT(C148,1)="T",1000000000000*VALUE(LEFT(C148,LEN(C148)-1)),IF(RIGHT(C148,1)="M",1000000*VALUE(LEFT(C148,LEN(C148)-1)),IF(RIGHT(C148,1)="B",1000000000*VALUE(LEFT(C148,LEN(C148)-1)),IF(RIGHT(C148,1)="%",0.01*VALUE(LEFT(C148,LEN(C148)-1)),IF(RIGHT(C148,1)="k",1000*VALUE(LEFT(C148,LEN(C148)-1)),VALUE(SUBSTITUTE(C148,",",""))))))))),"N/A")</f>
        <v/>
      </c>
      <c r="K148">
        <f>IFERROR(IF(TRIM(D148)="-", "N/A", IF(RIGHT(D148,1)=")",IF(RIGHT(D148,2)="T)",-1000000000000*VALUE(MID(D148,2,LEN(D148)-3)),IF(RIGHT(D148,2)="M)",-1000000*VALUE(MID(D148,2,LEN(D148)-3)),IF(RIGHT(D148,2)="B)",-1000000000*VALUE(MID(D148,2,LEN(D148)-3)),IF(RIGHT(D148,2)="k)",-1000*VALUE(MID(D148,2,LEN(D148)-3)),VALUE(SUBSTITUTE(D148,",","")))))),IF(RIGHT(D148,1)="T",1000000000000*VALUE(LEFT(D148,LEN(D148)-1)),IF(RIGHT(D148,1)="M",1000000*VALUE(LEFT(D148,LEN(D148)-1)),IF(RIGHT(D148,1)="B",1000000000*VALUE(LEFT(D148,LEN(D148)-1)),IF(RIGHT(D148,1)="%",0.01*VALUE(LEFT(D148,LEN(D148)-1)),IF(RIGHT(D148,1)="k",1000*VALUE(LEFT(D148,LEN(D148)-1)),VALUE(SUBSTITUTE(D148,",",""))))))))),"N/A")</f>
        <v/>
      </c>
      <c r="L148">
        <f>IFERROR(IF(TRIM(E148)="-", "N/A", IF(RIGHT(E148,1)=")",IF(RIGHT(E148,2)="T)",-1000000000000*VALUE(MID(E148,2,LEN(E148)-3)),IF(RIGHT(E148,2)="M)",-1000000*VALUE(MID(E148,2,LEN(E148)-3)),IF(RIGHT(E148,2)="B)",-1000000000*VALUE(MID(E148,2,LEN(E148)-3)),IF(RIGHT(E148,2)="k)",-1000*VALUE(MID(E148,2,LEN(E148)-3)),VALUE(SUBSTITUTE(E148,",","")))))),IF(RIGHT(E148,1)="T",1000000000000*VALUE(LEFT(E148,LEN(E148)-1)),IF(RIGHT(E148,1)="M",1000000*VALUE(LEFT(E148,LEN(E148)-1)),IF(RIGHT(E148,1)="B",1000000000*VALUE(LEFT(E148,LEN(E148)-1)),IF(RIGHT(E148,1)="%",0.01*VALUE(LEFT(E148,LEN(E148)-1)),IF(RIGHT(E148,1)="k",1000*VALUE(LEFT(E148,LEN(E148)-1)),VALUE(SUBSTITUTE(E148,",",""))))))))),"N/A")</f>
        <v/>
      </c>
      <c r="M148">
        <f>IFERROR(IF(TRIM(F148)="-", "N/A", IF(RIGHT(F148,1)=")",IF(RIGHT(F148,2)="T)",-1000000000000*VALUE(MID(F148,2,LEN(F148)-3)),IF(RIGHT(F148,2)="M)",-1000000*VALUE(MID(F148,2,LEN(F148)-3)),IF(RIGHT(F148,2)="B)",-1000000000*VALUE(MID(F148,2,LEN(F148)-3)),IF(RIGHT(F148,2)="k)",-1000*VALUE(MID(F148,2,LEN(F148)-3)),VALUE(SUBSTITUTE(F148,",","")))))),IF(RIGHT(F148,1)="T",1000000000000*VALUE(LEFT(F148,LEN(F148)-1)),IF(RIGHT(F148,1)="M",1000000*VALUE(LEFT(F148,LEN(F148)-1)),IF(RIGHT(F148,1)="B",1000000000*VALUE(LEFT(F148,LEN(F148)-1)),IF(RIGHT(F148,1)="%",0.01*VALUE(LEFT(F148,LEN(F148)-1)),IF(RIGHT(F148,1)="k",1000*VALUE(LEFT(F148,LEN(F148)-1)),VALUE(SUBSTITUTE(F148,",",""))))))))),"N/A")</f>
        <v/>
      </c>
      <c r="N148">
        <f>IFERROR(IF(TRIM(G148)="-", "N/A", IF(RIGHT(G148,1)=")",IF(RIGHT(G148,2)="T)",-1000000000000*VALUE(MID(G148,2,LEN(G148)-3)),IF(RIGHT(G148,2)="M)",-1000000*VALUE(MID(G148,2,LEN(G148)-3)),IF(RIGHT(G148,2)="B)",-1000000000*VALUE(MID(G148,2,LEN(G148)-3)),IF(RIGHT(G148,2)="k)",-1000*VALUE(MID(G148,2,LEN(G148)-3)),VALUE(SUBSTITUTE(G148,",","")))))),IF(RIGHT(G148,1)="T",1000000000000*VALUE(LEFT(G148,LEN(G148)-1)),IF(RIGHT(G148,1)="M",1000000*VALUE(LEFT(G148,LEN(G148)-1)),IF(RIGHT(G148,1)="B",1000000000*VALUE(LEFT(G148,LEN(G148)-1)),IF(RIGHT(G148,1)="%",0.01*VALUE(LEFT(G148,LEN(G148)-1)),IF(RIGHT(G148,1)="k",1000*VALUE(LEFT(G148,LEN(G148)-1)),VALUE(SUBSTITUTE(G148,",",""))))))))),"N/A")</f>
        <v/>
      </c>
      <c r="P148">
        <f>MAX(J148:N148)</f>
        <v/>
      </c>
      <c r="Q148">
        <f>IFERROR(J144+MATCH(P148,J148:N148,0)-1,"")</f>
        <v/>
      </c>
      <c r="R148">
        <f>IF(Q148="","",MIN(J148:N148))</f>
        <v/>
      </c>
      <c r="S148">
        <f>IFERROR(J144+MATCH(R148,J148:N148,0)-1,"")</f>
        <v/>
      </c>
      <c r="T148">
        <f>IFERROR(AVERAGE(J148:N148),"")</f>
        <v/>
      </c>
      <c r="U148">
        <f>IFERROR(STDEV(J148:N148),"")</f>
        <v/>
      </c>
      <c r="V148">
        <f>IFERROR(IF(C148="-","",IF(ISBLANK(B148),"",IF(OR(ISNUMBER(FIND("Growth",B148)),ISNUMBER(FIND("Margin",B148))),"",(J148-T148)/U148))),"")</f>
        <v/>
      </c>
      <c r="W148">
        <f>IFERROR(IF(OR(D148="-",ISBLANK(D148)),"",(K148-T148)/U148),"")</f>
        <v/>
      </c>
      <c r="X148">
        <f>IFERROR(IF(OR(E148="-",ISBLANK(E148)),"",(L148-T148)/U148),"")</f>
        <v/>
      </c>
      <c r="Y148">
        <f>IFERROR(IF(OR(F148="-",ISBLANK(F148)),"",(M148-T148)/U148),"")</f>
        <v/>
      </c>
      <c r="Z148">
        <f>IFERROR(IF(OR(G148="-",ISBLANK(G148)),"",(N148-T148)/U148),"")</f>
        <v/>
      </c>
      <c r="AA148">
        <f>IF(MAX(MAX(V148:Z148),ABS(MIN(V148:Z148)))=ABS(MIN(V148:Z148)),MIN(V148:Z148),MAX(V148:Z148))</f>
        <v/>
      </c>
      <c r="AB148">
        <f>IFERROR(V144+MATCH(AA148,V148:Z148,0)-1,"")</f>
        <v/>
      </c>
      <c r="AC148">
        <f>IF(AB148&lt;&gt;"",IF(S148=AB148,"Low",IF(AB148=Q148,"High","")),"")</f>
        <v/>
      </c>
      <c r="AE148">
        <f>IF(ISNUMBER(MATCH("N/A",J148:N148,0)),"",IFERROR((5 * SUMPRODUCT(J144:N144,J148:N148) - PRODUCT(SUM(J144:N144),SUM(J148:N148))) / ((5 * SUM((J144^2)+(K144^2)+(L144^2)+(M144^2)+(N144^2))) - SUM(J144:N144)^2),""))</f>
        <v/>
      </c>
      <c r="AF148">
        <f>IFERROR(CORREL(J144:N144,J148:N148),"")</f>
        <v/>
      </c>
      <c r="AZ148">
        <f>IF(Q148=S148,0,1)</f>
        <v/>
      </c>
      <c r="BA148">
        <f>IF(AZ148=1,IF(Q148="","",IF(Q148=N144,"Yes","No")),"")</f>
        <v/>
      </c>
      <c r="BB148">
        <f>IF(BA148="Yes",P148,"")</f>
        <v/>
      </c>
      <c r="BC148">
        <f>IF(AZ148=1,IF(S148="","",IF(S148=N144,"Yes","No")),"")</f>
        <v/>
      </c>
      <c r="BD148">
        <f>IF(BC148="Yes",R148,"")</f>
        <v/>
      </c>
      <c r="BE148">
        <f>IFERROR(IF(SIGN(AE148)=1,"Increasing",IF(SIGN(AE148)=-1,"Decreasing","")),"")</f>
        <v/>
      </c>
      <c r="BF148">
        <f>IF(OR(AND(BE148="Increasing",BA148="Yes"),AND(BE148="Decreasing",BC148="Yes")),"Yes","No")</f>
        <v/>
      </c>
      <c r="BG148">
        <f>IF(I148="pos_trend","Yes","No")</f>
        <v/>
      </c>
      <c r="BH148">
        <f>IF(AF148&lt;&gt;"",IF(ABS(AF148)&gt;0.8,"Yes","No"),"")</f>
        <v/>
      </c>
    </row>
    <row r="149" spans="1:60">
      <c r="I149">
        <f>IF(AND(K149&gt; J149, L149&gt; K149, M149&gt; L149, N149&gt; M149), "pos_trend", IF(AND(K149&lt; J149, L149&lt; K149, M149&lt; L149, N149&lt; M149), "neg_trend", "N/A"))</f>
        <v/>
      </c>
      <c r="J149">
        <f>IFERROR(IF(TRIM(C149)="-", "N/A", IF(RIGHT(C149,1)=")",IF(RIGHT(C149,2)="T)",-1000000000000*VALUE(MID(C149,2,LEN(C149)-3)),IF(RIGHT(C149,2)="M)",-1000000*VALUE(MID(C149,2,LEN(C149)-3)),IF(RIGHT(C149,2)="B)",-1000000000*VALUE(MID(C149,2,LEN(C149)-3)),IF(RIGHT(C149,2)="k)",-1000*VALUE(MID(C149,2,LEN(C149)-3)),VALUE(SUBSTITUTE(C149,",","")))))),IF(RIGHT(C149,1)="T",1000000000000*VALUE(LEFT(C149,LEN(C149)-1)),IF(RIGHT(C149,1)="M",1000000*VALUE(LEFT(C149,LEN(C149)-1)),IF(RIGHT(C149,1)="B",1000000000*VALUE(LEFT(C149,LEN(C149)-1)),IF(RIGHT(C149,1)="%",0.01*VALUE(LEFT(C149,LEN(C149)-1)),IF(RIGHT(C149,1)="k",1000*VALUE(LEFT(C149,LEN(C149)-1)),VALUE(SUBSTITUTE(C149,",",""))))))))),"N/A")</f>
        <v/>
      </c>
      <c r="K149">
        <f>IFERROR(IF(TRIM(D149)="-", "N/A", IF(RIGHT(D149,1)=")",IF(RIGHT(D149,2)="T)",-1000000000000*VALUE(MID(D149,2,LEN(D149)-3)),IF(RIGHT(D149,2)="M)",-1000000*VALUE(MID(D149,2,LEN(D149)-3)),IF(RIGHT(D149,2)="B)",-1000000000*VALUE(MID(D149,2,LEN(D149)-3)),IF(RIGHT(D149,2)="k)",-1000*VALUE(MID(D149,2,LEN(D149)-3)),VALUE(SUBSTITUTE(D149,",","")))))),IF(RIGHT(D149,1)="T",1000000000000*VALUE(LEFT(D149,LEN(D149)-1)),IF(RIGHT(D149,1)="M",1000000*VALUE(LEFT(D149,LEN(D149)-1)),IF(RIGHT(D149,1)="B",1000000000*VALUE(LEFT(D149,LEN(D149)-1)),IF(RIGHT(D149,1)="%",0.01*VALUE(LEFT(D149,LEN(D149)-1)),IF(RIGHT(D149,1)="k",1000*VALUE(LEFT(D149,LEN(D149)-1)),VALUE(SUBSTITUTE(D149,",",""))))))))),"N/A")</f>
        <v/>
      </c>
      <c r="L149">
        <f>IFERROR(IF(TRIM(E149)="-", "N/A", IF(RIGHT(E149,1)=")",IF(RIGHT(E149,2)="T)",-1000000000000*VALUE(MID(E149,2,LEN(E149)-3)),IF(RIGHT(E149,2)="M)",-1000000*VALUE(MID(E149,2,LEN(E149)-3)),IF(RIGHT(E149,2)="B)",-1000000000*VALUE(MID(E149,2,LEN(E149)-3)),IF(RIGHT(E149,2)="k)",-1000*VALUE(MID(E149,2,LEN(E149)-3)),VALUE(SUBSTITUTE(E149,",","")))))),IF(RIGHT(E149,1)="T",1000000000000*VALUE(LEFT(E149,LEN(E149)-1)),IF(RIGHT(E149,1)="M",1000000*VALUE(LEFT(E149,LEN(E149)-1)),IF(RIGHT(E149,1)="B",1000000000*VALUE(LEFT(E149,LEN(E149)-1)),IF(RIGHT(E149,1)="%",0.01*VALUE(LEFT(E149,LEN(E149)-1)),IF(RIGHT(E149,1)="k",1000*VALUE(LEFT(E149,LEN(E149)-1)),VALUE(SUBSTITUTE(E149,",",""))))))))),"N/A")</f>
        <v/>
      </c>
      <c r="M149">
        <f>IFERROR(IF(TRIM(F149)="-", "N/A", IF(RIGHT(F149,1)=")",IF(RIGHT(F149,2)="T)",-1000000000000*VALUE(MID(F149,2,LEN(F149)-3)),IF(RIGHT(F149,2)="M)",-1000000*VALUE(MID(F149,2,LEN(F149)-3)),IF(RIGHT(F149,2)="B)",-1000000000*VALUE(MID(F149,2,LEN(F149)-3)),IF(RIGHT(F149,2)="k)",-1000*VALUE(MID(F149,2,LEN(F149)-3)),VALUE(SUBSTITUTE(F149,",","")))))),IF(RIGHT(F149,1)="T",1000000000000*VALUE(LEFT(F149,LEN(F149)-1)),IF(RIGHT(F149,1)="M",1000000*VALUE(LEFT(F149,LEN(F149)-1)),IF(RIGHT(F149,1)="B",1000000000*VALUE(LEFT(F149,LEN(F149)-1)),IF(RIGHT(F149,1)="%",0.01*VALUE(LEFT(F149,LEN(F149)-1)),IF(RIGHT(F149,1)="k",1000*VALUE(LEFT(F149,LEN(F149)-1)),VALUE(SUBSTITUTE(F149,",",""))))))))),"N/A")</f>
        <v/>
      </c>
      <c r="N149">
        <f>IFERROR(IF(TRIM(G149)="-", "N/A", IF(RIGHT(G149,1)=")",IF(RIGHT(G149,2)="T)",-1000000000000*VALUE(MID(G149,2,LEN(G149)-3)),IF(RIGHT(G149,2)="M)",-1000000*VALUE(MID(G149,2,LEN(G149)-3)),IF(RIGHT(G149,2)="B)",-1000000000*VALUE(MID(G149,2,LEN(G149)-3)),IF(RIGHT(G149,2)="k)",-1000*VALUE(MID(G149,2,LEN(G149)-3)),VALUE(SUBSTITUTE(G149,",","")))))),IF(RIGHT(G149,1)="T",1000000000000*VALUE(LEFT(G149,LEN(G149)-1)),IF(RIGHT(G149,1)="M",1000000*VALUE(LEFT(G149,LEN(G149)-1)),IF(RIGHT(G149,1)="B",1000000000*VALUE(LEFT(G149,LEN(G149)-1)),IF(RIGHT(G149,1)="%",0.01*VALUE(LEFT(G149,LEN(G149)-1)),IF(RIGHT(G149,1)="k",1000*VALUE(LEFT(G149,LEN(G149)-1)),VALUE(SUBSTITUTE(G149,",",""))))))))),"N/A")</f>
        <v/>
      </c>
      <c r="P149">
        <f>MAX(J149:N149)</f>
        <v/>
      </c>
      <c r="Q149">
        <f>IFERROR(J144+MATCH(P149,J149:N149,0)-1,"")</f>
        <v/>
      </c>
      <c r="R149">
        <f>IF(Q149="","",MIN(J149:N149))</f>
        <v/>
      </c>
      <c r="S149">
        <f>IFERROR(J144+MATCH(R149,J149:N149,0)-1,"")</f>
        <v/>
      </c>
      <c r="T149">
        <f>IFERROR(AVERAGE(J149:N149),"")</f>
        <v/>
      </c>
      <c r="U149">
        <f>IFERROR(STDEV(J149:N149),"")</f>
        <v/>
      </c>
      <c r="V149">
        <f>IFERROR(IF(C149="-","",IF(ISBLANK(B149),"",IF(OR(ISNUMBER(FIND("Growth",B149)),ISNUMBER(FIND("Margin",B149))),"",(J149-T149)/U149))),"")</f>
        <v/>
      </c>
      <c r="W149">
        <f>IFERROR(IF(OR(D149="-",ISBLANK(D149)),"",(K149-T149)/U149),"")</f>
        <v/>
      </c>
      <c r="X149">
        <f>IFERROR(IF(OR(E149="-",ISBLANK(E149)),"",(L149-T149)/U149),"")</f>
        <v/>
      </c>
      <c r="Y149">
        <f>IFERROR(IF(OR(F149="-",ISBLANK(F149)),"",(M149-T149)/U149),"")</f>
        <v/>
      </c>
      <c r="Z149">
        <f>IFERROR(IF(OR(G149="-",ISBLANK(G149)),"",(N149-T149)/U149),"")</f>
        <v/>
      </c>
      <c r="AA149">
        <f>IF(MAX(MAX(V149:Z149),ABS(MIN(V149:Z149)))=ABS(MIN(V149:Z149)),MIN(V149:Z149),MAX(V149:Z149))</f>
        <v/>
      </c>
      <c r="AB149">
        <f>IFERROR(V144+MATCH(AA149,V149:Z149,0)-1,"")</f>
        <v/>
      </c>
      <c r="AC149">
        <f>IF(AB149&lt;&gt;"",IF(S149=AB149,"Low",IF(AB149=Q149,"High","")),"")</f>
        <v/>
      </c>
      <c r="AE149">
        <f>IF(ISNUMBER(MATCH("N/A",J149:N149,0)),"",IFERROR((5 * SUMPRODUCT(J144:N144,J149:N149) - PRODUCT(SUM(J144:N144),SUM(J149:N149))) / ((5 * SUM((J144^2)+(K144^2)+(L144^2)+(M144^2)+(N144^2))) - SUM(J144:N144)^2),""))</f>
        <v/>
      </c>
      <c r="AF149">
        <f>IFERROR(CORREL(J144:N144,J149:N149),"")</f>
        <v/>
      </c>
      <c r="AZ149">
        <f>IF(Q149=S149,0,1)</f>
        <v/>
      </c>
      <c r="BA149">
        <f>IF(AZ149=1,IF(Q149="","",IF(Q149=N144,"Yes","No")),"")</f>
        <v/>
      </c>
      <c r="BB149">
        <f>IF(BA149="Yes",P149,"")</f>
        <v/>
      </c>
      <c r="BC149">
        <f>IF(AZ149=1,IF(S149="","",IF(S149=N144,"Yes","No")),"")</f>
        <v/>
      </c>
      <c r="BD149">
        <f>IF(BC149="Yes",R149,"")</f>
        <v/>
      </c>
      <c r="BE149">
        <f>IFERROR(IF(SIGN(AE149)=1,"Increasing",IF(SIGN(AE149)=-1,"Decreasing","")),"")</f>
        <v/>
      </c>
      <c r="BF149">
        <f>IF(OR(AND(BE149="Increasing",BA149="Yes"),AND(BE149="Decreasing",BC149="Yes")),"Yes","No")</f>
        <v/>
      </c>
      <c r="BG149">
        <f>IF(I149="pos_trend","Yes","No")</f>
        <v/>
      </c>
      <c r="BH149">
        <f>IF(AF149&lt;&gt;"",IF(ABS(AF149)&gt;0.8,"Yes","No"),"")</f>
        <v/>
      </c>
    </row>
    <row r="150" spans="1:60">
      <c r="I150">
        <f>IF(AND(K150&gt; J150, L150&gt; K150, M150&gt; L150, N150&gt; M150), "pos_trend", IF(AND(K150&lt; J150, L150&lt; K150, M150&lt; L150, N150&lt; M150), "neg_trend", "N/A"))</f>
        <v/>
      </c>
      <c r="J150">
        <f>IFERROR(IF(TRIM(C150)="-", "N/A", IF(RIGHT(C150,1)=")",IF(RIGHT(C150,2)="T)",-1000000000000*VALUE(MID(C150,2,LEN(C150)-3)),IF(RIGHT(C150,2)="M)",-1000000*VALUE(MID(C150,2,LEN(C150)-3)),IF(RIGHT(C150,2)="B)",-1000000000*VALUE(MID(C150,2,LEN(C150)-3)),IF(RIGHT(C150,2)="k)",-1000*VALUE(MID(C150,2,LEN(C150)-3)),VALUE(SUBSTITUTE(C150,",","")))))),IF(RIGHT(C150,1)="T",1000000000000*VALUE(LEFT(C150,LEN(C150)-1)),IF(RIGHT(C150,1)="M",1000000*VALUE(LEFT(C150,LEN(C150)-1)),IF(RIGHT(C150,1)="B",1000000000*VALUE(LEFT(C150,LEN(C150)-1)),IF(RIGHT(C150,1)="%",0.01*VALUE(LEFT(C150,LEN(C150)-1)),IF(RIGHT(C150,1)="k",1000*VALUE(LEFT(C150,LEN(C150)-1)),VALUE(SUBSTITUTE(C150,",",""))))))))),"N/A")</f>
        <v/>
      </c>
      <c r="K150">
        <f>IFERROR(IF(TRIM(D150)="-", "N/A", IF(RIGHT(D150,1)=")",IF(RIGHT(D150,2)="T)",-1000000000000*VALUE(MID(D150,2,LEN(D150)-3)),IF(RIGHT(D150,2)="M)",-1000000*VALUE(MID(D150,2,LEN(D150)-3)),IF(RIGHT(D150,2)="B)",-1000000000*VALUE(MID(D150,2,LEN(D150)-3)),IF(RIGHT(D150,2)="k)",-1000*VALUE(MID(D150,2,LEN(D150)-3)),VALUE(SUBSTITUTE(D150,",","")))))),IF(RIGHT(D150,1)="T",1000000000000*VALUE(LEFT(D150,LEN(D150)-1)),IF(RIGHT(D150,1)="M",1000000*VALUE(LEFT(D150,LEN(D150)-1)),IF(RIGHT(D150,1)="B",1000000000*VALUE(LEFT(D150,LEN(D150)-1)),IF(RIGHT(D150,1)="%",0.01*VALUE(LEFT(D150,LEN(D150)-1)),IF(RIGHT(D150,1)="k",1000*VALUE(LEFT(D150,LEN(D150)-1)),VALUE(SUBSTITUTE(D150,",",""))))))))),"N/A")</f>
        <v/>
      </c>
      <c r="L150">
        <f>IFERROR(IF(TRIM(E150)="-", "N/A", IF(RIGHT(E150,1)=")",IF(RIGHT(E150,2)="T)",-1000000000000*VALUE(MID(E150,2,LEN(E150)-3)),IF(RIGHT(E150,2)="M)",-1000000*VALUE(MID(E150,2,LEN(E150)-3)),IF(RIGHT(E150,2)="B)",-1000000000*VALUE(MID(E150,2,LEN(E150)-3)),IF(RIGHT(E150,2)="k)",-1000*VALUE(MID(E150,2,LEN(E150)-3)),VALUE(SUBSTITUTE(E150,",","")))))),IF(RIGHT(E150,1)="T",1000000000000*VALUE(LEFT(E150,LEN(E150)-1)),IF(RIGHT(E150,1)="M",1000000*VALUE(LEFT(E150,LEN(E150)-1)),IF(RIGHT(E150,1)="B",1000000000*VALUE(LEFT(E150,LEN(E150)-1)),IF(RIGHT(E150,1)="%",0.01*VALUE(LEFT(E150,LEN(E150)-1)),IF(RIGHT(E150,1)="k",1000*VALUE(LEFT(E150,LEN(E150)-1)),VALUE(SUBSTITUTE(E150,",",""))))))))),"N/A")</f>
        <v/>
      </c>
      <c r="M150">
        <f>IFERROR(IF(TRIM(F150)="-", "N/A", IF(RIGHT(F150,1)=")",IF(RIGHT(F150,2)="T)",-1000000000000*VALUE(MID(F150,2,LEN(F150)-3)),IF(RIGHT(F150,2)="M)",-1000000*VALUE(MID(F150,2,LEN(F150)-3)),IF(RIGHT(F150,2)="B)",-1000000000*VALUE(MID(F150,2,LEN(F150)-3)),IF(RIGHT(F150,2)="k)",-1000*VALUE(MID(F150,2,LEN(F150)-3)),VALUE(SUBSTITUTE(F150,",","")))))),IF(RIGHT(F150,1)="T",1000000000000*VALUE(LEFT(F150,LEN(F150)-1)),IF(RIGHT(F150,1)="M",1000000*VALUE(LEFT(F150,LEN(F150)-1)),IF(RIGHT(F150,1)="B",1000000000*VALUE(LEFT(F150,LEN(F150)-1)),IF(RIGHT(F150,1)="%",0.01*VALUE(LEFT(F150,LEN(F150)-1)),IF(RIGHT(F150,1)="k",1000*VALUE(LEFT(F150,LEN(F150)-1)),VALUE(SUBSTITUTE(F150,",",""))))))))),"N/A")</f>
        <v/>
      </c>
      <c r="N150">
        <f>IFERROR(IF(TRIM(G150)="-", "N/A", IF(RIGHT(G150,1)=")",IF(RIGHT(G150,2)="T)",-1000000000000*VALUE(MID(G150,2,LEN(G150)-3)),IF(RIGHT(G150,2)="M)",-1000000*VALUE(MID(G150,2,LEN(G150)-3)),IF(RIGHT(G150,2)="B)",-1000000000*VALUE(MID(G150,2,LEN(G150)-3)),IF(RIGHT(G150,2)="k)",-1000*VALUE(MID(G150,2,LEN(G150)-3)),VALUE(SUBSTITUTE(G150,",","")))))),IF(RIGHT(G150,1)="T",1000000000000*VALUE(LEFT(G150,LEN(G150)-1)),IF(RIGHT(G150,1)="M",1000000*VALUE(LEFT(G150,LEN(G150)-1)),IF(RIGHT(G150,1)="B",1000000000*VALUE(LEFT(G150,LEN(G150)-1)),IF(RIGHT(G150,1)="%",0.01*VALUE(LEFT(G150,LEN(G150)-1)),IF(RIGHT(G150,1)="k",1000*VALUE(LEFT(G150,LEN(G150)-1)),VALUE(SUBSTITUTE(G150,",",""))))))))),"N/A")</f>
        <v/>
      </c>
      <c r="P150">
        <f>MAX(J150:N150)</f>
        <v/>
      </c>
      <c r="Q150">
        <f>IFERROR(J144+MATCH(P150,J150:N150,0)-1,"")</f>
        <v/>
      </c>
      <c r="R150">
        <f>IF(Q150="","",MIN(J150:N150))</f>
        <v/>
      </c>
      <c r="S150">
        <f>IFERROR(J144+MATCH(R150,J150:N150,0)-1,"")</f>
        <v/>
      </c>
      <c r="T150">
        <f>IFERROR(AVERAGE(J150:N150),"")</f>
        <v/>
      </c>
      <c r="U150">
        <f>IFERROR(STDEV(J150:N150),"")</f>
        <v/>
      </c>
      <c r="V150">
        <f>IFERROR(IF(C150="-","",IF(ISBLANK(B150),"",IF(OR(ISNUMBER(FIND("Growth",B150)),ISNUMBER(FIND("Margin",B150))),"",(J150-T150)/U150))),"")</f>
        <v/>
      </c>
      <c r="W150">
        <f>IFERROR(IF(OR(D150="-",ISBLANK(D150)),"",(K150-T150)/U150),"")</f>
        <v/>
      </c>
      <c r="X150">
        <f>IFERROR(IF(OR(E150="-",ISBLANK(E150)),"",(L150-T150)/U150),"")</f>
        <v/>
      </c>
      <c r="Y150">
        <f>IFERROR(IF(OR(F150="-",ISBLANK(F150)),"",(M150-T150)/U150),"")</f>
        <v/>
      </c>
      <c r="Z150">
        <f>IFERROR(IF(OR(G150="-",ISBLANK(G150)),"",(N150-T150)/U150),"")</f>
        <v/>
      </c>
      <c r="AA150">
        <f>IF(MAX(MAX(V150:Z150),ABS(MIN(V150:Z150)))=ABS(MIN(V150:Z150)),MIN(V150:Z150),MAX(V150:Z150))</f>
        <v/>
      </c>
      <c r="AB150">
        <f>IFERROR(V144+MATCH(AA150,V150:Z150,0)-1,"")</f>
        <v/>
      </c>
      <c r="AC150">
        <f>IF(AB150&lt;&gt;"",IF(S150=AB150,"Low",IF(AB150=Q150,"High","")),"")</f>
        <v/>
      </c>
      <c r="AE150">
        <f>IF(ISNUMBER(MATCH("N/A",J150:N150,0)),"",IFERROR((5 * SUMPRODUCT(J144:N144,J150:N150) - PRODUCT(SUM(J144:N144),SUM(J150:N150))) / ((5 * SUM((J144^2)+(K144^2)+(L144^2)+(M144^2)+(N144^2))) - SUM(J144:N144)^2),""))</f>
        <v/>
      </c>
      <c r="AF150">
        <f>IFERROR(CORREL(J144:N144,J150:N150),"")</f>
        <v/>
      </c>
      <c r="AZ150">
        <f>IF(Q150=S150,0,1)</f>
        <v/>
      </c>
      <c r="BA150">
        <f>IF(AZ150=1,IF(Q150="","",IF(Q150=N144,"Yes","No")),"")</f>
        <v/>
      </c>
      <c r="BB150">
        <f>IF(BA150="Yes",P150,"")</f>
        <v/>
      </c>
      <c r="BC150">
        <f>IF(AZ150=1,IF(S150="","",IF(S150=N144,"Yes","No")),"")</f>
        <v/>
      </c>
      <c r="BD150">
        <f>IF(BC150="Yes",R150,"")</f>
        <v/>
      </c>
      <c r="BE150">
        <f>IFERROR(IF(SIGN(AE150)=1,"Increasing",IF(SIGN(AE150)=-1,"Decreasing","")),"")</f>
        <v/>
      </c>
      <c r="BF150">
        <f>IF(OR(AND(BE150="Increasing",BA150="Yes"),AND(BE150="Decreasing",BC150="Yes")),"Yes","No")</f>
        <v/>
      </c>
      <c r="BG150">
        <f>IF(I150="pos_trend","Yes","No")</f>
        <v/>
      </c>
      <c r="BH150">
        <f>IF(AF150&lt;&gt;"",IF(ABS(AF150)&gt;0.8,"Yes","No"),"")</f>
        <v/>
      </c>
    </row>
    <row r="151" spans="1:60">
      <c r="I151">
        <f>IF(AND(K151&gt; J151, L151&gt; K151, M151&gt; L151, N151&gt; M151), "pos_trend", IF(AND(K151&lt; J151, L151&lt; K151, M151&lt; L151, N151&lt; M151), "neg_trend", "N/A"))</f>
        <v/>
      </c>
      <c r="J151">
        <f>IFERROR(IF(TRIM(C151)="-", "N/A", IF(RIGHT(C151,1)=")",IF(RIGHT(C151,2)="T)",-1000000000000*VALUE(MID(C151,2,LEN(C151)-3)),IF(RIGHT(C151,2)="M)",-1000000*VALUE(MID(C151,2,LEN(C151)-3)),IF(RIGHT(C151,2)="B)",-1000000000*VALUE(MID(C151,2,LEN(C151)-3)),IF(RIGHT(C151,2)="k)",-1000*VALUE(MID(C151,2,LEN(C151)-3)),VALUE(SUBSTITUTE(C151,",","")))))),IF(RIGHT(C151,1)="T",1000000000000*VALUE(LEFT(C151,LEN(C151)-1)),IF(RIGHT(C151,1)="M",1000000*VALUE(LEFT(C151,LEN(C151)-1)),IF(RIGHT(C151,1)="B",1000000000*VALUE(LEFT(C151,LEN(C151)-1)),IF(RIGHT(C151,1)="%",0.01*VALUE(LEFT(C151,LEN(C151)-1)),IF(RIGHT(C151,1)="k",1000*VALUE(LEFT(C151,LEN(C151)-1)),VALUE(SUBSTITUTE(C151,",",""))))))))),"N/A")</f>
        <v/>
      </c>
      <c r="K151">
        <f>IFERROR(IF(TRIM(D151)="-", "N/A", IF(RIGHT(D151,1)=")",IF(RIGHT(D151,2)="T)",-1000000000000*VALUE(MID(D151,2,LEN(D151)-3)),IF(RIGHT(D151,2)="M)",-1000000*VALUE(MID(D151,2,LEN(D151)-3)),IF(RIGHT(D151,2)="B)",-1000000000*VALUE(MID(D151,2,LEN(D151)-3)),IF(RIGHT(D151,2)="k)",-1000*VALUE(MID(D151,2,LEN(D151)-3)),VALUE(SUBSTITUTE(D151,",","")))))),IF(RIGHT(D151,1)="T",1000000000000*VALUE(LEFT(D151,LEN(D151)-1)),IF(RIGHT(D151,1)="M",1000000*VALUE(LEFT(D151,LEN(D151)-1)),IF(RIGHT(D151,1)="B",1000000000*VALUE(LEFT(D151,LEN(D151)-1)),IF(RIGHT(D151,1)="%",0.01*VALUE(LEFT(D151,LEN(D151)-1)),IF(RIGHT(D151,1)="k",1000*VALUE(LEFT(D151,LEN(D151)-1)),VALUE(SUBSTITUTE(D151,",",""))))))))),"N/A")</f>
        <v/>
      </c>
      <c r="L151">
        <f>IFERROR(IF(TRIM(E151)="-", "N/A", IF(RIGHT(E151,1)=")",IF(RIGHT(E151,2)="T)",-1000000000000*VALUE(MID(E151,2,LEN(E151)-3)),IF(RIGHT(E151,2)="M)",-1000000*VALUE(MID(E151,2,LEN(E151)-3)),IF(RIGHT(E151,2)="B)",-1000000000*VALUE(MID(E151,2,LEN(E151)-3)),IF(RIGHT(E151,2)="k)",-1000*VALUE(MID(E151,2,LEN(E151)-3)),VALUE(SUBSTITUTE(E151,",","")))))),IF(RIGHT(E151,1)="T",1000000000000*VALUE(LEFT(E151,LEN(E151)-1)),IF(RIGHT(E151,1)="M",1000000*VALUE(LEFT(E151,LEN(E151)-1)),IF(RIGHT(E151,1)="B",1000000000*VALUE(LEFT(E151,LEN(E151)-1)),IF(RIGHT(E151,1)="%",0.01*VALUE(LEFT(E151,LEN(E151)-1)),IF(RIGHT(E151,1)="k",1000*VALUE(LEFT(E151,LEN(E151)-1)),VALUE(SUBSTITUTE(E151,",",""))))))))),"N/A")</f>
        <v/>
      </c>
      <c r="M151">
        <f>IFERROR(IF(TRIM(F151)="-", "N/A", IF(RIGHT(F151,1)=")",IF(RIGHT(F151,2)="T)",-1000000000000*VALUE(MID(F151,2,LEN(F151)-3)),IF(RIGHT(F151,2)="M)",-1000000*VALUE(MID(F151,2,LEN(F151)-3)),IF(RIGHT(F151,2)="B)",-1000000000*VALUE(MID(F151,2,LEN(F151)-3)),IF(RIGHT(F151,2)="k)",-1000*VALUE(MID(F151,2,LEN(F151)-3)),VALUE(SUBSTITUTE(F151,",","")))))),IF(RIGHT(F151,1)="T",1000000000000*VALUE(LEFT(F151,LEN(F151)-1)),IF(RIGHT(F151,1)="M",1000000*VALUE(LEFT(F151,LEN(F151)-1)),IF(RIGHT(F151,1)="B",1000000000*VALUE(LEFT(F151,LEN(F151)-1)),IF(RIGHT(F151,1)="%",0.01*VALUE(LEFT(F151,LEN(F151)-1)),IF(RIGHT(F151,1)="k",1000*VALUE(LEFT(F151,LEN(F151)-1)),VALUE(SUBSTITUTE(F151,",",""))))))))),"N/A")</f>
        <v/>
      </c>
      <c r="N151">
        <f>IFERROR(IF(TRIM(G151)="-", "N/A", IF(RIGHT(G151,1)=")",IF(RIGHT(G151,2)="T)",-1000000000000*VALUE(MID(G151,2,LEN(G151)-3)),IF(RIGHT(G151,2)="M)",-1000000*VALUE(MID(G151,2,LEN(G151)-3)),IF(RIGHT(G151,2)="B)",-1000000000*VALUE(MID(G151,2,LEN(G151)-3)),IF(RIGHT(G151,2)="k)",-1000*VALUE(MID(G151,2,LEN(G151)-3)),VALUE(SUBSTITUTE(G151,",","")))))),IF(RIGHT(G151,1)="T",1000000000000*VALUE(LEFT(G151,LEN(G151)-1)),IF(RIGHT(G151,1)="M",1000000*VALUE(LEFT(G151,LEN(G151)-1)),IF(RIGHT(G151,1)="B",1000000000*VALUE(LEFT(G151,LEN(G151)-1)),IF(RIGHT(G151,1)="%",0.01*VALUE(LEFT(G151,LEN(G151)-1)),IF(RIGHT(G151,1)="k",1000*VALUE(LEFT(G151,LEN(G151)-1)),VALUE(SUBSTITUTE(G151,",",""))))))))),"N/A")</f>
        <v/>
      </c>
      <c r="P151">
        <f>MAX(J151:N151)</f>
        <v/>
      </c>
      <c r="Q151">
        <f>IFERROR(J144+MATCH(P151,J151:N151,0)-1,"")</f>
        <v/>
      </c>
      <c r="R151">
        <f>IF(Q151="","",MIN(J151:N151))</f>
        <v/>
      </c>
      <c r="S151">
        <f>IFERROR(J144+MATCH(R151,J151:N151,0)-1,"")</f>
        <v/>
      </c>
      <c r="T151">
        <f>IFERROR(AVERAGE(J151:N151),"")</f>
        <v/>
      </c>
      <c r="U151">
        <f>IFERROR(STDEV(J151:N151),"")</f>
        <v/>
      </c>
      <c r="V151">
        <f>IFERROR(IF(C151="-","",IF(ISBLANK(B151),"",IF(OR(ISNUMBER(FIND("Growth",B151)),ISNUMBER(FIND("Margin",B151))),"",(J151-T151)/U151))),"")</f>
        <v/>
      </c>
      <c r="W151">
        <f>IFERROR(IF(OR(D151="-",ISBLANK(D151)),"",(K151-T151)/U151),"")</f>
        <v/>
      </c>
      <c r="X151">
        <f>IFERROR(IF(OR(E151="-",ISBLANK(E151)),"",(L151-T151)/U151),"")</f>
        <v/>
      </c>
      <c r="Y151">
        <f>IFERROR(IF(OR(F151="-",ISBLANK(F151)),"",(M151-T151)/U151),"")</f>
        <v/>
      </c>
      <c r="Z151">
        <f>IFERROR(IF(OR(G151="-",ISBLANK(G151)),"",(N151-T151)/U151),"")</f>
        <v/>
      </c>
      <c r="AA151">
        <f>IF(MAX(MAX(V151:Z151),ABS(MIN(V151:Z151)))=ABS(MIN(V151:Z151)),MIN(V151:Z151),MAX(V151:Z151))</f>
        <v/>
      </c>
      <c r="AB151">
        <f>IFERROR(V144+MATCH(AA151,V151:Z151,0)-1,"")</f>
        <v/>
      </c>
      <c r="AC151">
        <f>IF(AB151&lt;&gt;"",IF(S151=AB151,"Low",IF(AB151=Q151,"High","")),"")</f>
        <v/>
      </c>
      <c r="AE151">
        <f>IF(ISNUMBER(MATCH("N/A",J151:N151,0)),"",IFERROR((5 * SUMPRODUCT(J144:N144,J151:N151) - PRODUCT(SUM(J144:N144),SUM(J151:N151))) / ((5 * SUM((J144^2)+(K144^2)+(L144^2)+(M144^2)+(N144^2))) - SUM(J144:N144)^2),""))</f>
        <v/>
      </c>
      <c r="AF151">
        <f>IFERROR(CORREL(J144:N144,J151:N151),"")</f>
        <v/>
      </c>
      <c r="AZ151">
        <f>IF(Q151=S151,0,1)</f>
        <v/>
      </c>
      <c r="BA151">
        <f>IF(AZ151=1,IF(Q151="","",IF(Q151=N144,"Yes","No")),"")</f>
        <v/>
      </c>
      <c r="BB151">
        <f>IF(BA151="Yes",P151,"")</f>
        <v/>
      </c>
      <c r="BC151">
        <f>IF(AZ151=1,IF(S151="","",IF(S151=N144,"Yes","No")),"")</f>
        <v/>
      </c>
      <c r="BD151">
        <f>IF(BC151="Yes",R151,"")</f>
        <v/>
      </c>
      <c r="BE151">
        <f>IFERROR(IF(SIGN(AE151)=1,"Increasing",IF(SIGN(AE151)=-1,"Decreasing","")),"")</f>
        <v/>
      </c>
      <c r="BF151">
        <f>IF(OR(AND(BE151="Increasing",BA151="Yes"),AND(BE151="Decreasing",BC151="Yes")),"Yes","No")</f>
        <v/>
      </c>
      <c r="BG151">
        <f>IF(I151="pos_trend","Yes","No")</f>
        <v/>
      </c>
      <c r="BH151">
        <f>IF(AF151&lt;&gt;"",IF(ABS(AF151)&gt;0.8,"Yes","No"),"")</f>
        <v/>
      </c>
    </row>
    <row r="152" spans="1:60">
      <c r="I152">
        <f>IF(AND(K152&gt; J152, L152&gt; K152, M152&gt; L152, N152&gt; M152), "pos_trend", IF(AND(K152&lt; J152, L152&lt; K152, M152&lt; L152, N152&lt; M152), "neg_trend", "N/A"))</f>
        <v/>
      </c>
      <c r="J152">
        <f>IFERROR(IF(TRIM(C152)="-", "N/A", IF(RIGHT(C152,1)=")",IF(RIGHT(C152,2)="T)",-1000000000000*VALUE(MID(C152,2,LEN(C152)-3)),IF(RIGHT(C152,2)="M)",-1000000*VALUE(MID(C152,2,LEN(C152)-3)),IF(RIGHT(C152,2)="B)",-1000000000*VALUE(MID(C152,2,LEN(C152)-3)),IF(RIGHT(C152,2)="k)",-1000*VALUE(MID(C152,2,LEN(C152)-3)),VALUE(SUBSTITUTE(C152,",","")))))),IF(RIGHT(C152,1)="T",1000000000000*VALUE(LEFT(C152,LEN(C152)-1)),IF(RIGHT(C152,1)="M",1000000*VALUE(LEFT(C152,LEN(C152)-1)),IF(RIGHT(C152,1)="B",1000000000*VALUE(LEFT(C152,LEN(C152)-1)),IF(RIGHT(C152,1)="%",0.01*VALUE(LEFT(C152,LEN(C152)-1)),IF(RIGHT(C152,1)="k",1000*VALUE(LEFT(C152,LEN(C152)-1)),VALUE(SUBSTITUTE(C152,",",""))))))))),"N/A")</f>
        <v/>
      </c>
      <c r="K152">
        <f>IFERROR(IF(TRIM(D152)="-", "N/A", IF(RIGHT(D152,1)=")",IF(RIGHT(D152,2)="T)",-1000000000000*VALUE(MID(D152,2,LEN(D152)-3)),IF(RIGHT(D152,2)="M)",-1000000*VALUE(MID(D152,2,LEN(D152)-3)),IF(RIGHT(D152,2)="B)",-1000000000*VALUE(MID(D152,2,LEN(D152)-3)),IF(RIGHT(D152,2)="k)",-1000*VALUE(MID(D152,2,LEN(D152)-3)),VALUE(SUBSTITUTE(D152,",","")))))),IF(RIGHT(D152,1)="T",1000000000000*VALUE(LEFT(D152,LEN(D152)-1)),IF(RIGHT(D152,1)="M",1000000*VALUE(LEFT(D152,LEN(D152)-1)),IF(RIGHT(D152,1)="B",1000000000*VALUE(LEFT(D152,LEN(D152)-1)),IF(RIGHT(D152,1)="%",0.01*VALUE(LEFT(D152,LEN(D152)-1)),IF(RIGHT(D152,1)="k",1000*VALUE(LEFT(D152,LEN(D152)-1)),VALUE(SUBSTITUTE(D152,",",""))))))))),"N/A")</f>
        <v/>
      </c>
      <c r="L152">
        <f>IFERROR(IF(TRIM(E152)="-", "N/A", IF(RIGHT(E152,1)=")",IF(RIGHT(E152,2)="T)",-1000000000000*VALUE(MID(E152,2,LEN(E152)-3)),IF(RIGHT(E152,2)="M)",-1000000*VALUE(MID(E152,2,LEN(E152)-3)),IF(RIGHT(E152,2)="B)",-1000000000*VALUE(MID(E152,2,LEN(E152)-3)),IF(RIGHT(E152,2)="k)",-1000*VALUE(MID(E152,2,LEN(E152)-3)),VALUE(SUBSTITUTE(E152,",","")))))),IF(RIGHT(E152,1)="T",1000000000000*VALUE(LEFT(E152,LEN(E152)-1)),IF(RIGHT(E152,1)="M",1000000*VALUE(LEFT(E152,LEN(E152)-1)),IF(RIGHT(E152,1)="B",1000000000*VALUE(LEFT(E152,LEN(E152)-1)),IF(RIGHT(E152,1)="%",0.01*VALUE(LEFT(E152,LEN(E152)-1)),IF(RIGHT(E152,1)="k",1000*VALUE(LEFT(E152,LEN(E152)-1)),VALUE(SUBSTITUTE(E152,",",""))))))))),"N/A")</f>
        <v/>
      </c>
      <c r="M152">
        <f>IFERROR(IF(TRIM(F152)="-", "N/A", IF(RIGHT(F152,1)=")",IF(RIGHT(F152,2)="T)",-1000000000000*VALUE(MID(F152,2,LEN(F152)-3)),IF(RIGHT(F152,2)="M)",-1000000*VALUE(MID(F152,2,LEN(F152)-3)),IF(RIGHT(F152,2)="B)",-1000000000*VALUE(MID(F152,2,LEN(F152)-3)),IF(RIGHT(F152,2)="k)",-1000*VALUE(MID(F152,2,LEN(F152)-3)),VALUE(SUBSTITUTE(F152,",","")))))),IF(RIGHT(F152,1)="T",1000000000000*VALUE(LEFT(F152,LEN(F152)-1)),IF(RIGHT(F152,1)="M",1000000*VALUE(LEFT(F152,LEN(F152)-1)),IF(RIGHT(F152,1)="B",1000000000*VALUE(LEFT(F152,LEN(F152)-1)),IF(RIGHT(F152,1)="%",0.01*VALUE(LEFT(F152,LEN(F152)-1)),IF(RIGHT(F152,1)="k",1000*VALUE(LEFT(F152,LEN(F152)-1)),VALUE(SUBSTITUTE(F152,",",""))))))))),"N/A")</f>
        <v/>
      </c>
      <c r="N152">
        <f>IFERROR(IF(TRIM(G152)="-", "N/A", IF(RIGHT(G152,1)=")",IF(RIGHT(G152,2)="T)",-1000000000000*VALUE(MID(G152,2,LEN(G152)-3)),IF(RIGHT(G152,2)="M)",-1000000*VALUE(MID(G152,2,LEN(G152)-3)),IF(RIGHT(G152,2)="B)",-1000000000*VALUE(MID(G152,2,LEN(G152)-3)),IF(RIGHT(G152,2)="k)",-1000*VALUE(MID(G152,2,LEN(G152)-3)),VALUE(SUBSTITUTE(G152,",","")))))),IF(RIGHT(G152,1)="T",1000000000000*VALUE(LEFT(G152,LEN(G152)-1)),IF(RIGHT(G152,1)="M",1000000*VALUE(LEFT(G152,LEN(G152)-1)),IF(RIGHT(G152,1)="B",1000000000*VALUE(LEFT(G152,LEN(G152)-1)),IF(RIGHT(G152,1)="%",0.01*VALUE(LEFT(G152,LEN(G152)-1)),IF(RIGHT(G152,1)="k",1000*VALUE(LEFT(G152,LEN(G152)-1)),VALUE(SUBSTITUTE(G152,",",""))))))))),"N/A")</f>
        <v/>
      </c>
      <c r="P152">
        <f>MAX(J152:N152)</f>
        <v/>
      </c>
      <c r="Q152">
        <f>IFERROR(J144+MATCH(P152,J152:N152,0)-1,"")</f>
        <v/>
      </c>
      <c r="R152">
        <f>IF(Q152="","",MIN(J152:N152))</f>
        <v/>
      </c>
      <c r="S152">
        <f>IFERROR(J144+MATCH(R152,J152:N152,0)-1,"")</f>
        <v/>
      </c>
      <c r="T152">
        <f>IFERROR(AVERAGE(J152:N152),"")</f>
        <v/>
      </c>
      <c r="U152">
        <f>IFERROR(STDEV(J152:N152),"")</f>
        <v/>
      </c>
      <c r="V152">
        <f>IFERROR(IF(C152="-","",IF(ISBLANK(B152),"",IF(OR(ISNUMBER(FIND("Growth",B152)),ISNUMBER(FIND("Margin",B152))),"",(J152-T152)/U152))),"")</f>
        <v/>
      </c>
      <c r="W152">
        <f>IFERROR(IF(OR(D152="-",ISBLANK(D152)),"",(K152-T152)/U152),"")</f>
        <v/>
      </c>
      <c r="X152">
        <f>IFERROR(IF(OR(E152="-",ISBLANK(E152)),"",(L152-T152)/U152),"")</f>
        <v/>
      </c>
      <c r="Y152">
        <f>IFERROR(IF(OR(F152="-",ISBLANK(F152)),"",(M152-T152)/U152),"")</f>
        <v/>
      </c>
      <c r="Z152">
        <f>IFERROR(IF(OR(G152="-",ISBLANK(G152)),"",(N152-T152)/U152),"")</f>
        <v/>
      </c>
      <c r="AA152">
        <f>IF(MAX(MAX(V152:Z152),ABS(MIN(V152:Z152)))=ABS(MIN(V152:Z152)),MIN(V152:Z152),MAX(V152:Z152))</f>
        <v/>
      </c>
      <c r="AB152">
        <f>IFERROR(V144+MATCH(AA152,V152:Z152,0)-1,"")</f>
        <v/>
      </c>
      <c r="AC152">
        <f>IF(AB152&lt;&gt;"",IF(S152=AB152,"Low",IF(AB152=Q152,"High","")),"")</f>
        <v/>
      </c>
      <c r="AE152">
        <f>IF(ISNUMBER(MATCH("N/A",J152:N152,0)),"",IFERROR((5 * SUMPRODUCT(J144:N144,J152:N152) - PRODUCT(SUM(J144:N144),SUM(J152:N152))) / ((5 * SUM((J144^2)+(K144^2)+(L144^2)+(M144^2)+(N144^2))) - SUM(J144:N144)^2),""))</f>
        <v/>
      </c>
      <c r="AF152">
        <f>IFERROR(CORREL(J144:N144,J152:N152),"")</f>
        <v/>
      </c>
      <c r="AZ152">
        <f>IF(Q152=S152,0,1)</f>
        <v/>
      </c>
      <c r="BA152">
        <f>IF(AZ152=1,IF(Q152="","",IF(Q152=N144,"Yes","No")),"")</f>
        <v/>
      </c>
      <c r="BB152">
        <f>IF(BA152="Yes",P152,"")</f>
        <v/>
      </c>
      <c r="BC152">
        <f>IF(AZ152=1,IF(S152="","",IF(S152=N144,"Yes","No")),"")</f>
        <v/>
      </c>
      <c r="BD152">
        <f>IF(BC152="Yes",R152,"")</f>
        <v/>
      </c>
      <c r="BE152">
        <f>IFERROR(IF(SIGN(AE152)=1,"Increasing",IF(SIGN(AE152)=-1,"Decreasing","")),"")</f>
        <v/>
      </c>
      <c r="BF152">
        <f>IF(OR(AND(BE152="Increasing",BA152="Yes"),AND(BE152="Decreasing",BC152="Yes")),"Yes","No")</f>
        <v/>
      </c>
      <c r="BG152">
        <f>IF(I152="pos_trend","Yes","No")</f>
        <v/>
      </c>
      <c r="BH152">
        <f>IF(AF152&lt;&gt;"",IF(ABS(AF152)&gt;0.8,"Yes","No"),"")</f>
        <v/>
      </c>
    </row>
    <row r="153" spans="1:60">
      <c r="I153">
        <f>IF(AND(K153&gt; J153, L153&gt; K153, M153&gt; L153, N153&gt; M153), "pos_trend", IF(AND(K153&lt; J153, L153&lt; K153, M153&lt; L153, N153&lt; M153), "neg_trend", "N/A"))</f>
        <v/>
      </c>
      <c r="J153">
        <f>IFERROR(IF(TRIM(C153)="-", "N/A", IF(RIGHT(C153,1)=")",IF(RIGHT(C153,2)="T)",-1000000000000*VALUE(MID(C153,2,LEN(C153)-3)),IF(RIGHT(C153,2)="M)",-1000000*VALUE(MID(C153,2,LEN(C153)-3)),IF(RIGHT(C153,2)="B)",-1000000000*VALUE(MID(C153,2,LEN(C153)-3)),IF(RIGHT(C153,2)="k)",-1000*VALUE(MID(C153,2,LEN(C153)-3)),VALUE(SUBSTITUTE(C153,",","")))))),IF(RIGHT(C153,1)="T",1000000000000*VALUE(LEFT(C153,LEN(C153)-1)),IF(RIGHT(C153,1)="M",1000000*VALUE(LEFT(C153,LEN(C153)-1)),IF(RIGHT(C153,1)="B",1000000000*VALUE(LEFT(C153,LEN(C153)-1)),IF(RIGHT(C153,1)="%",0.01*VALUE(LEFT(C153,LEN(C153)-1)),IF(RIGHT(C153,1)="k",1000*VALUE(LEFT(C153,LEN(C153)-1)),VALUE(SUBSTITUTE(C153,",",""))))))))),"N/A")</f>
        <v/>
      </c>
      <c r="K153">
        <f>IFERROR(IF(TRIM(D153)="-", "N/A", IF(RIGHT(D153,1)=")",IF(RIGHT(D153,2)="T)",-1000000000000*VALUE(MID(D153,2,LEN(D153)-3)),IF(RIGHT(D153,2)="M)",-1000000*VALUE(MID(D153,2,LEN(D153)-3)),IF(RIGHT(D153,2)="B)",-1000000000*VALUE(MID(D153,2,LEN(D153)-3)),IF(RIGHT(D153,2)="k)",-1000*VALUE(MID(D153,2,LEN(D153)-3)),VALUE(SUBSTITUTE(D153,",","")))))),IF(RIGHT(D153,1)="T",1000000000000*VALUE(LEFT(D153,LEN(D153)-1)),IF(RIGHT(D153,1)="M",1000000*VALUE(LEFT(D153,LEN(D153)-1)),IF(RIGHT(D153,1)="B",1000000000*VALUE(LEFT(D153,LEN(D153)-1)),IF(RIGHT(D153,1)="%",0.01*VALUE(LEFT(D153,LEN(D153)-1)),IF(RIGHT(D153,1)="k",1000*VALUE(LEFT(D153,LEN(D153)-1)),VALUE(SUBSTITUTE(D153,",",""))))))))),"N/A")</f>
        <v/>
      </c>
      <c r="L153">
        <f>IFERROR(IF(TRIM(E153)="-", "N/A", IF(RIGHT(E153,1)=")",IF(RIGHT(E153,2)="T)",-1000000000000*VALUE(MID(E153,2,LEN(E153)-3)),IF(RIGHT(E153,2)="M)",-1000000*VALUE(MID(E153,2,LEN(E153)-3)),IF(RIGHT(E153,2)="B)",-1000000000*VALUE(MID(E153,2,LEN(E153)-3)),IF(RIGHT(E153,2)="k)",-1000*VALUE(MID(E153,2,LEN(E153)-3)),VALUE(SUBSTITUTE(E153,",","")))))),IF(RIGHT(E153,1)="T",1000000000000*VALUE(LEFT(E153,LEN(E153)-1)),IF(RIGHT(E153,1)="M",1000000*VALUE(LEFT(E153,LEN(E153)-1)),IF(RIGHT(E153,1)="B",1000000000*VALUE(LEFT(E153,LEN(E153)-1)),IF(RIGHT(E153,1)="%",0.01*VALUE(LEFT(E153,LEN(E153)-1)),IF(RIGHT(E153,1)="k",1000*VALUE(LEFT(E153,LEN(E153)-1)),VALUE(SUBSTITUTE(E153,",",""))))))))),"N/A")</f>
        <v/>
      </c>
      <c r="M153">
        <f>IFERROR(IF(TRIM(F153)="-", "N/A", IF(RIGHT(F153,1)=")",IF(RIGHT(F153,2)="T)",-1000000000000*VALUE(MID(F153,2,LEN(F153)-3)),IF(RIGHT(F153,2)="M)",-1000000*VALUE(MID(F153,2,LEN(F153)-3)),IF(RIGHT(F153,2)="B)",-1000000000*VALUE(MID(F153,2,LEN(F153)-3)),IF(RIGHT(F153,2)="k)",-1000*VALUE(MID(F153,2,LEN(F153)-3)),VALUE(SUBSTITUTE(F153,",","")))))),IF(RIGHT(F153,1)="T",1000000000000*VALUE(LEFT(F153,LEN(F153)-1)),IF(RIGHT(F153,1)="M",1000000*VALUE(LEFT(F153,LEN(F153)-1)),IF(RIGHT(F153,1)="B",1000000000*VALUE(LEFT(F153,LEN(F153)-1)),IF(RIGHT(F153,1)="%",0.01*VALUE(LEFT(F153,LEN(F153)-1)),IF(RIGHT(F153,1)="k",1000*VALUE(LEFT(F153,LEN(F153)-1)),VALUE(SUBSTITUTE(F153,",",""))))))))),"N/A")</f>
        <v/>
      </c>
      <c r="N153">
        <f>IFERROR(IF(TRIM(G153)="-", "N/A", IF(RIGHT(G153,1)=")",IF(RIGHT(G153,2)="T)",-1000000000000*VALUE(MID(G153,2,LEN(G153)-3)),IF(RIGHT(G153,2)="M)",-1000000*VALUE(MID(G153,2,LEN(G153)-3)),IF(RIGHT(G153,2)="B)",-1000000000*VALUE(MID(G153,2,LEN(G153)-3)),IF(RIGHT(G153,2)="k)",-1000*VALUE(MID(G153,2,LEN(G153)-3)),VALUE(SUBSTITUTE(G153,",","")))))),IF(RIGHT(G153,1)="T",1000000000000*VALUE(LEFT(G153,LEN(G153)-1)),IF(RIGHT(G153,1)="M",1000000*VALUE(LEFT(G153,LEN(G153)-1)),IF(RIGHT(G153,1)="B",1000000000*VALUE(LEFT(G153,LEN(G153)-1)),IF(RIGHT(G153,1)="%",0.01*VALUE(LEFT(G153,LEN(G153)-1)),IF(RIGHT(G153,1)="k",1000*VALUE(LEFT(G153,LEN(G153)-1)),VALUE(SUBSTITUTE(G153,",",""))))))))),"N/A")</f>
        <v/>
      </c>
      <c r="P153">
        <f>MAX(J153:N153)</f>
        <v/>
      </c>
      <c r="Q153">
        <f>IFERROR(J144+MATCH(P153,J153:N153,0)-1,"")</f>
        <v/>
      </c>
      <c r="R153">
        <f>IF(Q153="","",MIN(J153:N153))</f>
        <v/>
      </c>
      <c r="S153">
        <f>IFERROR(J144+MATCH(R153,J153:N153,0)-1,"")</f>
        <v/>
      </c>
      <c r="T153">
        <f>IFERROR(AVERAGE(J153:N153),"")</f>
        <v/>
      </c>
      <c r="U153">
        <f>IFERROR(STDEV(J153:N153),"")</f>
        <v/>
      </c>
      <c r="V153">
        <f>IFERROR(IF(C153="-","",IF(ISBLANK(B153),"",IF(OR(ISNUMBER(FIND("Growth",B153)),ISNUMBER(FIND("Margin",B153))),"",(J153-T153)/U153))),"")</f>
        <v/>
      </c>
      <c r="W153">
        <f>IFERROR(IF(OR(D153="-",ISBLANK(D153)),"",(K153-T153)/U153),"")</f>
        <v/>
      </c>
      <c r="X153">
        <f>IFERROR(IF(OR(E153="-",ISBLANK(E153)),"",(L153-T153)/U153),"")</f>
        <v/>
      </c>
      <c r="Y153">
        <f>IFERROR(IF(OR(F153="-",ISBLANK(F153)),"",(M153-T153)/U153),"")</f>
        <v/>
      </c>
      <c r="Z153">
        <f>IFERROR(IF(OR(G153="-",ISBLANK(G153)),"",(N153-T153)/U153),"")</f>
        <v/>
      </c>
      <c r="AA153">
        <f>IF(MAX(MAX(V153:Z153),ABS(MIN(V153:Z153)))=ABS(MIN(V153:Z153)),MIN(V153:Z153),MAX(V153:Z153))</f>
        <v/>
      </c>
      <c r="AB153">
        <f>IFERROR(V144+MATCH(AA153,V153:Z153,0)-1,"")</f>
        <v/>
      </c>
      <c r="AC153">
        <f>IF(AB153&lt;&gt;"",IF(S153=AB153,"Low",IF(AB153=Q153,"High","")),"")</f>
        <v/>
      </c>
      <c r="AE153">
        <f>IF(ISNUMBER(MATCH("N/A",J153:N153,0)),"",IFERROR((5 * SUMPRODUCT(J144:N144,J153:N153) - PRODUCT(SUM(J144:N144),SUM(J153:N153))) / ((5 * SUM((J144^2)+(K144^2)+(L144^2)+(M144^2)+(N144^2))) - SUM(J144:N144)^2),""))</f>
        <v/>
      </c>
      <c r="AF153">
        <f>IFERROR(CORREL(J144:N144,J153:N153),"")</f>
        <v/>
      </c>
      <c r="AZ153">
        <f>IF(Q153=S153,0,1)</f>
        <v/>
      </c>
      <c r="BA153">
        <f>IF(AZ153=1,IF(Q153="","",IF(Q153=N144,"Yes","No")),"")</f>
        <v/>
      </c>
      <c r="BB153">
        <f>IF(BA153="Yes",P153,"")</f>
        <v/>
      </c>
      <c r="BC153">
        <f>IF(AZ153=1,IF(S153="","",IF(S153=N144,"Yes","No")),"")</f>
        <v/>
      </c>
      <c r="BD153">
        <f>IF(BC153="Yes",R153,"")</f>
        <v/>
      </c>
      <c r="BE153">
        <f>IFERROR(IF(SIGN(AE153)=1,"Increasing",IF(SIGN(AE153)=-1,"Decreasing","")),"")</f>
        <v/>
      </c>
      <c r="BF153">
        <f>IF(OR(AND(BE153="Increasing",BA153="Yes"),AND(BE153="Decreasing",BC153="Yes")),"Yes","No")</f>
        <v/>
      </c>
      <c r="BG153">
        <f>IF(I153="pos_trend","Yes","No")</f>
        <v/>
      </c>
      <c r="BH153">
        <f>IF(AF153&lt;&gt;"",IF(ABS(AF153)&gt;0.8,"Yes","No"),"")</f>
        <v/>
      </c>
    </row>
    <row r="154" spans="1:60">
      <c r="I154">
        <f>IF(AND(K154&gt; J154, L154&gt; K154, M154&gt; L154, N154&gt; M154), "pos_trend", IF(AND(K154&lt; J154, L154&lt; K154, M154&lt; L154, N154&lt; M154), "neg_trend", "N/A"))</f>
        <v/>
      </c>
      <c r="J154">
        <f>IFERROR(IF(TRIM(C154)="-", "N/A", IF(RIGHT(C154,1)=")",IF(RIGHT(C154,2)="T)",-1000000000000*VALUE(MID(C154,2,LEN(C154)-3)),IF(RIGHT(C154,2)="M)",-1000000*VALUE(MID(C154,2,LEN(C154)-3)),IF(RIGHT(C154,2)="B)",-1000000000*VALUE(MID(C154,2,LEN(C154)-3)),IF(RIGHT(C154,2)="k)",-1000*VALUE(MID(C154,2,LEN(C154)-3)),VALUE(SUBSTITUTE(C154,",","")))))),IF(RIGHT(C154,1)="T",1000000000000*VALUE(LEFT(C154,LEN(C154)-1)),IF(RIGHT(C154,1)="M",1000000*VALUE(LEFT(C154,LEN(C154)-1)),IF(RIGHT(C154,1)="B",1000000000*VALUE(LEFT(C154,LEN(C154)-1)),IF(RIGHT(C154,1)="%",0.01*VALUE(LEFT(C154,LEN(C154)-1)),IF(RIGHT(C154,1)="k",1000*VALUE(LEFT(C154,LEN(C154)-1)),VALUE(SUBSTITUTE(C154,",",""))))))))),"N/A")</f>
        <v/>
      </c>
      <c r="K154">
        <f>IFERROR(IF(TRIM(D154)="-", "N/A", IF(RIGHT(D154,1)=")",IF(RIGHT(D154,2)="T)",-1000000000000*VALUE(MID(D154,2,LEN(D154)-3)),IF(RIGHT(D154,2)="M)",-1000000*VALUE(MID(D154,2,LEN(D154)-3)),IF(RIGHT(D154,2)="B)",-1000000000*VALUE(MID(D154,2,LEN(D154)-3)),IF(RIGHT(D154,2)="k)",-1000*VALUE(MID(D154,2,LEN(D154)-3)),VALUE(SUBSTITUTE(D154,",","")))))),IF(RIGHT(D154,1)="T",1000000000000*VALUE(LEFT(D154,LEN(D154)-1)),IF(RIGHT(D154,1)="M",1000000*VALUE(LEFT(D154,LEN(D154)-1)),IF(RIGHT(D154,1)="B",1000000000*VALUE(LEFT(D154,LEN(D154)-1)),IF(RIGHT(D154,1)="%",0.01*VALUE(LEFT(D154,LEN(D154)-1)),IF(RIGHT(D154,1)="k",1000*VALUE(LEFT(D154,LEN(D154)-1)),VALUE(SUBSTITUTE(D154,",",""))))))))),"N/A")</f>
        <v/>
      </c>
      <c r="L154">
        <f>IFERROR(IF(TRIM(E154)="-", "N/A", IF(RIGHT(E154,1)=")",IF(RIGHT(E154,2)="T)",-1000000000000*VALUE(MID(E154,2,LEN(E154)-3)),IF(RIGHT(E154,2)="M)",-1000000*VALUE(MID(E154,2,LEN(E154)-3)),IF(RIGHT(E154,2)="B)",-1000000000*VALUE(MID(E154,2,LEN(E154)-3)),IF(RIGHT(E154,2)="k)",-1000*VALUE(MID(E154,2,LEN(E154)-3)),VALUE(SUBSTITUTE(E154,",","")))))),IF(RIGHT(E154,1)="T",1000000000000*VALUE(LEFT(E154,LEN(E154)-1)),IF(RIGHT(E154,1)="M",1000000*VALUE(LEFT(E154,LEN(E154)-1)),IF(RIGHT(E154,1)="B",1000000000*VALUE(LEFT(E154,LEN(E154)-1)),IF(RIGHT(E154,1)="%",0.01*VALUE(LEFT(E154,LEN(E154)-1)),IF(RIGHT(E154,1)="k",1000*VALUE(LEFT(E154,LEN(E154)-1)),VALUE(SUBSTITUTE(E154,",",""))))))))),"N/A")</f>
        <v/>
      </c>
      <c r="M154">
        <f>IFERROR(IF(TRIM(F154)="-", "N/A", IF(RIGHT(F154,1)=")",IF(RIGHT(F154,2)="T)",-1000000000000*VALUE(MID(F154,2,LEN(F154)-3)),IF(RIGHT(F154,2)="M)",-1000000*VALUE(MID(F154,2,LEN(F154)-3)),IF(RIGHT(F154,2)="B)",-1000000000*VALUE(MID(F154,2,LEN(F154)-3)),IF(RIGHT(F154,2)="k)",-1000*VALUE(MID(F154,2,LEN(F154)-3)),VALUE(SUBSTITUTE(F154,",","")))))),IF(RIGHT(F154,1)="T",1000000000000*VALUE(LEFT(F154,LEN(F154)-1)),IF(RIGHT(F154,1)="M",1000000*VALUE(LEFT(F154,LEN(F154)-1)),IF(RIGHT(F154,1)="B",1000000000*VALUE(LEFT(F154,LEN(F154)-1)),IF(RIGHT(F154,1)="%",0.01*VALUE(LEFT(F154,LEN(F154)-1)),IF(RIGHT(F154,1)="k",1000*VALUE(LEFT(F154,LEN(F154)-1)),VALUE(SUBSTITUTE(F154,",",""))))))))),"N/A")</f>
        <v/>
      </c>
      <c r="N154">
        <f>IFERROR(IF(TRIM(G154)="-", "N/A", IF(RIGHT(G154,1)=")",IF(RIGHT(G154,2)="T)",-1000000000000*VALUE(MID(G154,2,LEN(G154)-3)),IF(RIGHT(G154,2)="M)",-1000000*VALUE(MID(G154,2,LEN(G154)-3)),IF(RIGHT(G154,2)="B)",-1000000000*VALUE(MID(G154,2,LEN(G154)-3)),IF(RIGHT(G154,2)="k)",-1000*VALUE(MID(G154,2,LEN(G154)-3)),VALUE(SUBSTITUTE(G154,",","")))))),IF(RIGHT(G154,1)="T",1000000000000*VALUE(LEFT(G154,LEN(G154)-1)),IF(RIGHT(G154,1)="M",1000000*VALUE(LEFT(G154,LEN(G154)-1)),IF(RIGHT(G154,1)="B",1000000000*VALUE(LEFT(G154,LEN(G154)-1)),IF(RIGHT(G154,1)="%",0.01*VALUE(LEFT(G154,LEN(G154)-1)),IF(RIGHT(G154,1)="k",1000*VALUE(LEFT(G154,LEN(G154)-1)),VALUE(SUBSTITUTE(G154,",",""))))))))),"N/A")</f>
        <v/>
      </c>
      <c r="P154">
        <f>MAX(J154:N154)</f>
        <v/>
      </c>
      <c r="Q154">
        <f>IFERROR(J144+MATCH(P154,J154:N154,0)-1,"")</f>
        <v/>
      </c>
      <c r="R154">
        <f>IF(Q154="","",MIN(J154:N154))</f>
        <v/>
      </c>
      <c r="S154">
        <f>IFERROR(J144+MATCH(R154,J154:N154,0)-1,"")</f>
        <v/>
      </c>
      <c r="T154">
        <f>IFERROR(AVERAGE(J154:N154),"")</f>
        <v/>
      </c>
      <c r="U154">
        <f>IFERROR(STDEV(J154:N154),"")</f>
        <v/>
      </c>
      <c r="V154">
        <f>IFERROR(IF(C154="-","",IF(ISBLANK(B154),"",IF(OR(ISNUMBER(FIND("Growth",B154)),ISNUMBER(FIND("Margin",B154))),"",(J154-T154)/U154))),"")</f>
        <v/>
      </c>
      <c r="W154">
        <f>IFERROR(IF(OR(D154="-",ISBLANK(D154)),"",(K154-T154)/U154),"")</f>
        <v/>
      </c>
      <c r="X154">
        <f>IFERROR(IF(OR(E154="-",ISBLANK(E154)),"",(L154-T154)/U154),"")</f>
        <v/>
      </c>
      <c r="Y154">
        <f>IFERROR(IF(OR(F154="-",ISBLANK(F154)),"",(M154-T154)/U154),"")</f>
        <v/>
      </c>
      <c r="Z154">
        <f>IFERROR(IF(OR(G154="-",ISBLANK(G154)),"",(N154-T154)/U154),"")</f>
        <v/>
      </c>
      <c r="AA154">
        <f>IF(MAX(MAX(V154:Z154),ABS(MIN(V154:Z154)))=ABS(MIN(V154:Z154)),MIN(V154:Z154),MAX(V154:Z154))</f>
        <v/>
      </c>
      <c r="AB154">
        <f>IFERROR(V144+MATCH(AA154,V154:Z154,0)-1,"")</f>
        <v/>
      </c>
      <c r="AC154">
        <f>IF(AB154&lt;&gt;"",IF(S154=AB154,"Low",IF(AB154=Q154,"High","")),"")</f>
        <v/>
      </c>
      <c r="AE154">
        <f>IF(ISNUMBER(MATCH("N/A",J154:N154,0)),"",IFERROR((5 * SUMPRODUCT(J144:N144,J154:N154) - PRODUCT(SUM(J144:N144),SUM(J154:N154))) / ((5 * SUM((J144^2)+(K144^2)+(L144^2)+(M144^2)+(N144^2))) - SUM(J144:N144)^2),""))</f>
        <v/>
      </c>
      <c r="AF154">
        <f>IFERROR(CORREL(J144:N144,J154:N154),"")</f>
        <v/>
      </c>
      <c r="AZ154">
        <f>IF(Q154=S154,0,1)</f>
        <v/>
      </c>
      <c r="BA154">
        <f>IF(AZ154=1,IF(Q154="","",IF(Q154=N144,"Yes","No")),"")</f>
        <v/>
      </c>
      <c r="BB154">
        <f>IF(BA154="Yes",P154,"")</f>
        <v/>
      </c>
      <c r="BC154">
        <f>IF(AZ154=1,IF(S154="","",IF(S154=N144,"Yes","No")),"")</f>
        <v/>
      </c>
      <c r="BD154">
        <f>IF(BC154="Yes",R154,"")</f>
        <v/>
      </c>
      <c r="BE154">
        <f>IFERROR(IF(SIGN(AE154)=1,"Increasing",IF(SIGN(AE154)=-1,"Decreasing","")),"")</f>
        <v/>
      </c>
      <c r="BF154">
        <f>IF(OR(AND(BE154="Increasing",BA154="Yes"),AND(BE154="Decreasing",BC154="Yes")),"Yes","No")</f>
        <v/>
      </c>
      <c r="BG154">
        <f>IF(I154="pos_trend","Yes","No")</f>
        <v/>
      </c>
      <c r="BH154">
        <f>IF(AF154&lt;&gt;"",IF(ABS(AF154)&gt;0.8,"Yes","No"),"")</f>
        <v/>
      </c>
    </row>
    <row r="155" spans="1:60">
      <c r="I155">
        <f>IF(AND(K155&gt; J155, L155&gt; K155, M155&gt; L155, N155&gt; M155), "pos_trend", IF(AND(K155&lt; J155, L155&lt; K155, M155&lt; L155, N155&lt; M155), "neg_trend", "N/A"))</f>
        <v/>
      </c>
      <c r="J155">
        <f>IFERROR(IF(TRIM(C155)="-", "N/A", IF(RIGHT(C155,1)=")",IF(RIGHT(C155,2)="T)",-1000000000000*VALUE(MID(C155,2,LEN(C155)-3)),IF(RIGHT(C155,2)="M)",-1000000*VALUE(MID(C155,2,LEN(C155)-3)),IF(RIGHT(C155,2)="B)",-1000000000*VALUE(MID(C155,2,LEN(C155)-3)),IF(RIGHT(C155,2)="k)",-1000*VALUE(MID(C155,2,LEN(C155)-3)),VALUE(SUBSTITUTE(C155,",","")))))),IF(RIGHT(C155,1)="T",1000000000000*VALUE(LEFT(C155,LEN(C155)-1)),IF(RIGHT(C155,1)="M",1000000*VALUE(LEFT(C155,LEN(C155)-1)),IF(RIGHT(C155,1)="B",1000000000*VALUE(LEFT(C155,LEN(C155)-1)),IF(RIGHT(C155,1)="%",0.01*VALUE(LEFT(C155,LEN(C155)-1)),IF(RIGHT(C155,1)="k",1000*VALUE(LEFT(C155,LEN(C155)-1)),VALUE(SUBSTITUTE(C155,",",""))))))))),"N/A")</f>
        <v/>
      </c>
      <c r="K155">
        <f>IFERROR(IF(TRIM(D155)="-", "N/A", IF(RIGHT(D155,1)=")",IF(RIGHT(D155,2)="T)",-1000000000000*VALUE(MID(D155,2,LEN(D155)-3)),IF(RIGHT(D155,2)="M)",-1000000*VALUE(MID(D155,2,LEN(D155)-3)),IF(RIGHT(D155,2)="B)",-1000000000*VALUE(MID(D155,2,LEN(D155)-3)),IF(RIGHT(D155,2)="k)",-1000*VALUE(MID(D155,2,LEN(D155)-3)),VALUE(SUBSTITUTE(D155,",","")))))),IF(RIGHT(D155,1)="T",1000000000000*VALUE(LEFT(D155,LEN(D155)-1)),IF(RIGHT(D155,1)="M",1000000*VALUE(LEFT(D155,LEN(D155)-1)),IF(RIGHT(D155,1)="B",1000000000*VALUE(LEFT(D155,LEN(D155)-1)),IF(RIGHT(D155,1)="%",0.01*VALUE(LEFT(D155,LEN(D155)-1)),IF(RIGHT(D155,1)="k",1000*VALUE(LEFT(D155,LEN(D155)-1)),VALUE(SUBSTITUTE(D155,",",""))))))))),"N/A")</f>
        <v/>
      </c>
      <c r="L155">
        <f>IFERROR(IF(TRIM(E155)="-", "N/A", IF(RIGHT(E155,1)=")",IF(RIGHT(E155,2)="T)",-1000000000000*VALUE(MID(E155,2,LEN(E155)-3)),IF(RIGHT(E155,2)="M)",-1000000*VALUE(MID(E155,2,LEN(E155)-3)),IF(RIGHT(E155,2)="B)",-1000000000*VALUE(MID(E155,2,LEN(E155)-3)),IF(RIGHT(E155,2)="k)",-1000*VALUE(MID(E155,2,LEN(E155)-3)),VALUE(SUBSTITUTE(E155,",","")))))),IF(RIGHT(E155,1)="T",1000000000000*VALUE(LEFT(E155,LEN(E155)-1)),IF(RIGHT(E155,1)="M",1000000*VALUE(LEFT(E155,LEN(E155)-1)),IF(RIGHT(E155,1)="B",1000000000*VALUE(LEFT(E155,LEN(E155)-1)),IF(RIGHT(E155,1)="%",0.01*VALUE(LEFT(E155,LEN(E155)-1)),IF(RIGHT(E155,1)="k",1000*VALUE(LEFT(E155,LEN(E155)-1)),VALUE(SUBSTITUTE(E155,",",""))))))))),"N/A")</f>
        <v/>
      </c>
      <c r="M155">
        <f>IFERROR(IF(TRIM(F155)="-", "N/A", IF(RIGHT(F155,1)=")",IF(RIGHT(F155,2)="T)",-1000000000000*VALUE(MID(F155,2,LEN(F155)-3)),IF(RIGHT(F155,2)="M)",-1000000*VALUE(MID(F155,2,LEN(F155)-3)),IF(RIGHT(F155,2)="B)",-1000000000*VALUE(MID(F155,2,LEN(F155)-3)),IF(RIGHT(F155,2)="k)",-1000*VALUE(MID(F155,2,LEN(F155)-3)),VALUE(SUBSTITUTE(F155,",","")))))),IF(RIGHT(F155,1)="T",1000000000000*VALUE(LEFT(F155,LEN(F155)-1)),IF(RIGHT(F155,1)="M",1000000*VALUE(LEFT(F155,LEN(F155)-1)),IF(RIGHT(F155,1)="B",1000000000*VALUE(LEFT(F155,LEN(F155)-1)),IF(RIGHT(F155,1)="%",0.01*VALUE(LEFT(F155,LEN(F155)-1)),IF(RIGHT(F155,1)="k",1000*VALUE(LEFT(F155,LEN(F155)-1)),VALUE(SUBSTITUTE(F155,",",""))))))))),"N/A")</f>
        <v/>
      </c>
      <c r="N155">
        <f>IFERROR(IF(TRIM(G155)="-", "N/A", IF(RIGHT(G155,1)=")",IF(RIGHT(G155,2)="T)",-1000000000000*VALUE(MID(G155,2,LEN(G155)-3)),IF(RIGHT(G155,2)="M)",-1000000*VALUE(MID(G155,2,LEN(G155)-3)),IF(RIGHT(G155,2)="B)",-1000000000*VALUE(MID(G155,2,LEN(G155)-3)),IF(RIGHT(G155,2)="k)",-1000*VALUE(MID(G155,2,LEN(G155)-3)),VALUE(SUBSTITUTE(G155,",","")))))),IF(RIGHT(G155,1)="T",1000000000000*VALUE(LEFT(G155,LEN(G155)-1)),IF(RIGHT(G155,1)="M",1000000*VALUE(LEFT(G155,LEN(G155)-1)),IF(RIGHT(G155,1)="B",1000000000*VALUE(LEFT(G155,LEN(G155)-1)),IF(RIGHT(G155,1)="%",0.01*VALUE(LEFT(G155,LEN(G155)-1)),IF(RIGHT(G155,1)="k",1000*VALUE(LEFT(G155,LEN(G155)-1)),VALUE(SUBSTITUTE(G155,",",""))))))))),"N/A")</f>
        <v/>
      </c>
      <c r="P155">
        <f>MAX(J155:N155)</f>
        <v/>
      </c>
      <c r="Q155">
        <f>IFERROR(J144+MATCH(P155,J155:N155,0)-1,"")</f>
        <v/>
      </c>
      <c r="R155">
        <f>IF(Q155="","",MIN(J155:N155))</f>
        <v/>
      </c>
      <c r="S155">
        <f>IFERROR(J144+MATCH(R155,J155:N155,0)-1,"")</f>
        <v/>
      </c>
      <c r="T155">
        <f>IFERROR(AVERAGE(J155:N155),"")</f>
        <v/>
      </c>
      <c r="U155">
        <f>IFERROR(STDEV(J155:N155),"")</f>
        <v/>
      </c>
      <c r="V155">
        <f>IFERROR(IF(C155="-","",IF(ISBLANK(B155),"",IF(OR(ISNUMBER(FIND("Growth",B155)),ISNUMBER(FIND("Margin",B155))),"",(J155-T155)/U155))),"")</f>
        <v/>
      </c>
      <c r="W155">
        <f>IFERROR(IF(OR(D155="-",ISBLANK(D155)),"",(K155-T155)/U155),"")</f>
        <v/>
      </c>
      <c r="X155">
        <f>IFERROR(IF(OR(E155="-",ISBLANK(E155)),"",(L155-T155)/U155),"")</f>
        <v/>
      </c>
      <c r="Y155">
        <f>IFERROR(IF(OR(F155="-",ISBLANK(F155)),"",(M155-T155)/U155),"")</f>
        <v/>
      </c>
      <c r="Z155">
        <f>IFERROR(IF(OR(G155="-",ISBLANK(G155)),"",(N155-T155)/U155),"")</f>
        <v/>
      </c>
      <c r="AA155">
        <f>IF(MAX(MAX(V155:Z155),ABS(MIN(V155:Z155)))=ABS(MIN(V155:Z155)),MIN(V155:Z155),MAX(V155:Z155))</f>
        <v/>
      </c>
      <c r="AB155">
        <f>IFERROR(V144+MATCH(AA155,V155:Z155,0)-1,"")</f>
        <v/>
      </c>
      <c r="AC155">
        <f>IF(AB155&lt;&gt;"",IF(S155=AB155,"Low",IF(AB155=Q155,"High","")),"")</f>
        <v/>
      </c>
      <c r="AE155">
        <f>IF(ISNUMBER(MATCH("N/A",J155:N155,0)),"",IFERROR((5 * SUMPRODUCT(J144:N144,J155:N155) - PRODUCT(SUM(J144:N144),SUM(J155:N155))) / ((5 * SUM((J144^2)+(K144^2)+(L144^2)+(M144^2)+(N144^2))) - SUM(J144:N144)^2),""))</f>
        <v/>
      </c>
      <c r="AF155">
        <f>IFERROR(CORREL(J144:N144,J155:N155),"")</f>
        <v/>
      </c>
      <c r="AZ155">
        <f>IF(Q155=S155,0,1)</f>
        <v/>
      </c>
      <c r="BA155">
        <f>IF(AZ155=1,IF(Q155="","",IF(Q155=N144,"Yes","No")),"")</f>
        <v/>
      </c>
      <c r="BB155">
        <f>IF(BA155="Yes",P155,"")</f>
        <v/>
      </c>
      <c r="BC155">
        <f>IF(AZ155=1,IF(S155="","",IF(S155=N144,"Yes","No")),"")</f>
        <v/>
      </c>
      <c r="BD155">
        <f>IF(BC155="Yes",R155,"")</f>
        <v/>
      </c>
      <c r="BE155">
        <f>IFERROR(IF(SIGN(AE155)=1,"Increasing",IF(SIGN(AE155)=-1,"Decreasing","")),"")</f>
        <v/>
      </c>
      <c r="BF155">
        <f>IF(OR(AND(BE155="Increasing",BA155="Yes"),AND(BE155="Decreasing",BC155="Yes")),"Yes","No")</f>
        <v/>
      </c>
      <c r="BG155">
        <f>IF(I155="pos_trend","Yes","No")</f>
        <v/>
      </c>
      <c r="BH155">
        <f>IF(AF155&lt;&gt;"",IF(ABS(AF155)&gt;0.8,"Yes","No"),"")</f>
        <v/>
      </c>
    </row>
    <row r="156" spans="1:60">
      <c r="I156">
        <f>IF(AND(K156&gt; J156, L156&gt; K156, M156&gt; L156, N156&gt; M156), "pos_trend", IF(AND(K156&lt; J156, L156&lt; K156, M156&lt; L156, N156&lt; M156), "neg_trend", "N/A"))</f>
        <v/>
      </c>
      <c r="J156">
        <f>IFERROR(IF(TRIM(C156)="-", "N/A", IF(RIGHT(C156,1)=")",IF(RIGHT(C156,2)="T)",-1000000000000*VALUE(MID(C156,2,LEN(C156)-3)),IF(RIGHT(C156,2)="M)",-1000000*VALUE(MID(C156,2,LEN(C156)-3)),IF(RIGHT(C156,2)="B)",-1000000000*VALUE(MID(C156,2,LEN(C156)-3)),IF(RIGHT(C156,2)="k)",-1000*VALUE(MID(C156,2,LEN(C156)-3)),VALUE(SUBSTITUTE(C156,",","")))))),IF(RIGHT(C156,1)="T",1000000000000*VALUE(LEFT(C156,LEN(C156)-1)),IF(RIGHT(C156,1)="M",1000000*VALUE(LEFT(C156,LEN(C156)-1)),IF(RIGHT(C156,1)="B",1000000000*VALUE(LEFT(C156,LEN(C156)-1)),IF(RIGHT(C156,1)="%",0.01*VALUE(LEFT(C156,LEN(C156)-1)),IF(RIGHT(C156,1)="k",1000*VALUE(LEFT(C156,LEN(C156)-1)),VALUE(SUBSTITUTE(C156,",",""))))))))),"N/A")</f>
        <v/>
      </c>
      <c r="K156">
        <f>IFERROR(IF(TRIM(D156)="-", "N/A", IF(RIGHT(D156,1)=")",IF(RIGHT(D156,2)="T)",-1000000000000*VALUE(MID(D156,2,LEN(D156)-3)),IF(RIGHT(D156,2)="M)",-1000000*VALUE(MID(D156,2,LEN(D156)-3)),IF(RIGHT(D156,2)="B)",-1000000000*VALUE(MID(D156,2,LEN(D156)-3)),IF(RIGHT(D156,2)="k)",-1000*VALUE(MID(D156,2,LEN(D156)-3)),VALUE(SUBSTITUTE(D156,",","")))))),IF(RIGHT(D156,1)="T",1000000000000*VALUE(LEFT(D156,LEN(D156)-1)),IF(RIGHT(D156,1)="M",1000000*VALUE(LEFT(D156,LEN(D156)-1)),IF(RIGHT(D156,1)="B",1000000000*VALUE(LEFT(D156,LEN(D156)-1)),IF(RIGHT(D156,1)="%",0.01*VALUE(LEFT(D156,LEN(D156)-1)),IF(RIGHT(D156,1)="k",1000*VALUE(LEFT(D156,LEN(D156)-1)),VALUE(SUBSTITUTE(D156,",",""))))))))),"N/A")</f>
        <v/>
      </c>
      <c r="L156">
        <f>IFERROR(IF(TRIM(E156)="-", "N/A", IF(RIGHT(E156,1)=")",IF(RIGHT(E156,2)="T)",-1000000000000*VALUE(MID(E156,2,LEN(E156)-3)),IF(RIGHT(E156,2)="M)",-1000000*VALUE(MID(E156,2,LEN(E156)-3)),IF(RIGHT(E156,2)="B)",-1000000000*VALUE(MID(E156,2,LEN(E156)-3)),IF(RIGHT(E156,2)="k)",-1000*VALUE(MID(E156,2,LEN(E156)-3)),VALUE(SUBSTITUTE(E156,",","")))))),IF(RIGHT(E156,1)="T",1000000000000*VALUE(LEFT(E156,LEN(E156)-1)),IF(RIGHT(E156,1)="M",1000000*VALUE(LEFT(E156,LEN(E156)-1)),IF(RIGHT(E156,1)="B",1000000000*VALUE(LEFT(E156,LEN(E156)-1)),IF(RIGHT(E156,1)="%",0.01*VALUE(LEFT(E156,LEN(E156)-1)),IF(RIGHT(E156,1)="k",1000*VALUE(LEFT(E156,LEN(E156)-1)),VALUE(SUBSTITUTE(E156,",",""))))))))),"N/A")</f>
        <v/>
      </c>
      <c r="M156">
        <f>IFERROR(IF(TRIM(F156)="-", "N/A", IF(RIGHT(F156,1)=")",IF(RIGHT(F156,2)="T)",-1000000000000*VALUE(MID(F156,2,LEN(F156)-3)),IF(RIGHT(F156,2)="M)",-1000000*VALUE(MID(F156,2,LEN(F156)-3)),IF(RIGHT(F156,2)="B)",-1000000000*VALUE(MID(F156,2,LEN(F156)-3)),IF(RIGHT(F156,2)="k)",-1000*VALUE(MID(F156,2,LEN(F156)-3)),VALUE(SUBSTITUTE(F156,",","")))))),IF(RIGHT(F156,1)="T",1000000000000*VALUE(LEFT(F156,LEN(F156)-1)),IF(RIGHT(F156,1)="M",1000000*VALUE(LEFT(F156,LEN(F156)-1)),IF(RIGHT(F156,1)="B",1000000000*VALUE(LEFT(F156,LEN(F156)-1)),IF(RIGHT(F156,1)="%",0.01*VALUE(LEFT(F156,LEN(F156)-1)),IF(RIGHT(F156,1)="k",1000*VALUE(LEFT(F156,LEN(F156)-1)),VALUE(SUBSTITUTE(F156,",",""))))))))),"N/A")</f>
        <v/>
      </c>
      <c r="N156">
        <f>IFERROR(IF(TRIM(G156)="-", "N/A", IF(RIGHT(G156,1)=")",IF(RIGHT(G156,2)="T)",-1000000000000*VALUE(MID(G156,2,LEN(G156)-3)),IF(RIGHT(G156,2)="M)",-1000000*VALUE(MID(G156,2,LEN(G156)-3)),IF(RIGHT(G156,2)="B)",-1000000000*VALUE(MID(G156,2,LEN(G156)-3)),IF(RIGHT(G156,2)="k)",-1000*VALUE(MID(G156,2,LEN(G156)-3)),VALUE(SUBSTITUTE(G156,",","")))))),IF(RIGHT(G156,1)="T",1000000000000*VALUE(LEFT(G156,LEN(G156)-1)),IF(RIGHT(G156,1)="M",1000000*VALUE(LEFT(G156,LEN(G156)-1)),IF(RIGHT(G156,1)="B",1000000000*VALUE(LEFT(G156,LEN(G156)-1)),IF(RIGHT(G156,1)="%",0.01*VALUE(LEFT(G156,LEN(G156)-1)),IF(RIGHT(G156,1)="k",1000*VALUE(LEFT(G156,LEN(G156)-1)),VALUE(SUBSTITUTE(G156,",",""))))))))),"N/A")</f>
        <v/>
      </c>
      <c r="P156">
        <f>MAX(J156:N156)</f>
        <v/>
      </c>
      <c r="Q156">
        <f>IFERROR(J144+MATCH(P156,J156:N156,0)-1,"")</f>
        <v/>
      </c>
      <c r="R156">
        <f>IF(Q156="","",MIN(J156:N156))</f>
        <v/>
      </c>
      <c r="S156">
        <f>IFERROR(J144+MATCH(R156,J156:N156,0)-1,"")</f>
        <v/>
      </c>
      <c r="T156">
        <f>IFERROR(AVERAGE(J156:N156),"")</f>
        <v/>
      </c>
      <c r="U156">
        <f>IFERROR(STDEV(J156:N156),"")</f>
        <v/>
      </c>
      <c r="V156">
        <f>IFERROR(IF(C156="-","",IF(ISBLANK(B156),"",IF(OR(ISNUMBER(FIND("Growth",B156)),ISNUMBER(FIND("Margin",B156))),"",(J156-T156)/U156))),"")</f>
        <v/>
      </c>
      <c r="W156">
        <f>IFERROR(IF(OR(D156="-",ISBLANK(D156)),"",(K156-T156)/U156),"")</f>
        <v/>
      </c>
      <c r="X156">
        <f>IFERROR(IF(OR(E156="-",ISBLANK(E156)),"",(L156-T156)/U156),"")</f>
        <v/>
      </c>
      <c r="Y156">
        <f>IFERROR(IF(OR(F156="-",ISBLANK(F156)),"",(M156-T156)/U156),"")</f>
        <v/>
      </c>
      <c r="Z156">
        <f>IFERROR(IF(OR(G156="-",ISBLANK(G156)),"",(N156-T156)/U156),"")</f>
        <v/>
      </c>
      <c r="AA156">
        <f>IF(MAX(MAX(V156:Z156),ABS(MIN(V156:Z156)))=ABS(MIN(V156:Z156)),MIN(V156:Z156),MAX(V156:Z156))</f>
        <v/>
      </c>
      <c r="AB156">
        <f>IFERROR(V144+MATCH(AA156,V156:Z156,0)-1,"")</f>
        <v/>
      </c>
      <c r="AC156">
        <f>IF(AB156&lt;&gt;"",IF(S156=AB156,"Low",IF(AB156=Q156,"High","")),"")</f>
        <v/>
      </c>
      <c r="AE156">
        <f>IF(ISNUMBER(MATCH("N/A",J156:N156,0)),"",IFERROR((5 * SUMPRODUCT(J144:N144,J156:N156) - PRODUCT(SUM(J144:N144),SUM(J156:N156))) / ((5 * SUM((J144^2)+(K144^2)+(L144^2)+(M144^2)+(N144^2))) - SUM(J144:N144)^2),""))</f>
        <v/>
      </c>
      <c r="AF156">
        <f>IFERROR(CORREL(J144:N144,J156:N156),"")</f>
        <v/>
      </c>
      <c r="AZ156">
        <f>IF(Q156=S156,0,1)</f>
        <v/>
      </c>
      <c r="BA156">
        <f>IF(AZ156=1,IF(Q156="","",IF(Q156=N144,"Yes","No")),"")</f>
        <v/>
      </c>
      <c r="BB156">
        <f>IF(BA156="Yes",P156,"")</f>
        <v/>
      </c>
      <c r="BC156">
        <f>IF(AZ156=1,IF(S156="","",IF(S156=N144,"Yes","No")),"")</f>
        <v/>
      </c>
      <c r="BD156">
        <f>IF(BC156="Yes",R156,"")</f>
        <v/>
      </c>
      <c r="BE156">
        <f>IFERROR(IF(SIGN(AE156)=1,"Increasing",IF(SIGN(AE156)=-1,"Decreasing","")),"")</f>
        <v/>
      </c>
      <c r="BF156">
        <f>IF(OR(AND(BE156="Increasing",BA156="Yes"),AND(BE156="Decreasing",BC156="Yes")),"Yes","No")</f>
        <v/>
      </c>
      <c r="BG156">
        <f>IF(I156="pos_trend","Yes","No")</f>
        <v/>
      </c>
      <c r="BH156">
        <f>IF(AF156&lt;&gt;"",IF(ABS(AF156)&gt;0.8,"Yes","No"),"")</f>
        <v/>
      </c>
    </row>
    <row r="157" spans="1:60">
      <c r="P157">
        <f>MAX(J157:N157)</f>
        <v/>
      </c>
      <c r="Q157">
        <f>IFERROR(J144+MATCH(P157,J157:N157,0)-1,"")</f>
        <v/>
      </c>
      <c r="R157">
        <f>IF(Q157="","",MIN(J157:N157))</f>
        <v/>
      </c>
      <c r="S157">
        <f>IFERROR(J144+MATCH(R157,J157:N157,0)-1,"")</f>
        <v/>
      </c>
      <c r="T157">
        <f>IFERROR(AVERAGE(J157:N157),"")</f>
        <v/>
      </c>
      <c r="U157">
        <f>IFERROR(STDEV(J157:N157),"")</f>
        <v/>
      </c>
      <c r="V157">
        <f>IFERROR(IF(C157="-","",IF(ISBLANK(B157),"",IF(OR(ISNUMBER(FIND("Growth",B157)),ISNUMBER(FIND("Margin",B157))),"",(J157-T157)/U157))),"")</f>
        <v/>
      </c>
      <c r="W157">
        <f>IFERROR(IF(OR(D157="-",ISBLANK(D157)),"",(K157-T157)/U157),"")</f>
        <v/>
      </c>
      <c r="X157">
        <f>IFERROR(IF(OR(E157="-",ISBLANK(E157)),"",(L157-T157)/U157),"")</f>
        <v/>
      </c>
      <c r="Y157">
        <f>IFERROR(IF(OR(F157="-",ISBLANK(F157)),"",(M157-T157)/U157),"")</f>
        <v/>
      </c>
      <c r="Z157">
        <f>IFERROR(IF(OR(G157="-",ISBLANK(G157)),"",(N157-T157)/U157),"")</f>
        <v/>
      </c>
      <c r="AA157">
        <f>IF(MAX(MAX(V157:Z157),ABS(MIN(V157:Z157)))=ABS(MIN(V157:Z157)),MIN(V157:Z157),MAX(V157:Z157))</f>
        <v/>
      </c>
      <c r="AB157">
        <f>IFERROR(V144+MATCH(AA157,V157:Z157,0)-1,"")</f>
        <v/>
      </c>
      <c r="AC157">
        <f>IF(AB157&lt;&gt;"",IF(S157=AB157,"Low",IF(AB157=Q157,"High","")),"")</f>
        <v/>
      </c>
      <c r="AE157">
        <f>IF(ISNUMBER(MATCH("N/A",J157:N157,0)),"",IFERROR((5 * SUMPRODUCT(J144:N144,J157:N157) - PRODUCT(SUM(J144:N144),SUM(J157:N157))) / ((5 * SUM((J144^2)+(K144^2)+(L144^2)+(M144^2)+(N144^2))) - SUM(J144:N144)^2),""))</f>
        <v/>
      </c>
      <c r="AF157">
        <f>IFERROR(CORREL(J144:N144,J157:N157),"")</f>
        <v/>
      </c>
      <c r="AZ157">
        <f>IF(Q157=S157,0,1)</f>
        <v/>
      </c>
      <c r="BA157">
        <f>IF(AZ157=1,IF(Q157="","",IF(Q157=N144,"Yes","No")),"")</f>
        <v/>
      </c>
      <c r="BB157">
        <f>IF(BA157="Yes",P157,"")</f>
        <v/>
      </c>
      <c r="BC157">
        <f>IF(AZ157=1,IF(S157="","",IF(S157=N144,"Yes","No")),"")</f>
        <v/>
      </c>
      <c r="BD157">
        <f>IF(BC157="Yes",R157,"")</f>
        <v/>
      </c>
      <c r="BE157">
        <f>IFERROR(IF(SIGN(AE157)=1,"Increasing",IF(SIGN(AE157)=-1,"Decreasing","")),"")</f>
        <v/>
      </c>
      <c r="BF157">
        <f>IF(OR(AND(BE157="Increasing",BA157="Yes"),AND(BE157="Decreasing",BC157="Yes")),"Yes","No")</f>
        <v/>
      </c>
      <c r="BG157">
        <f>IF(I157="pos_trend","Yes","No")</f>
        <v/>
      </c>
      <c r="BH157">
        <f>IF(AF157&lt;&gt;"",IF(ABS(AF157)&gt;0.8,"Yes","No"),"")</f>
        <v/>
      </c>
    </row>
    <row r="158" spans="1:60">
      <c r="I158">
        <f>IF(AND(K158&gt; J158, L158&gt; K158, M158&gt; L158, N158&gt; M158), "pos_trend", IF(AND(K158&lt; J158, L158&lt; K158, M158&lt; L158, N158&lt; M158), "neg_trend", "N/A"))</f>
        <v/>
      </c>
      <c r="J158">
        <f>IFERROR(IF(TRIM(C158)="-", "0", IF(RIGHT(C158,1)=")",IF(RIGHT(C158,2)="T)",-1000000000000*VALUE(MID(C158,2,LEN(C158)-3)),IF(RIGHT(C158,2)="M)",-1000000*VALUE(MID(C158,2,LEN(C158)-3)),IF(RIGHT(C158,2)="B)",-1000000000*VALUE(MID(C158,2,LEN(C158)-3)),IF(RIGHT(C158,2)="k)",-1000*VALUE(MID(C158,2,LEN(C158)-3)),VALUE(SUBSTITUTE(C158,",","")))))),IF(RIGHT(C158,1)="T",1000000000000*VALUE(LEFT(C158,LEN(C158)-1)),IF(RIGHT(C158,1)="M",1000000*VALUE(LEFT(C158,LEN(C158)-1)),IF(RIGHT(C158,1)="B",1000000000*VALUE(LEFT(C158,LEN(C158)-1)),IF(RIGHT(C158,1)="%",0.01*VALUE(LEFT(C158,LEN(C158)-1)),IF(RIGHT(C158,1)="k",1000*VALUE(LEFT(C158,LEN(C158)-1)),VALUE(SUBSTITUTE(C158,",",""))))))))),"N/A")</f>
        <v/>
      </c>
      <c r="K158">
        <f>IFERROR(IF(TRIM(D158)="-", "0", IF(RIGHT(D158,1)=")",IF(RIGHT(D158,2)="T)",-1000000000000*VALUE(MID(D158,2,LEN(D158)-3)),IF(RIGHT(D158,2)="M)",-1000000*VALUE(MID(D158,2,LEN(D158)-3)),IF(RIGHT(D158,2)="B)",-1000000000*VALUE(MID(D158,2,LEN(D158)-3)),IF(RIGHT(D158,2)="k)",-1000*VALUE(MID(D158,2,LEN(D158)-3)),VALUE(SUBSTITUTE(D158,",","")))))),IF(RIGHT(D158,1)="T",1000000000000*VALUE(LEFT(D158,LEN(D158)-1)),IF(RIGHT(D158,1)="M",1000000*VALUE(LEFT(D158,LEN(D158)-1)),IF(RIGHT(D158,1)="B",1000000000*VALUE(LEFT(D158,LEN(D158)-1)),IF(RIGHT(D158,1)="%",0.01*VALUE(LEFT(D158,LEN(D158)-1)),IF(RIGHT(D158,1)="k",1000*VALUE(LEFT(D158,LEN(D158)-1)),VALUE(SUBSTITUTE(D158,",",""))))))))),"N/A")</f>
        <v/>
      </c>
      <c r="L158">
        <f>IFERROR(IF(TRIM(E158)="-", "0", IF(RIGHT(E158,1)=")",IF(RIGHT(E158,2)="T)",-1000000000000*VALUE(MID(E158,2,LEN(E158)-3)),IF(RIGHT(E158,2)="M)",-1000000*VALUE(MID(E158,2,LEN(E158)-3)),IF(RIGHT(E158,2)="B)",-1000000000*VALUE(MID(E158,2,LEN(E158)-3)),IF(RIGHT(E158,2)="k)",-1000*VALUE(MID(E158,2,LEN(E158)-3)),VALUE(SUBSTITUTE(E158,",","")))))),IF(RIGHT(E158,1)="T",1000000000000*VALUE(LEFT(E158,LEN(E158)-1)),IF(RIGHT(E158,1)="M",1000000*VALUE(LEFT(E158,LEN(E158)-1)),IF(RIGHT(E158,1)="B",1000000000*VALUE(LEFT(E158,LEN(E158)-1)),IF(RIGHT(E158,1)="%",0.01*VALUE(LEFT(E158,LEN(E158)-1)),IF(RIGHT(E158,1)="k",1000*VALUE(LEFT(E158,LEN(E158)-1)),VALUE(SUBSTITUTE(E158,",",""))))))))),"N/A")</f>
        <v/>
      </c>
      <c r="M158">
        <f>IFERROR(IF(TRIM(F158)="-", "0", IF(RIGHT(F158,1)=")",IF(RIGHT(F158,2)="T)",-1000000000000*VALUE(MID(F158,2,LEN(F158)-3)),IF(RIGHT(F158,2)="M)",-1000000*VALUE(MID(F158,2,LEN(F158)-3)),IF(RIGHT(F158,2)="B)",-1000000000*VALUE(MID(F158,2,LEN(F158)-3)),IF(RIGHT(F158,2)="k)",-1000*VALUE(MID(F158,2,LEN(F158)-3)),VALUE(SUBSTITUTE(F158,",","")))))),IF(RIGHT(F158,1)="T",1000000000000*VALUE(LEFT(F158,LEN(F158)-1)),IF(RIGHT(F158,1)="M",1000000*VALUE(LEFT(F158,LEN(F158)-1)),IF(RIGHT(F158,1)="B",1000000000*VALUE(LEFT(F158,LEN(F158)-1)),IF(RIGHT(F158,1)="%",0.01*VALUE(LEFT(F158,LEN(F158)-1)),IF(RIGHT(F158,1)="k",1000*VALUE(LEFT(F158,LEN(F158)-1)),VALUE(SUBSTITUTE(F158,",",""))))))))),"N/A")</f>
        <v/>
      </c>
      <c r="N158">
        <f>IFERROR(IF(TRIM(G158)="-", "0", IF(RIGHT(G158,1)=")",IF(RIGHT(G158,2)="T)",-1000000000000*VALUE(MID(G158,2,LEN(G158)-3)),IF(RIGHT(G158,2)="M)",-1000000*VALUE(MID(G158,2,LEN(G158)-3)),IF(RIGHT(G158,2)="B)",-1000000000*VALUE(MID(G158,2,LEN(G158)-3)),IF(RIGHT(G158,2)="k)",-1000*VALUE(MID(G158,2,LEN(G158)-3)),VALUE(SUBSTITUTE(G158,",","")))))),IF(RIGHT(G158,1)="T",1000000000000*VALUE(LEFT(G158,LEN(G158)-1)),IF(RIGHT(G158,1)="M",1000000*VALUE(LEFT(G158,LEN(G158)-1)),IF(RIGHT(G158,1)="B",1000000000*VALUE(LEFT(G158,LEN(G158)-1)),IF(RIGHT(G158,1)="%",0.01*VALUE(LEFT(G158,LEN(G158)-1)),IF(RIGHT(G158,1)="k",1000*VALUE(LEFT(G158,LEN(G158)-1)),VALUE(SUBSTITUTE(G158,",",""))))))))),"N/A")</f>
        <v/>
      </c>
      <c r="P158">
        <f>MAX(J158:N158)</f>
        <v/>
      </c>
      <c r="Q158">
        <f>IFERROR(J144+MATCH(P158,J158:N158,0)-1,"")</f>
        <v/>
      </c>
      <c r="R158">
        <f>IF(Q158="","",MIN(J158:N158))</f>
        <v/>
      </c>
      <c r="S158">
        <f>IFERROR(J144+MATCH(R158,J158:N158,0)-1,"")</f>
        <v/>
      </c>
      <c r="T158">
        <f>IFERROR(AVERAGE(J158:N158),"")</f>
        <v/>
      </c>
      <c r="U158">
        <f>IFERROR(STDEV(J158:N158),"")</f>
        <v/>
      </c>
      <c r="V158">
        <f>IFERROR(IF(C158="-","",IF(ISBLANK(B158),"",IF(OR(ISNUMBER(FIND("Growth",B158)),ISNUMBER(FIND("Margin",B158))),"",(J158-T158)/U158))),"")</f>
        <v/>
      </c>
      <c r="W158">
        <f>IFERROR(IF(OR(D158="-",ISBLANK(D158)),"",(K158-T158)/U158),"")</f>
        <v/>
      </c>
      <c r="X158">
        <f>IFERROR(IF(OR(E158="-",ISBLANK(E158)),"",(L158-T158)/U158),"")</f>
        <v/>
      </c>
      <c r="Y158">
        <f>IFERROR(IF(OR(F158="-",ISBLANK(F158)),"",(M158-T158)/U158),"")</f>
        <v/>
      </c>
      <c r="Z158">
        <f>IFERROR(IF(OR(G158="-",ISBLANK(G158)),"",(N158-T158)/U158),"")</f>
        <v/>
      </c>
      <c r="AA158">
        <f>IF(MAX(MAX(V158:Z158),ABS(MIN(V158:Z158)))=ABS(MIN(V158:Z158)),MIN(V158:Z158),MAX(V158:Z158))</f>
        <v/>
      </c>
      <c r="AB158">
        <f>IFERROR(V144+MATCH(AA158,V158:Z158,0)-1,"")</f>
        <v/>
      </c>
      <c r="AC158">
        <f>IF(AB158&lt;&gt;"",IF(S158=AB158,"Low",IF(AB158=Q158,"High","")),"")</f>
        <v/>
      </c>
      <c r="AE158">
        <f>IF(ISNUMBER(MATCH("N/A",J158:N158,0)),"",IFERROR((5 * SUMPRODUCT(J144:N144,J158:N158) - PRODUCT(SUM(J144:N144),SUM(J158:N158))) / ((5 * SUM((J144^2)+(K144^2)+(L144^2)+(M144^2)+(N144^2))) - SUM(J144:N144)^2),""))</f>
        <v/>
      </c>
      <c r="AF158">
        <f>IFERROR(CORREL(J144:N144,J158:N158),"")</f>
        <v/>
      </c>
      <c r="AZ158">
        <f>IF(Q158=S158,0,1)</f>
        <v/>
      </c>
      <c r="BA158">
        <f>IF(AZ158=1,IF(Q158="","",IF(Q158=N144,"Yes","No")),"")</f>
        <v/>
      </c>
      <c r="BB158">
        <f>IF(BA158="Yes",P158,"")</f>
        <v/>
      </c>
      <c r="BC158">
        <f>IF(AZ158=1,IF(S158="","",IF(S158=N144,"Yes","No")),"")</f>
        <v/>
      </c>
      <c r="BD158">
        <f>IF(BC158="Yes",R158,"")</f>
        <v/>
      </c>
      <c r="BE158">
        <f>IFERROR(IF(SIGN(AE158)=1,"Increasing",IF(SIGN(AE158)=-1,"Decreasing","")),"")</f>
        <v/>
      </c>
      <c r="BF158">
        <f>IF(OR(AND(BE158="Increasing",BA158="Yes"),AND(BE158="Decreasing",BC158="Yes")),"Yes","No")</f>
        <v/>
      </c>
      <c r="BG158">
        <f>IF(I158="pos_trend","Yes","No")</f>
        <v/>
      </c>
      <c r="BH158">
        <f>IF(AF158&lt;&gt;"",IF(ABS(AF158)&gt;0.8,"Yes","No"),"")</f>
        <v/>
      </c>
    </row>
    <row r="159" spans="1:60">
      <c r="I159">
        <f>IF(AND(K159&gt; J159, L159&gt; K159, M159&gt; L159, N159&gt; M159), "pos_trend", IF(AND(K159&lt; J159, L159&lt; K159, M159&lt; L159, N159&lt; M159), "neg_trend", "N/A"))</f>
        <v/>
      </c>
      <c r="J159">
        <f>IFERROR(IF(TRIM(C159)="-", "N/A", IF(RIGHT(C159,1)=")",IF(RIGHT(C159,2)="T)",-1000000000000*VALUE(MID(C159,2,LEN(C159)-3)),IF(RIGHT(C159,2)="M)",-1000000*VALUE(MID(C159,2,LEN(C159)-3)),IF(RIGHT(C159,2)="B)",-1000000000*VALUE(MID(C159,2,LEN(C159)-3)),IF(RIGHT(C159,2)="k)",-1000*VALUE(MID(C159,2,LEN(C159)-3)),VALUE(SUBSTITUTE(C159,",","")))))),IF(RIGHT(C159,1)="T",1000000000000*VALUE(LEFT(C159,LEN(C159)-1)),IF(RIGHT(C159,1)="M",1000000*VALUE(LEFT(C159,LEN(C159)-1)),IF(RIGHT(C159,1)="B",1000000000*VALUE(LEFT(C159,LEN(C159)-1)),IF(RIGHT(C159,1)="%",0.01*VALUE(LEFT(C159,LEN(C159)-1)),IF(RIGHT(C159,1)="k",1000*VALUE(LEFT(C159,LEN(C159)-1)),VALUE(SUBSTITUTE(C159,",",""))))))))),"N/A")</f>
        <v/>
      </c>
      <c r="K159">
        <f>IFERROR(IF(TRIM(D159)="-", "N/A", IF(RIGHT(D159,1)=")",IF(RIGHT(D159,2)="T)",-1000000000000*VALUE(MID(D159,2,LEN(D159)-3)),IF(RIGHT(D159,2)="M)",-1000000*VALUE(MID(D159,2,LEN(D159)-3)),IF(RIGHT(D159,2)="B)",-1000000000*VALUE(MID(D159,2,LEN(D159)-3)),IF(RIGHT(D159,2)="k)",-1000*VALUE(MID(D159,2,LEN(D159)-3)),VALUE(SUBSTITUTE(D159,",","")))))),IF(RIGHT(D159,1)="T",1000000000000*VALUE(LEFT(D159,LEN(D159)-1)),IF(RIGHT(D159,1)="M",1000000*VALUE(LEFT(D159,LEN(D159)-1)),IF(RIGHT(D159,1)="B",1000000000*VALUE(LEFT(D159,LEN(D159)-1)),IF(RIGHT(D159,1)="%",0.01*VALUE(LEFT(D159,LEN(D159)-1)),IF(RIGHT(D159,1)="k",1000*VALUE(LEFT(D159,LEN(D159)-1)),VALUE(SUBSTITUTE(D159,",",""))))))))),"N/A")</f>
        <v/>
      </c>
      <c r="L159">
        <f>IFERROR(IF(TRIM(E159)="-", "N/A", IF(RIGHT(E159,1)=")",IF(RIGHT(E159,2)="T)",-1000000000000*VALUE(MID(E159,2,LEN(E159)-3)),IF(RIGHT(E159,2)="M)",-1000000*VALUE(MID(E159,2,LEN(E159)-3)),IF(RIGHT(E159,2)="B)",-1000000000*VALUE(MID(E159,2,LEN(E159)-3)),IF(RIGHT(E159,2)="k)",-1000*VALUE(MID(E159,2,LEN(E159)-3)),VALUE(SUBSTITUTE(E159,",","")))))),IF(RIGHT(E159,1)="T",1000000000000*VALUE(LEFT(E159,LEN(E159)-1)),IF(RIGHT(E159,1)="M",1000000*VALUE(LEFT(E159,LEN(E159)-1)),IF(RIGHT(E159,1)="B",1000000000*VALUE(LEFT(E159,LEN(E159)-1)),IF(RIGHT(E159,1)="%",0.01*VALUE(LEFT(E159,LEN(E159)-1)),IF(RIGHT(E159,1)="k",1000*VALUE(LEFT(E159,LEN(E159)-1)),VALUE(SUBSTITUTE(E159,",",""))))))))),"N/A")</f>
        <v/>
      </c>
      <c r="M159">
        <f>IFERROR(IF(TRIM(F159)="-", "N/A", IF(RIGHT(F159,1)=")",IF(RIGHT(F159,2)="T)",-1000000000000*VALUE(MID(F159,2,LEN(F159)-3)),IF(RIGHT(F159,2)="M)",-1000000*VALUE(MID(F159,2,LEN(F159)-3)),IF(RIGHT(F159,2)="B)",-1000000000*VALUE(MID(F159,2,LEN(F159)-3)),IF(RIGHT(F159,2)="k)",-1000*VALUE(MID(F159,2,LEN(F159)-3)),VALUE(SUBSTITUTE(F159,",","")))))),IF(RIGHT(F159,1)="T",1000000000000*VALUE(LEFT(F159,LEN(F159)-1)),IF(RIGHT(F159,1)="M",1000000*VALUE(LEFT(F159,LEN(F159)-1)),IF(RIGHT(F159,1)="B",1000000000*VALUE(LEFT(F159,LEN(F159)-1)),IF(RIGHT(F159,1)="%",0.01*VALUE(LEFT(F159,LEN(F159)-1)),IF(RIGHT(F159,1)="k",1000*VALUE(LEFT(F159,LEN(F159)-1)),VALUE(SUBSTITUTE(F159,",",""))))))))),"N/A")</f>
        <v/>
      </c>
      <c r="N159">
        <f>IFERROR(IF(TRIM(G159)="-", "N/A", IF(RIGHT(G159,1)=")",IF(RIGHT(G159,2)="T)",-1000000000000*VALUE(MID(G159,2,LEN(G159)-3)),IF(RIGHT(G159,2)="M)",-1000000*VALUE(MID(G159,2,LEN(G159)-3)),IF(RIGHT(G159,2)="B)",-1000000000*VALUE(MID(G159,2,LEN(G159)-3)),IF(RIGHT(G159,2)="k)",-1000*VALUE(MID(G159,2,LEN(G159)-3)),VALUE(SUBSTITUTE(G159,",","")))))),IF(RIGHT(G159,1)="T",1000000000000*VALUE(LEFT(G159,LEN(G159)-1)),IF(RIGHT(G159,1)="M",1000000*VALUE(LEFT(G159,LEN(G159)-1)),IF(RIGHT(G159,1)="B",1000000000*VALUE(LEFT(G159,LEN(G159)-1)),IF(RIGHT(G159,1)="%",0.01*VALUE(LEFT(G159,LEN(G159)-1)),IF(RIGHT(G159,1)="k",1000*VALUE(LEFT(G159,LEN(G159)-1)),VALUE(SUBSTITUTE(G159,",",""))))))))),"N/A")</f>
        <v/>
      </c>
      <c r="P159">
        <f>MAX(J159:N159)</f>
        <v/>
      </c>
      <c r="Q159">
        <f>IFERROR(J144+MATCH(P159,J159:N159,0)-1,"")</f>
        <v/>
      </c>
      <c r="R159">
        <f>IF(Q159="","",MIN(J159:N159))</f>
        <v/>
      </c>
      <c r="S159">
        <f>IFERROR(J144+MATCH(R159,J159:N159,0)-1,"")</f>
        <v/>
      </c>
      <c r="T159">
        <f>IFERROR(AVERAGE(J159:N159),"")</f>
        <v/>
      </c>
      <c r="U159">
        <f>IFERROR(STDEV(J159:N159),"")</f>
        <v/>
      </c>
      <c r="V159">
        <f>IFERROR(IF(C159="-","",IF(ISBLANK(B159),"",IF(OR(ISNUMBER(FIND("Growth",B159)),ISNUMBER(FIND("Margin",B159))),"",(J159-T159)/U159))),"")</f>
        <v/>
      </c>
      <c r="W159">
        <f>IFERROR(IF(OR(D159="-",ISBLANK(D159)),"",(K159-T159)/U159),"")</f>
        <v/>
      </c>
      <c r="X159">
        <f>IFERROR(IF(OR(E159="-",ISBLANK(E159)),"",(L159-T159)/U159),"")</f>
        <v/>
      </c>
      <c r="Y159">
        <f>IFERROR(IF(OR(F159="-",ISBLANK(F159)),"",(M159-T159)/U159),"")</f>
        <v/>
      </c>
      <c r="Z159">
        <f>IFERROR(IF(OR(G159="-",ISBLANK(G159)),"",(N159-T159)/U159),"")</f>
        <v/>
      </c>
      <c r="AA159">
        <f>IF(MAX(MAX(V159:Z159),ABS(MIN(V159:Z159)))=ABS(MIN(V159:Z159)),MIN(V159:Z159),MAX(V159:Z159))</f>
        <v/>
      </c>
      <c r="AB159">
        <f>IFERROR(V144+MATCH(AA159,V159:Z159,0)-1,"")</f>
        <v/>
      </c>
      <c r="AC159">
        <f>IF(AB159&lt;&gt;"",IF(S159=AB159,"Low",IF(AB159=Q159,"High","")),"")</f>
        <v/>
      </c>
      <c r="AE159">
        <f>IF(ISNUMBER(MATCH("N/A",J159:N159,0)),"",IFERROR((5 * SUMPRODUCT(J144:N144,J159:N159) - PRODUCT(SUM(J144:N144),SUM(J159:N159))) / ((5 * SUM((J144^2)+(K144^2)+(L144^2)+(M144^2)+(N144^2))) - SUM(J144:N144)^2),""))</f>
        <v/>
      </c>
      <c r="AF159">
        <f>IFERROR(CORREL(J144:N144,J159:N159),"")</f>
        <v/>
      </c>
      <c r="AZ159">
        <f>IF(Q159=S159,0,1)</f>
        <v/>
      </c>
      <c r="BA159">
        <f>IF(AZ159=1,IF(Q159="","",IF(Q159=N144,"Yes","No")),"")</f>
        <v/>
      </c>
      <c r="BB159">
        <f>IF(BA159="Yes",P159,"")</f>
        <v/>
      </c>
      <c r="BC159">
        <f>IF(AZ159=1,IF(S159="","",IF(S159=N144,"Yes","No")),"")</f>
        <v/>
      </c>
      <c r="BD159">
        <f>IF(BC159="Yes",R159,"")</f>
        <v/>
      </c>
      <c r="BE159">
        <f>IFERROR(IF(SIGN(AE159)=1,"Increasing",IF(SIGN(AE159)=-1,"Decreasing","")),"")</f>
        <v/>
      </c>
      <c r="BF159">
        <f>IF(OR(AND(BE159="Increasing",BA159="Yes"),AND(BE159="Decreasing",BC159="Yes")),"Yes","No")</f>
        <v/>
      </c>
      <c r="BG159">
        <f>IF(I159="pos_trend","Yes","No")</f>
        <v/>
      </c>
      <c r="BH159">
        <f>IF(AF159&lt;&gt;"",IF(ABS(AF159)&gt;0.8,"Yes","No"),"")</f>
        <v/>
      </c>
    </row>
    <row r="160" spans="1:60">
      <c r="I160">
        <f>IF(AND(K160&gt; J160, L160&gt; K160, M160&gt; L160, N160&gt; M160), "pos_trend", IF(AND(K160&lt; J160, L160&lt; K160, M160&lt; L160, N160&lt; M160), "neg_trend", "N/A"))</f>
        <v/>
      </c>
      <c r="J160">
        <f>IFERROR(IF(TRIM(C160)="-", "N/A", IF(RIGHT(C160,1)=")",IF(RIGHT(C160,2)="T)",-1000000000000*VALUE(MID(C160,2,LEN(C160)-3)),IF(RIGHT(C160,2)="M)",-1000000*VALUE(MID(C160,2,LEN(C160)-3)),IF(RIGHT(C160,2)="B)",-1000000000*VALUE(MID(C160,2,LEN(C160)-3)),IF(RIGHT(C160,2)="k)",-1000*VALUE(MID(C160,2,LEN(C160)-3)),VALUE(SUBSTITUTE(C160,",","")))))),IF(RIGHT(C160,1)="T",1000000000000*VALUE(LEFT(C160,LEN(C160)-1)),IF(RIGHT(C160,1)="M",1000000*VALUE(LEFT(C160,LEN(C160)-1)),IF(RIGHT(C160,1)="B",1000000000*VALUE(LEFT(C160,LEN(C160)-1)),IF(RIGHT(C160,1)="%",0.01*VALUE(LEFT(C160,LEN(C160)-1)),IF(RIGHT(C160,1)="k",1000*VALUE(LEFT(C160,LEN(C160)-1)),VALUE(SUBSTITUTE(C160,",",""))))))))),"N/A")</f>
        <v/>
      </c>
      <c r="K160">
        <f>IFERROR(IF(TRIM(D160)="-", "N/A", IF(RIGHT(D160,1)=")",IF(RIGHT(D160,2)="T)",-1000000000000*VALUE(MID(D160,2,LEN(D160)-3)),IF(RIGHT(D160,2)="M)",-1000000*VALUE(MID(D160,2,LEN(D160)-3)),IF(RIGHT(D160,2)="B)",-1000000000*VALUE(MID(D160,2,LEN(D160)-3)),IF(RIGHT(D160,2)="k)",-1000*VALUE(MID(D160,2,LEN(D160)-3)),VALUE(SUBSTITUTE(D160,",","")))))),IF(RIGHT(D160,1)="T",1000000000000*VALUE(LEFT(D160,LEN(D160)-1)),IF(RIGHT(D160,1)="M",1000000*VALUE(LEFT(D160,LEN(D160)-1)),IF(RIGHT(D160,1)="B",1000000000*VALUE(LEFT(D160,LEN(D160)-1)),IF(RIGHT(D160,1)="%",0.01*VALUE(LEFT(D160,LEN(D160)-1)),IF(RIGHT(D160,1)="k",1000*VALUE(LEFT(D160,LEN(D160)-1)),VALUE(SUBSTITUTE(D160,",",""))))))))),"N/A")</f>
        <v/>
      </c>
      <c r="L160">
        <f>IFERROR(IF(TRIM(E160)="-", "N/A", IF(RIGHT(E160,1)=")",IF(RIGHT(E160,2)="T)",-1000000000000*VALUE(MID(E160,2,LEN(E160)-3)),IF(RIGHT(E160,2)="M)",-1000000*VALUE(MID(E160,2,LEN(E160)-3)),IF(RIGHT(E160,2)="B)",-1000000000*VALUE(MID(E160,2,LEN(E160)-3)),IF(RIGHT(E160,2)="k)",-1000*VALUE(MID(E160,2,LEN(E160)-3)),VALUE(SUBSTITUTE(E160,",","")))))),IF(RIGHT(E160,1)="T",1000000000000*VALUE(LEFT(E160,LEN(E160)-1)),IF(RIGHT(E160,1)="M",1000000*VALUE(LEFT(E160,LEN(E160)-1)),IF(RIGHT(E160,1)="B",1000000000*VALUE(LEFT(E160,LEN(E160)-1)),IF(RIGHT(E160,1)="%",0.01*VALUE(LEFT(E160,LEN(E160)-1)),IF(RIGHT(E160,1)="k",1000*VALUE(LEFT(E160,LEN(E160)-1)),VALUE(SUBSTITUTE(E160,",",""))))))))),"N/A")</f>
        <v/>
      </c>
      <c r="M160">
        <f>IFERROR(IF(TRIM(F160)="-", "N/A", IF(RIGHT(F160,1)=")",IF(RIGHT(F160,2)="T)",-1000000000000*VALUE(MID(F160,2,LEN(F160)-3)),IF(RIGHT(F160,2)="M)",-1000000*VALUE(MID(F160,2,LEN(F160)-3)),IF(RIGHT(F160,2)="B)",-1000000000*VALUE(MID(F160,2,LEN(F160)-3)),IF(RIGHT(F160,2)="k)",-1000*VALUE(MID(F160,2,LEN(F160)-3)),VALUE(SUBSTITUTE(F160,",","")))))),IF(RIGHT(F160,1)="T",1000000000000*VALUE(LEFT(F160,LEN(F160)-1)),IF(RIGHT(F160,1)="M",1000000*VALUE(LEFT(F160,LEN(F160)-1)),IF(RIGHT(F160,1)="B",1000000000*VALUE(LEFT(F160,LEN(F160)-1)),IF(RIGHT(F160,1)="%",0.01*VALUE(LEFT(F160,LEN(F160)-1)),IF(RIGHT(F160,1)="k",1000*VALUE(LEFT(F160,LEN(F160)-1)),VALUE(SUBSTITUTE(F160,",",""))))))))),"N/A")</f>
        <v/>
      </c>
      <c r="N160">
        <f>IFERROR(IF(TRIM(G160)="-", "N/A", IF(RIGHT(G160,1)=")",IF(RIGHT(G160,2)="T)",-1000000000000*VALUE(MID(G160,2,LEN(G160)-3)),IF(RIGHT(G160,2)="M)",-1000000*VALUE(MID(G160,2,LEN(G160)-3)),IF(RIGHT(G160,2)="B)",-1000000000*VALUE(MID(G160,2,LEN(G160)-3)),IF(RIGHT(G160,2)="k)",-1000*VALUE(MID(G160,2,LEN(G160)-3)),VALUE(SUBSTITUTE(G160,",","")))))),IF(RIGHT(G160,1)="T",1000000000000*VALUE(LEFT(G160,LEN(G160)-1)),IF(RIGHT(G160,1)="M",1000000*VALUE(LEFT(G160,LEN(G160)-1)),IF(RIGHT(G160,1)="B",1000000000*VALUE(LEFT(G160,LEN(G160)-1)),IF(RIGHT(G160,1)="%",0.01*VALUE(LEFT(G160,LEN(G160)-1)),IF(RIGHT(G160,1)="k",1000*VALUE(LEFT(G160,LEN(G160)-1)),VALUE(SUBSTITUTE(G160,",",""))))))))),"N/A")</f>
        <v/>
      </c>
      <c r="P160">
        <f>MAX(J160:N160)</f>
        <v/>
      </c>
      <c r="Q160">
        <f>IFERROR(J144+MATCH(P160,J160:N160,0)-1,"")</f>
        <v/>
      </c>
      <c r="R160">
        <f>IF(Q160="","",MIN(J160:N160))</f>
        <v/>
      </c>
      <c r="S160">
        <f>IFERROR(J144+MATCH(R160,J160:N160,0)-1,"")</f>
        <v/>
      </c>
      <c r="T160">
        <f>IFERROR(AVERAGE(J160:N160),"")</f>
        <v/>
      </c>
      <c r="U160">
        <f>IFERROR(STDEV(J160:N160),"")</f>
        <v/>
      </c>
      <c r="V160">
        <f>IFERROR(IF(C160="-","",IF(ISBLANK(B160),"",IF(OR(ISNUMBER(FIND("Growth",B160)),ISNUMBER(FIND("Margin",B160))),"",(J160-T160)/U160))),"")</f>
        <v/>
      </c>
      <c r="W160">
        <f>IFERROR(IF(OR(D160="-",ISBLANK(D160)),"",(K160-T160)/U160),"")</f>
        <v/>
      </c>
      <c r="X160">
        <f>IFERROR(IF(OR(E160="-",ISBLANK(E160)),"",(L160-T160)/U160),"")</f>
        <v/>
      </c>
      <c r="Y160">
        <f>IFERROR(IF(OR(F160="-",ISBLANK(F160)),"",(M160-T160)/U160),"")</f>
        <v/>
      </c>
      <c r="Z160">
        <f>IFERROR(IF(OR(G160="-",ISBLANK(G160)),"",(N160-T160)/U160),"")</f>
        <v/>
      </c>
      <c r="AA160">
        <f>IF(MAX(MAX(V160:Z160),ABS(MIN(V160:Z160)))=ABS(MIN(V160:Z160)),MIN(V160:Z160),MAX(V160:Z160))</f>
        <v/>
      </c>
      <c r="AB160">
        <f>IFERROR(V144+MATCH(AA160,V160:Z160,0)-1,"")</f>
        <v/>
      </c>
      <c r="AC160">
        <f>IF(AB160&lt;&gt;"",IF(S160=AB160,"Low",IF(AB160=Q160,"High","")),"")</f>
        <v/>
      </c>
      <c r="AE160">
        <f>IF(ISNUMBER(MATCH("N/A",J160:N160,0)),"",IFERROR((5 * SUMPRODUCT(J144:N144,J160:N160) - PRODUCT(SUM(J144:N144),SUM(J160:N160))) / ((5 * SUM((J144^2)+(K144^2)+(L144^2)+(M144^2)+(N144^2))) - SUM(J144:N144)^2),""))</f>
        <v/>
      </c>
      <c r="AF160">
        <f>IFERROR(CORREL(J144:N144,J160:N160),"")</f>
        <v/>
      </c>
      <c r="AZ160">
        <f>IF(Q160=S160,0,1)</f>
        <v/>
      </c>
      <c r="BA160">
        <f>IF(AZ160=1,IF(Q160="","",IF(Q160=N144,"Yes","No")),"")</f>
        <v/>
      </c>
      <c r="BB160">
        <f>IF(BA160="Yes",P160,"")</f>
        <v/>
      </c>
      <c r="BC160">
        <f>IF(AZ160=1,IF(S160="","",IF(S160=N144,"Yes","No")),"")</f>
        <v/>
      </c>
      <c r="BD160">
        <f>IF(BC160="Yes",R160,"")</f>
        <v/>
      </c>
      <c r="BE160">
        <f>IFERROR(IF(SIGN(AE160)=1,"Increasing",IF(SIGN(AE160)=-1,"Decreasing","")),"")</f>
        <v/>
      </c>
      <c r="BF160">
        <f>IF(OR(AND(BE160="Increasing",BA160="Yes"),AND(BE160="Decreasing",BC160="Yes")),"Yes","No")</f>
        <v/>
      </c>
      <c r="BG160">
        <f>IF(I160="pos_trend","Yes","No")</f>
        <v/>
      </c>
      <c r="BH160">
        <f>IF(AF160&lt;&gt;"",IF(ABS(AF160)&gt;0.8,"Yes","No"),"")</f>
        <v/>
      </c>
    </row>
    <row r="161" spans="1:60">
      <c r="I161">
        <f>IF(AND(K161&gt; J161, L161&gt; K161, M161&gt; L161, N161&gt; M161), "pos_trend", IF(AND(K161&lt; J161, L161&lt; K161, M161&lt; L161, N161&lt; M161), "neg_trend", "N/A"))</f>
        <v/>
      </c>
      <c r="J161">
        <f>IFERROR(IF(TRIM(C161)="-", "N/A", IF(RIGHT(C161,1)=")",IF(RIGHT(C161,2)="T)",-1000000000000*VALUE(MID(C161,2,LEN(C161)-3)),IF(RIGHT(C161,2)="M)",-1000000*VALUE(MID(C161,2,LEN(C161)-3)),IF(RIGHT(C161,2)="B)",-1000000000*VALUE(MID(C161,2,LEN(C161)-3)),IF(RIGHT(C161,2)="k)",-1000*VALUE(MID(C161,2,LEN(C161)-3)),VALUE(SUBSTITUTE(C161,",","")))))),IF(RIGHT(C161,1)="T",1000000000000*VALUE(LEFT(C161,LEN(C161)-1)),IF(RIGHT(C161,1)="M",1000000*VALUE(LEFT(C161,LEN(C161)-1)),IF(RIGHT(C161,1)="B",1000000000*VALUE(LEFT(C161,LEN(C161)-1)),IF(RIGHT(C161,1)="%",0.01*VALUE(LEFT(C161,LEN(C161)-1)),IF(RIGHT(C161,1)="k",1000*VALUE(LEFT(C161,LEN(C161)-1)),VALUE(SUBSTITUTE(C161,",",""))))))))),"N/A")</f>
        <v/>
      </c>
      <c r="K161">
        <f>IFERROR(IF(TRIM(D161)="-", "N/A", IF(RIGHT(D161,1)=")",IF(RIGHT(D161,2)="T)",-1000000000000*VALUE(MID(D161,2,LEN(D161)-3)),IF(RIGHT(D161,2)="M)",-1000000*VALUE(MID(D161,2,LEN(D161)-3)),IF(RIGHT(D161,2)="B)",-1000000000*VALUE(MID(D161,2,LEN(D161)-3)),IF(RIGHT(D161,2)="k)",-1000*VALUE(MID(D161,2,LEN(D161)-3)),VALUE(SUBSTITUTE(D161,",","")))))),IF(RIGHT(D161,1)="T",1000000000000*VALUE(LEFT(D161,LEN(D161)-1)),IF(RIGHT(D161,1)="M",1000000*VALUE(LEFT(D161,LEN(D161)-1)),IF(RIGHT(D161,1)="B",1000000000*VALUE(LEFT(D161,LEN(D161)-1)),IF(RIGHT(D161,1)="%",0.01*VALUE(LEFT(D161,LEN(D161)-1)),IF(RIGHT(D161,1)="k",1000*VALUE(LEFT(D161,LEN(D161)-1)),VALUE(SUBSTITUTE(D161,",",""))))))))),"N/A")</f>
        <v/>
      </c>
      <c r="L161">
        <f>IFERROR(IF(TRIM(E161)="-", "N/A", IF(RIGHT(E161,1)=")",IF(RIGHT(E161,2)="T)",-1000000000000*VALUE(MID(E161,2,LEN(E161)-3)),IF(RIGHT(E161,2)="M)",-1000000*VALUE(MID(E161,2,LEN(E161)-3)),IF(RIGHT(E161,2)="B)",-1000000000*VALUE(MID(E161,2,LEN(E161)-3)),IF(RIGHT(E161,2)="k)",-1000*VALUE(MID(E161,2,LEN(E161)-3)),VALUE(SUBSTITUTE(E161,",","")))))),IF(RIGHT(E161,1)="T",1000000000000*VALUE(LEFT(E161,LEN(E161)-1)),IF(RIGHT(E161,1)="M",1000000*VALUE(LEFT(E161,LEN(E161)-1)),IF(RIGHT(E161,1)="B",1000000000*VALUE(LEFT(E161,LEN(E161)-1)),IF(RIGHT(E161,1)="%",0.01*VALUE(LEFT(E161,LEN(E161)-1)),IF(RIGHT(E161,1)="k",1000*VALUE(LEFT(E161,LEN(E161)-1)),VALUE(SUBSTITUTE(E161,",",""))))))))),"N/A")</f>
        <v/>
      </c>
      <c r="M161">
        <f>IFERROR(IF(TRIM(F161)="-", "N/A", IF(RIGHT(F161,1)=")",IF(RIGHT(F161,2)="T)",-1000000000000*VALUE(MID(F161,2,LEN(F161)-3)),IF(RIGHT(F161,2)="M)",-1000000*VALUE(MID(F161,2,LEN(F161)-3)),IF(RIGHT(F161,2)="B)",-1000000000*VALUE(MID(F161,2,LEN(F161)-3)),IF(RIGHT(F161,2)="k)",-1000*VALUE(MID(F161,2,LEN(F161)-3)),VALUE(SUBSTITUTE(F161,",","")))))),IF(RIGHT(F161,1)="T",1000000000000*VALUE(LEFT(F161,LEN(F161)-1)),IF(RIGHT(F161,1)="M",1000000*VALUE(LEFT(F161,LEN(F161)-1)),IF(RIGHT(F161,1)="B",1000000000*VALUE(LEFT(F161,LEN(F161)-1)),IF(RIGHT(F161,1)="%",0.01*VALUE(LEFT(F161,LEN(F161)-1)),IF(RIGHT(F161,1)="k",1000*VALUE(LEFT(F161,LEN(F161)-1)),VALUE(SUBSTITUTE(F161,",",""))))))))),"N/A")</f>
        <v/>
      </c>
      <c r="N161">
        <f>IFERROR(IF(TRIM(G161)="-", "N/A", IF(RIGHT(G161,1)=")",IF(RIGHT(G161,2)="T)",-1000000000000*VALUE(MID(G161,2,LEN(G161)-3)),IF(RIGHT(G161,2)="M)",-1000000*VALUE(MID(G161,2,LEN(G161)-3)),IF(RIGHT(G161,2)="B)",-1000000000*VALUE(MID(G161,2,LEN(G161)-3)),IF(RIGHT(G161,2)="k)",-1000*VALUE(MID(G161,2,LEN(G161)-3)),VALUE(SUBSTITUTE(G161,",","")))))),IF(RIGHT(G161,1)="T",1000000000000*VALUE(LEFT(G161,LEN(G161)-1)),IF(RIGHT(G161,1)="M",1000000*VALUE(LEFT(G161,LEN(G161)-1)),IF(RIGHT(G161,1)="B",1000000000*VALUE(LEFT(G161,LEN(G161)-1)),IF(RIGHT(G161,1)="%",0.01*VALUE(LEFT(G161,LEN(G161)-1)),IF(RIGHT(G161,1)="k",1000*VALUE(LEFT(G161,LEN(G161)-1)),VALUE(SUBSTITUTE(G161,",",""))))))))),"N/A")</f>
        <v/>
      </c>
      <c r="P161">
        <f>MAX(J161:N161)</f>
        <v/>
      </c>
      <c r="Q161">
        <f>IFERROR(J144+MATCH(P161,J161:N161,0)-1,"")</f>
        <v/>
      </c>
      <c r="R161">
        <f>IF(Q161="","",MIN(J161:N161))</f>
        <v/>
      </c>
      <c r="S161">
        <f>IFERROR(J144+MATCH(R161,J161:N161,0)-1,"")</f>
        <v/>
      </c>
      <c r="T161">
        <f>IFERROR(AVERAGE(J161:N161),"")</f>
        <v/>
      </c>
      <c r="U161">
        <f>IFERROR(STDEV(J161:N161),"")</f>
        <v/>
      </c>
      <c r="V161">
        <f>IFERROR(IF(C161="-","",IF(ISBLANK(B161),"",IF(OR(ISNUMBER(FIND("Growth",B161)),ISNUMBER(FIND("Margin",B161))),"",(J161-T161)/U161))),"")</f>
        <v/>
      </c>
      <c r="W161">
        <f>IFERROR(IF(OR(D161="-",ISBLANK(D161)),"",(K161-T161)/U161),"")</f>
        <v/>
      </c>
      <c r="X161">
        <f>IFERROR(IF(OR(E161="-",ISBLANK(E161)),"",(L161-T161)/U161),"")</f>
        <v/>
      </c>
      <c r="Y161">
        <f>IFERROR(IF(OR(F161="-",ISBLANK(F161)),"",(M161-T161)/U161),"")</f>
        <v/>
      </c>
      <c r="Z161">
        <f>IFERROR(IF(OR(G161="-",ISBLANK(G161)),"",(N161-T161)/U161),"")</f>
        <v/>
      </c>
      <c r="AA161">
        <f>IF(MAX(MAX(V161:Z161),ABS(MIN(V161:Z161)))=ABS(MIN(V161:Z161)),MIN(V161:Z161),MAX(V161:Z161))</f>
        <v/>
      </c>
      <c r="AB161">
        <f>IFERROR(V144+MATCH(AA161,V161:Z161,0)-1,"")</f>
        <v/>
      </c>
      <c r="AC161">
        <f>IF(AB161&lt;&gt;"",IF(S161=AB161,"Low",IF(AB161=Q161,"High","")),"")</f>
        <v/>
      </c>
      <c r="AE161">
        <f>IF(ISNUMBER(MATCH("N/A",J161:N161,0)),"",IFERROR((5 * SUMPRODUCT(J144:N144,J161:N161) - PRODUCT(SUM(J144:N144),SUM(J161:N161))) / ((5 * SUM((J144^2)+(K144^2)+(L144^2)+(M144^2)+(N144^2))) - SUM(J144:N144)^2),""))</f>
        <v/>
      </c>
      <c r="AF161">
        <f>IFERROR(CORREL(J144:N144,J161:N161),"")</f>
        <v/>
      </c>
      <c r="AZ161">
        <f>IF(Q161=S161,0,1)</f>
        <v/>
      </c>
      <c r="BA161">
        <f>IF(AZ161=1,IF(Q161="","",IF(Q161=N144,"Yes","No")),"")</f>
        <v/>
      </c>
      <c r="BB161">
        <f>IF(BA161="Yes",P161,"")</f>
        <v/>
      </c>
      <c r="BC161">
        <f>IF(AZ161=1,IF(S161="","",IF(S161=N144,"Yes","No")),"")</f>
        <v/>
      </c>
      <c r="BD161">
        <f>IF(BC161="Yes",R161,"")</f>
        <v/>
      </c>
      <c r="BE161">
        <f>IFERROR(IF(SIGN(AE161)=1,"Increasing",IF(SIGN(AE161)=-1,"Decreasing","")),"")</f>
        <v/>
      </c>
      <c r="BF161">
        <f>IF(OR(AND(BE161="Increasing",BA161="Yes"),AND(BE161="Decreasing",BC161="Yes")),"Yes","No")</f>
        <v/>
      </c>
      <c r="BG161">
        <f>IF(I161="pos_trend","Yes","No")</f>
        <v/>
      </c>
      <c r="BH161">
        <f>IF(AF161&lt;&gt;"",IF(ABS(AF161)&gt;0.8,"Yes","No"),"")</f>
        <v/>
      </c>
    </row>
    <row r="162" spans="1:60">
      <c r="I162">
        <f>IF(AND(K162&gt; J162, L162&gt; K162, M162&gt; L162, N162&gt; M162), "pos_trend", IF(AND(K162&lt; J162, L162&lt; K162, M162&lt; L162, N162&lt; M162), "neg_trend", "N/A"))</f>
        <v/>
      </c>
      <c r="J162">
        <f>IFERROR(IF(TRIM(C162)="-", "N/A", IF(RIGHT(C162,1)=")",IF(RIGHT(C162,2)="T)",-1000000000000*VALUE(MID(C162,2,LEN(C162)-3)),IF(RIGHT(C162,2)="M)",-1000000*VALUE(MID(C162,2,LEN(C162)-3)),IF(RIGHT(C162,2)="B)",-1000000000*VALUE(MID(C162,2,LEN(C162)-3)),IF(RIGHT(C162,2)="k)",-1000*VALUE(MID(C162,2,LEN(C162)-3)),VALUE(SUBSTITUTE(C162,",","")))))),IF(RIGHT(C162,1)="T",1000000000000*VALUE(LEFT(C162,LEN(C162)-1)),IF(RIGHT(C162,1)="M",1000000*VALUE(LEFT(C162,LEN(C162)-1)),IF(RIGHT(C162,1)="B",1000000000*VALUE(LEFT(C162,LEN(C162)-1)),IF(RIGHT(C162,1)="%",0.01*VALUE(LEFT(C162,LEN(C162)-1)),IF(RIGHT(C162,1)="k",1000*VALUE(LEFT(C162,LEN(C162)-1)),VALUE(SUBSTITUTE(C162,",",""))))))))),"N/A")</f>
        <v/>
      </c>
      <c r="K162">
        <f>IFERROR(IF(TRIM(D162)="-", "N/A", IF(RIGHT(D162,1)=")",IF(RIGHT(D162,2)="T)",-1000000000000*VALUE(MID(D162,2,LEN(D162)-3)),IF(RIGHT(D162,2)="M)",-1000000*VALUE(MID(D162,2,LEN(D162)-3)),IF(RIGHT(D162,2)="B)",-1000000000*VALUE(MID(D162,2,LEN(D162)-3)),IF(RIGHT(D162,2)="k)",-1000*VALUE(MID(D162,2,LEN(D162)-3)),VALUE(SUBSTITUTE(D162,",","")))))),IF(RIGHT(D162,1)="T",1000000000000*VALUE(LEFT(D162,LEN(D162)-1)),IF(RIGHT(D162,1)="M",1000000*VALUE(LEFT(D162,LEN(D162)-1)),IF(RIGHT(D162,1)="B",1000000000*VALUE(LEFT(D162,LEN(D162)-1)),IF(RIGHT(D162,1)="%",0.01*VALUE(LEFT(D162,LEN(D162)-1)),IF(RIGHT(D162,1)="k",1000*VALUE(LEFT(D162,LEN(D162)-1)),VALUE(SUBSTITUTE(D162,",",""))))))))),"N/A")</f>
        <v/>
      </c>
      <c r="L162">
        <f>IFERROR(IF(TRIM(E162)="-", "N/A", IF(RIGHT(E162,1)=")",IF(RIGHT(E162,2)="T)",-1000000000000*VALUE(MID(E162,2,LEN(E162)-3)),IF(RIGHT(E162,2)="M)",-1000000*VALUE(MID(E162,2,LEN(E162)-3)),IF(RIGHT(E162,2)="B)",-1000000000*VALUE(MID(E162,2,LEN(E162)-3)),IF(RIGHT(E162,2)="k)",-1000*VALUE(MID(E162,2,LEN(E162)-3)),VALUE(SUBSTITUTE(E162,",","")))))),IF(RIGHT(E162,1)="T",1000000000000*VALUE(LEFT(E162,LEN(E162)-1)),IF(RIGHT(E162,1)="M",1000000*VALUE(LEFT(E162,LEN(E162)-1)),IF(RIGHT(E162,1)="B",1000000000*VALUE(LEFT(E162,LEN(E162)-1)),IF(RIGHT(E162,1)="%",0.01*VALUE(LEFT(E162,LEN(E162)-1)),IF(RIGHT(E162,1)="k",1000*VALUE(LEFT(E162,LEN(E162)-1)),VALUE(SUBSTITUTE(E162,",",""))))))))),"N/A")</f>
        <v/>
      </c>
      <c r="M162">
        <f>IFERROR(IF(TRIM(F162)="-", "N/A", IF(RIGHT(F162,1)=")",IF(RIGHT(F162,2)="T)",-1000000000000*VALUE(MID(F162,2,LEN(F162)-3)),IF(RIGHT(F162,2)="M)",-1000000*VALUE(MID(F162,2,LEN(F162)-3)),IF(RIGHT(F162,2)="B)",-1000000000*VALUE(MID(F162,2,LEN(F162)-3)),IF(RIGHT(F162,2)="k)",-1000*VALUE(MID(F162,2,LEN(F162)-3)),VALUE(SUBSTITUTE(F162,",","")))))),IF(RIGHT(F162,1)="T",1000000000000*VALUE(LEFT(F162,LEN(F162)-1)),IF(RIGHT(F162,1)="M",1000000*VALUE(LEFT(F162,LEN(F162)-1)),IF(RIGHT(F162,1)="B",1000000000*VALUE(LEFT(F162,LEN(F162)-1)),IF(RIGHT(F162,1)="%",0.01*VALUE(LEFT(F162,LEN(F162)-1)),IF(RIGHT(F162,1)="k",1000*VALUE(LEFT(F162,LEN(F162)-1)),VALUE(SUBSTITUTE(F162,",",""))))))))),"N/A")</f>
        <v/>
      </c>
      <c r="N162">
        <f>IFERROR(IF(TRIM(G162)="-", "N/A", IF(RIGHT(G162,1)=")",IF(RIGHT(G162,2)="T)",-1000000000000*VALUE(MID(G162,2,LEN(G162)-3)),IF(RIGHT(G162,2)="M)",-1000000*VALUE(MID(G162,2,LEN(G162)-3)),IF(RIGHT(G162,2)="B)",-1000000000*VALUE(MID(G162,2,LEN(G162)-3)),IF(RIGHT(G162,2)="k)",-1000*VALUE(MID(G162,2,LEN(G162)-3)),VALUE(SUBSTITUTE(G162,",","")))))),IF(RIGHT(G162,1)="T",1000000000000*VALUE(LEFT(G162,LEN(G162)-1)),IF(RIGHT(G162,1)="M",1000000*VALUE(LEFT(G162,LEN(G162)-1)),IF(RIGHT(G162,1)="B",1000000000*VALUE(LEFT(G162,LEN(G162)-1)),IF(RIGHT(G162,1)="%",0.01*VALUE(LEFT(G162,LEN(G162)-1)),IF(RIGHT(G162,1)="k",1000*VALUE(LEFT(G162,LEN(G162)-1)),VALUE(SUBSTITUTE(G162,",",""))))))))),"N/A")</f>
        <v/>
      </c>
      <c r="P162">
        <f>MAX(J162:N162)</f>
        <v/>
      </c>
      <c r="Q162">
        <f>IFERROR(J144+MATCH(P162,J162:N162,0)-1,"")</f>
        <v/>
      </c>
      <c r="R162">
        <f>IF(Q162="","",MIN(J162:N162))</f>
        <v/>
      </c>
      <c r="S162">
        <f>IFERROR(J144+MATCH(R162,J162:N162,0)-1,"")</f>
        <v/>
      </c>
      <c r="T162">
        <f>IFERROR(AVERAGE(J162:N162),"")</f>
        <v/>
      </c>
      <c r="U162">
        <f>IFERROR(STDEV(J162:N162),"")</f>
        <v/>
      </c>
      <c r="V162">
        <f>IFERROR(IF(C162="-","",IF(ISBLANK(B162),"",IF(OR(ISNUMBER(FIND("Growth",B162)),ISNUMBER(FIND("Margin",B162))),"",(J162-T162)/U162))),"")</f>
        <v/>
      </c>
      <c r="W162">
        <f>IFERROR(IF(OR(D162="-",ISBLANK(D162)),"",(K162-T162)/U162),"")</f>
        <v/>
      </c>
      <c r="X162">
        <f>IFERROR(IF(OR(E162="-",ISBLANK(E162)),"",(L162-T162)/U162),"")</f>
        <v/>
      </c>
      <c r="Y162">
        <f>IFERROR(IF(OR(F162="-",ISBLANK(F162)),"",(M162-T162)/U162),"")</f>
        <v/>
      </c>
      <c r="Z162">
        <f>IFERROR(IF(OR(G162="-",ISBLANK(G162)),"",(N162-T162)/U162),"")</f>
        <v/>
      </c>
      <c r="AA162">
        <f>IF(MAX(MAX(V162:Z162),ABS(MIN(V162:Z162)))=ABS(MIN(V162:Z162)),MIN(V162:Z162),MAX(V162:Z162))</f>
        <v/>
      </c>
      <c r="AB162">
        <f>IFERROR(V144+MATCH(AA162,V162:Z162,0)-1,"")</f>
        <v/>
      </c>
      <c r="AC162">
        <f>IF(AB162&lt;&gt;"",IF(S162=AB162,"Low",IF(AB162=Q162,"High","")),"")</f>
        <v/>
      </c>
      <c r="AE162">
        <f>IF(ISNUMBER(MATCH("N/A",J162:N162,0)),"",IFERROR((5 * SUMPRODUCT(J144:N144,J162:N162) - PRODUCT(SUM(J144:N144),SUM(J162:N162))) / ((5 * SUM((J144^2)+(K144^2)+(L144^2)+(M144^2)+(N144^2))) - SUM(J144:N144)^2),""))</f>
        <v/>
      </c>
      <c r="AF162">
        <f>IFERROR(CORREL(J144:N144,J162:N162),"")</f>
        <v/>
      </c>
      <c r="AZ162">
        <f>IF(Q162=S162,0,1)</f>
        <v/>
      </c>
      <c r="BA162">
        <f>IF(AZ162=1,IF(Q162="","",IF(Q162=N144,"Yes","No")),"")</f>
        <v/>
      </c>
      <c r="BB162">
        <f>IF(BA162="Yes",P162,"")</f>
        <v/>
      </c>
      <c r="BC162">
        <f>IF(AZ162=1,IF(S162="","",IF(S162=N144,"Yes","No")),"")</f>
        <v/>
      </c>
      <c r="BD162">
        <f>IF(BC162="Yes",R162,"")</f>
        <v/>
      </c>
      <c r="BE162">
        <f>IFERROR(IF(SIGN(AE162)=1,"Increasing",IF(SIGN(AE162)=-1,"Decreasing","")),"")</f>
        <v/>
      </c>
      <c r="BF162">
        <f>IF(OR(AND(BE162="Increasing",BA162="Yes"),AND(BE162="Decreasing",BC162="Yes")),"Yes","No")</f>
        <v/>
      </c>
      <c r="BG162">
        <f>IF(I162="pos_trend","Yes","No")</f>
        <v/>
      </c>
      <c r="BH162">
        <f>IF(AF162&lt;&gt;"",IF(ABS(AF162)&gt;0.8,"Yes","No"),"")</f>
        <v/>
      </c>
    </row>
    <row r="163" spans="1:60">
      <c r="I163">
        <f>IF(AND(K163&gt; J163, L163&gt; K163, M163&gt; L163, N163&gt; M163), "pos_trend", IF(AND(K163&lt; J163, L163&lt; K163, M163&lt; L163, N163&lt; M163), "neg_trend", "N/A"))</f>
        <v/>
      </c>
      <c r="J163">
        <f>IFERROR(IF(TRIM(C163)="-", "N/A", IF(RIGHT(C163,1)=")",IF(RIGHT(C163,2)="T)",-1000000000000*VALUE(MID(C163,2,LEN(C163)-3)),IF(RIGHT(C163,2)="M)",-1000000*VALUE(MID(C163,2,LEN(C163)-3)),IF(RIGHT(C163,2)="B)",-1000000000*VALUE(MID(C163,2,LEN(C163)-3)),IF(RIGHT(C163,2)="k)",-1000*VALUE(MID(C163,2,LEN(C163)-3)),VALUE(SUBSTITUTE(C163,",","")))))),IF(RIGHT(C163,1)="T",1000000000000*VALUE(LEFT(C163,LEN(C163)-1)),IF(RIGHT(C163,1)="M",1000000*VALUE(LEFT(C163,LEN(C163)-1)),IF(RIGHT(C163,1)="B",1000000000*VALUE(LEFT(C163,LEN(C163)-1)),IF(RIGHT(C163,1)="%",0.01*VALUE(LEFT(C163,LEN(C163)-1)),IF(RIGHT(C163,1)="k",1000*VALUE(LEFT(C163,LEN(C163)-1)),VALUE(SUBSTITUTE(C163,",",""))))))))),"N/A")</f>
        <v/>
      </c>
      <c r="K163">
        <f>IFERROR(IF(TRIM(D163)="-", "N/A", IF(RIGHT(D163,1)=")",IF(RIGHT(D163,2)="T)",-1000000000000*VALUE(MID(D163,2,LEN(D163)-3)),IF(RIGHT(D163,2)="M)",-1000000*VALUE(MID(D163,2,LEN(D163)-3)),IF(RIGHT(D163,2)="B)",-1000000000*VALUE(MID(D163,2,LEN(D163)-3)),IF(RIGHT(D163,2)="k)",-1000*VALUE(MID(D163,2,LEN(D163)-3)),VALUE(SUBSTITUTE(D163,",","")))))),IF(RIGHT(D163,1)="T",1000000000000*VALUE(LEFT(D163,LEN(D163)-1)),IF(RIGHT(D163,1)="M",1000000*VALUE(LEFT(D163,LEN(D163)-1)),IF(RIGHT(D163,1)="B",1000000000*VALUE(LEFT(D163,LEN(D163)-1)),IF(RIGHT(D163,1)="%",0.01*VALUE(LEFT(D163,LEN(D163)-1)),IF(RIGHT(D163,1)="k",1000*VALUE(LEFT(D163,LEN(D163)-1)),VALUE(SUBSTITUTE(D163,",",""))))))))),"N/A")</f>
        <v/>
      </c>
      <c r="L163">
        <f>IFERROR(IF(TRIM(E163)="-", "N/A", IF(RIGHT(E163,1)=")",IF(RIGHT(E163,2)="T)",-1000000000000*VALUE(MID(E163,2,LEN(E163)-3)),IF(RIGHT(E163,2)="M)",-1000000*VALUE(MID(E163,2,LEN(E163)-3)),IF(RIGHT(E163,2)="B)",-1000000000*VALUE(MID(E163,2,LEN(E163)-3)),IF(RIGHT(E163,2)="k)",-1000*VALUE(MID(E163,2,LEN(E163)-3)),VALUE(SUBSTITUTE(E163,",","")))))),IF(RIGHT(E163,1)="T",1000000000000*VALUE(LEFT(E163,LEN(E163)-1)),IF(RIGHT(E163,1)="M",1000000*VALUE(LEFT(E163,LEN(E163)-1)),IF(RIGHT(E163,1)="B",1000000000*VALUE(LEFT(E163,LEN(E163)-1)),IF(RIGHT(E163,1)="%",0.01*VALUE(LEFT(E163,LEN(E163)-1)),IF(RIGHT(E163,1)="k",1000*VALUE(LEFT(E163,LEN(E163)-1)),VALUE(SUBSTITUTE(E163,",",""))))))))),"N/A")</f>
        <v/>
      </c>
      <c r="M163">
        <f>IFERROR(IF(TRIM(F163)="-", "N/A", IF(RIGHT(F163,1)=")",IF(RIGHT(F163,2)="T)",-1000000000000*VALUE(MID(F163,2,LEN(F163)-3)),IF(RIGHT(F163,2)="M)",-1000000*VALUE(MID(F163,2,LEN(F163)-3)),IF(RIGHT(F163,2)="B)",-1000000000*VALUE(MID(F163,2,LEN(F163)-3)),IF(RIGHT(F163,2)="k)",-1000*VALUE(MID(F163,2,LEN(F163)-3)),VALUE(SUBSTITUTE(F163,",","")))))),IF(RIGHT(F163,1)="T",1000000000000*VALUE(LEFT(F163,LEN(F163)-1)),IF(RIGHT(F163,1)="M",1000000*VALUE(LEFT(F163,LEN(F163)-1)),IF(RIGHT(F163,1)="B",1000000000*VALUE(LEFT(F163,LEN(F163)-1)),IF(RIGHT(F163,1)="%",0.01*VALUE(LEFT(F163,LEN(F163)-1)),IF(RIGHT(F163,1)="k",1000*VALUE(LEFT(F163,LEN(F163)-1)),VALUE(SUBSTITUTE(F163,",",""))))))))),"N/A")</f>
        <v/>
      </c>
      <c r="N163">
        <f>IFERROR(IF(TRIM(G163)="-", "N/A", IF(RIGHT(G163,1)=")",IF(RIGHT(G163,2)="T)",-1000000000000*VALUE(MID(G163,2,LEN(G163)-3)),IF(RIGHT(G163,2)="M)",-1000000*VALUE(MID(G163,2,LEN(G163)-3)),IF(RIGHT(G163,2)="B)",-1000000000*VALUE(MID(G163,2,LEN(G163)-3)),IF(RIGHT(G163,2)="k)",-1000*VALUE(MID(G163,2,LEN(G163)-3)),VALUE(SUBSTITUTE(G163,",","")))))),IF(RIGHT(G163,1)="T",1000000000000*VALUE(LEFT(G163,LEN(G163)-1)),IF(RIGHT(G163,1)="M",1000000*VALUE(LEFT(G163,LEN(G163)-1)),IF(RIGHT(G163,1)="B",1000000000*VALUE(LEFT(G163,LEN(G163)-1)),IF(RIGHT(G163,1)="%",0.01*VALUE(LEFT(G163,LEN(G163)-1)),IF(RIGHT(G163,1)="k",1000*VALUE(LEFT(G163,LEN(G163)-1)),VALUE(SUBSTITUTE(G163,",",""))))))))),"N/A")</f>
        <v/>
      </c>
      <c r="P163">
        <f>MAX(J163:N163)</f>
        <v/>
      </c>
      <c r="Q163">
        <f>IFERROR(J144+MATCH(P163,J163:N163,0)-1,"")</f>
        <v/>
      </c>
      <c r="R163">
        <f>IF(Q163="","",MIN(J163:N163))</f>
        <v/>
      </c>
      <c r="S163">
        <f>IFERROR(J144+MATCH(R163,J163:N163,0)-1,"")</f>
        <v/>
      </c>
      <c r="T163">
        <f>IFERROR(AVERAGE(J163:N163),"")</f>
        <v/>
      </c>
      <c r="U163">
        <f>IFERROR(STDEV(J163:N163),"")</f>
        <v/>
      </c>
      <c r="V163">
        <f>IFERROR(IF(C163="-","",IF(ISBLANK(B163),"",IF(OR(ISNUMBER(FIND("Growth",B163)),ISNUMBER(FIND("Margin",B163))),"",(J163-T163)/U163))),"")</f>
        <v/>
      </c>
      <c r="W163">
        <f>IFERROR(IF(OR(D163="-",ISBLANK(D163)),"",(K163-T163)/U163),"")</f>
        <v/>
      </c>
      <c r="X163">
        <f>IFERROR(IF(OR(E163="-",ISBLANK(E163)),"",(L163-T163)/U163),"")</f>
        <v/>
      </c>
      <c r="Y163">
        <f>IFERROR(IF(OR(F163="-",ISBLANK(F163)),"",(M163-T163)/U163),"")</f>
        <v/>
      </c>
      <c r="Z163">
        <f>IFERROR(IF(OR(G163="-",ISBLANK(G163)),"",(N163-T163)/U163),"")</f>
        <v/>
      </c>
      <c r="AA163">
        <f>IF(MAX(MAX(V163:Z163),ABS(MIN(V163:Z163)))=ABS(MIN(V163:Z163)),MIN(V163:Z163),MAX(V163:Z163))</f>
        <v/>
      </c>
      <c r="AB163">
        <f>IFERROR(V144+MATCH(AA163,V163:Z163,0)-1,"")</f>
        <v/>
      </c>
      <c r="AC163">
        <f>IF(AB163&lt;&gt;"",IF(S163=AB163,"Low",IF(AB163=Q163,"High","")),"")</f>
        <v/>
      </c>
      <c r="AE163">
        <f>IF(ISNUMBER(MATCH("N/A",J163:N163,0)),"",IFERROR((5 * SUMPRODUCT(J144:N144,J163:N163) - PRODUCT(SUM(J144:N144),SUM(J163:N163))) / ((5 * SUM((J144^2)+(K144^2)+(L144^2)+(M144^2)+(N144^2))) - SUM(J144:N144)^2),""))</f>
        <v/>
      </c>
      <c r="AF163">
        <f>IFERROR(CORREL(J144:N144,J163:N163),"")</f>
        <v/>
      </c>
      <c r="AZ163">
        <f>IF(Q163=S163,0,1)</f>
        <v/>
      </c>
      <c r="BA163">
        <f>IF(AZ163=1,IF(Q163="","",IF(Q163=N144,"Yes","No")),"")</f>
        <v/>
      </c>
      <c r="BB163">
        <f>IF(BA163="Yes",P163,"")</f>
        <v/>
      </c>
      <c r="BC163">
        <f>IF(AZ163=1,IF(S163="","",IF(S163=N144,"Yes","No")),"")</f>
        <v/>
      </c>
      <c r="BD163">
        <f>IF(BC163="Yes",R163,"")</f>
        <v/>
      </c>
      <c r="BE163">
        <f>IFERROR(IF(SIGN(AE163)=1,"Increasing",IF(SIGN(AE163)=-1,"Decreasing","")),"")</f>
        <v/>
      </c>
      <c r="BF163">
        <f>IF(OR(AND(BE163="Increasing",BA163="Yes"),AND(BE163="Decreasing",BC163="Yes")),"Yes","No")</f>
        <v/>
      </c>
      <c r="BG163">
        <f>IF(I163="pos_trend","Yes","No")</f>
        <v/>
      </c>
      <c r="BH163">
        <f>IF(AF163&lt;&gt;"",IF(ABS(AF163)&gt;0.8,"Yes","No"),"")</f>
        <v/>
      </c>
    </row>
    <row r="164" spans="1:60">
      <c r="I164">
        <f>IF(AND(K164&gt; J164, L164&gt; K164, M164&gt; L164, N164&gt; M164), "pos_trend", IF(AND(K164&lt; J164, L164&lt; K164, M164&lt; L164, N164&lt; M164), "neg_trend", "N/A"))</f>
        <v/>
      </c>
      <c r="J164">
        <f>IFERROR(IF(TRIM(C164)="-", "N/A", IF(RIGHT(C164,1)=")",IF(RIGHT(C164,2)="T)",-1000000000000*VALUE(MID(C164,2,LEN(C164)-3)),IF(RIGHT(C164,2)="M)",-1000000*VALUE(MID(C164,2,LEN(C164)-3)),IF(RIGHT(C164,2)="B)",-1000000000*VALUE(MID(C164,2,LEN(C164)-3)),IF(RIGHT(C164,2)="k)",-1000*VALUE(MID(C164,2,LEN(C164)-3)),VALUE(SUBSTITUTE(C164,",","")))))),IF(RIGHT(C164,1)="T",1000000000000*VALUE(LEFT(C164,LEN(C164)-1)),IF(RIGHT(C164,1)="M",1000000*VALUE(LEFT(C164,LEN(C164)-1)),IF(RIGHT(C164,1)="B",1000000000*VALUE(LEFT(C164,LEN(C164)-1)),IF(RIGHT(C164,1)="%",0.01*VALUE(LEFT(C164,LEN(C164)-1)),IF(RIGHT(C164,1)="k",1000*VALUE(LEFT(C164,LEN(C164)-1)),VALUE(SUBSTITUTE(C164,",",""))))))))),"N/A")</f>
        <v/>
      </c>
      <c r="K164">
        <f>IFERROR(IF(TRIM(D164)="-", "N/A", IF(RIGHT(D164,1)=")",IF(RIGHT(D164,2)="T)",-1000000000000*VALUE(MID(D164,2,LEN(D164)-3)),IF(RIGHT(D164,2)="M)",-1000000*VALUE(MID(D164,2,LEN(D164)-3)),IF(RIGHT(D164,2)="B)",-1000000000*VALUE(MID(D164,2,LEN(D164)-3)),IF(RIGHT(D164,2)="k)",-1000*VALUE(MID(D164,2,LEN(D164)-3)),VALUE(SUBSTITUTE(D164,",","")))))),IF(RIGHT(D164,1)="T",1000000000000*VALUE(LEFT(D164,LEN(D164)-1)),IF(RIGHT(D164,1)="M",1000000*VALUE(LEFT(D164,LEN(D164)-1)),IF(RIGHT(D164,1)="B",1000000000*VALUE(LEFT(D164,LEN(D164)-1)),IF(RIGHT(D164,1)="%",0.01*VALUE(LEFT(D164,LEN(D164)-1)),IF(RIGHT(D164,1)="k",1000*VALUE(LEFT(D164,LEN(D164)-1)),VALUE(SUBSTITUTE(D164,",",""))))))))),"N/A")</f>
        <v/>
      </c>
      <c r="L164">
        <f>IFERROR(IF(TRIM(E164)="-", "N/A", IF(RIGHT(E164,1)=")",IF(RIGHT(E164,2)="T)",-1000000000000*VALUE(MID(E164,2,LEN(E164)-3)),IF(RIGHT(E164,2)="M)",-1000000*VALUE(MID(E164,2,LEN(E164)-3)),IF(RIGHT(E164,2)="B)",-1000000000*VALUE(MID(E164,2,LEN(E164)-3)),IF(RIGHT(E164,2)="k)",-1000*VALUE(MID(E164,2,LEN(E164)-3)),VALUE(SUBSTITUTE(E164,",","")))))),IF(RIGHT(E164,1)="T",1000000000000*VALUE(LEFT(E164,LEN(E164)-1)),IF(RIGHT(E164,1)="M",1000000*VALUE(LEFT(E164,LEN(E164)-1)),IF(RIGHT(E164,1)="B",1000000000*VALUE(LEFT(E164,LEN(E164)-1)),IF(RIGHT(E164,1)="%",0.01*VALUE(LEFT(E164,LEN(E164)-1)),IF(RIGHT(E164,1)="k",1000*VALUE(LEFT(E164,LEN(E164)-1)),VALUE(SUBSTITUTE(E164,",",""))))))))),"N/A")</f>
        <v/>
      </c>
      <c r="M164">
        <f>IFERROR(IF(TRIM(F164)="-", "N/A", IF(RIGHT(F164,1)=")",IF(RIGHT(F164,2)="T)",-1000000000000*VALUE(MID(F164,2,LEN(F164)-3)),IF(RIGHT(F164,2)="M)",-1000000*VALUE(MID(F164,2,LEN(F164)-3)),IF(RIGHT(F164,2)="B)",-1000000000*VALUE(MID(F164,2,LEN(F164)-3)),IF(RIGHT(F164,2)="k)",-1000*VALUE(MID(F164,2,LEN(F164)-3)),VALUE(SUBSTITUTE(F164,",","")))))),IF(RIGHT(F164,1)="T",1000000000000*VALUE(LEFT(F164,LEN(F164)-1)),IF(RIGHT(F164,1)="M",1000000*VALUE(LEFT(F164,LEN(F164)-1)),IF(RIGHT(F164,1)="B",1000000000*VALUE(LEFT(F164,LEN(F164)-1)),IF(RIGHT(F164,1)="%",0.01*VALUE(LEFT(F164,LEN(F164)-1)),IF(RIGHT(F164,1)="k",1000*VALUE(LEFT(F164,LEN(F164)-1)),VALUE(SUBSTITUTE(F164,",",""))))))))),"N/A")</f>
        <v/>
      </c>
      <c r="N164">
        <f>IFERROR(IF(TRIM(G164)="-", "N/A", IF(RIGHT(G164,1)=")",IF(RIGHT(G164,2)="T)",-1000000000000*VALUE(MID(G164,2,LEN(G164)-3)),IF(RIGHT(G164,2)="M)",-1000000*VALUE(MID(G164,2,LEN(G164)-3)),IF(RIGHT(G164,2)="B)",-1000000000*VALUE(MID(G164,2,LEN(G164)-3)),IF(RIGHT(G164,2)="k)",-1000*VALUE(MID(G164,2,LEN(G164)-3)),VALUE(SUBSTITUTE(G164,",","")))))),IF(RIGHT(G164,1)="T",1000000000000*VALUE(LEFT(G164,LEN(G164)-1)),IF(RIGHT(G164,1)="M",1000000*VALUE(LEFT(G164,LEN(G164)-1)),IF(RIGHT(G164,1)="B",1000000000*VALUE(LEFT(G164,LEN(G164)-1)),IF(RIGHT(G164,1)="%",0.01*VALUE(LEFT(G164,LEN(G164)-1)),IF(RIGHT(G164,1)="k",1000*VALUE(LEFT(G164,LEN(G164)-1)),VALUE(SUBSTITUTE(G164,",",""))))))))),"N/A")</f>
        <v/>
      </c>
      <c r="P164">
        <f>MAX(J164:N164)</f>
        <v/>
      </c>
      <c r="Q164">
        <f>IFERROR(J144+MATCH(P164,J164:N164,0)-1,"")</f>
        <v/>
      </c>
      <c r="R164">
        <f>IF(Q164="","",MIN(J164:N164))</f>
        <v/>
      </c>
      <c r="S164">
        <f>IFERROR(J144+MATCH(R164,J164:N164,0)-1,"")</f>
        <v/>
      </c>
      <c r="T164">
        <f>IFERROR(AVERAGE(J164:N164),"")</f>
        <v/>
      </c>
      <c r="U164">
        <f>IFERROR(STDEV(J164:N164),"")</f>
        <v/>
      </c>
      <c r="V164">
        <f>IFERROR(IF(C164="-","",IF(ISBLANK(B164),"",IF(OR(ISNUMBER(FIND("Growth",B164)),ISNUMBER(FIND("Margin",B164))),"",(J164-T164)/U164))),"")</f>
        <v/>
      </c>
      <c r="W164">
        <f>IFERROR(IF(OR(D164="-",ISBLANK(D164)),"",(K164-T164)/U164),"")</f>
        <v/>
      </c>
      <c r="X164">
        <f>IFERROR(IF(OR(E164="-",ISBLANK(E164)),"",(L164-T164)/U164),"")</f>
        <v/>
      </c>
      <c r="Y164">
        <f>IFERROR(IF(OR(F164="-",ISBLANK(F164)),"",(M164-T164)/U164),"")</f>
        <v/>
      </c>
      <c r="Z164">
        <f>IFERROR(IF(OR(G164="-",ISBLANK(G164)),"",(N164-T164)/U164),"")</f>
        <v/>
      </c>
      <c r="AA164">
        <f>IF(MAX(MAX(V164:Z164),ABS(MIN(V164:Z164)))=ABS(MIN(V164:Z164)),MIN(V164:Z164),MAX(V164:Z164))</f>
        <v/>
      </c>
      <c r="AB164">
        <f>IFERROR(V144+MATCH(AA164,V164:Z164,0)-1,"")</f>
        <v/>
      </c>
      <c r="AC164">
        <f>IF(AB164&lt;&gt;"",IF(S164=AB164,"Low",IF(AB164=Q164,"High","")),"")</f>
        <v/>
      </c>
      <c r="AE164">
        <f>IF(ISNUMBER(MATCH("N/A",J164:N164,0)),"",IFERROR((5 * SUMPRODUCT(J144:N144,J164:N164) - PRODUCT(SUM(J144:N144),SUM(J164:N164))) / ((5 * SUM((J144^2)+(K144^2)+(L144^2)+(M144^2)+(N144^2))) - SUM(J144:N144)^2),""))</f>
        <v/>
      </c>
      <c r="AF164">
        <f>IFERROR(CORREL(J144:N144,J164:N164),"")</f>
        <v/>
      </c>
      <c r="AZ164">
        <f>IF(Q164=S164,0,1)</f>
        <v/>
      </c>
      <c r="BA164">
        <f>IF(AZ164=1,IF(Q164="","",IF(Q164=N144,"Yes","No")),"")</f>
        <v/>
      </c>
      <c r="BB164">
        <f>IF(BA164="Yes",P164,"")</f>
        <v/>
      </c>
      <c r="BC164">
        <f>IF(AZ164=1,IF(S164="","",IF(S164=N144,"Yes","No")),"")</f>
        <v/>
      </c>
      <c r="BD164">
        <f>IF(BC164="Yes",R164,"")</f>
        <v/>
      </c>
      <c r="BE164">
        <f>IFERROR(IF(SIGN(AE164)=1,"Increasing",IF(SIGN(AE164)=-1,"Decreasing","")),"")</f>
        <v/>
      </c>
      <c r="BF164">
        <f>IF(OR(AND(BE164="Increasing",BA164="Yes"),AND(BE164="Decreasing",BC164="Yes")),"Yes","No")</f>
        <v/>
      </c>
      <c r="BG164">
        <f>IF(I164="pos_trend","Yes","No")</f>
        <v/>
      </c>
      <c r="BH164">
        <f>IF(AF164&lt;&gt;"",IF(ABS(AF164)&gt;0.8,"Yes","No"),"")</f>
        <v/>
      </c>
    </row>
    <row r="165" spans="1:60">
      <c r="I165">
        <f>IF(AND(K165&gt; J165, L165&gt; K165, M165&gt; L165, N165&gt; M165), "pos_trend", IF(AND(K165&lt; J165, L165&lt; K165, M165&lt; L165, N165&lt; M165), "neg_trend", "N/A"))</f>
        <v/>
      </c>
      <c r="J165">
        <f>IFERROR(IF(TRIM(C165)="-", "N/A", IF(RIGHT(C165,1)=")",IF(RIGHT(C165,2)="T)",-1000000000000*VALUE(MID(C165,2,LEN(C165)-3)),IF(RIGHT(C165,2)="M)",-1000000*VALUE(MID(C165,2,LEN(C165)-3)),IF(RIGHT(C165,2)="B)",-1000000000*VALUE(MID(C165,2,LEN(C165)-3)),IF(RIGHT(C165,2)="k)",-1000*VALUE(MID(C165,2,LEN(C165)-3)),VALUE(SUBSTITUTE(C165,",","")))))),IF(RIGHT(C165,1)="T",1000000000000*VALUE(LEFT(C165,LEN(C165)-1)),IF(RIGHT(C165,1)="M",1000000*VALUE(LEFT(C165,LEN(C165)-1)),IF(RIGHT(C165,1)="B",1000000000*VALUE(LEFT(C165,LEN(C165)-1)),IF(RIGHT(C165,1)="%",0.01*VALUE(LEFT(C165,LEN(C165)-1)),IF(RIGHT(C165,1)="k",1000*VALUE(LEFT(C165,LEN(C165)-1)),VALUE(SUBSTITUTE(C165,",",""))))))))),"N/A")</f>
        <v/>
      </c>
      <c r="K165">
        <f>IFERROR(IF(TRIM(D165)="-", "N/A", IF(RIGHT(D165,1)=")",IF(RIGHT(D165,2)="T)",-1000000000000*VALUE(MID(D165,2,LEN(D165)-3)),IF(RIGHT(D165,2)="M)",-1000000*VALUE(MID(D165,2,LEN(D165)-3)),IF(RIGHT(D165,2)="B)",-1000000000*VALUE(MID(D165,2,LEN(D165)-3)),IF(RIGHT(D165,2)="k)",-1000*VALUE(MID(D165,2,LEN(D165)-3)),VALUE(SUBSTITUTE(D165,",","")))))),IF(RIGHT(D165,1)="T",1000000000000*VALUE(LEFT(D165,LEN(D165)-1)),IF(RIGHT(D165,1)="M",1000000*VALUE(LEFT(D165,LEN(D165)-1)),IF(RIGHT(D165,1)="B",1000000000*VALUE(LEFT(D165,LEN(D165)-1)),IF(RIGHT(D165,1)="%",0.01*VALUE(LEFT(D165,LEN(D165)-1)),IF(RIGHT(D165,1)="k",1000*VALUE(LEFT(D165,LEN(D165)-1)),VALUE(SUBSTITUTE(D165,",",""))))))))),"N/A")</f>
        <v/>
      </c>
      <c r="L165">
        <f>IFERROR(IF(TRIM(E165)="-", "N/A", IF(RIGHT(E165,1)=")",IF(RIGHT(E165,2)="T)",-1000000000000*VALUE(MID(E165,2,LEN(E165)-3)),IF(RIGHT(E165,2)="M)",-1000000*VALUE(MID(E165,2,LEN(E165)-3)),IF(RIGHT(E165,2)="B)",-1000000000*VALUE(MID(E165,2,LEN(E165)-3)),IF(RIGHT(E165,2)="k)",-1000*VALUE(MID(E165,2,LEN(E165)-3)),VALUE(SUBSTITUTE(E165,",","")))))),IF(RIGHT(E165,1)="T",1000000000000*VALUE(LEFT(E165,LEN(E165)-1)),IF(RIGHT(E165,1)="M",1000000*VALUE(LEFT(E165,LEN(E165)-1)),IF(RIGHT(E165,1)="B",1000000000*VALUE(LEFT(E165,LEN(E165)-1)),IF(RIGHT(E165,1)="%",0.01*VALUE(LEFT(E165,LEN(E165)-1)),IF(RIGHT(E165,1)="k",1000*VALUE(LEFT(E165,LEN(E165)-1)),VALUE(SUBSTITUTE(E165,",",""))))))))),"N/A")</f>
        <v/>
      </c>
      <c r="M165">
        <f>IFERROR(IF(TRIM(F165)="-", "N/A", IF(RIGHT(F165,1)=")",IF(RIGHT(F165,2)="T)",-1000000000000*VALUE(MID(F165,2,LEN(F165)-3)),IF(RIGHT(F165,2)="M)",-1000000*VALUE(MID(F165,2,LEN(F165)-3)),IF(RIGHT(F165,2)="B)",-1000000000*VALUE(MID(F165,2,LEN(F165)-3)),IF(RIGHT(F165,2)="k)",-1000*VALUE(MID(F165,2,LEN(F165)-3)),VALUE(SUBSTITUTE(F165,",","")))))),IF(RIGHT(F165,1)="T",1000000000000*VALUE(LEFT(F165,LEN(F165)-1)),IF(RIGHT(F165,1)="M",1000000*VALUE(LEFT(F165,LEN(F165)-1)),IF(RIGHT(F165,1)="B",1000000000*VALUE(LEFT(F165,LEN(F165)-1)),IF(RIGHT(F165,1)="%",0.01*VALUE(LEFT(F165,LEN(F165)-1)),IF(RIGHT(F165,1)="k",1000*VALUE(LEFT(F165,LEN(F165)-1)),VALUE(SUBSTITUTE(F165,",",""))))))))),"N/A")</f>
        <v/>
      </c>
      <c r="N165">
        <f>IFERROR(IF(TRIM(G165)="-", "N/A", IF(RIGHT(G165,1)=")",IF(RIGHT(G165,2)="T)",-1000000000000*VALUE(MID(G165,2,LEN(G165)-3)),IF(RIGHT(G165,2)="M)",-1000000*VALUE(MID(G165,2,LEN(G165)-3)),IF(RIGHT(G165,2)="B)",-1000000000*VALUE(MID(G165,2,LEN(G165)-3)),IF(RIGHT(G165,2)="k)",-1000*VALUE(MID(G165,2,LEN(G165)-3)),VALUE(SUBSTITUTE(G165,",","")))))),IF(RIGHT(G165,1)="T",1000000000000*VALUE(LEFT(G165,LEN(G165)-1)),IF(RIGHT(G165,1)="M",1000000*VALUE(LEFT(G165,LEN(G165)-1)),IF(RIGHT(G165,1)="B",1000000000*VALUE(LEFT(G165,LEN(G165)-1)),IF(RIGHT(G165,1)="%",0.01*VALUE(LEFT(G165,LEN(G165)-1)),IF(RIGHT(G165,1)="k",1000*VALUE(LEFT(G165,LEN(G165)-1)),VALUE(SUBSTITUTE(G165,",",""))))))))),"N/A")</f>
        <v/>
      </c>
      <c r="P165">
        <f>MAX(J165:N165)</f>
        <v/>
      </c>
      <c r="Q165">
        <f>IFERROR(J144+MATCH(P165,J165:N165,0)-1,"")</f>
        <v/>
      </c>
      <c r="R165">
        <f>IF(Q165="","",MIN(J165:N165))</f>
        <v/>
      </c>
      <c r="S165">
        <f>IFERROR(J144+MATCH(R165,J165:N165,0)-1,"")</f>
        <v/>
      </c>
      <c r="T165">
        <f>IFERROR(AVERAGE(J165:N165),"")</f>
        <v/>
      </c>
      <c r="U165">
        <f>IFERROR(STDEV(J165:N165),"")</f>
        <v/>
      </c>
      <c r="V165">
        <f>IFERROR(IF(C165="-","",IF(ISBLANK(B165),"",IF(OR(ISNUMBER(FIND("Growth",B165)),ISNUMBER(FIND("Margin",B165))),"",(J165-T165)/U165))),"")</f>
        <v/>
      </c>
      <c r="W165">
        <f>IFERROR(IF(OR(D165="-",ISBLANK(D165)),"",(K165-T165)/U165),"")</f>
        <v/>
      </c>
      <c r="X165">
        <f>IFERROR(IF(OR(E165="-",ISBLANK(E165)),"",(L165-T165)/U165),"")</f>
        <v/>
      </c>
      <c r="Y165">
        <f>IFERROR(IF(OR(F165="-",ISBLANK(F165)),"",(M165-T165)/U165),"")</f>
        <v/>
      </c>
      <c r="Z165">
        <f>IFERROR(IF(OR(G165="-",ISBLANK(G165)),"",(N165-T165)/U165),"")</f>
        <v/>
      </c>
      <c r="AA165">
        <f>IF(MAX(MAX(V165:Z165),ABS(MIN(V165:Z165)))=ABS(MIN(V165:Z165)),MIN(V165:Z165),MAX(V165:Z165))</f>
        <v/>
      </c>
      <c r="AB165">
        <f>IFERROR(V144+MATCH(AA165,V165:Z165,0)-1,"")</f>
        <v/>
      </c>
      <c r="AC165">
        <f>IF(AB165&lt;&gt;"",IF(S165=AB165,"Low",IF(AB165=Q165,"High","")),"")</f>
        <v/>
      </c>
      <c r="AE165">
        <f>IF(ISNUMBER(MATCH("N/A",J165:N165,0)),"",IFERROR((5 * SUMPRODUCT(J144:N144,J165:N165) - PRODUCT(SUM(J144:N144),SUM(J165:N165))) / ((5 * SUM((J144^2)+(K144^2)+(L144^2)+(M144^2)+(N144^2))) - SUM(J144:N144)^2),""))</f>
        <v/>
      </c>
      <c r="AF165">
        <f>IFERROR(CORREL(J144:N144,J165:N165),"")</f>
        <v/>
      </c>
      <c r="AZ165">
        <f>IF(Q165=S165,0,1)</f>
        <v/>
      </c>
      <c r="BA165">
        <f>IF(AZ165=1,IF(Q165="","",IF(Q165=N144,"Yes","No")),"")</f>
        <v/>
      </c>
      <c r="BB165">
        <f>IF(BA165="Yes",P165,"")</f>
        <v/>
      </c>
      <c r="BC165">
        <f>IF(AZ165=1,IF(S165="","",IF(S165=N144,"Yes","No")),"")</f>
        <v/>
      </c>
      <c r="BD165">
        <f>IF(BC165="Yes",R165,"")</f>
        <v/>
      </c>
      <c r="BE165">
        <f>IFERROR(IF(SIGN(AE165)=1,"Increasing",IF(SIGN(AE165)=-1,"Decreasing","")),"")</f>
        <v/>
      </c>
      <c r="BF165">
        <f>IF(OR(AND(BE165="Increasing",BA165="Yes"),AND(BE165="Decreasing",BC165="Yes")),"Yes","No")</f>
        <v/>
      </c>
      <c r="BG165">
        <f>IF(I165="pos_trend","Yes","No")</f>
        <v/>
      </c>
      <c r="BH165">
        <f>IF(AF165&lt;&gt;"",IF(ABS(AF165)&gt;0.8,"Yes","No"),"")</f>
        <v/>
      </c>
    </row>
    <row r="166" spans="1:60">
      <c r="I166">
        <f>IF(AND(K166&gt; J166, L166&gt; K166, M166&gt; L166, N166&gt; M166), "pos_trend", IF(AND(K166&lt; J166, L166&lt; K166, M166&lt; L166, N166&lt; M166), "neg_trend", "N/A"))</f>
        <v/>
      </c>
      <c r="J166">
        <f>IFERROR(IF(TRIM(C166)="-", "N/A", IF(RIGHT(C166,1)=")",IF(RIGHT(C166,2)="T)",-1000000000000*VALUE(MID(C166,2,LEN(C166)-3)),IF(RIGHT(C166,2)="M)",-1000000*VALUE(MID(C166,2,LEN(C166)-3)),IF(RIGHT(C166,2)="B)",-1000000000*VALUE(MID(C166,2,LEN(C166)-3)),IF(RIGHT(C166,2)="k)",-1000*VALUE(MID(C166,2,LEN(C166)-3)),VALUE(SUBSTITUTE(C166,",","")))))),IF(RIGHT(C166,1)="T",1000000000000*VALUE(LEFT(C166,LEN(C166)-1)),IF(RIGHT(C166,1)="M",1000000*VALUE(LEFT(C166,LEN(C166)-1)),IF(RIGHT(C166,1)="B",1000000000*VALUE(LEFT(C166,LEN(C166)-1)),IF(RIGHT(C166,1)="%",0.01*VALUE(LEFT(C166,LEN(C166)-1)),IF(RIGHT(C166,1)="k",1000*VALUE(LEFT(C166,LEN(C166)-1)),VALUE(SUBSTITUTE(C166,",",""))))))))),"N/A")</f>
        <v/>
      </c>
      <c r="K166">
        <f>IFERROR(IF(TRIM(D166)="-", "N/A", IF(RIGHT(D166,1)=")",IF(RIGHT(D166,2)="T)",-1000000000000*VALUE(MID(D166,2,LEN(D166)-3)),IF(RIGHT(D166,2)="M)",-1000000*VALUE(MID(D166,2,LEN(D166)-3)),IF(RIGHT(D166,2)="B)",-1000000000*VALUE(MID(D166,2,LEN(D166)-3)),IF(RIGHT(D166,2)="k)",-1000*VALUE(MID(D166,2,LEN(D166)-3)),VALUE(SUBSTITUTE(D166,",","")))))),IF(RIGHT(D166,1)="T",1000000000000*VALUE(LEFT(D166,LEN(D166)-1)),IF(RIGHT(D166,1)="M",1000000*VALUE(LEFT(D166,LEN(D166)-1)),IF(RIGHT(D166,1)="B",1000000000*VALUE(LEFT(D166,LEN(D166)-1)),IF(RIGHT(D166,1)="%",0.01*VALUE(LEFT(D166,LEN(D166)-1)),IF(RIGHT(D166,1)="k",1000*VALUE(LEFT(D166,LEN(D166)-1)),VALUE(SUBSTITUTE(D166,",",""))))))))),"N/A")</f>
        <v/>
      </c>
      <c r="L166">
        <f>IFERROR(IF(TRIM(E166)="-", "N/A", IF(RIGHT(E166,1)=")",IF(RIGHT(E166,2)="T)",-1000000000000*VALUE(MID(E166,2,LEN(E166)-3)),IF(RIGHT(E166,2)="M)",-1000000*VALUE(MID(E166,2,LEN(E166)-3)),IF(RIGHT(E166,2)="B)",-1000000000*VALUE(MID(E166,2,LEN(E166)-3)),IF(RIGHT(E166,2)="k)",-1000*VALUE(MID(E166,2,LEN(E166)-3)),VALUE(SUBSTITUTE(E166,",","")))))),IF(RIGHT(E166,1)="T",1000000000000*VALUE(LEFT(E166,LEN(E166)-1)),IF(RIGHT(E166,1)="M",1000000*VALUE(LEFT(E166,LEN(E166)-1)),IF(RIGHT(E166,1)="B",1000000000*VALUE(LEFT(E166,LEN(E166)-1)),IF(RIGHT(E166,1)="%",0.01*VALUE(LEFT(E166,LEN(E166)-1)),IF(RIGHT(E166,1)="k",1000*VALUE(LEFT(E166,LEN(E166)-1)),VALUE(SUBSTITUTE(E166,",",""))))))))),"N/A")</f>
        <v/>
      </c>
      <c r="M166">
        <f>IFERROR(IF(TRIM(F166)="-", "N/A", IF(RIGHT(F166,1)=")",IF(RIGHT(F166,2)="T)",-1000000000000*VALUE(MID(F166,2,LEN(F166)-3)),IF(RIGHT(F166,2)="M)",-1000000*VALUE(MID(F166,2,LEN(F166)-3)),IF(RIGHT(F166,2)="B)",-1000000000*VALUE(MID(F166,2,LEN(F166)-3)),IF(RIGHT(F166,2)="k)",-1000*VALUE(MID(F166,2,LEN(F166)-3)),VALUE(SUBSTITUTE(F166,",","")))))),IF(RIGHT(F166,1)="T",1000000000000*VALUE(LEFT(F166,LEN(F166)-1)),IF(RIGHT(F166,1)="M",1000000*VALUE(LEFT(F166,LEN(F166)-1)),IF(RIGHT(F166,1)="B",1000000000*VALUE(LEFT(F166,LEN(F166)-1)),IF(RIGHT(F166,1)="%",0.01*VALUE(LEFT(F166,LEN(F166)-1)),IF(RIGHT(F166,1)="k",1000*VALUE(LEFT(F166,LEN(F166)-1)),VALUE(SUBSTITUTE(F166,",",""))))))))),"N/A")</f>
        <v/>
      </c>
      <c r="N166">
        <f>IFERROR(IF(TRIM(G166)="-", "N/A", IF(RIGHT(G166,1)=")",IF(RIGHT(G166,2)="T)",-1000000000000*VALUE(MID(G166,2,LEN(G166)-3)),IF(RIGHT(G166,2)="M)",-1000000*VALUE(MID(G166,2,LEN(G166)-3)),IF(RIGHT(G166,2)="B)",-1000000000*VALUE(MID(G166,2,LEN(G166)-3)),IF(RIGHT(G166,2)="k)",-1000*VALUE(MID(G166,2,LEN(G166)-3)),VALUE(SUBSTITUTE(G166,",","")))))),IF(RIGHT(G166,1)="T",1000000000000*VALUE(LEFT(G166,LEN(G166)-1)),IF(RIGHT(G166,1)="M",1000000*VALUE(LEFT(G166,LEN(G166)-1)),IF(RIGHT(G166,1)="B",1000000000*VALUE(LEFT(G166,LEN(G166)-1)),IF(RIGHT(G166,1)="%",0.01*VALUE(LEFT(G166,LEN(G166)-1)),IF(RIGHT(G166,1)="k",1000*VALUE(LEFT(G166,LEN(G166)-1)),VALUE(SUBSTITUTE(G166,",",""))))))))),"N/A")</f>
        <v/>
      </c>
      <c r="P166">
        <f>MAX(J166:N166)</f>
        <v/>
      </c>
      <c r="Q166">
        <f>IFERROR(J144+MATCH(P166,J166:N166,0)-1,"")</f>
        <v/>
      </c>
      <c r="R166">
        <f>IF(Q166="","",MIN(J166:N166))</f>
        <v/>
      </c>
      <c r="S166">
        <f>IFERROR(J144+MATCH(R166,J166:N166,0)-1,"")</f>
        <v/>
      </c>
      <c r="T166">
        <f>IFERROR(AVERAGE(J166:N166),"")</f>
        <v/>
      </c>
      <c r="U166">
        <f>IFERROR(STDEV(J166:N166),"")</f>
        <v/>
      </c>
      <c r="V166">
        <f>IFERROR(IF(C166="-","",IF(ISBLANK(B166),"",IF(OR(ISNUMBER(FIND("Growth",B166)),ISNUMBER(FIND("Margin",B166))),"",(J166-T166)/U166))),"")</f>
        <v/>
      </c>
      <c r="W166">
        <f>IFERROR(IF(OR(D166="-",ISBLANK(D166)),"",(K166-T166)/U166),"")</f>
        <v/>
      </c>
      <c r="X166">
        <f>IFERROR(IF(OR(E166="-",ISBLANK(E166)),"",(L166-T166)/U166),"")</f>
        <v/>
      </c>
      <c r="Y166">
        <f>IFERROR(IF(OR(F166="-",ISBLANK(F166)),"",(M166-T166)/U166),"")</f>
        <v/>
      </c>
      <c r="Z166">
        <f>IFERROR(IF(OR(G166="-",ISBLANK(G166)),"",(N166-T166)/U166),"")</f>
        <v/>
      </c>
      <c r="AA166">
        <f>IF(MAX(MAX(V166:Z166),ABS(MIN(V166:Z166)))=ABS(MIN(V166:Z166)),MIN(V166:Z166),MAX(V166:Z166))</f>
        <v/>
      </c>
      <c r="AB166">
        <f>IFERROR(V144+MATCH(AA166,V166:Z166,0)-1,"")</f>
        <v/>
      </c>
      <c r="AC166">
        <f>IF(AB166&lt;&gt;"",IF(S166=AB166,"Low",IF(AB166=Q166,"High","")),"")</f>
        <v/>
      </c>
      <c r="AE166">
        <f>IF(ISNUMBER(MATCH("N/A",J166:N166,0)),"",IFERROR((5 * SUMPRODUCT(J144:N144,J166:N166) - PRODUCT(SUM(J144:N144),SUM(J166:N166))) / ((5 * SUM((J144^2)+(K144^2)+(L144^2)+(M144^2)+(N144^2))) - SUM(J144:N144)^2),""))</f>
        <v/>
      </c>
      <c r="AF166">
        <f>IFERROR(CORREL(J144:N144,J166:N166),"")</f>
        <v/>
      </c>
      <c r="AZ166">
        <f>IF(Q166=S166,0,1)</f>
        <v/>
      </c>
      <c r="BA166">
        <f>IF(AZ166=1,IF(Q166="","",IF(Q166=N144,"Yes","No")),"")</f>
        <v/>
      </c>
      <c r="BB166">
        <f>IF(BA166="Yes",P166,"")</f>
        <v/>
      </c>
      <c r="BC166">
        <f>IF(AZ166=1,IF(S166="","",IF(S166=N144,"Yes","No")),"")</f>
        <v/>
      </c>
      <c r="BD166">
        <f>IF(BC166="Yes",R166,"")</f>
        <v/>
      </c>
      <c r="BE166">
        <f>IFERROR(IF(SIGN(AE166)=1,"Increasing",IF(SIGN(AE166)=-1,"Decreasing","")),"")</f>
        <v/>
      </c>
      <c r="BF166">
        <f>IF(OR(AND(BE166="Increasing",BA166="Yes"),AND(BE166="Decreasing",BC166="Yes")),"Yes","No")</f>
        <v/>
      </c>
      <c r="BG166">
        <f>IF(I166="pos_trend","Yes","No")</f>
        <v/>
      </c>
      <c r="BH166">
        <f>IF(AF166&lt;&gt;"",IF(ABS(AF166)&gt;0.8,"Yes","No"),"")</f>
        <v/>
      </c>
    </row>
    <row r="167" spans="1:60">
      <c r="I167">
        <f>IF(AND(K167&gt; J167, L167&gt; K167, M167&gt; L167, N167&gt; M167), "pos_trend", IF(AND(K167&lt; J167, L167&lt; K167, M167&lt; L167, N167&lt; M167), "neg_trend", "N/A"))</f>
        <v/>
      </c>
      <c r="J167">
        <f>IFERROR(IF(TRIM(C167)="-", "N/A", IF(RIGHT(C167,1)=")",IF(RIGHT(C167,2)="T)",-1000000000000*VALUE(MID(C167,2,LEN(C167)-3)),IF(RIGHT(C167,2)="M)",-1000000*VALUE(MID(C167,2,LEN(C167)-3)),IF(RIGHT(C167,2)="B)",-1000000000*VALUE(MID(C167,2,LEN(C167)-3)),IF(RIGHT(C167,2)="k)",-1000*VALUE(MID(C167,2,LEN(C167)-3)),VALUE(SUBSTITUTE(C167,",","")))))),IF(RIGHT(C167,1)="T",1000000000000*VALUE(LEFT(C167,LEN(C167)-1)),IF(RIGHT(C167,1)="M",1000000*VALUE(LEFT(C167,LEN(C167)-1)),IF(RIGHT(C167,1)="B",1000000000*VALUE(LEFT(C167,LEN(C167)-1)),IF(RIGHT(C167,1)="%",0.01*VALUE(LEFT(C167,LEN(C167)-1)),IF(RIGHT(C167,1)="k",1000*VALUE(LEFT(C167,LEN(C167)-1)),VALUE(SUBSTITUTE(C167,",",""))))))))),"N/A")</f>
        <v/>
      </c>
      <c r="K167">
        <f>IFERROR(IF(TRIM(D167)="-", "N/A", IF(RIGHT(D167,1)=")",IF(RIGHT(D167,2)="T)",-1000000000000*VALUE(MID(D167,2,LEN(D167)-3)),IF(RIGHT(D167,2)="M)",-1000000*VALUE(MID(D167,2,LEN(D167)-3)),IF(RIGHT(D167,2)="B)",-1000000000*VALUE(MID(D167,2,LEN(D167)-3)),IF(RIGHT(D167,2)="k)",-1000*VALUE(MID(D167,2,LEN(D167)-3)),VALUE(SUBSTITUTE(D167,",","")))))),IF(RIGHT(D167,1)="T",1000000000000*VALUE(LEFT(D167,LEN(D167)-1)),IF(RIGHT(D167,1)="M",1000000*VALUE(LEFT(D167,LEN(D167)-1)),IF(RIGHT(D167,1)="B",1000000000*VALUE(LEFT(D167,LEN(D167)-1)),IF(RIGHT(D167,1)="%",0.01*VALUE(LEFT(D167,LEN(D167)-1)),IF(RIGHT(D167,1)="k",1000*VALUE(LEFT(D167,LEN(D167)-1)),VALUE(SUBSTITUTE(D167,",",""))))))))),"N/A")</f>
        <v/>
      </c>
      <c r="L167">
        <f>IFERROR(IF(TRIM(E167)="-", "N/A", IF(RIGHT(E167,1)=")",IF(RIGHT(E167,2)="T)",-1000000000000*VALUE(MID(E167,2,LEN(E167)-3)),IF(RIGHT(E167,2)="M)",-1000000*VALUE(MID(E167,2,LEN(E167)-3)),IF(RIGHT(E167,2)="B)",-1000000000*VALUE(MID(E167,2,LEN(E167)-3)),IF(RIGHT(E167,2)="k)",-1000*VALUE(MID(E167,2,LEN(E167)-3)),VALUE(SUBSTITUTE(E167,",","")))))),IF(RIGHT(E167,1)="T",1000000000000*VALUE(LEFT(E167,LEN(E167)-1)),IF(RIGHT(E167,1)="M",1000000*VALUE(LEFT(E167,LEN(E167)-1)),IF(RIGHT(E167,1)="B",1000000000*VALUE(LEFT(E167,LEN(E167)-1)),IF(RIGHT(E167,1)="%",0.01*VALUE(LEFT(E167,LEN(E167)-1)),IF(RIGHT(E167,1)="k",1000*VALUE(LEFT(E167,LEN(E167)-1)),VALUE(SUBSTITUTE(E167,",",""))))))))),"N/A")</f>
        <v/>
      </c>
      <c r="M167">
        <f>IFERROR(IF(TRIM(F167)="-", "N/A", IF(RIGHT(F167,1)=")",IF(RIGHT(F167,2)="T)",-1000000000000*VALUE(MID(F167,2,LEN(F167)-3)),IF(RIGHT(F167,2)="M)",-1000000*VALUE(MID(F167,2,LEN(F167)-3)),IF(RIGHT(F167,2)="B)",-1000000000*VALUE(MID(F167,2,LEN(F167)-3)),IF(RIGHT(F167,2)="k)",-1000*VALUE(MID(F167,2,LEN(F167)-3)),VALUE(SUBSTITUTE(F167,",","")))))),IF(RIGHT(F167,1)="T",1000000000000*VALUE(LEFT(F167,LEN(F167)-1)),IF(RIGHT(F167,1)="M",1000000*VALUE(LEFT(F167,LEN(F167)-1)),IF(RIGHT(F167,1)="B",1000000000*VALUE(LEFT(F167,LEN(F167)-1)),IF(RIGHT(F167,1)="%",0.01*VALUE(LEFT(F167,LEN(F167)-1)),IF(RIGHT(F167,1)="k",1000*VALUE(LEFT(F167,LEN(F167)-1)),VALUE(SUBSTITUTE(F167,",",""))))))))),"N/A")</f>
        <v/>
      </c>
      <c r="N167">
        <f>IFERROR(IF(TRIM(G167)="-", "N/A", IF(RIGHT(G167,1)=")",IF(RIGHT(G167,2)="T)",-1000000000000*VALUE(MID(G167,2,LEN(G167)-3)),IF(RIGHT(G167,2)="M)",-1000000*VALUE(MID(G167,2,LEN(G167)-3)),IF(RIGHT(G167,2)="B)",-1000000000*VALUE(MID(G167,2,LEN(G167)-3)),IF(RIGHT(G167,2)="k)",-1000*VALUE(MID(G167,2,LEN(G167)-3)),VALUE(SUBSTITUTE(G167,",","")))))),IF(RIGHT(G167,1)="T",1000000000000*VALUE(LEFT(G167,LEN(G167)-1)),IF(RIGHT(G167,1)="M",1000000*VALUE(LEFT(G167,LEN(G167)-1)),IF(RIGHT(G167,1)="B",1000000000*VALUE(LEFT(G167,LEN(G167)-1)),IF(RIGHT(G167,1)="%",0.01*VALUE(LEFT(G167,LEN(G167)-1)),IF(RIGHT(G167,1)="k",1000*VALUE(LEFT(G167,LEN(G167)-1)),VALUE(SUBSTITUTE(G167,",",""))))))))),"N/A")</f>
        <v/>
      </c>
      <c r="P167">
        <f>MAX(J167:N167)</f>
        <v/>
      </c>
      <c r="Q167">
        <f>IFERROR(J144+MATCH(P167,J167:N167,0)-1,"")</f>
        <v/>
      </c>
      <c r="R167">
        <f>IF(Q167="","",MIN(J167:N167))</f>
        <v/>
      </c>
      <c r="S167">
        <f>IFERROR(J144+MATCH(R167,J167:N167,0)-1,"")</f>
        <v/>
      </c>
      <c r="T167">
        <f>IFERROR(AVERAGE(J167:N167),"")</f>
        <v/>
      </c>
      <c r="U167">
        <f>IFERROR(STDEV(J167:N167),"")</f>
        <v/>
      </c>
      <c r="V167">
        <f>IFERROR(IF(C167="-","",IF(ISBLANK(B167),"",IF(OR(ISNUMBER(FIND("Growth",B167)),ISNUMBER(FIND("Margin",B167))),"",(J167-T167)/U167))),"")</f>
        <v/>
      </c>
      <c r="W167">
        <f>IFERROR(IF(OR(D167="-",ISBLANK(D167)),"",(K167-T167)/U167),"")</f>
        <v/>
      </c>
      <c r="X167">
        <f>IFERROR(IF(OR(E167="-",ISBLANK(E167)),"",(L167-T167)/U167),"")</f>
        <v/>
      </c>
      <c r="Y167">
        <f>IFERROR(IF(OR(F167="-",ISBLANK(F167)),"",(M167-T167)/U167),"")</f>
        <v/>
      </c>
      <c r="Z167">
        <f>IFERROR(IF(OR(G167="-",ISBLANK(G167)),"",(N167-T167)/U167),"")</f>
        <v/>
      </c>
      <c r="AA167">
        <f>IF(MAX(MAX(V167:Z167),ABS(MIN(V167:Z167)))=ABS(MIN(V167:Z167)),MIN(V167:Z167),MAX(V167:Z167))</f>
        <v/>
      </c>
      <c r="AB167">
        <f>IFERROR(V144+MATCH(AA167,V167:Z167,0)-1,"")</f>
        <v/>
      </c>
      <c r="AC167">
        <f>IF(AB167&lt;&gt;"",IF(S167=AB167,"Low",IF(AB167=Q167,"High","")),"")</f>
        <v/>
      </c>
      <c r="AE167">
        <f>IF(ISNUMBER(MATCH("N/A",J167:N167,0)),"",IFERROR((5 * SUMPRODUCT(J144:N144,J167:N167) - PRODUCT(SUM(J144:N144),SUM(J167:N167))) / ((5 * SUM((J144^2)+(K144^2)+(L144^2)+(M144^2)+(N144^2))) - SUM(J144:N144)^2),""))</f>
        <v/>
      </c>
      <c r="AF167">
        <f>IFERROR(CORREL(J144:N144,J167:N167),"")</f>
        <v/>
      </c>
      <c r="AZ167">
        <f>IF(Q167=S167,0,1)</f>
        <v/>
      </c>
      <c r="BA167">
        <f>IF(AZ167=1,IF(Q167="","",IF(Q167=N144,"Yes","No")),"")</f>
        <v/>
      </c>
      <c r="BB167">
        <f>IF(BA167="Yes",P167,"")</f>
        <v/>
      </c>
      <c r="BC167">
        <f>IF(AZ167=1,IF(S167="","",IF(S167=N144,"Yes","No")),"")</f>
        <v/>
      </c>
      <c r="BD167">
        <f>IF(BC167="Yes",R167,"")</f>
        <v/>
      </c>
      <c r="BE167">
        <f>IFERROR(IF(SIGN(AE167)=1,"Increasing",IF(SIGN(AE167)=-1,"Decreasing","")),"")</f>
        <v/>
      </c>
      <c r="BF167">
        <f>IF(OR(AND(BE167="Increasing",BA167="Yes"),AND(BE167="Decreasing",BC167="Yes")),"Yes","No")</f>
        <v/>
      </c>
      <c r="BG167">
        <f>IF(I167="pos_trend","Yes","No")</f>
        <v/>
      </c>
      <c r="BH167">
        <f>IF(AF167&lt;&gt;"",IF(ABS(AF167)&gt;0.8,"Yes","No"),"")</f>
        <v/>
      </c>
    </row>
    <row r="168" spans="1:60">
      <c r="I168">
        <f>IF(AND(K168&gt; J168, L168&gt; K168, M168&gt; L168, N168&gt; M168), "pos_trend", IF(AND(K168&lt; J168, L168&lt; K168, M168&lt; L168, N168&lt; M168), "neg_trend", "N/A"))</f>
        <v/>
      </c>
      <c r="J168">
        <f>IFERROR(IF(TRIM(C168)="-", "N/A", IF(RIGHT(C168,1)=")",IF(RIGHT(C168,2)="T)",-1000000000000*VALUE(MID(C168,2,LEN(C168)-3)),IF(RIGHT(C168,2)="M)",-1000000*VALUE(MID(C168,2,LEN(C168)-3)),IF(RIGHT(C168,2)="B)",-1000000000*VALUE(MID(C168,2,LEN(C168)-3)),IF(RIGHT(C168,2)="k)",-1000*VALUE(MID(C168,2,LEN(C168)-3)),VALUE(SUBSTITUTE(C168,",","")))))),IF(RIGHT(C168,1)="T",1000000000000*VALUE(LEFT(C168,LEN(C168)-1)),IF(RIGHT(C168,1)="M",1000000*VALUE(LEFT(C168,LEN(C168)-1)),IF(RIGHT(C168,1)="B",1000000000*VALUE(LEFT(C168,LEN(C168)-1)),IF(RIGHT(C168,1)="%",0.01*VALUE(LEFT(C168,LEN(C168)-1)),IF(RIGHT(C168,1)="k",1000*VALUE(LEFT(C168,LEN(C168)-1)),VALUE(SUBSTITUTE(C168,",",""))))))))),"N/A")</f>
        <v/>
      </c>
      <c r="K168">
        <f>IFERROR(IF(TRIM(D168)="-", "N/A", IF(RIGHT(D168,1)=")",IF(RIGHT(D168,2)="T)",-1000000000000*VALUE(MID(D168,2,LEN(D168)-3)),IF(RIGHT(D168,2)="M)",-1000000*VALUE(MID(D168,2,LEN(D168)-3)),IF(RIGHT(D168,2)="B)",-1000000000*VALUE(MID(D168,2,LEN(D168)-3)),IF(RIGHT(D168,2)="k)",-1000*VALUE(MID(D168,2,LEN(D168)-3)),VALUE(SUBSTITUTE(D168,",","")))))),IF(RIGHT(D168,1)="T",1000000000000*VALUE(LEFT(D168,LEN(D168)-1)),IF(RIGHT(D168,1)="M",1000000*VALUE(LEFT(D168,LEN(D168)-1)),IF(RIGHT(D168,1)="B",1000000000*VALUE(LEFT(D168,LEN(D168)-1)),IF(RIGHT(D168,1)="%",0.01*VALUE(LEFT(D168,LEN(D168)-1)),IF(RIGHT(D168,1)="k",1000*VALUE(LEFT(D168,LEN(D168)-1)),VALUE(SUBSTITUTE(D168,",",""))))))))),"N/A")</f>
        <v/>
      </c>
      <c r="L168">
        <f>IFERROR(IF(TRIM(E168)="-", "N/A", IF(RIGHT(E168,1)=")",IF(RIGHT(E168,2)="T)",-1000000000000*VALUE(MID(E168,2,LEN(E168)-3)),IF(RIGHT(E168,2)="M)",-1000000*VALUE(MID(E168,2,LEN(E168)-3)),IF(RIGHT(E168,2)="B)",-1000000000*VALUE(MID(E168,2,LEN(E168)-3)),IF(RIGHT(E168,2)="k)",-1000*VALUE(MID(E168,2,LEN(E168)-3)),VALUE(SUBSTITUTE(E168,",","")))))),IF(RIGHT(E168,1)="T",1000000000000*VALUE(LEFT(E168,LEN(E168)-1)),IF(RIGHT(E168,1)="M",1000000*VALUE(LEFT(E168,LEN(E168)-1)),IF(RIGHT(E168,1)="B",1000000000*VALUE(LEFT(E168,LEN(E168)-1)),IF(RIGHT(E168,1)="%",0.01*VALUE(LEFT(E168,LEN(E168)-1)),IF(RIGHT(E168,1)="k",1000*VALUE(LEFT(E168,LEN(E168)-1)),VALUE(SUBSTITUTE(E168,",",""))))))))),"N/A")</f>
        <v/>
      </c>
      <c r="M168">
        <f>IFERROR(IF(TRIM(F168)="-", "N/A", IF(RIGHT(F168,1)=")",IF(RIGHT(F168,2)="T)",-1000000000000*VALUE(MID(F168,2,LEN(F168)-3)),IF(RIGHT(F168,2)="M)",-1000000*VALUE(MID(F168,2,LEN(F168)-3)),IF(RIGHT(F168,2)="B)",-1000000000*VALUE(MID(F168,2,LEN(F168)-3)),IF(RIGHT(F168,2)="k)",-1000*VALUE(MID(F168,2,LEN(F168)-3)),VALUE(SUBSTITUTE(F168,",","")))))),IF(RIGHT(F168,1)="T",1000000000000*VALUE(LEFT(F168,LEN(F168)-1)),IF(RIGHT(F168,1)="M",1000000*VALUE(LEFT(F168,LEN(F168)-1)),IF(RIGHT(F168,1)="B",1000000000*VALUE(LEFT(F168,LEN(F168)-1)),IF(RIGHT(F168,1)="%",0.01*VALUE(LEFT(F168,LEN(F168)-1)),IF(RIGHT(F168,1)="k",1000*VALUE(LEFT(F168,LEN(F168)-1)),VALUE(SUBSTITUTE(F168,",",""))))))))),"N/A")</f>
        <v/>
      </c>
      <c r="N168">
        <f>IFERROR(IF(TRIM(G168)="-", "N/A", IF(RIGHT(G168,1)=")",IF(RIGHT(G168,2)="T)",-1000000000000*VALUE(MID(G168,2,LEN(G168)-3)),IF(RIGHT(G168,2)="M)",-1000000*VALUE(MID(G168,2,LEN(G168)-3)),IF(RIGHT(G168,2)="B)",-1000000000*VALUE(MID(G168,2,LEN(G168)-3)),IF(RIGHT(G168,2)="k)",-1000*VALUE(MID(G168,2,LEN(G168)-3)),VALUE(SUBSTITUTE(G168,",","")))))),IF(RIGHT(G168,1)="T",1000000000000*VALUE(LEFT(G168,LEN(G168)-1)),IF(RIGHT(G168,1)="M",1000000*VALUE(LEFT(G168,LEN(G168)-1)),IF(RIGHT(G168,1)="B",1000000000*VALUE(LEFT(G168,LEN(G168)-1)),IF(RIGHT(G168,1)="%",0.01*VALUE(LEFT(G168,LEN(G168)-1)),IF(RIGHT(G168,1)="k",1000*VALUE(LEFT(G168,LEN(G168)-1)),VALUE(SUBSTITUTE(G168,",",""))))))))),"N/A")</f>
        <v/>
      </c>
      <c r="P168">
        <f>MAX(J168:N168)</f>
        <v/>
      </c>
      <c r="Q168">
        <f>IFERROR(J144+MATCH(P168,J168:N168,0)-1,"")</f>
        <v/>
      </c>
      <c r="R168">
        <f>IF(Q168="","",MIN(J168:N168))</f>
        <v/>
      </c>
      <c r="S168">
        <f>IFERROR(J144+MATCH(R168,J168:N168,0)-1,"")</f>
        <v/>
      </c>
      <c r="T168">
        <f>IFERROR(AVERAGE(J168:N168),"")</f>
        <v/>
      </c>
      <c r="U168">
        <f>IFERROR(STDEV(J168:N168),"")</f>
        <v/>
      </c>
      <c r="V168">
        <f>IFERROR(IF(C168="-","",IF(ISBLANK(B168),"",IF(OR(ISNUMBER(FIND("Growth",B168)),ISNUMBER(FIND("Margin",B168))),"",(J168-T168)/U168))),"")</f>
        <v/>
      </c>
      <c r="W168">
        <f>IFERROR(IF(OR(D168="-",ISBLANK(D168)),"",(K168-T168)/U168),"")</f>
        <v/>
      </c>
      <c r="X168">
        <f>IFERROR(IF(OR(E168="-",ISBLANK(E168)),"",(L168-T168)/U168),"")</f>
        <v/>
      </c>
      <c r="Y168">
        <f>IFERROR(IF(OR(F168="-",ISBLANK(F168)),"",(M168-T168)/U168),"")</f>
        <v/>
      </c>
      <c r="Z168">
        <f>IFERROR(IF(OR(G168="-",ISBLANK(G168)),"",(N168-T168)/U168),"")</f>
        <v/>
      </c>
      <c r="AA168">
        <f>IF(MAX(MAX(V168:Z168),ABS(MIN(V168:Z168)))=ABS(MIN(V168:Z168)),MIN(V168:Z168),MAX(V168:Z168))</f>
        <v/>
      </c>
      <c r="AB168">
        <f>IFERROR(V144+MATCH(AA168,V168:Z168,0)-1,"")</f>
        <v/>
      </c>
      <c r="AC168">
        <f>IF(AB168&lt;&gt;"",IF(S168=AB168,"Low",IF(AB168=Q168,"High","")),"")</f>
        <v/>
      </c>
      <c r="AE168">
        <f>IF(ISNUMBER(MATCH("N/A",J168:N168,0)),"",IFERROR((5 * SUMPRODUCT(J144:N144,J168:N168) - PRODUCT(SUM(J144:N144),SUM(J168:N168))) / ((5 * SUM((J144^2)+(K144^2)+(L144^2)+(M144^2)+(N144^2))) - SUM(J144:N144)^2),""))</f>
        <v/>
      </c>
      <c r="AF168">
        <f>IFERROR(CORREL(J144:N144,J168:N168),"")</f>
        <v/>
      </c>
      <c r="AZ168">
        <f>IF(Q168=S168,0,1)</f>
        <v/>
      </c>
      <c r="BA168">
        <f>IF(AZ168=1,IF(Q168="","",IF(Q168=N144,"Yes","No")),"")</f>
        <v/>
      </c>
      <c r="BB168">
        <f>IF(BA168="Yes",P168,"")</f>
        <v/>
      </c>
      <c r="BC168">
        <f>IF(AZ168=1,IF(S168="","",IF(S168=N144,"Yes","No")),"")</f>
        <v/>
      </c>
      <c r="BD168">
        <f>IF(BC168="Yes",R168,"")</f>
        <v/>
      </c>
      <c r="BE168">
        <f>IFERROR(IF(SIGN(AE168)=1,"Increasing",IF(SIGN(AE168)=-1,"Decreasing","")),"")</f>
        <v/>
      </c>
      <c r="BF168">
        <f>IF(OR(AND(BE168="Increasing",BA168="Yes"),AND(BE168="Decreasing",BC168="Yes")),"Yes","No")</f>
        <v/>
      </c>
      <c r="BG168">
        <f>IF(I168="pos_trend","Yes","No")</f>
        <v/>
      </c>
      <c r="BH168">
        <f>IF(AF168&lt;&gt;"",IF(ABS(AF168)&gt;0.8,"Yes","No"),"")</f>
        <v/>
      </c>
    </row>
    <row r="169" spans="1:60">
      <c r="I169">
        <f>IF(AND(K169&gt; J169, L169&gt; K169, M169&gt; L169, N169&gt; M169), "pos_trend", IF(AND(K169&lt; J169, L169&lt; K169, M169&lt; L169, N169&lt; M169), "neg_trend", "N/A"))</f>
        <v/>
      </c>
      <c r="J169">
        <f>IFERROR(IF(TRIM(C169)="-", "N/A", IF(RIGHT(C169,1)=")",IF(RIGHT(C169,2)="T)",-1000000000000*VALUE(MID(C169,2,LEN(C169)-3)),IF(RIGHT(C169,2)="M)",-1000000*VALUE(MID(C169,2,LEN(C169)-3)),IF(RIGHT(C169,2)="B)",-1000000000*VALUE(MID(C169,2,LEN(C169)-3)),IF(RIGHT(C169,2)="k)",-1000*VALUE(MID(C169,2,LEN(C169)-3)),VALUE(SUBSTITUTE(C169,",","")))))),IF(RIGHT(C169,1)="T",1000000000000*VALUE(LEFT(C169,LEN(C169)-1)),IF(RIGHT(C169,1)="M",1000000*VALUE(LEFT(C169,LEN(C169)-1)),IF(RIGHT(C169,1)="B",1000000000*VALUE(LEFT(C169,LEN(C169)-1)),IF(RIGHT(C169,1)="%",0.01*VALUE(LEFT(C169,LEN(C169)-1)),IF(RIGHT(C169,1)="k",1000*VALUE(LEFT(C169,LEN(C169)-1)),VALUE(SUBSTITUTE(C169,",",""))))))))),"N/A")</f>
        <v/>
      </c>
      <c r="K169">
        <f>IFERROR(IF(TRIM(D169)="-", "N/A", IF(RIGHT(D169,1)=")",IF(RIGHT(D169,2)="T)",-1000000000000*VALUE(MID(D169,2,LEN(D169)-3)),IF(RIGHT(D169,2)="M)",-1000000*VALUE(MID(D169,2,LEN(D169)-3)),IF(RIGHT(D169,2)="B)",-1000000000*VALUE(MID(D169,2,LEN(D169)-3)),IF(RIGHT(D169,2)="k)",-1000*VALUE(MID(D169,2,LEN(D169)-3)),VALUE(SUBSTITUTE(D169,",","")))))),IF(RIGHT(D169,1)="T",1000000000000*VALUE(LEFT(D169,LEN(D169)-1)),IF(RIGHT(D169,1)="M",1000000*VALUE(LEFT(D169,LEN(D169)-1)),IF(RIGHT(D169,1)="B",1000000000*VALUE(LEFT(D169,LEN(D169)-1)),IF(RIGHT(D169,1)="%",0.01*VALUE(LEFT(D169,LEN(D169)-1)),IF(RIGHT(D169,1)="k",1000*VALUE(LEFT(D169,LEN(D169)-1)),VALUE(SUBSTITUTE(D169,",",""))))))))),"N/A")</f>
        <v/>
      </c>
      <c r="L169">
        <f>IFERROR(IF(TRIM(E169)="-", "N/A", IF(RIGHT(E169,1)=")",IF(RIGHT(E169,2)="T)",-1000000000000*VALUE(MID(E169,2,LEN(E169)-3)),IF(RIGHT(E169,2)="M)",-1000000*VALUE(MID(E169,2,LEN(E169)-3)),IF(RIGHT(E169,2)="B)",-1000000000*VALUE(MID(E169,2,LEN(E169)-3)),IF(RIGHT(E169,2)="k)",-1000*VALUE(MID(E169,2,LEN(E169)-3)),VALUE(SUBSTITUTE(E169,",","")))))),IF(RIGHT(E169,1)="T",1000000000000*VALUE(LEFT(E169,LEN(E169)-1)),IF(RIGHT(E169,1)="M",1000000*VALUE(LEFT(E169,LEN(E169)-1)),IF(RIGHT(E169,1)="B",1000000000*VALUE(LEFT(E169,LEN(E169)-1)),IF(RIGHT(E169,1)="%",0.01*VALUE(LEFT(E169,LEN(E169)-1)),IF(RIGHT(E169,1)="k",1000*VALUE(LEFT(E169,LEN(E169)-1)),VALUE(SUBSTITUTE(E169,",",""))))))))),"N/A")</f>
        <v/>
      </c>
      <c r="M169">
        <f>IFERROR(IF(TRIM(F169)="-", "N/A", IF(RIGHT(F169,1)=")",IF(RIGHT(F169,2)="T)",-1000000000000*VALUE(MID(F169,2,LEN(F169)-3)),IF(RIGHT(F169,2)="M)",-1000000*VALUE(MID(F169,2,LEN(F169)-3)),IF(RIGHT(F169,2)="B)",-1000000000*VALUE(MID(F169,2,LEN(F169)-3)),IF(RIGHT(F169,2)="k)",-1000*VALUE(MID(F169,2,LEN(F169)-3)),VALUE(SUBSTITUTE(F169,",","")))))),IF(RIGHT(F169,1)="T",1000000000000*VALUE(LEFT(F169,LEN(F169)-1)),IF(RIGHT(F169,1)="M",1000000*VALUE(LEFT(F169,LEN(F169)-1)),IF(RIGHT(F169,1)="B",1000000000*VALUE(LEFT(F169,LEN(F169)-1)),IF(RIGHT(F169,1)="%",0.01*VALUE(LEFT(F169,LEN(F169)-1)),IF(RIGHT(F169,1)="k",1000*VALUE(LEFT(F169,LEN(F169)-1)),VALUE(SUBSTITUTE(F169,",",""))))))))),"N/A")</f>
        <v/>
      </c>
      <c r="N169">
        <f>IFERROR(IF(TRIM(G169)="-", "N/A", IF(RIGHT(G169,1)=")",IF(RIGHT(G169,2)="T)",-1000000000000*VALUE(MID(G169,2,LEN(G169)-3)),IF(RIGHT(G169,2)="M)",-1000000*VALUE(MID(G169,2,LEN(G169)-3)),IF(RIGHT(G169,2)="B)",-1000000000*VALUE(MID(G169,2,LEN(G169)-3)),IF(RIGHT(G169,2)="k)",-1000*VALUE(MID(G169,2,LEN(G169)-3)),VALUE(SUBSTITUTE(G169,",","")))))),IF(RIGHT(G169,1)="T",1000000000000*VALUE(LEFT(G169,LEN(G169)-1)),IF(RIGHT(G169,1)="M",1000000*VALUE(LEFT(G169,LEN(G169)-1)),IF(RIGHT(G169,1)="B",1000000000*VALUE(LEFT(G169,LEN(G169)-1)),IF(RIGHT(G169,1)="%",0.01*VALUE(LEFT(G169,LEN(G169)-1)),IF(RIGHT(G169,1)="k",1000*VALUE(LEFT(G169,LEN(G169)-1)),VALUE(SUBSTITUTE(G169,",",""))))))))),"N/A")</f>
        <v/>
      </c>
      <c r="P169">
        <f>MAX(J169:N169)</f>
        <v/>
      </c>
      <c r="Q169">
        <f>IFERROR(J144+MATCH(P169,J169:N169,0)-1,"")</f>
        <v/>
      </c>
      <c r="R169">
        <f>IF(Q169="","",MIN(J169:N169))</f>
        <v/>
      </c>
      <c r="S169">
        <f>IFERROR(J144+MATCH(R169,J169:N169,0)-1,"")</f>
        <v/>
      </c>
      <c r="T169">
        <f>IFERROR(AVERAGE(J169:N169),"")</f>
        <v/>
      </c>
      <c r="U169">
        <f>IFERROR(STDEV(J169:N169),"")</f>
        <v/>
      </c>
      <c r="V169">
        <f>IFERROR(IF(C169="-","",IF(ISBLANK(B169),"",IF(OR(ISNUMBER(FIND("Growth",B169)),ISNUMBER(FIND("Margin",B169))),"",(J169-T169)/U169))),"")</f>
        <v/>
      </c>
      <c r="W169">
        <f>IFERROR(IF(OR(D169="-",ISBLANK(D169)),"",(K169-T169)/U169),"")</f>
        <v/>
      </c>
      <c r="X169">
        <f>IFERROR(IF(OR(E169="-",ISBLANK(E169)),"",(L169-T169)/U169),"")</f>
        <v/>
      </c>
      <c r="Y169">
        <f>IFERROR(IF(OR(F169="-",ISBLANK(F169)),"",(M169-T169)/U169),"")</f>
        <v/>
      </c>
      <c r="Z169">
        <f>IFERROR(IF(OR(G169="-",ISBLANK(G169)),"",(N169-T169)/U169),"")</f>
        <v/>
      </c>
      <c r="AA169">
        <f>IF(MAX(MAX(V169:Z169),ABS(MIN(V169:Z169)))=ABS(MIN(V169:Z169)),MIN(V169:Z169),MAX(V169:Z169))</f>
        <v/>
      </c>
      <c r="AB169">
        <f>IFERROR(V144+MATCH(AA169,V169:Z169,0)-1,"")</f>
        <v/>
      </c>
      <c r="AC169">
        <f>IF(AB169&lt;&gt;"",IF(S169=AB169,"Low",IF(AB169=Q169,"High","")),"")</f>
        <v/>
      </c>
      <c r="AE169">
        <f>IF(ISNUMBER(MATCH("N/A",J169:N169,0)),"",IFERROR((5 * SUMPRODUCT(J144:N144,J169:N169) - PRODUCT(SUM(J144:N144),SUM(J169:N169))) / ((5 * SUM((J144^2)+(K144^2)+(L144^2)+(M144^2)+(N144^2))) - SUM(J144:N144)^2),""))</f>
        <v/>
      </c>
      <c r="AF169">
        <f>IFERROR(CORREL(J144:N144,J169:N169),"")</f>
        <v/>
      </c>
      <c r="AZ169">
        <f>IF(Q169=S169,0,1)</f>
        <v/>
      </c>
      <c r="BA169">
        <f>IF(AZ169=1,IF(Q169="","",IF(Q169=N144,"Yes","No")),"")</f>
        <v/>
      </c>
      <c r="BB169">
        <f>IF(BA169="Yes",P169,"")</f>
        <v/>
      </c>
      <c r="BC169">
        <f>IF(AZ169=1,IF(S169="","",IF(S169=N144,"Yes","No")),"")</f>
        <v/>
      </c>
      <c r="BD169">
        <f>IF(BC169="Yes",R169,"")</f>
        <v/>
      </c>
      <c r="BE169">
        <f>IFERROR(IF(SIGN(AE169)=1,"Increasing",IF(SIGN(AE169)=-1,"Decreasing","")),"")</f>
        <v/>
      </c>
      <c r="BF169">
        <f>IF(OR(AND(BE169="Increasing",BA169="Yes"),AND(BE169="Decreasing",BC169="Yes")),"Yes","No")</f>
        <v/>
      </c>
      <c r="BG169">
        <f>IF(I169="pos_trend","Yes","No")</f>
        <v/>
      </c>
      <c r="BH169">
        <f>IF(AF169&lt;&gt;"",IF(ABS(AF169)&gt;0.8,"Yes","No"),"")</f>
        <v/>
      </c>
    </row>
    <row r="170" spans="1:60">
      <c r="I170">
        <f>IF(AND(K170&gt; J170, L170&gt; K170, M170&gt; L170, N170&gt; M170), "pos_trend", IF(AND(K170&lt; J170, L170&lt; K170, M170&lt; L170, N170&lt; M170), "neg_trend", "N/A"))</f>
        <v/>
      </c>
      <c r="J170">
        <f>IFERROR(IF(TRIM(C170)="-", "N/A", IF(RIGHT(C170,1)=")",IF(RIGHT(C170,2)="T)",-1000000000000*VALUE(MID(C170,2,LEN(C170)-3)),IF(RIGHT(C170,2)="M)",-1000000*VALUE(MID(C170,2,LEN(C170)-3)),IF(RIGHT(C170,2)="B)",-1000000000*VALUE(MID(C170,2,LEN(C170)-3)),IF(RIGHT(C170,2)="k)",-1000*VALUE(MID(C170,2,LEN(C170)-3)),VALUE(SUBSTITUTE(C170,",","")))))),IF(RIGHT(C170,1)="T",1000000000000*VALUE(LEFT(C170,LEN(C170)-1)),IF(RIGHT(C170,1)="M",1000000*VALUE(LEFT(C170,LEN(C170)-1)),IF(RIGHT(C170,1)="B",1000000000*VALUE(LEFT(C170,LEN(C170)-1)),IF(RIGHT(C170,1)="%",0.01*VALUE(LEFT(C170,LEN(C170)-1)),IF(RIGHT(C170,1)="k",1000*VALUE(LEFT(C170,LEN(C170)-1)),VALUE(SUBSTITUTE(C170,",",""))))))))),"N/A")</f>
        <v/>
      </c>
      <c r="K170">
        <f>IFERROR(IF(TRIM(D170)="-", "N/A", IF(RIGHT(D170,1)=")",IF(RIGHT(D170,2)="T)",-1000000000000*VALUE(MID(D170,2,LEN(D170)-3)),IF(RIGHT(D170,2)="M)",-1000000*VALUE(MID(D170,2,LEN(D170)-3)),IF(RIGHT(D170,2)="B)",-1000000000*VALUE(MID(D170,2,LEN(D170)-3)),IF(RIGHT(D170,2)="k)",-1000*VALUE(MID(D170,2,LEN(D170)-3)),VALUE(SUBSTITUTE(D170,",","")))))),IF(RIGHT(D170,1)="T",1000000000000*VALUE(LEFT(D170,LEN(D170)-1)),IF(RIGHT(D170,1)="M",1000000*VALUE(LEFT(D170,LEN(D170)-1)),IF(RIGHT(D170,1)="B",1000000000*VALUE(LEFT(D170,LEN(D170)-1)),IF(RIGHT(D170,1)="%",0.01*VALUE(LEFT(D170,LEN(D170)-1)),IF(RIGHT(D170,1)="k",1000*VALUE(LEFT(D170,LEN(D170)-1)),VALUE(SUBSTITUTE(D170,",",""))))))))),"N/A")</f>
        <v/>
      </c>
      <c r="L170">
        <f>IFERROR(IF(TRIM(E170)="-", "N/A", IF(RIGHT(E170,1)=")",IF(RIGHT(E170,2)="T)",-1000000000000*VALUE(MID(E170,2,LEN(E170)-3)),IF(RIGHT(E170,2)="M)",-1000000*VALUE(MID(E170,2,LEN(E170)-3)),IF(RIGHT(E170,2)="B)",-1000000000*VALUE(MID(E170,2,LEN(E170)-3)),IF(RIGHT(E170,2)="k)",-1000*VALUE(MID(E170,2,LEN(E170)-3)),VALUE(SUBSTITUTE(E170,",","")))))),IF(RIGHT(E170,1)="T",1000000000000*VALUE(LEFT(E170,LEN(E170)-1)),IF(RIGHT(E170,1)="M",1000000*VALUE(LEFT(E170,LEN(E170)-1)),IF(RIGHT(E170,1)="B",1000000000*VALUE(LEFT(E170,LEN(E170)-1)),IF(RIGHT(E170,1)="%",0.01*VALUE(LEFT(E170,LEN(E170)-1)),IF(RIGHT(E170,1)="k",1000*VALUE(LEFT(E170,LEN(E170)-1)),VALUE(SUBSTITUTE(E170,",",""))))))))),"N/A")</f>
        <v/>
      </c>
      <c r="M170">
        <f>IFERROR(IF(TRIM(F170)="-", "N/A", IF(RIGHT(F170,1)=")",IF(RIGHT(F170,2)="T)",-1000000000000*VALUE(MID(F170,2,LEN(F170)-3)),IF(RIGHT(F170,2)="M)",-1000000*VALUE(MID(F170,2,LEN(F170)-3)),IF(RIGHT(F170,2)="B)",-1000000000*VALUE(MID(F170,2,LEN(F170)-3)),IF(RIGHT(F170,2)="k)",-1000*VALUE(MID(F170,2,LEN(F170)-3)),VALUE(SUBSTITUTE(F170,",","")))))),IF(RIGHT(F170,1)="T",1000000000000*VALUE(LEFT(F170,LEN(F170)-1)),IF(RIGHT(F170,1)="M",1000000*VALUE(LEFT(F170,LEN(F170)-1)),IF(RIGHT(F170,1)="B",1000000000*VALUE(LEFT(F170,LEN(F170)-1)),IF(RIGHT(F170,1)="%",0.01*VALUE(LEFT(F170,LEN(F170)-1)),IF(RIGHT(F170,1)="k",1000*VALUE(LEFT(F170,LEN(F170)-1)),VALUE(SUBSTITUTE(F170,",",""))))))))),"N/A")</f>
        <v/>
      </c>
      <c r="N170">
        <f>IFERROR(IF(TRIM(G170)="-", "N/A", IF(RIGHT(G170,1)=")",IF(RIGHT(G170,2)="T)",-1000000000000*VALUE(MID(G170,2,LEN(G170)-3)),IF(RIGHT(G170,2)="M)",-1000000*VALUE(MID(G170,2,LEN(G170)-3)),IF(RIGHT(G170,2)="B)",-1000000000*VALUE(MID(G170,2,LEN(G170)-3)),IF(RIGHT(G170,2)="k)",-1000*VALUE(MID(G170,2,LEN(G170)-3)),VALUE(SUBSTITUTE(G170,",","")))))),IF(RIGHT(G170,1)="T",1000000000000*VALUE(LEFT(G170,LEN(G170)-1)),IF(RIGHT(G170,1)="M",1000000*VALUE(LEFT(G170,LEN(G170)-1)),IF(RIGHT(G170,1)="B",1000000000*VALUE(LEFT(G170,LEN(G170)-1)),IF(RIGHT(G170,1)="%",0.01*VALUE(LEFT(G170,LEN(G170)-1)),IF(RIGHT(G170,1)="k",1000*VALUE(LEFT(G170,LEN(G170)-1)),VALUE(SUBSTITUTE(G170,",",""))))))))),"N/A")</f>
        <v/>
      </c>
      <c r="P170">
        <f>MAX(J170:N170)</f>
        <v/>
      </c>
      <c r="Q170">
        <f>IFERROR(J144+MATCH(P170,J170:N170,0)-1,"")</f>
        <v/>
      </c>
      <c r="R170">
        <f>IF(Q170="","",MIN(J170:N170))</f>
        <v/>
      </c>
      <c r="S170">
        <f>IFERROR(J144+MATCH(R170,J170:N170,0)-1,"")</f>
        <v/>
      </c>
      <c r="T170">
        <f>IFERROR(AVERAGE(J170:N170),"")</f>
        <v/>
      </c>
      <c r="U170">
        <f>IFERROR(STDEV(J170:N170),"")</f>
        <v/>
      </c>
      <c r="V170">
        <f>IFERROR(IF(C170="-","",IF(ISBLANK(B170),"",IF(OR(ISNUMBER(FIND("Growth",B170)),ISNUMBER(FIND("Margin",B170))),"",(J170-T170)/U170))),"")</f>
        <v/>
      </c>
      <c r="W170">
        <f>IFERROR(IF(OR(D170="-",ISBLANK(D170)),"",(K170-T170)/U170),"")</f>
        <v/>
      </c>
      <c r="X170">
        <f>IFERROR(IF(OR(E170="-",ISBLANK(E170)),"",(L170-T170)/U170),"")</f>
        <v/>
      </c>
      <c r="Y170">
        <f>IFERROR(IF(OR(F170="-",ISBLANK(F170)),"",(M170-T170)/U170),"")</f>
        <v/>
      </c>
      <c r="Z170">
        <f>IFERROR(IF(OR(G170="-",ISBLANK(G170)),"",(N170-T170)/U170),"")</f>
        <v/>
      </c>
      <c r="AA170">
        <f>IF(MAX(MAX(V170:Z170),ABS(MIN(V170:Z170)))=ABS(MIN(V170:Z170)),MIN(V170:Z170),MAX(V170:Z170))</f>
        <v/>
      </c>
      <c r="AB170">
        <f>IFERROR(V144+MATCH(AA170,V170:Z170,0)-1,"")</f>
        <v/>
      </c>
      <c r="AC170">
        <f>IF(AB170&lt;&gt;"",IF(S170=AB170,"Low",IF(AB170=Q170,"High","")),"")</f>
        <v/>
      </c>
      <c r="AE170">
        <f>IF(ISNUMBER(MATCH("N/A",J170:N170,0)),"",IFERROR((5 * SUMPRODUCT(J144:N144,J170:N170) - PRODUCT(SUM(J144:N144),SUM(J170:N170))) / ((5 * SUM((J144^2)+(K144^2)+(L144^2)+(M144^2)+(N144^2))) - SUM(J144:N144)^2),""))</f>
        <v/>
      </c>
      <c r="AF170">
        <f>IFERROR(CORREL(J144:N144,J170:N170),"")</f>
        <v/>
      </c>
      <c r="AZ170">
        <f>IF(Q170=S170,0,1)</f>
        <v/>
      </c>
      <c r="BA170">
        <f>IF(AZ170=1,IF(Q170="","",IF(Q170=N144,"Yes","No")),"")</f>
        <v/>
      </c>
      <c r="BB170">
        <f>IF(BA170="Yes",P170,"")</f>
        <v/>
      </c>
      <c r="BC170">
        <f>IF(AZ170=1,IF(S170="","",IF(S170=N144,"Yes","No")),"")</f>
        <v/>
      </c>
      <c r="BD170">
        <f>IF(BC170="Yes",R170,"")</f>
        <v/>
      </c>
      <c r="BE170">
        <f>IFERROR(IF(SIGN(AE170)=1,"Increasing",IF(SIGN(AE170)=-1,"Decreasing","")),"")</f>
        <v/>
      </c>
      <c r="BF170">
        <f>IF(OR(AND(BE170="Increasing",BA170="Yes"),AND(BE170="Decreasing",BC170="Yes")),"Yes","No")</f>
        <v/>
      </c>
      <c r="BG170">
        <f>IF(I170="pos_trend","Yes","No")</f>
        <v/>
      </c>
      <c r="BH170">
        <f>IF(AF170&lt;&gt;"",IF(ABS(AF170)&gt;0.8,"Yes","No"),"")</f>
        <v/>
      </c>
    </row>
    <row r="171" spans="1:60">
      <c r="I171">
        <f>IF(AND(K171&gt; J171, L171&gt; K171, M171&gt; L171, N171&gt; M171), "pos_trend", IF(AND(K171&lt; J171, L171&lt; K171, M171&lt; L171, N171&lt; M171), "neg_trend", "N/A"))</f>
        <v/>
      </c>
      <c r="J171">
        <f>IFERROR(IF(TRIM(C171)="-", "N/A", IF(RIGHT(C171,1)=")",IF(RIGHT(C171,2)="T)",-1000000000000*VALUE(MID(C171,2,LEN(C171)-3)),IF(RIGHT(C171,2)="M)",-1000000*VALUE(MID(C171,2,LEN(C171)-3)),IF(RIGHT(C171,2)="B)",-1000000000*VALUE(MID(C171,2,LEN(C171)-3)),IF(RIGHT(C171,2)="k)",-1000*VALUE(MID(C171,2,LEN(C171)-3)),VALUE(SUBSTITUTE(C171,",","")))))),IF(RIGHT(C171,1)="T",1000000000000*VALUE(LEFT(C171,LEN(C171)-1)),IF(RIGHT(C171,1)="M",1000000*VALUE(LEFT(C171,LEN(C171)-1)),IF(RIGHT(C171,1)="B",1000000000*VALUE(LEFT(C171,LEN(C171)-1)),IF(RIGHT(C171,1)="%",0.01*VALUE(LEFT(C171,LEN(C171)-1)),IF(RIGHT(C171,1)="k",1000*VALUE(LEFT(C171,LEN(C171)-1)),VALUE(SUBSTITUTE(C171,",",""))))))))),"N/A")</f>
        <v/>
      </c>
      <c r="K171">
        <f>IFERROR(IF(TRIM(D171)="-", "N/A", IF(RIGHT(D171,1)=")",IF(RIGHT(D171,2)="T)",-1000000000000*VALUE(MID(D171,2,LEN(D171)-3)),IF(RIGHT(D171,2)="M)",-1000000*VALUE(MID(D171,2,LEN(D171)-3)),IF(RIGHT(D171,2)="B)",-1000000000*VALUE(MID(D171,2,LEN(D171)-3)),IF(RIGHT(D171,2)="k)",-1000*VALUE(MID(D171,2,LEN(D171)-3)),VALUE(SUBSTITUTE(D171,",","")))))),IF(RIGHT(D171,1)="T",1000000000000*VALUE(LEFT(D171,LEN(D171)-1)),IF(RIGHT(D171,1)="M",1000000*VALUE(LEFT(D171,LEN(D171)-1)),IF(RIGHT(D171,1)="B",1000000000*VALUE(LEFT(D171,LEN(D171)-1)),IF(RIGHT(D171,1)="%",0.01*VALUE(LEFT(D171,LEN(D171)-1)),IF(RIGHT(D171,1)="k",1000*VALUE(LEFT(D171,LEN(D171)-1)),VALUE(SUBSTITUTE(D171,",",""))))))))),"N/A")</f>
        <v/>
      </c>
      <c r="L171">
        <f>IFERROR(IF(TRIM(E171)="-", "N/A", IF(RIGHT(E171,1)=")",IF(RIGHT(E171,2)="T)",-1000000000000*VALUE(MID(E171,2,LEN(E171)-3)),IF(RIGHT(E171,2)="M)",-1000000*VALUE(MID(E171,2,LEN(E171)-3)),IF(RIGHT(E171,2)="B)",-1000000000*VALUE(MID(E171,2,LEN(E171)-3)),IF(RIGHT(E171,2)="k)",-1000*VALUE(MID(E171,2,LEN(E171)-3)),VALUE(SUBSTITUTE(E171,",","")))))),IF(RIGHT(E171,1)="T",1000000000000*VALUE(LEFT(E171,LEN(E171)-1)),IF(RIGHT(E171,1)="M",1000000*VALUE(LEFT(E171,LEN(E171)-1)),IF(RIGHT(E171,1)="B",1000000000*VALUE(LEFT(E171,LEN(E171)-1)),IF(RIGHT(E171,1)="%",0.01*VALUE(LEFT(E171,LEN(E171)-1)),IF(RIGHT(E171,1)="k",1000*VALUE(LEFT(E171,LEN(E171)-1)),VALUE(SUBSTITUTE(E171,",",""))))))))),"N/A")</f>
        <v/>
      </c>
      <c r="M171">
        <f>IFERROR(IF(TRIM(F171)="-", "N/A", IF(RIGHT(F171,1)=")",IF(RIGHT(F171,2)="T)",-1000000000000*VALUE(MID(F171,2,LEN(F171)-3)),IF(RIGHT(F171,2)="M)",-1000000*VALUE(MID(F171,2,LEN(F171)-3)),IF(RIGHT(F171,2)="B)",-1000000000*VALUE(MID(F171,2,LEN(F171)-3)),IF(RIGHT(F171,2)="k)",-1000*VALUE(MID(F171,2,LEN(F171)-3)),VALUE(SUBSTITUTE(F171,",","")))))),IF(RIGHT(F171,1)="T",1000000000000*VALUE(LEFT(F171,LEN(F171)-1)),IF(RIGHT(F171,1)="M",1000000*VALUE(LEFT(F171,LEN(F171)-1)),IF(RIGHT(F171,1)="B",1000000000*VALUE(LEFT(F171,LEN(F171)-1)),IF(RIGHT(F171,1)="%",0.01*VALUE(LEFT(F171,LEN(F171)-1)),IF(RIGHT(F171,1)="k",1000*VALUE(LEFT(F171,LEN(F171)-1)),VALUE(SUBSTITUTE(F171,",",""))))))))),"N/A")</f>
        <v/>
      </c>
      <c r="N171">
        <f>IFERROR(IF(TRIM(G171)="-", "N/A", IF(RIGHT(G171,1)=")",IF(RIGHT(G171,2)="T)",-1000000000000*VALUE(MID(G171,2,LEN(G171)-3)),IF(RIGHT(G171,2)="M)",-1000000*VALUE(MID(G171,2,LEN(G171)-3)),IF(RIGHT(G171,2)="B)",-1000000000*VALUE(MID(G171,2,LEN(G171)-3)),IF(RIGHT(G171,2)="k)",-1000*VALUE(MID(G171,2,LEN(G171)-3)),VALUE(SUBSTITUTE(G171,",","")))))),IF(RIGHT(G171,1)="T",1000000000000*VALUE(LEFT(G171,LEN(G171)-1)),IF(RIGHT(G171,1)="M",1000000*VALUE(LEFT(G171,LEN(G171)-1)),IF(RIGHT(G171,1)="B",1000000000*VALUE(LEFT(G171,LEN(G171)-1)),IF(RIGHT(G171,1)="%",0.01*VALUE(LEFT(G171,LEN(G171)-1)),IF(RIGHT(G171,1)="k",1000*VALUE(LEFT(G171,LEN(G171)-1)),VALUE(SUBSTITUTE(G171,",",""))))))))),"N/A")</f>
        <v/>
      </c>
      <c r="P171">
        <f>MAX(J171:N171)</f>
        <v/>
      </c>
      <c r="Q171">
        <f>IFERROR(J144+MATCH(P171,J171:N171,0)-1,"")</f>
        <v/>
      </c>
      <c r="R171">
        <f>IF(Q171="","",MIN(J171:N171))</f>
        <v/>
      </c>
      <c r="S171">
        <f>IFERROR(J144+MATCH(R171,J171:N171,0)-1,"")</f>
        <v/>
      </c>
      <c r="T171">
        <f>IFERROR(AVERAGE(J171:N171),"")</f>
        <v/>
      </c>
      <c r="U171">
        <f>IFERROR(STDEV(J171:N171),"")</f>
        <v/>
      </c>
      <c r="V171">
        <f>IFERROR(IF(C171="-","",IF(ISBLANK(B171),"",IF(OR(ISNUMBER(FIND("Growth",B171)),ISNUMBER(FIND("Margin",B171))),"",(J171-T171)/U171))),"")</f>
        <v/>
      </c>
      <c r="W171">
        <f>IFERROR(IF(OR(D171="-",ISBLANK(D171)),"",(K171-T171)/U171),"")</f>
        <v/>
      </c>
      <c r="X171">
        <f>IFERROR(IF(OR(E171="-",ISBLANK(E171)),"",(L171-T171)/U171),"")</f>
        <v/>
      </c>
      <c r="Y171">
        <f>IFERROR(IF(OR(F171="-",ISBLANK(F171)),"",(M171-T171)/U171),"")</f>
        <v/>
      </c>
      <c r="Z171">
        <f>IFERROR(IF(OR(G171="-",ISBLANK(G171)),"",(N171-T171)/U171),"")</f>
        <v/>
      </c>
      <c r="AA171">
        <f>IF(MAX(MAX(V171:Z171),ABS(MIN(V171:Z171)))=ABS(MIN(V171:Z171)),MIN(V171:Z171),MAX(V171:Z171))</f>
        <v/>
      </c>
      <c r="AB171">
        <f>IFERROR(V144+MATCH(AA171,V171:Z171,0)-1,"")</f>
        <v/>
      </c>
      <c r="AC171">
        <f>IF(AB171&lt;&gt;"",IF(S171=AB171,"Low",IF(AB171=Q171,"High","")),"")</f>
        <v/>
      </c>
      <c r="AE171">
        <f>IF(ISNUMBER(MATCH("N/A",J171:N171,0)),"",IFERROR((5 * SUMPRODUCT(J144:N144,J171:N171) - PRODUCT(SUM(J144:N144),SUM(J171:N171))) / ((5 * SUM((J144^2)+(K144^2)+(L144^2)+(M144^2)+(N144^2))) - SUM(J144:N144)^2),""))</f>
        <v/>
      </c>
      <c r="AF171">
        <f>IFERROR(CORREL(J144:N144,J171:N171),"")</f>
        <v/>
      </c>
      <c r="AZ171">
        <f>IF(Q171=S171,0,1)</f>
        <v/>
      </c>
      <c r="BA171">
        <f>IF(AZ171=1,IF(Q171="","",IF(Q171=N144,"Yes","No")),"")</f>
        <v/>
      </c>
      <c r="BB171">
        <f>IF(BA171="Yes",P171,"")</f>
        <v/>
      </c>
      <c r="BC171">
        <f>IF(AZ171=1,IF(S171="","",IF(S171=N144,"Yes","No")),"")</f>
        <v/>
      </c>
      <c r="BD171">
        <f>IF(BC171="Yes",R171,"")</f>
        <v/>
      </c>
      <c r="BE171">
        <f>IFERROR(IF(SIGN(AE171)=1,"Increasing",IF(SIGN(AE171)=-1,"Decreasing","")),"")</f>
        <v/>
      </c>
      <c r="BF171">
        <f>IF(OR(AND(BE171="Increasing",BA171="Yes"),AND(BE171="Decreasing",BC171="Yes")),"Yes","No")</f>
        <v/>
      </c>
      <c r="BG171">
        <f>IF(I171="pos_trend","Yes","No")</f>
        <v/>
      </c>
      <c r="BH171">
        <f>IF(AF171&lt;&gt;"",IF(ABS(AF171)&gt;0.8,"Yes","No"),"")</f>
        <v/>
      </c>
    </row>
    <row r="172" spans="1:60">
      <c r="I172">
        <f>IF(AND(K172&gt; J172, L172&gt; K172, M172&gt; L172, N172&gt; M172), "pos_trend", IF(AND(K172&lt; J172, L172&lt; K172, M172&lt; L172, N172&lt; M172), "neg_trend", "N/A"))</f>
        <v/>
      </c>
      <c r="J172">
        <f>IFERROR(IF(TRIM(C172)="-", "N/A", IF(RIGHT(C172,1)=")",IF(RIGHT(C172,2)="T)",-1000000000000*VALUE(MID(C172,2,LEN(C172)-3)),IF(RIGHT(C172,2)="M)",-1000000*VALUE(MID(C172,2,LEN(C172)-3)),IF(RIGHT(C172,2)="B)",-1000000000*VALUE(MID(C172,2,LEN(C172)-3)),IF(RIGHT(C172,2)="k)",-1000*VALUE(MID(C172,2,LEN(C172)-3)),VALUE(SUBSTITUTE(C172,",","")))))),IF(RIGHT(C172,1)="T",1000000000000*VALUE(LEFT(C172,LEN(C172)-1)),IF(RIGHT(C172,1)="M",1000000*VALUE(LEFT(C172,LEN(C172)-1)),IF(RIGHT(C172,1)="B",1000000000*VALUE(LEFT(C172,LEN(C172)-1)),IF(RIGHT(C172,1)="%",0.01*VALUE(LEFT(C172,LEN(C172)-1)),IF(RIGHT(C172,1)="k",1000*VALUE(LEFT(C172,LEN(C172)-1)),VALUE(SUBSTITUTE(C172,",",""))))))))),"N/A")</f>
        <v/>
      </c>
      <c r="K172">
        <f>IFERROR(IF(TRIM(D172)="-", "N/A", IF(RIGHT(D172,1)=")",IF(RIGHT(D172,2)="T)",-1000000000000*VALUE(MID(D172,2,LEN(D172)-3)),IF(RIGHT(D172,2)="M)",-1000000*VALUE(MID(D172,2,LEN(D172)-3)),IF(RIGHT(D172,2)="B)",-1000000000*VALUE(MID(D172,2,LEN(D172)-3)),IF(RIGHT(D172,2)="k)",-1000*VALUE(MID(D172,2,LEN(D172)-3)),VALUE(SUBSTITUTE(D172,",","")))))),IF(RIGHT(D172,1)="T",1000000000000*VALUE(LEFT(D172,LEN(D172)-1)),IF(RIGHT(D172,1)="M",1000000*VALUE(LEFT(D172,LEN(D172)-1)),IF(RIGHT(D172,1)="B",1000000000*VALUE(LEFT(D172,LEN(D172)-1)),IF(RIGHT(D172,1)="%",0.01*VALUE(LEFT(D172,LEN(D172)-1)),IF(RIGHT(D172,1)="k",1000*VALUE(LEFT(D172,LEN(D172)-1)),VALUE(SUBSTITUTE(D172,",",""))))))))),"N/A")</f>
        <v/>
      </c>
      <c r="L172">
        <f>IFERROR(IF(TRIM(E172)="-", "N/A", IF(RIGHT(E172,1)=")",IF(RIGHT(E172,2)="T)",-1000000000000*VALUE(MID(E172,2,LEN(E172)-3)),IF(RIGHT(E172,2)="M)",-1000000*VALUE(MID(E172,2,LEN(E172)-3)),IF(RIGHT(E172,2)="B)",-1000000000*VALUE(MID(E172,2,LEN(E172)-3)),IF(RIGHT(E172,2)="k)",-1000*VALUE(MID(E172,2,LEN(E172)-3)),VALUE(SUBSTITUTE(E172,",","")))))),IF(RIGHT(E172,1)="T",1000000000000*VALUE(LEFT(E172,LEN(E172)-1)),IF(RIGHT(E172,1)="M",1000000*VALUE(LEFT(E172,LEN(E172)-1)),IF(RIGHT(E172,1)="B",1000000000*VALUE(LEFT(E172,LEN(E172)-1)),IF(RIGHT(E172,1)="%",0.01*VALUE(LEFT(E172,LEN(E172)-1)),IF(RIGHT(E172,1)="k",1000*VALUE(LEFT(E172,LEN(E172)-1)),VALUE(SUBSTITUTE(E172,",",""))))))))),"N/A")</f>
        <v/>
      </c>
      <c r="M172">
        <f>IFERROR(IF(TRIM(F172)="-", "N/A", IF(RIGHT(F172,1)=")",IF(RIGHT(F172,2)="T)",-1000000000000*VALUE(MID(F172,2,LEN(F172)-3)),IF(RIGHT(F172,2)="M)",-1000000*VALUE(MID(F172,2,LEN(F172)-3)),IF(RIGHT(F172,2)="B)",-1000000000*VALUE(MID(F172,2,LEN(F172)-3)),IF(RIGHT(F172,2)="k)",-1000*VALUE(MID(F172,2,LEN(F172)-3)),VALUE(SUBSTITUTE(F172,",","")))))),IF(RIGHT(F172,1)="T",1000000000000*VALUE(LEFT(F172,LEN(F172)-1)),IF(RIGHT(F172,1)="M",1000000*VALUE(LEFT(F172,LEN(F172)-1)),IF(RIGHT(F172,1)="B",1000000000*VALUE(LEFT(F172,LEN(F172)-1)),IF(RIGHT(F172,1)="%",0.01*VALUE(LEFT(F172,LEN(F172)-1)),IF(RIGHT(F172,1)="k",1000*VALUE(LEFT(F172,LEN(F172)-1)),VALUE(SUBSTITUTE(F172,",",""))))))))),"N/A")</f>
        <v/>
      </c>
      <c r="N172">
        <f>IFERROR(IF(TRIM(G172)="-", "N/A", IF(RIGHT(G172,1)=")",IF(RIGHT(G172,2)="T)",-1000000000000*VALUE(MID(G172,2,LEN(G172)-3)),IF(RIGHT(G172,2)="M)",-1000000*VALUE(MID(G172,2,LEN(G172)-3)),IF(RIGHT(G172,2)="B)",-1000000000*VALUE(MID(G172,2,LEN(G172)-3)),IF(RIGHT(G172,2)="k)",-1000*VALUE(MID(G172,2,LEN(G172)-3)),VALUE(SUBSTITUTE(G172,",","")))))),IF(RIGHT(G172,1)="T",1000000000000*VALUE(LEFT(G172,LEN(G172)-1)),IF(RIGHT(G172,1)="M",1000000*VALUE(LEFT(G172,LEN(G172)-1)),IF(RIGHT(G172,1)="B",1000000000*VALUE(LEFT(G172,LEN(G172)-1)),IF(RIGHT(G172,1)="%",0.01*VALUE(LEFT(G172,LEN(G172)-1)),IF(RIGHT(G172,1)="k",1000*VALUE(LEFT(G172,LEN(G172)-1)),VALUE(SUBSTITUTE(G172,",",""))))))))),"N/A")</f>
        <v/>
      </c>
      <c r="P172">
        <f>MAX(J172:N172)</f>
        <v/>
      </c>
      <c r="Q172">
        <f>IFERROR(J144+MATCH(P172,J172:N172,0)-1,"")</f>
        <v/>
      </c>
      <c r="R172">
        <f>IF(Q172="","",MIN(J172:N172))</f>
        <v/>
      </c>
      <c r="S172">
        <f>IFERROR(J144+MATCH(R172,J172:N172,0)-1,"")</f>
        <v/>
      </c>
      <c r="T172">
        <f>IFERROR(AVERAGE(J172:N172),"")</f>
        <v/>
      </c>
      <c r="U172">
        <f>IFERROR(STDEV(J172:N172),"")</f>
        <v/>
      </c>
      <c r="V172">
        <f>IFERROR(IF(C172="-","",IF(ISBLANK(B172),"",IF(OR(ISNUMBER(FIND("Growth",B172)),ISNUMBER(FIND("Margin",B172))),"",(J172-T172)/U172))),"")</f>
        <v/>
      </c>
      <c r="W172">
        <f>IFERROR(IF(OR(D172="-",ISBLANK(D172)),"",(K172-T172)/U172),"")</f>
        <v/>
      </c>
      <c r="X172">
        <f>IFERROR(IF(OR(E172="-",ISBLANK(E172)),"",(L172-T172)/U172),"")</f>
        <v/>
      </c>
      <c r="Y172">
        <f>IFERROR(IF(OR(F172="-",ISBLANK(F172)),"",(M172-T172)/U172),"")</f>
        <v/>
      </c>
      <c r="Z172">
        <f>IFERROR(IF(OR(G172="-",ISBLANK(G172)),"",(N172-T172)/U172),"")</f>
        <v/>
      </c>
      <c r="AA172">
        <f>IF(MAX(MAX(V172:Z172),ABS(MIN(V172:Z172)))=ABS(MIN(V172:Z172)),MIN(V172:Z172),MAX(V172:Z172))</f>
        <v/>
      </c>
      <c r="AB172">
        <f>IFERROR(V144+MATCH(AA172,V172:Z172,0)-1,"")</f>
        <v/>
      </c>
      <c r="AC172">
        <f>IF(AB172&lt;&gt;"",IF(S172=AB172,"Low",IF(AB172=Q172,"High","")),"")</f>
        <v/>
      </c>
      <c r="AE172">
        <f>IF(ISNUMBER(MATCH("N/A",J172:N172,0)),"",IFERROR((5 * SUMPRODUCT(J144:N144,J172:N172) - PRODUCT(SUM(J144:N144),SUM(J172:N172))) / ((5 * SUM((J144^2)+(K144^2)+(L144^2)+(M144^2)+(N144^2))) - SUM(J144:N144)^2),""))</f>
        <v/>
      </c>
      <c r="AF172">
        <f>IFERROR(CORREL(J144:N144,J172:N172),"")</f>
        <v/>
      </c>
      <c r="AZ172">
        <f>IF(Q172=S172,0,1)</f>
        <v/>
      </c>
      <c r="BA172">
        <f>IF(AZ172=1,IF(Q172="","",IF(Q172=N144,"Yes","No")),"")</f>
        <v/>
      </c>
      <c r="BB172">
        <f>IF(BA172="Yes",P172,"")</f>
        <v/>
      </c>
      <c r="BC172">
        <f>IF(AZ172=1,IF(S172="","",IF(S172=N144,"Yes","No")),"")</f>
        <v/>
      </c>
      <c r="BD172">
        <f>IF(BC172="Yes",R172,"")</f>
        <v/>
      </c>
      <c r="BE172">
        <f>IFERROR(IF(SIGN(AE172)=1,"Increasing",IF(SIGN(AE172)=-1,"Decreasing","")),"")</f>
        <v/>
      </c>
      <c r="BF172">
        <f>IF(OR(AND(BE172="Increasing",BA172="Yes"),AND(BE172="Decreasing",BC172="Yes")),"Yes","No")</f>
        <v/>
      </c>
      <c r="BG172">
        <f>IF(I172="pos_trend","Yes","No")</f>
        <v/>
      </c>
      <c r="BH172">
        <f>IF(AF172&lt;&gt;"",IF(ABS(AF172)&gt;0.8,"Yes","No"),"")</f>
        <v/>
      </c>
    </row>
    <row r="173" spans="1:60">
      <c r="I173">
        <f>IF(AND(K173&gt; J173, L173&gt; K173, M173&gt; L173, N173&gt; M173), "pos_trend", IF(AND(K173&lt; J173, L173&lt; K173, M173&lt; L173, N173&lt; M173), "neg_trend", "N/A"))</f>
        <v/>
      </c>
      <c r="J173">
        <f>IFERROR(IF(TRIM(C173)="-", "N/A", IF(RIGHT(C173,1)=")",IF(RIGHT(C173,2)="T)",-1000000000000*VALUE(MID(C173,2,LEN(C173)-3)),IF(RIGHT(C173,2)="M)",-1000000*VALUE(MID(C173,2,LEN(C173)-3)),IF(RIGHT(C173,2)="B)",-1000000000*VALUE(MID(C173,2,LEN(C173)-3)),IF(RIGHT(C173,2)="k)",-1000*VALUE(MID(C173,2,LEN(C173)-3)),VALUE(SUBSTITUTE(C173,",","")))))),IF(RIGHT(C173,1)="T",1000000000000*VALUE(LEFT(C173,LEN(C173)-1)),IF(RIGHT(C173,1)="M",1000000*VALUE(LEFT(C173,LEN(C173)-1)),IF(RIGHT(C173,1)="B",1000000000*VALUE(LEFT(C173,LEN(C173)-1)),IF(RIGHT(C173,1)="%",0.01*VALUE(LEFT(C173,LEN(C173)-1)),IF(RIGHT(C173,1)="k",1000*VALUE(LEFT(C173,LEN(C173)-1)),VALUE(SUBSTITUTE(C173,",",""))))))))),"N/A")</f>
        <v/>
      </c>
      <c r="K173">
        <f>IFERROR(IF(TRIM(D173)="-", "N/A", IF(RIGHT(D173,1)=")",IF(RIGHT(D173,2)="T)",-1000000000000*VALUE(MID(D173,2,LEN(D173)-3)),IF(RIGHT(D173,2)="M)",-1000000*VALUE(MID(D173,2,LEN(D173)-3)),IF(RIGHT(D173,2)="B)",-1000000000*VALUE(MID(D173,2,LEN(D173)-3)),IF(RIGHT(D173,2)="k)",-1000*VALUE(MID(D173,2,LEN(D173)-3)),VALUE(SUBSTITUTE(D173,",","")))))),IF(RIGHT(D173,1)="T",1000000000000*VALUE(LEFT(D173,LEN(D173)-1)),IF(RIGHT(D173,1)="M",1000000*VALUE(LEFT(D173,LEN(D173)-1)),IF(RIGHT(D173,1)="B",1000000000*VALUE(LEFT(D173,LEN(D173)-1)),IF(RIGHT(D173,1)="%",0.01*VALUE(LEFT(D173,LEN(D173)-1)),IF(RIGHT(D173,1)="k",1000*VALUE(LEFT(D173,LEN(D173)-1)),VALUE(SUBSTITUTE(D173,",",""))))))))),"N/A")</f>
        <v/>
      </c>
      <c r="L173">
        <f>IFERROR(IF(TRIM(E173)="-", "N/A", IF(RIGHT(E173,1)=")",IF(RIGHT(E173,2)="T)",-1000000000000*VALUE(MID(E173,2,LEN(E173)-3)),IF(RIGHT(E173,2)="M)",-1000000*VALUE(MID(E173,2,LEN(E173)-3)),IF(RIGHT(E173,2)="B)",-1000000000*VALUE(MID(E173,2,LEN(E173)-3)),IF(RIGHT(E173,2)="k)",-1000*VALUE(MID(E173,2,LEN(E173)-3)),VALUE(SUBSTITUTE(E173,",","")))))),IF(RIGHT(E173,1)="T",1000000000000*VALUE(LEFT(E173,LEN(E173)-1)),IF(RIGHT(E173,1)="M",1000000*VALUE(LEFT(E173,LEN(E173)-1)),IF(RIGHT(E173,1)="B",1000000000*VALUE(LEFT(E173,LEN(E173)-1)),IF(RIGHT(E173,1)="%",0.01*VALUE(LEFT(E173,LEN(E173)-1)),IF(RIGHT(E173,1)="k",1000*VALUE(LEFT(E173,LEN(E173)-1)),VALUE(SUBSTITUTE(E173,",",""))))))))),"N/A")</f>
        <v/>
      </c>
      <c r="M173">
        <f>IFERROR(IF(TRIM(F173)="-", "N/A", IF(RIGHT(F173,1)=")",IF(RIGHT(F173,2)="T)",-1000000000000*VALUE(MID(F173,2,LEN(F173)-3)),IF(RIGHT(F173,2)="M)",-1000000*VALUE(MID(F173,2,LEN(F173)-3)),IF(RIGHT(F173,2)="B)",-1000000000*VALUE(MID(F173,2,LEN(F173)-3)),IF(RIGHT(F173,2)="k)",-1000*VALUE(MID(F173,2,LEN(F173)-3)),VALUE(SUBSTITUTE(F173,",","")))))),IF(RIGHT(F173,1)="T",1000000000000*VALUE(LEFT(F173,LEN(F173)-1)),IF(RIGHT(F173,1)="M",1000000*VALUE(LEFT(F173,LEN(F173)-1)),IF(RIGHT(F173,1)="B",1000000000*VALUE(LEFT(F173,LEN(F173)-1)),IF(RIGHT(F173,1)="%",0.01*VALUE(LEFT(F173,LEN(F173)-1)),IF(RIGHT(F173,1)="k",1000*VALUE(LEFT(F173,LEN(F173)-1)),VALUE(SUBSTITUTE(F173,",",""))))))))),"N/A")</f>
        <v/>
      </c>
      <c r="N173">
        <f>IFERROR(IF(TRIM(G173)="-", "N/A", IF(RIGHT(G173,1)=")",IF(RIGHT(G173,2)="T)",-1000000000000*VALUE(MID(G173,2,LEN(G173)-3)),IF(RIGHT(G173,2)="M)",-1000000*VALUE(MID(G173,2,LEN(G173)-3)),IF(RIGHT(G173,2)="B)",-1000000000*VALUE(MID(G173,2,LEN(G173)-3)),IF(RIGHT(G173,2)="k)",-1000*VALUE(MID(G173,2,LEN(G173)-3)),VALUE(SUBSTITUTE(G173,",","")))))),IF(RIGHT(G173,1)="T",1000000000000*VALUE(LEFT(G173,LEN(G173)-1)),IF(RIGHT(G173,1)="M",1000000*VALUE(LEFT(G173,LEN(G173)-1)),IF(RIGHT(G173,1)="B",1000000000*VALUE(LEFT(G173,LEN(G173)-1)),IF(RIGHT(G173,1)="%",0.01*VALUE(LEFT(G173,LEN(G173)-1)),IF(RIGHT(G173,1)="k",1000*VALUE(LEFT(G173,LEN(G173)-1)),VALUE(SUBSTITUTE(G173,",",""))))))))),"N/A")</f>
        <v/>
      </c>
      <c r="P173">
        <f>MAX(J173:N173)</f>
        <v/>
      </c>
      <c r="Q173">
        <f>IFERROR(J144+MATCH(P173,J173:N173,0)-1,"")</f>
        <v/>
      </c>
      <c r="R173">
        <f>IF(Q173="","",MIN(J173:N173))</f>
        <v/>
      </c>
      <c r="S173">
        <f>IFERROR(J144+MATCH(R173,J173:N173,0)-1,"")</f>
        <v/>
      </c>
      <c r="T173">
        <f>IFERROR(AVERAGE(J173:N173),"")</f>
        <v/>
      </c>
      <c r="U173">
        <f>IFERROR(STDEV(J173:N173),"")</f>
        <v/>
      </c>
      <c r="V173">
        <f>IFERROR(IF(C173="-","",IF(ISBLANK(B173),"",IF(OR(ISNUMBER(FIND("Growth",B173)),ISNUMBER(FIND("Margin",B173))),"",(J173-T173)/U173))),"")</f>
        <v/>
      </c>
      <c r="W173">
        <f>IFERROR(IF(OR(D173="-",ISBLANK(D173)),"",(K173-T173)/U173),"")</f>
        <v/>
      </c>
      <c r="X173">
        <f>IFERROR(IF(OR(E173="-",ISBLANK(E173)),"",(L173-T173)/U173),"")</f>
        <v/>
      </c>
      <c r="Y173">
        <f>IFERROR(IF(OR(F173="-",ISBLANK(F173)),"",(M173-T173)/U173),"")</f>
        <v/>
      </c>
      <c r="Z173">
        <f>IFERROR(IF(OR(G173="-",ISBLANK(G173)),"",(N173-T173)/U173),"")</f>
        <v/>
      </c>
      <c r="AA173">
        <f>IF(MAX(MAX(V173:Z173),ABS(MIN(V173:Z173)))=ABS(MIN(V173:Z173)),MIN(V173:Z173),MAX(V173:Z173))</f>
        <v/>
      </c>
      <c r="AB173">
        <f>IFERROR(V144+MATCH(AA173,V173:Z173,0)-1,"")</f>
        <v/>
      </c>
      <c r="AC173">
        <f>IF(AB173&lt;&gt;"",IF(S173=AB173,"Low",IF(AB173=Q173,"High","")),"")</f>
        <v/>
      </c>
      <c r="AE173">
        <f>IF(ISNUMBER(MATCH("N/A",J173:N173,0)),"",IFERROR((5 * SUMPRODUCT(J144:N144,J173:N173) - PRODUCT(SUM(J144:N144),SUM(J173:N173))) / ((5 * SUM((J144^2)+(K144^2)+(L144^2)+(M144^2)+(N144^2))) - SUM(J144:N144)^2),""))</f>
        <v/>
      </c>
      <c r="AF173">
        <f>IFERROR(CORREL(J144:N144,J173:N173),"")</f>
        <v/>
      </c>
      <c r="AZ173">
        <f>IF(Q173=S173,0,1)</f>
        <v/>
      </c>
      <c r="BA173">
        <f>IF(AZ173=1,IF(Q173="","",IF(Q173=N144,"Yes","No")),"")</f>
        <v/>
      </c>
      <c r="BB173">
        <f>IF(BA173="Yes",P173,"")</f>
        <v/>
      </c>
      <c r="BC173">
        <f>IF(AZ173=1,IF(S173="","",IF(S173=N144,"Yes","No")),"")</f>
        <v/>
      </c>
      <c r="BD173">
        <f>IF(BC173="Yes",R173,"")</f>
        <v/>
      </c>
      <c r="BE173">
        <f>IFERROR(IF(SIGN(AE173)=1,"Increasing",IF(SIGN(AE173)=-1,"Decreasing","")),"")</f>
        <v/>
      </c>
      <c r="BF173">
        <f>IF(OR(AND(BE173="Increasing",BA173="Yes"),AND(BE173="Decreasing",BC173="Yes")),"Yes","No")</f>
        <v/>
      </c>
      <c r="BG173">
        <f>IF(I173="pos_trend","Yes","No")</f>
        <v/>
      </c>
      <c r="BH173">
        <f>IF(AF173&lt;&gt;"",IF(ABS(AF173)&gt;0.8,"Yes","No"),"")</f>
        <v/>
      </c>
    </row>
    <row r="174" spans="1:60">
      <c r="I174">
        <f>IF(AND(K174&gt; J174, L174&gt; K174, M174&gt; L174, N174&gt; M174), "pos_trend", IF(AND(K174&lt; J174, L174&lt; K174, M174&lt; L174, N174&lt; M174), "neg_trend", "N/A"))</f>
        <v/>
      </c>
      <c r="J174">
        <f>IFERROR(IF(TRIM(C174)="-", "N/A", IF(RIGHT(C174,1)=")",IF(RIGHT(C174,2)="T)",-1000000000000*VALUE(MID(C174,2,LEN(C174)-3)),IF(RIGHT(C174,2)="M)",-1000000*VALUE(MID(C174,2,LEN(C174)-3)),IF(RIGHT(C174,2)="B)",-1000000000*VALUE(MID(C174,2,LEN(C174)-3)),IF(RIGHT(C174,2)="k)",-1000*VALUE(MID(C174,2,LEN(C174)-3)),VALUE(SUBSTITUTE(C174,",","")))))),IF(RIGHT(C174,1)="T",1000000000000*VALUE(LEFT(C174,LEN(C174)-1)),IF(RIGHT(C174,1)="M",1000000*VALUE(LEFT(C174,LEN(C174)-1)),IF(RIGHT(C174,1)="B",1000000000*VALUE(LEFT(C174,LEN(C174)-1)),IF(RIGHT(C174,1)="%",0.01*VALUE(LEFT(C174,LEN(C174)-1)),IF(RIGHT(C174,1)="k",1000*VALUE(LEFT(C174,LEN(C174)-1)),VALUE(SUBSTITUTE(C174,",",""))))))))),"N/A")</f>
        <v/>
      </c>
      <c r="K174">
        <f>IFERROR(IF(TRIM(D174)="-", "N/A", IF(RIGHT(D174,1)=")",IF(RIGHT(D174,2)="T)",-1000000000000*VALUE(MID(D174,2,LEN(D174)-3)),IF(RIGHT(D174,2)="M)",-1000000*VALUE(MID(D174,2,LEN(D174)-3)),IF(RIGHT(D174,2)="B)",-1000000000*VALUE(MID(D174,2,LEN(D174)-3)),IF(RIGHT(D174,2)="k)",-1000*VALUE(MID(D174,2,LEN(D174)-3)),VALUE(SUBSTITUTE(D174,",","")))))),IF(RIGHT(D174,1)="T",1000000000000*VALUE(LEFT(D174,LEN(D174)-1)),IF(RIGHT(D174,1)="M",1000000*VALUE(LEFT(D174,LEN(D174)-1)),IF(RIGHT(D174,1)="B",1000000000*VALUE(LEFT(D174,LEN(D174)-1)),IF(RIGHT(D174,1)="%",0.01*VALUE(LEFT(D174,LEN(D174)-1)),IF(RIGHT(D174,1)="k",1000*VALUE(LEFT(D174,LEN(D174)-1)),VALUE(SUBSTITUTE(D174,",",""))))))))),"N/A")</f>
        <v/>
      </c>
      <c r="L174">
        <f>IFERROR(IF(TRIM(E174)="-", "N/A", IF(RIGHT(E174,1)=")",IF(RIGHT(E174,2)="T)",-1000000000000*VALUE(MID(E174,2,LEN(E174)-3)),IF(RIGHT(E174,2)="M)",-1000000*VALUE(MID(E174,2,LEN(E174)-3)),IF(RIGHT(E174,2)="B)",-1000000000*VALUE(MID(E174,2,LEN(E174)-3)),IF(RIGHT(E174,2)="k)",-1000*VALUE(MID(E174,2,LEN(E174)-3)),VALUE(SUBSTITUTE(E174,",","")))))),IF(RIGHT(E174,1)="T",1000000000000*VALUE(LEFT(E174,LEN(E174)-1)),IF(RIGHT(E174,1)="M",1000000*VALUE(LEFT(E174,LEN(E174)-1)),IF(RIGHT(E174,1)="B",1000000000*VALUE(LEFT(E174,LEN(E174)-1)),IF(RIGHT(E174,1)="%",0.01*VALUE(LEFT(E174,LEN(E174)-1)),IF(RIGHT(E174,1)="k",1000*VALUE(LEFT(E174,LEN(E174)-1)),VALUE(SUBSTITUTE(E174,",",""))))))))),"N/A")</f>
        <v/>
      </c>
      <c r="M174">
        <f>IFERROR(IF(TRIM(F174)="-", "N/A", IF(RIGHT(F174,1)=")",IF(RIGHT(F174,2)="T)",-1000000000000*VALUE(MID(F174,2,LEN(F174)-3)),IF(RIGHT(F174,2)="M)",-1000000*VALUE(MID(F174,2,LEN(F174)-3)),IF(RIGHT(F174,2)="B)",-1000000000*VALUE(MID(F174,2,LEN(F174)-3)),IF(RIGHT(F174,2)="k)",-1000*VALUE(MID(F174,2,LEN(F174)-3)),VALUE(SUBSTITUTE(F174,",","")))))),IF(RIGHT(F174,1)="T",1000000000000*VALUE(LEFT(F174,LEN(F174)-1)),IF(RIGHT(F174,1)="M",1000000*VALUE(LEFT(F174,LEN(F174)-1)),IF(RIGHT(F174,1)="B",1000000000*VALUE(LEFT(F174,LEN(F174)-1)),IF(RIGHT(F174,1)="%",0.01*VALUE(LEFT(F174,LEN(F174)-1)),IF(RIGHT(F174,1)="k",1000*VALUE(LEFT(F174,LEN(F174)-1)),VALUE(SUBSTITUTE(F174,",",""))))))))),"N/A")</f>
        <v/>
      </c>
      <c r="N174">
        <f>IFERROR(IF(TRIM(G174)="-", "N/A", IF(RIGHT(G174,1)=")",IF(RIGHT(G174,2)="T)",-1000000000000*VALUE(MID(G174,2,LEN(G174)-3)),IF(RIGHT(G174,2)="M)",-1000000*VALUE(MID(G174,2,LEN(G174)-3)),IF(RIGHT(G174,2)="B)",-1000000000*VALUE(MID(G174,2,LEN(G174)-3)),IF(RIGHT(G174,2)="k)",-1000*VALUE(MID(G174,2,LEN(G174)-3)),VALUE(SUBSTITUTE(G174,",","")))))),IF(RIGHT(G174,1)="T",1000000000000*VALUE(LEFT(G174,LEN(G174)-1)),IF(RIGHT(G174,1)="M",1000000*VALUE(LEFT(G174,LEN(G174)-1)),IF(RIGHT(G174,1)="B",1000000000*VALUE(LEFT(G174,LEN(G174)-1)),IF(RIGHT(G174,1)="%",0.01*VALUE(LEFT(G174,LEN(G174)-1)),IF(RIGHT(G174,1)="k",1000*VALUE(LEFT(G174,LEN(G174)-1)),VALUE(SUBSTITUTE(G174,",",""))))))))),"N/A")</f>
        <v/>
      </c>
      <c r="P174">
        <f>MAX(J174:N174)</f>
        <v/>
      </c>
      <c r="Q174">
        <f>IFERROR(J144+MATCH(P174,J174:N174,0)-1,"")</f>
        <v/>
      </c>
      <c r="R174">
        <f>IF(Q174="","",MIN(J174:N174))</f>
        <v/>
      </c>
      <c r="S174">
        <f>IFERROR(J144+MATCH(R174,J174:N174,0)-1,"")</f>
        <v/>
      </c>
      <c r="T174">
        <f>IFERROR(AVERAGE(J174:N174),"")</f>
        <v/>
      </c>
      <c r="U174">
        <f>IFERROR(STDEV(J174:N174),"")</f>
        <v/>
      </c>
      <c r="V174">
        <f>IFERROR(IF(C174="-","",IF(ISBLANK(B174),"",IF(OR(ISNUMBER(FIND("Growth",B174)),ISNUMBER(FIND("Margin",B174))),"",(J174-T174)/U174))),"")</f>
        <v/>
      </c>
      <c r="W174">
        <f>IFERROR(IF(OR(D174="-",ISBLANK(D174)),"",(K174-T174)/U174),"")</f>
        <v/>
      </c>
      <c r="X174">
        <f>IFERROR(IF(OR(E174="-",ISBLANK(E174)),"",(L174-T174)/U174),"")</f>
        <v/>
      </c>
      <c r="Y174">
        <f>IFERROR(IF(OR(F174="-",ISBLANK(F174)),"",(M174-T174)/U174),"")</f>
        <v/>
      </c>
      <c r="Z174">
        <f>IFERROR(IF(OR(G174="-",ISBLANK(G174)),"",(N174-T174)/U174),"")</f>
        <v/>
      </c>
      <c r="AA174">
        <f>IF(MAX(MAX(V174:Z174),ABS(MIN(V174:Z174)))=ABS(MIN(V174:Z174)),MIN(V174:Z174),MAX(V174:Z174))</f>
        <v/>
      </c>
      <c r="AB174">
        <f>IFERROR(V144+MATCH(AA174,V174:Z174,0)-1,"")</f>
        <v/>
      </c>
      <c r="AC174">
        <f>IF(AB174&lt;&gt;"",IF(S174=AB174,"Low",IF(AB174=Q174,"High","")),"")</f>
        <v/>
      </c>
      <c r="AE174">
        <f>IF(ISNUMBER(MATCH("N/A",J174:N174,0)),"",IFERROR((5 * SUMPRODUCT(J144:N144,J174:N174) - PRODUCT(SUM(J144:N144),SUM(J174:N174))) / ((5 * SUM((J144^2)+(K144^2)+(L144^2)+(M144^2)+(N144^2))) - SUM(J144:N144)^2),""))</f>
        <v/>
      </c>
      <c r="AF174">
        <f>IFERROR(CORREL(J144:N144,J174:N174),"")</f>
        <v/>
      </c>
      <c r="AZ174">
        <f>IF(Q174=S174,0,1)</f>
        <v/>
      </c>
      <c r="BA174">
        <f>IF(AZ174=1,IF(Q174="","",IF(Q174=N144,"Yes","No")),"")</f>
        <v/>
      </c>
      <c r="BB174">
        <f>IF(BA174="Yes",P174,"")</f>
        <v/>
      </c>
      <c r="BC174">
        <f>IF(AZ174=1,IF(S174="","",IF(S174=N144,"Yes","No")),"")</f>
        <v/>
      </c>
      <c r="BD174">
        <f>IF(BC174="Yes",R174,"")</f>
        <v/>
      </c>
      <c r="BE174">
        <f>IFERROR(IF(SIGN(AE174)=1,"Increasing",IF(SIGN(AE174)=-1,"Decreasing","")),"")</f>
        <v/>
      </c>
      <c r="BF174">
        <f>IF(OR(AND(BE174="Increasing",BA174="Yes"),AND(BE174="Decreasing",BC174="Yes")),"Yes","No")</f>
        <v/>
      </c>
      <c r="BG174">
        <f>IF(I174="pos_trend","Yes","No")</f>
        <v/>
      </c>
      <c r="BH174">
        <f>IF(AF174&lt;&gt;"",IF(ABS(AF174)&gt;0.8,"Yes","No"),"")</f>
        <v/>
      </c>
    </row>
    <row r="175" spans="1:60">
      <c r="I175">
        <f>IF(AND(K175&gt; J175, L175&gt; K175, M175&gt; L175, N175&gt; M175), "pos_trend", IF(AND(K175&lt; J175, L175&lt; K175, M175&lt; L175, N175&lt; M175), "neg_trend", "N/A"))</f>
        <v/>
      </c>
      <c r="J175">
        <f>IFERROR(IF(TRIM(C175)="-", "N/A", IF(RIGHT(C175,1)=")",IF(RIGHT(C175,2)="T)",-1000000000000*VALUE(MID(C175,2,LEN(C175)-3)),IF(RIGHT(C175,2)="M)",-1000000*VALUE(MID(C175,2,LEN(C175)-3)),IF(RIGHT(C175,2)="B)",-1000000000*VALUE(MID(C175,2,LEN(C175)-3)),IF(RIGHT(C175,2)="k)",-1000*VALUE(MID(C175,2,LEN(C175)-3)),VALUE(SUBSTITUTE(C175,",","")))))),IF(RIGHT(C175,1)="T",1000000000000*VALUE(LEFT(C175,LEN(C175)-1)),IF(RIGHT(C175,1)="M",1000000*VALUE(LEFT(C175,LEN(C175)-1)),IF(RIGHT(C175,1)="B",1000000000*VALUE(LEFT(C175,LEN(C175)-1)),IF(RIGHT(C175,1)="%",0.01*VALUE(LEFT(C175,LEN(C175)-1)),IF(RIGHT(C175,1)="k",1000*VALUE(LEFT(C175,LEN(C175)-1)),VALUE(SUBSTITUTE(C175,",",""))))))))),"N/A")</f>
        <v/>
      </c>
      <c r="K175">
        <f>IFERROR(IF(TRIM(D175)="-", "N/A", IF(RIGHT(D175,1)=")",IF(RIGHT(D175,2)="T)",-1000000000000*VALUE(MID(D175,2,LEN(D175)-3)),IF(RIGHT(D175,2)="M)",-1000000*VALUE(MID(D175,2,LEN(D175)-3)),IF(RIGHT(D175,2)="B)",-1000000000*VALUE(MID(D175,2,LEN(D175)-3)),IF(RIGHT(D175,2)="k)",-1000*VALUE(MID(D175,2,LEN(D175)-3)),VALUE(SUBSTITUTE(D175,",","")))))),IF(RIGHT(D175,1)="T",1000000000000*VALUE(LEFT(D175,LEN(D175)-1)),IF(RIGHT(D175,1)="M",1000000*VALUE(LEFT(D175,LEN(D175)-1)),IF(RIGHT(D175,1)="B",1000000000*VALUE(LEFT(D175,LEN(D175)-1)),IF(RIGHT(D175,1)="%",0.01*VALUE(LEFT(D175,LEN(D175)-1)),IF(RIGHT(D175,1)="k",1000*VALUE(LEFT(D175,LEN(D175)-1)),VALUE(SUBSTITUTE(D175,",",""))))))))),"N/A")</f>
        <v/>
      </c>
      <c r="L175">
        <f>IFERROR(IF(TRIM(E175)="-", "N/A", IF(RIGHT(E175,1)=")",IF(RIGHT(E175,2)="T)",-1000000000000*VALUE(MID(E175,2,LEN(E175)-3)),IF(RIGHT(E175,2)="M)",-1000000*VALUE(MID(E175,2,LEN(E175)-3)),IF(RIGHT(E175,2)="B)",-1000000000*VALUE(MID(E175,2,LEN(E175)-3)),IF(RIGHT(E175,2)="k)",-1000*VALUE(MID(E175,2,LEN(E175)-3)),VALUE(SUBSTITUTE(E175,",","")))))),IF(RIGHT(E175,1)="T",1000000000000*VALUE(LEFT(E175,LEN(E175)-1)),IF(RIGHT(E175,1)="M",1000000*VALUE(LEFT(E175,LEN(E175)-1)),IF(RIGHT(E175,1)="B",1000000000*VALUE(LEFT(E175,LEN(E175)-1)),IF(RIGHT(E175,1)="%",0.01*VALUE(LEFT(E175,LEN(E175)-1)),IF(RIGHT(E175,1)="k",1000*VALUE(LEFT(E175,LEN(E175)-1)),VALUE(SUBSTITUTE(E175,",",""))))))))),"N/A")</f>
        <v/>
      </c>
      <c r="M175">
        <f>IFERROR(IF(TRIM(F175)="-", "N/A", IF(RIGHT(F175,1)=")",IF(RIGHT(F175,2)="T)",-1000000000000*VALUE(MID(F175,2,LEN(F175)-3)),IF(RIGHT(F175,2)="M)",-1000000*VALUE(MID(F175,2,LEN(F175)-3)),IF(RIGHT(F175,2)="B)",-1000000000*VALUE(MID(F175,2,LEN(F175)-3)),IF(RIGHT(F175,2)="k)",-1000*VALUE(MID(F175,2,LEN(F175)-3)),VALUE(SUBSTITUTE(F175,",","")))))),IF(RIGHT(F175,1)="T",1000000000000*VALUE(LEFT(F175,LEN(F175)-1)),IF(RIGHT(F175,1)="M",1000000*VALUE(LEFT(F175,LEN(F175)-1)),IF(RIGHT(F175,1)="B",1000000000*VALUE(LEFT(F175,LEN(F175)-1)),IF(RIGHT(F175,1)="%",0.01*VALUE(LEFT(F175,LEN(F175)-1)),IF(RIGHT(F175,1)="k",1000*VALUE(LEFT(F175,LEN(F175)-1)),VALUE(SUBSTITUTE(F175,",",""))))))))),"N/A")</f>
        <v/>
      </c>
      <c r="N175">
        <f>IFERROR(IF(TRIM(G175)="-", "N/A", IF(RIGHT(G175,1)=")",IF(RIGHT(G175,2)="T)",-1000000000000*VALUE(MID(G175,2,LEN(G175)-3)),IF(RIGHT(G175,2)="M)",-1000000*VALUE(MID(G175,2,LEN(G175)-3)),IF(RIGHT(G175,2)="B)",-1000000000*VALUE(MID(G175,2,LEN(G175)-3)),IF(RIGHT(G175,2)="k)",-1000*VALUE(MID(G175,2,LEN(G175)-3)),VALUE(SUBSTITUTE(G175,",","")))))),IF(RIGHT(G175,1)="T",1000000000000*VALUE(LEFT(G175,LEN(G175)-1)),IF(RIGHT(G175,1)="M",1000000*VALUE(LEFT(G175,LEN(G175)-1)),IF(RIGHT(G175,1)="B",1000000000*VALUE(LEFT(G175,LEN(G175)-1)),IF(RIGHT(G175,1)="%",0.01*VALUE(LEFT(G175,LEN(G175)-1)),IF(RIGHT(G175,1)="k",1000*VALUE(LEFT(G175,LEN(G175)-1)),VALUE(SUBSTITUTE(G175,",",""))))))))),"N/A")</f>
        <v/>
      </c>
      <c r="P175">
        <f>MAX(J175:N175)</f>
        <v/>
      </c>
      <c r="Q175">
        <f>IFERROR(J144+MATCH(P175,J175:N175,0)-1,"")</f>
        <v/>
      </c>
      <c r="R175">
        <f>IF(Q175="","",MIN(J175:N175))</f>
        <v/>
      </c>
      <c r="S175">
        <f>IFERROR(J144+MATCH(R175,J175:N175,0)-1,"")</f>
        <v/>
      </c>
      <c r="T175">
        <f>IFERROR(AVERAGE(J175:N175),"")</f>
        <v/>
      </c>
      <c r="U175">
        <f>IFERROR(STDEV(J175:N175),"")</f>
        <v/>
      </c>
      <c r="V175">
        <f>IFERROR(IF(C175="-","",IF(ISBLANK(B175),"",IF(OR(ISNUMBER(FIND("Growth",B175)),ISNUMBER(FIND("Margin",B175))),"",(J175-T175)/U175))),"")</f>
        <v/>
      </c>
      <c r="W175">
        <f>IFERROR(IF(OR(D175="-",ISBLANK(D175)),"",(K175-T175)/U175),"")</f>
        <v/>
      </c>
      <c r="X175">
        <f>IFERROR(IF(OR(E175="-",ISBLANK(E175)),"",(L175-T175)/U175),"")</f>
        <v/>
      </c>
      <c r="Y175">
        <f>IFERROR(IF(OR(F175="-",ISBLANK(F175)),"",(M175-T175)/U175),"")</f>
        <v/>
      </c>
      <c r="Z175">
        <f>IFERROR(IF(OR(G175="-",ISBLANK(G175)),"",(N175-T175)/U175),"")</f>
        <v/>
      </c>
      <c r="AA175">
        <f>IF(MAX(MAX(V175:Z175),ABS(MIN(V175:Z175)))=ABS(MIN(V175:Z175)),MIN(V175:Z175),MAX(V175:Z175))</f>
        <v/>
      </c>
      <c r="AB175">
        <f>IFERROR(V144+MATCH(AA175,V175:Z175,0)-1,"")</f>
        <v/>
      </c>
      <c r="AC175">
        <f>IF(AB175&lt;&gt;"",IF(S175=AB175,"Low",IF(AB175=Q175,"High","")),"")</f>
        <v/>
      </c>
      <c r="AE175">
        <f>IF(ISNUMBER(MATCH("N/A",J175:N175,0)),"",IFERROR((5 * SUMPRODUCT(J144:N144,J175:N175) - PRODUCT(SUM(J144:N144),SUM(J175:N175))) / ((5 * SUM((J144^2)+(K144^2)+(L144^2)+(M144^2)+(N144^2))) - SUM(J144:N144)^2),""))</f>
        <v/>
      </c>
      <c r="AF175">
        <f>IFERROR(CORREL(J144:N144,J175:N175),"")</f>
        <v/>
      </c>
      <c r="AZ175">
        <f>IF(Q175=S175,0,1)</f>
        <v/>
      </c>
      <c r="BA175">
        <f>IF(AZ175=1,IF(Q175="","",IF(Q175=N144,"Yes","No")),"")</f>
        <v/>
      </c>
      <c r="BB175">
        <f>IF(BA175="Yes",P175,"")</f>
        <v/>
      </c>
      <c r="BC175">
        <f>IF(AZ175=1,IF(S175="","",IF(S175=N144,"Yes","No")),"")</f>
        <v/>
      </c>
      <c r="BD175">
        <f>IF(BC175="Yes",R175,"")</f>
        <v/>
      </c>
      <c r="BE175">
        <f>IFERROR(IF(SIGN(AE175)=1,"Increasing",IF(SIGN(AE175)=-1,"Decreasing","")),"")</f>
        <v/>
      </c>
      <c r="BF175">
        <f>IF(OR(AND(BE175="Increasing",BA175="Yes"),AND(BE175="Decreasing",BC175="Yes")),"Yes","No")</f>
        <v/>
      </c>
      <c r="BG175">
        <f>IF(I175="pos_trend","Yes","No")</f>
        <v/>
      </c>
      <c r="BH175">
        <f>IF(AF175&lt;&gt;"",IF(ABS(AF175)&gt;0.8,"Yes","No"),"")</f>
        <v/>
      </c>
    </row>
    <row r="176" spans="1:60">
      <c r="I176">
        <f>IF(AND(K176&gt; J176, L176&gt; K176, M176&gt; L176, N176&gt; M176), "pos_trend", IF(AND(K176&lt; J176, L176&lt; K176, M176&lt; L176, N176&lt; M176), "neg_trend", "N/A"))</f>
        <v/>
      </c>
      <c r="J176">
        <f>IFERROR(IF(TRIM(C176)="-", "N/A", IF(RIGHT(C176,1)=")",IF(RIGHT(C176,2)="T)",-1000000000000*VALUE(MID(C176,2,LEN(C176)-3)),IF(RIGHT(C176,2)="M)",-1000000*VALUE(MID(C176,2,LEN(C176)-3)),IF(RIGHT(C176,2)="B)",-1000000000*VALUE(MID(C176,2,LEN(C176)-3)),IF(RIGHT(C176,2)="k)",-1000*VALUE(MID(C176,2,LEN(C176)-3)),VALUE(SUBSTITUTE(C176,",","")))))),IF(RIGHT(C176,1)="T",1000000000000*VALUE(LEFT(C176,LEN(C176)-1)),IF(RIGHT(C176,1)="M",1000000*VALUE(LEFT(C176,LEN(C176)-1)),IF(RIGHT(C176,1)="B",1000000000*VALUE(LEFT(C176,LEN(C176)-1)),IF(RIGHT(C176,1)="%",0.01*VALUE(LEFT(C176,LEN(C176)-1)),IF(RIGHT(C176,1)="k",1000*VALUE(LEFT(C176,LEN(C176)-1)),VALUE(SUBSTITUTE(C176,",",""))))))))),"N/A")</f>
        <v/>
      </c>
      <c r="K176">
        <f>IFERROR(IF(TRIM(D176)="-", "N/A", IF(RIGHT(D176,1)=")",IF(RIGHT(D176,2)="T)",-1000000000000*VALUE(MID(D176,2,LEN(D176)-3)),IF(RIGHT(D176,2)="M)",-1000000*VALUE(MID(D176,2,LEN(D176)-3)),IF(RIGHT(D176,2)="B)",-1000000000*VALUE(MID(D176,2,LEN(D176)-3)),IF(RIGHT(D176,2)="k)",-1000*VALUE(MID(D176,2,LEN(D176)-3)),VALUE(SUBSTITUTE(D176,",","")))))),IF(RIGHT(D176,1)="T",1000000000000*VALUE(LEFT(D176,LEN(D176)-1)),IF(RIGHT(D176,1)="M",1000000*VALUE(LEFT(D176,LEN(D176)-1)),IF(RIGHT(D176,1)="B",1000000000*VALUE(LEFT(D176,LEN(D176)-1)),IF(RIGHT(D176,1)="%",0.01*VALUE(LEFT(D176,LEN(D176)-1)),IF(RIGHT(D176,1)="k",1000*VALUE(LEFT(D176,LEN(D176)-1)),VALUE(SUBSTITUTE(D176,",",""))))))))),"N/A")</f>
        <v/>
      </c>
      <c r="L176">
        <f>IFERROR(IF(TRIM(E176)="-", "N/A", IF(RIGHT(E176,1)=")",IF(RIGHT(E176,2)="T)",-1000000000000*VALUE(MID(E176,2,LEN(E176)-3)),IF(RIGHT(E176,2)="M)",-1000000*VALUE(MID(E176,2,LEN(E176)-3)),IF(RIGHT(E176,2)="B)",-1000000000*VALUE(MID(E176,2,LEN(E176)-3)),IF(RIGHT(E176,2)="k)",-1000*VALUE(MID(E176,2,LEN(E176)-3)),VALUE(SUBSTITUTE(E176,",","")))))),IF(RIGHT(E176,1)="T",1000000000000*VALUE(LEFT(E176,LEN(E176)-1)),IF(RIGHT(E176,1)="M",1000000*VALUE(LEFT(E176,LEN(E176)-1)),IF(RIGHT(E176,1)="B",1000000000*VALUE(LEFT(E176,LEN(E176)-1)),IF(RIGHT(E176,1)="%",0.01*VALUE(LEFT(E176,LEN(E176)-1)),IF(RIGHT(E176,1)="k",1000*VALUE(LEFT(E176,LEN(E176)-1)),VALUE(SUBSTITUTE(E176,",",""))))))))),"N/A")</f>
        <v/>
      </c>
      <c r="M176">
        <f>IFERROR(IF(TRIM(F176)="-", "N/A", IF(RIGHT(F176,1)=")",IF(RIGHT(F176,2)="T)",-1000000000000*VALUE(MID(F176,2,LEN(F176)-3)),IF(RIGHT(F176,2)="M)",-1000000*VALUE(MID(F176,2,LEN(F176)-3)),IF(RIGHT(F176,2)="B)",-1000000000*VALUE(MID(F176,2,LEN(F176)-3)),IF(RIGHT(F176,2)="k)",-1000*VALUE(MID(F176,2,LEN(F176)-3)),VALUE(SUBSTITUTE(F176,",","")))))),IF(RIGHT(F176,1)="T",1000000000000*VALUE(LEFT(F176,LEN(F176)-1)),IF(RIGHT(F176,1)="M",1000000*VALUE(LEFT(F176,LEN(F176)-1)),IF(RIGHT(F176,1)="B",1000000000*VALUE(LEFT(F176,LEN(F176)-1)),IF(RIGHT(F176,1)="%",0.01*VALUE(LEFT(F176,LEN(F176)-1)),IF(RIGHT(F176,1)="k",1000*VALUE(LEFT(F176,LEN(F176)-1)),VALUE(SUBSTITUTE(F176,",",""))))))))),"N/A")</f>
        <v/>
      </c>
      <c r="N176">
        <f>IFERROR(IF(TRIM(G176)="-", "N/A", IF(RIGHT(G176,1)=")",IF(RIGHT(G176,2)="T)",-1000000000000*VALUE(MID(G176,2,LEN(G176)-3)),IF(RIGHT(G176,2)="M)",-1000000*VALUE(MID(G176,2,LEN(G176)-3)),IF(RIGHT(G176,2)="B)",-1000000000*VALUE(MID(G176,2,LEN(G176)-3)),IF(RIGHT(G176,2)="k)",-1000*VALUE(MID(G176,2,LEN(G176)-3)),VALUE(SUBSTITUTE(G176,",","")))))),IF(RIGHT(G176,1)="T",1000000000000*VALUE(LEFT(G176,LEN(G176)-1)),IF(RIGHT(G176,1)="M",1000000*VALUE(LEFT(G176,LEN(G176)-1)),IF(RIGHT(G176,1)="B",1000000000*VALUE(LEFT(G176,LEN(G176)-1)),IF(RIGHT(G176,1)="%",0.01*VALUE(LEFT(G176,LEN(G176)-1)),IF(RIGHT(G176,1)="k",1000*VALUE(LEFT(G176,LEN(G176)-1)),VALUE(SUBSTITUTE(G176,",",""))))))))),"N/A")</f>
        <v/>
      </c>
      <c r="P176">
        <f>MAX(J176:N176)</f>
        <v/>
      </c>
      <c r="Q176">
        <f>IFERROR(J144+MATCH(P176,J176:N176,0)-1,"")</f>
        <v/>
      </c>
      <c r="R176">
        <f>IF(Q176="","",MIN(J176:N176))</f>
        <v/>
      </c>
      <c r="S176">
        <f>IFERROR(J144+MATCH(R176,J176:N176,0)-1,"")</f>
        <v/>
      </c>
      <c r="T176">
        <f>IFERROR(AVERAGE(J176:N176),"")</f>
        <v/>
      </c>
      <c r="U176">
        <f>IFERROR(STDEV(J176:N176),"")</f>
        <v/>
      </c>
      <c r="V176">
        <f>IFERROR(IF(C176="-","",IF(ISBLANK(B176),"",IF(OR(ISNUMBER(FIND("Growth",B176)),ISNUMBER(FIND("Margin",B176))),"",(J176-T176)/U176))),"")</f>
        <v/>
      </c>
      <c r="W176">
        <f>IFERROR(IF(OR(D176="-",ISBLANK(D176)),"",(K176-T176)/U176),"")</f>
        <v/>
      </c>
      <c r="X176">
        <f>IFERROR(IF(OR(E176="-",ISBLANK(E176)),"",(L176-T176)/U176),"")</f>
        <v/>
      </c>
      <c r="Y176">
        <f>IFERROR(IF(OR(F176="-",ISBLANK(F176)),"",(M176-T176)/U176),"")</f>
        <v/>
      </c>
      <c r="Z176">
        <f>IFERROR(IF(OR(G176="-",ISBLANK(G176)),"",(N176-T176)/U176),"")</f>
        <v/>
      </c>
      <c r="AA176">
        <f>IF(MAX(MAX(V176:Z176),ABS(MIN(V176:Z176)))=ABS(MIN(V176:Z176)),MIN(V176:Z176),MAX(V176:Z176))</f>
        <v/>
      </c>
      <c r="AB176">
        <f>IFERROR(V144+MATCH(AA176,V176:Z176,0)-1,"")</f>
        <v/>
      </c>
      <c r="AC176">
        <f>IF(AB176&lt;&gt;"",IF(S176=AB176,"Low",IF(AB176=Q176,"High","")),"")</f>
        <v/>
      </c>
      <c r="AE176">
        <f>IF(ISNUMBER(MATCH("N/A",J176:N176,0)),"",IFERROR((5 * SUMPRODUCT(J144:N144,J176:N176) - PRODUCT(SUM(J144:N144),SUM(J176:N176))) / ((5 * SUM((J144^2)+(K144^2)+(L144^2)+(M144^2)+(N144^2))) - SUM(J144:N144)^2),""))</f>
        <v/>
      </c>
      <c r="AF176">
        <f>IFERROR(CORREL(J144:N144,J176:N176),"")</f>
        <v/>
      </c>
      <c r="AZ176">
        <f>IF(Q176=S176,0,1)</f>
        <v/>
      </c>
      <c r="BA176">
        <f>IF(AZ176=1,IF(Q176="","",IF(Q176=N144,"Yes","No")),"")</f>
        <v/>
      </c>
      <c r="BB176">
        <f>IF(BA176="Yes",P176,"")</f>
        <v/>
      </c>
      <c r="BC176">
        <f>IF(AZ176=1,IF(S176="","",IF(S176=N144,"Yes","No")),"")</f>
        <v/>
      </c>
      <c r="BD176">
        <f>IF(BC176="Yes",R176,"")</f>
        <v/>
      </c>
      <c r="BE176">
        <f>IFERROR(IF(SIGN(AE176)=1,"Increasing",IF(SIGN(AE176)=-1,"Decreasing","")),"")</f>
        <v/>
      </c>
      <c r="BF176">
        <f>IF(OR(AND(BE176="Increasing",BA176="Yes"),AND(BE176="Decreasing",BC176="Yes")),"Yes","No")</f>
        <v/>
      </c>
      <c r="BG176">
        <f>IF(I176="pos_trend","Yes","No")</f>
        <v/>
      </c>
      <c r="BH176">
        <f>IF(AF176&lt;&gt;"",IF(ABS(AF176)&gt;0.8,"Yes","No"),"")</f>
        <v/>
      </c>
    </row>
    <row r="177" spans="1:60">
      <c r="I177">
        <f>IF(AND(K177&gt; J177, L177&gt; K177, M177&gt; L177, N177&gt; M177), "pos_trend", IF(AND(K177&lt; J177, L177&lt; K177, M177&lt; L177, N177&lt; M177), "neg_trend", "N/A"))</f>
        <v/>
      </c>
      <c r="J177">
        <f>IFERROR(IF(TRIM(C177)="-", "N/A", IF(RIGHT(C177,1)=")",IF(RIGHT(C177,2)="T)",-1000000000000*VALUE(MID(C177,2,LEN(C177)-3)),IF(RIGHT(C177,2)="M)",-1000000*VALUE(MID(C177,2,LEN(C177)-3)),IF(RIGHT(C177,2)="B)",-1000000000*VALUE(MID(C177,2,LEN(C177)-3)),IF(RIGHT(C177,2)="k)",-1000*VALUE(MID(C177,2,LEN(C177)-3)),VALUE(SUBSTITUTE(C177,",","")))))),IF(RIGHT(C177,1)="T",1000000000000*VALUE(LEFT(C177,LEN(C177)-1)),IF(RIGHT(C177,1)="M",1000000*VALUE(LEFT(C177,LEN(C177)-1)),IF(RIGHT(C177,1)="B",1000000000*VALUE(LEFT(C177,LEN(C177)-1)),IF(RIGHT(C177,1)="%",0.01*VALUE(LEFT(C177,LEN(C177)-1)),IF(RIGHT(C177,1)="k",1000*VALUE(LEFT(C177,LEN(C177)-1)),VALUE(SUBSTITUTE(C177,",",""))))))))),"N/A")</f>
        <v/>
      </c>
      <c r="K177">
        <f>IFERROR(IF(TRIM(D177)="-", "N/A", IF(RIGHT(D177,1)=")",IF(RIGHT(D177,2)="T)",-1000000000000*VALUE(MID(D177,2,LEN(D177)-3)),IF(RIGHT(D177,2)="M)",-1000000*VALUE(MID(D177,2,LEN(D177)-3)),IF(RIGHT(D177,2)="B)",-1000000000*VALUE(MID(D177,2,LEN(D177)-3)),IF(RIGHT(D177,2)="k)",-1000*VALUE(MID(D177,2,LEN(D177)-3)),VALUE(SUBSTITUTE(D177,",","")))))),IF(RIGHT(D177,1)="T",1000000000000*VALUE(LEFT(D177,LEN(D177)-1)),IF(RIGHT(D177,1)="M",1000000*VALUE(LEFT(D177,LEN(D177)-1)),IF(RIGHT(D177,1)="B",1000000000*VALUE(LEFT(D177,LEN(D177)-1)),IF(RIGHT(D177,1)="%",0.01*VALUE(LEFT(D177,LEN(D177)-1)),IF(RIGHT(D177,1)="k",1000*VALUE(LEFT(D177,LEN(D177)-1)),VALUE(SUBSTITUTE(D177,",",""))))))))),"N/A")</f>
        <v/>
      </c>
      <c r="L177">
        <f>IFERROR(IF(TRIM(E177)="-", "N/A", IF(RIGHT(E177,1)=")",IF(RIGHT(E177,2)="T)",-1000000000000*VALUE(MID(E177,2,LEN(E177)-3)),IF(RIGHT(E177,2)="M)",-1000000*VALUE(MID(E177,2,LEN(E177)-3)),IF(RIGHT(E177,2)="B)",-1000000000*VALUE(MID(E177,2,LEN(E177)-3)),IF(RIGHT(E177,2)="k)",-1000*VALUE(MID(E177,2,LEN(E177)-3)),VALUE(SUBSTITUTE(E177,",","")))))),IF(RIGHT(E177,1)="T",1000000000000*VALUE(LEFT(E177,LEN(E177)-1)),IF(RIGHT(E177,1)="M",1000000*VALUE(LEFT(E177,LEN(E177)-1)),IF(RIGHT(E177,1)="B",1000000000*VALUE(LEFT(E177,LEN(E177)-1)),IF(RIGHT(E177,1)="%",0.01*VALUE(LEFT(E177,LEN(E177)-1)),IF(RIGHT(E177,1)="k",1000*VALUE(LEFT(E177,LEN(E177)-1)),VALUE(SUBSTITUTE(E177,",",""))))))))),"N/A")</f>
        <v/>
      </c>
      <c r="M177">
        <f>IFERROR(IF(TRIM(F177)="-", "N/A", IF(RIGHT(F177,1)=")",IF(RIGHT(F177,2)="T)",-1000000000000*VALUE(MID(F177,2,LEN(F177)-3)),IF(RIGHT(F177,2)="M)",-1000000*VALUE(MID(F177,2,LEN(F177)-3)),IF(RIGHT(F177,2)="B)",-1000000000*VALUE(MID(F177,2,LEN(F177)-3)),IF(RIGHT(F177,2)="k)",-1000*VALUE(MID(F177,2,LEN(F177)-3)),VALUE(SUBSTITUTE(F177,",","")))))),IF(RIGHT(F177,1)="T",1000000000000*VALUE(LEFT(F177,LEN(F177)-1)),IF(RIGHT(F177,1)="M",1000000*VALUE(LEFT(F177,LEN(F177)-1)),IF(RIGHT(F177,1)="B",1000000000*VALUE(LEFT(F177,LEN(F177)-1)),IF(RIGHT(F177,1)="%",0.01*VALUE(LEFT(F177,LEN(F177)-1)),IF(RIGHT(F177,1)="k",1000*VALUE(LEFT(F177,LEN(F177)-1)),VALUE(SUBSTITUTE(F177,",",""))))))))),"N/A")</f>
        <v/>
      </c>
      <c r="N177">
        <f>IFERROR(IF(TRIM(G177)="-", "N/A", IF(RIGHT(G177,1)=")",IF(RIGHT(G177,2)="T)",-1000000000000*VALUE(MID(G177,2,LEN(G177)-3)),IF(RIGHT(G177,2)="M)",-1000000*VALUE(MID(G177,2,LEN(G177)-3)),IF(RIGHT(G177,2)="B)",-1000000000*VALUE(MID(G177,2,LEN(G177)-3)),IF(RIGHT(G177,2)="k)",-1000*VALUE(MID(G177,2,LEN(G177)-3)),VALUE(SUBSTITUTE(G177,",","")))))),IF(RIGHT(G177,1)="T",1000000000000*VALUE(LEFT(G177,LEN(G177)-1)),IF(RIGHT(G177,1)="M",1000000*VALUE(LEFT(G177,LEN(G177)-1)),IF(RIGHT(G177,1)="B",1000000000*VALUE(LEFT(G177,LEN(G177)-1)),IF(RIGHT(G177,1)="%",0.01*VALUE(LEFT(G177,LEN(G177)-1)),IF(RIGHT(G177,1)="k",1000*VALUE(LEFT(G177,LEN(G177)-1)),VALUE(SUBSTITUTE(G177,",",""))))))))),"N/A")</f>
        <v/>
      </c>
      <c r="P177">
        <f>MAX(J177:N177)</f>
        <v/>
      </c>
      <c r="Q177">
        <f>IFERROR(J144+MATCH(P177,J177:N177,0)-1,"")</f>
        <v/>
      </c>
      <c r="R177">
        <f>IF(Q177="","",MIN(J177:N177))</f>
        <v/>
      </c>
      <c r="S177">
        <f>IFERROR(J144+MATCH(R177,J177:N177,0)-1,"")</f>
        <v/>
      </c>
      <c r="T177">
        <f>IFERROR(AVERAGE(J177:N177),"")</f>
        <v/>
      </c>
      <c r="U177">
        <f>IFERROR(STDEV(J177:N177),"")</f>
        <v/>
      </c>
      <c r="V177">
        <f>IFERROR(IF(C177="-","",IF(ISBLANK(B177),"",IF(OR(ISNUMBER(FIND("Growth",B177)),ISNUMBER(FIND("Margin",B177))),"",(J177-T177)/U177))),"")</f>
        <v/>
      </c>
      <c r="W177">
        <f>IFERROR(IF(OR(D177="-",ISBLANK(D177)),"",(K177-T177)/U177),"")</f>
        <v/>
      </c>
      <c r="X177">
        <f>IFERROR(IF(OR(E177="-",ISBLANK(E177)),"",(L177-T177)/U177),"")</f>
        <v/>
      </c>
      <c r="Y177">
        <f>IFERROR(IF(OR(F177="-",ISBLANK(F177)),"",(M177-T177)/U177),"")</f>
        <v/>
      </c>
      <c r="Z177">
        <f>IFERROR(IF(OR(G177="-",ISBLANK(G177)),"",(N177-T177)/U177),"")</f>
        <v/>
      </c>
      <c r="AA177">
        <f>IF(MAX(MAX(V177:Z177),ABS(MIN(V177:Z177)))=ABS(MIN(V177:Z177)),MIN(V177:Z177),MAX(V177:Z177))</f>
        <v/>
      </c>
      <c r="AB177">
        <f>IFERROR(V144+MATCH(AA177,V177:Z177,0)-1,"")</f>
        <v/>
      </c>
      <c r="AC177">
        <f>IF(AB177&lt;&gt;"",IF(S177=AB177,"Low",IF(AB177=Q177,"High","")),"")</f>
        <v/>
      </c>
      <c r="AE177">
        <f>IF(ISNUMBER(MATCH("N/A",J177:N177,0)),"",IFERROR((5 * SUMPRODUCT(J144:N144,J177:N177) - PRODUCT(SUM(J144:N144),SUM(J177:N177))) / ((5 * SUM((J144^2)+(K144^2)+(L144^2)+(M144^2)+(N144^2))) - SUM(J144:N144)^2),""))</f>
        <v/>
      </c>
      <c r="AF177">
        <f>IFERROR(CORREL(J144:N144,J177:N177),"")</f>
        <v/>
      </c>
      <c r="AZ177">
        <f>IF(Q177=S177,0,1)</f>
        <v/>
      </c>
      <c r="BA177">
        <f>IF(AZ177=1,IF(Q177="","",IF(Q177=N144,"Yes","No")),"")</f>
        <v/>
      </c>
      <c r="BB177">
        <f>IF(BA177="Yes",P177,"")</f>
        <v/>
      </c>
      <c r="BC177">
        <f>IF(AZ177=1,IF(S177="","",IF(S177=N144,"Yes","No")),"")</f>
        <v/>
      </c>
      <c r="BD177">
        <f>IF(BC177="Yes",R177,"")</f>
        <v/>
      </c>
      <c r="BE177">
        <f>IFERROR(IF(SIGN(AE177)=1,"Increasing",IF(SIGN(AE177)=-1,"Decreasing","")),"")</f>
        <v/>
      </c>
      <c r="BF177">
        <f>IF(OR(AND(BE177="Increasing",BA177="Yes"),AND(BE177="Decreasing",BC177="Yes")),"Yes","No")</f>
        <v/>
      </c>
      <c r="BG177">
        <f>IF(I177="pos_trend","Yes","No")</f>
        <v/>
      </c>
      <c r="BH177">
        <f>IF(AF177&lt;&gt;"",IF(ABS(AF177)&gt;0.8,"Yes","No"),"")</f>
        <v/>
      </c>
    </row>
    <row r="178" spans="1:60">
      <c r="I178">
        <f>IF(AND(K178&gt; J178, L178&gt; K178, M178&gt; L178, N178&gt; M178), "pos_trend", IF(AND(K178&lt; J178, L178&lt; K178, M178&lt; L178, N178&lt; M178), "neg_trend", "N/A"))</f>
        <v/>
      </c>
      <c r="J178">
        <f>IFERROR(IF(TRIM(C178)="-", "N/A", IF(RIGHT(C178,1)=")",IF(RIGHT(C178,2)="T)",-1000000000000*VALUE(MID(C178,2,LEN(C178)-3)),IF(RIGHT(C178,2)="M)",-1000000*VALUE(MID(C178,2,LEN(C178)-3)),IF(RIGHT(C178,2)="B)",-1000000000*VALUE(MID(C178,2,LEN(C178)-3)),IF(RIGHT(C178,2)="k)",-1000*VALUE(MID(C178,2,LEN(C178)-3)),VALUE(SUBSTITUTE(C178,",","")))))),IF(RIGHT(C178,1)="T",1000000000000*VALUE(LEFT(C178,LEN(C178)-1)),IF(RIGHT(C178,1)="M",1000000*VALUE(LEFT(C178,LEN(C178)-1)),IF(RIGHT(C178,1)="B",1000000000*VALUE(LEFT(C178,LEN(C178)-1)),IF(RIGHT(C178,1)="%",0.01*VALUE(LEFT(C178,LEN(C178)-1)),IF(RIGHT(C178,1)="k",1000*VALUE(LEFT(C178,LEN(C178)-1)),VALUE(SUBSTITUTE(C178,",",""))))))))),"N/A")</f>
        <v/>
      </c>
      <c r="K178">
        <f>IFERROR(IF(TRIM(D178)="-", "N/A", IF(RIGHT(D178,1)=")",IF(RIGHT(D178,2)="T)",-1000000000000*VALUE(MID(D178,2,LEN(D178)-3)),IF(RIGHT(D178,2)="M)",-1000000*VALUE(MID(D178,2,LEN(D178)-3)),IF(RIGHT(D178,2)="B)",-1000000000*VALUE(MID(D178,2,LEN(D178)-3)),IF(RIGHT(D178,2)="k)",-1000*VALUE(MID(D178,2,LEN(D178)-3)),VALUE(SUBSTITUTE(D178,",","")))))),IF(RIGHT(D178,1)="T",1000000000000*VALUE(LEFT(D178,LEN(D178)-1)),IF(RIGHT(D178,1)="M",1000000*VALUE(LEFT(D178,LEN(D178)-1)),IF(RIGHT(D178,1)="B",1000000000*VALUE(LEFT(D178,LEN(D178)-1)),IF(RIGHT(D178,1)="%",0.01*VALUE(LEFT(D178,LEN(D178)-1)),IF(RIGHT(D178,1)="k",1000*VALUE(LEFT(D178,LEN(D178)-1)),VALUE(SUBSTITUTE(D178,",",""))))))))),"N/A")</f>
        <v/>
      </c>
      <c r="L178">
        <f>IFERROR(IF(TRIM(E178)="-", "N/A", IF(RIGHT(E178,1)=")",IF(RIGHT(E178,2)="T)",-1000000000000*VALUE(MID(E178,2,LEN(E178)-3)),IF(RIGHT(E178,2)="M)",-1000000*VALUE(MID(E178,2,LEN(E178)-3)),IF(RIGHT(E178,2)="B)",-1000000000*VALUE(MID(E178,2,LEN(E178)-3)),IF(RIGHT(E178,2)="k)",-1000*VALUE(MID(E178,2,LEN(E178)-3)),VALUE(SUBSTITUTE(E178,",","")))))),IF(RIGHT(E178,1)="T",1000000000000*VALUE(LEFT(E178,LEN(E178)-1)),IF(RIGHT(E178,1)="M",1000000*VALUE(LEFT(E178,LEN(E178)-1)),IF(RIGHT(E178,1)="B",1000000000*VALUE(LEFT(E178,LEN(E178)-1)),IF(RIGHT(E178,1)="%",0.01*VALUE(LEFT(E178,LEN(E178)-1)),IF(RIGHT(E178,1)="k",1000*VALUE(LEFT(E178,LEN(E178)-1)),VALUE(SUBSTITUTE(E178,",",""))))))))),"N/A")</f>
        <v/>
      </c>
      <c r="M178">
        <f>IFERROR(IF(TRIM(F178)="-", "N/A", IF(RIGHT(F178,1)=")",IF(RIGHT(F178,2)="T)",-1000000000000*VALUE(MID(F178,2,LEN(F178)-3)),IF(RIGHT(F178,2)="M)",-1000000*VALUE(MID(F178,2,LEN(F178)-3)),IF(RIGHT(F178,2)="B)",-1000000000*VALUE(MID(F178,2,LEN(F178)-3)),IF(RIGHT(F178,2)="k)",-1000*VALUE(MID(F178,2,LEN(F178)-3)),VALUE(SUBSTITUTE(F178,",","")))))),IF(RIGHT(F178,1)="T",1000000000000*VALUE(LEFT(F178,LEN(F178)-1)),IF(RIGHT(F178,1)="M",1000000*VALUE(LEFT(F178,LEN(F178)-1)),IF(RIGHT(F178,1)="B",1000000000*VALUE(LEFT(F178,LEN(F178)-1)),IF(RIGHT(F178,1)="%",0.01*VALUE(LEFT(F178,LEN(F178)-1)),IF(RIGHT(F178,1)="k",1000*VALUE(LEFT(F178,LEN(F178)-1)),VALUE(SUBSTITUTE(F178,",",""))))))))),"N/A")</f>
        <v/>
      </c>
      <c r="N178">
        <f>IFERROR(IF(TRIM(G178)="-", "N/A", IF(RIGHT(G178,1)=")",IF(RIGHT(G178,2)="T)",-1000000000000*VALUE(MID(G178,2,LEN(G178)-3)),IF(RIGHT(G178,2)="M)",-1000000*VALUE(MID(G178,2,LEN(G178)-3)),IF(RIGHT(G178,2)="B)",-1000000000*VALUE(MID(G178,2,LEN(G178)-3)),IF(RIGHT(G178,2)="k)",-1000*VALUE(MID(G178,2,LEN(G178)-3)),VALUE(SUBSTITUTE(G178,",","")))))),IF(RIGHT(G178,1)="T",1000000000000*VALUE(LEFT(G178,LEN(G178)-1)),IF(RIGHT(G178,1)="M",1000000*VALUE(LEFT(G178,LEN(G178)-1)),IF(RIGHT(G178,1)="B",1000000000*VALUE(LEFT(G178,LEN(G178)-1)),IF(RIGHT(G178,1)="%",0.01*VALUE(LEFT(G178,LEN(G178)-1)),IF(RIGHT(G178,1)="k",1000*VALUE(LEFT(G178,LEN(G178)-1)),VALUE(SUBSTITUTE(G178,",",""))))))))),"N/A")</f>
        <v/>
      </c>
      <c r="P178">
        <f>MAX(J178:N178)</f>
        <v/>
      </c>
      <c r="Q178">
        <f>IFERROR(J144+MATCH(P178,J178:N178,0)-1,"")</f>
        <v/>
      </c>
      <c r="R178">
        <f>IF(Q178="","",MIN(J178:N178))</f>
        <v/>
      </c>
      <c r="S178">
        <f>IFERROR(J144+MATCH(R178,J178:N178,0)-1,"")</f>
        <v/>
      </c>
      <c r="T178">
        <f>IFERROR(AVERAGE(J178:N178),"")</f>
        <v/>
      </c>
      <c r="U178">
        <f>IFERROR(STDEV(J178:N178),"")</f>
        <v/>
      </c>
      <c r="V178">
        <f>IFERROR(IF(C178="-","",IF(ISBLANK(B178),"",IF(OR(ISNUMBER(FIND("Growth",B178)),ISNUMBER(FIND("Margin",B178))),"",(J178-T178)/U178))),"")</f>
        <v/>
      </c>
      <c r="W178">
        <f>IFERROR(IF(OR(D178="-",ISBLANK(D178)),"",(K178-T178)/U178),"")</f>
        <v/>
      </c>
      <c r="X178">
        <f>IFERROR(IF(OR(E178="-",ISBLANK(E178)),"",(L178-T178)/U178),"")</f>
        <v/>
      </c>
      <c r="Y178">
        <f>IFERROR(IF(OR(F178="-",ISBLANK(F178)),"",(M178-T178)/U178),"")</f>
        <v/>
      </c>
      <c r="Z178">
        <f>IFERROR(IF(OR(G178="-",ISBLANK(G178)),"",(N178-T178)/U178),"")</f>
        <v/>
      </c>
      <c r="AA178">
        <f>IF(MAX(MAX(V178:Z178),ABS(MIN(V178:Z178)))=ABS(MIN(V178:Z178)),MIN(V178:Z178),MAX(V178:Z178))</f>
        <v/>
      </c>
      <c r="AB178">
        <f>IFERROR(V144+MATCH(AA178,V178:Z178,0)-1,"")</f>
        <v/>
      </c>
      <c r="AC178">
        <f>IF(AB178&lt;&gt;"",IF(S178=AB178,"Low",IF(AB178=Q178,"High","")),"")</f>
        <v/>
      </c>
      <c r="AE178">
        <f>IF(ISNUMBER(MATCH("N/A",J178:N178,0)),"",IFERROR((5 * SUMPRODUCT(J144:N144,J178:N178) - PRODUCT(SUM(J144:N144),SUM(J178:N178))) / ((5 * SUM((J144^2)+(K144^2)+(L144^2)+(M144^2)+(N144^2))) - SUM(J144:N144)^2),""))</f>
        <v/>
      </c>
      <c r="AF178">
        <f>IFERROR(CORREL(J144:N144,J178:N178),"")</f>
        <v/>
      </c>
      <c r="AZ178">
        <f>IF(Q178=S178,0,1)</f>
        <v/>
      </c>
      <c r="BA178">
        <f>IF(AZ178=1,IF(Q178="","",IF(Q178=N144,"Yes","No")),"")</f>
        <v/>
      </c>
      <c r="BB178">
        <f>IF(BA178="Yes",P178,"")</f>
        <v/>
      </c>
      <c r="BC178">
        <f>IF(AZ178=1,IF(S178="","",IF(S178=N144,"Yes","No")),"")</f>
        <v/>
      </c>
      <c r="BD178">
        <f>IF(BC178="Yes",R178,"")</f>
        <v/>
      </c>
      <c r="BE178">
        <f>IFERROR(IF(SIGN(AE178)=1,"Increasing",IF(SIGN(AE178)=-1,"Decreasing","")),"")</f>
        <v/>
      </c>
      <c r="BF178">
        <f>IF(OR(AND(BE178="Increasing",BA178="Yes"),AND(BE178="Decreasing",BC178="Yes")),"Yes","No")</f>
        <v/>
      </c>
      <c r="BG178">
        <f>IF(I178="pos_trend","Yes","No")</f>
        <v/>
      </c>
      <c r="BH178">
        <f>IF(AF178&lt;&gt;"",IF(ABS(AF178)&gt;0.8,"Yes","No"),"")</f>
        <v/>
      </c>
    </row>
    <row r="179" spans="1:60">
      <c r="I179">
        <f>IF(AND(K179&gt; J179, L179&gt; K179, M179&gt; L179, N179&gt; M179), "pos_trend", IF(AND(K179&lt; J179, L179&lt; K179, M179&lt; L179, N179&lt; M179), "neg_trend", "N/A"))</f>
        <v/>
      </c>
      <c r="J179">
        <f>IFERROR(IF(TRIM(C179)="-", "N/A", IF(RIGHT(C179,1)=")",IF(RIGHT(C179,2)="T)",-1000000000000*VALUE(MID(C179,2,LEN(C179)-3)),IF(RIGHT(C179,2)="M)",-1000000*VALUE(MID(C179,2,LEN(C179)-3)),IF(RIGHT(C179,2)="B)",-1000000000*VALUE(MID(C179,2,LEN(C179)-3)),IF(RIGHT(C179,2)="k)",-1000*VALUE(MID(C179,2,LEN(C179)-3)),VALUE(SUBSTITUTE(C179,",","")))))),IF(RIGHT(C179,1)="T",1000000000000*VALUE(LEFT(C179,LEN(C179)-1)),IF(RIGHT(C179,1)="M",1000000*VALUE(LEFT(C179,LEN(C179)-1)),IF(RIGHT(C179,1)="B",1000000000*VALUE(LEFT(C179,LEN(C179)-1)),IF(RIGHT(C179,1)="%",0.01*VALUE(LEFT(C179,LEN(C179)-1)),IF(RIGHT(C179,1)="k",1000*VALUE(LEFT(C179,LEN(C179)-1)),VALUE(SUBSTITUTE(C179,",",""))))))))),"N/A")</f>
        <v/>
      </c>
      <c r="K179">
        <f>IFERROR(IF(TRIM(D179)="-", "N/A", IF(RIGHT(D179,1)=")",IF(RIGHT(D179,2)="T)",-1000000000000*VALUE(MID(D179,2,LEN(D179)-3)),IF(RIGHT(D179,2)="M)",-1000000*VALUE(MID(D179,2,LEN(D179)-3)),IF(RIGHT(D179,2)="B)",-1000000000*VALUE(MID(D179,2,LEN(D179)-3)),IF(RIGHT(D179,2)="k)",-1000*VALUE(MID(D179,2,LEN(D179)-3)),VALUE(SUBSTITUTE(D179,",","")))))),IF(RIGHT(D179,1)="T",1000000000000*VALUE(LEFT(D179,LEN(D179)-1)),IF(RIGHT(D179,1)="M",1000000*VALUE(LEFT(D179,LEN(D179)-1)),IF(RIGHT(D179,1)="B",1000000000*VALUE(LEFT(D179,LEN(D179)-1)),IF(RIGHT(D179,1)="%",0.01*VALUE(LEFT(D179,LEN(D179)-1)),IF(RIGHT(D179,1)="k",1000*VALUE(LEFT(D179,LEN(D179)-1)),VALUE(SUBSTITUTE(D179,",",""))))))))),"N/A")</f>
        <v/>
      </c>
      <c r="L179">
        <f>IFERROR(IF(TRIM(E179)="-", "N/A", IF(RIGHT(E179,1)=")",IF(RIGHT(E179,2)="T)",-1000000000000*VALUE(MID(E179,2,LEN(E179)-3)),IF(RIGHT(E179,2)="M)",-1000000*VALUE(MID(E179,2,LEN(E179)-3)),IF(RIGHT(E179,2)="B)",-1000000000*VALUE(MID(E179,2,LEN(E179)-3)),IF(RIGHT(E179,2)="k)",-1000*VALUE(MID(E179,2,LEN(E179)-3)),VALUE(SUBSTITUTE(E179,",","")))))),IF(RIGHT(E179,1)="T",1000000000000*VALUE(LEFT(E179,LEN(E179)-1)),IF(RIGHT(E179,1)="M",1000000*VALUE(LEFT(E179,LEN(E179)-1)),IF(RIGHT(E179,1)="B",1000000000*VALUE(LEFT(E179,LEN(E179)-1)),IF(RIGHT(E179,1)="%",0.01*VALUE(LEFT(E179,LEN(E179)-1)),IF(RIGHT(E179,1)="k",1000*VALUE(LEFT(E179,LEN(E179)-1)),VALUE(SUBSTITUTE(E179,",",""))))))))),"N/A")</f>
        <v/>
      </c>
      <c r="M179">
        <f>IFERROR(IF(TRIM(F179)="-", "N/A", IF(RIGHT(F179,1)=")",IF(RIGHT(F179,2)="T)",-1000000000000*VALUE(MID(F179,2,LEN(F179)-3)),IF(RIGHT(F179,2)="M)",-1000000*VALUE(MID(F179,2,LEN(F179)-3)),IF(RIGHT(F179,2)="B)",-1000000000*VALUE(MID(F179,2,LEN(F179)-3)),IF(RIGHT(F179,2)="k)",-1000*VALUE(MID(F179,2,LEN(F179)-3)),VALUE(SUBSTITUTE(F179,",","")))))),IF(RIGHT(F179,1)="T",1000000000000*VALUE(LEFT(F179,LEN(F179)-1)),IF(RIGHT(F179,1)="M",1000000*VALUE(LEFT(F179,LEN(F179)-1)),IF(RIGHT(F179,1)="B",1000000000*VALUE(LEFT(F179,LEN(F179)-1)),IF(RIGHT(F179,1)="%",0.01*VALUE(LEFT(F179,LEN(F179)-1)),IF(RIGHT(F179,1)="k",1000*VALUE(LEFT(F179,LEN(F179)-1)),VALUE(SUBSTITUTE(F179,",",""))))))))),"N/A")</f>
        <v/>
      </c>
      <c r="N179">
        <f>IFERROR(IF(TRIM(G179)="-", "N/A", IF(RIGHT(G179,1)=")",IF(RIGHT(G179,2)="T)",-1000000000000*VALUE(MID(G179,2,LEN(G179)-3)),IF(RIGHT(G179,2)="M)",-1000000*VALUE(MID(G179,2,LEN(G179)-3)),IF(RIGHT(G179,2)="B)",-1000000000*VALUE(MID(G179,2,LEN(G179)-3)),IF(RIGHT(G179,2)="k)",-1000*VALUE(MID(G179,2,LEN(G179)-3)),VALUE(SUBSTITUTE(G179,",","")))))),IF(RIGHT(G179,1)="T",1000000000000*VALUE(LEFT(G179,LEN(G179)-1)),IF(RIGHT(G179,1)="M",1000000*VALUE(LEFT(G179,LEN(G179)-1)),IF(RIGHT(G179,1)="B",1000000000*VALUE(LEFT(G179,LEN(G179)-1)),IF(RIGHT(G179,1)="%",0.01*VALUE(LEFT(G179,LEN(G179)-1)),IF(RIGHT(G179,1)="k",1000*VALUE(LEFT(G179,LEN(G179)-1)),VALUE(SUBSTITUTE(G179,",",""))))))))),"N/A")</f>
        <v/>
      </c>
      <c r="P179">
        <f>MAX(J179:N179)</f>
        <v/>
      </c>
      <c r="Q179">
        <f>IFERROR(J144+MATCH(P179,J179:N179,0)-1,"")</f>
        <v/>
      </c>
      <c r="R179">
        <f>IF(Q179="","",MIN(J179:N179))</f>
        <v/>
      </c>
      <c r="S179">
        <f>IFERROR(J144+MATCH(R179,J179:N179,0)-1,"")</f>
        <v/>
      </c>
      <c r="T179">
        <f>IFERROR(AVERAGE(J179:N179),"")</f>
        <v/>
      </c>
      <c r="U179">
        <f>IFERROR(STDEV(J179:N179),"")</f>
        <v/>
      </c>
      <c r="V179">
        <f>IFERROR(IF(C179="-","",IF(ISBLANK(B179),"",IF(OR(ISNUMBER(FIND("Growth",B179)),ISNUMBER(FIND("Margin",B179))),"",(J179-T179)/U179))),"")</f>
        <v/>
      </c>
      <c r="W179">
        <f>IFERROR(IF(OR(D179="-",ISBLANK(D179)),"",(K179-T179)/U179),"")</f>
        <v/>
      </c>
      <c r="X179">
        <f>IFERROR(IF(OR(E179="-",ISBLANK(E179)),"",(L179-T179)/U179),"")</f>
        <v/>
      </c>
      <c r="Y179">
        <f>IFERROR(IF(OR(F179="-",ISBLANK(F179)),"",(M179-T179)/U179),"")</f>
        <v/>
      </c>
      <c r="Z179">
        <f>IFERROR(IF(OR(G179="-",ISBLANK(G179)),"",(N179-T179)/U179),"")</f>
        <v/>
      </c>
      <c r="AA179">
        <f>IF(MAX(MAX(V179:Z179),ABS(MIN(V179:Z179)))=ABS(MIN(V179:Z179)),MIN(V179:Z179),MAX(V179:Z179))</f>
        <v/>
      </c>
      <c r="AB179">
        <f>IFERROR(V144+MATCH(AA179,V179:Z179,0)-1,"")</f>
        <v/>
      </c>
      <c r="AC179">
        <f>IF(AB179&lt;&gt;"",IF(S179=AB179,"Low",IF(AB179=Q179,"High","")),"")</f>
        <v/>
      </c>
      <c r="AE179">
        <f>IF(ISNUMBER(MATCH("N/A",J179:N179,0)),"",IFERROR((5 * SUMPRODUCT(J144:N144,J179:N179) - PRODUCT(SUM(J144:N144),SUM(J179:N179))) / ((5 * SUM((J144^2)+(K144^2)+(L144^2)+(M144^2)+(N144^2))) - SUM(J144:N144)^2),""))</f>
        <v/>
      </c>
      <c r="AF179">
        <f>IFERROR(CORREL(J144:N144,J179:N179),"")</f>
        <v/>
      </c>
      <c r="AZ179">
        <f>IF(Q179=S179,0,1)</f>
        <v/>
      </c>
      <c r="BA179">
        <f>IF(AZ179=1,IF(Q179="","",IF(Q179=N144,"Yes","No")),"")</f>
        <v/>
      </c>
      <c r="BB179">
        <f>IF(BA179="Yes",P179,"")</f>
        <v/>
      </c>
      <c r="BC179">
        <f>IF(AZ179=1,IF(S179="","",IF(S179=N144,"Yes","No")),"")</f>
        <v/>
      </c>
      <c r="BD179">
        <f>IF(BC179="Yes",R179,"")</f>
        <v/>
      </c>
      <c r="BE179">
        <f>IFERROR(IF(SIGN(AE179)=1,"Increasing",IF(SIGN(AE179)=-1,"Decreasing","")),"")</f>
        <v/>
      </c>
      <c r="BF179">
        <f>IF(OR(AND(BE179="Increasing",BA179="Yes"),AND(BE179="Decreasing",BC179="Yes")),"Yes","No")</f>
        <v/>
      </c>
      <c r="BG179">
        <f>IF(I179="pos_trend","Yes","No")</f>
        <v/>
      </c>
      <c r="BH179">
        <f>IF(AF179&lt;&gt;"",IF(ABS(AF179)&gt;0.8,"Yes","No"),"")</f>
        <v/>
      </c>
    </row>
    <row r="180" spans="1:60">
      <c r="I180">
        <f>IF(AND(K180&gt; J180, L180&gt; K180, M180&gt; L180, N180&gt; M180), "pos_trend", IF(AND(K180&lt; J180, L180&lt; K180, M180&lt; L180, N180&lt; M180), "neg_trend", "N/A"))</f>
        <v/>
      </c>
      <c r="J180">
        <f>IFERROR(IF(TRIM(C180)="-", "N/A", IF(RIGHT(C180,1)=")",IF(RIGHT(C180,2)="T)",-1000000000000*VALUE(MID(C180,2,LEN(C180)-3)),IF(RIGHT(C180,2)="M)",-1000000*VALUE(MID(C180,2,LEN(C180)-3)),IF(RIGHT(C180,2)="B)",-1000000000*VALUE(MID(C180,2,LEN(C180)-3)),IF(RIGHT(C180,2)="k)",-1000*VALUE(MID(C180,2,LEN(C180)-3)),VALUE(SUBSTITUTE(C180,",","")))))),IF(RIGHT(C180,1)="T",1000000000000*VALUE(LEFT(C180,LEN(C180)-1)),IF(RIGHT(C180,1)="M",1000000*VALUE(LEFT(C180,LEN(C180)-1)),IF(RIGHT(C180,1)="B",1000000000*VALUE(LEFT(C180,LEN(C180)-1)),IF(RIGHT(C180,1)="%",0.01*VALUE(LEFT(C180,LEN(C180)-1)),IF(RIGHT(C180,1)="k",1000*VALUE(LEFT(C180,LEN(C180)-1)),VALUE(SUBSTITUTE(C180,",",""))))))))),"N/A")</f>
        <v/>
      </c>
      <c r="K180">
        <f>IFERROR(IF(TRIM(D180)="-", "N/A", IF(RIGHT(D180,1)=")",IF(RIGHT(D180,2)="T)",-1000000000000*VALUE(MID(D180,2,LEN(D180)-3)),IF(RIGHT(D180,2)="M)",-1000000*VALUE(MID(D180,2,LEN(D180)-3)),IF(RIGHT(D180,2)="B)",-1000000000*VALUE(MID(D180,2,LEN(D180)-3)),IF(RIGHT(D180,2)="k)",-1000*VALUE(MID(D180,2,LEN(D180)-3)),VALUE(SUBSTITUTE(D180,",","")))))),IF(RIGHT(D180,1)="T",1000000000000*VALUE(LEFT(D180,LEN(D180)-1)),IF(RIGHT(D180,1)="M",1000000*VALUE(LEFT(D180,LEN(D180)-1)),IF(RIGHT(D180,1)="B",1000000000*VALUE(LEFT(D180,LEN(D180)-1)),IF(RIGHT(D180,1)="%",0.01*VALUE(LEFT(D180,LEN(D180)-1)),IF(RIGHT(D180,1)="k",1000*VALUE(LEFT(D180,LEN(D180)-1)),VALUE(SUBSTITUTE(D180,",",""))))))))),"N/A")</f>
        <v/>
      </c>
      <c r="L180">
        <f>IFERROR(IF(TRIM(E180)="-", "N/A", IF(RIGHT(E180,1)=")",IF(RIGHT(E180,2)="T)",-1000000000000*VALUE(MID(E180,2,LEN(E180)-3)),IF(RIGHT(E180,2)="M)",-1000000*VALUE(MID(E180,2,LEN(E180)-3)),IF(RIGHT(E180,2)="B)",-1000000000*VALUE(MID(E180,2,LEN(E180)-3)),IF(RIGHT(E180,2)="k)",-1000*VALUE(MID(E180,2,LEN(E180)-3)),VALUE(SUBSTITUTE(E180,",","")))))),IF(RIGHT(E180,1)="T",1000000000000*VALUE(LEFT(E180,LEN(E180)-1)),IF(RIGHT(E180,1)="M",1000000*VALUE(LEFT(E180,LEN(E180)-1)),IF(RIGHT(E180,1)="B",1000000000*VALUE(LEFT(E180,LEN(E180)-1)),IF(RIGHT(E180,1)="%",0.01*VALUE(LEFT(E180,LEN(E180)-1)),IF(RIGHT(E180,1)="k",1000*VALUE(LEFT(E180,LEN(E180)-1)),VALUE(SUBSTITUTE(E180,",",""))))))))),"N/A")</f>
        <v/>
      </c>
      <c r="M180">
        <f>IFERROR(IF(TRIM(F180)="-", "N/A", IF(RIGHT(F180,1)=")",IF(RIGHT(F180,2)="T)",-1000000000000*VALUE(MID(F180,2,LEN(F180)-3)),IF(RIGHT(F180,2)="M)",-1000000*VALUE(MID(F180,2,LEN(F180)-3)),IF(RIGHT(F180,2)="B)",-1000000000*VALUE(MID(F180,2,LEN(F180)-3)),IF(RIGHT(F180,2)="k)",-1000*VALUE(MID(F180,2,LEN(F180)-3)),VALUE(SUBSTITUTE(F180,",","")))))),IF(RIGHT(F180,1)="T",1000000000000*VALUE(LEFT(F180,LEN(F180)-1)),IF(RIGHT(F180,1)="M",1000000*VALUE(LEFT(F180,LEN(F180)-1)),IF(RIGHT(F180,1)="B",1000000000*VALUE(LEFT(F180,LEN(F180)-1)),IF(RIGHT(F180,1)="%",0.01*VALUE(LEFT(F180,LEN(F180)-1)),IF(RIGHT(F180,1)="k",1000*VALUE(LEFT(F180,LEN(F180)-1)),VALUE(SUBSTITUTE(F180,",",""))))))))),"N/A")</f>
        <v/>
      </c>
      <c r="N180">
        <f>IFERROR(IF(TRIM(G180)="-", "N/A", IF(RIGHT(G180,1)=")",IF(RIGHT(G180,2)="T)",-1000000000000*VALUE(MID(G180,2,LEN(G180)-3)),IF(RIGHT(G180,2)="M)",-1000000*VALUE(MID(G180,2,LEN(G180)-3)),IF(RIGHT(G180,2)="B)",-1000000000*VALUE(MID(G180,2,LEN(G180)-3)),IF(RIGHT(G180,2)="k)",-1000*VALUE(MID(G180,2,LEN(G180)-3)),VALUE(SUBSTITUTE(G180,",","")))))),IF(RIGHT(G180,1)="T",1000000000000*VALUE(LEFT(G180,LEN(G180)-1)),IF(RIGHT(G180,1)="M",1000000*VALUE(LEFT(G180,LEN(G180)-1)),IF(RIGHT(G180,1)="B",1000000000*VALUE(LEFT(G180,LEN(G180)-1)),IF(RIGHT(G180,1)="%",0.01*VALUE(LEFT(G180,LEN(G180)-1)),IF(RIGHT(G180,1)="k",1000*VALUE(LEFT(G180,LEN(G180)-1)),VALUE(SUBSTITUTE(G180,",",""))))))))),"N/A")</f>
        <v/>
      </c>
      <c r="P180">
        <f>MAX(J180:N180)</f>
        <v/>
      </c>
      <c r="Q180">
        <f>IFERROR(J144+MATCH(P180,J180:N180,0)-1,"")</f>
        <v/>
      </c>
      <c r="R180">
        <f>IF(Q180="","",MIN(J180:N180))</f>
        <v/>
      </c>
      <c r="S180">
        <f>IFERROR(J144+MATCH(R180,J180:N180,0)-1,"")</f>
        <v/>
      </c>
      <c r="T180">
        <f>IFERROR(AVERAGE(J180:N180),"")</f>
        <v/>
      </c>
      <c r="U180">
        <f>IFERROR(STDEV(J180:N180),"")</f>
        <v/>
      </c>
      <c r="V180">
        <f>IFERROR(IF(C180="-","",IF(ISBLANK(B180),"",IF(OR(ISNUMBER(FIND("Growth",B180)),ISNUMBER(FIND("Margin",B180))),"",(J180-T180)/U180))),"")</f>
        <v/>
      </c>
      <c r="W180">
        <f>IFERROR(IF(OR(D180="-",ISBLANK(D180)),"",(K180-T180)/U180),"")</f>
        <v/>
      </c>
      <c r="X180">
        <f>IFERROR(IF(OR(E180="-",ISBLANK(E180)),"",(L180-T180)/U180),"")</f>
        <v/>
      </c>
      <c r="Y180">
        <f>IFERROR(IF(OR(F180="-",ISBLANK(F180)),"",(M180-T180)/U180),"")</f>
        <v/>
      </c>
      <c r="Z180">
        <f>IFERROR(IF(OR(G180="-",ISBLANK(G180)),"",(N180-T180)/U180),"")</f>
        <v/>
      </c>
      <c r="AA180">
        <f>IF(MAX(MAX(V180:Z180),ABS(MIN(V180:Z180)))=ABS(MIN(V180:Z180)),MIN(V180:Z180),MAX(V180:Z180))</f>
        <v/>
      </c>
      <c r="AB180">
        <f>IFERROR(V144+MATCH(AA180,V180:Z180,0)-1,"")</f>
        <v/>
      </c>
      <c r="AC180">
        <f>IF(AB180&lt;&gt;"",IF(S180=AB180,"Low",IF(AB180=Q180,"High","")),"")</f>
        <v/>
      </c>
      <c r="AE180">
        <f>IF(ISNUMBER(MATCH("N/A",J180:N180,0)),"",IFERROR((5 * SUMPRODUCT(J144:N144,J180:N180) - PRODUCT(SUM(J144:N144),SUM(J180:N180))) / ((5 * SUM((J144^2)+(K144^2)+(L144^2)+(M144^2)+(N144^2))) - SUM(J144:N144)^2),""))</f>
        <v/>
      </c>
      <c r="AF180">
        <f>IFERROR(CORREL(J144:N144,J180:N180),"")</f>
        <v/>
      </c>
      <c r="AZ180">
        <f>IF(Q180=S180,0,1)</f>
        <v/>
      </c>
      <c r="BA180">
        <f>IF(AZ180=1,IF(Q180="","",IF(Q180=N144,"Yes","No")),"")</f>
        <v/>
      </c>
      <c r="BB180">
        <f>IF(BA180="Yes",P180,"")</f>
        <v/>
      </c>
      <c r="BC180">
        <f>IF(AZ180=1,IF(S180="","",IF(S180=N144,"Yes","No")),"")</f>
        <v/>
      </c>
      <c r="BD180">
        <f>IF(BC180="Yes",R180,"")</f>
        <v/>
      </c>
      <c r="BE180">
        <f>IFERROR(IF(SIGN(AE180)=1,"Increasing",IF(SIGN(AE180)=-1,"Decreasing","")),"")</f>
        <v/>
      </c>
      <c r="BF180">
        <f>IF(OR(AND(BE180="Increasing",BA180="Yes"),AND(BE180="Decreasing",BC180="Yes")),"Yes","No")</f>
        <v/>
      </c>
      <c r="BG180">
        <f>IF(I180="pos_trend","Yes","No")</f>
        <v/>
      </c>
      <c r="BH180">
        <f>IF(AF180&lt;&gt;"",IF(ABS(AF180)&gt;0.8,"Yes","No"),"")</f>
        <v/>
      </c>
    </row>
    <row r="181" spans="1:60">
      <c r="I181">
        <f>IF(AND(K181&gt; J181, L181&gt; K181, M181&gt; L181, N181&gt; M181), "pos_trend", IF(AND(K181&lt; J181, L181&lt; K181, M181&lt; L181, N181&lt; M181), "neg_trend", "N/A"))</f>
        <v/>
      </c>
      <c r="J181">
        <f>IFERROR(IF(TRIM(C181)="-", "N/A", IF(RIGHT(C181,1)=")",IF(RIGHT(C181,2)="T)",-1000000000000*VALUE(MID(C181,2,LEN(C181)-3)),IF(RIGHT(C181,2)="M)",-1000000*VALUE(MID(C181,2,LEN(C181)-3)),IF(RIGHT(C181,2)="B)",-1000000000*VALUE(MID(C181,2,LEN(C181)-3)),IF(RIGHT(C181,2)="k)",-1000*VALUE(MID(C181,2,LEN(C181)-3)),VALUE(SUBSTITUTE(C181,",","")))))),IF(RIGHT(C181,1)="T",1000000000000*VALUE(LEFT(C181,LEN(C181)-1)),IF(RIGHT(C181,1)="M",1000000*VALUE(LEFT(C181,LEN(C181)-1)),IF(RIGHT(C181,1)="B",1000000000*VALUE(LEFT(C181,LEN(C181)-1)),IF(RIGHT(C181,1)="%",0.01*VALUE(LEFT(C181,LEN(C181)-1)),IF(RIGHT(C181,1)="k",1000*VALUE(LEFT(C181,LEN(C181)-1)),VALUE(SUBSTITUTE(C181,",",""))))))))),"N/A")</f>
        <v/>
      </c>
      <c r="K181">
        <f>IFERROR(IF(TRIM(D181)="-", "N/A", IF(RIGHT(D181,1)=")",IF(RIGHT(D181,2)="T)",-1000000000000*VALUE(MID(D181,2,LEN(D181)-3)),IF(RIGHT(D181,2)="M)",-1000000*VALUE(MID(D181,2,LEN(D181)-3)),IF(RIGHT(D181,2)="B)",-1000000000*VALUE(MID(D181,2,LEN(D181)-3)),IF(RIGHT(D181,2)="k)",-1000*VALUE(MID(D181,2,LEN(D181)-3)),VALUE(SUBSTITUTE(D181,",","")))))),IF(RIGHT(D181,1)="T",1000000000000*VALUE(LEFT(D181,LEN(D181)-1)),IF(RIGHT(D181,1)="M",1000000*VALUE(LEFT(D181,LEN(D181)-1)),IF(RIGHT(D181,1)="B",1000000000*VALUE(LEFT(D181,LEN(D181)-1)),IF(RIGHT(D181,1)="%",0.01*VALUE(LEFT(D181,LEN(D181)-1)),IF(RIGHT(D181,1)="k",1000*VALUE(LEFT(D181,LEN(D181)-1)),VALUE(SUBSTITUTE(D181,",",""))))))))),"N/A")</f>
        <v/>
      </c>
      <c r="L181">
        <f>IFERROR(IF(TRIM(E181)="-", "N/A", IF(RIGHT(E181,1)=")",IF(RIGHT(E181,2)="T)",-1000000000000*VALUE(MID(E181,2,LEN(E181)-3)),IF(RIGHT(E181,2)="M)",-1000000*VALUE(MID(E181,2,LEN(E181)-3)),IF(RIGHT(E181,2)="B)",-1000000000*VALUE(MID(E181,2,LEN(E181)-3)),IF(RIGHT(E181,2)="k)",-1000*VALUE(MID(E181,2,LEN(E181)-3)),VALUE(SUBSTITUTE(E181,",","")))))),IF(RIGHT(E181,1)="T",1000000000000*VALUE(LEFT(E181,LEN(E181)-1)),IF(RIGHT(E181,1)="M",1000000*VALUE(LEFT(E181,LEN(E181)-1)),IF(RIGHT(E181,1)="B",1000000000*VALUE(LEFT(E181,LEN(E181)-1)),IF(RIGHT(E181,1)="%",0.01*VALUE(LEFT(E181,LEN(E181)-1)),IF(RIGHT(E181,1)="k",1000*VALUE(LEFT(E181,LEN(E181)-1)),VALUE(SUBSTITUTE(E181,",",""))))))))),"N/A")</f>
        <v/>
      </c>
      <c r="M181">
        <f>IFERROR(IF(TRIM(F181)="-", "N/A", IF(RIGHT(F181,1)=")",IF(RIGHT(F181,2)="T)",-1000000000000*VALUE(MID(F181,2,LEN(F181)-3)),IF(RIGHT(F181,2)="M)",-1000000*VALUE(MID(F181,2,LEN(F181)-3)),IF(RIGHT(F181,2)="B)",-1000000000*VALUE(MID(F181,2,LEN(F181)-3)),IF(RIGHT(F181,2)="k)",-1000*VALUE(MID(F181,2,LEN(F181)-3)),VALUE(SUBSTITUTE(F181,",","")))))),IF(RIGHT(F181,1)="T",1000000000000*VALUE(LEFT(F181,LEN(F181)-1)),IF(RIGHT(F181,1)="M",1000000*VALUE(LEFT(F181,LEN(F181)-1)),IF(RIGHT(F181,1)="B",1000000000*VALUE(LEFT(F181,LEN(F181)-1)),IF(RIGHT(F181,1)="%",0.01*VALUE(LEFT(F181,LEN(F181)-1)),IF(RIGHT(F181,1)="k",1000*VALUE(LEFT(F181,LEN(F181)-1)),VALUE(SUBSTITUTE(F181,",",""))))))))),"N/A")</f>
        <v/>
      </c>
      <c r="N181">
        <f>IFERROR(IF(TRIM(G181)="-", "N/A", IF(RIGHT(G181,1)=")",IF(RIGHT(G181,2)="T)",-1000000000000*VALUE(MID(G181,2,LEN(G181)-3)),IF(RIGHT(G181,2)="M)",-1000000*VALUE(MID(G181,2,LEN(G181)-3)),IF(RIGHT(G181,2)="B)",-1000000000*VALUE(MID(G181,2,LEN(G181)-3)),IF(RIGHT(G181,2)="k)",-1000*VALUE(MID(G181,2,LEN(G181)-3)),VALUE(SUBSTITUTE(G181,",","")))))),IF(RIGHT(G181,1)="T",1000000000000*VALUE(LEFT(G181,LEN(G181)-1)),IF(RIGHT(G181,1)="M",1000000*VALUE(LEFT(G181,LEN(G181)-1)),IF(RIGHT(G181,1)="B",1000000000*VALUE(LEFT(G181,LEN(G181)-1)),IF(RIGHT(G181,1)="%",0.01*VALUE(LEFT(G181,LEN(G181)-1)),IF(RIGHT(G181,1)="k",1000*VALUE(LEFT(G181,LEN(G181)-1)),VALUE(SUBSTITUTE(G181,",",""))))))))),"N/A")</f>
        <v/>
      </c>
      <c r="P181">
        <f>MAX(J181:N181)</f>
        <v/>
      </c>
      <c r="Q181">
        <f>IFERROR(J144+MATCH(P181,J181:N181,0)-1,"")</f>
        <v/>
      </c>
      <c r="R181">
        <f>IF(Q181="","",MIN(J181:N181))</f>
        <v/>
      </c>
      <c r="S181">
        <f>IFERROR(J144+MATCH(R181,J181:N181,0)-1,"")</f>
        <v/>
      </c>
      <c r="T181">
        <f>IFERROR(AVERAGE(J181:N181),"")</f>
        <v/>
      </c>
      <c r="U181">
        <f>IFERROR(STDEV(J181:N181),"")</f>
        <v/>
      </c>
      <c r="V181">
        <f>IFERROR(IF(C181="-","",IF(ISBLANK(B181),"",IF(OR(ISNUMBER(FIND("Growth",B181)),ISNUMBER(FIND("Margin",B181))),"",(J181-T181)/U181))),"")</f>
        <v/>
      </c>
      <c r="W181">
        <f>IFERROR(IF(OR(D181="-",ISBLANK(D181)),"",(K181-T181)/U181),"")</f>
        <v/>
      </c>
      <c r="X181">
        <f>IFERROR(IF(OR(E181="-",ISBLANK(E181)),"",(L181-T181)/U181),"")</f>
        <v/>
      </c>
      <c r="Y181">
        <f>IFERROR(IF(OR(F181="-",ISBLANK(F181)),"",(M181-T181)/U181),"")</f>
        <v/>
      </c>
      <c r="Z181">
        <f>IFERROR(IF(OR(G181="-",ISBLANK(G181)),"",(N181-T181)/U181),"")</f>
        <v/>
      </c>
      <c r="AA181">
        <f>IF(MAX(MAX(V181:Z181),ABS(MIN(V181:Z181)))=ABS(MIN(V181:Z181)),MIN(V181:Z181),MAX(V181:Z181))</f>
        <v/>
      </c>
      <c r="AB181">
        <f>IFERROR(V144+MATCH(AA181,V181:Z181,0)-1,"")</f>
        <v/>
      </c>
      <c r="AC181">
        <f>IF(AB181&lt;&gt;"",IF(S181=AB181,"Low",IF(AB181=Q181,"High","")),"")</f>
        <v/>
      </c>
      <c r="AE181">
        <f>IF(ISNUMBER(MATCH("N/A",J181:N181,0)),"",IFERROR((5 * SUMPRODUCT(J144:N144,J181:N181) - PRODUCT(SUM(J144:N144),SUM(J181:N181))) / ((5 * SUM((J144^2)+(K144^2)+(L144^2)+(M144^2)+(N144^2))) - SUM(J144:N144)^2),""))</f>
        <v/>
      </c>
      <c r="AF181">
        <f>IFERROR(CORREL(J144:N144,J181:N181),"")</f>
        <v/>
      </c>
      <c r="AZ181">
        <f>IF(Q181=S181,0,1)</f>
        <v/>
      </c>
      <c r="BA181">
        <f>IF(AZ181=1,IF(Q181="","",IF(Q181=N144,"Yes","No")),"")</f>
        <v/>
      </c>
      <c r="BB181">
        <f>IF(BA181="Yes",P181,"")</f>
        <v/>
      </c>
      <c r="BC181">
        <f>IF(AZ181=1,IF(S181="","",IF(S181=N144,"Yes","No")),"")</f>
        <v/>
      </c>
      <c r="BD181">
        <f>IF(BC181="Yes",R181,"")</f>
        <v/>
      </c>
      <c r="BE181">
        <f>IFERROR(IF(SIGN(AE181)=1,"Increasing",IF(SIGN(AE181)=-1,"Decreasing","")),"")</f>
        <v/>
      </c>
      <c r="BF181">
        <f>IF(OR(AND(BE181="Increasing",BA181="Yes"),AND(BE181="Decreasing",BC181="Yes")),"Yes","No")</f>
        <v/>
      </c>
      <c r="BG181">
        <f>IF(I181="pos_trend","Yes","No")</f>
        <v/>
      </c>
      <c r="BH181">
        <f>IF(AF181&lt;&gt;"",IF(ABS(AF181)&gt;0.8,"Yes","No"),"")</f>
        <v/>
      </c>
    </row>
    <row r="182" spans="1:60">
      <c r="I182">
        <f>IF(AND(K182&gt; J182, L182&gt; K182, M182&gt; L182, N182&gt; M182), "pos_trend", IF(AND(K182&lt; J182, L182&lt; K182, M182&lt; L182, N182&lt; M182), "neg_trend", "N/A"))</f>
        <v/>
      </c>
      <c r="J182">
        <f>IFERROR(IF(TRIM(C182)="-", "N/A", IF(RIGHT(C182,1)=")",IF(RIGHT(C182,2)="T)",-1000000000000*VALUE(MID(C182,2,LEN(C182)-3)),IF(RIGHT(C182,2)="M)",-1000000*VALUE(MID(C182,2,LEN(C182)-3)),IF(RIGHT(C182,2)="B)",-1000000000*VALUE(MID(C182,2,LEN(C182)-3)),IF(RIGHT(C182,2)="k)",-1000*VALUE(MID(C182,2,LEN(C182)-3)),VALUE(SUBSTITUTE(C182,",","")))))),IF(RIGHT(C182,1)="T",1000000000000*VALUE(LEFT(C182,LEN(C182)-1)),IF(RIGHT(C182,1)="M",1000000*VALUE(LEFT(C182,LEN(C182)-1)),IF(RIGHT(C182,1)="B",1000000000*VALUE(LEFT(C182,LEN(C182)-1)),IF(RIGHT(C182,1)="%",0.01*VALUE(LEFT(C182,LEN(C182)-1)),IF(RIGHT(C182,1)="k",1000*VALUE(LEFT(C182,LEN(C182)-1)),VALUE(SUBSTITUTE(C182,",",""))))))))),"N/A")</f>
        <v/>
      </c>
      <c r="K182">
        <f>IFERROR(IF(TRIM(D182)="-", "N/A", IF(RIGHT(D182,1)=")",IF(RIGHT(D182,2)="T)",-1000000000000*VALUE(MID(D182,2,LEN(D182)-3)),IF(RIGHT(D182,2)="M)",-1000000*VALUE(MID(D182,2,LEN(D182)-3)),IF(RIGHT(D182,2)="B)",-1000000000*VALUE(MID(D182,2,LEN(D182)-3)),IF(RIGHT(D182,2)="k)",-1000*VALUE(MID(D182,2,LEN(D182)-3)),VALUE(SUBSTITUTE(D182,",","")))))),IF(RIGHT(D182,1)="T",1000000000000*VALUE(LEFT(D182,LEN(D182)-1)),IF(RIGHT(D182,1)="M",1000000*VALUE(LEFT(D182,LEN(D182)-1)),IF(RIGHT(D182,1)="B",1000000000*VALUE(LEFT(D182,LEN(D182)-1)),IF(RIGHT(D182,1)="%",0.01*VALUE(LEFT(D182,LEN(D182)-1)),IF(RIGHT(D182,1)="k",1000*VALUE(LEFT(D182,LEN(D182)-1)),VALUE(SUBSTITUTE(D182,",",""))))))))),"N/A")</f>
        <v/>
      </c>
      <c r="L182">
        <f>IFERROR(IF(TRIM(E182)="-", "N/A", IF(RIGHT(E182,1)=")",IF(RIGHT(E182,2)="T)",-1000000000000*VALUE(MID(E182,2,LEN(E182)-3)),IF(RIGHT(E182,2)="M)",-1000000*VALUE(MID(E182,2,LEN(E182)-3)),IF(RIGHT(E182,2)="B)",-1000000000*VALUE(MID(E182,2,LEN(E182)-3)),IF(RIGHT(E182,2)="k)",-1000*VALUE(MID(E182,2,LEN(E182)-3)),VALUE(SUBSTITUTE(E182,",","")))))),IF(RIGHT(E182,1)="T",1000000000000*VALUE(LEFT(E182,LEN(E182)-1)),IF(RIGHT(E182,1)="M",1000000*VALUE(LEFT(E182,LEN(E182)-1)),IF(RIGHT(E182,1)="B",1000000000*VALUE(LEFT(E182,LEN(E182)-1)),IF(RIGHT(E182,1)="%",0.01*VALUE(LEFT(E182,LEN(E182)-1)),IF(RIGHT(E182,1)="k",1000*VALUE(LEFT(E182,LEN(E182)-1)),VALUE(SUBSTITUTE(E182,",",""))))))))),"N/A")</f>
        <v/>
      </c>
      <c r="M182">
        <f>IFERROR(IF(TRIM(F182)="-", "N/A", IF(RIGHT(F182,1)=")",IF(RIGHT(F182,2)="T)",-1000000000000*VALUE(MID(F182,2,LEN(F182)-3)),IF(RIGHT(F182,2)="M)",-1000000*VALUE(MID(F182,2,LEN(F182)-3)),IF(RIGHT(F182,2)="B)",-1000000000*VALUE(MID(F182,2,LEN(F182)-3)),IF(RIGHT(F182,2)="k)",-1000*VALUE(MID(F182,2,LEN(F182)-3)),VALUE(SUBSTITUTE(F182,",","")))))),IF(RIGHT(F182,1)="T",1000000000000*VALUE(LEFT(F182,LEN(F182)-1)),IF(RIGHT(F182,1)="M",1000000*VALUE(LEFT(F182,LEN(F182)-1)),IF(RIGHT(F182,1)="B",1000000000*VALUE(LEFT(F182,LEN(F182)-1)),IF(RIGHT(F182,1)="%",0.01*VALUE(LEFT(F182,LEN(F182)-1)),IF(RIGHT(F182,1)="k",1000*VALUE(LEFT(F182,LEN(F182)-1)),VALUE(SUBSTITUTE(F182,",",""))))))))),"N/A")</f>
        <v/>
      </c>
      <c r="N182">
        <f>IFERROR(IF(TRIM(G182)="-", "N/A", IF(RIGHT(G182,1)=")",IF(RIGHT(G182,2)="T)",-1000000000000*VALUE(MID(G182,2,LEN(G182)-3)),IF(RIGHT(G182,2)="M)",-1000000*VALUE(MID(G182,2,LEN(G182)-3)),IF(RIGHT(G182,2)="B)",-1000000000*VALUE(MID(G182,2,LEN(G182)-3)),IF(RIGHT(G182,2)="k)",-1000*VALUE(MID(G182,2,LEN(G182)-3)),VALUE(SUBSTITUTE(G182,",","")))))),IF(RIGHT(G182,1)="T",1000000000000*VALUE(LEFT(G182,LEN(G182)-1)),IF(RIGHT(G182,1)="M",1000000*VALUE(LEFT(G182,LEN(G182)-1)),IF(RIGHT(G182,1)="B",1000000000*VALUE(LEFT(G182,LEN(G182)-1)),IF(RIGHT(G182,1)="%",0.01*VALUE(LEFT(G182,LEN(G182)-1)),IF(RIGHT(G182,1)="k",1000*VALUE(LEFT(G182,LEN(G182)-1)),VALUE(SUBSTITUTE(G182,",",""))))))))),"N/A")</f>
        <v/>
      </c>
      <c r="P182">
        <f>MAX(J182:N182)</f>
        <v/>
      </c>
      <c r="Q182">
        <f>IFERROR(J144+MATCH(P182,J182:N182,0)-1,"")</f>
        <v/>
      </c>
      <c r="R182">
        <f>IF(Q182="","",MIN(J182:N182))</f>
        <v/>
      </c>
      <c r="S182">
        <f>IFERROR(J144+MATCH(R182,J182:N182,0)-1,"")</f>
        <v/>
      </c>
      <c r="T182">
        <f>IFERROR(AVERAGE(J182:N182),"")</f>
        <v/>
      </c>
      <c r="U182">
        <f>IFERROR(STDEV(J182:N182),"")</f>
        <v/>
      </c>
      <c r="V182">
        <f>IFERROR(IF(C182="-","",IF(ISBLANK(B182),"",IF(OR(ISNUMBER(FIND("Growth",B182)),ISNUMBER(FIND("Margin",B182))),"",(J182-T182)/U182))),"")</f>
        <v/>
      </c>
      <c r="W182">
        <f>IFERROR(IF(OR(D182="-",ISBLANK(D182)),"",(K182-T182)/U182),"")</f>
        <v/>
      </c>
      <c r="X182">
        <f>IFERROR(IF(OR(E182="-",ISBLANK(E182)),"",(L182-T182)/U182),"")</f>
        <v/>
      </c>
      <c r="Y182">
        <f>IFERROR(IF(OR(F182="-",ISBLANK(F182)),"",(M182-T182)/U182),"")</f>
        <v/>
      </c>
      <c r="Z182">
        <f>IFERROR(IF(OR(G182="-",ISBLANK(G182)),"",(N182-T182)/U182),"")</f>
        <v/>
      </c>
      <c r="AA182">
        <f>IF(MAX(MAX(V182:Z182),ABS(MIN(V182:Z182)))=ABS(MIN(V182:Z182)),MIN(V182:Z182),MAX(V182:Z182))</f>
        <v/>
      </c>
      <c r="AB182">
        <f>IFERROR(V144+MATCH(AA182,V182:Z182,0)-1,"")</f>
        <v/>
      </c>
      <c r="AC182">
        <f>IF(AB182&lt;&gt;"",IF(S182=AB182,"Low",IF(AB182=Q182,"High","")),"")</f>
        <v/>
      </c>
      <c r="AE182">
        <f>IF(ISNUMBER(MATCH("N/A",J182:N182,0)),"",IFERROR((5 * SUMPRODUCT(J144:N144,J182:N182) - PRODUCT(SUM(J144:N144),SUM(J182:N182))) / ((5 * SUM((J144^2)+(K144^2)+(L144^2)+(M144^2)+(N144^2))) - SUM(J144:N144)^2),""))</f>
        <v/>
      </c>
      <c r="AF182">
        <f>IFERROR(CORREL(J144:N144,J182:N182),"")</f>
        <v/>
      </c>
      <c r="AZ182">
        <f>IF(Q182=S182,0,1)</f>
        <v/>
      </c>
      <c r="BA182">
        <f>IF(AZ182=1,IF(Q182="","",IF(Q182=N144,"Yes","No")),"")</f>
        <v/>
      </c>
      <c r="BB182">
        <f>IF(BA182="Yes",P182,"")</f>
        <v/>
      </c>
      <c r="BC182">
        <f>IF(AZ182=1,IF(S182="","",IF(S182=N144,"Yes","No")),"")</f>
        <v/>
      </c>
      <c r="BD182">
        <f>IF(BC182="Yes",R182,"")</f>
        <v/>
      </c>
      <c r="BE182">
        <f>IFERROR(IF(SIGN(AE182)=1,"Increasing",IF(SIGN(AE182)=-1,"Decreasing","")),"")</f>
        <v/>
      </c>
      <c r="BF182">
        <f>IF(OR(AND(BE182="Increasing",BA182="Yes"),AND(BE182="Decreasing",BC182="Yes")),"Yes","No")</f>
        <v/>
      </c>
      <c r="BG182">
        <f>IF(I182="pos_trend","Yes","No")</f>
        <v/>
      </c>
      <c r="BH182">
        <f>IF(AF182&lt;&gt;"",IF(ABS(AF182)&gt;0.8,"Yes","No"),"")</f>
        <v/>
      </c>
    </row>
    <row r="183" spans="1:60">
      <c r="I183">
        <f>IF(AND(K183&gt; J183, L183&gt; K183, M183&gt; L183, N183&gt; M183), "pos_trend", IF(AND(K183&lt; J183, L183&lt; K183, M183&lt; L183, N183&lt; M183), "neg_trend", "N/A"))</f>
        <v/>
      </c>
      <c r="J183">
        <f>IFERROR(IF(TRIM(C183)="-", "N/A", IF(RIGHT(C183,1)=")",IF(RIGHT(C183,2)="T)",-1000000000000*VALUE(MID(C183,2,LEN(C183)-3)),IF(RIGHT(C183,2)="M)",-1000000*VALUE(MID(C183,2,LEN(C183)-3)),IF(RIGHT(C183,2)="B)",-1000000000*VALUE(MID(C183,2,LEN(C183)-3)),IF(RIGHT(C183,2)="k)",-1000*VALUE(MID(C183,2,LEN(C183)-3)),VALUE(SUBSTITUTE(C183,",","")))))),IF(RIGHT(C183,1)="T",1000000000000*VALUE(LEFT(C183,LEN(C183)-1)),IF(RIGHT(C183,1)="M",1000000*VALUE(LEFT(C183,LEN(C183)-1)),IF(RIGHT(C183,1)="B",1000000000*VALUE(LEFT(C183,LEN(C183)-1)),IF(RIGHT(C183,1)="%",0.01*VALUE(LEFT(C183,LEN(C183)-1)),IF(RIGHT(C183,1)="k",1000*VALUE(LEFT(C183,LEN(C183)-1)),VALUE(SUBSTITUTE(C183,",",""))))))))),"N/A")</f>
        <v/>
      </c>
      <c r="K183">
        <f>IFERROR(IF(TRIM(D183)="-", "N/A", IF(RIGHT(D183,1)=")",IF(RIGHT(D183,2)="T)",-1000000000000*VALUE(MID(D183,2,LEN(D183)-3)),IF(RIGHT(D183,2)="M)",-1000000*VALUE(MID(D183,2,LEN(D183)-3)),IF(RIGHT(D183,2)="B)",-1000000000*VALUE(MID(D183,2,LEN(D183)-3)),IF(RIGHT(D183,2)="k)",-1000*VALUE(MID(D183,2,LEN(D183)-3)),VALUE(SUBSTITUTE(D183,",","")))))),IF(RIGHT(D183,1)="T",1000000000000*VALUE(LEFT(D183,LEN(D183)-1)),IF(RIGHT(D183,1)="M",1000000*VALUE(LEFT(D183,LEN(D183)-1)),IF(RIGHT(D183,1)="B",1000000000*VALUE(LEFT(D183,LEN(D183)-1)),IF(RIGHT(D183,1)="%",0.01*VALUE(LEFT(D183,LEN(D183)-1)),IF(RIGHT(D183,1)="k",1000*VALUE(LEFT(D183,LEN(D183)-1)),VALUE(SUBSTITUTE(D183,",",""))))))))),"N/A")</f>
        <v/>
      </c>
      <c r="L183">
        <f>IFERROR(IF(TRIM(E183)="-", "N/A", IF(RIGHT(E183,1)=")",IF(RIGHT(E183,2)="T)",-1000000000000*VALUE(MID(E183,2,LEN(E183)-3)),IF(RIGHT(E183,2)="M)",-1000000*VALUE(MID(E183,2,LEN(E183)-3)),IF(RIGHT(E183,2)="B)",-1000000000*VALUE(MID(E183,2,LEN(E183)-3)),IF(RIGHT(E183,2)="k)",-1000*VALUE(MID(E183,2,LEN(E183)-3)),VALUE(SUBSTITUTE(E183,",","")))))),IF(RIGHT(E183,1)="T",1000000000000*VALUE(LEFT(E183,LEN(E183)-1)),IF(RIGHT(E183,1)="M",1000000*VALUE(LEFT(E183,LEN(E183)-1)),IF(RIGHT(E183,1)="B",1000000000*VALUE(LEFT(E183,LEN(E183)-1)),IF(RIGHT(E183,1)="%",0.01*VALUE(LEFT(E183,LEN(E183)-1)),IF(RIGHT(E183,1)="k",1000*VALUE(LEFT(E183,LEN(E183)-1)),VALUE(SUBSTITUTE(E183,",",""))))))))),"N/A")</f>
        <v/>
      </c>
      <c r="M183">
        <f>IFERROR(IF(TRIM(F183)="-", "N/A", IF(RIGHT(F183,1)=")",IF(RIGHT(F183,2)="T)",-1000000000000*VALUE(MID(F183,2,LEN(F183)-3)),IF(RIGHT(F183,2)="M)",-1000000*VALUE(MID(F183,2,LEN(F183)-3)),IF(RIGHT(F183,2)="B)",-1000000000*VALUE(MID(F183,2,LEN(F183)-3)),IF(RIGHT(F183,2)="k)",-1000*VALUE(MID(F183,2,LEN(F183)-3)),VALUE(SUBSTITUTE(F183,",","")))))),IF(RIGHT(F183,1)="T",1000000000000*VALUE(LEFT(F183,LEN(F183)-1)),IF(RIGHT(F183,1)="M",1000000*VALUE(LEFT(F183,LEN(F183)-1)),IF(RIGHT(F183,1)="B",1000000000*VALUE(LEFT(F183,LEN(F183)-1)),IF(RIGHT(F183,1)="%",0.01*VALUE(LEFT(F183,LEN(F183)-1)),IF(RIGHT(F183,1)="k",1000*VALUE(LEFT(F183,LEN(F183)-1)),VALUE(SUBSTITUTE(F183,",",""))))))))),"N/A")</f>
        <v/>
      </c>
      <c r="N183">
        <f>IFERROR(IF(TRIM(G183)="-", "N/A", IF(RIGHT(G183,1)=")",IF(RIGHT(G183,2)="T)",-1000000000000*VALUE(MID(G183,2,LEN(G183)-3)),IF(RIGHT(G183,2)="M)",-1000000*VALUE(MID(G183,2,LEN(G183)-3)),IF(RIGHT(G183,2)="B)",-1000000000*VALUE(MID(G183,2,LEN(G183)-3)),IF(RIGHT(G183,2)="k)",-1000*VALUE(MID(G183,2,LEN(G183)-3)),VALUE(SUBSTITUTE(G183,",","")))))),IF(RIGHT(G183,1)="T",1000000000000*VALUE(LEFT(G183,LEN(G183)-1)),IF(RIGHT(G183,1)="M",1000000*VALUE(LEFT(G183,LEN(G183)-1)),IF(RIGHT(G183,1)="B",1000000000*VALUE(LEFT(G183,LEN(G183)-1)),IF(RIGHT(G183,1)="%",0.01*VALUE(LEFT(G183,LEN(G183)-1)),IF(RIGHT(G183,1)="k",1000*VALUE(LEFT(G183,LEN(G183)-1)),VALUE(SUBSTITUTE(G183,",",""))))))))),"N/A")</f>
        <v/>
      </c>
      <c r="P183">
        <f>MAX(J183:N183)</f>
        <v/>
      </c>
      <c r="Q183">
        <f>IFERROR(J144+MATCH(P183,J183:N183,0)-1,"")</f>
        <v/>
      </c>
      <c r="R183">
        <f>IF(Q183="","",MIN(J183:N183))</f>
        <v/>
      </c>
      <c r="S183">
        <f>IFERROR(J144+MATCH(R183,J183:N183,0)-1,"")</f>
        <v/>
      </c>
      <c r="T183">
        <f>IFERROR(AVERAGE(J183:N183),"")</f>
        <v/>
      </c>
      <c r="U183">
        <f>IFERROR(STDEV(J183:N183),"")</f>
        <v/>
      </c>
      <c r="V183">
        <f>IFERROR(IF(C183="-","",IF(ISBLANK(B183),"",IF(OR(ISNUMBER(FIND("Growth",B183)),ISNUMBER(FIND("Margin",B183))),"",(J183-T183)/U183))),"")</f>
        <v/>
      </c>
      <c r="W183">
        <f>IFERROR(IF(OR(D183="-",ISBLANK(D183)),"",(K183-T183)/U183),"")</f>
        <v/>
      </c>
      <c r="X183">
        <f>IFERROR(IF(OR(E183="-",ISBLANK(E183)),"",(L183-T183)/U183),"")</f>
        <v/>
      </c>
      <c r="Y183">
        <f>IFERROR(IF(OR(F183="-",ISBLANK(F183)),"",(M183-T183)/U183),"")</f>
        <v/>
      </c>
      <c r="Z183">
        <f>IFERROR(IF(OR(G183="-",ISBLANK(G183)),"",(N183-T183)/U183),"")</f>
        <v/>
      </c>
      <c r="AA183">
        <f>IF(MAX(MAX(V183:Z183),ABS(MIN(V183:Z183)))=ABS(MIN(V183:Z183)),MIN(V183:Z183),MAX(V183:Z183))</f>
        <v/>
      </c>
      <c r="AB183">
        <f>IFERROR(V144+MATCH(AA183,V183:Z183,0)-1,"")</f>
        <v/>
      </c>
      <c r="AC183">
        <f>IF(AB183&lt;&gt;"",IF(S183=AB183,"Low",IF(AB183=Q183,"High","")),"")</f>
        <v/>
      </c>
      <c r="AE183">
        <f>IF(ISNUMBER(MATCH("N/A",J183:N183,0)),"",IFERROR((5 * SUMPRODUCT(J144:N144,J183:N183) - PRODUCT(SUM(J144:N144),SUM(J183:N183))) / ((5 * SUM((J144^2)+(K144^2)+(L144^2)+(M144^2)+(N144^2))) - SUM(J144:N144)^2),""))</f>
        <v/>
      </c>
      <c r="AF183">
        <f>IFERROR(CORREL(J144:N144,J183:N183),"")</f>
        <v/>
      </c>
      <c r="AZ183">
        <f>IF(Q183=S183,0,1)</f>
        <v/>
      </c>
      <c r="BA183">
        <f>IF(AZ183=1,IF(Q183="","",IF(Q183=N144,"Yes","No")),"")</f>
        <v/>
      </c>
      <c r="BB183">
        <f>IF(BA183="Yes",P183,"")</f>
        <v/>
      </c>
      <c r="BC183">
        <f>IF(AZ183=1,IF(S183="","",IF(S183=N144,"Yes","No")),"")</f>
        <v/>
      </c>
      <c r="BD183">
        <f>IF(BC183="Yes",R183,"")</f>
        <v/>
      </c>
      <c r="BE183">
        <f>IFERROR(IF(SIGN(AE183)=1,"Increasing",IF(SIGN(AE183)=-1,"Decreasing","")),"")</f>
        <v/>
      </c>
      <c r="BF183">
        <f>IF(OR(AND(BE183="Increasing",BA183="Yes"),AND(BE183="Decreasing",BC183="Yes")),"Yes","No")</f>
        <v/>
      </c>
      <c r="BG183">
        <f>IF(I183="pos_trend","Yes","No")</f>
        <v/>
      </c>
      <c r="BH183">
        <f>IF(AF183&lt;&gt;"",IF(ABS(AF183)&gt;0.8,"Yes","No"),"")</f>
        <v/>
      </c>
    </row>
    <row r="184" spans="1:60">
      <c r="I184">
        <f>IF(AND(K184&gt; J184, L184&gt; K184, M184&gt; L184, N184&gt; M184), "pos_trend", IF(AND(K184&lt; J184, L184&lt; K184, M184&lt; L184, N184&lt; M184), "neg_trend", "N/A"))</f>
        <v/>
      </c>
      <c r="J184">
        <f>IFERROR(IF(TRIM(C184)="-", "N/A", IF(RIGHT(C184,1)=")",IF(RIGHT(C184,2)="T)",-1000000000000*VALUE(MID(C184,2,LEN(C184)-3)),IF(RIGHT(C184,2)="M)",-1000000*VALUE(MID(C184,2,LEN(C184)-3)),IF(RIGHT(C184,2)="B)",-1000000000*VALUE(MID(C184,2,LEN(C184)-3)),IF(RIGHT(C184,2)="k)",-1000*VALUE(MID(C184,2,LEN(C184)-3)),VALUE(SUBSTITUTE(C184,",","")))))),IF(RIGHT(C184,1)="T",1000000000000*VALUE(LEFT(C184,LEN(C184)-1)),IF(RIGHT(C184,1)="M",1000000*VALUE(LEFT(C184,LEN(C184)-1)),IF(RIGHT(C184,1)="B",1000000000*VALUE(LEFT(C184,LEN(C184)-1)),IF(RIGHT(C184,1)="%",0.01*VALUE(LEFT(C184,LEN(C184)-1)),IF(RIGHT(C184,1)="k",1000*VALUE(LEFT(C184,LEN(C184)-1)),VALUE(SUBSTITUTE(C184,",",""))))))))),"N/A")</f>
        <v/>
      </c>
      <c r="K184">
        <f>IFERROR(IF(TRIM(D184)="-", "N/A", IF(RIGHT(D184,1)=")",IF(RIGHT(D184,2)="T)",-1000000000000*VALUE(MID(D184,2,LEN(D184)-3)),IF(RIGHT(D184,2)="M)",-1000000*VALUE(MID(D184,2,LEN(D184)-3)),IF(RIGHT(D184,2)="B)",-1000000000*VALUE(MID(D184,2,LEN(D184)-3)),IF(RIGHT(D184,2)="k)",-1000*VALUE(MID(D184,2,LEN(D184)-3)),VALUE(SUBSTITUTE(D184,",","")))))),IF(RIGHT(D184,1)="T",1000000000000*VALUE(LEFT(D184,LEN(D184)-1)),IF(RIGHT(D184,1)="M",1000000*VALUE(LEFT(D184,LEN(D184)-1)),IF(RIGHT(D184,1)="B",1000000000*VALUE(LEFT(D184,LEN(D184)-1)),IF(RIGHT(D184,1)="%",0.01*VALUE(LEFT(D184,LEN(D184)-1)),IF(RIGHT(D184,1)="k",1000*VALUE(LEFT(D184,LEN(D184)-1)),VALUE(SUBSTITUTE(D184,",",""))))))))),"N/A")</f>
        <v/>
      </c>
      <c r="L184">
        <f>IFERROR(IF(TRIM(E184)="-", "N/A", IF(RIGHT(E184,1)=")",IF(RIGHT(E184,2)="T)",-1000000000000*VALUE(MID(E184,2,LEN(E184)-3)),IF(RIGHT(E184,2)="M)",-1000000*VALUE(MID(E184,2,LEN(E184)-3)),IF(RIGHT(E184,2)="B)",-1000000000*VALUE(MID(E184,2,LEN(E184)-3)),IF(RIGHT(E184,2)="k)",-1000*VALUE(MID(E184,2,LEN(E184)-3)),VALUE(SUBSTITUTE(E184,",","")))))),IF(RIGHT(E184,1)="T",1000000000000*VALUE(LEFT(E184,LEN(E184)-1)),IF(RIGHT(E184,1)="M",1000000*VALUE(LEFT(E184,LEN(E184)-1)),IF(RIGHT(E184,1)="B",1000000000*VALUE(LEFT(E184,LEN(E184)-1)),IF(RIGHT(E184,1)="%",0.01*VALUE(LEFT(E184,LEN(E184)-1)),IF(RIGHT(E184,1)="k",1000*VALUE(LEFT(E184,LEN(E184)-1)),VALUE(SUBSTITUTE(E184,",",""))))))))),"N/A")</f>
        <v/>
      </c>
      <c r="M184">
        <f>IFERROR(IF(TRIM(F184)="-", "N/A", IF(RIGHT(F184,1)=")",IF(RIGHT(F184,2)="T)",-1000000000000*VALUE(MID(F184,2,LEN(F184)-3)),IF(RIGHT(F184,2)="M)",-1000000*VALUE(MID(F184,2,LEN(F184)-3)),IF(RIGHT(F184,2)="B)",-1000000000*VALUE(MID(F184,2,LEN(F184)-3)),IF(RIGHT(F184,2)="k)",-1000*VALUE(MID(F184,2,LEN(F184)-3)),VALUE(SUBSTITUTE(F184,",","")))))),IF(RIGHT(F184,1)="T",1000000000000*VALUE(LEFT(F184,LEN(F184)-1)),IF(RIGHT(F184,1)="M",1000000*VALUE(LEFT(F184,LEN(F184)-1)),IF(RIGHT(F184,1)="B",1000000000*VALUE(LEFT(F184,LEN(F184)-1)),IF(RIGHT(F184,1)="%",0.01*VALUE(LEFT(F184,LEN(F184)-1)),IF(RIGHT(F184,1)="k",1000*VALUE(LEFT(F184,LEN(F184)-1)),VALUE(SUBSTITUTE(F184,",",""))))))))),"N/A")</f>
        <v/>
      </c>
      <c r="N184">
        <f>IFERROR(IF(TRIM(G184)="-", "N/A", IF(RIGHT(G184,1)=")",IF(RIGHT(G184,2)="T)",-1000000000000*VALUE(MID(G184,2,LEN(G184)-3)),IF(RIGHT(G184,2)="M)",-1000000*VALUE(MID(G184,2,LEN(G184)-3)),IF(RIGHT(G184,2)="B)",-1000000000*VALUE(MID(G184,2,LEN(G184)-3)),IF(RIGHT(G184,2)="k)",-1000*VALUE(MID(G184,2,LEN(G184)-3)),VALUE(SUBSTITUTE(G184,",","")))))),IF(RIGHT(G184,1)="T",1000000000000*VALUE(LEFT(G184,LEN(G184)-1)),IF(RIGHT(G184,1)="M",1000000*VALUE(LEFT(G184,LEN(G184)-1)),IF(RIGHT(G184,1)="B",1000000000*VALUE(LEFT(G184,LEN(G184)-1)),IF(RIGHT(G184,1)="%",0.01*VALUE(LEFT(G184,LEN(G184)-1)),IF(RIGHT(G184,1)="k",1000*VALUE(LEFT(G184,LEN(G184)-1)),VALUE(SUBSTITUTE(G184,",",""))))))))),"N/A")</f>
        <v/>
      </c>
      <c r="P184">
        <f>MAX(J184:N184)</f>
        <v/>
      </c>
      <c r="Q184">
        <f>IFERROR(J144+MATCH(P184,J184:N184,0)-1,"")</f>
        <v/>
      </c>
      <c r="R184">
        <f>IF(Q184="","",MIN(J184:N184))</f>
        <v/>
      </c>
      <c r="S184">
        <f>IFERROR(J144+MATCH(R184,J184:N184,0)-1,"")</f>
        <v/>
      </c>
      <c r="T184">
        <f>IFERROR(AVERAGE(J184:N184),"")</f>
        <v/>
      </c>
      <c r="U184">
        <f>IFERROR(STDEV(J184:N184),"")</f>
        <v/>
      </c>
      <c r="V184">
        <f>IFERROR(IF(C184="-","",IF(ISBLANK(B184),"",IF(OR(ISNUMBER(FIND("Growth",B184)),ISNUMBER(FIND("Margin",B184))),"",(J184-T184)/U184))),"")</f>
        <v/>
      </c>
      <c r="W184">
        <f>IFERROR(IF(OR(D184="-",ISBLANK(D184)),"",(K184-T184)/U184),"")</f>
        <v/>
      </c>
      <c r="X184">
        <f>IFERROR(IF(OR(E184="-",ISBLANK(E184)),"",(L184-T184)/U184),"")</f>
        <v/>
      </c>
      <c r="Y184">
        <f>IFERROR(IF(OR(F184="-",ISBLANK(F184)),"",(M184-T184)/U184),"")</f>
        <v/>
      </c>
      <c r="Z184">
        <f>IFERROR(IF(OR(G184="-",ISBLANK(G184)),"",(N184-T184)/U184),"")</f>
        <v/>
      </c>
      <c r="AA184">
        <f>IF(MAX(MAX(V184:Z184),ABS(MIN(V184:Z184)))=ABS(MIN(V184:Z184)),MIN(V184:Z184),MAX(V184:Z184))</f>
        <v/>
      </c>
      <c r="AB184">
        <f>IFERROR(V144+MATCH(AA184,V184:Z184,0)-1,"")</f>
        <v/>
      </c>
      <c r="AC184">
        <f>IF(AB184&lt;&gt;"",IF(S184=AB184,"Low",IF(AB184=Q184,"High","")),"")</f>
        <v/>
      </c>
      <c r="AE184">
        <f>IF(ISNUMBER(MATCH("N/A",J184:N184,0)),"",IFERROR((5 * SUMPRODUCT(J144:N144,J184:N184) - PRODUCT(SUM(J144:N144),SUM(J184:N184))) / ((5 * SUM((J144^2)+(K144^2)+(L144^2)+(M144^2)+(N144^2))) - SUM(J144:N144)^2),""))</f>
        <v/>
      </c>
      <c r="AF184">
        <f>IFERROR(CORREL(J144:N144,J184:N184),"")</f>
        <v/>
      </c>
      <c r="AZ184">
        <f>IF(Q184=S184,0,1)</f>
        <v/>
      </c>
      <c r="BA184">
        <f>IF(AZ184=1,IF(Q184="","",IF(Q184=N144,"Yes","No")),"")</f>
        <v/>
      </c>
      <c r="BB184">
        <f>IF(BA184="Yes",P184,"")</f>
        <v/>
      </c>
      <c r="BC184">
        <f>IF(AZ184=1,IF(S184="","",IF(S184=N144,"Yes","No")),"")</f>
        <v/>
      </c>
      <c r="BD184">
        <f>IF(BC184="Yes",R184,"")</f>
        <v/>
      </c>
      <c r="BE184">
        <f>IFERROR(IF(SIGN(AE184)=1,"Increasing",IF(SIGN(AE184)=-1,"Decreasing","")),"")</f>
        <v/>
      </c>
      <c r="BF184">
        <f>IF(OR(AND(BE184="Increasing",BA184="Yes"),AND(BE184="Decreasing",BC184="Yes")),"Yes","No")</f>
        <v/>
      </c>
      <c r="BG184">
        <f>IF(I184="pos_trend","Yes","No")</f>
        <v/>
      </c>
      <c r="BH184">
        <f>IF(AF184&lt;&gt;"",IF(ABS(AF184)&gt;0.8,"Yes","No"),"")</f>
        <v/>
      </c>
    </row>
    <row r="185" spans="1:60">
      <c r="I185">
        <f>IF(AND(K185&gt; J185, L185&gt; K185, M185&gt; L185, N185&gt; M185), "pos_trend", IF(AND(K185&lt; J185, L185&lt; K185, M185&lt; L185, N185&lt; M185), "neg_trend", "N/A"))</f>
        <v/>
      </c>
      <c r="J185">
        <f>IFERROR(IF(TRIM(C185)="-", "N/A", IF(RIGHT(C185,1)=")",IF(RIGHT(C185,2)="T)",-1000000000000*VALUE(MID(C185,2,LEN(C185)-3)),IF(RIGHT(C185,2)="M)",-1000000*VALUE(MID(C185,2,LEN(C185)-3)),IF(RIGHT(C185,2)="B)",-1000000000*VALUE(MID(C185,2,LEN(C185)-3)),IF(RIGHT(C185,2)="k)",-1000*VALUE(MID(C185,2,LEN(C185)-3)),VALUE(SUBSTITUTE(C185,",","")))))),IF(RIGHT(C185,1)="T",1000000000000*VALUE(LEFT(C185,LEN(C185)-1)),IF(RIGHT(C185,1)="M",1000000*VALUE(LEFT(C185,LEN(C185)-1)),IF(RIGHT(C185,1)="B",1000000000*VALUE(LEFT(C185,LEN(C185)-1)),IF(RIGHT(C185,1)="%",0.01*VALUE(LEFT(C185,LEN(C185)-1)),IF(RIGHT(C185,1)="k",1000*VALUE(LEFT(C185,LEN(C185)-1)),VALUE(SUBSTITUTE(C185,",",""))))))))),"N/A")</f>
        <v/>
      </c>
      <c r="K185">
        <f>IFERROR(IF(TRIM(D185)="-", "N/A", IF(RIGHT(D185,1)=")",IF(RIGHT(D185,2)="T)",-1000000000000*VALUE(MID(D185,2,LEN(D185)-3)),IF(RIGHT(D185,2)="M)",-1000000*VALUE(MID(D185,2,LEN(D185)-3)),IF(RIGHT(D185,2)="B)",-1000000000*VALUE(MID(D185,2,LEN(D185)-3)),IF(RIGHT(D185,2)="k)",-1000*VALUE(MID(D185,2,LEN(D185)-3)),VALUE(SUBSTITUTE(D185,",","")))))),IF(RIGHT(D185,1)="T",1000000000000*VALUE(LEFT(D185,LEN(D185)-1)),IF(RIGHT(D185,1)="M",1000000*VALUE(LEFT(D185,LEN(D185)-1)),IF(RIGHT(D185,1)="B",1000000000*VALUE(LEFT(D185,LEN(D185)-1)),IF(RIGHT(D185,1)="%",0.01*VALUE(LEFT(D185,LEN(D185)-1)),IF(RIGHT(D185,1)="k",1000*VALUE(LEFT(D185,LEN(D185)-1)),VALUE(SUBSTITUTE(D185,",",""))))))))),"N/A")</f>
        <v/>
      </c>
      <c r="L185">
        <f>IFERROR(IF(TRIM(E185)="-", "N/A", IF(RIGHT(E185,1)=")",IF(RIGHT(E185,2)="T)",-1000000000000*VALUE(MID(E185,2,LEN(E185)-3)),IF(RIGHT(E185,2)="M)",-1000000*VALUE(MID(E185,2,LEN(E185)-3)),IF(RIGHT(E185,2)="B)",-1000000000*VALUE(MID(E185,2,LEN(E185)-3)),IF(RIGHT(E185,2)="k)",-1000*VALUE(MID(E185,2,LEN(E185)-3)),VALUE(SUBSTITUTE(E185,",","")))))),IF(RIGHT(E185,1)="T",1000000000000*VALUE(LEFT(E185,LEN(E185)-1)),IF(RIGHT(E185,1)="M",1000000*VALUE(LEFT(E185,LEN(E185)-1)),IF(RIGHT(E185,1)="B",1000000000*VALUE(LEFT(E185,LEN(E185)-1)),IF(RIGHT(E185,1)="%",0.01*VALUE(LEFT(E185,LEN(E185)-1)),IF(RIGHT(E185,1)="k",1000*VALUE(LEFT(E185,LEN(E185)-1)),VALUE(SUBSTITUTE(E185,",",""))))))))),"N/A")</f>
        <v/>
      </c>
      <c r="M185">
        <f>IFERROR(IF(TRIM(F185)="-", "N/A", IF(RIGHT(F185,1)=")",IF(RIGHT(F185,2)="T)",-1000000000000*VALUE(MID(F185,2,LEN(F185)-3)),IF(RIGHT(F185,2)="M)",-1000000*VALUE(MID(F185,2,LEN(F185)-3)),IF(RIGHT(F185,2)="B)",-1000000000*VALUE(MID(F185,2,LEN(F185)-3)),IF(RIGHT(F185,2)="k)",-1000*VALUE(MID(F185,2,LEN(F185)-3)),VALUE(SUBSTITUTE(F185,",","")))))),IF(RIGHT(F185,1)="T",1000000000000*VALUE(LEFT(F185,LEN(F185)-1)),IF(RIGHT(F185,1)="M",1000000*VALUE(LEFT(F185,LEN(F185)-1)),IF(RIGHT(F185,1)="B",1000000000*VALUE(LEFT(F185,LEN(F185)-1)),IF(RIGHT(F185,1)="%",0.01*VALUE(LEFT(F185,LEN(F185)-1)),IF(RIGHT(F185,1)="k",1000*VALUE(LEFT(F185,LEN(F185)-1)),VALUE(SUBSTITUTE(F185,",",""))))))))),"N/A")</f>
        <v/>
      </c>
      <c r="N185">
        <f>IFERROR(IF(TRIM(G185)="-", "N/A", IF(RIGHT(G185,1)=")",IF(RIGHT(G185,2)="T)",-1000000000000*VALUE(MID(G185,2,LEN(G185)-3)),IF(RIGHT(G185,2)="M)",-1000000*VALUE(MID(G185,2,LEN(G185)-3)),IF(RIGHT(G185,2)="B)",-1000000000*VALUE(MID(G185,2,LEN(G185)-3)),IF(RIGHT(G185,2)="k)",-1000*VALUE(MID(G185,2,LEN(G185)-3)),VALUE(SUBSTITUTE(G185,",","")))))),IF(RIGHT(G185,1)="T",1000000000000*VALUE(LEFT(G185,LEN(G185)-1)),IF(RIGHT(G185,1)="M",1000000*VALUE(LEFT(G185,LEN(G185)-1)),IF(RIGHT(G185,1)="B",1000000000*VALUE(LEFT(G185,LEN(G185)-1)),IF(RIGHT(G185,1)="%",0.01*VALUE(LEFT(G185,LEN(G185)-1)),IF(RIGHT(G185,1)="k",1000*VALUE(LEFT(G185,LEN(G185)-1)),VALUE(SUBSTITUTE(G185,",",""))))))))),"N/A")</f>
        <v/>
      </c>
      <c r="P185">
        <f>MAX(J185:N185)</f>
        <v/>
      </c>
      <c r="Q185">
        <f>IFERROR(J144+MATCH(P185,J185:N185,0)-1,"")</f>
        <v/>
      </c>
      <c r="R185">
        <f>IF(Q185="","",MIN(J185:N185))</f>
        <v/>
      </c>
      <c r="S185">
        <f>IFERROR(J144+MATCH(R185,J185:N185,0)-1,"")</f>
        <v/>
      </c>
      <c r="T185">
        <f>IFERROR(AVERAGE(J185:N185),"")</f>
        <v/>
      </c>
      <c r="U185">
        <f>IFERROR(STDEV(J185:N185),"")</f>
        <v/>
      </c>
      <c r="V185">
        <f>IFERROR(IF(C185="-","",IF(ISBLANK(B185),"",IF(OR(ISNUMBER(FIND("Growth",B185)),ISNUMBER(FIND("Margin",B185))),"",(J185-T185)/U185))),"")</f>
        <v/>
      </c>
      <c r="W185">
        <f>IFERROR(IF(OR(D185="-",ISBLANK(D185)),"",(K185-T185)/U185),"")</f>
        <v/>
      </c>
      <c r="X185">
        <f>IFERROR(IF(OR(E185="-",ISBLANK(E185)),"",(L185-T185)/U185),"")</f>
        <v/>
      </c>
      <c r="Y185">
        <f>IFERROR(IF(OR(F185="-",ISBLANK(F185)),"",(M185-T185)/U185),"")</f>
        <v/>
      </c>
      <c r="Z185">
        <f>IFERROR(IF(OR(G185="-",ISBLANK(G185)),"",(N185-T185)/U185),"")</f>
        <v/>
      </c>
      <c r="AA185">
        <f>IF(MAX(MAX(V185:Z185),ABS(MIN(V185:Z185)))=ABS(MIN(V185:Z185)),MIN(V185:Z185),MAX(V185:Z185))</f>
        <v/>
      </c>
      <c r="AB185">
        <f>IFERROR(V144+MATCH(AA185,V185:Z185,0)-1,"")</f>
        <v/>
      </c>
      <c r="AC185">
        <f>IF(AB185&lt;&gt;"",IF(S185=AB185,"Low",IF(AB185=Q185,"High","")),"")</f>
        <v/>
      </c>
      <c r="AE185">
        <f>IF(ISNUMBER(MATCH("N/A",J185:N185,0)),"",IFERROR((5 * SUMPRODUCT(J144:N144,J185:N185) - PRODUCT(SUM(J144:N144),SUM(J185:N185))) / ((5 * SUM((J144^2)+(K144^2)+(L144^2)+(M144^2)+(N144^2))) - SUM(J144:N144)^2),""))</f>
        <v/>
      </c>
      <c r="AF185">
        <f>IFERROR(CORREL(J144:N144,J185:N185),"")</f>
        <v/>
      </c>
      <c r="AZ185">
        <f>IF(Q185=S185,0,1)</f>
        <v/>
      </c>
      <c r="BA185">
        <f>IF(AZ185=1,IF(Q185="","",IF(Q185=N144,"Yes","No")),"")</f>
        <v/>
      </c>
      <c r="BB185">
        <f>IF(BA185="Yes",P185,"")</f>
        <v/>
      </c>
      <c r="BC185">
        <f>IF(AZ185=1,IF(S185="","",IF(S185=N144,"Yes","No")),"")</f>
        <v/>
      </c>
      <c r="BD185">
        <f>IF(BC185="Yes",R185,"")</f>
        <v/>
      </c>
      <c r="BE185">
        <f>IFERROR(IF(SIGN(AE185)=1,"Increasing",IF(SIGN(AE185)=-1,"Decreasing","")),"")</f>
        <v/>
      </c>
      <c r="BF185">
        <f>IF(OR(AND(BE185="Increasing",BA185="Yes"),AND(BE185="Decreasing",BC185="Yes")),"Yes","No")</f>
        <v/>
      </c>
      <c r="BG185">
        <f>IF(I185="pos_trend","Yes","No")</f>
        <v/>
      </c>
      <c r="BH185">
        <f>IF(AF185&lt;&gt;"",IF(ABS(AF185)&gt;0.8,"Yes","No"),"")</f>
        <v/>
      </c>
    </row>
    <row r="186" spans="1:60">
      <c r="I186">
        <f>IF(AND(K186&gt; J186, L186&gt; K186, M186&gt; L186, N186&gt; M186), "pos_trend", IF(AND(K186&lt; J186, L186&lt; K186, M186&lt; L186, N186&lt; M186), "neg_trend", "N/A"))</f>
        <v/>
      </c>
      <c r="J186">
        <f>IFERROR(IF(TRIM(C186)="-", "N/A", IF(RIGHT(C186,1)=")",IF(RIGHT(C186,2)="T)",-1000000000000*VALUE(MID(C186,2,LEN(C186)-3)),IF(RIGHT(C186,2)="M)",-1000000*VALUE(MID(C186,2,LEN(C186)-3)),IF(RIGHT(C186,2)="B)",-1000000000*VALUE(MID(C186,2,LEN(C186)-3)),IF(RIGHT(C186,2)="k)",-1000*VALUE(MID(C186,2,LEN(C186)-3)),VALUE(SUBSTITUTE(C186,",","")))))),IF(RIGHT(C186,1)="T",1000000000000*VALUE(LEFT(C186,LEN(C186)-1)),IF(RIGHT(C186,1)="M",1000000*VALUE(LEFT(C186,LEN(C186)-1)),IF(RIGHT(C186,1)="B",1000000000*VALUE(LEFT(C186,LEN(C186)-1)),IF(RIGHT(C186,1)="%",0.01*VALUE(LEFT(C186,LEN(C186)-1)),IF(RIGHT(C186,1)="k",1000*VALUE(LEFT(C186,LEN(C186)-1)),VALUE(SUBSTITUTE(C186,",",""))))))))),"N/A")</f>
        <v/>
      </c>
      <c r="K186">
        <f>IFERROR(IF(TRIM(D186)="-", "N/A", IF(RIGHT(D186,1)=")",IF(RIGHT(D186,2)="T)",-1000000000000*VALUE(MID(D186,2,LEN(D186)-3)),IF(RIGHT(D186,2)="M)",-1000000*VALUE(MID(D186,2,LEN(D186)-3)),IF(RIGHT(D186,2)="B)",-1000000000*VALUE(MID(D186,2,LEN(D186)-3)),IF(RIGHT(D186,2)="k)",-1000*VALUE(MID(D186,2,LEN(D186)-3)),VALUE(SUBSTITUTE(D186,",","")))))),IF(RIGHT(D186,1)="T",1000000000000*VALUE(LEFT(D186,LEN(D186)-1)),IF(RIGHT(D186,1)="M",1000000*VALUE(LEFT(D186,LEN(D186)-1)),IF(RIGHT(D186,1)="B",1000000000*VALUE(LEFT(D186,LEN(D186)-1)),IF(RIGHT(D186,1)="%",0.01*VALUE(LEFT(D186,LEN(D186)-1)),IF(RIGHT(D186,1)="k",1000*VALUE(LEFT(D186,LEN(D186)-1)),VALUE(SUBSTITUTE(D186,",",""))))))))),"N/A")</f>
        <v/>
      </c>
      <c r="L186">
        <f>IFERROR(IF(TRIM(E186)="-", "N/A", IF(RIGHT(E186,1)=")",IF(RIGHT(E186,2)="T)",-1000000000000*VALUE(MID(E186,2,LEN(E186)-3)),IF(RIGHT(E186,2)="M)",-1000000*VALUE(MID(E186,2,LEN(E186)-3)),IF(RIGHT(E186,2)="B)",-1000000000*VALUE(MID(E186,2,LEN(E186)-3)),IF(RIGHT(E186,2)="k)",-1000*VALUE(MID(E186,2,LEN(E186)-3)),VALUE(SUBSTITUTE(E186,",","")))))),IF(RIGHT(E186,1)="T",1000000000000*VALUE(LEFT(E186,LEN(E186)-1)),IF(RIGHT(E186,1)="M",1000000*VALUE(LEFT(E186,LEN(E186)-1)),IF(RIGHT(E186,1)="B",1000000000*VALUE(LEFT(E186,LEN(E186)-1)),IF(RIGHT(E186,1)="%",0.01*VALUE(LEFT(E186,LEN(E186)-1)),IF(RIGHT(E186,1)="k",1000*VALUE(LEFT(E186,LEN(E186)-1)),VALUE(SUBSTITUTE(E186,",",""))))))))),"N/A")</f>
        <v/>
      </c>
      <c r="M186">
        <f>IFERROR(IF(TRIM(F186)="-", "N/A", IF(RIGHT(F186,1)=")",IF(RIGHT(F186,2)="T)",-1000000000000*VALUE(MID(F186,2,LEN(F186)-3)),IF(RIGHT(F186,2)="M)",-1000000*VALUE(MID(F186,2,LEN(F186)-3)),IF(RIGHT(F186,2)="B)",-1000000000*VALUE(MID(F186,2,LEN(F186)-3)),IF(RIGHT(F186,2)="k)",-1000*VALUE(MID(F186,2,LEN(F186)-3)),VALUE(SUBSTITUTE(F186,",","")))))),IF(RIGHT(F186,1)="T",1000000000000*VALUE(LEFT(F186,LEN(F186)-1)),IF(RIGHT(F186,1)="M",1000000*VALUE(LEFT(F186,LEN(F186)-1)),IF(RIGHT(F186,1)="B",1000000000*VALUE(LEFT(F186,LEN(F186)-1)),IF(RIGHT(F186,1)="%",0.01*VALUE(LEFT(F186,LEN(F186)-1)),IF(RIGHT(F186,1)="k",1000*VALUE(LEFT(F186,LEN(F186)-1)),VALUE(SUBSTITUTE(F186,",",""))))))))),"N/A")</f>
        <v/>
      </c>
      <c r="N186">
        <f>IFERROR(IF(TRIM(G186)="-", "N/A", IF(RIGHT(G186,1)=")",IF(RIGHT(G186,2)="T)",-1000000000000*VALUE(MID(G186,2,LEN(G186)-3)),IF(RIGHT(G186,2)="M)",-1000000*VALUE(MID(G186,2,LEN(G186)-3)),IF(RIGHT(G186,2)="B)",-1000000000*VALUE(MID(G186,2,LEN(G186)-3)),IF(RIGHT(G186,2)="k)",-1000*VALUE(MID(G186,2,LEN(G186)-3)),VALUE(SUBSTITUTE(G186,",","")))))),IF(RIGHT(G186,1)="T",1000000000000*VALUE(LEFT(G186,LEN(G186)-1)),IF(RIGHT(G186,1)="M",1000000*VALUE(LEFT(G186,LEN(G186)-1)),IF(RIGHT(G186,1)="B",1000000000*VALUE(LEFT(G186,LEN(G186)-1)),IF(RIGHT(G186,1)="%",0.01*VALUE(LEFT(G186,LEN(G186)-1)),IF(RIGHT(G186,1)="k",1000*VALUE(LEFT(G186,LEN(G186)-1)),VALUE(SUBSTITUTE(G186,",",""))))))))),"N/A")</f>
        <v/>
      </c>
      <c r="P186">
        <f>MAX(J186:N186)</f>
        <v/>
      </c>
      <c r="Q186">
        <f>IFERROR(J144+MATCH(P186,J186:N186,0)-1,"")</f>
        <v/>
      </c>
      <c r="R186">
        <f>IF(Q186="","",MIN(J186:N186))</f>
        <v/>
      </c>
      <c r="S186">
        <f>IFERROR(J144+MATCH(R186,J186:N186,0)-1,"")</f>
        <v/>
      </c>
      <c r="T186">
        <f>IFERROR(AVERAGE(J186:N186),"")</f>
        <v/>
      </c>
      <c r="U186">
        <f>IFERROR(STDEV(J186:N186),"")</f>
        <v/>
      </c>
      <c r="V186">
        <f>IFERROR(IF(C186="-","",IF(ISBLANK(B186),"",IF(OR(ISNUMBER(FIND("Growth",B186)),ISNUMBER(FIND("Margin",B186))),"",(J186-T186)/U186))),"")</f>
        <v/>
      </c>
      <c r="W186">
        <f>IFERROR(IF(OR(D186="-",ISBLANK(D186)),"",(K186-T186)/U186),"")</f>
        <v/>
      </c>
      <c r="X186">
        <f>IFERROR(IF(OR(E186="-",ISBLANK(E186)),"",(L186-T186)/U186),"")</f>
        <v/>
      </c>
      <c r="Y186">
        <f>IFERROR(IF(OR(F186="-",ISBLANK(F186)),"",(M186-T186)/U186),"")</f>
        <v/>
      </c>
      <c r="Z186">
        <f>IFERROR(IF(OR(G186="-",ISBLANK(G186)),"",(N186-T186)/U186),"")</f>
        <v/>
      </c>
      <c r="AA186">
        <f>IF(MAX(MAX(V186:Z186),ABS(MIN(V186:Z186)))=ABS(MIN(V186:Z186)),MIN(V186:Z186),MAX(V186:Z186))</f>
        <v/>
      </c>
      <c r="AB186">
        <f>IFERROR(V144+MATCH(AA186,V186:Z186,0)-1,"")</f>
        <v/>
      </c>
      <c r="AC186">
        <f>IF(AB186&lt;&gt;"",IF(S186=AB186,"Low",IF(AB186=Q186,"High","")),"")</f>
        <v/>
      </c>
      <c r="AE186">
        <f>IF(ISNUMBER(MATCH("N/A",J186:N186,0)),"",IFERROR((5 * SUMPRODUCT(J144:N144,J186:N186) - PRODUCT(SUM(J144:N144),SUM(J186:N186))) / ((5 * SUM((J144^2)+(K144^2)+(L144^2)+(M144^2)+(N144^2))) - SUM(J144:N144)^2),""))</f>
        <v/>
      </c>
      <c r="AF186">
        <f>IFERROR(CORREL(J144:N144,J186:N186),"")</f>
        <v/>
      </c>
      <c r="AZ186">
        <f>IF(Q186=S186,0,1)</f>
        <v/>
      </c>
      <c r="BA186">
        <f>IF(AZ186=1,IF(Q186="","",IF(Q186=N144,"Yes","No")),"")</f>
        <v/>
      </c>
      <c r="BB186">
        <f>IF(BA186="Yes",P186,"")</f>
        <v/>
      </c>
      <c r="BC186">
        <f>IF(AZ186=1,IF(S186="","",IF(S186=N144,"Yes","No")),"")</f>
        <v/>
      </c>
      <c r="BD186">
        <f>IF(BC186="Yes",R186,"")</f>
        <v/>
      </c>
      <c r="BE186">
        <f>IFERROR(IF(SIGN(AE186)=1,"Increasing",IF(SIGN(AE186)=-1,"Decreasing","")),"")</f>
        <v/>
      </c>
      <c r="BF186">
        <f>IF(OR(AND(BE186="Increasing",BA186="Yes"),AND(BE186="Decreasing",BC186="Yes")),"Yes","No")</f>
        <v/>
      </c>
      <c r="BG186">
        <f>IF(I186="pos_trend","Yes","No")</f>
        <v/>
      </c>
      <c r="BH186">
        <f>IF(AF186&lt;&gt;"",IF(ABS(AF186)&gt;0.8,"Yes","No"),"")</f>
        <v/>
      </c>
    </row>
    <row r="187" spans="1:60">
      <c r="I187">
        <f>IF(AND(K187&gt; J187, L187&gt; K187, M187&gt; L187, N187&gt; M187), "pos_trend", IF(AND(K187&lt; J187, L187&lt; K187, M187&lt; L187, N187&lt; M187), "neg_trend", "N/A"))</f>
        <v/>
      </c>
      <c r="J187">
        <f>IFERROR(IF(TRIM(C187)="-", "N/A", IF(RIGHT(C187,1)=")",IF(RIGHT(C187,2)="T)",-1000000000000*VALUE(MID(C187,2,LEN(C187)-3)),IF(RIGHT(C187,2)="M)",-1000000*VALUE(MID(C187,2,LEN(C187)-3)),IF(RIGHT(C187,2)="B)",-1000000000*VALUE(MID(C187,2,LEN(C187)-3)),IF(RIGHT(C187,2)="k)",-1000*VALUE(MID(C187,2,LEN(C187)-3)),VALUE(SUBSTITUTE(C187,",","")))))),IF(RIGHT(C187,1)="T",1000000000000*VALUE(LEFT(C187,LEN(C187)-1)),IF(RIGHT(C187,1)="M",1000000*VALUE(LEFT(C187,LEN(C187)-1)),IF(RIGHT(C187,1)="B",1000000000*VALUE(LEFT(C187,LEN(C187)-1)),IF(RIGHT(C187,1)="%",0.01*VALUE(LEFT(C187,LEN(C187)-1)),IF(RIGHT(C187,1)="k",1000*VALUE(LEFT(C187,LEN(C187)-1)),VALUE(SUBSTITUTE(C187,",",""))))))))),"N/A")</f>
        <v/>
      </c>
      <c r="K187">
        <f>IFERROR(IF(TRIM(D187)="-", "N/A", IF(RIGHT(D187,1)=")",IF(RIGHT(D187,2)="T)",-1000000000000*VALUE(MID(D187,2,LEN(D187)-3)),IF(RIGHT(D187,2)="M)",-1000000*VALUE(MID(D187,2,LEN(D187)-3)),IF(RIGHT(D187,2)="B)",-1000000000*VALUE(MID(D187,2,LEN(D187)-3)),IF(RIGHT(D187,2)="k)",-1000*VALUE(MID(D187,2,LEN(D187)-3)),VALUE(SUBSTITUTE(D187,",","")))))),IF(RIGHT(D187,1)="T",1000000000000*VALUE(LEFT(D187,LEN(D187)-1)),IF(RIGHT(D187,1)="M",1000000*VALUE(LEFT(D187,LEN(D187)-1)),IF(RIGHT(D187,1)="B",1000000000*VALUE(LEFT(D187,LEN(D187)-1)),IF(RIGHT(D187,1)="%",0.01*VALUE(LEFT(D187,LEN(D187)-1)),IF(RIGHT(D187,1)="k",1000*VALUE(LEFT(D187,LEN(D187)-1)),VALUE(SUBSTITUTE(D187,",",""))))))))),"N/A")</f>
        <v/>
      </c>
      <c r="L187">
        <f>IFERROR(IF(TRIM(E187)="-", "N/A", IF(RIGHT(E187,1)=")",IF(RIGHT(E187,2)="T)",-1000000000000*VALUE(MID(E187,2,LEN(E187)-3)),IF(RIGHT(E187,2)="M)",-1000000*VALUE(MID(E187,2,LEN(E187)-3)),IF(RIGHT(E187,2)="B)",-1000000000*VALUE(MID(E187,2,LEN(E187)-3)),IF(RIGHT(E187,2)="k)",-1000*VALUE(MID(E187,2,LEN(E187)-3)),VALUE(SUBSTITUTE(E187,",","")))))),IF(RIGHT(E187,1)="T",1000000000000*VALUE(LEFT(E187,LEN(E187)-1)),IF(RIGHT(E187,1)="M",1000000*VALUE(LEFT(E187,LEN(E187)-1)),IF(RIGHT(E187,1)="B",1000000000*VALUE(LEFT(E187,LEN(E187)-1)),IF(RIGHT(E187,1)="%",0.01*VALUE(LEFT(E187,LEN(E187)-1)),IF(RIGHT(E187,1)="k",1000*VALUE(LEFT(E187,LEN(E187)-1)),VALUE(SUBSTITUTE(E187,",",""))))))))),"N/A")</f>
        <v/>
      </c>
      <c r="M187">
        <f>IFERROR(IF(TRIM(F187)="-", "N/A", IF(RIGHT(F187,1)=")",IF(RIGHT(F187,2)="T)",-1000000000000*VALUE(MID(F187,2,LEN(F187)-3)),IF(RIGHT(F187,2)="M)",-1000000*VALUE(MID(F187,2,LEN(F187)-3)),IF(RIGHT(F187,2)="B)",-1000000000*VALUE(MID(F187,2,LEN(F187)-3)),IF(RIGHT(F187,2)="k)",-1000*VALUE(MID(F187,2,LEN(F187)-3)),VALUE(SUBSTITUTE(F187,",","")))))),IF(RIGHT(F187,1)="T",1000000000000*VALUE(LEFT(F187,LEN(F187)-1)),IF(RIGHT(F187,1)="M",1000000*VALUE(LEFT(F187,LEN(F187)-1)),IF(RIGHT(F187,1)="B",1000000000*VALUE(LEFT(F187,LEN(F187)-1)),IF(RIGHT(F187,1)="%",0.01*VALUE(LEFT(F187,LEN(F187)-1)),IF(RIGHT(F187,1)="k",1000*VALUE(LEFT(F187,LEN(F187)-1)),VALUE(SUBSTITUTE(F187,",",""))))))))),"N/A")</f>
        <v/>
      </c>
      <c r="N187">
        <f>IFERROR(IF(TRIM(G187)="-", "N/A", IF(RIGHT(G187,1)=")",IF(RIGHT(G187,2)="T)",-1000000000000*VALUE(MID(G187,2,LEN(G187)-3)),IF(RIGHT(G187,2)="M)",-1000000*VALUE(MID(G187,2,LEN(G187)-3)),IF(RIGHT(G187,2)="B)",-1000000000*VALUE(MID(G187,2,LEN(G187)-3)),IF(RIGHT(G187,2)="k)",-1000*VALUE(MID(G187,2,LEN(G187)-3)),VALUE(SUBSTITUTE(G187,",","")))))),IF(RIGHT(G187,1)="T",1000000000000*VALUE(LEFT(G187,LEN(G187)-1)),IF(RIGHT(G187,1)="M",1000000*VALUE(LEFT(G187,LEN(G187)-1)),IF(RIGHT(G187,1)="B",1000000000*VALUE(LEFT(G187,LEN(G187)-1)),IF(RIGHT(G187,1)="%",0.01*VALUE(LEFT(G187,LEN(G187)-1)),IF(RIGHT(G187,1)="k",1000*VALUE(LEFT(G187,LEN(G187)-1)),VALUE(SUBSTITUTE(G187,",",""))))))))),"N/A")</f>
        <v/>
      </c>
      <c r="P187">
        <f>MAX(J187:N187)</f>
        <v/>
      </c>
      <c r="Q187">
        <f>IFERROR(J144+MATCH(P187,J187:N187,0)-1,"")</f>
        <v/>
      </c>
      <c r="R187">
        <f>IF(Q187="","",MIN(J187:N187))</f>
        <v/>
      </c>
      <c r="S187">
        <f>IFERROR(J144+MATCH(R187,J187:N187,0)-1,"")</f>
        <v/>
      </c>
      <c r="T187">
        <f>IFERROR(AVERAGE(J187:N187),"")</f>
        <v/>
      </c>
      <c r="U187">
        <f>IFERROR(STDEV(J187:N187),"")</f>
        <v/>
      </c>
      <c r="V187">
        <f>IFERROR(IF(C187="-","",IF(ISBLANK(B187),"",IF(OR(ISNUMBER(FIND("Growth",B187)),ISNUMBER(FIND("Margin",B187))),"",(J187-T187)/U187))),"")</f>
        <v/>
      </c>
      <c r="W187">
        <f>IFERROR(IF(OR(D187="-",ISBLANK(D187)),"",(K187-T187)/U187),"")</f>
        <v/>
      </c>
      <c r="X187">
        <f>IFERROR(IF(OR(E187="-",ISBLANK(E187)),"",(L187-T187)/U187),"")</f>
        <v/>
      </c>
      <c r="Y187">
        <f>IFERROR(IF(OR(F187="-",ISBLANK(F187)),"",(M187-T187)/U187),"")</f>
        <v/>
      </c>
      <c r="Z187">
        <f>IFERROR(IF(OR(G187="-",ISBLANK(G187)),"",(N187-T187)/U187),"")</f>
        <v/>
      </c>
      <c r="AA187">
        <f>IF(MAX(MAX(V187:Z187),ABS(MIN(V187:Z187)))=ABS(MIN(V187:Z187)),MIN(V187:Z187),MAX(V187:Z187))</f>
        <v/>
      </c>
      <c r="AB187">
        <f>IFERROR(V144+MATCH(AA187,V187:Z187,0)-1,"")</f>
        <v/>
      </c>
      <c r="AC187">
        <f>IF(AB187&lt;&gt;"",IF(S187=AB187,"Low",IF(AB187=Q187,"High","")),"")</f>
        <v/>
      </c>
      <c r="AE187">
        <f>IF(ISNUMBER(MATCH("N/A",J187:N187,0)),"",IFERROR((5 * SUMPRODUCT(J144:N144,J187:N187) - PRODUCT(SUM(J144:N144),SUM(J187:N187))) / ((5 * SUM((J144^2)+(K144^2)+(L144^2)+(M144^2)+(N144^2))) - SUM(J144:N144)^2),""))</f>
        <v/>
      </c>
      <c r="AF187">
        <f>IFERROR(CORREL(J144:N144,J187:N187),"")</f>
        <v/>
      </c>
      <c r="AZ187">
        <f>IF(Q187=S187,0,1)</f>
        <v/>
      </c>
      <c r="BA187">
        <f>IF(AZ187=1,IF(Q187="","",IF(Q187=N144,"Yes","No")),"")</f>
        <v/>
      </c>
      <c r="BB187">
        <f>IF(BA187="Yes",P187,"")</f>
        <v/>
      </c>
      <c r="BC187">
        <f>IF(AZ187=1,IF(S187="","",IF(S187=N144,"Yes","No")),"")</f>
        <v/>
      </c>
      <c r="BD187">
        <f>IF(BC187="Yes",R187,"")</f>
        <v/>
      </c>
      <c r="BE187">
        <f>IFERROR(IF(SIGN(AE187)=1,"Increasing",IF(SIGN(AE187)=-1,"Decreasing","")),"")</f>
        <v/>
      </c>
      <c r="BF187">
        <f>IF(OR(AND(BE187="Increasing",BA187="Yes"),AND(BE187="Decreasing",BC187="Yes")),"Yes","No")</f>
        <v/>
      </c>
      <c r="BG187">
        <f>IF(I187="pos_trend","Yes","No")</f>
        <v/>
      </c>
      <c r="BH187">
        <f>IF(AF187&lt;&gt;"",IF(ABS(AF187)&gt;0.8,"Yes","No"),"")</f>
        <v/>
      </c>
    </row>
    <row r="188" spans="1:60">
      <c r="I188">
        <f>IF(AND(K188&gt; J188, L188&gt; K188, M188&gt; L188, N188&gt; M188), "pos_trend", IF(AND(K188&lt; J188, L188&lt; K188, M188&lt; L188, N188&lt; M188), "neg_trend", "N/A"))</f>
        <v/>
      </c>
      <c r="J188">
        <f>IFERROR(IF(TRIM(C188)="-", "N/A", IF(RIGHT(C188,1)=")",IF(RIGHT(C188,2)="T)",-1000000000000*VALUE(MID(C188,2,LEN(C188)-3)),IF(RIGHT(C188,2)="M)",-1000000*VALUE(MID(C188,2,LEN(C188)-3)),IF(RIGHT(C188,2)="B)",-1000000000*VALUE(MID(C188,2,LEN(C188)-3)),IF(RIGHT(C188,2)="k)",-1000*VALUE(MID(C188,2,LEN(C188)-3)),VALUE(SUBSTITUTE(C188,",","")))))),IF(RIGHT(C188,1)="T",1000000000000*VALUE(LEFT(C188,LEN(C188)-1)),IF(RIGHT(C188,1)="M",1000000*VALUE(LEFT(C188,LEN(C188)-1)),IF(RIGHT(C188,1)="B",1000000000*VALUE(LEFT(C188,LEN(C188)-1)),IF(RIGHT(C188,1)="%",0.01*VALUE(LEFT(C188,LEN(C188)-1)),IF(RIGHT(C188,1)="k",1000*VALUE(LEFT(C188,LEN(C188)-1)),VALUE(SUBSTITUTE(C188,",",""))))))))),"N/A")</f>
        <v/>
      </c>
      <c r="K188">
        <f>IFERROR(IF(TRIM(D188)="-", "N/A", IF(RIGHT(D188,1)=")",IF(RIGHT(D188,2)="T)",-1000000000000*VALUE(MID(D188,2,LEN(D188)-3)),IF(RIGHT(D188,2)="M)",-1000000*VALUE(MID(D188,2,LEN(D188)-3)),IF(RIGHT(D188,2)="B)",-1000000000*VALUE(MID(D188,2,LEN(D188)-3)),IF(RIGHT(D188,2)="k)",-1000*VALUE(MID(D188,2,LEN(D188)-3)),VALUE(SUBSTITUTE(D188,",","")))))),IF(RIGHT(D188,1)="T",1000000000000*VALUE(LEFT(D188,LEN(D188)-1)),IF(RIGHT(D188,1)="M",1000000*VALUE(LEFT(D188,LEN(D188)-1)),IF(RIGHT(D188,1)="B",1000000000*VALUE(LEFT(D188,LEN(D188)-1)),IF(RIGHT(D188,1)="%",0.01*VALUE(LEFT(D188,LEN(D188)-1)),IF(RIGHT(D188,1)="k",1000*VALUE(LEFT(D188,LEN(D188)-1)),VALUE(SUBSTITUTE(D188,",",""))))))))),"N/A")</f>
        <v/>
      </c>
      <c r="L188">
        <f>IFERROR(IF(TRIM(E188)="-", "N/A", IF(RIGHT(E188,1)=")",IF(RIGHT(E188,2)="T)",-1000000000000*VALUE(MID(E188,2,LEN(E188)-3)),IF(RIGHT(E188,2)="M)",-1000000*VALUE(MID(E188,2,LEN(E188)-3)),IF(RIGHT(E188,2)="B)",-1000000000*VALUE(MID(E188,2,LEN(E188)-3)),IF(RIGHT(E188,2)="k)",-1000*VALUE(MID(E188,2,LEN(E188)-3)),VALUE(SUBSTITUTE(E188,",","")))))),IF(RIGHT(E188,1)="T",1000000000000*VALUE(LEFT(E188,LEN(E188)-1)),IF(RIGHT(E188,1)="M",1000000*VALUE(LEFT(E188,LEN(E188)-1)),IF(RIGHT(E188,1)="B",1000000000*VALUE(LEFT(E188,LEN(E188)-1)),IF(RIGHT(E188,1)="%",0.01*VALUE(LEFT(E188,LEN(E188)-1)),IF(RIGHT(E188,1)="k",1000*VALUE(LEFT(E188,LEN(E188)-1)),VALUE(SUBSTITUTE(E188,",",""))))))))),"N/A")</f>
        <v/>
      </c>
      <c r="M188">
        <f>IFERROR(IF(TRIM(F188)="-", "N/A", IF(RIGHT(F188,1)=")",IF(RIGHT(F188,2)="T)",-1000000000000*VALUE(MID(F188,2,LEN(F188)-3)),IF(RIGHT(F188,2)="M)",-1000000*VALUE(MID(F188,2,LEN(F188)-3)),IF(RIGHT(F188,2)="B)",-1000000000*VALUE(MID(F188,2,LEN(F188)-3)),IF(RIGHT(F188,2)="k)",-1000*VALUE(MID(F188,2,LEN(F188)-3)),VALUE(SUBSTITUTE(F188,",","")))))),IF(RIGHT(F188,1)="T",1000000000000*VALUE(LEFT(F188,LEN(F188)-1)),IF(RIGHT(F188,1)="M",1000000*VALUE(LEFT(F188,LEN(F188)-1)),IF(RIGHT(F188,1)="B",1000000000*VALUE(LEFT(F188,LEN(F188)-1)),IF(RIGHT(F188,1)="%",0.01*VALUE(LEFT(F188,LEN(F188)-1)),IF(RIGHT(F188,1)="k",1000*VALUE(LEFT(F188,LEN(F188)-1)),VALUE(SUBSTITUTE(F188,",",""))))))))),"N/A")</f>
        <v/>
      </c>
      <c r="N188">
        <f>IFERROR(IF(TRIM(G188)="-", "N/A", IF(RIGHT(G188,1)=")",IF(RIGHT(G188,2)="T)",-1000000000000*VALUE(MID(G188,2,LEN(G188)-3)),IF(RIGHT(G188,2)="M)",-1000000*VALUE(MID(G188,2,LEN(G188)-3)),IF(RIGHT(G188,2)="B)",-1000000000*VALUE(MID(G188,2,LEN(G188)-3)),IF(RIGHT(G188,2)="k)",-1000*VALUE(MID(G188,2,LEN(G188)-3)),VALUE(SUBSTITUTE(G188,",","")))))),IF(RIGHT(G188,1)="T",1000000000000*VALUE(LEFT(G188,LEN(G188)-1)),IF(RIGHT(G188,1)="M",1000000*VALUE(LEFT(G188,LEN(G188)-1)),IF(RIGHT(G188,1)="B",1000000000*VALUE(LEFT(G188,LEN(G188)-1)),IF(RIGHT(G188,1)="%",0.01*VALUE(LEFT(G188,LEN(G188)-1)),IF(RIGHT(G188,1)="k",1000*VALUE(LEFT(G188,LEN(G188)-1)),VALUE(SUBSTITUTE(G188,",",""))))))))),"N/A")</f>
        <v/>
      </c>
      <c r="P188">
        <f>MAX(J188:N188)</f>
        <v/>
      </c>
      <c r="Q188">
        <f>IFERROR(J144+MATCH(P188,J188:N188,0)-1,"")</f>
        <v/>
      </c>
      <c r="R188">
        <f>IF(Q188="","",MIN(J188:N188))</f>
        <v/>
      </c>
      <c r="S188">
        <f>IFERROR(J144+MATCH(R188,J188:N188,0)-1,"")</f>
        <v/>
      </c>
      <c r="T188">
        <f>IFERROR(AVERAGE(J188:N188),"")</f>
        <v/>
      </c>
      <c r="U188">
        <f>IFERROR(STDEV(J188:N188),"")</f>
        <v/>
      </c>
      <c r="V188">
        <f>IFERROR(IF(C188="-","",IF(ISBLANK(B188),"",IF(OR(ISNUMBER(FIND("Growth",B188)),ISNUMBER(FIND("Margin",B188))),"",(J188-T188)/U188))),"")</f>
        <v/>
      </c>
      <c r="W188">
        <f>IFERROR(IF(OR(D188="-",ISBLANK(D188)),"",(K188-T188)/U188),"")</f>
        <v/>
      </c>
      <c r="X188">
        <f>IFERROR(IF(OR(E188="-",ISBLANK(E188)),"",(L188-T188)/U188),"")</f>
        <v/>
      </c>
      <c r="Y188">
        <f>IFERROR(IF(OR(F188="-",ISBLANK(F188)),"",(M188-T188)/U188),"")</f>
        <v/>
      </c>
      <c r="Z188">
        <f>IFERROR(IF(OR(G188="-",ISBLANK(G188)),"",(N188-T188)/U188),"")</f>
        <v/>
      </c>
      <c r="AA188">
        <f>IF(MAX(MAX(V188:Z188),ABS(MIN(V188:Z188)))=ABS(MIN(V188:Z188)),MIN(V188:Z188),MAX(V188:Z188))</f>
        <v/>
      </c>
      <c r="AB188">
        <f>IFERROR(V144+MATCH(AA188,V188:Z188,0)-1,"")</f>
        <v/>
      </c>
      <c r="AC188">
        <f>IF(AB188&lt;&gt;"",IF(S188=AB188,"Low",IF(AB188=Q188,"High","")),"")</f>
        <v/>
      </c>
      <c r="AE188">
        <f>IF(ISNUMBER(MATCH("N/A",J188:N188,0)),"",IFERROR((5 * SUMPRODUCT(J144:N144,J188:N188) - PRODUCT(SUM(J144:N144),SUM(J188:N188))) / ((5 * SUM((J144^2)+(K144^2)+(L144^2)+(M144^2)+(N144^2))) - SUM(J144:N144)^2),""))</f>
        <v/>
      </c>
      <c r="AF188">
        <f>IFERROR(CORREL(J144:N144,J188:N188),"")</f>
        <v/>
      </c>
      <c r="AZ188">
        <f>IF(Q188=S188,0,1)</f>
        <v/>
      </c>
      <c r="BA188">
        <f>IF(AZ188=1,IF(Q188="","",IF(Q188=N144,"Yes","No")),"")</f>
        <v/>
      </c>
      <c r="BB188">
        <f>IF(BA188="Yes",P188,"")</f>
        <v/>
      </c>
      <c r="BC188">
        <f>IF(AZ188=1,IF(S188="","",IF(S188=N144,"Yes","No")),"")</f>
        <v/>
      </c>
      <c r="BD188">
        <f>IF(BC188="Yes",R188,"")</f>
        <v/>
      </c>
      <c r="BE188">
        <f>IFERROR(IF(SIGN(AE188)=1,"Increasing",IF(SIGN(AE188)=-1,"Decreasing","")),"")</f>
        <v/>
      </c>
      <c r="BF188">
        <f>IF(OR(AND(BE188="Increasing",BA188="Yes"),AND(BE188="Decreasing",BC188="Yes")),"Yes","No")</f>
        <v/>
      </c>
      <c r="BG188">
        <f>IF(I188="pos_trend","Yes","No")</f>
        <v/>
      </c>
      <c r="BH188">
        <f>IF(AF188&lt;&gt;"",IF(ABS(AF188)&gt;0.8,"Yes","No"),"")</f>
        <v/>
      </c>
    </row>
    <row r="189" spans="1:60">
      <c r="I189">
        <f>IF(AND(K189&gt; J189, L189&gt; K189, M189&gt; L189, N189&gt; M189), "pos_trend", IF(AND(K189&lt; J189, L189&lt; K189, M189&lt; L189, N189&lt; M189), "neg_trend", "N/A"))</f>
        <v/>
      </c>
      <c r="J189">
        <f>IFERROR(IF(TRIM(C189)="-", "N/A", IF(RIGHT(C189,1)=")",IF(RIGHT(C189,2)="T)",-1000000000000*VALUE(MID(C189,2,LEN(C189)-3)),IF(RIGHT(C189,2)="M)",-1000000*VALUE(MID(C189,2,LEN(C189)-3)),IF(RIGHT(C189,2)="B)",-1000000000*VALUE(MID(C189,2,LEN(C189)-3)),IF(RIGHT(C189,2)="k)",-1000*VALUE(MID(C189,2,LEN(C189)-3)),VALUE(SUBSTITUTE(C189,",","")))))),IF(RIGHT(C189,1)="T",1000000000000*VALUE(LEFT(C189,LEN(C189)-1)),IF(RIGHT(C189,1)="M",1000000*VALUE(LEFT(C189,LEN(C189)-1)),IF(RIGHT(C189,1)="B",1000000000*VALUE(LEFT(C189,LEN(C189)-1)),IF(RIGHT(C189,1)="%",0.01*VALUE(LEFT(C189,LEN(C189)-1)),IF(RIGHT(C189,1)="k",1000*VALUE(LEFT(C189,LEN(C189)-1)),VALUE(SUBSTITUTE(C189,",",""))))))))),"N/A")</f>
        <v/>
      </c>
      <c r="K189">
        <f>IFERROR(IF(TRIM(D189)="-", "N/A", IF(RIGHT(D189,1)=")",IF(RIGHT(D189,2)="T)",-1000000000000*VALUE(MID(D189,2,LEN(D189)-3)),IF(RIGHT(D189,2)="M)",-1000000*VALUE(MID(D189,2,LEN(D189)-3)),IF(RIGHT(D189,2)="B)",-1000000000*VALUE(MID(D189,2,LEN(D189)-3)),IF(RIGHT(D189,2)="k)",-1000*VALUE(MID(D189,2,LEN(D189)-3)),VALUE(SUBSTITUTE(D189,",","")))))),IF(RIGHT(D189,1)="T",1000000000000*VALUE(LEFT(D189,LEN(D189)-1)),IF(RIGHT(D189,1)="M",1000000*VALUE(LEFT(D189,LEN(D189)-1)),IF(RIGHT(D189,1)="B",1000000000*VALUE(LEFT(D189,LEN(D189)-1)),IF(RIGHT(D189,1)="%",0.01*VALUE(LEFT(D189,LEN(D189)-1)),IF(RIGHT(D189,1)="k",1000*VALUE(LEFT(D189,LEN(D189)-1)),VALUE(SUBSTITUTE(D189,",",""))))))))),"N/A")</f>
        <v/>
      </c>
      <c r="L189">
        <f>IFERROR(IF(TRIM(E189)="-", "N/A", IF(RIGHT(E189,1)=")",IF(RIGHT(E189,2)="T)",-1000000000000*VALUE(MID(E189,2,LEN(E189)-3)),IF(RIGHT(E189,2)="M)",-1000000*VALUE(MID(E189,2,LEN(E189)-3)),IF(RIGHT(E189,2)="B)",-1000000000*VALUE(MID(E189,2,LEN(E189)-3)),IF(RIGHT(E189,2)="k)",-1000*VALUE(MID(E189,2,LEN(E189)-3)),VALUE(SUBSTITUTE(E189,",","")))))),IF(RIGHT(E189,1)="T",1000000000000*VALUE(LEFT(E189,LEN(E189)-1)),IF(RIGHT(E189,1)="M",1000000*VALUE(LEFT(E189,LEN(E189)-1)),IF(RIGHT(E189,1)="B",1000000000*VALUE(LEFT(E189,LEN(E189)-1)),IF(RIGHT(E189,1)="%",0.01*VALUE(LEFT(E189,LEN(E189)-1)),IF(RIGHT(E189,1)="k",1000*VALUE(LEFT(E189,LEN(E189)-1)),VALUE(SUBSTITUTE(E189,",",""))))))))),"N/A")</f>
        <v/>
      </c>
      <c r="M189">
        <f>IFERROR(IF(TRIM(F189)="-", "N/A", IF(RIGHT(F189,1)=")",IF(RIGHT(F189,2)="T)",-1000000000000*VALUE(MID(F189,2,LEN(F189)-3)),IF(RIGHT(F189,2)="M)",-1000000*VALUE(MID(F189,2,LEN(F189)-3)),IF(RIGHT(F189,2)="B)",-1000000000*VALUE(MID(F189,2,LEN(F189)-3)),IF(RIGHT(F189,2)="k)",-1000*VALUE(MID(F189,2,LEN(F189)-3)),VALUE(SUBSTITUTE(F189,",","")))))),IF(RIGHT(F189,1)="T",1000000000000*VALUE(LEFT(F189,LEN(F189)-1)),IF(RIGHT(F189,1)="M",1000000*VALUE(LEFT(F189,LEN(F189)-1)),IF(RIGHT(F189,1)="B",1000000000*VALUE(LEFT(F189,LEN(F189)-1)),IF(RIGHT(F189,1)="%",0.01*VALUE(LEFT(F189,LEN(F189)-1)),IF(RIGHT(F189,1)="k",1000*VALUE(LEFT(F189,LEN(F189)-1)),VALUE(SUBSTITUTE(F189,",",""))))))))),"N/A")</f>
        <v/>
      </c>
      <c r="N189">
        <f>IFERROR(IF(TRIM(G189)="-", "N/A", IF(RIGHT(G189,1)=")",IF(RIGHT(G189,2)="T)",-1000000000000*VALUE(MID(G189,2,LEN(G189)-3)),IF(RIGHT(G189,2)="M)",-1000000*VALUE(MID(G189,2,LEN(G189)-3)),IF(RIGHT(G189,2)="B)",-1000000000*VALUE(MID(G189,2,LEN(G189)-3)),IF(RIGHT(G189,2)="k)",-1000*VALUE(MID(G189,2,LEN(G189)-3)),VALUE(SUBSTITUTE(G189,",","")))))),IF(RIGHT(G189,1)="T",1000000000000*VALUE(LEFT(G189,LEN(G189)-1)),IF(RIGHT(G189,1)="M",1000000*VALUE(LEFT(G189,LEN(G189)-1)),IF(RIGHT(G189,1)="B",1000000000*VALUE(LEFT(G189,LEN(G189)-1)),IF(RIGHT(G189,1)="%",0.01*VALUE(LEFT(G189,LEN(G189)-1)),IF(RIGHT(G189,1)="k",1000*VALUE(LEFT(G189,LEN(G189)-1)),VALUE(SUBSTITUTE(G189,",",""))))))))),"N/A")</f>
        <v/>
      </c>
      <c r="P189">
        <f>MAX(J189:N189)</f>
        <v/>
      </c>
      <c r="Q189">
        <f>IFERROR(J144+MATCH(P189,J189:N189,0)-1,"")</f>
        <v/>
      </c>
      <c r="R189">
        <f>IF(Q189="","",MIN(J189:N189))</f>
        <v/>
      </c>
      <c r="S189">
        <f>IFERROR(J144+MATCH(R189,J189:N189,0)-1,"")</f>
        <v/>
      </c>
      <c r="T189">
        <f>IFERROR(AVERAGE(J189:N189),"")</f>
        <v/>
      </c>
      <c r="U189">
        <f>IFERROR(STDEV(J189:N189),"")</f>
        <v/>
      </c>
      <c r="V189">
        <f>IFERROR(IF(C189="-","",IF(ISBLANK(B189),"",IF(OR(ISNUMBER(FIND("Growth",B189)),ISNUMBER(FIND("Margin",B189))),"",(J189-T189)/U189))),"")</f>
        <v/>
      </c>
      <c r="W189">
        <f>IFERROR(IF(OR(D189="-",ISBLANK(D189)),"",(K189-T189)/U189),"")</f>
        <v/>
      </c>
      <c r="X189">
        <f>IFERROR(IF(OR(E189="-",ISBLANK(E189)),"",(L189-T189)/U189),"")</f>
        <v/>
      </c>
      <c r="Y189">
        <f>IFERROR(IF(OR(F189="-",ISBLANK(F189)),"",(M189-T189)/U189),"")</f>
        <v/>
      </c>
      <c r="Z189">
        <f>IFERROR(IF(OR(G189="-",ISBLANK(G189)),"",(N189-T189)/U189),"")</f>
        <v/>
      </c>
      <c r="AA189">
        <f>IF(MAX(MAX(V189:Z189),ABS(MIN(V189:Z189)))=ABS(MIN(V189:Z189)),MIN(V189:Z189),MAX(V189:Z189))</f>
        <v/>
      </c>
      <c r="AB189">
        <f>IFERROR(V144+MATCH(AA189,V189:Z189,0)-1,"")</f>
        <v/>
      </c>
      <c r="AC189">
        <f>IF(AB189&lt;&gt;"",IF(S189=AB189,"Low",IF(AB189=Q189,"High","")),"")</f>
        <v/>
      </c>
      <c r="AE189">
        <f>IF(ISNUMBER(MATCH("N/A",J189:N189,0)),"",IFERROR((5 * SUMPRODUCT(J144:N144,J189:N189) - PRODUCT(SUM(J144:N144),SUM(J189:N189))) / ((5 * SUM((J144^2)+(K144^2)+(L144^2)+(M144^2)+(N144^2))) - SUM(J144:N144)^2),""))</f>
        <v/>
      </c>
      <c r="AF189">
        <f>IFERROR(CORREL(J144:N144,J189:N189),"")</f>
        <v/>
      </c>
      <c r="AZ189">
        <f>IF(Q189=S189,0,1)</f>
        <v/>
      </c>
      <c r="BA189">
        <f>IF(AZ189=1,IF(Q189="","",IF(Q189=N144,"Yes","No")),"")</f>
        <v/>
      </c>
      <c r="BB189">
        <f>IF(BA189="Yes",P189,"")</f>
        <v/>
      </c>
      <c r="BC189">
        <f>IF(AZ189=1,IF(S189="","",IF(S189=N144,"Yes","No")),"")</f>
        <v/>
      </c>
      <c r="BD189">
        <f>IF(BC189="Yes",R189,"")</f>
        <v/>
      </c>
      <c r="BE189">
        <f>IFERROR(IF(SIGN(AE189)=1,"Increasing",IF(SIGN(AE189)=-1,"Decreasing","")),"")</f>
        <v/>
      </c>
      <c r="BF189">
        <f>IF(OR(AND(BE189="Increasing",BA189="Yes"),AND(BE189="Decreasing",BC189="Yes")),"Yes","No")</f>
        <v/>
      </c>
      <c r="BG189">
        <f>IF(I189="pos_trend","Yes","No")</f>
        <v/>
      </c>
      <c r="BH189">
        <f>IF(AF189&lt;&gt;"",IF(ABS(AF189)&gt;0.8,"Yes","No"),"")</f>
        <v/>
      </c>
    </row>
    <row r="190" spans="1:60">
      <c r="I190">
        <f>IF(AND(K190&gt; J190, L190&gt; K190, M190&gt; L190, N190&gt; M190), "pos_trend", IF(AND(K190&lt; J190, L190&lt; K190, M190&lt; L190, N190&lt; M190), "neg_trend", "N/A"))</f>
        <v/>
      </c>
      <c r="J190">
        <f>IFERROR(IF(TRIM(C190)="-", "N/A", IF(RIGHT(C190,1)=")",IF(RIGHT(C190,2)="T)",-1000000000000*VALUE(MID(C190,2,LEN(C190)-3)),IF(RIGHT(C190,2)="M)",-1000000*VALUE(MID(C190,2,LEN(C190)-3)),IF(RIGHT(C190,2)="B)",-1000000000*VALUE(MID(C190,2,LEN(C190)-3)),IF(RIGHT(C190,2)="k)",-1000*VALUE(MID(C190,2,LEN(C190)-3)),VALUE(SUBSTITUTE(C190,",","")))))),IF(RIGHT(C190,1)="T",1000000000000*VALUE(LEFT(C190,LEN(C190)-1)),IF(RIGHT(C190,1)="M",1000000*VALUE(LEFT(C190,LEN(C190)-1)),IF(RIGHT(C190,1)="B",1000000000*VALUE(LEFT(C190,LEN(C190)-1)),IF(RIGHT(C190,1)="%",0.01*VALUE(LEFT(C190,LEN(C190)-1)),IF(RIGHT(C190,1)="k",1000*VALUE(LEFT(C190,LEN(C190)-1)),VALUE(SUBSTITUTE(C190,",",""))))))))),"N/A")</f>
        <v/>
      </c>
      <c r="K190">
        <f>IFERROR(IF(TRIM(D190)="-", "N/A", IF(RIGHT(D190,1)=")",IF(RIGHT(D190,2)="T)",-1000000000000*VALUE(MID(D190,2,LEN(D190)-3)),IF(RIGHT(D190,2)="M)",-1000000*VALUE(MID(D190,2,LEN(D190)-3)),IF(RIGHT(D190,2)="B)",-1000000000*VALUE(MID(D190,2,LEN(D190)-3)),IF(RIGHT(D190,2)="k)",-1000*VALUE(MID(D190,2,LEN(D190)-3)),VALUE(SUBSTITUTE(D190,",","")))))),IF(RIGHT(D190,1)="T",1000000000000*VALUE(LEFT(D190,LEN(D190)-1)),IF(RIGHT(D190,1)="M",1000000*VALUE(LEFT(D190,LEN(D190)-1)),IF(RIGHT(D190,1)="B",1000000000*VALUE(LEFT(D190,LEN(D190)-1)),IF(RIGHT(D190,1)="%",0.01*VALUE(LEFT(D190,LEN(D190)-1)),IF(RIGHT(D190,1)="k",1000*VALUE(LEFT(D190,LEN(D190)-1)),VALUE(SUBSTITUTE(D190,",",""))))))))),"N/A")</f>
        <v/>
      </c>
      <c r="L190">
        <f>IFERROR(IF(TRIM(E190)="-", "N/A", IF(RIGHT(E190,1)=")",IF(RIGHT(E190,2)="T)",-1000000000000*VALUE(MID(E190,2,LEN(E190)-3)),IF(RIGHT(E190,2)="M)",-1000000*VALUE(MID(E190,2,LEN(E190)-3)),IF(RIGHT(E190,2)="B)",-1000000000*VALUE(MID(E190,2,LEN(E190)-3)),IF(RIGHT(E190,2)="k)",-1000*VALUE(MID(E190,2,LEN(E190)-3)),VALUE(SUBSTITUTE(E190,",","")))))),IF(RIGHT(E190,1)="T",1000000000000*VALUE(LEFT(E190,LEN(E190)-1)),IF(RIGHT(E190,1)="M",1000000*VALUE(LEFT(E190,LEN(E190)-1)),IF(RIGHT(E190,1)="B",1000000000*VALUE(LEFT(E190,LEN(E190)-1)),IF(RIGHT(E190,1)="%",0.01*VALUE(LEFT(E190,LEN(E190)-1)),IF(RIGHT(E190,1)="k",1000*VALUE(LEFT(E190,LEN(E190)-1)),VALUE(SUBSTITUTE(E190,",",""))))))))),"N/A")</f>
        <v/>
      </c>
      <c r="M190">
        <f>IFERROR(IF(TRIM(F190)="-", "N/A", IF(RIGHT(F190,1)=")",IF(RIGHT(F190,2)="T)",-1000000000000*VALUE(MID(F190,2,LEN(F190)-3)),IF(RIGHT(F190,2)="M)",-1000000*VALUE(MID(F190,2,LEN(F190)-3)),IF(RIGHT(F190,2)="B)",-1000000000*VALUE(MID(F190,2,LEN(F190)-3)),IF(RIGHT(F190,2)="k)",-1000*VALUE(MID(F190,2,LEN(F190)-3)),VALUE(SUBSTITUTE(F190,",","")))))),IF(RIGHT(F190,1)="T",1000000000000*VALUE(LEFT(F190,LEN(F190)-1)),IF(RIGHT(F190,1)="M",1000000*VALUE(LEFT(F190,LEN(F190)-1)),IF(RIGHT(F190,1)="B",1000000000*VALUE(LEFT(F190,LEN(F190)-1)),IF(RIGHT(F190,1)="%",0.01*VALUE(LEFT(F190,LEN(F190)-1)),IF(RIGHT(F190,1)="k",1000*VALUE(LEFT(F190,LEN(F190)-1)),VALUE(SUBSTITUTE(F190,",",""))))))))),"N/A")</f>
        <v/>
      </c>
      <c r="N190">
        <f>IFERROR(IF(TRIM(G190)="-", "N/A", IF(RIGHT(G190,1)=")",IF(RIGHT(G190,2)="T)",-1000000000000*VALUE(MID(G190,2,LEN(G190)-3)),IF(RIGHT(G190,2)="M)",-1000000*VALUE(MID(G190,2,LEN(G190)-3)),IF(RIGHT(G190,2)="B)",-1000000000*VALUE(MID(G190,2,LEN(G190)-3)),IF(RIGHT(G190,2)="k)",-1000*VALUE(MID(G190,2,LEN(G190)-3)),VALUE(SUBSTITUTE(G190,",","")))))),IF(RIGHT(G190,1)="T",1000000000000*VALUE(LEFT(G190,LEN(G190)-1)),IF(RIGHT(G190,1)="M",1000000*VALUE(LEFT(G190,LEN(G190)-1)),IF(RIGHT(G190,1)="B",1000000000*VALUE(LEFT(G190,LEN(G190)-1)),IF(RIGHT(G190,1)="%",0.01*VALUE(LEFT(G190,LEN(G190)-1)),IF(RIGHT(G190,1)="k",1000*VALUE(LEFT(G190,LEN(G190)-1)),VALUE(SUBSTITUTE(G190,",",""))))))))),"N/A")</f>
        <v/>
      </c>
      <c r="P190">
        <f>MAX(J190:N190)</f>
        <v/>
      </c>
      <c r="Q190">
        <f>IFERROR(J144+MATCH(P190,J190:N190,0)-1,"")</f>
        <v/>
      </c>
      <c r="R190">
        <f>IF(Q190="","",MIN(J190:N190))</f>
        <v/>
      </c>
      <c r="S190">
        <f>IFERROR(J144+MATCH(R190,J190:N190,0)-1,"")</f>
        <v/>
      </c>
      <c r="T190">
        <f>IFERROR(AVERAGE(J190:N190),"")</f>
        <v/>
      </c>
      <c r="U190">
        <f>IFERROR(STDEV(J190:N190),"")</f>
        <v/>
      </c>
      <c r="V190">
        <f>IFERROR(IF(C190="-","",IF(ISBLANK(B190),"",IF(OR(ISNUMBER(FIND("Growth",B190)),ISNUMBER(FIND("Margin",B190))),"",(J190-T190)/U190))),"")</f>
        <v/>
      </c>
      <c r="W190">
        <f>IFERROR(IF(OR(D190="-",ISBLANK(D190)),"",(K190-T190)/U190),"")</f>
        <v/>
      </c>
      <c r="X190">
        <f>IFERROR(IF(OR(E190="-",ISBLANK(E190)),"",(L190-T190)/U190),"")</f>
        <v/>
      </c>
      <c r="Y190">
        <f>IFERROR(IF(OR(F190="-",ISBLANK(F190)),"",(M190-T190)/U190),"")</f>
        <v/>
      </c>
      <c r="Z190">
        <f>IFERROR(IF(OR(G190="-",ISBLANK(G190)),"",(N190-T190)/U190),"")</f>
        <v/>
      </c>
      <c r="AA190">
        <f>IF(MAX(MAX(V190:Z190),ABS(MIN(V190:Z190)))=ABS(MIN(V190:Z190)),MIN(V190:Z190),MAX(V190:Z190))</f>
        <v/>
      </c>
      <c r="AB190">
        <f>IFERROR(V144+MATCH(AA190,V190:Z190,0)-1,"")</f>
        <v/>
      </c>
      <c r="AC190">
        <f>IF(AB190&lt;&gt;"",IF(S190=AB190,"Low",IF(AB190=Q190,"High","")),"")</f>
        <v/>
      </c>
      <c r="AE190">
        <f>IF(ISNUMBER(MATCH("N/A",J190:N190,0)),"",IFERROR((5 * SUMPRODUCT(J144:N144,J190:N190) - PRODUCT(SUM(J144:N144),SUM(J190:N190))) / ((5 * SUM((J144^2)+(K144^2)+(L144^2)+(M144^2)+(N144^2))) - SUM(J144:N144)^2),""))</f>
        <v/>
      </c>
      <c r="AF190">
        <f>IFERROR(CORREL(J144:N144,J190:N190),"")</f>
        <v/>
      </c>
      <c r="AZ190">
        <f>IF(Q190=S190,0,1)</f>
        <v/>
      </c>
      <c r="BA190">
        <f>IF(AZ190=1,IF(Q190="","",IF(Q190=N144,"Yes","No")),"")</f>
        <v/>
      </c>
      <c r="BB190">
        <f>IF(BA190="Yes",P190,"")</f>
        <v/>
      </c>
      <c r="BC190">
        <f>IF(AZ190=1,IF(S190="","",IF(S190=N144,"Yes","No")),"")</f>
        <v/>
      </c>
      <c r="BD190">
        <f>IF(BC190="Yes",R190,"")</f>
        <v/>
      </c>
      <c r="BE190">
        <f>IFERROR(IF(SIGN(AE190)=1,"Increasing",IF(SIGN(AE190)=-1,"Decreasing","")),"")</f>
        <v/>
      </c>
      <c r="BF190">
        <f>IF(OR(AND(BE190="Increasing",BA190="Yes"),AND(BE190="Decreasing",BC190="Yes")),"Yes","No")</f>
        <v/>
      </c>
      <c r="BG190">
        <f>IF(I190="pos_trend","Yes","No")</f>
        <v/>
      </c>
      <c r="BH190">
        <f>IF(AF190&lt;&gt;"",IF(ABS(AF190)&gt;0.8,"Yes","No"),"")</f>
        <v/>
      </c>
    </row>
    <row r="191" spans="1:60">
      <c r="I191">
        <f>IF(AND(K191&gt; J191, L191&gt; K191, M191&gt; L191, N191&gt; M191), "pos_trend", IF(AND(K191&lt; J191, L191&lt; K191, M191&lt; L191, N191&lt; M191), "neg_trend", "N/A"))</f>
        <v/>
      </c>
      <c r="J191">
        <f>IFERROR(IF(TRIM(C191)="-", "N/A", IF(RIGHT(C191,1)=")",IF(RIGHT(C191,2)="T)",-1000000000000*VALUE(MID(C191,2,LEN(C191)-3)),IF(RIGHT(C191,2)="M)",-1000000*VALUE(MID(C191,2,LEN(C191)-3)),IF(RIGHT(C191,2)="B)",-1000000000*VALUE(MID(C191,2,LEN(C191)-3)),IF(RIGHT(C191,2)="k)",-1000*VALUE(MID(C191,2,LEN(C191)-3)),VALUE(SUBSTITUTE(C191,",","")))))),IF(RIGHT(C191,1)="T",1000000000000*VALUE(LEFT(C191,LEN(C191)-1)),IF(RIGHT(C191,1)="M",1000000*VALUE(LEFT(C191,LEN(C191)-1)),IF(RIGHT(C191,1)="B",1000000000*VALUE(LEFT(C191,LEN(C191)-1)),IF(RIGHT(C191,1)="%",0.01*VALUE(LEFT(C191,LEN(C191)-1)),IF(RIGHT(C191,1)="k",1000*VALUE(LEFT(C191,LEN(C191)-1)),VALUE(SUBSTITUTE(C191,",",""))))))))),"N/A")</f>
        <v/>
      </c>
      <c r="K191">
        <f>IFERROR(IF(TRIM(D191)="-", "N/A", IF(RIGHT(D191,1)=")",IF(RIGHT(D191,2)="T)",-1000000000000*VALUE(MID(D191,2,LEN(D191)-3)),IF(RIGHT(D191,2)="M)",-1000000*VALUE(MID(D191,2,LEN(D191)-3)),IF(RIGHT(D191,2)="B)",-1000000000*VALUE(MID(D191,2,LEN(D191)-3)),IF(RIGHT(D191,2)="k)",-1000*VALUE(MID(D191,2,LEN(D191)-3)),VALUE(SUBSTITUTE(D191,",","")))))),IF(RIGHT(D191,1)="T",1000000000000*VALUE(LEFT(D191,LEN(D191)-1)),IF(RIGHT(D191,1)="M",1000000*VALUE(LEFT(D191,LEN(D191)-1)),IF(RIGHT(D191,1)="B",1000000000*VALUE(LEFT(D191,LEN(D191)-1)),IF(RIGHT(D191,1)="%",0.01*VALUE(LEFT(D191,LEN(D191)-1)),IF(RIGHT(D191,1)="k",1000*VALUE(LEFT(D191,LEN(D191)-1)),VALUE(SUBSTITUTE(D191,",",""))))))))),"N/A")</f>
        <v/>
      </c>
      <c r="L191">
        <f>IFERROR(IF(TRIM(E191)="-", "N/A", IF(RIGHT(E191,1)=")",IF(RIGHT(E191,2)="T)",-1000000000000*VALUE(MID(E191,2,LEN(E191)-3)),IF(RIGHT(E191,2)="M)",-1000000*VALUE(MID(E191,2,LEN(E191)-3)),IF(RIGHT(E191,2)="B)",-1000000000*VALUE(MID(E191,2,LEN(E191)-3)),IF(RIGHT(E191,2)="k)",-1000*VALUE(MID(E191,2,LEN(E191)-3)),VALUE(SUBSTITUTE(E191,",","")))))),IF(RIGHT(E191,1)="T",1000000000000*VALUE(LEFT(E191,LEN(E191)-1)),IF(RIGHT(E191,1)="M",1000000*VALUE(LEFT(E191,LEN(E191)-1)),IF(RIGHT(E191,1)="B",1000000000*VALUE(LEFT(E191,LEN(E191)-1)),IF(RIGHT(E191,1)="%",0.01*VALUE(LEFT(E191,LEN(E191)-1)),IF(RIGHT(E191,1)="k",1000*VALUE(LEFT(E191,LEN(E191)-1)),VALUE(SUBSTITUTE(E191,",",""))))))))),"N/A")</f>
        <v/>
      </c>
      <c r="M191">
        <f>IFERROR(IF(TRIM(F191)="-", "N/A", IF(RIGHT(F191,1)=")",IF(RIGHT(F191,2)="T)",-1000000000000*VALUE(MID(F191,2,LEN(F191)-3)),IF(RIGHT(F191,2)="M)",-1000000*VALUE(MID(F191,2,LEN(F191)-3)),IF(RIGHT(F191,2)="B)",-1000000000*VALUE(MID(F191,2,LEN(F191)-3)),IF(RIGHT(F191,2)="k)",-1000*VALUE(MID(F191,2,LEN(F191)-3)),VALUE(SUBSTITUTE(F191,",","")))))),IF(RIGHT(F191,1)="T",1000000000000*VALUE(LEFT(F191,LEN(F191)-1)),IF(RIGHT(F191,1)="M",1000000*VALUE(LEFT(F191,LEN(F191)-1)),IF(RIGHT(F191,1)="B",1000000000*VALUE(LEFT(F191,LEN(F191)-1)),IF(RIGHT(F191,1)="%",0.01*VALUE(LEFT(F191,LEN(F191)-1)),IF(RIGHT(F191,1)="k",1000*VALUE(LEFT(F191,LEN(F191)-1)),VALUE(SUBSTITUTE(F191,",",""))))))))),"N/A")</f>
        <v/>
      </c>
      <c r="N191">
        <f>IFERROR(IF(TRIM(G191)="-", "N/A", IF(RIGHT(G191,1)=")",IF(RIGHT(G191,2)="T)",-1000000000000*VALUE(MID(G191,2,LEN(G191)-3)),IF(RIGHT(G191,2)="M)",-1000000*VALUE(MID(G191,2,LEN(G191)-3)),IF(RIGHT(G191,2)="B)",-1000000000*VALUE(MID(G191,2,LEN(G191)-3)),IF(RIGHT(G191,2)="k)",-1000*VALUE(MID(G191,2,LEN(G191)-3)),VALUE(SUBSTITUTE(G191,",","")))))),IF(RIGHT(G191,1)="T",1000000000000*VALUE(LEFT(G191,LEN(G191)-1)),IF(RIGHT(G191,1)="M",1000000*VALUE(LEFT(G191,LEN(G191)-1)),IF(RIGHT(G191,1)="B",1000000000*VALUE(LEFT(G191,LEN(G191)-1)),IF(RIGHT(G191,1)="%",0.01*VALUE(LEFT(G191,LEN(G191)-1)),IF(RIGHT(G191,1)="k",1000*VALUE(LEFT(G191,LEN(G191)-1)),VALUE(SUBSTITUTE(G191,",",""))))))))),"N/A")</f>
        <v/>
      </c>
      <c r="P191">
        <f>MAX(J191:N191)</f>
        <v/>
      </c>
      <c r="Q191">
        <f>IFERROR(J144+MATCH(P191,J191:N191,0)-1,"")</f>
        <v/>
      </c>
      <c r="R191">
        <f>IF(Q191="","",MIN(J191:N191))</f>
        <v/>
      </c>
      <c r="S191">
        <f>IFERROR(J144+MATCH(R191,J191:N191,0)-1,"")</f>
        <v/>
      </c>
      <c r="T191">
        <f>IFERROR(AVERAGE(J191:N191),"")</f>
        <v/>
      </c>
      <c r="U191">
        <f>IFERROR(STDEV(J191:N191),"")</f>
        <v/>
      </c>
      <c r="V191">
        <f>IFERROR(IF(C191="-","",IF(ISBLANK(B191),"",IF(OR(ISNUMBER(FIND("Growth",B191)),ISNUMBER(FIND("Margin",B191))),"",(J191-T191)/U191))),"")</f>
        <v/>
      </c>
      <c r="W191">
        <f>IFERROR(IF(OR(D191="-",ISBLANK(D191)),"",(K191-T191)/U191),"")</f>
        <v/>
      </c>
      <c r="X191">
        <f>IFERROR(IF(OR(E191="-",ISBLANK(E191)),"",(L191-T191)/U191),"")</f>
        <v/>
      </c>
      <c r="Y191">
        <f>IFERROR(IF(OR(F191="-",ISBLANK(F191)),"",(M191-T191)/U191),"")</f>
        <v/>
      </c>
      <c r="Z191">
        <f>IFERROR(IF(OR(G191="-",ISBLANK(G191)),"",(N191-T191)/U191),"")</f>
        <v/>
      </c>
      <c r="AA191">
        <f>IF(MAX(MAX(V191:Z191),ABS(MIN(V191:Z191)))=ABS(MIN(V191:Z191)),MIN(V191:Z191),MAX(V191:Z191))</f>
        <v/>
      </c>
      <c r="AB191">
        <f>IFERROR(V144+MATCH(AA191,V191:Z191,0)-1,"")</f>
        <v/>
      </c>
      <c r="AC191">
        <f>IF(AB191&lt;&gt;"",IF(S191=AB191,"Low",IF(AB191=Q191,"High","")),"")</f>
        <v/>
      </c>
      <c r="AE191">
        <f>IF(ISNUMBER(MATCH("N/A",J191:N191,0)),"",IFERROR((5 * SUMPRODUCT(J144:N144,J191:N191) - PRODUCT(SUM(J144:N144),SUM(J191:N191))) / ((5 * SUM((J144^2)+(K144^2)+(L144^2)+(M144^2)+(N144^2))) - SUM(J144:N144)^2),""))</f>
        <v/>
      </c>
      <c r="AF191">
        <f>IFERROR(CORREL(J144:N144,J191:N191),"")</f>
        <v/>
      </c>
      <c r="AZ191">
        <f>IF(Q191=S191,0,1)</f>
        <v/>
      </c>
      <c r="BA191">
        <f>IF(AZ191=1,IF(Q191="","",IF(Q191=N144,"Yes","No")),"")</f>
        <v/>
      </c>
      <c r="BB191">
        <f>IF(BA191="Yes",P191,"")</f>
        <v/>
      </c>
      <c r="BC191">
        <f>IF(AZ191=1,IF(S191="","",IF(S191=N144,"Yes","No")),"")</f>
        <v/>
      </c>
      <c r="BD191">
        <f>IF(BC191="Yes",R191,"")</f>
        <v/>
      </c>
      <c r="BE191">
        <f>IFERROR(IF(SIGN(AE191)=1,"Increasing",IF(SIGN(AE191)=-1,"Decreasing","")),"")</f>
        <v/>
      </c>
      <c r="BF191">
        <f>IF(OR(AND(BE191="Increasing",BA191="Yes"),AND(BE191="Decreasing",BC191="Yes")),"Yes","No")</f>
        <v/>
      </c>
      <c r="BG191">
        <f>IF(I191="pos_trend","Yes","No")</f>
        <v/>
      </c>
      <c r="BH191">
        <f>IF(AF191&lt;&gt;"",IF(ABS(AF191)&gt;0.8,"Yes","No"),"")</f>
        <v/>
      </c>
    </row>
    <row r="192" spans="1:60">
      <c r="I192">
        <f>IF(AND(K192&gt; J192, L192&gt; K192, M192&gt; L192, N192&gt; M192), "pos_trend", IF(AND(K192&lt; J192, L192&lt; K192, M192&lt; L192, N192&lt; M192), "neg_trend", "N/A"))</f>
        <v/>
      </c>
      <c r="J192">
        <f>IFERROR(IF(TRIM(C192)="-", "N/A", IF(RIGHT(C192,1)=")",IF(RIGHT(C192,2)="T)",-1000000000000*VALUE(MID(C192,2,LEN(C192)-3)),IF(RIGHT(C192,2)="M)",-1000000*VALUE(MID(C192,2,LEN(C192)-3)),IF(RIGHT(C192,2)="B)",-1000000000*VALUE(MID(C192,2,LEN(C192)-3)),IF(RIGHT(C192,2)="k)",-1000*VALUE(MID(C192,2,LEN(C192)-3)),VALUE(SUBSTITUTE(C192,",","")))))),IF(RIGHT(C192,1)="T",1000000000000*VALUE(LEFT(C192,LEN(C192)-1)),IF(RIGHT(C192,1)="M",1000000*VALUE(LEFT(C192,LEN(C192)-1)),IF(RIGHT(C192,1)="B",1000000000*VALUE(LEFT(C192,LEN(C192)-1)),IF(RIGHT(C192,1)="%",0.01*VALUE(LEFT(C192,LEN(C192)-1)),IF(RIGHT(C192,1)="k",1000*VALUE(LEFT(C192,LEN(C192)-1)),VALUE(SUBSTITUTE(C192,",",""))))))))),"N/A")</f>
        <v/>
      </c>
      <c r="K192">
        <f>IFERROR(IF(TRIM(D192)="-", "N/A", IF(RIGHT(D192,1)=")",IF(RIGHT(D192,2)="T)",-1000000000000*VALUE(MID(D192,2,LEN(D192)-3)),IF(RIGHT(D192,2)="M)",-1000000*VALUE(MID(D192,2,LEN(D192)-3)),IF(RIGHT(D192,2)="B)",-1000000000*VALUE(MID(D192,2,LEN(D192)-3)),IF(RIGHT(D192,2)="k)",-1000*VALUE(MID(D192,2,LEN(D192)-3)),VALUE(SUBSTITUTE(D192,",","")))))),IF(RIGHT(D192,1)="T",1000000000000*VALUE(LEFT(D192,LEN(D192)-1)),IF(RIGHT(D192,1)="M",1000000*VALUE(LEFT(D192,LEN(D192)-1)),IF(RIGHT(D192,1)="B",1000000000*VALUE(LEFT(D192,LEN(D192)-1)),IF(RIGHT(D192,1)="%",0.01*VALUE(LEFT(D192,LEN(D192)-1)),IF(RIGHT(D192,1)="k",1000*VALUE(LEFT(D192,LEN(D192)-1)),VALUE(SUBSTITUTE(D192,",",""))))))))),"N/A")</f>
        <v/>
      </c>
      <c r="L192">
        <f>IFERROR(IF(TRIM(E192)="-", "N/A", IF(RIGHT(E192,1)=")",IF(RIGHT(E192,2)="T)",-1000000000000*VALUE(MID(E192,2,LEN(E192)-3)),IF(RIGHT(E192,2)="M)",-1000000*VALUE(MID(E192,2,LEN(E192)-3)),IF(RIGHT(E192,2)="B)",-1000000000*VALUE(MID(E192,2,LEN(E192)-3)),IF(RIGHT(E192,2)="k)",-1000*VALUE(MID(E192,2,LEN(E192)-3)),VALUE(SUBSTITUTE(E192,",","")))))),IF(RIGHT(E192,1)="T",1000000000000*VALUE(LEFT(E192,LEN(E192)-1)),IF(RIGHT(E192,1)="M",1000000*VALUE(LEFT(E192,LEN(E192)-1)),IF(RIGHT(E192,1)="B",1000000000*VALUE(LEFT(E192,LEN(E192)-1)),IF(RIGHT(E192,1)="%",0.01*VALUE(LEFT(E192,LEN(E192)-1)),IF(RIGHT(E192,1)="k",1000*VALUE(LEFT(E192,LEN(E192)-1)),VALUE(SUBSTITUTE(E192,",",""))))))))),"N/A")</f>
        <v/>
      </c>
      <c r="M192">
        <f>IFERROR(IF(TRIM(F192)="-", "N/A", IF(RIGHT(F192,1)=")",IF(RIGHT(F192,2)="T)",-1000000000000*VALUE(MID(F192,2,LEN(F192)-3)),IF(RIGHT(F192,2)="M)",-1000000*VALUE(MID(F192,2,LEN(F192)-3)),IF(RIGHT(F192,2)="B)",-1000000000*VALUE(MID(F192,2,LEN(F192)-3)),IF(RIGHT(F192,2)="k)",-1000*VALUE(MID(F192,2,LEN(F192)-3)),VALUE(SUBSTITUTE(F192,",","")))))),IF(RIGHT(F192,1)="T",1000000000000*VALUE(LEFT(F192,LEN(F192)-1)),IF(RIGHT(F192,1)="M",1000000*VALUE(LEFT(F192,LEN(F192)-1)),IF(RIGHT(F192,1)="B",1000000000*VALUE(LEFT(F192,LEN(F192)-1)),IF(RIGHT(F192,1)="%",0.01*VALUE(LEFT(F192,LEN(F192)-1)),IF(RIGHT(F192,1)="k",1000*VALUE(LEFT(F192,LEN(F192)-1)),VALUE(SUBSTITUTE(F192,",",""))))))))),"N/A")</f>
        <v/>
      </c>
      <c r="N192">
        <f>IFERROR(IF(TRIM(G192)="-", "N/A", IF(RIGHT(G192,1)=")",IF(RIGHT(G192,2)="T)",-1000000000000*VALUE(MID(G192,2,LEN(G192)-3)),IF(RIGHT(G192,2)="M)",-1000000*VALUE(MID(G192,2,LEN(G192)-3)),IF(RIGHT(G192,2)="B)",-1000000000*VALUE(MID(G192,2,LEN(G192)-3)),IF(RIGHT(G192,2)="k)",-1000*VALUE(MID(G192,2,LEN(G192)-3)),VALUE(SUBSTITUTE(G192,",","")))))),IF(RIGHT(G192,1)="T",1000000000000*VALUE(LEFT(G192,LEN(G192)-1)),IF(RIGHT(G192,1)="M",1000000*VALUE(LEFT(G192,LEN(G192)-1)),IF(RIGHT(G192,1)="B",1000000000*VALUE(LEFT(G192,LEN(G192)-1)),IF(RIGHT(G192,1)="%",0.01*VALUE(LEFT(G192,LEN(G192)-1)),IF(RIGHT(G192,1)="k",1000*VALUE(LEFT(G192,LEN(G192)-1)),VALUE(SUBSTITUTE(G192,",",""))))))))),"N/A")</f>
        <v/>
      </c>
      <c r="P192">
        <f>MAX(J192:N192)</f>
        <v/>
      </c>
      <c r="Q192">
        <f>IFERROR(J144+MATCH(P192,J192:N192,0)-1,"")</f>
        <v/>
      </c>
      <c r="R192">
        <f>IF(Q192="","",MIN(J192:N192))</f>
        <v/>
      </c>
      <c r="S192">
        <f>IFERROR(J144+MATCH(R192,J192:N192,0)-1,"")</f>
        <v/>
      </c>
      <c r="T192">
        <f>IFERROR(AVERAGE(J192:N192),"")</f>
        <v/>
      </c>
      <c r="U192">
        <f>IFERROR(STDEV(J192:N192),"")</f>
        <v/>
      </c>
      <c r="V192">
        <f>IFERROR(IF(C192="-","",IF(ISBLANK(B192),"",IF(OR(ISNUMBER(FIND("Growth",B192)),ISNUMBER(FIND("Margin",B192))),"",(J192-T192)/U192))),"")</f>
        <v/>
      </c>
      <c r="W192">
        <f>IFERROR(IF(OR(D192="-",ISBLANK(D192)),"",(K192-T192)/U192),"")</f>
        <v/>
      </c>
      <c r="X192">
        <f>IFERROR(IF(OR(E192="-",ISBLANK(E192)),"",(L192-T192)/U192),"")</f>
        <v/>
      </c>
      <c r="Y192">
        <f>IFERROR(IF(OR(F192="-",ISBLANK(F192)),"",(M192-T192)/U192),"")</f>
        <v/>
      </c>
      <c r="Z192">
        <f>IFERROR(IF(OR(G192="-",ISBLANK(G192)),"",(N192-T192)/U192),"")</f>
        <v/>
      </c>
      <c r="AA192">
        <f>IF(MAX(MAX(V192:Z192),ABS(MIN(V192:Z192)))=ABS(MIN(V192:Z192)),MIN(V192:Z192),MAX(V192:Z192))</f>
        <v/>
      </c>
      <c r="AB192">
        <f>IFERROR(V144+MATCH(AA192,V192:Z192,0)-1,"")</f>
        <v/>
      </c>
      <c r="AC192">
        <f>IF(AB192&lt;&gt;"",IF(S192=AB192,"Low",IF(AB192=Q192,"High","")),"")</f>
        <v/>
      </c>
      <c r="AE192">
        <f>IF(ISNUMBER(MATCH("N/A",J192:N192,0)),"",IFERROR((5 * SUMPRODUCT(J144:N144,J192:N192) - PRODUCT(SUM(J144:N144),SUM(J192:N192))) / ((5 * SUM((J144^2)+(K144^2)+(L144^2)+(M144^2)+(N144^2))) - SUM(J144:N144)^2),""))</f>
        <v/>
      </c>
      <c r="AF192">
        <f>IFERROR(CORREL(J144:N144,J192:N192),"")</f>
        <v/>
      </c>
      <c r="AZ192">
        <f>IF(Q192=S192,0,1)</f>
        <v/>
      </c>
      <c r="BA192">
        <f>IF(AZ192=1,IF(Q192="","",IF(Q192=N144,"Yes","No")),"")</f>
        <v/>
      </c>
      <c r="BB192">
        <f>IF(BA192="Yes",P192,"")</f>
        <v/>
      </c>
      <c r="BC192">
        <f>IF(AZ192=1,IF(S192="","",IF(S192=N144,"Yes","No")),"")</f>
        <v/>
      </c>
      <c r="BD192">
        <f>IF(BC192="Yes",R192,"")</f>
        <v/>
      </c>
      <c r="BE192">
        <f>IFERROR(IF(SIGN(AE192)=1,"Increasing",IF(SIGN(AE192)=-1,"Decreasing","")),"")</f>
        <v/>
      </c>
      <c r="BF192">
        <f>IF(OR(AND(BE192="Increasing",BA192="Yes"),AND(BE192="Decreasing",BC192="Yes")),"Yes","No")</f>
        <v/>
      </c>
      <c r="BG192">
        <f>IF(I192="pos_trend","Yes","No")</f>
        <v/>
      </c>
      <c r="BH192">
        <f>IF(AF192&lt;&gt;"",IF(ABS(AF192)&gt;0.8,"Yes","No"),"")</f>
        <v/>
      </c>
    </row>
    <row r="193" spans="1:60">
      <c r="I193">
        <f>IF(AND(K193&gt; J193, L193&gt; K193, M193&gt; L193, N193&gt; M193), "pos_trend", IF(AND(K193&lt; J193, L193&lt; K193, M193&lt; L193, N193&lt; M193), "neg_trend", "N/A"))</f>
        <v/>
      </c>
      <c r="J193">
        <f>IFERROR(IF(TRIM(C193)="-", "N/A", IF(RIGHT(C193,1)=")",IF(RIGHT(C193,2)="T)",-1000000000000*VALUE(MID(C193,2,LEN(C193)-3)),IF(RIGHT(C193,2)="M)",-1000000*VALUE(MID(C193,2,LEN(C193)-3)),IF(RIGHT(C193,2)="B)",-1000000000*VALUE(MID(C193,2,LEN(C193)-3)),IF(RIGHT(C193,2)="k)",-1000*VALUE(MID(C193,2,LEN(C193)-3)),VALUE(SUBSTITUTE(C193,",","")))))),IF(RIGHT(C193,1)="T",1000000000000*VALUE(LEFT(C193,LEN(C193)-1)),IF(RIGHT(C193,1)="M",1000000*VALUE(LEFT(C193,LEN(C193)-1)),IF(RIGHT(C193,1)="B",1000000000*VALUE(LEFT(C193,LEN(C193)-1)),IF(RIGHT(C193,1)="%",0.01*VALUE(LEFT(C193,LEN(C193)-1)),IF(RIGHT(C193,1)="k",1000*VALUE(LEFT(C193,LEN(C193)-1)),VALUE(SUBSTITUTE(C193,",",""))))))))),"N/A")</f>
        <v/>
      </c>
      <c r="K193">
        <f>IFERROR(IF(TRIM(D193)="-", "N/A", IF(RIGHT(D193,1)=")",IF(RIGHT(D193,2)="T)",-1000000000000*VALUE(MID(D193,2,LEN(D193)-3)),IF(RIGHT(D193,2)="M)",-1000000*VALUE(MID(D193,2,LEN(D193)-3)),IF(RIGHT(D193,2)="B)",-1000000000*VALUE(MID(D193,2,LEN(D193)-3)),IF(RIGHT(D193,2)="k)",-1000*VALUE(MID(D193,2,LEN(D193)-3)),VALUE(SUBSTITUTE(D193,",","")))))),IF(RIGHT(D193,1)="T",1000000000000*VALUE(LEFT(D193,LEN(D193)-1)),IF(RIGHT(D193,1)="M",1000000*VALUE(LEFT(D193,LEN(D193)-1)),IF(RIGHT(D193,1)="B",1000000000*VALUE(LEFT(D193,LEN(D193)-1)),IF(RIGHT(D193,1)="%",0.01*VALUE(LEFT(D193,LEN(D193)-1)),IF(RIGHT(D193,1)="k",1000*VALUE(LEFT(D193,LEN(D193)-1)),VALUE(SUBSTITUTE(D193,",",""))))))))),"N/A")</f>
        <v/>
      </c>
      <c r="L193">
        <f>IFERROR(IF(TRIM(E193)="-", "N/A", IF(RIGHT(E193,1)=")",IF(RIGHT(E193,2)="T)",-1000000000000*VALUE(MID(E193,2,LEN(E193)-3)),IF(RIGHT(E193,2)="M)",-1000000*VALUE(MID(E193,2,LEN(E193)-3)),IF(RIGHT(E193,2)="B)",-1000000000*VALUE(MID(E193,2,LEN(E193)-3)),IF(RIGHT(E193,2)="k)",-1000*VALUE(MID(E193,2,LEN(E193)-3)),VALUE(SUBSTITUTE(E193,",","")))))),IF(RIGHT(E193,1)="T",1000000000000*VALUE(LEFT(E193,LEN(E193)-1)),IF(RIGHT(E193,1)="M",1000000*VALUE(LEFT(E193,LEN(E193)-1)),IF(RIGHT(E193,1)="B",1000000000*VALUE(LEFT(E193,LEN(E193)-1)),IF(RIGHT(E193,1)="%",0.01*VALUE(LEFT(E193,LEN(E193)-1)),IF(RIGHT(E193,1)="k",1000*VALUE(LEFT(E193,LEN(E193)-1)),VALUE(SUBSTITUTE(E193,",",""))))))))),"N/A")</f>
        <v/>
      </c>
      <c r="M193">
        <f>IFERROR(IF(TRIM(F193)="-", "N/A", IF(RIGHT(F193,1)=")",IF(RIGHT(F193,2)="T)",-1000000000000*VALUE(MID(F193,2,LEN(F193)-3)),IF(RIGHT(F193,2)="M)",-1000000*VALUE(MID(F193,2,LEN(F193)-3)),IF(RIGHT(F193,2)="B)",-1000000000*VALUE(MID(F193,2,LEN(F193)-3)),IF(RIGHT(F193,2)="k)",-1000*VALUE(MID(F193,2,LEN(F193)-3)),VALUE(SUBSTITUTE(F193,",","")))))),IF(RIGHT(F193,1)="T",1000000000000*VALUE(LEFT(F193,LEN(F193)-1)),IF(RIGHT(F193,1)="M",1000000*VALUE(LEFT(F193,LEN(F193)-1)),IF(RIGHT(F193,1)="B",1000000000*VALUE(LEFT(F193,LEN(F193)-1)),IF(RIGHT(F193,1)="%",0.01*VALUE(LEFT(F193,LEN(F193)-1)),IF(RIGHT(F193,1)="k",1000*VALUE(LEFT(F193,LEN(F193)-1)),VALUE(SUBSTITUTE(F193,",",""))))))))),"N/A")</f>
        <v/>
      </c>
      <c r="N193">
        <f>IFERROR(IF(TRIM(G193)="-", "N/A", IF(RIGHT(G193,1)=")",IF(RIGHT(G193,2)="T)",-1000000000000*VALUE(MID(G193,2,LEN(G193)-3)),IF(RIGHT(G193,2)="M)",-1000000*VALUE(MID(G193,2,LEN(G193)-3)),IF(RIGHT(G193,2)="B)",-1000000000*VALUE(MID(G193,2,LEN(G193)-3)),IF(RIGHT(G193,2)="k)",-1000*VALUE(MID(G193,2,LEN(G193)-3)),VALUE(SUBSTITUTE(G193,",","")))))),IF(RIGHT(G193,1)="T",1000000000000*VALUE(LEFT(G193,LEN(G193)-1)),IF(RIGHT(G193,1)="M",1000000*VALUE(LEFT(G193,LEN(G193)-1)),IF(RIGHT(G193,1)="B",1000000000*VALUE(LEFT(G193,LEN(G193)-1)),IF(RIGHT(G193,1)="%",0.01*VALUE(LEFT(G193,LEN(G193)-1)),IF(RIGHT(G193,1)="k",1000*VALUE(LEFT(G193,LEN(G193)-1)),VALUE(SUBSTITUTE(G193,",",""))))))))),"N/A")</f>
        <v/>
      </c>
      <c r="P193">
        <f>MAX(J193:N193)</f>
        <v/>
      </c>
      <c r="Q193">
        <f>IFERROR(J144+MATCH(P193,J193:N193,0)-1,"")</f>
        <v/>
      </c>
      <c r="R193">
        <f>IF(Q193="","",MIN(J193:N193))</f>
        <v/>
      </c>
      <c r="S193">
        <f>IFERROR(J144+MATCH(R193,J193:N193,0)-1,"")</f>
        <v/>
      </c>
      <c r="T193">
        <f>IFERROR(AVERAGE(J193:N193),"")</f>
        <v/>
      </c>
      <c r="U193">
        <f>IFERROR(STDEV(J193:N193),"")</f>
        <v/>
      </c>
      <c r="V193">
        <f>IFERROR(IF(C193="-","",IF(ISBLANK(B193),"",IF(OR(ISNUMBER(FIND("Growth",B193)),ISNUMBER(FIND("Margin",B193))),"",(J193-T193)/U193))),"")</f>
        <v/>
      </c>
      <c r="W193">
        <f>IFERROR(IF(OR(D193="-",ISBLANK(D193)),"",(K193-T193)/U193),"")</f>
        <v/>
      </c>
      <c r="X193">
        <f>IFERROR(IF(OR(E193="-",ISBLANK(E193)),"",(L193-T193)/U193),"")</f>
        <v/>
      </c>
      <c r="Y193">
        <f>IFERROR(IF(OR(F193="-",ISBLANK(F193)),"",(M193-T193)/U193),"")</f>
        <v/>
      </c>
      <c r="Z193">
        <f>IFERROR(IF(OR(G193="-",ISBLANK(G193)),"",(N193-T193)/U193),"")</f>
        <v/>
      </c>
      <c r="AA193">
        <f>IF(MAX(MAX(V193:Z193),ABS(MIN(V193:Z193)))=ABS(MIN(V193:Z193)),MIN(V193:Z193),MAX(V193:Z193))</f>
        <v/>
      </c>
      <c r="AB193">
        <f>IFERROR(V144+MATCH(AA193,V193:Z193,0)-1,"")</f>
        <v/>
      </c>
      <c r="AC193">
        <f>IF(AB193&lt;&gt;"",IF(S193=AB193,"Low",IF(AB193=Q193,"High","")),"")</f>
        <v/>
      </c>
      <c r="AE193">
        <f>IF(ISNUMBER(MATCH("N/A",J193:N193,0)),"",IFERROR((5 * SUMPRODUCT(J144:N144,J193:N193) - PRODUCT(SUM(J144:N144),SUM(J193:N193))) / ((5 * SUM((J144^2)+(K144^2)+(L144^2)+(M144^2)+(N144^2))) - SUM(J144:N144)^2),""))</f>
        <v/>
      </c>
      <c r="AF193">
        <f>IFERROR(CORREL(J144:N144,J193:N193),"")</f>
        <v/>
      </c>
      <c r="AZ193">
        <f>IF(Q193=S193,0,1)</f>
        <v/>
      </c>
      <c r="BA193">
        <f>IF(AZ193=1,IF(Q193="","",IF(Q193=N144,"Yes","No")),"")</f>
        <v/>
      </c>
      <c r="BB193">
        <f>IF(BA193="Yes",P193,"")</f>
        <v/>
      </c>
      <c r="BC193">
        <f>IF(AZ193=1,IF(S193="","",IF(S193=N144,"Yes","No")),"")</f>
        <v/>
      </c>
      <c r="BD193">
        <f>IF(BC193="Yes",R193,"")</f>
        <v/>
      </c>
      <c r="BE193">
        <f>IFERROR(IF(SIGN(AE193)=1,"Increasing",IF(SIGN(AE193)=-1,"Decreasing","")),"")</f>
        <v/>
      </c>
      <c r="BF193">
        <f>IF(OR(AND(BE193="Increasing",BA193="Yes"),AND(BE193="Decreasing",BC193="Yes")),"Yes","No")</f>
        <v/>
      </c>
      <c r="BG193">
        <f>IF(I193="pos_trend","Yes","No")</f>
        <v/>
      </c>
      <c r="BH193">
        <f>IF(AF193&lt;&gt;"",IF(ABS(AF193)&gt;0.8,"Yes","No"),"")</f>
        <v/>
      </c>
    </row>
    <row r="194" spans="1:60">
      <c r="I194">
        <f>IF(AND(K194&gt; J194, L194&gt; K194, M194&gt; L194, N194&gt; M194), "pos_trend", IF(AND(K194&lt; J194, L194&lt; K194, M194&lt; L194, N194&lt; M194), "neg_trend", "N/A"))</f>
        <v/>
      </c>
      <c r="J194">
        <f>IFERROR(IF(TRIM(C194)="-", "N/A", IF(RIGHT(C194,1)=")",IF(RIGHT(C194,2)="T)",-1000000000000*VALUE(MID(C194,2,LEN(C194)-3)),IF(RIGHT(C194,2)="M)",-1000000*VALUE(MID(C194,2,LEN(C194)-3)),IF(RIGHT(C194,2)="B)",-1000000000*VALUE(MID(C194,2,LEN(C194)-3)),IF(RIGHT(C194,2)="k)",-1000*VALUE(MID(C194,2,LEN(C194)-3)),VALUE(SUBSTITUTE(C194,",","")))))),IF(RIGHT(C194,1)="T",1000000000000*VALUE(LEFT(C194,LEN(C194)-1)),IF(RIGHT(C194,1)="M",1000000*VALUE(LEFT(C194,LEN(C194)-1)),IF(RIGHT(C194,1)="B",1000000000*VALUE(LEFT(C194,LEN(C194)-1)),IF(RIGHT(C194,1)="%",0.01*VALUE(LEFT(C194,LEN(C194)-1)),IF(RIGHT(C194,1)="k",1000*VALUE(LEFT(C194,LEN(C194)-1)),VALUE(SUBSTITUTE(C194,",",""))))))))),"N/A")</f>
        <v/>
      </c>
      <c r="K194">
        <f>IFERROR(IF(TRIM(D194)="-", "N/A", IF(RIGHT(D194,1)=")",IF(RIGHT(D194,2)="T)",-1000000000000*VALUE(MID(D194,2,LEN(D194)-3)),IF(RIGHT(D194,2)="M)",-1000000*VALUE(MID(D194,2,LEN(D194)-3)),IF(RIGHT(D194,2)="B)",-1000000000*VALUE(MID(D194,2,LEN(D194)-3)),IF(RIGHT(D194,2)="k)",-1000*VALUE(MID(D194,2,LEN(D194)-3)),VALUE(SUBSTITUTE(D194,",","")))))),IF(RIGHT(D194,1)="T",1000000000000*VALUE(LEFT(D194,LEN(D194)-1)),IF(RIGHT(D194,1)="M",1000000*VALUE(LEFT(D194,LEN(D194)-1)),IF(RIGHT(D194,1)="B",1000000000*VALUE(LEFT(D194,LEN(D194)-1)),IF(RIGHT(D194,1)="%",0.01*VALUE(LEFT(D194,LEN(D194)-1)),IF(RIGHT(D194,1)="k",1000*VALUE(LEFT(D194,LEN(D194)-1)),VALUE(SUBSTITUTE(D194,",",""))))))))),"N/A")</f>
        <v/>
      </c>
      <c r="L194">
        <f>IFERROR(IF(TRIM(E194)="-", "N/A", IF(RIGHT(E194,1)=")",IF(RIGHT(E194,2)="T)",-1000000000000*VALUE(MID(E194,2,LEN(E194)-3)),IF(RIGHT(E194,2)="M)",-1000000*VALUE(MID(E194,2,LEN(E194)-3)),IF(RIGHT(E194,2)="B)",-1000000000*VALUE(MID(E194,2,LEN(E194)-3)),IF(RIGHT(E194,2)="k)",-1000*VALUE(MID(E194,2,LEN(E194)-3)),VALUE(SUBSTITUTE(E194,",","")))))),IF(RIGHT(E194,1)="T",1000000000000*VALUE(LEFT(E194,LEN(E194)-1)),IF(RIGHT(E194,1)="M",1000000*VALUE(LEFT(E194,LEN(E194)-1)),IF(RIGHT(E194,1)="B",1000000000*VALUE(LEFT(E194,LEN(E194)-1)),IF(RIGHT(E194,1)="%",0.01*VALUE(LEFT(E194,LEN(E194)-1)),IF(RIGHT(E194,1)="k",1000*VALUE(LEFT(E194,LEN(E194)-1)),VALUE(SUBSTITUTE(E194,",",""))))))))),"N/A")</f>
        <v/>
      </c>
      <c r="M194">
        <f>IFERROR(IF(TRIM(F194)="-", "N/A", IF(RIGHT(F194,1)=")",IF(RIGHT(F194,2)="T)",-1000000000000*VALUE(MID(F194,2,LEN(F194)-3)),IF(RIGHT(F194,2)="M)",-1000000*VALUE(MID(F194,2,LEN(F194)-3)),IF(RIGHT(F194,2)="B)",-1000000000*VALUE(MID(F194,2,LEN(F194)-3)),IF(RIGHT(F194,2)="k)",-1000*VALUE(MID(F194,2,LEN(F194)-3)),VALUE(SUBSTITUTE(F194,",","")))))),IF(RIGHT(F194,1)="T",1000000000000*VALUE(LEFT(F194,LEN(F194)-1)),IF(RIGHT(F194,1)="M",1000000*VALUE(LEFT(F194,LEN(F194)-1)),IF(RIGHT(F194,1)="B",1000000000*VALUE(LEFT(F194,LEN(F194)-1)),IF(RIGHT(F194,1)="%",0.01*VALUE(LEFT(F194,LEN(F194)-1)),IF(RIGHT(F194,1)="k",1000*VALUE(LEFT(F194,LEN(F194)-1)),VALUE(SUBSTITUTE(F194,",",""))))))))),"N/A")</f>
        <v/>
      </c>
      <c r="N194">
        <f>IFERROR(IF(TRIM(G194)="-", "N/A", IF(RIGHT(G194,1)=")",IF(RIGHT(G194,2)="T)",-1000000000000*VALUE(MID(G194,2,LEN(G194)-3)),IF(RIGHT(G194,2)="M)",-1000000*VALUE(MID(G194,2,LEN(G194)-3)),IF(RIGHT(G194,2)="B)",-1000000000*VALUE(MID(G194,2,LEN(G194)-3)),IF(RIGHT(G194,2)="k)",-1000*VALUE(MID(G194,2,LEN(G194)-3)),VALUE(SUBSTITUTE(G194,",","")))))),IF(RIGHT(G194,1)="T",1000000000000*VALUE(LEFT(G194,LEN(G194)-1)),IF(RIGHT(G194,1)="M",1000000*VALUE(LEFT(G194,LEN(G194)-1)),IF(RIGHT(G194,1)="B",1000000000*VALUE(LEFT(G194,LEN(G194)-1)),IF(RIGHT(G194,1)="%",0.01*VALUE(LEFT(G194,LEN(G194)-1)),IF(RIGHT(G194,1)="k",1000*VALUE(LEFT(G194,LEN(G194)-1)),VALUE(SUBSTITUTE(G194,",",""))))))))),"N/A")</f>
        <v/>
      </c>
      <c r="P194">
        <f>MAX(J194:N194)</f>
        <v/>
      </c>
      <c r="Q194">
        <f>IFERROR(J144+MATCH(P194,J194:N194,0)-1,"")</f>
        <v/>
      </c>
      <c r="R194">
        <f>IF(Q194="","",MIN(J194:N194))</f>
        <v/>
      </c>
      <c r="S194">
        <f>IFERROR(J144+MATCH(R194,J194:N194,0)-1,"")</f>
        <v/>
      </c>
      <c r="T194">
        <f>IFERROR(AVERAGE(J194:N194),"")</f>
        <v/>
      </c>
      <c r="U194">
        <f>IFERROR(STDEV(J194:N194),"")</f>
        <v/>
      </c>
      <c r="V194">
        <f>IFERROR(IF(C194="-","",IF(ISBLANK(B194),"",IF(OR(ISNUMBER(FIND("Growth",B194)),ISNUMBER(FIND("Margin",B194))),"",(J194-T194)/U194))),"")</f>
        <v/>
      </c>
      <c r="W194">
        <f>IFERROR(IF(OR(D194="-",ISBLANK(D194)),"",(K194-T194)/U194),"")</f>
        <v/>
      </c>
      <c r="X194">
        <f>IFERROR(IF(OR(E194="-",ISBLANK(E194)),"",(L194-T194)/U194),"")</f>
        <v/>
      </c>
      <c r="Y194">
        <f>IFERROR(IF(OR(F194="-",ISBLANK(F194)),"",(M194-T194)/U194),"")</f>
        <v/>
      </c>
      <c r="Z194">
        <f>IFERROR(IF(OR(G194="-",ISBLANK(G194)),"",(N194-T194)/U194),"")</f>
        <v/>
      </c>
      <c r="AA194">
        <f>IF(MAX(MAX(V194:Z194),ABS(MIN(V194:Z194)))=ABS(MIN(V194:Z194)),MIN(V194:Z194),MAX(V194:Z194))</f>
        <v/>
      </c>
      <c r="AB194">
        <f>IFERROR(V144+MATCH(AA194,V194:Z194,0)-1,"")</f>
        <v/>
      </c>
      <c r="AC194">
        <f>IF(AB194&lt;&gt;"",IF(S194=AB194,"Low",IF(AB194=Q194,"High","")),"")</f>
        <v/>
      </c>
      <c r="AE194">
        <f>IF(ISNUMBER(MATCH("N/A",J194:N194,0)),"",IFERROR((5 * SUMPRODUCT(J144:N144,J194:N194) - PRODUCT(SUM(J144:N144),SUM(J194:N194))) / ((5 * SUM((J144^2)+(K144^2)+(L144^2)+(M144^2)+(N144^2))) - SUM(J144:N144)^2),""))</f>
        <v/>
      </c>
      <c r="AF194">
        <f>IFERROR(CORREL(J144:N144,J194:N194),"")</f>
        <v/>
      </c>
      <c r="AZ194">
        <f>IF(Q194=S194,0,1)</f>
        <v/>
      </c>
      <c r="BA194">
        <f>IF(AZ194=1,IF(Q194="","",IF(Q194=N144,"Yes","No")),"")</f>
        <v/>
      </c>
      <c r="BB194">
        <f>IF(BA194="Yes",P194,"")</f>
        <v/>
      </c>
      <c r="BC194">
        <f>IF(AZ194=1,IF(S194="","",IF(S194=N144,"Yes","No")),"")</f>
        <v/>
      </c>
      <c r="BD194">
        <f>IF(BC194="Yes",R194,"")</f>
        <v/>
      </c>
      <c r="BE194">
        <f>IFERROR(IF(SIGN(AE194)=1,"Increasing",IF(SIGN(AE194)=-1,"Decreasing","")),"")</f>
        <v/>
      </c>
      <c r="BF194">
        <f>IF(OR(AND(BE194="Increasing",BA194="Yes"),AND(BE194="Decreasing",BC194="Yes")),"Yes","No")</f>
        <v/>
      </c>
      <c r="BG194">
        <f>IF(I194="pos_trend","Yes","No")</f>
        <v/>
      </c>
      <c r="BH194">
        <f>IF(AF194&lt;&gt;"",IF(ABS(AF194)&gt;0.8,"Yes","No"),"")</f>
        <v/>
      </c>
    </row>
    <row r="195" spans="1:60">
      <c r="I195">
        <f>IF(AND(K195&gt; J195, L195&gt; K195, M195&gt; L195, N195&gt; M195), "pos_trend", IF(AND(K195&lt; J195, L195&lt; K195, M195&lt; L195, N195&lt; M195), "neg_trend", "N/A"))</f>
        <v/>
      </c>
      <c r="J195">
        <f>IFERROR(IF(TRIM(C195)="-", "N/A", IF(RIGHT(C195,1)=")",IF(RIGHT(C195,2)="T)",-1000000000000*VALUE(MID(C195,2,LEN(C195)-3)),IF(RIGHT(C195,2)="M)",-1000000*VALUE(MID(C195,2,LEN(C195)-3)),IF(RIGHT(C195,2)="B)",-1000000000*VALUE(MID(C195,2,LEN(C195)-3)),IF(RIGHT(C195,2)="k)",-1000*VALUE(MID(C195,2,LEN(C195)-3)),VALUE(SUBSTITUTE(C195,",","")))))),IF(RIGHT(C195,1)="T",1000000000000*VALUE(LEFT(C195,LEN(C195)-1)),IF(RIGHT(C195,1)="M",1000000*VALUE(LEFT(C195,LEN(C195)-1)),IF(RIGHT(C195,1)="B",1000000000*VALUE(LEFT(C195,LEN(C195)-1)),IF(RIGHT(C195,1)="%",0.01*VALUE(LEFT(C195,LEN(C195)-1)),IF(RIGHT(C195,1)="k",1000*VALUE(LEFT(C195,LEN(C195)-1)),VALUE(SUBSTITUTE(C195,",",""))))))))),"N/A")</f>
        <v/>
      </c>
      <c r="K195">
        <f>IFERROR(IF(TRIM(D195)="-", "N/A", IF(RIGHT(D195,1)=")",IF(RIGHT(D195,2)="T)",-1000000000000*VALUE(MID(D195,2,LEN(D195)-3)),IF(RIGHT(D195,2)="M)",-1000000*VALUE(MID(D195,2,LEN(D195)-3)),IF(RIGHT(D195,2)="B)",-1000000000*VALUE(MID(D195,2,LEN(D195)-3)),IF(RIGHT(D195,2)="k)",-1000*VALUE(MID(D195,2,LEN(D195)-3)),VALUE(SUBSTITUTE(D195,",","")))))),IF(RIGHT(D195,1)="T",1000000000000*VALUE(LEFT(D195,LEN(D195)-1)),IF(RIGHT(D195,1)="M",1000000*VALUE(LEFT(D195,LEN(D195)-1)),IF(RIGHT(D195,1)="B",1000000000*VALUE(LEFT(D195,LEN(D195)-1)),IF(RIGHT(D195,1)="%",0.01*VALUE(LEFT(D195,LEN(D195)-1)),IF(RIGHT(D195,1)="k",1000*VALUE(LEFT(D195,LEN(D195)-1)),VALUE(SUBSTITUTE(D195,",",""))))))))),"N/A")</f>
        <v/>
      </c>
      <c r="L195">
        <f>IFERROR(IF(TRIM(E195)="-", "N/A", IF(RIGHT(E195,1)=")",IF(RIGHT(E195,2)="T)",-1000000000000*VALUE(MID(E195,2,LEN(E195)-3)),IF(RIGHT(E195,2)="M)",-1000000*VALUE(MID(E195,2,LEN(E195)-3)),IF(RIGHT(E195,2)="B)",-1000000000*VALUE(MID(E195,2,LEN(E195)-3)),IF(RIGHT(E195,2)="k)",-1000*VALUE(MID(E195,2,LEN(E195)-3)),VALUE(SUBSTITUTE(E195,",","")))))),IF(RIGHT(E195,1)="T",1000000000000*VALUE(LEFT(E195,LEN(E195)-1)),IF(RIGHT(E195,1)="M",1000000*VALUE(LEFT(E195,LEN(E195)-1)),IF(RIGHT(E195,1)="B",1000000000*VALUE(LEFT(E195,LEN(E195)-1)),IF(RIGHT(E195,1)="%",0.01*VALUE(LEFT(E195,LEN(E195)-1)),IF(RIGHT(E195,1)="k",1000*VALUE(LEFT(E195,LEN(E195)-1)),VALUE(SUBSTITUTE(E195,",",""))))))))),"N/A")</f>
        <v/>
      </c>
      <c r="M195">
        <f>IFERROR(IF(TRIM(F195)="-", "N/A", IF(RIGHT(F195,1)=")",IF(RIGHT(F195,2)="T)",-1000000000000*VALUE(MID(F195,2,LEN(F195)-3)),IF(RIGHT(F195,2)="M)",-1000000*VALUE(MID(F195,2,LEN(F195)-3)),IF(RIGHT(F195,2)="B)",-1000000000*VALUE(MID(F195,2,LEN(F195)-3)),IF(RIGHT(F195,2)="k)",-1000*VALUE(MID(F195,2,LEN(F195)-3)),VALUE(SUBSTITUTE(F195,",","")))))),IF(RIGHT(F195,1)="T",1000000000000*VALUE(LEFT(F195,LEN(F195)-1)),IF(RIGHT(F195,1)="M",1000000*VALUE(LEFT(F195,LEN(F195)-1)),IF(RIGHT(F195,1)="B",1000000000*VALUE(LEFT(F195,LEN(F195)-1)),IF(RIGHT(F195,1)="%",0.01*VALUE(LEFT(F195,LEN(F195)-1)),IF(RIGHT(F195,1)="k",1000*VALUE(LEFT(F195,LEN(F195)-1)),VALUE(SUBSTITUTE(F195,",",""))))))))),"N/A")</f>
        <v/>
      </c>
      <c r="N195">
        <f>IFERROR(IF(TRIM(G195)="-", "N/A", IF(RIGHT(G195,1)=")",IF(RIGHT(G195,2)="T)",-1000000000000*VALUE(MID(G195,2,LEN(G195)-3)),IF(RIGHT(G195,2)="M)",-1000000*VALUE(MID(G195,2,LEN(G195)-3)),IF(RIGHT(G195,2)="B)",-1000000000*VALUE(MID(G195,2,LEN(G195)-3)),IF(RIGHT(G195,2)="k)",-1000*VALUE(MID(G195,2,LEN(G195)-3)),VALUE(SUBSTITUTE(G195,",","")))))),IF(RIGHT(G195,1)="T",1000000000000*VALUE(LEFT(G195,LEN(G195)-1)),IF(RIGHT(G195,1)="M",1000000*VALUE(LEFT(G195,LEN(G195)-1)),IF(RIGHT(G195,1)="B",1000000000*VALUE(LEFT(G195,LEN(G195)-1)),IF(RIGHT(G195,1)="%",0.01*VALUE(LEFT(G195,LEN(G195)-1)),IF(RIGHT(G195,1)="k",1000*VALUE(LEFT(G195,LEN(G195)-1)),VALUE(SUBSTITUTE(G195,",",""))))))))),"N/A")</f>
        <v/>
      </c>
      <c r="P195">
        <f>MAX(J195:N195)</f>
        <v/>
      </c>
      <c r="Q195">
        <f>IFERROR(J144+MATCH(P195,J195:N195,0)-1,"")</f>
        <v/>
      </c>
      <c r="R195">
        <f>IF(Q195="","",MIN(J195:N195))</f>
        <v/>
      </c>
      <c r="S195">
        <f>IFERROR(J144+MATCH(R195,J195:N195,0)-1,"")</f>
        <v/>
      </c>
      <c r="T195">
        <f>IFERROR(AVERAGE(J195:N195),"")</f>
        <v/>
      </c>
      <c r="U195">
        <f>IFERROR(STDEV(J195:N195),"")</f>
        <v/>
      </c>
      <c r="V195">
        <f>IFERROR(IF(C195="-","",IF(ISBLANK(B195),"",IF(OR(ISNUMBER(FIND("Growth",B195)),ISNUMBER(FIND("Margin",B195))),"",(J195-T195)/U195))),"")</f>
        <v/>
      </c>
      <c r="W195">
        <f>IFERROR(IF(OR(D195="-",ISBLANK(D195)),"",(K195-T195)/U195),"")</f>
        <v/>
      </c>
      <c r="X195">
        <f>IFERROR(IF(OR(E195="-",ISBLANK(E195)),"",(L195-T195)/U195),"")</f>
        <v/>
      </c>
      <c r="Y195">
        <f>IFERROR(IF(OR(F195="-",ISBLANK(F195)),"",(M195-T195)/U195),"")</f>
        <v/>
      </c>
      <c r="Z195">
        <f>IFERROR(IF(OR(G195="-",ISBLANK(G195)),"",(N195-T195)/U195),"")</f>
        <v/>
      </c>
      <c r="AA195">
        <f>IF(MAX(MAX(V195:Z195),ABS(MIN(V195:Z195)))=ABS(MIN(V195:Z195)),MIN(V195:Z195),MAX(V195:Z195))</f>
        <v/>
      </c>
      <c r="AB195">
        <f>IFERROR(V144+MATCH(AA195,V195:Z195,0)-1,"")</f>
        <v/>
      </c>
      <c r="AC195">
        <f>IF(AB195&lt;&gt;"",IF(S195=AB195,"Low",IF(AB195=Q195,"High","")),"")</f>
        <v/>
      </c>
      <c r="AE195">
        <f>IF(ISNUMBER(MATCH("N/A",J195:N195,0)),"",IFERROR((5 * SUMPRODUCT(J144:N144,J195:N195) - PRODUCT(SUM(J144:N144),SUM(J195:N195))) / ((5 * SUM((J144^2)+(K144^2)+(L144^2)+(M144^2)+(N144^2))) - SUM(J144:N144)^2),""))</f>
        <v/>
      </c>
      <c r="AF195">
        <f>IFERROR(CORREL(J144:N144,J195:N195),"")</f>
        <v/>
      </c>
      <c r="AZ195">
        <f>IF(Q195=S195,0,1)</f>
        <v/>
      </c>
      <c r="BA195">
        <f>IF(AZ195=1,IF(Q195="","",IF(Q195=N144,"Yes","No")),"")</f>
        <v/>
      </c>
      <c r="BB195">
        <f>IF(BA195="Yes",P195,"")</f>
        <v/>
      </c>
      <c r="BC195">
        <f>IF(AZ195=1,IF(S195="","",IF(S195=N144,"Yes","No")),"")</f>
        <v/>
      </c>
      <c r="BD195">
        <f>IF(BC195="Yes",R195,"")</f>
        <v/>
      </c>
      <c r="BE195">
        <f>IFERROR(IF(SIGN(AE195)=1,"Increasing",IF(SIGN(AE195)=-1,"Decreasing","")),"")</f>
        <v/>
      </c>
      <c r="BF195">
        <f>IF(OR(AND(BE195="Increasing",BA195="Yes"),AND(BE195="Decreasing",BC195="Yes")),"Yes","No")</f>
        <v/>
      </c>
      <c r="BG195">
        <f>IF(I195="pos_trend","Yes","No")</f>
        <v/>
      </c>
      <c r="BH195">
        <f>IF(AF195&lt;&gt;"",IF(ABS(AF195)&gt;0.8,"Yes","No"),"")</f>
        <v/>
      </c>
    </row>
    <row r="196" spans="1:60">
      <c r="I196">
        <f>IF(AND(K196&gt; J196, L196&gt; K196, M196&gt; L196, N196&gt; M196), "pos_trend", IF(AND(K196&lt; J196, L196&lt; K196, M196&lt; L196, N196&lt; M196), "neg_trend", "N/A"))</f>
        <v/>
      </c>
      <c r="J196">
        <f>IFERROR(IF(TRIM(C196)="-", "N/A", IF(RIGHT(C196,1)=")",IF(RIGHT(C196,2)="T)",-1000000000000*VALUE(MID(C196,2,LEN(C196)-3)),IF(RIGHT(C196,2)="M)",-1000000*VALUE(MID(C196,2,LEN(C196)-3)),IF(RIGHT(C196,2)="B)",-1000000000*VALUE(MID(C196,2,LEN(C196)-3)),IF(RIGHT(C196,2)="k)",-1000*VALUE(MID(C196,2,LEN(C196)-3)),VALUE(SUBSTITUTE(C196,",","")))))),IF(RIGHT(C196,1)="T",1000000000000*VALUE(LEFT(C196,LEN(C196)-1)),IF(RIGHT(C196,1)="M",1000000*VALUE(LEFT(C196,LEN(C196)-1)),IF(RIGHT(C196,1)="B",1000000000*VALUE(LEFT(C196,LEN(C196)-1)),IF(RIGHT(C196,1)="%",0.01*VALUE(LEFT(C196,LEN(C196)-1)),IF(RIGHT(C196,1)="k",1000*VALUE(LEFT(C196,LEN(C196)-1)),VALUE(SUBSTITUTE(C196,",",""))))))))),"N/A")</f>
        <v/>
      </c>
      <c r="K196">
        <f>IFERROR(IF(TRIM(D196)="-", "N/A", IF(RIGHT(D196,1)=")",IF(RIGHT(D196,2)="T)",-1000000000000*VALUE(MID(D196,2,LEN(D196)-3)),IF(RIGHT(D196,2)="M)",-1000000*VALUE(MID(D196,2,LEN(D196)-3)),IF(RIGHT(D196,2)="B)",-1000000000*VALUE(MID(D196,2,LEN(D196)-3)),IF(RIGHT(D196,2)="k)",-1000*VALUE(MID(D196,2,LEN(D196)-3)),VALUE(SUBSTITUTE(D196,",","")))))),IF(RIGHT(D196,1)="T",1000000000000*VALUE(LEFT(D196,LEN(D196)-1)),IF(RIGHT(D196,1)="M",1000000*VALUE(LEFT(D196,LEN(D196)-1)),IF(RIGHT(D196,1)="B",1000000000*VALUE(LEFT(D196,LEN(D196)-1)),IF(RIGHT(D196,1)="%",0.01*VALUE(LEFT(D196,LEN(D196)-1)),IF(RIGHT(D196,1)="k",1000*VALUE(LEFT(D196,LEN(D196)-1)),VALUE(SUBSTITUTE(D196,",",""))))))))),"N/A")</f>
        <v/>
      </c>
      <c r="L196">
        <f>IFERROR(IF(TRIM(E196)="-", "N/A", IF(RIGHT(E196,1)=")",IF(RIGHT(E196,2)="T)",-1000000000000*VALUE(MID(E196,2,LEN(E196)-3)),IF(RIGHT(E196,2)="M)",-1000000*VALUE(MID(E196,2,LEN(E196)-3)),IF(RIGHT(E196,2)="B)",-1000000000*VALUE(MID(E196,2,LEN(E196)-3)),IF(RIGHT(E196,2)="k)",-1000*VALUE(MID(E196,2,LEN(E196)-3)),VALUE(SUBSTITUTE(E196,",","")))))),IF(RIGHT(E196,1)="T",1000000000000*VALUE(LEFT(E196,LEN(E196)-1)),IF(RIGHT(E196,1)="M",1000000*VALUE(LEFT(E196,LEN(E196)-1)),IF(RIGHT(E196,1)="B",1000000000*VALUE(LEFT(E196,LEN(E196)-1)),IF(RIGHT(E196,1)="%",0.01*VALUE(LEFT(E196,LEN(E196)-1)),IF(RIGHT(E196,1)="k",1000*VALUE(LEFT(E196,LEN(E196)-1)),VALUE(SUBSTITUTE(E196,",",""))))))))),"N/A")</f>
        <v/>
      </c>
      <c r="M196">
        <f>IFERROR(IF(TRIM(F196)="-", "N/A", IF(RIGHT(F196,1)=")",IF(RIGHT(F196,2)="T)",-1000000000000*VALUE(MID(F196,2,LEN(F196)-3)),IF(RIGHT(F196,2)="M)",-1000000*VALUE(MID(F196,2,LEN(F196)-3)),IF(RIGHT(F196,2)="B)",-1000000000*VALUE(MID(F196,2,LEN(F196)-3)),IF(RIGHT(F196,2)="k)",-1000*VALUE(MID(F196,2,LEN(F196)-3)),VALUE(SUBSTITUTE(F196,",","")))))),IF(RIGHT(F196,1)="T",1000000000000*VALUE(LEFT(F196,LEN(F196)-1)),IF(RIGHT(F196,1)="M",1000000*VALUE(LEFT(F196,LEN(F196)-1)),IF(RIGHT(F196,1)="B",1000000000*VALUE(LEFT(F196,LEN(F196)-1)),IF(RIGHT(F196,1)="%",0.01*VALUE(LEFT(F196,LEN(F196)-1)),IF(RIGHT(F196,1)="k",1000*VALUE(LEFT(F196,LEN(F196)-1)),VALUE(SUBSTITUTE(F196,",",""))))))))),"N/A")</f>
        <v/>
      </c>
      <c r="N196">
        <f>IFERROR(IF(TRIM(G196)="-", "N/A", IF(RIGHT(G196,1)=")",IF(RIGHT(G196,2)="T)",-1000000000000*VALUE(MID(G196,2,LEN(G196)-3)),IF(RIGHT(G196,2)="M)",-1000000*VALUE(MID(G196,2,LEN(G196)-3)),IF(RIGHT(G196,2)="B)",-1000000000*VALUE(MID(G196,2,LEN(G196)-3)),IF(RIGHT(G196,2)="k)",-1000*VALUE(MID(G196,2,LEN(G196)-3)),VALUE(SUBSTITUTE(G196,",","")))))),IF(RIGHT(G196,1)="T",1000000000000*VALUE(LEFT(G196,LEN(G196)-1)),IF(RIGHT(G196,1)="M",1000000*VALUE(LEFT(G196,LEN(G196)-1)),IF(RIGHT(G196,1)="B",1000000000*VALUE(LEFT(G196,LEN(G196)-1)),IF(RIGHT(G196,1)="%",0.01*VALUE(LEFT(G196,LEN(G196)-1)),IF(RIGHT(G196,1)="k",1000*VALUE(LEFT(G196,LEN(G196)-1)),VALUE(SUBSTITUTE(G196,",",""))))))))),"N/A")</f>
        <v/>
      </c>
      <c r="P196">
        <f>MAX(J196:N196)</f>
        <v/>
      </c>
      <c r="Q196">
        <f>IFERROR(J144+MATCH(P196,J196:N196,0)-1,"")</f>
        <v/>
      </c>
      <c r="R196">
        <f>IF(Q196="","",MIN(J196:N196))</f>
        <v/>
      </c>
      <c r="S196">
        <f>IFERROR(J144+MATCH(R196,J196:N196,0)-1,"")</f>
        <v/>
      </c>
      <c r="T196">
        <f>IFERROR(AVERAGE(J196:N196),"")</f>
        <v/>
      </c>
      <c r="U196">
        <f>IFERROR(STDEV(J196:N196),"")</f>
        <v/>
      </c>
      <c r="V196">
        <f>IFERROR(IF(C196="-","",IF(ISBLANK(B196),"",IF(OR(ISNUMBER(FIND("Growth",B196)),ISNUMBER(FIND("Margin",B196))),"",(J196-T196)/U196))),"")</f>
        <v/>
      </c>
      <c r="W196">
        <f>IFERROR(IF(OR(D196="-",ISBLANK(D196)),"",(K196-T196)/U196),"")</f>
        <v/>
      </c>
      <c r="X196">
        <f>IFERROR(IF(OR(E196="-",ISBLANK(E196)),"",(L196-T196)/U196),"")</f>
        <v/>
      </c>
      <c r="Y196">
        <f>IFERROR(IF(OR(F196="-",ISBLANK(F196)),"",(M196-T196)/U196),"")</f>
        <v/>
      </c>
      <c r="Z196">
        <f>IFERROR(IF(OR(G196="-",ISBLANK(G196)),"",(N196-T196)/U196),"")</f>
        <v/>
      </c>
      <c r="AA196">
        <f>IF(MAX(MAX(V196:Z196),ABS(MIN(V196:Z196)))=ABS(MIN(V196:Z196)),MIN(V196:Z196),MAX(V196:Z196))</f>
        <v/>
      </c>
      <c r="AB196">
        <f>IFERROR(V144+MATCH(AA196,V196:Z196,0)-1,"")</f>
        <v/>
      </c>
      <c r="AC196">
        <f>IF(AB196&lt;&gt;"",IF(S196=AB196,"Low",IF(AB196=Q196,"High","")),"")</f>
        <v/>
      </c>
      <c r="AE196">
        <f>IF(ISNUMBER(MATCH("N/A",J196:N196,0)),"",IFERROR((5 * SUMPRODUCT(J144:N144,J196:N196) - PRODUCT(SUM(J144:N144),SUM(J196:N196))) / ((5 * SUM((J144^2)+(K144^2)+(L144^2)+(M144^2)+(N144^2))) - SUM(J144:N144)^2),""))</f>
        <v/>
      </c>
      <c r="AF196">
        <f>IFERROR(CORREL(J144:N144,J196:N196),"")</f>
        <v/>
      </c>
      <c r="AZ196">
        <f>IF(Q196=S196,0,1)</f>
        <v/>
      </c>
      <c r="BA196">
        <f>IF(AZ196=1,IF(Q196="","",IF(Q196=N144,"Yes","No")),"")</f>
        <v/>
      </c>
      <c r="BB196">
        <f>IF(BA196="Yes",P196,"")</f>
        <v/>
      </c>
      <c r="BC196">
        <f>IF(AZ196=1,IF(S196="","",IF(S196=N144,"Yes","No")),"")</f>
        <v/>
      </c>
      <c r="BD196">
        <f>IF(BC196="Yes",R196,"")</f>
        <v/>
      </c>
      <c r="BE196">
        <f>IFERROR(IF(SIGN(AE196)=1,"Increasing",IF(SIGN(AE196)=-1,"Decreasing","")),"")</f>
        <v/>
      </c>
      <c r="BF196">
        <f>IF(OR(AND(BE196="Increasing",BA196="Yes"),AND(BE196="Decreasing",BC196="Yes")),"Yes","No")</f>
        <v/>
      </c>
      <c r="BG196">
        <f>IF(I196="pos_trend","Yes","No")</f>
        <v/>
      </c>
      <c r="BH196">
        <f>IF(AF196&lt;&gt;"",IF(ABS(AF196)&gt;0.8,"Yes","No"),"")</f>
        <v/>
      </c>
    </row>
    <row r="197" spans="1:60">
      <c r="I197">
        <f>IF(AND(K197&gt; J197, L197&gt; K197, M197&gt; L197, N197&gt; M197), "pos_trend", IF(AND(K197&lt; J197, L197&lt; K197, M197&lt; L197, N197&lt; M197), "neg_trend", "N/A"))</f>
        <v/>
      </c>
      <c r="J197">
        <f>IFERROR(IF(TRIM(C197)="-", "N/A", IF(RIGHT(C197,1)=")",IF(RIGHT(C197,2)="T)",-1000000000000*VALUE(MID(C197,2,LEN(C197)-3)),IF(RIGHT(C197,2)="M)",-1000000*VALUE(MID(C197,2,LEN(C197)-3)),IF(RIGHT(C197,2)="B)",-1000000000*VALUE(MID(C197,2,LEN(C197)-3)),IF(RIGHT(C197,2)="k)",-1000*VALUE(MID(C197,2,LEN(C197)-3)),VALUE(SUBSTITUTE(C197,",","")))))),IF(RIGHT(C197,1)="T",1000000000000*VALUE(LEFT(C197,LEN(C197)-1)),IF(RIGHT(C197,1)="M",1000000*VALUE(LEFT(C197,LEN(C197)-1)),IF(RIGHT(C197,1)="B",1000000000*VALUE(LEFT(C197,LEN(C197)-1)),IF(RIGHT(C197,1)="%",0.01*VALUE(LEFT(C197,LEN(C197)-1)),IF(RIGHT(C197,1)="k",1000*VALUE(LEFT(C197,LEN(C197)-1)),VALUE(SUBSTITUTE(C197,",",""))))))))),"N/A")</f>
        <v/>
      </c>
      <c r="K197">
        <f>IFERROR(IF(TRIM(D197)="-", "N/A", IF(RIGHT(D197,1)=")",IF(RIGHT(D197,2)="T)",-1000000000000*VALUE(MID(D197,2,LEN(D197)-3)),IF(RIGHT(D197,2)="M)",-1000000*VALUE(MID(D197,2,LEN(D197)-3)),IF(RIGHT(D197,2)="B)",-1000000000*VALUE(MID(D197,2,LEN(D197)-3)),IF(RIGHT(D197,2)="k)",-1000*VALUE(MID(D197,2,LEN(D197)-3)),VALUE(SUBSTITUTE(D197,",","")))))),IF(RIGHT(D197,1)="T",1000000000000*VALUE(LEFT(D197,LEN(D197)-1)),IF(RIGHT(D197,1)="M",1000000*VALUE(LEFT(D197,LEN(D197)-1)),IF(RIGHT(D197,1)="B",1000000000*VALUE(LEFT(D197,LEN(D197)-1)),IF(RIGHT(D197,1)="%",0.01*VALUE(LEFT(D197,LEN(D197)-1)),IF(RIGHT(D197,1)="k",1000*VALUE(LEFT(D197,LEN(D197)-1)),VALUE(SUBSTITUTE(D197,",",""))))))))),"N/A")</f>
        <v/>
      </c>
      <c r="L197">
        <f>IFERROR(IF(TRIM(E197)="-", "N/A", IF(RIGHT(E197,1)=")",IF(RIGHT(E197,2)="T)",-1000000000000*VALUE(MID(E197,2,LEN(E197)-3)),IF(RIGHT(E197,2)="M)",-1000000*VALUE(MID(E197,2,LEN(E197)-3)),IF(RIGHT(E197,2)="B)",-1000000000*VALUE(MID(E197,2,LEN(E197)-3)),IF(RIGHT(E197,2)="k)",-1000*VALUE(MID(E197,2,LEN(E197)-3)),VALUE(SUBSTITUTE(E197,",","")))))),IF(RIGHT(E197,1)="T",1000000000000*VALUE(LEFT(E197,LEN(E197)-1)),IF(RIGHT(E197,1)="M",1000000*VALUE(LEFT(E197,LEN(E197)-1)),IF(RIGHT(E197,1)="B",1000000000*VALUE(LEFT(E197,LEN(E197)-1)),IF(RIGHT(E197,1)="%",0.01*VALUE(LEFT(E197,LEN(E197)-1)),IF(RIGHT(E197,1)="k",1000*VALUE(LEFT(E197,LEN(E197)-1)),VALUE(SUBSTITUTE(E197,",",""))))))))),"N/A")</f>
        <v/>
      </c>
      <c r="M197">
        <f>IFERROR(IF(TRIM(F197)="-", "N/A", IF(RIGHT(F197,1)=")",IF(RIGHT(F197,2)="T)",-1000000000000*VALUE(MID(F197,2,LEN(F197)-3)),IF(RIGHT(F197,2)="M)",-1000000*VALUE(MID(F197,2,LEN(F197)-3)),IF(RIGHT(F197,2)="B)",-1000000000*VALUE(MID(F197,2,LEN(F197)-3)),IF(RIGHT(F197,2)="k)",-1000*VALUE(MID(F197,2,LEN(F197)-3)),VALUE(SUBSTITUTE(F197,",","")))))),IF(RIGHT(F197,1)="T",1000000000000*VALUE(LEFT(F197,LEN(F197)-1)),IF(RIGHT(F197,1)="M",1000000*VALUE(LEFT(F197,LEN(F197)-1)),IF(RIGHT(F197,1)="B",1000000000*VALUE(LEFT(F197,LEN(F197)-1)),IF(RIGHT(F197,1)="%",0.01*VALUE(LEFT(F197,LEN(F197)-1)),IF(RIGHT(F197,1)="k",1000*VALUE(LEFT(F197,LEN(F197)-1)),VALUE(SUBSTITUTE(F197,",",""))))))))),"N/A")</f>
        <v/>
      </c>
      <c r="N197">
        <f>IFERROR(IF(TRIM(G197)="-", "N/A", IF(RIGHT(G197,1)=")",IF(RIGHT(G197,2)="T)",-1000000000000*VALUE(MID(G197,2,LEN(G197)-3)),IF(RIGHT(G197,2)="M)",-1000000*VALUE(MID(G197,2,LEN(G197)-3)),IF(RIGHT(G197,2)="B)",-1000000000*VALUE(MID(G197,2,LEN(G197)-3)),IF(RIGHT(G197,2)="k)",-1000*VALUE(MID(G197,2,LEN(G197)-3)),VALUE(SUBSTITUTE(G197,",","")))))),IF(RIGHT(G197,1)="T",1000000000000*VALUE(LEFT(G197,LEN(G197)-1)),IF(RIGHT(G197,1)="M",1000000*VALUE(LEFT(G197,LEN(G197)-1)),IF(RIGHT(G197,1)="B",1000000000*VALUE(LEFT(G197,LEN(G197)-1)),IF(RIGHT(G197,1)="%",0.01*VALUE(LEFT(G197,LEN(G197)-1)),IF(RIGHT(G197,1)="k",1000*VALUE(LEFT(G197,LEN(G197)-1)),VALUE(SUBSTITUTE(G197,",",""))))))))),"N/A")</f>
        <v/>
      </c>
      <c r="P197">
        <f>MAX(J197:N197)</f>
        <v/>
      </c>
      <c r="Q197">
        <f>IFERROR(J144+MATCH(P197,J197:N197,0)-1,"")</f>
        <v/>
      </c>
      <c r="R197">
        <f>IF(Q197="","",MIN(J197:N197))</f>
        <v/>
      </c>
      <c r="S197">
        <f>IFERROR(J144+MATCH(R197,J197:N197,0)-1,"")</f>
        <v/>
      </c>
      <c r="T197">
        <f>IFERROR(AVERAGE(J197:N197),"")</f>
        <v/>
      </c>
      <c r="U197">
        <f>IFERROR(STDEV(J197:N197),"")</f>
        <v/>
      </c>
      <c r="V197">
        <f>IFERROR(IF(C197="-","",IF(ISBLANK(B197),"",IF(OR(ISNUMBER(FIND("Growth",B197)),ISNUMBER(FIND("Margin",B197))),"",(J197-T197)/U197))),"")</f>
        <v/>
      </c>
      <c r="W197">
        <f>IFERROR(IF(OR(D197="-",ISBLANK(D197)),"",(K197-T197)/U197),"")</f>
        <v/>
      </c>
      <c r="X197">
        <f>IFERROR(IF(OR(E197="-",ISBLANK(E197)),"",(L197-T197)/U197),"")</f>
        <v/>
      </c>
      <c r="Y197">
        <f>IFERROR(IF(OR(F197="-",ISBLANK(F197)),"",(M197-T197)/U197),"")</f>
        <v/>
      </c>
      <c r="Z197">
        <f>IFERROR(IF(OR(G197="-",ISBLANK(G197)),"",(N197-T197)/U197),"")</f>
        <v/>
      </c>
      <c r="AA197">
        <f>IF(MAX(MAX(V197:Z197),ABS(MIN(V197:Z197)))=ABS(MIN(V197:Z197)),MIN(V197:Z197),MAX(V197:Z197))</f>
        <v/>
      </c>
      <c r="AB197">
        <f>IFERROR(V144+MATCH(AA197,V197:Z197,0)-1,"")</f>
        <v/>
      </c>
      <c r="AC197">
        <f>IF(AB197&lt;&gt;"",IF(S197=AB197,"Low",IF(AB197=Q197,"High","")),"")</f>
        <v/>
      </c>
      <c r="AE197">
        <f>IF(ISNUMBER(MATCH("N/A",J197:N197,0)),"",IFERROR((5 * SUMPRODUCT(J144:N144,J197:N197) - PRODUCT(SUM(J144:N144),SUM(J197:N197))) / ((5 * SUM((J144^2)+(K144^2)+(L144^2)+(M144^2)+(N144^2))) - SUM(J144:N144)^2),""))</f>
        <v/>
      </c>
      <c r="AF197">
        <f>IFERROR(CORREL(J144:N144,J197:N197),"")</f>
        <v/>
      </c>
      <c r="AZ197">
        <f>IF(Q197=S197,0,1)</f>
        <v/>
      </c>
      <c r="BA197">
        <f>IF(AZ197=1,IF(Q197="","",IF(Q197=N144,"Yes","No")),"")</f>
        <v/>
      </c>
      <c r="BB197">
        <f>IF(BA197="Yes",P197,"")</f>
        <v/>
      </c>
      <c r="BC197">
        <f>IF(AZ197=1,IF(S197="","",IF(S197=N144,"Yes","No")),"")</f>
        <v/>
      </c>
      <c r="BD197">
        <f>IF(BC197="Yes",R197,"")</f>
        <v/>
      </c>
      <c r="BE197">
        <f>IFERROR(IF(SIGN(AE197)=1,"Increasing",IF(SIGN(AE197)=-1,"Decreasing","")),"")</f>
        <v/>
      </c>
      <c r="BF197">
        <f>IF(OR(AND(BE197="Increasing",BA197="Yes"),AND(BE197="Decreasing",BC197="Yes")),"Yes","No")</f>
        <v/>
      </c>
      <c r="BG197">
        <f>IF(I197="pos_trend","Yes","No")</f>
        <v/>
      </c>
      <c r="BH197">
        <f>IF(AF197&lt;&gt;"",IF(ABS(AF197)&gt;0.8,"Yes","No"),"")</f>
        <v/>
      </c>
    </row>
    <row r="198" spans="1:60">
      <c r="I198">
        <f>IF(AND(K198&gt; J198, L198&gt; K198, M198&gt; L198, N198&gt; M198), "pos_trend", IF(AND(K198&lt; J198, L198&lt; K198, M198&lt; L198, N198&lt; M198), "neg_trend", "N/A"))</f>
        <v/>
      </c>
      <c r="J198">
        <f>IFERROR(IF(TRIM(C198)="-", "N/A", IF(RIGHT(C198,1)=")",IF(RIGHT(C198,2)="T)",-1000000000000*VALUE(MID(C198,2,LEN(C198)-3)),IF(RIGHT(C198,2)="M)",-1000000*VALUE(MID(C198,2,LEN(C198)-3)),IF(RIGHT(C198,2)="B)",-1000000000*VALUE(MID(C198,2,LEN(C198)-3)),IF(RIGHT(C198,2)="k)",-1000*VALUE(MID(C198,2,LEN(C198)-3)),VALUE(SUBSTITUTE(C198,",","")))))),IF(RIGHT(C198,1)="T",1000000000000*VALUE(LEFT(C198,LEN(C198)-1)),IF(RIGHT(C198,1)="M",1000000*VALUE(LEFT(C198,LEN(C198)-1)),IF(RIGHT(C198,1)="B",1000000000*VALUE(LEFT(C198,LEN(C198)-1)),IF(RIGHT(C198,1)="%",0.01*VALUE(LEFT(C198,LEN(C198)-1)),IF(RIGHT(C198,1)="k",1000*VALUE(LEFT(C198,LEN(C198)-1)),VALUE(SUBSTITUTE(C198,",",""))))))))),"N/A")</f>
        <v/>
      </c>
      <c r="K198">
        <f>IFERROR(IF(TRIM(D198)="-", "N/A", IF(RIGHT(D198,1)=")",IF(RIGHT(D198,2)="T)",-1000000000000*VALUE(MID(D198,2,LEN(D198)-3)),IF(RIGHT(D198,2)="M)",-1000000*VALUE(MID(D198,2,LEN(D198)-3)),IF(RIGHT(D198,2)="B)",-1000000000*VALUE(MID(D198,2,LEN(D198)-3)),IF(RIGHT(D198,2)="k)",-1000*VALUE(MID(D198,2,LEN(D198)-3)),VALUE(SUBSTITUTE(D198,",","")))))),IF(RIGHT(D198,1)="T",1000000000000*VALUE(LEFT(D198,LEN(D198)-1)),IF(RIGHT(D198,1)="M",1000000*VALUE(LEFT(D198,LEN(D198)-1)),IF(RIGHT(D198,1)="B",1000000000*VALUE(LEFT(D198,LEN(D198)-1)),IF(RIGHT(D198,1)="%",0.01*VALUE(LEFT(D198,LEN(D198)-1)),IF(RIGHT(D198,1)="k",1000*VALUE(LEFT(D198,LEN(D198)-1)),VALUE(SUBSTITUTE(D198,",",""))))))))),"N/A")</f>
        <v/>
      </c>
      <c r="L198">
        <f>IFERROR(IF(TRIM(E198)="-", "N/A", IF(RIGHT(E198,1)=")",IF(RIGHT(E198,2)="T)",-1000000000000*VALUE(MID(E198,2,LEN(E198)-3)),IF(RIGHT(E198,2)="M)",-1000000*VALUE(MID(E198,2,LEN(E198)-3)),IF(RIGHT(E198,2)="B)",-1000000000*VALUE(MID(E198,2,LEN(E198)-3)),IF(RIGHT(E198,2)="k)",-1000*VALUE(MID(E198,2,LEN(E198)-3)),VALUE(SUBSTITUTE(E198,",","")))))),IF(RIGHT(E198,1)="T",1000000000000*VALUE(LEFT(E198,LEN(E198)-1)),IF(RIGHT(E198,1)="M",1000000*VALUE(LEFT(E198,LEN(E198)-1)),IF(RIGHT(E198,1)="B",1000000000*VALUE(LEFT(E198,LEN(E198)-1)),IF(RIGHT(E198,1)="%",0.01*VALUE(LEFT(E198,LEN(E198)-1)),IF(RIGHT(E198,1)="k",1000*VALUE(LEFT(E198,LEN(E198)-1)),VALUE(SUBSTITUTE(E198,",",""))))))))),"N/A")</f>
        <v/>
      </c>
      <c r="M198">
        <f>IFERROR(IF(TRIM(F198)="-", "N/A", IF(RIGHT(F198,1)=")",IF(RIGHT(F198,2)="T)",-1000000000000*VALUE(MID(F198,2,LEN(F198)-3)),IF(RIGHT(F198,2)="M)",-1000000*VALUE(MID(F198,2,LEN(F198)-3)),IF(RIGHT(F198,2)="B)",-1000000000*VALUE(MID(F198,2,LEN(F198)-3)),IF(RIGHT(F198,2)="k)",-1000*VALUE(MID(F198,2,LEN(F198)-3)),VALUE(SUBSTITUTE(F198,",","")))))),IF(RIGHT(F198,1)="T",1000000000000*VALUE(LEFT(F198,LEN(F198)-1)),IF(RIGHT(F198,1)="M",1000000*VALUE(LEFT(F198,LEN(F198)-1)),IF(RIGHT(F198,1)="B",1000000000*VALUE(LEFT(F198,LEN(F198)-1)),IF(RIGHT(F198,1)="%",0.01*VALUE(LEFT(F198,LEN(F198)-1)),IF(RIGHT(F198,1)="k",1000*VALUE(LEFT(F198,LEN(F198)-1)),VALUE(SUBSTITUTE(F198,",",""))))))))),"N/A")</f>
        <v/>
      </c>
      <c r="N198">
        <f>IFERROR(IF(TRIM(G198)="-", "N/A", IF(RIGHT(G198,1)=")",IF(RIGHT(G198,2)="T)",-1000000000000*VALUE(MID(G198,2,LEN(G198)-3)),IF(RIGHT(G198,2)="M)",-1000000*VALUE(MID(G198,2,LEN(G198)-3)),IF(RIGHT(G198,2)="B)",-1000000000*VALUE(MID(G198,2,LEN(G198)-3)),IF(RIGHT(G198,2)="k)",-1000*VALUE(MID(G198,2,LEN(G198)-3)),VALUE(SUBSTITUTE(G198,",","")))))),IF(RIGHT(G198,1)="T",1000000000000*VALUE(LEFT(G198,LEN(G198)-1)),IF(RIGHT(G198,1)="M",1000000*VALUE(LEFT(G198,LEN(G198)-1)),IF(RIGHT(G198,1)="B",1000000000*VALUE(LEFT(G198,LEN(G198)-1)),IF(RIGHT(G198,1)="%",0.01*VALUE(LEFT(G198,LEN(G198)-1)),IF(RIGHT(G198,1)="k",1000*VALUE(LEFT(G198,LEN(G198)-1)),VALUE(SUBSTITUTE(G198,",",""))))))))),"N/A")</f>
        <v/>
      </c>
      <c r="P198">
        <f>MAX(J198:N198)</f>
        <v/>
      </c>
      <c r="Q198">
        <f>IFERROR(J144+MATCH(P198,J198:N198,0)-1,"")</f>
        <v/>
      </c>
      <c r="R198">
        <f>IF(Q198="","",MIN(J198:N198))</f>
        <v/>
      </c>
      <c r="S198">
        <f>IFERROR(J144+MATCH(R198,J198:N198,0)-1,"")</f>
        <v/>
      </c>
      <c r="T198">
        <f>IFERROR(AVERAGE(J198:N198),"")</f>
        <v/>
      </c>
      <c r="U198">
        <f>IFERROR(STDEV(J198:N198),"")</f>
        <v/>
      </c>
      <c r="V198">
        <f>IFERROR(IF(C198="-","",IF(ISBLANK(B198),"",IF(OR(ISNUMBER(FIND("Growth",B198)),ISNUMBER(FIND("Margin",B198))),"",(J198-T198)/U198))),"")</f>
        <v/>
      </c>
      <c r="W198">
        <f>IFERROR(IF(OR(D198="-",ISBLANK(D198)),"",(K198-T198)/U198),"")</f>
        <v/>
      </c>
      <c r="X198">
        <f>IFERROR(IF(OR(E198="-",ISBLANK(E198)),"",(L198-T198)/U198),"")</f>
        <v/>
      </c>
      <c r="Y198">
        <f>IFERROR(IF(OR(F198="-",ISBLANK(F198)),"",(M198-T198)/U198),"")</f>
        <v/>
      </c>
      <c r="Z198">
        <f>IFERROR(IF(OR(G198="-",ISBLANK(G198)),"",(N198-T198)/U198),"")</f>
        <v/>
      </c>
      <c r="AA198">
        <f>IF(MAX(MAX(V198:Z198),ABS(MIN(V198:Z198)))=ABS(MIN(V198:Z198)),MIN(V198:Z198),MAX(V198:Z198))</f>
        <v/>
      </c>
      <c r="AB198">
        <f>IFERROR(V144+MATCH(AA198,V198:Z198,0)-1,"")</f>
        <v/>
      </c>
      <c r="AC198">
        <f>IF(AB198&lt;&gt;"",IF(S198=AB198,"Low",IF(AB198=Q198,"High","")),"")</f>
        <v/>
      </c>
      <c r="AE198">
        <f>IF(ISNUMBER(MATCH("N/A",J198:N198,0)),"",IFERROR((5 * SUMPRODUCT(J144:N144,J198:N198) - PRODUCT(SUM(J144:N144),SUM(J198:N198))) / ((5 * SUM((J144^2)+(K144^2)+(L144^2)+(M144^2)+(N144^2))) - SUM(J144:N144)^2),""))</f>
        <v/>
      </c>
      <c r="AF198">
        <f>IFERROR(CORREL(J144:N144,J198:N198),"")</f>
        <v/>
      </c>
      <c r="AZ198">
        <f>IF(Q198=S198,0,1)</f>
        <v/>
      </c>
      <c r="BA198">
        <f>IF(AZ198=1,IF(Q198="","",IF(Q198=N144,"Yes","No")),"")</f>
        <v/>
      </c>
      <c r="BB198">
        <f>IF(BA198="Yes",P198,"")</f>
        <v/>
      </c>
      <c r="BC198">
        <f>IF(AZ198=1,IF(S198="","",IF(S198=N144,"Yes","No")),"")</f>
        <v/>
      </c>
      <c r="BD198">
        <f>IF(BC198="Yes",R198,"")</f>
        <v/>
      </c>
      <c r="BE198">
        <f>IFERROR(IF(SIGN(AE198)=1,"Increasing",IF(SIGN(AE198)=-1,"Decreasing","")),"")</f>
        <v/>
      </c>
      <c r="BF198">
        <f>IF(OR(AND(BE198="Increasing",BA198="Yes"),AND(BE198="Decreasing",BC198="Yes")),"Yes","No")</f>
        <v/>
      </c>
      <c r="BG198">
        <f>IF(I198="pos_trend","Yes","No")</f>
        <v/>
      </c>
      <c r="BH198">
        <f>IF(AF198&lt;&gt;"",IF(ABS(AF198)&gt;0.8,"Yes","No"),"")</f>
        <v/>
      </c>
    </row>
    <row r="199" spans="1:60">
      <c r="I199">
        <f>IF(AND(K199&gt; J199, L199&gt; K199, M199&gt; L199, N199&gt; M199), "pos_trend", IF(AND(K199&lt; J199, L199&lt; K199, M199&lt; L199, N199&lt; M199), "neg_trend", "N/A"))</f>
        <v/>
      </c>
      <c r="J199">
        <f>IFERROR(IF(TRIM(C199)="-", "N/A", IF(RIGHT(C199,1)=")",IF(RIGHT(C199,2)="T)",-1000000000000*VALUE(MID(C199,2,LEN(C199)-3)),IF(RIGHT(C199,2)="M)",-1000000*VALUE(MID(C199,2,LEN(C199)-3)),IF(RIGHT(C199,2)="B)",-1000000000*VALUE(MID(C199,2,LEN(C199)-3)),IF(RIGHT(C199,2)="k)",-1000*VALUE(MID(C199,2,LEN(C199)-3)),VALUE(SUBSTITUTE(C199,",","")))))),IF(RIGHT(C199,1)="T",1000000000000*VALUE(LEFT(C199,LEN(C199)-1)),IF(RIGHT(C199,1)="M",1000000*VALUE(LEFT(C199,LEN(C199)-1)),IF(RIGHT(C199,1)="B",1000000000*VALUE(LEFT(C199,LEN(C199)-1)),IF(RIGHT(C199,1)="%",0.01*VALUE(LEFT(C199,LEN(C199)-1)),IF(RIGHT(C199,1)="k",1000*VALUE(LEFT(C199,LEN(C199)-1)),VALUE(SUBSTITUTE(C199,",",""))))))))),"N/A")</f>
        <v/>
      </c>
      <c r="K199">
        <f>IFERROR(IF(TRIM(D199)="-", "N/A", IF(RIGHT(D199,1)=")",IF(RIGHT(D199,2)="T)",-1000000000000*VALUE(MID(D199,2,LEN(D199)-3)),IF(RIGHT(D199,2)="M)",-1000000*VALUE(MID(D199,2,LEN(D199)-3)),IF(RIGHT(D199,2)="B)",-1000000000*VALUE(MID(D199,2,LEN(D199)-3)),IF(RIGHT(D199,2)="k)",-1000*VALUE(MID(D199,2,LEN(D199)-3)),VALUE(SUBSTITUTE(D199,",","")))))),IF(RIGHT(D199,1)="T",1000000000000*VALUE(LEFT(D199,LEN(D199)-1)),IF(RIGHT(D199,1)="M",1000000*VALUE(LEFT(D199,LEN(D199)-1)),IF(RIGHT(D199,1)="B",1000000000*VALUE(LEFT(D199,LEN(D199)-1)),IF(RIGHT(D199,1)="%",0.01*VALUE(LEFT(D199,LEN(D199)-1)),IF(RIGHT(D199,1)="k",1000*VALUE(LEFT(D199,LEN(D199)-1)),VALUE(SUBSTITUTE(D199,",",""))))))))),"N/A")</f>
        <v/>
      </c>
      <c r="L199">
        <f>IFERROR(IF(TRIM(E199)="-", "N/A", IF(RIGHT(E199,1)=")",IF(RIGHT(E199,2)="T)",-1000000000000*VALUE(MID(E199,2,LEN(E199)-3)),IF(RIGHT(E199,2)="M)",-1000000*VALUE(MID(E199,2,LEN(E199)-3)),IF(RIGHT(E199,2)="B)",-1000000000*VALUE(MID(E199,2,LEN(E199)-3)),IF(RIGHT(E199,2)="k)",-1000*VALUE(MID(E199,2,LEN(E199)-3)),VALUE(SUBSTITUTE(E199,",","")))))),IF(RIGHT(E199,1)="T",1000000000000*VALUE(LEFT(E199,LEN(E199)-1)),IF(RIGHT(E199,1)="M",1000000*VALUE(LEFT(E199,LEN(E199)-1)),IF(RIGHT(E199,1)="B",1000000000*VALUE(LEFT(E199,LEN(E199)-1)),IF(RIGHT(E199,1)="%",0.01*VALUE(LEFT(E199,LEN(E199)-1)),IF(RIGHT(E199,1)="k",1000*VALUE(LEFT(E199,LEN(E199)-1)),VALUE(SUBSTITUTE(E199,",",""))))))))),"N/A")</f>
        <v/>
      </c>
      <c r="M199">
        <f>IFERROR(IF(TRIM(F199)="-", "N/A", IF(RIGHT(F199,1)=")",IF(RIGHT(F199,2)="T)",-1000000000000*VALUE(MID(F199,2,LEN(F199)-3)),IF(RIGHT(F199,2)="M)",-1000000*VALUE(MID(F199,2,LEN(F199)-3)),IF(RIGHT(F199,2)="B)",-1000000000*VALUE(MID(F199,2,LEN(F199)-3)),IF(RIGHT(F199,2)="k)",-1000*VALUE(MID(F199,2,LEN(F199)-3)),VALUE(SUBSTITUTE(F199,",","")))))),IF(RIGHT(F199,1)="T",1000000000000*VALUE(LEFT(F199,LEN(F199)-1)),IF(RIGHT(F199,1)="M",1000000*VALUE(LEFT(F199,LEN(F199)-1)),IF(RIGHT(F199,1)="B",1000000000*VALUE(LEFT(F199,LEN(F199)-1)),IF(RIGHT(F199,1)="%",0.01*VALUE(LEFT(F199,LEN(F199)-1)),IF(RIGHT(F199,1)="k",1000*VALUE(LEFT(F199,LEN(F199)-1)),VALUE(SUBSTITUTE(F199,",",""))))))))),"N/A")</f>
        <v/>
      </c>
      <c r="N199">
        <f>IFERROR(IF(TRIM(G199)="-", "N/A", IF(RIGHT(G199,1)=")",IF(RIGHT(G199,2)="T)",-1000000000000*VALUE(MID(G199,2,LEN(G199)-3)),IF(RIGHT(G199,2)="M)",-1000000*VALUE(MID(G199,2,LEN(G199)-3)),IF(RIGHT(G199,2)="B)",-1000000000*VALUE(MID(G199,2,LEN(G199)-3)),IF(RIGHT(G199,2)="k)",-1000*VALUE(MID(G199,2,LEN(G199)-3)),VALUE(SUBSTITUTE(G199,",","")))))),IF(RIGHT(G199,1)="T",1000000000000*VALUE(LEFT(G199,LEN(G199)-1)),IF(RIGHT(G199,1)="M",1000000*VALUE(LEFT(G199,LEN(G199)-1)),IF(RIGHT(G199,1)="B",1000000000*VALUE(LEFT(G199,LEN(G199)-1)),IF(RIGHT(G199,1)="%",0.01*VALUE(LEFT(G199,LEN(G199)-1)),IF(RIGHT(G199,1)="k",1000*VALUE(LEFT(G199,LEN(G199)-1)),VALUE(SUBSTITUTE(G199,",",""))))))))),"N/A")</f>
        <v/>
      </c>
      <c r="P199">
        <f>MAX(J199:N199)</f>
        <v/>
      </c>
      <c r="Q199">
        <f>IFERROR(J144+MATCH(P199,J199:N199,0)-1,"")</f>
        <v/>
      </c>
      <c r="R199">
        <f>IF(Q199="","",MIN(J199:N199))</f>
        <v/>
      </c>
      <c r="S199">
        <f>IFERROR(J144+MATCH(R199,J199:N199,0)-1,"")</f>
        <v/>
      </c>
      <c r="T199">
        <f>IFERROR(AVERAGE(J199:N199),"")</f>
        <v/>
      </c>
      <c r="U199">
        <f>IFERROR(STDEV(J199:N199),"")</f>
        <v/>
      </c>
      <c r="V199">
        <f>IFERROR(IF(C199="-","",IF(ISBLANK(B199),"",IF(OR(ISNUMBER(FIND("Growth",B199)),ISNUMBER(FIND("Margin",B199))),"",(J199-T199)/U199))),"")</f>
        <v/>
      </c>
      <c r="W199">
        <f>IFERROR(IF(OR(D199="-",ISBLANK(D199)),"",(K199-T199)/U199),"")</f>
        <v/>
      </c>
      <c r="X199">
        <f>IFERROR(IF(OR(E199="-",ISBLANK(E199)),"",(L199-T199)/U199),"")</f>
        <v/>
      </c>
      <c r="Y199">
        <f>IFERROR(IF(OR(F199="-",ISBLANK(F199)),"",(M199-T199)/U199),"")</f>
        <v/>
      </c>
      <c r="Z199">
        <f>IFERROR(IF(OR(G199="-",ISBLANK(G199)),"",(N199-T199)/U199),"")</f>
        <v/>
      </c>
      <c r="AA199">
        <f>IF(MAX(MAX(V199:Z199),ABS(MIN(V199:Z199)))=ABS(MIN(V199:Z199)),MIN(V199:Z199),MAX(V199:Z199))</f>
        <v/>
      </c>
      <c r="AB199">
        <f>IFERROR(V144+MATCH(AA199,V199:Z199,0)-1,"")</f>
        <v/>
      </c>
      <c r="AC199">
        <f>IF(AB199&lt;&gt;"",IF(S199=AB199,"Low",IF(AB199=Q199,"High","")),"")</f>
        <v/>
      </c>
      <c r="AE199">
        <f>IF(ISNUMBER(MATCH("N/A",J199:N199,0)),"",IFERROR((5 * SUMPRODUCT(J144:N144,J199:N199) - PRODUCT(SUM(J144:N144),SUM(J199:N199))) / ((5 * SUM((J144^2)+(K144^2)+(L144^2)+(M144^2)+(N144^2))) - SUM(J144:N144)^2),""))</f>
        <v/>
      </c>
      <c r="AF199">
        <f>IFERROR(CORREL(J144:N144,J199:N199),"")</f>
        <v/>
      </c>
      <c r="AZ199">
        <f>IF(Q199=S199,0,1)</f>
        <v/>
      </c>
      <c r="BA199">
        <f>IF(AZ199=1,IF(Q199="","",IF(Q199=N144,"Yes","No")),"")</f>
        <v/>
      </c>
      <c r="BB199">
        <f>IF(BA199="Yes",P199,"")</f>
        <v/>
      </c>
      <c r="BC199">
        <f>IF(AZ199=1,IF(S199="","",IF(S199=N144,"Yes","No")),"")</f>
        <v/>
      </c>
      <c r="BD199">
        <f>IF(BC199="Yes",R199,"")</f>
        <v/>
      </c>
      <c r="BE199">
        <f>IFERROR(IF(SIGN(AE199)=1,"Increasing",IF(SIGN(AE199)=-1,"Decreasing","")),"")</f>
        <v/>
      </c>
      <c r="BF199">
        <f>IF(OR(AND(BE199="Increasing",BA199="Yes"),AND(BE199="Decreasing",BC199="Yes")),"Yes","No")</f>
        <v/>
      </c>
      <c r="BG199">
        <f>IF(I199="pos_trend","Yes","No")</f>
        <v/>
      </c>
      <c r="BH199">
        <f>IF(AF199&lt;&gt;"",IF(ABS(AF199)&gt;0.8,"Yes","No"),"")</f>
        <v/>
      </c>
    </row>
    <row r="200" spans="1:60">
      <c r="I200">
        <f>IF(AND(K200&gt; J200, L200&gt; K200, M200&gt; L200, N200&gt; M200), "pos_trend", IF(AND(K200&lt; J200, L200&lt; K200, M200&lt; L200, N200&lt; M200), "neg_trend", "N/A"))</f>
        <v/>
      </c>
      <c r="J200">
        <f>IFERROR(IF(TRIM(C200)="-", "N/A", IF(RIGHT(C200,1)=")",IF(RIGHT(C200,2)="T)",-1000000000000*VALUE(MID(C200,2,LEN(C200)-3)),IF(RIGHT(C200,2)="M)",-1000000*VALUE(MID(C200,2,LEN(C200)-3)),IF(RIGHT(C200,2)="B)",-1000000000*VALUE(MID(C200,2,LEN(C200)-3)),IF(RIGHT(C200,2)="k)",-1000*VALUE(MID(C200,2,LEN(C200)-3)),VALUE(SUBSTITUTE(C200,",","")))))),IF(RIGHT(C200,1)="T",1000000000000*VALUE(LEFT(C200,LEN(C200)-1)),IF(RIGHT(C200,1)="M",1000000*VALUE(LEFT(C200,LEN(C200)-1)),IF(RIGHT(C200,1)="B",1000000000*VALUE(LEFT(C200,LEN(C200)-1)),IF(RIGHT(C200,1)="%",0.01*VALUE(LEFT(C200,LEN(C200)-1)),IF(RIGHT(C200,1)="k",1000*VALUE(LEFT(C200,LEN(C200)-1)),VALUE(SUBSTITUTE(C200,",",""))))))))),"N/A")</f>
        <v/>
      </c>
      <c r="K200">
        <f>IFERROR(IF(TRIM(D200)="-", "N/A", IF(RIGHT(D200,1)=")",IF(RIGHT(D200,2)="T)",-1000000000000*VALUE(MID(D200,2,LEN(D200)-3)),IF(RIGHT(D200,2)="M)",-1000000*VALUE(MID(D200,2,LEN(D200)-3)),IF(RIGHT(D200,2)="B)",-1000000000*VALUE(MID(D200,2,LEN(D200)-3)),IF(RIGHT(D200,2)="k)",-1000*VALUE(MID(D200,2,LEN(D200)-3)),VALUE(SUBSTITUTE(D200,",","")))))),IF(RIGHT(D200,1)="T",1000000000000*VALUE(LEFT(D200,LEN(D200)-1)),IF(RIGHT(D200,1)="M",1000000*VALUE(LEFT(D200,LEN(D200)-1)),IF(RIGHT(D200,1)="B",1000000000*VALUE(LEFT(D200,LEN(D200)-1)),IF(RIGHT(D200,1)="%",0.01*VALUE(LEFT(D200,LEN(D200)-1)),IF(RIGHT(D200,1)="k",1000*VALUE(LEFT(D200,LEN(D200)-1)),VALUE(SUBSTITUTE(D200,",",""))))))))),"N/A")</f>
        <v/>
      </c>
      <c r="L200">
        <f>IFERROR(IF(TRIM(E200)="-", "N/A", IF(RIGHT(E200,1)=")",IF(RIGHT(E200,2)="T)",-1000000000000*VALUE(MID(E200,2,LEN(E200)-3)),IF(RIGHT(E200,2)="M)",-1000000*VALUE(MID(E200,2,LEN(E200)-3)),IF(RIGHT(E200,2)="B)",-1000000000*VALUE(MID(E200,2,LEN(E200)-3)),IF(RIGHT(E200,2)="k)",-1000*VALUE(MID(E200,2,LEN(E200)-3)),VALUE(SUBSTITUTE(E200,",","")))))),IF(RIGHT(E200,1)="T",1000000000000*VALUE(LEFT(E200,LEN(E200)-1)),IF(RIGHT(E200,1)="M",1000000*VALUE(LEFT(E200,LEN(E200)-1)),IF(RIGHT(E200,1)="B",1000000000*VALUE(LEFT(E200,LEN(E200)-1)),IF(RIGHT(E200,1)="%",0.01*VALUE(LEFT(E200,LEN(E200)-1)),IF(RIGHT(E200,1)="k",1000*VALUE(LEFT(E200,LEN(E200)-1)),VALUE(SUBSTITUTE(E200,",",""))))))))),"N/A")</f>
        <v/>
      </c>
      <c r="M200">
        <f>IFERROR(IF(TRIM(F200)="-", "N/A", IF(RIGHT(F200,1)=")",IF(RIGHT(F200,2)="T)",-1000000000000*VALUE(MID(F200,2,LEN(F200)-3)),IF(RIGHT(F200,2)="M)",-1000000*VALUE(MID(F200,2,LEN(F200)-3)),IF(RIGHT(F200,2)="B)",-1000000000*VALUE(MID(F200,2,LEN(F200)-3)),IF(RIGHT(F200,2)="k)",-1000*VALUE(MID(F200,2,LEN(F200)-3)),VALUE(SUBSTITUTE(F200,",","")))))),IF(RIGHT(F200,1)="T",1000000000000*VALUE(LEFT(F200,LEN(F200)-1)),IF(RIGHT(F200,1)="M",1000000*VALUE(LEFT(F200,LEN(F200)-1)),IF(RIGHT(F200,1)="B",1000000000*VALUE(LEFT(F200,LEN(F200)-1)),IF(RIGHT(F200,1)="%",0.01*VALUE(LEFT(F200,LEN(F200)-1)),IF(RIGHT(F200,1)="k",1000*VALUE(LEFT(F200,LEN(F200)-1)),VALUE(SUBSTITUTE(F200,",",""))))))))),"N/A")</f>
        <v/>
      </c>
      <c r="N200">
        <f>IFERROR(IF(TRIM(G200)="-", "N/A", IF(RIGHT(G200,1)=")",IF(RIGHT(G200,2)="T)",-1000000000000*VALUE(MID(G200,2,LEN(G200)-3)),IF(RIGHT(G200,2)="M)",-1000000*VALUE(MID(G200,2,LEN(G200)-3)),IF(RIGHT(G200,2)="B)",-1000000000*VALUE(MID(G200,2,LEN(G200)-3)),IF(RIGHT(G200,2)="k)",-1000*VALUE(MID(G200,2,LEN(G200)-3)),VALUE(SUBSTITUTE(G200,",","")))))),IF(RIGHT(G200,1)="T",1000000000000*VALUE(LEFT(G200,LEN(G200)-1)),IF(RIGHT(G200,1)="M",1000000*VALUE(LEFT(G200,LEN(G200)-1)),IF(RIGHT(G200,1)="B",1000000000*VALUE(LEFT(G200,LEN(G200)-1)),IF(RIGHT(G200,1)="%",0.01*VALUE(LEFT(G200,LEN(G200)-1)),IF(RIGHT(G200,1)="k",1000*VALUE(LEFT(G200,LEN(G200)-1)),VALUE(SUBSTITUTE(G200,",",""))))))))),"N/A")</f>
        <v/>
      </c>
      <c r="P200">
        <f>MAX(J200:N200)</f>
        <v/>
      </c>
      <c r="Q200">
        <f>IFERROR(J144+MATCH(P200,J200:N200,0)-1,"")</f>
        <v/>
      </c>
      <c r="R200">
        <f>IF(Q200="","",MIN(J200:N200))</f>
        <v/>
      </c>
      <c r="S200">
        <f>IFERROR(J144+MATCH(R200,J200:N200,0)-1,"")</f>
        <v/>
      </c>
      <c r="T200">
        <f>IFERROR(AVERAGE(J200:N200),"")</f>
        <v/>
      </c>
      <c r="U200">
        <f>IFERROR(STDEV(J200:N200),"")</f>
        <v/>
      </c>
      <c r="V200">
        <f>IFERROR(IF(C200="-","",IF(ISBLANK(B200),"",IF(OR(ISNUMBER(FIND("Growth",B200)),ISNUMBER(FIND("Margin",B200))),"",(J200-T200)/U200))),"")</f>
        <v/>
      </c>
      <c r="W200">
        <f>IFERROR(IF(OR(D200="-",ISBLANK(D200)),"",(K200-T200)/U200),"")</f>
        <v/>
      </c>
      <c r="X200">
        <f>IFERROR(IF(OR(E200="-",ISBLANK(E200)),"",(L200-T200)/U200),"")</f>
        <v/>
      </c>
      <c r="Y200">
        <f>IFERROR(IF(OR(F200="-",ISBLANK(F200)),"",(M200-T200)/U200),"")</f>
        <v/>
      </c>
      <c r="Z200">
        <f>IFERROR(IF(OR(G200="-",ISBLANK(G200)),"",(N200-T200)/U200),"")</f>
        <v/>
      </c>
      <c r="AA200">
        <f>IF(MAX(MAX(V200:Z200),ABS(MIN(V200:Z200)))=ABS(MIN(V200:Z200)),MIN(V200:Z200),MAX(V200:Z200))</f>
        <v/>
      </c>
      <c r="AB200">
        <f>IFERROR(V144+MATCH(AA200,V200:Z200,0)-1,"")</f>
        <v/>
      </c>
      <c r="AC200">
        <f>IF(AB200&lt;&gt;"",IF(S200=AB200,"Low",IF(AB200=Q200,"High","")),"")</f>
        <v/>
      </c>
      <c r="AE200">
        <f>IF(ISNUMBER(MATCH("N/A",J200:N200,0)),"",IFERROR((5 * SUMPRODUCT(J144:N144,J200:N200) - PRODUCT(SUM(J144:N144),SUM(J200:N200))) / ((5 * SUM((J144^2)+(K144^2)+(L144^2)+(M144^2)+(N144^2))) - SUM(J144:N144)^2),""))</f>
        <v/>
      </c>
      <c r="AF200">
        <f>IFERROR(CORREL(J144:N144,J200:N200),"")</f>
        <v/>
      </c>
      <c r="AZ200">
        <f>IF(Q200=S200,0,1)</f>
        <v/>
      </c>
      <c r="BA200">
        <f>IF(AZ200=1,IF(Q200="","",IF(Q200=N144,"Yes","No")),"")</f>
        <v/>
      </c>
      <c r="BB200">
        <f>IF(BA200="Yes",P200,"")</f>
        <v/>
      </c>
      <c r="BC200">
        <f>IF(AZ200=1,IF(S200="","",IF(S200=N144,"Yes","No")),"")</f>
        <v/>
      </c>
      <c r="BD200">
        <f>IF(BC200="Yes",R200,"")</f>
        <v/>
      </c>
      <c r="BE200">
        <f>IFERROR(IF(SIGN(AE200)=1,"Increasing",IF(SIGN(AE200)=-1,"Decreasing","")),"")</f>
        <v/>
      </c>
      <c r="BF200">
        <f>IF(OR(AND(BE200="Increasing",BA200="Yes"),AND(BE200="Decreasing",BC200="Yes")),"Yes","No")</f>
        <v/>
      </c>
      <c r="BG200">
        <f>IF(I200="pos_trend","Yes","No")</f>
        <v/>
      </c>
      <c r="BH200">
        <f>IF(AF200&lt;&gt;"",IF(ABS(AF200)&gt;0.8,"Yes","No"),"")</f>
        <v/>
      </c>
    </row>
    <row r="201" spans="1:60">
      <c r="I201">
        <f>IF(AND(K201&gt; J201, L201&gt; K201, M201&gt; L201, N201&gt; M201), "pos_trend", IF(AND(K201&lt; J201, L201&lt; K201, M201&lt; L201, N201&lt; M201), "neg_trend", "N/A"))</f>
        <v/>
      </c>
      <c r="J201">
        <f>IFERROR(IF(TRIM(C201)="-", "N/A", IF(RIGHT(C201,1)=")",IF(RIGHT(C201,2)="T)",-1000000000000*VALUE(MID(C201,2,LEN(C201)-3)),IF(RIGHT(C201,2)="M)",-1000000*VALUE(MID(C201,2,LEN(C201)-3)),IF(RIGHT(C201,2)="B)",-1000000000*VALUE(MID(C201,2,LEN(C201)-3)),IF(RIGHT(C201,2)="k)",-1000*VALUE(MID(C201,2,LEN(C201)-3)),VALUE(SUBSTITUTE(C201,",","")))))),IF(RIGHT(C201,1)="T",1000000000000*VALUE(LEFT(C201,LEN(C201)-1)),IF(RIGHT(C201,1)="M",1000000*VALUE(LEFT(C201,LEN(C201)-1)),IF(RIGHT(C201,1)="B",1000000000*VALUE(LEFT(C201,LEN(C201)-1)),IF(RIGHT(C201,1)="%",0.01*VALUE(LEFT(C201,LEN(C201)-1)),IF(RIGHT(C201,1)="k",1000*VALUE(LEFT(C201,LEN(C201)-1)),VALUE(SUBSTITUTE(C201,",",""))))))))),"N/A")</f>
        <v/>
      </c>
      <c r="K201">
        <f>IFERROR(IF(TRIM(D201)="-", "N/A", IF(RIGHT(D201,1)=")",IF(RIGHT(D201,2)="T)",-1000000000000*VALUE(MID(D201,2,LEN(D201)-3)),IF(RIGHT(D201,2)="M)",-1000000*VALUE(MID(D201,2,LEN(D201)-3)),IF(RIGHT(D201,2)="B)",-1000000000*VALUE(MID(D201,2,LEN(D201)-3)),IF(RIGHT(D201,2)="k)",-1000*VALUE(MID(D201,2,LEN(D201)-3)),VALUE(SUBSTITUTE(D201,",","")))))),IF(RIGHT(D201,1)="T",1000000000000*VALUE(LEFT(D201,LEN(D201)-1)),IF(RIGHT(D201,1)="M",1000000*VALUE(LEFT(D201,LEN(D201)-1)),IF(RIGHT(D201,1)="B",1000000000*VALUE(LEFT(D201,LEN(D201)-1)),IF(RIGHT(D201,1)="%",0.01*VALUE(LEFT(D201,LEN(D201)-1)),IF(RIGHT(D201,1)="k",1000*VALUE(LEFT(D201,LEN(D201)-1)),VALUE(SUBSTITUTE(D201,",",""))))))))),"N/A")</f>
        <v/>
      </c>
      <c r="L201">
        <f>IFERROR(IF(TRIM(E201)="-", "N/A", IF(RIGHT(E201,1)=")",IF(RIGHT(E201,2)="T)",-1000000000000*VALUE(MID(E201,2,LEN(E201)-3)),IF(RIGHT(E201,2)="M)",-1000000*VALUE(MID(E201,2,LEN(E201)-3)),IF(RIGHT(E201,2)="B)",-1000000000*VALUE(MID(E201,2,LEN(E201)-3)),IF(RIGHT(E201,2)="k)",-1000*VALUE(MID(E201,2,LEN(E201)-3)),VALUE(SUBSTITUTE(E201,",","")))))),IF(RIGHT(E201,1)="T",1000000000000*VALUE(LEFT(E201,LEN(E201)-1)),IF(RIGHT(E201,1)="M",1000000*VALUE(LEFT(E201,LEN(E201)-1)),IF(RIGHT(E201,1)="B",1000000000*VALUE(LEFT(E201,LEN(E201)-1)),IF(RIGHT(E201,1)="%",0.01*VALUE(LEFT(E201,LEN(E201)-1)),IF(RIGHT(E201,1)="k",1000*VALUE(LEFT(E201,LEN(E201)-1)),VALUE(SUBSTITUTE(E201,",",""))))))))),"N/A")</f>
        <v/>
      </c>
      <c r="M201">
        <f>IFERROR(IF(TRIM(F201)="-", "N/A", IF(RIGHT(F201,1)=")",IF(RIGHT(F201,2)="T)",-1000000000000*VALUE(MID(F201,2,LEN(F201)-3)),IF(RIGHT(F201,2)="M)",-1000000*VALUE(MID(F201,2,LEN(F201)-3)),IF(RIGHT(F201,2)="B)",-1000000000*VALUE(MID(F201,2,LEN(F201)-3)),IF(RIGHT(F201,2)="k)",-1000*VALUE(MID(F201,2,LEN(F201)-3)),VALUE(SUBSTITUTE(F201,",","")))))),IF(RIGHT(F201,1)="T",1000000000000*VALUE(LEFT(F201,LEN(F201)-1)),IF(RIGHT(F201,1)="M",1000000*VALUE(LEFT(F201,LEN(F201)-1)),IF(RIGHT(F201,1)="B",1000000000*VALUE(LEFT(F201,LEN(F201)-1)),IF(RIGHT(F201,1)="%",0.01*VALUE(LEFT(F201,LEN(F201)-1)),IF(RIGHT(F201,1)="k",1000*VALUE(LEFT(F201,LEN(F201)-1)),VALUE(SUBSTITUTE(F201,",",""))))))))),"N/A")</f>
        <v/>
      </c>
      <c r="N201">
        <f>IFERROR(IF(TRIM(G201)="-", "N/A", IF(RIGHT(G201,1)=")",IF(RIGHT(G201,2)="T)",-1000000000000*VALUE(MID(G201,2,LEN(G201)-3)),IF(RIGHT(G201,2)="M)",-1000000*VALUE(MID(G201,2,LEN(G201)-3)),IF(RIGHT(G201,2)="B)",-1000000000*VALUE(MID(G201,2,LEN(G201)-3)),IF(RIGHT(G201,2)="k)",-1000*VALUE(MID(G201,2,LEN(G201)-3)),VALUE(SUBSTITUTE(G201,",","")))))),IF(RIGHT(G201,1)="T",1000000000000*VALUE(LEFT(G201,LEN(G201)-1)),IF(RIGHT(G201,1)="M",1000000*VALUE(LEFT(G201,LEN(G201)-1)),IF(RIGHT(G201,1)="B",1000000000*VALUE(LEFT(G201,LEN(G201)-1)),IF(RIGHT(G201,1)="%",0.01*VALUE(LEFT(G201,LEN(G201)-1)),IF(RIGHT(G201,1)="k",1000*VALUE(LEFT(G201,LEN(G201)-1)),VALUE(SUBSTITUTE(G201,",",""))))))))),"N/A")</f>
        <v/>
      </c>
      <c r="P201">
        <f>MAX(J201:N201)</f>
        <v/>
      </c>
      <c r="Q201">
        <f>IFERROR(J144+MATCH(P201,J201:N201,0)-1,"")</f>
        <v/>
      </c>
      <c r="R201">
        <f>IF(Q201="","",MIN(J201:N201))</f>
        <v/>
      </c>
      <c r="S201">
        <f>IFERROR(J144+MATCH(R201,J201:N201,0)-1,"")</f>
        <v/>
      </c>
      <c r="T201">
        <f>IFERROR(AVERAGE(J201:N201),"")</f>
        <v/>
      </c>
      <c r="U201">
        <f>IFERROR(STDEV(J201:N201),"")</f>
        <v/>
      </c>
      <c r="V201">
        <f>IFERROR(IF(C201="-","",IF(ISBLANK(B201),"",IF(OR(ISNUMBER(FIND("Growth",B201)),ISNUMBER(FIND("Margin",B201))),"",(J201-T201)/U201))),"")</f>
        <v/>
      </c>
      <c r="W201">
        <f>IFERROR(IF(OR(D201="-",ISBLANK(D201)),"",(K201-T201)/U201),"")</f>
        <v/>
      </c>
      <c r="X201">
        <f>IFERROR(IF(OR(E201="-",ISBLANK(E201)),"",(L201-T201)/U201),"")</f>
        <v/>
      </c>
      <c r="Y201">
        <f>IFERROR(IF(OR(F201="-",ISBLANK(F201)),"",(M201-T201)/U201),"")</f>
        <v/>
      </c>
      <c r="Z201">
        <f>IFERROR(IF(OR(G201="-",ISBLANK(G201)),"",(N201-T201)/U201),"")</f>
        <v/>
      </c>
      <c r="AA201">
        <f>IF(MAX(MAX(V201:Z201),ABS(MIN(V201:Z201)))=ABS(MIN(V201:Z201)),MIN(V201:Z201),MAX(V201:Z201))</f>
        <v/>
      </c>
      <c r="AB201">
        <f>IFERROR(V144+MATCH(AA201,V201:Z201,0)-1,"")</f>
        <v/>
      </c>
      <c r="AC201">
        <f>IF(AB201&lt;&gt;"",IF(S201=AB201,"Low",IF(AB201=Q201,"High","")),"")</f>
        <v/>
      </c>
      <c r="AE201">
        <f>IF(ISNUMBER(MATCH("N/A",J201:N201,0)),"",IFERROR((5 * SUMPRODUCT(J144:N144,J201:N201) - PRODUCT(SUM(J144:N144),SUM(J201:N201))) / ((5 * SUM((J144^2)+(K144^2)+(L144^2)+(M144^2)+(N144^2))) - SUM(J144:N144)^2),""))</f>
        <v/>
      </c>
      <c r="AF201">
        <f>IFERROR(CORREL(J144:N144,J201:N201),"")</f>
        <v/>
      </c>
      <c r="AZ201">
        <f>IF(Q201=S201,0,1)</f>
        <v/>
      </c>
      <c r="BA201">
        <f>IF(AZ201=1,IF(Q201="","",IF(Q201=N144,"Yes","No")),"")</f>
        <v/>
      </c>
      <c r="BB201">
        <f>IF(BA201="Yes",P201,"")</f>
        <v/>
      </c>
      <c r="BC201">
        <f>IF(AZ201=1,IF(S201="","",IF(S201=N144,"Yes","No")),"")</f>
        <v/>
      </c>
      <c r="BD201">
        <f>IF(BC201="Yes",R201,"")</f>
        <v/>
      </c>
      <c r="BE201">
        <f>IFERROR(IF(SIGN(AE201)=1,"Increasing",IF(SIGN(AE201)=-1,"Decreasing","")),"")</f>
        <v/>
      </c>
      <c r="BF201">
        <f>IF(OR(AND(BE201="Increasing",BA201="Yes"),AND(BE201="Decreasing",BC201="Yes")),"Yes","No")</f>
        <v/>
      </c>
      <c r="BG201">
        <f>IF(I201="pos_trend","Yes","No")</f>
        <v/>
      </c>
      <c r="BH201">
        <f>IF(AF201&lt;&gt;"",IF(ABS(AF201)&gt;0.8,"Yes","No"),"")</f>
        <v/>
      </c>
    </row>
    <row r="202" spans="1:60">
      <c r="I202">
        <f>IF(AND(K202&gt; J202, L202&gt; K202, M202&gt; L202, N202&gt; M202), "pos_trend", IF(AND(K202&lt; J202, L202&lt; K202, M202&lt; L202, N202&lt; M202), "neg_trend", "N/A"))</f>
        <v/>
      </c>
      <c r="J202">
        <f>IFERROR(IF(TRIM(C202)="-", "N/A", IF(RIGHT(C202,1)=")",IF(RIGHT(C202,2)="T)",-1000000000000*VALUE(MID(C202,2,LEN(C202)-3)),IF(RIGHT(C202,2)="M)",-1000000*VALUE(MID(C202,2,LEN(C202)-3)),IF(RIGHT(C202,2)="B)",-1000000000*VALUE(MID(C202,2,LEN(C202)-3)),IF(RIGHT(C202,2)="k)",-1000*VALUE(MID(C202,2,LEN(C202)-3)),VALUE(SUBSTITUTE(C202,",","")))))),IF(RIGHT(C202,1)="T",1000000000000*VALUE(LEFT(C202,LEN(C202)-1)),IF(RIGHT(C202,1)="M",1000000*VALUE(LEFT(C202,LEN(C202)-1)),IF(RIGHT(C202,1)="B",1000000000*VALUE(LEFT(C202,LEN(C202)-1)),IF(RIGHT(C202,1)="%",0.01*VALUE(LEFT(C202,LEN(C202)-1)),IF(RIGHT(C202,1)="k",1000*VALUE(LEFT(C202,LEN(C202)-1)),VALUE(SUBSTITUTE(C202,",",""))))))))),"N/A")</f>
        <v/>
      </c>
      <c r="K202">
        <f>IFERROR(IF(TRIM(D202)="-", "N/A", IF(RIGHT(D202,1)=")",IF(RIGHT(D202,2)="T)",-1000000000000*VALUE(MID(D202,2,LEN(D202)-3)),IF(RIGHT(D202,2)="M)",-1000000*VALUE(MID(D202,2,LEN(D202)-3)),IF(RIGHT(D202,2)="B)",-1000000000*VALUE(MID(D202,2,LEN(D202)-3)),IF(RIGHT(D202,2)="k)",-1000*VALUE(MID(D202,2,LEN(D202)-3)),VALUE(SUBSTITUTE(D202,",","")))))),IF(RIGHT(D202,1)="T",1000000000000*VALUE(LEFT(D202,LEN(D202)-1)),IF(RIGHT(D202,1)="M",1000000*VALUE(LEFT(D202,LEN(D202)-1)),IF(RIGHT(D202,1)="B",1000000000*VALUE(LEFT(D202,LEN(D202)-1)),IF(RIGHT(D202,1)="%",0.01*VALUE(LEFT(D202,LEN(D202)-1)),IF(RIGHT(D202,1)="k",1000*VALUE(LEFT(D202,LEN(D202)-1)),VALUE(SUBSTITUTE(D202,",",""))))))))),"N/A")</f>
        <v/>
      </c>
      <c r="L202">
        <f>IFERROR(IF(TRIM(E202)="-", "N/A", IF(RIGHT(E202,1)=")",IF(RIGHT(E202,2)="T)",-1000000000000*VALUE(MID(E202,2,LEN(E202)-3)),IF(RIGHT(E202,2)="M)",-1000000*VALUE(MID(E202,2,LEN(E202)-3)),IF(RIGHT(E202,2)="B)",-1000000000*VALUE(MID(E202,2,LEN(E202)-3)),IF(RIGHT(E202,2)="k)",-1000*VALUE(MID(E202,2,LEN(E202)-3)),VALUE(SUBSTITUTE(E202,",","")))))),IF(RIGHT(E202,1)="T",1000000000000*VALUE(LEFT(E202,LEN(E202)-1)),IF(RIGHT(E202,1)="M",1000000*VALUE(LEFT(E202,LEN(E202)-1)),IF(RIGHT(E202,1)="B",1000000000*VALUE(LEFT(E202,LEN(E202)-1)),IF(RIGHT(E202,1)="%",0.01*VALUE(LEFT(E202,LEN(E202)-1)),IF(RIGHT(E202,1)="k",1000*VALUE(LEFT(E202,LEN(E202)-1)),VALUE(SUBSTITUTE(E202,",",""))))))))),"N/A")</f>
        <v/>
      </c>
      <c r="M202">
        <f>IFERROR(IF(TRIM(F202)="-", "N/A", IF(RIGHT(F202,1)=")",IF(RIGHT(F202,2)="T)",-1000000000000*VALUE(MID(F202,2,LEN(F202)-3)),IF(RIGHT(F202,2)="M)",-1000000*VALUE(MID(F202,2,LEN(F202)-3)),IF(RIGHT(F202,2)="B)",-1000000000*VALUE(MID(F202,2,LEN(F202)-3)),IF(RIGHT(F202,2)="k)",-1000*VALUE(MID(F202,2,LEN(F202)-3)),VALUE(SUBSTITUTE(F202,",","")))))),IF(RIGHT(F202,1)="T",1000000000000*VALUE(LEFT(F202,LEN(F202)-1)),IF(RIGHT(F202,1)="M",1000000*VALUE(LEFT(F202,LEN(F202)-1)),IF(RIGHT(F202,1)="B",1000000000*VALUE(LEFT(F202,LEN(F202)-1)),IF(RIGHT(F202,1)="%",0.01*VALUE(LEFT(F202,LEN(F202)-1)),IF(RIGHT(F202,1)="k",1000*VALUE(LEFT(F202,LEN(F202)-1)),VALUE(SUBSTITUTE(F202,",",""))))))))),"N/A")</f>
        <v/>
      </c>
      <c r="N202">
        <f>IFERROR(IF(TRIM(G202)="-", "N/A", IF(RIGHT(G202,1)=")",IF(RIGHT(G202,2)="T)",-1000000000000*VALUE(MID(G202,2,LEN(G202)-3)),IF(RIGHT(G202,2)="M)",-1000000*VALUE(MID(G202,2,LEN(G202)-3)),IF(RIGHT(G202,2)="B)",-1000000000*VALUE(MID(G202,2,LEN(G202)-3)),IF(RIGHT(G202,2)="k)",-1000*VALUE(MID(G202,2,LEN(G202)-3)),VALUE(SUBSTITUTE(G202,",","")))))),IF(RIGHT(G202,1)="T",1000000000000*VALUE(LEFT(G202,LEN(G202)-1)),IF(RIGHT(G202,1)="M",1000000*VALUE(LEFT(G202,LEN(G202)-1)),IF(RIGHT(G202,1)="B",1000000000*VALUE(LEFT(G202,LEN(G202)-1)),IF(RIGHT(G202,1)="%",0.01*VALUE(LEFT(G202,LEN(G202)-1)),IF(RIGHT(G202,1)="k",1000*VALUE(LEFT(G202,LEN(G202)-1)),VALUE(SUBSTITUTE(G202,",",""))))))))),"N/A")</f>
        <v/>
      </c>
      <c r="P202">
        <f>MAX(J202:N202)</f>
        <v/>
      </c>
      <c r="Q202">
        <f>IFERROR(J144+MATCH(P202,J202:N202,0)-1,"")</f>
        <v/>
      </c>
      <c r="R202">
        <f>IF(Q202="","",MIN(J202:N202))</f>
        <v/>
      </c>
      <c r="S202">
        <f>IFERROR(J144+MATCH(R202,J202:N202,0)-1,"")</f>
        <v/>
      </c>
      <c r="T202">
        <f>IFERROR(AVERAGE(J202:N202),"")</f>
        <v/>
      </c>
      <c r="U202">
        <f>IFERROR(STDEV(J202:N202),"")</f>
        <v/>
      </c>
      <c r="V202">
        <f>IFERROR(IF(C202="-","",IF(ISBLANK(B202),"",IF(OR(ISNUMBER(FIND("Growth",B202)),ISNUMBER(FIND("Margin",B202))),"",(J202-T202)/U202))),"")</f>
        <v/>
      </c>
      <c r="W202">
        <f>IFERROR(IF(OR(D202="-",ISBLANK(D202)),"",(K202-T202)/U202),"")</f>
        <v/>
      </c>
      <c r="X202">
        <f>IFERROR(IF(OR(E202="-",ISBLANK(E202)),"",(L202-T202)/U202),"")</f>
        <v/>
      </c>
      <c r="Y202">
        <f>IFERROR(IF(OR(F202="-",ISBLANK(F202)),"",(M202-T202)/U202),"")</f>
        <v/>
      </c>
      <c r="Z202">
        <f>IFERROR(IF(OR(G202="-",ISBLANK(G202)),"",(N202-T202)/U202),"")</f>
        <v/>
      </c>
      <c r="AA202">
        <f>IF(MAX(MAX(V202:Z202),ABS(MIN(V202:Z202)))=ABS(MIN(V202:Z202)),MIN(V202:Z202),MAX(V202:Z202))</f>
        <v/>
      </c>
      <c r="AB202">
        <f>IFERROR(V144+MATCH(AA202,V202:Z202,0)-1,"")</f>
        <v/>
      </c>
      <c r="AC202">
        <f>IF(AB202&lt;&gt;"",IF(S202=AB202,"Low",IF(AB202=Q202,"High","")),"")</f>
        <v/>
      </c>
      <c r="AE202">
        <f>IF(ISNUMBER(MATCH("N/A",J202:N202,0)),"",IFERROR((5 * SUMPRODUCT(J144:N144,J202:N202) - PRODUCT(SUM(J144:N144),SUM(J202:N202))) / ((5 * SUM((J144^2)+(K144^2)+(L144^2)+(M144^2)+(N144^2))) - SUM(J144:N144)^2),""))</f>
        <v/>
      </c>
      <c r="AF202">
        <f>IFERROR(CORREL(J144:N144,J202:N202),"")</f>
        <v/>
      </c>
      <c r="AZ202">
        <f>IF(Q202=S202,0,1)</f>
        <v/>
      </c>
      <c r="BA202">
        <f>IF(AZ202=1,IF(Q202="","",IF(Q202=N144,"Yes","No")),"")</f>
        <v/>
      </c>
      <c r="BB202">
        <f>IF(BA202="Yes",P202,"")</f>
        <v/>
      </c>
      <c r="BC202">
        <f>IF(AZ202=1,IF(S202="","",IF(S202=N144,"Yes","No")),"")</f>
        <v/>
      </c>
      <c r="BD202">
        <f>IF(BC202="Yes",R202,"")</f>
        <v/>
      </c>
      <c r="BE202">
        <f>IFERROR(IF(SIGN(AE202)=1,"Increasing",IF(SIGN(AE202)=-1,"Decreasing","")),"")</f>
        <v/>
      </c>
      <c r="BF202">
        <f>IF(OR(AND(BE202="Increasing",BA202="Yes"),AND(BE202="Decreasing",BC202="Yes")),"Yes","No")</f>
        <v/>
      </c>
      <c r="BG202">
        <f>IF(I202="pos_trend","Yes","No")</f>
        <v/>
      </c>
      <c r="BH202">
        <f>IF(AF202&lt;&gt;"",IF(ABS(AF202)&gt;0.8,"Yes","No"),"")</f>
        <v/>
      </c>
    </row>
    <row r="203" spans="1:60">
      <c r="I203">
        <f>IF(AND(K203&gt; J203, L203&gt; K203, M203&gt; L203, N203&gt; M203), "pos_trend", IF(AND(K203&lt; J203, L203&lt; K203, M203&lt; L203, N203&lt; M203), "neg_trend", "N/A"))</f>
        <v/>
      </c>
      <c r="J203">
        <f>IFERROR(IF(TRIM(C203)="-", "N/A", IF(RIGHT(C203,1)=")",IF(RIGHT(C203,2)="T)",-1000000000000*VALUE(MID(C203,2,LEN(C203)-3)),IF(RIGHT(C203,2)="M)",-1000000*VALUE(MID(C203,2,LEN(C203)-3)),IF(RIGHT(C203,2)="B)",-1000000000*VALUE(MID(C203,2,LEN(C203)-3)),IF(RIGHT(C203,2)="k)",-1000*VALUE(MID(C203,2,LEN(C203)-3)),VALUE(SUBSTITUTE(C203,",","")))))),IF(RIGHT(C203,1)="T",1000000000000*VALUE(LEFT(C203,LEN(C203)-1)),IF(RIGHT(C203,1)="M",1000000*VALUE(LEFT(C203,LEN(C203)-1)),IF(RIGHT(C203,1)="B",1000000000*VALUE(LEFT(C203,LEN(C203)-1)),IF(RIGHT(C203,1)="%",0.01*VALUE(LEFT(C203,LEN(C203)-1)),IF(RIGHT(C203,1)="k",1000*VALUE(LEFT(C203,LEN(C203)-1)),VALUE(SUBSTITUTE(C203,",",""))))))))),"N/A")</f>
        <v/>
      </c>
      <c r="K203">
        <f>IFERROR(IF(TRIM(D203)="-", "N/A", IF(RIGHT(D203,1)=")",IF(RIGHT(D203,2)="T)",-1000000000000*VALUE(MID(D203,2,LEN(D203)-3)),IF(RIGHT(D203,2)="M)",-1000000*VALUE(MID(D203,2,LEN(D203)-3)),IF(RIGHT(D203,2)="B)",-1000000000*VALUE(MID(D203,2,LEN(D203)-3)),IF(RIGHT(D203,2)="k)",-1000*VALUE(MID(D203,2,LEN(D203)-3)),VALUE(SUBSTITUTE(D203,",","")))))),IF(RIGHT(D203,1)="T",1000000000000*VALUE(LEFT(D203,LEN(D203)-1)),IF(RIGHT(D203,1)="M",1000000*VALUE(LEFT(D203,LEN(D203)-1)),IF(RIGHT(D203,1)="B",1000000000*VALUE(LEFT(D203,LEN(D203)-1)),IF(RIGHT(D203,1)="%",0.01*VALUE(LEFT(D203,LEN(D203)-1)),IF(RIGHT(D203,1)="k",1000*VALUE(LEFT(D203,LEN(D203)-1)),VALUE(SUBSTITUTE(D203,",",""))))))))),"N/A")</f>
        <v/>
      </c>
      <c r="L203">
        <f>IFERROR(IF(TRIM(E203)="-", "N/A", IF(RIGHT(E203,1)=")",IF(RIGHT(E203,2)="T)",-1000000000000*VALUE(MID(E203,2,LEN(E203)-3)),IF(RIGHT(E203,2)="M)",-1000000*VALUE(MID(E203,2,LEN(E203)-3)),IF(RIGHT(E203,2)="B)",-1000000000*VALUE(MID(E203,2,LEN(E203)-3)),IF(RIGHT(E203,2)="k)",-1000*VALUE(MID(E203,2,LEN(E203)-3)),VALUE(SUBSTITUTE(E203,",","")))))),IF(RIGHT(E203,1)="T",1000000000000*VALUE(LEFT(E203,LEN(E203)-1)),IF(RIGHT(E203,1)="M",1000000*VALUE(LEFT(E203,LEN(E203)-1)),IF(RIGHT(E203,1)="B",1000000000*VALUE(LEFT(E203,LEN(E203)-1)),IF(RIGHT(E203,1)="%",0.01*VALUE(LEFT(E203,LEN(E203)-1)),IF(RIGHT(E203,1)="k",1000*VALUE(LEFT(E203,LEN(E203)-1)),VALUE(SUBSTITUTE(E203,",",""))))))))),"N/A")</f>
        <v/>
      </c>
      <c r="M203">
        <f>IFERROR(IF(TRIM(F203)="-", "N/A", IF(RIGHT(F203,1)=")",IF(RIGHT(F203,2)="T)",-1000000000000*VALUE(MID(F203,2,LEN(F203)-3)),IF(RIGHT(F203,2)="M)",-1000000*VALUE(MID(F203,2,LEN(F203)-3)),IF(RIGHT(F203,2)="B)",-1000000000*VALUE(MID(F203,2,LEN(F203)-3)),IF(RIGHT(F203,2)="k)",-1000*VALUE(MID(F203,2,LEN(F203)-3)),VALUE(SUBSTITUTE(F203,",","")))))),IF(RIGHT(F203,1)="T",1000000000000*VALUE(LEFT(F203,LEN(F203)-1)),IF(RIGHT(F203,1)="M",1000000*VALUE(LEFT(F203,LEN(F203)-1)),IF(RIGHT(F203,1)="B",1000000000*VALUE(LEFT(F203,LEN(F203)-1)),IF(RIGHT(F203,1)="%",0.01*VALUE(LEFT(F203,LEN(F203)-1)),IF(RIGHT(F203,1)="k",1000*VALUE(LEFT(F203,LEN(F203)-1)),VALUE(SUBSTITUTE(F203,",",""))))))))),"N/A")</f>
        <v/>
      </c>
      <c r="N203">
        <f>IFERROR(IF(TRIM(G203)="-", "N/A", IF(RIGHT(G203,1)=")",IF(RIGHT(G203,2)="T)",-1000000000000*VALUE(MID(G203,2,LEN(G203)-3)),IF(RIGHT(G203,2)="M)",-1000000*VALUE(MID(G203,2,LEN(G203)-3)),IF(RIGHT(G203,2)="B)",-1000000000*VALUE(MID(G203,2,LEN(G203)-3)),IF(RIGHT(G203,2)="k)",-1000*VALUE(MID(G203,2,LEN(G203)-3)),VALUE(SUBSTITUTE(G203,",","")))))),IF(RIGHT(G203,1)="T",1000000000000*VALUE(LEFT(G203,LEN(G203)-1)),IF(RIGHT(G203,1)="M",1000000*VALUE(LEFT(G203,LEN(G203)-1)),IF(RIGHT(G203,1)="B",1000000000*VALUE(LEFT(G203,LEN(G203)-1)),IF(RIGHT(G203,1)="%",0.01*VALUE(LEFT(G203,LEN(G203)-1)),IF(RIGHT(G203,1)="k",1000*VALUE(LEFT(G203,LEN(G203)-1)),VALUE(SUBSTITUTE(G203,",",""))))))))),"N/A")</f>
        <v/>
      </c>
      <c r="P203">
        <f>MAX(J203:N203)</f>
        <v/>
      </c>
      <c r="Q203">
        <f>IFERROR(J144+MATCH(P203,J203:N203,0)-1,"")</f>
        <v/>
      </c>
      <c r="R203">
        <f>IF(Q203="","",MIN(J203:N203))</f>
        <v/>
      </c>
      <c r="S203">
        <f>IFERROR(J144+MATCH(R203,J203:N203,0)-1,"")</f>
        <v/>
      </c>
      <c r="T203">
        <f>IFERROR(AVERAGE(J203:N203),"")</f>
        <v/>
      </c>
      <c r="U203">
        <f>IFERROR(STDEV(J203:N203),"")</f>
        <v/>
      </c>
      <c r="V203">
        <f>IFERROR(IF(C203="-","",IF(ISBLANK(B203),"",IF(OR(ISNUMBER(FIND("Growth",B203)),ISNUMBER(FIND("Margin",B203))),"",(J203-T203)/U203))),"")</f>
        <v/>
      </c>
      <c r="W203">
        <f>IFERROR(IF(OR(D203="-",ISBLANK(D203)),"",(K203-T203)/U203),"")</f>
        <v/>
      </c>
      <c r="X203">
        <f>IFERROR(IF(OR(E203="-",ISBLANK(E203)),"",(L203-T203)/U203),"")</f>
        <v/>
      </c>
      <c r="Y203">
        <f>IFERROR(IF(OR(F203="-",ISBLANK(F203)),"",(M203-T203)/U203),"")</f>
        <v/>
      </c>
      <c r="Z203">
        <f>IFERROR(IF(OR(G203="-",ISBLANK(G203)),"",(N203-T203)/U203),"")</f>
        <v/>
      </c>
      <c r="AA203">
        <f>IF(MAX(MAX(V203:Z203),ABS(MIN(V203:Z203)))=ABS(MIN(V203:Z203)),MIN(V203:Z203),MAX(V203:Z203))</f>
        <v/>
      </c>
      <c r="AB203">
        <f>IFERROR(V144+MATCH(AA203,V203:Z203,0)-1,"")</f>
        <v/>
      </c>
      <c r="AC203">
        <f>IF(AB203&lt;&gt;"",IF(S203=AB203,"Low",IF(AB203=Q203,"High","")),"")</f>
        <v/>
      </c>
      <c r="AE203">
        <f>IF(ISNUMBER(MATCH("N/A",J203:N203,0)),"",IFERROR((5 * SUMPRODUCT(J144:N144,J203:N203) - PRODUCT(SUM(J144:N144),SUM(J203:N203))) / ((5 * SUM((J144^2)+(K144^2)+(L144^2)+(M144^2)+(N144^2))) - SUM(J144:N144)^2),""))</f>
        <v/>
      </c>
      <c r="AF203">
        <f>IFERROR(CORREL(J144:N144,J203:N203),"")</f>
        <v/>
      </c>
      <c r="AZ203">
        <f>IF(Q203=S203,0,1)</f>
        <v/>
      </c>
      <c r="BA203">
        <f>IF(AZ203=1,IF(Q203="","",IF(Q203=N144,"Yes","No")),"")</f>
        <v/>
      </c>
      <c r="BB203">
        <f>IF(BA203="Yes",P203,"")</f>
        <v/>
      </c>
      <c r="BC203">
        <f>IF(AZ203=1,IF(S203="","",IF(S203=N144,"Yes","No")),"")</f>
        <v/>
      </c>
      <c r="BD203">
        <f>IF(BC203="Yes",R203,"")</f>
        <v/>
      </c>
      <c r="BE203">
        <f>IFERROR(IF(SIGN(AE203)=1,"Increasing",IF(SIGN(AE203)=-1,"Decreasing","")),"")</f>
        <v/>
      </c>
      <c r="BF203">
        <f>IF(OR(AND(BE203="Increasing",BA203="Yes"),AND(BE203="Decreasing",BC203="Yes")),"Yes","No")</f>
        <v/>
      </c>
      <c r="BG203">
        <f>IF(I203="pos_trend","Yes","No")</f>
        <v/>
      </c>
      <c r="BH203">
        <f>IF(AF203&lt;&gt;"",IF(ABS(AF203)&gt;0.8,"Yes","No"),"")</f>
        <v/>
      </c>
    </row>
    <row r="204" spans="1:60">
      <c r="I204">
        <f>IF(AND(K204&gt; J204, L204&gt; K204, M204&gt; L204, N204&gt; M204), "pos_trend", IF(AND(K204&lt; J204, L204&lt; K204, M204&lt; L204, N204&lt; M204), "neg_trend", "N/A"))</f>
        <v/>
      </c>
      <c r="J204">
        <f>IFERROR(IF(TRIM(C204)="-", "N/A", IF(RIGHT(C204,1)=")",IF(RIGHT(C204,2)="T)",-1000000000000*VALUE(MID(C204,2,LEN(C204)-3)),IF(RIGHT(C204,2)="M)",-1000000*VALUE(MID(C204,2,LEN(C204)-3)),IF(RIGHT(C204,2)="B)",-1000000000*VALUE(MID(C204,2,LEN(C204)-3)),IF(RIGHT(C204,2)="k)",-1000*VALUE(MID(C204,2,LEN(C204)-3)),VALUE(SUBSTITUTE(C204,",","")))))),IF(RIGHT(C204,1)="T",1000000000000*VALUE(LEFT(C204,LEN(C204)-1)),IF(RIGHT(C204,1)="M",1000000*VALUE(LEFT(C204,LEN(C204)-1)),IF(RIGHT(C204,1)="B",1000000000*VALUE(LEFT(C204,LEN(C204)-1)),IF(RIGHT(C204,1)="%",0.01*VALUE(LEFT(C204,LEN(C204)-1)),IF(RIGHT(C204,1)="k",1000*VALUE(LEFT(C204,LEN(C204)-1)),VALUE(SUBSTITUTE(C204,",",""))))))))),"N/A")</f>
        <v/>
      </c>
      <c r="K204">
        <f>IFERROR(IF(TRIM(D204)="-", "N/A", IF(RIGHT(D204,1)=")",IF(RIGHT(D204,2)="T)",-1000000000000*VALUE(MID(D204,2,LEN(D204)-3)),IF(RIGHT(D204,2)="M)",-1000000*VALUE(MID(D204,2,LEN(D204)-3)),IF(RIGHT(D204,2)="B)",-1000000000*VALUE(MID(D204,2,LEN(D204)-3)),IF(RIGHT(D204,2)="k)",-1000*VALUE(MID(D204,2,LEN(D204)-3)),VALUE(SUBSTITUTE(D204,",","")))))),IF(RIGHT(D204,1)="T",1000000000000*VALUE(LEFT(D204,LEN(D204)-1)),IF(RIGHT(D204,1)="M",1000000*VALUE(LEFT(D204,LEN(D204)-1)),IF(RIGHT(D204,1)="B",1000000000*VALUE(LEFT(D204,LEN(D204)-1)),IF(RIGHT(D204,1)="%",0.01*VALUE(LEFT(D204,LEN(D204)-1)),IF(RIGHT(D204,1)="k",1000*VALUE(LEFT(D204,LEN(D204)-1)),VALUE(SUBSTITUTE(D204,",",""))))))))),"N/A")</f>
        <v/>
      </c>
      <c r="L204">
        <f>IFERROR(IF(TRIM(E204)="-", "N/A", IF(RIGHT(E204,1)=")",IF(RIGHT(E204,2)="T)",-1000000000000*VALUE(MID(E204,2,LEN(E204)-3)),IF(RIGHT(E204,2)="M)",-1000000*VALUE(MID(E204,2,LEN(E204)-3)),IF(RIGHT(E204,2)="B)",-1000000000*VALUE(MID(E204,2,LEN(E204)-3)),IF(RIGHT(E204,2)="k)",-1000*VALUE(MID(E204,2,LEN(E204)-3)),VALUE(SUBSTITUTE(E204,",","")))))),IF(RIGHT(E204,1)="T",1000000000000*VALUE(LEFT(E204,LEN(E204)-1)),IF(RIGHT(E204,1)="M",1000000*VALUE(LEFT(E204,LEN(E204)-1)),IF(RIGHT(E204,1)="B",1000000000*VALUE(LEFT(E204,LEN(E204)-1)),IF(RIGHT(E204,1)="%",0.01*VALUE(LEFT(E204,LEN(E204)-1)),IF(RIGHT(E204,1)="k",1000*VALUE(LEFT(E204,LEN(E204)-1)),VALUE(SUBSTITUTE(E204,",",""))))))))),"N/A")</f>
        <v/>
      </c>
      <c r="M204">
        <f>IFERROR(IF(TRIM(F204)="-", "N/A", IF(RIGHT(F204,1)=")",IF(RIGHT(F204,2)="T)",-1000000000000*VALUE(MID(F204,2,LEN(F204)-3)),IF(RIGHT(F204,2)="M)",-1000000*VALUE(MID(F204,2,LEN(F204)-3)),IF(RIGHT(F204,2)="B)",-1000000000*VALUE(MID(F204,2,LEN(F204)-3)),IF(RIGHT(F204,2)="k)",-1000*VALUE(MID(F204,2,LEN(F204)-3)),VALUE(SUBSTITUTE(F204,",","")))))),IF(RIGHT(F204,1)="T",1000000000000*VALUE(LEFT(F204,LEN(F204)-1)),IF(RIGHT(F204,1)="M",1000000*VALUE(LEFT(F204,LEN(F204)-1)),IF(RIGHT(F204,1)="B",1000000000*VALUE(LEFT(F204,LEN(F204)-1)),IF(RIGHT(F204,1)="%",0.01*VALUE(LEFT(F204,LEN(F204)-1)),IF(RIGHT(F204,1)="k",1000*VALUE(LEFT(F204,LEN(F204)-1)),VALUE(SUBSTITUTE(F204,",",""))))))))),"N/A")</f>
        <v/>
      </c>
      <c r="N204">
        <f>IFERROR(IF(TRIM(G204)="-", "N/A", IF(RIGHT(G204,1)=")",IF(RIGHT(G204,2)="T)",-1000000000000*VALUE(MID(G204,2,LEN(G204)-3)),IF(RIGHT(G204,2)="M)",-1000000*VALUE(MID(G204,2,LEN(G204)-3)),IF(RIGHT(G204,2)="B)",-1000000000*VALUE(MID(G204,2,LEN(G204)-3)),IF(RIGHT(G204,2)="k)",-1000*VALUE(MID(G204,2,LEN(G204)-3)),VALUE(SUBSTITUTE(G204,",","")))))),IF(RIGHT(G204,1)="T",1000000000000*VALUE(LEFT(G204,LEN(G204)-1)),IF(RIGHT(G204,1)="M",1000000*VALUE(LEFT(G204,LEN(G204)-1)),IF(RIGHT(G204,1)="B",1000000000*VALUE(LEFT(G204,LEN(G204)-1)),IF(RIGHT(G204,1)="%",0.01*VALUE(LEFT(G204,LEN(G204)-1)),IF(RIGHT(G204,1)="k",1000*VALUE(LEFT(G204,LEN(G204)-1)),VALUE(SUBSTITUTE(G204,",",""))))))))),"N/A")</f>
        <v/>
      </c>
      <c r="P204">
        <f>MAX(J204:N204)</f>
        <v/>
      </c>
      <c r="Q204">
        <f>IFERROR(J144+MATCH(P204,J204:N204,0)-1,"")</f>
        <v/>
      </c>
      <c r="R204">
        <f>IF(Q204="","",MIN(J204:N204))</f>
        <v/>
      </c>
      <c r="S204">
        <f>IFERROR(J144+MATCH(R204,J204:N204,0)-1,"")</f>
        <v/>
      </c>
      <c r="T204">
        <f>IFERROR(AVERAGE(J204:N204),"")</f>
        <v/>
      </c>
      <c r="U204">
        <f>IFERROR(STDEV(J204:N204),"")</f>
        <v/>
      </c>
      <c r="V204">
        <f>IFERROR(IF(C204="-","",IF(ISBLANK(B204),"",IF(OR(ISNUMBER(FIND("Growth",B204)),ISNUMBER(FIND("Margin",B204))),"",(J204-T204)/U204))),"")</f>
        <v/>
      </c>
      <c r="W204">
        <f>IFERROR(IF(OR(D204="-",ISBLANK(D204)),"",(K204-T204)/U204),"")</f>
        <v/>
      </c>
      <c r="X204">
        <f>IFERROR(IF(OR(E204="-",ISBLANK(E204)),"",(L204-T204)/U204),"")</f>
        <v/>
      </c>
      <c r="Y204">
        <f>IFERROR(IF(OR(F204="-",ISBLANK(F204)),"",(M204-T204)/U204),"")</f>
        <v/>
      </c>
      <c r="Z204">
        <f>IFERROR(IF(OR(G204="-",ISBLANK(G204)),"",(N204-T204)/U204),"")</f>
        <v/>
      </c>
      <c r="AA204">
        <f>IF(MAX(MAX(V204:Z204),ABS(MIN(V204:Z204)))=ABS(MIN(V204:Z204)),MIN(V204:Z204),MAX(V204:Z204))</f>
        <v/>
      </c>
      <c r="AB204">
        <f>IFERROR(V144+MATCH(AA204,V204:Z204,0)-1,"")</f>
        <v/>
      </c>
      <c r="AC204">
        <f>IF(AB204&lt;&gt;"",IF(S204=AB204,"Low",IF(AB204=Q204,"High","")),"")</f>
        <v/>
      </c>
      <c r="AE204">
        <f>IF(ISNUMBER(MATCH("N/A",J204:N204,0)),"",IFERROR((5 * SUMPRODUCT(J144:N144,J204:N204) - PRODUCT(SUM(J144:N144),SUM(J204:N204))) / ((5 * SUM((J144^2)+(K144^2)+(L144^2)+(M144^2)+(N144^2))) - SUM(J144:N144)^2),""))</f>
        <v/>
      </c>
      <c r="AF204">
        <f>IFERROR(CORREL(J144:N144,J204:N204),"")</f>
        <v/>
      </c>
      <c r="AZ204">
        <f>IF(Q204=S204,0,1)</f>
        <v/>
      </c>
      <c r="BA204">
        <f>IF(AZ204=1,IF(Q204="","",IF(Q204=N144,"Yes","No")),"")</f>
        <v/>
      </c>
      <c r="BB204">
        <f>IF(BA204="Yes",P204,"")</f>
        <v/>
      </c>
      <c r="BC204">
        <f>IF(AZ204=1,IF(S204="","",IF(S204=N144,"Yes","No")),"")</f>
        <v/>
      </c>
      <c r="BD204">
        <f>IF(BC204="Yes",R204,"")</f>
        <v/>
      </c>
      <c r="BE204">
        <f>IFERROR(IF(SIGN(AE204)=1,"Increasing",IF(SIGN(AE204)=-1,"Decreasing","")),"")</f>
        <v/>
      </c>
      <c r="BF204">
        <f>IF(OR(AND(BE204="Increasing",BA204="Yes"),AND(BE204="Decreasing",BC204="Yes")),"Yes","No")</f>
        <v/>
      </c>
      <c r="BG204">
        <f>IF(I204="pos_trend","Yes","No")</f>
        <v/>
      </c>
      <c r="BH204">
        <f>IF(AF204&lt;&gt;"",IF(ABS(AF204)&gt;0.8,"Yes","No"),"")</f>
        <v/>
      </c>
    </row>
    <row r="205" spans="1:60">
      <c r="P205">
        <f>MAX(J205:N205)</f>
        <v/>
      </c>
      <c r="Q205">
        <f>IFERROR(J144+MATCH(P205,J205:N205,0)-1,"")</f>
        <v/>
      </c>
      <c r="R205">
        <f>IF(Q205="","",MIN(J205:N205))</f>
        <v/>
      </c>
      <c r="S205">
        <f>IFERROR(J144+MATCH(R205,J205:N205,0)-1,"")</f>
        <v/>
      </c>
      <c r="T205">
        <f>IFERROR(AVERAGE(J205:N205),"")</f>
        <v/>
      </c>
      <c r="U205">
        <f>IFERROR(STDEV(J205:N205),"")</f>
        <v/>
      </c>
      <c r="V205">
        <f>IFERROR(IF(C205="-","",IF(ISBLANK(B205),"",IF(OR(ISNUMBER(FIND("Growth",B205)),ISNUMBER(FIND("Margin",B205))),"",(J205-T205)/U205))),"")</f>
        <v/>
      </c>
      <c r="W205">
        <f>IFERROR(IF(OR(D205="-",ISBLANK(D205)),"",(K205-T205)/U205),"")</f>
        <v/>
      </c>
      <c r="X205">
        <f>IFERROR(IF(OR(E205="-",ISBLANK(E205)),"",(L205-T205)/U205),"")</f>
        <v/>
      </c>
      <c r="Y205">
        <f>IFERROR(IF(OR(F205="-",ISBLANK(F205)),"",(M205-T205)/U205),"")</f>
        <v/>
      </c>
      <c r="Z205">
        <f>IFERROR(IF(OR(G205="-",ISBLANK(G205)),"",(N205-T205)/U205),"")</f>
        <v/>
      </c>
      <c r="AA205">
        <f>IF(MAX(MAX(V205:Z205),ABS(MIN(V205:Z205)))=ABS(MIN(V205:Z205)),MIN(V205:Z205),MAX(V205:Z205))</f>
        <v/>
      </c>
      <c r="AB205">
        <f>IFERROR(V144+MATCH(AA205,V205:Z205,0)-1,"")</f>
        <v/>
      </c>
      <c r="AC205">
        <f>IF(AB205&lt;&gt;"",IF(S205=AB205,"Low",IF(AB205=Q205,"High","")),"")</f>
        <v/>
      </c>
      <c r="AE205">
        <f>IF(ISNUMBER(MATCH("N/A",J205:N205,0)),"",IFERROR((5 * SUMPRODUCT(J144:N144,J205:N205) - PRODUCT(SUM(J144:N144),SUM(J205:N205))) / ((5 * SUM((J144^2)+(K144^2)+(L144^2)+(M144^2)+(N144^2))) - SUM(J144:N144)^2),""))</f>
        <v/>
      </c>
      <c r="AF205">
        <f>IFERROR(CORREL(J144:N144,J205:N205),"")</f>
        <v/>
      </c>
      <c r="AZ205">
        <f>IF(Q205=S205,0,1)</f>
        <v/>
      </c>
      <c r="BA205">
        <f>IF(AZ205=1,IF(Q205="","",IF(Q205=N144,"Yes","No")),"")</f>
        <v/>
      </c>
      <c r="BB205">
        <f>IF(BA205="Yes",P205,"")</f>
        <v/>
      </c>
      <c r="BC205">
        <f>IF(AZ205=1,IF(S205="","",IF(S205=N144,"Yes","No")),"")</f>
        <v/>
      </c>
      <c r="BD205">
        <f>IF(BC205="Yes",R205,"")</f>
        <v/>
      </c>
      <c r="BE205">
        <f>IFERROR(IF(SIGN(AE205)=1,"Increasing",IF(SIGN(AE205)=-1,"Decreasing","")),"")</f>
        <v/>
      </c>
      <c r="BF205">
        <f>IF(OR(AND(BE205="Increasing",BA205="Yes"),AND(BE205="Decreasing",BC205="Yes")),"Yes","No")</f>
        <v/>
      </c>
      <c r="BG205">
        <f>IF(I205="pos_trend","Yes","No")</f>
        <v/>
      </c>
      <c r="BH205">
        <f>IF(AF205&lt;&gt;"",IF(ABS(AF205)&gt;0.8,"Yes","No"),"")</f>
        <v/>
      </c>
    </row>
    <row r="206" spans="1:60">
      <c r="I206">
        <f>IF(AND(K206&gt; J206, L206&gt; K206, M206&gt; L206, N206&gt; M206), "pos_trend", IF(AND(K206&lt; J206, L206&lt; K206, M206&lt; L206, N206&lt; M206), "neg_trend", "N/A"))</f>
        <v/>
      </c>
      <c r="J206">
        <f>IFERROR(IF(TRIM(C206)="-", "N/A", IF(RIGHT(C206,1)=")",IF(RIGHT(C206,2)="T)",-1000000000000*VALUE(MID(C206,2,LEN(C206)-3)),IF(RIGHT(C206,2)="M)",-1000000*VALUE(MID(C206,2,LEN(C206)-3)),IF(RIGHT(C206,2)="B)",-1000000000*VALUE(MID(C206,2,LEN(C206)-3)),IF(RIGHT(C206,2)="k)",-1000*VALUE(MID(C206,2,LEN(C206)-3)),VALUE(SUBSTITUTE(C206,",","")))))),IF(RIGHT(C206,1)="T",1000000000000*VALUE(LEFT(C206,LEN(C206)-1)),IF(RIGHT(C206,1)="M",1000000*VALUE(LEFT(C206,LEN(C206)-1)),IF(RIGHT(C206,1)="B",1000000000*VALUE(LEFT(C206,LEN(C206)-1)),IF(RIGHT(C206,1)="%",0.01*VALUE(LEFT(C206,LEN(C206)-1)),IF(RIGHT(C206,1)="k",1000*VALUE(LEFT(C206,LEN(C206)-1)),VALUE(SUBSTITUTE(C206,",",""))))))))),"N/A")</f>
        <v/>
      </c>
      <c r="K206">
        <f>IFERROR(IF(TRIM(D206)="-", "N/A", IF(RIGHT(D206,1)=")",IF(RIGHT(D206,2)="T)",-1000000000000*VALUE(MID(D206,2,LEN(D206)-3)),IF(RIGHT(D206,2)="M)",-1000000*VALUE(MID(D206,2,LEN(D206)-3)),IF(RIGHT(D206,2)="B)",-1000000000*VALUE(MID(D206,2,LEN(D206)-3)),IF(RIGHT(D206,2)="k)",-1000*VALUE(MID(D206,2,LEN(D206)-3)),VALUE(SUBSTITUTE(D206,",","")))))),IF(RIGHT(D206,1)="T",1000000000000*VALUE(LEFT(D206,LEN(D206)-1)),IF(RIGHT(D206,1)="M",1000000*VALUE(LEFT(D206,LEN(D206)-1)),IF(RIGHT(D206,1)="B",1000000000*VALUE(LEFT(D206,LEN(D206)-1)),IF(RIGHT(D206,1)="%",0.01*VALUE(LEFT(D206,LEN(D206)-1)),IF(RIGHT(D206,1)="k",1000*VALUE(LEFT(D206,LEN(D206)-1)),VALUE(SUBSTITUTE(D206,",",""))))))))),"N/A")</f>
        <v/>
      </c>
      <c r="L206">
        <f>IFERROR(IF(TRIM(E206)="-", "N/A", IF(RIGHT(E206,1)=")",IF(RIGHT(E206,2)="T)",-1000000000000*VALUE(MID(E206,2,LEN(E206)-3)),IF(RIGHT(E206,2)="M)",-1000000*VALUE(MID(E206,2,LEN(E206)-3)),IF(RIGHT(E206,2)="B)",-1000000000*VALUE(MID(E206,2,LEN(E206)-3)),IF(RIGHT(E206,2)="k)",-1000*VALUE(MID(E206,2,LEN(E206)-3)),VALUE(SUBSTITUTE(E206,",","")))))),IF(RIGHT(E206,1)="T",1000000000000*VALUE(LEFT(E206,LEN(E206)-1)),IF(RIGHT(E206,1)="M",1000000*VALUE(LEFT(E206,LEN(E206)-1)),IF(RIGHT(E206,1)="B",1000000000*VALUE(LEFT(E206,LEN(E206)-1)),IF(RIGHT(E206,1)="%",0.01*VALUE(LEFT(E206,LEN(E206)-1)),IF(RIGHT(E206,1)="k",1000*VALUE(LEFT(E206,LEN(E206)-1)),VALUE(SUBSTITUTE(E206,",",""))))))))),"N/A")</f>
        <v/>
      </c>
      <c r="M206">
        <f>IFERROR(IF(TRIM(F206)="-", "N/A", IF(RIGHT(F206,1)=")",IF(RIGHT(F206,2)="T)",-1000000000000*VALUE(MID(F206,2,LEN(F206)-3)),IF(RIGHT(F206,2)="M)",-1000000*VALUE(MID(F206,2,LEN(F206)-3)),IF(RIGHT(F206,2)="B)",-1000000000*VALUE(MID(F206,2,LEN(F206)-3)),IF(RIGHT(F206,2)="k)",-1000*VALUE(MID(F206,2,LEN(F206)-3)),VALUE(SUBSTITUTE(F206,",","")))))),IF(RIGHT(F206,1)="T",1000000000000*VALUE(LEFT(F206,LEN(F206)-1)),IF(RIGHT(F206,1)="M",1000000*VALUE(LEFT(F206,LEN(F206)-1)),IF(RIGHT(F206,1)="B",1000000000*VALUE(LEFT(F206,LEN(F206)-1)),IF(RIGHT(F206,1)="%",0.01*VALUE(LEFT(F206,LEN(F206)-1)),IF(RIGHT(F206,1)="k",1000*VALUE(LEFT(F206,LEN(F206)-1)),VALUE(SUBSTITUTE(F206,",",""))))))))),"N/A")</f>
        <v/>
      </c>
      <c r="N206">
        <f>IFERROR(IF(TRIM(G206)="-", "N/A", IF(RIGHT(G206,1)=")",IF(RIGHT(G206,2)="T)",-1000000000000*VALUE(MID(G206,2,LEN(G206)-3)),IF(RIGHT(G206,2)="M)",-1000000*VALUE(MID(G206,2,LEN(G206)-3)),IF(RIGHT(G206,2)="B)",-1000000000*VALUE(MID(G206,2,LEN(G206)-3)),IF(RIGHT(G206,2)="k)",-1000*VALUE(MID(G206,2,LEN(G206)-3)),VALUE(SUBSTITUTE(G206,",","")))))),IF(RIGHT(G206,1)="T",1000000000000*VALUE(LEFT(G206,LEN(G206)-1)),IF(RIGHT(G206,1)="M",1000000*VALUE(LEFT(G206,LEN(G206)-1)),IF(RIGHT(G206,1)="B",1000000000*VALUE(LEFT(G206,LEN(G206)-1)),IF(RIGHT(G206,1)="%",0.01*VALUE(LEFT(G206,LEN(G206)-1)),IF(RIGHT(G206,1)="k",1000*VALUE(LEFT(G206,LEN(G206)-1)),VALUE(SUBSTITUTE(G206,",",""))))))))),"N/A")</f>
        <v/>
      </c>
      <c r="P206">
        <f>MAX(J206:N206)</f>
        <v/>
      </c>
      <c r="Q206">
        <f>IFERROR(J144+MATCH(P206,J206:N206,0)-1,"")</f>
        <v/>
      </c>
      <c r="R206">
        <f>IF(Q206="","",MIN(J206:N206))</f>
        <v/>
      </c>
      <c r="S206">
        <f>IFERROR(J144+MATCH(R206,J206:N206,0)-1,"")</f>
        <v/>
      </c>
      <c r="T206">
        <f>IFERROR(AVERAGE(J206:N206),"")</f>
        <v/>
      </c>
      <c r="U206">
        <f>IFERROR(STDEV(J206:N206),"")</f>
        <v/>
      </c>
      <c r="V206">
        <f>IFERROR(IF(C206="-","",IF(ISBLANK(B206),"",IF(OR(ISNUMBER(FIND("Growth",B206)),ISNUMBER(FIND("Margin",B206))),"",(J206-T206)/U206))),"")</f>
        <v/>
      </c>
      <c r="W206">
        <f>IFERROR(IF(OR(D206="-",ISBLANK(D206)),"",(K206-T206)/U206),"")</f>
        <v/>
      </c>
      <c r="X206">
        <f>IFERROR(IF(OR(E206="-",ISBLANK(E206)),"",(L206-T206)/U206),"")</f>
        <v/>
      </c>
      <c r="Y206">
        <f>IFERROR(IF(OR(F206="-",ISBLANK(F206)),"",(M206-T206)/U206),"")</f>
        <v/>
      </c>
      <c r="Z206">
        <f>IFERROR(IF(OR(G206="-",ISBLANK(G206)),"",(N206-T206)/U206),"")</f>
        <v/>
      </c>
      <c r="AA206">
        <f>IF(MAX(MAX(V206:Z206),ABS(MIN(V206:Z206)))=ABS(MIN(V206:Z206)),MIN(V206:Z206),MAX(V206:Z206))</f>
        <v/>
      </c>
      <c r="AB206">
        <f>IFERROR(V144+MATCH(AA206,V206:Z206,0)-1,"")</f>
        <v/>
      </c>
      <c r="AC206">
        <f>IF(AB206&lt;&gt;"",IF(S206=AB206,"Low",IF(AB206=Q206,"High","")),"")</f>
        <v/>
      </c>
      <c r="AE206">
        <f>IF(ISNUMBER(MATCH("N/A",J206:N206,0)),"",IFERROR((5 * SUMPRODUCT(J144:N144,J206:N206) - PRODUCT(SUM(J144:N144),SUM(J206:N206))) / ((5 * SUM((J144^2)+(K144^2)+(L144^2)+(M144^2)+(N144^2))) - SUM(J144:N144)^2),""))</f>
        <v/>
      </c>
      <c r="AF206">
        <f>IFERROR(CORREL(J144:N144,J206:N206),"")</f>
        <v/>
      </c>
      <c r="AZ206">
        <f>IF(Q206=S206,0,1)</f>
        <v/>
      </c>
      <c r="BA206">
        <f>IF(AZ206=1,IF(Q206="","",IF(Q206=N144,"Yes","No")),"")</f>
        <v/>
      </c>
      <c r="BB206">
        <f>IF(BA206="Yes",P206,"")</f>
        <v/>
      </c>
      <c r="BC206">
        <f>IF(AZ206=1,IF(S206="","",IF(S206=N144,"Yes","No")),"")</f>
        <v/>
      </c>
      <c r="BD206">
        <f>IF(BC206="Yes",R206,"")</f>
        <v/>
      </c>
      <c r="BE206">
        <f>IFERROR(IF(SIGN(AE206)=1,"Increasing",IF(SIGN(AE206)=-1,"Decreasing","")),"")</f>
        <v/>
      </c>
      <c r="BF206">
        <f>IF(OR(AND(BE206="Increasing",BA206="Yes"),AND(BE206="Decreasing",BC206="Yes")),"Yes","No")</f>
        <v/>
      </c>
      <c r="BG206">
        <f>IF(I206="pos_trend","Yes","No")</f>
        <v/>
      </c>
      <c r="BH206">
        <f>IF(AF206&lt;&gt;"",IF(ABS(AF206)&gt;0.8,"Yes","No"),"")</f>
        <v/>
      </c>
    </row>
    <row r="207" spans="1:60">
      <c r="I207">
        <f>IF(AND(K207&gt; J207, L207&gt; K207, M207&gt; L207, N207&gt; M207), "pos_trend", IF(AND(K207&lt; J207, L207&lt; K207, M207&lt; L207, N207&lt; M207), "neg_trend", "N/A"))</f>
        <v/>
      </c>
      <c r="J207">
        <f>IFERROR(IF(TRIM(C207)="-", "N/A", IF(RIGHT(C207,1)=")",IF(RIGHT(C207,2)="T)",-1000000000000*VALUE(MID(C207,2,LEN(C207)-3)),IF(RIGHT(C207,2)="M)",-1000000*VALUE(MID(C207,2,LEN(C207)-3)),IF(RIGHT(C207,2)="B)",-1000000000*VALUE(MID(C207,2,LEN(C207)-3)),IF(RIGHT(C207,2)="k)",-1000*VALUE(MID(C207,2,LEN(C207)-3)),VALUE(SUBSTITUTE(C207,",","")))))),IF(RIGHT(C207,1)="T",1000000000000*VALUE(LEFT(C207,LEN(C207)-1)),IF(RIGHT(C207,1)="M",1000000*VALUE(LEFT(C207,LEN(C207)-1)),IF(RIGHT(C207,1)="B",1000000000*VALUE(LEFT(C207,LEN(C207)-1)),IF(RIGHT(C207,1)="%",0.01*VALUE(LEFT(C207,LEN(C207)-1)),IF(RIGHT(C207,1)="k",1000*VALUE(LEFT(C207,LEN(C207)-1)),VALUE(SUBSTITUTE(C207,",",""))))))))),"N/A")</f>
        <v/>
      </c>
      <c r="K207">
        <f>IFERROR(IF(TRIM(D207)="-", "N/A", IF(RIGHT(D207,1)=")",IF(RIGHT(D207,2)="T)",-1000000000000*VALUE(MID(D207,2,LEN(D207)-3)),IF(RIGHT(D207,2)="M)",-1000000*VALUE(MID(D207,2,LEN(D207)-3)),IF(RIGHT(D207,2)="B)",-1000000000*VALUE(MID(D207,2,LEN(D207)-3)),IF(RIGHT(D207,2)="k)",-1000*VALUE(MID(D207,2,LEN(D207)-3)),VALUE(SUBSTITUTE(D207,",","")))))),IF(RIGHT(D207,1)="T",1000000000000*VALUE(LEFT(D207,LEN(D207)-1)),IF(RIGHT(D207,1)="M",1000000*VALUE(LEFT(D207,LEN(D207)-1)),IF(RIGHT(D207,1)="B",1000000000*VALUE(LEFT(D207,LEN(D207)-1)),IF(RIGHT(D207,1)="%",0.01*VALUE(LEFT(D207,LEN(D207)-1)),IF(RIGHT(D207,1)="k",1000*VALUE(LEFT(D207,LEN(D207)-1)),VALUE(SUBSTITUTE(D207,",",""))))))))),"N/A")</f>
        <v/>
      </c>
      <c r="L207">
        <f>IFERROR(IF(TRIM(E207)="-", "N/A", IF(RIGHT(E207,1)=")",IF(RIGHT(E207,2)="T)",-1000000000000*VALUE(MID(E207,2,LEN(E207)-3)),IF(RIGHT(E207,2)="M)",-1000000*VALUE(MID(E207,2,LEN(E207)-3)),IF(RIGHT(E207,2)="B)",-1000000000*VALUE(MID(E207,2,LEN(E207)-3)),IF(RIGHT(E207,2)="k)",-1000*VALUE(MID(E207,2,LEN(E207)-3)),VALUE(SUBSTITUTE(E207,",","")))))),IF(RIGHT(E207,1)="T",1000000000000*VALUE(LEFT(E207,LEN(E207)-1)),IF(RIGHT(E207,1)="M",1000000*VALUE(LEFT(E207,LEN(E207)-1)),IF(RIGHT(E207,1)="B",1000000000*VALUE(LEFT(E207,LEN(E207)-1)),IF(RIGHT(E207,1)="%",0.01*VALUE(LEFT(E207,LEN(E207)-1)),IF(RIGHT(E207,1)="k",1000*VALUE(LEFT(E207,LEN(E207)-1)),VALUE(SUBSTITUTE(E207,",",""))))))))),"N/A")</f>
        <v/>
      </c>
      <c r="M207">
        <f>IFERROR(IF(TRIM(F207)="-", "N/A", IF(RIGHT(F207,1)=")",IF(RIGHT(F207,2)="T)",-1000000000000*VALUE(MID(F207,2,LEN(F207)-3)),IF(RIGHT(F207,2)="M)",-1000000*VALUE(MID(F207,2,LEN(F207)-3)),IF(RIGHT(F207,2)="B)",-1000000000*VALUE(MID(F207,2,LEN(F207)-3)),IF(RIGHT(F207,2)="k)",-1000*VALUE(MID(F207,2,LEN(F207)-3)),VALUE(SUBSTITUTE(F207,",","")))))),IF(RIGHT(F207,1)="T",1000000000000*VALUE(LEFT(F207,LEN(F207)-1)),IF(RIGHT(F207,1)="M",1000000*VALUE(LEFT(F207,LEN(F207)-1)),IF(RIGHT(F207,1)="B",1000000000*VALUE(LEFT(F207,LEN(F207)-1)),IF(RIGHT(F207,1)="%",0.01*VALUE(LEFT(F207,LEN(F207)-1)),IF(RIGHT(F207,1)="k",1000*VALUE(LEFT(F207,LEN(F207)-1)),VALUE(SUBSTITUTE(F207,",",""))))))))),"N/A")</f>
        <v/>
      </c>
      <c r="N207">
        <f>IFERROR(IF(TRIM(G207)="-", "N/A", IF(RIGHT(G207,1)=")",IF(RIGHT(G207,2)="T)",-1000000000000*VALUE(MID(G207,2,LEN(G207)-3)),IF(RIGHT(G207,2)="M)",-1000000*VALUE(MID(G207,2,LEN(G207)-3)),IF(RIGHT(G207,2)="B)",-1000000000*VALUE(MID(G207,2,LEN(G207)-3)),IF(RIGHT(G207,2)="k)",-1000*VALUE(MID(G207,2,LEN(G207)-3)),VALUE(SUBSTITUTE(G207,",","")))))),IF(RIGHT(G207,1)="T",1000000000000*VALUE(LEFT(G207,LEN(G207)-1)),IF(RIGHT(G207,1)="M",1000000*VALUE(LEFT(G207,LEN(G207)-1)),IF(RIGHT(G207,1)="B",1000000000*VALUE(LEFT(G207,LEN(G207)-1)),IF(RIGHT(G207,1)="%",0.01*VALUE(LEFT(G207,LEN(G207)-1)),IF(RIGHT(G207,1)="k",1000*VALUE(LEFT(G207,LEN(G207)-1)),VALUE(SUBSTITUTE(G207,",",""))))))))),"N/A")</f>
        <v/>
      </c>
      <c r="P207">
        <f>MAX(J207:N207)</f>
        <v/>
      </c>
      <c r="Q207">
        <f>IFERROR(J144+MATCH(P207,J207:N207,0)-1,"")</f>
        <v/>
      </c>
      <c r="R207">
        <f>IF(Q207="","",MIN(J207:N207))</f>
        <v/>
      </c>
      <c r="S207">
        <f>IFERROR(J144+MATCH(R207,J207:N207,0)-1,"")</f>
        <v/>
      </c>
      <c r="T207">
        <f>IFERROR(AVERAGE(J207:N207),"")</f>
        <v/>
      </c>
      <c r="U207">
        <f>IFERROR(STDEV(J207:N207),"")</f>
        <v/>
      </c>
      <c r="V207">
        <f>IFERROR(IF(C207="-","",IF(ISBLANK(B207),"",IF(OR(ISNUMBER(FIND("Growth",B207)),ISNUMBER(FIND("Margin",B207))),"",(J207-T207)/U207))),"")</f>
        <v/>
      </c>
      <c r="W207">
        <f>IFERROR(IF(OR(D207="-",ISBLANK(D207)),"",(K207-T207)/U207),"")</f>
        <v/>
      </c>
      <c r="X207">
        <f>IFERROR(IF(OR(E207="-",ISBLANK(E207)),"",(L207-T207)/U207),"")</f>
        <v/>
      </c>
      <c r="Y207">
        <f>IFERROR(IF(OR(F207="-",ISBLANK(F207)),"",(M207-T207)/U207),"")</f>
        <v/>
      </c>
      <c r="Z207">
        <f>IFERROR(IF(OR(G207="-",ISBLANK(G207)),"",(N207-T207)/U207),"")</f>
        <v/>
      </c>
      <c r="AA207">
        <f>IF(MAX(MAX(V207:Z207),ABS(MIN(V207:Z207)))=ABS(MIN(V207:Z207)),MIN(V207:Z207),MAX(V207:Z207))</f>
        <v/>
      </c>
      <c r="AB207">
        <f>IFERROR(V144+MATCH(AA207,V207:Z207,0)-1,"")</f>
        <v/>
      </c>
      <c r="AC207">
        <f>IF(AB207&lt;&gt;"",IF(S207=AB207,"Low",IF(AB207=Q207,"High","")),"")</f>
        <v/>
      </c>
      <c r="AE207">
        <f>IF(ISNUMBER(MATCH("N/A",J207:N207,0)),"",IFERROR((5 * SUMPRODUCT(J144:N144,J207:N207) - PRODUCT(SUM(J144:N144),SUM(J207:N207))) / ((5 * SUM((J144^2)+(K144^2)+(L144^2)+(M144^2)+(N144^2))) - SUM(J144:N144)^2),""))</f>
        <v/>
      </c>
      <c r="AF207">
        <f>IFERROR(CORREL(J144:N144,J207:N207),"")</f>
        <v/>
      </c>
      <c r="AZ207">
        <f>IF(Q207=S207,0,1)</f>
        <v/>
      </c>
      <c r="BA207">
        <f>IF(AZ207=1,IF(Q207="","",IF(Q207=N144,"Yes","No")),"")</f>
        <v/>
      </c>
      <c r="BB207">
        <f>IF(BA207="Yes",P207,"")</f>
        <v/>
      </c>
      <c r="BC207">
        <f>IF(AZ207=1,IF(S207="","",IF(S207=N144,"Yes","No")),"")</f>
        <v/>
      </c>
      <c r="BD207">
        <f>IF(BC207="Yes",R207,"")</f>
        <v/>
      </c>
      <c r="BE207">
        <f>IFERROR(IF(SIGN(AE207)=1,"Increasing",IF(SIGN(AE207)=-1,"Decreasing","")),"")</f>
        <v/>
      </c>
      <c r="BF207">
        <f>IF(OR(AND(BE207="Increasing",BA207="Yes"),AND(BE207="Decreasing",BC207="Yes")),"Yes","No")</f>
        <v/>
      </c>
      <c r="BG207">
        <f>IF(I207="pos_trend","Yes","No")</f>
        <v/>
      </c>
      <c r="BH207">
        <f>IF(AF207&lt;&gt;"",IF(ABS(AF207)&gt;0.8,"Yes","No"),"")</f>
        <v/>
      </c>
    </row>
    <row r="208" spans="1:60">
      <c r="I208">
        <f>IF(AND(K208&gt; J208, L208&gt; K208, M208&gt; L208, N208&gt; M208), "pos_trend", IF(AND(K208&lt; J208, L208&lt; K208, M208&lt; L208, N208&lt; M208), "neg_trend", "N/A"))</f>
        <v/>
      </c>
      <c r="J208">
        <f>IFERROR(IF(TRIM(C208)="-", "N/A", IF(RIGHT(C208,1)=")",IF(RIGHT(C208,2)="T)",-1000000000000*VALUE(MID(C208,2,LEN(C208)-3)),IF(RIGHT(C208,2)="M)",-1000000*VALUE(MID(C208,2,LEN(C208)-3)),IF(RIGHT(C208,2)="B)",-1000000000*VALUE(MID(C208,2,LEN(C208)-3)),IF(RIGHT(C208,2)="k)",-1000*VALUE(MID(C208,2,LEN(C208)-3)),VALUE(SUBSTITUTE(C208,",","")))))),IF(RIGHT(C208,1)="T",1000000000000*VALUE(LEFT(C208,LEN(C208)-1)),IF(RIGHT(C208,1)="M",1000000*VALUE(LEFT(C208,LEN(C208)-1)),IF(RIGHT(C208,1)="B",1000000000*VALUE(LEFT(C208,LEN(C208)-1)),IF(RIGHT(C208,1)="%",0.01*VALUE(LEFT(C208,LEN(C208)-1)),IF(RIGHT(C208,1)="k",1000*VALUE(LEFT(C208,LEN(C208)-1)),VALUE(SUBSTITUTE(C208,",",""))))))))),"N/A")</f>
        <v/>
      </c>
      <c r="K208">
        <f>IFERROR(IF(TRIM(D208)="-", "N/A", IF(RIGHT(D208,1)=")",IF(RIGHT(D208,2)="T)",-1000000000000*VALUE(MID(D208,2,LEN(D208)-3)),IF(RIGHT(D208,2)="M)",-1000000*VALUE(MID(D208,2,LEN(D208)-3)),IF(RIGHT(D208,2)="B)",-1000000000*VALUE(MID(D208,2,LEN(D208)-3)),IF(RIGHT(D208,2)="k)",-1000*VALUE(MID(D208,2,LEN(D208)-3)),VALUE(SUBSTITUTE(D208,",","")))))),IF(RIGHT(D208,1)="T",1000000000000*VALUE(LEFT(D208,LEN(D208)-1)),IF(RIGHT(D208,1)="M",1000000*VALUE(LEFT(D208,LEN(D208)-1)),IF(RIGHT(D208,1)="B",1000000000*VALUE(LEFT(D208,LEN(D208)-1)),IF(RIGHT(D208,1)="%",0.01*VALUE(LEFT(D208,LEN(D208)-1)),IF(RIGHT(D208,1)="k",1000*VALUE(LEFT(D208,LEN(D208)-1)),VALUE(SUBSTITUTE(D208,",",""))))))))),"N/A")</f>
        <v/>
      </c>
      <c r="L208">
        <f>IFERROR(IF(TRIM(E208)="-", "N/A", IF(RIGHT(E208,1)=")",IF(RIGHT(E208,2)="T)",-1000000000000*VALUE(MID(E208,2,LEN(E208)-3)),IF(RIGHT(E208,2)="M)",-1000000*VALUE(MID(E208,2,LEN(E208)-3)),IF(RIGHT(E208,2)="B)",-1000000000*VALUE(MID(E208,2,LEN(E208)-3)),IF(RIGHT(E208,2)="k)",-1000*VALUE(MID(E208,2,LEN(E208)-3)),VALUE(SUBSTITUTE(E208,",","")))))),IF(RIGHT(E208,1)="T",1000000000000*VALUE(LEFT(E208,LEN(E208)-1)),IF(RIGHT(E208,1)="M",1000000*VALUE(LEFT(E208,LEN(E208)-1)),IF(RIGHT(E208,1)="B",1000000000*VALUE(LEFT(E208,LEN(E208)-1)),IF(RIGHT(E208,1)="%",0.01*VALUE(LEFT(E208,LEN(E208)-1)),IF(RIGHT(E208,1)="k",1000*VALUE(LEFT(E208,LEN(E208)-1)),VALUE(SUBSTITUTE(E208,",",""))))))))),"N/A")</f>
        <v/>
      </c>
      <c r="M208">
        <f>IFERROR(IF(TRIM(F208)="-", "N/A", IF(RIGHT(F208,1)=")",IF(RIGHT(F208,2)="T)",-1000000000000*VALUE(MID(F208,2,LEN(F208)-3)),IF(RIGHT(F208,2)="M)",-1000000*VALUE(MID(F208,2,LEN(F208)-3)),IF(RIGHT(F208,2)="B)",-1000000000*VALUE(MID(F208,2,LEN(F208)-3)),IF(RIGHT(F208,2)="k)",-1000*VALUE(MID(F208,2,LEN(F208)-3)),VALUE(SUBSTITUTE(F208,",","")))))),IF(RIGHT(F208,1)="T",1000000000000*VALUE(LEFT(F208,LEN(F208)-1)),IF(RIGHT(F208,1)="M",1000000*VALUE(LEFT(F208,LEN(F208)-1)),IF(RIGHT(F208,1)="B",1000000000*VALUE(LEFT(F208,LEN(F208)-1)),IF(RIGHT(F208,1)="%",0.01*VALUE(LEFT(F208,LEN(F208)-1)),IF(RIGHT(F208,1)="k",1000*VALUE(LEFT(F208,LEN(F208)-1)),VALUE(SUBSTITUTE(F208,",",""))))))))),"N/A")</f>
        <v/>
      </c>
      <c r="N208">
        <f>IFERROR(IF(TRIM(G208)="-", "N/A", IF(RIGHT(G208,1)=")",IF(RIGHT(G208,2)="T)",-1000000000000*VALUE(MID(G208,2,LEN(G208)-3)),IF(RIGHT(G208,2)="M)",-1000000*VALUE(MID(G208,2,LEN(G208)-3)),IF(RIGHT(G208,2)="B)",-1000000000*VALUE(MID(G208,2,LEN(G208)-3)),IF(RIGHT(G208,2)="k)",-1000*VALUE(MID(G208,2,LEN(G208)-3)),VALUE(SUBSTITUTE(G208,",","")))))),IF(RIGHT(G208,1)="T",1000000000000*VALUE(LEFT(G208,LEN(G208)-1)),IF(RIGHT(G208,1)="M",1000000*VALUE(LEFT(G208,LEN(G208)-1)),IF(RIGHT(G208,1)="B",1000000000*VALUE(LEFT(G208,LEN(G208)-1)),IF(RIGHT(G208,1)="%",0.01*VALUE(LEFT(G208,LEN(G208)-1)),IF(RIGHT(G208,1)="k",1000*VALUE(LEFT(G208,LEN(G208)-1)),VALUE(SUBSTITUTE(G208,",",""))))))))),"N/A")</f>
        <v/>
      </c>
      <c r="P208">
        <f>MAX(J208:N208)</f>
        <v/>
      </c>
      <c r="Q208">
        <f>IFERROR(J144+MATCH(P208,J208:N208,0)-1,"")</f>
        <v/>
      </c>
      <c r="R208">
        <f>IF(Q208="","",MIN(J208:N208))</f>
        <v/>
      </c>
      <c r="S208">
        <f>IFERROR(J144+MATCH(R208,J208:N208,0)-1,"")</f>
        <v/>
      </c>
      <c r="T208">
        <f>IFERROR(AVERAGE(J208:N208),"")</f>
        <v/>
      </c>
      <c r="U208">
        <f>IFERROR(STDEV(J208:N208),"")</f>
        <v/>
      </c>
      <c r="V208">
        <f>IFERROR(IF(C208="-","",IF(ISBLANK(B208),"",IF(OR(ISNUMBER(FIND("Growth",B208)),ISNUMBER(FIND("Margin",B208))),"",(J208-T208)/U208))),"")</f>
        <v/>
      </c>
      <c r="W208">
        <f>IFERROR(IF(OR(D208="-",ISBLANK(D208)),"",(K208-T208)/U208),"")</f>
        <v/>
      </c>
      <c r="X208">
        <f>IFERROR(IF(OR(E208="-",ISBLANK(E208)),"",(L208-T208)/U208),"")</f>
        <v/>
      </c>
      <c r="Y208">
        <f>IFERROR(IF(OR(F208="-",ISBLANK(F208)),"",(M208-T208)/U208),"")</f>
        <v/>
      </c>
      <c r="Z208">
        <f>IFERROR(IF(OR(G208="-",ISBLANK(G208)),"",(N208-T208)/U208),"")</f>
        <v/>
      </c>
      <c r="AA208">
        <f>IF(MAX(MAX(V208:Z208),ABS(MIN(V208:Z208)))=ABS(MIN(V208:Z208)),MIN(V208:Z208),MAX(V208:Z208))</f>
        <v/>
      </c>
      <c r="AB208">
        <f>IFERROR(V144+MATCH(AA208,V208:Z208,0)-1,"")</f>
        <v/>
      </c>
      <c r="AC208">
        <f>IF(AB208&lt;&gt;"",IF(S208=AB208,"Low",IF(AB208=Q208,"High","")),"")</f>
        <v/>
      </c>
      <c r="AE208">
        <f>IF(ISNUMBER(MATCH("N/A",J208:N208,0)),"",IFERROR((5 * SUMPRODUCT(J144:N144,J208:N208) - PRODUCT(SUM(J144:N144),SUM(J208:N208))) / ((5 * SUM((J144^2)+(K144^2)+(L144^2)+(M144^2)+(N144^2))) - SUM(J144:N144)^2),""))</f>
        <v/>
      </c>
      <c r="AF208">
        <f>IFERROR(CORREL(J144:N144,J208:N208),"")</f>
        <v/>
      </c>
      <c r="AZ208">
        <f>IF(Q208=S208,0,1)</f>
        <v/>
      </c>
      <c r="BA208">
        <f>IF(AZ208=1,IF(Q208="","",IF(Q208=N144,"Yes","No")),"")</f>
        <v/>
      </c>
      <c r="BB208">
        <f>IF(BA208="Yes",P208,"")</f>
        <v/>
      </c>
      <c r="BC208">
        <f>IF(AZ208=1,IF(S208="","",IF(S208=N144,"Yes","No")),"")</f>
        <v/>
      </c>
      <c r="BD208">
        <f>IF(BC208="Yes",R208,"")</f>
        <v/>
      </c>
      <c r="BE208">
        <f>IFERROR(IF(SIGN(AE208)=1,"Increasing",IF(SIGN(AE208)=-1,"Decreasing","")),"")</f>
        <v/>
      </c>
      <c r="BF208">
        <f>IF(OR(AND(BE208="Increasing",BA208="Yes"),AND(BE208="Decreasing",BC208="Yes")),"Yes","No")</f>
        <v/>
      </c>
      <c r="BG208">
        <f>IF(I208="pos_trend","Yes","No")</f>
        <v/>
      </c>
      <c r="BH208">
        <f>IF(AF208&lt;&gt;"",IF(ABS(AF208)&gt;0.8,"Yes","No"),"")</f>
        <v/>
      </c>
    </row>
    <row r="209" spans="1:60">
      <c r="I209">
        <f>IF(AND(K209&gt; J209, L209&gt; K209, M209&gt; L209, N209&gt; M209), "pos_trend", IF(AND(K209&lt; J209, L209&lt; K209, M209&lt; L209, N209&lt; M209), "neg_trend", "N/A"))</f>
        <v/>
      </c>
      <c r="J209">
        <f>IFERROR(IF(TRIM(C209)="-", "N/A", IF(RIGHT(C209,1)=")",IF(RIGHT(C209,2)="T)",-1000000000000*VALUE(MID(C209,2,LEN(C209)-3)),IF(RIGHT(C209,2)="M)",-1000000*VALUE(MID(C209,2,LEN(C209)-3)),IF(RIGHT(C209,2)="B)",-1000000000*VALUE(MID(C209,2,LEN(C209)-3)),IF(RIGHT(C209,2)="k)",-1000*VALUE(MID(C209,2,LEN(C209)-3)),VALUE(SUBSTITUTE(C209,",","")))))),IF(RIGHT(C209,1)="T",1000000000000*VALUE(LEFT(C209,LEN(C209)-1)),IF(RIGHT(C209,1)="M",1000000*VALUE(LEFT(C209,LEN(C209)-1)),IF(RIGHT(C209,1)="B",1000000000*VALUE(LEFT(C209,LEN(C209)-1)),IF(RIGHT(C209,1)="%",0.01*VALUE(LEFT(C209,LEN(C209)-1)),IF(RIGHT(C209,1)="k",1000*VALUE(LEFT(C209,LEN(C209)-1)),VALUE(SUBSTITUTE(C209,",",""))))))))),"N/A")</f>
        <v/>
      </c>
      <c r="K209">
        <f>IFERROR(IF(TRIM(D209)="-", "N/A", IF(RIGHT(D209,1)=")",IF(RIGHT(D209,2)="T)",-1000000000000*VALUE(MID(D209,2,LEN(D209)-3)),IF(RIGHT(D209,2)="M)",-1000000*VALUE(MID(D209,2,LEN(D209)-3)),IF(RIGHT(D209,2)="B)",-1000000000*VALUE(MID(D209,2,LEN(D209)-3)),IF(RIGHT(D209,2)="k)",-1000*VALUE(MID(D209,2,LEN(D209)-3)),VALUE(SUBSTITUTE(D209,",","")))))),IF(RIGHT(D209,1)="T",1000000000000*VALUE(LEFT(D209,LEN(D209)-1)),IF(RIGHT(D209,1)="M",1000000*VALUE(LEFT(D209,LEN(D209)-1)),IF(RIGHT(D209,1)="B",1000000000*VALUE(LEFT(D209,LEN(D209)-1)),IF(RIGHT(D209,1)="%",0.01*VALUE(LEFT(D209,LEN(D209)-1)),IF(RIGHT(D209,1)="k",1000*VALUE(LEFT(D209,LEN(D209)-1)),VALUE(SUBSTITUTE(D209,",",""))))))))),"N/A")</f>
        <v/>
      </c>
      <c r="L209">
        <f>IFERROR(IF(TRIM(E209)="-", "N/A", IF(RIGHT(E209,1)=")",IF(RIGHT(E209,2)="T)",-1000000000000*VALUE(MID(E209,2,LEN(E209)-3)),IF(RIGHT(E209,2)="M)",-1000000*VALUE(MID(E209,2,LEN(E209)-3)),IF(RIGHT(E209,2)="B)",-1000000000*VALUE(MID(E209,2,LEN(E209)-3)),IF(RIGHT(E209,2)="k)",-1000*VALUE(MID(E209,2,LEN(E209)-3)),VALUE(SUBSTITUTE(E209,",","")))))),IF(RIGHT(E209,1)="T",1000000000000*VALUE(LEFT(E209,LEN(E209)-1)),IF(RIGHT(E209,1)="M",1000000*VALUE(LEFT(E209,LEN(E209)-1)),IF(RIGHT(E209,1)="B",1000000000*VALUE(LEFT(E209,LEN(E209)-1)),IF(RIGHT(E209,1)="%",0.01*VALUE(LEFT(E209,LEN(E209)-1)),IF(RIGHT(E209,1)="k",1000*VALUE(LEFT(E209,LEN(E209)-1)),VALUE(SUBSTITUTE(E209,",",""))))))))),"N/A")</f>
        <v/>
      </c>
      <c r="M209">
        <f>IFERROR(IF(TRIM(F209)="-", "N/A", IF(RIGHT(F209,1)=")",IF(RIGHT(F209,2)="T)",-1000000000000*VALUE(MID(F209,2,LEN(F209)-3)),IF(RIGHT(F209,2)="M)",-1000000*VALUE(MID(F209,2,LEN(F209)-3)),IF(RIGHT(F209,2)="B)",-1000000000*VALUE(MID(F209,2,LEN(F209)-3)),IF(RIGHT(F209,2)="k)",-1000*VALUE(MID(F209,2,LEN(F209)-3)),VALUE(SUBSTITUTE(F209,",","")))))),IF(RIGHT(F209,1)="T",1000000000000*VALUE(LEFT(F209,LEN(F209)-1)),IF(RIGHT(F209,1)="M",1000000*VALUE(LEFT(F209,LEN(F209)-1)),IF(RIGHT(F209,1)="B",1000000000*VALUE(LEFT(F209,LEN(F209)-1)),IF(RIGHT(F209,1)="%",0.01*VALUE(LEFT(F209,LEN(F209)-1)),IF(RIGHT(F209,1)="k",1000*VALUE(LEFT(F209,LEN(F209)-1)),VALUE(SUBSTITUTE(F209,",",""))))))))),"N/A")</f>
        <v/>
      </c>
      <c r="N209">
        <f>IFERROR(IF(TRIM(G209)="-", "N/A", IF(RIGHT(G209,1)=")",IF(RIGHT(G209,2)="T)",-1000000000000*VALUE(MID(G209,2,LEN(G209)-3)),IF(RIGHT(G209,2)="M)",-1000000*VALUE(MID(G209,2,LEN(G209)-3)),IF(RIGHT(G209,2)="B)",-1000000000*VALUE(MID(G209,2,LEN(G209)-3)),IF(RIGHT(G209,2)="k)",-1000*VALUE(MID(G209,2,LEN(G209)-3)),VALUE(SUBSTITUTE(G209,",","")))))),IF(RIGHT(G209,1)="T",1000000000000*VALUE(LEFT(G209,LEN(G209)-1)),IF(RIGHT(G209,1)="M",1000000*VALUE(LEFT(G209,LEN(G209)-1)),IF(RIGHT(G209,1)="B",1000000000*VALUE(LEFT(G209,LEN(G209)-1)),IF(RIGHT(G209,1)="%",0.01*VALUE(LEFT(G209,LEN(G209)-1)),IF(RIGHT(G209,1)="k",1000*VALUE(LEFT(G209,LEN(G209)-1)),VALUE(SUBSTITUTE(G209,",",""))))))))),"N/A")</f>
        <v/>
      </c>
      <c r="P209">
        <f>MAX(J209:N209)</f>
        <v/>
      </c>
      <c r="Q209">
        <f>IFERROR(J144+MATCH(P209,J209:N209,0)-1,"")</f>
        <v/>
      </c>
      <c r="R209">
        <f>IF(Q209="","",MIN(J209:N209))</f>
        <v/>
      </c>
      <c r="S209">
        <f>IFERROR(J144+MATCH(R209,J209:N209,0)-1,"")</f>
        <v/>
      </c>
      <c r="T209">
        <f>IFERROR(AVERAGE(J209:N209),"")</f>
        <v/>
      </c>
      <c r="U209">
        <f>IFERROR(STDEV(J209:N209),"")</f>
        <v/>
      </c>
      <c r="V209">
        <f>IFERROR(IF(C209="-","",IF(ISBLANK(B209),"",IF(OR(ISNUMBER(FIND("Growth",B209)),ISNUMBER(FIND("Margin",B209))),"",(J209-T209)/U209))),"")</f>
        <v/>
      </c>
      <c r="W209">
        <f>IFERROR(IF(OR(D209="-",ISBLANK(D209)),"",(K209-T209)/U209),"")</f>
        <v/>
      </c>
      <c r="X209">
        <f>IFERROR(IF(OR(E209="-",ISBLANK(E209)),"",(L209-T209)/U209),"")</f>
        <v/>
      </c>
      <c r="Y209">
        <f>IFERROR(IF(OR(F209="-",ISBLANK(F209)),"",(M209-T209)/U209),"")</f>
        <v/>
      </c>
      <c r="Z209">
        <f>IFERROR(IF(OR(G209="-",ISBLANK(G209)),"",(N209-T209)/U209),"")</f>
        <v/>
      </c>
      <c r="AA209">
        <f>IF(MAX(MAX(V209:Z209),ABS(MIN(V209:Z209)))=ABS(MIN(V209:Z209)),MIN(V209:Z209),MAX(V209:Z209))</f>
        <v/>
      </c>
      <c r="AB209">
        <f>IFERROR(V144+MATCH(AA209,V209:Z209,0)-1,"")</f>
        <v/>
      </c>
      <c r="AC209">
        <f>IF(AB209&lt;&gt;"",IF(S209=AB209,"Low",IF(AB209=Q209,"High","")),"")</f>
        <v/>
      </c>
      <c r="AE209">
        <f>IF(ISNUMBER(MATCH("N/A",J209:N209,0)),"",IFERROR((5 * SUMPRODUCT(J144:N144,J209:N209) - PRODUCT(SUM(J144:N144),SUM(J209:N209))) / ((5 * SUM((J144^2)+(K144^2)+(L144^2)+(M144^2)+(N144^2))) - SUM(J144:N144)^2),""))</f>
        <v/>
      </c>
      <c r="AF209">
        <f>IFERROR(CORREL(J144:N144,J209:N209),"")</f>
        <v/>
      </c>
      <c r="AZ209">
        <f>IF(Q209=S209,0,1)</f>
        <v/>
      </c>
      <c r="BA209">
        <f>IF(AZ209=1,IF(Q209="","",IF(Q209=N144,"Yes","No")),"")</f>
        <v/>
      </c>
      <c r="BB209">
        <f>IF(BA209="Yes",P209,"")</f>
        <v/>
      </c>
      <c r="BC209">
        <f>IF(AZ209=1,IF(S209="","",IF(S209=N144,"Yes","No")),"")</f>
        <v/>
      </c>
      <c r="BD209">
        <f>IF(BC209="Yes",R209,"")</f>
        <v/>
      </c>
      <c r="BE209">
        <f>IFERROR(IF(SIGN(AE209)=1,"Increasing",IF(SIGN(AE209)=-1,"Decreasing","")),"")</f>
        <v/>
      </c>
      <c r="BF209">
        <f>IF(OR(AND(BE209="Increasing",BA209="Yes"),AND(BE209="Decreasing",BC209="Yes")),"Yes","No")</f>
        <v/>
      </c>
      <c r="BG209">
        <f>IF(I209="pos_trend","Yes","No")</f>
        <v/>
      </c>
      <c r="BH209">
        <f>IF(AF209&lt;&gt;"",IF(ABS(AF209)&gt;0.8,"Yes","No"),"")</f>
        <v/>
      </c>
    </row>
    <row r="210" spans="1:60">
      <c r="I210">
        <f>IF(AND(K210&gt; J210, L210&gt; K210, M210&gt; L210, N210&gt; M210), "pos_trend", IF(AND(K210&lt; J210, L210&lt; K210, M210&lt; L210, N210&lt; M210), "neg_trend", "N/A"))</f>
        <v/>
      </c>
      <c r="J210">
        <f>IFERROR(IF(TRIM(C210)="-", "N/A", IF(RIGHT(C210,1)=")",IF(RIGHT(C210,2)="T)",-1000000000000*VALUE(MID(C210,2,LEN(C210)-3)),IF(RIGHT(C210,2)="M)",-1000000*VALUE(MID(C210,2,LEN(C210)-3)),IF(RIGHT(C210,2)="B)",-1000000000*VALUE(MID(C210,2,LEN(C210)-3)),IF(RIGHT(C210,2)="k)",-1000*VALUE(MID(C210,2,LEN(C210)-3)),VALUE(SUBSTITUTE(C210,",","")))))),IF(RIGHT(C210,1)="T",1000000000000*VALUE(LEFT(C210,LEN(C210)-1)),IF(RIGHT(C210,1)="M",1000000*VALUE(LEFT(C210,LEN(C210)-1)),IF(RIGHT(C210,1)="B",1000000000*VALUE(LEFT(C210,LEN(C210)-1)),IF(RIGHT(C210,1)="%",0.01*VALUE(LEFT(C210,LEN(C210)-1)),IF(RIGHT(C210,1)="k",1000*VALUE(LEFT(C210,LEN(C210)-1)),VALUE(SUBSTITUTE(C210,",",""))))))))),"N/A")</f>
        <v/>
      </c>
      <c r="K210">
        <f>IFERROR(IF(TRIM(D210)="-", "N/A", IF(RIGHT(D210,1)=")",IF(RIGHT(D210,2)="T)",-1000000000000*VALUE(MID(D210,2,LEN(D210)-3)),IF(RIGHT(D210,2)="M)",-1000000*VALUE(MID(D210,2,LEN(D210)-3)),IF(RIGHT(D210,2)="B)",-1000000000*VALUE(MID(D210,2,LEN(D210)-3)),IF(RIGHT(D210,2)="k)",-1000*VALUE(MID(D210,2,LEN(D210)-3)),VALUE(SUBSTITUTE(D210,",","")))))),IF(RIGHT(D210,1)="T",1000000000000*VALUE(LEFT(D210,LEN(D210)-1)),IF(RIGHT(D210,1)="M",1000000*VALUE(LEFT(D210,LEN(D210)-1)),IF(RIGHT(D210,1)="B",1000000000*VALUE(LEFT(D210,LEN(D210)-1)),IF(RIGHT(D210,1)="%",0.01*VALUE(LEFT(D210,LEN(D210)-1)),IF(RIGHT(D210,1)="k",1000*VALUE(LEFT(D210,LEN(D210)-1)),VALUE(SUBSTITUTE(D210,",",""))))))))),"N/A")</f>
        <v/>
      </c>
      <c r="L210">
        <f>IFERROR(IF(TRIM(E210)="-", "N/A", IF(RIGHT(E210,1)=")",IF(RIGHT(E210,2)="T)",-1000000000000*VALUE(MID(E210,2,LEN(E210)-3)),IF(RIGHT(E210,2)="M)",-1000000*VALUE(MID(E210,2,LEN(E210)-3)),IF(RIGHT(E210,2)="B)",-1000000000*VALUE(MID(E210,2,LEN(E210)-3)),IF(RIGHT(E210,2)="k)",-1000*VALUE(MID(E210,2,LEN(E210)-3)),VALUE(SUBSTITUTE(E210,",","")))))),IF(RIGHT(E210,1)="T",1000000000000*VALUE(LEFT(E210,LEN(E210)-1)),IF(RIGHT(E210,1)="M",1000000*VALUE(LEFT(E210,LEN(E210)-1)),IF(RIGHT(E210,1)="B",1000000000*VALUE(LEFT(E210,LEN(E210)-1)),IF(RIGHT(E210,1)="%",0.01*VALUE(LEFT(E210,LEN(E210)-1)),IF(RIGHT(E210,1)="k",1000*VALUE(LEFT(E210,LEN(E210)-1)),VALUE(SUBSTITUTE(E210,",",""))))))))),"N/A")</f>
        <v/>
      </c>
      <c r="M210">
        <f>IFERROR(IF(TRIM(F210)="-", "N/A", IF(RIGHT(F210,1)=")",IF(RIGHT(F210,2)="T)",-1000000000000*VALUE(MID(F210,2,LEN(F210)-3)),IF(RIGHT(F210,2)="M)",-1000000*VALUE(MID(F210,2,LEN(F210)-3)),IF(RIGHT(F210,2)="B)",-1000000000*VALUE(MID(F210,2,LEN(F210)-3)),IF(RIGHT(F210,2)="k)",-1000*VALUE(MID(F210,2,LEN(F210)-3)),VALUE(SUBSTITUTE(F210,",","")))))),IF(RIGHT(F210,1)="T",1000000000000*VALUE(LEFT(F210,LEN(F210)-1)),IF(RIGHT(F210,1)="M",1000000*VALUE(LEFT(F210,LEN(F210)-1)),IF(RIGHT(F210,1)="B",1000000000*VALUE(LEFT(F210,LEN(F210)-1)),IF(RIGHT(F210,1)="%",0.01*VALUE(LEFT(F210,LEN(F210)-1)),IF(RIGHT(F210,1)="k",1000*VALUE(LEFT(F210,LEN(F210)-1)),VALUE(SUBSTITUTE(F210,",",""))))))))),"N/A")</f>
        <v/>
      </c>
      <c r="N210">
        <f>IFERROR(IF(TRIM(G210)="-", "N/A", IF(RIGHT(G210,1)=")",IF(RIGHT(G210,2)="T)",-1000000000000*VALUE(MID(G210,2,LEN(G210)-3)),IF(RIGHT(G210,2)="M)",-1000000*VALUE(MID(G210,2,LEN(G210)-3)),IF(RIGHT(G210,2)="B)",-1000000000*VALUE(MID(G210,2,LEN(G210)-3)),IF(RIGHT(G210,2)="k)",-1000*VALUE(MID(G210,2,LEN(G210)-3)),VALUE(SUBSTITUTE(G210,",","")))))),IF(RIGHT(G210,1)="T",1000000000000*VALUE(LEFT(G210,LEN(G210)-1)),IF(RIGHT(G210,1)="M",1000000*VALUE(LEFT(G210,LEN(G210)-1)),IF(RIGHT(G210,1)="B",1000000000*VALUE(LEFT(G210,LEN(G210)-1)),IF(RIGHT(G210,1)="%",0.01*VALUE(LEFT(G210,LEN(G210)-1)),IF(RIGHT(G210,1)="k",1000*VALUE(LEFT(G210,LEN(G210)-1)),VALUE(SUBSTITUTE(G210,",",""))))))))),"N/A")</f>
        <v/>
      </c>
      <c r="P210">
        <f>MAX(J210:N210)</f>
        <v/>
      </c>
      <c r="Q210">
        <f>IFERROR(J144+MATCH(P210,J210:N210,0)-1,"")</f>
        <v/>
      </c>
      <c r="R210">
        <f>IF(Q210="","",MIN(J210:N210))</f>
        <v/>
      </c>
      <c r="S210">
        <f>IFERROR(J144+MATCH(R210,J210:N210,0)-1,"")</f>
        <v/>
      </c>
      <c r="T210">
        <f>IFERROR(AVERAGE(J210:N210),"")</f>
        <v/>
      </c>
      <c r="U210">
        <f>IFERROR(STDEV(J210:N210),"")</f>
        <v/>
      </c>
      <c r="V210">
        <f>IFERROR(IF(C210="-","",IF(ISBLANK(B210),"",IF(OR(ISNUMBER(FIND("Growth",B210)),ISNUMBER(FIND("Margin",B210))),"",(J210-T210)/U210))),"")</f>
        <v/>
      </c>
      <c r="W210">
        <f>IFERROR(IF(OR(D210="-",ISBLANK(D210)),"",(K210-T210)/U210),"")</f>
        <v/>
      </c>
      <c r="X210">
        <f>IFERROR(IF(OR(E210="-",ISBLANK(E210)),"",(L210-T210)/U210),"")</f>
        <v/>
      </c>
      <c r="Y210">
        <f>IFERROR(IF(OR(F210="-",ISBLANK(F210)),"",(M210-T210)/U210),"")</f>
        <v/>
      </c>
      <c r="Z210">
        <f>IFERROR(IF(OR(G210="-",ISBLANK(G210)),"",(N210-T210)/U210),"")</f>
        <v/>
      </c>
      <c r="AA210">
        <f>IF(MAX(MAX(V210:Z210),ABS(MIN(V210:Z210)))=ABS(MIN(V210:Z210)),MIN(V210:Z210),MAX(V210:Z210))</f>
        <v/>
      </c>
      <c r="AB210">
        <f>IFERROR(V144+MATCH(AA210,V210:Z210,0)-1,"")</f>
        <v/>
      </c>
      <c r="AC210">
        <f>IF(AB210&lt;&gt;"",IF(S210=AB210,"Low",IF(AB210=Q210,"High","")),"")</f>
        <v/>
      </c>
      <c r="AE210">
        <f>IF(ISNUMBER(MATCH("N/A",J210:N210,0)),"",IFERROR((5 * SUMPRODUCT(J144:N144,J210:N210) - PRODUCT(SUM(J144:N144),SUM(J210:N210))) / ((5 * SUM((J144^2)+(K144^2)+(L144^2)+(M144^2)+(N144^2))) - SUM(J144:N144)^2),""))</f>
        <v/>
      </c>
      <c r="AF210">
        <f>IFERROR(CORREL(J144:N144,J210:N210),"")</f>
        <v/>
      </c>
      <c r="AZ210">
        <f>IF(Q210=S210,0,1)</f>
        <v/>
      </c>
      <c r="BA210">
        <f>IF(AZ210=1,IF(Q210="","",IF(Q210=N144,"Yes","No")),"")</f>
        <v/>
      </c>
      <c r="BB210">
        <f>IF(BA210="Yes",P210,"")</f>
        <v/>
      </c>
      <c r="BC210">
        <f>IF(AZ210=1,IF(S210="","",IF(S210=N144,"Yes","No")),"")</f>
        <v/>
      </c>
      <c r="BD210">
        <f>IF(BC210="Yes",R210,"")</f>
        <v/>
      </c>
      <c r="BE210">
        <f>IFERROR(IF(SIGN(AE210)=1,"Increasing",IF(SIGN(AE210)=-1,"Decreasing","")),"")</f>
        <v/>
      </c>
      <c r="BF210">
        <f>IF(OR(AND(BE210="Increasing",BA210="Yes"),AND(BE210="Decreasing",BC210="Yes")),"Yes","No")</f>
        <v/>
      </c>
      <c r="BG210">
        <f>IF(I210="pos_trend","Yes","No")</f>
        <v/>
      </c>
      <c r="BH210">
        <f>IF(AF210&lt;&gt;"",IF(ABS(AF210)&gt;0.8,"Yes","No"),"")</f>
        <v/>
      </c>
    </row>
    <row r="211" spans="1:60">
      <c r="I211">
        <f>IF(AND(K211&gt; J211, L211&gt; K211, M211&gt; L211, N211&gt; M211), "pos_trend", IF(AND(K211&lt; J211, L211&lt; K211, M211&lt; L211, N211&lt; M211), "neg_trend", "N/A"))</f>
        <v/>
      </c>
      <c r="J211">
        <f>IFERROR(IF(TRIM(C211)="-", "N/A", IF(RIGHT(C211,1)=")",IF(RIGHT(C211,2)="T)",-1000000000000*VALUE(MID(C211,2,LEN(C211)-3)),IF(RIGHT(C211,2)="M)",-1000000*VALUE(MID(C211,2,LEN(C211)-3)),IF(RIGHT(C211,2)="B)",-1000000000*VALUE(MID(C211,2,LEN(C211)-3)),IF(RIGHT(C211,2)="k)",-1000*VALUE(MID(C211,2,LEN(C211)-3)),VALUE(SUBSTITUTE(C211,",","")))))),IF(RIGHT(C211,1)="T",1000000000000*VALUE(LEFT(C211,LEN(C211)-1)),IF(RIGHT(C211,1)="M",1000000*VALUE(LEFT(C211,LEN(C211)-1)),IF(RIGHT(C211,1)="B",1000000000*VALUE(LEFT(C211,LEN(C211)-1)),IF(RIGHT(C211,1)="%",0.01*VALUE(LEFT(C211,LEN(C211)-1)),IF(RIGHT(C211,1)="k",1000*VALUE(LEFT(C211,LEN(C211)-1)),VALUE(SUBSTITUTE(C211,",",""))))))))),"N/A")</f>
        <v/>
      </c>
      <c r="K211">
        <f>IFERROR(IF(TRIM(D211)="-", "N/A", IF(RIGHT(D211,1)=")",IF(RIGHT(D211,2)="T)",-1000000000000*VALUE(MID(D211,2,LEN(D211)-3)),IF(RIGHT(D211,2)="M)",-1000000*VALUE(MID(D211,2,LEN(D211)-3)),IF(RIGHT(D211,2)="B)",-1000000000*VALUE(MID(D211,2,LEN(D211)-3)),IF(RIGHT(D211,2)="k)",-1000*VALUE(MID(D211,2,LEN(D211)-3)),VALUE(SUBSTITUTE(D211,",","")))))),IF(RIGHT(D211,1)="T",1000000000000*VALUE(LEFT(D211,LEN(D211)-1)),IF(RIGHT(D211,1)="M",1000000*VALUE(LEFT(D211,LEN(D211)-1)),IF(RIGHT(D211,1)="B",1000000000*VALUE(LEFT(D211,LEN(D211)-1)),IF(RIGHT(D211,1)="%",0.01*VALUE(LEFT(D211,LEN(D211)-1)),IF(RIGHT(D211,1)="k",1000*VALUE(LEFT(D211,LEN(D211)-1)),VALUE(SUBSTITUTE(D211,",",""))))))))),"N/A")</f>
        <v/>
      </c>
      <c r="L211">
        <f>IFERROR(IF(TRIM(E211)="-", "N/A", IF(RIGHT(E211,1)=")",IF(RIGHT(E211,2)="T)",-1000000000000*VALUE(MID(E211,2,LEN(E211)-3)),IF(RIGHT(E211,2)="M)",-1000000*VALUE(MID(E211,2,LEN(E211)-3)),IF(RIGHT(E211,2)="B)",-1000000000*VALUE(MID(E211,2,LEN(E211)-3)),IF(RIGHT(E211,2)="k)",-1000*VALUE(MID(E211,2,LEN(E211)-3)),VALUE(SUBSTITUTE(E211,",","")))))),IF(RIGHT(E211,1)="T",1000000000000*VALUE(LEFT(E211,LEN(E211)-1)),IF(RIGHT(E211,1)="M",1000000*VALUE(LEFT(E211,LEN(E211)-1)),IF(RIGHT(E211,1)="B",1000000000*VALUE(LEFT(E211,LEN(E211)-1)),IF(RIGHT(E211,1)="%",0.01*VALUE(LEFT(E211,LEN(E211)-1)),IF(RIGHT(E211,1)="k",1000*VALUE(LEFT(E211,LEN(E211)-1)),VALUE(SUBSTITUTE(E211,",",""))))))))),"N/A")</f>
        <v/>
      </c>
      <c r="M211">
        <f>IFERROR(IF(TRIM(F211)="-", "N/A", IF(RIGHT(F211,1)=")",IF(RIGHT(F211,2)="T)",-1000000000000*VALUE(MID(F211,2,LEN(F211)-3)),IF(RIGHT(F211,2)="M)",-1000000*VALUE(MID(F211,2,LEN(F211)-3)),IF(RIGHT(F211,2)="B)",-1000000000*VALUE(MID(F211,2,LEN(F211)-3)),IF(RIGHT(F211,2)="k)",-1000*VALUE(MID(F211,2,LEN(F211)-3)),VALUE(SUBSTITUTE(F211,",","")))))),IF(RIGHT(F211,1)="T",1000000000000*VALUE(LEFT(F211,LEN(F211)-1)),IF(RIGHT(F211,1)="M",1000000*VALUE(LEFT(F211,LEN(F211)-1)),IF(RIGHT(F211,1)="B",1000000000*VALUE(LEFT(F211,LEN(F211)-1)),IF(RIGHT(F211,1)="%",0.01*VALUE(LEFT(F211,LEN(F211)-1)),IF(RIGHT(F211,1)="k",1000*VALUE(LEFT(F211,LEN(F211)-1)),VALUE(SUBSTITUTE(F211,",",""))))))))),"N/A")</f>
        <v/>
      </c>
      <c r="N211">
        <f>IFERROR(IF(TRIM(G211)="-", "N/A", IF(RIGHT(G211,1)=")",IF(RIGHT(G211,2)="T)",-1000000000000*VALUE(MID(G211,2,LEN(G211)-3)),IF(RIGHT(G211,2)="M)",-1000000*VALUE(MID(G211,2,LEN(G211)-3)),IF(RIGHT(G211,2)="B)",-1000000000*VALUE(MID(G211,2,LEN(G211)-3)),IF(RIGHT(G211,2)="k)",-1000*VALUE(MID(G211,2,LEN(G211)-3)),VALUE(SUBSTITUTE(G211,",","")))))),IF(RIGHT(G211,1)="T",1000000000000*VALUE(LEFT(G211,LEN(G211)-1)),IF(RIGHT(G211,1)="M",1000000*VALUE(LEFT(G211,LEN(G211)-1)),IF(RIGHT(G211,1)="B",1000000000*VALUE(LEFT(G211,LEN(G211)-1)),IF(RIGHT(G211,1)="%",0.01*VALUE(LEFT(G211,LEN(G211)-1)),IF(RIGHT(G211,1)="k",1000*VALUE(LEFT(G211,LEN(G211)-1)),VALUE(SUBSTITUTE(G211,",",""))))))))),"N/A")</f>
        <v/>
      </c>
      <c r="P211">
        <f>MAX(J211:N211)</f>
        <v/>
      </c>
      <c r="Q211">
        <f>IFERROR(J144+MATCH(P211,J211:N211,0)-1,"")</f>
        <v/>
      </c>
      <c r="R211">
        <f>IF(Q211="","",MIN(J211:N211))</f>
        <v/>
      </c>
      <c r="S211">
        <f>IFERROR(J144+MATCH(R211,J211:N211,0)-1,"")</f>
        <v/>
      </c>
      <c r="T211">
        <f>IFERROR(AVERAGE(J211:N211),"")</f>
        <v/>
      </c>
      <c r="U211">
        <f>IFERROR(STDEV(J211:N211),"")</f>
        <v/>
      </c>
      <c r="V211">
        <f>IFERROR(IF(C211="-","",IF(ISBLANK(B211),"",IF(OR(ISNUMBER(FIND("Growth",B211)),ISNUMBER(FIND("Margin",B211))),"",(J211-T211)/U211))),"")</f>
        <v/>
      </c>
      <c r="W211">
        <f>IFERROR(IF(OR(D211="-",ISBLANK(D211)),"",(K211-T211)/U211),"")</f>
        <v/>
      </c>
      <c r="X211">
        <f>IFERROR(IF(OR(E211="-",ISBLANK(E211)),"",(L211-T211)/U211),"")</f>
        <v/>
      </c>
      <c r="Y211">
        <f>IFERROR(IF(OR(F211="-",ISBLANK(F211)),"",(M211-T211)/U211),"")</f>
        <v/>
      </c>
      <c r="Z211">
        <f>IFERROR(IF(OR(G211="-",ISBLANK(G211)),"",(N211-T211)/U211),"")</f>
        <v/>
      </c>
      <c r="AA211">
        <f>IF(MAX(MAX(V211:Z211),ABS(MIN(V211:Z211)))=ABS(MIN(V211:Z211)),MIN(V211:Z211),MAX(V211:Z211))</f>
        <v/>
      </c>
      <c r="AB211">
        <f>IFERROR(V144+MATCH(AA211,V211:Z211,0)-1,"")</f>
        <v/>
      </c>
      <c r="AC211">
        <f>IF(AB211&lt;&gt;"",IF(S211=AB211,"Low",IF(AB211=Q211,"High","")),"")</f>
        <v/>
      </c>
      <c r="AE211">
        <f>IF(ISNUMBER(MATCH("N/A",J211:N211,0)),"",IFERROR((5 * SUMPRODUCT(J144:N144,J211:N211) - PRODUCT(SUM(J144:N144),SUM(J211:N211))) / ((5 * SUM((J144^2)+(K144^2)+(L144^2)+(M144^2)+(N144^2))) - SUM(J144:N144)^2),""))</f>
        <v/>
      </c>
      <c r="AF211">
        <f>IFERROR(CORREL(J144:N144,J211:N211),"")</f>
        <v/>
      </c>
      <c r="AZ211">
        <f>IF(Q211=S211,0,1)</f>
        <v/>
      </c>
      <c r="BA211">
        <f>IF(AZ211=1,IF(Q211="","",IF(Q211=N144,"Yes","No")),"")</f>
        <v/>
      </c>
      <c r="BB211">
        <f>IF(BA211="Yes",P211,"")</f>
        <v/>
      </c>
      <c r="BC211">
        <f>IF(AZ211=1,IF(S211="","",IF(S211=N144,"Yes","No")),"")</f>
        <v/>
      </c>
      <c r="BD211">
        <f>IF(BC211="Yes",R211,"")</f>
        <v/>
      </c>
      <c r="BE211">
        <f>IFERROR(IF(SIGN(AE211)=1,"Increasing",IF(SIGN(AE211)=-1,"Decreasing","")),"")</f>
        <v/>
      </c>
      <c r="BF211">
        <f>IF(OR(AND(BE211="Increasing",BA211="Yes"),AND(BE211="Decreasing",BC211="Yes")),"Yes","No")</f>
        <v/>
      </c>
      <c r="BG211">
        <f>IF(I211="pos_trend","Yes","No")</f>
        <v/>
      </c>
      <c r="BH211">
        <f>IF(AF211&lt;&gt;"",IF(ABS(AF211)&gt;0.8,"Yes","No"),"")</f>
        <v/>
      </c>
    </row>
    <row r="212" spans="1:60">
      <c r="I212">
        <f>IF(AND(K212&gt; J212, L212&gt; K212, M212&gt; L212, N212&gt; M212), "pos_trend", IF(AND(K212&lt; J212, L212&lt; K212, M212&lt; L212, N212&lt; M212), "neg_trend", "N/A"))</f>
        <v/>
      </c>
      <c r="J212">
        <f>IFERROR(IF(TRIM(C212)="-", "N/A", IF(RIGHT(C212,1)=")",IF(RIGHT(C212,2)="T)",-1000000000000*VALUE(MID(C212,2,LEN(C212)-3)),IF(RIGHT(C212,2)="M)",-1000000*VALUE(MID(C212,2,LEN(C212)-3)),IF(RIGHT(C212,2)="B)",-1000000000*VALUE(MID(C212,2,LEN(C212)-3)),IF(RIGHT(C212,2)="k)",-1000*VALUE(MID(C212,2,LEN(C212)-3)),VALUE(SUBSTITUTE(C212,",","")))))),IF(RIGHT(C212,1)="T",1000000000000*VALUE(LEFT(C212,LEN(C212)-1)),IF(RIGHT(C212,1)="M",1000000*VALUE(LEFT(C212,LEN(C212)-1)),IF(RIGHT(C212,1)="B",1000000000*VALUE(LEFT(C212,LEN(C212)-1)),IF(RIGHT(C212,1)="%",0.01*VALUE(LEFT(C212,LEN(C212)-1)),IF(RIGHT(C212,1)="k",1000*VALUE(LEFT(C212,LEN(C212)-1)),VALUE(SUBSTITUTE(C212,",",""))))))))),"N/A")</f>
        <v/>
      </c>
      <c r="K212">
        <f>IFERROR(IF(TRIM(D212)="-", "N/A", IF(RIGHT(D212,1)=")",IF(RIGHT(D212,2)="T)",-1000000000000*VALUE(MID(D212,2,LEN(D212)-3)),IF(RIGHT(D212,2)="M)",-1000000*VALUE(MID(D212,2,LEN(D212)-3)),IF(RIGHT(D212,2)="B)",-1000000000*VALUE(MID(D212,2,LEN(D212)-3)),IF(RIGHT(D212,2)="k)",-1000*VALUE(MID(D212,2,LEN(D212)-3)),VALUE(SUBSTITUTE(D212,",","")))))),IF(RIGHT(D212,1)="T",1000000000000*VALUE(LEFT(D212,LEN(D212)-1)),IF(RIGHT(D212,1)="M",1000000*VALUE(LEFT(D212,LEN(D212)-1)),IF(RIGHT(D212,1)="B",1000000000*VALUE(LEFT(D212,LEN(D212)-1)),IF(RIGHT(D212,1)="%",0.01*VALUE(LEFT(D212,LEN(D212)-1)),IF(RIGHT(D212,1)="k",1000*VALUE(LEFT(D212,LEN(D212)-1)),VALUE(SUBSTITUTE(D212,",",""))))))))),"N/A")</f>
        <v/>
      </c>
      <c r="L212">
        <f>IFERROR(IF(TRIM(E212)="-", "N/A", IF(RIGHT(E212,1)=")",IF(RIGHT(E212,2)="T)",-1000000000000*VALUE(MID(E212,2,LEN(E212)-3)),IF(RIGHT(E212,2)="M)",-1000000*VALUE(MID(E212,2,LEN(E212)-3)),IF(RIGHT(E212,2)="B)",-1000000000*VALUE(MID(E212,2,LEN(E212)-3)),IF(RIGHT(E212,2)="k)",-1000*VALUE(MID(E212,2,LEN(E212)-3)),VALUE(SUBSTITUTE(E212,",","")))))),IF(RIGHT(E212,1)="T",1000000000000*VALUE(LEFT(E212,LEN(E212)-1)),IF(RIGHT(E212,1)="M",1000000*VALUE(LEFT(E212,LEN(E212)-1)),IF(RIGHT(E212,1)="B",1000000000*VALUE(LEFT(E212,LEN(E212)-1)),IF(RIGHT(E212,1)="%",0.01*VALUE(LEFT(E212,LEN(E212)-1)),IF(RIGHT(E212,1)="k",1000*VALUE(LEFT(E212,LEN(E212)-1)),VALUE(SUBSTITUTE(E212,",",""))))))))),"N/A")</f>
        <v/>
      </c>
      <c r="M212">
        <f>IFERROR(IF(TRIM(F212)="-", "N/A", IF(RIGHT(F212,1)=")",IF(RIGHT(F212,2)="T)",-1000000000000*VALUE(MID(F212,2,LEN(F212)-3)),IF(RIGHT(F212,2)="M)",-1000000*VALUE(MID(F212,2,LEN(F212)-3)),IF(RIGHT(F212,2)="B)",-1000000000*VALUE(MID(F212,2,LEN(F212)-3)),IF(RIGHT(F212,2)="k)",-1000*VALUE(MID(F212,2,LEN(F212)-3)),VALUE(SUBSTITUTE(F212,",","")))))),IF(RIGHT(F212,1)="T",1000000000000*VALUE(LEFT(F212,LEN(F212)-1)),IF(RIGHT(F212,1)="M",1000000*VALUE(LEFT(F212,LEN(F212)-1)),IF(RIGHT(F212,1)="B",1000000000*VALUE(LEFT(F212,LEN(F212)-1)),IF(RIGHT(F212,1)="%",0.01*VALUE(LEFT(F212,LEN(F212)-1)),IF(RIGHT(F212,1)="k",1000*VALUE(LEFT(F212,LEN(F212)-1)),VALUE(SUBSTITUTE(F212,",",""))))))))),"N/A")</f>
        <v/>
      </c>
      <c r="N212">
        <f>IFERROR(IF(TRIM(G212)="-", "N/A", IF(RIGHT(G212,1)=")",IF(RIGHT(G212,2)="T)",-1000000000000*VALUE(MID(G212,2,LEN(G212)-3)),IF(RIGHT(G212,2)="M)",-1000000*VALUE(MID(G212,2,LEN(G212)-3)),IF(RIGHT(G212,2)="B)",-1000000000*VALUE(MID(G212,2,LEN(G212)-3)),IF(RIGHT(G212,2)="k)",-1000*VALUE(MID(G212,2,LEN(G212)-3)),VALUE(SUBSTITUTE(G212,",","")))))),IF(RIGHT(G212,1)="T",1000000000000*VALUE(LEFT(G212,LEN(G212)-1)),IF(RIGHT(G212,1)="M",1000000*VALUE(LEFT(G212,LEN(G212)-1)),IF(RIGHT(G212,1)="B",1000000000*VALUE(LEFT(G212,LEN(G212)-1)),IF(RIGHT(G212,1)="%",0.01*VALUE(LEFT(G212,LEN(G212)-1)),IF(RIGHT(G212,1)="k",1000*VALUE(LEFT(G212,LEN(G212)-1)),VALUE(SUBSTITUTE(G212,",",""))))))))),"N/A")</f>
        <v/>
      </c>
      <c r="P212">
        <f>MAX(J212:N212)</f>
        <v/>
      </c>
      <c r="Q212">
        <f>IFERROR(J144+MATCH(P212,J212:N212,0)-1,"")</f>
        <v/>
      </c>
      <c r="R212">
        <f>IF(Q212="","",MIN(J212:N212))</f>
        <v/>
      </c>
      <c r="S212">
        <f>IFERROR(J144+MATCH(R212,J212:N212,0)-1,"")</f>
        <v/>
      </c>
      <c r="T212">
        <f>IFERROR(AVERAGE(J212:N212),"")</f>
        <v/>
      </c>
      <c r="U212">
        <f>IFERROR(STDEV(J212:N212),"")</f>
        <v/>
      </c>
      <c r="V212">
        <f>IFERROR(IF(C212="-","",IF(ISBLANK(B212),"",IF(OR(ISNUMBER(FIND("Growth",B212)),ISNUMBER(FIND("Margin",B212))),"",(J212-T212)/U212))),"")</f>
        <v/>
      </c>
      <c r="W212">
        <f>IFERROR(IF(OR(D212="-",ISBLANK(D212)),"",(K212-T212)/U212),"")</f>
        <v/>
      </c>
      <c r="X212">
        <f>IFERROR(IF(OR(E212="-",ISBLANK(E212)),"",(L212-T212)/U212),"")</f>
        <v/>
      </c>
      <c r="Y212">
        <f>IFERROR(IF(OR(F212="-",ISBLANK(F212)),"",(M212-T212)/U212),"")</f>
        <v/>
      </c>
      <c r="Z212">
        <f>IFERROR(IF(OR(G212="-",ISBLANK(G212)),"",(N212-T212)/U212),"")</f>
        <v/>
      </c>
      <c r="AA212">
        <f>IF(MAX(MAX(V212:Z212),ABS(MIN(V212:Z212)))=ABS(MIN(V212:Z212)),MIN(V212:Z212),MAX(V212:Z212))</f>
        <v/>
      </c>
      <c r="AB212">
        <f>IFERROR(V144+MATCH(AA212,V212:Z212,0)-1,"")</f>
        <v/>
      </c>
      <c r="AC212">
        <f>IF(AB212&lt;&gt;"",IF(S212=AB212,"Low",IF(AB212=Q212,"High","")),"")</f>
        <v/>
      </c>
      <c r="AE212">
        <f>IF(ISNUMBER(MATCH("N/A",J212:N212,0)),"",IFERROR((5 * SUMPRODUCT(J144:N144,J212:N212) - PRODUCT(SUM(J144:N144),SUM(J212:N212))) / ((5 * SUM((J144^2)+(K144^2)+(L144^2)+(M144^2)+(N144^2))) - SUM(J144:N144)^2),""))</f>
        <v/>
      </c>
      <c r="AF212">
        <f>IFERROR(CORREL(J144:N144,J212:N212),"")</f>
        <v/>
      </c>
      <c r="AZ212">
        <f>IF(Q212=S212,0,1)</f>
        <v/>
      </c>
      <c r="BA212">
        <f>IF(AZ212=1,IF(Q212="","",IF(Q212=N144,"Yes","No")),"")</f>
        <v/>
      </c>
      <c r="BB212">
        <f>IF(BA212="Yes",P212,"")</f>
        <v/>
      </c>
      <c r="BC212">
        <f>IF(AZ212=1,IF(S212="","",IF(S212=N144,"Yes","No")),"")</f>
        <v/>
      </c>
      <c r="BD212">
        <f>IF(BC212="Yes",R212,"")</f>
        <v/>
      </c>
      <c r="BE212">
        <f>IFERROR(IF(SIGN(AE212)=1,"Increasing",IF(SIGN(AE212)=-1,"Decreasing","")),"")</f>
        <v/>
      </c>
      <c r="BF212">
        <f>IF(OR(AND(BE212="Increasing",BA212="Yes"),AND(BE212="Decreasing",BC212="Yes")),"Yes","No")</f>
        <v/>
      </c>
      <c r="BG212">
        <f>IF(I212="pos_trend","Yes","No")</f>
        <v/>
      </c>
      <c r="BH212">
        <f>IF(AF212&lt;&gt;"",IF(ABS(AF212)&gt;0.8,"Yes","No"),"")</f>
        <v/>
      </c>
    </row>
    <row r="213" spans="1:60">
      <c r="I213">
        <f>IF(AND(K213&gt; J213, L213&gt; K213, M213&gt; L213, N213&gt; M213), "pos_trend", IF(AND(K213&lt; J213, L213&lt; K213, M213&lt; L213, N213&lt; M213), "neg_trend", "N/A"))</f>
        <v/>
      </c>
      <c r="J213">
        <f>IFERROR(IF(TRIM(C213)="-", "N/A", IF(RIGHT(C213,1)=")",IF(RIGHT(C213,2)="T)",-1000000000000*VALUE(MID(C213,2,LEN(C213)-3)),IF(RIGHT(C213,2)="M)",-1000000*VALUE(MID(C213,2,LEN(C213)-3)),IF(RIGHT(C213,2)="B)",-1000000000*VALUE(MID(C213,2,LEN(C213)-3)),IF(RIGHT(C213,2)="k)",-1000*VALUE(MID(C213,2,LEN(C213)-3)),VALUE(SUBSTITUTE(C213,",","")))))),IF(RIGHT(C213,1)="T",1000000000000*VALUE(LEFT(C213,LEN(C213)-1)),IF(RIGHT(C213,1)="M",1000000*VALUE(LEFT(C213,LEN(C213)-1)),IF(RIGHT(C213,1)="B",1000000000*VALUE(LEFT(C213,LEN(C213)-1)),IF(RIGHT(C213,1)="%",0.01*VALUE(LEFT(C213,LEN(C213)-1)),IF(RIGHT(C213,1)="k",1000*VALUE(LEFT(C213,LEN(C213)-1)),VALUE(SUBSTITUTE(C213,",",""))))))))),"N/A")</f>
        <v/>
      </c>
      <c r="K213">
        <f>IFERROR(IF(TRIM(D213)="-", "N/A", IF(RIGHT(D213,1)=")",IF(RIGHT(D213,2)="T)",-1000000000000*VALUE(MID(D213,2,LEN(D213)-3)),IF(RIGHT(D213,2)="M)",-1000000*VALUE(MID(D213,2,LEN(D213)-3)),IF(RIGHT(D213,2)="B)",-1000000000*VALUE(MID(D213,2,LEN(D213)-3)),IF(RIGHT(D213,2)="k)",-1000*VALUE(MID(D213,2,LEN(D213)-3)),VALUE(SUBSTITUTE(D213,",","")))))),IF(RIGHT(D213,1)="T",1000000000000*VALUE(LEFT(D213,LEN(D213)-1)),IF(RIGHT(D213,1)="M",1000000*VALUE(LEFT(D213,LEN(D213)-1)),IF(RIGHT(D213,1)="B",1000000000*VALUE(LEFT(D213,LEN(D213)-1)),IF(RIGHT(D213,1)="%",0.01*VALUE(LEFT(D213,LEN(D213)-1)),IF(RIGHT(D213,1)="k",1000*VALUE(LEFT(D213,LEN(D213)-1)),VALUE(SUBSTITUTE(D213,",",""))))))))),"N/A")</f>
        <v/>
      </c>
      <c r="L213">
        <f>IFERROR(IF(TRIM(E213)="-", "N/A", IF(RIGHT(E213,1)=")",IF(RIGHT(E213,2)="T)",-1000000000000*VALUE(MID(E213,2,LEN(E213)-3)),IF(RIGHT(E213,2)="M)",-1000000*VALUE(MID(E213,2,LEN(E213)-3)),IF(RIGHT(E213,2)="B)",-1000000000*VALUE(MID(E213,2,LEN(E213)-3)),IF(RIGHT(E213,2)="k)",-1000*VALUE(MID(E213,2,LEN(E213)-3)),VALUE(SUBSTITUTE(E213,",","")))))),IF(RIGHT(E213,1)="T",1000000000000*VALUE(LEFT(E213,LEN(E213)-1)),IF(RIGHT(E213,1)="M",1000000*VALUE(LEFT(E213,LEN(E213)-1)),IF(RIGHT(E213,1)="B",1000000000*VALUE(LEFT(E213,LEN(E213)-1)),IF(RIGHT(E213,1)="%",0.01*VALUE(LEFT(E213,LEN(E213)-1)),IF(RIGHT(E213,1)="k",1000*VALUE(LEFT(E213,LEN(E213)-1)),VALUE(SUBSTITUTE(E213,",",""))))))))),"N/A")</f>
        <v/>
      </c>
      <c r="M213">
        <f>IFERROR(IF(TRIM(F213)="-", "N/A", IF(RIGHT(F213,1)=")",IF(RIGHT(F213,2)="T)",-1000000000000*VALUE(MID(F213,2,LEN(F213)-3)),IF(RIGHT(F213,2)="M)",-1000000*VALUE(MID(F213,2,LEN(F213)-3)),IF(RIGHT(F213,2)="B)",-1000000000*VALUE(MID(F213,2,LEN(F213)-3)),IF(RIGHT(F213,2)="k)",-1000*VALUE(MID(F213,2,LEN(F213)-3)),VALUE(SUBSTITUTE(F213,",","")))))),IF(RIGHT(F213,1)="T",1000000000000*VALUE(LEFT(F213,LEN(F213)-1)),IF(RIGHT(F213,1)="M",1000000*VALUE(LEFT(F213,LEN(F213)-1)),IF(RIGHT(F213,1)="B",1000000000*VALUE(LEFT(F213,LEN(F213)-1)),IF(RIGHT(F213,1)="%",0.01*VALUE(LEFT(F213,LEN(F213)-1)),IF(RIGHT(F213,1)="k",1000*VALUE(LEFT(F213,LEN(F213)-1)),VALUE(SUBSTITUTE(F213,",",""))))))))),"N/A")</f>
        <v/>
      </c>
      <c r="N213">
        <f>IFERROR(IF(TRIM(G213)="-", "N/A", IF(RIGHT(G213,1)=")",IF(RIGHT(G213,2)="T)",-1000000000000*VALUE(MID(G213,2,LEN(G213)-3)),IF(RIGHT(G213,2)="M)",-1000000*VALUE(MID(G213,2,LEN(G213)-3)),IF(RIGHT(G213,2)="B)",-1000000000*VALUE(MID(G213,2,LEN(G213)-3)),IF(RIGHT(G213,2)="k)",-1000*VALUE(MID(G213,2,LEN(G213)-3)),VALUE(SUBSTITUTE(G213,",","")))))),IF(RIGHT(G213,1)="T",1000000000000*VALUE(LEFT(G213,LEN(G213)-1)),IF(RIGHT(G213,1)="M",1000000*VALUE(LEFT(G213,LEN(G213)-1)),IF(RIGHT(G213,1)="B",1000000000*VALUE(LEFT(G213,LEN(G213)-1)),IF(RIGHT(G213,1)="%",0.01*VALUE(LEFT(G213,LEN(G213)-1)),IF(RIGHT(G213,1)="k",1000*VALUE(LEFT(G213,LEN(G213)-1)),VALUE(SUBSTITUTE(G213,",",""))))))))),"N/A")</f>
        <v/>
      </c>
      <c r="P213">
        <f>MAX(J213:N213)</f>
        <v/>
      </c>
      <c r="Q213">
        <f>IFERROR(J144+MATCH(P213,J213:N213,0)-1,"")</f>
        <v/>
      </c>
      <c r="R213">
        <f>IF(Q213="","",MIN(J213:N213))</f>
        <v/>
      </c>
      <c r="S213">
        <f>IFERROR(J144+MATCH(R213,J213:N213,0)-1,"")</f>
        <v/>
      </c>
      <c r="T213">
        <f>IFERROR(AVERAGE(J213:N213),"")</f>
        <v/>
      </c>
      <c r="U213">
        <f>IFERROR(STDEV(J213:N213),"")</f>
        <v/>
      </c>
      <c r="V213">
        <f>IFERROR(IF(C213="-","",IF(ISBLANK(B213),"",IF(OR(ISNUMBER(FIND("Growth",B213)),ISNUMBER(FIND("Margin",B213))),"",(J213-T213)/U213))),"")</f>
        <v/>
      </c>
      <c r="W213">
        <f>IFERROR(IF(OR(D213="-",ISBLANK(D213)),"",(K213-T213)/U213),"")</f>
        <v/>
      </c>
      <c r="X213">
        <f>IFERROR(IF(OR(E213="-",ISBLANK(E213)),"",(L213-T213)/U213),"")</f>
        <v/>
      </c>
      <c r="Y213">
        <f>IFERROR(IF(OR(F213="-",ISBLANK(F213)),"",(M213-T213)/U213),"")</f>
        <v/>
      </c>
      <c r="Z213">
        <f>IFERROR(IF(OR(G213="-",ISBLANK(G213)),"",(N213-T213)/U213),"")</f>
        <v/>
      </c>
      <c r="AA213">
        <f>IF(MAX(MAX(V213:Z213),ABS(MIN(V213:Z213)))=ABS(MIN(V213:Z213)),MIN(V213:Z213),MAX(V213:Z213))</f>
        <v/>
      </c>
      <c r="AB213">
        <f>IFERROR(V144+MATCH(AA213,V213:Z213,0)-1,"")</f>
        <v/>
      </c>
      <c r="AC213">
        <f>IF(AB213&lt;&gt;"",IF(S213=AB213,"Low",IF(AB213=Q213,"High","")),"")</f>
        <v/>
      </c>
      <c r="AE213">
        <f>IF(ISNUMBER(MATCH("N/A",J213:N213,0)),"",IFERROR((5 * SUMPRODUCT(J144:N144,J213:N213) - PRODUCT(SUM(J144:N144),SUM(J213:N213))) / ((5 * SUM((J144^2)+(K144^2)+(L144^2)+(M144^2)+(N144^2))) - SUM(J144:N144)^2),""))</f>
        <v/>
      </c>
      <c r="AF213">
        <f>IFERROR(CORREL(J144:N144,J213:N213),"")</f>
        <v/>
      </c>
      <c r="AZ213">
        <f>IF(Q213=S213,0,1)</f>
        <v/>
      </c>
      <c r="BA213">
        <f>IF(AZ213=1,IF(Q213="","",IF(Q213=N144,"Yes","No")),"")</f>
        <v/>
      </c>
      <c r="BB213">
        <f>IF(BA213="Yes",P213,"")</f>
        <v/>
      </c>
      <c r="BC213">
        <f>IF(AZ213=1,IF(S213="","",IF(S213=N144,"Yes","No")),"")</f>
        <v/>
      </c>
      <c r="BD213">
        <f>IF(BC213="Yes",R213,"")</f>
        <v/>
      </c>
      <c r="BE213">
        <f>IFERROR(IF(SIGN(AE213)=1,"Increasing",IF(SIGN(AE213)=-1,"Decreasing","")),"")</f>
        <v/>
      </c>
      <c r="BF213">
        <f>IF(OR(AND(BE213="Increasing",BA213="Yes"),AND(BE213="Decreasing",BC213="Yes")),"Yes","No")</f>
        <v/>
      </c>
      <c r="BG213">
        <f>IF(I213="pos_trend","Yes","No")</f>
        <v/>
      </c>
      <c r="BH213">
        <f>IF(AF213&lt;&gt;"",IF(ABS(AF213)&gt;0.8,"Yes","No"),"")</f>
        <v/>
      </c>
    </row>
    <row r="214" spans="1:60">
      <c r="I214">
        <f>IF(AND(K214&gt; J214, L214&gt; K214, M214&gt; L214, N214&gt; M214), "pos_trend", IF(AND(K214&lt; J214, L214&lt; K214, M214&lt; L214, N214&lt; M214), "neg_trend", "N/A"))</f>
        <v/>
      </c>
      <c r="J214">
        <f>IFERROR(IF(TRIM(C214)="-", "N/A", IF(RIGHT(C214,1)=")",IF(RIGHT(C214,2)="T)",-1000000000000*VALUE(MID(C214,2,LEN(C214)-3)),IF(RIGHT(C214,2)="M)",-1000000*VALUE(MID(C214,2,LEN(C214)-3)),IF(RIGHT(C214,2)="B)",-1000000000*VALUE(MID(C214,2,LEN(C214)-3)),IF(RIGHT(C214,2)="k)",-1000*VALUE(MID(C214,2,LEN(C214)-3)),VALUE(SUBSTITUTE(C214,",","")))))),IF(RIGHT(C214,1)="T",1000000000000*VALUE(LEFT(C214,LEN(C214)-1)),IF(RIGHT(C214,1)="M",1000000*VALUE(LEFT(C214,LEN(C214)-1)),IF(RIGHT(C214,1)="B",1000000000*VALUE(LEFT(C214,LEN(C214)-1)),IF(RIGHT(C214,1)="%",0.01*VALUE(LEFT(C214,LEN(C214)-1)),IF(RIGHT(C214,1)="k",1000*VALUE(LEFT(C214,LEN(C214)-1)),VALUE(SUBSTITUTE(C214,",",""))))))))),"N/A")</f>
        <v/>
      </c>
      <c r="K214">
        <f>IFERROR(IF(TRIM(D214)="-", "N/A", IF(RIGHT(D214,1)=")",IF(RIGHT(D214,2)="T)",-1000000000000*VALUE(MID(D214,2,LEN(D214)-3)),IF(RIGHT(D214,2)="M)",-1000000*VALUE(MID(D214,2,LEN(D214)-3)),IF(RIGHT(D214,2)="B)",-1000000000*VALUE(MID(D214,2,LEN(D214)-3)),IF(RIGHT(D214,2)="k)",-1000*VALUE(MID(D214,2,LEN(D214)-3)),VALUE(SUBSTITUTE(D214,",","")))))),IF(RIGHT(D214,1)="T",1000000000000*VALUE(LEFT(D214,LEN(D214)-1)),IF(RIGHT(D214,1)="M",1000000*VALUE(LEFT(D214,LEN(D214)-1)),IF(RIGHT(D214,1)="B",1000000000*VALUE(LEFT(D214,LEN(D214)-1)),IF(RIGHT(D214,1)="%",0.01*VALUE(LEFT(D214,LEN(D214)-1)),IF(RIGHT(D214,1)="k",1000*VALUE(LEFT(D214,LEN(D214)-1)),VALUE(SUBSTITUTE(D214,",",""))))))))),"N/A")</f>
        <v/>
      </c>
      <c r="L214">
        <f>IFERROR(IF(TRIM(E214)="-", "N/A", IF(RIGHT(E214,1)=")",IF(RIGHT(E214,2)="T)",-1000000000000*VALUE(MID(E214,2,LEN(E214)-3)),IF(RIGHT(E214,2)="M)",-1000000*VALUE(MID(E214,2,LEN(E214)-3)),IF(RIGHT(E214,2)="B)",-1000000000*VALUE(MID(E214,2,LEN(E214)-3)),IF(RIGHT(E214,2)="k)",-1000*VALUE(MID(E214,2,LEN(E214)-3)),VALUE(SUBSTITUTE(E214,",","")))))),IF(RIGHT(E214,1)="T",1000000000000*VALUE(LEFT(E214,LEN(E214)-1)),IF(RIGHT(E214,1)="M",1000000*VALUE(LEFT(E214,LEN(E214)-1)),IF(RIGHT(E214,1)="B",1000000000*VALUE(LEFT(E214,LEN(E214)-1)),IF(RIGHT(E214,1)="%",0.01*VALUE(LEFT(E214,LEN(E214)-1)),IF(RIGHT(E214,1)="k",1000*VALUE(LEFT(E214,LEN(E214)-1)),VALUE(SUBSTITUTE(E214,",",""))))))))),"N/A")</f>
        <v/>
      </c>
      <c r="M214">
        <f>IFERROR(IF(TRIM(F214)="-", "N/A", IF(RIGHT(F214,1)=")",IF(RIGHT(F214,2)="T)",-1000000000000*VALUE(MID(F214,2,LEN(F214)-3)),IF(RIGHT(F214,2)="M)",-1000000*VALUE(MID(F214,2,LEN(F214)-3)),IF(RIGHT(F214,2)="B)",-1000000000*VALUE(MID(F214,2,LEN(F214)-3)),IF(RIGHT(F214,2)="k)",-1000*VALUE(MID(F214,2,LEN(F214)-3)),VALUE(SUBSTITUTE(F214,",","")))))),IF(RIGHT(F214,1)="T",1000000000000*VALUE(LEFT(F214,LEN(F214)-1)),IF(RIGHT(F214,1)="M",1000000*VALUE(LEFT(F214,LEN(F214)-1)),IF(RIGHT(F214,1)="B",1000000000*VALUE(LEFT(F214,LEN(F214)-1)),IF(RIGHT(F214,1)="%",0.01*VALUE(LEFT(F214,LEN(F214)-1)),IF(RIGHT(F214,1)="k",1000*VALUE(LEFT(F214,LEN(F214)-1)),VALUE(SUBSTITUTE(F214,",",""))))))))),"N/A")</f>
        <v/>
      </c>
      <c r="N214">
        <f>IFERROR(IF(TRIM(G214)="-", "N/A", IF(RIGHT(G214,1)=")",IF(RIGHT(G214,2)="T)",-1000000000000*VALUE(MID(G214,2,LEN(G214)-3)),IF(RIGHT(G214,2)="M)",-1000000*VALUE(MID(G214,2,LEN(G214)-3)),IF(RIGHT(G214,2)="B)",-1000000000*VALUE(MID(G214,2,LEN(G214)-3)),IF(RIGHT(G214,2)="k)",-1000*VALUE(MID(G214,2,LEN(G214)-3)),VALUE(SUBSTITUTE(G214,",","")))))),IF(RIGHT(G214,1)="T",1000000000000*VALUE(LEFT(G214,LEN(G214)-1)),IF(RIGHT(G214,1)="M",1000000*VALUE(LEFT(G214,LEN(G214)-1)),IF(RIGHT(G214,1)="B",1000000000*VALUE(LEFT(G214,LEN(G214)-1)),IF(RIGHT(G214,1)="%",0.01*VALUE(LEFT(G214,LEN(G214)-1)),IF(RIGHT(G214,1)="k",1000*VALUE(LEFT(G214,LEN(G214)-1)),VALUE(SUBSTITUTE(G214,",",""))))))))),"N/A")</f>
        <v/>
      </c>
      <c r="P214">
        <f>MAX(J214:N214)</f>
        <v/>
      </c>
      <c r="Q214">
        <f>IFERROR(J144+MATCH(P214,J214:N214,0)-1,"")</f>
        <v/>
      </c>
      <c r="R214">
        <f>IF(Q214="","",MIN(J214:N214))</f>
        <v/>
      </c>
      <c r="S214">
        <f>IFERROR(J144+MATCH(R214,J214:N214,0)-1,"")</f>
        <v/>
      </c>
      <c r="T214">
        <f>IFERROR(AVERAGE(J214:N214),"")</f>
        <v/>
      </c>
      <c r="U214">
        <f>IFERROR(STDEV(J214:N214),"")</f>
        <v/>
      </c>
      <c r="V214">
        <f>IFERROR(IF(C214="-","",IF(ISBLANK(B214),"",IF(OR(ISNUMBER(FIND("Growth",B214)),ISNUMBER(FIND("Margin",B214))),"",(J214-T214)/U214))),"")</f>
        <v/>
      </c>
      <c r="W214">
        <f>IFERROR(IF(OR(D214="-",ISBLANK(D214)),"",(K214-T214)/U214),"")</f>
        <v/>
      </c>
      <c r="X214">
        <f>IFERROR(IF(OR(E214="-",ISBLANK(E214)),"",(L214-T214)/U214),"")</f>
        <v/>
      </c>
      <c r="Y214">
        <f>IFERROR(IF(OR(F214="-",ISBLANK(F214)),"",(M214-T214)/U214),"")</f>
        <v/>
      </c>
      <c r="Z214">
        <f>IFERROR(IF(OR(G214="-",ISBLANK(G214)),"",(N214-T214)/U214),"")</f>
        <v/>
      </c>
      <c r="AA214">
        <f>IF(MAX(MAX(V214:Z214),ABS(MIN(V214:Z214)))=ABS(MIN(V214:Z214)),MIN(V214:Z214),MAX(V214:Z214))</f>
        <v/>
      </c>
      <c r="AB214">
        <f>IFERROR(V144+MATCH(AA214,V214:Z214,0)-1,"")</f>
        <v/>
      </c>
      <c r="AC214">
        <f>IF(AB214&lt;&gt;"",IF(S214=AB214,"Low",IF(AB214=Q214,"High","")),"")</f>
        <v/>
      </c>
      <c r="AE214">
        <f>IF(ISNUMBER(MATCH("N/A",J214:N214,0)),"",IFERROR((5 * SUMPRODUCT(J144:N144,J214:N214) - PRODUCT(SUM(J144:N144),SUM(J214:N214))) / ((5 * SUM((J144^2)+(K144^2)+(L144^2)+(M144^2)+(N144^2))) - SUM(J144:N144)^2),""))</f>
        <v/>
      </c>
      <c r="AF214">
        <f>IFERROR(CORREL(J144:N144,J214:N214),"")</f>
        <v/>
      </c>
      <c r="AZ214">
        <f>IF(Q214=S214,0,1)</f>
        <v/>
      </c>
      <c r="BA214">
        <f>IF(AZ214=1,IF(Q214="","",IF(Q214=N144,"Yes","No")),"")</f>
        <v/>
      </c>
      <c r="BB214">
        <f>IF(BA214="Yes",P214,"")</f>
        <v/>
      </c>
      <c r="BC214">
        <f>IF(AZ214=1,IF(S214="","",IF(S214=N144,"Yes","No")),"")</f>
        <v/>
      </c>
      <c r="BD214">
        <f>IF(BC214="Yes",R214,"")</f>
        <v/>
      </c>
      <c r="BE214">
        <f>IFERROR(IF(SIGN(AE214)=1,"Increasing",IF(SIGN(AE214)=-1,"Decreasing","")),"")</f>
        <v/>
      </c>
      <c r="BF214">
        <f>IF(OR(AND(BE214="Increasing",BA214="Yes"),AND(BE214="Decreasing",BC214="Yes")),"Yes","No")</f>
        <v/>
      </c>
      <c r="BG214">
        <f>IF(I214="pos_trend","Yes","No")</f>
        <v/>
      </c>
      <c r="BH214">
        <f>IF(AF214&lt;&gt;"",IF(ABS(AF214)&gt;0.8,"Yes","No"),"")</f>
        <v/>
      </c>
    </row>
    <row r="215" spans="1:60">
      <c r="I215">
        <f>IF(AND(K215&gt; J215, L215&gt; K215, M215&gt; L215, N215&gt; M215), "pos_trend", IF(AND(K215&lt; J215, L215&lt; K215, M215&lt; L215, N215&lt; M215), "neg_trend", "N/A"))</f>
        <v/>
      </c>
      <c r="J215">
        <f>IFERROR(IF(TRIM(C215)="-", "N/A", IF(RIGHT(C215,1)=")",IF(RIGHT(C215,2)="T)",-1000000000000*VALUE(MID(C215,2,LEN(C215)-3)),IF(RIGHT(C215,2)="M)",-1000000*VALUE(MID(C215,2,LEN(C215)-3)),IF(RIGHT(C215,2)="B)",-1000000000*VALUE(MID(C215,2,LEN(C215)-3)),IF(RIGHT(C215,2)="k)",-1000*VALUE(MID(C215,2,LEN(C215)-3)),VALUE(SUBSTITUTE(C215,",","")))))),IF(RIGHT(C215,1)="T",1000000000000*VALUE(LEFT(C215,LEN(C215)-1)),IF(RIGHT(C215,1)="M",1000000*VALUE(LEFT(C215,LEN(C215)-1)),IF(RIGHT(C215,1)="B",1000000000*VALUE(LEFT(C215,LEN(C215)-1)),IF(RIGHT(C215,1)="%",0.01*VALUE(LEFT(C215,LEN(C215)-1)),IF(RIGHT(C215,1)="k",1000*VALUE(LEFT(C215,LEN(C215)-1)),VALUE(SUBSTITUTE(C215,",",""))))))))),"N/A")</f>
        <v/>
      </c>
      <c r="K215">
        <f>IFERROR(IF(TRIM(D215)="-", "N/A", IF(RIGHT(D215,1)=")",IF(RIGHT(D215,2)="T)",-1000000000000*VALUE(MID(D215,2,LEN(D215)-3)),IF(RIGHT(D215,2)="M)",-1000000*VALUE(MID(D215,2,LEN(D215)-3)),IF(RIGHT(D215,2)="B)",-1000000000*VALUE(MID(D215,2,LEN(D215)-3)),IF(RIGHT(D215,2)="k)",-1000*VALUE(MID(D215,2,LEN(D215)-3)),VALUE(SUBSTITUTE(D215,",","")))))),IF(RIGHT(D215,1)="T",1000000000000*VALUE(LEFT(D215,LEN(D215)-1)),IF(RIGHT(D215,1)="M",1000000*VALUE(LEFT(D215,LEN(D215)-1)),IF(RIGHT(D215,1)="B",1000000000*VALUE(LEFT(D215,LEN(D215)-1)),IF(RIGHT(D215,1)="%",0.01*VALUE(LEFT(D215,LEN(D215)-1)),IF(RIGHT(D215,1)="k",1000*VALUE(LEFT(D215,LEN(D215)-1)),VALUE(SUBSTITUTE(D215,",",""))))))))),"N/A")</f>
        <v/>
      </c>
      <c r="L215">
        <f>IFERROR(IF(TRIM(E215)="-", "N/A", IF(RIGHT(E215,1)=")",IF(RIGHT(E215,2)="T)",-1000000000000*VALUE(MID(E215,2,LEN(E215)-3)),IF(RIGHT(E215,2)="M)",-1000000*VALUE(MID(E215,2,LEN(E215)-3)),IF(RIGHT(E215,2)="B)",-1000000000*VALUE(MID(E215,2,LEN(E215)-3)),IF(RIGHT(E215,2)="k)",-1000*VALUE(MID(E215,2,LEN(E215)-3)),VALUE(SUBSTITUTE(E215,",","")))))),IF(RIGHT(E215,1)="T",1000000000000*VALUE(LEFT(E215,LEN(E215)-1)),IF(RIGHT(E215,1)="M",1000000*VALUE(LEFT(E215,LEN(E215)-1)),IF(RIGHT(E215,1)="B",1000000000*VALUE(LEFT(E215,LEN(E215)-1)),IF(RIGHT(E215,1)="%",0.01*VALUE(LEFT(E215,LEN(E215)-1)),IF(RIGHT(E215,1)="k",1000*VALUE(LEFT(E215,LEN(E215)-1)),VALUE(SUBSTITUTE(E215,",",""))))))))),"N/A")</f>
        <v/>
      </c>
      <c r="M215">
        <f>IFERROR(IF(TRIM(F215)="-", "N/A", IF(RIGHT(F215,1)=")",IF(RIGHT(F215,2)="T)",-1000000000000*VALUE(MID(F215,2,LEN(F215)-3)),IF(RIGHT(F215,2)="M)",-1000000*VALUE(MID(F215,2,LEN(F215)-3)),IF(RIGHT(F215,2)="B)",-1000000000*VALUE(MID(F215,2,LEN(F215)-3)),IF(RIGHT(F215,2)="k)",-1000*VALUE(MID(F215,2,LEN(F215)-3)),VALUE(SUBSTITUTE(F215,",","")))))),IF(RIGHT(F215,1)="T",1000000000000*VALUE(LEFT(F215,LEN(F215)-1)),IF(RIGHT(F215,1)="M",1000000*VALUE(LEFT(F215,LEN(F215)-1)),IF(RIGHT(F215,1)="B",1000000000*VALUE(LEFT(F215,LEN(F215)-1)),IF(RIGHT(F215,1)="%",0.01*VALUE(LEFT(F215,LEN(F215)-1)),IF(RIGHT(F215,1)="k",1000*VALUE(LEFT(F215,LEN(F215)-1)),VALUE(SUBSTITUTE(F215,",",""))))))))),"N/A")</f>
        <v/>
      </c>
      <c r="N215">
        <f>IFERROR(IF(TRIM(G215)="-", "N/A", IF(RIGHT(G215,1)=")",IF(RIGHT(G215,2)="T)",-1000000000000*VALUE(MID(G215,2,LEN(G215)-3)),IF(RIGHT(G215,2)="M)",-1000000*VALUE(MID(G215,2,LEN(G215)-3)),IF(RIGHT(G215,2)="B)",-1000000000*VALUE(MID(G215,2,LEN(G215)-3)),IF(RIGHT(G215,2)="k)",-1000*VALUE(MID(G215,2,LEN(G215)-3)),VALUE(SUBSTITUTE(G215,",","")))))),IF(RIGHT(G215,1)="T",1000000000000*VALUE(LEFT(G215,LEN(G215)-1)),IF(RIGHT(G215,1)="M",1000000*VALUE(LEFT(G215,LEN(G215)-1)),IF(RIGHT(G215,1)="B",1000000000*VALUE(LEFT(G215,LEN(G215)-1)),IF(RIGHT(G215,1)="%",0.01*VALUE(LEFT(G215,LEN(G215)-1)),IF(RIGHT(G215,1)="k",1000*VALUE(LEFT(G215,LEN(G215)-1)),VALUE(SUBSTITUTE(G215,",",""))))))))),"N/A")</f>
        <v/>
      </c>
      <c r="P215">
        <f>MAX(J215:N215)</f>
        <v/>
      </c>
      <c r="Q215">
        <f>IFERROR(J144+MATCH(P215,J215:N215,0)-1,"")</f>
        <v/>
      </c>
      <c r="R215">
        <f>IF(Q215="","",MIN(J215:N215))</f>
        <v/>
      </c>
      <c r="S215">
        <f>IFERROR(J144+MATCH(R215,J215:N215,0)-1,"")</f>
        <v/>
      </c>
      <c r="T215">
        <f>IFERROR(AVERAGE(J215:N215),"")</f>
        <v/>
      </c>
      <c r="U215">
        <f>IFERROR(STDEV(J215:N215),"")</f>
        <v/>
      </c>
      <c r="V215">
        <f>IFERROR(IF(C215="-","",IF(ISBLANK(B215),"",IF(OR(ISNUMBER(FIND("Growth",B215)),ISNUMBER(FIND("Margin",B215))),"",(J215-T215)/U215))),"")</f>
        <v/>
      </c>
      <c r="W215">
        <f>IFERROR(IF(OR(D215="-",ISBLANK(D215)),"",(K215-T215)/U215),"")</f>
        <v/>
      </c>
      <c r="X215">
        <f>IFERROR(IF(OR(E215="-",ISBLANK(E215)),"",(L215-T215)/U215),"")</f>
        <v/>
      </c>
      <c r="Y215">
        <f>IFERROR(IF(OR(F215="-",ISBLANK(F215)),"",(M215-T215)/U215),"")</f>
        <v/>
      </c>
      <c r="Z215">
        <f>IFERROR(IF(OR(G215="-",ISBLANK(G215)),"",(N215-T215)/U215),"")</f>
        <v/>
      </c>
      <c r="AA215">
        <f>IF(MAX(MAX(V215:Z215),ABS(MIN(V215:Z215)))=ABS(MIN(V215:Z215)),MIN(V215:Z215),MAX(V215:Z215))</f>
        <v/>
      </c>
      <c r="AB215">
        <f>IFERROR(V144+MATCH(AA215,V215:Z215,0)-1,"")</f>
        <v/>
      </c>
      <c r="AC215">
        <f>IF(AB215&lt;&gt;"",IF(S215=AB215,"Low",IF(AB215=Q215,"High","")),"")</f>
        <v/>
      </c>
      <c r="AE215">
        <f>IF(ISNUMBER(MATCH("N/A",J215:N215,0)),"",IFERROR((5 * SUMPRODUCT(J144:N144,J215:N215) - PRODUCT(SUM(J144:N144),SUM(J215:N215))) / ((5 * SUM((J144^2)+(K144^2)+(L144^2)+(M144^2)+(N144^2))) - SUM(J144:N144)^2),""))</f>
        <v/>
      </c>
      <c r="AF215">
        <f>IFERROR(CORREL(J144:N144,J215:N215),"")</f>
        <v/>
      </c>
      <c r="AZ215">
        <f>IF(Q215=S215,0,1)</f>
        <v/>
      </c>
      <c r="BA215">
        <f>IF(AZ215=1,IF(Q215="","",IF(Q215=N144,"Yes","No")),"")</f>
        <v/>
      </c>
      <c r="BB215">
        <f>IF(BA215="Yes",P215,"")</f>
        <v/>
      </c>
      <c r="BC215">
        <f>IF(AZ215=1,IF(S215="","",IF(S215=N144,"Yes","No")),"")</f>
        <v/>
      </c>
      <c r="BD215">
        <f>IF(BC215="Yes",R215,"")</f>
        <v/>
      </c>
      <c r="BE215">
        <f>IFERROR(IF(SIGN(AE215)=1,"Increasing",IF(SIGN(AE215)=-1,"Decreasing","")),"")</f>
        <v/>
      </c>
      <c r="BF215">
        <f>IF(OR(AND(BE215="Increasing",BA215="Yes"),AND(BE215="Decreasing",BC215="Yes")),"Yes","No")</f>
        <v/>
      </c>
      <c r="BG215">
        <f>IF(I215="pos_trend","Yes","No")</f>
        <v/>
      </c>
      <c r="BH215">
        <f>IF(AF215&lt;&gt;"",IF(ABS(AF215)&gt;0.8,"Yes","No"),"")</f>
        <v/>
      </c>
    </row>
    <row r="216" spans="1:60">
      <c r="I216">
        <f>IF(AND(K216&gt; J216, L216&gt; K216, M216&gt; L216, N216&gt; M216), "pos_trend", IF(AND(K216&lt; J216, L216&lt; K216, M216&lt; L216, N216&lt; M216), "neg_trend", "N/A"))</f>
        <v/>
      </c>
      <c r="J216">
        <f>IFERROR(IF(TRIM(C216)="-", "N/A", IF(RIGHT(C216,1)=")",IF(RIGHT(C216,2)="T)",-1000000000000*VALUE(MID(C216,2,LEN(C216)-3)),IF(RIGHT(C216,2)="M)",-1000000*VALUE(MID(C216,2,LEN(C216)-3)),IF(RIGHT(C216,2)="B)",-1000000000*VALUE(MID(C216,2,LEN(C216)-3)),IF(RIGHT(C216,2)="k)",-1000*VALUE(MID(C216,2,LEN(C216)-3)),VALUE(SUBSTITUTE(C216,",","")))))),IF(RIGHT(C216,1)="T",1000000000000*VALUE(LEFT(C216,LEN(C216)-1)),IF(RIGHT(C216,1)="M",1000000*VALUE(LEFT(C216,LEN(C216)-1)),IF(RIGHT(C216,1)="B",1000000000*VALUE(LEFT(C216,LEN(C216)-1)),IF(RIGHT(C216,1)="%",0.01*VALUE(LEFT(C216,LEN(C216)-1)),IF(RIGHT(C216,1)="k",1000*VALUE(LEFT(C216,LEN(C216)-1)),VALUE(SUBSTITUTE(C216,",",""))))))))),"N/A")</f>
        <v/>
      </c>
      <c r="K216">
        <f>IFERROR(IF(TRIM(D216)="-", "N/A", IF(RIGHT(D216,1)=")",IF(RIGHT(D216,2)="T)",-1000000000000*VALUE(MID(D216,2,LEN(D216)-3)),IF(RIGHT(D216,2)="M)",-1000000*VALUE(MID(D216,2,LEN(D216)-3)),IF(RIGHT(D216,2)="B)",-1000000000*VALUE(MID(D216,2,LEN(D216)-3)),IF(RIGHT(D216,2)="k)",-1000*VALUE(MID(D216,2,LEN(D216)-3)),VALUE(SUBSTITUTE(D216,",","")))))),IF(RIGHT(D216,1)="T",1000000000000*VALUE(LEFT(D216,LEN(D216)-1)),IF(RIGHT(D216,1)="M",1000000*VALUE(LEFT(D216,LEN(D216)-1)),IF(RIGHT(D216,1)="B",1000000000*VALUE(LEFT(D216,LEN(D216)-1)),IF(RIGHT(D216,1)="%",0.01*VALUE(LEFT(D216,LEN(D216)-1)),IF(RIGHT(D216,1)="k",1000*VALUE(LEFT(D216,LEN(D216)-1)),VALUE(SUBSTITUTE(D216,",",""))))))))),"N/A")</f>
        <v/>
      </c>
      <c r="L216">
        <f>IFERROR(IF(TRIM(E216)="-", "N/A", IF(RIGHT(E216,1)=")",IF(RIGHT(E216,2)="T)",-1000000000000*VALUE(MID(E216,2,LEN(E216)-3)),IF(RIGHT(E216,2)="M)",-1000000*VALUE(MID(E216,2,LEN(E216)-3)),IF(RIGHT(E216,2)="B)",-1000000000*VALUE(MID(E216,2,LEN(E216)-3)),IF(RIGHT(E216,2)="k)",-1000*VALUE(MID(E216,2,LEN(E216)-3)),VALUE(SUBSTITUTE(E216,",","")))))),IF(RIGHT(E216,1)="T",1000000000000*VALUE(LEFT(E216,LEN(E216)-1)),IF(RIGHT(E216,1)="M",1000000*VALUE(LEFT(E216,LEN(E216)-1)),IF(RIGHT(E216,1)="B",1000000000*VALUE(LEFT(E216,LEN(E216)-1)),IF(RIGHT(E216,1)="%",0.01*VALUE(LEFT(E216,LEN(E216)-1)),IF(RIGHT(E216,1)="k",1000*VALUE(LEFT(E216,LEN(E216)-1)),VALUE(SUBSTITUTE(E216,",",""))))))))),"N/A")</f>
        <v/>
      </c>
      <c r="M216">
        <f>IFERROR(IF(TRIM(F216)="-", "N/A", IF(RIGHT(F216,1)=")",IF(RIGHT(F216,2)="T)",-1000000000000*VALUE(MID(F216,2,LEN(F216)-3)),IF(RIGHT(F216,2)="M)",-1000000*VALUE(MID(F216,2,LEN(F216)-3)),IF(RIGHT(F216,2)="B)",-1000000000*VALUE(MID(F216,2,LEN(F216)-3)),IF(RIGHT(F216,2)="k)",-1000*VALUE(MID(F216,2,LEN(F216)-3)),VALUE(SUBSTITUTE(F216,",","")))))),IF(RIGHT(F216,1)="T",1000000000000*VALUE(LEFT(F216,LEN(F216)-1)),IF(RIGHT(F216,1)="M",1000000*VALUE(LEFT(F216,LEN(F216)-1)),IF(RIGHT(F216,1)="B",1000000000*VALUE(LEFT(F216,LEN(F216)-1)),IF(RIGHT(F216,1)="%",0.01*VALUE(LEFT(F216,LEN(F216)-1)),IF(RIGHT(F216,1)="k",1000*VALUE(LEFT(F216,LEN(F216)-1)),VALUE(SUBSTITUTE(F216,",",""))))))))),"N/A")</f>
        <v/>
      </c>
      <c r="N216">
        <f>IFERROR(IF(TRIM(G216)="-", "N/A", IF(RIGHT(G216,1)=")",IF(RIGHT(G216,2)="T)",-1000000000000*VALUE(MID(G216,2,LEN(G216)-3)),IF(RIGHT(G216,2)="M)",-1000000*VALUE(MID(G216,2,LEN(G216)-3)),IF(RIGHT(G216,2)="B)",-1000000000*VALUE(MID(G216,2,LEN(G216)-3)),IF(RIGHT(G216,2)="k)",-1000*VALUE(MID(G216,2,LEN(G216)-3)),VALUE(SUBSTITUTE(G216,",","")))))),IF(RIGHT(G216,1)="T",1000000000000*VALUE(LEFT(G216,LEN(G216)-1)),IF(RIGHT(G216,1)="M",1000000*VALUE(LEFT(G216,LEN(G216)-1)),IF(RIGHT(G216,1)="B",1000000000*VALUE(LEFT(G216,LEN(G216)-1)),IF(RIGHT(G216,1)="%",0.01*VALUE(LEFT(G216,LEN(G216)-1)),IF(RIGHT(G216,1)="k",1000*VALUE(LEFT(G216,LEN(G216)-1)),VALUE(SUBSTITUTE(G216,",",""))))))))),"N/A")</f>
        <v/>
      </c>
      <c r="P216">
        <f>MAX(J216:N216)</f>
        <v/>
      </c>
      <c r="Q216">
        <f>IFERROR(J144+MATCH(P216,J216:N216,0)-1,"")</f>
        <v/>
      </c>
      <c r="R216">
        <f>IF(Q216="","",MIN(J216:N216))</f>
        <v/>
      </c>
      <c r="S216">
        <f>IFERROR(J144+MATCH(R216,J216:N216,0)-1,"")</f>
        <v/>
      </c>
      <c r="T216">
        <f>IFERROR(AVERAGE(J216:N216),"")</f>
        <v/>
      </c>
      <c r="U216">
        <f>IFERROR(STDEV(J216:N216),"")</f>
        <v/>
      </c>
      <c r="V216">
        <f>IFERROR(IF(C216="-","",IF(ISBLANK(B216),"",IF(OR(ISNUMBER(FIND("Growth",B216)),ISNUMBER(FIND("Margin",B216))),"",(J216-T216)/U216))),"")</f>
        <v/>
      </c>
      <c r="W216">
        <f>IFERROR(IF(OR(D216="-",ISBLANK(D216)),"",(K216-T216)/U216),"")</f>
        <v/>
      </c>
      <c r="X216">
        <f>IFERROR(IF(OR(E216="-",ISBLANK(E216)),"",(L216-T216)/U216),"")</f>
        <v/>
      </c>
      <c r="Y216">
        <f>IFERROR(IF(OR(F216="-",ISBLANK(F216)),"",(M216-T216)/U216),"")</f>
        <v/>
      </c>
      <c r="Z216">
        <f>IFERROR(IF(OR(G216="-",ISBLANK(G216)),"",(N216-T216)/U216),"")</f>
        <v/>
      </c>
      <c r="AA216">
        <f>IF(MAX(MAX(V216:Z216),ABS(MIN(V216:Z216)))=ABS(MIN(V216:Z216)),MIN(V216:Z216),MAX(V216:Z216))</f>
        <v/>
      </c>
      <c r="AB216">
        <f>IFERROR(V144+MATCH(AA216,V216:Z216,0)-1,"")</f>
        <v/>
      </c>
      <c r="AC216">
        <f>IF(AB216&lt;&gt;"",IF(S216=AB216,"Low",IF(AB216=Q216,"High","")),"")</f>
        <v/>
      </c>
      <c r="AE216">
        <f>IF(ISNUMBER(MATCH("N/A",J216:N216,0)),"",IFERROR((5 * SUMPRODUCT(J144:N144,J216:N216) - PRODUCT(SUM(J144:N144),SUM(J216:N216))) / ((5 * SUM((J144^2)+(K144^2)+(L144^2)+(M144^2)+(N144^2))) - SUM(J144:N144)^2),""))</f>
        <v/>
      </c>
      <c r="AF216">
        <f>IFERROR(CORREL(J144:N144,J216:N216),"")</f>
        <v/>
      </c>
      <c r="AZ216">
        <f>IF(Q216=S216,0,1)</f>
        <v/>
      </c>
      <c r="BA216">
        <f>IF(AZ216=1,IF(Q216="","",IF(Q216=N144,"Yes","No")),"")</f>
        <v/>
      </c>
      <c r="BB216">
        <f>IF(BA216="Yes",P216,"")</f>
        <v/>
      </c>
      <c r="BC216">
        <f>IF(AZ216=1,IF(S216="","",IF(S216=N144,"Yes","No")),"")</f>
        <v/>
      </c>
      <c r="BD216">
        <f>IF(BC216="Yes",R216,"")</f>
        <v/>
      </c>
      <c r="BE216">
        <f>IFERROR(IF(SIGN(AE216)=1,"Increasing",IF(SIGN(AE216)=-1,"Decreasing","")),"")</f>
        <v/>
      </c>
      <c r="BF216">
        <f>IF(OR(AND(BE216="Increasing",BA216="Yes"),AND(BE216="Decreasing",BC216="Yes")),"Yes","No")</f>
        <v/>
      </c>
      <c r="BG216">
        <f>IF(I216="pos_trend","Yes","No")</f>
        <v/>
      </c>
      <c r="BH216">
        <f>IF(AF216&lt;&gt;"",IF(ABS(AF216)&gt;0.8,"Yes","No"),"")</f>
        <v/>
      </c>
    </row>
    <row r="217" spans="1:60">
      <c r="I217">
        <f>IF(AND(K217&gt; J217, L217&gt; K217, M217&gt; L217, N217&gt; M217), "pos_trend", IF(AND(K217&lt; J217, L217&lt; K217, M217&lt; L217, N217&lt; M217), "neg_trend", "N/A"))</f>
        <v/>
      </c>
      <c r="J217">
        <f>IFERROR(IF(TRIM(C217)="-", "N/A", IF(RIGHT(C217,1)=")",IF(RIGHT(C217,2)="T)",-1000000000000*VALUE(MID(C217,2,LEN(C217)-3)),IF(RIGHT(C217,2)="M)",-1000000*VALUE(MID(C217,2,LEN(C217)-3)),IF(RIGHT(C217,2)="B)",-1000000000*VALUE(MID(C217,2,LEN(C217)-3)),IF(RIGHT(C217,2)="k)",-1000*VALUE(MID(C217,2,LEN(C217)-3)),VALUE(SUBSTITUTE(C217,",","")))))),IF(RIGHT(C217,1)="T",1000000000000*VALUE(LEFT(C217,LEN(C217)-1)),IF(RIGHT(C217,1)="M",1000000*VALUE(LEFT(C217,LEN(C217)-1)),IF(RIGHT(C217,1)="B",1000000000*VALUE(LEFT(C217,LEN(C217)-1)),IF(RIGHT(C217,1)="%",0.01*VALUE(LEFT(C217,LEN(C217)-1)),IF(RIGHT(C217,1)="k",1000*VALUE(LEFT(C217,LEN(C217)-1)),VALUE(SUBSTITUTE(C217,",",""))))))))),"N/A")</f>
        <v/>
      </c>
      <c r="K217">
        <f>IFERROR(IF(TRIM(D217)="-", "N/A", IF(RIGHT(D217,1)=")",IF(RIGHT(D217,2)="T)",-1000000000000*VALUE(MID(D217,2,LEN(D217)-3)),IF(RIGHT(D217,2)="M)",-1000000*VALUE(MID(D217,2,LEN(D217)-3)),IF(RIGHT(D217,2)="B)",-1000000000*VALUE(MID(D217,2,LEN(D217)-3)),IF(RIGHT(D217,2)="k)",-1000*VALUE(MID(D217,2,LEN(D217)-3)),VALUE(SUBSTITUTE(D217,",","")))))),IF(RIGHT(D217,1)="T",1000000000000*VALUE(LEFT(D217,LEN(D217)-1)),IF(RIGHT(D217,1)="M",1000000*VALUE(LEFT(D217,LEN(D217)-1)),IF(RIGHT(D217,1)="B",1000000000*VALUE(LEFT(D217,LEN(D217)-1)),IF(RIGHT(D217,1)="%",0.01*VALUE(LEFT(D217,LEN(D217)-1)),IF(RIGHT(D217,1)="k",1000*VALUE(LEFT(D217,LEN(D217)-1)),VALUE(SUBSTITUTE(D217,",",""))))))))),"N/A")</f>
        <v/>
      </c>
      <c r="L217">
        <f>IFERROR(IF(TRIM(E217)="-", "N/A", IF(RIGHT(E217,1)=")",IF(RIGHT(E217,2)="T)",-1000000000000*VALUE(MID(E217,2,LEN(E217)-3)),IF(RIGHT(E217,2)="M)",-1000000*VALUE(MID(E217,2,LEN(E217)-3)),IF(RIGHT(E217,2)="B)",-1000000000*VALUE(MID(E217,2,LEN(E217)-3)),IF(RIGHT(E217,2)="k)",-1000*VALUE(MID(E217,2,LEN(E217)-3)),VALUE(SUBSTITUTE(E217,",","")))))),IF(RIGHT(E217,1)="T",1000000000000*VALUE(LEFT(E217,LEN(E217)-1)),IF(RIGHT(E217,1)="M",1000000*VALUE(LEFT(E217,LEN(E217)-1)),IF(RIGHT(E217,1)="B",1000000000*VALUE(LEFT(E217,LEN(E217)-1)),IF(RIGHT(E217,1)="%",0.01*VALUE(LEFT(E217,LEN(E217)-1)),IF(RIGHT(E217,1)="k",1000*VALUE(LEFT(E217,LEN(E217)-1)),VALUE(SUBSTITUTE(E217,",",""))))))))),"N/A")</f>
        <v/>
      </c>
      <c r="M217">
        <f>IFERROR(IF(TRIM(F217)="-", "N/A", IF(RIGHT(F217,1)=")",IF(RIGHT(F217,2)="T)",-1000000000000*VALUE(MID(F217,2,LEN(F217)-3)),IF(RIGHT(F217,2)="M)",-1000000*VALUE(MID(F217,2,LEN(F217)-3)),IF(RIGHT(F217,2)="B)",-1000000000*VALUE(MID(F217,2,LEN(F217)-3)),IF(RIGHT(F217,2)="k)",-1000*VALUE(MID(F217,2,LEN(F217)-3)),VALUE(SUBSTITUTE(F217,",","")))))),IF(RIGHT(F217,1)="T",1000000000000*VALUE(LEFT(F217,LEN(F217)-1)),IF(RIGHT(F217,1)="M",1000000*VALUE(LEFT(F217,LEN(F217)-1)),IF(RIGHT(F217,1)="B",1000000000*VALUE(LEFT(F217,LEN(F217)-1)),IF(RIGHT(F217,1)="%",0.01*VALUE(LEFT(F217,LEN(F217)-1)),IF(RIGHT(F217,1)="k",1000*VALUE(LEFT(F217,LEN(F217)-1)),VALUE(SUBSTITUTE(F217,",",""))))))))),"N/A")</f>
        <v/>
      </c>
      <c r="N217">
        <f>IFERROR(IF(TRIM(G217)="-", "N/A", IF(RIGHT(G217,1)=")",IF(RIGHT(G217,2)="T)",-1000000000000*VALUE(MID(G217,2,LEN(G217)-3)),IF(RIGHT(G217,2)="M)",-1000000*VALUE(MID(G217,2,LEN(G217)-3)),IF(RIGHT(G217,2)="B)",-1000000000*VALUE(MID(G217,2,LEN(G217)-3)),IF(RIGHT(G217,2)="k)",-1000*VALUE(MID(G217,2,LEN(G217)-3)),VALUE(SUBSTITUTE(G217,",","")))))),IF(RIGHT(G217,1)="T",1000000000000*VALUE(LEFT(G217,LEN(G217)-1)),IF(RIGHT(G217,1)="M",1000000*VALUE(LEFT(G217,LEN(G217)-1)),IF(RIGHT(G217,1)="B",1000000000*VALUE(LEFT(G217,LEN(G217)-1)),IF(RIGHT(G217,1)="%",0.01*VALUE(LEFT(G217,LEN(G217)-1)),IF(RIGHT(G217,1)="k",1000*VALUE(LEFT(G217,LEN(G217)-1)),VALUE(SUBSTITUTE(G217,",",""))))))))),"N/A")</f>
        <v/>
      </c>
      <c r="P217">
        <f>MAX(J217:N217)</f>
        <v/>
      </c>
      <c r="Q217">
        <f>IFERROR(J144+MATCH(P217,J217:N217,0)-1,"")</f>
        <v/>
      </c>
      <c r="R217">
        <f>IF(Q217="","",MIN(J217:N217))</f>
        <v/>
      </c>
      <c r="S217">
        <f>IFERROR(J144+MATCH(R217,J217:N217,0)-1,"")</f>
        <v/>
      </c>
      <c r="T217">
        <f>IFERROR(AVERAGE(J217:N217),"")</f>
        <v/>
      </c>
      <c r="U217">
        <f>IFERROR(STDEV(J217:N217),"")</f>
        <v/>
      </c>
      <c r="V217">
        <f>IFERROR(IF(C217="-","",IF(ISBLANK(B217),"",IF(OR(ISNUMBER(FIND("Growth",B217)),ISNUMBER(FIND("Margin",B217))),"",(J217-T217)/U217))),"")</f>
        <v/>
      </c>
      <c r="W217">
        <f>IFERROR(IF(OR(D217="-",ISBLANK(D217)),"",(K217-T217)/U217),"")</f>
        <v/>
      </c>
      <c r="X217">
        <f>IFERROR(IF(OR(E217="-",ISBLANK(E217)),"",(L217-T217)/U217),"")</f>
        <v/>
      </c>
      <c r="Y217">
        <f>IFERROR(IF(OR(F217="-",ISBLANK(F217)),"",(M217-T217)/U217),"")</f>
        <v/>
      </c>
      <c r="Z217">
        <f>IFERROR(IF(OR(G217="-",ISBLANK(G217)),"",(N217-T217)/U217),"")</f>
        <v/>
      </c>
      <c r="AA217">
        <f>IF(MAX(MAX(V217:Z217),ABS(MIN(V217:Z217)))=ABS(MIN(V217:Z217)),MIN(V217:Z217),MAX(V217:Z217))</f>
        <v/>
      </c>
      <c r="AB217">
        <f>IFERROR(V144+MATCH(AA217,V217:Z217,0)-1,"")</f>
        <v/>
      </c>
      <c r="AC217">
        <f>IF(AB217&lt;&gt;"",IF(S217=AB217,"Low",IF(AB217=Q217,"High","")),"")</f>
        <v/>
      </c>
      <c r="AE217">
        <f>IF(ISNUMBER(MATCH("N/A",J217:N217,0)),"",IFERROR((5 * SUMPRODUCT(J144:N144,J217:N217) - PRODUCT(SUM(J144:N144),SUM(J217:N217))) / ((5 * SUM((J144^2)+(K144^2)+(L144^2)+(M144^2)+(N144^2))) - SUM(J144:N144)^2),""))</f>
        <v/>
      </c>
      <c r="AF217">
        <f>IFERROR(CORREL(J144:N144,J217:N217),"")</f>
        <v/>
      </c>
      <c r="AZ217">
        <f>IF(Q217=S217,0,1)</f>
        <v/>
      </c>
      <c r="BA217">
        <f>IF(AZ217=1,IF(Q217="","",IF(Q217=N144,"Yes","No")),"")</f>
        <v/>
      </c>
      <c r="BB217">
        <f>IF(BA217="Yes",P217,"")</f>
        <v/>
      </c>
      <c r="BC217">
        <f>IF(AZ217=1,IF(S217="","",IF(S217=N144,"Yes","No")),"")</f>
        <v/>
      </c>
      <c r="BD217">
        <f>IF(BC217="Yes",R217,"")</f>
        <v/>
      </c>
      <c r="BE217">
        <f>IFERROR(IF(SIGN(AE217)=1,"Increasing",IF(SIGN(AE217)=-1,"Decreasing","")),"")</f>
        <v/>
      </c>
      <c r="BF217">
        <f>IF(OR(AND(BE217="Increasing",BA217="Yes"),AND(BE217="Decreasing",BC217="Yes")),"Yes","No")</f>
        <v/>
      </c>
      <c r="BG217">
        <f>IF(I217="pos_trend","Yes","No")</f>
        <v/>
      </c>
      <c r="BH217">
        <f>IF(AF217&lt;&gt;"",IF(ABS(AF217)&gt;0.8,"Yes","No"),"")</f>
        <v/>
      </c>
    </row>
    <row r="218" spans="1:60">
      <c r="I218">
        <f>IF(AND(K218&gt; J218, L218&gt; K218, M218&gt; L218, N218&gt; M218), "pos_trend", IF(AND(K218&lt; J218, L218&lt; K218, M218&lt; L218, N218&lt; M218), "neg_trend", "N/A"))</f>
        <v/>
      </c>
      <c r="J218">
        <f>IFERROR(IF(TRIM(C218)="-", "N/A", IF(RIGHT(C218,1)=")",IF(RIGHT(C218,2)="T)",-1000000000000*VALUE(MID(C218,2,LEN(C218)-3)),IF(RIGHT(C218,2)="M)",-1000000*VALUE(MID(C218,2,LEN(C218)-3)),IF(RIGHT(C218,2)="B)",-1000000000*VALUE(MID(C218,2,LEN(C218)-3)),IF(RIGHT(C218,2)="k)",-1000*VALUE(MID(C218,2,LEN(C218)-3)),VALUE(SUBSTITUTE(C218,",","")))))),IF(RIGHT(C218,1)="T",1000000000000*VALUE(LEFT(C218,LEN(C218)-1)),IF(RIGHT(C218,1)="M",1000000*VALUE(LEFT(C218,LEN(C218)-1)),IF(RIGHT(C218,1)="B",1000000000*VALUE(LEFT(C218,LEN(C218)-1)),IF(RIGHT(C218,1)="%",0.01*VALUE(LEFT(C218,LEN(C218)-1)),IF(RIGHT(C218,1)="k",1000*VALUE(LEFT(C218,LEN(C218)-1)),VALUE(SUBSTITUTE(C218,",",""))))))))),"N/A")</f>
        <v/>
      </c>
      <c r="K218">
        <f>IFERROR(IF(TRIM(D218)="-", "N/A", IF(RIGHT(D218,1)=")",IF(RIGHT(D218,2)="T)",-1000000000000*VALUE(MID(D218,2,LEN(D218)-3)),IF(RIGHT(D218,2)="M)",-1000000*VALUE(MID(D218,2,LEN(D218)-3)),IF(RIGHT(D218,2)="B)",-1000000000*VALUE(MID(D218,2,LEN(D218)-3)),IF(RIGHT(D218,2)="k)",-1000*VALUE(MID(D218,2,LEN(D218)-3)),VALUE(SUBSTITUTE(D218,",","")))))),IF(RIGHT(D218,1)="T",1000000000000*VALUE(LEFT(D218,LEN(D218)-1)),IF(RIGHT(D218,1)="M",1000000*VALUE(LEFT(D218,LEN(D218)-1)),IF(RIGHT(D218,1)="B",1000000000*VALUE(LEFT(D218,LEN(D218)-1)),IF(RIGHT(D218,1)="%",0.01*VALUE(LEFT(D218,LEN(D218)-1)),IF(RIGHT(D218,1)="k",1000*VALUE(LEFT(D218,LEN(D218)-1)),VALUE(SUBSTITUTE(D218,",",""))))))))),"N/A")</f>
        <v/>
      </c>
      <c r="L218">
        <f>IFERROR(IF(TRIM(E218)="-", "N/A", IF(RIGHT(E218,1)=")",IF(RIGHT(E218,2)="T)",-1000000000000*VALUE(MID(E218,2,LEN(E218)-3)),IF(RIGHT(E218,2)="M)",-1000000*VALUE(MID(E218,2,LEN(E218)-3)),IF(RIGHT(E218,2)="B)",-1000000000*VALUE(MID(E218,2,LEN(E218)-3)),IF(RIGHT(E218,2)="k)",-1000*VALUE(MID(E218,2,LEN(E218)-3)),VALUE(SUBSTITUTE(E218,",","")))))),IF(RIGHT(E218,1)="T",1000000000000*VALUE(LEFT(E218,LEN(E218)-1)),IF(RIGHT(E218,1)="M",1000000*VALUE(LEFT(E218,LEN(E218)-1)),IF(RIGHT(E218,1)="B",1000000000*VALUE(LEFT(E218,LEN(E218)-1)),IF(RIGHT(E218,1)="%",0.01*VALUE(LEFT(E218,LEN(E218)-1)),IF(RIGHT(E218,1)="k",1000*VALUE(LEFT(E218,LEN(E218)-1)),VALUE(SUBSTITUTE(E218,",",""))))))))),"N/A")</f>
        <v/>
      </c>
      <c r="M218">
        <f>IFERROR(IF(TRIM(F218)="-", "N/A", IF(RIGHT(F218,1)=")",IF(RIGHT(F218,2)="T)",-1000000000000*VALUE(MID(F218,2,LEN(F218)-3)),IF(RIGHT(F218,2)="M)",-1000000*VALUE(MID(F218,2,LEN(F218)-3)),IF(RIGHT(F218,2)="B)",-1000000000*VALUE(MID(F218,2,LEN(F218)-3)),IF(RIGHT(F218,2)="k)",-1000*VALUE(MID(F218,2,LEN(F218)-3)),VALUE(SUBSTITUTE(F218,",","")))))),IF(RIGHT(F218,1)="T",1000000000000*VALUE(LEFT(F218,LEN(F218)-1)),IF(RIGHT(F218,1)="M",1000000*VALUE(LEFT(F218,LEN(F218)-1)),IF(RIGHT(F218,1)="B",1000000000*VALUE(LEFT(F218,LEN(F218)-1)),IF(RIGHT(F218,1)="%",0.01*VALUE(LEFT(F218,LEN(F218)-1)),IF(RIGHT(F218,1)="k",1000*VALUE(LEFT(F218,LEN(F218)-1)),VALUE(SUBSTITUTE(F218,",",""))))))))),"N/A")</f>
        <v/>
      </c>
      <c r="N218">
        <f>IFERROR(IF(TRIM(G218)="-", "N/A", IF(RIGHT(G218,1)=")",IF(RIGHT(G218,2)="T)",-1000000000000*VALUE(MID(G218,2,LEN(G218)-3)),IF(RIGHT(G218,2)="M)",-1000000*VALUE(MID(G218,2,LEN(G218)-3)),IF(RIGHT(G218,2)="B)",-1000000000*VALUE(MID(G218,2,LEN(G218)-3)),IF(RIGHT(G218,2)="k)",-1000*VALUE(MID(G218,2,LEN(G218)-3)),VALUE(SUBSTITUTE(G218,",","")))))),IF(RIGHT(G218,1)="T",1000000000000*VALUE(LEFT(G218,LEN(G218)-1)),IF(RIGHT(G218,1)="M",1000000*VALUE(LEFT(G218,LEN(G218)-1)),IF(RIGHT(G218,1)="B",1000000000*VALUE(LEFT(G218,LEN(G218)-1)),IF(RIGHT(G218,1)="%",0.01*VALUE(LEFT(G218,LEN(G218)-1)),IF(RIGHT(G218,1)="k",1000*VALUE(LEFT(G218,LEN(G218)-1)),VALUE(SUBSTITUTE(G218,",",""))))))))),"N/A")</f>
        <v/>
      </c>
      <c r="P218">
        <f>MAX(J218:N218)</f>
        <v/>
      </c>
      <c r="Q218">
        <f>IFERROR(J144+MATCH(P218,J218:N218,0)-1,"")</f>
        <v/>
      </c>
      <c r="R218">
        <f>IF(Q218="","",MIN(J218:N218))</f>
        <v/>
      </c>
      <c r="S218">
        <f>IFERROR(J144+MATCH(R218,J218:N218,0)-1,"")</f>
        <v/>
      </c>
      <c r="T218">
        <f>IFERROR(AVERAGE(J218:N218),"")</f>
        <v/>
      </c>
      <c r="U218">
        <f>IFERROR(STDEV(J218:N218),"")</f>
        <v/>
      </c>
      <c r="V218">
        <f>IFERROR(IF(C218="-","",IF(ISBLANK(B218),"",IF(OR(ISNUMBER(FIND("Growth",B218)),ISNUMBER(FIND("Margin",B218))),"",(J218-T218)/U218))),"")</f>
        <v/>
      </c>
      <c r="W218">
        <f>IFERROR(IF(OR(D218="-",ISBLANK(D218)),"",(K218-T218)/U218),"")</f>
        <v/>
      </c>
      <c r="X218">
        <f>IFERROR(IF(OR(E218="-",ISBLANK(E218)),"",(L218-T218)/U218),"")</f>
        <v/>
      </c>
      <c r="Y218">
        <f>IFERROR(IF(OR(F218="-",ISBLANK(F218)),"",(M218-T218)/U218),"")</f>
        <v/>
      </c>
      <c r="Z218">
        <f>IFERROR(IF(OR(G218="-",ISBLANK(G218)),"",(N218-T218)/U218),"")</f>
        <v/>
      </c>
      <c r="AA218">
        <f>IF(MAX(MAX(V218:Z218),ABS(MIN(V218:Z218)))=ABS(MIN(V218:Z218)),MIN(V218:Z218),MAX(V218:Z218))</f>
        <v/>
      </c>
      <c r="AB218">
        <f>IFERROR(V144+MATCH(AA218,V218:Z218,0)-1,"")</f>
        <v/>
      </c>
      <c r="AC218">
        <f>IF(AB218&lt;&gt;"",IF(S218=AB218,"Low",IF(AB218=Q218,"High","")),"")</f>
        <v/>
      </c>
      <c r="AE218">
        <f>IF(ISNUMBER(MATCH("N/A",J218:N218,0)),"",IFERROR((5 * SUMPRODUCT(J144:N144,J218:N218) - PRODUCT(SUM(J144:N144),SUM(J218:N218))) / ((5 * SUM((J144^2)+(K144^2)+(L144^2)+(M144^2)+(N144^2))) - SUM(J144:N144)^2),""))</f>
        <v/>
      </c>
      <c r="AF218">
        <f>IFERROR(CORREL(J144:N144,J218:N218),"")</f>
        <v/>
      </c>
      <c r="AZ218">
        <f>IF(Q218=S218,0,1)</f>
        <v/>
      </c>
      <c r="BA218">
        <f>IF(AZ218=1,IF(Q218="","",IF(Q218=N144,"Yes","No")),"")</f>
        <v/>
      </c>
      <c r="BB218">
        <f>IF(BA218="Yes",P218,"")</f>
        <v/>
      </c>
      <c r="BC218">
        <f>IF(AZ218=1,IF(S218="","",IF(S218=N144,"Yes","No")),"")</f>
        <v/>
      </c>
      <c r="BD218">
        <f>IF(BC218="Yes",R218,"")</f>
        <v/>
      </c>
      <c r="BE218">
        <f>IFERROR(IF(SIGN(AE218)=1,"Increasing",IF(SIGN(AE218)=-1,"Decreasing","")),"")</f>
        <v/>
      </c>
      <c r="BF218">
        <f>IF(OR(AND(BE218="Increasing",BA218="Yes"),AND(BE218="Decreasing",BC218="Yes")),"Yes","No")</f>
        <v/>
      </c>
      <c r="BG218">
        <f>IF(I218="pos_trend","Yes","No")</f>
        <v/>
      </c>
      <c r="BH218">
        <f>IF(AF218&lt;&gt;"",IF(ABS(AF218)&gt;0.8,"Yes","No"),"")</f>
        <v/>
      </c>
    </row>
    <row r="219" spans="1:60">
      <c r="I219">
        <f>IF(AND(K219&gt; J219, L219&gt; K219, M219&gt; L219, N219&gt; M219), "pos_trend", IF(AND(K219&lt; J219, L219&lt; K219, M219&lt; L219, N219&lt; M219), "neg_trend", "N/A"))</f>
        <v/>
      </c>
      <c r="J219">
        <f>IFERROR(IF(TRIM(C219)="-", "N/A", IF(RIGHT(C219,1)=")",IF(RIGHT(C219,2)="T)",-1000000000000*VALUE(MID(C219,2,LEN(C219)-3)),IF(RIGHT(C219,2)="M)",-1000000*VALUE(MID(C219,2,LEN(C219)-3)),IF(RIGHT(C219,2)="B)",-1000000000*VALUE(MID(C219,2,LEN(C219)-3)),IF(RIGHT(C219,2)="k)",-1000*VALUE(MID(C219,2,LEN(C219)-3)),VALUE(SUBSTITUTE(C219,",","")))))),IF(RIGHT(C219,1)="T",1000000000000*VALUE(LEFT(C219,LEN(C219)-1)),IF(RIGHT(C219,1)="M",1000000*VALUE(LEFT(C219,LEN(C219)-1)),IF(RIGHT(C219,1)="B",1000000000*VALUE(LEFT(C219,LEN(C219)-1)),IF(RIGHT(C219,1)="%",0.01*VALUE(LEFT(C219,LEN(C219)-1)),IF(RIGHT(C219,1)="k",1000*VALUE(LEFT(C219,LEN(C219)-1)),VALUE(SUBSTITUTE(C219,",",""))))))))),"N/A")</f>
        <v/>
      </c>
      <c r="K219">
        <f>IFERROR(IF(TRIM(D219)="-", "N/A", IF(RIGHT(D219,1)=")",IF(RIGHT(D219,2)="T)",-1000000000000*VALUE(MID(D219,2,LEN(D219)-3)),IF(RIGHT(D219,2)="M)",-1000000*VALUE(MID(D219,2,LEN(D219)-3)),IF(RIGHT(D219,2)="B)",-1000000000*VALUE(MID(D219,2,LEN(D219)-3)),IF(RIGHT(D219,2)="k)",-1000*VALUE(MID(D219,2,LEN(D219)-3)),VALUE(SUBSTITUTE(D219,",","")))))),IF(RIGHT(D219,1)="T",1000000000000*VALUE(LEFT(D219,LEN(D219)-1)),IF(RIGHT(D219,1)="M",1000000*VALUE(LEFT(D219,LEN(D219)-1)),IF(RIGHT(D219,1)="B",1000000000*VALUE(LEFT(D219,LEN(D219)-1)),IF(RIGHT(D219,1)="%",0.01*VALUE(LEFT(D219,LEN(D219)-1)),IF(RIGHT(D219,1)="k",1000*VALUE(LEFT(D219,LEN(D219)-1)),VALUE(SUBSTITUTE(D219,",",""))))))))),"N/A")</f>
        <v/>
      </c>
      <c r="L219">
        <f>IFERROR(IF(TRIM(E219)="-", "N/A", IF(RIGHT(E219,1)=")",IF(RIGHT(E219,2)="T)",-1000000000000*VALUE(MID(E219,2,LEN(E219)-3)),IF(RIGHT(E219,2)="M)",-1000000*VALUE(MID(E219,2,LEN(E219)-3)),IF(RIGHT(E219,2)="B)",-1000000000*VALUE(MID(E219,2,LEN(E219)-3)),IF(RIGHT(E219,2)="k)",-1000*VALUE(MID(E219,2,LEN(E219)-3)),VALUE(SUBSTITUTE(E219,",","")))))),IF(RIGHT(E219,1)="T",1000000000000*VALUE(LEFT(E219,LEN(E219)-1)),IF(RIGHT(E219,1)="M",1000000*VALUE(LEFT(E219,LEN(E219)-1)),IF(RIGHT(E219,1)="B",1000000000*VALUE(LEFT(E219,LEN(E219)-1)),IF(RIGHT(E219,1)="%",0.01*VALUE(LEFT(E219,LEN(E219)-1)),IF(RIGHT(E219,1)="k",1000*VALUE(LEFT(E219,LEN(E219)-1)),VALUE(SUBSTITUTE(E219,",",""))))))))),"N/A")</f>
        <v/>
      </c>
      <c r="M219">
        <f>IFERROR(IF(TRIM(F219)="-", "N/A", IF(RIGHT(F219,1)=")",IF(RIGHT(F219,2)="T)",-1000000000000*VALUE(MID(F219,2,LEN(F219)-3)),IF(RIGHT(F219,2)="M)",-1000000*VALUE(MID(F219,2,LEN(F219)-3)),IF(RIGHT(F219,2)="B)",-1000000000*VALUE(MID(F219,2,LEN(F219)-3)),IF(RIGHT(F219,2)="k)",-1000*VALUE(MID(F219,2,LEN(F219)-3)),VALUE(SUBSTITUTE(F219,",","")))))),IF(RIGHT(F219,1)="T",1000000000000*VALUE(LEFT(F219,LEN(F219)-1)),IF(RIGHT(F219,1)="M",1000000*VALUE(LEFT(F219,LEN(F219)-1)),IF(RIGHT(F219,1)="B",1000000000*VALUE(LEFT(F219,LEN(F219)-1)),IF(RIGHT(F219,1)="%",0.01*VALUE(LEFT(F219,LEN(F219)-1)),IF(RIGHT(F219,1)="k",1000*VALUE(LEFT(F219,LEN(F219)-1)),VALUE(SUBSTITUTE(F219,",",""))))))))),"N/A")</f>
        <v/>
      </c>
      <c r="N219">
        <f>IFERROR(IF(TRIM(G219)="-", "N/A", IF(RIGHT(G219,1)=")",IF(RIGHT(G219,2)="T)",-1000000000000*VALUE(MID(G219,2,LEN(G219)-3)),IF(RIGHT(G219,2)="M)",-1000000*VALUE(MID(G219,2,LEN(G219)-3)),IF(RIGHT(G219,2)="B)",-1000000000*VALUE(MID(G219,2,LEN(G219)-3)),IF(RIGHT(G219,2)="k)",-1000*VALUE(MID(G219,2,LEN(G219)-3)),VALUE(SUBSTITUTE(G219,",","")))))),IF(RIGHT(G219,1)="T",1000000000000*VALUE(LEFT(G219,LEN(G219)-1)),IF(RIGHT(G219,1)="M",1000000*VALUE(LEFT(G219,LEN(G219)-1)),IF(RIGHT(G219,1)="B",1000000000*VALUE(LEFT(G219,LEN(G219)-1)),IF(RIGHT(G219,1)="%",0.01*VALUE(LEFT(G219,LEN(G219)-1)),IF(RIGHT(G219,1)="k",1000*VALUE(LEFT(G219,LEN(G219)-1)),VALUE(SUBSTITUTE(G219,",",""))))))))),"N/A")</f>
        <v/>
      </c>
      <c r="P219">
        <f>MAX(J219:N219)</f>
        <v/>
      </c>
      <c r="Q219">
        <f>IFERROR(J144+MATCH(P219,J219:N219,0)-1,"")</f>
        <v/>
      </c>
      <c r="R219">
        <f>IF(Q219="","",MIN(J219:N219))</f>
        <v/>
      </c>
      <c r="S219">
        <f>IFERROR(J144+MATCH(R219,J219:N219,0)-1,"")</f>
        <v/>
      </c>
      <c r="T219">
        <f>IFERROR(AVERAGE(J219:N219),"")</f>
        <v/>
      </c>
      <c r="U219">
        <f>IFERROR(STDEV(J219:N219),"")</f>
        <v/>
      </c>
      <c r="V219">
        <f>IFERROR(IF(C219="-","",IF(ISBLANK(B219),"",IF(OR(ISNUMBER(FIND("Growth",B219)),ISNUMBER(FIND("Margin",B219))),"",(J219-T219)/U219))),"")</f>
        <v/>
      </c>
      <c r="W219">
        <f>IFERROR(IF(OR(D219="-",ISBLANK(D219)),"",(K219-T219)/U219),"")</f>
        <v/>
      </c>
      <c r="X219">
        <f>IFERROR(IF(OR(E219="-",ISBLANK(E219)),"",(L219-T219)/U219),"")</f>
        <v/>
      </c>
      <c r="Y219">
        <f>IFERROR(IF(OR(F219="-",ISBLANK(F219)),"",(M219-T219)/U219),"")</f>
        <v/>
      </c>
      <c r="Z219">
        <f>IFERROR(IF(OR(G219="-",ISBLANK(G219)),"",(N219-T219)/U219),"")</f>
        <v/>
      </c>
      <c r="AA219">
        <f>IF(MAX(MAX(V219:Z219),ABS(MIN(V219:Z219)))=ABS(MIN(V219:Z219)),MIN(V219:Z219),MAX(V219:Z219))</f>
        <v/>
      </c>
      <c r="AB219">
        <f>IFERROR(V144+MATCH(AA219,V219:Z219,0)-1,"")</f>
        <v/>
      </c>
      <c r="AC219">
        <f>IF(AB219&lt;&gt;"",IF(S219=AB219,"Low",IF(AB219=Q219,"High","")),"")</f>
        <v/>
      </c>
      <c r="AE219">
        <f>IF(ISNUMBER(MATCH("N/A",J219:N219,0)),"",IFERROR((5 * SUMPRODUCT(J144:N144,J219:N219) - PRODUCT(SUM(J144:N144),SUM(J219:N219))) / ((5 * SUM((J144^2)+(K144^2)+(L144^2)+(M144^2)+(N144^2))) - SUM(J144:N144)^2),""))</f>
        <v/>
      </c>
      <c r="AF219">
        <f>IFERROR(CORREL(J144:N144,J219:N219),"")</f>
        <v/>
      </c>
      <c r="AZ219">
        <f>IF(Q219=S219,0,1)</f>
        <v/>
      </c>
      <c r="BA219">
        <f>IF(AZ219=1,IF(Q219="","",IF(Q219=N144,"Yes","No")),"")</f>
        <v/>
      </c>
      <c r="BB219">
        <f>IF(BA219="Yes",P219,"")</f>
        <v/>
      </c>
      <c r="BC219">
        <f>IF(AZ219=1,IF(S219="","",IF(S219=N144,"Yes","No")),"")</f>
        <v/>
      </c>
      <c r="BD219">
        <f>IF(BC219="Yes",R219,"")</f>
        <v/>
      </c>
      <c r="BE219">
        <f>IFERROR(IF(SIGN(AE219)=1,"Increasing",IF(SIGN(AE219)=-1,"Decreasing","")),"")</f>
        <v/>
      </c>
      <c r="BF219">
        <f>IF(OR(AND(BE219="Increasing",BA219="Yes"),AND(BE219="Decreasing",BC219="Yes")),"Yes","No")</f>
        <v/>
      </c>
      <c r="BG219">
        <f>IF(I219="pos_trend","Yes","No")</f>
        <v/>
      </c>
      <c r="BH219">
        <f>IF(AF219&lt;&gt;"",IF(ABS(AF219)&gt;0.8,"Yes","No"),"")</f>
        <v/>
      </c>
    </row>
    <row r="220" spans="1:60">
      <c r="I220">
        <f>IF(AND(K220&gt; J220, L220&gt; K220, M220&gt; L220, N220&gt; M220), "pos_trend", IF(AND(K220&lt; J220, L220&lt; K220, M220&lt; L220, N220&lt; M220), "neg_trend", "N/A"))</f>
        <v/>
      </c>
      <c r="J220">
        <f>IFERROR(IF(TRIM(C220)="-", "N/A", IF(RIGHT(C220,1)=")",IF(RIGHT(C220,2)="T)",-1000000000000*VALUE(MID(C220,2,LEN(C220)-3)),IF(RIGHT(C220,2)="M)",-1000000*VALUE(MID(C220,2,LEN(C220)-3)),IF(RIGHT(C220,2)="B)",-1000000000*VALUE(MID(C220,2,LEN(C220)-3)),IF(RIGHT(C220,2)="k)",-1000*VALUE(MID(C220,2,LEN(C220)-3)),VALUE(SUBSTITUTE(C220,",","")))))),IF(RIGHT(C220,1)="T",1000000000000*VALUE(LEFT(C220,LEN(C220)-1)),IF(RIGHT(C220,1)="M",1000000*VALUE(LEFT(C220,LEN(C220)-1)),IF(RIGHT(C220,1)="B",1000000000*VALUE(LEFT(C220,LEN(C220)-1)),IF(RIGHT(C220,1)="%",0.01*VALUE(LEFT(C220,LEN(C220)-1)),IF(RIGHT(C220,1)="k",1000*VALUE(LEFT(C220,LEN(C220)-1)),VALUE(SUBSTITUTE(C220,",",""))))))))),"N/A")</f>
        <v/>
      </c>
      <c r="K220">
        <f>IFERROR(IF(TRIM(D220)="-", "N/A", IF(RIGHT(D220,1)=")",IF(RIGHT(D220,2)="T)",-1000000000000*VALUE(MID(D220,2,LEN(D220)-3)),IF(RIGHT(D220,2)="M)",-1000000*VALUE(MID(D220,2,LEN(D220)-3)),IF(RIGHT(D220,2)="B)",-1000000000*VALUE(MID(D220,2,LEN(D220)-3)),IF(RIGHT(D220,2)="k)",-1000*VALUE(MID(D220,2,LEN(D220)-3)),VALUE(SUBSTITUTE(D220,",","")))))),IF(RIGHT(D220,1)="T",1000000000000*VALUE(LEFT(D220,LEN(D220)-1)),IF(RIGHT(D220,1)="M",1000000*VALUE(LEFT(D220,LEN(D220)-1)),IF(RIGHT(D220,1)="B",1000000000*VALUE(LEFT(D220,LEN(D220)-1)),IF(RIGHT(D220,1)="%",0.01*VALUE(LEFT(D220,LEN(D220)-1)),IF(RIGHT(D220,1)="k",1000*VALUE(LEFT(D220,LEN(D220)-1)),VALUE(SUBSTITUTE(D220,",",""))))))))),"N/A")</f>
        <v/>
      </c>
      <c r="L220">
        <f>IFERROR(IF(TRIM(E220)="-", "N/A", IF(RIGHT(E220,1)=")",IF(RIGHT(E220,2)="T)",-1000000000000*VALUE(MID(E220,2,LEN(E220)-3)),IF(RIGHT(E220,2)="M)",-1000000*VALUE(MID(E220,2,LEN(E220)-3)),IF(RIGHT(E220,2)="B)",-1000000000*VALUE(MID(E220,2,LEN(E220)-3)),IF(RIGHT(E220,2)="k)",-1000*VALUE(MID(E220,2,LEN(E220)-3)),VALUE(SUBSTITUTE(E220,",","")))))),IF(RIGHT(E220,1)="T",1000000000000*VALUE(LEFT(E220,LEN(E220)-1)),IF(RIGHT(E220,1)="M",1000000*VALUE(LEFT(E220,LEN(E220)-1)),IF(RIGHT(E220,1)="B",1000000000*VALUE(LEFT(E220,LEN(E220)-1)),IF(RIGHT(E220,1)="%",0.01*VALUE(LEFT(E220,LEN(E220)-1)),IF(RIGHT(E220,1)="k",1000*VALUE(LEFT(E220,LEN(E220)-1)),VALUE(SUBSTITUTE(E220,",",""))))))))),"N/A")</f>
        <v/>
      </c>
      <c r="M220">
        <f>IFERROR(IF(TRIM(F220)="-", "N/A", IF(RIGHT(F220,1)=")",IF(RIGHT(F220,2)="T)",-1000000000000*VALUE(MID(F220,2,LEN(F220)-3)),IF(RIGHT(F220,2)="M)",-1000000*VALUE(MID(F220,2,LEN(F220)-3)),IF(RIGHT(F220,2)="B)",-1000000000*VALUE(MID(F220,2,LEN(F220)-3)),IF(RIGHT(F220,2)="k)",-1000*VALUE(MID(F220,2,LEN(F220)-3)),VALUE(SUBSTITUTE(F220,",","")))))),IF(RIGHT(F220,1)="T",1000000000000*VALUE(LEFT(F220,LEN(F220)-1)),IF(RIGHT(F220,1)="M",1000000*VALUE(LEFT(F220,LEN(F220)-1)),IF(RIGHT(F220,1)="B",1000000000*VALUE(LEFT(F220,LEN(F220)-1)),IF(RIGHT(F220,1)="%",0.01*VALUE(LEFT(F220,LEN(F220)-1)),IF(RIGHT(F220,1)="k",1000*VALUE(LEFT(F220,LEN(F220)-1)),VALUE(SUBSTITUTE(F220,",",""))))))))),"N/A")</f>
        <v/>
      </c>
      <c r="N220">
        <f>IFERROR(IF(TRIM(G220)="-", "N/A", IF(RIGHT(G220,1)=")",IF(RIGHT(G220,2)="T)",-1000000000000*VALUE(MID(G220,2,LEN(G220)-3)),IF(RIGHT(G220,2)="M)",-1000000*VALUE(MID(G220,2,LEN(G220)-3)),IF(RIGHT(G220,2)="B)",-1000000000*VALUE(MID(G220,2,LEN(G220)-3)),IF(RIGHT(G220,2)="k)",-1000*VALUE(MID(G220,2,LEN(G220)-3)),VALUE(SUBSTITUTE(G220,",","")))))),IF(RIGHT(G220,1)="T",1000000000000*VALUE(LEFT(G220,LEN(G220)-1)),IF(RIGHT(G220,1)="M",1000000*VALUE(LEFT(G220,LEN(G220)-1)),IF(RIGHT(G220,1)="B",1000000000*VALUE(LEFT(G220,LEN(G220)-1)),IF(RIGHT(G220,1)="%",0.01*VALUE(LEFT(G220,LEN(G220)-1)),IF(RIGHT(G220,1)="k",1000*VALUE(LEFT(G220,LEN(G220)-1)),VALUE(SUBSTITUTE(G220,",",""))))))))),"N/A")</f>
        <v/>
      </c>
      <c r="P220">
        <f>MAX(J220:N220)</f>
        <v/>
      </c>
      <c r="Q220">
        <f>IFERROR(J144+MATCH(P220,J220:N220,0)-1,"")</f>
        <v/>
      </c>
      <c r="R220">
        <f>IF(Q220="","",MIN(J220:N220))</f>
        <v/>
      </c>
      <c r="S220">
        <f>IFERROR(J144+MATCH(R220,J220:N220,0)-1,"")</f>
        <v/>
      </c>
      <c r="T220">
        <f>IFERROR(AVERAGE(J220:N220),"")</f>
        <v/>
      </c>
      <c r="U220">
        <f>IFERROR(STDEV(J220:N220),"")</f>
        <v/>
      </c>
      <c r="V220">
        <f>IFERROR(IF(C220="-","",IF(ISBLANK(B220),"",IF(OR(ISNUMBER(FIND("Growth",B220)),ISNUMBER(FIND("Margin",B220))),"",(J220-T220)/U220))),"")</f>
        <v/>
      </c>
      <c r="W220">
        <f>IFERROR(IF(OR(D220="-",ISBLANK(D220)),"",(K220-T220)/U220),"")</f>
        <v/>
      </c>
      <c r="X220">
        <f>IFERROR(IF(OR(E220="-",ISBLANK(E220)),"",(L220-T220)/U220),"")</f>
        <v/>
      </c>
      <c r="Y220">
        <f>IFERROR(IF(OR(F220="-",ISBLANK(F220)),"",(M220-T220)/U220),"")</f>
        <v/>
      </c>
      <c r="Z220">
        <f>IFERROR(IF(OR(G220="-",ISBLANK(G220)),"",(N220-T220)/U220),"")</f>
        <v/>
      </c>
      <c r="AA220">
        <f>IF(MAX(MAX(V220:Z220),ABS(MIN(V220:Z220)))=ABS(MIN(V220:Z220)),MIN(V220:Z220),MAX(V220:Z220))</f>
        <v/>
      </c>
      <c r="AB220">
        <f>IFERROR(V144+MATCH(AA220,V220:Z220,0)-1,"")</f>
        <v/>
      </c>
      <c r="AC220">
        <f>IF(AB220&lt;&gt;"",IF(S220=AB220,"Low",IF(AB220=Q220,"High","")),"")</f>
        <v/>
      </c>
      <c r="AE220">
        <f>IF(ISNUMBER(MATCH("N/A",J220:N220,0)),"",IFERROR((5 * SUMPRODUCT(J144:N144,J220:N220) - PRODUCT(SUM(J144:N144),SUM(J220:N220))) / ((5 * SUM((J144^2)+(K144^2)+(L144^2)+(M144^2)+(N144^2))) - SUM(J144:N144)^2),""))</f>
        <v/>
      </c>
      <c r="AF220">
        <f>IFERROR(CORREL(J144:N144,J220:N220),"")</f>
        <v/>
      </c>
      <c r="AZ220">
        <f>IF(Q220=S220,0,1)</f>
        <v/>
      </c>
      <c r="BA220">
        <f>IF(AZ220=1,IF(Q220="","",IF(Q220=N144,"Yes","No")),"")</f>
        <v/>
      </c>
      <c r="BB220">
        <f>IF(BA220="Yes",P220,"")</f>
        <v/>
      </c>
      <c r="BC220">
        <f>IF(AZ220=1,IF(S220="","",IF(S220=N144,"Yes","No")),"")</f>
        <v/>
      </c>
      <c r="BD220">
        <f>IF(BC220="Yes",R220,"")</f>
        <v/>
      </c>
      <c r="BE220">
        <f>IFERROR(IF(SIGN(AE220)=1,"Increasing",IF(SIGN(AE220)=-1,"Decreasing","")),"")</f>
        <v/>
      </c>
      <c r="BF220">
        <f>IF(OR(AND(BE220="Increasing",BA220="Yes"),AND(BE220="Decreasing",BC220="Yes")),"Yes","No")</f>
        <v/>
      </c>
      <c r="BG220">
        <f>IF(I220="pos_trend","Yes","No")</f>
        <v/>
      </c>
      <c r="BH220">
        <f>IF(AF220&lt;&gt;"",IF(ABS(AF220)&gt;0.8,"Yes","No"),"")</f>
        <v/>
      </c>
    </row>
    <row r="221" spans="1:60">
      <c r="I221">
        <f>IF(AND(K221&gt; J221, L221&gt; K221, M221&gt; L221, N221&gt; M221), "pos_trend", IF(AND(K221&lt; J221, L221&lt; K221, M221&lt; L221, N221&lt; M221), "neg_trend", "N/A"))</f>
        <v/>
      </c>
      <c r="J221">
        <f>IFERROR(IF(TRIM(C221)="-", "N/A", IF(RIGHT(C221,1)=")",IF(RIGHT(C221,2)="T)",-1000000000000*VALUE(MID(C221,2,LEN(C221)-3)),IF(RIGHT(C221,2)="M)",-1000000*VALUE(MID(C221,2,LEN(C221)-3)),IF(RIGHT(C221,2)="B)",-1000000000*VALUE(MID(C221,2,LEN(C221)-3)),IF(RIGHT(C221,2)="k)",-1000*VALUE(MID(C221,2,LEN(C221)-3)),VALUE(SUBSTITUTE(C221,",","")))))),IF(RIGHT(C221,1)="T",1000000000000*VALUE(LEFT(C221,LEN(C221)-1)),IF(RIGHT(C221,1)="M",1000000*VALUE(LEFT(C221,LEN(C221)-1)),IF(RIGHT(C221,1)="B",1000000000*VALUE(LEFT(C221,LEN(C221)-1)),IF(RIGHT(C221,1)="%",0.01*VALUE(LEFT(C221,LEN(C221)-1)),IF(RIGHT(C221,1)="k",1000*VALUE(LEFT(C221,LEN(C221)-1)),VALUE(SUBSTITUTE(C221,",",""))))))))),"N/A")</f>
        <v/>
      </c>
      <c r="K221">
        <f>IFERROR(IF(TRIM(D221)="-", "N/A", IF(RIGHT(D221,1)=")",IF(RIGHT(D221,2)="T)",-1000000000000*VALUE(MID(D221,2,LEN(D221)-3)),IF(RIGHT(D221,2)="M)",-1000000*VALUE(MID(D221,2,LEN(D221)-3)),IF(RIGHT(D221,2)="B)",-1000000000*VALUE(MID(D221,2,LEN(D221)-3)),IF(RIGHT(D221,2)="k)",-1000*VALUE(MID(D221,2,LEN(D221)-3)),VALUE(SUBSTITUTE(D221,",","")))))),IF(RIGHT(D221,1)="T",1000000000000*VALUE(LEFT(D221,LEN(D221)-1)),IF(RIGHT(D221,1)="M",1000000*VALUE(LEFT(D221,LEN(D221)-1)),IF(RIGHT(D221,1)="B",1000000000*VALUE(LEFT(D221,LEN(D221)-1)),IF(RIGHT(D221,1)="%",0.01*VALUE(LEFT(D221,LEN(D221)-1)),IF(RIGHT(D221,1)="k",1000*VALUE(LEFT(D221,LEN(D221)-1)),VALUE(SUBSTITUTE(D221,",",""))))))))),"N/A")</f>
        <v/>
      </c>
      <c r="L221">
        <f>IFERROR(IF(TRIM(E221)="-", "N/A", IF(RIGHT(E221,1)=")",IF(RIGHT(E221,2)="T)",-1000000000000*VALUE(MID(E221,2,LEN(E221)-3)),IF(RIGHT(E221,2)="M)",-1000000*VALUE(MID(E221,2,LEN(E221)-3)),IF(RIGHT(E221,2)="B)",-1000000000*VALUE(MID(E221,2,LEN(E221)-3)),IF(RIGHT(E221,2)="k)",-1000*VALUE(MID(E221,2,LEN(E221)-3)),VALUE(SUBSTITUTE(E221,",","")))))),IF(RIGHT(E221,1)="T",1000000000000*VALUE(LEFT(E221,LEN(E221)-1)),IF(RIGHT(E221,1)="M",1000000*VALUE(LEFT(E221,LEN(E221)-1)),IF(RIGHT(E221,1)="B",1000000000*VALUE(LEFT(E221,LEN(E221)-1)),IF(RIGHT(E221,1)="%",0.01*VALUE(LEFT(E221,LEN(E221)-1)),IF(RIGHT(E221,1)="k",1000*VALUE(LEFT(E221,LEN(E221)-1)),VALUE(SUBSTITUTE(E221,",",""))))))))),"N/A")</f>
        <v/>
      </c>
      <c r="M221">
        <f>IFERROR(IF(TRIM(F221)="-", "N/A", IF(RIGHT(F221,1)=")",IF(RIGHT(F221,2)="T)",-1000000000000*VALUE(MID(F221,2,LEN(F221)-3)),IF(RIGHT(F221,2)="M)",-1000000*VALUE(MID(F221,2,LEN(F221)-3)),IF(RIGHT(F221,2)="B)",-1000000000*VALUE(MID(F221,2,LEN(F221)-3)),IF(RIGHT(F221,2)="k)",-1000*VALUE(MID(F221,2,LEN(F221)-3)),VALUE(SUBSTITUTE(F221,",","")))))),IF(RIGHT(F221,1)="T",1000000000000*VALUE(LEFT(F221,LEN(F221)-1)),IF(RIGHT(F221,1)="M",1000000*VALUE(LEFT(F221,LEN(F221)-1)),IF(RIGHT(F221,1)="B",1000000000*VALUE(LEFT(F221,LEN(F221)-1)),IF(RIGHT(F221,1)="%",0.01*VALUE(LEFT(F221,LEN(F221)-1)),IF(RIGHT(F221,1)="k",1000*VALUE(LEFT(F221,LEN(F221)-1)),VALUE(SUBSTITUTE(F221,",",""))))))))),"N/A")</f>
        <v/>
      </c>
      <c r="N221">
        <f>IFERROR(IF(TRIM(G221)="-", "N/A", IF(RIGHT(G221,1)=")",IF(RIGHT(G221,2)="T)",-1000000000000*VALUE(MID(G221,2,LEN(G221)-3)),IF(RIGHT(G221,2)="M)",-1000000*VALUE(MID(G221,2,LEN(G221)-3)),IF(RIGHT(G221,2)="B)",-1000000000*VALUE(MID(G221,2,LEN(G221)-3)),IF(RIGHT(G221,2)="k)",-1000*VALUE(MID(G221,2,LEN(G221)-3)),VALUE(SUBSTITUTE(G221,",","")))))),IF(RIGHT(G221,1)="T",1000000000000*VALUE(LEFT(G221,LEN(G221)-1)),IF(RIGHT(G221,1)="M",1000000*VALUE(LEFT(G221,LEN(G221)-1)),IF(RIGHT(G221,1)="B",1000000000*VALUE(LEFT(G221,LEN(G221)-1)),IF(RIGHT(G221,1)="%",0.01*VALUE(LEFT(G221,LEN(G221)-1)),IF(RIGHT(G221,1)="k",1000*VALUE(LEFT(G221,LEN(G221)-1)),VALUE(SUBSTITUTE(G221,",",""))))))))),"N/A")</f>
        <v/>
      </c>
      <c r="P221">
        <f>MAX(J221:N221)</f>
        <v/>
      </c>
      <c r="Q221">
        <f>IFERROR(J144+MATCH(P221,J221:N221,0)-1,"")</f>
        <v/>
      </c>
      <c r="R221">
        <f>IF(Q221="","",MIN(J221:N221))</f>
        <v/>
      </c>
      <c r="S221">
        <f>IFERROR(J144+MATCH(R221,J221:N221,0)-1,"")</f>
        <v/>
      </c>
      <c r="T221">
        <f>IFERROR(AVERAGE(J221:N221),"")</f>
        <v/>
      </c>
      <c r="U221">
        <f>IFERROR(STDEV(J221:N221),"")</f>
        <v/>
      </c>
      <c r="V221">
        <f>IFERROR(IF(C221="-","",IF(ISBLANK(B221),"",IF(OR(ISNUMBER(FIND("Growth",B221)),ISNUMBER(FIND("Margin",B221))),"",(J221-T221)/U221))),"")</f>
        <v/>
      </c>
      <c r="W221">
        <f>IFERROR(IF(OR(D221="-",ISBLANK(D221)),"",(K221-T221)/U221),"")</f>
        <v/>
      </c>
      <c r="X221">
        <f>IFERROR(IF(OR(E221="-",ISBLANK(E221)),"",(L221-T221)/U221),"")</f>
        <v/>
      </c>
      <c r="Y221">
        <f>IFERROR(IF(OR(F221="-",ISBLANK(F221)),"",(M221-T221)/U221),"")</f>
        <v/>
      </c>
      <c r="Z221">
        <f>IFERROR(IF(OR(G221="-",ISBLANK(G221)),"",(N221-T221)/U221),"")</f>
        <v/>
      </c>
      <c r="AA221">
        <f>IF(MAX(MAX(V221:Z221),ABS(MIN(V221:Z221)))=ABS(MIN(V221:Z221)),MIN(V221:Z221),MAX(V221:Z221))</f>
        <v/>
      </c>
      <c r="AB221">
        <f>IFERROR(V144+MATCH(AA221,V221:Z221,0)-1,"")</f>
        <v/>
      </c>
      <c r="AC221">
        <f>IF(AB221&lt;&gt;"",IF(S221=AB221,"Low",IF(AB221=Q221,"High","")),"")</f>
        <v/>
      </c>
      <c r="AE221">
        <f>IF(ISNUMBER(MATCH("N/A",J221:N221,0)),"",IFERROR((5 * SUMPRODUCT(J144:N144,J221:N221) - PRODUCT(SUM(J144:N144),SUM(J221:N221))) / ((5 * SUM((J144^2)+(K144^2)+(L144^2)+(M144^2)+(N144^2))) - SUM(J144:N144)^2),""))</f>
        <v/>
      </c>
      <c r="AF221">
        <f>IFERROR(CORREL(J144:N144,J221:N221),"")</f>
        <v/>
      </c>
      <c r="AZ221">
        <f>IF(Q221=S221,0,1)</f>
        <v/>
      </c>
      <c r="BA221">
        <f>IF(AZ221=1,IF(Q221="","",IF(Q221=N144,"Yes","No")),"")</f>
        <v/>
      </c>
      <c r="BB221">
        <f>IF(BA221="Yes",P221,"")</f>
        <v/>
      </c>
      <c r="BC221">
        <f>IF(AZ221=1,IF(S221="","",IF(S221=N144,"Yes","No")),"")</f>
        <v/>
      </c>
      <c r="BD221">
        <f>IF(BC221="Yes",R221,"")</f>
        <v/>
      </c>
      <c r="BE221">
        <f>IFERROR(IF(SIGN(AE221)=1,"Increasing",IF(SIGN(AE221)=-1,"Decreasing","")),"")</f>
        <v/>
      </c>
      <c r="BF221">
        <f>IF(OR(AND(BE221="Increasing",BA221="Yes"),AND(BE221="Decreasing",BC221="Yes")),"Yes","No")</f>
        <v/>
      </c>
      <c r="BG221">
        <f>IF(I221="pos_trend","Yes","No")</f>
        <v/>
      </c>
      <c r="BH221">
        <f>IF(AF221&lt;&gt;"",IF(ABS(AF221)&gt;0.8,"Yes","No"),"")</f>
        <v/>
      </c>
    </row>
    <row r="222" spans="1:60">
      <c r="I222">
        <f>IF(AND(K222&gt; J222, L222&gt; K222, M222&gt; L222, N222&gt; M222), "pos_trend", IF(AND(K222&lt; J222, L222&lt; K222, M222&lt; L222, N222&lt; M222), "neg_trend", "N/A"))</f>
        <v/>
      </c>
      <c r="J222">
        <f>IFERROR(IF(TRIM(C222)="-", "N/A", IF(RIGHT(C222,1)=")",IF(RIGHT(C222,2)="T)",-1000000000000*VALUE(MID(C222,2,LEN(C222)-3)),IF(RIGHT(C222,2)="M)",-1000000*VALUE(MID(C222,2,LEN(C222)-3)),IF(RIGHT(C222,2)="B)",-1000000000*VALUE(MID(C222,2,LEN(C222)-3)),IF(RIGHT(C222,2)="k)",-1000*VALUE(MID(C222,2,LEN(C222)-3)),VALUE(SUBSTITUTE(C222,",","")))))),IF(RIGHT(C222,1)="T",1000000000000*VALUE(LEFT(C222,LEN(C222)-1)),IF(RIGHT(C222,1)="M",1000000*VALUE(LEFT(C222,LEN(C222)-1)),IF(RIGHT(C222,1)="B",1000000000*VALUE(LEFT(C222,LEN(C222)-1)),IF(RIGHT(C222,1)="%",0.01*VALUE(LEFT(C222,LEN(C222)-1)),IF(RIGHT(C222,1)="k",1000*VALUE(LEFT(C222,LEN(C222)-1)),VALUE(SUBSTITUTE(C222,",",""))))))))),"N/A")</f>
        <v/>
      </c>
      <c r="K222">
        <f>IFERROR(IF(TRIM(D222)="-", "N/A", IF(RIGHT(D222,1)=")",IF(RIGHT(D222,2)="T)",-1000000000000*VALUE(MID(D222,2,LEN(D222)-3)),IF(RIGHT(D222,2)="M)",-1000000*VALUE(MID(D222,2,LEN(D222)-3)),IF(RIGHT(D222,2)="B)",-1000000000*VALUE(MID(D222,2,LEN(D222)-3)),IF(RIGHT(D222,2)="k)",-1000*VALUE(MID(D222,2,LEN(D222)-3)),VALUE(SUBSTITUTE(D222,",","")))))),IF(RIGHT(D222,1)="T",1000000000000*VALUE(LEFT(D222,LEN(D222)-1)),IF(RIGHT(D222,1)="M",1000000*VALUE(LEFT(D222,LEN(D222)-1)),IF(RIGHT(D222,1)="B",1000000000*VALUE(LEFT(D222,LEN(D222)-1)),IF(RIGHT(D222,1)="%",0.01*VALUE(LEFT(D222,LEN(D222)-1)),IF(RIGHT(D222,1)="k",1000*VALUE(LEFT(D222,LEN(D222)-1)),VALUE(SUBSTITUTE(D222,",",""))))))))),"N/A")</f>
        <v/>
      </c>
      <c r="L222">
        <f>IFERROR(IF(TRIM(E222)="-", "N/A", IF(RIGHT(E222,1)=")",IF(RIGHT(E222,2)="T)",-1000000000000*VALUE(MID(E222,2,LEN(E222)-3)),IF(RIGHT(E222,2)="M)",-1000000*VALUE(MID(E222,2,LEN(E222)-3)),IF(RIGHT(E222,2)="B)",-1000000000*VALUE(MID(E222,2,LEN(E222)-3)),IF(RIGHT(E222,2)="k)",-1000*VALUE(MID(E222,2,LEN(E222)-3)),VALUE(SUBSTITUTE(E222,",","")))))),IF(RIGHT(E222,1)="T",1000000000000*VALUE(LEFT(E222,LEN(E222)-1)),IF(RIGHT(E222,1)="M",1000000*VALUE(LEFT(E222,LEN(E222)-1)),IF(RIGHT(E222,1)="B",1000000000*VALUE(LEFT(E222,LEN(E222)-1)),IF(RIGHT(E222,1)="%",0.01*VALUE(LEFT(E222,LEN(E222)-1)),IF(RIGHT(E222,1)="k",1000*VALUE(LEFT(E222,LEN(E222)-1)),VALUE(SUBSTITUTE(E222,",",""))))))))),"N/A")</f>
        <v/>
      </c>
      <c r="M222">
        <f>IFERROR(IF(TRIM(F222)="-", "N/A", IF(RIGHT(F222,1)=")",IF(RIGHT(F222,2)="T)",-1000000000000*VALUE(MID(F222,2,LEN(F222)-3)),IF(RIGHT(F222,2)="M)",-1000000*VALUE(MID(F222,2,LEN(F222)-3)),IF(RIGHT(F222,2)="B)",-1000000000*VALUE(MID(F222,2,LEN(F222)-3)),IF(RIGHT(F222,2)="k)",-1000*VALUE(MID(F222,2,LEN(F222)-3)),VALUE(SUBSTITUTE(F222,",","")))))),IF(RIGHT(F222,1)="T",1000000000000*VALUE(LEFT(F222,LEN(F222)-1)),IF(RIGHT(F222,1)="M",1000000*VALUE(LEFT(F222,LEN(F222)-1)),IF(RIGHT(F222,1)="B",1000000000*VALUE(LEFT(F222,LEN(F222)-1)),IF(RIGHT(F222,1)="%",0.01*VALUE(LEFT(F222,LEN(F222)-1)),IF(RIGHT(F222,1)="k",1000*VALUE(LEFT(F222,LEN(F222)-1)),VALUE(SUBSTITUTE(F222,",",""))))))))),"N/A")</f>
        <v/>
      </c>
      <c r="N222">
        <f>IFERROR(IF(TRIM(G222)="-", "N/A", IF(RIGHT(G222,1)=")",IF(RIGHT(G222,2)="T)",-1000000000000*VALUE(MID(G222,2,LEN(G222)-3)),IF(RIGHT(G222,2)="M)",-1000000*VALUE(MID(G222,2,LEN(G222)-3)),IF(RIGHT(G222,2)="B)",-1000000000*VALUE(MID(G222,2,LEN(G222)-3)),IF(RIGHT(G222,2)="k)",-1000*VALUE(MID(G222,2,LEN(G222)-3)),VALUE(SUBSTITUTE(G222,",","")))))),IF(RIGHT(G222,1)="T",1000000000000*VALUE(LEFT(G222,LEN(G222)-1)),IF(RIGHT(G222,1)="M",1000000*VALUE(LEFT(G222,LEN(G222)-1)),IF(RIGHT(G222,1)="B",1000000000*VALUE(LEFT(G222,LEN(G222)-1)),IF(RIGHT(G222,1)="%",0.01*VALUE(LEFT(G222,LEN(G222)-1)),IF(RIGHT(G222,1)="k",1000*VALUE(LEFT(G222,LEN(G222)-1)),VALUE(SUBSTITUTE(G222,",",""))))))))),"N/A")</f>
        <v/>
      </c>
      <c r="P222">
        <f>MAX(J222:N222)</f>
        <v/>
      </c>
      <c r="Q222">
        <f>IFERROR(J144+MATCH(P222,J222:N222,0)-1,"")</f>
        <v/>
      </c>
      <c r="R222">
        <f>IF(Q222="","",MIN(J222:N222))</f>
        <v/>
      </c>
      <c r="S222">
        <f>IFERROR(J144+MATCH(R222,J222:N222,0)-1,"")</f>
        <v/>
      </c>
      <c r="T222">
        <f>IFERROR(AVERAGE(J222:N222),"")</f>
        <v/>
      </c>
      <c r="U222">
        <f>IFERROR(STDEV(J222:N222),"")</f>
        <v/>
      </c>
      <c r="V222">
        <f>IFERROR(IF(C222="-","",IF(ISBLANK(B222),"",IF(OR(ISNUMBER(FIND("Growth",B222)),ISNUMBER(FIND("Margin",B222))),"",(J222-T222)/U222))),"")</f>
        <v/>
      </c>
      <c r="W222">
        <f>IFERROR(IF(OR(D222="-",ISBLANK(D222)),"",(K222-T222)/U222),"")</f>
        <v/>
      </c>
      <c r="X222">
        <f>IFERROR(IF(OR(E222="-",ISBLANK(E222)),"",(L222-T222)/U222),"")</f>
        <v/>
      </c>
      <c r="Y222">
        <f>IFERROR(IF(OR(F222="-",ISBLANK(F222)),"",(M222-T222)/U222),"")</f>
        <v/>
      </c>
      <c r="Z222">
        <f>IFERROR(IF(OR(G222="-",ISBLANK(G222)),"",(N222-T222)/U222),"")</f>
        <v/>
      </c>
      <c r="AA222">
        <f>IF(MAX(MAX(V222:Z222),ABS(MIN(V222:Z222)))=ABS(MIN(V222:Z222)),MIN(V222:Z222),MAX(V222:Z222))</f>
        <v/>
      </c>
      <c r="AB222">
        <f>IFERROR(V144+MATCH(AA222,V222:Z222,0)-1,"")</f>
        <v/>
      </c>
      <c r="AC222">
        <f>IF(AB222&lt;&gt;"",IF(S222=AB222,"Low",IF(AB222=Q222,"High","")),"")</f>
        <v/>
      </c>
      <c r="AE222">
        <f>IF(ISNUMBER(MATCH("N/A",J222:N222,0)),"",IFERROR((5 * SUMPRODUCT(J144:N144,J222:N222) - PRODUCT(SUM(J144:N144),SUM(J222:N222))) / ((5 * SUM((J144^2)+(K144^2)+(L144^2)+(M144^2)+(N144^2))) - SUM(J144:N144)^2),""))</f>
        <v/>
      </c>
      <c r="AF222">
        <f>IFERROR(CORREL(J144:N144,J222:N222),"")</f>
        <v/>
      </c>
      <c r="AZ222">
        <f>IF(Q222=S222,0,1)</f>
        <v/>
      </c>
      <c r="BA222">
        <f>IF(AZ222=1,IF(Q222="","",IF(Q222=N144,"Yes","No")),"")</f>
        <v/>
      </c>
      <c r="BB222">
        <f>IF(BA222="Yes",P222,"")</f>
        <v/>
      </c>
      <c r="BC222">
        <f>IF(AZ222=1,IF(S222="","",IF(S222=N144,"Yes","No")),"")</f>
        <v/>
      </c>
      <c r="BD222">
        <f>IF(BC222="Yes",R222,"")</f>
        <v/>
      </c>
      <c r="BE222">
        <f>IFERROR(IF(SIGN(AE222)=1,"Increasing",IF(SIGN(AE222)=-1,"Decreasing","")),"")</f>
        <v/>
      </c>
      <c r="BF222">
        <f>IF(OR(AND(BE222="Increasing",BA222="Yes"),AND(BE222="Decreasing",BC222="Yes")),"Yes","No")</f>
        <v/>
      </c>
      <c r="BG222">
        <f>IF(I222="pos_trend","Yes","No")</f>
        <v/>
      </c>
      <c r="BH222">
        <f>IF(AF222&lt;&gt;"",IF(ABS(AF222)&gt;0.8,"Yes","No"),"")</f>
        <v/>
      </c>
    </row>
    <row r="223" spans="1:60">
      <c r="I223">
        <f>IF(AND(K223&gt; J223, L223&gt; K223, M223&gt; L223, N223&gt; M223), "pos_trend", IF(AND(K223&lt; J223, L223&lt; K223, M223&lt; L223, N223&lt; M223), "neg_trend", "N/A"))</f>
        <v/>
      </c>
      <c r="J223">
        <f>IFERROR(IF(TRIM(C223)="-", "N/A", IF(RIGHT(C223,1)=")",IF(RIGHT(C223,2)="T)",-1000000000000*VALUE(MID(C223,2,LEN(C223)-3)),IF(RIGHT(C223,2)="M)",-1000000*VALUE(MID(C223,2,LEN(C223)-3)),IF(RIGHT(C223,2)="B)",-1000000000*VALUE(MID(C223,2,LEN(C223)-3)),IF(RIGHT(C223,2)="k)",-1000*VALUE(MID(C223,2,LEN(C223)-3)),VALUE(SUBSTITUTE(C223,",","")))))),IF(RIGHT(C223,1)="T",1000000000000*VALUE(LEFT(C223,LEN(C223)-1)),IF(RIGHT(C223,1)="M",1000000*VALUE(LEFT(C223,LEN(C223)-1)),IF(RIGHT(C223,1)="B",1000000000*VALUE(LEFT(C223,LEN(C223)-1)),IF(RIGHT(C223,1)="%",0.01*VALUE(LEFT(C223,LEN(C223)-1)),IF(RIGHT(C223,1)="k",1000*VALUE(LEFT(C223,LEN(C223)-1)),VALUE(SUBSTITUTE(C223,",",""))))))))),"N/A")</f>
        <v/>
      </c>
      <c r="K223">
        <f>IFERROR(IF(TRIM(D223)="-", "N/A", IF(RIGHT(D223,1)=")",IF(RIGHT(D223,2)="T)",-1000000000000*VALUE(MID(D223,2,LEN(D223)-3)),IF(RIGHT(D223,2)="M)",-1000000*VALUE(MID(D223,2,LEN(D223)-3)),IF(RIGHT(D223,2)="B)",-1000000000*VALUE(MID(D223,2,LEN(D223)-3)),IF(RIGHT(D223,2)="k)",-1000*VALUE(MID(D223,2,LEN(D223)-3)),VALUE(SUBSTITUTE(D223,",","")))))),IF(RIGHT(D223,1)="T",1000000000000*VALUE(LEFT(D223,LEN(D223)-1)),IF(RIGHT(D223,1)="M",1000000*VALUE(LEFT(D223,LEN(D223)-1)),IF(RIGHT(D223,1)="B",1000000000*VALUE(LEFT(D223,LEN(D223)-1)),IF(RIGHT(D223,1)="%",0.01*VALUE(LEFT(D223,LEN(D223)-1)),IF(RIGHT(D223,1)="k",1000*VALUE(LEFT(D223,LEN(D223)-1)),VALUE(SUBSTITUTE(D223,",",""))))))))),"N/A")</f>
        <v/>
      </c>
      <c r="L223">
        <f>IFERROR(IF(TRIM(E223)="-", "N/A", IF(RIGHT(E223,1)=")",IF(RIGHT(E223,2)="T)",-1000000000000*VALUE(MID(E223,2,LEN(E223)-3)),IF(RIGHT(E223,2)="M)",-1000000*VALUE(MID(E223,2,LEN(E223)-3)),IF(RIGHT(E223,2)="B)",-1000000000*VALUE(MID(E223,2,LEN(E223)-3)),IF(RIGHT(E223,2)="k)",-1000*VALUE(MID(E223,2,LEN(E223)-3)),VALUE(SUBSTITUTE(E223,",","")))))),IF(RIGHT(E223,1)="T",1000000000000*VALUE(LEFT(E223,LEN(E223)-1)),IF(RIGHT(E223,1)="M",1000000*VALUE(LEFT(E223,LEN(E223)-1)),IF(RIGHT(E223,1)="B",1000000000*VALUE(LEFT(E223,LEN(E223)-1)),IF(RIGHT(E223,1)="%",0.01*VALUE(LEFT(E223,LEN(E223)-1)),IF(RIGHT(E223,1)="k",1000*VALUE(LEFT(E223,LEN(E223)-1)),VALUE(SUBSTITUTE(E223,",",""))))))))),"N/A")</f>
        <v/>
      </c>
      <c r="M223">
        <f>IFERROR(IF(TRIM(F223)="-", "N/A", IF(RIGHT(F223,1)=")",IF(RIGHT(F223,2)="T)",-1000000000000*VALUE(MID(F223,2,LEN(F223)-3)),IF(RIGHT(F223,2)="M)",-1000000*VALUE(MID(F223,2,LEN(F223)-3)),IF(RIGHT(F223,2)="B)",-1000000000*VALUE(MID(F223,2,LEN(F223)-3)),IF(RIGHT(F223,2)="k)",-1000*VALUE(MID(F223,2,LEN(F223)-3)),VALUE(SUBSTITUTE(F223,",","")))))),IF(RIGHT(F223,1)="T",1000000000000*VALUE(LEFT(F223,LEN(F223)-1)),IF(RIGHT(F223,1)="M",1000000*VALUE(LEFT(F223,LEN(F223)-1)),IF(RIGHT(F223,1)="B",1000000000*VALUE(LEFT(F223,LEN(F223)-1)),IF(RIGHT(F223,1)="%",0.01*VALUE(LEFT(F223,LEN(F223)-1)),IF(RIGHT(F223,1)="k",1000*VALUE(LEFT(F223,LEN(F223)-1)),VALUE(SUBSTITUTE(F223,",",""))))))))),"N/A")</f>
        <v/>
      </c>
      <c r="N223">
        <f>IFERROR(IF(TRIM(G223)="-", "N/A", IF(RIGHT(G223,1)=")",IF(RIGHT(G223,2)="T)",-1000000000000*VALUE(MID(G223,2,LEN(G223)-3)),IF(RIGHT(G223,2)="M)",-1000000*VALUE(MID(G223,2,LEN(G223)-3)),IF(RIGHT(G223,2)="B)",-1000000000*VALUE(MID(G223,2,LEN(G223)-3)),IF(RIGHT(G223,2)="k)",-1000*VALUE(MID(G223,2,LEN(G223)-3)),VALUE(SUBSTITUTE(G223,",","")))))),IF(RIGHT(G223,1)="T",1000000000000*VALUE(LEFT(G223,LEN(G223)-1)),IF(RIGHT(G223,1)="M",1000000*VALUE(LEFT(G223,LEN(G223)-1)),IF(RIGHT(G223,1)="B",1000000000*VALUE(LEFT(G223,LEN(G223)-1)),IF(RIGHT(G223,1)="%",0.01*VALUE(LEFT(G223,LEN(G223)-1)),IF(RIGHT(G223,1)="k",1000*VALUE(LEFT(G223,LEN(G223)-1)),VALUE(SUBSTITUTE(G223,",",""))))))))),"N/A")</f>
        <v/>
      </c>
      <c r="P223">
        <f>MAX(J223:N223)</f>
        <v/>
      </c>
      <c r="Q223">
        <f>IFERROR(J144+MATCH(P223,J223:N223,0)-1,"")</f>
        <v/>
      </c>
      <c r="R223">
        <f>IF(Q223="","",MIN(J223:N223))</f>
        <v/>
      </c>
      <c r="S223">
        <f>IFERROR(J144+MATCH(R223,J223:N223,0)-1,"")</f>
        <v/>
      </c>
      <c r="T223">
        <f>IFERROR(AVERAGE(J223:N223),"")</f>
        <v/>
      </c>
      <c r="U223">
        <f>IFERROR(STDEV(J223:N223),"")</f>
        <v/>
      </c>
      <c r="V223">
        <f>IFERROR(IF(C223="-","",IF(ISBLANK(B223),"",IF(OR(ISNUMBER(FIND("Growth",B223)),ISNUMBER(FIND("Margin",B223))),"",(J223-T223)/U223))),"")</f>
        <v/>
      </c>
      <c r="W223">
        <f>IFERROR(IF(OR(D223="-",ISBLANK(D223)),"",(K223-T223)/U223),"")</f>
        <v/>
      </c>
      <c r="X223">
        <f>IFERROR(IF(OR(E223="-",ISBLANK(E223)),"",(L223-T223)/U223),"")</f>
        <v/>
      </c>
      <c r="Y223">
        <f>IFERROR(IF(OR(F223="-",ISBLANK(F223)),"",(M223-T223)/U223),"")</f>
        <v/>
      </c>
      <c r="Z223">
        <f>IFERROR(IF(OR(G223="-",ISBLANK(G223)),"",(N223-T223)/U223),"")</f>
        <v/>
      </c>
      <c r="AA223">
        <f>IF(MAX(MAX(V223:Z223),ABS(MIN(V223:Z223)))=ABS(MIN(V223:Z223)),MIN(V223:Z223),MAX(V223:Z223))</f>
        <v/>
      </c>
      <c r="AB223">
        <f>IFERROR(V144+MATCH(AA223,V223:Z223,0)-1,"")</f>
        <v/>
      </c>
      <c r="AC223">
        <f>IF(AB223&lt;&gt;"",IF(S223=AB223,"Low",IF(AB223=Q223,"High","")),"")</f>
        <v/>
      </c>
      <c r="AE223">
        <f>IF(ISNUMBER(MATCH("N/A",J223:N223,0)),"",IFERROR((5 * SUMPRODUCT(J144:N144,J223:N223) - PRODUCT(SUM(J144:N144),SUM(J223:N223))) / ((5 * SUM((J144^2)+(K144^2)+(L144^2)+(M144^2)+(N144^2))) - SUM(J144:N144)^2),""))</f>
        <v/>
      </c>
      <c r="AF223">
        <f>IFERROR(CORREL(J144:N144,J223:N223),"")</f>
        <v/>
      </c>
      <c r="AZ223">
        <f>IF(Q223=S223,0,1)</f>
        <v/>
      </c>
      <c r="BA223">
        <f>IF(AZ223=1,IF(Q223="","",IF(Q223=N144,"Yes","No")),"")</f>
        <v/>
      </c>
      <c r="BB223">
        <f>IF(BA223="Yes",P223,"")</f>
        <v/>
      </c>
      <c r="BC223">
        <f>IF(AZ223=1,IF(S223="","",IF(S223=N144,"Yes","No")),"")</f>
        <v/>
      </c>
      <c r="BD223">
        <f>IF(BC223="Yes",R223,"")</f>
        <v/>
      </c>
      <c r="BE223">
        <f>IFERROR(IF(SIGN(AE223)=1,"Increasing",IF(SIGN(AE223)=-1,"Decreasing","")),"")</f>
        <v/>
      </c>
      <c r="BF223">
        <f>IF(OR(AND(BE223="Increasing",BA223="Yes"),AND(BE223="Decreasing",BC223="Yes")),"Yes","No")</f>
        <v/>
      </c>
      <c r="BG223">
        <f>IF(I223="pos_trend","Yes","No")</f>
        <v/>
      </c>
      <c r="BH223">
        <f>IF(AF223&lt;&gt;"",IF(ABS(AF223)&gt;0.8,"Yes","No"),"")</f>
        <v/>
      </c>
    </row>
    <row r="224" spans="1:60">
      <c r="I224">
        <f>IF(AND(K224&gt; J224, L224&gt; K224, M224&gt; L224, N224&gt; M224), "pos_trend", IF(AND(K224&lt; J224, L224&lt; K224, M224&lt; L224, N224&lt; M224), "neg_trend", "N/A"))</f>
        <v/>
      </c>
      <c r="J224">
        <f>IFERROR(IF(TRIM(C224)="-", "N/A", IF(RIGHT(C224,1)=")",IF(RIGHT(C224,2)="T)",-1000000000000*VALUE(MID(C224,2,LEN(C224)-3)),IF(RIGHT(C224,2)="M)",-1000000*VALUE(MID(C224,2,LEN(C224)-3)),IF(RIGHT(C224,2)="B)",-1000000000*VALUE(MID(C224,2,LEN(C224)-3)),IF(RIGHT(C224,2)="k)",-1000*VALUE(MID(C224,2,LEN(C224)-3)),VALUE(SUBSTITUTE(C224,",","")))))),IF(RIGHT(C224,1)="T",1000000000000*VALUE(LEFT(C224,LEN(C224)-1)),IF(RIGHT(C224,1)="M",1000000*VALUE(LEFT(C224,LEN(C224)-1)),IF(RIGHT(C224,1)="B",1000000000*VALUE(LEFT(C224,LEN(C224)-1)),IF(RIGHT(C224,1)="%",0.01*VALUE(LEFT(C224,LEN(C224)-1)),IF(RIGHT(C224,1)="k",1000*VALUE(LEFT(C224,LEN(C224)-1)),VALUE(SUBSTITUTE(C224,",",""))))))))),"N/A")</f>
        <v/>
      </c>
      <c r="K224">
        <f>IFERROR(IF(TRIM(D224)="-", "N/A", IF(RIGHT(D224,1)=")",IF(RIGHT(D224,2)="T)",-1000000000000*VALUE(MID(D224,2,LEN(D224)-3)),IF(RIGHT(D224,2)="M)",-1000000*VALUE(MID(D224,2,LEN(D224)-3)),IF(RIGHT(D224,2)="B)",-1000000000*VALUE(MID(D224,2,LEN(D224)-3)),IF(RIGHT(D224,2)="k)",-1000*VALUE(MID(D224,2,LEN(D224)-3)),VALUE(SUBSTITUTE(D224,",","")))))),IF(RIGHT(D224,1)="T",1000000000000*VALUE(LEFT(D224,LEN(D224)-1)),IF(RIGHT(D224,1)="M",1000000*VALUE(LEFT(D224,LEN(D224)-1)),IF(RIGHT(D224,1)="B",1000000000*VALUE(LEFT(D224,LEN(D224)-1)),IF(RIGHT(D224,1)="%",0.01*VALUE(LEFT(D224,LEN(D224)-1)),IF(RIGHT(D224,1)="k",1000*VALUE(LEFT(D224,LEN(D224)-1)),VALUE(SUBSTITUTE(D224,",",""))))))))),"N/A")</f>
        <v/>
      </c>
      <c r="L224">
        <f>IFERROR(IF(TRIM(E224)="-", "N/A", IF(RIGHT(E224,1)=")",IF(RIGHT(E224,2)="T)",-1000000000000*VALUE(MID(E224,2,LEN(E224)-3)),IF(RIGHT(E224,2)="M)",-1000000*VALUE(MID(E224,2,LEN(E224)-3)),IF(RIGHT(E224,2)="B)",-1000000000*VALUE(MID(E224,2,LEN(E224)-3)),IF(RIGHT(E224,2)="k)",-1000*VALUE(MID(E224,2,LEN(E224)-3)),VALUE(SUBSTITUTE(E224,",","")))))),IF(RIGHT(E224,1)="T",1000000000000*VALUE(LEFT(E224,LEN(E224)-1)),IF(RIGHT(E224,1)="M",1000000*VALUE(LEFT(E224,LEN(E224)-1)),IF(RIGHT(E224,1)="B",1000000000*VALUE(LEFT(E224,LEN(E224)-1)),IF(RIGHT(E224,1)="%",0.01*VALUE(LEFT(E224,LEN(E224)-1)),IF(RIGHT(E224,1)="k",1000*VALUE(LEFT(E224,LEN(E224)-1)),VALUE(SUBSTITUTE(E224,",",""))))))))),"N/A")</f>
        <v/>
      </c>
      <c r="M224">
        <f>IFERROR(IF(TRIM(F224)="-", "N/A", IF(RIGHT(F224,1)=")",IF(RIGHT(F224,2)="T)",-1000000000000*VALUE(MID(F224,2,LEN(F224)-3)),IF(RIGHT(F224,2)="M)",-1000000*VALUE(MID(F224,2,LEN(F224)-3)),IF(RIGHT(F224,2)="B)",-1000000000*VALUE(MID(F224,2,LEN(F224)-3)),IF(RIGHT(F224,2)="k)",-1000*VALUE(MID(F224,2,LEN(F224)-3)),VALUE(SUBSTITUTE(F224,",","")))))),IF(RIGHT(F224,1)="T",1000000000000*VALUE(LEFT(F224,LEN(F224)-1)),IF(RIGHT(F224,1)="M",1000000*VALUE(LEFT(F224,LEN(F224)-1)),IF(RIGHT(F224,1)="B",1000000000*VALUE(LEFT(F224,LEN(F224)-1)),IF(RIGHT(F224,1)="%",0.01*VALUE(LEFT(F224,LEN(F224)-1)),IF(RIGHT(F224,1)="k",1000*VALUE(LEFT(F224,LEN(F224)-1)),VALUE(SUBSTITUTE(F224,",",""))))))))),"N/A")</f>
        <v/>
      </c>
      <c r="N224">
        <f>IFERROR(IF(TRIM(G224)="-", "N/A", IF(RIGHT(G224,1)=")",IF(RIGHT(G224,2)="T)",-1000000000000*VALUE(MID(G224,2,LEN(G224)-3)),IF(RIGHT(G224,2)="M)",-1000000*VALUE(MID(G224,2,LEN(G224)-3)),IF(RIGHT(G224,2)="B)",-1000000000*VALUE(MID(G224,2,LEN(G224)-3)),IF(RIGHT(G224,2)="k)",-1000*VALUE(MID(G224,2,LEN(G224)-3)),VALUE(SUBSTITUTE(G224,",","")))))),IF(RIGHT(G224,1)="T",1000000000000*VALUE(LEFT(G224,LEN(G224)-1)),IF(RIGHT(G224,1)="M",1000000*VALUE(LEFT(G224,LEN(G224)-1)),IF(RIGHT(G224,1)="B",1000000000*VALUE(LEFT(G224,LEN(G224)-1)),IF(RIGHT(G224,1)="%",0.01*VALUE(LEFT(G224,LEN(G224)-1)),IF(RIGHT(G224,1)="k",1000*VALUE(LEFT(G224,LEN(G224)-1)),VALUE(SUBSTITUTE(G224,",",""))))))))),"N/A")</f>
        <v/>
      </c>
      <c r="P224">
        <f>MAX(J224:N224)</f>
        <v/>
      </c>
      <c r="Q224">
        <f>IFERROR(J144+MATCH(P224,J224:N224,0)-1,"")</f>
        <v/>
      </c>
      <c r="R224">
        <f>IF(Q224="","",MIN(J224:N224))</f>
        <v/>
      </c>
      <c r="S224">
        <f>IFERROR(J144+MATCH(R224,J224:N224,0)-1,"")</f>
        <v/>
      </c>
      <c r="T224">
        <f>IFERROR(AVERAGE(J224:N224),"")</f>
        <v/>
      </c>
      <c r="U224">
        <f>IFERROR(STDEV(J224:N224),"")</f>
        <v/>
      </c>
      <c r="V224">
        <f>IFERROR(IF(C224="-","",IF(ISBLANK(B224),"",IF(OR(ISNUMBER(FIND("Growth",B224)),ISNUMBER(FIND("Margin",B224))),"",(J224-T224)/U224))),"")</f>
        <v/>
      </c>
      <c r="W224">
        <f>IFERROR(IF(OR(D224="-",ISBLANK(D224)),"",(K224-T224)/U224),"")</f>
        <v/>
      </c>
      <c r="X224">
        <f>IFERROR(IF(OR(E224="-",ISBLANK(E224)),"",(L224-T224)/U224),"")</f>
        <v/>
      </c>
      <c r="Y224">
        <f>IFERROR(IF(OR(F224="-",ISBLANK(F224)),"",(M224-T224)/U224),"")</f>
        <v/>
      </c>
      <c r="Z224">
        <f>IFERROR(IF(OR(G224="-",ISBLANK(G224)),"",(N224-T224)/U224),"")</f>
        <v/>
      </c>
      <c r="AA224">
        <f>IF(MAX(MAX(V224:Z224),ABS(MIN(V224:Z224)))=ABS(MIN(V224:Z224)),MIN(V224:Z224),MAX(V224:Z224))</f>
        <v/>
      </c>
      <c r="AB224">
        <f>IFERROR(V144+MATCH(AA224,V224:Z224,0)-1,"")</f>
        <v/>
      </c>
      <c r="AC224">
        <f>IF(AB224&lt;&gt;"",IF(S224=AB224,"Low",IF(AB224=Q224,"High","")),"")</f>
        <v/>
      </c>
      <c r="AE224">
        <f>IF(ISNUMBER(MATCH("N/A",J224:N224,0)),"",IFERROR((5 * SUMPRODUCT(J144:N144,J224:N224) - PRODUCT(SUM(J144:N144),SUM(J224:N224))) / ((5 * SUM((J144^2)+(K144^2)+(L144^2)+(M144^2)+(N144^2))) - SUM(J144:N144)^2),""))</f>
        <v/>
      </c>
      <c r="AF224">
        <f>IFERROR(CORREL(J144:N144,J224:N224),"")</f>
        <v/>
      </c>
      <c r="AZ224">
        <f>IF(Q224=S224,0,1)</f>
        <v/>
      </c>
      <c r="BA224">
        <f>IF(AZ224=1,IF(Q224="","",IF(Q224=N144,"Yes","No")),"")</f>
        <v/>
      </c>
      <c r="BB224">
        <f>IF(BA224="Yes",P224,"")</f>
        <v/>
      </c>
      <c r="BC224">
        <f>IF(AZ224=1,IF(S224="","",IF(S224=N144,"Yes","No")),"")</f>
        <v/>
      </c>
      <c r="BD224">
        <f>IF(BC224="Yes",R224,"")</f>
        <v/>
      </c>
      <c r="BE224">
        <f>IFERROR(IF(SIGN(AE224)=1,"Increasing",IF(SIGN(AE224)=-1,"Decreasing","")),"")</f>
        <v/>
      </c>
      <c r="BF224">
        <f>IF(OR(AND(BE224="Increasing",BA224="Yes"),AND(BE224="Decreasing",BC224="Yes")),"Yes","No")</f>
        <v/>
      </c>
      <c r="BG224">
        <f>IF(I224="pos_trend","Yes","No")</f>
        <v/>
      </c>
      <c r="BH224">
        <f>IF(AF224&lt;&gt;"",IF(ABS(AF224)&gt;0.8,"Yes","No"),"")</f>
        <v/>
      </c>
    </row>
    <row r="225" spans="1:60">
      <c r="I225">
        <f>IF(AND(K225&gt; J225, L225&gt; K225, M225&gt; L225, N225&gt; M225), "pos_trend", IF(AND(K225&lt; J225, L225&lt; K225, M225&lt; L225, N225&lt; M225), "neg_trend", "N/A"))</f>
        <v/>
      </c>
      <c r="J225">
        <f>IFERROR(IF(TRIM(C225)="-", "N/A", IF(RIGHT(C225,1)=")",IF(RIGHT(C225,2)="T)",-1000000000000*VALUE(MID(C225,2,LEN(C225)-3)),IF(RIGHT(C225,2)="M)",-1000000*VALUE(MID(C225,2,LEN(C225)-3)),IF(RIGHT(C225,2)="B)",-1000000000*VALUE(MID(C225,2,LEN(C225)-3)),IF(RIGHT(C225,2)="k)",-1000*VALUE(MID(C225,2,LEN(C225)-3)),VALUE(SUBSTITUTE(C225,",","")))))),IF(RIGHT(C225,1)="T",1000000000000*VALUE(LEFT(C225,LEN(C225)-1)),IF(RIGHT(C225,1)="M",1000000*VALUE(LEFT(C225,LEN(C225)-1)),IF(RIGHT(C225,1)="B",1000000000*VALUE(LEFT(C225,LEN(C225)-1)),IF(RIGHT(C225,1)="%",0.01*VALUE(LEFT(C225,LEN(C225)-1)),IF(RIGHT(C225,1)="k",1000*VALUE(LEFT(C225,LEN(C225)-1)),VALUE(SUBSTITUTE(C225,",",""))))))))),"N/A")</f>
        <v/>
      </c>
      <c r="K225">
        <f>IFERROR(IF(TRIM(D225)="-", "N/A", IF(RIGHT(D225,1)=")",IF(RIGHT(D225,2)="T)",-1000000000000*VALUE(MID(D225,2,LEN(D225)-3)),IF(RIGHT(D225,2)="M)",-1000000*VALUE(MID(D225,2,LEN(D225)-3)),IF(RIGHT(D225,2)="B)",-1000000000*VALUE(MID(D225,2,LEN(D225)-3)),IF(RIGHT(D225,2)="k)",-1000*VALUE(MID(D225,2,LEN(D225)-3)),VALUE(SUBSTITUTE(D225,",","")))))),IF(RIGHT(D225,1)="T",1000000000000*VALUE(LEFT(D225,LEN(D225)-1)),IF(RIGHT(D225,1)="M",1000000*VALUE(LEFT(D225,LEN(D225)-1)),IF(RIGHT(D225,1)="B",1000000000*VALUE(LEFT(D225,LEN(D225)-1)),IF(RIGHT(D225,1)="%",0.01*VALUE(LEFT(D225,LEN(D225)-1)),IF(RIGHT(D225,1)="k",1000*VALUE(LEFT(D225,LEN(D225)-1)),VALUE(SUBSTITUTE(D225,",",""))))))))),"N/A")</f>
        <v/>
      </c>
      <c r="L225">
        <f>IFERROR(IF(TRIM(E225)="-", "N/A", IF(RIGHT(E225,1)=")",IF(RIGHT(E225,2)="T)",-1000000000000*VALUE(MID(E225,2,LEN(E225)-3)),IF(RIGHT(E225,2)="M)",-1000000*VALUE(MID(E225,2,LEN(E225)-3)),IF(RIGHT(E225,2)="B)",-1000000000*VALUE(MID(E225,2,LEN(E225)-3)),IF(RIGHT(E225,2)="k)",-1000*VALUE(MID(E225,2,LEN(E225)-3)),VALUE(SUBSTITUTE(E225,",","")))))),IF(RIGHT(E225,1)="T",1000000000000*VALUE(LEFT(E225,LEN(E225)-1)),IF(RIGHT(E225,1)="M",1000000*VALUE(LEFT(E225,LEN(E225)-1)),IF(RIGHT(E225,1)="B",1000000000*VALUE(LEFT(E225,LEN(E225)-1)),IF(RIGHT(E225,1)="%",0.01*VALUE(LEFT(E225,LEN(E225)-1)),IF(RIGHT(E225,1)="k",1000*VALUE(LEFT(E225,LEN(E225)-1)),VALUE(SUBSTITUTE(E225,",",""))))))))),"N/A")</f>
        <v/>
      </c>
      <c r="M225">
        <f>IFERROR(IF(TRIM(F225)="-", "N/A", IF(RIGHT(F225,1)=")",IF(RIGHT(F225,2)="T)",-1000000000000*VALUE(MID(F225,2,LEN(F225)-3)),IF(RIGHT(F225,2)="M)",-1000000*VALUE(MID(F225,2,LEN(F225)-3)),IF(RIGHT(F225,2)="B)",-1000000000*VALUE(MID(F225,2,LEN(F225)-3)),IF(RIGHT(F225,2)="k)",-1000*VALUE(MID(F225,2,LEN(F225)-3)),VALUE(SUBSTITUTE(F225,",","")))))),IF(RIGHT(F225,1)="T",1000000000000*VALUE(LEFT(F225,LEN(F225)-1)),IF(RIGHT(F225,1)="M",1000000*VALUE(LEFT(F225,LEN(F225)-1)),IF(RIGHT(F225,1)="B",1000000000*VALUE(LEFT(F225,LEN(F225)-1)),IF(RIGHT(F225,1)="%",0.01*VALUE(LEFT(F225,LEN(F225)-1)),IF(RIGHT(F225,1)="k",1000*VALUE(LEFT(F225,LEN(F225)-1)),VALUE(SUBSTITUTE(F225,",",""))))))))),"N/A")</f>
        <v/>
      </c>
      <c r="N225">
        <f>IFERROR(IF(TRIM(G225)="-", "N/A", IF(RIGHT(G225,1)=")",IF(RIGHT(G225,2)="T)",-1000000000000*VALUE(MID(G225,2,LEN(G225)-3)),IF(RIGHT(G225,2)="M)",-1000000*VALUE(MID(G225,2,LEN(G225)-3)),IF(RIGHT(G225,2)="B)",-1000000000*VALUE(MID(G225,2,LEN(G225)-3)),IF(RIGHT(G225,2)="k)",-1000*VALUE(MID(G225,2,LEN(G225)-3)),VALUE(SUBSTITUTE(G225,",","")))))),IF(RIGHT(G225,1)="T",1000000000000*VALUE(LEFT(G225,LEN(G225)-1)),IF(RIGHT(G225,1)="M",1000000*VALUE(LEFT(G225,LEN(G225)-1)),IF(RIGHT(G225,1)="B",1000000000*VALUE(LEFT(G225,LEN(G225)-1)),IF(RIGHT(G225,1)="%",0.01*VALUE(LEFT(G225,LEN(G225)-1)),IF(RIGHT(G225,1)="k",1000*VALUE(LEFT(G225,LEN(G225)-1)),VALUE(SUBSTITUTE(G225,",",""))))))))),"N/A")</f>
        <v/>
      </c>
      <c r="P225">
        <f>MAX(J225:N225)</f>
        <v/>
      </c>
      <c r="Q225">
        <f>IFERROR(J144+MATCH(P225,J225:N225,0)-1,"")</f>
        <v/>
      </c>
      <c r="R225">
        <f>IF(Q225="","",MIN(J225:N225))</f>
        <v/>
      </c>
      <c r="S225">
        <f>IFERROR(J144+MATCH(R225,J225:N225,0)-1,"")</f>
        <v/>
      </c>
      <c r="T225">
        <f>IFERROR(AVERAGE(J225:N225),"")</f>
        <v/>
      </c>
      <c r="U225">
        <f>IFERROR(STDEV(J225:N225),"")</f>
        <v/>
      </c>
      <c r="V225">
        <f>IFERROR(IF(C225="-","",IF(ISBLANK(B225),"",IF(OR(ISNUMBER(FIND("Growth",B225)),ISNUMBER(FIND("Margin",B225))),"",(J225-T225)/U225))),"")</f>
        <v/>
      </c>
      <c r="W225">
        <f>IFERROR(IF(OR(D225="-",ISBLANK(D225)),"",(K225-T225)/U225),"")</f>
        <v/>
      </c>
      <c r="X225">
        <f>IFERROR(IF(OR(E225="-",ISBLANK(E225)),"",(L225-T225)/U225),"")</f>
        <v/>
      </c>
      <c r="Y225">
        <f>IFERROR(IF(OR(F225="-",ISBLANK(F225)),"",(M225-T225)/U225),"")</f>
        <v/>
      </c>
      <c r="Z225">
        <f>IFERROR(IF(OR(G225="-",ISBLANK(G225)),"",(N225-T225)/U225),"")</f>
        <v/>
      </c>
      <c r="AA225">
        <f>IF(MAX(MAX(V225:Z225),ABS(MIN(V225:Z225)))=ABS(MIN(V225:Z225)),MIN(V225:Z225),MAX(V225:Z225))</f>
        <v/>
      </c>
      <c r="AB225">
        <f>IFERROR(V144+MATCH(AA225,V225:Z225,0)-1,"")</f>
        <v/>
      </c>
      <c r="AC225">
        <f>IF(AB225&lt;&gt;"",IF(S225=AB225,"Low",IF(AB225=Q225,"High","")),"")</f>
        <v/>
      </c>
      <c r="AE225">
        <f>IF(ISNUMBER(MATCH("N/A",J225:N225,0)),"",IFERROR((5 * SUMPRODUCT(J144:N144,J225:N225) - PRODUCT(SUM(J144:N144),SUM(J225:N225))) / ((5 * SUM((J144^2)+(K144^2)+(L144^2)+(M144^2)+(N144^2))) - SUM(J144:N144)^2),""))</f>
        <v/>
      </c>
      <c r="AF225">
        <f>IFERROR(CORREL(J144:N144,J225:N225),"")</f>
        <v/>
      </c>
      <c r="AZ225">
        <f>IF(Q225=S225,0,1)</f>
        <v/>
      </c>
      <c r="BA225">
        <f>IF(AZ225=1,IF(Q225="","",IF(Q225=N144,"Yes","No")),"")</f>
        <v/>
      </c>
      <c r="BB225">
        <f>IF(BA225="Yes",P225,"")</f>
        <v/>
      </c>
      <c r="BC225">
        <f>IF(AZ225=1,IF(S225="","",IF(S225=N144,"Yes","No")),"")</f>
        <v/>
      </c>
      <c r="BD225">
        <f>IF(BC225="Yes",R225,"")</f>
        <v/>
      </c>
      <c r="BE225">
        <f>IFERROR(IF(SIGN(AE225)=1,"Increasing",IF(SIGN(AE225)=-1,"Decreasing","")),"")</f>
        <v/>
      </c>
      <c r="BF225">
        <f>IF(OR(AND(BE225="Increasing",BA225="Yes"),AND(BE225="Decreasing",BC225="Yes")),"Yes","No")</f>
        <v/>
      </c>
      <c r="BG225">
        <f>IF(I225="pos_trend","Yes","No")</f>
        <v/>
      </c>
      <c r="BH225">
        <f>IF(AF225&lt;&gt;"",IF(ABS(AF225)&gt;0.8,"Yes","No"),"")</f>
        <v/>
      </c>
    </row>
    <row r="226" spans="1:60">
      <c r="I226">
        <f>IF(AND(K226&gt; J226, L226&gt; K226, M226&gt; L226, N226&gt; M226), "pos_trend", IF(AND(K226&lt; J226, L226&lt; K226, M226&lt; L226, N226&lt; M226), "neg_trend", "N/A"))</f>
        <v/>
      </c>
      <c r="J226">
        <f>IFERROR(IF(TRIM(C226)="-", "N/A", IF(RIGHT(C226,1)=")",IF(RIGHT(C226,2)="T)",-1000000000000*VALUE(MID(C226,2,LEN(C226)-3)),IF(RIGHT(C226,2)="M)",-1000000*VALUE(MID(C226,2,LEN(C226)-3)),IF(RIGHT(C226,2)="B)",-1000000000*VALUE(MID(C226,2,LEN(C226)-3)),IF(RIGHT(C226,2)="k)",-1000*VALUE(MID(C226,2,LEN(C226)-3)),VALUE(SUBSTITUTE(C226,",","")))))),IF(RIGHT(C226,1)="T",1000000000000*VALUE(LEFT(C226,LEN(C226)-1)),IF(RIGHT(C226,1)="M",1000000*VALUE(LEFT(C226,LEN(C226)-1)),IF(RIGHT(C226,1)="B",1000000000*VALUE(LEFT(C226,LEN(C226)-1)),IF(RIGHT(C226,1)="%",0.01*VALUE(LEFT(C226,LEN(C226)-1)),IF(RIGHT(C226,1)="k",1000*VALUE(LEFT(C226,LEN(C226)-1)),VALUE(SUBSTITUTE(C226,",",""))))))))),"N/A")</f>
        <v/>
      </c>
      <c r="K226">
        <f>IFERROR(IF(TRIM(D226)="-", "N/A", IF(RIGHT(D226,1)=")",IF(RIGHT(D226,2)="T)",-1000000000000*VALUE(MID(D226,2,LEN(D226)-3)),IF(RIGHT(D226,2)="M)",-1000000*VALUE(MID(D226,2,LEN(D226)-3)),IF(RIGHT(D226,2)="B)",-1000000000*VALUE(MID(D226,2,LEN(D226)-3)),IF(RIGHT(D226,2)="k)",-1000*VALUE(MID(D226,2,LEN(D226)-3)),VALUE(SUBSTITUTE(D226,",","")))))),IF(RIGHT(D226,1)="T",1000000000000*VALUE(LEFT(D226,LEN(D226)-1)),IF(RIGHT(D226,1)="M",1000000*VALUE(LEFT(D226,LEN(D226)-1)),IF(RIGHT(D226,1)="B",1000000000*VALUE(LEFT(D226,LEN(D226)-1)),IF(RIGHT(D226,1)="%",0.01*VALUE(LEFT(D226,LEN(D226)-1)),IF(RIGHT(D226,1)="k",1000*VALUE(LEFT(D226,LEN(D226)-1)),VALUE(SUBSTITUTE(D226,",",""))))))))),"N/A")</f>
        <v/>
      </c>
      <c r="L226">
        <f>IFERROR(IF(TRIM(E226)="-", "N/A", IF(RIGHT(E226,1)=")",IF(RIGHT(E226,2)="T)",-1000000000000*VALUE(MID(E226,2,LEN(E226)-3)),IF(RIGHT(E226,2)="M)",-1000000*VALUE(MID(E226,2,LEN(E226)-3)),IF(RIGHT(E226,2)="B)",-1000000000*VALUE(MID(E226,2,LEN(E226)-3)),IF(RIGHT(E226,2)="k)",-1000*VALUE(MID(E226,2,LEN(E226)-3)),VALUE(SUBSTITUTE(E226,",","")))))),IF(RIGHT(E226,1)="T",1000000000000*VALUE(LEFT(E226,LEN(E226)-1)),IF(RIGHT(E226,1)="M",1000000*VALUE(LEFT(E226,LEN(E226)-1)),IF(RIGHT(E226,1)="B",1000000000*VALUE(LEFT(E226,LEN(E226)-1)),IF(RIGHT(E226,1)="%",0.01*VALUE(LEFT(E226,LEN(E226)-1)),IF(RIGHT(E226,1)="k",1000*VALUE(LEFT(E226,LEN(E226)-1)),VALUE(SUBSTITUTE(E226,",",""))))))))),"N/A")</f>
        <v/>
      </c>
      <c r="M226">
        <f>IFERROR(IF(TRIM(F226)="-", "N/A", IF(RIGHT(F226,1)=")",IF(RIGHT(F226,2)="T)",-1000000000000*VALUE(MID(F226,2,LEN(F226)-3)),IF(RIGHT(F226,2)="M)",-1000000*VALUE(MID(F226,2,LEN(F226)-3)),IF(RIGHT(F226,2)="B)",-1000000000*VALUE(MID(F226,2,LEN(F226)-3)),IF(RIGHT(F226,2)="k)",-1000*VALUE(MID(F226,2,LEN(F226)-3)),VALUE(SUBSTITUTE(F226,",","")))))),IF(RIGHT(F226,1)="T",1000000000000*VALUE(LEFT(F226,LEN(F226)-1)),IF(RIGHT(F226,1)="M",1000000*VALUE(LEFT(F226,LEN(F226)-1)),IF(RIGHT(F226,1)="B",1000000000*VALUE(LEFT(F226,LEN(F226)-1)),IF(RIGHT(F226,1)="%",0.01*VALUE(LEFT(F226,LEN(F226)-1)),IF(RIGHT(F226,1)="k",1000*VALUE(LEFT(F226,LEN(F226)-1)),VALUE(SUBSTITUTE(F226,",",""))))))))),"N/A")</f>
        <v/>
      </c>
      <c r="N226">
        <f>IFERROR(IF(TRIM(G226)="-", "N/A", IF(RIGHT(G226,1)=")",IF(RIGHT(G226,2)="T)",-1000000000000*VALUE(MID(G226,2,LEN(G226)-3)),IF(RIGHT(G226,2)="M)",-1000000*VALUE(MID(G226,2,LEN(G226)-3)),IF(RIGHT(G226,2)="B)",-1000000000*VALUE(MID(G226,2,LEN(G226)-3)),IF(RIGHT(G226,2)="k)",-1000*VALUE(MID(G226,2,LEN(G226)-3)),VALUE(SUBSTITUTE(G226,",","")))))),IF(RIGHT(G226,1)="T",1000000000000*VALUE(LEFT(G226,LEN(G226)-1)),IF(RIGHT(G226,1)="M",1000000*VALUE(LEFT(G226,LEN(G226)-1)),IF(RIGHT(G226,1)="B",1000000000*VALUE(LEFT(G226,LEN(G226)-1)),IF(RIGHT(G226,1)="%",0.01*VALUE(LEFT(G226,LEN(G226)-1)),IF(RIGHT(G226,1)="k",1000*VALUE(LEFT(G226,LEN(G226)-1)),VALUE(SUBSTITUTE(G226,",",""))))))))),"N/A")</f>
        <v/>
      </c>
      <c r="P226">
        <f>MAX(J226:N226)</f>
        <v/>
      </c>
      <c r="Q226">
        <f>IFERROR(J144+MATCH(P226,J226:N226,0)-1,"")</f>
        <v/>
      </c>
      <c r="R226">
        <f>IF(Q226="","",MIN(J226:N226))</f>
        <v/>
      </c>
      <c r="S226">
        <f>IFERROR(J144+MATCH(R226,J226:N226,0)-1,"")</f>
        <v/>
      </c>
      <c r="T226">
        <f>IFERROR(AVERAGE(J226:N226),"")</f>
        <v/>
      </c>
      <c r="U226">
        <f>IFERROR(STDEV(J226:N226),"")</f>
        <v/>
      </c>
      <c r="V226">
        <f>IFERROR(IF(C226="-","",IF(ISBLANK(B226),"",IF(OR(ISNUMBER(FIND("Growth",B226)),ISNUMBER(FIND("Margin",B226))),"",(J226-T226)/U226))),"")</f>
        <v/>
      </c>
      <c r="W226">
        <f>IFERROR(IF(OR(D226="-",ISBLANK(D226)),"",(K226-T226)/U226),"")</f>
        <v/>
      </c>
      <c r="X226">
        <f>IFERROR(IF(OR(E226="-",ISBLANK(E226)),"",(L226-T226)/U226),"")</f>
        <v/>
      </c>
      <c r="Y226">
        <f>IFERROR(IF(OR(F226="-",ISBLANK(F226)),"",(M226-T226)/U226),"")</f>
        <v/>
      </c>
      <c r="Z226">
        <f>IFERROR(IF(OR(G226="-",ISBLANK(G226)),"",(N226-T226)/U226),"")</f>
        <v/>
      </c>
      <c r="AA226">
        <f>IF(MAX(MAX(V226:Z226),ABS(MIN(V226:Z226)))=ABS(MIN(V226:Z226)),MIN(V226:Z226),MAX(V226:Z226))</f>
        <v/>
      </c>
      <c r="AB226">
        <f>IFERROR(V144+MATCH(AA226,V226:Z226,0)-1,"")</f>
        <v/>
      </c>
      <c r="AC226">
        <f>IF(AB226&lt;&gt;"",IF(S226=AB226,"Low",IF(AB226=Q226,"High","")),"")</f>
        <v/>
      </c>
      <c r="AE226">
        <f>IF(ISNUMBER(MATCH("N/A",J226:N226,0)),"",IFERROR((5 * SUMPRODUCT(J144:N144,J226:N226) - PRODUCT(SUM(J144:N144),SUM(J226:N226))) / ((5 * SUM((J144^2)+(K144^2)+(L144^2)+(M144^2)+(N144^2))) - SUM(J144:N144)^2),""))</f>
        <v/>
      </c>
      <c r="AF226">
        <f>IFERROR(CORREL(J144:N144,J226:N226),"")</f>
        <v/>
      </c>
      <c r="AZ226">
        <f>IF(Q226=S226,0,1)</f>
        <v/>
      </c>
      <c r="BA226">
        <f>IF(AZ226=1,IF(Q226="","",IF(Q226=N144,"Yes","No")),"")</f>
        <v/>
      </c>
      <c r="BB226">
        <f>IF(BA226="Yes",P226,"")</f>
        <v/>
      </c>
      <c r="BC226">
        <f>IF(AZ226=1,IF(S226="","",IF(S226=N144,"Yes","No")),"")</f>
        <v/>
      </c>
      <c r="BD226">
        <f>IF(BC226="Yes",R226,"")</f>
        <v/>
      </c>
      <c r="BE226">
        <f>IFERROR(IF(SIGN(AE226)=1,"Increasing",IF(SIGN(AE226)=-1,"Decreasing","")),"")</f>
        <v/>
      </c>
      <c r="BF226">
        <f>IF(OR(AND(BE226="Increasing",BA226="Yes"),AND(BE226="Decreasing",BC226="Yes")),"Yes","No")</f>
        <v/>
      </c>
      <c r="BG226">
        <f>IF(I226="pos_trend","Yes","No")</f>
        <v/>
      </c>
      <c r="BH226">
        <f>IF(AF226&lt;&gt;"",IF(ABS(AF226)&gt;0.8,"Yes","No"),"")</f>
        <v/>
      </c>
    </row>
    <row r="227" spans="1:60">
      <c r="P227">
        <f>MAX(J227:N227)</f>
        <v/>
      </c>
      <c r="Q227">
        <f>IFERROR(J144+MATCH(P227,J227:N227,0)-1,"")</f>
        <v/>
      </c>
      <c r="R227">
        <f>IF(Q227="","",MIN(J227:N227))</f>
        <v/>
      </c>
      <c r="S227">
        <f>IFERROR(J144+MATCH(R227,J227:N227,0)-1,"")</f>
        <v/>
      </c>
      <c r="T227">
        <f>IFERROR(AVERAGE(J227:N227),"")</f>
        <v/>
      </c>
      <c r="U227">
        <f>IFERROR(STDEV(J227:N227),"")</f>
        <v/>
      </c>
      <c r="V227">
        <f>IFERROR(IF(C227="-","",IF(ISBLANK(B227),"",IF(OR(ISNUMBER(FIND("Growth",B227)),ISNUMBER(FIND("Margin",B227))),"",(J227-T227)/U227))),"")</f>
        <v/>
      </c>
      <c r="W227">
        <f>IFERROR(IF(OR(D227="-",ISBLANK(D227)),"",(K227-T227)/U227),"")</f>
        <v/>
      </c>
      <c r="X227">
        <f>IFERROR(IF(OR(E227="-",ISBLANK(E227)),"",(L227-T227)/U227),"")</f>
        <v/>
      </c>
      <c r="Y227">
        <f>IFERROR(IF(OR(F227="-",ISBLANK(F227)),"",(M227-T227)/U227),"")</f>
        <v/>
      </c>
      <c r="Z227">
        <f>IFERROR(IF(OR(G227="-",ISBLANK(G227)),"",(N227-T227)/U227),"")</f>
        <v/>
      </c>
      <c r="AA227">
        <f>IF(MAX(MAX(V227:Z227),ABS(MIN(V227:Z227)))=ABS(MIN(V227:Z227)),MIN(V227:Z227),MAX(V227:Z227))</f>
        <v/>
      </c>
      <c r="AB227">
        <f>IFERROR(V144+MATCH(AA227,V227:Z227,0)-1,"")</f>
        <v/>
      </c>
      <c r="AC227">
        <f>IF(AB227&lt;&gt;"",IF(S227=AB227,"Low",IF(AB227=Q227,"High","")),"")</f>
        <v/>
      </c>
      <c r="AE227">
        <f>IF(ISNUMBER(MATCH("N/A",J227:N227,0)),"",IFERROR((5 * SUMPRODUCT(J144:N144,J227:N227) - PRODUCT(SUM(J144:N144),SUM(J227:N227))) / ((5 * SUM((J144^2)+(K144^2)+(L144^2)+(M144^2)+(N144^2))) - SUM(J144:N144)^2),""))</f>
        <v/>
      </c>
      <c r="AF227">
        <f>IFERROR(CORREL(J144:N144,J227:N227),"")</f>
        <v/>
      </c>
      <c r="AZ227">
        <f>IF(Q227=S227,0,1)</f>
        <v/>
      </c>
      <c r="BA227">
        <f>IF(AZ227=1,IF(Q227="","",IF(Q227=N144,"Yes","No")),"")</f>
        <v/>
      </c>
      <c r="BB227">
        <f>IF(BA227="Yes",P227,"")</f>
        <v/>
      </c>
      <c r="BC227">
        <f>IF(AZ227=1,IF(S227="","",IF(S227=N144,"Yes","No")),"")</f>
        <v/>
      </c>
      <c r="BD227">
        <f>IF(BC227="Yes",R227,"")</f>
        <v/>
      </c>
      <c r="BE227">
        <f>IFERROR(IF(SIGN(AE227)=1,"Increasing",IF(SIGN(AE227)=-1,"Decreasing","")),"")</f>
        <v/>
      </c>
      <c r="BF227">
        <f>IF(OR(AND(BE227="Increasing",BA227="Yes"),AND(BE227="Decreasing",BC227="Yes")),"Yes","No")</f>
        <v/>
      </c>
      <c r="BG227">
        <f>IF(I227="pos_trend","Yes","No")</f>
        <v/>
      </c>
      <c r="BH227">
        <f>IF(AF227&lt;&gt;"",IF(ABS(AF227)&gt;0.8,"Yes","No"),"")</f>
        <v/>
      </c>
    </row>
    <row r="228" spans="1:60">
      <c r="I228">
        <f>IF(AND(K228&gt; J228, L228&gt; K228, M228&gt; L228, N228&gt; M228), "pos_trend", IF(AND(K228&lt; J228, L228&lt; K228, M228&lt; L228, N228&lt; M228), "neg_trend", "N/A"))</f>
        <v/>
      </c>
      <c r="J228">
        <f>IFERROR(IF(TRIM(C228)="-", "N/A", IF(RIGHT(C228,1)=")",IF(RIGHT(C228,2)="T)",-1000000000000*VALUE(MID(C228,2,LEN(C228)-3)),IF(RIGHT(C228,2)="M)",-1000000*VALUE(MID(C228,2,LEN(C228)-3)),IF(RIGHT(C228,2)="B)",-1000000000*VALUE(MID(C228,2,LEN(C228)-3)),IF(RIGHT(C228,2)="k)",-1000*VALUE(MID(C228,2,LEN(C228)-3)),VALUE(SUBSTITUTE(C228,",","")))))),IF(RIGHT(C228,1)="T",1000000000000*VALUE(LEFT(C228,LEN(C228)-1)),IF(RIGHT(C228,1)="M",1000000*VALUE(LEFT(C228,LEN(C228)-1)),IF(RIGHT(C228,1)="B",1000000000*VALUE(LEFT(C228,LEN(C228)-1)),IF(RIGHT(C228,1)="%",0.01*VALUE(LEFT(C228,LEN(C228)-1)),IF(RIGHT(C228,1)="k",1000*VALUE(LEFT(C228,LEN(C228)-1)),VALUE(SUBSTITUTE(C228,",",""))))))))),"N/A")</f>
        <v/>
      </c>
      <c r="K228">
        <f>IFERROR(IF(TRIM(D228)="-", "N/A", IF(RIGHT(D228,1)=")",IF(RIGHT(D228,2)="T)",-1000000000000*VALUE(MID(D228,2,LEN(D228)-3)),IF(RIGHT(D228,2)="M)",-1000000*VALUE(MID(D228,2,LEN(D228)-3)),IF(RIGHT(D228,2)="B)",-1000000000*VALUE(MID(D228,2,LEN(D228)-3)),IF(RIGHT(D228,2)="k)",-1000*VALUE(MID(D228,2,LEN(D228)-3)),VALUE(SUBSTITUTE(D228,",","")))))),IF(RIGHT(D228,1)="T",1000000000000*VALUE(LEFT(D228,LEN(D228)-1)),IF(RIGHT(D228,1)="M",1000000*VALUE(LEFT(D228,LEN(D228)-1)),IF(RIGHT(D228,1)="B",1000000000*VALUE(LEFT(D228,LEN(D228)-1)),IF(RIGHT(D228,1)="%",0.01*VALUE(LEFT(D228,LEN(D228)-1)),IF(RIGHT(D228,1)="k",1000*VALUE(LEFT(D228,LEN(D228)-1)),VALUE(SUBSTITUTE(D228,",",""))))))))),"N/A")</f>
        <v/>
      </c>
      <c r="L228">
        <f>IFERROR(IF(TRIM(E228)="-", "N/A", IF(RIGHT(E228,1)=")",IF(RIGHT(E228,2)="T)",-1000000000000*VALUE(MID(E228,2,LEN(E228)-3)),IF(RIGHT(E228,2)="M)",-1000000*VALUE(MID(E228,2,LEN(E228)-3)),IF(RIGHT(E228,2)="B)",-1000000000*VALUE(MID(E228,2,LEN(E228)-3)),IF(RIGHT(E228,2)="k)",-1000*VALUE(MID(E228,2,LEN(E228)-3)),VALUE(SUBSTITUTE(E228,",","")))))),IF(RIGHT(E228,1)="T",1000000000000*VALUE(LEFT(E228,LEN(E228)-1)),IF(RIGHT(E228,1)="M",1000000*VALUE(LEFT(E228,LEN(E228)-1)),IF(RIGHT(E228,1)="B",1000000000*VALUE(LEFT(E228,LEN(E228)-1)),IF(RIGHT(E228,1)="%",0.01*VALUE(LEFT(E228,LEN(E228)-1)),IF(RIGHT(E228,1)="k",1000*VALUE(LEFT(E228,LEN(E228)-1)),VALUE(SUBSTITUTE(E228,",",""))))))))),"N/A")</f>
        <v/>
      </c>
      <c r="M228">
        <f>IFERROR(IF(TRIM(F228)="-", "N/A", IF(RIGHT(F228,1)=")",IF(RIGHT(F228,2)="T)",-1000000000000*VALUE(MID(F228,2,LEN(F228)-3)),IF(RIGHT(F228,2)="M)",-1000000*VALUE(MID(F228,2,LEN(F228)-3)),IF(RIGHT(F228,2)="B)",-1000000000*VALUE(MID(F228,2,LEN(F228)-3)),IF(RIGHT(F228,2)="k)",-1000*VALUE(MID(F228,2,LEN(F228)-3)),VALUE(SUBSTITUTE(F228,",","")))))),IF(RIGHT(F228,1)="T",1000000000000*VALUE(LEFT(F228,LEN(F228)-1)),IF(RIGHT(F228,1)="M",1000000*VALUE(LEFT(F228,LEN(F228)-1)),IF(RIGHT(F228,1)="B",1000000000*VALUE(LEFT(F228,LEN(F228)-1)),IF(RIGHT(F228,1)="%",0.01*VALUE(LEFT(F228,LEN(F228)-1)),IF(RIGHT(F228,1)="k",1000*VALUE(LEFT(F228,LEN(F228)-1)),VALUE(SUBSTITUTE(F228,",",""))))))))),"N/A")</f>
        <v/>
      </c>
      <c r="N228">
        <f>IFERROR(IF(TRIM(G228)="-", "N/A", IF(RIGHT(G228,1)=")",IF(RIGHT(G228,2)="T)",-1000000000000*VALUE(MID(G228,2,LEN(G228)-3)),IF(RIGHT(G228,2)="M)",-1000000*VALUE(MID(G228,2,LEN(G228)-3)),IF(RIGHT(G228,2)="B)",-1000000000*VALUE(MID(G228,2,LEN(G228)-3)),IF(RIGHT(G228,2)="k)",-1000*VALUE(MID(G228,2,LEN(G228)-3)),VALUE(SUBSTITUTE(G228,",","")))))),IF(RIGHT(G228,1)="T",1000000000000*VALUE(LEFT(G228,LEN(G228)-1)),IF(RIGHT(G228,1)="M",1000000*VALUE(LEFT(G228,LEN(G228)-1)),IF(RIGHT(G228,1)="B",1000000000*VALUE(LEFT(G228,LEN(G228)-1)),IF(RIGHT(G228,1)="%",0.01*VALUE(LEFT(G228,LEN(G228)-1)),IF(RIGHT(G228,1)="k",1000*VALUE(LEFT(G228,LEN(G228)-1)),VALUE(SUBSTITUTE(G228,",",""))))))))),"N/A")</f>
        <v/>
      </c>
      <c r="P228">
        <f>MAX(J228:N228)</f>
        <v/>
      </c>
      <c r="Q228">
        <f>IFERROR(J144+MATCH(P228,J228:N228,0)-1,"")</f>
        <v/>
      </c>
      <c r="R228">
        <f>IF(Q228="","",MIN(J228:N228))</f>
        <v/>
      </c>
      <c r="S228">
        <f>IFERROR(J144+MATCH(R228,J228:N228,0)-1,"")</f>
        <v/>
      </c>
      <c r="T228">
        <f>IFERROR(AVERAGE(J228:N228),"")</f>
        <v/>
      </c>
      <c r="U228">
        <f>IFERROR(STDEV(J228:N228),"")</f>
        <v/>
      </c>
      <c r="V228">
        <f>IFERROR(IF(C228="-","",IF(ISBLANK(B228),"",IF(OR(ISNUMBER(FIND("Growth",B228)),ISNUMBER(FIND("Margin",B228))),"",(J228-T228)/U228))),"")</f>
        <v/>
      </c>
      <c r="W228">
        <f>IFERROR(IF(OR(D228="-",ISBLANK(D228)),"",(K228-T228)/U228),"")</f>
        <v/>
      </c>
      <c r="X228">
        <f>IFERROR(IF(OR(E228="-",ISBLANK(E228)),"",(L228-T228)/U228),"")</f>
        <v/>
      </c>
      <c r="Y228">
        <f>IFERROR(IF(OR(F228="-",ISBLANK(F228)),"",(M228-T228)/U228),"")</f>
        <v/>
      </c>
      <c r="Z228">
        <f>IFERROR(IF(OR(G228="-",ISBLANK(G228)),"",(N228-T228)/U228),"")</f>
        <v/>
      </c>
      <c r="AA228">
        <f>IF(MAX(MAX(V228:Z228),ABS(MIN(V228:Z228)))=ABS(MIN(V228:Z228)),MIN(V228:Z228),MAX(V228:Z228))</f>
        <v/>
      </c>
      <c r="AB228">
        <f>IFERROR(V144+MATCH(AA228,V228:Z228,0)-1,"")</f>
        <v/>
      </c>
      <c r="AC228">
        <f>IF(AB228&lt;&gt;"",IF(S228=AB228,"Low",IF(AB228=Q228,"High","")),"")</f>
        <v/>
      </c>
      <c r="AE228">
        <f>IF(ISNUMBER(MATCH("N/A",J228:N228,0)),"",IFERROR((5 * SUMPRODUCT(J144:N144,J228:N228) - PRODUCT(SUM(J144:N144),SUM(J228:N228))) / ((5 * SUM((J144^2)+(K144^2)+(L144^2)+(M144^2)+(N144^2))) - SUM(J144:N144)^2),""))</f>
        <v/>
      </c>
      <c r="AF228">
        <f>IFERROR(CORREL(J144:N144,J228:N228),"")</f>
        <v/>
      </c>
      <c r="AZ228">
        <f>IF(Q228=S228,0,1)</f>
        <v/>
      </c>
      <c r="BA228">
        <f>IF(AZ228=1,IF(Q228="","",IF(Q228=N144,"Yes","No")),"")</f>
        <v/>
      </c>
      <c r="BB228">
        <f>IF(BA228="Yes",P228,"")</f>
        <v/>
      </c>
      <c r="BC228">
        <f>IF(AZ228=1,IF(S228="","",IF(S228=N144,"Yes","No")),"")</f>
        <v/>
      </c>
      <c r="BD228">
        <f>IF(BC228="Yes",R228,"")</f>
        <v/>
      </c>
      <c r="BE228">
        <f>IFERROR(IF(SIGN(AE228)=1,"Increasing",IF(SIGN(AE228)=-1,"Decreasing","")),"")</f>
        <v/>
      </c>
      <c r="BF228">
        <f>IF(OR(AND(BE228="Increasing",BA228="Yes"),AND(BE228="Decreasing",BC228="Yes")),"Yes","No")</f>
        <v/>
      </c>
      <c r="BG228">
        <f>IF(I228="pos_trend","Yes","No")</f>
        <v/>
      </c>
      <c r="BH228">
        <f>IF(AF228&lt;&gt;"",IF(ABS(AF228)&gt;0.8,"Yes","No"),"")</f>
        <v/>
      </c>
    </row>
    <row r="229" spans="1:60">
      <c r="I229">
        <f>IF(AND(K229&gt; J229, L229&gt; K229, M229&gt; L229, N229&gt; M229), "pos_trend", IF(AND(K229&lt; J229, L229&lt; K229, M229&lt; L229, N229&lt; M229), "neg_trend", "N/A"))</f>
        <v/>
      </c>
      <c r="J229">
        <f>IFERROR(IF(TRIM(C229)="-", "N/A", IF(RIGHT(C229,1)=")",IF(RIGHT(C229,2)="T)",-1000000000000*VALUE(MID(C229,2,LEN(C229)-3)),IF(RIGHT(C229,2)="M)",-1000000*VALUE(MID(C229,2,LEN(C229)-3)),IF(RIGHT(C229,2)="B)",-1000000000*VALUE(MID(C229,2,LEN(C229)-3)),IF(RIGHT(C229,2)="k)",-1000*VALUE(MID(C229,2,LEN(C229)-3)),VALUE(SUBSTITUTE(C229,",","")))))),IF(RIGHT(C229,1)="T",1000000000000*VALUE(LEFT(C229,LEN(C229)-1)),IF(RIGHT(C229,1)="M",1000000*VALUE(LEFT(C229,LEN(C229)-1)),IF(RIGHT(C229,1)="B",1000000000*VALUE(LEFT(C229,LEN(C229)-1)),IF(RIGHT(C229,1)="%",0.01*VALUE(LEFT(C229,LEN(C229)-1)),IF(RIGHT(C229,1)="k",1000*VALUE(LEFT(C229,LEN(C229)-1)),VALUE(SUBSTITUTE(C229,",",""))))))))),"N/A")</f>
        <v/>
      </c>
      <c r="K229">
        <f>IFERROR(IF(TRIM(D229)="-", "N/A", IF(RIGHT(D229,1)=")",IF(RIGHT(D229,2)="T)",-1000000000000*VALUE(MID(D229,2,LEN(D229)-3)),IF(RIGHT(D229,2)="M)",-1000000*VALUE(MID(D229,2,LEN(D229)-3)),IF(RIGHT(D229,2)="B)",-1000000000*VALUE(MID(D229,2,LEN(D229)-3)),IF(RIGHT(D229,2)="k)",-1000*VALUE(MID(D229,2,LEN(D229)-3)),VALUE(SUBSTITUTE(D229,",","")))))),IF(RIGHT(D229,1)="T",1000000000000*VALUE(LEFT(D229,LEN(D229)-1)),IF(RIGHT(D229,1)="M",1000000*VALUE(LEFT(D229,LEN(D229)-1)),IF(RIGHT(D229,1)="B",1000000000*VALUE(LEFT(D229,LEN(D229)-1)),IF(RIGHT(D229,1)="%",0.01*VALUE(LEFT(D229,LEN(D229)-1)),IF(RIGHT(D229,1)="k",1000*VALUE(LEFT(D229,LEN(D229)-1)),VALUE(SUBSTITUTE(D229,",",""))))))))),"N/A")</f>
        <v/>
      </c>
      <c r="L229">
        <f>IFERROR(IF(TRIM(E229)="-", "N/A", IF(RIGHT(E229,1)=")",IF(RIGHT(E229,2)="T)",-1000000000000*VALUE(MID(E229,2,LEN(E229)-3)),IF(RIGHT(E229,2)="M)",-1000000*VALUE(MID(E229,2,LEN(E229)-3)),IF(RIGHT(E229,2)="B)",-1000000000*VALUE(MID(E229,2,LEN(E229)-3)),IF(RIGHT(E229,2)="k)",-1000*VALUE(MID(E229,2,LEN(E229)-3)),VALUE(SUBSTITUTE(E229,",","")))))),IF(RIGHT(E229,1)="T",1000000000000*VALUE(LEFT(E229,LEN(E229)-1)),IF(RIGHT(E229,1)="M",1000000*VALUE(LEFT(E229,LEN(E229)-1)),IF(RIGHT(E229,1)="B",1000000000*VALUE(LEFT(E229,LEN(E229)-1)),IF(RIGHT(E229,1)="%",0.01*VALUE(LEFT(E229,LEN(E229)-1)),IF(RIGHT(E229,1)="k",1000*VALUE(LEFT(E229,LEN(E229)-1)),VALUE(SUBSTITUTE(E229,",",""))))))))),"N/A")</f>
        <v/>
      </c>
      <c r="M229">
        <f>IFERROR(IF(TRIM(F229)="-", "N/A", IF(RIGHT(F229,1)=")",IF(RIGHT(F229,2)="T)",-1000000000000*VALUE(MID(F229,2,LEN(F229)-3)),IF(RIGHT(F229,2)="M)",-1000000*VALUE(MID(F229,2,LEN(F229)-3)),IF(RIGHT(F229,2)="B)",-1000000000*VALUE(MID(F229,2,LEN(F229)-3)),IF(RIGHT(F229,2)="k)",-1000*VALUE(MID(F229,2,LEN(F229)-3)),VALUE(SUBSTITUTE(F229,",","")))))),IF(RIGHT(F229,1)="T",1000000000000*VALUE(LEFT(F229,LEN(F229)-1)),IF(RIGHT(F229,1)="M",1000000*VALUE(LEFT(F229,LEN(F229)-1)),IF(RIGHT(F229,1)="B",1000000000*VALUE(LEFT(F229,LEN(F229)-1)),IF(RIGHT(F229,1)="%",0.01*VALUE(LEFT(F229,LEN(F229)-1)),IF(RIGHT(F229,1)="k",1000*VALUE(LEFT(F229,LEN(F229)-1)),VALUE(SUBSTITUTE(F229,",",""))))))))),"N/A")</f>
        <v/>
      </c>
      <c r="N229">
        <f>IFERROR(IF(TRIM(G229)="-", "N/A", IF(RIGHT(G229,1)=")",IF(RIGHT(G229,2)="T)",-1000000000000*VALUE(MID(G229,2,LEN(G229)-3)),IF(RIGHT(G229,2)="M)",-1000000*VALUE(MID(G229,2,LEN(G229)-3)),IF(RIGHT(G229,2)="B)",-1000000000*VALUE(MID(G229,2,LEN(G229)-3)),IF(RIGHT(G229,2)="k)",-1000*VALUE(MID(G229,2,LEN(G229)-3)),VALUE(SUBSTITUTE(G229,",","")))))),IF(RIGHT(G229,1)="T",1000000000000*VALUE(LEFT(G229,LEN(G229)-1)),IF(RIGHT(G229,1)="M",1000000*VALUE(LEFT(G229,LEN(G229)-1)),IF(RIGHT(G229,1)="B",1000000000*VALUE(LEFT(G229,LEN(G229)-1)),IF(RIGHT(G229,1)="%",0.01*VALUE(LEFT(G229,LEN(G229)-1)),IF(RIGHT(G229,1)="k",1000*VALUE(LEFT(G229,LEN(G229)-1)),VALUE(SUBSTITUTE(G229,",",""))))))))),"N/A")</f>
        <v/>
      </c>
      <c r="P229">
        <f>MAX(J229:N229)</f>
        <v/>
      </c>
      <c r="Q229">
        <f>IFERROR(J144+MATCH(P229,J229:N229,0)-1,"")</f>
        <v/>
      </c>
      <c r="R229">
        <f>IF(Q229="","",MIN(J229:N229))</f>
        <v/>
      </c>
      <c r="S229">
        <f>IFERROR(J144+MATCH(R229,J229:N229,0)-1,"")</f>
        <v/>
      </c>
      <c r="T229">
        <f>IFERROR(AVERAGE(J229:N229),"")</f>
        <v/>
      </c>
      <c r="U229">
        <f>IFERROR(STDEV(J229:N229),"")</f>
        <v/>
      </c>
      <c r="V229">
        <f>IFERROR(IF(C229="-","",IF(ISBLANK(B229),"",IF(OR(ISNUMBER(FIND("Growth",B229)),ISNUMBER(FIND("Margin",B229))),"",(J229-T229)/U229))),"")</f>
        <v/>
      </c>
      <c r="W229">
        <f>IFERROR(IF(OR(D229="-",ISBLANK(D229)),"",(K229-T229)/U229),"")</f>
        <v/>
      </c>
      <c r="X229">
        <f>IFERROR(IF(OR(E229="-",ISBLANK(E229)),"",(L229-T229)/U229),"")</f>
        <v/>
      </c>
      <c r="Y229">
        <f>IFERROR(IF(OR(F229="-",ISBLANK(F229)),"",(M229-T229)/U229),"")</f>
        <v/>
      </c>
      <c r="Z229">
        <f>IFERROR(IF(OR(G229="-",ISBLANK(G229)),"",(N229-T229)/U229),"")</f>
        <v/>
      </c>
      <c r="AA229">
        <f>IF(MAX(MAX(V229:Z229),ABS(MIN(V229:Z229)))=ABS(MIN(V229:Z229)),MIN(V229:Z229),MAX(V229:Z229))</f>
        <v/>
      </c>
      <c r="AB229">
        <f>IFERROR(V144+MATCH(AA229,V229:Z229,0)-1,"")</f>
        <v/>
      </c>
      <c r="AC229">
        <f>IF(AB229&lt;&gt;"",IF(S229=AB229,"Low",IF(AB229=Q229,"High","")),"")</f>
        <v/>
      </c>
      <c r="AE229">
        <f>IF(ISNUMBER(MATCH("N/A",J229:N229,0)),"",IFERROR((5 * SUMPRODUCT(J144:N144,J229:N229) - PRODUCT(SUM(J144:N144),SUM(J229:N229))) / ((5 * SUM((J144^2)+(K144^2)+(L144^2)+(M144^2)+(N144^2))) - SUM(J144:N144)^2),""))</f>
        <v/>
      </c>
      <c r="AF229">
        <f>IFERROR(CORREL(J144:N144,J229:N229),"")</f>
        <v/>
      </c>
      <c r="AZ229">
        <f>IF(Q229=S229,0,1)</f>
        <v/>
      </c>
      <c r="BA229">
        <f>IF(AZ229=1,IF(Q229="","",IF(Q229=N144,"Yes","No")),"")</f>
        <v/>
      </c>
      <c r="BB229">
        <f>IF(BA229="Yes",P229,"")</f>
        <v/>
      </c>
      <c r="BC229">
        <f>IF(AZ229=1,IF(S229="","",IF(S229=N144,"Yes","No")),"")</f>
        <v/>
      </c>
      <c r="BD229">
        <f>IF(BC229="Yes",R229,"")</f>
        <v/>
      </c>
      <c r="BE229">
        <f>IFERROR(IF(SIGN(AE229)=1,"Increasing",IF(SIGN(AE229)=-1,"Decreasing","")),"")</f>
        <v/>
      </c>
      <c r="BF229">
        <f>IF(OR(AND(BE229="Increasing",BA229="Yes"),AND(BE229="Decreasing",BC229="Yes")),"Yes","No")</f>
        <v/>
      </c>
      <c r="BG229">
        <f>IF(I229="pos_trend","Yes","No")</f>
        <v/>
      </c>
      <c r="BH229">
        <f>IF(AF229&lt;&gt;"",IF(ABS(AF229)&gt;0.8,"Yes","No"),"")</f>
        <v/>
      </c>
    </row>
    <row r="230" spans="1:60">
      <c r="I230">
        <f>IF(AND(K230&gt; J230, L230&gt; K230, M230&gt; L230, N230&gt; M230), "pos_trend", IF(AND(K230&lt; J230, L230&lt; K230, M230&lt; L230, N230&lt; M230), "neg_trend", "N/A"))</f>
        <v/>
      </c>
      <c r="J230">
        <f>IFERROR(IF(TRIM(C230)="-", "N/A", IF(RIGHT(C230,1)=")",IF(RIGHT(C230,2)="T)",-1000000000000*VALUE(MID(C230,2,LEN(C230)-3)),IF(RIGHT(C230,2)="M)",-1000000*VALUE(MID(C230,2,LEN(C230)-3)),IF(RIGHT(C230,2)="B)",-1000000000*VALUE(MID(C230,2,LEN(C230)-3)),IF(RIGHT(C230,2)="k)",-1000*VALUE(MID(C230,2,LEN(C230)-3)),VALUE(SUBSTITUTE(C230,",","")))))),IF(RIGHT(C230,1)="T",1000000000000*VALUE(LEFT(C230,LEN(C230)-1)),IF(RIGHT(C230,1)="M",1000000*VALUE(LEFT(C230,LEN(C230)-1)),IF(RIGHT(C230,1)="B",1000000000*VALUE(LEFT(C230,LEN(C230)-1)),IF(RIGHT(C230,1)="%",0.01*VALUE(LEFT(C230,LEN(C230)-1)),IF(RIGHT(C230,1)="k",1000*VALUE(LEFT(C230,LEN(C230)-1)),VALUE(SUBSTITUTE(C230,",",""))))))))),"N/A")</f>
        <v/>
      </c>
      <c r="K230">
        <f>IFERROR(IF(TRIM(D230)="-", "N/A", IF(RIGHT(D230,1)=")",IF(RIGHT(D230,2)="T)",-1000000000000*VALUE(MID(D230,2,LEN(D230)-3)),IF(RIGHT(D230,2)="M)",-1000000*VALUE(MID(D230,2,LEN(D230)-3)),IF(RIGHT(D230,2)="B)",-1000000000*VALUE(MID(D230,2,LEN(D230)-3)),IF(RIGHT(D230,2)="k)",-1000*VALUE(MID(D230,2,LEN(D230)-3)),VALUE(SUBSTITUTE(D230,",","")))))),IF(RIGHT(D230,1)="T",1000000000000*VALUE(LEFT(D230,LEN(D230)-1)),IF(RIGHT(D230,1)="M",1000000*VALUE(LEFT(D230,LEN(D230)-1)),IF(RIGHT(D230,1)="B",1000000000*VALUE(LEFT(D230,LEN(D230)-1)),IF(RIGHT(D230,1)="%",0.01*VALUE(LEFT(D230,LEN(D230)-1)),IF(RIGHT(D230,1)="k",1000*VALUE(LEFT(D230,LEN(D230)-1)),VALUE(SUBSTITUTE(D230,",",""))))))))),"N/A")</f>
        <v/>
      </c>
      <c r="L230">
        <f>IFERROR(IF(TRIM(E230)="-", "N/A", IF(RIGHT(E230,1)=")",IF(RIGHT(E230,2)="T)",-1000000000000*VALUE(MID(E230,2,LEN(E230)-3)),IF(RIGHT(E230,2)="M)",-1000000*VALUE(MID(E230,2,LEN(E230)-3)),IF(RIGHT(E230,2)="B)",-1000000000*VALUE(MID(E230,2,LEN(E230)-3)),IF(RIGHT(E230,2)="k)",-1000*VALUE(MID(E230,2,LEN(E230)-3)),VALUE(SUBSTITUTE(E230,",","")))))),IF(RIGHT(E230,1)="T",1000000000000*VALUE(LEFT(E230,LEN(E230)-1)),IF(RIGHT(E230,1)="M",1000000*VALUE(LEFT(E230,LEN(E230)-1)),IF(RIGHT(E230,1)="B",1000000000*VALUE(LEFT(E230,LEN(E230)-1)),IF(RIGHT(E230,1)="%",0.01*VALUE(LEFT(E230,LEN(E230)-1)),IF(RIGHT(E230,1)="k",1000*VALUE(LEFT(E230,LEN(E230)-1)),VALUE(SUBSTITUTE(E230,",",""))))))))),"N/A")</f>
        <v/>
      </c>
      <c r="M230">
        <f>IFERROR(IF(TRIM(F230)="-", "N/A", IF(RIGHT(F230,1)=")",IF(RIGHT(F230,2)="T)",-1000000000000*VALUE(MID(F230,2,LEN(F230)-3)),IF(RIGHT(F230,2)="M)",-1000000*VALUE(MID(F230,2,LEN(F230)-3)),IF(RIGHT(F230,2)="B)",-1000000000*VALUE(MID(F230,2,LEN(F230)-3)),IF(RIGHT(F230,2)="k)",-1000*VALUE(MID(F230,2,LEN(F230)-3)),VALUE(SUBSTITUTE(F230,",","")))))),IF(RIGHT(F230,1)="T",1000000000000*VALUE(LEFT(F230,LEN(F230)-1)),IF(RIGHT(F230,1)="M",1000000*VALUE(LEFT(F230,LEN(F230)-1)),IF(RIGHT(F230,1)="B",1000000000*VALUE(LEFT(F230,LEN(F230)-1)),IF(RIGHT(F230,1)="%",0.01*VALUE(LEFT(F230,LEN(F230)-1)),IF(RIGHT(F230,1)="k",1000*VALUE(LEFT(F230,LEN(F230)-1)),VALUE(SUBSTITUTE(F230,",",""))))))))),"N/A")</f>
        <v/>
      </c>
      <c r="N230">
        <f>IFERROR(IF(TRIM(G230)="-", "N/A", IF(RIGHT(G230,1)=")",IF(RIGHT(G230,2)="T)",-1000000000000*VALUE(MID(G230,2,LEN(G230)-3)),IF(RIGHT(G230,2)="M)",-1000000*VALUE(MID(G230,2,LEN(G230)-3)),IF(RIGHT(G230,2)="B)",-1000000000*VALUE(MID(G230,2,LEN(G230)-3)),IF(RIGHT(G230,2)="k)",-1000*VALUE(MID(G230,2,LEN(G230)-3)),VALUE(SUBSTITUTE(G230,",","")))))),IF(RIGHT(G230,1)="T",1000000000000*VALUE(LEFT(G230,LEN(G230)-1)),IF(RIGHT(G230,1)="M",1000000*VALUE(LEFT(G230,LEN(G230)-1)),IF(RIGHT(G230,1)="B",1000000000*VALUE(LEFT(G230,LEN(G230)-1)),IF(RIGHT(G230,1)="%",0.01*VALUE(LEFT(G230,LEN(G230)-1)),IF(RIGHT(G230,1)="k",1000*VALUE(LEFT(G230,LEN(G230)-1)),VALUE(SUBSTITUTE(G230,",",""))))))))),"N/A")</f>
        <v/>
      </c>
      <c r="P230">
        <f>MAX(J230:N230)</f>
        <v/>
      </c>
      <c r="Q230">
        <f>IFERROR(J144+MATCH(P230,J230:N230,0)-1,"")</f>
        <v/>
      </c>
      <c r="R230">
        <f>IF(Q230="","",MIN(J230:N230))</f>
        <v/>
      </c>
      <c r="S230">
        <f>IFERROR(J144+MATCH(R230,J230:N230,0)-1,"")</f>
        <v/>
      </c>
      <c r="T230">
        <f>IFERROR(AVERAGE(J230:N230),"")</f>
        <v/>
      </c>
      <c r="U230">
        <f>IFERROR(STDEV(J230:N230),"")</f>
        <v/>
      </c>
      <c r="V230">
        <f>IFERROR(IF(C230="-","",IF(ISBLANK(B230),"",IF(OR(ISNUMBER(FIND("Growth",B230)),ISNUMBER(FIND("Margin",B230))),"",(J230-T230)/U230))),"")</f>
        <v/>
      </c>
      <c r="W230">
        <f>IFERROR(IF(OR(D230="-",ISBLANK(D230)),"",(K230-T230)/U230),"")</f>
        <v/>
      </c>
      <c r="X230">
        <f>IFERROR(IF(OR(E230="-",ISBLANK(E230)),"",(L230-T230)/U230),"")</f>
        <v/>
      </c>
      <c r="Y230">
        <f>IFERROR(IF(OR(F230="-",ISBLANK(F230)),"",(M230-T230)/U230),"")</f>
        <v/>
      </c>
      <c r="Z230">
        <f>IFERROR(IF(OR(G230="-",ISBLANK(G230)),"",(N230-T230)/U230),"")</f>
        <v/>
      </c>
      <c r="AA230">
        <f>IF(MAX(MAX(V230:Z230),ABS(MIN(V230:Z230)))=ABS(MIN(V230:Z230)),MIN(V230:Z230),MAX(V230:Z230))</f>
        <v/>
      </c>
      <c r="AB230">
        <f>IFERROR(V144+MATCH(AA230,V230:Z230,0)-1,"")</f>
        <v/>
      </c>
      <c r="AC230">
        <f>IF(AB230&lt;&gt;"",IF(S230=AB230,"Low",IF(AB230=Q230,"High","")),"")</f>
        <v/>
      </c>
      <c r="AE230">
        <f>IF(ISNUMBER(MATCH("N/A",J230:N230,0)),"",IFERROR((5 * SUMPRODUCT(J144:N144,J230:N230) - PRODUCT(SUM(J144:N144),SUM(J230:N230))) / ((5 * SUM((J144^2)+(K144^2)+(L144^2)+(M144^2)+(N144^2))) - SUM(J144:N144)^2),""))</f>
        <v/>
      </c>
      <c r="AF230">
        <f>IFERROR(CORREL(J144:N144,J230:N230),"")</f>
        <v/>
      </c>
      <c r="AZ230">
        <f>IF(Q230=S230,0,1)</f>
        <v/>
      </c>
      <c r="BA230">
        <f>IF(AZ230=1,IF(Q230="","",IF(Q230=N144,"Yes","No")),"")</f>
        <v/>
      </c>
      <c r="BB230">
        <f>IF(BA230="Yes",P230,"")</f>
        <v/>
      </c>
      <c r="BC230">
        <f>IF(AZ230=1,IF(S230="","",IF(S230=N144,"Yes","No")),"")</f>
        <v/>
      </c>
      <c r="BD230">
        <f>IF(BC230="Yes",R230,"")</f>
        <v/>
      </c>
      <c r="BE230">
        <f>IFERROR(IF(SIGN(AE230)=1,"Increasing",IF(SIGN(AE230)=-1,"Decreasing","")),"")</f>
        <v/>
      </c>
      <c r="BF230">
        <f>IF(OR(AND(BE230="Increasing",BA230="Yes"),AND(BE230="Decreasing",BC230="Yes")),"Yes","No")</f>
        <v/>
      </c>
      <c r="BG230">
        <f>IF(I230="pos_trend","Yes","No")</f>
        <v/>
      </c>
      <c r="BH230">
        <f>IF(AF230&lt;&gt;"",IF(ABS(AF230)&gt;0.8,"Yes","No"),"")</f>
        <v/>
      </c>
    </row>
    <row r="231" spans="1:60">
      <c r="I231">
        <f>IF(AND(K231&gt; J231, L231&gt; K231, M231&gt; L231, N231&gt; M231), "pos_trend", IF(AND(K231&lt; J231, L231&lt; K231, M231&lt; L231, N231&lt; M231), "neg_trend", "N/A"))</f>
        <v/>
      </c>
      <c r="J231">
        <f>IFERROR(IF(TRIM(C231)="-", "N/A", IF(RIGHT(C231,1)=")",IF(RIGHT(C231,2)="T)",-1000000000000*VALUE(MID(C231,2,LEN(C231)-3)),IF(RIGHT(C231,2)="M)",-1000000*VALUE(MID(C231,2,LEN(C231)-3)),IF(RIGHT(C231,2)="B)",-1000000000*VALUE(MID(C231,2,LEN(C231)-3)),IF(RIGHT(C231,2)="k)",-1000*VALUE(MID(C231,2,LEN(C231)-3)),VALUE(SUBSTITUTE(C231,",","")))))),IF(RIGHT(C231,1)="T",1000000000000*VALUE(LEFT(C231,LEN(C231)-1)),IF(RIGHT(C231,1)="M",1000000*VALUE(LEFT(C231,LEN(C231)-1)),IF(RIGHT(C231,1)="B",1000000000*VALUE(LEFT(C231,LEN(C231)-1)),IF(RIGHT(C231,1)="%",0.01*VALUE(LEFT(C231,LEN(C231)-1)),IF(RIGHT(C231,1)="k",1000*VALUE(LEFT(C231,LEN(C231)-1)),VALUE(SUBSTITUTE(C231,",",""))))))))),"N/A")</f>
        <v/>
      </c>
      <c r="K231">
        <f>IFERROR(IF(TRIM(D231)="-", "N/A", IF(RIGHT(D231,1)=")",IF(RIGHT(D231,2)="T)",-1000000000000*VALUE(MID(D231,2,LEN(D231)-3)),IF(RIGHT(D231,2)="M)",-1000000*VALUE(MID(D231,2,LEN(D231)-3)),IF(RIGHT(D231,2)="B)",-1000000000*VALUE(MID(D231,2,LEN(D231)-3)),IF(RIGHT(D231,2)="k)",-1000*VALUE(MID(D231,2,LEN(D231)-3)),VALUE(SUBSTITUTE(D231,",","")))))),IF(RIGHT(D231,1)="T",1000000000000*VALUE(LEFT(D231,LEN(D231)-1)),IF(RIGHT(D231,1)="M",1000000*VALUE(LEFT(D231,LEN(D231)-1)),IF(RIGHT(D231,1)="B",1000000000*VALUE(LEFT(D231,LEN(D231)-1)),IF(RIGHT(D231,1)="%",0.01*VALUE(LEFT(D231,LEN(D231)-1)),IF(RIGHT(D231,1)="k",1000*VALUE(LEFT(D231,LEN(D231)-1)),VALUE(SUBSTITUTE(D231,",",""))))))))),"N/A")</f>
        <v/>
      </c>
      <c r="L231">
        <f>IFERROR(IF(TRIM(E231)="-", "N/A", IF(RIGHT(E231,1)=")",IF(RIGHT(E231,2)="T)",-1000000000000*VALUE(MID(E231,2,LEN(E231)-3)),IF(RIGHT(E231,2)="M)",-1000000*VALUE(MID(E231,2,LEN(E231)-3)),IF(RIGHT(E231,2)="B)",-1000000000*VALUE(MID(E231,2,LEN(E231)-3)),IF(RIGHT(E231,2)="k)",-1000*VALUE(MID(E231,2,LEN(E231)-3)),VALUE(SUBSTITUTE(E231,",","")))))),IF(RIGHT(E231,1)="T",1000000000000*VALUE(LEFT(E231,LEN(E231)-1)),IF(RIGHT(E231,1)="M",1000000*VALUE(LEFT(E231,LEN(E231)-1)),IF(RIGHT(E231,1)="B",1000000000*VALUE(LEFT(E231,LEN(E231)-1)),IF(RIGHT(E231,1)="%",0.01*VALUE(LEFT(E231,LEN(E231)-1)),IF(RIGHT(E231,1)="k",1000*VALUE(LEFT(E231,LEN(E231)-1)),VALUE(SUBSTITUTE(E231,",",""))))))))),"N/A")</f>
        <v/>
      </c>
      <c r="M231">
        <f>IFERROR(IF(TRIM(F231)="-", "N/A", IF(RIGHT(F231,1)=")",IF(RIGHT(F231,2)="T)",-1000000000000*VALUE(MID(F231,2,LEN(F231)-3)),IF(RIGHT(F231,2)="M)",-1000000*VALUE(MID(F231,2,LEN(F231)-3)),IF(RIGHT(F231,2)="B)",-1000000000*VALUE(MID(F231,2,LEN(F231)-3)),IF(RIGHT(F231,2)="k)",-1000*VALUE(MID(F231,2,LEN(F231)-3)),VALUE(SUBSTITUTE(F231,",","")))))),IF(RIGHT(F231,1)="T",1000000000000*VALUE(LEFT(F231,LEN(F231)-1)),IF(RIGHT(F231,1)="M",1000000*VALUE(LEFT(F231,LEN(F231)-1)),IF(RIGHT(F231,1)="B",1000000000*VALUE(LEFT(F231,LEN(F231)-1)),IF(RIGHT(F231,1)="%",0.01*VALUE(LEFT(F231,LEN(F231)-1)),IF(RIGHT(F231,1)="k",1000*VALUE(LEFT(F231,LEN(F231)-1)),VALUE(SUBSTITUTE(F231,",",""))))))))),"N/A")</f>
        <v/>
      </c>
      <c r="N231">
        <f>IFERROR(IF(TRIM(G231)="-", "N/A", IF(RIGHT(G231,1)=")",IF(RIGHT(G231,2)="T)",-1000000000000*VALUE(MID(G231,2,LEN(G231)-3)),IF(RIGHT(G231,2)="M)",-1000000*VALUE(MID(G231,2,LEN(G231)-3)),IF(RIGHT(G231,2)="B)",-1000000000*VALUE(MID(G231,2,LEN(G231)-3)),IF(RIGHT(G231,2)="k)",-1000*VALUE(MID(G231,2,LEN(G231)-3)),VALUE(SUBSTITUTE(G231,",","")))))),IF(RIGHT(G231,1)="T",1000000000000*VALUE(LEFT(G231,LEN(G231)-1)),IF(RIGHT(G231,1)="M",1000000*VALUE(LEFT(G231,LEN(G231)-1)),IF(RIGHT(G231,1)="B",1000000000*VALUE(LEFT(G231,LEN(G231)-1)),IF(RIGHT(G231,1)="%",0.01*VALUE(LEFT(G231,LEN(G231)-1)),IF(RIGHT(G231,1)="k",1000*VALUE(LEFT(G231,LEN(G231)-1)),VALUE(SUBSTITUTE(G231,",",""))))))))),"N/A")</f>
        <v/>
      </c>
      <c r="P231">
        <f>MAX(J231:N231)</f>
        <v/>
      </c>
      <c r="Q231">
        <f>IFERROR(J144+MATCH(P231,J231:N231,0)-1,"")</f>
        <v/>
      </c>
      <c r="R231">
        <f>IF(Q231="","",MIN(J231:N231))</f>
        <v/>
      </c>
      <c r="S231">
        <f>IFERROR(J144+MATCH(R231,J231:N231,0)-1,"")</f>
        <v/>
      </c>
      <c r="T231">
        <f>IFERROR(AVERAGE(J231:N231),"")</f>
        <v/>
      </c>
      <c r="U231">
        <f>IFERROR(STDEV(J231:N231),"")</f>
        <v/>
      </c>
      <c r="V231">
        <f>IFERROR(IF(C231="-","",IF(ISBLANK(B231),"",IF(OR(ISNUMBER(FIND("Growth",B231)),ISNUMBER(FIND("Margin",B231))),"",(J231-T231)/U231))),"")</f>
        <v/>
      </c>
      <c r="W231">
        <f>IFERROR(IF(OR(D231="-",ISBLANK(D231)),"",(K231-T231)/U231),"")</f>
        <v/>
      </c>
      <c r="X231">
        <f>IFERROR(IF(OR(E231="-",ISBLANK(E231)),"",(L231-T231)/U231),"")</f>
        <v/>
      </c>
      <c r="Y231">
        <f>IFERROR(IF(OR(F231="-",ISBLANK(F231)),"",(M231-T231)/U231),"")</f>
        <v/>
      </c>
      <c r="Z231">
        <f>IFERROR(IF(OR(G231="-",ISBLANK(G231)),"",(N231-T231)/U231),"")</f>
        <v/>
      </c>
      <c r="AA231">
        <f>IF(MAX(MAX(V231:Z231),ABS(MIN(V231:Z231)))=ABS(MIN(V231:Z231)),MIN(V231:Z231),MAX(V231:Z231))</f>
        <v/>
      </c>
      <c r="AB231">
        <f>IFERROR(V144+MATCH(AA231,V231:Z231,0)-1,"")</f>
        <v/>
      </c>
      <c r="AC231">
        <f>IF(AB231&lt;&gt;"",IF(S231=AB231,"Low",IF(AB231=Q231,"High","")),"")</f>
        <v/>
      </c>
      <c r="AE231">
        <f>IF(ISNUMBER(MATCH("N/A",J231:N231,0)),"",IFERROR((5 * SUMPRODUCT(J144:N144,J231:N231) - PRODUCT(SUM(J144:N144),SUM(J231:N231))) / ((5 * SUM((J144^2)+(K144^2)+(L144^2)+(M144^2)+(N144^2))) - SUM(J144:N144)^2),""))</f>
        <v/>
      </c>
      <c r="AF231">
        <f>IFERROR(CORREL(J144:N144,J231:N231),"")</f>
        <v/>
      </c>
      <c r="AZ231">
        <f>IF(Q231=S231,0,1)</f>
        <v/>
      </c>
      <c r="BA231">
        <f>IF(AZ231=1,IF(Q231="","",IF(Q231=N144,"Yes","No")),"")</f>
        <v/>
      </c>
      <c r="BB231">
        <f>IF(BA231="Yes",P231,"")</f>
        <v/>
      </c>
      <c r="BC231">
        <f>IF(AZ231=1,IF(S231="","",IF(S231=N144,"Yes","No")),"")</f>
        <v/>
      </c>
      <c r="BD231">
        <f>IF(BC231="Yes",R231,"")</f>
        <v/>
      </c>
      <c r="BE231">
        <f>IFERROR(IF(SIGN(AE231)=1,"Increasing",IF(SIGN(AE231)=-1,"Decreasing","")),"")</f>
        <v/>
      </c>
      <c r="BF231">
        <f>IF(OR(AND(BE231="Increasing",BA231="Yes"),AND(BE231="Decreasing",BC231="Yes")),"Yes","No")</f>
        <v/>
      </c>
      <c r="BG231">
        <f>IF(I231="pos_trend","Yes","No")</f>
        <v/>
      </c>
      <c r="BH231">
        <f>IF(AF231&lt;&gt;"",IF(ABS(AF231)&gt;0.8,"Yes","No"),"")</f>
        <v/>
      </c>
    </row>
    <row r="232" spans="1:60">
      <c r="I232">
        <f>IF(AND(K232&gt; J232, L232&gt; K232, M232&gt; L232, N232&gt; M232), "pos_trend", IF(AND(K232&lt; J232, L232&lt; K232, M232&lt; L232, N232&lt; M232), "neg_trend", "N/A"))</f>
        <v/>
      </c>
      <c r="J232">
        <f>IFERROR(IF(TRIM(C232)="-", "N/A", IF(RIGHT(C232,1)=")",IF(RIGHT(C232,2)="T)",-1000000000000*VALUE(MID(C232,2,LEN(C232)-3)),IF(RIGHT(C232,2)="M)",-1000000*VALUE(MID(C232,2,LEN(C232)-3)),IF(RIGHT(C232,2)="B)",-1000000000*VALUE(MID(C232,2,LEN(C232)-3)),IF(RIGHT(C232,2)="k)",-1000*VALUE(MID(C232,2,LEN(C232)-3)),VALUE(SUBSTITUTE(C232,",","")))))),IF(RIGHT(C232,1)="T",1000000000000*VALUE(LEFT(C232,LEN(C232)-1)),IF(RIGHT(C232,1)="M",1000000*VALUE(LEFT(C232,LEN(C232)-1)),IF(RIGHT(C232,1)="B",1000000000*VALUE(LEFT(C232,LEN(C232)-1)),IF(RIGHT(C232,1)="%",0.01*VALUE(LEFT(C232,LEN(C232)-1)),IF(RIGHT(C232,1)="k",1000*VALUE(LEFT(C232,LEN(C232)-1)),VALUE(SUBSTITUTE(C232,",",""))))))))),"N/A")</f>
        <v/>
      </c>
      <c r="K232">
        <f>IFERROR(IF(TRIM(D232)="-", "N/A", IF(RIGHT(D232,1)=")",IF(RIGHT(D232,2)="T)",-1000000000000*VALUE(MID(D232,2,LEN(D232)-3)),IF(RIGHT(D232,2)="M)",-1000000*VALUE(MID(D232,2,LEN(D232)-3)),IF(RIGHT(D232,2)="B)",-1000000000*VALUE(MID(D232,2,LEN(D232)-3)),IF(RIGHT(D232,2)="k)",-1000*VALUE(MID(D232,2,LEN(D232)-3)),VALUE(SUBSTITUTE(D232,",","")))))),IF(RIGHT(D232,1)="T",1000000000000*VALUE(LEFT(D232,LEN(D232)-1)),IF(RIGHT(D232,1)="M",1000000*VALUE(LEFT(D232,LEN(D232)-1)),IF(RIGHT(D232,1)="B",1000000000*VALUE(LEFT(D232,LEN(D232)-1)),IF(RIGHT(D232,1)="%",0.01*VALUE(LEFT(D232,LEN(D232)-1)),IF(RIGHT(D232,1)="k",1000*VALUE(LEFT(D232,LEN(D232)-1)),VALUE(SUBSTITUTE(D232,",",""))))))))),"N/A")</f>
        <v/>
      </c>
      <c r="L232">
        <f>IFERROR(IF(TRIM(E232)="-", "N/A", IF(RIGHT(E232,1)=")",IF(RIGHT(E232,2)="T)",-1000000000000*VALUE(MID(E232,2,LEN(E232)-3)),IF(RIGHT(E232,2)="M)",-1000000*VALUE(MID(E232,2,LEN(E232)-3)),IF(RIGHT(E232,2)="B)",-1000000000*VALUE(MID(E232,2,LEN(E232)-3)),IF(RIGHT(E232,2)="k)",-1000*VALUE(MID(E232,2,LEN(E232)-3)),VALUE(SUBSTITUTE(E232,",","")))))),IF(RIGHT(E232,1)="T",1000000000000*VALUE(LEFT(E232,LEN(E232)-1)),IF(RIGHT(E232,1)="M",1000000*VALUE(LEFT(E232,LEN(E232)-1)),IF(RIGHT(E232,1)="B",1000000000*VALUE(LEFT(E232,LEN(E232)-1)),IF(RIGHT(E232,1)="%",0.01*VALUE(LEFT(E232,LEN(E232)-1)),IF(RIGHT(E232,1)="k",1000*VALUE(LEFT(E232,LEN(E232)-1)),VALUE(SUBSTITUTE(E232,",",""))))))))),"N/A")</f>
        <v/>
      </c>
      <c r="M232">
        <f>IFERROR(IF(TRIM(F232)="-", "N/A", IF(RIGHT(F232,1)=")",IF(RIGHT(F232,2)="T)",-1000000000000*VALUE(MID(F232,2,LEN(F232)-3)),IF(RIGHT(F232,2)="M)",-1000000*VALUE(MID(F232,2,LEN(F232)-3)),IF(RIGHT(F232,2)="B)",-1000000000*VALUE(MID(F232,2,LEN(F232)-3)),IF(RIGHT(F232,2)="k)",-1000*VALUE(MID(F232,2,LEN(F232)-3)),VALUE(SUBSTITUTE(F232,",","")))))),IF(RIGHT(F232,1)="T",1000000000000*VALUE(LEFT(F232,LEN(F232)-1)),IF(RIGHT(F232,1)="M",1000000*VALUE(LEFT(F232,LEN(F232)-1)),IF(RIGHT(F232,1)="B",1000000000*VALUE(LEFT(F232,LEN(F232)-1)),IF(RIGHT(F232,1)="%",0.01*VALUE(LEFT(F232,LEN(F232)-1)),IF(RIGHT(F232,1)="k",1000*VALUE(LEFT(F232,LEN(F232)-1)),VALUE(SUBSTITUTE(F232,",",""))))))))),"N/A")</f>
        <v/>
      </c>
      <c r="N232">
        <f>IFERROR(IF(TRIM(G232)="-", "N/A", IF(RIGHT(G232,1)=")",IF(RIGHT(G232,2)="T)",-1000000000000*VALUE(MID(G232,2,LEN(G232)-3)),IF(RIGHT(G232,2)="M)",-1000000*VALUE(MID(G232,2,LEN(G232)-3)),IF(RIGHT(G232,2)="B)",-1000000000*VALUE(MID(G232,2,LEN(G232)-3)),IF(RIGHT(G232,2)="k)",-1000*VALUE(MID(G232,2,LEN(G232)-3)),VALUE(SUBSTITUTE(G232,",","")))))),IF(RIGHT(G232,1)="T",1000000000000*VALUE(LEFT(G232,LEN(G232)-1)),IF(RIGHT(G232,1)="M",1000000*VALUE(LEFT(G232,LEN(G232)-1)),IF(RIGHT(G232,1)="B",1000000000*VALUE(LEFT(G232,LEN(G232)-1)),IF(RIGHT(G232,1)="%",0.01*VALUE(LEFT(G232,LEN(G232)-1)),IF(RIGHT(G232,1)="k",1000*VALUE(LEFT(G232,LEN(G232)-1)),VALUE(SUBSTITUTE(G232,",",""))))))))),"N/A")</f>
        <v/>
      </c>
      <c r="P232">
        <f>MAX(J232:N232)</f>
        <v/>
      </c>
      <c r="Q232">
        <f>IFERROR(J144+MATCH(P232,J232:N232,0)-1,"")</f>
        <v/>
      </c>
      <c r="R232">
        <f>IF(Q232="","",MIN(J232:N232))</f>
        <v/>
      </c>
      <c r="S232">
        <f>IFERROR(J144+MATCH(R232,J232:N232,0)-1,"")</f>
        <v/>
      </c>
      <c r="T232">
        <f>IFERROR(AVERAGE(J232:N232),"")</f>
        <v/>
      </c>
      <c r="U232">
        <f>IFERROR(STDEV(J232:N232),"")</f>
        <v/>
      </c>
      <c r="V232">
        <f>IFERROR(IF(C232="-","",IF(ISBLANK(B232),"",IF(OR(ISNUMBER(FIND("Growth",B232)),ISNUMBER(FIND("Margin",B232))),"",(J232-T232)/U232))),"")</f>
        <v/>
      </c>
      <c r="W232">
        <f>IFERROR(IF(OR(D232="-",ISBLANK(D232)),"",(K232-T232)/U232),"")</f>
        <v/>
      </c>
      <c r="X232">
        <f>IFERROR(IF(OR(E232="-",ISBLANK(E232)),"",(L232-T232)/U232),"")</f>
        <v/>
      </c>
      <c r="Y232">
        <f>IFERROR(IF(OR(F232="-",ISBLANK(F232)),"",(M232-T232)/U232),"")</f>
        <v/>
      </c>
      <c r="Z232">
        <f>IFERROR(IF(OR(G232="-",ISBLANK(G232)),"",(N232-T232)/U232),"")</f>
        <v/>
      </c>
      <c r="AA232">
        <f>IF(MAX(MAX(V232:Z232),ABS(MIN(V232:Z232)))=ABS(MIN(V232:Z232)),MIN(V232:Z232),MAX(V232:Z232))</f>
        <v/>
      </c>
      <c r="AB232">
        <f>IFERROR(V144+MATCH(AA232,V232:Z232,0)-1,"")</f>
        <v/>
      </c>
      <c r="AC232">
        <f>IF(AB232&lt;&gt;"",IF(S232=AB232,"Low",IF(AB232=Q232,"High","")),"")</f>
        <v/>
      </c>
      <c r="AE232">
        <f>IF(ISNUMBER(MATCH("N/A",J232:N232,0)),"",IFERROR((5 * SUMPRODUCT(J144:N144,J232:N232) - PRODUCT(SUM(J144:N144),SUM(J232:N232))) / ((5 * SUM((J144^2)+(K144^2)+(L144^2)+(M144^2)+(N144^2))) - SUM(J144:N144)^2),""))</f>
        <v/>
      </c>
      <c r="AF232">
        <f>IFERROR(CORREL(J144:N144,J232:N232),"")</f>
        <v/>
      </c>
      <c r="AZ232">
        <f>IF(Q232=S232,0,1)</f>
        <v/>
      </c>
      <c r="BA232">
        <f>IF(AZ232=1,IF(Q232="","",IF(Q232=N144,"Yes","No")),"")</f>
        <v/>
      </c>
      <c r="BB232">
        <f>IF(BA232="Yes",P232,"")</f>
        <v/>
      </c>
      <c r="BC232">
        <f>IF(AZ232=1,IF(S232="","",IF(S232=N144,"Yes","No")),"")</f>
        <v/>
      </c>
      <c r="BD232">
        <f>IF(BC232="Yes",R232,"")</f>
        <v/>
      </c>
      <c r="BE232">
        <f>IFERROR(IF(SIGN(AE232)=1,"Increasing",IF(SIGN(AE232)=-1,"Decreasing","")),"")</f>
        <v/>
      </c>
      <c r="BF232">
        <f>IF(OR(AND(BE232="Increasing",BA232="Yes"),AND(BE232="Decreasing",BC232="Yes")),"Yes","No")</f>
        <v/>
      </c>
      <c r="BG232">
        <f>IF(I232="pos_trend","Yes","No")</f>
        <v/>
      </c>
      <c r="BH232">
        <f>IF(AF232&lt;&gt;"",IF(ABS(AF232)&gt;0.8,"Yes","No"),"")</f>
        <v/>
      </c>
    </row>
    <row r="233" spans="1:60">
      <c r="I233">
        <f>IF(AND(K233&gt; J233, L233&gt; K233, M233&gt; L233, N233&gt; M233), "pos_trend", IF(AND(K233&lt; J233, L233&lt; K233, M233&lt; L233, N233&lt; M233), "neg_trend", "N/A"))</f>
        <v/>
      </c>
      <c r="J233">
        <f>IFERROR(IF(TRIM(C233)="-", "N/A", IF(RIGHT(C233,1)=")",IF(RIGHT(C233,2)="T)",-1000000000000*VALUE(MID(C233,2,LEN(C233)-3)),IF(RIGHT(C233,2)="M)",-1000000*VALUE(MID(C233,2,LEN(C233)-3)),IF(RIGHT(C233,2)="B)",-1000000000*VALUE(MID(C233,2,LEN(C233)-3)),IF(RIGHT(C233,2)="k)",-1000*VALUE(MID(C233,2,LEN(C233)-3)),VALUE(SUBSTITUTE(C233,",","")))))),IF(RIGHT(C233,1)="T",1000000000000*VALUE(LEFT(C233,LEN(C233)-1)),IF(RIGHT(C233,1)="M",1000000*VALUE(LEFT(C233,LEN(C233)-1)),IF(RIGHT(C233,1)="B",1000000000*VALUE(LEFT(C233,LEN(C233)-1)),IF(RIGHT(C233,1)="%",0.01*VALUE(LEFT(C233,LEN(C233)-1)),IF(RIGHT(C233,1)="k",1000*VALUE(LEFT(C233,LEN(C233)-1)),VALUE(SUBSTITUTE(C233,",",""))))))))),"N/A")</f>
        <v/>
      </c>
      <c r="K233">
        <f>IFERROR(IF(TRIM(D233)="-", "N/A", IF(RIGHT(D233,1)=")",IF(RIGHT(D233,2)="T)",-1000000000000*VALUE(MID(D233,2,LEN(D233)-3)),IF(RIGHT(D233,2)="M)",-1000000*VALUE(MID(D233,2,LEN(D233)-3)),IF(RIGHT(D233,2)="B)",-1000000000*VALUE(MID(D233,2,LEN(D233)-3)),IF(RIGHT(D233,2)="k)",-1000*VALUE(MID(D233,2,LEN(D233)-3)),VALUE(SUBSTITUTE(D233,",","")))))),IF(RIGHT(D233,1)="T",1000000000000*VALUE(LEFT(D233,LEN(D233)-1)),IF(RIGHT(D233,1)="M",1000000*VALUE(LEFT(D233,LEN(D233)-1)),IF(RIGHT(D233,1)="B",1000000000*VALUE(LEFT(D233,LEN(D233)-1)),IF(RIGHT(D233,1)="%",0.01*VALUE(LEFT(D233,LEN(D233)-1)),IF(RIGHT(D233,1)="k",1000*VALUE(LEFT(D233,LEN(D233)-1)),VALUE(SUBSTITUTE(D233,",",""))))))))),"N/A")</f>
        <v/>
      </c>
      <c r="L233">
        <f>IFERROR(IF(TRIM(E233)="-", "N/A", IF(RIGHT(E233,1)=")",IF(RIGHT(E233,2)="T)",-1000000000000*VALUE(MID(E233,2,LEN(E233)-3)),IF(RIGHT(E233,2)="M)",-1000000*VALUE(MID(E233,2,LEN(E233)-3)),IF(RIGHT(E233,2)="B)",-1000000000*VALUE(MID(E233,2,LEN(E233)-3)),IF(RIGHT(E233,2)="k)",-1000*VALUE(MID(E233,2,LEN(E233)-3)),VALUE(SUBSTITUTE(E233,",","")))))),IF(RIGHT(E233,1)="T",1000000000000*VALUE(LEFT(E233,LEN(E233)-1)),IF(RIGHT(E233,1)="M",1000000*VALUE(LEFT(E233,LEN(E233)-1)),IF(RIGHT(E233,1)="B",1000000000*VALUE(LEFT(E233,LEN(E233)-1)),IF(RIGHT(E233,1)="%",0.01*VALUE(LEFT(E233,LEN(E233)-1)),IF(RIGHT(E233,1)="k",1000*VALUE(LEFT(E233,LEN(E233)-1)),VALUE(SUBSTITUTE(E233,",",""))))))))),"N/A")</f>
        <v/>
      </c>
      <c r="M233">
        <f>IFERROR(IF(TRIM(F233)="-", "N/A", IF(RIGHT(F233,1)=")",IF(RIGHT(F233,2)="T)",-1000000000000*VALUE(MID(F233,2,LEN(F233)-3)),IF(RIGHT(F233,2)="M)",-1000000*VALUE(MID(F233,2,LEN(F233)-3)),IF(RIGHT(F233,2)="B)",-1000000000*VALUE(MID(F233,2,LEN(F233)-3)),IF(RIGHT(F233,2)="k)",-1000*VALUE(MID(F233,2,LEN(F233)-3)),VALUE(SUBSTITUTE(F233,",","")))))),IF(RIGHT(F233,1)="T",1000000000000*VALUE(LEFT(F233,LEN(F233)-1)),IF(RIGHT(F233,1)="M",1000000*VALUE(LEFT(F233,LEN(F233)-1)),IF(RIGHT(F233,1)="B",1000000000*VALUE(LEFT(F233,LEN(F233)-1)),IF(RIGHT(F233,1)="%",0.01*VALUE(LEFT(F233,LEN(F233)-1)),IF(RIGHT(F233,1)="k",1000*VALUE(LEFT(F233,LEN(F233)-1)),VALUE(SUBSTITUTE(F233,",",""))))))))),"N/A")</f>
        <v/>
      </c>
      <c r="N233">
        <f>IFERROR(IF(TRIM(G233)="-", "N/A", IF(RIGHT(G233,1)=")",IF(RIGHT(G233,2)="T)",-1000000000000*VALUE(MID(G233,2,LEN(G233)-3)),IF(RIGHT(G233,2)="M)",-1000000*VALUE(MID(G233,2,LEN(G233)-3)),IF(RIGHT(G233,2)="B)",-1000000000*VALUE(MID(G233,2,LEN(G233)-3)),IF(RIGHT(G233,2)="k)",-1000*VALUE(MID(G233,2,LEN(G233)-3)),VALUE(SUBSTITUTE(G233,",","")))))),IF(RIGHT(G233,1)="T",1000000000000*VALUE(LEFT(G233,LEN(G233)-1)),IF(RIGHT(G233,1)="M",1000000*VALUE(LEFT(G233,LEN(G233)-1)),IF(RIGHT(G233,1)="B",1000000000*VALUE(LEFT(G233,LEN(G233)-1)),IF(RIGHT(G233,1)="%",0.01*VALUE(LEFT(G233,LEN(G233)-1)),IF(RIGHT(G233,1)="k",1000*VALUE(LEFT(G233,LEN(G233)-1)),VALUE(SUBSTITUTE(G233,",",""))))))))),"N/A")</f>
        <v/>
      </c>
      <c r="P233">
        <f>MAX(J233:N233)</f>
        <v/>
      </c>
      <c r="Q233">
        <f>IFERROR(J144+MATCH(P233,J233:N233,0)-1,"")</f>
        <v/>
      </c>
      <c r="R233">
        <f>IF(Q233="","",MIN(J233:N233))</f>
        <v/>
      </c>
      <c r="S233">
        <f>IFERROR(J144+MATCH(R233,J233:N233,0)-1,"")</f>
        <v/>
      </c>
      <c r="T233">
        <f>IFERROR(AVERAGE(J233:N233),"")</f>
        <v/>
      </c>
      <c r="U233">
        <f>IFERROR(STDEV(J233:N233),"")</f>
        <v/>
      </c>
      <c r="V233">
        <f>IFERROR(IF(C233="-","",IF(ISBLANK(B233),"",IF(OR(ISNUMBER(FIND("Growth",B233)),ISNUMBER(FIND("Margin",B233))),"",(J233-T233)/U233))),"")</f>
        <v/>
      </c>
      <c r="W233">
        <f>IFERROR(IF(OR(D233="-",ISBLANK(D233)),"",(K233-T233)/U233),"")</f>
        <v/>
      </c>
      <c r="X233">
        <f>IFERROR(IF(OR(E233="-",ISBLANK(E233)),"",(L233-T233)/U233),"")</f>
        <v/>
      </c>
      <c r="Y233">
        <f>IFERROR(IF(OR(F233="-",ISBLANK(F233)),"",(M233-T233)/U233),"")</f>
        <v/>
      </c>
      <c r="Z233">
        <f>IFERROR(IF(OR(G233="-",ISBLANK(G233)),"",(N233-T233)/U233),"")</f>
        <v/>
      </c>
      <c r="AA233">
        <f>IF(MAX(MAX(V233:Z233),ABS(MIN(V233:Z233)))=ABS(MIN(V233:Z233)),MIN(V233:Z233),MAX(V233:Z233))</f>
        <v/>
      </c>
      <c r="AB233">
        <f>IFERROR(V144+MATCH(AA233,V233:Z233,0)-1,"")</f>
        <v/>
      </c>
      <c r="AC233">
        <f>IF(AB233&lt;&gt;"",IF(S233=AB233,"Low",IF(AB233=Q233,"High","")),"")</f>
        <v/>
      </c>
      <c r="AE233">
        <f>IF(ISNUMBER(MATCH("N/A",J233:N233,0)),"",IFERROR((5 * SUMPRODUCT(J144:N144,J233:N233) - PRODUCT(SUM(J144:N144),SUM(J233:N233))) / ((5 * SUM((J144^2)+(K144^2)+(L144^2)+(M144^2)+(N144^2))) - SUM(J144:N144)^2),""))</f>
        <v/>
      </c>
      <c r="AF233">
        <f>IFERROR(CORREL(J144:N144,J233:N233),"")</f>
        <v/>
      </c>
      <c r="AZ233">
        <f>IF(Q233=S233,0,1)</f>
        <v/>
      </c>
      <c r="BA233">
        <f>IF(AZ233=1,IF(Q233="","",IF(Q233=N144,"Yes","No")),"")</f>
        <v/>
      </c>
      <c r="BB233">
        <f>IF(BA233="Yes",P233,"")</f>
        <v/>
      </c>
      <c r="BC233">
        <f>IF(AZ233=1,IF(S233="","",IF(S233=N144,"Yes","No")),"")</f>
        <v/>
      </c>
      <c r="BD233">
        <f>IF(BC233="Yes",R233,"")</f>
        <v/>
      </c>
      <c r="BE233">
        <f>IFERROR(IF(SIGN(AE233)=1,"Increasing",IF(SIGN(AE233)=-1,"Decreasing","")),"")</f>
        <v/>
      </c>
      <c r="BF233">
        <f>IF(OR(AND(BE233="Increasing",BA233="Yes"),AND(BE233="Decreasing",BC233="Yes")),"Yes","No")</f>
        <v/>
      </c>
      <c r="BG233">
        <f>IF(I233="pos_trend","Yes","No")</f>
        <v/>
      </c>
      <c r="BH233">
        <f>IF(AF233&lt;&gt;"",IF(ABS(AF233)&gt;0.8,"Yes","No"),"")</f>
        <v/>
      </c>
    </row>
    <row r="234" spans="1:60">
      <c r="I234">
        <f>IF(AND(K234&gt; J234, L234&gt; K234, M234&gt; L234, N234&gt; M234), "pos_trend", IF(AND(K234&lt; J234, L234&lt; K234, M234&lt; L234, N234&lt; M234), "neg_trend", "N/A"))</f>
        <v/>
      </c>
      <c r="J234">
        <f>IFERROR(IF(TRIM(C234)="-", "N/A", IF(RIGHT(C234,1)=")",IF(RIGHT(C234,2)="T)",-1000000000000*VALUE(MID(C234,2,LEN(C234)-3)),IF(RIGHT(C234,2)="M)",-1000000*VALUE(MID(C234,2,LEN(C234)-3)),IF(RIGHT(C234,2)="B)",-1000000000*VALUE(MID(C234,2,LEN(C234)-3)),IF(RIGHT(C234,2)="k)",-1000*VALUE(MID(C234,2,LEN(C234)-3)),VALUE(SUBSTITUTE(C234,",","")))))),IF(RIGHT(C234,1)="T",1000000000000*VALUE(LEFT(C234,LEN(C234)-1)),IF(RIGHT(C234,1)="M",1000000*VALUE(LEFT(C234,LEN(C234)-1)),IF(RIGHT(C234,1)="B",1000000000*VALUE(LEFT(C234,LEN(C234)-1)),IF(RIGHT(C234,1)="%",0.01*VALUE(LEFT(C234,LEN(C234)-1)),IF(RIGHT(C234,1)="k",1000*VALUE(LEFT(C234,LEN(C234)-1)),VALUE(SUBSTITUTE(C234,",",""))))))))),"N/A")</f>
        <v/>
      </c>
      <c r="K234">
        <f>IFERROR(IF(TRIM(D234)="-", "N/A", IF(RIGHT(D234,1)=")",IF(RIGHT(D234,2)="T)",-1000000000000*VALUE(MID(D234,2,LEN(D234)-3)),IF(RIGHT(D234,2)="M)",-1000000*VALUE(MID(D234,2,LEN(D234)-3)),IF(RIGHT(D234,2)="B)",-1000000000*VALUE(MID(D234,2,LEN(D234)-3)),IF(RIGHT(D234,2)="k)",-1000*VALUE(MID(D234,2,LEN(D234)-3)),VALUE(SUBSTITUTE(D234,",","")))))),IF(RIGHT(D234,1)="T",1000000000000*VALUE(LEFT(D234,LEN(D234)-1)),IF(RIGHT(D234,1)="M",1000000*VALUE(LEFT(D234,LEN(D234)-1)),IF(RIGHT(D234,1)="B",1000000000*VALUE(LEFT(D234,LEN(D234)-1)),IF(RIGHT(D234,1)="%",0.01*VALUE(LEFT(D234,LEN(D234)-1)),IF(RIGHT(D234,1)="k",1000*VALUE(LEFT(D234,LEN(D234)-1)),VALUE(SUBSTITUTE(D234,",",""))))))))),"N/A")</f>
        <v/>
      </c>
      <c r="L234">
        <f>IFERROR(IF(TRIM(E234)="-", "N/A", IF(RIGHT(E234,1)=")",IF(RIGHT(E234,2)="T)",-1000000000000*VALUE(MID(E234,2,LEN(E234)-3)),IF(RIGHT(E234,2)="M)",-1000000*VALUE(MID(E234,2,LEN(E234)-3)),IF(RIGHT(E234,2)="B)",-1000000000*VALUE(MID(E234,2,LEN(E234)-3)),IF(RIGHT(E234,2)="k)",-1000*VALUE(MID(E234,2,LEN(E234)-3)),VALUE(SUBSTITUTE(E234,",","")))))),IF(RIGHT(E234,1)="T",1000000000000*VALUE(LEFT(E234,LEN(E234)-1)),IF(RIGHT(E234,1)="M",1000000*VALUE(LEFT(E234,LEN(E234)-1)),IF(RIGHT(E234,1)="B",1000000000*VALUE(LEFT(E234,LEN(E234)-1)),IF(RIGHT(E234,1)="%",0.01*VALUE(LEFT(E234,LEN(E234)-1)),IF(RIGHT(E234,1)="k",1000*VALUE(LEFT(E234,LEN(E234)-1)),VALUE(SUBSTITUTE(E234,",",""))))))))),"N/A")</f>
        <v/>
      </c>
      <c r="M234">
        <f>IFERROR(IF(TRIM(F234)="-", "N/A", IF(RIGHT(F234,1)=")",IF(RIGHT(F234,2)="T)",-1000000000000*VALUE(MID(F234,2,LEN(F234)-3)),IF(RIGHT(F234,2)="M)",-1000000*VALUE(MID(F234,2,LEN(F234)-3)),IF(RIGHT(F234,2)="B)",-1000000000*VALUE(MID(F234,2,LEN(F234)-3)),IF(RIGHT(F234,2)="k)",-1000*VALUE(MID(F234,2,LEN(F234)-3)),VALUE(SUBSTITUTE(F234,",","")))))),IF(RIGHT(F234,1)="T",1000000000000*VALUE(LEFT(F234,LEN(F234)-1)),IF(RIGHT(F234,1)="M",1000000*VALUE(LEFT(F234,LEN(F234)-1)),IF(RIGHT(F234,1)="B",1000000000*VALUE(LEFT(F234,LEN(F234)-1)),IF(RIGHT(F234,1)="%",0.01*VALUE(LEFT(F234,LEN(F234)-1)),IF(RIGHT(F234,1)="k",1000*VALUE(LEFT(F234,LEN(F234)-1)),VALUE(SUBSTITUTE(F234,",",""))))))))),"N/A")</f>
        <v/>
      </c>
      <c r="N234">
        <f>IFERROR(IF(TRIM(G234)="-", "N/A", IF(RIGHT(G234,1)=")",IF(RIGHT(G234,2)="T)",-1000000000000*VALUE(MID(G234,2,LEN(G234)-3)),IF(RIGHT(G234,2)="M)",-1000000*VALUE(MID(G234,2,LEN(G234)-3)),IF(RIGHT(G234,2)="B)",-1000000000*VALUE(MID(G234,2,LEN(G234)-3)),IF(RIGHT(G234,2)="k)",-1000*VALUE(MID(G234,2,LEN(G234)-3)),VALUE(SUBSTITUTE(G234,",","")))))),IF(RIGHT(G234,1)="T",1000000000000*VALUE(LEFT(G234,LEN(G234)-1)),IF(RIGHT(G234,1)="M",1000000*VALUE(LEFT(G234,LEN(G234)-1)),IF(RIGHT(G234,1)="B",1000000000*VALUE(LEFT(G234,LEN(G234)-1)),IF(RIGHT(G234,1)="%",0.01*VALUE(LEFT(G234,LEN(G234)-1)),IF(RIGHT(G234,1)="k",1000*VALUE(LEFT(G234,LEN(G234)-1)),VALUE(SUBSTITUTE(G234,",",""))))))))),"N/A")</f>
        <v/>
      </c>
      <c r="P234">
        <f>MAX(J234:N234)</f>
        <v/>
      </c>
      <c r="Q234">
        <f>IFERROR(J144+MATCH(P234,J234:N234,0)-1,"")</f>
        <v/>
      </c>
      <c r="R234">
        <f>IF(Q234="","",MIN(J234:N234))</f>
        <v/>
      </c>
      <c r="S234">
        <f>IFERROR(J144+MATCH(R234,J234:N234,0)-1,"")</f>
        <v/>
      </c>
      <c r="T234">
        <f>IFERROR(AVERAGE(J234:N234),"")</f>
        <v/>
      </c>
      <c r="U234">
        <f>IFERROR(STDEV(J234:N234),"")</f>
        <v/>
      </c>
      <c r="V234">
        <f>IFERROR(IF(C234="-","",IF(ISBLANK(B234),"",IF(OR(ISNUMBER(FIND("Growth",B234)),ISNUMBER(FIND("Margin",B234))),"",(J234-T234)/U234))),"")</f>
        <v/>
      </c>
      <c r="W234">
        <f>IFERROR(IF(OR(D234="-",ISBLANK(D234)),"",(K234-T234)/U234),"")</f>
        <v/>
      </c>
      <c r="X234">
        <f>IFERROR(IF(OR(E234="-",ISBLANK(E234)),"",(L234-T234)/U234),"")</f>
        <v/>
      </c>
      <c r="Y234">
        <f>IFERROR(IF(OR(F234="-",ISBLANK(F234)),"",(M234-T234)/U234),"")</f>
        <v/>
      </c>
      <c r="Z234">
        <f>IFERROR(IF(OR(G234="-",ISBLANK(G234)),"",(N234-T234)/U234),"")</f>
        <v/>
      </c>
      <c r="AA234">
        <f>IF(MAX(MAX(V234:Z234),ABS(MIN(V234:Z234)))=ABS(MIN(V234:Z234)),MIN(V234:Z234),MAX(V234:Z234))</f>
        <v/>
      </c>
      <c r="AB234">
        <f>IFERROR(V144+MATCH(AA234,V234:Z234,0)-1,"")</f>
        <v/>
      </c>
      <c r="AC234">
        <f>IF(AB234&lt;&gt;"",IF(S234=AB234,"Low",IF(AB234=Q234,"High","")),"")</f>
        <v/>
      </c>
      <c r="AE234">
        <f>IF(ISNUMBER(MATCH("N/A",J234:N234,0)),"",IFERROR((5 * SUMPRODUCT(J144:N144,J234:N234) - PRODUCT(SUM(J144:N144),SUM(J234:N234))) / ((5 * SUM((J144^2)+(K144^2)+(L144^2)+(M144^2)+(N144^2))) - SUM(J144:N144)^2),""))</f>
        <v/>
      </c>
      <c r="AF234">
        <f>IFERROR(CORREL(J144:N144,J234:N234),"")</f>
        <v/>
      </c>
      <c r="AZ234">
        <f>IF(Q234=S234,0,1)</f>
        <v/>
      </c>
      <c r="BA234">
        <f>IF(AZ234=1,IF(Q234="","",IF(Q234=N144,"Yes","No")),"")</f>
        <v/>
      </c>
      <c r="BB234">
        <f>IF(BA234="Yes",P234,"")</f>
        <v/>
      </c>
      <c r="BC234">
        <f>IF(AZ234=1,IF(S234="","",IF(S234=N144,"Yes","No")),"")</f>
        <v/>
      </c>
      <c r="BD234">
        <f>IF(BC234="Yes",R234,"")</f>
        <v/>
      </c>
      <c r="BE234">
        <f>IFERROR(IF(SIGN(AE234)=1,"Increasing",IF(SIGN(AE234)=-1,"Decreasing","")),"")</f>
        <v/>
      </c>
      <c r="BF234">
        <f>IF(OR(AND(BE234="Increasing",BA234="Yes"),AND(BE234="Decreasing",BC234="Yes")),"Yes","No")</f>
        <v/>
      </c>
      <c r="BG234">
        <f>IF(I234="pos_trend","Yes","No")</f>
        <v/>
      </c>
      <c r="BH234">
        <f>IF(AF234&lt;&gt;"",IF(ABS(AF234)&gt;0.8,"Yes","No"),"")</f>
        <v/>
      </c>
    </row>
    <row r="235" spans="1:60">
      <c r="I235">
        <f>IF(AND(K235&gt; J235, L235&gt; K235, M235&gt; L235, N235&gt; M235), "pos_trend", IF(AND(K235&lt; J235, L235&lt; K235, M235&lt; L235, N235&lt; M235), "neg_trend", "N/A"))</f>
        <v/>
      </c>
      <c r="J235">
        <f>IFERROR(IF(TRIM(C235)="-", "N/A", IF(RIGHT(C235,1)=")",IF(RIGHT(C235,2)="T)",-1000000000000*VALUE(MID(C235,2,LEN(C235)-3)),IF(RIGHT(C235,2)="M)",-1000000*VALUE(MID(C235,2,LEN(C235)-3)),IF(RIGHT(C235,2)="B)",-1000000000*VALUE(MID(C235,2,LEN(C235)-3)),IF(RIGHT(C235,2)="k)",-1000*VALUE(MID(C235,2,LEN(C235)-3)),VALUE(SUBSTITUTE(C235,",","")))))),IF(RIGHT(C235,1)="T",1000000000000*VALUE(LEFT(C235,LEN(C235)-1)),IF(RIGHT(C235,1)="M",1000000*VALUE(LEFT(C235,LEN(C235)-1)),IF(RIGHT(C235,1)="B",1000000000*VALUE(LEFT(C235,LEN(C235)-1)),IF(RIGHT(C235,1)="%",0.01*VALUE(LEFT(C235,LEN(C235)-1)),IF(RIGHT(C235,1)="k",1000*VALUE(LEFT(C235,LEN(C235)-1)),VALUE(SUBSTITUTE(C235,",",""))))))))),"N/A")</f>
        <v/>
      </c>
      <c r="K235">
        <f>IFERROR(IF(TRIM(D235)="-", "N/A", IF(RIGHT(D235,1)=")",IF(RIGHT(D235,2)="T)",-1000000000000*VALUE(MID(D235,2,LEN(D235)-3)),IF(RIGHT(D235,2)="M)",-1000000*VALUE(MID(D235,2,LEN(D235)-3)),IF(RIGHT(D235,2)="B)",-1000000000*VALUE(MID(D235,2,LEN(D235)-3)),IF(RIGHT(D235,2)="k)",-1000*VALUE(MID(D235,2,LEN(D235)-3)),VALUE(SUBSTITUTE(D235,",","")))))),IF(RIGHT(D235,1)="T",1000000000000*VALUE(LEFT(D235,LEN(D235)-1)),IF(RIGHT(D235,1)="M",1000000*VALUE(LEFT(D235,LEN(D235)-1)),IF(RIGHT(D235,1)="B",1000000000*VALUE(LEFT(D235,LEN(D235)-1)),IF(RIGHT(D235,1)="%",0.01*VALUE(LEFT(D235,LEN(D235)-1)),IF(RIGHT(D235,1)="k",1000*VALUE(LEFT(D235,LEN(D235)-1)),VALUE(SUBSTITUTE(D235,",",""))))))))),"N/A")</f>
        <v/>
      </c>
      <c r="L235">
        <f>IFERROR(IF(TRIM(E235)="-", "N/A", IF(RIGHT(E235,1)=")",IF(RIGHT(E235,2)="T)",-1000000000000*VALUE(MID(E235,2,LEN(E235)-3)),IF(RIGHT(E235,2)="M)",-1000000*VALUE(MID(E235,2,LEN(E235)-3)),IF(RIGHT(E235,2)="B)",-1000000000*VALUE(MID(E235,2,LEN(E235)-3)),IF(RIGHT(E235,2)="k)",-1000*VALUE(MID(E235,2,LEN(E235)-3)),VALUE(SUBSTITUTE(E235,",","")))))),IF(RIGHT(E235,1)="T",1000000000000*VALUE(LEFT(E235,LEN(E235)-1)),IF(RIGHT(E235,1)="M",1000000*VALUE(LEFT(E235,LEN(E235)-1)),IF(RIGHT(E235,1)="B",1000000000*VALUE(LEFT(E235,LEN(E235)-1)),IF(RIGHT(E235,1)="%",0.01*VALUE(LEFT(E235,LEN(E235)-1)),IF(RIGHT(E235,1)="k",1000*VALUE(LEFT(E235,LEN(E235)-1)),VALUE(SUBSTITUTE(E235,",",""))))))))),"N/A")</f>
        <v/>
      </c>
      <c r="M235">
        <f>IFERROR(IF(TRIM(F235)="-", "N/A", IF(RIGHT(F235,1)=")",IF(RIGHT(F235,2)="T)",-1000000000000*VALUE(MID(F235,2,LEN(F235)-3)),IF(RIGHT(F235,2)="M)",-1000000*VALUE(MID(F235,2,LEN(F235)-3)),IF(RIGHT(F235,2)="B)",-1000000000*VALUE(MID(F235,2,LEN(F235)-3)),IF(RIGHT(F235,2)="k)",-1000*VALUE(MID(F235,2,LEN(F235)-3)),VALUE(SUBSTITUTE(F235,",","")))))),IF(RIGHT(F235,1)="T",1000000000000*VALUE(LEFT(F235,LEN(F235)-1)),IF(RIGHT(F235,1)="M",1000000*VALUE(LEFT(F235,LEN(F235)-1)),IF(RIGHT(F235,1)="B",1000000000*VALUE(LEFT(F235,LEN(F235)-1)),IF(RIGHT(F235,1)="%",0.01*VALUE(LEFT(F235,LEN(F235)-1)),IF(RIGHT(F235,1)="k",1000*VALUE(LEFT(F235,LEN(F235)-1)),VALUE(SUBSTITUTE(F235,",",""))))))))),"N/A")</f>
        <v/>
      </c>
      <c r="N235">
        <f>IFERROR(IF(TRIM(G235)="-", "N/A", IF(RIGHT(G235,1)=")",IF(RIGHT(G235,2)="T)",-1000000000000*VALUE(MID(G235,2,LEN(G235)-3)),IF(RIGHT(G235,2)="M)",-1000000*VALUE(MID(G235,2,LEN(G235)-3)),IF(RIGHT(G235,2)="B)",-1000000000*VALUE(MID(G235,2,LEN(G235)-3)),IF(RIGHT(G235,2)="k)",-1000*VALUE(MID(G235,2,LEN(G235)-3)),VALUE(SUBSTITUTE(G235,",","")))))),IF(RIGHT(G235,1)="T",1000000000000*VALUE(LEFT(G235,LEN(G235)-1)),IF(RIGHT(G235,1)="M",1000000*VALUE(LEFT(G235,LEN(G235)-1)),IF(RIGHT(G235,1)="B",1000000000*VALUE(LEFT(G235,LEN(G235)-1)),IF(RIGHT(G235,1)="%",0.01*VALUE(LEFT(G235,LEN(G235)-1)),IF(RIGHT(G235,1)="k",1000*VALUE(LEFT(G235,LEN(G235)-1)),VALUE(SUBSTITUTE(G235,",",""))))))))),"N/A")</f>
        <v/>
      </c>
      <c r="P235">
        <f>MAX(J235:N235)</f>
        <v/>
      </c>
      <c r="Q235">
        <f>IFERROR(J144+MATCH(P235,J235:N235,0)-1,"")</f>
        <v/>
      </c>
      <c r="R235">
        <f>IF(Q235="","",MIN(J235:N235))</f>
        <v/>
      </c>
      <c r="S235">
        <f>IFERROR(J144+MATCH(R235,J235:N235,0)-1,"")</f>
        <v/>
      </c>
      <c r="T235">
        <f>IFERROR(AVERAGE(J235:N235),"")</f>
        <v/>
      </c>
      <c r="U235">
        <f>IFERROR(STDEV(J235:N235),"")</f>
        <v/>
      </c>
      <c r="V235">
        <f>IFERROR(IF(C235="-","",IF(ISBLANK(B235),"",IF(OR(ISNUMBER(FIND("Growth",B235)),ISNUMBER(FIND("Margin",B235))),"",(J235-T235)/U235))),"")</f>
        <v/>
      </c>
      <c r="W235">
        <f>IFERROR(IF(OR(D235="-",ISBLANK(D235)),"",(K235-T235)/U235),"")</f>
        <v/>
      </c>
      <c r="X235">
        <f>IFERROR(IF(OR(E235="-",ISBLANK(E235)),"",(L235-T235)/U235),"")</f>
        <v/>
      </c>
      <c r="Y235">
        <f>IFERROR(IF(OR(F235="-",ISBLANK(F235)),"",(M235-T235)/U235),"")</f>
        <v/>
      </c>
      <c r="Z235">
        <f>IFERROR(IF(OR(G235="-",ISBLANK(G235)),"",(N235-T235)/U235),"")</f>
        <v/>
      </c>
      <c r="AA235">
        <f>IF(MAX(MAX(V235:Z235),ABS(MIN(V235:Z235)))=ABS(MIN(V235:Z235)),MIN(V235:Z235),MAX(V235:Z235))</f>
        <v/>
      </c>
      <c r="AB235">
        <f>IFERROR(V144+MATCH(AA235,V235:Z235,0)-1,"")</f>
        <v/>
      </c>
      <c r="AC235">
        <f>IF(AB235&lt;&gt;"",IF(S235=AB235,"Low",IF(AB235=Q235,"High","")),"")</f>
        <v/>
      </c>
      <c r="AE235">
        <f>IF(ISNUMBER(MATCH("N/A",J235:N235,0)),"",IFERROR((5 * SUMPRODUCT(J144:N144,J235:N235) - PRODUCT(SUM(J144:N144),SUM(J235:N235))) / ((5 * SUM((J144^2)+(K144^2)+(L144^2)+(M144^2)+(N144^2))) - SUM(J144:N144)^2),""))</f>
        <v/>
      </c>
      <c r="AF235">
        <f>IFERROR(CORREL(J144:N144,J235:N235),"")</f>
        <v/>
      </c>
      <c r="AZ235">
        <f>IF(Q235=S235,0,1)</f>
        <v/>
      </c>
      <c r="BA235">
        <f>IF(AZ235=1,IF(Q235="","",IF(Q235=N144,"Yes","No")),"")</f>
        <v/>
      </c>
      <c r="BB235">
        <f>IF(BA235="Yes",P235,"")</f>
        <v/>
      </c>
      <c r="BC235">
        <f>IF(AZ235=1,IF(S235="","",IF(S235=N144,"Yes","No")),"")</f>
        <v/>
      </c>
      <c r="BD235">
        <f>IF(BC235="Yes",R235,"")</f>
        <v/>
      </c>
      <c r="BE235">
        <f>IFERROR(IF(SIGN(AE235)=1,"Increasing",IF(SIGN(AE235)=-1,"Decreasing","")),"")</f>
        <v/>
      </c>
      <c r="BF235">
        <f>IF(OR(AND(BE235="Increasing",BA235="Yes"),AND(BE235="Decreasing",BC235="Yes")),"Yes","No")</f>
        <v/>
      </c>
      <c r="BG235">
        <f>IF(I235="pos_trend","Yes","No")</f>
        <v/>
      </c>
      <c r="BH235">
        <f>IF(AF235&lt;&gt;"",IF(ABS(AF235)&gt;0.8,"Yes","No"),"")</f>
        <v/>
      </c>
    </row>
    <row r="236" spans="1:60">
      <c r="I236">
        <f>IF(AND(K236&gt; J236, L236&gt; K236, M236&gt; L236, N236&gt; M236), "pos_trend", IF(AND(K236&lt; J236, L236&lt; K236, M236&lt; L236, N236&lt; M236), "neg_trend", "N/A"))</f>
        <v/>
      </c>
      <c r="J236">
        <f>IFERROR(IF(TRIM(C236)="-", "N/A", IF(RIGHT(C236,1)=")",IF(RIGHT(C236,2)="T)",-1000000000000*VALUE(MID(C236,2,LEN(C236)-3)),IF(RIGHT(C236,2)="M)",-1000000*VALUE(MID(C236,2,LEN(C236)-3)),IF(RIGHT(C236,2)="B)",-1000000000*VALUE(MID(C236,2,LEN(C236)-3)),IF(RIGHT(C236,2)="k)",-1000*VALUE(MID(C236,2,LEN(C236)-3)),VALUE(SUBSTITUTE(C236,",","")))))),IF(RIGHT(C236,1)="T",1000000000000*VALUE(LEFT(C236,LEN(C236)-1)),IF(RIGHT(C236,1)="M",1000000*VALUE(LEFT(C236,LEN(C236)-1)),IF(RIGHT(C236,1)="B",1000000000*VALUE(LEFT(C236,LEN(C236)-1)),IF(RIGHT(C236,1)="%",0.01*VALUE(LEFT(C236,LEN(C236)-1)),IF(RIGHT(C236,1)="k",1000*VALUE(LEFT(C236,LEN(C236)-1)),VALUE(SUBSTITUTE(C236,",",""))))))))),"N/A")</f>
        <v/>
      </c>
      <c r="K236">
        <f>IFERROR(IF(TRIM(D236)="-", "N/A", IF(RIGHT(D236,1)=")",IF(RIGHT(D236,2)="T)",-1000000000000*VALUE(MID(D236,2,LEN(D236)-3)),IF(RIGHT(D236,2)="M)",-1000000*VALUE(MID(D236,2,LEN(D236)-3)),IF(RIGHT(D236,2)="B)",-1000000000*VALUE(MID(D236,2,LEN(D236)-3)),IF(RIGHT(D236,2)="k)",-1000*VALUE(MID(D236,2,LEN(D236)-3)),VALUE(SUBSTITUTE(D236,",","")))))),IF(RIGHT(D236,1)="T",1000000000000*VALUE(LEFT(D236,LEN(D236)-1)),IF(RIGHT(D236,1)="M",1000000*VALUE(LEFT(D236,LEN(D236)-1)),IF(RIGHT(D236,1)="B",1000000000*VALUE(LEFT(D236,LEN(D236)-1)),IF(RIGHT(D236,1)="%",0.01*VALUE(LEFT(D236,LEN(D236)-1)),IF(RIGHT(D236,1)="k",1000*VALUE(LEFT(D236,LEN(D236)-1)),VALUE(SUBSTITUTE(D236,",",""))))))))),"N/A")</f>
        <v/>
      </c>
      <c r="L236">
        <f>IFERROR(IF(TRIM(E236)="-", "N/A", IF(RIGHT(E236,1)=")",IF(RIGHT(E236,2)="T)",-1000000000000*VALUE(MID(E236,2,LEN(E236)-3)),IF(RIGHT(E236,2)="M)",-1000000*VALUE(MID(E236,2,LEN(E236)-3)),IF(RIGHT(E236,2)="B)",-1000000000*VALUE(MID(E236,2,LEN(E236)-3)),IF(RIGHT(E236,2)="k)",-1000*VALUE(MID(E236,2,LEN(E236)-3)),VALUE(SUBSTITUTE(E236,",","")))))),IF(RIGHT(E236,1)="T",1000000000000*VALUE(LEFT(E236,LEN(E236)-1)),IF(RIGHT(E236,1)="M",1000000*VALUE(LEFT(E236,LEN(E236)-1)),IF(RIGHT(E236,1)="B",1000000000*VALUE(LEFT(E236,LEN(E236)-1)),IF(RIGHT(E236,1)="%",0.01*VALUE(LEFT(E236,LEN(E236)-1)),IF(RIGHT(E236,1)="k",1000*VALUE(LEFT(E236,LEN(E236)-1)),VALUE(SUBSTITUTE(E236,",",""))))))))),"N/A")</f>
        <v/>
      </c>
      <c r="M236">
        <f>IFERROR(IF(TRIM(F236)="-", "N/A", IF(RIGHT(F236,1)=")",IF(RIGHT(F236,2)="T)",-1000000000000*VALUE(MID(F236,2,LEN(F236)-3)),IF(RIGHT(F236,2)="M)",-1000000*VALUE(MID(F236,2,LEN(F236)-3)),IF(RIGHT(F236,2)="B)",-1000000000*VALUE(MID(F236,2,LEN(F236)-3)),IF(RIGHT(F236,2)="k)",-1000*VALUE(MID(F236,2,LEN(F236)-3)),VALUE(SUBSTITUTE(F236,",","")))))),IF(RIGHT(F236,1)="T",1000000000000*VALUE(LEFT(F236,LEN(F236)-1)),IF(RIGHT(F236,1)="M",1000000*VALUE(LEFT(F236,LEN(F236)-1)),IF(RIGHT(F236,1)="B",1000000000*VALUE(LEFT(F236,LEN(F236)-1)),IF(RIGHT(F236,1)="%",0.01*VALUE(LEFT(F236,LEN(F236)-1)),IF(RIGHT(F236,1)="k",1000*VALUE(LEFT(F236,LEN(F236)-1)),VALUE(SUBSTITUTE(F236,",",""))))))))),"N/A")</f>
        <v/>
      </c>
      <c r="N236">
        <f>IFERROR(IF(TRIM(G236)="-", "N/A", IF(RIGHT(G236,1)=")",IF(RIGHT(G236,2)="T)",-1000000000000*VALUE(MID(G236,2,LEN(G236)-3)),IF(RIGHT(G236,2)="M)",-1000000*VALUE(MID(G236,2,LEN(G236)-3)),IF(RIGHT(G236,2)="B)",-1000000000*VALUE(MID(G236,2,LEN(G236)-3)),IF(RIGHT(G236,2)="k)",-1000*VALUE(MID(G236,2,LEN(G236)-3)),VALUE(SUBSTITUTE(G236,",","")))))),IF(RIGHT(G236,1)="T",1000000000000*VALUE(LEFT(G236,LEN(G236)-1)),IF(RIGHT(G236,1)="M",1000000*VALUE(LEFT(G236,LEN(G236)-1)),IF(RIGHT(G236,1)="B",1000000000*VALUE(LEFT(G236,LEN(G236)-1)),IF(RIGHT(G236,1)="%",0.01*VALUE(LEFT(G236,LEN(G236)-1)),IF(RIGHT(G236,1)="k",1000*VALUE(LEFT(G236,LEN(G236)-1)),VALUE(SUBSTITUTE(G236,",",""))))))))),"N/A")</f>
        <v/>
      </c>
      <c r="P236">
        <f>MAX(J236:N236)</f>
        <v/>
      </c>
      <c r="Q236">
        <f>IFERROR(J144+MATCH(P236,J236:N236,0)-1,"")</f>
        <v/>
      </c>
      <c r="R236">
        <f>IF(Q236="","",MIN(J236:N236))</f>
        <v/>
      </c>
      <c r="S236">
        <f>IFERROR(J144+MATCH(R236,J236:N236,0)-1,"")</f>
        <v/>
      </c>
      <c r="T236">
        <f>IFERROR(AVERAGE(J236:N236),"")</f>
        <v/>
      </c>
      <c r="U236">
        <f>IFERROR(STDEV(J236:N236),"")</f>
        <v/>
      </c>
      <c r="V236">
        <f>IFERROR(IF(C236="-","",IF(ISBLANK(B236),"",IF(OR(ISNUMBER(FIND("Growth",B236)),ISNUMBER(FIND("Margin",B236))),"",(J236-T236)/U236))),"")</f>
        <v/>
      </c>
      <c r="W236">
        <f>IFERROR(IF(OR(D236="-",ISBLANK(D236)),"",(K236-T236)/U236),"")</f>
        <v/>
      </c>
      <c r="X236">
        <f>IFERROR(IF(OR(E236="-",ISBLANK(E236)),"",(L236-T236)/U236),"")</f>
        <v/>
      </c>
      <c r="Y236">
        <f>IFERROR(IF(OR(F236="-",ISBLANK(F236)),"",(M236-T236)/U236),"")</f>
        <v/>
      </c>
      <c r="Z236">
        <f>IFERROR(IF(OR(G236="-",ISBLANK(G236)),"",(N236-T236)/U236),"")</f>
        <v/>
      </c>
      <c r="AA236">
        <f>IF(MAX(MAX(V236:Z236),ABS(MIN(V236:Z236)))=ABS(MIN(V236:Z236)),MIN(V236:Z236),MAX(V236:Z236))</f>
        <v/>
      </c>
      <c r="AB236">
        <f>IFERROR(V144+MATCH(AA236,V236:Z236,0)-1,"")</f>
        <v/>
      </c>
      <c r="AC236">
        <f>IF(AB236&lt;&gt;"",IF(S236=AB236,"Low",IF(AB236=Q236,"High","")),"")</f>
        <v/>
      </c>
      <c r="AE236">
        <f>IF(ISNUMBER(MATCH("N/A",J236:N236,0)),"",IFERROR((5 * SUMPRODUCT(J144:N144,J236:N236) - PRODUCT(SUM(J144:N144),SUM(J236:N236))) / ((5 * SUM((J144^2)+(K144^2)+(L144^2)+(M144^2)+(N144^2))) - SUM(J144:N144)^2),""))</f>
        <v/>
      </c>
      <c r="AF236">
        <f>IFERROR(CORREL(J144:N144,J236:N236),"")</f>
        <v/>
      </c>
      <c r="AZ236">
        <f>IF(Q236=S236,0,1)</f>
        <v/>
      </c>
      <c r="BA236">
        <f>IF(AZ236=1,IF(Q236="","",IF(Q236=N144,"Yes","No")),"")</f>
        <v/>
      </c>
      <c r="BB236">
        <f>IF(BA236="Yes",P236,"")</f>
        <v/>
      </c>
      <c r="BC236">
        <f>IF(AZ236=1,IF(S236="","",IF(S236=N144,"Yes","No")),"")</f>
        <v/>
      </c>
      <c r="BD236">
        <f>IF(BC236="Yes",R236,"")</f>
        <v/>
      </c>
      <c r="BE236">
        <f>IFERROR(IF(SIGN(AE236)=1,"Increasing",IF(SIGN(AE236)=-1,"Decreasing","")),"")</f>
        <v/>
      </c>
      <c r="BF236">
        <f>IF(OR(AND(BE236="Increasing",BA236="Yes"),AND(BE236="Decreasing",BC236="Yes")),"Yes","No")</f>
        <v/>
      </c>
      <c r="BG236">
        <f>IF(I236="pos_trend","Yes","No")</f>
        <v/>
      </c>
      <c r="BH236">
        <f>IF(AF236&lt;&gt;"",IF(ABS(AF236)&gt;0.8,"Yes","No"),"")</f>
        <v/>
      </c>
    </row>
    <row r="237" spans="1:60">
      <c r="I237">
        <f>IF(AND(K237&gt; J237, L237&gt; K237, M237&gt; L237, N237&gt; M237), "pos_trend", IF(AND(K237&lt; J237, L237&lt; K237, M237&lt; L237, N237&lt; M237), "neg_trend", "N/A"))</f>
        <v/>
      </c>
      <c r="J237">
        <f>IFERROR(IF(TRIM(C237)="-", "N/A", IF(RIGHT(C237,1)=")",IF(RIGHT(C237,2)="T)",-1000000000000*VALUE(MID(C237,2,LEN(C237)-3)),IF(RIGHT(C237,2)="M)",-1000000*VALUE(MID(C237,2,LEN(C237)-3)),IF(RIGHT(C237,2)="B)",-1000000000*VALUE(MID(C237,2,LEN(C237)-3)),IF(RIGHT(C237,2)="k)",-1000*VALUE(MID(C237,2,LEN(C237)-3)),VALUE(SUBSTITUTE(C237,",","")))))),IF(RIGHT(C237,1)="T",1000000000000*VALUE(LEFT(C237,LEN(C237)-1)),IF(RIGHT(C237,1)="M",1000000*VALUE(LEFT(C237,LEN(C237)-1)),IF(RIGHT(C237,1)="B",1000000000*VALUE(LEFT(C237,LEN(C237)-1)),IF(RIGHT(C237,1)="%",0.01*VALUE(LEFT(C237,LEN(C237)-1)),IF(RIGHT(C237,1)="k",1000*VALUE(LEFT(C237,LEN(C237)-1)),VALUE(SUBSTITUTE(C237,",",""))))))))),"N/A")</f>
        <v/>
      </c>
      <c r="K237">
        <f>IFERROR(IF(TRIM(D237)="-", "N/A", IF(RIGHT(D237,1)=")",IF(RIGHT(D237,2)="T)",-1000000000000*VALUE(MID(D237,2,LEN(D237)-3)),IF(RIGHT(D237,2)="M)",-1000000*VALUE(MID(D237,2,LEN(D237)-3)),IF(RIGHT(D237,2)="B)",-1000000000*VALUE(MID(D237,2,LEN(D237)-3)),IF(RIGHT(D237,2)="k)",-1000*VALUE(MID(D237,2,LEN(D237)-3)),VALUE(SUBSTITUTE(D237,",","")))))),IF(RIGHT(D237,1)="T",1000000000000*VALUE(LEFT(D237,LEN(D237)-1)),IF(RIGHT(D237,1)="M",1000000*VALUE(LEFT(D237,LEN(D237)-1)),IF(RIGHT(D237,1)="B",1000000000*VALUE(LEFT(D237,LEN(D237)-1)),IF(RIGHT(D237,1)="%",0.01*VALUE(LEFT(D237,LEN(D237)-1)),IF(RIGHT(D237,1)="k",1000*VALUE(LEFT(D237,LEN(D237)-1)),VALUE(SUBSTITUTE(D237,",",""))))))))),"N/A")</f>
        <v/>
      </c>
      <c r="L237">
        <f>IFERROR(IF(TRIM(E237)="-", "N/A", IF(RIGHT(E237,1)=")",IF(RIGHT(E237,2)="T)",-1000000000000*VALUE(MID(E237,2,LEN(E237)-3)),IF(RIGHT(E237,2)="M)",-1000000*VALUE(MID(E237,2,LEN(E237)-3)),IF(RIGHT(E237,2)="B)",-1000000000*VALUE(MID(E237,2,LEN(E237)-3)),IF(RIGHT(E237,2)="k)",-1000*VALUE(MID(E237,2,LEN(E237)-3)),VALUE(SUBSTITUTE(E237,",","")))))),IF(RIGHT(E237,1)="T",1000000000000*VALUE(LEFT(E237,LEN(E237)-1)),IF(RIGHT(E237,1)="M",1000000*VALUE(LEFT(E237,LEN(E237)-1)),IF(RIGHT(E237,1)="B",1000000000*VALUE(LEFT(E237,LEN(E237)-1)),IF(RIGHT(E237,1)="%",0.01*VALUE(LEFT(E237,LEN(E237)-1)),IF(RIGHT(E237,1)="k",1000*VALUE(LEFT(E237,LEN(E237)-1)),VALUE(SUBSTITUTE(E237,",",""))))))))),"N/A")</f>
        <v/>
      </c>
      <c r="M237">
        <f>IFERROR(IF(TRIM(F237)="-", "N/A", IF(RIGHT(F237,1)=")",IF(RIGHT(F237,2)="T)",-1000000000000*VALUE(MID(F237,2,LEN(F237)-3)),IF(RIGHT(F237,2)="M)",-1000000*VALUE(MID(F237,2,LEN(F237)-3)),IF(RIGHT(F237,2)="B)",-1000000000*VALUE(MID(F237,2,LEN(F237)-3)),IF(RIGHT(F237,2)="k)",-1000*VALUE(MID(F237,2,LEN(F237)-3)),VALUE(SUBSTITUTE(F237,",","")))))),IF(RIGHT(F237,1)="T",1000000000000*VALUE(LEFT(F237,LEN(F237)-1)),IF(RIGHT(F237,1)="M",1000000*VALUE(LEFT(F237,LEN(F237)-1)),IF(RIGHT(F237,1)="B",1000000000*VALUE(LEFT(F237,LEN(F237)-1)),IF(RIGHT(F237,1)="%",0.01*VALUE(LEFT(F237,LEN(F237)-1)),IF(RIGHT(F237,1)="k",1000*VALUE(LEFT(F237,LEN(F237)-1)),VALUE(SUBSTITUTE(F237,",",""))))))))),"N/A")</f>
        <v/>
      </c>
      <c r="N237">
        <f>IFERROR(IF(TRIM(G237)="-", "N/A", IF(RIGHT(G237,1)=")",IF(RIGHT(G237,2)="T)",-1000000000000*VALUE(MID(G237,2,LEN(G237)-3)),IF(RIGHT(G237,2)="M)",-1000000*VALUE(MID(G237,2,LEN(G237)-3)),IF(RIGHT(G237,2)="B)",-1000000000*VALUE(MID(G237,2,LEN(G237)-3)),IF(RIGHT(G237,2)="k)",-1000*VALUE(MID(G237,2,LEN(G237)-3)),VALUE(SUBSTITUTE(G237,",","")))))),IF(RIGHT(G237,1)="T",1000000000000*VALUE(LEFT(G237,LEN(G237)-1)),IF(RIGHT(G237,1)="M",1000000*VALUE(LEFT(G237,LEN(G237)-1)),IF(RIGHT(G237,1)="B",1000000000*VALUE(LEFT(G237,LEN(G237)-1)),IF(RIGHT(G237,1)="%",0.01*VALUE(LEFT(G237,LEN(G237)-1)),IF(RIGHT(G237,1)="k",1000*VALUE(LEFT(G237,LEN(G237)-1)),VALUE(SUBSTITUTE(G237,",",""))))))))),"N/A")</f>
        <v/>
      </c>
      <c r="P237">
        <f>MAX(J237:N237)</f>
        <v/>
      </c>
      <c r="Q237">
        <f>IFERROR(J144+MATCH(P237,J237:N237,0)-1,"")</f>
        <v/>
      </c>
      <c r="R237">
        <f>IF(Q237="","",MIN(J237:N237))</f>
        <v/>
      </c>
      <c r="S237">
        <f>IFERROR(J144+MATCH(R237,J237:N237,0)-1,"")</f>
        <v/>
      </c>
      <c r="T237">
        <f>IFERROR(AVERAGE(J237:N237),"")</f>
        <v/>
      </c>
      <c r="U237">
        <f>IFERROR(STDEV(J237:N237),"")</f>
        <v/>
      </c>
      <c r="V237">
        <f>IFERROR(IF(C237="-","",IF(ISBLANK(B237),"",IF(OR(ISNUMBER(FIND("Growth",B237)),ISNUMBER(FIND("Margin",B237))),"",(J237-T237)/U237))),"")</f>
        <v/>
      </c>
      <c r="W237">
        <f>IFERROR(IF(OR(D237="-",ISBLANK(D237)),"",(K237-T237)/U237),"")</f>
        <v/>
      </c>
      <c r="X237">
        <f>IFERROR(IF(OR(E237="-",ISBLANK(E237)),"",(L237-T237)/U237),"")</f>
        <v/>
      </c>
      <c r="Y237">
        <f>IFERROR(IF(OR(F237="-",ISBLANK(F237)),"",(M237-T237)/U237),"")</f>
        <v/>
      </c>
      <c r="Z237">
        <f>IFERROR(IF(OR(G237="-",ISBLANK(G237)),"",(N237-T237)/U237),"")</f>
        <v/>
      </c>
      <c r="AA237">
        <f>IF(MAX(MAX(V237:Z237),ABS(MIN(V237:Z237)))=ABS(MIN(V237:Z237)),MIN(V237:Z237),MAX(V237:Z237))</f>
        <v/>
      </c>
      <c r="AB237">
        <f>IFERROR(V144+MATCH(AA237,V237:Z237,0)-1,"")</f>
        <v/>
      </c>
      <c r="AC237">
        <f>IF(AB237&lt;&gt;"",IF(S237=AB237,"Low",IF(AB237=Q237,"High","")),"")</f>
        <v/>
      </c>
      <c r="AE237">
        <f>IF(ISNUMBER(MATCH("N/A",J237:N237,0)),"",IFERROR((5 * SUMPRODUCT(J144:N144,J237:N237) - PRODUCT(SUM(J144:N144),SUM(J237:N237))) / ((5 * SUM((J144^2)+(K144^2)+(L144^2)+(M144^2)+(N144^2))) - SUM(J144:N144)^2),""))</f>
        <v/>
      </c>
      <c r="AF237">
        <f>IFERROR(CORREL(J144:N144,J237:N237),"")</f>
        <v/>
      </c>
      <c r="AZ237">
        <f>IF(Q237=S237,0,1)</f>
        <v/>
      </c>
      <c r="BA237">
        <f>IF(AZ237=1,IF(Q237="","",IF(Q237=N144,"Yes","No")),"")</f>
        <v/>
      </c>
      <c r="BB237">
        <f>IF(BA237="Yes",P237,"")</f>
        <v/>
      </c>
      <c r="BC237">
        <f>IF(AZ237=1,IF(S237="","",IF(S237=N144,"Yes","No")),"")</f>
        <v/>
      </c>
      <c r="BD237">
        <f>IF(BC237="Yes",R237,"")</f>
        <v/>
      </c>
      <c r="BE237">
        <f>IFERROR(IF(SIGN(AE237)=1,"Increasing",IF(SIGN(AE237)=-1,"Decreasing","")),"")</f>
        <v/>
      </c>
      <c r="BF237">
        <f>IF(OR(AND(BE237="Increasing",BA237="Yes"),AND(BE237="Decreasing",BC237="Yes")),"Yes","No")</f>
        <v/>
      </c>
      <c r="BG237">
        <f>IF(I237="pos_trend","Yes","No")</f>
        <v/>
      </c>
      <c r="BH237">
        <f>IF(AF237&lt;&gt;"",IF(ABS(AF237)&gt;0.8,"Yes","No"),"")</f>
        <v/>
      </c>
    </row>
    <row r="238" spans="1:60">
      <c r="I238">
        <f>IF(AND(K238&gt; J238, L238&gt; K238, M238&gt; L238, N238&gt; M238), "pos_trend", IF(AND(K238&lt; J238, L238&lt; K238, M238&lt; L238, N238&lt; M238), "neg_trend", "N/A"))</f>
        <v/>
      </c>
      <c r="J238">
        <f>IFERROR(IF(TRIM(C238)="-", "N/A", IF(RIGHT(C238,1)=")",IF(RIGHT(C238,2)="T)",-1000000000000*VALUE(MID(C238,2,LEN(C238)-3)),IF(RIGHT(C238,2)="M)",-1000000*VALUE(MID(C238,2,LEN(C238)-3)),IF(RIGHT(C238,2)="B)",-1000000000*VALUE(MID(C238,2,LEN(C238)-3)),IF(RIGHT(C238,2)="k)",-1000*VALUE(MID(C238,2,LEN(C238)-3)),VALUE(SUBSTITUTE(C238,",","")))))),IF(RIGHT(C238,1)="T",1000000000000*VALUE(LEFT(C238,LEN(C238)-1)),IF(RIGHT(C238,1)="M",1000000*VALUE(LEFT(C238,LEN(C238)-1)),IF(RIGHT(C238,1)="B",1000000000*VALUE(LEFT(C238,LEN(C238)-1)),IF(RIGHT(C238,1)="%",0.01*VALUE(LEFT(C238,LEN(C238)-1)),IF(RIGHT(C238,1)="k",1000*VALUE(LEFT(C238,LEN(C238)-1)),VALUE(SUBSTITUTE(C238,",",""))))))))),"N/A")</f>
        <v/>
      </c>
      <c r="K238">
        <f>IFERROR(IF(TRIM(D238)="-", "N/A", IF(RIGHT(D238,1)=")",IF(RIGHT(D238,2)="T)",-1000000000000*VALUE(MID(D238,2,LEN(D238)-3)),IF(RIGHT(D238,2)="M)",-1000000*VALUE(MID(D238,2,LEN(D238)-3)),IF(RIGHT(D238,2)="B)",-1000000000*VALUE(MID(D238,2,LEN(D238)-3)),IF(RIGHT(D238,2)="k)",-1000*VALUE(MID(D238,2,LEN(D238)-3)),VALUE(SUBSTITUTE(D238,",","")))))),IF(RIGHT(D238,1)="T",1000000000000*VALUE(LEFT(D238,LEN(D238)-1)),IF(RIGHT(D238,1)="M",1000000*VALUE(LEFT(D238,LEN(D238)-1)),IF(RIGHT(D238,1)="B",1000000000*VALUE(LEFT(D238,LEN(D238)-1)),IF(RIGHT(D238,1)="%",0.01*VALUE(LEFT(D238,LEN(D238)-1)),IF(RIGHT(D238,1)="k",1000*VALUE(LEFT(D238,LEN(D238)-1)),VALUE(SUBSTITUTE(D238,",",""))))))))),"N/A")</f>
        <v/>
      </c>
      <c r="L238">
        <f>IFERROR(IF(TRIM(E238)="-", "N/A", IF(RIGHT(E238,1)=")",IF(RIGHT(E238,2)="T)",-1000000000000*VALUE(MID(E238,2,LEN(E238)-3)),IF(RIGHT(E238,2)="M)",-1000000*VALUE(MID(E238,2,LEN(E238)-3)),IF(RIGHT(E238,2)="B)",-1000000000*VALUE(MID(E238,2,LEN(E238)-3)),IF(RIGHT(E238,2)="k)",-1000*VALUE(MID(E238,2,LEN(E238)-3)),VALUE(SUBSTITUTE(E238,",","")))))),IF(RIGHT(E238,1)="T",1000000000000*VALUE(LEFT(E238,LEN(E238)-1)),IF(RIGHT(E238,1)="M",1000000*VALUE(LEFT(E238,LEN(E238)-1)),IF(RIGHT(E238,1)="B",1000000000*VALUE(LEFT(E238,LEN(E238)-1)),IF(RIGHT(E238,1)="%",0.01*VALUE(LEFT(E238,LEN(E238)-1)),IF(RIGHT(E238,1)="k",1000*VALUE(LEFT(E238,LEN(E238)-1)),VALUE(SUBSTITUTE(E238,",",""))))))))),"N/A")</f>
        <v/>
      </c>
      <c r="M238">
        <f>IFERROR(IF(TRIM(F238)="-", "N/A", IF(RIGHT(F238,1)=")",IF(RIGHT(F238,2)="T)",-1000000000000*VALUE(MID(F238,2,LEN(F238)-3)),IF(RIGHT(F238,2)="M)",-1000000*VALUE(MID(F238,2,LEN(F238)-3)),IF(RIGHT(F238,2)="B)",-1000000000*VALUE(MID(F238,2,LEN(F238)-3)),IF(RIGHT(F238,2)="k)",-1000*VALUE(MID(F238,2,LEN(F238)-3)),VALUE(SUBSTITUTE(F238,",","")))))),IF(RIGHT(F238,1)="T",1000000000000*VALUE(LEFT(F238,LEN(F238)-1)),IF(RIGHT(F238,1)="M",1000000*VALUE(LEFT(F238,LEN(F238)-1)),IF(RIGHT(F238,1)="B",1000000000*VALUE(LEFT(F238,LEN(F238)-1)),IF(RIGHT(F238,1)="%",0.01*VALUE(LEFT(F238,LEN(F238)-1)),IF(RIGHT(F238,1)="k",1000*VALUE(LEFT(F238,LEN(F238)-1)),VALUE(SUBSTITUTE(F238,",",""))))))))),"N/A")</f>
        <v/>
      </c>
      <c r="N238">
        <f>IFERROR(IF(TRIM(G238)="-", "N/A", IF(RIGHT(G238,1)=")",IF(RIGHT(G238,2)="T)",-1000000000000*VALUE(MID(G238,2,LEN(G238)-3)),IF(RIGHT(G238,2)="M)",-1000000*VALUE(MID(G238,2,LEN(G238)-3)),IF(RIGHT(G238,2)="B)",-1000000000*VALUE(MID(G238,2,LEN(G238)-3)),IF(RIGHT(G238,2)="k)",-1000*VALUE(MID(G238,2,LEN(G238)-3)),VALUE(SUBSTITUTE(G238,",","")))))),IF(RIGHT(G238,1)="T",1000000000000*VALUE(LEFT(G238,LEN(G238)-1)),IF(RIGHT(G238,1)="M",1000000*VALUE(LEFT(G238,LEN(G238)-1)),IF(RIGHT(G238,1)="B",1000000000*VALUE(LEFT(G238,LEN(G238)-1)),IF(RIGHT(G238,1)="%",0.01*VALUE(LEFT(G238,LEN(G238)-1)),IF(RIGHT(G238,1)="k",1000*VALUE(LEFT(G238,LEN(G238)-1)),VALUE(SUBSTITUTE(G238,",",""))))))))),"N/A")</f>
        <v/>
      </c>
      <c r="P238">
        <f>MAX(J238:N238)</f>
        <v/>
      </c>
      <c r="Q238">
        <f>IFERROR(J144+MATCH(P238,J238:N238,0)-1,"")</f>
        <v/>
      </c>
      <c r="R238">
        <f>IF(Q238="","",MIN(J238:N238))</f>
        <v/>
      </c>
      <c r="S238">
        <f>IFERROR(J144+MATCH(R238,J238:N238,0)-1,"")</f>
        <v/>
      </c>
      <c r="T238">
        <f>IFERROR(AVERAGE(J238:N238),"")</f>
        <v/>
      </c>
      <c r="U238">
        <f>IFERROR(STDEV(J238:N238),"")</f>
        <v/>
      </c>
      <c r="V238">
        <f>IFERROR(IF(C238="-","",IF(ISBLANK(B238),"",IF(OR(ISNUMBER(FIND("Growth",B238)),ISNUMBER(FIND("Margin",B238))),"",(J238-T238)/U238))),"")</f>
        <v/>
      </c>
      <c r="W238">
        <f>IFERROR(IF(OR(D238="-",ISBLANK(D238)),"",(K238-T238)/U238),"")</f>
        <v/>
      </c>
      <c r="X238">
        <f>IFERROR(IF(OR(E238="-",ISBLANK(E238)),"",(L238-T238)/U238),"")</f>
        <v/>
      </c>
      <c r="Y238">
        <f>IFERROR(IF(OR(F238="-",ISBLANK(F238)),"",(M238-T238)/U238),"")</f>
        <v/>
      </c>
      <c r="Z238">
        <f>IFERROR(IF(OR(G238="-",ISBLANK(G238)),"",(N238-T238)/U238),"")</f>
        <v/>
      </c>
      <c r="AA238">
        <f>IF(MAX(MAX(V238:Z238),ABS(MIN(V238:Z238)))=ABS(MIN(V238:Z238)),MIN(V238:Z238),MAX(V238:Z238))</f>
        <v/>
      </c>
      <c r="AB238">
        <f>IFERROR(V144+MATCH(AA238,V238:Z238,0)-1,"")</f>
        <v/>
      </c>
      <c r="AC238">
        <f>IF(AB238&lt;&gt;"",IF(S238=AB238,"Low",IF(AB238=Q238,"High","")),"")</f>
        <v/>
      </c>
      <c r="AE238">
        <f>IF(ISNUMBER(MATCH("N/A",J238:N238,0)),"",IFERROR((5 * SUMPRODUCT(J144:N144,J238:N238) - PRODUCT(SUM(J144:N144),SUM(J238:N238))) / ((5 * SUM((J144^2)+(K144^2)+(L144^2)+(M144^2)+(N144^2))) - SUM(J144:N144)^2),""))</f>
        <v/>
      </c>
      <c r="AF238">
        <f>IFERROR(CORREL(J144:N144,J238:N238),"")</f>
        <v/>
      </c>
      <c r="AZ238">
        <f>IF(Q238=S238,0,1)</f>
        <v/>
      </c>
      <c r="BA238">
        <f>IF(AZ238=1,IF(Q238="","",IF(Q238=N144,"Yes","No")),"")</f>
        <v/>
      </c>
      <c r="BB238">
        <f>IF(BA238="Yes",P238,"")</f>
        <v/>
      </c>
      <c r="BC238">
        <f>IF(AZ238=1,IF(S238="","",IF(S238=N144,"Yes","No")),"")</f>
        <v/>
      </c>
      <c r="BD238">
        <f>IF(BC238="Yes",R238,"")</f>
        <v/>
      </c>
      <c r="BE238">
        <f>IFERROR(IF(SIGN(AE238)=1,"Increasing",IF(SIGN(AE238)=-1,"Decreasing","")),"")</f>
        <v/>
      </c>
      <c r="BF238">
        <f>IF(OR(AND(BE238="Increasing",BA238="Yes"),AND(BE238="Decreasing",BC238="Yes")),"Yes","No")</f>
        <v/>
      </c>
      <c r="BG238">
        <f>IF(I238="pos_trend","Yes","No")</f>
        <v/>
      </c>
      <c r="BH238">
        <f>IF(AF238&lt;&gt;"",IF(ABS(AF238)&gt;0.8,"Yes","No"),"")</f>
        <v/>
      </c>
    </row>
    <row r="239" spans="1:60">
      <c r="I239">
        <f>IF(AND(K239&gt; J239, L239&gt; K239, M239&gt; L239, N239&gt; M239), "pos_trend", IF(AND(K239&lt; J239, L239&lt; K239, M239&lt; L239, N239&lt; M239), "neg_trend", "N/A"))</f>
        <v/>
      </c>
      <c r="J239">
        <f>IFERROR(IF(TRIM(C239)="-", "N/A", IF(RIGHT(C239,1)=")",IF(RIGHT(C239,2)="T)",-1000000000000*VALUE(MID(C239,2,LEN(C239)-3)),IF(RIGHT(C239,2)="M)",-1000000*VALUE(MID(C239,2,LEN(C239)-3)),IF(RIGHT(C239,2)="B)",-1000000000*VALUE(MID(C239,2,LEN(C239)-3)),IF(RIGHT(C239,2)="k)",-1000*VALUE(MID(C239,2,LEN(C239)-3)),VALUE(SUBSTITUTE(C239,",","")))))),IF(RIGHT(C239,1)="T",1000000000000*VALUE(LEFT(C239,LEN(C239)-1)),IF(RIGHT(C239,1)="M",1000000*VALUE(LEFT(C239,LEN(C239)-1)),IF(RIGHT(C239,1)="B",1000000000*VALUE(LEFT(C239,LEN(C239)-1)),IF(RIGHT(C239,1)="%",0.01*VALUE(LEFT(C239,LEN(C239)-1)),IF(RIGHT(C239,1)="k",1000*VALUE(LEFT(C239,LEN(C239)-1)),VALUE(SUBSTITUTE(C239,",",""))))))))),"N/A")</f>
        <v/>
      </c>
      <c r="K239">
        <f>IFERROR(IF(TRIM(D239)="-", "N/A", IF(RIGHT(D239,1)=")",IF(RIGHT(D239,2)="T)",-1000000000000*VALUE(MID(D239,2,LEN(D239)-3)),IF(RIGHT(D239,2)="M)",-1000000*VALUE(MID(D239,2,LEN(D239)-3)),IF(RIGHT(D239,2)="B)",-1000000000*VALUE(MID(D239,2,LEN(D239)-3)),IF(RIGHT(D239,2)="k)",-1000*VALUE(MID(D239,2,LEN(D239)-3)),VALUE(SUBSTITUTE(D239,",","")))))),IF(RIGHT(D239,1)="T",1000000000000*VALUE(LEFT(D239,LEN(D239)-1)),IF(RIGHT(D239,1)="M",1000000*VALUE(LEFT(D239,LEN(D239)-1)),IF(RIGHT(D239,1)="B",1000000000*VALUE(LEFT(D239,LEN(D239)-1)),IF(RIGHT(D239,1)="%",0.01*VALUE(LEFT(D239,LEN(D239)-1)),IF(RIGHT(D239,1)="k",1000*VALUE(LEFT(D239,LEN(D239)-1)),VALUE(SUBSTITUTE(D239,",",""))))))))),"N/A")</f>
        <v/>
      </c>
      <c r="L239">
        <f>IFERROR(IF(TRIM(E239)="-", "N/A", IF(RIGHT(E239,1)=")",IF(RIGHT(E239,2)="T)",-1000000000000*VALUE(MID(E239,2,LEN(E239)-3)),IF(RIGHT(E239,2)="M)",-1000000*VALUE(MID(E239,2,LEN(E239)-3)),IF(RIGHT(E239,2)="B)",-1000000000*VALUE(MID(E239,2,LEN(E239)-3)),IF(RIGHT(E239,2)="k)",-1000*VALUE(MID(E239,2,LEN(E239)-3)),VALUE(SUBSTITUTE(E239,",","")))))),IF(RIGHT(E239,1)="T",1000000000000*VALUE(LEFT(E239,LEN(E239)-1)),IF(RIGHT(E239,1)="M",1000000*VALUE(LEFT(E239,LEN(E239)-1)),IF(RIGHT(E239,1)="B",1000000000*VALUE(LEFT(E239,LEN(E239)-1)),IF(RIGHT(E239,1)="%",0.01*VALUE(LEFT(E239,LEN(E239)-1)),IF(RIGHT(E239,1)="k",1000*VALUE(LEFT(E239,LEN(E239)-1)),VALUE(SUBSTITUTE(E239,",",""))))))))),"N/A")</f>
        <v/>
      </c>
      <c r="M239">
        <f>IFERROR(IF(TRIM(F239)="-", "N/A", IF(RIGHT(F239,1)=")",IF(RIGHT(F239,2)="T)",-1000000000000*VALUE(MID(F239,2,LEN(F239)-3)),IF(RIGHT(F239,2)="M)",-1000000*VALUE(MID(F239,2,LEN(F239)-3)),IF(RIGHT(F239,2)="B)",-1000000000*VALUE(MID(F239,2,LEN(F239)-3)),IF(RIGHT(F239,2)="k)",-1000*VALUE(MID(F239,2,LEN(F239)-3)),VALUE(SUBSTITUTE(F239,",","")))))),IF(RIGHT(F239,1)="T",1000000000000*VALUE(LEFT(F239,LEN(F239)-1)),IF(RIGHT(F239,1)="M",1000000*VALUE(LEFT(F239,LEN(F239)-1)),IF(RIGHT(F239,1)="B",1000000000*VALUE(LEFT(F239,LEN(F239)-1)),IF(RIGHT(F239,1)="%",0.01*VALUE(LEFT(F239,LEN(F239)-1)),IF(RIGHT(F239,1)="k",1000*VALUE(LEFT(F239,LEN(F239)-1)),VALUE(SUBSTITUTE(F239,",",""))))))))),"N/A")</f>
        <v/>
      </c>
      <c r="N239">
        <f>IFERROR(IF(TRIM(G239)="-", "N/A", IF(RIGHT(G239,1)=")",IF(RIGHT(G239,2)="T)",-1000000000000*VALUE(MID(G239,2,LEN(G239)-3)),IF(RIGHT(G239,2)="M)",-1000000*VALUE(MID(G239,2,LEN(G239)-3)),IF(RIGHT(G239,2)="B)",-1000000000*VALUE(MID(G239,2,LEN(G239)-3)),IF(RIGHT(G239,2)="k)",-1000*VALUE(MID(G239,2,LEN(G239)-3)),VALUE(SUBSTITUTE(G239,",","")))))),IF(RIGHT(G239,1)="T",1000000000000*VALUE(LEFT(G239,LEN(G239)-1)),IF(RIGHT(G239,1)="M",1000000*VALUE(LEFT(G239,LEN(G239)-1)),IF(RIGHT(G239,1)="B",1000000000*VALUE(LEFT(G239,LEN(G239)-1)),IF(RIGHT(G239,1)="%",0.01*VALUE(LEFT(G239,LEN(G239)-1)),IF(RIGHT(G239,1)="k",1000*VALUE(LEFT(G239,LEN(G239)-1)),VALUE(SUBSTITUTE(G239,",",""))))))))),"N/A")</f>
        <v/>
      </c>
      <c r="P239">
        <f>MAX(J239:N239)</f>
        <v/>
      </c>
      <c r="Q239">
        <f>IFERROR(J144+MATCH(P239,J239:N239,0)-1,"")</f>
        <v/>
      </c>
      <c r="R239">
        <f>IF(Q239="","",MIN(J239:N239))</f>
        <v/>
      </c>
      <c r="S239">
        <f>IFERROR(J144+MATCH(R239,J239:N239,0)-1,"")</f>
        <v/>
      </c>
      <c r="T239">
        <f>IFERROR(AVERAGE(J239:N239),"")</f>
        <v/>
      </c>
      <c r="U239">
        <f>IFERROR(STDEV(J239:N239),"")</f>
        <v/>
      </c>
      <c r="V239">
        <f>IFERROR(IF(C239="-","",IF(ISBLANK(B239),"",IF(OR(ISNUMBER(FIND("Growth",B239)),ISNUMBER(FIND("Margin",B239))),"",(J239-T239)/U239))),"")</f>
        <v/>
      </c>
      <c r="W239">
        <f>IFERROR(IF(OR(D239="-",ISBLANK(D239)),"",(K239-T239)/U239),"")</f>
        <v/>
      </c>
      <c r="X239">
        <f>IFERROR(IF(OR(E239="-",ISBLANK(E239)),"",(L239-T239)/U239),"")</f>
        <v/>
      </c>
      <c r="Y239">
        <f>IFERROR(IF(OR(F239="-",ISBLANK(F239)),"",(M239-T239)/U239),"")</f>
        <v/>
      </c>
      <c r="Z239">
        <f>IFERROR(IF(OR(G239="-",ISBLANK(G239)),"",(N239-T239)/U239),"")</f>
        <v/>
      </c>
      <c r="AA239">
        <f>IF(MAX(MAX(V239:Z239),ABS(MIN(V239:Z239)))=ABS(MIN(V239:Z239)),MIN(V239:Z239),MAX(V239:Z239))</f>
        <v/>
      </c>
      <c r="AB239">
        <f>IFERROR(V144+MATCH(AA239,V239:Z239,0)-1,"")</f>
        <v/>
      </c>
      <c r="AC239">
        <f>IF(AB239&lt;&gt;"",IF(S239=AB239,"Low",IF(AB239=Q239,"High","")),"")</f>
        <v/>
      </c>
      <c r="AE239">
        <f>IF(ISNUMBER(MATCH("N/A",J239:N239,0)),"",IFERROR((5 * SUMPRODUCT(J144:N144,J239:N239) - PRODUCT(SUM(J144:N144),SUM(J239:N239))) / ((5 * SUM((J144^2)+(K144^2)+(L144^2)+(M144^2)+(N144^2))) - SUM(J144:N144)^2),""))</f>
        <v/>
      </c>
      <c r="AF239">
        <f>IFERROR(CORREL(J144:N144,J239:N239),"")</f>
        <v/>
      </c>
      <c r="AZ239">
        <f>IF(Q239=S239,0,1)</f>
        <v/>
      </c>
      <c r="BA239">
        <f>IF(AZ239=1,IF(Q239="","",IF(Q239=N144,"Yes","No")),"")</f>
        <v/>
      </c>
      <c r="BB239">
        <f>IF(BA239="Yes",P239,"")</f>
        <v/>
      </c>
      <c r="BC239">
        <f>IF(AZ239=1,IF(S239="","",IF(S239=N144,"Yes","No")),"")</f>
        <v/>
      </c>
      <c r="BD239">
        <f>IF(BC239="Yes",R239,"")</f>
        <v/>
      </c>
      <c r="BE239">
        <f>IFERROR(IF(SIGN(AE239)=1,"Increasing",IF(SIGN(AE239)=-1,"Decreasing","")),"")</f>
        <v/>
      </c>
      <c r="BF239">
        <f>IF(OR(AND(BE239="Increasing",BA239="Yes"),AND(BE239="Decreasing",BC239="Yes")),"Yes","No")</f>
        <v/>
      </c>
      <c r="BG239">
        <f>IF(I239="pos_trend","Yes","No")</f>
        <v/>
      </c>
      <c r="BH239">
        <f>IF(AF239&lt;&gt;"",IF(ABS(AF239)&gt;0.8,"Yes","No"),"")</f>
        <v/>
      </c>
    </row>
    <row r="240" spans="1:60">
      <c r="I240">
        <f>IF(AND(K240&gt; J240, L240&gt; K240, M240&gt; L240, N240&gt; M240), "pos_trend", IF(AND(K240&lt; J240, L240&lt; K240, M240&lt; L240, N240&lt; M240), "neg_trend", "N/A"))</f>
        <v/>
      </c>
      <c r="J240">
        <f>IFERROR(IF(TRIM(C240)="-", "N/A", IF(RIGHT(C240,1)=")",IF(RIGHT(C240,2)="T)",-1000000000000*VALUE(MID(C240,2,LEN(C240)-3)),IF(RIGHT(C240,2)="M)",-1000000*VALUE(MID(C240,2,LEN(C240)-3)),IF(RIGHT(C240,2)="B)",-1000000000*VALUE(MID(C240,2,LEN(C240)-3)),IF(RIGHT(C240,2)="k)",-1000*VALUE(MID(C240,2,LEN(C240)-3)),VALUE(SUBSTITUTE(C240,",","")))))),IF(RIGHT(C240,1)="T",1000000000000*VALUE(LEFT(C240,LEN(C240)-1)),IF(RIGHT(C240,1)="M",1000000*VALUE(LEFT(C240,LEN(C240)-1)),IF(RIGHT(C240,1)="B",1000000000*VALUE(LEFT(C240,LEN(C240)-1)),IF(RIGHT(C240,1)="%",0.01*VALUE(LEFT(C240,LEN(C240)-1)),IF(RIGHT(C240,1)="k",1000*VALUE(LEFT(C240,LEN(C240)-1)),VALUE(SUBSTITUTE(C240,",",""))))))))),"N/A")</f>
        <v/>
      </c>
      <c r="K240">
        <f>IFERROR(IF(TRIM(D240)="-", "N/A", IF(RIGHT(D240,1)=")",IF(RIGHT(D240,2)="T)",-1000000000000*VALUE(MID(D240,2,LEN(D240)-3)),IF(RIGHT(D240,2)="M)",-1000000*VALUE(MID(D240,2,LEN(D240)-3)),IF(RIGHT(D240,2)="B)",-1000000000*VALUE(MID(D240,2,LEN(D240)-3)),IF(RIGHT(D240,2)="k)",-1000*VALUE(MID(D240,2,LEN(D240)-3)),VALUE(SUBSTITUTE(D240,",","")))))),IF(RIGHT(D240,1)="T",1000000000000*VALUE(LEFT(D240,LEN(D240)-1)),IF(RIGHT(D240,1)="M",1000000*VALUE(LEFT(D240,LEN(D240)-1)),IF(RIGHT(D240,1)="B",1000000000*VALUE(LEFT(D240,LEN(D240)-1)),IF(RIGHT(D240,1)="%",0.01*VALUE(LEFT(D240,LEN(D240)-1)),IF(RIGHT(D240,1)="k",1000*VALUE(LEFT(D240,LEN(D240)-1)),VALUE(SUBSTITUTE(D240,",",""))))))))),"N/A")</f>
        <v/>
      </c>
      <c r="L240">
        <f>IFERROR(IF(TRIM(E240)="-", "N/A", IF(RIGHT(E240,1)=")",IF(RIGHT(E240,2)="T)",-1000000000000*VALUE(MID(E240,2,LEN(E240)-3)),IF(RIGHT(E240,2)="M)",-1000000*VALUE(MID(E240,2,LEN(E240)-3)),IF(RIGHT(E240,2)="B)",-1000000000*VALUE(MID(E240,2,LEN(E240)-3)),IF(RIGHT(E240,2)="k)",-1000*VALUE(MID(E240,2,LEN(E240)-3)),VALUE(SUBSTITUTE(E240,",","")))))),IF(RIGHT(E240,1)="T",1000000000000*VALUE(LEFT(E240,LEN(E240)-1)),IF(RIGHT(E240,1)="M",1000000*VALUE(LEFT(E240,LEN(E240)-1)),IF(RIGHT(E240,1)="B",1000000000*VALUE(LEFT(E240,LEN(E240)-1)),IF(RIGHT(E240,1)="%",0.01*VALUE(LEFT(E240,LEN(E240)-1)),IF(RIGHT(E240,1)="k",1000*VALUE(LEFT(E240,LEN(E240)-1)),VALUE(SUBSTITUTE(E240,",",""))))))))),"N/A")</f>
        <v/>
      </c>
      <c r="M240">
        <f>IFERROR(IF(TRIM(F240)="-", "N/A", IF(RIGHT(F240,1)=")",IF(RIGHT(F240,2)="T)",-1000000000000*VALUE(MID(F240,2,LEN(F240)-3)),IF(RIGHT(F240,2)="M)",-1000000*VALUE(MID(F240,2,LEN(F240)-3)),IF(RIGHT(F240,2)="B)",-1000000000*VALUE(MID(F240,2,LEN(F240)-3)),IF(RIGHT(F240,2)="k)",-1000*VALUE(MID(F240,2,LEN(F240)-3)),VALUE(SUBSTITUTE(F240,",","")))))),IF(RIGHT(F240,1)="T",1000000000000*VALUE(LEFT(F240,LEN(F240)-1)),IF(RIGHT(F240,1)="M",1000000*VALUE(LEFT(F240,LEN(F240)-1)),IF(RIGHT(F240,1)="B",1000000000*VALUE(LEFT(F240,LEN(F240)-1)),IF(RIGHT(F240,1)="%",0.01*VALUE(LEFT(F240,LEN(F240)-1)),IF(RIGHT(F240,1)="k",1000*VALUE(LEFT(F240,LEN(F240)-1)),VALUE(SUBSTITUTE(F240,",",""))))))))),"N/A")</f>
        <v/>
      </c>
      <c r="N240">
        <f>IFERROR(IF(TRIM(G240)="-", "N/A", IF(RIGHT(G240,1)=")",IF(RIGHT(G240,2)="T)",-1000000000000*VALUE(MID(G240,2,LEN(G240)-3)),IF(RIGHT(G240,2)="M)",-1000000*VALUE(MID(G240,2,LEN(G240)-3)),IF(RIGHT(G240,2)="B)",-1000000000*VALUE(MID(G240,2,LEN(G240)-3)),IF(RIGHT(G240,2)="k)",-1000*VALUE(MID(G240,2,LEN(G240)-3)),VALUE(SUBSTITUTE(G240,",","")))))),IF(RIGHT(G240,1)="T",1000000000000*VALUE(LEFT(G240,LEN(G240)-1)),IF(RIGHT(G240,1)="M",1000000*VALUE(LEFT(G240,LEN(G240)-1)),IF(RIGHT(G240,1)="B",1000000000*VALUE(LEFT(G240,LEN(G240)-1)),IF(RIGHT(G240,1)="%",0.01*VALUE(LEFT(G240,LEN(G240)-1)),IF(RIGHT(G240,1)="k",1000*VALUE(LEFT(G240,LEN(G240)-1)),VALUE(SUBSTITUTE(G240,",",""))))))))),"N/A")</f>
        <v/>
      </c>
      <c r="P240">
        <f>MAX(J240:N240)</f>
        <v/>
      </c>
      <c r="Q240">
        <f>IFERROR(J144+MATCH(P240,J240:N240,0)-1,"")</f>
        <v/>
      </c>
      <c r="R240">
        <f>IF(Q240="","",MIN(J240:N240))</f>
        <v/>
      </c>
      <c r="S240">
        <f>IFERROR(J144+MATCH(R240,J240:N240,0)-1,"")</f>
        <v/>
      </c>
      <c r="T240">
        <f>IFERROR(AVERAGE(J240:N240),"")</f>
        <v/>
      </c>
      <c r="U240">
        <f>IFERROR(STDEV(J240:N240),"")</f>
        <v/>
      </c>
      <c r="V240">
        <f>IFERROR(IF(C240="-","",IF(ISBLANK(B240),"",IF(OR(ISNUMBER(FIND("Growth",B240)),ISNUMBER(FIND("Margin",B240))),"",(J240-T240)/U240))),"")</f>
        <v/>
      </c>
      <c r="W240">
        <f>IFERROR(IF(OR(D240="-",ISBLANK(D240)),"",(K240-T240)/U240),"")</f>
        <v/>
      </c>
      <c r="X240">
        <f>IFERROR(IF(OR(E240="-",ISBLANK(E240)),"",(L240-T240)/U240),"")</f>
        <v/>
      </c>
      <c r="Y240">
        <f>IFERROR(IF(OR(F240="-",ISBLANK(F240)),"",(M240-T240)/U240),"")</f>
        <v/>
      </c>
      <c r="Z240">
        <f>IFERROR(IF(OR(G240="-",ISBLANK(G240)),"",(N240-T240)/U240),"")</f>
        <v/>
      </c>
      <c r="AA240">
        <f>IF(MAX(MAX(V240:Z240),ABS(MIN(V240:Z240)))=ABS(MIN(V240:Z240)),MIN(V240:Z240),MAX(V240:Z240))</f>
        <v/>
      </c>
      <c r="AB240">
        <f>IFERROR(V144+MATCH(AA240,V240:Z240,0)-1,"")</f>
        <v/>
      </c>
      <c r="AC240">
        <f>IF(AB240&lt;&gt;"",IF(S240=AB240,"Low",IF(AB240=Q240,"High","")),"")</f>
        <v/>
      </c>
      <c r="AE240">
        <f>IF(ISNUMBER(MATCH("N/A",J240:N240,0)),"",IFERROR((5 * SUMPRODUCT(J144:N144,J240:N240) - PRODUCT(SUM(J144:N144),SUM(J240:N240))) / ((5 * SUM((J144^2)+(K144^2)+(L144^2)+(M144^2)+(N144^2))) - SUM(J144:N144)^2),""))</f>
        <v/>
      </c>
      <c r="AF240">
        <f>IFERROR(CORREL(J144:N144,J240:N240),"")</f>
        <v/>
      </c>
      <c r="AZ240">
        <f>IF(Q240=S240,0,1)</f>
        <v/>
      </c>
      <c r="BA240">
        <f>IF(AZ240=1,IF(Q240="","",IF(Q240=N144,"Yes","No")),"")</f>
        <v/>
      </c>
      <c r="BB240">
        <f>IF(BA240="Yes",P240,"")</f>
        <v/>
      </c>
      <c r="BC240">
        <f>IF(AZ240=1,IF(S240="","",IF(S240=N144,"Yes","No")),"")</f>
        <v/>
      </c>
      <c r="BD240">
        <f>IF(BC240="Yes",R240,"")</f>
        <v/>
      </c>
      <c r="BE240">
        <f>IFERROR(IF(SIGN(AE240)=1,"Increasing",IF(SIGN(AE240)=-1,"Decreasing","")),"")</f>
        <v/>
      </c>
      <c r="BF240">
        <f>IF(OR(AND(BE240="Increasing",BA240="Yes"),AND(BE240="Decreasing",BC240="Yes")),"Yes","No")</f>
        <v/>
      </c>
      <c r="BG240">
        <f>IF(I240="pos_trend","Yes","No")</f>
        <v/>
      </c>
      <c r="BH240">
        <f>IF(AF240&lt;&gt;"",IF(ABS(AF240)&gt;0.8,"Yes","No"),"")</f>
        <v/>
      </c>
    </row>
    <row r="241" spans="1:60">
      <c r="I241">
        <f>IF(AND(K241&gt; J241, L241&gt; K241, M241&gt; L241, N241&gt; M241), "pos_trend", IF(AND(K241&lt; J241, L241&lt; K241, M241&lt; L241, N241&lt; M241), "neg_trend", "N/A"))</f>
        <v/>
      </c>
      <c r="J241">
        <f>IFERROR(IF(TRIM(C241)="-", "N/A", IF(RIGHT(C241,1)=")",IF(RIGHT(C241,2)="T)",-1000000000000*VALUE(MID(C241,2,LEN(C241)-3)),IF(RIGHT(C241,2)="M)",-1000000*VALUE(MID(C241,2,LEN(C241)-3)),IF(RIGHT(C241,2)="B)",-1000000000*VALUE(MID(C241,2,LEN(C241)-3)),IF(RIGHT(C241,2)="k)",-1000*VALUE(MID(C241,2,LEN(C241)-3)),VALUE(SUBSTITUTE(C241,",","")))))),IF(RIGHT(C241,1)="T",1000000000000*VALUE(LEFT(C241,LEN(C241)-1)),IF(RIGHT(C241,1)="M",1000000*VALUE(LEFT(C241,LEN(C241)-1)),IF(RIGHT(C241,1)="B",1000000000*VALUE(LEFT(C241,LEN(C241)-1)),IF(RIGHT(C241,1)="%",0.01*VALUE(LEFT(C241,LEN(C241)-1)),IF(RIGHT(C241,1)="k",1000*VALUE(LEFT(C241,LEN(C241)-1)),VALUE(SUBSTITUTE(C241,",",""))))))))),"N/A")</f>
        <v/>
      </c>
      <c r="K241">
        <f>IFERROR(IF(TRIM(D241)="-", "N/A", IF(RIGHT(D241,1)=")",IF(RIGHT(D241,2)="T)",-1000000000000*VALUE(MID(D241,2,LEN(D241)-3)),IF(RIGHT(D241,2)="M)",-1000000*VALUE(MID(D241,2,LEN(D241)-3)),IF(RIGHT(D241,2)="B)",-1000000000*VALUE(MID(D241,2,LEN(D241)-3)),IF(RIGHT(D241,2)="k)",-1000*VALUE(MID(D241,2,LEN(D241)-3)),VALUE(SUBSTITUTE(D241,",","")))))),IF(RIGHT(D241,1)="T",1000000000000*VALUE(LEFT(D241,LEN(D241)-1)),IF(RIGHT(D241,1)="M",1000000*VALUE(LEFT(D241,LEN(D241)-1)),IF(RIGHT(D241,1)="B",1000000000*VALUE(LEFT(D241,LEN(D241)-1)),IF(RIGHT(D241,1)="%",0.01*VALUE(LEFT(D241,LEN(D241)-1)),IF(RIGHT(D241,1)="k",1000*VALUE(LEFT(D241,LEN(D241)-1)),VALUE(SUBSTITUTE(D241,",",""))))))))),"N/A")</f>
        <v/>
      </c>
      <c r="L241">
        <f>IFERROR(IF(TRIM(E241)="-", "N/A", IF(RIGHT(E241,1)=")",IF(RIGHT(E241,2)="T)",-1000000000000*VALUE(MID(E241,2,LEN(E241)-3)),IF(RIGHT(E241,2)="M)",-1000000*VALUE(MID(E241,2,LEN(E241)-3)),IF(RIGHT(E241,2)="B)",-1000000000*VALUE(MID(E241,2,LEN(E241)-3)),IF(RIGHT(E241,2)="k)",-1000*VALUE(MID(E241,2,LEN(E241)-3)),VALUE(SUBSTITUTE(E241,",","")))))),IF(RIGHT(E241,1)="T",1000000000000*VALUE(LEFT(E241,LEN(E241)-1)),IF(RIGHT(E241,1)="M",1000000*VALUE(LEFT(E241,LEN(E241)-1)),IF(RIGHT(E241,1)="B",1000000000*VALUE(LEFT(E241,LEN(E241)-1)),IF(RIGHT(E241,1)="%",0.01*VALUE(LEFT(E241,LEN(E241)-1)),IF(RIGHT(E241,1)="k",1000*VALUE(LEFT(E241,LEN(E241)-1)),VALUE(SUBSTITUTE(E241,",",""))))))))),"N/A")</f>
        <v/>
      </c>
      <c r="M241">
        <f>IFERROR(IF(TRIM(F241)="-", "N/A", IF(RIGHT(F241,1)=")",IF(RIGHT(F241,2)="T)",-1000000000000*VALUE(MID(F241,2,LEN(F241)-3)),IF(RIGHT(F241,2)="M)",-1000000*VALUE(MID(F241,2,LEN(F241)-3)),IF(RIGHT(F241,2)="B)",-1000000000*VALUE(MID(F241,2,LEN(F241)-3)),IF(RIGHT(F241,2)="k)",-1000*VALUE(MID(F241,2,LEN(F241)-3)),VALUE(SUBSTITUTE(F241,",","")))))),IF(RIGHT(F241,1)="T",1000000000000*VALUE(LEFT(F241,LEN(F241)-1)),IF(RIGHT(F241,1)="M",1000000*VALUE(LEFT(F241,LEN(F241)-1)),IF(RIGHT(F241,1)="B",1000000000*VALUE(LEFT(F241,LEN(F241)-1)),IF(RIGHT(F241,1)="%",0.01*VALUE(LEFT(F241,LEN(F241)-1)),IF(RIGHT(F241,1)="k",1000*VALUE(LEFT(F241,LEN(F241)-1)),VALUE(SUBSTITUTE(F241,",",""))))))))),"N/A")</f>
        <v/>
      </c>
      <c r="N241">
        <f>IFERROR(IF(TRIM(G241)="-", "N/A", IF(RIGHT(G241,1)=")",IF(RIGHT(G241,2)="T)",-1000000000000*VALUE(MID(G241,2,LEN(G241)-3)),IF(RIGHT(G241,2)="M)",-1000000*VALUE(MID(G241,2,LEN(G241)-3)),IF(RIGHT(G241,2)="B)",-1000000000*VALUE(MID(G241,2,LEN(G241)-3)),IF(RIGHT(G241,2)="k)",-1000*VALUE(MID(G241,2,LEN(G241)-3)),VALUE(SUBSTITUTE(G241,",","")))))),IF(RIGHT(G241,1)="T",1000000000000*VALUE(LEFT(G241,LEN(G241)-1)),IF(RIGHT(G241,1)="M",1000000*VALUE(LEFT(G241,LEN(G241)-1)),IF(RIGHT(G241,1)="B",1000000000*VALUE(LEFT(G241,LEN(G241)-1)),IF(RIGHT(G241,1)="%",0.01*VALUE(LEFT(G241,LEN(G241)-1)),IF(RIGHT(G241,1)="k",1000*VALUE(LEFT(G241,LEN(G241)-1)),VALUE(SUBSTITUTE(G241,",",""))))))))),"N/A")</f>
        <v/>
      </c>
      <c r="P241">
        <f>MAX(J241:N241)</f>
        <v/>
      </c>
      <c r="Q241">
        <f>IFERROR(J144+MATCH(P241,J241:N241,0)-1,"")</f>
        <v/>
      </c>
      <c r="R241">
        <f>IF(Q241="","",MIN(J241:N241))</f>
        <v/>
      </c>
      <c r="S241">
        <f>IFERROR(J144+MATCH(R241,J241:N241,0)-1,"")</f>
        <v/>
      </c>
      <c r="T241">
        <f>IFERROR(AVERAGE(J241:N241),"")</f>
        <v/>
      </c>
      <c r="U241">
        <f>IFERROR(STDEV(J241:N241),"")</f>
        <v/>
      </c>
      <c r="V241">
        <f>IFERROR(IF(C241="-","",IF(ISBLANK(B241),"",IF(OR(ISNUMBER(FIND("Growth",B241)),ISNUMBER(FIND("Margin",B241))),"",(J241-T241)/U241))),"")</f>
        <v/>
      </c>
      <c r="W241">
        <f>IFERROR(IF(OR(D241="-",ISBLANK(D241)),"",(K241-T241)/U241),"")</f>
        <v/>
      </c>
      <c r="X241">
        <f>IFERROR(IF(OR(E241="-",ISBLANK(E241)),"",(L241-T241)/U241),"")</f>
        <v/>
      </c>
      <c r="Y241">
        <f>IFERROR(IF(OR(F241="-",ISBLANK(F241)),"",(M241-T241)/U241),"")</f>
        <v/>
      </c>
      <c r="Z241">
        <f>IFERROR(IF(OR(G241="-",ISBLANK(G241)),"",(N241-T241)/U241),"")</f>
        <v/>
      </c>
      <c r="AA241">
        <f>IF(MAX(MAX(V241:Z241),ABS(MIN(V241:Z241)))=ABS(MIN(V241:Z241)),MIN(V241:Z241),MAX(V241:Z241))</f>
        <v/>
      </c>
      <c r="AB241">
        <f>IFERROR(V144+MATCH(AA241,V241:Z241,0)-1,"")</f>
        <v/>
      </c>
      <c r="AC241">
        <f>IF(AB241&lt;&gt;"",IF(S241=AB241,"Low",IF(AB241=Q241,"High","")),"")</f>
        <v/>
      </c>
      <c r="AE241">
        <f>IF(ISNUMBER(MATCH("N/A",J241:N241,0)),"",IFERROR((5 * SUMPRODUCT(J144:N144,J241:N241) - PRODUCT(SUM(J144:N144),SUM(J241:N241))) / ((5 * SUM((J144^2)+(K144^2)+(L144^2)+(M144^2)+(N144^2))) - SUM(J144:N144)^2),""))</f>
        <v/>
      </c>
      <c r="AF241">
        <f>IFERROR(CORREL(J144:N144,J241:N241),"")</f>
        <v/>
      </c>
      <c r="AZ241">
        <f>IF(Q241=S241,0,1)</f>
        <v/>
      </c>
      <c r="BA241">
        <f>IF(AZ241=1,IF(Q241="","",IF(Q241=N144,"Yes","No")),"")</f>
        <v/>
      </c>
      <c r="BB241">
        <f>IF(BA241="Yes",P241,"")</f>
        <v/>
      </c>
      <c r="BC241">
        <f>IF(AZ241=1,IF(S241="","",IF(S241=N144,"Yes","No")),"")</f>
        <v/>
      </c>
      <c r="BD241">
        <f>IF(BC241="Yes",R241,"")</f>
        <v/>
      </c>
      <c r="BE241">
        <f>IFERROR(IF(SIGN(AE241)=1,"Increasing",IF(SIGN(AE241)=-1,"Decreasing","")),"")</f>
        <v/>
      </c>
      <c r="BF241">
        <f>IF(OR(AND(BE241="Increasing",BA241="Yes"),AND(BE241="Decreasing",BC241="Yes")),"Yes","No")</f>
        <v/>
      </c>
      <c r="BG241">
        <f>IF(I241="pos_trend","Yes","No")</f>
        <v/>
      </c>
      <c r="BH241">
        <f>IF(AF241&lt;&gt;"",IF(ABS(AF241)&gt;0.8,"Yes","No"),"")</f>
        <v/>
      </c>
    </row>
    <row r="242" spans="1:60">
      <c r="I242">
        <f>IF(AND(K242&gt; J242, L242&gt; K242, M242&gt; L242, N242&gt; M242), "pos_trend", IF(AND(K242&lt; J242, L242&lt; K242, M242&lt; L242, N242&lt; M242), "neg_trend", "N/A"))</f>
        <v/>
      </c>
      <c r="J242">
        <f>IFERROR(IF(TRIM(C242)="-", "N/A", IF(RIGHT(C242,1)=")",IF(RIGHT(C242,2)="T)",-1000000000000*VALUE(MID(C242,2,LEN(C242)-3)),IF(RIGHT(C242,2)="M)",-1000000*VALUE(MID(C242,2,LEN(C242)-3)),IF(RIGHT(C242,2)="B)",-1000000000*VALUE(MID(C242,2,LEN(C242)-3)),IF(RIGHT(C242,2)="k)",-1000*VALUE(MID(C242,2,LEN(C242)-3)),VALUE(SUBSTITUTE(C242,",","")))))),IF(RIGHT(C242,1)="T",1000000000000*VALUE(LEFT(C242,LEN(C242)-1)),IF(RIGHT(C242,1)="M",1000000*VALUE(LEFT(C242,LEN(C242)-1)),IF(RIGHT(C242,1)="B",1000000000*VALUE(LEFT(C242,LEN(C242)-1)),IF(RIGHT(C242,1)="%",0.01*VALUE(LEFT(C242,LEN(C242)-1)),IF(RIGHT(C242,1)="k",1000*VALUE(LEFT(C242,LEN(C242)-1)),VALUE(SUBSTITUTE(C242,",",""))))))))),"N/A")</f>
        <v/>
      </c>
      <c r="K242">
        <f>IFERROR(IF(TRIM(D242)="-", "N/A", IF(RIGHT(D242,1)=")",IF(RIGHT(D242,2)="T)",-1000000000000*VALUE(MID(D242,2,LEN(D242)-3)),IF(RIGHT(D242,2)="M)",-1000000*VALUE(MID(D242,2,LEN(D242)-3)),IF(RIGHT(D242,2)="B)",-1000000000*VALUE(MID(D242,2,LEN(D242)-3)),IF(RIGHT(D242,2)="k)",-1000*VALUE(MID(D242,2,LEN(D242)-3)),VALUE(SUBSTITUTE(D242,",","")))))),IF(RIGHT(D242,1)="T",1000000000000*VALUE(LEFT(D242,LEN(D242)-1)),IF(RIGHT(D242,1)="M",1000000*VALUE(LEFT(D242,LEN(D242)-1)),IF(RIGHT(D242,1)="B",1000000000*VALUE(LEFT(D242,LEN(D242)-1)),IF(RIGHT(D242,1)="%",0.01*VALUE(LEFT(D242,LEN(D242)-1)),IF(RIGHT(D242,1)="k",1000*VALUE(LEFT(D242,LEN(D242)-1)),VALUE(SUBSTITUTE(D242,",",""))))))))),"N/A")</f>
        <v/>
      </c>
      <c r="L242">
        <f>IFERROR(IF(TRIM(E242)="-", "N/A", IF(RIGHT(E242,1)=")",IF(RIGHT(E242,2)="T)",-1000000000000*VALUE(MID(E242,2,LEN(E242)-3)),IF(RIGHT(E242,2)="M)",-1000000*VALUE(MID(E242,2,LEN(E242)-3)),IF(RIGHT(E242,2)="B)",-1000000000*VALUE(MID(E242,2,LEN(E242)-3)),IF(RIGHT(E242,2)="k)",-1000*VALUE(MID(E242,2,LEN(E242)-3)),VALUE(SUBSTITUTE(E242,",","")))))),IF(RIGHT(E242,1)="T",1000000000000*VALUE(LEFT(E242,LEN(E242)-1)),IF(RIGHT(E242,1)="M",1000000*VALUE(LEFT(E242,LEN(E242)-1)),IF(RIGHT(E242,1)="B",1000000000*VALUE(LEFT(E242,LEN(E242)-1)),IF(RIGHT(E242,1)="%",0.01*VALUE(LEFT(E242,LEN(E242)-1)),IF(RIGHT(E242,1)="k",1000*VALUE(LEFT(E242,LEN(E242)-1)),VALUE(SUBSTITUTE(E242,",",""))))))))),"N/A")</f>
        <v/>
      </c>
      <c r="M242">
        <f>IFERROR(IF(TRIM(F242)="-", "N/A", IF(RIGHT(F242,1)=")",IF(RIGHT(F242,2)="T)",-1000000000000*VALUE(MID(F242,2,LEN(F242)-3)),IF(RIGHT(F242,2)="M)",-1000000*VALUE(MID(F242,2,LEN(F242)-3)),IF(RIGHT(F242,2)="B)",-1000000000*VALUE(MID(F242,2,LEN(F242)-3)),IF(RIGHT(F242,2)="k)",-1000*VALUE(MID(F242,2,LEN(F242)-3)),VALUE(SUBSTITUTE(F242,",","")))))),IF(RIGHT(F242,1)="T",1000000000000*VALUE(LEFT(F242,LEN(F242)-1)),IF(RIGHT(F242,1)="M",1000000*VALUE(LEFT(F242,LEN(F242)-1)),IF(RIGHT(F242,1)="B",1000000000*VALUE(LEFT(F242,LEN(F242)-1)),IF(RIGHT(F242,1)="%",0.01*VALUE(LEFT(F242,LEN(F242)-1)),IF(RIGHT(F242,1)="k",1000*VALUE(LEFT(F242,LEN(F242)-1)),VALUE(SUBSTITUTE(F242,",",""))))))))),"N/A")</f>
        <v/>
      </c>
      <c r="N242">
        <f>IFERROR(IF(TRIM(G242)="-", "N/A", IF(RIGHT(G242,1)=")",IF(RIGHT(G242,2)="T)",-1000000000000*VALUE(MID(G242,2,LEN(G242)-3)),IF(RIGHT(G242,2)="M)",-1000000*VALUE(MID(G242,2,LEN(G242)-3)),IF(RIGHT(G242,2)="B)",-1000000000*VALUE(MID(G242,2,LEN(G242)-3)),IF(RIGHT(G242,2)="k)",-1000*VALUE(MID(G242,2,LEN(G242)-3)),VALUE(SUBSTITUTE(G242,",","")))))),IF(RIGHT(G242,1)="T",1000000000000*VALUE(LEFT(G242,LEN(G242)-1)),IF(RIGHT(G242,1)="M",1000000*VALUE(LEFT(G242,LEN(G242)-1)),IF(RIGHT(G242,1)="B",1000000000*VALUE(LEFT(G242,LEN(G242)-1)),IF(RIGHT(G242,1)="%",0.01*VALUE(LEFT(G242,LEN(G242)-1)),IF(RIGHT(G242,1)="k",1000*VALUE(LEFT(G242,LEN(G242)-1)),VALUE(SUBSTITUTE(G242,",",""))))))))),"N/A")</f>
        <v/>
      </c>
      <c r="P242">
        <f>MAX(J242:N242)</f>
        <v/>
      </c>
      <c r="Q242">
        <f>IFERROR(J144+MATCH(P242,J242:N242,0)-1,"")</f>
        <v/>
      </c>
      <c r="R242">
        <f>IF(Q242="","",MIN(J242:N242))</f>
        <v/>
      </c>
      <c r="S242">
        <f>IFERROR(J144+MATCH(R242,J242:N242,0)-1,"")</f>
        <v/>
      </c>
      <c r="T242">
        <f>IFERROR(AVERAGE(J242:N242),"")</f>
        <v/>
      </c>
      <c r="U242">
        <f>IFERROR(STDEV(J242:N242),"")</f>
        <v/>
      </c>
      <c r="V242">
        <f>IFERROR(IF(C242="-","",IF(ISBLANK(B242),"",IF(OR(ISNUMBER(FIND("Growth",B242)),ISNUMBER(FIND("Margin",B242))),"",(J242-T242)/U242))),"")</f>
        <v/>
      </c>
      <c r="W242">
        <f>IFERROR(IF(OR(D242="-",ISBLANK(D242)),"",(K242-T242)/U242),"")</f>
        <v/>
      </c>
      <c r="X242">
        <f>IFERROR(IF(OR(E242="-",ISBLANK(E242)),"",(L242-T242)/U242),"")</f>
        <v/>
      </c>
      <c r="Y242">
        <f>IFERROR(IF(OR(F242="-",ISBLANK(F242)),"",(M242-T242)/U242),"")</f>
        <v/>
      </c>
      <c r="Z242">
        <f>IFERROR(IF(OR(G242="-",ISBLANK(G242)),"",(N242-T242)/U242),"")</f>
        <v/>
      </c>
      <c r="AA242">
        <f>IF(MAX(MAX(V242:Z242),ABS(MIN(V242:Z242)))=ABS(MIN(V242:Z242)),MIN(V242:Z242),MAX(V242:Z242))</f>
        <v/>
      </c>
      <c r="AB242">
        <f>IFERROR(V144+MATCH(AA242,V242:Z242,0)-1,"")</f>
        <v/>
      </c>
      <c r="AC242">
        <f>IF(AB242&lt;&gt;"",IF(S242=AB242,"Low",IF(AB242=Q242,"High","")),"")</f>
        <v/>
      </c>
      <c r="AE242">
        <f>IF(ISNUMBER(MATCH("N/A",J242:N242,0)),"",IFERROR((5 * SUMPRODUCT(J144:N144,J242:N242) - PRODUCT(SUM(J144:N144),SUM(J242:N242))) / ((5 * SUM((J144^2)+(K144^2)+(L144^2)+(M144^2)+(N144^2))) - SUM(J144:N144)^2),""))</f>
        <v/>
      </c>
      <c r="AF242">
        <f>IFERROR(CORREL(J144:N144,J242:N242),"")</f>
        <v/>
      </c>
      <c r="AZ242">
        <f>IF(Q242=S242,0,1)</f>
        <v/>
      </c>
      <c r="BA242">
        <f>IF(AZ242=1,IF(Q242="","",IF(Q242=N144,"Yes","No")),"")</f>
        <v/>
      </c>
      <c r="BB242">
        <f>IF(BA242="Yes",P242,"")</f>
        <v/>
      </c>
      <c r="BC242">
        <f>IF(AZ242=1,IF(S242="","",IF(S242=N144,"Yes","No")),"")</f>
        <v/>
      </c>
      <c r="BD242">
        <f>IF(BC242="Yes",R242,"")</f>
        <v/>
      </c>
      <c r="BE242">
        <f>IFERROR(IF(SIGN(AE242)=1,"Increasing",IF(SIGN(AE242)=-1,"Decreasing","")),"")</f>
        <v/>
      </c>
      <c r="BF242">
        <f>IF(OR(AND(BE242="Increasing",BA242="Yes"),AND(BE242="Decreasing",BC242="Yes")),"Yes","No")</f>
        <v/>
      </c>
      <c r="BG242">
        <f>IF(I242="pos_trend","Yes","No")</f>
        <v/>
      </c>
      <c r="BH242">
        <f>IF(AF242&lt;&gt;"",IF(ABS(AF242)&gt;0.8,"Yes","No"),"")</f>
        <v/>
      </c>
    </row>
    <row r="243" spans="1:60">
      <c r="I243">
        <f>IF(AND(K243&gt; J243, L243&gt; K243, M243&gt; L243, N243&gt; M243), "pos_trend", IF(AND(K243&lt; J243, L243&lt; K243, M243&lt; L243, N243&lt; M243), "neg_trend", "N/A"))</f>
        <v/>
      </c>
      <c r="J243">
        <f>IFERROR(IF(TRIM(C243)="-", "N/A", IF(RIGHT(C243,1)=")",IF(RIGHT(C243,2)="T)",-1000000000000*VALUE(MID(C243,2,LEN(C243)-3)),IF(RIGHT(C243,2)="M)",-1000000*VALUE(MID(C243,2,LEN(C243)-3)),IF(RIGHT(C243,2)="B)",-1000000000*VALUE(MID(C243,2,LEN(C243)-3)),IF(RIGHT(C243,2)="k)",-1000*VALUE(MID(C243,2,LEN(C243)-3)),VALUE(SUBSTITUTE(C243,",","")))))),IF(RIGHT(C243,1)="T",1000000000000*VALUE(LEFT(C243,LEN(C243)-1)),IF(RIGHT(C243,1)="M",1000000*VALUE(LEFT(C243,LEN(C243)-1)),IF(RIGHT(C243,1)="B",1000000000*VALUE(LEFT(C243,LEN(C243)-1)),IF(RIGHT(C243,1)="%",0.01*VALUE(LEFT(C243,LEN(C243)-1)),IF(RIGHT(C243,1)="k",1000*VALUE(LEFT(C243,LEN(C243)-1)),VALUE(SUBSTITUTE(C243,",",""))))))))),"N/A")</f>
        <v/>
      </c>
      <c r="K243">
        <f>IFERROR(IF(TRIM(D243)="-", "N/A", IF(RIGHT(D243,1)=")",IF(RIGHT(D243,2)="T)",-1000000000000*VALUE(MID(D243,2,LEN(D243)-3)),IF(RIGHT(D243,2)="M)",-1000000*VALUE(MID(D243,2,LEN(D243)-3)),IF(RIGHT(D243,2)="B)",-1000000000*VALUE(MID(D243,2,LEN(D243)-3)),IF(RIGHT(D243,2)="k)",-1000*VALUE(MID(D243,2,LEN(D243)-3)),VALUE(SUBSTITUTE(D243,",","")))))),IF(RIGHT(D243,1)="T",1000000000000*VALUE(LEFT(D243,LEN(D243)-1)),IF(RIGHT(D243,1)="M",1000000*VALUE(LEFT(D243,LEN(D243)-1)),IF(RIGHT(D243,1)="B",1000000000*VALUE(LEFT(D243,LEN(D243)-1)),IF(RIGHT(D243,1)="%",0.01*VALUE(LEFT(D243,LEN(D243)-1)),IF(RIGHT(D243,1)="k",1000*VALUE(LEFT(D243,LEN(D243)-1)),VALUE(SUBSTITUTE(D243,",",""))))))))),"N/A")</f>
        <v/>
      </c>
      <c r="L243">
        <f>IFERROR(IF(TRIM(E243)="-", "N/A", IF(RIGHT(E243,1)=")",IF(RIGHT(E243,2)="T)",-1000000000000*VALUE(MID(E243,2,LEN(E243)-3)),IF(RIGHT(E243,2)="M)",-1000000*VALUE(MID(E243,2,LEN(E243)-3)),IF(RIGHT(E243,2)="B)",-1000000000*VALUE(MID(E243,2,LEN(E243)-3)),IF(RIGHT(E243,2)="k)",-1000*VALUE(MID(E243,2,LEN(E243)-3)),VALUE(SUBSTITUTE(E243,",","")))))),IF(RIGHT(E243,1)="T",1000000000000*VALUE(LEFT(E243,LEN(E243)-1)),IF(RIGHT(E243,1)="M",1000000*VALUE(LEFT(E243,LEN(E243)-1)),IF(RIGHT(E243,1)="B",1000000000*VALUE(LEFT(E243,LEN(E243)-1)),IF(RIGHT(E243,1)="%",0.01*VALUE(LEFT(E243,LEN(E243)-1)),IF(RIGHT(E243,1)="k",1000*VALUE(LEFT(E243,LEN(E243)-1)),VALUE(SUBSTITUTE(E243,",",""))))))))),"N/A")</f>
        <v/>
      </c>
      <c r="M243">
        <f>IFERROR(IF(TRIM(F243)="-", "N/A", IF(RIGHT(F243,1)=")",IF(RIGHT(F243,2)="T)",-1000000000000*VALUE(MID(F243,2,LEN(F243)-3)),IF(RIGHT(F243,2)="M)",-1000000*VALUE(MID(F243,2,LEN(F243)-3)),IF(RIGHT(F243,2)="B)",-1000000000*VALUE(MID(F243,2,LEN(F243)-3)),IF(RIGHT(F243,2)="k)",-1000*VALUE(MID(F243,2,LEN(F243)-3)),VALUE(SUBSTITUTE(F243,",","")))))),IF(RIGHT(F243,1)="T",1000000000000*VALUE(LEFT(F243,LEN(F243)-1)),IF(RIGHT(F243,1)="M",1000000*VALUE(LEFT(F243,LEN(F243)-1)),IF(RIGHT(F243,1)="B",1000000000*VALUE(LEFT(F243,LEN(F243)-1)),IF(RIGHT(F243,1)="%",0.01*VALUE(LEFT(F243,LEN(F243)-1)),IF(RIGHT(F243,1)="k",1000*VALUE(LEFT(F243,LEN(F243)-1)),VALUE(SUBSTITUTE(F243,",",""))))))))),"N/A")</f>
        <v/>
      </c>
      <c r="N243">
        <f>IFERROR(IF(TRIM(G243)="-", "N/A", IF(RIGHT(G243,1)=")",IF(RIGHT(G243,2)="T)",-1000000000000*VALUE(MID(G243,2,LEN(G243)-3)),IF(RIGHT(G243,2)="M)",-1000000*VALUE(MID(G243,2,LEN(G243)-3)),IF(RIGHT(G243,2)="B)",-1000000000*VALUE(MID(G243,2,LEN(G243)-3)),IF(RIGHT(G243,2)="k)",-1000*VALUE(MID(G243,2,LEN(G243)-3)),VALUE(SUBSTITUTE(G243,",","")))))),IF(RIGHT(G243,1)="T",1000000000000*VALUE(LEFT(G243,LEN(G243)-1)),IF(RIGHT(G243,1)="M",1000000*VALUE(LEFT(G243,LEN(G243)-1)),IF(RIGHT(G243,1)="B",1000000000*VALUE(LEFT(G243,LEN(G243)-1)),IF(RIGHT(G243,1)="%",0.01*VALUE(LEFT(G243,LEN(G243)-1)),IF(RIGHT(G243,1)="k",1000*VALUE(LEFT(G243,LEN(G243)-1)),VALUE(SUBSTITUTE(G243,",",""))))))))),"N/A")</f>
        <v/>
      </c>
      <c r="P243">
        <f>MAX(J243:N243)</f>
        <v/>
      </c>
      <c r="Q243">
        <f>IFERROR(J144+MATCH(P243,J243:N243,0)-1,"")</f>
        <v/>
      </c>
      <c r="R243">
        <f>IF(Q243="","",MIN(J243:N243))</f>
        <v/>
      </c>
      <c r="S243">
        <f>IFERROR(J144+MATCH(R243,J243:N243,0)-1,"")</f>
        <v/>
      </c>
      <c r="T243">
        <f>IFERROR(AVERAGE(J243:N243),"")</f>
        <v/>
      </c>
      <c r="U243">
        <f>IFERROR(STDEV(J243:N243),"")</f>
        <v/>
      </c>
      <c r="V243">
        <f>IFERROR(IF(C243="-","",IF(ISBLANK(B243),"",IF(OR(ISNUMBER(FIND("Growth",B243)),ISNUMBER(FIND("Margin",B243))),"",(J243-T243)/U243))),"")</f>
        <v/>
      </c>
      <c r="W243">
        <f>IFERROR(IF(OR(D243="-",ISBLANK(D243)),"",(K243-T243)/U243),"")</f>
        <v/>
      </c>
      <c r="X243">
        <f>IFERROR(IF(OR(E243="-",ISBLANK(E243)),"",(L243-T243)/U243),"")</f>
        <v/>
      </c>
      <c r="Y243">
        <f>IFERROR(IF(OR(F243="-",ISBLANK(F243)),"",(M243-T243)/U243),"")</f>
        <v/>
      </c>
      <c r="Z243">
        <f>IFERROR(IF(OR(G243="-",ISBLANK(G243)),"",(N243-T243)/U243),"")</f>
        <v/>
      </c>
      <c r="AA243">
        <f>IF(MAX(MAX(V243:Z243),ABS(MIN(V243:Z243)))=ABS(MIN(V243:Z243)),MIN(V243:Z243),MAX(V243:Z243))</f>
        <v/>
      </c>
      <c r="AB243">
        <f>IFERROR(V144+MATCH(AA243,V243:Z243,0)-1,"")</f>
        <v/>
      </c>
      <c r="AC243">
        <f>IF(AB243&lt;&gt;"",IF(S243=AB243,"Low",IF(AB243=Q243,"High","")),"")</f>
        <v/>
      </c>
      <c r="AE243">
        <f>IF(ISNUMBER(MATCH("N/A",J243:N243,0)),"",IFERROR((5 * SUMPRODUCT(J144:N144,J243:N243) - PRODUCT(SUM(J144:N144),SUM(J243:N243))) / ((5 * SUM((J144^2)+(K144^2)+(L144^2)+(M144^2)+(N144^2))) - SUM(J144:N144)^2),""))</f>
        <v/>
      </c>
      <c r="AF243">
        <f>IFERROR(CORREL(J144:N144,J243:N243),"")</f>
        <v/>
      </c>
      <c r="AZ243">
        <f>IF(Q243=S243,0,1)</f>
        <v/>
      </c>
      <c r="BA243">
        <f>IF(AZ243=1,IF(Q243="","",IF(Q243=N144,"Yes","No")),"")</f>
        <v/>
      </c>
      <c r="BB243">
        <f>IF(BA243="Yes",P243,"")</f>
        <v/>
      </c>
      <c r="BC243">
        <f>IF(AZ243=1,IF(S243="","",IF(S243=N144,"Yes","No")),"")</f>
        <v/>
      </c>
      <c r="BD243">
        <f>IF(BC243="Yes",R243,"")</f>
        <v/>
      </c>
      <c r="BE243">
        <f>IFERROR(IF(SIGN(AE243)=1,"Increasing",IF(SIGN(AE243)=-1,"Decreasing","")),"")</f>
        <v/>
      </c>
      <c r="BF243">
        <f>IF(OR(AND(BE243="Increasing",BA243="Yes"),AND(BE243="Decreasing",BC243="Yes")),"Yes","No")</f>
        <v/>
      </c>
      <c r="BG243">
        <f>IF(I243="pos_trend","Yes","No")</f>
        <v/>
      </c>
      <c r="BH243">
        <f>IF(AF243&lt;&gt;"",IF(ABS(AF243)&gt;0.8,"Yes","No"),"")</f>
        <v/>
      </c>
    </row>
    <row r="244" spans="1:60">
      <c r="I244">
        <f>IF(AND(K244&gt; J244, L244&gt; K244, M244&gt; L244, N244&gt; M244), "pos_trend", IF(AND(K244&lt; J244, L244&lt; K244, M244&lt; L244, N244&lt; M244), "neg_trend", "N/A"))</f>
        <v/>
      </c>
      <c r="J244">
        <f>IFERROR(IF(TRIM(C244)="-", "N/A", IF(RIGHT(C244,1)=")",IF(RIGHT(C244,2)="T)",-1000000000000*VALUE(MID(C244,2,LEN(C244)-3)),IF(RIGHT(C244,2)="M)",-1000000*VALUE(MID(C244,2,LEN(C244)-3)),IF(RIGHT(C244,2)="B)",-1000000000*VALUE(MID(C244,2,LEN(C244)-3)),IF(RIGHT(C244,2)="k)",-1000*VALUE(MID(C244,2,LEN(C244)-3)),VALUE(SUBSTITUTE(C244,",","")))))),IF(RIGHT(C244,1)="T",1000000000000*VALUE(LEFT(C244,LEN(C244)-1)),IF(RIGHT(C244,1)="M",1000000*VALUE(LEFT(C244,LEN(C244)-1)),IF(RIGHT(C244,1)="B",1000000000*VALUE(LEFT(C244,LEN(C244)-1)),IF(RIGHT(C244,1)="%",0.01*VALUE(LEFT(C244,LEN(C244)-1)),IF(RIGHT(C244,1)="k",1000*VALUE(LEFT(C244,LEN(C244)-1)),VALUE(SUBSTITUTE(C244,",",""))))))))),"N/A")</f>
        <v/>
      </c>
      <c r="K244">
        <f>IFERROR(IF(TRIM(D244)="-", "N/A", IF(RIGHT(D244,1)=")",IF(RIGHT(D244,2)="T)",-1000000000000*VALUE(MID(D244,2,LEN(D244)-3)),IF(RIGHT(D244,2)="M)",-1000000*VALUE(MID(D244,2,LEN(D244)-3)),IF(RIGHT(D244,2)="B)",-1000000000*VALUE(MID(D244,2,LEN(D244)-3)),IF(RIGHT(D244,2)="k)",-1000*VALUE(MID(D244,2,LEN(D244)-3)),VALUE(SUBSTITUTE(D244,",","")))))),IF(RIGHT(D244,1)="T",1000000000000*VALUE(LEFT(D244,LEN(D244)-1)),IF(RIGHT(D244,1)="M",1000000*VALUE(LEFT(D244,LEN(D244)-1)),IF(RIGHT(D244,1)="B",1000000000*VALUE(LEFT(D244,LEN(D244)-1)),IF(RIGHT(D244,1)="%",0.01*VALUE(LEFT(D244,LEN(D244)-1)),IF(RIGHT(D244,1)="k",1000*VALUE(LEFT(D244,LEN(D244)-1)),VALUE(SUBSTITUTE(D244,",",""))))))))),"N/A")</f>
        <v/>
      </c>
      <c r="L244">
        <f>IFERROR(IF(TRIM(E244)="-", "N/A", IF(RIGHT(E244,1)=")",IF(RIGHT(E244,2)="T)",-1000000000000*VALUE(MID(E244,2,LEN(E244)-3)),IF(RIGHT(E244,2)="M)",-1000000*VALUE(MID(E244,2,LEN(E244)-3)),IF(RIGHT(E244,2)="B)",-1000000000*VALUE(MID(E244,2,LEN(E244)-3)),IF(RIGHT(E244,2)="k)",-1000*VALUE(MID(E244,2,LEN(E244)-3)),VALUE(SUBSTITUTE(E244,",","")))))),IF(RIGHT(E244,1)="T",1000000000000*VALUE(LEFT(E244,LEN(E244)-1)),IF(RIGHT(E244,1)="M",1000000*VALUE(LEFT(E244,LEN(E244)-1)),IF(RIGHT(E244,1)="B",1000000000*VALUE(LEFT(E244,LEN(E244)-1)),IF(RIGHT(E244,1)="%",0.01*VALUE(LEFT(E244,LEN(E244)-1)),IF(RIGHT(E244,1)="k",1000*VALUE(LEFT(E244,LEN(E244)-1)),VALUE(SUBSTITUTE(E244,",",""))))))))),"N/A")</f>
        <v/>
      </c>
      <c r="M244">
        <f>IFERROR(IF(TRIM(F244)="-", "N/A", IF(RIGHT(F244,1)=")",IF(RIGHT(F244,2)="T)",-1000000000000*VALUE(MID(F244,2,LEN(F244)-3)),IF(RIGHT(F244,2)="M)",-1000000*VALUE(MID(F244,2,LEN(F244)-3)),IF(RIGHT(F244,2)="B)",-1000000000*VALUE(MID(F244,2,LEN(F244)-3)),IF(RIGHT(F244,2)="k)",-1000*VALUE(MID(F244,2,LEN(F244)-3)),VALUE(SUBSTITUTE(F244,",","")))))),IF(RIGHT(F244,1)="T",1000000000000*VALUE(LEFT(F244,LEN(F244)-1)),IF(RIGHT(F244,1)="M",1000000*VALUE(LEFT(F244,LEN(F244)-1)),IF(RIGHT(F244,1)="B",1000000000*VALUE(LEFT(F244,LEN(F244)-1)),IF(RIGHT(F244,1)="%",0.01*VALUE(LEFT(F244,LEN(F244)-1)),IF(RIGHT(F244,1)="k",1000*VALUE(LEFT(F244,LEN(F244)-1)),VALUE(SUBSTITUTE(F244,",",""))))))))),"N/A")</f>
        <v/>
      </c>
      <c r="N244">
        <f>IFERROR(IF(TRIM(G244)="-", "N/A", IF(RIGHT(G244,1)=")",IF(RIGHT(G244,2)="T)",-1000000000000*VALUE(MID(G244,2,LEN(G244)-3)),IF(RIGHT(G244,2)="M)",-1000000*VALUE(MID(G244,2,LEN(G244)-3)),IF(RIGHT(G244,2)="B)",-1000000000*VALUE(MID(G244,2,LEN(G244)-3)),IF(RIGHT(G244,2)="k)",-1000*VALUE(MID(G244,2,LEN(G244)-3)),VALUE(SUBSTITUTE(G244,",","")))))),IF(RIGHT(G244,1)="T",1000000000000*VALUE(LEFT(G244,LEN(G244)-1)),IF(RIGHT(G244,1)="M",1000000*VALUE(LEFT(G244,LEN(G244)-1)),IF(RIGHT(G244,1)="B",1000000000*VALUE(LEFT(G244,LEN(G244)-1)),IF(RIGHT(G244,1)="%",0.01*VALUE(LEFT(G244,LEN(G244)-1)),IF(RIGHT(G244,1)="k",1000*VALUE(LEFT(G244,LEN(G244)-1)),VALUE(SUBSTITUTE(G244,",",""))))))))),"N/A")</f>
        <v/>
      </c>
      <c r="P244">
        <f>MAX(J244:N244)</f>
        <v/>
      </c>
      <c r="Q244">
        <f>IFERROR(J144+MATCH(P244,J244:N244,0)-1,"")</f>
        <v/>
      </c>
      <c r="R244">
        <f>IF(Q244="","",MIN(J244:N244))</f>
        <v/>
      </c>
      <c r="S244">
        <f>IFERROR(J144+MATCH(R244,J244:N244,0)-1,"")</f>
        <v/>
      </c>
      <c r="T244">
        <f>IFERROR(AVERAGE(J244:N244),"")</f>
        <v/>
      </c>
      <c r="U244">
        <f>IFERROR(STDEV(J244:N244),"")</f>
        <v/>
      </c>
      <c r="V244">
        <f>IFERROR(IF(C244="-","",IF(ISBLANK(B244),"",IF(OR(ISNUMBER(FIND("Growth",B244)),ISNUMBER(FIND("Margin",B244))),"",(J244-T244)/U244))),"")</f>
        <v/>
      </c>
      <c r="W244">
        <f>IFERROR(IF(OR(D244="-",ISBLANK(D244)),"",(K244-T244)/U244),"")</f>
        <v/>
      </c>
      <c r="X244">
        <f>IFERROR(IF(OR(E244="-",ISBLANK(E244)),"",(L244-T244)/U244),"")</f>
        <v/>
      </c>
      <c r="Y244">
        <f>IFERROR(IF(OR(F244="-",ISBLANK(F244)),"",(M244-T244)/U244),"")</f>
        <v/>
      </c>
      <c r="Z244">
        <f>IFERROR(IF(OR(G244="-",ISBLANK(G244)),"",(N244-T244)/U244),"")</f>
        <v/>
      </c>
      <c r="AA244">
        <f>IF(MAX(MAX(V244:Z244),ABS(MIN(V244:Z244)))=ABS(MIN(V244:Z244)),MIN(V244:Z244),MAX(V244:Z244))</f>
        <v/>
      </c>
      <c r="AB244">
        <f>IFERROR(V144+MATCH(AA244,V244:Z244,0)-1,"")</f>
        <v/>
      </c>
      <c r="AC244">
        <f>IF(AB244&lt;&gt;"",IF(S244=AB244,"Low",IF(AB244=Q244,"High","")),"")</f>
        <v/>
      </c>
      <c r="AE244">
        <f>IF(ISNUMBER(MATCH("N/A",J244:N244,0)),"",IFERROR((5 * SUMPRODUCT(J144:N144,J244:N244) - PRODUCT(SUM(J144:N144),SUM(J244:N244))) / ((5 * SUM((J144^2)+(K144^2)+(L144^2)+(M144^2)+(N144^2))) - SUM(J144:N144)^2),""))</f>
        <v/>
      </c>
      <c r="AF244">
        <f>IFERROR(CORREL(J144:N144,J244:N244),"")</f>
        <v/>
      </c>
      <c r="AZ244">
        <f>IF(Q244=S244,0,1)</f>
        <v/>
      </c>
      <c r="BA244">
        <f>IF(AZ244=1,IF(Q244="","",IF(Q244=N144,"Yes","No")),"")</f>
        <v/>
      </c>
      <c r="BB244">
        <f>IF(BA244="Yes",P244,"")</f>
        <v/>
      </c>
      <c r="BC244">
        <f>IF(AZ244=1,IF(S244="","",IF(S244=N144,"Yes","No")),"")</f>
        <v/>
      </c>
      <c r="BD244">
        <f>IF(BC244="Yes",R244,"")</f>
        <v/>
      </c>
      <c r="BE244">
        <f>IFERROR(IF(SIGN(AE244)=1,"Increasing",IF(SIGN(AE244)=-1,"Decreasing","")),"")</f>
        <v/>
      </c>
      <c r="BF244">
        <f>IF(OR(AND(BE244="Increasing",BA244="Yes"),AND(BE244="Decreasing",BC244="Yes")),"Yes","No")</f>
        <v/>
      </c>
      <c r="BG244">
        <f>IF(I244="pos_trend","Yes","No")</f>
        <v/>
      </c>
      <c r="BH244">
        <f>IF(AF244&lt;&gt;"",IF(ABS(AF244)&gt;0.8,"Yes","No"),"")</f>
        <v/>
      </c>
    </row>
    <row r="245" spans="1:60">
      <c r="I245">
        <f>IF(AND(K245&gt; J245, L245&gt; K245, M245&gt; L245, N245&gt; M245), "pos_trend", IF(AND(K245&lt; J245, L245&lt; K245, M245&lt; L245, N245&lt; M245), "neg_trend", "N/A"))</f>
        <v/>
      </c>
      <c r="J245">
        <f>IFERROR(IF(TRIM(C245)="-", "N/A", IF(RIGHT(C245,1)=")",IF(RIGHT(C245,2)="T)",-1000000000000*VALUE(MID(C245,2,LEN(C245)-3)),IF(RIGHT(C245,2)="M)",-1000000*VALUE(MID(C245,2,LEN(C245)-3)),IF(RIGHT(C245,2)="B)",-1000000000*VALUE(MID(C245,2,LEN(C245)-3)),IF(RIGHT(C245,2)="k)",-1000*VALUE(MID(C245,2,LEN(C245)-3)),VALUE(SUBSTITUTE(C245,",","")))))),IF(RIGHT(C245,1)="T",1000000000000*VALUE(LEFT(C245,LEN(C245)-1)),IF(RIGHT(C245,1)="M",1000000*VALUE(LEFT(C245,LEN(C245)-1)),IF(RIGHT(C245,1)="B",1000000000*VALUE(LEFT(C245,LEN(C245)-1)),IF(RIGHT(C245,1)="%",0.01*VALUE(LEFT(C245,LEN(C245)-1)),IF(RIGHT(C245,1)="k",1000*VALUE(LEFT(C245,LEN(C245)-1)),VALUE(SUBSTITUTE(C245,",",""))))))))),"N/A")</f>
        <v/>
      </c>
      <c r="K245">
        <f>IFERROR(IF(TRIM(D245)="-", "N/A", IF(RIGHT(D245,1)=")",IF(RIGHT(D245,2)="T)",-1000000000000*VALUE(MID(D245,2,LEN(D245)-3)),IF(RIGHT(D245,2)="M)",-1000000*VALUE(MID(D245,2,LEN(D245)-3)),IF(RIGHT(D245,2)="B)",-1000000000*VALUE(MID(D245,2,LEN(D245)-3)),IF(RIGHT(D245,2)="k)",-1000*VALUE(MID(D245,2,LEN(D245)-3)),VALUE(SUBSTITUTE(D245,",","")))))),IF(RIGHT(D245,1)="T",1000000000000*VALUE(LEFT(D245,LEN(D245)-1)),IF(RIGHT(D245,1)="M",1000000*VALUE(LEFT(D245,LEN(D245)-1)),IF(RIGHT(D245,1)="B",1000000000*VALUE(LEFT(D245,LEN(D245)-1)),IF(RIGHT(D245,1)="%",0.01*VALUE(LEFT(D245,LEN(D245)-1)),IF(RIGHT(D245,1)="k",1000*VALUE(LEFT(D245,LEN(D245)-1)),VALUE(SUBSTITUTE(D245,",",""))))))))),"N/A")</f>
        <v/>
      </c>
      <c r="L245">
        <f>IFERROR(IF(TRIM(E245)="-", "N/A", IF(RIGHT(E245,1)=")",IF(RIGHT(E245,2)="T)",-1000000000000*VALUE(MID(E245,2,LEN(E245)-3)),IF(RIGHT(E245,2)="M)",-1000000*VALUE(MID(E245,2,LEN(E245)-3)),IF(RIGHT(E245,2)="B)",-1000000000*VALUE(MID(E245,2,LEN(E245)-3)),IF(RIGHT(E245,2)="k)",-1000*VALUE(MID(E245,2,LEN(E245)-3)),VALUE(SUBSTITUTE(E245,",","")))))),IF(RIGHT(E245,1)="T",1000000000000*VALUE(LEFT(E245,LEN(E245)-1)),IF(RIGHT(E245,1)="M",1000000*VALUE(LEFT(E245,LEN(E245)-1)),IF(RIGHT(E245,1)="B",1000000000*VALUE(LEFT(E245,LEN(E245)-1)),IF(RIGHT(E245,1)="%",0.01*VALUE(LEFT(E245,LEN(E245)-1)),IF(RIGHT(E245,1)="k",1000*VALUE(LEFT(E245,LEN(E245)-1)),VALUE(SUBSTITUTE(E245,",",""))))))))),"N/A")</f>
        <v/>
      </c>
      <c r="M245">
        <f>IFERROR(IF(TRIM(F245)="-", "N/A", IF(RIGHT(F245,1)=")",IF(RIGHT(F245,2)="T)",-1000000000000*VALUE(MID(F245,2,LEN(F245)-3)),IF(RIGHT(F245,2)="M)",-1000000*VALUE(MID(F245,2,LEN(F245)-3)),IF(RIGHT(F245,2)="B)",-1000000000*VALUE(MID(F245,2,LEN(F245)-3)),IF(RIGHT(F245,2)="k)",-1000*VALUE(MID(F245,2,LEN(F245)-3)),VALUE(SUBSTITUTE(F245,",","")))))),IF(RIGHT(F245,1)="T",1000000000000*VALUE(LEFT(F245,LEN(F245)-1)),IF(RIGHT(F245,1)="M",1000000*VALUE(LEFT(F245,LEN(F245)-1)),IF(RIGHT(F245,1)="B",1000000000*VALUE(LEFT(F245,LEN(F245)-1)),IF(RIGHT(F245,1)="%",0.01*VALUE(LEFT(F245,LEN(F245)-1)),IF(RIGHT(F245,1)="k",1000*VALUE(LEFT(F245,LEN(F245)-1)),VALUE(SUBSTITUTE(F245,",",""))))))))),"N/A")</f>
        <v/>
      </c>
      <c r="N245">
        <f>IFERROR(IF(TRIM(G245)="-", "N/A", IF(RIGHT(G245,1)=")",IF(RIGHT(G245,2)="T)",-1000000000000*VALUE(MID(G245,2,LEN(G245)-3)),IF(RIGHT(G245,2)="M)",-1000000*VALUE(MID(G245,2,LEN(G245)-3)),IF(RIGHT(G245,2)="B)",-1000000000*VALUE(MID(G245,2,LEN(G245)-3)),IF(RIGHT(G245,2)="k)",-1000*VALUE(MID(G245,2,LEN(G245)-3)),VALUE(SUBSTITUTE(G245,",","")))))),IF(RIGHT(G245,1)="T",1000000000000*VALUE(LEFT(G245,LEN(G245)-1)),IF(RIGHT(G245,1)="M",1000000*VALUE(LEFT(G245,LEN(G245)-1)),IF(RIGHT(G245,1)="B",1000000000*VALUE(LEFT(G245,LEN(G245)-1)),IF(RIGHT(G245,1)="%",0.01*VALUE(LEFT(G245,LEN(G245)-1)),IF(RIGHT(G245,1)="k",1000*VALUE(LEFT(G245,LEN(G245)-1)),VALUE(SUBSTITUTE(G245,",",""))))))))),"N/A")</f>
        <v/>
      </c>
      <c r="P245">
        <f>MAX(J245:N245)</f>
        <v/>
      </c>
      <c r="Q245">
        <f>IFERROR(J144+MATCH(P245,J245:N245,0)-1,"")</f>
        <v/>
      </c>
      <c r="R245">
        <f>IF(Q245="","",MIN(J245:N245))</f>
        <v/>
      </c>
      <c r="S245">
        <f>IFERROR(J144+MATCH(R245,J245:N245,0)-1,"")</f>
        <v/>
      </c>
      <c r="T245">
        <f>IFERROR(AVERAGE(J245:N245),"")</f>
        <v/>
      </c>
      <c r="U245">
        <f>IFERROR(STDEV(J245:N245),"")</f>
        <v/>
      </c>
      <c r="V245">
        <f>IFERROR(IF(C245="-","",IF(ISBLANK(B245),"",IF(OR(ISNUMBER(FIND("Growth",B245)),ISNUMBER(FIND("Margin",B245))),"",(J245-T245)/U245))),"")</f>
        <v/>
      </c>
      <c r="W245">
        <f>IFERROR(IF(OR(D245="-",ISBLANK(D245)),"",(K245-T245)/U245),"")</f>
        <v/>
      </c>
      <c r="X245">
        <f>IFERROR(IF(OR(E245="-",ISBLANK(E245)),"",(L245-T245)/U245),"")</f>
        <v/>
      </c>
      <c r="Y245">
        <f>IFERROR(IF(OR(F245="-",ISBLANK(F245)),"",(M245-T245)/U245),"")</f>
        <v/>
      </c>
      <c r="Z245">
        <f>IFERROR(IF(OR(G245="-",ISBLANK(G245)),"",(N245-T245)/U245),"")</f>
        <v/>
      </c>
      <c r="AA245">
        <f>IF(MAX(MAX(V245:Z245),ABS(MIN(V245:Z245)))=ABS(MIN(V245:Z245)),MIN(V245:Z245),MAX(V245:Z245))</f>
        <v/>
      </c>
      <c r="AB245">
        <f>IFERROR(V144+MATCH(AA245,V245:Z245,0)-1,"")</f>
        <v/>
      </c>
      <c r="AC245">
        <f>IF(AB245&lt;&gt;"",IF(S245=AB245,"Low",IF(AB245=Q245,"High","")),"")</f>
        <v/>
      </c>
      <c r="AE245">
        <f>IF(ISNUMBER(MATCH("N/A",J245:N245,0)),"",IFERROR((5 * SUMPRODUCT(J144:N144,J245:N245) - PRODUCT(SUM(J144:N144),SUM(J245:N245))) / ((5 * SUM((J144^2)+(K144^2)+(L144^2)+(M144^2)+(N144^2))) - SUM(J144:N144)^2),""))</f>
        <v/>
      </c>
      <c r="AF245">
        <f>IFERROR(CORREL(J144:N144,J245:N245),"")</f>
        <v/>
      </c>
      <c r="AZ245">
        <f>IF(Q245=S245,0,1)</f>
        <v/>
      </c>
      <c r="BA245">
        <f>IF(AZ245=1,IF(Q245="","",IF(Q245=N144,"Yes","No")),"")</f>
        <v/>
      </c>
      <c r="BB245">
        <f>IF(BA245="Yes",P245,"")</f>
        <v/>
      </c>
      <c r="BC245">
        <f>IF(AZ245=1,IF(S245="","",IF(S245=N144,"Yes","No")),"")</f>
        <v/>
      </c>
      <c r="BD245">
        <f>IF(BC245="Yes",R245,"")</f>
        <v/>
      </c>
      <c r="BE245">
        <f>IFERROR(IF(SIGN(AE245)=1,"Increasing",IF(SIGN(AE245)=-1,"Decreasing","")),"")</f>
        <v/>
      </c>
      <c r="BF245">
        <f>IF(OR(AND(BE245="Increasing",BA245="Yes"),AND(BE245="Decreasing",BC245="Yes")),"Yes","No")</f>
        <v/>
      </c>
      <c r="BG245">
        <f>IF(I245="pos_trend","Yes","No")</f>
        <v/>
      </c>
      <c r="BH245">
        <f>IF(AF245&lt;&gt;"",IF(ABS(AF245)&gt;0.8,"Yes","No"),"")</f>
        <v/>
      </c>
    </row>
    <row r="246" spans="1:60">
      <c r="P246">
        <f>MAX(J246:N246)</f>
        <v/>
      </c>
      <c r="Q246">
        <f>IFERROR(J144+MATCH(P246,J246:N246,0)-1,"")</f>
        <v/>
      </c>
      <c r="R246">
        <f>IF(Q246="","",MIN(J246:N246))</f>
        <v/>
      </c>
      <c r="S246">
        <f>IFERROR(J144+MATCH(R246,J246:N246,0)-1,"")</f>
        <v/>
      </c>
      <c r="T246">
        <f>IFERROR(AVERAGE(J246:N246),"")</f>
        <v/>
      </c>
      <c r="U246">
        <f>IFERROR(STDEV(J246:N246),"")</f>
        <v/>
      </c>
      <c r="V246">
        <f>IFERROR(IF(C246="-","",IF(ISBLANK(B246),"",IF(OR(ISNUMBER(FIND("Growth",B246)),ISNUMBER(FIND("Margin",B246))),"",(J246-T246)/U246))),"")</f>
        <v/>
      </c>
      <c r="W246">
        <f>IFERROR(IF(OR(D246="-",ISBLANK(D246)),"",(K246-T246)/U246),"")</f>
        <v/>
      </c>
      <c r="X246">
        <f>IFERROR(IF(OR(E246="-",ISBLANK(E246)),"",(L246-T246)/U246),"")</f>
        <v/>
      </c>
      <c r="Y246">
        <f>IFERROR(IF(OR(F246="-",ISBLANK(F246)),"",(M246-T246)/U246),"")</f>
        <v/>
      </c>
      <c r="Z246">
        <f>IFERROR(IF(OR(G246="-",ISBLANK(G246)),"",(N246-T246)/U246),"")</f>
        <v/>
      </c>
      <c r="AA246">
        <f>IF(MAX(MAX(V246:Z246),ABS(MIN(V246:Z246)))=ABS(MIN(V246:Z246)),MIN(V246:Z246),MAX(V246:Z246))</f>
        <v/>
      </c>
      <c r="AB246">
        <f>IFERROR(V144+MATCH(AA246,V246:Z246,0)-1,"")</f>
        <v/>
      </c>
      <c r="AC246">
        <f>IF(AB246&lt;&gt;"",IF(S246=AB246,"Low",IF(AB246=Q246,"High","")),"")</f>
        <v/>
      </c>
      <c r="AE246">
        <f>IF(ISNUMBER(MATCH("N/A",J246:N246,0)),"",IFERROR((5 * SUMPRODUCT(J144:N144,J246:N246) - PRODUCT(SUM(J144:N144),SUM(J246:N246))) / ((5 * SUM((J144^2)+(K144^2)+(L144^2)+(M144^2)+(N144^2))) - SUM(J144:N144)^2),""))</f>
        <v/>
      </c>
      <c r="AF246">
        <f>IFERROR(CORREL(J144:N144,J246:N246),"")</f>
        <v/>
      </c>
      <c r="AZ246">
        <f>IF(Q246=S246,0,1)</f>
        <v/>
      </c>
      <c r="BA246">
        <f>IF(AZ246=1,IF(Q246="","",IF(Q246=N144,"Yes","No")),"")</f>
        <v/>
      </c>
      <c r="BB246">
        <f>IF(BA246="Yes",P246,"")</f>
        <v/>
      </c>
      <c r="BC246">
        <f>IF(AZ246=1,IF(S246="","",IF(S246=N144,"Yes","No")),"")</f>
        <v/>
      </c>
      <c r="BD246">
        <f>IF(BC246="Yes",R246,"")</f>
        <v/>
      </c>
      <c r="BE246">
        <f>IFERROR(IF(SIGN(AE246)=1,"Increasing",IF(SIGN(AE246)=-1,"Decreasing","")),"")</f>
        <v/>
      </c>
      <c r="BF246">
        <f>IF(OR(AND(BE246="Increasing",BA246="Yes"),AND(BE246="Decreasing",BC246="Yes")),"Yes","No")</f>
        <v/>
      </c>
      <c r="BG246">
        <f>IF(I246="pos_trend","Yes","No")</f>
        <v/>
      </c>
      <c r="BH246">
        <f>IF(AF246&lt;&gt;"",IF(ABS(AF246)&gt;0.8,"Yes","No"),"")</f>
        <v/>
      </c>
    </row>
    <row r="247" spans="1:60">
      <c r="I247">
        <f>IF(AND(K247&gt; J247, L247&gt; K247, M247&gt; L247, N247&gt; M247), "pos_trend", IF(AND(K247&lt; J247, L247&lt; K247, M247&lt; L247, N247&lt; M247), "neg_trend", "N/A"))</f>
        <v/>
      </c>
      <c r="J247">
        <f>IFERROR(IF(TRIM(C247)="-", "N/A", IF(RIGHT(C247,1)=")",IF(RIGHT(C247,2)="T)",-1000000000000*VALUE(MID(C247,2,LEN(C247)-3)),IF(RIGHT(C247,2)="M)",-1000000*VALUE(MID(C247,2,LEN(C247)-3)),IF(RIGHT(C247,2)="B)",-1000000000*VALUE(MID(C247,2,LEN(C247)-3)),IF(RIGHT(C247,2)="k)",-1000*VALUE(MID(C247,2,LEN(C247)-3)),VALUE(SUBSTITUTE(C247,",","")))))),IF(RIGHT(C247,1)="T",1000000000000*VALUE(LEFT(C247,LEN(C247)-1)),IF(RIGHT(C247,1)="M",1000000*VALUE(LEFT(C247,LEN(C247)-1)),IF(RIGHT(C247,1)="B",1000000000*VALUE(LEFT(C247,LEN(C247)-1)),IF(RIGHT(C247,1)="%",0.01*VALUE(LEFT(C247,LEN(C247)-1)),IF(RIGHT(C247,1)="k",1000*VALUE(LEFT(C247,LEN(C247)-1)),VALUE(SUBSTITUTE(C247,",",""))))))))),"N/A")</f>
        <v/>
      </c>
      <c r="K247">
        <f>IFERROR(IF(TRIM(D247)="-", "N/A", IF(RIGHT(D247,1)=")",IF(RIGHT(D247,2)="T)",-1000000000000*VALUE(MID(D247,2,LEN(D247)-3)),IF(RIGHT(D247,2)="M)",-1000000*VALUE(MID(D247,2,LEN(D247)-3)),IF(RIGHT(D247,2)="B)",-1000000000*VALUE(MID(D247,2,LEN(D247)-3)),IF(RIGHT(D247,2)="k)",-1000*VALUE(MID(D247,2,LEN(D247)-3)),VALUE(SUBSTITUTE(D247,",","")))))),IF(RIGHT(D247,1)="T",1000000000000*VALUE(LEFT(D247,LEN(D247)-1)),IF(RIGHT(D247,1)="M",1000000*VALUE(LEFT(D247,LEN(D247)-1)),IF(RIGHT(D247,1)="B",1000000000*VALUE(LEFT(D247,LEN(D247)-1)),IF(RIGHT(D247,1)="%",0.01*VALUE(LEFT(D247,LEN(D247)-1)),IF(RIGHT(D247,1)="k",1000*VALUE(LEFT(D247,LEN(D247)-1)),VALUE(SUBSTITUTE(D247,",",""))))))))),"N/A")</f>
        <v/>
      </c>
      <c r="L247">
        <f>IFERROR(IF(TRIM(E247)="-", "N/A", IF(RIGHT(E247,1)=")",IF(RIGHT(E247,2)="T)",-1000000000000*VALUE(MID(E247,2,LEN(E247)-3)),IF(RIGHT(E247,2)="M)",-1000000*VALUE(MID(E247,2,LEN(E247)-3)),IF(RIGHT(E247,2)="B)",-1000000000*VALUE(MID(E247,2,LEN(E247)-3)),IF(RIGHT(E247,2)="k)",-1000*VALUE(MID(E247,2,LEN(E247)-3)),VALUE(SUBSTITUTE(E247,",","")))))),IF(RIGHT(E247,1)="T",1000000000000*VALUE(LEFT(E247,LEN(E247)-1)),IF(RIGHT(E247,1)="M",1000000*VALUE(LEFT(E247,LEN(E247)-1)),IF(RIGHT(E247,1)="B",1000000000*VALUE(LEFT(E247,LEN(E247)-1)),IF(RIGHT(E247,1)="%",0.01*VALUE(LEFT(E247,LEN(E247)-1)),IF(RIGHT(E247,1)="k",1000*VALUE(LEFT(E247,LEN(E247)-1)),VALUE(SUBSTITUTE(E247,",",""))))))))),"N/A")</f>
        <v/>
      </c>
      <c r="M247">
        <f>IFERROR(IF(TRIM(F247)="-", "N/A", IF(RIGHT(F247,1)=")",IF(RIGHT(F247,2)="T)",-1000000000000*VALUE(MID(F247,2,LEN(F247)-3)),IF(RIGHT(F247,2)="M)",-1000000*VALUE(MID(F247,2,LEN(F247)-3)),IF(RIGHT(F247,2)="B)",-1000000000*VALUE(MID(F247,2,LEN(F247)-3)),IF(RIGHT(F247,2)="k)",-1000*VALUE(MID(F247,2,LEN(F247)-3)),VALUE(SUBSTITUTE(F247,",","")))))),IF(RIGHT(F247,1)="T",1000000000000*VALUE(LEFT(F247,LEN(F247)-1)),IF(RIGHT(F247,1)="M",1000000*VALUE(LEFT(F247,LEN(F247)-1)),IF(RIGHT(F247,1)="B",1000000000*VALUE(LEFT(F247,LEN(F247)-1)),IF(RIGHT(F247,1)="%",0.01*VALUE(LEFT(F247,LEN(F247)-1)),IF(RIGHT(F247,1)="k",1000*VALUE(LEFT(F247,LEN(F247)-1)),VALUE(SUBSTITUTE(F247,",",""))))))))),"N/A")</f>
        <v/>
      </c>
      <c r="N247">
        <f>IFERROR(IF(TRIM(G247)="-", "N/A", IF(RIGHT(G247,1)=")",IF(RIGHT(G247,2)="T)",-1000000000000*VALUE(MID(G247,2,LEN(G247)-3)),IF(RIGHT(G247,2)="M)",-1000000*VALUE(MID(G247,2,LEN(G247)-3)),IF(RIGHT(G247,2)="B)",-1000000000*VALUE(MID(G247,2,LEN(G247)-3)),IF(RIGHT(G247,2)="k)",-1000*VALUE(MID(G247,2,LEN(G247)-3)),VALUE(SUBSTITUTE(G247,",","")))))),IF(RIGHT(G247,1)="T",1000000000000*VALUE(LEFT(G247,LEN(G247)-1)),IF(RIGHT(G247,1)="M",1000000*VALUE(LEFT(G247,LEN(G247)-1)),IF(RIGHT(G247,1)="B",1000000000*VALUE(LEFT(G247,LEN(G247)-1)),IF(RIGHT(G247,1)="%",0.01*VALUE(LEFT(G247,LEN(G247)-1)),IF(RIGHT(G247,1)="k",1000*VALUE(LEFT(G247,LEN(G247)-1)),VALUE(SUBSTITUTE(G247,",",""))))))))),"N/A")</f>
        <v/>
      </c>
      <c r="P247">
        <f>MAX(J247:N247)</f>
        <v/>
      </c>
      <c r="Q247">
        <f>IFERROR(J144+MATCH(P247,J247:N247,0)-1,"")</f>
        <v/>
      </c>
      <c r="R247">
        <f>IF(Q247="","",MIN(J247:N247))</f>
        <v/>
      </c>
      <c r="S247">
        <f>IFERROR(J144+MATCH(R247,J247:N247,0)-1,"")</f>
        <v/>
      </c>
      <c r="T247">
        <f>IFERROR(AVERAGE(J247:N247),"")</f>
        <v/>
      </c>
      <c r="U247">
        <f>IFERROR(STDEV(J247:N247),"")</f>
        <v/>
      </c>
      <c r="V247">
        <f>IFERROR(IF(C247="-","",IF(ISBLANK(B247),"",IF(OR(ISNUMBER(FIND("Growth",B247)),ISNUMBER(FIND("Margin",B247))),"",(J247-T247)/U247))),"")</f>
        <v/>
      </c>
      <c r="W247">
        <f>IFERROR(IF(OR(D247="-",ISBLANK(D247)),"",(K247-T247)/U247),"")</f>
        <v/>
      </c>
      <c r="X247">
        <f>IFERROR(IF(OR(E247="-",ISBLANK(E247)),"",(L247-T247)/U247),"")</f>
        <v/>
      </c>
      <c r="Y247">
        <f>IFERROR(IF(OR(F247="-",ISBLANK(F247)),"",(M247-T247)/U247),"")</f>
        <v/>
      </c>
      <c r="Z247">
        <f>IFERROR(IF(OR(G247="-",ISBLANK(G247)),"",(N247-T247)/U247),"")</f>
        <v/>
      </c>
      <c r="AA247">
        <f>IF(MAX(MAX(V247:Z247),ABS(MIN(V247:Z247)))=ABS(MIN(V247:Z247)),MIN(V247:Z247),MAX(V247:Z247))</f>
        <v/>
      </c>
      <c r="AB247">
        <f>IFERROR(V144+MATCH(AA247,V247:Z247,0)-1,"")</f>
        <v/>
      </c>
      <c r="AC247">
        <f>IF(AB247&lt;&gt;"",IF(S247=AB247,"Low",IF(AB247=Q247,"High","")),"")</f>
        <v/>
      </c>
      <c r="AE247">
        <f>IF(ISNUMBER(MATCH("N/A",J247:N247,0)),"",IFERROR((5 * SUMPRODUCT(J144:N144,J247:N247) - PRODUCT(SUM(J144:N144),SUM(J247:N247))) / ((5 * SUM((J144^2)+(K144^2)+(L144^2)+(M144^2)+(N144^2))) - SUM(J144:N144)^2),""))</f>
        <v/>
      </c>
      <c r="AF247">
        <f>IFERROR(CORREL(J144:N144,J247:N247),"")</f>
        <v/>
      </c>
      <c r="AZ247">
        <f>IF(Q247=S247,0,1)</f>
        <v/>
      </c>
      <c r="BA247">
        <f>IF(AZ247=1,IF(Q247="","",IF(Q247=N144,"Yes","No")),"")</f>
        <v/>
      </c>
      <c r="BB247">
        <f>IF(BA247="Yes",P247,"")</f>
        <v/>
      </c>
      <c r="BC247">
        <f>IF(AZ247=1,IF(S247="","",IF(S247=N144,"Yes","No")),"")</f>
        <v/>
      </c>
      <c r="BD247">
        <f>IF(BC247="Yes",R247,"")</f>
        <v/>
      </c>
      <c r="BE247">
        <f>IFERROR(IF(SIGN(AE247)=1,"Increasing",IF(SIGN(AE247)=-1,"Decreasing","")),"")</f>
        <v/>
      </c>
      <c r="BF247">
        <f>IF(OR(AND(BE247="Increasing",BA247="Yes"),AND(BE247="Decreasing",BC247="Yes")),"Yes","No")</f>
        <v/>
      </c>
      <c r="BG247">
        <f>IF(I247="pos_trend","Yes","No")</f>
        <v/>
      </c>
      <c r="BH247">
        <f>IF(AF247&lt;&gt;"",IF(ABS(AF247)&gt;0.8,"Yes","No"),"")</f>
        <v/>
      </c>
    </row>
    <row r="248" spans="1:60">
      <c r="I248">
        <f>IF(AND(K248&gt; J248, L248&gt; K248, M248&gt; L248, N248&gt; M248), "pos_trend", IF(AND(K248&lt; J248, L248&lt; K248, M248&lt; L248, N248&lt; M248), "neg_trend", "N/A"))</f>
        <v/>
      </c>
      <c r="J248">
        <f>IFERROR(IF(TRIM(C248)="-", "N/A", IF(RIGHT(C248,1)=")",IF(RIGHT(C248,2)="T)",-1000000000000*VALUE(MID(C248,2,LEN(C248)-3)),IF(RIGHT(C248,2)="M)",-1000000*VALUE(MID(C248,2,LEN(C248)-3)),IF(RIGHT(C248,2)="B)",-1000000000*VALUE(MID(C248,2,LEN(C248)-3)),IF(RIGHT(C248,2)="k)",-1000*VALUE(MID(C248,2,LEN(C248)-3)),VALUE(SUBSTITUTE(C248,",","")))))),IF(RIGHT(C248,1)="T",1000000000000*VALUE(LEFT(C248,LEN(C248)-1)),IF(RIGHT(C248,1)="M",1000000*VALUE(LEFT(C248,LEN(C248)-1)),IF(RIGHT(C248,1)="B",1000000000*VALUE(LEFT(C248,LEN(C248)-1)),IF(RIGHT(C248,1)="%",0.01*VALUE(LEFT(C248,LEN(C248)-1)),IF(RIGHT(C248,1)="k",1000*VALUE(LEFT(C248,LEN(C248)-1)),VALUE(SUBSTITUTE(C248,",",""))))))))),"N/A")</f>
        <v/>
      </c>
      <c r="K248">
        <f>IFERROR(IF(TRIM(D248)="-", "N/A", IF(RIGHT(D248,1)=")",IF(RIGHT(D248,2)="T)",-1000000000000*VALUE(MID(D248,2,LEN(D248)-3)),IF(RIGHT(D248,2)="M)",-1000000*VALUE(MID(D248,2,LEN(D248)-3)),IF(RIGHT(D248,2)="B)",-1000000000*VALUE(MID(D248,2,LEN(D248)-3)),IF(RIGHT(D248,2)="k)",-1000*VALUE(MID(D248,2,LEN(D248)-3)),VALUE(SUBSTITUTE(D248,",","")))))),IF(RIGHT(D248,1)="T",1000000000000*VALUE(LEFT(D248,LEN(D248)-1)),IF(RIGHT(D248,1)="M",1000000*VALUE(LEFT(D248,LEN(D248)-1)),IF(RIGHT(D248,1)="B",1000000000*VALUE(LEFT(D248,LEN(D248)-1)),IF(RIGHT(D248,1)="%",0.01*VALUE(LEFT(D248,LEN(D248)-1)),IF(RIGHT(D248,1)="k",1000*VALUE(LEFT(D248,LEN(D248)-1)),VALUE(SUBSTITUTE(D248,",",""))))))))),"N/A")</f>
        <v/>
      </c>
      <c r="L248">
        <f>IFERROR(IF(TRIM(E248)="-", "N/A", IF(RIGHT(E248,1)=")",IF(RIGHT(E248,2)="T)",-1000000000000*VALUE(MID(E248,2,LEN(E248)-3)),IF(RIGHT(E248,2)="M)",-1000000*VALUE(MID(E248,2,LEN(E248)-3)),IF(RIGHT(E248,2)="B)",-1000000000*VALUE(MID(E248,2,LEN(E248)-3)),IF(RIGHT(E248,2)="k)",-1000*VALUE(MID(E248,2,LEN(E248)-3)),VALUE(SUBSTITUTE(E248,",","")))))),IF(RIGHT(E248,1)="T",1000000000000*VALUE(LEFT(E248,LEN(E248)-1)),IF(RIGHT(E248,1)="M",1000000*VALUE(LEFT(E248,LEN(E248)-1)),IF(RIGHT(E248,1)="B",1000000000*VALUE(LEFT(E248,LEN(E248)-1)),IF(RIGHT(E248,1)="%",0.01*VALUE(LEFT(E248,LEN(E248)-1)),IF(RIGHT(E248,1)="k",1000*VALUE(LEFT(E248,LEN(E248)-1)),VALUE(SUBSTITUTE(E248,",",""))))))))),"N/A")</f>
        <v/>
      </c>
      <c r="M248">
        <f>IFERROR(IF(TRIM(F248)="-", "N/A", IF(RIGHT(F248,1)=")",IF(RIGHT(F248,2)="T)",-1000000000000*VALUE(MID(F248,2,LEN(F248)-3)),IF(RIGHT(F248,2)="M)",-1000000*VALUE(MID(F248,2,LEN(F248)-3)),IF(RIGHT(F248,2)="B)",-1000000000*VALUE(MID(F248,2,LEN(F248)-3)),IF(RIGHT(F248,2)="k)",-1000*VALUE(MID(F248,2,LEN(F248)-3)),VALUE(SUBSTITUTE(F248,",","")))))),IF(RIGHT(F248,1)="T",1000000000000*VALUE(LEFT(F248,LEN(F248)-1)),IF(RIGHT(F248,1)="M",1000000*VALUE(LEFT(F248,LEN(F248)-1)),IF(RIGHT(F248,1)="B",1000000000*VALUE(LEFT(F248,LEN(F248)-1)),IF(RIGHT(F248,1)="%",0.01*VALUE(LEFT(F248,LEN(F248)-1)),IF(RIGHT(F248,1)="k",1000*VALUE(LEFT(F248,LEN(F248)-1)),VALUE(SUBSTITUTE(F248,",",""))))))))),"N/A")</f>
        <v/>
      </c>
      <c r="N248">
        <f>IFERROR(IF(TRIM(G248)="-", "N/A", IF(RIGHT(G248,1)=")",IF(RIGHT(G248,2)="T)",-1000000000000*VALUE(MID(G248,2,LEN(G248)-3)),IF(RIGHT(G248,2)="M)",-1000000*VALUE(MID(G248,2,LEN(G248)-3)),IF(RIGHT(G248,2)="B)",-1000000000*VALUE(MID(G248,2,LEN(G248)-3)),IF(RIGHT(G248,2)="k)",-1000*VALUE(MID(G248,2,LEN(G248)-3)),VALUE(SUBSTITUTE(G248,",","")))))),IF(RIGHT(G248,1)="T",1000000000000*VALUE(LEFT(G248,LEN(G248)-1)),IF(RIGHT(G248,1)="M",1000000*VALUE(LEFT(G248,LEN(G248)-1)),IF(RIGHT(G248,1)="B",1000000000*VALUE(LEFT(G248,LEN(G248)-1)),IF(RIGHT(G248,1)="%",0.01*VALUE(LEFT(G248,LEN(G248)-1)),IF(RIGHT(G248,1)="k",1000*VALUE(LEFT(G248,LEN(G248)-1)),VALUE(SUBSTITUTE(G248,",",""))))))))),"N/A")</f>
        <v/>
      </c>
      <c r="P248">
        <f>MAX(J248:N248)</f>
        <v/>
      </c>
      <c r="Q248">
        <f>IFERROR(J144+MATCH(P248,J248:N248,0)-1,"")</f>
        <v/>
      </c>
      <c r="R248">
        <f>IF(Q248="","",MIN(J248:N248))</f>
        <v/>
      </c>
      <c r="S248">
        <f>IFERROR(J144+MATCH(R248,J248:N248,0)-1,"")</f>
        <v/>
      </c>
      <c r="T248">
        <f>IFERROR(AVERAGE(J248:N248),"")</f>
        <v/>
      </c>
      <c r="U248">
        <f>IFERROR(STDEV(J248:N248),"")</f>
        <v/>
      </c>
      <c r="V248">
        <f>IFERROR(IF(C248="-","",IF(ISBLANK(B248),"",IF(OR(ISNUMBER(FIND("Growth",B248)),ISNUMBER(FIND("Margin",B248))),"",(J248-T248)/U248))),"")</f>
        <v/>
      </c>
      <c r="W248">
        <f>IFERROR(IF(OR(D248="-",ISBLANK(D248)),"",(K248-T248)/U248),"")</f>
        <v/>
      </c>
      <c r="X248">
        <f>IFERROR(IF(OR(E248="-",ISBLANK(E248)),"",(L248-T248)/U248),"")</f>
        <v/>
      </c>
      <c r="Y248">
        <f>IFERROR(IF(OR(F248="-",ISBLANK(F248)),"",(M248-T248)/U248),"")</f>
        <v/>
      </c>
      <c r="Z248">
        <f>IFERROR(IF(OR(G248="-",ISBLANK(G248)),"",(N248-T248)/U248),"")</f>
        <v/>
      </c>
      <c r="AA248">
        <f>IF(MAX(MAX(V248:Z248),ABS(MIN(V248:Z248)))=ABS(MIN(V248:Z248)),MIN(V248:Z248),MAX(V248:Z248))</f>
        <v/>
      </c>
      <c r="AB248">
        <f>IFERROR(V144+MATCH(AA248,V248:Z248,0)-1,"")</f>
        <v/>
      </c>
      <c r="AC248">
        <f>IF(AB248&lt;&gt;"",IF(S248=AB248,"Low",IF(AB248=Q248,"High","")),"")</f>
        <v/>
      </c>
      <c r="AE248">
        <f>IF(ISNUMBER(MATCH("N/A",J248:N248,0)),"",IFERROR((5 * SUMPRODUCT(J144:N144,J248:N248) - PRODUCT(SUM(J144:N144),SUM(J248:N248))) / ((5 * SUM((J144^2)+(K144^2)+(L144^2)+(M144^2)+(N144^2))) - SUM(J144:N144)^2),""))</f>
        <v/>
      </c>
      <c r="AF248">
        <f>IFERROR(CORREL(J144:N144,J248:N248),"")</f>
        <v/>
      </c>
      <c r="AZ248">
        <f>IF(Q248=S248,0,1)</f>
        <v/>
      </c>
      <c r="BA248">
        <f>IF(AZ248=1,IF(Q248="","",IF(Q248=N144,"Yes","No")),"")</f>
        <v/>
      </c>
      <c r="BB248">
        <f>IF(BA248="Yes",P248,"")</f>
        <v/>
      </c>
      <c r="BC248">
        <f>IF(AZ248=1,IF(S248="","",IF(S248=N144,"Yes","No")),"")</f>
        <v/>
      </c>
      <c r="BD248">
        <f>IF(BC248="Yes",R248,"")</f>
        <v/>
      </c>
      <c r="BE248">
        <f>IFERROR(IF(SIGN(AE248)=1,"Increasing",IF(SIGN(AE248)=-1,"Decreasing","")),"")</f>
        <v/>
      </c>
      <c r="BF248">
        <f>IF(OR(AND(BE248="Increasing",BA248="Yes"),AND(BE248="Decreasing",BC248="Yes")),"Yes","No")</f>
        <v/>
      </c>
      <c r="BG248">
        <f>IF(I248="pos_trend","Yes","No")</f>
        <v/>
      </c>
      <c r="BH248">
        <f>IF(AF248&lt;&gt;"",IF(ABS(AF248)&gt;0.8,"Yes","No"),"")</f>
        <v/>
      </c>
    </row>
    <row r="249" spans="1:60">
      <c r="I249">
        <f>IF(AND(K249&gt; J249, L249&gt; K249, M249&gt; L249, N249&gt; M249), "pos_trend", IF(AND(K249&lt; J249, L249&lt; K249, M249&lt; L249, N249&lt; M249), "neg_trend", "N/A"))</f>
        <v/>
      </c>
      <c r="J249">
        <f>IFERROR(IF(TRIM(C249)="-", "N/A", IF(RIGHT(C249,1)=")",IF(RIGHT(C249,2)="T)",-1000000000000*VALUE(MID(C249,2,LEN(C249)-3)),IF(RIGHT(C249,2)="M)",-1000000*VALUE(MID(C249,2,LEN(C249)-3)),IF(RIGHT(C249,2)="B)",-1000000000*VALUE(MID(C249,2,LEN(C249)-3)),IF(RIGHT(C249,2)="k)",-1000*VALUE(MID(C249,2,LEN(C249)-3)),VALUE(SUBSTITUTE(C249,",","")))))),IF(RIGHT(C249,1)="T",1000000000000*VALUE(LEFT(C249,LEN(C249)-1)),IF(RIGHT(C249,1)="M",1000000*VALUE(LEFT(C249,LEN(C249)-1)),IF(RIGHT(C249,1)="B",1000000000*VALUE(LEFT(C249,LEN(C249)-1)),IF(RIGHT(C249,1)="%",0.01*VALUE(LEFT(C249,LEN(C249)-1)),IF(RIGHT(C249,1)="k",1000*VALUE(LEFT(C249,LEN(C249)-1)),VALUE(SUBSTITUTE(C249,",",""))))))))),"N/A")</f>
        <v/>
      </c>
      <c r="K249">
        <f>IFERROR(IF(TRIM(D249)="-", "N/A", IF(RIGHT(D249,1)=")",IF(RIGHT(D249,2)="T)",-1000000000000*VALUE(MID(D249,2,LEN(D249)-3)),IF(RIGHT(D249,2)="M)",-1000000*VALUE(MID(D249,2,LEN(D249)-3)),IF(RIGHT(D249,2)="B)",-1000000000*VALUE(MID(D249,2,LEN(D249)-3)),IF(RIGHT(D249,2)="k)",-1000*VALUE(MID(D249,2,LEN(D249)-3)),VALUE(SUBSTITUTE(D249,",","")))))),IF(RIGHT(D249,1)="T",1000000000000*VALUE(LEFT(D249,LEN(D249)-1)),IF(RIGHT(D249,1)="M",1000000*VALUE(LEFT(D249,LEN(D249)-1)),IF(RIGHT(D249,1)="B",1000000000*VALUE(LEFT(D249,LEN(D249)-1)),IF(RIGHT(D249,1)="%",0.01*VALUE(LEFT(D249,LEN(D249)-1)),IF(RIGHT(D249,1)="k",1000*VALUE(LEFT(D249,LEN(D249)-1)),VALUE(SUBSTITUTE(D249,",",""))))))))),"N/A")</f>
        <v/>
      </c>
      <c r="L249">
        <f>IFERROR(IF(TRIM(E249)="-", "N/A", IF(RIGHT(E249,1)=")",IF(RIGHT(E249,2)="T)",-1000000000000*VALUE(MID(E249,2,LEN(E249)-3)),IF(RIGHT(E249,2)="M)",-1000000*VALUE(MID(E249,2,LEN(E249)-3)),IF(RIGHT(E249,2)="B)",-1000000000*VALUE(MID(E249,2,LEN(E249)-3)),IF(RIGHT(E249,2)="k)",-1000*VALUE(MID(E249,2,LEN(E249)-3)),VALUE(SUBSTITUTE(E249,",","")))))),IF(RIGHT(E249,1)="T",1000000000000*VALUE(LEFT(E249,LEN(E249)-1)),IF(RIGHT(E249,1)="M",1000000*VALUE(LEFT(E249,LEN(E249)-1)),IF(RIGHT(E249,1)="B",1000000000*VALUE(LEFT(E249,LEN(E249)-1)),IF(RIGHT(E249,1)="%",0.01*VALUE(LEFT(E249,LEN(E249)-1)),IF(RIGHT(E249,1)="k",1000*VALUE(LEFT(E249,LEN(E249)-1)),VALUE(SUBSTITUTE(E249,",",""))))))))),"N/A")</f>
        <v/>
      </c>
      <c r="M249">
        <f>IFERROR(IF(TRIM(F249)="-", "N/A", IF(RIGHT(F249,1)=")",IF(RIGHT(F249,2)="T)",-1000000000000*VALUE(MID(F249,2,LEN(F249)-3)),IF(RIGHT(F249,2)="M)",-1000000*VALUE(MID(F249,2,LEN(F249)-3)),IF(RIGHT(F249,2)="B)",-1000000000*VALUE(MID(F249,2,LEN(F249)-3)),IF(RIGHT(F249,2)="k)",-1000*VALUE(MID(F249,2,LEN(F249)-3)),VALUE(SUBSTITUTE(F249,",","")))))),IF(RIGHT(F249,1)="T",1000000000000*VALUE(LEFT(F249,LEN(F249)-1)),IF(RIGHT(F249,1)="M",1000000*VALUE(LEFT(F249,LEN(F249)-1)),IF(RIGHT(F249,1)="B",1000000000*VALUE(LEFT(F249,LEN(F249)-1)),IF(RIGHT(F249,1)="%",0.01*VALUE(LEFT(F249,LEN(F249)-1)),IF(RIGHT(F249,1)="k",1000*VALUE(LEFT(F249,LEN(F249)-1)),VALUE(SUBSTITUTE(F249,",",""))))))))),"N/A")</f>
        <v/>
      </c>
      <c r="N249">
        <f>IFERROR(IF(TRIM(G249)="-", "N/A", IF(RIGHT(G249,1)=")",IF(RIGHT(G249,2)="T)",-1000000000000*VALUE(MID(G249,2,LEN(G249)-3)),IF(RIGHT(G249,2)="M)",-1000000*VALUE(MID(G249,2,LEN(G249)-3)),IF(RIGHT(G249,2)="B)",-1000000000*VALUE(MID(G249,2,LEN(G249)-3)),IF(RIGHT(G249,2)="k)",-1000*VALUE(MID(G249,2,LEN(G249)-3)),VALUE(SUBSTITUTE(G249,",","")))))),IF(RIGHT(G249,1)="T",1000000000000*VALUE(LEFT(G249,LEN(G249)-1)),IF(RIGHT(G249,1)="M",1000000*VALUE(LEFT(G249,LEN(G249)-1)),IF(RIGHT(G249,1)="B",1000000000*VALUE(LEFT(G249,LEN(G249)-1)),IF(RIGHT(G249,1)="%",0.01*VALUE(LEFT(G249,LEN(G249)-1)),IF(RIGHT(G249,1)="k",1000*VALUE(LEFT(G249,LEN(G249)-1)),VALUE(SUBSTITUTE(G249,",",""))))))))),"N/A")</f>
        <v/>
      </c>
      <c r="P249">
        <f>MAX(J249:N249)</f>
        <v/>
      </c>
      <c r="Q249">
        <f>IFERROR(J144+MATCH(P249,J249:N249,0)-1,"")</f>
        <v/>
      </c>
      <c r="R249">
        <f>IF(Q249="","",MIN(J249:N249))</f>
        <v/>
      </c>
      <c r="S249">
        <f>IFERROR(J144+MATCH(R249,J249:N249,0)-1,"")</f>
        <v/>
      </c>
      <c r="T249">
        <f>IFERROR(AVERAGE(J249:N249),"")</f>
        <v/>
      </c>
      <c r="U249">
        <f>IFERROR(STDEV(J249:N249),"")</f>
        <v/>
      </c>
      <c r="V249">
        <f>IFERROR(IF(C249="-","",IF(ISBLANK(B249),"",IF(OR(ISNUMBER(FIND("Growth",B249)),ISNUMBER(FIND("Margin",B249))),"",(J249-T249)/U249))),"")</f>
        <v/>
      </c>
      <c r="W249">
        <f>IFERROR(IF(OR(D249="-",ISBLANK(D249)),"",(K249-T249)/U249),"")</f>
        <v/>
      </c>
      <c r="X249">
        <f>IFERROR(IF(OR(E249="-",ISBLANK(E249)),"",(L249-T249)/U249),"")</f>
        <v/>
      </c>
      <c r="Y249">
        <f>IFERROR(IF(OR(F249="-",ISBLANK(F249)),"",(M249-T249)/U249),"")</f>
        <v/>
      </c>
      <c r="Z249">
        <f>IFERROR(IF(OR(G249="-",ISBLANK(G249)),"",(N249-T249)/U249),"")</f>
        <v/>
      </c>
      <c r="AA249">
        <f>IF(MAX(MAX(V249:Z249),ABS(MIN(V249:Z249)))=ABS(MIN(V249:Z249)),MIN(V249:Z249),MAX(V249:Z249))</f>
        <v/>
      </c>
      <c r="AB249">
        <f>IFERROR(V144+MATCH(AA249,V249:Z249,0)-1,"")</f>
        <v/>
      </c>
      <c r="AC249">
        <f>IF(AB249&lt;&gt;"",IF(S249=AB249,"Low",IF(AB249=Q249,"High","")),"")</f>
        <v/>
      </c>
      <c r="AE249">
        <f>IF(ISNUMBER(MATCH("N/A",J249:N249,0)),"",IFERROR((5 * SUMPRODUCT(J144:N144,J249:N249) - PRODUCT(SUM(J144:N144),SUM(J249:N249))) / ((5 * SUM((J144^2)+(K144^2)+(L144^2)+(M144^2)+(N144^2))) - SUM(J144:N144)^2),""))</f>
        <v/>
      </c>
      <c r="AF249">
        <f>IFERROR(CORREL(J144:N144,J249:N249),"")</f>
        <v/>
      </c>
      <c r="AZ249">
        <f>IF(Q249=S249,0,1)</f>
        <v/>
      </c>
      <c r="BA249">
        <f>IF(AZ249=1,IF(Q249="","",IF(Q249=N144,"Yes","No")),"")</f>
        <v/>
      </c>
      <c r="BB249">
        <f>IF(BA249="Yes",P249,"")</f>
        <v/>
      </c>
      <c r="BC249">
        <f>IF(AZ249=1,IF(S249="","",IF(S249=N144,"Yes","No")),"")</f>
        <v/>
      </c>
      <c r="BD249">
        <f>IF(BC249="Yes",R249,"")</f>
        <v/>
      </c>
      <c r="BE249">
        <f>IFERROR(IF(SIGN(AE249)=1,"Increasing",IF(SIGN(AE249)=-1,"Decreasing","")),"")</f>
        <v/>
      </c>
      <c r="BF249">
        <f>IF(OR(AND(BE249="Increasing",BA249="Yes"),AND(BE249="Decreasing",BC249="Yes")),"Yes","No")</f>
        <v/>
      </c>
      <c r="BG249">
        <f>IF(I249="pos_trend","Yes","No")</f>
        <v/>
      </c>
      <c r="BH249">
        <f>IF(AF249&lt;&gt;"",IF(ABS(AF249)&gt;0.8,"Yes","No"),"")</f>
        <v/>
      </c>
    </row>
    <row r="250" spans="1:60">
      <c r="I250">
        <f>IF(AND(K250&gt; J250, L250&gt; K250, M250&gt; L250, N250&gt; M250), "pos_trend", IF(AND(K250&lt; J250, L250&lt; K250, M250&lt; L250, N250&lt; M250), "neg_trend", "N/A"))</f>
        <v/>
      </c>
      <c r="J250">
        <f>IFERROR(IF(TRIM(C250)="-", "N/A", IF(RIGHT(C250,1)=")",IF(RIGHT(C250,2)="T)",-1000000000000*VALUE(MID(C250,2,LEN(C250)-3)),IF(RIGHT(C250,2)="M)",-1000000*VALUE(MID(C250,2,LEN(C250)-3)),IF(RIGHT(C250,2)="B)",-1000000000*VALUE(MID(C250,2,LEN(C250)-3)),IF(RIGHT(C250,2)="k)",-1000*VALUE(MID(C250,2,LEN(C250)-3)),VALUE(SUBSTITUTE(C250,",","")))))),IF(RIGHT(C250,1)="T",1000000000000*VALUE(LEFT(C250,LEN(C250)-1)),IF(RIGHT(C250,1)="M",1000000*VALUE(LEFT(C250,LEN(C250)-1)),IF(RIGHT(C250,1)="B",1000000000*VALUE(LEFT(C250,LEN(C250)-1)),IF(RIGHT(C250,1)="%",0.01*VALUE(LEFT(C250,LEN(C250)-1)),IF(RIGHT(C250,1)="k",1000*VALUE(LEFT(C250,LEN(C250)-1)),VALUE(SUBSTITUTE(C250,",",""))))))))),"N/A")</f>
        <v/>
      </c>
      <c r="K250">
        <f>IFERROR(IF(TRIM(D250)="-", "N/A", IF(RIGHT(D250,1)=")",IF(RIGHT(D250,2)="T)",-1000000000000*VALUE(MID(D250,2,LEN(D250)-3)),IF(RIGHT(D250,2)="M)",-1000000*VALUE(MID(D250,2,LEN(D250)-3)),IF(RIGHT(D250,2)="B)",-1000000000*VALUE(MID(D250,2,LEN(D250)-3)),IF(RIGHT(D250,2)="k)",-1000*VALUE(MID(D250,2,LEN(D250)-3)),VALUE(SUBSTITUTE(D250,",","")))))),IF(RIGHT(D250,1)="T",1000000000000*VALUE(LEFT(D250,LEN(D250)-1)),IF(RIGHT(D250,1)="M",1000000*VALUE(LEFT(D250,LEN(D250)-1)),IF(RIGHT(D250,1)="B",1000000000*VALUE(LEFT(D250,LEN(D250)-1)),IF(RIGHT(D250,1)="%",0.01*VALUE(LEFT(D250,LEN(D250)-1)),IF(RIGHT(D250,1)="k",1000*VALUE(LEFT(D250,LEN(D250)-1)),VALUE(SUBSTITUTE(D250,",",""))))))))),"N/A")</f>
        <v/>
      </c>
      <c r="L250">
        <f>IFERROR(IF(TRIM(E250)="-", "N/A", IF(RIGHT(E250,1)=")",IF(RIGHT(E250,2)="T)",-1000000000000*VALUE(MID(E250,2,LEN(E250)-3)),IF(RIGHT(E250,2)="M)",-1000000*VALUE(MID(E250,2,LEN(E250)-3)),IF(RIGHT(E250,2)="B)",-1000000000*VALUE(MID(E250,2,LEN(E250)-3)),IF(RIGHT(E250,2)="k)",-1000*VALUE(MID(E250,2,LEN(E250)-3)),VALUE(SUBSTITUTE(E250,",","")))))),IF(RIGHT(E250,1)="T",1000000000000*VALUE(LEFT(E250,LEN(E250)-1)),IF(RIGHT(E250,1)="M",1000000*VALUE(LEFT(E250,LEN(E250)-1)),IF(RIGHT(E250,1)="B",1000000000*VALUE(LEFT(E250,LEN(E250)-1)),IF(RIGHT(E250,1)="%",0.01*VALUE(LEFT(E250,LEN(E250)-1)),IF(RIGHT(E250,1)="k",1000*VALUE(LEFT(E250,LEN(E250)-1)),VALUE(SUBSTITUTE(E250,",",""))))))))),"N/A")</f>
        <v/>
      </c>
      <c r="M250">
        <f>IFERROR(IF(TRIM(F250)="-", "N/A", IF(RIGHT(F250,1)=")",IF(RIGHT(F250,2)="T)",-1000000000000*VALUE(MID(F250,2,LEN(F250)-3)),IF(RIGHT(F250,2)="M)",-1000000*VALUE(MID(F250,2,LEN(F250)-3)),IF(RIGHT(F250,2)="B)",-1000000000*VALUE(MID(F250,2,LEN(F250)-3)),IF(RIGHT(F250,2)="k)",-1000*VALUE(MID(F250,2,LEN(F250)-3)),VALUE(SUBSTITUTE(F250,",","")))))),IF(RIGHT(F250,1)="T",1000000000000*VALUE(LEFT(F250,LEN(F250)-1)),IF(RIGHT(F250,1)="M",1000000*VALUE(LEFT(F250,LEN(F250)-1)),IF(RIGHT(F250,1)="B",1000000000*VALUE(LEFT(F250,LEN(F250)-1)),IF(RIGHT(F250,1)="%",0.01*VALUE(LEFT(F250,LEN(F250)-1)),IF(RIGHT(F250,1)="k",1000*VALUE(LEFT(F250,LEN(F250)-1)),VALUE(SUBSTITUTE(F250,",",""))))))))),"N/A")</f>
        <v/>
      </c>
      <c r="N250">
        <f>IFERROR(IF(TRIM(G250)="-", "N/A", IF(RIGHT(G250,1)=")",IF(RIGHT(G250,2)="T)",-1000000000000*VALUE(MID(G250,2,LEN(G250)-3)),IF(RIGHT(G250,2)="M)",-1000000*VALUE(MID(G250,2,LEN(G250)-3)),IF(RIGHT(G250,2)="B)",-1000000000*VALUE(MID(G250,2,LEN(G250)-3)),IF(RIGHT(G250,2)="k)",-1000*VALUE(MID(G250,2,LEN(G250)-3)),VALUE(SUBSTITUTE(G250,",","")))))),IF(RIGHT(G250,1)="T",1000000000000*VALUE(LEFT(G250,LEN(G250)-1)),IF(RIGHT(G250,1)="M",1000000*VALUE(LEFT(G250,LEN(G250)-1)),IF(RIGHT(G250,1)="B",1000000000*VALUE(LEFT(G250,LEN(G250)-1)),IF(RIGHT(G250,1)="%",0.01*VALUE(LEFT(G250,LEN(G250)-1)),IF(RIGHT(G250,1)="k",1000*VALUE(LEFT(G250,LEN(G250)-1)),VALUE(SUBSTITUTE(G250,",",""))))))))),"N/A")</f>
        <v/>
      </c>
      <c r="P250">
        <f>MAX(J250:N250)</f>
        <v/>
      </c>
      <c r="Q250">
        <f>IFERROR(J144+MATCH(P250,J250:N250,0)-1,"")</f>
        <v/>
      </c>
      <c r="R250">
        <f>IF(Q250="","",MIN(J250:N250))</f>
        <v/>
      </c>
      <c r="S250">
        <f>IFERROR(J144+MATCH(R250,J250:N250,0)-1,"")</f>
        <v/>
      </c>
      <c r="T250">
        <f>IFERROR(AVERAGE(J250:N250),"")</f>
        <v/>
      </c>
      <c r="U250">
        <f>IFERROR(STDEV(J250:N250),"")</f>
        <v/>
      </c>
      <c r="V250">
        <f>IFERROR(IF(C250="-","",IF(ISBLANK(B250),"",IF(OR(ISNUMBER(FIND("Growth",B250)),ISNUMBER(FIND("Margin",B250))),"",(J250-T250)/U250))),"")</f>
        <v/>
      </c>
      <c r="W250">
        <f>IFERROR(IF(OR(D250="-",ISBLANK(D250)),"",(K250-T250)/U250),"")</f>
        <v/>
      </c>
      <c r="X250">
        <f>IFERROR(IF(OR(E250="-",ISBLANK(E250)),"",(L250-T250)/U250),"")</f>
        <v/>
      </c>
      <c r="Y250">
        <f>IFERROR(IF(OR(F250="-",ISBLANK(F250)),"",(M250-T250)/U250),"")</f>
        <v/>
      </c>
      <c r="Z250">
        <f>IFERROR(IF(OR(G250="-",ISBLANK(G250)),"",(N250-T250)/U250),"")</f>
        <v/>
      </c>
      <c r="AA250">
        <f>IF(MAX(MAX(V250:Z250),ABS(MIN(V250:Z250)))=ABS(MIN(V250:Z250)),MIN(V250:Z250),MAX(V250:Z250))</f>
        <v/>
      </c>
      <c r="AB250">
        <f>IFERROR(V144+MATCH(AA250,V250:Z250,0)-1,"")</f>
        <v/>
      </c>
      <c r="AC250">
        <f>IF(AB250&lt;&gt;"",IF(S250=AB250,"Low",IF(AB250=Q250,"High","")),"")</f>
        <v/>
      </c>
      <c r="AE250">
        <f>IF(ISNUMBER(MATCH("N/A",J250:N250,0)),"",IFERROR((5 * SUMPRODUCT(J144:N144,J250:N250) - PRODUCT(SUM(J144:N144),SUM(J250:N250))) / ((5 * SUM((J144^2)+(K144^2)+(L144^2)+(M144^2)+(N144^2))) - SUM(J144:N144)^2),""))</f>
        <v/>
      </c>
      <c r="AF250">
        <f>IFERROR(CORREL(J144:N144,J250:N250),"")</f>
        <v/>
      </c>
      <c r="AZ250">
        <f>IF(Q250=S250,0,1)</f>
        <v/>
      </c>
      <c r="BA250">
        <f>IF(AZ250=1,IF(Q250="","",IF(Q250=N144,"Yes","No")),"")</f>
        <v/>
      </c>
      <c r="BB250">
        <f>IF(BA250="Yes",P250,"")</f>
        <v/>
      </c>
      <c r="BC250">
        <f>IF(AZ250=1,IF(S250="","",IF(S250=N144,"Yes","No")),"")</f>
        <v/>
      </c>
      <c r="BD250">
        <f>IF(BC250="Yes",R250,"")</f>
        <v/>
      </c>
      <c r="BE250">
        <f>IFERROR(IF(SIGN(AE250)=1,"Increasing",IF(SIGN(AE250)=-1,"Decreasing","")),"")</f>
        <v/>
      </c>
      <c r="BF250">
        <f>IF(OR(AND(BE250="Increasing",BA250="Yes"),AND(BE250="Decreasing",BC250="Yes")),"Yes","No")</f>
        <v/>
      </c>
      <c r="BG250">
        <f>IF(I250="pos_trend","Yes","No")</f>
        <v/>
      </c>
      <c r="BH250">
        <f>IF(AF250&lt;&gt;"",IF(ABS(AF250)&gt;0.8,"Yes","No"),"")</f>
        <v/>
      </c>
    </row>
    <row r="251" spans="1:60">
      <c r="I251">
        <f>IF(AND(K251&gt; J251, L251&gt; K251, M251&gt; L251, N251&gt; M251), "pos_trend", IF(AND(K251&lt; J251, L251&lt; K251, M251&lt; L251, N251&lt; M251), "neg_trend", "N/A"))</f>
        <v/>
      </c>
      <c r="J251">
        <f>IFERROR(IF(TRIM(C251)="-", "N/A", IF(RIGHT(C251,1)=")",IF(RIGHT(C251,2)="T)",-1000000000000*VALUE(MID(C251,2,LEN(C251)-3)),IF(RIGHT(C251,2)="M)",-1000000*VALUE(MID(C251,2,LEN(C251)-3)),IF(RIGHT(C251,2)="B)",-1000000000*VALUE(MID(C251,2,LEN(C251)-3)),IF(RIGHT(C251,2)="k)",-1000*VALUE(MID(C251,2,LEN(C251)-3)),VALUE(SUBSTITUTE(C251,",","")))))),IF(RIGHT(C251,1)="T",1000000000000*VALUE(LEFT(C251,LEN(C251)-1)),IF(RIGHT(C251,1)="M",1000000*VALUE(LEFT(C251,LEN(C251)-1)),IF(RIGHT(C251,1)="B",1000000000*VALUE(LEFT(C251,LEN(C251)-1)),IF(RIGHT(C251,1)="%",0.01*VALUE(LEFT(C251,LEN(C251)-1)),IF(RIGHT(C251,1)="k",1000*VALUE(LEFT(C251,LEN(C251)-1)),VALUE(SUBSTITUTE(C251,",",""))))))))),"N/A")</f>
        <v/>
      </c>
      <c r="K251">
        <f>IFERROR(IF(TRIM(D251)="-", "N/A", IF(RIGHT(D251,1)=")",IF(RIGHT(D251,2)="T)",-1000000000000*VALUE(MID(D251,2,LEN(D251)-3)),IF(RIGHT(D251,2)="M)",-1000000*VALUE(MID(D251,2,LEN(D251)-3)),IF(RIGHT(D251,2)="B)",-1000000000*VALUE(MID(D251,2,LEN(D251)-3)),IF(RIGHT(D251,2)="k)",-1000*VALUE(MID(D251,2,LEN(D251)-3)),VALUE(SUBSTITUTE(D251,",","")))))),IF(RIGHT(D251,1)="T",1000000000000*VALUE(LEFT(D251,LEN(D251)-1)),IF(RIGHT(D251,1)="M",1000000*VALUE(LEFT(D251,LEN(D251)-1)),IF(RIGHT(D251,1)="B",1000000000*VALUE(LEFT(D251,LEN(D251)-1)),IF(RIGHT(D251,1)="%",0.01*VALUE(LEFT(D251,LEN(D251)-1)),IF(RIGHT(D251,1)="k",1000*VALUE(LEFT(D251,LEN(D251)-1)),VALUE(SUBSTITUTE(D251,",",""))))))))),"N/A")</f>
        <v/>
      </c>
      <c r="L251">
        <f>IFERROR(IF(TRIM(E251)="-", "N/A", IF(RIGHT(E251,1)=")",IF(RIGHT(E251,2)="T)",-1000000000000*VALUE(MID(E251,2,LEN(E251)-3)),IF(RIGHT(E251,2)="M)",-1000000*VALUE(MID(E251,2,LEN(E251)-3)),IF(RIGHT(E251,2)="B)",-1000000000*VALUE(MID(E251,2,LEN(E251)-3)),IF(RIGHT(E251,2)="k)",-1000*VALUE(MID(E251,2,LEN(E251)-3)),VALUE(SUBSTITUTE(E251,",","")))))),IF(RIGHT(E251,1)="T",1000000000000*VALUE(LEFT(E251,LEN(E251)-1)),IF(RIGHT(E251,1)="M",1000000*VALUE(LEFT(E251,LEN(E251)-1)),IF(RIGHT(E251,1)="B",1000000000*VALUE(LEFT(E251,LEN(E251)-1)),IF(RIGHT(E251,1)="%",0.01*VALUE(LEFT(E251,LEN(E251)-1)),IF(RIGHT(E251,1)="k",1000*VALUE(LEFT(E251,LEN(E251)-1)),VALUE(SUBSTITUTE(E251,",",""))))))))),"N/A")</f>
        <v/>
      </c>
      <c r="M251">
        <f>IFERROR(IF(TRIM(F251)="-", "N/A", IF(RIGHT(F251,1)=")",IF(RIGHT(F251,2)="T)",-1000000000000*VALUE(MID(F251,2,LEN(F251)-3)),IF(RIGHT(F251,2)="M)",-1000000*VALUE(MID(F251,2,LEN(F251)-3)),IF(RIGHT(F251,2)="B)",-1000000000*VALUE(MID(F251,2,LEN(F251)-3)),IF(RIGHT(F251,2)="k)",-1000*VALUE(MID(F251,2,LEN(F251)-3)),VALUE(SUBSTITUTE(F251,",","")))))),IF(RIGHT(F251,1)="T",1000000000000*VALUE(LEFT(F251,LEN(F251)-1)),IF(RIGHT(F251,1)="M",1000000*VALUE(LEFT(F251,LEN(F251)-1)),IF(RIGHT(F251,1)="B",1000000000*VALUE(LEFT(F251,LEN(F251)-1)),IF(RIGHT(F251,1)="%",0.01*VALUE(LEFT(F251,LEN(F251)-1)),IF(RIGHT(F251,1)="k",1000*VALUE(LEFT(F251,LEN(F251)-1)),VALUE(SUBSTITUTE(F251,",",""))))))))),"N/A")</f>
        <v/>
      </c>
      <c r="N251">
        <f>IFERROR(IF(TRIM(G251)="-", "N/A", IF(RIGHT(G251,1)=")",IF(RIGHT(G251,2)="T)",-1000000000000*VALUE(MID(G251,2,LEN(G251)-3)),IF(RIGHT(G251,2)="M)",-1000000*VALUE(MID(G251,2,LEN(G251)-3)),IF(RIGHT(G251,2)="B)",-1000000000*VALUE(MID(G251,2,LEN(G251)-3)),IF(RIGHT(G251,2)="k)",-1000*VALUE(MID(G251,2,LEN(G251)-3)),VALUE(SUBSTITUTE(G251,",","")))))),IF(RIGHT(G251,1)="T",1000000000000*VALUE(LEFT(G251,LEN(G251)-1)),IF(RIGHT(G251,1)="M",1000000*VALUE(LEFT(G251,LEN(G251)-1)),IF(RIGHT(G251,1)="B",1000000000*VALUE(LEFT(G251,LEN(G251)-1)),IF(RIGHT(G251,1)="%",0.01*VALUE(LEFT(G251,LEN(G251)-1)),IF(RIGHT(G251,1)="k",1000*VALUE(LEFT(G251,LEN(G251)-1)),VALUE(SUBSTITUTE(G251,",",""))))))))),"N/A")</f>
        <v/>
      </c>
      <c r="P251">
        <f>MAX(J251:N251)</f>
        <v/>
      </c>
      <c r="Q251">
        <f>IFERROR(J144+MATCH(P251,J251:N251,0)-1,"")</f>
        <v/>
      </c>
      <c r="R251">
        <f>IF(Q251="","",MIN(J251:N251))</f>
        <v/>
      </c>
      <c r="S251">
        <f>IFERROR(J144+MATCH(R251,J251:N251,0)-1,"")</f>
        <v/>
      </c>
      <c r="T251">
        <f>IFERROR(AVERAGE(J251:N251),"")</f>
        <v/>
      </c>
      <c r="U251">
        <f>IFERROR(STDEV(J251:N251),"")</f>
        <v/>
      </c>
      <c r="V251">
        <f>IFERROR(IF(C251="-","",IF(ISBLANK(B251),"",IF(OR(ISNUMBER(FIND("Growth",B251)),ISNUMBER(FIND("Margin",B251))),"",(J251-T251)/U251))),"")</f>
        <v/>
      </c>
      <c r="W251">
        <f>IFERROR(IF(OR(D251="-",ISBLANK(D251)),"",(K251-T251)/U251),"")</f>
        <v/>
      </c>
      <c r="X251">
        <f>IFERROR(IF(OR(E251="-",ISBLANK(E251)),"",(L251-T251)/U251),"")</f>
        <v/>
      </c>
      <c r="Y251">
        <f>IFERROR(IF(OR(F251="-",ISBLANK(F251)),"",(M251-T251)/U251),"")</f>
        <v/>
      </c>
      <c r="Z251">
        <f>IFERROR(IF(OR(G251="-",ISBLANK(G251)),"",(N251-T251)/U251),"")</f>
        <v/>
      </c>
      <c r="AA251">
        <f>IF(MAX(MAX(V251:Z251),ABS(MIN(V251:Z251)))=ABS(MIN(V251:Z251)),MIN(V251:Z251),MAX(V251:Z251))</f>
        <v/>
      </c>
      <c r="AB251">
        <f>IFERROR(V144+MATCH(AA251,V251:Z251,0)-1,"")</f>
        <v/>
      </c>
      <c r="AC251">
        <f>IF(AB251&lt;&gt;"",IF(S251=AB251,"Low",IF(AB251=Q251,"High","")),"")</f>
        <v/>
      </c>
      <c r="AE251">
        <f>IF(ISNUMBER(MATCH("N/A",J251:N251,0)),"",IFERROR((5 * SUMPRODUCT(J144:N144,J251:N251) - PRODUCT(SUM(J144:N144),SUM(J251:N251))) / ((5 * SUM((J144^2)+(K144^2)+(L144^2)+(M144^2)+(N144^2))) - SUM(J144:N144)^2),""))</f>
        <v/>
      </c>
      <c r="AF251">
        <f>IFERROR(CORREL(J144:N144,J251:N251),"")</f>
        <v/>
      </c>
      <c r="AZ251">
        <f>IF(Q251=S251,0,1)</f>
        <v/>
      </c>
      <c r="BA251">
        <f>IF(AZ251=1,IF(Q251="","",IF(Q251=N144,"Yes","No")),"")</f>
        <v/>
      </c>
      <c r="BB251">
        <f>IF(BA251="Yes",P251,"")</f>
        <v/>
      </c>
      <c r="BC251">
        <f>IF(AZ251=1,IF(S251="","",IF(S251=N144,"Yes","No")),"")</f>
        <v/>
      </c>
      <c r="BD251">
        <f>IF(BC251="Yes",R251,"")</f>
        <v/>
      </c>
      <c r="BE251">
        <f>IFERROR(IF(SIGN(AE251)=1,"Increasing",IF(SIGN(AE251)=-1,"Decreasing","")),"")</f>
        <v/>
      </c>
      <c r="BF251">
        <f>IF(OR(AND(BE251="Increasing",BA251="Yes"),AND(BE251="Decreasing",BC251="Yes")),"Yes","No")</f>
        <v/>
      </c>
      <c r="BG251">
        <f>IF(I251="pos_trend","Yes","No")</f>
        <v/>
      </c>
      <c r="BH251">
        <f>IF(AF251&lt;&gt;"",IF(ABS(AF251)&gt;0.8,"Yes","No"),"")</f>
        <v/>
      </c>
    </row>
    <row r="252" spans="1:60">
      <c r="I252">
        <f>IF(AND(K252&gt; J252, L252&gt; K252, M252&gt; L252, N252&gt; M252), "pos_trend", IF(AND(K252&lt; J252, L252&lt; K252, M252&lt; L252, N252&lt; M252), "neg_trend", "N/A"))</f>
        <v/>
      </c>
      <c r="J252">
        <f>IFERROR(IF(TRIM(C252)="-", "N/A", IF(RIGHT(C252,1)=")",IF(RIGHT(C252,2)="T)",-1000000000000*VALUE(MID(C252,2,LEN(C252)-3)),IF(RIGHT(C252,2)="M)",-1000000*VALUE(MID(C252,2,LEN(C252)-3)),IF(RIGHT(C252,2)="B)",-1000000000*VALUE(MID(C252,2,LEN(C252)-3)),IF(RIGHT(C252,2)="k)",-1000*VALUE(MID(C252,2,LEN(C252)-3)),VALUE(SUBSTITUTE(C252,",","")))))),IF(RIGHT(C252,1)="T",1000000000000*VALUE(LEFT(C252,LEN(C252)-1)),IF(RIGHT(C252,1)="M",1000000*VALUE(LEFT(C252,LEN(C252)-1)),IF(RIGHT(C252,1)="B",1000000000*VALUE(LEFT(C252,LEN(C252)-1)),IF(RIGHT(C252,1)="%",0.01*VALUE(LEFT(C252,LEN(C252)-1)),IF(RIGHT(C252,1)="k",1000*VALUE(LEFT(C252,LEN(C252)-1)),VALUE(SUBSTITUTE(C252,",",""))))))))),"N/A")</f>
        <v/>
      </c>
      <c r="K252">
        <f>IFERROR(IF(TRIM(D252)="-", "N/A", IF(RIGHT(D252,1)=")",IF(RIGHT(D252,2)="T)",-1000000000000*VALUE(MID(D252,2,LEN(D252)-3)),IF(RIGHT(D252,2)="M)",-1000000*VALUE(MID(D252,2,LEN(D252)-3)),IF(RIGHT(D252,2)="B)",-1000000000*VALUE(MID(D252,2,LEN(D252)-3)),IF(RIGHT(D252,2)="k)",-1000*VALUE(MID(D252,2,LEN(D252)-3)),VALUE(SUBSTITUTE(D252,",","")))))),IF(RIGHT(D252,1)="T",1000000000000*VALUE(LEFT(D252,LEN(D252)-1)),IF(RIGHT(D252,1)="M",1000000*VALUE(LEFT(D252,LEN(D252)-1)),IF(RIGHT(D252,1)="B",1000000000*VALUE(LEFT(D252,LEN(D252)-1)),IF(RIGHT(D252,1)="%",0.01*VALUE(LEFT(D252,LEN(D252)-1)),IF(RIGHT(D252,1)="k",1000*VALUE(LEFT(D252,LEN(D252)-1)),VALUE(SUBSTITUTE(D252,",",""))))))))),"N/A")</f>
        <v/>
      </c>
      <c r="L252">
        <f>IFERROR(IF(TRIM(E252)="-", "N/A", IF(RIGHT(E252,1)=")",IF(RIGHT(E252,2)="T)",-1000000000000*VALUE(MID(E252,2,LEN(E252)-3)),IF(RIGHT(E252,2)="M)",-1000000*VALUE(MID(E252,2,LEN(E252)-3)),IF(RIGHT(E252,2)="B)",-1000000000*VALUE(MID(E252,2,LEN(E252)-3)),IF(RIGHT(E252,2)="k)",-1000*VALUE(MID(E252,2,LEN(E252)-3)),VALUE(SUBSTITUTE(E252,",","")))))),IF(RIGHT(E252,1)="T",1000000000000*VALUE(LEFT(E252,LEN(E252)-1)),IF(RIGHT(E252,1)="M",1000000*VALUE(LEFT(E252,LEN(E252)-1)),IF(RIGHT(E252,1)="B",1000000000*VALUE(LEFT(E252,LEN(E252)-1)),IF(RIGHT(E252,1)="%",0.01*VALUE(LEFT(E252,LEN(E252)-1)),IF(RIGHT(E252,1)="k",1000*VALUE(LEFT(E252,LEN(E252)-1)),VALUE(SUBSTITUTE(E252,",",""))))))))),"N/A")</f>
        <v/>
      </c>
      <c r="M252">
        <f>IFERROR(IF(TRIM(F252)="-", "N/A", IF(RIGHT(F252,1)=")",IF(RIGHT(F252,2)="T)",-1000000000000*VALUE(MID(F252,2,LEN(F252)-3)),IF(RIGHT(F252,2)="M)",-1000000*VALUE(MID(F252,2,LEN(F252)-3)),IF(RIGHT(F252,2)="B)",-1000000000*VALUE(MID(F252,2,LEN(F252)-3)),IF(RIGHT(F252,2)="k)",-1000*VALUE(MID(F252,2,LEN(F252)-3)),VALUE(SUBSTITUTE(F252,",","")))))),IF(RIGHT(F252,1)="T",1000000000000*VALUE(LEFT(F252,LEN(F252)-1)),IF(RIGHT(F252,1)="M",1000000*VALUE(LEFT(F252,LEN(F252)-1)),IF(RIGHT(F252,1)="B",1000000000*VALUE(LEFT(F252,LEN(F252)-1)),IF(RIGHT(F252,1)="%",0.01*VALUE(LEFT(F252,LEN(F252)-1)),IF(RIGHT(F252,1)="k",1000*VALUE(LEFT(F252,LEN(F252)-1)),VALUE(SUBSTITUTE(F252,",",""))))))))),"N/A")</f>
        <v/>
      </c>
      <c r="N252">
        <f>IFERROR(IF(TRIM(G252)="-", "N/A", IF(RIGHT(G252,1)=")",IF(RIGHT(G252,2)="T)",-1000000000000*VALUE(MID(G252,2,LEN(G252)-3)),IF(RIGHT(G252,2)="M)",-1000000*VALUE(MID(G252,2,LEN(G252)-3)),IF(RIGHT(G252,2)="B)",-1000000000*VALUE(MID(G252,2,LEN(G252)-3)),IF(RIGHT(G252,2)="k)",-1000*VALUE(MID(G252,2,LEN(G252)-3)),VALUE(SUBSTITUTE(G252,",","")))))),IF(RIGHT(G252,1)="T",1000000000000*VALUE(LEFT(G252,LEN(G252)-1)),IF(RIGHT(G252,1)="M",1000000*VALUE(LEFT(G252,LEN(G252)-1)),IF(RIGHT(G252,1)="B",1000000000*VALUE(LEFT(G252,LEN(G252)-1)),IF(RIGHT(G252,1)="%",0.01*VALUE(LEFT(G252,LEN(G252)-1)),IF(RIGHT(G252,1)="k",1000*VALUE(LEFT(G252,LEN(G252)-1)),VALUE(SUBSTITUTE(G252,",",""))))))))),"N/A")</f>
        <v/>
      </c>
      <c r="P252">
        <f>MAX(J252:N252)</f>
        <v/>
      </c>
      <c r="Q252">
        <f>IFERROR(J144+MATCH(P252,J252:N252,0)-1,"")</f>
        <v/>
      </c>
      <c r="R252">
        <f>IF(Q252="","",MIN(J252:N252))</f>
        <v/>
      </c>
      <c r="S252">
        <f>IFERROR(J144+MATCH(R252,J252:N252,0)-1,"")</f>
        <v/>
      </c>
      <c r="T252">
        <f>IFERROR(AVERAGE(J252:N252),"")</f>
        <v/>
      </c>
      <c r="U252">
        <f>IFERROR(STDEV(J252:N252),"")</f>
        <v/>
      </c>
      <c r="V252">
        <f>IFERROR(IF(C252="-","",IF(ISBLANK(B252),"",IF(OR(ISNUMBER(FIND("Growth",B252)),ISNUMBER(FIND("Margin",B252))),"",(J252-T252)/U252))),"")</f>
        <v/>
      </c>
      <c r="W252">
        <f>IFERROR(IF(OR(D252="-",ISBLANK(D252)),"",(K252-T252)/U252),"")</f>
        <v/>
      </c>
      <c r="X252">
        <f>IFERROR(IF(OR(E252="-",ISBLANK(E252)),"",(L252-T252)/U252),"")</f>
        <v/>
      </c>
      <c r="Y252">
        <f>IFERROR(IF(OR(F252="-",ISBLANK(F252)),"",(M252-T252)/U252),"")</f>
        <v/>
      </c>
      <c r="Z252">
        <f>IFERROR(IF(OR(G252="-",ISBLANK(G252)),"",(N252-T252)/U252),"")</f>
        <v/>
      </c>
      <c r="AA252">
        <f>IF(MAX(MAX(V252:Z252),ABS(MIN(V252:Z252)))=ABS(MIN(V252:Z252)),MIN(V252:Z252),MAX(V252:Z252))</f>
        <v/>
      </c>
      <c r="AB252">
        <f>IFERROR(V144+MATCH(AA252,V252:Z252,0)-1,"")</f>
        <v/>
      </c>
      <c r="AC252">
        <f>IF(AB252&lt;&gt;"",IF(S252=AB252,"Low",IF(AB252=Q252,"High","")),"")</f>
        <v/>
      </c>
      <c r="AE252">
        <f>IF(ISNUMBER(MATCH("N/A",J252:N252,0)),"",IFERROR((5 * SUMPRODUCT(J144:N144,J252:N252) - PRODUCT(SUM(J144:N144),SUM(J252:N252))) / ((5 * SUM((J144^2)+(K144^2)+(L144^2)+(M144^2)+(N144^2))) - SUM(J144:N144)^2),""))</f>
        <v/>
      </c>
      <c r="AF252">
        <f>IFERROR(CORREL(J144:N144,J252:N252),"")</f>
        <v/>
      </c>
      <c r="AZ252">
        <f>IF(Q252=S252,0,1)</f>
        <v/>
      </c>
      <c r="BA252">
        <f>IF(AZ252=1,IF(Q252="","",IF(Q252=N144,"Yes","No")),"")</f>
        <v/>
      </c>
      <c r="BB252">
        <f>IF(BA252="Yes",P252,"")</f>
        <v/>
      </c>
      <c r="BC252">
        <f>IF(AZ252=1,IF(S252="","",IF(S252=N144,"Yes","No")),"")</f>
        <v/>
      </c>
      <c r="BD252">
        <f>IF(BC252="Yes",R252,"")</f>
        <v/>
      </c>
      <c r="BE252">
        <f>IFERROR(IF(SIGN(AE252)=1,"Increasing",IF(SIGN(AE252)=-1,"Decreasing","")),"")</f>
        <v/>
      </c>
      <c r="BF252">
        <f>IF(OR(AND(BE252="Increasing",BA252="Yes"),AND(BE252="Decreasing",BC252="Yes")),"Yes","No")</f>
        <v/>
      </c>
      <c r="BG252">
        <f>IF(I252="pos_trend","Yes","No")</f>
        <v/>
      </c>
      <c r="BH252">
        <f>IF(AF252&lt;&gt;"",IF(ABS(AF252)&gt;0.8,"Yes","No"),"")</f>
        <v/>
      </c>
    </row>
    <row r="253" spans="1:60">
      <c r="I253">
        <f>IF(AND(K253&gt; J253, L253&gt; K253, M253&gt; L253, N253&gt; M253), "pos_trend", IF(AND(K253&lt; J253, L253&lt; K253, M253&lt; L253, N253&lt; M253), "neg_trend", "N/A"))</f>
        <v/>
      </c>
      <c r="J253">
        <f>IFERROR(IF(TRIM(C253)="-", "N/A", IF(RIGHT(C253,1)=")",IF(RIGHT(C253,2)="T)",-1000000000000*VALUE(MID(C253,2,LEN(C253)-3)),IF(RIGHT(C253,2)="M)",-1000000*VALUE(MID(C253,2,LEN(C253)-3)),IF(RIGHT(C253,2)="B)",-1000000000*VALUE(MID(C253,2,LEN(C253)-3)),IF(RIGHT(C253,2)="k)",-1000*VALUE(MID(C253,2,LEN(C253)-3)),VALUE(SUBSTITUTE(C253,",","")))))),IF(RIGHT(C253,1)="T",1000000000000*VALUE(LEFT(C253,LEN(C253)-1)),IF(RIGHT(C253,1)="M",1000000*VALUE(LEFT(C253,LEN(C253)-1)),IF(RIGHT(C253,1)="B",1000000000*VALUE(LEFT(C253,LEN(C253)-1)),IF(RIGHT(C253,1)="%",0.01*VALUE(LEFT(C253,LEN(C253)-1)),IF(RIGHT(C253,1)="k",1000*VALUE(LEFT(C253,LEN(C253)-1)),VALUE(SUBSTITUTE(C253,",",""))))))))),"N/A")</f>
        <v/>
      </c>
      <c r="K253">
        <f>IFERROR(IF(TRIM(D253)="-", "N/A", IF(RIGHT(D253,1)=")",IF(RIGHT(D253,2)="T)",-1000000000000*VALUE(MID(D253,2,LEN(D253)-3)),IF(RIGHT(D253,2)="M)",-1000000*VALUE(MID(D253,2,LEN(D253)-3)),IF(RIGHT(D253,2)="B)",-1000000000*VALUE(MID(D253,2,LEN(D253)-3)),IF(RIGHT(D253,2)="k)",-1000*VALUE(MID(D253,2,LEN(D253)-3)),VALUE(SUBSTITUTE(D253,",","")))))),IF(RIGHT(D253,1)="T",1000000000000*VALUE(LEFT(D253,LEN(D253)-1)),IF(RIGHT(D253,1)="M",1000000*VALUE(LEFT(D253,LEN(D253)-1)),IF(RIGHT(D253,1)="B",1000000000*VALUE(LEFT(D253,LEN(D253)-1)),IF(RIGHT(D253,1)="%",0.01*VALUE(LEFT(D253,LEN(D253)-1)),IF(RIGHT(D253,1)="k",1000*VALUE(LEFT(D253,LEN(D253)-1)),VALUE(SUBSTITUTE(D253,",",""))))))))),"N/A")</f>
        <v/>
      </c>
      <c r="L253">
        <f>IFERROR(IF(TRIM(E253)="-", "N/A", IF(RIGHT(E253,1)=")",IF(RIGHT(E253,2)="T)",-1000000000000*VALUE(MID(E253,2,LEN(E253)-3)),IF(RIGHT(E253,2)="M)",-1000000*VALUE(MID(E253,2,LEN(E253)-3)),IF(RIGHT(E253,2)="B)",-1000000000*VALUE(MID(E253,2,LEN(E253)-3)),IF(RIGHT(E253,2)="k)",-1000*VALUE(MID(E253,2,LEN(E253)-3)),VALUE(SUBSTITUTE(E253,",","")))))),IF(RIGHT(E253,1)="T",1000000000000*VALUE(LEFT(E253,LEN(E253)-1)),IF(RIGHT(E253,1)="M",1000000*VALUE(LEFT(E253,LEN(E253)-1)),IF(RIGHT(E253,1)="B",1000000000*VALUE(LEFT(E253,LEN(E253)-1)),IF(RIGHT(E253,1)="%",0.01*VALUE(LEFT(E253,LEN(E253)-1)),IF(RIGHT(E253,1)="k",1000*VALUE(LEFT(E253,LEN(E253)-1)),VALUE(SUBSTITUTE(E253,",",""))))))))),"N/A")</f>
        <v/>
      </c>
      <c r="M253">
        <f>IFERROR(IF(TRIM(F253)="-", "N/A", IF(RIGHT(F253,1)=")",IF(RIGHT(F253,2)="T)",-1000000000000*VALUE(MID(F253,2,LEN(F253)-3)),IF(RIGHT(F253,2)="M)",-1000000*VALUE(MID(F253,2,LEN(F253)-3)),IF(RIGHT(F253,2)="B)",-1000000000*VALUE(MID(F253,2,LEN(F253)-3)),IF(RIGHT(F253,2)="k)",-1000*VALUE(MID(F253,2,LEN(F253)-3)),VALUE(SUBSTITUTE(F253,",","")))))),IF(RIGHT(F253,1)="T",1000000000000*VALUE(LEFT(F253,LEN(F253)-1)),IF(RIGHT(F253,1)="M",1000000*VALUE(LEFT(F253,LEN(F253)-1)),IF(RIGHT(F253,1)="B",1000000000*VALUE(LEFT(F253,LEN(F253)-1)),IF(RIGHT(F253,1)="%",0.01*VALUE(LEFT(F253,LEN(F253)-1)),IF(RIGHT(F253,1)="k",1000*VALUE(LEFT(F253,LEN(F253)-1)),VALUE(SUBSTITUTE(F253,",",""))))))))),"N/A")</f>
        <v/>
      </c>
      <c r="N253">
        <f>IFERROR(IF(TRIM(G253)="-", "N/A", IF(RIGHT(G253,1)=")",IF(RIGHT(G253,2)="T)",-1000000000000*VALUE(MID(G253,2,LEN(G253)-3)),IF(RIGHT(G253,2)="M)",-1000000*VALUE(MID(G253,2,LEN(G253)-3)),IF(RIGHT(G253,2)="B)",-1000000000*VALUE(MID(G253,2,LEN(G253)-3)),IF(RIGHT(G253,2)="k)",-1000*VALUE(MID(G253,2,LEN(G253)-3)),VALUE(SUBSTITUTE(G253,",","")))))),IF(RIGHT(G253,1)="T",1000000000000*VALUE(LEFT(G253,LEN(G253)-1)),IF(RIGHT(G253,1)="M",1000000*VALUE(LEFT(G253,LEN(G253)-1)),IF(RIGHT(G253,1)="B",1000000000*VALUE(LEFT(G253,LEN(G253)-1)),IF(RIGHT(G253,1)="%",0.01*VALUE(LEFT(G253,LEN(G253)-1)),IF(RIGHT(G253,1)="k",1000*VALUE(LEFT(G253,LEN(G253)-1)),VALUE(SUBSTITUTE(G253,",",""))))))))),"N/A")</f>
        <v/>
      </c>
      <c r="P253">
        <f>MAX(J253:N253)</f>
        <v/>
      </c>
      <c r="Q253">
        <f>IFERROR(J144+MATCH(P253,J253:N253,0)-1,"")</f>
        <v/>
      </c>
      <c r="R253">
        <f>IF(Q253="","",MIN(J253:N253))</f>
        <v/>
      </c>
      <c r="S253">
        <f>IFERROR(J144+MATCH(R253,J253:N253,0)-1,"")</f>
        <v/>
      </c>
      <c r="T253">
        <f>IFERROR(AVERAGE(J253:N253),"")</f>
        <v/>
      </c>
      <c r="U253">
        <f>IFERROR(STDEV(J253:N253),"")</f>
        <v/>
      </c>
      <c r="V253">
        <f>IFERROR(IF(C253="-","",IF(ISBLANK(B253),"",IF(OR(ISNUMBER(FIND("Growth",B253)),ISNUMBER(FIND("Margin",B253))),"",(J253-T253)/U253))),"")</f>
        <v/>
      </c>
      <c r="W253">
        <f>IFERROR(IF(OR(D253="-",ISBLANK(D253)),"",(K253-T253)/U253),"")</f>
        <v/>
      </c>
      <c r="X253">
        <f>IFERROR(IF(OR(E253="-",ISBLANK(E253)),"",(L253-T253)/U253),"")</f>
        <v/>
      </c>
      <c r="Y253">
        <f>IFERROR(IF(OR(F253="-",ISBLANK(F253)),"",(M253-T253)/U253),"")</f>
        <v/>
      </c>
      <c r="Z253">
        <f>IFERROR(IF(OR(G253="-",ISBLANK(G253)),"",(N253-T253)/U253),"")</f>
        <v/>
      </c>
      <c r="AA253">
        <f>IF(MAX(MAX(V253:Z253),ABS(MIN(V253:Z253)))=ABS(MIN(V253:Z253)),MIN(V253:Z253),MAX(V253:Z253))</f>
        <v/>
      </c>
      <c r="AB253">
        <f>IFERROR(V144+MATCH(AA253,V253:Z253,0)-1,"")</f>
        <v/>
      </c>
      <c r="AC253">
        <f>IF(AB253&lt;&gt;"",IF(S253=AB253,"Low",IF(AB253=Q253,"High","")),"")</f>
        <v/>
      </c>
      <c r="AE253">
        <f>IF(ISNUMBER(MATCH("N/A",J253:N253,0)),"",IFERROR((5 * SUMPRODUCT(J144:N144,J253:N253) - PRODUCT(SUM(J144:N144),SUM(J253:N253))) / ((5 * SUM((J144^2)+(K144^2)+(L144^2)+(M144^2)+(N144^2))) - SUM(J144:N144)^2),""))</f>
        <v/>
      </c>
      <c r="AF253">
        <f>IFERROR(CORREL(J144:N144,J253:N253),"")</f>
        <v/>
      </c>
      <c r="AZ253">
        <f>IF(Q253=S253,0,1)</f>
        <v/>
      </c>
      <c r="BA253">
        <f>IF(AZ253=1,IF(Q253="","",IF(Q253=N144,"Yes","No")),"")</f>
        <v/>
      </c>
      <c r="BB253">
        <f>IF(BA253="Yes",P253,"")</f>
        <v/>
      </c>
      <c r="BC253">
        <f>IF(AZ253=1,IF(S253="","",IF(S253=N144,"Yes","No")),"")</f>
        <v/>
      </c>
      <c r="BD253">
        <f>IF(BC253="Yes",R253,"")</f>
        <v/>
      </c>
      <c r="BE253">
        <f>IFERROR(IF(SIGN(AE253)=1,"Increasing",IF(SIGN(AE253)=-1,"Decreasing","")),"")</f>
        <v/>
      </c>
      <c r="BF253">
        <f>IF(OR(AND(BE253="Increasing",BA253="Yes"),AND(BE253="Decreasing",BC253="Yes")),"Yes","No")</f>
        <v/>
      </c>
      <c r="BG253">
        <f>IF(I253="pos_trend","Yes","No")</f>
        <v/>
      </c>
      <c r="BH253">
        <f>IF(AF253&lt;&gt;"",IF(ABS(AF253)&gt;0.8,"Yes","No"),"")</f>
        <v/>
      </c>
    </row>
    <row r="254" spans="1:60">
      <c r="I254">
        <f>IF(AND(K254&gt; J254, L254&gt; K254, M254&gt; L254, N254&gt; M254), "pos_trend", IF(AND(K254&lt; J254, L254&lt; K254, M254&lt; L254, N254&lt; M254), "neg_trend", "N/A"))</f>
        <v/>
      </c>
      <c r="J254">
        <f>IFERROR(IF(TRIM(C254)="-", "N/A", IF(RIGHT(C254,1)=")",IF(RIGHT(C254,2)="T)",-1000000000000*VALUE(MID(C254,2,LEN(C254)-3)),IF(RIGHT(C254,2)="M)",-1000000*VALUE(MID(C254,2,LEN(C254)-3)),IF(RIGHT(C254,2)="B)",-1000000000*VALUE(MID(C254,2,LEN(C254)-3)),IF(RIGHT(C254,2)="k)",-1000*VALUE(MID(C254,2,LEN(C254)-3)),VALUE(SUBSTITUTE(C254,",","")))))),IF(RIGHT(C254,1)="T",1000000000000*VALUE(LEFT(C254,LEN(C254)-1)),IF(RIGHT(C254,1)="M",1000000*VALUE(LEFT(C254,LEN(C254)-1)),IF(RIGHT(C254,1)="B",1000000000*VALUE(LEFT(C254,LEN(C254)-1)),IF(RIGHT(C254,1)="%",0.01*VALUE(LEFT(C254,LEN(C254)-1)),IF(RIGHT(C254,1)="k",1000*VALUE(LEFT(C254,LEN(C254)-1)),VALUE(SUBSTITUTE(C254,",",""))))))))),"N/A")</f>
        <v/>
      </c>
      <c r="K254">
        <f>IFERROR(IF(TRIM(D254)="-", "N/A", IF(RIGHT(D254,1)=")",IF(RIGHT(D254,2)="T)",-1000000000000*VALUE(MID(D254,2,LEN(D254)-3)),IF(RIGHT(D254,2)="M)",-1000000*VALUE(MID(D254,2,LEN(D254)-3)),IF(RIGHT(D254,2)="B)",-1000000000*VALUE(MID(D254,2,LEN(D254)-3)),IF(RIGHT(D254,2)="k)",-1000*VALUE(MID(D254,2,LEN(D254)-3)),VALUE(SUBSTITUTE(D254,",","")))))),IF(RIGHT(D254,1)="T",1000000000000*VALUE(LEFT(D254,LEN(D254)-1)),IF(RIGHT(D254,1)="M",1000000*VALUE(LEFT(D254,LEN(D254)-1)),IF(RIGHT(D254,1)="B",1000000000*VALUE(LEFT(D254,LEN(D254)-1)),IF(RIGHT(D254,1)="%",0.01*VALUE(LEFT(D254,LEN(D254)-1)),IF(RIGHT(D254,1)="k",1000*VALUE(LEFT(D254,LEN(D254)-1)),VALUE(SUBSTITUTE(D254,",",""))))))))),"N/A")</f>
        <v/>
      </c>
      <c r="L254">
        <f>IFERROR(IF(TRIM(E254)="-", "N/A", IF(RIGHT(E254,1)=")",IF(RIGHT(E254,2)="T)",-1000000000000*VALUE(MID(E254,2,LEN(E254)-3)),IF(RIGHT(E254,2)="M)",-1000000*VALUE(MID(E254,2,LEN(E254)-3)),IF(RIGHT(E254,2)="B)",-1000000000*VALUE(MID(E254,2,LEN(E254)-3)),IF(RIGHT(E254,2)="k)",-1000*VALUE(MID(E254,2,LEN(E254)-3)),VALUE(SUBSTITUTE(E254,",","")))))),IF(RIGHT(E254,1)="T",1000000000000*VALUE(LEFT(E254,LEN(E254)-1)),IF(RIGHT(E254,1)="M",1000000*VALUE(LEFT(E254,LEN(E254)-1)),IF(RIGHT(E254,1)="B",1000000000*VALUE(LEFT(E254,LEN(E254)-1)),IF(RIGHT(E254,1)="%",0.01*VALUE(LEFT(E254,LEN(E254)-1)),IF(RIGHT(E254,1)="k",1000*VALUE(LEFT(E254,LEN(E254)-1)),VALUE(SUBSTITUTE(E254,",",""))))))))),"N/A")</f>
        <v/>
      </c>
      <c r="M254">
        <f>IFERROR(IF(TRIM(F254)="-", "N/A", IF(RIGHT(F254,1)=")",IF(RIGHT(F254,2)="T)",-1000000000000*VALUE(MID(F254,2,LEN(F254)-3)),IF(RIGHT(F254,2)="M)",-1000000*VALUE(MID(F254,2,LEN(F254)-3)),IF(RIGHT(F254,2)="B)",-1000000000*VALUE(MID(F254,2,LEN(F254)-3)),IF(RIGHT(F254,2)="k)",-1000*VALUE(MID(F254,2,LEN(F254)-3)),VALUE(SUBSTITUTE(F254,",","")))))),IF(RIGHT(F254,1)="T",1000000000000*VALUE(LEFT(F254,LEN(F254)-1)),IF(RIGHT(F254,1)="M",1000000*VALUE(LEFT(F254,LEN(F254)-1)),IF(RIGHT(F254,1)="B",1000000000*VALUE(LEFT(F254,LEN(F254)-1)),IF(RIGHT(F254,1)="%",0.01*VALUE(LEFT(F254,LEN(F254)-1)),IF(RIGHT(F254,1)="k",1000*VALUE(LEFT(F254,LEN(F254)-1)),VALUE(SUBSTITUTE(F254,",",""))))))))),"N/A")</f>
        <v/>
      </c>
      <c r="N254">
        <f>IFERROR(IF(TRIM(G254)="-", "N/A", IF(RIGHT(G254,1)=")",IF(RIGHT(G254,2)="T)",-1000000000000*VALUE(MID(G254,2,LEN(G254)-3)),IF(RIGHT(G254,2)="M)",-1000000*VALUE(MID(G254,2,LEN(G254)-3)),IF(RIGHT(G254,2)="B)",-1000000000*VALUE(MID(G254,2,LEN(G254)-3)),IF(RIGHT(G254,2)="k)",-1000*VALUE(MID(G254,2,LEN(G254)-3)),VALUE(SUBSTITUTE(G254,",","")))))),IF(RIGHT(G254,1)="T",1000000000000*VALUE(LEFT(G254,LEN(G254)-1)),IF(RIGHT(G254,1)="M",1000000*VALUE(LEFT(G254,LEN(G254)-1)),IF(RIGHT(G254,1)="B",1000000000*VALUE(LEFT(G254,LEN(G254)-1)),IF(RIGHT(G254,1)="%",0.01*VALUE(LEFT(G254,LEN(G254)-1)),IF(RIGHT(G254,1)="k",1000*VALUE(LEFT(G254,LEN(G254)-1)),VALUE(SUBSTITUTE(G254,",",""))))))))),"N/A")</f>
        <v/>
      </c>
      <c r="P254">
        <f>MAX(J254:N254)</f>
        <v/>
      </c>
      <c r="Q254">
        <f>IFERROR(J144+MATCH(P254,J254:N254,0)-1,"")</f>
        <v/>
      </c>
      <c r="R254">
        <f>IF(Q254="","",MIN(J254:N254))</f>
        <v/>
      </c>
      <c r="S254">
        <f>IFERROR(J144+MATCH(R254,J254:N254,0)-1,"")</f>
        <v/>
      </c>
      <c r="T254">
        <f>IFERROR(AVERAGE(J254:N254),"")</f>
        <v/>
      </c>
      <c r="U254">
        <f>IFERROR(STDEV(J254:N254),"")</f>
        <v/>
      </c>
      <c r="V254">
        <f>IFERROR(IF(C254="-","",IF(ISBLANK(B254),"",IF(OR(ISNUMBER(FIND("Growth",B254)),ISNUMBER(FIND("Margin",B254))),"",(J254-T254)/U254))),"")</f>
        <v/>
      </c>
      <c r="W254">
        <f>IFERROR(IF(OR(D254="-",ISBLANK(D254)),"",(K254-T254)/U254),"")</f>
        <v/>
      </c>
      <c r="X254">
        <f>IFERROR(IF(OR(E254="-",ISBLANK(E254)),"",(L254-T254)/U254),"")</f>
        <v/>
      </c>
      <c r="Y254">
        <f>IFERROR(IF(OR(F254="-",ISBLANK(F254)),"",(M254-T254)/U254),"")</f>
        <v/>
      </c>
      <c r="Z254">
        <f>IFERROR(IF(OR(G254="-",ISBLANK(G254)),"",(N254-T254)/U254),"")</f>
        <v/>
      </c>
      <c r="AA254">
        <f>IF(MAX(MAX(V254:Z254),ABS(MIN(V254:Z254)))=ABS(MIN(V254:Z254)),MIN(V254:Z254),MAX(V254:Z254))</f>
        <v/>
      </c>
      <c r="AB254">
        <f>IFERROR(V144+MATCH(AA254,V254:Z254,0)-1,"")</f>
        <v/>
      </c>
      <c r="AC254">
        <f>IF(AB254&lt;&gt;"",IF(S254=AB254,"Low",IF(AB254=Q254,"High","")),"")</f>
        <v/>
      </c>
      <c r="AE254">
        <f>IF(ISNUMBER(MATCH("N/A",J254:N254,0)),"",IFERROR((5 * SUMPRODUCT(J144:N144,J254:N254) - PRODUCT(SUM(J144:N144),SUM(J254:N254))) / ((5 * SUM((J144^2)+(K144^2)+(L144^2)+(M144^2)+(N144^2))) - SUM(J144:N144)^2),""))</f>
        <v/>
      </c>
      <c r="AF254">
        <f>IFERROR(CORREL(J144:N144,J254:N254),"")</f>
        <v/>
      </c>
      <c r="AZ254">
        <f>IF(Q254=S254,0,1)</f>
        <v/>
      </c>
      <c r="BA254">
        <f>IF(AZ254=1,IF(Q254="","",IF(Q254=N144,"Yes","No")),"")</f>
        <v/>
      </c>
      <c r="BB254">
        <f>IF(BA254="Yes",P254,"")</f>
        <v/>
      </c>
      <c r="BC254">
        <f>IF(AZ254=1,IF(S254="","",IF(S254=N144,"Yes","No")),"")</f>
        <v/>
      </c>
      <c r="BD254">
        <f>IF(BC254="Yes",R254,"")</f>
        <v/>
      </c>
      <c r="BE254">
        <f>IFERROR(IF(SIGN(AE254)=1,"Increasing",IF(SIGN(AE254)=-1,"Decreasing","")),"")</f>
        <v/>
      </c>
      <c r="BF254">
        <f>IF(OR(AND(BE254="Increasing",BA254="Yes"),AND(BE254="Decreasing",BC254="Yes")),"Yes","No")</f>
        <v/>
      </c>
      <c r="BG254">
        <f>IF(I254="pos_trend","Yes","No")</f>
        <v/>
      </c>
      <c r="BH254">
        <f>IF(AF254&lt;&gt;"",IF(ABS(AF254)&gt;0.8,"Yes","No"),"")</f>
        <v/>
      </c>
    </row>
    <row r="255" spans="1:60">
      <c r="I255">
        <f>IF(AND(K255&gt; J255, L255&gt; K255, M255&gt; L255, N255&gt; M255), "pos_trend", IF(AND(K255&lt; J255, L255&lt; K255, M255&lt; L255, N255&lt; M255), "neg_trend", "N/A"))</f>
        <v/>
      </c>
      <c r="J255">
        <f>IFERROR(IF(TRIM(C255)="-", "N/A", IF(RIGHT(C255,1)=")",IF(RIGHT(C255,2)="T)",-1000000000000*VALUE(MID(C255,2,LEN(C255)-3)),IF(RIGHT(C255,2)="M)",-1000000*VALUE(MID(C255,2,LEN(C255)-3)),IF(RIGHT(C255,2)="B)",-1000000000*VALUE(MID(C255,2,LEN(C255)-3)),IF(RIGHT(C255,2)="k)",-1000*VALUE(MID(C255,2,LEN(C255)-3)),VALUE(SUBSTITUTE(C255,",","")))))),IF(RIGHT(C255,1)="T",1000000000000*VALUE(LEFT(C255,LEN(C255)-1)),IF(RIGHT(C255,1)="M",1000000*VALUE(LEFT(C255,LEN(C255)-1)),IF(RIGHT(C255,1)="B",1000000000*VALUE(LEFT(C255,LEN(C255)-1)),IF(RIGHT(C255,1)="%",0.01*VALUE(LEFT(C255,LEN(C255)-1)),IF(RIGHT(C255,1)="k",1000*VALUE(LEFT(C255,LEN(C255)-1)),VALUE(SUBSTITUTE(C255,",",""))))))))),"N/A")</f>
        <v/>
      </c>
      <c r="K255">
        <f>IFERROR(IF(TRIM(D255)="-", "N/A", IF(RIGHT(D255,1)=")",IF(RIGHT(D255,2)="T)",-1000000000000*VALUE(MID(D255,2,LEN(D255)-3)),IF(RIGHT(D255,2)="M)",-1000000*VALUE(MID(D255,2,LEN(D255)-3)),IF(RIGHT(D255,2)="B)",-1000000000*VALUE(MID(D255,2,LEN(D255)-3)),IF(RIGHT(D255,2)="k)",-1000*VALUE(MID(D255,2,LEN(D255)-3)),VALUE(SUBSTITUTE(D255,",","")))))),IF(RIGHT(D255,1)="T",1000000000000*VALUE(LEFT(D255,LEN(D255)-1)),IF(RIGHT(D255,1)="M",1000000*VALUE(LEFT(D255,LEN(D255)-1)),IF(RIGHT(D255,1)="B",1000000000*VALUE(LEFT(D255,LEN(D255)-1)),IF(RIGHT(D255,1)="%",0.01*VALUE(LEFT(D255,LEN(D255)-1)),IF(RIGHT(D255,1)="k",1000*VALUE(LEFT(D255,LEN(D255)-1)),VALUE(SUBSTITUTE(D255,",",""))))))))),"N/A")</f>
        <v/>
      </c>
      <c r="L255">
        <f>IFERROR(IF(TRIM(E255)="-", "N/A", IF(RIGHT(E255,1)=")",IF(RIGHT(E255,2)="T)",-1000000000000*VALUE(MID(E255,2,LEN(E255)-3)),IF(RIGHT(E255,2)="M)",-1000000*VALUE(MID(E255,2,LEN(E255)-3)),IF(RIGHT(E255,2)="B)",-1000000000*VALUE(MID(E255,2,LEN(E255)-3)),IF(RIGHT(E255,2)="k)",-1000*VALUE(MID(E255,2,LEN(E255)-3)),VALUE(SUBSTITUTE(E255,",","")))))),IF(RIGHT(E255,1)="T",1000000000000*VALUE(LEFT(E255,LEN(E255)-1)),IF(RIGHT(E255,1)="M",1000000*VALUE(LEFT(E255,LEN(E255)-1)),IF(RIGHT(E255,1)="B",1000000000*VALUE(LEFT(E255,LEN(E255)-1)),IF(RIGHT(E255,1)="%",0.01*VALUE(LEFT(E255,LEN(E255)-1)),IF(RIGHT(E255,1)="k",1000*VALUE(LEFT(E255,LEN(E255)-1)),VALUE(SUBSTITUTE(E255,",",""))))))))),"N/A")</f>
        <v/>
      </c>
      <c r="M255">
        <f>IFERROR(IF(TRIM(F255)="-", "N/A", IF(RIGHT(F255,1)=")",IF(RIGHT(F255,2)="T)",-1000000000000*VALUE(MID(F255,2,LEN(F255)-3)),IF(RIGHT(F255,2)="M)",-1000000*VALUE(MID(F255,2,LEN(F255)-3)),IF(RIGHT(F255,2)="B)",-1000000000*VALUE(MID(F255,2,LEN(F255)-3)),IF(RIGHT(F255,2)="k)",-1000*VALUE(MID(F255,2,LEN(F255)-3)),VALUE(SUBSTITUTE(F255,",","")))))),IF(RIGHT(F255,1)="T",1000000000000*VALUE(LEFT(F255,LEN(F255)-1)),IF(RIGHT(F255,1)="M",1000000*VALUE(LEFT(F255,LEN(F255)-1)),IF(RIGHT(F255,1)="B",1000000000*VALUE(LEFT(F255,LEN(F255)-1)),IF(RIGHT(F255,1)="%",0.01*VALUE(LEFT(F255,LEN(F255)-1)),IF(RIGHT(F255,1)="k",1000*VALUE(LEFT(F255,LEN(F255)-1)),VALUE(SUBSTITUTE(F255,",",""))))))))),"N/A")</f>
        <v/>
      </c>
      <c r="N255">
        <f>IFERROR(IF(TRIM(G255)="-", "N/A", IF(RIGHT(G255,1)=")",IF(RIGHT(G255,2)="T)",-1000000000000*VALUE(MID(G255,2,LEN(G255)-3)),IF(RIGHT(G255,2)="M)",-1000000*VALUE(MID(G255,2,LEN(G255)-3)),IF(RIGHT(G255,2)="B)",-1000000000*VALUE(MID(G255,2,LEN(G255)-3)),IF(RIGHT(G255,2)="k)",-1000*VALUE(MID(G255,2,LEN(G255)-3)),VALUE(SUBSTITUTE(G255,",","")))))),IF(RIGHT(G255,1)="T",1000000000000*VALUE(LEFT(G255,LEN(G255)-1)),IF(RIGHT(G255,1)="M",1000000*VALUE(LEFT(G255,LEN(G255)-1)),IF(RIGHT(G255,1)="B",1000000000*VALUE(LEFT(G255,LEN(G255)-1)),IF(RIGHT(G255,1)="%",0.01*VALUE(LEFT(G255,LEN(G255)-1)),IF(RIGHT(G255,1)="k",1000*VALUE(LEFT(G255,LEN(G255)-1)),VALUE(SUBSTITUTE(G255,",",""))))))))),"N/A")</f>
        <v/>
      </c>
      <c r="P255">
        <f>MAX(J255:N255)</f>
        <v/>
      </c>
      <c r="Q255">
        <f>IFERROR(J144+MATCH(P255,J255:N255,0)-1,"")</f>
        <v/>
      </c>
      <c r="R255">
        <f>IF(Q255="","",MIN(J255:N255))</f>
        <v/>
      </c>
      <c r="S255">
        <f>IFERROR(J144+MATCH(R255,J255:N255,0)-1,"")</f>
        <v/>
      </c>
      <c r="T255">
        <f>IFERROR(AVERAGE(J255:N255),"")</f>
        <v/>
      </c>
      <c r="U255">
        <f>IFERROR(STDEV(J255:N255),"")</f>
        <v/>
      </c>
      <c r="V255">
        <f>IFERROR(IF(C255="-","",IF(ISBLANK(B255),"",IF(OR(ISNUMBER(FIND("Growth",B255)),ISNUMBER(FIND("Margin",B255))),"",(J255-T255)/U255))),"")</f>
        <v/>
      </c>
      <c r="W255">
        <f>IFERROR(IF(OR(D255="-",ISBLANK(D255)),"",(K255-T255)/U255),"")</f>
        <v/>
      </c>
      <c r="X255">
        <f>IFERROR(IF(OR(E255="-",ISBLANK(E255)),"",(L255-T255)/U255),"")</f>
        <v/>
      </c>
      <c r="Y255">
        <f>IFERROR(IF(OR(F255="-",ISBLANK(F255)),"",(M255-T255)/U255),"")</f>
        <v/>
      </c>
      <c r="Z255">
        <f>IFERROR(IF(OR(G255="-",ISBLANK(G255)),"",(N255-T255)/U255),"")</f>
        <v/>
      </c>
      <c r="AA255">
        <f>IF(MAX(MAX(V255:Z255),ABS(MIN(V255:Z255)))=ABS(MIN(V255:Z255)),MIN(V255:Z255),MAX(V255:Z255))</f>
        <v/>
      </c>
      <c r="AB255">
        <f>IFERROR(V144+MATCH(AA255,V255:Z255,0)-1,"")</f>
        <v/>
      </c>
      <c r="AC255">
        <f>IF(AB255&lt;&gt;"",IF(S255=AB255,"Low",IF(AB255=Q255,"High","")),"")</f>
        <v/>
      </c>
      <c r="AE255">
        <f>IF(ISNUMBER(MATCH("N/A",J255:N255,0)),"",IFERROR((5 * SUMPRODUCT(J144:N144,J255:N255) - PRODUCT(SUM(J144:N144),SUM(J255:N255))) / ((5 * SUM((J144^2)+(K144^2)+(L144^2)+(M144^2)+(N144^2))) - SUM(J144:N144)^2),""))</f>
        <v/>
      </c>
      <c r="AF255">
        <f>IFERROR(CORREL(J144:N144,J255:N255),"")</f>
        <v/>
      </c>
      <c r="AZ255">
        <f>IF(Q255=S255,0,1)</f>
        <v/>
      </c>
      <c r="BA255">
        <f>IF(AZ255=1,IF(Q255="","",IF(Q255=N144,"Yes","No")),"")</f>
        <v/>
      </c>
      <c r="BB255">
        <f>IF(BA255="Yes",P255,"")</f>
        <v/>
      </c>
      <c r="BC255">
        <f>IF(AZ255=1,IF(S255="","",IF(S255=N144,"Yes","No")),"")</f>
        <v/>
      </c>
      <c r="BD255">
        <f>IF(BC255="Yes",R255,"")</f>
        <v/>
      </c>
      <c r="BE255">
        <f>IFERROR(IF(SIGN(AE255)=1,"Increasing",IF(SIGN(AE255)=-1,"Decreasing","")),"")</f>
        <v/>
      </c>
      <c r="BF255">
        <f>IF(OR(AND(BE255="Increasing",BA255="Yes"),AND(BE255="Decreasing",BC255="Yes")),"Yes","No")</f>
        <v/>
      </c>
      <c r="BG255">
        <f>IF(I255="pos_trend","Yes","No")</f>
        <v/>
      </c>
      <c r="BH255">
        <f>IF(AF255&lt;&gt;"",IF(ABS(AF255)&gt;0.8,"Yes","No"),"")</f>
        <v/>
      </c>
    </row>
    <row r="256" spans="1:60">
      <c r="I256">
        <f>IF(AND(K256&gt; J256, L256&gt; K256, M256&gt; L256, N256&gt; M256), "pos_trend", IF(AND(K256&lt; J256, L256&lt; K256, M256&lt; L256, N256&lt; M256), "neg_trend", "N/A"))</f>
        <v/>
      </c>
      <c r="J256">
        <f>IFERROR(IF(TRIM(C256)="-", "N/A", IF(RIGHT(C256,1)=")",IF(RIGHT(C256,2)="T)",-1000000000000*VALUE(MID(C256,2,LEN(C256)-3)),IF(RIGHT(C256,2)="M)",-1000000*VALUE(MID(C256,2,LEN(C256)-3)),IF(RIGHT(C256,2)="B)",-1000000000*VALUE(MID(C256,2,LEN(C256)-3)),IF(RIGHT(C256,2)="k)",-1000*VALUE(MID(C256,2,LEN(C256)-3)),VALUE(SUBSTITUTE(C256,",","")))))),IF(RIGHT(C256,1)="T",1000000000000*VALUE(LEFT(C256,LEN(C256)-1)),IF(RIGHT(C256,1)="M",1000000*VALUE(LEFT(C256,LEN(C256)-1)),IF(RIGHT(C256,1)="B",1000000000*VALUE(LEFT(C256,LEN(C256)-1)),IF(RIGHT(C256,1)="%",0.01*VALUE(LEFT(C256,LEN(C256)-1)),IF(RIGHT(C256,1)="k",1000*VALUE(LEFT(C256,LEN(C256)-1)),VALUE(SUBSTITUTE(C256,",",""))))))))),"N/A")</f>
        <v/>
      </c>
      <c r="K256">
        <f>IFERROR(IF(TRIM(D256)="-", "N/A", IF(RIGHT(D256,1)=")",IF(RIGHT(D256,2)="T)",-1000000000000*VALUE(MID(D256,2,LEN(D256)-3)),IF(RIGHT(D256,2)="M)",-1000000*VALUE(MID(D256,2,LEN(D256)-3)),IF(RIGHT(D256,2)="B)",-1000000000*VALUE(MID(D256,2,LEN(D256)-3)),IF(RIGHT(D256,2)="k)",-1000*VALUE(MID(D256,2,LEN(D256)-3)),VALUE(SUBSTITUTE(D256,",","")))))),IF(RIGHT(D256,1)="T",1000000000000*VALUE(LEFT(D256,LEN(D256)-1)),IF(RIGHT(D256,1)="M",1000000*VALUE(LEFT(D256,LEN(D256)-1)),IF(RIGHT(D256,1)="B",1000000000*VALUE(LEFT(D256,LEN(D256)-1)),IF(RIGHT(D256,1)="%",0.01*VALUE(LEFT(D256,LEN(D256)-1)),IF(RIGHT(D256,1)="k",1000*VALUE(LEFT(D256,LEN(D256)-1)),VALUE(SUBSTITUTE(D256,",",""))))))))),"N/A")</f>
        <v/>
      </c>
      <c r="L256">
        <f>IFERROR(IF(TRIM(E256)="-", "N/A", IF(RIGHT(E256,1)=")",IF(RIGHT(E256,2)="T)",-1000000000000*VALUE(MID(E256,2,LEN(E256)-3)),IF(RIGHT(E256,2)="M)",-1000000*VALUE(MID(E256,2,LEN(E256)-3)),IF(RIGHT(E256,2)="B)",-1000000000*VALUE(MID(E256,2,LEN(E256)-3)),IF(RIGHT(E256,2)="k)",-1000*VALUE(MID(E256,2,LEN(E256)-3)),VALUE(SUBSTITUTE(E256,",","")))))),IF(RIGHT(E256,1)="T",1000000000000*VALUE(LEFT(E256,LEN(E256)-1)),IF(RIGHT(E256,1)="M",1000000*VALUE(LEFT(E256,LEN(E256)-1)),IF(RIGHT(E256,1)="B",1000000000*VALUE(LEFT(E256,LEN(E256)-1)),IF(RIGHT(E256,1)="%",0.01*VALUE(LEFT(E256,LEN(E256)-1)),IF(RIGHT(E256,1)="k",1000*VALUE(LEFT(E256,LEN(E256)-1)),VALUE(SUBSTITUTE(E256,",",""))))))))),"N/A")</f>
        <v/>
      </c>
      <c r="M256">
        <f>IFERROR(IF(TRIM(F256)="-", "N/A", IF(RIGHT(F256,1)=")",IF(RIGHT(F256,2)="T)",-1000000000000*VALUE(MID(F256,2,LEN(F256)-3)),IF(RIGHT(F256,2)="M)",-1000000*VALUE(MID(F256,2,LEN(F256)-3)),IF(RIGHT(F256,2)="B)",-1000000000*VALUE(MID(F256,2,LEN(F256)-3)),IF(RIGHT(F256,2)="k)",-1000*VALUE(MID(F256,2,LEN(F256)-3)),VALUE(SUBSTITUTE(F256,",","")))))),IF(RIGHT(F256,1)="T",1000000000000*VALUE(LEFT(F256,LEN(F256)-1)),IF(RIGHT(F256,1)="M",1000000*VALUE(LEFT(F256,LEN(F256)-1)),IF(RIGHT(F256,1)="B",1000000000*VALUE(LEFT(F256,LEN(F256)-1)),IF(RIGHT(F256,1)="%",0.01*VALUE(LEFT(F256,LEN(F256)-1)),IF(RIGHT(F256,1)="k",1000*VALUE(LEFT(F256,LEN(F256)-1)),VALUE(SUBSTITUTE(F256,",",""))))))))),"N/A")</f>
        <v/>
      </c>
      <c r="N256">
        <f>IFERROR(IF(TRIM(G256)="-", "N/A", IF(RIGHT(G256,1)=")",IF(RIGHT(G256,2)="T)",-1000000000000*VALUE(MID(G256,2,LEN(G256)-3)),IF(RIGHT(G256,2)="M)",-1000000*VALUE(MID(G256,2,LEN(G256)-3)),IF(RIGHT(G256,2)="B)",-1000000000*VALUE(MID(G256,2,LEN(G256)-3)),IF(RIGHT(G256,2)="k)",-1000*VALUE(MID(G256,2,LEN(G256)-3)),VALUE(SUBSTITUTE(G256,",","")))))),IF(RIGHT(G256,1)="T",1000000000000*VALUE(LEFT(G256,LEN(G256)-1)),IF(RIGHT(G256,1)="M",1000000*VALUE(LEFT(G256,LEN(G256)-1)),IF(RIGHT(G256,1)="B",1000000000*VALUE(LEFT(G256,LEN(G256)-1)),IF(RIGHT(G256,1)="%",0.01*VALUE(LEFT(G256,LEN(G256)-1)),IF(RIGHT(G256,1)="k",1000*VALUE(LEFT(G256,LEN(G256)-1)),VALUE(SUBSTITUTE(G256,",",""))))))))),"N/A")</f>
        <v/>
      </c>
      <c r="P256">
        <f>MAX(J256:N256)</f>
        <v/>
      </c>
      <c r="Q256">
        <f>IFERROR(J144+MATCH(P256,J256:N256,0)-1,"")</f>
        <v/>
      </c>
      <c r="R256">
        <f>IF(Q256="","",MIN(J256:N256))</f>
        <v/>
      </c>
      <c r="S256">
        <f>IFERROR(J144+MATCH(R256,J256:N256,0)-1,"")</f>
        <v/>
      </c>
      <c r="T256">
        <f>IFERROR(AVERAGE(J256:N256),"")</f>
        <v/>
      </c>
      <c r="U256">
        <f>IFERROR(STDEV(J256:N256),"")</f>
        <v/>
      </c>
      <c r="V256">
        <f>IFERROR(IF(C256="-","",IF(ISBLANK(B256),"",IF(OR(ISNUMBER(FIND("Growth",B256)),ISNUMBER(FIND("Margin",B256))),"",(J256-T256)/U256))),"")</f>
        <v/>
      </c>
      <c r="W256">
        <f>IFERROR(IF(OR(D256="-",ISBLANK(D256)),"",(K256-T256)/U256),"")</f>
        <v/>
      </c>
      <c r="X256">
        <f>IFERROR(IF(OR(E256="-",ISBLANK(E256)),"",(L256-T256)/U256),"")</f>
        <v/>
      </c>
      <c r="Y256">
        <f>IFERROR(IF(OR(F256="-",ISBLANK(F256)),"",(M256-T256)/U256),"")</f>
        <v/>
      </c>
      <c r="Z256">
        <f>IFERROR(IF(OR(G256="-",ISBLANK(G256)),"",(N256-T256)/U256),"")</f>
        <v/>
      </c>
      <c r="AA256">
        <f>IF(MAX(MAX(V256:Z256),ABS(MIN(V256:Z256)))=ABS(MIN(V256:Z256)),MIN(V256:Z256),MAX(V256:Z256))</f>
        <v/>
      </c>
      <c r="AB256">
        <f>IFERROR(V144+MATCH(AA256,V256:Z256,0)-1,"")</f>
        <v/>
      </c>
      <c r="AC256">
        <f>IF(AB256&lt;&gt;"",IF(S256=AB256,"Low",IF(AB256=Q256,"High","")),"")</f>
        <v/>
      </c>
      <c r="AE256">
        <f>IF(ISNUMBER(MATCH("N/A",J256:N256,0)),"",IFERROR((5 * SUMPRODUCT(J144:N144,J256:N256) - PRODUCT(SUM(J144:N144),SUM(J256:N256))) / ((5 * SUM((J144^2)+(K144^2)+(L144^2)+(M144^2)+(N144^2))) - SUM(J144:N144)^2),""))</f>
        <v/>
      </c>
      <c r="AF256">
        <f>IFERROR(CORREL(J144:N144,J256:N256),"")</f>
        <v/>
      </c>
      <c r="AZ256">
        <f>IF(Q256=S256,0,1)</f>
        <v/>
      </c>
      <c r="BA256">
        <f>IF(AZ256=1,IF(Q256="","",IF(Q256=N144,"Yes","No")),"")</f>
        <v/>
      </c>
      <c r="BB256">
        <f>IF(BA256="Yes",P256,"")</f>
        <v/>
      </c>
      <c r="BC256">
        <f>IF(AZ256=1,IF(S256="","",IF(S256=N144,"Yes","No")),"")</f>
        <v/>
      </c>
      <c r="BD256">
        <f>IF(BC256="Yes",R256,"")</f>
        <v/>
      </c>
      <c r="BE256">
        <f>IFERROR(IF(SIGN(AE256)=1,"Increasing",IF(SIGN(AE256)=-1,"Decreasing","")),"")</f>
        <v/>
      </c>
      <c r="BF256">
        <f>IF(OR(AND(BE256="Increasing",BA256="Yes"),AND(BE256="Decreasing",BC256="Yes")),"Yes","No")</f>
        <v/>
      </c>
      <c r="BG256">
        <f>IF(I256="pos_trend","Yes","No")</f>
        <v/>
      </c>
      <c r="BH256">
        <f>IF(AF256&lt;&gt;"",IF(ABS(AF256)&gt;0.8,"Yes","No"),"")</f>
        <v/>
      </c>
    </row>
    <row r="257" spans="1:60">
      <c r="I257">
        <f>IF(AND(K257&gt; J257, L257&gt; K257, M257&gt; L257, N257&gt; M257), "pos_trend", IF(AND(K257&lt; J257, L257&lt; K257, M257&lt; L257, N257&lt; M257), "neg_trend", "N/A"))</f>
        <v/>
      </c>
      <c r="J257">
        <f>IFERROR(IF(TRIM(C257)="-", "N/A", IF(RIGHT(C257,1)=")",IF(RIGHT(C257,2)="T)",-1000000000000*VALUE(MID(C257,2,LEN(C257)-3)),IF(RIGHT(C257,2)="M)",-1000000*VALUE(MID(C257,2,LEN(C257)-3)),IF(RIGHT(C257,2)="B)",-1000000000*VALUE(MID(C257,2,LEN(C257)-3)),IF(RIGHT(C257,2)="k)",-1000*VALUE(MID(C257,2,LEN(C257)-3)),VALUE(SUBSTITUTE(C257,",","")))))),IF(RIGHT(C257,1)="T",1000000000000*VALUE(LEFT(C257,LEN(C257)-1)),IF(RIGHT(C257,1)="M",1000000*VALUE(LEFT(C257,LEN(C257)-1)),IF(RIGHT(C257,1)="B",1000000000*VALUE(LEFT(C257,LEN(C257)-1)),IF(RIGHT(C257,1)="%",0.01*VALUE(LEFT(C257,LEN(C257)-1)),IF(RIGHT(C257,1)="k",1000*VALUE(LEFT(C257,LEN(C257)-1)),VALUE(SUBSTITUTE(C257,",",""))))))))),"N/A")</f>
        <v/>
      </c>
      <c r="K257">
        <f>IFERROR(IF(TRIM(D257)="-", "N/A", IF(RIGHT(D257,1)=")",IF(RIGHT(D257,2)="T)",-1000000000000*VALUE(MID(D257,2,LEN(D257)-3)),IF(RIGHT(D257,2)="M)",-1000000*VALUE(MID(D257,2,LEN(D257)-3)),IF(RIGHT(D257,2)="B)",-1000000000*VALUE(MID(D257,2,LEN(D257)-3)),IF(RIGHT(D257,2)="k)",-1000*VALUE(MID(D257,2,LEN(D257)-3)),VALUE(SUBSTITUTE(D257,",","")))))),IF(RIGHT(D257,1)="T",1000000000000*VALUE(LEFT(D257,LEN(D257)-1)),IF(RIGHT(D257,1)="M",1000000*VALUE(LEFT(D257,LEN(D257)-1)),IF(RIGHT(D257,1)="B",1000000000*VALUE(LEFT(D257,LEN(D257)-1)),IF(RIGHT(D257,1)="%",0.01*VALUE(LEFT(D257,LEN(D257)-1)),IF(RIGHT(D257,1)="k",1000*VALUE(LEFT(D257,LEN(D257)-1)),VALUE(SUBSTITUTE(D257,",",""))))))))),"N/A")</f>
        <v/>
      </c>
      <c r="L257">
        <f>IFERROR(IF(TRIM(E257)="-", "N/A", IF(RIGHT(E257,1)=")",IF(RIGHT(E257,2)="T)",-1000000000000*VALUE(MID(E257,2,LEN(E257)-3)),IF(RIGHT(E257,2)="M)",-1000000*VALUE(MID(E257,2,LEN(E257)-3)),IF(RIGHT(E257,2)="B)",-1000000000*VALUE(MID(E257,2,LEN(E257)-3)),IF(RIGHT(E257,2)="k)",-1000*VALUE(MID(E257,2,LEN(E257)-3)),VALUE(SUBSTITUTE(E257,",","")))))),IF(RIGHT(E257,1)="T",1000000000000*VALUE(LEFT(E257,LEN(E257)-1)),IF(RIGHT(E257,1)="M",1000000*VALUE(LEFT(E257,LEN(E257)-1)),IF(RIGHT(E257,1)="B",1000000000*VALUE(LEFT(E257,LEN(E257)-1)),IF(RIGHT(E257,1)="%",0.01*VALUE(LEFT(E257,LEN(E257)-1)),IF(RIGHT(E257,1)="k",1000*VALUE(LEFT(E257,LEN(E257)-1)),VALUE(SUBSTITUTE(E257,",",""))))))))),"N/A")</f>
        <v/>
      </c>
      <c r="M257">
        <f>IFERROR(IF(TRIM(F257)="-", "N/A", IF(RIGHT(F257,1)=")",IF(RIGHT(F257,2)="T)",-1000000000000*VALUE(MID(F257,2,LEN(F257)-3)),IF(RIGHT(F257,2)="M)",-1000000*VALUE(MID(F257,2,LEN(F257)-3)),IF(RIGHT(F257,2)="B)",-1000000000*VALUE(MID(F257,2,LEN(F257)-3)),IF(RIGHT(F257,2)="k)",-1000*VALUE(MID(F257,2,LEN(F257)-3)),VALUE(SUBSTITUTE(F257,",","")))))),IF(RIGHT(F257,1)="T",1000000000000*VALUE(LEFT(F257,LEN(F257)-1)),IF(RIGHT(F257,1)="M",1000000*VALUE(LEFT(F257,LEN(F257)-1)),IF(RIGHT(F257,1)="B",1000000000*VALUE(LEFT(F257,LEN(F257)-1)),IF(RIGHT(F257,1)="%",0.01*VALUE(LEFT(F257,LEN(F257)-1)),IF(RIGHT(F257,1)="k",1000*VALUE(LEFT(F257,LEN(F257)-1)),VALUE(SUBSTITUTE(F257,",",""))))))))),"N/A")</f>
        <v/>
      </c>
      <c r="N257">
        <f>IFERROR(IF(TRIM(G257)="-", "N/A", IF(RIGHT(G257,1)=")",IF(RIGHT(G257,2)="T)",-1000000000000*VALUE(MID(G257,2,LEN(G257)-3)),IF(RIGHT(G257,2)="M)",-1000000*VALUE(MID(G257,2,LEN(G257)-3)),IF(RIGHT(G257,2)="B)",-1000000000*VALUE(MID(G257,2,LEN(G257)-3)),IF(RIGHT(G257,2)="k)",-1000*VALUE(MID(G257,2,LEN(G257)-3)),VALUE(SUBSTITUTE(G257,",","")))))),IF(RIGHT(G257,1)="T",1000000000000*VALUE(LEFT(G257,LEN(G257)-1)),IF(RIGHT(G257,1)="M",1000000*VALUE(LEFT(G257,LEN(G257)-1)),IF(RIGHT(G257,1)="B",1000000000*VALUE(LEFT(G257,LEN(G257)-1)),IF(RIGHT(G257,1)="%",0.01*VALUE(LEFT(G257,LEN(G257)-1)),IF(RIGHT(G257,1)="k",1000*VALUE(LEFT(G257,LEN(G257)-1)),VALUE(SUBSTITUTE(G257,",",""))))))))),"N/A")</f>
        <v/>
      </c>
      <c r="P257">
        <f>MAX(J257:N257)</f>
        <v/>
      </c>
      <c r="Q257">
        <f>IFERROR(J144+MATCH(P257,J257:N257,0)-1,"")</f>
        <v/>
      </c>
      <c r="R257">
        <f>IF(Q257="","",MIN(J257:N257))</f>
        <v/>
      </c>
      <c r="S257">
        <f>IFERROR(J144+MATCH(R257,J257:N257,0)-1,"")</f>
        <v/>
      </c>
      <c r="T257">
        <f>IFERROR(AVERAGE(J257:N257),"")</f>
        <v/>
      </c>
      <c r="U257">
        <f>IFERROR(STDEV(J257:N257),"")</f>
        <v/>
      </c>
      <c r="V257">
        <f>IFERROR(IF(C257="-","",IF(ISBLANK(B257),"",IF(OR(ISNUMBER(FIND("Growth",B257)),ISNUMBER(FIND("Margin",B257))),"",(J257-T257)/U257))),"")</f>
        <v/>
      </c>
      <c r="W257">
        <f>IFERROR(IF(OR(D257="-",ISBLANK(D257)),"",(K257-T257)/U257),"")</f>
        <v/>
      </c>
      <c r="X257">
        <f>IFERROR(IF(OR(E257="-",ISBLANK(E257)),"",(L257-T257)/U257),"")</f>
        <v/>
      </c>
      <c r="Y257">
        <f>IFERROR(IF(OR(F257="-",ISBLANK(F257)),"",(M257-T257)/U257),"")</f>
        <v/>
      </c>
      <c r="Z257">
        <f>IFERROR(IF(OR(G257="-",ISBLANK(G257)),"",(N257-T257)/U257),"")</f>
        <v/>
      </c>
      <c r="AA257">
        <f>IF(MAX(MAX(V257:Z257),ABS(MIN(V257:Z257)))=ABS(MIN(V257:Z257)),MIN(V257:Z257),MAX(V257:Z257))</f>
        <v/>
      </c>
      <c r="AB257">
        <f>IFERROR(V144+MATCH(AA257,V257:Z257,0)-1,"")</f>
        <v/>
      </c>
      <c r="AC257">
        <f>IF(AB257&lt;&gt;"",IF(S257=AB257,"Low",IF(AB257=Q257,"High","")),"")</f>
        <v/>
      </c>
      <c r="AE257">
        <f>IF(ISNUMBER(MATCH("N/A",J257:N257,0)),"",IFERROR((5 * SUMPRODUCT(J144:N144,J257:N257) - PRODUCT(SUM(J144:N144),SUM(J257:N257))) / ((5 * SUM((J144^2)+(K144^2)+(L144^2)+(M144^2)+(N144^2))) - SUM(J144:N144)^2),""))</f>
        <v/>
      </c>
      <c r="AF257">
        <f>IFERROR(CORREL(J144:N144,J257:N257),"")</f>
        <v/>
      </c>
      <c r="AZ257">
        <f>IF(Q257=S257,0,1)</f>
        <v/>
      </c>
      <c r="BA257">
        <f>IF(AZ257=1,IF(Q257="","",IF(Q257=N144,"Yes","No")),"")</f>
        <v/>
      </c>
      <c r="BB257">
        <f>IF(BA257="Yes",P257,"")</f>
        <v/>
      </c>
      <c r="BC257">
        <f>IF(AZ257=1,IF(S257="","",IF(S257=N144,"Yes","No")),"")</f>
        <v/>
      </c>
      <c r="BD257">
        <f>IF(BC257="Yes",R257,"")</f>
        <v/>
      </c>
      <c r="BE257">
        <f>IFERROR(IF(SIGN(AE257)=1,"Increasing",IF(SIGN(AE257)=-1,"Decreasing","")),"")</f>
        <v/>
      </c>
      <c r="BF257">
        <f>IF(OR(AND(BE257="Increasing",BA257="Yes"),AND(BE257="Decreasing",BC257="Yes")),"Yes","No")</f>
        <v/>
      </c>
      <c r="BG257">
        <f>IF(I257="pos_trend","Yes","No")</f>
        <v/>
      </c>
      <c r="BH257">
        <f>IF(AF257&lt;&gt;"",IF(ABS(AF257)&gt;0.8,"Yes","No"),"")</f>
        <v/>
      </c>
    </row>
    <row r="258" spans="1:60">
      <c r="I258">
        <f>IF(AND(K258&gt; J258, L258&gt; K258, M258&gt; L258, N258&gt; M258), "pos_trend", IF(AND(K258&lt; J258, L258&lt; K258, M258&lt; L258, N258&lt; M258), "neg_trend", "N/A"))</f>
        <v/>
      </c>
      <c r="J258">
        <f>IFERROR(IF(TRIM(C258)="-", "N/A", IF(RIGHT(C258,1)=")",IF(RIGHT(C258,2)="T)",-1000000000000*VALUE(MID(C258,2,LEN(C258)-3)),IF(RIGHT(C258,2)="M)",-1000000*VALUE(MID(C258,2,LEN(C258)-3)),IF(RIGHT(C258,2)="B)",-1000000000*VALUE(MID(C258,2,LEN(C258)-3)),IF(RIGHT(C258,2)="k)",-1000*VALUE(MID(C258,2,LEN(C258)-3)),VALUE(SUBSTITUTE(C258,",","")))))),IF(RIGHT(C258,1)="T",1000000000000*VALUE(LEFT(C258,LEN(C258)-1)),IF(RIGHT(C258,1)="M",1000000*VALUE(LEFT(C258,LEN(C258)-1)),IF(RIGHT(C258,1)="B",1000000000*VALUE(LEFT(C258,LEN(C258)-1)),IF(RIGHT(C258,1)="%",0.01*VALUE(LEFT(C258,LEN(C258)-1)),IF(RIGHT(C258,1)="k",1000*VALUE(LEFT(C258,LEN(C258)-1)),VALUE(SUBSTITUTE(C258,",",""))))))))),"N/A")</f>
        <v/>
      </c>
      <c r="K258">
        <f>IFERROR(IF(TRIM(D258)="-", "N/A", IF(RIGHT(D258,1)=")",IF(RIGHT(D258,2)="T)",-1000000000000*VALUE(MID(D258,2,LEN(D258)-3)),IF(RIGHT(D258,2)="M)",-1000000*VALUE(MID(D258,2,LEN(D258)-3)),IF(RIGHT(D258,2)="B)",-1000000000*VALUE(MID(D258,2,LEN(D258)-3)),IF(RIGHT(D258,2)="k)",-1000*VALUE(MID(D258,2,LEN(D258)-3)),VALUE(SUBSTITUTE(D258,",","")))))),IF(RIGHT(D258,1)="T",1000000000000*VALUE(LEFT(D258,LEN(D258)-1)),IF(RIGHT(D258,1)="M",1000000*VALUE(LEFT(D258,LEN(D258)-1)),IF(RIGHT(D258,1)="B",1000000000*VALUE(LEFT(D258,LEN(D258)-1)),IF(RIGHT(D258,1)="%",0.01*VALUE(LEFT(D258,LEN(D258)-1)),IF(RIGHT(D258,1)="k",1000*VALUE(LEFT(D258,LEN(D258)-1)),VALUE(SUBSTITUTE(D258,",",""))))))))),"N/A")</f>
        <v/>
      </c>
      <c r="L258">
        <f>IFERROR(IF(TRIM(E258)="-", "N/A", IF(RIGHT(E258,1)=")",IF(RIGHT(E258,2)="T)",-1000000000000*VALUE(MID(E258,2,LEN(E258)-3)),IF(RIGHT(E258,2)="M)",-1000000*VALUE(MID(E258,2,LEN(E258)-3)),IF(RIGHT(E258,2)="B)",-1000000000*VALUE(MID(E258,2,LEN(E258)-3)),IF(RIGHT(E258,2)="k)",-1000*VALUE(MID(E258,2,LEN(E258)-3)),VALUE(SUBSTITUTE(E258,",","")))))),IF(RIGHT(E258,1)="T",1000000000000*VALUE(LEFT(E258,LEN(E258)-1)),IF(RIGHT(E258,1)="M",1000000*VALUE(LEFT(E258,LEN(E258)-1)),IF(RIGHT(E258,1)="B",1000000000*VALUE(LEFT(E258,LEN(E258)-1)),IF(RIGHT(E258,1)="%",0.01*VALUE(LEFT(E258,LEN(E258)-1)),IF(RIGHT(E258,1)="k",1000*VALUE(LEFT(E258,LEN(E258)-1)),VALUE(SUBSTITUTE(E258,",",""))))))))),"N/A")</f>
        <v/>
      </c>
      <c r="M258">
        <f>IFERROR(IF(TRIM(F258)="-", "N/A", IF(RIGHT(F258,1)=")",IF(RIGHT(F258,2)="T)",-1000000000000*VALUE(MID(F258,2,LEN(F258)-3)),IF(RIGHT(F258,2)="M)",-1000000*VALUE(MID(F258,2,LEN(F258)-3)),IF(RIGHT(F258,2)="B)",-1000000000*VALUE(MID(F258,2,LEN(F258)-3)),IF(RIGHT(F258,2)="k)",-1000*VALUE(MID(F258,2,LEN(F258)-3)),VALUE(SUBSTITUTE(F258,",","")))))),IF(RIGHT(F258,1)="T",1000000000000*VALUE(LEFT(F258,LEN(F258)-1)),IF(RIGHT(F258,1)="M",1000000*VALUE(LEFT(F258,LEN(F258)-1)),IF(RIGHT(F258,1)="B",1000000000*VALUE(LEFT(F258,LEN(F258)-1)),IF(RIGHT(F258,1)="%",0.01*VALUE(LEFT(F258,LEN(F258)-1)),IF(RIGHT(F258,1)="k",1000*VALUE(LEFT(F258,LEN(F258)-1)),VALUE(SUBSTITUTE(F258,",",""))))))))),"N/A")</f>
        <v/>
      </c>
      <c r="N258">
        <f>IFERROR(IF(TRIM(G258)="-", "N/A", IF(RIGHT(G258,1)=")",IF(RIGHT(G258,2)="T)",-1000000000000*VALUE(MID(G258,2,LEN(G258)-3)),IF(RIGHT(G258,2)="M)",-1000000*VALUE(MID(G258,2,LEN(G258)-3)),IF(RIGHT(G258,2)="B)",-1000000000*VALUE(MID(G258,2,LEN(G258)-3)),IF(RIGHT(G258,2)="k)",-1000*VALUE(MID(G258,2,LEN(G258)-3)),VALUE(SUBSTITUTE(G258,",","")))))),IF(RIGHT(G258,1)="T",1000000000000*VALUE(LEFT(G258,LEN(G258)-1)),IF(RIGHT(G258,1)="M",1000000*VALUE(LEFT(G258,LEN(G258)-1)),IF(RIGHT(G258,1)="B",1000000000*VALUE(LEFT(G258,LEN(G258)-1)),IF(RIGHT(G258,1)="%",0.01*VALUE(LEFT(G258,LEN(G258)-1)),IF(RIGHT(G258,1)="k",1000*VALUE(LEFT(G258,LEN(G258)-1)),VALUE(SUBSTITUTE(G258,",",""))))))))),"N/A")</f>
        <v/>
      </c>
      <c r="P258">
        <f>MAX(J258:N258)</f>
        <v/>
      </c>
      <c r="Q258">
        <f>IFERROR(J144+MATCH(P258,J258:N258,0)-1,"")</f>
        <v/>
      </c>
      <c r="R258">
        <f>IF(Q258="","",MIN(J258:N258))</f>
        <v/>
      </c>
      <c r="S258">
        <f>IFERROR(J144+MATCH(R258,J258:N258,0)-1,"")</f>
        <v/>
      </c>
      <c r="T258">
        <f>IFERROR(AVERAGE(J258:N258),"")</f>
        <v/>
      </c>
      <c r="U258">
        <f>IFERROR(STDEV(J258:N258),"")</f>
        <v/>
      </c>
      <c r="V258">
        <f>IFERROR(IF(C258="-","",IF(ISBLANK(B258),"",IF(OR(ISNUMBER(FIND("Growth",B258)),ISNUMBER(FIND("Margin",B258))),"",(J258-T258)/U258))),"")</f>
        <v/>
      </c>
      <c r="W258">
        <f>IFERROR(IF(OR(D258="-",ISBLANK(D258)),"",(K258-T258)/U258),"")</f>
        <v/>
      </c>
      <c r="X258">
        <f>IFERROR(IF(OR(E258="-",ISBLANK(E258)),"",(L258-T258)/U258),"")</f>
        <v/>
      </c>
      <c r="Y258">
        <f>IFERROR(IF(OR(F258="-",ISBLANK(F258)),"",(M258-T258)/U258),"")</f>
        <v/>
      </c>
      <c r="Z258">
        <f>IFERROR(IF(OR(G258="-",ISBLANK(G258)),"",(N258-T258)/U258),"")</f>
        <v/>
      </c>
      <c r="AA258">
        <f>IF(MAX(MAX(V258:Z258),ABS(MIN(V258:Z258)))=ABS(MIN(V258:Z258)),MIN(V258:Z258),MAX(V258:Z258))</f>
        <v/>
      </c>
      <c r="AB258">
        <f>IFERROR(V144+MATCH(AA258,V258:Z258,0)-1,"")</f>
        <v/>
      </c>
      <c r="AC258">
        <f>IF(AB258&lt;&gt;"",IF(S258=AB258,"Low",IF(AB258=Q258,"High","")),"")</f>
        <v/>
      </c>
      <c r="AE258">
        <f>IF(ISNUMBER(MATCH("N/A",J258:N258,0)),"",IFERROR((5 * SUMPRODUCT(J144:N144,J258:N258) - PRODUCT(SUM(J144:N144),SUM(J258:N258))) / ((5 * SUM((J144^2)+(K144^2)+(L144^2)+(M144^2)+(N144^2))) - SUM(J144:N144)^2),""))</f>
        <v/>
      </c>
      <c r="AF258">
        <f>IFERROR(CORREL(J144:N144,J258:N258),"")</f>
        <v/>
      </c>
      <c r="AZ258">
        <f>IF(Q258=S258,0,1)</f>
        <v/>
      </c>
      <c r="BA258">
        <f>IF(AZ258=1,IF(Q258="","",IF(Q258=N144,"Yes","No")),"")</f>
        <v/>
      </c>
      <c r="BB258">
        <f>IF(BA258="Yes",P258,"")</f>
        <v/>
      </c>
      <c r="BC258">
        <f>IF(AZ258=1,IF(S258="","",IF(S258=N144,"Yes","No")),"")</f>
        <v/>
      </c>
      <c r="BD258">
        <f>IF(BC258="Yes",R258,"")</f>
        <v/>
      </c>
      <c r="BE258">
        <f>IFERROR(IF(SIGN(AE258)=1,"Increasing",IF(SIGN(AE258)=-1,"Decreasing","")),"")</f>
        <v/>
      </c>
      <c r="BF258">
        <f>IF(OR(AND(BE258="Increasing",BA258="Yes"),AND(BE258="Decreasing",BC258="Yes")),"Yes","No")</f>
        <v/>
      </c>
      <c r="BG258">
        <f>IF(I258="pos_trend","Yes","No")</f>
        <v/>
      </c>
      <c r="BH258">
        <f>IF(AF258&lt;&gt;"",IF(ABS(AF258)&gt;0.8,"Yes","No"),"")</f>
        <v/>
      </c>
    </row>
    <row r="259" spans="1:60">
      <c r="I259">
        <f>IF(AND(K259&gt; J259, L259&gt; K259, M259&gt; L259, N259&gt; M259), "pos_trend", IF(AND(K259&lt; J259, L259&lt; K259, M259&lt; L259, N259&lt; M259), "neg_trend", "N/A"))</f>
        <v/>
      </c>
      <c r="J259">
        <f>IFERROR(IF(TRIM(C259)="-", "N/A", IF(RIGHT(C259,1)=")",IF(RIGHT(C259,2)="T)",-1000000000000*VALUE(MID(C259,2,LEN(C259)-3)),IF(RIGHT(C259,2)="M)",-1000000*VALUE(MID(C259,2,LEN(C259)-3)),IF(RIGHT(C259,2)="B)",-1000000000*VALUE(MID(C259,2,LEN(C259)-3)),IF(RIGHT(C259,2)="k)",-1000*VALUE(MID(C259,2,LEN(C259)-3)),VALUE(SUBSTITUTE(C259,",","")))))),IF(RIGHT(C259,1)="T",1000000000000*VALUE(LEFT(C259,LEN(C259)-1)),IF(RIGHT(C259,1)="M",1000000*VALUE(LEFT(C259,LEN(C259)-1)),IF(RIGHT(C259,1)="B",1000000000*VALUE(LEFT(C259,LEN(C259)-1)),IF(RIGHT(C259,1)="%",0.01*VALUE(LEFT(C259,LEN(C259)-1)),IF(RIGHT(C259,1)="k",1000*VALUE(LEFT(C259,LEN(C259)-1)),VALUE(SUBSTITUTE(C259,",",""))))))))),"N/A")</f>
        <v/>
      </c>
      <c r="K259">
        <f>IFERROR(IF(TRIM(D259)="-", "N/A", IF(RIGHT(D259,1)=")",IF(RIGHT(D259,2)="T)",-1000000000000*VALUE(MID(D259,2,LEN(D259)-3)),IF(RIGHT(D259,2)="M)",-1000000*VALUE(MID(D259,2,LEN(D259)-3)),IF(RIGHT(D259,2)="B)",-1000000000*VALUE(MID(D259,2,LEN(D259)-3)),IF(RIGHT(D259,2)="k)",-1000*VALUE(MID(D259,2,LEN(D259)-3)),VALUE(SUBSTITUTE(D259,",","")))))),IF(RIGHT(D259,1)="T",1000000000000*VALUE(LEFT(D259,LEN(D259)-1)),IF(RIGHT(D259,1)="M",1000000*VALUE(LEFT(D259,LEN(D259)-1)),IF(RIGHT(D259,1)="B",1000000000*VALUE(LEFT(D259,LEN(D259)-1)),IF(RIGHT(D259,1)="%",0.01*VALUE(LEFT(D259,LEN(D259)-1)),IF(RIGHT(D259,1)="k",1000*VALUE(LEFT(D259,LEN(D259)-1)),VALUE(SUBSTITUTE(D259,",",""))))))))),"N/A")</f>
        <v/>
      </c>
      <c r="L259">
        <f>IFERROR(IF(TRIM(E259)="-", "N/A", IF(RIGHT(E259,1)=")",IF(RIGHT(E259,2)="T)",-1000000000000*VALUE(MID(E259,2,LEN(E259)-3)),IF(RIGHT(E259,2)="M)",-1000000*VALUE(MID(E259,2,LEN(E259)-3)),IF(RIGHT(E259,2)="B)",-1000000000*VALUE(MID(E259,2,LEN(E259)-3)),IF(RIGHT(E259,2)="k)",-1000*VALUE(MID(E259,2,LEN(E259)-3)),VALUE(SUBSTITUTE(E259,",","")))))),IF(RIGHT(E259,1)="T",1000000000000*VALUE(LEFT(E259,LEN(E259)-1)),IF(RIGHT(E259,1)="M",1000000*VALUE(LEFT(E259,LEN(E259)-1)),IF(RIGHT(E259,1)="B",1000000000*VALUE(LEFT(E259,LEN(E259)-1)),IF(RIGHT(E259,1)="%",0.01*VALUE(LEFT(E259,LEN(E259)-1)),IF(RIGHT(E259,1)="k",1000*VALUE(LEFT(E259,LEN(E259)-1)),VALUE(SUBSTITUTE(E259,",",""))))))))),"N/A")</f>
        <v/>
      </c>
      <c r="M259">
        <f>IFERROR(IF(TRIM(F259)="-", "N/A", IF(RIGHT(F259,1)=")",IF(RIGHT(F259,2)="T)",-1000000000000*VALUE(MID(F259,2,LEN(F259)-3)),IF(RIGHT(F259,2)="M)",-1000000*VALUE(MID(F259,2,LEN(F259)-3)),IF(RIGHT(F259,2)="B)",-1000000000*VALUE(MID(F259,2,LEN(F259)-3)),IF(RIGHT(F259,2)="k)",-1000*VALUE(MID(F259,2,LEN(F259)-3)),VALUE(SUBSTITUTE(F259,",","")))))),IF(RIGHT(F259,1)="T",1000000000000*VALUE(LEFT(F259,LEN(F259)-1)),IF(RIGHT(F259,1)="M",1000000*VALUE(LEFT(F259,LEN(F259)-1)),IF(RIGHT(F259,1)="B",1000000000*VALUE(LEFT(F259,LEN(F259)-1)),IF(RIGHT(F259,1)="%",0.01*VALUE(LEFT(F259,LEN(F259)-1)),IF(RIGHT(F259,1)="k",1000*VALUE(LEFT(F259,LEN(F259)-1)),VALUE(SUBSTITUTE(F259,",",""))))))))),"N/A")</f>
        <v/>
      </c>
      <c r="N259">
        <f>IFERROR(IF(TRIM(G259)="-", "N/A", IF(RIGHT(G259,1)=")",IF(RIGHT(G259,2)="T)",-1000000000000*VALUE(MID(G259,2,LEN(G259)-3)),IF(RIGHT(G259,2)="M)",-1000000*VALUE(MID(G259,2,LEN(G259)-3)),IF(RIGHT(G259,2)="B)",-1000000000*VALUE(MID(G259,2,LEN(G259)-3)),IF(RIGHT(G259,2)="k)",-1000*VALUE(MID(G259,2,LEN(G259)-3)),VALUE(SUBSTITUTE(G259,",","")))))),IF(RIGHT(G259,1)="T",1000000000000*VALUE(LEFT(G259,LEN(G259)-1)),IF(RIGHT(G259,1)="M",1000000*VALUE(LEFT(G259,LEN(G259)-1)),IF(RIGHT(G259,1)="B",1000000000*VALUE(LEFT(G259,LEN(G259)-1)),IF(RIGHT(G259,1)="%",0.01*VALUE(LEFT(G259,LEN(G259)-1)),IF(RIGHT(G259,1)="k",1000*VALUE(LEFT(G259,LEN(G259)-1)),VALUE(SUBSTITUTE(G259,",",""))))))))),"N/A")</f>
        <v/>
      </c>
      <c r="P259">
        <f>MAX(J259:N259)</f>
        <v/>
      </c>
      <c r="Q259">
        <f>IFERROR(J144+MATCH(P259,J259:N259,0)-1,"")</f>
        <v/>
      </c>
      <c r="R259">
        <f>IF(Q259="","",MIN(J259:N259))</f>
        <v/>
      </c>
      <c r="S259">
        <f>IFERROR(J144+MATCH(R259,J259:N259,0)-1,"")</f>
        <v/>
      </c>
      <c r="T259">
        <f>IFERROR(AVERAGE(J259:N259),"")</f>
        <v/>
      </c>
      <c r="U259">
        <f>IFERROR(STDEV(J259:N259),"")</f>
        <v/>
      </c>
      <c r="V259">
        <f>IFERROR(IF(C259="-","",IF(ISBLANK(B259),"",IF(OR(ISNUMBER(FIND("Growth",B259)),ISNUMBER(FIND("Margin",B259))),"",(J259-T259)/U259))),"")</f>
        <v/>
      </c>
      <c r="W259">
        <f>IFERROR(IF(OR(D259="-",ISBLANK(D259)),"",(K259-T259)/U259),"")</f>
        <v/>
      </c>
      <c r="X259">
        <f>IFERROR(IF(OR(E259="-",ISBLANK(E259)),"",(L259-T259)/U259),"")</f>
        <v/>
      </c>
      <c r="Y259">
        <f>IFERROR(IF(OR(F259="-",ISBLANK(F259)),"",(M259-T259)/U259),"")</f>
        <v/>
      </c>
      <c r="Z259">
        <f>IFERROR(IF(OR(G259="-",ISBLANK(G259)),"",(N259-T259)/U259),"")</f>
        <v/>
      </c>
      <c r="AA259">
        <f>IF(MAX(MAX(V259:Z259),ABS(MIN(V259:Z259)))=ABS(MIN(V259:Z259)),MIN(V259:Z259),MAX(V259:Z259))</f>
        <v/>
      </c>
      <c r="AB259">
        <f>IFERROR(V144+MATCH(AA259,V259:Z259,0)-1,"")</f>
        <v/>
      </c>
      <c r="AC259">
        <f>IF(AB259&lt;&gt;"",IF(S259=AB259,"Low",IF(AB259=Q259,"High","")),"")</f>
        <v/>
      </c>
      <c r="AE259">
        <f>IF(ISNUMBER(MATCH("N/A",J259:N259,0)),"",IFERROR((5 * SUMPRODUCT(J144:N144,J259:N259) - PRODUCT(SUM(J144:N144),SUM(J259:N259))) / ((5 * SUM((J144^2)+(K144^2)+(L144^2)+(M144^2)+(N144^2))) - SUM(J144:N144)^2),""))</f>
        <v/>
      </c>
      <c r="AF259">
        <f>IFERROR(CORREL(J144:N144,J259:N259),"")</f>
        <v/>
      </c>
      <c r="AZ259">
        <f>IF(Q259=S259,0,1)</f>
        <v/>
      </c>
      <c r="BA259">
        <f>IF(AZ259=1,IF(Q259="","",IF(Q259=N144,"Yes","No")),"")</f>
        <v/>
      </c>
      <c r="BB259">
        <f>IF(BA259="Yes",P259,"")</f>
        <v/>
      </c>
      <c r="BC259">
        <f>IF(AZ259=1,IF(S259="","",IF(S259=N144,"Yes","No")),"")</f>
        <v/>
      </c>
      <c r="BD259">
        <f>IF(BC259="Yes",R259,"")</f>
        <v/>
      </c>
      <c r="BE259">
        <f>IFERROR(IF(SIGN(AE259)=1,"Increasing",IF(SIGN(AE259)=-1,"Decreasing","")),"")</f>
        <v/>
      </c>
      <c r="BF259">
        <f>IF(OR(AND(BE259="Increasing",BA259="Yes"),AND(BE259="Decreasing",BC259="Yes")),"Yes","No")</f>
        <v/>
      </c>
      <c r="BG259">
        <f>IF(I259="pos_trend","Yes","No")</f>
        <v/>
      </c>
      <c r="BH259">
        <f>IF(AF259&lt;&gt;"",IF(ABS(AF259)&gt;0.8,"Yes","No"),"")</f>
        <v/>
      </c>
    </row>
    <row r="260" spans="1:60">
      <c r="I260">
        <f>IF(AND(K260&gt; J260, L260&gt; K260, M260&gt; L260, N260&gt; M260), "pos_trend", IF(AND(K260&lt; J260, L260&lt; K260, M260&lt; L260, N260&lt; M260), "neg_trend", "N/A"))</f>
        <v/>
      </c>
      <c r="J260">
        <f>IFERROR(IF(TRIM(C260)="-", "N/A", IF(RIGHT(C260,1)=")",IF(RIGHT(C260,2)="T)",-1000000000000*VALUE(MID(C260,2,LEN(C260)-3)),IF(RIGHT(C260,2)="M)",-1000000*VALUE(MID(C260,2,LEN(C260)-3)),IF(RIGHT(C260,2)="B)",-1000000000*VALUE(MID(C260,2,LEN(C260)-3)),IF(RIGHT(C260,2)="k)",-1000*VALUE(MID(C260,2,LEN(C260)-3)),VALUE(SUBSTITUTE(C260,",","")))))),IF(RIGHT(C260,1)="T",1000000000000*VALUE(LEFT(C260,LEN(C260)-1)),IF(RIGHT(C260,1)="M",1000000*VALUE(LEFT(C260,LEN(C260)-1)),IF(RIGHT(C260,1)="B",1000000000*VALUE(LEFT(C260,LEN(C260)-1)),IF(RIGHT(C260,1)="%",0.01*VALUE(LEFT(C260,LEN(C260)-1)),IF(RIGHT(C260,1)="k",1000*VALUE(LEFT(C260,LEN(C260)-1)),VALUE(SUBSTITUTE(C260,",",""))))))))),"N/A")</f>
        <v/>
      </c>
      <c r="K260">
        <f>IFERROR(IF(TRIM(D260)="-", "N/A", IF(RIGHT(D260,1)=")",IF(RIGHT(D260,2)="T)",-1000000000000*VALUE(MID(D260,2,LEN(D260)-3)),IF(RIGHT(D260,2)="M)",-1000000*VALUE(MID(D260,2,LEN(D260)-3)),IF(RIGHT(D260,2)="B)",-1000000000*VALUE(MID(D260,2,LEN(D260)-3)),IF(RIGHT(D260,2)="k)",-1000*VALUE(MID(D260,2,LEN(D260)-3)),VALUE(SUBSTITUTE(D260,",","")))))),IF(RIGHT(D260,1)="T",1000000000000*VALUE(LEFT(D260,LEN(D260)-1)),IF(RIGHT(D260,1)="M",1000000*VALUE(LEFT(D260,LEN(D260)-1)),IF(RIGHT(D260,1)="B",1000000000*VALUE(LEFT(D260,LEN(D260)-1)),IF(RIGHT(D260,1)="%",0.01*VALUE(LEFT(D260,LEN(D260)-1)),IF(RIGHT(D260,1)="k",1000*VALUE(LEFT(D260,LEN(D260)-1)),VALUE(SUBSTITUTE(D260,",",""))))))))),"N/A")</f>
        <v/>
      </c>
      <c r="L260">
        <f>IFERROR(IF(TRIM(E260)="-", "N/A", IF(RIGHT(E260,1)=")",IF(RIGHT(E260,2)="T)",-1000000000000*VALUE(MID(E260,2,LEN(E260)-3)),IF(RIGHT(E260,2)="M)",-1000000*VALUE(MID(E260,2,LEN(E260)-3)),IF(RIGHT(E260,2)="B)",-1000000000*VALUE(MID(E260,2,LEN(E260)-3)),IF(RIGHT(E260,2)="k)",-1000*VALUE(MID(E260,2,LEN(E260)-3)),VALUE(SUBSTITUTE(E260,",","")))))),IF(RIGHT(E260,1)="T",1000000000000*VALUE(LEFT(E260,LEN(E260)-1)),IF(RIGHT(E260,1)="M",1000000*VALUE(LEFT(E260,LEN(E260)-1)),IF(RIGHT(E260,1)="B",1000000000*VALUE(LEFT(E260,LEN(E260)-1)),IF(RIGHT(E260,1)="%",0.01*VALUE(LEFT(E260,LEN(E260)-1)),IF(RIGHT(E260,1)="k",1000*VALUE(LEFT(E260,LEN(E260)-1)),VALUE(SUBSTITUTE(E260,",",""))))))))),"N/A")</f>
        <v/>
      </c>
      <c r="M260">
        <f>IFERROR(IF(TRIM(F260)="-", "N/A", IF(RIGHT(F260,1)=")",IF(RIGHT(F260,2)="T)",-1000000000000*VALUE(MID(F260,2,LEN(F260)-3)),IF(RIGHT(F260,2)="M)",-1000000*VALUE(MID(F260,2,LEN(F260)-3)),IF(RIGHT(F260,2)="B)",-1000000000*VALUE(MID(F260,2,LEN(F260)-3)),IF(RIGHT(F260,2)="k)",-1000*VALUE(MID(F260,2,LEN(F260)-3)),VALUE(SUBSTITUTE(F260,",","")))))),IF(RIGHT(F260,1)="T",1000000000000*VALUE(LEFT(F260,LEN(F260)-1)),IF(RIGHT(F260,1)="M",1000000*VALUE(LEFT(F260,LEN(F260)-1)),IF(RIGHT(F260,1)="B",1000000000*VALUE(LEFT(F260,LEN(F260)-1)),IF(RIGHT(F260,1)="%",0.01*VALUE(LEFT(F260,LEN(F260)-1)),IF(RIGHT(F260,1)="k",1000*VALUE(LEFT(F260,LEN(F260)-1)),VALUE(SUBSTITUTE(F260,",",""))))))))),"N/A")</f>
        <v/>
      </c>
      <c r="N260">
        <f>IFERROR(IF(TRIM(G260)="-", "N/A", IF(RIGHT(G260,1)=")",IF(RIGHT(G260,2)="T)",-1000000000000*VALUE(MID(G260,2,LEN(G260)-3)),IF(RIGHT(G260,2)="M)",-1000000*VALUE(MID(G260,2,LEN(G260)-3)),IF(RIGHT(G260,2)="B)",-1000000000*VALUE(MID(G260,2,LEN(G260)-3)),IF(RIGHT(G260,2)="k)",-1000*VALUE(MID(G260,2,LEN(G260)-3)),VALUE(SUBSTITUTE(G260,",","")))))),IF(RIGHT(G260,1)="T",1000000000000*VALUE(LEFT(G260,LEN(G260)-1)),IF(RIGHT(G260,1)="M",1000000*VALUE(LEFT(G260,LEN(G260)-1)),IF(RIGHT(G260,1)="B",1000000000*VALUE(LEFT(G260,LEN(G260)-1)),IF(RIGHT(G260,1)="%",0.01*VALUE(LEFT(G260,LEN(G260)-1)),IF(RIGHT(G260,1)="k",1000*VALUE(LEFT(G260,LEN(G260)-1)),VALUE(SUBSTITUTE(G260,",",""))))))))),"N/A")</f>
        <v/>
      </c>
      <c r="P260">
        <f>MAX(J260:N260)</f>
        <v/>
      </c>
      <c r="Q260">
        <f>IFERROR(J144+MATCH(P260,J260:N260,0)-1,"")</f>
        <v/>
      </c>
      <c r="R260">
        <f>IF(Q260="","",MIN(J260:N260))</f>
        <v/>
      </c>
      <c r="S260">
        <f>IFERROR(J144+MATCH(R260,J260:N260,0)-1,"")</f>
        <v/>
      </c>
      <c r="T260">
        <f>IFERROR(AVERAGE(J260:N260),"")</f>
        <v/>
      </c>
      <c r="U260">
        <f>IFERROR(STDEV(J260:N260),"")</f>
        <v/>
      </c>
      <c r="V260">
        <f>IFERROR(IF(C260="-","",IF(ISBLANK(B260),"",IF(OR(ISNUMBER(FIND("Growth",B260)),ISNUMBER(FIND("Margin",B260))),"",(J260-T260)/U260))),"")</f>
        <v/>
      </c>
      <c r="W260">
        <f>IFERROR(IF(OR(D260="-",ISBLANK(D260)),"",(K260-T260)/U260),"")</f>
        <v/>
      </c>
      <c r="X260">
        <f>IFERROR(IF(OR(E260="-",ISBLANK(E260)),"",(L260-T260)/U260),"")</f>
        <v/>
      </c>
      <c r="Y260">
        <f>IFERROR(IF(OR(F260="-",ISBLANK(F260)),"",(M260-T260)/U260),"")</f>
        <v/>
      </c>
      <c r="Z260">
        <f>IFERROR(IF(OR(G260="-",ISBLANK(G260)),"",(N260-T260)/U260),"")</f>
        <v/>
      </c>
      <c r="AA260">
        <f>IF(MAX(MAX(V260:Z260),ABS(MIN(V260:Z260)))=ABS(MIN(V260:Z260)),MIN(V260:Z260),MAX(V260:Z260))</f>
        <v/>
      </c>
      <c r="AB260">
        <f>IFERROR(V144+MATCH(AA260,V260:Z260,0)-1,"")</f>
        <v/>
      </c>
      <c r="AC260">
        <f>IF(AB260&lt;&gt;"",IF(S260=AB260,"Low",IF(AB260=Q260,"High","")),"")</f>
        <v/>
      </c>
      <c r="AE260">
        <f>IF(ISNUMBER(MATCH("N/A",J260:N260,0)),"",IFERROR((5 * SUMPRODUCT(J144:N144,J260:N260) - PRODUCT(SUM(J144:N144),SUM(J260:N260))) / ((5 * SUM((J144^2)+(K144^2)+(L144^2)+(M144^2)+(N144^2))) - SUM(J144:N144)^2),""))</f>
        <v/>
      </c>
      <c r="AF260">
        <f>IFERROR(CORREL(J144:N144,J260:N260),"")</f>
        <v/>
      </c>
      <c r="AZ260">
        <f>IF(Q260=S260,0,1)</f>
        <v/>
      </c>
      <c r="BA260">
        <f>IF(AZ260=1,IF(Q260="","",IF(Q260=N144,"Yes","No")),"")</f>
        <v/>
      </c>
      <c r="BB260">
        <f>IF(BA260="Yes",P260,"")</f>
        <v/>
      </c>
      <c r="BC260">
        <f>IF(AZ260=1,IF(S260="","",IF(S260=N144,"Yes","No")),"")</f>
        <v/>
      </c>
      <c r="BD260">
        <f>IF(BC260="Yes",R260,"")</f>
        <v/>
      </c>
      <c r="BE260">
        <f>IFERROR(IF(SIGN(AE260)=1,"Increasing",IF(SIGN(AE260)=-1,"Decreasing","")),"")</f>
        <v/>
      </c>
      <c r="BF260">
        <f>IF(OR(AND(BE260="Increasing",BA260="Yes"),AND(BE260="Decreasing",BC260="Yes")),"Yes","No")</f>
        <v/>
      </c>
      <c r="BG260">
        <f>IF(I260="pos_trend","Yes","No")</f>
        <v/>
      </c>
      <c r="BH260">
        <f>IF(AF260&lt;&gt;"",IF(ABS(AF260)&gt;0.8,"Yes","No"),"")</f>
        <v/>
      </c>
    </row>
    <row r="261" spans="1:60">
      <c r="I261">
        <f>IF(AND(K261&gt; J261, L261&gt; K261, M261&gt; L261, N261&gt; M261), "pos_trend", IF(AND(K261&lt; J261, L261&lt; K261, M261&lt; L261, N261&lt; M261), "neg_trend", "N/A"))</f>
        <v/>
      </c>
      <c r="J261">
        <f>IFERROR(IF(TRIM(C261)="-", "N/A", IF(RIGHT(C261,1)=")",IF(RIGHT(C261,2)="T)",-1000000000000*VALUE(MID(C261,2,LEN(C261)-3)),IF(RIGHT(C261,2)="M)",-1000000*VALUE(MID(C261,2,LEN(C261)-3)),IF(RIGHT(C261,2)="B)",-1000000000*VALUE(MID(C261,2,LEN(C261)-3)),IF(RIGHT(C261,2)="k)",-1000*VALUE(MID(C261,2,LEN(C261)-3)),VALUE(SUBSTITUTE(C261,",","")))))),IF(RIGHT(C261,1)="T",1000000000000*VALUE(LEFT(C261,LEN(C261)-1)),IF(RIGHT(C261,1)="M",1000000*VALUE(LEFT(C261,LEN(C261)-1)),IF(RIGHT(C261,1)="B",1000000000*VALUE(LEFT(C261,LEN(C261)-1)),IF(RIGHT(C261,1)="%",0.01*VALUE(LEFT(C261,LEN(C261)-1)),IF(RIGHT(C261,1)="k",1000*VALUE(LEFT(C261,LEN(C261)-1)),VALUE(SUBSTITUTE(C261,",",""))))))))),"N/A")</f>
        <v/>
      </c>
      <c r="K261">
        <f>IFERROR(IF(TRIM(D261)="-", "N/A", IF(RIGHT(D261,1)=")",IF(RIGHT(D261,2)="T)",-1000000000000*VALUE(MID(D261,2,LEN(D261)-3)),IF(RIGHT(D261,2)="M)",-1000000*VALUE(MID(D261,2,LEN(D261)-3)),IF(RIGHT(D261,2)="B)",-1000000000*VALUE(MID(D261,2,LEN(D261)-3)),IF(RIGHT(D261,2)="k)",-1000*VALUE(MID(D261,2,LEN(D261)-3)),VALUE(SUBSTITUTE(D261,",","")))))),IF(RIGHT(D261,1)="T",1000000000000*VALUE(LEFT(D261,LEN(D261)-1)),IF(RIGHT(D261,1)="M",1000000*VALUE(LEFT(D261,LEN(D261)-1)),IF(RIGHT(D261,1)="B",1000000000*VALUE(LEFT(D261,LEN(D261)-1)),IF(RIGHT(D261,1)="%",0.01*VALUE(LEFT(D261,LEN(D261)-1)),IF(RIGHT(D261,1)="k",1000*VALUE(LEFT(D261,LEN(D261)-1)),VALUE(SUBSTITUTE(D261,",",""))))))))),"N/A")</f>
        <v/>
      </c>
      <c r="L261">
        <f>IFERROR(IF(TRIM(E261)="-", "N/A", IF(RIGHT(E261,1)=")",IF(RIGHT(E261,2)="T)",-1000000000000*VALUE(MID(E261,2,LEN(E261)-3)),IF(RIGHT(E261,2)="M)",-1000000*VALUE(MID(E261,2,LEN(E261)-3)),IF(RIGHT(E261,2)="B)",-1000000000*VALUE(MID(E261,2,LEN(E261)-3)),IF(RIGHT(E261,2)="k)",-1000*VALUE(MID(E261,2,LEN(E261)-3)),VALUE(SUBSTITUTE(E261,",","")))))),IF(RIGHT(E261,1)="T",1000000000000*VALUE(LEFT(E261,LEN(E261)-1)),IF(RIGHT(E261,1)="M",1000000*VALUE(LEFT(E261,LEN(E261)-1)),IF(RIGHT(E261,1)="B",1000000000*VALUE(LEFT(E261,LEN(E261)-1)),IF(RIGHT(E261,1)="%",0.01*VALUE(LEFT(E261,LEN(E261)-1)),IF(RIGHT(E261,1)="k",1000*VALUE(LEFT(E261,LEN(E261)-1)),VALUE(SUBSTITUTE(E261,",",""))))))))),"N/A")</f>
        <v/>
      </c>
      <c r="M261">
        <f>IFERROR(IF(TRIM(F261)="-", "N/A", IF(RIGHT(F261,1)=")",IF(RIGHT(F261,2)="T)",-1000000000000*VALUE(MID(F261,2,LEN(F261)-3)),IF(RIGHT(F261,2)="M)",-1000000*VALUE(MID(F261,2,LEN(F261)-3)),IF(RIGHT(F261,2)="B)",-1000000000*VALUE(MID(F261,2,LEN(F261)-3)),IF(RIGHT(F261,2)="k)",-1000*VALUE(MID(F261,2,LEN(F261)-3)),VALUE(SUBSTITUTE(F261,",","")))))),IF(RIGHT(F261,1)="T",1000000000000*VALUE(LEFT(F261,LEN(F261)-1)),IF(RIGHT(F261,1)="M",1000000*VALUE(LEFT(F261,LEN(F261)-1)),IF(RIGHT(F261,1)="B",1000000000*VALUE(LEFT(F261,LEN(F261)-1)),IF(RIGHT(F261,1)="%",0.01*VALUE(LEFT(F261,LEN(F261)-1)),IF(RIGHT(F261,1)="k",1000*VALUE(LEFT(F261,LEN(F261)-1)),VALUE(SUBSTITUTE(F261,",",""))))))))),"N/A")</f>
        <v/>
      </c>
      <c r="N261">
        <f>IFERROR(IF(TRIM(G261)="-", "N/A", IF(RIGHT(G261,1)=")",IF(RIGHT(G261,2)="T)",-1000000000000*VALUE(MID(G261,2,LEN(G261)-3)),IF(RIGHT(G261,2)="M)",-1000000*VALUE(MID(G261,2,LEN(G261)-3)),IF(RIGHT(G261,2)="B)",-1000000000*VALUE(MID(G261,2,LEN(G261)-3)),IF(RIGHT(G261,2)="k)",-1000*VALUE(MID(G261,2,LEN(G261)-3)),VALUE(SUBSTITUTE(G261,",","")))))),IF(RIGHT(G261,1)="T",1000000000000*VALUE(LEFT(G261,LEN(G261)-1)),IF(RIGHT(G261,1)="M",1000000*VALUE(LEFT(G261,LEN(G261)-1)),IF(RIGHT(G261,1)="B",1000000000*VALUE(LEFT(G261,LEN(G261)-1)),IF(RIGHT(G261,1)="%",0.01*VALUE(LEFT(G261,LEN(G261)-1)),IF(RIGHT(G261,1)="k",1000*VALUE(LEFT(G261,LEN(G261)-1)),VALUE(SUBSTITUTE(G261,",",""))))))))),"N/A")</f>
        <v/>
      </c>
      <c r="P261">
        <f>MAX(J261:N261)</f>
        <v/>
      </c>
      <c r="Q261">
        <f>IFERROR(J144+MATCH(P261,J261:N261,0)-1,"")</f>
        <v/>
      </c>
      <c r="R261">
        <f>IF(Q261="","",MIN(J261:N261))</f>
        <v/>
      </c>
      <c r="S261">
        <f>IFERROR(J144+MATCH(R261,J261:N261,0)-1,"")</f>
        <v/>
      </c>
      <c r="T261">
        <f>IFERROR(AVERAGE(J261:N261),"")</f>
        <v/>
      </c>
      <c r="U261">
        <f>IFERROR(STDEV(J261:N261),"")</f>
        <v/>
      </c>
      <c r="V261">
        <f>IFERROR(IF(C261="-","",IF(ISBLANK(B261),"",IF(OR(ISNUMBER(FIND("Growth",B261)),ISNUMBER(FIND("Margin",B261))),"",(J261-T261)/U261))),"")</f>
        <v/>
      </c>
      <c r="W261">
        <f>IFERROR(IF(OR(D261="-",ISBLANK(D261)),"",(K261-T261)/U261),"")</f>
        <v/>
      </c>
      <c r="X261">
        <f>IFERROR(IF(OR(E261="-",ISBLANK(E261)),"",(L261-T261)/U261),"")</f>
        <v/>
      </c>
      <c r="Y261">
        <f>IFERROR(IF(OR(F261="-",ISBLANK(F261)),"",(M261-T261)/U261),"")</f>
        <v/>
      </c>
      <c r="Z261">
        <f>IFERROR(IF(OR(G261="-",ISBLANK(G261)),"",(N261-T261)/U261),"")</f>
        <v/>
      </c>
      <c r="AA261">
        <f>IF(MAX(MAX(V261:Z261),ABS(MIN(V261:Z261)))=ABS(MIN(V261:Z261)),MIN(V261:Z261),MAX(V261:Z261))</f>
        <v/>
      </c>
      <c r="AB261">
        <f>IFERROR(V144+MATCH(AA261,V261:Z261,0)-1,"")</f>
        <v/>
      </c>
      <c r="AC261">
        <f>IF(AB261&lt;&gt;"",IF(S261=AB261,"Low",IF(AB261=Q261,"High","")),"")</f>
        <v/>
      </c>
      <c r="AE261">
        <f>IF(ISNUMBER(MATCH("N/A",J261:N261,0)),"",IFERROR((5 * SUMPRODUCT(J144:N144,J261:N261) - PRODUCT(SUM(J144:N144),SUM(J261:N261))) / ((5 * SUM((J144^2)+(K144^2)+(L144^2)+(M144^2)+(N144^2))) - SUM(J144:N144)^2),""))</f>
        <v/>
      </c>
      <c r="AF261">
        <f>IFERROR(CORREL(J144:N144,J261:N261),"")</f>
        <v/>
      </c>
      <c r="AZ261">
        <f>IF(Q261=S261,0,1)</f>
        <v/>
      </c>
      <c r="BA261">
        <f>IF(AZ261=1,IF(Q261="","",IF(Q261=N144,"Yes","No")),"")</f>
        <v/>
      </c>
      <c r="BB261">
        <f>IF(BA261="Yes",P261,"")</f>
        <v/>
      </c>
      <c r="BC261">
        <f>IF(AZ261=1,IF(S261="","",IF(S261=N144,"Yes","No")),"")</f>
        <v/>
      </c>
      <c r="BD261">
        <f>IF(BC261="Yes",R261,"")</f>
        <v/>
      </c>
      <c r="BE261">
        <f>IFERROR(IF(SIGN(AE261)=1,"Increasing",IF(SIGN(AE261)=-1,"Decreasing","")),"")</f>
        <v/>
      </c>
      <c r="BF261">
        <f>IF(OR(AND(BE261="Increasing",BA261="Yes"),AND(BE261="Decreasing",BC261="Yes")),"Yes","No")</f>
        <v/>
      </c>
      <c r="BG261">
        <f>IF(I261="pos_trend","Yes","No")</f>
        <v/>
      </c>
      <c r="BH261">
        <f>IF(AF261&lt;&gt;"",IF(ABS(AF261)&gt;0.8,"Yes","No"),"")</f>
        <v/>
      </c>
    </row>
    <row r="262" spans="1:60">
      <c r="I262">
        <f>IF(AND(K262&gt; J262, L262&gt; K262, M262&gt; L262, N262&gt; M262), "pos_trend", IF(AND(K262&lt; J262, L262&lt; K262, M262&lt; L262, N262&lt; M262), "neg_trend", "N/A"))</f>
        <v/>
      </c>
      <c r="J262">
        <f>IFERROR(IF(TRIM(C262)="-", "N/A", IF(RIGHT(C262,1)=")",IF(RIGHT(C262,2)="T)",-1000000000000*VALUE(MID(C262,2,LEN(C262)-3)),IF(RIGHT(C262,2)="M)",-1000000*VALUE(MID(C262,2,LEN(C262)-3)),IF(RIGHT(C262,2)="B)",-1000000000*VALUE(MID(C262,2,LEN(C262)-3)),IF(RIGHT(C262,2)="k)",-1000*VALUE(MID(C262,2,LEN(C262)-3)),VALUE(SUBSTITUTE(C262,",","")))))),IF(RIGHT(C262,1)="T",1000000000000*VALUE(LEFT(C262,LEN(C262)-1)),IF(RIGHT(C262,1)="M",1000000*VALUE(LEFT(C262,LEN(C262)-1)),IF(RIGHT(C262,1)="B",1000000000*VALUE(LEFT(C262,LEN(C262)-1)),IF(RIGHT(C262,1)="%",0.01*VALUE(LEFT(C262,LEN(C262)-1)),IF(RIGHT(C262,1)="k",1000*VALUE(LEFT(C262,LEN(C262)-1)),VALUE(SUBSTITUTE(C262,",",""))))))))),"N/A")</f>
        <v/>
      </c>
      <c r="K262">
        <f>IFERROR(IF(TRIM(D262)="-", "N/A", IF(RIGHT(D262,1)=")",IF(RIGHT(D262,2)="T)",-1000000000000*VALUE(MID(D262,2,LEN(D262)-3)),IF(RIGHT(D262,2)="M)",-1000000*VALUE(MID(D262,2,LEN(D262)-3)),IF(RIGHT(D262,2)="B)",-1000000000*VALUE(MID(D262,2,LEN(D262)-3)),IF(RIGHT(D262,2)="k)",-1000*VALUE(MID(D262,2,LEN(D262)-3)),VALUE(SUBSTITUTE(D262,",","")))))),IF(RIGHT(D262,1)="T",1000000000000*VALUE(LEFT(D262,LEN(D262)-1)),IF(RIGHT(D262,1)="M",1000000*VALUE(LEFT(D262,LEN(D262)-1)),IF(RIGHT(D262,1)="B",1000000000*VALUE(LEFT(D262,LEN(D262)-1)),IF(RIGHT(D262,1)="%",0.01*VALUE(LEFT(D262,LEN(D262)-1)),IF(RIGHT(D262,1)="k",1000*VALUE(LEFT(D262,LEN(D262)-1)),VALUE(SUBSTITUTE(D262,",",""))))))))),"N/A")</f>
        <v/>
      </c>
      <c r="L262">
        <f>IFERROR(IF(TRIM(E262)="-", "N/A", IF(RIGHT(E262,1)=")",IF(RIGHT(E262,2)="T)",-1000000000000*VALUE(MID(E262,2,LEN(E262)-3)),IF(RIGHT(E262,2)="M)",-1000000*VALUE(MID(E262,2,LEN(E262)-3)),IF(RIGHT(E262,2)="B)",-1000000000*VALUE(MID(E262,2,LEN(E262)-3)),IF(RIGHT(E262,2)="k)",-1000*VALUE(MID(E262,2,LEN(E262)-3)),VALUE(SUBSTITUTE(E262,",","")))))),IF(RIGHT(E262,1)="T",1000000000000*VALUE(LEFT(E262,LEN(E262)-1)),IF(RIGHT(E262,1)="M",1000000*VALUE(LEFT(E262,LEN(E262)-1)),IF(RIGHT(E262,1)="B",1000000000*VALUE(LEFT(E262,LEN(E262)-1)),IF(RIGHT(E262,1)="%",0.01*VALUE(LEFT(E262,LEN(E262)-1)),IF(RIGHT(E262,1)="k",1000*VALUE(LEFT(E262,LEN(E262)-1)),VALUE(SUBSTITUTE(E262,",",""))))))))),"N/A")</f>
        <v/>
      </c>
      <c r="M262">
        <f>IFERROR(IF(TRIM(F262)="-", "N/A", IF(RIGHT(F262,1)=")",IF(RIGHT(F262,2)="T)",-1000000000000*VALUE(MID(F262,2,LEN(F262)-3)),IF(RIGHT(F262,2)="M)",-1000000*VALUE(MID(F262,2,LEN(F262)-3)),IF(RIGHT(F262,2)="B)",-1000000000*VALUE(MID(F262,2,LEN(F262)-3)),IF(RIGHT(F262,2)="k)",-1000*VALUE(MID(F262,2,LEN(F262)-3)),VALUE(SUBSTITUTE(F262,",","")))))),IF(RIGHT(F262,1)="T",1000000000000*VALUE(LEFT(F262,LEN(F262)-1)),IF(RIGHT(F262,1)="M",1000000*VALUE(LEFT(F262,LEN(F262)-1)),IF(RIGHT(F262,1)="B",1000000000*VALUE(LEFT(F262,LEN(F262)-1)),IF(RIGHT(F262,1)="%",0.01*VALUE(LEFT(F262,LEN(F262)-1)),IF(RIGHT(F262,1)="k",1000*VALUE(LEFT(F262,LEN(F262)-1)),VALUE(SUBSTITUTE(F262,",",""))))))))),"N/A")</f>
        <v/>
      </c>
      <c r="N262">
        <f>IFERROR(IF(TRIM(G262)="-", "N/A", IF(RIGHT(G262,1)=")",IF(RIGHT(G262,2)="T)",-1000000000000*VALUE(MID(G262,2,LEN(G262)-3)),IF(RIGHT(G262,2)="M)",-1000000*VALUE(MID(G262,2,LEN(G262)-3)),IF(RIGHT(G262,2)="B)",-1000000000*VALUE(MID(G262,2,LEN(G262)-3)),IF(RIGHT(G262,2)="k)",-1000*VALUE(MID(G262,2,LEN(G262)-3)),VALUE(SUBSTITUTE(G262,",","")))))),IF(RIGHT(G262,1)="T",1000000000000*VALUE(LEFT(G262,LEN(G262)-1)),IF(RIGHT(G262,1)="M",1000000*VALUE(LEFT(G262,LEN(G262)-1)),IF(RIGHT(G262,1)="B",1000000000*VALUE(LEFT(G262,LEN(G262)-1)),IF(RIGHT(G262,1)="%",0.01*VALUE(LEFT(G262,LEN(G262)-1)),IF(RIGHT(G262,1)="k",1000*VALUE(LEFT(G262,LEN(G262)-1)),VALUE(SUBSTITUTE(G262,",",""))))))))),"N/A")</f>
        <v/>
      </c>
      <c r="P262">
        <f>MAX(J262:N262)</f>
        <v/>
      </c>
      <c r="Q262">
        <f>IFERROR(J144+MATCH(P262,J262:N262,0)-1,"")</f>
        <v/>
      </c>
      <c r="R262">
        <f>IF(Q262="","",MIN(J262:N262))</f>
        <v/>
      </c>
      <c r="S262">
        <f>IFERROR(J144+MATCH(R262,J262:N262,0)-1,"")</f>
        <v/>
      </c>
      <c r="T262">
        <f>IFERROR(AVERAGE(J262:N262),"")</f>
        <v/>
      </c>
      <c r="U262">
        <f>IFERROR(STDEV(J262:N262),"")</f>
        <v/>
      </c>
      <c r="V262">
        <f>IFERROR(IF(C262="-","",IF(ISBLANK(B262),"",IF(OR(ISNUMBER(FIND("Growth",B262)),ISNUMBER(FIND("Margin",B262))),"",(J262-T262)/U262))),"")</f>
        <v/>
      </c>
      <c r="W262">
        <f>IFERROR(IF(OR(D262="-",ISBLANK(D262)),"",(K262-T262)/U262),"")</f>
        <v/>
      </c>
      <c r="X262">
        <f>IFERROR(IF(OR(E262="-",ISBLANK(E262)),"",(L262-T262)/U262),"")</f>
        <v/>
      </c>
      <c r="Y262">
        <f>IFERROR(IF(OR(F262="-",ISBLANK(F262)),"",(M262-T262)/U262),"")</f>
        <v/>
      </c>
      <c r="Z262">
        <f>IFERROR(IF(OR(G262="-",ISBLANK(G262)),"",(N262-T262)/U262),"")</f>
        <v/>
      </c>
      <c r="AA262">
        <f>IF(MAX(MAX(V262:Z262),ABS(MIN(V262:Z262)))=ABS(MIN(V262:Z262)),MIN(V262:Z262),MAX(V262:Z262))</f>
        <v/>
      </c>
      <c r="AB262">
        <f>IFERROR(V144+MATCH(AA262,V262:Z262,0)-1,"")</f>
        <v/>
      </c>
      <c r="AC262">
        <f>IF(AB262&lt;&gt;"",IF(S262=AB262,"Low",IF(AB262=Q262,"High","")),"")</f>
        <v/>
      </c>
      <c r="AE262">
        <f>IF(ISNUMBER(MATCH("N/A",J262:N262,0)),"",IFERROR((5 * SUMPRODUCT(J144:N144,J262:N262) - PRODUCT(SUM(J144:N144),SUM(J262:N262))) / ((5 * SUM((J144^2)+(K144^2)+(L144^2)+(M144^2)+(N144^2))) - SUM(J144:N144)^2),""))</f>
        <v/>
      </c>
      <c r="AF262">
        <f>IFERROR(CORREL(J144:N144,J262:N262),"")</f>
        <v/>
      </c>
      <c r="AZ262">
        <f>IF(Q262=S262,0,1)</f>
        <v/>
      </c>
      <c r="BA262">
        <f>IF(AZ262=1,IF(Q262="","",IF(Q262=N144,"Yes","No")),"")</f>
        <v/>
      </c>
      <c r="BB262">
        <f>IF(BA262="Yes",P262,"")</f>
        <v/>
      </c>
      <c r="BC262">
        <f>IF(AZ262=1,IF(S262="","",IF(S262=N144,"Yes","No")),"")</f>
        <v/>
      </c>
      <c r="BD262">
        <f>IF(BC262="Yes",R262,"")</f>
        <v/>
      </c>
      <c r="BE262">
        <f>IFERROR(IF(SIGN(AE262)=1,"Increasing",IF(SIGN(AE262)=-1,"Decreasing","")),"")</f>
        <v/>
      </c>
      <c r="BF262">
        <f>IF(OR(AND(BE262="Increasing",BA262="Yes"),AND(BE262="Decreasing",BC262="Yes")),"Yes","No")</f>
        <v/>
      </c>
      <c r="BG262">
        <f>IF(I262="pos_trend","Yes","No")</f>
        <v/>
      </c>
      <c r="BH262">
        <f>IF(AF262&lt;&gt;"",IF(ABS(AF262)&gt;0.8,"Yes","No"),"")</f>
        <v/>
      </c>
    </row>
    <row r="263" spans="1:60">
      <c r="I263">
        <f>IF(AND(K263&gt; J263, L263&gt; K263, M263&gt; L263, N263&gt; M263), "pos_trend", IF(AND(K263&lt; J263, L263&lt; K263, M263&lt; L263, N263&lt; M263), "neg_trend", "N/A"))</f>
        <v/>
      </c>
      <c r="J263">
        <f>IFERROR(IF(TRIM(C263)="-", "N/A", IF(RIGHT(C263,1)=")",IF(RIGHT(C263,2)="T)",-1000000000000*VALUE(MID(C263,2,LEN(C263)-3)),IF(RIGHT(C263,2)="M)",-1000000*VALUE(MID(C263,2,LEN(C263)-3)),IF(RIGHT(C263,2)="B)",-1000000000*VALUE(MID(C263,2,LEN(C263)-3)),IF(RIGHT(C263,2)="k)",-1000*VALUE(MID(C263,2,LEN(C263)-3)),VALUE(SUBSTITUTE(C263,",","")))))),IF(RIGHT(C263,1)="T",1000000000000*VALUE(LEFT(C263,LEN(C263)-1)),IF(RIGHT(C263,1)="M",1000000*VALUE(LEFT(C263,LEN(C263)-1)),IF(RIGHT(C263,1)="B",1000000000*VALUE(LEFT(C263,LEN(C263)-1)),IF(RIGHT(C263,1)="%",0.01*VALUE(LEFT(C263,LEN(C263)-1)),IF(RIGHT(C263,1)="k",1000*VALUE(LEFT(C263,LEN(C263)-1)),VALUE(SUBSTITUTE(C263,",",""))))))))),"N/A")</f>
        <v/>
      </c>
      <c r="K263">
        <f>IFERROR(IF(TRIM(D263)="-", "N/A", IF(RIGHT(D263,1)=")",IF(RIGHT(D263,2)="T)",-1000000000000*VALUE(MID(D263,2,LEN(D263)-3)),IF(RIGHT(D263,2)="M)",-1000000*VALUE(MID(D263,2,LEN(D263)-3)),IF(RIGHT(D263,2)="B)",-1000000000*VALUE(MID(D263,2,LEN(D263)-3)),IF(RIGHT(D263,2)="k)",-1000*VALUE(MID(D263,2,LEN(D263)-3)),VALUE(SUBSTITUTE(D263,",","")))))),IF(RIGHT(D263,1)="T",1000000000000*VALUE(LEFT(D263,LEN(D263)-1)),IF(RIGHT(D263,1)="M",1000000*VALUE(LEFT(D263,LEN(D263)-1)),IF(RIGHT(D263,1)="B",1000000000*VALUE(LEFT(D263,LEN(D263)-1)),IF(RIGHT(D263,1)="%",0.01*VALUE(LEFT(D263,LEN(D263)-1)),IF(RIGHT(D263,1)="k",1000*VALUE(LEFT(D263,LEN(D263)-1)),VALUE(SUBSTITUTE(D263,",",""))))))))),"N/A")</f>
        <v/>
      </c>
      <c r="L263">
        <f>IFERROR(IF(TRIM(E263)="-", "N/A", IF(RIGHT(E263,1)=")",IF(RIGHT(E263,2)="T)",-1000000000000*VALUE(MID(E263,2,LEN(E263)-3)),IF(RIGHT(E263,2)="M)",-1000000*VALUE(MID(E263,2,LEN(E263)-3)),IF(RIGHT(E263,2)="B)",-1000000000*VALUE(MID(E263,2,LEN(E263)-3)),IF(RIGHT(E263,2)="k)",-1000*VALUE(MID(E263,2,LEN(E263)-3)),VALUE(SUBSTITUTE(E263,",","")))))),IF(RIGHT(E263,1)="T",1000000000000*VALUE(LEFT(E263,LEN(E263)-1)),IF(RIGHT(E263,1)="M",1000000*VALUE(LEFT(E263,LEN(E263)-1)),IF(RIGHT(E263,1)="B",1000000000*VALUE(LEFT(E263,LEN(E263)-1)),IF(RIGHT(E263,1)="%",0.01*VALUE(LEFT(E263,LEN(E263)-1)),IF(RIGHT(E263,1)="k",1000*VALUE(LEFT(E263,LEN(E263)-1)),VALUE(SUBSTITUTE(E263,",",""))))))))),"N/A")</f>
        <v/>
      </c>
      <c r="M263">
        <f>IFERROR(IF(TRIM(F263)="-", "N/A", IF(RIGHT(F263,1)=")",IF(RIGHT(F263,2)="T)",-1000000000000*VALUE(MID(F263,2,LEN(F263)-3)),IF(RIGHT(F263,2)="M)",-1000000*VALUE(MID(F263,2,LEN(F263)-3)),IF(RIGHT(F263,2)="B)",-1000000000*VALUE(MID(F263,2,LEN(F263)-3)),IF(RIGHT(F263,2)="k)",-1000*VALUE(MID(F263,2,LEN(F263)-3)),VALUE(SUBSTITUTE(F263,",","")))))),IF(RIGHT(F263,1)="T",1000000000000*VALUE(LEFT(F263,LEN(F263)-1)),IF(RIGHT(F263,1)="M",1000000*VALUE(LEFT(F263,LEN(F263)-1)),IF(RIGHT(F263,1)="B",1000000000*VALUE(LEFT(F263,LEN(F263)-1)),IF(RIGHT(F263,1)="%",0.01*VALUE(LEFT(F263,LEN(F263)-1)),IF(RIGHT(F263,1)="k",1000*VALUE(LEFT(F263,LEN(F263)-1)),VALUE(SUBSTITUTE(F263,",",""))))))))),"N/A")</f>
        <v/>
      </c>
      <c r="N263">
        <f>IFERROR(IF(TRIM(G263)="-", "N/A", IF(RIGHT(G263,1)=")",IF(RIGHT(G263,2)="T)",-1000000000000*VALUE(MID(G263,2,LEN(G263)-3)),IF(RIGHT(G263,2)="M)",-1000000*VALUE(MID(G263,2,LEN(G263)-3)),IF(RIGHT(G263,2)="B)",-1000000000*VALUE(MID(G263,2,LEN(G263)-3)),IF(RIGHT(G263,2)="k)",-1000*VALUE(MID(G263,2,LEN(G263)-3)),VALUE(SUBSTITUTE(G263,",","")))))),IF(RIGHT(G263,1)="T",1000000000000*VALUE(LEFT(G263,LEN(G263)-1)),IF(RIGHT(G263,1)="M",1000000*VALUE(LEFT(G263,LEN(G263)-1)),IF(RIGHT(G263,1)="B",1000000000*VALUE(LEFT(G263,LEN(G263)-1)),IF(RIGHT(G263,1)="%",0.01*VALUE(LEFT(G263,LEN(G263)-1)),IF(RIGHT(G263,1)="k",1000*VALUE(LEFT(G263,LEN(G263)-1)),VALUE(SUBSTITUTE(G263,",",""))))))))),"N/A")</f>
        <v/>
      </c>
      <c r="P263">
        <f>MAX(J263:N263)</f>
        <v/>
      </c>
      <c r="Q263">
        <f>IFERROR(J144+MATCH(P263,J263:N263,0)-1,"")</f>
        <v/>
      </c>
      <c r="R263">
        <f>IF(Q263="","",MIN(J263:N263))</f>
        <v/>
      </c>
      <c r="S263">
        <f>IFERROR(J144+MATCH(R263,J263:N263,0)-1,"")</f>
        <v/>
      </c>
      <c r="T263">
        <f>IFERROR(AVERAGE(J263:N263),"")</f>
        <v/>
      </c>
      <c r="U263">
        <f>IFERROR(STDEV(J263:N263),"")</f>
        <v/>
      </c>
      <c r="V263">
        <f>IFERROR(IF(C263="-","",IF(ISBLANK(B263),"",IF(OR(ISNUMBER(FIND("Growth",B263)),ISNUMBER(FIND("Margin",B263))),"",(J263-T263)/U263))),"")</f>
        <v/>
      </c>
      <c r="W263">
        <f>IFERROR(IF(OR(D263="-",ISBLANK(D263)),"",(K263-T263)/U263),"")</f>
        <v/>
      </c>
      <c r="X263">
        <f>IFERROR(IF(OR(E263="-",ISBLANK(E263)),"",(L263-T263)/U263),"")</f>
        <v/>
      </c>
      <c r="Y263">
        <f>IFERROR(IF(OR(F263="-",ISBLANK(F263)),"",(M263-T263)/U263),"")</f>
        <v/>
      </c>
      <c r="Z263">
        <f>IFERROR(IF(OR(G263="-",ISBLANK(G263)),"",(N263-T263)/U263),"")</f>
        <v/>
      </c>
      <c r="AA263">
        <f>IF(MAX(MAX(V263:Z263),ABS(MIN(V263:Z263)))=ABS(MIN(V263:Z263)),MIN(V263:Z263),MAX(V263:Z263))</f>
        <v/>
      </c>
      <c r="AB263">
        <f>IFERROR(V144+MATCH(AA263,V263:Z263,0)-1,"")</f>
        <v/>
      </c>
      <c r="AC263">
        <f>IF(AB263&lt;&gt;"",IF(S263=AB263,"Low",IF(AB263=Q263,"High","")),"")</f>
        <v/>
      </c>
      <c r="AE263">
        <f>IF(ISNUMBER(MATCH("N/A",J263:N263,0)),"",IFERROR((5 * SUMPRODUCT(J144:N144,J263:N263) - PRODUCT(SUM(J144:N144),SUM(J263:N263))) / ((5 * SUM((J144^2)+(K144^2)+(L144^2)+(M144^2)+(N144^2))) - SUM(J144:N144)^2),""))</f>
        <v/>
      </c>
      <c r="AF263">
        <f>IFERROR(CORREL(J144:N144,J263:N263),"")</f>
        <v/>
      </c>
      <c r="AZ263">
        <f>IF(Q263=S263,0,1)</f>
        <v/>
      </c>
      <c r="BA263">
        <f>IF(AZ263=1,IF(Q263="","",IF(Q263=N144,"Yes","No")),"")</f>
        <v/>
      </c>
      <c r="BB263">
        <f>IF(BA263="Yes",P263,"")</f>
        <v/>
      </c>
      <c r="BC263">
        <f>IF(AZ263=1,IF(S263="","",IF(S263=N144,"Yes","No")),"")</f>
        <v/>
      </c>
      <c r="BD263">
        <f>IF(BC263="Yes",R263,"")</f>
        <v/>
      </c>
      <c r="BE263">
        <f>IFERROR(IF(SIGN(AE263)=1,"Increasing",IF(SIGN(AE263)=-1,"Decreasing","")),"")</f>
        <v/>
      </c>
      <c r="BF263">
        <f>IF(OR(AND(BE263="Increasing",BA263="Yes"),AND(BE263="Decreasing",BC263="Yes")),"Yes","No")</f>
        <v/>
      </c>
      <c r="BG263">
        <f>IF(I263="pos_trend","Yes","No")</f>
        <v/>
      </c>
      <c r="BH263">
        <f>IF(AF263&lt;&gt;"",IF(ABS(AF263)&gt;0.8,"Yes","No"),"")</f>
        <v/>
      </c>
    </row>
    <row r="264" spans="1:60">
      <c r="I264">
        <f>IF(AND(K264&gt; J264, L264&gt; K264, M264&gt; L264, N264&gt; M264), "pos_trend", IF(AND(K264&lt; J264, L264&lt; K264, M264&lt; L264, N264&lt; M264), "neg_trend", "N/A"))</f>
        <v/>
      </c>
      <c r="J264">
        <f>IFERROR(IF(TRIM(C264)="-", "N/A", IF(RIGHT(C264,1)=")",IF(RIGHT(C264,2)="T)",-1000000000000*VALUE(MID(C264,2,LEN(C264)-3)),IF(RIGHT(C264,2)="M)",-1000000*VALUE(MID(C264,2,LEN(C264)-3)),IF(RIGHT(C264,2)="B)",-1000000000*VALUE(MID(C264,2,LEN(C264)-3)),IF(RIGHT(C264,2)="k)",-1000*VALUE(MID(C264,2,LEN(C264)-3)),VALUE(SUBSTITUTE(C264,",","")))))),IF(RIGHT(C264,1)="T",1000000000000*VALUE(LEFT(C264,LEN(C264)-1)),IF(RIGHT(C264,1)="M",1000000*VALUE(LEFT(C264,LEN(C264)-1)),IF(RIGHT(C264,1)="B",1000000000*VALUE(LEFT(C264,LEN(C264)-1)),IF(RIGHT(C264,1)="%",0.01*VALUE(LEFT(C264,LEN(C264)-1)),IF(RIGHT(C264,1)="k",1000*VALUE(LEFT(C264,LEN(C264)-1)),VALUE(SUBSTITUTE(C264,",",""))))))))),"N/A")</f>
        <v/>
      </c>
      <c r="K264">
        <f>IFERROR(IF(TRIM(D264)="-", "N/A", IF(RIGHT(D264,1)=")",IF(RIGHT(D264,2)="T)",-1000000000000*VALUE(MID(D264,2,LEN(D264)-3)),IF(RIGHT(D264,2)="M)",-1000000*VALUE(MID(D264,2,LEN(D264)-3)),IF(RIGHT(D264,2)="B)",-1000000000*VALUE(MID(D264,2,LEN(D264)-3)),IF(RIGHT(D264,2)="k)",-1000*VALUE(MID(D264,2,LEN(D264)-3)),VALUE(SUBSTITUTE(D264,",","")))))),IF(RIGHT(D264,1)="T",1000000000000*VALUE(LEFT(D264,LEN(D264)-1)),IF(RIGHT(D264,1)="M",1000000*VALUE(LEFT(D264,LEN(D264)-1)),IF(RIGHT(D264,1)="B",1000000000*VALUE(LEFT(D264,LEN(D264)-1)),IF(RIGHT(D264,1)="%",0.01*VALUE(LEFT(D264,LEN(D264)-1)),IF(RIGHT(D264,1)="k",1000*VALUE(LEFT(D264,LEN(D264)-1)),VALUE(SUBSTITUTE(D264,",",""))))))))),"N/A")</f>
        <v/>
      </c>
      <c r="L264">
        <f>IFERROR(IF(TRIM(E264)="-", "N/A", IF(RIGHT(E264,1)=")",IF(RIGHT(E264,2)="T)",-1000000000000*VALUE(MID(E264,2,LEN(E264)-3)),IF(RIGHT(E264,2)="M)",-1000000*VALUE(MID(E264,2,LEN(E264)-3)),IF(RIGHT(E264,2)="B)",-1000000000*VALUE(MID(E264,2,LEN(E264)-3)),IF(RIGHT(E264,2)="k)",-1000*VALUE(MID(E264,2,LEN(E264)-3)),VALUE(SUBSTITUTE(E264,",","")))))),IF(RIGHT(E264,1)="T",1000000000000*VALUE(LEFT(E264,LEN(E264)-1)),IF(RIGHT(E264,1)="M",1000000*VALUE(LEFT(E264,LEN(E264)-1)),IF(RIGHT(E264,1)="B",1000000000*VALUE(LEFT(E264,LEN(E264)-1)),IF(RIGHT(E264,1)="%",0.01*VALUE(LEFT(E264,LEN(E264)-1)),IF(RIGHT(E264,1)="k",1000*VALUE(LEFT(E264,LEN(E264)-1)),VALUE(SUBSTITUTE(E264,",",""))))))))),"N/A")</f>
        <v/>
      </c>
      <c r="M264">
        <f>IFERROR(IF(TRIM(F264)="-", "N/A", IF(RIGHT(F264,1)=")",IF(RIGHT(F264,2)="T)",-1000000000000*VALUE(MID(F264,2,LEN(F264)-3)),IF(RIGHT(F264,2)="M)",-1000000*VALUE(MID(F264,2,LEN(F264)-3)),IF(RIGHT(F264,2)="B)",-1000000000*VALUE(MID(F264,2,LEN(F264)-3)),IF(RIGHT(F264,2)="k)",-1000*VALUE(MID(F264,2,LEN(F264)-3)),VALUE(SUBSTITUTE(F264,",","")))))),IF(RIGHT(F264,1)="T",1000000000000*VALUE(LEFT(F264,LEN(F264)-1)),IF(RIGHT(F264,1)="M",1000000*VALUE(LEFT(F264,LEN(F264)-1)),IF(RIGHT(F264,1)="B",1000000000*VALUE(LEFT(F264,LEN(F264)-1)),IF(RIGHT(F264,1)="%",0.01*VALUE(LEFT(F264,LEN(F264)-1)),IF(RIGHT(F264,1)="k",1000*VALUE(LEFT(F264,LEN(F264)-1)),VALUE(SUBSTITUTE(F264,",",""))))))))),"N/A")</f>
        <v/>
      </c>
      <c r="N264">
        <f>IFERROR(IF(TRIM(G264)="-", "N/A", IF(RIGHT(G264,1)=")",IF(RIGHT(G264,2)="T)",-1000000000000*VALUE(MID(G264,2,LEN(G264)-3)),IF(RIGHT(G264,2)="M)",-1000000*VALUE(MID(G264,2,LEN(G264)-3)),IF(RIGHT(G264,2)="B)",-1000000000*VALUE(MID(G264,2,LEN(G264)-3)),IF(RIGHT(G264,2)="k)",-1000*VALUE(MID(G264,2,LEN(G264)-3)),VALUE(SUBSTITUTE(G264,",","")))))),IF(RIGHT(G264,1)="T",1000000000000*VALUE(LEFT(G264,LEN(G264)-1)),IF(RIGHT(G264,1)="M",1000000*VALUE(LEFT(G264,LEN(G264)-1)),IF(RIGHT(G264,1)="B",1000000000*VALUE(LEFT(G264,LEN(G264)-1)),IF(RIGHT(G264,1)="%",0.01*VALUE(LEFT(G264,LEN(G264)-1)),IF(RIGHT(G264,1)="k",1000*VALUE(LEFT(G264,LEN(G264)-1)),VALUE(SUBSTITUTE(G264,",",""))))))))),"N/A")</f>
        <v/>
      </c>
      <c r="P264">
        <f>MAX(J264:N264)</f>
        <v/>
      </c>
      <c r="Q264">
        <f>IFERROR(J144+MATCH(P264,J264:N264,0)-1,"")</f>
        <v/>
      </c>
      <c r="R264">
        <f>IF(Q264="","",MIN(J264:N264))</f>
        <v/>
      </c>
      <c r="S264">
        <f>IFERROR(J144+MATCH(R264,J264:N264,0)-1,"")</f>
        <v/>
      </c>
      <c r="T264">
        <f>IFERROR(AVERAGE(J264:N264),"")</f>
        <v/>
      </c>
      <c r="U264">
        <f>IFERROR(STDEV(J264:N264),"")</f>
        <v/>
      </c>
      <c r="V264">
        <f>IFERROR(IF(C264="-","",IF(ISBLANK(B264),"",IF(OR(ISNUMBER(FIND("Growth",B264)),ISNUMBER(FIND("Margin",B264))),"",(J264-T264)/U264))),"")</f>
        <v/>
      </c>
      <c r="W264">
        <f>IFERROR(IF(OR(D264="-",ISBLANK(D264)),"",(K264-T264)/U264),"")</f>
        <v/>
      </c>
      <c r="X264">
        <f>IFERROR(IF(OR(E264="-",ISBLANK(E264)),"",(L264-T264)/U264),"")</f>
        <v/>
      </c>
      <c r="Y264">
        <f>IFERROR(IF(OR(F264="-",ISBLANK(F264)),"",(M264-T264)/U264),"")</f>
        <v/>
      </c>
      <c r="Z264">
        <f>IFERROR(IF(OR(G264="-",ISBLANK(G264)),"",(N264-T264)/U264),"")</f>
        <v/>
      </c>
      <c r="AA264">
        <f>IF(MAX(MAX(V264:Z264),ABS(MIN(V264:Z264)))=ABS(MIN(V264:Z264)),MIN(V264:Z264),MAX(V264:Z264))</f>
        <v/>
      </c>
      <c r="AB264">
        <f>IFERROR(V144+MATCH(AA264,V264:Z264,0)-1,"")</f>
        <v/>
      </c>
      <c r="AC264">
        <f>IF(AB264&lt;&gt;"",IF(S264=AB264,"Low",IF(AB264=Q264,"High","")),"")</f>
        <v/>
      </c>
      <c r="AE264">
        <f>IF(ISNUMBER(MATCH("N/A",J264:N264,0)),"",IFERROR((5 * SUMPRODUCT(J144:N144,J264:N264) - PRODUCT(SUM(J144:N144),SUM(J264:N264))) / ((5 * SUM((J144^2)+(K144^2)+(L144^2)+(M144^2)+(N144^2))) - SUM(J144:N144)^2),""))</f>
        <v/>
      </c>
      <c r="AF264">
        <f>IFERROR(CORREL(J144:N144,J264:N264),"")</f>
        <v/>
      </c>
      <c r="AZ264">
        <f>IF(Q264=S264,0,1)</f>
        <v/>
      </c>
      <c r="BA264">
        <f>IF(AZ264=1,IF(Q264="","",IF(Q264=N144,"Yes","No")),"")</f>
        <v/>
      </c>
      <c r="BB264">
        <f>IF(BA264="Yes",P264,"")</f>
        <v/>
      </c>
      <c r="BC264">
        <f>IF(AZ264=1,IF(S264="","",IF(S264=N144,"Yes","No")),"")</f>
        <v/>
      </c>
      <c r="BD264">
        <f>IF(BC264="Yes",R264,"")</f>
        <v/>
      </c>
      <c r="BE264">
        <f>IFERROR(IF(SIGN(AE264)=1,"Increasing",IF(SIGN(AE264)=-1,"Decreasing","")),"")</f>
        <v/>
      </c>
      <c r="BF264">
        <f>IF(OR(AND(BE264="Increasing",BA264="Yes"),AND(BE264="Decreasing",BC264="Yes")),"Yes","No")</f>
        <v/>
      </c>
      <c r="BG264">
        <f>IF(I264="pos_trend","Yes","No")</f>
        <v/>
      </c>
      <c r="BH264">
        <f>IF(AF264&lt;&gt;"",IF(ABS(AF264)&gt;0.8,"Yes","No"),"")</f>
        <v/>
      </c>
    </row>
    <row r="265" spans="1:60">
      <c r="I265">
        <f>IF(AND(K265&gt; J265, L265&gt; K265, M265&gt; L265, N265&gt; M265), "pos_trend", IF(AND(K265&lt; J265, L265&lt; K265, M265&lt; L265, N265&lt; M265), "neg_trend", "N/A"))</f>
        <v/>
      </c>
      <c r="J265">
        <f>IFERROR(IF(TRIM(C265)="-", "N/A", IF(RIGHT(C265,1)=")",IF(RIGHT(C265,2)="T)",-1000000000000*VALUE(MID(C265,2,LEN(C265)-3)),IF(RIGHT(C265,2)="M)",-1000000*VALUE(MID(C265,2,LEN(C265)-3)),IF(RIGHT(C265,2)="B)",-1000000000*VALUE(MID(C265,2,LEN(C265)-3)),IF(RIGHT(C265,2)="k)",-1000*VALUE(MID(C265,2,LEN(C265)-3)),VALUE(SUBSTITUTE(C265,",","")))))),IF(RIGHT(C265,1)="T",1000000000000*VALUE(LEFT(C265,LEN(C265)-1)),IF(RIGHT(C265,1)="M",1000000*VALUE(LEFT(C265,LEN(C265)-1)),IF(RIGHT(C265,1)="B",1000000000*VALUE(LEFT(C265,LEN(C265)-1)),IF(RIGHT(C265,1)="%",0.01*VALUE(LEFT(C265,LEN(C265)-1)),IF(RIGHT(C265,1)="k",1000*VALUE(LEFT(C265,LEN(C265)-1)),VALUE(SUBSTITUTE(C265,",",""))))))))),"N/A")</f>
        <v/>
      </c>
      <c r="K265">
        <f>IFERROR(IF(TRIM(D265)="-", "N/A", IF(RIGHT(D265,1)=")",IF(RIGHT(D265,2)="T)",-1000000000000*VALUE(MID(D265,2,LEN(D265)-3)),IF(RIGHT(D265,2)="M)",-1000000*VALUE(MID(D265,2,LEN(D265)-3)),IF(RIGHT(D265,2)="B)",-1000000000*VALUE(MID(D265,2,LEN(D265)-3)),IF(RIGHT(D265,2)="k)",-1000*VALUE(MID(D265,2,LEN(D265)-3)),VALUE(SUBSTITUTE(D265,",","")))))),IF(RIGHT(D265,1)="T",1000000000000*VALUE(LEFT(D265,LEN(D265)-1)),IF(RIGHT(D265,1)="M",1000000*VALUE(LEFT(D265,LEN(D265)-1)),IF(RIGHT(D265,1)="B",1000000000*VALUE(LEFT(D265,LEN(D265)-1)),IF(RIGHT(D265,1)="%",0.01*VALUE(LEFT(D265,LEN(D265)-1)),IF(RIGHT(D265,1)="k",1000*VALUE(LEFT(D265,LEN(D265)-1)),VALUE(SUBSTITUTE(D265,",",""))))))))),"N/A")</f>
        <v/>
      </c>
      <c r="L265">
        <f>IFERROR(IF(TRIM(E265)="-", "N/A", IF(RIGHT(E265,1)=")",IF(RIGHT(E265,2)="T)",-1000000000000*VALUE(MID(E265,2,LEN(E265)-3)),IF(RIGHT(E265,2)="M)",-1000000*VALUE(MID(E265,2,LEN(E265)-3)),IF(RIGHT(E265,2)="B)",-1000000000*VALUE(MID(E265,2,LEN(E265)-3)),IF(RIGHT(E265,2)="k)",-1000*VALUE(MID(E265,2,LEN(E265)-3)),VALUE(SUBSTITUTE(E265,",","")))))),IF(RIGHT(E265,1)="T",1000000000000*VALUE(LEFT(E265,LEN(E265)-1)),IF(RIGHT(E265,1)="M",1000000*VALUE(LEFT(E265,LEN(E265)-1)),IF(RIGHT(E265,1)="B",1000000000*VALUE(LEFT(E265,LEN(E265)-1)),IF(RIGHT(E265,1)="%",0.01*VALUE(LEFT(E265,LEN(E265)-1)),IF(RIGHT(E265,1)="k",1000*VALUE(LEFT(E265,LEN(E265)-1)),VALUE(SUBSTITUTE(E265,",",""))))))))),"N/A")</f>
        <v/>
      </c>
      <c r="M265">
        <f>IFERROR(IF(TRIM(F265)="-", "N/A", IF(RIGHT(F265,1)=")",IF(RIGHT(F265,2)="T)",-1000000000000*VALUE(MID(F265,2,LEN(F265)-3)),IF(RIGHT(F265,2)="M)",-1000000*VALUE(MID(F265,2,LEN(F265)-3)),IF(RIGHT(F265,2)="B)",-1000000000*VALUE(MID(F265,2,LEN(F265)-3)),IF(RIGHT(F265,2)="k)",-1000*VALUE(MID(F265,2,LEN(F265)-3)),VALUE(SUBSTITUTE(F265,",","")))))),IF(RIGHT(F265,1)="T",1000000000000*VALUE(LEFT(F265,LEN(F265)-1)),IF(RIGHT(F265,1)="M",1000000*VALUE(LEFT(F265,LEN(F265)-1)),IF(RIGHT(F265,1)="B",1000000000*VALUE(LEFT(F265,LEN(F265)-1)),IF(RIGHT(F265,1)="%",0.01*VALUE(LEFT(F265,LEN(F265)-1)),IF(RIGHT(F265,1)="k",1000*VALUE(LEFT(F265,LEN(F265)-1)),VALUE(SUBSTITUTE(F265,",",""))))))))),"N/A")</f>
        <v/>
      </c>
      <c r="N265">
        <f>IFERROR(IF(TRIM(G265)="-", "N/A", IF(RIGHT(G265,1)=")",IF(RIGHT(G265,2)="T)",-1000000000000*VALUE(MID(G265,2,LEN(G265)-3)),IF(RIGHT(G265,2)="M)",-1000000*VALUE(MID(G265,2,LEN(G265)-3)),IF(RIGHT(G265,2)="B)",-1000000000*VALUE(MID(G265,2,LEN(G265)-3)),IF(RIGHT(G265,2)="k)",-1000*VALUE(MID(G265,2,LEN(G265)-3)),VALUE(SUBSTITUTE(G265,",","")))))),IF(RIGHT(G265,1)="T",1000000000000*VALUE(LEFT(G265,LEN(G265)-1)),IF(RIGHT(G265,1)="M",1000000*VALUE(LEFT(G265,LEN(G265)-1)),IF(RIGHT(G265,1)="B",1000000000*VALUE(LEFT(G265,LEN(G265)-1)),IF(RIGHT(G265,1)="%",0.01*VALUE(LEFT(G265,LEN(G265)-1)),IF(RIGHT(G265,1)="k",1000*VALUE(LEFT(G265,LEN(G265)-1)),VALUE(SUBSTITUTE(G265,",",""))))))))),"N/A")</f>
        <v/>
      </c>
      <c r="P265">
        <f>MAX(J265:N265)</f>
        <v/>
      </c>
      <c r="Q265">
        <f>IFERROR(J144+MATCH(P265,J265:N265,0)-1,"")</f>
        <v/>
      </c>
      <c r="R265">
        <f>IF(Q265="","",MIN(J265:N265))</f>
        <v/>
      </c>
      <c r="S265">
        <f>IFERROR(J144+MATCH(R265,J265:N265,0)-1,"")</f>
        <v/>
      </c>
      <c r="T265">
        <f>IFERROR(AVERAGE(J265:N265),"")</f>
        <v/>
      </c>
      <c r="U265">
        <f>IFERROR(STDEV(J265:N265),"")</f>
        <v/>
      </c>
      <c r="V265">
        <f>IFERROR(IF(C265="-","",IF(ISBLANK(B265),"",IF(OR(ISNUMBER(FIND("Growth",B265)),ISNUMBER(FIND("Margin",B265))),"",(J265-T265)/U265))),"")</f>
        <v/>
      </c>
      <c r="W265">
        <f>IFERROR(IF(OR(D265="-",ISBLANK(D265)),"",(K265-T265)/U265),"")</f>
        <v/>
      </c>
      <c r="X265">
        <f>IFERROR(IF(OR(E265="-",ISBLANK(E265)),"",(L265-T265)/U265),"")</f>
        <v/>
      </c>
      <c r="Y265">
        <f>IFERROR(IF(OR(F265="-",ISBLANK(F265)),"",(M265-T265)/U265),"")</f>
        <v/>
      </c>
      <c r="Z265">
        <f>IFERROR(IF(OR(G265="-",ISBLANK(G265)),"",(N265-T265)/U265),"")</f>
        <v/>
      </c>
      <c r="AA265">
        <f>IF(MAX(MAX(V265:Z265),ABS(MIN(V265:Z265)))=ABS(MIN(V265:Z265)),MIN(V265:Z265),MAX(V265:Z265))</f>
        <v/>
      </c>
      <c r="AB265">
        <f>IFERROR(V144+MATCH(AA265,V265:Z265,0)-1,"")</f>
        <v/>
      </c>
      <c r="AC265">
        <f>IF(AB265&lt;&gt;"",IF(S265=AB265,"Low",IF(AB265=Q265,"High","")),"")</f>
        <v/>
      </c>
      <c r="AE265">
        <f>IF(ISNUMBER(MATCH("N/A",J265:N265,0)),"",IFERROR((5 * SUMPRODUCT(J144:N144,J265:N265) - PRODUCT(SUM(J144:N144),SUM(J265:N265))) / ((5 * SUM((J144^2)+(K144^2)+(L144^2)+(M144^2)+(N144^2))) - SUM(J144:N144)^2),""))</f>
        <v/>
      </c>
      <c r="AF265">
        <f>IFERROR(CORREL(J144:N144,J265:N265),"")</f>
        <v/>
      </c>
      <c r="AZ265">
        <f>IF(Q265=S265,0,1)</f>
        <v/>
      </c>
      <c r="BA265">
        <f>IF(AZ265=1,IF(Q265="","",IF(Q265=N144,"Yes","No")),"")</f>
        <v/>
      </c>
      <c r="BB265">
        <f>IF(BA265="Yes",P265,"")</f>
        <v/>
      </c>
      <c r="BC265">
        <f>IF(AZ265=1,IF(S265="","",IF(S265=N144,"Yes","No")),"")</f>
        <v/>
      </c>
      <c r="BD265">
        <f>IF(BC265="Yes",R265,"")</f>
        <v/>
      </c>
      <c r="BE265">
        <f>IFERROR(IF(SIGN(AE265)=1,"Increasing",IF(SIGN(AE265)=-1,"Decreasing","")),"")</f>
        <v/>
      </c>
      <c r="BF265">
        <f>IF(OR(AND(BE265="Increasing",BA265="Yes"),AND(BE265="Decreasing",BC265="Yes")),"Yes","No")</f>
        <v/>
      </c>
      <c r="BG265">
        <f>IF(I265="pos_trend","Yes","No")</f>
        <v/>
      </c>
      <c r="BH265">
        <f>IF(AF265&lt;&gt;"",IF(ABS(AF265)&gt;0.8,"Yes","No"),"")</f>
        <v/>
      </c>
    </row>
    <row r="266" spans="1:60">
      <c r="I266">
        <f>IF(AND(K266&gt; J266, L266&gt; K266, M266&gt; L266, N266&gt; M266), "pos_trend", IF(AND(K266&lt; J266, L266&lt; K266, M266&lt; L266, N266&lt; M266), "neg_trend", "N/A"))</f>
        <v/>
      </c>
      <c r="J266">
        <f>IFERROR(IF(TRIM(C266)="-", "N/A", IF(RIGHT(C266,1)=")",IF(RIGHT(C266,2)="T)",-1000000000000*VALUE(MID(C266,2,LEN(C266)-3)),IF(RIGHT(C266,2)="M)",-1000000*VALUE(MID(C266,2,LEN(C266)-3)),IF(RIGHT(C266,2)="B)",-1000000000*VALUE(MID(C266,2,LEN(C266)-3)),IF(RIGHT(C266,2)="k)",-1000*VALUE(MID(C266,2,LEN(C266)-3)),VALUE(SUBSTITUTE(C266,",","")))))),IF(RIGHT(C266,1)="T",1000000000000*VALUE(LEFT(C266,LEN(C266)-1)),IF(RIGHT(C266,1)="M",1000000*VALUE(LEFT(C266,LEN(C266)-1)),IF(RIGHT(C266,1)="B",1000000000*VALUE(LEFT(C266,LEN(C266)-1)),IF(RIGHT(C266,1)="%",0.01*VALUE(LEFT(C266,LEN(C266)-1)),IF(RIGHT(C266,1)="k",1000*VALUE(LEFT(C266,LEN(C266)-1)),VALUE(SUBSTITUTE(C266,",",""))))))))),"N/A")</f>
        <v/>
      </c>
      <c r="K266">
        <f>IFERROR(IF(TRIM(D266)="-", "N/A", IF(RIGHT(D266,1)=")",IF(RIGHT(D266,2)="T)",-1000000000000*VALUE(MID(D266,2,LEN(D266)-3)),IF(RIGHT(D266,2)="M)",-1000000*VALUE(MID(D266,2,LEN(D266)-3)),IF(RIGHT(D266,2)="B)",-1000000000*VALUE(MID(D266,2,LEN(D266)-3)),IF(RIGHT(D266,2)="k)",-1000*VALUE(MID(D266,2,LEN(D266)-3)),VALUE(SUBSTITUTE(D266,",","")))))),IF(RIGHT(D266,1)="T",1000000000000*VALUE(LEFT(D266,LEN(D266)-1)),IF(RIGHT(D266,1)="M",1000000*VALUE(LEFT(D266,LEN(D266)-1)),IF(RIGHT(D266,1)="B",1000000000*VALUE(LEFT(D266,LEN(D266)-1)),IF(RIGHT(D266,1)="%",0.01*VALUE(LEFT(D266,LEN(D266)-1)),IF(RIGHT(D266,1)="k",1000*VALUE(LEFT(D266,LEN(D266)-1)),VALUE(SUBSTITUTE(D266,",",""))))))))),"N/A")</f>
        <v/>
      </c>
      <c r="L266">
        <f>IFERROR(IF(TRIM(E266)="-", "N/A", IF(RIGHT(E266,1)=")",IF(RIGHT(E266,2)="T)",-1000000000000*VALUE(MID(E266,2,LEN(E266)-3)),IF(RIGHT(E266,2)="M)",-1000000*VALUE(MID(E266,2,LEN(E266)-3)),IF(RIGHT(E266,2)="B)",-1000000000*VALUE(MID(E266,2,LEN(E266)-3)),IF(RIGHT(E266,2)="k)",-1000*VALUE(MID(E266,2,LEN(E266)-3)),VALUE(SUBSTITUTE(E266,",","")))))),IF(RIGHT(E266,1)="T",1000000000000*VALUE(LEFT(E266,LEN(E266)-1)),IF(RIGHT(E266,1)="M",1000000*VALUE(LEFT(E266,LEN(E266)-1)),IF(RIGHT(E266,1)="B",1000000000*VALUE(LEFT(E266,LEN(E266)-1)),IF(RIGHT(E266,1)="%",0.01*VALUE(LEFT(E266,LEN(E266)-1)),IF(RIGHT(E266,1)="k",1000*VALUE(LEFT(E266,LEN(E266)-1)),VALUE(SUBSTITUTE(E266,",",""))))))))),"N/A")</f>
        <v/>
      </c>
      <c r="M266">
        <f>IFERROR(IF(TRIM(F266)="-", "N/A", IF(RIGHT(F266,1)=")",IF(RIGHT(F266,2)="T)",-1000000000000*VALUE(MID(F266,2,LEN(F266)-3)),IF(RIGHT(F266,2)="M)",-1000000*VALUE(MID(F266,2,LEN(F266)-3)),IF(RIGHT(F266,2)="B)",-1000000000*VALUE(MID(F266,2,LEN(F266)-3)),IF(RIGHT(F266,2)="k)",-1000*VALUE(MID(F266,2,LEN(F266)-3)),VALUE(SUBSTITUTE(F266,",","")))))),IF(RIGHT(F266,1)="T",1000000000000*VALUE(LEFT(F266,LEN(F266)-1)),IF(RIGHT(F266,1)="M",1000000*VALUE(LEFT(F266,LEN(F266)-1)),IF(RIGHT(F266,1)="B",1000000000*VALUE(LEFT(F266,LEN(F266)-1)),IF(RIGHT(F266,1)="%",0.01*VALUE(LEFT(F266,LEN(F266)-1)),IF(RIGHT(F266,1)="k",1000*VALUE(LEFT(F266,LEN(F266)-1)),VALUE(SUBSTITUTE(F266,",",""))))))))),"N/A")</f>
        <v/>
      </c>
      <c r="N266">
        <f>IFERROR(IF(TRIM(G266)="-", "N/A", IF(RIGHT(G266,1)=")",IF(RIGHT(G266,2)="T)",-1000000000000*VALUE(MID(G266,2,LEN(G266)-3)),IF(RIGHT(G266,2)="M)",-1000000*VALUE(MID(G266,2,LEN(G266)-3)),IF(RIGHT(G266,2)="B)",-1000000000*VALUE(MID(G266,2,LEN(G266)-3)),IF(RIGHT(G266,2)="k)",-1000*VALUE(MID(G266,2,LEN(G266)-3)),VALUE(SUBSTITUTE(G266,",","")))))),IF(RIGHT(G266,1)="T",1000000000000*VALUE(LEFT(G266,LEN(G266)-1)),IF(RIGHT(G266,1)="M",1000000*VALUE(LEFT(G266,LEN(G266)-1)),IF(RIGHT(G266,1)="B",1000000000*VALUE(LEFT(G266,LEN(G266)-1)),IF(RIGHT(G266,1)="%",0.01*VALUE(LEFT(G266,LEN(G266)-1)),IF(RIGHT(G266,1)="k",1000*VALUE(LEFT(G266,LEN(G266)-1)),VALUE(SUBSTITUTE(G266,",",""))))))))),"N/A")</f>
        <v/>
      </c>
      <c r="P266">
        <f>MAX(J266:N266)</f>
        <v/>
      </c>
      <c r="Q266">
        <f>IFERROR(J144+MATCH(P266,J266:N266,0)-1,"")</f>
        <v/>
      </c>
      <c r="R266">
        <f>IF(Q266="","",MIN(J266:N266))</f>
        <v/>
      </c>
      <c r="S266">
        <f>IFERROR(J144+MATCH(R266,J266:N266,0)-1,"")</f>
        <v/>
      </c>
      <c r="T266">
        <f>IFERROR(AVERAGE(J266:N266),"")</f>
        <v/>
      </c>
      <c r="U266">
        <f>IFERROR(STDEV(J266:N266),"")</f>
        <v/>
      </c>
      <c r="V266">
        <f>IFERROR(IF(C266="-","",IF(ISBLANK(B266),"",IF(OR(ISNUMBER(FIND("Growth",B266)),ISNUMBER(FIND("Margin",B266))),"",(J266-T266)/U266))),"")</f>
        <v/>
      </c>
      <c r="W266">
        <f>IFERROR(IF(OR(D266="-",ISBLANK(D266)),"",(K266-T266)/U266),"")</f>
        <v/>
      </c>
      <c r="X266">
        <f>IFERROR(IF(OR(E266="-",ISBLANK(E266)),"",(L266-T266)/U266),"")</f>
        <v/>
      </c>
      <c r="Y266">
        <f>IFERROR(IF(OR(F266="-",ISBLANK(F266)),"",(M266-T266)/U266),"")</f>
        <v/>
      </c>
      <c r="Z266">
        <f>IFERROR(IF(OR(G266="-",ISBLANK(G266)),"",(N266-T266)/U266),"")</f>
        <v/>
      </c>
      <c r="AA266">
        <f>IF(MAX(MAX(V266:Z266),ABS(MIN(V266:Z266)))=ABS(MIN(V266:Z266)),MIN(V266:Z266),MAX(V266:Z266))</f>
        <v/>
      </c>
      <c r="AB266">
        <f>IFERROR(V144+MATCH(AA266,V266:Z266,0)-1,"")</f>
        <v/>
      </c>
      <c r="AC266">
        <f>IF(AB266&lt;&gt;"",IF(S266=AB266,"Low",IF(AB266=Q266,"High","")),"")</f>
        <v/>
      </c>
      <c r="AE266">
        <f>IF(ISNUMBER(MATCH("N/A",J266:N266,0)),"",IFERROR((5 * SUMPRODUCT(J144:N144,J266:N266) - PRODUCT(SUM(J144:N144),SUM(J266:N266))) / ((5 * SUM((J144^2)+(K144^2)+(L144^2)+(M144^2)+(N144^2))) - SUM(J144:N144)^2),""))</f>
        <v/>
      </c>
      <c r="AF266">
        <f>IFERROR(CORREL(J144:N144,J266:N266),"")</f>
        <v/>
      </c>
      <c r="AZ266">
        <f>IF(Q266=S266,0,1)</f>
        <v/>
      </c>
      <c r="BA266">
        <f>IF(AZ266=1,IF(Q266="","",IF(Q266=N144,"Yes","No")),"")</f>
        <v/>
      </c>
      <c r="BB266">
        <f>IF(BA266="Yes",P266,"")</f>
        <v/>
      </c>
      <c r="BC266">
        <f>IF(AZ266=1,IF(S266="","",IF(S266=N144,"Yes","No")),"")</f>
        <v/>
      </c>
      <c r="BD266">
        <f>IF(BC266="Yes",R266,"")</f>
        <v/>
      </c>
      <c r="BE266">
        <f>IFERROR(IF(SIGN(AE266)=1,"Increasing",IF(SIGN(AE266)=-1,"Decreasing","")),"")</f>
        <v/>
      </c>
      <c r="BF266">
        <f>IF(OR(AND(BE266="Increasing",BA266="Yes"),AND(BE266="Decreasing",BC266="Yes")),"Yes","No")</f>
        <v/>
      </c>
      <c r="BG266">
        <f>IF(I266="pos_trend","Yes","No")</f>
        <v/>
      </c>
      <c r="BH266">
        <f>IF(AF266&lt;&gt;"",IF(ABS(AF266)&gt;0.8,"Yes","No"),"")</f>
        <v/>
      </c>
    </row>
    <row r="267" spans="1:60">
      <c r="I267">
        <f>IF(AND(K267&gt; J267, L267&gt; K267, M267&gt; L267, N267&gt; M267), "pos_trend", IF(AND(K267&lt; J267, L267&lt; K267, M267&lt; L267, N267&lt; M267), "neg_trend", "N/A"))</f>
        <v/>
      </c>
      <c r="J267">
        <f>IFERROR(IF(TRIM(C267)="-", "N/A", IF(RIGHT(C267,1)=")",IF(RIGHT(C267,2)="T)",-1000000000000*VALUE(MID(C267,2,LEN(C267)-3)),IF(RIGHT(C267,2)="M)",-1000000*VALUE(MID(C267,2,LEN(C267)-3)),IF(RIGHT(C267,2)="B)",-1000000000*VALUE(MID(C267,2,LEN(C267)-3)),IF(RIGHT(C267,2)="k)",-1000*VALUE(MID(C267,2,LEN(C267)-3)),VALUE(SUBSTITUTE(C267,",","")))))),IF(RIGHT(C267,1)="T",1000000000000*VALUE(LEFT(C267,LEN(C267)-1)),IF(RIGHT(C267,1)="M",1000000*VALUE(LEFT(C267,LEN(C267)-1)),IF(RIGHT(C267,1)="B",1000000000*VALUE(LEFT(C267,LEN(C267)-1)),IF(RIGHT(C267,1)="%",0.01*VALUE(LEFT(C267,LEN(C267)-1)),IF(RIGHT(C267,1)="k",1000*VALUE(LEFT(C267,LEN(C267)-1)),VALUE(SUBSTITUTE(C267,",",""))))))))),"N/A")</f>
        <v/>
      </c>
      <c r="K267">
        <f>IFERROR(IF(TRIM(D267)="-", "N/A", IF(RIGHT(D267,1)=")",IF(RIGHT(D267,2)="T)",-1000000000000*VALUE(MID(D267,2,LEN(D267)-3)),IF(RIGHT(D267,2)="M)",-1000000*VALUE(MID(D267,2,LEN(D267)-3)),IF(RIGHT(D267,2)="B)",-1000000000*VALUE(MID(D267,2,LEN(D267)-3)),IF(RIGHT(D267,2)="k)",-1000*VALUE(MID(D267,2,LEN(D267)-3)),VALUE(SUBSTITUTE(D267,",","")))))),IF(RIGHT(D267,1)="T",1000000000000*VALUE(LEFT(D267,LEN(D267)-1)),IF(RIGHT(D267,1)="M",1000000*VALUE(LEFT(D267,LEN(D267)-1)),IF(RIGHT(D267,1)="B",1000000000*VALUE(LEFT(D267,LEN(D267)-1)),IF(RIGHT(D267,1)="%",0.01*VALUE(LEFT(D267,LEN(D267)-1)),IF(RIGHT(D267,1)="k",1000*VALUE(LEFT(D267,LEN(D267)-1)),VALUE(SUBSTITUTE(D267,",",""))))))))),"N/A")</f>
        <v/>
      </c>
      <c r="L267">
        <f>IFERROR(IF(TRIM(E267)="-", "N/A", IF(RIGHT(E267,1)=")",IF(RIGHT(E267,2)="T)",-1000000000000*VALUE(MID(E267,2,LEN(E267)-3)),IF(RIGHT(E267,2)="M)",-1000000*VALUE(MID(E267,2,LEN(E267)-3)),IF(RIGHT(E267,2)="B)",-1000000000*VALUE(MID(E267,2,LEN(E267)-3)),IF(RIGHT(E267,2)="k)",-1000*VALUE(MID(E267,2,LEN(E267)-3)),VALUE(SUBSTITUTE(E267,",","")))))),IF(RIGHT(E267,1)="T",1000000000000*VALUE(LEFT(E267,LEN(E267)-1)),IF(RIGHT(E267,1)="M",1000000*VALUE(LEFT(E267,LEN(E267)-1)),IF(RIGHT(E267,1)="B",1000000000*VALUE(LEFT(E267,LEN(E267)-1)),IF(RIGHT(E267,1)="%",0.01*VALUE(LEFT(E267,LEN(E267)-1)),IF(RIGHT(E267,1)="k",1000*VALUE(LEFT(E267,LEN(E267)-1)),VALUE(SUBSTITUTE(E267,",",""))))))))),"N/A")</f>
        <v/>
      </c>
      <c r="M267">
        <f>IFERROR(IF(TRIM(F267)="-", "N/A", IF(RIGHT(F267,1)=")",IF(RIGHT(F267,2)="T)",-1000000000000*VALUE(MID(F267,2,LEN(F267)-3)),IF(RIGHT(F267,2)="M)",-1000000*VALUE(MID(F267,2,LEN(F267)-3)),IF(RIGHT(F267,2)="B)",-1000000000*VALUE(MID(F267,2,LEN(F267)-3)),IF(RIGHT(F267,2)="k)",-1000*VALUE(MID(F267,2,LEN(F267)-3)),VALUE(SUBSTITUTE(F267,",","")))))),IF(RIGHT(F267,1)="T",1000000000000*VALUE(LEFT(F267,LEN(F267)-1)),IF(RIGHT(F267,1)="M",1000000*VALUE(LEFT(F267,LEN(F267)-1)),IF(RIGHT(F267,1)="B",1000000000*VALUE(LEFT(F267,LEN(F267)-1)),IF(RIGHT(F267,1)="%",0.01*VALUE(LEFT(F267,LEN(F267)-1)),IF(RIGHT(F267,1)="k",1000*VALUE(LEFT(F267,LEN(F267)-1)),VALUE(SUBSTITUTE(F267,",",""))))))))),"N/A")</f>
        <v/>
      </c>
      <c r="N267">
        <f>IFERROR(IF(TRIM(G267)="-", "N/A", IF(RIGHT(G267,1)=")",IF(RIGHT(G267,2)="T)",-1000000000000*VALUE(MID(G267,2,LEN(G267)-3)),IF(RIGHT(G267,2)="M)",-1000000*VALUE(MID(G267,2,LEN(G267)-3)),IF(RIGHT(G267,2)="B)",-1000000000*VALUE(MID(G267,2,LEN(G267)-3)),IF(RIGHT(G267,2)="k)",-1000*VALUE(MID(G267,2,LEN(G267)-3)),VALUE(SUBSTITUTE(G267,",","")))))),IF(RIGHT(G267,1)="T",1000000000000*VALUE(LEFT(G267,LEN(G267)-1)),IF(RIGHT(G267,1)="M",1000000*VALUE(LEFT(G267,LEN(G267)-1)),IF(RIGHT(G267,1)="B",1000000000*VALUE(LEFT(G267,LEN(G267)-1)),IF(RIGHT(G267,1)="%",0.01*VALUE(LEFT(G267,LEN(G267)-1)),IF(RIGHT(G267,1)="k",1000*VALUE(LEFT(G267,LEN(G267)-1)),VALUE(SUBSTITUTE(G267,",",""))))))))),"N/A")</f>
        <v/>
      </c>
      <c r="P267">
        <f>MAX(J267:N267)</f>
        <v/>
      </c>
      <c r="Q267">
        <f>IFERROR(J144+MATCH(P267,J267:N267,0)-1,"")</f>
        <v/>
      </c>
      <c r="R267">
        <f>IF(Q267="","",MIN(J267:N267))</f>
        <v/>
      </c>
      <c r="S267">
        <f>IFERROR(J144+MATCH(R267,J267:N267,0)-1,"")</f>
        <v/>
      </c>
      <c r="T267">
        <f>IFERROR(AVERAGE(J267:N267),"")</f>
        <v/>
      </c>
      <c r="U267">
        <f>IFERROR(STDEV(J267:N267),"")</f>
        <v/>
      </c>
      <c r="V267">
        <f>IFERROR(IF(C267="-","",IF(ISBLANK(B267),"",IF(OR(ISNUMBER(FIND("Growth",B267)),ISNUMBER(FIND("Margin",B267))),"",(J267-T267)/U267))),"")</f>
        <v/>
      </c>
      <c r="W267">
        <f>IFERROR(IF(OR(D267="-",ISBLANK(D267)),"",(K267-T267)/U267),"")</f>
        <v/>
      </c>
      <c r="X267">
        <f>IFERROR(IF(OR(E267="-",ISBLANK(E267)),"",(L267-T267)/U267),"")</f>
        <v/>
      </c>
      <c r="Y267">
        <f>IFERROR(IF(OR(F267="-",ISBLANK(F267)),"",(M267-T267)/U267),"")</f>
        <v/>
      </c>
      <c r="Z267">
        <f>IFERROR(IF(OR(G267="-",ISBLANK(G267)),"",(N267-T267)/U267),"")</f>
        <v/>
      </c>
      <c r="AA267">
        <f>IF(MAX(MAX(V267:Z267),ABS(MIN(V267:Z267)))=ABS(MIN(V267:Z267)),MIN(V267:Z267),MAX(V267:Z267))</f>
        <v/>
      </c>
      <c r="AB267">
        <f>IFERROR(V144+MATCH(AA267,V267:Z267,0)-1,"")</f>
        <v/>
      </c>
      <c r="AC267">
        <f>IF(AB267&lt;&gt;"",IF(S267=AB267,"Low",IF(AB267=Q267,"High","")),"")</f>
        <v/>
      </c>
      <c r="AE267">
        <f>IF(ISNUMBER(MATCH("N/A",J267:N267,0)),"",IFERROR((5 * SUMPRODUCT(J144:N144,J267:N267) - PRODUCT(SUM(J144:N144),SUM(J267:N267))) / ((5 * SUM((J144^2)+(K144^2)+(L144^2)+(M144^2)+(N144^2))) - SUM(J144:N144)^2),""))</f>
        <v/>
      </c>
      <c r="AF267">
        <f>IFERROR(CORREL(J144:N144,J267:N267),"")</f>
        <v/>
      </c>
      <c r="AZ267">
        <f>IF(Q267=S267,0,1)</f>
        <v/>
      </c>
      <c r="BA267">
        <f>IF(AZ267=1,IF(Q267="","",IF(Q267=N144,"Yes","No")),"")</f>
        <v/>
      </c>
      <c r="BB267">
        <f>IF(BA267="Yes",P267,"")</f>
        <v/>
      </c>
      <c r="BC267">
        <f>IF(AZ267=1,IF(S267="","",IF(S267=N144,"Yes","No")),"")</f>
        <v/>
      </c>
      <c r="BD267">
        <f>IF(BC267="Yes",R267,"")</f>
        <v/>
      </c>
      <c r="BE267">
        <f>IFERROR(IF(SIGN(AE267)=1,"Increasing",IF(SIGN(AE267)=-1,"Decreasing","")),"")</f>
        <v/>
      </c>
      <c r="BF267">
        <f>IF(OR(AND(BE267="Increasing",BA267="Yes"),AND(BE267="Decreasing",BC267="Yes")),"Yes","No")</f>
        <v/>
      </c>
      <c r="BG267">
        <f>IF(I267="pos_trend","Yes","No")</f>
        <v/>
      </c>
      <c r="BH267">
        <f>IF(AF267&lt;&gt;"",IF(ABS(AF267)&gt;0.8,"Yes","No"),"")</f>
        <v/>
      </c>
    </row>
    <row r="268" spans="1:60">
      <c r="I268">
        <f>IF(AND(K268&gt; J268, L268&gt; K268, M268&gt; L268, N268&gt; M268), "pos_trend", IF(AND(K268&lt; J268, L268&lt; K268, M268&lt; L268, N268&lt; M268), "neg_trend", "N/A"))</f>
        <v/>
      </c>
      <c r="J268">
        <f>IFERROR(IF(TRIM(C268)="-", "N/A", IF(RIGHT(C268,1)=")",IF(RIGHT(C268,2)="T)",-1000000000000*VALUE(MID(C268,2,LEN(C268)-3)),IF(RIGHT(C268,2)="M)",-1000000*VALUE(MID(C268,2,LEN(C268)-3)),IF(RIGHT(C268,2)="B)",-1000000000*VALUE(MID(C268,2,LEN(C268)-3)),IF(RIGHT(C268,2)="k)",-1000*VALUE(MID(C268,2,LEN(C268)-3)),VALUE(SUBSTITUTE(C268,",","")))))),IF(RIGHT(C268,1)="T",1000000000000*VALUE(LEFT(C268,LEN(C268)-1)),IF(RIGHT(C268,1)="M",1000000*VALUE(LEFT(C268,LEN(C268)-1)),IF(RIGHT(C268,1)="B",1000000000*VALUE(LEFT(C268,LEN(C268)-1)),IF(RIGHT(C268,1)="%",0.01*VALUE(LEFT(C268,LEN(C268)-1)),IF(RIGHT(C268,1)="k",1000*VALUE(LEFT(C268,LEN(C268)-1)),VALUE(SUBSTITUTE(C268,",",""))))))))),"N/A")</f>
        <v/>
      </c>
      <c r="K268">
        <f>IFERROR(IF(TRIM(D268)="-", "N/A", IF(RIGHT(D268,1)=")",IF(RIGHT(D268,2)="T)",-1000000000000*VALUE(MID(D268,2,LEN(D268)-3)),IF(RIGHT(D268,2)="M)",-1000000*VALUE(MID(D268,2,LEN(D268)-3)),IF(RIGHT(D268,2)="B)",-1000000000*VALUE(MID(D268,2,LEN(D268)-3)),IF(RIGHT(D268,2)="k)",-1000*VALUE(MID(D268,2,LEN(D268)-3)),VALUE(SUBSTITUTE(D268,",","")))))),IF(RIGHT(D268,1)="T",1000000000000*VALUE(LEFT(D268,LEN(D268)-1)),IF(RIGHT(D268,1)="M",1000000*VALUE(LEFT(D268,LEN(D268)-1)),IF(RIGHT(D268,1)="B",1000000000*VALUE(LEFT(D268,LEN(D268)-1)),IF(RIGHT(D268,1)="%",0.01*VALUE(LEFT(D268,LEN(D268)-1)),IF(RIGHT(D268,1)="k",1000*VALUE(LEFT(D268,LEN(D268)-1)),VALUE(SUBSTITUTE(D268,",",""))))))))),"N/A")</f>
        <v/>
      </c>
      <c r="L268">
        <f>IFERROR(IF(TRIM(E268)="-", "N/A", IF(RIGHT(E268,1)=")",IF(RIGHT(E268,2)="T)",-1000000000000*VALUE(MID(E268,2,LEN(E268)-3)),IF(RIGHT(E268,2)="M)",-1000000*VALUE(MID(E268,2,LEN(E268)-3)),IF(RIGHT(E268,2)="B)",-1000000000*VALUE(MID(E268,2,LEN(E268)-3)),IF(RIGHT(E268,2)="k)",-1000*VALUE(MID(E268,2,LEN(E268)-3)),VALUE(SUBSTITUTE(E268,",","")))))),IF(RIGHT(E268,1)="T",1000000000000*VALUE(LEFT(E268,LEN(E268)-1)),IF(RIGHT(E268,1)="M",1000000*VALUE(LEFT(E268,LEN(E268)-1)),IF(RIGHT(E268,1)="B",1000000000*VALUE(LEFT(E268,LEN(E268)-1)),IF(RIGHT(E268,1)="%",0.01*VALUE(LEFT(E268,LEN(E268)-1)),IF(RIGHT(E268,1)="k",1000*VALUE(LEFT(E268,LEN(E268)-1)),VALUE(SUBSTITUTE(E268,",",""))))))))),"N/A")</f>
        <v/>
      </c>
      <c r="M268">
        <f>IFERROR(IF(TRIM(F268)="-", "N/A", IF(RIGHT(F268,1)=")",IF(RIGHT(F268,2)="T)",-1000000000000*VALUE(MID(F268,2,LEN(F268)-3)),IF(RIGHT(F268,2)="M)",-1000000*VALUE(MID(F268,2,LEN(F268)-3)),IF(RIGHT(F268,2)="B)",-1000000000*VALUE(MID(F268,2,LEN(F268)-3)),IF(RIGHT(F268,2)="k)",-1000*VALUE(MID(F268,2,LEN(F268)-3)),VALUE(SUBSTITUTE(F268,",","")))))),IF(RIGHT(F268,1)="T",1000000000000*VALUE(LEFT(F268,LEN(F268)-1)),IF(RIGHT(F268,1)="M",1000000*VALUE(LEFT(F268,LEN(F268)-1)),IF(RIGHT(F268,1)="B",1000000000*VALUE(LEFT(F268,LEN(F268)-1)),IF(RIGHT(F268,1)="%",0.01*VALUE(LEFT(F268,LEN(F268)-1)),IF(RIGHT(F268,1)="k",1000*VALUE(LEFT(F268,LEN(F268)-1)),VALUE(SUBSTITUTE(F268,",",""))))))))),"N/A")</f>
        <v/>
      </c>
      <c r="N268">
        <f>IFERROR(IF(TRIM(G268)="-", "N/A", IF(RIGHT(G268,1)=")",IF(RIGHT(G268,2)="T)",-1000000000000*VALUE(MID(G268,2,LEN(G268)-3)),IF(RIGHT(G268,2)="M)",-1000000*VALUE(MID(G268,2,LEN(G268)-3)),IF(RIGHT(G268,2)="B)",-1000000000*VALUE(MID(G268,2,LEN(G268)-3)),IF(RIGHT(G268,2)="k)",-1000*VALUE(MID(G268,2,LEN(G268)-3)),VALUE(SUBSTITUTE(G268,",","")))))),IF(RIGHT(G268,1)="T",1000000000000*VALUE(LEFT(G268,LEN(G268)-1)),IF(RIGHT(G268,1)="M",1000000*VALUE(LEFT(G268,LEN(G268)-1)),IF(RIGHT(G268,1)="B",1000000000*VALUE(LEFT(G268,LEN(G268)-1)),IF(RIGHT(G268,1)="%",0.01*VALUE(LEFT(G268,LEN(G268)-1)),IF(RIGHT(G268,1)="k",1000*VALUE(LEFT(G268,LEN(G268)-1)),VALUE(SUBSTITUTE(G268,",",""))))))))),"N/A")</f>
        <v/>
      </c>
      <c r="P268">
        <f>MAX(J268:N268)</f>
        <v/>
      </c>
      <c r="Q268">
        <f>IFERROR(J144+MATCH(P268,J268:N268,0)-1,"")</f>
        <v/>
      </c>
      <c r="R268">
        <f>IF(Q268="","",MIN(J268:N268))</f>
        <v/>
      </c>
      <c r="S268">
        <f>IFERROR(J144+MATCH(R268,J268:N268,0)-1,"")</f>
        <v/>
      </c>
      <c r="T268">
        <f>IFERROR(AVERAGE(J268:N268),"")</f>
        <v/>
      </c>
      <c r="U268">
        <f>IFERROR(STDEV(J268:N268),"")</f>
        <v/>
      </c>
      <c r="V268">
        <f>IFERROR(IF(C268="-","",IF(ISBLANK(B268),"",IF(OR(ISNUMBER(FIND("Growth",B268)),ISNUMBER(FIND("Margin",B268))),"",(J268-T268)/U268))),"")</f>
        <v/>
      </c>
      <c r="W268">
        <f>IFERROR(IF(OR(D268="-",ISBLANK(D268)),"",(K268-T268)/U268),"")</f>
        <v/>
      </c>
      <c r="X268">
        <f>IFERROR(IF(OR(E268="-",ISBLANK(E268)),"",(L268-T268)/U268),"")</f>
        <v/>
      </c>
      <c r="Y268">
        <f>IFERROR(IF(OR(F268="-",ISBLANK(F268)),"",(M268-T268)/U268),"")</f>
        <v/>
      </c>
      <c r="Z268">
        <f>IFERROR(IF(OR(G268="-",ISBLANK(G268)),"",(N268-T268)/U268),"")</f>
        <v/>
      </c>
      <c r="AA268">
        <f>IF(MAX(MAX(V268:Z268),ABS(MIN(V268:Z268)))=ABS(MIN(V268:Z268)),MIN(V268:Z268),MAX(V268:Z268))</f>
        <v/>
      </c>
      <c r="AB268">
        <f>IFERROR(V144+MATCH(AA268,V268:Z268,0)-1,"")</f>
        <v/>
      </c>
      <c r="AC268">
        <f>IF(AB268&lt;&gt;"",IF(S268=AB268,"Low",IF(AB268=Q268,"High","")),"")</f>
        <v/>
      </c>
      <c r="AE268">
        <f>IF(ISNUMBER(MATCH("N/A",J268:N268,0)),"",IFERROR((5 * SUMPRODUCT(J144:N144,J268:N268) - PRODUCT(SUM(J144:N144),SUM(J268:N268))) / ((5 * SUM((J144^2)+(K144^2)+(L144^2)+(M144^2)+(N144^2))) - SUM(J144:N144)^2),""))</f>
        <v/>
      </c>
      <c r="AF268">
        <f>IFERROR(CORREL(J144:N144,J268:N268),"")</f>
        <v/>
      </c>
      <c r="AZ268">
        <f>IF(Q268=S268,0,1)</f>
        <v/>
      </c>
      <c r="BA268">
        <f>IF(AZ268=1,IF(Q268="","",IF(Q268=N144,"Yes","No")),"")</f>
        <v/>
      </c>
      <c r="BB268">
        <f>IF(BA268="Yes",P268,"")</f>
        <v/>
      </c>
      <c r="BC268">
        <f>IF(AZ268=1,IF(S268="","",IF(S268=N144,"Yes","No")),"")</f>
        <v/>
      </c>
      <c r="BD268">
        <f>IF(BC268="Yes",R268,"")</f>
        <v/>
      </c>
      <c r="BE268">
        <f>IFERROR(IF(SIGN(AE268)=1,"Increasing",IF(SIGN(AE268)=-1,"Decreasing","")),"")</f>
        <v/>
      </c>
      <c r="BF268">
        <f>IF(OR(AND(BE268="Increasing",BA268="Yes"),AND(BE268="Decreasing",BC268="Yes")),"Yes","No")</f>
        <v/>
      </c>
      <c r="BG268">
        <f>IF(I268="pos_trend","Yes","No")</f>
        <v/>
      </c>
      <c r="BH268">
        <f>IF(AF268&lt;&gt;"",IF(ABS(AF268)&gt;0.8,"Yes","No"),"")</f>
        <v/>
      </c>
    </row>
    <row r="269" spans="1:60">
      <c r="I269">
        <f>IF(AND(K269&gt; J269, L269&gt; K269, M269&gt; L269, N269&gt; M269), "pos_trend", IF(AND(K269&lt; J269, L269&lt; K269, M269&lt; L269, N269&lt; M269), "neg_trend", "N/A"))</f>
        <v/>
      </c>
      <c r="J269">
        <f>IFERROR(IF(TRIM(C269)="-", "N/A", IF(RIGHT(C269,1)=")",IF(RIGHT(C269,2)="T)",-1000000000000*VALUE(MID(C269,2,LEN(C269)-3)),IF(RIGHT(C269,2)="M)",-1000000*VALUE(MID(C269,2,LEN(C269)-3)),IF(RIGHT(C269,2)="B)",-1000000000*VALUE(MID(C269,2,LEN(C269)-3)),IF(RIGHT(C269,2)="k)",-1000*VALUE(MID(C269,2,LEN(C269)-3)),VALUE(SUBSTITUTE(C269,",","")))))),IF(RIGHT(C269,1)="T",1000000000000*VALUE(LEFT(C269,LEN(C269)-1)),IF(RIGHT(C269,1)="M",1000000*VALUE(LEFT(C269,LEN(C269)-1)),IF(RIGHT(C269,1)="B",1000000000*VALUE(LEFT(C269,LEN(C269)-1)),IF(RIGHT(C269,1)="%",0.01*VALUE(LEFT(C269,LEN(C269)-1)),IF(RIGHT(C269,1)="k",1000*VALUE(LEFT(C269,LEN(C269)-1)),VALUE(SUBSTITUTE(C269,",",""))))))))),"N/A")</f>
        <v/>
      </c>
      <c r="K269">
        <f>IFERROR(IF(TRIM(D269)="-", "N/A", IF(RIGHT(D269,1)=")",IF(RIGHT(D269,2)="T)",-1000000000000*VALUE(MID(D269,2,LEN(D269)-3)),IF(RIGHT(D269,2)="M)",-1000000*VALUE(MID(D269,2,LEN(D269)-3)),IF(RIGHT(D269,2)="B)",-1000000000*VALUE(MID(D269,2,LEN(D269)-3)),IF(RIGHT(D269,2)="k)",-1000*VALUE(MID(D269,2,LEN(D269)-3)),VALUE(SUBSTITUTE(D269,",","")))))),IF(RIGHT(D269,1)="T",1000000000000*VALUE(LEFT(D269,LEN(D269)-1)),IF(RIGHT(D269,1)="M",1000000*VALUE(LEFT(D269,LEN(D269)-1)),IF(RIGHT(D269,1)="B",1000000000*VALUE(LEFT(D269,LEN(D269)-1)),IF(RIGHT(D269,1)="%",0.01*VALUE(LEFT(D269,LEN(D269)-1)),IF(RIGHT(D269,1)="k",1000*VALUE(LEFT(D269,LEN(D269)-1)),VALUE(SUBSTITUTE(D269,",",""))))))))),"N/A")</f>
        <v/>
      </c>
      <c r="L269">
        <f>IFERROR(IF(TRIM(E269)="-", "N/A", IF(RIGHT(E269,1)=")",IF(RIGHT(E269,2)="T)",-1000000000000*VALUE(MID(E269,2,LEN(E269)-3)),IF(RIGHT(E269,2)="M)",-1000000*VALUE(MID(E269,2,LEN(E269)-3)),IF(RIGHT(E269,2)="B)",-1000000000*VALUE(MID(E269,2,LEN(E269)-3)),IF(RIGHT(E269,2)="k)",-1000*VALUE(MID(E269,2,LEN(E269)-3)),VALUE(SUBSTITUTE(E269,",","")))))),IF(RIGHT(E269,1)="T",1000000000000*VALUE(LEFT(E269,LEN(E269)-1)),IF(RIGHT(E269,1)="M",1000000*VALUE(LEFT(E269,LEN(E269)-1)),IF(RIGHT(E269,1)="B",1000000000*VALUE(LEFT(E269,LEN(E269)-1)),IF(RIGHT(E269,1)="%",0.01*VALUE(LEFT(E269,LEN(E269)-1)),IF(RIGHT(E269,1)="k",1000*VALUE(LEFT(E269,LEN(E269)-1)),VALUE(SUBSTITUTE(E269,",",""))))))))),"N/A")</f>
        <v/>
      </c>
      <c r="M269">
        <f>IFERROR(IF(TRIM(F269)="-", "N/A", IF(RIGHT(F269,1)=")",IF(RIGHT(F269,2)="T)",-1000000000000*VALUE(MID(F269,2,LEN(F269)-3)),IF(RIGHT(F269,2)="M)",-1000000*VALUE(MID(F269,2,LEN(F269)-3)),IF(RIGHT(F269,2)="B)",-1000000000*VALUE(MID(F269,2,LEN(F269)-3)),IF(RIGHT(F269,2)="k)",-1000*VALUE(MID(F269,2,LEN(F269)-3)),VALUE(SUBSTITUTE(F269,",","")))))),IF(RIGHT(F269,1)="T",1000000000000*VALUE(LEFT(F269,LEN(F269)-1)),IF(RIGHT(F269,1)="M",1000000*VALUE(LEFT(F269,LEN(F269)-1)),IF(RIGHT(F269,1)="B",1000000000*VALUE(LEFT(F269,LEN(F269)-1)),IF(RIGHT(F269,1)="%",0.01*VALUE(LEFT(F269,LEN(F269)-1)),IF(RIGHT(F269,1)="k",1000*VALUE(LEFT(F269,LEN(F269)-1)),VALUE(SUBSTITUTE(F269,",",""))))))))),"N/A")</f>
        <v/>
      </c>
      <c r="N269">
        <f>IFERROR(IF(TRIM(G269)="-", "N/A", IF(RIGHT(G269,1)=")",IF(RIGHT(G269,2)="T)",-1000000000000*VALUE(MID(G269,2,LEN(G269)-3)),IF(RIGHT(G269,2)="M)",-1000000*VALUE(MID(G269,2,LEN(G269)-3)),IF(RIGHT(G269,2)="B)",-1000000000*VALUE(MID(G269,2,LEN(G269)-3)),IF(RIGHT(G269,2)="k)",-1000*VALUE(MID(G269,2,LEN(G269)-3)),VALUE(SUBSTITUTE(G269,",","")))))),IF(RIGHT(G269,1)="T",1000000000000*VALUE(LEFT(G269,LEN(G269)-1)),IF(RIGHT(G269,1)="M",1000000*VALUE(LEFT(G269,LEN(G269)-1)),IF(RIGHT(G269,1)="B",1000000000*VALUE(LEFT(G269,LEN(G269)-1)),IF(RIGHT(G269,1)="%",0.01*VALUE(LEFT(G269,LEN(G269)-1)),IF(RIGHT(G269,1)="k",1000*VALUE(LEFT(G269,LEN(G269)-1)),VALUE(SUBSTITUTE(G269,",",""))))))))),"N/A")</f>
        <v/>
      </c>
      <c r="P269">
        <f>MAX(J269:N269)</f>
        <v/>
      </c>
      <c r="Q269">
        <f>IFERROR(J144+MATCH(P269,J269:N269,0)-1,"")</f>
        <v/>
      </c>
      <c r="R269">
        <f>IF(Q269="","",MIN(J269:N269))</f>
        <v/>
      </c>
      <c r="S269">
        <f>IFERROR(J144+MATCH(R269,J269:N269,0)-1,"")</f>
        <v/>
      </c>
      <c r="T269">
        <f>IFERROR(AVERAGE(J269:N269),"")</f>
        <v/>
      </c>
      <c r="U269">
        <f>IFERROR(STDEV(J269:N269),"")</f>
        <v/>
      </c>
      <c r="V269">
        <f>IFERROR(IF(C269="-","",IF(ISBLANK(B269),"",IF(OR(ISNUMBER(FIND("Growth",B269)),ISNUMBER(FIND("Margin",B269))),"",(J269-T269)/U269))),"")</f>
        <v/>
      </c>
      <c r="W269">
        <f>IFERROR(IF(OR(D269="-",ISBLANK(D269)),"",(K269-T269)/U269),"")</f>
        <v/>
      </c>
      <c r="X269">
        <f>IFERROR(IF(OR(E269="-",ISBLANK(E269)),"",(L269-T269)/U269),"")</f>
        <v/>
      </c>
      <c r="Y269">
        <f>IFERROR(IF(OR(F269="-",ISBLANK(F269)),"",(M269-T269)/U269),"")</f>
        <v/>
      </c>
      <c r="Z269">
        <f>IFERROR(IF(OR(G269="-",ISBLANK(G269)),"",(N269-T269)/U269),"")</f>
        <v/>
      </c>
      <c r="AA269">
        <f>IF(MAX(MAX(V269:Z269),ABS(MIN(V269:Z269)))=ABS(MIN(V269:Z269)),MIN(V269:Z269),MAX(V269:Z269))</f>
        <v/>
      </c>
      <c r="AB269">
        <f>IFERROR(V144+MATCH(AA269,V269:Z269,0)-1,"")</f>
        <v/>
      </c>
      <c r="AC269">
        <f>IF(AB269&lt;&gt;"",IF(S269=AB269,"Low",IF(AB269=Q269,"High","")),"")</f>
        <v/>
      </c>
      <c r="AE269">
        <f>IF(ISNUMBER(MATCH("N/A",J269:N269,0)),"",IFERROR((5 * SUMPRODUCT(J144:N144,J269:N269) - PRODUCT(SUM(J144:N144),SUM(J269:N269))) / ((5 * SUM((J144^2)+(K144^2)+(L144^2)+(M144^2)+(N144^2))) - SUM(J144:N144)^2),""))</f>
        <v/>
      </c>
      <c r="AF269">
        <f>IFERROR(CORREL(J144:N144,J269:N269),"")</f>
        <v/>
      </c>
      <c r="AZ269">
        <f>IF(Q269=S269,0,1)</f>
        <v/>
      </c>
      <c r="BA269">
        <f>IF(AZ269=1,IF(Q269="","",IF(Q269=N144,"Yes","No")),"")</f>
        <v/>
      </c>
      <c r="BB269">
        <f>IF(BA269="Yes",P269,"")</f>
        <v/>
      </c>
      <c r="BC269">
        <f>IF(AZ269=1,IF(S269="","",IF(S269=N144,"Yes","No")),"")</f>
        <v/>
      </c>
      <c r="BD269">
        <f>IF(BC269="Yes",R269,"")</f>
        <v/>
      </c>
      <c r="BE269">
        <f>IFERROR(IF(SIGN(AE269)=1,"Increasing",IF(SIGN(AE269)=-1,"Decreasing","")),"")</f>
        <v/>
      </c>
      <c r="BF269">
        <f>IF(OR(AND(BE269="Increasing",BA269="Yes"),AND(BE269="Decreasing",BC269="Yes")),"Yes","No")</f>
        <v/>
      </c>
      <c r="BG269">
        <f>IF(I269="pos_trend","Yes","No")</f>
        <v/>
      </c>
      <c r="BH269">
        <f>IF(AF269&lt;&gt;"",IF(ABS(AF269)&gt;0.8,"Yes","No"),"")</f>
        <v/>
      </c>
    </row>
    <row r="270" spans="1:60">
      <c r="I270">
        <f>IF(AND(K270&gt; J270, L270&gt; K270, M270&gt; L270, N270&gt; M270), "pos_trend", IF(AND(K270&lt; J270, L270&lt; K270, M270&lt; L270, N270&lt; M270), "neg_trend", "N/A"))</f>
        <v/>
      </c>
      <c r="J270">
        <f>IFERROR(IF(TRIM(C270)="-", "N/A", IF(RIGHT(C270,1)=")",IF(RIGHT(C270,2)="T)",-1000000000000*VALUE(MID(C270,2,LEN(C270)-3)),IF(RIGHT(C270,2)="M)",-1000000*VALUE(MID(C270,2,LEN(C270)-3)),IF(RIGHT(C270,2)="B)",-1000000000*VALUE(MID(C270,2,LEN(C270)-3)),IF(RIGHT(C270,2)="k)",-1000*VALUE(MID(C270,2,LEN(C270)-3)),VALUE(SUBSTITUTE(C270,",","")))))),IF(RIGHT(C270,1)="T",1000000000000*VALUE(LEFT(C270,LEN(C270)-1)),IF(RIGHT(C270,1)="M",1000000*VALUE(LEFT(C270,LEN(C270)-1)),IF(RIGHT(C270,1)="B",1000000000*VALUE(LEFT(C270,LEN(C270)-1)),IF(RIGHT(C270,1)="%",0.01*VALUE(LEFT(C270,LEN(C270)-1)),IF(RIGHT(C270,1)="k",1000*VALUE(LEFT(C270,LEN(C270)-1)),VALUE(SUBSTITUTE(C270,",",""))))))))),"N/A")</f>
        <v/>
      </c>
      <c r="K270">
        <f>IFERROR(IF(TRIM(D270)="-", "N/A", IF(RIGHT(D270,1)=")",IF(RIGHT(D270,2)="T)",-1000000000000*VALUE(MID(D270,2,LEN(D270)-3)),IF(RIGHT(D270,2)="M)",-1000000*VALUE(MID(D270,2,LEN(D270)-3)),IF(RIGHT(D270,2)="B)",-1000000000*VALUE(MID(D270,2,LEN(D270)-3)),IF(RIGHT(D270,2)="k)",-1000*VALUE(MID(D270,2,LEN(D270)-3)),VALUE(SUBSTITUTE(D270,",","")))))),IF(RIGHT(D270,1)="T",1000000000000*VALUE(LEFT(D270,LEN(D270)-1)),IF(RIGHT(D270,1)="M",1000000*VALUE(LEFT(D270,LEN(D270)-1)),IF(RIGHT(D270,1)="B",1000000000*VALUE(LEFT(D270,LEN(D270)-1)),IF(RIGHT(D270,1)="%",0.01*VALUE(LEFT(D270,LEN(D270)-1)),IF(RIGHT(D270,1)="k",1000*VALUE(LEFT(D270,LEN(D270)-1)),VALUE(SUBSTITUTE(D270,",",""))))))))),"N/A")</f>
        <v/>
      </c>
      <c r="L270">
        <f>IFERROR(IF(TRIM(E270)="-", "N/A", IF(RIGHT(E270,1)=")",IF(RIGHT(E270,2)="T)",-1000000000000*VALUE(MID(E270,2,LEN(E270)-3)),IF(RIGHT(E270,2)="M)",-1000000*VALUE(MID(E270,2,LEN(E270)-3)),IF(RIGHT(E270,2)="B)",-1000000000*VALUE(MID(E270,2,LEN(E270)-3)),IF(RIGHT(E270,2)="k)",-1000*VALUE(MID(E270,2,LEN(E270)-3)),VALUE(SUBSTITUTE(E270,",","")))))),IF(RIGHT(E270,1)="T",1000000000000*VALUE(LEFT(E270,LEN(E270)-1)),IF(RIGHT(E270,1)="M",1000000*VALUE(LEFT(E270,LEN(E270)-1)),IF(RIGHT(E270,1)="B",1000000000*VALUE(LEFT(E270,LEN(E270)-1)),IF(RIGHT(E270,1)="%",0.01*VALUE(LEFT(E270,LEN(E270)-1)),IF(RIGHT(E270,1)="k",1000*VALUE(LEFT(E270,LEN(E270)-1)),VALUE(SUBSTITUTE(E270,",",""))))))))),"N/A")</f>
        <v/>
      </c>
      <c r="M270">
        <f>IFERROR(IF(TRIM(F270)="-", "N/A", IF(RIGHT(F270,1)=")",IF(RIGHT(F270,2)="T)",-1000000000000*VALUE(MID(F270,2,LEN(F270)-3)),IF(RIGHT(F270,2)="M)",-1000000*VALUE(MID(F270,2,LEN(F270)-3)),IF(RIGHT(F270,2)="B)",-1000000000*VALUE(MID(F270,2,LEN(F270)-3)),IF(RIGHT(F270,2)="k)",-1000*VALUE(MID(F270,2,LEN(F270)-3)),VALUE(SUBSTITUTE(F270,",","")))))),IF(RIGHT(F270,1)="T",1000000000000*VALUE(LEFT(F270,LEN(F270)-1)),IF(RIGHT(F270,1)="M",1000000*VALUE(LEFT(F270,LEN(F270)-1)),IF(RIGHT(F270,1)="B",1000000000*VALUE(LEFT(F270,LEN(F270)-1)),IF(RIGHT(F270,1)="%",0.01*VALUE(LEFT(F270,LEN(F270)-1)),IF(RIGHT(F270,1)="k",1000*VALUE(LEFT(F270,LEN(F270)-1)),VALUE(SUBSTITUTE(F270,",",""))))))))),"N/A")</f>
        <v/>
      </c>
      <c r="N270">
        <f>IFERROR(IF(TRIM(G270)="-", "N/A", IF(RIGHT(G270,1)=")",IF(RIGHT(G270,2)="T)",-1000000000000*VALUE(MID(G270,2,LEN(G270)-3)),IF(RIGHT(G270,2)="M)",-1000000*VALUE(MID(G270,2,LEN(G270)-3)),IF(RIGHT(G270,2)="B)",-1000000000*VALUE(MID(G270,2,LEN(G270)-3)),IF(RIGHT(G270,2)="k)",-1000*VALUE(MID(G270,2,LEN(G270)-3)),VALUE(SUBSTITUTE(G270,",","")))))),IF(RIGHT(G270,1)="T",1000000000000*VALUE(LEFT(G270,LEN(G270)-1)),IF(RIGHT(G270,1)="M",1000000*VALUE(LEFT(G270,LEN(G270)-1)),IF(RIGHT(G270,1)="B",1000000000*VALUE(LEFT(G270,LEN(G270)-1)),IF(RIGHT(G270,1)="%",0.01*VALUE(LEFT(G270,LEN(G270)-1)),IF(RIGHT(G270,1)="k",1000*VALUE(LEFT(G270,LEN(G270)-1)),VALUE(SUBSTITUTE(G270,",",""))))))))),"N/A")</f>
        <v/>
      </c>
      <c r="P270">
        <f>MAX(J270:N270)</f>
        <v/>
      </c>
      <c r="Q270">
        <f>IFERROR(J144+MATCH(P270,J270:N270,0)-1,"")</f>
        <v/>
      </c>
      <c r="R270">
        <f>IF(Q270="","",MIN(J270:N270))</f>
        <v/>
      </c>
      <c r="S270">
        <f>IFERROR(J144+MATCH(R270,J270:N270,0)-1,"")</f>
        <v/>
      </c>
      <c r="T270">
        <f>IFERROR(AVERAGE(J270:N270),"")</f>
        <v/>
      </c>
      <c r="U270">
        <f>IFERROR(STDEV(J270:N270),"")</f>
        <v/>
      </c>
      <c r="V270">
        <f>IFERROR(IF(C270="-","",IF(ISBLANK(B270),"",IF(OR(ISNUMBER(FIND("Growth",B270)),ISNUMBER(FIND("Margin",B270))),"",(J270-T270)/U270))),"")</f>
        <v/>
      </c>
      <c r="W270">
        <f>IFERROR(IF(OR(D270="-",ISBLANK(D270)),"",(K270-T270)/U270),"")</f>
        <v/>
      </c>
      <c r="X270">
        <f>IFERROR(IF(OR(E270="-",ISBLANK(E270)),"",(L270-T270)/U270),"")</f>
        <v/>
      </c>
      <c r="Y270">
        <f>IFERROR(IF(OR(F270="-",ISBLANK(F270)),"",(M270-T270)/U270),"")</f>
        <v/>
      </c>
      <c r="Z270">
        <f>IFERROR(IF(OR(G270="-",ISBLANK(G270)),"",(N270-T270)/U270),"")</f>
        <v/>
      </c>
      <c r="AA270">
        <f>IF(MAX(MAX(V270:Z270),ABS(MIN(V270:Z270)))=ABS(MIN(V270:Z270)),MIN(V270:Z270),MAX(V270:Z270))</f>
        <v/>
      </c>
      <c r="AB270">
        <f>IFERROR(V144+MATCH(AA270,V270:Z270,0)-1,"")</f>
        <v/>
      </c>
      <c r="AC270">
        <f>IF(AB270&lt;&gt;"",IF(S270=AB270,"Low",IF(AB270=Q270,"High","")),"")</f>
        <v/>
      </c>
      <c r="AE270">
        <f>IF(ISNUMBER(MATCH("N/A",J270:N270,0)),"",IFERROR((5 * SUMPRODUCT(J144:N144,J270:N270) - PRODUCT(SUM(J144:N144),SUM(J270:N270))) / ((5 * SUM((J144^2)+(K144^2)+(L144^2)+(M144^2)+(N144^2))) - SUM(J144:N144)^2),""))</f>
        <v/>
      </c>
      <c r="AF270">
        <f>IFERROR(CORREL(J144:N144,J270:N270),"")</f>
        <v/>
      </c>
      <c r="AZ270">
        <f>IF(Q270=S270,0,1)</f>
        <v/>
      </c>
      <c r="BA270">
        <f>IF(AZ270=1,IF(Q270="","",IF(Q270=N144,"Yes","No")),"")</f>
        <v/>
      </c>
      <c r="BB270">
        <f>IF(BA270="Yes",P270,"")</f>
        <v/>
      </c>
      <c r="BC270">
        <f>IF(AZ270=1,IF(S270="","",IF(S270=N144,"Yes","No")),"")</f>
        <v/>
      </c>
      <c r="BD270">
        <f>IF(BC270="Yes",R270,"")</f>
        <v/>
      </c>
      <c r="BE270">
        <f>IFERROR(IF(SIGN(AE270)=1,"Increasing",IF(SIGN(AE270)=-1,"Decreasing","")),"")</f>
        <v/>
      </c>
      <c r="BF270">
        <f>IF(OR(AND(BE270="Increasing",BA270="Yes"),AND(BE270="Decreasing",BC270="Yes")),"Yes","No")</f>
        <v/>
      </c>
      <c r="BG270">
        <f>IF(I270="pos_trend","Yes","No")</f>
        <v/>
      </c>
      <c r="BH270">
        <f>IF(AF270&lt;&gt;"",IF(ABS(AF270)&gt;0.8,"Yes","No"),"")</f>
        <v/>
      </c>
    </row>
    <row r="271" spans="1:60">
      <c r="P271">
        <f>MAX(J271:N271)</f>
        <v/>
      </c>
      <c r="Q271">
        <f>IFERROR(J144+MATCH(P271,J271:N271,0)-1,"")</f>
        <v/>
      </c>
      <c r="R271">
        <f>IF(Q271="","",MIN(J271:N271))</f>
        <v/>
      </c>
      <c r="S271">
        <f>IFERROR(J144+MATCH(R271,J271:N271,0)-1,"")</f>
        <v/>
      </c>
      <c r="T271">
        <f>IFERROR(AVERAGE(J271:N271),"")</f>
        <v/>
      </c>
      <c r="U271">
        <f>IFERROR(STDEV(J271:N271),"")</f>
        <v/>
      </c>
      <c r="V271">
        <f>IFERROR(IF(C271="-","",IF(ISBLANK(B271),"",IF(OR(ISNUMBER(FIND("Growth",B271)),ISNUMBER(FIND("Margin",B271))),"",(J271-T271)/U271))),"")</f>
        <v/>
      </c>
      <c r="W271">
        <f>IFERROR(IF(OR(D271="-",ISBLANK(D271)),"",(K271-T271)/U271),"")</f>
        <v/>
      </c>
      <c r="X271">
        <f>IFERROR(IF(OR(E271="-",ISBLANK(E271)),"",(L271-T271)/U271),"")</f>
        <v/>
      </c>
      <c r="Y271">
        <f>IFERROR(IF(OR(F271="-",ISBLANK(F271)),"",(M271-T271)/U271),"")</f>
        <v/>
      </c>
      <c r="Z271">
        <f>IFERROR(IF(OR(G271="-",ISBLANK(G271)),"",(N271-T271)/U271),"")</f>
        <v/>
      </c>
      <c r="AA271">
        <f>IF(MAX(MAX(V271:Z271),ABS(MIN(V271:Z271)))=ABS(MIN(V271:Z271)),MIN(V271:Z271),MAX(V271:Z271))</f>
        <v/>
      </c>
      <c r="AB271">
        <f>IFERROR(V144+MATCH(AA271,V271:Z271,0)-1,"")</f>
        <v/>
      </c>
      <c r="AC271">
        <f>IF(AB271&lt;&gt;"",IF(S271=AB271,"Low",IF(AB271=Q271,"High","")),"")</f>
        <v/>
      </c>
      <c r="AE271">
        <f>IF(ISNUMBER(MATCH("N/A",J271:N271,0)),"",IFERROR((5 * SUMPRODUCT(J144:N144,J271:N271) - PRODUCT(SUM(J144:N144),SUM(J271:N271))) / ((5 * SUM((J144^2)+(K144^2)+(L144^2)+(M144^2)+(N144^2))) - SUM(J144:N144)^2),""))</f>
        <v/>
      </c>
      <c r="AF271">
        <f>IFERROR(CORREL(J144:N144,J271:N271),"")</f>
        <v/>
      </c>
      <c r="AZ271">
        <f>IF(Q271=S271,0,1)</f>
        <v/>
      </c>
      <c r="BA271">
        <f>IF(AZ271=1,IF(Q271="","",IF(Q271=N144,"Yes","No")),"")</f>
        <v/>
      </c>
      <c r="BB271">
        <f>IF(BA271="Yes",P271,"")</f>
        <v/>
      </c>
      <c r="BC271">
        <f>IF(AZ271=1,IF(S271="","",IF(S271=N144,"Yes","No")),"")</f>
        <v/>
      </c>
      <c r="BD271">
        <f>IF(BC271="Yes",R271,"")</f>
        <v/>
      </c>
      <c r="BE271">
        <f>IFERROR(IF(SIGN(AE271)=1,"Increasing",IF(SIGN(AE271)=-1,"Decreasing","")),"")</f>
        <v/>
      </c>
      <c r="BF271">
        <f>IF(OR(AND(BE271="Increasing",BA271="Yes"),AND(BE271="Decreasing",BC271="Yes")),"Yes","No")</f>
        <v/>
      </c>
      <c r="BG271">
        <f>IF(I271="pos_trend","Yes","No")</f>
        <v/>
      </c>
      <c r="BH271">
        <f>IF(AF271&lt;&gt;"",IF(ABS(AF271)&gt;0.8,"Yes","No"),"")</f>
        <v/>
      </c>
    </row>
    <row r="272" spans="1:60">
      <c r="I272">
        <f>IF(AND(K272&gt; J272, L272&gt; K272, M272&gt; L272, N272&gt; M272), "pos_trend", IF(AND(K272&lt; J272, L272&lt; K272, M272&lt; L272, N272&lt; M272), "neg_trend", "N/A"))</f>
        <v/>
      </c>
      <c r="J272">
        <f>IFERROR(IF(TRIM(C272)="-", "N/A", IF(RIGHT(C272,1)=")",IF(RIGHT(C272,2)="T)",-1000000000000*VALUE(MID(C272,2,LEN(C272)-3)),IF(RIGHT(C272,2)="M)",-1000000*VALUE(MID(C272,2,LEN(C272)-3)),IF(RIGHT(C272,2)="B)",-1000000000*VALUE(MID(C272,2,LEN(C272)-3)),IF(RIGHT(C272,2)="k)",-1000*VALUE(MID(C272,2,LEN(C272)-3)),VALUE(SUBSTITUTE(C272,",","")))))),IF(RIGHT(C272,1)="T",1000000000000*VALUE(LEFT(C272,LEN(C272)-1)),IF(RIGHT(C272,1)="M",1000000*VALUE(LEFT(C272,LEN(C272)-1)),IF(RIGHT(C272,1)="B",1000000000*VALUE(LEFT(C272,LEN(C272)-1)),IF(RIGHT(C272,1)="%",0.01*VALUE(LEFT(C272,LEN(C272)-1)),IF(RIGHT(C272,1)="k",1000*VALUE(LEFT(C272,LEN(C272)-1)),VALUE(SUBSTITUTE(C272,",",""))))))))),"N/A")</f>
        <v/>
      </c>
      <c r="K272">
        <f>IFERROR(IF(TRIM(D272)="-", "N/A", IF(RIGHT(D272,1)=")",IF(RIGHT(D272,2)="T)",-1000000000000*VALUE(MID(D272,2,LEN(D272)-3)),IF(RIGHT(D272,2)="M)",-1000000*VALUE(MID(D272,2,LEN(D272)-3)),IF(RIGHT(D272,2)="B)",-1000000000*VALUE(MID(D272,2,LEN(D272)-3)),IF(RIGHT(D272,2)="k)",-1000*VALUE(MID(D272,2,LEN(D272)-3)),VALUE(SUBSTITUTE(D272,",","")))))),IF(RIGHT(D272,1)="T",1000000000000*VALUE(LEFT(D272,LEN(D272)-1)),IF(RIGHT(D272,1)="M",1000000*VALUE(LEFT(D272,LEN(D272)-1)),IF(RIGHT(D272,1)="B",1000000000*VALUE(LEFT(D272,LEN(D272)-1)),IF(RIGHT(D272,1)="%",0.01*VALUE(LEFT(D272,LEN(D272)-1)),IF(RIGHT(D272,1)="k",1000*VALUE(LEFT(D272,LEN(D272)-1)),VALUE(SUBSTITUTE(D272,",",""))))))))),"N/A")</f>
        <v/>
      </c>
      <c r="L272">
        <f>IFERROR(IF(TRIM(E272)="-", "N/A", IF(RIGHT(E272,1)=")",IF(RIGHT(E272,2)="T)",-1000000000000*VALUE(MID(E272,2,LEN(E272)-3)),IF(RIGHT(E272,2)="M)",-1000000*VALUE(MID(E272,2,LEN(E272)-3)),IF(RIGHT(E272,2)="B)",-1000000000*VALUE(MID(E272,2,LEN(E272)-3)),IF(RIGHT(E272,2)="k)",-1000*VALUE(MID(E272,2,LEN(E272)-3)),VALUE(SUBSTITUTE(E272,",","")))))),IF(RIGHT(E272,1)="T",1000000000000*VALUE(LEFT(E272,LEN(E272)-1)),IF(RIGHT(E272,1)="M",1000000*VALUE(LEFT(E272,LEN(E272)-1)),IF(RIGHT(E272,1)="B",1000000000*VALUE(LEFT(E272,LEN(E272)-1)),IF(RIGHT(E272,1)="%",0.01*VALUE(LEFT(E272,LEN(E272)-1)),IF(RIGHT(E272,1)="k",1000*VALUE(LEFT(E272,LEN(E272)-1)),VALUE(SUBSTITUTE(E272,",",""))))))))),"N/A")</f>
        <v/>
      </c>
      <c r="M272">
        <f>IFERROR(IF(TRIM(F272)="-", "N/A", IF(RIGHT(F272,1)=")",IF(RIGHT(F272,2)="T)",-1000000000000*VALUE(MID(F272,2,LEN(F272)-3)),IF(RIGHT(F272,2)="M)",-1000000*VALUE(MID(F272,2,LEN(F272)-3)),IF(RIGHT(F272,2)="B)",-1000000000*VALUE(MID(F272,2,LEN(F272)-3)),IF(RIGHT(F272,2)="k)",-1000*VALUE(MID(F272,2,LEN(F272)-3)),VALUE(SUBSTITUTE(F272,",","")))))),IF(RIGHT(F272,1)="T",1000000000000*VALUE(LEFT(F272,LEN(F272)-1)),IF(RIGHT(F272,1)="M",1000000*VALUE(LEFT(F272,LEN(F272)-1)),IF(RIGHT(F272,1)="B",1000000000*VALUE(LEFT(F272,LEN(F272)-1)),IF(RIGHT(F272,1)="%",0.01*VALUE(LEFT(F272,LEN(F272)-1)),IF(RIGHT(F272,1)="k",1000*VALUE(LEFT(F272,LEN(F272)-1)),VALUE(SUBSTITUTE(F272,",",""))))))))),"N/A")</f>
        <v/>
      </c>
      <c r="N272">
        <f>IFERROR(IF(TRIM(G272)="-", "N/A", IF(RIGHT(G272,1)=")",IF(RIGHT(G272,2)="T)",-1000000000000*VALUE(MID(G272,2,LEN(G272)-3)),IF(RIGHT(G272,2)="M)",-1000000*VALUE(MID(G272,2,LEN(G272)-3)),IF(RIGHT(G272,2)="B)",-1000000000*VALUE(MID(G272,2,LEN(G272)-3)),IF(RIGHT(G272,2)="k)",-1000*VALUE(MID(G272,2,LEN(G272)-3)),VALUE(SUBSTITUTE(G272,",","")))))),IF(RIGHT(G272,1)="T",1000000000000*VALUE(LEFT(G272,LEN(G272)-1)),IF(RIGHT(G272,1)="M",1000000*VALUE(LEFT(G272,LEN(G272)-1)),IF(RIGHT(G272,1)="B",1000000000*VALUE(LEFT(G272,LEN(G272)-1)),IF(RIGHT(G272,1)="%",0.01*VALUE(LEFT(G272,LEN(G272)-1)),IF(RIGHT(G272,1)="k",1000*VALUE(LEFT(G272,LEN(G272)-1)),VALUE(SUBSTITUTE(G272,",",""))))))))),"N/A")</f>
        <v/>
      </c>
      <c r="P272">
        <f>MAX(J272:N272)</f>
        <v/>
      </c>
      <c r="Q272">
        <f>IFERROR(J144+MATCH(P272,J272:N272,0)-1,"")</f>
        <v/>
      </c>
      <c r="R272">
        <f>IF(Q272="","",MIN(J272:N272))</f>
        <v/>
      </c>
      <c r="S272">
        <f>IFERROR(J144+MATCH(R272,J272:N272,0)-1,"")</f>
        <v/>
      </c>
      <c r="T272">
        <f>IFERROR(AVERAGE(J272:N272),"")</f>
        <v/>
      </c>
      <c r="U272">
        <f>IFERROR(STDEV(J272:N272),"")</f>
        <v/>
      </c>
      <c r="V272">
        <f>IFERROR(IF(C272="-","",IF(ISBLANK(B272),"",IF(OR(ISNUMBER(FIND("Growth",B272)),ISNUMBER(FIND("Margin",B272))),"",(J272-T272)/U272))),"")</f>
        <v/>
      </c>
      <c r="W272">
        <f>IFERROR(IF(OR(D272="-",ISBLANK(D272)),"",(K272-T272)/U272),"")</f>
        <v/>
      </c>
      <c r="X272">
        <f>IFERROR(IF(OR(E272="-",ISBLANK(E272)),"",(L272-T272)/U272),"")</f>
        <v/>
      </c>
      <c r="Y272">
        <f>IFERROR(IF(OR(F272="-",ISBLANK(F272)),"",(M272-T272)/U272),"")</f>
        <v/>
      </c>
      <c r="Z272">
        <f>IFERROR(IF(OR(G272="-",ISBLANK(G272)),"",(N272-T272)/U272),"")</f>
        <v/>
      </c>
      <c r="AA272">
        <f>IF(MAX(MAX(V272:Z272),ABS(MIN(V272:Z272)))=ABS(MIN(V272:Z272)),MIN(V272:Z272),MAX(V272:Z272))</f>
        <v/>
      </c>
      <c r="AB272">
        <f>IFERROR(V144+MATCH(AA272,V272:Z272,0)-1,"")</f>
        <v/>
      </c>
      <c r="AC272">
        <f>IF(AB272&lt;&gt;"",IF(S272=AB272,"Low",IF(AB272=Q272,"High","")),"")</f>
        <v/>
      </c>
      <c r="AE272">
        <f>IF(ISNUMBER(MATCH("N/A",J272:N272,0)),"",IFERROR((5 * SUMPRODUCT(J144:N144,J272:N272) - PRODUCT(SUM(J144:N144),SUM(J272:N272))) / ((5 * SUM((J144^2)+(K144^2)+(L144^2)+(M144^2)+(N144^2))) - SUM(J144:N144)^2),""))</f>
        <v/>
      </c>
      <c r="AF272">
        <f>IFERROR(CORREL(J144:N144,J272:N272),"")</f>
        <v/>
      </c>
      <c r="AZ272">
        <f>IF(Q272=S272,0,1)</f>
        <v/>
      </c>
      <c r="BA272">
        <f>IF(AZ272=1,IF(Q272="","",IF(Q272=N144,"Yes","No")),"")</f>
        <v/>
      </c>
      <c r="BB272">
        <f>IF(BA272="Yes",P272,"")</f>
        <v/>
      </c>
      <c r="BC272">
        <f>IF(AZ272=1,IF(S272="","",IF(S272=N144,"Yes","No")),"")</f>
        <v/>
      </c>
      <c r="BD272">
        <f>IF(BC272="Yes",R272,"")</f>
        <v/>
      </c>
      <c r="BE272">
        <f>IFERROR(IF(SIGN(AE272)=1,"Increasing",IF(SIGN(AE272)=-1,"Decreasing","")),"")</f>
        <v/>
      </c>
      <c r="BF272">
        <f>IF(OR(AND(BE272="Increasing",BA272="Yes"),AND(BE272="Decreasing",BC272="Yes")),"Yes","No")</f>
        <v/>
      </c>
      <c r="BG272">
        <f>IF(I272="pos_trend","Yes","No")</f>
        <v/>
      </c>
      <c r="BH272">
        <f>IF(AF272&lt;&gt;"",IF(ABS(AF272)&gt;0.8,"Yes","No"),"")</f>
        <v/>
      </c>
    </row>
    <row r="273" spans="1:60">
      <c r="I273">
        <f>IF(AND(K273&gt; J273, L273&gt; K273, M273&gt; L273, N273&gt; M273), "pos_trend", IF(AND(K273&lt; J273, L273&lt; K273, M273&lt; L273, N273&lt; M273), "neg_trend", "N/A"))</f>
        <v/>
      </c>
      <c r="J273">
        <f>IFERROR(IF(TRIM(C273)="-", "N/A", IF(RIGHT(C273,1)=")",IF(RIGHT(C273,2)="T)",-1000000000000*VALUE(MID(C273,2,LEN(C273)-3)),IF(RIGHT(C273,2)="M)",-1000000*VALUE(MID(C273,2,LEN(C273)-3)),IF(RIGHT(C273,2)="B)",-1000000000*VALUE(MID(C273,2,LEN(C273)-3)),IF(RIGHT(C273,2)="k)",-1000*VALUE(MID(C273,2,LEN(C273)-3)),VALUE(SUBSTITUTE(C273,",","")))))),IF(RIGHT(C273,1)="T",1000000000000*VALUE(LEFT(C273,LEN(C273)-1)),IF(RIGHT(C273,1)="M",1000000*VALUE(LEFT(C273,LEN(C273)-1)),IF(RIGHT(C273,1)="B",1000000000*VALUE(LEFT(C273,LEN(C273)-1)),IF(RIGHT(C273,1)="%",0.01*VALUE(LEFT(C273,LEN(C273)-1)),IF(RIGHT(C273,1)="k",1000*VALUE(LEFT(C273,LEN(C273)-1)),VALUE(SUBSTITUTE(C273,",",""))))))))),"N/A")</f>
        <v/>
      </c>
      <c r="K273">
        <f>IFERROR(IF(TRIM(D273)="-", "N/A", IF(RIGHT(D273,1)=")",IF(RIGHT(D273,2)="T)",-1000000000000*VALUE(MID(D273,2,LEN(D273)-3)),IF(RIGHT(D273,2)="M)",-1000000*VALUE(MID(D273,2,LEN(D273)-3)),IF(RIGHT(D273,2)="B)",-1000000000*VALUE(MID(D273,2,LEN(D273)-3)),IF(RIGHT(D273,2)="k)",-1000*VALUE(MID(D273,2,LEN(D273)-3)),VALUE(SUBSTITUTE(D273,",","")))))),IF(RIGHT(D273,1)="T",1000000000000*VALUE(LEFT(D273,LEN(D273)-1)),IF(RIGHT(D273,1)="M",1000000*VALUE(LEFT(D273,LEN(D273)-1)),IF(RIGHT(D273,1)="B",1000000000*VALUE(LEFT(D273,LEN(D273)-1)),IF(RIGHT(D273,1)="%",0.01*VALUE(LEFT(D273,LEN(D273)-1)),IF(RIGHT(D273,1)="k",1000*VALUE(LEFT(D273,LEN(D273)-1)),VALUE(SUBSTITUTE(D273,",",""))))))))),"N/A")</f>
        <v/>
      </c>
      <c r="L273">
        <f>IFERROR(IF(TRIM(E273)="-", "N/A", IF(RIGHT(E273,1)=")",IF(RIGHT(E273,2)="T)",-1000000000000*VALUE(MID(E273,2,LEN(E273)-3)),IF(RIGHT(E273,2)="M)",-1000000*VALUE(MID(E273,2,LEN(E273)-3)),IF(RIGHT(E273,2)="B)",-1000000000*VALUE(MID(E273,2,LEN(E273)-3)),IF(RIGHT(E273,2)="k)",-1000*VALUE(MID(E273,2,LEN(E273)-3)),VALUE(SUBSTITUTE(E273,",","")))))),IF(RIGHT(E273,1)="T",1000000000000*VALUE(LEFT(E273,LEN(E273)-1)),IF(RIGHT(E273,1)="M",1000000*VALUE(LEFT(E273,LEN(E273)-1)),IF(RIGHT(E273,1)="B",1000000000*VALUE(LEFT(E273,LEN(E273)-1)),IF(RIGHT(E273,1)="%",0.01*VALUE(LEFT(E273,LEN(E273)-1)),IF(RIGHT(E273,1)="k",1000*VALUE(LEFT(E273,LEN(E273)-1)),VALUE(SUBSTITUTE(E273,",",""))))))))),"N/A")</f>
        <v/>
      </c>
      <c r="M273">
        <f>IFERROR(IF(TRIM(F273)="-", "N/A", IF(RIGHT(F273,1)=")",IF(RIGHT(F273,2)="T)",-1000000000000*VALUE(MID(F273,2,LEN(F273)-3)),IF(RIGHT(F273,2)="M)",-1000000*VALUE(MID(F273,2,LEN(F273)-3)),IF(RIGHT(F273,2)="B)",-1000000000*VALUE(MID(F273,2,LEN(F273)-3)),IF(RIGHT(F273,2)="k)",-1000*VALUE(MID(F273,2,LEN(F273)-3)),VALUE(SUBSTITUTE(F273,",","")))))),IF(RIGHT(F273,1)="T",1000000000000*VALUE(LEFT(F273,LEN(F273)-1)),IF(RIGHT(F273,1)="M",1000000*VALUE(LEFT(F273,LEN(F273)-1)),IF(RIGHT(F273,1)="B",1000000000*VALUE(LEFT(F273,LEN(F273)-1)),IF(RIGHT(F273,1)="%",0.01*VALUE(LEFT(F273,LEN(F273)-1)),IF(RIGHT(F273,1)="k",1000*VALUE(LEFT(F273,LEN(F273)-1)),VALUE(SUBSTITUTE(F273,",",""))))))))),"N/A")</f>
        <v/>
      </c>
      <c r="N273">
        <f>IFERROR(IF(TRIM(G273)="-", "N/A", IF(RIGHT(G273,1)=")",IF(RIGHT(G273,2)="T)",-1000000000000*VALUE(MID(G273,2,LEN(G273)-3)),IF(RIGHT(G273,2)="M)",-1000000*VALUE(MID(G273,2,LEN(G273)-3)),IF(RIGHT(G273,2)="B)",-1000000000*VALUE(MID(G273,2,LEN(G273)-3)),IF(RIGHT(G273,2)="k)",-1000*VALUE(MID(G273,2,LEN(G273)-3)),VALUE(SUBSTITUTE(G273,",","")))))),IF(RIGHT(G273,1)="T",1000000000000*VALUE(LEFT(G273,LEN(G273)-1)),IF(RIGHT(G273,1)="M",1000000*VALUE(LEFT(G273,LEN(G273)-1)),IF(RIGHT(G273,1)="B",1000000000*VALUE(LEFT(G273,LEN(G273)-1)),IF(RIGHT(G273,1)="%",0.01*VALUE(LEFT(G273,LEN(G273)-1)),IF(RIGHT(G273,1)="k",1000*VALUE(LEFT(G273,LEN(G273)-1)),VALUE(SUBSTITUTE(G273,",",""))))))))),"N/A")</f>
        <v/>
      </c>
      <c r="P273">
        <f>MAX(J273:N273)</f>
        <v/>
      </c>
      <c r="Q273">
        <f>IFERROR(J144+MATCH(P273,J273:N273,0)-1,"")</f>
        <v/>
      </c>
      <c r="R273">
        <f>IF(Q273="","",MIN(J273:N273))</f>
        <v/>
      </c>
      <c r="S273">
        <f>IFERROR(J144+MATCH(R273,J273:N273,0)-1,"")</f>
        <v/>
      </c>
      <c r="T273">
        <f>IFERROR(AVERAGE(J273:N273),"")</f>
        <v/>
      </c>
      <c r="U273">
        <f>IFERROR(STDEV(J273:N273),"")</f>
        <v/>
      </c>
      <c r="V273">
        <f>IFERROR(IF(C273="-","",IF(ISBLANK(B273),"",IF(OR(ISNUMBER(FIND("Growth",B273)),ISNUMBER(FIND("Margin",B273))),"",(J273-T273)/U273))),"")</f>
        <v/>
      </c>
      <c r="W273">
        <f>IFERROR(IF(OR(D273="-",ISBLANK(D273)),"",(K273-T273)/U273),"")</f>
        <v/>
      </c>
      <c r="X273">
        <f>IFERROR(IF(OR(E273="-",ISBLANK(E273)),"",(L273-T273)/U273),"")</f>
        <v/>
      </c>
      <c r="Y273">
        <f>IFERROR(IF(OR(F273="-",ISBLANK(F273)),"",(M273-T273)/U273),"")</f>
        <v/>
      </c>
      <c r="Z273">
        <f>IFERROR(IF(OR(G273="-",ISBLANK(G273)),"",(N273-T273)/U273),"")</f>
        <v/>
      </c>
      <c r="AA273">
        <f>IF(MAX(MAX(V273:Z273),ABS(MIN(V273:Z273)))=ABS(MIN(V273:Z273)),MIN(V273:Z273),MAX(V273:Z273))</f>
        <v/>
      </c>
      <c r="AB273">
        <f>IFERROR(V144+MATCH(AA273,V273:Z273,0)-1,"")</f>
        <v/>
      </c>
      <c r="AC273">
        <f>IF(AB273&lt;&gt;"",IF(S273=AB273,"Low",IF(AB273=Q273,"High","")),"")</f>
        <v/>
      </c>
      <c r="AE273">
        <f>IF(ISNUMBER(MATCH("N/A",J273:N273,0)),"",IFERROR((5 * SUMPRODUCT(J144:N144,J273:N273) - PRODUCT(SUM(J144:N144),SUM(J273:N273))) / ((5 * SUM((J144^2)+(K144^2)+(L144^2)+(M144^2)+(N144^2))) - SUM(J144:N144)^2),""))</f>
        <v/>
      </c>
      <c r="AF273">
        <f>IFERROR(CORREL(J144:N144,J273:N273),"")</f>
        <v/>
      </c>
      <c r="AZ273">
        <f>IF(Q273=S273,0,1)</f>
        <v/>
      </c>
      <c r="BA273">
        <f>IF(AZ273=1,IF(Q273="","",IF(Q273=N144,"Yes","No")),"")</f>
        <v/>
      </c>
      <c r="BB273">
        <f>IF(BA273="Yes",P273,"")</f>
        <v/>
      </c>
      <c r="BC273">
        <f>IF(AZ273=1,IF(S273="","",IF(S273=N144,"Yes","No")),"")</f>
        <v/>
      </c>
      <c r="BD273">
        <f>IF(BC273="Yes",R273,"")</f>
        <v/>
      </c>
      <c r="BE273">
        <f>IFERROR(IF(SIGN(AE273)=1,"Increasing",IF(SIGN(AE273)=-1,"Decreasing","")),"")</f>
        <v/>
      </c>
      <c r="BF273">
        <f>IF(OR(AND(BE273="Increasing",BA273="Yes"),AND(BE273="Decreasing",BC273="Yes")),"Yes","No")</f>
        <v/>
      </c>
      <c r="BG273">
        <f>IF(I273="pos_trend","Yes","No")</f>
        <v/>
      </c>
      <c r="BH273">
        <f>IF(AF273&lt;&gt;"",IF(ABS(AF273)&gt;0.8,"Yes","No"),"")</f>
        <v/>
      </c>
    </row>
    <row r="274" spans="1:60">
      <c r="I274">
        <f>IF(AND(K274&gt; J274, L274&gt; K274, M274&gt; L274, N274&gt; M274), "pos_trend", IF(AND(K274&lt; J274, L274&lt; K274, M274&lt; L274, N274&lt; M274), "neg_trend", "N/A"))</f>
        <v/>
      </c>
      <c r="J274">
        <f>IFERROR(IF(TRIM(C274)="-", "N/A", IF(RIGHT(C274,1)=")",IF(RIGHT(C274,2)="T)",-1000000000000*VALUE(MID(C274,2,LEN(C274)-3)),IF(RIGHT(C274,2)="M)",-1000000*VALUE(MID(C274,2,LEN(C274)-3)),IF(RIGHT(C274,2)="B)",-1000000000*VALUE(MID(C274,2,LEN(C274)-3)),IF(RIGHT(C274,2)="k)",-1000*VALUE(MID(C274,2,LEN(C274)-3)),VALUE(SUBSTITUTE(C274,",","")))))),IF(RIGHT(C274,1)="T",1000000000000*VALUE(LEFT(C274,LEN(C274)-1)),IF(RIGHT(C274,1)="M",1000000*VALUE(LEFT(C274,LEN(C274)-1)),IF(RIGHT(C274,1)="B",1000000000*VALUE(LEFT(C274,LEN(C274)-1)),IF(RIGHT(C274,1)="%",0.01*VALUE(LEFT(C274,LEN(C274)-1)),IF(RIGHT(C274,1)="k",1000*VALUE(LEFT(C274,LEN(C274)-1)),VALUE(SUBSTITUTE(C274,",",""))))))))),"N/A")</f>
        <v/>
      </c>
      <c r="K274">
        <f>IFERROR(IF(TRIM(D274)="-", "N/A", IF(RIGHT(D274,1)=")",IF(RIGHT(D274,2)="T)",-1000000000000*VALUE(MID(D274,2,LEN(D274)-3)),IF(RIGHT(D274,2)="M)",-1000000*VALUE(MID(D274,2,LEN(D274)-3)),IF(RIGHT(D274,2)="B)",-1000000000*VALUE(MID(D274,2,LEN(D274)-3)),IF(RIGHT(D274,2)="k)",-1000*VALUE(MID(D274,2,LEN(D274)-3)),VALUE(SUBSTITUTE(D274,",","")))))),IF(RIGHT(D274,1)="T",1000000000000*VALUE(LEFT(D274,LEN(D274)-1)),IF(RIGHT(D274,1)="M",1000000*VALUE(LEFT(D274,LEN(D274)-1)),IF(RIGHT(D274,1)="B",1000000000*VALUE(LEFT(D274,LEN(D274)-1)),IF(RIGHT(D274,1)="%",0.01*VALUE(LEFT(D274,LEN(D274)-1)),IF(RIGHT(D274,1)="k",1000*VALUE(LEFT(D274,LEN(D274)-1)),VALUE(SUBSTITUTE(D274,",",""))))))))),"N/A")</f>
        <v/>
      </c>
      <c r="L274">
        <f>IFERROR(IF(TRIM(E274)="-", "N/A", IF(RIGHT(E274,1)=")",IF(RIGHT(E274,2)="T)",-1000000000000*VALUE(MID(E274,2,LEN(E274)-3)),IF(RIGHT(E274,2)="M)",-1000000*VALUE(MID(E274,2,LEN(E274)-3)),IF(RIGHT(E274,2)="B)",-1000000000*VALUE(MID(E274,2,LEN(E274)-3)),IF(RIGHT(E274,2)="k)",-1000*VALUE(MID(E274,2,LEN(E274)-3)),VALUE(SUBSTITUTE(E274,",","")))))),IF(RIGHT(E274,1)="T",1000000000000*VALUE(LEFT(E274,LEN(E274)-1)),IF(RIGHT(E274,1)="M",1000000*VALUE(LEFT(E274,LEN(E274)-1)),IF(RIGHT(E274,1)="B",1000000000*VALUE(LEFT(E274,LEN(E274)-1)),IF(RIGHT(E274,1)="%",0.01*VALUE(LEFT(E274,LEN(E274)-1)),IF(RIGHT(E274,1)="k",1000*VALUE(LEFT(E274,LEN(E274)-1)),VALUE(SUBSTITUTE(E274,",",""))))))))),"N/A")</f>
        <v/>
      </c>
      <c r="M274">
        <f>IFERROR(IF(TRIM(F274)="-", "N/A", IF(RIGHT(F274,1)=")",IF(RIGHT(F274,2)="T)",-1000000000000*VALUE(MID(F274,2,LEN(F274)-3)),IF(RIGHT(F274,2)="M)",-1000000*VALUE(MID(F274,2,LEN(F274)-3)),IF(RIGHT(F274,2)="B)",-1000000000*VALUE(MID(F274,2,LEN(F274)-3)),IF(RIGHT(F274,2)="k)",-1000*VALUE(MID(F274,2,LEN(F274)-3)),VALUE(SUBSTITUTE(F274,",","")))))),IF(RIGHT(F274,1)="T",1000000000000*VALUE(LEFT(F274,LEN(F274)-1)),IF(RIGHT(F274,1)="M",1000000*VALUE(LEFT(F274,LEN(F274)-1)),IF(RIGHT(F274,1)="B",1000000000*VALUE(LEFT(F274,LEN(F274)-1)),IF(RIGHT(F274,1)="%",0.01*VALUE(LEFT(F274,LEN(F274)-1)),IF(RIGHT(F274,1)="k",1000*VALUE(LEFT(F274,LEN(F274)-1)),VALUE(SUBSTITUTE(F274,",",""))))))))),"N/A")</f>
        <v/>
      </c>
      <c r="N274">
        <f>IFERROR(IF(TRIM(G274)="-", "N/A", IF(RIGHT(G274,1)=")",IF(RIGHT(G274,2)="T)",-1000000000000*VALUE(MID(G274,2,LEN(G274)-3)),IF(RIGHT(G274,2)="M)",-1000000*VALUE(MID(G274,2,LEN(G274)-3)),IF(RIGHT(G274,2)="B)",-1000000000*VALUE(MID(G274,2,LEN(G274)-3)),IF(RIGHT(G274,2)="k)",-1000*VALUE(MID(G274,2,LEN(G274)-3)),VALUE(SUBSTITUTE(G274,",","")))))),IF(RIGHT(G274,1)="T",1000000000000*VALUE(LEFT(G274,LEN(G274)-1)),IF(RIGHT(G274,1)="M",1000000*VALUE(LEFT(G274,LEN(G274)-1)),IF(RIGHT(G274,1)="B",1000000000*VALUE(LEFT(G274,LEN(G274)-1)),IF(RIGHT(G274,1)="%",0.01*VALUE(LEFT(G274,LEN(G274)-1)),IF(RIGHT(G274,1)="k",1000*VALUE(LEFT(G274,LEN(G274)-1)),VALUE(SUBSTITUTE(G274,",",""))))))))),"N/A")</f>
        <v/>
      </c>
      <c r="P274">
        <f>MAX(J274:N274)</f>
        <v/>
      </c>
      <c r="Q274">
        <f>IFERROR(J144+MATCH(P274,J274:N274,0)-1,"")</f>
        <v/>
      </c>
      <c r="R274">
        <f>IF(Q274="","",MIN(J274:N274))</f>
        <v/>
      </c>
      <c r="S274">
        <f>IFERROR(J144+MATCH(R274,J274:N274,0)-1,"")</f>
        <v/>
      </c>
      <c r="T274">
        <f>IFERROR(AVERAGE(J274:N274),"")</f>
        <v/>
      </c>
      <c r="U274">
        <f>IFERROR(STDEV(J274:N274),"")</f>
        <v/>
      </c>
      <c r="V274">
        <f>IFERROR(IF(C274="-","",IF(ISBLANK(B274),"",IF(OR(ISNUMBER(FIND("Growth",B274)),ISNUMBER(FIND("Margin",B274))),"",(J274-T274)/U274))),"")</f>
        <v/>
      </c>
      <c r="W274">
        <f>IFERROR(IF(OR(D274="-",ISBLANK(D274)),"",(K274-T274)/U274),"")</f>
        <v/>
      </c>
      <c r="X274">
        <f>IFERROR(IF(OR(E274="-",ISBLANK(E274)),"",(L274-T274)/U274),"")</f>
        <v/>
      </c>
      <c r="Y274">
        <f>IFERROR(IF(OR(F274="-",ISBLANK(F274)),"",(M274-T274)/U274),"")</f>
        <v/>
      </c>
      <c r="Z274">
        <f>IFERROR(IF(OR(G274="-",ISBLANK(G274)),"",(N274-T274)/U274),"")</f>
        <v/>
      </c>
      <c r="AA274">
        <f>IF(MAX(MAX(V274:Z274),ABS(MIN(V274:Z274)))=ABS(MIN(V274:Z274)),MIN(V274:Z274),MAX(V274:Z274))</f>
        <v/>
      </c>
      <c r="AB274">
        <f>IFERROR(V144+MATCH(AA274,V274:Z274,0)-1,"")</f>
        <v/>
      </c>
      <c r="AC274">
        <f>IF(AB274&lt;&gt;"",IF(S274=AB274,"Low",IF(AB274=Q274,"High","")),"")</f>
        <v/>
      </c>
      <c r="AE274">
        <f>IF(ISNUMBER(MATCH("N/A",J274:N274,0)),"",IFERROR((5 * SUMPRODUCT(J144:N144,J274:N274) - PRODUCT(SUM(J144:N144),SUM(J274:N274))) / ((5 * SUM((J144^2)+(K144^2)+(L144^2)+(M144^2)+(N144^2))) - SUM(J144:N144)^2),""))</f>
        <v/>
      </c>
      <c r="AF274">
        <f>IFERROR(CORREL(J144:N144,J274:N274),"")</f>
        <v/>
      </c>
      <c r="AZ274">
        <f>IF(Q274=S274,0,1)</f>
        <v/>
      </c>
      <c r="BA274">
        <f>IF(AZ274=1,IF(Q274="","",IF(Q274=N144,"Yes","No")),"")</f>
        <v/>
      </c>
      <c r="BB274">
        <f>IF(BA274="Yes",P274,"")</f>
        <v/>
      </c>
      <c r="BC274">
        <f>IF(AZ274=1,IF(S274="","",IF(S274=N144,"Yes","No")),"")</f>
        <v/>
      </c>
      <c r="BD274">
        <f>IF(BC274="Yes",R274,"")</f>
        <v/>
      </c>
      <c r="BE274">
        <f>IFERROR(IF(SIGN(AE274)=1,"Increasing",IF(SIGN(AE274)=-1,"Decreasing","")),"")</f>
        <v/>
      </c>
      <c r="BF274">
        <f>IF(OR(AND(BE274="Increasing",BA274="Yes"),AND(BE274="Decreasing",BC274="Yes")),"Yes","No")</f>
        <v/>
      </c>
      <c r="BG274">
        <f>IF(I274="pos_trend","Yes","No")</f>
        <v/>
      </c>
      <c r="BH274">
        <f>IF(AF274&lt;&gt;"",IF(ABS(AF274)&gt;0.8,"Yes","No"),"")</f>
        <v/>
      </c>
    </row>
    <row r="275" spans="1:60">
      <c r="I275">
        <f>IF(AND(K275&gt; J275, L275&gt; K275, M275&gt; L275, N275&gt; M275), "pos_trend", IF(AND(K275&lt; J275, L275&lt; K275, M275&lt; L275, N275&lt; M275), "neg_trend", "N/A"))</f>
        <v/>
      </c>
      <c r="J275">
        <f>IFERROR(IF(TRIM(C275)="-", "N/A", IF(RIGHT(C275,1)=")",IF(RIGHT(C275,2)="T)",-1000000000000*VALUE(MID(C275,2,LEN(C275)-3)),IF(RIGHT(C275,2)="M)",-1000000*VALUE(MID(C275,2,LEN(C275)-3)),IF(RIGHT(C275,2)="B)",-1000000000*VALUE(MID(C275,2,LEN(C275)-3)),IF(RIGHT(C275,2)="k)",-1000*VALUE(MID(C275,2,LEN(C275)-3)),VALUE(SUBSTITUTE(C275,",","")))))),IF(RIGHT(C275,1)="T",1000000000000*VALUE(LEFT(C275,LEN(C275)-1)),IF(RIGHT(C275,1)="M",1000000*VALUE(LEFT(C275,LEN(C275)-1)),IF(RIGHT(C275,1)="B",1000000000*VALUE(LEFT(C275,LEN(C275)-1)),IF(RIGHT(C275,1)="%",0.01*VALUE(LEFT(C275,LEN(C275)-1)),IF(RIGHT(C275,1)="k",1000*VALUE(LEFT(C275,LEN(C275)-1)),VALUE(SUBSTITUTE(C275,",",""))))))))),"N/A")</f>
        <v/>
      </c>
      <c r="K275">
        <f>IFERROR(IF(TRIM(D275)="-", "N/A", IF(RIGHT(D275,1)=")",IF(RIGHT(D275,2)="T)",-1000000000000*VALUE(MID(D275,2,LEN(D275)-3)),IF(RIGHT(D275,2)="M)",-1000000*VALUE(MID(D275,2,LEN(D275)-3)),IF(RIGHT(D275,2)="B)",-1000000000*VALUE(MID(D275,2,LEN(D275)-3)),IF(RIGHT(D275,2)="k)",-1000*VALUE(MID(D275,2,LEN(D275)-3)),VALUE(SUBSTITUTE(D275,",","")))))),IF(RIGHT(D275,1)="T",1000000000000*VALUE(LEFT(D275,LEN(D275)-1)),IF(RIGHT(D275,1)="M",1000000*VALUE(LEFT(D275,LEN(D275)-1)),IF(RIGHT(D275,1)="B",1000000000*VALUE(LEFT(D275,LEN(D275)-1)),IF(RIGHT(D275,1)="%",0.01*VALUE(LEFT(D275,LEN(D275)-1)),IF(RIGHT(D275,1)="k",1000*VALUE(LEFT(D275,LEN(D275)-1)),VALUE(SUBSTITUTE(D275,",",""))))))))),"N/A")</f>
        <v/>
      </c>
      <c r="L275">
        <f>IFERROR(IF(TRIM(E275)="-", "N/A", IF(RIGHT(E275,1)=")",IF(RIGHT(E275,2)="T)",-1000000000000*VALUE(MID(E275,2,LEN(E275)-3)),IF(RIGHT(E275,2)="M)",-1000000*VALUE(MID(E275,2,LEN(E275)-3)),IF(RIGHT(E275,2)="B)",-1000000000*VALUE(MID(E275,2,LEN(E275)-3)),IF(RIGHT(E275,2)="k)",-1000*VALUE(MID(E275,2,LEN(E275)-3)),VALUE(SUBSTITUTE(E275,",","")))))),IF(RIGHT(E275,1)="T",1000000000000*VALUE(LEFT(E275,LEN(E275)-1)),IF(RIGHT(E275,1)="M",1000000*VALUE(LEFT(E275,LEN(E275)-1)),IF(RIGHT(E275,1)="B",1000000000*VALUE(LEFT(E275,LEN(E275)-1)),IF(RIGHT(E275,1)="%",0.01*VALUE(LEFT(E275,LEN(E275)-1)),IF(RIGHT(E275,1)="k",1000*VALUE(LEFT(E275,LEN(E275)-1)),VALUE(SUBSTITUTE(E275,",",""))))))))),"N/A")</f>
        <v/>
      </c>
      <c r="M275">
        <f>IFERROR(IF(TRIM(F275)="-", "N/A", IF(RIGHT(F275,1)=")",IF(RIGHT(F275,2)="T)",-1000000000000*VALUE(MID(F275,2,LEN(F275)-3)),IF(RIGHT(F275,2)="M)",-1000000*VALUE(MID(F275,2,LEN(F275)-3)),IF(RIGHT(F275,2)="B)",-1000000000*VALUE(MID(F275,2,LEN(F275)-3)),IF(RIGHT(F275,2)="k)",-1000*VALUE(MID(F275,2,LEN(F275)-3)),VALUE(SUBSTITUTE(F275,",","")))))),IF(RIGHT(F275,1)="T",1000000000000*VALUE(LEFT(F275,LEN(F275)-1)),IF(RIGHT(F275,1)="M",1000000*VALUE(LEFT(F275,LEN(F275)-1)),IF(RIGHT(F275,1)="B",1000000000*VALUE(LEFT(F275,LEN(F275)-1)),IF(RIGHT(F275,1)="%",0.01*VALUE(LEFT(F275,LEN(F275)-1)),IF(RIGHT(F275,1)="k",1000*VALUE(LEFT(F275,LEN(F275)-1)),VALUE(SUBSTITUTE(F275,",",""))))))))),"N/A")</f>
        <v/>
      </c>
      <c r="N275">
        <f>IFERROR(IF(TRIM(G275)="-", "N/A", IF(RIGHT(G275,1)=")",IF(RIGHT(G275,2)="T)",-1000000000000*VALUE(MID(G275,2,LEN(G275)-3)),IF(RIGHT(G275,2)="M)",-1000000*VALUE(MID(G275,2,LEN(G275)-3)),IF(RIGHT(G275,2)="B)",-1000000000*VALUE(MID(G275,2,LEN(G275)-3)),IF(RIGHT(G275,2)="k)",-1000*VALUE(MID(G275,2,LEN(G275)-3)),VALUE(SUBSTITUTE(G275,",","")))))),IF(RIGHT(G275,1)="T",1000000000000*VALUE(LEFT(G275,LEN(G275)-1)),IF(RIGHT(G275,1)="M",1000000*VALUE(LEFT(G275,LEN(G275)-1)),IF(RIGHT(G275,1)="B",1000000000*VALUE(LEFT(G275,LEN(G275)-1)),IF(RIGHT(G275,1)="%",0.01*VALUE(LEFT(G275,LEN(G275)-1)),IF(RIGHT(G275,1)="k",1000*VALUE(LEFT(G275,LEN(G275)-1)),VALUE(SUBSTITUTE(G275,",",""))))))))),"N/A")</f>
        <v/>
      </c>
      <c r="P275">
        <f>MAX(J275:N275)</f>
        <v/>
      </c>
      <c r="Q275">
        <f>IFERROR(J144+MATCH(P275,J275:N275,0)-1,"")</f>
        <v/>
      </c>
      <c r="R275">
        <f>IF(Q275="","",MIN(J275:N275))</f>
        <v/>
      </c>
      <c r="S275">
        <f>IFERROR(J144+MATCH(R275,J275:N275,0)-1,"")</f>
        <v/>
      </c>
      <c r="T275">
        <f>IFERROR(AVERAGE(J275:N275),"")</f>
        <v/>
      </c>
      <c r="U275">
        <f>IFERROR(STDEV(J275:N275),"")</f>
        <v/>
      </c>
      <c r="V275">
        <f>IFERROR(IF(C275="-","",IF(ISBLANK(B275),"",IF(OR(ISNUMBER(FIND("Growth",B275)),ISNUMBER(FIND("Margin",B275))),"",(J275-T275)/U275))),"")</f>
        <v/>
      </c>
      <c r="W275">
        <f>IFERROR(IF(OR(D275="-",ISBLANK(D275)),"",(K275-T275)/U275),"")</f>
        <v/>
      </c>
      <c r="X275">
        <f>IFERROR(IF(OR(E275="-",ISBLANK(E275)),"",(L275-T275)/U275),"")</f>
        <v/>
      </c>
      <c r="Y275">
        <f>IFERROR(IF(OR(F275="-",ISBLANK(F275)),"",(M275-T275)/U275),"")</f>
        <v/>
      </c>
      <c r="Z275">
        <f>IFERROR(IF(OR(G275="-",ISBLANK(G275)),"",(N275-T275)/U275),"")</f>
        <v/>
      </c>
      <c r="AA275">
        <f>IF(MAX(MAX(V275:Z275),ABS(MIN(V275:Z275)))=ABS(MIN(V275:Z275)),MIN(V275:Z275),MAX(V275:Z275))</f>
        <v/>
      </c>
      <c r="AB275">
        <f>IFERROR(V144+MATCH(AA275,V275:Z275,0)-1,"")</f>
        <v/>
      </c>
      <c r="AC275">
        <f>IF(AB275&lt;&gt;"",IF(S275=AB275,"Low",IF(AB275=Q275,"High","")),"")</f>
        <v/>
      </c>
      <c r="AE275">
        <f>IF(ISNUMBER(MATCH("N/A",J275:N275,0)),"",IFERROR((5 * SUMPRODUCT(J144:N144,J275:N275) - PRODUCT(SUM(J144:N144),SUM(J275:N275))) / ((5 * SUM((J144^2)+(K144^2)+(L144^2)+(M144^2)+(N144^2))) - SUM(J144:N144)^2),""))</f>
        <v/>
      </c>
      <c r="AF275">
        <f>IFERROR(CORREL(J144:N144,J275:N275),"")</f>
        <v/>
      </c>
      <c r="AZ275">
        <f>IF(Q275=S275,0,1)</f>
        <v/>
      </c>
      <c r="BA275">
        <f>IF(AZ275=1,IF(Q275="","",IF(Q275=N144,"Yes","No")),"")</f>
        <v/>
      </c>
      <c r="BB275">
        <f>IF(BA275="Yes",P275,"")</f>
        <v/>
      </c>
      <c r="BC275">
        <f>IF(AZ275=1,IF(S275="","",IF(S275=N144,"Yes","No")),"")</f>
        <v/>
      </c>
      <c r="BD275">
        <f>IF(BC275="Yes",R275,"")</f>
        <v/>
      </c>
      <c r="BE275">
        <f>IFERROR(IF(SIGN(AE275)=1,"Increasing",IF(SIGN(AE275)=-1,"Decreasing","")),"")</f>
        <v/>
      </c>
      <c r="BF275">
        <f>IF(OR(AND(BE275="Increasing",BA275="Yes"),AND(BE275="Decreasing",BC275="Yes")),"Yes","No")</f>
        <v/>
      </c>
      <c r="BG275">
        <f>IF(I275="pos_trend","Yes","No")</f>
        <v/>
      </c>
      <c r="BH275">
        <f>IF(AF275&lt;&gt;"",IF(ABS(AF275)&gt;0.8,"Yes","No"),"")</f>
        <v/>
      </c>
    </row>
    <row r="276" spans="1:60">
      <c r="I276">
        <f>IF(AND(K276&gt; J276, L276&gt; K276, M276&gt; L276, N276&gt; M276), "pos_trend", IF(AND(K276&lt; J276, L276&lt; K276, M276&lt; L276, N276&lt; M276), "neg_trend", "N/A"))</f>
        <v/>
      </c>
      <c r="J276">
        <f>IFERROR(IF(TRIM(C276)="-", "N/A", IF(RIGHT(C276,1)=")",IF(RIGHT(C276,2)="T)",-1000000000000*VALUE(MID(C276,2,LEN(C276)-3)),IF(RIGHT(C276,2)="M)",-1000000*VALUE(MID(C276,2,LEN(C276)-3)),IF(RIGHT(C276,2)="B)",-1000000000*VALUE(MID(C276,2,LEN(C276)-3)),IF(RIGHT(C276,2)="k)",-1000*VALUE(MID(C276,2,LEN(C276)-3)),VALUE(SUBSTITUTE(C276,",","")))))),IF(RIGHT(C276,1)="T",1000000000000*VALUE(LEFT(C276,LEN(C276)-1)),IF(RIGHT(C276,1)="M",1000000*VALUE(LEFT(C276,LEN(C276)-1)),IF(RIGHT(C276,1)="B",1000000000*VALUE(LEFT(C276,LEN(C276)-1)),IF(RIGHT(C276,1)="%",0.01*VALUE(LEFT(C276,LEN(C276)-1)),IF(RIGHT(C276,1)="k",1000*VALUE(LEFT(C276,LEN(C276)-1)),VALUE(SUBSTITUTE(C276,",",""))))))))),"N/A")</f>
        <v/>
      </c>
      <c r="K276">
        <f>IFERROR(IF(TRIM(D276)="-", "N/A", IF(RIGHT(D276,1)=")",IF(RIGHT(D276,2)="T)",-1000000000000*VALUE(MID(D276,2,LEN(D276)-3)),IF(RIGHT(D276,2)="M)",-1000000*VALUE(MID(D276,2,LEN(D276)-3)),IF(RIGHT(D276,2)="B)",-1000000000*VALUE(MID(D276,2,LEN(D276)-3)),IF(RIGHT(D276,2)="k)",-1000*VALUE(MID(D276,2,LEN(D276)-3)),VALUE(SUBSTITUTE(D276,",","")))))),IF(RIGHT(D276,1)="T",1000000000000*VALUE(LEFT(D276,LEN(D276)-1)),IF(RIGHT(D276,1)="M",1000000*VALUE(LEFT(D276,LEN(D276)-1)),IF(RIGHT(D276,1)="B",1000000000*VALUE(LEFT(D276,LEN(D276)-1)),IF(RIGHT(D276,1)="%",0.01*VALUE(LEFT(D276,LEN(D276)-1)),IF(RIGHT(D276,1)="k",1000*VALUE(LEFT(D276,LEN(D276)-1)),VALUE(SUBSTITUTE(D276,",",""))))))))),"N/A")</f>
        <v/>
      </c>
      <c r="L276">
        <f>IFERROR(IF(TRIM(E276)="-", "N/A", IF(RIGHT(E276,1)=")",IF(RIGHT(E276,2)="T)",-1000000000000*VALUE(MID(E276,2,LEN(E276)-3)),IF(RIGHT(E276,2)="M)",-1000000*VALUE(MID(E276,2,LEN(E276)-3)),IF(RIGHT(E276,2)="B)",-1000000000*VALUE(MID(E276,2,LEN(E276)-3)),IF(RIGHT(E276,2)="k)",-1000*VALUE(MID(E276,2,LEN(E276)-3)),VALUE(SUBSTITUTE(E276,",","")))))),IF(RIGHT(E276,1)="T",1000000000000*VALUE(LEFT(E276,LEN(E276)-1)),IF(RIGHT(E276,1)="M",1000000*VALUE(LEFT(E276,LEN(E276)-1)),IF(RIGHT(E276,1)="B",1000000000*VALUE(LEFT(E276,LEN(E276)-1)),IF(RIGHT(E276,1)="%",0.01*VALUE(LEFT(E276,LEN(E276)-1)),IF(RIGHT(E276,1)="k",1000*VALUE(LEFT(E276,LEN(E276)-1)),VALUE(SUBSTITUTE(E276,",",""))))))))),"N/A")</f>
        <v/>
      </c>
      <c r="M276">
        <f>IFERROR(IF(TRIM(F276)="-", "N/A", IF(RIGHT(F276,1)=")",IF(RIGHT(F276,2)="T)",-1000000000000*VALUE(MID(F276,2,LEN(F276)-3)),IF(RIGHT(F276,2)="M)",-1000000*VALUE(MID(F276,2,LEN(F276)-3)),IF(RIGHT(F276,2)="B)",-1000000000*VALUE(MID(F276,2,LEN(F276)-3)),IF(RIGHT(F276,2)="k)",-1000*VALUE(MID(F276,2,LEN(F276)-3)),VALUE(SUBSTITUTE(F276,",","")))))),IF(RIGHT(F276,1)="T",1000000000000*VALUE(LEFT(F276,LEN(F276)-1)),IF(RIGHT(F276,1)="M",1000000*VALUE(LEFT(F276,LEN(F276)-1)),IF(RIGHT(F276,1)="B",1000000000*VALUE(LEFT(F276,LEN(F276)-1)),IF(RIGHT(F276,1)="%",0.01*VALUE(LEFT(F276,LEN(F276)-1)),IF(RIGHT(F276,1)="k",1000*VALUE(LEFT(F276,LEN(F276)-1)),VALUE(SUBSTITUTE(F276,",",""))))))))),"N/A")</f>
        <v/>
      </c>
      <c r="N276">
        <f>IFERROR(IF(TRIM(G276)="-", "N/A", IF(RIGHT(G276,1)=")",IF(RIGHT(G276,2)="T)",-1000000000000*VALUE(MID(G276,2,LEN(G276)-3)),IF(RIGHT(G276,2)="M)",-1000000*VALUE(MID(G276,2,LEN(G276)-3)),IF(RIGHT(G276,2)="B)",-1000000000*VALUE(MID(G276,2,LEN(G276)-3)),IF(RIGHT(G276,2)="k)",-1000*VALUE(MID(G276,2,LEN(G276)-3)),VALUE(SUBSTITUTE(G276,",","")))))),IF(RIGHT(G276,1)="T",1000000000000*VALUE(LEFT(G276,LEN(G276)-1)),IF(RIGHT(G276,1)="M",1000000*VALUE(LEFT(G276,LEN(G276)-1)),IF(RIGHT(G276,1)="B",1000000000*VALUE(LEFT(G276,LEN(G276)-1)),IF(RIGHT(G276,1)="%",0.01*VALUE(LEFT(G276,LEN(G276)-1)),IF(RIGHT(G276,1)="k",1000*VALUE(LEFT(G276,LEN(G276)-1)),VALUE(SUBSTITUTE(G276,",",""))))))))),"N/A")</f>
        <v/>
      </c>
      <c r="P276">
        <f>MAX(J276:N276)</f>
        <v/>
      </c>
      <c r="Q276">
        <f>IFERROR(J144+MATCH(P276,J276:N276,0)-1,"")</f>
        <v/>
      </c>
      <c r="R276">
        <f>IF(Q276="","",MIN(J276:N276))</f>
        <v/>
      </c>
      <c r="S276">
        <f>IFERROR(J144+MATCH(R276,J276:N276,0)-1,"")</f>
        <v/>
      </c>
      <c r="T276">
        <f>IFERROR(AVERAGE(J276:N276),"")</f>
        <v/>
      </c>
      <c r="U276">
        <f>IFERROR(STDEV(J276:N276),"")</f>
        <v/>
      </c>
      <c r="V276">
        <f>IFERROR(IF(C276="-","",IF(ISBLANK(B276),"",IF(OR(ISNUMBER(FIND("Growth",B276)),ISNUMBER(FIND("Margin",B276))),"",(J276-T276)/U276))),"")</f>
        <v/>
      </c>
      <c r="W276">
        <f>IFERROR(IF(OR(D276="-",ISBLANK(D276)),"",(K276-T276)/U276),"")</f>
        <v/>
      </c>
      <c r="X276">
        <f>IFERROR(IF(OR(E276="-",ISBLANK(E276)),"",(L276-T276)/U276),"")</f>
        <v/>
      </c>
      <c r="Y276">
        <f>IFERROR(IF(OR(F276="-",ISBLANK(F276)),"",(M276-T276)/U276),"")</f>
        <v/>
      </c>
      <c r="Z276">
        <f>IFERROR(IF(OR(G276="-",ISBLANK(G276)),"",(N276-T276)/U276),"")</f>
        <v/>
      </c>
      <c r="AA276">
        <f>IF(MAX(MAX(V276:Z276),ABS(MIN(V276:Z276)))=ABS(MIN(V276:Z276)),MIN(V276:Z276),MAX(V276:Z276))</f>
        <v/>
      </c>
      <c r="AB276">
        <f>IFERROR(V144+MATCH(AA276,V276:Z276,0)-1,"")</f>
        <v/>
      </c>
      <c r="AC276">
        <f>IF(AB276&lt;&gt;"",IF(S276=AB276,"Low",IF(AB276=Q276,"High","")),"")</f>
        <v/>
      </c>
      <c r="AE276">
        <f>IF(ISNUMBER(MATCH("N/A",J276:N276,0)),"",IFERROR((5 * SUMPRODUCT(J144:N144,J276:N276) - PRODUCT(SUM(J144:N144),SUM(J276:N276))) / ((5 * SUM((J144^2)+(K144^2)+(L144^2)+(M144^2)+(N144^2))) - SUM(J144:N144)^2),""))</f>
        <v/>
      </c>
      <c r="AF276">
        <f>IFERROR(CORREL(J144:N144,J276:N276),"")</f>
        <v/>
      </c>
      <c r="AZ276">
        <f>IF(Q276=S276,0,1)</f>
        <v/>
      </c>
      <c r="BA276">
        <f>IF(AZ276=1,IF(Q276="","",IF(Q276=N144,"Yes","No")),"")</f>
        <v/>
      </c>
      <c r="BB276">
        <f>IF(BA276="Yes",P276,"")</f>
        <v/>
      </c>
      <c r="BC276">
        <f>IF(AZ276=1,IF(S276="","",IF(S276=N144,"Yes","No")),"")</f>
        <v/>
      </c>
      <c r="BD276">
        <f>IF(BC276="Yes",R276,"")</f>
        <v/>
      </c>
      <c r="BE276">
        <f>IFERROR(IF(SIGN(AE276)=1,"Increasing",IF(SIGN(AE276)=-1,"Decreasing","")),"")</f>
        <v/>
      </c>
      <c r="BF276">
        <f>IF(OR(AND(BE276="Increasing",BA276="Yes"),AND(BE276="Decreasing",BC276="Yes")),"Yes","No")</f>
        <v/>
      </c>
      <c r="BG276">
        <f>IF(I276="pos_trend","Yes","No")</f>
        <v/>
      </c>
      <c r="BH276">
        <f>IF(AF276&lt;&gt;"",IF(ABS(AF276)&gt;0.8,"Yes","No"),"")</f>
        <v/>
      </c>
    </row>
    <row r="277" spans="1:60">
      <c r="I277">
        <f>IF(AND(K277&gt; J277, L277&gt; K277, M277&gt; L277, N277&gt; M277), "pos_trend", IF(AND(K277&lt; J277, L277&lt; K277, M277&lt; L277, N277&lt; M277), "neg_trend", "N/A"))</f>
        <v/>
      </c>
      <c r="J277">
        <f>IFERROR(IF(TRIM(C277)="-", "N/A", IF(RIGHT(C277,1)=")",IF(RIGHT(C277,2)="T)",-1000000000000*VALUE(MID(C277,2,LEN(C277)-3)),IF(RIGHT(C277,2)="M)",-1000000*VALUE(MID(C277,2,LEN(C277)-3)),IF(RIGHT(C277,2)="B)",-1000000000*VALUE(MID(C277,2,LEN(C277)-3)),IF(RIGHT(C277,2)="k)",-1000*VALUE(MID(C277,2,LEN(C277)-3)),VALUE(SUBSTITUTE(C277,",","")))))),IF(RIGHT(C277,1)="T",1000000000000*VALUE(LEFT(C277,LEN(C277)-1)),IF(RIGHT(C277,1)="M",1000000*VALUE(LEFT(C277,LEN(C277)-1)),IF(RIGHT(C277,1)="B",1000000000*VALUE(LEFT(C277,LEN(C277)-1)),IF(RIGHT(C277,1)="%",0.01*VALUE(LEFT(C277,LEN(C277)-1)),IF(RIGHT(C277,1)="k",1000*VALUE(LEFT(C277,LEN(C277)-1)),VALUE(SUBSTITUTE(C277,",",""))))))))),"N/A")</f>
        <v/>
      </c>
      <c r="K277">
        <f>IFERROR(IF(TRIM(D277)="-", "N/A", IF(RIGHT(D277,1)=")",IF(RIGHT(D277,2)="T)",-1000000000000*VALUE(MID(D277,2,LEN(D277)-3)),IF(RIGHT(D277,2)="M)",-1000000*VALUE(MID(D277,2,LEN(D277)-3)),IF(RIGHT(D277,2)="B)",-1000000000*VALUE(MID(D277,2,LEN(D277)-3)),IF(RIGHT(D277,2)="k)",-1000*VALUE(MID(D277,2,LEN(D277)-3)),VALUE(SUBSTITUTE(D277,",","")))))),IF(RIGHT(D277,1)="T",1000000000000*VALUE(LEFT(D277,LEN(D277)-1)),IF(RIGHT(D277,1)="M",1000000*VALUE(LEFT(D277,LEN(D277)-1)),IF(RIGHT(D277,1)="B",1000000000*VALUE(LEFT(D277,LEN(D277)-1)),IF(RIGHT(D277,1)="%",0.01*VALUE(LEFT(D277,LEN(D277)-1)),IF(RIGHT(D277,1)="k",1000*VALUE(LEFT(D277,LEN(D277)-1)),VALUE(SUBSTITUTE(D277,",",""))))))))),"N/A")</f>
        <v/>
      </c>
      <c r="L277">
        <f>IFERROR(IF(TRIM(E277)="-", "N/A", IF(RIGHT(E277,1)=")",IF(RIGHT(E277,2)="T)",-1000000000000*VALUE(MID(E277,2,LEN(E277)-3)),IF(RIGHT(E277,2)="M)",-1000000*VALUE(MID(E277,2,LEN(E277)-3)),IF(RIGHT(E277,2)="B)",-1000000000*VALUE(MID(E277,2,LEN(E277)-3)),IF(RIGHT(E277,2)="k)",-1000*VALUE(MID(E277,2,LEN(E277)-3)),VALUE(SUBSTITUTE(E277,",","")))))),IF(RIGHT(E277,1)="T",1000000000000*VALUE(LEFT(E277,LEN(E277)-1)),IF(RIGHT(E277,1)="M",1000000*VALUE(LEFT(E277,LEN(E277)-1)),IF(RIGHT(E277,1)="B",1000000000*VALUE(LEFT(E277,LEN(E277)-1)),IF(RIGHT(E277,1)="%",0.01*VALUE(LEFT(E277,LEN(E277)-1)),IF(RIGHT(E277,1)="k",1000*VALUE(LEFT(E277,LEN(E277)-1)),VALUE(SUBSTITUTE(E277,",",""))))))))),"N/A")</f>
        <v/>
      </c>
      <c r="M277">
        <f>IFERROR(IF(TRIM(F277)="-", "N/A", IF(RIGHT(F277,1)=")",IF(RIGHT(F277,2)="T)",-1000000000000*VALUE(MID(F277,2,LEN(F277)-3)),IF(RIGHT(F277,2)="M)",-1000000*VALUE(MID(F277,2,LEN(F277)-3)),IF(RIGHT(F277,2)="B)",-1000000000*VALUE(MID(F277,2,LEN(F277)-3)),IF(RIGHT(F277,2)="k)",-1000*VALUE(MID(F277,2,LEN(F277)-3)),VALUE(SUBSTITUTE(F277,",","")))))),IF(RIGHT(F277,1)="T",1000000000000*VALUE(LEFT(F277,LEN(F277)-1)),IF(RIGHT(F277,1)="M",1000000*VALUE(LEFT(F277,LEN(F277)-1)),IF(RIGHT(F277,1)="B",1000000000*VALUE(LEFT(F277,LEN(F277)-1)),IF(RIGHT(F277,1)="%",0.01*VALUE(LEFT(F277,LEN(F277)-1)),IF(RIGHT(F277,1)="k",1000*VALUE(LEFT(F277,LEN(F277)-1)),VALUE(SUBSTITUTE(F277,",",""))))))))),"N/A")</f>
        <v/>
      </c>
      <c r="N277">
        <f>IFERROR(IF(TRIM(G277)="-", "N/A", IF(RIGHT(G277,1)=")",IF(RIGHT(G277,2)="T)",-1000000000000*VALUE(MID(G277,2,LEN(G277)-3)),IF(RIGHT(G277,2)="M)",-1000000*VALUE(MID(G277,2,LEN(G277)-3)),IF(RIGHT(G277,2)="B)",-1000000000*VALUE(MID(G277,2,LEN(G277)-3)),IF(RIGHT(G277,2)="k)",-1000*VALUE(MID(G277,2,LEN(G277)-3)),VALUE(SUBSTITUTE(G277,",","")))))),IF(RIGHT(G277,1)="T",1000000000000*VALUE(LEFT(G277,LEN(G277)-1)),IF(RIGHT(G277,1)="M",1000000*VALUE(LEFT(G277,LEN(G277)-1)),IF(RIGHT(G277,1)="B",1000000000*VALUE(LEFT(G277,LEN(G277)-1)),IF(RIGHT(G277,1)="%",0.01*VALUE(LEFT(G277,LEN(G277)-1)),IF(RIGHT(G277,1)="k",1000*VALUE(LEFT(G277,LEN(G277)-1)),VALUE(SUBSTITUTE(G277,",",""))))))))),"N/A")</f>
        <v/>
      </c>
      <c r="P277">
        <f>MAX(J277:N277)</f>
        <v/>
      </c>
      <c r="Q277">
        <f>IFERROR(J144+MATCH(P277,J277:N277,0)-1,"")</f>
        <v/>
      </c>
      <c r="R277">
        <f>IF(Q277="","",MIN(J277:N277))</f>
        <v/>
      </c>
      <c r="S277">
        <f>IFERROR(J144+MATCH(R277,J277:N277,0)-1,"")</f>
        <v/>
      </c>
      <c r="T277">
        <f>IFERROR(AVERAGE(J277:N277),"")</f>
        <v/>
      </c>
      <c r="U277">
        <f>IFERROR(STDEV(J277:N277),"")</f>
        <v/>
      </c>
      <c r="V277">
        <f>IFERROR(IF(C277="-","",IF(ISBLANK(B277),"",IF(OR(ISNUMBER(FIND("Growth",B277)),ISNUMBER(FIND("Margin",B277))),"",(J277-T277)/U277))),"")</f>
        <v/>
      </c>
      <c r="W277">
        <f>IFERROR(IF(OR(D277="-",ISBLANK(D277)),"",(K277-T277)/U277),"")</f>
        <v/>
      </c>
      <c r="X277">
        <f>IFERROR(IF(OR(E277="-",ISBLANK(E277)),"",(L277-T277)/U277),"")</f>
        <v/>
      </c>
      <c r="Y277">
        <f>IFERROR(IF(OR(F277="-",ISBLANK(F277)),"",(M277-T277)/U277),"")</f>
        <v/>
      </c>
      <c r="Z277">
        <f>IFERROR(IF(OR(G277="-",ISBLANK(G277)),"",(N277-T277)/U277),"")</f>
        <v/>
      </c>
      <c r="AA277">
        <f>IF(MAX(MAX(V277:Z277),ABS(MIN(V277:Z277)))=ABS(MIN(V277:Z277)),MIN(V277:Z277),MAX(V277:Z277))</f>
        <v/>
      </c>
      <c r="AB277">
        <f>IFERROR(V144+MATCH(AA277,V277:Z277,0)-1,"")</f>
        <v/>
      </c>
      <c r="AC277">
        <f>IF(AB277&lt;&gt;"",IF(S277=AB277,"Low",IF(AB277=Q277,"High","")),"")</f>
        <v/>
      </c>
      <c r="AE277">
        <f>IF(ISNUMBER(MATCH("N/A",J277:N277,0)),"",IFERROR((5 * SUMPRODUCT(J144:N144,J277:N277) - PRODUCT(SUM(J144:N144),SUM(J277:N277))) / ((5 * SUM((J144^2)+(K144^2)+(L144^2)+(M144^2)+(N144^2))) - SUM(J144:N144)^2),""))</f>
        <v/>
      </c>
      <c r="AF277">
        <f>IFERROR(CORREL(J144:N144,J277:N277),"")</f>
        <v/>
      </c>
      <c r="AZ277">
        <f>IF(Q277=S277,0,1)</f>
        <v/>
      </c>
      <c r="BA277">
        <f>IF(AZ277=1,IF(Q277="","",IF(Q277=N144,"Yes","No")),"")</f>
        <v/>
      </c>
      <c r="BB277">
        <f>IF(BA277="Yes",P277,"")</f>
        <v/>
      </c>
      <c r="BC277">
        <f>IF(AZ277=1,IF(S277="","",IF(S277=N144,"Yes","No")),"")</f>
        <v/>
      </c>
      <c r="BD277">
        <f>IF(BC277="Yes",R277,"")</f>
        <v/>
      </c>
      <c r="BE277">
        <f>IFERROR(IF(SIGN(AE277)=1,"Increasing",IF(SIGN(AE277)=-1,"Decreasing","")),"")</f>
        <v/>
      </c>
      <c r="BF277">
        <f>IF(OR(AND(BE277="Increasing",BA277="Yes"),AND(BE277="Decreasing",BC277="Yes")),"Yes","No")</f>
        <v/>
      </c>
      <c r="BG277">
        <f>IF(I277="pos_trend","Yes","No")</f>
        <v/>
      </c>
      <c r="BH277">
        <f>IF(AF277&lt;&gt;"",IF(ABS(AF277)&gt;0.8,"Yes","No"),"")</f>
        <v/>
      </c>
    </row>
    <row r="278" spans="1:60">
      <c r="I278">
        <f>IF(AND(K278&gt; J278, L278&gt; K278, M278&gt; L278, N278&gt; M278), "pos_trend", IF(AND(K278&lt; J278, L278&lt; K278, M278&lt; L278, N278&lt; M278), "neg_trend", "N/A"))</f>
        <v/>
      </c>
      <c r="J278">
        <f>IFERROR(IF(TRIM(C278)="-", "N/A", IF(RIGHT(C278,1)=")",IF(RIGHT(C278,2)="T)",-1000000000000*VALUE(MID(C278,2,LEN(C278)-3)),IF(RIGHT(C278,2)="M)",-1000000*VALUE(MID(C278,2,LEN(C278)-3)),IF(RIGHT(C278,2)="B)",-1000000000*VALUE(MID(C278,2,LEN(C278)-3)),IF(RIGHT(C278,2)="k)",-1000*VALUE(MID(C278,2,LEN(C278)-3)),VALUE(SUBSTITUTE(C278,",","")))))),IF(RIGHT(C278,1)="T",1000000000000*VALUE(LEFT(C278,LEN(C278)-1)),IF(RIGHT(C278,1)="M",1000000*VALUE(LEFT(C278,LEN(C278)-1)),IF(RIGHT(C278,1)="B",1000000000*VALUE(LEFT(C278,LEN(C278)-1)),IF(RIGHT(C278,1)="%",0.01*VALUE(LEFT(C278,LEN(C278)-1)),IF(RIGHT(C278,1)="k",1000*VALUE(LEFT(C278,LEN(C278)-1)),VALUE(SUBSTITUTE(C278,",",""))))))))),"N/A")</f>
        <v/>
      </c>
      <c r="K278">
        <f>IFERROR(IF(TRIM(D278)="-", "N/A", IF(RIGHT(D278,1)=")",IF(RIGHT(D278,2)="T)",-1000000000000*VALUE(MID(D278,2,LEN(D278)-3)),IF(RIGHT(D278,2)="M)",-1000000*VALUE(MID(D278,2,LEN(D278)-3)),IF(RIGHT(D278,2)="B)",-1000000000*VALUE(MID(D278,2,LEN(D278)-3)),IF(RIGHT(D278,2)="k)",-1000*VALUE(MID(D278,2,LEN(D278)-3)),VALUE(SUBSTITUTE(D278,",","")))))),IF(RIGHT(D278,1)="T",1000000000000*VALUE(LEFT(D278,LEN(D278)-1)),IF(RIGHT(D278,1)="M",1000000*VALUE(LEFT(D278,LEN(D278)-1)),IF(RIGHT(D278,1)="B",1000000000*VALUE(LEFT(D278,LEN(D278)-1)),IF(RIGHT(D278,1)="%",0.01*VALUE(LEFT(D278,LEN(D278)-1)),IF(RIGHT(D278,1)="k",1000*VALUE(LEFT(D278,LEN(D278)-1)),VALUE(SUBSTITUTE(D278,",",""))))))))),"N/A")</f>
        <v/>
      </c>
      <c r="L278">
        <f>IFERROR(IF(TRIM(E278)="-", "N/A", IF(RIGHT(E278,1)=")",IF(RIGHT(E278,2)="T)",-1000000000000*VALUE(MID(E278,2,LEN(E278)-3)),IF(RIGHT(E278,2)="M)",-1000000*VALUE(MID(E278,2,LEN(E278)-3)),IF(RIGHT(E278,2)="B)",-1000000000*VALUE(MID(E278,2,LEN(E278)-3)),IF(RIGHT(E278,2)="k)",-1000*VALUE(MID(E278,2,LEN(E278)-3)),VALUE(SUBSTITUTE(E278,",","")))))),IF(RIGHT(E278,1)="T",1000000000000*VALUE(LEFT(E278,LEN(E278)-1)),IF(RIGHT(E278,1)="M",1000000*VALUE(LEFT(E278,LEN(E278)-1)),IF(RIGHT(E278,1)="B",1000000000*VALUE(LEFT(E278,LEN(E278)-1)),IF(RIGHT(E278,1)="%",0.01*VALUE(LEFT(E278,LEN(E278)-1)),IF(RIGHT(E278,1)="k",1000*VALUE(LEFT(E278,LEN(E278)-1)),VALUE(SUBSTITUTE(E278,",",""))))))))),"N/A")</f>
        <v/>
      </c>
      <c r="M278">
        <f>IFERROR(IF(TRIM(F278)="-", "N/A", IF(RIGHT(F278,1)=")",IF(RIGHT(F278,2)="T)",-1000000000000*VALUE(MID(F278,2,LEN(F278)-3)),IF(RIGHT(F278,2)="M)",-1000000*VALUE(MID(F278,2,LEN(F278)-3)),IF(RIGHT(F278,2)="B)",-1000000000*VALUE(MID(F278,2,LEN(F278)-3)),IF(RIGHT(F278,2)="k)",-1000*VALUE(MID(F278,2,LEN(F278)-3)),VALUE(SUBSTITUTE(F278,",","")))))),IF(RIGHT(F278,1)="T",1000000000000*VALUE(LEFT(F278,LEN(F278)-1)),IF(RIGHT(F278,1)="M",1000000*VALUE(LEFT(F278,LEN(F278)-1)),IF(RIGHT(F278,1)="B",1000000000*VALUE(LEFT(F278,LEN(F278)-1)),IF(RIGHT(F278,1)="%",0.01*VALUE(LEFT(F278,LEN(F278)-1)),IF(RIGHT(F278,1)="k",1000*VALUE(LEFT(F278,LEN(F278)-1)),VALUE(SUBSTITUTE(F278,",",""))))))))),"N/A")</f>
        <v/>
      </c>
      <c r="N278">
        <f>IFERROR(IF(TRIM(G278)="-", "N/A", IF(RIGHT(G278,1)=")",IF(RIGHT(G278,2)="T)",-1000000000000*VALUE(MID(G278,2,LEN(G278)-3)),IF(RIGHT(G278,2)="M)",-1000000*VALUE(MID(G278,2,LEN(G278)-3)),IF(RIGHT(G278,2)="B)",-1000000000*VALUE(MID(G278,2,LEN(G278)-3)),IF(RIGHT(G278,2)="k)",-1000*VALUE(MID(G278,2,LEN(G278)-3)),VALUE(SUBSTITUTE(G278,",","")))))),IF(RIGHT(G278,1)="T",1000000000000*VALUE(LEFT(G278,LEN(G278)-1)),IF(RIGHT(G278,1)="M",1000000*VALUE(LEFT(G278,LEN(G278)-1)),IF(RIGHT(G278,1)="B",1000000000*VALUE(LEFT(G278,LEN(G278)-1)),IF(RIGHT(G278,1)="%",0.01*VALUE(LEFT(G278,LEN(G278)-1)),IF(RIGHT(G278,1)="k",1000*VALUE(LEFT(G278,LEN(G278)-1)),VALUE(SUBSTITUTE(G278,",",""))))))))),"N/A")</f>
        <v/>
      </c>
      <c r="P278">
        <f>MAX(J278:N278)</f>
        <v/>
      </c>
      <c r="Q278">
        <f>IFERROR(J144+MATCH(P278,J278:N278,0)-1,"")</f>
        <v/>
      </c>
      <c r="R278">
        <f>IF(Q278="","",MIN(J278:N278))</f>
        <v/>
      </c>
      <c r="S278">
        <f>IFERROR(J144+MATCH(R278,J278:N278,0)-1,"")</f>
        <v/>
      </c>
      <c r="T278">
        <f>IFERROR(AVERAGE(J278:N278),"")</f>
        <v/>
      </c>
      <c r="U278">
        <f>IFERROR(STDEV(J278:N278),"")</f>
        <v/>
      </c>
      <c r="V278">
        <f>IFERROR(IF(C278="-","",IF(ISBLANK(B278),"",IF(OR(ISNUMBER(FIND("Growth",B278)),ISNUMBER(FIND("Margin",B278))),"",(J278-T278)/U278))),"")</f>
        <v/>
      </c>
      <c r="W278">
        <f>IFERROR(IF(OR(D278="-",ISBLANK(D278)),"",(K278-T278)/U278),"")</f>
        <v/>
      </c>
      <c r="X278">
        <f>IFERROR(IF(OR(E278="-",ISBLANK(E278)),"",(L278-T278)/U278),"")</f>
        <v/>
      </c>
      <c r="Y278">
        <f>IFERROR(IF(OR(F278="-",ISBLANK(F278)),"",(M278-T278)/U278),"")</f>
        <v/>
      </c>
      <c r="Z278">
        <f>IFERROR(IF(OR(G278="-",ISBLANK(G278)),"",(N278-T278)/U278),"")</f>
        <v/>
      </c>
      <c r="AA278">
        <f>IF(MAX(MAX(V278:Z278),ABS(MIN(V278:Z278)))=ABS(MIN(V278:Z278)),MIN(V278:Z278),MAX(V278:Z278))</f>
        <v/>
      </c>
      <c r="AB278">
        <f>IFERROR(V144+MATCH(AA278,V278:Z278,0)-1,"")</f>
        <v/>
      </c>
      <c r="AC278">
        <f>IF(AB278&lt;&gt;"",IF(S278=AB278,"Low",IF(AB278=Q278,"High","")),"")</f>
        <v/>
      </c>
      <c r="AE278">
        <f>IF(ISNUMBER(MATCH("N/A",J278:N278,0)),"",IFERROR((5 * SUMPRODUCT(J144:N144,J278:N278) - PRODUCT(SUM(J144:N144),SUM(J278:N278))) / ((5 * SUM((J144^2)+(K144^2)+(L144^2)+(M144^2)+(N144^2))) - SUM(J144:N144)^2),""))</f>
        <v/>
      </c>
      <c r="AF278">
        <f>IFERROR(CORREL(J144:N144,J278:N278),"")</f>
        <v/>
      </c>
      <c r="AZ278">
        <f>IF(Q278=S278,0,1)</f>
        <v/>
      </c>
      <c r="BA278">
        <f>IF(AZ278=1,IF(Q278="","",IF(Q278=N144,"Yes","No")),"")</f>
        <v/>
      </c>
      <c r="BB278">
        <f>IF(BA278="Yes",P278,"")</f>
        <v/>
      </c>
      <c r="BC278">
        <f>IF(AZ278=1,IF(S278="","",IF(S278=N144,"Yes","No")),"")</f>
        <v/>
      </c>
      <c r="BD278">
        <f>IF(BC278="Yes",R278,"")</f>
        <v/>
      </c>
      <c r="BE278">
        <f>IFERROR(IF(SIGN(AE278)=1,"Increasing",IF(SIGN(AE278)=-1,"Decreasing","")),"")</f>
        <v/>
      </c>
      <c r="BF278">
        <f>IF(OR(AND(BE278="Increasing",BA278="Yes"),AND(BE278="Decreasing",BC278="Yes")),"Yes","No")</f>
        <v/>
      </c>
      <c r="BG278">
        <f>IF(I278="pos_trend","Yes","No")</f>
        <v/>
      </c>
      <c r="BH278">
        <f>IF(AF278&lt;&gt;"",IF(ABS(AF278)&gt;0.8,"Yes","No"),"")</f>
        <v/>
      </c>
    </row>
    <row r="279" spans="1:60">
      <c r="I279">
        <f>IF(AND(K279&gt; J279, L279&gt; K279, M279&gt; L279, N279&gt; M279), "pos_trend", IF(AND(K279&lt; J279, L279&lt; K279, M279&lt; L279, N279&lt; M279), "neg_trend", "N/A"))</f>
        <v/>
      </c>
      <c r="J279">
        <f>IFERROR(IF(TRIM(C279)="-", "N/A", IF(RIGHT(C279,1)=")",IF(RIGHT(C279,2)="T)",-1000000000000*VALUE(MID(C279,2,LEN(C279)-3)),IF(RIGHT(C279,2)="M)",-1000000*VALUE(MID(C279,2,LEN(C279)-3)),IF(RIGHT(C279,2)="B)",-1000000000*VALUE(MID(C279,2,LEN(C279)-3)),IF(RIGHT(C279,2)="k)",-1000*VALUE(MID(C279,2,LEN(C279)-3)),VALUE(SUBSTITUTE(C279,",","")))))),IF(RIGHT(C279,1)="T",1000000000000*VALUE(LEFT(C279,LEN(C279)-1)),IF(RIGHT(C279,1)="M",1000000*VALUE(LEFT(C279,LEN(C279)-1)),IF(RIGHT(C279,1)="B",1000000000*VALUE(LEFT(C279,LEN(C279)-1)),IF(RIGHT(C279,1)="%",0.01*VALUE(LEFT(C279,LEN(C279)-1)),IF(RIGHT(C279,1)="k",1000*VALUE(LEFT(C279,LEN(C279)-1)),VALUE(SUBSTITUTE(C279,",",""))))))))),"N/A")</f>
        <v/>
      </c>
      <c r="K279">
        <f>IFERROR(IF(TRIM(D279)="-", "N/A", IF(RIGHT(D279,1)=")",IF(RIGHT(D279,2)="T)",-1000000000000*VALUE(MID(D279,2,LEN(D279)-3)),IF(RIGHT(D279,2)="M)",-1000000*VALUE(MID(D279,2,LEN(D279)-3)),IF(RIGHT(D279,2)="B)",-1000000000*VALUE(MID(D279,2,LEN(D279)-3)),IF(RIGHT(D279,2)="k)",-1000*VALUE(MID(D279,2,LEN(D279)-3)),VALUE(SUBSTITUTE(D279,",","")))))),IF(RIGHT(D279,1)="T",1000000000000*VALUE(LEFT(D279,LEN(D279)-1)),IF(RIGHT(D279,1)="M",1000000*VALUE(LEFT(D279,LEN(D279)-1)),IF(RIGHT(D279,1)="B",1000000000*VALUE(LEFT(D279,LEN(D279)-1)),IF(RIGHT(D279,1)="%",0.01*VALUE(LEFT(D279,LEN(D279)-1)),IF(RIGHT(D279,1)="k",1000*VALUE(LEFT(D279,LEN(D279)-1)),VALUE(SUBSTITUTE(D279,",",""))))))))),"N/A")</f>
        <v/>
      </c>
      <c r="L279">
        <f>IFERROR(IF(TRIM(E279)="-", "N/A", IF(RIGHT(E279,1)=")",IF(RIGHT(E279,2)="T)",-1000000000000*VALUE(MID(E279,2,LEN(E279)-3)),IF(RIGHT(E279,2)="M)",-1000000*VALUE(MID(E279,2,LEN(E279)-3)),IF(RIGHT(E279,2)="B)",-1000000000*VALUE(MID(E279,2,LEN(E279)-3)),IF(RIGHT(E279,2)="k)",-1000*VALUE(MID(E279,2,LEN(E279)-3)),VALUE(SUBSTITUTE(E279,",","")))))),IF(RIGHT(E279,1)="T",1000000000000*VALUE(LEFT(E279,LEN(E279)-1)),IF(RIGHT(E279,1)="M",1000000*VALUE(LEFT(E279,LEN(E279)-1)),IF(RIGHT(E279,1)="B",1000000000*VALUE(LEFT(E279,LEN(E279)-1)),IF(RIGHT(E279,1)="%",0.01*VALUE(LEFT(E279,LEN(E279)-1)),IF(RIGHT(E279,1)="k",1000*VALUE(LEFT(E279,LEN(E279)-1)),VALUE(SUBSTITUTE(E279,",",""))))))))),"N/A")</f>
        <v/>
      </c>
      <c r="M279">
        <f>IFERROR(IF(TRIM(F279)="-", "N/A", IF(RIGHT(F279,1)=")",IF(RIGHT(F279,2)="T)",-1000000000000*VALUE(MID(F279,2,LEN(F279)-3)),IF(RIGHT(F279,2)="M)",-1000000*VALUE(MID(F279,2,LEN(F279)-3)),IF(RIGHT(F279,2)="B)",-1000000000*VALUE(MID(F279,2,LEN(F279)-3)),IF(RIGHT(F279,2)="k)",-1000*VALUE(MID(F279,2,LEN(F279)-3)),VALUE(SUBSTITUTE(F279,",","")))))),IF(RIGHT(F279,1)="T",1000000000000*VALUE(LEFT(F279,LEN(F279)-1)),IF(RIGHT(F279,1)="M",1000000*VALUE(LEFT(F279,LEN(F279)-1)),IF(RIGHT(F279,1)="B",1000000000*VALUE(LEFT(F279,LEN(F279)-1)),IF(RIGHT(F279,1)="%",0.01*VALUE(LEFT(F279,LEN(F279)-1)),IF(RIGHT(F279,1)="k",1000*VALUE(LEFT(F279,LEN(F279)-1)),VALUE(SUBSTITUTE(F279,",",""))))))))),"N/A")</f>
        <v/>
      </c>
      <c r="N279">
        <f>IFERROR(IF(TRIM(G279)="-", "N/A", IF(RIGHT(G279,1)=")",IF(RIGHT(G279,2)="T)",-1000000000000*VALUE(MID(G279,2,LEN(G279)-3)),IF(RIGHT(G279,2)="M)",-1000000*VALUE(MID(G279,2,LEN(G279)-3)),IF(RIGHT(G279,2)="B)",-1000000000*VALUE(MID(G279,2,LEN(G279)-3)),IF(RIGHT(G279,2)="k)",-1000*VALUE(MID(G279,2,LEN(G279)-3)),VALUE(SUBSTITUTE(G279,",","")))))),IF(RIGHT(G279,1)="T",1000000000000*VALUE(LEFT(G279,LEN(G279)-1)),IF(RIGHT(G279,1)="M",1000000*VALUE(LEFT(G279,LEN(G279)-1)),IF(RIGHT(G279,1)="B",1000000000*VALUE(LEFT(G279,LEN(G279)-1)),IF(RIGHT(G279,1)="%",0.01*VALUE(LEFT(G279,LEN(G279)-1)),IF(RIGHT(G279,1)="k",1000*VALUE(LEFT(G279,LEN(G279)-1)),VALUE(SUBSTITUTE(G279,",",""))))))))),"N/A")</f>
        <v/>
      </c>
      <c r="P279">
        <f>MAX(J279:N279)</f>
        <v/>
      </c>
      <c r="Q279">
        <f>IFERROR(J144+MATCH(P279,J279:N279,0)-1,"")</f>
        <v/>
      </c>
      <c r="R279">
        <f>IF(Q279="","",MIN(J279:N279))</f>
        <v/>
      </c>
      <c r="S279">
        <f>IFERROR(J144+MATCH(R279,J279:N279,0)-1,"")</f>
        <v/>
      </c>
      <c r="T279">
        <f>IFERROR(AVERAGE(J279:N279),"")</f>
        <v/>
      </c>
      <c r="U279">
        <f>IFERROR(STDEV(J279:N279),"")</f>
        <v/>
      </c>
      <c r="V279">
        <f>IFERROR(IF(C279="-","",IF(ISBLANK(B279),"",IF(OR(ISNUMBER(FIND("Growth",B279)),ISNUMBER(FIND("Margin",B279))),"",(J279-T279)/U279))),"")</f>
        <v/>
      </c>
      <c r="W279">
        <f>IFERROR(IF(OR(D279="-",ISBLANK(D279)),"",(K279-T279)/U279),"")</f>
        <v/>
      </c>
      <c r="X279">
        <f>IFERROR(IF(OR(E279="-",ISBLANK(E279)),"",(L279-T279)/U279),"")</f>
        <v/>
      </c>
      <c r="Y279">
        <f>IFERROR(IF(OR(F279="-",ISBLANK(F279)),"",(M279-T279)/U279),"")</f>
        <v/>
      </c>
      <c r="Z279">
        <f>IFERROR(IF(OR(G279="-",ISBLANK(G279)),"",(N279-T279)/U279),"")</f>
        <v/>
      </c>
      <c r="AA279">
        <f>IF(MAX(MAX(V279:Z279),ABS(MIN(V279:Z279)))=ABS(MIN(V279:Z279)),MIN(V279:Z279),MAX(V279:Z279))</f>
        <v/>
      </c>
      <c r="AB279">
        <f>IFERROR(V144+MATCH(AA279,V279:Z279,0)-1,"")</f>
        <v/>
      </c>
      <c r="AC279">
        <f>IF(AB279&lt;&gt;"",IF(S279=AB279,"Low",IF(AB279=Q279,"High","")),"")</f>
        <v/>
      </c>
      <c r="AE279">
        <f>IF(ISNUMBER(MATCH("N/A",J279:N279,0)),"",IFERROR((5 * SUMPRODUCT(J144:N144,J279:N279) - PRODUCT(SUM(J144:N144),SUM(J279:N279))) / ((5 * SUM((J144^2)+(K144^2)+(L144^2)+(M144^2)+(N144^2))) - SUM(J144:N144)^2),""))</f>
        <v/>
      </c>
      <c r="AF279">
        <f>IFERROR(CORREL(J144:N144,J279:N279),"")</f>
        <v/>
      </c>
      <c r="AZ279">
        <f>IF(Q279=S279,0,1)</f>
        <v/>
      </c>
      <c r="BA279">
        <f>IF(AZ279=1,IF(Q279="","",IF(Q279=N144,"Yes","No")),"")</f>
        <v/>
      </c>
      <c r="BB279">
        <f>IF(BA279="Yes",P279,"")</f>
        <v/>
      </c>
      <c r="BC279">
        <f>IF(AZ279=1,IF(S279="","",IF(S279=N144,"Yes","No")),"")</f>
        <v/>
      </c>
      <c r="BD279">
        <f>IF(BC279="Yes",R279,"")</f>
        <v/>
      </c>
      <c r="BE279">
        <f>IFERROR(IF(SIGN(AE279)=1,"Increasing",IF(SIGN(AE279)=-1,"Decreasing","")),"")</f>
        <v/>
      </c>
      <c r="BF279">
        <f>IF(OR(AND(BE279="Increasing",BA279="Yes"),AND(BE279="Decreasing",BC279="Yes")),"Yes","No")</f>
        <v/>
      </c>
      <c r="BG279">
        <f>IF(I279="pos_trend","Yes","No")</f>
        <v/>
      </c>
      <c r="BH279">
        <f>IF(AF279&lt;&gt;"",IF(ABS(AF279)&gt;0.8,"Yes","No"),"")</f>
        <v/>
      </c>
    </row>
    <row r="280" spans="1:60">
      <c r="I280">
        <f>IF(AND(K280&gt; J280, L280&gt; K280, M280&gt; L280, N280&gt; M280), "pos_trend", IF(AND(K280&lt; J280, L280&lt; K280, M280&lt; L280, N280&lt; M280), "neg_trend", "N/A"))</f>
        <v/>
      </c>
      <c r="J280">
        <f>IFERROR(IF(TRIM(C280)="-", "N/A", IF(RIGHT(C280,1)=")",IF(RIGHT(C280,2)="T)",-1000000000000*VALUE(MID(C280,2,LEN(C280)-3)),IF(RIGHT(C280,2)="M)",-1000000*VALUE(MID(C280,2,LEN(C280)-3)),IF(RIGHT(C280,2)="B)",-1000000000*VALUE(MID(C280,2,LEN(C280)-3)),IF(RIGHT(C280,2)="k)",-1000*VALUE(MID(C280,2,LEN(C280)-3)),VALUE(SUBSTITUTE(C280,",","")))))),IF(RIGHT(C280,1)="T",1000000000000*VALUE(LEFT(C280,LEN(C280)-1)),IF(RIGHT(C280,1)="M",1000000*VALUE(LEFT(C280,LEN(C280)-1)),IF(RIGHT(C280,1)="B",1000000000*VALUE(LEFT(C280,LEN(C280)-1)),IF(RIGHT(C280,1)="%",0.01*VALUE(LEFT(C280,LEN(C280)-1)),IF(RIGHT(C280,1)="k",1000*VALUE(LEFT(C280,LEN(C280)-1)),VALUE(SUBSTITUTE(C280,",",""))))))))),"N/A")</f>
        <v/>
      </c>
      <c r="K280">
        <f>IFERROR(IF(TRIM(D280)="-", "N/A", IF(RIGHT(D280,1)=")",IF(RIGHT(D280,2)="T)",-1000000000000*VALUE(MID(D280,2,LEN(D280)-3)),IF(RIGHT(D280,2)="M)",-1000000*VALUE(MID(D280,2,LEN(D280)-3)),IF(RIGHT(D280,2)="B)",-1000000000*VALUE(MID(D280,2,LEN(D280)-3)),IF(RIGHT(D280,2)="k)",-1000*VALUE(MID(D280,2,LEN(D280)-3)),VALUE(SUBSTITUTE(D280,",","")))))),IF(RIGHT(D280,1)="T",1000000000000*VALUE(LEFT(D280,LEN(D280)-1)),IF(RIGHT(D280,1)="M",1000000*VALUE(LEFT(D280,LEN(D280)-1)),IF(RIGHT(D280,1)="B",1000000000*VALUE(LEFT(D280,LEN(D280)-1)),IF(RIGHT(D280,1)="%",0.01*VALUE(LEFT(D280,LEN(D280)-1)),IF(RIGHT(D280,1)="k",1000*VALUE(LEFT(D280,LEN(D280)-1)),VALUE(SUBSTITUTE(D280,",",""))))))))),"N/A")</f>
        <v/>
      </c>
      <c r="L280">
        <f>IFERROR(IF(TRIM(E280)="-", "N/A", IF(RIGHT(E280,1)=")",IF(RIGHT(E280,2)="T)",-1000000000000*VALUE(MID(E280,2,LEN(E280)-3)),IF(RIGHT(E280,2)="M)",-1000000*VALUE(MID(E280,2,LEN(E280)-3)),IF(RIGHT(E280,2)="B)",-1000000000*VALUE(MID(E280,2,LEN(E280)-3)),IF(RIGHT(E280,2)="k)",-1000*VALUE(MID(E280,2,LEN(E280)-3)),VALUE(SUBSTITUTE(E280,",","")))))),IF(RIGHT(E280,1)="T",1000000000000*VALUE(LEFT(E280,LEN(E280)-1)),IF(RIGHT(E280,1)="M",1000000*VALUE(LEFT(E280,LEN(E280)-1)),IF(RIGHT(E280,1)="B",1000000000*VALUE(LEFT(E280,LEN(E280)-1)),IF(RIGHT(E280,1)="%",0.01*VALUE(LEFT(E280,LEN(E280)-1)),IF(RIGHT(E280,1)="k",1000*VALUE(LEFT(E280,LEN(E280)-1)),VALUE(SUBSTITUTE(E280,",",""))))))))),"N/A")</f>
        <v/>
      </c>
      <c r="M280">
        <f>IFERROR(IF(TRIM(F280)="-", "N/A", IF(RIGHT(F280,1)=")",IF(RIGHT(F280,2)="T)",-1000000000000*VALUE(MID(F280,2,LEN(F280)-3)),IF(RIGHT(F280,2)="M)",-1000000*VALUE(MID(F280,2,LEN(F280)-3)),IF(RIGHT(F280,2)="B)",-1000000000*VALUE(MID(F280,2,LEN(F280)-3)),IF(RIGHT(F280,2)="k)",-1000*VALUE(MID(F280,2,LEN(F280)-3)),VALUE(SUBSTITUTE(F280,",","")))))),IF(RIGHT(F280,1)="T",1000000000000*VALUE(LEFT(F280,LEN(F280)-1)),IF(RIGHT(F280,1)="M",1000000*VALUE(LEFT(F280,LEN(F280)-1)),IF(RIGHT(F280,1)="B",1000000000*VALUE(LEFT(F280,LEN(F280)-1)),IF(RIGHT(F280,1)="%",0.01*VALUE(LEFT(F280,LEN(F280)-1)),IF(RIGHT(F280,1)="k",1000*VALUE(LEFT(F280,LEN(F280)-1)),VALUE(SUBSTITUTE(F280,",",""))))))))),"N/A")</f>
        <v/>
      </c>
      <c r="N280">
        <f>IFERROR(IF(TRIM(G280)="-", "N/A", IF(RIGHT(G280,1)=")",IF(RIGHT(G280,2)="T)",-1000000000000*VALUE(MID(G280,2,LEN(G280)-3)),IF(RIGHT(G280,2)="M)",-1000000*VALUE(MID(G280,2,LEN(G280)-3)),IF(RIGHT(G280,2)="B)",-1000000000*VALUE(MID(G280,2,LEN(G280)-3)),IF(RIGHT(G280,2)="k)",-1000*VALUE(MID(G280,2,LEN(G280)-3)),VALUE(SUBSTITUTE(G280,",","")))))),IF(RIGHT(G280,1)="T",1000000000000*VALUE(LEFT(G280,LEN(G280)-1)),IF(RIGHT(G280,1)="M",1000000*VALUE(LEFT(G280,LEN(G280)-1)),IF(RIGHT(G280,1)="B",1000000000*VALUE(LEFT(G280,LEN(G280)-1)),IF(RIGHT(G280,1)="%",0.01*VALUE(LEFT(G280,LEN(G280)-1)),IF(RIGHT(G280,1)="k",1000*VALUE(LEFT(G280,LEN(G280)-1)),VALUE(SUBSTITUTE(G280,",",""))))))))),"N/A")</f>
        <v/>
      </c>
      <c r="P280">
        <f>MAX(J280:N280)</f>
        <v/>
      </c>
      <c r="Q280">
        <f>IFERROR(J144+MATCH(P280,J280:N280,0)-1,"")</f>
        <v/>
      </c>
      <c r="R280">
        <f>IF(Q280="","",MIN(J280:N280))</f>
        <v/>
      </c>
      <c r="S280">
        <f>IFERROR(J144+MATCH(R280,J280:N280,0)-1,"")</f>
        <v/>
      </c>
      <c r="T280">
        <f>IFERROR(AVERAGE(J280:N280),"")</f>
        <v/>
      </c>
      <c r="U280">
        <f>IFERROR(STDEV(J280:N280),"")</f>
        <v/>
      </c>
      <c r="V280">
        <f>IFERROR(IF(C280="-","",IF(ISBLANK(B280),"",IF(OR(ISNUMBER(FIND("Growth",B280)),ISNUMBER(FIND("Margin",B280))),"",(J280-T280)/U280))),"")</f>
        <v/>
      </c>
      <c r="W280">
        <f>IFERROR(IF(OR(D280="-",ISBLANK(D280)),"",(K280-T280)/U280),"")</f>
        <v/>
      </c>
      <c r="X280">
        <f>IFERROR(IF(OR(E280="-",ISBLANK(E280)),"",(L280-T280)/U280),"")</f>
        <v/>
      </c>
      <c r="Y280">
        <f>IFERROR(IF(OR(F280="-",ISBLANK(F280)),"",(M280-T280)/U280),"")</f>
        <v/>
      </c>
      <c r="Z280">
        <f>IFERROR(IF(OR(G280="-",ISBLANK(G280)),"",(N280-T280)/U280),"")</f>
        <v/>
      </c>
      <c r="AA280">
        <f>IF(MAX(MAX(V280:Z280),ABS(MIN(V280:Z280)))=ABS(MIN(V280:Z280)),MIN(V280:Z280),MAX(V280:Z280))</f>
        <v/>
      </c>
      <c r="AB280">
        <f>IFERROR(V144+MATCH(AA280,V280:Z280,0)-1,"")</f>
        <v/>
      </c>
      <c r="AC280">
        <f>IF(AB280&lt;&gt;"",IF(S280=AB280,"Low",IF(AB280=Q280,"High","")),"")</f>
        <v/>
      </c>
      <c r="AE280">
        <f>IF(ISNUMBER(MATCH("N/A",J280:N280,0)),"",IFERROR((5 * SUMPRODUCT(J144:N144,J280:N280) - PRODUCT(SUM(J144:N144),SUM(J280:N280))) / ((5 * SUM((J144^2)+(K144^2)+(L144^2)+(M144^2)+(N144^2))) - SUM(J144:N144)^2),""))</f>
        <v/>
      </c>
      <c r="AF280">
        <f>IFERROR(CORREL(J144:N144,J280:N280),"")</f>
        <v/>
      </c>
      <c r="AZ280">
        <f>IF(Q280=S280,0,1)</f>
        <v/>
      </c>
      <c r="BA280">
        <f>IF(AZ280=1,IF(Q280="","",IF(Q280=N144,"Yes","No")),"")</f>
        <v/>
      </c>
      <c r="BB280">
        <f>IF(BA280="Yes",P280,"")</f>
        <v/>
      </c>
      <c r="BC280">
        <f>IF(AZ280=1,IF(S280="","",IF(S280=N144,"Yes","No")),"")</f>
        <v/>
      </c>
      <c r="BD280">
        <f>IF(BC280="Yes",R280,"")</f>
        <v/>
      </c>
      <c r="BE280">
        <f>IFERROR(IF(SIGN(AE280)=1,"Increasing",IF(SIGN(AE280)=-1,"Decreasing","")),"")</f>
        <v/>
      </c>
      <c r="BF280">
        <f>IF(OR(AND(BE280="Increasing",BA280="Yes"),AND(BE280="Decreasing",BC280="Yes")),"Yes","No")</f>
        <v/>
      </c>
      <c r="BG280">
        <f>IF(I280="pos_trend","Yes","No")</f>
        <v/>
      </c>
      <c r="BH280">
        <f>IF(AF280&lt;&gt;"",IF(ABS(AF280)&gt;0.8,"Yes","No"),"")</f>
        <v/>
      </c>
    </row>
    <row r="281" spans="1:60">
      <c r="I281">
        <f>IF(AND(K281&gt; J281, L281&gt; K281, M281&gt; L281, N281&gt; M281), "pos_trend", IF(AND(K281&lt; J281, L281&lt; K281, M281&lt; L281, N281&lt; M281), "neg_trend", "N/A"))</f>
        <v/>
      </c>
      <c r="J281">
        <f>IFERROR(IF(TRIM(C281)="-", "N/A", IF(RIGHT(C281,1)=")",IF(RIGHT(C281,2)="T)",-1000000000000*VALUE(MID(C281,2,LEN(C281)-3)),IF(RIGHT(C281,2)="M)",-1000000*VALUE(MID(C281,2,LEN(C281)-3)),IF(RIGHT(C281,2)="B)",-1000000000*VALUE(MID(C281,2,LEN(C281)-3)),IF(RIGHT(C281,2)="k)",-1000*VALUE(MID(C281,2,LEN(C281)-3)),VALUE(SUBSTITUTE(C281,",","")))))),IF(RIGHT(C281,1)="T",1000000000000*VALUE(LEFT(C281,LEN(C281)-1)),IF(RIGHT(C281,1)="M",1000000*VALUE(LEFT(C281,LEN(C281)-1)),IF(RIGHT(C281,1)="B",1000000000*VALUE(LEFT(C281,LEN(C281)-1)),IF(RIGHT(C281,1)="%",0.01*VALUE(LEFT(C281,LEN(C281)-1)),IF(RIGHT(C281,1)="k",1000*VALUE(LEFT(C281,LEN(C281)-1)),VALUE(SUBSTITUTE(C281,",",""))))))))),"N/A")</f>
        <v/>
      </c>
      <c r="K281">
        <f>IFERROR(IF(TRIM(D281)="-", "N/A", IF(RIGHT(D281,1)=")",IF(RIGHT(D281,2)="T)",-1000000000000*VALUE(MID(D281,2,LEN(D281)-3)),IF(RIGHT(D281,2)="M)",-1000000*VALUE(MID(D281,2,LEN(D281)-3)),IF(RIGHT(D281,2)="B)",-1000000000*VALUE(MID(D281,2,LEN(D281)-3)),IF(RIGHT(D281,2)="k)",-1000*VALUE(MID(D281,2,LEN(D281)-3)),VALUE(SUBSTITUTE(D281,",","")))))),IF(RIGHT(D281,1)="T",1000000000000*VALUE(LEFT(D281,LEN(D281)-1)),IF(RIGHT(D281,1)="M",1000000*VALUE(LEFT(D281,LEN(D281)-1)),IF(RIGHT(D281,1)="B",1000000000*VALUE(LEFT(D281,LEN(D281)-1)),IF(RIGHT(D281,1)="%",0.01*VALUE(LEFT(D281,LEN(D281)-1)),IF(RIGHT(D281,1)="k",1000*VALUE(LEFT(D281,LEN(D281)-1)),VALUE(SUBSTITUTE(D281,",",""))))))))),"N/A")</f>
        <v/>
      </c>
      <c r="L281">
        <f>IFERROR(IF(TRIM(E281)="-", "N/A", IF(RIGHT(E281,1)=")",IF(RIGHT(E281,2)="T)",-1000000000000*VALUE(MID(E281,2,LEN(E281)-3)),IF(RIGHT(E281,2)="M)",-1000000*VALUE(MID(E281,2,LEN(E281)-3)),IF(RIGHT(E281,2)="B)",-1000000000*VALUE(MID(E281,2,LEN(E281)-3)),IF(RIGHT(E281,2)="k)",-1000*VALUE(MID(E281,2,LEN(E281)-3)),VALUE(SUBSTITUTE(E281,",","")))))),IF(RIGHT(E281,1)="T",1000000000000*VALUE(LEFT(E281,LEN(E281)-1)),IF(RIGHT(E281,1)="M",1000000*VALUE(LEFT(E281,LEN(E281)-1)),IF(RIGHT(E281,1)="B",1000000000*VALUE(LEFT(E281,LEN(E281)-1)),IF(RIGHT(E281,1)="%",0.01*VALUE(LEFT(E281,LEN(E281)-1)),IF(RIGHT(E281,1)="k",1000*VALUE(LEFT(E281,LEN(E281)-1)),VALUE(SUBSTITUTE(E281,",",""))))))))),"N/A")</f>
        <v/>
      </c>
      <c r="M281">
        <f>IFERROR(IF(TRIM(F281)="-", "N/A", IF(RIGHT(F281,1)=")",IF(RIGHT(F281,2)="T)",-1000000000000*VALUE(MID(F281,2,LEN(F281)-3)),IF(RIGHT(F281,2)="M)",-1000000*VALUE(MID(F281,2,LEN(F281)-3)),IF(RIGHT(F281,2)="B)",-1000000000*VALUE(MID(F281,2,LEN(F281)-3)),IF(RIGHT(F281,2)="k)",-1000*VALUE(MID(F281,2,LEN(F281)-3)),VALUE(SUBSTITUTE(F281,",","")))))),IF(RIGHT(F281,1)="T",1000000000000*VALUE(LEFT(F281,LEN(F281)-1)),IF(RIGHT(F281,1)="M",1000000*VALUE(LEFT(F281,LEN(F281)-1)),IF(RIGHT(F281,1)="B",1000000000*VALUE(LEFT(F281,LEN(F281)-1)),IF(RIGHT(F281,1)="%",0.01*VALUE(LEFT(F281,LEN(F281)-1)),IF(RIGHT(F281,1)="k",1000*VALUE(LEFT(F281,LEN(F281)-1)),VALUE(SUBSTITUTE(F281,",",""))))))))),"N/A")</f>
        <v/>
      </c>
      <c r="N281">
        <f>IFERROR(IF(TRIM(G281)="-", "N/A", IF(RIGHT(G281,1)=")",IF(RIGHT(G281,2)="T)",-1000000000000*VALUE(MID(G281,2,LEN(G281)-3)),IF(RIGHT(G281,2)="M)",-1000000*VALUE(MID(G281,2,LEN(G281)-3)),IF(RIGHT(G281,2)="B)",-1000000000*VALUE(MID(G281,2,LEN(G281)-3)),IF(RIGHT(G281,2)="k)",-1000*VALUE(MID(G281,2,LEN(G281)-3)),VALUE(SUBSTITUTE(G281,",","")))))),IF(RIGHT(G281,1)="T",1000000000000*VALUE(LEFT(G281,LEN(G281)-1)),IF(RIGHT(G281,1)="M",1000000*VALUE(LEFT(G281,LEN(G281)-1)),IF(RIGHT(G281,1)="B",1000000000*VALUE(LEFT(G281,LEN(G281)-1)),IF(RIGHT(G281,1)="%",0.01*VALUE(LEFT(G281,LEN(G281)-1)),IF(RIGHT(G281,1)="k",1000*VALUE(LEFT(G281,LEN(G281)-1)),VALUE(SUBSTITUTE(G281,",",""))))))))),"N/A")</f>
        <v/>
      </c>
      <c r="P281">
        <f>MAX(J281:N281)</f>
        <v/>
      </c>
      <c r="Q281">
        <f>IFERROR(J144+MATCH(P281,J281:N281,0)-1,"")</f>
        <v/>
      </c>
      <c r="R281">
        <f>IF(Q281="","",MIN(J281:N281))</f>
        <v/>
      </c>
      <c r="S281">
        <f>IFERROR(J144+MATCH(R281,J281:N281,0)-1,"")</f>
        <v/>
      </c>
      <c r="T281">
        <f>IFERROR(AVERAGE(J281:N281),"")</f>
        <v/>
      </c>
      <c r="U281">
        <f>IFERROR(STDEV(J281:N281),"")</f>
        <v/>
      </c>
      <c r="V281">
        <f>IFERROR(IF(C281="-","",IF(ISBLANK(B281),"",IF(OR(ISNUMBER(FIND("Growth",B281)),ISNUMBER(FIND("Margin",B281))),"",(J281-T281)/U281))),"")</f>
        <v/>
      </c>
      <c r="W281">
        <f>IFERROR(IF(OR(D281="-",ISBLANK(D281)),"",(K281-T281)/U281),"")</f>
        <v/>
      </c>
      <c r="X281">
        <f>IFERROR(IF(OR(E281="-",ISBLANK(E281)),"",(L281-T281)/U281),"")</f>
        <v/>
      </c>
      <c r="Y281">
        <f>IFERROR(IF(OR(F281="-",ISBLANK(F281)),"",(M281-T281)/U281),"")</f>
        <v/>
      </c>
      <c r="Z281">
        <f>IFERROR(IF(OR(G281="-",ISBLANK(G281)),"",(N281-T281)/U281),"")</f>
        <v/>
      </c>
      <c r="AA281">
        <f>IF(MAX(MAX(V281:Z281),ABS(MIN(V281:Z281)))=ABS(MIN(V281:Z281)),MIN(V281:Z281),MAX(V281:Z281))</f>
        <v/>
      </c>
      <c r="AB281">
        <f>IFERROR(V144+MATCH(AA281,V281:Z281,0)-1,"")</f>
        <v/>
      </c>
      <c r="AC281">
        <f>IF(AB281&lt;&gt;"",IF(S281=AB281,"Low",IF(AB281=Q281,"High","")),"")</f>
        <v/>
      </c>
      <c r="AE281">
        <f>IF(ISNUMBER(MATCH("N/A",J281:N281,0)),"",IFERROR((5 * SUMPRODUCT(J144:N144,J281:N281) - PRODUCT(SUM(J144:N144),SUM(J281:N281))) / ((5 * SUM((J144^2)+(K144^2)+(L144^2)+(M144^2)+(N144^2))) - SUM(J144:N144)^2),""))</f>
        <v/>
      </c>
      <c r="AF281">
        <f>IFERROR(CORREL(J144:N144,J281:N281),"")</f>
        <v/>
      </c>
      <c r="AZ281">
        <f>IF(Q281=S281,0,1)</f>
        <v/>
      </c>
      <c r="BA281">
        <f>IF(AZ281=1,IF(Q281="","",IF(Q281=N144,"Yes","No")),"")</f>
        <v/>
      </c>
      <c r="BB281">
        <f>IF(BA281="Yes",P281,"")</f>
        <v/>
      </c>
      <c r="BC281">
        <f>IF(AZ281=1,IF(S281="","",IF(S281=N144,"Yes","No")),"")</f>
        <v/>
      </c>
      <c r="BD281">
        <f>IF(BC281="Yes",R281,"")</f>
        <v/>
      </c>
      <c r="BE281">
        <f>IFERROR(IF(SIGN(AE281)=1,"Increasing",IF(SIGN(AE281)=-1,"Decreasing","")),"")</f>
        <v/>
      </c>
      <c r="BF281">
        <f>IF(OR(AND(BE281="Increasing",BA281="Yes"),AND(BE281="Decreasing",BC281="Yes")),"Yes","No")</f>
        <v/>
      </c>
      <c r="BG281">
        <f>IF(I281="pos_trend","Yes","No")</f>
        <v/>
      </c>
      <c r="BH281">
        <f>IF(AF281&lt;&gt;"",IF(ABS(AF281)&gt;0.8,"Yes","No"),"")</f>
        <v/>
      </c>
    </row>
    <row r="282" spans="1:60">
      <c r="I282">
        <f>IF(AND(K282&gt; J282, L282&gt; K282, M282&gt; L282, N282&gt; M282), "pos_trend", IF(AND(K282&lt; J282, L282&lt; K282, M282&lt; L282, N282&lt; M282), "neg_trend", "N/A"))</f>
        <v/>
      </c>
      <c r="J282">
        <f>IFERROR(IF(TRIM(C282)="-", "N/A", IF(RIGHT(C282,1)=")",IF(RIGHT(C282,2)="T)",-1000000000000*VALUE(MID(C282,2,LEN(C282)-3)),IF(RIGHT(C282,2)="M)",-1000000*VALUE(MID(C282,2,LEN(C282)-3)),IF(RIGHT(C282,2)="B)",-1000000000*VALUE(MID(C282,2,LEN(C282)-3)),IF(RIGHT(C282,2)="k)",-1000*VALUE(MID(C282,2,LEN(C282)-3)),VALUE(SUBSTITUTE(C282,",","")))))),IF(RIGHT(C282,1)="T",1000000000000*VALUE(LEFT(C282,LEN(C282)-1)),IF(RIGHT(C282,1)="M",1000000*VALUE(LEFT(C282,LEN(C282)-1)),IF(RIGHT(C282,1)="B",1000000000*VALUE(LEFT(C282,LEN(C282)-1)),IF(RIGHT(C282,1)="%",0.01*VALUE(LEFT(C282,LEN(C282)-1)),IF(RIGHT(C282,1)="k",1000*VALUE(LEFT(C282,LEN(C282)-1)),VALUE(SUBSTITUTE(C282,",",""))))))))),"N/A")</f>
        <v/>
      </c>
      <c r="K282">
        <f>IFERROR(IF(TRIM(D282)="-", "N/A", IF(RIGHT(D282,1)=")",IF(RIGHT(D282,2)="T)",-1000000000000*VALUE(MID(D282,2,LEN(D282)-3)),IF(RIGHT(D282,2)="M)",-1000000*VALUE(MID(D282,2,LEN(D282)-3)),IF(RIGHT(D282,2)="B)",-1000000000*VALUE(MID(D282,2,LEN(D282)-3)),IF(RIGHT(D282,2)="k)",-1000*VALUE(MID(D282,2,LEN(D282)-3)),VALUE(SUBSTITUTE(D282,",","")))))),IF(RIGHT(D282,1)="T",1000000000000*VALUE(LEFT(D282,LEN(D282)-1)),IF(RIGHT(D282,1)="M",1000000*VALUE(LEFT(D282,LEN(D282)-1)),IF(RIGHT(D282,1)="B",1000000000*VALUE(LEFT(D282,LEN(D282)-1)),IF(RIGHT(D282,1)="%",0.01*VALUE(LEFT(D282,LEN(D282)-1)),IF(RIGHT(D282,1)="k",1000*VALUE(LEFT(D282,LEN(D282)-1)),VALUE(SUBSTITUTE(D282,",",""))))))))),"N/A")</f>
        <v/>
      </c>
      <c r="L282">
        <f>IFERROR(IF(TRIM(E282)="-", "N/A", IF(RIGHT(E282,1)=")",IF(RIGHT(E282,2)="T)",-1000000000000*VALUE(MID(E282,2,LEN(E282)-3)),IF(RIGHT(E282,2)="M)",-1000000*VALUE(MID(E282,2,LEN(E282)-3)),IF(RIGHT(E282,2)="B)",-1000000000*VALUE(MID(E282,2,LEN(E282)-3)),IF(RIGHT(E282,2)="k)",-1000*VALUE(MID(E282,2,LEN(E282)-3)),VALUE(SUBSTITUTE(E282,",","")))))),IF(RIGHT(E282,1)="T",1000000000000*VALUE(LEFT(E282,LEN(E282)-1)),IF(RIGHT(E282,1)="M",1000000*VALUE(LEFT(E282,LEN(E282)-1)),IF(RIGHT(E282,1)="B",1000000000*VALUE(LEFT(E282,LEN(E282)-1)),IF(RIGHT(E282,1)="%",0.01*VALUE(LEFT(E282,LEN(E282)-1)),IF(RIGHT(E282,1)="k",1000*VALUE(LEFT(E282,LEN(E282)-1)),VALUE(SUBSTITUTE(E282,",",""))))))))),"N/A")</f>
        <v/>
      </c>
      <c r="M282">
        <f>IFERROR(IF(TRIM(F282)="-", "N/A", IF(RIGHT(F282,1)=")",IF(RIGHT(F282,2)="T)",-1000000000000*VALUE(MID(F282,2,LEN(F282)-3)),IF(RIGHT(F282,2)="M)",-1000000*VALUE(MID(F282,2,LEN(F282)-3)),IF(RIGHT(F282,2)="B)",-1000000000*VALUE(MID(F282,2,LEN(F282)-3)),IF(RIGHT(F282,2)="k)",-1000*VALUE(MID(F282,2,LEN(F282)-3)),VALUE(SUBSTITUTE(F282,",","")))))),IF(RIGHT(F282,1)="T",1000000000000*VALUE(LEFT(F282,LEN(F282)-1)),IF(RIGHT(F282,1)="M",1000000*VALUE(LEFT(F282,LEN(F282)-1)),IF(RIGHT(F282,1)="B",1000000000*VALUE(LEFT(F282,LEN(F282)-1)),IF(RIGHT(F282,1)="%",0.01*VALUE(LEFT(F282,LEN(F282)-1)),IF(RIGHT(F282,1)="k",1000*VALUE(LEFT(F282,LEN(F282)-1)),VALUE(SUBSTITUTE(F282,",",""))))))))),"N/A")</f>
        <v/>
      </c>
      <c r="N282">
        <f>IFERROR(IF(TRIM(G282)="-", "N/A", IF(RIGHT(G282,1)=")",IF(RIGHT(G282,2)="T)",-1000000000000*VALUE(MID(G282,2,LEN(G282)-3)),IF(RIGHT(G282,2)="M)",-1000000*VALUE(MID(G282,2,LEN(G282)-3)),IF(RIGHT(G282,2)="B)",-1000000000*VALUE(MID(G282,2,LEN(G282)-3)),IF(RIGHT(G282,2)="k)",-1000*VALUE(MID(G282,2,LEN(G282)-3)),VALUE(SUBSTITUTE(G282,",","")))))),IF(RIGHT(G282,1)="T",1000000000000*VALUE(LEFT(G282,LEN(G282)-1)),IF(RIGHT(G282,1)="M",1000000*VALUE(LEFT(G282,LEN(G282)-1)),IF(RIGHT(G282,1)="B",1000000000*VALUE(LEFT(G282,LEN(G282)-1)),IF(RIGHT(G282,1)="%",0.01*VALUE(LEFT(G282,LEN(G282)-1)),IF(RIGHT(G282,1)="k",1000*VALUE(LEFT(G282,LEN(G282)-1)),VALUE(SUBSTITUTE(G282,",",""))))))))),"N/A")</f>
        <v/>
      </c>
      <c r="P282">
        <f>MAX(J282:N282)</f>
        <v/>
      </c>
      <c r="Q282">
        <f>IFERROR(J144+MATCH(P282,J282:N282,0)-1,"")</f>
        <v/>
      </c>
      <c r="R282">
        <f>IF(Q282="","",MIN(J282:N282))</f>
        <v/>
      </c>
      <c r="S282">
        <f>IFERROR(J144+MATCH(R282,J282:N282,0)-1,"")</f>
        <v/>
      </c>
      <c r="T282">
        <f>IFERROR(AVERAGE(J282:N282),"")</f>
        <v/>
      </c>
      <c r="U282">
        <f>IFERROR(STDEV(J282:N282),"")</f>
        <v/>
      </c>
      <c r="V282">
        <f>IFERROR(IF(C282="-","",IF(ISBLANK(B282),"",IF(OR(ISNUMBER(FIND("Growth",B282)),ISNUMBER(FIND("Margin",B282))),"",(J282-T282)/U282))),"")</f>
        <v/>
      </c>
      <c r="W282">
        <f>IFERROR(IF(OR(D282="-",ISBLANK(D282)),"",(K282-T282)/U282),"")</f>
        <v/>
      </c>
      <c r="X282">
        <f>IFERROR(IF(OR(E282="-",ISBLANK(E282)),"",(L282-T282)/U282),"")</f>
        <v/>
      </c>
      <c r="Y282">
        <f>IFERROR(IF(OR(F282="-",ISBLANK(F282)),"",(M282-T282)/U282),"")</f>
        <v/>
      </c>
      <c r="Z282">
        <f>IFERROR(IF(OR(G282="-",ISBLANK(G282)),"",(N282-T282)/U282),"")</f>
        <v/>
      </c>
      <c r="AA282">
        <f>IF(MAX(MAX(V282:Z282),ABS(MIN(V282:Z282)))=ABS(MIN(V282:Z282)),MIN(V282:Z282),MAX(V282:Z282))</f>
        <v/>
      </c>
      <c r="AB282">
        <f>IFERROR(V144+MATCH(AA282,V282:Z282,0)-1,"")</f>
        <v/>
      </c>
      <c r="AC282">
        <f>IF(AB282&lt;&gt;"",IF(S282=AB282,"Low",IF(AB282=Q282,"High","")),"")</f>
        <v/>
      </c>
      <c r="AE282">
        <f>IF(ISNUMBER(MATCH("N/A",J282:N282,0)),"",IFERROR((5 * SUMPRODUCT(J144:N144,J282:N282) - PRODUCT(SUM(J144:N144),SUM(J282:N282))) / ((5 * SUM((J144^2)+(K144^2)+(L144^2)+(M144^2)+(N144^2))) - SUM(J144:N144)^2),""))</f>
        <v/>
      </c>
      <c r="AF282">
        <f>IFERROR(CORREL(J144:N144,J282:N282),"")</f>
        <v/>
      </c>
      <c r="AZ282">
        <f>IF(Q282=S282,0,1)</f>
        <v/>
      </c>
      <c r="BA282">
        <f>IF(AZ282=1,IF(Q282="","",IF(Q282=N144,"Yes","No")),"")</f>
        <v/>
      </c>
      <c r="BB282">
        <f>IF(BA282="Yes",P282,"")</f>
        <v/>
      </c>
      <c r="BC282">
        <f>IF(AZ282=1,IF(S282="","",IF(S282=N144,"Yes","No")),"")</f>
        <v/>
      </c>
      <c r="BD282">
        <f>IF(BC282="Yes",R282,"")</f>
        <v/>
      </c>
      <c r="BE282">
        <f>IFERROR(IF(SIGN(AE282)=1,"Increasing",IF(SIGN(AE282)=-1,"Decreasing","")),"")</f>
        <v/>
      </c>
      <c r="BF282">
        <f>IF(OR(AND(BE282="Increasing",BA282="Yes"),AND(BE282="Decreasing",BC282="Yes")),"Yes","No")</f>
        <v/>
      </c>
      <c r="BG282">
        <f>IF(I282="pos_trend","Yes","No")</f>
        <v/>
      </c>
      <c r="BH282">
        <f>IF(AF282&lt;&gt;"",IF(ABS(AF282)&gt;0.8,"Yes","No"),"")</f>
        <v/>
      </c>
    </row>
    <row r="283" spans="1:60">
      <c r="I283">
        <f>IF(AND(K283&gt; J283, L283&gt; K283, M283&gt; L283, N283&gt; M283), "pos_trend", IF(AND(K283&lt; J283, L283&lt; K283, M283&lt; L283, N283&lt; M283), "neg_trend", "N/A"))</f>
        <v/>
      </c>
      <c r="J283">
        <f>IFERROR(IF(TRIM(C283)="-", "N/A", IF(RIGHT(C283,1)=")",IF(RIGHT(C283,2)="T)",-1000000000000*VALUE(MID(C283,2,LEN(C283)-3)),IF(RIGHT(C283,2)="M)",-1000000*VALUE(MID(C283,2,LEN(C283)-3)),IF(RIGHT(C283,2)="B)",-1000000000*VALUE(MID(C283,2,LEN(C283)-3)),IF(RIGHT(C283,2)="k)",-1000*VALUE(MID(C283,2,LEN(C283)-3)),VALUE(SUBSTITUTE(C283,",","")))))),IF(RIGHT(C283,1)="T",1000000000000*VALUE(LEFT(C283,LEN(C283)-1)),IF(RIGHT(C283,1)="M",1000000*VALUE(LEFT(C283,LEN(C283)-1)),IF(RIGHT(C283,1)="B",1000000000*VALUE(LEFT(C283,LEN(C283)-1)),IF(RIGHT(C283,1)="%",0.01*VALUE(LEFT(C283,LEN(C283)-1)),IF(RIGHT(C283,1)="k",1000*VALUE(LEFT(C283,LEN(C283)-1)),VALUE(SUBSTITUTE(C283,",",""))))))))),"N/A")</f>
        <v/>
      </c>
      <c r="K283">
        <f>IFERROR(IF(TRIM(D283)="-", "N/A", IF(RIGHT(D283,1)=")",IF(RIGHT(D283,2)="T)",-1000000000000*VALUE(MID(D283,2,LEN(D283)-3)),IF(RIGHT(D283,2)="M)",-1000000*VALUE(MID(D283,2,LEN(D283)-3)),IF(RIGHT(D283,2)="B)",-1000000000*VALUE(MID(D283,2,LEN(D283)-3)),IF(RIGHT(D283,2)="k)",-1000*VALUE(MID(D283,2,LEN(D283)-3)),VALUE(SUBSTITUTE(D283,",","")))))),IF(RIGHT(D283,1)="T",1000000000000*VALUE(LEFT(D283,LEN(D283)-1)),IF(RIGHT(D283,1)="M",1000000*VALUE(LEFT(D283,LEN(D283)-1)),IF(RIGHT(D283,1)="B",1000000000*VALUE(LEFT(D283,LEN(D283)-1)),IF(RIGHT(D283,1)="%",0.01*VALUE(LEFT(D283,LEN(D283)-1)),IF(RIGHT(D283,1)="k",1000*VALUE(LEFT(D283,LEN(D283)-1)),VALUE(SUBSTITUTE(D283,",",""))))))))),"N/A")</f>
        <v/>
      </c>
      <c r="L283">
        <f>IFERROR(IF(TRIM(E283)="-", "N/A", IF(RIGHT(E283,1)=")",IF(RIGHT(E283,2)="T)",-1000000000000*VALUE(MID(E283,2,LEN(E283)-3)),IF(RIGHT(E283,2)="M)",-1000000*VALUE(MID(E283,2,LEN(E283)-3)),IF(RIGHT(E283,2)="B)",-1000000000*VALUE(MID(E283,2,LEN(E283)-3)),IF(RIGHT(E283,2)="k)",-1000*VALUE(MID(E283,2,LEN(E283)-3)),VALUE(SUBSTITUTE(E283,",","")))))),IF(RIGHT(E283,1)="T",1000000000000*VALUE(LEFT(E283,LEN(E283)-1)),IF(RIGHT(E283,1)="M",1000000*VALUE(LEFT(E283,LEN(E283)-1)),IF(RIGHT(E283,1)="B",1000000000*VALUE(LEFT(E283,LEN(E283)-1)),IF(RIGHT(E283,1)="%",0.01*VALUE(LEFT(E283,LEN(E283)-1)),IF(RIGHT(E283,1)="k",1000*VALUE(LEFT(E283,LEN(E283)-1)),VALUE(SUBSTITUTE(E283,",",""))))))))),"N/A")</f>
        <v/>
      </c>
      <c r="M283">
        <f>IFERROR(IF(TRIM(F283)="-", "N/A", IF(RIGHT(F283,1)=")",IF(RIGHT(F283,2)="T)",-1000000000000*VALUE(MID(F283,2,LEN(F283)-3)),IF(RIGHT(F283,2)="M)",-1000000*VALUE(MID(F283,2,LEN(F283)-3)),IF(RIGHT(F283,2)="B)",-1000000000*VALUE(MID(F283,2,LEN(F283)-3)),IF(RIGHT(F283,2)="k)",-1000*VALUE(MID(F283,2,LEN(F283)-3)),VALUE(SUBSTITUTE(F283,",","")))))),IF(RIGHT(F283,1)="T",1000000000000*VALUE(LEFT(F283,LEN(F283)-1)),IF(RIGHT(F283,1)="M",1000000*VALUE(LEFT(F283,LEN(F283)-1)),IF(RIGHT(F283,1)="B",1000000000*VALUE(LEFT(F283,LEN(F283)-1)),IF(RIGHT(F283,1)="%",0.01*VALUE(LEFT(F283,LEN(F283)-1)),IF(RIGHT(F283,1)="k",1000*VALUE(LEFT(F283,LEN(F283)-1)),VALUE(SUBSTITUTE(F283,",",""))))))))),"N/A")</f>
        <v/>
      </c>
      <c r="N283">
        <f>IFERROR(IF(TRIM(G283)="-", "N/A", IF(RIGHT(G283,1)=")",IF(RIGHT(G283,2)="T)",-1000000000000*VALUE(MID(G283,2,LEN(G283)-3)),IF(RIGHT(G283,2)="M)",-1000000*VALUE(MID(G283,2,LEN(G283)-3)),IF(RIGHT(G283,2)="B)",-1000000000*VALUE(MID(G283,2,LEN(G283)-3)),IF(RIGHT(G283,2)="k)",-1000*VALUE(MID(G283,2,LEN(G283)-3)),VALUE(SUBSTITUTE(G283,",","")))))),IF(RIGHT(G283,1)="T",1000000000000*VALUE(LEFT(G283,LEN(G283)-1)),IF(RIGHT(G283,1)="M",1000000*VALUE(LEFT(G283,LEN(G283)-1)),IF(RIGHT(G283,1)="B",1000000000*VALUE(LEFT(G283,LEN(G283)-1)),IF(RIGHT(G283,1)="%",0.01*VALUE(LEFT(G283,LEN(G283)-1)),IF(RIGHT(G283,1)="k",1000*VALUE(LEFT(G283,LEN(G283)-1)),VALUE(SUBSTITUTE(G283,",",""))))))))),"N/A")</f>
        <v/>
      </c>
      <c r="P283">
        <f>MAX(J283:N283)</f>
        <v/>
      </c>
      <c r="Q283">
        <f>IFERROR(J144+MATCH(P283,J283:N283,0)-1,"")</f>
        <v/>
      </c>
      <c r="R283">
        <f>IF(Q283="","",MIN(J283:N283))</f>
        <v/>
      </c>
      <c r="S283">
        <f>IFERROR(J144+MATCH(R283,J283:N283,0)-1,"")</f>
        <v/>
      </c>
      <c r="T283">
        <f>IFERROR(AVERAGE(J283:N283),"")</f>
        <v/>
      </c>
      <c r="U283">
        <f>IFERROR(STDEV(J283:N283),"")</f>
        <v/>
      </c>
      <c r="V283">
        <f>IFERROR(IF(C283="-","",IF(ISBLANK(B283),"",IF(OR(ISNUMBER(FIND("Growth",B283)),ISNUMBER(FIND("Margin",B283))),"",(J283-T283)/U283))),"")</f>
        <v/>
      </c>
      <c r="W283">
        <f>IFERROR(IF(OR(D283="-",ISBLANK(D283)),"",(K283-T283)/U283),"")</f>
        <v/>
      </c>
      <c r="X283">
        <f>IFERROR(IF(OR(E283="-",ISBLANK(E283)),"",(L283-T283)/U283),"")</f>
        <v/>
      </c>
      <c r="Y283">
        <f>IFERROR(IF(OR(F283="-",ISBLANK(F283)),"",(M283-T283)/U283),"")</f>
        <v/>
      </c>
      <c r="Z283">
        <f>IFERROR(IF(OR(G283="-",ISBLANK(G283)),"",(N283-T283)/U283),"")</f>
        <v/>
      </c>
      <c r="AA283">
        <f>IF(MAX(MAX(V283:Z283),ABS(MIN(V283:Z283)))=ABS(MIN(V283:Z283)),MIN(V283:Z283),MAX(V283:Z283))</f>
        <v/>
      </c>
      <c r="AB283">
        <f>IFERROR(V144+MATCH(AA283,V283:Z283,0)-1,"")</f>
        <v/>
      </c>
      <c r="AC283">
        <f>IF(AB283&lt;&gt;"",IF(S283=AB283,"Low",IF(AB283=Q283,"High","")),"")</f>
        <v/>
      </c>
      <c r="AE283">
        <f>IF(ISNUMBER(MATCH("N/A",J283:N283,0)),"",IFERROR((5 * SUMPRODUCT(J144:N144,J283:N283) - PRODUCT(SUM(J144:N144),SUM(J283:N283))) / ((5 * SUM((J144^2)+(K144^2)+(L144^2)+(M144^2)+(N144^2))) - SUM(J144:N144)^2),""))</f>
        <v/>
      </c>
      <c r="AF283">
        <f>IFERROR(CORREL(J144:N144,J283:N283),"")</f>
        <v/>
      </c>
      <c r="AZ283">
        <f>IF(Q283=S283,0,1)</f>
        <v/>
      </c>
      <c r="BA283">
        <f>IF(AZ283=1,IF(Q283="","",IF(Q283=N144,"Yes","No")),"")</f>
        <v/>
      </c>
      <c r="BB283">
        <f>IF(BA283="Yes",P283,"")</f>
        <v/>
      </c>
      <c r="BC283">
        <f>IF(AZ283=1,IF(S283="","",IF(S283=N144,"Yes","No")),"")</f>
        <v/>
      </c>
      <c r="BD283">
        <f>IF(BC283="Yes",R283,"")</f>
        <v/>
      </c>
      <c r="BE283">
        <f>IFERROR(IF(SIGN(AE283)=1,"Increasing",IF(SIGN(AE283)=-1,"Decreasing","")),"")</f>
        <v/>
      </c>
      <c r="BF283">
        <f>IF(OR(AND(BE283="Increasing",BA283="Yes"),AND(BE283="Decreasing",BC283="Yes")),"Yes","No")</f>
        <v/>
      </c>
      <c r="BG283">
        <f>IF(I283="pos_trend","Yes","No")</f>
        <v/>
      </c>
      <c r="BH283">
        <f>IF(AF283&lt;&gt;"",IF(ABS(AF283)&gt;0.8,"Yes","No"),"")</f>
        <v/>
      </c>
    </row>
    <row r="284" spans="1:60">
      <c r="I284">
        <f>IF(AND(K284&gt; J284, L284&gt; K284, M284&gt; L284, N284&gt; M284), "pos_trend", IF(AND(K284&lt; J284, L284&lt; K284, M284&lt; L284, N284&lt; M284), "neg_trend", "N/A"))</f>
        <v/>
      </c>
      <c r="J284">
        <f>IFERROR(IF(TRIM(C284)="-", "N/A", IF(RIGHT(C284,1)=")",IF(RIGHT(C284,2)="T)",-1000000000000*VALUE(MID(C284,2,LEN(C284)-3)),IF(RIGHT(C284,2)="M)",-1000000*VALUE(MID(C284,2,LEN(C284)-3)),IF(RIGHT(C284,2)="B)",-1000000000*VALUE(MID(C284,2,LEN(C284)-3)),IF(RIGHT(C284,2)="k)",-1000*VALUE(MID(C284,2,LEN(C284)-3)),VALUE(SUBSTITUTE(C284,",","")))))),IF(RIGHT(C284,1)="T",1000000000000*VALUE(LEFT(C284,LEN(C284)-1)),IF(RIGHT(C284,1)="M",1000000*VALUE(LEFT(C284,LEN(C284)-1)),IF(RIGHT(C284,1)="B",1000000000*VALUE(LEFT(C284,LEN(C284)-1)),IF(RIGHT(C284,1)="%",0.01*VALUE(LEFT(C284,LEN(C284)-1)),IF(RIGHT(C284,1)="k",1000*VALUE(LEFT(C284,LEN(C284)-1)),VALUE(SUBSTITUTE(C284,",",""))))))))),"N/A")</f>
        <v/>
      </c>
      <c r="K284">
        <f>IFERROR(IF(TRIM(D284)="-", "N/A", IF(RIGHT(D284,1)=")",IF(RIGHT(D284,2)="T)",-1000000000000*VALUE(MID(D284,2,LEN(D284)-3)),IF(RIGHT(D284,2)="M)",-1000000*VALUE(MID(D284,2,LEN(D284)-3)),IF(RIGHT(D284,2)="B)",-1000000000*VALUE(MID(D284,2,LEN(D284)-3)),IF(RIGHT(D284,2)="k)",-1000*VALUE(MID(D284,2,LEN(D284)-3)),VALUE(SUBSTITUTE(D284,",","")))))),IF(RIGHT(D284,1)="T",1000000000000*VALUE(LEFT(D284,LEN(D284)-1)),IF(RIGHT(D284,1)="M",1000000*VALUE(LEFT(D284,LEN(D284)-1)),IF(RIGHT(D284,1)="B",1000000000*VALUE(LEFT(D284,LEN(D284)-1)),IF(RIGHT(D284,1)="%",0.01*VALUE(LEFT(D284,LEN(D284)-1)),IF(RIGHT(D284,1)="k",1000*VALUE(LEFT(D284,LEN(D284)-1)),VALUE(SUBSTITUTE(D284,",",""))))))))),"N/A")</f>
        <v/>
      </c>
      <c r="L284">
        <f>IFERROR(IF(TRIM(E284)="-", "N/A", IF(RIGHT(E284,1)=")",IF(RIGHT(E284,2)="T)",-1000000000000*VALUE(MID(E284,2,LEN(E284)-3)),IF(RIGHT(E284,2)="M)",-1000000*VALUE(MID(E284,2,LEN(E284)-3)),IF(RIGHT(E284,2)="B)",-1000000000*VALUE(MID(E284,2,LEN(E284)-3)),IF(RIGHT(E284,2)="k)",-1000*VALUE(MID(E284,2,LEN(E284)-3)),VALUE(SUBSTITUTE(E284,",","")))))),IF(RIGHT(E284,1)="T",1000000000000*VALUE(LEFT(E284,LEN(E284)-1)),IF(RIGHT(E284,1)="M",1000000*VALUE(LEFT(E284,LEN(E284)-1)),IF(RIGHT(E284,1)="B",1000000000*VALUE(LEFT(E284,LEN(E284)-1)),IF(RIGHT(E284,1)="%",0.01*VALUE(LEFT(E284,LEN(E284)-1)),IF(RIGHT(E284,1)="k",1000*VALUE(LEFT(E284,LEN(E284)-1)),VALUE(SUBSTITUTE(E284,",",""))))))))),"N/A")</f>
        <v/>
      </c>
      <c r="M284">
        <f>IFERROR(IF(TRIM(F284)="-", "N/A", IF(RIGHT(F284,1)=")",IF(RIGHT(F284,2)="T)",-1000000000000*VALUE(MID(F284,2,LEN(F284)-3)),IF(RIGHT(F284,2)="M)",-1000000*VALUE(MID(F284,2,LEN(F284)-3)),IF(RIGHT(F284,2)="B)",-1000000000*VALUE(MID(F284,2,LEN(F284)-3)),IF(RIGHT(F284,2)="k)",-1000*VALUE(MID(F284,2,LEN(F284)-3)),VALUE(SUBSTITUTE(F284,",","")))))),IF(RIGHT(F284,1)="T",1000000000000*VALUE(LEFT(F284,LEN(F284)-1)),IF(RIGHT(F284,1)="M",1000000*VALUE(LEFT(F284,LEN(F284)-1)),IF(RIGHT(F284,1)="B",1000000000*VALUE(LEFT(F284,LEN(F284)-1)),IF(RIGHT(F284,1)="%",0.01*VALUE(LEFT(F284,LEN(F284)-1)),IF(RIGHT(F284,1)="k",1000*VALUE(LEFT(F284,LEN(F284)-1)),VALUE(SUBSTITUTE(F284,",",""))))))))),"N/A")</f>
        <v/>
      </c>
      <c r="N284">
        <f>IFERROR(IF(TRIM(G284)="-", "N/A", IF(RIGHT(G284,1)=")",IF(RIGHT(G284,2)="T)",-1000000000000*VALUE(MID(G284,2,LEN(G284)-3)),IF(RIGHT(G284,2)="M)",-1000000*VALUE(MID(G284,2,LEN(G284)-3)),IF(RIGHT(G284,2)="B)",-1000000000*VALUE(MID(G284,2,LEN(G284)-3)),IF(RIGHT(G284,2)="k)",-1000*VALUE(MID(G284,2,LEN(G284)-3)),VALUE(SUBSTITUTE(G284,",","")))))),IF(RIGHT(G284,1)="T",1000000000000*VALUE(LEFT(G284,LEN(G284)-1)),IF(RIGHT(G284,1)="M",1000000*VALUE(LEFT(G284,LEN(G284)-1)),IF(RIGHT(G284,1)="B",1000000000*VALUE(LEFT(G284,LEN(G284)-1)),IF(RIGHT(G284,1)="%",0.01*VALUE(LEFT(G284,LEN(G284)-1)),IF(RIGHT(G284,1)="k",1000*VALUE(LEFT(G284,LEN(G284)-1)),VALUE(SUBSTITUTE(G284,",",""))))))))),"N/A")</f>
        <v/>
      </c>
      <c r="P284">
        <f>MAX(J284:N284)</f>
        <v/>
      </c>
      <c r="Q284">
        <f>IFERROR(J144+MATCH(P284,J284:N284,0)-1,"")</f>
        <v/>
      </c>
      <c r="R284">
        <f>IF(Q284="","",MIN(J284:N284))</f>
        <v/>
      </c>
      <c r="S284">
        <f>IFERROR(J144+MATCH(R284,J284:N284,0)-1,"")</f>
        <v/>
      </c>
      <c r="T284">
        <f>IFERROR(AVERAGE(J284:N284),"")</f>
        <v/>
      </c>
      <c r="U284">
        <f>IFERROR(STDEV(J284:N284),"")</f>
        <v/>
      </c>
      <c r="V284">
        <f>IFERROR(IF(C284="-","",IF(ISBLANK(B284),"",IF(OR(ISNUMBER(FIND("Growth",B284)),ISNUMBER(FIND("Margin",B284))),"",(J284-T284)/U284))),"")</f>
        <v/>
      </c>
      <c r="W284">
        <f>IFERROR(IF(OR(D284="-",ISBLANK(D284)),"",(K284-T284)/U284),"")</f>
        <v/>
      </c>
      <c r="X284">
        <f>IFERROR(IF(OR(E284="-",ISBLANK(E284)),"",(L284-T284)/U284),"")</f>
        <v/>
      </c>
      <c r="Y284">
        <f>IFERROR(IF(OR(F284="-",ISBLANK(F284)),"",(M284-T284)/U284),"")</f>
        <v/>
      </c>
      <c r="Z284">
        <f>IFERROR(IF(OR(G284="-",ISBLANK(G284)),"",(N284-T284)/U284),"")</f>
        <v/>
      </c>
      <c r="AA284">
        <f>IF(MAX(MAX(V284:Z284),ABS(MIN(V284:Z284)))=ABS(MIN(V284:Z284)),MIN(V284:Z284),MAX(V284:Z284))</f>
        <v/>
      </c>
      <c r="AB284">
        <f>IFERROR(V144+MATCH(AA284,V284:Z284,0)-1,"")</f>
        <v/>
      </c>
      <c r="AC284">
        <f>IF(AB284&lt;&gt;"",IF(S284=AB284,"Low",IF(AB284=Q284,"High","")),"")</f>
        <v/>
      </c>
      <c r="AE284">
        <f>IF(ISNUMBER(MATCH("N/A",J284:N284,0)),"",IFERROR((5 * SUMPRODUCT(J144:N144,J284:N284) - PRODUCT(SUM(J144:N144),SUM(J284:N284))) / ((5 * SUM((J144^2)+(K144^2)+(L144^2)+(M144^2)+(N144^2))) - SUM(J144:N144)^2),""))</f>
        <v/>
      </c>
      <c r="AF284">
        <f>IFERROR(CORREL(J144:N144,J284:N284),"")</f>
        <v/>
      </c>
      <c r="AZ284">
        <f>IF(Q284=S284,0,1)</f>
        <v/>
      </c>
      <c r="BA284">
        <f>IF(AZ284=1,IF(Q284="","",IF(Q284=N144,"Yes","No")),"")</f>
        <v/>
      </c>
      <c r="BB284">
        <f>IF(BA284="Yes",P284,"")</f>
        <v/>
      </c>
      <c r="BC284">
        <f>IF(AZ284=1,IF(S284="","",IF(S284=N144,"Yes","No")),"")</f>
        <v/>
      </c>
      <c r="BD284">
        <f>IF(BC284="Yes",R284,"")</f>
        <v/>
      </c>
      <c r="BE284">
        <f>IFERROR(IF(SIGN(AE284)=1,"Increasing",IF(SIGN(AE284)=-1,"Decreasing","")),"")</f>
        <v/>
      </c>
      <c r="BF284">
        <f>IF(OR(AND(BE284="Increasing",BA284="Yes"),AND(BE284="Decreasing",BC284="Yes")),"Yes","No")</f>
        <v/>
      </c>
      <c r="BG284">
        <f>IF(I284="pos_trend","Yes","No")</f>
        <v/>
      </c>
      <c r="BH284">
        <f>IF(AF284&lt;&gt;"",IF(ABS(AF284)&gt;0.8,"Yes","No"),"")</f>
        <v/>
      </c>
    </row>
    <row r="285" spans="1:60">
      <c r="I285">
        <f>IF(AND(K285&gt; J285, L285&gt; K285, M285&gt; L285, N285&gt; M285), "pos_trend", IF(AND(K285&lt; J285, L285&lt; K285, M285&lt; L285, N285&lt; M285), "neg_trend", "N/A"))</f>
        <v/>
      </c>
      <c r="J285">
        <f>IFERROR(IF(TRIM(C285)="-", "N/A", IF(RIGHT(C285,1)=")",IF(RIGHT(C285,2)="T)",-1000000000000*VALUE(MID(C285,2,LEN(C285)-3)),IF(RIGHT(C285,2)="M)",-1000000*VALUE(MID(C285,2,LEN(C285)-3)),IF(RIGHT(C285,2)="B)",-1000000000*VALUE(MID(C285,2,LEN(C285)-3)),IF(RIGHT(C285,2)="k)",-1000*VALUE(MID(C285,2,LEN(C285)-3)),VALUE(SUBSTITUTE(C285,",","")))))),IF(RIGHT(C285,1)="T",1000000000000*VALUE(LEFT(C285,LEN(C285)-1)),IF(RIGHT(C285,1)="M",1000000*VALUE(LEFT(C285,LEN(C285)-1)),IF(RIGHT(C285,1)="B",1000000000*VALUE(LEFT(C285,LEN(C285)-1)),IF(RIGHT(C285,1)="%",0.01*VALUE(LEFT(C285,LEN(C285)-1)),IF(RIGHT(C285,1)="k",1000*VALUE(LEFT(C285,LEN(C285)-1)),VALUE(SUBSTITUTE(C285,",",""))))))))),"N/A")</f>
        <v/>
      </c>
      <c r="K285">
        <f>IFERROR(IF(TRIM(D285)="-", "N/A", IF(RIGHT(D285,1)=")",IF(RIGHT(D285,2)="T)",-1000000000000*VALUE(MID(D285,2,LEN(D285)-3)),IF(RIGHT(D285,2)="M)",-1000000*VALUE(MID(D285,2,LEN(D285)-3)),IF(RIGHT(D285,2)="B)",-1000000000*VALUE(MID(D285,2,LEN(D285)-3)),IF(RIGHT(D285,2)="k)",-1000*VALUE(MID(D285,2,LEN(D285)-3)),VALUE(SUBSTITUTE(D285,",","")))))),IF(RIGHT(D285,1)="T",1000000000000*VALUE(LEFT(D285,LEN(D285)-1)),IF(RIGHT(D285,1)="M",1000000*VALUE(LEFT(D285,LEN(D285)-1)),IF(RIGHT(D285,1)="B",1000000000*VALUE(LEFT(D285,LEN(D285)-1)),IF(RIGHT(D285,1)="%",0.01*VALUE(LEFT(D285,LEN(D285)-1)),IF(RIGHT(D285,1)="k",1000*VALUE(LEFT(D285,LEN(D285)-1)),VALUE(SUBSTITUTE(D285,",",""))))))))),"N/A")</f>
        <v/>
      </c>
      <c r="L285">
        <f>IFERROR(IF(TRIM(E285)="-", "N/A", IF(RIGHT(E285,1)=")",IF(RIGHT(E285,2)="T)",-1000000000000*VALUE(MID(E285,2,LEN(E285)-3)),IF(RIGHT(E285,2)="M)",-1000000*VALUE(MID(E285,2,LEN(E285)-3)),IF(RIGHT(E285,2)="B)",-1000000000*VALUE(MID(E285,2,LEN(E285)-3)),IF(RIGHT(E285,2)="k)",-1000*VALUE(MID(E285,2,LEN(E285)-3)),VALUE(SUBSTITUTE(E285,",","")))))),IF(RIGHT(E285,1)="T",1000000000000*VALUE(LEFT(E285,LEN(E285)-1)),IF(RIGHT(E285,1)="M",1000000*VALUE(LEFT(E285,LEN(E285)-1)),IF(RIGHT(E285,1)="B",1000000000*VALUE(LEFT(E285,LEN(E285)-1)),IF(RIGHT(E285,1)="%",0.01*VALUE(LEFT(E285,LEN(E285)-1)),IF(RIGHT(E285,1)="k",1000*VALUE(LEFT(E285,LEN(E285)-1)),VALUE(SUBSTITUTE(E285,",",""))))))))),"N/A")</f>
        <v/>
      </c>
      <c r="M285">
        <f>IFERROR(IF(TRIM(F285)="-", "N/A", IF(RIGHT(F285,1)=")",IF(RIGHT(F285,2)="T)",-1000000000000*VALUE(MID(F285,2,LEN(F285)-3)),IF(RIGHT(F285,2)="M)",-1000000*VALUE(MID(F285,2,LEN(F285)-3)),IF(RIGHT(F285,2)="B)",-1000000000*VALUE(MID(F285,2,LEN(F285)-3)),IF(RIGHT(F285,2)="k)",-1000*VALUE(MID(F285,2,LEN(F285)-3)),VALUE(SUBSTITUTE(F285,",","")))))),IF(RIGHT(F285,1)="T",1000000000000*VALUE(LEFT(F285,LEN(F285)-1)),IF(RIGHT(F285,1)="M",1000000*VALUE(LEFT(F285,LEN(F285)-1)),IF(RIGHT(F285,1)="B",1000000000*VALUE(LEFT(F285,LEN(F285)-1)),IF(RIGHT(F285,1)="%",0.01*VALUE(LEFT(F285,LEN(F285)-1)),IF(RIGHT(F285,1)="k",1000*VALUE(LEFT(F285,LEN(F285)-1)),VALUE(SUBSTITUTE(F285,",",""))))))))),"N/A")</f>
        <v/>
      </c>
      <c r="N285">
        <f>IFERROR(IF(TRIM(G285)="-", "N/A", IF(RIGHT(G285,1)=")",IF(RIGHT(G285,2)="T)",-1000000000000*VALUE(MID(G285,2,LEN(G285)-3)),IF(RIGHT(G285,2)="M)",-1000000*VALUE(MID(G285,2,LEN(G285)-3)),IF(RIGHT(G285,2)="B)",-1000000000*VALUE(MID(G285,2,LEN(G285)-3)),IF(RIGHT(G285,2)="k)",-1000*VALUE(MID(G285,2,LEN(G285)-3)),VALUE(SUBSTITUTE(G285,",","")))))),IF(RIGHT(G285,1)="T",1000000000000*VALUE(LEFT(G285,LEN(G285)-1)),IF(RIGHT(G285,1)="M",1000000*VALUE(LEFT(G285,LEN(G285)-1)),IF(RIGHT(G285,1)="B",1000000000*VALUE(LEFT(G285,LEN(G285)-1)),IF(RIGHT(G285,1)="%",0.01*VALUE(LEFT(G285,LEN(G285)-1)),IF(RIGHT(G285,1)="k",1000*VALUE(LEFT(G285,LEN(G285)-1)),VALUE(SUBSTITUTE(G285,",",""))))))))),"N/A")</f>
        <v/>
      </c>
      <c r="P285">
        <f>MAX(J285:N285)</f>
        <v/>
      </c>
      <c r="Q285">
        <f>IFERROR(J144+MATCH(P285,J285:N285,0)-1,"")</f>
        <v/>
      </c>
      <c r="R285">
        <f>IF(Q285="","",MIN(J285:N285))</f>
        <v/>
      </c>
      <c r="S285">
        <f>IFERROR(J144+MATCH(R285,J285:N285,0)-1,"")</f>
        <v/>
      </c>
      <c r="T285">
        <f>IFERROR(AVERAGE(J285:N285),"")</f>
        <v/>
      </c>
      <c r="U285">
        <f>IFERROR(STDEV(J285:N285),"")</f>
        <v/>
      </c>
      <c r="V285">
        <f>IFERROR(IF(C285="-","",IF(ISBLANK(B285),"",IF(OR(ISNUMBER(FIND("Growth",B285)),ISNUMBER(FIND("Margin",B285))),"",(J285-T285)/U285))),"")</f>
        <v/>
      </c>
      <c r="W285">
        <f>IFERROR(IF(OR(D285="-",ISBLANK(D285)),"",(K285-T285)/U285),"")</f>
        <v/>
      </c>
      <c r="X285">
        <f>IFERROR(IF(OR(E285="-",ISBLANK(E285)),"",(L285-T285)/U285),"")</f>
        <v/>
      </c>
      <c r="Y285">
        <f>IFERROR(IF(OR(F285="-",ISBLANK(F285)),"",(M285-T285)/U285),"")</f>
        <v/>
      </c>
      <c r="Z285">
        <f>IFERROR(IF(OR(G285="-",ISBLANK(G285)),"",(N285-T285)/U285),"")</f>
        <v/>
      </c>
      <c r="AA285">
        <f>IF(MAX(MAX(V285:Z285),ABS(MIN(V285:Z285)))=ABS(MIN(V285:Z285)),MIN(V285:Z285),MAX(V285:Z285))</f>
        <v/>
      </c>
      <c r="AB285">
        <f>IFERROR(V144+MATCH(AA285,V285:Z285,0)-1,"")</f>
        <v/>
      </c>
      <c r="AC285">
        <f>IF(AB285&lt;&gt;"",IF(S285=AB285,"Low",IF(AB285=Q285,"High","")),"")</f>
        <v/>
      </c>
      <c r="AE285">
        <f>IF(ISNUMBER(MATCH("N/A",J285:N285,0)),"",IFERROR((5 * SUMPRODUCT(J144:N144,J285:N285) - PRODUCT(SUM(J144:N144),SUM(J285:N285))) / ((5 * SUM((J144^2)+(K144^2)+(L144^2)+(M144^2)+(N144^2))) - SUM(J144:N144)^2),""))</f>
        <v/>
      </c>
      <c r="AF285">
        <f>IFERROR(CORREL(J144:N144,J285:N285),"")</f>
        <v/>
      </c>
      <c r="AZ285">
        <f>IF(Q285=S285,0,1)</f>
        <v/>
      </c>
      <c r="BA285">
        <f>IF(AZ285=1,IF(Q285="","",IF(Q285=N144,"Yes","No")),"")</f>
        <v/>
      </c>
      <c r="BB285">
        <f>IF(BA285="Yes",P285,"")</f>
        <v/>
      </c>
      <c r="BC285">
        <f>IF(AZ285=1,IF(S285="","",IF(S285=N144,"Yes","No")),"")</f>
        <v/>
      </c>
      <c r="BD285">
        <f>IF(BC285="Yes",R285,"")</f>
        <v/>
      </c>
      <c r="BE285">
        <f>IFERROR(IF(SIGN(AE285)=1,"Increasing",IF(SIGN(AE285)=-1,"Decreasing","")),"")</f>
        <v/>
      </c>
      <c r="BF285">
        <f>IF(OR(AND(BE285="Increasing",BA285="Yes"),AND(BE285="Decreasing",BC285="Yes")),"Yes","No")</f>
        <v/>
      </c>
      <c r="BG285">
        <f>IF(I285="pos_trend","Yes","No")</f>
        <v/>
      </c>
      <c r="BH285">
        <f>IF(AF285&lt;&gt;"",IF(ABS(AF285)&gt;0.8,"Yes","No"),"")</f>
        <v/>
      </c>
    </row>
    <row r="286" spans="1:60">
      <c r="I286">
        <f>IF(AND(K286&gt; J286, L286&gt; K286, M286&gt; L286, N286&gt; M286), "pos_trend", IF(AND(K286&lt; J286, L286&lt; K286, M286&lt; L286, N286&lt; M286), "neg_trend", "N/A"))</f>
        <v/>
      </c>
      <c r="J286">
        <f>IFERROR(IF(TRIM(C286)="-", "N/A", IF(RIGHT(C286,1)=")",IF(RIGHT(C286,2)="T)",-1000000000000*VALUE(MID(C286,2,LEN(C286)-3)),IF(RIGHT(C286,2)="M)",-1000000*VALUE(MID(C286,2,LEN(C286)-3)),IF(RIGHT(C286,2)="B)",-1000000000*VALUE(MID(C286,2,LEN(C286)-3)),IF(RIGHT(C286,2)="k)",-1000*VALUE(MID(C286,2,LEN(C286)-3)),VALUE(SUBSTITUTE(C286,",","")))))),IF(RIGHT(C286,1)="T",1000000000000*VALUE(LEFT(C286,LEN(C286)-1)),IF(RIGHT(C286,1)="M",1000000*VALUE(LEFT(C286,LEN(C286)-1)),IF(RIGHT(C286,1)="B",1000000000*VALUE(LEFT(C286,LEN(C286)-1)),IF(RIGHT(C286,1)="%",0.01*VALUE(LEFT(C286,LEN(C286)-1)),IF(RIGHT(C286,1)="k",1000*VALUE(LEFT(C286,LEN(C286)-1)),VALUE(SUBSTITUTE(C286,",",""))))))))),"N/A")</f>
        <v/>
      </c>
      <c r="K286">
        <f>IFERROR(IF(TRIM(D286)="-", "N/A", IF(RIGHT(D286,1)=")",IF(RIGHT(D286,2)="T)",-1000000000000*VALUE(MID(D286,2,LEN(D286)-3)),IF(RIGHT(D286,2)="M)",-1000000*VALUE(MID(D286,2,LEN(D286)-3)),IF(RIGHT(D286,2)="B)",-1000000000*VALUE(MID(D286,2,LEN(D286)-3)),IF(RIGHT(D286,2)="k)",-1000*VALUE(MID(D286,2,LEN(D286)-3)),VALUE(SUBSTITUTE(D286,",","")))))),IF(RIGHT(D286,1)="T",1000000000000*VALUE(LEFT(D286,LEN(D286)-1)),IF(RIGHT(D286,1)="M",1000000*VALUE(LEFT(D286,LEN(D286)-1)),IF(RIGHT(D286,1)="B",1000000000*VALUE(LEFT(D286,LEN(D286)-1)),IF(RIGHT(D286,1)="%",0.01*VALUE(LEFT(D286,LEN(D286)-1)),IF(RIGHT(D286,1)="k",1000*VALUE(LEFT(D286,LEN(D286)-1)),VALUE(SUBSTITUTE(D286,",",""))))))))),"N/A")</f>
        <v/>
      </c>
      <c r="L286">
        <f>IFERROR(IF(TRIM(E286)="-", "N/A", IF(RIGHT(E286,1)=")",IF(RIGHT(E286,2)="T)",-1000000000000*VALUE(MID(E286,2,LEN(E286)-3)),IF(RIGHT(E286,2)="M)",-1000000*VALUE(MID(E286,2,LEN(E286)-3)),IF(RIGHT(E286,2)="B)",-1000000000*VALUE(MID(E286,2,LEN(E286)-3)),IF(RIGHT(E286,2)="k)",-1000*VALUE(MID(E286,2,LEN(E286)-3)),VALUE(SUBSTITUTE(E286,",","")))))),IF(RIGHT(E286,1)="T",1000000000000*VALUE(LEFT(E286,LEN(E286)-1)),IF(RIGHT(E286,1)="M",1000000*VALUE(LEFT(E286,LEN(E286)-1)),IF(RIGHT(E286,1)="B",1000000000*VALUE(LEFT(E286,LEN(E286)-1)),IF(RIGHT(E286,1)="%",0.01*VALUE(LEFT(E286,LEN(E286)-1)),IF(RIGHT(E286,1)="k",1000*VALUE(LEFT(E286,LEN(E286)-1)),VALUE(SUBSTITUTE(E286,",",""))))))))),"N/A")</f>
        <v/>
      </c>
      <c r="M286">
        <f>IFERROR(IF(TRIM(F286)="-", "N/A", IF(RIGHT(F286,1)=")",IF(RIGHT(F286,2)="T)",-1000000000000*VALUE(MID(F286,2,LEN(F286)-3)),IF(RIGHT(F286,2)="M)",-1000000*VALUE(MID(F286,2,LEN(F286)-3)),IF(RIGHT(F286,2)="B)",-1000000000*VALUE(MID(F286,2,LEN(F286)-3)),IF(RIGHT(F286,2)="k)",-1000*VALUE(MID(F286,2,LEN(F286)-3)),VALUE(SUBSTITUTE(F286,",","")))))),IF(RIGHT(F286,1)="T",1000000000000*VALUE(LEFT(F286,LEN(F286)-1)),IF(RIGHT(F286,1)="M",1000000*VALUE(LEFT(F286,LEN(F286)-1)),IF(RIGHT(F286,1)="B",1000000000*VALUE(LEFT(F286,LEN(F286)-1)),IF(RIGHT(F286,1)="%",0.01*VALUE(LEFT(F286,LEN(F286)-1)),IF(RIGHT(F286,1)="k",1000*VALUE(LEFT(F286,LEN(F286)-1)),VALUE(SUBSTITUTE(F286,",",""))))))))),"N/A")</f>
        <v/>
      </c>
      <c r="N286">
        <f>IFERROR(IF(TRIM(G286)="-", "N/A", IF(RIGHT(G286,1)=")",IF(RIGHT(G286,2)="T)",-1000000000000*VALUE(MID(G286,2,LEN(G286)-3)),IF(RIGHT(G286,2)="M)",-1000000*VALUE(MID(G286,2,LEN(G286)-3)),IF(RIGHT(G286,2)="B)",-1000000000*VALUE(MID(G286,2,LEN(G286)-3)),IF(RIGHT(G286,2)="k)",-1000*VALUE(MID(G286,2,LEN(G286)-3)),VALUE(SUBSTITUTE(G286,",","")))))),IF(RIGHT(G286,1)="T",1000000000000*VALUE(LEFT(G286,LEN(G286)-1)),IF(RIGHT(G286,1)="M",1000000*VALUE(LEFT(G286,LEN(G286)-1)),IF(RIGHT(G286,1)="B",1000000000*VALUE(LEFT(G286,LEN(G286)-1)),IF(RIGHT(G286,1)="%",0.01*VALUE(LEFT(G286,LEN(G286)-1)),IF(RIGHT(G286,1)="k",1000*VALUE(LEFT(G286,LEN(G286)-1)),VALUE(SUBSTITUTE(G286,",",""))))))))),"N/A")</f>
        <v/>
      </c>
      <c r="P286">
        <f>MAX(J286:N286)</f>
        <v/>
      </c>
      <c r="Q286">
        <f>IFERROR(J144+MATCH(P286,J286:N286,0)-1,"")</f>
        <v/>
      </c>
      <c r="R286">
        <f>IF(Q286="","",MIN(J286:N286))</f>
        <v/>
      </c>
      <c r="S286">
        <f>IFERROR(J144+MATCH(R286,J286:N286,0)-1,"")</f>
        <v/>
      </c>
      <c r="T286">
        <f>IFERROR(AVERAGE(J286:N286),"")</f>
        <v/>
      </c>
      <c r="U286">
        <f>IFERROR(STDEV(J286:N286),"")</f>
        <v/>
      </c>
      <c r="V286">
        <f>IFERROR(IF(C286="-","",IF(ISBLANK(B286),"",IF(OR(ISNUMBER(FIND("Growth",B286)),ISNUMBER(FIND("Margin",B286))),"",(J286-T286)/U286))),"")</f>
        <v/>
      </c>
      <c r="W286">
        <f>IFERROR(IF(OR(D286="-",ISBLANK(D286)),"",(K286-T286)/U286),"")</f>
        <v/>
      </c>
      <c r="X286">
        <f>IFERROR(IF(OR(E286="-",ISBLANK(E286)),"",(L286-T286)/U286),"")</f>
        <v/>
      </c>
      <c r="Y286">
        <f>IFERROR(IF(OR(F286="-",ISBLANK(F286)),"",(M286-T286)/U286),"")</f>
        <v/>
      </c>
      <c r="Z286">
        <f>IFERROR(IF(OR(G286="-",ISBLANK(G286)),"",(N286-T286)/U286),"")</f>
        <v/>
      </c>
      <c r="AA286">
        <f>IF(MAX(MAX(V286:Z286),ABS(MIN(V286:Z286)))=ABS(MIN(V286:Z286)),MIN(V286:Z286),MAX(V286:Z286))</f>
        <v/>
      </c>
      <c r="AB286">
        <f>IFERROR(V144+MATCH(AA286,V286:Z286,0)-1,"")</f>
        <v/>
      </c>
      <c r="AC286">
        <f>IF(AB286&lt;&gt;"",IF(S286=AB286,"Low",IF(AB286=Q286,"High","")),"")</f>
        <v/>
      </c>
      <c r="AE286">
        <f>IF(ISNUMBER(MATCH("N/A",J286:N286,0)),"",IFERROR((5 * SUMPRODUCT(J144:N144,J286:N286) - PRODUCT(SUM(J144:N144),SUM(J286:N286))) / ((5 * SUM((J144^2)+(K144^2)+(L144^2)+(M144^2)+(N144^2))) - SUM(J144:N144)^2),""))</f>
        <v/>
      </c>
      <c r="AF286">
        <f>IFERROR(CORREL(J144:N144,J286:N286),"")</f>
        <v/>
      </c>
      <c r="AZ286">
        <f>IF(Q286=S286,0,1)</f>
        <v/>
      </c>
      <c r="BA286">
        <f>IF(AZ286=1,IF(Q286="","",IF(Q286=N144,"Yes","No")),"")</f>
        <v/>
      </c>
      <c r="BB286">
        <f>IF(BA286="Yes",P286,"")</f>
        <v/>
      </c>
      <c r="BC286">
        <f>IF(AZ286=1,IF(S286="","",IF(S286=N144,"Yes","No")),"")</f>
        <v/>
      </c>
      <c r="BD286">
        <f>IF(BC286="Yes",R286,"")</f>
        <v/>
      </c>
      <c r="BE286">
        <f>IFERROR(IF(SIGN(AE286)=1,"Increasing",IF(SIGN(AE286)=-1,"Decreasing","")),"")</f>
        <v/>
      </c>
      <c r="BF286">
        <f>IF(OR(AND(BE286="Increasing",BA286="Yes"),AND(BE286="Decreasing",BC286="Yes")),"Yes","No")</f>
        <v/>
      </c>
      <c r="BG286">
        <f>IF(I286="pos_trend","Yes","No")</f>
        <v/>
      </c>
      <c r="BH286">
        <f>IF(AF286&lt;&gt;"",IF(ABS(AF286)&gt;0.8,"Yes","No"),"")</f>
        <v/>
      </c>
    </row>
    <row r="287" spans="1:60">
      <c r="I287">
        <f>IF(AND(K287&gt; J287, L287&gt; K287, M287&gt; L287, N287&gt; M287), "pos_trend", IF(AND(K287&lt; J287, L287&lt; K287, M287&lt; L287, N287&lt; M287), "neg_trend", "N/A"))</f>
        <v/>
      </c>
      <c r="J287">
        <f>IFERROR(IF(TRIM(C287)="-", "N/A", IF(RIGHT(C287,1)=")",IF(RIGHT(C287,2)="T)",-1000000000000*VALUE(MID(C287,2,LEN(C287)-3)),IF(RIGHT(C287,2)="M)",-1000000*VALUE(MID(C287,2,LEN(C287)-3)),IF(RIGHT(C287,2)="B)",-1000000000*VALUE(MID(C287,2,LEN(C287)-3)),IF(RIGHT(C287,2)="k)",-1000*VALUE(MID(C287,2,LEN(C287)-3)),VALUE(SUBSTITUTE(C287,",","")))))),IF(RIGHT(C287,1)="T",1000000000000*VALUE(LEFT(C287,LEN(C287)-1)),IF(RIGHT(C287,1)="M",1000000*VALUE(LEFT(C287,LEN(C287)-1)),IF(RIGHT(C287,1)="B",1000000000*VALUE(LEFT(C287,LEN(C287)-1)),IF(RIGHT(C287,1)="%",0.01*VALUE(LEFT(C287,LEN(C287)-1)),IF(RIGHT(C287,1)="k",1000*VALUE(LEFT(C287,LEN(C287)-1)),VALUE(SUBSTITUTE(C287,",",""))))))))),"N/A")</f>
        <v/>
      </c>
      <c r="K287">
        <f>IFERROR(IF(TRIM(D287)="-", "N/A", IF(RIGHT(D287,1)=")",IF(RIGHT(D287,2)="T)",-1000000000000*VALUE(MID(D287,2,LEN(D287)-3)),IF(RIGHT(D287,2)="M)",-1000000*VALUE(MID(D287,2,LEN(D287)-3)),IF(RIGHT(D287,2)="B)",-1000000000*VALUE(MID(D287,2,LEN(D287)-3)),IF(RIGHT(D287,2)="k)",-1000*VALUE(MID(D287,2,LEN(D287)-3)),VALUE(SUBSTITUTE(D287,",","")))))),IF(RIGHT(D287,1)="T",1000000000000*VALUE(LEFT(D287,LEN(D287)-1)),IF(RIGHT(D287,1)="M",1000000*VALUE(LEFT(D287,LEN(D287)-1)),IF(RIGHT(D287,1)="B",1000000000*VALUE(LEFT(D287,LEN(D287)-1)),IF(RIGHT(D287,1)="%",0.01*VALUE(LEFT(D287,LEN(D287)-1)),IF(RIGHT(D287,1)="k",1000*VALUE(LEFT(D287,LEN(D287)-1)),VALUE(SUBSTITUTE(D287,",",""))))))))),"N/A")</f>
        <v/>
      </c>
      <c r="L287">
        <f>IFERROR(IF(TRIM(E287)="-", "N/A", IF(RIGHT(E287,1)=")",IF(RIGHT(E287,2)="T)",-1000000000000*VALUE(MID(E287,2,LEN(E287)-3)),IF(RIGHT(E287,2)="M)",-1000000*VALUE(MID(E287,2,LEN(E287)-3)),IF(RIGHT(E287,2)="B)",-1000000000*VALUE(MID(E287,2,LEN(E287)-3)),IF(RIGHT(E287,2)="k)",-1000*VALUE(MID(E287,2,LEN(E287)-3)),VALUE(SUBSTITUTE(E287,",","")))))),IF(RIGHT(E287,1)="T",1000000000000*VALUE(LEFT(E287,LEN(E287)-1)),IF(RIGHT(E287,1)="M",1000000*VALUE(LEFT(E287,LEN(E287)-1)),IF(RIGHT(E287,1)="B",1000000000*VALUE(LEFT(E287,LEN(E287)-1)),IF(RIGHT(E287,1)="%",0.01*VALUE(LEFT(E287,LEN(E287)-1)),IF(RIGHT(E287,1)="k",1000*VALUE(LEFT(E287,LEN(E287)-1)),VALUE(SUBSTITUTE(E287,",",""))))))))),"N/A")</f>
        <v/>
      </c>
      <c r="M287">
        <f>IFERROR(IF(TRIM(F287)="-", "N/A", IF(RIGHT(F287,1)=")",IF(RIGHT(F287,2)="T)",-1000000000000*VALUE(MID(F287,2,LEN(F287)-3)),IF(RIGHT(F287,2)="M)",-1000000*VALUE(MID(F287,2,LEN(F287)-3)),IF(RIGHT(F287,2)="B)",-1000000000*VALUE(MID(F287,2,LEN(F287)-3)),IF(RIGHT(F287,2)="k)",-1000*VALUE(MID(F287,2,LEN(F287)-3)),VALUE(SUBSTITUTE(F287,",","")))))),IF(RIGHT(F287,1)="T",1000000000000*VALUE(LEFT(F287,LEN(F287)-1)),IF(RIGHT(F287,1)="M",1000000*VALUE(LEFT(F287,LEN(F287)-1)),IF(RIGHT(F287,1)="B",1000000000*VALUE(LEFT(F287,LEN(F287)-1)),IF(RIGHT(F287,1)="%",0.01*VALUE(LEFT(F287,LEN(F287)-1)),IF(RIGHT(F287,1)="k",1000*VALUE(LEFT(F287,LEN(F287)-1)),VALUE(SUBSTITUTE(F287,",",""))))))))),"N/A")</f>
        <v/>
      </c>
      <c r="N287">
        <f>IFERROR(IF(TRIM(G287)="-", "N/A", IF(RIGHT(G287,1)=")",IF(RIGHT(G287,2)="T)",-1000000000000*VALUE(MID(G287,2,LEN(G287)-3)),IF(RIGHT(G287,2)="M)",-1000000*VALUE(MID(G287,2,LEN(G287)-3)),IF(RIGHT(G287,2)="B)",-1000000000*VALUE(MID(G287,2,LEN(G287)-3)),IF(RIGHT(G287,2)="k)",-1000*VALUE(MID(G287,2,LEN(G287)-3)),VALUE(SUBSTITUTE(G287,",","")))))),IF(RIGHT(G287,1)="T",1000000000000*VALUE(LEFT(G287,LEN(G287)-1)),IF(RIGHT(G287,1)="M",1000000*VALUE(LEFT(G287,LEN(G287)-1)),IF(RIGHT(G287,1)="B",1000000000*VALUE(LEFT(G287,LEN(G287)-1)),IF(RIGHT(G287,1)="%",0.01*VALUE(LEFT(G287,LEN(G287)-1)),IF(RIGHT(G287,1)="k",1000*VALUE(LEFT(G287,LEN(G287)-1)),VALUE(SUBSTITUTE(G287,",",""))))))))),"N/A")</f>
        <v/>
      </c>
      <c r="P287">
        <f>MAX(J287:N287)</f>
        <v/>
      </c>
      <c r="Q287">
        <f>IFERROR(J144+MATCH(P287,J287:N287,0)-1,"")</f>
        <v/>
      </c>
      <c r="R287">
        <f>IF(Q287="","",MIN(J287:N287))</f>
        <v/>
      </c>
      <c r="S287">
        <f>IFERROR(J144+MATCH(R287,J287:N287,0)-1,"")</f>
        <v/>
      </c>
      <c r="T287">
        <f>IFERROR(AVERAGE(J287:N287),"")</f>
        <v/>
      </c>
      <c r="U287">
        <f>IFERROR(STDEV(J287:N287),"")</f>
        <v/>
      </c>
      <c r="V287">
        <f>IFERROR(IF(C287="-","",IF(ISBLANK(B287),"",IF(OR(ISNUMBER(FIND("Growth",B287)),ISNUMBER(FIND("Margin",B287))),"",(J287-T287)/U287))),"")</f>
        <v/>
      </c>
      <c r="W287">
        <f>IFERROR(IF(OR(D287="-",ISBLANK(D287)),"",(K287-T287)/U287),"")</f>
        <v/>
      </c>
      <c r="X287">
        <f>IFERROR(IF(OR(E287="-",ISBLANK(E287)),"",(L287-T287)/U287),"")</f>
        <v/>
      </c>
      <c r="Y287">
        <f>IFERROR(IF(OR(F287="-",ISBLANK(F287)),"",(M287-T287)/U287),"")</f>
        <v/>
      </c>
      <c r="Z287">
        <f>IFERROR(IF(OR(G287="-",ISBLANK(G287)),"",(N287-T287)/U287),"")</f>
        <v/>
      </c>
      <c r="AA287">
        <f>IF(MAX(MAX(V287:Z287),ABS(MIN(V287:Z287)))=ABS(MIN(V287:Z287)),MIN(V287:Z287),MAX(V287:Z287))</f>
        <v/>
      </c>
      <c r="AB287">
        <f>IFERROR(V144+MATCH(AA287,V287:Z287,0)-1,"")</f>
        <v/>
      </c>
      <c r="AC287">
        <f>IF(AB287&lt;&gt;"",IF(S287=AB287,"Low",IF(AB287=Q287,"High","")),"")</f>
        <v/>
      </c>
      <c r="AE287">
        <f>IF(ISNUMBER(MATCH("N/A",J287:N287,0)),"",IFERROR((5 * SUMPRODUCT(J144:N144,J287:N287) - PRODUCT(SUM(J144:N144),SUM(J287:N287))) / ((5 * SUM((J144^2)+(K144^2)+(L144^2)+(M144^2)+(N144^2))) - SUM(J144:N144)^2),""))</f>
        <v/>
      </c>
      <c r="AF287">
        <f>IFERROR(CORREL(J144:N144,J287:N287),"")</f>
        <v/>
      </c>
      <c r="AZ287">
        <f>IF(Q287=S287,0,1)</f>
        <v/>
      </c>
      <c r="BA287">
        <f>IF(AZ287=1,IF(Q287="","",IF(Q287=N144,"Yes","No")),"")</f>
        <v/>
      </c>
      <c r="BB287">
        <f>IF(BA287="Yes",P287,"")</f>
        <v/>
      </c>
      <c r="BC287">
        <f>IF(AZ287=1,IF(S287="","",IF(S287=N144,"Yes","No")),"")</f>
        <v/>
      </c>
      <c r="BD287">
        <f>IF(BC287="Yes",R287,"")</f>
        <v/>
      </c>
      <c r="BE287">
        <f>IFERROR(IF(SIGN(AE287)=1,"Increasing",IF(SIGN(AE287)=-1,"Decreasing","")),"")</f>
        <v/>
      </c>
      <c r="BF287">
        <f>IF(OR(AND(BE287="Increasing",BA287="Yes"),AND(BE287="Decreasing",BC287="Yes")),"Yes","No")</f>
        <v/>
      </c>
      <c r="BG287">
        <f>IF(I287="pos_trend","Yes","No")</f>
        <v/>
      </c>
      <c r="BH287">
        <f>IF(AF287&lt;&gt;"",IF(ABS(AF287)&gt;0.8,"Yes","No"),"")</f>
        <v/>
      </c>
    </row>
    <row r="288" spans="1:60">
      <c r="I288">
        <f>IF(AND(K288&gt; J288, L288&gt; K288, M288&gt; L288, N288&gt; M288), "pos_trend", IF(AND(K288&lt; J288, L288&lt; K288, M288&lt; L288, N288&lt; M288), "neg_trend", "N/A"))</f>
        <v/>
      </c>
      <c r="J288">
        <f>IFERROR(IF(TRIM(C288)="-", "N/A", IF(RIGHT(C288,1)=")",IF(RIGHT(C288,2)="T)",-1000000000000*VALUE(MID(C288,2,LEN(C288)-3)),IF(RIGHT(C288,2)="M)",-1000000*VALUE(MID(C288,2,LEN(C288)-3)),IF(RIGHT(C288,2)="B)",-1000000000*VALUE(MID(C288,2,LEN(C288)-3)),IF(RIGHT(C288,2)="k)",-1000*VALUE(MID(C288,2,LEN(C288)-3)),VALUE(SUBSTITUTE(C288,",","")))))),IF(RIGHT(C288,1)="T",1000000000000*VALUE(LEFT(C288,LEN(C288)-1)),IF(RIGHT(C288,1)="M",1000000*VALUE(LEFT(C288,LEN(C288)-1)),IF(RIGHT(C288,1)="B",1000000000*VALUE(LEFT(C288,LEN(C288)-1)),IF(RIGHT(C288,1)="%",0.01*VALUE(LEFT(C288,LEN(C288)-1)),IF(RIGHT(C288,1)="k",1000*VALUE(LEFT(C288,LEN(C288)-1)),VALUE(SUBSTITUTE(C288,",",""))))))))),"N/A")</f>
        <v/>
      </c>
      <c r="K288">
        <f>IFERROR(IF(TRIM(D288)="-", "N/A", IF(RIGHT(D288,1)=")",IF(RIGHT(D288,2)="T)",-1000000000000*VALUE(MID(D288,2,LEN(D288)-3)),IF(RIGHT(D288,2)="M)",-1000000*VALUE(MID(D288,2,LEN(D288)-3)),IF(RIGHT(D288,2)="B)",-1000000000*VALUE(MID(D288,2,LEN(D288)-3)),IF(RIGHT(D288,2)="k)",-1000*VALUE(MID(D288,2,LEN(D288)-3)),VALUE(SUBSTITUTE(D288,",","")))))),IF(RIGHT(D288,1)="T",1000000000000*VALUE(LEFT(D288,LEN(D288)-1)),IF(RIGHT(D288,1)="M",1000000*VALUE(LEFT(D288,LEN(D288)-1)),IF(RIGHT(D288,1)="B",1000000000*VALUE(LEFT(D288,LEN(D288)-1)),IF(RIGHT(D288,1)="%",0.01*VALUE(LEFT(D288,LEN(D288)-1)),IF(RIGHT(D288,1)="k",1000*VALUE(LEFT(D288,LEN(D288)-1)),VALUE(SUBSTITUTE(D288,",",""))))))))),"N/A")</f>
        <v/>
      </c>
      <c r="L288">
        <f>IFERROR(IF(TRIM(E288)="-", "N/A", IF(RIGHT(E288,1)=")",IF(RIGHT(E288,2)="T)",-1000000000000*VALUE(MID(E288,2,LEN(E288)-3)),IF(RIGHT(E288,2)="M)",-1000000*VALUE(MID(E288,2,LEN(E288)-3)),IF(RIGHT(E288,2)="B)",-1000000000*VALUE(MID(E288,2,LEN(E288)-3)),IF(RIGHT(E288,2)="k)",-1000*VALUE(MID(E288,2,LEN(E288)-3)),VALUE(SUBSTITUTE(E288,",","")))))),IF(RIGHT(E288,1)="T",1000000000000*VALUE(LEFT(E288,LEN(E288)-1)),IF(RIGHT(E288,1)="M",1000000*VALUE(LEFT(E288,LEN(E288)-1)),IF(RIGHT(E288,1)="B",1000000000*VALUE(LEFT(E288,LEN(E288)-1)),IF(RIGHT(E288,1)="%",0.01*VALUE(LEFT(E288,LEN(E288)-1)),IF(RIGHT(E288,1)="k",1000*VALUE(LEFT(E288,LEN(E288)-1)),VALUE(SUBSTITUTE(E288,",",""))))))))),"N/A")</f>
        <v/>
      </c>
      <c r="M288">
        <f>IFERROR(IF(TRIM(F288)="-", "N/A", IF(RIGHT(F288,1)=")",IF(RIGHT(F288,2)="T)",-1000000000000*VALUE(MID(F288,2,LEN(F288)-3)),IF(RIGHT(F288,2)="M)",-1000000*VALUE(MID(F288,2,LEN(F288)-3)),IF(RIGHT(F288,2)="B)",-1000000000*VALUE(MID(F288,2,LEN(F288)-3)),IF(RIGHT(F288,2)="k)",-1000*VALUE(MID(F288,2,LEN(F288)-3)),VALUE(SUBSTITUTE(F288,",","")))))),IF(RIGHT(F288,1)="T",1000000000000*VALUE(LEFT(F288,LEN(F288)-1)),IF(RIGHT(F288,1)="M",1000000*VALUE(LEFT(F288,LEN(F288)-1)),IF(RIGHT(F288,1)="B",1000000000*VALUE(LEFT(F288,LEN(F288)-1)),IF(RIGHT(F288,1)="%",0.01*VALUE(LEFT(F288,LEN(F288)-1)),IF(RIGHT(F288,1)="k",1000*VALUE(LEFT(F288,LEN(F288)-1)),VALUE(SUBSTITUTE(F288,",",""))))))))),"N/A")</f>
        <v/>
      </c>
      <c r="N288">
        <f>IFERROR(IF(TRIM(G288)="-", "N/A", IF(RIGHT(G288,1)=")",IF(RIGHT(G288,2)="T)",-1000000000000*VALUE(MID(G288,2,LEN(G288)-3)),IF(RIGHT(G288,2)="M)",-1000000*VALUE(MID(G288,2,LEN(G288)-3)),IF(RIGHT(G288,2)="B)",-1000000000*VALUE(MID(G288,2,LEN(G288)-3)),IF(RIGHT(G288,2)="k)",-1000*VALUE(MID(G288,2,LEN(G288)-3)),VALUE(SUBSTITUTE(G288,",","")))))),IF(RIGHT(G288,1)="T",1000000000000*VALUE(LEFT(G288,LEN(G288)-1)),IF(RIGHT(G288,1)="M",1000000*VALUE(LEFT(G288,LEN(G288)-1)),IF(RIGHT(G288,1)="B",1000000000*VALUE(LEFT(G288,LEN(G288)-1)),IF(RIGHT(G288,1)="%",0.01*VALUE(LEFT(G288,LEN(G288)-1)),IF(RIGHT(G288,1)="k",1000*VALUE(LEFT(G288,LEN(G288)-1)),VALUE(SUBSTITUTE(G288,",",""))))))))),"N/A")</f>
        <v/>
      </c>
      <c r="P288">
        <f>MAX(J288:N288)</f>
        <v/>
      </c>
      <c r="Q288">
        <f>IFERROR(J144+MATCH(P288,J288:N288,0)-1,"")</f>
        <v/>
      </c>
      <c r="R288">
        <f>IF(Q288="","",MIN(J288:N288))</f>
        <v/>
      </c>
      <c r="S288">
        <f>IFERROR(J144+MATCH(R288,J288:N288,0)-1,"")</f>
        <v/>
      </c>
      <c r="T288">
        <f>IFERROR(AVERAGE(J288:N288),"")</f>
        <v/>
      </c>
      <c r="U288">
        <f>IFERROR(STDEV(J288:N288),"")</f>
        <v/>
      </c>
      <c r="V288">
        <f>IFERROR(IF(C288="-","",IF(ISBLANK(B288),"",IF(OR(ISNUMBER(FIND("Growth",B288)),ISNUMBER(FIND("Margin",B288))),"",(J288-T288)/U288))),"")</f>
        <v/>
      </c>
      <c r="W288">
        <f>IFERROR(IF(OR(D288="-",ISBLANK(D288)),"",(K288-T288)/U288),"")</f>
        <v/>
      </c>
      <c r="X288">
        <f>IFERROR(IF(OR(E288="-",ISBLANK(E288)),"",(L288-T288)/U288),"")</f>
        <v/>
      </c>
      <c r="Y288">
        <f>IFERROR(IF(OR(F288="-",ISBLANK(F288)),"",(M288-T288)/U288),"")</f>
        <v/>
      </c>
      <c r="Z288">
        <f>IFERROR(IF(OR(G288="-",ISBLANK(G288)),"",(N288-T288)/U288),"")</f>
        <v/>
      </c>
      <c r="AA288">
        <f>IF(MAX(MAX(V288:Z288),ABS(MIN(V288:Z288)))=ABS(MIN(V288:Z288)),MIN(V288:Z288),MAX(V288:Z288))</f>
        <v/>
      </c>
      <c r="AB288">
        <f>IFERROR(V144+MATCH(AA288,V288:Z288,0)-1,"")</f>
        <v/>
      </c>
      <c r="AC288">
        <f>IF(AB288&lt;&gt;"",IF(S288=AB288,"Low",IF(AB288=Q288,"High","")),"")</f>
        <v/>
      </c>
      <c r="AE288">
        <f>IF(ISNUMBER(MATCH("N/A",J288:N288,0)),"",IFERROR((5 * SUMPRODUCT(J144:N144,J288:N288) - PRODUCT(SUM(J144:N144),SUM(J288:N288))) / ((5 * SUM((J144^2)+(K144^2)+(L144^2)+(M144^2)+(N144^2))) - SUM(J144:N144)^2),""))</f>
        <v/>
      </c>
      <c r="AF288">
        <f>IFERROR(CORREL(J144:N144,J288:N288),"")</f>
        <v/>
      </c>
      <c r="AZ288">
        <f>IF(Q288=S288,0,1)</f>
        <v/>
      </c>
      <c r="BA288">
        <f>IF(AZ288=1,IF(Q288="","",IF(Q288=N144,"Yes","No")),"")</f>
        <v/>
      </c>
      <c r="BB288">
        <f>IF(BA288="Yes",P288,"")</f>
        <v/>
      </c>
      <c r="BC288">
        <f>IF(AZ288=1,IF(S288="","",IF(S288=N144,"Yes","No")),"")</f>
        <v/>
      </c>
      <c r="BD288">
        <f>IF(BC288="Yes",R288,"")</f>
        <v/>
      </c>
      <c r="BE288">
        <f>IFERROR(IF(SIGN(AE288)=1,"Increasing",IF(SIGN(AE288)=-1,"Decreasing","")),"")</f>
        <v/>
      </c>
      <c r="BF288">
        <f>IF(OR(AND(BE288="Increasing",BA288="Yes"),AND(BE288="Decreasing",BC288="Yes")),"Yes","No")</f>
        <v/>
      </c>
      <c r="BG288">
        <f>IF(I288="pos_trend","Yes","No")</f>
        <v/>
      </c>
      <c r="BH288">
        <f>IF(AF288&lt;&gt;"",IF(ABS(AF288)&gt;0.8,"Yes","No"),"")</f>
        <v/>
      </c>
    </row>
    <row r="289" spans="1:60">
      <c r="I289">
        <f>IF(AND(K289&gt; J289, L289&gt; K289, M289&gt; L289, N289&gt; M289), "pos_trend", IF(AND(K289&lt; J289, L289&lt; K289, M289&lt; L289, N289&lt; M289), "neg_trend", "N/A"))</f>
        <v/>
      </c>
      <c r="J289">
        <f>IFERROR(IF(TRIM(C289)="-", "N/A", IF(RIGHT(C289,1)=")",IF(RIGHT(C289,2)="T)",-1000000000000*VALUE(MID(C289,2,LEN(C289)-3)),IF(RIGHT(C289,2)="M)",-1000000*VALUE(MID(C289,2,LEN(C289)-3)),IF(RIGHT(C289,2)="B)",-1000000000*VALUE(MID(C289,2,LEN(C289)-3)),IF(RIGHT(C289,2)="k)",-1000*VALUE(MID(C289,2,LEN(C289)-3)),VALUE(SUBSTITUTE(C289,",","")))))),IF(RIGHT(C289,1)="T",1000000000000*VALUE(LEFT(C289,LEN(C289)-1)),IF(RIGHT(C289,1)="M",1000000*VALUE(LEFT(C289,LEN(C289)-1)),IF(RIGHT(C289,1)="B",1000000000*VALUE(LEFT(C289,LEN(C289)-1)),IF(RIGHT(C289,1)="%",0.01*VALUE(LEFT(C289,LEN(C289)-1)),IF(RIGHT(C289,1)="k",1000*VALUE(LEFT(C289,LEN(C289)-1)),VALUE(SUBSTITUTE(C289,",",""))))))))),"N/A")</f>
        <v/>
      </c>
      <c r="K289">
        <f>IFERROR(IF(TRIM(D289)="-", "N/A", IF(RIGHT(D289,1)=")",IF(RIGHT(D289,2)="T)",-1000000000000*VALUE(MID(D289,2,LEN(D289)-3)),IF(RIGHT(D289,2)="M)",-1000000*VALUE(MID(D289,2,LEN(D289)-3)),IF(RIGHT(D289,2)="B)",-1000000000*VALUE(MID(D289,2,LEN(D289)-3)),IF(RIGHT(D289,2)="k)",-1000*VALUE(MID(D289,2,LEN(D289)-3)),VALUE(SUBSTITUTE(D289,",","")))))),IF(RIGHT(D289,1)="T",1000000000000*VALUE(LEFT(D289,LEN(D289)-1)),IF(RIGHT(D289,1)="M",1000000*VALUE(LEFT(D289,LEN(D289)-1)),IF(RIGHT(D289,1)="B",1000000000*VALUE(LEFT(D289,LEN(D289)-1)),IF(RIGHT(D289,1)="%",0.01*VALUE(LEFT(D289,LEN(D289)-1)),IF(RIGHT(D289,1)="k",1000*VALUE(LEFT(D289,LEN(D289)-1)),VALUE(SUBSTITUTE(D289,",",""))))))))),"N/A")</f>
        <v/>
      </c>
      <c r="L289">
        <f>IFERROR(IF(TRIM(E289)="-", "N/A", IF(RIGHT(E289,1)=")",IF(RIGHT(E289,2)="T)",-1000000000000*VALUE(MID(E289,2,LEN(E289)-3)),IF(RIGHT(E289,2)="M)",-1000000*VALUE(MID(E289,2,LEN(E289)-3)),IF(RIGHT(E289,2)="B)",-1000000000*VALUE(MID(E289,2,LEN(E289)-3)),IF(RIGHT(E289,2)="k)",-1000*VALUE(MID(E289,2,LEN(E289)-3)),VALUE(SUBSTITUTE(E289,",","")))))),IF(RIGHT(E289,1)="T",1000000000000*VALUE(LEFT(E289,LEN(E289)-1)),IF(RIGHT(E289,1)="M",1000000*VALUE(LEFT(E289,LEN(E289)-1)),IF(RIGHT(E289,1)="B",1000000000*VALUE(LEFT(E289,LEN(E289)-1)),IF(RIGHT(E289,1)="%",0.01*VALUE(LEFT(E289,LEN(E289)-1)),IF(RIGHT(E289,1)="k",1000*VALUE(LEFT(E289,LEN(E289)-1)),VALUE(SUBSTITUTE(E289,",",""))))))))),"N/A")</f>
        <v/>
      </c>
      <c r="M289">
        <f>IFERROR(IF(TRIM(F289)="-", "N/A", IF(RIGHT(F289,1)=")",IF(RIGHT(F289,2)="T)",-1000000000000*VALUE(MID(F289,2,LEN(F289)-3)),IF(RIGHT(F289,2)="M)",-1000000*VALUE(MID(F289,2,LEN(F289)-3)),IF(RIGHT(F289,2)="B)",-1000000000*VALUE(MID(F289,2,LEN(F289)-3)),IF(RIGHT(F289,2)="k)",-1000*VALUE(MID(F289,2,LEN(F289)-3)),VALUE(SUBSTITUTE(F289,",","")))))),IF(RIGHT(F289,1)="T",1000000000000*VALUE(LEFT(F289,LEN(F289)-1)),IF(RIGHT(F289,1)="M",1000000*VALUE(LEFT(F289,LEN(F289)-1)),IF(RIGHT(F289,1)="B",1000000000*VALUE(LEFT(F289,LEN(F289)-1)),IF(RIGHT(F289,1)="%",0.01*VALUE(LEFT(F289,LEN(F289)-1)),IF(RIGHT(F289,1)="k",1000*VALUE(LEFT(F289,LEN(F289)-1)),VALUE(SUBSTITUTE(F289,",",""))))))))),"N/A")</f>
        <v/>
      </c>
      <c r="N289">
        <f>IFERROR(IF(TRIM(G289)="-", "N/A", IF(RIGHT(G289,1)=")",IF(RIGHT(G289,2)="T)",-1000000000000*VALUE(MID(G289,2,LEN(G289)-3)),IF(RIGHT(G289,2)="M)",-1000000*VALUE(MID(G289,2,LEN(G289)-3)),IF(RIGHT(G289,2)="B)",-1000000000*VALUE(MID(G289,2,LEN(G289)-3)),IF(RIGHT(G289,2)="k)",-1000*VALUE(MID(G289,2,LEN(G289)-3)),VALUE(SUBSTITUTE(G289,",","")))))),IF(RIGHT(G289,1)="T",1000000000000*VALUE(LEFT(G289,LEN(G289)-1)),IF(RIGHT(G289,1)="M",1000000*VALUE(LEFT(G289,LEN(G289)-1)),IF(RIGHT(G289,1)="B",1000000000*VALUE(LEFT(G289,LEN(G289)-1)),IF(RIGHT(G289,1)="%",0.01*VALUE(LEFT(G289,LEN(G289)-1)),IF(RIGHT(G289,1)="k",1000*VALUE(LEFT(G289,LEN(G289)-1)),VALUE(SUBSTITUTE(G289,",",""))))))))),"N/A")</f>
        <v/>
      </c>
      <c r="P289">
        <f>MAX(J289:N289)</f>
        <v/>
      </c>
      <c r="Q289">
        <f>IFERROR(J144+MATCH(P289,J289:N289,0)-1,"")</f>
        <v/>
      </c>
      <c r="R289">
        <f>IF(Q289="","",MIN(J289:N289))</f>
        <v/>
      </c>
      <c r="S289">
        <f>IFERROR(J144+MATCH(R289,J289:N289,0)-1,"")</f>
        <v/>
      </c>
      <c r="T289">
        <f>IFERROR(AVERAGE(J289:N289),"")</f>
        <v/>
      </c>
      <c r="U289">
        <f>IFERROR(STDEV(J289:N289),"")</f>
        <v/>
      </c>
      <c r="V289">
        <f>IFERROR(IF(C289="-","",IF(ISBLANK(B289),"",IF(OR(ISNUMBER(FIND("Growth",B289)),ISNUMBER(FIND("Margin",B289))),"",(J289-T289)/U289))),"")</f>
        <v/>
      </c>
      <c r="W289">
        <f>IFERROR(IF(OR(D289="-",ISBLANK(D289)),"",(K289-T289)/U289),"")</f>
        <v/>
      </c>
      <c r="X289">
        <f>IFERROR(IF(OR(E289="-",ISBLANK(E289)),"",(L289-T289)/U289),"")</f>
        <v/>
      </c>
      <c r="Y289">
        <f>IFERROR(IF(OR(F289="-",ISBLANK(F289)),"",(M289-T289)/U289),"")</f>
        <v/>
      </c>
      <c r="Z289">
        <f>IFERROR(IF(OR(G289="-",ISBLANK(G289)),"",(N289-T289)/U289),"")</f>
        <v/>
      </c>
      <c r="AA289">
        <f>IF(MAX(MAX(V289:Z289),ABS(MIN(V289:Z289)))=ABS(MIN(V289:Z289)),MIN(V289:Z289),MAX(V289:Z289))</f>
        <v/>
      </c>
      <c r="AB289">
        <f>IFERROR(V144+MATCH(AA289,V289:Z289,0)-1,"")</f>
        <v/>
      </c>
      <c r="AC289">
        <f>IF(AB289&lt;&gt;"",IF(S289=AB289,"Low",IF(AB289=Q289,"High","")),"")</f>
        <v/>
      </c>
      <c r="AE289">
        <f>IF(ISNUMBER(MATCH("N/A",J289:N289,0)),"",IFERROR((5 * SUMPRODUCT(J144:N144,J289:N289) - PRODUCT(SUM(J144:N144),SUM(J289:N289))) / ((5 * SUM((J144^2)+(K144^2)+(L144^2)+(M144^2)+(N144^2))) - SUM(J144:N144)^2),""))</f>
        <v/>
      </c>
      <c r="AF289">
        <f>IFERROR(CORREL(J144:N144,J289:N289),"")</f>
        <v/>
      </c>
      <c r="AZ289">
        <f>IF(Q289=S289,0,1)</f>
        <v/>
      </c>
      <c r="BA289">
        <f>IF(AZ289=1,IF(Q289="","",IF(Q289=N144,"Yes","No")),"")</f>
        <v/>
      </c>
      <c r="BB289">
        <f>IF(BA289="Yes",P289,"")</f>
        <v/>
      </c>
      <c r="BC289">
        <f>IF(AZ289=1,IF(S289="","",IF(S289=N144,"Yes","No")),"")</f>
        <v/>
      </c>
      <c r="BD289">
        <f>IF(BC289="Yes",R289,"")</f>
        <v/>
      </c>
      <c r="BE289">
        <f>IFERROR(IF(SIGN(AE289)=1,"Increasing",IF(SIGN(AE289)=-1,"Decreasing","")),"")</f>
        <v/>
      </c>
      <c r="BF289">
        <f>IF(OR(AND(BE289="Increasing",BA289="Yes"),AND(BE289="Decreasing",BC289="Yes")),"Yes","No")</f>
        <v/>
      </c>
      <c r="BG289">
        <f>IF(I289="pos_trend","Yes","No")</f>
        <v/>
      </c>
      <c r="BH289">
        <f>IF(AF289&lt;&gt;"",IF(ABS(AF289)&gt;0.8,"Yes","No"),"")</f>
        <v/>
      </c>
    </row>
    <row r="290" spans="1:60">
      <c r="I290">
        <f>IF(AND(K290&gt; J290, L290&gt; K290, M290&gt; L290, N290&gt; M290), "pos_trend", IF(AND(K290&lt; J290, L290&lt; K290, M290&lt; L290, N290&lt; M290), "neg_trend", "N/A"))</f>
        <v/>
      </c>
      <c r="J290">
        <f>IFERROR(IF(TRIM(C290)="-", "N/A", IF(RIGHT(C290,1)=")",IF(RIGHT(C290,2)="T)",-1000000000000*VALUE(MID(C290,2,LEN(C290)-3)),IF(RIGHT(C290,2)="M)",-1000000*VALUE(MID(C290,2,LEN(C290)-3)),IF(RIGHT(C290,2)="B)",-1000000000*VALUE(MID(C290,2,LEN(C290)-3)),IF(RIGHT(C290,2)="k)",-1000*VALUE(MID(C290,2,LEN(C290)-3)),VALUE(SUBSTITUTE(C290,",","")))))),IF(RIGHT(C290,1)="T",1000000000000*VALUE(LEFT(C290,LEN(C290)-1)),IF(RIGHT(C290,1)="M",1000000*VALUE(LEFT(C290,LEN(C290)-1)),IF(RIGHT(C290,1)="B",1000000000*VALUE(LEFT(C290,LEN(C290)-1)),IF(RIGHT(C290,1)="%",0.01*VALUE(LEFT(C290,LEN(C290)-1)),IF(RIGHT(C290,1)="k",1000*VALUE(LEFT(C290,LEN(C290)-1)),VALUE(SUBSTITUTE(C290,",",""))))))))),"N/A")</f>
        <v/>
      </c>
      <c r="K290">
        <f>IFERROR(IF(TRIM(D290)="-", "N/A", IF(RIGHT(D290,1)=")",IF(RIGHT(D290,2)="T)",-1000000000000*VALUE(MID(D290,2,LEN(D290)-3)),IF(RIGHT(D290,2)="M)",-1000000*VALUE(MID(D290,2,LEN(D290)-3)),IF(RIGHT(D290,2)="B)",-1000000000*VALUE(MID(D290,2,LEN(D290)-3)),IF(RIGHT(D290,2)="k)",-1000*VALUE(MID(D290,2,LEN(D290)-3)),VALUE(SUBSTITUTE(D290,",","")))))),IF(RIGHT(D290,1)="T",1000000000000*VALUE(LEFT(D290,LEN(D290)-1)),IF(RIGHT(D290,1)="M",1000000*VALUE(LEFT(D290,LEN(D290)-1)),IF(RIGHT(D290,1)="B",1000000000*VALUE(LEFT(D290,LEN(D290)-1)),IF(RIGHT(D290,1)="%",0.01*VALUE(LEFT(D290,LEN(D290)-1)),IF(RIGHT(D290,1)="k",1000*VALUE(LEFT(D290,LEN(D290)-1)),VALUE(SUBSTITUTE(D290,",",""))))))))),"N/A")</f>
        <v/>
      </c>
      <c r="L290">
        <f>IFERROR(IF(TRIM(E290)="-", "N/A", IF(RIGHT(E290,1)=")",IF(RIGHT(E290,2)="T)",-1000000000000*VALUE(MID(E290,2,LEN(E290)-3)),IF(RIGHT(E290,2)="M)",-1000000*VALUE(MID(E290,2,LEN(E290)-3)),IF(RIGHT(E290,2)="B)",-1000000000*VALUE(MID(E290,2,LEN(E290)-3)),IF(RIGHT(E290,2)="k)",-1000*VALUE(MID(E290,2,LEN(E290)-3)),VALUE(SUBSTITUTE(E290,",","")))))),IF(RIGHT(E290,1)="T",1000000000000*VALUE(LEFT(E290,LEN(E290)-1)),IF(RIGHT(E290,1)="M",1000000*VALUE(LEFT(E290,LEN(E290)-1)),IF(RIGHT(E290,1)="B",1000000000*VALUE(LEFT(E290,LEN(E290)-1)),IF(RIGHT(E290,1)="%",0.01*VALUE(LEFT(E290,LEN(E290)-1)),IF(RIGHT(E290,1)="k",1000*VALUE(LEFT(E290,LEN(E290)-1)),VALUE(SUBSTITUTE(E290,",",""))))))))),"N/A")</f>
        <v/>
      </c>
      <c r="M290">
        <f>IFERROR(IF(TRIM(F290)="-", "N/A", IF(RIGHT(F290,1)=")",IF(RIGHT(F290,2)="T)",-1000000000000*VALUE(MID(F290,2,LEN(F290)-3)),IF(RIGHT(F290,2)="M)",-1000000*VALUE(MID(F290,2,LEN(F290)-3)),IF(RIGHT(F290,2)="B)",-1000000000*VALUE(MID(F290,2,LEN(F290)-3)),IF(RIGHT(F290,2)="k)",-1000*VALUE(MID(F290,2,LEN(F290)-3)),VALUE(SUBSTITUTE(F290,",","")))))),IF(RIGHT(F290,1)="T",1000000000000*VALUE(LEFT(F290,LEN(F290)-1)),IF(RIGHT(F290,1)="M",1000000*VALUE(LEFT(F290,LEN(F290)-1)),IF(RIGHT(F290,1)="B",1000000000*VALUE(LEFT(F290,LEN(F290)-1)),IF(RIGHT(F290,1)="%",0.01*VALUE(LEFT(F290,LEN(F290)-1)),IF(RIGHT(F290,1)="k",1000*VALUE(LEFT(F290,LEN(F290)-1)),VALUE(SUBSTITUTE(F290,",",""))))))))),"N/A")</f>
        <v/>
      </c>
      <c r="N290">
        <f>IFERROR(IF(TRIM(G290)="-", "N/A", IF(RIGHT(G290,1)=")",IF(RIGHT(G290,2)="T)",-1000000000000*VALUE(MID(G290,2,LEN(G290)-3)),IF(RIGHT(G290,2)="M)",-1000000*VALUE(MID(G290,2,LEN(G290)-3)),IF(RIGHT(G290,2)="B)",-1000000000*VALUE(MID(G290,2,LEN(G290)-3)),IF(RIGHT(G290,2)="k)",-1000*VALUE(MID(G290,2,LEN(G290)-3)),VALUE(SUBSTITUTE(G290,",","")))))),IF(RIGHT(G290,1)="T",1000000000000*VALUE(LEFT(G290,LEN(G290)-1)),IF(RIGHT(G290,1)="M",1000000*VALUE(LEFT(G290,LEN(G290)-1)),IF(RIGHT(G290,1)="B",1000000000*VALUE(LEFT(G290,LEN(G290)-1)),IF(RIGHT(G290,1)="%",0.01*VALUE(LEFT(G290,LEN(G290)-1)),IF(RIGHT(G290,1)="k",1000*VALUE(LEFT(G290,LEN(G290)-1)),VALUE(SUBSTITUTE(G290,",",""))))))))),"N/A")</f>
        <v/>
      </c>
      <c r="P290">
        <f>MAX(J290:N290)</f>
        <v/>
      </c>
      <c r="Q290">
        <f>IFERROR(J144+MATCH(P290,J290:N290,0)-1,"")</f>
        <v/>
      </c>
      <c r="R290">
        <f>IF(Q290="","",MIN(J290:N290))</f>
        <v/>
      </c>
      <c r="S290">
        <f>IFERROR(J144+MATCH(R290,J290:N290,0)-1,"")</f>
        <v/>
      </c>
      <c r="T290">
        <f>IFERROR(AVERAGE(J290:N290),"")</f>
        <v/>
      </c>
      <c r="U290">
        <f>IFERROR(STDEV(J290:N290),"")</f>
        <v/>
      </c>
      <c r="V290">
        <f>IFERROR(IF(C290="-","",IF(ISBLANK(B290),"",IF(OR(ISNUMBER(FIND("Growth",B290)),ISNUMBER(FIND("Margin",B290))),"",(J290-T290)/U290))),"")</f>
        <v/>
      </c>
      <c r="W290">
        <f>IFERROR(IF(OR(D290="-",ISBLANK(D290)),"",(K290-T290)/U290),"")</f>
        <v/>
      </c>
      <c r="X290">
        <f>IFERROR(IF(OR(E290="-",ISBLANK(E290)),"",(L290-T290)/U290),"")</f>
        <v/>
      </c>
      <c r="Y290">
        <f>IFERROR(IF(OR(F290="-",ISBLANK(F290)),"",(M290-T290)/U290),"")</f>
        <v/>
      </c>
      <c r="Z290">
        <f>IFERROR(IF(OR(G290="-",ISBLANK(G290)),"",(N290-T290)/U290),"")</f>
        <v/>
      </c>
      <c r="AA290">
        <f>IF(MAX(MAX(V290:Z290),ABS(MIN(V290:Z290)))=ABS(MIN(V290:Z290)),MIN(V290:Z290),MAX(V290:Z290))</f>
        <v/>
      </c>
      <c r="AB290">
        <f>IFERROR(V144+MATCH(AA290,V290:Z290,0)-1,"")</f>
        <v/>
      </c>
      <c r="AC290">
        <f>IF(AB290&lt;&gt;"",IF(S290=AB290,"Low",IF(AB290=Q290,"High","")),"")</f>
        <v/>
      </c>
      <c r="AE290">
        <f>IF(ISNUMBER(MATCH("N/A",J290:N290,0)),"",IFERROR((5 * SUMPRODUCT(J144:N144,J290:N290) - PRODUCT(SUM(J144:N144),SUM(J290:N290))) / ((5 * SUM((J144^2)+(K144^2)+(L144^2)+(M144^2)+(N144^2))) - SUM(J144:N144)^2),""))</f>
        <v/>
      </c>
      <c r="AF290">
        <f>IFERROR(CORREL(J144:N144,J290:N290),"")</f>
        <v/>
      </c>
      <c r="AZ290">
        <f>IF(Q290=S290,0,1)</f>
        <v/>
      </c>
      <c r="BA290">
        <f>IF(AZ290=1,IF(Q290="","",IF(Q290=N144,"Yes","No")),"")</f>
        <v/>
      </c>
      <c r="BB290">
        <f>IF(BA290="Yes",P290,"")</f>
        <v/>
      </c>
      <c r="BC290">
        <f>IF(AZ290=1,IF(S290="","",IF(S290=N144,"Yes","No")),"")</f>
        <v/>
      </c>
      <c r="BD290">
        <f>IF(BC290="Yes",R290,"")</f>
        <v/>
      </c>
      <c r="BE290">
        <f>IFERROR(IF(SIGN(AE290)=1,"Increasing",IF(SIGN(AE290)=-1,"Decreasing","")),"")</f>
        <v/>
      </c>
      <c r="BF290">
        <f>IF(OR(AND(BE290="Increasing",BA290="Yes"),AND(BE290="Decreasing",BC290="Yes")),"Yes","No")</f>
        <v/>
      </c>
      <c r="BG290">
        <f>IF(I290="pos_trend","Yes","No")</f>
        <v/>
      </c>
      <c r="BH290">
        <f>IF(AF290&lt;&gt;"",IF(ABS(AF290)&gt;0.8,"Yes","No"),"")</f>
        <v/>
      </c>
    </row>
    <row r="291" spans="1:60">
      <c r="I291">
        <f>IF(AND(K291&gt; J291, L291&gt; K291, M291&gt; L291, N291&gt; M291), "pos_trend", IF(AND(K291&lt; J291, L291&lt; K291, M291&lt; L291, N291&lt; M291), "neg_trend", "N/A"))</f>
        <v/>
      </c>
      <c r="J291">
        <f>IFERROR(IF(TRIM(C291)="-", "N/A", IF(RIGHT(C291,1)=")",IF(RIGHT(C291,2)="T)",-1000000000000*VALUE(MID(C291,2,LEN(C291)-3)),IF(RIGHT(C291,2)="M)",-1000000*VALUE(MID(C291,2,LEN(C291)-3)),IF(RIGHT(C291,2)="B)",-1000000000*VALUE(MID(C291,2,LEN(C291)-3)),IF(RIGHT(C291,2)="k)",-1000*VALUE(MID(C291,2,LEN(C291)-3)),VALUE(SUBSTITUTE(C291,",","")))))),IF(RIGHT(C291,1)="T",1000000000000*VALUE(LEFT(C291,LEN(C291)-1)),IF(RIGHT(C291,1)="M",1000000*VALUE(LEFT(C291,LEN(C291)-1)),IF(RIGHT(C291,1)="B",1000000000*VALUE(LEFT(C291,LEN(C291)-1)),IF(RIGHT(C291,1)="%",0.01*VALUE(LEFT(C291,LEN(C291)-1)),IF(RIGHT(C291,1)="k",1000*VALUE(LEFT(C291,LEN(C291)-1)),VALUE(SUBSTITUTE(C291,",",""))))))))),"N/A")</f>
        <v/>
      </c>
      <c r="K291">
        <f>IFERROR(IF(TRIM(D291)="-", "N/A", IF(RIGHT(D291,1)=")",IF(RIGHT(D291,2)="T)",-1000000000000*VALUE(MID(D291,2,LEN(D291)-3)),IF(RIGHT(D291,2)="M)",-1000000*VALUE(MID(D291,2,LEN(D291)-3)),IF(RIGHT(D291,2)="B)",-1000000000*VALUE(MID(D291,2,LEN(D291)-3)),IF(RIGHT(D291,2)="k)",-1000*VALUE(MID(D291,2,LEN(D291)-3)),VALUE(SUBSTITUTE(D291,",","")))))),IF(RIGHT(D291,1)="T",1000000000000*VALUE(LEFT(D291,LEN(D291)-1)),IF(RIGHT(D291,1)="M",1000000*VALUE(LEFT(D291,LEN(D291)-1)),IF(RIGHT(D291,1)="B",1000000000*VALUE(LEFT(D291,LEN(D291)-1)),IF(RIGHT(D291,1)="%",0.01*VALUE(LEFT(D291,LEN(D291)-1)),IF(RIGHT(D291,1)="k",1000*VALUE(LEFT(D291,LEN(D291)-1)),VALUE(SUBSTITUTE(D291,",",""))))))))),"N/A")</f>
        <v/>
      </c>
      <c r="L291">
        <f>IFERROR(IF(TRIM(E291)="-", "N/A", IF(RIGHT(E291,1)=")",IF(RIGHT(E291,2)="T)",-1000000000000*VALUE(MID(E291,2,LEN(E291)-3)),IF(RIGHT(E291,2)="M)",-1000000*VALUE(MID(E291,2,LEN(E291)-3)),IF(RIGHT(E291,2)="B)",-1000000000*VALUE(MID(E291,2,LEN(E291)-3)),IF(RIGHT(E291,2)="k)",-1000*VALUE(MID(E291,2,LEN(E291)-3)),VALUE(SUBSTITUTE(E291,",","")))))),IF(RIGHT(E291,1)="T",1000000000000*VALUE(LEFT(E291,LEN(E291)-1)),IF(RIGHT(E291,1)="M",1000000*VALUE(LEFT(E291,LEN(E291)-1)),IF(RIGHT(E291,1)="B",1000000000*VALUE(LEFT(E291,LEN(E291)-1)),IF(RIGHT(E291,1)="%",0.01*VALUE(LEFT(E291,LEN(E291)-1)),IF(RIGHT(E291,1)="k",1000*VALUE(LEFT(E291,LEN(E291)-1)),VALUE(SUBSTITUTE(E291,",",""))))))))),"N/A")</f>
        <v/>
      </c>
      <c r="M291">
        <f>IFERROR(IF(TRIM(F291)="-", "N/A", IF(RIGHT(F291,1)=")",IF(RIGHT(F291,2)="T)",-1000000000000*VALUE(MID(F291,2,LEN(F291)-3)),IF(RIGHT(F291,2)="M)",-1000000*VALUE(MID(F291,2,LEN(F291)-3)),IF(RIGHT(F291,2)="B)",-1000000000*VALUE(MID(F291,2,LEN(F291)-3)),IF(RIGHT(F291,2)="k)",-1000*VALUE(MID(F291,2,LEN(F291)-3)),VALUE(SUBSTITUTE(F291,",","")))))),IF(RIGHT(F291,1)="T",1000000000000*VALUE(LEFT(F291,LEN(F291)-1)),IF(RIGHT(F291,1)="M",1000000*VALUE(LEFT(F291,LEN(F291)-1)),IF(RIGHT(F291,1)="B",1000000000*VALUE(LEFT(F291,LEN(F291)-1)),IF(RIGHT(F291,1)="%",0.01*VALUE(LEFT(F291,LEN(F291)-1)),IF(RIGHT(F291,1)="k",1000*VALUE(LEFT(F291,LEN(F291)-1)),VALUE(SUBSTITUTE(F291,",",""))))))))),"N/A")</f>
        <v/>
      </c>
      <c r="N291">
        <f>IFERROR(IF(TRIM(G291)="-", "N/A", IF(RIGHT(G291,1)=")",IF(RIGHT(G291,2)="T)",-1000000000000*VALUE(MID(G291,2,LEN(G291)-3)),IF(RIGHT(G291,2)="M)",-1000000*VALUE(MID(G291,2,LEN(G291)-3)),IF(RIGHT(G291,2)="B)",-1000000000*VALUE(MID(G291,2,LEN(G291)-3)),IF(RIGHT(G291,2)="k)",-1000*VALUE(MID(G291,2,LEN(G291)-3)),VALUE(SUBSTITUTE(G291,",","")))))),IF(RIGHT(G291,1)="T",1000000000000*VALUE(LEFT(G291,LEN(G291)-1)),IF(RIGHT(G291,1)="M",1000000*VALUE(LEFT(G291,LEN(G291)-1)),IF(RIGHT(G291,1)="B",1000000000*VALUE(LEFT(G291,LEN(G291)-1)),IF(RIGHT(G291,1)="%",0.01*VALUE(LEFT(G291,LEN(G291)-1)),IF(RIGHT(G291,1)="k",1000*VALUE(LEFT(G291,LEN(G291)-1)),VALUE(SUBSTITUTE(G291,",",""))))))))),"N/A")</f>
        <v/>
      </c>
      <c r="P291">
        <f>MAX(J291:N291)</f>
        <v/>
      </c>
      <c r="Q291">
        <f>IFERROR(J144+MATCH(P291,J291:N291,0)-1,"")</f>
        <v/>
      </c>
      <c r="R291">
        <f>IF(Q291="","",MIN(J291:N291))</f>
        <v/>
      </c>
      <c r="S291">
        <f>IFERROR(J144+MATCH(R291,J291:N291,0)-1,"")</f>
        <v/>
      </c>
      <c r="T291">
        <f>IFERROR(AVERAGE(J291:N291),"")</f>
        <v/>
      </c>
      <c r="U291">
        <f>IFERROR(STDEV(J291:N291),"")</f>
        <v/>
      </c>
      <c r="V291">
        <f>IFERROR(IF(C291="-","",IF(ISBLANK(B291),"",IF(OR(ISNUMBER(FIND("Growth",B291)),ISNUMBER(FIND("Margin",B291))),"",(J291-T291)/U291))),"")</f>
        <v/>
      </c>
      <c r="W291">
        <f>IFERROR(IF(OR(D291="-",ISBLANK(D291)),"",(K291-T291)/U291),"")</f>
        <v/>
      </c>
      <c r="X291">
        <f>IFERROR(IF(OR(E291="-",ISBLANK(E291)),"",(L291-T291)/U291),"")</f>
        <v/>
      </c>
      <c r="Y291">
        <f>IFERROR(IF(OR(F291="-",ISBLANK(F291)),"",(M291-T291)/U291),"")</f>
        <v/>
      </c>
      <c r="Z291">
        <f>IFERROR(IF(OR(G291="-",ISBLANK(G291)),"",(N291-T291)/U291),"")</f>
        <v/>
      </c>
      <c r="AA291">
        <f>IF(MAX(MAX(V291:Z291),ABS(MIN(V291:Z291)))=ABS(MIN(V291:Z291)),MIN(V291:Z291),MAX(V291:Z291))</f>
        <v/>
      </c>
      <c r="AB291">
        <f>IFERROR(V144+MATCH(AA291,V291:Z291,0)-1,"")</f>
        <v/>
      </c>
      <c r="AC291">
        <f>IF(AB291&lt;&gt;"",IF(S291=AB291,"Low",IF(AB291=Q291,"High","")),"")</f>
        <v/>
      </c>
      <c r="AE291">
        <f>IF(ISNUMBER(MATCH("N/A",J291:N291,0)),"",IFERROR((5 * SUMPRODUCT(J144:N144,J291:N291) - PRODUCT(SUM(J144:N144),SUM(J291:N291))) / ((5 * SUM((J144^2)+(K144^2)+(L144^2)+(M144^2)+(N144^2))) - SUM(J144:N144)^2),""))</f>
        <v/>
      </c>
      <c r="AF291">
        <f>IFERROR(CORREL(J144:N144,J291:N291),"")</f>
        <v/>
      </c>
      <c r="AZ291">
        <f>IF(Q291=S291,0,1)</f>
        <v/>
      </c>
      <c r="BA291">
        <f>IF(AZ291=1,IF(Q291="","",IF(Q291=N144,"Yes","No")),"")</f>
        <v/>
      </c>
      <c r="BB291">
        <f>IF(BA291="Yes",P291,"")</f>
        <v/>
      </c>
      <c r="BC291">
        <f>IF(AZ291=1,IF(S291="","",IF(S291=N144,"Yes","No")),"")</f>
        <v/>
      </c>
      <c r="BD291">
        <f>IF(BC291="Yes",R291,"")</f>
        <v/>
      </c>
      <c r="BE291">
        <f>IFERROR(IF(SIGN(AE291)=1,"Increasing",IF(SIGN(AE291)=-1,"Decreasing","")),"")</f>
        <v/>
      </c>
      <c r="BF291">
        <f>IF(OR(AND(BE291="Increasing",BA291="Yes"),AND(BE291="Decreasing",BC291="Yes")),"Yes","No")</f>
        <v/>
      </c>
      <c r="BG291">
        <f>IF(I291="pos_trend","Yes","No")</f>
        <v/>
      </c>
      <c r="BH291">
        <f>IF(AF291&lt;&gt;"",IF(ABS(AF291)&gt;0.8,"Yes","No"),"")</f>
        <v/>
      </c>
    </row>
    <row r="292" spans="1:60">
      <c r="I292">
        <f>IF(AND(K292&gt; J292, L292&gt; K292, M292&gt; L292, N292&gt; M292), "pos_trend", IF(AND(K292&lt; J292, L292&lt; K292, M292&lt; L292, N292&lt; M292), "neg_trend", "N/A"))</f>
        <v/>
      </c>
      <c r="J292">
        <f>IFERROR(IF(TRIM(C292)="-", "N/A", IF(RIGHT(C292,1)=")",IF(RIGHT(C292,2)="T)",-1000000000000*VALUE(MID(C292,2,LEN(C292)-3)),IF(RIGHT(C292,2)="M)",-1000000*VALUE(MID(C292,2,LEN(C292)-3)),IF(RIGHT(C292,2)="B)",-1000000000*VALUE(MID(C292,2,LEN(C292)-3)),IF(RIGHT(C292,2)="k)",-1000*VALUE(MID(C292,2,LEN(C292)-3)),VALUE(SUBSTITUTE(C292,",","")))))),IF(RIGHT(C292,1)="T",1000000000000*VALUE(LEFT(C292,LEN(C292)-1)),IF(RIGHT(C292,1)="M",1000000*VALUE(LEFT(C292,LEN(C292)-1)),IF(RIGHT(C292,1)="B",1000000000*VALUE(LEFT(C292,LEN(C292)-1)),IF(RIGHT(C292,1)="%",0.01*VALUE(LEFT(C292,LEN(C292)-1)),IF(RIGHT(C292,1)="k",1000*VALUE(LEFT(C292,LEN(C292)-1)),VALUE(SUBSTITUTE(C292,",",""))))))))),"N/A")</f>
        <v/>
      </c>
      <c r="K292">
        <f>IFERROR(IF(TRIM(D292)="-", "N/A", IF(RIGHT(D292,1)=")",IF(RIGHT(D292,2)="T)",-1000000000000*VALUE(MID(D292,2,LEN(D292)-3)),IF(RIGHT(D292,2)="M)",-1000000*VALUE(MID(D292,2,LEN(D292)-3)),IF(RIGHT(D292,2)="B)",-1000000000*VALUE(MID(D292,2,LEN(D292)-3)),IF(RIGHT(D292,2)="k)",-1000*VALUE(MID(D292,2,LEN(D292)-3)),VALUE(SUBSTITUTE(D292,",","")))))),IF(RIGHT(D292,1)="T",1000000000000*VALUE(LEFT(D292,LEN(D292)-1)),IF(RIGHT(D292,1)="M",1000000*VALUE(LEFT(D292,LEN(D292)-1)),IF(RIGHT(D292,1)="B",1000000000*VALUE(LEFT(D292,LEN(D292)-1)),IF(RIGHT(D292,1)="%",0.01*VALUE(LEFT(D292,LEN(D292)-1)),IF(RIGHT(D292,1)="k",1000*VALUE(LEFT(D292,LEN(D292)-1)),VALUE(SUBSTITUTE(D292,",",""))))))))),"N/A")</f>
        <v/>
      </c>
      <c r="L292">
        <f>IFERROR(IF(TRIM(E292)="-", "N/A", IF(RIGHT(E292,1)=")",IF(RIGHT(E292,2)="T)",-1000000000000*VALUE(MID(E292,2,LEN(E292)-3)),IF(RIGHT(E292,2)="M)",-1000000*VALUE(MID(E292,2,LEN(E292)-3)),IF(RIGHT(E292,2)="B)",-1000000000*VALUE(MID(E292,2,LEN(E292)-3)),IF(RIGHT(E292,2)="k)",-1000*VALUE(MID(E292,2,LEN(E292)-3)),VALUE(SUBSTITUTE(E292,",","")))))),IF(RIGHT(E292,1)="T",1000000000000*VALUE(LEFT(E292,LEN(E292)-1)),IF(RIGHT(E292,1)="M",1000000*VALUE(LEFT(E292,LEN(E292)-1)),IF(RIGHT(E292,1)="B",1000000000*VALUE(LEFT(E292,LEN(E292)-1)),IF(RIGHT(E292,1)="%",0.01*VALUE(LEFT(E292,LEN(E292)-1)),IF(RIGHT(E292,1)="k",1000*VALUE(LEFT(E292,LEN(E292)-1)),VALUE(SUBSTITUTE(E292,",",""))))))))),"N/A")</f>
        <v/>
      </c>
      <c r="M292">
        <f>IFERROR(IF(TRIM(F292)="-", "N/A", IF(RIGHT(F292,1)=")",IF(RIGHT(F292,2)="T)",-1000000000000*VALUE(MID(F292,2,LEN(F292)-3)),IF(RIGHT(F292,2)="M)",-1000000*VALUE(MID(F292,2,LEN(F292)-3)),IF(RIGHT(F292,2)="B)",-1000000000*VALUE(MID(F292,2,LEN(F292)-3)),IF(RIGHT(F292,2)="k)",-1000*VALUE(MID(F292,2,LEN(F292)-3)),VALUE(SUBSTITUTE(F292,",","")))))),IF(RIGHT(F292,1)="T",1000000000000*VALUE(LEFT(F292,LEN(F292)-1)),IF(RIGHT(F292,1)="M",1000000*VALUE(LEFT(F292,LEN(F292)-1)),IF(RIGHT(F292,1)="B",1000000000*VALUE(LEFT(F292,LEN(F292)-1)),IF(RIGHT(F292,1)="%",0.01*VALUE(LEFT(F292,LEN(F292)-1)),IF(RIGHT(F292,1)="k",1000*VALUE(LEFT(F292,LEN(F292)-1)),VALUE(SUBSTITUTE(F292,",",""))))))))),"N/A")</f>
        <v/>
      </c>
      <c r="N292">
        <f>IFERROR(IF(TRIM(G292)="-", "N/A", IF(RIGHT(G292,1)=")",IF(RIGHT(G292,2)="T)",-1000000000000*VALUE(MID(G292,2,LEN(G292)-3)),IF(RIGHT(G292,2)="M)",-1000000*VALUE(MID(G292,2,LEN(G292)-3)),IF(RIGHT(G292,2)="B)",-1000000000*VALUE(MID(G292,2,LEN(G292)-3)),IF(RIGHT(G292,2)="k)",-1000*VALUE(MID(G292,2,LEN(G292)-3)),VALUE(SUBSTITUTE(G292,",","")))))),IF(RIGHT(G292,1)="T",1000000000000*VALUE(LEFT(G292,LEN(G292)-1)),IF(RIGHT(G292,1)="M",1000000*VALUE(LEFT(G292,LEN(G292)-1)),IF(RIGHT(G292,1)="B",1000000000*VALUE(LEFT(G292,LEN(G292)-1)),IF(RIGHT(G292,1)="%",0.01*VALUE(LEFT(G292,LEN(G292)-1)),IF(RIGHT(G292,1)="k",1000*VALUE(LEFT(G292,LEN(G292)-1)),VALUE(SUBSTITUTE(G292,",",""))))))))),"N/A")</f>
        <v/>
      </c>
      <c r="P292">
        <f>MAX(J292:N292)</f>
        <v/>
      </c>
      <c r="Q292">
        <f>IFERROR(J144+MATCH(P292,J292:N292,0)-1,"")</f>
        <v/>
      </c>
      <c r="R292">
        <f>IF(Q292="","",MIN(J292:N292))</f>
        <v/>
      </c>
      <c r="S292">
        <f>IFERROR(J144+MATCH(R292,J292:N292,0)-1,"")</f>
        <v/>
      </c>
      <c r="T292">
        <f>IFERROR(AVERAGE(J292:N292),"")</f>
        <v/>
      </c>
      <c r="U292">
        <f>IFERROR(STDEV(J292:N292),"")</f>
        <v/>
      </c>
      <c r="V292">
        <f>IFERROR(IF(C292="-","",IF(ISBLANK(B292),"",IF(OR(ISNUMBER(FIND("Growth",B292)),ISNUMBER(FIND("Margin",B292))),"",(J292-T292)/U292))),"")</f>
        <v/>
      </c>
      <c r="W292">
        <f>IFERROR(IF(OR(D292="-",ISBLANK(D292)),"",(K292-T292)/U292),"")</f>
        <v/>
      </c>
      <c r="X292">
        <f>IFERROR(IF(OR(E292="-",ISBLANK(E292)),"",(L292-T292)/U292),"")</f>
        <v/>
      </c>
      <c r="Y292">
        <f>IFERROR(IF(OR(F292="-",ISBLANK(F292)),"",(M292-T292)/U292),"")</f>
        <v/>
      </c>
      <c r="Z292">
        <f>IFERROR(IF(OR(G292="-",ISBLANK(G292)),"",(N292-T292)/U292),"")</f>
        <v/>
      </c>
      <c r="AA292">
        <f>IF(MAX(MAX(V292:Z292),ABS(MIN(V292:Z292)))=ABS(MIN(V292:Z292)),MIN(V292:Z292),MAX(V292:Z292))</f>
        <v/>
      </c>
      <c r="AB292">
        <f>IFERROR(V144+MATCH(AA292,V292:Z292,0)-1,"")</f>
        <v/>
      </c>
      <c r="AC292">
        <f>IF(AB292&lt;&gt;"",IF(S292=AB292,"Low",IF(AB292=Q292,"High","")),"")</f>
        <v/>
      </c>
      <c r="AE292">
        <f>IF(ISNUMBER(MATCH("N/A",J292:N292,0)),"",IFERROR((5 * SUMPRODUCT(J144:N144,J292:N292) - PRODUCT(SUM(J144:N144),SUM(J292:N292))) / ((5 * SUM((J144^2)+(K144^2)+(L144^2)+(M144^2)+(N144^2))) - SUM(J144:N144)^2),""))</f>
        <v/>
      </c>
      <c r="AF292">
        <f>IFERROR(CORREL(J144:N144,J292:N292),"")</f>
        <v/>
      </c>
      <c r="AZ292">
        <f>IF(Q292=S292,0,1)</f>
        <v/>
      </c>
      <c r="BA292">
        <f>IF(AZ292=1,IF(Q292="","",IF(Q292=N144,"Yes","No")),"")</f>
        <v/>
      </c>
      <c r="BB292">
        <f>IF(BA292="Yes",P292,"")</f>
        <v/>
      </c>
      <c r="BC292">
        <f>IF(AZ292=1,IF(S292="","",IF(S292=N144,"Yes","No")),"")</f>
        <v/>
      </c>
      <c r="BD292">
        <f>IF(BC292="Yes",R292,"")</f>
        <v/>
      </c>
      <c r="BE292">
        <f>IFERROR(IF(SIGN(AE292)=1,"Increasing",IF(SIGN(AE292)=-1,"Decreasing","")),"")</f>
        <v/>
      </c>
      <c r="BF292">
        <f>IF(OR(AND(BE292="Increasing",BA292="Yes"),AND(BE292="Decreasing",BC292="Yes")),"Yes","No")</f>
        <v/>
      </c>
      <c r="BG292">
        <f>IF(I292="pos_trend","Yes","No")</f>
        <v/>
      </c>
      <c r="BH292">
        <f>IF(AF292&lt;&gt;"",IF(ABS(AF292)&gt;0.8,"Yes","No"),"")</f>
        <v/>
      </c>
    </row>
    <row r="293" spans="1:60">
      <c r="I293">
        <f>IF(AND(K293&gt; J293, L293&gt; K293, M293&gt; L293, N293&gt; M293), "pos_trend", IF(AND(K293&lt; J293, L293&lt; K293, M293&lt; L293, N293&lt; M293), "neg_trend", "N/A"))</f>
        <v/>
      </c>
      <c r="J293">
        <f>IFERROR(IF(TRIM(C293)="-", "N/A", IF(RIGHT(C293,1)=")",IF(RIGHT(C293,2)="T)",-1000000000000*VALUE(MID(C293,2,LEN(C293)-3)),IF(RIGHT(C293,2)="M)",-1000000*VALUE(MID(C293,2,LEN(C293)-3)),IF(RIGHT(C293,2)="B)",-1000000000*VALUE(MID(C293,2,LEN(C293)-3)),IF(RIGHT(C293,2)="k)",-1000*VALUE(MID(C293,2,LEN(C293)-3)),VALUE(SUBSTITUTE(C293,",","")))))),IF(RIGHT(C293,1)="T",1000000000000*VALUE(LEFT(C293,LEN(C293)-1)),IF(RIGHT(C293,1)="M",1000000*VALUE(LEFT(C293,LEN(C293)-1)),IF(RIGHT(C293,1)="B",1000000000*VALUE(LEFT(C293,LEN(C293)-1)),IF(RIGHT(C293,1)="%",0.01*VALUE(LEFT(C293,LEN(C293)-1)),IF(RIGHT(C293,1)="k",1000*VALUE(LEFT(C293,LEN(C293)-1)),VALUE(SUBSTITUTE(C293,",",""))))))))),"N/A")</f>
        <v/>
      </c>
      <c r="K293">
        <f>IFERROR(IF(TRIM(D293)="-", "N/A", IF(RIGHT(D293,1)=")",IF(RIGHT(D293,2)="T)",-1000000000000*VALUE(MID(D293,2,LEN(D293)-3)),IF(RIGHT(D293,2)="M)",-1000000*VALUE(MID(D293,2,LEN(D293)-3)),IF(RIGHT(D293,2)="B)",-1000000000*VALUE(MID(D293,2,LEN(D293)-3)),IF(RIGHT(D293,2)="k)",-1000*VALUE(MID(D293,2,LEN(D293)-3)),VALUE(SUBSTITUTE(D293,",","")))))),IF(RIGHT(D293,1)="T",1000000000000*VALUE(LEFT(D293,LEN(D293)-1)),IF(RIGHT(D293,1)="M",1000000*VALUE(LEFT(D293,LEN(D293)-1)),IF(RIGHT(D293,1)="B",1000000000*VALUE(LEFT(D293,LEN(D293)-1)),IF(RIGHT(D293,1)="%",0.01*VALUE(LEFT(D293,LEN(D293)-1)),IF(RIGHT(D293,1)="k",1000*VALUE(LEFT(D293,LEN(D293)-1)),VALUE(SUBSTITUTE(D293,",",""))))))))),"N/A")</f>
        <v/>
      </c>
      <c r="L293">
        <f>IFERROR(IF(TRIM(E293)="-", "N/A", IF(RIGHT(E293,1)=")",IF(RIGHT(E293,2)="T)",-1000000000000*VALUE(MID(E293,2,LEN(E293)-3)),IF(RIGHT(E293,2)="M)",-1000000*VALUE(MID(E293,2,LEN(E293)-3)),IF(RIGHT(E293,2)="B)",-1000000000*VALUE(MID(E293,2,LEN(E293)-3)),IF(RIGHT(E293,2)="k)",-1000*VALUE(MID(E293,2,LEN(E293)-3)),VALUE(SUBSTITUTE(E293,",","")))))),IF(RIGHT(E293,1)="T",1000000000000*VALUE(LEFT(E293,LEN(E293)-1)),IF(RIGHT(E293,1)="M",1000000*VALUE(LEFT(E293,LEN(E293)-1)),IF(RIGHT(E293,1)="B",1000000000*VALUE(LEFT(E293,LEN(E293)-1)),IF(RIGHT(E293,1)="%",0.01*VALUE(LEFT(E293,LEN(E293)-1)),IF(RIGHT(E293,1)="k",1000*VALUE(LEFT(E293,LEN(E293)-1)),VALUE(SUBSTITUTE(E293,",",""))))))))),"N/A")</f>
        <v/>
      </c>
      <c r="M293">
        <f>IFERROR(IF(TRIM(F293)="-", "N/A", IF(RIGHT(F293,1)=")",IF(RIGHT(F293,2)="T)",-1000000000000*VALUE(MID(F293,2,LEN(F293)-3)),IF(RIGHT(F293,2)="M)",-1000000*VALUE(MID(F293,2,LEN(F293)-3)),IF(RIGHT(F293,2)="B)",-1000000000*VALUE(MID(F293,2,LEN(F293)-3)),IF(RIGHT(F293,2)="k)",-1000*VALUE(MID(F293,2,LEN(F293)-3)),VALUE(SUBSTITUTE(F293,",","")))))),IF(RIGHT(F293,1)="T",1000000000000*VALUE(LEFT(F293,LEN(F293)-1)),IF(RIGHT(F293,1)="M",1000000*VALUE(LEFT(F293,LEN(F293)-1)),IF(RIGHT(F293,1)="B",1000000000*VALUE(LEFT(F293,LEN(F293)-1)),IF(RIGHT(F293,1)="%",0.01*VALUE(LEFT(F293,LEN(F293)-1)),IF(RIGHT(F293,1)="k",1000*VALUE(LEFT(F293,LEN(F293)-1)),VALUE(SUBSTITUTE(F293,",",""))))))))),"N/A")</f>
        <v/>
      </c>
      <c r="N293">
        <f>IFERROR(IF(TRIM(G293)="-", "N/A", IF(RIGHT(G293,1)=")",IF(RIGHT(G293,2)="T)",-1000000000000*VALUE(MID(G293,2,LEN(G293)-3)),IF(RIGHT(G293,2)="M)",-1000000*VALUE(MID(G293,2,LEN(G293)-3)),IF(RIGHT(G293,2)="B)",-1000000000*VALUE(MID(G293,2,LEN(G293)-3)),IF(RIGHT(G293,2)="k)",-1000*VALUE(MID(G293,2,LEN(G293)-3)),VALUE(SUBSTITUTE(G293,",","")))))),IF(RIGHT(G293,1)="T",1000000000000*VALUE(LEFT(G293,LEN(G293)-1)),IF(RIGHT(G293,1)="M",1000000*VALUE(LEFT(G293,LEN(G293)-1)),IF(RIGHT(G293,1)="B",1000000000*VALUE(LEFT(G293,LEN(G293)-1)),IF(RIGHT(G293,1)="%",0.01*VALUE(LEFT(G293,LEN(G293)-1)),IF(RIGHT(G293,1)="k",1000*VALUE(LEFT(G293,LEN(G293)-1)),VALUE(SUBSTITUTE(G293,",",""))))))))),"N/A")</f>
        <v/>
      </c>
      <c r="P293">
        <f>MAX(J293:N293)</f>
        <v/>
      </c>
      <c r="Q293">
        <f>IFERROR(J144+MATCH(P293,J293:N293,0)-1,"")</f>
        <v/>
      </c>
      <c r="R293">
        <f>IF(Q293="","",MIN(J293:N293))</f>
        <v/>
      </c>
      <c r="S293">
        <f>IFERROR(J144+MATCH(R293,J293:N293,0)-1,"")</f>
        <v/>
      </c>
      <c r="T293">
        <f>IFERROR(AVERAGE(J293:N293),"")</f>
        <v/>
      </c>
      <c r="U293">
        <f>IFERROR(STDEV(J293:N293),"")</f>
        <v/>
      </c>
      <c r="V293">
        <f>IFERROR(IF(C293="-","",IF(ISBLANK(B293),"",IF(OR(ISNUMBER(FIND("Growth",B293)),ISNUMBER(FIND("Margin",B293))),"",(J293-T293)/U293))),"")</f>
        <v/>
      </c>
      <c r="W293">
        <f>IFERROR(IF(OR(D293="-",ISBLANK(D293)),"",(K293-T293)/U293),"")</f>
        <v/>
      </c>
      <c r="X293">
        <f>IFERROR(IF(OR(E293="-",ISBLANK(E293)),"",(L293-T293)/U293),"")</f>
        <v/>
      </c>
      <c r="Y293">
        <f>IFERROR(IF(OR(F293="-",ISBLANK(F293)),"",(M293-T293)/U293),"")</f>
        <v/>
      </c>
      <c r="Z293">
        <f>IFERROR(IF(OR(G293="-",ISBLANK(G293)),"",(N293-T293)/U293),"")</f>
        <v/>
      </c>
      <c r="AA293">
        <f>IF(MAX(MAX(V293:Z293),ABS(MIN(V293:Z293)))=ABS(MIN(V293:Z293)),MIN(V293:Z293),MAX(V293:Z293))</f>
        <v/>
      </c>
      <c r="AB293">
        <f>IFERROR(V144+MATCH(AA293,V293:Z293,0)-1,"")</f>
        <v/>
      </c>
      <c r="AC293">
        <f>IF(AB293&lt;&gt;"",IF(S293=AB293,"Low",IF(AB293=Q293,"High","")),"")</f>
        <v/>
      </c>
      <c r="AE293">
        <f>IF(ISNUMBER(MATCH("N/A",J293:N293,0)),"",IFERROR((5 * SUMPRODUCT(J144:N144,J293:N293) - PRODUCT(SUM(J144:N144),SUM(J293:N293))) / ((5 * SUM((J144^2)+(K144^2)+(L144^2)+(M144^2)+(N144^2))) - SUM(J144:N144)^2),""))</f>
        <v/>
      </c>
      <c r="AF293">
        <f>IFERROR(CORREL(J144:N144,J293:N293),"")</f>
        <v/>
      </c>
      <c r="AZ293">
        <f>IF(Q293=S293,0,1)</f>
        <v/>
      </c>
      <c r="BA293">
        <f>IF(AZ293=1,IF(Q293="","",IF(Q293=N144,"Yes","No")),"")</f>
        <v/>
      </c>
      <c r="BB293">
        <f>IF(BA293="Yes",P293,"")</f>
        <v/>
      </c>
      <c r="BC293">
        <f>IF(AZ293=1,IF(S293="","",IF(S293=N144,"Yes","No")),"")</f>
        <v/>
      </c>
      <c r="BD293">
        <f>IF(BC293="Yes",R293,"")</f>
        <v/>
      </c>
      <c r="BE293">
        <f>IFERROR(IF(SIGN(AE293)=1,"Increasing",IF(SIGN(AE293)=-1,"Decreasing","")),"")</f>
        <v/>
      </c>
      <c r="BF293">
        <f>IF(OR(AND(BE293="Increasing",BA293="Yes"),AND(BE293="Decreasing",BC293="Yes")),"Yes","No")</f>
        <v/>
      </c>
      <c r="BG293">
        <f>IF(I293="pos_trend","Yes","No")</f>
        <v/>
      </c>
      <c r="BH293">
        <f>IF(AF293&lt;&gt;"",IF(ABS(AF293)&gt;0.8,"Yes","No"),"")</f>
        <v/>
      </c>
    </row>
    <row r="294" spans="1:60">
      <c r="I294">
        <f>IF(AND(K294&gt; J294, L294&gt; K294, M294&gt; L294, N294&gt; M294), "pos_trend", IF(AND(K294&lt; J294, L294&lt; K294, M294&lt; L294, N294&lt; M294), "neg_trend", "N/A"))</f>
        <v/>
      </c>
      <c r="J294">
        <f>IFERROR(IF(TRIM(C294)="-", "N/A", IF(RIGHT(C294,1)=")",IF(RIGHT(C294,2)="T)",-1000000000000*VALUE(MID(C294,2,LEN(C294)-3)),IF(RIGHT(C294,2)="M)",-1000000*VALUE(MID(C294,2,LEN(C294)-3)),IF(RIGHT(C294,2)="B)",-1000000000*VALUE(MID(C294,2,LEN(C294)-3)),IF(RIGHT(C294,2)="k)",-1000*VALUE(MID(C294,2,LEN(C294)-3)),VALUE(SUBSTITUTE(C294,",","")))))),IF(RIGHT(C294,1)="T",1000000000000*VALUE(LEFT(C294,LEN(C294)-1)),IF(RIGHT(C294,1)="M",1000000*VALUE(LEFT(C294,LEN(C294)-1)),IF(RIGHT(C294,1)="B",1000000000*VALUE(LEFT(C294,LEN(C294)-1)),IF(RIGHT(C294,1)="%",0.01*VALUE(LEFT(C294,LEN(C294)-1)),IF(RIGHT(C294,1)="k",1000*VALUE(LEFT(C294,LEN(C294)-1)),VALUE(SUBSTITUTE(C294,",",""))))))))),"N/A")</f>
        <v/>
      </c>
      <c r="K294">
        <f>IFERROR(IF(TRIM(D294)="-", "N/A", IF(RIGHT(D294,1)=")",IF(RIGHT(D294,2)="T)",-1000000000000*VALUE(MID(D294,2,LEN(D294)-3)),IF(RIGHT(D294,2)="M)",-1000000*VALUE(MID(D294,2,LEN(D294)-3)),IF(RIGHT(D294,2)="B)",-1000000000*VALUE(MID(D294,2,LEN(D294)-3)),IF(RIGHT(D294,2)="k)",-1000*VALUE(MID(D294,2,LEN(D294)-3)),VALUE(SUBSTITUTE(D294,",","")))))),IF(RIGHT(D294,1)="T",1000000000000*VALUE(LEFT(D294,LEN(D294)-1)),IF(RIGHT(D294,1)="M",1000000*VALUE(LEFT(D294,LEN(D294)-1)),IF(RIGHT(D294,1)="B",1000000000*VALUE(LEFT(D294,LEN(D294)-1)),IF(RIGHT(D294,1)="%",0.01*VALUE(LEFT(D294,LEN(D294)-1)),IF(RIGHT(D294,1)="k",1000*VALUE(LEFT(D294,LEN(D294)-1)),VALUE(SUBSTITUTE(D294,",",""))))))))),"N/A")</f>
        <v/>
      </c>
      <c r="L294">
        <f>IFERROR(IF(TRIM(E294)="-", "N/A", IF(RIGHT(E294,1)=")",IF(RIGHT(E294,2)="T)",-1000000000000*VALUE(MID(E294,2,LEN(E294)-3)),IF(RIGHT(E294,2)="M)",-1000000*VALUE(MID(E294,2,LEN(E294)-3)),IF(RIGHT(E294,2)="B)",-1000000000*VALUE(MID(E294,2,LEN(E294)-3)),IF(RIGHT(E294,2)="k)",-1000*VALUE(MID(E294,2,LEN(E294)-3)),VALUE(SUBSTITUTE(E294,",","")))))),IF(RIGHT(E294,1)="T",1000000000000*VALUE(LEFT(E294,LEN(E294)-1)),IF(RIGHT(E294,1)="M",1000000*VALUE(LEFT(E294,LEN(E294)-1)),IF(RIGHT(E294,1)="B",1000000000*VALUE(LEFT(E294,LEN(E294)-1)),IF(RIGHT(E294,1)="%",0.01*VALUE(LEFT(E294,LEN(E294)-1)),IF(RIGHT(E294,1)="k",1000*VALUE(LEFT(E294,LEN(E294)-1)),VALUE(SUBSTITUTE(E294,",",""))))))))),"N/A")</f>
        <v/>
      </c>
      <c r="M294">
        <f>IFERROR(IF(TRIM(F294)="-", "N/A", IF(RIGHT(F294,1)=")",IF(RIGHT(F294,2)="T)",-1000000000000*VALUE(MID(F294,2,LEN(F294)-3)),IF(RIGHT(F294,2)="M)",-1000000*VALUE(MID(F294,2,LEN(F294)-3)),IF(RIGHT(F294,2)="B)",-1000000000*VALUE(MID(F294,2,LEN(F294)-3)),IF(RIGHT(F294,2)="k)",-1000*VALUE(MID(F294,2,LEN(F294)-3)),VALUE(SUBSTITUTE(F294,",","")))))),IF(RIGHT(F294,1)="T",1000000000000*VALUE(LEFT(F294,LEN(F294)-1)),IF(RIGHT(F294,1)="M",1000000*VALUE(LEFT(F294,LEN(F294)-1)),IF(RIGHT(F294,1)="B",1000000000*VALUE(LEFT(F294,LEN(F294)-1)),IF(RIGHT(F294,1)="%",0.01*VALUE(LEFT(F294,LEN(F294)-1)),IF(RIGHT(F294,1)="k",1000*VALUE(LEFT(F294,LEN(F294)-1)),VALUE(SUBSTITUTE(F294,",",""))))))))),"N/A")</f>
        <v/>
      </c>
      <c r="N294">
        <f>IFERROR(IF(TRIM(G294)="-", "N/A", IF(RIGHT(G294,1)=")",IF(RIGHT(G294,2)="T)",-1000000000000*VALUE(MID(G294,2,LEN(G294)-3)),IF(RIGHT(G294,2)="M)",-1000000*VALUE(MID(G294,2,LEN(G294)-3)),IF(RIGHT(G294,2)="B)",-1000000000*VALUE(MID(G294,2,LEN(G294)-3)),IF(RIGHT(G294,2)="k)",-1000*VALUE(MID(G294,2,LEN(G294)-3)),VALUE(SUBSTITUTE(G294,",","")))))),IF(RIGHT(G294,1)="T",1000000000000*VALUE(LEFT(G294,LEN(G294)-1)),IF(RIGHT(G294,1)="M",1000000*VALUE(LEFT(G294,LEN(G294)-1)),IF(RIGHT(G294,1)="B",1000000000*VALUE(LEFT(G294,LEN(G294)-1)),IF(RIGHT(G294,1)="%",0.01*VALUE(LEFT(G294,LEN(G294)-1)),IF(RIGHT(G294,1)="k",1000*VALUE(LEFT(G294,LEN(G294)-1)),VALUE(SUBSTITUTE(G294,",",""))))))))),"N/A")</f>
        <v/>
      </c>
      <c r="P294">
        <f>MAX(J294:N294)</f>
        <v/>
      </c>
      <c r="Q294">
        <f>IFERROR(J144+MATCH(P294,J294:N294,0)-1,"")</f>
        <v/>
      </c>
      <c r="R294">
        <f>IF(Q294="","",MIN(J294:N294))</f>
        <v/>
      </c>
      <c r="S294">
        <f>IFERROR(J144+MATCH(R294,J294:N294,0)-1,"")</f>
        <v/>
      </c>
      <c r="T294">
        <f>IFERROR(AVERAGE(J294:N294),"")</f>
        <v/>
      </c>
      <c r="U294">
        <f>IFERROR(STDEV(J294:N294),"")</f>
        <v/>
      </c>
      <c r="V294">
        <f>IFERROR(IF(C294="-","",IF(ISBLANK(B294),"",IF(OR(ISNUMBER(FIND("Growth",B294)),ISNUMBER(FIND("Margin",B294))),"",(J294-T294)/U294))),"")</f>
        <v/>
      </c>
      <c r="W294">
        <f>IFERROR(IF(OR(D294="-",ISBLANK(D294)),"",(K294-T294)/U294),"")</f>
        <v/>
      </c>
      <c r="X294">
        <f>IFERROR(IF(OR(E294="-",ISBLANK(E294)),"",(L294-T294)/U294),"")</f>
        <v/>
      </c>
      <c r="Y294">
        <f>IFERROR(IF(OR(F294="-",ISBLANK(F294)),"",(M294-T294)/U294),"")</f>
        <v/>
      </c>
      <c r="Z294">
        <f>IFERROR(IF(OR(G294="-",ISBLANK(G294)),"",(N294-T294)/U294),"")</f>
        <v/>
      </c>
      <c r="AA294">
        <f>IF(MAX(MAX(V294:Z294),ABS(MIN(V294:Z294)))=ABS(MIN(V294:Z294)),MIN(V294:Z294),MAX(V294:Z294))</f>
        <v/>
      </c>
      <c r="AB294">
        <f>IFERROR(V144+MATCH(AA294,V294:Z294,0)-1,"")</f>
        <v/>
      </c>
      <c r="AC294">
        <f>IF(AB294&lt;&gt;"",IF(S294=AB294,"Low",IF(AB294=Q294,"High","")),"")</f>
        <v/>
      </c>
      <c r="AE294">
        <f>IF(ISNUMBER(MATCH("N/A",J294:N294,0)),"",IFERROR((5 * SUMPRODUCT(J144:N144,J294:N294) - PRODUCT(SUM(J144:N144),SUM(J294:N294))) / ((5 * SUM((J144^2)+(K144^2)+(L144^2)+(M144^2)+(N144^2))) - SUM(J144:N144)^2),""))</f>
        <v/>
      </c>
      <c r="AF294">
        <f>IFERROR(CORREL(J144:N144,J294:N294),"")</f>
        <v/>
      </c>
      <c r="AZ294">
        <f>IF(Q294=S294,0,1)</f>
        <v/>
      </c>
      <c r="BA294">
        <f>IF(AZ294=1,IF(Q294="","",IF(Q294=N144,"Yes","No")),"")</f>
        <v/>
      </c>
      <c r="BB294">
        <f>IF(BA294="Yes",P294,"")</f>
        <v/>
      </c>
      <c r="BC294">
        <f>IF(AZ294=1,IF(S294="","",IF(S294=N144,"Yes","No")),"")</f>
        <v/>
      </c>
      <c r="BD294">
        <f>IF(BC294="Yes",R294,"")</f>
        <v/>
      </c>
      <c r="BE294">
        <f>IFERROR(IF(SIGN(AE294)=1,"Increasing",IF(SIGN(AE294)=-1,"Decreasing","")),"")</f>
        <v/>
      </c>
      <c r="BF294">
        <f>IF(OR(AND(BE294="Increasing",BA294="Yes"),AND(BE294="Decreasing",BC294="Yes")),"Yes","No")</f>
        <v/>
      </c>
      <c r="BG294">
        <f>IF(I294="pos_trend","Yes","No")</f>
        <v/>
      </c>
      <c r="BH294">
        <f>IF(AF294&lt;&gt;"",IF(ABS(AF294)&gt;0.8,"Yes","No"),"")</f>
        <v/>
      </c>
    </row>
    <row r="295" spans="1:60">
      <c r="I295">
        <f>IF(AND(K295&gt; J295, L295&gt; K295, M295&gt; L295, N295&gt; M295), "pos_trend", IF(AND(K295&lt; J295, L295&lt; K295, M295&lt; L295, N295&lt; M295), "neg_trend", "N/A"))</f>
        <v/>
      </c>
      <c r="J295">
        <f>IFERROR(IF(TRIM(C295)="-", "N/A", IF(RIGHT(C295,1)=")",IF(RIGHT(C295,2)="T)",-1000000000000*VALUE(MID(C295,2,LEN(C295)-3)),IF(RIGHT(C295,2)="M)",-1000000*VALUE(MID(C295,2,LEN(C295)-3)),IF(RIGHT(C295,2)="B)",-1000000000*VALUE(MID(C295,2,LEN(C295)-3)),IF(RIGHT(C295,2)="k)",-1000*VALUE(MID(C295,2,LEN(C295)-3)),VALUE(SUBSTITUTE(C295,",","")))))),IF(RIGHT(C295,1)="T",1000000000000*VALUE(LEFT(C295,LEN(C295)-1)),IF(RIGHT(C295,1)="M",1000000*VALUE(LEFT(C295,LEN(C295)-1)),IF(RIGHT(C295,1)="B",1000000000*VALUE(LEFT(C295,LEN(C295)-1)),IF(RIGHT(C295,1)="%",0.01*VALUE(LEFT(C295,LEN(C295)-1)),IF(RIGHT(C295,1)="k",1000*VALUE(LEFT(C295,LEN(C295)-1)),VALUE(SUBSTITUTE(C295,",",""))))))))),"N/A")</f>
        <v/>
      </c>
      <c r="K295">
        <f>IFERROR(IF(TRIM(D295)="-", "N/A", IF(RIGHT(D295,1)=")",IF(RIGHT(D295,2)="T)",-1000000000000*VALUE(MID(D295,2,LEN(D295)-3)),IF(RIGHT(D295,2)="M)",-1000000*VALUE(MID(D295,2,LEN(D295)-3)),IF(RIGHT(D295,2)="B)",-1000000000*VALUE(MID(D295,2,LEN(D295)-3)),IF(RIGHT(D295,2)="k)",-1000*VALUE(MID(D295,2,LEN(D295)-3)),VALUE(SUBSTITUTE(D295,",","")))))),IF(RIGHT(D295,1)="T",1000000000000*VALUE(LEFT(D295,LEN(D295)-1)),IF(RIGHT(D295,1)="M",1000000*VALUE(LEFT(D295,LEN(D295)-1)),IF(RIGHT(D295,1)="B",1000000000*VALUE(LEFT(D295,LEN(D295)-1)),IF(RIGHT(D295,1)="%",0.01*VALUE(LEFT(D295,LEN(D295)-1)),IF(RIGHT(D295,1)="k",1000*VALUE(LEFT(D295,LEN(D295)-1)),VALUE(SUBSTITUTE(D295,",",""))))))))),"N/A")</f>
        <v/>
      </c>
      <c r="L295">
        <f>IFERROR(IF(TRIM(E295)="-", "N/A", IF(RIGHT(E295,1)=")",IF(RIGHT(E295,2)="T)",-1000000000000*VALUE(MID(E295,2,LEN(E295)-3)),IF(RIGHT(E295,2)="M)",-1000000*VALUE(MID(E295,2,LEN(E295)-3)),IF(RIGHT(E295,2)="B)",-1000000000*VALUE(MID(E295,2,LEN(E295)-3)),IF(RIGHT(E295,2)="k)",-1000*VALUE(MID(E295,2,LEN(E295)-3)),VALUE(SUBSTITUTE(E295,",","")))))),IF(RIGHT(E295,1)="T",1000000000000*VALUE(LEFT(E295,LEN(E295)-1)),IF(RIGHT(E295,1)="M",1000000*VALUE(LEFT(E295,LEN(E295)-1)),IF(RIGHT(E295,1)="B",1000000000*VALUE(LEFT(E295,LEN(E295)-1)),IF(RIGHT(E295,1)="%",0.01*VALUE(LEFT(E295,LEN(E295)-1)),IF(RIGHT(E295,1)="k",1000*VALUE(LEFT(E295,LEN(E295)-1)),VALUE(SUBSTITUTE(E295,",",""))))))))),"N/A")</f>
        <v/>
      </c>
      <c r="M295">
        <f>IFERROR(IF(TRIM(F295)="-", "N/A", IF(RIGHT(F295,1)=")",IF(RIGHT(F295,2)="T)",-1000000000000*VALUE(MID(F295,2,LEN(F295)-3)),IF(RIGHT(F295,2)="M)",-1000000*VALUE(MID(F295,2,LEN(F295)-3)),IF(RIGHT(F295,2)="B)",-1000000000*VALUE(MID(F295,2,LEN(F295)-3)),IF(RIGHT(F295,2)="k)",-1000*VALUE(MID(F295,2,LEN(F295)-3)),VALUE(SUBSTITUTE(F295,",","")))))),IF(RIGHT(F295,1)="T",1000000000000*VALUE(LEFT(F295,LEN(F295)-1)),IF(RIGHT(F295,1)="M",1000000*VALUE(LEFT(F295,LEN(F295)-1)),IF(RIGHT(F295,1)="B",1000000000*VALUE(LEFT(F295,LEN(F295)-1)),IF(RIGHT(F295,1)="%",0.01*VALUE(LEFT(F295,LEN(F295)-1)),IF(RIGHT(F295,1)="k",1000*VALUE(LEFT(F295,LEN(F295)-1)),VALUE(SUBSTITUTE(F295,",",""))))))))),"N/A")</f>
        <v/>
      </c>
      <c r="N295">
        <f>IFERROR(IF(TRIM(G295)="-", "N/A", IF(RIGHT(G295,1)=")",IF(RIGHT(G295,2)="T)",-1000000000000*VALUE(MID(G295,2,LEN(G295)-3)),IF(RIGHT(G295,2)="M)",-1000000*VALUE(MID(G295,2,LEN(G295)-3)),IF(RIGHT(G295,2)="B)",-1000000000*VALUE(MID(G295,2,LEN(G295)-3)),IF(RIGHT(G295,2)="k)",-1000*VALUE(MID(G295,2,LEN(G295)-3)),VALUE(SUBSTITUTE(G295,",","")))))),IF(RIGHT(G295,1)="T",1000000000000*VALUE(LEFT(G295,LEN(G295)-1)),IF(RIGHT(G295,1)="M",1000000*VALUE(LEFT(G295,LEN(G295)-1)),IF(RIGHT(G295,1)="B",1000000000*VALUE(LEFT(G295,LEN(G295)-1)),IF(RIGHT(G295,1)="%",0.01*VALUE(LEFT(G295,LEN(G295)-1)),IF(RIGHT(G295,1)="k",1000*VALUE(LEFT(G295,LEN(G295)-1)),VALUE(SUBSTITUTE(G295,",",""))))))))),"N/A")</f>
        <v/>
      </c>
      <c r="P295">
        <f>MAX(J295:N295)</f>
        <v/>
      </c>
      <c r="Q295">
        <f>IFERROR(J144+MATCH(P295,J295:N295,0)-1,"")</f>
        <v/>
      </c>
      <c r="R295">
        <f>IF(Q295="","",MIN(J295:N295))</f>
        <v/>
      </c>
      <c r="S295">
        <f>IFERROR(J144+MATCH(R295,J295:N295,0)-1,"")</f>
        <v/>
      </c>
      <c r="T295">
        <f>IFERROR(AVERAGE(J295:N295),"")</f>
        <v/>
      </c>
      <c r="U295">
        <f>IFERROR(STDEV(J295:N295),"")</f>
        <v/>
      </c>
      <c r="V295">
        <f>IFERROR(IF(C295="-","",IF(ISBLANK(B295),"",IF(OR(ISNUMBER(FIND("Growth",B295)),ISNUMBER(FIND("Margin",B295))),"",(J295-T295)/U295))),"")</f>
        <v/>
      </c>
      <c r="W295">
        <f>IFERROR(IF(OR(D295="-",ISBLANK(D295)),"",(K295-T295)/U295),"")</f>
        <v/>
      </c>
      <c r="X295">
        <f>IFERROR(IF(OR(E295="-",ISBLANK(E295)),"",(L295-T295)/U295),"")</f>
        <v/>
      </c>
      <c r="Y295">
        <f>IFERROR(IF(OR(F295="-",ISBLANK(F295)),"",(M295-T295)/U295),"")</f>
        <v/>
      </c>
      <c r="Z295">
        <f>IFERROR(IF(OR(G295="-",ISBLANK(G295)),"",(N295-T295)/U295),"")</f>
        <v/>
      </c>
      <c r="AA295">
        <f>IF(MAX(MAX(V295:Z295),ABS(MIN(V295:Z295)))=ABS(MIN(V295:Z295)),MIN(V295:Z295),MAX(V295:Z295))</f>
        <v/>
      </c>
      <c r="AB295">
        <f>IFERROR(V144+MATCH(AA295,V295:Z295,0)-1,"")</f>
        <v/>
      </c>
      <c r="AC295">
        <f>IF(AB295&lt;&gt;"",IF(S295=AB295,"Low",IF(AB295=Q295,"High","")),"")</f>
        <v/>
      </c>
      <c r="AE295">
        <f>IF(ISNUMBER(MATCH("N/A",J295:N295,0)),"",IFERROR((5 * SUMPRODUCT(J144:N144,J295:N295) - PRODUCT(SUM(J144:N144),SUM(J295:N295))) / ((5 * SUM((J144^2)+(K144^2)+(L144^2)+(M144^2)+(N144^2))) - SUM(J144:N144)^2),""))</f>
        <v/>
      </c>
      <c r="AF295">
        <f>IFERROR(CORREL(J144:N144,J295:N295),"")</f>
        <v/>
      </c>
      <c r="AZ295">
        <f>IF(Q295=S295,0,1)</f>
        <v/>
      </c>
      <c r="BA295">
        <f>IF(AZ295=1,IF(Q295="","",IF(Q295=N144,"Yes","No")),"")</f>
        <v/>
      </c>
      <c r="BB295">
        <f>IF(BA295="Yes",P295,"")</f>
        <v/>
      </c>
      <c r="BC295">
        <f>IF(AZ295=1,IF(S295="","",IF(S295=N144,"Yes","No")),"")</f>
        <v/>
      </c>
      <c r="BD295">
        <f>IF(BC295="Yes",R295,"")</f>
        <v/>
      </c>
      <c r="BE295">
        <f>IFERROR(IF(SIGN(AE295)=1,"Increasing",IF(SIGN(AE295)=-1,"Decreasing","")),"")</f>
        <v/>
      </c>
      <c r="BF295">
        <f>IF(OR(AND(BE295="Increasing",BA295="Yes"),AND(BE295="Decreasing",BC295="Yes")),"Yes","No")</f>
        <v/>
      </c>
      <c r="BG295">
        <f>IF(I295="pos_trend","Yes","No")</f>
        <v/>
      </c>
      <c r="BH295">
        <f>IF(AF295&lt;&gt;"",IF(ABS(AF295)&gt;0.8,"Yes","No"),"")</f>
        <v/>
      </c>
    </row>
    <row r="296" spans="1:60">
      <c r="I296">
        <f>IF(AND(K296&gt; J296, L296&gt; K296, M296&gt; L296, N296&gt; M296), "pos_trend", IF(AND(K296&lt; J296, L296&lt; K296, M296&lt; L296, N296&lt; M296), "neg_trend", "N/A"))</f>
        <v/>
      </c>
      <c r="J296">
        <f>IFERROR(IF(TRIM(C296)="-", "N/A", IF(RIGHT(C296,1)=")",IF(RIGHT(C296,2)="T)",-1000000000000*VALUE(MID(C296,2,LEN(C296)-3)),IF(RIGHT(C296,2)="M)",-1000000*VALUE(MID(C296,2,LEN(C296)-3)),IF(RIGHT(C296,2)="B)",-1000000000*VALUE(MID(C296,2,LEN(C296)-3)),IF(RIGHT(C296,2)="k)",-1000*VALUE(MID(C296,2,LEN(C296)-3)),VALUE(SUBSTITUTE(C296,",","")))))),IF(RIGHT(C296,1)="T",1000000000000*VALUE(LEFT(C296,LEN(C296)-1)),IF(RIGHT(C296,1)="M",1000000*VALUE(LEFT(C296,LEN(C296)-1)),IF(RIGHT(C296,1)="B",1000000000*VALUE(LEFT(C296,LEN(C296)-1)),IF(RIGHT(C296,1)="%",0.01*VALUE(LEFT(C296,LEN(C296)-1)),IF(RIGHT(C296,1)="k",1000*VALUE(LEFT(C296,LEN(C296)-1)),VALUE(SUBSTITUTE(C296,",",""))))))))),"N/A")</f>
        <v/>
      </c>
      <c r="K296">
        <f>IFERROR(IF(TRIM(D296)="-", "N/A", IF(RIGHT(D296,1)=")",IF(RIGHT(D296,2)="T)",-1000000000000*VALUE(MID(D296,2,LEN(D296)-3)),IF(RIGHT(D296,2)="M)",-1000000*VALUE(MID(D296,2,LEN(D296)-3)),IF(RIGHT(D296,2)="B)",-1000000000*VALUE(MID(D296,2,LEN(D296)-3)),IF(RIGHT(D296,2)="k)",-1000*VALUE(MID(D296,2,LEN(D296)-3)),VALUE(SUBSTITUTE(D296,",","")))))),IF(RIGHT(D296,1)="T",1000000000000*VALUE(LEFT(D296,LEN(D296)-1)),IF(RIGHT(D296,1)="M",1000000*VALUE(LEFT(D296,LEN(D296)-1)),IF(RIGHT(D296,1)="B",1000000000*VALUE(LEFT(D296,LEN(D296)-1)),IF(RIGHT(D296,1)="%",0.01*VALUE(LEFT(D296,LEN(D296)-1)),IF(RIGHT(D296,1)="k",1000*VALUE(LEFT(D296,LEN(D296)-1)),VALUE(SUBSTITUTE(D296,",",""))))))))),"N/A")</f>
        <v/>
      </c>
      <c r="L296">
        <f>IFERROR(IF(TRIM(E296)="-", "N/A", IF(RIGHT(E296,1)=")",IF(RIGHT(E296,2)="T)",-1000000000000*VALUE(MID(E296,2,LEN(E296)-3)),IF(RIGHT(E296,2)="M)",-1000000*VALUE(MID(E296,2,LEN(E296)-3)),IF(RIGHT(E296,2)="B)",-1000000000*VALUE(MID(E296,2,LEN(E296)-3)),IF(RIGHT(E296,2)="k)",-1000*VALUE(MID(E296,2,LEN(E296)-3)),VALUE(SUBSTITUTE(E296,",","")))))),IF(RIGHT(E296,1)="T",1000000000000*VALUE(LEFT(E296,LEN(E296)-1)),IF(RIGHT(E296,1)="M",1000000*VALUE(LEFT(E296,LEN(E296)-1)),IF(RIGHT(E296,1)="B",1000000000*VALUE(LEFT(E296,LEN(E296)-1)),IF(RIGHT(E296,1)="%",0.01*VALUE(LEFT(E296,LEN(E296)-1)),IF(RIGHT(E296,1)="k",1000*VALUE(LEFT(E296,LEN(E296)-1)),VALUE(SUBSTITUTE(E296,",",""))))))))),"N/A")</f>
        <v/>
      </c>
      <c r="M296">
        <f>IFERROR(IF(TRIM(F296)="-", "N/A", IF(RIGHT(F296,1)=")",IF(RIGHT(F296,2)="T)",-1000000000000*VALUE(MID(F296,2,LEN(F296)-3)),IF(RIGHT(F296,2)="M)",-1000000*VALUE(MID(F296,2,LEN(F296)-3)),IF(RIGHT(F296,2)="B)",-1000000000*VALUE(MID(F296,2,LEN(F296)-3)),IF(RIGHT(F296,2)="k)",-1000*VALUE(MID(F296,2,LEN(F296)-3)),VALUE(SUBSTITUTE(F296,",","")))))),IF(RIGHT(F296,1)="T",1000000000000*VALUE(LEFT(F296,LEN(F296)-1)),IF(RIGHT(F296,1)="M",1000000*VALUE(LEFT(F296,LEN(F296)-1)),IF(RIGHT(F296,1)="B",1000000000*VALUE(LEFT(F296,LEN(F296)-1)),IF(RIGHT(F296,1)="%",0.01*VALUE(LEFT(F296,LEN(F296)-1)),IF(RIGHT(F296,1)="k",1000*VALUE(LEFT(F296,LEN(F296)-1)),VALUE(SUBSTITUTE(F296,",",""))))))))),"N/A")</f>
        <v/>
      </c>
      <c r="N296">
        <f>IFERROR(IF(TRIM(G296)="-", "N/A", IF(RIGHT(G296,1)=")",IF(RIGHT(G296,2)="T)",-1000000000000*VALUE(MID(G296,2,LEN(G296)-3)),IF(RIGHT(G296,2)="M)",-1000000*VALUE(MID(G296,2,LEN(G296)-3)),IF(RIGHT(G296,2)="B)",-1000000000*VALUE(MID(G296,2,LEN(G296)-3)),IF(RIGHT(G296,2)="k)",-1000*VALUE(MID(G296,2,LEN(G296)-3)),VALUE(SUBSTITUTE(G296,",","")))))),IF(RIGHT(G296,1)="T",1000000000000*VALUE(LEFT(G296,LEN(G296)-1)),IF(RIGHT(G296,1)="M",1000000*VALUE(LEFT(G296,LEN(G296)-1)),IF(RIGHT(G296,1)="B",1000000000*VALUE(LEFT(G296,LEN(G296)-1)),IF(RIGHT(G296,1)="%",0.01*VALUE(LEFT(G296,LEN(G296)-1)),IF(RIGHT(G296,1)="k",1000*VALUE(LEFT(G296,LEN(G296)-1)),VALUE(SUBSTITUTE(G296,",",""))))))))),"N/A")</f>
        <v/>
      </c>
      <c r="P296">
        <f>MAX(J296:N296)</f>
        <v/>
      </c>
      <c r="Q296">
        <f>IFERROR(J144+MATCH(P296,J296:N296,0)-1,"")</f>
        <v/>
      </c>
      <c r="R296">
        <f>IF(Q296="","",MIN(J296:N296))</f>
        <v/>
      </c>
      <c r="S296">
        <f>IFERROR(J144+MATCH(R296,J296:N296,0)-1,"")</f>
        <v/>
      </c>
      <c r="T296">
        <f>IFERROR(AVERAGE(J296:N296),"")</f>
        <v/>
      </c>
      <c r="U296">
        <f>IFERROR(STDEV(J296:N296),"")</f>
        <v/>
      </c>
      <c r="V296">
        <f>IFERROR(IF(C296="-","",IF(ISBLANK(B296),"",IF(OR(ISNUMBER(FIND("Growth",B296)),ISNUMBER(FIND("Margin",B296))),"",(J296-T296)/U296))),"")</f>
        <v/>
      </c>
      <c r="W296">
        <f>IFERROR(IF(OR(D296="-",ISBLANK(D296)),"",(K296-T296)/U296),"")</f>
        <v/>
      </c>
      <c r="X296">
        <f>IFERROR(IF(OR(E296="-",ISBLANK(E296)),"",(L296-T296)/U296),"")</f>
        <v/>
      </c>
      <c r="Y296">
        <f>IFERROR(IF(OR(F296="-",ISBLANK(F296)),"",(M296-T296)/U296),"")</f>
        <v/>
      </c>
      <c r="Z296">
        <f>IFERROR(IF(OR(G296="-",ISBLANK(G296)),"",(N296-T296)/U296),"")</f>
        <v/>
      </c>
      <c r="AA296">
        <f>IF(MAX(MAX(V296:Z296),ABS(MIN(V296:Z296)))=ABS(MIN(V296:Z296)),MIN(V296:Z296),MAX(V296:Z296))</f>
        <v/>
      </c>
      <c r="AB296">
        <f>IFERROR(V144+MATCH(AA296,V296:Z296,0)-1,"")</f>
        <v/>
      </c>
      <c r="AC296">
        <f>IF(AB296&lt;&gt;"",IF(S296=AB296,"Low",IF(AB296=Q296,"High","")),"")</f>
        <v/>
      </c>
      <c r="AE296">
        <f>IF(ISNUMBER(MATCH("N/A",J296:N296,0)),"",IFERROR((5 * SUMPRODUCT(J144:N144,J296:N296) - PRODUCT(SUM(J144:N144),SUM(J296:N296))) / ((5 * SUM((J144^2)+(K144^2)+(L144^2)+(M144^2)+(N144^2))) - SUM(J144:N144)^2),""))</f>
        <v/>
      </c>
      <c r="AF296">
        <f>IFERROR(CORREL(J144:N144,J296:N296),"")</f>
        <v/>
      </c>
      <c r="AZ296">
        <f>IF(Q296=S296,0,1)</f>
        <v/>
      </c>
      <c r="BA296">
        <f>IF(AZ296=1,IF(Q296="","",IF(Q296=N144,"Yes","No")),"")</f>
        <v/>
      </c>
      <c r="BB296">
        <f>IF(BA296="Yes",P296,"")</f>
        <v/>
      </c>
      <c r="BC296">
        <f>IF(AZ296=1,IF(S296="","",IF(S296=N144,"Yes","No")),"")</f>
        <v/>
      </c>
      <c r="BD296">
        <f>IF(BC296="Yes",R296,"")</f>
        <v/>
      </c>
      <c r="BE296">
        <f>IFERROR(IF(SIGN(AE296)=1,"Increasing",IF(SIGN(AE296)=-1,"Decreasing","")),"")</f>
        <v/>
      </c>
      <c r="BF296">
        <f>IF(OR(AND(BE296="Increasing",BA296="Yes"),AND(BE296="Decreasing",BC296="Yes")),"Yes","No")</f>
        <v/>
      </c>
      <c r="BG296">
        <f>IF(I296="pos_trend","Yes","No")</f>
        <v/>
      </c>
      <c r="BH296">
        <f>IF(AF296&lt;&gt;"",IF(ABS(AF296)&gt;0.8,"Yes","No"),"")</f>
        <v/>
      </c>
    </row>
    <row r="297" spans="1:60">
      <c r="I297">
        <f>IF(AND(K297&gt; J297, L297&gt; K297, M297&gt; L297, N297&gt; M297), "pos_trend", IF(AND(K297&lt; J297, L297&lt; K297, M297&lt; L297, N297&lt; M297), "neg_trend", "N/A"))</f>
        <v/>
      </c>
      <c r="J297">
        <f>IFERROR(IF(TRIM(C297)="-", "N/A", IF(RIGHT(C297,1)=")",IF(RIGHT(C297,2)="T)",-1000000000000*VALUE(MID(C297,2,LEN(C297)-3)),IF(RIGHT(C297,2)="M)",-1000000*VALUE(MID(C297,2,LEN(C297)-3)),IF(RIGHT(C297,2)="B)",-1000000000*VALUE(MID(C297,2,LEN(C297)-3)),IF(RIGHT(C297,2)="k)",-1000*VALUE(MID(C297,2,LEN(C297)-3)),VALUE(SUBSTITUTE(C297,",","")))))),IF(RIGHT(C297,1)="T",1000000000000*VALUE(LEFT(C297,LEN(C297)-1)),IF(RIGHT(C297,1)="M",1000000*VALUE(LEFT(C297,LEN(C297)-1)),IF(RIGHT(C297,1)="B",1000000000*VALUE(LEFT(C297,LEN(C297)-1)),IF(RIGHT(C297,1)="%",0.01*VALUE(LEFT(C297,LEN(C297)-1)),IF(RIGHT(C297,1)="k",1000*VALUE(LEFT(C297,LEN(C297)-1)),VALUE(SUBSTITUTE(C297,",",""))))))))),"N/A")</f>
        <v/>
      </c>
      <c r="K297">
        <f>IFERROR(IF(TRIM(D297)="-", "N/A", IF(RIGHT(D297,1)=")",IF(RIGHT(D297,2)="T)",-1000000000000*VALUE(MID(D297,2,LEN(D297)-3)),IF(RIGHT(D297,2)="M)",-1000000*VALUE(MID(D297,2,LEN(D297)-3)),IF(RIGHT(D297,2)="B)",-1000000000*VALUE(MID(D297,2,LEN(D297)-3)),IF(RIGHT(D297,2)="k)",-1000*VALUE(MID(D297,2,LEN(D297)-3)),VALUE(SUBSTITUTE(D297,",","")))))),IF(RIGHT(D297,1)="T",1000000000000*VALUE(LEFT(D297,LEN(D297)-1)),IF(RIGHT(D297,1)="M",1000000*VALUE(LEFT(D297,LEN(D297)-1)),IF(RIGHT(D297,1)="B",1000000000*VALUE(LEFT(D297,LEN(D297)-1)),IF(RIGHT(D297,1)="%",0.01*VALUE(LEFT(D297,LEN(D297)-1)),IF(RIGHT(D297,1)="k",1000*VALUE(LEFT(D297,LEN(D297)-1)),VALUE(SUBSTITUTE(D297,",",""))))))))),"N/A")</f>
        <v/>
      </c>
      <c r="L297">
        <f>IFERROR(IF(TRIM(E297)="-", "N/A", IF(RIGHT(E297,1)=")",IF(RIGHT(E297,2)="T)",-1000000000000*VALUE(MID(E297,2,LEN(E297)-3)),IF(RIGHT(E297,2)="M)",-1000000*VALUE(MID(E297,2,LEN(E297)-3)),IF(RIGHT(E297,2)="B)",-1000000000*VALUE(MID(E297,2,LEN(E297)-3)),IF(RIGHT(E297,2)="k)",-1000*VALUE(MID(E297,2,LEN(E297)-3)),VALUE(SUBSTITUTE(E297,",","")))))),IF(RIGHT(E297,1)="T",1000000000000*VALUE(LEFT(E297,LEN(E297)-1)),IF(RIGHT(E297,1)="M",1000000*VALUE(LEFT(E297,LEN(E297)-1)),IF(RIGHT(E297,1)="B",1000000000*VALUE(LEFT(E297,LEN(E297)-1)),IF(RIGHT(E297,1)="%",0.01*VALUE(LEFT(E297,LEN(E297)-1)),IF(RIGHT(E297,1)="k",1000*VALUE(LEFT(E297,LEN(E297)-1)),VALUE(SUBSTITUTE(E297,",",""))))))))),"N/A")</f>
        <v/>
      </c>
      <c r="M297">
        <f>IFERROR(IF(TRIM(F297)="-", "N/A", IF(RIGHT(F297,1)=")",IF(RIGHT(F297,2)="T)",-1000000000000*VALUE(MID(F297,2,LEN(F297)-3)),IF(RIGHT(F297,2)="M)",-1000000*VALUE(MID(F297,2,LEN(F297)-3)),IF(RIGHT(F297,2)="B)",-1000000000*VALUE(MID(F297,2,LEN(F297)-3)),IF(RIGHT(F297,2)="k)",-1000*VALUE(MID(F297,2,LEN(F297)-3)),VALUE(SUBSTITUTE(F297,",","")))))),IF(RIGHT(F297,1)="T",1000000000000*VALUE(LEFT(F297,LEN(F297)-1)),IF(RIGHT(F297,1)="M",1000000*VALUE(LEFT(F297,LEN(F297)-1)),IF(RIGHT(F297,1)="B",1000000000*VALUE(LEFT(F297,LEN(F297)-1)),IF(RIGHT(F297,1)="%",0.01*VALUE(LEFT(F297,LEN(F297)-1)),IF(RIGHT(F297,1)="k",1000*VALUE(LEFT(F297,LEN(F297)-1)),VALUE(SUBSTITUTE(F297,",",""))))))))),"N/A")</f>
        <v/>
      </c>
      <c r="N297">
        <f>IFERROR(IF(TRIM(G297)="-", "N/A", IF(RIGHT(G297,1)=")",IF(RIGHT(G297,2)="T)",-1000000000000*VALUE(MID(G297,2,LEN(G297)-3)),IF(RIGHT(G297,2)="M)",-1000000*VALUE(MID(G297,2,LEN(G297)-3)),IF(RIGHT(G297,2)="B)",-1000000000*VALUE(MID(G297,2,LEN(G297)-3)),IF(RIGHT(G297,2)="k)",-1000*VALUE(MID(G297,2,LEN(G297)-3)),VALUE(SUBSTITUTE(G297,",","")))))),IF(RIGHT(G297,1)="T",1000000000000*VALUE(LEFT(G297,LEN(G297)-1)),IF(RIGHT(G297,1)="M",1000000*VALUE(LEFT(G297,LEN(G297)-1)),IF(RIGHT(G297,1)="B",1000000000*VALUE(LEFT(G297,LEN(G297)-1)),IF(RIGHT(G297,1)="%",0.01*VALUE(LEFT(G297,LEN(G297)-1)),IF(RIGHT(G297,1)="k",1000*VALUE(LEFT(G297,LEN(G297)-1)),VALUE(SUBSTITUTE(G297,",",""))))))))),"N/A")</f>
        <v/>
      </c>
      <c r="P297">
        <f>MAX(J297:N297)</f>
        <v/>
      </c>
      <c r="Q297">
        <f>IFERROR(J144+MATCH(P297,J297:N297,0)-1,"")</f>
        <v/>
      </c>
      <c r="R297">
        <f>IF(Q297="","",MIN(J297:N297))</f>
        <v/>
      </c>
      <c r="S297">
        <f>IFERROR(J144+MATCH(R297,J297:N297,0)-1,"")</f>
        <v/>
      </c>
      <c r="T297">
        <f>IFERROR(AVERAGE(J297:N297),"")</f>
        <v/>
      </c>
      <c r="U297">
        <f>IFERROR(STDEV(J297:N297),"")</f>
        <v/>
      </c>
      <c r="V297">
        <f>IFERROR(IF(C297="-","",IF(ISBLANK(B297),"",IF(OR(ISNUMBER(FIND("Growth",B297)),ISNUMBER(FIND("Margin",B297))),"",(J297-T297)/U297))),"")</f>
        <v/>
      </c>
      <c r="W297">
        <f>IFERROR(IF(OR(D297="-",ISBLANK(D297)),"",(K297-T297)/U297),"")</f>
        <v/>
      </c>
      <c r="X297">
        <f>IFERROR(IF(OR(E297="-",ISBLANK(E297)),"",(L297-T297)/U297),"")</f>
        <v/>
      </c>
      <c r="Y297">
        <f>IFERROR(IF(OR(F297="-",ISBLANK(F297)),"",(M297-T297)/U297),"")</f>
        <v/>
      </c>
      <c r="Z297">
        <f>IFERROR(IF(OR(G297="-",ISBLANK(G297)),"",(N297-T297)/U297),"")</f>
        <v/>
      </c>
      <c r="AA297">
        <f>IF(MAX(MAX(V297:Z297),ABS(MIN(V297:Z297)))=ABS(MIN(V297:Z297)),MIN(V297:Z297),MAX(V297:Z297))</f>
        <v/>
      </c>
      <c r="AB297">
        <f>IFERROR(V144+MATCH(AA297,V297:Z297,0)-1,"")</f>
        <v/>
      </c>
      <c r="AC297">
        <f>IF(AB297&lt;&gt;"",IF(S297=AB297,"Low",IF(AB297=Q297,"High","")),"")</f>
        <v/>
      </c>
      <c r="AE297">
        <f>IF(ISNUMBER(MATCH("N/A",J297:N297,0)),"",IFERROR((5 * SUMPRODUCT(J144:N144,J297:N297) - PRODUCT(SUM(J144:N144),SUM(J297:N297))) / ((5 * SUM((J144^2)+(K144^2)+(L144^2)+(M144^2)+(N144^2))) - SUM(J144:N144)^2),""))</f>
        <v/>
      </c>
      <c r="AF297">
        <f>IFERROR(CORREL(J144:N144,J297:N297),"")</f>
        <v/>
      </c>
      <c r="AZ297">
        <f>IF(Q297=S297,0,1)</f>
        <v/>
      </c>
      <c r="BA297">
        <f>IF(AZ297=1,IF(Q297="","",IF(Q297=N144,"Yes","No")),"")</f>
        <v/>
      </c>
      <c r="BB297">
        <f>IF(BA297="Yes",P297,"")</f>
        <v/>
      </c>
      <c r="BC297">
        <f>IF(AZ297=1,IF(S297="","",IF(S297=N144,"Yes","No")),"")</f>
        <v/>
      </c>
      <c r="BD297">
        <f>IF(BC297="Yes",R297,"")</f>
        <v/>
      </c>
      <c r="BE297">
        <f>IFERROR(IF(SIGN(AE297)=1,"Increasing",IF(SIGN(AE297)=-1,"Decreasing","")),"")</f>
        <v/>
      </c>
      <c r="BF297">
        <f>IF(OR(AND(BE297="Increasing",BA297="Yes"),AND(BE297="Decreasing",BC297="Yes")),"Yes","No")</f>
        <v/>
      </c>
      <c r="BG297">
        <f>IF(I297="pos_trend","Yes","No")</f>
        <v/>
      </c>
      <c r="BH297">
        <f>IF(AF297&lt;&gt;"",IF(ABS(AF297)&gt;0.8,"Yes","No"),"")</f>
        <v/>
      </c>
    </row>
    <row r="298" spans="1:60">
      <c r="I298">
        <f>IF(AND(K298&gt; J298, L298&gt; K298, M298&gt; L298, N298&gt; M298), "pos_trend", IF(AND(K298&lt; J298, L298&lt; K298, M298&lt; L298, N298&lt; M298), "neg_trend", "N/A"))</f>
        <v/>
      </c>
      <c r="J298">
        <f>IFERROR(IF(TRIM(C298)="-", "N/A", IF(RIGHT(C298,1)=")",IF(RIGHT(C298,2)="T)",-1000000000000*VALUE(MID(C298,2,LEN(C298)-3)),IF(RIGHT(C298,2)="M)",-1000000*VALUE(MID(C298,2,LEN(C298)-3)),IF(RIGHT(C298,2)="B)",-1000000000*VALUE(MID(C298,2,LEN(C298)-3)),IF(RIGHT(C298,2)="k)",-1000*VALUE(MID(C298,2,LEN(C298)-3)),VALUE(SUBSTITUTE(C298,",","")))))),IF(RIGHT(C298,1)="T",1000000000000*VALUE(LEFT(C298,LEN(C298)-1)),IF(RIGHT(C298,1)="M",1000000*VALUE(LEFT(C298,LEN(C298)-1)),IF(RIGHT(C298,1)="B",1000000000*VALUE(LEFT(C298,LEN(C298)-1)),IF(RIGHT(C298,1)="%",0.01*VALUE(LEFT(C298,LEN(C298)-1)),IF(RIGHT(C298,1)="k",1000*VALUE(LEFT(C298,LEN(C298)-1)),VALUE(SUBSTITUTE(C298,",",""))))))))),"N/A")</f>
        <v/>
      </c>
      <c r="K298">
        <f>IFERROR(IF(TRIM(D298)="-", "N/A", IF(RIGHT(D298,1)=")",IF(RIGHT(D298,2)="T)",-1000000000000*VALUE(MID(D298,2,LEN(D298)-3)),IF(RIGHT(D298,2)="M)",-1000000*VALUE(MID(D298,2,LEN(D298)-3)),IF(RIGHT(D298,2)="B)",-1000000000*VALUE(MID(D298,2,LEN(D298)-3)),IF(RIGHT(D298,2)="k)",-1000*VALUE(MID(D298,2,LEN(D298)-3)),VALUE(SUBSTITUTE(D298,",","")))))),IF(RIGHT(D298,1)="T",1000000000000*VALUE(LEFT(D298,LEN(D298)-1)),IF(RIGHT(D298,1)="M",1000000*VALUE(LEFT(D298,LEN(D298)-1)),IF(RIGHT(D298,1)="B",1000000000*VALUE(LEFT(D298,LEN(D298)-1)),IF(RIGHT(D298,1)="%",0.01*VALUE(LEFT(D298,LEN(D298)-1)),IF(RIGHT(D298,1)="k",1000*VALUE(LEFT(D298,LEN(D298)-1)),VALUE(SUBSTITUTE(D298,",",""))))))))),"N/A")</f>
        <v/>
      </c>
      <c r="L298">
        <f>IFERROR(IF(TRIM(E298)="-", "N/A", IF(RIGHT(E298,1)=")",IF(RIGHT(E298,2)="T)",-1000000000000*VALUE(MID(E298,2,LEN(E298)-3)),IF(RIGHT(E298,2)="M)",-1000000*VALUE(MID(E298,2,LEN(E298)-3)),IF(RIGHT(E298,2)="B)",-1000000000*VALUE(MID(E298,2,LEN(E298)-3)),IF(RIGHT(E298,2)="k)",-1000*VALUE(MID(E298,2,LEN(E298)-3)),VALUE(SUBSTITUTE(E298,",","")))))),IF(RIGHT(E298,1)="T",1000000000000*VALUE(LEFT(E298,LEN(E298)-1)),IF(RIGHT(E298,1)="M",1000000*VALUE(LEFT(E298,LEN(E298)-1)),IF(RIGHT(E298,1)="B",1000000000*VALUE(LEFT(E298,LEN(E298)-1)),IF(RIGHT(E298,1)="%",0.01*VALUE(LEFT(E298,LEN(E298)-1)),IF(RIGHT(E298,1)="k",1000*VALUE(LEFT(E298,LEN(E298)-1)),VALUE(SUBSTITUTE(E298,",",""))))))))),"N/A")</f>
        <v/>
      </c>
      <c r="M298">
        <f>IFERROR(IF(TRIM(F298)="-", "N/A", IF(RIGHT(F298,1)=")",IF(RIGHT(F298,2)="T)",-1000000000000*VALUE(MID(F298,2,LEN(F298)-3)),IF(RIGHT(F298,2)="M)",-1000000*VALUE(MID(F298,2,LEN(F298)-3)),IF(RIGHT(F298,2)="B)",-1000000000*VALUE(MID(F298,2,LEN(F298)-3)),IF(RIGHT(F298,2)="k)",-1000*VALUE(MID(F298,2,LEN(F298)-3)),VALUE(SUBSTITUTE(F298,",","")))))),IF(RIGHT(F298,1)="T",1000000000000*VALUE(LEFT(F298,LEN(F298)-1)),IF(RIGHT(F298,1)="M",1000000*VALUE(LEFT(F298,LEN(F298)-1)),IF(RIGHT(F298,1)="B",1000000000*VALUE(LEFT(F298,LEN(F298)-1)),IF(RIGHT(F298,1)="%",0.01*VALUE(LEFT(F298,LEN(F298)-1)),IF(RIGHT(F298,1)="k",1000*VALUE(LEFT(F298,LEN(F298)-1)),VALUE(SUBSTITUTE(F298,",",""))))))))),"N/A")</f>
        <v/>
      </c>
      <c r="N298">
        <f>IFERROR(IF(TRIM(G298)="-", "N/A", IF(RIGHT(G298,1)=")",IF(RIGHT(G298,2)="T)",-1000000000000*VALUE(MID(G298,2,LEN(G298)-3)),IF(RIGHT(G298,2)="M)",-1000000*VALUE(MID(G298,2,LEN(G298)-3)),IF(RIGHT(G298,2)="B)",-1000000000*VALUE(MID(G298,2,LEN(G298)-3)),IF(RIGHT(G298,2)="k)",-1000*VALUE(MID(G298,2,LEN(G298)-3)),VALUE(SUBSTITUTE(G298,",","")))))),IF(RIGHT(G298,1)="T",1000000000000*VALUE(LEFT(G298,LEN(G298)-1)),IF(RIGHT(G298,1)="M",1000000*VALUE(LEFT(G298,LEN(G298)-1)),IF(RIGHT(G298,1)="B",1000000000*VALUE(LEFT(G298,LEN(G298)-1)),IF(RIGHT(G298,1)="%",0.01*VALUE(LEFT(G298,LEN(G298)-1)),IF(RIGHT(G298,1)="k",1000*VALUE(LEFT(G298,LEN(G298)-1)),VALUE(SUBSTITUTE(G298,",",""))))))))),"N/A")</f>
        <v/>
      </c>
      <c r="P298">
        <f>MAX(J298:N298)</f>
        <v/>
      </c>
      <c r="Q298">
        <f>IFERROR(J144+MATCH(P298,J298:N298,0)-1,"")</f>
        <v/>
      </c>
      <c r="R298">
        <f>IF(Q298="","",MIN(J298:N298))</f>
        <v/>
      </c>
      <c r="S298">
        <f>IFERROR(J144+MATCH(R298,J298:N298,0)-1,"")</f>
        <v/>
      </c>
      <c r="T298">
        <f>IFERROR(AVERAGE(J298:N298),"")</f>
        <v/>
      </c>
      <c r="U298">
        <f>IFERROR(STDEV(J298:N298),"")</f>
        <v/>
      </c>
      <c r="V298">
        <f>IFERROR(IF(C298="-","",IF(ISBLANK(B298),"",IF(OR(ISNUMBER(FIND("Growth",B298)),ISNUMBER(FIND("Margin",B298))),"",(J298-T298)/U298))),"")</f>
        <v/>
      </c>
      <c r="W298">
        <f>IFERROR(IF(OR(D298="-",ISBLANK(D298)),"",(K298-T298)/U298),"")</f>
        <v/>
      </c>
      <c r="X298">
        <f>IFERROR(IF(OR(E298="-",ISBLANK(E298)),"",(L298-T298)/U298),"")</f>
        <v/>
      </c>
      <c r="Y298">
        <f>IFERROR(IF(OR(F298="-",ISBLANK(F298)),"",(M298-T298)/U298),"")</f>
        <v/>
      </c>
      <c r="Z298">
        <f>IFERROR(IF(OR(G298="-",ISBLANK(G298)),"",(N298-T298)/U298),"")</f>
        <v/>
      </c>
      <c r="AA298">
        <f>IF(MAX(MAX(V298:Z298),ABS(MIN(V298:Z298)))=ABS(MIN(V298:Z298)),MIN(V298:Z298),MAX(V298:Z298))</f>
        <v/>
      </c>
      <c r="AB298">
        <f>IFERROR(V144+MATCH(AA298,V298:Z298,0)-1,"")</f>
        <v/>
      </c>
      <c r="AC298">
        <f>IF(AB298&lt;&gt;"",IF(S298=AB298,"Low",IF(AB298=Q298,"High","")),"")</f>
        <v/>
      </c>
      <c r="AE298">
        <f>IF(ISNUMBER(MATCH("N/A",J298:N298,0)),"",IFERROR((5 * SUMPRODUCT(J144:N144,J298:N298) - PRODUCT(SUM(J144:N144),SUM(J298:N298))) / ((5 * SUM((J144^2)+(K144^2)+(L144^2)+(M144^2)+(N144^2))) - SUM(J144:N144)^2),""))</f>
        <v/>
      </c>
      <c r="AF298">
        <f>IFERROR(CORREL(J144:N144,J298:N298),"")</f>
        <v/>
      </c>
      <c r="AZ298">
        <f>IF(Q298=S298,0,1)</f>
        <v/>
      </c>
      <c r="BA298">
        <f>IF(AZ298=1,IF(Q298="","",IF(Q298=N144,"Yes","No")),"")</f>
        <v/>
      </c>
      <c r="BB298">
        <f>IF(BA298="Yes",P298,"")</f>
        <v/>
      </c>
      <c r="BC298">
        <f>IF(AZ298=1,IF(S298="","",IF(S298=N144,"Yes","No")),"")</f>
        <v/>
      </c>
      <c r="BD298">
        <f>IF(BC298="Yes",R298,"")</f>
        <v/>
      </c>
      <c r="BE298">
        <f>IFERROR(IF(SIGN(AE298)=1,"Increasing",IF(SIGN(AE298)=-1,"Decreasing","")),"")</f>
        <v/>
      </c>
      <c r="BF298">
        <f>IF(OR(AND(BE298="Increasing",BA298="Yes"),AND(BE298="Decreasing",BC298="Yes")),"Yes","No")</f>
        <v/>
      </c>
      <c r="BG298">
        <f>IF(I298="pos_trend","Yes","No")</f>
        <v/>
      </c>
      <c r="BH298">
        <f>IF(AF298&lt;&gt;"",IF(ABS(AF298)&gt;0.8,"Yes","No"),"")</f>
        <v/>
      </c>
    </row>
    <row r="299" spans="1:60">
      <c r="I299">
        <f>IF(AND(K299&gt; J299, L299&gt; K299, M299&gt; L299, N299&gt; M299), "pos_trend", IF(AND(K299&lt; J299, L299&lt; K299, M299&lt; L299, N299&lt; M299), "neg_trend", "N/A"))</f>
        <v/>
      </c>
      <c r="J299">
        <f>IFERROR(IF(TRIM(C299)="-", "N/A", IF(RIGHT(C299,1)=")",IF(RIGHT(C299,2)="T)",-1000000000000*VALUE(MID(C299,2,LEN(C299)-3)),IF(RIGHT(C299,2)="M)",-1000000*VALUE(MID(C299,2,LEN(C299)-3)),IF(RIGHT(C299,2)="B)",-1000000000*VALUE(MID(C299,2,LEN(C299)-3)),IF(RIGHT(C299,2)="k)",-1000*VALUE(MID(C299,2,LEN(C299)-3)),VALUE(SUBSTITUTE(C299,",","")))))),IF(RIGHT(C299,1)="T",1000000000000*VALUE(LEFT(C299,LEN(C299)-1)),IF(RIGHT(C299,1)="M",1000000*VALUE(LEFT(C299,LEN(C299)-1)),IF(RIGHT(C299,1)="B",1000000000*VALUE(LEFT(C299,LEN(C299)-1)),IF(RIGHT(C299,1)="%",0.01*VALUE(LEFT(C299,LEN(C299)-1)),IF(RIGHT(C299,1)="k",1000*VALUE(LEFT(C299,LEN(C299)-1)),VALUE(SUBSTITUTE(C299,",",""))))))))),"N/A")</f>
        <v/>
      </c>
      <c r="K299">
        <f>IFERROR(IF(TRIM(D299)="-", "N/A", IF(RIGHT(D299,1)=")",IF(RIGHT(D299,2)="T)",-1000000000000*VALUE(MID(D299,2,LEN(D299)-3)),IF(RIGHT(D299,2)="M)",-1000000*VALUE(MID(D299,2,LEN(D299)-3)),IF(RIGHT(D299,2)="B)",-1000000000*VALUE(MID(D299,2,LEN(D299)-3)),IF(RIGHT(D299,2)="k)",-1000*VALUE(MID(D299,2,LEN(D299)-3)),VALUE(SUBSTITUTE(D299,",","")))))),IF(RIGHT(D299,1)="T",1000000000000*VALUE(LEFT(D299,LEN(D299)-1)),IF(RIGHT(D299,1)="M",1000000*VALUE(LEFT(D299,LEN(D299)-1)),IF(RIGHT(D299,1)="B",1000000000*VALUE(LEFT(D299,LEN(D299)-1)),IF(RIGHT(D299,1)="%",0.01*VALUE(LEFT(D299,LEN(D299)-1)),IF(RIGHT(D299,1)="k",1000*VALUE(LEFT(D299,LEN(D299)-1)),VALUE(SUBSTITUTE(D299,",",""))))))))),"N/A")</f>
        <v/>
      </c>
      <c r="L299">
        <f>IFERROR(IF(TRIM(E299)="-", "N/A", IF(RIGHT(E299,1)=")",IF(RIGHT(E299,2)="T)",-1000000000000*VALUE(MID(E299,2,LEN(E299)-3)),IF(RIGHT(E299,2)="M)",-1000000*VALUE(MID(E299,2,LEN(E299)-3)),IF(RIGHT(E299,2)="B)",-1000000000*VALUE(MID(E299,2,LEN(E299)-3)),IF(RIGHT(E299,2)="k)",-1000*VALUE(MID(E299,2,LEN(E299)-3)),VALUE(SUBSTITUTE(E299,",","")))))),IF(RIGHT(E299,1)="T",1000000000000*VALUE(LEFT(E299,LEN(E299)-1)),IF(RIGHT(E299,1)="M",1000000*VALUE(LEFT(E299,LEN(E299)-1)),IF(RIGHT(E299,1)="B",1000000000*VALUE(LEFT(E299,LEN(E299)-1)),IF(RIGHT(E299,1)="%",0.01*VALUE(LEFT(E299,LEN(E299)-1)),IF(RIGHT(E299,1)="k",1000*VALUE(LEFT(E299,LEN(E299)-1)),VALUE(SUBSTITUTE(E299,",",""))))))))),"N/A")</f>
        <v/>
      </c>
      <c r="M299">
        <f>IFERROR(IF(TRIM(F299)="-", "N/A", IF(RIGHT(F299,1)=")",IF(RIGHT(F299,2)="T)",-1000000000000*VALUE(MID(F299,2,LEN(F299)-3)),IF(RIGHT(F299,2)="M)",-1000000*VALUE(MID(F299,2,LEN(F299)-3)),IF(RIGHT(F299,2)="B)",-1000000000*VALUE(MID(F299,2,LEN(F299)-3)),IF(RIGHT(F299,2)="k)",-1000*VALUE(MID(F299,2,LEN(F299)-3)),VALUE(SUBSTITUTE(F299,",","")))))),IF(RIGHT(F299,1)="T",1000000000000*VALUE(LEFT(F299,LEN(F299)-1)),IF(RIGHT(F299,1)="M",1000000*VALUE(LEFT(F299,LEN(F299)-1)),IF(RIGHT(F299,1)="B",1000000000*VALUE(LEFT(F299,LEN(F299)-1)),IF(RIGHT(F299,1)="%",0.01*VALUE(LEFT(F299,LEN(F299)-1)),IF(RIGHT(F299,1)="k",1000*VALUE(LEFT(F299,LEN(F299)-1)),VALUE(SUBSTITUTE(F299,",",""))))))))),"N/A")</f>
        <v/>
      </c>
      <c r="N299">
        <f>IFERROR(IF(TRIM(G299)="-", "N/A", IF(RIGHT(G299,1)=")",IF(RIGHT(G299,2)="T)",-1000000000000*VALUE(MID(G299,2,LEN(G299)-3)),IF(RIGHT(G299,2)="M)",-1000000*VALUE(MID(G299,2,LEN(G299)-3)),IF(RIGHT(G299,2)="B)",-1000000000*VALUE(MID(G299,2,LEN(G299)-3)),IF(RIGHT(G299,2)="k)",-1000*VALUE(MID(G299,2,LEN(G299)-3)),VALUE(SUBSTITUTE(G299,",","")))))),IF(RIGHT(G299,1)="T",1000000000000*VALUE(LEFT(G299,LEN(G299)-1)),IF(RIGHT(G299,1)="M",1000000*VALUE(LEFT(G299,LEN(G299)-1)),IF(RIGHT(G299,1)="B",1000000000*VALUE(LEFT(G299,LEN(G299)-1)),IF(RIGHT(G299,1)="%",0.01*VALUE(LEFT(G299,LEN(G299)-1)),IF(RIGHT(G299,1)="k",1000*VALUE(LEFT(G299,LEN(G299)-1)),VALUE(SUBSTITUTE(G299,",",""))))))))),"N/A")</f>
        <v/>
      </c>
      <c r="P299">
        <f>MAX(J299:N299)</f>
        <v/>
      </c>
      <c r="Q299">
        <f>IFERROR(J144+MATCH(P299,J299:N299,0)-1,"")</f>
        <v/>
      </c>
      <c r="R299">
        <f>IF(Q299="","",MIN(J299:N299))</f>
        <v/>
      </c>
      <c r="S299">
        <f>IFERROR(J144+MATCH(R299,J299:N299,0)-1,"")</f>
        <v/>
      </c>
      <c r="T299">
        <f>IFERROR(AVERAGE(J299:N299),"")</f>
        <v/>
      </c>
      <c r="U299">
        <f>IFERROR(STDEV(J299:N299),"")</f>
        <v/>
      </c>
      <c r="V299">
        <f>IFERROR(IF(C299="-","",IF(ISBLANK(B299),"",IF(OR(ISNUMBER(FIND("Growth",B299)),ISNUMBER(FIND("Margin",B299))),"",(J299-T299)/U299))),"")</f>
        <v/>
      </c>
      <c r="W299">
        <f>IFERROR(IF(OR(D299="-",ISBLANK(D299)),"",(K299-T299)/U299),"")</f>
        <v/>
      </c>
      <c r="X299">
        <f>IFERROR(IF(OR(E299="-",ISBLANK(E299)),"",(L299-T299)/U299),"")</f>
        <v/>
      </c>
      <c r="Y299">
        <f>IFERROR(IF(OR(F299="-",ISBLANK(F299)),"",(M299-T299)/U299),"")</f>
        <v/>
      </c>
      <c r="Z299">
        <f>IFERROR(IF(OR(G299="-",ISBLANK(G299)),"",(N299-T299)/U299),"")</f>
        <v/>
      </c>
      <c r="AA299">
        <f>IF(MAX(MAX(V299:Z299),ABS(MIN(V299:Z299)))=ABS(MIN(V299:Z299)),MIN(V299:Z299),MAX(V299:Z299))</f>
        <v/>
      </c>
      <c r="AB299">
        <f>IFERROR(V144+MATCH(AA299,V299:Z299,0)-1,"")</f>
        <v/>
      </c>
      <c r="AC299">
        <f>IF(AB299&lt;&gt;"",IF(S299=AB299,"Low",IF(AB299=Q299,"High","")),"")</f>
        <v/>
      </c>
      <c r="AE299">
        <f>IF(ISNUMBER(MATCH("N/A",J299:N299,0)),"",IFERROR((5 * SUMPRODUCT(J144:N144,J299:N299) - PRODUCT(SUM(J144:N144),SUM(J299:N299))) / ((5 * SUM((J144^2)+(K144^2)+(L144^2)+(M144^2)+(N144^2))) - SUM(J144:N144)^2),""))</f>
        <v/>
      </c>
      <c r="AF299">
        <f>IFERROR(CORREL(J144:N144,J299:N299),"")</f>
        <v/>
      </c>
      <c r="AZ299">
        <f>IF(Q299=S299,0,1)</f>
        <v/>
      </c>
      <c r="BA299">
        <f>IF(AZ299=1,IF(Q299="","",IF(Q299=N144,"Yes","No")),"")</f>
        <v/>
      </c>
      <c r="BB299">
        <f>IF(BA299="Yes",P299,"")</f>
        <v/>
      </c>
      <c r="BC299">
        <f>IF(AZ299=1,IF(S299="","",IF(S299=N144,"Yes","No")),"")</f>
        <v/>
      </c>
      <c r="BD299">
        <f>IF(BC299="Yes",R299,"")</f>
        <v/>
      </c>
      <c r="BE299">
        <f>IFERROR(IF(SIGN(AE299)=1,"Increasing",IF(SIGN(AE299)=-1,"Decreasing","")),"")</f>
        <v/>
      </c>
      <c r="BF299">
        <f>IF(OR(AND(BE299="Increasing",BA299="Yes"),AND(BE299="Decreasing",BC299="Yes")),"Yes","No")</f>
        <v/>
      </c>
      <c r="BG299">
        <f>IF(I299="pos_trend","Yes","No")</f>
        <v/>
      </c>
      <c r="BH299">
        <f>IF(AF299&lt;&gt;"",IF(ABS(AF299)&gt;0.8,"Yes","No"),"")</f>
        <v/>
      </c>
    </row>
    <row r="300" spans="1:60">
      <c r="I300">
        <f>IF(AND(K300&gt; J300, L300&gt; K300, M300&gt; L300, N300&gt; M300), "pos_trend", IF(AND(K300&lt; J300, L300&lt; K300, M300&lt; L300, N300&lt; M300), "neg_trend", "N/A"))</f>
        <v/>
      </c>
      <c r="J300">
        <f>IFERROR(IF(TRIM(C300)="-", "N/A", IF(RIGHT(C300,1)=")",IF(RIGHT(C300,2)="T)",-1000000000000*VALUE(MID(C300,2,LEN(C300)-3)),IF(RIGHT(C300,2)="M)",-1000000*VALUE(MID(C300,2,LEN(C300)-3)),IF(RIGHT(C300,2)="B)",-1000000000*VALUE(MID(C300,2,LEN(C300)-3)),IF(RIGHT(C300,2)="k)",-1000*VALUE(MID(C300,2,LEN(C300)-3)),VALUE(SUBSTITUTE(C300,",","")))))),IF(RIGHT(C300,1)="T",1000000000000*VALUE(LEFT(C300,LEN(C300)-1)),IF(RIGHT(C300,1)="M",1000000*VALUE(LEFT(C300,LEN(C300)-1)),IF(RIGHT(C300,1)="B",1000000000*VALUE(LEFT(C300,LEN(C300)-1)),IF(RIGHT(C300,1)="%",0.01*VALUE(LEFT(C300,LEN(C300)-1)),IF(RIGHT(C300,1)="k",1000*VALUE(LEFT(C300,LEN(C300)-1)),VALUE(SUBSTITUTE(C300,",",""))))))))),"N/A")</f>
        <v/>
      </c>
      <c r="K300">
        <f>IFERROR(IF(TRIM(D300)="-", "N/A", IF(RIGHT(D300,1)=")",IF(RIGHT(D300,2)="T)",-1000000000000*VALUE(MID(D300,2,LEN(D300)-3)),IF(RIGHT(D300,2)="M)",-1000000*VALUE(MID(D300,2,LEN(D300)-3)),IF(RIGHT(D300,2)="B)",-1000000000*VALUE(MID(D300,2,LEN(D300)-3)),IF(RIGHT(D300,2)="k)",-1000*VALUE(MID(D300,2,LEN(D300)-3)),VALUE(SUBSTITUTE(D300,",","")))))),IF(RIGHT(D300,1)="T",1000000000000*VALUE(LEFT(D300,LEN(D300)-1)),IF(RIGHT(D300,1)="M",1000000*VALUE(LEFT(D300,LEN(D300)-1)),IF(RIGHT(D300,1)="B",1000000000*VALUE(LEFT(D300,LEN(D300)-1)),IF(RIGHT(D300,1)="%",0.01*VALUE(LEFT(D300,LEN(D300)-1)),IF(RIGHT(D300,1)="k",1000*VALUE(LEFT(D300,LEN(D300)-1)),VALUE(SUBSTITUTE(D300,",",""))))))))),"N/A")</f>
        <v/>
      </c>
      <c r="L300">
        <f>IFERROR(IF(TRIM(E300)="-", "N/A", IF(RIGHT(E300,1)=")",IF(RIGHT(E300,2)="T)",-1000000000000*VALUE(MID(E300,2,LEN(E300)-3)),IF(RIGHT(E300,2)="M)",-1000000*VALUE(MID(E300,2,LEN(E300)-3)),IF(RIGHT(E300,2)="B)",-1000000000*VALUE(MID(E300,2,LEN(E300)-3)),IF(RIGHT(E300,2)="k)",-1000*VALUE(MID(E300,2,LEN(E300)-3)),VALUE(SUBSTITUTE(E300,",","")))))),IF(RIGHT(E300,1)="T",1000000000000*VALUE(LEFT(E300,LEN(E300)-1)),IF(RIGHT(E300,1)="M",1000000*VALUE(LEFT(E300,LEN(E300)-1)),IF(RIGHT(E300,1)="B",1000000000*VALUE(LEFT(E300,LEN(E300)-1)),IF(RIGHT(E300,1)="%",0.01*VALUE(LEFT(E300,LEN(E300)-1)),IF(RIGHT(E300,1)="k",1000*VALUE(LEFT(E300,LEN(E300)-1)),VALUE(SUBSTITUTE(E300,",",""))))))))),"N/A")</f>
        <v/>
      </c>
      <c r="M300">
        <f>IFERROR(IF(TRIM(F300)="-", "N/A", IF(RIGHT(F300,1)=")",IF(RIGHT(F300,2)="T)",-1000000000000*VALUE(MID(F300,2,LEN(F300)-3)),IF(RIGHT(F300,2)="M)",-1000000*VALUE(MID(F300,2,LEN(F300)-3)),IF(RIGHT(F300,2)="B)",-1000000000*VALUE(MID(F300,2,LEN(F300)-3)),IF(RIGHT(F300,2)="k)",-1000*VALUE(MID(F300,2,LEN(F300)-3)),VALUE(SUBSTITUTE(F300,",","")))))),IF(RIGHT(F300,1)="T",1000000000000*VALUE(LEFT(F300,LEN(F300)-1)),IF(RIGHT(F300,1)="M",1000000*VALUE(LEFT(F300,LEN(F300)-1)),IF(RIGHT(F300,1)="B",1000000000*VALUE(LEFT(F300,LEN(F300)-1)),IF(RIGHT(F300,1)="%",0.01*VALUE(LEFT(F300,LEN(F300)-1)),IF(RIGHT(F300,1)="k",1000*VALUE(LEFT(F300,LEN(F300)-1)),VALUE(SUBSTITUTE(F300,",",""))))))))),"N/A")</f>
        <v/>
      </c>
      <c r="N300">
        <f>IFERROR(IF(TRIM(G300)="-", "N/A", IF(RIGHT(G300,1)=")",IF(RIGHT(G300,2)="T)",-1000000000000*VALUE(MID(G300,2,LEN(G300)-3)),IF(RIGHT(G300,2)="M)",-1000000*VALUE(MID(G300,2,LEN(G300)-3)),IF(RIGHT(G300,2)="B)",-1000000000*VALUE(MID(G300,2,LEN(G300)-3)),IF(RIGHT(G300,2)="k)",-1000*VALUE(MID(G300,2,LEN(G300)-3)),VALUE(SUBSTITUTE(G300,",","")))))),IF(RIGHT(G300,1)="T",1000000000000*VALUE(LEFT(G300,LEN(G300)-1)),IF(RIGHT(G300,1)="M",1000000*VALUE(LEFT(G300,LEN(G300)-1)),IF(RIGHT(G300,1)="B",1000000000*VALUE(LEFT(G300,LEN(G300)-1)),IF(RIGHT(G300,1)="%",0.01*VALUE(LEFT(G300,LEN(G300)-1)),IF(RIGHT(G300,1)="k",1000*VALUE(LEFT(G300,LEN(G300)-1)),VALUE(SUBSTITUTE(G300,",",""))))))))),"N/A")</f>
        <v/>
      </c>
      <c r="P300">
        <f>MAX(J300:N300)</f>
        <v/>
      </c>
      <c r="Q300">
        <f>IFERROR(J144+MATCH(P300,J300:N300,0)-1,"")</f>
        <v/>
      </c>
      <c r="R300">
        <f>IF(Q300="","",MIN(J300:N300))</f>
        <v/>
      </c>
      <c r="S300">
        <f>IFERROR(J144+MATCH(R300,J300:N300,0)-1,"")</f>
        <v/>
      </c>
      <c r="T300">
        <f>IFERROR(AVERAGE(J300:N300),"")</f>
        <v/>
      </c>
      <c r="U300">
        <f>IFERROR(STDEV(J300:N300),"")</f>
        <v/>
      </c>
      <c r="V300">
        <f>IFERROR(IF(C300="-","",IF(ISBLANK(B300),"",IF(OR(ISNUMBER(FIND("Growth",B300)),ISNUMBER(FIND("Margin",B300))),"",(J300-T300)/U300))),"")</f>
        <v/>
      </c>
      <c r="W300">
        <f>IFERROR(IF(OR(D300="-",ISBLANK(D300)),"",(K300-T300)/U300),"")</f>
        <v/>
      </c>
      <c r="X300">
        <f>IFERROR(IF(OR(E300="-",ISBLANK(E300)),"",(L300-T300)/U300),"")</f>
        <v/>
      </c>
      <c r="Y300">
        <f>IFERROR(IF(OR(F300="-",ISBLANK(F300)),"",(M300-T300)/U300),"")</f>
        <v/>
      </c>
      <c r="Z300">
        <f>IFERROR(IF(OR(G300="-",ISBLANK(G300)),"",(N300-T300)/U300),"")</f>
        <v/>
      </c>
      <c r="AA300">
        <f>IF(MAX(MAX(V300:Z300),ABS(MIN(V300:Z300)))=ABS(MIN(V300:Z300)),MIN(V300:Z300),MAX(V300:Z300))</f>
        <v/>
      </c>
      <c r="AB300">
        <f>IFERROR(V144+MATCH(AA300,V300:Z300,0)-1,"")</f>
        <v/>
      </c>
      <c r="AC300">
        <f>IF(AB300&lt;&gt;"",IF(S300=AB300,"Low",IF(AB300=Q300,"High","")),"")</f>
        <v/>
      </c>
      <c r="AE300">
        <f>IF(ISNUMBER(MATCH("N/A",J300:N300,0)),"",IFERROR((5 * SUMPRODUCT(J144:N144,J300:N300) - PRODUCT(SUM(J144:N144),SUM(J300:N300))) / ((5 * SUM((J144^2)+(K144^2)+(L144^2)+(M144^2)+(N144^2))) - SUM(J144:N144)^2),""))</f>
        <v/>
      </c>
      <c r="AF300">
        <f>IFERROR(CORREL(J144:N144,J300:N300),"")</f>
        <v/>
      </c>
      <c r="AZ300">
        <f>IF(Q300=S300,0,1)</f>
        <v/>
      </c>
      <c r="BA300">
        <f>IF(AZ300=1,IF(Q300="","",IF(Q300=N144,"Yes","No")),"")</f>
        <v/>
      </c>
      <c r="BB300">
        <f>IF(BA300="Yes",P300,"")</f>
        <v/>
      </c>
      <c r="BC300">
        <f>IF(AZ300=1,IF(S300="","",IF(S300=N144,"Yes","No")),"")</f>
        <v/>
      </c>
      <c r="BD300">
        <f>IF(BC300="Yes",R300,"")</f>
        <v/>
      </c>
      <c r="BE300">
        <f>IFERROR(IF(SIGN(AE300)=1,"Increasing",IF(SIGN(AE300)=-1,"Decreasing","")),"")</f>
        <v/>
      </c>
      <c r="BF300">
        <f>IF(OR(AND(BE300="Increasing",BA300="Yes"),AND(BE300="Decreasing",BC300="Yes")),"Yes","No")</f>
        <v/>
      </c>
      <c r="BG300">
        <f>IF(I300="pos_trend","Yes","No")</f>
        <v/>
      </c>
      <c r="BH300">
        <f>IF(AF300&lt;&gt;"",IF(ABS(AF300)&gt;0.8,"Yes","No"),"")</f>
        <v/>
      </c>
    </row>
    <row r="301" spans="1:60">
      <c r="I301">
        <f>IF(AND(K301&gt; J301, L301&gt; K301, M301&gt; L301, N301&gt; M301), "pos_trend", IF(AND(K301&lt; J301, L301&lt; K301, M301&lt; L301, N301&lt; M301), "neg_trend", "N/A"))</f>
        <v/>
      </c>
      <c r="J301">
        <f>IFERROR(IF(TRIM(C301)="-", "N/A", IF(RIGHT(C301,1)=")",IF(RIGHT(C301,2)="T)",-1000000000000*VALUE(MID(C301,2,LEN(C301)-3)),IF(RIGHT(C301,2)="M)",-1000000*VALUE(MID(C301,2,LEN(C301)-3)),IF(RIGHT(C301,2)="B)",-1000000000*VALUE(MID(C301,2,LEN(C301)-3)),IF(RIGHT(C301,2)="k)",-1000*VALUE(MID(C301,2,LEN(C301)-3)),VALUE(SUBSTITUTE(C301,",","")))))),IF(RIGHT(C301,1)="T",1000000000000*VALUE(LEFT(C301,LEN(C301)-1)),IF(RIGHT(C301,1)="M",1000000*VALUE(LEFT(C301,LEN(C301)-1)),IF(RIGHT(C301,1)="B",1000000000*VALUE(LEFT(C301,LEN(C301)-1)),IF(RIGHT(C301,1)="%",0.01*VALUE(LEFT(C301,LEN(C301)-1)),IF(RIGHT(C301,1)="k",1000*VALUE(LEFT(C301,LEN(C301)-1)),VALUE(SUBSTITUTE(C301,",",""))))))))),"N/A")</f>
        <v/>
      </c>
      <c r="K301">
        <f>IFERROR(IF(TRIM(D301)="-", "N/A", IF(RIGHT(D301,1)=")",IF(RIGHT(D301,2)="T)",-1000000000000*VALUE(MID(D301,2,LEN(D301)-3)),IF(RIGHT(D301,2)="M)",-1000000*VALUE(MID(D301,2,LEN(D301)-3)),IF(RIGHT(D301,2)="B)",-1000000000*VALUE(MID(D301,2,LEN(D301)-3)),IF(RIGHT(D301,2)="k)",-1000*VALUE(MID(D301,2,LEN(D301)-3)),VALUE(SUBSTITUTE(D301,",","")))))),IF(RIGHT(D301,1)="T",1000000000000*VALUE(LEFT(D301,LEN(D301)-1)),IF(RIGHT(D301,1)="M",1000000*VALUE(LEFT(D301,LEN(D301)-1)),IF(RIGHT(D301,1)="B",1000000000*VALUE(LEFT(D301,LEN(D301)-1)),IF(RIGHT(D301,1)="%",0.01*VALUE(LEFT(D301,LEN(D301)-1)),IF(RIGHT(D301,1)="k",1000*VALUE(LEFT(D301,LEN(D301)-1)),VALUE(SUBSTITUTE(D301,",",""))))))))),"N/A")</f>
        <v/>
      </c>
      <c r="L301">
        <f>IFERROR(IF(TRIM(E301)="-", "N/A", IF(RIGHT(E301,1)=")",IF(RIGHT(E301,2)="T)",-1000000000000*VALUE(MID(E301,2,LEN(E301)-3)),IF(RIGHT(E301,2)="M)",-1000000*VALUE(MID(E301,2,LEN(E301)-3)),IF(RIGHT(E301,2)="B)",-1000000000*VALUE(MID(E301,2,LEN(E301)-3)),IF(RIGHT(E301,2)="k)",-1000*VALUE(MID(E301,2,LEN(E301)-3)),VALUE(SUBSTITUTE(E301,",","")))))),IF(RIGHT(E301,1)="T",1000000000000*VALUE(LEFT(E301,LEN(E301)-1)),IF(RIGHT(E301,1)="M",1000000*VALUE(LEFT(E301,LEN(E301)-1)),IF(RIGHT(E301,1)="B",1000000000*VALUE(LEFT(E301,LEN(E301)-1)),IF(RIGHT(E301,1)="%",0.01*VALUE(LEFT(E301,LEN(E301)-1)),IF(RIGHT(E301,1)="k",1000*VALUE(LEFT(E301,LEN(E301)-1)),VALUE(SUBSTITUTE(E301,",",""))))))))),"N/A")</f>
        <v/>
      </c>
      <c r="M301">
        <f>IFERROR(IF(TRIM(F301)="-", "N/A", IF(RIGHT(F301,1)=")",IF(RIGHT(F301,2)="T)",-1000000000000*VALUE(MID(F301,2,LEN(F301)-3)),IF(RIGHT(F301,2)="M)",-1000000*VALUE(MID(F301,2,LEN(F301)-3)),IF(RIGHT(F301,2)="B)",-1000000000*VALUE(MID(F301,2,LEN(F301)-3)),IF(RIGHT(F301,2)="k)",-1000*VALUE(MID(F301,2,LEN(F301)-3)),VALUE(SUBSTITUTE(F301,",","")))))),IF(RIGHT(F301,1)="T",1000000000000*VALUE(LEFT(F301,LEN(F301)-1)),IF(RIGHT(F301,1)="M",1000000*VALUE(LEFT(F301,LEN(F301)-1)),IF(RIGHT(F301,1)="B",1000000000*VALUE(LEFT(F301,LEN(F301)-1)),IF(RIGHT(F301,1)="%",0.01*VALUE(LEFT(F301,LEN(F301)-1)),IF(RIGHT(F301,1)="k",1000*VALUE(LEFT(F301,LEN(F301)-1)),VALUE(SUBSTITUTE(F301,",",""))))))))),"N/A")</f>
        <v/>
      </c>
      <c r="N301">
        <f>IFERROR(IF(TRIM(G301)="-", "N/A", IF(RIGHT(G301,1)=")",IF(RIGHT(G301,2)="T)",-1000000000000*VALUE(MID(G301,2,LEN(G301)-3)),IF(RIGHT(G301,2)="M)",-1000000*VALUE(MID(G301,2,LEN(G301)-3)),IF(RIGHT(G301,2)="B)",-1000000000*VALUE(MID(G301,2,LEN(G301)-3)),IF(RIGHT(G301,2)="k)",-1000*VALUE(MID(G301,2,LEN(G301)-3)),VALUE(SUBSTITUTE(G301,",","")))))),IF(RIGHT(G301,1)="T",1000000000000*VALUE(LEFT(G301,LEN(G301)-1)),IF(RIGHT(G301,1)="M",1000000*VALUE(LEFT(G301,LEN(G301)-1)),IF(RIGHT(G301,1)="B",1000000000*VALUE(LEFT(G301,LEN(G301)-1)),IF(RIGHT(G301,1)="%",0.01*VALUE(LEFT(G301,LEN(G301)-1)),IF(RIGHT(G301,1)="k",1000*VALUE(LEFT(G301,LEN(G301)-1)),VALUE(SUBSTITUTE(G301,",",""))))))))),"N/A")</f>
        <v/>
      </c>
      <c r="P301">
        <f>MAX(J301:N301)</f>
        <v/>
      </c>
      <c r="Q301">
        <f>IFERROR(J144+MATCH(P301,J301:N301,0)-1,"")</f>
        <v/>
      </c>
      <c r="R301">
        <f>IF(Q301="","",MIN(J301:N301))</f>
        <v/>
      </c>
      <c r="S301">
        <f>IFERROR(J144+MATCH(R301,J301:N301,0)-1,"")</f>
        <v/>
      </c>
      <c r="T301">
        <f>IFERROR(AVERAGE(J301:N301),"")</f>
        <v/>
      </c>
      <c r="U301">
        <f>IFERROR(STDEV(J301:N301),"")</f>
        <v/>
      </c>
      <c r="V301">
        <f>IFERROR(IF(C301="-","",IF(ISBLANK(B301),"",IF(OR(ISNUMBER(FIND("Growth",B301)),ISNUMBER(FIND("Margin",B301))),"",(J301-T301)/U301))),"")</f>
        <v/>
      </c>
      <c r="W301">
        <f>IFERROR(IF(OR(D301="-",ISBLANK(D301)),"",(K301-T301)/U301),"")</f>
        <v/>
      </c>
      <c r="X301">
        <f>IFERROR(IF(OR(E301="-",ISBLANK(E301)),"",(L301-T301)/U301),"")</f>
        <v/>
      </c>
      <c r="Y301">
        <f>IFERROR(IF(OR(F301="-",ISBLANK(F301)),"",(M301-T301)/U301),"")</f>
        <v/>
      </c>
      <c r="Z301">
        <f>IFERROR(IF(OR(G301="-",ISBLANK(G301)),"",(N301-T301)/U301),"")</f>
        <v/>
      </c>
      <c r="AA301">
        <f>IF(MAX(MAX(V301:Z301),ABS(MIN(V301:Z301)))=ABS(MIN(V301:Z301)),MIN(V301:Z301),MAX(V301:Z301))</f>
        <v/>
      </c>
      <c r="AB301">
        <f>IFERROR(V144+MATCH(AA301,V301:Z301,0)-1,"")</f>
        <v/>
      </c>
      <c r="AC301">
        <f>IF(AB301&lt;&gt;"",IF(S301=AB301,"Low",IF(AB301=Q301,"High","")),"")</f>
        <v/>
      </c>
      <c r="AE301">
        <f>IF(ISNUMBER(MATCH("N/A",J301:N301,0)),"",IFERROR((5 * SUMPRODUCT(J144:N144,J301:N301) - PRODUCT(SUM(J144:N144),SUM(J301:N301))) / ((5 * SUM((J144^2)+(K144^2)+(L144^2)+(M144^2)+(N144^2))) - SUM(J144:N144)^2),""))</f>
        <v/>
      </c>
      <c r="AF301">
        <f>IFERROR(CORREL(J144:N144,J301:N301),"")</f>
        <v/>
      </c>
      <c r="AZ301">
        <f>IF(Q301=S301,0,1)</f>
        <v/>
      </c>
      <c r="BA301">
        <f>IF(AZ301=1,IF(Q301="","",IF(Q301=N144,"Yes","No")),"")</f>
        <v/>
      </c>
      <c r="BB301">
        <f>IF(BA301="Yes",P301,"")</f>
        <v/>
      </c>
      <c r="BC301">
        <f>IF(AZ301=1,IF(S301="","",IF(S301=N144,"Yes","No")),"")</f>
        <v/>
      </c>
      <c r="BD301">
        <f>IF(BC301="Yes",R301,"")</f>
        <v/>
      </c>
      <c r="BE301">
        <f>IFERROR(IF(SIGN(AE301)=1,"Increasing",IF(SIGN(AE301)=-1,"Decreasing","")),"")</f>
        <v/>
      </c>
      <c r="BF301">
        <f>IF(OR(AND(BE301="Increasing",BA301="Yes"),AND(BE301="Decreasing",BC301="Yes")),"Yes","No")</f>
        <v/>
      </c>
      <c r="BG301">
        <f>IF(I301="pos_trend","Yes","No")</f>
        <v/>
      </c>
      <c r="BH301">
        <f>IF(AF301&lt;&gt;"",IF(ABS(AF301)&gt;0.8,"Yes","No"),"")</f>
        <v/>
      </c>
    </row>
    <row r="302" spans="1:60">
      <c r="I302">
        <f>IF(AND(K302&gt; J302, L302&gt; K302, M302&gt; L302, N302&gt; M302), "pos_trend", IF(AND(K302&lt; J302, L302&lt; K302, M302&lt; L302, N302&lt; M302), "neg_trend", "N/A"))</f>
        <v/>
      </c>
      <c r="J302">
        <f>IFERROR(IF(TRIM(C302)="-", "N/A", IF(RIGHT(C302,1)=")",IF(RIGHT(C302,2)="T)",-1000000000000*VALUE(MID(C302,2,LEN(C302)-3)),IF(RIGHT(C302,2)="M)",-1000000*VALUE(MID(C302,2,LEN(C302)-3)),IF(RIGHT(C302,2)="B)",-1000000000*VALUE(MID(C302,2,LEN(C302)-3)),IF(RIGHT(C302,2)="k)",-1000*VALUE(MID(C302,2,LEN(C302)-3)),VALUE(SUBSTITUTE(C302,",","")))))),IF(RIGHT(C302,1)="T",1000000000000*VALUE(LEFT(C302,LEN(C302)-1)),IF(RIGHT(C302,1)="M",1000000*VALUE(LEFT(C302,LEN(C302)-1)),IF(RIGHT(C302,1)="B",1000000000*VALUE(LEFT(C302,LEN(C302)-1)),IF(RIGHT(C302,1)="%",0.01*VALUE(LEFT(C302,LEN(C302)-1)),IF(RIGHT(C302,1)="k",1000*VALUE(LEFT(C302,LEN(C302)-1)),VALUE(SUBSTITUTE(C302,",",""))))))))),"N/A")</f>
        <v/>
      </c>
      <c r="K302">
        <f>IFERROR(IF(TRIM(D302)="-", "N/A", IF(RIGHT(D302,1)=")",IF(RIGHT(D302,2)="T)",-1000000000000*VALUE(MID(D302,2,LEN(D302)-3)),IF(RIGHT(D302,2)="M)",-1000000*VALUE(MID(D302,2,LEN(D302)-3)),IF(RIGHT(D302,2)="B)",-1000000000*VALUE(MID(D302,2,LEN(D302)-3)),IF(RIGHT(D302,2)="k)",-1000*VALUE(MID(D302,2,LEN(D302)-3)),VALUE(SUBSTITUTE(D302,",","")))))),IF(RIGHT(D302,1)="T",1000000000000*VALUE(LEFT(D302,LEN(D302)-1)),IF(RIGHT(D302,1)="M",1000000*VALUE(LEFT(D302,LEN(D302)-1)),IF(RIGHT(D302,1)="B",1000000000*VALUE(LEFT(D302,LEN(D302)-1)),IF(RIGHT(D302,1)="%",0.01*VALUE(LEFT(D302,LEN(D302)-1)),IF(RIGHT(D302,1)="k",1000*VALUE(LEFT(D302,LEN(D302)-1)),VALUE(SUBSTITUTE(D302,",",""))))))))),"N/A")</f>
        <v/>
      </c>
      <c r="L302">
        <f>IFERROR(IF(TRIM(E302)="-", "N/A", IF(RIGHT(E302,1)=")",IF(RIGHT(E302,2)="T)",-1000000000000*VALUE(MID(E302,2,LEN(E302)-3)),IF(RIGHT(E302,2)="M)",-1000000*VALUE(MID(E302,2,LEN(E302)-3)),IF(RIGHT(E302,2)="B)",-1000000000*VALUE(MID(E302,2,LEN(E302)-3)),IF(RIGHT(E302,2)="k)",-1000*VALUE(MID(E302,2,LEN(E302)-3)),VALUE(SUBSTITUTE(E302,",","")))))),IF(RIGHT(E302,1)="T",1000000000000*VALUE(LEFT(E302,LEN(E302)-1)),IF(RIGHT(E302,1)="M",1000000*VALUE(LEFT(E302,LEN(E302)-1)),IF(RIGHT(E302,1)="B",1000000000*VALUE(LEFT(E302,LEN(E302)-1)),IF(RIGHT(E302,1)="%",0.01*VALUE(LEFT(E302,LEN(E302)-1)),IF(RIGHT(E302,1)="k",1000*VALUE(LEFT(E302,LEN(E302)-1)),VALUE(SUBSTITUTE(E302,",",""))))))))),"N/A")</f>
        <v/>
      </c>
      <c r="M302">
        <f>IFERROR(IF(TRIM(F302)="-", "N/A", IF(RIGHT(F302,1)=")",IF(RIGHT(F302,2)="T)",-1000000000000*VALUE(MID(F302,2,LEN(F302)-3)),IF(RIGHT(F302,2)="M)",-1000000*VALUE(MID(F302,2,LEN(F302)-3)),IF(RIGHT(F302,2)="B)",-1000000000*VALUE(MID(F302,2,LEN(F302)-3)),IF(RIGHT(F302,2)="k)",-1000*VALUE(MID(F302,2,LEN(F302)-3)),VALUE(SUBSTITUTE(F302,",","")))))),IF(RIGHT(F302,1)="T",1000000000000*VALUE(LEFT(F302,LEN(F302)-1)),IF(RIGHT(F302,1)="M",1000000*VALUE(LEFT(F302,LEN(F302)-1)),IF(RIGHT(F302,1)="B",1000000000*VALUE(LEFT(F302,LEN(F302)-1)),IF(RIGHT(F302,1)="%",0.01*VALUE(LEFT(F302,LEN(F302)-1)),IF(RIGHT(F302,1)="k",1000*VALUE(LEFT(F302,LEN(F302)-1)),VALUE(SUBSTITUTE(F302,",",""))))))))),"N/A")</f>
        <v/>
      </c>
      <c r="N302">
        <f>IFERROR(IF(TRIM(G302)="-", "N/A", IF(RIGHT(G302,1)=")",IF(RIGHT(G302,2)="T)",-1000000000000*VALUE(MID(G302,2,LEN(G302)-3)),IF(RIGHT(G302,2)="M)",-1000000*VALUE(MID(G302,2,LEN(G302)-3)),IF(RIGHT(G302,2)="B)",-1000000000*VALUE(MID(G302,2,LEN(G302)-3)),IF(RIGHT(G302,2)="k)",-1000*VALUE(MID(G302,2,LEN(G302)-3)),VALUE(SUBSTITUTE(G302,",","")))))),IF(RIGHT(G302,1)="T",1000000000000*VALUE(LEFT(G302,LEN(G302)-1)),IF(RIGHT(G302,1)="M",1000000*VALUE(LEFT(G302,LEN(G302)-1)),IF(RIGHT(G302,1)="B",1000000000*VALUE(LEFT(G302,LEN(G302)-1)),IF(RIGHT(G302,1)="%",0.01*VALUE(LEFT(G302,LEN(G302)-1)),IF(RIGHT(G302,1)="k",1000*VALUE(LEFT(G302,LEN(G302)-1)),VALUE(SUBSTITUTE(G302,",",""))))))))),"N/A")</f>
        <v/>
      </c>
      <c r="P302">
        <f>MAX(J302:N302)</f>
        <v/>
      </c>
      <c r="Q302">
        <f>IFERROR(J144+MATCH(P302,J302:N302,0)-1,"")</f>
        <v/>
      </c>
      <c r="R302">
        <f>IF(Q302="","",MIN(J302:N302))</f>
        <v/>
      </c>
      <c r="S302">
        <f>IFERROR(J144+MATCH(R302,J302:N302,0)-1,"")</f>
        <v/>
      </c>
      <c r="T302">
        <f>IFERROR(AVERAGE(J302:N302),"")</f>
        <v/>
      </c>
      <c r="U302">
        <f>IFERROR(STDEV(J302:N302),"")</f>
        <v/>
      </c>
      <c r="V302">
        <f>IFERROR(IF(C302="-","",IF(ISBLANK(B302),"",IF(OR(ISNUMBER(FIND("Growth",B302)),ISNUMBER(FIND("Margin",B302))),"",(J302-T302)/U302))),"")</f>
        <v/>
      </c>
      <c r="W302">
        <f>IFERROR(IF(OR(D302="-",ISBLANK(D302)),"",(K302-T302)/U302),"")</f>
        <v/>
      </c>
      <c r="X302">
        <f>IFERROR(IF(OR(E302="-",ISBLANK(E302)),"",(L302-T302)/U302),"")</f>
        <v/>
      </c>
      <c r="Y302">
        <f>IFERROR(IF(OR(F302="-",ISBLANK(F302)),"",(M302-T302)/U302),"")</f>
        <v/>
      </c>
      <c r="Z302">
        <f>IFERROR(IF(OR(G302="-",ISBLANK(G302)),"",(N302-T302)/U302),"")</f>
        <v/>
      </c>
      <c r="AA302">
        <f>IF(MAX(MAX(V302:Z302),ABS(MIN(V302:Z302)))=ABS(MIN(V302:Z302)),MIN(V302:Z302),MAX(V302:Z302))</f>
        <v/>
      </c>
      <c r="AB302">
        <f>IFERROR(V144+MATCH(AA302,V302:Z302,0)-1,"")</f>
        <v/>
      </c>
      <c r="AC302">
        <f>IF(AB302&lt;&gt;"",IF(S302=AB302,"Low",IF(AB302=Q302,"High","")),"")</f>
        <v/>
      </c>
      <c r="AE302">
        <f>IF(ISNUMBER(MATCH("N/A",J302:N302,0)),"",IFERROR((5 * SUMPRODUCT(J144:N144,J302:N302) - PRODUCT(SUM(J144:N144),SUM(J302:N302))) / ((5 * SUM((J144^2)+(K144^2)+(L144^2)+(M144^2)+(N144^2))) - SUM(J144:N144)^2),""))</f>
        <v/>
      </c>
      <c r="AF302">
        <f>IFERROR(CORREL(J144:N144,J302:N302),"")</f>
        <v/>
      </c>
      <c r="AZ302">
        <f>IF(Q302=S302,0,1)</f>
        <v/>
      </c>
      <c r="BA302">
        <f>IF(AZ302=1,IF(Q302="","",IF(Q302=N144,"Yes","No")),"")</f>
        <v/>
      </c>
      <c r="BB302">
        <f>IF(BA302="Yes",P302,"")</f>
        <v/>
      </c>
      <c r="BC302">
        <f>IF(AZ302=1,IF(S302="","",IF(S302=N144,"Yes","No")),"")</f>
        <v/>
      </c>
      <c r="BD302">
        <f>IF(BC302="Yes",R302,"")</f>
        <v/>
      </c>
      <c r="BE302">
        <f>IFERROR(IF(SIGN(AE302)=1,"Increasing",IF(SIGN(AE302)=-1,"Decreasing","")),"")</f>
        <v/>
      </c>
      <c r="BF302">
        <f>IF(OR(AND(BE302="Increasing",BA302="Yes"),AND(BE302="Decreasing",BC302="Yes")),"Yes","No")</f>
        <v/>
      </c>
      <c r="BG302">
        <f>IF(I302="pos_trend","Yes","No")</f>
        <v/>
      </c>
      <c r="BH302">
        <f>IF(AF302&lt;&gt;"",IF(ABS(AF302)&gt;0.8,"Yes","No"),"")</f>
        <v/>
      </c>
    </row>
    <row r="303" spans="1:60">
      <c r="I303">
        <f>IF(AND(K303&gt; J303, L303&gt; K303, M303&gt; L303, N303&gt; M303), "pos_trend", IF(AND(K303&lt; J303, L303&lt; K303, M303&lt; L303, N303&lt; M303), "neg_trend", "N/A"))</f>
        <v/>
      </c>
      <c r="J303">
        <f>IFERROR(IF(TRIM(C303)="-", "N/A", IF(RIGHT(C303,1)=")",IF(RIGHT(C303,2)="T)",-1000000000000*VALUE(MID(C303,2,LEN(C303)-3)),IF(RIGHT(C303,2)="M)",-1000000*VALUE(MID(C303,2,LEN(C303)-3)),IF(RIGHT(C303,2)="B)",-1000000000*VALUE(MID(C303,2,LEN(C303)-3)),IF(RIGHT(C303,2)="k)",-1000*VALUE(MID(C303,2,LEN(C303)-3)),VALUE(SUBSTITUTE(C303,",","")))))),IF(RIGHT(C303,1)="T",1000000000000*VALUE(LEFT(C303,LEN(C303)-1)),IF(RIGHT(C303,1)="M",1000000*VALUE(LEFT(C303,LEN(C303)-1)),IF(RIGHT(C303,1)="B",1000000000*VALUE(LEFT(C303,LEN(C303)-1)),IF(RIGHT(C303,1)="%",0.01*VALUE(LEFT(C303,LEN(C303)-1)),IF(RIGHT(C303,1)="k",1000*VALUE(LEFT(C303,LEN(C303)-1)),VALUE(SUBSTITUTE(C303,",",""))))))))),"N/A")</f>
        <v/>
      </c>
      <c r="K303">
        <f>IFERROR(IF(TRIM(D303)="-", "N/A", IF(RIGHT(D303,1)=")",IF(RIGHT(D303,2)="T)",-1000000000000*VALUE(MID(D303,2,LEN(D303)-3)),IF(RIGHT(D303,2)="M)",-1000000*VALUE(MID(D303,2,LEN(D303)-3)),IF(RIGHT(D303,2)="B)",-1000000000*VALUE(MID(D303,2,LEN(D303)-3)),IF(RIGHT(D303,2)="k)",-1000*VALUE(MID(D303,2,LEN(D303)-3)),VALUE(SUBSTITUTE(D303,",","")))))),IF(RIGHT(D303,1)="T",1000000000000*VALUE(LEFT(D303,LEN(D303)-1)),IF(RIGHT(D303,1)="M",1000000*VALUE(LEFT(D303,LEN(D303)-1)),IF(RIGHT(D303,1)="B",1000000000*VALUE(LEFT(D303,LEN(D303)-1)),IF(RIGHT(D303,1)="%",0.01*VALUE(LEFT(D303,LEN(D303)-1)),IF(RIGHT(D303,1)="k",1000*VALUE(LEFT(D303,LEN(D303)-1)),VALUE(SUBSTITUTE(D303,",",""))))))))),"N/A")</f>
        <v/>
      </c>
      <c r="L303">
        <f>IFERROR(IF(TRIM(E303)="-", "N/A", IF(RIGHT(E303,1)=")",IF(RIGHT(E303,2)="T)",-1000000000000*VALUE(MID(E303,2,LEN(E303)-3)),IF(RIGHT(E303,2)="M)",-1000000*VALUE(MID(E303,2,LEN(E303)-3)),IF(RIGHT(E303,2)="B)",-1000000000*VALUE(MID(E303,2,LEN(E303)-3)),IF(RIGHT(E303,2)="k)",-1000*VALUE(MID(E303,2,LEN(E303)-3)),VALUE(SUBSTITUTE(E303,",","")))))),IF(RIGHT(E303,1)="T",1000000000000*VALUE(LEFT(E303,LEN(E303)-1)),IF(RIGHT(E303,1)="M",1000000*VALUE(LEFT(E303,LEN(E303)-1)),IF(RIGHT(E303,1)="B",1000000000*VALUE(LEFT(E303,LEN(E303)-1)),IF(RIGHT(E303,1)="%",0.01*VALUE(LEFT(E303,LEN(E303)-1)),IF(RIGHT(E303,1)="k",1000*VALUE(LEFT(E303,LEN(E303)-1)),VALUE(SUBSTITUTE(E303,",",""))))))))),"N/A")</f>
        <v/>
      </c>
      <c r="M303">
        <f>IFERROR(IF(TRIM(F303)="-", "N/A", IF(RIGHT(F303,1)=")",IF(RIGHT(F303,2)="T)",-1000000000000*VALUE(MID(F303,2,LEN(F303)-3)),IF(RIGHT(F303,2)="M)",-1000000*VALUE(MID(F303,2,LEN(F303)-3)),IF(RIGHT(F303,2)="B)",-1000000000*VALUE(MID(F303,2,LEN(F303)-3)),IF(RIGHT(F303,2)="k)",-1000*VALUE(MID(F303,2,LEN(F303)-3)),VALUE(SUBSTITUTE(F303,",","")))))),IF(RIGHT(F303,1)="T",1000000000000*VALUE(LEFT(F303,LEN(F303)-1)),IF(RIGHT(F303,1)="M",1000000*VALUE(LEFT(F303,LEN(F303)-1)),IF(RIGHT(F303,1)="B",1000000000*VALUE(LEFT(F303,LEN(F303)-1)),IF(RIGHT(F303,1)="%",0.01*VALUE(LEFT(F303,LEN(F303)-1)),IF(RIGHT(F303,1)="k",1000*VALUE(LEFT(F303,LEN(F303)-1)),VALUE(SUBSTITUTE(F303,",",""))))))))),"N/A")</f>
        <v/>
      </c>
      <c r="N303">
        <f>IFERROR(IF(TRIM(G303)="-", "N/A", IF(RIGHT(G303,1)=")",IF(RIGHT(G303,2)="T)",-1000000000000*VALUE(MID(G303,2,LEN(G303)-3)),IF(RIGHT(G303,2)="M)",-1000000*VALUE(MID(G303,2,LEN(G303)-3)),IF(RIGHT(G303,2)="B)",-1000000000*VALUE(MID(G303,2,LEN(G303)-3)),IF(RIGHT(G303,2)="k)",-1000*VALUE(MID(G303,2,LEN(G303)-3)),VALUE(SUBSTITUTE(G303,",","")))))),IF(RIGHT(G303,1)="T",1000000000000*VALUE(LEFT(G303,LEN(G303)-1)),IF(RIGHT(G303,1)="M",1000000*VALUE(LEFT(G303,LEN(G303)-1)),IF(RIGHT(G303,1)="B",1000000000*VALUE(LEFT(G303,LEN(G303)-1)),IF(RIGHT(G303,1)="%",0.01*VALUE(LEFT(G303,LEN(G303)-1)),IF(RIGHT(G303,1)="k",1000*VALUE(LEFT(G303,LEN(G303)-1)),VALUE(SUBSTITUTE(G303,",",""))))))))),"N/A")</f>
        <v/>
      </c>
      <c r="P303">
        <f>MAX(J303:N303)</f>
        <v/>
      </c>
      <c r="Q303">
        <f>IFERROR(J144+MATCH(P303,J303:N303,0)-1,"")</f>
        <v/>
      </c>
      <c r="R303">
        <f>IF(Q303="","",MIN(J303:N303))</f>
        <v/>
      </c>
      <c r="S303">
        <f>IFERROR(J144+MATCH(R303,J303:N303,0)-1,"")</f>
        <v/>
      </c>
      <c r="T303">
        <f>IFERROR(AVERAGE(J303:N303),"")</f>
        <v/>
      </c>
      <c r="U303">
        <f>IFERROR(STDEV(J303:N303),"")</f>
        <v/>
      </c>
      <c r="V303">
        <f>IFERROR(IF(C303="-","",IF(ISBLANK(B303),"",IF(OR(ISNUMBER(FIND("Growth",B303)),ISNUMBER(FIND("Margin",B303))),"",(J303-T303)/U303))),"")</f>
        <v/>
      </c>
      <c r="W303">
        <f>IFERROR(IF(OR(D303="-",ISBLANK(D303)),"",(K303-T303)/U303),"")</f>
        <v/>
      </c>
      <c r="X303">
        <f>IFERROR(IF(OR(E303="-",ISBLANK(E303)),"",(L303-T303)/U303),"")</f>
        <v/>
      </c>
      <c r="Y303">
        <f>IFERROR(IF(OR(F303="-",ISBLANK(F303)),"",(M303-T303)/U303),"")</f>
        <v/>
      </c>
      <c r="Z303">
        <f>IFERROR(IF(OR(G303="-",ISBLANK(G303)),"",(N303-T303)/U303),"")</f>
        <v/>
      </c>
      <c r="AA303">
        <f>IF(MAX(MAX(V303:Z303),ABS(MIN(V303:Z303)))=ABS(MIN(V303:Z303)),MIN(V303:Z303),MAX(V303:Z303))</f>
        <v/>
      </c>
      <c r="AB303">
        <f>IFERROR(V144+MATCH(AA303,V303:Z303,0)-1,"")</f>
        <v/>
      </c>
      <c r="AC303">
        <f>IF(AB303&lt;&gt;"",IF(S303=AB303,"Low",IF(AB303=Q303,"High","")),"")</f>
        <v/>
      </c>
      <c r="AE303">
        <f>IF(ISNUMBER(MATCH("N/A",J303:N303,0)),"",IFERROR((5 * SUMPRODUCT(J144:N144,J303:N303) - PRODUCT(SUM(J144:N144),SUM(J303:N303))) / ((5 * SUM((J144^2)+(K144^2)+(L144^2)+(M144^2)+(N144^2))) - SUM(J144:N144)^2),""))</f>
        <v/>
      </c>
      <c r="AF303">
        <f>IFERROR(CORREL(J144:N144,J303:N303),"")</f>
        <v/>
      </c>
      <c r="AZ303">
        <f>IF(Q303=S303,0,1)</f>
        <v/>
      </c>
      <c r="BA303">
        <f>IF(AZ303=1,IF(Q303="","",IF(Q303=N144,"Yes","No")),"")</f>
        <v/>
      </c>
      <c r="BB303">
        <f>IF(BA303="Yes",P303,"")</f>
        <v/>
      </c>
      <c r="BC303">
        <f>IF(AZ303=1,IF(S303="","",IF(S303=N144,"Yes","No")),"")</f>
        <v/>
      </c>
      <c r="BD303">
        <f>IF(BC303="Yes",R303,"")</f>
        <v/>
      </c>
      <c r="BE303">
        <f>IFERROR(IF(SIGN(AE303)=1,"Increasing",IF(SIGN(AE303)=-1,"Decreasing","")),"")</f>
        <v/>
      </c>
      <c r="BF303">
        <f>IF(OR(AND(BE303="Increasing",BA303="Yes"),AND(BE303="Decreasing",BC303="Yes")),"Yes","No")</f>
        <v/>
      </c>
      <c r="BG303">
        <f>IF(I303="pos_trend","Yes","No")</f>
        <v/>
      </c>
      <c r="BH303">
        <f>IF(AF303&lt;&gt;"",IF(ABS(AF303)&gt;0.8,"Yes","No"),"")</f>
        <v/>
      </c>
    </row>
    <row r="304" spans="1:60">
      <c r="I304">
        <f>IF(AND(K304&gt; J304, L304&gt; K304, M304&gt; L304, N304&gt; M304), "pos_trend", IF(AND(K304&lt; J304, L304&lt; K304, M304&lt; L304, N304&lt; M304), "neg_trend", "N/A"))</f>
        <v/>
      </c>
      <c r="J304">
        <f>IFERROR(IF(TRIM(C304)="-", "N/A", IF(RIGHT(C304,1)=")",IF(RIGHT(C304,2)="T)",-1000000000000*VALUE(MID(C304,2,LEN(C304)-3)),IF(RIGHT(C304,2)="M)",-1000000*VALUE(MID(C304,2,LEN(C304)-3)),IF(RIGHT(C304,2)="B)",-1000000000*VALUE(MID(C304,2,LEN(C304)-3)),IF(RIGHT(C304,2)="k)",-1000*VALUE(MID(C304,2,LEN(C304)-3)),VALUE(SUBSTITUTE(C304,",","")))))),IF(RIGHT(C304,1)="T",1000000000000*VALUE(LEFT(C304,LEN(C304)-1)),IF(RIGHT(C304,1)="M",1000000*VALUE(LEFT(C304,LEN(C304)-1)),IF(RIGHT(C304,1)="B",1000000000*VALUE(LEFT(C304,LEN(C304)-1)),IF(RIGHT(C304,1)="%",0.01*VALUE(LEFT(C304,LEN(C304)-1)),IF(RIGHT(C304,1)="k",1000*VALUE(LEFT(C304,LEN(C304)-1)),VALUE(SUBSTITUTE(C304,",",""))))))))),"N/A")</f>
        <v/>
      </c>
      <c r="K304">
        <f>IFERROR(IF(TRIM(D304)="-", "N/A", IF(RIGHT(D304,1)=")",IF(RIGHT(D304,2)="T)",-1000000000000*VALUE(MID(D304,2,LEN(D304)-3)),IF(RIGHT(D304,2)="M)",-1000000*VALUE(MID(D304,2,LEN(D304)-3)),IF(RIGHT(D304,2)="B)",-1000000000*VALUE(MID(D304,2,LEN(D304)-3)),IF(RIGHT(D304,2)="k)",-1000*VALUE(MID(D304,2,LEN(D304)-3)),VALUE(SUBSTITUTE(D304,",","")))))),IF(RIGHT(D304,1)="T",1000000000000*VALUE(LEFT(D304,LEN(D304)-1)),IF(RIGHT(D304,1)="M",1000000*VALUE(LEFT(D304,LEN(D304)-1)),IF(RIGHT(D304,1)="B",1000000000*VALUE(LEFT(D304,LEN(D304)-1)),IF(RIGHT(D304,1)="%",0.01*VALUE(LEFT(D304,LEN(D304)-1)),IF(RIGHT(D304,1)="k",1000*VALUE(LEFT(D304,LEN(D304)-1)),VALUE(SUBSTITUTE(D304,",",""))))))))),"N/A")</f>
        <v/>
      </c>
      <c r="L304">
        <f>IFERROR(IF(TRIM(E304)="-", "N/A", IF(RIGHT(E304,1)=")",IF(RIGHT(E304,2)="T)",-1000000000000*VALUE(MID(E304,2,LEN(E304)-3)),IF(RIGHT(E304,2)="M)",-1000000*VALUE(MID(E304,2,LEN(E304)-3)),IF(RIGHT(E304,2)="B)",-1000000000*VALUE(MID(E304,2,LEN(E304)-3)),IF(RIGHT(E304,2)="k)",-1000*VALUE(MID(E304,2,LEN(E304)-3)),VALUE(SUBSTITUTE(E304,",","")))))),IF(RIGHT(E304,1)="T",1000000000000*VALUE(LEFT(E304,LEN(E304)-1)),IF(RIGHT(E304,1)="M",1000000*VALUE(LEFT(E304,LEN(E304)-1)),IF(RIGHT(E304,1)="B",1000000000*VALUE(LEFT(E304,LEN(E304)-1)),IF(RIGHT(E304,1)="%",0.01*VALUE(LEFT(E304,LEN(E304)-1)),IF(RIGHT(E304,1)="k",1000*VALUE(LEFT(E304,LEN(E304)-1)),VALUE(SUBSTITUTE(E304,",",""))))))))),"N/A")</f>
        <v/>
      </c>
      <c r="M304">
        <f>IFERROR(IF(TRIM(F304)="-", "N/A", IF(RIGHT(F304,1)=")",IF(RIGHT(F304,2)="T)",-1000000000000*VALUE(MID(F304,2,LEN(F304)-3)),IF(RIGHT(F304,2)="M)",-1000000*VALUE(MID(F304,2,LEN(F304)-3)),IF(RIGHT(F304,2)="B)",-1000000000*VALUE(MID(F304,2,LEN(F304)-3)),IF(RIGHT(F304,2)="k)",-1000*VALUE(MID(F304,2,LEN(F304)-3)),VALUE(SUBSTITUTE(F304,",","")))))),IF(RIGHT(F304,1)="T",1000000000000*VALUE(LEFT(F304,LEN(F304)-1)),IF(RIGHT(F304,1)="M",1000000*VALUE(LEFT(F304,LEN(F304)-1)),IF(RIGHT(F304,1)="B",1000000000*VALUE(LEFT(F304,LEN(F304)-1)),IF(RIGHT(F304,1)="%",0.01*VALUE(LEFT(F304,LEN(F304)-1)),IF(RIGHT(F304,1)="k",1000*VALUE(LEFT(F304,LEN(F304)-1)),VALUE(SUBSTITUTE(F304,",",""))))))))),"N/A")</f>
        <v/>
      </c>
      <c r="N304">
        <f>IFERROR(IF(TRIM(G304)="-", "N/A", IF(RIGHT(G304,1)=")",IF(RIGHT(G304,2)="T)",-1000000000000*VALUE(MID(G304,2,LEN(G304)-3)),IF(RIGHT(G304,2)="M)",-1000000*VALUE(MID(G304,2,LEN(G304)-3)),IF(RIGHT(G304,2)="B)",-1000000000*VALUE(MID(G304,2,LEN(G304)-3)),IF(RIGHT(G304,2)="k)",-1000*VALUE(MID(G304,2,LEN(G304)-3)),VALUE(SUBSTITUTE(G304,",","")))))),IF(RIGHT(G304,1)="T",1000000000000*VALUE(LEFT(G304,LEN(G304)-1)),IF(RIGHT(G304,1)="M",1000000*VALUE(LEFT(G304,LEN(G304)-1)),IF(RIGHT(G304,1)="B",1000000000*VALUE(LEFT(G304,LEN(G304)-1)),IF(RIGHT(G304,1)="%",0.01*VALUE(LEFT(G304,LEN(G304)-1)),IF(RIGHT(G304,1)="k",1000*VALUE(LEFT(G304,LEN(G304)-1)),VALUE(SUBSTITUTE(G304,",",""))))))))),"N/A")</f>
        <v/>
      </c>
      <c r="P304">
        <f>MAX(J304:N304)</f>
        <v/>
      </c>
      <c r="Q304">
        <f>IFERROR(J144+MATCH(P304,J304:N304,0)-1,"")</f>
        <v/>
      </c>
      <c r="R304">
        <f>IF(Q304="","",MIN(J304:N304))</f>
        <v/>
      </c>
      <c r="S304">
        <f>IFERROR(J144+MATCH(R304,J304:N304,0)-1,"")</f>
        <v/>
      </c>
      <c r="T304">
        <f>IFERROR(AVERAGE(J304:N304),"")</f>
        <v/>
      </c>
      <c r="U304">
        <f>IFERROR(STDEV(J304:N304),"")</f>
        <v/>
      </c>
      <c r="V304">
        <f>IFERROR(IF(C304="-","",IF(ISBLANK(B304),"",IF(OR(ISNUMBER(FIND("Growth",B304)),ISNUMBER(FIND("Margin",B304))),"",(J304-T304)/U304))),"")</f>
        <v/>
      </c>
      <c r="W304">
        <f>IFERROR(IF(OR(D304="-",ISBLANK(D304)),"",(K304-T304)/U304),"")</f>
        <v/>
      </c>
      <c r="X304">
        <f>IFERROR(IF(OR(E304="-",ISBLANK(E304)),"",(L304-T304)/U304),"")</f>
        <v/>
      </c>
      <c r="Y304">
        <f>IFERROR(IF(OR(F304="-",ISBLANK(F304)),"",(M304-T304)/U304),"")</f>
        <v/>
      </c>
      <c r="Z304">
        <f>IFERROR(IF(OR(G304="-",ISBLANK(G304)),"",(N304-T304)/U304),"")</f>
        <v/>
      </c>
      <c r="AA304">
        <f>IF(MAX(MAX(V304:Z304),ABS(MIN(V304:Z304)))=ABS(MIN(V304:Z304)),MIN(V304:Z304),MAX(V304:Z304))</f>
        <v/>
      </c>
      <c r="AB304">
        <f>IFERROR(V144+MATCH(AA304,V304:Z304,0)-1,"")</f>
        <v/>
      </c>
      <c r="AC304">
        <f>IF(AB304&lt;&gt;"",IF(S304=AB304,"Low",IF(AB304=Q304,"High","")),"")</f>
        <v/>
      </c>
      <c r="AE304">
        <f>IF(ISNUMBER(MATCH("N/A",J304:N304,0)),"",IFERROR((5 * SUMPRODUCT(J144:N144,J304:N304) - PRODUCT(SUM(J144:N144),SUM(J304:N304))) / ((5 * SUM((J144^2)+(K144^2)+(L144^2)+(M144^2)+(N144^2))) - SUM(J144:N144)^2),""))</f>
        <v/>
      </c>
      <c r="AF304">
        <f>IFERROR(CORREL(J144:N144,J304:N304),"")</f>
        <v/>
      </c>
      <c r="AZ304">
        <f>IF(Q304=S304,0,1)</f>
        <v/>
      </c>
      <c r="BA304">
        <f>IF(AZ304=1,IF(Q304="","",IF(Q304=N144,"Yes","No")),"")</f>
        <v/>
      </c>
      <c r="BB304">
        <f>IF(BA304="Yes",P304,"")</f>
        <v/>
      </c>
      <c r="BC304">
        <f>IF(AZ304=1,IF(S304="","",IF(S304=N144,"Yes","No")),"")</f>
        <v/>
      </c>
      <c r="BD304">
        <f>IF(BC304="Yes",R304,"")</f>
        <v/>
      </c>
      <c r="BE304">
        <f>IFERROR(IF(SIGN(AE304)=1,"Increasing",IF(SIGN(AE304)=-1,"Decreasing","")),"")</f>
        <v/>
      </c>
      <c r="BF304">
        <f>IF(OR(AND(BE304="Increasing",BA304="Yes"),AND(BE304="Decreasing",BC304="Yes")),"Yes","No")</f>
        <v/>
      </c>
      <c r="BG304">
        <f>IF(I304="pos_trend","Yes","No")</f>
        <v/>
      </c>
      <c r="BH304">
        <f>IF(AF304&lt;&gt;"",IF(ABS(AF304)&gt;0.8,"Yes","No"),"")</f>
        <v/>
      </c>
    </row>
    <row r="305" spans="1:60">
      <c r="I305">
        <f>IF(AND(K305&gt; J305, L305&gt; K305, M305&gt; L305, N305&gt; M305), "pos_trend", IF(AND(K305&lt; J305, L305&lt; K305, M305&lt; L305, N305&lt; M305), "neg_trend", "N/A"))</f>
        <v/>
      </c>
      <c r="J305">
        <f>IFERROR(IF(TRIM(C305)="-", "N/A", IF(RIGHT(C305,1)=")",IF(RIGHT(C305,2)="T)",-1000000000000*VALUE(MID(C305,2,LEN(C305)-3)),IF(RIGHT(C305,2)="M)",-1000000*VALUE(MID(C305,2,LEN(C305)-3)),IF(RIGHT(C305,2)="B)",-1000000000*VALUE(MID(C305,2,LEN(C305)-3)),IF(RIGHT(C305,2)="k)",-1000*VALUE(MID(C305,2,LEN(C305)-3)),VALUE(SUBSTITUTE(C305,",","")))))),IF(RIGHT(C305,1)="T",1000000000000*VALUE(LEFT(C305,LEN(C305)-1)),IF(RIGHT(C305,1)="M",1000000*VALUE(LEFT(C305,LEN(C305)-1)),IF(RIGHT(C305,1)="B",1000000000*VALUE(LEFT(C305,LEN(C305)-1)),IF(RIGHT(C305,1)="%",0.01*VALUE(LEFT(C305,LEN(C305)-1)),IF(RIGHT(C305,1)="k",1000*VALUE(LEFT(C305,LEN(C305)-1)),VALUE(SUBSTITUTE(C305,",",""))))))))),"N/A")</f>
        <v/>
      </c>
      <c r="K305">
        <f>IFERROR(IF(TRIM(D305)="-", "N/A", IF(RIGHT(D305,1)=")",IF(RIGHT(D305,2)="T)",-1000000000000*VALUE(MID(D305,2,LEN(D305)-3)),IF(RIGHT(D305,2)="M)",-1000000*VALUE(MID(D305,2,LEN(D305)-3)),IF(RIGHT(D305,2)="B)",-1000000000*VALUE(MID(D305,2,LEN(D305)-3)),IF(RIGHT(D305,2)="k)",-1000*VALUE(MID(D305,2,LEN(D305)-3)),VALUE(SUBSTITUTE(D305,",","")))))),IF(RIGHT(D305,1)="T",1000000000000*VALUE(LEFT(D305,LEN(D305)-1)),IF(RIGHT(D305,1)="M",1000000*VALUE(LEFT(D305,LEN(D305)-1)),IF(RIGHT(D305,1)="B",1000000000*VALUE(LEFT(D305,LEN(D305)-1)),IF(RIGHT(D305,1)="%",0.01*VALUE(LEFT(D305,LEN(D305)-1)),IF(RIGHT(D305,1)="k",1000*VALUE(LEFT(D305,LEN(D305)-1)),VALUE(SUBSTITUTE(D305,",",""))))))))),"N/A")</f>
        <v/>
      </c>
      <c r="L305">
        <f>IFERROR(IF(TRIM(E305)="-", "N/A", IF(RIGHT(E305,1)=")",IF(RIGHT(E305,2)="T)",-1000000000000*VALUE(MID(E305,2,LEN(E305)-3)),IF(RIGHT(E305,2)="M)",-1000000*VALUE(MID(E305,2,LEN(E305)-3)),IF(RIGHT(E305,2)="B)",-1000000000*VALUE(MID(E305,2,LEN(E305)-3)),IF(RIGHT(E305,2)="k)",-1000*VALUE(MID(E305,2,LEN(E305)-3)),VALUE(SUBSTITUTE(E305,",","")))))),IF(RIGHT(E305,1)="T",1000000000000*VALUE(LEFT(E305,LEN(E305)-1)),IF(RIGHT(E305,1)="M",1000000*VALUE(LEFT(E305,LEN(E305)-1)),IF(RIGHT(E305,1)="B",1000000000*VALUE(LEFT(E305,LEN(E305)-1)),IF(RIGHT(E305,1)="%",0.01*VALUE(LEFT(E305,LEN(E305)-1)),IF(RIGHT(E305,1)="k",1000*VALUE(LEFT(E305,LEN(E305)-1)),VALUE(SUBSTITUTE(E305,",",""))))))))),"N/A")</f>
        <v/>
      </c>
      <c r="M305">
        <f>IFERROR(IF(TRIM(F305)="-", "N/A", IF(RIGHT(F305,1)=")",IF(RIGHT(F305,2)="T)",-1000000000000*VALUE(MID(F305,2,LEN(F305)-3)),IF(RIGHT(F305,2)="M)",-1000000*VALUE(MID(F305,2,LEN(F305)-3)),IF(RIGHT(F305,2)="B)",-1000000000*VALUE(MID(F305,2,LEN(F305)-3)),IF(RIGHT(F305,2)="k)",-1000*VALUE(MID(F305,2,LEN(F305)-3)),VALUE(SUBSTITUTE(F305,",","")))))),IF(RIGHT(F305,1)="T",1000000000000*VALUE(LEFT(F305,LEN(F305)-1)),IF(RIGHT(F305,1)="M",1000000*VALUE(LEFT(F305,LEN(F305)-1)),IF(RIGHT(F305,1)="B",1000000000*VALUE(LEFT(F305,LEN(F305)-1)),IF(RIGHT(F305,1)="%",0.01*VALUE(LEFT(F305,LEN(F305)-1)),IF(RIGHT(F305,1)="k",1000*VALUE(LEFT(F305,LEN(F305)-1)),VALUE(SUBSTITUTE(F305,",",""))))))))),"N/A")</f>
        <v/>
      </c>
      <c r="N305">
        <f>IFERROR(IF(TRIM(G305)="-", "N/A", IF(RIGHT(G305,1)=")",IF(RIGHT(G305,2)="T)",-1000000000000*VALUE(MID(G305,2,LEN(G305)-3)),IF(RIGHT(G305,2)="M)",-1000000*VALUE(MID(G305,2,LEN(G305)-3)),IF(RIGHT(G305,2)="B)",-1000000000*VALUE(MID(G305,2,LEN(G305)-3)),IF(RIGHT(G305,2)="k)",-1000*VALUE(MID(G305,2,LEN(G305)-3)),VALUE(SUBSTITUTE(G305,",","")))))),IF(RIGHT(G305,1)="T",1000000000000*VALUE(LEFT(G305,LEN(G305)-1)),IF(RIGHT(G305,1)="M",1000000*VALUE(LEFT(G305,LEN(G305)-1)),IF(RIGHT(G305,1)="B",1000000000*VALUE(LEFT(G305,LEN(G305)-1)),IF(RIGHT(G305,1)="%",0.01*VALUE(LEFT(G305,LEN(G305)-1)),IF(RIGHT(G305,1)="k",1000*VALUE(LEFT(G305,LEN(G305)-1)),VALUE(SUBSTITUTE(G305,",",""))))))))),"N/A")</f>
        <v/>
      </c>
      <c r="P305">
        <f>MAX(J305:N305)</f>
        <v/>
      </c>
      <c r="Q305">
        <f>IFERROR(J144+MATCH(P305,J305:N305,0)-1,"")</f>
        <v/>
      </c>
      <c r="R305">
        <f>IF(Q305="","",MIN(J305:N305))</f>
        <v/>
      </c>
      <c r="S305">
        <f>IFERROR(J144+MATCH(R305,J305:N305,0)-1,"")</f>
        <v/>
      </c>
      <c r="T305">
        <f>IFERROR(AVERAGE(J305:N305),"")</f>
        <v/>
      </c>
      <c r="U305">
        <f>IFERROR(STDEV(J305:N305),"")</f>
        <v/>
      </c>
      <c r="V305">
        <f>IFERROR(IF(C305="-","",IF(ISBLANK(B305),"",IF(OR(ISNUMBER(FIND("Growth",B305)),ISNUMBER(FIND("Margin",B305))),"",(J305-T305)/U305))),"")</f>
        <v/>
      </c>
      <c r="W305">
        <f>IFERROR(IF(OR(D305="-",ISBLANK(D305)),"",(K305-T305)/U305),"")</f>
        <v/>
      </c>
      <c r="X305">
        <f>IFERROR(IF(OR(E305="-",ISBLANK(E305)),"",(L305-T305)/U305),"")</f>
        <v/>
      </c>
      <c r="Y305">
        <f>IFERROR(IF(OR(F305="-",ISBLANK(F305)),"",(M305-T305)/U305),"")</f>
        <v/>
      </c>
      <c r="Z305">
        <f>IFERROR(IF(OR(G305="-",ISBLANK(G305)),"",(N305-T305)/U305),"")</f>
        <v/>
      </c>
      <c r="AA305">
        <f>IF(MAX(MAX(V305:Z305),ABS(MIN(V305:Z305)))=ABS(MIN(V305:Z305)),MIN(V305:Z305),MAX(V305:Z305))</f>
        <v/>
      </c>
      <c r="AB305">
        <f>IFERROR(V144+MATCH(AA305,V305:Z305,0)-1,"")</f>
        <v/>
      </c>
      <c r="AC305">
        <f>IF(AB305&lt;&gt;"",IF(S305=AB305,"Low",IF(AB305=Q305,"High","")),"")</f>
        <v/>
      </c>
      <c r="AE305">
        <f>IF(ISNUMBER(MATCH("N/A",J305:N305,0)),"",IFERROR((5 * SUMPRODUCT(J144:N144,J305:N305) - PRODUCT(SUM(J144:N144),SUM(J305:N305))) / ((5 * SUM((J144^2)+(K144^2)+(L144^2)+(M144^2)+(N144^2))) - SUM(J144:N144)^2),""))</f>
        <v/>
      </c>
      <c r="AF305">
        <f>IFERROR(CORREL(J144:N144,J305:N305),"")</f>
        <v/>
      </c>
      <c r="AZ305">
        <f>IF(Q305=S305,0,1)</f>
        <v/>
      </c>
      <c r="BA305">
        <f>IF(AZ305=1,IF(Q305="","",IF(Q305=N144,"Yes","No")),"")</f>
        <v/>
      </c>
      <c r="BB305">
        <f>IF(BA305="Yes",P305,"")</f>
        <v/>
      </c>
      <c r="BC305">
        <f>IF(AZ305=1,IF(S305="","",IF(S305=N144,"Yes","No")),"")</f>
        <v/>
      </c>
      <c r="BD305">
        <f>IF(BC305="Yes",R305,"")</f>
        <v/>
      </c>
      <c r="BE305">
        <f>IFERROR(IF(SIGN(AE305)=1,"Increasing",IF(SIGN(AE305)=-1,"Decreasing","")),"")</f>
        <v/>
      </c>
      <c r="BF305">
        <f>IF(OR(AND(BE305="Increasing",BA305="Yes"),AND(BE305="Decreasing",BC305="Yes")),"Yes","No")</f>
        <v/>
      </c>
      <c r="BG305">
        <f>IF(I305="pos_trend","Yes","No")</f>
        <v/>
      </c>
      <c r="BH305">
        <f>IF(AF305&lt;&gt;"",IF(ABS(AF305)&gt;0.8,"Yes","No"),"")</f>
        <v/>
      </c>
    </row>
    <row r="306" spans="1:60">
      <c r="I306">
        <f>IF(AND(K306&gt; J306, L306&gt; K306, M306&gt; L306, N306&gt; M306), "pos_trend", IF(AND(K306&lt; J306, L306&lt; K306, M306&lt; L306, N306&lt; M306), "neg_trend", "N/A"))</f>
        <v/>
      </c>
      <c r="J306">
        <f>IFERROR(IF(TRIM(C306)="-", "N/A", IF(RIGHT(C306,1)=")",IF(RIGHT(C306,2)="T)",-1000000000000*VALUE(MID(C306,2,LEN(C306)-3)),IF(RIGHT(C306,2)="M)",-1000000*VALUE(MID(C306,2,LEN(C306)-3)),IF(RIGHT(C306,2)="B)",-1000000000*VALUE(MID(C306,2,LEN(C306)-3)),IF(RIGHT(C306,2)="k)",-1000*VALUE(MID(C306,2,LEN(C306)-3)),VALUE(SUBSTITUTE(C306,",","")))))),IF(RIGHT(C306,1)="T",1000000000000*VALUE(LEFT(C306,LEN(C306)-1)),IF(RIGHT(C306,1)="M",1000000*VALUE(LEFT(C306,LEN(C306)-1)),IF(RIGHT(C306,1)="B",1000000000*VALUE(LEFT(C306,LEN(C306)-1)),IF(RIGHT(C306,1)="%",0.01*VALUE(LEFT(C306,LEN(C306)-1)),IF(RIGHT(C306,1)="k",1000*VALUE(LEFT(C306,LEN(C306)-1)),VALUE(SUBSTITUTE(C306,",",""))))))))),"N/A")</f>
        <v/>
      </c>
      <c r="K306">
        <f>IFERROR(IF(TRIM(D306)="-", "N/A", IF(RIGHT(D306,1)=")",IF(RIGHT(D306,2)="T)",-1000000000000*VALUE(MID(D306,2,LEN(D306)-3)),IF(RIGHT(D306,2)="M)",-1000000*VALUE(MID(D306,2,LEN(D306)-3)),IF(RIGHT(D306,2)="B)",-1000000000*VALUE(MID(D306,2,LEN(D306)-3)),IF(RIGHT(D306,2)="k)",-1000*VALUE(MID(D306,2,LEN(D306)-3)),VALUE(SUBSTITUTE(D306,",","")))))),IF(RIGHT(D306,1)="T",1000000000000*VALUE(LEFT(D306,LEN(D306)-1)),IF(RIGHT(D306,1)="M",1000000*VALUE(LEFT(D306,LEN(D306)-1)),IF(RIGHT(D306,1)="B",1000000000*VALUE(LEFT(D306,LEN(D306)-1)),IF(RIGHT(D306,1)="%",0.01*VALUE(LEFT(D306,LEN(D306)-1)),IF(RIGHT(D306,1)="k",1000*VALUE(LEFT(D306,LEN(D306)-1)),VALUE(SUBSTITUTE(D306,",",""))))))))),"N/A")</f>
        <v/>
      </c>
      <c r="L306">
        <f>IFERROR(IF(TRIM(E306)="-", "N/A", IF(RIGHT(E306,1)=")",IF(RIGHT(E306,2)="T)",-1000000000000*VALUE(MID(E306,2,LEN(E306)-3)),IF(RIGHT(E306,2)="M)",-1000000*VALUE(MID(E306,2,LEN(E306)-3)),IF(RIGHT(E306,2)="B)",-1000000000*VALUE(MID(E306,2,LEN(E306)-3)),IF(RIGHT(E306,2)="k)",-1000*VALUE(MID(E306,2,LEN(E306)-3)),VALUE(SUBSTITUTE(E306,",","")))))),IF(RIGHT(E306,1)="T",1000000000000*VALUE(LEFT(E306,LEN(E306)-1)),IF(RIGHT(E306,1)="M",1000000*VALUE(LEFT(E306,LEN(E306)-1)),IF(RIGHT(E306,1)="B",1000000000*VALUE(LEFT(E306,LEN(E306)-1)),IF(RIGHT(E306,1)="%",0.01*VALUE(LEFT(E306,LEN(E306)-1)),IF(RIGHT(E306,1)="k",1000*VALUE(LEFT(E306,LEN(E306)-1)),VALUE(SUBSTITUTE(E306,",",""))))))))),"N/A")</f>
        <v/>
      </c>
      <c r="M306">
        <f>IFERROR(IF(TRIM(F306)="-", "N/A", IF(RIGHT(F306,1)=")",IF(RIGHT(F306,2)="T)",-1000000000000*VALUE(MID(F306,2,LEN(F306)-3)),IF(RIGHT(F306,2)="M)",-1000000*VALUE(MID(F306,2,LEN(F306)-3)),IF(RIGHT(F306,2)="B)",-1000000000*VALUE(MID(F306,2,LEN(F306)-3)),IF(RIGHT(F306,2)="k)",-1000*VALUE(MID(F306,2,LEN(F306)-3)),VALUE(SUBSTITUTE(F306,",","")))))),IF(RIGHT(F306,1)="T",1000000000000*VALUE(LEFT(F306,LEN(F306)-1)),IF(RIGHT(F306,1)="M",1000000*VALUE(LEFT(F306,LEN(F306)-1)),IF(RIGHT(F306,1)="B",1000000000*VALUE(LEFT(F306,LEN(F306)-1)),IF(RIGHT(F306,1)="%",0.01*VALUE(LEFT(F306,LEN(F306)-1)),IF(RIGHT(F306,1)="k",1000*VALUE(LEFT(F306,LEN(F306)-1)),VALUE(SUBSTITUTE(F306,",",""))))))))),"N/A")</f>
        <v/>
      </c>
      <c r="N306">
        <f>IFERROR(IF(TRIM(G306)="-", "N/A", IF(RIGHT(G306,1)=")",IF(RIGHT(G306,2)="T)",-1000000000000*VALUE(MID(G306,2,LEN(G306)-3)),IF(RIGHT(G306,2)="M)",-1000000*VALUE(MID(G306,2,LEN(G306)-3)),IF(RIGHT(G306,2)="B)",-1000000000*VALUE(MID(G306,2,LEN(G306)-3)),IF(RIGHT(G306,2)="k)",-1000*VALUE(MID(G306,2,LEN(G306)-3)),VALUE(SUBSTITUTE(G306,",","")))))),IF(RIGHT(G306,1)="T",1000000000000*VALUE(LEFT(G306,LEN(G306)-1)),IF(RIGHT(G306,1)="M",1000000*VALUE(LEFT(G306,LEN(G306)-1)),IF(RIGHT(G306,1)="B",1000000000*VALUE(LEFT(G306,LEN(G306)-1)),IF(RIGHT(G306,1)="%",0.01*VALUE(LEFT(G306,LEN(G306)-1)),IF(RIGHT(G306,1)="k",1000*VALUE(LEFT(G306,LEN(G306)-1)),VALUE(SUBSTITUTE(G306,",",""))))))))),"N/A")</f>
        <v/>
      </c>
      <c r="P306">
        <f>MAX(J306:N306)</f>
        <v/>
      </c>
      <c r="Q306">
        <f>IFERROR(J144+MATCH(P306,J306:N306,0)-1,"")</f>
        <v/>
      </c>
      <c r="R306">
        <f>IF(Q306="","",MIN(J306:N306))</f>
        <v/>
      </c>
      <c r="S306">
        <f>IFERROR(J144+MATCH(R306,J306:N306,0)-1,"")</f>
        <v/>
      </c>
      <c r="T306">
        <f>IFERROR(AVERAGE(J306:N306),"")</f>
        <v/>
      </c>
      <c r="U306">
        <f>IFERROR(STDEV(J306:N306),"")</f>
        <v/>
      </c>
      <c r="V306">
        <f>IFERROR(IF(C306="-","",IF(ISBLANK(B306),"",IF(OR(ISNUMBER(FIND("Growth",B306)),ISNUMBER(FIND("Margin",B306))),"",(J306-T306)/U306))),"")</f>
        <v/>
      </c>
      <c r="W306">
        <f>IFERROR(IF(OR(D306="-",ISBLANK(D306)),"",(K306-T306)/U306),"")</f>
        <v/>
      </c>
      <c r="X306">
        <f>IFERROR(IF(OR(E306="-",ISBLANK(E306)),"",(L306-T306)/U306),"")</f>
        <v/>
      </c>
      <c r="Y306">
        <f>IFERROR(IF(OR(F306="-",ISBLANK(F306)),"",(M306-T306)/U306),"")</f>
        <v/>
      </c>
      <c r="Z306">
        <f>IFERROR(IF(OR(G306="-",ISBLANK(G306)),"",(N306-T306)/U306),"")</f>
        <v/>
      </c>
      <c r="AA306">
        <f>IF(MAX(MAX(V306:Z306),ABS(MIN(V306:Z306)))=ABS(MIN(V306:Z306)),MIN(V306:Z306),MAX(V306:Z306))</f>
        <v/>
      </c>
      <c r="AB306">
        <f>IFERROR(V144+MATCH(AA306,V306:Z306,0)-1,"")</f>
        <v/>
      </c>
      <c r="AC306">
        <f>IF(AB306&lt;&gt;"",IF(S306=AB306,"Low",IF(AB306=Q306,"High","")),"")</f>
        <v/>
      </c>
      <c r="AE306">
        <f>IF(ISNUMBER(MATCH("N/A",J306:N306,0)),"",IFERROR((5 * SUMPRODUCT(J144:N144,J306:N306) - PRODUCT(SUM(J144:N144),SUM(J306:N306))) / ((5 * SUM((J144^2)+(K144^2)+(L144^2)+(M144^2)+(N144^2))) - SUM(J144:N144)^2),""))</f>
        <v/>
      </c>
      <c r="AF306">
        <f>IFERROR(CORREL(J144:N144,J306:N306),"")</f>
        <v/>
      </c>
      <c r="AZ306">
        <f>IF(Q306=S306,0,1)</f>
        <v/>
      </c>
      <c r="BA306">
        <f>IF(AZ306=1,IF(Q306="","",IF(Q306=N144,"Yes","No")),"")</f>
        <v/>
      </c>
      <c r="BB306">
        <f>IF(BA306="Yes",P306,"")</f>
        <v/>
      </c>
      <c r="BC306">
        <f>IF(AZ306=1,IF(S306="","",IF(S306=N144,"Yes","No")),"")</f>
        <v/>
      </c>
      <c r="BD306">
        <f>IF(BC306="Yes",R306,"")</f>
        <v/>
      </c>
      <c r="BE306">
        <f>IFERROR(IF(SIGN(AE306)=1,"Increasing",IF(SIGN(AE306)=-1,"Decreasing","")),"")</f>
        <v/>
      </c>
      <c r="BF306">
        <f>IF(OR(AND(BE306="Increasing",BA306="Yes"),AND(BE306="Decreasing",BC306="Yes")),"Yes","No")</f>
        <v/>
      </c>
      <c r="BG306">
        <f>IF(I306="pos_trend","Yes","No")</f>
        <v/>
      </c>
      <c r="BH306">
        <f>IF(AF306&lt;&gt;"",IF(ABS(AF306)&gt;0.8,"Yes","No"),"")</f>
        <v/>
      </c>
    </row>
    <row r="307" spans="1:60">
      <c r="I307">
        <f>IF(AND(K307&gt; J307, L307&gt; K307, M307&gt; L307, N307&gt; M307), "pos_trend", IF(AND(K307&lt; J307, L307&lt; K307, M307&lt; L307, N307&lt; M307), "neg_trend", "N/A"))</f>
        <v/>
      </c>
      <c r="J307">
        <f>IFERROR(IF(TRIM(C307)="-", "N/A", IF(RIGHT(C307,1)=")",IF(RIGHT(C307,2)="T)",-1000000000000*VALUE(MID(C307,2,LEN(C307)-3)),IF(RIGHT(C307,2)="M)",-1000000*VALUE(MID(C307,2,LEN(C307)-3)),IF(RIGHT(C307,2)="B)",-1000000000*VALUE(MID(C307,2,LEN(C307)-3)),IF(RIGHT(C307,2)="k)",-1000*VALUE(MID(C307,2,LEN(C307)-3)),VALUE(SUBSTITUTE(C307,",","")))))),IF(RIGHT(C307,1)="T",1000000000000*VALUE(LEFT(C307,LEN(C307)-1)),IF(RIGHT(C307,1)="M",1000000*VALUE(LEFT(C307,LEN(C307)-1)),IF(RIGHT(C307,1)="B",1000000000*VALUE(LEFT(C307,LEN(C307)-1)),IF(RIGHT(C307,1)="%",0.01*VALUE(LEFT(C307,LEN(C307)-1)),IF(RIGHT(C307,1)="k",1000*VALUE(LEFT(C307,LEN(C307)-1)),VALUE(SUBSTITUTE(C307,",",""))))))))),"N/A")</f>
        <v/>
      </c>
      <c r="K307">
        <f>IFERROR(IF(TRIM(D307)="-", "N/A", IF(RIGHT(D307,1)=")",IF(RIGHT(D307,2)="T)",-1000000000000*VALUE(MID(D307,2,LEN(D307)-3)),IF(RIGHT(D307,2)="M)",-1000000*VALUE(MID(D307,2,LEN(D307)-3)),IF(RIGHT(D307,2)="B)",-1000000000*VALUE(MID(D307,2,LEN(D307)-3)),IF(RIGHT(D307,2)="k)",-1000*VALUE(MID(D307,2,LEN(D307)-3)),VALUE(SUBSTITUTE(D307,",","")))))),IF(RIGHT(D307,1)="T",1000000000000*VALUE(LEFT(D307,LEN(D307)-1)),IF(RIGHT(D307,1)="M",1000000*VALUE(LEFT(D307,LEN(D307)-1)),IF(RIGHT(D307,1)="B",1000000000*VALUE(LEFT(D307,LEN(D307)-1)),IF(RIGHT(D307,1)="%",0.01*VALUE(LEFT(D307,LEN(D307)-1)),IF(RIGHT(D307,1)="k",1000*VALUE(LEFT(D307,LEN(D307)-1)),VALUE(SUBSTITUTE(D307,",",""))))))))),"N/A")</f>
        <v/>
      </c>
      <c r="L307">
        <f>IFERROR(IF(TRIM(E307)="-", "N/A", IF(RIGHT(E307,1)=")",IF(RIGHT(E307,2)="T)",-1000000000000*VALUE(MID(E307,2,LEN(E307)-3)),IF(RIGHT(E307,2)="M)",-1000000*VALUE(MID(E307,2,LEN(E307)-3)),IF(RIGHT(E307,2)="B)",-1000000000*VALUE(MID(E307,2,LEN(E307)-3)),IF(RIGHT(E307,2)="k)",-1000*VALUE(MID(E307,2,LEN(E307)-3)),VALUE(SUBSTITUTE(E307,",","")))))),IF(RIGHT(E307,1)="T",1000000000000*VALUE(LEFT(E307,LEN(E307)-1)),IF(RIGHT(E307,1)="M",1000000*VALUE(LEFT(E307,LEN(E307)-1)),IF(RIGHT(E307,1)="B",1000000000*VALUE(LEFT(E307,LEN(E307)-1)),IF(RIGHT(E307,1)="%",0.01*VALUE(LEFT(E307,LEN(E307)-1)),IF(RIGHT(E307,1)="k",1000*VALUE(LEFT(E307,LEN(E307)-1)),VALUE(SUBSTITUTE(E307,",",""))))))))),"N/A")</f>
        <v/>
      </c>
      <c r="M307">
        <f>IFERROR(IF(TRIM(F307)="-", "N/A", IF(RIGHT(F307,1)=")",IF(RIGHT(F307,2)="T)",-1000000000000*VALUE(MID(F307,2,LEN(F307)-3)),IF(RIGHT(F307,2)="M)",-1000000*VALUE(MID(F307,2,LEN(F307)-3)),IF(RIGHT(F307,2)="B)",-1000000000*VALUE(MID(F307,2,LEN(F307)-3)),IF(RIGHT(F307,2)="k)",-1000*VALUE(MID(F307,2,LEN(F307)-3)),VALUE(SUBSTITUTE(F307,",","")))))),IF(RIGHT(F307,1)="T",1000000000000*VALUE(LEFT(F307,LEN(F307)-1)),IF(RIGHT(F307,1)="M",1000000*VALUE(LEFT(F307,LEN(F307)-1)),IF(RIGHT(F307,1)="B",1000000000*VALUE(LEFT(F307,LEN(F307)-1)),IF(RIGHT(F307,1)="%",0.01*VALUE(LEFT(F307,LEN(F307)-1)),IF(RIGHT(F307,1)="k",1000*VALUE(LEFT(F307,LEN(F307)-1)),VALUE(SUBSTITUTE(F307,",",""))))))))),"N/A")</f>
        <v/>
      </c>
      <c r="N307">
        <f>IFERROR(IF(TRIM(G307)="-", "N/A", IF(RIGHT(G307,1)=")",IF(RIGHT(G307,2)="T)",-1000000000000*VALUE(MID(G307,2,LEN(G307)-3)),IF(RIGHT(G307,2)="M)",-1000000*VALUE(MID(G307,2,LEN(G307)-3)),IF(RIGHT(G307,2)="B)",-1000000000*VALUE(MID(G307,2,LEN(G307)-3)),IF(RIGHT(G307,2)="k)",-1000*VALUE(MID(G307,2,LEN(G307)-3)),VALUE(SUBSTITUTE(G307,",","")))))),IF(RIGHT(G307,1)="T",1000000000000*VALUE(LEFT(G307,LEN(G307)-1)),IF(RIGHT(G307,1)="M",1000000*VALUE(LEFT(G307,LEN(G307)-1)),IF(RIGHT(G307,1)="B",1000000000*VALUE(LEFT(G307,LEN(G307)-1)),IF(RIGHT(G307,1)="%",0.01*VALUE(LEFT(G307,LEN(G307)-1)),IF(RIGHT(G307,1)="k",1000*VALUE(LEFT(G307,LEN(G307)-1)),VALUE(SUBSTITUTE(G307,",",""))))))))),"N/A")</f>
        <v/>
      </c>
      <c r="P307">
        <f>MAX(J307:N307)</f>
        <v/>
      </c>
      <c r="Q307">
        <f>IFERROR(J144+MATCH(P307,J307:N307,0)-1,"")</f>
        <v/>
      </c>
      <c r="R307">
        <f>IF(Q307="","",MIN(J307:N307))</f>
        <v/>
      </c>
      <c r="S307">
        <f>IFERROR(J144+MATCH(R307,J307:N307,0)-1,"")</f>
        <v/>
      </c>
      <c r="T307">
        <f>IFERROR(AVERAGE(J307:N307),"")</f>
        <v/>
      </c>
      <c r="U307">
        <f>IFERROR(STDEV(J307:N307),"")</f>
        <v/>
      </c>
      <c r="V307">
        <f>IFERROR(IF(C307="-","",IF(ISBLANK(B307),"",IF(OR(ISNUMBER(FIND("Growth",B307)),ISNUMBER(FIND("Margin",B307))),"",(J307-T307)/U307))),"")</f>
        <v/>
      </c>
      <c r="W307">
        <f>IFERROR(IF(OR(D307="-",ISBLANK(D307)),"",(K307-T307)/U307),"")</f>
        <v/>
      </c>
      <c r="X307">
        <f>IFERROR(IF(OR(E307="-",ISBLANK(E307)),"",(L307-T307)/U307),"")</f>
        <v/>
      </c>
      <c r="Y307">
        <f>IFERROR(IF(OR(F307="-",ISBLANK(F307)),"",(M307-T307)/U307),"")</f>
        <v/>
      </c>
      <c r="Z307">
        <f>IFERROR(IF(OR(G307="-",ISBLANK(G307)),"",(N307-T307)/U307),"")</f>
        <v/>
      </c>
      <c r="AA307">
        <f>IF(MAX(MAX(V307:Z307),ABS(MIN(V307:Z307)))=ABS(MIN(V307:Z307)),MIN(V307:Z307),MAX(V307:Z307))</f>
        <v/>
      </c>
      <c r="AB307">
        <f>IFERROR(V144+MATCH(AA307,V307:Z307,0)-1,"")</f>
        <v/>
      </c>
      <c r="AC307">
        <f>IF(AB307&lt;&gt;"",IF(S307=AB307,"Low",IF(AB307=Q307,"High","")),"")</f>
        <v/>
      </c>
      <c r="AE307">
        <f>IF(ISNUMBER(MATCH("N/A",J307:N307,0)),"",IFERROR((5 * SUMPRODUCT(J144:N144,J307:N307) - PRODUCT(SUM(J144:N144),SUM(J307:N307))) / ((5 * SUM((J144^2)+(K144^2)+(L144^2)+(M144^2)+(N144^2))) - SUM(J144:N144)^2),""))</f>
        <v/>
      </c>
      <c r="AF307">
        <f>IFERROR(CORREL(J144:N144,J307:N307),"")</f>
        <v/>
      </c>
      <c r="AZ307">
        <f>IF(Q307=S307,0,1)</f>
        <v/>
      </c>
      <c r="BA307">
        <f>IF(AZ307=1,IF(Q307="","",IF(Q307=N144,"Yes","No")),"")</f>
        <v/>
      </c>
      <c r="BB307">
        <f>IF(BA307="Yes",P307,"")</f>
        <v/>
      </c>
      <c r="BC307">
        <f>IF(AZ307=1,IF(S307="","",IF(S307=N144,"Yes","No")),"")</f>
        <v/>
      </c>
      <c r="BD307">
        <f>IF(BC307="Yes",R307,"")</f>
        <v/>
      </c>
      <c r="BE307">
        <f>IFERROR(IF(SIGN(AE307)=1,"Increasing",IF(SIGN(AE307)=-1,"Decreasing","")),"")</f>
        <v/>
      </c>
      <c r="BF307">
        <f>IF(OR(AND(BE307="Increasing",BA307="Yes"),AND(BE307="Decreasing",BC307="Yes")),"Yes","No")</f>
        <v/>
      </c>
      <c r="BG307">
        <f>IF(I307="pos_trend","Yes","No")</f>
        <v/>
      </c>
      <c r="BH307">
        <f>IF(AF307&lt;&gt;"",IF(ABS(AF307)&gt;0.8,"Yes","No"),"")</f>
        <v/>
      </c>
    </row>
    <row r="308" spans="1:60">
      <c r="I308">
        <f>IF(AND(K308&gt; J308, L308&gt; K308, M308&gt; L308, N308&gt; M308), "pos_trend", IF(AND(K308&lt; J308, L308&lt; K308, M308&lt; L308, N308&lt; M308), "neg_trend", "N/A"))</f>
        <v/>
      </c>
      <c r="J308">
        <f>IFERROR(IF(TRIM(C308)="-", "N/A", IF(RIGHT(C308,1)=")",IF(RIGHT(C308,2)="T)",-1000000000000*VALUE(MID(C308,2,LEN(C308)-3)),IF(RIGHT(C308,2)="M)",-1000000*VALUE(MID(C308,2,LEN(C308)-3)),IF(RIGHT(C308,2)="B)",-1000000000*VALUE(MID(C308,2,LEN(C308)-3)),IF(RIGHT(C308,2)="k)",-1000*VALUE(MID(C308,2,LEN(C308)-3)),VALUE(SUBSTITUTE(C308,",","")))))),IF(RIGHT(C308,1)="T",1000000000000*VALUE(LEFT(C308,LEN(C308)-1)),IF(RIGHT(C308,1)="M",1000000*VALUE(LEFT(C308,LEN(C308)-1)),IF(RIGHT(C308,1)="B",1000000000*VALUE(LEFT(C308,LEN(C308)-1)),IF(RIGHT(C308,1)="%",0.01*VALUE(LEFT(C308,LEN(C308)-1)),IF(RIGHT(C308,1)="k",1000*VALUE(LEFT(C308,LEN(C308)-1)),VALUE(SUBSTITUTE(C308,",",""))))))))),"N/A")</f>
        <v/>
      </c>
      <c r="K308">
        <f>IFERROR(IF(TRIM(D308)="-", "N/A", IF(RIGHT(D308,1)=")",IF(RIGHT(D308,2)="T)",-1000000000000*VALUE(MID(D308,2,LEN(D308)-3)),IF(RIGHT(D308,2)="M)",-1000000*VALUE(MID(D308,2,LEN(D308)-3)),IF(RIGHT(D308,2)="B)",-1000000000*VALUE(MID(D308,2,LEN(D308)-3)),IF(RIGHT(D308,2)="k)",-1000*VALUE(MID(D308,2,LEN(D308)-3)),VALUE(SUBSTITUTE(D308,",","")))))),IF(RIGHT(D308,1)="T",1000000000000*VALUE(LEFT(D308,LEN(D308)-1)),IF(RIGHT(D308,1)="M",1000000*VALUE(LEFT(D308,LEN(D308)-1)),IF(RIGHT(D308,1)="B",1000000000*VALUE(LEFT(D308,LEN(D308)-1)),IF(RIGHT(D308,1)="%",0.01*VALUE(LEFT(D308,LEN(D308)-1)),IF(RIGHT(D308,1)="k",1000*VALUE(LEFT(D308,LEN(D308)-1)),VALUE(SUBSTITUTE(D308,",",""))))))))),"N/A")</f>
        <v/>
      </c>
      <c r="L308">
        <f>IFERROR(IF(TRIM(E308)="-", "N/A", IF(RIGHT(E308,1)=")",IF(RIGHT(E308,2)="T)",-1000000000000*VALUE(MID(E308,2,LEN(E308)-3)),IF(RIGHT(E308,2)="M)",-1000000*VALUE(MID(E308,2,LEN(E308)-3)),IF(RIGHT(E308,2)="B)",-1000000000*VALUE(MID(E308,2,LEN(E308)-3)),IF(RIGHT(E308,2)="k)",-1000*VALUE(MID(E308,2,LEN(E308)-3)),VALUE(SUBSTITUTE(E308,",","")))))),IF(RIGHT(E308,1)="T",1000000000000*VALUE(LEFT(E308,LEN(E308)-1)),IF(RIGHT(E308,1)="M",1000000*VALUE(LEFT(E308,LEN(E308)-1)),IF(RIGHT(E308,1)="B",1000000000*VALUE(LEFT(E308,LEN(E308)-1)),IF(RIGHT(E308,1)="%",0.01*VALUE(LEFT(E308,LEN(E308)-1)),IF(RIGHT(E308,1)="k",1000*VALUE(LEFT(E308,LEN(E308)-1)),VALUE(SUBSTITUTE(E308,",",""))))))))),"N/A")</f>
        <v/>
      </c>
      <c r="M308">
        <f>IFERROR(IF(TRIM(F308)="-", "N/A", IF(RIGHT(F308,1)=")",IF(RIGHT(F308,2)="T)",-1000000000000*VALUE(MID(F308,2,LEN(F308)-3)),IF(RIGHT(F308,2)="M)",-1000000*VALUE(MID(F308,2,LEN(F308)-3)),IF(RIGHT(F308,2)="B)",-1000000000*VALUE(MID(F308,2,LEN(F308)-3)),IF(RIGHT(F308,2)="k)",-1000*VALUE(MID(F308,2,LEN(F308)-3)),VALUE(SUBSTITUTE(F308,",","")))))),IF(RIGHT(F308,1)="T",1000000000000*VALUE(LEFT(F308,LEN(F308)-1)),IF(RIGHT(F308,1)="M",1000000*VALUE(LEFT(F308,LEN(F308)-1)),IF(RIGHT(F308,1)="B",1000000000*VALUE(LEFT(F308,LEN(F308)-1)),IF(RIGHT(F308,1)="%",0.01*VALUE(LEFT(F308,LEN(F308)-1)),IF(RIGHT(F308,1)="k",1000*VALUE(LEFT(F308,LEN(F308)-1)),VALUE(SUBSTITUTE(F308,",",""))))))))),"N/A")</f>
        <v/>
      </c>
      <c r="N308">
        <f>IFERROR(IF(TRIM(G308)="-", "N/A", IF(RIGHT(G308,1)=")",IF(RIGHT(G308,2)="T)",-1000000000000*VALUE(MID(G308,2,LEN(G308)-3)),IF(RIGHT(G308,2)="M)",-1000000*VALUE(MID(G308,2,LEN(G308)-3)),IF(RIGHT(G308,2)="B)",-1000000000*VALUE(MID(G308,2,LEN(G308)-3)),IF(RIGHT(G308,2)="k)",-1000*VALUE(MID(G308,2,LEN(G308)-3)),VALUE(SUBSTITUTE(G308,",","")))))),IF(RIGHT(G308,1)="T",1000000000000*VALUE(LEFT(G308,LEN(G308)-1)),IF(RIGHT(G308,1)="M",1000000*VALUE(LEFT(G308,LEN(G308)-1)),IF(RIGHT(G308,1)="B",1000000000*VALUE(LEFT(G308,LEN(G308)-1)),IF(RIGHT(G308,1)="%",0.01*VALUE(LEFT(G308,LEN(G308)-1)),IF(RIGHT(G308,1)="k",1000*VALUE(LEFT(G308,LEN(G308)-1)),VALUE(SUBSTITUTE(G308,",",""))))))))),"N/A")</f>
        <v/>
      </c>
      <c r="P308">
        <f>MAX(J308:N308)</f>
        <v/>
      </c>
      <c r="Q308">
        <f>IFERROR(J144+MATCH(P308,J308:N308,0)-1,"")</f>
        <v/>
      </c>
      <c r="R308">
        <f>IF(Q308="","",MIN(J308:N308))</f>
        <v/>
      </c>
      <c r="S308">
        <f>IFERROR(J144+MATCH(R308,J308:N308,0)-1,"")</f>
        <v/>
      </c>
      <c r="T308">
        <f>IFERROR(AVERAGE(J308:N308),"")</f>
        <v/>
      </c>
      <c r="U308">
        <f>IFERROR(STDEV(J308:N308),"")</f>
        <v/>
      </c>
      <c r="V308">
        <f>IFERROR(IF(C308="-","",IF(ISBLANK(B308),"",IF(OR(ISNUMBER(FIND("Growth",B308)),ISNUMBER(FIND("Margin",B308))),"",(J308-T308)/U308))),"")</f>
        <v/>
      </c>
      <c r="W308">
        <f>IFERROR(IF(OR(D308="-",ISBLANK(D308)),"",(K308-T308)/U308),"")</f>
        <v/>
      </c>
      <c r="X308">
        <f>IFERROR(IF(OR(E308="-",ISBLANK(E308)),"",(L308-T308)/U308),"")</f>
        <v/>
      </c>
      <c r="Y308">
        <f>IFERROR(IF(OR(F308="-",ISBLANK(F308)),"",(M308-T308)/U308),"")</f>
        <v/>
      </c>
      <c r="Z308">
        <f>IFERROR(IF(OR(G308="-",ISBLANK(G308)),"",(N308-T308)/U308),"")</f>
        <v/>
      </c>
      <c r="AA308">
        <f>IF(MAX(MAX(V308:Z308),ABS(MIN(V308:Z308)))=ABS(MIN(V308:Z308)),MIN(V308:Z308),MAX(V308:Z308))</f>
        <v/>
      </c>
      <c r="AB308">
        <f>IFERROR(V144+MATCH(AA308,V308:Z308,0)-1,"")</f>
        <v/>
      </c>
      <c r="AC308">
        <f>IF(AB308&lt;&gt;"",IF(S308=AB308,"Low",IF(AB308=Q308,"High","")),"")</f>
        <v/>
      </c>
      <c r="AE308">
        <f>IF(ISNUMBER(MATCH("N/A",J308:N308,0)),"",IFERROR((5 * SUMPRODUCT(J144:N144,J308:N308) - PRODUCT(SUM(J144:N144),SUM(J308:N308))) / ((5 * SUM((J144^2)+(K144^2)+(L144^2)+(M144^2)+(N144^2))) - SUM(J144:N144)^2),""))</f>
        <v/>
      </c>
      <c r="AF308">
        <f>IFERROR(CORREL(J144:N144,J308:N308),"")</f>
        <v/>
      </c>
      <c r="AZ308">
        <f>IF(Q308=S308,0,1)</f>
        <v/>
      </c>
      <c r="BA308">
        <f>IF(AZ308=1,IF(Q308="","",IF(Q308=N144,"Yes","No")),"")</f>
        <v/>
      </c>
      <c r="BB308">
        <f>IF(BA308="Yes",P308,"")</f>
        <v/>
      </c>
      <c r="BC308">
        <f>IF(AZ308=1,IF(S308="","",IF(S308=N144,"Yes","No")),"")</f>
        <v/>
      </c>
      <c r="BD308">
        <f>IF(BC308="Yes",R308,"")</f>
        <v/>
      </c>
      <c r="BE308">
        <f>IFERROR(IF(SIGN(AE308)=1,"Increasing",IF(SIGN(AE308)=-1,"Decreasing","")),"")</f>
        <v/>
      </c>
      <c r="BF308">
        <f>IF(OR(AND(BE308="Increasing",BA308="Yes"),AND(BE308="Decreasing",BC308="Yes")),"Yes","No")</f>
        <v/>
      </c>
      <c r="BG308">
        <f>IF(I308="pos_trend","Yes","No")</f>
        <v/>
      </c>
      <c r="BH308">
        <f>IF(AF308&lt;&gt;"",IF(ABS(AF308)&gt;0.8,"Yes","No"),"")</f>
        <v/>
      </c>
    </row>
    <row r="309" spans="1:60">
      <c r="I309">
        <f>IF(AND(K309&gt; J309, L309&gt; K309, M309&gt; L309, N309&gt; M309), "pos_trend", IF(AND(K309&lt; J309, L309&lt; K309, M309&lt; L309, N309&lt; M309), "neg_trend", "N/A"))</f>
        <v/>
      </c>
      <c r="J309">
        <f>IFERROR(IF(TRIM(C309)="-", "N/A", IF(RIGHT(C309,1)=")",IF(RIGHT(C309,2)="T)",-1000000000000*VALUE(MID(C309,2,LEN(C309)-3)),IF(RIGHT(C309,2)="M)",-1000000*VALUE(MID(C309,2,LEN(C309)-3)),IF(RIGHT(C309,2)="B)",-1000000000*VALUE(MID(C309,2,LEN(C309)-3)),IF(RIGHT(C309,2)="k)",-1000*VALUE(MID(C309,2,LEN(C309)-3)),VALUE(SUBSTITUTE(C309,",","")))))),IF(RIGHT(C309,1)="T",1000000000000*VALUE(LEFT(C309,LEN(C309)-1)),IF(RIGHT(C309,1)="M",1000000*VALUE(LEFT(C309,LEN(C309)-1)),IF(RIGHT(C309,1)="B",1000000000*VALUE(LEFT(C309,LEN(C309)-1)),IF(RIGHT(C309,1)="%",0.01*VALUE(LEFT(C309,LEN(C309)-1)),IF(RIGHT(C309,1)="k",1000*VALUE(LEFT(C309,LEN(C309)-1)),VALUE(SUBSTITUTE(C309,",",""))))))))),"N/A")</f>
        <v/>
      </c>
      <c r="K309">
        <f>IFERROR(IF(TRIM(D309)="-", "N/A", IF(RIGHT(D309,1)=")",IF(RIGHT(D309,2)="T)",-1000000000000*VALUE(MID(D309,2,LEN(D309)-3)),IF(RIGHT(D309,2)="M)",-1000000*VALUE(MID(D309,2,LEN(D309)-3)),IF(RIGHT(D309,2)="B)",-1000000000*VALUE(MID(D309,2,LEN(D309)-3)),IF(RIGHT(D309,2)="k)",-1000*VALUE(MID(D309,2,LEN(D309)-3)),VALUE(SUBSTITUTE(D309,",","")))))),IF(RIGHT(D309,1)="T",1000000000000*VALUE(LEFT(D309,LEN(D309)-1)),IF(RIGHT(D309,1)="M",1000000*VALUE(LEFT(D309,LEN(D309)-1)),IF(RIGHT(D309,1)="B",1000000000*VALUE(LEFT(D309,LEN(D309)-1)),IF(RIGHT(D309,1)="%",0.01*VALUE(LEFT(D309,LEN(D309)-1)),IF(RIGHT(D309,1)="k",1000*VALUE(LEFT(D309,LEN(D309)-1)),VALUE(SUBSTITUTE(D309,",",""))))))))),"N/A")</f>
        <v/>
      </c>
      <c r="L309">
        <f>IFERROR(IF(TRIM(E309)="-", "N/A", IF(RIGHT(E309,1)=")",IF(RIGHT(E309,2)="T)",-1000000000000*VALUE(MID(E309,2,LEN(E309)-3)),IF(RIGHT(E309,2)="M)",-1000000*VALUE(MID(E309,2,LEN(E309)-3)),IF(RIGHT(E309,2)="B)",-1000000000*VALUE(MID(E309,2,LEN(E309)-3)),IF(RIGHT(E309,2)="k)",-1000*VALUE(MID(E309,2,LEN(E309)-3)),VALUE(SUBSTITUTE(E309,",","")))))),IF(RIGHT(E309,1)="T",1000000000000*VALUE(LEFT(E309,LEN(E309)-1)),IF(RIGHT(E309,1)="M",1000000*VALUE(LEFT(E309,LEN(E309)-1)),IF(RIGHT(E309,1)="B",1000000000*VALUE(LEFT(E309,LEN(E309)-1)),IF(RIGHT(E309,1)="%",0.01*VALUE(LEFT(E309,LEN(E309)-1)),IF(RIGHT(E309,1)="k",1000*VALUE(LEFT(E309,LEN(E309)-1)),VALUE(SUBSTITUTE(E309,",",""))))))))),"N/A")</f>
        <v/>
      </c>
      <c r="M309">
        <f>IFERROR(IF(TRIM(F309)="-", "N/A", IF(RIGHT(F309,1)=")",IF(RIGHT(F309,2)="T)",-1000000000000*VALUE(MID(F309,2,LEN(F309)-3)),IF(RIGHT(F309,2)="M)",-1000000*VALUE(MID(F309,2,LEN(F309)-3)),IF(RIGHT(F309,2)="B)",-1000000000*VALUE(MID(F309,2,LEN(F309)-3)),IF(RIGHT(F309,2)="k)",-1000*VALUE(MID(F309,2,LEN(F309)-3)),VALUE(SUBSTITUTE(F309,",","")))))),IF(RIGHT(F309,1)="T",1000000000000*VALUE(LEFT(F309,LEN(F309)-1)),IF(RIGHT(F309,1)="M",1000000*VALUE(LEFT(F309,LEN(F309)-1)),IF(RIGHT(F309,1)="B",1000000000*VALUE(LEFT(F309,LEN(F309)-1)),IF(RIGHT(F309,1)="%",0.01*VALUE(LEFT(F309,LEN(F309)-1)),IF(RIGHT(F309,1)="k",1000*VALUE(LEFT(F309,LEN(F309)-1)),VALUE(SUBSTITUTE(F309,",",""))))))))),"N/A")</f>
        <v/>
      </c>
      <c r="N309">
        <f>IFERROR(IF(TRIM(G309)="-", "N/A", IF(RIGHT(G309,1)=")",IF(RIGHT(G309,2)="T)",-1000000000000*VALUE(MID(G309,2,LEN(G309)-3)),IF(RIGHT(G309,2)="M)",-1000000*VALUE(MID(G309,2,LEN(G309)-3)),IF(RIGHT(G309,2)="B)",-1000000000*VALUE(MID(G309,2,LEN(G309)-3)),IF(RIGHT(G309,2)="k)",-1000*VALUE(MID(G309,2,LEN(G309)-3)),VALUE(SUBSTITUTE(G309,",","")))))),IF(RIGHT(G309,1)="T",1000000000000*VALUE(LEFT(G309,LEN(G309)-1)),IF(RIGHT(G309,1)="M",1000000*VALUE(LEFT(G309,LEN(G309)-1)),IF(RIGHT(G309,1)="B",1000000000*VALUE(LEFT(G309,LEN(G309)-1)),IF(RIGHT(G309,1)="%",0.01*VALUE(LEFT(G309,LEN(G309)-1)),IF(RIGHT(G309,1)="k",1000*VALUE(LEFT(G309,LEN(G309)-1)),VALUE(SUBSTITUTE(G309,",",""))))))))),"N/A")</f>
        <v/>
      </c>
      <c r="P309">
        <f>MAX(J309:N309)</f>
        <v/>
      </c>
      <c r="Q309">
        <f>IFERROR(J144+MATCH(P309,J309:N309,0)-1,"")</f>
        <v/>
      </c>
      <c r="R309">
        <f>IF(Q309="","",MIN(J309:N309))</f>
        <v/>
      </c>
      <c r="S309">
        <f>IFERROR(J144+MATCH(R309,J309:N309,0)-1,"")</f>
        <v/>
      </c>
      <c r="T309">
        <f>IFERROR(AVERAGE(J309:N309),"")</f>
        <v/>
      </c>
      <c r="U309">
        <f>IFERROR(STDEV(J309:N309),"")</f>
        <v/>
      </c>
      <c r="V309">
        <f>IFERROR(IF(C309="-","",IF(ISBLANK(B309),"",IF(OR(ISNUMBER(FIND("Growth",B309)),ISNUMBER(FIND("Margin",B309))),"",(J309-T309)/U309))),"")</f>
        <v/>
      </c>
      <c r="W309">
        <f>IFERROR(IF(OR(D309="-",ISBLANK(D309)),"",(K309-T309)/U309),"")</f>
        <v/>
      </c>
      <c r="X309">
        <f>IFERROR(IF(OR(E309="-",ISBLANK(E309)),"",(L309-T309)/U309),"")</f>
        <v/>
      </c>
      <c r="Y309">
        <f>IFERROR(IF(OR(F309="-",ISBLANK(F309)),"",(M309-T309)/U309),"")</f>
        <v/>
      </c>
      <c r="Z309">
        <f>IFERROR(IF(OR(G309="-",ISBLANK(G309)),"",(N309-T309)/U309),"")</f>
        <v/>
      </c>
      <c r="AA309">
        <f>IF(MAX(MAX(V309:Z309),ABS(MIN(V309:Z309)))=ABS(MIN(V309:Z309)),MIN(V309:Z309),MAX(V309:Z309))</f>
        <v/>
      </c>
      <c r="AB309">
        <f>IFERROR(V144+MATCH(AA309,V309:Z309,0)-1,"")</f>
        <v/>
      </c>
      <c r="AC309">
        <f>IF(AB309&lt;&gt;"",IF(S309=AB309,"Low",IF(AB309=Q309,"High","")),"")</f>
        <v/>
      </c>
      <c r="AE309">
        <f>IF(ISNUMBER(MATCH("N/A",J309:N309,0)),"",IFERROR((5 * SUMPRODUCT(J144:N144,J309:N309) - PRODUCT(SUM(J144:N144),SUM(J309:N309))) / ((5 * SUM((J144^2)+(K144^2)+(L144^2)+(M144^2)+(N144^2))) - SUM(J144:N144)^2),""))</f>
        <v/>
      </c>
      <c r="AF309">
        <f>IFERROR(CORREL(J144:N144,J309:N309),"")</f>
        <v/>
      </c>
      <c r="AZ309">
        <f>IF(Q309=S309,0,1)</f>
        <v/>
      </c>
      <c r="BA309">
        <f>IF(AZ309=1,IF(Q309="","",IF(Q309=N144,"Yes","No")),"")</f>
        <v/>
      </c>
      <c r="BB309">
        <f>IF(BA309="Yes",P309,"")</f>
        <v/>
      </c>
      <c r="BC309">
        <f>IF(AZ309=1,IF(S309="","",IF(S309=N144,"Yes","No")),"")</f>
        <v/>
      </c>
      <c r="BD309">
        <f>IF(BC309="Yes",R309,"")</f>
        <v/>
      </c>
      <c r="BE309">
        <f>IFERROR(IF(SIGN(AE309)=1,"Increasing",IF(SIGN(AE309)=-1,"Decreasing","")),"")</f>
        <v/>
      </c>
      <c r="BF309">
        <f>IF(OR(AND(BE309="Increasing",BA309="Yes"),AND(BE309="Decreasing",BC309="Yes")),"Yes","No")</f>
        <v/>
      </c>
      <c r="BG309">
        <f>IF(I309="pos_trend","Yes","No")</f>
        <v/>
      </c>
      <c r="BH309">
        <f>IF(AF309&lt;&gt;"",IF(ABS(AF309)&gt;0.8,"Yes","No"),"")</f>
        <v/>
      </c>
    </row>
    <row r="310" spans="1:60">
      <c r="I310">
        <f>IF(AND(K310&gt; J310, L310&gt; K310, M310&gt; L310, N310&gt; M310), "pos_trend", IF(AND(K310&lt; J310, L310&lt; K310, M310&lt; L310, N310&lt; M310), "neg_trend", "N/A"))</f>
        <v/>
      </c>
      <c r="J310">
        <f>IFERROR(IF(TRIM(C310)="-", "N/A", IF(RIGHT(C310,1)=")",IF(RIGHT(C310,2)="T)",-1000000000000*VALUE(MID(C310,2,LEN(C310)-3)),IF(RIGHT(C310,2)="M)",-1000000*VALUE(MID(C310,2,LEN(C310)-3)),IF(RIGHT(C310,2)="B)",-1000000000*VALUE(MID(C310,2,LEN(C310)-3)),IF(RIGHT(C310,2)="k)",-1000*VALUE(MID(C310,2,LEN(C310)-3)),VALUE(SUBSTITUTE(C310,",","")))))),IF(RIGHT(C310,1)="T",1000000000000*VALUE(LEFT(C310,LEN(C310)-1)),IF(RIGHT(C310,1)="M",1000000*VALUE(LEFT(C310,LEN(C310)-1)),IF(RIGHT(C310,1)="B",1000000000*VALUE(LEFT(C310,LEN(C310)-1)),IF(RIGHT(C310,1)="%",0.01*VALUE(LEFT(C310,LEN(C310)-1)),IF(RIGHT(C310,1)="k",1000*VALUE(LEFT(C310,LEN(C310)-1)),VALUE(SUBSTITUTE(C310,",",""))))))))),"N/A")</f>
        <v/>
      </c>
      <c r="K310">
        <f>IFERROR(IF(TRIM(D310)="-", "N/A", IF(RIGHT(D310,1)=")",IF(RIGHT(D310,2)="T)",-1000000000000*VALUE(MID(D310,2,LEN(D310)-3)),IF(RIGHT(D310,2)="M)",-1000000*VALUE(MID(D310,2,LEN(D310)-3)),IF(RIGHT(D310,2)="B)",-1000000000*VALUE(MID(D310,2,LEN(D310)-3)),IF(RIGHT(D310,2)="k)",-1000*VALUE(MID(D310,2,LEN(D310)-3)),VALUE(SUBSTITUTE(D310,",","")))))),IF(RIGHT(D310,1)="T",1000000000000*VALUE(LEFT(D310,LEN(D310)-1)),IF(RIGHT(D310,1)="M",1000000*VALUE(LEFT(D310,LEN(D310)-1)),IF(RIGHT(D310,1)="B",1000000000*VALUE(LEFT(D310,LEN(D310)-1)),IF(RIGHT(D310,1)="%",0.01*VALUE(LEFT(D310,LEN(D310)-1)),IF(RIGHT(D310,1)="k",1000*VALUE(LEFT(D310,LEN(D310)-1)),VALUE(SUBSTITUTE(D310,",",""))))))))),"N/A")</f>
        <v/>
      </c>
      <c r="L310">
        <f>IFERROR(IF(TRIM(E310)="-", "N/A", IF(RIGHT(E310,1)=")",IF(RIGHT(E310,2)="T)",-1000000000000*VALUE(MID(E310,2,LEN(E310)-3)),IF(RIGHT(E310,2)="M)",-1000000*VALUE(MID(E310,2,LEN(E310)-3)),IF(RIGHT(E310,2)="B)",-1000000000*VALUE(MID(E310,2,LEN(E310)-3)),IF(RIGHT(E310,2)="k)",-1000*VALUE(MID(E310,2,LEN(E310)-3)),VALUE(SUBSTITUTE(E310,",","")))))),IF(RIGHT(E310,1)="T",1000000000000*VALUE(LEFT(E310,LEN(E310)-1)),IF(RIGHT(E310,1)="M",1000000*VALUE(LEFT(E310,LEN(E310)-1)),IF(RIGHT(E310,1)="B",1000000000*VALUE(LEFT(E310,LEN(E310)-1)),IF(RIGHT(E310,1)="%",0.01*VALUE(LEFT(E310,LEN(E310)-1)),IF(RIGHT(E310,1)="k",1000*VALUE(LEFT(E310,LEN(E310)-1)),VALUE(SUBSTITUTE(E310,",",""))))))))),"N/A")</f>
        <v/>
      </c>
      <c r="M310">
        <f>IFERROR(IF(TRIM(F310)="-", "N/A", IF(RIGHT(F310,1)=")",IF(RIGHT(F310,2)="T)",-1000000000000*VALUE(MID(F310,2,LEN(F310)-3)),IF(RIGHT(F310,2)="M)",-1000000*VALUE(MID(F310,2,LEN(F310)-3)),IF(RIGHT(F310,2)="B)",-1000000000*VALUE(MID(F310,2,LEN(F310)-3)),IF(RIGHT(F310,2)="k)",-1000*VALUE(MID(F310,2,LEN(F310)-3)),VALUE(SUBSTITUTE(F310,",","")))))),IF(RIGHT(F310,1)="T",1000000000000*VALUE(LEFT(F310,LEN(F310)-1)),IF(RIGHT(F310,1)="M",1000000*VALUE(LEFT(F310,LEN(F310)-1)),IF(RIGHT(F310,1)="B",1000000000*VALUE(LEFT(F310,LEN(F310)-1)),IF(RIGHT(F310,1)="%",0.01*VALUE(LEFT(F310,LEN(F310)-1)),IF(RIGHT(F310,1)="k",1000*VALUE(LEFT(F310,LEN(F310)-1)),VALUE(SUBSTITUTE(F310,",",""))))))))),"N/A")</f>
        <v/>
      </c>
      <c r="N310">
        <f>IFERROR(IF(TRIM(G310)="-", "N/A", IF(RIGHT(G310,1)=")",IF(RIGHT(G310,2)="T)",-1000000000000*VALUE(MID(G310,2,LEN(G310)-3)),IF(RIGHT(G310,2)="M)",-1000000*VALUE(MID(G310,2,LEN(G310)-3)),IF(RIGHT(G310,2)="B)",-1000000000*VALUE(MID(G310,2,LEN(G310)-3)),IF(RIGHT(G310,2)="k)",-1000*VALUE(MID(G310,2,LEN(G310)-3)),VALUE(SUBSTITUTE(G310,",","")))))),IF(RIGHT(G310,1)="T",1000000000000*VALUE(LEFT(G310,LEN(G310)-1)),IF(RIGHT(G310,1)="M",1000000*VALUE(LEFT(G310,LEN(G310)-1)),IF(RIGHT(G310,1)="B",1000000000*VALUE(LEFT(G310,LEN(G310)-1)),IF(RIGHT(G310,1)="%",0.01*VALUE(LEFT(G310,LEN(G310)-1)),IF(RIGHT(G310,1)="k",1000*VALUE(LEFT(G310,LEN(G310)-1)),VALUE(SUBSTITUTE(G310,",",""))))))))),"N/A")</f>
        <v/>
      </c>
      <c r="P310">
        <f>MAX(J310:N310)</f>
        <v/>
      </c>
      <c r="Q310">
        <f>IFERROR(J144+MATCH(P310,J310:N310,0)-1,"")</f>
        <v/>
      </c>
      <c r="R310">
        <f>IF(Q310="","",MIN(J310:N310))</f>
        <v/>
      </c>
      <c r="S310">
        <f>IFERROR(J144+MATCH(R310,J310:N310,0)-1,"")</f>
        <v/>
      </c>
      <c r="T310">
        <f>IFERROR(AVERAGE(J310:N310),"")</f>
        <v/>
      </c>
      <c r="U310">
        <f>IFERROR(STDEV(J310:N310),"")</f>
        <v/>
      </c>
      <c r="V310">
        <f>IFERROR(IF(C310="-","",IF(ISBLANK(B310),"",IF(OR(ISNUMBER(FIND("Growth",B310)),ISNUMBER(FIND("Margin",B310))),"",(J310-T310)/U310))),"")</f>
        <v/>
      </c>
      <c r="W310">
        <f>IFERROR(IF(OR(D310="-",ISBLANK(D310)),"",(K310-T310)/U310),"")</f>
        <v/>
      </c>
      <c r="X310">
        <f>IFERROR(IF(OR(E310="-",ISBLANK(E310)),"",(L310-T310)/U310),"")</f>
        <v/>
      </c>
      <c r="Y310">
        <f>IFERROR(IF(OR(F310="-",ISBLANK(F310)),"",(M310-T310)/U310),"")</f>
        <v/>
      </c>
      <c r="Z310">
        <f>IFERROR(IF(OR(G310="-",ISBLANK(G310)),"",(N310-T310)/U310),"")</f>
        <v/>
      </c>
      <c r="AA310">
        <f>IF(MAX(MAX(V310:Z310),ABS(MIN(V310:Z310)))=ABS(MIN(V310:Z310)),MIN(V310:Z310),MAX(V310:Z310))</f>
        <v/>
      </c>
      <c r="AB310">
        <f>IFERROR(V144+MATCH(AA310,V310:Z310,0)-1,"")</f>
        <v/>
      </c>
      <c r="AC310">
        <f>IF(AB310&lt;&gt;"",IF(S310=AB310,"Low",IF(AB310=Q310,"High","")),"")</f>
        <v/>
      </c>
      <c r="AE310">
        <f>IF(ISNUMBER(MATCH("N/A",J310:N310,0)),"",IFERROR((5 * SUMPRODUCT(J144:N144,J310:N310) - PRODUCT(SUM(J144:N144),SUM(J310:N310))) / ((5 * SUM((J144^2)+(K144^2)+(L144^2)+(M144^2)+(N144^2))) - SUM(J144:N144)^2),""))</f>
        <v/>
      </c>
      <c r="AF310">
        <f>IFERROR(CORREL(J144:N144,J310:N310),"")</f>
        <v/>
      </c>
      <c r="AZ310">
        <f>IF(Q310=S310,0,1)</f>
        <v/>
      </c>
      <c r="BA310">
        <f>IF(AZ310=1,IF(Q310="","",IF(Q310=N144,"Yes","No")),"")</f>
        <v/>
      </c>
      <c r="BB310">
        <f>IF(BA310="Yes",P310,"")</f>
        <v/>
      </c>
      <c r="BC310">
        <f>IF(AZ310=1,IF(S310="","",IF(S310=N144,"Yes","No")),"")</f>
        <v/>
      </c>
      <c r="BD310">
        <f>IF(BC310="Yes",R310,"")</f>
        <v/>
      </c>
      <c r="BE310">
        <f>IFERROR(IF(SIGN(AE310)=1,"Increasing",IF(SIGN(AE310)=-1,"Decreasing","")),"")</f>
        <v/>
      </c>
      <c r="BF310">
        <f>IF(OR(AND(BE310="Increasing",BA310="Yes"),AND(BE310="Decreasing",BC310="Yes")),"Yes","No")</f>
        <v/>
      </c>
      <c r="BG310">
        <f>IF(I310="pos_trend","Yes","No")</f>
        <v/>
      </c>
      <c r="BH310">
        <f>IF(AF310&lt;&gt;"",IF(ABS(AF310)&gt;0.8,"Yes","No"),"")</f>
        <v/>
      </c>
    </row>
    <row r="311" spans="1:60">
      <c r="P311">
        <f>MAX(J311:N311)</f>
        <v/>
      </c>
      <c r="Q311">
        <f>IFERROR(J144+MATCH(P311,J311:N311,0)-1,"")</f>
        <v/>
      </c>
      <c r="R311">
        <f>IF(Q311="","",MIN(J311:N311))</f>
        <v/>
      </c>
      <c r="S311">
        <f>IFERROR(J144+MATCH(R311,J311:N311,0)-1,"")</f>
        <v/>
      </c>
      <c r="T311">
        <f>IFERROR(AVERAGE(J311:N311),"")</f>
        <v/>
      </c>
      <c r="U311">
        <f>IFERROR(STDEV(J311:N311),"")</f>
        <v/>
      </c>
      <c r="V311">
        <f>IFERROR(IF(C311="-","",IF(ISBLANK(B311),"",IF(OR(ISNUMBER(FIND("Growth",B311)),ISNUMBER(FIND("Margin",B311))),"",(J311-T311)/U311))),"")</f>
        <v/>
      </c>
      <c r="W311">
        <f>IFERROR(IF(OR(D311="-",ISBLANK(D311)),"",(K311-T311)/U311),"")</f>
        <v/>
      </c>
      <c r="X311">
        <f>IFERROR(IF(OR(E311="-",ISBLANK(E311)),"",(L311-T311)/U311),"")</f>
        <v/>
      </c>
      <c r="Y311">
        <f>IFERROR(IF(OR(F311="-",ISBLANK(F311)),"",(M311-T311)/U311),"")</f>
        <v/>
      </c>
      <c r="Z311">
        <f>IFERROR(IF(OR(G311="-",ISBLANK(G311)),"",(N311-T311)/U311),"")</f>
        <v/>
      </c>
      <c r="AA311">
        <f>IF(MAX(MAX(V311:Z311),ABS(MIN(V311:Z311)))=ABS(MIN(V311:Z311)),MIN(V311:Z311),MAX(V311:Z311))</f>
        <v/>
      </c>
      <c r="AB311">
        <f>IFERROR(V144+MATCH(AA311,V311:Z311,0)-1,"")</f>
        <v/>
      </c>
      <c r="AC311">
        <f>IF(AB311&lt;&gt;"",IF(S311=AB311,"Low",IF(AB311=Q311,"High","")),"")</f>
        <v/>
      </c>
      <c r="AE311">
        <f>IF(ISNUMBER(MATCH("N/A",J311:N311,0)),"",IFERROR((5 * SUMPRODUCT(J144:N144,J311:N311) - PRODUCT(SUM(J144:N144),SUM(J311:N311))) / ((5 * SUM((J144^2)+(K144^2)+(L144^2)+(M144^2)+(N144^2))) - SUM(J144:N144)^2),""))</f>
        <v/>
      </c>
      <c r="AF311">
        <f>IFERROR(CORREL(J144:N144,J311:N311),"")</f>
        <v/>
      </c>
      <c r="AZ311">
        <f>IF(Q311=S311,0,1)</f>
        <v/>
      </c>
      <c r="BA311">
        <f>IF(AZ311=1,IF(Q311="","",IF(Q311=N144,"Yes","No")),"")</f>
        <v/>
      </c>
      <c r="BB311">
        <f>IF(BA311="Yes",P311,"")</f>
        <v/>
      </c>
      <c r="BC311">
        <f>IF(AZ311=1,IF(S311="","",IF(S311=N144,"Yes","No")),"")</f>
        <v/>
      </c>
      <c r="BD311">
        <f>IF(BC311="Yes",R311,"")</f>
        <v/>
      </c>
      <c r="BE311">
        <f>IFERROR(IF(SIGN(AE311)=1,"Increasing",IF(SIGN(AE311)=-1,"Decreasing","")),"")</f>
        <v/>
      </c>
      <c r="BF311">
        <f>IF(OR(AND(BE311="Increasing",BA311="Yes"),AND(BE311="Decreasing",BC311="Yes")),"Yes","No")</f>
        <v/>
      </c>
      <c r="BG311">
        <f>IF(I311="pos_trend","Yes","No")</f>
        <v/>
      </c>
      <c r="BH311">
        <f>IF(AF311&lt;&gt;"",IF(ABS(AF311)&gt;0.8,"Yes","No"),"")</f>
        <v/>
      </c>
    </row>
    <row r="312" spans="1:60">
      <c r="I312">
        <f>IF(AND(K312&gt; J312, L312&gt; K312, M312&gt; L312, N312&gt; M312), "pos_trend", IF(AND(K312&lt; J312, L312&lt; K312, M312&lt; L312, N312&lt; M312), "neg_trend", "N/A"))</f>
        <v/>
      </c>
      <c r="J312">
        <f>IFERROR(IF(TRIM(C312)="-", "N/A", IF(RIGHT(C312,1)=")",IF(RIGHT(C312,2)="T)",-1000000000000*VALUE(MID(C312,2,LEN(C312)-3)),IF(RIGHT(C312,2)="M)",-1000000*VALUE(MID(C312,2,LEN(C312)-3)),IF(RIGHT(C312,2)="B)",-1000000000*VALUE(MID(C312,2,LEN(C312)-3)),IF(RIGHT(C312,2)="k)",-1000*VALUE(MID(C312,2,LEN(C312)-3)),VALUE(SUBSTITUTE(C312,",","")))))),IF(RIGHT(C312,1)="T",1000000000000*VALUE(LEFT(C312,LEN(C312)-1)),IF(RIGHT(C312,1)="M",1000000*VALUE(LEFT(C312,LEN(C312)-1)),IF(RIGHT(C312,1)="B",1000000000*VALUE(LEFT(C312,LEN(C312)-1)),IF(RIGHT(C312,1)="%",0.01*VALUE(LEFT(C312,LEN(C312)-1)),IF(RIGHT(C312,1)="k",1000*VALUE(LEFT(C312,LEN(C312)-1)),VALUE(SUBSTITUTE(C312,",",""))))))))),"N/A")</f>
        <v/>
      </c>
      <c r="K312">
        <f>IFERROR(IF(TRIM(D312)="-", "N/A", IF(RIGHT(D312,1)=")",IF(RIGHT(D312,2)="T)",-1000000000000*VALUE(MID(D312,2,LEN(D312)-3)),IF(RIGHT(D312,2)="M)",-1000000*VALUE(MID(D312,2,LEN(D312)-3)),IF(RIGHT(D312,2)="B)",-1000000000*VALUE(MID(D312,2,LEN(D312)-3)),IF(RIGHT(D312,2)="k)",-1000*VALUE(MID(D312,2,LEN(D312)-3)),VALUE(SUBSTITUTE(D312,",","")))))),IF(RIGHT(D312,1)="T",1000000000000*VALUE(LEFT(D312,LEN(D312)-1)),IF(RIGHT(D312,1)="M",1000000*VALUE(LEFT(D312,LEN(D312)-1)),IF(RIGHT(D312,1)="B",1000000000*VALUE(LEFT(D312,LEN(D312)-1)),IF(RIGHT(D312,1)="%",0.01*VALUE(LEFT(D312,LEN(D312)-1)),IF(RIGHT(D312,1)="k",1000*VALUE(LEFT(D312,LEN(D312)-1)),VALUE(SUBSTITUTE(D312,",",""))))))))),"N/A")</f>
        <v/>
      </c>
      <c r="L312">
        <f>IFERROR(IF(TRIM(E312)="-", "N/A", IF(RIGHT(E312,1)=")",IF(RIGHT(E312,2)="T)",-1000000000000*VALUE(MID(E312,2,LEN(E312)-3)),IF(RIGHT(E312,2)="M)",-1000000*VALUE(MID(E312,2,LEN(E312)-3)),IF(RIGHT(E312,2)="B)",-1000000000*VALUE(MID(E312,2,LEN(E312)-3)),IF(RIGHT(E312,2)="k)",-1000*VALUE(MID(E312,2,LEN(E312)-3)),VALUE(SUBSTITUTE(E312,",","")))))),IF(RIGHT(E312,1)="T",1000000000000*VALUE(LEFT(E312,LEN(E312)-1)),IF(RIGHT(E312,1)="M",1000000*VALUE(LEFT(E312,LEN(E312)-1)),IF(RIGHT(E312,1)="B",1000000000*VALUE(LEFT(E312,LEN(E312)-1)),IF(RIGHT(E312,1)="%",0.01*VALUE(LEFT(E312,LEN(E312)-1)),IF(RIGHT(E312,1)="k",1000*VALUE(LEFT(E312,LEN(E312)-1)),VALUE(SUBSTITUTE(E312,",",""))))))))),"N/A")</f>
        <v/>
      </c>
      <c r="M312">
        <f>IFERROR(IF(TRIM(F312)="-", "N/A", IF(RIGHT(F312,1)=")",IF(RIGHT(F312,2)="T)",-1000000000000*VALUE(MID(F312,2,LEN(F312)-3)),IF(RIGHT(F312,2)="M)",-1000000*VALUE(MID(F312,2,LEN(F312)-3)),IF(RIGHT(F312,2)="B)",-1000000000*VALUE(MID(F312,2,LEN(F312)-3)),IF(RIGHT(F312,2)="k)",-1000*VALUE(MID(F312,2,LEN(F312)-3)),VALUE(SUBSTITUTE(F312,",","")))))),IF(RIGHT(F312,1)="T",1000000000000*VALUE(LEFT(F312,LEN(F312)-1)),IF(RIGHT(F312,1)="M",1000000*VALUE(LEFT(F312,LEN(F312)-1)),IF(RIGHT(F312,1)="B",1000000000*VALUE(LEFT(F312,LEN(F312)-1)),IF(RIGHT(F312,1)="%",0.01*VALUE(LEFT(F312,LEN(F312)-1)),IF(RIGHT(F312,1)="k",1000*VALUE(LEFT(F312,LEN(F312)-1)),VALUE(SUBSTITUTE(F312,",",""))))))))),"N/A")</f>
        <v/>
      </c>
      <c r="N312">
        <f>IFERROR(IF(TRIM(G312)="-", "N/A", IF(RIGHT(G312,1)=")",IF(RIGHT(G312,2)="T)",-1000000000000*VALUE(MID(G312,2,LEN(G312)-3)),IF(RIGHT(G312,2)="M)",-1000000*VALUE(MID(G312,2,LEN(G312)-3)),IF(RIGHT(G312,2)="B)",-1000000000*VALUE(MID(G312,2,LEN(G312)-3)),IF(RIGHT(G312,2)="k)",-1000*VALUE(MID(G312,2,LEN(G312)-3)),VALUE(SUBSTITUTE(G312,",","")))))),IF(RIGHT(G312,1)="T",1000000000000*VALUE(LEFT(G312,LEN(G312)-1)),IF(RIGHT(G312,1)="M",1000000*VALUE(LEFT(G312,LEN(G312)-1)),IF(RIGHT(G312,1)="B",1000000000*VALUE(LEFT(G312,LEN(G312)-1)),IF(RIGHT(G312,1)="%",0.01*VALUE(LEFT(G312,LEN(G312)-1)),IF(RIGHT(G312,1)="k",1000*VALUE(LEFT(G312,LEN(G312)-1)),VALUE(SUBSTITUTE(G312,",",""))))))))),"N/A")</f>
        <v/>
      </c>
      <c r="P312">
        <f>MAX(J312:N312)</f>
        <v/>
      </c>
      <c r="Q312">
        <f>IFERROR(J144+MATCH(P312,J312:N312,0)-1,"")</f>
        <v/>
      </c>
      <c r="R312">
        <f>IF(Q312="","",MIN(J312:N312))</f>
        <v/>
      </c>
      <c r="S312">
        <f>IFERROR(J144+MATCH(R312,J312:N312,0)-1,"")</f>
        <v/>
      </c>
      <c r="T312">
        <f>IFERROR(AVERAGE(J312:N312),"")</f>
        <v/>
      </c>
      <c r="U312">
        <f>IFERROR(STDEV(J312:N312),"")</f>
        <v/>
      </c>
      <c r="V312">
        <f>IFERROR(IF(C312="-","",IF(ISBLANK(B312),"",IF(OR(ISNUMBER(FIND("Growth",B312)),ISNUMBER(FIND("Margin",B312))),"",(J312-T312)/U312))),"")</f>
        <v/>
      </c>
      <c r="W312">
        <f>IFERROR(IF(OR(D312="-",ISBLANK(D312)),"",(K312-T312)/U312),"")</f>
        <v/>
      </c>
      <c r="X312">
        <f>IFERROR(IF(OR(E312="-",ISBLANK(E312)),"",(L312-T312)/U312),"")</f>
        <v/>
      </c>
      <c r="Y312">
        <f>IFERROR(IF(OR(F312="-",ISBLANK(F312)),"",(M312-T312)/U312),"")</f>
        <v/>
      </c>
      <c r="Z312">
        <f>IFERROR(IF(OR(G312="-",ISBLANK(G312)),"",(N312-T312)/U312),"")</f>
        <v/>
      </c>
      <c r="AA312">
        <f>IF(MAX(MAX(V312:Z312),ABS(MIN(V312:Z312)))=ABS(MIN(V312:Z312)),MIN(V312:Z312),MAX(V312:Z312))</f>
        <v/>
      </c>
      <c r="AB312">
        <f>IFERROR(V144+MATCH(AA312,V312:Z312,0)-1,"")</f>
        <v/>
      </c>
      <c r="AC312">
        <f>IF(AB312&lt;&gt;"",IF(S312=AB312,"Low",IF(AB312=Q312,"High","")),"")</f>
        <v/>
      </c>
      <c r="AE312">
        <f>IF(ISNUMBER(MATCH("N/A",J312:N312,0)),"",IFERROR((5 * SUMPRODUCT(J144:N144,J312:N312) - PRODUCT(SUM(J144:N144),SUM(J312:N312))) / ((5 * SUM((J144^2)+(K144^2)+(L144^2)+(M144^2)+(N144^2))) - SUM(J144:N144)^2),""))</f>
        <v/>
      </c>
      <c r="AF312">
        <f>IFERROR(CORREL(J144:N144,J312:N312),"")</f>
        <v/>
      </c>
      <c r="AZ312">
        <f>IF(Q312=S312,0,1)</f>
        <v/>
      </c>
      <c r="BA312">
        <f>IF(AZ312=1,IF(Q312="","",IF(Q312=N144,"Yes","No")),"")</f>
        <v/>
      </c>
      <c r="BB312">
        <f>IF(BA312="Yes",P312,"")</f>
        <v/>
      </c>
      <c r="BC312">
        <f>IF(AZ312=1,IF(S312="","",IF(S312=N144,"Yes","No")),"")</f>
        <v/>
      </c>
      <c r="BD312">
        <f>IF(BC312="Yes",R312,"")</f>
        <v/>
      </c>
      <c r="BE312">
        <f>IFERROR(IF(SIGN(AE312)=1,"Increasing",IF(SIGN(AE312)=-1,"Decreasing","")),"")</f>
        <v/>
      </c>
      <c r="BF312">
        <f>IF(OR(AND(BE312="Increasing",BA312="Yes"),AND(BE312="Decreasing",BC312="Yes")),"Yes","No")</f>
        <v/>
      </c>
      <c r="BG312">
        <f>IF(I312="pos_trend","Yes","No")</f>
        <v/>
      </c>
      <c r="BH312">
        <f>IF(AF312&lt;&gt;"",IF(ABS(AF312)&gt;0.8,"Yes","No"),"")</f>
        <v/>
      </c>
    </row>
    <row r="313" spans="1:60">
      <c r="I313">
        <f>IF(AND(K313&gt; J313, L313&gt; K313, M313&gt; L313, N313&gt; M313), "pos_trend", IF(AND(K313&lt; J313, L313&lt; K313, M313&lt; L313, N313&lt; M313), "neg_trend", "N/A"))</f>
        <v/>
      </c>
      <c r="J313">
        <f>IFERROR(IF(TRIM(C313)="-", "N/A", IF(RIGHT(C313,1)=")",IF(RIGHT(C313,2)="T)",-1000000000000*VALUE(MID(C313,2,LEN(C313)-3)),IF(RIGHT(C313,2)="M)",-1000000*VALUE(MID(C313,2,LEN(C313)-3)),IF(RIGHT(C313,2)="B)",-1000000000*VALUE(MID(C313,2,LEN(C313)-3)),IF(RIGHT(C313,2)="k)",-1000*VALUE(MID(C313,2,LEN(C313)-3)),VALUE(SUBSTITUTE(C313,",","")))))),IF(RIGHT(C313,1)="T",1000000000000*VALUE(LEFT(C313,LEN(C313)-1)),IF(RIGHT(C313,1)="M",1000000*VALUE(LEFT(C313,LEN(C313)-1)),IF(RIGHT(C313,1)="B",1000000000*VALUE(LEFT(C313,LEN(C313)-1)),IF(RIGHT(C313,1)="%",0.01*VALUE(LEFT(C313,LEN(C313)-1)),IF(RIGHT(C313,1)="k",1000*VALUE(LEFT(C313,LEN(C313)-1)),VALUE(SUBSTITUTE(C313,",",""))))))))),"N/A")</f>
        <v/>
      </c>
      <c r="K313">
        <f>IFERROR(IF(TRIM(D313)="-", "N/A", IF(RIGHT(D313,1)=")",IF(RIGHT(D313,2)="T)",-1000000000000*VALUE(MID(D313,2,LEN(D313)-3)),IF(RIGHT(D313,2)="M)",-1000000*VALUE(MID(D313,2,LEN(D313)-3)),IF(RIGHT(D313,2)="B)",-1000000000*VALUE(MID(D313,2,LEN(D313)-3)),IF(RIGHT(D313,2)="k)",-1000*VALUE(MID(D313,2,LEN(D313)-3)),VALUE(SUBSTITUTE(D313,",","")))))),IF(RIGHT(D313,1)="T",1000000000000*VALUE(LEFT(D313,LEN(D313)-1)),IF(RIGHT(D313,1)="M",1000000*VALUE(LEFT(D313,LEN(D313)-1)),IF(RIGHT(D313,1)="B",1000000000*VALUE(LEFT(D313,LEN(D313)-1)),IF(RIGHT(D313,1)="%",0.01*VALUE(LEFT(D313,LEN(D313)-1)),IF(RIGHT(D313,1)="k",1000*VALUE(LEFT(D313,LEN(D313)-1)),VALUE(SUBSTITUTE(D313,",",""))))))))),"N/A")</f>
        <v/>
      </c>
      <c r="L313">
        <f>IFERROR(IF(TRIM(E313)="-", "N/A", IF(RIGHT(E313,1)=")",IF(RIGHT(E313,2)="T)",-1000000000000*VALUE(MID(E313,2,LEN(E313)-3)),IF(RIGHT(E313,2)="M)",-1000000*VALUE(MID(E313,2,LEN(E313)-3)),IF(RIGHT(E313,2)="B)",-1000000000*VALUE(MID(E313,2,LEN(E313)-3)),IF(RIGHT(E313,2)="k)",-1000*VALUE(MID(E313,2,LEN(E313)-3)),VALUE(SUBSTITUTE(E313,",","")))))),IF(RIGHT(E313,1)="T",1000000000000*VALUE(LEFT(E313,LEN(E313)-1)),IF(RIGHT(E313,1)="M",1000000*VALUE(LEFT(E313,LEN(E313)-1)),IF(RIGHT(E313,1)="B",1000000000*VALUE(LEFT(E313,LEN(E313)-1)),IF(RIGHT(E313,1)="%",0.01*VALUE(LEFT(E313,LEN(E313)-1)),IF(RIGHT(E313,1)="k",1000*VALUE(LEFT(E313,LEN(E313)-1)),VALUE(SUBSTITUTE(E313,",",""))))))))),"N/A")</f>
        <v/>
      </c>
      <c r="M313">
        <f>IFERROR(IF(TRIM(F313)="-", "N/A", IF(RIGHT(F313,1)=")",IF(RIGHT(F313,2)="T)",-1000000000000*VALUE(MID(F313,2,LEN(F313)-3)),IF(RIGHT(F313,2)="M)",-1000000*VALUE(MID(F313,2,LEN(F313)-3)),IF(RIGHT(F313,2)="B)",-1000000000*VALUE(MID(F313,2,LEN(F313)-3)),IF(RIGHT(F313,2)="k)",-1000*VALUE(MID(F313,2,LEN(F313)-3)),VALUE(SUBSTITUTE(F313,",","")))))),IF(RIGHT(F313,1)="T",1000000000000*VALUE(LEFT(F313,LEN(F313)-1)),IF(RIGHT(F313,1)="M",1000000*VALUE(LEFT(F313,LEN(F313)-1)),IF(RIGHT(F313,1)="B",1000000000*VALUE(LEFT(F313,LEN(F313)-1)),IF(RIGHT(F313,1)="%",0.01*VALUE(LEFT(F313,LEN(F313)-1)),IF(RIGHT(F313,1)="k",1000*VALUE(LEFT(F313,LEN(F313)-1)),VALUE(SUBSTITUTE(F313,",",""))))))))),"N/A")</f>
        <v/>
      </c>
      <c r="N313">
        <f>IFERROR(IF(TRIM(G313)="-", "N/A", IF(RIGHT(G313,1)=")",IF(RIGHT(G313,2)="T)",-1000000000000*VALUE(MID(G313,2,LEN(G313)-3)),IF(RIGHT(G313,2)="M)",-1000000*VALUE(MID(G313,2,LEN(G313)-3)),IF(RIGHT(G313,2)="B)",-1000000000*VALUE(MID(G313,2,LEN(G313)-3)),IF(RIGHT(G313,2)="k)",-1000*VALUE(MID(G313,2,LEN(G313)-3)),VALUE(SUBSTITUTE(G313,",","")))))),IF(RIGHT(G313,1)="T",1000000000000*VALUE(LEFT(G313,LEN(G313)-1)),IF(RIGHT(G313,1)="M",1000000*VALUE(LEFT(G313,LEN(G313)-1)),IF(RIGHT(G313,1)="B",1000000000*VALUE(LEFT(G313,LEN(G313)-1)),IF(RIGHT(G313,1)="%",0.01*VALUE(LEFT(G313,LEN(G313)-1)),IF(RIGHT(G313,1)="k",1000*VALUE(LEFT(G313,LEN(G313)-1)),VALUE(SUBSTITUTE(G313,",",""))))))))),"N/A")</f>
        <v/>
      </c>
      <c r="P313">
        <f>MAX(J313:N313)</f>
        <v/>
      </c>
      <c r="Q313">
        <f>IFERROR(J144+MATCH(P313,J313:N313,0)-1,"")</f>
        <v/>
      </c>
      <c r="R313">
        <f>IF(Q313="","",MIN(J313:N313))</f>
        <v/>
      </c>
      <c r="S313">
        <f>IFERROR(J144+MATCH(R313,J313:N313,0)-1,"")</f>
        <v/>
      </c>
      <c r="T313">
        <f>IFERROR(AVERAGE(J313:N313),"")</f>
        <v/>
      </c>
      <c r="U313">
        <f>IFERROR(STDEV(J313:N313),"")</f>
        <v/>
      </c>
      <c r="V313">
        <f>IFERROR(IF(C313="-","",IF(ISBLANK(B313),"",IF(OR(ISNUMBER(FIND("Growth",B313)),ISNUMBER(FIND("Margin",B313))),"",(J313-T313)/U313))),"")</f>
        <v/>
      </c>
      <c r="W313">
        <f>IFERROR(IF(OR(D313="-",ISBLANK(D313)),"",(K313-T313)/U313),"")</f>
        <v/>
      </c>
      <c r="X313">
        <f>IFERROR(IF(OR(E313="-",ISBLANK(E313)),"",(L313-T313)/U313),"")</f>
        <v/>
      </c>
      <c r="Y313">
        <f>IFERROR(IF(OR(F313="-",ISBLANK(F313)),"",(M313-T313)/U313),"")</f>
        <v/>
      </c>
      <c r="Z313">
        <f>IFERROR(IF(OR(G313="-",ISBLANK(G313)),"",(N313-T313)/U313),"")</f>
        <v/>
      </c>
      <c r="AA313">
        <f>IF(MAX(MAX(V313:Z313),ABS(MIN(V313:Z313)))=ABS(MIN(V313:Z313)),MIN(V313:Z313),MAX(V313:Z313))</f>
        <v/>
      </c>
      <c r="AB313">
        <f>IFERROR(V144+MATCH(AA313,V313:Z313,0)-1,"")</f>
        <v/>
      </c>
      <c r="AC313">
        <f>IF(AB313&lt;&gt;"",IF(S313=AB313,"Low",IF(AB313=Q313,"High","")),"")</f>
        <v/>
      </c>
      <c r="AE313">
        <f>IF(ISNUMBER(MATCH("N/A",J313:N313,0)),"",IFERROR((5 * SUMPRODUCT(J144:N144,J313:N313) - PRODUCT(SUM(J144:N144),SUM(J313:N313))) / ((5 * SUM((J144^2)+(K144^2)+(L144^2)+(M144^2)+(N144^2))) - SUM(J144:N144)^2),""))</f>
        <v/>
      </c>
      <c r="AF313">
        <f>IFERROR(CORREL(J144:N144,J313:N313),"")</f>
        <v/>
      </c>
      <c r="AZ313">
        <f>IF(Q313=S313,0,1)</f>
        <v/>
      </c>
      <c r="BA313">
        <f>IF(AZ313=1,IF(Q313="","",IF(Q313=N144,"Yes","No")),"")</f>
        <v/>
      </c>
      <c r="BB313">
        <f>IF(BA313="Yes",P313,"")</f>
        <v/>
      </c>
      <c r="BC313">
        <f>IF(AZ313=1,IF(S313="","",IF(S313=N144,"Yes","No")),"")</f>
        <v/>
      </c>
      <c r="BD313">
        <f>IF(BC313="Yes",R313,"")</f>
        <v/>
      </c>
      <c r="BE313">
        <f>IFERROR(IF(SIGN(AE313)=1,"Increasing",IF(SIGN(AE313)=-1,"Decreasing","")),"")</f>
        <v/>
      </c>
      <c r="BF313">
        <f>IF(OR(AND(BE313="Increasing",BA313="Yes"),AND(BE313="Decreasing",BC313="Yes")),"Yes","No")</f>
        <v/>
      </c>
      <c r="BG313">
        <f>IF(I313="pos_trend","Yes","No")</f>
        <v/>
      </c>
      <c r="BH313">
        <f>IF(AF313&lt;&gt;"",IF(ABS(AF313)&gt;0.8,"Yes","No"),"")</f>
        <v/>
      </c>
    </row>
    <row r="314" spans="1:60">
      <c r="I314">
        <f>IF(AND(K314&gt; J314, L314&gt; K314, M314&gt; L314, N314&gt; M314), "pos_trend", IF(AND(K314&lt; J314, L314&lt; K314, M314&lt; L314, N314&lt; M314), "neg_trend", "N/A"))</f>
        <v/>
      </c>
      <c r="J314">
        <f>IFERROR(IF(TRIM(C314)="-", "N/A", IF(RIGHT(C314,1)=")",IF(RIGHT(C314,2)="T)",-1000000000000*VALUE(MID(C314,2,LEN(C314)-3)),IF(RIGHT(C314,2)="M)",-1000000*VALUE(MID(C314,2,LEN(C314)-3)),IF(RIGHT(C314,2)="B)",-1000000000*VALUE(MID(C314,2,LEN(C314)-3)),IF(RIGHT(C314,2)="k)",-1000*VALUE(MID(C314,2,LEN(C314)-3)),VALUE(SUBSTITUTE(C314,",","")))))),IF(RIGHT(C314,1)="T",1000000000000*VALUE(LEFT(C314,LEN(C314)-1)),IF(RIGHT(C314,1)="M",1000000*VALUE(LEFT(C314,LEN(C314)-1)),IF(RIGHT(C314,1)="B",1000000000*VALUE(LEFT(C314,LEN(C314)-1)),IF(RIGHT(C314,1)="%",0.01*VALUE(LEFT(C314,LEN(C314)-1)),IF(RIGHT(C314,1)="k",1000*VALUE(LEFT(C314,LEN(C314)-1)),VALUE(SUBSTITUTE(C314,",",""))))))))),"N/A")</f>
        <v/>
      </c>
      <c r="K314">
        <f>IFERROR(IF(TRIM(D314)="-", "N/A", IF(RIGHT(D314,1)=")",IF(RIGHT(D314,2)="T)",-1000000000000*VALUE(MID(D314,2,LEN(D314)-3)),IF(RIGHT(D314,2)="M)",-1000000*VALUE(MID(D314,2,LEN(D314)-3)),IF(RIGHT(D314,2)="B)",-1000000000*VALUE(MID(D314,2,LEN(D314)-3)),IF(RIGHT(D314,2)="k)",-1000*VALUE(MID(D314,2,LEN(D314)-3)),VALUE(SUBSTITUTE(D314,",","")))))),IF(RIGHT(D314,1)="T",1000000000000*VALUE(LEFT(D314,LEN(D314)-1)),IF(RIGHT(D314,1)="M",1000000*VALUE(LEFT(D314,LEN(D314)-1)),IF(RIGHT(D314,1)="B",1000000000*VALUE(LEFT(D314,LEN(D314)-1)),IF(RIGHT(D314,1)="%",0.01*VALUE(LEFT(D314,LEN(D314)-1)),IF(RIGHT(D314,1)="k",1000*VALUE(LEFT(D314,LEN(D314)-1)),VALUE(SUBSTITUTE(D314,",",""))))))))),"N/A")</f>
        <v/>
      </c>
      <c r="L314">
        <f>IFERROR(IF(TRIM(E314)="-", "N/A", IF(RIGHT(E314,1)=")",IF(RIGHT(E314,2)="T)",-1000000000000*VALUE(MID(E314,2,LEN(E314)-3)),IF(RIGHT(E314,2)="M)",-1000000*VALUE(MID(E314,2,LEN(E314)-3)),IF(RIGHT(E314,2)="B)",-1000000000*VALUE(MID(E314,2,LEN(E314)-3)),IF(RIGHT(E314,2)="k)",-1000*VALUE(MID(E314,2,LEN(E314)-3)),VALUE(SUBSTITUTE(E314,",","")))))),IF(RIGHT(E314,1)="T",1000000000000*VALUE(LEFT(E314,LEN(E314)-1)),IF(RIGHT(E314,1)="M",1000000*VALUE(LEFT(E314,LEN(E314)-1)),IF(RIGHT(E314,1)="B",1000000000*VALUE(LEFT(E314,LEN(E314)-1)),IF(RIGHT(E314,1)="%",0.01*VALUE(LEFT(E314,LEN(E314)-1)),IF(RIGHT(E314,1)="k",1000*VALUE(LEFT(E314,LEN(E314)-1)),VALUE(SUBSTITUTE(E314,",",""))))))))),"N/A")</f>
        <v/>
      </c>
      <c r="M314">
        <f>IFERROR(IF(TRIM(F314)="-", "N/A", IF(RIGHT(F314,1)=")",IF(RIGHT(F314,2)="T)",-1000000000000*VALUE(MID(F314,2,LEN(F314)-3)),IF(RIGHT(F314,2)="M)",-1000000*VALUE(MID(F314,2,LEN(F314)-3)),IF(RIGHT(F314,2)="B)",-1000000000*VALUE(MID(F314,2,LEN(F314)-3)),IF(RIGHT(F314,2)="k)",-1000*VALUE(MID(F314,2,LEN(F314)-3)),VALUE(SUBSTITUTE(F314,",","")))))),IF(RIGHT(F314,1)="T",1000000000000*VALUE(LEFT(F314,LEN(F314)-1)),IF(RIGHT(F314,1)="M",1000000*VALUE(LEFT(F314,LEN(F314)-1)),IF(RIGHT(F314,1)="B",1000000000*VALUE(LEFT(F314,LEN(F314)-1)),IF(RIGHT(F314,1)="%",0.01*VALUE(LEFT(F314,LEN(F314)-1)),IF(RIGHT(F314,1)="k",1000*VALUE(LEFT(F314,LEN(F314)-1)),VALUE(SUBSTITUTE(F314,",",""))))))))),"N/A")</f>
        <v/>
      </c>
      <c r="N314">
        <f>IFERROR(IF(TRIM(G314)="-", "N/A", IF(RIGHT(G314,1)=")",IF(RIGHT(G314,2)="T)",-1000000000000*VALUE(MID(G314,2,LEN(G314)-3)),IF(RIGHT(G314,2)="M)",-1000000*VALUE(MID(G314,2,LEN(G314)-3)),IF(RIGHT(G314,2)="B)",-1000000000*VALUE(MID(G314,2,LEN(G314)-3)),IF(RIGHT(G314,2)="k)",-1000*VALUE(MID(G314,2,LEN(G314)-3)),VALUE(SUBSTITUTE(G314,",","")))))),IF(RIGHT(G314,1)="T",1000000000000*VALUE(LEFT(G314,LEN(G314)-1)),IF(RIGHT(G314,1)="M",1000000*VALUE(LEFT(G314,LEN(G314)-1)),IF(RIGHT(G314,1)="B",1000000000*VALUE(LEFT(G314,LEN(G314)-1)),IF(RIGHT(G314,1)="%",0.01*VALUE(LEFT(G314,LEN(G314)-1)),IF(RIGHT(G314,1)="k",1000*VALUE(LEFT(G314,LEN(G314)-1)),VALUE(SUBSTITUTE(G314,",",""))))))))),"N/A")</f>
        <v/>
      </c>
      <c r="P314">
        <f>MAX(J314:N314)</f>
        <v/>
      </c>
      <c r="Q314">
        <f>IFERROR(J144+MATCH(P314,J314:N314,0)-1,"")</f>
        <v/>
      </c>
      <c r="R314">
        <f>IF(Q314="","",MIN(J314:N314))</f>
        <v/>
      </c>
      <c r="S314">
        <f>IFERROR(J144+MATCH(R314,J314:N314,0)-1,"")</f>
        <v/>
      </c>
      <c r="T314">
        <f>IFERROR(AVERAGE(J314:N314),"")</f>
        <v/>
      </c>
      <c r="U314">
        <f>IFERROR(STDEV(J314:N314),"")</f>
        <v/>
      </c>
      <c r="V314">
        <f>IFERROR(IF(C314="-","",IF(ISBLANK(B314),"",IF(OR(ISNUMBER(FIND("Growth",B314)),ISNUMBER(FIND("Margin",B314))),"",(J314-T314)/U314))),"")</f>
        <v/>
      </c>
      <c r="W314">
        <f>IFERROR(IF(OR(D314="-",ISBLANK(D314)),"",(K314-T314)/U314),"")</f>
        <v/>
      </c>
      <c r="X314">
        <f>IFERROR(IF(OR(E314="-",ISBLANK(E314)),"",(L314-T314)/U314),"")</f>
        <v/>
      </c>
      <c r="Y314">
        <f>IFERROR(IF(OR(F314="-",ISBLANK(F314)),"",(M314-T314)/U314),"")</f>
        <v/>
      </c>
      <c r="Z314">
        <f>IFERROR(IF(OR(G314="-",ISBLANK(G314)),"",(N314-T314)/U314),"")</f>
        <v/>
      </c>
      <c r="AA314">
        <f>IF(MAX(MAX(V314:Z314),ABS(MIN(V314:Z314)))=ABS(MIN(V314:Z314)),MIN(V314:Z314),MAX(V314:Z314))</f>
        <v/>
      </c>
      <c r="AB314">
        <f>IFERROR(V144+MATCH(AA314,V314:Z314,0)-1,"")</f>
        <v/>
      </c>
      <c r="AC314">
        <f>IF(AB314&lt;&gt;"",IF(S314=AB314,"Low",IF(AB314=Q314,"High","")),"")</f>
        <v/>
      </c>
      <c r="AE314">
        <f>IF(ISNUMBER(MATCH("N/A",J314:N314,0)),"",IFERROR((5 * SUMPRODUCT(J144:N144,J314:N314) - PRODUCT(SUM(J144:N144),SUM(J314:N314))) / ((5 * SUM((J144^2)+(K144^2)+(L144^2)+(M144^2)+(N144^2))) - SUM(J144:N144)^2),""))</f>
        <v/>
      </c>
      <c r="AF314">
        <f>IFERROR(CORREL(J144:N144,J314:N314),"")</f>
        <v/>
      </c>
      <c r="AZ314">
        <f>IF(Q314=S314,0,1)</f>
        <v/>
      </c>
      <c r="BA314">
        <f>IF(AZ314=1,IF(Q314="","",IF(Q314=N144,"Yes","No")),"")</f>
        <v/>
      </c>
      <c r="BB314">
        <f>IF(BA314="Yes",P314,"")</f>
        <v/>
      </c>
      <c r="BC314">
        <f>IF(AZ314=1,IF(S314="","",IF(S314=N144,"Yes","No")),"")</f>
        <v/>
      </c>
      <c r="BD314">
        <f>IF(BC314="Yes",R314,"")</f>
        <v/>
      </c>
      <c r="BE314">
        <f>IFERROR(IF(SIGN(AE314)=1,"Increasing",IF(SIGN(AE314)=-1,"Decreasing","")),"")</f>
        <v/>
      </c>
      <c r="BF314">
        <f>IF(OR(AND(BE314="Increasing",BA314="Yes"),AND(BE314="Decreasing",BC314="Yes")),"Yes","No")</f>
        <v/>
      </c>
      <c r="BG314">
        <f>IF(I314="pos_trend","Yes","No")</f>
        <v/>
      </c>
      <c r="BH314">
        <f>IF(AF314&lt;&gt;"",IF(ABS(AF314)&gt;0.8,"Yes","No"),"")</f>
        <v/>
      </c>
    </row>
    <row r="315" spans="1:60">
      <c r="I315">
        <f>IF(AND(K315&gt; J315, L315&gt; K315, M315&gt; L315, N315&gt; M315), "pos_trend", IF(AND(K315&lt; J315, L315&lt; K315, M315&lt; L315, N315&lt; M315), "neg_trend", "N/A"))</f>
        <v/>
      </c>
      <c r="J315">
        <f>IFERROR(IF(TRIM(C315)="-", "N/A", IF(RIGHT(C315,1)=")",IF(RIGHT(C315,2)="T)",-1000000000000*VALUE(MID(C315,2,LEN(C315)-3)),IF(RIGHT(C315,2)="M)",-1000000*VALUE(MID(C315,2,LEN(C315)-3)),IF(RIGHT(C315,2)="B)",-1000000000*VALUE(MID(C315,2,LEN(C315)-3)),IF(RIGHT(C315,2)="k)",-1000*VALUE(MID(C315,2,LEN(C315)-3)),VALUE(SUBSTITUTE(C315,",","")))))),IF(RIGHT(C315,1)="T",1000000000000*VALUE(LEFT(C315,LEN(C315)-1)),IF(RIGHT(C315,1)="M",1000000*VALUE(LEFT(C315,LEN(C315)-1)),IF(RIGHT(C315,1)="B",1000000000*VALUE(LEFT(C315,LEN(C315)-1)),IF(RIGHT(C315,1)="%",0.01*VALUE(LEFT(C315,LEN(C315)-1)),IF(RIGHT(C315,1)="k",1000*VALUE(LEFT(C315,LEN(C315)-1)),VALUE(SUBSTITUTE(C315,",",""))))))))),"N/A")</f>
        <v/>
      </c>
      <c r="K315">
        <f>IFERROR(IF(TRIM(D315)="-", "N/A", IF(RIGHT(D315,1)=")",IF(RIGHT(D315,2)="T)",-1000000000000*VALUE(MID(D315,2,LEN(D315)-3)),IF(RIGHT(D315,2)="M)",-1000000*VALUE(MID(D315,2,LEN(D315)-3)),IF(RIGHT(D315,2)="B)",-1000000000*VALUE(MID(D315,2,LEN(D315)-3)),IF(RIGHT(D315,2)="k)",-1000*VALUE(MID(D315,2,LEN(D315)-3)),VALUE(SUBSTITUTE(D315,",","")))))),IF(RIGHT(D315,1)="T",1000000000000*VALUE(LEFT(D315,LEN(D315)-1)),IF(RIGHT(D315,1)="M",1000000*VALUE(LEFT(D315,LEN(D315)-1)),IF(RIGHT(D315,1)="B",1000000000*VALUE(LEFT(D315,LEN(D315)-1)),IF(RIGHT(D315,1)="%",0.01*VALUE(LEFT(D315,LEN(D315)-1)),IF(RIGHT(D315,1)="k",1000*VALUE(LEFT(D315,LEN(D315)-1)),VALUE(SUBSTITUTE(D315,",",""))))))))),"N/A")</f>
        <v/>
      </c>
      <c r="L315">
        <f>IFERROR(IF(TRIM(E315)="-", "N/A", IF(RIGHT(E315,1)=")",IF(RIGHT(E315,2)="T)",-1000000000000*VALUE(MID(E315,2,LEN(E315)-3)),IF(RIGHT(E315,2)="M)",-1000000*VALUE(MID(E315,2,LEN(E315)-3)),IF(RIGHT(E315,2)="B)",-1000000000*VALUE(MID(E315,2,LEN(E315)-3)),IF(RIGHT(E315,2)="k)",-1000*VALUE(MID(E315,2,LEN(E315)-3)),VALUE(SUBSTITUTE(E315,",","")))))),IF(RIGHT(E315,1)="T",1000000000000*VALUE(LEFT(E315,LEN(E315)-1)),IF(RIGHT(E315,1)="M",1000000*VALUE(LEFT(E315,LEN(E315)-1)),IF(RIGHT(E315,1)="B",1000000000*VALUE(LEFT(E315,LEN(E315)-1)),IF(RIGHT(E315,1)="%",0.01*VALUE(LEFT(E315,LEN(E315)-1)),IF(RIGHT(E315,1)="k",1000*VALUE(LEFT(E315,LEN(E315)-1)),VALUE(SUBSTITUTE(E315,",",""))))))))),"N/A")</f>
        <v/>
      </c>
      <c r="M315">
        <f>IFERROR(IF(TRIM(F315)="-", "N/A", IF(RIGHT(F315,1)=")",IF(RIGHT(F315,2)="T)",-1000000000000*VALUE(MID(F315,2,LEN(F315)-3)),IF(RIGHT(F315,2)="M)",-1000000*VALUE(MID(F315,2,LEN(F315)-3)),IF(RIGHT(F315,2)="B)",-1000000000*VALUE(MID(F315,2,LEN(F315)-3)),IF(RIGHT(F315,2)="k)",-1000*VALUE(MID(F315,2,LEN(F315)-3)),VALUE(SUBSTITUTE(F315,",","")))))),IF(RIGHT(F315,1)="T",1000000000000*VALUE(LEFT(F315,LEN(F315)-1)),IF(RIGHT(F315,1)="M",1000000*VALUE(LEFT(F315,LEN(F315)-1)),IF(RIGHT(F315,1)="B",1000000000*VALUE(LEFT(F315,LEN(F315)-1)),IF(RIGHT(F315,1)="%",0.01*VALUE(LEFT(F315,LEN(F315)-1)),IF(RIGHT(F315,1)="k",1000*VALUE(LEFT(F315,LEN(F315)-1)),VALUE(SUBSTITUTE(F315,",",""))))))))),"N/A")</f>
        <v/>
      </c>
      <c r="N315">
        <f>IFERROR(IF(TRIM(G315)="-", "N/A", IF(RIGHT(G315,1)=")",IF(RIGHT(G315,2)="T)",-1000000000000*VALUE(MID(G315,2,LEN(G315)-3)),IF(RIGHT(G315,2)="M)",-1000000*VALUE(MID(G315,2,LEN(G315)-3)),IF(RIGHT(G315,2)="B)",-1000000000*VALUE(MID(G315,2,LEN(G315)-3)),IF(RIGHT(G315,2)="k)",-1000*VALUE(MID(G315,2,LEN(G315)-3)),VALUE(SUBSTITUTE(G315,",","")))))),IF(RIGHT(G315,1)="T",1000000000000*VALUE(LEFT(G315,LEN(G315)-1)),IF(RIGHT(G315,1)="M",1000000*VALUE(LEFT(G315,LEN(G315)-1)),IF(RIGHT(G315,1)="B",1000000000*VALUE(LEFT(G315,LEN(G315)-1)),IF(RIGHT(G315,1)="%",0.01*VALUE(LEFT(G315,LEN(G315)-1)),IF(RIGHT(G315,1)="k",1000*VALUE(LEFT(G315,LEN(G315)-1)),VALUE(SUBSTITUTE(G315,",",""))))))))),"N/A")</f>
        <v/>
      </c>
      <c r="P315">
        <f>MAX(J315:N315)</f>
        <v/>
      </c>
      <c r="Q315">
        <f>IFERROR(J144+MATCH(P315,J315:N315,0)-1,"")</f>
        <v/>
      </c>
      <c r="R315">
        <f>IF(Q315="","",MIN(J315:N315))</f>
        <v/>
      </c>
      <c r="S315">
        <f>IFERROR(J144+MATCH(R315,J315:N315,0)-1,"")</f>
        <v/>
      </c>
      <c r="T315">
        <f>IFERROR(AVERAGE(J315:N315),"")</f>
        <v/>
      </c>
      <c r="U315">
        <f>IFERROR(STDEV(J315:N315),"")</f>
        <v/>
      </c>
      <c r="V315">
        <f>IFERROR(IF(C315="-","",IF(ISBLANK(B315),"",IF(OR(ISNUMBER(FIND("Growth",B315)),ISNUMBER(FIND("Margin",B315))),"",(J315-T315)/U315))),"")</f>
        <v/>
      </c>
      <c r="W315">
        <f>IFERROR(IF(OR(D315="-",ISBLANK(D315)),"",(K315-T315)/U315),"")</f>
        <v/>
      </c>
      <c r="X315">
        <f>IFERROR(IF(OR(E315="-",ISBLANK(E315)),"",(L315-T315)/U315),"")</f>
        <v/>
      </c>
      <c r="Y315">
        <f>IFERROR(IF(OR(F315="-",ISBLANK(F315)),"",(M315-T315)/U315),"")</f>
        <v/>
      </c>
      <c r="Z315">
        <f>IFERROR(IF(OR(G315="-",ISBLANK(G315)),"",(N315-T315)/U315),"")</f>
        <v/>
      </c>
      <c r="AA315">
        <f>IF(MAX(MAX(V315:Z315),ABS(MIN(V315:Z315)))=ABS(MIN(V315:Z315)),MIN(V315:Z315),MAX(V315:Z315))</f>
        <v/>
      </c>
      <c r="AB315">
        <f>IFERROR(V144+MATCH(AA315,V315:Z315,0)-1,"")</f>
        <v/>
      </c>
      <c r="AC315">
        <f>IF(AB315&lt;&gt;"",IF(S315=AB315,"Low",IF(AB315=Q315,"High","")),"")</f>
        <v/>
      </c>
      <c r="AE315">
        <f>IF(ISNUMBER(MATCH("N/A",J315:N315,0)),"",IFERROR((5 * SUMPRODUCT(J144:N144,J315:N315) - PRODUCT(SUM(J144:N144),SUM(J315:N315))) / ((5 * SUM((J144^2)+(K144^2)+(L144^2)+(M144^2)+(N144^2))) - SUM(J144:N144)^2),""))</f>
        <v/>
      </c>
      <c r="AF315">
        <f>IFERROR(CORREL(J144:N144,J315:N315),"")</f>
        <v/>
      </c>
      <c r="AZ315">
        <f>IF(Q315=S315,0,1)</f>
        <v/>
      </c>
      <c r="BA315">
        <f>IF(AZ315=1,IF(Q315="","",IF(Q315=N144,"Yes","No")),"")</f>
        <v/>
      </c>
      <c r="BB315">
        <f>IF(BA315="Yes",P315,"")</f>
        <v/>
      </c>
      <c r="BC315">
        <f>IF(AZ315=1,IF(S315="","",IF(S315=N144,"Yes","No")),"")</f>
        <v/>
      </c>
      <c r="BD315">
        <f>IF(BC315="Yes",R315,"")</f>
        <v/>
      </c>
      <c r="BE315">
        <f>IFERROR(IF(SIGN(AE315)=1,"Increasing",IF(SIGN(AE315)=-1,"Decreasing","")),"")</f>
        <v/>
      </c>
      <c r="BF315">
        <f>IF(OR(AND(BE315="Increasing",BA315="Yes"),AND(BE315="Decreasing",BC315="Yes")),"Yes","No")</f>
        <v/>
      </c>
      <c r="BG315">
        <f>IF(I315="pos_trend","Yes","No")</f>
        <v/>
      </c>
      <c r="BH315">
        <f>IF(AF315&lt;&gt;"",IF(ABS(AF315)&gt;0.8,"Yes","No"),"")</f>
        <v/>
      </c>
    </row>
    <row r="316" spans="1:60">
      <c r="I316">
        <f>IF(AND(K316&gt; J316, L316&gt; K316, M316&gt; L316, N316&gt; M316), "pos_trend", IF(AND(K316&lt; J316, L316&lt; K316, M316&lt; L316, N316&lt; M316), "neg_trend", "N/A"))</f>
        <v/>
      </c>
      <c r="J316">
        <f>IFERROR(IF(TRIM(C316)="-", "N/A", IF(RIGHT(C316,1)=")",IF(RIGHT(C316,2)="T)",-1000000000000*VALUE(MID(C316,2,LEN(C316)-3)),IF(RIGHT(C316,2)="M)",-1000000*VALUE(MID(C316,2,LEN(C316)-3)),IF(RIGHT(C316,2)="B)",-1000000000*VALUE(MID(C316,2,LEN(C316)-3)),IF(RIGHT(C316,2)="k)",-1000*VALUE(MID(C316,2,LEN(C316)-3)),VALUE(SUBSTITUTE(C316,",","")))))),IF(RIGHT(C316,1)="T",1000000000000*VALUE(LEFT(C316,LEN(C316)-1)),IF(RIGHT(C316,1)="M",1000000*VALUE(LEFT(C316,LEN(C316)-1)),IF(RIGHT(C316,1)="B",1000000000*VALUE(LEFT(C316,LEN(C316)-1)),IF(RIGHT(C316,1)="%",0.01*VALUE(LEFT(C316,LEN(C316)-1)),IF(RIGHT(C316,1)="k",1000*VALUE(LEFT(C316,LEN(C316)-1)),VALUE(SUBSTITUTE(C316,",",""))))))))),"N/A")</f>
        <v/>
      </c>
      <c r="K316">
        <f>IFERROR(IF(TRIM(D316)="-", "N/A", IF(RIGHT(D316,1)=")",IF(RIGHT(D316,2)="T)",-1000000000000*VALUE(MID(D316,2,LEN(D316)-3)),IF(RIGHT(D316,2)="M)",-1000000*VALUE(MID(D316,2,LEN(D316)-3)),IF(RIGHT(D316,2)="B)",-1000000000*VALUE(MID(D316,2,LEN(D316)-3)),IF(RIGHT(D316,2)="k)",-1000*VALUE(MID(D316,2,LEN(D316)-3)),VALUE(SUBSTITUTE(D316,",","")))))),IF(RIGHT(D316,1)="T",1000000000000*VALUE(LEFT(D316,LEN(D316)-1)),IF(RIGHT(D316,1)="M",1000000*VALUE(LEFT(D316,LEN(D316)-1)),IF(RIGHT(D316,1)="B",1000000000*VALUE(LEFT(D316,LEN(D316)-1)),IF(RIGHT(D316,1)="%",0.01*VALUE(LEFT(D316,LEN(D316)-1)),IF(RIGHT(D316,1)="k",1000*VALUE(LEFT(D316,LEN(D316)-1)),VALUE(SUBSTITUTE(D316,",",""))))))))),"N/A")</f>
        <v/>
      </c>
      <c r="L316">
        <f>IFERROR(IF(TRIM(E316)="-", "N/A", IF(RIGHT(E316,1)=")",IF(RIGHT(E316,2)="T)",-1000000000000*VALUE(MID(E316,2,LEN(E316)-3)),IF(RIGHT(E316,2)="M)",-1000000*VALUE(MID(E316,2,LEN(E316)-3)),IF(RIGHT(E316,2)="B)",-1000000000*VALUE(MID(E316,2,LEN(E316)-3)),IF(RIGHT(E316,2)="k)",-1000*VALUE(MID(E316,2,LEN(E316)-3)),VALUE(SUBSTITUTE(E316,",","")))))),IF(RIGHT(E316,1)="T",1000000000000*VALUE(LEFT(E316,LEN(E316)-1)),IF(RIGHT(E316,1)="M",1000000*VALUE(LEFT(E316,LEN(E316)-1)),IF(RIGHT(E316,1)="B",1000000000*VALUE(LEFT(E316,LEN(E316)-1)),IF(RIGHT(E316,1)="%",0.01*VALUE(LEFT(E316,LEN(E316)-1)),IF(RIGHT(E316,1)="k",1000*VALUE(LEFT(E316,LEN(E316)-1)),VALUE(SUBSTITUTE(E316,",",""))))))))),"N/A")</f>
        <v/>
      </c>
      <c r="M316">
        <f>IFERROR(IF(TRIM(F316)="-", "N/A", IF(RIGHT(F316,1)=")",IF(RIGHT(F316,2)="T)",-1000000000000*VALUE(MID(F316,2,LEN(F316)-3)),IF(RIGHT(F316,2)="M)",-1000000*VALUE(MID(F316,2,LEN(F316)-3)),IF(RIGHT(F316,2)="B)",-1000000000*VALUE(MID(F316,2,LEN(F316)-3)),IF(RIGHT(F316,2)="k)",-1000*VALUE(MID(F316,2,LEN(F316)-3)),VALUE(SUBSTITUTE(F316,",","")))))),IF(RIGHT(F316,1)="T",1000000000000*VALUE(LEFT(F316,LEN(F316)-1)),IF(RIGHT(F316,1)="M",1000000*VALUE(LEFT(F316,LEN(F316)-1)),IF(RIGHT(F316,1)="B",1000000000*VALUE(LEFT(F316,LEN(F316)-1)),IF(RIGHT(F316,1)="%",0.01*VALUE(LEFT(F316,LEN(F316)-1)),IF(RIGHT(F316,1)="k",1000*VALUE(LEFT(F316,LEN(F316)-1)),VALUE(SUBSTITUTE(F316,",",""))))))))),"N/A")</f>
        <v/>
      </c>
      <c r="N316">
        <f>IFERROR(IF(TRIM(G316)="-", "N/A", IF(RIGHT(G316,1)=")",IF(RIGHT(G316,2)="T)",-1000000000000*VALUE(MID(G316,2,LEN(G316)-3)),IF(RIGHT(G316,2)="M)",-1000000*VALUE(MID(G316,2,LEN(G316)-3)),IF(RIGHT(G316,2)="B)",-1000000000*VALUE(MID(G316,2,LEN(G316)-3)),IF(RIGHT(G316,2)="k)",-1000*VALUE(MID(G316,2,LEN(G316)-3)),VALUE(SUBSTITUTE(G316,",","")))))),IF(RIGHT(G316,1)="T",1000000000000*VALUE(LEFT(G316,LEN(G316)-1)),IF(RIGHT(G316,1)="M",1000000*VALUE(LEFT(G316,LEN(G316)-1)),IF(RIGHT(G316,1)="B",1000000000*VALUE(LEFT(G316,LEN(G316)-1)),IF(RIGHT(G316,1)="%",0.01*VALUE(LEFT(G316,LEN(G316)-1)),IF(RIGHT(G316,1)="k",1000*VALUE(LEFT(G316,LEN(G316)-1)),VALUE(SUBSTITUTE(G316,",",""))))))))),"N/A")</f>
        <v/>
      </c>
      <c r="P316">
        <f>MAX(J316:N316)</f>
        <v/>
      </c>
      <c r="Q316">
        <f>IFERROR(J144+MATCH(P316,J316:N316,0)-1,"")</f>
        <v/>
      </c>
      <c r="R316">
        <f>IF(Q316="","",MIN(J316:N316))</f>
        <v/>
      </c>
      <c r="S316">
        <f>IFERROR(J144+MATCH(R316,J316:N316,0)-1,"")</f>
        <v/>
      </c>
      <c r="T316">
        <f>IFERROR(AVERAGE(J316:N316),"")</f>
        <v/>
      </c>
      <c r="U316">
        <f>IFERROR(STDEV(J316:N316),"")</f>
        <v/>
      </c>
      <c r="V316">
        <f>IFERROR(IF(C316="-","",IF(ISBLANK(B316),"",IF(OR(ISNUMBER(FIND("Growth",B316)),ISNUMBER(FIND("Margin",B316))),"",(J316-T316)/U316))),"")</f>
        <v/>
      </c>
      <c r="W316">
        <f>IFERROR(IF(OR(D316="-",ISBLANK(D316)),"",(K316-T316)/U316),"")</f>
        <v/>
      </c>
      <c r="X316">
        <f>IFERROR(IF(OR(E316="-",ISBLANK(E316)),"",(L316-T316)/U316),"")</f>
        <v/>
      </c>
      <c r="Y316">
        <f>IFERROR(IF(OR(F316="-",ISBLANK(F316)),"",(M316-T316)/U316),"")</f>
        <v/>
      </c>
      <c r="Z316">
        <f>IFERROR(IF(OR(G316="-",ISBLANK(G316)),"",(N316-T316)/U316),"")</f>
        <v/>
      </c>
      <c r="AA316">
        <f>IF(MAX(MAX(V316:Z316),ABS(MIN(V316:Z316)))=ABS(MIN(V316:Z316)),MIN(V316:Z316),MAX(V316:Z316))</f>
        <v/>
      </c>
      <c r="AB316">
        <f>IFERROR(V144+MATCH(AA316,V316:Z316,0)-1,"")</f>
        <v/>
      </c>
      <c r="AC316">
        <f>IF(AB316&lt;&gt;"",IF(S316=AB316,"Low",IF(AB316=Q316,"High","")),"")</f>
        <v/>
      </c>
      <c r="AE316">
        <f>IF(ISNUMBER(MATCH("N/A",J316:N316,0)),"",IFERROR((5 * SUMPRODUCT(J144:N144,J316:N316) - PRODUCT(SUM(J144:N144),SUM(J316:N316))) / ((5 * SUM((J144^2)+(K144^2)+(L144^2)+(M144^2)+(N144^2))) - SUM(J144:N144)^2),""))</f>
        <v/>
      </c>
      <c r="AF316">
        <f>IFERROR(CORREL(J144:N144,J316:N316),"")</f>
        <v/>
      </c>
      <c r="AZ316">
        <f>IF(Q316=S316,0,1)</f>
        <v/>
      </c>
      <c r="BA316">
        <f>IF(AZ316=1,IF(Q316="","",IF(Q316=N144,"Yes","No")),"")</f>
        <v/>
      </c>
      <c r="BB316">
        <f>IF(BA316="Yes",P316,"")</f>
        <v/>
      </c>
      <c r="BC316">
        <f>IF(AZ316=1,IF(S316="","",IF(S316=N144,"Yes","No")),"")</f>
        <v/>
      </c>
      <c r="BD316">
        <f>IF(BC316="Yes",R316,"")</f>
        <v/>
      </c>
      <c r="BE316">
        <f>IFERROR(IF(SIGN(AE316)=1,"Increasing",IF(SIGN(AE316)=-1,"Decreasing","")),"")</f>
        <v/>
      </c>
      <c r="BF316">
        <f>IF(OR(AND(BE316="Increasing",BA316="Yes"),AND(BE316="Decreasing",BC316="Yes")),"Yes","No")</f>
        <v/>
      </c>
      <c r="BG316">
        <f>IF(I316="pos_trend","Yes","No")</f>
        <v/>
      </c>
      <c r="BH316">
        <f>IF(AF316&lt;&gt;"",IF(ABS(AF316)&gt;0.8,"Yes","No"),"")</f>
        <v/>
      </c>
    </row>
    <row r="317" spans="1:60">
      <c r="I317">
        <f>IF(AND(K317&gt; J317, L317&gt; K317, M317&gt; L317, N317&gt; M317), "pos_trend", IF(AND(K317&lt; J317, L317&lt; K317, M317&lt; L317, N317&lt; M317), "neg_trend", "N/A"))</f>
        <v/>
      </c>
      <c r="J317">
        <f>IFERROR(IF(TRIM(C317)="-", "N/A", IF(RIGHT(C317,1)=")",IF(RIGHT(C317,2)="T)",-1000000000000*VALUE(MID(C317,2,LEN(C317)-3)),IF(RIGHT(C317,2)="M)",-1000000*VALUE(MID(C317,2,LEN(C317)-3)),IF(RIGHT(C317,2)="B)",-1000000000*VALUE(MID(C317,2,LEN(C317)-3)),IF(RIGHT(C317,2)="k)",-1000*VALUE(MID(C317,2,LEN(C317)-3)),VALUE(SUBSTITUTE(C317,",","")))))),IF(RIGHT(C317,1)="T",1000000000000*VALUE(LEFT(C317,LEN(C317)-1)),IF(RIGHT(C317,1)="M",1000000*VALUE(LEFT(C317,LEN(C317)-1)),IF(RIGHT(C317,1)="B",1000000000*VALUE(LEFT(C317,LEN(C317)-1)),IF(RIGHT(C317,1)="%",0.01*VALUE(LEFT(C317,LEN(C317)-1)),IF(RIGHT(C317,1)="k",1000*VALUE(LEFT(C317,LEN(C317)-1)),VALUE(SUBSTITUTE(C317,",",""))))))))),"N/A")</f>
        <v/>
      </c>
      <c r="K317">
        <f>IFERROR(IF(TRIM(D317)="-", "N/A", IF(RIGHT(D317,1)=")",IF(RIGHT(D317,2)="T)",-1000000000000*VALUE(MID(D317,2,LEN(D317)-3)),IF(RIGHT(D317,2)="M)",-1000000*VALUE(MID(D317,2,LEN(D317)-3)),IF(RIGHT(D317,2)="B)",-1000000000*VALUE(MID(D317,2,LEN(D317)-3)),IF(RIGHT(D317,2)="k)",-1000*VALUE(MID(D317,2,LEN(D317)-3)),VALUE(SUBSTITUTE(D317,",","")))))),IF(RIGHT(D317,1)="T",1000000000000*VALUE(LEFT(D317,LEN(D317)-1)),IF(RIGHT(D317,1)="M",1000000*VALUE(LEFT(D317,LEN(D317)-1)),IF(RIGHT(D317,1)="B",1000000000*VALUE(LEFT(D317,LEN(D317)-1)),IF(RIGHT(D317,1)="%",0.01*VALUE(LEFT(D317,LEN(D317)-1)),IF(RIGHT(D317,1)="k",1000*VALUE(LEFT(D317,LEN(D317)-1)),VALUE(SUBSTITUTE(D317,",",""))))))))),"N/A")</f>
        <v/>
      </c>
      <c r="L317">
        <f>IFERROR(IF(TRIM(E317)="-", "N/A", IF(RIGHT(E317,1)=")",IF(RIGHT(E317,2)="T)",-1000000000000*VALUE(MID(E317,2,LEN(E317)-3)),IF(RIGHT(E317,2)="M)",-1000000*VALUE(MID(E317,2,LEN(E317)-3)),IF(RIGHT(E317,2)="B)",-1000000000*VALUE(MID(E317,2,LEN(E317)-3)),IF(RIGHT(E317,2)="k)",-1000*VALUE(MID(E317,2,LEN(E317)-3)),VALUE(SUBSTITUTE(E317,",","")))))),IF(RIGHT(E317,1)="T",1000000000000*VALUE(LEFT(E317,LEN(E317)-1)),IF(RIGHT(E317,1)="M",1000000*VALUE(LEFT(E317,LEN(E317)-1)),IF(RIGHT(E317,1)="B",1000000000*VALUE(LEFT(E317,LEN(E317)-1)),IF(RIGHT(E317,1)="%",0.01*VALUE(LEFT(E317,LEN(E317)-1)),IF(RIGHT(E317,1)="k",1000*VALUE(LEFT(E317,LEN(E317)-1)),VALUE(SUBSTITUTE(E317,",",""))))))))),"N/A")</f>
        <v/>
      </c>
      <c r="M317">
        <f>IFERROR(IF(TRIM(F317)="-", "N/A", IF(RIGHT(F317,1)=")",IF(RIGHT(F317,2)="T)",-1000000000000*VALUE(MID(F317,2,LEN(F317)-3)),IF(RIGHT(F317,2)="M)",-1000000*VALUE(MID(F317,2,LEN(F317)-3)),IF(RIGHT(F317,2)="B)",-1000000000*VALUE(MID(F317,2,LEN(F317)-3)),IF(RIGHT(F317,2)="k)",-1000*VALUE(MID(F317,2,LEN(F317)-3)),VALUE(SUBSTITUTE(F317,",","")))))),IF(RIGHT(F317,1)="T",1000000000000*VALUE(LEFT(F317,LEN(F317)-1)),IF(RIGHT(F317,1)="M",1000000*VALUE(LEFT(F317,LEN(F317)-1)),IF(RIGHT(F317,1)="B",1000000000*VALUE(LEFT(F317,LEN(F317)-1)),IF(RIGHT(F317,1)="%",0.01*VALUE(LEFT(F317,LEN(F317)-1)),IF(RIGHT(F317,1)="k",1000*VALUE(LEFT(F317,LEN(F317)-1)),VALUE(SUBSTITUTE(F317,",",""))))))))),"N/A")</f>
        <v/>
      </c>
      <c r="N317">
        <f>IFERROR(IF(TRIM(G317)="-", "N/A", IF(RIGHT(G317,1)=")",IF(RIGHT(G317,2)="T)",-1000000000000*VALUE(MID(G317,2,LEN(G317)-3)),IF(RIGHT(G317,2)="M)",-1000000*VALUE(MID(G317,2,LEN(G317)-3)),IF(RIGHT(G317,2)="B)",-1000000000*VALUE(MID(G317,2,LEN(G317)-3)),IF(RIGHT(G317,2)="k)",-1000*VALUE(MID(G317,2,LEN(G317)-3)),VALUE(SUBSTITUTE(G317,",","")))))),IF(RIGHT(G317,1)="T",1000000000000*VALUE(LEFT(G317,LEN(G317)-1)),IF(RIGHT(G317,1)="M",1000000*VALUE(LEFT(G317,LEN(G317)-1)),IF(RIGHT(G317,1)="B",1000000000*VALUE(LEFT(G317,LEN(G317)-1)),IF(RIGHT(G317,1)="%",0.01*VALUE(LEFT(G317,LEN(G317)-1)),IF(RIGHT(G317,1)="k",1000*VALUE(LEFT(G317,LEN(G317)-1)),VALUE(SUBSTITUTE(G317,",",""))))))))),"N/A")</f>
        <v/>
      </c>
      <c r="P317">
        <f>MAX(J317:N317)</f>
        <v/>
      </c>
      <c r="Q317">
        <f>IFERROR(J144+MATCH(P317,J317:N317,0)-1,"")</f>
        <v/>
      </c>
      <c r="R317">
        <f>IF(Q317="","",MIN(J317:N317))</f>
        <v/>
      </c>
      <c r="S317">
        <f>IFERROR(J144+MATCH(R317,J317:N317,0)-1,"")</f>
        <v/>
      </c>
      <c r="T317">
        <f>IFERROR(AVERAGE(J317:N317),"")</f>
        <v/>
      </c>
      <c r="U317">
        <f>IFERROR(STDEV(J317:N317),"")</f>
        <v/>
      </c>
      <c r="V317">
        <f>IFERROR(IF(C317="-","",IF(ISBLANK(B317),"",IF(OR(ISNUMBER(FIND("Growth",B317)),ISNUMBER(FIND("Margin",B317))),"",(J317-T317)/U317))),"")</f>
        <v/>
      </c>
      <c r="W317">
        <f>IFERROR(IF(OR(D317="-",ISBLANK(D317)),"",(K317-T317)/U317),"")</f>
        <v/>
      </c>
      <c r="X317">
        <f>IFERROR(IF(OR(E317="-",ISBLANK(E317)),"",(L317-T317)/U317),"")</f>
        <v/>
      </c>
      <c r="Y317">
        <f>IFERROR(IF(OR(F317="-",ISBLANK(F317)),"",(M317-T317)/U317),"")</f>
        <v/>
      </c>
      <c r="Z317">
        <f>IFERROR(IF(OR(G317="-",ISBLANK(G317)),"",(N317-T317)/U317),"")</f>
        <v/>
      </c>
      <c r="AA317">
        <f>IF(MAX(MAX(V317:Z317),ABS(MIN(V317:Z317)))=ABS(MIN(V317:Z317)),MIN(V317:Z317),MAX(V317:Z317))</f>
        <v/>
      </c>
      <c r="AB317">
        <f>IFERROR(V144+MATCH(AA317,V317:Z317,0)-1,"")</f>
        <v/>
      </c>
      <c r="AC317">
        <f>IF(AB317&lt;&gt;"",IF(S317=AB317,"Low",IF(AB317=Q317,"High","")),"")</f>
        <v/>
      </c>
      <c r="AE317">
        <f>IF(ISNUMBER(MATCH("N/A",J317:N317,0)),"",IFERROR((5 * SUMPRODUCT(J144:N144,J317:N317) - PRODUCT(SUM(J144:N144),SUM(J317:N317))) / ((5 * SUM((J144^2)+(K144^2)+(L144^2)+(M144^2)+(N144^2))) - SUM(J144:N144)^2),""))</f>
        <v/>
      </c>
      <c r="AF317">
        <f>IFERROR(CORREL(J144:N144,J317:N317),"")</f>
        <v/>
      </c>
      <c r="AZ317">
        <f>IF(Q317=S317,0,1)</f>
        <v/>
      </c>
      <c r="BA317">
        <f>IF(AZ317=1,IF(Q317="","",IF(Q317=N144,"Yes","No")),"")</f>
        <v/>
      </c>
      <c r="BB317">
        <f>IF(BA317="Yes",P317,"")</f>
        <v/>
      </c>
      <c r="BC317">
        <f>IF(AZ317=1,IF(S317="","",IF(S317=N144,"Yes","No")),"")</f>
        <v/>
      </c>
      <c r="BD317">
        <f>IF(BC317="Yes",R317,"")</f>
        <v/>
      </c>
      <c r="BE317">
        <f>IFERROR(IF(SIGN(AE317)=1,"Increasing",IF(SIGN(AE317)=-1,"Decreasing","")),"")</f>
        <v/>
      </c>
      <c r="BF317">
        <f>IF(OR(AND(BE317="Increasing",BA317="Yes"),AND(BE317="Decreasing",BC317="Yes")),"Yes","No")</f>
        <v/>
      </c>
      <c r="BG317">
        <f>IF(I317="pos_trend","Yes","No")</f>
        <v/>
      </c>
      <c r="BH317">
        <f>IF(AF317&lt;&gt;"",IF(ABS(AF317)&gt;0.8,"Yes","No"),"")</f>
        <v/>
      </c>
    </row>
    <row r="318" spans="1:60">
      <c r="I318">
        <f>IF(AND(K318&gt; J318, L318&gt; K318, M318&gt; L318, N318&gt; M318), "pos_trend", IF(AND(K318&lt; J318, L318&lt; K318, M318&lt; L318, N318&lt; M318), "neg_trend", "N/A"))</f>
        <v/>
      </c>
      <c r="J318">
        <f>IFERROR(IF(TRIM(C318)="-", "N/A", IF(RIGHT(C318,1)=")",IF(RIGHT(C318,2)="T)",-1000000000000*VALUE(MID(C318,2,LEN(C318)-3)),IF(RIGHT(C318,2)="M)",-1000000*VALUE(MID(C318,2,LEN(C318)-3)),IF(RIGHT(C318,2)="B)",-1000000000*VALUE(MID(C318,2,LEN(C318)-3)),IF(RIGHT(C318,2)="k)",-1000*VALUE(MID(C318,2,LEN(C318)-3)),VALUE(SUBSTITUTE(C318,",","")))))),IF(RIGHT(C318,1)="T",1000000000000*VALUE(LEFT(C318,LEN(C318)-1)),IF(RIGHT(C318,1)="M",1000000*VALUE(LEFT(C318,LEN(C318)-1)),IF(RIGHT(C318,1)="B",1000000000*VALUE(LEFT(C318,LEN(C318)-1)),IF(RIGHT(C318,1)="%",0.01*VALUE(LEFT(C318,LEN(C318)-1)),IF(RIGHT(C318,1)="k",1000*VALUE(LEFT(C318,LEN(C318)-1)),VALUE(SUBSTITUTE(C318,",",""))))))))),"N/A")</f>
        <v/>
      </c>
      <c r="K318">
        <f>IFERROR(IF(TRIM(D318)="-", "N/A", IF(RIGHT(D318,1)=")",IF(RIGHT(D318,2)="T)",-1000000000000*VALUE(MID(D318,2,LEN(D318)-3)),IF(RIGHT(D318,2)="M)",-1000000*VALUE(MID(D318,2,LEN(D318)-3)),IF(RIGHT(D318,2)="B)",-1000000000*VALUE(MID(D318,2,LEN(D318)-3)),IF(RIGHT(D318,2)="k)",-1000*VALUE(MID(D318,2,LEN(D318)-3)),VALUE(SUBSTITUTE(D318,",","")))))),IF(RIGHT(D318,1)="T",1000000000000*VALUE(LEFT(D318,LEN(D318)-1)),IF(RIGHT(D318,1)="M",1000000*VALUE(LEFT(D318,LEN(D318)-1)),IF(RIGHT(D318,1)="B",1000000000*VALUE(LEFT(D318,LEN(D318)-1)),IF(RIGHT(D318,1)="%",0.01*VALUE(LEFT(D318,LEN(D318)-1)),IF(RIGHT(D318,1)="k",1000*VALUE(LEFT(D318,LEN(D318)-1)),VALUE(SUBSTITUTE(D318,",",""))))))))),"N/A")</f>
        <v/>
      </c>
      <c r="L318">
        <f>IFERROR(IF(TRIM(E318)="-", "N/A", IF(RIGHT(E318,1)=")",IF(RIGHT(E318,2)="T)",-1000000000000*VALUE(MID(E318,2,LEN(E318)-3)),IF(RIGHT(E318,2)="M)",-1000000*VALUE(MID(E318,2,LEN(E318)-3)),IF(RIGHT(E318,2)="B)",-1000000000*VALUE(MID(E318,2,LEN(E318)-3)),IF(RIGHT(E318,2)="k)",-1000*VALUE(MID(E318,2,LEN(E318)-3)),VALUE(SUBSTITUTE(E318,",","")))))),IF(RIGHT(E318,1)="T",1000000000000*VALUE(LEFT(E318,LEN(E318)-1)),IF(RIGHT(E318,1)="M",1000000*VALUE(LEFT(E318,LEN(E318)-1)),IF(RIGHT(E318,1)="B",1000000000*VALUE(LEFT(E318,LEN(E318)-1)),IF(RIGHT(E318,1)="%",0.01*VALUE(LEFT(E318,LEN(E318)-1)),IF(RIGHT(E318,1)="k",1000*VALUE(LEFT(E318,LEN(E318)-1)),VALUE(SUBSTITUTE(E318,",",""))))))))),"N/A")</f>
        <v/>
      </c>
      <c r="M318">
        <f>IFERROR(IF(TRIM(F318)="-", "N/A", IF(RIGHT(F318,1)=")",IF(RIGHT(F318,2)="T)",-1000000000000*VALUE(MID(F318,2,LEN(F318)-3)),IF(RIGHT(F318,2)="M)",-1000000*VALUE(MID(F318,2,LEN(F318)-3)),IF(RIGHT(F318,2)="B)",-1000000000*VALUE(MID(F318,2,LEN(F318)-3)),IF(RIGHT(F318,2)="k)",-1000*VALUE(MID(F318,2,LEN(F318)-3)),VALUE(SUBSTITUTE(F318,",","")))))),IF(RIGHT(F318,1)="T",1000000000000*VALUE(LEFT(F318,LEN(F318)-1)),IF(RIGHT(F318,1)="M",1000000*VALUE(LEFT(F318,LEN(F318)-1)),IF(RIGHT(F318,1)="B",1000000000*VALUE(LEFT(F318,LEN(F318)-1)),IF(RIGHT(F318,1)="%",0.01*VALUE(LEFT(F318,LEN(F318)-1)),IF(RIGHT(F318,1)="k",1000*VALUE(LEFT(F318,LEN(F318)-1)),VALUE(SUBSTITUTE(F318,",",""))))))))),"N/A")</f>
        <v/>
      </c>
      <c r="N318">
        <f>IFERROR(IF(TRIM(G318)="-", "N/A", IF(RIGHT(G318,1)=")",IF(RIGHT(G318,2)="T)",-1000000000000*VALUE(MID(G318,2,LEN(G318)-3)),IF(RIGHT(G318,2)="M)",-1000000*VALUE(MID(G318,2,LEN(G318)-3)),IF(RIGHT(G318,2)="B)",-1000000000*VALUE(MID(G318,2,LEN(G318)-3)),IF(RIGHT(G318,2)="k)",-1000*VALUE(MID(G318,2,LEN(G318)-3)),VALUE(SUBSTITUTE(G318,",","")))))),IF(RIGHT(G318,1)="T",1000000000000*VALUE(LEFT(G318,LEN(G318)-1)),IF(RIGHT(G318,1)="M",1000000*VALUE(LEFT(G318,LEN(G318)-1)),IF(RIGHT(G318,1)="B",1000000000*VALUE(LEFT(G318,LEN(G318)-1)),IF(RIGHT(G318,1)="%",0.01*VALUE(LEFT(G318,LEN(G318)-1)),IF(RIGHT(G318,1)="k",1000*VALUE(LEFT(G318,LEN(G318)-1)),VALUE(SUBSTITUTE(G318,",",""))))))))),"N/A")</f>
        <v/>
      </c>
      <c r="P318">
        <f>MAX(J318:N318)</f>
        <v/>
      </c>
      <c r="Q318">
        <f>IFERROR(J144+MATCH(P318,J318:N318,0)-1,"")</f>
        <v/>
      </c>
      <c r="R318">
        <f>IF(Q318="","",MIN(J318:N318))</f>
        <v/>
      </c>
      <c r="S318">
        <f>IFERROR(J144+MATCH(R318,J318:N318,0)-1,"")</f>
        <v/>
      </c>
      <c r="T318">
        <f>IFERROR(AVERAGE(J318:N318),"")</f>
        <v/>
      </c>
      <c r="U318">
        <f>IFERROR(STDEV(J318:N318),"")</f>
        <v/>
      </c>
      <c r="V318">
        <f>IFERROR(IF(C318="-","",IF(ISBLANK(B318),"",IF(OR(ISNUMBER(FIND("Growth",B318)),ISNUMBER(FIND("Margin",B318))),"",(J318-T318)/U318))),"")</f>
        <v/>
      </c>
      <c r="W318">
        <f>IFERROR(IF(OR(D318="-",ISBLANK(D318)),"",(K318-T318)/U318),"")</f>
        <v/>
      </c>
      <c r="X318">
        <f>IFERROR(IF(OR(E318="-",ISBLANK(E318)),"",(L318-T318)/U318),"")</f>
        <v/>
      </c>
      <c r="Y318">
        <f>IFERROR(IF(OR(F318="-",ISBLANK(F318)),"",(M318-T318)/U318),"")</f>
        <v/>
      </c>
      <c r="Z318">
        <f>IFERROR(IF(OR(G318="-",ISBLANK(G318)),"",(N318-T318)/U318),"")</f>
        <v/>
      </c>
      <c r="AA318">
        <f>IF(MAX(MAX(V318:Z318),ABS(MIN(V318:Z318)))=ABS(MIN(V318:Z318)),MIN(V318:Z318),MAX(V318:Z318))</f>
        <v/>
      </c>
      <c r="AB318">
        <f>IFERROR(V144+MATCH(AA318,V318:Z318,0)-1,"")</f>
        <v/>
      </c>
      <c r="AC318">
        <f>IF(AB318&lt;&gt;"",IF(S318=AB318,"Low",IF(AB318=Q318,"High","")),"")</f>
        <v/>
      </c>
      <c r="AE318">
        <f>IF(ISNUMBER(MATCH("N/A",J318:N318,0)),"",IFERROR((5 * SUMPRODUCT(J144:N144,J318:N318) - PRODUCT(SUM(J144:N144),SUM(J318:N318))) / ((5 * SUM((J144^2)+(K144^2)+(L144^2)+(M144^2)+(N144^2))) - SUM(J144:N144)^2),""))</f>
        <v/>
      </c>
      <c r="AF318">
        <f>IFERROR(CORREL(J144:N144,J318:N318),"")</f>
        <v/>
      </c>
      <c r="AZ318">
        <f>IF(Q318=S318,0,1)</f>
        <v/>
      </c>
      <c r="BA318">
        <f>IF(AZ318=1,IF(Q318="","",IF(Q318=N144,"Yes","No")),"")</f>
        <v/>
      </c>
      <c r="BB318">
        <f>IF(BA318="Yes",P318,"")</f>
        <v/>
      </c>
      <c r="BC318">
        <f>IF(AZ318=1,IF(S318="","",IF(S318=N144,"Yes","No")),"")</f>
        <v/>
      </c>
      <c r="BD318">
        <f>IF(BC318="Yes",R318,"")</f>
        <v/>
      </c>
      <c r="BE318">
        <f>IFERROR(IF(SIGN(AE318)=1,"Increasing",IF(SIGN(AE318)=-1,"Decreasing","")),"")</f>
        <v/>
      </c>
      <c r="BF318">
        <f>IF(OR(AND(BE318="Increasing",BA318="Yes"),AND(BE318="Decreasing",BC318="Yes")),"Yes","No")</f>
        <v/>
      </c>
      <c r="BG318">
        <f>IF(I318="pos_trend","Yes","No")</f>
        <v/>
      </c>
      <c r="BH318">
        <f>IF(AF318&lt;&gt;"",IF(ABS(AF318)&gt;0.8,"Yes","No"),"")</f>
        <v/>
      </c>
    </row>
    <row r="319" spans="1:60">
      <c r="I319">
        <f>IF(AND(K319&gt; J319, L319&gt; K319, M319&gt; L319, N319&gt; M319), "pos_trend", IF(AND(K319&lt; J319, L319&lt; K319, M319&lt; L319, N319&lt; M319), "neg_trend", "N/A"))</f>
        <v/>
      </c>
      <c r="J319">
        <f>IFERROR(IF(TRIM(C319)="-", "N/A", IF(RIGHT(C319,1)=")",IF(RIGHT(C319,2)="T)",-1000000000000*VALUE(MID(C319,2,LEN(C319)-3)),IF(RIGHT(C319,2)="M)",-1000000*VALUE(MID(C319,2,LEN(C319)-3)),IF(RIGHT(C319,2)="B)",-1000000000*VALUE(MID(C319,2,LEN(C319)-3)),IF(RIGHT(C319,2)="k)",-1000*VALUE(MID(C319,2,LEN(C319)-3)),VALUE(SUBSTITUTE(C319,",","")))))),IF(RIGHT(C319,1)="T",1000000000000*VALUE(LEFT(C319,LEN(C319)-1)),IF(RIGHT(C319,1)="M",1000000*VALUE(LEFT(C319,LEN(C319)-1)),IF(RIGHT(C319,1)="B",1000000000*VALUE(LEFT(C319,LEN(C319)-1)),IF(RIGHT(C319,1)="%",0.01*VALUE(LEFT(C319,LEN(C319)-1)),IF(RIGHT(C319,1)="k",1000*VALUE(LEFT(C319,LEN(C319)-1)),VALUE(SUBSTITUTE(C319,",",""))))))))),"N/A")</f>
        <v/>
      </c>
      <c r="K319">
        <f>IFERROR(IF(TRIM(D319)="-", "N/A", IF(RIGHT(D319,1)=")",IF(RIGHT(D319,2)="T)",-1000000000000*VALUE(MID(D319,2,LEN(D319)-3)),IF(RIGHT(D319,2)="M)",-1000000*VALUE(MID(D319,2,LEN(D319)-3)),IF(RIGHT(D319,2)="B)",-1000000000*VALUE(MID(D319,2,LEN(D319)-3)),IF(RIGHT(D319,2)="k)",-1000*VALUE(MID(D319,2,LEN(D319)-3)),VALUE(SUBSTITUTE(D319,",","")))))),IF(RIGHT(D319,1)="T",1000000000000*VALUE(LEFT(D319,LEN(D319)-1)),IF(RIGHT(D319,1)="M",1000000*VALUE(LEFT(D319,LEN(D319)-1)),IF(RIGHT(D319,1)="B",1000000000*VALUE(LEFT(D319,LEN(D319)-1)),IF(RIGHT(D319,1)="%",0.01*VALUE(LEFT(D319,LEN(D319)-1)),IF(RIGHT(D319,1)="k",1000*VALUE(LEFT(D319,LEN(D319)-1)),VALUE(SUBSTITUTE(D319,",",""))))))))),"N/A")</f>
        <v/>
      </c>
      <c r="L319">
        <f>IFERROR(IF(TRIM(E319)="-", "N/A", IF(RIGHT(E319,1)=")",IF(RIGHT(E319,2)="T)",-1000000000000*VALUE(MID(E319,2,LEN(E319)-3)),IF(RIGHT(E319,2)="M)",-1000000*VALUE(MID(E319,2,LEN(E319)-3)),IF(RIGHT(E319,2)="B)",-1000000000*VALUE(MID(E319,2,LEN(E319)-3)),IF(RIGHT(E319,2)="k)",-1000*VALUE(MID(E319,2,LEN(E319)-3)),VALUE(SUBSTITUTE(E319,",","")))))),IF(RIGHT(E319,1)="T",1000000000000*VALUE(LEFT(E319,LEN(E319)-1)),IF(RIGHT(E319,1)="M",1000000*VALUE(LEFT(E319,LEN(E319)-1)),IF(RIGHT(E319,1)="B",1000000000*VALUE(LEFT(E319,LEN(E319)-1)),IF(RIGHT(E319,1)="%",0.01*VALUE(LEFT(E319,LEN(E319)-1)),IF(RIGHT(E319,1)="k",1000*VALUE(LEFT(E319,LEN(E319)-1)),VALUE(SUBSTITUTE(E319,",",""))))))))),"N/A")</f>
        <v/>
      </c>
      <c r="M319">
        <f>IFERROR(IF(TRIM(F319)="-", "N/A", IF(RIGHT(F319,1)=")",IF(RIGHT(F319,2)="T)",-1000000000000*VALUE(MID(F319,2,LEN(F319)-3)),IF(RIGHT(F319,2)="M)",-1000000*VALUE(MID(F319,2,LEN(F319)-3)),IF(RIGHT(F319,2)="B)",-1000000000*VALUE(MID(F319,2,LEN(F319)-3)),IF(RIGHT(F319,2)="k)",-1000*VALUE(MID(F319,2,LEN(F319)-3)),VALUE(SUBSTITUTE(F319,",","")))))),IF(RIGHT(F319,1)="T",1000000000000*VALUE(LEFT(F319,LEN(F319)-1)),IF(RIGHT(F319,1)="M",1000000*VALUE(LEFT(F319,LEN(F319)-1)),IF(RIGHT(F319,1)="B",1000000000*VALUE(LEFT(F319,LEN(F319)-1)),IF(RIGHT(F319,1)="%",0.01*VALUE(LEFT(F319,LEN(F319)-1)),IF(RIGHT(F319,1)="k",1000*VALUE(LEFT(F319,LEN(F319)-1)),VALUE(SUBSTITUTE(F319,",",""))))))))),"N/A")</f>
        <v/>
      </c>
      <c r="N319">
        <f>IFERROR(IF(TRIM(G319)="-", "N/A", IF(RIGHT(G319,1)=")",IF(RIGHT(G319,2)="T)",-1000000000000*VALUE(MID(G319,2,LEN(G319)-3)),IF(RIGHT(G319,2)="M)",-1000000*VALUE(MID(G319,2,LEN(G319)-3)),IF(RIGHT(G319,2)="B)",-1000000000*VALUE(MID(G319,2,LEN(G319)-3)),IF(RIGHT(G319,2)="k)",-1000*VALUE(MID(G319,2,LEN(G319)-3)),VALUE(SUBSTITUTE(G319,",","")))))),IF(RIGHT(G319,1)="T",1000000000000*VALUE(LEFT(G319,LEN(G319)-1)),IF(RIGHT(G319,1)="M",1000000*VALUE(LEFT(G319,LEN(G319)-1)),IF(RIGHT(G319,1)="B",1000000000*VALUE(LEFT(G319,LEN(G319)-1)),IF(RIGHT(G319,1)="%",0.01*VALUE(LEFT(G319,LEN(G319)-1)),IF(RIGHT(G319,1)="k",1000*VALUE(LEFT(G319,LEN(G319)-1)),VALUE(SUBSTITUTE(G319,",",""))))))))),"N/A")</f>
        <v/>
      </c>
      <c r="P319">
        <f>MAX(J319:N319)</f>
        <v/>
      </c>
      <c r="Q319">
        <f>IFERROR(J144+MATCH(P319,J319:N319,0)-1,"")</f>
        <v/>
      </c>
      <c r="R319">
        <f>IF(Q319="","",MIN(J319:N319))</f>
        <v/>
      </c>
      <c r="S319">
        <f>IFERROR(J144+MATCH(R319,J319:N319,0)-1,"")</f>
        <v/>
      </c>
      <c r="T319">
        <f>IFERROR(AVERAGE(J319:N319),"")</f>
        <v/>
      </c>
      <c r="U319">
        <f>IFERROR(STDEV(J319:N319),"")</f>
        <v/>
      </c>
      <c r="V319">
        <f>IFERROR(IF(C319="-","",IF(ISBLANK(B319),"",IF(OR(ISNUMBER(FIND("Growth",B319)),ISNUMBER(FIND("Margin",B319))),"",(J319-T319)/U319))),"")</f>
        <v/>
      </c>
      <c r="W319">
        <f>IFERROR(IF(OR(D319="-",ISBLANK(D319)),"",(K319-T319)/U319),"")</f>
        <v/>
      </c>
      <c r="X319">
        <f>IFERROR(IF(OR(E319="-",ISBLANK(E319)),"",(L319-T319)/U319),"")</f>
        <v/>
      </c>
      <c r="Y319">
        <f>IFERROR(IF(OR(F319="-",ISBLANK(F319)),"",(M319-T319)/U319),"")</f>
        <v/>
      </c>
      <c r="Z319">
        <f>IFERROR(IF(OR(G319="-",ISBLANK(G319)),"",(N319-T319)/U319),"")</f>
        <v/>
      </c>
      <c r="AA319">
        <f>IF(MAX(MAX(V319:Z319),ABS(MIN(V319:Z319)))=ABS(MIN(V319:Z319)),MIN(V319:Z319),MAX(V319:Z319))</f>
        <v/>
      </c>
      <c r="AB319">
        <f>IFERROR(V144+MATCH(AA319,V319:Z319,0)-1,"")</f>
        <v/>
      </c>
      <c r="AC319">
        <f>IF(AB319&lt;&gt;"",IF(S319=AB319,"Low",IF(AB319=Q319,"High","")),"")</f>
        <v/>
      </c>
      <c r="AE319">
        <f>IF(ISNUMBER(MATCH("N/A",J319:N319,0)),"",IFERROR((5 * SUMPRODUCT(J144:N144,J319:N319) - PRODUCT(SUM(J144:N144),SUM(J319:N319))) / ((5 * SUM((J144^2)+(K144^2)+(L144^2)+(M144^2)+(N144^2))) - SUM(J144:N144)^2),""))</f>
        <v/>
      </c>
      <c r="AF319">
        <f>IFERROR(CORREL(J144:N144,J319:N319),"")</f>
        <v/>
      </c>
      <c r="AZ319">
        <f>IF(Q319=S319,0,1)</f>
        <v/>
      </c>
      <c r="BA319">
        <f>IF(AZ319=1,IF(Q319="","",IF(Q319=N144,"Yes","No")),"")</f>
        <v/>
      </c>
      <c r="BB319">
        <f>IF(BA319="Yes",P319,"")</f>
        <v/>
      </c>
      <c r="BC319">
        <f>IF(AZ319=1,IF(S319="","",IF(S319=N144,"Yes","No")),"")</f>
        <v/>
      </c>
      <c r="BD319">
        <f>IF(BC319="Yes",R319,"")</f>
        <v/>
      </c>
      <c r="BE319">
        <f>IFERROR(IF(SIGN(AE319)=1,"Increasing",IF(SIGN(AE319)=-1,"Decreasing","")),"")</f>
        <v/>
      </c>
      <c r="BF319">
        <f>IF(OR(AND(BE319="Increasing",BA319="Yes"),AND(BE319="Decreasing",BC319="Yes")),"Yes","No")</f>
        <v/>
      </c>
      <c r="BG319">
        <f>IF(I319="pos_trend","Yes","No")</f>
        <v/>
      </c>
      <c r="BH319">
        <f>IF(AF319&lt;&gt;"",IF(ABS(AF319)&gt;0.8,"Yes","No"),"")</f>
        <v/>
      </c>
    </row>
    <row r="320" spans="1:60">
      <c r="I320">
        <f>IF(AND(K320&gt; J320, L320&gt; K320, M320&gt; L320, N320&gt; M320), "pos_trend", IF(AND(K320&lt; J320, L320&lt; K320, M320&lt; L320, N320&lt; M320), "neg_trend", "N/A"))</f>
        <v/>
      </c>
      <c r="J320">
        <f>IFERROR(IF(TRIM(C320)="-", "N/A", IF(RIGHT(C320,1)=")",IF(RIGHT(C320,2)="T)",-1000000000000*VALUE(MID(C320,2,LEN(C320)-3)),IF(RIGHT(C320,2)="M)",-1000000*VALUE(MID(C320,2,LEN(C320)-3)),IF(RIGHT(C320,2)="B)",-1000000000*VALUE(MID(C320,2,LEN(C320)-3)),IF(RIGHT(C320,2)="k)",-1000*VALUE(MID(C320,2,LEN(C320)-3)),VALUE(SUBSTITUTE(C320,",","")))))),IF(RIGHT(C320,1)="T",1000000000000*VALUE(LEFT(C320,LEN(C320)-1)),IF(RIGHT(C320,1)="M",1000000*VALUE(LEFT(C320,LEN(C320)-1)),IF(RIGHT(C320,1)="B",1000000000*VALUE(LEFT(C320,LEN(C320)-1)),IF(RIGHT(C320,1)="%",0.01*VALUE(LEFT(C320,LEN(C320)-1)),IF(RIGHT(C320,1)="k",1000*VALUE(LEFT(C320,LEN(C320)-1)),VALUE(SUBSTITUTE(C320,",",""))))))))),"N/A")</f>
        <v/>
      </c>
      <c r="K320">
        <f>IFERROR(IF(TRIM(D320)="-", "N/A", IF(RIGHT(D320,1)=")",IF(RIGHT(D320,2)="T)",-1000000000000*VALUE(MID(D320,2,LEN(D320)-3)),IF(RIGHT(D320,2)="M)",-1000000*VALUE(MID(D320,2,LEN(D320)-3)),IF(RIGHT(D320,2)="B)",-1000000000*VALUE(MID(D320,2,LEN(D320)-3)),IF(RIGHT(D320,2)="k)",-1000*VALUE(MID(D320,2,LEN(D320)-3)),VALUE(SUBSTITUTE(D320,",","")))))),IF(RIGHT(D320,1)="T",1000000000000*VALUE(LEFT(D320,LEN(D320)-1)),IF(RIGHT(D320,1)="M",1000000*VALUE(LEFT(D320,LEN(D320)-1)),IF(RIGHT(D320,1)="B",1000000000*VALUE(LEFT(D320,LEN(D320)-1)),IF(RIGHT(D320,1)="%",0.01*VALUE(LEFT(D320,LEN(D320)-1)),IF(RIGHT(D320,1)="k",1000*VALUE(LEFT(D320,LEN(D320)-1)),VALUE(SUBSTITUTE(D320,",",""))))))))),"N/A")</f>
        <v/>
      </c>
      <c r="L320">
        <f>IFERROR(IF(TRIM(E320)="-", "N/A", IF(RIGHT(E320,1)=")",IF(RIGHT(E320,2)="T)",-1000000000000*VALUE(MID(E320,2,LEN(E320)-3)),IF(RIGHT(E320,2)="M)",-1000000*VALUE(MID(E320,2,LEN(E320)-3)),IF(RIGHT(E320,2)="B)",-1000000000*VALUE(MID(E320,2,LEN(E320)-3)),IF(RIGHT(E320,2)="k)",-1000*VALUE(MID(E320,2,LEN(E320)-3)),VALUE(SUBSTITUTE(E320,",","")))))),IF(RIGHT(E320,1)="T",1000000000000*VALUE(LEFT(E320,LEN(E320)-1)),IF(RIGHT(E320,1)="M",1000000*VALUE(LEFT(E320,LEN(E320)-1)),IF(RIGHT(E320,1)="B",1000000000*VALUE(LEFT(E320,LEN(E320)-1)),IF(RIGHT(E320,1)="%",0.01*VALUE(LEFT(E320,LEN(E320)-1)),IF(RIGHT(E320,1)="k",1000*VALUE(LEFT(E320,LEN(E320)-1)),VALUE(SUBSTITUTE(E320,",",""))))))))),"N/A")</f>
        <v/>
      </c>
      <c r="M320">
        <f>IFERROR(IF(TRIM(F320)="-", "N/A", IF(RIGHT(F320,1)=")",IF(RIGHT(F320,2)="T)",-1000000000000*VALUE(MID(F320,2,LEN(F320)-3)),IF(RIGHT(F320,2)="M)",-1000000*VALUE(MID(F320,2,LEN(F320)-3)),IF(RIGHT(F320,2)="B)",-1000000000*VALUE(MID(F320,2,LEN(F320)-3)),IF(RIGHT(F320,2)="k)",-1000*VALUE(MID(F320,2,LEN(F320)-3)),VALUE(SUBSTITUTE(F320,",","")))))),IF(RIGHT(F320,1)="T",1000000000000*VALUE(LEFT(F320,LEN(F320)-1)),IF(RIGHT(F320,1)="M",1000000*VALUE(LEFT(F320,LEN(F320)-1)),IF(RIGHT(F320,1)="B",1000000000*VALUE(LEFT(F320,LEN(F320)-1)),IF(RIGHT(F320,1)="%",0.01*VALUE(LEFT(F320,LEN(F320)-1)),IF(RIGHT(F320,1)="k",1000*VALUE(LEFT(F320,LEN(F320)-1)),VALUE(SUBSTITUTE(F320,",",""))))))))),"N/A")</f>
        <v/>
      </c>
      <c r="N320">
        <f>IFERROR(IF(TRIM(G320)="-", "N/A", IF(RIGHT(G320,1)=")",IF(RIGHT(G320,2)="T)",-1000000000000*VALUE(MID(G320,2,LEN(G320)-3)),IF(RIGHT(G320,2)="M)",-1000000*VALUE(MID(G320,2,LEN(G320)-3)),IF(RIGHT(G320,2)="B)",-1000000000*VALUE(MID(G320,2,LEN(G320)-3)),IF(RIGHT(G320,2)="k)",-1000*VALUE(MID(G320,2,LEN(G320)-3)),VALUE(SUBSTITUTE(G320,",","")))))),IF(RIGHT(G320,1)="T",1000000000000*VALUE(LEFT(G320,LEN(G320)-1)),IF(RIGHT(G320,1)="M",1000000*VALUE(LEFT(G320,LEN(G320)-1)),IF(RIGHT(G320,1)="B",1000000000*VALUE(LEFT(G320,LEN(G320)-1)),IF(RIGHT(G320,1)="%",0.01*VALUE(LEFT(G320,LEN(G320)-1)),IF(RIGHT(G320,1)="k",1000*VALUE(LEFT(G320,LEN(G320)-1)),VALUE(SUBSTITUTE(G320,",",""))))))))),"N/A")</f>
        <v/>
      </c>
      <c r="P320">
        <f>MAX(J320:N320)</f>
        <v/>
      </c>
      <c r="Q320">
        <f>IFERROR(J144+MATCH(P320,J320:N320,0)-1,"")</f>
        <v/>
      </c>
      <c r="R320">
        <f>IF(Q320="","",MIN(J320:N320))</f>
        <v/>
      </c>
      <c r="S320">
        <f>IFERROR(J144+MATCH(R320,J320:N320,0)-1,"")</f>
        <v/>
      </c>
      <c r="T320">
        <f>IFERROR(AVERAGE(J320:N320),"")</f>
        <v/>
      </c>
      <c r="U320">
        <f>IFERROR(STDEV(J320:N320),"")</f>
        <v/>
      </c>
      <c r="V320">
        <f>IFERROR(IF(C320="-","",IF(ISBLANK(B320),"",IF(OR(ISNUMBER(FIND("Growth",B320)),ISNUMBER(FIND("Margin",B320))),"",(J320-T320)/U320))),"")</f>
        <v/>
      </c>
      <c r="W320">
        <f>IFERROR(IF(OR(D320="-",ISBLANK(D320)),"",(K320-T320)/U320),"")</f>
        <v/>
      </c>
      <c r="X320">
        <f>IFERROR(IF(OR(E320="-",ISBLANK(E320)),"",(L320-T320)/U320),"")</f>
        <v/>
      </c>
      <c r="Y320">
        <f>IFERROR(IF(OR(F320="-",ISBLANK(F320)),"",(M320-T320)/U320),"")</f>
        <v/>
      </c>
      <c r="Z320">
        <f>IFERROR(IF(OR(G320="-",ISBLANK(G320)),"",(N320-T320)/U320),"")</f>
        <v/>
      </c>
      <c r="AA320">
        <f>IF(MAX(MAX(V320:Z320),ABS(MIN(V320:Z320)))=ABS(MIN(V320:Z320)),MIN(V320:Z320),MAX(V320:Z320))</f>
        <v/>
      </c>
      <c r="AB320">
        <f>IFERROR(V144+MATCH(AA320,V320:Z320,0)-1,"")</f>
        <v/>
      </c>
      <c r="AC320">
        <f>IF(AB320&lt;&gt;"",IF(S320=AB320,"Low",IF(AB320=Q320,"High","")),"")</f>
        <v/>
      </c>
      <c r="AE320">
        <f>IF(ISNUMBER(MATCH("N/A",J320:N320,0)),"",IFERROR((5 * SUMPRODUCT(J144:N144,J320:N320) - PRODUCT(SUM(J144:N144),SUM(J320:N320))) / ((5 * SUM((J144^2)+(K144^2)+(L144^2)+(M144^2)+(N144^2))) - SUM(J144:N144)^2),""))</f>
        <v/>
      </c>
      <c r="AF320">
        <f>IFERROR(CORREL(J144:N144,J320:N320),"")</f>
        <v/>
      </c>
      <c r="AZ320">
        <f>IF(Q320=S320,0,1)</f>
        <v/>
      </c>
      <c r="BA320">
        <f>IF(AZ320=1,IF(Q320="","",IF(Q320=N144,"Yes","No")),"")</f>
        <v/>
      </c>
      <c r="BB320">
        <f>IF(BA320="Yes",P320,"")</f>
        <v/>
      </c>
      <c r="BC320">
        <f>IF(AZ320=1,IF(S320="","",IF(S320=N144,"Yes","No")),"")</f>
        <v/>
      </c>
      <c r="BD320">
        <f>IF(BC320="Yes",R320,"")</f>
        <v/>
      </c>
      <c r="BE320">
        <f>IFERROR(IF(SIGN(AE320)=1,"Increasing",IF(SIGN(AE320)=-1,"Decreasing","")),"")</f>
        <v/>
      </c>
      <c r="BF320">
        <f>IF(OR(AND(BE320="Increasing",BA320="Yes"),AND(BE320="Decreasing",BC320="Yes")),"Yes","No")</f>
        <v/>
      </c>
      <c r="BG320">
        <f>IF(I320="pos_trend","Yes","No")</f>
        <v/>
      </c>
      <c r="BH320">
        <f>IF(AF320&lt;&gt;"",IF(ABS(AF320)&gt;0.8,"Yes","No"),"")</f>
        <v/>
      </c>
    </row>
    <row r="321" spans="1:60">
      <c r="I321">
        <f>IF(AND(K321&gt; J321, L321&gt; K321, M321&gt; L321, N321&gt; M321), "pos_trend", IF(AND(K321&lt; J321, L321&lt; K321, M321&lt; L321, N321&lt; M321), "neg_trend", "N/A"))</f>
        <v/>
      </c>
      <c r="J321">
        <f>IFERROR(IF(TRIM(C321)="-", "N/A", IF(RIGHT(C321,1)=")",IF(RIGHT(C321,2)="T)",-1000000000000*VALUE(MID(C321,2,LEN(C321)-3)),IF(RIGHT(C321,2)="M)",-1000000*VALUE(MID(C321,2,LEN(C321)-3)),IF(RIGHT(C321,2)="B)",-1000000000*VALUE(MID(C321,2,LEN(C321)-3)),IF(RIGHT(C321,2)="k)",-1000*VALUE(MID(C321,2,LEN(C321)-3)),VALUE(SUBSTITUTE(C321,",","")))))),IF(RIGHT(C321,1)="T",1000000000000*VALUE(LEFT(C321,LEN(C321)-1)),IF(RIGHT(C321,1)="M",1000000*VALUE(LEFT(C321,LEN(C321)-1)),IF(RIGHT(C321,1)="B",1000000000*VALUE(LEFT(C321,LEN(C321)-1)),IF(RIGHT(C321,1)="%",0.01*VALUE(LEFT(C321,LEN(C321)-1)),IF(RIGHT(C321,1)="k",1000*VALUE(LEFT(C321,LEN(C321)-1)),VALUE(SUBSTITUTE(C321,",",""))))))))),"N/A")</f>
        <v/>
      </c>
      <c r="K321">
        <f>IFERROR(IF(TRIM(D321)="-", "N/A", IF(RIGHT(D321,1)=")",IF(RIGHT(D321,2)="T)",-1000000000000*VALUE(MID(D321,2,LEN(D321)-3)),IF(RIGHT(D321,2)="M)",-1000000*VALUE(MID(D321,2,LEN(D321)-3)),IF(RIGHT(D321,2)="B)",-1000000000*VALUE(MID(D321,2,LEN(D321)-3)),IF(RIGHT(D321,2)="k)",-1000*VALUE(MID(D321,2,LEN(D321)-3)),VALUE(SUBSTITUTE(D321,",","")))))),IF(RIGHT(D321,1)="T",1000000000000*VALUE(LEFT(D321,LEN(D321)-1)),IF(RIGHT(D321,1)="M",1000000*VALUE(LEFT(D321,LEN(D321)-1)),IF(RIGHT(D321,1)="B",1000000000*VALUE(LEFT(D321,LEN(D321)-1)),IF(RIGHT(D321,1)="%",0.01*VALUE(LEFT(D321,LEN(D321)-1)),IF(RIGHT(D321,1)="k",1000*VALUE(LEFT(D321,LEN(D321)-1)),VALUE(SUBSTITUTE(D321,",",""))))))))),"N/A")</f>
        <v/>
      </c>
      <c r="L321">
        <f>IFERROR(IF(TRIM(E321)="-", "N/A", IF(RIGHT(E321,1)=")",IF(RIGHT(E321,2)="T)",-1000000000000*VALUE(MID(E321,2,LEN(E321)-3)),IF(RIGHT(E321,2)="M)",-1000000*VALUE(MID(E321,2,LEN(E321)-3)),IF(RIGHT(E321,2)="B)",-1000000000*VALUE(MID(E321,2,LEN(E321)-3)),IF(RIGHT(E321,2)="k)",-1000*VALUE(MID(E321,2,LEN(E321)-3)),VALUE(SUBSTITUTE(E321,",","")))))),IF(RIGHT(E321,1)="T",1000000000000*VALUE(LEFT(E321,LEN(E321)-1)),IF(RIGHT(E321,1)="M",1000000*VALUE(LEFT(E321,LEN(E321)-1)),IF(RIGHT(E321,1)="B",1000000000*VALUE(LEFT(E321,LEN(E321)-1)),IF(RIGHT(E321,1)="%",0.01*VALUE(LEFT(E321,LEN(E321)-1)),IF(RIGHT(E321,1)="k",1000*VALUE(LEFT(E321,LEN(E321)-1)),VALUE(SUBSTITUTE(E321,",",""))))))))),"N/A")</f>
        <v/>
      </c>
      <c r="M321">
        <f>IFERROR(IF(TRIM(F321)="-", "N/A", IF(RIGHT(F321,1)=")",IF(RIGHT(F321,2)="T)",-1000000000000*VALUE(MID(F321,2,LEN(F321)-3)),IF(RIGHT(F321,2)="M)",-1000000*VALUE(MID(F321,2,LEN(F321)-3)),IF(RIGHT(F321,2)="B)",-1000000000*VALUE(MID(F321,2,LEN(F321)-3)),IF(RIGHT(F321,2)="k)",-1000*VALUE(MID(F321,2,LEN(F321)-3)),VALUE(SUBSTITUTE(F321,",","")))))),IF(RIGHT(F321,1)="T",1000000000000*VALUE(LEFT(F321,LEN(F321)-1)),IF(RIGHT(F321,1)="M",1000000*VALUE(LEFT(F321,LEN(F321)-1)),IF(RIGHT(F321,1)="B",1000000000*VALUE(LEFT(F321,LEN(F321)-1)),IF(RIGHT(F321,1)="%",0.01*VALUE(LEFT(F321,LEN(F321)-1)),IF(RIGHT(F321,1)="k",1000*VALUE(LEFT(F321,LEN(F321)-1)),VALUE(SUBSTITUTE(F321,",",""))))))))),"N/A")</f>
        <v/>
      </c>
      <c r="N321">
        <f>IFERROR(IF(TRIM(G321)="-", "N/A", IF(RIGHT(G321,1)=")",IF(RIGHT(G321,2)="T)",-1000000000000*VALUE(MID(G321,2,LEN(G321)-3)),IF(RIGHT(G321,2)="M)",-1000000*VALUE(MID(G321,2,LEN(G321)-3)),IF(RIGHT(G321,2)="B)",-1000000000*VALUE(MID(G321,2,LEN(G321)-3)),IF(RIGHT(G321,2)="k)",-1000*VALUE(MID(G321,2,LEN(G321)-3)),VALUE(SUBSTITUTE(G321,",","")))))),IF(RIGHT(G321,1)="T",1000000000000*VALUE(LEFT(G321,LEN(G321)-1)),IF(RIGHT(G321,1)="M",1000000*VALUE(LEFT(G321,LEN(G321)-1)),IF(RIGHT(G321,1)="B",1000000000*VALUE(LEFT(G321,LEN(G321)-1)),IF(RIGHT(G321,1)="%",0.01*VALUE(LEFT(G321,LEN(G321)-1)),IF(RIGHT(G321,1)="k",1000*VALUE(LEFT(G321,LEN(G321)-1)),VALUE(SUBSTITUTE(G321,",",""))))))))),"N/A")</f>
        <v/>
      </c>
      <c r="P321">
        <f>MAX(J321:N321)</f>
        <v/>
      </c>
      <c r="Q321">
        <f>IFERROR(J144+MATCH(P321,J321:N321,0)-1,"")</f>
        <v/>
      </c>
      <c r="R321">
        <f>IF(Q321="","",MIN(J321:N321))</f>
        <v/>
      </c>
      <c r="S321">
        <f>IFERROR(J144+MATCH(R321,J321:N321,0)-1,"")</f>
        <v/>
      </c>
      <c r="T321">
        <f>IFERROR(AVERAGE(J321:N321),"")</f>
        <v/>
      </c>
      <c r="U321">
        <f>IFERROR(STDEV(J321:N321),"")</f>
        <v/>
      </c>
      <c r="V321">
        <f>IFERROR(IF(C321="-","",IF(ISBLANK(B321),"",IF(OR(ISNUMBER(FIND("Growth",B321)),ISNUMBER(FIND("Margin",B321))),"",(J321-T321)/U321))),"")</f>
        <v/>
      </c>
      <c r="W321">
        <f>IFERROR(IF(OR(D321="-",ISBLANK(D321)),"",(K321-T321)/U321),"")</f>
        <v/>
      </c>
      <c r="X321">
        <f>IFERROR(IF(OR(E321="-",ISBLANK(E321)),"",(L321-T321)/U321),"")</f>
        <v/>
      </c>
      <c r="Y321">
        <f>IFERROR(IF(OR(F321="-",ISBLANK(F321)),"",(M321-T321)/U321),"")</f>
        <v/>
      </c>
      <c r="Z321">
        <f>IFERROR(IF(OR(G321="-",ISBLANK(G321)),"",(N321-T321)/U321),"")</f>
        <v/>
      </c>
      <c r="AA321">
        <f>IF(MAX(MAX(V321:Z321),ABS(MIN(V321:Z321)))=ABS(MIN(V321:Z321)),MIN(V321:Z321),MAX(V321:Z321))</f>
        <v/>
      </c>
      <c r="AB321">
        <f>IFERROR(V144+MATCH(AA321,V321:Z321,0)-1,"")</f>
        <v/>
      </c>
      <c r="AC321">
        <f>IF(AB321&lt;&gt;"",IF(S321=AB321,"Low",IF(AB321=Q321,"High","")),"")</f>
        <v/>
      </c>
      <c r="AE321">
        <f>IF(ISNUMBER(MATCH("N/A",J321:N321,0)),"",IFERROR((5 * SUMPRODUCT(J144:N144,J321:N321) - PRODUCT(SUM(J144:N144),SUM(J321:N321))) / ((5 * SUM((J144^2)+(K144^2)+(L144^2)+(M144^2)+(N144^2))) - SUM(J144:N144)^2),""))</f>
        <v/>
      </c>
      <c r="AF321">
        <f>IFERROR(CORREL(J144:N144,J321:N321),"")</f>
        <v/>
      </c>
      <c r="AZ321">
        <f>IF(Q321=S321,0,1)</f>
        <v/>
      </c>
      <c r="BA321">
        <f>IF(AZ321=1,IF(Q321="","",IF(Q321=N144,"Yes","No")),"")</f>
        <v/>
      </c>
      <c r="BB321">
        <f>IF(BA321="Yes",P321,"")</f>
        <v/>
      </c>
      <c r="BC321">
        <f>IF(AZ321=1,IF(S321="","",IF(S321=N144,"Yes","No")),"")</f>
        <v/>
      </c>
      <c r="BD321">
        <f>IF(BC321="Yes",R321,"")</f>
        <v/>
      </c>
      <c r="BE321">
        <f>IFERROR(IF(SIGN(AE321)=1,"Increasing",IF(SIGN(AE321)=-1,"Decreasing","")),"")</f>
        <v/>
      </c>
      <c r="BF321">
        <f>IF(OR(AND(BE321="Increasing",BA321="Yes"),AND(BE321="Decreasing",BC321="Yes")),"Yes","No")</f>
        <v/>
      </c>
      <c r="BG321">
        <f>IF(I321="pos_trend","Yes","No")</f>
        <v/>
      </c>
      <c r="BH321">
        <f>IF(AF321&lt;&gt;"",IF(ABS(AF321)&gt;0.8,"Yes","No"),"")</f>
        <v/>
      </c>
    </row>
    <row r="322" spans="1:60">
      <c r="I322">
        <f>IF(AND(K322&gt; J322, L322&gt; K322, M322&gt; L322, N322&gt; M322), "pos_trend", IF(AND(K322&lt; J322, L322&lt; K322, M322&lt; L322, N322&lt; M322), "neg_trend", "N/A"))</f>
        <v/>
      </c>
      <c r="J322">
        <f>IFERROR(IF(TRIM(C322)="-", "N/A", IF(RIGHT(C322,1)=")",IF(RIGHT(C322,2)="T)",-1000000000000*VALUE(MID(C322,2,LEN(C322)-3)),IF(RIGHT(C322,2)="M)",-1000000*VALUE(MID(C322,2,LEN(C322)-3)),IF(RIGHT(C322,2)="B)",-1000000000*VALUE(MID(C322,2,LEN(C322)-3)),IF(RIGHT(C322,2)="k)",-1000*VALUE(MID(C322,2,LEN(C322)-3)),VALUE(SUBSTITUTE(C322,",","")))))),IF(RIGHT(C322,1)="T",1000000000000*VALUE(LEFT(C322,LEN(C322)-1)),IF(RIGHT(C322,1)="M",1000000*VALUE(LEFT(C322,LEN(C322)-1)),IF(RIGHT(C322,1)="B",1000000000*VALUE(LEFT(C322,LEN(C322)-1)),IF(RIGHT(C322,1)="%",0.01*VALUE(LEFT(C322,LEN(C322)-1)),IF(RIGHT(C322,1)="k",1000*VALUE(LEFT(C322,LEN(C322)-1)),VALUE(SUBSTITUTE(C322,",",""))))))))),"N/A")</f>
        <v/>
      </c>
      <c r="K322">
        <f>IFERROR(IF(TRIM(D322)="-", "N/A", IF(RIGHT(D322,1)=")",IF(RIGHT(D322,2)="T)",-1000000000000*VALUE(MID(D322,2,LEN(D322)-3)),IF(RIGHT(D322,2)="M)",-1000000*VALUE(MID(D322,2,LEN(D322)-3)),IF(RIGHT(D322,2)="B)",-1000000000*VALUE(MID(D322,2,LEN(D322)-3)),IF(RIGHT(D322,2)="k)",-1000*VALUE(MID(D322,2,LEN(D322)-3)),VALUE(SUBSTITUTE(D322,",","")))))),IF(RIGHT(D322,1)="T",1000000000000*VALUE(LEFT(D322,LEN(D322)-1)),IF(RIGHT(D322,1)="M",1000000*VALUE(LEFT(D322,LEN(D322)-1)),IF(RIGHT(D322,1)="B",1000000000*VALUE(LEFT(D322,LEN(D322)-1)),IF(RIGHT(D322,1)="%",0.01*VALUE(LEFT(D322,LEN(D322)-1)),IF(RIGHT(D322,1)="k",1000*VALUE(LEFT(D322,LEN(D322)-1)),VALUE(SUBSTITUTE(D322,",",""))))))))),"N/A")</f>
        <v/>
      </c>
      <c r="L322">
        <f>IFERROR(IF(TRIM(E322)="-", "N/A", IF(RIGHT(E322,1)=")",IF(RIGHT(E322,2)="T)",-1000000000000*VALUE(MID(E322,2,LEN(E322)-3)),IF(RIGHT(E322,2)="M)",-1000000*VALUE(MID(E322,2,LEN(E322)-3)),IF(RIGHT(E322,2)="B)",-1000000000*VALUE(MID(E322,2,LEN(E322)-3)),IF(RIGHT(E322,2)="k)",-1000*VALUE(MID(E322,2,LEN(E322)-3)),VALUE(SUBSTITUTE(E322,",","")))))),IF(RIGHT(E322,1)="T",1000000000000*VALUE(LEFT(E322,LEN(E322)-1)),IF(RIGHT(E322,1)="M",1000000*VALUE(LEFT(E322,LEN(E322)-1)),IF(RIGHT(E322,1)="B",1000000000*VALUE(LEFT(E322,LEN(E322)-1)),IF(RIGHT(E322,1)="%",0.01*VALUE(LEFT(E322,LEN(E322)-1)),IF(RIGHT(E322,1)="k",1000*VALUE(LEFT(E322,LEN(E322)-1)),VALUE(SUBSTITUTE(E322,",",""))))))))),"N/A")</f>
        <v/>
      </c>
      <c r="M322">
        <f>IFERROR(IF(TRIM(F322)="-", "N/A", IF(RIGHT(F322,1)=")",IF(RIGHT(F322,2)="T)",-1000000000000*VALUE(MID(F322,2,LEN(F322)-3)),IF(RIGHT(F322,2)="M)",-1000000*VALUE(MID(F322,2,LEN(F322)-3)),IF(RIGHT(F322,2)="B)",-1000000000*VALUE(MID(F322,2,LEN(F322)-3)),IF(RIGHT(F322,2)="k)",-1000*VALUE(MID(F322,2,LEN(F322)-3)),VALUE(SUBSTITUTE(F322,",","")))))),IF(RIGHT(F322,1)="T",1000000000000*VALUE(LEFT(F322,LEN(F322)-1)),IF(RIGHT(F322,1)="M",1000000*VALUE(LEFT(F322,LEN(F322)-1)),IF(RIGHT(F322,1)="B",1000000000*VALUE(LEFT(F322,LEN(F322)-1)),IF(RIGHT(F322,1)="%",0.01*VALUE(LEFT(F322,LEN(F322)-1)),IF(RIGHT(F322,1)="k",1000*VALUE(LEFT(F322,LEN(F322)-1)),VALUE(SUBSTITUTE(F322,",",""))))))))),"N/A")</f>
        <v/>
      </c>
      <c r="N322">
        <f>IFERROR(IF(TRIM(G322)="-", "N/A", IF(RIGHT(G322,1)=")",IF(RIGHT(G322,2)="T)",-1000000000000*VALUE(MID(G322,2,LEN(G322)-3)),IF(RIGHT(G322,2)="M)",-1000000*VALUE(MID(G322,2,LEN(G322)-3)),IF(RIGHT(G322,2)="B)",-1000000000*VALUE(MID(G322,2,LEN(G322)-3)),IF(RIGHT(G322,2)="k)",-1000*VALUE(MID(G322,2,LEN(G322)-3)),VALUE(SUBSTITUTE(G322,",","")))))),IF(RIGHT(G322,1)="T",1000000000000*VALUE(LEFT(G322,LEN(G322)-1)),IF(RIGHT(G322,1)="M",1000000*VALUE(LEFT(G322,LEN(G322)-1)),IF(RIGHT(G322,1)="B",1000000000*VALUE(LEFT(G322,LEN(G322)-1)),IF(RIGHT(G322,1)="%",0.01*VALUE(LEFT(G322,LEN(G322)-1)),IF(RIGHT(G322,1)="k",1000*VALUE(LEFT(G322,LEN(G322)-1)),VALUE(SUBSTITUTE(G322,",",""))))))))),"N/A")</f>
        <v/>
      </c>
      <c r="P322">
        <f>MAX(J322:N322)</f>
        <v/>
      </c>
      <c r="Q322">
        <f>IFERROR(J144+MATCH(P322,J322:N322,0)-1,"")</f>
        <v/>
      </c>
      <c r="R322">
        <f>IF(Q322="","",MIN(J322:N322))</f>
        <v/>
      </c>
      <c r="S322">
        <f>IFERROR(J144+MATCH(R322,J322:N322,0)-1,"")</f>
        <v/>
      </c>
      <c r="T322">
        <f>IFERROR(AVERAGE(J322:N322),"")</f>
        <v/>
      </c>
      <c r="U322">
        <f>IFERROR(STDEV(J322:N322),"")</f>
        <v/>
      </c>
      <c r="V322">
        <f>IFERROR(IF(C322="-","",IF(ISBLANK(B322),"",IF(OR(ISNUMBER(FIND("Growth",B322)),ISNUMBER(FIND("Margin",B322))),"",(J322-T322)/U322))),"")</f>
        <v/>
      </c>
      <c r="W322">
        <f>IFERROR(IF(OR(D322="-",ISBLANK(D322)),"",(K322-T322)/U322),"")</f>
        <v/>
      </c>
      <c r="X322">
        <f>IFERROR(IF(OR(E322="-",ISBLANK(E322)),"",(L322-T322)/U322),"")</f>
        <v/>
      </c>
      <c r="Y322">
        <f>IFERROR(IF(OR(F322="-",ISBLANK(F322)),"",(M322-T322)/U322),"")</f>
        <v/>
      </c>
      <c r="Z322">
        <f>IFERROR(IF(OR(G322="-",ISBLANK(G322)),"",(N322-T322)/U322),"")</f>
        <v/>
      </c>
      <c r="AA322">
        <f>IF(MAX(MAX(V322:Z322),ABS(MIN(V322:Z322)))=ABS(MIN(V322:Z322)),MIN(V322:Z322),MAX(V322:Z322))</f>
        <v/>
      </c>
      <c r="AB322">
        <f>IFERROR(V144+MATCH(AA322,V322:Z322,0)-1,"")</f>
        <v/>
      </c>
      <c r="AC322">
        <f>IF(AB322&lt;&gt;"",IF(S322=AB322,"Low",IF(AB322=Q322,"High","")),"")</f>
        <v/>
      </c>
      <c r="AE322">
        <f>IF(ISNUMBER(MATCH("N/A",J322:N322,0)),"",IFERROR((5 * SUMPRODUCT(J144:N144,J322:N322) - PRODUCT(SUM(J144:N144),SUM(J322:N322))) / ((5 * SUM((J144^2)+(K144^2)+(L144^2)+(M144^2)+(N144^2))) - SUM(J144:N144)^2),""))</f>
        <v/>
      </c>
      <c r="AF322">
        <f>IFERROR(CORREL(J144:N144,J322:N322),"")</f>
        <v/>
      </c>
      <c r="AZ322">
        <f>IF(Q322=S322,0,1)</f>
        <v/>
      </c>
      <c r="BA322">
        <f>IF(AZ322=1,IF(Q322="","",IF(Q322=N144,"Yes","No")),"")</f>
        <v/>
      </c>
      <c r="BB322">
        <f>IF(BA322="Yes",P322,"")</f>
        <v/>
      </c>
      <c r="BC322">
        <f>IF(AZ322=1,IF(S322="","",IF(S322=N144,"Yes","No")),"")</f>
        <v/>
      </c>
      <c r="BD322">
        <f>IF(BC322="Yes",R322,"")</f>
        <v/>
      </c>
      <c r="BE322">
        <f>IFERROR(IF(SIGN(AE322)=1,"Increasing",IF(SIGN(AE322)=-1,"Decreasing","")),"")</f>
        <v/>
      </c>
      <c r="BF322">
        <f>IF(OR(AND(BE322="Increasing",BA322="Yes"),AND(BE322="Decreasing",BC322="Yes")),"Yes","No")</f>
        <v/>
      </c>
      <c r="BG322">
        <f>IF(I322="pos_trend","Yes","No")</f>
        <v/>
      </c>
      <c r="BH322">
        <f>IF(AF322&lt;&gt;"",IF(ABS(AF322)&gt;0.8,"Yes","No"),"")</f>
        <v/>
      </c>
    </row>
    <row r="323" spans="1:60">
      <c r="I323">
        <f>IF(AND(K323&gt; J323, L323&gt; K323, M323&gt; L323, N323&gt; M323), "pos_trend", IF(AND(K323&lt; J323, L323&lt; K323, M323&lt; L323, N323&lt; M323), "neg_trend", "N/A"))</f>
        <v/>
      </c>
      <c r="J323">
        <f>IFERROR(IF(TRIM(C323)="-", "N/A", IF(RIGHT(C323,1)=")",IF(RIGHT(C323,2)="T)",-1000000000000*VALUE(MID(C323,2,LEN(C323)-3)),IF(RIGHT(C323,2)="M)",-1000000*VALUE(MID(C323,2,LEN(C323)-3)),IF(RIGHT(C323,2)="B)",-1000000000*VALUE(MID(C323,2,LEN(C323)-3)),IF(RIGHT(C323,2)="k)",-1000*VALUE(MID(C323,2,LEN(C323)-3)),VALUE(SUBSTITUTE(C323,",","")))))),IF(RIGHT(C323,1)="T",1000000000000*VALUE(LEFT(C323,LEN(C323)-1)),IF(RIGHT(C323,1)="M",1000000*VALUE(LEFT(C323,LEN(C323)-1)),IF(RIGHT(C323,1)="B",1000000000*VALUE(LEFT(C323,LEN(C323)-1)),IF(RIGHT(C323,1)="%",0.01*VALUE(LEFT(C323,LEN(C323)-1)),IF(RIGHT(C323,1)="k",1000*VALUE(LEFT(C323,LEN(C323)-1)),VALUE(SUBSTITUTE(C323,",",""))))))))),"N/A")</f>
        <v/>
      </c>
      <c r="K323">
        <f>IFERROR(IF(TRIM(D323)="-", "N/A", IF(RIGHT(D323,1)=")",IF(RIGHT(D323,2)="T)",-1000000000000*VALUE(MID(D323,2,LEN(D323)-3)),IF(RIGHT(D323,2)="M)",-1000000*VALUE(MID(D323,2,LEN(D323)-3)),IF(RIGHT(D323,2)="B)",-1000000000*VALUE(MID(D323,2,LEN(D323)-3)),IF(RIGHT(D323,2)="k)",-1000*VALUE(MID(D323,2,LEN(D323)-3)),VALUE(SUBSTITUTE(D323,",","")))))),IF(RIGHT(D323,1)="T",1000000000000*VALUE(LEFT(D323,LEN(D323)-1)),IF(RIGHT(D323,1)="M",1000000*VALUE(LEFT(D323,LEN(D323)-1)),IF(RIGHT(D323,1)="B",1000000000*VALUE(LEFT(D323,LEN(D323)-1)),IF(RIGHT(D323,1)="%",0.01*VALUE(LEFT(D323,LEN(D323)-1)),IF(RIGHT(D323,1)="k",1000*VALUE(LEFT(D323,LEN(D323)-1)),VALUE(SUBSTITUTE(D323,",",""))))))))),"N/A")</f>
        <v/>
      </c>
      <c r="L323">
        <f>IFERROR(IF(TRIM(E323)="-", "N/A", IF(RIGHT(E323,1)=")",IF(RIGHT(E323,2)="T)",-1000000000000*VALUE(MID(E323,2,LEN(E323)-3)),IF(RIGHT(E323,2)="M)",-1000000*VALUE(MID(E323,2,LEN(E323)-3)),IF(RIGHT(E323,2)="B)",-1000000000*VALUE(MID(E323,2,LEN(E323)-3)),IF(RIGHT(E323,2)="k)",-1000*VALUE(MID(E323,2,LEN(E323)-3)),VALUE(SUBSTITUTE(E323,",","")))))),IF(RIGHT(E323,1)="T",1000000000000*VALUE(LEFT(E323,LEN(E323)-1)),IF(RIGHT(E323,1)="M",1000000*VALUE(LEFT(E323,LEN(E323)-1)),IF(RIGHT(E323,1)="B",1000000000*VALUE(LEFT(E323,LEN(E323)-1)),IF(RIGHT(E323,1)="%",0.01*VALUE(LEFT(E323,LEN(E323)-1)),IF(RIGHT(E323,1)="k",1000*VALUE(LEFT(E323,LEN(E323)-1)),VALUE(SUBSTITUTE(E323,",",""))))))))),"N/A")</f>
        <v/>
      </c>
      <c r="M323">
        <f>IFERROR(IF(TRIM(F323)="-", "N/A", IF(RIGHT(F323,1)=")",IF(RIGHT(F323,2)="T)",-1000000000000*VALUE(MID(F323,2,LEN(F323)-3)),IF(RIGHT(F323,2)="M)",-1000000*VALUE(MID(F323,2,LEN(F323)-3)),IF(RIGHT(F323,2)="B)",-1000000000*VALUE(MID(F323,2,LEN(F323)-3)),IF(RIGHT(F323,2)="k)",-1000*VALUE(MID(F323,2,LEN(F323)-3)),VALUE(SUBSTITUTE(F323,",","")))))),IF(RIGHT(F323,1)="T",1000000000000*VALUE(LEFT(F323,LEN(F323)-1)),IF(RIGHT(F323,1)="M",1000000*VALUE(LEFT(F323,LEN(F323)-1)),IF(RIGHT(F323,1)="B",1000000000*VALUE(LEFT(F323,LEN(F323)-1)),IF(RIGHT(F323,1)="%",0.01*VALUE(LEFT(F323,LEN(F323)-1)),IF(RIGHT(F323,1)="k",1000*VALUE(LEFT(F323,LEN(F323)-1)),VALUE(SUBSTITUTE(F323,",",""))))))))),"N/A")</f>
        <v/>
      </c>
      <c r="N323">
        <f>IFERROR(IF(TRIM(G323)="-", "N/A", IF(RIGHT(G323,1)=")",IF(RIGHT(G323,2)="T)",-1000000000000*VALUE(MID(G323,2,LEN(G323)-3)),IF(RIGHT(G323,2)="M)",-1000000*VALUE(MID(G323,2,LEN(G323)-3)),IF(RIGHT(G323,2)="B)",-1000000000*VALUE(MID(G323,2,LEN(G323)-3)),IF(RIGHT(G323,2)="k)",-1000*VALUE(MID(G323,2,LEN(G323)-3)),VALUE(SUBSTITUTE(G323,",","")))))),IF(RIGHT(G323,1)="T",1000000000000*VALUE(LEFT(G323,LEN(G323)-1)),IF(RIGHT(G323,1)="M",1000000*VALUE(LEFT(G323,LEN(G323)-1)),IF(RIGHT(G323,1)="B",1000000000*VALUE(LEFT(G323,LEN(G323)-1)),IF(RIGHT(G323,1)="%",0.01*VALUE(LEFT(G323,LEN(G323)-1)),IF(RIGHT(G323,1)="k",1000*VALUE(LEFT(G323,LEN(G323)-1)),VALUE(SUBSTITUTE(G323,",",""))))))))),"N/A")</f>
        <v/>
      </c>
      <c r="P323">
        <f>MAX(J323:N323)</f>
        <v/>
      </c>
      <c r="Q323">
        <f>IFERROR(J144+MATCH(P323,J323:N323,0)-1,"")</f>
        <v/>
      </c>
      <c r="R323">
        <f>IF(Q323="","",MIN(J323:N323))</f>
        <v/>
      </c>
      <c r="S323">
        <f>IFERROR(J144+MATCH(R323,J323:N323,0)-1,"")</f>
        <v/>
      </c>
      <c r="T323">
        <f>IFERROR(AVERAGE(J323:N323),"")</f>
        <v/>
      </c>
      <c r="U323">
        <f>IFERROR(STDEV(J323:N323),"")</f>
        <v/>
      </c>
      <c r="V323">
        <f>IFERROR(IF(C323="-","",IF(ISBLANK(B323),"",IF(OR(ISNUMBER(FIND("Growth",B323)),ISNUMBER(FIND("Margin",B323))),"",(J323-T323)/U323))),"")</f>
        <v/>
      </c>
      <c r="W323">
        <f>IFERROR(IF(OR(D323="-",ISBLANK(D323)),"",(K323-T323)/U323),"")</f>
        <v/>
      </c>
      <c r="X323">
        <f>IFERROR(IF(OR(E323="-",ISBLANK(E323)),"",(L323-T323)/U323),"")</f>
        <v/>
      </c>
      <c r="Y323">
        <f>IFERROR(IF(OR(F323="-",ISBLANK(F323)),"",(M323-T323)/U323),"")</f>
        <v/>
      </c>
      <c r="Z323">
        <f>IFERROR(IF(OR(G323="-",ISBLANK(G323)),"",(N323-T323)/U323),"")</f>
        <v/>
      </c>
      <c r="AA323">
        <f>IF(MAX(MAX(V323:Z323),ABS(MIN(V323:Z323)))=ABS(MIN(V323:Z323)),MIN(V323:Z323),MAX(V323:Z323))</f>
        <v/>
      </c>
      <c r="AB323">
        <f>IFERROR(V144+MATCH(AA323,V323:Z323,0)-1,"")</f>
        <v/>
      </c>
      <c r="AC323">
        <f>IF(AB323&lt;&gt;"",IF(S323=AB323,"Low",IF(AB323=Q323,"High","")),"")</f>
        <v/>
      </c>
      <c r="AE323">
        <f>IF(ISNUMBER(MATCH("N/A",J323:N323,0)),"",IFERROR((5 * SUMPRODUCT(J144:N144,J323:N323) - PRODUCT(SUM(J144:N144),SUM(J323:N323))) / ((5 * SUM((J144^2)+(K144^2)+(L144^2)+(M144^2)+(N144^2))) - SUM(J144:N144)^2),""))</f>
        <v/>
      </c>
      <c r="AF323">
        <f>IFERROR(CORREL(J144:N144,J323:N323),"")</f>
        <v/>
      </c>
      <c r="AZ323">
        <f>IF(Q323=S323,0,1)</f>
        <v/>
      </c>
      <c r="BA323">
        <f>IF(AZ323=1,IF(Q323="","",IF(Q323=N144,"Yes","No")),"")</f>
        <v/>
      </c>
      <c r="BB323">
        <f>IF(BA323="Yes",P323,"")</f>
        <v/>
      </c>
      <c r="BC323">
        <f>IF(AZ323=1,IF(S323="","",IF(S323=N144,"Yes","No")),"")</f>
        <v/>
      </c>
      <c r="BD323">
        <f>IF(BC323="Yes",R323,"")</f>
        <v/>
      </c>
      <c r="BE323">
        <f>IFERROR(IF(SIGN(AE323)=1,"Increasing",IF(SIGN(AE323)=-1,"Decreasing","")),"")</f>
        <v/>
      </c>
      <c r="BF323">
        <f>IF(OR(AND(BE323="Increasing",BA323="Yes"),AND(BE323="Decreasing",BC323="Yes")),"Yes","No")</f>
        <v/>
      </c>
      <c r="BG323">
        <f>IF(I323="pos_trend","Yes","No")</f>
        <v/>
      </c>
      <c r="BH323">
        <f>IF(AF323&lt;&gt;"",IF(ABS(AF323)&gt;0.8,"Yes","No"),"")</f>
        <v/>
      </c>
    </row>
    <row r="324" spans="1:60">
      <c r="I324">
        <f>IF(AND(K324&gt; J324, L324&gt; K324, M324&gt; L324, N324&gt; M324), "pos_trend", IF(AND(K324&lt; J324, L324&lt; K324, M324&lt; L324, N324&lt; M324), "neg_trend", "N/A"))</f>
        <v/>
      </c>
      <c r="J324">
        <f>IFERROR(IF(TRIM(C324)="-", "N/A", IF(RIGHT(C324,1)=")",IF(RIGHT(C324,2)="T)",-1000000000000*VALUE(MID(C324,2,LEN(C324)-3)),IF(RIGHT(C324,2)="M)",-1000000*VALUE(MID(C324,2,LEN(C324)-3)),IF(RIGHT(C324,2)="B)",-1000000000*VALUE(MID(C324,2,LEN(C324)-3)),IF(RIGHT(C324,2)="k)",-1000*VALUE(MID(C324,2,LEN(C324)-3)),VALUE(SUBSTITUTE(C324,",","")))))),IF(RIGHT(C324,1)="T",1000000000000*VALUE(LEFT(C324,LEN(C324)-1)),IF(RIGHT(C324,1)="M",1000000*VALUE(LEFT(C324,LEN(C324)-1)),IF(RIGHT(C324,1)="B",1000000000*VALUE(LEFT(C324,LEN(C324)-1)),IF(RIGHT(C324,1)="%",0.01*VALUE(LEFT(C324,LEN(C324)-1)),IF(RIGHT(C324,1)="k",1000*VALUE(LEFT(C324,LEN(C324)-1)),VALUE(SUBSTITUTE(C324,",",""))))))))),"N/A")</f>
        <v/>
      </c>
      <c r="K324">
        <f>IFERROR(IF(TRIM(D324)="-", "N/A", IF(RIGHT(D324,1)=")",IF(RIGHT(D324,2)="T)",-1000000000000*VALUE(MID(D324,2,LEN(D324)-3)),IF(RIGHT(D324,2)="M)",-1000000*VALUE(MID(D324,2,LEN(D324)-3)),IF(RIGHT(D324,2)="B)",-1000000000*VALUE(MID(D324,2,LEN(D324)-3)),IF(RIGHT(D324,2)="k)",-1000*VALUE(MID(D324,2,LEN(D324)-3)),VALUE(SUBSTITUTE(D324,",","")))))),IF(RIGHT(D324,1)="T",1000000000000*VALUE(LEFT(D324,LEN(D324)-1)),IF(RIGHT(D324,1)="M",1000000*VALUE(LEFT(D324,LEN(D324)-1)),IF(RIGHT(D324,1)="B",1000000000*VALUE(LEFT(D324,LEN(D324)-1)),IF(RIGHT(D324,1)="%",0.01*VALUE(LEFT(D324,LEN(D324)-1)),IF(RIGHT(D324,1)="k",1000*VALUE(LEFT(D324,LEN(D324)-1)),VALUE(SUBSTITUTE(D324,",",""))))))))),"N/A")</f>
        <v/>
      </c>
      <c r="L324">
        <f>IFERROR(IF(TRIM(E324)="-", "N/A", IF(RIGHT(E324,1)=")",IF(RIGHT(E324,2)="T)",-1000000000000*VALUE(MID(E324,2,LEN(E324)-3)),IF(RIGHT(E324,2)="M)",-1000000*VALUE(MID(E324,2,LEN(E324)-3)),IF(RIGHT(E324,2)="B)",-1000000000*VALUE(MID(E324,2,LEN(E324)-3)),IF(RIGHT(E324,2)="k)",-1000*VALUE(MID(E324,2,LEN(E324)-3)),VALUE(SUBSTITUTE(E324,",","")))))),IF(RIGHT(E324,1)="T",1000000000000*VALUE(LEFT(E324,LEN(E324)-1)),IF(RIGHT(E324,1)="M",1000000*VALUE(LEFT(E324,LEN(E324)-1)),IF(RIGHT(E324,1)="B",1000000000*VALUE(LEFT(E324,LEN(E324)-1)),IF(RIGHT(E324,1)="%",0.01*VALUE(LEFT(E324,LEN(E324)-1)),IF(RIGHT(E324,1)="k",1000*VALUE(LEFT(E324,LEN(E324)-1)),VALUE(SUBSTITUTE(E324,",",""))))))))),"N/A")</f>
        <v/>
      </c>
      <c r="M324">
        <f>IFERROR(IF(TRIM(F324)="-", "N/A", IF(RIGHT(F324,1)=")",IF(RIGHT(F324,2)="T)",-1000000000000*VALUE(MID(F324,2,LEN(F324)-3)),IF(RIGHT(F324,2)="M)",-1000000*VALUE(MID(F324,2,LEN(F324)-3)),IF(RIGHT(F324,2)="B)",-1000000000*VALUE(MID(F324,2,LEN(F324)-3)),IF(RIGHT(F324,2)="k)",-1000*VALUE(MID(F324,2,LEN(F324)-3)),VALUE(SUBSTITUTE(F324,",","")))))),IF(RIGHT(F324,1)="T",1000000000000*VALUE(LEFT(F324,LEN(F324)-1)),IF(RIGHT(F324,1)="M",1000000*VALUE(LEFT(F324,LEN(F324)-1)),IF(RIGHT(F324,1)="B",1000000000*VALUE(LEFT(F324,LEN(F324)-1)),IF(RIGHT(F324,1)="%",0.01*VALUE(LEFT(F324,LEN(F324)-1)),IF(RIGHT(F324,1)="k",1000*VALUE(LEFT(F324,LEN(F324)-1)),VALUE(SUBSTITUTE(F324,",",""))))))))),"N/A")</f>
        <v/>
      </c>
      <c r="N324">
        <f>IFERROR(IF(TRIM(G324)="-", "N/A", IF(RIGHT(G324,1)=")",IF(RIGHT(G324,2)="T)",-1000000000000*VALUE(MID(G324,2,LEN(G324)-3)),IF(RIGHT(G324,2)="M)",-1000000*VALUE(MID(G324,2,LEN(G324)-3)),IF(RIGHT(G324,2)="B)",-1000000000*VALUE(MID(G324,2,LEN(G324)-3)),IF(RIGHT(G324,2)="k)",-1000*VALUE(MID(G324,2,LEN(G324)-3)),VALUE(SUBSTITUTE(G324,",","")))))),IF(RIGHT(G324,1)="T",1000000000000*VALUE(LEFT(G324,LEN(G324)-1)),IF(RIGHT(G324,1)="M",1000000*VALUE(LEFT(G324,LEN(G324)-1)),IF(RIGHT(G324,1)="B",1000000000*VALUE(LEFT(G324,LEN(G324)-1)),IF(RIGHT(G324,1)="%",0.01*VALUE(LEFT(G324,LEN(G324)-1)),IF(RIGHT(G324,1)="k",1000*VALUE(LEFT(G324,LEN(G324)-1)),VALUE(SUBSTITUTE(G324,",",""))))))))),"N/A")</f>
        <v/>
      </c>
      <c r="P324">
        <f>MAX(J324:N324)</f>
        <v/>
      </c>
      <c r="Q324">
        <f>IFERROR(J144+MATCH(P324,J324:N324,0)-1,"")</f>
        <v/>
      </c>
      <c r="R324">
        <f>IF(Q324="","",MIN(J324:N324))</f>
        <v/>
      </c>
      <c r="S324">
        <f>IFERROR(J144+MATCH(R324,J324:N324,0)-1,"")</f>
        <v/>
      </c>
      <c r="T324">
        <f>IFERROR(AVERAGE(J324:N324),"")</f>
        <v/>
      </c>
      <c r="U324">
        <f>IFERROR(STDEV(J324:N324),"")</f>
        <v/>
      </c>
      <c r="V324">
        <f>IFERROR(IF(C324="-","",IF(ISBLANK(B324),"",IF(OR(ISNUMBER(FIND("Growth",B324)),ISNUMBER(FIND("Margin",B324))),"",(J324-T324)/U324))),"")</f>
        <v/>
      </c>
      <c r="W324">
        <f>IFERROR(IF(OR(D324="-",ISBLANK(D324)),"",(K324-T324)/U324),"")</f>
        <v/>
      </c>
      <c r="X324">
        <f>IFERROR(IF(OR(E324="-",ISBLANK(E324)),"",(L324-T324)/U324),"")</f>
        <v/>
      </c>
      <c r="Y324">
        <f>IFERROR(IF(OR(F324="-",ISBLANK(F324)),"",(M324-T324)/U324),"")</f>
        <v/>
      </c>
      <c r="Z324">
        <f>IFERROR(IF(OR(G324="-",ISBLANK(G324)),"",(N324-T324)/U324),"")</f>
        <v/>
      </c>
      <c r="AA324">
        <f>IF(MAX(MAX(V324:Z324),ABS(MIN(V324:Z324)))=ABS(MIN(V324:Z324)),MIN(V324:Z324),MAX(V324:Z324))</f>
        <v/>
      </c>
      <c r="AB324">
        <f>IFERROR(V144+MATCH(AA324,V324:Z324,0)-1,"")</f>
        <v/>
      </c>
      <c r="AC324">
        <f>IF(AB324&lt;&gt;"",IF(S324=AB324,"Low",IF(AB324=Q324,"High","")),"")</f>
        <v/>
      </c>
      <c r="AE324">
        <f>IF(ISNUMBER(MATCH("N/A",J324:N324,0)),"",IFERROR((5 * SUMPRODUCT(J144:N144,J324:N324) - PRODUCT(SUM(J144:N144),SUM(J324:N324))) / ((5 * SUM((J144^2)+(K144^2)+(L144^2)+(M144^2)+(N144^2))) - SUM(J144:N144)^2),""))</f>
        <v/>
      </c>
      <c r="AF324">
        <f>IFERROR(CORREL(J144:N144,J324:N324),"")</f>
        <v/>
      </c>
      <c r="AZ324">
        <f>IF(Q324=S324,0,1)</f>
        <v/>
      </c>
      <c r="BA324">
        <f>IF(AZ324=1,IF(Q324="","",IF(Q324=N144,"Yes","No")),"")</f>
        <v/>
      </c>
      <c r="BB324">
        <f>IF(BA324="Yes",P324,"")</f>
        <v/>
      </c>
      <c r="BC324">
        <f>IF(AZ324=1,IF(S324="","",IF(S324=N144,"Yes","No")),"")</f>
        <v/>
      </c>
      <c r="BD324">
        <f>IF(BC324="Yes",R324,"")</f>
        <v/>
      </c>
      <c r="BE324">
        <f>IFERROR(IF(SIGN(AE324)=1,"Increasing",IF(SIGN(AE324)=-1,"Decreasing","")),"")</f>
        <v/>
      </c>
      <c r="BF324">
        <f>IF(OR(AND(BE324="Increasing",BA324="Yes"),AND(BE324="Decreasing",BC324="Yes")),"Yes","No")</f>
        <v/>
      </c>
      <c r="BG324">
        <f>IF(I324="pos_trend","Yes","No")</f>
        <v/>
      </c>
      <c r="BH324">
        <f>IF(AF324&lt;&gt;"",IF(ABS(AF324)&gt;0.8,"Yes","No"),"")</f>
        <v/>
      </c>
    </row>
    <row r="325" spans="1:60">
      <c r="I325">
        <f>IF(AND(K325&gt; J325, L325&gt; K325, M325&gt; L325, N325&gt; M325), "pos_trend", IF(AND(K325&lt; J325, L325&lt; K325, M325&lt; L325, N325&lt; M325), "neg_trend", "N/A"))</f>
        <v/>
      </c>
      <c r="J325">
        <f>IFERROR(IF(TRIM(C325)="-", "N/A", IF(RIGHT(C325,1)=")",IF(RIGHT(C325,2)="T)",-1000000000000*VALUE(MID(C325,2,LEN(C325)-3)),IF(RIGHT(C325,2)="M)",-1000000*VALUE(MID(C325,2,LEN(C325)-3)),IF(RIGHT(C325,2)="B)",-1000000000*VALUE(MID(C325,2,LEN(C325)-3)),IF(RIGHT(C325,2)="k)",-1000*VALUE(MID(C325,2,LEN(C325)-3)),VALUE(SUBSTITUTE(C325,",","")))))),IF(RIGHT(C325,1)="T",1000000000000*VALUE(LEFT(C325,LEN(C325)-1)),IF(RIGHT(C325,1)="M",1000000*VALUE(LEFT(C325,LEN(C325)-1)),IF(RIGHT(C325,1)="B",1000000000*VALUE(LEFT(C325,LEN(C325)-1)),IF(RIGHT(C325,1)="%",0.01*VALUE(LEFT(C325,LEN(C325)-1)),IF(RIGHT(C325,1)="k",1000*VALUE(LEFT(C325,LEN(C325)-1)),VALUE(SUBSTITUTE(C325,",",""))))))))),"N/A")</f>
        <v/>
      </c>
      <c r="K325">
        <f>IFERROR(IF(TRIM(D325)="-", "N/A", IF(RIGHT(D325,1)=")",IF(RIGHT(D325,2)="T)",-1000000000000*VALUE(MID(D325,2,LEN(D325)-3)),IF(RIGHT(D325,2)="M)",-1000000*VALUE(MID(D325,2,LEN(D325)-3)),IF(RIGHT(D325,2)="B)",-1000000000*VALUE(MID(D325,2,LEN(D325)-3)),IF(RIGHT(D325,2)="k)",-1000*VALUE(MID(D325,2,LEN(D325)-3)),VALUE(SUBSTITUTE(D325,",","")))))),IF(RIGHT(D325,1)="T",1000000000000*VALUE(LEFT(D325,LEN(D325)-1)),IF(RIGHT(D325,1)="M",1000000*VALUE(LEFT(D325,LEN(D325)-1)),IF(RIGHT(D325,1)="B",1000000000*VALUE(LEFT(D325,LEN(D325)-1)),IF(RIGHT(D325,1)="%",0.01*VALUE(LEFT(D325,LEN(D325)-1)),IF(RIGHT(D325,1)="k",1000*VALUE(LEFT(D325,LEN(D325)-1)),VALUE(SUBSTITUTE(D325,",",""))))))))),"N/A")</f>
        <v/>
      </c>
      <c r="L325">
        <f>IFERROR(IF(TRIM(E325)="-", "N/A", IF(RIGHT(E325,1)=")",IF(RIGHT(E325,2)="T)",-1000000000000*VALUE(MID(E325,2,LEN(E325)-3)),IF(RIGHT(E325,2)="M)",-1000000*VALUE(MID(E325,2,LEN(E325)-3)),IF(RIGHT(E325,2)="B)",-1000000000*VALUE(MID(E325,2,LEN(E325)-3)),IF(RIGHT(E325,2)="k)",-1000*VALUE(MID(E325,2,LEN(E325)-3)),VALUE(SUBSTITUTE(E325,",","")))))),IF(RIGHT(E325,1)="T",1000000000000*VALUE(LEFT(E325,LEN(E325)-1)),IF(RIGHT(E325,1)="M",1000000*VALUE(LEFT(E325,LEN(E325)-1)),IF(RIGHT(E325,1)="B",1000000000*VALUE(LEFT(E325,LEN(E325)-1)),IF(RIGHT(E325,1)="%",0.01*VALUE(LEFT(E325,LEN(E325)-1)),IF(RIGHT(E325,1)="k",1000*VALUE(LEFT(E325,LEN(E325)-1)),VALUE(SUBSTITUTE(E325,",",""))))))))),"N/A")</f>
        <v/>
      </c>
      <c r="M325">
        <f>IFERROR(IF(TRIM(F325)="-", "N/A", IF(RIGHT(F325,1)=")",IF(RIGHT(F325,2)="T)",-1000000000000*VALUE(MID(F325,2,LEN(F325)-3)),IF(RIGHT(F325,2)="M)",-1000000*VALUE(MID(F325,2,LEN(F325)-3)),IF(RIGHT(F325,2)="B)",-1000000000*VALUE(MID(F325,2,LEN(F325)-3)),IF(RIGHT(F325,2)="k)",-1000*VALUE(MID(F325,2,LEN(F325)-3)),VALUE(SUBSTITUTE(F325,",","")))))),IF(RIGHT(F325,1)="T",1000000000000*VALUE(LEFT(F325,LEN(F325)-1)),IF(RIGHT(F325,1)="M",1000000*VALUE(LEFT(F325,LEN(F325)-1)),IF(RIGHT(F325,1)="B",1000000000*VALUE(LEFT(F325,LEN(F325)-1)),IF(RIGHT(F325,1)="%",0.01*VALUE(LEFT(F325,LEN(F325)-1)),IF(RIGHT(F325,1)="k",1000*VALUE(LEFT(F325,LEN(F325)-1)),VALUE(SUBSTITUTE(F325,",",""))))))))),"N/A")</f>
        <v/>
      </c>
      <c r="N325">
        <f>IFERROR(IF(TRIM(G325)="-", "N/A", IF(RIGHT(G325,1)=")",IF(RIGHT(G325,2)="T)",-1000000000000*VALUE(MID(G325,2,LEN(G325)-3)),IF(RIGHT(G325,2)="M)",-1000000*VALUE(MID(G325,2,LEN(G325)-3)),IF(RIGHT(G325,2)="B)",-1000000000*VALUE(MID(G325,2,LEN(G325)-3)),IF(RIGHT(G325,2)="k)",-1000*VALUE(MID(G325,2,LEN(G325)-3)),VALUE(SUBSTITUTE(G325,",","")))))),IF(RIGHT(G325,1)="T",1000000000000*VALUE(LEFT(G325,LEN(G325)-1)),IF(RIGHT(G325,1)="M",1000000*VALUE(LEFT(G325,LEN(G325)-1)),IF(RIGHT(G325,1)="B",1000000000*VALUE(LEFT(G325,LEN(G325)-1)),IF(RIGHT(G325,1)="%",0.01*VALUE(LEFT(G325,LEN(G325)-1)),IF(RIGHT(G325,1)="k",1000*VALUE(LEFT(G325,LEN(G325)-1)),VALUE(SUBSTITUTE(G325,",",""))))))))),"N/A")</f>
        <v/>
      </c>
      <c r="P325">
        <f>MAX(J325:N325)</f>
        <v/>
      </c>
      <c r="Q325">
        <f>IFERROR(J144+MATCH(P325,J325:N325,0)-1,"")</f>
        <v/>
      </c>
      <c r="R325">
        <f>IF(Q325="","",MIN(J325:N325))</f>
        <v/>
      </c>
      <c r="S325">
        <f>IFERROR(J144+MATCH(R325,J325:N325,0)-1,"")</f>
        <v/>
      </c>
      <c r="T325">
        <f>IFERROR(AVERAGE(J325:N325),"")</f>
        <v/>
      </c>
      <c r="U325">
        <f>IFERROR(STDEV(J325:N325),"")</f>
        <v/>
      </c>
      <c r="V325">
        <f>IFERROR(IF(C325="-","",IF(ISBLANK(B325),"",IF(OR(ISNUMBER(FIND("Growth",B325)),ISNUMBER(FIND("Margin",B325))),"",(J325-T325)/U325))),"")</f>
        <v/>
      </c>
      <c r="W325">
        <f>IFERROR(IF(OR(D325="-",ISBLANK(D325)),"",(K325-T325)/U325),"")</f>
        <v/>
      </c>
      <c r="X325">
        <f>IFERROR(IF(OR(E325="-",ISBLANK(E325)),"",(L325-T325)/U325),"")</f>
        <v/>
      </c>
      <c r="Y325">
        <f>IFERROR(IF(OR(F325="-",ISBLANK(F325)),"",(M325-T325)/U325),"")</f>
        <v/>
      </c>
      <c r="Z325">
        <f>IFERROR(IF(OR(G325="-",ISBLANK(G325)),"",(N325-T325)/U325),"")</f>
        <v/>
      </c>
      <c r="AA325">
        <f>IF(MAX(MAX(V325:Z325),ABS(MIN(V325:Z325)))=ABS(MIN(V325:Z325)),MIN(V325:Z325),MAX(V325:Z325))</f>
        <v/>
      </c>
      <c r="AB325">
        <f>IFERROR(V144+MATCH(AA325,V325:Z325,0)-1,"")</f>
        <v/>
      </c>
      <c r="AC325">
        <f>IF(AB325&lt;&gt;"",IF(S325=AB325,"Low",IF(AB325=Q325,"High","")),"")</f>
        <v/>
      </c>
      <c r="AE325">
        <f>IF(ISNUMBER(MATCH("N/A",J325:N325,0)),"",IFERROR((5 * SUMPRODUCT(J144:N144,J325:N325) - PRODUCT(SUM(J144:N144),SUM(J325:N325))) / ((5 * SUM((J144^2)+(K144^2)+(L144^2)+(M144^2)+(N144^2))) - SUM(J144:N144)^2),""))</f>
        <v/>
      </c>
      <c r="AF325">
        <f>IFERROR(CORREL(J144:N144,J325:N325),"")</f>
        <v/>
      </c>
      <c r="AZ325">
        <f>IF(Q325=S325,0,1)</f>
        <v/>
      </c>
      <c r="BA325">
        <f>IF(AZ325=1,IF(Q325="","",IF(Q325=N144,"Yes","No")),"")</f>
        <v/>
      </c>
      <c r="BB325">
        <f>IF(BA325="Yes",P325,"")</f>
        <v/>
      </c>
      <c r="BC325">
        <f>IF(AZ325=1,IF(S325="","",IF(S325=N144,"Yes","No")),"")</f>
        <v/>
      </c>
      <c r="BD325">
        <f>IF(BC325="Yes",R325,"")</f>
        <v/>
      </c>
      <c r="BE325">
        <f>IFERROR(IF(SIGN(AE325)=1,"Increasing",IF(SIGN(AE325)=-1,"Decreasing","")),"")</f>
        <v/>
      </c>
      <c r="BF325">
        <f>IF(OR(AND(BE325="Increasing",BA325="Yes"),AND(BE325="Decreasing",BC325="Yes")),"Yes","No")</f>
        <v/>
      </c>
      <c r="BG325">
        <f>IF(I325="pos_trend","Yes","No")</f>
        <v/>
      </c>
      <c r="BH325">
        <f>IF(AF325&lt;&gt;"",IF(ABS(AF325)&gt;0.8,"Yes","No"),"")</f>
        <v/>
      </c>
    </row>
    <row r="326" spans="1:60">
      <c r="I326">
        <f>IF(AND(K326&gt; J326, L326&gt; K326, M326&gt; L326, N326&gt; M326), "pos_trend", IF(AND(K326&lt; J326, L326&lt; K326, M326&lt; L326, N326&lt; M326), "neg_trend", "N/A"))</f>
        <v/>
      </c>
      <c r="J326">
        <f>IFERROR(IF(TRIM(C326)="-", "N/A", IF(RIGHT(C326,1)=")",IF(RIGHT(C326,2)="T)",-1000000000000*VALUE(MID(C326,2,LEN(C326)-3)),IF(RIGHT(C326,2)="M)",-1000000*VALUE(MID(C326,2,LEN(C326)-3)),IF(RIGHT(C326,2)="B)",-1000000000*VALUE(MID(C326,2,LEN(C326)-3)),IF(RIGHT(C326,2)="k)",-1000*VALUE(MID(C326,2,LEN(C326)-3)),VALUE(SUBSTITUTE(C326,",","")))))),IF(RIGHT(C326,1)="T",1000000000000*VALUE(LEFT(C326,LEN(C326)-1)),IF(RIGHT(C326,1)="M",1000000*VALUE(LEFT(C326,LEN(C326)-1)),IF(RIGHT(C326,1)="B",1000000000*VALUE(LEFT(C326,LEN(C326)-1)),IF(RIGHT(C326,1)="%",0.01*VALUE(LEFT(C326,LEN(C326)-1)),IF(RIGHT(C326,1)="k",1000*VALUE(LEFT(C326,LEN(C326)-1)),VALUE(SUBSTITUTE(C326,",",""))))))))),"N/A")</f>
        <v/>
      </c>
      <c r="K326">
        <f>IFERROR(IF(TRIM(D326)="-", "N/A", IF(RIGHT(D326,1)=")",IF(RIGHT(D326,2)="T)",-1000000000000*VALUE(MID(D326,2,LEN(D326)-3)),IF(RIGHT(D326,2)="M)",-1000000*VALUE(MID(D326,2,LEN(D326)-3)),IF(RIGHT(D326,2)="B)",-1000000000*VALUE(MID(D326,2,LEN(D326)-3)),IF(RIGHT(D326,2)="k)",-1000*VALUE(MID(D326,2,LEN(D326)-3)),VALUE(SUBSTITUTE(D326,",","")))))),IF(RIGHT(D326,1)="T",1000000000000*VALUE(LEFT(D326,LEN(D326)-1)),IF(RIGHT(D326,1)="M",1000000*VALUE(LEFT(D326,LEN(D326)-1)),IF(RIGHT(D326,1)="B",1000000000*VALUE(LEFT(D326,LEN(D326)-1)),IF(RIGHT(D326,1)="%",0.01*VALUE(LEFT(D326,LEN(D326)-1)),IF(RIGHT(D326,1)="k",1000*VALUE(LEFT(D326,LEN(D326)-1)),VALUE(SUBSTITUTE(D326,",",""))))))))),"N/A")</f>
        <v/>
      </c>
      <c r="L326">
        <f>IFERROR(IF(TRIM(E326)="-", "N/A", IF(RIGHT(E326,1)=")",IF(RIGHT(E326,2)="T)",-1000000000000*VALUE(MID(E326,2,LEN(E326)-3)),IF(RIGHT(E326,2)="M)",-1000000*VALUE(MID(E326,2,LEN(E326)-3)),IF(RIGHT(E326,2)="B)",-1000000000*VALUE(MID(E326,2,LEN(E326)-3)),IF(RIGHT(E326,2)="k)",-1000*VALUE(MID(E326,2,LEN(E326)-3)),VALUE(SUBSTITUTE(E326,",","")))))),IF(RIGHT(E326,1)="T",1000000000000*VALUE(LEFT(E326,LEN(E326)-1)),IF(RIGHT(E326,1)="M",1000000*VALUE(LEFT(E326,LEN(E326)-1)),IF(RIGHT(E326,1)="B",1000000000*VALUE(LEFT(E326,LEN(E326)-1)),IF(RIGHT(E326,1)="%",0.01*VALUE(LEFT(E326,LEN(E326)-1)),IF(RIGHT(E326,1)="k",1000*VALUE(LEFT(E326,LEN(E326)-1)),VALUE(SUBSTITUTE(E326,",",""))))))))),"N/A")</f>
        <v/>
      </c>
      <c r="M326">
        <f>IFERROR(IF(TRIM(F326)="-", "N/A", IF(RIGHT(F326,1)=")",IF(RIGHT(F326,2)="T)",-1000000000000*VALUE(MID(F326,2,LEN(F326)-3)),IF(RIGHT(F326,2)="M)",-1000000*VALUE(MID(F326,2,LEN(F326)-3)),IF(RIGHT(F326,2)="B)",-1000000000*VALUE(MID(F326,2,LEN(F326)-3)),IF(RIGHT(F326,2)="k)",-1000*VALUE(MID(F326,2,LEN(F326)-3)),VALUE(SUBSTITUTE(F326,",","")))))),IF(RIGHT(F326,1)="T",1000000000000*VALUE(LEFT(F326,LEN(F326)-1)),IF(RIGHT(F326,1)="M",1000000*VALUE(LEFT(F326,LEN(F326)-1)),IF(RIGHT(F326,1)="B",1000000000*VALUE(LEFT(F326,LEN(F326)-1)),IF(RIGHT(F326,1)="%",0.01*VALUE(LEFT(F326,LEN(F326)-1)),IF(RIGHT(F326,1)="k",1000*VALUE(LEFT(F326,LEN(F326)-1)),VALUE(SUBSTITUTE(F326,",",""))))))))),"N/A")</f>
        <v/>
      </c>
      <c r="N326">
        <f>IFERROR(IF(TRIM(G326)="-", "N/A", IF(RIGHT(G326,1)=")",IF(RIGHT(G326,2)="T)",-1000000000000*VALUE(MID(G326,2,LEN(G326)-3)),IF(RIGHT(G326,2)="M)",-1000000*VALUE(MID(G326,2,LEN(G326)-3)),IF(RIGHT(G326,2)="B)",-1000000000*VALUE(MID(G326,2,LEN(G326)-3)),IF(RIGHT(G326,2)="k)",-1000*VALUE(MID(G326,2,LEN(G326)-3)),VALUE(SUBSTITUTE(G326,",","")))))),IF(RIGHT(G326,1)="T",1000000000000*VALUE(LEFT(G326,LEN(G326)-1)),IF(RIGHT(G326,1)="M",1000000*VALUE(LEFT(G326,LEN(G326)-1)),IF(RIGHT(G326,1)="B",1000000000*VALUE(LEFT(G326,LEN(G326)-1)),IF(RIGHT(G326,1)="%",0.01*VALUE(LEFT(G326,LEN(G326)-1)),IF(RIGHT(G326,1)="k",1000*VALUE(LEFT(G326,LEN(G326)-1)),VALUE(SUBSTITUTE(G326,",",""))))))))),"N/A")</f>
        <v/>
      </c>
      <c r="P326">
        <f>MAX(J326:N326)</f>
        <v/>
      </c>
      <c r="Q326">
        <f>IFERROR(J144+MATCH(P326,J326:N326,0)-1,"")</f>
        <v/>
      </c>
      <c r="R326">
        <f>IF(Q326="","",MIN(J326:N326))</f>
        <v/>
      </c>
      <c r="S326">
        <f>IFERROR(J144+MATCH(R326,J326:N326,0)-1,"")</f>
        <v/>
      </c>
      <c r="T326">
        <f>IFERROR(AVERAGE(J326:N326),"")</f>
        <v/>
      </c>
      <c r="U326">
        <f>IFERROR(STDEV(J326:N326),"")</f>
        <v/>
      </c>
      <c r="V326">
        <f>IFERROR(IF(C326="-","",IF(ISBLANK(B326),"",IF(OR(ISNUMBER(FIND("Growth",B326)),ISNUMBER(FIND("Margin",B326))),"",(J326-T326)/U326))),"")</f>
        <v/>
      </c>
      <c r="W326">
        <f>IFERROR(IF(OR(D326="-",ISBLANK(D326)),"",(K326-T326)/U326),"")</f>
        <v/>
      </c>
      <c r="X326">
        <f>IFERROR(IF(OR(E326="-",ISBLANK(E326)),"",(L326-T326)/U326),"")</f>
        <v/>
      </c>
      <c r="Y326">
        <f>IFERROR(IF(OR(F326="-",ISBLANK(F326)),"",(M326-T326)/U326),"")</f>
        <v/>
      </c>
      <c r="Z326">
        <f>IFERROR(IF(OR(G326="-",ISBLANK(G326)),"",(N326-T326)/U326),"")</f>
        <v/>
      </c>
      <c r="AA326">
        <f>IF(MAX(MAX(V326:Z326),ABS(MIN(V326:Z326)))=ABS(MIN(V326:Z326)),MIN(V326:Z326),MAX(V326:Z326))</f>
        <v/>
      </c>
      <c r="AB326">
        <f>IFERROR(V144+MATCH(AA326,V326:Z326,0)-1,"")</f>
        <v/>
      </c>
      <c r="AC326">
        <f>IF(AB326&lt;&gt;"",IF(S326=AB326,"Low",IF(AB326=Q326,"High","")),"")</f>
        <v/>
      </c>
      <c r="AE326">
        <f>IF(ISNUMBER(MATCH("N/A",J326:N326,0)),"",IFERROR((5 * SUMPRODUCT(J144:N144,J326:N326) - PRODUCT(SUM(J144:N144),SUM(J326:N326))) / ((5 * SUM((J144^2)+(K144^2)+(L144^2)+(M144^2)+(N144^2))) - SUM(J144:N144)^2),""))</f>
        <v/>
      </c>
      <c r="AF326">
        <f>IFERROR(CORREL(J144:N144,J326:N326),"")</f>
        <v/>
      </c>
      <c r="AZ326">
        <f>IF(Q326=S326,0,1)</f>
        <v/>
      </c>
      <c r="BA326">
        <f>IF(AZ326=1,IF(Q326="","",IF(Q326=N144,"Yes","No")),"")</f>
        <v/>
      </c>
      <c r="BB326">
        <f>IF(BA326="Yes",P326,"")</f>
        <v/>
      </c>
      <c r="BC326">
        <f>IF(AZ326=1,IF(S326="","",IF(S326=N144,"Yes","No")),"")</f>
        <v/>
      </c>
      <c r="BD326">
        <f>IF(BC326="Yes",R326,"")</f>
        <v/>
      </c>
      <c r="BE326">
        <f>IFERROR(IF(SIGN(AE326)=1,"Increasing",IF(SIGN(AE326)=-1,"Decreasing","")),"")</f>
        <v/>
      </c>
      <c r="BF326">
        <f>IF(OR(AND(BE326="Increasing",BA326="Yes"),AND(BE326="Decreasing",BC326="Yes")),"Yes","No")</f>
        <v/>
      </c>
      <c r="BG326">
        <f>IF(I326="pos_trend","Yes","No")</f>
        <v/>
      </c>
      <c r="BH326">
        <f>IF(AF326&lt;&gt;"",IF(ABS(AF326)&gt;0.8,"Yes","No"),"")</f>
        <v/>
      </c>
    </row>
    <row r="327" spans="1:60">
      <c r="I327">
        <f>IF(AND(K327&gt; J327, L327&gt; K327, M327&gt; L327, N327&gt; M327), "pos_trend", IF(AND(K327&lt; J327, L327&lt; K327, M327&lt; L327, N327&lt; M327), "neg_trend", "N/A"))</f>
        <v/>
      </c>
      <c r="J327">
        <f>IFERROR(IF(TRIM(C327)="-", "N/A", IF(RIGHT(C327,1)=")",IF(RIGHT(C327,2)="T)",-1000000000000*VALUE(MID(C327,2,LEN(C327)-3)),IF(RIGHT(C327,2)="M)",-1000000*VALUE(MID(C327,2,LEN(C327)-3)),IF(RIGHT(C327,2)="B)",-1000000000*VALUE(MID(C327,2,LEN(C327)-3)),IF(RIGHT(C327,2)="k)",-1000*VALUE(MID(C327,2,LEN(C327)-3)),VALUE(SUBSTITUTE(C327,",","")))))),IF(RIGHT(C327,1)="T",1000000000000*VALUE(LEFT(C327,LEN(C327)-1)),IF(RIGHT(C327,1)="M",1000000*VALUE(LEFT(C327,LEN(C327)-1)),IF(RIGHT(C327,1)="B",1000000000*VALUE(LEFT(C327,LEN(C327)-1)),IF(RIGHT(C327,1)="%",0.01*VALUE(LEFT(C327,LEN(C327)-1)),IF(RIGHT(C327,1)="k",1000*VALUE(LEFT(C327,LEN(C327)-1)),VALUE(SUBSTITUTE(C327,",",""))))))))),"N/A")</f>
        <v/>
      </c>
      <c r="K327">
        <f>IFERROR(IF(TRIM(D327)="-", "N/A", IF(RIGHT(D327,1)=")",IF(RIGHT(D327,2)="T)",-1000000000000*VALUE(MID(D327,2,LEN(D327)-3)),IF(RIGHT(D327,2)="M)",-1000000*VALUE(MID(D327,2,LEN(D327)-3)),IF(RIGHT(D327,2)="B)",-1000000000*VALUE(MID(D327,2,LEN(D327)-3)),IF(RIGHT(D327,2)="k)",-1000*VALUE(MID(D327,2,LEN(D327)-3)),VALUE(SUBSTITUTE(D327,",","")))))),IF(RIGHT(D327,1)="T",1000000000000*VALUE(LEFT(D327,LEN(D327)-1)),IF(RIGHT(D327,1)="M",1000000*VALUE(LEFT(D327,LEN(D327)-1)),IF(RIGHT(D327,1)="B",1000000000*VALUE(LEFT(D327,LEN(D327)-1)),IF(RIGHT(D327,1)="%",0.01*VALUE(LEFT(D327,LEN(D327)-1)),IF(RIGHT(D327,1)="k",1000*VALUE(LEFT(D327,LEN(D327)-1)),VALUE(SUBSTITUTE(D327,",",""))))))))),"N/A")</f>
        <v/>
      </c>
      <c r="L327">
        <f>IFERROR(IF(TRIM(E327)="-", "N/A", IF(RIGHT(E327,1)=")",IF(RIGHT(E327,2)="T)",-1000000000000*VALUE(MID(E327,2,LEN(E327)-3)),IF(RIGHT(E327,2)="M)",-1000000*VALUE(MID(E327,2,LEN(E327)-3)),IF(RIGHT(E327,2)="B)",-1000000000*VALUE(MID(E327,2,LEN(E327)-3)),IF(RIGHT(E327,2)="k)",-1000*VALUE(MID(E327,2,LEN(E327)-3)),VALUE(SUBSTITUTE(E327,",","")))))),IF(RIGHT(E327,1)="T",1000000000000*VALUE(LEFT(E327,LEN(E327)-1)),IF(RIGHT(E327,1)="M",1000000*VALUE(LEFT(E327,LEN(E327)-1)),IF(RIGHT(E327,1)="B",1000000000*VALUE(LEFT(E327,LEN(E327)-1)),IF(RIGHT(E327,1)="%",0.01*VALUE(LEFT(E327,LEN(E327)-1)),IF(RIGHT(E327,1)="k",1000*VALUE(LEFT(E327,LEN(E327)-1)),VALUE(SUBSTITUTE(E327,",",""))))))))),"N/A")</f>
        <v/>
      </c>
      <c r="M327">
        <f>IFERROR(IF(TRIM(F327)="-", "N/A", IF(RIGHT(F327,1)=")",IF(RIGHT(F327,2)="T)",-1000000000000*VALUE(MID(F327,2,LEN(F327)-3)),IF(RIGHT(F327,2)="M)",-1000000*VALUE(MID(F327,2,LEN(F327)-3)),IF(RIGHT(F327,2)="B)",-1000000000*VALUE(MID(F327,2,LEN(F327)-3)),IF(RIGHT(F327,2)="k)",-1000*VALUE(MID(F327,2,LEN(F327)-3)),VALUE(SUBSTITUTE(F327,",","")))))),IF(RIGHT(F327,1)="T",1000000000000*VALUE(LEFT(F327,LEN(F327)-1)),IF(RIGHT(F327,1)="M",1000000*VALUE(LEFT(F327,LEN(F327)-1)),IF(RIGHT(F327,1)="B",1000000000*VALUE(LEFT(F327,LEN(F327)-1)),IF(RIGHT(F327,1)="%",0.01*VALUE(LEFT(F327,LEN(F327)-1)),IF(RIGHT(F327,1)="k",1000*VALUE(LEFT(F327,LEN(F327)-1)),VALUE(SUBSTITUTE(F327,",",""))))))))),"N/A")</f>
        <v/>
      </c>
      <c r="N327">
        <f>IFERROR(IF(TRIM(G327)="-", "N/A", IF(RIGHT(G327,1)=")",IF(RIGHT(G327,2)="T)",-1000000000000*VALUE(MID(G327,2,LEN(G327)-3)),IF(RIGHT(G327,2)="M)",-1000000*VALUE(MID(G327,2,LEN(G327)-3)),IF(RIGHT(G327,2)="B)",-1000000000*VALUE(MID(G327,2,LEN(G327)-3)),IF(RIGHT(G327,2)="k)",-1000*VALUE(MID(G327,2,LEN(G327)-3)),VALUE(SUBSTITUTE(G327,",","")))))),IF(RIGHT(G327,1)="T",1000000000000*VALUE(LEFT(G327,LEN(G327)-1)),IF(RIGHT(G327,1)="M",1000000*VALUE(LEFT(G327,LEN(G327)-1)),IF(RIGHT(G327,1)="B",1000000000*VALUE(LEFT(G327,LEN(G327)-1)),IF(RIGHT(G327,1)="%",0.01*VALUE(LEFT(G327,LEN(G327)-1)),IF(RIGHT(G327,1)="k",1000*VALUE(LEFT(G327,LEN(G327)-1)),VALUE(SUBSTITUTE(G327,",",""))))))))),"N/A")</f>
        <v/>
      </c>
      <c r="P327">
        <f>MAX(J327:N327)</f>
        <v/>
      </c>
      <c r="Q327">
        <f>IFERROR(J144+MATCH(P327,J327:N327,0)-1,"")</f>
        <v/>
      </c>
      <c r="R327">
        <f>IF(Q327="","",MIN(J327:N327))</f>
        <v/>
      </c>
      <c r="S327">
        <f>IFERROR(J144+MATCH(R327,J327:N327,0)-1,"")</f>
        <v/>
      </c>
      <c r="T327">
        <f>IFERROR(AVERAGE(J327:N327),"")</f>
        <v/>
      </c>
      <c r="U327">
        <f>IFERROR(STDEV(J327:N327),"")</f>
        <v/>
      </c>
      <c r="V327">
        <f>IFERROR(IF(C327="-","",IF(ISBLANK(B327),"",IF(OR(ISNUMBER(FIND("Growth",B327)),ISNUMBER(FIND("Margin",B327))),"",(J327-T327)/U327))),"")</f>
        <v/>
      </c>
      <c r="W327">
        <f>IFERROR(IF(OR(D327="-",ISBLANK(D327)),"",(K327-T327)/U327),"")</f>
        <v/>
      </c>
      <c r="X327">
        <f>IFERROR(IF(OR(E327="-",ISBLANK(E327)),"",(L327-T327)/U327),"")</f>
        <v/>
      </c>
      <c r="Y327">
        <f>IFERROR(IF(OR(F327="-",ISBLANK(F327)),"",(M327-T327)/U327),"")</f>
        <v/>
      </c>
      <c r="Z327">
        <f>IFERROR(IF(OR(G327="-",ISBLANK(G327)),"",(N327-T327)/U327),"")</f>
        <v/>
      </c>
      <c r="AA327">
        <f>IF(MAX(MAX(V327:Z327),ABS(MIN(V327:Z327)))=ABS(MIN(V327:Z327)),MIN(V327:Z327),MAX(V327:Z327))</f>
        <v/>
      </c>
      <c r="AB327">
        <f>IFERROR(V144+MATCH(AA327,V327:Z327,0)-1,"")</f>
        <v/>
      </c>
      <c r="AC327">
        <f>IF(AB327&lt;&gt;"",IF(S327=AB327,"Low",IF(AB327=Q327,"High","")),"")</f>
        <v/>
      </c>
      <c r="AE327">
        <f>IF(ISNUMBER(MATCH("N/A",J327:N327,0)),"",IFERROR((5 * SUMPRODUCT(J144:N144,J327:N327) - PRODUCT(SUM(J144:N144),SUM(J327:N327))) / ((5 * SUM((J144^2)+(K144^2)+(L144^2)+(M144^2)+(N144^2))) - SUM(J144:N144)^2),""))</f>
        <v/>
      </c>
      <c r="AF327">
        <f>IFERROR(CORREL(J144:N144,J327:N327),"")</f>
        <v/>
      </c>
      <c r="AZ327">
        <f>IF(Q327=S327,0,1)</f>
        <v/>
      </c>
      <c r="BA327">
        <f>IF(AZ327=1,IF(Q327="","",IF(Q327=N144,"Yes","No")),"")</f>
        <v/>
      </c>
      <c r="BB327">
        <f>IF(BA327="Yes",P327,"")</f>
        <v/>
      </c>
      <c r="BC327">
        <f>IF(AZ327=1,IF(S327="","",IF(S327=N144,"Yes","No")),"")</f>
        <v/>
      </c>
      <c r="BD327">
        <f>IF(BC327="Yes",R327,"")</f>
        <v/>
      </c>
      <c r="BE327">
        <f>IFERROR(IF(SIGN(AE327)=1,"Increasing",IF(SIGN(AE327)=-1,"Decreasing","")),"")</f>
        <v/>
      </c>
      <c r="BF327">
        <f>IF(OR(AND(BE327="Increasing",BA327="Yes"),AND(BE327="Decreasing",BC327="Yes")),"Yes","No")</f>
        <v/>
      </c>
      <c r="BG327">
        <f>IF(I327="pos_trend","Yes","No")</f>
        <v/>
      </c>
      <c r="BH327">
        <f>IF(AF327&lt;&gt;"",IF(ABS(AF327)&gt;0.8,"Yes","No"),"")</f>
        <v/>
      </c>
    </row>
    <row r="328" spans="1:60">
      <c r="P328">
        <f>MAX(J328:N328)</f>
        <v/>
      </c>
      <c r="Q328">
        <f>IFERROR(J144+MATCH(P328,J328:N328,0)-1,"")</f>
        <v/>
      </c>
      <c r="R328">
        <f>IF(Q328="","",MIN(J328:N328))</f>
        <v/>
      </c>
      <c r="S328">
        <f>IFERROR(J144+MATCH(R328,J328:N328,0)-1,"")</f>
        <v/>
      </c>
      <c r="T328">
        <f>IFERROR(AVERAGE(J328:N328),"")</f>
        <v/>
      </c>
      <c r="U328">
        <f>IFERROR(STDEV(J328:N328),"")</f>
        <v/>
      </c>
      <c r="V328">
        <f>IFERROR(IF(C328="-","",IF(ISBLANK(B328),"",IF(OR(ISNUMBER(FIND("Growth",B328)),ISNUMBER(FIND("Margin",B328))),"",(J328-T328)/U328))),"")</f>
        <v/>
      </c>
      <c r="W328">
        <f>IFERROR(IF(OR(D328="-",ISBLANK(D328)),"",(K328-T328)/U328),"")</f>
        <v/>
      </c>
      <c r="X328">
        <f>IFERROR(IF(OR(E328="-",ISBLANK(E328)),"",(L328-T328)/U328),"")</f>
        <v/>
      </c>
      <c r="Y328">
        <f>IFERROR(IF(OR(F328="-",ISBLANK(F328)),"",(M328-T328)/U328),"")</f>
        <v/>
      </c>
      <c r="Z328">
        <f>IFERROR(IF(OR(G328="-",ISBLANK(G328)),"",(N328-T328)/U328),"")</f>
        <v/>
      </c>
      <c r="AA328">
        <f>IF(MAX(MAX(V328:Z328),ABS(MIN(V328:Z328)))=ABS(MIN(V328:Z328)),MIN(V328:Z328),MAX(V328:Z328))</f>
        <v/>
      </c>
      <c r="AB328">
        <f>IFERROR(V144+MATCH(AA328,V328:Z328,0)-1,"")</f>
        <v/>
      </c>
      <c r="AC328">
        <f>IF(AB328&lt;&gt;"",IF(S328=AB328,"Low",IF(AB328=Q328,"High","")),"")</f>
        <v/>
      </c>
      <c r="AE328">
        <f>IF(ISNUMBER(MATCH("N/A",J328:N328,0)),"",IFERROR((5 * SUMPRODUCT(J144:N144,J328:N328) - PRODUCT(SUM(J144:N144),SUM(J328:N328))) / ((5 * SUM((J144^2)+(K144^2)+(L144^2)+(M144^2)+(N144^2))) - SUM(J144:N144)^2),""))</f>
        <v/>
      </c>
      <c r="AF328">
        <f>IFERROR(CORREL(J144:N144,J328:N328),"")</f>
        <v/>
      </c>
      <c r="AZ328">
        <f>IF(Q328=S328,0,1)</f>
        <v/>
      </c>
      <c r="BA328">
        <f>IF(AZ328=1,IF(Q328="","",IF(Q328=N144,"Yes","No")),"")</f>
        <v/>
      </c>
      <c r="BB328">
        <f>IF(BA328="Yes",P328,"")</f>
        <v/>
      </c>
      <c r="BC328">
        <f>IF(AZ328=1,IF(S328="","",IF(S328=N144,"Yes","No")),"")</f>
        <v/>
      </c>
      <c r="BD328">
        <f>IF(BC328="Yes",R328,"")</f>
        <v/>
      </c>
      <c r="BE328">
        <f>IFERROR(IF(SIGN(AE328)=1,"Increasing",IF(SIGN(AE328)=-1,"Decreasing","")),"")</f>
        <v/>
      </c>
      <c r="BF328">
        <f>IF(OR(AND(BE328="Increasing",BA328="Yes"),AND(BE328="Decreasing",BC328="Yes")),"Yes","No")</f>
        <v/>
      </c>
      <c r="BG328">
        <f>IF(I328="pos_trend","Yes","No")</f>
        <v/>
      </c>
      <c r="BH328">
        <f>IF(AF328&lt;&gt;"",IF(ABS(AF328)&gt;0.8,"Yes","No"),"")</f>
        <v/>
      </c>
    </row>
    <row r="329" spans="1:60">
      <c r="I329">
        <f>IF(AND(K329&gt; J329, L329&gt; K329, M329&gt; L329, N329&gt; M329), "pos_trend", IF(AND(K329&lt; J329, L329&lt; K329, M329&lt; L329, N329&lt; M329), "neg_trend", "N/A"))</f>
        <v/>
      </c>
      <c r="J329">
        <f>IFERROR(IF(TRIM(C329)="-", "N/A", IF(RIGHT(C329,1)=")",IF(RIGHT(C329,2)="T)",-1000000000000*VALUE(MID(C329,2,LEN(C329)-3)),IF(RIGHT(C329,2)="M)",-1000000*VALUE(MID(C329,2,LEN(C329)-3)),IF(RIGHT(C329,2)="B)",-1000000000*VALUE(MID(C329,2,LEN(C329)-3)),IF(RIGHT(C329,2)="k)",-1000*VALUE(MID(C329,2,LEN(C329)-3)),VALUE(SUBSTITUTE(C329,",","")))))),IF(RIGHT(C329,1)="T",1000000000000*VALUE(LEFT(C329,LEN(C329)-1)),IF(RIGHT(C329,1)="M",1000000*VALUE(LEFT(C329,LEN(C329)-1)),IF(RIGHT(C329,1)="B",1000000000*VALUE(LEFT(C329,LEN(C329)-1)),IF(RIGHT(C329,1)="%",0.01*VALUE(LEFT(C329,LEN(C329)-1)),IF(RIGHT(C329,1)="k",1000*VALUE(LEFT(C329,LEN(C329)-1)),VALUE(SUBSTITUTE(C329,",",""))))))))),"N/A")</f>
        <v/>
      </c>
      <c r="K329">
        <f>IFERROR(IF(TRIM(D329)="-", "N/A", IF(RIGHT(D329,1)=")",IF(RIGHT(D329,2)="T)",-1000000000000*VALUE(MID(D329,2,LEN(D329)-3)),IF(RIGHT(D329,2)="M)",-1000000*VALUE(MID(D329,2,LEN(D329)-3)),IF(RIGHT(D329,2)="B)",-1000000000*VALUE(MID(D329,2,LEN(D329)-3)),IF(RIGHT(D329,2)="k)",-1000*VALUE(MID(D329,2,LEN(D329)-3)),VALUE(SUBSTITUTE(D329,",","")))))),IF(RIGHT(D329,1)="T",1000000000000*VALUE(LEFT(D329,LEN(D329)-1)),IF(RIGHT(D329,1)="M",1000000*VALUE(LEFT(D329,LEN(D329)-1)),IF(RIGHT(D329,1)="B",1000000000*VALUE(LEFT(D329,LEN(D329)-1)),IF(RIGHT(D329,1)="%",0.01*VALUE(LEFT(D329,LEN(D329)-1)),IF(RIGHT(D329,1)="k",1000*VALUE(LEFT(D329,LEN(D329)-1)),VALUE(SUBSTITUTE(D329,",",""))))))))),"N/A")</f>
        <v/>
      </c>
      <c r="L329">
        <f>IFERROR(IF(TRIM(E329)="-", "N/A", IF(RIGHT(E329,1)=")",IF(RIGHT(E329,2)="T)",-1000000000000*VALUE(MID(E329,2,LEN(E329)-3)),IF(RIGHT(E329,2)="M)",-1000000*VALUE(MID(E329,2,LEN(E329)-3)),IF(RIGHT(E329,2)="B)",-1000000000*VALUE(MID(E329,2,LEN(E329)-3)),IF(RIGHT(E329,2)="k)",-1000*VALUE(MID(E329,2,LEN(E329)-3)),VALUE(SUBSTITUTE(E329,",","")))))),IF(RIGHT(E329,1)="T",1000000000000*VALUE(LEFT(E329,LEN(E329)-1)),IF(RIGHT(E329,1)="M",1000000*VALUE(LEFT(E329,LEN(E329)-1)),IF(RIGHT(E329,1)="B",1000000000*VALUE(LEFT(E329,LEN(E329)-1)),IF(RIGHT(E329,1)="%",0.01*VALUE(LEFT(E329,LEN(E329)-1)),IF(RIGHT(E329,1)="k",1000*VALUE(LEFT(E329,LEN(E329)-1)),VALUE(SUBSTITUTE(E329,",",""))))))))),"N/A")</f>
        <v/>
      </c>
      <c r="M329">
        <f>IFERROR(IF(TRIM(F329)="-", "N/A", IF(RIGHT(F329,1)=")",IF(RIGHT(F329,2)="T)",-1000000000000*VALUE(MID(F329,2,LEN(F329)-3)),IF(RIGHT(F329,2)="M)",-1000000*VALUE(MID(F329,2,LEN(F329)-3)),IF(RIGHT(F329,2)="B)",-1000000000*VALUE(MID(F329,2,LEN(F329)-3)),IF(RIGHT(F329,2)="k)",-1000*VALUE(MID(F329,2,LEN(F329)-3)),VALUE(SUBSTITUTE(F329,",","")))))),IF(RIGHT(F329,1)="T",1000000000000*VALUE(LEFT(F329,LEN(F329)-1)),IF(RIGHT(F329,1)="M",1000000*VALUE(LEFT(F329,LEN(F329)-1)),IF(RIGHT(F329,1)="B",1000000000*VALUE(LEFT(F329,LEN(F329)-1)),IF(RIGHT(F329,1)="%",0.01*VALUE(LEFT(F329,LEN(F329)-1)),IF(RIGHT(F329,1)="k",1000*VALUE(LEFT(F329,LEN(F329)-1)),VALUE(SUBSTITUTE(F329,",",""))))))))),"N/A")</f>
        <v/>
      </c>
      <c r="N329">
        <f>IFERROR(IF(TRIM(G329)="-", "N/A", IF(RIGHT(G329,1)=")",IF(RIGHT(G329,2)="T)",-1000000000000*VALUE(MID(G329,2,LEN(G329)-3)),IF(RIGHT(G329,2)="M)",-1000000*VALUE(MID(G329,2,LEN(G329)-3)),IF(RIGHT(G329,2)="B)",-1000000000*VALUE(MID(G329,2,LEN(G329)-3)),IF(RIGHT(G329,2)="k)",-1000*VALUE(MID(G329,2,LEN(G329)-3)),VALUE(SUBSTITUTE(G329,",","")))))),IF(RIGHT(G329,1)="T",1000000000000*VALUE(LEFT(G329,LEN(G329)-1)),IF(RIGHT(G329,1)="M",1000000*VALUE(LEFT(G329,LEN(G329)-1)),IF(RIGHT(G329,1)="B",1000000000*VALUE(LEFT(G329,LEN(G329)-1)),IF(RIGHT(G329,1)="%",0.01*VALUE(LEFT(G329,LEN(G329)-1)),IF(RIGHT(G329,1)="k",1000*VALUE(LEFT(G329,LEN(G329)-1)),VALUE(SUBSTITUTE(G329,",",""))))))))),"N/A")</f>
        <v/>
      </c>
      <c r="P329">
        <f>MAX(J329:N329)</f>
        <v/>
      </c>
      <c r="Q329">
        <f>IFERROR(J144+MATCH(P329,J329:N329,0)-1,"")</f>
        <v/>
      </c>
      <c r="R329">
        <f>IF(Q329="","",MIN(J329:N329))</f>
        <v/>
      </c>
      <c r="S329">
        <f>IFERROR(J144+MATCH(R329,J329:N329,0)-1,"")</f>
        <v/>
      </c>
      <c r="T329">
        <f>IFERROR(AVERAGE(J329:N329),"")</f>
        <v/>
      </c>
      <c r="U329">
        <f>IFERROR(STDEV(J329:N329),"")</f>
        <v/>
      </c>
      <c r="V329">
        <f>IFERROR(IF(C329="-","",IF(ISBLANK(B329),"",IF(OR(ISNUMBER(FIND("Growth",B329)),ISNUMBER(FIND("Margin",B329))),"",(J329-T329)/U329))),"")</f>
        <v/>
      </c>
      <c r="W329">
        <f>IFERROR(IF(OR(D329="-",ISBLANK(D329)),"",(K329-T329)/U329),"")</f>
        <v/>
      </c>
      <c r="X329">
        <f>IFERROR(IF(OR(E329="-",ISBLANK(E329)),"",(L329-T329)/U329),"")</f>
        <v/>
      </c>
      <c r="Y329">
        <f>IFERROR(IF(OR(F329="-",ISBLANK(F329)),"",(M329-T329)/U329),"")</f>
        <v/>
      </c>
      <c r="Z329">
        <f>IFERROR(IF(OR(G329="-",ISBLANK(G329)),"",(N329-T329)/U329),"")</f>
        <v/>
      </c>
      <c r="AA329">
        <f>IF(MAX(MAX(V329:Z329),ABS(MIN(V329:Z329)))=ABS(MIN(V329:Z329)),MIN(V329:Z329),MAX(V329:Z329))</f>
        <v/>
      </c>
      <c r="AB329">
        <f>IFERROR(V144+MATCH(AA329,V329:Z329,0)-1,"")</f>
        <v/>
      </c>
      <c r="AC329">
        <f>IF(AB329&lt;&gt;"",IF(S329=AB329,"Low",IF(AB329=Q329,"High","")),"")</f>
        <v/>
      </c>
      <c r="AE329">
        <f>IF(ISNUMBER(MATCH("N/A",J329:N329,0)),"",IFERROR((5 * SUMPRODUCT(J144:N144,J329:N329) - PRODUCT(SUM(J144:N144),SUM(J329:N329))) / ((5 * SUM((J144^2)+(K144^2)+(L144^2)+(M144^2)+(N144^2))) - SUM(J144:N144)^2),""))</f>
        <v/>
      </c>
      <c r="AF329">
        <f>IFERROR(CORREL(J144:N144,J329:N329),"")</f>
        <v/>
      </c>
      <c r="AZ329">
        <f>IF(Q329=S329,0,1)</f>
        <v/>
      </c>
      <c r="BA329">
        <f>IF(AZ329=1,IF(Q329="","",IF(Q329=N144,"Yes","No")),"")</f>
        <v/>
      </c>
      <c r="BB329">
        <f>IF(BA329="Yes",P329,"")</f>
        <v/>
      </c>
      <c r="BC329">
        <f>IF(AZ329=1,IF(S329="","",IF(S329=N144,"Yes","No")),"")</f>
        <v/>
      </c>
      <c r="BD329">
        <f>IF(BC329="Yes",R329,"")</f>
        <v/>
      </c>
      <c r="BE329">
        <f>IFERROR(IF(SIGN(AE329)=1,"Increasing",IF(SIGN(AE329)=-1,"Decreasing","")),"")</f>
        <v/>
      </c>
      <c r="BF329">
        <f>IF(OR(AND(BE329="Increasing",BA329="Yes"),AND(BE329="Decreasing",BC329="Yes")),"Yes","No")</f>
        <v/>
      </c>
      <c r="BG329">
        <f>IF(I329="pos_trend","Yes","No")</f>
        <v/>
      </c>
      <c r="BH329">
        <f>IF(AF329&lt;&gt;"",IF(ABS(AF329)&gt;0.8,"Yes","No"),"")</f>
        <v/>
      </c>
    </row>
    <row r="330" spans="1:60">
      <c r="I330">
        <f>IF(AND(K330&gt; J330, L330&gt; K330, M330&gt; L330, N330&gt; M330), "pos_trend", IF(AND(K330&lt; J330, L330&lt; K330, M330&lt; L330, N330&lt; M330), "neg_trend", "N/A"))</f>
        <v/>
      </c>
      <c r="J330">
        <f>IFERROR(IF(TRIM(C330)="-", "N/A", IF(RIGHT(C330,1)=")",IF(RIGHT(C330,2)="T)",-1000000000000*VALUE(MID(C330,2,LEN(C330)-3)),IF(RIGHT(C330,2)="M)",-1000000*VALUE(MID(C330,2,LEN(C330)-3)),IF(RIGHT(C330,2)="B)",-1000000000*VALUE(MID(C330,2,LEN(C330)-3)),IF(RIGHT(C330,2)="k)",-1000*VALUE(MID(C330,2,LEN(C330)-3)),VALUE(SUBSTITUTE(C330,",","")))))),IF(RIGHT(C330,1)="T",1000000000000*VALUE(LEFT(C330,LEN(C330)-1)),IF(RIGHT(C330,1)="M",1000000*VALUE(LEFT(C330,LEN(C330)-1)),IF(RIGHT(C330,1)="B",1000000000*VALUE(LEFT(C330,LEN(C330)-1)),IF(RIGHT(C330,1)="%",0.01*VALUE(LEFT(C330,LEN(C330)-1)),IF(RIGHT(C330,1)="k",1000*VALUE(LEFT(C330,LEN(C330)-1)),VALUE(SUBSTITUTE(C330,",",""))))))))),"N/A")</f>
        <v/>
      </c>
      <c r="K330">
        <f>IFERROR(IF(TRIM(D330)="-", "N/A", IF(RIGHT(D330,1)=")",IF(RIGHT(D330,2)="T)",-1000000000000*VALUE(MID(D330,2,LEN(D330)-3)),IF(RIGHT(D330,2)="M)",-1000000*VALUE(MID(D330,2,LEN(D330)-3)),IF(RIGHT(D330,2)="B)",-1000000000*VALUE(MID(D330,2,LEN(D330)-3)),IF(RIGHT(D330,2)="k)",-1000*VALUE(MID(D330,2,LEN(D330)-3)),VALUE(SUBSTITUTE(D330,",","")))))),IF(RIGHT(D330,1)="T",1000000000000*VALUE(LEFT(D330,LEN(D330)-1)),IF(RIGHT(D330,1)="M",1000000*VALUE(LEFT(D330,LEN(D330)-1)),IF(RIGHT(D330,1)="B",1000000000*VALUE(LEFT(D330,LEN(D330)-1)),IF(RIGHT(D330,1)="%",0.01*VALUE(LEFT(D330,LEN(D330)-1)),IF(RIGHT(D330,1)="k",1000*VALUE(LEFT(D330,LEN(D330)-1)),VALUE(SUBSTITUTE(D330,",",""))))))))),"N/A")</f>
        <v/>
      </c>
      <c r="L330">
        <f>IFERROR(IF(TRIM(E330)="-", "N/A", IF(RIGHT(E330,1)=")",IF(RIGHT(E330,2)="T)",-1000000000000*VALUE(MID(E330,2,LEN(E330)-3)),IF(RIGHT(E330,2)="M)",-1000000*VALUE(MID(E330,2,LEN(E330)-3)),IF(RIGHT(E330,2)="B)",-1000000000*VALUE(MID(E330,2,LEN(E330)-3)),IF(RIGHT(E330,2)="k)",-1000*VALUE(MID(E330,2,LEN(E330)-3)),VALUE(SUBSTITUTE(E330,",","")))))),IF(RIGHT(E330,1)="T",1000000000000*VALUE(LEFT(E330,LEN(E330)-1)),IF(RIGHT(E330,1)="M",1000000*VALUE(LEFT(E330,LEN(E330)-1)),IF(RIGHT(E330,1)="B",1000000000*VALUE(LEFT(E330,LEN(E330)-1)),IF(RIGHT(E330,1)="%",0.01*VALUE(LEFT(E330,LEN(E330)-1)),IF(RIGHT(E330,1)="k",1000*VALUE(LEFT(E330,LEN(E330)-1)),VALUE(SUBSTITUTE(E330,",",""))))))))),"N/A")</f>
        <v/>
      </c>
      <c r="M330">
        <f>IFERROR(IF(TRIM(F330)="-", "N/A", IF(RIGHT(F330,1)=")",IF(RIGHT(F330,2)="T)",-1000000000000*VALUE(MID(F330,2,LEN(F330)-3)),IF(RIGHT(F330,2)="M)",-1000000*VALUE(MID(F330,2,LEN(F330)-3)),IF(RIGHT(F330,2)="B)",-1000000000*VALUE(MID(F330,2,LEN(F330)-3)),IF(RIGHT(F330,2)="k)",-1000*VALUE(MID(F330,2,LEN(F330)-3)),VALUE(SUBSTITUTE(F330,",","")))))),IF(RIGHT(F330,1)="T",1000000000000*VALUE(LEFT(F330,LEN(F330)-1)),IF(RIGHT(F330,1)="M",1000000*VALUE(LEFT(F330,LEN(F330)-1)),IF(RIGHT(F330,1)="B",1000000000*VALUE(LEFT(F330,LEN(F330)-1)),IF(RIGHT(F330,1)="%",0.01*VALUE(LEFT(F330,LEN(F330)-1)),IF(RIGHT(F330,1)="k",1000*VALUE(LEFT(F330,LEN(F330)-1)),VALUE(SUBSTITUTE(F330,",",""))))))))),"N/A")</f>
        <v/>
      </c>
      <c r="N330">
        <f>IFERROR(IF(TRIM(G330)="-", "N/A", IF(RIGHT(G330,1)=")",IF(RIGHT(G330,2)="T)",-1000000000000*VALUE(MID(G330,2,LEN(G330)-3)),IF(RIGHT(G330,2)="M)",-1000000*VALUE(MID(G330,2,LEN(G330)-3)),IF(RIGHT(G330,2)="B)",-1000000000*VALUE(MID(G330,2,LEN(G330)-3)),IF(RIGHT(G330,2)="k)",-1000*VALUE(MID(G330,2,LEN(G330)-3)),VALUE(SUBSTITUTE(G330,",","")))))),IF(RIGHT(G330,1)="T",1000000000000*VALUE(LEFT(G330,LEN(G330)-1)),IF(RIGHT(G330,1)="M",1000000*VALUE(LEFT(G330,LEN(G330)-1)),IF(RIGHT(G330,1)="B",1000000000*VALUE(LEFT(G330,LEN(G330)-1)),IF(RIGHT(G330,1)="%",0.01*VALUE(LEFT(G330,LEN(G330)-1)),IF(RIGHT(G330,1)="k",1000*VALUE(LEFT(G330,LEN(G330)-1)),VALUE(SUBSTITUTE(G330,",",""))))))))),"N/A")</f>
        <v/>
      </c>
      <c r="P330">
        <f>MAX(J330:N330)</f>
        <v/>
      </c>
      <c r="Q330">
        <f>IFERROR(J144+MATCH(P330,J330:N330,0)-1,"")</f>
        <v/>
      </c>
      <c r="R330">
        <f>IF(Q330="","",MIN(J330:N330))</f>
        <v/>
      </c>
      <c r="S330">
        <f>IFERROR(J144+MATCH(R330,J330:N330,0)-1,"")</f>
        <v/>
      </c>
      <c r="T330">
        <f>IFERROR(AVERAGE(J330:N330),"")</f>
        <v/>
      </c>
      <c r="U330">
        <f>IFERROR(STDEV(J330:N330),"")</f>
        <v/>
      </c>
      <c r="V330">
        <f>IFERROR(IF(C330="-","",IF(ISBLANK(B330),"",IF(OR(ISNUMBER(FIND("Growth",B330)),ISNUMBER(FIND("Margin",B330))),"",(J330-T330)/U330))),"")</f>
        <v/>
      </c>
      <c r="W330">
        <f>IFERROR(IF(OR(D330="-",ISBLANK(D330)),"",(K330-T330)/U330),"")</f>
        <v/>
      </c>
      <c r="X330">
        <f>IFERROR(IF(OR(E330="-",ISBLANK(E330)),"",(L330-T330)/U330),"")</f>
        <v/>
      </c>
      <c r="Y330">
        <f>IFERROR(IF(OR(F330="-",ISBLANK(F330)),"",(M330-T330)/U330),"")</f>
        <v/>
      </c>
      <c r="Z330">
        <f>IFERROR(IF(OR(G330="-",ISBLANK(G330)),"",(N330-T330)/U330),"")</f>
        <v/>
      </c>
      <c r="AA330">
        <f>IF(MAX(MAX(V330:Z330),ABS(MIN(V330:Z330)))=ABS(MIN(V330:Z330)),MIN(V330:Z330),MAX(V330:Z330))</f>
        <v/>
      </c>
      <c r="AB330">
        <f>IFERROR(V144+MATCH(AA330,V330:Z330,0)-1,"")</f>
        <v/>
      </c>
      <c r="AC330">
        <f>IF(AB330&lt;&gt;"",IF(S330=AB330,"Low",IF(AB330=Q330,"High","")),"")</f>
        <v/>
      </c>
      <c r="AE330">
        <f>IF(ISNUMBER(MATCH("N/A",J330:N330,0)),"",IFERROR((5 * SUMPRODUCT(J144:N144,J330:N330) - PRODUCT(SUM(J144:N144),SUM(J330:N330))) / ((5 * SUM((J144^2)+(K144^2)+(L144^2)+(M144^2)+(N144^2))) - SUM(J144:N144)^2),""))</f>
        <v/>
      </c>
      <c r="AF330">
        <f>IFERROR(CORREL(J144:N144,J330:N330),"")</f>
        <v/>
      </c>
      <c r="AZ330">
        <f>IF(Q330=S330,0,1)</f>
        <v/>
      </c>
      <c r="BA330">
        <f>IF(AZ330=1,IF(Q330="","",IF(Q330=N144,"Yes","No")),"")</f>
        <v/>
      </c>
      <c r="BB330">
        <f>IF(BA330="Yes",P330,"")</f>
        <v/>
      </c>
      <c r="BC330">
        <f>IF(AZ330=1,IF(S330="","",IF(S330=N144,"Yes","No")),"")</f>
        <v/>
      </c>
      <c r="BD330">
        <f>IF(BC330="Yes",R330,"")</f>
        <v/>
      </c>
      <c r="BE330">
        <f>IFERROR(IF(SIGN(AE330)=1,"Increasing",IF(SIGN(AE330)=-1,"Decreasing","")),"")</f>
        <v/>
      </c>
      <c r="BF330">
        <f>IF(OR(AND(BE330="Increasing",BA330="Yes"),AND(BE330="Decreasing",BC330="Yes")),"Yes","No")</f>
        <v/>
      </c>
      <c r="BG330">
        <f>IF(I330="pos_trend","Yes","No")</f>
        <v/>
      </c>
      <c r="BH330">
        <f>IF(AF330&lt;&gt;"",IF(ABS(AF330)&gt;0.8,"Yes","No"),"")</f>
        <v/>
      </c>
    </row>
    <row r="331" spans="1:60">
      <c r="I331">
        <f>IF(AND(K331&gt; J331, L331&gt; K331, M331&gt; L331, N331&gt; M331), "pos_trend", IF(AND(K331&lt; J331, L331&lt; K331, M331&lt; L331, N331&lt; M331), "neg_trend", "N/A"))</f>
        <v/>
      </c>
      <c r="J331">
        <f>IFERROR(IF(TRIM(C331)="-", "N/A", IF(RIGHT(C331,1)=")",IF(RIGHT(C331,2)="T)",-1000000000000*VALUE(MID(C331,2,LEN(C331)-3)),IF(RIGHT(C331,2)="M)",-1000000*VALUE(MID(C331,2,LEN(C331)-3)),IF(RIGHT(C331,2)="B)",-1000000000*VALUE(MID(C331,2,LEN(C331)-3)),IF(RIGHT(C331,2)="k)",-1000*VALUE(MID(C331,2,LEN(C331)-3)),VALUE(SUBSTITUTE(C331,",","")))))),IF(RIGHT(C331,1)="T",1000000000000*VALUE(LEFT(C331,LEN(C331)-1)),IF(RIGHT(C331,1)="M",1000000*VALUE(LEFT(C331,LEN(C331)-1)),IF(RIGHT(C331,1)="B",1000000000*VALUE(LEFT(C331,LEN(C331)-1)),IF(RIGHT(C331,1)="%",0.01*VALUE(LEFT(C331,LEN(C331)-1)),IF(RIGHT(C331,1)="k",1000*VALUE(LEFT(C331,LEN(C331)-1)),VALUE(SUBSTITUTE(C331,",",""))))))))),"N/A")</f>
        <v/>
      </c>
      <c r="K331">
        <f>IFERROR(IF(TRIM(D331)="-", "N/A", IF(RIGHT(D331,1)=")",IF(RIGHT(D331,2)="T)",-1000000000000*VALUE(MID(D331,2,LEN(D331)-3)),IF(RIGHT(D331,2)="M)",-1000000*VALUE(MID(D331,2,LEN(D331)-3)),IF(RIGHT(D331,2)="B)",-1000000000*VALUE(MID(D331,2,LEN(D331)-3)),IF(RIGHT(D331,2)="k)",-1000*VALUE(MID(D331,2,LEN(D331)-3)),VALUE(SUBSTITUTE(D331,",","")))))),IF(RIGHT(D331,1)="T",1000000000000*VALUE(LEFT(D331,LEN(D331)-1)),IF(RIGHT(D331,1)="M",1000000*VALUE(LEFT(D331,LEN(D331)-1)),IF(RIGHT(D331,1)="B",1000000000*VALUE(LEFT(D331,LEN(D331)-1)),IF(RIGHT(D331,1)="%",0.01*VALUE(LEFT(D331,LEN(D331)-1)),IF(RIGHT(D331,1)="k",1000*VALUE(LEFT(D331,LEN(D331)-1)),VALUE(SUBSTITUTE(D331,",",""))))))))),"N/A")</f>
        <v/>
      </c>
      <c r="L331">
        <f>IFERROR(IF(TRIM(E331)="-", "N/A", IF(RIGHT(E331,1)=")",IF(RIGHT(E331,2)="T)",-1000000000000*VALUE(MID(E331,2,LEN(E331)-3)),IF(RIGHT(E331,2)="M)",-1000000*VALUE(MID(E331,2,LEN(E331)-3)),IF(RIGHT(E331,2)="B)",-1000000000*VALUE(MID(E331,2,LEN(E331)-3)),IF(RIGHT(E331,2)="k)",-1000*VALUE(MID(E331,2,LEN(E331)-3)),VALUE(SUBSTITUTE(E331,",","")))))),IF(RIGHT(E331,1)="T",1000000000000*VALUE(LEFT(E331,LEN(E331)-1)),IF(RIGHT(E331,1)="M",1000000*VALUE(LEFT(E331,LEN(E331)-1)),IF(RIGHT(E331,1)="B",1000000000*VALUE(LEFT(E331,LEN(E331)-1)),IF(RIGHT(E331,1)="%",0.01*VALUE(LEFT(E331,LEN(E331)-1)),IF(RIGHT(E331,1)="k",1000*VALUE(LEFT(E331,LEN(E331)-1)),VALUE(SUBSTITUTE(E331,",",""))))))))),"N/A")</f>
        <v/>
      </c>
      <c r="M331">
        <f>IFERROR(IF(TRIM(F331)="-", "N/A", IF(RIGHT(F331,1)=")",IF(RIGHT(F331,2)="T)",-1000000000000*VALUE(MID(F331,2,LEN(F331)-3)),IF(RIGHT(F331,2)="M)",-1000000*VALUE(MID(F331,2,LEN(F331)-3)),IF(RIGHT(F331,2)="B)",-1000000000*VALUE(MID(F331,2,LEN(F331)-3)),IF(RIGHT(F331,2)="k)",-1000*VALUE(MID(F331,2,LEN(F331)-3)),VALUE(SUBSTITUTE(F331,",","")))))),IF(RIGHT(F331,1)="T",1000000000000*VALUE(LEFT(F331,LEN(F331)-1)),IF(RIGHT(F331,1)="M",1000000*VALUE(LEFT(F331,LEN(F331)-1)),IF(RIGHT(F331,1)="B",1000000000*VALUE(LEFT(F331,LEN(F331)-1)),IF(RIGHT(F331,1)="%",0.01*VALUE(LEFT(F331,LEN(F331)-1)),IF(RIGHT(F331,1)="k",1000*VALUE(LEFT(F331,LEN(F331)-1)),VALUE(SUBSTITUTE(F331,",",""))))))))),"N/A")</f>
        <v/>
      </c>
      <c r="N331">
        <f>IFERROR(IF(TRIM(G331)="-", "N/A", IF(RIGHT(G331,1)=")",IF(RIGHT(G331,2)="T)",-1000000000000*VALUE(MID(G331,2,LEN(G331)-3)),IF(RIGHT(G331,2)="M)",-1000000*VALUE(MID(G331,2,LEN(G331)-3)),IF(RIGHT(G331,2)="B)",-1000000000*VALUE(MID(G331,2,LEN(G331)-3)),IF(RIGHT(G331,2)="k)",-1000*VALUE(MID(G331,2,LEN(G331)-3)),VALUE(SUBSTITUTE(G331,",","")))))),IF(RIGHT(G331,1)="T",1000000000000*VALUE(LEFT(G331,LEN(G331)-1)),IF(RIGHT(G331,1)="M",1000000*VALUE(LEFT(G331,LEN(G331)-1)),IF(RIGHT(G331,1)="B",1000000000*VALUE(LEFT(G331,LEN(G331)-1)),IF(RIGHT(G331,1)="%",0.01*VALUE(LEFT(G331,LEN(G331)-1)),IF(RIGHT(G331,1)="k",1000*VALUE(LEFT(G331,LEN(G331)-1)),VALUE(SUBSTITUTE(G331,",",""))))))))),"N/A")</f>
        <v/>
      </c>
      <c r="P331">
        <f>MAX(J331:N331)</f>
        <v/>
      </c>
      <c r="Q331">
        <f>IFERROR(J144+MATCH(P331,J331:N331,0)-1,"")</f>
        <v/>
      </c>
      <c r="R331">
        <f>IF(Q331="","",MIN(J331:N331))</f>
        <v/>
      </c>
      <c r="S331">
        <f>IFERROR(J144+MATCH(R331,J331:N331,0)-1,"")</f>
        <v/>
      </c>
      <c r="T331">
        <f>IFERROR(AVERAGE(J331:N331),"")</f>
        <v/>
      </c>
      <c r="U331">
        <f>IFERROR(STDEV(J331:N331),"")</f>
        <v/>
      </c>
      <c r="V331">
        <f>IFERROR(IF(C331="-","",IF(ISBLANK(B331),"",IF(OR(ISNUMBER(FIND("Growth",B331)),ISNUMBER(FIND("Margin",B331))),"",(J331-T331)/U331))),"")</f>
        <v/>
      </c>
      <c r="W331">
        <f>IFERROR(IF(OR(D331="-",ISBLANK(D331)),"",(K331-T331)/U331),"")</f>
        <v/>
      </c>
      <c r="X331">
        <f>IFERROR(IF(OR(E331="-",ISBLANK(E331)),"",(L331-T331)/U331),"")</f>
        <v/>
      </c>
      <c r="Y331">
        <f>IFERROR(IF(OR(F331="-",ISBLANK(F331)),"",(M331-T331)/U331),"")</f>
        <v/>
      </c>
      <c r="Z331">
        <f>IFERROR(IF(OR(G331="-",ISBLANK(G331)),"",(N331-T331)/U331),"")</f>
        <v/>
      </c>
      <c r="AA331">
        <f>IF(MAX(MAX(V331:Z331),ABS(MIN(V331:Z331)))=ABS(MIN(V331:Z331)),MIN(V331:Z331),MAX(V331:Z331))</f>
        <v/>
      </c>
      <c r="AB331">
        <f>IFERROR(V144+MATCH(AA331,V331:Z331,0)-1,"")</f>
        <v/>
      </c>
      <c r="AC331">
        <f>IF(AB331&lt;&gt;"",IF(S331=AB331,"Low",IF(AB331=Q331,"High","")),"")</f>
        <v/>
      </c>
      <c r="AE331">
        <f>IF(ISNUMBER(MATCH("N/A",J331:N331,0)),"",IFERROR((5 * SUMPRODUCT(J144:N144,J331:N331) - PRODUCT(SUM(J144:N144),SUM(J331:N331))) / ((5 * SUM((J144^2)+(K144^2)+(L144^2)+(M144^2)+(N144^2))) - SUM(J144:N144)^2),""))</f>
        <v/>
      </c>
      <c r="AF331">
        <f>IFERROR(CORREL(J144:N144,J331:N331),"")</f>
        <v/>
      </c>
      <c r="AZ331">
        <f>IF(Q331=S331,0,1)</f>
        <v/>
      </c>
      <c r="BA331">
        <f>IF(AZ331=1,IF(Q331="","",IF(Q331=N144,"Yes","No")),"")</f>
        <v/>
      </c>
      <c r="BB331">
        <f>IF(BA331="Yes",P331,"")</f>
        <v/>
      </c>
      <c r="BC331">
        <f>IF(AZ331=1,IF(S331="","",IF(S331=N144,"Yes","No")),"")</f>
        <v/>
      </c>
      <c r="BD331">
        <f>IF(BC331="Yes",R331,"")</f>
        <v/>
      </c>
      <c r="BE331">
        <f>IFERROR(IF(SIGN(AE331)=1,"Increasing",IF(SIGN(AE331)=-1,"Decreasing","")),"")</f>
        <v/>
      </c>
      <c r="BF331">
        <f>IF(OR(AND(BE331="Increasing",BA331="Yes"),AND(BE331="Decreasing",BC331="Yes")),"Yes","No")</f>
        <v/>
      </c>
      <c r="BG331">
        <f>IF(I331="pos_trend","Yes","No")</f>
        <v/>
      </c>
      <c r="BH331">
        <f>IF(AF331&lt;&gt;"",IF(ABS(AF331)&gt;0.8,"Yes","No"),"")</f>
        <v/>
      </c>
    </row>
    <row r="332" spans="1:60">
      <c r="I332">
        <f>IF(AND(K332&gt; J332, L332&gt; K332, M332&gt; L332, N332&gt; M332), "pos_trend", IF(AND(K332&lt; J332, L332&lt; K332, M332&lt; L332, N332&lt; M332), "neg_trend", "N/A"))</f>
        <v/>
      </c>
      <c r="J332">
        <f>IFERROR(IF(TRIM(C332)="-", "N/A", IF(RIGHT(C332,1)=")",IF(RIGHT(C332,2)="T)",-1000000000000*VALUE(MID(C332,2,LEN(C332)-3)),IF(RIGHT(C332,2)="M)",-1000000*VALUE(MID(C332,2,LEN(C332)-3)),IF(RIGHT(C332,2)="B)",-1000000000*VALUE(MID(C332,2,LEN(C332)-3)),IF(RIGHT(C332,2)="k)",-1000*VALUE(MID(C332,2,LEN(C332)-3)),VALUE(SUBSTITUTE(C332,",","")))))),IF(RIGHT(C332,1)="T",1000000000000*VALUE(LEFT(C332,LEN(C332)-1)),IF(RIGHT(C332,1)="M",1000000*VALUE(LEFT(C332,LEN(C332)-1)),IF(RIGHT(C332,1)="B",1000000000*VALUE(LEFT(C332,LEN(C332)-1)),IF(RIGHT(C332,1)="%",0.01*VALUE(LEFT(C332,LEN(C332)-1)),IF(RIGHT(C332,1)="k",1000*VALUE(LEFT(C332,LEN(C332)-1)),VALUE(SUBSTITUTE(C332,",",""))))))))),"N/A")</f>
        <v/>
      </c>
      <c r="K332">
        <f>IFERROR(IF(TRIM(D332)="-", "N/A", IF(RIGHT(D332,1)=")",IF(RIGHT(D332,2)="T)",-1000000000000*VALUE(MID(D332,2,LEN(D332)-3)),IF(RIGHT(D332,2)="M)",-1000000*VALUE(MID(D332,2,LEN(D332)-3)),IF(RIGHT(D332,2)="B)",-1000000000*VALUE(MID(D332,2,LEN(D332)-3)),IF(RIGHT(D332,2)="k)",-1000*VALUE(MID(D332,2,LEN(D332)-3)),VALUE(SUBSTITUTE(D332,",","")))))),IF(RIGHT(D332,1)="T",1000000000000*VALUE(LEFT(D332,LEN(D332)-1)),IF(RIGHT(D332,1)="M",1000000*VALUE(LEFT(D332,LEN(D332)-1)),IF(RIGHT(D332,1)="B",1000000000*VALUE(LEFT(D332,LEN(D332)-1)),IF(RIGHT(D332,1)="%",0.01*VALUE(LEFT(D332,LEN(D332)-1)),IF(RIGHT(D332,1)="k",1000*VALUE(LEFT(D332,LEN(D332)-1)),VALUE(SUBSTITUTE(D332,",",""))))))))),"N/A")</f>
        <v/>
      </c>
      <c r="L332">
        <f>IFERROR(IF(TRIM(E332)="-", "N/A", IF(RIGHT(E332,1)=")",IF(RIGHT(E332,2)="T)",-1000000000000*VALUE(MID(E332,2,LEN(E332)-3)),IF(RIGHT(E332,2)="M)",-1000000*VALUE(MID(E332,2,LEN(E332)-3)),IF(RIGHT(E332,2)="B)",-1000000000*VALUE(MID(E332,2,LEN(E332)-3)),IF(RIGHT(E332,2)="k)",-1000*VALUE(MID(E332,2,LEN(E332)-3)),VALUE(SUBSTITUTE(E332,",","")))))),IF(RIGHT(E332,1)="T",1000000000000*VALUE(LEFT(E332,LEN(E332)-1)),IF(RIGHT(E332,1)="M",1000000*VALUE(LEFT(E332,LEN(E332)-1)),IF(RIGHT(E332,1)="B",1000000000*VALUE(LEFT(E332,LEN(E332)-1)),IF(RIGHT(E332,1)="%",0.01*VALUE(LEFT(E332,LEN(E332)-1)),IF(RIGHT(E332,1)="k",1000*VALUE(LEFT(E332,LEN(E332)-1)),VALUE(SUBSTITUTE(E332,",",""))))))))),"N/A")</f>
        <v/>
      </c>
      <c r="M332">
        <f>IFERROR(IF(TRIM(F332)="-", "N/A", IF(RIGHT(F332,1)=")",IF(RIGHT(F332,2)="T)",-1000000000000*VALUE(MID(F332,2,LEN(F332)-3)),IF(RIGHT(F332,2)="M)",-1000000*VALUE(MID(F332,2,LEN(F332)-3)),IF(RIGHT(F332,2)="B)",-1000000000*VALUE(MID(F332,2,LEN(F332)-3)),IF(RIGHT(F332,2)="k)",-1000*VALUE(MID(F332,2,LEN(F332)-3)),VALUE(SUBSTITUTE(F332,",","")))))),IF(RIGHT(F332,1)="T",1000000000000*VALUE(LEFT(F332,LEN(F332)-1)),IF(RIGHT(F332,1)="M",1000000*VALUE(LEFT(F332,LEN(F332)-1)),IF(RIGHT(F332,1)="B",1000000000*VALUE(LEFT(F332,LEN(F332)-1)),IF(RIGHT(F332,1)="%",0.01*VALUE(LEFT(F332,LEN(F332)-1)),IF(RIGHT(F332,1)="k",1000*VALUE(LEFT(F332,LEN(F332)-1)),VALUE(SUBSTITUTE(F332,",",""))))))))),"N/A")</f>
        <v/>
      </c>
      <c r="N332">
        <f>IFERROR(IF(TRIM(G332)="-", "N/A", IF(RIGHT(G332,1)=")",IF(RIGHT(G332,2)="T)",-1000000000000*VALUE(MID(G332,2,LEN(G332)-3)),IF(RIGHT(G332,2)="M)",-1000000*VALUE(MID(G332,2,LEN(G332)-3)),IF(RIGHT(G332,2)="B)",-1000000000*VALUE(MID(G332,2,LEN(G332)-3)),IF(RIGHT(G332,2)="k)",-1000*VALUE(MID(G332,2,LEN(G332)-3)),VALUE(SUBSTITUTE(G332,",","")))))),IF(RIGHT(G332,1)="T",1000000000000*VALUE(LEFT(G332,LEN(G332)-1)),IF(RIGHT(G332,1)="M",1000000*VALUE(LEFT(G332,LEN(G332)-1)),IF(RIGHT(G332,1)="B",1000000000*VALUE(LEFT(G332,LEN(G332)-1)),IF(RIGHT(G332,1)="%",0.01*VALUE(LEFT(G332,LEN(G332)-1)),IF(RIGHT(G332,1)="k",1000*VALUE(LEFT(G332,LEN(G332)-1)),VALUE(SUBSTITUTE(G332,",",""))))))))),"N/A")</f>
        <v/>
      </c>
      <c r="P332">
        <f>MAX(J332:N332)</f>
        <v/>
      </c>
      <c r="Q332">
        <f>IFERROR(J144+MATCH(P332,J332:N332,0)-1,"")</f>
        <v/>
      </c>
      <c r="R332">
        <f>IF(Q332="","",MIN(J332:N332))</f>
        <v/>
      </c>
      <c r="S332">
        <f>IFERROR(J144+MATCH(R332,J332:N332,0)-1,"")</f>
        <v/>
      </c>
      <c r="T332">
        <f>IFERROR(AVERAGE(J332:N332),"")</f>
        <v/>
      </c>
      <c r="U332">
        <f>IFERROR(STDEV(J332:N332),"")</f>
        <v/>
      </c>
      <c r="V332">
        <f>IFERROR(IF(C332="-","",IF(ISBLANK(B332),"",IF(OR(ISNUMBER(FIND("Growth",B332)),ISNUMBER(FIND("Margin",B332))),"",(J332-T332)/U332))),"")</f>
        <v/>
      </c>
      <c r="W332">
        <f>IFERROR(IF(OR(D332="-",ISBLANK(D332)),"",(K332-T332)/U332),"")</f>
        <v/>
      </c>
      <c r="X332">
        <f>IFERROR(IF(OR(E332="-",ISBLANK(E332)),"",(L332-T332)/U332),"")</f>
        <v/>
      </c>
      <c r="Y332">
        <f>IFERROR(IF(OR(F332="-",ISBLANK(F332)),"",(M332-T332)/U332),"")</f>
        <v/>
      </c>
      <c r="Z332">
        <f>IFERROR(IF(OR(G332="-",ISBLANK(G332)),"",(N332-T332)/U332),"")</f>
        <v/>
      </c>
      <c r="AA332">
        <f>IF(MAX(MAX(V332:Z332),ABS(MIN(V332:Z332)))=ABS(MIN(V332:Z332)),MIN(V332:Z332),MAX(V332:Z332))</f>
        <v/>
      </c>
      <c r="AB332">
        <f>IFERROR(V144+MATCH(AA332,V332:Z332,0)-1,"")</f>
        <v/>
      </c>
      <c r="AC332">
        <f>IF(AB332&lt;&gt;"",IF(S332=AB332,"Low",IF(AB332=Q332,"High","")),"")</f>
        <v/>
      </c>
      <c r="AE332">
        <f>IF(ISNUMBER(MATCH("N/A",J332:N332,0)),"",IFERROR((5 * SUMPRODUCT(J144:N144,J332:N332) - PRODUCT(SUM(J144:N144),SUM(J332:N332))) / ((5 * SUM((J144^2)+(K144^2)+(L144^2)+(M144^2)+(N144^2))) - SUM(J144:N144)^2),""))</f>
        <v/>
      </c>
      <c r="AF332">
        <f>IFERROR(CORREL(J144:N144,J332:N332),"")</f>
        <v/>
      </c>
      <c r="AZ332">
        <f>IF(Q332=S332,0,1)</f>
        <v/>
      </c>
      <c r="BA332">
        <f>IF(AZ332=1,IF(Q332="","",IF(Q332=N144,"Yes","No")),"")</f>
        <v/>
      </c>
      <c r="BB332">
        <f>IF(BA332="Yes",P332,"")</f>
        <v/>
      </c>
      <c r="BC332">
        <f>IF(AZ332=1,IF(S332="","",IF(S332=N144,"Yes","No")),"")</f>
        <v/>
      </c>
      <c r="BD332">
        <f>IF(BC332="Yes",R332,"")</f>
        <v/>
      </c>
      <c r="BE332">
        <f>IFERROR(IF(SIGN(AE332)=1,"Increasing",IF(SIGN(AE332)=-1,"Decreasing","")),"")</f>
        <v/>
      </c>
      <c r="BF332">
        <f>IF(OR(AND(BE332="Increasing",BA332="Yes"),AND(BE332="Decreasing",BC332="Yes")),"Yes","No")</f>
        <v/>
      </c>
      <c r="BG332">
        <f>IF(I332="pos_trend","Yes","No")</f>
        <v/>
      </c>
      <c r="BH332">
        <f>IF(AF332&lt;&gt;"",IF(ABS(AF332)&gt;0.8,"Yes","No"),"")</f>
        <v/>
      </c>
    </row>
    <row r="333" spans="1:60">
      <c r="I333">
        <f>IF(AND(K333&gt; J333, L333&gt; K333, M333&gt; L333, N333&gt; M333), "pos_trend", IF(AND(K333&lt; J333, L333&lt; K333, M333&lt; L333, N333&lt; M333), "neg_trend", "N/A"))</f>
        <v/>
      </c>
      <c r="J333">
        <f>IFERROR(IF(TRIM(C333)="-", "N/A", IF(RIGHT(C333,1)=")",IF(RIGHT(C333,2)="T)",-1000000000000*VALUE(MID(C333,2,LEN(C333)-3)),IF(RIGHT(C333,2)="M)",-1000000*VALUE(MID(C333,2,LEN(C333)-3)),IF(RIGHT(C333,2)="B)",-1000000000*VALUE(MID(C333,2,LEN(C333)-3)),IF(RIGHT(C333,2)="k)",-1000*VALUE(MID(C333,2,LEN(C333)-3)),VALUE(SUBSTITUTE(C333,",","")))))),IF(RIGHT(C333,1)="T",1000000000000*VALUE(LEFT(C333,LEN(C333)-1)),IF(RIGHT(C333,1)="M",1000000*VALUE(LEFT(C333,LEN(C333)-1)),IF(RIGHT(C333,1)="B",1000000000*VALUE(LEFT(C333,LEN(C333)-1)),IF(RIGHT(C333,1)="%",0.01*VALUE(LEFT(C333,LEN(C333)-1)),IF(RIGHT(C333,1)="k",1000*VALUE(LEFT(C333,LEN(C333)-1)),VALUE(SUBSTITUTE(C333,",",""))))))))),"N/A")</f>
        <v/>
      </c>
      <c r="K333">
        <f>IFERROR(IF(TRIM(D333)="-", "N/A", IF(RIGHT(D333,1)=")",IF(RIGHT(D333,2)="T)",-1000000000000*VALUE(MID(D333,2,LEN(D333)-3)),IF(RIGHT(D333,2)="M)",-1000000*VALUE(MID(D333,2,LEN(D333)-3)),IF(RIGHT(D333,2)="B)",-1000000000*VALUE(MID(D333,2,LEN(D333)-3)),IF(RIGHT(D333,2)="k)",-1000*VALUE(MID(D333,2,LEN(D333)-3)),VALUE(SUBSTITUTE(D333,",","")))))),IF(RIGHT(D333,1)="T",1000000000000*VALUE(LEFT(D333,LEN(D333)-1)),IF(RIGHT(D333,1)="M",1000000*VALUE(LEFT(D333,LEN(D333)-1)),IF(RIGHT(D333,1)="B",1000000000*VALUE(LEFT(D333,LEN(D333)-1)),IF(RIGHT(D333,1)="%",0.01*VALUE(LEFT(D333,LEN(D333)-1)),IF(RIGHT(D333,1)="k",1000*VALUE(LEFT(D333,LEN(D333)-1)),VALUE(SUBSTITUTE(D333,",",""))))))))),"N/A")</f>
        <v/>
      </c>
      <c r="L333">
        <f>IFERROR(IF(TRIM(E333)="-", "N/A", IF(RIGHT(E333,1)=")",IF(RIGHT(E333,2)="T)",-1000000000000*VALUE(MID(E333,2,LEN(E333)-3)),IF(RIGHT(E333,2)="M)",-1000000*VALUE(MID(E333,2,LEN(E333)-3)),IF(RIGHT(E333,2)="B)",-1000000000*VALUE(MID(E333,2,LEN(E333)-3)),IF(RIGHT(E333,2)="k)",-1000*VALUE(MID(E333,2,LEN(E333)-3)),VALUE(SUBSTITUTE(E333,",","")))))),IF(RIGHT(E333,1)="T",1000000000000*VALUE(LEFT(E333,LEN(E333)-1)),IF(RIGHT(E333,1)="M",1000000*VALUE(LEFT(E333,LEN(E333)-1)),IF(RIGHT(E333,1)="B",1000000000*VALUE(LEFT(E333,LEN(E333)-1)),IF(RIGHT(E333,1)="%",0.01*VALUE(LEFT(E333,LEN(E333)-1)),IF(RIGHT(E333,1)="k",1000*VALUE(LEFT(E333,LEN(E333)-1)),VALUE(SUBSTITUTE(E333,",",""))))))))),"N/A")</f>
        <v/>
      </c>
      <c r="M333">
        <f>IFERROR(IF(TRIM(F333)="-", "N/A", IF(RIGHT(F333,1)=")",IF(RIGHT(F333,2)="T)",-1000000000000*VALUE(MID(F333,2,LEN(F333)-3)),IF(RIGHT(F333,2)="M)",-1000000*VALUE(MID(F333,2,LEN(F333)-3)),IF(RIGHT(F333,2)="B)",-1000000000*VALUE(MID(F333,2,LEN(F333)-3)),IF(RIGHT(F333,2)="k)",-1000*VALUE(MID(F333,2,LEN(F333)-3)),VALUE(SUBSTITUTE(F333,",","")))))),IF(RIGHT(F333,1)="T",1000000000000*VALUE(LEFT(F333,LEN(F333)-1)),IF(RIGHT(F333,1)="M",1000000*VALUE(LEFT(F333,LEN(F333)-1)),IF(RIGHT(F333,1)="B",1000000000*VALUE(LEFT(F333,LEN(F333)-1)),IF(RIGHT(F333,1)="%",0.01*VALUE(LEFT(F333,LEN(F333)-1)),IF(RIGHT(F333,1)="k",1000*VALUE(LEFT(F333,LEN(F333)-1)),VALUE(SUBSTITUTE(F333,",",""))))))))),"N/A")</f>
        <v/>
      </c>
      <c r="N333">
        <f>IFERROR(IF(TRIM(G333)="-", "N/A", IF(RIGHT(G333,1)=")",IF(RIGHT(G333,2)="T)",-1000000000000*VALUE(MID(G333,2,LEN(G333)-3)),IF(RIGHT(G333,2)="M)",-1000000*VALUE(MID(G333,2,LEN(G333)-3)),IF(RIGHT(G333,2)="B)",-1000000000*VALUE(MID(G333,2,LEN(G333)-3)),IF(RIGHT(G333,2)="k)",-1000*VALUE(MID(G333,2,LEN(G333)-3)),VALUE(SUBSTITUTE(G333,",","")))))),IF(RIGHT(G333,1)="T",1000000000000*VALUE(LEFT(G333,LEN(G333)-1)),IF(RIGHT(G333,1)="M",1000000*VALUE(LEFT(G333,LEN(G333)-1)),IF(RIGHT(G333,1)="B",1000000000*VALUE(LEFT(G333,LEN(G333)-1)),IF(RIGHT(G333,1)="%",0.01*VALUE(LEFT(G333,LEN(G333)-1)),IF(RIGHT(G333,1)="k",1000*VALUE(LEFT(G333,LEN(G333)-1)),VALUE(SUBSTITUTE(G333,",",""))))))))),"N/A")</f>
        <v/>
      </c>
      <c r="P333">
        <f>MAX(J333:N333)</f>
        <v/>
      </c>
      <c r="Q333">
        <f>IFERROR(J144+MATCH(P333,J333:N333,0)-1,"")</f>
        <v/>
      </c>
      <c r="R333">
        <f>IF(Q333="","",MIN(J333:N333))</f>
        <v/>
      </c>
      <c r="S333">
        <f>IFERROR(J144+MATCH(R333,J333:N333,0)-1,"")</f>
        <v/>
      </c>
      <c r="T333">
        <f>IFERROR(AVERAGE(J333:N333),"")</f>
        <v/>
      </c>
      <c r="U333">
        <f>IFERROR(STDEV(J333:N333),"")</f>
        <v/>
      </c>
      <c r="V333">
        <f>IFERROR(IF(C333="-","",IF(ISBLANK(B333),"",IF(OR(ISNUMBER(FIND("Growth",B333)),ISNUMBER(FIND("Margin",B333))),"",(J333-T333)/U333))),"")</f>
        <v/>
      </c>
      <c r="W333">
        <f>IFERROR(IF(OR(D333="-",ISBLANK(D333)),"",(K333-T333)/U333),"")</f>
        <v/>
      </c>
      <c r="X333">
        <f>IFERROR(IF(OR(E333="-",ISBLANK(E333)),"",(L333-T333)/U333),"")</f>
        <v/>
      </c>
      <c r="Y333">
        <f>IFERROR(IF(OR(F333="-",ISBLANK(F333)),"",(M333-T333)/U333),"")</f>
        <v/>
      </c>
      <c r="Z333">
        <f>IFERROR(IF(OR(G333="-",ISBLANK(G333)),"",(N333-T333)/U333),"")</f>
        <v/>
      </c>
      <c r="AA333">
        <f>IF(MAX(MAX(V333:Z333),ABS(MIN(V333:Z333)))=ABS(MIN(V333:Z333)),MIN(V333:Z333),MAX(V333:Z333))</f>
        <v/>
      </c>
      <c r="AB333">
        <f>IFERROR(V144+MATCH(AA333,V333:Z333,0)-1,"")</f>
        <v/>
      </c>
      <c r="AC333">
        <f>IF(AB333&lt;&gt;"",IF(S333=AB333,"Low",IF(AB333=Q333,"High","")),"")</f>
        <v/>
      </c>
      <c r="AE333">
        <f>IF(ISNUMBER(MATCH("N/A",J333:N333,0)),"",IFERROR((5 * SUMPRODUCT(J144:N144,J333:N333) - PRODUCT(SUM(J144:N144),SUM(J333:N333))) / ((5 * SUM((J144^2)+(K144^2)+(L144^2)+(M144^2)+(N144^2))) - SUM(J144:N144)^2),""))</f>
        <v/>
      </c>
      <c r="AF333">
        <f>IFERROR(CORREL(J144:N144,J333:N333),"")</f>
        <v/>
      </c>
      <c r="AZ333">
        <f>IF(Q333=S333,0,1)</f>
        <v/>
      </c>
      <c r="BA333">
        <f>IF(AZ333=1,IF(Q333="","",IF(Q333=N144,"Yes","No")),"")</f>
        <v/>
      </c>
      <c r="BB333">
        <f>IF(BA333="Yes",P333,"")</f>
        <v/>
      </c>
      <c r="BC333">
        <f>IF(AZ333=1,IF(S333="","",IF(S333=N144,"Yes","No")),"")</f>
        <v/>
      </c>
      <c r="BD333">
        <f>IF(BC333="Yes",R333,"")</f>
        <v/>
      </c>
      <c r="BE333">
        <f>IFERROR(IF(SIGN(AE333)=1,"Increasing",IF(SIGN(AE333)=-1,"Decreasing","")),"")</f>
        <v/>
      </c>
      <c r="BF333">
        <f>IF(OR(AND(BE333="Increasing",BA333="Yes"),AND(BE333="Decreasing",BC333="Yes")),"Yes","No")</f>
        <v/>
      </c>
      <c r="BG333">
        <f>IF(I333="pos_trend","Yes","No")</f>
        <v/>
      </c>
      <c r="BH333">
        <f>IF(AF333&lt;&gt;"",IF(ABS(AF333)&gt;0.8,"Yes","No"),"")</f>
        <v/>
      </c>
    </row>
    <row r="334" spans="1:60">
      <c r="I334">
        <f>IF(AND(K334&gt; J334, L334&gt; K334, M334&gt; L334, N334&gt; M334), "pos_trend", IF(AND(K334&lt; J334, L334&lt; K334, M334&lt; L334, N334&lt; M334), "neg_trend", "N/A"))</f>
        <v/>
      </c>
      <c r="J334">
        <f>IFERROR(IF(TRIM(C334)="-", "N/A", IF(RIGHT(C334,1)=")",IF(RIGHT(C334,2)="T)",-1000000000000*VALUE(MID(C334,2,LEN(C334)-3)),IF(RIGHT(C334,2)="M)",-1000000*VALUE(MID(C334,2,LEN(C334)-3)),IF(RIGHT(C334,2)="B)",-1000000000*VALUE(MID(C334,2,LEN(C334)-3)),IF(RIGHT(C334,2)="k)",-1000*VALUE(MID(C334,2,LEN(C334)-3)),VALUE(SUBSTITUTE(C334,",","")))))),IF(RIGHT(C334,1)="T",1000000000000*VALUE(LEFT(C334,LEN(C334)-1)),IF(RIGHT(C334,1)="M",1000000*VALUE(LEFT(C334,LEN(C334)-1)),IF(RIGHT(C334,1)="B",1000000000*VALUE(LEFT(C334,LEN(C334)-1)),IF(RIGHT(C334,1)="%",0.01*VALUE(LEFT(C334,LEN(C334)-1)),IF(RIGHT(C334,1)="k",1000*VALUE(LEFT(C334,LEN(C334)-1)),VALUE(SUBSTITUTE(C334,",",""))))))))),"N/A")</f>
        <v/>
      </c>
      <c r="K334">
        <f>IFERROR(IF(TRIM(D334)="-", "N/A", IF(RIGHT(D334,1)=")",IF(RIGHT(D334,2)="T)",-1000000000000*VALUE(MID(D334,2,LEN(D334)-3)),IF(RIGHT(D334,2)="M)",-1000000*VALUE(MID(D334,2,LEN(D334)-3)),IF(RIGHT(D334,2)="B)",-1000000000*VALUE(MID(D334,2,LEN(D334)-3)),IF(RIGHT(D334,2)="k)",-1000*VALUE(MID(D334,2,LEN(D334)-3)),VALUE(SUBSTITUTE(D334,",","")))))),IF(RIGHT(D334,1)="T",1000000000000*VALUE(LEFT(D334,LEN(D334)-1)),IF(RIGHT(D334,1)="M",1000000*VALUE(LEFT(D334,LEN(D334)-1)),IF(RIGHT(D334,1)="B",1000000000*VALUE(LEFT(D334,LEN(D334)-1)),IF(RIGHT(D334,1)="%",0.01*VALUE(LEFT(D334,LEN(D334)-1)),IF(RIGHT(D334,1)="k",1000*VALUE(LEFT(D334,LEN(D334)-1)),VALUE(SUBSTITUTE(D334,",",""))))))))),"N/A")</f>
        <v/>
      </c>
      <c r="L334">
        <f>IFERROR(IF(TRIM(E334)="-", "N/A", IF(RIGHT(E334,1)=")",IF(RIGHT(E334,2)="T)",-1000000000000*VALUE(MID(E334,2,LEN(E334)-3)),IF(RIGHT(E334,2)="M)",-1000000*VALUE(MID(E334,2,LEN(E334)-3)),IF(RIGHT(E334,2)="B)",-1000000000*VALUE(MID(E334,2,LEN(E334)-3)),IF(RIGHT(E334,2)="k)",-1000*VALUE(MID(E334,2,LEN(E334)-3)),VALUE(SUBSTITUTE(E334,",","")))))),IF(RIGHT(E334,1)="T",1000000000000*VALUE(LEFT(E334,LEN(E334)-1)),IF(RIGHT(E334,1)="M",1000000*VALUE(LEFT(E334,LEN(E334)-1)),IF(RIGHT(E334,1)="B",1000000000*VALUE(LEFT(E334,LEN(E334)-1)),IF(RIGHT(E334,1)="%",0.01*VALUE(LEFT(E334,LEN(E334)-1)),IF(RIGHT(E334,1)="k",1000*VALUE(LEFT(E334,LEN(E334)-1)),VALUE(SUBSTITUTE(E334,",",""))))))))),"N/A")</f>
        <v/>
      </c>
      <c r="M334">
        <f>IFERROR(IF(TRIM(F334)="-", "N/A", IF(RIGHT(F334,1)=")",IF(RIGHT(F334,2)="T)",-1000000000000*VALUE(MID(F334,2,LEN(F334)-3)),IF(RIGHT(F334,2)="M)",-1000000*VALUE(MID(F334,2,LEN(F334)-3)),IF(RIGHT(F334,2)="B)",-1000000000*VALUE(MID(F334,2,LEN(F334)-3)),IF(RIGHT(F334,2)="k)",-1000*VALUE(MID(F334,2,LEN(F334)-3)),VALUE(SUBSTITUTE(F334,",","")))))),IF(RIGHT(F334,1)="T",1000000000000*VALUE(LEFT(F334,LEN(F334)-1)),IF(RIGHT(F334,1)="M",1000000*VALUE(LEFT(F334,LEN(F334)-1)),IF(RIGHT(F334,1)="B",1000000000*VALUE(LEFT(F334,LEN(F334)-1)),IF(RIGHT(F334,1)="%",0.01*VALUE(LEFT(F334,LEN(F334)-1)),IF(RIGHT(F334,1)="k",1000*VALUE(LEFT(F334,LEN(F334)-1)),VALUE(SUBSTITUTE(F334,",",""))))))))),"N/A")</f>
        <v/>
      </c>
      <c r="N334">
        <f>IFERROR(IF(TRIM(G334)="-", "N/A", IF(RIGHT(G334,1)=")",IF(RIGHT(G334,2)="T)",-1000000000000*VALUE(MID(G334,2,LEN(G334)-3)),IF(RIGHT(G334,2)="M)",-1000000*VALUE(MID(G334,2,LEN(G334)-3)),IF(RIGHT(G334,2)="B)",-1000000000*VALUE(MID(G334,2,LEN(G334)-3)),IF(RIGHT(G334,2)="k)",-1000*VALUE(MID(G334,2,LEN(G334)-3)),VALUE(SUBSTITUTE(G334,",","")))))),IF(RIGHT(G334,1)="T",1000000000000*VALUE(LEFT(G334,LEN(G334)-1)),IF(RIGHT(G334,1)="M",1000000*VALUE(LEFT(G334,LEN(G334)-1)),IF(RIGHT(G334,1)="B",1000000000*VALUE(LEFT(G334,LEN(G334)-1)),IF(RIGHT(G334,1)="%",0.01*VALUE(LEFT(G334,LEN(G334)-1)),IF(RIGHT(G334,1)="k",1000*VALUE(LEFT(G334,LEN(G334)-1)),VALUE(SUBSTITUTE(G334,",",""))))))))),"N/A")</f>
        <v/>
      </c>
      <c r="P334">
        <f>MAX(J334:N334)</f>
        <v/>
      </c>
      <c r="Q334">
        <f>IFERROR(J144+MATCH(P334,J334:N334,0)-1,"")</f>
        <v/>
      </c>
      <c r="R334">
        <f>IF(Q334="","",MIN(J334:N334))</f>
        <v/>
      </c>
      <c r="S334">
        <f>IFERROR(J144+MATCH(R334,J334:N334,0)-1,"")</f>
        <v/>
      </c>
      <c r="T334">
        <f>IFERROR(AVERAGE(J334:N334),"")</f>
        <v/>
      </c>
      <c r="U334">
        <f>IFERROR(STDEV(J334:N334),"")</f>
        <v/>
      </c>
      <c r="V334">
        <f>IFERROR(IF(C334="-","",IF(ISBLANK(B334),"",IF(OR(ISNUMBER(FIND("Growth",B334)),ISNUMBER(FIND("Margin",B334))),"",(J334-T334)/U334))),"")</f>
        <v/>
      </c>
      <c r="W334">
        <f>IFERROR(IF(OR(D334="-",ISBLANK(D334)),"",(K334-T334)/U334),"")</f>
        <v/>
      </c>
      <c r="X334">
        <f>IFERROR(IF(OR(E334="-",ISBLANK(E334)),"",(L334-T334)/U334),"")</f>
        <v/>
      </c>
      <c r="Y334">
        <f>IFERROR(IF(OR(F334="-",ISBLANK(F334)),"",(M334-T334)/U334),"")</f>
        <v/>
      </c>
      <c r="Z334">
        <f>IFERROR(IF(OR(G334="-",ISBLANK(G334)),"",(N334-T334)/U334),"")</f>
        <v/>
      </c>
      <c r="AA334">
        <f>IF(MAX(MAX(V334:Z334),ABS(MIN(V334:Z334)))=ABS(MIN(V334:Z334)),MIN(V334:Z334),MAX(V334:Z334))</f>
        <v/>
      </c>
      <c r="AB334">
        <f>IFERROR(V144+MATCH(AA334,V334:Z334,0)-1,"")</f>
        <v/>
      </c>
      <c r="AC334">
        <f>IF(AB334&lt;&gt;"",IF(S334=AB334,"Low",IF(AB334=Q334,"High","")),"")</f>
        <v/>
      </c>
      <c r="AE334">
        <f>IF(ISNUMBER(MATCH("N/A",J334:N334,0)),"",IFERROR((5 * SUMPRODUCT(J144:N144,J334:N334) - PRODUCT(SUM(J144:N144),SUM(J334:N334))) / ((5 * SUM((J144^2)+(K144^2)+(L144^2)+(M144^2)+(N144^2))) - SUM(J144:N144)^2),""))</f>
        <v/>
      </c>
      <c r="AF334">
        <f>IFERROR(CORREL(J144:N144,J334:N334),"")</f>
        <v/>
      </c>
      <c r="AZ334">
        <f>IF(Q334=S334,0,1)</f>
        <v/>
      </c>
      <c r="BA334">
        <f>IF(AZ334=1,IF(Q334="","",IF(Q334=N144,"Yes","No")),"")</f>
        <v/>
      </c>
      <c r="BB334">
        <f>IF(BA334="Yes",P334,"")</f>
        <v/>
      </c>
      <c r="BC334">
        <f>IF(AZ334=1,IF(S334="","",IF(S334=N144,"Yes","No")),"")</f>
        <v/>
      </c>
      <c r="BD334">
        <f>IF(BC334="Yes",R334,"")</f>
        <v/>
      </c>
      <c r="BE334">
        <f>IFERROR(IF(SIGN(AE334)=1,"Increasing",IF(SIGN(AE334)=-1,"Decreasing","")),"")</f>
        <v/>
      </c>
      <c r="BF334">
        <f>IF(OR(AND(BE334="Increasing",BA334="Yes"),AND(BE334="Decreasing",BC334="Yes")),"Yes","No")</f>
        <v/>
      </c>
      <c r="BG334">
        <f>IF(I334="pos_trend","Yes","No")</f>
        <v/>
      </c>
      <c r="BH334">
        <f>IF(AF334&lt;&gt;"",IF(ABS(AF334)&gt;0.8,"Yes","No"),"")</f>
        <v/>
      </c>
    </row>
    <row r="335" spans="1:60">
      <c r="I335">
        <f>IF(AND(K335&gt; J335, L335&gt; K335, M335&gt; L335, N335&gt; M335), "pos_trend", IF(AND(K335&lt; J335, L335&lt; K335, M335&lt; L335, N335&lt; M335), "neg_trend", "N/A"))</f>
        <v/>
      </c>
      <c r="J335">
        <f>IFERROR(IF(TRIM(C335)="-", "N/A", IF(RIGHT(C335,1)=")",IF(RIGHT(C335,2)="T)",-1000000000000*VALUE(MID(C335,2,LEN(C335)-3)),IF(RIGHT(C335,2)="M)",-1000000*VALUE(MID(C335,2,LEN(C335)-3)),IF(RIGHT(C335,2)="B)",-1000000000*VALUE(MID(C335,2,LEN(C335)-3)),IF(RIGHT(C335,2)="k)",-1000*VALUE(MID(C335,2,LEN(C335)-3)),VALUE(SUBSTITUTE(C335,",","")))))),IF(RIGHT(C335,1)="T",1000000000000*VALUE(LEFT(C335,LEN(C335)-1)),IF(RIGHT(C335,1)="M",1000000*VALUE(LEFT(C335,LEN(C335)-1)),IF(RIGHT(C335,1)="B",1000000000*VALUE(LEFT(C335,LEN(C335)-1)),IF(RIGHT(C335,1)="%",0.01*VALUE(LEFT(C335,LEN(C335)-1)),IF(RIGHT(C335,1)="k",1000*VALUE(LEFT(C335,LEN(C335)-1)),VALUE(SUBSTITUTE(C335,",",""))))))))),"N/A")</f>
        <v/>
      </c>
      <c r="K335">
        <f>IFERROR(IF(TRIM(D335)="-", "N/A", IF(RIGHT(D335,1)=")",IF(RIGHT(D335,2)="T)",-1000000000000*VALUE(MID(D335,2,LEN(D335)-3)),IF(RIGHT(D335,2)="M)",-1000000*VALUE(MID(D335,2,LEN(D335)-3)),IF(RIGHT(D335,2)="B)",-1000000000*VALUE(MID(D335,2,LEN(D335)-3)),IF(RIGHT(D335,2)="k)",-1000*VALUE(MID(D335,2,LEN(D335)-3)),VALUE(SUBSTITUTE(D335,",","")))))),IF(RIGHT(D335,1)="T",1000000000000*VALUE(LEFT(D335,LEN(D335)-1)),IF(RIGHT(D335,1)="M",1000000*VALUE(LEFT(D335,LEN(D335)-1)),IF(RIGHT(D335,1)="B",1000000000*VALUE(LEFT(D335,LEN(D335)-1)),IF(RIGHT(D335,1)="%",0.01*VALUE(LEFT(D335,LEN(D335)-1)),IF(RIGHT(D335,1)="k",1000*VALUE(LEFT(D335,LEN(D335)-1)),VALUE(SUBSTITUTE(D335,",",""))))))))),"N/A")</f>
        <v/>
      </c>
      <c r="L335">
        <f>IFERROR(IF(TRIM(E335)="-", "N/A", IF(RIGHT(E335,1)=")",IF(RIGHT(E335,2)="T)",-1000000000000*VALUE(MID(E335,2,LEN(E335)-3)),IF(RIGHT(E335,2)="M)",-1000000*VALUE(MID(E335,2,LEN(E335)-3)),IF(RIGHT(E335,2)="B)",-1000000000*VALUE(MID(E335,2,LEN(E335)-3)),IF(RIGHT(E335,2)="k)",-1000*VALUE(MID(E335,2,LEN(E335)-3)),VALUE(SUBSTITUTE(E335,",","")))))),IF(RIGHT(E335,1)="T",1000000000000*VALUE(LEFT(E335,LEN(E335)-1)),IF(RIGHT(E335,1)="M",1000000*VALUE(LEFT(E335,LEN(E335)-1)),IF(RIGHT(E335,1)="B",1000000000*VALUE(LEFT(E335,LEN(E335)-1)),IF(RIGHT(E335,1)="%",0.01*VALUE(LEFT(E335,LEN(E335)-1)),IF(RIGHT(E335,1)="k",1000*VALUE(LEFT(E335,LEN(E335)-1)),VALUE(SUBSTITUTE(E335,",",""))))))))),"N/A")</f>
        <v/>
      </c>
      <c r="M335">
        <f>IFERROR(IF(TRIM(F335)="-", "N/A", IF(RIGHT(F335,1)=")",IF(RIGHT(F335,2)="T)",-1000000000000*VALUE(MID(F335,2,LEN(F335)-3)),IF(RIGHT(F335,2)="M)",-1000000*VALUE(MID(F335,2,LEN(F335)-3)),IF(RIGHT(F335,2)="B)",-1000000000*VALUE(MID(F335,2,LEN(F335)-3)),IF(RIGHT(F335,2)="k)",-1000*VALUE(MID(F335,2,LEN(F335)-3)),VALUE(SUBSTITUTE(F335,",","")))))),IF(RIGHT(F335,1)="T",1000000000000*VALUE(LEFT(F335,LEN(F335)-1)),IF(RIGHT(F335,1)="M",1000000*VALUE(LEFT(F335,LEN(F335)-1)),IF(RIGHT(F335,1)="B",1000000000*VALUE(LEFT(F335,LEN(F335)-1)),IF(RIGHT(F335,1)="%",0.01*VALUE(LEFT(F335,LEN(F335)-1)),IF(RIGHT(F335,1)="k",1000*VALUE(LEFT(F335,LEN(F335)-1)),VALUE(SUBSTITUTE(F335,",",""))))))))),"N/A")</f>
        <v/>
      </c>
      <c r="N335">
        <f>IFERROR(IF(TRIM(G335)="-", "N/A", IF(RIGHT(G335,1)=")",IF(RIGHT(G335,2)="T)",-1000000000000*VALUE(MID(G335,2,LEN(G335)-3)),IF(RIGHT(G335,2)="M)",-1000000*VALUE(MID(G335,2,LEN(G335)-3)),IF(RIGHT(G335,2)="B)",-1000000000*VALUE(MID(G335,2,LEN(G335)-3)),IF(RIGHT(G335,2)="k)",-1000*VALUE(MID(G335,2,LEN(G335)-3)),VALUE(SUBSTITUTE(G335,",","")))))),IF(RIGHT(G335,1)="T",1000000000000*VALUE(LEFT(G335,LEN(G335)-1)),IF(RIGHT(G335,1)="M",1000000*VALUE(LEFT(G335,LEN(G335)-1)),IF(RIGHT(G335,1)="B",1000000000*VALUE(LEFT(G335,LEN(G335)-1)),IF(RIGHT(G335,1)="%",0.01*VALUE(LEFT(G335,LEN(G335)-1)),IF(RIGHT(G335,1)="k",1000*VALUE(LEFT(G335,LEN(G335)-1)),VALUE(SUBSTITUTE(G335,",",""))))))))),"N/A")</f>
        <v/>
      </c>
      <c r="P335">
        <f>MAX(J335:N335)</f>
        <v/>
      </c>
      <c r="Q335">
        <f>IFERROR(J144+MATCH(P335,J335:N335,0)-1,"")</f>
        <v/>
      </c>
      <c r="R335">
        <f>IF(Q335="","",MIN(J335:N335))</f>
        <v/>
      </c>
      <c r="S335">
        <f>IFERROR(J144+MATCH(R335,J335:N335,0)-1,"")</f>
        <v/>
      </c>
      <c r="T335">
        <f>IFERROR(AVERAGE(J335:N335),"")</f>
        <v/>
      </c>
      <c r="U335">
        <f>IFERROR(STDEV(J335:N335),"")</f>
        <v/>
      </c>
      <c r="V335">
        <f>IFERROR(IF(C335="-","",IF(ISBLANK(B335),"",IF(OR(ISNUMBER(FIND("Growth",B335)),ISNUMBER(FIND("Margin",B335))),"",(J335-T335)/U335))),"")</f>
        <v/>
      </c>
      <c r="W335">
        <f>IFERROR(IF(OR(D335="-",ISBLANK(D335)),"",(K335-T335)/U335),"")</f>
        <v/>
      </c>
      <c r="X335">
        <f>IFERROR(IF(OR(E335="-",ISBLANK(E335)),"",(L335-T335)/U335),"")</f>
        <v/>
      </c>
      <c r="Y335">
        <f>IFERROR(IF(OR(F335="-",ISBLANK(F335)),"",(M335-T335)/U335),"")</f>
        <v/>
      </c>
      <c r="Z335">
        <f>IFERROR(IF(OR(G335="-",ISBLANK(G335)),"",(N335-T335)/U335),"")</f>
        <v/>
      </c>
      <c r="AA335">
        <f>IF(MAX(MAX(V335:Z335),ABS(MIN(V335:Z335)))=ABS(MIN(V335:Z335)),MIN(V335:Z335),MAX(V335:Z335))</f>
        <v/>
      </c>
      <c r="AB335">
        <f>IFERROR(V144+MATCH(AA335,V335:Z335,0)-1,"")</f>
        <v/>
      </c>
      <c r="AC335">
        <f>IF(AB335&lt;&gt;"",IF(S335=AB335,"Low",IF(AB335=Q335,"High","")),"")</f>
        <v/>
      </c>
      <c r="AE335">
        <f>IF(ISNUMBER(MATCH("N/A",J335:N335,0)),"",IFERROR((5 * SUMPRODUCT(J144:N144,J335:N335) - PRODUCT(SUM(J144:N144),SUM(J335:N335))) / ((5 * SUM((J144^2)+(K144^2)+(L144^2)+(M144^2)+(N144^2))) - SUM(J144:N144)^2),""))</f>
        <v/>
      </c>
      <c r="AF335">
        <f>IFERROR(CORREL(J144:N144,J335:N335),"")</f>
        <v/>
      </c>
      <c r="AZ335">
        <f>IF(Q335=S335,0,1)</f>
        <v/>
      </c>
      <c r="BA335">
        <f>IF(AZ335=1,IF(Q335="","",IF(Q335=N144,"Yes","No")),"")</f>
        <v/>
      </c>
      <c r="BB335">
        <f>IF(BA335="Yes",P335,"")</f>
        <v/>
      </c>
      <c r="BC335">
        <f>IF(AZ335=1,IF(S335="","",IF(S335=N144,"Yes","No")),"")</f>
        <v/>
      </c>
      <c r="BD335">
        <f>IF(BC335="Yes",R335,"")</f>
        <v/>
      </c>
      <c r="BE335">
        <f>IFERROR(IF(SIGN(AE335)=1,"Increasing",IF(SIGN(AE335)=-1,"Decreasing","")),"")</f>
        <v/>
      </c>
      <c r="BF335">
        <f>IF(OR(AND(BE335="Increasing",BA335="Yes"),AND(BE335="Decreasing",BC335="Yes")),"Yes","No")</f>
        <v/>
      </c>
      <c r="BG335">
        <f>IF(I335="pos_trend","Yes","No")</f>
        <v/>
      </c>
      <c r="BH335">
        <f>IF(AF335&lt;&gt;"",IF(ABS(AF335)&gt;0.8,"Yes","No"),"")</f>
        <v/>
      </c>
    </row>
    <row r="336" spans="1:60">
      <c r="I336">
        <f>IF(AND(K336&gt; J336, L336&gt; K336, M336&gt; L336, N336&gt; M336), "pos_trend", IF(AND(K336&lt; J336, L336&lt; K336, M336&lt; L336, N336&lt; M336), "neg_trend", "N/A"))</f>
        <v/>
      </c>
      <c r="J336">
        <f>IFERROR(IF(TRIM(C336)="-", "N/A", IF(RIGHT(C336,1)=")",IF(RIGHT(C336,2)="T)",-1000000000000*VALUE(MID(C336,2,LEN(C336)-3)),IF(RIGHT(C336,2)="M)",-1000000*VALUE(MID(C336,2,LEN(C336)-3)),IF(RIGHT(C336,2)="B)",-1000000000*VALUE(MID(C336,2,LEN(C336)-3)),IF(RIGHT(C336,2)="k)",-1000*VALUE(MID(C336,2,LEN(C336)-3)),VALUE(SUBSTITUTE(C336,",","")))))),IF(RIGHT(C336,1)="T",1000000000000*VALUE(LEFT(C336,LEN(C336)-1)),IF(RIGHT(C336,1)="M",1000000*VALUE(LEFT(C336,LEN(C336)-1)),IF(RIGHT(C336,1)="B",1000000000*VALUE(LEFT(C336,LEN(C336)-1)),IF(RIGHT(C336,1)="%",0.01*VALUE(LEFT(C336,LEN(C336)-1)),IF(RIGHT(C336,1)="k",1000*VALUE(LEFT(C336,LEN(C336)-1)),VALUE(SUBSTITUTE(C336,",",""))))))))),"N/A")</f>
        <v/>
      </c>
      <c r="K336">
        <f>IFERROR(IF(TRIM(D336)="-", "N/A", IF(RIGHT(D336,1)=")",IF(RIGHT(D336,2)="T)",-1000000000000*VALUE(MID(D336,2,LEN(D336)-3)),IF(RIGHT(D336,2)="M)",-1000000*VALUE(MID(D336,2,LEN(D336)-3)),IF(RIGHT(D336,2)="B)",-1000000000*VALUE(MID(D336,2,LEN(D336)-3)),IF(RIGHT(D336,2)="k)",-1000*VALUE(MID(D336,2,LEN(D336)-3)),VALUE(SUBSTITUTE(D336,",","")))))),IF(RIGHT(D336,1)="T",1000000000000*VALUE(LEFT(D336,LEN(D336)-1)),IF(RIGHT(D336,1)="M",1000000*VALUE(LEFT(D336,LEN(D336)-1)),IF(RIGHT(D336,1)="B",1000000000*VALUE(LEFT(D336,LEN(D336)-1)),IF(RIGHT(D336,1)="%",0.01*VALUE(LEFT(D336,LEN(D336)-1)),IF(RIGHT(D336,1)="k",1000*VALUE(LEFT(D336,LEN(D336)-1)),VALUE(SUBSTITUTE(D336,",",""))))))))),"N/A")</f>
        <v/>
      </c>
      <c r="L336">
        <f>IFERROR(IF(TRIM(E336)="-", "N/A", IF(RIGHT(E336,1)=")",IF(RIGHT(E336,2)="T)",-1000000000000*VALUE(MID(E336,2,LEN(E336)-3)),IF(RIGHT(E336,2)="M)",-1000000*VALUE(MID(E336,2,LEN(E336)-3)),IF(RIGHT(E336,2)="B)",-1000000000*VALUE(MID(E336,2,LEN(E336)-3)),IF(RIGHT(E336,2)="k)",-1000*VALUE(MID(E336,2,LEN(E336)-3)),VALUE(SUBSTITUTE(E336,",","")))))),IF(RIGHT(E336,1)="T",1000000000000*VALUE(LEFT(E336,LEN(E336)-1)),IF(RIGHT(E336,1)="M",1000000*VALUE(LEFT(E336,LEN(E336)-1)),IF(RIGHT(E336,1)="B",1000000000*VALUE(LEFT(E336,LEN(E336)-1)),IF(RIGHT(E336,1)="%",0.01*VALUE(LEFT(E336,LEN(E336)-1)),IF(RIGHT(E336,1)="k",1000*VALUE(LEFT(E336,LEN(E336)-1)),VALUE(SUBSTITUTE(E336,",",""))))))))),"N/A")</f>
        <v/>
      </c>
      <c r="M336">
        <f>IFERROR(IF(TRIM(F336)="-", "N/A", IF(RIGHT(F336,1)=")",IF(RIGHT(F336,2)="T)",-1000000000000*VALUE(MID(F336,2,LEN(F336)-3)),IF(RIGHT(F336,2)="M)",-1000000*VALUE(MID(F336,2,LEN(F336)-3)),IF(RIGHT(F336,2)="B)",-1000000000*VALUE(MID(F336,2,LEN(F336)-3)),IF(RIGHT(F336,2)="k)",-1000*VALUE(MID(F336,2,LEN(F336)-3)),VALUE(SUBSTITUTE(F336,",","")))))),IF(RIGHT(F336,1)="T",1000000000000*VALUE(LEFT(F336,LEN(F336)-1)),IF(RIGHT(F336,1)="M",1000000*VALUE(LEFT(F336,LEN(F336)-1)),IF(RIGHT(F336,1)="B",1000000000*VALUE(LEFT(F336,LEN(F336)-1)),IF(RIGHT(F336,1)="%",0.01*VALUE(LEFT(F336,LEN(F336)-1)),IF(RIGHT(F336,1)="k",1000*VALUE(LEFT(F336,LEN(F336)-1)),VALUE(SUBSTITUTE(F336,",",""))))))))),"N/A")</f>
        <v/>
      </c>
      <c r="N336">
        <f>IFERROR(IF(TRIM(G336)="-", "N/A", IF(RIGHT(G336,1)=")",IF(RIGHT(G336,2)="T)",-1000000000000*VALUE(MID(G336,2,LEN(G336)-3)),IF(RIGHT(G336,2)="M)",-1000000*VALUE(MID(G336,2,LEN(G336)-3)),IF(RIGHT(G336,2)="B)",-1000000000*VALUE(MID(G336,2,LEN(G336)-3)),IF(RIGHT(G336,2)="k)",-1000*VALUE(MID(G336,2,LEN(G336)-3)),VALUE(SUBSTITUTE(G336,",","")))))),IF(RIGHT(G336,1)="T",1000000000000*VALUE(LEFT(G336,LEN(G336)-1)),IF(RIGHT(G336,1)="M",1000000*VALUE(LEFT(G336,LEN(G336)-1)),IF(RIGHT(G336,1)="B",1000000000*VALUE(LEFT(G336,LEN(G336)-1)),IF(RIGHT(G336,1)="%",0.01*VALUE(LEFT(G336,LEN(G336)-1)),IF(RIGHT(G336,1)="k",1000*VALUE(LEFT(G336,LEN(G336)-1)),VALUE(SUBSTITUTE(G336,",",""))))))))),"N/A")</f>
        <v/>
      </c>
      <c r="P336">
        <f>MAX(J336:N336)</f>
        <v/>
      </c>
      <c r="Q336">
        <f>IFERROR(J144+MATCH(P336,J336:N336,0)-1,"")</f>
        <v/>
      </c>
      <c r="R336">
        <f>IF(Q336="","",MIN(J336:N336))</f>
        <v/>
      </c>
      <c r="S336">
        <f>IFERROR(J144+MATCH(R336,J336:N336,0)-1,"")</f>
        <v/>
      </c>
      <c r="T336">
        <f>IFERROR(AVERAGE(J336:N336),"")</f>
        <v/>
      </c>
      <c r="U336">
        <f>IFERROR(STDEV(J336:N336),"")</f>
        <v/>
      </c>
      <c r="V336">
        <f>IFERROR(IF(C336="-","",IF(ISBLANK(B336),"",IF(OR(ISNUMBER(FIND("Growth",B336)),ISNUMBER(FIND("Margin",B336))),"",(J336-T336)/U336))),"")</f>
        <v/>
      </c>
      <c r="W336">
        <f>IFERROR(IF(OR(D336="-",ISBLANK(D336)),"",(K336-T336)/U336),"")</f>
        <v/>
      </c>
      <c r="X336">
        <f>IFERROR(IF(OR(E336="-",ISBLANK(E336)),"",(L336-T336)/U336),"")</f>
        <v/>
      </c>
      <c r="Y336">
        <f>IFERROR(IF(OR(F336="-",ISBLANK(F336)),"",(M336-T336)/U336),"")</f>
        <v/>
      </c>
      <c r="Z336">
        <f>IFERROR(IF(OR(G336="-",ISBLANK(G336)),"",(N336-T336)/U336),"")</f>
        <v/>
      </c>
      <c r="AA336">
        <f>IF(MAX(MAX(V336:Z336),ABS(MIN(V336:Z336)))=ABS(MIN(V336:Z336)),MIN(V336:Z336),MAX(V336:Z336))</f>
        <v/>
      </c>
      <c r="AB336">
        <f>IFERROR(V144+MATCH(AA336,V336:Z336,0)-1,"")</f>
        <v/>
      </c>
      <c r="AC336">
        <f>IF(AB336&lt;&gt;"",IF(S336=AB336,"Low",IF(AB336=Q336,"High","")),"")</f>
        <v/>
      </c>
      <c r="AE336">
        <f>IF(ISNUMBER(MATCH("N/A",J336:N336,0)),"",IFERROR((5 * SUMPRODUCT(J144:N144,J336:N336) - PRODUCT(SUM(J144:N144),SUM(J336:N336))) / ((5 * SUM((J144^2)+(K144^2)+(L144^2)+(M144^2)+(N144^2))) - SUM(J144:N144)^2),""))</f>
        <v/>
      </c>
      <c r="AF336">
        <f>IFERROR(CORREL(J144:N144,J336:N336),"")</f>
        <v/>
      </c>
      <c r="AZ336">
        <f>IF(Q336=S336,0,1)</f>
        <v/>
      </c>
      <c r="BA336">
        <f>IF(AZ336=1,IF(Q336="","",IF(Q336=N144,"Yes","No")),"")</f>
        <v/>
      </c>
      <c r="BB336">
        <f>IF(BA336="Yes",P336,"")</f>
        <v/>
      </c>
      <c r="BC336">
        <f>IF(AZ336=1,IF(S336="","",IF(S336=N144,"Yes","No")),"")</f>
        <v/>
      </c>
      <c r="BD336">
        <f>IF(BC336="Yes",R336,"")</f>
        <v/>
      </c>
      <c r="BE336">
        <f>IFERROR(IF(SIGN(AE336)=1,"Increasing",IF(SIGN(AE336)=-1,"Decreasing","")),"")</f>
        <v/>
      </c>
      <c r="BF336">
        <f>IF(OR(AND(BE336="Increasing",BA336="Yes"),AND(BE336="Decreasing",BC336="Yes")),"Yes","No")</f>
        <v/>
      </c>
      <c r="BG336">
        <f>IF(I336="pos_trend","Yes","No")</f>
        <v/>
      </c>
      <c r="BH336">
        <f>IF(AF336&lt;&gt;"",IF(ABS(AF336)&gt;0.8,"Yes","No"),"")</f>
        <v/>
      </c>
    </row>
    <row r="337" spans="1:60">
      <c r="I337">
        <f>IF(AND(K337&gt; J337, L337&gt; K337, M337&gt; L337, N337&gt; M337), "pos_trend", IF(AND(K337&lt; J337, L337&lt; K337, M337&lt; L337, N337&lt; M337), "neg_trend", "N/A"))</f>
        <v/>
      </c>
      <c r="J337">
        <f>IFERROR(IF(TRIM(C337)="-", "N/A", IF(RIGHT(C337,1)=")",IF(RIGHT(C337,2)="T)",-1000000000000*VALUE(MID(C337,2,LEN(C337)-3)),IF(RIGHT(C337,2)="M)",-1000000*VALUE(MID(C337,2,LEN(C337)-3)),IF(RIGHT(C337,2)="B)",-1000000000*VALUE(MID(C337,2,LEN(C337)-3)),IF(RIGHT(C337,2)="k)",-1000*VALUE(MID(C337,2,LEN(C337)-3)),VALUE(SUBSTITUTE(C337,",","")))))),IF(RIGHT(C337,1)="T",1000000000000*VALUE(LEFT(C337,LEN(C337)-1)),IF(RIGHT(C337,1)="M",1000000*VALUE(LEFT(C337,LEN(C337)-1)),IF(RIGHT(C337,1)="B",1000000000*VALUE(LEFT(C337,LEN(C337)-1)),IF(RIGHT(C337,1)="%",0.01*VALUE(LEFT(C337,LEN(C337)-1)),IF(RIGHT(C337,1)="k",1000*VALUE(LEFT(C337,LEN(C337)-1)),VALUE(SUBSTITUTE(C337,",",""))))))))),"N/A")</f>
        <v/>
      </c>
      <c r="K337">
        <f>IFERROR(IF(TRIM(D337)="-", "N/A", IF(RIGHT(D337,1)=")",IF(RIGHT(D337,2)="T)",-1000000000000*VALUE(MID(D337,2,LEN(D337)-3)),IF(RIGHT(D337,2)="M)",-1000000*VALUE(MID(D337,2,LEN(D337)-3)),IF(RIGHT(D337,2)="B)",-1000000000*VALUE(MID(D337,2,LEN(D337)-3)),IF(RIGHT(D337,2)="k)",-1000*VALUE(MID(D337,2,LEN(D337)-3)),VALUE(SUBSTITUTE(D337,",","")))))),IF(RIGHT(D337,1)="T",1000000000000*VALUE(LEFT(D337,LEN(D337)-1)),IF(RIGHT(D337,1)="M",1000000*VALUE(LEFT(D337,LEN(D337)-1)),IF(RIGHT(D337,1)="B",1000000000*VALUE(LEFT(D337,LEN(D337)-1)),IF(RIGHT(D337,1)="%",0.01*VALUE(LEFT(D337,LEN(D337)-1)),IF(RIGHT(D337,1)="k",1000*VALUE(LEFT(D337,LEN(D337)-1)),VALUE(SUBSTITUTE(D337,",",""))))))))),"N/A")</f>
        <v/>
      </c>
      <c r="L337">
        <f>IFERROR(IF(TRIM(E337)="-", "N/A", IF(RIGHT(E337,1)=")",IF(RIGHT(E337,2)="T)",-1000000000000*VALUE(MID(E337,2,LEN(E337)-3)),IF(RIGHT(E337,2)="M)",-1000000*VALUE(MID(E337,2,LEN(E337)-3)),IF(RIGHT(E337,2)="B)",-1000000000*VALUE(MID(E337,2,LEN(E337)-3)),IF(RIGHT(E337,2)="k)",-1000*VALUE(MID(E337,2,LEN(E337)-3)),VALUE(SUBSTITUTE(E337,",","")))))),IF(RIGHT(E337,1)="T",1000000000000*VALUE(LEFT(E337,LEN(E337)-1)),IF(RIGHT(E337,1)="M",1000000*VALUE(LEFT(E337,LEN(E337)-1)),IF(RIGHT(E337,1)="B",1000000000*VALUE(LEFT(E337,LEN(E337)-1)),IF(RIGHT(E337,1)="%",0.01*VALUE(LEFT(E337,LEN(E337)-1)),IF(RIGHT(E337,1)="k",1000*VALUE(LEFT(E337,LEN(E337)-1)),VALUE(SUBSTITUTE(E337,",",""))))))))),"N/A")</f>
        <v/>
      </c>
      <c r="M337">
        <f>IFERROR(IF(TRIM(F337)="-", "N/A", IF(RIGHT(F337,1)=")",IF(RIGHT(F337,2)="T)",-1000000000000*VALUE(MID(F337,2,LEN(F337)-3)),IF(RIGHT(F337,2)="M)",-1000000*VALUE(MID(F337,2,LEN(F337)-3)),IF(RIGHT(F337,2)="B)",-1000000000*VALUE(MID(F337,2,LEN(F337)-3)),IF(RIGHT(F337,2)="k)",-1000*VALUE(MID(F337,2,LEN(F337)-3)),VALUE(SUBSTITUTE(F337,",","")))))),IF(RIGHT(F337,1)="T",1000000000000*VALUE(LEFT(F337,LEN(F337)-1)),IF(RIGHT(F337,1)="M",1000000*VALUE(LEFT(F337,LEN(F337)-1)),IF(RIGHT(F337,1)="B",1000000000*VALUE(LEFT(F337,LEN(F337)-1)),IF(RIGHT(F337,1)="%",0.01*VALUE(LEFT(F337,LEN(F337)-1)),IF(RIGHT(F337,1)="k",1000*VALUE(LEFT(F337,LEN(F337)-1)),VALUE(SUBSTITUTE(F337,",",""))))))))),"N/A")</f>
        <v/>
      </c>
      <c r="N337">
        <f>IFERROR(IF(TRIM(G337)="-", "N/A", IF(RIGHT(G337,1)=")",IF(RIGHT(G337,2)="T)",-1000000000000*VALUE(MID(G337,2,LEN(G337)-3)),IF(RIGHT(G337,2)="M)",-1000000*VALUE(MID(G337,2,LEN(G337)-3)),IF(RIGHT(G337,2)="B)",-1000000000*VALUE(MID(G337,2,LEN(G337)-3)),IF(RIGHT(G337,2)="k)",-1000*VALUE(MID(G337,2,LEN(G337)-3)),VALUE(SUBSTITUTE(G337,",","")))))),IF(RIGHT(G337,1)="T",1000000000000*VALUE(LEFT(G337,LEN(G337)-1)),IF(RIGHT(G337,1)="M",1000000*VALUE(LEFT(G337,LEN(G337)-1)),IF(RIGHT(G337,1)="B",1000000000*VALUE(LEFT(G337,LEN(G337)-1)),IF(RIGHT(G337,1)="%",0.01*VALUE(LEFT(G337,LEN(G337)-1)),IF(RIGHT(G337,1)="k",1000*VALUE(LEFT(G337,LEN(G337)-1)),VALUE(SUBSTITUTE(G337,",",""))))))))),"N/A")</f>
        <v/>
      </c>
      <c r="P337">
        <f>MAX(J337:N337)</f>
        <v/>
      </c>
      <c r="Q337">
        <f>IFERROR(J144+MATCH(P337,J337:N337,0)-1,"")</f>
        <v/>
      </c>
      <c r="R337">
        <f>IF(Q337="","",MIN(J337:N337))</f>
        <v/>
      </c>
      <c r="S337">
        <f>IFERROR(J144+MATCH(R337,J337:N337,0)-1,"")</f>
        <v/>
      </c>
      <c r="T337">
        <f>IFERROR(AVERAGE(J337:N337),"")</f>
        <v/>
      </c>
      <c r="U337">
        <f>IFERROR(STDEV(J337:N337),"")</f>
        <v/>
      </c>
      <c r="V337">
        <f>IFERROR(IF(C337="-","",IF(ISBLANK(B337),"",IF(OR(ISNUMBER(FIND("Growth",B337)),ISNUMBER(FIND("Margin",B337))),"",(J337-T337)/U337))),"")</f>
        <v/>
      </c>
      <c r="W337">
        <f>IFERROR(IF(OR(D337="-",ISBLANK(D337)),"",(K337-T337)/U337),"")</f>
        <v/>
      </c>
      <c r="X337">
        <f>IFERROR(IF(OR(E337="-",ISBLANK(E337)),"",(L337-T337)/U337),"")</f>
        <v/>
      </c>
      <c r="Y337">
        <f>IFERROR(IF(OR(F337="-",ISBLANK(F337)),"",(M337-T337)/U337),"")</f>
        <v/>
      </c>
      <c r="Z337">
        <f>IFERROR(IF(OR(G337="-",ISBLANK(G337)),"",(N337-T337)/U337),"")</f>
        <v/>
      </c>
      <c r="AA337">
        <f>IF(MAX(MAX(V337:Z337),ABS(MIN(V337:Z337)))=ABS(MIN(V337:Z337)),MIN(V337:Z337),MAX(V337:Z337))</f>
        <v/>
      </c>
      <c r="AB337">
        <f>IFERROR(V144+MATCH(AA337,V337:Z337,0)-1,"")</f>
        <v/>
      </c>
      <c r="AC337">
        <f>IF(AB337&lt;&gt;"",IF(S337=AB337,"Low",IF(AB337=Q337,"High","")),"")</f>
        <v/>
      </c>
      <c r="AE337">
        <f>IF(ISNUMBER(MATCH("N/A",J337:N337,0)),"",IFERROR((5 * SUMPRODUCT(J144:N144,J337:N337) - PRODUCT(SUM(J144:N144),SUM(J337:N337))) / ((5 * SUM((J144^2)+(K144^2)+(L144^2)+(M144^2)+(N144^2))) - SUM(J144:N144)^2),""))</f>
        <v/>
      </c>
      <c r="AF337">
        <f>IFERROR(CORREL(J144:N144,J337:N337),"")</f>
        <v/>
      </c>
      <c r="AZ337">
        <f>IF(Q337=S337,0,1)</f>
        <v/>
      </c>
      <c r="BA337">
        <f>IF(AZ337=1,IF(Q337="","",IF(Q337=N144,"Yes","No")),"")</f>
        <v/>
      </c>
      <c r="BB337">
        <f>IF(BA337="Yes",P337,"")</f>
        <v/>
      </c>
      <c r="BC337">
        <f>IF(AZ337=1,IF(S337="","",IF(S337=N144,"Yes","No")),"")</f>
        <v/>
      </c>
      <c r="BD337">
        <f>IF(BC337="Yes",R337,"")</f>
        <v/>
      </c>
      <c r="BE337">
        <f>IFERROR(IF(SIGN(AE337)=1,"Increasing",IF(SIGN(AE337)=-1,"Decreasing","")),"")</f>
        <v/>
      </c>
      <c r="BF337">
        <f>IF(OR(AND(BE337="Increasing",BA337="Yes"),AND(BE337="Decreasing",BC337="Yes")),"Yes","No")</f>
        <v/>
      </c>
      <c r="BG337">
        <f>IF(I337="pos_trend","Yes","No")</f>
        <v/>
      </c>
      <c r="BH337">
        <f>IF(AF337&lt;&gt;"",IF(ABS(AF337)&gt;0.8,"Yes","No"),"")</f>
        <v/>
      </c>
    </row>
    <row r="338" spans="1:60">
      <c r="I338">
        <f>IF(AND(K338&gt; J338, L338&gt; K338, M338&gt; L338, N338&gt; M338), "pos_trend", IF(AND(K338&lt; J338, L338&lt; K338, M338&lt; L338, N338&lt; M338), "neg_trend", "N/A"))</f>
        <v/>
      </c>
      <c r="J338">
        <f>IFERROR(IF(TRIM(C338)="-", "N/A", IF(RIGHT(C338,1)=")",IF(RIGHT(C338,2)="T)",-1000000000000*VALUE(MID(C338,2,LEN(C338)-3)),IF(RIGHT(C338,2)="M)",-1000000*VALUE(MID(C338,2,LEN(C338)-3)),IF(RIGHT(C338,2)="B)",-1000000000*VALUE(MID(C338,2,LEN(C338)-3)),IF(RIGHT(C338,2)="k)",-1000*VALUE(MID(C338,2,LEN(C338)-3)),VALUE(SUBSTITUTE(C338,",","")))))),IF(RIGHT(C338,1)="T",1000000000000*VALUE(LEFT(C338,LEN(C338)-1)),IF(RIGHT(C338,1)="M",1000000*VALUE(LEFT(C338,LEN(C338)-1)),IF(RIGHT(C338,1)="B",1000000000*VALUE(LEFT(C338,LEN(C338)-1)),IF(RIGHT(C338,1)="%",0.01*VALUE(LEFT(C338,LEN(C338)-1)),IF(RIGHT(C338,1)="k",1000*VALUE(LEFT(C338,LEN(C338)-1)),VALUE(SUBSTITUTE(C338,",",""))))))))),"N/A")</f>
        <v/>
      </c>
      <c r="K338">
        <f>IFERROR(IF(TRIM(D338)="-", "N/A", IF(RIGHT(D338,1)=")",IF(RIGHT(D338,2)="T)",-1000000000000*VALUE(MID(D338,2,LEN(D338)-3)),IF(RIGHT(D338,2)="M)",-1000000*VALUE(MID(D338,2,LEN(D338)-3)),IF(RIGHT(D338,2)="B)",-1000000000*VALUE(MID(D338,2,LEN(D338)-3)),IF(RIGHT(D338,2)="k)",-1000*VALUE(MID(D338,2,LEN(D338)-3)),VALUE(SUBSTITUTE(D338,",","")))))),IF(RIGHT(D338,1)="T",1000000000000*VALUE(LEFT(D338,LEN(D338)-1)),IF(RIGHT(D338,1)="M",1000000*VALUE(LEFT(D338,LEN(D338)-1)),IF(RIGHT(D338,1)="B",1000000000*VALUE(LEFT(D338,LEN(D338)-1)),IF(RIGHT(D338,1)="%",0.01*VALUE(LEFT(D338,LEN(D338)-1)),IF(RIGHT(D338,1)="k",1000*VALUE(LEFT(D338,LEN(D338)-1)),VALUE(SUBSTITUTE(D338,",",""))))))))),"N/A")</f>
        <v/>
      </c>
      <c r="L338">
        <f>IFERROR(IF(TRIM(E338)="-", "N/A", IF(RIGHT(E338,1)=")",IF(RIGHT(E338,2)="T)",-1000000000000*VALUE(MID(E338,2,LEN(E338)-3)),IF(RIGHT(E338,2)="M)",-1000000*VALUE(MID(E338,2,LEN(E338)-3)),IF(RIGHT(E338,2)="B)",-1000000000*VALUE(MID(E338,2,LEN(E338)-3)),IF(RIGHT(E338,2)="k)",-1000*VALUE(MID(E338,2,LEN(E338)-3)),VALUE(SUBSTITUTE(E338,",","")))))),IF(RIGHT(E338,1)="T",1000000000000*VALUE(LEFT(E338,LEN(E338)-1)),IF(RIGHT(E338,1)="M",1000000*VALUE(LEFT(E338,LEN(E338)-1)),IF(RIGHT(E338,1)="B",1000000000*VALUE(LEFT(E338,LEN(E338)-1)),IF(RIGHT(E338,1)="%",0.01*VALUE(LEFT(E338,LEN(E338)-1)),IF(RIGHT(E338,1)="k",1000*VALUE(LEFT(E338,LEN(E338)-1)),VALUE(SUBSTITUTE(E338,",",""))))))))),"N/A")</f>
        <v/>
      </c>
      <c r="M338">
        <f>IFERROR(IF(TRIM(F338)="-", "N/A", IF(RIGHT(F338,1)=")",IF(RIGHT(F338,2)="T)",-1000000000000*VALUE(MID(F338,2,LEN(F338)-3)),IF(RIGHT(F338,2)="M)",-1000000*VALUE(MID(F338,2,LEN(F338)-3)),IF(RIGHT(F338,2)="B)",-1000000000*VALUE(MID(F338,2,LEN(F338)-3)),IF(RIGHT(F338,2)="k)",-1000*VALUE(MID(F338,2,LEN(F338)-3)),VALUE(SUBSTITUTE(F338,",","")))))),IF(RIGHT(F338,1)="T",1000000000000*VALUE(LEFT(F338,LEN(F338)-1)),IF(RIGHT(F338,1)="M",1000000*VALUE(LEFT(F338,LEN(F338)-1)),IF(RIGHT(F338,1)="B",1000000000*VALUE(LEFT(F338,LEN(F338)-1)),IF(RIGHT(F338,1)="%",0.01*VALUE(LEFT(F338,LEN(F338)-1)),IF(RIGHT(F338,1)="k",1000*VALUE(LEFT(F338,LEN(F338)-1)),VALUE(SUBSTITUTE(F338,",",""))))))))),"N/A")</f>
        <v/>
      </c>
      <c r="N338">
        <f>IFERROR(IF(TRIM(G338)="-", "N/A", IF(RIGHT(G338,1)=")",IF(RIGHT(G338,2)="T)",-1000000000000*VALUE(MID(G338,2,LEN(G338)-3)),IF(RIGHT(G338,2)="M)",-1000000*VALUE(MID(G338,2,LEN(G338)-3)),IF(RIGHT(G338,2)="B)",-1000000000*VALUE(MID(G338,2,LEN(G338)-3)),IF(RIGHT(G338,2)="k)",-1000*VALUE(MID(G338,2,LEN(G338)-3)),VALUE(SUBSTITUTE(G338,",","")))))),IF(RIGHT(G338,1)="T",1000000000000*VALUE(LEFT(G338,LEN(G338)-1)),IF(RIGHT(G338,1)="M",1000000*VALUE(LEFT(G338,LEN(G338)-1)),IF(RIGHT(G338,1)="B",1000000000*VALUE(LEFT(G338,LEN(G338)-1)),IF(RIGHT(G338,1)="%",0.01*VALUE(LEFT(G338,LEN(G338)-1)),IF(RIGHT(G338,1)="k",1000*VALUE(LEFT(G338,LEN(G338)-1)),VALUE(SUBSTITUTE(G338,",",""))))))))),"N/A")</f>
        <v/>
      </c>
      <c r="P338">
        <f>MAX(J338:N338)</f>
        <v/>
      </c>
      <c r="Q338">
        <f>IFERROR(J144+MATCH(P338,J338:N338,0)-1,"")</f>
        <v/>
      </c>
      <c r="R338">
        <f>IF(Q338="","",MIN(J338:N338))</f>
        <v/>
      </c>
      <c r="S338">
        <f>IFERROR(J144+MATCH(R338,J338:N338,0)-1,"")</f>
        <v/>
      </c>
      <c r="T338">
        <f>IFERROR(AVERAGE(J338:N338),"")</f>
        <v/>
      </c>
      <c r="U338">
        <f>IFERROR(STDEV(J338:N338),"")</f>
        <v/>
      </c>
      <c r="V338">
        <f>IFERROR(IF(C338="-","",IF(ISBLANK(B338),"",IF(OR(ISNUMBER(FIND("Growth",B338)),ISNUMBER(FIND("Margin",B338))),"",(J338-T338)/U338))),"")</f>
        <v/>
      </c>
      <c r="W338">
        <f>IFERROR(IF(OR(D338="-",ISBLANK(D338)),"",(K338-T338)/U338),"")</f>
        <v/>
      </c>
      <c r="X338">
        <f>IFERROR(IF(OR(E338="-",ISBLANK(E338)),"",(L338-T338)/U338),"")</f>
        <v/>
      </c>
      <c r="Y338">
        <f>IFERROR(IF(OR(F338="-",ISBLANK(F338)),"",(M338-T338)/U338),"")</f>
        <v/>
      </c>
      <c r="Z338">
        <f>IFERROR(IF(OR(G338="-",ISBLANK(G338)),"",(N338-T338)/U338),"")</f>
        <v/>
      </c>
      <c r="AA338">
        <f>IF(MAX(MAX(V338:Z338),ABS(MIN(V338:Z338)))=ABS(MIN(V338:Z338)),MIN(V338:Z338),MAX(V338:Z338))</f>
        <v/>
      </c>
      <c r="AB338">
        <f>IFERROR(V144+MATCH(AA338,V338:Z338,0)-1,"")</f>
        <v/>
      </c>
      <c r="AC338">
        <f>IF(AB338&lt;&gt;"",IF(S338=AB338,"Low",IF(AB338=Q338,"High","")),"")</f>
        <v/>
      </c>
      <c r="AE338">
        <f>IF(ISNUMBER(MATCH("N/A",J338:N338,0)),"",IFERROR((5 * SUMPRODUCT(J144:N144,J338:N338) - PRODUCT(SUM(J144:N144),SUM(J338:N338))) / ((5 * SUM((J144^2)+(K144^2)+(L144^2)+(M144^2)+(N144^2))) - SUM(J144:N144)^2),""))</f>
        <v/>
      </c>
      <c r="AF338">
        <f>IFERROR(CORREL(J144:N144,J338:N338),"")</f>
        <v/>
      </c>
      <c r="AZ338">
        <f>IF(Q338=S338,0,1)</f>
        <v/>
      </c>
      <c r="BA338">
        <f>IF(AZ338=1,IF(Q338="","",IF(Q338=N144,"Yes","No")),"")</f>
        <v/>
      </c>
      <c r="BB338">
        <f>IF(BA338="Yes",P338,"")</f>
        <v/>
      </c>
      <c r="BC338">
        <f>IF(AZ338=1,IF(S338="","",IF(S338=N144,"Yes","No")),"")</f>
        <v/>
      </c>
      <c r="BD338">
        <f>IF(BC338="Yes",R338,"")</f>
        <v/>
      </c>
      <c r="BE338">
        <f>IFERROR(IF(SIGN(AE338)=1,"Increasing",IF(SIGN(AE338)=-1,"Decreasing","")),"")</f>
        <v/>
      </c>
      <c r="BF338">
        <f>IF(OR(AND(BE338="Increasing",BA338="Yes"),AND(BE338="Decreasing",BC338="Yes")),"Yes","No")</f>
        <v/>
      </c>
      <c r="BG338">
        <f>IF(I338="pos_trend","Yes","No")</f>
        <v/>
      </c>
      <c r="BH338">
        <f>IF(AF338&lt;&gt;"",IF(ABS(AF338)&gt;0.8,"Yes","No"),"")</f>
        <v/>
      </c>
    </row>
    <row r="339" spans="1:60">
      <c r="I339">
        <f>IF(AND(K339&gt; J339, L339&gt; K339, M339&gt; L339, N339&gt; M339), "pos_trend", IF(AND(K339&lt; J339, L339&lt; K339, M339&lt; L339, N339&lt; M339), "neg_trend", "N/A"))</f>
        <v/>
      </c>
      <c r="J339">
        <f>IFERROR(IF(TRIM(C339)="-", "N/A", IF(RIGHT(C339,1)=")",IF(RIGHT(C339,2)="T)",-1000000000000*VALUE(MID(C339,2,LEN(C339)-3)),IF(RIGHT(C339,2)="M)",-1000000*VALUE(MID(C339,2,LEN(C339)-3)),IF(RIGHT(C339,2)="B)",-1000000000*VALUE(MID(C339,2,LEN(C339)-3)),IF(RIGHT(C339,2)="k)",-1000*VALUE(MID(C339,2,LEN(C339)-3)),VALUE(SUBSTITUTE(C339,",","")))))),IF(RIGHT(C339,1)="T",1000000000000*VALUE(LEFT(C339,LEN(C339)-1)),IF(RIGHT(C339,1)="M",1000000*VALUE(LEFT(C339,LEN(C339)-1)),IF(RIGHT(C339,1)="B",1000000000*VALUE(LEFT(C339,LEN(C339)-1)),IF(RIGHT(C339,1)="%",0.01*VALUE(LEFT(C339,LEN(C339)-1)),IF(RIGHT(C339,1)="k",1000*VALUE(LEFT(C339,LEN(C339)-1)),VALUE(SUBSTITUTE(C339,",",""))))))))),"N/A")</f>
        <v/>
      </c>
      <c r="K339">
        <f>IFERROR(IF(TRIM(D339)="-", "N/A", IF(RIGHT(D339,1)=")",IF(RIGHT(D339,2)="T)",-1000000000000*VALUE(MID(D339,2,LEN(D339)-3)),IF(RIGHT(D339,2)="M)",-1000000*VALUE(MID(D339,2,LEN(D339)-3)),IF(RIGHT(D339,2)="B)",-1000000000*VALUE(MID(D339,2,LEN(D339)-3)),IF(RIGHT(D339,2)="k)",-1000*VALUE(MID(D339,2,LEN(D339)-3)),VALUE(SUBSTITUTE(D339,",","")))))),IF(RIGHT(D339,1)="T",1000000000000*VALUE(LEFT(D339,LEN(D339)-1)),IF(RIGHT(D339,1)="M",1000000*VALUE(LEFT(D339,LEN(D339)-1)),IF(RIGHT(D339,1)="B",1000000000*VALUE(LEFT(D339,LEN(D339)-1)),IF(RIGHT(D339,1)="%",0.01*VALUE(LEFT(D339,LEN(D339)-1)),IF(RIGHT(D339,1)="k",1000*VALUE(LEFT(D339,LEN(D339)-1)),VALUE(SUBSTITUTE(D339,",",""))))))))),"N/A")</f>
        <v/>
      </c>
      <c r="L339">
        <f>IFERROR(IF(TRIM(E339)="-", "N/A", IF(RIGHT(E339,1)=")",IF(RIGHT(E339,2)="T)",-1000000000000*VALUE(MID(E339,2,LEN(E339)-3)),IF(RIGHT(E339,2)="M)",-1000000*VALUE(MID(E339,2,LEN(E339)-3)),IF(RIGHT(E339,2)="B)",-1000000000*VALUE(MID(E339,2,LEN(E339)-3)),IF(RIGHT(E339,2)="k)",-1000*VALUE(MID(E339,2,LEN(E339)-3)),VALUE(SUBSTITUTE(E339,",","")))))),IF(RIGHT(E339,1)="T",1000000000000*VALUE(LEFT(E339,LEN(E339)-1)),IF(RIGHT(E339,1)="M",1000000*VALUE(LEFT(E339,LEN(E339)-1)),IF(RIGHT(E339,1)="B",1000000000*VALUE(LEFT(E339,LEN(E339)-1)),IF(RIGHT(E339,1)="%",0.01*VALUE(LEFT(E339,LEN(E339)-1)),IF(RIGHT(E339,1)="k",1000*VALUE(LEFT(E339,LEN(E339)-1)),VALUE(SUBSTITUTE(E339,",",""))))))))),"N/A")</f>
        <v/>
      </c>
      <c r="M339">
        <f>IFERROR(IF(TRIM(F339)="-", "N/A", IF(RIGHT(F339,1)=")",IF(RIGHT(F339,2)="T)",-1000000000000*VALUE(MID(F339,2,LEN(F339)-3)),IF(RIGHT(F339,2)="M)",-1000000*VALUE(MID(F339,2,LEN(F339)-3)),IF(RIGHT(F339,2)="B)",-1000000000*VALUE(MID(F339,2,LEN(F339)-3)),IF(RIGHT(F339,2)="k)",-1000*VALUE(MID(F339,2,LEN(F339)-3)),VALUE(SUBSTITUTE(F339,",","")))))),IF(RIGHT(F339,1)="T",1000000000000*VALUE(LEFT(F339,LEN(F339)-1)),IF(RIGHT(F339,1)="M",1000000*VALUE(LEFT(F339,LEN(F339)-1)),IF(RIGHT(F339,1)="B",1000000000*VALUE(LEFT(F339,LEN(F339)-1)),IF(RIGHT(F339,1)="%",0.01*VALUE(LEFT(F339,LEN(F339)-1)),IF(RIGHT(F339,1)="k",1000*VALUE(LEFT(F339,LEN(F339)-1)),VALUE(SUBSTITUTE(F339,",",""))))))))),"N/A")</f>
        <v/>
      </c>
      <c r="N339">
        <f>IFERROR(IF(TRIM(G339)="-", "N/A", IF(RIGHT(G339,1)=")",IF(RIGHT(G339,2)="T)",-1000000000000*VALUE(MID(G339,2,LEN(G339)-3)),IF(RIGHT(G339,2)="M)",-1000000*VALUE(MID(G339,2,LEN(G339)-3)),IF(RIGHT(G339,2)="B)",-1000000000*VALUE(MID(G339,2,LEN(G339)-3)),IF(RIGHT(G339,2)="k)",-1000*VALUE(MID(G339,2,LEN(G339)-3)),VALUE(SUBSTITUTE(G339,",","")))))),IF(RIGHT(G339,1)="T",1000000000000*VALUE(LEFT(G339,LEN(G339)-1)),IF(RIGHT(G339,1)="M",1000000*VALUE(LEFT(G339,LEN(G339)-1)),IF(RIGHT(G339,1)="B",1000000000*VALUE(LEFT(G339,LEN(G339)-1)),IF(RIGHT(G339,1)="%",0.01*VALUE(LEFT(G339,LEN(G339)-1)),IF(RIGHT(G339,1)="k",1000*VALUE(LEFT(G339,LEN(G339)-1)),VALUE(SUBSTITUTE(G339,",",""))))))))),"N/A")</f>
        <v/>
      </c>
      <c r="P339">
        <f>MAX(J339:N339)</f>
        <v/>
      </c>
      <c r="Q339">
        <f>IFERROR(J144+MATCH(P339,J339:N339,0)-1,"")</f>
        <v/>
      </c>
      <c r="R339">
        <f>IF(Q339="","",MIN(J339:N339))</f>
        <v/>
      </c>
      <c r="S339">
        <f>IFERROR(J144+MATCH(R339,J339:N339,0)-1,"")</f>
        <v/>
      </c>
      <c r="T339">
        <f>IFERROR(AVERAGE(J339:N339),"")</f>
        <v/>
      </c>
      <c r="U339">
        <f>IFERROR(STDEV(J339:N339),"")</f>
        <v/>
      </c>
      <c r="V339">
        <f>IFERROR(IF(C339="-","",IF(ISBLANK(B339),"",IF(OR(ISNUMBER(FIND("Growth",B339)),ISNUMBER(FIND("Margin",B339))),"",(J339-T339)/U339))),"")</f>
        <v/>
      </c>
      <c r="W339">
        <f>IFERROR(IF(OR(D339="-",ISBLANK(D339)),"",(K339-T339)/U339),"")</f>
        <v/>
      </c>
      <c r="X339">
        <f>IFERROR(IF(OR(E339="-",ISBLANK(E339)),"",(L339-T339)/U339),"")</f>
        <v/>
      </c>
      <c r="Y339">
        <f>IFERROR(IF(OR(F339="-",ISBLANK(F339)),"",(M339-T339)/U339),"")</f>
        <v/>
      </c>
      <c r="Z339">
        <f>IFERROR(IF(OR(G339="-",ISBLANK(G339)),"",(N339-T339)/U339),"")</f>
        <v/>
      </c>
      <c r="AA339">
        <f>IF(MAX(MAX(V339:Z339),ABS(MIN(V339:Z339)))=ABS(MIN(V339:Z339)),MIN(V339:Z339),MAX(V339:Z339))</f>
        <v/>
      </c>
      <c r="AB339">
        <f>IFERROR(V144+MATCH(AA339,V339:Z339,0)-1,"")</f>
        <v/>
      </c>
      <c r="AC339">
        <f>IF(AB339&lt;&gt;"",IF(S339=AB339,"Low",IF(AB339=Q339,"High","")),"")</f>
        <v/>
      </c>
      <c r="AE339">
        <f>IF(ISNUMBER(MATCH("N/A",J339:N339,0)),"",IFERROR((5 * SUMPRODUCT(J144:N144,J339:N339) - PRODUCT(SUM(J144:N144),SUM(J339:N339))) / ((5 * SUM((J144^2)+(K144^2)+(L144^2)+(M144^2)+(N144^2))) - SUM(J144:N144)^2),""))</f>
        <v/>
      </c>
      <c r="AF339">
        <f>IFERROR(CORREL(J144:N144,J339:N339),"")</f>
        <v/>
      </c>
      <c r="AZ339">
        <f>IF(Q339=S339,0,1)</f>
        <v/>
      </c>
      <c r="BA339">
        <f>IF(AZ339=1,IF(Q339="","",IF(Q339=N144,"Yes","No")),"")</f>
        <v/>
      </c>
      <c r="BB339">
        <f>IF(BA339="Yes",P339,"")</f>
        <v/>
      </c>
      <c r="BC339">
        <f>IF(AZ339=1,IF(S339="","",IF(S339=N144,"Yes","No")),"")</f>
        <v/>
      </c>
      <c r="BD339">
        <f>IF(BC339="Yes",R339,"")</f>
        <v/>
      </c>
      <c r="BE339">
        <f>IFERROR(IF(SIGN(AE339)=1,"Increasing",IF(SIGN(AE339)=-1,"Decreasing","")),"")</f>
        <v/>
      </c>
      <c r="BF339">
        <f>IF(OR(AND(BE339="Increasing",BA339="Yes"),AND(BE339="Decreasing",BC339="Yes")),"Yes","No")</f>
        <v/>
      </c>
      <c r="BG339">
        <f>IF(I339="pos_trend","Yes","No")</f>
        <v/>
      </c>
      <c r="BH339">
        <f>IF(AF339&lt;&gt;"",IF(ABS(AF339)&gt;0.8,"Yes","No"),"")</f>
        <v/>
      </c>
    </row>
    <row r="340" spans="1:60">
      <c r="I340">
        <f>IF(AND(K340&gt; J340, L340&gt; K340, M340&gt; L340, N340&gt; M340), "pos_trend", IF(AND(K340&lt; J340, L340&lt; K340, M340&lt; L340, N340&lt; M340), "neg_trend", "N/A"))</f>
        <v/>
      </c>
      <c r="J340">
        <f>IFERROR(IF(TRIM(C340)="-", "N/A", IF(RIGHT(C340,1)=")",IF(RIGHT(C340,2)="T)",-1000000000000*VALUE(MID(C340,2,LEN(C340)-3)),IF(RIGHT(C340,2)="M)",-1000000*VALUE(MID(C340,2,LEN(C340)-3)),IF(RIGHT(C340,2)="B)",-1000000000*VALUE(MID(C340,2,LEN(C340)-3)),IF(RIGHT(C340,2)="k)",-1000*VALUE(MID(C340,2,LEN(C340)-3)),VALUE(SUBSTITUTE(C340,",","")))))),IF(RIGHT(C340,1)="T",1000000000000*VALUE(LEFT(C340,LEN(C340)-1)),IF(RIGHT(C340,1)="M",1000000*VALUE(LEFT(C340,LEN(C340)-1)),IF(RIGHT(C340,1)="B",1000000000*VALUE(LEFT(C340,LEN(C340)-1)),IF(RIGHT(C340,1)="%",0.01*VALUE(LEFT(C340,LEN(C340)-1)),IF(RIGHT(C340,1)="k",1000*VALUE(LEFT(C340,LEN(C340)-1)),VALUE(SUBSTITUTE(C340,",",""))))))))),"N/A")</f>
        <v/>
      </c>
      <c r="K340">
        <f>IFERROR(IF(TRIM(D340)="-", "N/A", IF(RIGHT(D340,1)=")",IF(RIGHT(D340,2)="T)",-1000000000000*VALUE(MID(D340,2,LEN(D340)-3)),IF(RIGHT(D340,2)="M)",-1000000*VALUE(MID(D340,2,LEN(D340)-3)),IF(RIGHT(D340,2)="B)",-1000000000*VALUE(MID(D340,2,LEN(D340)-3)),IF(RIGHT(D340,2)="k)",-1000*VALUE(MID(D340,2,LEN(D340)-3)),VALUE(SUBSTITUTE(D340,",","")))))),IF(RIGHT(D340,1)="T",1000000000000*VALUE(LEFT(D340,LEN(D340)-1)),IF(RIGHT(D340,1)="M",1000000*VALUE(LEFT(D340,LEN(D340)-1)),IF(RIGHT(D340,1)="B",1000000000*VALUE(LEFT(D340,LEN(D340)-1)),IF(RIGHT(D340,1)="%",0.01*VALUE(LEFT(D340,LEN(D340)-1)),IF(RIGHT(D340,1)="k",1000*VALUE(LEFT(D340,LEN(D340)-1)),VALUE(SUBSTITUTE(D340,",",""))))))))),"N/A")</f>
        <v/>
      </c>
      <c r="L340">
        <f>IFERROR(IF(TRIM(E340)="-", "N/A", IF(RIGHT(E340,1)=")",IF(RIGHT(E340,2)="T)",-1000000000000*VALUE(MID(E340,2,LEN(E340)-3)),IF(RIGHT(E340,2)="M)",-1000000*VALUE(MID(E340,2,LEN(E340)-3)),IF(RIGHT(E340,2)="B)",-1000000000*VALUE(MID(E340,2,LEN(E340)-3)),IF(RIGHT(E340,2)="k)",-1000*VALUE(MID(E340,2,LEN(E340)-3)),VALUE(SUBSTITUTE(E340,",","")))))),IF(RIGHT(E340,1)="T",1000000000000*VALUE(LEFT(E340,LEN(E340)-1)),IF(RIGHT(E340,1)="M",1000000*VALUE(LEFT(E340,LEN(E340)-1)),IF(RIGHT(E340,1)="B",1000000000*VALUE(LEFT(E340,LEN(E340)-1)),IF(RIGHT(E340,1)="%",0.01*VALUE(LEFT(E340,LEN(E340)-1)),IF(RIGHT(E340,1)="k",1000*VALUE(LEFT(E340,LEN(E340)-1)),VALUE(SUBSTITUTE(E340,",",""))))))))),"N/A")</f>
        <v/>
      </c>
      <c r="M340">
        <f>IFERROR(IF(TRIM(F340)="-", "N/A", IF(RIGHT(F340,1)=")",IF(RIGHT(F340,2)="T)",-1000000000000*VALUE(MID(F340,2,LEN(F340)-3)),IF(RIGHT(F340,2)="M)",-1000000*VALUE(MID(F340,2,LEN(F340)-3)),IF(RIGHT(F340,2)="B)",-1000000000*VALUE(MID(F340,2,LEN(F340)-3)),IF(RIGHT(F340,2)="k)",-1000*VALUE(MID(F340,2,LEN(F340)-3)),VALUE(SUBSTITUTE(F340,",","")))))),IF(RIGHT(F340,1)="T",1000000000000*VALUE(LEFT(F340,LEN(F340)-1)),IF(RIGHT(F340,1)="M",1000000*VALUE(LEFT(F340,LEN(F340)-1)),IF(RIGHT(F340,1)="B",1000000000*VALUE(LEFT(F340,LEN(F340)-1)),IF(RIGHT(F340,1)="%",0.01*VALUE(LEFT(F340,LEN(F340)-1)),IF(RIGHT(F340,1)="k",1000*VALUE(LEFT(F340,LEN(F340)-1)),VALUE(SUBSTITUTE(F340,",",""))))))))),"N/A")</f>
        <v/>
      </c>
      <c r="N340">
        <f>IFERROR(IF(TRIM(G340)="-", "N/A", IF(RIGHT(G340,1)=")",IF(RIGHT(G340,2)="T)",-1000000000000*VALUE(MID(G340,2,LEN(G340)-3)),IF(RIGHT(G340,2)="M)",-1000000*VALUE(MID(G340,2,LEN(G340)-3)),IF(RIGHT(G340,2)="B)",-1000000000*VALUE(MID(G340,2,LEN(G340)-3)),IF(RIGHT(G340,2)="k)",-1000*VALUE(MID(G340,2,LEN(G340)-3)),VALUE(SUBSTITUTE(G340,",","")))))),IF(RIGHT(G340,1)="T",1000000000000*VALUE(LEFT(G340,LEN(G340)-1)),IF(RIGHT(G340,1)="M",1000000*VALUE(LEFT(G340,LEN(G340)-1)),IF(RIGHT(G340,1)="B",1000000000*VALUE(LEFT(G340,LEN(G340)-1)),IF(RIGHT(G340,1)="%",0.01*VALUE(LEFT(G340,LEN(G340)-1)),IF(RIGHT(G340,1)="k",1000*VALUE(LEFT(G340,LEN(G340)-1)),VALUE(SUBSTITUTE(G340,",",""))))))))),"N/A")</f>
        <v/>
      </c>
      <c r="P340">
        <f>MAX(J340:N340)</f>
        <v/>
      </c>
      <c r="Q340">
        <f>IFERROR(J144+MATCH(P340,J340:N340,0)-1,"")</f>
        <v/>
      </c>
      <c r="R340">
        <f>IF(Q340="","",MIN(J340:N340))</f>
        <v/>
      </c>
      <c r="S340">
        <f>IFERROR(J144+MATCH(R340,J340:N340,0)-1,"")</f>
        <v/>
      </c>
      <c r="T340">
        <f>IFERROR(AVERAGE(J340:N340),"")</f>
        <v/>
      </c>
      <c r="U340">
        <f>IFERROR(STDEV(J340:N340),"")</f>
        <v/>
      </c>
      <c r="V340">
        <f>IFERROR(IF(C340="-","",IF(ISBLANK(B340),"",IF(OR(ISNUMBER(FIND("Growth",B340)),ISNUMBER(FIND("Margin",B340))),"",(J340-T340)/U340))),"")</f>
        <v/>
      </c>
      <c r="W340">
        <f>IFERROR(IF(OR(D340="-",ISBLANK(D340)),"",(K340-T340)/U340),"")</f>
        <v/>
      </c>
      <c r="X340">
        <f>IFERROR(IF(OR(E340="-",ISBLANK(E340)),"",(L340-T340)/U340),"")</f>
        <v/>
      </c>
      <c r="Y340">
        <f>IFERROR(IF(OR(F340="-",ISBLANK(F340)),"",(M340-T340)/U340),"")</f>
        <v/>
      </c>
      <c r="Z340">
        <f>IFERROR(IF(OR(G340="-",ISBLANK(G340)),"",(N340-T340)/U340),"")</f>
        <v/>
      </c>
      <c r="AA340">
        <f>IF(MAX(MAX(V340:Z340),ABS(MIN(V340:Z340)))=ABS(MIN(V340:Z340)),MIN(V340:Z340),MAX(V340:Z340))</f>
        <v/>
      </c>
      <c r="AB340">
        <f>IFERROR(V144+MATCH(AA340,V340:Z340,0)-1,"")</f>
        <v/>
      </c>
      <c r="AC340">
        <f>IF(AB340&lt;&gt;"",IF(S340=AB340,"Low",IF(AB340=Q340,"High","")),"")</f>
        <v/>
      </c>
      <c r="AE340">
        <f>IF(ISNUMBER(MATCH("N/A",J340:N340,0)),"",IFERROR((5 * SUMPRODUCT(J144:N144,J340:N340) - PRODUCT(SUM(J144:N144),SUM(J340:N340))) / ((5 * SUM((J144^2)+(K144^2)+(L144^2)+(M144^2)+(N144^2))) - SUM(J144:N144)^2),""))</f>
        <v/>
      </c>
      <c r="AF340">
        <f>IFERROR(CORREL(J144:N144,J340:N340),"")</f>
        <v/>
      </c>
      <c r="AZ340">
        <f>IF(Q340=S340,0,1)</f>
        <v/>
      </c>
      <c r="BA340">
        <f>IF(AZ340=1,IF(Q340="","",IF(Q340=N144,"Yes","No")),"")</f>
        <v/>
      </c>
      <c r="BB340">
        <f>IF(BA340="Yes",P340,"")</f>
        <v/>
      </c>
      <c r="BC340">
        <f>IF(AZ340=1,IF(S340="","",IF(S340=N144,"Yes","No")),"")</f>
        <v/>
      </c>
      <c r="BD340">
        <f>IF(BC340="Yes",R340,"")</f>
        <v/>
      </c>
      <c r="BE340">
        <f>IFERROR(IF(SIGN(AE340)=1,"Increasing",IF(SIGN(AE340)=-1,"Decreasing","")),"")</f>
        <v/>
      </c>
      <c r="BF340">
        <f>IF(OR(AND(BE340="Increasing",BA340="Yes"),AND(BE340="Decreasing",BC340="Yes")),"Yes","No")</f>
        <v/>
      </c>
      <c r="BG340">
        <f>IF(I340="pos_trend","Yes","No")</f>
        <v/>
      </c>
      <c r="BH340">
        <f>IF(AF340&lt;&gt;"",IF(ABS(AF340)&gt;0.8,"Yes","No"),"")</f>
        <v/>
      </c>
    </row>
    <row r="341" spans="1:60">
      <c r="I341">
        <f>IF(AND(K341&gt; J341, L341&gt; K341, M341&gt; L341, N341&gt; M341), "pos_trend", IF(AND(K341&lt; J341, L341&lt; K341, M341&lt; L341, N341&lt; M341), "neg_trend", "N/A"))</f>
        <v/>
      </c>
      <c r="J341">
        <f>IFERROR(IF(TRIM(C341)="-", "N/A", IF(RIGHT(C341,1)=")",IF(RIGHT(C341,2)="T)",-1000000000000*VALUE(MID(C341,2,LEN(C341)-3)),IF(RIGHT(C341,2)="M)",-1000000*VALUE(MID(C341,2,LEN(C341)-3)),IF(RIGHT(C341,2)="B)",-1000000000*VALUE(MID(C341,2,LEN(C341)-3)),IF(RIGHT(C341,2)="k)",-1000*VALUE(MID(C341,2,LEN(C341)-3)),VALUE(SUBSTITUTE(C341,",","")))))),IF(RIGHT(C341,1)="T",1000000000000*VALUE(LEFT(C341,LEN(C341)-1)),IF(RIGHT(C341,1)="M",1000000*VALUE(LEFT(C341,LEN(C341)-1)),IF(RIGHT(C341,1)="B",1000000000*VALUE(LEFT(C341,LEN(C341)-1)),IF(RIGHT(C341,1)="%",0.01*VALUE(LEFT(C341,LEN(C341)-1)),IF(RIGHT(C341,1)="k",1000*VALUE(LEFT(C341,LEN(C341)-1)),VALUE(SUBSTITUTE(C341,",",""))))))))),"N/A")</f>
        <v/>
      </c>
      <c r="K341">
        <f>IFERROR(IF(TRIM(D341)="-", "N/A", IF(RIGHT(D341,1)=")",IF(RIGHT(D341,2)="T)",-1000000000000*VALUE(MID(D341,2,LEN(D341)-3)),IF(RIGHT(D341,2)="M)",-1000000*VALUE(MID(D341,2,LEN(D341)-3)),IF(RIGHT(D341,2)="B)",-1000000000*VALUE(MID(D341,2,LEN(D341)-3)),IF(RIGHT(D341,2)="k)",-1000*VALUE(MID(D341,2,LEN(D341)-3)),VALUE(SUBSTITUTE(D341,",","")))))),IF(RIGHT(D341,1)="T",1000000000000*VALUE(LEFT(D341,LEN(D341)-1)),IF(RIGHT(D341,1)="M",1000000*VALUE(LEFT(D341,LEN(D341)-1)),IF(RIGHT(D341,1)="B",1000000000*VALUE(LEFT(D341,LEN(D341)-1)),IF(RIGHT(D341,1)="%",0.01*VALUE(LEFT(D341,LEN(D341)-1)),IF(RIGHT(D341,1)="k",1000*VALUE(LEFT(D341,LEN(D341)-1)),VALUE(SUBSTITUTE(D341,",",""))))))))),"N/A")</f>
        <v/>
      </c>
      <c r="L341">
        <f>IFERROR(IF(TRIM(E341)="-", "N/A", IF(RIGHT(E341,1)=")",IF(RIGHT(E341,2)="T)",-1000000000000*VALUE(MID(E341,2,LEN(E341)-3)),IF(RIGHT(E341,2)="M)",-1000000*VALUE(MID(E341,2,LEN(E341)-3)),IF(RIGHT(E341,2)="B)",-1000000000*VALUE(MID(E341,2,LEN(E341)-3)),IF(RIGHT(E341,2)="k)",-1000*VALUE(MID(E341,2,LEN(E341)-3)),VALUE(SUBSTITUTE(E341,",","")))))),IF(RIGHT(E341,1)="T",1000000000000*VALUE(LEFT(E341,LEN(E341)-1)),IF(RIGHT(E341,1)="M",1000000*VALUE(LEFT(E341,LEN(E341)-1)),IF(RIGHT(E341,1)="B",1000000000*VALUE(LEFT(E341,LEN(E341)-1)),IF(RIGHT(E341,1)="%",0.01*VALUE(LEFT(E341,LEN(E341)-1)),IF(RIGHT(E341,1)="k",1000*VALUE(LEFT(E341,LEN(E341)-1)),VALUE(SUBSTITUTE(E341,",",""))))))))),"N/A")</f>
        <v/>
      </c>
      <c r="M341">
        <f>IFERROR(IF(TRIM(F341)="-", "N/A", IF(RIGHT(F341,1)=")",IF(RIGHT(F341,2)="T)",-1000000000000*VALUE(MID(F341,2,LEN(F341)-3)),IF(RIGHT(F341,2)="M)",-1000000*VALUE(MID(F341,2,LEN(F341)-3)),IF(RIGHT(F341,2)="B)",-1000000000*VALUE(MID(F341,2,LEN(F341)-3)),IF(RIGHT(F341,2)="k)",-1000*VALUE(MID(F341,2,LEN(F341)-3)),VALUE(SUBSTITUTE(F341,",","")))))),IF(RIGHT(F341,1)="T",1000000000000*VALUE(LEFT(F341,LEN(F341)-1)),IF(RIGHT(F341,1)="M",1000000*VALUE(LEFT(F341,LEN(F341)-1)),IF(RIGHT(F341,1)="B",1000000000*VALUE(LEFT(F341,LEN(F341)-1)),IF(RIGHT(F341,1)="%",0.01*VALUE(LEFT(F341,LEN(F341)-1)),IF(RIGHT(F341,1)="k",1000*VALUE(LEFT(F341,LEN(F341)-1)),VALUE(SUBSTITUTE(F341,",",""))))))))),"N/A")</f>
        <v/>
      </c>
      <c r="N341">
        <f>IFERROR(IF(TRIM(G341)="-", "N/A", IF(RIGHT(G341,1)=")",IF(RIGHT(G341,2)="T)",-1000000000000*VALUE(MID(G341,2,LEN(G341)-3)),IF(RIGHT(G341,2)="M)",-1000000*VALUE(MID(G341,2,LEN(G341)-3)),IF(RIGHT(G341,2)="B)",-1000000000*VALUE(MID(G341,2,LEN(G341)-3)),IF(RIGHT(G341,2)="k)",-1000*VALUE(MID(G341,2,LEN(G341)-3)),VALUE(SUBSTITUTE(G341,",","")))))),IF(RIGHT(G341,1)="T",1000000000000*VALUE(LEFT(G341,LEN(G341)-1)),IF(RIGHT(G341,1)="M",1000000*VALUE(LEFT(G341,LEN(G341)-1)),IF(RIGHT(G341,1)="B",1000000000*VALUE(LEFT(G341,LEN(G341)-1)),IF(RIGHT(G341,1)="%",0.01*VALUE(LEFT(G341,LEN(G341)-1)),IF(RIGHT(G341,1)="k",1000*VALUE(LEFT(G341,LEN(G341)-1)),VALUE(SUBSTITUTE(G341,",",""))))))))),"N/A")</f>
        <v/>
      </c>
      <c r="P341">
        <f>MAX(J341:N341)</f>
        <v/>
      </c>
      <c r="Q341">
        <f>IFERROR(J144+MATCH(P341,J341:N341,0)-1,"")</f>
        <v/>
      </c>
      <c r="R341">
        <f>IF(Q341="","",MIN(J341:N341))</f>
        <v/>
      </c>
      <c r="S341">
        <f>IFERROR(J144+MATCH(R341,J341:N341,0)-1,"")</f>
        <v/>
      </c>
      <c r="T341">
        <f>IFERROR(AVERAGE(J341:N341),"")</f>
        <v/>
      </c>
      <c r="U341">
        <f>IFERROR(STDEV(J341:N341),"")</f>
        <v/>
      </c>
      <c r="V341">
        <f>IFERROR(IF(C341="-","",IF(ISBLANK(B341),"",IF(OR(ISNUMBER(FIND("Growth",B341)),ISNUMBER(FIND("Margin",B341))),"",(J341-T341)/U341))),"")</f>
        <v/>
      </c>
      <c r="W341">
        <f>IFERROR(IF(OR(D341="-",ISBLANK(D341)),"",(K341-T341)/U341),"")</f>
        <v/>
      </c>
      <c r="X341">
        <f>IFERROR(IF(OR(E341="-",ISBLANK(E341)),"",(L341-T341)/U341),"")</f>
        <v/>
      </c>
      <c r="Y341">
        <f>IFERROR(IF(OR(F341="-",ISBLANK(F341)),"",(M341-T341)/U341),"")</f>
        <v/>
      </c>
      <c r="Z341">
        <f>IFERROR(IF(OR(G341="-",ISBLANK(G341)),"",(N341-T341)/U341),"")</f>
        <v/>
      </c>
      <c r="AA341">
        <f>IF(MAX(MAX(V341:Z341),ABS(MIN(V341:Z341)))=ABS(MIN(V341:Z341)),MIN(V341:Z341),MAX(V341:Z341))</f>
        <v/>
      </c>
      <c r="AB341">
        <f>IFERROR(V144+MATCH(AA341,V341:Z341,0)-1,"")</f>
        <v/>
      </c>
      <c r="AC341">
        <f>IF(AB341&lt;&gt;"",IF(S341=AB341,"Low",IF(AB341=Q341,"High","")),"")</f>
        <v/>
      </c>
      <c r="AE341">
        <f>IF(ISNUMBER(MATCH("N/A",J341:N341,0)),"",IFERROR((5 * SUMPRODUCT(J144:N144,J341:N341) - PRODUCT(SUM(J144:N144),SUM(J341:N341))) / ((5 * SUM((J144^2)+(K144^2)+(L144^2)+(M144^2)+(N144^2))) - SUM(J144:N144)^2),""))</f>
        <v/>
      </c>
      <c r="AF341">
        <f>IFERROR(CORREL(J144:N144,J341:N341),"")</f>
        <v/>
      </c>
      <c r="AZ341">
        <f>IF(Q341=S341,0,1)</f>
        <v/>
      </c>
      <c r="BA341">
        <f>IF(AZ341=1,IF(Q341="","",IF(Q341=N144,"Yes","No")),"")</f>
        <v/>
      </c>
      <c r="BB341">
        <f>IF(BA341="Yes",P341,"")</f>
        <v/>
      </c>
      <c r="BC341">
        <f>IF(AZ341=1,IF(S341="","",IF(S341=N144,"Yes","No")),"")</f>
        <v/>
      </c>
      <c r="BD341">
        <f>IF(BC341="Yes",R341,"")</f>
        <v/>
      </c>
      <c r="BE341">
        <f>IFERROR(IF(SIGN(AE341)=1,"Increasing",IF(SIGN(AE341)=-1,"Decreasing","")),"")</f>
        <v/>
      </c>
      <c r="BF341">
        <f>IF(OR(AND(BE341="Increasing",BA341="Yes"),AND(BE341="Decreasing",BC341="Yes")),"Yes","No")</f>
        <v/>
      </c>
      <c r="BG341">
        <f>IF(I341="pos_trend","Yes","No")</f>
        <v/>
      </c>
      <c r="BH341">
        <f>IF(AF341&lt;&gt;"",IF(ABS(AF341)&gt;0.8,"Yes","No"),"")</f>
        <v/>
      </c>
    </row>
    <row r="342" spans="1:60">
      <c r="I342">
        <f>IF(AND(K342&gt; J342, L342&gt; K342, M342&gt; L342, N342&gt; M342), "pos_trend", IF(AND(K342&lt; J342, L342&lt; K342, M342&lt; L342, N342&lt; M342), "neg_trend", "N/A"))</f>
        <v/>
      </c>
      <c r="J342">
        <f>IFERROR(IF(TRIM(C342)="-", "N/A", IF(RIGHT(C342,1)=")",IF(RIGHT(C342,2)="T)",-1000000000000*VALUE(MID(C342,2,LEN(C342)-3)),IF(RIGHT(C342,2)="M)",-1000000*VALUE(MID(C342,2,LEN(C342)-3)),IF(RIGHT(C342,2)="B)",-1000000000*VALUE(MID(C342,2,LEN(C342)-3)),IF(RIGHT(C342,2)="k)",-1000*VALUE(MID(C342,2,LEN(C342)-3)),VALUE(SUBSTITUTE(C342,",","")))))),IF(RIGHT(C342,1)="T",1000000000000*VALUE(LEFT(C342,LEN(C342)-1)),IF(RIGHT(C342,1)="M",1000000*VALUE(LEFT(C342,LEN(C342)-1)),IF(RIGHT(C342,1)="B",1000000000*VALUE(LEFT(C342,LEN(C342)-1)),IF(RIGHT(C342,1)="%",0.01*VALUE(LEFT(C342,LEN(C342)-1)),IF(RIGHT(C342,1)="k",1000*VALUE(LEFT(C342,LEN(C342)-1)),VALUE(SUBSTITUTE(C342,",",""))))))))),"N/A")</f>
        <v/>
      </c>
      <c r="K342">
        <f>IFERROR(IF(TRIM(D342)="-", "N/A", IF(RIGHT(D342,1)=")",IF(RIGHT(D342,2)="T)",-1000000000000*VALUE(MID(D342,2,LEN(D342)-3)),IF(RIGHT(D342,2)="M)",-1000000*VALUE(MID(D342,2,LEN(D342)-3)),IF(RIGHT(D342,2)="B)",-1000000000*VALUE(MID(D342,2,LEN(D342)-3)),IF(RIGHT(D342,2)="k)",-1000*VALUE(MID(D342,2,LEN(D342)-3)),VALUE(SUBSTITUTE(D342,",","")))))),IF(RIGHT(D342,1)="T",1000000000000*VALUE(LEFT(D342,LEN(D342)-1)),IF(RIGHT(D342,1)="M",1000000*VALUE(LEFT(D342,LEN(D342)-1)),IF(RIGHT(D342,1)="B",1000000000*VALUE(LEFT(D342,LEN(D342)-1)),IF(RIGHT(D342,1)="%",0.01*VALUE(LEFT(D342,LEN(D342)-1)),IF(RIGHT(D342,1)="k",1000*VALUE(LEFT(D342,LEN(D342)-1)),VALUE(SUBSTITUTE(D342,",",""))))))))),"N/A")</f>
        <v/>
      </c>
      <c r="L342">
        <f>IFERROR(IF(TRIM(E342)="-", "N/A", IF(RIGHT(E342,1)=")",IF(RIGHT(E342,2)="T)",-1000000000000*VALUE(MID(E342,2,LEN(E342)-3)),IF(RIGHT(E342,2)="M)",-1000000*VALUE(MID(E342,2,LEN(E342)-3)),IF(RIGHT(E342,2)="B)",-1000000000*VALUE(MID(E342,2,LEN(E342)-3)),IF(RIGHT(E342,2)="k)",-1000*VALUE(MID(E342,2,LEN(E342)-3)),VALUE(SUBSTITUTE(E342,",","")))))),IF(RIGHT(E342,1)="T",1000000000000*VALUE(LEFT(E342,LEN(E342)-1)),IF(RIGHT(E342,1)="M",1000000*VALUE(LEFT(E342,LEN(E342)-1)),IF(RIGHT(E342,1)="B",1000000000*VALUE(LEFT(E342,LEN(E342)-1)),IF(RIGHT(E342,1)="%",0.01*VALUE(LEFT(E342,LEN(E342)-1)),IF(RIGHT(E342,1)="k",1000*VALUE(LEFT(E342,LEN(E342)-1)),VALUE(SUBSTITUTE(E342,",",""))))))))),"N/A")</f>
        <v/>
      </c>
      <c r="M342">
        <f>IFERROR(IF(TRIM(F342)="-", "N/A", IF(RIGHT(F342,1)=")",IF(RIGHT(F342,2)="T)",-1000000000000*VALUE(MID(F342,2,LEN(F342)-3)),IF(RIGHT(F342,2)="M)",-1000000*VALUE(MID(F342,2,LEN(F342)-3)),IF(RIGHT(F342,2)="B)",-1000000000*VALUE(MID(F342,2,LEN(F342)-3)),IF(RIGHT(F342,2)="k)",-1000*VALUE(MID(F342,2,LEN(F342)-3)),VALUE(SUBSTITUTE(F342,",","")))))),IF(RIGHT(F342,1)="T",1000000000000*VALUE(LEFT(F342,LEN(F342)-1)),IF(RIGHT(F342,1)="M",1000000*VALUE(LEFT(F342,LEN(F342)-1)),IF(RIGHT(F342,1)="B",1000000000*VALUE(LEFT(F342,LEN(F342)-1)),IF(RIGHT(F342,1)="%",0.01*VALUE(LEFT(F342,LEN(F342)-1)),IF(RIGHT(F342,1)="k",1000*VALUE(LEFT(F342,LEN(F342)-1)),VALUE(SUBSTITUTE(F342,",",""))))))))),"N/A")</f>
        <v/>
      </c>
      <c r="N342">
        <f>IFERROR(IF(TRIM(G342)="-", "N/A", IF(RIGHT(G342,1)=")",IF(RIGHT(G342,2)="T)",-1000000000000*VALUE(MID(G342,2,LEN(G342)-3)),IF(RIGHT(G342,2)="M)",-1000000*VALUE(MID(G342,2,LEN(G342)-3)),IF(RIGHT(G342,2)="B)",-1000000000*VALUE(MID(G342,2,LEN(G342)-3)),IF(RIGHT(G342,2)="k)",-1000*VALUE(MID(G342,2,LEN(G342)-3)),VALUE(SUBSTITUTE(G342,",","")))))),IF(RIGHT(G342,1)="T",1000000000000*VALUE(LEFT(G342,LEN(G342)-1)),IF(RIGHT(G342,1)="M",1000000*VALUE(LEFT(G342,LEN(G342)-1)),IF(RIGHT(G342,1)="B",1000000000*VALUE(LEFT(G342,LEN(G342)-1)),IF(RIGHT(G342,1)="%",0.01*VALUE(LEFT(G342,LEN(G342)-1)),IF(RIGHT(G342,1)="k",1000*VALUE(LEFT(G342,LEN(G342)-1)),VALUE(SUBSTITUTE(G342,",",""))))))))),"N/A")</f>
        <v/>
      </c>
      <c r="P342">
        <f>MAX(J342:N342)</f>
        <v/>
      </c>
      <c r="Q342">
        <f>IFERROR(J144+MATCH(P342,J342:N342,0)-1,"")</f>
        <v/>
      </c>
      <c r="R342">
        <f>IF(Q342="","",MIN(J342:N342))</f>
        <v/>
      </c>
      <c r="S342">
        <f>IFERROR(J144+MATCH(R342,J342:N342,0)-1,"")</f>
        <v/>
      </c>
      <c r="T342">
        <f>IFERROR(AVERAGE(J342:N342),"")</f>
        <v/>
      </c>
      <c r="U342">
        <f>IFERROR(STDEV(J342:N342),"")</f>
        <v/>
      </c>
      <c r="V342">
        <f>IFERROR(IF(C342="-","",IF(ISBLANK(B342),"",IF(OR(ISNUMBER(FIND("Growth",B342)),ISNUMBER(FIND("Margin",B342))),"",(J342-T342)/U342))),"")</f>
        <v/>
      </c>
      <c r="W342">
        <f>IFERROR(IF(OR(D342="-",ISBLANK(D342)),"",(K342-T342)/U342),"")</f>
        <v/>
      </c>
      <c r="X342">
        <f>IFERROR(IF(OR(E342="-",ISBLANK(E342)),"",(L342-T342)/U342),"")</f>
        <v/>
      </c>
      <c r="Y342">
        <f>IFERROR(IF(OR(F342="-",ISBLANK(F342)),"",(M342-T342)/U342),"")</f>
        <v/>
      </c>
      <c r="Z342">
        <f>IFERROR(IF(OR(G342="-",ISBLANK(G342)),"",(N342-T342)/U342),"")</f>
        <v/>
      </c>
      <c r="AA342">
        <f>IF(MAX(MAX(V342:Z342),ABS(MIN(V342:Z342)))=ABS(MIN(V342:Z342)),MIN(V342:Z342),MAX(V342:Z342))</f>
        <v/>
      </c>
      <c r="AB342">
        <f>IFERROR(V144+MATCH(AA342,V342:Z342,0)-1,"")</f>
        <v/>
      </c>
      <c r="AC342">
        <f>IF(AB342&lt;&gt;"",IF(S342=AB342,"Low",IF(AB342=Q342,"High","")),"")</f>
        <v/>
      </c>
      <c r="AE342">
        <f>IF(ISNUMBER(MATCH("N/A",J342:N342,0)),"",IFERROR((5 * SUMPRODUCT(J144:N144,J342:N342) - PRODUCT(SUM(J144:N144),SUM(J342:N342))) / ((5 * SUM((J144^2)+(K144^2)+(L144^2)+(M144^2)+(N144^2))) - SUM(J144:N144)^2),""))</f>
        <v/>
      </c>
      <c r="AF342">
        <f>IFERROR(CORREL(J144:N144,J342:N342),"")</f>
        <v/>
      </c>
      <c r="AZ342">
        <f>IF(Q342=S342,0,1)</f>
        <v/>
      </c>
      <c r="BA342">
        <f>IF(AZ342=1,IF(Q342="","",IF(Q342=N144,"Yes","No")),"")</f>
        <v/>
      </c>
      <c r="BB342">
        <f>IF(BA342="Yes",P342,"")</f>
        <v/>
      </c>
      <c r="BC342">
        <f>IF(AZ342=1,IF(S342="","",IF(S342=N144,"Yes","No")),"")</f>
        <v/>
      </c>
      <c r="BD342">
        <f>IF(BC342="Yes",R342,"")</f>
        <v/>
      </c>
      <c r="BE342">
        <f>IFERROR(IF(SIGN(AE342)=1,"Increasing",IF(SIGN(AE342)=-1,"Decreasing","")),"")</f>
        <v/>
      </c>
      <c r="BF342">
        <f>IF(OR(AND(BE342="Increasing",BA342="Yes"),AND(BE342="Decreasing",BC342="Yes")),"Yes","No")</f>
        <v/>
      </c>
      <c r="BG342">
        <f>IF(I342="pos_trend","Yes","No")</f>
        <v/>
      </c>
      <c r="BH342">
        <f>IF(AF342&lt;&gt;"",IF(ABS(AF342)&gt;0.8,"Yes","No"),"")</f>
        <v/>
      </c>
    </row>
    <row r="343" spans="1:60">
      <c r="I343">
        <f>IF(AND(K343&gt; J343, L343&gt; K343, M343&gt; L343, N343&gt; M343), "pos_trend", IF(AND(K343&lt; J343, L343&lt; K343, M343&lt; L343, N343&lt; M343), "neg_trend", "N/A"))</f>
        <v/>
      </c>
      <c r="J343">
        <f>IFERROR(IF(TRIM(C343)="-", "N/A", IF(RIGHT(C343,1)=")",IF(RIGHT(C343,2)="T)",-1000000000000*VALUE(MID(C343,2,LEN(C343)-3)),IF(RIGHT(C343,2)="M)",-1000000*VALUE(MID(C343,2,LEN(C343)-3)),IF(RIGHT(C343,2)="B)",-1000000000*VALUE(MID(C343,2,LEN(C343)-3)),IF(RIGHT(C343,2)="k)",-1000*VALUE(MID(C343,2,LEN(C343)-3)),VALUE(SUBSTITUTE(C343,",","")))))),IF(RIGHT(C343,1)="T",1000000000000*VALUE(LEFT(C343,LEN(C343)-1)),IF(RIGHT(C343,1)="M",1000000*VALUE(LEFT(C343,LEN(C343)-1)),IF(RIGHT(C343,1)="B",1000000000*VALUE(LEFT(C343,LEN(C343)-1)),IF(RIGHT(C343,1)="%",0.01*VALUE(LEFT(C343,LEN(C343)-1)),IF(RIGHT(C343,1)="k",1000*VALUE(LEFT(C343,LEN(C343)-1)),VALUE(SUBSTITUTE(C343,",",""))))))))),"N/A")</f>
        <v/>
      </c>
      <c r="K343">
        <f>IFERROR(IF(TRIM(D343)="-", "N/A", IF(RIGHT(D343,1)=")",IF(RIGHT(D343,2)="T)",-1000000000000*VALUE(MID(D343,2,LEN(D343)-3)),IF(RIGHT(D343,2)="M)",-1000000*VALUE(MID(D343,2,LEN(D343)-3)),IF(RIGHT(D343,2)="B)",-1000000000*VALUE(MID(D343,2,LEN(D343)-3)),IF(RIGHT(D343,2)="k)",-1000*VALUE(MID(D343,2,LEN(D343)-3)),VALUE(SUBSTITUTE(D343,",","")))))),IF(RIGHT(D343,1)="T",1000000000000*VALUE(LEFT(D343,LEN(D343)-1)),IF(RIGHT(D343,1)="M",1000000*VALUE(LEFT(D343,LEN(D343)-1)),IF(RIGHT(D343,1)="B",1000000000*VALUE(LEFT(D343,LEN(D343)-1)),IF(RIGHT(D343,1)="%",0.01*VALUE(LEFT(D343,LEN(D343)-1)),IF(RIGHT(D343,1)="k",1000*VALUE(LEFT(D343,LEN(D343)-1)),VALUE(SUBSTITUTE(D343,",",""))))))))),"N/A")</f>
        <v/>
      </c>
      <c r="L343">
        <f>IFERROR(IF(TRIM(E343)="-", "N/A", IF(RIGHT(E343,1)=")",IF(RIGHT(E343,2)="T)",-1000000000000*VALUE(MID(E343,2,LEN(E343)-3)),IF(RIGHT(E343,2)="M)",-1000000*VALUE(MID(E343,2,LEN(E343)-3)),IF(RIGHT(E343,2)="B)",-1000000000*VALUE(MID(E343,2,LEN(E343)-3)),IF(RIGHT(E343,2)="k)",-1000*VALUE(MID(E343,2,LEN(E343)-3)),VALUE(SUBSTITUTE(E343,",","")))))),IF(RIGHT(E343,1)="T",1000000000000*VALUE(LEFT(E343,LEN(E343)-1)),IF(RIGHT(E343,1)="M",1000000*VALUE(LEFT(E343,LEN(E343)-1)),IF(RIGHT(E343,1)="B",1000000000*VALUE(LEFT(E343,LEN(E343)-1)),IF(RIGHT(E343,1)="%",0.01*VALUE(LEFT(E343,LEN(E343)-1)),IF(RIGHT(E343,1)="k",1000*VALUE(LEFT(E343,LEN(E343)-1)),VALUE(SUBSTITUTE(E343,",",""))))))))),"N/A")</f>
        <v/>
      </c>
      <c r="M343">
        <f>IFERROR(IF(TRIM(F343)="-", "N/A", IF(RIGHT(F343,1)=")",IF(RIGHT(F343,2)="T)",-1000000000000*VALUE(MID(F343,2,LEN(F343)-3)),IF(RIGHT(F343,2)="M)",-1000000*VALUE(MID(F343,2,LEN(F343)-3)),IF(RIGHT(F343,2)="B)",-1000000000*VALUE(MID(F343,2,LEN(F343)-3)),IF(RIGHT(F343,2)="k)",-1000*VALUE(MID(F343,2,LEN(F343)-3)),VALUE(SUBSTITUTE(F343,",","")))))),IF(RIGHT(F343,1)="T",1000000000000*VALUE(LEFT(F343,LEN(F343)-1)),IF(RIGHT(F343,1)="M",1000000*VALUE(LEFT(F343,LEN(F343)-1)),IF(RIGHT(F343,1)="B",1000000000*VALUE(LEFT(F343,LEN(F343)-1)),IF(RIGHT(F343,1)="%",0.01*VALUE(LEFT(F343,LEN(F343)-1)),IF(RIGHT(F343,1)="k",1000*VALUE(LEFT(F343,LEN(F343)-1)),VALUE(SUBSTITUTE(F343,",",""))))))))),"N/A")</f>
        <v/>
      </c>
      <c r="N343">
        <f>IFERROR(IF(TRIM(G343)="-", "N/A", IF(RIGHT(G343,1)=")",IF(RIGHT(G343,2)="T)",-1000000000000*VALUE(MID(G343,2,LEN(G343)-3)),IF(RIGHT(G343,2)="M)",-1000000*VALUE(MID(G343,2,LEN(G343)-3)),IF(RIGHT(G343,2)="B)",-1000000000*VALUE(MID(G343,2,LEN(G343)-3)),IF(RIGHT(G343,2)="k)",-1000*VALUE(MID(G343,2,LEN(G343)-3)),VALUE(SUBSTITUTE(G343,",","")))))),IF(RIGHT(G343,1)="T",1000000000000*VALUE(LEFT(G343,LEN(G343)-1)),IF(RIGHT(G343,1)="M",1000000*VALUE(LEFT(G343,LEN(G343)-1)),IF(RIGHT(G343,1)="B",1000000000*VALUE(LEFT(G343,LEN(G343)-1)),IF(RIGHT(G343,1)="%",0.01*VALUE(LEFT(G343,LEN(G343)-1)),IF(RIGHT(G343,1)="k",1000*VALUE(LEFT(G343,LEN(G343)-1)),VALUE(SUBSTITUTE(G343,",",""))))))))),"N/A")</f>
        <v/>
      </c>
      <c r="P343">
        <f>MAX(J343:N343)</f>
        <v/>
      </c>
      <c r="Q343">
        <f>IFERROR(J144+MATCH(P343,J343:N343,0)-1,"")</f>
        <v/>
      </c>
      <c r="R343">
        <f>IF(Q343="","",MIN(J343:N343))</f>
        <v/>
      </c>
      <c r="S343">
        <f>IFERROR(J144+MATCH(R343,J343:N343,0)-1,"")</f>
        <v/>
      </c>
      <c r="T343">
        <f>IFERROR(AVERAGE(J343:N343),"")</f>
        <v/>
      </c>
      <c r="U343">
        <f>IFERROR(STDEV(J343:N343),"")</f>
        <v/>
      </c>
      <c r="V343">
        <f>IFERROR(IF(C343="-","",IF(ISBLANK(B343),"",IF(OR(ISNUMBER(FIND("Growth",B343)),ISNUMBER(FIND("Margin",B343))),"",(J343-T343)/U343))),"")</f>
        <v/>
      </c>
      <c r="W343">
        <f>IFERROR(IF(OR(D343="-",ISBLANK(D343)),"",(K343-T343)/U343),"")</f>
        <v/>
      </c>
      <c r="X343">
        <f>IFERROR(IF(OR(E343="-",ISBLANK(E343)),"",(L343-T343)/U343),"")</f>
        <v/>
      </c>
      <c r="Y343">
        <f>IFERROR(IF(OR(F343="-",ISBLANK(F343)),"",(M343-T343)/U343),"")</f>
        <v/>
      </c>
      <c r="Z343">
        <f>IFERROR(IF(OR(G343="-",ISBLANK(G343)),"",(N343-T343)/U343),"")</f>
        <v/>
      </c>
      <c r="AA343">
        <f>IF(MAX(MAX(V343:Z343),ABS(MIN(V343:Z343)))=ABS(MIN(V343:Z343)),MIN(V343:Z343),MAX(V343:Z343))</f>
        <v/>
      </c>
      <c r="AB343">
        <f>IFERROR(V144+MATCH(AA343,V343:Z343,0)-1,"")</f>
        <v/>
      </c>
      <c r="AC343">
        <f>IF(AB343&lt;&gt;"",IF(S343=AB343,"Low",IF(AB343=Q343,"High","")),"")</f>
        <v/>
      </c>
      <c r="AE343">
        <f>IF(ISNUMBER(MATCH("N/A",J343:N343,0)),"",IFERROR((5 * SUMPRODUCT(J144:N144,J343:N343) - PRODUCT(SUM(J144:N144),SUM(J343:N343))) / ((5 * SUM((J144^2)+(K144^2)+(L144^2)+(M144^2)+(N144^2))) - SUM(J144:N144)^2),""))</f>
        <v/>
      </c>
      <c r="AF343">
        <f>IFERROR(CORREL(J144:N144,J343:N343),"")</f>
        <v/>
      </c>
      <c r="AZ343">
        <f>IF(Q343=S343,0,1)</f>
        <v/>
      </c>
      <c r="BA343">
        <f>IF(AZ343=1,IF(Q343="","",IF(Q343=N144,"Yes","No")),"")</f>
        <v/>
      </c>
      <c r="BB343">
        <f>IF(BA343="Yes",P343,"")</f>
        <v/>
      </c>
      <c r="BC343">
        <f>IF(AZ343=1,IF(S343="","",IF(S343=N144,"Yes","No")),"")</f>
        <v/>
      </c>
      <c r="BD343">
        <f>IF(BC343="Yes",R343,"")</f>
        <v/>
      </c>
      <c r="BE343">
        <f>IFERROR(IF(SIGN(AE343)=1,"Increasing",IF(SIGN(AE343)=-1,"Decreasing","")),"")</f>
        <v/>
      </c>
      <c r="BF343">
        <f>IF(OR(AND(BE343="Increasing",BA343="Yes"),AND(BE343="Decreasing",BC343="Yes")),"Yes","No")</f>
        <v/>
      </c>
      <c r="BG343">
        <f>IF(I343="pos_trend","Yes","No")</f>
        <v/>
      </c>
      <c r="BH343">
        <f>IF(AF343&lt;&gt;"",IF(ABS(AF343)&gt;0.8,"Yes","No"),"")</f>
        <v/>
      </c>
    </row>
    <row r="344" spans="1:60">
      <c r="I344">
        <f>IF(AND(K344&gt; J344, L344&gt; K344, M344&gt; L344, N344&gt; M344), "pos_trend", IF(AND(K344&lt; J344, L344&lt; K344, M344&lt; L344, N344&lt; M344), "neg_trend", "N/A"))</f>
        <v/>
      </c>
      <c r="J344">
        <f>IFERROR(IF(TRIM(C344)="-", "N/A", IF(RIGHT(C344,1)=")",IF(RIGHT(C344,2)="T)",-1000000000000*VALUE(MID(C344,2,LEN(C344)-3)),IF(RIGHT(C344,2)="M)",-1000000*VALUE(MID(C344,2,LEN(C344)-3)),IF(RIGHT(C344,2)="B)",-1000000000*VALUE(MID(C344,2,LEN(C344)-3)),IF(RIGHT(C344,2)="k)",-1000*VALUE(MID(C344,2,LEN(C344)-3)),VALUE(SUBSTITUTE(C344,",","")))))),IF(RIGHT(C344,1)="T",1000000000000*VALUE(LEFT(C344,LEN(C344)-1)),IF(RIGHT(C344,1)="M",1000000*VALUE(LEFT(C344,LEN(C344)-1)),IF(RIGHT(C344,1)="B",1000000000*VALUE(LEFT(C344,LEN(C344)-1)),IF(RIGHT(C344,1)="%",0.01*VALUE(LEFT(C344,LEN(C344)-1)),IF(RIGHT(C344,1)="k",1000*VALUE(LEFT(C344,LEN(C344)-1)),VALUE(SUBSTITUTE(C344,",",""))))))))),"N/A")</f>
        <v/>
      </c>
      <c r="K344">
        <f>IFERROR(IF(TRIM(D344)="-", "N/A", IF(RIGHT(D344,1)=")",IF(RIGHT(D344,2)="T)",-1000000000000*VALUE(MID(D344,2,LEN(D344)-3)),IF(RIGHT(D344,2)="M)",-1000000*VALUE(MID(D344,2,LEN(D344)-3)),IF(RIGHT(D344,2)="B)",-1000000000*VALUE(MID(D344,2,LEN(D344)-3)),IF(RIGHT(D344,2)="k)",-1000*VALUE(MID(D344,2,LEN(D344)-3)),VALUE(SUBSTITUTE(D344,",","")))))),IF(RIGHT(D344,1)="T",1000000000000*VALUE(LEFT(D344,LEN(D344)-1)),IF(RIGHT(D344,1)="M",1000000*VALUE(LEFT(D344,LEN(D344)-1)),IF(RIGHT(D344,1)="B",1000000000*VALUE(LEFT(D344,LEN(D344)-1)),IF(RIGHT(D344,1)="%",0.01*VALUE(LEFT(D344,LEN(D344)-1)),IF(RIGHT(D344,1)="k",1000*VALUE(LEFT(D344,LEN(D344)-1)),VALUE(SUBSTITUTE(D344,",",""))))))))),"N/A")</f>
        <v/>
      </c>
      <c r="L344">
        <f>IFERROR(IF(TRIM(E344)="-", "N/A", IF(RIGHT(E344,1)=")",IF(RIGHT(E344,2)="T)",-1000000000000*VALUE(MID(E344,2,LEN(E344)-3)),IF(RIGHT(E344,2)="M)",-1000000*VALUE(MID(E344,2,LEN(E344)-3)),IF(RIGHT(E344,2)="B)",-1000000000*VALUE(MID(E344,2,LEN(E344)-3)),IF(RIGHT(E344,2)="k)",-1000*VALUE(MID(E344,2,LEN(E344)-3)),VALUE(SUBSTITUTE(E344,",","")))))),IF(RIGHT(E344,1)="T",1000000000000*VALUE(LEFT(E344,LEN(E344)-1)),IF(RIGHT(E344,1)="M",1000000*VALUE(LEFT(E344,LEN(E344)-1)),IF(RIGHT(E344,1)="B",1000000000*VALUE(LEFT(E344,LEN(E344)-1)),IF(RIGHT(E344,1)="%",0.01*VALUE(LEFT(E344,LEN(E344)-1)),IF(RIGHT(E344,1)="k",1000*VALUE(LEFT(E344,LEN(E344)-1)),VALUE(SUBSTITUTE(E344,",",""))))))))),"N/A")</f>
        <v/>
      </c>
      <c r="M344">
        <f>IFERROR(IF(TRIM(F344)="-", "N/A", IF(RIGHT(F344,1)=")",IF(RIGHT(F344,2)="T)",-1000000000000*VALUE(MID(F344,2,LEN(F344)-3)),IF(RIGHT(F344,2)="M)",-1000000*VALUE(MID(F344,2,LEN(F344)-3)),IF(RIGHT(F344,2)="B)",-1000000000*VALUE(MID(F344,2,LEN(F344)-3)),IF(RIGHT(F344,2)="k)",-1000*VALUE(MID(F344,2,LEN(F344)-3)),VALUE(SUBSTITUTE(F344,",","")))))),IF(RIGHT(F344,1)="T",1000000000000*VALUE(LEFT(F344,LEN(F344)-1)),IF(RIGHT(F344,1)="M",1000000*VALUE(LEFT(F344,LEN(F344)-1)),IF(RIGHT(F344,1)="B",1000000000*VALUE(LEFT(F344,LEN(F344)-1)),IF(RIGHT(F344,1)="%",0.01*VALUE(LEFT(F344,LEN(F344)-1)),IF(RIGHT(F344,1)="k",1000*VALUE(LEFT(F344,LEN(F344)-1)),VALUE(SUBSTITUTE(F344,",",""))))))))),"N/A")</f>
        <v/>
      </c>
      <c r="N344">
        <f>IFERROR(IF(TRIM(G344)="-", "N/A", IF(RIGHT(G344,1)=")",IF(RIGHT(G344,2)="T)",-1000000000000*VALUE(MID(G344,2,LEN(G344)-3)),IF(RIGHT(G344,2)="M)",-1000000*VALUE(MID(G344,2,LEN(G344)-3)),IF(RIGHT(G344,2)="B)",-1000000000*VALUE(MID(G344,2,LEN(G344)-3)),IF(RIGHT(G344,2)="k)",-1000*VALUE(MID(G344,2,LEN(G344)-3)),VALUE(SUBSTITUTE(G344,",","")))))),IF(RIGHT(G344,1)="T",1000000000000*VALUE(LEFT(G344,LEN(G344)-1)),IF(RIGHT(G344,1)="M",1000000*VALUE(LEFT(G344,LEN(G344)-1)),IF(RIGHT(G344,1)="B",1000000000*VALUE(LEFT(G344,LEN(G344)-1)),IF(RIGHT(G344,1)="%",0.01*VALUE(LEFT(G344,LEN(G344)-1)),IF(RIGHT(G344,1)="k",1000*VALUE(LEFT(G344,LEN(G344)-1)),VALUE(SUBSTITUTE(G344,",",""))))))))),"N/A")</f>
        <v/>
      </c>
      <c r="P344">
        <f>MAX(J344:N344)</f>
        <v/>
      </c>
      <c r="Q344">
        <f>IFERROR(J144+MATCH(P344,J344:N344,0)-1,"")</f>
        <v/>
      </c>
      <c r="R344">
        <f>IF(Q344="","",MIN(J344:N344))</f>
        <v/>
      </c>
      <c r="S344">
        <f>IFERROR(J144+MATCH(R344,J344:N344,0)-1,"")</f>
        <v/>
      </c>
      <c r="T344">
        <f>IFERROR(AVERAGE(J344:N344),"")</f>
        <v/>
      </c>
      <c r="U344">
        <f>IFERROR(STDEV(J344:N344),"")</f>
        <v/>
      </c>
      <c r="V344">
        <f>IFERROR(IF(C344="-","",IF(ISBLANK(B344),"",IF(OR(ISNUMBER(FIND("Growth",B344)),ISNUMBER(FIND("Margin",B344))),"",(J344-T344)/U344))),"")</f>
        <v/>
      </c>
      <c r="W344">
        <f>IFERROR(IF(OR(D344="-",ISBLANK(D344)),"",(K344-T344)/U344),"")</f>
        <v/>
      </c>
      <c r="X344">
        <f>IFERROR(IF(OR(E344="-",ISBLANK(E344)),"",(L344-T344)/U344),"")</f>
        <v/>
      </c>
      <c r="Y344">
        <f>IFERROR(IF(OR(F344="-",ISBLANK(F344)),"",(M344-T344)/U344),"")</f>
        <v/>
      </c>
      <c r="Z344">
        <f>IFERROR(IF(OR(G344="-",ISBLANK(G344)),"",(N344-T344)/U344),"")</f>
        <v/>
      </c>
      <c r="AA344">
        <f>IF(MAX(MAX(V344:Z344),ABS(MIN(V344:Z344)))=ABS(MIN(V344:Z344)),MIN(V344:Z344),MAX(V344:Z344))</f>
        <v/>
      </c>
      <c r="AB344">
        <f>IFERROR(V144+MATCH(AA344,V344:Z344,0)-1,"")</f>
        <v/>
      </c>
      <c r="AC344">
        <f>IF(AB344&lt;&gt;"",IF(S344=AB344,"Low",IF(AB344=Q344,"High","")),"")</f>
        <v/>
      </c>
      <c r="AE344">
        <f>IF(ISNUMBER(MATCH("N/A",J344:N344,0)),"",IFERROR((5 * SUMPRODUCT(J144:N144,J344:N344) - PRODUCT(SUM(J144:N144),SUM(J344:N344))) / ((5 * SUM((J144^2)+(K144^2)+(L144^2)+(M144^2)+(N144^2))) - SUM(J144:N144)^2),""))</f>
        <v/>
      </c>
      <c r="AF344">
        <f>IFERROR(CORREL(J144:N144,J344:N344),"")</f>
        <v/>
      </c>
      <c r="AZ344">
        <f>IF(Q344=S344,0,1)</f>
        <v/>
      </c>
      <c r="BA344">
        <f>IF(AZ344=1,IF(Q344="","",IF(Q344=N144,"Yes","No")),"")</f>
        <v/>
      </c>
      <c r="BB344">
        <f>IF(BA344="Yes",P344,"")</f>
        <v/>
      </c>
      <c r="BC344">
        <f>IF(AZ344=1,IF(S344="","",IF(S344=N144,"Yes","No")),"")</f>
        <v/>
      </c>
      <c r="BD344">
        <f>IF(BC344="Yes",R344,"")</f>
        <v/>
      </c>
      <c r="BE344">
        <f>IFERROR(IF(SIGN(AE344)=1,"Increasing",IF(SIGN(AE344)=-1,"Decreasing","")),"")</f>
        <v/>
      </c>
      <c r="BF344">
        <f>IF(OR(AND(BE344="Increasing",BA344="Yes"),AND(BE344="Decreasing",BC344="Yes")),"Yes","No")</f>
        <v/>
      </c>
      <c r="BG344">
        <f>IF(I344="pos_trend","Yes","No")</f>
        <v/>
      </c>
      <c r="BH344">
        <f>IF(AF344&lt;&gt;"",IF(ABS(AF344)&gt;0.8,"Yes","No"),"")</f>
        <v/>
      </c>
    </row>
    <row r="345" spans="1:60">
      <c r="I345">
        <f>IF(AND(K345&gt; J345, L345&gt; K345, M345&gt; L345, N345&gt; M345), "pos_trend", IF(AND(K345&lt; J345, L345&lt; K345, M345&lt; L345, N345&lt; M345), "neg_trend", "N/A"))</f>
        <v/>
      </c>
      <c r="J345">
        <f>IFERROR(IF(TRIM(C345)="-", "N/A", IF(RIGHT(C345,1)=")",IF(RIGHT(C345,2)="T)",-1000000000000*VALUE(MID(C345,2,LEN(C345)-3)),IF(RIGHT(C345,2)="M)",-1000000*VALUE(MID(C345,2,LEN(C345)-3)),IF(RIGHT(C345,2)="B)",-1000000000*VALUE(MID(C345,2,LEN(C345)-3)),IF(RIGHT(C345,2)="k)",-1000*VALUE(MID(C345,2,LEN(C345)-3)),VALUE(SUBSTITUTE(C345,",","")))))),IF(RIGHT(C345,1)="T",1000000000000*VALUE(LEFT(C345,LEN(C345)-1)),IF(RIGHT(C345,1)="M",1000000*VALUE(LEFT(C345,LEN(C345)-1)),IF(RIGHT(C345,1)="B",1000000000*VALUE(LEFT(C345,LEN(C345)-1)),IF(RIGHT(C345,1)="%",0.01*VALUE(LEFT(C345,LEN(C345)-1)),IF(RIGHT(C345,1)="k",1000*VALUE(LEFT(C345,LEN(C345)-1)),VALUE(SUBSTITUTE(C345,",",""))))))))),"N/A")</f>
        <v/>
      </c>
      <c r="K345">
        <f>IFERROR(IF(TRIM(D345)="-", "N/A", IF(RIGHT(D345,1)=")",IF(RIGHT(D345,2)="T)",-1000000000000*VALUE(MID(D345,2,LEN(D345)-3)),IF(RIGHT(D345,2)="M)",-1000000*VALUE(MID(D345,2,LEN(D345)-3)),IF(RIGHT(D345,2)="B)",-1000000000*VALUE(MID(D345,2,LEN(D345)-3)),IF(RIGHT(D345,2)="k)",-1000*VALUE(MID(D345,2,LEN(D345)-3)),VALUE(SUBSTITUTE(D345,",","")))))),IF(RIGHT(D345,1)="T",1000000000000*VALUE(LEFT(D345,LEN(D345)-1)),IF(RIGHT(D345,1)="M",1000000*VALUE(LEFT(D345,LEN(D345)-1)),IF(RIGHT(D345,1)="B",1000000000*VALUE(LEFT(D345,LEN(D345)-1)),IF(RIGHT(D345,1)="%",0.01*VALUE(LEFT(D345,LEN(D345)-1)),IF(RIGHT(D345,1)="k",1000*VALUE(LEFT(D345,LEN(D345)-1)),VALUE(SUBSTITUTE(D345,",",""))))))))),"N/A")</f>
        <v/>
      </c>
      <c r="L345">
        <f>IFERROR(IF(TRIM(E345)="-", "N/A", IF(RIGHT(E345,1)=")",IF(RIGHT(E345,2)="T)",-1000000000000*VALUE(MID(E345,2,LEN(E345)-3)),IF(RIGHT(E345,2)="M)",-1000000*VALUE(MID(E345,2,LEN(E345)-3)),IF(RIGHT(E345,2)="B)",-1000000000*VALUE(MID(E345,2,LEN(E345)-3)),IF(RIGHT(E345,2)="k)",-1000*VALUE(MID(E345,2,LEN(E345)-3)),VALUE(SUBSTITUTE(E345,",","")))))),IF(RIGHT(E345,1)="T",1000000000000*VALUE(LEFT(E345,LEN(E345)-1)),IF(RIGHT(E345,1)="M",1000000*VALUE(LEFT(E345,LEN(E345)-1)),IF(RIGHT(E345,1)="B",1000000000*VALUE(LEFT(E345,LEN(E345)-1)),IF(RIGHT(E345,1)="%",0.01*VALUE(LEFT(E345,LEN(E345)-1)),IF(RIGHT(E345,1)="k",1000*VALUE(LEFT(E345,LEN(E345)-1)),VALUE(SUBSTITUTE(E345,",",""))))))))),"N/A")</f>
        <v/>
      </c>
      <c r="M345">
        <f>IFERROR(IF(TRIM(F345)="-", "N/A", IF(RIGHT(F345,1)=")",IF(RIGHT(F345,2)="T)",-1000000000000*VALUE(MID(F345,2,LEN(F345)-3)),IF(RIGHT(F345,2)="M)",-1000000*VALUE(MID(F345,2,LEN(F345)-3)),IF(RIGHT(F345,2)="B)",-1000000000*VALUE(MID(F345,2,LEN(F345)-3)),IF(RIGHT(F345,2)="k)",-1000*VALUE(MID(F345,2,LEN(F345)-3)),VALUE(SUBSTITUTE(F345,",","")))))),IF(RIGHT(F345,1)="T",1000000000000*VALUE(LEFT(F345,LEN(F345)-1)),IF(RIGHT(F345,1)="M",1000000*VALUE(LEFT(F345,LEN(F345)-1)),IF(RIGHT(F345,1)="B",1000000000*VALUE(LEFT(F345,LEN(F345)-1)),IF(RIGHT(F345,1)="%",0.01*VALUE(LEFT(F345,LEN(F345)-1)),IF(RIGHT(F345,1)="k",1000*VALUE(LEFT(F345,LEN(F345)-1)),VALUE(SUBSTITUTE(F345,",",""))))))))),"N/A")</f>
        <v/>
      </c>
      <c r="N345">
        <f>IFERROR(IF(TRIM(G345)="-", "N/A", IF(RIGHT(G345,1)=")",IF(RIGHT(G345,2)="T)",-1000000000000*VALUE(MID(G345,2,LEN(G345)-3)),IF(RIGHT(G345,2)="M)",-1000000*VALUE(MID(G345,2,LEN(G345)-3)),IF(RIGHT(G345,2)="B)",-1000000000*VALUE(MID(G345,2,LEN(G345)-3)),IF(RIGHT(G345,2)="k)",-1000*VALUE(MID(G345,2,LEN(G345)-3)),VALUE(SUBSTITUTE(G345,",","")))))),IF(RIGHT(G345,1)="T",1000000000000*VALUE(LEFT(G345,LEN(G345)-1)),IF(RIGHT(G345,1)="M",1000000*VALUE(LEFT(G345,LEN(G345)-1)),IF(RIGHT(G345,1)="B",1000000000*VALUE(LEFT(G345,LEN(G345)-1)),IF(RIGHT(G345,1)="%",0.01*VALUE(LEFT(G345,LEN(G345)-1)),IF(RIGHT(G345,1)="k",1000*VALUE(LEFT(G345,LEN(G345)-1)),VALUE(SUBSTITUTE(G345,",",""))))))))),"N/A")</f>
        <v/>
      </c>
      <c r="P345">
        <f>MAX(J345:N345)</f>
        <v/>
      </c>
      <c r="Q345">
        <f>IFERROR(J144+MATCH(P345,J345:N345,0)-1,"")</f>
        <v/>
      </c>
      <c r="R345">
        <f>IF(Q345="","",MIN(J345:N345))</f>
        <v/>
      </c>
      <c r="S345">
        <f>IFERROR(J144+MATCH(R345,J345:N345,0)-1,"")</f>
        <v/>
      </c>
      <c r="T345">
        <f>IFERROR(AVERAGE(J345:N345),"")</f>
        <v/>
      </c>
      <c r="U345">
        <f>IFERROR(STDEV(J345:N345),"")</f>
        <v/>
      </c>
      <c r="V345">
        <f>IFERROR(IF(C345="-","",IF(ISBLANK(B345),"",IF(OR(ISNUMBER(FIND("Growth",B345)),ISNUMBER(FIND("Margin",B345))),"",(J345-T345)/U345))),"")</f>
        <v/>
      </c>
      <c r="W345">
        <f>IFERROR(IF(OR(D345="-",ISBLANK(D345)),"",(K345-T345)/U345),"")</f>
        <v/>
      </c>
      <c r="X345">
        <f>IFERROR(IF(OR(E345="-",ISBLANK(E345)),"",(L345-T345)/U345),"")</f>
        <v/>
      </c>
      <c r="Y345">
        <f>IFERROR(IF(OR(F345="-",ISBLANK(F345)),"",(M345-T345)/U345),"")</f>
        <v/>
      </c>
      <c r="Z345">
        <f>IFERROR(IF(OR(G345="-",ISBLANK(G345)),"",(N345-T345)/U345),"")</f>
        <v/>
      </c>
      <c r="AA345">
        <f>IF(MAX(MAX(V345:Z345),ABS(MIN(V345:Z345)))=ABS(MIN(V345:Z345)),MIN(V345:Z345),MAX(V345:Z345))</f>
        <v/>
      </c>
      <c r="AB345">
        <f>IFERROR(V144+MATCH(AA345,V345:Z345,0)-1,"")</f>
        <v/>
      </c>
      <c r="AC345">
        <f>IF(AB345&lt;&gt;"",IF(S345=AB345,"Low",IF(AB345=Q345,"High","")),"")</f>
        <v/>
      </c>
      <c r="AE345">
        <f>IF(ISNUMBER(MATCH("N/A",J345:N345,0)),"",IFERROR((5 * SUMPRODUCT(J144:N144,J345:N345) - PRODUCT(SUM(J144:N144),SUM(J345:N345))) / ((5 * SUM((J144^2)+(K144^2)+(L144^2)+(M144^2)+(N144^2))) - SUM(J144:N144)^2),""))</f>
        <v/>
      </c>
      <c r="AF345">
        <f>IFERROR(CORREL(J144:N144,J345:N345),"")</f>
        <v/>
      </c>
      <c r="AZ345">
        <f>IF(Q345=S345,0,1)</f>
        <v/>
      </c>
      <c r="BA345">
        <f>IF(AZ345=1,IF(Q345="","",IF(Q345=N144,"Yes","No")),"")</f>
        <v/>
      </c>
      <c r="BB345">
        <f>IF(BA345="Yes",P345,"")</f>
        <v/>
      </c>
      <c r="BC345">
        <f>IF(AZ345=1,IF(S345="","",IF(S345=N144,"Yes","No")),"")</f>
        <v/>
      </c>
      <c r="BD345">
        <f>IF(BC345="Yes",R345,"")</f>
        <v/>
      </c>
      <c r="BE345">
        <f>IFERROR(IF(SIGN(AE345)=1,"Increasing",IF(SIGN(AE345)=-1,"Decreasing","")),"")</f>
        <v/>
      </c>
      <c r="BF345">
        <f>IF(OR(AND(BE345="Increasing",BA345="Yes"),AND(BE345="Decreasing",BC345="Yes")),"Yes","No")</f>
        <v/>
      </c>
      <c r="BG345">
        <f>IF(I345="pos_trend","Yes","No")</f>
        <v/>
      </c>
      <c r="BH345">
        <f>IF(AF345&lt;&gt;"",IF(ABS(AF345)&gt;0.8,"Yes","No"),"")</f>
        <v/>
      </c>
    </row>
    <row r="346" spans="1:60">
      <c r="I346">
        <f>IF(AND(K346&gt; J346, L346&gt; K346, M346&gt; L346, N346&gt; M346), "pos_trend", IF(AND(K346&lt; J346, L346&lt; K346, M346&lt; L346, N346&lt; M346), "neg_trend", "N/A"))</f>
        <v/>
      </c>
      <c r="J346">
        <f>IFERROR(IF(TRIM(C346)="-", "N/A", IF(RIGHT(C346,1)=")",IF(RIGHT(C346,2)="T)",-1000000000000*VALUE(MID(C346,2,LEN(C346)-3)),IF(RIGHT(C346,2)="M)",-1000000*VALUE(MID(C346,2,LEN(C346)-3)),IF(RIGHT(C346,2)="B)",-1000000000*VALUE(MID(C346,2,LEN(C346)-3)),IF(RIGHT(C346,2)="k)",-1000*VALUE(MID(C346,2,LEN(C346)-3)),VALUE(SUBSTITUTE(C346,",","")))))),IF(RIGHT(C346,1)="T",1000000000000*VALUE(LEFT(C346,LEN(C346)-1)),IF(RIGHT(C346,1)="M",1000000*VALUE(LEFT(C346,LEN(C346)-1)),IF(RIGHT(C346,1)="B",1000000000*VALUE(LEFT(C346,LEN(C346)-1)),IF(RIGHT(C346,1)="%",0.01*VALUE(LEFT(C346,LEN(C346)-1)),IF(RIGHT(C346,1)="k",1000*VALUE(LEFT(C346,LEN(C346)-1)),VALUE(SUBSTITUTE(C346,",",""))))))))),"N/A")</f>
        <v/>
      </c>
      <c r="K346">
        <f>IFERROR(IF(TRIM(D346)="-", "N/A", IF(RIGHT(D346,1)=")",IF(RIGHT(D346,2)="T)",-1000000000000*VALUE(MID(D346,2,LEN(D346)-3)),IF(RIGHT(D346,2)="M)",-1000000*VALUE(MID(D346,2,LEN(D346)-3)),IF(RIGHT(D346,2)="B)",-1000000000*VALUE(MID(D346,2,LEN(D346)-3)),IF(RIGHT(D346,2)="k)",-1000*VALUE(MID(D346,2,LEN(D346)-3)),VALUE(SUBSTITUTE(D346,",","")))))),IF(RIGHT(D346,1)="T",1000000000000*VALUE(LEFT(D346,LEN(D346)-1)),IF(RIGHT(D346,1)="M",1000000*VALUE(LEFT(D346,LEN(D346)-1)),IF(RIGHT(D346,1)="B",1000000000*VALUE(LEFT(D346,LEN(D346)-1)),IF(RIGHT(D346,1)="%",0.01*VALUE(LEFT(D346,LEN(D346)-1)),IF(RIGHT(D346,1)="k",1000*VALUE(LEFT(D346,LEN(D346)-1)),VALUE(SUBSTITUTE(D346,",",""))))))))),"N/A")</f>
        <v/>
      </c>
      <c r="L346">
        <f>IFERROR(IF(TRIM(E346)="-", "N/A", IF(RIGHT(E346,1)=")",IF(RIGHT(E346,2)="T)",-1000000000000*VALUE(MID(E346,2,LEN(E346)-3)),IF(RIGHT(E346,2)="M)",-1000000*VALUE(MID(E346,2,LEN(E346)-3)),IF(RIGHT(E346,2)="B)",-1000000000*VALUE(MID(E346,2,LEN(E346)-3)),IF(RIGHT(E346,2)="k)",-1000*VALUE(MID(E346,2,LEN(E346)-3)),VALUE(SUBSTITUTE(E346,",","")))))),IF(RIGHT(E346,1)="T",1000000000000*VALUE(LEFT(E346,LEN(E346)-1)),IF(RIGHT(E346,1)="M",1000000*VALUE(LEFT(E346,LEN(E346)-1)),IF(RIGHT(E346,1)="B",1000000000*VALUE(LEFT(E346,LEN(E346)-1)),IF(RIGHT(E346,1)="%",0.01*VALUE(LEFT(E346,LEN(E346)-1)),IF(RIGHT(E346,1)="k",1000*VALUE(LEFT(E346,LEN(E346)-1)),VALUE(SUBSTITUTE(E346,",",""))))))))),"N/A")</f>
        <v/>
      </c>
      <c r="M346">
        <f>IFERROR(IF(TRIM(F346)="-", "N/A", IF(RIGHT(F346,1)=")",IF(RIGHT(F346,2)="T)",-1000000000000*VALUE(MID(F346,2,LEN(F346)-3)),IF(RIGHT(F346,2)="M)",-1000000*VALUE(MID(F346,2,LEN(F346)-3)),IF(RIGHT(F346,2)="B)",-1000000000*VALUE(MID(F346,2,LEN(F346)-3)),IF(RIGHT(F346,2)="k)",-1000*VALUE(MID(F346,2,LEN(F346)-3)),VALUE(SUBSTITUTE(F346,",","")))))),IF(RIGHT(F346,1)="T",1000000000000*VALUE(LEFT(F346,LEN(F346)-1)),IF(RIGHT(F346,1)="M",1000000*VALUE(LEFT(F346,LEN(F346)-1)),IF(RIGHT(F346,1)="B",1000000000*VALUE(LEFT(F346,LEN(F346)-1)),IF(RIGHT(F346,1)="%",0.01*VALUE(LEFT(F346,LEN(F346)-1)),IF(RIGHT(F346,1)="k",1000*VALUE(LEFT(F346,LEN(F346)-1)),VALUE(SUBSTITUTE(F346,",",""))))))))),"N/A")</f>
        <v/>
      </c>
      <c r="N346">
        <f>IFERROR(IF(TRIM(G346)="-", "N/A", IF(RIGHT(G346,1)=")",IF(RIGHT(G346,2)="T)",-1000000000000*VALUE(MID(G346,2,LEN(G346)-3)),IF(RIGHT(G346,2)="M)",-1000000*VALUE(MID(G346,2,LEN(G346)-3)),IF(RIGHT(G346,2)="B)",-1000000000*VALUE(MID(G346,2,LEN(G346)-3)),IF(RIGHT(G346,2)="k)",-1000*VALUE(MID(G346,2,LEN(G346)-3)),VALUE(SUBSTITUTE(G346,",","")))))),IF(RIGHT(G346,1)="T",1000000000000*VALUE(LEFT(G346,LEN(G346)-1)),IF(RIGHT(G346,1)="M",1000000*VALUE(LEFT(G346,LEN(G346)-1)),IF(RIGHT(G346,1)="B",1000000000*VALUE(LEFT(G346,LEN(G346)-1)),IF(RIGHT(G346,1)="%",0.01*VALUE(LEFT(G346,LEN(G346)-1)),IF(RIGHT(G346,1)="k",1000*VALUE(LEFT(G346,LEN(G346)-1)),VALUE(SUBSTITUTE(G346,",",""))))))))),"N/A")</f>
        <v/>
      </c>
      <c r="P346">
        <f>MAX(J346:N346)</f>
        <v/>
      </c>
      <c r="Q346">
        <f>IFERROR(J144+MATCH(P346,J346:N346,0)-1,"")</f>
        <v/>
      </c>
      <c r="R346">
        <f>IF(Q346="","",MIN(J346:N346))</f>
        <v/>
      </c>
      <c r="S346">
        <f>IFERROR(J144+MATCH(R346,J346:N346,0)-1,"")</f>
        <v/>
      </c>
      <c r="T346">
        <f>IFERROR(AVERAGE(J346:N346),"")</f>
        <v/>
      </c>
      <c r="U346">
        <f>IFERROR(STDEV(J346:N346),"")</f>
        <v/>
      </c>
      <c r="V346">
        <f>IFERROR(IF(C346="-","",IF(ISBLANK(B346),"",IF(OR(ISNUMBER(FIND("Growth",B346)),ISNUMBER(FIND("Margin",B346))),"",(J346-T346)/U346))),"")</f>
        <v/>
      </c>
      <c r="W346">
        <f>IFERROR(IF(OR(D346="-",ISBLANK(D346)),"",(K346-T346)/U346),"")</f>
        <v/>
      </c>
      <c r="X346">
        <f>IFERROR(IF(OR(E346="-",ISBLANK(E346)),"",(L346-T346)/U346),"")</f>
        <v/>
      </c>
      <c r="Y346">
        <f>IFERROR(IF(OR(F346="-",ISBLANK(F346)),"",(M346-T346)/U346),"")</f>
        <v/>
      </c>
      <c r="Z346">
        <f>IFERROR(IF(OR(G346="-",ISBLANK(G346)),"",(N346-T346)/U346),"")</f>
        <v/>
      </c>
      <c r="AA346">
        <f>IF(MAX(MAX(V346:Z346),ABS(MIN(V346:Z346)))=ABS(MIN(V346:Z346)),MIN(V346:Z346),MAX(V346:Z346))</f>
        <v/>
      </c>
      <c r="AB346">
        <f>IFERROR(V144+MATCH(AA346,V346:Z346,0)-1,"")</f>
        <v/>
      </c>
      <c r="AC346">
        <f>IF(AB346&lt;&gt;"",IF(S346=AB346,"Low",IF(AB346=Q346,"High","")),"")</f>
        <v/>
      </c>
      <c r="AE346">
        <f>IF(ISNUMBER(MATCH("N/A",J346:N346,0)),"",IFERROR((5 * SUMPRODUCT(J144:N144,J346:N346) - PRODUCT(SUM(J144:N144),SUM(J346:N346))) / ((5 * SUM((J144^2)+(K144^2)+(L144^2)+(M144^2)+(N144^2))) - SUM(J144:N144)^2),""))</f>
        <v/>
      </c>
      <c r="AF346">
        <f>IFERROR(CORREL(J144:N144,J346:N346),"")</f>
        <v/>
      </c>
      <c r="AZ346">
        <f>IF(Q346=S346,0,1)</f>
        <v/>
      </c>
      <c r="BA346">
        <f>IF(AZ346=1,IF(Q346="","",IF(Q346=N144,"Yes","No")),"")</f>
        <v/>
      </c>
      <c r="BB346">
        <f>IF(BA346="Yes",P346,"")</f>
        <v/>
      </c>
      <c r="BC346">
        <f>IF(AZ346=1,IF(S346="","",IF(S346=N144,"Yes","No")),"")</f>
        <v/>
      </c>
      <c r="BD346">
        <f>IF(BC346="Yes",R346,"")</f>
        <v/>
      </c>
      <c r="BE346">
        <f>IFERROR(IF(SIGN(AE346)=1,"Increasing",IF(SIGN(AE346)=-1,"Decreasing","")),"")</f>
        <v/>
      </c>
      <c r="BF346">
        <f>IF(OR(AND(BE346="Increasing",BA346="Yes"),AND(BE346="Decreasing",BC346="Yes")),"Yes","No")</f>
        <v/>
      </c>
      <c r="BG346">
        <f>IF(I346="pos_trend","Yes","No")</f>
        <v/>
      </c>
      <c r="BH346">
        <f>IF(AF346&lt;&gt;"",IF(ABS(AF346)&gt;0.8,"Yes","No"),"")</f>
        <v/>
      </c>
    </row>
    <row r="347" spans="1:60">
      <c r="I347">
        <f>IF(AND(K347&gt; J347, L347&gt; K347, M347&gt; L347, N347&gt; M347), "pos_trend", IF(AND(K347&lt; J347, L347&lt; K347, M347&lt; L347, N347&lt; M347), "neg_trend", "N/A"))</f>
        <v/>
      </c>
      <c r="J347">
        <f>IFERROR(IF(TRIM(C347)="-", "N/A", IF(RIGHT(C347,1)=")",IF(RIGHT(C347,2)="T)",-1000000000000*VALUE(MID(C347,2,LEN(C347)-3)),IF(RIGHT(C347,2)="M)",-1000000*VALUE(MID(C347,2,LEN(C347)-3)),IF(RIGHT(C347,2)="B)",-1000000000*VALUE(MID(C347,2,LEN(C347)-3)),IF(RIGHT(C347,2)="k)",-1000*VALUE(MID(C347,2,LEN(C347)-3)),VALUE(SUBSTITUTE(C347,",","")))))),IF(RIGHT(C347,1)="T",1000000000000*VALUE(LEFT(C347,LEN(C347)-1)),IF(RIGHT(C347,1)="M",1000000*VALUE(LEFT(C347,LEN(C347)-1)),IF(RIGHT(C347,1)="B",1000000000*VALUE(LEFT(C347,LEN(C347)-1)),IF(RIGHT(C347,1)="%",0.01*VALUE(LEFT(C347,LEN(C347)-1)),IF(RIGHT(C347,1)="k",1000*VALUE(LEFT(C347,LEN(C347)-1)),VALUE(SUBSTITUTE(C347,",",""))))))))),"N/A")</f>
        <v/>
      </c>
      <c r="K347">
        <f>IFERROR(IF(TRIM(D347)="-", "N/A", IF(RIGHT(D347,1)=")",IF(RIGHT(D347,2)="T)",-1000000000000*VALUE(MID(D347,2,LEN(D347)-3)),IF(RIGHT(D347,2)="M)",-1000000*VALUE(MID(D347,2,LEN(D347)-3)),IF(RIGHT(D347,2)="B)",-1000000000*VALUE(MID(D347,2,LEN(D347)-3)),IF(RIGHT(D347,2)="k)",-1000*VALUE(MID(D347,2,LEN(D347)-3)),VALUE(SUBSTITUTE(D347,",","")))))),IF(RIGHT(D347,1)="T",1000000000000*VALUE(LEFT(D347,LEN(D347)-1)),IF(RIGHT(D347,1)="M",1000000*VALUE(LEFT(D347,LEN(D347)-1)),IF(RIGHT(D347,1)="B",1000000000*VALUE(LEFT(D347,LEN(D347)-1)),IF(RIGHT(D347,1)="%",0.01*VALUE(LEFT(D347,LEN(D347)-1)),IF(RIGHT(D347,1)="k",1000*VALUE(LEFT(D347,LEN(D347)-1)),VALUE(SUBSTITUTE(D347,",",""))))))))),"N/A")</f>
        <v/>
      </c>
      <c r="L347">
        <f>IFERROR(IF(TRIM(E347)="-", "N/A", IF(RIGHT(E347,1)=")",IF(RIGHT(E347,2)="T)",-1000000000000*VALUE(MID(E347,2,LEN(E347)-3)),IF(RIGHT(E347,2)="M)",-1000000*VALUE(MID(E347,2,LEN(E347)-3)),IF(RIGHT(E347,2)="B)",-1000000000*VALUE(MID(E347,2,LEN(E347)-3)),IF(RIGHT(E347,2)="k)",-1000*VALUE(MID(E347,2,LEN(E347)-3)),VALUE(SUBSTITUTE(E347,",","")))))),IF(RIGHT(E347,1)="T",1000000000000*VALUE(LEFT(E347,LEN(E347)-1)),IF(RIGHT(E347,1)="M",1000000*VALUE(LEFT(E347,LEN(E347)-1)),IF(RIGHT(E347,1)="B",1000000000*VALUE(LEFT(E347,LEN(E347)-1)),IF(RIGHT(E347,1)="%",0.01*VALUE(LEFT(E347,LEN(E347)-1)),IF(RIGHT(E347,1)="k",1000*VALUE(LEFT(E347,LEN(E347)-1)),VALUE(SUBSTITUTE(E347,",",""))))))))),"N/A")</f>
        <v/>
      </c>
      <c r="M347">
        <f>IFERROR(IF(TRIM(F347)="-", "N/A", IF(RIGHT(F347,1)=")",IF(RIGHT(F347,2)="T)",-1000000000000*VALUE(MID(F347,2,LEN(F347)-3)),IF(RIGHT(F347,2)="M)",-1000000*VALUE(MID(F347,2,LEN(F347)-3)),IF(RIGHT(F347,2)="B)",-1000000000*VALUE(MID(F347,2,LEN(F347)-3)),IF(RIGHT(F347,2)="k)",-1000*VALUE(MID(F347,2,LEN(F347)-3)),VALUE(SUBSTITUTE(F347,",","")))))),IF(RIGHT(F347,1)="T",1000000000000*VALUE(LEFT(F347,LEN(F347)-1)),IF(RIGHT(F347,1)="M",1000000*VALUE(LEFT(F347,LEN(F347)-1)),IF(RIGHT(F347,1)="B",1000000000*VALUE(LEFT(F347,LEN(F347)-1)),IF(RIGHT(F347,1)="%",0.01*VALUE(LEFT(F347,LEN(F347)-1)),IF(RIGHT(F347,1)="k",1000*VALUE(LEFT(F347,LEN(F347)-1)),VALUE(SUBSTITUTE(F347,",",""))))))))),"N/A")</f>
        <v/>
      </c>
      <c r="N347">
        <f>IFERROR(IF(TRIM(G347)="-", "N/A", IF(RIGHT(G347,1)=")",IF(RIGHT(G347,2)="T)",-1000000000000*VALUE(MID(G347,2,LEN(G347)-3)),IF(RIGHT(G347,2)="M)",-1000000*VALUE(MID(G347,2,LEN(G347)-3)),IF(RIGHT(G347,2)="B)",-1000000000*VALUE(MID(G347,2,LEN(G347)-3)),IF(RIGHT(G347,2)="k)",-1000*VALUE(MID(G347,2,LEN(G347)-3)),VALUE(SUBSTITUTE(G347,",","")))))),IF(RIGHT(G347,1)="T",1000000000000*VALUE(LEFT(G347,LEN(G347)-1)),IF(RIGHT(G347,1)="M",1000000*VALUE(LEFT(G347,LEN(G347)-1)),IF(RIGHT(G347,1)="B",1000000000*VALUE(LEFT(G347,LEN(G347)-1)),IF(RIGHT(G347,1)="%",0.01*VALUE(LEFT(G347,LEN(G347)-1)),IF(RIGHT(G347,1)="k",1000*VALUE(LEFT(G347,LEN(G347)-1)),VALUE(SUBSTITUTE(G347,",",""))))))))),"N/A")</f>
        <v/>
      </c>
      <c r="P347">
        <f>MAX(J347:N347)</f>
        <v/>
      </c>
      <c r="Q347">
        <f>IFERROR(J144+MATCH(P347,J347:N347,0)-1,"")</f>
        <v/>
      </c>
      <c r="R347">
        <f>IF(Q347="","",MIN(J347:N347))</f>
        <v/>
      </c>
      <c r="S347">
        <f>IFERROR(J144+MATCH(R347,J347:N347,0)-1,"")</f>
        <v/>
      </c>
      <c r="T347">
        <f>IFERROR(AVERAGE(J347:N347),"")</f>
        <v/>
      </c>
      <c r="U347">
        <f>IFERROR(STDEV(J347:N347),"")</f>
        <v/>
      </c>
      <c r="V347">
        <f>IFERROR(IF(C347="-","",IF(ISBLANK(B347),"",IF(OR(ISNUMBER(FIND("Growth",B347)),ISNUMBER(FIND("Margin",B347))),"",(J347-T347)/U347))),"")</f>
        <v/>
      </c>
      <c r="W347">
        <f>IFERROR(IF(OR(D347="-",ISBLANK(D347)),"",(K347-T347)/U347),"")</f>
        <v/>
      </c>
      <c r="X347">
        <f>IFERROR(IF(OR(E347="-",ISBLANK(E347)),"",(L347-T347)/U347),"")</f>
        <v/>
      </c>
      <c r="Y347">
        <f>IFERROR(IF(OR(F347="-",ISBLANK(F347)),"",(M347-T347)/U347),"")</f>
        <v/>
      </c>
      <c r="Z347">
        <f>IFERROR(IF(OR(G347="-",ISBLANK(G347)),"",(N347-T347)/U347),"")</f>
        <v/>
      </c>
      <c r="AA347">
        <f>IF(MAX(MAX(V347:Z347),ABS(MIN(V347:Z347)))=ABS(MIN(V347:Z347)),MIN(V347:Z347),MAX(V347:Z347))</f>
        <v/>
      </c>
      <c r="AB347">
        <f>IFERROR(V144+MATCH(AA347,V347:Z347,0)-1,"")</f>
        <v/>
      </c>
      <c r="AC347">
        <f>IF(AB347&lt;&gt;"",IF(S347=AB347,"Low",IF(AB347=Q347,"High","")),"")</f>
        <v/>
      </c>
      <c r="AE347">
        <f>IF(ISNUMBER(MATCH("N/A",J347:N347,0)),"",IFERROR((5 * SUMPRODUCT(J144:N144,J347:N347) - PRODUCT(SUM(J144:N144),SUM(J347:N347))) / ((5 * SUM((J144^2)+(K144^2)+(L144^2)+(M144^2)+(N144^2))) - SUM(J144:N144)^2),""))</f>
        <v/>
      </c>
      <c r="AF347">
        <f>IFERROR(CORREL(J144:N144,J347:N347),"")</f>
        <v/>
      </c>
      <c r="AZ347">
        <f>IF(Q347=S347,0,1)</f>
        <v/>
      </c>
      <c r="BA347">
        <f>IF(AZ347=1,IF(Q347="","",IF(Q347=N144,"Yes","No")),"")</f>
        <v/>
      </c>
      <c r="BB347">
        <f>IF(BA347="Yes",P347,"")</f>
        <v/>
      </c>
      <c r="BC347">
        <f>IF(AZ347=1,IF(S347="","",IF(S347=N144,"Yes","No")),"")</f>
        <v/>
      </c>
      <c r="BD347">
        <f>IF(BC347="Yes",R347,"")</f>
        <v/>
      </c>
      <c r="BE347">
        <f>IFERROR(IF(SIGN(AE347)=1,"Increasing",IF(SIGN(AE347)=-1,"Decreasing","")),"")</f>
        <v/>
      </c>
      <c r="BF347">
        <f>IF(OR(AND(BE347="Increasing",BA347="Yes"),AND(BE347="Decreasing",BC347="Yes")),"Yes","No")</f>
        <v/>
      </c>
      <c r="BG347">
        <f>IF(I347="pos_trend","Yes","No")</f>
        <v/>
      </c>
      <c r="BH347">
        <f>IF(AF347&lt;&gt;"",IF(ABS(AF347)&gt;0.8,"Yes","No"),"")</f>
        <v/>
      </c>
    </row>
    <row r="348" spans="1:60">
      <c r="I348">
        <f>IF(AND(K348&gt; J348, L348&gt; K348, M348&gt; L348, N348&gt; M348), "pos_trend", IF(AND(K348&lt; J348, L348&lt; K348, M348&lt; L348, N348&lt; M348), "neg_trend", "N/A"))</f>
        <v/>
      </c>
      <c r="J348">
        <f>IFERROR(IF(TRIM(C348)="-", "N/A", IF(RIGHT(C348,1)=")",IF(RIGHT(C348,2)="T)",-1000000000000*VALUE(MID(C348,2,LEN(C348)-3)),IF(RIGHT(C348,2)="M)",-1000000*VALUE(MID(C348,2,LEN(C348)-3)),IF(RIGHT(C348,2)="B)",-1000000000*VALUE(MID(C348,2,LEN(C348)-3)),IF(RIGHT(C348,2)="k)",-1000*VALUE(MID(C348,2,LEN(C348)-3)),VALUE(SUBSTITUTE(C348,",","")))))),IF(RIGHT(C348,1)="T",1000000000000*VALUE(LEFT(C348,LEN(C348)-1)),IF(RIGHT(C348,1)="M",1000000*VALUE(LEFT(C348,LEN(C348)-1)),IF(RIGHT(C348,1)="B",1000000000*VALUE(LEFT(C348,LEN(C348)-1)),IF(RIGHT(C348,1)="%",0.01*VALUE(LEFT(C348,LEN(C348)-1)),IF(RIGHT(C348,1)="k",1000*VALUE(LEFT(C348,LEN(C348)-1)),VALUE(SUBSTITUTE(C348,",",""))))))))),"N/A")</f>
        <v/>
      </c>
      <c r="K348">
        <f>IFERROR(IF(TRIM(D348)="-", "N/A", IF(RIGHT(D348,1)=")",IF(RIGHT(D348,2)="T)",-1000000000000*VALUE(MID(D348,2,LEN(D348)-3)),IF(RIGHT(D348,2)="M)",-1000000*VALUE(MID(D348,2,LEN(D348)-3)),IF(RIGHT(D348,2)="B)",-1000000000*VALUE(MID(D348,2,LEN(D348)-3)),IF(RIGHT(D348,2)="k)",-1000*VALUE(MID(D348,2,LEN(D348)-3)),VALUE(SUBSTITUTE(D348,",","")))))),IF(RIGHT(D348,1)="T",1000000000000*VALUE(LEFT(D348,LEN(D348)-1)),IF(RIGHT(D348,1)="M",1000000*VALUE(LEFT(D348,LEN(D348)-1)),IF(RIGHT(D348,1)="B",1000000000*VALUE(LEFT(D348,LEN(D348)-1)),IF(RIGHT(D348,1)="%",0.01*VALUE(LEFT(D348,LEN(D348)-1)),IF(RIGHT(D348,1)="k",1000*VALUE(LEFT(D348,LEN(D348)-1)),VALUE(SUBSTITUTE(D348,",",""))))))))),"N/A")</f>
        <v/>
      </c>
      <c r="L348">
        <f>IFERROR(IF(TRIM(E348)="-", "N/A", IF(RIGHT(E348,1)=")",IF(RIGHT(E348,2)="T)",-1000000000000*VALUE(MID(E348,2,LEN(E348)-3)),IF(RIGHT(E348,2)="M)",-1000000*VALUE(MID(E348,2,LEN(E348)-3)),IF(RIGHT(E348,2)="B)",-1000000000*VALUE(MID(E348,2,LEN(E348)-3)),IF(RIGHT(E348,2)="k)",-1000*VALUE(MID(E348,2,LEN(E348)-3)),VALUE(SUBSTITUTE(E348,",","")))))),IF(RIGHT(E348,1)="T",1000000000000*VALUE(LEFT(E348,LEN(E348)-1)),IF(RIGHT(E348,1)="M",1000000*VALUE(LEFT(E348,LEN(E348)-1)),IF(RIGHT(E348,1)="B",1000000000*VALUE(LEFT(E348,LEN(E348)-1)),IF(RIGHT(E348,1)="%",0.01*VALUE(LEFT(E348,LEN(E348)-1)),IF(RIGHT(E348,1)="k",1000*VALUE(LEFT(E348,LEN(E348)-1)),VALUE(SUBSTITUTE(E348,",",""))))))))),"N/A")</f>
        <v/>
      </c>
      <c r="M348">
        <f>IFERROR(IF(TRIM(F348)="-", "N/A", IF(RIGHT(F348,1)=")",IF(RIGHT(F348,2)="T)",-1000000000000*VALUE(MID(F348,2,LEN(F348)-3)),IF(RIGHT(F348,2)="M)",-1000000*VALUE(MID(F348,2,LEN(F348)-3)),IF(RIGHT(F348,2)="B)",-1000000000*VALUE(MID(F348,2,LEN(F348)-3)),IF(RIGHT(F348,2)="k)",-1000*VALUE(MID(F348,2,LEN(F348)-3)),VALUE(SUBSTITUTE(F348,",","")))))),IF(RIGHT(F348,1)="T",1000000000000*VALUE(LEFT(F348,LEN(F348)-1)),IF(RIGHT(F348,1)="M",1000000*VALUE(LEFT(F348,LEN(F348)-1)),IF(RIGHT(F348,1)="B",1000000000*VALUE(LEFT(F348,LEN(F348)-1)),IF(RIGHT(F348,1)="%",0.01*VALUE(LEFT(F348,LEN(F348)-1)),IF(RIGHT(F348,1)="k",1000*VALUE(LEFT(F348,LEN(F348)-1)),VALUE(SUBSTITUTE(F348,",",""))))))))),"N/A")</f>
        <v/>
      </c>
      <c r="N348">
        <f>IFERROR(IF(TRIM(G348)="-", "N/A", IF(RIGHT(G348,1)=")",IF(RIGHT(G348,2)="T)",-1000000000000*VALUE(MID(G348,2,LEN(G348)-3)),IF(RIGHT(G348,2)="M)",-1000000*VALUE(MID(G348,2,LEN(G348)-3)),IF(RIGHT(G348,2)="B)",-1000000000*VALUE(MID(G348,2,LEN(G348)-3)),IF(RIGHT(G348,2)="k)",-1000*VALUE(MID(G348,2,LEN(G348)-3)),VALUE(SUBSTITUTE(G348,",","")))))),IF(RIGHT(G348,1)="T",1000000000000*VALUE(LEFT(G348,LEN(G348)-1)),IF(RIGHT(G348,1)="M",1000000*VALUE(LEFT(G348,LEN(G348)-1)),IF(RIGHT(G348,1)="B",1000000000*VALUE(LEFT(G348,LEN(G348)-1)),IF(RIGHT(G348,1)="%",0.01*VALUE(LEFT(G348,LEN(G348)-1)),IF(RIGHT(G348,1)="k",1000*VALUE(LEFT(G348,LEN(G348)-1)),VALUE(SUBSTITUTE(G348,",",""))))))))),"N/A")</f>
        <v/>
      </c>
      <c r="P348">
        <f>MAX(J348:N348)</f>
        <v/>
      </c>
      <c r="Q348">
        <f>IFERROR(J144+MATCH(P348,J348:N348,0)-1,"")</f>
        <v/>
      </c>
      <c r="R348">
        <f>IF(Q348="","",MIN(J348:N348))</f>
        <v/>
      </c>
      <c r="S348">
        <f>IFERROR(J144+MATCH(R348,J348:N348,0)-1,"")</f>
        <v/>
      </c>
      <c r="T348">
        <f>IFERROR(AVERAGE(J348:N348),"")</f>
        <v/>
      </c>
      <c r="U348">
        <f>IFERROR(STDEV(J348:N348),"")</f>
        <v/>
      </c>
      <c r="V348">
        <f>IFERROR(IF(C348="-","",IF(ISBLANK(B348),"",IF(OR(ISNUMBER(FIND("Growth",B348)),ISNUMBER(FIND("Margin",B348))),"",(J348-T348)/U348))),"")</f>
        <v/>
      </c>
      <c r="W348">
        <f>IFERROR(IF(OR(D348="-",ISBLANK(D348)),"",(K348-T348)/U348),"")</f>
        <v/>
      </c>
      <c r="X348">
        <f>IFERROR(IF(OR(E348="-",ISBLANK(E348)),"",(L348-T348)/U348),"")</f>
        <v/>
      </c>
      <c r="Y348">
        <f>IFERROR(IF(OR(F348="-",ISBLANK(F348)),"",(M348-T348)/U348),"")</f>
        <v/>
      </c>
      <c r="Z348">
        <f>IFERROR(IF(OR(G348="-",ISBLANK(G348)),"",(N348-T348)/U348),"")</f>
        <v/>
      </c>
      <c r="AA348">
        <f>IF(MAX(MAX(V348:Z348),ABS(MIN(V348:Z348)))=ABS(MIN(V348:Z348)),MIN(V348:Z348),MAX(V348:Z348))</f>
        <v/>
      </c>
      <c r="AB348">
        <f>IFERROR(V144+MATCH(AA348,V348:Z348,0)-1,"")</f>
        <v/>
      </c>
      <c r="AC348">
        <f>IF(AB348&lt;&gt;"",IF(S348=AB348,"Low",IF(AB348=Q348,"High","")),"")</f>
        <v/>
      </c>
      <c r="AE348">
        <f>IF(ISNUMBER(MATCH("N/A",J348:N348,0)),"",IFERROR((5 * SUMPRODUCT(J144:N144,J348:N348) - PRODUCT(SUM(J144:N144),SUM(J348:N348))) / ((5 * SUM((J144^2)+(K144^2)+(L144^2)+(M144^2)+(N144^2))) - SUM(J144:N144)^2),""))</f>
        <v/>
      </c>
      <c r="AF348">
        <f>IFERROR(CORREL(J144:N144,J348:N348),"")</f>
        <v/>
      </c>
      <c r="AZ348">
        <f>IF(Q348=S348,0,1)</f>
        <v/>
      </c>
      <c r="BA348">
        <f>IF(AZ348=1,IF(Q348="","",IF(Q348=N144,"Yes","No")),"")</f>
        <v/>
      </c>
      <c r="BB348">
        <f>IF(BA348="Yes",P348,"")</f>
        <v/>
      </c>
      <c r="BC348">
        <f>IF(AZ348=1,IF(S348="","",IF(S348=N144,"Yes","No")),"")</f>
        <v/>
      </c>
      <c r="BD348">
        <f>IF(BC348="Yes",R348,"")</f>
        <v/>
      </c>
      <c r="BE348">
        <f>IFERROR(IF(SIGN(AE348)=1,"Increasing",IF(SIGN(AE348)=-1,"Decreasing","")),"")</f>
        <v/>
      </c>
      <c r="BF348">
        <f>IF(OR(AND(BE348="Increasing",BA348="Yes"),AND(BE348="Decreasing",BC348="Yes")),"Yes","No")</f>
        <v/>
      </c>
      <c r="BG348">
        <f>IF(I348="pos_trend","Yes","No")</f>
        <v/>
      </c>
      <c r="BH348">
        <f>IF(AF348&lt;&gt;"",IF(ABS(AF348)&gt;0.8,"Yes","No"),"")</f>
        <v/>
      </c>
    </row>
    <row r="349" spans="1:60">
      <c r="I349">
        <f>IF(AND(K349&gt; J349, L349&gt; K349, M349&gt; L349, N349&gt; M349), "pos_trend", IF(AND(K349&lt; J349, L349&lt; K349, M349&lt; L349, N349&lt; M349), "neg_trend", "N/A"))</f>
        <v/>
      </c>
      <c r="J349">
        <f>IFERROR(IF(TRIM(C349)="-", "N/A", IF(RIGHT(C349,1)=")",IF(RIGHT(C349,2)="T)",-1000000000000*VALUE(MID(C349,2,LEN(C349)-3)),IF(RIGHT(C349,2)="M)",-1000000*VALUE(MID(C349,2,LEN(C349)-3)),IF(RIGHT(C349,2)="B)",-1000000000*VALUE(MID(C349,2,LEN(C349)-3)),IF(RIGHT(C349,2)="k)",-1000*VALUE(MID(C349,2,LEN(C349)-3)),VALUE(SUBSTITUTE(C349,",","")))))),IF(RIGHT(C349,1)="T",1000000000000*VALUE(LEFT(C349,LEN(C349)-1)),IF(RIGHT(C349,1)="M",1000000*VALUE(LEFT(C349,LEN(C349)-1)),IF(RIGHT(C349,1)="B",1000000000*VALUE(LEFT(C349,LEN(C349)-1)),IF(RIGHT(C349,1)="%",0.01*VALUE(LEFT(C349,LEN(C349)-1)),IF(RIGHT(C349,1)="k",1000*VALUE(LEFT(C349,LEN(C349)-1)),VALUE(SUBSTITUTE(C349,",",""))))))))),"N/A")</f>
        <v/>
      </c>
      <c r="K349">
        <f>IFERROR(IF(TRIM(D349)="-", "N/A", IF(RIGHT(D349,1)=")",IF(RIGHT(D349,2)="T)",-1000000000000*VALUE(MID(D349,2,LEN(D349)-3)),IF(RIGHT(D349,2)="M)",-1000000*VALUE(MID(D349,2,LEN(D349)-3)),IF(RIGHT(D349,2)="B)",-1000000000*VALUE(MID(D349,2,LEN(D349)-3)),IF(RIGHT(D349,2)="k)",-1000*VALUE(MID(D349,2,LEN(D349)-3)),VALUE(SUBSTITUTE(D349,",","")))))),IF(RIGHT(D349,1)="T",1000000000000*VALUE(LEFT(D349,LEN(D349)-1)),IF(RIGHT(D349,1)="M",1000000*VALUE(LEFT(D349,LEN(D349)-1)),IF(RIGHT(D349,1)="B",1000000000*VALUE(LEFT(D349,LEN(D349)-1)),IF(RIGHT(D349,1)="%",0.01*VALUE(LEFT(D349,LEN(D349)-1)),IF(RIGHT(D349,1)="k",1000*VALUE(LEFT(D349,LEN(D349)-1)),VALUE(SUBSTITUTE(D349,",",""))))))))),"N/A")</f>
        <v/>
      </c>
      <c r="L349">
        <f>IFERROR(IF(TRIM(E349)="-", "N/A", IF(RIGHT(E349,1)=")",IF(RIGHT(E349,2)="T)",-1000000000000*VALUE(MID(E349,2,LEN(E349)-3)),IF(RIGHT(E349,2)="M)",-1000000*VALUE(MID(E349,2,LEN(E349)-3)),IF(RIGHT(E349,2)="B)",-1000000000*VALUE(MID(E349,2,LEN(E349)-3)),IF(RIGHT(E349,2)="k)",-1000*VALUE(MID(E349,2,LEN(E349)-3)),VALUE(SUBSTITUTE(E349,",","")))))),IF(RIGHT(E349,1)="T",1000000000000*VALUE(LEFT(E349,LEN(E349)-1)),IF(RIGHT(E349,1)="M",1000000*VALUE(LEFT(E349,LEN(E349)-1)),IF(RIGHT(E349,1)="B",1000000000*VALUE(LEFT(E349,LEN(E349)-1)),IF(RIGHT(E349,1)="%",0.01*VALUE(LEFT(E349,LEN(E349)-1)),IF(RIGHT(E349,1)="k",1000*VALUE(LEFT(E349,LEN(E349)-1)),VALUE(SUBSTITUTE(E349,",",""))))))))),"N/A")</f>
        <v/>
      </c>
      <c r="M349">
        <f>IFERROR(IF(TRIM(F349)="-", "N/A", IF(RIGHT(F349,1)=")",IF(RIGHT(F349,2)="T)",-1000000000000*VALUE(MID(F349,2,LEN(F349)-3)),IF(RIGHT(F349,2)="M)",-1000000*VALUE(MID(F349,2,LEN(F349)-3)),IF(RIGHT(F349,2)="B)",-1000000000*VALUE(MID(F349,2,LEN(F349)-3)),IF(RIGHT(F349,2)="k)",-1000*VALUE(MID(F349,2,LEN(F349)-3)),VALUE(SUBSTITUTE(F349,",","")))))),IF(RIGHT(F349,1)="T",1000000000000*VALUE(LEFT(F349,LEN(F349)-1)),IF(RIGHT(F349,1)="M",1000000*VALUE(LEFT(F349,LEN(F349)-1)),IF(RIGHT(F349,1)="B",1000000000*VALUE(LEFT(F349,LEN(F349)-1)),IF(RIGHT(F349,1)="%",0.01*VALUE(LEFT(F349,LEN(F349)-1)),IF(RIGHT(F349,1)="k",1000*VALUE(LEFT(F349,LEN(F349)-1)),VALUE(SUBSTITUTE(F349,",",""))))))))),"N/A")</f>
        <v/>
      </c>
      <c r="N349">
        <f>IFERROR(IF(TRIM(G349)="-", "N/A", IF(RIGHT(G349,1)=")",IF(RIGHT(G349,2)="T)",-1000000000000*VALUE(MID(G349,2,LEN(G349)-3)),IF(RIGHT(G349,2)="M)",-1000000*VALUE(MID(G349,2,LEN(G349)-3)),IF(RIGHT(G349,2)="B)",-1000000000*VALUE(MID(G349,2,LEN(G349)-3)),IF(RIGHT(G349,2)="k)",-1000*VALUE(MID(G349,2,LEN(G349)-3)),VALUE(SUBSTITUTE(G349,",","")))))),IF(RIGHT(G349,1)="T",1000000000000*VALUE(LEFT(G349,LEN(G349)-1)),IF(RIGHT(G349,1)="M",1000000*VALUE(LEFT(G349,LEN(G349)-1)),IF(RIGHT(G349,1)="B",1000000000*VALUE(LEFT(G349,LEN(G349)-1)),IF(RIGHT(G349,1)="%",0.01*VALUE(LEFT(G349,LEN(G349)-1)),IF(RIGHT(G349,1)="k",1000*VALUE(LEFT(G349,LEN(G349)-1)),VALUE(SUBSTITUTE(G349,",",""))))))))),"N/A")</f>
        <v/>
      </c>
      <c r="P349">
        <f>MAX(J349:N349)</f>
        <v/>
      </c>
      <c r="Q349">
        <f>IFERROR(J144+MATCH(P349,J349:N349,0)-1,"")</f>
        <v/>
      </c>
      <c r="R349">
        <f>IF(Q349="","",MIN(J349:N349))</f>
        <v/>
      </c>
      <c r="S349">
        <f>IFERROR(J144+MATCH(R349,J349:N349,0)-1,"")</f>
        <v/>
      </c>
      <c r="T349">
        <f>IFERROR(AVERAGE(J349:N349),"")</f>
        <v/>
      </c>
      <c r="U349">
        <f>IFERROR(STDEV(J349:N349),"")</f>
        <v/>
      </c>
      <c r="V349">
        <f>IFERROR(IF(C349="-","",IF(ISBLANK(B349),"",IF(OR(ISNUMBER(FIND("Growth",B349)),ISNUMBER(FIND("Margin",B349))),"",(J349-T349)/U349))),"")</f>
        <v/>
      </c>
      <c r="W349">
        <f>IFERROR(IF(OR(D349="-",ISBLANK(D349)),"",(K349-T349)/U349),"")</f>
        <v/>
      </c>
      <c r="X349">
        <f>IFERROR(IF(OR(E349="-",ISBLANK(E349)),"",(L349-T349)/U349),"")</f>
        <v/>
      </c>
      <c r="Y349">
        <f>IFERROR(IF(OR(F349="-",ISBLANK(F349)),"",(M349-T349)/U349),"")</f>
        <v/>
      </c>
      <c r="Z349">
        <f>IFERROR(IF(OR(G349="-",ISBLANK(G349)),"",(N349-T349)/U349),"")</f>
        <v/>
      </c>
      <c r="AA349">
        <f>IF(MAX(MAX(V349:Z349),ABS(MIN(V349:Z349)))=ABS(MIN(V349:Z349)),MIN(V349:Z349),MAX(V349:Z349))</f>
        <v/>
      </c>
      <c r="AB349">
        <f>IFERROR(V144+MATCH(AA349,V349:Z349,0)-1,"")</f>
        <v/>
      </c>
      <c r="AC349">
        <f>IF(AB349&lt;&gt;"",IF(S349=AB349,"Low",IF(AB349=Q349,"High","")),"")</f>
        <v/>
      </c>
      <c r="AE349">
        <f>IF(ISNUMBER(MATCH("N/A",J349:N349,0)),"",IFERROR((5 * SUMPRODUCT(J144:N144,J349:N349) - PRODUCT(SUM(J144:N144),SUM(J349:N349))) / ((5 * SUM((J144^2)+(K144^2)+(L144^2)+(M144^2)+(N144^2))) - SUM(J144:N144)^2),""))</f>
        <v/>
      </c>
      <c r="AF349">
        <f>IFERROR(CORREL(J144:N144,J349:N349),"")</f>
        <v/>
      </c>
      <c r="AZ349">
        <f>IF(Q349=S349,0,1)</f>
        <v/>
      </c>
      <c r="BA349">
        <f>IF(AZ349=1,IF(Q349="","",IF(Q349=N144,"Yes","No")),"")</f>
        <v/>
      </c>
      <c r="BB349">
        <f>IF(BA349="Yes",P349,"")</f>
        <v/>
      </c>
      <c r="BC349">
        <f>IF(AZ349=1,IF(S349="","",IF(S349=N144,"Yes","No")),"")</f>
        <v/>
      </c>
      <c r="BD349">
        <f>IF(BC349="Yes",R349,"")</f>
        <v/>
      </c>
      <c r="BE349">
        <f>IFERROR(IF(SIGN(AE349)=1,"Increasing",IF(SIGN(AE349)=-1,"Decreasing","")),"")</f>
        <v/>
      </c>
      <c r="BF349">
        <f>IF(OR(AND(BE349="Increasing",BA349="Yes"),AND(BE349="Decreasing",BC349="Yes")),"Yes","No")</f>
        <v/>
      </c>
      <c r="BG349">
        <f>IF(I349="pos_trend","Yes","No")</f>
        <v/>
      </c>
      <c r="BH349">
        <f>IF(AF349&lt;&gt;"",IF(ABS(AF349)&gt;0.8,"Yes","No"),"")</f>
        <v/>
      </c>
    </row>
    <row r="350" spans="1:60">
      <c r="I350">
        <f>IF(AND(K350&gt; J350, L350&gt; K350, M350&gt; L350, N350&gt; M350), "pos_trend", IF(AND(K350&lt; J350, L350&lt; K350, M350&lt; L350, N350&lt; M350), "neg_trend", "N/A"))</f>
        <v/>
      </c>
      <c r="J350">
        <f>IFERROR(IF(TRIM(C350)="-", "N/A", IF(RIGHT(C350,1)=")",IF(RIGHT(C350,2)="T)",-1000000000000*VALUE(MID(C350,2,LEN(C350)-3)),IF(RIGHT(C350,2)="M)",-1000000*VALUE(MID(C350,2,LEN(C350)-3)),IF(RIGHT(C350,2)="B)",-1000000000*VALUE(MID(C350,2,LEN(C350)-3)),IF(RIGHT(C350,2)="k)",-1000*VALUE(MID(C350,2,LEN(C350)-3)),VALUE(SUBSTITUTE(C350,",","")))))),IF(RIGHT(C350,1)="T",1000000000000*VALUE(LEFT(C350,LEN(C350)-1)),IF(RIGHT(C350,1)="M",1000000*VALUE(LEFT(C350,LEN(C350)-1)),IF(RIGHT(C350,1)="B",1000000000*VALUE(LEFT(C350,LEN(C350)-1)),IF(RIGHT(C350,1)="%",0.01*VALUE(LEFT(C350,LEN(C350)-1)),IF(RIGHT(C350,1)="k",1000*VALUE(LEFT(C350,LEN(C350)-1)),VALUE(SUBSTITUTE(C350,",",""))))))))),"N/A")</f>
        <v/>
      </c>
      <c r="K350">
        <f>IFERROR(IF(TRIM(D350)="-", "N/A", IF(RIGHT(D350,1)=")",IF(RIGHT(D350,2)="T)",-1000000000000*VALUE(MID(D350,2,LEN(D350)-3)),IF(RIGHT(D350,2)="M)",-1000000*VALUE(MID(D350,2,LEN(D350)-3)),IF(RIGHT(D350,2)="B)",-1000000000*VALUE(MID(D350,2,LEN(D350)-3)),IF(RIGHT(D350,2)="k)",-1000*VALUE(MID(D350,2,LEN(D350)-3)),VALUE(SUBSTITUTE(D350,",","")))))),IF(RIGHT(D350,1)="T",1000000000000*VALUE(LEFT(D350,LEN(D350)-1)),IF(RIGHT(D350,1)="M",1000000*VALUE(LEFT(D350,LEN(D350)-1)),IF(RIGHT(D350,1)="B",1000000000*VALUE(LEFT(D350,LEN(D350)-1)),IF(RIGHT(D350,1)="%",0.01*VALUE(LEFT(D350,LEN(D350)-1)),IF(RIGHT(D350,1)="k",1000*VALUE(LEFT(D350,LEN(D350)-1)),VALUE(SUBSTITUTE(D350,",",""))))))))),"N/A")</f>
        <v/>
      </c>
      <c r="L350">
        <f>IFERROR(IF(TRIM(E350)="-", "N/A", IF(RIGHT(E350,1)=")",IF(RIGHT(E350,2)="T)",-1000000000000*VALUE(MID(E350,2,LEN(E350)-3)),IF(RIGHT(E350,2)="M)",-1000000*VALUE(MID(E350,2,LEN(E350)-3)),IF(RIGHT(E350,2)="B)",-1000000000*VALUE(MID(E350,2,LEN(E350)-3)),IF(RIGHT(E350,2)="k)",-1000*VALUE(MID(E350,2,LEN(E350)-3)),VALUE(SUBSTITUTE(E350,",","")))))),IF(RIGHT(E350,1)="T",1000000000000*VALUE(LEFT(E350,LEN(E350)-1)),IF(RIGHT(E350,1)="M",1000000*VALUE(LEFT(E350,LEN(E350)-1)),IF(RIGHT(E350,1)="B",1000000000*VALUE(LEFT(E350,LEN(E350)-1)),IF(RIGHT(E350,1)="%",0.01*VALUE(LEFT(E350,LEN(E350)-1)),IF(RIGHT(E350,1)="k",1000*VALUE(LEFT(E350,LEN(E350)-1)),VALUE(SUBSTITUTE(E350,",",""))))))))),"N/A")</f>
        <v/>
      </c>
      <c r="M350">
        <f>IFERROR(IF(TRIM(F350)="-", "N/A", IF(RIGHT(F350,1)=")",IF(RIGHT(F350,2)="T)",-1000000000000*VALUE(MID(F350,2,LEN(F350)-3)),IF(RIGHT(F350,2)="M)",-1000000*VALUE(MID(F350,2,LEN(F350)-3)),IF(RIGHT(F350,2)="B)",-1000000000*VALUE(MID(F350,2,LEN(F350)-3)),IF(RIGHT(F350,2)="k)",-1000*VALUE(MID(F350,2,LEN(F350)-3)),VALUE(SUBSTITUTE(F350,",","")))))),IF(RIGHT(F350,1)="T",1000000000000*VALUE(LEFT(F350,LEN(F350)-1)),IF(RIGHT(F350,1)="M",1000000*VALUE(LEFT(F350,LEN(F350)-1)),IF(RIGHT(F350,1)="B",1000000000*VALUE(LEFT(F350,LEN(F350)-1)),IF(RIGHT(F350,1)="%",0.01*VALUE(LEFT(F350,LEN(F350)-1)),IF(RIGHT(F350,1)="k",1000*VALUE(LEFT(F350,LEN(F350)-1)),VALUE(SUBSTITUTE(F350,",",""))))))))),"N/A")</f>
        <v/>
      </c>
      <c r="N350">
        <f>IFERROR(IF(TRIM(G350)="-", "N/A", IF(RIGHT(G350,1)=")",IF(RIGHT(G350,2)="T)",-1000000000000*VALUE(MID(G350,2,LEN(G350)-3)),IF(RIGHT(G350,2)="M)",-1000000*VALUE(MID(G350,2,LEN(G350)-3)),IF(RIGHT(G350,2)="B)",-1000000000*VALUE(MID(G350,2,LEN(G350)-3)),IF(RIGHT(G350,2)="k)",-1000*VALUE(MID(G350,2,LEN(G350)-3)),VALUE(SUBSTITUTE(G350,",","")))))),IF(RIGHT(G350,1)="T",1000000000000*VALUE(LEFT(G350,LEN(G350)-1)),IF(RIGHT(G350,1)="M",1000000*VALUE(LEFT(G350,LEN(G350)-1)),IF(RIGHT(G350,1)="B",1000000000*VALUE(LEFT(G350,LEN(G350)-1)),IF(RIGHT(G350,1)="%",0.01*VALUE(LEFT(G350,LEN(G350)-1)),IF(RIGHT(G350,1)="k",1000*VALUE(LEFT(G350,LEN(G350)-1)),VALUE(SUBSTITUTE(G350,",",""))))))))),"N/A")</f>
        <v/>
      </c>
      <c r="P350">
        <f>MAX(J350:N350)</f>
        <v/>
      </c>
      <c r="Q350">
        <f>IFERROR(J144+MATCH(P350,J350:N350,0)-1,"")</f>
        <v/>
      </c>
      <c r="R350">
        <f>IF(Q350="","",MIN(J350:N350))</f>
        <v/>
      </c>
      <c r="S350">
        <f>IFERROR(J144+MATCH(R350,J350:N350,0)-1,"")</f>
        <v/>
      </c>
      <c r="T350">
        <f>IFERROR(AVERAGE(J350:N350),"")</f>
        <v/>
      </c>
      <c r="U350">
        <f>IFERROR(STDEV(J350:N350),"")</f>
        <v/>
      </c>
      <c r="V350">
        <f>IFERROR(IF(C350="-","",IF(ISBLANK(B350),"",IF(OR(ISNUMBER(FIND("Growth",B350)),ISNUMBER(FIND("Margin",B350))),"",(J350-T350)/U350))),"")</f>
        <v/>
      </c>
      <c r="W350">
        <f>IFERROR(IF(OR(D350="-",ISBLANK(D350)),"",(K350-T350)/U350),"")</f>
        <v/>
      </c>
      <c r="X350">
        <f>IFERROR(IF(OR(E350="-",ISBLANK(E350)),"",(L350-T350)/U350),"")</f>
        <v/>
      </c>
      <c r="Y350">
        <f>IFERROR(IF(OR(F350="-",ISBLANK(F350)),"",(M350-T350)/U350),"")</f>
        <v/>
      </c>
      <c r="Z350">
        <f>IFERROR(IF(OR(G350="-",ISBLANK(G350)),"",(N350-T350)/U350),"")</f>
        <v/>
      </c>
      <c r="AA350">
        <f>IF(MAX(MAX(V350:Z350),ABS(MIN(V350:Z350)))=ABS(MIN(V350:Z350)),MIN(V350:Z350),MAX(V350:Z350))</f>
        <v/>
      </c>
      <c r="AB350">
        <f>IFERROR(V144+MATCH(AA350,V350:Z350,0)-1,"")</f>
        <v/>
      </c>
      <c r="AC350">
        <f>IF(AB350&lt;&gt;"",IF(S350=AB350,"Low",IF(AB350=Q350,"High","")),"")</f>
        <v/>
      </c>
      <c r="AE350">
        <f>IF(ISNUMBER(MATCH("N/A",J350:N350,0)),"",IFERROR((5 * SUMPRODUCT(J144:N144,J350:N350) - PRODUCT(SUM(J144:N144),SUM(J350:N350))) / ((5 * SUM((J144^2)+(K144^2)+(L144^2)+(M144^2)+(N144^2))) - SUM(J144:N144)^2),""))</f>
        <v/>
      </c>
      <c r="AF350">
        <f>IFERROR(CORREL(J144:N144,J350:N350),"")</f>
        <v/>
      </c>
      <c r="AZ350">
        <f>IF(Q350=S350,0,1)</f>
        <v/>
      </c>
      <c r="BA350">
        <f>IF(AZ350=1,IF(Q350="","",IF(Q350=N144,"Yes","No")),"")</f>
        <v/>
      </c>
      <c r="BB350">
        <f>IF(BA350="Yes",P350,"")</f>
        <v/>
      </c>
      <c r="BC350">
        <f>IF(AZ350=1,IF(S350="","",IF(S350=N144,"Yes","No")),"")</f>
        <v/>
      </c>
      <c r="BD350">
        <f>IF(BC350="Yes",R350,"")</f>
        <v/>
      </c>
      <c r="BE350">
        <f>IFERROR(IF(SIGN(AE350)=1,"Increasing",IF(SIGN(AE350)=-1,"Decreasing","")),"")</f>
        <v/>
      </c>
      <c r="BF350">
        <f>IF(OR(AND(BE350="Increasing",BA350="Yes"),AND(BE350="Decreasing",BC350="Yes")),"Yes","No")</f>
        <v/>
      </c>
      <c r="BG350">
        <f>IF(I350="pos_trend","Yes","No")</f>
        <v/>
      </c>
      <c r="BH350">
        <f>IF(AF350&lt;&gt;"",IF(ABS(AF350)&gt;0.8,"Yes","No"),"")</f>
        <v/>
      </c>
    </row>
    <row r="351" spans="1:60">
      <c r="I351">
        <f>IF(AND(K351&gt; J351, L351&gt; K351, M351&gt; L351, N351&gt; M351), "pos_trend", IF(AND(K351&lt; J351, L351&lt; K351, M351&lt; L351, N351&lt; M351), "neg_trend", "N/A"))</f>
        <v/>
      </c>
      <c r="J351">
        <f>IFERROR(IF(TRIM(C351)="-", "N/A", IF(RIGHT(C351,1)=")",IF(RIGHT(C351,2)="T)",-1000000000000*VALUE(MID(C351,2,LEN(C351)-3)),IF(RIGHT(C351,2)="M)",-1000000*VALUE(MID(C351,2,LEN(C351)-3)),IF(RIGHT(C351,2)="B)",-1000000000*VALUE(MID(C351,2,LEN(C351)-3)),IF(RIGHT(C351,2)="k)",-1000*VALUE(MID(C351,2,LEN(C351)-3)),VALUE(SUBSTITUTE(C351,",","")))))),IF(RIGHT(C351,1)="T",1000000000000*VALUE(LEFT(C351,LEN(C351)-1)),IF(RIGHT(C351,1)="M",1000000*VALUE(LEFT(C351,LEN(C351)-1)),IF(RIGHT(C351,1)="B",1000000000*VALUE(LEFT(C351,LEN(C351)-1)),IF(RIGHT(C351,1)="%",0.01*VALUE(LEFT(C351,LEN(C351)-1)),IF(RIGHT(C351,1)="k",1000*VALUE(LEFT(C351,LEN(C351)-1)),VALUE(SUBSTITUTE(C351,",",""))))))))),"N/A")</f>
        <v/>
      </c>
      <c r="K351">
        <f>IFERROR(IF(TRIM(D351)="-", "N/A", IF(RIGHT(D351,1)=")",IF(RIGHT(D351,2)="T)",-1000000000000*VALUE(MID(D351,2,LEN(D351)-3)),IF(RIGHT(D351,2)="M)",-1000000*VALUE(MID(D351,2,LEN(D351)-3)),IF(RIGHT(D351,2)="B)",-1000000000*VALUE(MID(D351,2,LEN(D351)-3)),IF(RIGHT(D351,2)="k)",-1000*VALUE(MID(D351,2,LEN(D351)-3)),VALUE(SUBSTITUTE(D351,",","")))))),IF(RIGHT(D351,1)="T",1000000000000*VALUE(LEFT(D351,LEN(D351)-1)),IF(RIGHT(D351,1)="M",1000000*VALUE(LEFT(D351,LEN(D351)-1)),IF(RIGHT(D351,1)="B",1000000000*VALUE(LEFT(D351,LEN(D351)-1)),IF(RIGHT(D351,1)="%",0.01*VALUE(LEFT(D351,LEN(D351)-1)),IF(RIGHT(D351,1)="k",1000*VALUE(LEFT(D351,LEN(D351)-1)),VALUE(SUBSTITUTE(D351,",",""))))))))),"N/A")</f>
        <v/>
      </c>
      <c r="L351">
        <f>IFERROR(IF(TRIM(E351)="-", "N/A", IF(RIGHT(E351,1)=")",IF(RIGHT(E351,2)="T)",-1000000000000*VALUE(MID(E351,2,LEN(E351)-3)),IF(RIGHT(E351,2)="M)",-1000000*VALUE(MID(E351,2,LEN(E351)-3)),IF(RIGHT(E351,2)="B)",-1000000000*VALUE(MID(E351,2,LEN(E351)-3)),IF(RIGHT(E351,2)="k)",-1000*VALUE(MID(E351,2,LEN(E351)-3)),VALUE(SUBSTITUTE(E351,",","")))))),IF(RIGHT(E351,1)="T",1000000000000*VALUE(LEFT(E351,LEN(E351)-1)),IF(RIGHT(E351,1)="M",1000000*VALUE(LEFT(E351,LEN(E351)-1)),IF(RIGHT(E351,1)="B",1000000000*VALUE(LEFT(E351,LEN(E351)-1)),IF(RIGHT(E351,1)="%",0.01*VALUE(LEFT(E351,LEN(E351)-1)),IF(RIGHT(E351,1)="k",1000*VALUE(LEFT(E351,LEN(E351)-1)),VALUE(SUBSTITUTE(E351,",",""))))))))),"N/A")</f>
        <v/>
      </c>
      <c r="M351">
        <f>IFERROR(IF(TRIM(F351)="-", "N/A", IF(RIGHT(F351,1)=")",IF(RIGHT(F351,2)="T)",-1000000000000*VALUE(MID(F351,2,LEN(F351)-3)),IF(RIGHT(F351,2)="M)",-1000000*VALUE(MID(F351,2,LEN(F351)-3)),IF(RIGHT(F351,2)="B)",-1000000000*VALUE(MID(F351,2,LEN(F351)-3)),IF(RIGHT(F351,2)="k)",-1000*VALUE(MID(F351,2,LEN(F351)-3)),VALUE(SUBSTITUTE(F351,",","")))))),IF(RIGHT(F351,1)="T",1000000000000*VALUE(LEFT(F351,LEN(F351)-1)),IF(RIGHT(F351,1)="M",1000000*VALUE(LEFT(F351,LEN(F351)-1)),IF(RIGHT(F351,1)="B",1000000000*VALUE(LEFT(F351,LEN(F351)-1)),IF(RIGHT(F351,1)="%",0.01*VALUE(LEFT(F351,LEN(F351)-1)),IF(RIGHT(F351,1)="k",1000*VALUE(LEFT(F351,LEN(F351)-1)),VALUE(SUBSTITUTE(F351,",",""))))))))),"N/A")</f>
        <v/>
      </c>
      <c r="N351">
        <f>IFERROR(IF(TRIM(G351)="-", "N/A", IF(RIGHT(G351,1)=")",IF(RIGHT(G351,2)="T)",-1000000000000*VALUE(MID(G351,2,LEN(G351)-3)),IF(RIGHT(G351,2)="M)",-1000000*VALUE(MID(G351,2,LEN(G351)-3)),IF(RIGHT(G351,2)="B)",-1000000000*VALUE(MID(G351,2,LEN(G351)-3)),IF(RIGHT(G351,2)="k)",-1000*VALUE(MID(G351,2,LEN(G351)-3)),VALUE(SUBSTITUTE(G351,",","")))))),IF(RIGHT(G351,1)="T",1000000000000*VALUE(LEFT(G351,LEN(G351)-1)),IF(RIGHT(G351,1)="M",1000000*VALUE(LEFT(G351,LEN(G351)-1)),IF(RIGHT(G351,1)="B",1000000000*VALUE(LEFT(G351,LEN(G351)-1)),IF(RIGHT(G351,1)="%",0.01*VALUE(LEFT(G351,LEN(G351)-1)),IF(RIGHT(G351,1)="k",1000*VALUE(LEFT(G351,LEN(G351)-1)),VALUE(SUBSTITUTE(G351,",",""))))))))),"N/A")</f>
        <v/>
      </c>
      <c r="P351">
        <f>MAX(J351:N351)</f>
        <v/>
      </c>
      <c r="Q351">
        <f>IFERROR(J144+MATCH(P351,J351:N351,0)-1,"")</f>
        <v/>
      </c>
      <c r="R351">
        <f>IF(Q351="","",MIN(J351:N351))</f>
        <v/>
      </c>
      <c r="S351">
        <f>IFERROR(J144+MATCH(R351,J351:N351,0)-1,"")</f>
        <v/>
      </c>
      <c r="T351">
        <f>IFERROR(AVERAGE(J351:N351),"")</f>
        <v/>
      </c>
      <c r="U351">
        <f>IFERROR(STDEV(J351:N351),"")</f>
        <v/>
      </c>
      <c r="V351">
        <f>IFERROR(IF(C351="-","",IF(ISBLANK(B351),"",IF(OR(ISNUMBER(FIND("Growth",B351)),ISNUMBER(FIND("Margin",B351))),"",(J351-T351)/U351))),"")</f>
        <v/>
      </c>
      <c r="W351">
        <f>IFERROR(IF(OR(D351="-",ISBLANK(D351)),"",(K351-T351)/U351),"")</f>
        <v/>
      </c>
      <c r="X351">
        <f>IFERROR(IF(OR(E351="-",ISBLANK(E351)),"",(L351-T351)/U351),"")</f>
        <v/>
      </c>
      <c r="Y351">
        <f>IFERROR(IF(OR(F351="-",ISBLANK(F351)),"",(M351-T351)/U351),"")</f>
        <v/>
      </c>
      <c r="Z351">
        <f>IFERROR(IF(OR(G351="-",ISBLANK(G351)),"",(N351-T351)/U351),"")</f>
        <v/>
      </c>
      <c r="AA351">
        <f>IF(MAX(MAX(V351:Z351),ABS(MIN(V351:Z351)))=ABS(MIN(V351:Z351)),MIN(V351:Z351),MAX(V351:Z351))</f>
        <v/>
      </c>
      <c r="AB351">
        <f>IFERROR(V144+MATCH(AA351,V351:Z351,0)-1,"")</f>
        <v/>
      </c>
      <c r="AC351">
        <f>IF(AB351&lt;&gt;"",IF(S351=AB351,"Low",IF(AB351=Q351,"High","")),"")</f>
        <v/>
      </c>
      <c r="AE351">
        <f>IF(ISNUMBER(MATCH("N/A",J351:N351,0)),"",IFERROR((5 * SUMPRODUCT(J144:N144,J351:N351) - PRODUCT(SUM(J144:N144),SUM(J351:N351))) / ((5 * SUM((J144^2)+(K144^2)+(L144^2)+(M144^2)+(N144^2))) - SUM(J144:N144)^2),""))</f>
        <v/>
      </c>
      <c r="AF351">
        <f>IFERROR(CORREL(J144:N144,J351:N351),"")</f>
        <v/>
      </c>
      <c r="AZ351">
        <f>IF(Q351=S351,0,1)</f>
        <v/>
      </c>
      <c r="BA351">
        <f>IF(AZ351=1,IF(Q351="","",IF(Q351=N144,"Yes","No")),"")</f>
        <v/>
      </c>
      <c r="BB351">
        <f>IF(BA351="Yes",P351,"")</f>
        <v/>
      </c>
      <c r="BC351">
        <f>IF(AZ351=1,IF(S351="","",IF(S351=N144,"Yes","No")),"")</f>
        <v/>
      </c>
      <c r="BD351">
        <f>IF(BC351="Yes",R351,"")</f>
        <v/>
      </c>
      <c r="BE351">
        <f>IFERROR(IF(SIGN(AE351)=1,"Increasing",IF(SIGN(AE351)=-1,"Decreasing","")),"")</f>
        <v/>
      </c>
      <c r="BF351">
        <f>IF(OR(AND(BE351="Increasing",BA351="Yes"),AND(BE351="Decreasing",BC351="Yes")),"Yes","No")</f>
        <v/>
      </c>
      <c r="BG351">
        <f>IF(I351="pos_trend","Yes","No")</f>
        <v/>
      </c>
      <c r="BH351">
        <f>IF(AF351&lt;&gt;"",IF(ABS(AF351)&gt;0.8,"Yes","No"),"")</f>
        <v/>
      </c>
    </row>
    <row r="352" spans="1:60">
      <c r="I352">
        <f>IF(AND(K352&gt; J352, L352&gt; K352, M352&gt; L352, N352&gt; M352), "pos_trend", IF(AND(K352&lt; J352, L352&lt; K352, M352&lt; L352, N352&lt; M352), "neg_trend", "N/A"))</f>
        <v/>
      </c>
      <c r="J352">
        <f>IFERROR(IF(TRIM(C352)="-", "N/A", IF(RIGHT(C352,1)=")",IF(RIGHT(C352,2)="T)",-1000000000000*VALUE(MID(C352,2,LEN(C352)-3)),IF(RIGHT(C352,2)="M)",-1000000*VALUE(MID(C352,2,LEN(C352)-3)),IF(RIGHT(C352,2)="B)",-1000000000*VALUE(MID(C352,2,LEN(C352)-3)),IF(RIGHT(C352,2)="k)",-1000*VALUE(MID(C352,2,LEN(C352)-3)),VALUE(SUBSTITUTE(C352,",","")))))),IF(RIGHT(C352,1)="T",1000000000000*VALUE(LEFT(C352,LEN(C352)-1)),IF(RIGHT(C352,1)="M",1000000*VALUE(LEFT(C352,LEN(C352)-1)),IF(RIGHT(C352,1)="B",1000000000*VALUE(LEFT(C352,LEN(C352)-1)),IF(RIGHT(C352,1)="%",0.01*VALUE(LEFT(C352,LEN(C352)-1)),IF(RIGHT(C352,1)="k",1000*VALUE(LEFT(C352,LEN(C352)-1)),VALUE(SUBSTITUTE(C352,",",""))))))))),"N/A")</f>
        <v/>
      </c>
      <c r="K352">
        <f>IFERROR(IF(TRIM(D352)="-", "N/A", IF(RIGHT(D352,1)=")",IF(RIGHT(D352,2)="T)",-1000000000000*VALUE(MID(D352,2,LEN(D352)-3)),IF(RIGHT(D352,2)="M)",-1000000*VALUE(MID(D352,2,LEN(D352)-3)),IF(RIGHT(D352,2)="B)",-1000000000*VALUE(MID(D352,2,LEN(D352)-3)),IF(RIGHT(D352,2)="k)",-1000*VALUE(MID(D352,2,LEN(D352)-3)),VALUE(SUBSTITUTE(D352,",","")))))),IF(RIGHT(D352,1)="T",1000000000000*VALUE(LEFT(D352,LEN(D352)-1)),IF(RIGHT(D352,1)="M",1000000*VALUE(LEFT(D352,LEN(D352)-1)),IF(RIGHT(D352,1)="B",1000000000*VALUE(LEFT(D352,LEN(D352)-1)),IF(RIGHT(D352,1)="%",0.01*VALUE(LEFT(D352,LEN(D352)-1)),IF(RIGHT(D352,1)="k",1000*VALUE(LEFT(D352,LEN(D352)-1)),VALUE(SUBSTITUTE(D352,",",""))))))))),"N/A")</f>
        <v/>
      </c>
      <c r="L352">
        <f>IFERROR(IF(TRIM(E352)="-", "N/A", IF(RIGHT(E352,1)=")",IF(RIGHT(E352,2)="T)",-1000000000000*VALUE(MID(E352,2,LEN(E352)-3)),IF(RIGHT(E352,2)="M)",-1000000*VALUE(MID(E352,2,LEN(E352)-3)),IF(RIGHT(E352,2)="B)",-1000000000*VALUE(MID(E352,2,LEN(E352)-3)),IF(RIGHT(E352,2)="k)",-1000*VALUE(MID(E352,2,LEN(E352)-3)),VALUE(SUBSTITUTE(E352,",","")))))),IF(RIGHT(E352,1)="T",1000000000000*VALUE(LEFT(E352,LEN(E352)-1)),IF(RIGHT(E352,1)="M",1000000*VALUE(LEFT(E352,LEN(E352)-1)),IF(RIGHT(E352,1)="B",1000000000*VALUE(LEFT(E352,LEN(E352)-1)),IF(RIGHT(E352,1)="%",0.01*VALUE(LEFT(E352,LEN(E352)-1)),IF(RIGHT(E352,1)="k",1000*VALUE(LEFT(E352,LEN(E352)-1)),VALUE(SUBSTITUTE(E352,",",""))))))))),"N/A")</f>
        <v/>
      </c>
      <c r="M352">
        <f>IFERROR(IF(TRIM(F352)="-", "N/A", IF(RIGHT(F352,1)=")",IF(RIGHT(F352,2)="T)",-1000000000000*VALUE(MID(F352,2,LEN(F352)-3)),IF(RIGHT(F352,2)="M)",-1000000*VALUE(MID(F352,2,LEN(F352)-3)),IF(RIGHT(F352,2)="B)",-1000000000*VALUE(MID(F352,2,LEN(F352)-3)),IF(RIGHT(F352,2)="k)",-1000*VALUE(MID(F352,2,LEN(F352)-3)),VALUE(SUBSTITUTE(F352,",","")))))),IF(RIGHT(F352,1)="T",1000000000000*VALUE(LEFT(F352,LEN(F352)-1)),IF(RIGHT(F352,1)="M",1000000*VALUE(LEFT(F352,LEN(F352)-1)),IF(RIGHT(F352,1)="B",1000000000*VALUE(LEFT(F352,LEN(F352)-1)),IF(RIGHT(F352,1)="%",0.01*VALUE(LEFT(F352,LEN(F352)-1)),IF(RIGHT(F352,1)="k",1000*VALUE(LEFT(F352,LEN(F352)-1)),VALUE(SUBSTITUTE(F352,",",""))))))))),"N/A")</f>
        <v/>
      </c>
      <c r="N352">
        <f>IFERROR(IF(TRIM(G352)="-", "N/A", IF(RIGHT(G352,1)=")",IF(RIGHT(G352,2)="T)",-1000000000000*VALUE(MID(G352,2,LEN(G352)-3)),IF(RIGHT(G352,2)="M)",-1000000*VALUE(MID(G352,2,LEN(G352)-3)),IF(RIGHT(G352,2)="B)",-1000000000*VALUE(MID(G352,2,LEN(G352)-3)),IF(RIGHT(G352,2)="k)",-1000*VALUE(MID(G352,2,LEN(G352)-3)),VALUE(SUBSTITUTE(G352,",","")))))),IF(RIGHT(G352,1)="T",1000000000000*VALUE(LEFT(G352,LEN(G352)-1)),IF(RIGHT(G352,1)="M",1000000*VALUE(LEFT(G352,LEN(G352)-1)),IF(RIGHT(G352,1)="B",1000000000*VALUE(LEFT(G352,LEN(G352)-1)),IF(RIGHT(G352,1)="%",0.01*VALUE(LEFT(G352,LEN(G352)-1)),IF(RIGHT(G352,1)="k",1000*VALUE(LEFT(G352,LEN(G352)-1)),VALUE(SUBSTITUTE(G352,",",""))))))))),"N/A")</f>
        <v/>
      </c>
      <c r="P352">
        <f>MAX(J352:N352)</f>
        <v/>
      </c>
      <c r="Q352">
        <f>IFERROR(J144+MATCH(P352,J352:N352,0)-1,"")</f>
        <v/>
      </c>
      <c r="R352">
        <f>IF(Q352="","",MIN(J352:N352))</f>
        <v/>
      </c>
      <c r="S352">
        <f>IFERROR(J144+MATCH(R352,J352:N352,0)-1,"")</f>
        <v/>
      </c>
      <c r="T352">
        <f>IFERROR(AVERAGE(J352:N352),"")</f>
        <v/>
      </c>
      <c r="U352">
        <f>IFERROR(STDEV(J352:N352),"")</f>
        <v/>
      </c>
      <c r="V352">
        <f>IFERROR(IF(C352="-","",IF(ISBLANK(B352),"",IF(OR(ISNUMBER(FIND("Growth",B352)),ISNUMBER(FIND("Margin",B352))),"",(J352-T352)/U352))),"")</f>
        <v/>
      </c>
      <c r="W352">
        <f>IFERROR(IF(OR(D352="-",ISBLANK(D352)),"",(K352-T352)/U352),"")</f>
        <v/>
      </c>
      <c r="X352">
        <f>IFERROR(IF(OR(E352="-",ISBLANK(E352)),"",(L352-T352)/U352),"")</f>
        <v/>
      </c>
      <c r="Y352">
        <f>IFERROR(IF(OR(F352="-",ISBLANK(F352)),"",(M352-T352)/U352),"")</f>
        <v/>
      </c>
      <c r="Z352">
        <f>IFERROR(IF(OR(G352="-",ISBLANK(G352)),"",(N352-T352)/U352),"")</f>
        <v/>
      </c>
      <c r="AA352">
        <f>IF(MAX(MAX(V352:Z352),ABS(MIN(V352:Z352)))=ABS(MIN(V352:Z352)),MIN(V352:Z352),MAX(V352:Z352))</f>
        <v/>
      </c>
      <c r="AB352">
        <f>IFERROR(V144+MATCH(AA352,V352:Z352,0)-1,"")</f>
        <v/>
      </c>
      <c r="AC352">
        <f>IF(AB352&lt;&gt;"",IF(S352=AB352,"Low",IF(AB352=Q352,"High","")),"")</f>
        <v/>
      </c>
      <c r="AE352">
        <f>IF(ISNUMBER(MATCH("N/A",J352:N352,0)),"",IFERROR((5 * SUMPRODUCT(J144:N144,J352:N352) - PRODUCT(SUM(J144:N144),SUM(J352:N352))) / ((5 * SUM((J144^2)+(K144^2)+(L144^2)+(M144^2)+(N144^2))) - SUM(J144:N144)^2),""))</f>
        <v/>
      </c>
      <c r="AF352">
        <f>IFERROR(CORREL(J144:N144,J352:N352),"")</f>
        <v/>
      </c>
      <c r="AZ352">
        <f>IF(Q352=S352,0,1)</f>
        <v/>
      </c>
      <c r="BA352">
        <f>IF(AZ352=1,IF(Q352="","",IF(Q352=N144,"Yes","No")),"")</f>
        <v/>
      </c>
      <c r="BB352">
        <f>IF(BA352="Yes",P352,"")</f>
        <v/>
      </c>
      <c r="BC352">
        <f>IF(AZ352=1,IF(S352="","",IF(S352=N144,"Yes","No")),"")</f>
        <v/>
      </c>
      <c r="BD352">
        <f>IF(BC352="Yes",R352,"")</f>
        <v/>
      </c>
      <c r="BE352">
        <f>IFERROR(IF(SIGN(AE352)=1,"Increasing",IF(SIGN(AE352)=-1,"Decreasing","")),"")</f>
        <v/>
      </c>
      <c r="BF352">
        <f>IF(OR(AND(BE352="Increasing",BA352="Yes"),AND(BE352="Decreasing",BC352="Yes")),"Yes","No")</f>
        <v/>
      </c>
      <c r="BG352">
        <f>IF(I352="pos_trend","Yes","No")</f>
        <v/>
      </c>
      <c r="BH352">
        <f>IF(AF352&lt;&gt;"",IF(ABS(AF352)&gt;0.8,"Yes","No"),"")</f>
        <v/>
      </c>
    </row>
    <row r="353" spans="1:60">
      <c r="I353">
        <f>IF(AND(K353&gt; J353, L353&gt; K353, M353&gt; L353, N353&gt; M353), "pos_trend", IF(AND(K353&lt; J353, L353&lt; K353, M353&lt; L353, N353&lt; M353), "neg_trend", "N/A"))</f>
        <v/>
      </c>
      <c r="J353">
        <f>IFERROR(IF(TRIM(C353)="-", "N/A", IF(RIGHT(C353,1)=")",IF(RIGHT(C353,2)="T)",-1000000000000*VALUE(MID(C353,2,LEN(C353)-3)),IF(RIGHT(C353,2)="M)",-1000000*VALUE(MID(C353,2,LEN(C353)-3)),IF(RIGHT(C353,2)="B)",-1000000000*VALUE(MID(C353,2,LEN(C353)-3)),IF(RIGHT(C353,2)="k)",-1000*VALUE(MID(C353,2,LEN(C353)-3)),VALUE(SUBSTITUTE(C353,",","")))))),IF(RIGHT(C353,1)="T",1000000000000*VALUE(LEFT(C353,LEN(C353)-1)),IF(RIGHT(C353,1)="M",1000000*VALUE(LEFT(C353,LEN(C353)-1)),IF(RIGHT(C353,1)="B",1000000000*VALUE(LEFT(C353,LEN(C353)-1)),IF(RIGHT(C353,1)="%",0.01*VALUE(LEFT(C353,LEN(C353)-1)),IF(RIGHT(C353,1)="k",1000*VALUE(LEFT(C353,LEN(C353)-1)),VALUE(SUBSTITUTE(C353,",",""))))))))),"N/A")</f>
        <v/>
      </c>
      <c r="K353">
        <f>IFERROR(IF(TRIM(D353)="-", "N/A", IF(RIGHT(D353,1)=")",IF(RIGHT(D353,2)="T)",-1000000000000*VALUE(MID(D353,2,LEN(D353)-3)),IF(RIGHT(D353,2)="M)",-1000000*VALUE(MID(D353,2,LEN(D353)-3)),IF(RIGHT(D353,2)="B)",-1000000000*VALUE(MID(D353,2,LEN(D353)-3)),IF(RIGHT(D353,2)="k)",-1000*VALUE(MID(D353,2,LEN(D353)-3)),VALUE(SUBSTITUTE(D353,",","")))))),IF(RIGHT(D353,1)="T",1000000000000*VALUE(LEFT(D353,LEN(D353)-1)),IF(RIGHT(D353,1)="M",1000000*VALUE(LEFT(D353,LEN(D353)-1)),IF(RIGHT(D353,1)="B",1000000000*VALUE(LEFT(D353,LEN(D353)-1)),IF(RIGHT(D353,1)="%",0.01*VALUE(LEFT(D353,LEN(D353)-1)),IF(RIGHT(D353,1)="k",1000*VALUE(LEFT(D353,LEN(D353)-1)),VALUE(SUBSTITUTE(D353,",",""))))))))),"N/A")</f>
        <v/>
      </c>
      <c r="L353">
        <f>IFERROR(IF(TRIM(E353)="-", "N/A", IF(RIGHT(E353,1)=")",IF(RIGHT(E353,2)="T)",-1000000000000*VALUE(MID(E353,2,LEN(E353)-3)),IF(RIGHT(E353,2)="M)",-1000000*VALUE(MID(E353,2,LEN(E353)-3)),IF(RIGHT(E353,2)="B)",-1000000000*VALUE(MID(E353,2,LEN(E353)-3)),IF(RIGHT(E353,2)="k)",-1000*VALUE(MID(E353,2,LEN(E353)-3)),VALUE(SUBSTITUTE(E353,",","")))))),IF(RIGHT(E353,1)="T",1000000000000*VALUE(LEFT(E353,LEN(E353)-1)),IF(RIGHT(E353,1)="M",1000000*VALUE(LEFT(E353,LEN(E353)-1)),IF(RIGHT(E353,1)="B",1000000000*VALUE(LEFT(E353,LEN(E353)-1)),IF(RIGHT(E353,1)="%",0.01*VALUE(LEFT(E353,LEN(E353)-1)),IF(RIGHT(E353,1)="k",1000*VALUE(LEFT(E353,LEN(E353)-1)),VALUE(SUBSTITUTE(E353,",",""))))))))),"N/A")</f>
        <v/>
      </c>
      <c r="M353">
        <f>IFERROR(IF(TRIM(F353)="-", "N/A", IF(RIGHT(F353,1)=")",IF(RIGHT(F353,2)="T)",-1000000000000*VALUE(MID(F353,2,LEN(F353)-3)),IF(RIGHT(F353,2)="M)",-1000000*VALUE(MID(F353,2,LEN(F353)-3)),IF(RIGHT(F353,2)="B)",-1000000000*VALUE(MID(F353,2,LEN(F353)-3)),IF(RIGHT(F353,2)="k)",-1000*VALUE(MID(F353,2,LEN(F353)-3)),VALUE(SUBSTITUTE(F353,",","")))))),IF(RIGHT(F353,1)="T",1000000000000*VALUE(LEFT(F353,LEN(F353)-1)),IF(RIGHT(F353,1)="M",1000000*VALUE(LEFT(F353,LEN(F353)-1)),IF(RIGHT(F353,1)="B",1000000000*VALUE(LEFT(F353,LEN(F353)-1)),IF(RIGHT(F353,1)="%",0.01*VALUE(LEFT(F353,LEN(F353)-1)),IF(RIGHT(F353,1)="k",1000*VALUE(LEFT(F353,LEN(F353)-1)),VALUE(SUBSTITUTE(F353,",",""))))))))),"N/A")</f>
        <v/>
      </c>
      <c r="N353">
        <f>IFERROR(IF(TRIM(G353)="-", "N/A", IF(RIGHT(G353,1)=")",IF(RIGHT(G353,2)="T)",-1000000000000*VALUE(MID(G353,2,LEN(G353)-3)),IF(RIGHT(G353,2)="M)",-1000000*VALUE(MID(G353,2,LEN(G353)-3)),IF(RIGHT(G353,2)="B)",-1000000000*VALUE(MID(G353,2,LEN(G353)-3)),IF(RIGHT(G353,2)="k)",-1000*VALUE(MID(G353,2,LEN(G353)-3)),VALUE(SUBSTITUTE(G353,",","")))))),IF(RIGHT(G353,1)="T",1000000000000*VALUE(LEFT(G353,LEN(G353)-1)),IF(RIGHT(G353,1)="M",1000000*VALUE(LEFT(G353,LEN(G353)-1)),IF(RIGHT(G353,1)="B",1000000000*VALUE(LEFT(G353,LEN(G353)-1)),IF(RIGHT(G353,1)="%",0.01*VALUE(LEFT(G353,LEN(G353)-1)),IF(RIGHT(G353,1)="k",1000*VALUE(LEFT(G353,LEN(G353)-1)),VALUE(SUBSTITUTE(G353,",",""))))))))),"N/A")</f>
        <v/>
      </c>
      <c r="P353">
        <f>MAX(J353:N353)</f>
        <v/>
      </c>
      <c r="Q353">
        <f>IFERROR(J144+MATCH(P353,J353:N353,0)-1,"")</f>
        <v/>
      </c>
      <c r="R353">
        <f>IF(Q353="","",MIN(J353:N353))</f>
        <v/>
      </c>
      <c r="T353">
        <f>IFERROR(AVERAGE(J353:N353),"")</f>
        <v/>
      </c>
      <c r="U353">
        <f>IFERROR(STDEV(J353:N353),"")</f>
        <v/>
      </c>
      <c r="V353">
        <f>IFERROR(IF(C353="-","",IF(ISBLANK(B353),"",IF(OR(ISNUMBER(FIND("Growth",B353)),ISNUMBER(FIND("Margin",B353))),"",(J353-T353)/U353))),"")</f>
        <v/>
      </c>
      <c r="W353">
        <f>IFERROR(IF(OR(D353="-",ISBLANK(D353)),"",(K353-T353)/U353),"")</f>
        <v/>
      </c>
      <c r="X353">
        <f>IFERROR(IF(OR(E353="-",ISBLANK(E353)),"",(L353-T353)/U353),"")</f>
        <v/>
      </c>
      <c r="Y353">
        <f>IFERROR(IF(OR(F353="-",ISBLANK(F353)),"",(M353-T353)/U353),"")</f>
        <v/>
      </c>
      <c r="Z353">
        <f>IFERROR(IF(OR(G353="-",ISBLANK(G353)),"",(N353-T353)/U353),"")</f>
        <v/>
      </c>
      <c r="AA353">
        <f>IF(MAX(MAX(V353:Z353),ABS(MIN(V353:Z353)))=ABS(MIN(V353:Z353)),MIN(V353:Z353),MAX(V353:Z353))</f>
        <v/>
      </c>
      <c r="AB353">
        <f>IFERROR(V144+MATCH(AA353,V353:Z353,0)-1,"")</f>
        <v/>
      </c>
      <c r="AC353">
        <f>IF(S353=AB353,"Low",IF(AB353=Q353,"High",""))</f>
        <v/>
      </c>
    </row>
    <row r="354" spans="1:60">
      <c r="I354">
        <f>IF(AND(K354&gt; J354, L354&gt; K354, M354&gt; L354, N354&gt; M354), "pos_trend", IF(AND(K354&lt; J354, L354&lt; K354, M354&lt; L354, N354&lt; M354), "neg_trend", "N/A"))</f>
        <v/>
      </c>
      <c r="J354">
        <f>IFERROR(IF(TRIM(C354)="-", "N/A", IF(RIGHT(C354,1)=")",IF(RIGHT(C354,2)="T)",-1000000000000*VALUE(MID(C354,2,LEN(C354)-3)),IF(RIGHT(C354,2)="M)",-1000000*VALUE(MID(C354,2,LEN(C354)-3)),IF(RIGHT(C354,2)="B)",-1000000000*VALUE(MID(C354,2,LEN(C354)-3)),IF(RIGHT(C354,2)="k)",-1000*VALUE(MID(C354,2,LEN(C354)-3)),VALUE(SUBSTITUTE(C354,",","")))))),IF(RIGHT(C354,1)="T",1000000000000*VALUE(LEFT(C354,LEN(C354)-1)),IF(RIGHT(C354,1)="M",1000000*VALUE(LEFT(C354,LEN(C354)-1)),IF(RIGHT(C354,1)="B",1000000000*VALUE(LEFT(C354,LEN(C354)-1)),IF(RIGHT(C354,1)="%",0.01*VALUE(LEFT(C354,LEN(C354)-1)),IF(RIGHT(C354,1)="k",1000*VALUE(LEFT(C354,LEN(C354)-1)),VALUE(SUBSTITUTE(C354,",",""))))))))),"N/A")</f>
        <v/>
      </c>
      <c r="K354">
        <f>IFERROR(IF(TRIM(D354)="-", "N/A", IF(RIGHT(D354,1)=")",IF(RIGHT(D354,2)="T)",-1000000000000*VALUE(MID(D354,2,LEN(D354)-3)),IF(RIGHT(D354,2)="M)",-1000000*VALUE(MID(D354,2,LEN(D354)-3)),IF(RIGHT(D354,2)="B)",-1000000000*VALUE(MID(D354,2,LEN(D354)-3)),IF(RIGHT(D354,2)="k)",-1000*VALUE(MID(D354,2,LEN(D354)-3)),VALUE(SUBSTITUTE(D354,",","")))))),IF(RIGHT(D354,1)="T",1000000000000*VALUE(LEFT(D354,LEN(D354)-1)),IF(RIGHT(D354,1)="M",1000000*VALUE(LEFT(D354,LEN(D354)-1)),IF(RIGHT(D354,1)="B",1000000000*VALUE(LEFT(D354,LEN(D354)-1)),IF(RIGHT(D354,1)="%",0.01*VALUE(LEFT(D354,LEN(D354)-1)),IF(RIGHT(D354,1)="k",1000*VALUE(LEFT(D354,LEN(D354)-1)),VALUE(SUBSTITUTE(D354,",",""))))))))),"N/A")</f>
        <v/>
      </c>
      <c r="L354">
        <f>IFERROR(IF(TRIM(E354)="-", "N/A", IF(RIGHT(E354,1)=")",IF(RIGHT(E354,2)="T)",-1000000000000*VALUE(MID(E354,2,LEN(E354)-3)),IF(RIGHT(E354,2)="M)",-1000000*VALUE(MID(E354,2,LEN(E354)-3)),IF(RIGHT(E354,2)="B)",-1000000000*VALUE(MID(E354,2,LEN(E354)-3)),IF(RIGHT(E354,2)="k)",-1000*VALUE(MID(E354,2,LEN(E354)-3)),VALUE(SUBSTITUTE(E354,",","")))))),IF(RIGHT(E354,1)="T",1000000000000*VALUE(LEFT(E354,LEN(E354)-1)),IF(RIGHT(E354,1)="M",1000000*VALUE(LEFT(E354,LEN(E354)-1)),IF(RIGHT(E354,1)="B",1000000000*VALUE(LEFT(E354,LEN(E354)-1)),IF(RIGHT(E354,1)="%",0.01*VALUE(LEFT(E354,LEN(E354)-1)),IF(RIGHT(E354,1)="k",1000*VALUE(LEFT(E354,LEN(E354)-1)),VALUE(SUBSTITUTE(E354,",",""))))))))),"N/A")</f>
        <v/>
      </c>
      <c r="M354">
        <f>IFERROR(IF(TRIM(F354)="-", "N/A", IF(RIGHT(F354,1)=")",IF(RIGHT(F354,2)="T)",-1000000000000*VALUE(MID(F354,2,LEN(F354)-3)),IF(RIGHT(F354,2)="M)",-1000000*VALUE(MID(F354,2,LEN(F354)-3)),IF(RIGHT(F354,2)="B)",-1000000000*VALUE(MID(F354,2,LEN(F354)-3)),IF(RIGHT(F354,2)="k)",-1000*VALUE(MID(F354,2,LEN(F354)-3)),VALUE(SUBSTITUTE(F354,",","")))))),IF(RIGHT(F354,1)="T",1000000000000*VALUE(LEFT(F354,LEN(F354)-1)),IF(RIGHT(F354,1)="M",1000000*VALUE(LEFT(F354,LEN(F354)-1)),IF(RIGHT(F354,1)="B",1000000000*VALUE(LEFT(F354,LEN(F354)-1)),IF(RIGHT(F354,1)="%",0.01*VALUE(LEFT(F354,LEN(F354)-1)),IF(RIGHT(F354,1)="k",1000*VALUE(LEFT(F354,LEN(F354)-1)),VALUE(SUBSTITUTE(F354,",",""))))))))),"N/A")</f>
        <v/>
      </c>
      <c r="N354">
        <f>IFERROR(IF(TRIM(G354)="-", "N/A", IF(RIGHT(G354,1)=")",IF(RIGHT(G354,2)="T)",-1000000000000*VALUE(MID(G354,2,LEN(G354)-3)),IF(RIGHT(G354,2)="M)",-1000000*VALUE(MID(G354,2,LEN(G354)-3)),IF(RIGHT(G354,2)="B)",-1000000000*VALUE(MID(G354,2,LEN(G354)-3)),IF(RIGHT(G354,2)="k)",-1000*VALUE(MID(G354,2,LEN(G354)-3)),VALUE(SUBSTITUTE(G354,",","")))))),IF(RIGHT(G354,1)="T",1000000000000*VALUE(LEFT(G354,LEN(G354)-1)),IF(RIGHT(G354,1)="M",1000000*VALUE(LEFT(G354,LEN(G354)-1)),IF(RIGHT(G354,1)="B",1000000000*VALUE(LEFT(G354,LEN(G354)-1)),IF(RIGHT(G354,1)="%",0.01*VALUE(LEFT(G354,LEN(G354)-1)),IF(RIGHT(G354,1)="k",1000*VALUE(LEFT(G354,LEN(G354)-1)),VALUE(SUBSTITUTE(G354,",",""))))))))),"N/A")</f>
        <v/>
      </c>
      <c r="V354">
        <f>MAX(V145:V353)</f>
        <v/>
      </c>
      <c r="W354">
        <f>MAX(W145:W353)</f>
        <v/>
      </c>
      <c r="X354">
        <f>MAX(X145:X353)</f>
        <v/>
      </c>
      <c r="Y354">
        <f>MAX(Y145:Y353)</f>
        <v/>
      </c>
      <c r="Z354">
        <f>MAX(Z145:Z353)</f>
        <v/>
      </c>
    </row>
    <row r="355" spans="1:60">
      <c r="I355">
        <f>IF(AND(K355&gt; J355, L355&gt; K355, M355&gt; L355, N355&gt; M355), "pos_trend", IF(AND(K355&lt; J355, L355&lt; K355, M355&lt; L355, N355&lt; M355), "neg_trend", "N/A"))</f>
        <v/>
      </c>
      <c r="J355">
        <f>IFERROR(IF(TRIM(C355)="-", "N/A", IF(RIGHT(C355,1)=")",IF(RIGHT(C355,2)="T)",-1000000000000*VALUE(MID(C355,2,LEN(C355)-3)),IF(RIGHT(C355,2)="M)",-1000000*VALUE(MID(C355,2,LEN(C355)-3)),IF(RIGHT(C355,2)="B)",-1000000000*VALUE(MID(C355,2,LEN(C355)-3)),IF(RIGHT(C355,2)="k)",-1000*VALUE(MID(C355,2,LEN(C355)-3)),VALUE(SUBSTITUTE(C355,",","")))))),IF(RIGHT(C355,1)="T",1000000000000*VALUE(LEFT(C355,LEN(C355)-1)),IF(RIGHT(C355,1)="M",1000000*VALUE(LEFT(C355,LEN(C355)-1)),IF(RIGHT(C355,1)="B",1000000000*VALUE(LEFT(C355,LEN(C355)-1)),IF(RIGHT(C355,1)="%",0.01*VALUE(LEFT(C355,LEN(C355)-1)),IF(RIGHT(C355,1)="k",1000*VALUE(LEFT(C355,LEN(C355)-1)),VALUE(SUBSTITUTE(C355,",",""))))))))),"N/A")</f>
        <v/>
      </c>
      <c r="K355">
        <f>IFERROR(IF(TRIM(D355)="-", "N/A", IF(RIGHT(D355,1)=")",IF(RIGHT(D355,2)="T)",-1000000000000*VALUE(MID(D355,2,LEN(D355)-3)),IF(RIGHT(D355,2)="M)",-1000000*VALUE(MID(D355,2,LEN(D355)-3)),IF(RIGHT(D355,2)="B)",-1000000000*VALUE(MID(D355,2,LEN(D355)-3)),IF(RIGHT(D355,2)="k)",-1000*VALUE(MID(D355,2,LEN(D355)-3)),VALUE(SUBSTITUTE(D355,",","")))))),IF(RIGHT(D355,1)="T",1000000000000*VALUE(LEFT(D355,LEN(D355)-1)),IF(RIGHT(D355,1)="M",1000000*VALUE(LEFT(D355,LEN(D355)-1)),IF(RIGHT(D355,1)="B",1000000000*VALUE(LEFT(D355,LEN(D355)-1)),IF(RIGHT(D355,1)="%",0.01*VALUE(LEFT(D355,LEN(D355)-1)),IF(RIGHT(D355,1)="k",1000*VALUE(LEFT(D355,LEN(D355)-1)),VALUE(SUBSTITUTE(D355,",",""))))))))),"N/A")</f>
        <v/>
      </c>
      <c r="L355">
        <f>IFERROR(IF(TRIM(E355)="-", "N/A", IF(RIGHT(E355,1)=")",IF(RIGHT(E355,2)="T)",-1000000000000*VALUE(MID(E355,2,LEN(E355)-3)),IF(RIGHT(E355,2)="M)",-1000000*VALUE(MID(E355,2,LEN(E355)-3)),IF(RIGHT(E355,2)="B)",-1000000000*VALUE(MID(E355,2,LEN(E355)-3)),IF(RIGHT(E355,2)="k)",-1000*VALUE(MID(E355,2,LEN(E355)-3)),VALUE(SUBSTITUTE(E355,",","")))))),IF(RIGHT(E355,1)="T",1000000000000*VALUE(LEFT(E355,LEN(E355)-1)),IF(RIGHT(E355,1)="M",1000000*VALUE(LEFT(E355,LEN(E355)-1)),IF(RIGHT(E355,1)="B",1000000000*VALUE(LEFT(E355,LEN(E355)-1)),IF(RIGHT(E355,1)="%",0.01*VALUE(LEFT(E355,LEN(E355)-1)),IF(RIGHT(E355,1)="k",1000*VALUE(LEFT(E355,LEN(E355)-1)),VALUE(SUBSTITUTE(E355,",",""))))))))),"N/A")</f>
        <v/>
      </c>
      <c r="M355">
        <f>IFERROR(IF(TRIM(F355)="-", "N/A", IF(RIGHT(F355,1)=")",IF(RIGHT(F355,2)="T)",-1000000000000*VALUE(MID(F355,2,LEN(F355)-3)),IF(RIGHT(F355,2)="M)",-1000000*VALUE(MID(F355,2,LEN(F355)-3)),IF(RIGHT(F355,2)="B)",-1000000000*VALUE(MID(F355,2,LEN(F355)-3)),IF(RIGHT(F355,2)="k)",-1000*VALUE(MID(F355,2,LEN(F355)-3)),VALUE(SUBSTITUTE(F355,",","")))))),IF(RIGHT(F355,1)="T",1000000000000*VALUE(LEFT(F355,LEN(F355)-1)),IF(RIGHT(F355,1)="M",1000000*VALUE(LEFT(F355,LEN(F355)-1)),IF(RIGHT(F355,1)="B",1000000000*VALUE(LEFT(F355,LEN(F355)-1)),IF(RIGHT(F355,1)="%",0.01*VALUE(LEFT(F355,LEN(F355)-1)),IF(RIGHT(F355,1)="k",1000*VALUE(LEFT(F355,LEN(F355)-1)),VALUE(SUBSTITUTE(F355,",",""))))))))),"N/A")</f>
        <v/>
      </c>
      <c r="N355">
        <f>IFERROR(IF(TRIM(G355)="-", "N/A", IF(RIGHT(G355,1)=")",IF(RIGHT(G355,2)="T)",-1000000000000*VALUE(MID(G355,2,LEN(G355)-3)),IF(RIGHT(G355,2)="M)",-1000000*VALUE(MID(G355,2,LEN(G355)-3)),IF(RIGHT(G355,2)="B)",-1000000000*VALUE(MID(G355,2,LEN(G355)-3)),IF(RIGHT(G355,2)="k)",-1000*VALUE(MID(G355,2,LEN(G355)-3)),VALUE(SUBSTITUTE(G355,",","")))))),IF(RIGHT(G355,1)="T",1000000000000*VALUE(LEFT(G355,LEN(G355)-1)),IF(RIGHT(G355,1)="M",1000000*VALUE(LEFT(G355,LEN(G355)-1)),IF(RIGHT(G355,1)="B",1000000000*VALUE(LEFT(G355,LEN(G355)-1)),IF(RIGHT(G355,1)="%",0.01*VALUE(LEFT(G355,LEN(G355)-1)),IF(RIGHT(G355,1)="k",1000*VALUE(LEFT(G355,LEN(G355)-1)),VALUE(SUBSTITUTE(G355,",",""))))))))),"N/A")</f>
        <v/>
      </c>
      <c r="V355">
        <f>MIN(V145:V353)</f>
        <v/>
      </c>
      <c r="W355">
        <f>MIN(W145:W353)</f>
        <v/>
      </c>
      <c r="X355">
        <f>MIN(X145:X353)</f>
        <v/>
      </c>
      <c r="Y355">
        <f>MIN(Y145:Y353)</f>
        <v/>
      </c>
      <c r="Z355">
        <f>MIN(Z145:Z353)</f>
        <v/>
      </c>
    </row>
    <row r="356" spans="1:60">
      <c r="I356">
        <f>IF(AND(K356&gt; J356, L356&gt; K356, M356&gt; L356, N356&gt; M356), "pos_trend", IF(AND(K356&lt; J356, L356&lt; K356, M356&lt; L356, N356&lt; M356), "neg_trend", "N/A"))</f>
        <v/>
      </c>
      <c r="J356">
        <f>IFERROR(IF(TRIM(C356)="-", "N/A", IF(RIGHT(C356,1)=")",IF(RIGHT(C356,2)="T)",-1000000000000*VALUE(MID(C356,2,LEN(C356)-3)),IF(RIGHT(C356,2)="M)",-1000000*VALUE(MID(C356,2,LEN(C356)-3)),IF(RIGHT(C356,2)="B)",-1000000000*VALUE(MID(C356,2,LEN(C356)-3)),IF(RIGHT(C356,2)="k)",-1000*VALUE(MID(C356,2,LEN(C356)-3)),VALUE(SUBSTITUTE(C356,",","")))))),IF(RIGHT(C356,1)="T",1000000000000*VALUE(LEFT(C356,LEN(C356)-1)),IF(RIGHT(C356,1)="M",1000000*VALUE(LEFT(C356,LEN(C356)-1)),IF(RIGHT(C356,1)="B",1000000000*VALUE(LEFT(C356,LEN(C356)-1)),IF(RIGHT(C356,1)="%",0.01*VALUE(LEFT(C356,LEN(C356)-1)),IF(RIGHT(C356,1)="k",1000*VALUE(LEFT(C356,LEN(C356)-1)),VALUE(SUBSTITUTE(C356,",",""))))))))),"N/A")</f>
        <v/>
      </c>
      <c r="K356">
        <f>IFERROR(IF(TRIM(D356)="-", "N/A", IF(RIGHT(D356,1)=")",IF(RIGHT(D356,2)="T)",-1000000000000*VALUE(MID(D356,2,LEN(D356)-3)),IF(RIGHT(D356,2)="M)",-1000000*VALUE(MID(D356,2,LEN(D356)-3)),IF(RIGHT(D356,2)="B)",-1000000000*VALUE(MID(D356,2,LEN(D356)-3)),IF(RIGHT(D356,2)="k)",-1000*VALUE(MID(D356,2,LEN(D356)-3)),VALUE(SUBSTITUTE(D356,",","")))))),IF(RIGHT(D356,1)="T",1000000000000*VALUE(LEFT(D356,LEN(D356)-1)),IF(RIGHT(D356,1)="M",1000000*VALUE(LEFT(D356,LEN(D356)-1)),IF(RIGHT(D356,1)="B",1000000000*VALUE(LEFT(D356,LEN(D356)-1)),IF(RIGHT(D356,1)="%",0.01*VALUE(LEFT(D356,LEN(D356)-1)),IF(RIGHT(D356,1)="k",1000*VALUE(LEFT(D356,LEN(D356)-1)),VALUE(SUBSTITUTE(D356,",",""))))))))),"N/A")</f>
        <v/>
      </c>
      <c r="L356">
        <f>IFERROR(IF(TRIM(E356)="-", "N/A", IF(RIGHT(E356,1)=")",IF(RIGHT(E356,2)="T)",-1000000000000*VALUE(MID(E356,2,LEN(E356)-3)),IF(RIGHT(E356,2)="M)",-1000000*VALUE(MID(E356,2,LEN(E356)-3)),IF(RIGHT(E356,2)="B)",-1000000000*VALUE(MID(E356,2,LEN(E356)-3)),IF(RIGHT(E356,2)="k)",-1000*VALUE(MID(E356,2,LEN(E356)-3)),VALUE(SUBSTITUTE(E356,",","")))))),IF(RIGHT(E356,1)="T",1000000000000*VALUE(LEFT(E356,LEN(E356)-1)),IF(RIGHT(E356,1)="M",1000000*VALUE(LEFT(E356,LEN(E356)-1)),IF(RIGHT(E356,1)="B",1000000000*VALUE(LEFT(E356,LEN(E356)-1)),IF(RIGHT(E356,1)="%",0.01*VALUE(LEFT(E356,LEN(E356)-1)),IF(RIGHT(E356,1)="k",1000*VALUE(LEFT(E356,LEN(E356)-1)),VALUE(SUBSTITUTE(E356,",",""))))))))),"N/A")</f>
        <v/>
      </c>
      <c r="M356">
        <f>IFERROR(IF(TRIM(F356)="-", "N/A", IF(RIGHT(F356,1)=")",IF(RIGHT(F356,2)="T)",-1000000000000*VALUE(MID(F356,2,LEN(F356)-3)),IF(RIGHT(F356,2)="M)",-1000000*VALUE(MID(F356,2,LEN(F356)-3)),IF(RIGHT(F356,2)="B)",-1000000000*VALUE(MID(F356,2,LEN(F356)-3)),IF(RIGHT(F356,2)="k)",-1000*VALUE(MID(F356,2,LEN(F356)-3)),VALUE(SUBSTITUTE(F356,",","")))))),IF(RIGHT(F356,1)="T",1000000000000*VALUE(LEFT(F356,LEN(F356)-1)),IF(RIGHT(F356,1)="M",1000000*VALUE(LEFT(F356,LEN(F356)-1)),IF(RIGHT(F356,1)="B",1000000000*VALUE(LEFT(F356,LEN(F356)-1)),IF(RIGHT(F356,1)="%",0.01*VALUE(LEFT(F356,LEN(F356)-1)),IF(RIGHT(F356,1)="k",1000*VALUE(LEFT(F356,LEN(F356)-1)),VALUE(SUBSTITUTE(F356,",",""))))))))),"N/A")</f>
        <v/>
      </c>
      <c r="N356">
        <f>IFERROR(IF(TRIM(G356)="-", "N/A", IF(RIGHT(G356,1)=")",IF(RIGHT(G356,2)="T)",-1000000000000*VALUE(MID(G356,2,LEN(G356)-3)),IF(RIGHT(G356,2)="M)",-1000000*VALUE(MID(G356,2,LEN(G356)-3)),IF(RIGHT(G356,2)="B)",-1000000000*VALUE(MID(G356,2,LEN(G356)-3)),IF(RIGHT(G356,2)="k)",-1000*VALUE(MID(G356,2,LEN(G356)-3)),VALUE(SUBSTITUTE(G356,",","")))))),IF(RIGHT(G356,1)="T",1000000000000*VALUE(LEFT(G356,LEN(G356)-1)),IF(RIGHT(G356,1)="M",1000000*VALUE(LEFT(G356,LEN(G356)-1)),IF(RIGHT(G356,1)="B",1000000000*VALUE(LEFT(G356,LEN(G356)-1)),IF(RIGHT(G356,1)="%",0.01*VALUE(LEFT(G356,LEN(G356)-1)),IF(RIGHT(G356,1)="k",1000*VALUE(LEFT(G356,LEN(G356)-1)),VALUE(SUBSTITUTE(G356,",",""))))))))),"N/A")</f>
        <v/>
      </c>
      <c r="V356">
        <f>COUNTIF(V145:V353,"&gt;1.5")</f>
        <v/>
      </c>
      <c r="W356">
        <f>COUNTIF(W145:W353,"&gt;1.5")</f>
        <v/>
      </c>
      <c r="X356">
        <f>COUNTIF(X145:X353,"&gt;1.5")</f>
        <v/>
      </c>
      <c r="Y356">
        <f>COUNTIF(Y145:Y353,"&gt;1.5")</f>
        <v/>
      </c>
      <c r="Z356">
        <f>COUNTIF(Z145:Z353,"&gt;1.5")</f>
        <v/>
      </c>
    </row>
    <row r="357" spans="1:60">
      <c r="I357">
        <f>IF(AND(K357&gt; J357, L357&gt; K357, M357&gt; L357, N357&gt; M357), "pos_trend", IF(AND(K357&lt; J357, L357&lt; K357, M357&lt; L357, N357&lt; M357), "neg_trend", "N/A"))</f>
        <v/>
      </c>
      <c r="J357">
        <f>IFERROR(IF(TRIM(C357)="-", "N/A", IF(RIGHT(C357,1)=")",IF(RIGHT(C357,2)="T)",-1000000000000*VALUE(MID(C357,2,LEN(C357)-3)),IF(RIGHT(C357,2)="M)",-1000000*VALUE(MID(C357,2,LEN(C357)-3)),IF(RIGHT(C357,2)="B)",-1000000000*VALUE(MID(C357,2,LEN(C357)-3)),IF(RIGHT(C357,2)="k)",-1000*VALUE(MID(C357,2,LEN(C357)-3)),VALUE(SUBSTITUTE(C357,",","")))))),IF(RIGHT(C357,1)="T",1000000000000*VALUE(LEFT(C357,LEN(C357)-1)),IF(RIGHT(C357,1)="M",1000000*VALUE(LEFT(C357,LEN(C357)-1)),IF(RIGHT(C357,1)="B",1000000000*VALUE(LEFT(C357,LEN(C357)-1)),IF(RIGHT(C357,1)="%",0.01*VALUE(LEFT(C357,LEN(C357)-1)),IF(RIGHT(C357,1)="k",1000*VALUE(LEFT(C357,LEN(C357)-1)),VALUE(SUBSTITUTE(C357,",",""))))))))),"N/A")</f>
        <v/>
      </c>
      <c r="K357">
        <f>IFERROR(IF(TRIM(D357)="-", "N/A", IF(RIGHT(D357,1)=")",IF(RIGHT(D357,2)="T)",-1000000000000*VALUE(MID(D357,2,LEN(D357)-3)),IF(RIGHT(D357,2)="M)",-1000000*VALUE(MID(D357,2,LEN(D357)-3)),IF(RIGHT(D357,2)="B)",-1000000000*VALUE(MID(D357,2,LEN(D357)-3)),IF(RIGHT(D357,2)="k)",-1000*VALUE(MID(D357,2,LEN(D357)-3)),VALUE(SUBSTITUTE(D357,",","")))))),IF(RIGHT(D357,1)="T",1000000000000*VALUE(LEFT(D357,LEN(D357)-1)),IF(RIGHT(D357,1)="M",1000000*VALUE(LEFT(D357,LEN(D357)-1)),IF(RIGHT(D357,1)="B",1000000000*VALUE(LEFT(D357,LEN(D357)-1)),IF(RIGHT(D357,1)="%",0.01*VALUE(LEFT(D357,LEN(D357)-1)),IF(RIGHT(D357,1)="k",1000*VALUE(LEFT(D357,LEN(D357)-1)),VALUE(SUBSTITUTE(D357,",",""))))))))),"N/A")</f>
        <v/>
      </c>
      <c r="L357">
        <f>IFERROR(IF(TRIM(E357)="-", "N/A", IF(RIGHT(E357,1)=")",IF(RIGHT(E357,2)="T)",-1000000000000*VALUE(MID(E357,2,LEN(E357)-3)),IF(RIGHT(E357,2)="M)",-1000000*VALUE(MID(E357,2,LEN(E357)-3)),IF(RIGHT(E357,2)="B)",-1000000000*VALUE(MID(E357,2,LEN(E357)-3)),IF(RIGHT(E357,2)="k)",-1000*VALUE(MID(E357,2,LEN(E357)-3)),VALUE(SUBSTITUTE(E357,",","")))))),IF(RIGHT(E357,1)="T",1000000000000*VALUE(LEFT(E357,LEN(E357)-1)),IF(RIGHT(E357,1)="M",1000000*VALUE(LEFT(E357,LEN(E357)-1)),IF(RIGHT(E357,1)="B",1000000000*VALUE(LEFT(E357,LEN(E357)-1)),IF(RIGHT(E357,1)="%",0.01*VALUE(LEFT(E357,LEN(E357)-1)),IF(RIGHT(E357,1)="k",1000*VALUE(LEFT(E357,LEN(E357)-1)),VALUE(SUBSTITUTE(E357,",",""))))))))),"N/A")</f>
        <v/>
      </c>
      <c r="M357">
        <f>IFERROR(IF(TRIM(F357)="-", "N/A", IF(RIGHT(F357,1)=")",IF(RIGHT(F357,2)="T)",-1000000000000*VALUE(MID(F357,2,LEN(F357)-3)),IF(RIGHT(F357,2)="M)",-1000000*VALUE(MID(F357,2,LEN(F357)-3)),IF(RIGHT(F357,2)="B)",-1000000000*VALUE(MID(F357,2,LEN(F357)-3)),IF(RIGHT(F357,2)="k)",-1000*VALUE(MID(F357,2,LEN(F357)-3)),VALUE(SUBSTITUTE(F357,",","")))))),IF(RIGHT(F357,1)="T",1000000000000*VALUE(LEFT(F357,LEN(F357)-1)),IF(RIGHT(F357,1)="M",1000000*VALUE(LEFT(F357,LEN(F357)-1)),IF(RIGHT(F357,1)="B",1000000000*VALUE(LEFT(F357,LEN(F357)-1)),IF(RIGHT(F357,1)="%",0.01*VALUE(LEFT(F357,LEN(F357)-1)),IF(RIGHT(F357,1)="k",1000*VALUE(LEFT(F357,LEN(F357)-1)),VALUE(SUBSTITUTE(F357,",",""))))))))),"N/A")</f>
        <v/>
      </c>
      <c r="N357">
        <f>IFERROR(IF(TRIM(G357)="-", "N/A", IF(RIGHT(G357,1)=")",IF(RIGHT(G357,2)="T)",-1000000000000*VALUE(MID(G357,2,LEN(G357)-3)),IF(RIGHT(G357,2)="M)",-1000000*VALUE(MID(G357,2,LEN(G357)-3)),IF(RIGHT(G357,2)="B)",-1000000000*VALUE(MID(G357,2,LEN(G357)-3)),IF(RIGHT(G357,2)="k)",-1000*VALUE(MID(G357,2,LEN(G357)-3)),VALUE(SUBSTITUTE(G357,",","")))))),IF(RIGHT(G357,1)="T",1000000000000*VALUE(LEFT(G357,LEN(G357)-1)),IF(RIGHT(G357,1)="M",1000000*VALUE(LEFT(G357,LEN(G357)-1)),IF(RIGHT(G357,1)="B",1000000000*VALUE(LEFT(G357,LEN(G357)-1)),IF(RIGHT(G357,1)="%",0.01*VALUE(LEFT(G357,LEN(G357)-1)),IF(RIGHT(G357,1)="k",1000*VALUE(LEFT(G357,LEN(G357)-1)),VALUE(SUBSTITUTE(G357,",",""))))))))),"N/A")</f>
        <v/>
      </c>
      <c r="V357">
        <f>COUNTIF(V145:V353,"&lt;-1.5")</f>
        <v/>
      </c>
      <c r="W357">
        <f>COUNTIF(W145:W353,"&lt;-1.5")</f>
        <v/>
      </c>
      <c r="X357">
        <f>COUNTIF(X145:X353,"&lt;-1.5")</f>
        <v/>
      </c>
      <c r="Y357">
        <f>COUNTIF(Y145:Y353,"&lt;-1.5")</f>
        <v/>
      </c>
      <c r="Z357">
        <f>COUNTIF(Z145:Z353,"&lt;-1.5")</f>
        <v/>
      </c>
    </row>
    <row r="358" spans="1:60">
      <c r="I358">
        <f>IF(AND(K358&gt; J358, L358&gt; K358, M358&gt; L358, N358&gt; M358), "pos_trend", IF(AND(K358&lt; J358, L358&lt; K358, M358&lt; L358, N358&lt; M358), "neg_trend", "N/A"))</f>
        <v/>
      </c>
      <c r="J358">
        <f>IFERROR(IF(TRIM(C358)="-", "N/A", IF(RIGHT(C358,1)=")",IF(RIGHT(C358,2)="T)",-1000000000000*VALUE(MID(C358,2,LEN(C358)-3)),IF(RIGHT(C358,2)="M)",-1000000*VALUE(MID(C358,2,LEN(C358)-3)),IF(RIGHT(C358,2)="B)",-1000000000*VALUE(MID(C358,2,LEN(C358)-3)),IF(RIGHT(C358,2)="k)",-1000*VALUE(MID(C358,2,LEN(C358)-3)),VALUE(SUBSTITUTE(C358,",","")))))),IF(RIGHT(C358,1)="T",1000000000000*VALUE(LEFT(C358,LEN(C358)-1)),IF(RIGHT(C358,1)="M",1000000*VALUE(LEFT(C358,LEN(C358)-1)),IF(RIGHT(C358,1)="B",1000000000*VALUE(LEFT(C358,LEN(C358)-1)),IF(RIGHT(C358,1)="%",0.01*VALUE(LEFT(C358,LEN(C358)-1)),IF(RIGHT(C358,1)="k",1000*VALUE(LEFT(C358,LEN(C358)-1)),VALUE(SUBSTITUTE(C358,",",""))))))))),"N/A")</f>
        <v/>
      </c>
      <c r="K358">
        <f>IFERROR(IF(TRIM(D358)="-", "N/A", IF(RIGHT(D358,1)=")",IF(RIGHT(D358,2)="T)",-1000000000000*VALUE(MID(D358,2,LEN(D358)-3)),IF(RIGHT(D358,2)="M)",-1000000*VALUE(MID(D358,2,LEN(D358)-3)),IF(RIGHT(D358,2)="B)",-1000000000*VALUE(MID(D358,2,LEN(D358)-3)),IF(RIGHT(D358,2)="k)",-1000*VALUE(MID(D358,2,LEN(D358)-3)),VALUE(SUBSTITUTE(D358,",","")))))),IF(RIGHT(D358,1)="T",1000000000000*VALUE(LEFT(D358,LEN(D358)-1)),IF(RIGHT(D358,1)="M",1000000*VALUE(LEFT(D358,LEN(D358)-1)),IF(RIGHT(D358,1)="B",1000000000*VALUE(LEFT(D358,LEN(D358)-1)),IF(RIGHT(D358,1)="%",0.01*VALUE(LEFT(D358,LEN(D358)-1)),IF(RIGHT(D358,1)="k",1000*VALUE(LEFT(D358,LEN(D358)-1)),VALUE(SUBSTITUTE(D358,",",""))))))))),"N/A")</f>
        <v/>
      </c>
      <c r="L358">
        <f>IFERROR(IF(TRIM(E358)="-", "N/A", IF(RIGHT(E358,1)=")",IF(RIGHT(E358,2)="T)",-1000000000000*VALUE(MID(E358,2,LEN(E358)-3)),IF(RIGHT(E358,2)="M)",-1000000*VALUE(MID(E358,2,LEN(E358)-3)),IF(RIGHT(E358,2)="B)",-1000000000*VALUE(MID(E358,2,LEN(E358)-3)),IF(RIGHT(E358,2)="k)",-1000*VALUE(MID(E358,2,LEN(E358)-3)),VALUE(SUBSTITUTE(E358,",","")))))),IF(RIGHT(E358,1)="T",1000000000000*VALUE(LEFT(E358,LEN(E358)-1)),IF(RIGHT(E358,1)="M",1000000*VALUE(LEFT(E358,LEN(E358)-1)),IF(RIGHT(E358,1)="B",1000000000*VALUE(LEFT(E358,LEN(E358)-1)),IF(RIGHT(E358,1)="%",0.01*VALUE(LEFT(E358,LEN(E358)-1)),IF(RIGHT(E358,1)="k",1000*VALUE(LEFT(E358,LEN(E358)-1)),VALUE(SUBSTITUTE(E358,",",""))))))))),"N/A")</f>
        <v/>
      </c>
      <c r="M358">
        <f>IFERROR(IF(TRIM(F358)="-", "N/A", IF(RIGHT(F358,1)=")",IF(RIGHT(F358,2)="T)",-1000000000000*VALUE(MID(F358,2,LEN(F358)-3)),IF(RIGHT(F358,2)="M)",-1000000*VALUE(MID(F358,2,LEN(F358)-3)),IF(RIGHT(F358,2)="B)",-1000000000*VALUE(MID(F358,2,LEN(F358)-3)),IF(RIGHT(F358,2)="k)",-1000*VALUE(MID(F358,2,LEN(F358)-3)),VALUE(SUBSTITUTE(F358,",","")))))),IF(RIGHT(F358,1)="T",1000000000000*VALUE(LEFT(F358,LEN(F358)-1)),IF(RIGHT(F358,1)="M",1000000*VALUE(LEFT(F358,LEN(F358)-1)),IF(RIGHT(F358,1)="B",1000000000*VALUE(LEFT(F358,LEN(F358)-1)),IF(RIGHT(F358,1)="%",0.01*VALUE(LEFT(F358,LEN(F358)-1)),IF(RIGHT(F358,1)="k",1000*VALUE(LEFT(F358,LEN(F358)-1)),VALUE(SUBSTITUTE(F358,",",""))))))))),"N/A")</f>
        <v/>
      </c>
      <c r="N358">
        <f>IFERROR(IF(TRIM(G358)="-", "N/A", IF(RIGHT(G358,1)=")",IF(RIGHT(G358,2)="T)",-1000000000000*VALUE(MID(G358,2,LEN(G358)-3)),IF(RIGHT(G358,2)="M)",-1000000*VALUE(MID(G358,2,LEN(G358)-3)),IF(RIGHT(G358,2)="B)",-1000000000*VALUE(MID(G358,2,LEN(G358)-3)),IF(RIGHT(G358,2)="k)",-1000*VALUE(MID(G358,2,LEN(G358)-3)),VALUE(SUBSTITUTE(G358,",","")))))),IF(RIGHT(G358,1)="T",1000000000000*VALUE(LEFT(G358,LEN(G358)-1)),IF(RIGHT(G358,1)="M",1000000*VALUE(LEFT(G358,LEN(G358)-1)),IF(RIGHT(G358,1)="B",1000000000*VALUE(LEFT(G358,LEN(G358)-1)),IF(RIGHT(G358,1)="%",0.01*VALUE(LEFT(G358,LEN(G358)-1)),IF(RIGHT(G358,1)="k",1000*VALUE(LEFT(G358,LEN(G358)-1)),VALUE(SUBSTITUTE(G358,",",""))))))))),"N/A")</f>
        <v/>
      </c>
      <c r="V358">
        <f>SUM(V356:V357)</f>
        <v/>
      </c>
      <c r="W358">
        <f>SUM(W356:W357)</f>
        <v/>
      </c>
      <c r="X358">
        <f>SUM(X356:X357)</f>
        <v/>
      </c>
      <c r="Y358">
        <f>SUM(Y356:Y357)</f>
        <v/>
      </c>
      <c r="Z358">
        <f>SUM(Z356:Z357)</f>
        <v/>
      </c>
    </row>
    <row r="359" spans="1:60">
      <c r="I359">
        <f>IF(AND(K359&gt; J359, L359&gt; K359, M359&gt; L359, N359&gt; M359), "pos_trend", IF(AND(K359&lt; J359, L359&lt; K359, M359&lt; L359, N359&lt; M359), "neg_trend", "N/A"))</f>
        <v/>
      </c>
      <c r="J359">
        <f>IFERROR(IF(TRIM(C359)="-", "N/A", IF(RIGHT(C359,1)=")",IF(RIGHT(C359,2)="T)",-1000000000000*VALUE(MID(C359,2,LEN(C359)-3)),IF(RIGHT(C359,2)="M)",-1000000*VALUE(MID(C359,2,LEN(C359)-3)),IF(RIGHT(C359,2)="B)",-1000000000*VALUE(MID(C359,2,LEN(C359)-3)),IF(RIGHT(C359,2)="k)",-1000*VALUE(MID(C359,2,LEN(C359)-3)),VALUE(SUBSTITUTE(C359,",","")))))),IF(RIGHT(C359,1)="T",1000000000000*VALUE(LEFT(C359,LEN(C359)-1)),IF(RIGHT(C359,1)="M",1000000*VALUE(LEFT(C359,LEN(C359)-1)),IF(RIGHT(C359,1)="B",1000000000*VALUE(LEFT(C359,LEN(C359)-1)),IF(RIGHT(C359,1)="%",0.01*VALUE(LEFT(C359,LEN(C359)-1)),IF(RIGHT(C359,1)="k",1000*VALUE(LEFT(C359,LEN(C359)-1)),VALUE(SUBSTITUTE(C359,",",""))))))))),"N/A")</f>
        <v/>
      </c>
      <c r="K359">
        <f>IFERROR(IF(TRIM(D359)="-", "N/A", IF(RIGHT(D359,1)=")",IF(RIGHT(D359,2)="T)",-1000000000000*VALUE(MID(D359,2,LEN(D359)-3)),IF(RIGHT(D359,2)="M)",-1000000*VALUE(MID(D359,2,LEN(D359)-3)),IF(RIGHT(D359,2)="B)",-1000000000*VALUE(MID(D359,2,LEN(D359)-3)),IF(RIGHT(D359,2)="k)",-1000*VALUE(MID(D359,2,LEN(D359)-3)),VALUE(SUBSTITUTE(D359,",","")))))),IF(RIGHT(D359,1)="T",1000000000000*VALUE(LEFT(D359,LEN(D359)-1)),IF(RIGHT(D359,1)="M",1000000*VALUE(LEFT(D359,LEN(D359)-1)),IF(RIGHT(D359,1)="B",1000000000*VALUE(LEFT(D359,LEN(D359)-1)),IF(RIGHT(D359,1)="%",0.01*VALUE(LEFT(D359,LEN(D359)-1)),IF(RIGHT(D359,1)="k",1000*VALUE(LEFT(D359,LEN(D359)-1)),VALUE(SUBSTITUTE(D359,",",""))))))))),"N/A")</f>
        <v/>
      </c>
      <c r="L359">
        <f>IFERROR(IF(TRIM(E359)="-", "N/A", IF(RIGHT(E359,1)=")",IF(RIGHT(E359,2)="T)",-1000000000000*VALUE(MID(E359,2,LEN(E359)-3)),IF(RIGHT(E359,2)="M)",-1000000*VALUE(MID(E359,2,LEN(E359)-3)),IF(RIGHT(E359,2)="B)",-1000000000*VALUE(MID(E359,2,LEN(E359)-3)),IF(RIGHT(E359,2)="k)",-1000*VALUE(MID(E359,2,LEN(E359)-3)),VALUE(SUBSTITUTE(E359,",","")))))),IF(RIGHT(E359,1)="T",1000000000000*VALUE(LEFT(E359,LEN(E359)-1)),IF(RIGHT(E359,1)="M",1000000*VALUE(LEFT(E359,LEN(E359)-1)),IF(RIGHT(E359,1)="B",1000000000*VALUE(LEFT(E359,LEN(E359)-1)),IF(RIGHT(E359,1)="%",0.01*VALUE(LEFT(E359,LEN(E359)-1)),IF(RIGHT(E359,1)="k",1000*VALUE(LEFT(E359,LEN(E359)-1)),VALUE(SUBSTITUTE(E359,",",""))))))))),"N/A")</f>
        <v/>
      </c>
      <c r="M359">
        <f>IFERROR(IF(TRIM(F359)="-", "N/A", IF(RIGHT(F359,1)=")",IF(RIGHT(F359,2)="T)",-1000000000000*VALUE(MID(F359,2,LEN(F359)-3)),IF(RIGHT(F359,2)="M)",-1000000*VALUE(MID(F359,2,LEN(F359)-3)),IF(RIGHT(F359,2)="B)",-1000000000*VALUE(MID(F359,2,LEN(F359)-3)),IF(RIGHT(F359,2)="k)",-1000*VALUE(MID(F359,2,LEN(F359)-3)),VALUE(SUBSTITUTE(F359,",","")))))),IF(RIGHT(F359,1)="T",1000000000000*VALUE(LEFT(F359,LEN(F359)-1)),IF(RIGHT(F359,1)="M",1000000*VALUE(LEFT(F359,LEN(F359)-1)),IF(RIGHT(F359,1)="B",1000000000*VALUE(LEFT(F359,LEN(F359)-1)),IF(RIGHT(F359,1)="%",0.01*VALUE(LEFT(F359,LEN(F359)-1)),IF(RIGHT(F359,1)="k",1000*VALUE(LEFT(F359,LEN(F359)-1)),VALUE(SUBSTITUTE(F359,",",""))))))))),"N/A")</f>
        <v/>
      </c>
      <c r="N359">
        <f>IFERROR(IF(TRIM(G359)="-", "N/A", IF(RIGHT(G359,1)=")",IF(RIGHT(G359,2)="T)",-1000000000000*VALUE(MID(G359,2,LEN(G359)-3)),IF(RIGHT(G359,2)="M)",-1000000*VALUE(MID(G359,2,LEN(G359)-3)),IF(RIGHT(G359,2)="B)",-1000000000*VALUE(MID(G359,2,LEN(G359)-3)),IF(RIGHT(G359,2)="k)",-1000*VALUE(MID(G359,2,LEN(G359)-3)),VALUE(SUBSTITUTE(G359,",","")))))),IF(RIGHT(G359,1)="T",1000000000000*VALUE(LEFT(G359,LEN(G359)-1)),IF(RIGHT(G359,1)="M",1000000*VALUE(LEFT(G359,LEN(G359)-1)),IF(RIGHT(G359,1)="B",1000000000*VALUE(LEFT(G359,LEN(G359)-1)),IF(RIGHT(G359,1)="%",0.01*VALUE(LEFT(G359,LEN(G359)-1)),IF(RIGHT(G359,1)="k",1000*VALUE(LEFT(G359,LEN(G359)-1)),VALUE(SUBSTITUTE(G359,",",""))))))))),"N/A")</f>
        <v/>
      </c>
    </row>
    <row r="360" spans="1:60">
      <c r="I360">
        <f>IF(AND(K360&gt; J360, L360&gt; K360, M360&gt; L360, N360&gt; M360), "pos_trend", IF(AND(K360&lt; J360, L360&lt; K360, M360&lt; L360, N360&lt; M360), "neg_trend", "N/A"))</f>
        <v/>
      </c>
      <c r="J360">
        <f>IFERROR(IF(TRIM(C360)="-", "N/A", IF(RIGHT(C360,1)=")",IF(RIGHT(C360,2)="T)",-1000000000000*VALUE(MID(C360,2,LEN(C360)-3)),IF(RIGHT(C360,2)="M)",-1000000*VALUE(MID(C360,2,LEN(C360)-3)),IF(RIGHT(C360,2)="B)",-1000000000*VALUE(MID(C360,2,LEN(C360)-3)),IF(RIGHT(C360,2)="k)",-1000*VALUE(MID(C360,2,LEN(C360)-3)),VALUE(SUBSTITUTE(C360,",","")))))),IF(RIGHT(C360,1)="T",1000000000000*VALUE(LEFT(C360,LEN(C360)-1)),IF(RIGHT(C360,1)="M",1000000*VALUE(LEFT(C360,LEN(C360)-1)),IF(RIGHT(C360,1)="B",1000000000*VALUE(LEFT(C360,LEN(C360)-1)),IF(RIGHT(C360,1)="%",0.01*VALUE(LEFT(C360,LEN(C360)-1)),IF(RIGHT(C360,1)="k",1000*VALUE(LEFT(C360,LEN(C360)-1)),VALUE(SUBSTITUTE(C360,",",""))))))))),"N/A")</f>
        <v/>
      </c>
      <c r="K360">
        <f>IFERROR(IF(TRIM(D360)="-", "N/A", IF(RIGHT(D360,1)=")",IF(RIGHT(D360,2)="T)",-1000000000000*VALUE(MID(D360,2,LEN(D360)-3)),IF(RIGHT(D360,2)="M)",-1000000*VALUE(MID(D360,2,LEN(D360)-3)),IF(RIGHT(D360,2)="B)",-1000000000*VALUE(MID(D360,2,LEN(D360)-3)),IF(RIGHT(D360,2)="k)",-1000*VALUE(MID(D360,2,LEN(D360)-3)),VALUE(SUBSTITUTE(D360,",","")))))),IF(RIGHT(D360,1)="T",1000000000000*VALUE(LEFT(D360,LEN(D360)-1)),IF(RIGHT(D360,1)="M",1000000*VALUE(LEFT(D360,LEN(D360)-1)),IF(RIGHT(D360,1)="B",1000000000*VALUE(LEFT(D360,LEN(D360)-1)),IF(RIGHT(D360,1)="%",0.01*VALUE(LEFT(D360,LEN(D360)-1)),IF(RIGHT(D360,1)="k",1000*VALUE(LEFT(D360,LEN(D360)-1)),VALUE(SUBSTITUTE(D360,",",""))))))))),"N/A")</f>
        <v/>
      </c>
      <c r="L360">
        <f>IFERROR(IF(TRIM(E360)="-", "N/A", IF(RIGHT(E360,1)=")",IF(RIGHT(E360,2)="T)",-1000000000000*VALUE(MID(E360,2,LEN(E360)-3)),IF(RIGHT(E360,2)="M)",-1000000*VALUE(MID(E360,2,LEN(E360)-3)),IF(RIGHT(E360,2)="B)",-1000000000*VALUE(MID(E360,2,LEN(E360)-3)),IF(RIGHT(E360,2)="k)",-1000*VALUE(MID(E360,2,LEN(E360)-3)),VALUE(SUBSTITUTE(E360,",","")))))),IF(RIGHT(E360,1)="T",1000000000000*VALUE(LEFT(E360,LEN(E360)-1)),IF(RIGHT(E360,1)="M",1000000*VALUE(LEFT(E360,LEN(E360)-1)),IF(RIGHT(E360,1)="B",1000000000*VALUE(LEFT(E360,LEN(E360)-1)),IF(RIGHT(E360,1)="%",0.01*VALUE(LEFT(E360,LEN(E360)-1)),IF(RIGHT(E360,1)="k",1000*VALUE(LEFT(E360,LEN(E360)-1)),VALUE(SUBSTITUTE(E360,",",""))))))))),"N/A")</f>
        <v/>
      </c>
      <c r="M360">
        <f>IFERROR(IF(TRIM(F360)="-", "N/A", IF(RIGHT(F360,1)=")",IF(RIGHT(F360,2)="T)",-1000000000000*VALUE(MID(F360,2,LEN(F360)-3)),IF(RIGHT(F360,2)="M)",-1000000*VALUE(MID(F360,2,LEN(F360)-3)),IF(RIGHT(F360,2)="B)",-1000000000*VALUE(MID(F360,2,LEN(F360)-3)),IF(RIGHT(F360,2)="k)",-1000*VALUE(MID(F360,2,LEN(F360)-3)),VALUE(SUBSTITUTE(F360,",","")))))),IF(RIGHT(F360,1)="T",1000000000000*VALUE(LEFT(F360,LEN(F360)-1)),IF(RIGHT(F360,1)="M",1000000*VALUE(LEFT(F360,LEN(F360)-1)),IF(RIGHT(F360,1)="B",1000000000*VALUE(LEFT(F360,LEN(F360)-1)),IF(RIGHT(F360,1)="%",0.01*VALUE(LEFT(F360,LEN(F360)-1)),IF(RIGHT(F360,1)="k",1000*VALUE(LEFT(F360,LEN(F360)-1)),VALUE(SUBSTITUTE(F360,",",""))))))))),"N/A")</f>
        <v/>
      </c>
      <c r="N360">
        <f>IFERROR(IF(TRIM(G360)="-", "N/A", IF(RIGHT(G360,1)=")",IF(RIGHT(G360,2)="T)",-1000000000000*VALUE(MID(G360,2,LEN(G360)-3)),IF(RIGHT(G360,2)="M)",-1000000*VALUE(MID(G360,2,LEN(G360)-3)),IF(RIGHT(G360,2)="B)",-1000000000*VALUE(MID(G360,2,LEN(G360)-3)),IF(RIGHT(G360,2)="k)",-1000*VALUE(MID(G360,2,LEN(G360)-3)),VALUE(SUBSTITUTE(G360,",","")))))),IF(RIGHT(G360,1)="T",1000000000000*VALUE(LEFT(G360,LEN(G360)-1)),IF(RIGHT(G360,1)="M",1000000*VALUE(LEFT(G360,LEN(G360)-1)),IF(RIGHT(G360,1)="B",1000000000*VALUE(LEFT(G360,LEN(G360)-1)),IF(RIGHT(G360,1)="%",0.01*VALUE(LEFT(G360,LEN(G360)-1)),IF(RIGHT(G360,1)="k",1000*VALUE(LEFT(G360,LEN(G360)-1)),VALUE(SUBSTITUTE(G360,",",""))))))))),"N/A")</f>
        <v/>
      </c>
      <c r="V360">
        <f>"Most Variable Year"</f>
        <v/>
      </c>
      <c r="X360">
        <f>V144+MATCH(MAX(V358:Z358),V358:Z358,0)-1</f>
        <v/>
      </c>
    </row>
    <row r="361" spans="1:60">
      <c r="I361">
        <f>IF(AND(K361&gt; J361, L361&gt; K361, M361&gt; L361, N361&gt; M361), "pos_trend", IF(AND(K361&lt; J361, L361&lt; K361, M361&lt; L361, N361&lt; M361), "neg_trend", "N/A"))</f>
        <v/>
      </c>
      <c r="J361">
        <f>IFERROR(IF(TRIM(C361)="-", "N/A", IF(RIGHT(C361,1)=")",IF(RIGHT(C361,2)="T)",-1000000000000*VALUE(MID(C361,2,LEN(C361)-3)),IF(RIGHT(C361,2)="M)",-1000000*VALUE(MID(C361,2,LEN(C361)-3)),IF(RIGHT(C361,2)="B)",-1000000000*VALUE(MID(C361,2,LEN(C361)-3)),IF(RIGHT(C361,2)="k)",-1000*VALUE(MID(C361,2,LEN(C361)-3)),VALUE(SUBSTITUTE(C361,",","")))))),IF(RIGHT(C361,1)="T",1000000000000*VALUE(LEFT(C361,LEN(C361)-1)),IF(RIGHT(C361,1)="M",1000000*VALUE(LEFT(C361,LEN(C361)-1)),IF(RIGHT(C361,1)="B",1000000000*VALUE(LEFT(C361,LEN(C361)-1)),IF(RIGHT(C361,1)="%",0.01*VALUE(LEFT(C361,LEN(C361)-1)),IF(RIGHT(C361,1)="k",1000*VALUE(LEFT(C361,LEN(C361)-1)),VALUE(SUBSTITUTE(C361,",",""))))))))),"N/A")</f>
        <v/>
      </c>
      <c r="K361">
        <f>IFERROR(IF(TRIM(D361)="-", "N/A", IF(RIGHT(D361,1)=")",IF(RIGHT(D361,2)="T)",-1000000000000*VALUE(MID(D361,2,LEN(D361)-3)),IF(RIGHT(D361,2)="M)",-1000000*VALUE(MID(D361,2,LEN(D361)-3)),IF(RIGHT(D361,2)="B)",-1000000000*VALUE(MID(D361,2,LEN(D361)-3)),IF(RIGHT(D361,2)="k)",-1000*VALUE(MID(D361,2,LEN(D361)-3)),VALUE(SUBSTITUTE(D361,",","")))))),IF(RIGHT(D361,1)="T",1000000000000*VALUE(LEFT(D361,LEN(D361)-1)),IF(RIGHT(D361,1)="M",1000000*VALUE(LEFT(D361,LEN(D361)-1)),IF(RIGHT(D361,1)="B",1000000000*VALUE(LEFT(D361,LEN(D361)-1)),IF(RIGHT(D361,1)="%",0.01*VALUE(LEFT(D361,LEN(D361)-1)),IF(RIGHT(D361,1)="k",1000*VALUE(LEFT(D361,LEN(D361)-1)),VALUE(SUBSTITUTE(D361,",",""))))))))),"N/A")</f>
        <v/>
      </c>
      <c r="L361">
        <f>IFERROR(IF(TRIM(E361)="-", "N/A", IF(RIGHT(E361,1)=")",IF(RIGHT(E361,2)="T)",-1000000000000*VALUE(MID(E361,2,LEN(E361)-3)),IF(RIGHT(E361,2)="M)",-1000000*VALUE(MID(E361,2,LEN(E361)-3)),IF(RIGHT(E361,2)="B)",-1000000000*VALUE(MID(E361,2,LEN(E361)-3)),IF(RIGHT(E361,2)="k)",-1000*VALUE(MID(E361,2,LEN(E361)-3)),VALUE(SUBSTITUTE(E361,",","")))))),IF(RIGHT(E361,1)="T",1000000000000*VALUE(LEFT(E361,LEN(E361)-1)),IF(RIGHT(E361,1)="M",1000000*VALUE(LEFT(E361,LEN(E361)-1)),IF(RIGHT(E361,1)="B",1000000000*VALUE(LEFT(E361,LEN(E361)-1)),IF(RIGHT(E361,1)="%",0.01*VALUE(LEFT(E361,LEN(E361)-1)),IF(RIGHT(E361,1)="k",1000*VALUE(LEFT(E361,LEN(E361)-1)),VALUE(SUBSTITUTE(E361,",",""))))))))),"N/A")</f>
        <v/>
      </c>
      <c r="M361">
        <f>IFERROR(IF(TRIM(F361)="-", "N/A", IF(RIGHT(F361,1)=")",IF(RIGHT(F361,2)="T)",-1000000000000*VALUE(MID(F361,2,LEN(F361)-3)),IF(RIGHT(F361,2)="M)",-1000000*VALUE(MID(F361,2,LEN(F361)-3)),IF(RIGHT(F361,2)="B)",-1000000000*VALUE(MID(F361,2,LEN(F361)-3)),IF(RIGHT(F361,2)="k)",-1000*VALUE(MID(F361,2,LEN(F361)-3)),VALUE(SUBSTITUTE(F361,",","")))))),IF(RIGHT(F361,1)="T",1000000000000*VALUE(LEFT(F361,LEN(F361)-1)),IF(RIGHT(F361,1)="M",1000000*VALUE(LEFT(F361,LEN(F361)-1)),IF(RIGHT(F361,1)="B",1000000000*VALUE(LEFT(F361,LEN(F361)-1)),IF(RIGHT(F361,1)="%",0.01*VALUE(LEFT(F361,LEN(F361)-1)),IF(RIGHT(F361,1)="k",1000*VALUE(LEFT(F361,LEN(F361)-1)),VALUE(SUBSTITUTE(F361,",",""))))))))),"N/A")</f>
        <v/>
      </c>
      <c r="N361">
        <f>IFERROR(IF(TRIM(G361)="-", "N/A", IF(RIGHT(G361,1)=")",IF(RIGHT(G361,2)="T)",-1000000000000*VALUE(MID(G361,2,LEN(G361)-3)),IF(RIGHT(G361,2)="M)",-1000000*VALUE(MID(G361,2,LEN(G361)-3)),IF(RIGHT(G361,2)="B)",-1000000000*VALUE(MID(G361,2,LEN(G361)-3)),IF(RIGHT(G361,2)="k)",-1000*VALUE(MID(G361,2,LEN(G361)-3)),VALUE(SUBSTITUTE(G361,",","")))))),IF(RIGHT(G361,1)="T",1000000000000*VALUE(LEFT(G361,LEN(G361)-1)),IF(RIGHT(G361,1)="M",1000000*VALUE(LEFT(G361,LEN(G361)-1)),IF(RIGHT(G361,1)="B",1000000000*VALUE(LEFT(G361,LEN(G361)-1)),IF(RIGHT(G361,1)="%",0.01*VALUE(LEFT(G361,LEN(G361)-1)),IF(RIGHT(G361,1)="k",1000*VALUE(LEFT(G361,LEN(G361)-1)),VALUE(SUBSTITUTE(G361,",",""))))))))),"N/A")</f>
        <v/>
      </c>
    </row>
    <row r="362" spans="1:60">
      <c r="I362">
        <f>IF(AND(K362&gt; J362, L362&gt; K362, M362&gt; L362, N362&gt; M362), "pos_trend", IF(AND(K362&lt; J362, L362&lt; K362, M362&lt; L362, N362&lt; M362), "neg_trend", "N/A"))</f>
        <v/>
      </c>
      <c r="J362">
        <f>IFERROR(IF(TRIM(C362)="-", "N/A", IF(RIGHT(C362,1)=")",IF(RIGHT(C362,2)="T)",-1000000000000*VALUE(MID(C362,2,LEN(C362)-3)),IF(RIGHT(C362,2)="M)",-1000000*VALUE(MID(C362,2,LEN(C362)-3)),IF(RIGHT(C362,2)="B)",-1000000000*VALUE(MID(C362,2,LEN(C362)-3)),IF(RIGHT(C362,2)="k)",-1000*VALUE(MID(C362,2,LEN(C362)-3)),VALUE(SUBSTITUTE(C362,",","")))))),IF(RIGHT(C362,1)="T",1000000000000*VALUE(LEFT(C362,LEN(C362)-1)),IF(RIGHT(C362,1)="M",1000000*VALUE(LEFT(C362,LEN(C362)-1)),IF(RIGHT(C362,1)="B",1000000000*VALUE(LEFT(C362,LEN(C362)-1)),IF(RIGHT(C362,1)="%",0.01*VALUE(LEFT(C362,LEN(C362)-1)),IF(RIGHT(C362,1)="k",1000*VALUE(LEFT(C362,LEN(C362)-1)),VALUE(SUBSTITUTE(C362,",",""))))))))),"N/A")</f>
        <v/>
      </c>
      <c r="K362">
        <f>IFERROR(IF(TRIM(D362)="-", "N/A", IF(RIGHT(D362,1)=")",IF(RIGHT(D362,2)="T)",-1000000000000*VALUE(MID(D362,2,LEN(D362)-3)),IF(RIGHT(D362,2)="M)",-1000000*VALUE(MID(D362,2,LEN(D362)-3)),IF(RIGHT(D362,2)="B)",-1000000000*VALUE(MID(D362,2,LEN(D362)-3)),IF(RIGHT(D362,2)="k)",-1000*VALUE(MID(D362,2,LEN(D362)-3)),VALUE(SUBSTITUTE(D362,",","")))))),IF(RIGHT(D362,1)="T",1000000000000*VALUE(LEFT(D362,LEN(D362)-1)),IF(RIGHT(D362,1)="M",1000000*VALUE(LEFT(D362,LEN(D362)-1)),IF(RIGHT(D362,1)="B",1000000000*VALUE(LEFT(D362,LEN(D362)-1)),IF(RIGHT(D362,1)="%",0.01*VALUE(LEFT(D362,LEN(D362)-1)),IF(RIGHT(D362,1)="k",1000*VALUE(LEFT(D362,LEN(D362)-1)),VALUE(SUBSTITUTE(D362,",",""))))))))),"N/A")</f>
        <v/>
      </c>
      <c r="L362">
        <f>IFERROR(IF(TRIM(E362)="-", "N/A", IF(RIGHT(E362,1)=")",IF(RIGHT(E362,2)="T)",-1000000000000*VALUE(MID(E362,2,LEN(E362)-3)),IF(RIGHT(E362,2)="M)",-1000000*VALUE(MID(E362,2,LEN(E362)-3)),IF(RIGHT(E362,2)="B)",-1000000000*VALUE(MID(E362,2,LEN(E362)-3)),IF(RIGHT(E362,2)="k)",-1000*VALUE(MID(E362,2,LEN(E362)-3)),VALUE(SUBSTITUTE(E362,",","")))))),IF(RIGHT(E362,1)="T",1000000000000*VALUE(LEFT(E362,LEN(E362)-1)),IF(RIGHT(E362,1)="M",1000000*VALUE(LEFT(E362,LEN(E362)-1)),IF(RIGHT(E362,1)="B",1000000000*VALUE(LEFT(E362,LEN(E362)-1)),IF(RIGHT(E362,1)="%",0.01*VALUE(LEFT(E362,LEN(E362)-1)),IF(RIGHT(E362,1)="k",1000*VALUE(LEFT(E362,LEN(E362)-1)),VALUE(SUBSTITUTE(E362,",",""))))))))),"N/A")</f>
        <v/>
      </c>
      <c r="M362">
        <f>IFERROR(IF(TRIM(F362)="-", "N/A", IF(RIGHT(F362,1)=")",IF(RIGHT(F362,2)="T)",-1000000000000*VALUE(MID(F362,2,LEN(F362)-3)),IF(RIGHT(F362,2)="M)",-1000000*VALUE(MID(F362,2,LEN(F362)-3)),IF(RIGHT(F362,2)="B)",-1000000000*VALUE(MID(F362,2,LEN(F362)-3)),IF(RIGHT(F362,2)="k)",-1000*VALUE(MID(F362,2,LEN(F362)-3)),VALUE(SUBSTITUTE(F362,",","")))))),IF(RIGHT(F362,1)="T",1000000000000*VALUE(LEFT(F362,LEN(F362)-1)),IF(RIGHT(F362,1)="M",1000000*VALUE(LEFT(F362,LEN(F362)-1)),IF(RIGHT(F362,1)="B",1000000000*VALUE(LEFT(F362,LEN(F362)-1)),IF(RIGHT(F362,1)="%",0.01*VALUE(LEFT(F362,LEN(F362)-1)),IF(RIGHT(F362,1)="k",1000*VALUE(LEFT(F362,LEN(F362)-1)),VALUE(SUBSTITUTE(F362,",",""))))))))),"N/A")</f>
        <v/>
      </c>
      <c r="N362">
        <f>IFERROR(IF(TRIM(G362)="-", "N/A", IF(RIGHT(G362,1)=")",IF(RIGHT(G362,2)="T)",-1000000000000*VALUE(MID(G362,2,LEN(G362)-3)),IF(RIGHT(G362,2)="M)",-1000000*VALUE(MID(G362,2,LEN(G362)-3)),IF(RIGHT(G362,2)="B)",-1000000000*VALUE(MID(G362,2,LEN(G362)-3)),IF(RIGHT(G362,2)="k)",-1000*VALUE(MID(G362,2,LEN(G362)-3)),VALUE(SUBSTITUTE(G362,",","")))))),IF(RIGHT(G362,1)="T",1000000000000*VALUE(LEFT(G362,LEN(G362)-1)),IF(RIGHT(G362,1)="M",1000000*VALUE(LEFT(G362,LEN(G362)-1)),IF(RIGHT(G362,1)="B",1000000000*VALUE(LEFT(G362,LEN(G362)-1)),IF(RIGHT(G362,1)="%",0.01*VALUE(LEFT(G362,LEN(G362)-1)),IF(RIGHT(G362,1)="k",1000*VALUE(LEFT(G362,LEN(G362)-1)),VALUE(SUBSTITUTE(G362,",",""))))))))),"N/A")</f>
        <v/>
      </c>
    </row>
    <row r="363" spans="1:60">
      <c r="I363">
        <f>IF(AND(K363&gt; J363, L363&gt; K363, M363&gt; L363, N363&gt; M363), "pos_trend", IF(AND(K363&lt; J363, L363&lt; K363, M363&lt; L363, N363&lt; M363), "neg_trend", "N/A"))</f>
        <v/>
      </c>
      <c r="J363">
        <f>IFERROR(IF(TRIM(C363)="-", "N/A", IF(RIGHT(C363,1)=")",IF(RIGHT(C363,2)="T)",-1000000000000*VALUE(MID(C363,2,LEN(C363)-3)),IF(RIGHT(C363,2)="M)",-1000000*VALUE(MID(C363,2,LEN(C363)-3)),IF(RIGHT(C363,2)="B)",-1000000000*VALUE(MID(C363,2,LEN(C363)-3)),IF(RIGHT(C363,2)="k)",-1000*VALUE(MID(C363,2,LEN(C363)-3)),VALUE(SUBSTITUTE(C363,",","")))))),IF(RIGHT(C363,1)="T",1000000000000*VALUE(LEFT(C363,LEN(C363)-1)),IF(RIGHT(C363,1)="M",1000000*VALUE(LEFT(C363,LEN(C363)-1)),IF(RIGHT(C363,1)="B",1000000000*VALUE(LEFT(C363,LEN(C363)-1)),IF(RIGHT(C363,1)="%",0.01*VALUE(LEFT(C363,LEN(C363)-1)),IF(RIGHT(C363,1)="k",1000*VALUE(LEFT(C363,LEN(C363)-1)),VALUE(SUBSTITUTE(C363,",",""))))))))),"N/A")</f>
        <v/>
      </c>
      <c r="K363">
        <f>IFERROR(IF(TRIM(D363)="-", "N/A", IF(RIGHT(D363,1)=")",IF(RIGHT(D363,2)="T)",-1000000000000*VALUE(MID(D363,2,LEN(D363)-3)),IF(RIGHT(D363,2)="M)",-1000000*VALUE(MID(D363,2,LEN(D363)-3)),IF(RIGHT(D363,2)="B)",-1000000000*VALUE(MID(D363,2,LEN(D363)-3)),IF(RIGHT(D363,2)="k)",-1000*VALUE(MID(D363,2,LEN(D363)-3)),VALUE(SUBSTITUTE(D363,",","")))))),IF(RIGHT(D363,1)="T",1000000000000*VALUE(LEFT(D363,LEN(D363)-1)),IF(RIGHT(D363,1)="M",1000000*VALUE(LEFT(D363,LEN(D363)-1)),IF(RIGHT(D363,1)="B",1000000000*VALUE(LEFT(D363,LEN(D363)-1)),IF(RIGHT(D363,1)="%",0.01*VALUE(LEFT(D363,LEN(D363)-1)),IF(RIGHT(D363,1)="k",1000*VALUE(LEFT(D363,LEN(D363)-1)),VALUE(SUBSTITUTE(D363,",",""))))))))),"N/A")</f>
        <v/>
      </c>
      <c r="L363">
        <f>IFERROR(IF(TRIM(E363)="-", "N/A", IF(RIGHT(E363,1)=")",IF(RIGHT(E363,2)="T)",-1000000000000*VALUE(MID(E363,2,LEN(E363)-3)),IF(RIGHT(E363,2)="M)",-1000000*VALUE(MID(E363,2,LEN(E363)-3)),IF(RIGHT(E363,2)="B)",-1000000000*VALUE(MID(E363,2,LEN(E363)-3)),IF(RIGHT(E363,2)="k)",-1000*VALUE(MID(E363,2,LEN(E363)-3)),VALUE(SUBSTITUTE(E363,",","")))))),IF(RIGHT(E363,1)="T",1000000000000*VALUE(LEFT(E363,LEN(E363)-1)),IF(RIGHT(E363,1)="M",1000000*VALUE(LEFT(E363,LEN(E363)-1)),IF(RIGHT(E363,1)="B",1000000000*VALUE(LEFT(E363,LEN(E363)-1)),IF(RIGHT(E363,1)="%",0.01*VALUE(LEFT(E363,LEN(E363)-1)),IF(RIGHT(E363,1)="k",1000*VALUE(LEFT(E363,LEN(E363)-1)),VALUE(SUBSTITUTE(E363,",",""))))))))),"N/A")</f>
        <v/>
      </c>
      <c r="M363">
        <f>IFERROR(IF(TRIM(F363)="-", "N/A", IF(RIGHT(F363,1)=")",IF(RIGHT(F363,2)="T)",-1000000000000*VALUE(MID(F363,2,LEN(F363)-3)),IF(RIGHT(F363,2)="M)",-1000000*VALUE(MID(F363,2,LEN(F363)-3)),IF(RIGHT(F363,2)="B)",-1000000000*VALUE(MID(F363,2,LEN(F363)-3)),IF(RIGHT(F363,2)="k)",-1000*VALUE(MID(F363,2,LEN(F363)-3)),VALUE(SUBSTITUTE(F363,",","")))))),IF(RIGHT(F363,1)="T",1000000000000*VALUE(LEFT(F363,LEN(F363)-1)),IF(RIGHT(F363,1)="M",1000000*VALUE(LEFT(F363,LEN(F363)-1)),IF(RIGHT(F363,1)="B",1000000000*VALUE(LEFT(F363,LEN(F363)-1)),IF(RIGHT(F363,1)="%",0.01*VALUE(LEFT(F363,LEN(F363)-1)),IF(RIGHT(F363,1)="k",1000*VALUE(LEFT(F363,LEN(F363)-1)),VALUE(SUBSTITUTE(F363,",",""))))))))),"N/A")</f>
        <v/>
      </c>
      <c r="N363">
        <f>IFERROR(IF(TRIM(G363)="-", "N/A", IF(RIGHT(G363,1)=")",IF(RIGHT(G363,2)="T)",-1000000000000*VALUE(MID(G363,2,LEN(G363)-3)),IF(RIGHT(G363,2)="M)",-1000000*VALUE(MID(G363,2,LEN(G363)-3)),IF(RIGHT(G363,2)="B)",-1000000000*VALUE(MID(G363,2,LEN(G363)-3)),IF(RIGHT(G363,2)="k)",-1000*VALUE(MID(G363,2,LEN(G363)-3)),VALUE(SUBSTITUTE(G363,",","")))))),IF(RIGHT(G363,1)="T",1000000000000*VALUE(LEFT(G363,LEN(G363)-1)),IF(RIGHT(G363,1)="M",1000000*VALUE(LEFT(G363,LEN(G363)-1)),IF(RIGHT(G363,1)="B",1000000000*VALUE(LEFT(G363,LEN(G363)-1)),IF(RIGHT(G363,1)="%",0.01*VALUE(LEFT(G363,LEN(G363)-1)),IF(RIGHT(G363,1)="k",1000*VALUE(LEFT(G363,LEN(G363)-1)),VALUE(SUBSTITUTE(G363,",",""))))))))),"N/A")</f>
        <v/>
      </c>
    </row>
    <row r="364" spans="1:60">
      <c r="I364">
        <f>IF(AND(K364&gt; J364, L364&gt; K364, M364&gt; L364, N364&gt; M364), "pos_trend", IF(AND(K364&lt; J364, L364&lt; K364, M364&lt; L364, N364&lt; M364), "neg_trend", "N/A"))</f>
        <v/>
      </c>
      <c r="J364">
        <f>IFERROR(IF(TRIM(C364)="-", "N/A", IF(RIGHT(C364,1)=")",IF(RIGHT(C364,2)="T)",-1000000000000*VALUE(MID(C364,2,LEN(C364)-3)),IF(RIGHT(C364,2)="M)",-1000000*VALUE(MID(C364,2,LEN(C364)-3)),IF(RIGHT(C364,2)="B)",-1000000000*VALUE(MID(C364,2,LEN(C364)-3)),IF(RIGHT(C364,2)="k)",-1000*VALUE(MID(C364,2,LEN(C364)-3)),VALUE(SUBSTITUTE(C364,",","")))))),IF(RIGHT(C364,1)="T",1000000000000*VALUE(LEFT(C364,LEN(C364)-1)),IF(RIGHT(C364,1)="M",1000000*VALUE(LEFT(C364,LEN(C364)-1)),IF(RIGHT(C364,1)="B",1000000000*VALUE(LEFT(C364,LEN(C364)-1)),IF(RIGHT(C364,1)="%",0.01*VALUE(LEFT(C364,LEN(C364)-1)),IF(RIGHT(C364,1)="k",1000*VALUE(LEFT(C364,LEN(C364)-1)),VALUE(SUBSTITUTE(C364,",",""))))))))),"N/A")</f>
        <v/>
      </c>
      <c r="K364">
        <f>IFERROR(IF(TRIM(D364)="-", "N/A", IF(RIGHT(D364,1)=")",IF(RIGHT(D364,2)="T)",-1000000000000*VALUE(MID(D364,2,LEN(D364)-3)),IF(RIGHT(D364,2)="M)",-1000000*VALUE(MID(D364,2,LEN(D364)-3)),IF(RIGHT(D364,2)="B)",-1000000000*VALUE(MID(D364,2,LEN(D364)-3)),IF(RIGHT(D364,2)="k)",-1000*VALUE(MID(D364,2,LEN(D364)-3)),VALUE(SUBSTITUTE(D364,",","")))))),IF(RIGHT(D364,1)="T",1000000000000*VALUE(LEFT(D364,LEN(D364)-1)),IF(RIGHT(D364,1)="M",1000000*VALUE(LEFT(D364,LEN(D364)-1)),IF(RIGHT(D364,1)="B",1000000000*VALUE(LEFT(D364,LEN(D364)-1)),IF(RIGHT(D364,1)="%",0.01*VALUE(LEFT(D364,LEN(D364)-1)),IF(RIGHT(D364,1)="k",1000*VALUE(LEFT(D364,LEN(D364)-1)),VALUE(SUBSTITUTE(D364,",",""))))))))),"N/A")</f>
        <v/>
      </c>
      <c r="L364">
        <f>IFERROR(IF(TRIM(E364)="-", "N/A", IF(RIGHT(E364,1)=")",IF(RIGHT(E364,2)="T)",-1000000000000*VALUE(MID(E364,2,LEN(E364)-3)),IF(RIGHT(E364,2)="M)",-1000000*VALUE(MID(E364,2,LEN(E364)-3)),IF(RIGHT(E364,2)="B)",-1000000000*VALUE(MID(E364,2,LEN(E364)-3)),IF(RIGHT(E364,2)="k)",-1000*VALUE(MID(E364,2,LEN(E364)-3)),VALUE(SUBSTITUTE(E364,",","")))))),IF(RIGHT(E364,1)="T",1000000000000*VALUE(LEFT(E364,LEN(E364)-1)),IF(RIGHT(E364,1)="M",1000000*VALUE(LEFT(E364,LEN(E364)-1)),IF(RIGHT(E364,1)="B",1000000000*VALUE(LEFT(E364,LEN(E364)-1)),IF(RIGHT(E364,1)="%",0.01*VALUE(LEFT(E364,LEN(E364)-1)),IF(RIGHT(E364,1)="k",1000*VALUE(LEFT(E364,LEN(E364)-1)),VALUE(SUBSTITUTE(E364,",",""))))))))),"N/A")</f>
        <v/>
      </c>
      <c r="M364">
        <f>IFERROR(IF(TRIM(F364)="-", "N/A", IF(RIGHT(F364,1)=")",IF(RIGHT(F364,2)="T)",-1000000000000*VALUE(MID(F364,2,LEN(F364)-3)),IF(RIGHT(F364,2)="M)",-1000000*VALUE(MID(F364,2,LEN(F364)-3)),IF(RIGHT(F364,2)="B)",-1000000000*VALUE(MID(F364,2,LEN(F364)-3)),IF(RIGHT(F364,2)="k)",-1000*VALUE(MID(F364,2,LEN(F364)-3)),VALUE(SUBSTITUTE(F364,",","")))))),IF(RIGHT(F364,1)="T",1000000000000*VALUE(LEFT(F364,LEN(F364)-1)),IF(RIGHT(F364,1)="M",1000000*VALUE(LEFT(F364,LEN(F364)-1)),IF(RIGHT(F364,1)="B",1000000000*VALUE(LEFT(F364,LEN(F364)-1)),IF(RIGHT(F364,1)="%",0.01*VALUE(LEFT(F364,LEN(F364)-1)),IF(RIGHT(F364,1)="k",1000*VALUE(LEFT(F364,LEN(F364)-1)),VALUE(SUBSTITUTE(F364,",",""))))))))),"N/A")</f>
        <v/>
      </c>
      <c r="N364">
        <f>IFERROR(IF(TRIM(G364)="-", "N/A", IF(RIGHT(G364,1)=")",IF(RIGHT(G364,2)="T)",-1000000000000*VALUE(MID(G364,2,LEN(G364)-3)),IF(RIGHT(G364,2)="M)",-1000000*VALUE(MID(G364,2,LEN(G364)-3)),IF(RIGHT(G364,2)="B)",-1000000000*VALUE(MID(G364,2,LEN(G364)-3)),IF(RIGHT(G364,2)="k)",-1000*VALUE(MID(G364,2,LEN(G364)-3)),VALUE(SUBSTITUTE(G364,",","")))))),IF(RIGHT(G364,1)="T",1000000000000*VALUE(LEFT(G364,LEN(G364)-1)),IF(RIGHT(G364,1)="M",1000000*VALUE(LEFT(G364,LEN(G364)-1)),IF(RIGHT(G364,1)="B",1000000000*VALUE(LEFT(G364,LEN(G364)-1)),IF(RIGHT(G364,1)="%",0.01*VALUE(LEFT(G364,LEN(G364)-1)),IF(RIGHT(G364,1)="k",1000*VALUE(LEFT(G364,LEN(G364)-1)),VALUE(SUBSTITUTE(G364,",",""))))))))),"N/A")</f>
        <v/>
      </c>
    </row>
    <row r="365" spans="1:60">
      <c r="I365">
        <f>IF(AND(K365&gt; J365, L365&gt; K365, M365&gt; L365, N365&gt; M365), "pos_trend", IF(AND(K365&lt; J365, L365&lt; K365, M365&lt; L365, N365&lt; M365), "neg_trend", "N/A"))</f>
        <v/>
      </c>
      <c r="J365">
        <f>IFERROR(IF(TRIM(C365)="-", "N/A", IF(RIGHT(C365,1)=")",IF(RIGHT(C365,2)="T)",-1000000000000*VALUE(MID(C365,2,LEN(C365)-3)),IF(RIGHT(C365,2)="M)",-1000000*VALUE(MID(C365,2,LEN(C365)-3)),IF(RIGHT(C365,2)="B)",-1000000000*VALUE(MID(C365,2,LEN(C365)-3)),IF(RIGHT(C365,2)="k)",-1000*VALUE(MID(C365,2,LEN(C365)-3)),VALUE(SUBSTITUTE(C365,",","")))))),IF(RIGHT(C365,1)="T",1000000000000*VALUE(LEFT(C365,LEN(C365)-1)),IF(RIGHT(C365,1)="M",1000000*VALUE(LEFT(C365,LEN(C365)-1)),IF(RIGHT(C365,1)="B",1000000000*VALUE(LEFT(C365,LEN(C365)-1)),IF(RIGHT(C365,1)="%",0.01*VALUE(LEFT(C365,LEN(C365)-1)),IF(RIGHT(C365,1)="k",1000*VALUE(LEFT(C365,LEN(C365)-1)),VALUE(SUBSTITUTE(C365,",",""))))))))),"N/A")</f>
        <v/>
      </c>
      <c r="K365">
        <f>IFERROR(IF(TRIM(D365)="-", "N/A", IF(RIGHT(D365,1)=")",IF(RIGHT(D365,2)="T)",-1000000000000*VALUE(MID(D365,2,LEN(D365)-3)),IF(RIGHT(D365,2)="M)",-1000000*VALUE(MID(D365,2,LEN(D365)-3)),IF(RIGHT(D365,2)="B)",-1000000000*VALUE(MID(D365,2,LEN(D365)-3)),IF(RIGHT(D365,2)="k)",-1000*VALUE(MID(D365,2,LEN(D365)-3)),VALUE(SUBSTITUTE(D365,",","")))))),IF(RIGHT(D365,1)="T",1000000000000*VALUE(LEFT(D365,LEN(D365)-1)),IF(RIGHT(D365,1)="M",1000000*VALUE(LEFT(D365,LEN(D365)-1)),IF(RIGHT(D365,1)="B",1000000000*VALUE(LEFT(D365,LEN(D365)-1)),IF(RIGHT(D365,1)="%",0.01*VALUE(LEFT(D365,LEN(D365)-1)),IF(RIGHT(D365,1)="k",1000*VALUE(LEFT(D365,LEN(D365)-1)),VALUE(SUBSTITUTE(D365,",",""))))))))),"N/A")</f>
        <v/>
      </c>
      <c r="L365">
        <f>IFERROR(IF(TRIM(E365)="-", "N/A", IF(RIGHT(E365,1)=")",IF(RIGHT(E365,2)="T)",-1000000000000*VALUE(MID(E365,2,LEN(E365)-3)),IF(RIGHT(E365,2)="M)",-1000000*VALUE(MID(E365,2,LEN(E365)-3)),IF(RIGHT(E365,2)="B)",-1000000000*VALUE(MID(E365,2,LEN(E365)-3)),IF(RIGHT(E365,2)="k)",-1000*VALUE(MID(E365,2,LEN(E365)-3)),VALUE(SUBSTITUTE(E365,",","")))))),IF(RIGHT(E365,1)="T",1000000000000*VALUE(LEFT(E365,LEN(E365)-1)),IF(RIGHT(E365,1)="M",1000000*VALUE(LEFT(E365,LEN(E365)-1)),IF(RIGHT(E365,1)="B",1000000000*VALUE(LEFT(E365,LEN(E365)-1)),IF(RIGHT(E365,1)="%",0.01*VALUE(LEFT(E365,LEN(E365)-1)),IF(RIGHT(E365,1)="k",1000*VALUE(LEFT(E365,LEN(E365)-1)),VALUE(SUBSTITUTE(E365,",",""))))))))),"N/A")</f>
        <v/>
      </c>
      <c r="M365">
        <f>IFERROR(IF(TRIM(F365)="-", "N/A", IF(RIGHT(F365,1)=")",IF(RIGHT(F365,2)="T)",-1000000000000*VALUE(MID(F365,2,LEN(F365)-3)),IF(RIGHT(F365,2)="M)",-1000000*VALUE(MID(F365,2,LEN(F365)-3)),IF(RIGHT(F365,2)="B)",-1000000000*VALUE(MID(F365,2,LEN(F365)-3)),IF(RIGHT(F365,2)="k)",-1000*VALUE(MID(F365,2,LEN(F365)-3)),VALUE(SUBSTITUTE(F365,",","")))))),IF(RIGHT(F365,1)="T",1000000000000*VALUE(LEFT(F365,LEN(F365)-1)),IF(RIGHT(F365,1)="M",1000000*VALUE(LEFT(F365,LEN(F365)-1)),IF(RIGHT(F365,1)="B",1000000000*VALUE(LEFT(F365,LEN(F365)-1)),IF(RIGHT(F365,1)="%",0.01*VALUE(LEFT(F365,LEN(F365)-1)),IF(RIGHT(F365,1)="k",1000*VALUE(LEFT(F365,LEN(F365)-1)),VALUE(SUBSTITUTE(F365,",",""))))))))),"N/A")</f>
        <v/>
      </c>
      <c r="N365">
        <f>IFERROR(IF(TRIM(G365)="-", "N/A", IF(RIGHT(G365,1)=")",IF(RIGHT(G365,2)="T)",-1000000000000*VALUE(MID(G365,2,LEN(G365)-3)),IF(RIGHT(G365,2)="M)",-1000000*VALUE(MID(G365,2,LEN(G365)-3)),IF(RIGHT(G365,2)="B)",-1000000000*VALUE(MID(G365,2,LEN(G365)-3)),IF(RIGHT(G365,2)="k)",-1000*VALUE(MID(G365,2,LEN(G365)-3)),VALUE(SUBSTITUTE(G365,",","")))))),IF(RIGHT(G365,1)="T",1000000000000*VALUE(LEFT(G365,LEN(G365)-1)),IF(RIGHT(G365,1)="M",1000000*VALUE(LEFT(G365,LEN(G365)-1)),IF(RIGHT(G365,1)="B",1000000000*VALUE(LEFT(G365,LEN(G365)-1)),IF(RIGHT(G365,1)="%",0.01*VALUE(LEFT(G365,LEN(G365)-1)),IF(RIGHT(G365,1)="k",1000*VALUE(LEFT(G365,LEN(G365)-1)),VALUE(SUBSTITUTE(G365,",",""))))))))),"N/A")</f>
        <v/>
      </c>
    </row>
    <row r="366" spans="1:60">
      <c r="I366">
        <f>IF(AND(K366&gt; J366, L366&gt; K366, M366&gt; L366, N366&gt; M366), "pos_trend", IF(AND(K366&lt; J366, L366&lt; K366, M366&lt; L366, N366&lt; M366), "neg_trend", "N/A"))</f>
        <v/>
      </c>
      <c r="J366">
        <f>IFERROR(IF(TRIM(C366)="-", "N/A", IF(RIGHT(C366,1)=")",IF(RIGHT(C366,2)="T)",-1000000000000*VALUE(MID(C366,2,LEN(C366)-3)),IF(RIGHT(C366,2)="M)",-1000000*VALUE(MID(C366,2,LEN(C366)-3)),IF(RIGHT(C366,2)="B)",-1000000000*VALUE(MID(C366,2,LEN(C366)-3)),IF(RIGHT(C366,2)="k)",-1000*VALUE(MID(C366,2,LEN(C366)-3)),VALUE(SUBSTITUTE(C366,",","")))))),IF(RIGHT(C366,1)="T",1000000000000*VALUE(LEFT(C366,LEN(C366)-1)),IF(RIGHT(C366,1)="M",1000000*VALUE(LEFT(C366,LEN(C366)-1)),IF(RIGHT(C366,1)="B",1000000000*VALUE(LEFT(C366,LEN(C366)-1)),IF(RIGHT(C366,1)="%",0.01*VALUE(LEFT(C366,LEN(C366)-1)),IF(RIGHT(C366,1)="k",1000*VALUE(LEFT(C366,LEN(C366)-1)),VALUE(SUBSTITUTE(C366,",",""))))))))),"N/A")</f>
        <v/>
      </c>
      <c r="K366">
        <f>IFERROR(IF(TRIM(D366)="-", "N/A", IF(RIGHT(D366,1)=")",IF(RIGHT(D366,2)="T)",-1000000000000*VALUE(MID(D366,2,LEN(D366)-3)),IF(RIGHT(D366,2)="M)",-1000000*VALUE(MID(D366,2,LEN(D366)-3)),IF(RIGHT(D366,2)="B)",-1000000000*VALUE(MID(D366,2,LEN(D366)-3)),IF(RIGHT(D366,2)="k)",-1000*VALUE(MID(D366,2,LEN(D366)-3)),VALUE(SUBSTITUTE(D366,",","")))))),IF(RIGHT(D366,1)="T",1000000000000*VALUE(LEFT(D366,LEN(D366)-1)),IF(RIGHT(D366,1)="M",1000000*VALUE(LEFT(D366,LEN(D366)-1)),IF(RIGHT(D366,1)="B",1000000000*VALUE(LEFT(D366,LEN(D366)-1)),IF(RIGHT(D366,1)="%",0.01*VALUE(LEFT(D366,LEN(D366)-1)),IF(RIGHT(D366,1)="k",1000*VALUE(LEFT(D366,LEN(D366)-1)),VALUE(SUBSTITUTE(D366,",",""))))))))),"N/A")</f>
        <v/>
      </c>
      <c r="L366">
        <f>IFERROR(IF(TRIM(E366)="-", "N/A", IF(RIGHT(E366,1)=")",IF(RIGHT(E366,2)="T)",-1000000000000*VALUE(MID(E366,2,LEN(E366)-3)),IF(RIGHT(E366,2)="M)",-1000000*VALUE(MID(E366,2,LEN(E366)-3)),IF(RIGHT(E366,2)="B)",-1000000000*VALUE(MID(E366,2,LEN(E366)-3)),IF(RIGHT(E366,2)="k)",-1000*VALUE(MID(E366,2,LEN(E366)-3)),VALUE(SUBSTITUTE(E366,",","")))))),IF(RIGHT(E366,1)="T",1000000000000*VALUE(LEFT(E366,LEN(E366)-1)),IF(RIGHT(E366,1)="M",1000000*VALUE(LEFT(E366,LEN(E366)-1)),IF(RIGHT(E366,1)="B",1000000000*VALUE(LEFT(E366,LEN(E366)-1)),IF(RIGHT(E366,1)="%",0.01*VALUE(LEFT(E366,LEN(E366)-1)),IF(RIGHT(E366,1)="k",1000*VALUE(LEFT(E366,LEN(E366)-1)),VALUE(SUBSTITUTE(E366,",",""))))))))),"N/A")</f>
        <v/>
      </c>
      <c r="M366">
        <f>IFERROR(IF(TRIM(F366)="-", "N/A", IF(RIGHT(F366,1)=")",IF(RIGHT(F366,2)="T)",-1000000000000*VALUE(MID(F366,2,LEN(F366)-3)),IF(RIGHT(F366,2)="M)",-1000000*VALUE(MID(F366,2,LEN(F366)-3)),IF(RIGHT(F366,2)="B)",-1000000000*VALUE(MID(F366,2,LEN(F366)-3)),IF(RIGHT(F366,2)="k)",-1000*VALUE(MID(F366,2,LEN(F366)-3)),VALUE(SUBSTITUTE(F366,",","")))))),IF(RIGHT(F366,1)="T",1000000000000*VALUE(LEFT(F366,LEN(F366)-1)),IF(RIGHT(F366,1)="M",1000000*VALUE(LEFT(F366,LEN(F366)-1)),IF(RIGHT(F366,1)="B",1000000000*VALUE(LEFT(F366,LEN(F366)-1)),IF(RIGHT(F366,1)="%",0.01*VALUE(LEFT(F366,LEN(F366)-1)),IF(RIGHT(F366,1)="k",1000*VALUE(LEFT(F366,LEN(F366)-1)),VALUE(SUBSTITUTE(F366,",",""))))))))),"N/A")</f>
        <v/>
      </c>
      <c r="N366">
        <f>IFERROR(IF(TRIM(G366)="-", "N/A", IF(RIGHT(G366,1)=")",IF(RIGHT(G366,2)="T)",-1000000000000*VALUE(MID(G366,2,LEN(G366)-3)),IF(RIGHT(G366,2)="M)",-1000000*VALUE(MID(G366,2,LEN(G366)-3)),IF(RIGHT(G366,2)="B)",-1000000000*VALUE(MID(G366,2,LEN(G366)-3)),IF(RIGHT(G366,2)="k)",-1000*VALUE(MID(G366,2,LEN(G366)-3)),VALUE(SUBSTITUTE(G366,",","")))))),IF(RIGHT(G366,1)="T",1000000000000*VALUE(LEFT(G366,LEN(G366)-1)),IF(RIGHT(G366,1)="M",1000000*VALUE(LEFT(G366,LEN(G366)-1)),IF(RIGHT(G366,1)="B",1000000000*VALUE(LEFT(G366,LEN(G366)-1)),IF(RIGHT(G366,1)="%",0.01*VALUE(LEFT(G366,LEN(G366)-1)),IF(RIGHT(G366,1)="k",1000*VALUE(LEFT(G366,LEN(G366)-1)),VALUE(SUBSTITUTE(G366,",",""))))))))),"N/A")</f>
        <v/>
      </c>
    </row>
    <row r="367" spans="1:60">
      <c r="I367">
        <f>IF(AND(K367&gt; J367, L367&gt; K367, M367&gt; L367, N367&gt; M367), "pos_trend", IF(AND(K367&lt; J367, L367&lt; K367, M367&lt; L367, N367&lt; M367), "neg_trend", "N/A"))</f>
        <v/>
      </c>
      <c r="J367">
        <f>IFERROR(IF(TRIM(C367)="-", "N/A", IF(RIGHT(C367,1)=")",IF(RIGHT(C367,2)="T)",-1000000000000*VALUE(MID(C367,2,LEN(C367)-3)),IF(RIGHT(C367,2)="M)",-1000000*VALUE(MID(C367,2,LEN(C367)-3)),IF(RIGHT(C367,2)="B)",-1000000000*VALUE(MID(C367,2,LEN(C367)-3)),IF(RIGHT(C367,2)="k)",-1000*VALUE(MID(C367,2,LEN(C367)-3)),VALUE(SUBSTITUTE(C367,",","")))))),IF(RIGHT(C367,1)="T",1000000000000*VALUE(LEFT(C367,LEN(C367)-1)),IF(RIGHT(C367,1)="M",1000000*VALUE(LEFT(C367,LEN(C367)-1)),IF(RIGHT(C367,1)="B",1000000000*VALUE(LEFT(C367,LEN(C367)-1)),IF(RIGHT(C367,1)="%",0.01*VALUE(LEFT(C367,LEN(C367)-1)),IF(RIGHT(C367,1)="k",1000*VALUE(LEFT(C367,LEN(C367)-1)),VALUE(SUBSTITUTE(C367,",",""))))))))),"N/A")</f>
        <v/>
      </c>
      <c r="K367">
        <f>IFERROR(IF(TRIM(D367)="-", "N/A", IF(RIGHT(D367,1)=")",IF(RIGHT(D367,2)="T)",-1000000000000*VALUE(MID(D367,2,LEN(D367)-3)),IF(RIGHT(D367,2)="M)",-1000000*VALUE(MID(D367,2,LEN(D367)-3)),IF(RIGHT(D367,2)="B)",-1000000000*VALUE(MID(D367,2,LEN(D367)-3)),IF(RIGHT(D367,2)="k)",-1000*VALUE(MID(D367,2,LEN(D367)-3)),VALUE(SUBSTITUTE(D367,",","")))))),IF(RIGHT(D367,1)="T",1000000000000*VALUE(LEFT(D367,LEN(D367)-1)),IF(RIGHT(D367,1)="M",1000000*VALUE(LEFT(D367,LEN(D367)-1)),IF(RIGHT(D367,1)="B",1000000000*VALUE(LEFT(D367,LEN(D367)-1)),IF(RIGHT(D367,1)="%",0.01*VALUE(LEFT(D367,LEN(D367)-1)),IF(RIGHT(D367,1)="k",1000*VALUE(LEFT(D367,LEN(D367)-1)),VALUE(SUBSTITUTE(D367,",",""))))))))),"N/A")</f>
        <v/>
      </c>
      <c r="L367">
        <f>IFERROR(IF(TRIM(E367)="-", "N/A", IF(RIGHT(E367,1)=")",IF(RIGHT(E367,2)="T)",-1000000000000*VALUE(MID(E367,2,LEN(E367)-3)),IF(RIGHT(E367,2)="M)",-1000000*VALUE(MID(E367,2,LEN(E367)-3)),IF(RIGHT(E367,2)="B)",-1000000000*VALUE(MID(E367,2,LEN(E367)-3)),IF(RIGHT(E367,2)="k)",-1000*VALUE(MID(E367,2,LEN(E367)-3)),VALUE(SUBSTITUTE(E367,",","")))))),IF(RIGHT(E367,1)="T",1000000000000*VALUE(LEFT(E367,LEN(E367)-1)),IF(RIGHT(E367,1)="M",1000000*VALUE(LEFT(E367,LEN(E367)-1)),IF(RIGHT(E367,1)="B",1000000000*VALUE(LEFT(E367,LEN(E367)-1)),IF(RIGHT(E367,1)="%",0.01*VALUE(LEFT(E367,LEN(E367)-1)),IF(RIGHT(E367,1)="k",1000*VALUE(LEFT(E367,LEN(E367)-1)),VALUE(SUBSTITUTE(E367,",",""))))))))),"N/A")</f>
        <v/>
      </c>
      <c r="M367">
        <f>IFERROR(IF(TRIM(F367)="-", "N/A", IF(RIGHT(F367,1)=")",IF(RIGHT(F367,2)="T)",-1000000000000*VALUE(MID(F367,2,LEN(F367)-3)),IF(RIGHT(F367,2)="M)",-1000000*VALUE(MID(F367,2,LEN(F367)-3)),IF(RIGHT(F367,2)="B)",-1000000000*VALUE(MID(F367,2,LEN(F367)-3)),IF(RIGHT(F367,2)="k)",-1000*VALUE(MID(F367,2,LEN(F367)-3)),VALUE(SUBSTITUTE(F367,",","")))))),IF(RIGHT(F367,1)="T",1000000000000*VALUE(LEFT(F367,LEN(F367)-1)),IF(RIGHT(F367,1)="M",1000000*VALUE(LEFT(F367,LEN(F367)-1)),IF(RIGHT(F367,1)="B",1000000000*VALUE(LEFT(F367,LEN(F367)-1)),IF(RIGHT(F367,1)="%",0.01*VALUE(LEFT(F367,LEN(F367)-1)),IF(RIGHT(F367,1)="k",1000*VALUE(LEFT(F367,LEN(F367)-1)),VALUE(SUBSTITUTE(F367,",",""))))))))),"N/A")</f>
        <v/>
      </c>
      <c r="N367">
        <f>IFERROR(IF(TRIM(G367)="-", "N/A", IF(RIGHT(G367,1)=")",IF(RIGHT(G367,2)="T)",-1000000000000*VALUE(MID(G367,2,LEN(G367)-3)),IF(RIGHT(G367,2)="M)",-1000000*VALUE(MID(G367,2,LEN(G367)-3)),IF(RIGHT(G367,2)="B)",-1000000000*VALUE(MID(G367,2,LEN(G367)-3)),IF(RIGHT(G367,2)="k)",-1000*VALUE(MID(G367,2,LEN(G367)-3)),VALUE(SUBSTITUTE(G367,",","")))))),IF(RIGHT(G367,1)="T",1000000000000*VALUE(LEFT(G367,LEN(G367)-1)),IF(RIGHT(G367,1)="M",1000000*VALUE(LEFT(G367,LEN(G367)-1)),IF(RIGHT(G367,1)="B",1000000000*VALUE(LEFT(G367,LEN(G367)-1)),IF(RIGHT(G367,1)="%",0.01*VALUE(LEFT(G367,LEN(G367)-1)),IF(RIGHT(G367,1)="k",1000*VALUE(LEFT(G367,LEN(G367)-1)),VALUE(SUBSTITUTE(G367,",",""))))))))),"N/A")</f>
        <v/>
      </c>
    </row>
    <row r="368" spans="1:60">
      <c r="I368">
        <f>IF(AND(K368&gt; J368, L368&gt; K368, M368&gt; L368, N368&gt; M368), "pos_trend", IF(AND(K368&lt; J368, L368&lt; K368, M368&lt; L368, N368&lt; M368), "neg_trend", "N/A"))</f>
        <v/>
      </c>
      <c r="J368">
        <f>IFERROR(IF(TRIM(C368)="-", "N/A", IF(RIGHT(C368,1)=")",IF(RIGHT(C368,2)="T)",-1000000000000*VALUE(MID(C368,2,LEN(C368)-3)),IF(RIGHT(C368,2)="M)",-1000000*VALUE(MID(C368,2,LEN(C368)-3)),IF(RIGHT(C368,2)="B)",-1000000000*VALUE(MID(C368,2,LEN(C368)-3)),IF(RIGHT(C368,2)="k)",-1000*VALUE(MID(C368,2,LEN(C368)-3)),VALUE(SUBSTITUTE(C368,",","")))))),IF(RIGHT(C368,1)="T",1000000000000*VALUE(LEFT(C368,LEN(C368)-1)),IF(RIGHT(C368,1)="M",1000000*VALUE(LEFT(C368,LEN(C368)-1)),IF(RIGHT(C368,1)="B",1000000000*VALUE(LEFT(C368,LEN(C368)-1)),IF(RIGHT(C368,1)="%",0.01*VALUE(LEFT(C368,LEN(C368)-1)),IF(RIGHT(C368,1)="k",1000*VALUE(LEFT(C368,LEN(C368)-1)),VALUE(SUBSTITUTE(C368,",",""))))))))),"N/A")</f>
        <v/>
      </c>
      <c r="K368">
        <f>IFERROR(IF(TRIM(D368)="-", "N/A", IF(RIGHT(D368,1)=")",IF(RIGHT(D368,2)="T)",-1000000000000*VALUE(MID(D368,2,LEN(D368)-3)),IF(RIGHT(D368,2)="M)",-1000000*VALUE(MID(D368,2,LEN(D368)-3)),IF(RIGHT(D368,2)="B)",-1000000000*VALUE(MID(D368,2,LEN(D368)-3)),IF(RIGHT(D368,2)="k)",-1000*VALUE(MID(D368,2,LEN(D368)-3)),VALUE(SUBSTITUTE(D368,",","")))))),IF(RIGHT(D368,1)="T",1000000000000*VALUE(LEFT(D368,LEN(D368)-1)),IF(RIGHT(D368,1)="M",1000000*VALUE(LEFT(D368,LEN(D368)-1)),IF(RIGHT(D368,1)="B",1000000000*VALUE(LEFT(D368,LEN(D368)-1)),IF(RIGHT(D368,1)="%",0.01*VALUE(LEFT(D368,LEN(D368)-1)),IF(RIGHT(D368,1)="k",1000*VALUE(LEFT(D368,LEN(D368)-1)),VALUE(SUBSTITUTE(D368,",",""))))))))),"N/A")</f>
        <v/>
      </c>
      <c r="L368">
        <f>IFERROR(IF(TRIM(E368)="-", "N/A", IF(RIGHT(E368,1)=")",IF(RIGHT(E368,2)="T)",-1000000000000*VALUE(MID(E368,2,LEN(E368)-3)),IF(RIGHT(E368,2)="M)",-1000000*VALUE(MID(E368,2,LEN(E368)-3)),IF(RIGHT(E368,2)="B)",-1000000000*VALUE(MID(E368,2,LEN(E368)-3)),IF(RIGHT(E368,2)="k)",-1000*VALUE(MID(E368,2,LEN(E368)-3)),VALUE(SUBSTITUTE(E368,",","")))))),IF(RIGHT(E368,1)="T",1000000000000*VALUE(LEFT(E368,LEN(E368)-1)),IF(RIGHT(E368,1)="M",1000000*VALUE(LEFT(E368,LEN(E368)-1)),IF(RIGHT(E368,1)="B",1000000000*VALUE(LEFT(E368,LEN(E368)-1)),IF(RIGHT(E368,1)="%",0.01*VALUE(LEFT(E368,LEN(E368)-1)),IF(RIGHT(E368,1)="k",1000*VALUE(LEFT(E368,LEN(E368)-1)),VALUE(SUBSTITUTE(E368,",",""))))))))),"N/A")</f>
        <v/>
      </c>
      <c r="M368">
        <f>IFERROR(IF(TRIM(F368)="-", "N/A", IF(RIGHT(F368,1)=")",IF(RIGHT(F368,2)="T)",-1000000000000*VALUE(MID(F368,2,LEN(F368)-3)),IF(RIGHT(F368,2)="M)",-1000000*VALUE(MID(F368,2,LEN(F368)-3)),IF(RIGHT(F368,2)="B)",-1000000000*VALUE(MID(F368,2,LEN(F368)-3)),IF(RIGHT(F368,2)="k)",-1000*VALUE(MID(F368,2,LEN(F368)-3)),VALUE(SUBSTITUTE(F368,",","")))))),IF(RIGHT(F368,1)="T",1000000000000*VALUE(LEFT(F368,LEN(F368)-1)),IF(RIGHT(F368,1)="M",1000000*VALUE(LEFT(F368,LEN(F368)-1)),IF(RIGHT(F368,1)="B",1000000000*VALUE(LEFT(F368,LEN(F368)-1)),IF(RIGHT(F368,1)="%",0.01*VALUE(LEFT(F368,LEN(F368)-1)),IF(RIGHT(F368,1)="k",1000*VALUE(LEFT(F368,LEN(F368)-1)),VALUE(SUBSTITUTE(F368,",",""))))))))),"N/A")</f>
        <v/>
      </c>
      <c r="N368">
        <f>IFERROR(IF(TRIM(G368)="-", "N/A", IF(RIGHT(G368,1)=")",IF(RIGHT(G368,2)="T)",-1000000000000*VALUE(MID(G368,2,LEN(G368)-3)),IF(RIGHT(G368,2)="M)",-1000000*VALUE(MID(G368,2,LEN(G368)-3)),IF(RIGHT(G368,2)="B)",-1000000000*VALUE(MID(G368,2,LEN(G368)-3)),IF(RIGHT(G368,2)="k)",-1000*VALUE(MID(G368,2,LEN(G368)-3)),VALUE(SUBSTITUTE(G368,",","")))))),IF(RIGHT(G368,1)="T",1000000000000*VALUE(LEFT(G368,LEN(G368)-1)),IF(RIGHT(G368,1)="M",1000000*VALUE(LEFT(G368,LEN(G368)-1)),IF(RIGHT(G368,1)="B",1000000000*VALUE(LEFT(G368,LEN(G368)-1)),IF(RIGHT(G368,1)="%",0.01*VALUE(LEFT(G368,LEN(G368)-1)),IF(RIGHT(G368,1)="k",1000*VALUE(LEFT(G368,LEN(G368)-1)),VALUE(SUBSTITUTE(G368,",",""))))))))),"N/A")</f>
        <v/>
      </c>
    </row>
    <row r="369" spans="1:60">
      <c r="I369">
        <f>IF(AND(K369&gt; J369, L369&gt; K369, M369&gt; L369, N369&gt; M369), "pos_trend", IF(AND(K369&lt; J369, L369&lt; K369, M369&lt; L369, N369&lt; M369), "neg_trend", "N/A"))</f>
        <v/>
      </c>
      <c r="J369">
        <f>IFERROR(IF(TRIM(C369)="-", "N/A", IF(RIGHT(C369,1)=")",IF(RIGHT(C369,2)="T)",-1000000000000*VALUE(MID(C369,2,LEN(C369)-3)),IF(RIGHT(C369,2)="M)",-1000000*VALUE(MID(C369,2,LEN(C369)-3)),IF(RIGHT(C369,2)="B)",-1000000000*VALUE(MID(C369,2,LEN(C369)-3)),IF(RIGHT(C369,2)="k)",-1000*VALUE(MID(C369,2,LEN(C369)-3)),VALUE(SUBSTITUTE(C369,",","")))))),IF(RIGHT(C369,1)="T",1000000000000*VALUE(LEFT(C369,LEN(C369)-1)),IF(RIGHT(C369,1)="M",1000000*VALUE(LEFT(C369,LEN(C369)-1)),IF(RIGHT(C369,1)="B",1000000000*VALUE(LEFT(C369,LEN(C369)-1)),IF(RIGHT(C369,1)="%",0.01*VALUE(LEFT(C369,LEN(C369)-1)),IF(RIGHT(C369,1)="k",1000*VALUE(LEFT(C369,LEN(C369)-1)),VALUE(SUBSTITUTE(C369,",",""))))))))),"N/A")</f>
        <v/>
      </c>
      <c r="K369">
        <f>IFERROR(IF(TRIM(D369)="-", "N/A", IF(RIGHT(D369,1)=")",IF(RIGHT(D369,2)="T)",-1000000000000*VALUE(MID(D369,2,LEN(D369)-3)),IF(RIGHT(D369,2)="M)",-1000000*VALUE(MID(D369,2,LEN(D369)-3)),IF(RIGHT(D369,2)="B)",-1000000000*VALUE(MID(D369,2,LEN(D369)-3)),IF(RIGHT(D369,2)="k)",-1000*VALUE(MID(D369,2,LEN(D369)-3)),VALUE(SUBSTITUTE(D369,",","")))))),IF(RIGHT(D369,1)="T",1000000000000*VALUE(LEFT(D369,LEN(D369)-1)),IF(RIGHT(D369,1)="M",1000000*VALUE(LEFT(D369,LEN(D369)-1)),IF(RIGHT(D369,1)="B",1000000000*VALUE(LEFT(D369,LEN(D369)-1)),IF(RIGHT(D369,1)="%",0.01*VALUE(LEFT(D369,LEN(D369)-1)),IF(RIGHT(D369,1)="k",1000*VALUE(LEFT(D369,LEN(D369)-1)),VALUE(SUBSTITUTE(D369,",",""))))))))),"N/A")</f>
        <v/>
      </c>
      <c r="L369">
        <f>IFERROR(IF(TRIM(E369)="-", "N/A", IF(RIGHT(E369,1)=")",IF(RIGHT(E369,2)="T)",-1000000000000*VALUE(MID(E369,2,LEN(E369)-3)),IF(RIGHT(E369,2)="M)",-1000000*VALUE(MID(E369,2,LEN(E369)-3)),IF(RIGHT(E369,2)="B)",-1000000000*VALUE(MID(E369,2,LEN(E369)-3)),IF(RIGHT(E369,2)="k)",-1000*VALUE(MID(E369,2,LEN(E369)-3)),VALUE(SUBSTITUTE(E369,",","")))))),IF(RIGHT(E369,1)="T",1000000000000*VALUE(LEFT(E369,LEN(E369)-1)),IF(RIGHT(E369,1)="M",1000000*VALUE(LEFT(E369,LEN(E369)-1)),IF(RIGHT(E369,1)="B",1000000000*VALUE(LEFT(E369,LEN(E369)-1)),IF(RIGHT(E369,1)="%",0.01*VALUE(LEFT(E369,LEN(E369)-1)),IF(RIGHT(E369,1)="k",1000*VALUE(LEFT(E369,LEN(E369)-1)),VALUE(SUBSTITUTE(E369,",",""))))))))),"N/A")</f>
        <v/>
      </c>
      <c r="M369">
        <f>IFERROR(IF(TRIM(F369)="-", "N/A", IF(RIGHT(F369,1)=")",IF(RIGHT(F369,2)="T)",-1000000000000*VALUE(MID(F369,2,LEN(F369)-3)),IF(RIGHT(F369,2)="M)",-1000000*VALUE(MID(F369,2,LEN(F369)-3)),IF(RIGHT(F369,2)="B)",-1000000000*VALUE(MID(F369,2,LEN(F369)-3)),IF(RIGHT(F369,2)="k)",-1000*VALUE(MID(F369,2,LEN(F369)-3)),VALUE(SUBSTITUTE(F369,",","")))))),IF(RIGHT(F369,1)="T",1000000000000*VALUE(LEFT(F369,LEN(F369)-1)),IF(RIGHT(F369,1)="M",1000000*VALUE(LEFT(F369,LEN(F369)-1)),IF(RIGHT(F369,1)="B",1000000000*VALUE(LEFT(F369,LEN(F369)-1)),IF(RIGHT(F369,1)="%",0.01*VALUE(LEFT(F369,LEN(F369)-1)),IF(RIGHT(F369,1)="k",1000*VALUE(LEFT(F369,LEN(F369)-1)),VALUE(SUBSTITUTE(F369,",",""))))))))),"N/A")</f>
        <v/>
      </c>
      <c r="N369">
        <f>IFERROR(IF(TRIM(G369)="-", "N/A", IF(RIGHT(G369,1)=")",IF(RIGHT(G369,2)="T)",-1000000000000*VALUE(MID(G369,2,LEN(G369)-3)),IF(RIGHT(G369,2)="M)",-1000000*VALUE(MID(G369,2,LEN(G369)-3)),IF(RIGHT(G369,2)="B)",-1000000000*VALUE(MID(G369,2,LEN(G369)-3)),IF(RIGHT(G369,2)="k)",-1000*VALUE(MID(G369,2,LEN(G369)-3)),VALUE(SUBSTITUTE(G369,",","")))))),IF(RIGHT(G369,1)="T",1000000000000*VALUE(LEFT(G369,LEN(G369)-1)),IF(RIGHT(G369,1)="M",1000000*VALUE(LEFT(G369,LEN(G369)-1)),IF(RIGHT(G369,1)="B",1000000000*VALUE(LEFT(G369,LEN(G369)-1)),IF(RIGHT(G369,1)="%",0.01*VALUE(LEFT(G369,LEN(G369)-1)),IF(RIGHT(G369,1)="k",1000*VALUE(LEFT(G369,LEN(G369)-1)),VALUE(SUBSTITUTE(G369,",",""))))))))),"N/A")</f>
        <v/>
      </c>
    </row>
    <row r="370" spans="1:60">
      <c r="I370">
        <f>IF(AND(K370&gt; J370, L370&gt; K370, M370&gt; L370, N370&gt; M370), "pos_trend", IF(AND(K370&lt; J370, L370&lt; K370, M370&lt; L370, N370&lt; M370), "neg_trend", "N/A"))</f>
        <v/>
      </c>
      <c r="J370">
        <f>IFERROR(IF(TRIM(C370)="-", "N/A", IF(RIGHT(C370,1)=")",IF(RIGHT(C370,2)="T)",-1000000000000*VALUE(MID(C370,2,LEN(C370)-3)),IF(RIGHT(C370,2)="M)",-1000000*VALUE(MID(C370,2,LEN(C370)-3)),IF(RIGHT(C370,2)="B)",-1000000000*VALUE(MID(C370,2,LEN(C370)-3)),IF(RIGHT(C370,2)="k)",-1000*VALUE(MID(C370,2,LEN(C370)-3)),VALUE(SUBSTITUTE(C370,",","")))))),IF(RIGHT(C370,1)="T",1000000000000*VALUE(LEFT(C370,LEN(C370)-1)),IF(RIGHT(C370,1)="M",1000000*VALUE(LEFT(C370,LEN(C370)-1)),IF(RIGHT(C370,1)="B",1000000000*VALUE(LEFT(C370,LEN(C370)-1)),IF(RIGHT(C370,1)="%",0.01*VALUE(LEFT(C370,LEN(C370)-1)),IF(RIGHT(C370,1)="k",1000*VALUE(LEFT(C370,LEN(C370)-1)),VALUE(SUBSTITUTE(C370,",",""))))))))),"N/A")</f>
        <v/>
      </c>
      <c r="K370">
        <f>IFERROR(IF(TRIM(D370)="-", "N/A", IF(RIGHT(D370,1)=")",IF(RIGHT(D370,2)="T)",-1000000000000*VALUE(MID(D370,2,LEN(D370)-3)),IF(RIGHT(D370,2)="M)",-1000000*VALUE(MID(D370,2,LEN(D370)-3)),IF(RIGHT(D370,2)="B)",-1000000000*VALUE(MID(D370,2,LEN(D370)-3)),IF(RIGHT(D370,2)="k)",-1000*VALUE(MID(D370,2,LEN(D370)-3)),VALUE(SUBSTITUTE(D370,",","")))))),IF(RIGHT(D370,1)="T",1000000000000*VALUE(LEFT(D370,LEN(D370)-1)),IF(RIGHT(D370,1)="M",1000000*VALUE(LEFT(D370,LEN(D370)-1)),IF(RIGHT(D370,1)="B",1000000000*VALUE(LEFT(D370,LEN(D370)-1)),IF(RIGHT(D370,1)="%",0.01*VALUE(LEFT(D370,LEN(D370)-1)),IF(RIGHT(D370,1)="k",1000*VALUE(LEFT(D370,LEN(D370)-1)),VALUE(SUBSTITUTE(D370,",",""))))))))),"N/A")</f>
        <v/>
      </c>
      <c r="L370">
        <f>IFERROR(IF(TRIM(E370)="-", "N/A", IF(RIGHT(E370,1)=")",IF(RIGHT(E370,2)="T)",-1000000000000*VALUE(MID(E370,2,LEN(E370)-3)),IF(RIGHT(E370,2)="M)",-1000000*VALUE(MID(E370,2,LEN(E370)-3)),IF(RIGHT(E370,2)="B)",-1000000000*VALUE(MID(E370,2,LEN(E370)-3)),IF(RIGHT(E370,2)="k)",-1000*VALUE(MID(E370,2,LEN(E370)-3)),VALUE(SUBSTITUTE(E370,",","")))))),IF(RIGHT(E370,1)="T",1000000000000*VALUE(LEFT(E370,LEN(E370)-1)),IF(RIGHT(E370,1)="M",1000000*VALUE(LEFT(E370,LEN(E370)-1)),IF(RIGHT(E370,1)="B",1000000000*VALUE(LEFT(E370,LEN(E370)-1)),IF(RIGHT(E370,1)="%",0.01*VALUE(LEFT(E370,LEN(E370)-1)),IF(RIGHT(E370,1)="k",1000*VALUE(LEFT(E370,LEN(E370)-1)),VALUE(SUBSTITUTE(E370,",",""))))))))),"N/A")</f>
        <v/>
      </c>
      <c r="M370">
        <f>IFERROR(IF(TRIM(F370)="-", "N/A", IF(RIGHT(F370,1)=")",IF(RIGHT(F370,2)="T)",-1000000000000*VALUE(MID(F370,2,LEN(F370)-3)),IF(RIGHT(F370,2)="M)",-1000000*VALUE(MID(F370,2,LEN(F370)-3)),IF(RIGHT(F370,2)="B)",-1000000000*VALUE(MID(F370,2,LEN(F370)-3)),IF(RIGHT(F370,2)="k)",-1000*VALUE(MID(F370,2,LEN(F370)-3)),VALUE(SUBSTITUTE(F370,",","")))))),IF(RIGHT(F370,1)="T",1000000000000*VALUE(LEFT(F370,LEN(F370)-1)),IF(RIGHT(F370,1)="M",1000000*VALUE(LEFT(F370,LEN(F370)-1)),IF(RIGHT(F370,1)="B",1000000000*VALUE(LEFT(F370,LEN(F370)-1)),IF(RIGHT(F370,1)="%",0.01*VALUE(LEFT(F370,LEN(F370)-1)),IF(RIGHT(F370,1)="k",1000*VALUE(LEFT(F370,LEN(F370)-1)),VALUE(SUBSTITUTE(F370,",",""))))))))),"N/A")</f>
        <v/>
      </c>
      <c r="N370">
        <f>IFERROR(IF(TRIM(G370)="-", "N/A", IF(RIGHT(G370,1)=")",IF(RIGHT(G370,2)="T)",-1000000000000*VALUE(MID(G370,2,LEN(G370)-3)),IF(RIGHT(G370,2)="M)",-1000000*VALUE(MID(G370,2,LEN(G370)-3)),IF(RIGHT(G370,2)="B)",-1000000000*VALUE(MID(G370,2,LEN(G370)-3)),IF(RIGHT(G370,2)="k)",-1000*VALUE(MID(G370,2,LEN(G370)-3)),VALUE(SUBSTITUTE(G370,",","")))))),IF(RIGHT(G370,1)="T",1000000000000*VALUE(LEFT(G370,LEN(G370)-1)),IF(RIGHT(G370,1)="M",1000000*VALUE(LEFT(G370,LEN(G370)-1)),IF(RIGHT(G370,1)="B",1000000000*VALUE(LEFT(G370,LEN(G370)-1)),IF(RIGHT(G370,1)="%",0.01*VALUE(LEFT(G370,LEN(G370)-1)),IF(RIGHT(G370,1)="k",1000*VALUE(LEFT(G370,LEN(G370)-1)),VALUE(SUBSTITUTE(G370,",",""))))))))),"N/A")</f>
        <v/>
      </c>
    </row>
    <row r="371" spans="1:60">
      <c r="I371">
        <f>IF(AND(K371&gt; J371, L371&gt; K371, M371&gt; L371, N371&gt; M371), "pos_trend", IF(AND(K371&lt; J371, L371&lt; K371, M371&lt; L371, N371&lt; M371), "neg_trend", "N/A"))</f>
        <v/>
      </c>
      <c r="J371">
        <f>IFERROR(IF(TRIM(C371)="-", "N/A", IF(RIGHT(C371,1)=")",IF(RIGHT(C371,2)="T)",-1000000000000*VALUE(MID(C371,2,LEN(C371)-3)),IF(RIGHT(C371,2)="M)",-1000000*VALUE(MID(C371,2,LEN(C371)-3)),IF(RIGHT(C371,2)="B)",-1000000000*VALUE(MID(C371,2,LEN(C371)-3)),IF(RIGHT(C371,2)="k)",-1000*VALUE(MID(C371,2,LEN(C371)-3)),VALUE(SUBSTITUTE(C371,",","")))))),IF(RIGHT(C371,1)="T",1000000000000*VALUE(LEFT(C371,LEN(C371)-1)),IF(RIGHT(C371,1)="M",1000000*VALUE(LEFT(C371,LEN(C371)-1)),IF(RIGHT(C371,1)="B",1000000000*VALUE(LEFT(C371,LEN(C371)-1)),IF(RIGHT(C371,1)="%",0.01*VALUE(LEFT(C371,LEN(C371)-1)),IF(RIGHT(C371,1)="k",1000*VALUE(LEFT(C371,LEN(C371)-1)),VALUE(SUBSTITUTE(C371,",",""))))))))),"N/A")</f>
        <v/>
      </c>
      <c r="K371">
        <f>IFERROR(IF(TRIM(D371)="-", "N/A", IF(RIGHT(D371,1)=")",IF(RIGHT(D371,2)="T)",-1000000000000*VALUE(MID(D371,2,LEN(D371)-3)),IF(RIGHT(D371,2)="M)",-1000000*VALUE(MID(D371,2,LEN(D371)-3)),IF(RIGHT(D371,2)="B)",-1000000000*VALUE(MID(D371,2,LEN(D371)-3)),IF(RIGHT(D371,2)="k)",-1000*VALUE(MID(D371,2,LEN(D371)-3)),VALUE(SUBSTITUTE(D371,",","")))))),IF(RIGHT(D371,1)="T",1000000000000*VALUE(LEFT(D371,LEN(D371)-1)),IF(RIGHT(D371,1)="M",1000000*VALUE(LEFT(D371,LEN(D371)-1)),IF(RIGHT(D371,1)="B",1000000000*VALUE(LEFT(D371,LEN(D371)-1)),IF(RIGHT(D371,1)="%",0.01*VALUE(LEFT(D371,LEN(D371)-1)),IF(RIGHT(D371,1)="k",1000*VALUE(LEFT(D371,LEN(D371)-1)),VALUE(SUBSTITUTE(D371,",",""))))))))),"N/A")</f>
        <v/>
      </c>
      <c r="L371">
        <f>IFERROR(IF(TRIM(E371)="-", "N/A", IF(RIGHT(E371,1)=")",IF(RIGHT(E371,2)="T)",-1000000000000*VALUE(MID(E371,2,LEN(E371)-3)),IF(RIGHT(E371,2)="M)",-1000000*VALUE(MID(E371,2,LEN(E371)-3)),IF(RIGHT(E371,2)="B)",-1000000000*VALUE(MID(E371,2,LEN(E371)-3)),IF(RIGHT(E371,2)="k)",-1000*VALUE(MID(E371,2,LEN(E371)-3)),VALUE(SUBSTITUTE(E371,",","")))))),IF(RIGHT(E371,1)="T",1000000000000*VALUE(LEFT(E371,LEN(E371)-1)),IF(RIGHT(E371,1)="M",1000000*VALUE(LEFT(E371,LEN(E371)-1)),IF(RIGHT(E371,1)="B",1000000000*VALUE(LEFT(E371,LEN(E371)-1)),IF(RIGHT(E371,1)="%",0.01*VALUE(LEFT(E371,LEN(E371)-1)),IF(RIGHT(E371,1)="k",1000*VALUE(LEFT(E371,LEN(E371)-1)),VALUE(SUBSTITUTE(E371,",",""))))))))),"N/A")</f>
        <v/>
      </c>
      <c r="M371">
        <f>IFERROR(IF(TRIM(F371)="-", "N/A", IF(RIGHT(F371,1)=")",IF(RIGHT(F371,2)="T)",-1000000000000*VALUE(MID(F371,2,LEN(F371)-3)),IF(RIGHT(F371,2)="M)",-1000000*VALUE(MID(F371,2,LEN(F371)-3)),IF(RIGHT(F371,2)="B)",-1000000000*VALUE(MID(F371,2,LEN(F371)-3)),IF(RIGHT(F371,2)="k)",-1000*VALUE(MID(F371,2,LEN(F371)-3)),VALUE(SUBSTITUTE(F371,",","")))))),IF(RIGHT(F371,1)="T",1000000000000*VALUE(LEFT(F371,LEN(F371)-1)),IF(RIGHT(F371,1)="M",1000000*VALUE(LEFT(F371,LEN(F371)-1)),IF(RIGHT(F371,1)="B",1000000000*VALUE(LEFT(F371,LEN(F371)-1)),IF(RIGHT(F371,1)="%",0.01*VALUE(LEFT(F371,LEN(F371)-1)),IF(RIGHT(F371,1)="k",1000*VALUE(LEFT(F371,LEN(F371)-1)),VALUE(SUBSTITUTE(F371,",",""))))))))),"N/A")</f>
        <v/>
      </c>
      <c r="N371">
        <f>IFERROR(IF(TRIM(G371)="-", "N/A", IF(RIGHT(G371,1)=")",IF(RIGHT(G371,2)="T)",-1000000000000*VALUE(MID(G371,2,LEN(G371)-3)),IF(RIGHT(G371,2)="M)",-1000000*VALUE(MID(G371,2,LEN(G371)-3)),IF(RIGHT(G371,2)="B)",-1000000000*VALUE(MID(G371,2,LEN(G371)-3)),IF(RIGHT(G371,2)="k)",-1000*VALUE(MID(G371,2,LEN(G371)-3)),VALUE(SUBSTITUTE(G371,",","")))))),IF(RIGHT(G371,1)="T",1000000000000*VALUE(LEFT(G371,LEN(G371)-1)),IF(RIGHT(G371,1)="M",1000000*VALUE(LEFT(G371,LEN(G371)-1)),IF(RIGHT(G371,1)="B",1000000000*VALUE(LEFT(G371,LEN(G371)-1)),IF(RIGHT(G371,1)="%",0.01*VALUE(LEFT(G371,LEN(G371)-1)),IF(RIGHT(G371,1)="k",1000*VALUE(LEFT(G371,LEN(G371)-1)),VALUE(SUBSTITUTE(G371,",",""))))))))),"N/A")</f>
        <v/>
      </c>
    </row>
    <row r="372" spans="1:60">
      <c r="I372">
        <f>IF(AND(K372&gt; J372, L372&gt; K372, M372&gt; L372, N372&gt; M372), "pos_trend", IF(AND(K372&lt; J372, L372&lt; K372, M372&lt; L372, N372&lt; M372), "neg_trend", "N/A"))</f>
        <v/>
      </c>
      <c r="J372">
        <f>IFERROR(IF(TRIM(C372)="-", "N/A", IF(RIGHT(C372,1)=")",IF(RIGHT(C372,2)="T)",-1000000000000*VALUE(MID(C372,2,LEN(C372)-3)),IF(RIGHT(C372,2)="M)",-1000000*VALUE(MID(C372,2,LEN(C372)-3)),IF(RIGHT(C372,2)="B)",-1000000000*VALUE(MID(C372,2,LEN(C372)-3)),IF(RIGHT(C372,2)="k)",-1000*VALUE(MID(C372,2,LEN(C372)-3)),VALUE(SUBSTITUTE(C372,",","")))))),IF(RIGHT(C372,1)="T",1000000000000*VALUE(LEFT(C372,LEN(C372)-1)),IF(RIGHT(C372,1)="M",1000000*VALUE(LEFT(C372,LEN(C372)-1)),IF(RIGHT(C372,1)="B",1000000000*VALUE(LEFT(C372,LEN(C372)-1)),IF(RIGHT(C372,1)="%",0.01*VALUE(LEFT(C372,LEN(C372)-1)),IF(RIGHT(C372,1)="k",1000*VALUE(LEFT(C372,LEN(C372)-1)),VALUE(SUBSTITUTE(C372,",",""))))))))),"N/A")</f>
        <v/>
      </c>
      <c r="K372">
        <f>IFERROR(IF(TRIM(D372)="-", "N/A", IF(RIGHT(D372,1)=")",IF(RIGHT(D372,2)="T)",-1000000000000*VALUE(MID(D372,2,LEN(D372)-3)),IF(RIGHT(D372,2)="M)",-1000000*VALUE(MID(D372,2,LEN(D372)-3)),IF(RIGHT(D372,2)="B)",-1000000000*VALUE(MID(D372,2,LEN(D372)-3)),IF(RIGHT(D372,2)="k)",-1000*VALUE(MID(D372,2,LEN(D372)-3)),VALUE(SUBSTITUTE(D372,",","")))))),IF(RIGHT(D372,1)="T",1000000000000*VALUE(LEFT(D372,LEN(D372)-1)),IF(RIGHT(D372,1)="M",1000000*VALUE(LEFT(D372,LEN(D372)-1)),IF(RIGHT(D372,1)="B",1000000000*VALUE(LEFT(D372,LEN(D372)-1)),IF(RIGHT(D372,1)="%",0.01*VALUE(LEFT(D372,LEN(D372)-1)),IF(RIGHT(D372,1)="k",1000*VALUE(LEFT(D372,LEN(D372)-1)),VALUE(SUBSTITUTE(D372,",",""))))))))),"N/A")</f>
        <v/>
      </c>
      <c r="L372">
        <f>IFERROR(IF(TRIM(E372)="-", "N/A", IF(RIGHT(E372,1)=")",IF(RIGHT(E372,2)="T)",-1000000000000*VALUE(MID(E372,2,LEN(E372)-3)),IF(RIGHT(E372,2)="M)",-1000000*VALUE(MID(E372,2,LEN(E372)-3)),IF(RIGHT(E372,2)="B)",-1000000000*VALUE(MID(E372,2,LEN(E372)-3)),IF(RIGHT(E372,2)="k)",-1000*VALUE(MID(E372,2,LEN(E372)-3)),VALUE(SUBSTITUTE(E372,",","")))))),IF(RIGHT(E372,1)="T",1000000000000*VALUE(LEFT(E372,LEN(E372)-1)),IF(RIGHT(E372,1)="M",1000000*VALUE(LEFT(E372,LEN(E372)-1)),IF(RIGHT(E372,1)="B",1000000000*VALUE(LEFT(E372,LEN(E372)-1)),IF(RIGHT(E372,1)="%",0.01*VALUE(LEFT(E372,LEN(E372)-1)),IF(RIGHT(E372,1)="k",1000*VALUE(LEFT(E372,LEN(E372)-1)),VALUE(SUBSTITUTE(E372,",",""))))))))),"N/A")</f>
        <v/>
      </c>
      <c r="M372">
        <f>IFERROR(IF(TRIM(F372)="-", "N/A", IF(RIGHT(F372,1)=")",IF(RIGHT(F372,2)="T)",-1000000000000*VALUE(MID(F372,2,LEN(F372)-3)),IF(RIGHT(F372,2)="M)",-1000000*VALUE(MID(F372,2,LEN(F372)-3)),IF(RIGHT(F372,2)="B)",-1000000000*VALUE(MID(F372,2,LEN(F372)-3)),IF(RIGHT(F372,2)="k)",-1000*VALUE(MID(F372,2,LEN(F372)-3)),VALUE(SUBSTITUTE(F372,",","")))))),IF(RIGHT(F372,1)="T",1000000000000*VALUE(LEFT(F372,LEN(F372)-1)),IF(RIGHT(F372,1)="M",1000000*VALUE(LEFT(F372,LEN(F372)-1)),IF(RIGHT(F372,1)="B",1000000000*VALUE(LEFT(F372,LEN(F372)-1)),IF(RIGHT(F372,1)="%",0.01*VALUE(LEFT(F372,LEN(F372)-1)),IF(RIGHT(F372,1)="k",1000*VALUE(LEFT(F372,LEN(F372)-1)),VALUE(SUBSTITUTE(F372,",",""))))))))),"N/A")</f>
        <v/>
      </c>
      <c r="N372">
        <f>IFERROR(IF(TRIM(G372)="-", "N/A", IF(RIGHT(G372,1)=")",IF(RIGHT(G372,2)="T)",-1000000000000*VALUE(MID(G372,2,LEN(G372)-3)),IF(RIGHT(G372,2)="M)",-1000000*VALUE(MID(G372,2,LEN(G372)-3)),IF(RIGHT(G372,2)="B)",-1000000000*VALUE(MID(G372,2,LEN(G372)-3)),IF(RIGHT(G372,2)="k)",-1000*VALUE(MID(G372,2,LEN(G372)-3)),VALUE(SUBSTITUTE(G372,",","")))))),IF(RIGHT(G372,1)="T",1000000000000*VALUE(LEFT(G372,LEN(G372)-1)),IF(RIGHT(G372,1)="M",1000000*VALUE(LEFT(G372,LEN(G372)-1)),IF(RIGHT(G372,1)="B",1000000000*VALUE(LEFT(G372,LEN(G372)-1)),IF(RIGHT(G372,1)="%",0.01*VALUE(LEFT(G372,LEN(G372)-1)),IF(RIGHT(G372,1)="k",1000*VALUE(LEFT(G372,LEN(G372)-1)),VALUE(SUBSTITUTE(G372,",",""))))))))),"N/A")</f>
        <v/>
      </c>
    </row>
    <row r="373" spans="1:60">
      <c r="I373">
        <f>IF(AND(K373&gt; J373, L373&gt; K373, M373&gt; L373, N373&gt; M373), "pos_trend", IF(AND(K373&lt; J373, L373&lt; K373, M373&lt; L373, N373&lt; M373), "neg_trend", "N/A"))</f>
        <v/>
      </c>
      <c r="J373">
        <f>IFERROR(IF(TRIM(C373)="-", "N/A", IF(RIGHT(C373,1)=")",IF(RIGHT(C373,2)="T)",-1000000000000*VALUE(MID(C373,2,LEN(C373)-3)),IF(RIGHT(C373,2)="M)",-1000000*VALUE(MID(C373,2,LEN(C373)-3)),IF(RIGHT(C373,2)="B)",-1000000000*VALUE(MID(C373,2,LEN(C373)-3)),IF(RIGHT(C373,2)="k)",-1000*VALUE(MID(C373,2,LEN(C373)-3)),VALUE(SUBSTITUTE(C373,",","")))))),IF(RIGHT(C373,1)="T",1000000000000*VALUE(LEFT(C373,LEN(C373)-1)),IF(RIGHT(C373,1)="M",1000000*VALUE(LEFT(C373,LEN(C373)-1)),IF(RIGHT(C373,1)="B",1000000000*VALUE(LEFT(C373,LEN(C373)-1)),IF(RIGHT(C373,1)="%",0.01*VALUE(LEFT(C373,LEN(C373)-1)),IF(RIGHT(C373,1)="k",1000*VALUE(LEFT(C373,LEN(C373)-1)),VALUE(SUBSTITUTE(C373,",",""))))))))),"N/A")</f>
        <v/>
      </c>
      <c r="K373">
        <f>IFERROR(IF(TRIM(D373)="-", "N/A", IF(RIGHT(D373,1)=")",IF(RIGHT(D373,2)="T)",-1000000000000*VALUE(MID(D373,2,LEN(D373)-3)),IF(RIGHT(D373,2)="M)",-1000000*VALUE(MID(D373,2,LEN(D373)-3)),IF(RIGHT(D373,2)="B)",-1000000000*VALUE(MID(D373,2,LEN(D373)-3)),IF(RIGHT(D373,2)="k)",-1000*VALUE(MID(D373,2,LEN(D373)-3)),VALUE(SUBSTITUTE(D373,",","")))))),IF(RIGHT(D373,1)="T",1000000000000*VALUE(LEFT(D373,LEN(D373)-1)),IF(RIGHT(D373,1)="M",1000000*VALUE(LEFT(D373,LEN(D373)-1)),IF(RIGHT(D373,1)="B",1000000000*VALUE(LEFT(D373,LEN(D373)-1)),IF(RIGHT(D373,1)="%",0.01*VALUE(LEFT(D373,LEN(D373)-1)),IF(RIGHT(D373,1)="k",1000*VALUE(LEFT(D373,LEN(D373)-1)),VALUE(SUBSTITUTE(D373,",",""))))))))),"N/A")</f>
        <v/>
      </c>
      <c r="L373">
        <f>IFERROR(IF(TRIM(E373)="-", "N/A", IF(RIGHT(E373,1)=")",IF(RIGHT(E373,2)="T)",-1000000000000*VALUE(MID(E373,2,LEN(E373)-3)),IF(RIGHT(E373,2)="M)",-1000000*VALUE(MID(E373,2,LEN(E373)-3)),IF(RIGHT(E373,2)="B)",-1000000000*VALUE(MID(E373,2,LEN(E373)-3)),IF(RIGHT(E373,2)="k)",-1000*VALUE(MID(E373,2,LEN(E373)-3)),VALUE(SUBSTITUTE(E373,",","")))))),IF(RIGHT(E373,1)="T",1000000000000*VALUE(LEFT(E373,LEN(E373)-1)),IF(RIGHT(E373,1)="M",1000000*VALUE(LEFT(E373,LEN(E373)-1)),IF(RIGHT(E373,1)="B",1000000000*VALUE(LEFT(E373,LEN(E373)-1)),IF(RIGHT(E373,1)="%",0.01*VALUE(LEFT(E373,LEN(E373)-1)),IF(RIGHT(E373,1)="k",1000*VALUE(LEFT(E373,LEN(E373)-1)),VALUE(SUBSTITUTE(E373,",",""))))))))),"N/A")</f>
        <v/>
      </c>
      <c r="M373">
        <f>IFERROR(IF(TRIM(F373)="-", "N/A", IF(RIGHT(F373,1)=")",IF(RIGHT(F373,2)="T)",-1000000000000*VALUE(MID(F373,2,LEN(F373)-3)),IF(RIGHT(F373,2)="M)",-1000000*VALUE(MID(F373,2,LEN(F373)-3)),IF(RIGHT(F373,2)="B)",-1000000000*VALUE(MID(F373,2,LEN(F373)-3)),IF(RIGHT(F373,2)="k)",-1000*VALUE(MID(F373,2,LEN(F373)-3)),VALUE(SUBSTITUTE(F373,",","")))))),IF(RIGHT(F373,1)="T",1000000000000*VALUE(LEFT(F373,LEN(F373)-1)),IF(RIGHT(F373,1)="M",1000000*VALUE(LEFT(F373,LEN(F373)-1)),IF(RIGHT(F373,1)="B",1000000000*VALUE(LEFT(F373,LEN(F373)-1)),IF(RIGHT(F373,1)="%",0.01*VALUE(LEFT(F373,LEN(F373)-1)),IF(RIGHT(F373,1)="k",1000*VALUE(LEFT(F373,LEN(F373)-1)),VALUE(SUBSTITUTE(F373,",",""))))))))),"N/A")</f>
        <v/>
      </c>
      <c r="N373">
        <f>IFERROR(IF(TRIM(G373)="-", "N/A", IF(RIGHT(G373,1)=")",IF(RIGHT(G373,2)="T)",-1000000000000*VALUE(MID(G373,2,LEN(G373)-3)),IF(RIGHT(G373,2)="M)",-1000000*VALUE(MID(G373,2,LEN(G373)-3)),IF(RIGHT(G373,2)="B)",-1000000000*VALUE(MID(G373,2,LEN(G373)-3)),IF(RIGHT(G373,2)="k)",-1000*VALUE(MID(G373,2,LEN(G373)-3)),VALUE(SUBSTITUTE(G373,",","")))))),IF(RIGHT(G373,1)="T",1000000000000*VALUE(LEFT(G373,LEN(G373)-1)),IF(RIGHT(G373,1)="M",1000000*VALUE(LEFT(G373,LEN(G373)-1)),IF(RIGHT(G373,1)="B",1000000000*VALUE(LEFT(G373,LEN(G373)-1)),IF(RIGHT(G373,1)="%",0.01*VALUE(LEFT(G373,LEN(G373)-1)),IF(RIGHT(G373,1)="k",1000*VALUE(LEFT(G373,LEN(G373)-1)),VALUE(SUBSTITUTE(G373,",",""))))))))),"N/A")</f>
        <v/>
      </c>
    </row>
    <row r="374" spans="1:60">
      <c r="I374">
        <f>IF(AND(K374&gt; J374, L374&gt; K374, M374&gt; L374, N374&gt; M374), "pos_trend", IF(AND(K374&lt; J374, L374&lt; K374, M374&lt; L374, N374&lt; M374), "neg_trend", "N/A"))</f>
        <v/>
      </c>
      <c r="J374">
        <f>IFERROR(IF(TRIM(C374)="-", "N/A", IF(RIGHT(C374,1)=")",IF(RIGHT(C374,2)="T)",-1000000000000*VALUE(MID(C374,2,LEN(C374)-3)),IF(RIGHT(C374,2)="M)",-1000000*VALUE(MID(C374,2,LEN(C374)-3)),IF(RIGHT(C374,2)="B)",-1000000000*VALUE(MID(C374,2,LEN(C374)-3)),IF(RIGHT(C374,2)="k)",-1000*VALUE(MID(C374,2,LEN(C374)-3)),VALUE(SUBSTITUTE(C374,",","")))))),IF(RIGHT(C374,1)="T",1000000000000*VALUE(LEFT(C374,LEN(C374)-1)),IF(RIGHT(C374,1)="M",1000000*VALUE(LEFT(C374,LEN(C374)-1)),IF(RIGHT(C374,1)="B",1000000000*VALUE(LEFT(C374,LEN(C374)-1)),IF(RIGHT(C374,1)="%",0.01*VALUE(LEFT(C374,LEN(C374)-1)),IF(RIGHT(C374,1)="k",1000*VALUE(LEFT(C374,LEN(C374)-1)),VALUE(SUBSTITUTE(C374,",",""))))))))),"N/A")</f>
        <v/>
      </c>
      <c r="K374">
        <f>IFERROR(IF(TRIM(D374)="-", "N/A", IF(RIGHT(D374,1)=")",IF(RIGHT(D374,2)="T)",-1000000000000*VALUE(MID(D374,2,LEN(D374)-3)),IF(RIGHT(D374,2)="M)",-1000000*VALUE(MID(D374,2,LEN(D374)-3)),IF(RIGHT(D374,2)="B)",-1000000000*VALUE(MID(D374,2,LEN(D374)-3)),IF(RIGHT(D374,2)="k)",-1000*VALUE(MID(D374,2,LEN(D374)-3)),VALUE(SUBSTITUTE(D374,",","")))))),IF(RIGHT(D374,1)="T",1000000000000*VALUE(LEFT(D374,LEN(D374)-1)),IF(RIGHT(D374,1)="M",1000000*VALUE(LEFT(D374,LEN(D374)-1)),IF(RIGHT(D374,1)="B",1000000000*VALUE(LEFT(D374,LEN(D374)-1)),IF(RIGHT(D374,1)="%",0.01*VALUE(LEFT(D374,LEN(D374)-1)),IF(RIGHT(D374,1)="k",1000*VALUE(LEFT(D374,LEN(D374)-1)),VALUE(SUBSTITUTE(D374,",",""))))))))),"N/A")</f>
        <v/>
      </c>
      <c r="L374">
        <f>IFERROR(IF(TRIM(E374)="-", "N/A", IF(RIGHT(E374,1)=")",IF(RIGHT(E374,2)="T)",-1000000000000*VALUE(MID(E374,2,LEN(E374)-3)),IF(RIGHT(E374,2)="M)",-1000000*VALUE(MID(E374,2,LEN(E374)-3)),IF(RIGHT(E374,2)="B)",-1000000000*VALUE(MID(E374,2,LEN(E374)-3)),IF(RIGHT(E374,2)="k)",-1000*VALUE(MID(E374,2,LEN(E374)-3)),VALUE(SUBSTITUTE(E374,",","")))))),IF(RIGHT(E374,1)="T",1000000000000*VALUE(LEFT(E374,LEN(E374)-1)),IF(RIGHT(E374,1)="M",1000000*VALUE(LEFT(E374,LEN(E374)-1)),IF(RIGHT(E374,1)="B",1000000000*VALUE(LEFT(E374,LEN(E374)-1)),IF(RIGHT(E374,1)="%",0.01*VALUE(LEFT(E374,LEN(E374)-1)),IF(RIGHT(E374,1)="k",1000*VALUE(LEFT(E374,LEN(E374)-1)),VALUE(SUBSTITUTE(E374,",",""))))))))),"N/A")</f>
        <v/>
      </c>
      <c r="M374">
        <f>IFERROR(IF(TRIM(F374)="-", "N/A", IF(RIGHT(F374,1)=")",IF(RIGHT(F374,2)="T)",-1000000000000*VALUE(MID(F374,2,LEN(F374)-3)),IF(RIGHT(F374,2)="M)",-1000000*VALUE(MID(F374,2,LEN(F374)-3)),IF(RIGHT(F374,2)="B)",-1000000000*VALUE(MID(F374,2,LEN(F374)-3)),IF(RIGHT(F374,2)="k)",-1000*VALUE(MID(F374,2,LEN(F374)-3)),VALUE(SUBSTITUTE(F374,",","")))))),IF(RIGHT(F374,1)="T",1000000000000*VALUE(LEFT(F374,LEN(F374)-1)),IF(RIGHT(F374,1)="M",1000000*VALUE(LEFT(F374,LEN(F374)-1)),IF(RIGHT(F374,1)="B",1000000000*VALUE(LEFT(F374,LEN(F374)-1)),IF(RIGHT(F374,1)="%",0.01*VALUE(LEFT(F374,LEN(F374)-1)),IF(RIGHT(F374,1)="k",1000*VALUE(LEFT(F374,LEN(F374)-1)),VALUE(SUBSTITUTE(F374,",",""))))))))),"N/A")</f>
        <v/>
      </c>
      <c r="N374">
        <f>IFERROR(IF(TRIM(G374)="-", "N/A", IF(RIGHT(G374,1)=")",IF(RIGHT(G374,2)="T)",-1000000000000*VALUE(MID(G374,2,LEN(G374)-3)),IF(RIGHT(G374,2)="M)",-1000000*VALUE(MID(G374,2,LEN(G374)-3)),IF(RIGHT(G374,2)="B)",-1000000000*VALUE(MID(G374,2,LEN(G374)-3)),IF(RIGHT(G374,2)="k)",-1000*VALUE(MID(G374,2,LEN(G374)-3)),VALUE(SUBSTITUTE(G374,",","")))))),IF(RIGHT(G374,1)="T",1000000000000*VALUE(LEFT(G374,LEN(G374)-1)),IF(RIGHT(G374,1)="M",1000000*VALUE(LEFT(G374,LEN(G374)-1)),IF(RIGHT(G374,1)="B",1000000000*VALUE(LEFT(G374,LEN(G374)-1)),IF(RIGHT(G374,1)="%",0.01*VALUE(LEFT(G374,LEN(G374)-1)),IF(RIGHT(G374,1)="k",1000*VALUE(LEFT(G374,LEN(G374)-1)),VALUE(SUBSTITUTE(G374,",",""))))))))),"N/A")</f>
        <v/>
      </c>
    </row>
    <row r="375" spans="1:60">
      <c r="I375">
        <f>IF(AND(K375&gt; J375, L375&gt; K375, M375&gt; L375, N375&gt; M375), "pos_trend", IF(AND(K375&lt; J375, L375&lt; K375, M375&lt; L375, N375&lt; M375), "neg_trend", "N/A"))</f>
        <v/>
      </c>
      <c r="J375">
        <f>IFERROR(IF(TRIM(C375)="-", "N/A", IF(RIGHT(C375,1)=")",IF(RIGHT(C375,2)="T)",-1000000000000*VALUE(MID(C375,2,LEN(C375)-3)),IF(RIGHT(C375,2)="M)",-1000000*VALUE(MID(C375,2,LEN(C375)-3)),IF(RIGHT(C375,2)="B)",-1000000000*VALUE(MID(C375,2,LEN(C375)-3)),IF(RIGHT(C375,2)="k)",-1000*VALUE(MID(C375,2,LEN(C375)-3)),VALUE(SUBSTITUTE(C375,",","")))))),IF(RIGHT(C375,1)="T",1000000000000*VALUE(LEFT(C375,LEN(C375)-1)),IF(RIGHT(C375,1)="M",1000000*VALUE(LEFT(C375,LEN(C375)-1)),IF(RIGHT(C375,1)="B",1000000000*VALUE(LEFT(C375,LEN(C375)-1)),IF(RIGHT(C375,1)="%",0.01*VALUE(LEFT(C375,LEN(C375)-1)),IF(RIGHT(C375,1)="k",1000*VALUE(LEFT(C375,LEN(C375)-1)),VALUE(SUBSTITUTE(C375,",",""))))))))),"N/A")</f>
        <v/>
      </c>
      <c r="K375">
        <f>IFERROR(IF(TRIM(D375)="-", "N/A", IF(RIGHT(D375,1)=")",IF(RIGHT(D375,2)="T)",-1000000000000*VALUE(MID(D375,2,LEN(D375)-3)),IF(RIGHT(D375,2)="M)",-1000000*VALUE(MID(D375,2,LEN(D375)-3)),IF(RIGHT(D375,2)="B)",-1000000000*VALUE(MID(D375,2,LEN(D375)-3)),IF(RIGHT(D375,2)="k)",-1000*VALUE(MID(D375,2,LEN(D375)-3)),VALUE(SUBSTITUTE(D375,",","")))))),IF(RIGHT(D375,1)="T",1000000000000*VALUE(LEFT(D375,LEN(D375)-1)),IF(RIGHT(D375,1)="M",1000000*VALUE(LEFT(D375,LEN(D375)-1)),IF(RIGHT(D375,1)="B",1000000000*VALUE(LEFT(D375,LEN(D375)-1)),IF(RIGHT(D375,1)="%",0.01*VALUE(LEFT(D375,LEN(D375)-1)),IF(RIGHT(D375,1)="k",1000*VALUE(LEFT(D375,LEN(D375)-1)),VALUE(SUBSTITUTE(D375,",",""))))))))),"N/A")</f>
        <v/>
      </c>
      <c r="L375">
        <f>IFERROR(IF(TRIM(E375)="-", "N/A", IF(RIGHT(E375,1)=")",IF(RIGHT(E375,2)="T)",-1000000000000*VALUE(MID(E375,2,LEN(E375)-3)),IF(RIGHT(E375,2)="M)",-1000000*VALUE(MID(E375,2,LEN(E375)-3)),IF(RIGHT(E375,2)="B)",-1000000000*VALUE(MID(E375,2,LEN(E375)-3)),IF(RIGHT(E375,2)="k)",-1000*VALUE(MID(E375,2,LEN(E375)-3)),VALUE(SUBSTITUTE(E375,",","")))))),IF(RIGHT(E375,1)="T",1000000000000*VALUE(LEFT(E375,LEN(E375)-1)),IF(RIGHT(E375,1)="M",1000000*VALUE(LEFT(E375,LEN(E375)-1)),IF(RIGHT(E375,1)="B",1000000000*VALUE(LEFT(E375,LEN(E375)-1)),IF(RIGHT(E375,1)="%",0.01*VALUE(LEFT(E375,LEN(E375)-1)),IF(RIGHT(E375,1)="k",1000*VALUE(LEFT(E375,LEN(E375)-1)),VALUE(SUBSTITUTE(E375,",",""))))))))),"N/A")</f>
        <v/>
      </c>
      <c r="M375">
        <f>IFERROR(IF(TRIM(F375)="-", "N/A", IF(RIGHT(F375,1)=")",IF(RIGHT(F375,2)="T)",-1000000000000*VALUE(MID(F375,2,LEN(F375)-3)),IF(RIGHT(F375,2)="M)",-1000000*VALUE(MID(F375,2,LEN(F375)-3)),IF(RIGHT(F375,2)="B)",-1000000000*VALUE(MID(F375,2,LEN(F375)-3)),IF(RIGHT(F375,2)="k)",-1000*VALUE(MID(F375,2,LEN(F375)-3)),VALUE(SUBSTITUTE(F375,",","")))))),IF(RIGHT(F375,1)="T",1000000000000*VALUE(LEFT(F375,LEN(F375)-1)),IF(RIGHT(F375,1)="M",1000000*VALUE(LEFT(F375,LEN(F375)-1)),IF(RIGHT(F375,1)="B",1000000000*VALUE(LEFT(F375,LEN(F375)-1)),IF(RIGHT(F375,1)="%",0.01*VALUE(LEFT(F375,LEN(F375)-1)),IF(RIGHT(F375,1)="k",1000*VALUE(LEFT(F375,LEN(F375)-1)),VALUE(SUBSTITUTE(F375,",",""))))))))),"N/A")</f>
        <v/>
      </c>
      <c r="N375">
        <f>IFERROR(IF(TRIM(G375)="-", "N/A", IF(RIGHT(G375,1)=")",IF(RIGHT(G375,2)="T)",-1000000000000*VALUE(MID(G375,2,LEN(G375)-3)),IF(RIGHT(G375,2)="M)",-1000000*VALUE(MID(G375,2,LEN(G375)-3)),IF(RIGHT(G375,2)="B)",-1000000000*VALUE(MID(G375,2,LEN(G375)-3)),IF(RIGHT(G375,2)="k)",-1000*VALUE(MID(G375,2,LEN(G375)-3)),VALUE(SUBSTITUTE(G375,",","")))))),IF(RIGHT(G375,1)="T",1000000000000*VALUE(LEFT(G375,LEN(G375)-1)),IF(RIGHT(G375,1)="M",1000000*VALUE(LEFT(G375,LEN(G375)-1)),IF(RIGHT(G375,1)="B",1000000000*VALUE(LEFT(G375,LEN(G375)-1)),IF(RIGHT(G375,1)="%",0.01*VALUE(LEFT(G375,LEN(G375)-1)),IF(RIGHT(G375,1)="k",1000*VALUE(LEFT(G375,LEN(G375)-1)),VALUE(SUBSTITUTE(G375,",",""))))))))),"N/A")</f>
        <v/>
      </c>
    </row>
    <row r="376" spans="1:60">
      <c r="I376">
        <f>IF(AND(K376&gt; J376, L376&gt; K376, M376&gt; L376, N376&gt; M376), "pos_trend", IF(AND(K376&lt; J376, L376&lt; K376, M376&lt; L376, N376&lt; M376), "neg_trend", "N/A"))</f>
        <v/>
      </c>
      <c r="J376">
        <f>IFERROR(IF(TRIM(C376)="-", "N/A", IF(RIGHT(C376,1)=")",IF(RIGHT(C376,2)="T)",-1000000000000*VALUE(MID(C376,2,LEN(C376)-3)),IF(RIGHT(C376,2)="M)",-1000000*VALUE(MID(C376,2,LEN(C376)-3)),IF(RIGHT(C376,2)="B)",-1000000000*VALUE(MID(C376,2,LEN(C376)-3)),IF(RIGHT(C376,2)="k)",-1000*VALUE(MID(C376,2,LEN(C376)-3)),VALUE(SUBSTITUTE(C376,",","")))))),IF(RIGHT(C376,1)="T",1000000000000*VALUE(LEFT(C376,LEN(C376)-1)),IF(RIGHT(C376,1)="M",1000000*VALUE(LEFT(C376,LEN(C376)-1)),IF(RIGHT(C376,1)="B",1000000000*VALUE(LEFT(C376,LEN(C376)-1)),IF(RIGHT(C376,1)="%",0.01*VALUE(LEFT(C376,LEN(C376)-1)),IF(RIGHT(C376,1)="k",1000*VALUE(LEFT(C376,LEN(C376)-1)),VALUE(SUBSTITUTE(C376,",",""))))))))),"N/A")</f>
        <v/>
      </c>
      <c r="K376">
        <f>IFERROR(IF(TRIM(D376)="-", "N/A", IF(RIGHT(D376,1)=")",IF(RIGHT(D376,2)="T)",-1000000000000*VALUE(MID(D376,2,LEN(D376)-3)),IF(RIGHT(D376,2)="M)",-1000000*VALUE(MID(D376,2,LEN(D376)-3)),IF(RIGHT(D376,2)="B)",-1000000000*VALUE(MID(D376,2,LEN(D376)-3)),IF(RIGHT(D376,2)="k)",-1000*VALUE(MID(D376,2,LEN(D376)-3)),VALUE(SUBSTITUTE(D376,",","")))))),IF(RIGHT(D376,1)="T",1000000000000*VALUE(LEFT(D376,LEN(D376)-1)),IF(RIGHT(D376,1)="M",1000000*VALUE(LEFT(D376,LEN(D376)-1)),IF(RIGHT(D376,1)="B",1000000000*VALUE(LEFT(D376,LEN(D376)-1)),IF(RIGHT(D376,1)="%",0.01*VALUE(LEFT(D376,LEN(D376)-1)),IF(RIGHT(D376,1)="k",1000*VALUE(LEFT(D376,LEN(D376)-1)),VALUE(SUBSTITUTE(D376,",",""))))))))),"N/A")</f>
        <v/>
      </c>
      <c r="L376">
        <f>IFERROR(IF(TRIM(E376)="-", "N/A", IF(RIGHT(E376,1)=")",IF(RIGHT(E376,2)="T)",-1000000000000*VALUE(MID(E376,2,LEN(E376)-3)),IF(RIGHT(E376,2)="M)",-1000000*VALUE(MID(E376,2,LEN(E376)-3)),IF(RIGHT(E376,2)="B)",-1000000000*VALUE(MID(E376,2,LEN(E376)-3)),IF(RIGHT(E376,2)="k)",-1000*VALUE(MID(E376,2,LEN(E376)-3)),VALUE(SUBSTITUTE(E376,",","")))))),IF(RIGHT(E376,1)="T",1000000000000*VALUE(LEFT(E376,LEN(E376)-1)),IF(RIGHT(E376,1)="M",1000000*VALUE(LEFT(E376,LEN(E376)-1)),IF(RIGHT(E376,1)="B",1000000000*VALUE(LEFT(E376,LEN(E376)-1)),IF(RIGHT(E376,1)="%",0.01*VALUE(LEFT(E376,LEN(E376)-1)),IF(RIGHT(E376,1)="k",1000*VALUE(LEFT(E376,LEN(E376)-1)),VALUE(SUBSTITUTE(E376,",",""))))))))),"N/A")</f>
        <v/>
      </c>
      <c r="M376">
        <f>IFERROR(IF(TRIM(F376)="-", "N/A", IF(RIGHT(F376,1)=")",IF(RIGHT(F376,2)="T)",-1000000000000*VALUE(MID(F376,2,LEN(F376)-3)),IF(RIGHT(F376,2)="M)",-1000000*VALUE(MID(F376,2,LEN(F376)-3)),IF(RIGHT(F376,2)="B)",-1000000000*VALUE(MID(F376,2,LEN(F376)-3)),IF(RIGHT(F376,2)="k)",-1000*VALUE(MID(F376,2,LEN(F376)-3)),VALUE(SUBSTITUTE(F376,",","")))))),IF(RIGHT(F376,1)="T",1000000000000*VALUE(LEFT(F376,LEN(F376)-1)),IF(RIGHT(F376,1)="M",1000000*VALUE(LEFT(F376,LEN(F376)-1)),IF(RIGHT(F376,1)="B",1000000000*VALUE(LEFT(F376,LEN(F376)-1)),IF(RIGHT(F376,1)="%",0.01*VALUE(LEFT(F376,LEN(F376)-1)),IF(RIGHT(F376,1)="k",1000*VALUE(LEFT(F376,LEN(F376)-1)),VALUE(SUBSTITUTE(F376,",",""))))))))),"N/A")</f>
        <v/>
      </c>
      <c r="N376">
        <f>IFERROR(IF(TRIM(G376)="-", "N/A", IF(RIGHT(G376,1)=")",IF(RIGHT(G376,2)="T)",-1000000000000*VALUE(MID(G376,2,LEN(G376)-3)),IF(RIGHT(G376,2)="M)",-1000000*VALUE(MID(G376,2,LEN(G376)-3)),IF(RIGHT(G376,2)="B)",-1000000000*VALUE(MID(G376,2,LEN(G376)-3)),IF(RIGHT(G376,2)="k)",-1000*VALUE(MID(G376,2,LEN(G376)-3)),VALUE(SUBSTITUTE(G376,",","")))))),IF(RIGHT(G376,1)="T",1000000000000*VALUE(LEFT(G376,LEN(G376)-1)),IF(RIGHT(G376,1)="M",1000000*VALUE(LEFT(G376,LEN(G376)-1)),IF(RIGHT(G376,1)="B",1000000000*VALUE(LEFT(G376,LEN(G376)-1)),IF(RIGHT(G376,1)="%",0.01*VALUE(LEFT(G376,LEN(G376)-1)),IF(RIGHT(G376,1)="k",1000*VALUE(LEFT(G376,LEN(G376)-1)),VALUE(SUBSTITUTE(G376,",",""))))))))),"N/A")</f>
        <v/>
      </c>
    </row>
    <row r="377" spans="1:60">
      <c r="I377">
        <f>IF(AND(K377&gt; J377, L377&gt; K377, M377&gt; L377, N377&gt; M377), "pos_trend", IF(AND(K377&lt; J377, L377&lt; K377, M377&lt; L377, N377&lt; M377), "neg_trend", "N/A"))</f>
        <v/>
      </c>
      <c r="J377">
        <f>IFERROR(IF(TRIM(C377)="-", "N/A", IF(RIGHT(C377,1)=")",IF(RIGHT(C377,2)="T)",-1000000000000*VALUE(MID(C377,2,LEN(C377)-3)),IF(RIGHT(C377,2)="M)",-1000000*VALUE(MID(C377,2,LEN(C377)-3)),IF(RIGHT(C377,2)="B)",-1000000000*VALUE(MID(C377,2,LEN(C377)-3)),IF(RIGHT(C377,2)="k)",-1000*VALUE(MID(C377,2,LEN(C377)-3)),VALUE(SUBSTITUTE(C377,",","")))))),IF(RIGHT(C377,1)="T",1000000000000*VALUE(LEFT(C377,LEN(C377)-1)),IF(RIGHT(C377,1)="M",1000000*VALUE(LEFT(C377,LEN(C377)-1)),IF(RIGHT(C377,1)="B",1000000000*VALUE(LEFT(C377,LEN(C377)-1)),IF(RIGHT(C377,1)="%",0.01*VALUE(LEFT(C377,LEN(C377)-1)),IF(RIGHT(C377,1)="k",1000*VALUE(LEFT(C377,LEN(C377)-1)),VALUE(SUBSTITUTE(C377,",",""))))))))),"N/A")</f>
        <v/>
      </c>
      <c r="K377">
        <f>IFERROR(IF(TRIM(D377)="-", "N/A", IF(RIGHT(D377,1)=")",IF(RIGHT(D377,2)="T)",-1000000000000*VALUE(MID(D377,2,LEN(D377)-3)),IF(RIGHT(D377,2)="M)",-1000000*VALUE(MID(D377,2,LEN(D377)-3)),IF(RIGHT(D377,2)="B)",-1000000000*VALUE(MID(D377,2,LEN(D377)-3)),IF(RIGHT(D377,2)="k)",-1000*VALUE(MID(D377,2,LEN(D377)-3)),VALUE(SUBSTITUTE(D377,",","")))))),IF(RIGHT(D377,1)="T",1000000000000*VALUE(LEFT(D377,LEN(D377)-1)),IF(RIGHT(D377,1)="M",1000000*VALUE(LEFT(D377,LEN(D377)-1)),IF(RIGHT(D377,1)="B",1000000000*VALUE(LEFT(D377,LEN(D377)-1)),IF(RIGHT(D377,1)="%",0.01*VALUE(LEFT(D377,LEN(D377)-1)),IF(RIGHT(D377,1)="k",1000*VALUE(LEFT(D377,LEN(D377)-1)),VALUE(SUBSTITUTE(D377,",",""))))))))),"N/A")</f>
        <v/>
      </c>
      <c r="L377">
        <f>IFERROR(IF(TRIM(E377)="-", "N/A", IF(RIGHT(E377,1)=")",IF(RIGHT(E377,2)="T)",-1000000000000*VALUE(MID(E377,2,LEN(E377)-3)),IF(RIGHT(E377,2)="M)",-1000000*VALUE(MID(E377,2,LEN(E377)-3)),IF(RIGHT(E377,2)="B)",-1000000000*VALUE(MID(E377,2,LEN(E377)-3)),IF(RIGHT(E377,2)="k)",-1000*VALUE(MID(E377,2,LEN(E377)-3)),VALUE(SUBSTITUTE(E377,",","")))))),IF(RIGHT(E377,1)="T",1000000000000*VALUE(LEFT(E377,LEN(E377)-1)),IF(RIGHT(E377,1)="M",1000000*VALUE(LEFT(E377,LEN(E377)-1)),IF(RIGHT(E377,1)="B",1000000000*VALUE(LEFT(E377,LEN(E377)-1)),IF(RIGHT(E377,1)="%",0.01*VALUE(LEFT(E377,LEN(E377)-1)),IF(RIGHT(E377,1)="k",1000*VALUE(LEFT(E377,LEN(E377)-1)),VALUE(SUBSTITUTE(E377,",",""))))))))),"N/A")</f>
        <v/>
      </c>
      <c r="M377">
        <f>IFERROR(IF(TRIM(F377)="-", "N/A", IF(RIGHT(F377,1)=")",IF(RIGHT(F377,2)="T)",-1000000000000*VALUE(MID(F377,2,LEN(F377)-3)),IF(RIGHT(F377,2)="M)",-1000000*VALUE(MID(F377,2,LEN(F377)-3)),IF(RIGHT(F377,2)="B)",-1000000000*VALUE(MID(F377,2,LEN(F377)-3)),IF(RIGHT(F377,2)="k)",-1000*VALUE(MID(F377,2,LEN(F377)-3)),VALUE(SUBSTITUTE(F377,",","")))))),IF(RIGHT(F377,1)="T",1000000000000*VALUE(LEFT(F377,LEN(F377)-1)),IF(RIGHT(F377,1)="M",1000000*VALUE(LEFT(F377,LEN(F377)-1)),IF(RIGHT(F377,1)="B",1000000000*VALUE(LEFT(F377,LEN(F377)-1)),IF(RIGHT(F377,1)="%",0.01*VALUE(LEFT(F377,LEN(F377)-1)),IF(RIGHT(F377,1)="k",1000*VALUE(LEFT(F377,LEN(F377)-1)),VALUE(SUBSTITUTE(F377,",",""))))))))),"N/A")</f>
        <v/>
      </c>
      <c r="N377">
        <f>IFERROR(IF(TRIM(G377)="-", "N/A", IF(RIGHT(G377,1)=")",IF(RIGHT(G377,2)="T)",-1000000000000*VALUE(MID(G377,2,LEN(G377)-3)),IF(RIGHT(G377,2)="M)",-1000000*VALUE(MID(G377,2,LEN(G377)-3)),IF(RIGHT(G377,2)="B)",-1000000000*VALUE(MID(G377,2,LEN(G377)-3)),IF(RIGHT(G377,2)="k)",-1000*VALUE(MID(G377,2,LEN(G377)-3)),VALUE(SUBSTITUTE(G377,",","")))))),IF(RIGHT(G377,1)="T",1000000000000*VALUE(LEFT(G377,LEN(G377)-1)),IF(RIGHT(G377,1)="M",1000000*VALUE(LEFT(G377,LEN(G377)-1)),IF(RIGHT(G377,1)="B",1000000000*VALUE(LEFT(G377,LEN(G377)-1)),IF(RIGHT(G377,1)="%",0.01*VALUE(LEFT(G377,LEN(G377)-1)),IF(RIGHT(G377,1)="k",1000*VALUE(LEFT(G377,LEN(G377)-1)),VALUE(SUBSTITUTE(G377,",",""))))))))),"N/A")</f>
        <v/>
      </c>
    </row>
    <row r="378" spans="1:60">
      <c r="I378">
        <f>IF(AND(K378&gt; J378, L378&gt; K378, M378&gt; L378, N378&gt; M378), "pos_trend", IF(AND(K378&lt; J378, L378&lt; K378, M378&lt; L378, N378&lt; M378), "neg_trend", "N/A"))</f>
        <v/>
      </c>
      <c r="J378">
        <f>IFERROR(IF(TRIM(C378)="-", "N/A", IF(RIGHT(C378,1)=")",IF(RIGHT(C378,2)="T)",-1000000000000*VALUE(MID(C378,2,LEN(C378)-3)),IF(RIGHT(C378,2)="M)",-1000000*VALUE(MID(C378,2,LEN(C378)-3)),IF(RIGHT(C378,2)="B)",-1000000000*VALUE(MID(C378,2,LEN(C378)-3)),IF(RIGHT(C378,2)="k)",-1000*VALUE(MID(C378,2,LEN(C378)-3)),VALUE(SUBSTITUTE(C378,",","")))))),IF(RIGHT(C378,1)="T",1000000000000*VALUE(LEFT(C378,LEN(C378)-1)),IF(RIGHT(C378,1)="M",1000000*VALUE(LEFT(C378,LEN(C378)-1)),IF(RIGHT(C378,1)="B",1000000000*VALUE(LEFT(C378,LEN(C378)-1)),IF(RIGHT(C378,1)="%",0.01*VALUE(LEFT(C378,LEN(C378)-1)),IF(RIGHT(C378,1)="k",1000*VALUE(LEFT(C378,LEN(C378)-1)),VALUE(SUBSTITUTE(C378,",",""))))))))),"N/A")</f>
        <v/>
      </c>
      <c r="K378">
        <f>IFERROR(IF(TRIM(D378)="-", "N/A", IF(RIGHT(D378,1)=")",IF(RIGHT(D378,2)="T)",-1000000000000*VALUE(MID(D378,2,LEN(D378)-3)),IF(RIGHT(D378,2)="M)",-1000000*VALUE(MID(D378,2,LEN(D378)-3)),IF(RIGHT(D378,2)="B)",-1000000000*VALUE(MID(D378,2,LEN(D378)-3)),IF(RIGHT(D378,2)="k)",-1000*VALUE(MID(D378,2,LEN(D378)-3)),VALUE(SUBSTITUTE(D378,",","")))))),IF(RIGHT(D378,1)="T",1000000000000*VALUE(LEFT(D378,LEN(D378)-1)),IF(RIGHT(D378,1)="M",1000000*VALUE(LEFT(D378,LEN(D378)-1)),IF(RIGHT(D378,1)="B",1000000000*VALUE(LEFT(D378,LEN(D378)-1)),IF(RIGHT(D378,1)="%",0.01*VALUE(LEFT(D378,LEN(D378)-1)),IF(RIGHT(D378,1)="k",1000*VALUE(LEFT(D378,LEN(D378)-1)),VALUE(SUBSTITUTE(D378,",",""))))))))),"N/A")</f>
        <v/>
      </c>
      <c r="L378">
        <f>IFERROR(IF(TRIM(E378)="-", "N/A", IF(RIGHT(E378,1)=")",IF(RIGHT(E378,2)="T)",-1000000000000*VALUE(MID(E378,2,LEN(E378)-3)),IF(RIGHT(E378,2)="M)",-1000000*VALUE(MID(E378,2,LEN(E378)-3)),IF(RIGHT(E378,2)="B)",-1000000000*VALUE(MID(E378,2,LEN(E378)-3)),IF(RIGHT(E378,2)="k)",-1000*VALUE(MID(E378,2,LEN(E378)-3)),VALUE(SUBSTITUTE(E378,",","")))))),IF(RIGHT(E378,1)="T",1000000000000*VALUE(LEFT(E378,LEN(E378)-1)),IF(RIGHT(E378,1)="M",1000000*VALUE(LEFT(E378,LEN(E378)-1)),IF(RIGHT(E378,1)="B",1000000000*VALUE(LEFT(E378,LEN(E378)-1)),IF(RIGHT(E378,1)="%",0.01*VALUE(LEFT(E378,LEN(E378)-1)),IF(RIGHT(E378,1)="k",1000*VALUE(LEFT(E378,LEN(E378)-1)),VALUE(SUBSTITUTE(E378,",",""))))))))),"N/A")</f>
        <v/>
      </c>
      <c r="M378">
        <f>IFERROR(IF(TRIM(F378)="-", "N/A", IF(RIGHT(F378,1)=")",IF(RIGHT(F378,2)="T)",-1000000000000*VALUE(MID(F378,2,LEN(F378)-3)),IF(RIGHT(F378,2)="M)",-1000000*VALUE(MID(F378,2,LEN(F378)-3)),IF(RIGHT(F378,2)="B)",-1000000000*VALUE(MID(F378,2,LEN(F378)-3)),IF(RIGHT(F378,2)="k)",-1000*VALUE(MID(F378,2,LEN(F378)-3)),VALUE(SUBSTITUTE(F378,",","")))))),IF(RIGHT(F378,1)="T",1000000000000*VALUE(LEFT(F378,LEN(F378)-1)),IF(RIGHT(F378,1)="M",1000000*VALUE(LEFT(F378,LEN(F378)-1)),IF(RIGHT(F378,1)="B",1000000000*VALUE(LEFT(F378,LEN(F378)-1)),IF(RIGHT(F378,1)="%",0.01*VALUE(LEFT(F378,LEN(F378)-1)),IF(RIGHT(F378,1)="k",1000*VALUE(LEFT(F378,LEN(F378)-1)),VALUE(SUBSTITUTE(F378,",",""))))))))),"N/A")</f>
        <v/>
      </c>
      <c r="N378">
        <f>IFERROR(IF(TRIM(G378)="-", "N/A", IF(RIGHT(G378,1)=")",IF(RIGHT(G378,2)="T)",-1000000000000*VALUE(MID(G378,2,LEN(G378)-3)),IF(RIGHT(G378,2)="M)",-1000000*VALUE(MID(G378,2,LEN(G378)-3)),IF(RIGHT(G378,2)="B)",-1000000000*VALUE(MID(G378,2,LEN(G378)-3)),IF(RIGHT(G378,2)="k)",-1000*VALUE(MID(G378,2,LEN(G378)-3)),VALUE(SUBSTITUTE(G378,",","")))))),IF(RIGHT(G378,1)="T",1000000000000*VALUE(LEFT(G378,LEN(G378)-1)),IF(RIGHT(G378,1)="M",1000000*VALUE(LEFT(G378,LEN(G378)-1)),IF(RIGHT(G378,1)="B",1000000000*VALUE(LEFT(G378,LEN(G378)-1)),IF(RIGHT(G378,1)="%",0.01*VALUE(LEFT(G378,LEN(G378)-1)),IF(RIGHT(G378,1)="k",1000*VALUE(LEFT(G378,LEN(G378)-1)),VALUE(SUBSTITUTE(G378,",",""))))))))),"N/A")</f>
        <v/>
      </c>
    </row>
    <row r="379" spans="1:60">
      <c r="I379">
        <f>IF(AND(K379&gt; J379, L379&gt; K379, M379&gt; L379, N379&gt; M379), "pos_trend", IF(AND(K379&lt; J379, L379&lt; K379, M379&lt; L379, N379&lt; M379), "neg_trend", "N/A"))</f>
        <v/>
      </c>
      <c r="J379">
        <f>IFERROR(IF(TRIM(C379)="-", "N/A", IF(RIGHT(C379,1)=")",IF(RIGHT(C379,2)="T)",-1000000000000*VALUE(MID(C379,2,LEN(C379)-3)),IF(RIGHT(C379,2)="M)",-1000000*VALUE(MID(C379,2,LEN(C379)-3)),IF(RIGHT(C379,2)="B)",-1000000000*VALUE(MID(C379,2,LEN(C379)-3)),IF(RIGHT(C379,2)="k)",-1000*VALUE(MID(C379,2,LEN(C379)-3)),VALUE(SUBSTITUTE(C379,",","")))))),IF(RIGHT(C379,1)="T",1000000000000*VALUE(LEFT(C379,LEN(C379)-1)),IF(RIGHT(C379,1)="M",1000000*VALUE(LEFT(C379,LEN(C379)-1)),IF(RIGHT(C379,1)="B",1000000000*VALUE(LEFT(C379,LEN(C379)-1)),IF(RIGHT(C379,1)="%",0.01*VALUE(LEFT(C379,LEN(C379)-1)),IF(RIGHT(C379,1)="k",1000*VALUE(LEFT(C379,LEN(C379)-1)),VALUE(SUBSTITUTE(C379,",",""))))))))),"N/A")</f>
        <v/>
      </c>
      <c r="K379">
        <f>IFERROR(IF(TRIM(D379)="-", "N/A", IF(RIGHT(D379,1)=")",IF(RIGHT(D379,2)="T)",-1000000000000*VALUE(MID(D379,2,LEN(D379)-3)),IF(RIGHT(D379,2)="M)",-1000000*VALUE(MID(D379,2,LEN(D379)-3)),IF(RIGHT(D379,2)="B)",-1000000000*VALUE(MID(D379,2,LEN(D379)-3)),IF(RIGHT(D379,2)="k)",-1000*VALUE(MID(D379,2,LEN(D379)-3)),VALUE(SUBSTITUTE(D379,",","")))))),IF(RIGHT(D379,1)="T",1000000000000*VALUE(LEFT(D379,LEN(D379)-1)),IF(RIGHT(D379,1)="M",1000000*VALUE(LEFT(D379,LEN(D379)-1)),IF(RIGHT(D379,1)="B",1000000000*VALUE(LEFT(D379,LEN(D379)-1)),IF(RIGHT(D379,1)="%",0.01*VALUE(LEFT(D379,LEN(D379)-1)),IF(RIGHT(D379,1)="k",1000*VALUE(LEFT(D379,LEN(D379)-1)),VALUE(SUBSTITUTE(D379,",",""))))))))),"N/A")</f>
        <v/>
      </c>
      <c r="L379">
        <f>IFERROR(IF(TRIM(E379)="-", "N/A", IF(RIGHT(E379,1)=")",IF(RIGHT(E379,2)="T)",-1000000000000*VALUE(MID(E379,2,LEN(E379)-3)),IF(RIGHT(E379,2)="M)",-1000000*VALUE(MID(E379,2,LEN(E379)-3)),IF(RIGHT(E379,2)="B)",-1000000000*VALUE(MID(E379,2,LEN(E379)-3)),IF(RIGHT(E379,2)="k)",-1000*VALUE(MID(E379,2,LEN(E379)-3)),VALUE(SUBSTITUTE(E379,",","")))))),IF(RIGHT(E379,1)="T",1000000000000*VALUE(LEFT(E379,LEN(E379)-1)),IF(RIGHT(E379,1)="M",1000000*VALUE(LEFT(E379,LEN(E379)-1)),IF(RIGHT(E379,1)="B",1000000000*VALUE(LEFT(E379,LEN(E379)-1)),IF(RIGHT(E379,1)="%",0.01*VALUE(LEFT(E379,LEN(E379)-1)),IF(RIGHT(E379,1)="k",1000*VALUE(LEFT(E379,LEN(E379)-1)),VALUE(SUBSTITUTE(E379,",",""))))))))),"N/A")</f>
        <v/>
      </c>
      <c r="M379">
        <f>IFERROR(IF(TRIM(F379)="-", "N/A", IF(RIGHT(F379,1)=")",IF(RIGHT(F379,2)="T)",-1000000000000*VALUE(MID(F379,2,LEN(F379)-3)),IF(RIGHT(F379,2)="M)",-1000000*VALUE(MID(F379,2,LEN(F379)-3)),IF(RIGHT(F379,2)="B)",-1000000000*VALUE(MID(F379,2,LEN(F379)-3)),IF(RIGHT(F379,2)="k)",-1000*VALUE(MID(F379,2,LEN(F379)-3)),VALUE(SUBSTITUTE(F379,",","")))))),IF(RIGHT(F379,1)="T",1000000000000*VALUE(LEFT(F379,LEN(F379)-1)),IF(RIGHT(F379,1)="M",1000000*VALUE(LEFT(F379,LEN(F379)-1)),IF(RIGHT(F379,1)="B",1000000000*VALUE(LEFT(F379,LEN(F379)-1)),IF(RIGHT(F379,1)="%",0.01*VALUE(LEFT(F379,LEN(F379)-1)),IF(RIGHT(F379,1)="k",1000*VALUE(LEFT(F379,LEN(F379)-1)),VALUE(SUBSTITUTE(F379,",",""))))))))),"N/A")</f>
        <v/>
      </c>
      <c r="N379">
        <f>IFERROR(IF(TRIM(G379)="-", "N/A", IF(RIGHT(G379,1)=")",IF(RIGHT(G379,2)="T)",-1000000000000*VALUE(MID(G379,2,LEN(G379)-3)),IF(RIGHT(G379,2)="M)",-1000000*VALUE(MID(G379,2,LEN(G379)-3)),IF(RIGHT(G379,2)="B)",-1000000000*VALUE(MID(G379,2,LEN(G379)-3)),IF(RIGHT(G379,2)="k)",-1000*VALUE(MID(G379,2,LEN(G379)-3)),VALUE(SUBSTITUTE(G379,",","")))))),IF(RIGHT(G379,1)="T",1000000000000*VALUE(LEFT(G379,LEN(G379)-1)),IF(RIGHT(G379,1)="M",1000000*VALUE(LEFT(G379,LEN(G379)-1)),IF(RIGHT(G379,1)="B",1000000000*VALUE(LEFT(G379,LEN(G379)-1)),IF(RIGHT(G379,1)="%",0.01*VALUE(LEFT(G379,LEN(G379)-1)),IF(RIGHT(G379,1)="k",1000*VALUE(LEFT(G379,LEN(G379)-1)),VALUE(SUBSTITUTE(G379,",",""))))))))),"N/A")</f>
        <v/>
      </c>
    </row>
    <row r="380" spans="1:60">
      <c r="I380">
        <f>IF(AND(K380&gt; J380, L380&gt; K380, M380&gt; L380, N380&gt; M380), "pos_trend", IF(AND(K380&lt; J380, L380&lt; K380, M380&lt; L380, N380&lt; M380), "neg_trend", "N/A"))</f>
        <v/>
      </c>
      <c r="J380">
        <f>IFERROR(IF(TRIM(C380)="-", "N/A", IF(RIGHT(C380,1)=")",IF(RIGHT(C380,2)="T)",-1000000000000*VALUE(MID(C380,2,LEN(C380)-3)),IF(RIGHT(C380,2)="M)",-1000000*VALUE(MID(C380,2,LEN(C380)-3)),IF(RIGHT(C380,2)="B)",-1000000000*VALUE(MID(C380,2,LEN(C380)-3)),IF(RIGHT(C380,2)="k)",-1000*VALUE(MID(C380,2,LEN(C380)-3)),VALUE(SUBSTITUTE(C380,",","")))))),IF(RIGHT(C380,1)="T",1000000000000*VALUE(LEFT(C380,LEN(C380)-1)),IF(RIGHT(C380,1)="M",1000000*VALUE(LEFT(C380,LEN(C380)-1)),IF(RIGHT(C380,1)="B",1000000000*VALUE(LEFT(C380,LEN(C380)-1)),IF(RIGHT(C380,1)="%",0.01*VALUE(LEFT(C380,LEN(C380)-1)),IF(RIGHT(C380,1)="k",1000*VALUE(LEFT(C380,LEN(C380)-1)),VALUE(SUBSTITUTE(C380,",",""))))))))),"N/A")</f>
        <v/>
      </c>
      <c r="K380">
        <f>IFERROR(IF(TRIM(D380)="-", "N/A", IF(RIGHT(D380,1)=")",IF(RIGHT(D380,2)="T)",-1000000000000*VALUE(MID(D380,2,LEN(D380)-3)),IF(RIGHT(D380,2)="M)",-1000000*VALUE(MID(D380,2,LEN(D380)-3)),IF(RIGHT(D380,2)="B)",-1000000000*VALUE(MID(D380,2,LEN(D380)-3)),IF(RIGHT(D380,2)="k)",-1000*VALUE(MID(D380,2,LEN(D380)-3)),VALUE(SUBSTITUTE(D380,",","")))))),IF(RIGHT(D380,1)="T",1000000000000*VALUE(LEFT(D380,LEN(D380)-1)),IF(RIGHT(D380,1)="M",1000000*VALUE(LEFT(D380,LEN(D380)-1)),IF(RIGHT(D380,1)="B",1000000000*VALUE(LEFT(D380,LEN(D380)-1)),IF(RIGHT(D380,1)="%",0.01*VALUE(LEFT(D380,LEN(D380)-1)),IF(RIGHT(D380,1)="k",1000*VALUE(LEFT(D380,LEN(D380)-1)),VALUE(SUBSTITUTE(D380,",",""))))))))),"N/A")</f>
        <v/>
      </c>
      <c r="L380">
        <f>IFERROR(IF(TRIM(E380)="-", "N/A", IF(RIGHT(E380,1)=")",IF(RIGHT(E380,2)="T)",-1000000000000*VALUE(MID(E380,2,LEN(E380)-3)),IF(RIGHT(E380,2)="M)",-1000000*VALUE(MID(E380,2,LEN(E380)-3)),IF(RIGHT(E380,2)="B)",-1000000000*VALUE(MID(E380,2,LEN(E380)-3)),IF(RIGHT(E380,2)="k)",-1000*VALUE(MID(E380,2,LEN(E380)-3)),VALUE(SUBSTITUTE(E380,",","")))))),IF(RIGHT(E380,1)="T",1000000000000*VALUE(LEFT(E380,LEN(E380)-1)),IF(RIGHT(E380,1)="M",1000000*VALUE(LEFT(E380,LEN(E380)-1)),IF(RIGHT(E380,1)="B",1000000000*VALUE(LEFT(E380,LEN(E380)-1)),IF(RIGHT(E380,1)="%",0.01*VALUE(LEFT(E380,LEN(E380)-1)),IF(RIGHT(E380,1)="k",1000*VALUE(LEFT(E380,LEN(E380)-1)),VALUE(SUBSTITUTE(E380,",",""))))))))),"N/A")</f>
        <v/>
      </c>
      <c r="M380">
        <f>IFERROR(IF(TRIM(F380)="-", "N/A", IF(RIGHT(F380,1)=")",IF(RIGHT(F380,2)="T)",-1000000000000*VALUE(MID(F380,2,LEN(F380)-3)),IF(RIGHT(F380,2)="M)",-1000000*VALUE(MID(F380,2,LEN(F380)-3)),IF(RIGHT(F380,2)="B)",-1000000000*VALUE(MID(F380,2,LEN(F380)-3)),IF(RIGHT(F380,2)="k)",-1000*VALUE(MID(F380,2,LEN(F380)-3)),VALUE(SUBSTITUTE(F380,",","")))))),IF(RIGHT(F380,1)="T",1000000000000*VALUE(LEFT(F380,LEN(F380)-1)),IF(RIGHT(F380,1)="M",1000000*VALUE(LEFT(F380,LEN(F380)-1)),IF(RIGHT(F380,1)="B",1000000000*VALUE(LEFT(F380,LEN(F380)-1)),IF(RIGHT(F380,1)="%",0.01*VALUE(LEFT(F380,LEN(F380)-1)),IF(RIGHT(F380,1)="k",1000*VALUE(LEFT(F380,LEN(F380)-1)),VALUE(SUBSTITUTE(F380,",",""))))))))),"N/A")</f>
        <v/>
      </c>
      <c r="N380">
        <f>IFERROR(IF(TRIM(G380)="-", "N/A", IF(RIGHT(G380,1)=")",IF(RIGHT(G380,2)="T)",-1000000000000*VALUE(MID(G380,2,LEN(G380)-3)),IF(RIGHT(G380,2)="M)",-1000000*VALUE(MID(G380,2,LEN(G380)-3)),IF(RIGHT(G380,2)="B)",-1000000000*VALUE(MID(G380,2,LEN(G380)-3)),IF(RIGHT(G380,2)="k)",-1000*VALUE(MID(G380,2,LEN(G380)-3)),VALUE(SUBSTITUTE(G380,",","")))))),IF(RIGHT(G380,1)="T",1000000000000*VALUE(LEFT(G380,LEN(G380)-1)),IF(RIGHT(G380,1)="M",1000000*VALUE(LEFT(G380,LEN(G380)-1)),IF(RIGHT(G380,1)="B",1000000000*VALUE(LEFT(G380,LEN(G380)-1)),IF(RIGHT(G380,1)="%",0.01*VALUE(LEFT(G380,LEN(G380)-1)),IF(RIGHT(G380,1)="k",1000*VALUE(LEFT(G380,LEN(G380)-1)),VALUE(SUBSTITUTE(G380,",",""))))))))),"N/A")</f>
        <v/>
      </c>
    </row>
    <row r="381" spans="1:60">
      <c r="I381">
        <f>IF(AND(K381&gt; J381, L381&gt; K381, M381&gt; L381, N381&gt; M381), "pos_trend", IF(AND(K381&lt; J381, L381&lt; K381, M381&lt; L381, N381&lt; M381), "neg_trend", "N/A"))</f>
        <v/>
      </c>
      <c r="J381">
        <f>IFERROR(IF(TRIM(C381)="-", "N/A", IF(RIGHT(C381,1)=")",IF(RIGHT(C381,2)="T)",-1000000000000*VALUE(MID(C381,2,LEN(C381)-3)),IF(RIGHT(C381,2)="M)",-1000000*VALUE(MID(C381,2,LEN(C381)-3)),IF(RIGHT(C381,2)="B)",-1000000000*VALUE(MID(C381,2,LEN(C381)-3)),IF(RIGHT(C381,2)="k)",-1000*VALUE(MID(C381,2,LEN(C381)-3)),VALUE(SUBSTITUTE(C381,",","")))))),IF(RIGHT(C381,1)="T",1000000000000*VALUE(LEFT(C381,LEN(C381)-1)),IF(RIGHT(C381,1)="M",1000000*VALUE(LEFT(C381,LEN(C381)-1)),IF(RIGHT(C381,1)="B",1000000000*VALUE(LEFT(C381,LEN(C381)-1)),IF(RIGHT(C381,1)="%",0.01*VALUE(LEFT(C381,LEN(C381)-1)),IF(RIGHT(C381,1)="k",1000*VALUE(LEFT(C381,LEN(C381)-1)),VALUE(SUBSTITUTE(C381,",",""))))))))),"N/A")</f>
        <v/>
      </c>
      <c r="K381">
        <f>IFERROR(IF(TRIM(D381)="-", "N/A", IF(RIGHT(D381,1)=")",IF(RIGHT(D381,2)="T)",-1000000000000*VALUE(MID(D381,2,LEN(D381)-3)),IF(RIGHT(D381,2)="M)",-1000000*VALUE(MID(D381,2,LEN(D381)-3)),IF(RIGHT(D381,2)="B)",-1000000000*VALUE(MID(D381,2,LEN(D381)-3)),IF(RIGHT(D381,2)="k)",-1000*VALUE(MID(D381,2,LEN(D381)-3)),VALUE(SUBSTITUTE(D381,",","")))))),IF(RIGHT(D381,1)="T",1000000000000*VALUE(LEFT(D381,LEN(D381)-1)),IF(RIGHT(D381,1)="M",1000000*VALUE(LEFT(D381,LEN(D381)-1)),IF(RIGHT(D381,1)="B",1000000000*VALUE(LEFT(D381,LEN(D381)-1)),IF(RIGHT(D381,1)="%",0.01*VALUE(LEFT(D381,LEN(D381)-1)),IF(RIGHT(D381,1)="k",1000*VALUE(LEFT(D381,LEN(D381)-1)),VALUE(SUBSTITUTE(D381,",",""))))))))),"N/A")</f>
        <v/>
      </c>
      <c r="L381">
        <f>IFERROR(IF(TRIM(E381)="-", "N/A", IF(RIGHT(E381,1)=")",IF(RIGHT(E381,2)="T)",-1000000000000*VALUE(MID(E381,2,LEN(E381)-3)),IF(RIGHT(E381,2)="M)",-1000000*VALUE(MID(E381,2,LEN(E381)-3)),IF(RIGHT(E381,2)="B)",-1000000000*VALUE(MID(E381,2,LEN(E381)-3)),IF(RIGHT(E381,2)="k)",-1000*VALUE(MID(E381,2,LEN(E381)-3)),VALUE(SUBSTITUTE(E381,",","")))))),IF(RIGHT(E381,1)="T",1000000000000*VALUE(LEFT(E381,LEN(E381)-1)),IF(RIGHT(E381,1)="M",1000000*VALUE(LEFT(E381,LEN(E381)-1)),IF(RIGHT(E381,1)="B",1000000000*VALUE(LEFT(E381,LEN(E381)-1)),IF(RIGHT(E381,1)="%",0.01*VALUE(LEFT(E381,LEN(E381)-1)),IF(RIGHT(E381,1)="k",1000*VALUE(LEFT(E381,LEN(E381)-1)),VALUE(SUBSTITUTE(E381,",",""))))))))),"N/A")</f>
        <v/>
      </c>
      <c r="M381">
        <f>IFERROR(IF(TRIM(F381)="-", "N/A", IF(RIGHT(F381,1)=")",IF(RIGHT(F381,2)="T)",-1000000000000*VALUE(MID(F381,2,LEN(F381)-3)),IF(RIGHT(F381,2)="M)",-1000000*VALUE(MID(F381,2,LEN(F381)-3)),IF(RIGHT(F381,2)="B)",-1000000000*VALUE(MID(F381,2,LEN(F381)-3)),IF(RIGHT(F381,2)="k)",-1000*VALUE(MID(F381,2,LEN(F381)-3)),VALUE(SUBSTITUTE(F381,",","")))))),IF(RIGHT(F381,1)="T",1000000000000*VALUE(LEFT(F381,LEN(F381)-1)),IF(RIGHT(F381,1)="M",1000000*VALUE(LEFT(F381,LEN(F381)-1)),IF(RIGHT(F381,1)="B",1000000000*VALUE(LEFT(F381,LEN(F381)-1)),IF(RIGHT(F381,1)="%",0.01*VALUE(LEFT(F381,LEN(F381)-1)),IF(RIGHT(F381,1)="k",1000*VALUE(LEFT(F381,LEN(F381)-1)),VALUE(SUBSTITUTE(F381,",",""))))))))),"N/A")</f>
        <v/>
      </c>
      <c r="N381">
        <f>IFERROR(IF(TRIM(G381)="-", "N/A", IF(RIGHT(G381,1)=")",IF(RIGHT(G381,2)="T)",-1000000000000*VALUE(MID(G381,2,LEN(G381)-3)),IF(RIGHT(G381,2)="M)",-1000000*VALUE(MID(G381,2,LEN(G381)-3)),IF(RIGHT(G381,2)="B)",-1000000000*VALUE(MID(G381,2,LEN(G381)-3)),IF(RIGHT(G381,2)="k)",-1000*VALUE(MID(G381,2,LEN(G381)-3)),VALUE(SUBSTITUTE(G381,",","")))))),IF(RIGHT(G381,1)="T",1000000000000*VALUE(LEFT(G381,LEN(G381)-1)),IF(RIGHT(G381,1)="M",1000000*VALUE(LEFT(G381,LEN(G381)-1)),IF(RIGHT(G381,1)="B",1000000000*VALUE(LEFT(G381,LEN(G381)-1)),IF(RIGHT(G381,1)="%",0.01*VALUE(LEFT(G381,LEN(G381)-1)),IF(RIGHT(G381,1)="k",1000*VALUE(LEFT(G381,LEN(G381)-1)),VALUE(SUBSTITUTE(G381,",",""))))))))),"N/A")</f>
        <v/>
      </c>
    </row>
    <row r="382" spans="1:60">
      <c r="I382">
        <f>IF(AND(K382&gt; J382, L382&gt; K382, M382&gt; L382, N382&gt; M382), "pos_trend", IF(AND(K382&lt; J382, L382&lt; K382, M382&lt; L382, N382&lt; M382), "neg_trend", "N/A"))</f>
        <v/>
      </c>
      <c r="J382">
        <f>IFERROR(IF(TRIM(C382)="-", "N/A", IF(RIGHT(C382,1)=")",IF(RIGHT(C382,2)="T)",-1000000000000*VALUE(MID(C382,2,LEN(C382)-3)),IF(RIGHT(C382,2)="M)",-1000000*VALUE(MID(C382,2,LEN(C382)-3)),IF(RIGHT(C382,2)="B)",-1000000000*VALUE(MID(C382,2,LEN(C382)-3)),IF(RIGHT(C382,2)="k)",-1000*VALUE(MID(C382,2,LEN(C382)-3)),VALUE(SUBSTITUTE(C382,",","")))))),IF(RIGHT(C382,1)="T",1000000000000*VALUE(LEFT(C382,LEN(C382)-1)),IF(RIGHT(C382,1)="M",1000000*VALUE(LEFT(C382,LEN(C382)-1)),IF(RIGHT(C382,1)="B",1000000000*VALUE(LEFT(C382,LEN(C382)-1)),IF(RIGHT(C382,1)="%",0.01*VALUE(LEFT(C382,LEN(C382)-1)),IF(RIGHT(C382,1)="k",1000*VALUE(LEFT(C382,LEN(C382)-1)),VALUE(SUBSTITUTE(C382,",",""))))))))),"N/A")</f>
        <v/>
      </c>
      <c r="K382">
        <f>IFERROR(IF(TRIM(D382)="-", "N/A", IF(RIGHT(D382,1)=")",IF(RIGHT(D382,2)="T)",-1000000000000*VALUE(MID(D382,2,LEN(D382)-3)),IF(RIGHT(D382,2)="M)",-1000000*VALUE(MID(D382,2,LEN(D382)-3)),IF(RIGHT(D382,2)="B)",-1000000000*VALUE(MID(D382,2,LEN(D382)-3)),IF(RIGHT(D382,2)="k)",-1000*VALUE(MID(D382,2,LEN(D382)-3)),VALUE(SUBSTITUTE(D382,",","")))))),IF(RIGHT(D382,1)="T",1000000000000*VALUE(LEFT(D382,LEN(D382)-1)),IF(RIGHT(D382,1)="M",1000000*VALUE(LEFT(D382,LEN(D382)-1)),IF(RIGHT(D382,1)="B",1000000000*VALUE(LEFT(D382,LEN(D382)-1)),IF(RIGHT(D382,1)="%",0.01*VALUE(LEFT(D382,LEN(D382)-1)),IF(RIGHT(D382,1)="k",1000*VALUE(LEFT(D382,LEN(D382)-1)),VALUE(SUBSTITUTE(D382,",",""))))))))),"N/A")</f>
        <v/>
      </c>
      <c r="L382">
        <f>IFERROR(IF(TRIM(E382)="-", "N/A", IF(RIGHT(E382,1)=")",IF(RIGHT(E382,2)="T)",-1000000000000*VALUE(MID(E382,2,LEN(E382)-3)),IF(RIGHT(E382,2)="M)",-1000000*VALUE(MID(E382,2,LEN(E382)-3)),IF(RIGHT(E382,2)="B)",-1000000000*VALUE(MID(E382,2,LEN(E382)-3)),IF(RIGHT(E382,2)="k)",-1000*VALUE(MID(E382,2,LEN(E382)-3)),VALUE(SUBSTITUTE(E382,",","")))))),IF(RIGHT(E382,1)="T",1000000000000*VALUE(LEFT(E382,LEN(E382)-1)),IF(RIGHT(E382,1)="M",1000000*VALUE(LEFT(E382,LEN(E382)-1)),IF(RIGHT(E382,1)="B",1000000000*VALUE(LEFT(E382,LEN(E382)-1)),IF(RIGHT(E382,1)="%",0.01*VALUE(LEFT(E382,LEN(E382)-1)),IF(RIGHT(E382,1)="k",1000*VALUE(LEFT(E382,LEN(E382)-1)),VALUE(SUBSTITUTE(E382,",",""))))))))),"N/A")</f>
        <v/>
      </c>
      <c r="M382">
        <f>IFERROR(IF(TRIM(F382)="-", "N/A", IF(RIGHT(F382,1)=")",IF(RIGHT(F382,2)="T)",-1000000000000*VALUE(MID(F382,2,LEN(F382)-3)),IF(RIGHT(F382,2)="M)",-1000000*VALUE(MID(F382,2,LEN(F382)-3)),IF(RIGHT(F382,2)="B)",-1000000000*VALUE(MID(F382,2,LEN(F382)-3)),IF(RIGHT(F382,2)="k)",-1000*VALUE(MID(F382,2,LEN(F382)-3)),VALUE(SUBSTITUTE(F382,",","")))))),IF(RIGHT(F382,1)="T",1000000000000*VALUE(LEFT(F382,LEN(F382)-1)),IF(RIGHT(F382,1)="M",1000000*VALUE(LEFT(F382,LEN(F382)-1)),IF(RIGHT(F382,1)="B",1000000000*VALUE(LEFT(F382,LEN(F382)-1)),IF(RIGHT(F382,1)="%",0.01*VALUE(LEFT(F382,LEN(F382)-1)),IF(RIGHT(F382,1)="k",1000*VALUE(LEFT(F382,LEN(F382)-1)),VALUE(SUBSTITUTE(F382,",",""))))))))),"N/A")</f>
        <v/>
      </c>
      <c r="N382">
        <f>IFERROR(IF(TRIM(G382)="-", "N/A", IF(RIGHT(G382,1)=")",IF(RIGHT(G382,2)="T)",-1000000000000*VALUE(MID(G382,2,LEN(G382)-3)),IF(RIGHT(G382,2)="M)",-1000000*VALUE(MID(G382,2,LEN(G382)-3)),IF(RIGHT(G382,2)="B)",-1000000000*VALUE(MID(G382,2,LEN(G382)-3)),IF(RIGHT(G382,2)="k)",-1000*VALUE(MID(G382,2,LEN(G382)-3)),VALUE(SUBSTITUTE(G382,",","")))))),IF(RIGHT(G382,1)="T",1000000000000*VALUE(LEFT(G382,LEN(G382)-1)),IF(RIGHT(G382,1)="M",1000000*VALUE(LEFT(G382,LEN(G382)-1)),IF(RIGHT(G382,1)="B",1000000000*VALUE(LEFT(G382,LEN(G382)-1)),IF(RIGHT(G382,1)="%",0.01*VALUE(LEFT(G382,LEN(G382)-1)),IF(RIGHT(G382,1)="k",1000*VALUE(LEFT(G382,LEN(G382)-1)),VALUE(SUBSTITUTE(G382,",",""))))))))),"N/A")</f>
        <v/>
      </c>
    </row>
    <row r="383" spans="1:60">
      <c r="I383">
        <f>IF(AND(K383&gt; J383, L383&gt; K383, M383&gt; L383, N383&gt; M383), "pos_trend", IF(AND(K383&lt; J383, L383&lt; K383, M383&lt; L383, N383&lt; M383), "neg_trend", "N/A"))</f>
        <v/>
      </c>
      <c r="J383">
        <f>IFERROR(IF(TRIM(C383)="-", "N/A", IF(RIGHT(C383,1)=")",IF(RIGHT(C383,2)="T)",-1000000000000*VALUE(MID(C383,2,LEN(C383)-3)),IF(RIGHT(C383,2)="M)",-1000000*VALUE(MID(C383,2,LEN(C383)-3)),IF(RIGHT(C383,2)="B)",-1000000000*VALUE(MID(C383,2,LEN(C383)-3)),IF(RIGHT(C383,2)="k)",-1000*VALUE(MID(C383,2,LEN(C383)-3)),VALUE(SUBSTITUTE(C383,",","")))))),IF(RIGHT(C383,1)="T",1000000000000*VALUE(LEFT(C383,LEN(C383)-1)),IF(RIGHT(C383,1)="M",1000000*VALUE(LEFT(C383,LEN(C383)-1)),IF(RIGHT(C383,1)="B",1000000000*VALUE(LEFT(C383,LEN(C383)-1)),IF(RIGHT(C383,1)="%",0.01*VALUE(LEFT(C383,LEN(C383)-1)),IF(RIGHT(C383,1)="k",1000*VALUE(LEFT(C383,LEN(C383)-1)),VALUE(SUBSTITUTE(C383,",",""))))))))),"N/A")</f>
        <v/>
      </c>
      <c r="K383">
        <f>IFERROR(IF(TRIM(D383)="-", "N/A", IF(RIGHT(D383,1)=")",IF(RIGHT(D383,2)="T)",-1000000000000*VALUE(MID(D383,2,LEN(D383)-3)),IF(RIGHT(D383,2)="M)",-1000000*VALUE(MID(D383,2,LEN(D383)-3)),IF(RIGHT(D383,2)="B)",-1000000000*VALUE(MID(D383,2,LEN(D383)-3)),IF(RIGHT(D383,2)="k)",-1000*VALUE(MID(D383,2,LEN(D383)-3)),VALUE(SUBSTITUTE(D383,",","")))))),IF(RIGHT(D383,1)="T",1000000000000*VALUE(LEFT(D383,LEN(D383)-1)),IF(RIGHT(D383,1)="M",1000000*VALUE(LEFT(D383,LEN(D383)-1)),IF(RIGHT(D383,1)="B",1000000000*VALUE(LEFT(D383,LEN(D383)-1)),IF(RIGHT(D383,1)="%",0.01*VALUE(LEFT(D383,LEN(D383)-1)),IF(RIGHT(D383,1)="k",1000*VALUE(LEFT(D383,LEN(D383)-1)),VALUE(SUBSTITUTE(D383,",",""))))))))),"N/A")</f>
        <v/>
      </c>
      <c r="L383">
        <f>IFERROR(IF(TRIM(E383)="-", "N/A", IF(RIGHT(E383,1)=")",IF(RIGHT(E383,2)="T)",-1000000000000*VALUE(MID(E383,2,LEN(E383)-3)),IF(RIGHT(E383,2)="M)",-1000000*VALUE(MID(E383,2,LEN(E383)-3)),IF(RIGHT(E383,2)="B)",-1000000000*VALUE(MID(E383,2,LEN(E383)-3)),IF(RIGHT(E383,2)="k)",-1000*VALUE(MID(E383,2,LEN(E383)-3)),VALUE(SUBSTITUTE(E383,",","")))))),IF(RIGHT(E383,1)="T",1000000000000*VALUE(LEFT(E383,LEN(E383)-1)),IF(RIGHT(E383,1)="M",1000000*VALUE(LEFT(E383,LEN(E383)-1)),IF(RIGHT(E383,1)="B",1000000000*VALUE(LEFT(E383,LEN(E383)-1)),IF(RIGHT(E383,1)="%",0.01*VALUE(LEFT(E383,LEN(E383)-1)),IF(RIGHT(E383,1)="k",1000*VALUE(LEFT(E383,LEN(E383)-1)),VALUE(SUBSTITUTE(E383,",",""))))))))),"N/A")</f>
        <v/>
      </c>
      <c r="M383">
        <f>IFERROR(IF(TRIM(F383)="-", "N/A", IF(RIGHT(F383,1)=")",IF(RIGHT(F383,2)="T)",-1000000000000*VALUE(MID(F383,2,LEN(F383)-3)),IF(RIGHT(F383,2)="M)",-1000000*VALUE(MID(F383,2,LEN(F383)-3)),IF(RIGHT(F383,2)="B)",-1000000000*VALUE(MID(F383,2,LEN(F383)-3)),IF(RIGHT(F383,2)="k)",-1000*VALUE(MID(F383,2,LEN(F383)-3)),VALUE(SUBSTITUTE(F383,",","")))))),IF(RIGHT(F383,1)="T",1000000000000*VALUE(LEFT(F383,LEN(F383)-1)),IF(RIGHT(F383,1)="M",1000000*VALUE(LEFT(F383,LEN(F383)-1)),IF(RIGHT(F383,1)="B",1000000000*VALUE(LEFT(F383,LEN(F383)-1)),IF(RIGHT(F383,1)="%",0.01*VALUE(LEFT(F383,LEN(F383)-1)),IF(RIGHT(F383,1)="k",1000*VALUE(LEFT(F383,LEN(F383)-1)),VALUE(SUBSTITUTE(F383,",",""))))))))),"N/A")</f>
        <v/>
      </c>
      <c r="N383">
        <f>IFERROR(IF(TRIM(G383)="-", "N/A", IF(RIGHT(G383,1)=")",IF(RIGHT(G383,2)="T)",-1000000000000*VALUE(MID(G383,2,LEN(G383)-3)),IF(RIGHT(G383,2)="M)",-1000000*VALUE(MID(G383,2,LEN(G383)-3)),IF(RIGHT(G383,2)="B)",-1000000000*VALUE(MID(G383,2,LEN(G383)-3)),IF(RIGHT(G383,2)="k)",-1000*VALUE(MID(G383,2,LEN(G383)-3)),VALUE(SUBSTITUTE(G383,",","")))))),IF(RIGHT(G383,1)="T",1000000000000*VALUE(LEFT(G383,LEN(G383)-1)),IF(RIGHT(G383,1)="M",1000000*VALUE(LEFT(G383,LEN(G383)-1)),IF(RIGHT(G383,1)="B",1000000000*VALUE(LEFT(G383,LEN(G383)-1)),IF(RIGHT(G383,1)="%",0.01*VALUE(LEFT(G383,LEN(G383)-1)),IF(RIGHT(G383,1)="k",1000*VALUE(LEFT(G383,LEN(G383)-1)),VALUE(SUBSTITUTE(G383,",",""))))))))),"N/A")</f>
        <v/>
      </c>
    </row>
    <row r="384" spans="1:60">
      <c r="I384">
        <f>IF(AND(K384&gt; J384, L384&gt; K384, M384&gt; L384, N384&gt; M384), "pos_trend", IF(AND(K384&lt; J384, L384&lt; K384, M384&lt; L384, N384&lt; M384), "neg_trend", "N/A"))</f>
        <v/>
      </c>
      <c r="J384">
        <f>IFERROR(IF(TRIM(C384)="-", "N/A", IF(RIGHT(C384,1)=")",IF(RIGHT(C384,2)="T)",-1000000000000*VALUE(MID(C384,2,LEN(C384)-3)),IF(RIGHT(C384,2)="M)",-1000000*VALUE(MID(C384,2,LEN(C384)-3)),IF(RIGHT(C384,2)="B)",-1000000000*VALUE(MID(C384,2,LEN(C384)-3)),IF(RIGHT(C384,2)="k)",-1000*VALUE(MID(C384,2,LEN(C384)-3)),VALUE(SUBSTITUTE(C384,",","")))))),IF(RIGHT(C384,1)="T",1000000000000*VALUE(LEFT(C384,LEN(C384)-1)),IF(RIGHT(C384,1)="M",1000000*VALUE(LEFT(C384,LEN(C384)-1)),IF(RIGHT(C384,1)="B",1000000000*VALUE(LEFT(C384,LEN(C384)-1)),IF(RIGHT(C384,1)="%",0.01*VALUE(LEFT(C384,LEN(C384)-1)),IF(RIGHT(C384,1)="k",1000*VALUE(LEFT(C384,LEN(C384)-1)),VALUE(SUBSTITUTE(C384,",",""))))))))),"N/A")</f>
        <v/>
      </c>
      <c r="K384">
        <f>IFERROR(IF(TRIM(D384)="-", "N/A", IF(RIGHT(D384,1)=")",IF(RIGHT(D384,2)="T)",-1000000000000*VALUE(MID(D384,2,LEN(D384)-3)),IF(RIGHT(D384,2)="M)",-1000000*VALUE(MID(D384,2,LEN(D384)-3)),IF(RIGHT(D384,2)="B)",-1000000000*VALUE(MID(D384,2,LEN(D384)-3)),IF(RIGHT(D384,2)="k)",-1000*VALUE(MID(D384,2,LEN(D384)-3)),VALUE(SUBSTITUTE(D384,",","")))))),IF(RIGHT(D384,1)="T",1000000000000*VALUE(LEFT(D384,LEN(D384)-1)),IF(RIGHT(D384,1)="M",1000000*VALUE(LEFT(D384,LEN(D384)-1)),IF(RIGHT(D384,1)="B",1000000000*VALUE(LEFT(D384,LEN(D384)-1)),IF(RIGHT(D384,1)="%",0.01*VALUE(LEFT(D384,LEN(D384)-1)),IF(RIGHT(D384,1)="k",1000*VALUE(LEFT(D384,LEN(D384)-1)),VALUE(SUBSTITUTE(D384,",",""))))))))),"N/A")</f>
        <v/>
      </c>
      <c r="L384">
        <f>IFERROR(IF(TRIM(E384)="-", "N/A", IF(RIGHT(E384,1)=")",IF(RIGHT(E384,2)="T)",-1000000000000*VALUE(MID(E384,2,LEN(E384)-3)),IF(RIGHT(E384,2)="M)",-1000000*VALUE(MID(E384,2,LEN(E384)-3)),IF(RIGHT(E384,2)="B)",-1000000000*VALUE(MID(E384,2,LEN(E384)-3)),IF(RIGHT(E384,2)="k)",-1000*VALUE(MID(E384,2,LEN(E384)-3)),VALUE(SUBSTITUTE(E384,",","")))))),IF(RIGHT(E384,1)="T",1000000000000*VALUE(LEFT(E384,LEN(E384)-1)),IF(RIGHT(E384,1)="M",1000000*VALUE(LEFT(E384,LEN(E384)-1)),IF(RIGHT(E384,1)="B",1000000000*VALUE(LEFT(E384,LEN(E384)-1)),IF(RIGHT(E384,1)="%",0.01*VALUE(LEFT(E384,LEN(E384)-1)),IF(RIGHT(E384,1)="k",1000*VALUE(LEFT(E384,LEN(E384)-1)),VALUE(SUBSTITUTE(E384,",",""))))))))),"N/A")</f>
        <v/>
      </c>
      <c r="M384">
        <f>IFERROR(IF(TRIM(F384)="-", "N/A", IF(RIGHT(F384,1)=")",IF(RIGHT(F384,2)="T)",-1000000000000*VALUE(MID(F384,2,LEN(F384)-3)),IF(RIGHT(F384,2)="M)",-1000000*VALUE(MID(F384,2,LEN(F384)-3)),IF(RIGHT(F384,2)="B)",-1000000000*VALUE(MID(F384,2,LEN(F384)-3)),IF(RIGHT(F384,2)="k)",-1000*VALUE(MID(F384,2,LEN(F384)-3)),VALUE(SUBSTITUTE(F384,",","")))))),IF(RIGHT(F384,1)="T",1000000000000*VALUE(LEFT(F384,LEN(F384)-1)),IF(RIGHT(F384,1)="M",1000000*VALUE(LEFT(F384,LEN(F384)-1)),IF(RIGHT(F384,1)="B",1000000000*VALUE(LEFT(F384,LEN(F384)-1)),IF(RIGHT(F384,1)="%",0.01*VALUE(LEFT(F384,LEN(F384)-1)),IF(RIGHT(F384,1)="k",1000*VALUE(LEFT(F384,LEN(F384)-1)),VALUE(SUBSTITUTE(F384,",",""))))))))),"N/A")</f>
        <v/>
      </c>
      <c r="N384">
        <f>IFERROR(IF(TRIM(G384)="-", "N/A", IF(RIGHT(G384,1)=")",IF(RIGHT(G384,2)="T)",-1000000000000*VALUE(MID(G384,2,LEN(G384)-3)),IF(RIGHT(G384,2)="M)",-1000000*VALUE(MID(G384,2,LEN(G384)-3)),IF(RIGHT(G384,2)="B)",-1000000000*VALUE(MID(G384,2,LEN(G384)-3)),IF(RIGHT(G384,2)="k)",-1000*VALUE(MID(G384,2,LEN(G384)-3)),VALUE(SUBSTITUTE(G384,",","")))))),IF(RIGHT(G384,1)="T",1000000000000*VALUE(LEFT(G384,LEN(G384)-1)),IF(RIGHT(G384,1)="M",1000000*VALUE(LEFT(G384,LEN(G384)-1)),IF(RIGHT(G384,1)="B",1000000000*VALUE(LEFT(G384,LEN(G384)-1)),IF(RIGHT(G384,1)="%",0.01*VALUE(LEFT(G384,LEN(G384)-1)),IF(RIGHT(G384,1)="k",1000*VALUE(LEFT(G384,LEN(G384)-1)),VALUE(SUBSTITUTE(G384,",",""))))))))),"N/A")</f>
        <v/>
      </c>
    </row>
    <row r="385" spans="1:60">
      <c r="I385">
        <f>IF(AND(K385&gt; J385, L385&gt; K385, M385&gt; L385, N385&gt; M385), "pos_trend", IF(AND(K385&lt; J385, L385&lt; K385, M385&lt; L385, N385&lt; M385), "neg_trend", "N/A"))</f>
        <v/>
      </c>
      <c r="J385">
        <f>IFERROR(IF(TRIM(C385)="-", "N/A", IF(RIGHT(C385,1)=")",IF(RIGHT(C385,2)="T)",-1000000000000*VALUE(MID(C385,2,LEN(C385)-3)),IF(RIGHT(C385,2)="M)",-1000000*VALUE(MID(C385,2,LEN(C385)-3)),IF(RIGHT(C385,2)="B)",-1000000000*VALUE(MID(C385,2,LEN(C385)-3)),IF(RIGHT(C385,2)="k)",-1000*VALUE(MID(C385,2,LEN(C385)-3)),VALUE(SUBSTITUTE(C385,",","")))))),IF(RIGHT(C385,1)="T",1000000000000*VALUE(LEFT(C385,LEN(C385)-1)),IF(RIGHT(C385,1)="M",1000000*VALUE(LEFT(C385,LEN(C385)-1)),IF(RIGHT(C385,1)="B",1000000000*VALUE(LEFT(C385,LEN(C385)-1)),IF(RIGHT(C385,1)="%",0.01*VALUE(LEFT(C385,LEN(C385)-1)),IF(RIGHT(C385,1)="k",1000*VALUE(LEFT(C385,LEN(C385)-1)),VALUE(SUBSTITUTE(C385,",",""))))))))),"N/A")</f>
        <v/>
      </c>
      <c r="K385">
        <f>IFERROR(IF(TRIM(D385)="-", "N/A", IF(RIGHT(D385,1)=")",IF(RIGHT(D385,2)="T)",-1000000000000*VALUE(MID(D385,2,LEN(D385)-3)),IF(RIGHT(D385,2)="M)",-1000000*VALUE(MID(D385,2,LEN(D385)-3)),IF(RIGHT(D385,2)="B)",-1000000000*VALUE(MID(D385,2,LEN(D385)-3)),IF(RIGHT(D385,2)="k)",-1000*VALUE(MID(D385,2,LEN(D385)-3)),VALUE(SUBSTITUTE(D385,",","")))))),IF(RIGHT(D385,1)="T",1000000000000*VALUE(LEFT(D385,LEN(D385)-1)),IF(RIGHT(D385,1)="M",1000000*VALUE(LEFT(D385,LEN(D385)-1)),IF(RIGHT(D385,1)="B",1000000000*VALUE(LEFT(D385,LEN(D385)-1)),IF(RIGHT(D385,1)="%",0.01*VALUE(LEFT(D385,LEN(D385)-1)),IF(RIGHT(D385,1)="k",1000*VALUE(LEFT(D385,LEN(D385)-1)),VALUE(SUBSTITUTE(D385,",",""))))))))),"N/A")</f>
        <v/>
      </c>
      <c r="L385">
        <f>IFERROR(IF(TRIM(E385)="-", "N/A", IF(RIGHT(E385,1)=")",IF(RIGHT(E385,2)="T)",-1000000000000*VALUE(MID(E385,2,LEN(E385)-3)),IF(RIGHT(E385,2)="M)",-1000000*VALUE(MID(E385,2,LEN(E385)-3)),IF(RIGHT(E385,2)="B)",-1000000000*VALUE(MID(E385,2,LEN(E385)-3)),IF(RIGHT(E385,2)="k)",-1000*VALUE(MID(E385,2,LEN(E385)-3)),VALUE(SUBSTITUTE(E385,",","")))))),IF(RIGHT(E385,1)="T",1000000000000*VALUE(LEFT(E385,LEN(E385)-1)),IF(RIGHT(E385,1)="M",1000000*VALUE(LEFT(E385,LEN(E385)-1)),IF(RIGHT(E385,1)="B",1000000000*VALUE(LEFT(E385,LEN(E385)-1)),IF(RIGHT(E385,1)="%",0.01*VALUE(LEFT(E385,LEN(E385)-1)),IF(RIGHT(E385,1)="k",1000*VALUE(LEFT(E385,LEN(E385)-1)),VALUE(SUBSTITUTE(E385,",",""))))))))),"N/A")</f>
        <v/>
      </c>
      <c r="M385">
        <f>IFERROR(IF(TRIM(F385)="-", "N/A", IF(RIGHT(F385,1)=")",IF(RIGHT(F385,2)="T)",-1000000000000*VALUE(MID(F385,2,LEN(F385)-3)),IF(RIGHT(F385,2)="M)",-1000000*VALUE(MID(F385,2,LEN(F385)-3)),IF(RIGHT(F385,2)="B)",-1000000000*VALUE(MID(F385,2,LEN(F385)-3)),IF(RIGHT(F385,2)="k)",-1000*VALUE(MID(F385,2,LEN(F385)-3)),VALUE(SUBSTITUTE(F385,",","")))))),IF(RIGHT(F385,1)="T",1000000000000*VALUE(LEFT(F385,LEN(F385)-1)),IF(RIGHT(F385,1)="M",1000000*VALUE(LEFT(F385,LEN(F385)-1)),IF(RIGHT(F385,1)="B",1000000000*VALUE(LEFT(F385,LEN(F385)-1)),IF(RIGHT(F385,1)="%",0.01*VALUE(LEFT(F385,LEN(F385)-1)),IF(RIGHT(F385,1)="k",1000*VALUE(LEFT(F385,LEN(F385)-1)),VALUE(SUBSTITUTE(F385,",",""))))))))),"N/A")</f>
        <v/>
      </c>
      <c r="N385">
        <f>IFERROR(IF(TRIM(G385)="-", "N/A", IF(RIGHT(G385,1)=")",IF(RIGHT(G385,2)="T)",-1000000000000*VALUE(MID(G385,2,LEN(G385)-3)),IF(RIGHT(G385,2)="M)",-1000000*VALUE(MID(G385,2,LEN(G385)-3)),IF(RIGHT(G385,2)="B)",-1000000000*VALUE(MID(G385,2,LEN(G385)-3)),IF(RIGHT(G385,2)="k)",-1000*VALUE(MID(G385,2,LEN(G385)-3)),VALUE(SUBSTITUTE(G385,",","")))))),IF(RIGHT(G385,1)="T",1000000000000*VALUE(LEFT(G385,LEN(G385)-1)),IF(RIGHT(G385,1)="M",1000000*VALUE(LEFT(G385,LEN(G385)-1)),IF(RIGHT(G385,1)="B",1000000000*VALUE(LEFT(G385,LEN(G385)-1)),IF(RIGHT(G385,1)="%",0.01*VALUE(LEFT(G385,LEN(G385)-1)),IF(RIGHT(G385,1)="k",1000*VALUE(LEFT(G385,LEN(G385)-1)),VALUE(SUBSTITUTE(G385,",",""))))))))),"N/A")</f>
        <v/>
      </c>
    </row>
    <row r="386" spans="1:60">
      <c r="I386">
        <f>IF(AND(K386&gt; J386, L386&gt; K386, M386&gt; L386, N386&gt; M386), "pos_trend", IF(AND(K386&lt; J386, L386&lt; K386, M386&lt; L386, N386&lt; M386), "neg_trend", "N/A"))</f>
        <v/>
      </c>
      <c r="J386">
        <f>IFERROR(IF(TRIM(C386)="-", "N/A", IF(RIGHT(C386,1)=")",IF(RIGHT(C386,2)="T)",-1000000000000*VALUE(MID(C386,2,LEN(C386)-3)),IF(RIGHT(C386,2)="M)",-1000000*VALUE(MID(C386,2,LEN(C386)-3)),IF(RIGHT(C386,2)="B)",-1000000000*VALUE(MID(C386,2,LEN(C386)-3)),IF(RIGHT(C386,2)="k)",-1000*VALUE(MID(C386,2,LEN(C386)-3)),VALUE(SUBSTITUTE(C386,",","")))))),IF(RIGHT(C386,1)="T",1000000000000*VALUE(LEFT(C386,LEN(C386)-1)),IF(RIGHT(C386,1)="M",1000000*VALUE(LEFT(C386,LEN(C386)-1)),IF(RIGHT(C386,1)="B",1000000000*VALUE(LEFT(C386,LEN(C386)-1)),IF(RIGHT(C386,1)="%",0.01*VALUE(LEFT(C386,LEN(C386)-1)),IF(RIGHT(C386,1)="k",1000*VALUE(LEFT(C386,LEN(C386)-1)),VALUE(SUBSTITUTE(C386,",",""))))))))),"N/A")</f>
        <v/>
      </c>
      <c r="K386">
        <f>IFERROR(IF(TRIM(D386)="-", "N/A", IF(RIGHT(D386,1)=")",IF(RIGHT(D386,2)="T)",-1000000000000*VALUE(MID(D386,2,LEN(D386)-3)),IF(RIGHT(D386,2)="M)",-1000000*VALUE(MID(D386,2,LEN(D386)-3)),IF(RIGHT(D386,2)="B)",-1000000000*VALUE(MID(D386,2,LEN(D386)-3)),IF(RIGHT(D386,2)="k)",-1000*VALUE(MID(D386,2,LEN(D386)-3)),VALUE(SUBSTITUTE(D386,",","")))))),IF(RIGHT(D386,1)="T",1000000000000*VALUE(LEFT(D386,LEN(D386)-1)),IF(RIGHT(D386,1)="M",1000000*VALUE(LEFT(D386,LEN(D386)-1)),IF(RIGHT(D386,1)="B",1000000000*VALUE(LEFT(D386,LEN(D386)-1)),IF(RIGHT(D386,1)="%",0.01*VALUE(LEFT(D386,LEN(D386)-1)),IF(RIGHT(D386,1)="k",1000*VALUE(LEFT(D386,LEN(D386)-1)),VALUE(SUBSTITUTE(D386,",",""))))))))),"N/A")</f>
        <v/>
      </c>
      <c r="L386">
        <f>IFERROR(IF(TRIM(E386)="-", "N/A", IF(RIGHT(E386,1)=")",IF(RIGHT(E386,2)="T)",-1000000000000*VALUE(MID(E386,2,LEN(E386)-3)),IF(RIGHT(E386,2)="M)",-1000000*VALUE(MID(E386,2,LEN(E386)-3)),IF(RIGHT(E386,2)="B)",-1000000000*VALUE(MID(E386,2,LEN(E386)-3)),IF(RIGHT(E386,2)="k)",-1000*VALUE(MID(E386,2,LEN(E386)-3)),VALUE(SUBSTITUTE(E386,",","")))))),IF(RIGHT(E386,1)="T",1000000000000*VALUE(LEFT(E386,LEN(E386)-1)),IF(RIGHT(E386,1)="M",1000000*VALUE(LEFT(E386,LEN(E386)-1)),IF(RIGHT(E386,1)="B",1000000000*VALUE(LEFT(E386,LEN(E386)-1)),IF(RIGHT(E386,1)="%",0.01*VALUE(LEFT(E386,LEN(E386)-1)),IF(RIGHT(E386,1)="k",1000*VALUE(LEFT(E386,LEN(E386)-1)),VALUE(SUBSTITUTE(E386,",",""))))))))),"N/A")</f>
        <v/>
      </c>
      <c r="M386">
        <f>IFERROR(IF(TRIM(F386)="-", "N/A", IF(RIGHT(F386,1)=")",IF(RIGHT(F386,2)="T)",-1000000000000*VALUE(MID(F386,2,LEN(F386)-3)),IF(RIGHT(F386,2)="M)",-1000000*VALUE(MID(F386,2,LEN(F386)-3)),IF(RIGHT(F386,2)="B)",-1000000000*VALUE(MID(F386,2,LEN(F386)-3)),IF(RIGHT(F386,2)="k)",-1000*VALUE(MID(F386,2,LEN(F386)-3)),VALUE(SUBSTITUTE(F386,",","")))))),IF(RIGHT(F386,1)="T",1000000000000*VALUE(LEFT(F386,LEN(F386)-1)),IF(RIGHT(F386,1)="M",1000000*VALUE(LEFT(F386,LEN(F386)-1)),IF(RIGHT(F386,1)="B",1000000000*VALUE(LEFT(F386,LEN(F386)-1)),IF(RIGHT(F386,1)="%",0.01*VALUE(LEFT(F386,LEN(F386)-1)),IF(RIGHT(F386,1)="k",1000*VALUE(LEFT(F386,LEN(F386)-1)),VALUE(SUBSTITUTE(F386,",",""))))))))),"N/A")</f>
        <v/>
      </c>
      <c r="N386">
        <f>IFERROR(IF(TRIM(G386)="-", "N/A", IF(RIGHT(G386,1)=")",IF(RIGHT(G386,2)="T)",-1000000000000*VALUE(MID(G386,2,LEN(G386)-3)),IF(RIGHT(G386,2)="M)",-1000000*VALUE(MID(G386,2,LEN(G386)-3)),IF(RIGHT(G386,2)="B)",-1000000000*VALUE(MID(G386,2,LEN(G386)-3)),IF(RIGHT(G386,2)="k)",-1000*VALUE(MID(G386,2,LEN(G386)-3)),VALUE(SUBSTITUTE(G386,",","")))))),IF(RIGHT(G386,1)="T",1000000000000*VALUE(LEFT(G386,LEN(G386)-1)),IF(RIGHT(G386,1)="M",1000000*VALUE(LEFT(G386,LEN(G386)-1)),IF(RIGHT(G386,1)="B",1000000000*VALUE(LEFT(G386,LEN(G386)-1)),IF(RIGHT(G386,1)="%",0.01*VALUE(LEFT(G386,LEN(G386)-1)),IF(RIGHT(G386,1)="k",1000*VALUE(LEFT(G386,LEN(G386)-1)),VALUE(SUBSTITUTE(G386,",",""))))))))),"N/A")</f>
        <v/>
      </c>
    </row>
    <row r="387" spans="1:60">
      <c r="I387">
        <f>IF(AND(K387&gt; J387, L387&gt; K387, M387&gt; L387, N387&gt; M387), "pos_trend", IF(AND(K387&lt; J387, L387&lt; K387, M387&lt; L387, N387&lt; M387), "neg_trend", "N/A"))</f>
        <v/>
      </c>
      <c r="J387">
        <f>IFERROR(IF(TRIM(C387)="-", "N/A", IF(RIGHT(C387,1)=")",IF(RIGHT(C387,2)="T)",-1000000000000*VALUE(MID(C387,2,LEN(C387)-3)),IF(RIGHT(C387,2)="M)",-1000000*VALUE(MID(C387,2,LEN(C387)-3)),IF(RIGHT(C387,2)="B)",-1000000000*VALUE(MID(C387,2,LEN(C387)-3)),IF(RIGHT(C387,2)="k)",-1000*VALUE(MID(C387,2,LEN(C387)-3)),VALUE(SUBSTITUTE(C387,",","")))))),IF(RIGHT(C387,1)="T",1000000000000*VALUE(LEFT(C387,LEN(C387)-1)),IF(RIGHT(C387,1)="M",1000000*VALUE(LEFT(C387,LEN(C387)-1)),IF(RIGHT(C387,1)="B",1000000000*VALUE(LEFT(C387,LEN(C387)-1)),IF(RIGHT(C387,1)="%",0.01*VALUE(LEFT(C387,LEN(C387)-1)),IF(RIGHT(C387,1)="k",1000*VALUE(LEFT(C387,LEN(C387)-1)),VALUE(SUBSTITUTE(C387,",",""))))))))),"N/A")</f>
        <v/>
      </c>
      <c r="K387">
        <f>IFERROR(IF(TRIM(D387)="-", "N/A", IF(RIGHT(D387,1)=")",IF(RIGHT(D387,2)="T)",-1000000000000*VALUE(MID(D387,2,LEN(D387)-3)),IF(RIGHT(D387,2)="M)",-1000000*VALUE(MID(D387,2,LEN(D387)-3)),IF(RIGHT(D387,2)="B)",-1000000000*VALUE(MID(D387,2,LEN(D387)-3)),IF(RIGHT(D387,2)="k)",-1000*VALUE(MID(D387,2,LEN(D387)-3)),VALUE(SUBSTITUTE(D387,",","")))))),IF(RIGHT(D387,1)="T",1000000000000*VALUE(LEFT(D387,LEN(D387)-1)),IF(RIGHT(D387,1)="M",1000000*VALUE(LEFT(D387,LEN(D387)-1)),IF(RIGHT(D387,1)="B",1000000000*VALUE(LEFT(D387,LEN(D387)-1)),IF(RIGHT(D387,1)="%",0.01*VALUE(LEFT(D387,LEN(D387)-1)),IF(RIGHT(D387,1)="k",1000*VALUE(LEFT(D387,LEN(D387)-1)),VALUE(SUBSTITUTE(D387,",",""))))))))),"N/A")</f>
        <v/>
      </c>
      <c r="L387">
        <f>IFERROR(IF(TRIM(E387)="-", "N/A", IF(RIGHT(E387,1)=")",IF(RIGHT(E387,2)="T)",-1000000000000*VALUE(MID(E387,2,LEN(E387)-3)),IF(RIGHT(E387,2)="M)",-1000000*VALUE(MID(E387,2,LEN(E387)-3)),IF(RIGHT(E387,2)="B)",-1000000000*VALUE(MID(E387,2,LEN(E387)-3)),IF(RIGHT(E387,2)="k)",-1000*VALUE(MID(E387,2,LEN(E387)-3)),VALUE(SUBSTITUTE(E387,",","")))))),IF(RIGHT(E387,1)="T",1000000000000*VALUE(LEFT(E387,LEN(E387)-1)),IF(RIGHT(E387,1)="M",1000000*VALUE(LEFT(E387,LEN(E387)-1)),IF(RIGHT(E387,1)="B",1000000000*VALUE(LEFT(E387,LEN(E387)-1)),IF(RIGHT(E387,1)="%",0.01*VALUE(LEFT(E387,LEN(E387)-1)),IF(RIGHT(E387,1)="k",1000*VALUE(LEFT(E387,LEN(E387)-1)),VALUE(SUBSTITUTE(E387,",",""))))))))),"N/A")</f>
        <v/>
      </c>
      <c r="M387">
        <f>IFERROR(IF(TRIM(F387)="-", "N/A", IF(RIGHT(F387,1)=")",IF(RIGHT(F387,2)="T)",-1000000000000*VALUE(MID(F387,2,LEN(F387)-3)),IF(RIGHT(F387,2)="M)",-1000000*VALUE(MID(F387,2,LEN(F387)-3)),IF(RIGHT(F387,2)="B)",-1000000000*VALUE(MID(F387,2,LEN(F387)-3)),IF(RIGHT(F387,2)="k)",-1000*VALUE(MID(F387,2,LEN(F387)-3)),VALUE(SUBSTITUTE(F387,",","")))))),IF(RIGHT(F387,1)="T",1000000000000*VALUE(LEFT(F387,LEN(F387)-1)),IF(RIGHT(F387,1)="M",1000000*VALUE(LEFT(F387,LEN(F387)-1)),IF(RIGHT(F387,1)="B",1000000000*VALUE(LEFT(F387,LEN(F387)-1)),IF(RIGHT(F387,1)="%",0.01*VALUE(LEFT(F387,LEN(F387)-1)),IF(RIGHT(F387,1)="k",1000*VALUE(LEFT(F387,LEN(F387)-1)),VALUE(SUBSTITUTE(F387,",",""))))))))),"N/A")</f>
        <v/>
      </c>
      <c r="N387">
        <f>IFERROR(IF(TRIM(G387)="-", "N/A", IF(RIGHT(G387,1)=")",IF(RIGHT(G387,2)="T)",-1000000000000*VALUE(MID(G387,2,LEN(G387)-3)),IF(RIGHT(G387,2)="M)",-1000000*VALUE(MID(G387,2,LEN(G387)-3)),IF(RIGHT(G387,2)="B)",-1000000000*VALUE(MID(G387,2,LEN(G387)-3)),IF(RIGHT(G387,2)="k)",-1000*VALUE(MID(G387,2,LEN(G387)-3)),VALUE(SUBSTITUTE(G387,",","")))))),IF(RIGHT(G387,1)="T",1000000000000*VALUE(LEFT(G387,LEN(G387)-1)),IF(RIGHT(G387,1)="M",1000000*VALUE(LEFT(G387,LEN(G387)-1)),IF(RIGHT(G387,1)="B",1000000000*VALUE(LEFT(G387,LEN(G387)-1)),IF(RIGHT(G387,1)="%",0.01*VALUE(LEFT(G387,LEN(G387)-1)),IF(RIGHT(G387,1)="k",1000*VALUE(LEFT(G387,LEN(G387)-1)),VALUE(SUBSTITUTE(G387,",",""))))))))),"N/A")</f>
        <v/>
      </c>
    </row>
    <row r="388" spans="1:60">
      <c r="I388">
        <f>IF(AND(K388&gt; J388, L388&gt; K388, M388&gt; L388, N388&gt; M388), "pos_trend", IF(AND(K388&lt; J388, L388&lt; K388, M388&lt; L388, N388&lt; M388), "neg_trend", "N/A"))</f>
        <v/>
      </c>
      <c r="J388">
        <f>IFERROR(IF(TRIM(C388)="-", "N/A", IF(RIGHT(C388,1)=")",IF(RIGHT(C388,2)="T)",-1000000000000*VALUE(MID(C388,2,LEN(C388)-3)),IF(RIGHT(C388,2)="M)",-1000000*VALUE(MID(C388,2,LEN(C388)-3)),IF(RIGHT(C388,2)="B)",-1000000000*VALUE(MID(C388,2,LEN(C388)-3)),IF(RIGHT(C388,2)="k)",-1000*VALUE(MID(C388,2,LEN(C388)-3)),VALUE(SUBSTITUTE(C388,",","")))))),IF(RIGHT(C388,1)="T",1000000000000*VALUE(LEFT(C388,LEN(C388)-1)),IF(RIGHT(C388,1)="M",1000000*VALUE(LEFT(C388,LEN(C388)-1)),IF(RIGHT(C388,1)="B",1000000000*VALUE(LEFT(C388,LEN(C388)-1)),IF(RIGHT(C388,1)="%",0.01*VALUE(LEFT(C388,LEN(C388)-1)),IF(RIGHT(C388,1)="k",1000*VALUE(LEFT(C388,LEN(C388)-1)),VALUE(SUBSTITUTE(C388,",",""))))))))),"N/A")</f>
        <v/>
      </c>
      <c r="K388">
        <f>IFERROR(IF(TRIM(D388)="-", "N/A", IF(RIGHT(D388,1)=")",IF(RIGHT(D388,2)="T)",-1000000000000*VALUE(MID(D388,2,LEN(D388)-3)),IF(RIGHT(D388,2)="M)",-1000000*VALUE(MID(D388,2,LEN(D388)-3)),IF(RIGHT(D388,2)="B)",-1000000000*VALUE(MID(D388,2,LEN(D388)-3)),IF(RIGHT(D388,2)="k)",-1000*VALUE(MID(D388,2,LEN(D388)-3)),VALUE(SUBSTITUTE(D388,",","")))))),IF(RIGHT(D388,1)="T",1000000000000*VALUE(LEFT(D388,LEN(D388)-1)),IF(RIGHT(D388,1)="M",1000000*VALUE(LEFT(D388,LEN(D388)-1)),IF(RIGHT(D388,1)="B",1000000000*VALUE(LEFT(D388,LEN(D388)-1)),IF(RIGHT(D388,1)="%",0.01*VALUE(LEFT(D388,LEN(D388)-1)),IF(RIGHT(D388,1)="k",1000*VALUE(LEFT(D388,LEN(D388)-1)),VALUE(SUBSTITUTE(D388,",",""))))))))),"N/A")</f>
        <v/>
      </c>
      <c r="L388">
        <f>IFERROR(IF(TRIM(E388)="-", "N/A", IF(RIGHT(E388,1)=")",IF(RIGHT(E388,2)="T)",-1000000000000*VALUE(MID(E388,2,LEN(E388)-3)),IF(RIGHT(E388,2)="M)",-1000000*VALUE(MID(E388,2,LEN(E388)-3)),IF(RIGHT(E388,2)="B)",-1000000000*VALUE(MID(E388,2,LEN(E388)-3)),IF(RIGHT(E388,2)="k)",-1000*VALUE(MID(E388,2,LEN(E388)-3)),VALUE(SUBSTITUTE(E388,",","")))))),IF(RIGHT(E388,1)="T",1000000000000*VALUE(LEFT(E388,LEN(E388)-1)),IF(RIGHT(E388,1)="M",1000000*VALUE(LEFT(E388,LEN(E388)-1)),IF(RIGHT(E388,1)="B",1000000000*VALUE(LEFT(E388,LEN(E388)-1)),IF(RIGHT(E388,1)="%",0.01*VALUE(LEFT(E388,LEN(E388)-1)),IF(RIGHT(E388,1)="k",1000*VALUE(LEFT(E388,LEN(E388)-1)),VALUE(SUBSTITUTE(E388,",",""))))))))),"N/A")</f>
        <v/>
      </c>
      <c r="M388">
        <f>IFERROR(IF(TRIM(F388)="-", "N/A", IF(RIGHT(F388,1)=")",IF(RIGHT(F388,2)="T)",-1000000000000*VALUE(MID(F388,2,LEN(F388)-3)),IF(RIGHT(F388,2)="M)",-1000000*VALUE(MID(F388,2,LEN(F388)-3)),IF(RIGHT(F388,2)="B)",-1000000000*VALUE(MID(F388,2,LEN(F388)-3)),IF(RIGHT(F388,2)="k)",-1000*VALUE(MID(F388,2,LEN(F388)-3)),VALUE(SUBSTITUTE(F388,",","")))))),IF(RIGHT(F388,1)="T",1000000000000*VALUE(LEFT(F388,LEN(F388)-1)),IF(RIGHT(F388,1)="M",1000000*VALUE(LEFT(F388,LEN(F388)-1)),IF(RIGHT(F388,1)="B",1000000000*VALUE(LEFT(F388,LEN(F388)-1)),IF(RIGHT(F388,1)="%",0.01*VALUE(LEFT(F388,LEN(F388)-1)),IF(RIGHT(F388,1)="k",1000*VALUE(LEFT(F388,LEN(F388)-1)),VALUE(SUBSTITUTE(F388,",",""))))))))),"N/A")</f>
        <v/>
      </c>
      <c r="N388">
        <f>IFERROR(IF(TRIM(G388)="-", "N/A", IF(RIGHT(G388,1)=")",IF(RIGHT(G388,2)="T)",-1000000000000*VALUE(MID(G388,2,LEN(G388)-3)),IF(RIGHT(G388,2)="M)",-1000000*VALUE(MID(G388,2,LEN(G388)-3)),IF(RIGHT(G388,2)="B)",-1000000000*VALUE(MID(G388,2,LEN(G388)-3)),IF(RIGHT(G388,2)="k)",-1000*VALUE(MID(G388,2,LEN(G388)-3)),VALUE(SUBSTITUTE(G388,",","")))))),IF(RIGHT(G388,1)="T",1000000000000*VALUE(LEFT(G388,LEN(G388)-1)),IF(RIGHT(G388,1)="M",1000000*VALUE(LEFT(G388,LEN(G388)-1)),IF(RIGHT(G388,1)="B",1000000000*VALUE(LEFT(G388,LEN(G388)-1)),IF(RIGHT(G388,1)="%",0.01*VALUE(LEFT(G388,LEN(G388)-1)),IF(RIGHT(G388,1)="k",1000*VALUE(LEFT(G388,LEN(G388)-1)),VALUE(SUBSTITUTE(G388,",",""))))))))),"N/A")</f>
        <v/>
      </c>
    </row>
    <row r="389" spans="1:60">
      <c r="I389">
        <f>IF(AND(K389&gt; J389, L389&gt; K389, M389&gt; L389, N389&gt; M389), "pos_trend", IF(AND(K389&lt; J389, L389&lt; K389, M389&lt; L389, N389&lt; M389), "neg_trend", "N/A"))</f>
        <v/>
      </c>
      <c r="J389">
        <f>IFERROR(IF(TRIM(C389)="-", "N/A", IF(RIGHT(C389,1)=")",IF(RIGHT(C389,2)="T)",-1000000000000*VALUE(MID(C389,2,LEN(C389)-3)),IF(RIGHT(C389,2)="M)",-1000000*VALUE(MID(C389,2,LEN(C389)-3)),IF(RIGHT(C389,2)="B)",-1000000000*VALUE(MID(C389,2,LEN(C389)-3)),IF(RIGHT(C389,2)="k)",-1000*VALUE(MID(C389,2,LEN(C389)-3)),VALUE(SUBSTITUTE(C389,",","")))))),IF(RIGHT(C389,1)="T",1000000000000*VALUE(LEFT(C389,LEN(C389)-1)),IF(RIGHT(C389,1)="M",1000000*VALUE(LEFT(C389,LEN(C389)-1)),IF(RIGHT(C389,1)="B",1000000000*VALUE(LEFT(C389,LEN(C389)-1)),IF(RIGHT(C389,1)="%",0.01*VALUE(LEFT(C389,LEN(C389)-1)),IF(RIGHT(C389,1)="k",1000*VALUE(LEFT(C389,LEN(C389)-1)),VALUE(SUBSTITUTE(C389,",",""))))))))),"N/A")</f>
        <v/>
      </c>
      <c r="K389">
        <f>IFERROR(IF(TRIM(D389)="-", "N/A", IF(RIGHT(D389,1)=")",IF(RIGHT(D389,2)="T)",-1000000000000*VALUE(MID(D389,2,LEN(D389)-3)),IF(RIGHT(D389,2)="M)",-1000000*VALUE(MID(D389,2,LEN(D389)-3)),IF(RIGHT(D389,2)="B)",-1000000000*VALUE(MID(D389,2,LEN(D389)-3)),IF(RIGHT(D389,2)="k)",-1000*VALUE(MID(D389,2,LEN(D389)-3)),VALUE(SUBSTITUTE(D389,",","")))))),IF(RIGHT(D389,1)="T",1000000000000*VALUE(LEFT(D389,LEN(D389)-1)),IF(RIGHT(D389,1)="M",1000000*VALUE(LEFT(D389,LEN(D389)-1)),IF(RIGHT(D389,1)="B",1000000000*VALUE(LEFT(D389,LEN(D389)-1)),IF(RIGHT(D389,1)="%",0.01*VALUE(LEFT(D389,LEN(D389)-1)),IF(RIGHT(D389,1)="k",1000*VALUE(LEFT(D389,LEN(D389)-1)),VALUE(SUBSTITUTE(D389,",",""))))))))),"N/A")</f>
        <v/>
      </c>
      <c r="L389">
        <f>IFERROR(IF(TRIM(E389)="-", "N/A", IF(RIGHT(E389,1)=")",IF(RIGHT(E389,2)="T)",-1000000000000*VALUE(MID(E389,2,LEN(E389)-3)),IF(RIGHT(E389,2)="M)",-1000000*VALUE(MID(E389,2,LEN(E389)-3)),IF(RIGHT(E389,2)="B)",-1000000000*VALUE(MID(E389,2,LEN(E389)-3)),IF(RIGHT(E389,2)="k)",-1000*VALUE(MID(E389,2,LEN(E389)-3)),VALUE(SUBSTITUTE(E389,",","")))))),IF(RIGHT(E389,1)="T",1000000000000*VALUE(LEFT(E389,LEN(E389)-1)),IF(RIGHT(E389,1)="M",1000000*VALUE(LEFT(E389,LEN(E389)-1)),IF(RIGHT(E389,1)="B",1000000000*VALUE(LEFT(E389,LEN(E389)-1)),IF(RIGHT(E389,1)="%",0.01*VALUE(LEFT(E389,LEN(E389)-1)),IF(RIGHT(E389,1)="k",1000*VALUE(LEFT(E389,LEN(E389)-1)),VALUE(SUBSTITUTE(E389,",",""))))))))),"N/A")</f>
        <v/>
      </c>
      <c r="M389">
        <f>IFERROR(IF(TRIM(F389)="-", "N/A", IF(RIGHT(F389,1)=")",IF(RIGHT(F389,2)="T)",-1000000000000*VALUE(MID(F389,2,LEN(F389)-3)),IF(RIGHT(F389,2)="M)",-1000000*VALUE(MID(F389,2,LEN(F389)-3)),IF(RIGHT(F389,2)="B)",-1000000000*VALUE(MID(F389,2,LEN(F389)-3)),IF(RIGHT(F389,2)="k)",-1000*VALUE(MID(F389,2,LEN(F389)-3)),VALUE(SUBSTITUTE(F389,",","")))))),IF(RIGHT(F389,1)="T",1000000000000*VALUE(LEFT(F389,LEN(F389)-1)),IF(RIGHT(F389,1)="M",1000000*VALUE(LEFT(F389,LEN(F389)-1)),IF(RIGHT(F389,1)="B",1000000000*VALUE(LEFT(F389,LEN(F389)-1)),IF(RIGHT(F389,1)="%",0.01*VALUE(LEFT(F389,LEN(F389)-1)),IF(RIGHT(F389,1)="k",1000*VALUE(LEFT(F389,LEN(F389)-1)),VALUE(SUBSTITUTE(F389,",",""))))))))),"N/A")</f>
        <v/>
      </c>
      <c r="N389">
        <f>IFERROR(IF(TRIM(G389)="-", "N/A", IF(RIGHT(G389,1)=")",IF(RIGHT(G389,2)="T)",-1000000000000*VALUE(MID(G389,2,LEN(G389)-3)),IF(RIGHT(G389,2)="M)",-1000000*VALUE(MID(G389,2,LEN(G389)-3)),IF(RIGHT(G389,2)="B)",-1000000000*VALUE(MID(G389,2,LEN(G389)-3)),IF(RIGHT(G389,2)="k)",-1000*VALUE(MID(G389,2,LEN(G389)-3)),VALUE(SUBSTITUTE(G389,",","")))))),IF(RIGHT(G389,1)="T",1000000000000*VALUE(LEFT(G389,LEN(G389)-1)),IF(RIGHT(G389,1)="M",1000000*VALUE(LEFT(G389,LEN(G389)-1)),IF(RIGHT(G389,1)="B",1000000000*VALUE(LEFT(G389,LEN(G389)-1)),IF(RIGHT(G389,1)="%",0.01*VALUE(LEFT(G389,LEN(G389)-1)),IF(RIGHT(G389,1)="k",1000*VALUE(LEFT(G389,LEN(G389)-1)),VALUE(SUBSTITUTE(G389,",",""))))))))),"N/A")</f>
        <v/>
      </c>
    </row>
    <row r="390" spans="1:60">
      <c r="I390">
        <f>IF(AND(K390&gt; J390, L390&gt; K390, M390&gt; L390, N390&gt; M390), "pos_trend", IF(AND(K390&lt; J390, L390&lt; K390, M390&lt; L390, N390&lt; M390), "neg_trend", "N/A"))</f>
        <v/>
      </c>
      <c r="J390">
        <f>IFERROR(IF(TRIM(C390)="-", "N/A", IF(RIGHT(C390,1)=")",IF(RIGHT(C390,2)="T)",-1000000000000*VALUE(MID(C390,2,LEN(C390)-3)),IF(RIGHT(C390,2)="M)",-1000000*VALUE(MID(C390,2,LEN(C390)-3)),IF(RIGHT(C390,2)="B)",-1000000000*VALUE(MID(C390,2,LEN(C390)-3)),IF(RIGHT(C390,2)="k)",-1000*VALUE(MID(C390,2,LEN(C390)-3)),VALUE(SUBSTITUTE(C390,",","")))))),IF(RIGHT(C390,1)="T",1000000000000*VALUE(LEFT(C390,LEN(C390)-1)),IF(RIGHT(C390,1)="M",1000000*VALUE(LEFT(C390,LEN(C390)-1)),IF(RIGHT(C390,1)="B",1000000000*VALUE(LEFT(C390,LEN(C390)-1)),IF(RIGHT(C390,1)="%",0.01*VALUE(LEFT(C390,LEN(C390)-1)),IF(RIGHT(C390,1)="k",1000*VALUE(LEFT(C390,LEN(C390)-1)),VALUE(SUBSTITUTE(C390,",",""))))))))),"N/A")</f>
        <v/>
      </c>
      <c r="K390">
        <f>IFERROR(IF(TRIM(D390)="-", "N/A", IF(RIGHT(D390,1)=")",IF(RIGHT(D390,2)="T)",-1000000000000*VALUE(MID(D390,2,LEN(D390)-3)),IF(RIGHT(D390,2)="M)",-1000000*VALUE(MID(D390,2,LEN(D390)-3)),IF(RIGHT(D390,2)="B)",-1000000000*VALUE(MID(D390,2,LEN(D390)-3)),IF(RIGHT(D390,2)="k)",-1000*VALUE(MID(D390,2,LEN(D390)-3)),VALUE(SUBSTITUTE(D390,",","")))))),IF(RIGHT(D390,1)="T",1000000000000*VALUE(LEFT(D390,LEN(D390)-1)),IF(RIGHT(D390,1)="M",1000000*VALUE(LEFT(D390,LEN(D390)-1)),IF(RIGHT(D390,1)="B",1000000000*VALUE(LEFT(D390,LEN(D390)-1)),IF(RIGHT(D390,1)="%",0.01*VALUE(LEFT(D390,LEN(D390)-1)),IF(RIGHT(D390,1)="k",1000*VALUE(LEFT(D390,LEN(D390)-1)),VALUE(SUBSTITUTE(D390,",",""))))))))),"N/A")</f>
        <v/>
      </c>
      <c r="L390">
        <f>IFERROR(IF(TRIM(E390)="-", "N/A", IF(RIGHT(E390,1)=")",IF(RIGHT(E390,2)="T)",-1000000000000*VALUE(MID(E390,2,LEN(E390)-3)),IF(RIGHT(E390,2)="M)",-1000000*VALUE(MID(E390,2,LEN(E390)-3)),IF(RIGHT(E390,2)="B)",-1000000000*VALUE(MID(E390,2,LEN(E390)-3)),IF(RIGHT(E390,2)="k)",-1000*VALUE(MID(E390,2,LEN(E390)-3)),VALUE(SUBSTITUTE(E390,",","")))))),IF(RIGHT(E390,1)="T",1000000000000*VALUE(LEFT(E390,LEN(E390)-1)),IF(RIGHT(E390,1)="M",1000000*VALUE(LEFT(E390,LEN(E390)-1)),IF(RIGHT(E390,1)="B",1000000000*VALUE(LEFT(E390,LEN(E390)-1)),IF(RIGHT(E390,1)="%",0.01*VALUE(LEFT(E390,LEN(E390)-1)),IF(RIGHT(E390,1)="k",1000*VALUE(LEFT(E390,LEN(E390)-1)),VALUE(SUBSTITUTE(E390,",",""))))))))),"N/A")</f>
        <v/>
      </c>
      <c r="M390">
        <f>IFERROR(IF(TRIM(F390)="-", "N/A", IF(RIGHT(F390,1)=")",IF(RIGHT(F390,2)="T)",-1000000000000*VALUE(MID(F390,2,LEN(F390)-3)),IF(RIGHT(F390,2)="M)",-1000000*VALUE(MID(F390,2,LEN(F390)-3)),IF(RIGHT(F390,2)="B)",-1000000000*VALUE(MID(F390,2,LEN(F390)-3)),IF(RIGHT(F390,2)="k)",-1000*VALUE(MID(F390,2,LEN(F390)-3)),VALUE(SUBSTITUTE(F390,",","")))))),IF(RIGHT(F390,1)="T",1000000000000*VALUE(LEFT(F390,LEN(F390)-1)),IF(RIGHT(F390,1)="M",1000000*VALUE(LEFT(F390,LEN(F390)-1)),IF(RIGHT(F390,1)="B",1000000000*VALUE(LEFT(F390,LEN(F390)-1)),IF(RIGHT(F390,1)="%",0.01*VALUE(LEFT(F390,LEN(F390)-1)),IF(RIGHT(F390,1)="k",1000*VALUE(LEFT(F390,LEN(F390)-1)),VALUE(SUBSTITUTE(F390,",",""))))))))),"N/A")</f>
        <v/>
      </c>
      <c r="N390">
        <f>IFERROR(IF(TRIM(G390)="-", "N/A", IF(RIGHT(G390,1)=")",IF(RIGHT(G390,2)="T)",-1000000000000*VALUE(MID(G390,2,LEN(G390)-3)),IF(RIGHT(G390,2)="M)",-1000000*VALUE(MID(G390,2,LEN(G390)-3)),IF(RIGHT(G390,2)="B)",-1000000000*VALUE(MID(G390,2,LEN(G390)-3)),IF(RIGHT(G390,2)="k)",-1000*VALUE(MID(G390,2,LEN(G390)-3)),VALUE(SUBSTITUTE(G390,",","")))))),IF(RIGHT(G390,1)="T",1000000000000*VALUE(LEFT(G390,LEN(G390)-1)),IF(RIGHT(G390,1)="M",1000000*VALUE(LEFT(G390,LEN(G390)-1)),IF(RIGHT(G390,1)="B",1000000000*VALUE(LEFT(G390,LEN(G390)-1)),IF(RIGHT(G390,1)="%",0.01*VALUE(LEFT(G390,LEN(G390)-1)),IF(RIGHT(G390,1)="k",1000*VALUE(LEFT(G390,LEN(G390)-1)),VALUE(SUBSTITUTE(G390,",",""))))))))),"N/A")</f>
        <v/>
      </c>
    </row>
    <row r="391" spans="1:60">
      <c r="I391">
        <f>IF(AND(K391&gt; J391, L391&gt; K391, M391&gt; L391, N391&gt; M391), "pos_trend", IF(AND(K391&lt; J391, L391&lt; K391, M391&lt; L391, N391&lt; M391), "neg_trend", "N/A"))</f>
        <v/>
      </c>
      <c r="J391">
        <f>IFERROR(IF(TRIM(C391)="-", "N/A", IF(RIGHT(C391,1)=")",IF(RIGHT(C391,2)="T)",-1000000000000*VALUE(MID(C391,2,LEN(C391)-3)),IF(RIGHT(C391,2)="M)",-1000000*VALUE(MID(C391,2,LEN(C391)-3)),IF(RIGHT(C391,2)="B)",-1000000000*VALUE(MID(C391,2,LEN(C391)-3)),IF(RIGHT(C391,2)="k)",-1000*VALUE(MID(C391,2,LEN(C391)-3)),VALUE(SUBSTITUTE(C391,",","")))))),IF(RIGHT(C391,1)="T",1000000000000*VALUE(LEFT(C391,LEN(C391)-1)),IF(RIGHT(C391,1)="M",1000000*VALUE(LEFT(C391,LEN(C391)-1)),IF(RIGHT(C391,1)="B",1000000000*VALUE(LEFT(C391,LEN(C391)-1)),IF(RIGHT(C391,1)="%",0.01*VALUE(LEFT(C391,LEN(C391)-1)),IF(RIGHT(C391,1)="k",1000*VALUE(LEFT(C391,LEN(C391)-1)),VALUE(SUBSTITUTE(C391,",",""))))))))),"N/A")</f>
        <v/>
      </c>
      <c r="K391">
        <f>IFERROR(IF(TRIM(D391)="-", "N/A", IF(RIGHT(D391,1)=")",IF(RIGHT(D391,2)="T)",-1000000000000*VALUE(MID(D391,2,LEN(D391)-3)),IF(RIGHT(D391,2)="M)",-1000000*VALUE(MID(D391,2,LEN(D391)-3)),IF(RIGHT(D391,2)="B)",-1000000000*VALUE(MID(D391,2,LEN(D391)-3)),IF(RIGHT(D391,2)="k)",-1000*VALUE(MID(D391,2,LEN(D391)-3)),VALUE(SUBSTITUTE(D391,",","")))))),IF(RIGHT(D391,1)="T",1000000000000*VALUE(LEFT(D391,LEN(D391)-1)),IF(RIGHT(D391,1)="M",1000000*VALUE(LEFT(D391,LEN(D391)-1)),IF(RIGHT(D391,1)="B",1000000000*VALUE(LEFT(D391,LEN(D391)-1)),IF(RIGHT(D391,1)="%",0.01*VALUE(LEFT(D391,LEN(D391)-1)),IF(RIGHT(D391,1)="k",1000*VALUE(LEFT(D391,LEN(D391)-1)),VALUE(SUBSTITUTE(D391,",",""))))))))),"N/A")</f>
        <v/>
      </c>
      <c r="L391">
        <f>IFERROR(IF(TRIM(E391)="-", "N/A", IF(RIGHT(E391,1)=")",IF(RIGHT(E391,2)="T)",-1000000000000*VALUE(MID(E391,2,LEN(E391)-3)),IF(RIGHT(E391,2)="M)",-1000000*VALUE(MID(E391,2,LEN(E391)-3)),IF(RIGHT(E391,2)="B)",-1000000000*VALUE(MID(E391,2,LEN(E391)-3)),IF(RIGHT(E391,2)="k)",-1000*VALUE(MID(E391,2,LEN(E391)-3)),VALUE(SUBSTITUTE(E391,",","")))))),IF(RIGHT(E391,1)="T",1000000000000*VALUE(LEFT(E391,LEN(E391)-1)),IF(RIGHT(E391,1)="M",1000000*VALUE(LEFT(E391,LEN(E391)-1)),IF(RIGHT(E391,1)="B",1000000000*VALUE(LEFT(E391,LEN(E391)-1)),IF(RIGHT(E391,1)="%",0.01*VALUE(LEFT(E391,LEN(E391)-1)),IF(RIGHT(E391,1)="k",1000*VALUE(LEFT(E391,LEN(E391)-1)),VALUE(SUBSTITUTE(E391,",",""))))))))),"N/A")</f>
        <v/>
      </c>
      <c r="M391">
        <f>IFERROR(IF(TRIM(F391)="-", "N/A", IF(RIGHT(F391,1)=")",IF(RIGHT(F391,2)="T)",-1000000000000*VALUE(MID(F391,2,LEN(F391)-3)),IF(RIGHT(F391,2)="M)",-1000000*VALUE(MID(F391,2,LEN(F391)-3)),IF(RIGHT(F391,2)="B)",-1000000000*VALUE(MID(F391,2,LEN(F391)-3)),IF(RIGHT(F391,2)="k)",-1000*VALUE(MID(F391,2,LEN(F391)-3)),VALUE(SUBSTITUTE(F391,",","")))))),IF(RIGHT(F391,1)="T",1000000000000*VALUE(LEFT(F391,LEN(F391)-1)),IF(RIGHT(F391,1)="M",1000000*VALUE(LEFT(F391,LEN(F391)-1)),IF(RIGHT(F391,1)="B",1000000000*VALUE(LEFT(F391,LEN(F391)-1)),IF(RIGHT(F391,1)="%",0.01*VALUE(LEFT(F391,LEN(F391)-1)),IF(RIGHT(F391,1)="k",1000*VALUE(LEFT(F391,LEN(F391)-1)),VALUE(SUBSTITUTE(F391,",",""))))))))),"N/A")</f>
        <v/>
      </c>
      <c r="N391">
        <f>IFERROR(IF(TRIM(G391)="-", "N/A", IF(RIGHT(G391,1)=")",IF(RIGHT(G391,2)="T)",-1000000000000*VALUE(MID(G391,2,LEN(G391)-3)),IF(RIGHT(G391,2)="M)",-1000000*VALUE(MID(G391,2,LEN(G391)-3)),IF(RIGHT(G391,2)="B)",-1000000000*VALUE(MID(G391,2,LEN(G391)-3)),IF(RIGHT(G391,2)="k)",-1000*VALUE(MID(G391,2,LEN(G391)-3)),VALUE(SUBSTITUTE(G391,",","")))))),IF(RIGHT(G391,1)="T",1000000000000*VALUE(LEFT(G391,LEN(G391)-1)),IF(RIGHT(G391,1)="M",1000000*VALUE(LEFT(G391,LEN(G391)-1)),IF(RIGHT(G391,1)="B",1000000000*VALUE(LEFT(G391,LEN(G391)-1)),IF(RIGHT(G391,1)="%",0.01*VALUE(LEFT(G391,LEN(G391)-1)),IF(RIGHT(G391,1)="k",1000*VALUE(LEFT(G391,LEN(G391)-1)),VALUE(SUBSTITUTE(G391,",",""))))))))),"N/A")</f>
        <v/>
      </c>
    </row>
    <row r="392" spans="1:60">
      <c r="I392">
        <f>IF(AND(K392&gt; J392, L392&gt; K392, M392&gt; L392, N392&gt; M392), "pos_trend", IF(AND(K392&lt; J392, L392&lt; K392, M392&lt; L392, N392&lt; M392), "neg_trend", "N/A"))</f>
        <v/>
      </c>
      <c r="J392">
        <f>IFERROR(IF(TRIM(C392)="-", "N/A", IF(RIGHT(C392,1)=")",IF(RIGHT(C392,2)="T)",-1000000000000*VALUE(MID(C392,2,LEN(C392)-3)),IF(RIGHT(C392,2)="M)",-1000000*VALUE(MID(C392,2,LEN(C392)-3)),IF(RIGHT(C392,2)="B)",-1000000000*VALUE(MID(C392,2,LEN(C392)-3)),IF(RIGHT(C392,2)="k)",-1000*VALUE(MID(C392,2,LEN(C392)-3)),VALUE(SUBSTITUTE(C392,",","")))))),IF(RIGHT(C392,1)="T",1000000000000*VALUE(LEFT(C392,LEN(C392)-1)),IF(RIGHT(C392,1)="M",1000000*VALUE(LEFT(C392,LEN(C392)-1)),IF(RIGHT(C392,1)="B",1000000000*VALUE(LEFT(C392,LEN(C392)-1)),IF(RIGHT(C392,1)="%",0.01*VALUE(LEFT(C392,LEN(C392)-1)),IF(RIGHT(C392,1)="k",1000*VALUE(LEFT(C392,LEN(C392)-1)),VALUE(SUBSTITUTE(C392,",",""))))))))),"N/A")</f>
        <v/>
      </c>
      <c r="K392">
        <f>IFERROR(IF(TRIM(D392)="-", "N/A", IF(RIGHT(D392,1)=")",IF(RIGHT(D392,2)="T)",-1000000000000*VALUE(MID(D392,2,LEN(D392)-3)),IF(RIGHT(D392,2)="M)",-1000000*VALUE(MID(D392,2,LEN(D392)-3)),IF(RIGHT(D392,2)="B)",-1000000000*VALUE(MID(D392,2,LEN(D392)-3)),IF(RIGHT(D392,2)="k)",-1000*VALUE(MID(D392,2,LEN(D392)-3)),VALUE(SUBSTITUTE(D392,",","")))))),IF(RIGHT(D392,1)="T",1000000000000*VALUE(LEFT(D392,LEN(D392)-1)),IF(RIGHT(D392,1)="M",1000000*VALUE(LEFT(D392,LEN(D392)-1)),IF(RIGHT(D392,1)="B",1000000000*VALUE(LEFT(D392,LEN(D392)-1)),IF(RIGHT(D392,1)="%",0.01*VALUE(LEFT(D392,LEN(D392)-1)),IF(RIGHT(D392,1)="k",1000*VALUE(LEFT(D392,LEN(D392)-1)),VALUE(SUBSTITUTE(D392,",",""))))))))),"N/A")</f>
        <v/>
      </c>
      <c r="L392">
        <f>IFERROR(IF(TRIM(E392)="-", "N/A", IF(RIGHT(E392,1)=")",IF(RIGHT(E392,2)="T)",-1000000000000*VALUE(MID(E392,2,LEN(E392)-3)),IF(RIGHT(E392,2)="M)",-1000000*VALUE(MID(E392,2,LEN(E392)-3)),IF(RIGHT(E392,2)="B)",-1000000000*VALUE(MID(E392,2,LEN(E392)-3)),IF(RIGHT(E392,2)="k)",-1000*VALUE(MID(E392,2,LEN(E392)-3)),VALUE(SUBSTITUTE(E392,",","")))))),IF(RIGHT(E392,1)="T",1000000000000*VALUE(LEFT(E392,LEN(E392)-1)),IF(RIGHT(E392,1)="M",1000000*VALUE(LEFT(E392,LEN(E392)-1)),IF(RIGHT(E392,1)="B",1000000000*VALUE(LEFT(E392,LEN(E392)-1)),IF(RIGHT(E392,1)="%",0.01*VALUE(LEFT(E392,LEN(E392)-1)),IF(RIGHT(E392,1)="k",1000*VALUE(LEFT(E392,LEN(E392)-1)),VALUE(SUBSTITUTE(E392,",",""))))))))),"N/A")</f>
        <v/>
      </c>
      <c r="M392">
        <f>IFERROR(IF(TRIM(F392)="-", "N/A", IF(RIGHT(F392,1)=")",IF(RIGHT(F392,2)="T)",-1000000000000*VALUE(MID(F392,2,LEN(F392)-3)),IF(RIGHT(F392,2)="M)",-1000000*VALUE(MID(F392,2,LEN(F392)-3)),IF(RIGHT(F392,2)="B)",-1000000000*VALUE(MID(F392,2,LEN(F392)-3)),IF(RIGHT(F392,2)="k)",-1000*VALUE(MID(F392,2,LEN(F392)-3)),VALUE(SUBSTITUTE(F392,",","")))))),IF(RIGHT(F392,1)="T",1000000000000*VALUE(LEFT(F392,LEN(F392)-1)),IF(RIGHT(F392,1)="M",1000000*VALUE(LEFT(F392,LEN(F392)-1)),IF(RIGHT(F392,1)="B",1000000000*VALUE(LEFT(F392,LEN(F392)-1)),IF(RIGHT(F392,1)="%",0.01*VALUE(LEFT(F392,LEN(F392)-1)),IF(RIGHT(F392,1)="k",1000*VALUE(LEFT(F392,LEN(F392)-1)),VALUE(SUBSTITUTE(F392,",",""))))))))),"N/A")</f>
        <v/>
      </c>
      <c r="N392">
        <f>IFERROR(IF(TRIM(G392)="-", "N/A", IF(RIGHT(G392,1)=")",IF(RIGHT(G392,2)="T)",-1000000000000*VALUE(MID(G392,2,LEN(G392)-3)),IF(RIGHT(G392,2)="M)",-1000000*VALUE(MID(G392,2,LEN(G392)-3)),IF(RIGHT(G392,2)="B)",-1000000000*VALUE(MID(G392,2,LEN(G392)-3)),IF(RIGHT(G392,2)="k)",-1000*VALUE(MID(G392,2,LEN(G392)-3)),VALUE(SUBSTITUTE(G392,",","")))))),IF(RIGHT(G392,1)="T",1000000000000*VALUE(LEFT(G392,LEN(G392)-1)),IF(RIGHT(G392,1)="M",1000000*VALUE(LEFT(G392,LEN(G392)-1)),IF(RIGHT(G392,1)="B",1000000000*VALUE(LEFT(G392,LEN(G392)-1)),IF(RIGHT(G392,1)="%",0.01*VALUE(LEFT(G392,LEN(G392)-1)),IF(RIGHT(G392,1)="k",1000*VALUE(LEFT(G392,LEN(G392)-1)),VALUE(SUBSTITUTE(G392,",",""))))))))),"N/A")</f>
        <v/>
      </c>
    </row>
    <row r="393" spans="1:60">
      <c r="I393">
        <f>IF(AND(K393&gt; J393, L393&gt; K393, M393&gt; L393, N393&gt; M393), "pos_trend", IF(AND(K393&lt; J393, L393&lt; K393, M393&lt; L393, N393&lt; M393), "neg_trend", "N/A"))</f>
        <v/>
      </c>
      <c r="J393">
        <f>IFERROR(IF(TRIM(C393)="-", "N/A", IF(RIGHT(C393,1)=")",IF(RIGHT(C393,2)="T)",-1000000000000*VALUE(MID(C393,2,LEN(C393)-3)),IF(RIGHT(C393,2)="M)",-1000000*VALUE(MID(C393,2,LEN(C393)-3)),IF(RIGHT(C393,2)="B)",-1000000000*VALUE(MID(C393,2,LEN(C393)-3)),IF(RIGHT(C393,2)="k)",-1000*VALUE(MID(C393,2,LEN(C393)-3)),VALUE(SUBSTITUTE(C393,",","")))))),IF(RIGHT(C393,1)="T",1000000000000*VALUE(LEFT(C393,LEN(C393)-1)),IF(RIGHT(C393,1)="M",1000000*VALUE(LEFT(C393,LEN(C393)-1)),IF(RIGHT(C393,1)="B",1000000000*VALUE(LEFT(C393,LEN(C393)-1)),IF(RIGHT(C393,1)="%",0.01*VALUE(LEFT(C393,LEN(C393)-1)),IF(RIGHT(C393,1)="k",1000*VALUE(LEFT(C393,LEN(C393)-1)),VALUE(SUBSTITUTE(C393,",",""))))))))),"N/A")</f>
        <v/>
      </c>
      <c r="K393">
        <f>IFERROR(IF(TRIM(D393)="-", "N/A", IF(RIGHT(D393,1)=")",IF(RIGHT(D393,2)="T)",-1000000000000*VALUE(MID(D393,2,LEN(D393)-3)),IF(RIGHT(D393,2)="M)",-1000000*VALUE(MID(D393,2,LEN(D393)-3)),IF(RIGHT(D393,2)="B)",-1000000000*VALUE(MID(D393,2,LEN(D393)-3)),IF(RIGHT(D393,2)="k)",-1000*VALUE(MID(D393,2,LEN(D393)-3)),VALUE(SUBSTITUTE(D393,",","")))))),IF(RIGHT(D393,1)="T",1000000000000*VALUE(LEFT(D393,LEN(D393)-1)),IF(RIGHT(D393,1)="M",1000000*VALUE(LEFT(D393,LEN(D393)-1)),IF(RIGHT(D393,1)="B",1000000000*VALUE(LEFT(D393,LEN(D393)-1)),IF(RIGHT(D393,1)="%",0.01*VALUE(LEFT(D393,LEN(D393)-1)),IF(RIGHT(D393,1)="k",1000*VALUE(LEFT(D393,LEN(D393)-1)),VALUE(SUBSTITUTE(D393,",",""))))))))),"N/A")</f>
        <v/>
      </c>
      <c r="L393">
        <f>IFERROR(IF(TRIM(E393)="-", "N/A", IF(RIGHT(E393,1)=")",IF(RIGHT(E393,2)="T)",-1000000000000*VALUE(MID(E393,2,LEN(E393)-3)),IF(RIGHT(E393,2)="M)",-1000000*VALUE(MID(E393,2,LEN(E393)-3)),IF(RIGHT(E393,2)="B)",-1000000000*VALUE(MID(E393,2,LEN(E393)-3)),IF(RIGHT(E393,2)="k)",-1000*VALUE(MID(E393,2,LEN(E393)-3)),VALUE(SUBSTITUTE(E393,",","")))))),IF(RIGHT(E393,1)="T",1000000000000*VALUE(LEFT(E393,LEN(E393)-1)),IF(RIGHT(E393,1)="M",1000000*VALUE(LEFT(E393,LEN(E393)-1)),IF(RIGHT(E393,1)="B",1000000000*VALUE(LEFT(E393,LEN(E393)-1)),IF(RIGHT(E393,1)="%",0.01*VALUE(LEFT(E393,LEN(E393)-1)),IF(RIGHT(E393,1)="k",1000*VALUE(LEFT(E393,LEN(E393)-1)),VALUE(SUBSTITUTE(E393,",",""))))))))),"N/A")</f>
        <v/>
      </c>
      <c r="M393">
        <f>IFERROR(IF(TRIM(F393)="-", "N/A", IF(RIGHT(F393,1)=")",IF(RIGHT(F393,2)="T)",-1000000000000*VALUE(MID(F393,2,LEN(F393)-3)),IF(RIGHT(F393,2)="M)",-1000000*VALUE(MID(F393,2,LEN(F393)-3)),IF(RIGHT(F393,2)="B)",-1000000000*VALUE(MID(F393,2,LEN(F393)-3)),IF(RIGHT(F393,2)="k)",-1000*VALUE(MID(F393,2,LEN(F393)-3)),VALUE(SUBSTITUTE(F393,",","")))))),IF(RIGHT(F393,1)="T",1000000000000*VALUE(LEFT(F393,LEN(F393)-1)),IF(RIGHT(F393,1)="M",1000000*VALUE(LEFT(F393,LEN(F393)-1)),IF(RIGHT(F393,1)="B",1000000000*VALUE(LEFT(F393,LEN(F393)-1)),IF(RIGHT(F393,1)="%",0.01*VALUE(LEFT(F393,LEN(F393)-1)),IF(RIGHT(F393,1)="k",1000*VALUE(LEFT(F393,LEN(F393)-1)),VALUE(SUBSTITUTE(F393,",",""))))))))),"N/A")</f>
        <v/>
      </c>
      <c r="N393">
        <f>IFERROR(IF(TRIM(G393)="-", "N/A", IF(RIGHT(G393,1)=")",IF(RIGHT(G393,2)="T)",-1000000000000*VALUE(MID(G393,2,LEN(G393)-3)),IF(RIGHT(G393,2)="M)",-1000000*VALUE(MID(G393,2,LEN(G393)-3)),IF(RIGHT(G393,2)="B)",-1000000000*VALUE(MID(G393,2,LEN(G393)-3)),IF(RIGHT(G393,2)="k)",-1000*VALUE(MID(G393,2,LEN(G393)-3)),VALUE(SUBSTITUTE(G393,",","")))))),IF(RIGHT(G393,1)="T",1000000000000*VALUE(LEFT(G393,LEN(G393)-1)),IF(RIGHT(G393,1)="M",1000000*VALUE(LEFT(G393,LEN(G393)-1)),IF(RIGHT(G393,1)="B",1000000000*VALUE(LEFT(G393,LEN(G393)-1)),IF(RIGHT(G393,1)="%",0.01*VALUE(LEFT(G393,LEN(G393)-1)),IF(RIGHT(G393,1)="k",1000*VALUE(LEFT(G393,LEN(G393)-1)),VALUE(SUBSTITUTE(G393,",",""))))))))),"N/A")</f>
        <v/>
      </c>
    </row>
    <row r="394" spans="1:60">
      <c r="I394">
        <f>IF(AND(K394&gt; J394, L394&gt; K394, M394&gt; L394, N394&gt; M394), "pos_trend", IF(AND(K394&lt; J394, L394&lt; K394, M394&lt; L394, N394&lt; M394), "neg_trend", "N/A"))</f>
        <v/>
      </c>
      <c r="J394">
        <f>IFERROR(IF(TRIM(C394)="-", "N/A", IF(RIGHT(C394,1)=")",IF(RIGHT(C394,2)="T)",-1000000000000*VALUE(MID(C394,2,LEN(C394)-3)),IF(RIGHT(C394,2)="M)",-1000000*VALUE(MID(C394,2,LEN(C394)-3)),IF(RIGHT(C394,2)="B)",-1000000000*VALUE(MID(C394,2,LEN(C394)-3)),IF(RIGHT(C394,2)="k)",-1000*VALUE(MID(C394,2,LEN(C394)-3)),VALUE(SUBSTITUTE(C394,",","")))))),IF(RIGHT(C394,1)="T",1000000000000*VALUE(LEFT(C394,LEN(C394)-1)),IF(RIGHT(C394,1)="M",1000000*VALUE(LEFT(C394,LEN(C394)-1)),IF(RIGHT(C394,1)="B",1000000000*VALUE(LEFT(C394,LEN(C394)-1)),IF(RIGHT(C394,1)="%",0.01*VALUE(LEFT(C394,LEN(C394)-1)),IF(RIGHT(C394,1)="k",1000*VALUE(LEFT(C394,LEN(C394)-1)),VALUE(SUBSTITUTE(C394,",",""))))))))),"N/A")</f>
        <v/>
      </c>
      <c r="K394">
        <f>IFERROR(IF(TRIM(D394)="-", "N/A", IF(RIGHT(D394,1)=")",IF(RIGHT(D394,2)="T)",-1000000000000*VALUE(MID(D394,2,LEN(D394)-3)),IF(RIGHT(D394,2)="M)",-1000000*VALUE(MID(D394,2,LEN(D394)-3)),IF(RIGHT(D394,2)="B)",-1000000000*VALUE(MID(D394,2,LEN(D394)-3)),IF(RIGHT(D394,2)="k)",-1000*VALUE(MID(D394,2,LEN(D394)-3)),VALUE(SUBSTITUTE(D394,",","")))))),IF(RIGHT(D394,1)="T",1000000000000*VALUE(LEFT(D394,LEN(D394)-1)),IF(RIGHT(D394,1)="M",1000000*VALUE(LEFT(D394,LEN(D394)-1)),IF(RIGHT(D394,1)="B",1000000000*VALUE(LEFT(D394,LEN(D394)-1)),IF(RIGHT(D394,1)="%",0.01*VALUE(LEFT(D394,LEN(D394)-1)),IF(RIGHT(D394,1)="k",1000*VALUE(LEFT(D394,LEN(D394)-1)),VALUE(SUBSTITUTE(D394,",",""))))))))),"N/A")</f>
        <v/>
      </c>
      <c r="L394">
        <f>IFERROR(IF(TRIM(E394)="-", "N/A", IF(RIGHT(E394,1)=")",IF(RIGHT(E394,2)="T)",-1000000000000*VALUE(MID(E394,2,LEN(E394)-3)),IF(RIGHT(E394,2)="M)",-1000000*VALUE(MID(E394,2,LEN(E394)-3)),IF(RIGHT(E394,2)="B)",-1000000000*VALUE(MID(E394,2,LEN(E394)-3)),IF(RIGHT(E394,2)="k)",-1000*VALUE(MID(E394,2,LEN(E394)-3)),VALUE(SUBSTITUTE(E394,",","")))))),IF(RIGHT(E394,1)="T",1000000000000*VALUE(LEFT(E394,LEN(E394)-1)),IF(RIGHT(E394,1)="M",1000000*VALUE(LEFT(E394,LEN(E394)-1)),IF(RIGHT(E394,1)="B",1000000000*VALUE(LEFT(E394,LEN(E394)-1)),IF(RIGHT(E394,1)="%",0.01*VALUE(LEFT(E394,LEN(E394)-1)),IF(RIGHT(E394,1)="k",1000*VALUE(LEFT(E394,LEN(E394)-1)),VALUE(SUBSTITUTE(E394,",",""))))))))),"N/A")</f>
        <v/>
      </c>
      <c r="M394">
        <f>IFERROR(IF(TRIM(F394)="-", "N/A", IF(RIGHT(F394,1)=")",IF(RIGHT(F394,2)="T)",-1000000000000*VALUE(MID(F394,2,LEN(F394)-3)),IF(RIGHT(F394,2)="M)",-1000000*VALUE(MID(F394,2,LEN(F394)-3)),IF(RIGHT(F394,2)="B)",-1000000000*VALUE(MID(F394,2,LEN(F394)-3)),IF(RIGHT(F394,2)="k)",-1000*VALUE(MID(F394,2,LEN(F394)-3)),VALUE(SUBSTITUTE(F394,",","")))))),IF(RIGHT(F394,1)="T",1000000000000*VALUE(LEFT(F394,LEN(F394)-1)),IF(RIGHT(F394,1)="M",1000000*VALUE(LEFT(F394,LEN(F394)-1)),IF(RIGHT(F394,1)="B",1000000000*VALUE(LEFT(F394,LEN(F394)-1)),IF(RIGHT(F394,1)="%",0.01*VALUE(LEFT(F394,LEN(F394)-1)),IF(RIGHT(F394,1)="k",1000*VALUE(LEFT(F394,LEN(F394)-1)),VALUE(SUBSTITUTE(F394,",",""))))))))),"N/A")</f>
        <v/>
      </c>
      <c r="N394">
        <f>IFERROR(IF(TRIM(G394)="-", "N/A", IF(RIGHT(G394,1)=")",IF(RIGHT(G394,2)="T)",-1000000000000*VALUE(MID(G394,2,LEN(G394)-3)),IF(RIGHT(G394,2)="M)",-1000000*VALUE(MID(G394,2,LEN(G394)-3)),IF(RIGHT(G394,2)="B)",-1000000000*VALUE(MID(G394,2,LEN(G394)-3)),IF(RIGHT(G394,2)="k)",-1000*VALUE(MID(G394,2,LEN(G394)-3)),VALUE(SUBSTITUTE(G394,",","")))))),IF(RIGHT(G394,1)="T",1000000000000*VALUE(LEFT(G394,LEN(G394)-1)),IF(RIGHT(G394,1)="M",1000000*VALUE(LEFT(G394,LEN(G394)-1)),IF(RIGHT(G394,1)="B",1000000000*VALUE(LEFT(G394,LEN(G394)-1)),IF(RIGHT(G394,1)="%",0.01*VALUE(LEFT(G394,LEN(G394)-1)),IF(RIGHT(G394,1)="k",1000*VALUE(LEFT(G394,LEN(G394)-1)),VALUE(SUBSTITUTE(G394,",",""))))))))),"N/A")</f>
        <v/>
      </c>
    </row>
    <row r="395" spans="1:60">
      <c r="I395">
        <f>IF(AND(K395&gt; J395, L395&gt; K395, M395&gt; L395, N395&gt; M395), "pos_trend", IF(AND(K395&lt; J395, L395&lt; K395, M395&lt; L395, N395&lt; M395), "neg_trend", "N/A"))</f>
        <v/>
      </c>
      <c r="J395">
        <f>IFERROR(IF(TRIM(C395)="-", "N/A", IF(RIGHT(C395,1)=")",IF(RIGHT(C395,2)="T)",-1000000000000*VALUE(MID(C395,2,LEN(C395)-3)),IF(RIGHT(C395,2)="M)",-1000000*VALUE(MID(C395,2,LEN(C395)-3)),IF(RIGHT(C395,2)="B)",-1000000000*VALUE(MID(C395,2,LEN(C395)-3)),IF(RIGHT(C395,2)="k)",-1000*VALUE(MID(C395,2,LEN(C395)-3)),VALUE(SUBSTITUTE(C395,",","")))))),IF(RIGHT(C395,1)="T",1000000000000*VALUE(LEFT(C395,LEN(C395)-1)),IF(RIGHT(C395,1)="M",1000000*VALUE(LEFT(C395,LEN(C395)-1)),IF(RIGHT(C395,1)="B",1000000000*VALUE(LEFT(C395,LEN(C395)-1)),IF(RIGHT(C395,1)="%",0.01*VALUE(LEFT(C395,LEN(C395)-1)),IF(RIGHT(C395,1)="k",1000*VALUE(LEFT(C395,LEN(C395)-1)),VALUE(SUBSTITUTE(C395,",",""))))))))),"N/A")</f>
        <v/>
      </c>
      <c r="K395">
        <f>IFERROR(IF(TRIM(D395)="-", "N/A", IF(RIGHT(D395,1)=")",IF(RIGHT(D395,2)="T)",-1000000000000*VALUE(MID(D395,2,LEN(D395)-3)),IF(RIGHT(D395,2)="M)",-1000000*VALUE(MID(D395,2,LEN(D395)-3)),IF(RIGHT(D395,2)="B)",-1000000000*VALUE(MID(D395,2,LEN(D395)-3)),IF(RIGHT(D395,2)="k)",-1000*VALUE(MID(D395,2,LEN(D395)-3)),VALUE(SUBSTITUTE(D395,",","")))))),IF(RIGHT(D395,1)="T",1000000000000*VALUE(LEFT(D395,LEN(D395)-1)),IF(RIGHT(D395,1)="M",1000000*VALUE(LEFT(D395,LEN(D395)-1)),IF(RIGHT(D395,1)="B",1000000000*VALUE(LEFT(D395,LEN(D395)-1)),IF(RIGHT(D395,1)="%",0.01*VALUE(LEFT(D395,LEN(D395)-1)),IF(RIGHT(D395,1)="k",1000*VALUE(LEFT(D395,LEN(D395)-1)),VALUE(SUBSTITUTE(D395,",",""))))))))),"N/A")</f>
        <v/>
      </c>
      <c r="L395">
        <f>IFERROR(IF(TRIM(E395)="-", "N/A", IF(RIGHT(E395,1)=")",IF(RIGHT(E395,2)="T)",-1000000000000*VALUE(MID(E395,2,LEN(E395)-3)),IF(RIGHT(E395,2)="M)",-1000000*VALUE(MID(E395,2,LEN(E395)-3)),IF(RIGHT(E395,2)="B)",-1000000000*VALUE(MID(E395,2,LEN(E395)-3)),IF(RIGHT(E395,2)="k)",-1000*VALUE(MID(E395,2,LEN(E395)-3)),VALUE(SUBSTITUTE(E395,",","")))))),IF(RIGHT(E395,1)="T",1000000000000*VALUE(LEFT(E395,LEN(E395)-1)),IF(RIGHT(E395,1)="M",1000000*VALUE(LEFT(E395,LEN(E395)-1)),IF(RIGHT(E395,1)="B",1000000000*VALUE(LEFT(E395,LEN(E395)-1)),IF(RIGHT(E395,1)="%",0.01*VALUE(LEFT(E395,LEN(E395)-1)),IF(RIGHT(E395,1)="k",1000*VALUE(LEFT(E395,LEN(E395)-1)),VALUE(SUBSTITUTE(E395,",",""))))))))),"N/A")</f>
        <v/>
      </c>
      <c r="M395">
        <f>IFERROR(IF(TRIM(F395)="-", "N/A", IF(RIGHT(F395,1)=")",IF(RIGHT(F395,2)="T)",-1000000000000*VALUE(MID(F395,2,LEN(F395)-3)),IF(RIGHT(F395,2)="M)",-1000000*VALUE(MID(F395,2,LEN(F395)-3)),IF(RIGHT(F395,2)="B)",-1000000000*VALUE(MID(F395,2,LEN(F395)-3)),IF(RIGHT(F395,2)="k)",-1000*VALUE(MID(F395,2,LEN(F395)-3)),VALUE(SUBSTITUTE(F395,",","")))))),IF(RIGHT(F395,1)="T",1000000000000*VALUE(LEFT(F395,LEN(F395)-1)),IF(RIGHT(F395,1)="M",1000000*VALUE(LEFT(F395,LEN(F395)-1)),IF(RIGHT(F395,1)="B",1000000000*VALUE(LEFT(F395,LEN(F395)-1)),IF(RIGHT(F395,1)="%",0.01*VALUE(LEFT(F395,LEN(F395)-1)),IF(RIGHT(F395,1)="k",1000*VALUE(LEFT(F395,LEN(F395)-1)),VALUE(SUBSTITUTE(F395,",",""))))))))),"N/A")</f>
        <v/>
      </c>
      <c r="N395">
        <f>IFERROR(IF(TRIM(G395)="-", "N/A", IF(RIGHT(G395,1)=")",IF(RIGHT(G395,2)="T)",-1000000000000*VALUE(MID(G395,2,LEN(G395)-3)),IF(RIGHT(G395,2)="M)",-1000000*VALUE(MID(G395,2,LEN(G395)-3)),IF(RIGHT(G395,2)="B)",-1000000000*VALUE(MID(G395,2,LEN(G395)-3)),IF(RIGHT(G395,2)="k)",-1000*VALUE(MID(G395,2,LEN(G395)-3)),VALUE(SUBSTITUTE(G395,",","")))))),IF(RIGHT(G395,1)="T",1000000000000*VALUE(LEFT(G395,LEN(G395)-1)),IF(RIGHT(G395,1)="M",1000000*VALUE(LEFT(G395,LEN(G395)-1)),IF(RIGHT(G395,1)="B",1000000000*VALUE(LEFT(G395,LEN(G395)-1)),IF(RIGHT(G395,1)="%",0.01*VALUE(LEFT(G395,LEN(G395)-1)),IF(RIGHT(G395,1)="k",1000*VALUE(LEFT(G395,LEN(G395)-1)),VALUE(SUBSTITUTE(G395,",",""))))))))),"N/A")</f>
        <v/>
      </c>
    </row>
    <row r="396" spans="1:60">
      <c r="I396">
        <f>IF(AND(K396&gt; J396, L396&gt; K396, M396&gt; L396, N396&gt; M396), "pos_trend", IF(AND(K396&lt; J396, L396&lt; K396, M396&lt; L396, N396&lt; M396), "neg_trend", "N/A"))</f>
        <v/>
      </c>
      <c r="J396">
        <f>IFERROR(IF(TRIM(C396)="-", "N/A", IF(RIGHT(C396,1)=")",IF(RIGHT(C396,2)="T)",-1000000000000*VALUE(MID(C396,2,LEN(C396)-3)),IF(RIGHT(C396,2)="M)",-1000000*VALUE(MID(C396,2,LEN(C396)-3)),IF(RIGHT(C396,2)="B)",-1000000000*VALUE(MID(C396,2,LEN(C396)-3)),IF(RIGHT(C396,2)="k)",-1000*VALUE(MID(C396,2,LEN(C396)-3)),VALUE(SUBSTITUTE(C396,",","")))))),IF(RIGHT(C396,1)="T",1000000000000*VALUE(LEFT(C396,LEN(C396)-1)),IF(RIGHT(C396,1)="M",1000000*VALUE(LEFT(C396,LEN(C396)-1)),IF(RIGHT(C396,1)="B",1000000000*VALUE(LEFT(C396,LEN(C396)-1)),IF(RIGHT(C396,1)="%",0.01*VALUE(LEFT(C396,LEN(C396)-1)),IF(RIGHT(C396,1)="k",1000*VALUE(LEFT(C396,LEN(C396)-1)),VALUE(SUBSTITUTE(C396,",",""))))))))),"N/A")</f>
        <v/>
      </c>
      <c r="K396">
        <f>IFERROR(IF(TRIM(D396)="-", "N/A", IF(RIGHT(D396,1)=")",IF(RIGHT(D396,2)="T)",-1000000000000*VALUE(MID(D396,2,LEN(D396)-3)),IF(RIGHT(D396,2)="M)",-1000000*VALUE(MID(D396,2,LEN(D396)-3)),IF(RIGHT(D396,2)="B)",-1000000000*VALUE(MID(D396,2,LEN(D396)-3)),IF(RIGHT(D396,2)="k)",-1000*VALUE(MID(D396,2,LEN(D396)-3)),VALUE(SUBSTITUTE(D396,",","")))))),IF(RIGHT(D396,1)="T",1000000000000*VALUE(LEFT(D396,LEN(D396)-1)),IF(RIGHT(D396,1)="M",1000000*VALUE(LEFT(D396,LEN(D396)-1)),IF(RIGHT(D396,1)="B",1000000000*VALUE(LEFT(D396,LEN(D396)-1)),IF(RIGHT(D396,1)="%",0.01*VALUE(LEFT(D396,LEN(D396)-1)),IF(RIGHT(D396,1)="k",1000*VALUE(LEFT(D396,LEN(D396)-1)),VALUE(SUBSTITUTE(D396,",",""))))))))),"N/A")</f>
        <v/>
      </c>
      <c r="L396">
        <f>IFERROR(IF(TRIM(E396)="-", "N/A", IF(RIGHT(E396,1)=")",IF(RIGHT(E396,2)="T)",-1000000000000*VALUE(MID(E396,2,LEN(E396)-3)),IF(RIGHT(E396,2)="M)",-1000000*VALUE(MID(E396,2,LEN(E396)-3)),IF(RIGHT(E396,2)="B)",-1000000000*VALUE(MID(E396,2,LEN(E396)-3)),IF(RIGHT(E396,2)="k)",-1000*VALUE(MID(E396,2,LEN(E396)-3)),VALUE(SUBSTITUTE(E396,",","")))))),IF(RIGHT(E396,1)="T",1000000000000*VALUE(LEFT(E396,LEN(E396)-1)),IF(RIGHT(E396,1)="M",1000000*VALUE(LEFT(E396,LEN(E396)-1)),IF(RIGHT(E396,1)="B",1000000000*VALUE(LEFT(E396,LEN(E396)-1)),IF(RIGHT(E396,1)="%",0.01*VALUE(LEFT(E396,LEN(E396)-1)),IF(RIGHT(E396,1)="k",1000*VALUE(LEFT(E396,LEN(E396)-1)),VALUE(SUBSTITUTE(E396,",",""))))))))),"N/A")</f>
        <v/>
      </c>
      <c r="M396">
        <f>IFERROR(IF(TRIM(F396)="-", "N/A", IF(RIGHT(F396,1)=")",IF(RIGHT(F396,2)="T)",-1000000000000*VALUE(MID(F396,2,LEN(F396)-3)),IF(RIGHT(F396,2)="M)",-1000000*VALUE(MID(F396,2,LEN(F396)-3)),IF(RIGHT(F396,2)="B)",-1000000000*VALUE(MID(F396,2,LEN(F396)-3)),IF(RIGHT(F396,2)="k)",-1000*VALUE(MID(F396,2,LEN(F396)-3)),VALUE(SUBSTITUTE(F396,",","")))))),IF(RIGHT(F396,1)="T",1000000000000*VALUE(LEFT(F396,LEN(F396)-1)),IF(RIGHT(F396,1)="M",1000000*VALUE(LEFT(F396,LEN(F396)-1)),IF(RIGHT(F396,1)="B",1000000000*VALUE(LEFT(F396,LEN(F396)-1)),IF(RIGHT(F396,1)="%",0.01*VALUE(LEFT(F396,LEN(F396)-1)),IF(RIGHT(F396,1)="k",1000*VALUE(LEFT(F396,LEN(F396)-1)),VALUE(SUBSTITUTE(F396,",",""))))))))),"N/A")</f>
        <v/>
      </c>
      <c r="N396">
        <f>IFERROR(IF(TRIM(G396)="-", "N/A", IF(RIGHT(G396,1)=")",IF(RIGHT(G396,2)="T)",-1000000000000*VALUE(MID(G396,2,LEN(G396)-3)),IF(RIGHT(G396,2)="M)",-1000000*VALUE(MID(G396,2,LEN(G396)-3)),IF(RIGHT(G396,2)="B)",-1000000000*VALUE(MID(G396,2,LEN(G396)-3)),IF(RIGHT(G396,2)="k)",-1000*VALUE(MID(G396,2,LEN(G396)-3)),VALUE(SUBSTITUTE(G396,",","")))))),IF(RIGHT(G396,1)="T",1000000000000*VALUE(LEFT(G396,LEN(G396)-1)),IF(RIGHT(G396,1)="M",1000000*VALUE(LEFT(G396,LEN(G396)-1)),IF(RIGHT(G396,1)="B",1000000000*VALUE(LEFT(G396,LEN(G396)-1)),IF(RIGHT(G396,1)="%",0.01*VALUE(LEFT(G396,LEN(G396)-1)),IF(RIGHT(G396,1)="k",1000*VALUE(LEFT(G396,LEN(G396)-1)),VALUE(SUBSTITUTE(G396,",",""))))))))),"N/A")</f>
        <v/>
      </c>
    </row>
    <row r="397" spans="1:60">
      <c r="I397">
        <f>IF(AND(K397&gt; J397, L397&gt; K397, M397&gt; L397, N397&gt; M397), "pos_trend", IF(AND(K397&lt; J397, L397&lt; K397, M397&lt; L397, N397&lt; M397), "neg_trend", "N/A"))</f>
        <v/>
      </c>
      <c r="J397">
        <f>IFERROR(IF(TRIM(C397)="-", "N/A", IF(RIGHT(C397,1)=")",IF(RIGHT(C397,2)="T)",-1000000000000*VALUE(MID(C397,2,LEN(C397)-3)),IF(RIGHT(C397,2)="M)",-1000000*VALUE(MID(C397,2,LEN(C397)-3)),IF(RIGHT(C397,2)="B)",-1000000000*VALUE(MID(C397,2,LEN(C397)-3)),IF(RIGHT(C397,2)="k)",-1000*VALUE(MID(C397,2,LEN(C397)-3)),VALUE(SUBSTITUTE(C397,",","")))))),IF(RIGHT(C397,1)="T",1000000000000*VALUE(LEFT(C397,LEN(C397)-1)),IF(RIGHT(C397,1)="M",1000000*VALUE(LEFT(C397,LEN(C397)-1)),IF(RIGHT(C397,1)="B",1000000000*VALUE(LEFT(C397,LEN(C397)-1)),IF(RIGHT(C397,1)="%",0.01*VALUE(LEFT(C397,LEN(C397)-1)),IF(RIGHT(C397,1)="k",1000*VALUE(LEFT(C397,LEN(C397)-1)),VALUE(SUBSTITUTE(C397,",",""))))))))),"N/A")</f>
        <v/>
      </c>
      <c r="K397">
        <f>IFERROR(IF(TRIM(D397)="-", "N/A", IF(RIGHT(D397,1)=")",IF(RIGHT(D397,2)="T)",-1000000000000*VALUE(MID(D397,2,LEN(D397)-3)),IF(RIGHT(D397,2)="M)",-1000000*VALUE(MID(D397,2,LEN(D397)-3)),IF(RIGHT(D397,2)="B)",-1000000000*VALUE(MID(D397,2,LEN(D397)-3)),IF(RIGHT(D397,2)="k)",-1000*VALUE(MID(D397,2,LEN(D397)-3)),VALUE(SUBSTITUTE(D397,",","")))))),IF(RIGHT(D397,1)="T",1000000000000*VALUE(LEFT(D397,LEN(D397)-1)),IF(RIGHT(D397,1)="M",1000000*VALUE(LEFT(D397,LEN(D397)-1)),IF(RIGHT(D397,1)="B",1000000000*VALUE(LEFT(D397,LEN(D397)-1)),IF(RIGHT(D397,1)="%",0.01*VALUE(LEFT(D397,LEN(D397)-1)),IF(RIGHT(D397,1)="k",1000*VALUE(LEFT(D397,LEN(D397)-1)),VALUE(SUBSTITUTE(D397,",",""))))))))),"N/A")</f>
        <v/>
      </c>
      <c r="L397">
        <f>IFERROR(IF(TRIM(E397)="-", "N/A", IF(RIGHT(E397,1)=")",IF(RIGHT(E397,2)="T)",-1000000000000*VALUE(MID(E397,2,LEN(E397)-3)),IF(RIGHT(E397,2)="M)",-1000000*VALUE(MID(E397,2,LEN(E397)-3)),IF(RIGHT(E397,2)="B)",-1000000000*VALUE(MID(E397,2,LEN(E397)-3)),IF(RIGHT(E397,2)="k)",-1000*VALUE(MID(E397,2,LEN(E397)-3)),VALUE(SUBSTITUTE(E397,",","")))))),IF(RIGHT(E397,1)="T",1000000000000*VALUE(LEFT(E397,LEN(E397)-1)),IF(RIGHT(E397,1)="M",1000000*VALUE(LEFT(E397,LEN(E397)-1)),IF(RIGHT(E397,1)="B",1000000000*VALUE(LEFT(E397,LEN(E397)-1)),IF(RIGHT(E397,1)="%",0.01*VALUE(LEFT(E397,LEN(E397)-1)),IF(RIGHT(E397,1)="k",1000*VALUE(LEFT(E397,LEN(E397)-1)),VALUE(SUBSTITUTE(E397,",",""))))))))),"N/A")</f>
        <v/>
      </c>
      <c r="M397">
        <f>IFERROR(IF(TRIM(F397)="-", "N/A", IF(RIGHT(F397,1)=")",IF(RIGHT(F397,2)="T)",-1000000000000*VALUE(MID(F397,2,LEN(F397)-3)),IF(RIGHT(F397,2)="M)",-1000000*VALUE(MID(F397,2,LEN(F397)-3)),IF(RIGHT(F397,2)="B)",-1000000000*VALUE(MID(F397,2,LEN(F397)-3)),IF(RIGHT(F397,2)="k)",-1000*VALUE(MID(F397,2,LEN(F397)-3)),VALUE(SUBSTITUTE(F397,",","")))))),IF(RIGHT(F397,1)="T",1000000000000*VALUE(LEFT(F397,LEN(F397)-1)),IF(RIGHT(F397,1)="M",1000000*VALUE(LEFT(F397,LEN(F397)-1)),IF(RIGHT(F397,1)="B",1000000000*VALUE(LEFT(F397,LEN(F397)-1)),IF(RIGHT(F397,1)="%",0.01*VALUE(LEFT(F397,LEN(F397)-1)),IF(RIGHT(F397,1)="k",1000*VALUE(LEFT(F397,LEN(F397)-1)),VALUE(SUBSTITUTE(F397,",",""))))))))),"N/A")</f>
        <v/>
      </c>
      <c r="N397">
        <f>IFERROR(IF(TRIM(G397)="-", "N/A", IF(RIGHT(G397,1)=")",IF(RIGHT(G397,2)="T)",-1000000000000*VALUE(MID(G397,2,LEN(G397)-3)),IF(RIGHT(G397,2)="M)",-1000000*VALUE(MID(G397,2,LEN(G397)-3)),IF(RIGHT(G397,2)="B)",-1000000000*VALUE(MID(G397,2,LEN(G397)-3)),IF(RIGHT(G397,2)="k)",-1000*VALUE(MID(G397,2,LEN(G397)-3)),VALUE(SUBSTITUTE(G397,",","")))))),IF(RIGHT(G397,1)="T",1000000000000*VALUE(LEFT(G397,LEN(G397)-1)),IF(RIGHT(G397,1)="M",1000000*VALUE(LEFT(G397,LEN(G397)-1)),IF(RIGHT(G397,1)="B",1000000000*VALUE(LEFT(G397,LEN(G397)-1)),IF(RIGHT(G397,1)="%",0.01*VALUE(LEFT(G397,LEN(G397)-1)),IF(RIGHT(G397,1)="k",1000*VALUE(LEFT(G397,LEN(G397)-1)),VALUE(SUBSTITUTE(G397,",",""))))))))),"N/A")</f>
        <v/>
      </c>
    </row>
    <row r="398" spans="1:60">
      <c r="I398">
        <f>IF(AND(K398&gt; J398, L398&gt; K398, M398&gt; L398, N398&gt; M398), "pos_trend", IF(AND(K398&lt; J398, L398&lt; K398, M398&lt; L398, N398&lt; M398), "neg_trend", "N/A"))</f>
        <v/>
      </c>
      <c r="J398">
        <f>IFERROR(IF(TRIM(C398)="-", "N/A", IF(RIGHT(C398,1)=")",IF(RIGHT(C398,2)="T)",-1000000000000*VALUE(MID(C398,2,LEN(C398)-3)),IF(RIGHT(C398,2)="M)",-1000000*VALUE(MID(C398,2,LEN(C398)-3)),IF(RIGHT(C398,2)="B)",-1000000000*VALUE(MID(C398,2,LEN(C398)-3)),IF(RIGHT(C398,2)="k)",-1000*VALUE(MID(C398,2,LEN(C398)-3)),VALUE(SUBSTITUTE(C398,",","")))))),IF(RIGHT(C398,1)="T",1000000000000*VALUE(LEFT(C398,LEN(C398)-1)),IF(RIGHT(C398,1)="M",1000000*VALUE(LEFT(C398,LEN(C398)-1)),IF(RIGHT(C398,1)="B",1000000000*VALUE(LEFT(C398,LEN(C398)-1)),IF(RIGHT(C398,1)="%",0.01*VALUE(LEFT(C398,LEN(C398)-1)),IF(RIGHT(C398,1)="k",1000*VALUE(LEFT(C398,LEN(C398)-1)),VALUE(SUBSTITUTE(C398,",",""))))))))),"N/A")</f>
        <v/>
      </c>
      <c r="K398">
        <f>IFERROR(IF(TRIM(D398)="-", "N/A", IF(RIGHT(D398,1)=")",IF(RIGHT(D398,2)="T)",-1000000000000*VALUE(MID(D398,2,LEN(D398)-3)),IF(RIGHT(D398,2)="M)",-1000000*VALUE(MID(D398,2,LEN(D398)-3)),IF(RIGHT(D398,2)="B)",-1000000000*VALUE(MID(D398,2,LEN(D398)-3)),IF(RIGHT(D398,2)="k)",-1000*VALUE(MID(D398,2,LEN(D398)-3)),VALUE(SUBSTITUTE(D398,",","")))))),IF(RIGHT(D398,1)="T",1000000000000*VALUE(LEFT(D398,LEN(D398)-1)),IF(RIGHT(D398,1)="M",1000000*VALUE(LEFT(D398,LEN(D398)-1)),IF(RIGHT(D398,1)="B",1000000000*VALUE(LEFT(D398,LEN(D398)-1)),IF(RIGHT(D398,1)="%",0.01*VALUE(LEFT(D398,LEN(D398)-1)),IF(RIGHT(D398,1)="k",1000*VALUE(LEFT(D398,LEN(D398)-1)),VALUE(SUBSTITUTE(D398,",",""))))))))),"N/A")</f>
        <v/>
      </c>
      <c r="L398">
        <f>IFERROR(IF(TRIM(E398)="-", "N/A", IF(RIGHT(E398,1)=")",IF(RIGHT(E398,2)="T)",-1000000000000*VALUE(MID(E398,2,LEN(E398)-3)),IF(RIGHT(E398,2)="M)",-1000000*VALUE(MID(E398,2,LEN(E398)-3)),IF(RIGHT(E398,2)="B)",-1000000000*VALUE(MID(E398,2,LEN(E398)-3)),IF(RIGHT(E398,2)="k)",-1000*VALUE(MID(E398,2,LEN(E398)-3)),VALUE(SUBSTITUTE(E398,",","")))))),IF(RIGHT(E398,1)="T",1000000000000*VALUE(LEFT(E398,LEN(E398)-1)),IF(RIGHT(E398,1)="M",1000000*VALUE(LEFT(E398,LEN(E398)-1)),IF(RIGHT(E398,1)="B",1000000000*VALUE(LEFT(E398,LEN(E398)-1)),IF(RIGHT(E398,1)="%",0.01*VALUE(LEFT(E398,LEN(E398)-1)),IF(RIGHT(E398,1)="k",1000*VALUE(LEFT(E398,LEN(E398)-1)),VALUE(SUBSTITUTE(E398,",",""))))))))),"N/A")</f>
        <v/>
      </c>
      <c r="M398">
        <f>IFERROR(IF(TRIM(F398)="-", "N/A", IF(RIGHT(F398,1)=")",IF(RIGHT(F398,2)="T)",-1000000000000*VALUE(MID(F398,2,LEN(F398)-3)),IF(RIGHT(F398,2)="M)",-1000000*VALUE(MID(F398,2,LEN(F398)-3)),IF(RIGHT(F398,2)="B)",-1000000000*VALUE(MID(F398,2,LEN(F398)-3)),IF(RIGHT(F398,2)="k)",-1000*VALUE(MID(F398,2,LEN(F398)-3)),VALUE(SUBSTITUTE(F398,",","")))))),IF(RIGHT(F398,1)="T",1000000000000*VALUE(LEFT(F398,LEN(F398)-1)),IF(RIGHT(F398,1)="M",1000000*VALUE(LEFT(F398,LEN(F398)-1)),IF(RIGHT(F398,1)="B",1000000000*VALUE(LEFT(F398,LEN(F398)-1)),IF(RIGHT(F398,1)="%",0.01*VALUE(LEFT(F398,LEN(F398)-1)),IF(RIGHT(F398,1)="k",1000*VALUE(LEFT(F398,LEN(F398)-1)),VALUE(SUBSTITUTE(F398,",",""))))))))),"N/A")</f>
        <v/>
      </c>
      <c r="N398">
        <f>IFERROR(IF(TRIM(G398)="-", "N/A", IF(RIGHT(G398,1)=")",IF(RIGHT(G398,2)="T)",-1000000000000*VALUE(MID(G398,2,LEN(G398)-3)),IF(RIGHT(G398,2)="M)",-1000000*VALUE(MID(G398,2,LEN(G398)-3)),IF(RIGHT(G398,2)="B)",-1000000000*VALUE(MID(G398,2,LEN(G398)-3)),IF(RIGHT(G398,2)="k)",-1000*VALUE(MID(G398,2,LEN(G398)-3)),VALUE(SUBSTITUTE(G398,",","")))))),IF(RIGHT(G398,1)="T",1000000000000*VALUE(LEFT(G398,LEN(G398)-1)),IF(RIGHT(G398,1)="M",1000000*VALUE(LEFT(G398,LEN(G398)-1)),IF(RIGHT(G398,1)="B",1000000000*VALUE(LEFT(G398,LEN(G398)-1)),IF(RIGHT(G398,1)="%",0.01*VALUE(LEFT(G398,LEN(G398)-1)),IF(RIGHT(G398,1)="k",1000*VALUE(LEFT(G398,LEN(G398)-1)),VALUE(SUBSTITUTE(G398,",",""))))))))),"N/A")</f>
        <v/>
      </c>
    </row>
    <row r="399" spans="1:60">
      <c r="I399">
        <f>IF(AND(K399&gt; J399, L399&gt; K399, M399&gt; L399, N399&gt; M399), "pos_trend", IF(AND(K399&lt; J399, L399&lt; K399, M399&lt; L399, N399&lt; M399), "neg_trend", "N/A"))</f>
        <v/>
      </c>
      <c r="J399">
        <f>IFERROR(IF(TRIM(C399)="-", "N/A", IF(RIGHT(C399,1)=")",IF(RIGHT(C399,2)="T)",-1000000000000*VALUE(MID(C399,2,LEN(C399)-3)),IF(RIGHT(C399,2)="M)",-1000000*VALUE(MID(C399,2,LEN(C399)-3)),IF(RIGHT(C399,2)="B)",-1000000000*VALUE(MID(C399,2,LEN(C399)-3)),IF(RIGHT(C399,2)="k)",-1000*VALUE(MID(C399,2,LEN(C399)-3)),VALUE(SUBSTITUTE(C399,",","")))))),IF(RIGHT(C399,1)="T",1000000000000*VALUE(LEFT(C399,LEN(C399)-1)),IF(RIGHT(C399,1)="M",1000000*VALUE(LEFT(C399,LEN(C399)-1)),IF(RIGHT(C399,1)="B",1000000000*VALUE(LEFT(C399,LEN(C399)-1)),IF(RIGHT(C399,1)="%",0.01*VALUE(LEFT(C399,LEN(C399)-1)),IF(RIGHT(C399,1)="k",1000*VALUE(LEFT(C399,LEN(C399)-1)),VALUE(SUBSTITUTE(C399,",",""))))))))),"N/A")</f>
        <v/>
      </c>
      <c r="K399">
        <f>IFERROR(IF(TRIM(D399)="-", "N/A", IF(RIGHT(D399,1)=")",IF(RIGHT(D399,2)="T)",-1000000000000*VALUE(MID(D399,2,LEN(D399)-3)),IF(RIGHT(D399,2)="M)",-1000000*VALUE(MID(D399,2,LEN(D399)-3)),IF(RIGHT(D399,2)="B)",-1000000000*VALUE(MID(D399,2,LEN(D399)-3)),IF(RIGHT(D399,2)="k)",-1000*VALUE(MID(D399,2,LEN(D399)-3)),VALUE(SUBSTITUTE(D399,",","")))))),IF(RIGHT(D399,1)="T",1000000000000*VALUE(LEFT(D399,LEN(D399)-1)),IF(RIGHT(D399,1)="M",1000000*VALUE(LEFT(D399,LEN(D399)-1)),IF(RIGHT(D399,1)="B",1000000000*VALUE(LEFT(D399,LEN(D399)-1)),IF(RIGHT(D399,1)="%",0.01*VALUE(LEFT(D399,LEN(D399)-1)),IF(RIGHT(D399,1)="k",1000*VALUE(LEFT(D399,LEN(D399)-1)),VALUE(SUBSTITUTE(D399,",",""))))))))),"N/A")</f>
        <v/>
      </c>
      <c r="L399">
        <f>IFERROR(IF(TRIM(E399)="-", "N/A", IF(RIGHT(E399,1)=")",IF(RIGHT(E399,2)="T)",-1000000000000*VALUE(MID(E399,2,LEN(E399)-3)),IF(RIGHT(E399,2)="M)",-1000000*VALUE(MID(E399,2,LEN(E399)-3)),IF(RIGHT(E399,2)="B)",-1000000000*VALUE(MID(E399,2,LEN(E399)-3)),IF(RIGHT(E399,2)="k)",-1000*VALUE(MID(E399,2,LEN(E399)-3)),VALUE(SUBSTITUTE(E399,",","")))))),IF(RIGHT(E399,1)="T",1000000000000*VALUE(LEFT(E399,LEN(E399)-1)),IF(RIGHT(E399,1)="M",1000000*VALUE(LEFT(E399,LEN(E399)-1)),IF(RIGHT(E399,1)="B",1000000000*VALUE(LEFT(E399,LEN(E399)-1)),IF(RIGHT(E399,1)="%",0.01*VALUE(LEFT(E399,LEN(E399)-1)),IF(RIGHT(E399,1)="k",1000*VALUE(LEFT(E399,LEN(E399)-1)),VALUE(SUBSTITUTE(E399,",",""))))))))),"N/A")</f>
        <v/>
      </c>
      <c r="M399">
        <f>IFERROR(IF(TRIM(F399)="-", "N/A", IF(RIGHT(F399,1)=")",IF(RIGHT(F399,2)="T)",-1000000000000*VALUE(MID(F399,2,LEN(F399)-3)),IF(RIGHT(F399,2)="M)",-1000000*VALUE(MID(F399,2,LEN(F399)-3)),IF(RIGHT(F399,2)="B)",-1000000000*VALUE(MID(F399,2,LEN(F399)-3)),IF(RIGHT(F399,2)="k)",-1000*VALUE(MID(F399,2,LEN(F399)-3)),VALUE(SUBSTITUTE(F399,",","")))))),IF(RIGHT(F399,1)="T",1000000000000*VALUE(LEFT(F399,LEN(F399)-1)),IF(RIGHT(F399,1)="M",1000000*VALUE(LEFT(F399,LEN(F399)-1)),IF(RIGHT(F399,1)="B",1000000000*VALUE(LEFT(F399,LEN(F399)-1)),IF(RIGHT(F399,1)="%",0.01*VALUE(LEFT(F399,LEN(F399)-1)),IF(RIGHT(F399,1)="k",1000*VALUE(LEFT(F399,LEN(F399)-1)),VALUE(SUBSTITUTE(F399,",",""))))))))),"N/A")</f>
        <v/>
      </c>
      <c r="N399">
        <f>IFERROR(IF(TRIM(G399)="-", "N/A", IF(RIGHT(G399,1)=")",IF(RIGHT(G399,2)="T)",-1000000000000*VALUE(MID(G399,2,LEN(G399)-3)),IF(RIGHT(G399,2)="M)",-1000000*VALUE(MID(G399,2,LEN(G399)-3)),IF(RIGHT(G399,2)="B)",-1000000000*VALUE(MID(G399,2,LEN(G399)-3)),IF(RIGHT(G399,2)="k)",-1000*VALUE(MID(G399,2,LEN(G399)-3)),VALUE(SUBSTITUTE(G399,",","")))))),IF(RIGHT(G399,1)="T",1000000000000*VALUE(LEFT(G399,LEN(G399)-1)),IF(RIGHT(G399,1)="M",1000000*VALUE(LEFT(G399,LEN(G399)-1)),IF(RIGHT(G399,1)="B",1000000000*VALUE(LEFT(G399,LEN(G399)-1)),IF(RIGHT(G399,1)="%",0.01*VALUE(LEFT(G399,LEN(G399)-1)),IF(RIGHT(G399,1)="k",1000*VALUE(LEFT(G399,LEN(G399)-1)),VALUE(SUBSTITUTE(G399,",",""))))))))),"N/A")</f>
        <v/>
      </c>
    </row>
    <row r="448" spans="1:60">
      <c r="AZ448">
        <f>"Compile Facts"</f>
        <v/>
      </c>
    </row>
    <row r="450" spans="1:60">
      <c r="B450">
        <f>"ROIC Super Tree"</f>
        <v/>
      </c>
      <c r="AZ450">
        <f>I519</f>
        <v/>
      </c>
      <c r="BA450">
        <f>J519</f>
        <v/>
      </c>
    </row>
    <row r="451" spans="1:60">
      <c r="AZ451">
        <f>I520</f>
        <v/>
      </c>
      <c r="BA451">
        <f>J520</f>
        <v/>
      </c>
    </row>
    <row r="452" spans="1:60">
      <c r="AK452">
        <f>"Change in Gross Margin / Sales"</f>
        <v/>
      </c>
      <c r="AZ452">
        <f>I521</f>
        <v/>
      </c>
      <c r="BA452">
        <f>J521</f>
        <v/>
      </c>
    </row>
    <row r="453" spans="1:60">
      <c r="X453">
        <f>"Gross Margin"</f>
        <v/>
      </c>
      <c r="AK453">
        <f>K476</f>
        <v/>
      </c>
      <c r="AL453">
        <f>L476</f>
        <v/>
      </c>
      <c r="AM453">
        <f>M476</f>
        <v/>
      </c>
      <c r="AN453">
        <f>N476</f>
        <v/>
      </c>
      <c r="AZ453">
        <f>I522</f>
        <v/>
      </c>
      <c r="BA453">
        <f>J522</f>
        <v/>
      </c>
    </row>
    <row r="454" spans="1:60">
      <c r="X454">
        <f>D476</f>
        <v/>
      </c>
      <c r="Y454">
        <f>E476</f>
        <v/>
      </c>
      <c r="Z454">
        <f>F476</f>
        <v/>
      </c>
      <c r="AA454">
        <f>G476</f>
        <v/>
      </c>
      <c r="AB454">
        <f>H476</f>
        <v/>
      </c>
      <c r="AK454">
        <f>Y455-X455</f>
        <v/>
      </c>
      <c r="AL454">
        <f>Z455-Y455</f>
        <v/>
      </c>
      <c r="AM454">
        <f>AA455-Z455</f>
        <v/>
      </c>
      <c r="AN454">
        <f>AB455-AA455</f>
        <v/>
      </c>
    </row>
    <row r="455" spans="1:60">
      <c r="X455">
        <f>IFERROR((INDIRECT("J" &amp; MATCH("Gross Income",B145:B403,0) +144))/(INDIRECT("J" &amp; MATCH("Sales/Revenue",B145:B403,0) +144)), IFERROR((1 - (INDIRECT("J" &amp; MATCH("Cost of Goods Sold*",B145:B403,0) +144))/(INDIRECT("J" &amp; MATCH("Sales/Revenue",B145:B403,0) +144))),(INDIRECT("J" &amp; MATCH("Operating Income",B145:B403,0) +144))/(INDIRECT("J" &amp; MATCH("Sales/Revenue",B145:B403,0) +144))))</f>
        <v/>
      </c>
      <c r="Y455">
        <f>IFERROR((INDIRECT("K" &amp; MATCH("Gross Income",B145:B403,0) +144))/(INDIRECT("K" &amp; MATCH("Sales/Revenue",B145:B403,0) +144)), IFERROR((1 - (INDIRECT("K" &amp; MATCH("Cost of Goods Sold*",B145:B403,0) +144))/(INDIRECT("K" &amp; MATCH("Sales/Revenue",B145:B403,0) +144))),(INDIRECT("K" &amp; MATCH("Operating Income",B145:B403,0) +144))/(INDIRECT("K" &amp; MATCH("Sales/Revenue",B145:B403,0) +144))))</f>
        <v/>
      </c>
      <c r="Z455">
        <f>IFERROR((INDIRECT("L" &amp; MATCH("Gross Income",B145:B403,0) +144))/(INDIRECT("L" &amp; MATCH("Sales/Revenue",B145:B403,0) +144)), IFERROR((1 - (INDIRECT("L" &amp; MATCH("Cost of Goods Sold*",B145:B403,0) +144))/(INDIRECT("L" &amp; MATCH("Sales/Revenue",B145:B403,0) +144))),(INDIRECT("L" &amp; MATCH("Operating Income",B145:B403,0) +144))/(INDIRECT("L" &amp; MATCH("Sales/Revenue",B145:B403,0) +144))))</f>
        <v/>
      </c>
      <c r="AA455">
        <f>IFERROR((INDIRECT("M" &amp; MATCH("Gross Income",B145:B403,0) +144))/(INDIRECT("M" &amp; MATCH("Sales/Revenue",B145:B403,0) +144)), IFERROR((1 - (INDIRECT("M" &amp; MATCH("Cost of Goods Sold*",B145:B403,0) +144))/(INDIRECT("M" &amp; MATCH("Sales/Revenue",B145:B403,0) +144))),(INDIRECT("M" &amp; MATCH("Operating Income",B145:B403,0) +144))/(INDIRECT("M" &amp; MATCH("Sales/Revenue",B145:B403,0) +144))))</f>
        <v/>
      </c>
      <c r="AB455">
        <f>IFERROR((INDIRECT("N" &amp; MATCH("Gross Income",B145:B403,0) +144))/(INDIRECT("N" &amp; MATCH("Sales/Revenue",B145:B403,0) +144)), IFERROR((1 - (INDIRECT("N" &amp; MATCH("Cost of Goods Sold*",B145:B403,0) +144))/(INDIRECT("N" &amp; MATCH("Sales/Revenue",B145:B403,0) +144))),(INDIRECT("N" &amp; MATCH("Operating Income",B145:B403,0) +144))/(INDIRECT("N" &amp; MATCH("Sales/Revenue",B145:B403,0) +144))))</f>
        <v/>
      </c>
      <c r="AK455">
        <f>"Max " &amp; AK452</f>
        <v/>
      </c>
      <c r="AL455">
        <f>MAX(AK454:AN454)</f>
        <v/>
      </c>
      <c r="AZ455">
        <f>"Item"</f>
        <v/>
      </c>
      <c r="BA455">
        <f>"Key Driver"</f>
        <v/>
      </c>
    </row>
    <row r="456" spans="1:60">
      <c r="X456">
        <f>"Max " &amp; X453</f>
        <v/>
      </c>
      <c r="Y456">
        <f>MAX(X455:AB455)</f>
        <v/>
      </c>
      <c r="AK456">
        <f>AK455 &amp; " Year"</f>
        <v/>
      </c>
      <c r="AL456">
        <f>IF(MATCH(AL455,AK454:AN454,0)=1,AK453,IF(MATCH(AL455,AK454:AN454,0)=2,AL453,IF(MATCH(AL455,AK454:AN454,0)=3,AM453,AN453)))</f>
        <v/>
      </c>
      <c r="AZ456">
        <f>C528</f>
        <v/>
      </c>
      <c r="BA456">
        <f>L528</f>
        <v/>
      </c>
    </row>
    <row r="457" spans="1:60">
      <c r="X457">
        <f>X456 &amp; " Year"</f>
        <v/>
      </c>
      <c r="Y457">
        <f>VALUE(X454)+MATCH(Y456,X455:AB455,0)-1</f>
        <v/>
      </c>
      <c r="AK457">
        <f>"Min " &amp; AK452</f>
        <v/>
      </c>
      <c r="AL457">
        <f>MIN(AK454:AN454)</f>
        <v/>
      </c>
      <c r="AZ457">
        <f>C529</f>
        <v/>
      </c>
      <c r="BA457">
        <f>L529</f>
        <v/>
      </c>
    </row>
    <row r="458" spans="1:60">
      <c r="X458">
        <f>"Min " &amp; X453</f>
        <v/>
      </c>
      <c r="Y458">
        <f>MIN(X455:AB455)</f>
        <v/>
      </c>
      <c r="AK458">
        <f>AK457 &amp; " Year"</f>
        <v/>
      </c>
      <c r="AL458">
        <f>IF(MATCH(AL457,AK454:AN454,0)=1,AK453,IF(MATCH(AL457,AK454:AN454,0)=2,AL453,IF(MATCH(AL457,AK454:AN454,0)=3,AM453,AN453)))</f>
        <v/>
      </c>
    </row>
    <row r="459" spans="1:60">
      <c r="X459">
        <f>X458 &amp; " Year"</f>
        <v/>
      </c>
      <c r="Y459">
        <f>VALUE(X454)+MATCH(Y458,X455:AB455,0)-1</f>
        <v/>
      </c>
      <c r="AZ459">
        <f>C540</f>
        <v/>
      </c>
    </row>
    <row r="460" spans="1:60">
      <c r="Q460">
        <f>"Operating Margin"</f>
        <v/>
      </c>
    </row>
    <row r="461" spans="1:60">
      <c r="Q461">
        <f>D476</f>
        <v/>
      </c>
      <c r="R461">
        <f>E476</f>
        <v/>
      </c>
      <c r="S461">
        <f>F476</f>
        <v/>
      </c>
      <c r="T461">
        <f>G476</f>
        <v/>
      </c>
      <c r="U461">
        <f>H476</f>
        <v/>
      </c>
      <c r="X461">
        <f>"SGA / Sales"</f>
        <v/>
      </c>
      <c r="AE461">
        <f>"Change in Operating Margin"</f>
        <v/>
      </c>
      <c r="AK461">
        <f>"Change in SGA / Sales"</f>
        <v/>
      </c>
    </row>
    <row r="462" spans="1:60">
      <c r="Q462">
        <f>X455-X463-X471</f>
        <v/>
      </c>
      <c r="R462">
        <f>Y455-Y463-Y471</f>
        <v/>
      </c>
      <c r="S462">
        <f>Z455-Z463-Z471</f>
        <v/>
      </c>
      <c r="T462">
        <f>AA455-AA463-AA471</f>
        <v/>
      </c>
      <c r="U462">
        <f>AB455-AB463-AB471</f>
        <v/>
      </c>
      <c r="X462">
        <f>D476</f>
        <v/>
      </c>
      <c r="Y462">
        <f>E476</f>
        <v/>
      </c>
      <c r="Z462">
        <f>F476</f>
        <v/>
      </c>
      <c r="AA462">
        <f>G476</f>
        <v/>
      </c>
      <c r="AB462">
        <f>H476</f>
        <v/>
      </c>
      <c r="AE462">
        <f>K476</f>
        <v/>
      </c>
      <c r="AF462">
        <f>L476</f>
        <v/>
      </c>
      <c r="AG462">
        <f>M476</f>
        <v/>
      </c>
      <c r="AH462">
        <f>N476</f>
        <v/>
      </c>
      <c r="AK462">
        <f>K476</f>
        <v/>
      </c>
      <c r="AL462">
        <f>L476</f>
        <v/>
      </c>
      <c r="AM462">
        <f>M476</f>
        <v/>
      </c>
      <c r="AN462">
        <f>N476</f>
        <v/>
      </c>
    </row>
    <row r="463" spans="1:60">
      <c r="Q463">
        <f>"Max " &amp; Q460</f>
        <v/>
      </c>
      <c r="R463">
        <f>MAX(Q462:U462)</f>
        <v/>
      </c>
      <c r="S463">
        <f>"GM Effect on Max"</f>
        <v/>
      </c>
      <c r="T463">
        <f>IF(R464=Y457,"Max OM in same year as Max GM","Inconclusive Effect")</f>
        <v/>
      </c>
      <c r="U463">
        <f>"Correlation with GM"</f>
        <v/>
      </c>
      <c r="V463">
        <f>CORREL(Q462:U462,X455:AB455)</f>
        <v/>
      </c>
      <c r="X463">
        <f>(INDIRECT("J" &amp; MATCH("SG&amp;A Expense",B145:B403,0) +144))/(INDIRECT("J" &amp; MATCH("Sales/Revenue",B145:B403,0) +144))</f>
        <v/>
      </c>
      <c r="Y463">
        <f>(INDIRECT("K" &amp; MATCH("SG&amp;A Expense",B145:B403,0) +144))/(INDIRECT("K" &amp; MATCH("Sales/Revenue",B145:B403,0) +144))</f>
        <v/>
      </c>
      <c r="Z463">
        <f>(INDIRECT("L" &amp; MATCH("SG&amp;A Expense",B145:B403,0) +144))/(INDIRECT("L" &amp; MATCH("Sales/Revenue",B145:B403,0) +144))</f>
        <v/>
      </c>
      <c r="AA463">
        <f>(INDIRECT("M" &amp; MATCH("SG&amp;A Expense",B145:B403,0) +144))/(INDIRECT("M" &amp; MATCH("Sales/Revenue",B145:B403,0) +144))</f>
        <v/>
      </c>
      <c r="AB463">
        <f>(INDIRECT("N" &amp; MATCH("SG&amp;A Expense",B145:B403,0) +144))/(INDIRECT("N" &amp; MATCH("Sales/Revenue",B145:B403,0) +144))</f>
        <v/>
      </c>
      <c r="AE463">
        <f>R462-Q462</f>
        <v/>
      </c>
      <c r="AF463">
        <f>S462-R462</f>
        <v/>
      </c>
      <c r="AG463">
        <f>T462-S462</f>
        <v/>
      </c>
      <c r="AH463">
        <f>U462-T462</f>
        <v/>
      </c>
      <c r="AK463">
        <f>Y463-X463</f>
        <v/>
      </c>
      <c r="AL463">
        <f>Z463-Y463</f>
        <v/>
      </c>
      <c r="AM463">
        <f>AA463-Z463</f>
        <v/>
      </c>
      <c r="AN463">
        <f>AB463-AA463</f>
        <v/>
      </c>
    </row>
    <row r="464" spans="1:60">
      <c r="Q464">
        <f>Q463 &amp; " Year"</f>
        <v/>
      </c>
      <c r="R464">
        <f>VALUE(Q461)+MATCH(R463,Q462:U462,0)-1</f>
        <v/>
      </c>
      <c r="S464">
        <f>"SGA Effect on Max"</f>
        <v/>
      </c>
      <c r="T464">
        <f>IF(R464=Y467,"Max OM in same year as Min SGA","Inconclusive Effect")</f>
        <v/>
      </c>
      <c r="U464">
        <f>"Correlation with SGA"</f>
        <v/>
      </c>
      <c r="V464">
        <f>CORREL(Q462:U462,X463:AB463)</f>
        <v/>
      </c>
      <c r="X464">
        <f>"Max " &amp; X461</f>
        <v/>
      </c>
      <c r="Y464">
        <f>MAX(X463:AB463)</f>
        <v/>
      </c>
      <c r="AE464">
        <f>"Max " &amp; AE461</f>
        <v/>
      </c>
      <c r="AF464">
        <f>MAX(AE463:AH463)</f>
        <v/>
      </c>
      <c r="AK464">
        <f>"Max " &amp; AK461</f>
        <v/>
      </c>
      <c r="AL464">
        <f>MAX(AK463:AN463)</f>
        <v/>
      </c>
    </row>
    <row r="465" spans="1:60">
      <c r="J465">
        <f>"EOY Pretax ROIC"</f>
        <v/>
      </c>
      <c r="Q465">
        <f>"Min " &amp; Q460</f>
        <v/>
      </c>
      <c r="R465">
        <f>MIN(Q462:U462)</f>
        <v/>
      </c>
      <c r="S465">
        <f>"Dep Effect on Max"</f>
        <v/>
      </c>
      <c r="T465">
        <f>IF(R464=Y475,"Max OM in same year as Min Depr","Inconclusive Effect")</f>
        <v/>
      </c>
      <c r="U465">
        <f>"Correlation with Dep"</f>
        <v/>
      </c>
      <c r="V465">
        <f>CORREL(Q462:U462,X471:AB471)</f>
        <v/>
      </c>
      <c r="X465">
        <f>X464 &amp; " Year"</f>
        <v/>
      </c>
      <c r="Y465">
        <f>VALUE(X462)+MATCH(Y464,X463:AB463,0)-1</f>
        <v/>
      </c>
      <c r="AE465">
        <f>AE464 &amp; " Year"</f>
        <v/>
      </c>
      <c r="AF465">
        <f>IF(MATCH(AF464,AE463:AH463,0)=1,AE462,IF(MATCH(AF464,AE463:AH463,0)=2,AF462,IF(MATCH(AF464,AE463:AH463,0)=3,AG462,AH462)))</f>
        <v/>
      </c>
      <c r="AK465">
        <f>AK464 &amp; " Year"</f>
        <v/>
      </c>
      <c r="AL465">
        <f>IF(MATCH(AL464,AK463:AN463,0)=1,AK462,IF(MATCH(AL464,AK463:AN463,0)=2,AL462,IF(MATCH(AL464,AK463:AN463,0)=3,AM462,AN462)))</f>
        <v/>
      </c>
    </row>
    <row r="466" spans="1:60">
      <c r="J466">
        <f>D476</f>
        <v/>
      </c>
      <c r="K466">
        <f>E476</f>
        <v/>
      </c>
      <c r="L466">
        <f>F476</f>
        <v/>
      </c>
      <c r="M466">
        <f>G476</f>
        <v/>
      </c>
      <c r="N466">
        <f>H476</f>
        <v/>
      </c>
      <c r="Q466">
        <f>Q465 &amp; " Year"</f>
        <v/>
      </c>
      <c r="R466">
        <f>VALUE(Q461)+MATCH(R465,Q462:U462,0)-1</f>
        <v/>
      </c>
      <c r="S466">
        <f>"GM Effect on Min"</f>
        <v/>
      </c>
      <c r="T466">
        <f>IF(R466=Y459,"Min OM in same year as Min GM","Inconclusive Effect")</f>
        <v/>
      </c>
      <c r="X466">
        <f>"Min " &amp; X461</f>
        <v/>
      </c>
      <c r="Y466">
        <f>MIN(X463:AB463)</f>
        <v/>
      </c>
      <c r="AE466">
        <f>"Min " &amp; AE461</f>
        <v/>
      </c>
      <c r="AF466">
        <f>MIN(AE463:AH463)</f>
        <v/>
      </c>
      <c r="AK466">
        <f>"Min " &amp; AK461</f>
        <v/>
      </c>
      <c r="AL466">
        <f>MIN(AK463:AN463)</f>
        <v/>
      </c>
    </row>
    <row r="467" spans="1:60">
      <c r="J467">
        <f>Q462*(1/Q490)</f>
        <v/>
      </c>
      <c r="K467">
        <f>R462*(1/R490)</f>
        <v/>
      </c>
      <c r="L467">
        <f>S462*(1/S490)</f>
        <v/>
      </c>
      <c r="M467">
        <f>T462*(1/T490)</f>
        <v/>
      </c>
      <c r="N467">
        <f>U462*(1/U490)</f>
        <v/>
      </c>
      <c r="S467">
        <f>"SGA Effect on Min"</f>
        <v/>
      </c>
      <c r="T467">
        <f>IF(R466=Y465,"Min OM in same year as Max SGA","Inconclusive Effect")</f>
        <v/>
      </c>
      <c r="X467">
        <f>X466 &amp; " Year"</f>
        <v/>
      </c>
      <c r="Y467">
        <f>VALUE(X462)+MATCH(Y466,X463:AB463,0)-1</f>
        <v/>
      </c>
      <c r="AE467">
        <f>AE466 &amp; " Year"</f>
        <v/>
      </c>
      <c r="AF467">
        <f>IF(MATCH(AF466,AE463:AH463,0)=1,AE462,IF(MATCH(AF466,AE463:AH463,0)=2,AF462,IF(MATCH(AF466,AE463:AH463,0)=3,AG462,AH462)))</f>
        <v/>
      </c>
      <c r="AK467">
        <f>AK466 &amp; " Year"</f>
        <v/>
      </c>
      <c r="AL467">
        <f>IF(MATCH(AL466,AK463:AN463,0)=1,AK462,IF(MATCH(AL466,AK463:AN463,0)=2,AL462,IF(MATCH(AL466,AK463:AN463,0)=3,AM462,AN462)))</f>
        <v/>
      </c>
    </row>
    <row r="468" spans="1:60">
      <c r="J468">
        <f>"Max " &amp; J465</f>
        <v/>
      </c>
      <c r="K468">
        <f>MAX(J467:N467)</f>
        <v/>
      </c>
      <c r="L468">
        <f>"OM Effect on Max"</f>
        <v/>
      </c>
      <c r="M468">
        <f>IF(K469=R464,"Max ROIC in same year as Max OM","Inconclusive Effect")</f>
        <v/>
      </c>
      <c r="N468">
        <f>"Correlation with OM"</f>
        <v/>
      </c>
      <c r="O468">
        <f>CORREL(J467:N467,Q462:U462)</f>
        <v/>
      </c>
      <c r="S468">
        <f>"Dep Effect on Min"</f>
        <v/>
      </c>
      <c r="T468">
        <f>IF(R466=Y473,"Min OM in same year as Max Dep","Inconclusive Effect")</f>
        <v/>
      </c>
    </row>
    <row r="469" spans="1:60">
      <c r="J469">
        <f>J468 &amp; " Year"</f>
        <v/>
      </c>
      <c r="K469">
        <f>VALUE(J466)+MATCH(K468,J467:N467,0)-1</f>
        <v/>
      </c>
      <c r="L469">
        <f>"IC Effect on Max"</f>
        <v/>
      </c>
      <c r="M469">
        <f>IF(K469=R494,"Max ROIC in same year as Min IC","Inconclusive Effect")</f>
        <v/>
      </c>
      <c r="N469">
        <f>"Correlation with IC"</f>
        <v/>
      </c>
      <c r="O469">
        <f>CORREL(J467:N467,Q490:U490)</f>
        <v/>
      </c>
      <c r="X469">
        <f>"Depreciation / Sales"</f>
        <v/>
      </c>
    </row>
    <row r="470" spans="1:60">
      <c r="J470">
        <f>"Min " &amp; J465</f>
        <v/>
      </c>
      <c r="K470">
        <f>MIN(J467:N467)</f>
        <v/>
      </c>
      <c r="L470">
        <f>"OM Effect on Min"</f>
        <v/>
      </c>
      <c r="M470">
        <f>IF(K471=R466,"Min ROIC in same year as Min OM","Inconclusive Effect")</f>
        <v/>
      </c>
      <c r="Q470">
        <f>"Change in EOY Pretax ROIC"</f>
        <v/>
      </c>
      <c r="X470">
        <f>D476</f>
        <v/>
      </c>
      <c r="Y470">
        <f>E476</f>
        <v/>
      </c>
      <c r="Z470">
        <f>F476</f>
        <v/>
      </c>
      <c r="AA470">
        <f>G476</f>
        <v/>
      </c>
      <c r="AB470">
        <f>H476</f>
        <v/>
      </c>
    </row>
    <row r="471" spans="1:60">
      <c r="J471">
        <f>J470 &amp; " Year"</f>
        <v/>
      </c>
      <c r="K471">
        <f>VALUE(J466)+MATCH(K470,J467:N467,0)-1</f>
        <v/>
      </c>
      <c r="L471">
        <f>"IC Effect on Min"</f>
        <v/>
      </c>
      <c r="M471">
        <f>IF(K471=R492,"Min ROIC in same year as Max IC","Inconclusive Effect")</f>
        <v/>
      </c>
      <c r="Q471">
        <f>K476</f>
        <v/>
      </c>
      <c r="R471">
        <f>L476</f>
        <v/>
      </c>
      <c r="S471">
        <f>M476</f>
        <v/>
      </c>
      <c r="T471">
        <f>N476</f>
        <v/>
      </c>
      <c r="X471">
        <f>(INDIRECT("J" &amp; MATCH("Depreciation &amp; Amortization Expense",B145:B403,0) +144))/(INDIRECT("J" &amp; MATCH("Sales/Revenue",B145:B403,0) +144))</f>
        <v/>
      </c>
      <c r="Y471">
        <f>(INDIRECT("K" &amp; MATCH("Depreciation &amp; Amortization Expense",B145:B403,0) +144))/(INDIRECT("K" &amp; MATCH("Sales/Revenue",B145:B403,0) +144))</f>
        <v/>
      </c>
      <c r="Z471">
        <f>(INDIRECT("L" &amp; MATCH("Depreciation &amp; Amortization Expense",B145:B403,0) +144))/(INDIRECT("L" &amp; MATCH("Sales/Revenue",B145:B403,0) +144))</f>
        <v/>
      </c>
      <c r="AA471">
        <f>(INDIRECT("M" &amp; MATCH("Depreciation &amp; Amortization Expense",B145:B403,0) +144))/(INDIRECT("M" &amp; MATCH("Sales/Revenue",B145:B403,0) +144))</f>
        <v/>
      </c>
      <c r="AB471">
        <f>(INDIRECT("N" &amp; MATCH("Depreciation &amp; Amortization Expense",B145:B403,0) +144))/(INDIRECT("N" &amp; MATCH("Sales/Revenue",B145:B403,0) +144))</f>
        <v/>
      </c>
    </row>
    <row r="472" spans="1:60">
      <c r="Q472">
        <f>K467-J467</f>
        <v/>
      </c>
      <c r="R472">
        <f>L467-K467</f>
        <v/>
      </c>
      <c r="S472">
        <f>M467-L467</f>
        <v/>
      </c>
      <c r="T472">
        <f>N467-M467</f>
        <v/>
      </c>
      <c r="X472">
        <f>"Max " &amp; X469</f>
        <v/>
      </c>
      <c r="Y472">
        <f>MAX(X471:AB471)</f>
        <v/>
      </c>
      <c r="AK472">
        <f>"Change in Depreciation / Sales"</f>
        <v/>
      </c>
    </row>
    <row r="473" spans="1:60">
      <c r="Q473">
        <f>"Max " &amp; Q470</f>
        <v/>
      </c>
      <c r="R473">
        <f>MAX(Q472:T472)</f>
        <v/>
      </c>
      <c r="X473">
        <f>X472 &amp; " Year"</f>
        <v/>
      </c>
      <c r="Y473">
        <f>VALUE(X470)+MATCH(Y472,X471:AB471,0)-1</f>
        <v/>
      </c>
      <c r="AK473">
        <f>K476</f>
        <v/>
      </c>
      <c r="AL473">
        <f>L476</f>
        <v/>
      </c>
      <c r="AM473">
        <f>M476</f>
        <v/>
      </c>
      <c r="AN473">
        <f>N476</f>
        <v/>
      </c>
    </row>
    <row r="474" spans="1:60">
      <c r="Q474">
        <f>Q473 &amp; " Year"</f>
        <v/>
      </c>
      <c r="R474">
        <f>IF(MATCH(R473,Q472:T472,0)=1,Q471,IF(MATCH(R473,Q472:T472,0)=2,R471,IF(MATCH(R473,Q472:T472,0)=3,S471,T471)))</f>
        <v/>
      </c>
      <c r="X474">
        <f>"Min " &amp; X469</f>
        <v/>
      </c>
      <c r="Y474">
        <f>MIN(X471:AB471)</f>
        <v/>
      </c>
      <c r="AK474">
        <f>Y471-X471</f>
        <v/>
      </c>
      <c r="AL474">
        <f>Z471-Y471</f>
        <v/>
      </c>
      <c r="AM474">
        <f>AA471-Z471</f>
        <v/>
      </c>
      <c r="AN474">
        <f>AB471-AA471</f>
        <v/>
      </c>
    </row>
    <row r="475" spans="1:60">
      <c r="D475">
        <f>"EOY ROIC"</f>
        <v/>
      </c>
      <c r="K475">
        <f>"Change in EOY ROIC"</f>
        <v/>
      </c>
      <c r="Q475">
        <f>"Min " &amp; Q470</f>
        <v/>
      </c>
      <c r="R475">
        <f>MIN(Q472:T472)</f>
        <v/>
      </c>
      <c r="X475">
        <f>X474 &amp; " Year"</f>
        <v/>
      </c>
      <c r="Y475">
        <f>VALUE(X470)+MATCH(Y474,X471:AB471,0)-1</f>
        <v/>
      </c>
      <c r="AK475">
        <f>"Max " &amp; AK472</f>
        <v/>
      </c>
      <c r="AL475">
        <f>MAX(AK474:AN474)</f>
        <v/>
      </c>
    </row>
    <row r="476" spans="1:60">
      <c r="D476">
        <f>C144</f>
        <v/>
      </c>
      <c r="E476">
        <f>D144</f>
        <v/>
      </c>
      <c r="F476">
        <f>E144</f>
        <v/>
      </c>
      <c r="G476">
        <f>F144</f>
        <v/>
      </c>
      <c r="H476">
        <f>G144</f>
        <v/>
      </c>
      <c r="K476">
        <f>RIGHT(D476,2) &amp; "-" &amp; RIGHT(E476,2)</f>
        <v/>
      </c>
      <c r="L476">
        <f>RIGHT(E476,2) &amp; "-" &amp; RIGHT(F476,2)</f>
        <v/>
      </c>
      <c r="M476">
        <f>RIGHT(F476,2) &amp; "-" &amp; RIGHT(G476,2)</f>
        <v/>
      </c>
      <c r="N476">
        <f>RIGHT(G476,2) &amp; "-" &amp; RIGHT(H476,2)</f>
        <v/>
      </c>
      <c r="Q476">
        <f>Q475 &amp; " Year"</f>
        <v/>
      </c>
      <c r="R476">
        <f>IF(MATCH(R475,Q472:T472,0)=1,Q471,IF(MATCH(R475,Q472:T472,0)=2,R471,IF(MATCH(R475,Q472:T472,0)=3,S471,T471)))</f>
        <v/>
      </c>
      <c r="AK476">
        <f>AK475 &amp; " Year"</f>
        <v/>
      </c>
      <c r="AL476">
        <f>IF(MATCH(AL475,AK474:AN474,0)=1,AK473,IF(MATCH(AL475,AK474:AN474,0)=2,AL473,IF(MATCH(AL475,AK474:AN474,0)=3,AM473,AN473)))</f>
        <v/>
      </c>
    </row>
    <row r="477" spans="1:60">
      <c r="D477">
        <f>J467*(1-J487)</f>
        <v/>
      </c>
      <c r="E477">
        <f>K467*(1-K487)</f>
        <v/>
      </c>
      <c r="F477">
        <f>L467*(1-L487)</f>
        <v/>
      </c>
      <c r="G477">
        <f>M467*(1-M487)</f>
        <v/>
      </c>
      <c r="H477">
        <f>N467*(1-N487)</f>
        <v/>
      </c>
      <c r="K477">
        <f>E477-D477</f>
        <v/>
      </c>
      <c r="L477">
        <f>F477-E477</f>
        <v/>
      </c>
      <c r="M477">
        <f>G477-F477</f>
        <v/>
      </c>
      <c r="N477">
        <f>H477-G477</f>
        <v/>
      </c>
      <c r="AK477">
        <f>"Min " &amp; AK472</f>
        <v/>
      </c>
      <c r="AL477">
        <f>MIN(AK474:AN474)</f>
        <v/>
      </c>
    </row>
    <row r="478" spans="1:60">
      <c r="D478">
        <f>"Max " &amp; D475</f>
        <v/>
      </c>
      <c r="E478">
        <f>MAX(D477:H477)</f>
        <v/>
      </c>
      <c r="F478">
        <f>"Cash Tax  Effect on Max"</f>
        <v/>
      </c>
      <c r="G478">
        <f>IF(E479=K491,"Max ROIC in same year as Min Cash Tax","Inconclusive Effect")</f>
        <v/>
      </c>
      <c r="K478">
        <f>"Max " &amp; K475</f>
        <v/>
      </c>
      <c r="L478">
        <f>MAX(K477:N477)</f>
        <v/>
      </c>
      <c r="AK478">
        <f>AK477 &amp; " Year"</f>
        <v/>
      </c>
      <c r="AL478">
        <f>IF(MATCH(AL477,AK474:AN474,0)=1,AK473,IF(MATCH(AL477,AK474:AN474,0)=2,AL473,IF(MATCH(AL477,AK474:AN474,0)=3,AM473,AN473)))</f>
        <v/>
      </c>
    </row>
    <row r="479" spans="1:60">
      <c r="D479">
        <f>D478 &amp; " Year"</f>
        <v/>
      </c>
      <c r="E479">
        <f>VALUE(D476)+MATCH(E478,D477:H477,0)-1</f>
        <v/>
      </c>
      <c r="K479">
        <f>K478 &amp; " Year"</f>
        <v/>
      </c>
      <c r="L479">
        <f>IF(MATCH(L478,K477:N477,0)=1,K476,IF(MATCH(L478,K477:N477,0)=2,L476,IF(MATCH(L478,K477:N477,0)=3,M476,N476)))</f>
        <v/>
      </c>
      <c r="Q479">
        <f>"Change in Cash Tax Rate"</f>
        <v/>
      </c>
    </row>
    <row r="480" spans="1:60">
      <c r="D480">
        <f>"Min " &amp; D475</f>
        <v/>
      </c>
      <c r="E480">
        <f>MIN(D477:H477)</f>
        <v/>
      </c>
      <c r="F480">
        <f>"Cash Tax  Effect on Min"</f>
        <v/>
      </c>
      <c r="G480">
        <f>IF(E481=K489,"Min ROIC in same year as Max Cash Tax","Inconclusive Effect")</f>
        <v/>
      </c>
      <c r="K480">
        <f>"Min " &amp; K475</f>
        <v/>
      </c>
      <c r="L480">
        <f>MIN(K477:N477)</f>
        <v/>
      </c>
      <c r="Q480">
        <f>K476</f>
        <v/>
      </c>
      <c r="R480">
        <f>L476</f>
        <v/>
      </c>
      <c r="S480">
        <f>M476</f>
        <v/>
      </c>
      <c r="T480">
        <f>N476</f>
        <v/>
      </c>
    </row>
    <row r="481" spans="1:60">
      <c r="D481">
        <f>D480 &amp; " Year"</f>
        <v/>
      </c>
      <c r="E481">
        <f>VALUE(D476)+MATCH(E480,D477:H477,0)-1</f>
        <v/>
      </c>
      <c r="K481">
        <f>K480 &amp; " Year"</f>
        <v/>
      </c>
      <c r="L481">
        <f>IF(MATCH(L480,K477:N477,0)=1,K476,IF(MATCH(L480,K477:N477,0)=2,L476,IF(MATCH(L480,K477:N477,0)=3,M476,N476)))</f>
        <v/>
      </c>
      <c r="Q481">
        <f>K487-J487</f>
        <v/>
      </c>
      <c r="R481">
        <f>L487-K487</f>
        <v/>
      </c>
      <c r="S481">
        <f>M487-L487</f>
        <v/>
      </c>
      <c r="T481">
        <f>N487-M487</f>
        <v/>
      </c>
      <c r="X481">
        <f>"Op WC / Sales"</f>
        <v/>
      </c>
    </row>
    <row r="482" spans="1:60">
      <c r="D482">
        <f>"Correlation with OM"</f>
        <v/>
      </c>
      <c r="E482">
        <f>CORREL(D477:H477,Q462:U462)</f>
        <v/>
      </c>
      <c r="Q482">
        <f>"Max " &amp; Q479</f>
        <v/>
      </c>
      <c r="R482">
        <f>MAX(Q481:T481)</f>
        <v/>
      </c>
      <c r="X482">
        <f>D476</f>
        <v/>
      </c>
      <c r="Y482">
        <f>E476</f>
        <v/>
      </c>
      <c r="Z482">
        <f>F476</f>
        <v/>
      </c>
      <c r="AA482">
        <f>G476</f>
        <v/>
      </c>
      <c r="AB482">
        <f>H476</f>
        <v/>
      </c>
      <c r="AK482">
        <f>"Change in Op WC / Sales"</f>
        <v/>
      </c>
    </row>
    <row r="483" spans="1:60">
      <c r="D483">
        <f>"Correlation with IC"</f>
        <v/>
      </c>
      <c r="E483">
        <f>CORREL(D477:H477,Q490:U490)</f>
        <v/>
      </c>
      <c r="Q483">
        <f>Q482 &amp; " Year"</f>
        <v/>
      </c>
      <c r="R483">
        <f>IF(MATCH(R482,Q481:T481,0)=1,Q480,IF(MATCH(R482,Q481:T481,0)=2,R480,IF(MATCH(R482,Q481:T481,0)=3,S480,T480)))</f>
        <v/>
      </c>
      <c r="X483">
        <f>(INDIRECT("J" &amp; MATCH("Total Current Assets",B145:B403,0) +144) - INDIRECT("J" &amp; MATCH("Total Current Liabilities",B145:B403,0) +144))/(INDIRECT("J" &amp; MATCH("Sales/Revenue",B145:B403,0) +144))</f>
        <v/>
      </c>
      <c r="Y483">
        <f>(INDIRECT("K" &amp; MATCH("Total Current Assets",B145:B403,0) +144) - INDIRECT("K" &amp; MATCH("Total Current Liabilities",B145:B403,0) +144))/(INDIRECT("K" &amp; MATCH("Sales/Revenue",B145:B403,0) +144))</f>
        <v/>
      </c>
      <c r="Z483">
        <f>(INDIRECT("L" &amp; MATCH("Total Current Assets",B145:B403,0) +144) - INDIRECT("L" &amp; MATCH("Total Current Liabilities",B145:B403,0) +144))/(INDIRECT("L" &amp; MATCH("Sales/Revenue",B145:B403,0) +144))</f>
        <v/>
      </c>
      <c r="AA483">
        <f>(INDIRECT("M" &amp; MATCH("Total Current Assets",B145:B403,0) +144) - INDIRECT("M" &amp; MATCH("Total Current Liabilities",B145:B403,0) +144))/(INDIRECT("M" &amp; MATCH("Sales/Revenue",B145:B403,0) +144))</f>
        <v/>
      </c>
      <c r="AB483">
        <f>(INDIRECT("N" &amp; MATCH("Total Current Assets",B145:B403,0) +144) - INDIRECT("N" &amp; MATCH("Total Current Liabilities",B145:B403,0) +144))/(INDIRECT("N" &amp; MATCH("Sales/Revenue",B145:B403,0) +144))</f>
        <v/>
      </c>
      <c r="AK483">
        <f>K476</f>
        <v/>
      </c>
      <c r="AL483">
        <f>L476</f>
        <v/>
      </c>
      <c r="AM483">
        <f>M476</f>
        <v/>
      </c>
      <c r="AN483">
        <f>N476</f>
        <v/>
      </c>
    </row>
    <row r="484" spans="1:60">
      <c r="D484">
        <f>"Correlation with GM"</f>
        <v/>
      </c>
      <c r="E484">
        <f>CORREL(D477:H477,X455:AB455)</f>
        <v/>
      </c>
      <c r="Q484">
        <f>"Min " &amp; Q479</f>
        <v/>
      </c>
      <c r="R484">
        <f>MIN(Q481:T481)</f>
        <v/>
      </c>
      <c r="X484">
        <f>"Max " &amp; X481</f>
        <v/>
      </c>
      <c r="Y484">
        <f>MAX(X483:AB483)</f>
        <v/>
      </c>
      <c r="AK484">
        <f>Y483-X483</f>
        <v/>
      </c>
      <c r="AL484">
        <f>Z483-Y483</f>
        <v/>
      </c>
      <c r="AM484">
        <f>AA483-Z483</f>
        <v/>
      </c>
      <c r="AN484">
        <f>AB483-AA483</f>
        <v/>
      </c>
    </row>
    <row r="485" spans="1:60">
      <c r="D485">
        <f>"Correlation with SGA"</f>
        <v/>
      </c>
      <c r="E485">
        <f>CORREL(D477:H477,X463:AB463)</f>
        <v/>
      </c>
      <c r="J485">
        <f>"Cash Tax Rate"</f>
        <v/>
      </c>
      <c r="Q485">
        <f>Q484 &amp; " Year"</f>
        <v/>
      </c>
      <c r="R485">
        <f>IF(MATCH(R484,Q481:T481,0)=1,Q480,IF(MATCH(R484,Q481:T481,0)=2,R480,IF(MATCH(R484,Q481:T481,0)=3,S480,T480)))</f>
        <v/>
      </c>
      <c r="X485">
        <f>X484 &amp; " Year"</f>
        <v/>
      </c>
      <c r="Y485">
        <f>VALUE(X482)+MATCH(Y484,X483:AB483,0)-1</f>
        <v/>
      </c>
      <c r="AK485">
        <f>"Max " &amp; AK482</f>
        <v/>
      </c>
      <c r="AL485">
        <f>MAX(AK484:AN484)</f>
        <v/>
      </c>
    </row>
    <row r="486" spans="1:60">
      <c r="D486">
        <f>"Correlation with Dep"</f>
        <v/>
      </c>
      <c r="E486">
        <f>CORREL(D477:H477,X471:AB471)</f>
        <v/>
      </c>
      <c r="J486">
        <f>D476</f>
        <v/>
      </c>
      <c r="K486">
        <f>E476</f>
        <v/>
      </c>
      <c r="L486">
        <f>F476</f>
        <v/>
      </c>
      <c r="M486">
        <f>G476</f>
        <v/>
      </c>
      <c r="N486">
        <f>H476</f>
        <v/>
      </c>
      <c r="X486">
        <f>"Min " &amp; X481</f>
        <v/>
      </c>
      <c r="Y486">
        <f>MIN(X483:AB483)</f>
        <v/>
      </c>
      <c r="AK486">
        <f>AK485 &amp; " Year"</f>
        <v/>
      </c>
      <c r="AL486">
        <f>IF(MATCH(AL485,AK484:AN484,0)=1,AK483,IF(MATCH(AL485,AK484:AN484,0)=2,AL483,IF(MATCH(AL485,AK484:AN484,0)=3,AM483,AN483)))</f>
        <v/>
      </c>
    </row>
    <row r="487" spans="1:60">
      <c r="D487">
        <f>"Correlation with Op WC"</f>
        <v/>
      </c>
      <c r="E487">
        <f>CORREL(D477:H477,X483:AB483)</f>
        <v/>
      </c>
      <c r="J487">
        <f>(INDIRECT("J" &amp; MATCH("Income Tax",B145:B403,0) +144))/(INDIRECT("J" &amp; MATCH("Pretax Income",B145:B403,0) +144))</f>
        <v/>
      </c>
      <c r="K487">
        <f>(INDIRECT("K" &amp; MATCH("Income Tax",B145:B403,0) +144))/(INDIRECT("K" &amp; MATCH("Pretax Income",B145:B403,0) +144))</f>
        <v/>
      </c>
      <c r="L487">
        <f>(INDIRECT("L" &amp; MATCH("Income Tax",B145:B403,0) +144))/(INDIRECT("L" &amp; MATCH("Pretax Income",B145:B403,0) +144))</f>
        <v/>
      </c>
      <c r="M487">
        <f>(INDIRECT("M" &amp; MATCH("Income Tax",B145:B403,0) +144))/(INDIRECT("M" &amp; MATCH("Pretax Income",B145:B403,0) +144))</f>
        <v/>
      </c>
      <c r="N487">
        <f>(INDIRECT("N" &amp; MATCH("Income Tax",B145:B403,0) +144))/(INDIRECT("N" &amp; MATCH("Pretax Income",B145:B403,0) +144))</f>
        <v/>
      </c>
      <c r="X487">
        <f>X486 &amp; " Year"</f>
        <v/>
      </c>
      <c r="Y487">
        <f>VALUE(X482)+MATCH(Y486,X483:AB483,0)-1</f>
        <v/>
      </c>
      <c r="AK487">
        <f>"Min " &amp; AK482</f>
        <v/>
      </c>
      <c r="AL487">
        <f>MIN(AK484:AN484)</f>
        <v/>
      </c>
    </row>
    <row r="488" spans="1:60">
      <c r="D488">
        <f>"Correlation with PPE"</f>
        <v/>
      </c>
      <c r="E488">
        <f>CORREL(D477:H477,X491:AB491)</f>
        <v/>
      </c>
      <c r="J488">
        <f>"Max " &amp; J485</f>
        <v/>
      </c>
      <c r="K488">
        <f>MAX(J487:N487)</f>
        <v/>
      </c>
      <c r="Q488">
        <f>"Invested Capital / Sales"</f>
        <v/>
      </c>
      <c r="AK488">
        <f>AK487 &amp; " Year"</f>
        <v/>
      </c>
      <c r="AL488">
        <f>IF(MATCH(AL487,AK484:AN484,0)=1,AK483,IF(MATCH(AL487,AK484:AN484,0)=2,AL483,IF(MATCH(AL487,AK484:AN484,0)=3,AM483,AN483)))</f>
        <v/>
      </c>
    </row>
    <row r="489" spans="1:60">
      <c r="D489">
        <f>"Correlation with Intangibles"</f>
        <v/>
      </c>
      <c r="E489">
        <f>CORREL(D477:H477,X499:AB499)</f>
        <v/>
      </c>
      <c r="J489">
        <f>J488 &amp; " Year"</f>
        <v/>
      </c>
      <c r="K489">
        <f>VALUE(J486)+MATCH(K488,J487:N487,0)-1</f>
        <v/>
      </c>
      <c r="Q489">
        <f>D476</f>
        <v/>
      </c>
      <c r="R489">
        <f>E476</f>
        <v/>
      </c>
      <c r="S489">
        <f>F476</f>
        <v/>
      </c>
      <c r="T489">
        <f>G476</f>
        <v/>
      </c>
      <c r="U489">
        <f>H476</f>
        <v/>
      </c>
      <c r="X489">
        <f>"PPE / Sales"</f>
        <v/>
      </c>
    </row>
    <row r="490" spans="1:60">
      <c r="J490">
        <f>"Min " &amp; J485</f>
        <v/>
      </c>
      <c r="K490">
        <f>MIN(J487:N487)</f>
        <v/>
      </c>
      <c r="Q490">
        <f>SUM(X483,X491,X499)</f>
        <v/>
      </c>
      <c r="R490">
        <f>SUM(Y483,Y491,Y499)</f>
        <v/>
      </c>
      <c r="S490">
        <f>SUM(Z483,Z491,Z499)</f>
        <v/>
      </c>
      <c r="T490">
        <f>SUM(AA483,AA491,AA499)</f>
        <v/>
      </c>
      <c r="U490">
        <f>SUM(AB483,AB491,AB499)</f>
        <v/>
      </c>
      <c r="X490">
        <f>D476</f>
        <v/>
      </c>
      <c r="Y490">
        <f>E476</f>
        <v/>
      </c>
      <c r="Z490">
        <f>F476</f>
        <v/>
      </c>
      <c r="AA490">
        <f>G476</f>
        <v/>
      </c>
      <c r="AB490">
        <f>H476</f>
        <v/>
      </c>
      <c r="AE490">
        <f>"Change in Invested Capital / Sales"</f>
        <v/>
      </c>
      <c r="AK490">
        <f>"Change in PPE / Sales"</f>
        <v/>
      </c>
    </row>
    <row r="491" spans="1:60">
      <c r="J491">
        <f>J490 &amp; " Year"</f>
        <v/>
      </c>
      <c r="K491">
        <f>VALUE(J486)+MATCH(K490,J487:N487,0)-1</f>
        <v/>
      </c>
      <c r="Q491">
        <f>"Max " &amp; Q488</f>
        <v/>
      </c>
      <c r="R491">
        <f>MAX(Q490:U490)</f>
        <v/>
      </c>
      <c r="S491">
        <f>"Op WC Effect on Max"</f>
        <v/>
      </c>
      <c r="T491">
        <f>IF(R492=Y485,"Max IC in same year as Max Op WC","Inconclusive Effect")</f>
        <v/>
      </c>
      <c r="U491">
        <f>"Correlation with Op WC"</f>
        <v/>
      </c>
      <c r="V491">
        <f>CORREL(Q490:U490,X483:AB483)</f>
        <v/>
      </c>
      <c r="X491">
        <f>(INDIRECT("J" &amp; MATCH("Net Property, Plant &amp; Equipment",B145:B403,0) +144))/(INDIRECT("J" &amp; MATCH("Sales/Revenue",B145:B403,0) +144))</f>
        <v/>
      </c>
      <c r="Y491">
        <f>(INDIRECT("K" &amp; MATCH("Net Property, Plant &amp; Equipment",B145:B403,0) +144))/(INDIRECT("K" &amp; MATCH("Sales/Revenue",B145:B403,0) +144))</f>
        <v/>
      </c>
      <c r="Z491">
        <f>(INDIRECT("L" &amp; MATCH("Net Property, Plant &amp; Equipment",B145:B403,0) +144))/(INDIRECT("L" &amp; MATCH("Sales/Revenue",B145:B403,0) +144))</f>
        <v/>
      </c>
      <c r="AA491">
        <f>(INDIRECT("M" &amp; MATCH("Net Property, Plant &amp; Equipment",B145:B403,0) +144))/(INDIRECT("M" &amp; MATCH("Sales/Revenue",B145:B403,0) +144))</f>
        <v/>
      </c>
      <c r="AB491">
        <f>(INDIRECT("N" &amp; MATCH("Net Property, Plant &amp; Equipment",B145:B403,0) +144))/(INDIRECT("N" &amp; MATCH("Sales/Revenue",B145:B403,0) +144))</f>
        <v/>
      </c>
      <c r="AE491">
        <f>K476</f>
        <v/>
      </c>
      <c r="AF491">
        <f>L476</f>
        <v/>
      </c>
      <c r="AG491">
        <f>M476</f>
        <v/>
      </c>
      <c r="AH491">
        <f>N476</f>
        <v/>
      </c>
      <c r="AK491">
        <f>K476</f>
        <v/>
      </c>
      <c r="AL491">
        <f>L476</f>
        <v/>
      </c>
      <c r="AM491">
        <f>M476</f>
        <v/>
      </c>
      <c r="AN491">
        <f>N476</f>
        <v/>
      </c>
    </row>
    <row r="492" spans="1:60">
      <c r="Q492">
        <f>Q491 &amp; " Year"</f>
        <v/>
      </c>
      <c r="R492">
        <f>VALUE(Q489)+MATCH(R491,Q490:U490,0)-1</f>
        <v/>
      </c>
      <c r="S492">
        <f>"PPE Effect on Max"</f>
        <v/>
      </c>
      <c r="T492">
        <f>IF(R492=Y493,"Max IC in same year as Max PPE","Inconclusive Effect")</f>
        <v/>
      </c>
      <c r="U492">
        <f>"Correlation with PPE"</f>
        <v/>
      </c>
      <c r="V492">
        <f>CORREL(Q490:U490,X491:AB491)</f>
        <v/>
      </c>
      <c r="X492">
        <f>"Max " &amp; X489</f>
        <v/>
      </c>
      <c r="Y492">
        <f>MAX(X491:AB491)</f>
        <v/>
      </c>
      <c r="AE492">
        <f>R490-Q490</f>
        <v/>
      </c>
      <c r="AF492">
        <f>S490-R490</f>
        <v/>
      </c>
      <c r="AG492">
        <f>T490-S490</f>
        <v/>
      </c>
      <c r="AH492">
        <f>U490-T490</f>
        <v/>
      </c>
      <c r="AK492">
        <f>Y491-X491</f>
        <v/>
      </c>
      <c r="AL492">
        <f>Z491-Y491</f>
        <v/>
      </c>
      <c r="AM492">
        <f>AA491-Z491</f>
        <v/>
      </c>
      <c r="AN492">
        <f>AB491-AA491</f>
        <v/>
      </c>
    </row>
    <row r="493" spans="1:60">
      <c r="Q493">
        <f>"Min " &amp; Q488</f>
        <v/>
      </c>
      <c r="R493">
        <f>MIN(Q490:U490)</f>
        <v/>
      </c>
      <c r="S493">
        <f>"Intangibles Effect on Max"</f>
        <v/>
      </c>
      <c r="T493">
        <f>IF(R492=Y501,"Max IC in same year as Max Intangibles","Inconclusive Effect")</f>
        <v/>
      </c>
      <c r="U493">
        <f>"Correlation with Intangibles"</f>
        <v/>
      </c>
      <c r="V493">
        <f>CORREL(Q490:U490,X499:AB499)</f>
        <v/>
      </c>
      <c r="X493">
        <f>X492 &amp; " Year"</f>
        <v/>
      </c>
      <c r="Y493">
        <f>VALUE(X490)+MATCH(Y492,X491:AB491,0)-1</f>
        <v/>
      </c>
      <c r="AE493">
        <f>"Max " &amp; AE490</f>
        <v/>
      </c>
      <c r="AF493">
        <f>MAX(AE492:AH492)</f>
        <v/>
      </c>
      <c r="AK493">
        <f>"Max " &amp; AK490</f>
        <v/>
      </c>
      <c r="AL493">
        <f>MAX(AK492:AN492)</f>
        <v/>
      </c>
    </row>
    <row r="494" spans="1:60">
      <c r="Q494">
        <f>Q493 &amp; " Year"</f>
        <v/>
      </c>
      <c r="R494">
        <f>VALUE(Q489)+MATCH(R493,Q490:U490,0)-1</f>
        <v/>
      </c>
      <c r="S494">
        <f>"Op WC Effect on Min"</f>
        <v/>
      </c>
      <c r="T494">
        <f>IF(R494=Y487,"Min IC in same year as Min Op WC","Inconclusive Effect")</f>
        <v/>
      </c>
      <c r="X494">
        <f>"Min " &amp; X489</f>
        <v/>
      </c>
      <c r="Y494">
        <f>MIN(X491:AB491)</f>
        <v/>
      </c>
      <c r="AE494">
        <f>AE493 &amp; " Year"</f>
        <v/>
      </c>
      <c r="AF494">
        <f>IF(MATCH(AF493,AE492:AH492,0)=1,AE491,IF(MATCH(AF493,AE492:AH492,0)=2,AF491,IF(MATCH(AF493,AE492:AH492,0)=3,AG491,AH491)))</f>
        <v/>
      </c>
      <c r="AK494">
        <f>AK493 &amp; " Year"</f>
        <v/>
      </c>
      <c r="AL494">
        <f>IF(MATCH(AL493,AK492:AN492,0)=1,AK491,IF(MATCH(AL493,AK492:AN492,0)=2,AL491,IF(MATCH(AL493,AK492:AN492,0)=3,AM491,AN491)))</f>
        <v/>
      </c>
    </row>
    <row r="495" spans="1:60">
      <c r="S495">
        <f>"PPE Effect on Min"</f>
        <v/>
      </c>
      <c r="T495">
        <f>IF(R494=Y495,"Min IC in same year as Min PPE","Inconclusive Effect")</f>
        <v/>
      </c>
      <c r="X495">
        <f>X494 &amp; " Year"</f>
        <v/>
      </c>
      <c r="Y495">
        <f>VALUE(X490)+MATCH(Y494,X491:AB491,0)-1</f>
        <v/>
      </c>
      <c r="AE495">
        <f>"Min " &amp; AE490</f>
        <v/>
      </c>
      <c r="AF495">
        <f>MIN(AE492:AH492)</f>
        <v/>
      </c>
      <c r="AK495">
        <f>"Min " &amp; AK490</f>
        <v/>
      </c>
      <c r="AL495">
        <f>MIN(AK492:AN492)</f>
        <v/>
      </c>
    </row>
    <row r="496" spans="1:60">
      <c r="S496">
        <f>"Intangibles Effect on Min"</f>
        <v/>
      </c>
      <c r="T496">
        <f>IF(R494=Y503,"Min IC in same year as Min Intangibles","Inconclusive Effect")</f>
        <v/>
      </c>
      <c r="AE496">
        <f>AE495 &amp; " Year"</f>
        <v/>
      </c>
      <c r="AF496">
        <f>IF(MATCH(AF495,AE492:AH492,0)=1,AE491,IF(MATCH(AF495,AE492:AH492,0)=2,AF491,IF(MATCH(AF495,AE492:AH492,0)=3,AG491,AH491)))</f>
        <v/>
      </c>
      <c r="AK496">
        <f>AK495 &amp; " Year"</f>
        <v/>
      </c>
      <c r="AL496">
        <f>IF(MATCH(AL495,AK492:AN492,0)=1,AK491,IF(MATCH(AL495,AK492:AN492,0)=2,AL491,IF(MATCH(AL495,AK492:AN492,0)=3,AM491,AN491)))</f>
        <v/>
      </c>
    </row>
    <row r="497" spans="1:60">
      <c r="X497">
        <f>"Intangibles / Sales"</f>
        <v/>
      </c>
    </row>
    <row r="498" spans="1:60">
      <c r="X498">
        <f>D476</f>
        <v/>
      </c>
      <c r="Y498">
        <f>E476</f>
        <v/>
      </c>
      <c r="Z498">
        <f>F476</f>
        <v/>
      </c>
      <c r="AA498">
        <f>G476</f>
        <v/>
      </c>
      <c r="AB498">
        <f>H476</f>
        <v/>
      </c>
      <c r="AK498">
        <f>"Change in Intagibles / Sales"</f>
        <v/>
      </c>
    </row>
    <row r="499" spans="1:60">
      <c r="X499">
        <f>(INDIRECT("J" &amp; MATCH("Intangible Assets",B145:B403,0) +144))/(INDIRECT("J" &amp; MATCH("Sales/Revenue",B145:B403,0) +144))</f>
        <v/>
      </c>
      <c r="Y499">
        <f>(INDIRECT("K" &amp; MATCH("Intangible Assets",B145:B403,0) +144))/(INDIRECT("K" &amp; MATCH("Sales/Revenue",B145:B403,0) +144))</f>
        <v/>
      </c>
      <c r="Z499">
        <f>(INDIRECT("L" &amp; MATCH("Intangible Assets",B145:B403,0) +144))/(INDIRECT("L" &amp; MATCH("Sales/Revenue",B145:B403,0) +144))</f>
        <v/>
      </c>
      <c r="AA499">
        <f>(INDIRECT("M" &amp; MATCH("Intangible Assets",B145:B403,0) +144))/(INDIRECT("M" &amp; MATCH("Sales/Revenue",B145:B403,0) +144))</f>
        <v/>
      </c>
      <c r="AB499">
        <f>(INDIRECT("N" &amp; MATCH("Intangible Assets",B145:B403,0) +144))/(INDIRECT("N" &amp; MATCH("Sales/Revenue",B145:B403,0) +144))</f>
        <v/>
      </c>
      <c r="AK499">
        <f>K476</f>
        <v/>
      </c>
      <c r="AL499">
        <f>L476</f>
        <v/>
      </c>
      <c r="AM499">
        <f>M476</f>
        <v/>
      </c>
      <c r="AN499">
        <f>N476</f>
        <v/>
      </c>
    </row>
    <row r="500" spans="1:60">
      <c r="X500">
        <f>"Max " &amp; X497</f>
        <v/>
      </c>
      <c r="Y500">
        <f>MAX(X499:AB499)</f>
        <v/>
      </c>
      <c r="AK500">
        <f>Y499-X499</f>
        <v/>
      </c>
      <c r="AL500">
        <f>Z499-Y499</f>
        <v/>
      </c>
      <c r="AM500">
        <f>AA499-Z499</f>
        <v/>
      </c>
      <c r="AN500">
        <f>AB499-AA499</f>
        <v/>
      </c>
    </row>
    <row r="501" spans="1:60">
      <c r="X501">
        <f>X500 &amp; " Year"</f>
        <v/>
      </c>
      <c r="Y501">
        <f>VALUE(X498)+MATCH(Y500,X499:AB499,0)-1</f>
        <v/>
      </c>
      <c r="AK501">
        <f>"Max " &amp; AK498</f>
        <v/>
      </c>
      <c r="AL501">
        <f>MAX(AK500:AN500)</f>
        <v/>
      </c>
    </row>
    <row r="502" spans="1:60">
      <c r="X502">
        <f>"Min " &amp; X497</f>
        <v/>
      </c>
      <c r="Y502">
        <f>MIN(X499:AB499)</f>
        <v/>
      </c>
      <c r="AK502">
        <f>AK501 &amp; " Year"</f>
        <v/>
      </c>
      <c r="AL502">
        <f>IF(MATCH(AL501,AK500:AN500,0)=1,AK499,IF(MATCH(AL501,AK500:AN500,0)=2,AL499,IF(MATCH(AL501,AK500:AN500,0)=3,AM499,AN499)))</f>
        <v/>
      </c>
    </row>
    <row r="503" spans="1:60">
      <c r="X503">
        <f>X502 &amp; " Year"</f>
        <v/>
      </c>
      <c r="Y503">
        <f>VALUE(X498)+MATCH(Y502,X499:AB499,0)-1</f>
        <v/>
      </c>
      <c r="AK503">
        <f>"Min " &amp; AK498</f>
        <v/>
      </c>
      <c r="AL503">
        <f>MIN(AK500:AN500)</f>
        <v/>
      </c>
    </row>
    <row r="504" spans="1:60">
      <c r="AK504">
        <f>AK503 &amp; " Year"</f>
        <v/>
      </c>
      <c r="AL504">
        <f>IF(MATCH(AL503,AK500:AN500,0)=1,AK499,IF(MATCH(AL503,AK500:AN500,0)=2,AL499,IF(MATCH(AL503,AK500:AN500,0)=3,AM499,AN499)))</f>
        <v/>
      </c>
    </row>
    <row r="507" spans="1:60">
      <c r="D507">
        <f>D476</f>
        <v/>
      </c>
      <c r="E507">
        <f>E476</f>
        <v/>
      </c>
      <c r="F507">
        <f>F476</f>
        <v/>
      </c>
      <c r="G507">
        <f>G476</f>
        <v/>
      </c>
      <c r="H507">
        <f>H476</f>
        <v/>
      </c>
      <c r="I507">
        <f>"Average"</f>
        <v/>
      </c>
      <c r="J507">
        <f>"SD"</f>
        <v/>
      </c>
      <c r="K507">
        <f>D507</f>
        <v/>
      </c>
      <c r="L507">
        <f>E507</f>
        <v/>
      </c>
      <c r="M507">
        <f>F507</f>
        <v/>
      </c>
      <c r="N507">
        <f>G507</f>
        <v/>
      </c>
      <c r="O507">
        <f>H507</f>
        <v/>
      </c>
      <c r="P507">
        <f>"Max z Year"</f>
        <v/>
      </c>
    </row>
    <row r="508" spans="1:60">
      <c r="C508">
        <f>D475</f>
        <v/>
      </c>
      <c r="D508">
        <f>D477</f>
        <v/>
      </c>
      <c r="E508">
        <f>E477</f>
        <v/>
      </c>
      <c r="F508">
        <f>F477</f>
        <v/>
      </c>
      <c r="G508">
        <f>G477</f>
        <v/>
      </c>
      <c r="H508">
        <f>H477</f>
        <v/>
      </c>
      <c r="I508">
        <f>AVERAGE(D508:H508)</f>
        <v/>
      </c>
      <c r="J508">
        <f>STDEV(D508:H508)</f>
        <v/>
      </c>
      <c r="K508">
        <f>(D508-I508)/J508</f>
        <v/>
      </c>
      <c r="L508">
        <f>(E508-I508)/J508</f>
        <v/>
      </c>
      <c r="M508">
        <f>(F508-I508)/J508</f>
        <v/>
      </c>
      <c r="N508">
        <f>(G508-I508)/J508</f>
        <v/>
      </c>
      <c r="O508">
        <f>(H508-I508)/J508</f>
        <v/>
      </c>
      <c r="P508">
        <f>K507 + MATCH(IF(MAX(MAX(K508:O508),ABS(MIN(K508:O508)))=ABS(MIN(K508:O508)), MIN(K508:O508),MAX(K508:O508)),K508:O508,0) - 1</f>
        <v/>
      </c>
    </row>
    <row r="509" spans="1:60">
      <c r="C509">
        <f>J465</f>
        <v/>
      </c>
      <c r="D509">
        <f>J467</f>
        <v/>
      </c>
      <c r="E509">
        <f>K467</f>
        <v/>
      </c>
      <c r="F509">
        <f>L467</f>
        <v/>
      </c>
      <c r="G509">
        <f>M467</f>
        <v/>
      </c>
      <c r="H509">
        <f>N467</f>
        <v/>
      </c>
      <c r="I509">
        <f>AVERAGE(D509:H509)</f>
        <v/>
      </c>
      <c r="J509">
        <f>STDEV(D509:H509)</f>
        <v/>
      </c>
      <c r="K509">
        <f>(D509-I509)/J509</f>
        <v/>
      </c>
      <c r="L509">
        <f>(E509-I509)/J509</f>
        <v/>
      </c>
      <c r="M509">
        <f>(F509-I509)/J509</f>
        <v/>
      </c>
      <c r="N509">
        <f>(G509-I509)/J509</f>
        <v/>
      </c>
      <c r="O509">
        <f>(H509-I509)/J509</f>
        <v/>
      </c>
      <c r="P509">
        <f>K507 + MATCH(IF(MAX(MAX(K509:O509),ABS(MIN(K509:O509)))=ABS(MIN(K509:O509)), MIN(K509:O509),MAX(K509:O509)),K509:O509,0) - 1</f>
        <v/>
      </c>
    </row>
    <row r="510" spans="1:60">
      <c r="C510">
        <f>J485</f>
        <v/>
      </c>
      <c r="D510">
        <f>J487</f>
        <v/>
      </c>
      <c r="E510">
        <f>K487</f>
        <v/>
      </c>
      <c r="F510">
        <f>L487</f>
        <v/>
      </c>
      <c r="G510">
        <f>M487</f>
        <v/>
      </c>
      <c r="H510">
        <f>N487</f>
        <v/>
      </c>
      <c r="I510">
        <f>AVERAGE(D510:H510)</f>
        <v/>
      </c>
      <c r="J510">
        <f>STDEV(D510:H510)</f>
        <v/>
      </c>
      <c r="K510">
        <f>(D510-I510)/J510</f>
        <v/>
      </c>
      <c r="L510">
        <f>(E510-I510)/J510</f>
        <v/>
      </c>
      <c r="M510">
        <f>(F510-I510)/J510</f>
        <v/>
      </c>
      <c r="N510">
        <f>(G510-I510)/J510</f>
        <v/>
      </c>
      <c r="O510">
        <f>(H510-I510)/J510</f>
        <v/>
      </c>
      <c r="P510">
        <f>K507 + MATCH(IF(MAX(MAX(K510:O510),ABS(MIN(K510:O510)))=ABS(MIN(K510:O510)), MIN(K510:O510),MAX(K510:O510)),K510:O510,0) - 1</f>
        <v/>
      </c>
    </row>
    <row r="511" spans="1:60">
      <c r="C511">
        <f>Q460</f>
        <v/>
      </c>
      <c r="D511">
        <f>Q462</f>
        <v/>
      </c>
      <c r="E511">
        <f>R462</f>
        <v/>
      </c>
      <c r="F511">
        <f>S462</f>
        <v/>
      </c>
      <c r="G511">
        <f>T462</f>
        <v/>
      </c>
      <c r="H511">
        <f>U462</f>
        <v/>
      </c>
      <c r="I511">
        <f>AVERAGE(D511:H511)</f>
        <v/>
      </c>
      <c r="J511">
        <f>STDEV(D511:H511)</f>
        <v/>
      </c>
      <c r="K511">
        <f>(D511-I511)/J511</f>
        <v/>
      </c>
      <c r="L511">
        <f>(E511-I511)/J511</f>
        <v/>
      </c>
      <c r="M511">
        <f>(F511-I511)/J511</f>
        <v/>
      </c>
      <c r="N511">
        <f>(G511-I511)/J511</f>
        <v/>
      </c>
      <c r="O511">
        <f>(H511-I511)/J511</f>
        <v/>
      </c>
      <c r="P511">
        <f>K507 + MATCH(IF(MAX(MAX(K511:O511),ABS(MIN(K511:O511)))=ABS(MIN(K511:O511)), MIN(K511:O511),MAX(K511:O511)),K511:O511,0) - 1</f>
        <v/>
      </c>
    </row>
    <row r="512" spans="1:60">
      <c r="C512">
        <f>Q488</f>
        <v/>
      </c>
      <c r="D512">
        <f>Q490</f>
        <v/>
      </c>
      <c r="E512">
        <f>R490</f>
        <v/>
      </c>
      <c r="F512">
        <f>S490</f>
        <v/>
      </c>
      <c r="G512">
        <f>T490</f>
        <v/>
      </c>
      <c r="H512">
        <f>U490</f>
        <v/>
      </c>
      <c r="I512">
        <f>AVERAGE(D512:H512)</f>
        <v/>
      </c>
      <c r="J512">
        <f>STDEV(D512:H512)</f>
        <v/>
      </c>
      <c r="K512">
        <f>(D512-I512)/J512</f>
        <v/>
      </c>
      <c r="L512">
        <f>(E512-I512)/J512</f>
        <v/>
      </c>
      <c r="M512">
        <f>(F512-I512)/J512</f>
        <v/>
      </c>
      <c r="N512">
        <f>(G512-I512)/J512</f>
        <v/>
      </c>
      <c r="O512">
        <f>(H512-I512)/J512</f>
        <v/>
      </c>
      <c r="P512">
        <f>K507 + MATCH(IF(MAX(MAX(K512:O512),ABS(MIN(K512:O512)))=ABS(MIN(K512:O512)), MIN(K512:O512),MAX(K512:O512)),K512:O512,0) - 1</f>
        <v/>
      </c>
    </row>
    <row r="513" spans="1:60">
      <c r="C513">
        <f>X453</f>
        <v/>
      </c>
      <c r="D513">
        <f>X455</f>
        <v/>
      </c>
      <c r="E513">
        <f>Y455</f>
        <v/>
      </c>
      <c r="F513">
        <f>Z455</f>
        <v/>
      </c>
      <c r="G513">
        <f>AA455</f>
        <v/>
      </c>
      <c r="H513">
        <f>AB455</f>
        <v/>
      </c>
      <c r="I513">
        <f>AVERAGE(D513:H513)</f>
        <v/>
      </c>
      <c r="J513">
        <f>STDEV(D513:H513)</f>
        <v/>
      </c>
      <c r="K513">
        <f>(D513-I513)/J513</f>
        <v/>
      </c>
      <c r="L513">
        <f>(E513-I513)/J513</f>
        <v/>
      </c>
      <c r="M513">
        <f>(F513-I513)/J513</f>
        <v/>
      </c>
      <c r="N513">
        <f>(G513-I513)/J513</f>
        <v/>
      </c>
      <c r="O513">
        <f>(H513-I513)/J513</f>
        <v/>
      </c>
      <c r="P513">
        <f>K507 + MATCH(IF(MAX(MAX(K513:O513),ABS(MIN(K513:O513)))=ABS(MIN(K513:O513)), MIN(K513:O513),MAX(K513:O513)),K513:O513,0) - 1</f>
        <v/>
      </c>
    </row>
    <row r="514" spans="1:60">
      <c r="C514">
        <f>X461</f>
        <v/>
      </c>
      <c r="D514">
        <f>X463</f>
        <v/>
      </c>
      <c r="E514">
        <f>Y463</f>
        <v/>
      </c>
      <c r="F514">
        <f>Z463</f>
        <v/>
      </c>
      <c r="G514">
        <f>AA463</f>
        <v/>
      </c>
      <c r="H514">
        <f>AB463</f>
        <v/>
      </c>
      <c r="I514">
        <f>AVERAGE(D514:H514)</f>
        <v/>
      </c>
      <c r="J514">
        <f>STDEV(D514:H514)</f>
        <v/>
      </c>
      <c r="K514">
        <f>(D514-I514)/J514</f>
        <v/>
      </c>
      <c r="L514">
        <f>(E514-I514)/J514</f>
        <v/>
      </c>
      <c r="M514">
        <f>(F514-I514)/J514</f>
        <v/>
      </c>
      <c r="N514">
        <f>(G514-I514)/J514</f>
        <v/>
      </c>
      <c r="O514">
        <f>(H514-I514)/J514</f>
        <v/>
      </c>
      <c r="P514">
        <f>K507 + MATCH(IF(MAX(MAX(K514:O514),ABS(MIN(K514:O514)))=ABS(MIN(K514:O514)), MIN(K514:O514),MAX(K514:O514)),K514:O514,0) - 1</f>
        <v/>
      </c>
    </row>
    <row r="515" spans="1:60">
      <c r="C515">
        <f>X469</f>
        <v/>
      </c>
      <c r="D515">
        <f>X471</f>
        <v/>
      </c>
      <c r="E515">
        <f>Y471</f>
        <v/>
      </c>
      <c r="F515">
        <f>Z471</f>
        <v/>
      </c>
      <c r="G515">
        <f>AA471</f>
        <v/>
      </c>
      <c r="H515">
        <f>AB471</f>
        <v/>
      </c>
      <c r="I515">
        <f>AVERAGE(D515:H515)</f>
        <v/>
      </c>
      <c r="J515">
        <f>STDEV(D515:H515)</f>
        <v/>
      </c>
      <c r="K515">
        <f>(D515-I515)/J515</f>
        <v/>
      </c>
      <c r="L515">
        <f>(E515-I515)/J515</f>
        <v/>
      </c>
      <c r="M515">
        <f>(F515-I515)/J515</f>
        <v/>
      </c>
      <c r="N515">
        <f>(G515-I515)/J515</f>
        <v/>
      </c>
      <c r="O515">
        <f>(H515-I515)/J515</f>
        <v/>
      </c>
      <c r="P515">
        <f>K507 + MATCH(IF(MAX(MAX(K515:O515),ABS(MIN(K515:O515)))=ABS(MIN(K515:O515)), MIN(K515:O515),MAX(K515:O515)),K515:O515,0) - 1</f>
        <v/>
      </c>
    </row>
    <row r="516" spans="1:60">
      <c r="C516">
        <f>X481</f>
        <v/>
      </c>
      <c r="D516">
        <f>X483</f>
        <v/>
      </c>
      <c r="E516">
        <f>Y483</f>
        <v/>
      </c>
      <c r="F516">
        <f>Z483</f>
        <v/>
      </c>
      <c r="G516">
        <f>AA483</f>
        <v/>
      </c>
      <c r="H516">
        <f>AB483</f>
        <v/>
      </c>
      <c r="I516">
        <f>AVERAGE(D516:H516)</f>
        <v/>
      </c>
      <c r="J516">
        <f>STDEV(D516:H516)</f>
        <v/>
      </c>
      <c r="K516">
        <f>(D516-I516)/J516</f>
        <v/>
      </c>
      <c r="L516">
        <f>(E516-I516)/J516</f>
        <v/>
      </c>
      <c r="M516">
        <f>(F516-I516)/J516</f>
        <v/>
      </c>
      <c r="N516">
        <f>(G516-I516)/J516</f>
        <v/>
      </c>
      <c r="O516">
        <f>(H516-I516)/J516</f>
        <v/>
      </c>
      <c r="P516">
        <f>K507 + MATCH(IF(MAX(MAX(K516:O516),ABS(MIN(K516:O516)))=ABS(MIN(K516:O516)), MIN(K516:O516),MAX(K516:O516)),K516:O516,0) - 1</f>
        <v/>
      </c>
    </row>
    <row r="517" spans="1:60">
      <c r="C517">
        <f>X489</f>
        <v/>
      </c>
      <c r="D517">
        <f>X491</f>
        <v/>
      </c>
      <c r="E517">
        <f>Y491</f>
        <v/>
      </c>
      <c r="F517">
        <f>Z491</f>
        <v/>
      </c>
      <c r="G517">
        <f>AA491</f>
        <v/>
      </c>
      <c r="H517">
        <f>AB491</f>
        <v/>
      </c>
      <c r="I517">
        <f>AVERAGE(D517:H517)</f>
        <v/>
      </c>
      <c r="J517">
        <f>STDEV(D517:H517)</f>
        <v/>
      </c>
      <c r="K517">
        <f>(D517-I517)/J517</f>
        <v/>
      </c>
      <c r="L517">
        <f>(E517-I517)/J517</f>
        <v/>
      </c>
      <c r="M517">
        <f>(F517-I517)/J517</f>
        <v/>
      </c>
      <c r="N517">
        <f>(G517-I517)/J517</f>
        <v/>
      </c>
      <c r="O517">
        <f>(H517-I517)/J517</f>
        <v/>
      </c>
      <c r="P517">
        <f>K507 + MATCH(IF(MAX(MAX(K517:O517),ABS(MIN(K517:O517)))=ABS(MIN(K517:O517)), MIN(K517:O517),MAX(K517:O517)),K517:O517,0) - 1</f>
        <v/>
      </c>
    </row>
    <row r="518" spans="1:60">
      <c r="C518">
        <f>X497</f>
        <v/>
      </c>
      <c r="D518">
        <f>X499</f>
        <v/>
      </c>
      <c r="E518">
        <f>Y499</f>
        <v/>
      </c>
      <c r="F518">
        <f>Z499</f>
        <v/>
      </c>
      <c r="G518">
        <f>AA499</f>
        <v/>
      </c>
      <c r="H518">
        <f>AB499</f>
        <v/>
      </c>
      <c r="I518">
        <f>AVERAGE(D518:H518)</f>
        <v/>
      </c>
      <c r="J518">
        <f>STDEV(D518:H518)</f>
        <v/>
      </c>
      <c r="K518">
        <f>(D518-I518)/J518</f>
        <v/>
      </c>
      <c r="L518">
        <f>(E518-I518)/J518</f>
        <v/>
      </c>
      <c r="M518">
        <f>(F518-I518)/J518</f>
        <v/>
      </c>
      <c r="N518">
        <f>(G518-I518)/J518</f>
        <v/>
      </c>
      <c r="O518">
        <f>(H518-I518)/J518</f>
        <v/>
      </c>
      <c r="P518">
        <f>K507 + MATCH(IF(MAX(MAX(K518:O518),ABS(MIN(K518:O518)))=ABS(MIN(K518:O518)), MIN(K518:O518),MAX(K518:O518)),K518:O518,0) - 1</f>
        <v/>
      </c>
    </row>
    <row r="519" spans="1:60">
      <c r="I519">
        <f>"Max SD"</f>
        <v/>
      </c>
      <c r="J519">
        <f>MAX(J508:J518)</f>
        <v/>
      </c>
    </row>
    <row r="520" spans="1:60">
      <c r="I520">
        <f>"Max SD Item"</f>
        <v/>
      </c>
      <c r="J520">
        <f>INDIRECT("C" &amp; 507 + MATCH(J519,J508:J518,0))</f>
        <v/>
      </c>
    </row>
    <row r="521" spans="1:60">
      <c r="I521">
        <f>"Min SD"</f>
        <v/>
      </c>
      <c r="J521">
        <f>MIN(J508:J518)</f>
        <v/>
      </c>
    </row>
    <row r="522" spans="1:60">
      <c r="I522">
        <f>"Min SD Item"</f>
        <v/>
      </c>
      <c r="J522">
        <f>INDIRECT("C" &amp; 507 + MATCH(J521,J508:J518,0))</f>
        <v/>
      </c>
    </row>
    <row r="523" spans="1:60">
      <c r="C523">
        <f>"Correlation Analysis"</f>
        <v/>
      </c>
    </row>
    <row r="524" spans="1:60">
      <c r="D524">
        <f>C528</f>
        <v/>
      </c>
      <c r="E524">
        <f>C529</f>
        <v/>
      </c>
      <c r="F524">
        <f>X453</f>
        <v/>
      </c>
      <c r="G524">
        <f>X461</f>
        <v/>
      </c>
      <c r="H524">
        <f>X469</f>
        <v/>
      </c>
      <c r="I524">
        <f>X481</f>
        <v/>
      </c>
      <c r="J524">
        <f>X489</f>
        <v/>
      </c>
      <c r="K524">
        <f>X497</f>
        <v/>
      </c>
      <c r="L524">
        <f>"Key Driver on correlation basis"</f>
        <v/>
      </c>
    </row>
    <row r="525" spans="1:60">
      <c r="C525">
        <f>C508</f>
        <v/>
      </c>
      <c r="D525">
        <f>E482</f>
        <v/>
      </c>
      <c r="E525">
        <f>E483</f>
        <v/>
      </c>
      <c r="F525">
        <f>E484</f>
        <v/>
      </c>
      <c r="G525">
        <f>E485</f>
        <v/>
      </c>
      <c r="H525">
        <f>E486</f>
        <v/>
      </c>
      <c r="I525">
        <f>E487</f>
        <v/>
      </c>
      <c r="J525">
        <f>E488</f>
        <v/>
      </c>
      <c r="K525">
        <f>E489</f>
        <v/>
      </c>
    </row>
    <row r="526" spans="1:60">
      <c r="C526">
        <f>C509</f>
        <v/>
      </c>
      <c r="D526">
        <f>O468</f>
        <v/>
      </c>
      <c r="E526">
        <f>O469</f>
        <v/>
      </c>
    </row>
    <row r="527" spans="1:60">
      <c r="C527">
        <f>C510</f>
        <v/>
      </c>
    </row>
    <row r="528" spans="1:60">
      <c r="C528">
        <f>C511</f>
        <v/>
      </c>
      <c r="F528">
        <f>V463</f>
        <v/>
      </c>
      <c r="G528">
        <f>V464</f>
        <v/>
      </c>
      <c r="H528">
        <f>V465</f>
        <v/>
      </c>
      <c r="L528">
        <f>INDIRECT(ADDRESS(524,5+MATCH(IF(ABS(MAX(F528:H528))&gt;ABS(MIN(F528:H528)),MAX(F528:H528),MIN(F528:H528)),F528:H528,0)))</f>
        <v/>
      </c>
    </row>
    <row r="529" spans="1:60">
      <c r="C529">
        <f>C512</f>
        <v/>
      </c>
      <c r="I529">
        <f>V491</f>
        <v/>
      </c>
      <c r="J529">
        <f>V492</f>
        <v/>
      </c>
      <c r="K529">
        <f>V493</f>
        <v/>
      </c>
      <c r="L529">
        <f>INDIRECT(ADDRESS(524,8+MATCH(IF(ABS(MAX(I529:K529))&gt;ABS(MIN(I529:K529)),MAX(I529:K529),MIN(I529:K529)),I529:K529,0)))</f>
        <v/>
      </c>
    </row>
    <row r="532" spans="1:60">
      <c r="C532">
        <f>"Causation Analysis"</f>
        <v/>
      </c>
    </row>
    <row r="533" spans="1:60">
      <c r="D533">
        <f>C527</f>
        <v/>
      </c>
      <c r="E533">
        <f>C536</f>
        <v/>
      </c>
      <c r="F533">
        <f>C537</f>
        <v/>
      </c>
      <c r="G533">
        <f>F524</f>
        <v/>
      </c>
      <c r="H533">
        <f>G524</f>
        <v/>
      </c>
      <c r="I533">
        <f>H524</f>
        <v/>
      </c>
      <c r="J533">
        <f>I524</f>
        <v/>
      </c>
      <c r="K533">
        <f>J524</f>
        <v/>
      </c>
      <c r="L533">
        <f>K524</f>
        <v/>
      </c>
    </row>
    <row r="534" spans="1:60">
      <c r="C534">
        <f>C508</f>
        <v/>
      </c>
      <c r="D534">
        <f>IF(AND(G478&lt;&gt;"Inconclusive Effect",G480&lt;&gt;"Inconclusive Effect"),G478 &amp; CHAR(10) &amp; ". " &amp;G480,IF(G478&lt;&gt;"Inconclusive Effect",G478,IF(G480&lt;&gt;"Inconclusive Effect",G480,"Inconclusive Effect")))</f>
        <v/>
      </c>
    </row>
    <row r="535" spans="1:60">
      <c r="C535">
        <f>C509</f>
        <v/>
      </c>
      <c r="E535">
        <f>IF(AND(M468&lt;&gt;"Inconclusive Effect",M470&lt;&gt;"Inconclusive Effect"),M468 &amp; CHAR(10) &amp; ". " &amp;M470,IF(M468&lt;&gt;"Inconclusive Effect",M468,IF(M470&lt;&gt;"Inconclusive Effect",M470,"Inconclusive Effect")))</f>
        <v/>
      </c>
      <c r="F535">
        <f>IF(AND(M469&lt;&gt;"Inconclusive Effect",M471&lt;&gt;"Inconclusive Effect"),M469 &amp; CHAR(10) &amp; ". " &amp;M471,IF(M469&lt;&gt;"Inconclusive Effect",M469,IF(M471&lt;&gt;"Inconclusive Effect",M471,"Inconclusive Effect")))</f>
        <v/>
      </c>
    </row>
    <row r="536" spans="1:60">
      <c r="C536">
        <f>C511</f>
        <v/>
      </c>
      <c r="G536">
        <f>IF(AND(T463&lt;&gt;"Inconclusive Effect",T466&lt;&gt;"Inconclusive Effect"),T463 &amp; CHAR(10) &amp; ". " &amp;T466,IF(T463&lt;&gt;"Inconclusive Effect",T463,IF(T466&lt;&gt;"Inconclusive Effect",T466,"Inconclusive Effect")))</f>
        <v/>
      </c>
      <c r="H536">
        <f>IF(AND(T464&lt;&gt;"Inconclusive Effect",T467&lt;&gt;"Inconclusive Effect"),T464 &amp; CHAR(10) &amp; ". " &amp;T467,IF(T464&lt;&gt;"Inconclusive Effect",T464,IF(T467&lt;&gt;"Inconclusive Effect",T467,"Inconclusive Effect")))</f>
        <v/>
      </c>
      <c r="I536">
        <f>IF(AND(T465&lt;&gt;"Inconclusive Effect",T468&lt;&gt;"Inconclusive Effect"),T465 &amp; CHAR(10) &amp; ". " &amp;T468,IF(T465&lt;&gt;"Inconclusive Effect",T465,IF(T468&lt;&gt;"Inconclusive Effect",T468,"Inconclusive Effect")))</f>
        <v/>
      </c>
    </row>
    <row r="537" spans="1:60">
      <c r="C537">
        <f>C512</f>
        <v/>
      </c>
      <c r="J537">
        <f>IF(AND(T491&lt;&gt;"Inconclusive Effect",T494&lt;&gt;"Inconclusive Effect"),T491 &amp; CHAR(10) &amp; ". " &amp;T494,IF(T491&lt;&gt;"Inconclusive Effect",T491,IF(T494&lt;&gt;"Inconclusive Effect",T494,"Inconclusive Effect")))</f>
        <v/>
      </c>
      <c r="K537">
        <f>IF(AND(T492&lt;&gt;"Inconclusive Effect",T495&lt;&gt;"Inconclusive Effect"),T492 &amp; CHAR(10) &amp; ". " &amp;T495,IF(T492&lt;&gt;"Inconclusive Effect",T492,IF(T495&lt;&gt;"Inconclusive Effect",T495,"Inconclusive Effect")))</f>
        <v/>
      </c>
      <c r="L537">
        <f>IF(AND(T493&lt;&gt;"Inconclusive Effect",T496&lt;&gt;"Inconclusive Effect"),T493 &amp; CHAR(10) &amp; ". " &amp;T496,IF(T493&lt;&gt;"Inconclusive Effect",T493,IF(T496&lt;&gt;"Inconclusive Effect",T496,"Inconclusive Effect")))</f>
        <v/>
      </c>
    </row>
    <row r="538" spans="1:60">
      <c r="C538">
        <f>"Summary"</f>
        <v/>
      </c>
      <c r="D538">
        <f>IF(D534&lt;&gt;"Inconclusive Effect",D534,"")</f>
        <v/>
      </c>
      <c r="E538">
        <f>IF(E535&lt;&gt;"Inconclusive Effect",E535,"")</f>
        <v/>
      </c>
      <c r="F538">
        <f>IF(F535&lt;&gt;"Inconclusive Effect",F535,"")</f>
        <v/>
      </c>
      <c r="G538">
        <f>IF(G536&lt;&gt;"Inconclusive Effect",G536,"")</f>
        <v/>
      </c>
      <c r="H538">
        <f>IF(H536&lt;&gt;"Inconclusive Effect",H536,"")</f>
        <v/>
      </c>
      <c r="I538">
        <f>IF(I536&lt;&gt;"Inconclusive Effect",I536,"")</f>
        <v/>
      </c>
      <c r="J538">
        <f>IF(J537&lt;&gt;"Inconclusive Effect",J537,"")</f>
        <v/>
      </c>
      <c r="K538">
        <f>IF(K537&lt;&gt;"Inconclusive Effect",K537,"")</f>
        <v/>
      </c>
      <c r="L538">
        <f>IF(L537&lt;&gt;"Inconclusive Effect",L537,"")</f>
        <v/>
      </c>
    </row>
    <row r="540" spans="1:60">
      <c r="C540">
        <f>TEXTJOIN(". ",TRUE,D538:L538)</f>
        <v/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H540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60">
      <c r="B1" t="s">
        <v>0</v>
      </c>
      <c r="C1" t="s">
        <v>3172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60">
      <c r="B2" t="s">
        <v>2</v>
      </c>
      <c r="C2" t="s">
        <v>3173</v>
      </c>
      <c r="K2">
        <f>LEFT(C1,FIND("(",C1) - 2)</f>
        <v/>
      </c>
    </row>
    <row r="3" spans="1:60">
      <c r="J3">
        <f>RANDBETWEEN(1,6)</f>
        <v/>
      </c>
      <c r="K3">
        <f>" is scheduled to report earnings "&amp;IFERROR("between "&amp;LEFT(C20,FIND("-",C20)-2)&amp;" and "&amp;RIGHT(C20,FIND("-",C20)-2),"on "&amp;C20)</f>
        <v/>
      </c>
      <c r="L3">
        <f>" is slated to report earnings "&amp;IFERROR("between "&amp;LEFT(C20,FIND("-",C20)-2)&amp;" and "&amp;RIGHT(C20,FIND("-",C20)-2),"on "&amp;C20)</f>
        <v/>
      </c>
      <c r="M3">
        <f>" will report earnings "&amp;IFERROR("between "&amp;LEFT(C20,FIND("-",C20)-2)&amp;" and "&amp;RIGHT(C20,FIND("-",C20)-2),"on "&amp;C20)</f>
        <v/>
      </c>
      <c r="N3">
        <f>" reports earnings "&amp;IFERROR("between "&amp;LEFT(C20,FIND("-",C20)-2)&amp;" and "&amp;RIGHT(C20,FIND("-",C20)-2),"on "&amp;C20)</f>
        <v/>
      </c>
      <c r="O3">
        <f>" plans to report earnings "&amp;IFERROR("between "&amp;LEFT(C20,FIND("-",C20)-2)&amp;" and "&amp;RIGHT(C20,FIND("-",C20)-2),"on "&amp;C20)</f>
        <v/>
      </c>
      <c r="P3">
        <f>" is going to report earnings "&amp;IFERROR("between "&amp;LEFT(C20,FIND("-",C20)-2)&amp;" and "&amp;RIGHT(C20,FIND("-",C20)-2),"on "&amp;C20)</f>
        <v/>
      </c>
    </row>
    <row r="4" spans="1:60">
      <c r="B4" t="s">
        <v>4</v>
      </c>
      <c r="J4">
        <f>RANDBETWEEN(1,2)</f>
        <v/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 ))</f>
        <v/>
      </c>
      <c r="L4">
        <f>"The current stock price is " &amp; TEXT(C2,"$####.00") &amp; ", " &amp; IF(C2-C7=0, "at the same price" &amp; " after opening " &amp; IF(C8-C7=0, "at the same price as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IF(C2-C7&gt;0, "up " &amp; TEXT((C7-C2)/C7*-1,"##.##%")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"down " &amp; TEXT((C7-C2)/C7*1,"##.##%")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 ))</f>
        <v/>
      </c>
    </row>
    <row r="5" spans="1:60">
      <c r="J5">
        <f>RANDBETWEEN(1,2)</f>
        <v/>
      </c>
      <c r="K5">
        <f>"The one year target estimate for " &amp; D1 &amp; " is " &amp; TEXT(C23,"$####.00")</f>
        <v/>
      </c>
      <c r="L5">
        <f>D1 &amp; " is expected to be trading at " &amp; TEXT(C23, "$####.00") &amp; ", based on target estimates"</f>
        <v/>
      </c>
    </row>
    <row r="6" spans="1:60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60">
      <c s="1" r="A7" t="n">
        <v>0</v>
      </c>
      <c r="B7" t="s">
        <v>5</v>
      </c>
      <c r="C7" t="s">
        <v>3174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60">
      <c s="1" r="A8" t="n">
        <v>1</v>
      </c>
      <c r="B8" t="s">
        <v>7</v>
      </c>
      <c r="C8" t="s">
        <v>3175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60">
      <c s="1" r="A9" t="n">
        <v>2</v>
      </c>
      <c r="B9" t="s">
        <v>9</v>
      </c>
      <c r="C9" t="s">
        <v>10</v>
      </c>
      <c r="K9">
        <f>"Over the last 4 quarters, there" &amp; IF(4 - COUNTIF(C45:F45,"-*")=1, " has"," have") &amp; " been" &amp; IF(4 - COUNTIF(C45:F45,"-*")=1, " a,","") &amp; " positive earnings surprise" &amp; IF(4 - COUNTIF(C45:F45,"-*")=1, " ","s ") &amp; 4 -COUNTIF(C45:F45,"-*") &amp; IF(4 - COUNTIF(C45:F45,"-*")=1, " time,"," times,") &amp; " and a negative earnings surprise " &amp; COUNTIF(C45:F45,"-*") &amp; IF(COUNTIF(C45:F45,"-*")=1, " time", " times")</f>
        <v/>
      </c>
    </row>
    <row r="10" spans="1:60">
      <c s="1" r="A10" t="n">
        <v>3</v>
      </c>
      <c r="B10" t="s">
        <v>11</v>
      </c>
      <c r="C10" t="s">
        <v>10</v>
      </c>
      <c r="K10">
        <f>IF(F48=F52,"",IF(F48&gt;F52, "EPS estimates have increased by " &amp; TEXT(F48-F52,"$0.00") &amp; " in the 2 months leading up to the earnings report", "EPS estimates have decreased by " &amp; TEXT(ABS(F48-F52),"$0.00") &amp; " in the 2 months leading up to the earnings report"))</f>
        <v/>
      </c>
    </row>
    <row r="11" spans="1:60">
      <c s="1" r="A11" t="n">
        <v>4</v>
      </c>
      <c r="B11" t="s">
        <v>12</v>
      </c>
      <c r="C11" t="s">
        <v>3176</v>
      </c>
      <c r="K11">
        <f>IF(B145="Interest Income",U42, K42)</f>
        <v/>
      </c>
    </row>
    <row r="12" spans="1:60">
      <c s="1" r="A12" t="n">
        <v>5</v>
      </c>
      <c r="B12" t="s">
        <v>14</v>
      </c>
      <c r="C12" t="s">
        <v>3177</v>
      </c>
      <c r="D12">
        <f>LEFT(C12,FIND("-",C12)-2)</f>
        <v/>
      </c>
      <c r="E12">
        <f>TRIM(RIGHT(C12,FIND("-",C12)-1))</f>
        <v/>
      </c>
      <c r="K12">
        <f>D78</f>
        <v/>
      </c>
    </row>
    <row r="13" spans="1:60">
      <c s="1" r="A13" t="n">
        <v>6</v>
      </c>
      <c r="B13" t="s">
        <v>16</v>
      </c>
      <c r="C13" t="s">
        <v>3178</v>
      </c>
      <c r="K13">
        <f>D89</f>
        <v/>
      </c>
    </row>
    <row r="14" spans="1:60">
      <c s="1" r="A14" t="n">
        <v>7</v>
      </c>
      <c r="B14" t="s">
        <v>18</v>
      </c>
      <c r="C14" t="s">
        <v>3179</v>
      </c>
    </row>
    <row r="16" spans="1:60">
      <c s="1" r="A16" t="n">
        <v>0</v>
      </c>
      <c r="B16" t="s">
        <v>20</v>
      </c>
      <c r="C16" t="s">
        <v>3180</v>
      </c>
    </row>
    <row r="17" spans="1:60">
      <c s="1" r="A17" t="n">
        <v>1</v>
      </c>
      <c r="B17" t="s">
        <v>22</v>
      </c>
      <c r="C17" t="s">
        <v>3181</v>
      </c>
      <c r="K17">
        <f>K2 &amp; IF(J3=1, K3,IF(J3=2,L3,IF(J3=3,M3,IF(J3=4,N3,IF(J3=5,O3,IF(J3=6,P3)))))) &amp; ". " &amp; IF(J4=1,K4,IF(J4=2,L4)) &amp; ". " &amp; IF(J5=1,K5,IF(J5=2,L5)) &amp; K6 &amp; ". " &amp; K7 &amp; ". " &amp; K8 &amp; ". " &amp; K9 &amp; "."</f>
        <v/>
      </c>
    </row>
    <row r="18" spans="1:60">
      <c s="1" r="A18" t="n">
        <v>2</v>
      </c>
      <c r="B18" t="s">
        <v>24</v>
      </c>
      <c r="C18" t="s">
        <v>3182</v>
      </c>
    </row>
    <row r="19" spans="1:60">
      <c s="1" r="A19" t="n">
        <v>3</v>
      </c>
      <c r="B19" t="s">
        <v>26</v>
      </c>
      <c r="C19" t="s">
        <v>3183</v>
      </c>
    </row>
    <row r="20" spans="1:60">
      <c s="1" r="A20" t="n">
        <v>4</v>
      </c>
      <c r="B20" t="s">
        <v>28</v>
      </c>
      <c r="C20" t="s">
        <v>29</v>
      </c>
    </row>
    <row r="21" spans="1:60">
      <c s="1" r="A21" t="n">
        <v>5</v>
      </c>
      <c r="B21" t="s">
        <v>30</v>
      </c>
      <c r="C21" t="s">
        <v>3184</v>
      </c>
    </row>
    <row r="22" spans="1:60">
      <c s="1" r="A22" t="n">
        <v>6</v>
      </c>
      <c r="B22" t="s">
        <v>32</v>
      </c>
      <c r="C22" t="s">
        <v>3185</v>
      </c>
      <c r="J22">
        <f>IF(K22 &lt;&gt; "",1, 0)</f>
        <v/>
      </c>
      <c r="K22">
        <f>IF(I145="pos_trend","Revenue","")</f>
        <v/>
      </c>
      <c r="L22">
        <f>IF(EXACT(K22,UPPER(K22)),K22,LOWER(K22))</f>
        <v/>
      </c>
      <c r="M22">
        <f>L22</f>
        <v/>
      </c>
      <c r="T22">
        <f>IF(U22 &lt;&gt; "",1, 0)</f>
        <v/>
      </c>
      <c r="U22">
        <f>IF(AND(B145 = "Interest Income",I145="pos_trend"), "Interest Income","")</f>
        <v/>
      </c>
      <c r="V22">
        <f>IF(EXACT(U22,UPPER(U22)),U22,LOWER(U22))</f>
        <v/>
      </c>
      <c r="W22">
        <f>V22</f>
        <v/>
      </c>
    </row>
    <row r="23" spans="1:60">
      <c s="1" r="A23" t="n">
        <v>7</v>
      </c>
      <c r="B23" t="s">
        <v>34</v>
      </c>
      <c r="C23" t="s">
        <v>3186</v>
      </c>
      <c r="J23">
        <f>IF(K23 &lt;&gt; "",2, 0)</f>
        <v/>
      </c>
      <c r="K23">
        <f>IF(I146="pos_trend",B146,"")</f>
        <v/>
      </c>
      <c r="L23">
        <f>IF(EXACT(K23,UPPER(K23)),K23,LOWER(K23))</f>
        <v/>
      </c>
      <c r="M23">
        <f>IF(L23&lt;&gt;"", M22 &amp; ", " &amp; L23,M22)</f>
        <v/>
      </c>
      <c r="T23">
        <f>IF(U23 &lt;&gt; "",2, 0)</f>
        <v/>
      </c>
      <c r="U23">
        <f>IF(I151="pos_trend",B151,"")</f>
        <v/>
      </c>
      <c r="V23">
        <f>IF(EXACT(U23,UPPER(U23)),U23,LOWER(U23))</f>
        <v/>
      </c>
      <c r="W23">
        <f>IF(V23&lt;&gt;"", W22 &amp; ", " &amp; V23,W22)</f>
        <v/>
      </c>
    </row>
    <row r="24" spans="1:60">
      <c r="J24">
        <f>IF(K24 &lt;&gt; "",3, 0)</f>
        <v/>
      </c>
      <c r="K24">
        <f>IF(I153="pos_trend",B153,"")</f>
        <v/>
      </c>
      <c r="L24">
        <f>IF(EXACT(K24,UPPER(K24)),K24,LOWER(K24))</f>
        <v/>
      </c>
      <c r="M24">
        <f>IF(L24&lt;&gt;"", M23 &amp; ", " &amp; L24,M23)</f>
        <v/>
      </c>
      <c r="T24">
        <f>IF(U24 &lt;&gt; "",3, 0)</f>
        <v/>
      </c>
      <c r="U24">
        <f>IF(I161="pos_trend",B161,"")</f>
        <v/>
      </c>
      <c r="V24">
        <f>IF(EXACT(U24,UPPER(U24)),U24,LOWER(U24))</f>
        <v/>
      </c>
      <c r="W24">
        <f>IF(V24&lt;&gt;"", W23 &amp; ", " &amp; V24,W23)</f>
        <v/>
      </c>
    </row>
    <row r="25" spans="1:60">
      <c r="J25">
        <f>IF(K25 &lt;&gt; "",4, 0)</f>
        <v/>
      </c>
      <c r="K25">
        <f>IF(I154="pos_trend",B154,"")</f>
        <v/>
      </c>
      <c r="L25">
        <f>IF(EXACT(K25,UPPER(K25)),K25,LOWER(K25))</f>
        <v/>
      </c>
      <c r="M25">
        <f>IF(L25&lt;&gt;"", M24 &amp; ", " &amp; L25,M24)</f>
        <v/>
      </c>
      <c r="T25">
        <f>IF(U25 &lt;&gt; "",4, 0)</f>
        <v/>
      </c>
      <c r="U25">
        <f>IF(I162="pos_trend",B162,"")</f>
        <v/>
      </c>
      <c r="V25">
        <f>IF(EXACT(U25,UPPER(U25)),U25,LOWER(U25))</f>
        <v/>
      </c>
      <c r="W25">
        <f>IF(V25&lt;&gt;"", W24 &amp; ", " &amp; V25,W24)</f>
        <v/>
      </c>
    </row>
    <row r="26" spans="1:60">
      <c s="1" r="B26" t="s">
        <v>36</v>
      </c>
      <c s="1" r="C26" t="s">
        <v>37</v>
      </c>
      <c s="1" r="D26" t="s">
        <v>38</v>
      </c>
      <c s="1" r="E26" t="s">
        <v>39</v>
      </c>
      <c s="1" r="F26" t="s">
        <v>40</v>
      </c>
      <c r="J26">
        <f>IF(K26 &lt;&gt; "",5, 0)</f>
        <v/>
      </c>
      <c r="K26">
        <f>IF(I155="pos_trend",B155,"")</f>
        <v/>
      </c>
      <c r="L26">
        <f>IF(EXACT(K26,UPPER(K26)),K26,LOWER(K26))</f>
        <v/>
      </c>
      <c r="M26">
        <f>IF(L26&lt;&gt;"", M25 &amp; ", " &amp; L26,M25)</f>
        <v/>
      </c>
      <c r="T26">
        <f>IF(U26 &lt;&gt; "",5, 0)</f>
        <v/>
      </c>
      <c r="U26">
        <f>IF(I167="pos_trend",B167,"")</f>
        <v/>
      </c>
      <c r="V26">
        <f>IF(EXACT(U26,UPPER(U26)),U26,LOWER(U26))</f>
        <v/>
      </c>
      <c r="W26">
        <f>IF(V26&lt;&gt;"", W25 &amp; ", " &amp; V26,W25)</f>
        <v/>
      </c>
    </row>
    <row r="27" spans="1:60">
      <c s="1" r="A27" t="n">
        <v>0</v>
      </c>
      <c r="B27" t="s">
        <v>41</v>
      </c>
      <c r="C27" t="n">
        <v>5</v>
      </c>
      <c r="D27" t="n">
        <v>5</v>
      </c>
      <c r="E27" t="n">
        <v>5</v>
      </c>
      <c r="F27" t="n">
        <v>5</v>
      </c>
      <c r="J27">
        <f>IF(K27 &lt;&gt; "",6, 0)</f>
        <v/>
      </c>
      <c r="K27">
        <f>IF(I172="pos_trend",B172,"")</f>
        <v/>
      </c>
      <c r="L27">
        <f>IF(EXACT(K27,UPPER(K27)),K27,LOWER(K27))</f>
        <v/>
      </c>
      <c r="M27">
        <f>IF(L27&lt;&gt;"", M26 &amp; ", " &amp; L27,M26)</f>
        <v/>
      </c>
      <c r="T27">
        <f>IF(U27 &lt;&gt; "",6, 0)</f>
        <v/>
      </c>
      <c r="U27">
        <f>IF(I170="pos_trend",B170,"")</f>
        <v/>
      </c>
      <c r="V27">
        <f>IF(EXACT(U27,UPPER(U27)),U27,LOWER(U27))</f>
        <v/>
      </c>
      <c r="W27">
        <f>IF(V27&lt;&gt;"", W26 &amp; ", " &amp; V27,W26)</f>
        <v/>
      </c>
    </row>
    <row r="28" spans="1:60">
      <c s="1" r="A28" t="n">
        <v>1</v>
      </c>
      <c r="B28" t="s">
        <v>42</v>
      </c>
      <c r="C28" t="n">
        <v>0.31</v>
      </c>
      <c r="D28" t="n">
        <v>0.31</v>
      </c>
      <c r="E28" t="n">
        <v>1.32</v>
      </c>
      <c r="F28" t="n">
        <v>1.46</v>
      </c>
      <c r="J28">
        <f>IF(K28 &lt;&gt; "",7, 0)</f>
        <v/>
      </c>
      <c r="K28">
        <f>IF(I173="pos_trend",B173,"")</f>
        <v/>
      </c>
      <c r="L28">
        <f>IF(EXACT(K28,UPPER(K28)),K28,LOWER(K28))</f>
        <v/>
      </c>
      <c r="M28">
        <f>IF(L28&lt;&gt;"", M27 &amp; ", " &amp; L28,M27)</f>
        <v/>
      </c>
      <c r="T28">
        <f>IF(U28 &lt;&gt; "",7, 0)</f>
        <v/>
      </c>
      <c r="U28">
        <f>IF(I171="pos_trend",B171,"")</f>
        <v/>
      </c>
      <c r="V28">
        <f>IF(EXACT(U28,UPPER(U28)),U28,LOWER(U28))</f>
        <v/>
      </c>
      <c r="W28">
        <f>IF(V28&lt;&gt;"", W27 &amp; ", " &amp; V28,W27)</f>
        <v/>
      </c>
    </row>
    <row r="29" spans="1:60">
      <c s="1" r="A29" t="n">
        <v>2</v>
      </c>
      <c r="B29" t="s">
        <v>43</v>
      </c>
      <c r="C29" t="n">
        <v>0.29</v>
      </c>
      <c r="D29" t="n">
        <v>0.29</v>
      </c>
      <c r="E29" t="n">
        <v>1.28</v>
      </c>
      <c r="F29" t="n">
        <v>1.4</v>
      </c>
      <c r="J29">
        <f>IF(K29 &lt;&gt; "",8, 0)</f>
        <v/>
      </c>
      <c r="K29">
        <f>IF(I174="pos_trend",B174,"")</f>
        <v/>
      </c>
      <c r="L29">
        <f>IF(EXACT(K29,UPPER(K29)),K29,LOWER(K29))</f>
        <v/>
      </c>
      <c r="M29">
        <f>IF(L29&lt;&gt;"", M28 &amp; ", " &amp; L29,M28)</f>
        <v/>
      </c>
      <c r="T29">
        <f>IF(U29 &lt;&gt; "",8, 0)</f>
        <v/>
      </c>
      <c r="U29">
        <f>IF(I172="pos_trend",B172,"")</f>
        <v/>
      </c>
      <c r="V29">
        <f>IF(EXACT(U29,UPPER(U29)),U29,LOWER(U29))</f>
        <v/>
      </c>
      <c r="W29">
        <f>IF(V29&lt;&gt;"", W28 &amp; ", " &amp; V29,W28)</f>
        <v/>
      </c>
    </row>
    <row r="30" spans="1:60">
      <c s="1" r="A30" t="n">
        <v>3</v>
      </c>
      <c r="B30" t="s">
        <v>44</v>
      </c>
      <c r="C30" t="n">
        <v>0.33</v>
      </c>
      <c r="D30" t="n">
        <v>0.33</v>
      </c>
      <c r="E30" t="n">
        <v>1.38</v>
      </c>
      <c r="F30" t="n">
        <v>1.56</v>
      </c>
      <c r="J30">
        <f>IF(K30 &lt;&gt; "",9, 0)</f>
        <v/>
      </c>
      <c r="K30">
        <f>IF(I185="pos_trend",B185,"")</f>
        <v/>
      </c>
      <c r="L30">
        <f>IF(EXACT(K30,UPPER(K30)),K30,LOWER(K30))</f>
        <v/>
      </c>
      <c r="M30">
        <f>IF(L30&lt;&gt;"", M29 &amp; ", " &amp; L30,M29)</f>
        <v/>
      </c>
      <c r="T30">
        <f>IF(U30 &lt;&gt; "",9, 0)</f>
        <v/>
      </c>
      <c r="U30">
        <f>IF(I178="pos_trend",B178,"")</f>
        <v/>
      </c>
      <c r="V30">
        <f>IF(EXACT(U30,UPPER(U30)),U30,LOWER(U30))</f>
        <v/>
      </c>
      <c r="W30">
        <f>IF(V30&lt;&gt;"", W29 &amp; ", " &amp; V30,W29)</f>
        <v/>
      </c>
    </row>
    <row r="31" spans="1:60">
      <c s="1" r="A31" t="n">
        <v>4</v>
      </c>
      <c r="B31" t="s">
        <v>45</v>
      </c>
      <c r="C31" t="n">
        <v>0.47</v>
      </c>
      <c r="D31" t="n">
        <v>0.34</v>
      </c>
      <c r="E31" t="n">
        <v>1.57</v>
      </c>
      <c r="F31" t="n">
        <v>1.32</v>
      </c>
      <c r="J31">
        <f>IF(K31 &lt;&gt; "",10, 0)</f>
        <v/>
      </c>
      <c r="K31">
        <f>IF(I186="pos_trend",B186,"")</f>
        <v/>
      </c>
      <c r="L31">
        <f>IF(EXACT(K31,UPPER(K31)),K31,LOWER(K31))</f>
        <v/>
      </c>
      <c r="M31">
        <f>IF(L31&lt;&gt;"", M30 &amp; ", " &amp; L31,M30)</f>
        <v/>
      </c>
      <c r="T31">
        <f>IF(U31 &lt;&gt; "",10, 0)</f>
        <v/>
      </c>
      <c r="U31">
        <f>IF(I199="pos_trend",B199,"")</f>
        <v/>
      </c>
      <c r="V31">
        <f>IF(EXACT(U31,UPPER(U31)),U31,LOWER(U31))</f>
        <v/>
      </c>
      <c r="W31">
        <f>IF(V31&lt;&gt;"", W30 &amp; ", " &amp; V31,W30)</f>
        <v/>
      </c>
    </row>
    <row r="32" spans="1:60">
      <c r="J32">
        <f>IF(K32 &lt;&gt; "",11, 0)</f>
        <v/>
      </c>
      <c r="K32">
        <f>IF(I187="pos_trend",B187,"")</f>
        <v/>
      </c>
      <c r="L32">
        <f>IF(EXACT(K32,UPPER(K32)),K32,LOWER(K32))</f>
        <v/>
      </c>
      <c r="M32">
        <f>IF(L32&lt;&gt;"", M31 &amp; ", " &amp; L32,M31)</f>
        <v/>
      </c>
      <c r="T32">
        <f>IF(U32 &lt;&gt; "",11, 0)</f>
        <v/>
      </c>
      <c r="U32">
        <f>IF(I209="pos_trend",B209,"")</f>
        <v/>
      </c>
      <c r="V32">
        <f>IF(EXACT(U32,UPPER(U32)),U32,LOWER(U32))</f>
        <v/>
      </c>
      <c r="W32">
        <f>IF(V32&lt;&gt;"", W31 &amp; ", " &amp; V32,W31)</f>
        <v/>
      </c>
    </row>
    <row r="33" spans="1:60">
      <c s="1" r="B33" t="s">
        <v>46</v>
      </c>
      <c s="1" r="C33" t="s">
        <v>37</v>
      </c>
      <c s="1" r="D33" t="s">
        <v>38</v>
      </c>
      <c s="1" r="E33" t="s">
        <v>39</v>
      </c>
      <c s="1" r="F33" t="s">
        <v>40</v>
      </c>
      <c r="J33">
        <f>IF(K33 &lt;&gt; "",12, 0)</f>
        <v/>
      </c>
      <c r="K33">
        <f>IF(I195="pos_trend",B195,"")</f>
        <v/>
      </c>
      <c r="L33">
        <f>IF(EXACT(K33,UPPER(K33)),K33,LOWER(K33))</f>
        <v/>
      </c>
      <c r="M33">
        <f>IF(L33&lt;&gt;"", M32 &amp; ", " &amp; L33,M32)</f>
        <v/>
      </c>
      <c r="T33">
        <f>IF(U33 &lt;&gt; "",12, 0)</f>
        <v/>
      </c>
      <c r="U33">
        <f>IF(I231="pos_trend",B231,"")</f>
        <v/>
      </c>
      <c r="V33">
        <f>IF(EXACT(U33,UPPER(U33)),U33,LOWER(U33))</f>
        <v/>
      </c>
      <c r="W33">
        <f>IF(V33&lt;&gt;"", W32 &amp; ", " &amp; V33,W32)</f>
        <v/>
      </c>
    </row>
    <row r="34" spans="1:60">
      <c s="1" r="A34" t="n">
        <v>0</v>
      </c>
      <c r="B34" t="s">
        <v>41</v>
      </c>
      <c r="C34" t="s">
        <v>3187</v>
      </c>
      <c r="D34" t="s">
        <v>3187</v>
      </c>
      <c r="E34" t="s">
        <v>3187</v>
      </c>
      <c r="F34" t="s">
        <v>3187</v>
      </c>
      <c r="J34">
        <f>IF(K34 &lt;&gt; "",13, 0)</f>
        <v/>
      </c>
      <c r="K34">
        <f>IF(I196="pos_trend",B196,"")</f>
        <v/>
      </c>
      <c r="L34">
        <f>IF(EXACT(K34,UPPER(K34)),K34,LOWER(K34))</f>
        <v/>
      </c>
      <c r="M34">
        <f>IF(L34&lt;&gt;"", M33 &amp; ", " &amp; L34,M33)</f>
        <v/>
      </c>
      <c r="T34">
        <f>IF(U34 &lt;&gt; "",13, 0)</f>
        <v/>
      </c>
      <c r="U34">
        <f>IF(I251="pos_trend",B251,"")</f>
        <v/>
      </c>
      <c r="V34">
        <f>IF(EXACT(U34,UPPER(U34)),U34,LOWER(U34))</f>
        <v/>
      </c>
      <c r="W34">
        <f>IF(V34&lt;&gt;"", W33 &amp; ", " &amp; V34,W33)</f>
        <v/>
      </c>
    </row>
    <row r="35" spans="1:60">
      <c s="1" r="A35" t="n">
        <v>1</v>
      </c>
      <c r="B35" t="s">
        <v>42</v>
      </c>
      <c r="C35" t="s">
        <v>3188</v>
      </c>
      <c r="D35" t="s">
        <v>3189</v>
      </c>
      <c r="E35" t="s">
        <v>3190</v>
      </c>
      <c r="F35" t="s">
        <v>3191</v>
      </c>
      <c r="J35">
        <f>IF(K35 &lt;&gt; "",14, 0)</f>
        <v/>
      </c>
      <c r="K35">
        <f>IF(I201="pos_trend",B201,"")</f>
        <v/>
      </c>
      <c r="L35">
        <f>IF(EXACT(K35,UPPER(K35)),K35,LOWER(K35))</f>
        <v/>
      </c>
      <c r="M35">
        <f>IF(L35&lt;&gt;"", M34 &amp; ", " &amp; L35,M34)</f>
        <v/>
      </c>
      <c r="T35">
        <f>IF(U35 &lt;&gt; "",14, 0)</f>
        <v/>
      </c>
      <c r="U35">
        <f>IF(I279="pos_trend",B279,"")</f>
        <v/>
      </c>
      <c r="V35">
        <f>IF(EXACT(U35,UPPER(U35)),U35,LOWER(U35))</f>
        <v/>
      </c>
      <c r="W35">
        <f>IF(V35&lt;&gt;"", W34 &amp; ", " &amp; V35,W34)</f>
        <v/>
      </c>
    </row>
    <row r="36" spans="1:60">
      <c s="1" r="A36" t="n">
        <v>2</v>
      </c>
      <c r="B36" t="s">
        <v>43</v>
      </c>
      <c r="C36" t="s">
        <v>3192</v>
      </c>
      <c r="D36" t="s">
        <v>3193</v>
      </c>
      <c r="E36" t="s">
        <v>3194</v>
      </c>
      <c r="F36" t="s">
        <v>3195</v>
      </c>
      <c r="J36">
        <f>IF(K36 &lt;&gt; "",15, 0)</f>
        <v/>
      </c>
      <c r="K36">
        <f>IF(I202="pos_trend",B202,"")</f>
        <v/>
      </c>
      <c r="L36">
        <f>IF(EXACT(K36,UPPER(K36)),K36,LOWER(K36))</f>
        <v/>
      </c>
      <c r="M36">
        <f>IF(L36&lt;&gt;"", M35 &amp; ", " &amp; L36,M35)</f>
        <v/>
      </c>
      <c r="T36">
        <f>IF(U36 &lt;&gt; "",15, 0)</f>
        <v/>
      </c>
      <c r="U36">
        <f>IF(I336="pos_trend",B336,"")</f>
        <v/>
      </c>
      <c r="V36">
        <f>IF(EXACT(U36,UPPER(U36)),U36,LOWER(U36))</f>
        <v/>
      </c>
      <c r="W36">
        <f>IF(V36&lt;&gt;"", W35 &amp; ", " &amp; V36,W35)</f>
        <v/>
      </c>
    </row>
    <row r="37" spans="1:60">
      <c s="1" r="A37" t="n">
        <v>3</v>
      </c>
      <c r="B37" t="s">
        <v>44</v>
      </c>
      <c r="C37" t="s">
        <v>3196</v>
      </c>
      <c r="D37" t="s">
        <v>3196</v>
      </c>
      <c r="E37" t="s">
        <v>3197</v>
      </c>
      <c r="F37" t="s">
        <v>3198</v>
      </c>
      <c r="J37">
        <f>IF(K37 &lt;&gt; "",16, 0)</f>
        <v/>
      </c>
      <c r="K37">
        <f>IF(I203="pos_trend",B203,"")</f>
        <v/>
      </c>
      <c r="L37">
        <f>IF(EXACT(K37,UPPER(K37)),K37,LOWER(K37))</f>
        <v/>
      </c>
      <c r="M37">
        <f>IF(L37&lt;&gt;"", M36 &amp; ", " &amp; L37,M36)</f>
        <v/>
      </c>
      <c r="T37">
        <f>IF(U37 &lt;&gt; "",16, 0)</f>
        <v/>
      </c>
      <c r="U37">
        <f>IF(I235="pos_trend",B235,"")</f>
        <v/>
      </c>
      <c r="V37">
        <f>IF(EXACT(U37,UPPER(U37)),U37,LOWER(U37))</f>
        <v/>
      </c>
      <c r="W37">
        <f>IF(V37&lt;&gt;"", W36 &amp; ", " &amp; V37,W36)</f>
        <v/>
      </c>
    </row>
    <row r="38" spans="1:60">
      <c s="1" r="A38" t="n">
        <v>4</v>
      </c>
      <c r="B38" t="s">
        <v>61</v>
      </c>
      <c r="C38" t="s">
        <v>3199</v>
      </c>
      <c r="D38" t="s">
        <v>3200</v>
      </c>
      <c r="E38" t="s">
        <v>3201</v>
      </c>
      <c r="F38" t="s">
        <v>3190</v>
      </c>
      <c r="J38">
        <f>IF(K38 &lt;&gt; "",17, 0)</f>
        <v/>
      </c>
      <c r="K38">
        <f>IF(I351="pos_trend",B351,"")</f>
        <v/>
      </c>
      <c r="L38">
        <f>IF(EXACT(K38,UPPER(K38)),K38,LOWER(K38))</f>
        <v/>
      </c>
      <c r="M38">
        <f>IF(L38&lt;&gt;"", M37 &amp; ", " &amp; L38,M37)</f>
        <v/>
      </c>
      <c r="T38">
        <f>IF(U38 &lt;&gt; "",17, 0)</f>
        <v/>
      </c>
      <c r="U38">
        <f>IF(I236="pos_trend",B236,"")</f>
        <v/>
      </c>
      <c r="V38">
        <f>IF(EXACT(U38,UPPER(U38)),U38,LOWER(U38))</f>
        <v/>
      </c>
      <c r="W38">
        <f>IF(V38&lt;&gt;"", W37 &amp; ", " &amp; V38,W37)</f>
        <v/>
      </c>
    </row>
    <row r="39" spans="1:60">
      <c s="1" r="A39" t="n">
        <v>5</v>
      </c>
      <c r="B39" t="s">
        <v>65</v>
      </c>
      <c r="C39" t="s">
        <v>69</v>
      </c>
      <c r="D39" t="s">
        <v>3202</v>
      </c>
      <c r="E39" t="s">
        <v>3203</v>
      </c>
      <c r="F39" t="s">
        <v>1714</v>
      </c>
      <c r="K39">
        <f>IF(I352="pos_trend",B352,"")</f>
        <v/>
      </c>
      <c r="M39">
        <f>IF(L39&lt;&gt;"", M38 &amp; ", " &amp; L39,M38)</f>
        <v/>
      </c>
      <c r="W39">
        <f>IF(V39&lt;&gt;"", W38 &amp; ", " &amp; V39,W38)</f>
        <v/>
      </c>
    </row>
    <row r="40" spans="1:60">
      <c r="J40">
        <f>MAX(J22:J39)</f>
        <v/>
      </c>
      <c r="K40">
        <f>VLOOKUP(J40,J22:K39,2,FALSE)</f>
        <v/>
      </c>
      <c r="M40">
        <f>IF(IFERROR(FIND(",",M39),TRUE)=TRUE,M39,IF(NOT(EXACT(K40,UPPER(K40))),SUBSTITUTE(M39,LOWER(K40),"and "&amp;LOWER(K40)),SUBSTITUTE(M39,K40,"and "&amp;K40)))</f>
        <v/>
      </c>
      <c r="T40">
        <f>MAX(T22:T39)</f>
        <v/>
      </c>
      <c r="U40">
        <f>VLOOKUP(T40,T22:U39,2,FALSE)</f>
        <v/>
      </c>
      <c r="W40">
        <f>IF(IFERROR(FIND(",",W39),TRUE)=TRUE,W39,IF(NOT(EXACT(U40,UPPER(U40))),SUBSTITUTE(W39,LOWER(U40),"and "&amp;LOWER(U40)),SUBSTITUTE(W39,U40,"and "&amp;U40)))</f>
        <v/>
      </c>
    </row>
    <row r="41" spans="1:60">
      <c s="1" r="B41" t="s">
        <v>70</v>
      </c>
      <c s="1" r="C41" t="s">
        <v>71</v>
      </c>
      <c s="1" r="D41" t="s">
        <v>72</v>
      </c>
      <c s="1" r="E41" t="s">
        <v>73</v>
      </c>
      <c s="1" r="F41" t="s">
        <v>74</v>
      </c>
    </row>
    <row r="42" spans="1:60">
      <c s="1" r="A42" t="n">
        <v>0</v>
      </c>
      <c r="B42" t="s">
        <v>75</v>
      </c>
      <c r="C42" t="s">
        <v>3204</v>
      </c>
      <c r="D42" t="s">
        <v>220</v>
      </c>
      <c r="E42" t="s">
        <v>3205</v>
      </c>
      <c r="F42" t="s">
        <v>2525</v>
      </c>
      <c r="K42">
        <f>SUBSTITUTE(IF(M40&lt;&gt;"", D1 &amp; " has managed to increase " &amp; M40 &amp; " each year since " &amp; C144, "No positive trends")," , "," ")</f>
        <v/>
      </c>
      <c r="U42">
        <f>SUBSTITUTE(IF(W40&lt;&gt;"", D1 &amp; " has managed to increase " &amp; W40 &amp; " each year since " &amp; C144, "No positive trends")," , "," ")</f>
        <v/>
      </c>
    </row>
    <row r="43" spans="1:60">
      <c s="1" r="A43" t="n">
        <v>1</v>
      </c>
      <c r="B43" t="s">
        <v>80</v>
      </c>
      <c r="C43" t="s">
        <v>1025</v>
      </c>
      <c r="D43" t="s">
        <v>3206</v>
      </c>
      <c r="E43" t="s">
        <v>3207</v>
      </c>
      <c r="F43" t="s">
        <v>3208</v>
      </c>
    </row>
    <row r="44" spans="1:60">
      <c s="1" r="A44" t="n">
        <v>2</v>
      </c>
      <c r="B44" t="s">
        <v>84</v>
      </c>
      <c r="C44" t="s">
        <v>1722</v>
      </c>
      <c r="D44" t="s">
        <v>3209</v>
      </c>
      <c r="E44" t="s">
        <v>1722</v>
      </c>
      <c r="F44" t="s">
        <v>3210</v>
      </c>
    </row>
    <row r="45" spans="1:60">
      <c s="1" r="A45" t="n">
        <v>3</v>
      </c>
      <c r="B45" t="s">
        <v>89</v>
      </c>
      <c r="C45" t="s">
        <v>1716</v>
      </c>
      <c r="D45" t="s">
        <v>3211</v>
      </c>
      <c r="E45" t="s">
        <v>1020</v>
      </c>
      <c r="F45" t="s">
        <v>3212</v>
      </c>
    </row>
    <row r="47" spans="1:60">
      <c s="1" r="B47" t="s">
        <v>94</v>
      </c>
      <c s="1" r="C47" t="s">
        <v>37</v>
      </c>
      <c s="1" r="D47" t="s">
        <v>38</v>
      </c>
      <c s="1" r="E47" t="s">
        <v>39</v>
      </c>
      <c s="1" r="F47" t="s">
        <v>40</v>
      </c>
    </row>
    <row r="48" spans="1:60">
      <c s="1" r="A48" t="n">
        <v>0</v>
      </c>
      <c r="B48" t="s">
        <v>95</v>
      </c>
      <c r="C48" t="n">
        <v>0.31</v>
      </c>
      <c r="D48" t="n">
        <v>0.31</v>
      </c>
      <c r="E48" t="n">
        <v>1.32</v>
      </c>
      <c r="F48" t="n">
        <v>1.46</v>
      </c>
    </row>
    <row r="49" spans="1:60">
      <c s="1" r="A49" t="n">
        <v>1</v>
      </c>
      <c r="B49" t="s">
        <v>96</v>
      </c>
      <c r="C49" t="n">
        <v>0.31</v>
      </c>
      <c r="D49" t="n">
        <v>0.31</v>
      </c>
      <c r="E49" t="n">
        <v>1.32</v>
      </c>
      <c r="F49" t="n">
        <v>1.46</v>
      </c>
    </row>
    <row r="50" spans="1:60">
      <c s="1" r="A50" t="n">
        <v>2</v>
      </c>
      <c r="B50" t="s">
        <v>97</v>
      </c>
      <c r="C50" t="n">
        <v>0.31</v>
      </c>
      <c r="D50" t="n">
        <v>0.31</v>
      </c>
      <c r="E50" t="n">
        <v>1.32</v>
      </c>
      <c r="F50" t="n">
        <v>1.46</v>
      </c>
    </row>
    <row r="51" spans="1:60">
      <c s="1" r="A51" t="n">
        <v>3</v>
      </c>
      <c r="B51" t="s">
        <v>98</v>
      </c>
      <c r="C51" t="n">
        <v>0.31</v>
      </c>
      <c r="D51" t="n">
        <v>0.31</v>
      </c>
      <c r="E51" t="n">
        <v>1.32</v>
      </c>
      <c r="F51" t="n">
        <v>1.46</v>
      </c>
    </row>
    <row r="52" spans="1:60">
      <c s="1" r="A52" t="n">
        <v>4</v>
      </c>
      <c r="B52" t="s">
        <v>99</v>
      </c>
      <c r="C52" t="n">
        <v>0.32</v>
      </c>
      <c r="D52" t="n">
        <v>0.3</v>
      </c>
      <c r="E52" t="n">
        <v>1.33</v>
      </c>
      <c r="F52" t="n">
        <v>1.46</v>
      </c>
    </row>
    <row r="54" spans="1:60">
      <c s="1" r="B54" t="s">
        <v>100</v>
      </c>
      <c s="1" r="C54" t="s">
        <v>37</v>
      </c>
      <c s="1" r="D54" t="s">
        <v>38</v>
      </c>
      <c s="1" r="E54" t="s">
        <v>39</v>
      </c>
      <c s="1" r="F54" t="s">
        <v>40</v>
      </c>
    </row>
    <row r="55" spans="1:60">
      <c s="1" r="A55" t="n">
        <v>0</v>
      </c>
      <c r="B55" t="s">
        <v>101</v>
      </c>
      <c r="C55" t="s"/>
      <c r="D55" t="s"/>
      <c r="E55" t="s"/>
      <c r="F55" t="s"/>
    </row>
    <row r="56" spans="1:60">
      <c s="1" r="A56" t="n">
        <v>1</v>
      </c>
      <c r="B56" t="s">
        <v>102</v>
      </c>
      <c r="C56" t="s"/>
      <c r="D56" t="s"/>
      <c r="E56" t="s"/>
      <c r="F56" t="n">
        <v>1</v>
      </c>
    </row>
    <row r="57" spans="1:60">
      <c s="1" r="A57" t="n">
        <v>2</v>
      </c>
      <c r="B57" t="s">
        <v>103</v>
      </c>
      <c r="C57" t="s"/>
      <c r="D57" t="s"/>
      <c r="E57" t="s"/>
      <c r="F57" t="s"/>
    </row>
    <row r="58" spans="1:60">
      <c s="1" r="A58" t="n">
        <v>3</v>
      </c>
      <c r="B58" t="s">
        <v>104</v>
      </c>
      <c r="C58" t="s"/>
      <c r="D58" t="s"/>
      <c r="E58" t="s"/>
      <c r="F58" t="s"/>
    </row>
    <row r="60" spans="1:60">
      <c s="1" r="B60" t="s">
        <v>105</v>
      </c>
      <c s="1" r="C60" t="s">
        <v>3213</v>
      </c>
      <c s="1" r="D60" t="s">
        <v>107</v>
      </c>
      <c s="1" r="E60" t="s">
        <v>108</v>
      </c>
      <c s="1" r="F60" t="s">
        <v>109</v>
      </c>
      <c r="I60">
        <f>IF(AND(K60&gt; J60, L60&gt; K60, M60&gt; L60, N60&gt; M60), "pos_trend", IF(AND(K60&lt; J60, L60&lt; K60, M60&lt; L60, N60&lt; M60), "neg_trend", "N/A"))</f>
        <v/>
      </c>
      <c r="J60">
        <f>IFERROR(IF(TRIM(C60)="-", "N/A", IF(RIGHT(C60,1)=")",IF(RIGHT(C60,2)="T)",-1000000000000*VALUE(MID(C60,2,LEN(C60)-3)),IF(RIGHT(C60,2)="M)",-1000000*VALUE(MID(C60,2,LEN(C60)-3)),IF(RIGHT(C60,2)="B)",-1000000000*VALUE(MID(C60,2,LEN(C60)-3)),IF(RIGHT(C60,2)="k)",-1000*VALUE(MID(C60,2,LEN(C60)-3)),VALUE(SUBSTITUTE(C60,",","")))))),IF(RIGHT(C60,1)="T",1000000000000*VALUE(LEFT(C60,LEN(C60)-1)),IF(RIGHT(C60,1)="M",1000000*VALUE(LEFT(C60,LEN(C60)-1)),IF(RIGHT(C60,1)="B",1000000000*VALUE(LEFT(C60,LEN(C60)-1)),IF(RIGHT(C60,1)="%",0.01*VALUE(LEFT(C60,LEN(C60)-1)),IF(RIGHT(C60,1)="k",1000*VALUE(LEFT(C60,LEN(C60)-1)),VALUE(SUBSTITUTE(C60,",",""))))))))),"N/A")</f>
        <v/>
      </c>
      <c r="K60">
        <f>IFERROR(IF(TRIM(D60)="-", "N/A", IF(RIGHT(D60,1)=")",IF(RIGHT(D60,2)="T)",-1000000000000*VALUE(MID(D60,2,LEN(D60)-3)),IF(RIGHT(D60,2)="M)",-1000000*VALUE(MID(D60,2,LEN(D60)-3)),IF(RIGHT(D60,2)="B)",-1000000000*VALUE(MID(D60,2,LEN(D60)-3)),IF(RIGHT(D60,2)="k)",-1000*VALUE(MID(D60,2,LEN(D60)-3)),VALUE(SUBSTITUTE(D60,",","")))))),IF(RIGHT(D60,1)="T",1000000000000*VALUE(LEFT(D60,LEN(D60)-1)),IF(RIGHT(D60,1)="M",1000000*VALUE(LEFT(D60,LEN(D60)-1)),IF(RIGHT(D60,1)="B",1000000000*VALUE(LEFT(D60,LEN(D60)-1)),IF(RIGHT(D60,1)="%",0.01*VALUE(LEFT(D60,LEN(D60)-1)),IF(RIGHT(D60,1)="k",1000*VALUE(LEFT(D60,LEN(D60)-1)),VALUE(SUBSTITUTE(D60,",",""))))))))),"N/A")</f>
        <v/>
      </c>
      <c r="L60">
        <f>IFERROR(IF(TRIM(E60)="-", "N/A", IF(RIGHT(E60,1)=")",IF(RIGHT(E60,2)="T)",-1000000000000*VALUE(MID(E60,2,LEN(E60)-3)),IF(RIGHT(E60,2)="M)",-1000000*VALUE(MID(E60,2,LEN(E60)-3)),IF(RIGHT(E60,2)="B)",-1000000000*VALUE(MID(E60,2,LEN(E60)-3)),IF(RIGHT(E60,2)="k)",-1000*VALUE(MID(E60,2,LEN(E60)-3)),VALUE(SUBSTITUTE(E60,",","")))))),IF(RIGHT(E60,1)="T",1000000000000*VALUE(LEFT(E60,LEN(E60)-1)),IF(RIGHT(E60,1)="M",1000000*VALUE(LEFT(E60,LEN(E60)-1)),IF(RIGHT(E60,1)="B",1000000000*VALUE(LEFT(E60,LEN(E60)-1)),IF(RIGHT(E60,1)="%",0.01*VALUE(LEFT(E60,LEN(E60)-1)),IF(RIGHT(E60,1)="k",1000*VALUE(LEFT(E60,LEN(E60)-1)),VALUE(SUBSTITUTE(E60,",",""))))))))),"N/A")</f>
        <v/>
      </c>
      <c r="M60">
        <f>IFERROR(IF(TRIM(F60)="-", "N/A", IF(RIGHT(F60,1)=")",IF(RIGHT(F60,2)="T)",-1000000000000*VALUE(MID(F60,2,LEN(F60)-3)),IF(RIGHT(F60,2)="M)",-1000000*VALUE(MID(F60,2,LEN(F60)-3)),IF(RIGHT(F60,2)="B)",-1000000000*VALUE(MID(F60,2,LEN(F60)-3)),IF(RIGHT(F60,2)="k)",-1000*VALUE(MID(F60,2,LEN(F60)-3)),VALUE(SUBSTITUTE(F60,",","")))))),IF(RIGHT(F60,1)="T",1000000000000*VALUE(LEFT(F60,LEN(F60)-1)),IF(RIGHT(F60,1)="M",1000000*VALUE(LEFT(F60,LEN(F60)-1)),IF(RIGHT(F60,1)="B",1000000000*VALUE(LEFT(F60,LEN(F60)-1)),IF(RIGHT(F60,1)="%",0.01*VALUE(LEFT(F60,LEN(F60)-1)),IF(RIGHT(F60,1)="k",1000*VALUE(LEFT(F60,LEN(F60)-1)),VALUE(SUBSTITUTE(F60,",",""))))))))),"N/A")</f>
        <v/>
      </c>
      <c r="N60">
        <f>IFERROR(IF(TRIM(G60)="-", "N/A", IF(RIGHT(G60,1)=")",IF(RIGHT(G60,2)="T)",-1000000000000*VALUE(MID(G60,2,LEN(G60)-3)),IF(RIGHT(G60,2)="M)",-1000000*VALUE(MID(G60,2,LEN(G60)-3)),IF(RIGHT(G60,2)="B)",-1000000000*VALUE(MID(G60,2,LEN(G60)-3)),IF(RIGHT(G60,2)="k)",-1000*VALUE(MID(G60,2,LEN(G60)-3)),VALUE(SUBSTITUTE(G60,",","")))))),IF(RIGHT(G60,1)="T",1000000000000*VALUE(LEFT(G60,LEN(G60)-1)),IF(RIGHT(G60,1)="M",1000000*VALUE(LEFT(G60,LEN(G60)-1)),IF(RIGHT(G60,1)="B",1000000000*VALUE(LEFT(G60,LEN(G60)-1)),IF(RIGHT(G60,1)="%",0.01*VALUE(LEFT(G60,LEN(G60)-1)),IF(RIGHT(G60,1)="k",1000*VALUE(LEFT(G60,LEN(G60)-1)),VALUE(SUBSTITUTE(G60,",",""))))))))),"N/A")</f>
        <v/>
      </c>
    </row>
    <row r="61" spans="1:60">
      <c s="1" r="A61" t="n">
        <v>0</v>
      </c>
      <c r="B61" t="s">
        <v>110</v>
      </c>
      <c r="C61" t="s">
        <v>3214</v>
      </c>
      <c r="D61" t="s"/>
      <c r="E61" t="s"/>
      <c r="F61" t="n">
        <v>0.18</v>
      </c>
      <c r="I61">
        <f>IF(AND(K61&gt; J61, L61&gt; K61, M61&gt; L61, N61&gt; M61), "pos_trend", IF(AND(K61&lt; J61, L61&lt; K61, M61&lt; L61, N61&lt; M61), "neg_trend", "N/A"))</f>
        <v/>
      </c>
      <c r="J61">
        <f>IFERROR(IF(TRIM(C61)="-", "N/A", IF(RIGHT(C61,1)=")",IF(RIGHT(C61,2)="T)",-1000000000000*VALUE(MID(C61,2,LEN(C61)-3)),IF(RIGHT(C61,2)="M)",-1000000*VALUE(MID(C61,2,LEN(C61)-3)),IF(RIGHT(C61,2)="B)",-1000000000*VALUE(MID(C61,2,LEN(C61)-3)),IF(RIGHT(C61,2)="k)",-1000*VALUE(MID(C61,2,LEN(C61)-3)),VALUE(SUBSTITUTE(C61,",","")))))),IF(RIGHT(C61,1)="T",1000000000000*VALUE(LEFT(C61,LEN(C61)-1)),IF(RIGHT(C61,1)="M",1000000*VALUE(LEFT(C61,LEN(C61)-1)),IF(RIGHT(C61,1)="B",1000000000*VALUE(LEFT(C61,LEN(C61)-1)),IF(RIGHT(C61,1)="%",0.01*VALUE(LEFT(C61,LEN(C61)-1)),IF(RIGHT(C61,1)="k",1000*VALUE(LEFT(C61,LEN(C61)-1)),VALUE(SUBSTITUTE(C61,",",""))))))))),"N/A")</f>
        <v/>
      </c>
      <c r="K61">
        <f>IFERROR(IF(TRIM(D61)="-", "N/A", IF(RIGHT(D61,1)=")",IF(RIGHT(D61,2)="T)",-1000000000000*VALUE(MID(D61,2,LEN(D61)-3)),IF(RIGHT(D61,2)="M)",-1000000*VALUE(MID(D61,2,LEN(D61)-3)),IF(RIGHT(D61,2)="B)",-1000000000*VALUE(MID(D61,2,LEN(D61)-3)),IF(RIGHT(D61,2)="k)",-1000*VALUE(MID(D61,2,LEN(D61)-3)),VALUE(SUBSTITUTE(D61,",","")))))),IF(RIGHT(D61,1)="T",1000000000000*VALUE(LEFT(D61,LEN(D61)-1)),IF(RIGHT(D61,1)="M",1000000*VALUE(LEFT(D61,LEN(D61)-1)),IF(RIGHT(D61,1)="B",1000000000*VALUE(LEFT(D61,LEN(D61)-1)),IF(RIGHT(D61,1)="%",0.01*VALUE(LEFT(D61,LEN(D61)-1)),IF(RIGHT(D61,1)="k",1000*VALUE(LEFT(D61,LEN(D61)-1)),VALUE(SUBSTITUTE(D61,",",""))))))))),"N/A")</f>
        <v/>
      </c>
      <c r="L61">
        <f>IFERROR(IF(TRIM(E61)="-", "N/A", IF(RIGHT(E61,1)=")",IF(RIGHT(E61,2)="T)",-1000000000000*VALUE(MID(E61,2,LEN(E61)-3)),IF(RIGHT(E61,2)="M)",-1000000*VALUE(MID(E61,2,LEN(E61)-3)),IF(RIGHT(E61,2)="B)",-1000000000*VALUE(MID(E61,2,LEN(E61)-3)),IF(RIGHT(E61,2)="k)",-1000*VALUE(MID(E61,2,LEN(E61)-3)),VALUE(SUBSTITUTE(E61,",","")))))),IF(RIGHT(E61,1)="T",1000000000000*VALUE(LEFT(E61,LEN(E61)-1)),IF(RIGHT(E61,1)="M",1000000*VALUE(LEFT(E61,LEN(E61)-1)),IF(RIGHT(E61,1)="B",1000000000*VALUE(LEFT(E61,LEN(E61)-1)),IF(RIGHT(E61,1)="%",0.01*VALUE(LEFT(E61,LEN(E61)-1)),IF(RIGHT(E61,1)="k",1000*VALUE(LEFT(E61,LEN(E61)-1)),VALUE(SUBSTITUTE(E61,",",""))))))))),"N/A")</f>
        <v/>
      </c>
      <c r="M61">
        <f>IFERROR(IF(TRIM(F61)="-", "N/A", IF(RIGHT(F61,1)=")",IF(RIGHT(F61,2)="T)",-1000000000000*VALUE(MID(F61,2,LEN(F61)-3)),IF(RIGHT(F61,2)="M)",-1000000*VALUE(MID(F61,2,LEN(F61)-3)),IF(RIGHT(F61,2)="B)",-1000000000*VALUE(MID(F61,2,LEN(F61)-3)),IF(RIGHT(F61,2)="k)",-1000*VALUE(MID(F61,2,LEN(F61)-3)),VALUE(SUBSTITUTE(F61,",","")))))),IF(RIGHT(F61,1)="T",1000000000000*VALUE(LEFT(F61,LEN(F61)-1)),IF(RIGHT(F61,1)="M",1000000*VALUE(LEFT(F61,LEN(F61)-1)),IF(RIGHT(F61,1)="B",1000000000*VALUE(LEFT(F61,LEN(F61)-1)),IF(RIGHT(F61,1)="%",0.01*VALUE(LEFT(F61,LEN(F61)-1)),IF(RIGHT(F61,1)="k",1000*VALUE(LEFT(F61,LEN(F61)-1)),VALUE(SUBSTITUTE(F61,",",""))))))))),"N/A")</f>
        <v/>
      </c>
      <c r="N61">
        <f>IFERROR(IF(TRIM(G61)="-", "N/A", IF(RIGHT(G61,1)=")",IF(RIGHT(G61,2)="T)",-1000000000000*VALUE(MID(G61,2,LEN(G61)-3)),IF(RIGHT(G61,2)="M)",-1000000*VALUE(MID(G61,2,LEN(G61)-3)),IF(RIGHT(G61,2)="B)",-1000000000*VALUE(MID(G61,2,LEN(G61)-3)),IF(RIGHT(G61,2)="k)",-1000*VALUE(MID(G61,2,LEN(G61)-3)),VALUE(SUBSTITUTE(G61,",","")))))),IF(RIGHT(G61,1)="T",1000000000000*VALUE(LEFT(G61,LEN(G61)-1)),IF(RIGHT(G61,1)="M",1000000*VALUE(LEFT(G61,LEN(G61)-1)),IF(RIGHT(G61,1)="B",1000000000*VALUE(LEFT(G61,LEN(G61)-1)),IF(RIGHT(G61,1)="%",0.01*VALUE(LEFT(G61,LEN(G61)-1)),IF(RIGHT(G61,1)="k",1000*VALUE(LEFT(G61,LEN(G61)-1)),VALUE(SUBSTITUTE(G61,",",""))))))))),"N/A")</f>
        <v/>
      </c>
    </row>
    <row r="62" spans="1:60">
      <c s="1" r="A62" t="n">
        <v>1</v>
      </c>
      <c r="B62" t="s">
        <v>112</v>
      </c>
      <c r="C62" t="s">
        <v>3215</v>
      </c>
      <c r="D62" t="s"/>
      <c r="E62" t="s"/>
      <c r="F62" t="n">
        <v>0.24</v>
      </c>
      <c r="I62">
        <f>IF(AND(K62&gt; J62, L62&gt; K62, M62&gt; L62, N62&gt; M62), "pos_trend", IF(AND(K62&lt; J62, L62&lt; K62, M62&lt; L62, N62&lt; M62), "neg_trend", "N/A"))</f>
        <v/>
      </c>
      <c r="J62">
        <f>IFERROR(IF(TRIM(C62)="-", "N/A", IF(RIGHT(C62,1)=")",IF(RIGHT(C62,2)="T)",-1000000000000*VALUE(MID(C62,2,LEN(C62)-3)),IF(RIGHT(C62,2)="M)",-1000000*VALUE(MID(C62,2,LEN(C62)-3)),IF(RIGHT(C62,2)="B)",-1000000000*VALUE(MID(C62,2,LEN(C62)-3)),IF(RIGHT(C62,2)="k)",-1000*VALUE(MID(C62,2,LEN(C62)-3)),VALUE(SUBSTITUTE(C62,",","")))))),IF(RIGHT(C62,1)="T",1000000000000*VALUE(LEFT(C62,LEN(C62)-1)),IF(RIGHT(C62,1)="M",1000000*VALUE(LEFT(C62,LEN(C62)-1)),IF(RIGHT(C62,1)="B",1000000000*VALUE(LEFT(C62,LEN(C62)-1)),IF(RIGHT(C62,1)="%",0.01*VALUE(LEFT(C62,LEN(C62)-1)),IF(RIGHT(C62,1)="k",1000*VALUE(LEFT(C62,LEN(C62)-1)),VALUE(SUBSTITUTE(C62,",",""))))))))),"N/A")</f>
        <v/>
      </c>
      <c r="K62">
        <f>IFERROR(IF(TRIM(D62)="-", "N/A", IF(RIGHT(D62,1)=")",IF(RIGHT(D62,2)="T)",-1000000000000*VALUE(MID(D62,2,LEN(D62)-3)),IF(RIGHT(D62,2)="M)",-1000000*VALUE(MID(D62,2,LEN(D62)-3)),IF(RIGHT(D62,2)="B)",-1000000000*VALUE(MID(D62,2,LEN(D62)-3)),IF(RIGHT(D62,2)="k)",-1000*VALUE(MID(D62,2,LEN(D62)-3)),VALUE(SUBSTITUTE(D62,",","")))))),IF(RIGHT(D62,1)="T",1000000000000*VALUE(LEFT(D62,LEN(D62)-1)),IF(RIGHT(D62,1)="M",1000000*VALUE(LEFT(D62,LEN(D62)-1)),IF(RIGHT(D62,1)="B",1000000000*VALUE(LEFT(D62,LEN(D62)-1)),IF(RIGHT(D62,1)="%",0.01*VALUE(LEFT(D62,LEN(D62)-1)),IF(RIGHT(D62,1)="k",1000*VALUE(LEFT(D62,LEN(D62)-1)),VALUE(SUBSTITUTE(D62,",",""))))))))),"N/A")</f>
        <v/>
      </c>
      <c r="L62">
        <f>IFERROR(IF(TRIM(E62)="-", "N/A", IF(RIGHT(E62,1)=")",IF(RIGHT(E62,2)="T)",-1000000000000*VALUE(MID(E62,2,LEN(E62)-3)),IF(RIGHT(E62,2)="M)",-1000000*VALUE(MID(E62,2,LEN(E62)-3)),IF(RIGHT(E62,2)="B)",-1000000000*VALUE(MID(E62,2,LEN(E62)-3)),IF(RIGHT(E62,2)="k)",-1000*VALUE(MID(E62,2,LEN(E62)-3)),VALUE(SUBSTITUTE(E62,",","")))))),IF(RIGHT(E62,1)="T",1000000000000*VALUE(LEFT(E62,LEN(E62)-1)),IF(RIGHT(E62,1)="M",1000000*VALUE(LEFT(E62,LEN(E62)-1)),IF(RIGHT(E62,1)="B",1000000000*VALUE(LEFT(E62,LEN(E62)-1)),IF(RIGHT(E62,1)="%",0.01*VALUE(LEFT(E62,LEN(E62)-1)),IF(RIGHT(E62,1)="k",1000*VALUE(LEFT(E62,LEN(E62)-1)),VALUE(SUBSTITUTE(E62,",",""))))))))),"N/A")</f>
        <v/>
      </c>
      <c r="M62">
        <f>IFERROR(IF(TRIM(F62)="-", "N/A", IF(RIGHT(F62,1)=")",IF(RIGHT(F62,2)="T)",-1000000000000*VALUE(MID(F62,2,LEN(F62)-3)),IF(RIGHT(F62,2)="M)",-1000000*VALUE(MID(F62,2,LEN(F62)-3)),IF(RIGHT(F62,2)="B)",-1000000000*VALUE(MID(F62,2,LEN(F62)-3)),IF(RIGHT(F62,2)="k)",-1000*VALUE(MID(F62,2,LEN(F62)-3)),VALUE(SUBSTITUTE(F62,",","")))))),IF(RIGHT(F62,1)="T",1000000000000*VALUE(LEFT(F62,LEN(F62)-1)),IF(RIGHT(F62,1)="M",1000000*VALUE(LEFT(F62,LEN(F62)-1)),IF(RIGHT(F62,1)="B",1000000000*VALUE(LEFT(F62,LEN(F62)-1)),IF(RIGHT(F62,1)="%",0.01*VALUE(LEFT(F62,LEN(F62)-1)),IF(RIGHT(F62,1)="k",1000*VALUE(LEFT(F62,LEN(F62)-1)),VALUE(SUBSTITUTE(F62,",",""))))))))),"N/A")</f>
        <v/>
      </c>
      <c r="N62">
        <f>IFERROR(IF(TRIM(G62)="-", "N/A", IF(RIGHT(G62,1)=")",IF(RIGHT(G62,2)="T)",-1000000000000*VALUE(MID(G62,2,LEN(G62)-3)),IF(RIGHT(G62,2)="M)",-1000000*VALUE(MID(G62,2,LEN(G62)-3)),IF(RIGHT(G62,2)="B)",-1000000000*VALUE(MID(G62,2,LEN(G62)-3)),IF(RIGHT(G62,2)="k)",-1000*VALUE(MID(G62,2,LEN(G62)-3)),VALUE(SUBSTITUTE(G62,",","")))))),IF(RIGHT(G62,1)="T",1000000000000*VALUE(LEFT(G62,LEN(G62)-1)),IF(RIGHT(G62,1)="M",1000000*VALUE(LEFT(G62,LEN(G62)-1)),IF(RIGHT(G62,1)="B",1000000000*VALUE(LEFT(G62,LEN(G62)-1)),IF(RIGHT(G62,1)="%",0.01*VALUE(LEFT(G62,LEN(G62)-1)),IF(RIGHT(G62,1)="k",1000*VALUE(LEFT(G62,LEN(G62)-1)),VALUE(SUBSTITUTE(G62,",",""))))))))),"N/A")</f>
        <v/>
      </c>
    </row>
    <row r="63" spans="1:60">
      <c s="1" r="A63" t="n">
        <v>2</v>
      </c>
      <c r="B63" t="s">
        <v>114</v>
      </c>
      <c r="C63" t="s">
        <v>3216</v>
      </c>
      <c r="D63" t="s"/>
      <c r="E63" t="s"/>
      <c r="F63" t="n">
        <v>0.08</v>
      </c>
      <c r="I63">
        <f>IF(AND(K63&gt; J63, L63&gt; K63, M63&gt; L63, N63&gt; M63), "pos_trend", IF(AND(K63&lt; J63, L63&lt; K63, M63&lt; L63, N63&lt; M63), "neg_trend", "N/A"))</f>
        <v/>
      </c>
      <c r="J63">
        <f>IFERROR(IF(TRIM(C63)="-", "N/A", IF(RIGHT(C63,1)=")",IF(RIGHT(C63,2)="T)",-1000000000000*VALUE(MID(C63,2,LEN(C63)-3)),IF(RIGHT(C63,2)="M)",-1000000*VALUE(MID(C63,2,LEN(C63)-3)),IF(RIGHT(C63,2)="B)",-1000000000*VALUE(MID(C63,2,LEN(C63)-3)),IF(RIGHT(C63,2)="k)",-1000*VALUE(MID(C63,2,LEN(C63)-3)),VALUE(SUBSTITUTE(C63,",","")))))),IF(RIGHT(C63,1)="T",1000000000000*VALUE(LEFT(C63,LEN(C63)-1)),IF(RIGHT(C63,1)="M",1000000*VALUE(LEFT(C63,LEN(C63)-1)),IF(RIGHT(C63,1)="B",1000000000*VALUE(LEFT(C63,LEN(C63)-1)),IF(RIGHT(C63,1)="%",0.01*VALUE(LEFT(C63,LEN(C63)-1)),IF(RIGHT(C63,1)="k",1000*VALUE(LEFT(C63,LEN(C63)-1)),VALUE(SUBSTITUTE(C63,",",""))))))))),"N/A")</f>
        <v/>
      </c>
      <c r="K63">
        <f>IFERROR(IF(TRIM(D63)="-", "N/A", IF(RIGHT(D63,1)=")",IF(RIGHT(D63,2)="T)",-1000000000000*VALUE(MID(D63,2,LEN(D63)-3)),IF(RIGHT(D63,2)="M)",-1000000*VALUE(MID(D63,2,LEN(D63)-3)),IF(RIGHT(D63,2)="B)",-1000000000*VALUE(MID(D63,2,LEN(D63)-3)),IF(RIGHT(D63,2)="k)",-1000*VALUE(MID(D63,2,LEN(D63)-3)),VALUE(SUBSTITUTE(D63,",","")))))),IF(RIGHT(D63,1)="T",1000000000000*VALUE(LEFT(D63,LEN(D63)-1)),IF(RIGHT(D63,1)="M",1000000*VALUE(LEFT(D63,LEN(D63)-1)),IF(RIGHT(D63,1)="B",1000000000*VALUE(LEFT(D63,LEN(D63)-1)),IF(RIGHT(D63,1)="%",0.01*VALUE(LEFT(D63,LEN(D63)-1)),IF(RIGHT(D63,1)="k",1000*VALUE(LEFT(D63,LEN(D63)-1)),VALUE(SUBSTITUTE(D63,",",""))))))))),"N/A")</f>
        <v/>
      </c>
      <c r="L63">
        <f>IFERROR(IF(TRIM(E63)="-", "N/A", IF(RIGHT(E63,1)=")",IF(RIGHT(E63,2)="T)",-1000000000000*VALUE(MID(E63,2,LEN(E63)-3)),IF(RIGHT(E63,2)="M)",-1000000*VALUE(MID(E63,2,LEN(E63)-3)),IF(RIGHT(E63,2)="B)",-1000000000*VALUE(MID(E63,2,LEN(E63)-3)),IF(RIGHT(E63,2)="k)",-1000*VALUE(MID(E63,2,LEN(E63)-3)),VALUE(SUBSTITUTE(E63,",","")))))),IF(RIGHT(E63,1)="T",1000000000000*VALUE(LEFT(E63,LEN(E63)-1)),IF(RIGHT(E63,1)="M",1000000*VALUE(LEFT(E63,LEN(E63)-1)),IF(RIGHT(E63,1)="B",1000000000*VALUE(LEFT(E63,LEN(E63)-1)),IF(RIGHT(E63,1)="%",0.01*VALUE(LEFT(E63,LEN(E63)-1)),IF(RIGHT(E63,1)="k",1000*VALUE(LEFT(E63,LEN(E63)-1)),VALUE(SUBSTITUTE(E63,",",""))))))))),"N/A")</f>
        <v/>
      </c>
      <c r="M63">
        <f>IFERROR(IF(TRIM(F63)="-", "N/A", IF(RIGHT(F63,1)=")",IF(RIGHT(F63,2)="T)",-1000000000000*VALUE(MID(F63,2,LEN(F63)-3)),IF(RIGHT(F63,2)="M)",-1000000*VALUE(MID(F63,2,LEN(F63)-3)),IF(RIGHT(F63,2)="B)",-1000000000*VALUE(MID(F63,2,LEN(F63)-3)),IF(RIGHT(F63,2)="k)",-1000*VALUE(MID(F63,2,LEN(F63)-3)),VALUE(SUBSTITUTE(F63,",","")))))),IF(RIGHT(F63,1)="T",1000000000000*VALUE(LEFT(F63,LEN(F63)-1)),IF(RIGHT(F63,1)="M",1000000*VALUE(LEFT(F63,LEN(F63)-1)),IF(RIGHT(F63,1)="B",1000000000*VALUE(LEFT(F63,LEN(F63)-1)),IF(RIGHT(F63,1)="%",0.01*VALUE(LEFT(F63,LEN(F63)-1)),IF(RIGHT(F63,1)="k",1000*VALUE(LEFT(F63,LEN(F63)-1)),VALUE(SUBSTITUTE(F63,",",""))))))))),"N/A")</f>
        <v/>
      </c>
      <c r="N63">
        <f>IFERROR(IF(TRIM(G63)="-", "N/A", IF(RIGHT(G63,1)=")",IF(RIGHT(G63,2)="T)",-1000000000000*VALUE(MID(G63,2,LEN(G63)-3)),IF(RIGHT(G63,2)="M)",-1000000*VALUE(MID(G63,2,LEN(G63)-3)),IF(RIGHT(G63,2)="B)",-1000000000*VALUE(MID(G63,2,LEN(G63)-3)),IF(RIGHT(G63,2)="k)",-1000*VALUE(MID(G63,2,LEN(G63)-3)),VALUE(SUBSTITUTE(G63,",","")))))),IF(RIGHT(G63,1)="T",1000000000000*VALUE(LEFT(G63,LEN(G63)-1)),IF(RIGHT(G63,1)="M",1000000*VALUE(LEFT(G63,LEN(G63)-1)),IF(RIGHT(G63,1)="B",1000000000*VALUE(LEFT(G63,LEN(G63)-1)),IF(RIGHT(G63,1)="%",0.01*VALUE(LEFT(G63,LEN(G63)-1)),IF(RIGHT(G63,1)="k",1000*VALUE(LEFT(G63,LEN(G63)-1)),VALUE(SUBSTITUTE(G63,",",""))))))))),"N/A")</f>
        <v/>
      </c>
    </row>
    <row r="64" spans="1:60">
      <c s="1" r="A64" t="n">
        <v>3</v>
      </c>
      <c r="B64" t="s">
        <v>116</v>
      </c>
      <c r="C64" t="s">
        <v>3217</v>
      </c>
      <c r="D64" t="s"/>
      <c r="E64" t="s"/>
      <c r="F64" t="n">
        <v>0.12</v>
      </c>
      <c r="I64">
        <f>IF(AND(K64&gt; J64, L64&gt; K64, M64&gt; L64, N64&gt; M64), "pos_trend", IF(AND(K64&lt; J64, L64&lt; K64, M64&lt; L64, N64&lt; M64), "neg_trend", "N/A"))</f>
        <v/>
      </c>
      <c r="J64">
        <f>IFERROR(IF(TRIM(C64)="-", "N/A", IF(RIGHT(C64,1)=")",IF(RIGHT(C64,2)="T)",-1000000000000*VALUE(MID(C64,2,LEN(C64)-3)),IF(RIGHT(C64,2)="M)",-1000000*VALUE(MID(C64,2,LEN(C64)-3)),IF(RIGHT(C64,2)="B)",-1000000000*VALUE(MID(C64,2,LEN(C64)-3)),IF(RIGHT(C64,2)="k)",-1000*VALUE(MID(C64,2,LEN(C64)-3)),VALUE(SUBSTITUTE(C64,",","")))))),IF(RIGHT(C64,1)="T",1000000000000*VALUE(LEFT(C64,LEN(C64)-1)),IF(RIGHT(C64,1)="M",1000000*VALUE(LEFT(C64,LEN(C64)-1)),IF(RIGHT(C64,1)="B",1000000000*VALUE(LEFT(C64,LEN(C64)-1)),IF(RIGHT(C64,1)="%",0.01*VALUE(LEFT(C64,LEN(C64)-1)),IF(RIGHT(C64,1)="k",1000*VALUE(LEFT(C64,LEN(C64)-1)),VALUE(SUBSTITUTE(C64,",",""))))))))),"N/A")</f>
        <v/>
      </c>
      <c r="K64">
        <f>IFERROR(IF(TRIM(D64)="-", "N/A", IF(RIGHT(D64,1)=")",IF(RIGHT(D64,2)="T)",-1000000000000*VALUE(MID(D64,2,LEN(D64)-3)),IF(RIGHT(D64,2)="M)",-1000000*VALUE(MID(D64,2,LEN(D64)-3)),IF(RIGHT(D64,2)="B)",-1000000000*VALUE(MID(D64,2,LEN(D64)-3)),IF(RIGHT(D64,2)="k)",-1000*VALUE(MID(D64,2,LEN(D64)-3)),VALUE(SUBSTITUTE(D64,",","")))))),IF(RIGHT(D64,1)="T",1000000000000*VALUE(LEFT(D64,LEN(D64)-1)),IF(RIGHT(D64,1)="M",1000000*VALUE(LEFT(D64,LEN(D64)-1)),IF(RIGHT(D64,1)="B",1000000000*VALUE(LEFT(D64,LEN(D64)-1)),IF(RIGHT(D64,1)="%",0.01*VALUE(LEFT(D64,LEN(D64)-1)),IF(RIGHT(D64,1)="k",1000*VALUE(LEFT(D64,LEN(D64)-1)),VALUE(SUBSTITUTE(D64,",",""))))))))),"N/A")</f>
        <v/>
      </c>
      <c r="L64">
        <f>IFERROR(IF(TRIM(E64)="-", "N/A", IF(RIGHT(E64,1)=")",IF(RIGHT(E64,2)="T)",-1000000000000*VALUE(MID(E64,2,LEN(E64)-3)),IF(RIGHT(E64,2)="M)",-1000000*VALUE(MID(E64,2,LEN(E64)-3)),IF(RIGHT(E64,2)="B)",-1000000000*VALUE(MID(E64,2,LEN(E64)-3)),IF(RIGHT(E64,2)="k)",-1000*VALUE(MID(E64,2,LEN(E64)-3)),VALUE(SUBSTITUTE(E64,",","")))))),IF(RIGHT(E64,1)="T",1000000000000*VALUE(LEFT(E64,LEN(E64)-1)),IF(RIGHT(E64,1)="M",1000000*VALUE(LEFT(E64,LEN(E64)-1)),IF(RIGHT(E64,1)="B",1000000000*VALUE(LEFT(E64,LEN(E64)-1)),IF(RIGHT(E64,1)="%",0.01*VALUE(LEFT(E64,LEN(E64)-1)),IF(RIGHT(E64,1)="k",1000*VALUE(LEFT(E64,LEN(E64)-1)),VALUE(SUBSTITUTE(E64,",",""))))))))),"N/A")</f>
        <v/>
      </c>
      <c r="M64">
        <f>IFERROR(IF(TRIM(F64)="-", "N/A", IF(RIGHT(F64,1)=")",IF(RIGHT(F64,2)="T)",-1000000000000*VALUE(MID(F64,2,LEN(F64)-3)),IF(RIGHT(F64,2)="M)",-1000000*VALUE(MID(F64,2,LEN(F64)-3)),IF(RIGHT(F64,2)="B)",-1000000000*VALUE(MID(F64,2,LEN(F64)-3)),IF(RIGHT(F64,2)="k)",-1000*VALUE(MID(F64,2,LEN(F64)-3)),VALUE(SUBSTITUTE(F64,",","")))))),IF(RIGHT(F64,1)="T",1000000000000*VALUE(LEFT(F64,LEN(F64)-1)),IF(RIGHT(F64,1)="M",1000000*VALUE(LEFT(F64,LEN(F64)-1)),IF(RIGHT(F64,1)="B",1000000000*VALUE(LEFT(F64,LEN(F64)-1)),IF(RIGHT(F64,1)="%",0.01*VALUE(LEFT(F64,LEN(F64)-1)),IF(RIGHT(F64,1)="k",1000*VALUE(LEFT(F64,LEN(F64)-1)),VALUE(SUBSTITUTE(F64,",",""))))))))),"N/A")</f>
        <v/>
      </c>
      <c r="N64">
        <f>IFERROR(IF(TRIM(G64)="-", "N/A", IF(RIGHT(G64,1)=")",IF(RIGHT(G64,2)="T)",-1000000000000*VALUE(MID(G64,2,LEN(G64)-3)),IF(RIGHT(G64,2)="M)",-1000000*VALUE(MID(G64,2,LEN(G64)-3)),IF(RIGHT(G64,2)="B)",-1000000000*VALUE(MID(G64,2,LEN(G64)-3)),IF(RIGHT(G64,2)="k)",-1000*VALUE(MID(G64,2,LEN(G64)-3)),VALUE(SUBSTITUTE(G64,",","")))))),IF(RIGHT(G64,1)="T",1000000000000*VALUE(LEFT(G64,LEN(G64)-1)),IF(RIGHT(G64,1)="M",1000000*VALUE(LEFT(G64,LEN(G64)-1)),IF(RIGHT(G64,1)="B",1000000000*VALUE(LEFT(G64,LEN(G64)-1)),IF(RIGHT(G64,1)="%",0.01*VALUE(LEFT(G64,LEN(G64)-1)),IF(RIGHT(G64,1)="k",1000*VALUE(LEFT(G64,LEN(G64)-1)),VALUE(SUBSTITUTE(G64,",",""))))))))),"N/A")</f>
        <v/>
      </c>
    </row>
    <row r="65" spans="1:60">
      <c s="1" r="A65" t="n">
        <v>4</v>
      </c>
      <c r="B65" t="s">
        <v>118</v>
      </c>
      <c r="C65" t="s">
        <v>2522</v>
      </c>
      <c r="D65" t="s"/>
      <c r="E65" t="s"/>
      <c r="F65" t="n">
        <v>0.1</v>
      </c>
      <c r="I65">
        <f>IF(AND(K65&gt; J65, L65&gt; K65, M65&gt; L65, N65&gt; M65), "pos_trend", IF(AND(K65&lt; J65, L65&lt; K65, M65&lt; L65, N65&lt; M65), "neg_trend", "N/A"))</f>
        <v/>
      </c>
      <c r="J65">
        <f>IFERROR(IF(TRIM(C65)="-", "N/A", IF(RIGHT(C65,1)=")",IF(RIGHT(C65,2)="T)",-1000000000000*VALUE(MID(C65,2,LEN(C65)-3)),IF(RIGHT(C65,2)="M)",-1000000*VALUE(MID(C65,2,LEN(C65)-3)),IF(RIGHT(C65,2)="B)",-1000000000*VALUE(MID(C65,2,LEN(C65)-3)),IF(RIGHT(C65,2)="k)",-1000*VALUE(MID(C65,2,LEN(C65)-3)),VALUE(SUBSTITUTE(C65,",","")))))),IF(RIGHT(C65,1)="T",1000000000000*VALUE(LEFT(C65,LEN(C65)-1)),IF(RIGHT(C65,1)="M",1000000*VALUE(LEFT(C65,LEN(C65)-1)),IF(RIGHT(C65,1)="B",1000000000*VALUE(LEFT(C65,LEN(C65)-1)),IF(RIGHT(C65,1)="%",0.01*VALUE(LEFT(C65,LEN(C65)-1)),IF(RIGHT(C65,1)="k",1000*VALUE(LEFT(C65,LEN(C65)-1)),VALUE(SUBSTITUTE(C65,",",""))))))))),"N/A")</f>
        <v/>
      </c>
      <c r="K65">
        <f>IFERROR(IF(TRIM(D65)="-", "N/A", IF(RIGHT(D65,1)=")",IF(RIGHT(D65,2)="T)",-1000000000000*VALUE(MID(D65,2,LEN(D65)-3)),IF(RIGHT(D65,2)="M)",-1000000*VALUE(MID(D65,2,LEN(D65)-3)),IF(RIGHT(D65,2)="B)",-1000000000*VALUE(MID(D65,2,LEN(D65)-3)),IF(RIGHT(D65,2)="k)",-1000*VALUE(MID(D65,2,LEN(D65)-3)),VALUE(SUBSTITUTE(D65,",","")))))),IF(RIGHT(D65,1)="T",1000000000000*VALUE(LEFT(D65,LEN(D65)-1)),IF(RIGHT(D65,1)="M",1000000*VALUE(LEFT(D65,LEN(D65)-1)),IF(RIGHT(D65,1)="B",1000000000*VALUE(LEFT(D65,LEN(D65)-1)),IF(RIGHT(D65,1)="%",0.01*VALUE(LEFT(D65,LEN(D65)-1)),IF(RIGHT(D65,1)="k",1000*VALUE(LEFT(D65,LEN(D65)-1)),VALUE(SUBSTITUTE(D65,",",""))))))))),"N/A")</f>
        <v/>
      </c>
      <c r="L65">
        <f>IFERROR(IF(TRIM(E65)="-", "N/A", IF(RIGHT(E65,1)=")",IF(RIGHT(E65,2)="T)",-1000000000000*VALUE(MID(E65,2,LEN(E65)-3)),IF(RIGHT(E65,2)="M)",-1000000*VALUE(MID(E65,2,LEN(E65)-3)),IF(RIGHT(E65,2)="B)",-1000000000*VALUE(MID(E65,2,LEN(E65)-3)),IF(RIGHT(E65,2)="k)",-1000*VALUE(MID(E65,2,LEN(E65)-3)),VALUE(SUBSTITUTE(E65,",","")))))),IF(RIGHT(E65,1)="T",1000000000000*VALUE(LEFT(E65,LEN(E65)-1)),IF(RIGHT(E65,1)="M",1000000*VALUE(LEFT(E65,LEN(E65)-1)),IF(RIGHT(E65,1)="B",1000000000*VALUE(LEFT(E65,LEN(E65)-1)),IF(RIGHT(E65,1)="%",0.01*VALUE(LEFT(E65,LEN(E65)-1)),IF(RIGHT(E65,1)="k",1000*VALUE(LEFT(E65,LEN(E65)-1)),VALUE(SUBSTITUTE(E65,",",""))))))))),"N/A")</f>
        <v/>
      </c>
      <c r="M65">
        <f>IFERROR(IF(TRIM(F65)="-", "N/A", IF(RIGHT(F65,1)=")",IF(RIGHT(F65,2)="T)",-1000000000000*VALUE(MID(F65,2,LEN(F65)-3)),IF(RIGHT(F65,2)="M)",-1000000*VALUE(MID(F65,2,LEN(F65)-3)),IF(RIGHT(F65,2)="B)",-1000000000*VALUE(MID(F65,2,LEN(F65)-3)),IF(RIGHT(F65,2)="k)",-1000*VALUE(MID(F65,2,LEN(F65)-3)),VALUE(SUBSTITUTE(F65,",","")))))),IF(RIGHT(F65,1)="T",1000000000000*VALUE(LEFT(F65,LEN(F65)-1)),IF(RIGHT(F65,1)="M",1000000*VALUE(LEFT(F65,LEN(F65)-1)),IF(RIGHT(F65,1)="B",1000000000*VALUE(LEFT(F65,LEN(F65)-1)),IF(RIGHT(F65,1)="%",0.01*VALUE(LEFT(F65,LEN(F65)-1)),IF(RIGHT(F65,1)="k",1000*VALUE(LEFT(F65,LEN(F65)-1)),VALUE(SUBSTITUTE(F65,",",""))))))))),"N/A")</f>
        <v/>
      </c>
      <c r="N65">
        <f>IFERROR(IF(TRIM(G65)="-", "N/A", IF(RIGHT(G65,1)=")",IF(RIGHT(G65,2)="T)",-1000000000000*VALUE(MID(G65,2,LEN(G65)-3)),IF(RIGHT(G65,2)="M)",-1000000*VALUE(MID(G65,2,LEN(G65)-3)),IF(RIGHT(G65,2)="B)",-1000000000*VALUE(MID(G65,2,LEN(G65)-3)),IF(RIGHT(G65,2)="k)",-1000*VALUE(MID(G65,2,LEN(G65)-3)),VALUE(SUBSTITUTE(G65,",","")))))),IF(RIGHT(G65,1)="T",1000000000000*VALUE(LEFT(G65,LEN(G65)-1)),IF(RIGHT(G65,1)="M",1000000*VALUE(LEFT(G65,LEN(G65)-1)),IF(RIGHT(G65,1)="B",1000000000*VALUE(LEFT(G65,LEN(G65)-1)),IF(RIGHT(G65,1)="%",0.01*VALUE(LEFT(G65,LEN(G65)-1)),IF(RIGHT(G65,1)="k",1000*VALUE(LEFT(G65,LEN(G65)-1)),VALUE(SUBSTITUTE(G65,",",""))))))))),"N/A")</f>
        <v/>
      </c>
    </row>
    <row r="66" spans="1:60">
      <c s="1" r="A66" t="n">
        <v>5</v>
      </c>
      <c r="B66" t="s">
        <v>120</v>
      </c>
      <c r="C66" t="s">
        <v>3218</v>
      </c>
      <c r="D66" t="s"/>
      <c r="E66" t="s"/>
      <c r="F66" t="s"/>
      <c r="I66">
        <f>IF(AND(K66&gt; J66, L66&gt; K66, M66&gt; L66, N66&gt; M66), "pos_trend", IF(AND(K66&lt; J66, L66&lt; K66, M66&lt; L66, N66&lt; M66), "neg_trend", "N/A"))</f>
        <v/>
      </c>
      <c r="J66">
        <f>IFERROR(IF(TRIM(C66)="-", "N/A", IF(RIGHT(C66,1)=")",IF(RIGHT(C66,2)="T)",-1000000000000*VALUE(MID(C66,2,LEN(C66)-3)),IF(RIGHT(C66,2)="M)",-1000000*VALUE(MID(C66,2,LEN(C66)-3)),IF(RIGHT(C66,2)="B)",-1000000000*VALUE(MID(C66,2,LEN(C66)-3)),IF(RIGHT(C66,2)="k)",-1000*VALUE(MID(C66,2,LEN(C66)-3)),VALUE(SUBSTITUTE(C66,",","")))))),IF(RIGHT(C66,1)="T",1000000000000*VALUE(LEFT(C66,LEN(C66)-1)),IF(RIGHT(C66,1)="M",1000000*VALUE(LEFT(C66,LEN(C66)-1)),IF(RIGHT(C66,1)="B",1000000000*VALUE(LEFT(C66,LEN(C66)-1)),IF(RIGHT(C66,1)="%",0.01*VALUE(LEFT(C66,LEN(C66)-1)),IF(RIGHT(C66,1)="k",1000*VALUE(LEFT(C66,LEN(C66)-1)),VALUE(SUBSTITUTE(C66,",",""))))))))),"N/A")</f>
        <v/>
      </c>
      <c r="K66">
        <f>IFERROR(IF(TRIM(D66)="-", "N/A", IF(RIGHT(D66,1)=")",IF(RIGHT(D66,2)="T)",-1000000000000*VALUE(MID(D66,2,LEN(D66)-3)),IF(RIGHT(D66,2)="M)",-1000000*VALUE(MID(D66,2,LEN(D66)-3)),IF(RIGHT(D66,2)="B)",-1000000000*VALUE(MID(D66,2,LEN(D66)-3)),IF(RIGHT(D66,2)="k)",-1000*VALUE(MID(D66,2,LEN(D66)-3)),VALUE(SUBSTITUTE(D66,",","")))))),IF(RIGHT(D66,1)="T",1000000000000*VALUE(LEFT(D66,LEN(D66)-1)),IF(RIGHT(D66,1)="M",1000000*VALUE(LEFT(D66,LEN(D66)-1)),IF(RIGHT(D66,1)="B",1000000000*VALUE(LEFT(D66,LEN(D66)-1)),IF(RIGHT(D66,1)="%",0.01*VALUE(LEFT(D66,LEN(D66)-1)),IF(RIGHT(D66,1)="k",1000*VALUE(LEFT(D66,LEN(D66)-1)),VALUE(SUBSTITUTE(D66,",",""))))))))),"N/A")</f>
        <v/>
      </c>
      <c r="L66">
        <f>IFERROR(IF(TRIM(E66)="-", "N/A", IF(RIGHT(E66,1)=")",IF(RIGHT(E66,2)="T)",-1000000000000*VALUE(MID(E66,2,LEN(E66)-3)),IF(RIGHT(E66,2)="M)",-1000000*VALUE(MID(E66,2,LEN(E66)-3)),IF(RIGHT(E66,2)="B)",-1000000000*VALUE(MID(E66,2,LEN(E66)-3)),IF(RIGHT(E66,2)="k)",-1000*VALUE(MID(E66,2,LEN(E66)-3)),VALUE(SUBSTITUTE(E66,",","")))))),IF(RIGHT(E66,1)="T",1000000000000*VALUE(LEFT(E66,LEN(E66)-1)),IF(RIGHT(E66,1)="M",1000000*VALUE(LEFT(E66,LEN(E66)-1)),IF(RIGHT(E66,1)="B",1000000000*VALUE(LEFT(E66,LEN(E66)-1)),IF(RIGHT(E66,1)="%",0.01*VALUE(LEFT(E66,LEN(E66)-1)),IF(RIGHT(E66,1)="k",1000*VALUE(LEFT(E66,LEN(E66)-1)),VALUE(SUBSTITUTE(E66,",",""))))))))),"N/A")</f>
        <v/>
      </c>
      <c r="M66">
        <f>IFERROR(IF(TRIM(F66)="-", "N/A", IF(RIGHT(F66,1)=")",IF(RIGHT(F66,2)="T)",-1000000000000*VALUE(MID(F66,2,LEN(F66)-3)),IF(RIGHT(F66,2)="M)",-1000000*VALUE(MID(F66,2,LEN(F66)-3)),IF(RIGHT(F66,2)="B)",-1000000000*VALUE(MID(F66,2,LEN(F66)-3)),IF(RIGHT(F66,2)="k)",-1000*VALUE(MID(F66,2,LEN(F66)-3)),VALUE(SUBSTITUTE(F66,",","")))))),IF(RIGHT(F66,1)="T",1000000000000*VALUE(LEFT(F66,LEN(F66)-1)),IF(RIGHT(F66,1)="M",1000000*VALUE(LEFT(F66,LEN(F66)-1)),IF(RIGHT(F66,1)="B",1000000000*VALUE(LEFT(F66,LEN(F66)-1)),IF(RIGHT(F66,1)="%",0.01*VALUE(LEFT(F66,LEN(F66)-1)),IF(RIGHT(F66,1)="k",1000*VALUE(LEFT(F66,LEN(F66)-1)),VALUE(SUBSTITUTE(F66,",",""))))))))),"N/A")</f>
        <v/>
      </c>
      <c r="N66">
        <f>IFERROR(IF(TRIM(G66)="-", "N/A", IF(RIGHT(G66,1)=")",IF(RIGHT(G66,2)="T)",-1000000000000*VALUE(MID(G66,2,LEN(G66)-3)),IF(RIGHT(G66,2)="M)",-1000000*VALUE(MID(G66,2,LEN(G66)-3)),IF(RIGHT(G66,2)="B)",-1000000000*VALUE(MID(G66,2,LEN(G66)-3)),IF(RIGHT(G66,2)="k)",-1000*VALUE(MID(G66,2,LEN(G66)-3)),VALUE(SUBSTITUTE(G66,",","")))))),IF(RIGHT(G66,1)="T",1000000000000*VALUE(LEFT(G66,LEN(G66)-1)),IF(RIGHT(G66,1)="M",1000000*VALUE(LEFT(G66,LEN(G66)-1)),IF(RIGHT(G66,1)="B",1000000000*VALUE(LEFT(G66,LEN(G66)-1)),IF(RIGHT(G66,1)="%",0.01*VALUE(LEFT(G66,LEN(G66)-1)),IF(RIGHT(G66,1)="k",1000*VALUE(LEFT(G66,LEN(G66)-1)),VALUE(SUBSTITUTE(G66,",",""))))))))),"N/A")</f>
        <v/>
      </c>
    </row>
    <row r="67" spans="1:60">
      <c r="D67" t="s">
        <v>122</v>
      </c>
      <c r="E67">
        <f>C1</f>
        <v/>
      </c>
      <c r="I67">
        <f>IF(AND(K67&gt; J67, L67&gt; K67, M67&gt; L67, N67&gt; M67), "pos_trend", IF(AND(K67&lt; J67, L67&lt; K67, M67&lt; L67, N67&lt; M67), "neg_trend", "N/A"))</f>
        <v/>
      </c>
      <c r="J67">
        <f>IFERROR(IF(TRIM(C67)="-", "N/A", IF(RIGHT(C67,1)=")",IF(RIGHT(C67,2)="T)",-1000000000000*VALUE(MID(C67,2,LEN(C67)-3)),IF(RIGHT(C67,2)="M)",-1000000*VALUE(MID(C67,2,LEN(C67)-3)),IF(RIGHT(C67,2)="B)",-1000000000*VALUE(MID(C67,2,LEN(C67)-3)),IF(RIGHT(C67,2)="k)",-1000*VALUE(MID(C67,2,LEN(C67)-3)),VALUE(SUBSTITUTE(C67,",","")))))),IF(RIGHT(C67,1)="T",1000000000000*VALUE(LEFT(C67,LEN(C67)-1)),IF(RIGHT(C67,1)="M",1000000*VALUE(LEFT(C67,LEN(C67)-1)),IF(RIGHT(C67,1)="B",1000000000*VALUE(LEFT(C67,LEN(C67)-1)),IF(RIGHT(C67,1)="%",0.01*VALUE(LEFT(C67,LEN(C67)-1)),IF(RIGHT(C67,1)="k",1000*VALUE(LEFT(C67,LEN(C67)-1)),VALUE(SUBSTITUTE(C67,",",""))))))))),"N/A")</f>
        <v/>
      </c>
      <c r="K67">
        <f>IFERROR(IF(TRIM(D67)="-", "N/A", IF(RIGHT(D67,1)=")",IF(RIGHT(D67,2)="T)",-1000000000000*VALUE(MID(D67,2,LEN(D67)-3)),IF(RIGHT(D67,2)="M)",-1000000*VALUE(MID(D67,2,LEN(D67)-3)),IF(RIGHT(D67,2)="B)",-1000000000*VALUE(MID(D67,2,LEN(D67)-3)),IF(RIGHT(D67,2)="k)",-1000*VALUE(MID(D67,2,LEN(D67)-3)),VALUE(SUBSTITUTE(D67,",","")))))),IF(RIGHT(D67,1)="T",1000000000000*VALUE(LEFT(D67,LEN(D67)-1)),IF(RIGHT(D67,1)="M",1000000*VALUE(LEFT(D67,LEN(D67)-1)),IF(RIGHT(D67,1)="B",1000000000*VALUE(LEFT(D67,LEN(D67)-1)),IF(RIGHT(D67,1)="%",0.01*VALUE(LEFT(D67,LEN(D67)-1)),IF(RIGHT(D67,1)="k",1000*VALUE(LEFT(D67,LEN(D67)-1)),VALUE(SUBSTITUTE(D67,",",""))))))))),"N/A")</f>
        <v/>
      </c>
      <c r="L67">
        <f>IFERROR(IF(TRIM(E67)="-", "N/A", IF(RIGHT(E67,1)=")",IF(RIGHT(E67,2)="T)",-1000000000000*VALUE(MID(E67,2,LEN(E67)-3)),IF(RIGHT(E67,2)="M)",-1000000*VALUE(MID(E67,2,LEN(E67)-3)),IF(RIGHT(E67,2)="B)",-1000000000*VALUE(MID(E67,2,LEN(E67)-3)),IF(RIGHT(E67,2)="k)",-1000*VALUE(MID(E67,2,LEN(E67)-3)),VALUE(SUBSTITUTE(E67,",","")))))),IF(RIGHT(E67,1)="T",1000000000000*VALUE(LEFT(E67,LEN(E67)-1)),IF(RIGHT(E67,1)="M",1000000*VALUE(LEFT(E67,LEN(E67)-1)),IF(RIGHT(E67,1)="B",1000000000*VALUE(LEFT(E67,LEN(E67)-1)),IF(RIGHT(E67,1)="%",0.01*VALUE(LEFT(E67,LEN(E67)-1)),IF(RIGHT(E67,1)="k",1000*VALUE(LEFT(E67,LEN(E67)-1)),VALUE(SUBSTITUTE(E67,",",""))))))))),"N/A")</f>
        <v/>
      </c>
      <c r="M67">
        <f>IFERROR(IF(TRIM(F67)="-", "N/A", IF(RIGHT(F67,1)=")",IF(RIGHT(F67,2)="T)",-1000000000000*VALUE(MID(F67,2,LEN(F67)-3)),IF(RIGHT(F67,2)="M)",-1000000*VALUE(MID(F67,2,LEN(F67)-3)),IF(RIGHT(F67,2)="B)",-1000000000*VALUE(MID(F67,2,LEN(F67)-3)),IF(RIGHT(F67,2)="k)",-1000*VALUE(MID(F67,2,LEN(F67)-3)),VALUE(SUBSTITUTE(F67,",","")))))),IF(RIGHT(F67,1)="T",1000000000000*VALUE(LEFT(F67,LEN(F67)-1)),IF(RIGHT(F67,1)="M",1000000*VALUE(LEFT(F67,LEN(F67)-1)),IF(RIGHT(F67,1)="B",1000000000*VALUE(LEFT(F67,LEN(F67)-1)),IF(RIGHT(F67,1)="%",0.01*VALUE(LEFT(F67,LEN(F67)-1)),IF(RIGHT(F67,1)="k",1000*VALUE(LEFT(F67,LEN(F67)-1)),VALUE(SUBSTITUTE(F67,",",""))))))))),"N/A")</f>
        <v/>
      </c>
      <c r="N67">
        <f>IFERROR(IF(TRIM(G67)="-", "N/A", IF(RIGHT(G67,1)=")",IF(RIGHT(G67,2)="T)",-1000000000000*VALUE(MID(G67,2,LEN(G67)-3)),IF(RIGHT(G67,2)="M)",-1000000*VALUE(MID(G67,2,LEN(G67)-3)),IF(RIGHT(G67,2)="B)",-1000000000*VALUE(MID(G67,2,LEN(G67)-3)),IF(RIGHT(G67,2)="k)",-1000*VALUE(MID(G67,2,LEN(G67)-3)),VALUE(SUBSTITUTE(G67,",","")))))),IF(RIGHT(G67,1)="T",1000000000000*VALUE(LEFT(G67,LEN(G67)-1)),IF(RIGHT(G67,1)="M",1000000*VALUE(LEFT(G67,LEN(G67)-1)),IF(RIGHT(G67,1)="B",1000000000*VALUE(LEFT(G67,LEN(G67)-1)),IF(RIGHT(G67,1)="%",0.01*VALUE(LEFT(G67,LEN(G67)-1)),IF(RIGHT(G67,1)="k",1000*VALUE(LEFT(G67,LEN(G67)-1)),VALUE(SUBSTITUTE(G67,",",""))))))))),"N/A")</f>
        <v/>
      </c>
    </row>
    <row r="68" spans="1:60">
      <c s="1" r="A68" t="n">
        <v>0</v>
      </c>
      <c r="B68" t="s">
        <v>123</v>
      </c>
      <c r="C68" t="s">
        <v>3180</v>
      </c>
      <c r="D68">
        <f>IFERROR(AVERAGE(VALUE(INDIRECT("J"&amp;(MATCH(B68,B69:B500,0)+68))),VALUE(INDIRECT("J"&amp;(MATCH(B68,B69:B500,0)+79))),VALUE(INDIRECT("J"&amp;(MATCH(B68,B69:B500,0)+90))),VALUE(INDIRECT("J"&amp;(MATCH(B68,B69:B500,0)+101)))),"")</f>
        <v/>
      </c>
      <c r="E68">
        <f>IFERROR(IF(AND(C68&lt;&gt;"",D68&lt;&gt;0),IF(VALUE(J68)&gt;VALUE(K68),"above average","below average"),"no data"),"no data")</f>
        <v/>
      </c>
      <c r="I68">
        <f>IF(AND(K68&gt; J68, L68&gt; K68, M68&gt; L68, N68&gt; M68), "pos_trend", IF(AND(K68&lt; J68, L68&lt; K68, M68&lt; L68, N68&lt; M68), "neg_trend", "N/A"))</f>
        <v/>
      </c>
      <c r="J68">
        <f>IFERROR(IF(TRIM(C68)="-", "N/A", IF(RIGHT(C68,1)=")",IF(RIGHT(C68,2)="T)",-1000000000000*VALUE(MID(C68,2,LEN(C68)-3)),IF(RIGHT(C68,2)="M)",-1000000*VALUE(MID(C68,2,LEN(C68)-3)),IF(RIGHT(C68,2)="B)",-1000000000*VALUE(MID(C68,2,LEN(C68)-3)),IF(RIGHT(C68,2)="k)",-1000*VALUE(MID(C68,2,LEN(C68)-3)),VALUE(SUBSTITUTE(C68,",","")))))),IF(RIGHT(C68,1)="T",1000000000000*VALUE(LEFT(C68,LEN(C68)-1)),IF(RIGHT(C68,1)="M",1000000*VALUE(LEFT(C68,LEN(C68)-1)),IF(RIGHT(C68,1)="B",1000000000*VALUE(LEFT(C68,LEN(C68)-1)),IF(RIGHT(C68,1)="%",0.01*VALUE(LEFT(C68,LEN(C68)-1)),IF(RIGHT(C68,1)="k",1000*VALUE(LEFT(C68,LEN(C68)-1)),VALUE(SUBSTITUTE(C68,",",""))))))))),"N/A")</f>
        <v/>
      </c>
      <c r="K68">
        <f>IFERROR(IF(TRIM(D68)="-", "N/A", IF(RIGHT(D68,1)=")",IF(RIGHT(D68,2)="T)",-1000000000000*VALUE(MID(D68,2,LEN(D68)-3)),IF(RIGHT(D68,2)="M)",-1000000*VALUE(MID(D68,2,LEN(D68)-3)),IF(RIGHT(D68,2)="B)",-1000000000*VALUE(MID(D68,2,LEN(D68)-3)),IF(RIGHT(D68,2)="k)",-1000*VALUE(MID(D68,2,LEN(D68)-3)),VALUE(SUBSTITUTE(D68,",","")))))),IF(RIGHT(D68,1)="T",1000000000000*VALUE(LEFT(D68,LEN(D68)-1)),IF(RIGHT(D68,1)="M",1000000*VALUE(LEFT(D68,LEN(D68)-1)),IF(RIGHT(D68,1)="B",1000000000*VALUE(LEFT(D68,LEN(D68)-1)),IF(RIGHT(D68,1)="%",0.01*VALUE(LEFT(D68,LEN(D68)-1)),IF(RIGHT(D68,1)="k",1000*VALUE(LEFT(D68,LEN(D68)-1)),VALUE(SUBSTITUTE(D68,",",""))))))))),"N/A")</f>
        <v/>
      </c>
      <c r="L68">
        <f>IFERROR(IF(TRIM(E68)="-", "N/A", IF(RIGHT(E68,1)=")",IF(RIGHT(E68,2)="T)",-1000000000000*VALUE(MID(E68,2,LEN(E68)-3)),IF(RIGHT(E68,2)="M)",-1000000*VALUE(MID(E68,2,LEN(E68)-3)),IF(RIGHT(E68,2)="B)",-1000000000*VALUE(MID(E68,2,LEN(E68)-3)),IF(RIGHT(E68,2)="k)",-1000*VALUE(MID(E68,2,LEN(E68)-3)),VALUE(SUBSTITUTE(E68,",","")))))),IF(RIGHT(E68,1)="T",1000000000000*VALUE(LEFT(E68,LEN(E68)-1)),IF(RIGHT(E68,1)="M",1000000*VALUE(LEFT(E68,LEN(E68)-1)),IF(RIGHT(E68,1)="B",1000000000*VALUE(LEFT(E68,LEN(E68)-1)),IF(RIGHT(E68,1)="%",0.01*VALUE(LEFT(E68,LEN(E68)-1)),IF(RIGHT(E68,1)="k",1000*VALUE(LEFT(E68,LEN(E68)-1)),VALUE(SUBSTITUTE(E68,",",""))))))))),"N/A")</f>
        <v/>
      </c>
      <c r="M68">
        <f>IFERROR(IF(TRIM(F68)="-", "N/A", IF(RIGHT(F68,1)=")",IF(RIGHT(F68,2)="T)",-1000000000000*VALUE(MID(F68,2,LEN(F68)-3)),IF(RIGHT(F68,2)="M)",-1000000*VALUE(MID(F68,2,LEN(F68)-3)),IF(RIGHT(F68,2)="B)",-1000000000*VALUE(MID(F68,2,LEN(F68)-3)),IF(RIGHT(F68,2)="k)",-1000*VALUE(MID(F68,2,LEN(F68)-3)),VALUE(SUBSTITUTE(F68,",","")))))),IF(RIGHT(F68,1)="T",1000000000000*VALUE(LEFT(F68,LEN(F68)-1)),IF(RIGHT(F68,1)="M",1000000*VALUE(LEFT(F68,LEN(F68)-1)),IF(RIGHT(F68,1)="B",1000000000*VALUE(LEFT(F68,LEN(F68)-1)),IF(RIGHT(F68,1)="%",0.01*VALUE(LEFT(F68,LEN(F68)-1)),IF(RIGHT(F68,1)="k",1000*VALUE(LEFT(F68,LEN(F68)-1)),VALUE(SUBSTITUTE(F68,",",""))))))))),"N/A")</f>
        <v/>
      </c>
      <c r="N68">
        <f>IFERROR(IF(TRIM(G68)="-", "N/A", IF(RIGHT(G68,1)=")",IF(RIGHT(G68,2)="T)",-1000000000000*VALUE(MID(G68,2,LEN(G68)-3)),IF(RIGHT(G68,2)="M)",-1000000*VALUE(MID(G68,2,LEN(G68)-3)),IF(RIGHT(G68,2)="B)",-1000000000*VALUE(MID(G68,2,LEN(G68)-3)),IF(RIGHT(G68,2)="k)",-1000*VALUE(MID(G68,2,LEN(G68)-3)),VALUE(SUBSTITUTE(G68,",","")))))),IF(RIGHT(G68,1)="T",1000000000000*VALUE(LEFT(G68,LEN(G68)-1)),IF(RIGHT(G68,1)="M",1000000*VALUE(LEFT(G68,LEN(G68)-1)),IF(RIGHT(G68,1)="B",1000000000*VALUE(LEFT(G68,LEN(G68)-1)),IF(RIGHT(G68,1)="%",0.01*VALUE(LEFT(G68,LEN(G68)-1)),IF(RIGHT(G68,1)="k",1000*VALUE(LEFT(G68,LEN(G68)-1)),VALUE(SUBSTITUTE(G68,",",""))))))))),"N/A")</f>
        <v/>
      </c>
    </row>
    <row r="69" spans="1:60">
      <c s="1" r="A69" t="n">
        <v>1</v>
      </c>
      <c r="B69" t="s">
        <v>124</v>
      </c>
      <c r="C69" t="s"/>
      <c r="D69">
        <f>IFERROR(AVERAGE(VALUE(INDIRECT("J"&amp;(MATCH(B69,B70:B501,0)+69))),VALUE(INDIRECT("J"&amp;(MATCH(B69,B70:B501,0)+80))),VALUE(INDIRECT("J"&amp;(MATCH(B69,B70:B501,0)+91))),VALUE(INDIRECT("J"&amp;(MATCH(B69,B70:B501,0)+102)))),"")</f>
        <v/>
      </c>
      <c r="E69">
        <f>IFERROR(IF(AND(C69&lt;&gt;"",D69&lt;&gt;0),IF(VALUE(J69)&gt;VALUE(K69),"above average","below average"),"no data"),"no data")</f>
        <v/>
      </c>
      <c r="I69">
        <f>IF(AND(K69&gt; J69, L69&gt; K69, M69&gt; L69, N69&gt; M69), "pos_trend", IF(AND(K69&lt; J69, L69&lt; K69, M69&lt; L69, N69&lt; M69), "neg_trend", "N/A"))</f>
        <v/>
      </c>
      <c r="J69">
        <f>IFERROR(IF(TRIM(C69)="-", "N/A", IF(RIGHT(C69,1)=")",IF(RIGHT(C69,2)="T)",-1000000000000*VALUE(MID(C69,2,LEN(C69)-3)),IF(RIGHT(C69,2)="M)",-1000000*VALUE(MID(C69,2,LEN(C69)-3)),IF(RIGHT(C69,2)="B)",-1000000000*VALUE(MID(C69,2,LEN(C69)-3)),IF(RIGHT(C69,2)="k)",-1000*VALUE(MID(C69,2,LEN(C69)-3)),VALUE(SUBSTITUTE(C69,",","")))))),IF(RIGHT(C69,1)="T",1000000000000*VALUE(LEFT(C69,LEN(C69)-1)),IF(RIGHT(C69,1)="M",1000000*VALUE(LEFT(C69,LEN(C69)-1)),IF(RIGHT(C69,1)="B",1000000000*VALUE(LEFT(C69,LEN(C69)-1)),IF(RIGHT(C69,1)="%",0.01*VALUE(LEFT(C69,LEN(C69)-1)),IF(RIGHT(C69,1)="k",1000*VALUE(LEFT(C69,LEN(C69)-1)),VALUE(SUBSTITUTE(C69,",",""))))))))),"N/A")</f>
        <v/>
      </c>
      <c r="K69">
        <f>IFERROR(IF(TRIM(D69)="-", "N/A", IF(RIGHT(D69,1)=")",IF(RIGHT(D69,2)="T)",-1000000000000*VALUE(MID(D69,2,LEN(D69)-3)),IF(RIGHT(D69,2)="M)",-1000000*VALUE(MID(D69,2,LEN(D69)-3)),IF(RIGHT(D69,2)="B)",-1000000000*VALUE(MID(D69,2,LEN(D69)-3)),IF(RIGHT(D69,2)="k)",-1000*VALUE(MID(D69,2,LEN(D69)-3)),VALUE(SUBSTITUTE(D69,",","")))))),IF(RIGHT(D69,1)="T",1000000000000*VALUE(LEFT(D69,LEN(D69)-1)),IF(RIGHT(D69,1)="M",1000000*VALUE(LEFT(D69,LEN(D69)-1)),IF(RIGHT(D69,1)="B",1000000000*VALUE(LEFT(D69,LEN(D69)-1)),IF(RIGHT(D69,1)="%",0.01*VALUE(LEFT(D69,LEN(D69)-1)),IF(RIGHT(D69,1)="k",1000*VALUE(LEFT(D69,LEN(D69)-1)),VALUE(SUBSTITUTE(D69,",",""))))))))),"N/A")</f>
        <v/>
      </c>
      <c r="L69">
        <f>IFERROR(IF(TRIM(E69)="-", "N/A", IF(RIGHT(E69,1)=")",IF(RIGHT(E69,2)="T)",-1000000000000*VALUE(MID(E69,2,LEN(E69)-3)),IF(RIGHT(E69,2)="M)",-1000000*VALUE(MID(E69,2,LEN(E69)-3)),IF(RIGHT(E69,2)="B)",-1000000000*VALUE(MID(E69,2,LEN(E69)-3)),IF(RIGHT(E69,2)="k)",-1000*VALUE(MID(E69,2,LEN(E69)-3)),VALUE(SUBSTITUTE(E69,",","")))))),IF(RIGHT(E69,1)="T",1000000000000*VALUE(LEFT(E69,LEN(E69)-1)),IF(RIGHT(E69,1)="M",1000000*VALUE(LEFT(E69,LEN(E69)-1)),IF(RIGHT(E69,1)="B",1000000000*VALUE(LEFT(E69,LEN(E69)-1)),IF(RIGHT(E69,1)="%",0.01*VALUE(LEFT(E69,LEN(E69)-1)),IF(RIGHT(E69,1)="k",1000*VALUE(LEFT(E69,LEN(E69)-1)),VALUE(SUBSTITUTE(E69,",",""))))))))),"N/A")</f>
        <v/>
      </c>
      <c r="M69">
        <f>IFERROR(IF(TRIM(F69)="-", "N/A", IF(RIGHT(F69,1)=")",IF(RIGHT(F69,2)="T)",-1000000000000*VALUE(MID(F69,2,LEN(F69)-3)),IF(RIGHT(F69,2)="M)",-1000000*VALUE(MID(F69,2,LEN(F69)-3)),IF(RIGHT(F69,2)="B)",-1000000000*VALUE(MID(F69,2,LEN(F69)-3)),IF(RIGHT(F69,2)="k)",-1000*VALUE(MID(F69,2,LEN(F69)-3)),VALUE(SUBSTITUTE(F69,",","")))))),IF(RIGHT(F69,1)="T",1000000000000*VALUE(LEFT(F69,LEN(F69)-1)),IF(RIGHT(F69,1)="M",1000000*VALUE(LEFT(F69,LEN(F69)-1)),IF(RIGHT(F69,1)="B",1000000000*VALUE(LEFT(F69,LEN(F69)-1)),IF(RIGHT(F69,1)="%",0.01*VALUE(LEFT(F69,LEN(F69)-1)),IF(RIGHT(F69,1)="k",1000*VALUE(LEFT(F69,LEN(F69)-1)),VALUE(SUBSTITUTE(F69,",",""))))))))),"N/A")</f>
        <v/>
      </c>
      <c r="N69">
        <f>IFERROR(IF(TRIM(G69)="-", "N/A", IF(RIGHT(G69,1)=")",IF(RIGHT(G69,2)="T)",-1000000000000*VALUE(MID(G69,2,LEN(G69)-3)),IF(RIGHT(G69,2)="M)",-1000000*VALUE(MID(G69,2,LEN(G69)-3)),IF(RIGHT(G69,2)="B)",-1000000000*VALUE(MID(G69,2,LEN(G69)-3)),IF(RIGHT(G69,2)="k)",-1000*VALUE(MID(G69,2,LEN(G69)-3)),VALUE(SUBSTITUTE(G69,",","")))))),IF(RIGHT(G69,1)="T",1000000000000*VALUE(LEFT(G69,LEN(G69)-1)),IF(RIGHT(G69,1)="M",1000000*VALUE(LEFT(G69,LEN(G69)-1)),IF(RIGHT(G69,1)="B",1000000000*VALUE(LEFT(G69,LEN(G69)-1)),IF(RIGHT(G69,1)="%",0.01*VALUE(LEFT(G69,LEN(G69)-1)),IF(RIGHT(G69,1)="k",1000*VALUE(LEFT(G69,LEN(G69)-1)),VALUE(SUBSTITUTE(G69,",",""))))))))),"N/A")</f>
        <v/>
      </c>
    </row>
    <row r="70" spans="1:60">
      <c s="1" r="A70" t="n">
        <v>2</v>
      </c>
      <c r="B70" t="s">
        <v>125</v>
      </c>
      <c r="C70" t="s">
        <v>3182</v>
      </c>
      <c r="D70">
        <f>IFERROR(AVERAGE(VALUE(INDIRECT("J"&amp;(MATCH(B70,B71:B502,0)+70))),VALUE(INDIRECT("J"&amp;(MATCH(B70,B71:B502,0)+81))),VALUE(INDIRECT("J"&amp;(MATCH(B70,B71:B502,0)+92))),VALUE(INDIRECT("J"&amp;(MATCH(B70,B71:B502,0)+103)))),"")</f>
        <v/>
      </c>
      <c r="E70">
        <f>IFERROR(IF(AND(C70&lt;&gt;"",D70&lt;&gt;0),IF(VALUE(J70)&gt;VALUE(K70),"above average","below average"),"no data"),"no data")</f>
        <v/>
      </c>
      <c r="F70">
        <f>IF(E70="above average",LOWER(TRIM(IF(ISNUMBER(VALUE(RIGHT(B70,1))),REPLACE(B70,LEN(B70),1,""),B70))),"")</f>
        <v/>
      </c>
      <c r="G70">
        <f>IFERROR(LEFT(F70,FIND("(",F70) - 2),F70)</f>
        <v/>
      </c>
      <c r="I70">
        <f>IF(AND(K70&gt; J70, L70&gt; K70, M70&gt; L70, N70&gt; M70), "pos_trend", IF(AND(K70&lt; J70, L70&lt; K70, M70&lt; L70, N70&lt; M70), "neg_trend", "N/A"))</f>
        <v/>
      </c>
      <c r="J70">
        <f>IFERROR(IF(TRIM(C70)="-", "N/A", IF(RIGHT(C70,1)=")",IF(RIGHT(C70,2)="T)",-1000000000000*VALUE(MID(C70,2,LEN(C70)-3)),IF(RIGHT(C70,2)="M)",-1000000*VALUE(MID(C70,2,LEN(C70)-3)),IF(RIGHT(C70,2)="B)",-1000000000*VALUE(MID(C70,2,LEN(C70)-3)),IF(RIGHT(C70,2)="k)",-1000*VALUE(MID(C70,2,LEN(C70)-3)),VALUE(SUBSTITUTE(C70,",","")))))),IF(RIGHT(C70,1)="T",1000000000000*VALUE(LEFT(C70,LEN(C70)-1)),IF(RIGHT(C70,1)="M",1000000*VALUE(LEFT(C70,LEN(C70)-1)),IF(RIGHT(C70,1)="B",1000000000*VALUE(LEFT(C70,LEN(C70)-1)),IF(RIGHT(C70,1)="%",0.01*VALUE(LEFT(C70,LEN(C70)-1)),IF(RIGHT(C70,1)="k",1000*VALUE(LEFT(C70,LEN(C70)-1)),VALUE(SUBSTITUTE(C70,",",""))))))))),"N/A")</f>
        <v/>
      </c>
      <c r="K70">
        <f>IFERROR(IF(TRIM(D70)="-", "N/A", IF(RIGHT(D70,1)=")",IF(RIGHT(D70,2)="T)",-1000000000000*VALUE(MID(D70,2,LEN(D70)-3)),IF(RIGHT(D70,2)="M)",-1000000*VALUE(MID(D70,2,LEN(D70)-3)),IF(RIGHT(D70,2)="B)",-1000000000*VALUE(MID(D70,2,LEN(D70)-3)),IF(RIGHT(D70,2)="k)",-1000*VALUE(MID(D70,2,LEN(D70)-3)),VALUE(SUBSTITUTE(D70,",","")))))),IF(RIGHT(D70,1)="T",1000000000000*VALUE(LEFT(D70,LEN(D70)-1)),IF(RIGHT(D70,1)="M",1000000*VALUE(LEFT(D70,LEN(D70)-1)),IF(RIGHT(D70,1)="B",1000000000*VALUE(LEFT(D70,LEN(D70)-1)),IF(RIGHT(D70,1)="%",0.01*VALUE(LEFT(D70,LEN(D70)-1)),IF(RIGHT(D70,1)="k",1000*VALUE(LEFT(D70,LEN(D70)-1)),VALUE(SUBSTITUTE(D70,",",""))))))))),"N/A")</f>
        <v/>
      </c>
      <c r="L70">
        <f>IFERROR(IF(TRIM(E70)="-", "N/A", IF(RIGHT(E70,1)=")",IF(RIGHT(E70,2)="T)",-1000000000000*VALUE(MID(E70,2,LEN(E70)-3)),IF(RIGHT(E70,2)="M)",-1000000*VALUE(MID(E70,2,LEN(E70)-3)),IF(RIGHT(E70,2)="B)",-1000000000*VALUE(MID(E70,2,LEN(E70)-3)),IF(RIGHT(E70,2)="k)",-1000*VALUE(MID(E70,2,LEN(E70)-3)),VALUE(SUBSTITUTE(E70,",","")))))),IF(RIGHT(E70,1)="T",1000000000000*VALUE(LEFT(E70,LEN(E70)-1)),IF(RIGHT(E70,1)="M",1000000*VALUE(LEFT(E70,LEN(E70)-1)),IF(RIGHT(E70,1)="B",1000000000*VALUE(LEFT(E70,LEN(E70)-1)),IF(RIGHT(E70,1)="%",0.01*VALUE(LEFT(E70,LEN(E70)-1)),IF(RIGHT(E70,1)="k",1000*VALUE(LEFT(E70,LEN(E70)-1)),VALUE(SUBSTITUTE(E70,",",""))))))))),"N/A")</f>
        <v/>
      </c>
      <c r="M70">
        <f>IFERROR(IF(TRIM(F70)="-", "N/A", IF(RIGHT(F70,1)=")",IF(RIGHT(F70,2)="T)",-1000000000000*VALUE(MID(F70,2,LEN(F70)-3)),IF(RIGHT(F70,2)="M)",-1000000*VALUE(MID(F70,2,LEN(F70)-3)),IF(RIGHT(F70,2)="B)",-1000000000*VALUE(MID(F70,2,LEN(F70)-3)),IF(RIGHT(F70,2)="k)",-1000*VALUE(MID(F70,2,LEN(F70)-3)),VALUE(SUBSTITUTE(F70,",","")))))),IF(RIGHT(F70,1)="T",1000000000000*VALUE(LEFT(F70,LEN(F70)-1)),IF(RIGHT(F70,1)="M",1000000*VALUE(LEFT(F70,LEN(F70)-1)),IF(RIGHT(F70,1)="B",1000000000*VALUE(LEFT(F70,LEN(F70)-1)),IF(RIGHT(F70,1)="%",0.01*VALUE(LEFT(F70,LEN(F70)-1)),IF(RIGHT(F70,1)="k",1000*VALUE(LEFT(F70,LEN(F70)-1)),VALUE(SUBSTITUTE(F70,",",""))))))))),"N/A")</f>
        <v/>
      </c>
      <c r="N70">
        <f>IFERROR(IF(TRIM(G70)="-", "N/A", IF(RIGHT(G70,1)=")",IF(RIGHT(G70,2)="T)",-1000000000000*VALUE(MID(G70,2,LEN(G70)-3)),IF(RIGHT(G70,2)="M)",-1000000*VALUE(MID(G70,2,LEN(G70)-3)),IF(RIGHT(G70,2)="B)",-1000000000*VALUE(MID(G70,2,LEN(G70)-3)),IF(RIGHT(G70,2)="k)",-1000*VALUE(MID(G70,2,LEN(G70)-3)),VALUE(SUBSTITUTE(G70,",","")))))),IF(RIGHT(G70,1)="T",1000000000000*VALUE(LEFT(G70,LEN(G70)-1)),IF(RIGHT(G70,1)="M",1000000*VALUE(LEFT(G70,LEN(G70)-1)),IF(RIGHT(G70,1)="B",1000000000*VALUE(LEFT(G70,LEN(G70)-1)),IF(RIGHT(G70,1)="%",0.01*VALUE(LEFT(G70,LEN(G70)-1)),IF(RIGHT(G70,1)="k",1000*VALUE(LEFT(G70,LEN(G70)-1)),VALUE(SUBSTITUTE(G70,",",""))))))))),"N/A")</f>
        <v/>
      </c>
    </row>
    <row r="71" spans="1:60">
      <c s="1" r="A71" t="n">
        <v>3</v>
      </c>
      <c r="B71" t="s">
        <v>126</v>
      </c>
      <c r="C71" t="s">
        <v>3219</v>
      </c>
      <c r="D71">
        <f>IFERROR(AVERAGE(VALUE(INDIRECT("J"&amp;(MATCH(B71,B72:B503,0)+71))),VALUE(INDIRECT("J"&amp;(MATCH(B71,B72:B503,0)+82))),VALUE(INDIRECT("J"&amp;(MATCH(B71,B72:B503,0)+93))),VALUE(INDIRECT("J"&amp;(MATCH(B71,B72:B503,0)+104)))),"")</f>
        <v/>
      </c>
      <c r="E71">
        <f>IFERROR(IF(AND(C71&lt;&gt;"",D71&lt;&gt;0),IF(VALUE(J71)&gt;VALUE(K71),"above average","below average"),"no data"),"no data")</f>
        <v/>
      </c>
      <c r="F71">
        <f>IF(E71="above average",LOWER(TRIM(IF(ISNUMBER(VALUE(RIGHT(B71,1))),REPLACE(B71,LEN(B71),1,""),B71))),"")</f>
        <v/>
      </c>
      <c r="G71">
        <f>IF(F71&lt;&gt;"", G70 &amp; ", " &amp; IFERROR(LEFT(F71,FIND("(",F71) - 2),F71),G70)</f>
        <v/>
      </c>
      <c r="I71">
        <f>IF(AND(K71&gt; J71, L71&gt; K71, M71&gt; L71, N71&gt; M71), "pos_trend", IF(AND(K71&lt; J71, L71&lt; K71, M71&lt; L71, N71&lt; M71), "neg_trend", "N/A"))</f>
        <v/>
      </c>
      <c r="J71">
        <f>IFERROR(IF(TRIM(C71)="-", "N/A", IF(RIGHT(C71,1)=")",IF(RIGHT(C71,2)="T)",-1000000000000*VALUE(MID(C71,2,LEN(C71)-3)),IF(RIGHT(C71,2)="M)",-1000000*VALUE(MID(C71,2,LEN(C71)-3)),IF(RIGHT(C71,2)="B)",-1000000000*VALUE(MID(C71,2,LEN(C71)-3)),IF(RIGHT(C71,2)="k)",-1000*VALUE(MID(C71,2,LEN(C71)-3)),VALUE(SUBSTITUTE(C71,",","")))))),IF(RIGHT(C71,1)="T",1000000000000*VALUE(LEFT(C71,LEN(C71)-1)),IF(RIGHT(C71,1)="M",1000000*VALUE(LEFT(C71,LEN(C71)-1)),IF(RIGHT(C71,1)="B",1000000000*VALUE(LEFT(C71,LEN(C71)-1)),IF(RIGHT(C71,1)="%",0.01*VALUE(LEFT(C71,LEN(C71)-1)),IF(RIGHT(C71,1)="k",1000*VALUE(LEFT(C71,LEN(C71)-1)),VALUE(SUBSTITUTE(C71,",",""))))))))),"N/A")</f>
        <v/>
      </c>
      <c r="K71">
        <f>IFERROR(IF(TRIM(D71)="-", "N/A", IF(RIGHT(D71,1)=")",IF(RIGHT(D71,2)="T)",-1000000000000*VALUE(MID(D71,2,LEN(D71)-3)),IF(RIGHT(D71,2)="M)",-1000000*VALUE(MID(D71,2,LEN(D71)-3)),IF(RIGHT(D71,2)="B)",-1000000000*VALUE(MID(D71,2,LEN(D71)-3)),IF(RIGHT(D71,2)="k)",-1000*VALUE(MID(D71,2,LEN(D71)-3)),VALUE(SUBSTITUTE(D71,",","")))))),IF(RIGHT(D71,1)="T",1000000000000*VALUE(LEFT(D71,LEN(D71)-1)),IF(RIGHT(D71,1)="M",1000000*VALUE(LEFT(D71,LEN(D71)-1)),IF(RIGHT(D71,1)="B",1000000000*VALUE(LEFT(D71,LEN(D71)-1)),IF(RIGHT(D71,1)="%",0.01*VALUE(LEFT(D71,LEN(D71)-1)),IF(RIGHT(D71,1)="k",1000*VALUE(LEFT(D71,LEN(D71)-1)),VALUE(SUBSTITUTE(D71,",",""))))))))),"N/A")</f>
        <v/>
      </c>
      <c r="L71">
        <f>IFERROR(IF(TRIM(E71)="-", "N/A", IF(RIGHT(E71,1)=")",IF(RIGHT(E71,2)="T)",-1000000000000*VALUE(MID(E71,2,LEN(E71)-3)),IF(RIGHT(E71,2)="M)",-1000000*VALUE(MID(E71,2,LEN(E71)-3)),IF(RIGHT(E71,2)="B)",-1000000000*VALUE(MID(E71,2,LEN(E71)-3)),IF(RIGHT(E71,2)="k)",-1000*VALUE(MID(E71,2,LEN(E71)-3)),VALUE(SUBSTITUTE(E71,",","")))))),IF(RIGHT(E71,1)="T",1000000000000*VALUE(LEFT(E71,LEN(E71)-1)),IF(RIGHT(E71,1)="M",1000000*VALUE(LEFT(E71,LEN(E71)-1)),IF(RIGHT(E71,1)="B",1000000000*VALUE(LEFT(E71,LEN(E71)-1)),IF(RIGHT(E71,1)="%",0.01*VALUE(LEFT(E71,LEN(E71)-1)),IF(RIGHT(E71,1)="k",1000*VALUE(LEFT(E71,LEN(E71)-1)),VALUE(SUBSTITUTE(E71,",",""))))))))),"N/A")</f>
        <v/>
      </c>
      <c r="M71">
        <f>IFERROR(IF(TRIM(F71)="-", "N/A", IF(RIGHT(F71,1)=")",IF(RIGHT(F71,2)="T)",-1000000000000*VALUE(MID(F71,2,LEN(F71)-3)),IF(RIGHT(F71,2)="M)",-1000000*VALUE(MID(F71,2,LEN(F71)-3)),IF(RIGHT(F71,2)="B)",-1000000000*VALUE(MID(F71,2,LEN(F71)-3)),IF(RIGHT(F71,2)="k)",-1000*VALUE(MID(F71,2,LEN(F71)-3)),VALUE(SUBSTITUTE(F71,",","")))))),IF(RIGHT(F71,1)="T",1000000000000*VALUE(LEFT(F71,LEN(F71)-1)),IF(RIGHT(F71,1)="M",1000000*VALUE(LEFT(F71,LEN(F71)-1)),IF(RIGHT(F71,1)="B",1000000000*VALUE(LEFT(F71,LEN(F71)-1)),IF(RIGHT(F71,1)="%",0.01*VALUE(LEFT(F71,LEN(F71)-1)),IF(RIGHT(F71,1)="k",1000*VALUE(LEFT(F71,LEN(F71)-1)),VALUE(SUBSTITUTE(F71,",",""))))))))),"N/A")</f>
        <v/>
      </c>
      <c r="N71">
        <f>IFERROR(IF(TRIM(G71)="-", "N/A", IF(RIGHT(G71,1)=")",IF(RIGHT(G71,2)="T)",-1000000000000*VALUE(MID(G71,2,LEN(G71)-3)),IF(RIGHT(G71,2)="M)",-1000000*VALUE(MID(G71,2,LEN(G71)-3)),IF(RIGHT(G71,2)="B)",-1000000000*VALUE(MID(G71,2,LEN(G71)-3)),IF(RIGHT(G71,2)="k)",-1000*VALUE(MID(G71,2,LEN(G71)-3)),VALUE(SUBSTITUTE(G71,",","")))))),IF(RIGHT(G71,1)="T",1000000000000*VALUE(LEFT(G71,LEN(G71)-1)),IF(RIGHT(G71,1)="M",1000000*VALUE(LEFT(G71,LEN(G71)-1)),IF(RIGHT(G71,1)="B",1000000000*VALUE(LEFT(G71,LEN(G71)-1)),IF(RIGHT(G71,1)="%",0.01*VALUE(LEFT(G71,LEN(G71)-1)),IF(RIGHT(G71,1)="k",1000*VALUE(LEFT(G71,LEN(G71)-1)),VALUE(SUBSTITUTE(G71,",",""))))))))),"N/A")</f>
        <v/>
      </c>
    </row>
    <row r="72" spans="1:60">
      <c s="1" r="A72" t="n">
        <v>4</v>
      </c>
      <c r="B72" t="s">
        <v>128</v>
      </c>
      <c r="C72" t="s">
        <v>3220</v>
      </c>
      <c r="D72">
        <f>IFERROR(AVERAGE(VALUE(INDIRECT("J"&amp;(MATCH(B72,B73:B504,0)+72))),VALUE(INDIRECT("J"&amp;(MATCH(B72,B73:B504,0)+83))),VALUE(INDIRECT("J"&amp;(MATCH(B72,B73:B504,0)+94))),VALUE(INDIRECT("J"&amp;(MATCH(B72,B73:B504,0)+105)))),"")</f>
        <v/>
      </c>
      <c r="E72">
        <f>IFERROR(IF(AND(C72&lt;&gt;"",D72&lt;&gt;0),IF(VALUE(J72)&gt;VALUE(K72),"above average","below average"),"no data"),"no data")</f>
        <v/>
      </c>
      <c r="F72">
        <f>IF(E72="above average",LOWER(TRIM(IF(ISNUMBER(VALUE(RIGHT(B72,1))),REPLACE(B72,LEN(B72),1,""),B72))),"")</f>
        <v/>
      </c>
      <c r="G72">
        <f>IF(F72&lt;&gt;"", G71 &amp; ", " &amp; IFERROR(LEFT(F72,FIND("(",F72) - 2),F72),G71)</f>
        <v/>
      </c>
      <c r="I72">
        <f>IF(AND(K72&gt; J72, L72&gt; K72, M72&gt; L72, N72&gt; M72), "pos_trend", IF(AND(K72&lt; J72, L72&lt; K72, M72&lt; L72, N72&lt; M72), "neg_trend", "N/A"))</f>
        <v/>
      </c>
      <c r="J72">
        <f>IFERROR(IF(TRIM(C72)="-", "N/A", IF(RIGHT(C72,1)=")",IF(RIGHT(C72,2)="T)",-1000000000000*VALUE(MID(C72,2,LEN(C72)-3)),IF(RIGHT(C72,2)="M)",-1000000*VALUE(MID(C72,2,LEN(C72)-3)),IF(RIGHT(C72,2)="B)",-1000000000*VALUE(MID(C72,2,LEN(C72)-3)),IF(RIGHT(C72,2)="k)",-1000*VALUE(MID(C72,2,LEN(C72)-3)),VALUE(SUBSTITUTE(C72,",","")))))),IF(RIGHT(C72,1)="T",1000000000000*VALUE(LEFT(C72,LEN(C72)-1)),IF(RIGHT(C72,1)="M",1000000*VALUE(LEFT(C72,LEN(C72)-1)),IF(RIGHT(C72,1)="B",1000000000*VALUE(LEFT(C72,LEN(C72)-1)),IF(RIGHT(C72,1)="%",0.01*VALUE(LEFT(C72,LEN(C72)-1)),IF(RIGHT(C72,1)="k",1000*VALUE(LEFT(C72,LEN(C72)-1)),VALUE(SUBSTITUTE(C72,",",""))))))))),"N/A")</f>
        <v/>
      </c>
      <c r="K72">
        <f>IFERROR(IF(TRIM(D72)="-", "N/A", IF(RIGHT(D72,1)=")",IF(RIGHT(D72,2)="T)",-1000000000000*VALUE(MID(D72,2,LEN(D72)-3)),IF(RIGHT(D72,2)="M)",-1000000*VALUE(MID(D72,2,LEN(D72)-3)),IF(RIGHT(D72,2)="B)",-1000000000*VALUE(MID(D72,2,LEN(D72)-3)),IF(RIGHT(D72,2)="k)",-1000*VALUE(MID(D72,2,LEN(D72)-3)),VALUE(SUBSTITUTE(D72,",","")))))),IF(RIGHT(D72,1)="T",1000000000000*VALUE(LEFT(D72,LEN(D72)-1)),IF(RIGHT(D72,1)="M",1000000*VALUE(LEFT(D72,LEN(D72)-1)),IF(RIGHT(D72,1)="B",1000000000*VALUE(LEFT(D72,LEN(D72)-1)),IF(RIGHT(D72,1)="%",0.01*VALUE(LEFT(D72,LEN(D72)-1)),IF(RIGHT(D72,1)="k",1000*VALUE(LEFT(D72,LEN(D72)-1)),VALUE(SUBSTITUTE(D72,",",""))))))))),"N/A")</f>
        <v/>
      </c>
      <c r="L72">
        <f>IFERROR(IF(TRIM(E72)="-", "N/A", IF(RIGHT(E72,1)=")",IF(RIGHT(E72,2)="T)",-1000000000000*VALUE(MID(E72,2,LEN(E72)-3)),IF(RIGHT(E72,2)="M)",-1000000*VALUE(MID(E72,2,LEN(E72)-3)),IF(RIGHT(E72,2)="B)",-1000000000*VALUE(MID(E72,2,LEN(E72)-3)),IF(RIGHT(E72,2)="k)",-1000*VALUE(MID(E72,2,LEN(E72)-3)),VALUE(SUBSTITUTE(E72,",","")))))),IF(RIGHT(E72,1)="T",1000000000000*VALUE(LEFT(E72,LEN(E72)-1)),IF(RIGHT(E72,1)="M",1000000*VALUE(LEFT(E72,LEN(E72)-1)),IF(RIGHT(E72,1)="B",1000000000*VALUE(LEFT(E72,LEN(E72)-1)),IF(RIGHT(E72,1)="%",0.01*VALUE(LEFT(E72,LEN(E72)-1)),IF(RIGHT(E72,1)="k",1000*VALUE(LEFT(E72,LEN(E72)-1)),VALUE(SUBSTITUTE(E72,",",""))))))))),"N/A")</f>
        <v/>
      </c>
      <c r="M72">
        <f>IFERROR(IF(TRIM(F72)="-", "N/A", IF(RIGHT(F72,1)=")",IF(RIGHT(F72,2)="T)",-1000000000000*VALUE(MID(F72,2,LEN(F72)-3)),IF(RIGHT(F72,2)="M)",-1000000*VALUE(MID(F72,2,LEN(F72)-3)),IF(RIGHT(F72,2)="B)",-1000000000*VALUE(MID(F72,2,LEN(F72)-3)),IF(RIGHT(F72,2)="k)",-1000*VALUE(MID(F72,2,LEN(F72)-3)),VALUE(SUBSTITUTE(F72,",","")))))),IF(RIGHT(F72,1)="T",1000000000000*VALUE(LEFT(F72,LEN(F72)-1)),IF(RIGHT(F72,1)="M",1000000*VALUE(LEFT(F72,LEN(F72)-1)),IF(RIGHT(F72,1)="B",1000000000*VALUE(LEFT(F72,LEN(F72)-1)),IF(RIGHT(F72,1)="%",0.01*VALUE(LEFT(F72,LEN(F72)-1)),IF(RIGHT(F72,1)="k",1000*VALUE(LEFT(F72,LEN(F72)-1)),VALUE(SUBSTITUTE(F72,",",""))))))))),"N/A")</f>
        <v/>
      </c>
      <c r="N72">
        <f>IFERROR(IF(TRIM(G72)="-", "N/A", IF(RIGHT(G72,1)=")",IF(RIGHT(G72,2)="T)",-1000000000000*VALUE(MID(G72,2,LEN(G72)-3)),IF(RIGHT(G72,2)="M)",-1000000*VALUE(MID(G72,2,LEN(G72)-3)),IF(RIGHT(G72,2)="B)",-1000000000*VALUE(MID(G72,2,LEN(G72)-3)),IF(RIGHT(G72,2)="k)",-1000*VALUE(MID(G72,2,LEN(G72)-3)),VALUE(SUBSTITUTE(G72,",","")))))),IF(RIGHT(G72,1)="T",1000000000000*VALUE(LEFT(G72,LEN(G72)-1)),IF(RIGHT(G72,1)="M",1000000*VALUE(LEFT(G72,LEN(G72)-1)),IF(RIGHT(G72,1)="B",1000000000*VALUE(LEFT(G72,LEN(G72)-1)),IF(RIGHT(G72,1)="%",0.01*VALUE(LEFT(G72,LEN(G72)-1)),IF(RIGHT(G72,1)="k",1000*VALUE(LEFT(G72,LEN(G72)-1)),VALUE(SUBSTITUTE(G72,",",""))))))))),"N/A")</f>
        <v/>
      </c>
    </row>
    <row r="73" spans="1:60">
      <c s="1" r="A73" t="n">
        <v>5</v>
      </c>
      <c r="B73" t="s">
        <v>130</v>
      </c>
      <c r="C73" t="s">
        <v>3221</v>
      </c>
      <c r="D73">
        <f>IFERROR(AVERAGE(VALUE(INDIRECT("J"&amp;(MATCH(B73,B74:B505,0)+73))),VALUE(INDIRECT("J"&amp;(MATCH(B73,B74:B505,0)+84))),VALUE(INDIRECT("J"&amp;(MATCH(B73,B74:B505,0)+95))),VALUE(INDIRECT("J"&amp;(MATCH(B73,B74:B505,0)+106)))),"")</f>
        <v/>
      </c>
      <c r="E73">
        <f>IFERROR(IF(AND(C73&lt;&gt;"",D73&lt;&gt;0),IF(VALUE(J73)&gt;VALUE(K73),"above average","below average"),"no data"),"no data")</f>
        <v/>
      </c>
      <c r="F73">
        <f>IF(E73="above average",LOWER(TRIM(IF(ISNUMBER(VALUE(RIGHT(B73,1))),REPLACE(B73,LEN(B73),1,""),B73))),"")</f>
        <v/>
      </c>
      <c r="G73">
        <f>IF(F73&lt;&gt;"", G72 &amp; ", " &amp; IFERROR(LEFT(F73,FIND("(",F73) - 2),F73),G72)</f>
        <v/>
      </c>
      <c r="I73">
        <f>IF(AND(K73&gt; J73, L73&gt; K73, M73&gt; L73, N73&gt; M73), "pos_trend", IF(AND(K73&lt; J73, L73&lt; K73, M73&lt; L73, N73&lt; M73), "neg_trend", "N/A"))</f>
        <v/>
      </c>
      <c r="J73">
        <f>IFERROR(IF(TRIM(C73)="-", "N/A", IF(RIGHT(C73,1)=")",IF(RIGHT(C73,2)="T)",-1000000000000*VALUE(MID(C73,2,LEN(C73)-3)),IF(RIGHT(C73,2)="M)",-1000000*VALUE(MID(C73,2,LEN(C73)-3)),IF(RIGHT(C73,2)="B)",-1000000000*VALUE(MID(C73,2,LEN(C73)-3)),IF(RIGHT(C73,2)="k)",-1000*VALUE(MID(C73,2,LEN(C73)-3)),VALUE(SUBSTITUTE(C73,",","")))))),IF(RIGHT(C73,1)="T",1000000000000*VALUE(LEFT(C73,LEN(C73)-1)),IF(RIGHT(C73,1)="M",1000000*VALUE(LEFT(C73,LEN(C73)-1)),IF(RIGHT(C73,1)="B",1000000000*VALUE(LEFT(C73,LEN(C73)-1)),IF(RIGHT(C73,1)="%",0.01*VALUE(LEFT(C73,LEN(C73)-1)),IF(RIGHT(C73,1)="k",1000*VALUE(LEFT(C73,LEN(C73)-1)),VALUE(SUBSTITUTE(C73,",",""))))))))),"N/A")</f>
        <v/>
      </c>
      <c r="K73">
        <f>IFERROR(IF(TRIM(D73)="-", "N/A", IF(RIGHT(D73,1)=")",IF(RIGHT(D73,2)="T)",-1000000000000*VALUE(MID(D73,2,LEN(D73)-3)),IF(RIGHT(D73,2)="M)",-1000000*VALUE(MID(D73,2,LEN(D73)-3)),IF(RIGHT(D73,2)="B)",-1000000000*VALUE(MID(D73,2,LEN(D73)-3)),IF(RIGHT(D73,2)="k)",-1000*VALUE(MID(D73,2,LEN(D73)-3)),VALUE(SUBSTITUTE(D73,",","")))))),IF(RIGHT(D73,1)="T",1000000000000*VALUE(LEFT(D73,LEN(D73)-1)),IF(RIGHT(D73,1)="M",1000000*VALUE(LEFT(D73,LEN(D73)-1)),IF(RIGHT(D73,1)="B",1000000000*VALUE(LEFT(D73,LEN(D73)-1)),IF(RIGHT(D73,1)="%",0.01*VALUE(LEFT(D73,LEN(D73)-1)),IF(RIGHT(D73,1)="k",1000*VALUE(LEFT(D73,LEN(D73)-1)),VALUE(SUBSTITUTE(D73,",",""))))))))),"N/A")</f>
        <v/>
      </c>
      <c r="L73">
        <f>IFERROR(IF(TRIM(E73)="-", "N/A", IF(RIGHT(E73,1)=")",IF(RIGHT(E73,2)="T)",-1000000000000*VALUE(MID(E73,2,LEN(E73)-3)),IF(RIGHT(E73,2)="M)",-1000000*VALUE(MID(E73,2,LEN(E73)-3)),IF(RIGHT(E73,2)="B)",-1000000000*VALUE(MID(E73,2,LEN(E73)-3)),IF(RIGHT(E73,2)="k)",-1000*VALUE(MID(E73,2,LEN(E73)-3)),VALUE(SUBSTITUTE(E73,",","")))))),IF(RIGHT(E73,1)="T",1000000000000*VALUE(LEFT(E73,LEN(E73)-1)),IF(RIGHT(E73,1)="M",1000000*VALUE(LEFT(E73,LEN(E73)-1)),IF(RIGHT(E73,1)="B",1000000000*VALUE(LEFT(E73,LEN(E73)-1)),IF(RIGHT(E73,1)="%",0.01*VALUE(LEFT(E73,LEN(E73)-1)),IF(RIGHT(E73,1)="k",1000*VALUE(LEFT(E73,LEN(E73)-1)),VALUE(SUBSTITUTE(E73,",",""))))))))),"N/A")</f>
        <v/>
      </c>
      <c r="M73">
        <f>IFERROR(IF(TRIM(F73)="-", "N/A", IF(RIGHT(F73,1)=")",IF(RIGHT(F73,2)="T)",-1000000000000*VALUE(MID(F73,2,LEN(F73)-3)),IF(RIGHT(F73,2)="M)",-1000000*VALUE(MID(F73,2,LEN(F73)-3)),IF(RIGHT(F73,2)="B)",-1000000000*VALUE(MID(F73,2,LEN(F73)-3)),IF(RIGHT(F73,2)="k)",-1000*VALUE(MID(F73,2,LEN(F73)-3)),VALUE(SUBSTITUTE(F73,",","")))))),IF(RIGHT(F73,1)="T",1000000000000*VALUE(LEFT(F73,LEN(F73)-1)),IF(RIGHT(F73,1)="M",1000000*VALUE(LEFT(F73,LEN(F73)-1)),IF(RIGHT(F73,1)="B",1000000000*VALUE(LEFT(F73,LEN(F73)-1)),IF(RIGHT(F73,1)="%",0.01*VALUE(LEFT(F73,LEN(F73)-1)),IF(RIGHT(F73,1)="k",1000*VALUE(LEFT(F73,LEN(F73)-1)),VALUE(SUBSTITUTE(F73,",",""))))))))),"N/A")</f>
        <v/>
      </c>
      <c r="N73">
        <f>IFERROR(IF(TRIM(G73)="-", "N/A", IF(RIGHT(G73,1)=")",IF(RIGHT(G73,2)="T)",-1000000000000*VALUE(MID(G73,2,LEN(G73)-3)),IF(RIGHT(G73,2)="M)",-1000000*VALUE(MID(G73,2,LEN(G73)-3)),IF(RIGHT(G73,2)="B)",-1000000000*VALUE(MID(G73,2,LEN(G73)-3)),IF(RIGHT(G73,2)="k)",-1000*VALUE(MID(G73,2,LEN(G73)-3)),VALUE(SUBSTITUTE(G73,",","")))))),IF(RIGHT(G73,1)="T",1000000000000*VALUE(LEFT(G73,LEN(G73)-1)),IF(RIGHT(G73,1)="M",1000000*VALUE(LEFT(G73,LEN(G73)-1)),IF(RIGHT(G73,1)="B",1000000000*VALUE(LEFT(G73,LEN(G73)-1)),IF(RIGHT(G73,1)="%",0.01*VALUE(LEFT(G73,LEN(G73)-1)),IF(RIGHT(G73,1)="k",1000*VALUE(LEFT(G73,LEN(G73)-1)),VALUE(SUBSTITUTE(G73,",",""))))))))),"N/A")</f>
        <v/>
      </c>
    </row>
    <row r="74" spans="1:60">
      <c s="1" r="A74" t="n">
        <v>6</v>
      </c>
      <c r="B74" t="s">
        <v>132</v>
      </c>
      <c r="C74" t="s">
        <v>3222</v>
      </c>
      <c r="D74">
        <f>IFERROR(AVERAGE(VALUE(INDIRECT("J"&amp;(MATCH(B74,B75:B506,0)+74))),VALUE(INDIRECT("J"&amp;(MATCH(B74,B75:B506,0)+85))),VALUE(INDIRECT("J"&amp;(MATCH(B74,B75:B506,0)+96))),VALUE(INDIRECT("J"&amp;(MATCH(B74,B75:B506,0)+107)))),"")</f>
        <v/>
      </c>
      <c r="E74">
        <f>IFERROR(IF(AND(C74&lt;&gt;"",D74&lt;&gt;0),IF(VALUE(J74)&gt;VALUE(K74),"above average","below average"),"no data"),"no data")</f>
        <v/>
      </c>
      <c r="F74">
        <f>IF(E74="above average",LOWER(TRIM(IF(ISNUMBER(VALUE(RIGHT(B74,1))),REPLACE(B74,LEN(B74),1,""),B74))),"")</f>
        <v/>
      </c>
      <c r="G74">
        <f>IF(F74&lt;&gt;"", G73 &amp; ", " &amp; IFERROR(LEFT(F74,FIND("(",F74) - 2),F74),G73)</f>
        <v/>
      </c>
      <c r="I74">
        <f>IF(AND(K74&gt; J74, L74&gt; K74, M74&gt; L74, N74&gt; M74), "pos_trend", IF(AND(K74&lt; J74, L74&lt; K74, M74&lt; L74, N74&lt; M74), "neg_trend", "N/A"))</f>
        <v/>
      </c>
      <c r="J74">
        <f>IFERROR(IF(TRIM(C74)="-", "N/A", IF(RIGHT(C74,1)=")",IF(RIGHT(C74,2)="T)",-1000000000000*VALUE(MID(C74,2,LEN(C74)-3)),IF(RIGHT(C74,2)="M)",-1000000*VALUE(MID(C74,2,LEN(C74)-3)),IF(RIGHT(C74,2)="B)",-1000000000*VALUE(MID(C74,2,LEN(C74)-3)),IF(RIGHT(C74,2)="k)",-1000*VALUE(MID(C74,2,LEN(C74)-3)),VALUE(SUBSTITUTE(C74,",","")))))),IF(RIGHT(C74,1)="T",1000000000000*VALUE(LEFT(C74,LEN(C74)-1)),IF(RIGHT(C74,1)="M",1000000*VALUE(LEFT(C74,LEN(C74)-1)),IF(RIGHT(C74,1)="B",1000000000*VALUE(LEFT(C74,LEN(C74)-1)),IF(RIGHT(C74,1)="%",0.01*VALUE(LEFT(C74,LEN(C74)-1)),IF(RIGHT(C74,1)="k",1000*VALUE(LEFT(C74,LEN(C74)-1)),VALUE(SUBSTITUTE(C74,",",""))))))))),"N/A")</f>
        <v/>
      </c>
      <c r="K74">
        <f>IFERROR(IF(TRIM(D74)="-", "N/A", IF(RIGHT(D74,1)=")",IF(RIGHT(D74,2)="T)",-1000000000000*VALUE(MID(D74,2,LEN(D74)-3)),IF(RIGHT(D74,2)="M)",-1000000*VALUE(MID(D74,2,LEN(D74)-3)),IF(RIGHT(D74,2)="B)",-1000000000*VALUE(MID(D74,2,LEN(D74)-3)),IF(RIGHT(D74,2)="k)",-1000*VALUE(MID(D74,2,LEN(D74)-3)),VALUE(SUBSTITUTE(D74,",","")))))),IF(RIGHT(D74,1)="T",1000000000000*VALUE(LEFT(D74,LEN(D74)-1)),IF(RIGHT(D74,1)="M",1000000*VALUE(LEFT(D74,LEN(D74)-1)),IF(RIGHT(D74,1)="B",1000000000*VALUE(LEFT(D74,LEN(D74)-1)),IF(RIGHT(D74,1)="%",0.01*VALUE(LEFT(D74,LEN(D74)-1)),IF(RIGHT(D74,1)="k",1000*VALUE(LEFT(D74,LEN(D74)-1)),VALUE(SUBSTITUTE(D74,",",""))))))))),"N/A")</f>
        <v/>
      </c>
      <c r="L74">
        <f>IFERROR(IF(TRIM(E74)="-", "N/A", IF(RIGHT(E74,1)=")",IF(RIGHT(E74,2)="T)",-1000000000000*VALUE(MID(E74,2,LEN(E74)-3)),IF(RIGHT(E74,2)="M)",-1000000*VALUE(MID(E74,2,LEN(E74)-3)),IF(RIGHT(E74,2)="B)",-1000000000*VALUE(MID(E74,2,LEN(E74)-3)),IF(RIGHT(E74,2)="k)",-1000*VALUE(MID(E74,2,LEN(E74)-3)),VALUE(SUBSTITUTE(E74,",","")))))),IF(RIGHT(E74,1)="T",1000000000000*VALUE(LEFT(E74,LEN(E74)-1)),IF(RIGHT(E74,1)="M",1000000*VALUE(LEFT(E74,LEN(E74)-1)),IF(RIGHT(E74,1)="B",1000000000*VALUE(LEFT(E74,LEN(E74)-1)),IF(RIGHT(E74,1)="%",0.01*VALUE(LEFT(E74,LEN(E74)-1)),IF(RIGHT(E74,1)="k",1000*VALUE(LEFT(E74,LEN(E74)-1)),VALUE(SUBSTITUTE(E74,",",""))))))))),"N/A")</f>
        <v/>
      </c>
      <c r="M74">
        <f>IFERROR(IF(TRIM(F74)="-", "N/A", IF(RIGHT(F74,1)=")",IF(RIGHT(F74,2)="T)",-1000000000000*VALUE(MID(F74,2,LEN(F74)-3)),IF(RIGHT(F74,2)="M)",-1000000*VALUE(MID(F74,2,LEN(F74)-3)),IF(RIGHT(F74,2)="B)",-1000000000*VALUE(MID(F74,2,LEN(F74)-3)),IF(RIGHT(F74,2)="k)",-1000*VALUE(MID(F74,2,LEN(F74)-3)),VALUE(SUBSTITUTE(F74,",","")))))),IF(RIGHT(F74,1)="T",1000000000000*VALUE(LEFT(F74,LEN(F74)-1)),IF(RIGHT(F74,1)="M",1000000*VALUE(LEFT(F74,LEN(F74)-1)),IF(RIGHT(F74,1)="B",1000000000*VALUE(LEFT(F74,LEN(F74)-1)),IF(RIGHT(F74,1)="%",0.01*VALUE(LEFT(F74,LEN(F74)-1)),IF(RIGHT(F74,1)="k",1000*VALUE(LEFT(F74,LEN(F74)-1)),VALUE(SUBSTITUTE(F74,",",""))))))))),"N/A")</f>
        <v/>
      </c>
      <c r="N74">
        <f>IFERROR(IF(TRIM(G74)="-", "N/A", IF(RIGHT(G74,1)=")",IF(RIGHT(G74,2)="T)",-1000000000000*VALUE(MID(G74,2,LEN(G74)-3)),IF(RIGHT(G74,2)="M)",-1000000*VALUE(MID(G74,2,LEN(G74)-3)),IF(RIGHT(G74,2)="B)",-1000000000*VALUE(MID(G74,2,LEN(G74)-3)),IF(RIGHT(G74,2)="k)",-1000*VALUE(MID(G74,2,LEN(G74)-3)),VALUE(SUBSTITUTE(G74,",","")))))),IF(RIGHT(G74,1)="T",1000000000000*VALUE(LEFT(G74,LEN(G74)-1)),IF(RIGHT(G74,1)="M",1000000*VALUE(LEFT(G74,LEN(G74)-1)),IF(RIGHT(G74,1)="B",1000000000*VALUE(LEFT(G74,LEN(G74)-1)),IF(RIGHT(G74,1)="%",0.01*VALUE(LEFT(G74,LEN(G74)-1)),IF(RIGHT(G74,1)="k",1000*VALUE(LEFT(G74,LEN(G74)-1)),VALUE(SUBSTITUTE(G74,",",""))))))))),"N/A")</f>
        <v/>
      </c>
    </row>
    <row r="75" spans="1:60">
      <c s="1" r="A75" t="n">
        <v>7</v>
      </c>
      <c r="B75" t="s">
        <v>134</v>
      </c>
      <c r="C75" t="s"/>
      <c r="D75">
        <f>IFERROR(AVERAGE(VALUE(INDIRECT("J"&amp;(MATCH(B75,B76:B507,0)+75))),VALUE(INDIRECT("J"&amp;(MATCH(B75,B76:B507,0)+86))),VALUE(INDIRECT("J"&amp;(MATCH(B75,B76:B507,0)+97))),VALUE(INDIRECT("J"&amp;(MATCH(B75,B76:B507,0)+108)))),"")</f>
        <v/>
      </c>
      <c r="E75">
        <f>IFERROR(IF(AND(C75&lt;&gt;"",D75&lt;&gt;0),IF(VALUE(J75)&gt;VALUE(K75),"above average","below average"),"no data"),"no data")</f>
        <v/>
      </c>
      <c r="F75">
        <f>IF(E75="above average",LOWER(TRIM(IF(ISNUMBER(VALUE(RIGHT(B75,1))),REPLACE(B75,LEN(B75),1,""),B75))),"")</f>
        <v/>
      </c>
      <c r="G75">
        <f>IF(F75&lt;&gt;"", G74 &amp; ", " &amp; IFERROR(LEFT(F75,FIND("(",F75) - 2),F75),G74)</f>
        <v/>
      </c>
      <c r="I75">
        <f>IF(AND(K75&gt; J75, L75&gt; K75, M75&gt; L75, N75&gt; M75), "pos_trend", IF(AND(K75&lt; J75, L75&lt; K75, M75&lt; L75, N75&lt; M75), "neg_trend", "N/A"))</f>
        <v/>
      </c>
      <c r="J75">
        <f>IFERROR(IF(TRIM(C75)="-", "N/A", IF(RIGHT(C75,1)=")",IF(RIGHT(C75,2)="T)",-1000000000000*VALUE(MID(C75,2,LEN(C75)-3)),IF(RIGHT(C75,2)="M)",-1000000*VALUE(MID(C75,2,LEN(C75)-3)),IF(RIGHT(C75,2)="B)",-1000000000*VALUE(MID(C75,2,LEN(C75)-3)),IF(RIGHT(C75,2)="k)",-1000*VALUE(MID(C75,2,LEN(C75)-3)),VALUE(SUBSTITUTE(C75,",","")))))),IF(RIGHT(C75,1)="T",1000000000000*VALUE(LEFT(C75,LEN(C75)-1)),IF(RIGHT(C75,1)="M",1000000*VALUE(LEFT(C75,LEN(C75)-1)),IF(RIGHT(C75,1)="B",1000000000*VALUE(LEFT(C75,LEN(C75)-1)),IF(RIGHT(C75,1)="%",0.01*VALUE(LEFT(C75,LEN(C75)-1)),IF(RIGHT(C75,1)="k",1000*VALUE(LEFT(C75,LEN(C75)-1)),VALUE(SUBSTITUTE(C75,",",""))))))))),"N/A")</f>
        <v/>
      </c>
      <c r="K75">
        <f>IFERROR(IF(TRIM(D75)="-", "N/A", IF(RIGHT(D75,1)=")",IF(RIGHT(D75,2)="T)",-1000000000000*VALUE(MID(D75,2,LEN(D75)-3)),IF(RIGHT(D75,2)="M)",-1000000*VALUE(MID(D75,2,LEN(D75)-3)),IF(RIGHT(D75,2)="B)",-1000000000*VALUE(MID(D75,2,LEN(D75)-3)),IF(RIGHT(D75,2)="k)",-1000*VALUE(MID(D75,2,LEN(D75)-3)),VALUE(SUBSTITUTE(D75,",","")))))),IF(RIGHT(D75,1)="T",1000000000000*VALUE(LEFT(D75,LEN(D75)-1)),IF(RIGHT(D75,1)="M",1000000*VALUE(LEFT(D75,LEN(D75)-1)),IF(RIGHT(D75,1)="B",1000000000*VALUE(LEFT(D75,LEN(D75)-1)),IF(RIGHT(D75,1)="%",0.01*VALUE(LEFT(D75,LEN(D75)-1)),IF(RIGHT(D75,1)="k",1000*VALUE(LEFT(D75,LEN(D75)-1)),VALUE(SUBSTITUTE(D75,",",""))))))))),"N/A")</f>
        <v/>
      </c>
      <c r="L75">
        <f>IFERROR(IF(TRIM(E75)="-", "N/A", IF(RIGHT(E75,1)=")",IF(RIGHT(E75,2)="T)",-1000000000000*VALUE(MID(E75,2,LEN(E75)-3)),IF(RIGHT(E75,2)="M)",-1000000*VALUE(MID(E75,2,LEN(E75)-3)),IF(RIGHT(E75,2)="B)",-1000000000*VALUE(MID(E75,2,LEN(E75)-3)),IF(RIGHT(E75,2)="k)",-1000*VALUE(MID(E75,2,LEN(E75)-3)),VALUE(SUBSTITUTE(E75,",","")))))),IF(RIGHT(E75,1)="T",1000000000000*VALUE(LEFT(E75,LEN(E75)-1)),IF(RIGHT(E75,1)="M",1000000*VALUE(LEFT(E75,LEN(E75)-1)),IF(RIGHT(E75,1)="B",1000000000*VALUE(LEFT(E75,LEN(E75)-1)),IF(RIGHT(E75,1)="%",0.01*VALUE(LEFT(E75,LEN(E75)-1)),IF(RIGHT(E75,1)="k",1000*VALUE(LEFT(E75,LEN(E75)-1)),VALUE(SUBSTITUTE(E75,",",""))))))))),"N/A")</f>
        <v/>
      </c>
      <c r="M75">
        <f>IFERROR(IF(TRIM(F75)="-", "N/A", IF(RIGHT(F75,1)=")",IF(RIGHT(F75,2)="T)",-1000000000000*VALUE(MID(F75,2,LEN(F75)-3)),IF(RIGHT(F75,2)="M)",-1000000*VALUE(MID(F75,2,LEN(F75)-3)),IF(RIGHT(F75,2)="B)",-1000000000*VALUE(MID(F75,2,LEN(F75)-3)),IF(RIGHT(F75,2)="k)",-1000*VALUE(MID(F75,2,LEN(F75)-3)),VALUE(SUBSTITUTE(F75,",","")))))),IF(RIGHT(F75,1)="T",1000000000000*VALUE(LEFT(F75,LEN(F75)-1)),IF(RIGHT(F75,1)="M",1000000*VALUE(LEFT(F75,LEN(F75)-1)),IF(RIGHT(F75,1)="B",1000000000*VALUE(LEFT(F75,LEN(F75)-1)),IF(RIGHT(F75,1)="%",0.01*VALUE(LEFT(F75,LEN(F75)-1)),IF(RIGHT(F75,1)="k",1000*VALUE(LEFT(F75,LEN(F75)-1)),VALUE(SUBSTITUTE(F75,",",""))))))))),"N/A")</f>
        <v/>
      </c>
      <c r="N75">
        <f>IFERROR(IF(TRIM(G75)="-", "N/A", IF(RIGHT(G75,1)=")",IF(RIGHT(G75,2)="T)",-1000000000000*VALUE(MID(G75,2,LEN(G75)-3)),IF(RIGHT(G75,2)="M)",-1000000*VALUE(MID(G75,2,LEN(G75)-3)),IF(RIGHT(G75,2)="B)",-1000000000*VALUE(MID(G75,2,LEN(G75)-3)),IF(RIGHT(G75,2)="k)",-1000*VALUE(MID(G75,2,LEN(G75)-3)),VALUE(SUBSTITUTE(G75,",","")))))),IF(RIGHT(G75,1)="T",1000000000000*VALUE(LEFT(G75,LEN(G75)-1)),IF(RIGHT(G75,1)="M",1000000*VALUE(LEFT(G75,LEN(G75)-1)),IF(RIGHT(G75,1)="B",1000000000*VALUE(LEFT(G75,LEN(G75)-1)),IF(RIGHT(G75,1)="%",0.01*VALUE(LEFT(G75,LEN(G75)-1)),IF(RIGHT(G75,1)="k",1000*VALUE(LEFT(G75,LEN(G75)-1)),VALUE(SUBSTITUTE(G75,",",""))))))))),"N/A")</f>
        <v/>
      </c>
    </row>
    <row r="76" spans="1:60">
      <c s="1" r="A76" t="n">
        <v>8</v>
      </c>
      <c r="B76" t="s">
        <v>135</v>
      </c>
      <c r="C76" t="s"/>
      <c r="D76">
        <f>IFERROR(AVERAGE(VALUE(INDIRECT("J"&amp;(MATCH(B76,B77:B508,0)+76))),VALUE(INDIRECT("J"&amp;(MATCH(B76,B77:B508,0)+87))),VALUE(INDIRECT("J"&amp;(MATCH(B76,B77:B508,0)+98))),VALUE(INDIRECT("J"&amp;(MATCH(B76,B77:B508,0)+109)))),"")</f>
        <v/>
      </c>
      <c r="E76">
        <f>IFERROR(IF(AND(C76&lt;&gt;"",D76&lt;&gt;0),IF(VALUE(J76)&gt;VALUE(K76),"above average","below average"),"no data"),"no data")</f>
        <v/>
      </c>
      <c r="F76">
        <f>IF(E76="above average",LOWER(TRIM(IF(ISNUMBER(VALUE(RIGHT(B76,1))),REPLACE(B76,LEN(B76),1,""),B76))),"")</f>
        <v/>
      </c>
      <c r="G76">
        <f>IF(F76&lt;&gt;"", G75 &amp; ", " &amp; IFERROR(LEFT(F76,FIND("(",F76) - 2),F76),G75)</f>
        <v/>
      </c>
      <c r="I76">
        <f>IF(AND(K76&gt; J76, L76&gt; K76, M76&gt; L76, N76&gt; M76), "pos_trend", IF(AND(K76&lt; J76, L76&lt; K76, M76&lt; L76, N76&lt; M76), "neg_trend", "N/A"))</f>
        <v/>
      </c>
      <c r="J76">
        <f>IFERROR(IF(TRIM(C76)="-", "N/A", IF(RIGHT(C76,1)=")",IF(RIGHT(C76,2)="T)",-1000000000000*VALUE(MID(C76,2,LEN(C76)-3)),IF(RIGHT(C76,2)="M)",-1000000*VALUE(MID(C76,2,LEN(C76)-3)),IF(RIGHT(C76,2)="B)",-1000000000*VALUE(MID(C76,2,LEN(C76)-3)),IF(RIGHT(C76,2)="k)",-1000*VALUE(MID(C76,2,LEN(C76)-3)),VALUE(SUBSTITUTE(C76,",","")))))),IF(RIGHT(C76,1)="T",1000000000000*VALUE(LEFT(C76,LEN(C76)-1)),IF(RIGHT(C76,1)="M",1000000*VALUE(LEFT(C76,LEN(C76)-1)),IF(RIGHT(C76,1)="B",1000000000*VALUE(LEFT(C76,LEN(C76)-1)),IF(RIGHT(C76,1)="%",0.01*VALUE(LEFT(C76,LEN(C76)-1)),IF(RIGHT(C76,1)="k",1000*VALUE(LEFT(C76,LEN(C76)-1)),VALUE(SUBSTITUTE(C76,",",""))))))))),"N/A")</f>
        <v/>
      </c>
      <c r="K76">
        <f>IFERROR(IF(TRIM(D76)="-", "N/A", IF(RIGHT(D76,1)=")",IF(RIGHT(D76,2)="T)",-1000000000000*VALUE(MID(D76,2,LEN(D76)-3)),IF(RIGHT(D76,2)="M)",-1000000*VALUE(MID(D76,2,LEN(D76)-3)),IF(RIGHT(D76,2)="B)",-1000000000*VALUE(MID(D76,2,LEN(D76)-3)),IF(RIGHT(D76,2)="k)",-1000*VALUE(MID(D76,2,LEN(D76)-3)),VALUE(SUBSTITUTE(D76,",","")))))),IF(RIGHT(D76,1)="T",1000000000000*VALUE(LEFT(D76,LEN(D76)-1)),IF(RIGHT(D76,1)="M",1000000*VALUE(LEFT(D76,LEN(D76)-1)),IF(RIGHT(D76,1)="B",1000000000*VALUE(LEFT(D76,LEN(D76)-1)),IF(RIGHT(D76,1)="%",0.01*VALUE(LEFT(D76,LEN(D76)-1)),IF(RIGHT(D76,1)="k",1000*VALUE(LEFT(D76,LEN(D76)-1)),VALUE(SUBSTITUTE(D76,",",""))))))))),"N/A")</f>
        <v/>
      </c>
      <c r="L76">
        <f>IFERROR(IF(TRIM(E76)="-", "N/A", IF(RIGHT(E76,1)=")",IF(RIGHT(E76,2)="T)",-1000000000000*VALUE(MID(E76,2,LEN(E76)-3)),IF(RIGHT(E76,2)="M)",-1000000*VALUE(MID(E76,2,LEN(E76)-3)),IF(RIGHT(E76,2)="B)",-1000000000*VALUE(MID(E76,2,LEN(E76)-3)),IF(RIGHT(E76,2)="k)",-1000*VALUE(MID(E76,2,LEN(E76)-3)),VALUE(SUBSTITUTE(E76,",","")))))),IF(RIGHT(E76,1)="T",1000000000000*VALUE(LEFT(E76,LEN(E76)-1)),IF(RIGHT(E76,1)="M",1000000*VALUE(LEFT(E76,LEN(E76)-1)),IF(RIGHT(E76,1)="B",1000000000*VALUE(LEFT(E76,LEN(E76)-1)),IF(RIGHT(E76,1)="%",0.01*VALUE(LEFT(E76,LEN(E76)-1)),IF(RIGHT(E76,1)="k",1000*VALUE(LEFT(E76,LEN(E76)-1)),VALUE(SUBSTITUTE(E76,",",""))))))))),"N/A")</f>
        <v/>
      </c>
      <c r="M76">
        <f>IFERROR(IF(TRIM(F76)="-", "N/A", IF(RIGHT(F76,1)=")",IF(RIGHT(F76,2)="T)",-1000000000000*VALUE(MID(F76,2,LEN(F76)-3)),IF(RIGHT(F76,2)="M)",-1000000*VALUE(MID(F76,2,LEN(F76)-3)),IF(RIGHT(F76,2)="B)",-1000000000*VALUE(MID(F76,2,LEN(F76)-3)),IF(RIGHT(F76,2)="k)",-1000*VALUE(MID(F76,2,LEN(F76)-3)),VALUE(SUBSTITUTE(F76,",","")))))),IF(RIGHT(F76,1)="T",1000000000000*VALUE(LEFT(F76,LEN(F76)-1)),IF(RIGHT(F76,1)="M",1000000*VALUE(LEFT(F76,LEN(F76)-1)),IF(RIGHT(F76,1)="B",1000000000*VALUE(LEFT(F76,LEN(F76)-1)),IF(RIGHT(F76,1)="%",0.01*VALUE(LEFT(F76,LEN(F76)-1)),IF(RIGHT(F76,1)="k",1000*VALUE(LEFT(F76,LEN(F76)-1)),VALUE(SUBSTITUTE(F76,",",""))))))))),"N/A")</f>
        <v/>
      </c>
      <c r="N76">
        <f>IFERROR(IF(TRIM(G76)="-", "N/A", IF(RIGHT(G76,1)=")",IF(RIGHT(G76,2)="T)",-1000000000000*VALUE(MID(G76,2,LEN(G76)-3)),IF(RIGHT(G76,2)="M)",-1000000*VALUE(MID(G76,2,LEN(G76)-3)),IF(RIGHT(G76,2)="B)",-1000000000*VALUE(MID(G76,2,LEN(G76)-3)),IF(RIGHT(G76,2)="k)",-1000*VALUE(MID(G76,2,LEN(G76)-3)),VALUE(SUBSTITUTE(G76,",","")))))),IF(RIGHT(G76,1)="T",1000000000000*VALUE(LEFT(G76,LEN(G76)-1)),IF(RIGHT(G76,1)="M",1000000*VALUE(LEFT(G76,LEN(G76)-1)),IF(RIGHT(G76,1)="B",1000000000*VALUE(LEFT(G76,LEN(G76)-1)),IF(RIGHT(G76,1)="%",0.01*VALUE(LEFT(G76,LEN(G76)-1)),IF(RIGHT(G76,1)="k",1000*VALUE(LEFT(G76,LEN(G76)-1)),VALUE(SUBSTITUTE(G76,",",""))))))))),"N/A")</f>
        <v/>
      </c>
    </row>
    <row r="77" spans="1:60">
      <c r="F77">
        <f>IF(F76="",IF(F75="",IF(F74="",IF(F73="",IF(F72="",IF(F71="",IFERROR(LEFT(F70,FIND("(",F70) - 2),F70),IFERROR(LEFT(F71,FIND("(",F71) - 2),F71)),IFERROR(LEFT(F72,FIND("(",F72) - 2),F72)),IFERROR(LEFT(F73,FIND("(",F73) - 2),F73)),IFERROR(LEFT(F74,FIND("(",F74) - 2),F74)),IFERROR(LEFT(F75,FIND("(",F75) - 2),F75)),IFERROR(LEFT(F76,FIND("(",F76) - 2),F76))</f>
        <v/>
      </c>
      <c r="G77">
        <f>TRIM(IF(LEFT(G76,1)=",",REPLACE(G76,1,1,""),SUBSTITUTE(G76,F77, "and " &amp; F77)))</f>
        <v/>
      </c>
      <c r="I77">
        <f>IF(AND(K77&gt; J77, L77&gt; K77, M77&gt; L77, N77&gt; M77), "pos_trend", IF(AND(K77&lt; J77, L77&lt; K77, M77&lt; L77, N77&lt; M77), "neg_trend", "N/A"))</f>
        <v/>
      </c>
      <c r="J77">
        <f>IFERROR(IF(TRIM(C77)="-", "N/A", IF(RIGHT(C77,1)=")",IF(RIGHT(C77,2)="T)",-1000000000000*VALUE(MID(C77,2,LEN(C77)-3)),IF(RIGHT(C77,2)="M)",-1000000*VALUE(MID(C77,2,LEN(C77)-3)),IF(RIGHT(C77,2)="B)",-1000000000*VALUE(MID(C77,2,LEN(C77)-3)),IF(RIGHT(C77,2)="k)",-1000*VALUE(MID(C77,2,LEN(C77)-3)),VALUE(SUBSTITUTE(C77,",","")))))),IF(RIGHT(C77,1)="T",1000000000000*VALUE(LEFT(C77,LEN(C77)-1)),IF(RIGHT(C77,1)="M",1000000*VALUE(LEFT(C77,LEN(C77)-1)),IF(RIGHT(C77,1)="B",1000000000*VALUE(LEFT(C77,LEN(C77)-1)),IF(RIGHT(C77,1)="%",0.01*VALUE(LEFT(C77,LEN(C77)-1)),IF(RIGHT(C77,1)="k",1000*VALUE(LEFT(C77,LEN(C77)-1)),VALUE(SUBSTITUTE(C77,",",""))))))))),"N/A")</f>
        <v/>
      </c>
      <c r="K77">
        <f>IFERROR(IF(TRIM(D77)="-", "N/A", IF(RIGHT(D77,1)=")",IF(RIGHT(D77,2)="T)",-1000000000000*VALUE(MID(D77,2,LEN(D77)-3)),IF(RIGHT(D77,2)="M)",-1000000*VALUE(MID(D77,2,LEN(D77)-3)),IF(RIGHT(D77,2)="B)",-1000000000*VALUE(MID(D77,2,LEN(D77)-3)),IF(RIGHT(D77,2)="k)",-1000*VALUE(MID(D77,2,LEN(D77)-3)),VALUE(SUBSTITUTE(D77,",","")))))),IF(RIGHT(D77,1)="T",1000000000000*VALUE(LEFT(D77,LEN(D77)-1)),IF(RIGHT(D77,1)="M",1000000*VALUE(LEFT(D77,LEN(D77)-1)),IF(RIGHT(D77,1)="B",1000000000*VALUE(LEFT(D77,LEN(D77)-1)),IF(RIGHT(D77,1)="%",0.01*VALUE(LEFT(D77,LEN(D77)-1)),IF(RIGHT(D77,1)="k",1000*VALUE(LEFT(D77,LEN(D77)-1)),VALUE(SUBSTITUTE(D77,",",""))))))))),"N/A")</f>
        <v/>
      </c>
      <c r="L77">
        <f>IFERROR(IF(TRIM(E77)="-", "N/A", IF(RIGHT(E77,1)=")",IF(RIGHT(E77,2)="T)",-1000000000000*VALUE(MID(E77,2,LEN(E77)-3)),IF(RIGHT(E77,2)="M)",-1000000*VALUE(MID(E77,2,LEN(E77)-3)),IF(RIGHT(E77,2)="B)",-1000000000*VALUE(MID(E77,2,LEN(E77)-3)),IF(RIGHT(E77,2)="k)",-1000*VALUE(MID(E77,2,LEN(E77)-3)),VALUE(SUBSTITUTE(E77,",","")))))),IF(RIGHT(E77,1)="T",1000000000000*VALUE(LEFT(E77,LEN(E77)-1)),IF(RIGHT(E77,1)="M",1000000*VALUE(LEFT(E77,LEN(E77)-1)),IF(RIGHT(E77,1)="B",1000000000*VALUE(LEFT(E77,LEN(E77)-1)),IF(RIGHT(E77,1)="%",0.01*VALUE(LEFT(E77,LEN(E77)-1)),IF(RIGHT(E77,1)="k",1000*VALUE(LEFT(E77,LEN(E77)-1)),VALUE(SUBSTITUTE(E77,",",""))))))))),"N/A")</f>
        <v/>
      </c>
      <c r="M77">
        <f>IFERROR(IF(TRIM(F77)="-", "N/A", IF(RIGHT(F77,1)=")",IF(RIGHT(F77,2)="T)",-1000000000000*VALUE(MID(F77,2,LEN(F77)-3)),IF(RIGHT(F77,2)="M)",-1000000*VALUE(MID(F77,2,LEN(F77)-3)),IF(RIGHT(F77,2)="B)",-1000000000*VALUE(MID(F77,2,LEN(F77)-3)),IF(RIGHT(F77,2)="k)",-1000*VALUE(MID(F77,2,LEN(F77)-3)),VALUE(SUBSTITUTE(F77,",","")))))),IF(RIGHT(F77,1)="T",1000000000000*VALUE(LEFT(F77,LEN(F77)-1)),IF(RIGHT(F77,1)="M",1000000*VALUE(LEFT(F77,LEN(F77)-1)),IF(RIGHT(F77,1)="B",1000000000*VALUE(LEFT(F77,LEN(F77)-1)),IF(RIGHT(F77,1)="%",0.01*VALUE(LEFT(F77,LEN(F77)-1)),IF(RIGHT(F77,1)="k",1000*VALUE(LEFT(F77,LEN(F77)-1)),VALUE(SUBSTITUTE(F77,",",""))))))))),"N/A")</f>
        <v/>
      </c>
      <c r="N77">
        <f>IFERROR(IF(TRIM(G77)="-", "N/A", IF(RIGHT(G77,1)=")",IF(RIGHT(G77,2)="T)",-1000000000000*VALUE(MID(G77,2,LEN(G77)-3)),IF(RIGHT(G77,2)="M)",-1000000*VALUE(MID(G77,2,LEN(G77)-3)),IF(RIGHT(G77,2)="B)",-1000000000*VALUE(MID(G77,2,LEN(G77)-3)),IF(RIGHT(G77,2)="k)",-1000*VALUE(MID(G77,2,LEN(G77)-3)),VALUE(SUBSTITUTE(G77,",","")))))),IF(RIGHT(G77,1)="T",1000000000000*VALUE(LEFT(G77,LEN(G77)-1)),IF(RIGHT(G77,1)="M",1000000*VALUE(LEFT(G77,LEN(G77)-1)),IF(RIGHT(G77,1)="B",1000000000*VALUE(LEFT(G77,LEN(G77)-1)),IF(RIGHT(G77,1)="%",0.01*VALUE(LEFT(G77,LEN(G77)-1)),IF(RIGHT(G77,1)="k",1000*VALUE(LEFT(G77,LEN(G77)-1)),VALUE(SUBSTITUTE(G77,",",""))))))))),"N/A")</f>
        <v/>
      </c>
    </row>
    <row r="78" spans="1:60">
      <c s="1" r="A78" t="n">
        <v>0</v>
      </c>
      <c r="B78" t="s">
        <v>136</v>
      </c>
      <c r="C78" t="s">
        <v>137</v>
      </c>
      <c r="D78">
        <f>IF(COUNTIF(E70:E76,"=above average")&gt;0,"There are some indications that "&amp;D1&amp;" may be overvalued. The company has a higher " &amp; G77 &amp; " than the comparable average", "Inconclusive")</f>
        <v/>
      </c>
      <c r="I78">
        <f>IF(AND(K78&gt; J78, L78&gt; K78, M78&gt; L78, N78&gt; M78), "pos_trend", IF(AND(K78&lt; J78, L78&lt; K78, M78&lt; L78, N78&lt; M78), "neg_trend", "N/A"))</f>
        <v/>
      </c>
      <c r="J78">
        <f>IFERROR(IF(TRIM(C78)="-", "N/A", IF(RIGHT(C78,1)=")",IF(RIGHT(C78,2)="T)",-1000000000000*VALUE(MID(C78,2,LEN(C78)-3)),IF(RIGHT(C78,2)="M)",-1000000*VALUE(MID(C78,2,LEN(C78)-3)),IF(RIGHT(C78,2)="B)",-1000000000*VALUE(MID(C78,2,LEN(C78)-3)),IF(RIGHT(C78,2)="k)",-1000*VALUE(MID(C78,2,LEN(C78)-3)),VALUE(SUBSTITUTE(C78,",","")))))),IF(RIGHT(C78,1)="T",1000000000000*VALUE(LEFT(C78,LEN(C78)-1)),IF(RIGHT(C78,1)="M",1000000*VALUE(LEFT(C78,LEN(C78)-1)),IF(RIGHT(C78,1)="B",1000000000*VALUE(LEFT(C78,LEN(C78)-1)),IF(RIGHT(C78,1)="%",0.01*VALUE(LEFT(C78,LEN(C78)-1)),IF(RIGHT(C78,1)="k",1000*VALUE(LEFT(C78,LEN(C78)-1)),VALUE(SUBSTITUTE(C78,",",""))))))))),"N/A")</f>
        <v/>
      </c>
      <c r="K78">
        <f>IFERROR(IF(TRIM(D78)="-", "N/A", IF(RIGHT(D78,1)=")",IF(RIGHT(D78,2)="T)",-1000000000000*VALUE(MID(D78,2,LEN(D78)-3)),IF(RIGHT(D78,2)="M)",-1000000*VALUE(MID(D78,2,LEN(D78)-3)),IF(RIGHT(D78,2)="B)",-1000000000*VALUE(MID(D78,2,LEN(D78)-3)),IF(RIGHT(D78,2)="k)",-1000*VALUE(MID(D78,2,LEN(D78)-3)),VALUE(SUBSTITUTE(D78,",","")))))),IF(RIGHT(D78,1)="T",1000000000000*VALUE(LEFT(D78,LEN(D78)-1)),IF(RIGHT(D78,1)="M",1000000*VALUE(LEFT(D78,LEN(D78)-1)),IF(RIGHT(D78,1)="B",1000000000*VALUE(LEFT(D78,LEN(D78)-1)),IF(RIGHT(D78,1)="%",0.01*VALUE(LEFT(D78,LEN(D78)-1)),IF(RIGHT(D78,1)="k",1000*VALUE(LEFT(D78,LEN(D78)-1)),VALUE(SUBSTITUTE(D78,",",""))))))))),"N/A")</f>
        <v/>
      </c>
      <c r="L78">
        <f>IFERROR(IF(TRIM(E78)="-", "N/A", IF(RIGHT(E78,1)=")",IF(RIGHT(E78,2)="T)",-1000000000000*VALUE(MID(E78,2,LEN(E78)-3)),IF(RIGHT(E78,2)="M)",-1000000*VALUE(MID(E78,2,LEN(E78)-3)),IF(RIGHT(E78,2)="B)",-1000000000*VALUE(MID(E78,2,LEN(E78)-3)),IF(RIGHT(E78,2)="k)",-1000*VALUE(MID(E78,2,LEN(E78)-3)),VALUE(SUBSTITUTE(E78,",","")))))),IF(RIGHT(E78,1)="T",1000000000000*VALUE(LEFT(E78,LEN(E78)-1)),IF(RIGHT(E78,1)="M",1000000*VALUE(LEFT(E78,LEN(E78)-1)),IF(RIGHT(E78,1)="B",1000000000*VALUE(LEFT(E78,LEN(E78)-1)),IF(RIGHT(E78,1)="%",0.01*VALUE(LEFT(E78,LEN(E78)-1)),IF(RIGHT(E78,1)="k",1000*VALUE(LEFT(E78,LEN(E78)-1)),VALUE(SUBSTITUTE(E78,",",""))))))))),"N/A")</f>
        <v/>
      </c>
      <c r="M78">
        <f>IFERROR(IF(TRIM(F78)="-", "N/A", IF(RIGHT(F78,1)=")",IF(RIGHT(F78,2)="T)",-1000000000000*VALUE(MID(F78,2,LEN(F78)-3)),IF(RIGHT(F78,2)="M)",-1000000*VALUE(MID(F78,2,LEN(F78)-3)),IF(RIGHT(F78,2)="B)",-1000000000*VALUE(MID(F78,2,LEN(F78)-3)),IF(RIGHT(F78,2)="k)",-1000*VALUE(MID(F78,2,LEN(F78)-3)),VALUE(SUBSTITUTE(F78,",","")))))),IF(RIGHT(F78,1)="T",1000000000000*VALUE(LEFT(F78,LEN(F78)-1)),IF(RIGHT(F78,1)="M",1000000*VALUE(LEFT(F78,LEN(F78)-1)),IF(RIGHT(F78,1)="B",1000000000*VALUE(LEFT(F78,LEN(F78)-1)),IF(RIGHT(F78,1)="%",0.01*VALUE(LEFT(F78,LEN(F78)-1)),IF(RIGHT(F78,1)="k",1000*VALUE(LEFT(F78,LEN(F78)-1)),VALUE(SUBSTITUTE(F78,",",""))))))))),"N/A")</f>
        <v/>
      </c>
      <c r="N78">
        <f>IFERROR(IF(TRIM(G78)="-", "N/A", IF(RIGHT(G78,1)=")",IF(RIGHT(G78,2)="T)",-1000000000000*VALUE(MID(G78,2,LEN(G78)-3)),IF(RIGHT(G78,2)="M)",-1000000*VALUE(MID(G78,2,LEN(G78)-3)),IF(RIGHT(G78,2)="B)",-1000000000*VALUE(MID(G78,2,LEN(G78)-3)),IF(RIGHT(G78,2)="k)",-1000*VALUE(MID(G78,2,LEN(G78)-3)),VALUE(SUBSTITUTE(G78,",","")))))),IF(RIGHT(G78,1)="T",1000000000000*VALUE(LEFT(G78,LEN(G78)-1)),IF(RIGHT(G78,1)="M",1000000*VALUE(LEFT(G78,LEN(G78)-1)),IF(RIGHT(G78,1)="B",1000000000*VALUE(LEFT(G78,LEN(G78)-1)),IF(RIGHT(G78,1)="%",0.01*VALUE(LEFT(G78,LEN(G78)-1)),IF(RIGHT(G78,1)="k",1000*VALUE(LEFT(G78,LEN(G78)-1)),VALUE(SUBSTITUTE(G78,",",""))))))))),"N/A")</f>
        <v/>
      </c>
    </row>
    <row r="79" spans="1:60">
      <c s="1" r="A79" t="n">
        <v>1</v>
      </c>
      <c r="B79" t="s">
        <v>138</v>
      </c>
      <c r="C79" t="s">
        <v>139</v>
      </c>
      <c r="I79">
        <f>IF(AND(K79&gt; J79, L79&gt; K79, M79&gt; L79, N79&gt; M79), "pos_trend", IF(AND(K79&lt; J79, L79&lt; K79, M79&lt; L79, N79&lt; M79), "neg_trend", "N/A"))</f>
        <v/>
      </c>
      <c r="J79">
        <f>IFERROR(IF(TRIM(C79)="-", "N/A", IF(RIGHT(C79,1)=")",IF(RIGHT(C79,2)="T)",-1000000000000*VALUE(MID(C79,2,LEN(C79)-3)),IF(RIGHT(C79,2)="M)",-1000000*VALUE(MID(C79,2,LEN(C79)-3)),IF(RIGHT(C79,2)="B)",-1000000000*VALUE(MID(C79,2,LEN(C79)-3)),IF(RIGHT(C79,2)="k)",-1000*VALUE(MID(C79,2,LEN(C79)-3)),VALUE(SUBSTITUTE(C79,",","")))))),IF(RIGHT(C79,1)="T",1000000000000*VALUE(LEFT(C79,LEN(C79)-1)),IF(RIGHT(C79,1)="M",1000000*VALUE(LEFT(C79,LEN(C79)-1)),IF(RIGHT(C79,1)="B",1000000000*VALUE(LEFT(C79,LEN(C79)-1)),IF(RIGHT(C79,1)="%",0.01*VALUE(LEFT(C79,LEN(C79)-1)),IF(RIGHT(C79,1)="k",1000*VALUE(LEFT(C79,LEN(C79)-1)),VALUE(SUBSTITUTE(C79,",",""))))))))),"N/A")</f>
        <v/>
      </c>
      <c r="K79">
        <f>IFERROR(IF(TRIM(D79)="-", "N/A", IF(RIGHT(D79,1)=")",IF(RIGHT(D79,2)="T)",-1000000000000*VALUE(MID(D79,2,LEN(D79)-3)),IF(RIGHT(D79,2)="M)",-1000000*VALUE(MID(D79,2,LEN(D79)-3)),IF(RIGHT(D79,2)="B)",-1000000000*VALUE(MID(D79,2,LEN(D79)-3)),IF(RIGHT(D79,2)="k)",-1000*VALUE(MID(D79,2,LEN(D79)-3)),VALUE(SUBSTITUTE(D79,",","")))))),IF(RIGHT(D79,1)="T",1000000000000*VALUE(LEFT(D79,LEN(D79)-1)),IF(RIGHT(D79,1)="M",1000000*VALUE(LEFT(D79,LEN(D79)-1)),IF(RIGHT(D79,1)="B",1000000000*VALUE(LEFT(D79,LEN(D79)-1)),IF(RIGHT(D79,1)="%",0.01*VALUE(LEFT(D79,LEN(D79)-1)),IF(RIGHT(D79,1)="k",1000*VALUE(LEFT(D79,LEN(D79)-1)),VALUE(SUBSTITUTE(D79,",",""))))))))),"N/A")</f>
        <v/>
      </c>
      <c r="L79">
        <f>IFERROR(IF(TRIM(E79)="-", "N/A", IF(RIGHT(E79,1)=")",IF(RIGHT(E79,2)="T)",-1000000000000*VALUE(MID(E79,2,LEN(E79)-3)),IF(RIGHT(E79,2)="M)",-1000000*VALUE(MID(E79,2,LEN(E79)-3)),IF(RIGHT(E79,2)="B)",-1000000000*VALUE(MID(E79,2,LEN(E79)-3)),IF(RIGHT(E79,2)="k)",-1000*VALUE(MID(E79,2,LEN(E79)-3)),VALUE(SUBSTITUTE(E79,",","")))))),IF(RIGHT(E79,1)="T",1000000000000*VALUE(LEFT(E79,LEN(E79)-1)),IF(RIGHT(E79,1)="M",1000000*VALUE(LEFT(E79,LEN(E79)-1)),IF(RIGHT(E79,1)="B",1000000000*VALUE(LEFT(E79,LEN(E79)-1)),IF(RIGHT(E79,1)="%",0.01*VALUE(LEFT(E79,LEN(E79)-1)),IF(RIGHT(E79,1)="k",1000*VALUE(LEFT(E79,LEN(E79)-1)),VALUE(SUBSTITUTE(E79,",",""))))))))),"N/A")</f>
        <v/>
      </c>
      <c r="M79">
        <f>IFERROR(IF(TRIM(F79)="-", "N/A", IF(RIGHT(F79,1)=")",IF(RIGHT(F79,2)="T)",-1000000000000*VALUE(MID(F79,2,LEN(F79)-3)),IF(RIGHT(F79,2)="M)",-1000000*VALUE(MID(F79,2,LEN(F79)-3)),IF(RIGHT(F79,2)="B)",-1000000000*VALUE(MID(F79,2,LEN(F79)-3)),IF(RIGHT(F79,2)="k)",-1000*VALUE(MID(F79,2,LEN(F79)-3)),VALUE(SUBSTITUTE(F79,",","")))))),IF(RIGHT(F79,1)="T",1000000000000*VALUE(LEFT(F79,LEN(F79)-1)),IF(RIGHT(F79,1)="M",1000000*VALUE(LEFT(F79,LEN(F79)-1)),IF(RIGHT(F79,1)="B",1000000000*VALUE(LEFT(F79,LEN(F79)-1)),IF(RIGHT(F79,1)="%",0.01*VALUE(LEFT(F79,LEN(F79)-1)),IF(RIGHT(F79,1)="k",1000*VALUE(LEFT(F79,LEN(F79)-1)),VALUE(SUBSTITUTE(F79,",",""))))))))),"N/A")</f>
        <v/>
      </c>
      <c r="N79">
        <f>IFERROR(IF(TRIM(G79)="-", "N/A", IF(RIGHT(G79,1)=")",IF(RIGHT(G79,2)="T)",-1000000000000*VALUE(MID(G79,2,LEN(G79)-3)),IF(RIGHT(G79,2)="M)",-1000000*VALUE(MID(G79,2,LEN(G79)-3)),IF(RIGHT(G79,2)="B)",-1000000000*VALUE(MID(G79,2,LEN(G79)-3)),IF(RIGHT(G79,2)="k)",-1000*VALUE(MID(G79,2,LEN(G79)-3)),VALUE(SUBSTITUTE(G79,",","")))))),IF(RIGHT(G79,1)="T",1000000000000*VALUE(LEFT(G79,LEN(G79)-1)),IF(RIGHT(G79,1)="M",1000000*VALUE(LEFT(G79,LEN(G79)-1)),IF(RIGHT(G79,1)="B",1000000000*VALUE(LEFT(G79,LEN(G79)-1)),IF(RIGHT(G79,1)="%",0.01*VALUE(LEFT(G79,LEN(G79)-1)),IF(RIGHT(G79,1)="k",1000*VALUE(LEFT(G79,LEN(G79)-1)),VALUE(SUBSTITUTE(G79,",",""))))))))),"N/A")</f>
        <v/>
      </c>
    </row>
    <row r="80" spans="1:60">
      <c r="I80">
        <f>IF(AND(K80&gt; J80, L80&gt; K80, M80&gt; L80, N80&gt; M80), "pos_trend", IF(AND(K80&lt; J80, L80&lt; K80, M80&lt; L80, N80&lt; M80), "neg_trend", "N/A"))</f>
        <v/>
      </c>
      <c r="J80">
        <f>IFERROR(IF(TRIM(C80)="-", "N/A", IF(RIGHT(C80,1)=")",IF(RIGHT(C80,2)="T)",-1000000000000*VALUE(MID(C80,2,LEN(C80)-3)),IF(RIGHT(C80,2)="M)",-1000000*VALUE(MID(C80,2,LEN(C80)-3)),IF(RIGHT(C80,2)="B)",-1000000000*VALUE(MID(C80,2,LEN(C80)-3)),IF(RIGHT(C80,2)="k)",-1000*VALUE(MID(C80,2,LEN(C80)-3)),VALUE(SUBSTITUTE(C80,",","")))))),IF(RIGHT(C80,1)="T",1000000000000*VALUE(LEFT(C80,LEN(C80)-1)),IF(RIGHT(C80,1)="M",1000000*VALUE(LEFT(C80,LEN(C80)-1)),IF(RIGHT(C80,1)="B",1000000000*VALUE(LEFT(C80,LEN(C80)-1)),IF(RIGHT(C80,1)="%",0.01*VALUE(LEFT(C80,LEN(C80)-1)),IF(RIGHT(C80,1)="k",1000*VALUE(LEFT(C80,LEN(C80)-1)),VALUE(SUBSTITUTE(C80,",",""))))))))),"N/A")</f>
        <v/>
      </c>
      <c r="K80">
        <f>IFERROR(IF(TRIM(D80)="-", "N/A", IF(RIGHT(D80,1)=")",IF(RIGHT(D80,2)="T)",-1000000000000*VALUE(MID(D80,2,LEN(D80)-3)),IF(RIGHT(D80,2)="M)",-1000000*VALUE(MID(D80,2,LEN(D80)-3)),IF(RIGHT(D80,2)="B)",-1000000000*VALUE(MID(D80,2,LEN(D80)-3)),IF(RIGHT(D80,2)="k)",-1000*VALUE(MID(D80,2,LEN(D80)-3)),VALUE(SUBSTITUTE(D80,",","")))))),IF(RIGHT(D80,1)="T",1000000000000*VALUE(LEFT(D80,LEN(D80)-1)),IF(RIGHT(D80,1)="M",1000000*VALUE(LEFT(D80,LEN(D80)-1)),IF(RIGHT(D80,1)="B",1000000000*VALUE(LEFT(D80,LEN(D80)-1)),IF(RIGHT(D80,1)="%",0.01*VALUE(LEFT(D80,LEN(D80)-1)),IF(RIGHT(D80,1)="k",1000*VALUE(LEFT(D80,LEN(D80)-1)),VALUE(SUBSTITUTE(D80,",",""))))))))),"N/A")</f>
        <v/>
      </c>
      <c r="L80">
        <f>IFERROR(IF(TRIM(E80)="-", "N/A", IF(RIGHT(E80,1)=")",IF(RIGHT(E80,2)="T)",-1000000000000*VALUE(MID(E80,2,LEN(E80)-3)),IF(RIGHT(E80,2)="M)",-1000000*VALUE(MID(E80,2,LEN(E80)-3)),IF(RIGHT(E80,2)="B)",-1000000000*VALUE(MID(E80,2,LEN(E80)-3)),IF(RIGHT(E80,2)="k)",-1000*VALUE(MID(E80,2,LEN(E80)-3)),VALUE(SUBSTITUTE(E80,",","")))))),IF(RIGHT(E80,1)="T",1000000000000*VALUE(LEFT(E80,LEN(E80)-1)),IF(RIGHT(E80,1)="M",1000000*VALUE(LEFT(E80,LEN(E80)-1)),IF(RIGHT(E80,1)="B",1000000000*VALUE(LEFT(E80,LEN(E80)-1)),IF(RIGHT(E80,1)="%",0.01*VALUE(LEFT(E80,LEN(E80)-1)),IF(RIGHT(E80,1)="k",1000*VALUE(LEFT(E80,LEN(E80)-1)),VALUE(SUBSTITUTE(E80,",",""))))))))),"N/A")</f>
        <v/>
      </c>
      <c r="M80">
        <f>IFERROR(IF(TRIM(F80)="-", "N/A", IF(RIGHT(F80,1)=")",IF(RIGHT(F80,2)="T)",-1000000000000*VALUE(MID(F80,2,LEN(F80)-3)),IF(RIGHT(F80,2)="M)",-1000000*VALUE(MID(F80,2,LEN(F80)-3)),IF(RIGHT(F80,2)="B)",-1000000000*VALUE(MID(F80,2,LEN(F80)-3)),IF(RIGHT(F80,2)="k)",-1000*VALUE(MID(F80,2,LEN(F80)-3)),VALUE(SUBSTITUTE(F80,",","")))))),IF(RIGHT(F80,1)="T",1000000000000*VALUE(LEFT(F80,LEN(F80)-1)),IF(RIGHT(F80,1)="M",1000000*VALUE(LEFT(F80,LEN(F80)-1)),IF(RIGHT(F80,1)="B",1000000000*VALUE(LEFT(F80,LEN(F80)-1)),IF(RIGHT(F80,1)="%",0.01*VALUE(LEFT(F80,LEN(F80)-1)),IF(RIGHT(F80,1)="k",1000*VALUE(LEFT(F80,LEN(F80)-1)),VALUE(SUBSTITUTE(F80,",",""))))))))),"N/A")</f>
        <v/>
      </c>
      <c r="N80">
        <f>IFERROR(IF(TRIM(G80)="-", "N/A", IF(RIGHT(G80,1)=")",IF(RIGHT(G80,2)="T)",-1000000000000*VALUE(MID(G80,2,LEN(G80)-3)),IF(RIGHT(G80,2)="M)",-1000000*VALUE(MID(G80,2,LEN(G80)-3)),IF(RIGHT(G80,2)="B)",-1000000000*VALUE(MID(G80,2,LEN(G80)-3)),IF(RIGHT(G80,2)="k)",-1000*VALUE(MID(G80,2,LEN(G80)-3)),VALUE(SUBSTITUTE(G80,",","")))))),IF(RIGHT(G80,1)="T",1000000000000*VALUE(LEFT(G80,LEN(G80)-1)),IF(RIGHT(G80,1)="M",1000000*VALUE(LEFT(G80,LEN(G80)-1)),IF(RIGHT(G80,1)="B",1000000000*VALUE(LEFT(G80,LEN(G80)-1)),IF(RIGHT(G80,1)="%",0.01*VALUE(LEFT(G80,LEN(G80)-1)),IF(RIGHT(G80,1)="k",1000*VALUE(LEFT(G80,LEN(G80)-1)),VALUE(SUBSTITUTE(G80,",",""))))))))),"N/A")</f>
        <v/>
      </c>
    </row>
    <row r="81" spans="1:60">
      <c s="1" r="A81" t="n">
        <v>0</v>
      </c>
      <c r="B81" t="s">
        <v>140</v>
      </c>
      <c r="C81" t="s">
        <v>3223</v>
      </c>
      <c r="F81">
        <f>IF(E70="below average",LOWER(TRIM(IF(ISNUMBER(VALUE(RIGHT(B70,1))),REPLACE(B70,LEN(B70),1,""),B70))),"")</f>
        <v/>
      </c>
      <c r="G81">
        <f>IFERROR(LEFT(F81,FIND("(",F81) - 2),F81)</f>
        <v/>
      </c>
      <c r="I81">
        <f>IF(AND(K81&gt; J81, L81&gt; K81, M81&gt; L81, N81&gt; M81), "pos_trend", IF(AND(K81&lt; J81, L81&lt; K81, M81&lt; L81, N81&lt; M81), "neg_trend", "N/A"))</f>
        <v/>
      </c>
      <c r="J81">
        <f>IFERROR(IF(TRIM(C81)="-", "N/A", IF(RIGHT(C81,1)=")",IF(RIGHT(C81,2)="T)",-1000000000000*VALUE(MID(C81,2,LEN(C81)-3)),IF(RIGHT(C81,2)="M)",-1000000*VALUE(MID(C81,2,LEN(C81)-3)),IF(RIGHT(C81,2)="B)",-1000000000*VALUE(MID(C81,2,LEN(C81)-3)),IF(RIGHT(C81,2)="k)",-1000*VALUE(MID(C81,2,LEN(C81)-3)),VALUE(SUBSTITUTE(C81,",","")))))),IF(RIGHT(C81,1)="T",1000000000000*VALUE(LEFT(C81,LEN(C81)-1)),IF(RIGHT(C81,1)="M",1000000*VALUE(LEFT(C81,LEN(C81)-1)),IF(RIGHT(C81,1)="B",1000000000*VALUE(LEFT(C81,LEN(C81)-1)),IF(RIGHT(C81,1)="%",0.01*VALUE(LEFT(C81,LEN(C81)-1)),IF(RIGHT(C81,1)="k",1000*VALUE(LEFT(C81,LEN(C81)-1)),VALUE(SUBSTITUTE(C81,",",""))))))))),"N/A")</f>
        <v/>
      </c>
      <c r="K81">
        <f>IFERROR(IF(TRIM(D81)="-", "N/A", IF(RIGHT(D81,1)=")",IF(RIGHT(D81,2)="T)",-1000000000000*VALUE(MID(D81,2,LEN(D81)-3)),IF(RIGHT(D81,2)="M)",-1000000*VALUE(MID(D81,2,LEN(D81)-3)),IF(RIGHT(D81,2)="B)",-1000000000*VALUE(MID(D81,2,LEN(D81)-3)),IF(RIGHT(D81,2)="k)",-1000*VALUE(MID(D81,2,LEN(D81)-3)),VALUE(SUBSTITUTE(D81,",","")))))),IF(RIGHT(D81,1)="T",1000000000000*VALUE(LEFT(D81,LEN(D81)-1)),IF(RIGHT(D81,1)="M",1000000*VALUE(LEFT(D81,LEN(D81)-1)),IF(RIGHT(D81,1)="B",1000000000*VALUE(LEFT(D81,LEN(D81)-1)),IF(RIGHT(D81,1)="%",0.01*VALUE(LEFT(D81,LEN(D81)-1)),IF(RIGHT(D81,1)="k",1000*VALUE(LEFT(D81,LEN(D81)-1)),VALUE(SUBSTITUTE(D81,",",""))))))))),"N/A")</f>
        <v/>
      </c>
      <c r="L81">
        <f>IFERROR(IF(TRIM(E81)="-", "N/A", IF(RIGHT(E81,1)=")",IF(RIGHT(E81,2)="T)",-1000000000000*VALUE(MID(E81,2,LEN(E81)-3)),IF(RIGHT(E81,2)="M)",-1000000*VALUE(MID(E81,2,LEN(E81)-3)),IF(RIGHT(E81,2)="B)",-1000000000*VALUE(MID(E81,2,LEN(E81)-3)),IF(RIGHT(E81,2)="k)",-1000*VALUE(MID(E81,2,LEN(E81)-3)),VALUE(SUBSTITUTE(E81,",","")))))),IF(RIGHT(E81,1)="T",1000000000000*VALUE(LEFT(E81,LEN(E81)-1)),IF(RIGHT(E81,1)="M",1000000*VALUE(LEFT(E81,LEN(E81)-1)),IF(RIGHT(E81,1)="B",1000000000*VALUE(LEFT(E81,LEN(E81)-1)),IF(RIGHT(E81,1)="%",0.01*VALUE(LEFT(E81,LEN(E81)-1)),IF(RIGHT(E81,1)="k",1000*VALUE(LEFT(E81,LEN(E81)-1)),VALUE(SUBSTITUTE(E81,",",""))))))))),"N/A")</f>
        <v/>
      </c>
      <c r="M81">
        <f>IFERROR(IF(TRIM(F81)="-", "N/A", IF(RIGHT(F81,1)=")",IF(RIGHT(F81,2)="T)",-1000000000000*VALUE(MID(F81,2,LEN(F81)-3)),IF(RIGHT(F81,2)="M)",-1000000*VALUE(MID(F81,2,LEN(F81)-3)),IF(RIGHT(F81,2)="B)",-1000000000*VALUE(MID(F81,2,LEN(F81)-3)),IF(RIGHT(F81,2)="k)",-1000*VALUE(MID(F81,2,LEN(F81)-3)),VALUE(SUBSTITUTE(F81,",","")))))),IF(RIGHT(F81,1)="T",1000000000000*VALUE(LEFT(F81,LEN(F81)-1)),IF(RIGHT(F81,1)="M",1000000*VALUE(LEFT(F81,LEN(F81)-1)),IF(RIGHT(F81,1)="B",1000000000*VALUE(LEFT(F81,LEN(F81)-1)),IF(RIGHT(F81,1)="%",0.01*VALUE(LEFT(F81,LEN(F81)-1)),IF(RIGHT(F81,1)="k",1000*VALUE(LEFT(F81,LEN(F81)-1)),VALUE(SUBSTITUTE(F81,",",""))))))))),"N/A")</f>
        <v/>
      </c>
      <c r="N81">
        <f>IFERROR(IF(TRIM(G81)="-", "N/A", IF(RIGHT(G81,1)=")",IF(RIGHT(G81,2)="T)",-1000000000000*VALUE(MID(G81,2,LEN(G81)-3)),IF(RIGHT(G81,2)="M)",-1000000*VALUE(MID(G81,2,LEN(G81)-3)),IF(RIGHT(G81,2)="B)",-1000000000*VALUE(MID(G81,2,LEN(G81)-3)),IF(RIGHT(G81,2)="k)",-1000*VALUE(MID(G81,2,LEN(G81)-3)),VALUE(SUBSTITUTE(G81,",","")))))),IF(RIGHT(G81,1)="T",1000000000000*VALUE(LEFT(G81,LEN(G81)-1)),IF(RIGHT(G81,1)="M",1000000*VALUE(LEFT(G81,LEN(G81)-1)),IF(RIGHT(G81,1)="B",1000000000*VALUE(LEFT(G81,LEN(G81)-1)),IF(RIGHT(G81,1)="%",0.01*VALUE(LEFT(G81,LEN(G81)-1)),IF(RIGHT(G81,1)="k",1000*VALUE(LEFT(G81,LEN(G81)-1)),VALUE(SUBSTITUTE(G81,",",""))))))))),"N/A")</f>
        <v/>
      </c>
    </row>
    <row r="82" spans="1:60">
      <c s="1" r="A82" t="n">
        <v>1</v>
      </c>
      <c r="B82" t="s">
        <v>142</v>
      </c>
      <c r="C82" t="s">
        <v>3224</v>
      </c>
      <c r="F82">
        <f>IF(E71="below average",LOWER(TRIM(IF(ISNUMBER(VALUE(RIGHT(B71,1))),REPLACE(B71,LEN(B71),1,""),B71))),"")</f>
        <v/>
      </c>
      <c r="G82">
        <f>IF(F82&lt;&gt;"", G81 &amp; ", " &amp; IFERROR(LEFT(F82,FIND("(",F82) - 2),F82),G81)</f>
        <v/>
      </c>
      <c r="I82">
        <f>IF(AND(K82&gt; J82, L82&gt; K82, M82&gt; L82, N82&gt; M82), "pos_trend", IF(AND(K82&lt; J82, L82&lt; K82, M82&lt; L82, N82&lt; M82), "neg_trend", "N/A"))</f>
        <v/>
      </c>
      <c r="J82">
        <f>IFERROR(IF(TRIM(C82)="-", "N/A", IF(RIGHT(C82,1)=")",IF(RIGHT(C82,2)="T)",-1000000000000*VALUE(MID(C82,2,LEN(C82)-3)),IF(RIGHT(C82,2)="M)",-1000000*VALUE(MID(C82,2,LEN(C82)-3)),IF(RIGHT(C82,2)="B)",-1000000000*VALUE(MID(C82,2,LEN(C82)-3)),IF(RIGHT(C82,2)="k)",-1000*VALUE(MID(C82,2,LEN(C82)-3)),VALUE(SUBSTITUTE(C82,",","")))))),IF(RIGHT(C82,1)="T",1000000000000*VALUE(LEFT(C82,LEN(C82)-1)),IF(RIGHT(C82,1)="M",1000000*VALUE(LEFT(C82,LEN(C82)-1)),IF(RIGHT(C82,1)="B",1000000000*VALUE(LEFT(C82,LEN(C82)-1)),IF(RIGHT(C82,1)="%",0.01*VALUE(LEFT(C82,LEN(C82)-1)),IF(RIGHT(C82,1)="k",1000*VALUE(LEFT(C82,LEN(C82)-1)),VALUE(SUBSTITUTE(C82,",",""))))))))),"N/A")</f>
        <v/>
      </c>
      <c r="K82">
        <f>IFERROR(IF(TRIM(D82)="-", "N/A", IF(RIGHT(D82,1)=")",IF(RIGHT(D82,2)="T)",-1000000000000*VALUE(MID(D82,2,LEN(D82)-3)),IF(RIGHT(D82,2)="M)",-1000000*VALUE(MID(D82,2,LEN(D82)-3)),IF(RIGHT(D82,2)="B)",-1000000000*VALUE(MID(D82,2,LEN(D82)-3)),IF(RIGHT(D82,2)="k)",-1000*VALUE(MID(D82,2,LEN(D82)-3)),VALUE(SUBSTITUTE(D82,",","")))))),IF(RIGHT(D82,1)="T",1000000000000*VALUE(LEFT(D82,LEN(D82)-1)),IF(RIGHT(D82,1)="M",1000000*VALUE(LEFT(D82,LEN(D82)-1)),IF(RIGHT(D82,1)="B",1000000000*VALUE(LEFT(D82,LEN(D82)-1)),IF(RIGHT(D82,1)="%",0.01*VALUE(LEFT(D82,LEN(D82)-1)),IF(RIGHT(D82,1)="k",1000*VALUE(LEFT(D82,LEN(D82)-1)),VALUE(SUBSTITUTE(D82,",",""))))))))),"N/A")</f>
        <v/>
      </c>
      <c r="L82">
        <f>IFERROR(IF(TRIM(E82)="-", "N/A", IF(RIGHT(E82,1)=")",IF(RIGHT(E82,2)="T)",-1000000000000*VALUE(MID(E82,2,LEN(E82)-3)),IF(RIGHT(E82,2)="M)",-1000000*VALUE(MID(E82,2,LEN(E82)-3)),IF(RIGHT(E82,2)="B)",-1000000000*VALUE(MID(E82,2,LEN(E82)-3)),IF(RIGHT(E82,2)="k)",-1000*VALUE(MID(E82,2,LEN(E82)-3)),VALUE(SUBSTITUTE(E82,",","")))))),IF(RIGHT(E82,1)="T",1000000000000*VALUE(LEFT(E82,LEN(E82)-1)),IF(RIGHT(E82,1)="M",1000000*VALUE(LEFT(E82,LEN(E82)-1)),IF(RIGHT(E82,1)="B",1000000000*VALUE(LEFT(E82,LEN(E82)-1)),IF(RIGHT(E82,1)="%",0.01*VALUE(LEFT(E82,LEN(E82)-1)),IF(RIGHT(E82,1)="k",1000*VALUE(LEFT(E82,LEN(E82)-1)),VALUE(SUBSTITUTE(E82,",",""))))))))),"N/A")</f>
        <v/>
      </c>
      <c r="M82">
        <f>IFERROR(IF(TRIM(F82)="-", "N/A", IF(RIGHT(F82,1)=")",IF(RIGHT(F82,2)="T)",-1000000000000*VALUE(MID(F82,2,LEN(F82)-3)),IF(RIGHT(F82,2)="M)",-1000000*VALUE(MID(F82,2,LEN(F82)-3)),IF(RIGHT(F82,2)="B)",-1000000000*VALUE(MID(F82,2,LEN(F82)-3)),IF(RIGHT(F82,2)="k)",-1000*VALUE(MID(F82,2,LEN(F82)-3)),VALUE(SUBSTITUTE(F82,",","")))))),IF(RIGHT(F82,1)="T",1000000000000*VALUE(LEFT(F82,LEN(F82)-1)),IF(RIGHT(F82,1)="M",1000000*VALUE(LEFT(F82,LEN(F82)-1)),IF(RIGHT(F82,1)="B",1000000000*VALUE(LEFT(F82,LEN(F82)-1)),IF(RIGHT(F82,1)="%",0.01*VALUE(LEFT(F82,LEN(F82)-1)),IF(RIGHT(F82,1)="k",1000*VALUE(LEFT(F82,LEN(F82)-1)),VALUE(SUBSTITUTE(F82,",",""))))))))),"N/A")</f>
        <v/>
      </c>
      <c r="N82">
        <f>IFERROR(IF(TRIM(G82)="-", "N/A", IF(RIGHT(G82,1)=")",IF(RIGHT(G82,2)="T)",-1000000000000*VALUE(MID(G82,2,LEN(G82)-3)),IF(RIGHT(G82,2)="M)",-1000000*VALUE(MID(G82,2,LEN(G82)-3)),IF(RIGHT(G82,2)="B)",-1000000000*VALUE(MID(G82,2,LEN(G82)-3)),IF(RIGHT(G82,2)="k)",-1000*VALUE(MID(G82,2,LEN(G82)-3)),VALUE(SUBSTITUTE(G82,",","")))))),IF(RIGHT(G82,1)="T",1000000000000*VALUE(LEFT(G82,LEN(G82)-1)),IF(RIGHT(G82,1)="M",1000000*VALUE(LEFT(G82,LEN(G82)-1)),IF(RIGHT(G82,1)="B",1000000000*VALUE(LEFT(G82,LEN(G82)-1)),IF(RIGHT(G82,1)="%",0.01*VALUE(LEFT(G82,LEN(G82)-1)),IF(RIGHT(G82,1)="k",1000*VALUE(LEFT(G82,LEN(G82)-1)),VALUE(SUBSTITUTE(G82,",",""))))))))),"N/A")</f>
        <v/>
      </c>
    </row>
    <row r="83" spans="1:60">
      <c r="F83">
        <f>IF(E72="below average",LOWER(TRIM(IF(ISNUMBER(VALUE(RIGHT(B72,1))),REPLACE(B72,LEN(B72),1,""),B72))),"")</f>
        <v/>
      </c>
      <c r="G83">
        <f>IF(F83&lt;&gt;"", G82 &amp; ", " &amp; IFERROR(LEFT(F83,FIND("(",F83) - 2),F83),G82)</f>
        <v/>
      </c>
      <c r="I83">
        <f>IF(AND(K83&gt; J83, L83&gt; K83, M83&gt; L83, N83&gt; M83), "pos_trend", IF(AND(K83&lt; J83, L83&lt; K83, M83&lt; L83, N83&lt; M83), "neg_trend", "N/A"))</f>
        <v/>
      </c>
      <c r="J83">
        <f>IFERROR(IF(TRIM(C83)="-", "N/A", IF(RIGHT(C83,1)=")",IF(RIGHT(C83,2)="T)",-1000000000000*VALUE(MID(C83,2,LEN(C83)-3)),IF(RIGHT(C83,2)="M)",-1000000*VALUE(MID(C83,2,LEN(C83)-3)),IF(RIGHT(C83,2)="B)",-1000000000*VALUE(MID(C83,2,LEN(C83)-3)),IF(RIGHT(C83,2)="k)",-1000*VALUE(MID(C83,2,LEN(C83)-3)),VALUE(SUBSTITUTE(C83,",","")))))),IF(RIGHT(C83,1)="T",1000000000000*VALUE(LEFT(C83,LEN(C83)-1)),IF(RIGHT(C83,1)="M",1000000*VALUE(LEFT(C83,LEN(C83)-1)),IF(RIGHT(C83,1)="B",1000000000*VALUE(LEFT(C83,LEN(C83)-1)),IF(RIGHT(C83,1)="%",0.01*VALUE(LEFT(C83,LEN(C83)-1)),IF(RIGHT(C83,1)="k",1000*VALUE(LEFT(C83,LEN(C83)-1)),VALUE(SUBSTITUTE(C83,",",""))))))))),"N/A")</f>
        <v/>
      </c>
      <c r="K83">
        <f>IFERROR(IF(TRIM(D83)="-", "N/A", IF(RIGHT(D83,1)=")",IF(RIGHT(D83,2)="T)",-1000000000000*VALUE(MID(D83,2,LEN(D83)-3)),IF(RIGHT(D83,2)="M)",-1000000*VALUE(MID(D83,2,LEN(D83)-3)),IF(RIGHT(D83,2)="B)",-1000000000*VALUE(MID(D83,2,LEN(D83)-3)),IF(RIGHT(D83,2)="k)",-1000*VALUE(MID(D83,2,LEN(D83)-3)),VALUE(SUBSTITUTE(D83,",","")))))),IF(RIGHT(D83,1)="T",1000000000000*VALUE(LEFT(D83,LEN(D83)-1)),IF(RIGHT(D83,1)="M",1000000*VALUE(LEFT(D83,LEN(D83)-1)),IF(RIGHT(D83,1)="B",1000000000*VALUE(LEFT(D83,LEN(D83)-1)),IF(RIGHT(D83,1)="%",0.01*VALUE(LEFT(D83,LEN(D83)-1)),IF(RIGHT(D83,1)="k",1000*VALUE(LEFT(D83,LEN(D83)-1)),VALUE(SUBSTITUTE(D83,",",""))))))))),"N/A")</f>
        <v/>
      </c>
      <c r="L83">
        <f>IFERROR(IF(TRIM(E83)="-", "N/A", IF(RIGHT(E83,1)=")",IF(RIGHT(E83,2)="T)",-1000000000000*VALUE(MID(E83,2,LEN(E83)-3)),IF(RIGHT(E83,2)="M)",-1000000*VALUE(MID(E83,2,LEN(E83)-3)),IF(RIGHT(E83,2)="B)",-1000000000*VALUE(MID(E83,2,LEN(E83)-3)),IF(RIGHT(E83,2)="k)",-1000*VALUE(MID(E83,2,LEN(E83)-3)),VALUE(SUBSTITUTE(E83,",","")))))),IF(RIGHT(E83,1)="T",1000000000000*VALUE(LEFT(E83,LEN(E83)-1)),IF(RIGHT(E83,1)="M",1000000*VALUE(LEFT(E83,LEN(E83)-1)),IF(RIGHT(E83,1)="B",1000000000*VALUE(LEFT(E83,LEN(E83)-1)),IF(RIGHT(E83,1)="%",0.01*VALUE(LEFT(E83,LEN(E83)-1)),IF(RIGHT(E83,1)="k",1000*VALUE(LEFT(E83,LEN(E83)-1)),VALUE(SUBSTITUTE(E83,",",""))))))))),"N/A")</f>
        <v/>
      </c>
      <c r="M83">
        <f>IFERROR(IF(TRIM(F83)="-", "N/A", IF(RIGHT(F83,1)=")",IF(RIGHT(F83,2)="T)",-1000000000000*VALUE(MID(F83,2,LEN(F83)-3)),IF(RIGHT(F83,2)="M)",-1000000*VALUE(MID(F83,2,LEN(F83)-3)),IF(RIGHT(F83,2)="B)",-1000000000*VALUE(MID(F83,2,LEN(F83)-3)),IF(RIGHT(F83,2)="k)",-1000*VALUE(MID(F83,2,LEN(F83)-3)),VALUE(SUBSTITUTE(F83,",","")))))),IF(RIGHT(F83,1)="T",1000000000000*VALUE(LEFT(F83,LEN(F83)-1)),IF(RIGHT(F83,1)="M",1000000*VALUE(LEFT(F83,LEN(F83)-1)),IF(RIGHT(F83,1)="B",1000000000*VALUE(LEFT(F83,LEN(F83)-1)),IF(RIGHT(F83,1)="%",0.01*VALUE(LEFT(F83,LEN(F83)-1)),IF(RIGHT(F83,1)="k",1000*VALUE(LEFT(F83,LEN(F83)-1)),VALUE(SUBSTITUTE(F83,",",""))))))))),"N/A")</f>
        <v/>
      </c>
      <c r="N83">
        <f>IFERROR(IF(TRIM(G83)="-", "N/A", IF(RIGHT(G83,1)=")",IF(RIGHT(G83,2)="T)",-1000000000000*VALUE(MID(G83,2,LEN(G83)-3)),IF(RIGHT(G83,2)="M)",-1000000*VALUE(MID(G83,2,LEN(G83)-3)),IF(RIGHT(G83,2)="B)",-1000000000*VALUE(MID(G83,2,LEN(G83)-3)),IF(RIGHT(G83,2)="k)",-1000*VALUE(MID(G83,2,LEN(G83)-3)),VALUE(SUBSTITUTE(G83,",","")))))),IF(RIGHT(G83,1)="T",1000000000000*VALUE(LEFT(G83,LEN(G83)-1)),IF(RIGHT(G83,1)="M",1000000*VALUE(LEFT(G83,LEN(G83)-1)),IF(RIGHT(G83,1)="B",1000000000*VALUE(LEFT(G83,LEN(G83)-1)),IF(RIGHT(G83,1)="%",0.01*VALUE(LEFT(G83,LEN(G83)-1)),IF(RIGHT(G83,1)="k",1000*VALUE(LEFT(G83,LEN(G83)-1)),VALUE(SUBSTITUTE(G83,",",""))))))))),"N/A")</f>
        <v/>
      </c>
    </row>
    <row r="84" spans="1:60">
      <c s="1" r="A84" t="n">
        <v>0</v>
      </c>
      <c r="B84" t="s">
        <v>144</v>
      </c>
      <c r="C84" t="s">
        <v>3225</v>
      </c>
      <c r="F84">
        <f>IF(E73="below average",LOWER(TRIM(IF(ISNUMBER(VALUE(RIGHT(B73,1))),REPLACE(B73,LEN(B73),1,""),B73))),"")</f>
        <v/>
      </c>
      <c r="G84">
        <f>IF(F84&lt;&gt;"", G83 &amp; ", " &amp; IFERROR(LEFT(F84,FIND("(",F84) - 2),F84),G83)</f>
        <v/>
      </c>
      <c r="I84">
        <f>IF(AND(K84&gt; J84, L84&gt; K84, M84&gt; L84, N84&gt; M84), "pos_trend", IF(AND(K84&lt; J84, L84&lt; K84, M84&lt; L84, N84&lt; M84), "neg_trend", "N/A"))</f>
        <v/>
      </c>
      <c r="J84">
        <f>IFERROR(IF(TRIM(C84)="-", "N/A", IF(RIGHT(C84,1)=")",IF(RIGHT(C84,2)="T)",-1000000000000*VALUE(MID(C84,2,LEN(C84)-3)),IF(RIGHT(C84,2)="M)",-1000000*VALUE(MID(C84,2,LEN(C84)-3)),IF(RIGHT(C84,2)="B)",-1000000000*VALUE(MID(C84,2,LEN(C84)-3)),IF(RIGHT(C84,2)="k)",-1000*VALUE(MID(C84,2,LEN(C84)-3)),VALUE(SUBSTITUTE(C84,",","")))))),IF(RIGHT(C84,1)="T",1000000000000*VALUE(LEFT(C84,LEN(C84)-1)),IF(RIGHT(C84,1)="M",1000000*VALUE(LEFT(C84,LEN(C84)-1)),IF(RIGHT(C84,1)="B",1000000000*VALUE(LEFT(C84,LEN(C84)-1)),IF(RIGHT(C84,1)="%",0.01*VALUE(LEFT(C84,LEN(C84)-1)),IF(RIGHT(C84,1)="k",1000*VALUE(LEFT(C84,LEN(C84)-1)),VALUE(SUBSTITUTE(C84,",",""))))))))),"N/A")</f>
        <v/>
      </c>
      <c r="K84">
        <f>IFERROR(IF(TRIM(D84)="-", "N/A", IF(RIGHT(D84,1)=")",IF(RIGHT(D84,2)="T)",-1000000000000*VALUE(MID(D84,2,LEN(D84)-3)),IF(RIGHT(D84,2)="M)",-1000000*VALUE(MID(D84,2,LEN(D84)-3)),IF(RIGHT(D84,2)="B)",-1000000000*VALUE(MID(D84,2,LEN(D84)-3)),IF(RIGHT(D84,2)="k)",-1000*VALUE(MID(D84,2,LEN(D84)-3)),VALUE(SUBSTITUTE(D84,",","")))))),IF(RIGHT(D84,1)="T",1000000000000*VALUE(LEFT(D84,LEN(D84)-1)),IF(RIGHT(D84,1)="M",1000000*VALUE(LEFT(D84,LEN(D84)-1)),IF(RIGHT(D84,1)="B",1000000000*VALUE(LEFT(D84,LEN(D84)-1)),IF(RIGHT(D84,1)="%",0.01*VALUE(LEFT(D84,LEN(D84)-1)),IF(RIGHT(D84,1)="k",1000*VALUE(LEFT(D84,LEN(D84)-1)),VALUE(SUBSTITUTE(D84,",",""))))))))),"N/A")</f>
        <v/>
      </c>
      <c r="L84">
        <f>IFERROR(IF(TRIM(E84)="-", "N/A", IF(RIGHT(E84,1)=")",IF(RIGHT(E84,2)="T)",-1000000000000*VALUE(MID(E84,2,LEN(E84)-3)),IF(RIGHT(E84,2)="M)",-1000000*VALUE(MID(E84,2,LEN(E84)-3)),IF(RIGHT(E84,2)="B)",-1000000000*VALUE(MID(E84,2,LEN(E84)-3)),IF(RIGHT(E84,2)="k)",-1000*VALUE(MID(E84,2,LEN(E84)-3)),VALUE(SUBSTITUTE(E84,",","")))))),IF(RIGHT(E84,1)="T",1000000000000*VALUE(LEFT(E84,LEN(E84)-1)),IF(RIGHT(E84,1)="M",1000000*VALUE(LEFT(E84,LEN(E84)-1)),IF(RIGHT(E84,1)="B",1000000000*VALUE(LEFT(E84,LEN(E84)-1)),IF(RIGHT(E84,1)="%",0.01*VALUE(LEFT(E84,LEN(E84)-1)),IF(RIGHT(E84,1)="k",1000*VALUE(LEFT(E84,LEN(E84)-1)),VALUE(SUBSTITUTE(E84,",",""))))))))),"N/A")</f>
        <v/>
      </c>
      <c r="M84">
        <f>IFERROR(IF(TRIM(F84)="-", "N/A", IF(RIGHT(F84,1)=")",IF(RIGHT(F84,2)="T)",-1000000000000*VALUE(MID(F84,2,LEN(F84)-3)),IF(RIGHT(F84,2)="M)",-1000000*VALUE(MID(F84,2,LEN(F84)-3)),IF(RIGHT(F84,2)="B)",-1000000000*VALUE(MID(F84,2,LEN(F84)-3)),IF(RIGHT(F84,2)="k)",-1000*VALUE(MID(F84,2,LEN(F84)-3)),VALUE(SUBSTITUTE(F84,",","")))))),IF(RIGHT(F84,1)="T",1000000000000*VALUE(LEFT(F84,LEN(F84)-1)),IF(RIGHT(F84,1)="M",1000000*VALUE(LEFT(F84,LEN(F84)-1)),IF(RIGHT(F84,1)="B",1000000000*VALUE(LEFT(F84,LEN(F84)-1)),IF(RIGHT(F84,1)="%",0.01*VALUE(LEFT(F84,LEN(F84)-1)),IF(RIGHT(F84,1)="k",1000*VALUE(LEFT(F84,LEN(F84)-1)),VALUE(SUBSTITUTE(F84,",",""))))))))),"N/A")</f>
        <v/>
      </c>
      <c r="N84">
        <f>IFERROR(IF(TRIM(G84)="-", "N/A", IF(RIGHT(G84,1)=")",IF(RIGHT(G84,2)="T)",-1000000000000*VALUE(MID(G84,2,LEN(G84)-3)),IF(RIGHT(G84,2)="M)",-1000000*VALUE(MID(G84,2,LEN(G84)-3)),IF(RIGHT(G84,2)="B)",-1000000000*VALUE(MID(G84,2,LEN(G84)-3)),IF(RIGHT(G84,2)="k)",-1000*VALUE(MID(G84,2,LEN(G84)-3)),VALUE(SUBSTITUTE(G84,",","")))))),IF(RIGHT(G84,1)="T",1000000000000*VALUE(LEFT(G84,LEN(G84)-1)),IF(RIGHT(G84,1)="M",1000000*VALUE(LEFT(G84,LEN(G84)-1)),IF(RIGHT(G84,1)="B",1000000000*VALUE(LEFT(G84,LEN(G84)-1)),IF(RIGHT(G84,1)="%",0.01*VALUE(LEFT(G84,LEN(G84)-1)),IF(RIGHT(G84,1)="k",1000*VALUE(LEFT(G84,LEN(G84)-1)),VALUE(SUBSTITUTE(G84,",",""))))))))),"N/A")</f>
        <v/>
      </c>
    </row>
    <row r="85" spans="1:60">
      <c s="1" r="A85" t="n">
        <v>1</v>
      </c>
      <c r="B85" t="s">
        <v>146</v>
      </c>
      <c r="C85" t="s">
        <v>3226</v>
      </c>
      <c r="F85">
        <f>IF(E74="below average",LOWER(TRIM(IF(ISNUMBER(VALUE(RIGHT(B74,1))),REPLACE(B74,LEN(B74),1,""),B74))),"")</f>
        <v/>
      </c>
      <c r="G85">
        <f>IF(F85&lt;&gt;"", G84 &amp; ", " &amp; IFERROR(LEFT(F85,FIND("(",F85) - 2),F85),G84)</f>
        <v/>
      </c>
      <c r="I85">
        <f>IF(AND(K85&gt; J85, L85&gt; K85, M85&gt; L85, N85&gt; M85), "pos_trend", IF(AND(K85&lt; J85, L85&lt; K85, M85&lt; L85, N85&lt; M85), "neg_trend", "N/A"))</f>
        <v/>
      </c>
      <c r="J85">
        <f>IFERROR(IF(TRIM(C85)="-", "N/A", IF(RIGHT(C85,1)=")",IF(RIGHT(C85,2)="T)",-1000000000000*VALUE(MID(C85,2,LEN(C85)-3)),IF(RIGHT(C85,2)="M)",-1000000*VALUE(MID(C85,2,LEN(C85)-3)),IF(RIGHT(C85,2)="B)",-1000000000*VALUE(MID(C85,2,LEN(C85)-3)),IF(RIGHT(C85,2)="k)",-1000*VALUE(MID(C85,2,LEN(C85)-3)),VALUE(SUBSTITUTE(C85,",","")))))),IF(RIGHT(C85,1)="T",1000000000000*VALUE(LEFT(C85,LEN(C85)-1)),IF(RIGHT(C85,1)="M",1000000*VALUE(LEFT(C85,LEN(C85)-1)),IF(RIGHT(C85,1)="B",1000000000*VALUE(LEFT(C85,LEN(C85)-1)),IF(RIGHT(C85,1)="%",0.01*VALUE(LEFT(C85,LEN(C85)-1)),IF(RIGHT(C85,1)="k",1000*VALUE(LEFT(C85,LEN(C85)-1)),VALUE(SUBSTITUTE(C85,",",""))))))))),"N/A")</f>
        <v/>
      </c>
      <c r="K85">
        <f>IFERROR(IF(TRIM(D85)="-", "N/A", IF(RIGHT(D85,1)=")",IF(RIGHT(D85,2)="T)",-1000000000000*VALUE(MID(D85,2,LEN(D85)-3)),IF(RIGHT(D85,2)="M)",-1000000*VALUE(MID(D85,2,LEN(D85)-3)),IF(RIGHT(D85,2)="B)",-1000000000*VALUE(MID(D85,2,LEN(D85)-3)),IF(RIGHT(D85,2)="k)",-1000*VALUE(MID(D85,2,LEN(D85)-3)),VALUE(SUBSTITUTE(D85,",","")))))),IF(RIGHT(D85,1)="T",1000000000000*VALUE(LEFT(D85,LEN(D85)-1)),IF(RIGHT(D85,1)="M",1000000*VALUE(LEFT(D85,LEN(D85)-1)),IF(RIGHT(D85,1)="B",1000000000*VALUE(LEFT(D85,LEN(D85)-1)),IF(RIGHT(D85,1)="%",0.01*VALUE(LEFT(D85,LEN(D85)-1)),IF(RIGHT(D85,1)="k",1000*VALUE(LEFT(D85,LEN(D85)-1)),VALUE(SUBSTITUTE(D85,",",""))))))))),"N/A")</f>
        <v/>
      </c>
      <c r="L85">
        <f>IFERROR(IF(TRIM(E85)="-", "N/A", IF(RIGHT(E85,1)=")",IF(RIGHT(E85,2)="T)",-1000000000000*VALUE(MID(E85,2,LEN(E85)-3)),IF(RIGHT(E85,2)="M)",-1000000*VALUE(MID(E85,2,LEN(E85)-3)),IF(RIGHT(E85,2)="B)",-1000000000*VALUE(MID(E85,2,LEN(E85)-3)),IF(RIGHT(E85,2)="k)",-1000*VALUE(MID(E85,2,LEN(E85)-3)),VALUE(SUBSTITUTE(E85,",","")))))),IF(RIGHT(E85,1)="T",1000000000000*VALUE(LEFT(E85,LEN(E85)-1)),IF(RIGHT(E85,1)="M",1000000*VALUE(LEFT(E85,LEN(E85)-1)),IF(RIGHT(E85,1)="B",1000000000*VALUE(LEFT(E85,LEN(E85)-1)),IF(RIGHT(E85,1)="%",0.01*VALUE(LEFT(E85,LEN(E85)-1)),IF(RIGHT(E85,1)="k",1000*VALUE(LEFT(E85,LEN(E85)-1)),VALUE(SUBSTITUTE(E85,",",""))))))))),"N/A")</f>
        <v/>
      </c>
      <c r="M85">
        <f>IFERROR(IF(TRIM(F85)="-", "N/A", IF(RIGHT(F85,1)=")",IF(RIGHT(F85,2)="T)",-1000000000000*VALUE(MID(F85,2,LEN(F85)-3)),IF(RIGHT(F85,2)="M)",-1000000*VALUE(MID(F85,2,LEN(F85)-3)),IF(RIGHT(F85,2)="B)",-1000000000*VALUE(MID(F85,2,LEN(F85)-3)),IF(RIGHT(F85,2)="k)",-1000*VALUE(MID(F85,2,LEN(F85)-3)),VALUE(SUBSTITUTE(F85,",","")))))),IF(RIGHT(F85,1)="T",1000000000000*VALUE(LEFT(F85,LEN(F85)-1)),IF(RIGHT(F85,1)="M",1000000*VALUE(LEFT(F85,LEN(F85)-1)),IF(RIGHT(F85,1)="B",1000000000*VALUE(LEFT(F85,LEN(F85)-1)),IF(RIGHT(F85,1)="%",0.01*VALUE(LEFT(F85,LEN(F85)-1)),IF(RIGHT(F85,1)="k",1000*VALUE(LEFT(F85,LEN(F85)-1)),VALUE(SUBSTITUTE(F85,",",""))))))))),"N/A")</f>
        <v/>
      </c>
      <c r="N85">
        <f>IFERROR(IF(TRIM(G85)="-", "N/A", IF(RIGHT(G85,1)=")",IF(RIGHT(G85,2)="T)",-1000000000000*VALUE(MID(G85,2,LEN(G85)-3)),IF(RIGHT(G85,2)="M)",-1000000*VALUE(MID(G85,2,LEN(G85)-3)),IF(RIGHT(G85,2)="B)",-1000000000*VALUE(MID(G85,2,LEN(G85)-3)),IF(RIGHT(G85,2)="k)",-1000*VALUE(MID(G85,2,LEN(G85)-3)),VALUE(SUBSTITUTE(G85,",","")))))),IF(RIGHT(G85,1)="T",1000000000000*VALUE(LEFT(G85,LEN(G85)-1)),IF(RIGHT(G85,1)="M",1000000*VALUE(LEFT(G85,LEN(G85)-1)),IF(RIGHT(G85,1)="B",1000000000*VALUE(LEFT(G85,LEN(G85)-1)),IF(RIGHT(G85,1)="%",0.01*VALUE(LEFT(G85,LEN(G85)-1)),IF(RIGHT(G85,1)="k",1000*VALUE(LEFT(G85,LEN(G85)-1)),VALUE(SUBSTITUTE(G85,",",""))))))))),"N/A")</f>
        <v/>
      </c>
    </row>
    <row r="86" spans="1:60">
      <c r="F86">
        <f>IF(E75="below average",LOWER(TRIM(IF(ISNUMBER(VALUE(RIGHT(B75,1))),REPLACE(B75,LEN(B75),1,""),B75))),"")</f>
        <v/>
      </c>
      <c r="G86">
        <f>IF(F86&lt;&gt;"", G85 &amp; ", " &amp; IFERROR(LEFT(F86,FIND("(",F86) - 2),F86),G85)</f>
        <v/>
      </c>
      <c r="I86">
        <f>IF(AND(K86&gt; J86, L86&gt; K86, M86&gt; L86, N86&gt; M86), "pos_trend", IF(AND(K86&lt; J86, L86&lt; K86, M86&lt; L86, N86&lt; M86), "neg_trend", "N/A"))</f>
        <v/>
      </c>
      <c r="J86">
        <f>IFERROR(IF(TRIM(C86)="-", "N/A", IF(RIGHT(C86,1)=")",IF(RIGHT(C86,2)="T)",-1000000000000*VALUE(MID(C86,2,LEN(C86)-3)),IF(RIGHT(C86,2)="M)",-1000000*VALUE(MID(C86,2,LEN(C86)-3)),IF(RIGHT(C86,2)="B)",-1000000000*VALUE(MID(C86,2,LEN(C86)-3)),IF(RIGHT(C86,2)="k)",-1000*VALUE(MID(C86,2,LEN(C86)-3)),VALUE(SUBSTITUTE(C86,",","")))))),IF(RIGHT(C86,1)="T",1000000000000*VALUE(LEFT(C86,LEN(C86)-1)),IF(RIGHT(C86,1)="M",1000000*VALUE(LEFT(C86,LEN(C86)-1)),IF(RIGHT(C86,1)="B",1000000000*VALUE(LEFT(C86,LEN(C86)-1)),IF(RIGHT(C86,1)="%",0.01*VALUE(LEFT(C86,LEN(C86)-1)),IF(RIGHT(C86,1)="k",1000*VALUE(LEFT(C86,LEN(C86)-1)),VALUE(SUBSTITUTE(C86,",",""))))))))),"N/A")</f>
        <v/>
      </c>
      <c r="K86">
        <f>IFERROR(IF(TRIM(D86)="-", "N/A", IF(RIGHT(D86,1)=")",IF(RIGHT(D86,2)="T)",-1000000000000*VALUE(MID(D86,2,LEN(D86)-3)),IF(RIGHT(D86,2)="M)",-1000000*VALUE(MID(D86,2,LEN(D86)-3)),IF(RIGHT(D86,2)="B)",-1000000000*VALUE(MID(D86,2,LEN(D86)-3)),IF(RIGHT(D86,2)="k)",-1000*VALUE(MID(D86,2,LEN(D86)-3)),VALUE(SUBSTITUTE(D86,",","")))))),IF(RIGHT(D86,1)="T",1000000000000*VALUE(LEFT(D86,LEN(D86)-1)),IF(RIGHT(D86,1)="M",1000000*VALUE(LEFT(D86,LEN(D86)-1)),IF(RIGHT(D86,1)="B",1000000000*VALUE(LEFT(D86,LEN(D86)-1)),IF(RIGHT(D86,1)="%",0.01*VALUE(LEFT(D86,LEN(D86)-1)),IF(RIGHT(D86,1)="k",1000*VALUE(LEFT(D86,LEN(D86)-1)),VALUE(SUBSTITUTE(D86,",",""))))))))),"N/A")</f>
        <v/>
      </c>
      <c r="L86">
        <f>IFERROR(IF(TRIM(E86)="-", "N/A", IF(RIGHT(E86,1)=")",IF(RIGHT(E86,2)="T)",-1000000000000*VALUE(MID(E86,2,LEN(E86)-3)),IF(RIGHT(E86,2)="M)",-1000000*VALUE(MID(E86,2,LEN(E86)-3)),IF(RIGHT(E86,2)="B)",-1000000000*VALUE(MID(E86,2,LEN(E86)-3)),IF(RIGHT(E86,2)="k)",-1000*VALUE(MID(E86,2,LEN(E86)-3)),VALUE(SUBSTITUTE(E86,",","")))))),IF(RIGHT(E86,1)="T",1000000000000*VALUE(LEFT(E86,LEN(E86)-1)),IF(RIGHT(E86,1)="M",1000000*VALUE(LEFT(E86,LEN(E86)-1)),IF(RIGHT(E86,1)="B",1000000000*VALUE(LEFT(E86,LEN(E86)-1)),IF(RIGHT(E86,1)="%",0.01*VALUE(LEFT(E86,LEN(E86)-1)),IF(RIGHT(E86,1)="k",1000*VALUE(LEFT(E86,LEN(E86)-1)),VALUE(SUBSTITUTE(E86,",",""))))))))),"N/A")</f>
        <v/>
      </c>
      <c r="M86">
        <f>IFERROR(IF(TRIM(F86)="-", "N/A", IF(RIGHT(F86,1)=")",IF(RIGHT(F86,2)="T)",-1000000000000*VALUE(MID(F86,2,LEN(F86)-3)),IF(RIGHT(F86,2)="M)",-1000000*VALUE(MID(F86,2,LEN(F86)-3)),IF(RIGHT(F86,2)="B)",-1000000000*VALUE(MID(F86,2,LEN(F86)-3)),IF(RIGHT(F86,2)="k)",-1000*VALUE(MID(F86,2,LEN(F86)-3)),VALUE(SUBSTITUTE(F86,",","")))))),IF(RIGHT(F86,1)="T",1000000000000*VALUE(LEFT(F86,LEN(F86)-1)),IF(RIGHT(F86,1)="M",1000000*VALUE(LEFT(F86,LEN(F86)-1)),IF(RIGHT(F86,1)="B",1000000000*VALUE(LEFT(F86,LEN(F86)-1)),IF(RIGHT(F86,1)="%",0.01*VALUE(LEFT(F86,LEN(F86)-1)),IF(RIGHT(F86,1)="k",1000*VALUE(LEFT(F86,LEN(F86)-1)),VALUE(SUBSTITUTE(F86,",",""))))))))),"N/A")</f>
        <v/>
      </c>
      <c r="N86">
        <f>IFERROR(IF(TRIM(G86)="-", "N/A", IF(RIGHT(G86,1)=")",IF(RIGHT(G86,2)="T)",-1000000000000*VALUE(MID(G86,2,LEN(G86)-3)),IF(RIGHT(G86,2)="M)",-1000000*VALUE(MID(G86,2,LEN(G86)-3)),IF(RIGHT(G86,2)="B)",-1000000000*VALUE(MID(G86,2,LEN(G86)-3)),IF(RIGHT(G86,2)="k)",-1000*VALUE(MID(G86,2,LEN(G86)-3)),VALUE(SUBSTITUTE(G86,",","")))))),IF(RIGHT(G86,1)="T",1000000000000*VALUE(LEFT(G86,LEN(G86)-1)),IF(RIGHT(G86,1)="M",1000000*VALUE(LEFT(G86,LEN(G86)-1)),IF(RIGHT(G86,1)="B",1000000000*VALUE(LEFT(G86,LEN(G86)-1)),IF(RIGHT(G86,1)="%",0.01*VALUE(LEFT(G86,LEN(G86)-1)),IF(RIGHT(G86,1)="k",1000*VALUE(LEFT(G86,LEN(G86)-1)),VALUE(SUBSTITUTE(G86,",",""))))))))),"N/A")</f>
        <v/>
      </c>
    </row>
    <row r="87" spans="1:60">
      <c s="1" r="A87" t="n">
        <v>0</v>
      </c>
      <c r="B87" t="s">
        <v>148</v>
      </c>
      <c r="C87" t="s">
        <v>3227</v>
      </c>
      <c r="F87">
        <f>IF(E76="below average",LOWER(TRIM(IF(ISNUMBER(VALUE(RIGHT(B76,1))),REPLACE(B76,LEN(B76),1,""),B76))),"")</f>
        <v/>
      </c>
      <c r="G87">
        <f>IF(F87&lt;&gt;"", G86 &amp; ", " &amp; IFERROR(LEFT(F87,FIND("(",F87) - 2),F87),G86)</f>
        <v/>
      </c>
      <c r="I87">
        <f>IF(AND(K87&gt; J87, L87&gt; K87, M87&gt; L87, N87&gt; M87), "pos_trend", IF(AND(K87&lt; J87, L87&lt; K87, M87&lt; L87, N87&lt; M87), "neg_trend", "N/A"))</f>
        <v/>
      </c>
      <c r="J87">
        <f>IFERROR(IF(TRIM(C87)="-", "N/A", IF(RIGHT(C87,1)=")",IF(RIGHT(C87,2)="T)",-1000000000000*VALUE(MID(C87,2,LEN(C87)-3)),IF(RIGHT(C87,2)="M)",-1000000*VALUE(MID(C87,2,LEN(C87)-3)),IF(RIGHT(C87,2)="B)",-1000000000*VALUE(MID(C87,2,LEN(C87)-3)),IF(RIGHT(C87,2)="k)",-1000*VALUE(MID(C87,2,LEN(C87)-3)),VALUE(SUBSTITUTE(C87,",","")))))),IF(RIGHT(C87,1)="T",1000000000000*VALUE(LEFT(C87,LEN(C87)-1)),IF(RIGHT(C87,1)="M",1000000*VALUE(LEFT(C87,LEN(C87)-1)),IF(RIGHT(C87,1)="B",1000000000*VALUE(LEFT(C87,LEN(C87)-1)),IF(RIGHT(C87,1)="%",0.01*VALUE(LEFT(C87,LEN(C87)-1)),IF(RIGHT(C87,1)="k",1000*VALUE(LEFT(C87,LEN(C87)-1)),VALUE(SUBSTITUTE(C87,",",""))))))))),"N/A")</f>
        <v/>
      </c>
      <c r="K87">
        <f>IFERROR(IF(TRIM(D87)="-", "N/A", IF(RIGHT(D87,1)=")",IF(RIGHT(D87,2)="T)",-1000000000000*VALUE(MID(D87,2,LEN(D87)-3)),IF(RIGHT(D87,2)="M)",-1000000*VALUE(MID(D87,2,LEN(D87)-3)),IF(RIGHT(D87,2)="B)",-1000000000*VALUE(MID(D87,2,LEN(D87)-3)),IF(RIGHT(D87,2)="k)",-1000*VALUE(MID(D87,2,LEN(D87)-3)),VALUE(SUBSTITUTE(D87,",","")))))),IF(RIGHT(D87,1)="T",1000000000000*VALUE(LEFT(D87,LEN(D87)-1)),IF(RIGHT(D87,1)="M",1000000*VALUE(LEFT(D87,LEN(D87)-1)),IF(RIGHT(D87,1)="B",1000000000*VALUE(LEFT(D87,LEN(D87)-1)),IF(RIGHT(D87,1)="%",0.01*VALUE(LEFT(D87,LEN(D87)-1)),IF(RIGHT(D87,1)="k",1000*VALUE(LEFT(D87,LEN(D87)-1)),VALUE(SUBSTITUTE(D87,",",""))))))))),"N/A")</f>
        <v/>
      </c>
      <c r="L87">
        <f>IFERROR(IF(TRIM(E87)="-", "N/A", IF(RIGHT(E87,1)=")",IF(RIGHT(E87,2)="T)",-1000000000000*VALUE(MID(E87,2,LEN(E87)-3)),IF(RIGHT(E87,2)="M)",-1000000*VALUE(MID(E87,2,LEN(E87)-3)),IF(RIGHT(E87,2)="B)",-1000000000*VALUE(MID(E87,2,LEN(E87)-3)),IF(RIGHT(E87,2)="k)",-1000*VALUE(MID(E87,2,LEN(E87)-3)),VALUE(SUBSTITUTE(E87,",","")))))),IF(RIGHT(E87,1)="T",1000000000000*VALUE(LEFT(E87,LEN(E87)-1)),IF(RIGHT(E87,1)="M",1000000*VALUE(LEFT(E87,LEN(E87)-1)),IF(RIGHT(E87,1)="B",1000000000*VALUE(LEFT(E87,LEN(E87)-1)),IF(RIGHT(E87,1)="%",0.01*VALUE(LEFT(E87,LEN(E87)-1)),IF(RIGHT(E87,1)="k",1000*VALUE(LEFT(E87,LEN(E87)-1)),VALUE(SUBSTITUTE(E87,",",""))))))))),"N/A")</f>
        <v/>
      </c>
      <c r="M87">
        <f>IFERROR(IF(TRIM(F87)="-", "N/A", IF(RIGHT(F87,1)=")",IF(RIGHT(F87,2)="T)",-1000000000000*VALUE(MID(F87,2,LEN(F87)-3)),IF(RIGHT(F87,2)="M)",-1000000*VALUE(MID(F87,2,LEN(F87)-3)),IF(RIGHT(F87,2)="B)",-1000000000*VALUE(MID(F87,2,LEN(F87)-3)),IF(RIGHT(F87,2)="k)",-1000*VALUE(MID(F87,2,LEN(F87)-3)),VALUE(SUBSTITUTE(F87,",","")))))),IF(RIGHT(F87,1)="T",1000000000000*VALUE(LEFT(F87,LEN(F87)-1)),IF(RIGHT(F87,1)="M",1000000*VALUE(LEFT(F87,LEN(F87)-1)),IF(RIGHT(F87,1)="B",1000000000*VALUE(LEFT(F87,LEN(F87)-1)),IF(RIGHT(F87,1)="%",0.01*VALUE(LEFT(F87,LEN(F87)-1)),IF(RIGHT(F87,1)="k",1000*VALUE(LEFT(F87,LEN(F87)-1)),VALUE(SUBSTITUTE(F87,",",""))))))))),"N/A")</f>
        <v/>
      </c>
      <c r="N87">
        <f>IFERROR(IF(TRIM(G87)="-", "N/A", IF(RIGHT(G87,1)=")",IF(RIGHT(G87,2)="T)",-1000000000000*VALUE(MID(G87,2,LEN(G87)-3)),IF(RIGHT(G87,2)="M)",-1000000*VALUE(MID(G87,2,LEN(G87)-3)),IF(RIGHT(G87,2)="B)",-1000000000*VALUE(MID(G87,2,LEN(G87)-3)),IF(RIGHT(G87,2)="k)",-1000*VALUE(MID(G87,2,LEN(G87)-3)),VALUE(SUBSTITUTE(G87,",","")))))),IF(RIGHT(G87,1)="T",1000000000000*VALUE(LEFT(G87,LEN(G87)-1)),IF(RIGHT(G87,1)="M",1000000*VALUE(LEFT(G87,LEN(G87)-1)),IF(RIGHT(G87,1)="B",1000000000*VALUE(LEFT(G87,LEN(G87)-1)),IF(RIGHT(G87,1)="%",0.01*VALUE(LEFT(G87,LEN(G87)-1)),IF(RIGHT(G87,1)="k",1000*VALUE(LEFT(G87,LEN(G87)-1)),VALUE(SUBSTITUTE(G87,",",""))))))))),"N/A")</f>
        <v/>
      </c>
    </row>
    <row r="88" spans="1:60">
      <c s="1" r="A88" t="n">
        <v>1</v>
      </c>
      <c r="B88" t="s">
        <v>150</v>
      </c>
      <c r="C88" t="s">
        <v>3228</v>
      </c>
      <c r="F88">
        <f>IF(F87="",IF(F86="",IF(F85="",IF(F84="",IF(F83="",IF(F82="",IFERROR(LEFT(F81,FIND("(",F81) - 2),F81),IFERROR(LEFT(F82,FIND("(",F82) - 2),F82)),IFERROR(LEFT(F83,FIND("(",F83) - 2),F83)),IFERROR(LEFT(F84,FIND("(",F84) - 2),F84)),IFERROR(LEFT(F85,FIND("(",F85) - 2),F85)),IFERROR(LEFT(F86,FIND("(",F86) - 2),F86)),IFERROR(LEFT(F87,FIND("(",F87) - 2),F87))</f>
        <v/>
      </c>
      <c r="G88">
        <f>TRIM(IF(LEFT(G87,1)=",",REPLACE(G87,1,1,""),SUBSTITUTE(G87,F88, "and " &amp; F88)))</f>
        <v/>
      </c>
      <c r="I88">
        <f>IF(AND(K88&gt; J88, L88&gt; K88, M88&gt; L88, N88&gt; M88), "pos_trend", IF(AND(K88&lt; J88, L88&lt; K88, M88&lt; L88, N88&lt; M88), "neg_trend", "N/A"))</f>
        <v/>
      </c>
      <c r="J88">
        <f>IFERROR(IF(TRIM(C88)="-", "N/A", IF(RIGHT(C88,1)=")",IF(RIGHT(C88,2)="T)",-1000000000000*VALUE(MID(C88,2,LEN(C88)-3)),IF(RIGHT(C88,2)="M)",-1000000*VALUE(MID(C88,2,LEN(C88)-3)),IF(RIGHT(C88,2)="B)",-1000000000*VALUE(MID(C88,2,LEN(C88)-3)),IF(RIGHT(C88,2)="k)",-1000*VALUE(MID(C88,2,LEN(C88)-3)),VALUE(SUBSTITUTE(C88,",","")))))),IF(RIGHT(C88,1)="T",1000000000000*VALUE(LEFT(C88,LEN(C88)-1)),IF(RIGHT(C88,1)="M",1000000*VALUE(LEFT(C88,LEN(C88)-1)),IF(RIGHT(C88,1)="B",1000000000*VALUE(LEFT(C88,LEN(C88)-1)),IF(RIGHT(C88,1)="%",0.01*VALUE(LEFT(C88,LEN(C88)-1)),IF(RIGHT(C88,1)="k",1000*VALUE(LEFT(C88,LEN(C88)-1)),VALUE(SUBSTITUTE(C88,",",""))))))))),"N/A")</f>
        <v/>
      </c>
      <c r="K88">
        <f>IFERROR(IF(TRIM(D88)="-", "N/A", IF(RIGHT(D88,1)=")",IF(RIGHT(D88,2)="T)",-1000000000000*VALUE(MID(D88,2,LEN(D88)-3)),IF(RIGHT(D88,2)="M)",-1000000*VALUE(MID(D88,2,LEN(D88)-3)),IF(RIGHT(D88,2)="B)",-1000000000*VALUE(MID(D88,2,LEN(D88)-3)),IF(RIGHT(D88,2)="k)",-1000*VALUE(MID(D88,2,LEN(D88)-3)),VALUE(SUBSTITUTE(D88,",","")))))),IF(RIGHT(D88,1)="T",1000000000000*VALUE(LEFT(D88,LEN(D88)-1)),IF(RIGHT(D88,1)="M",1000000*VALUE(LEFT(D88,LEN(D88)-1)),IF(RIGHT(D88,1)="B",1000000000*VALUE(LEFT(D88,LEN(D88)-1)),IF(RIGHT(D88,1)="%",0.01*VALUE(LEFT(D88,LEN(D88)-1)),IF(RIGHT(D88,1)="k",1000*VALUE(LEFT(D88,LEN(D88)-1)),VALUE(SUBSTITUTE(D88,",",""))))))))),"N/A")</f>
        <v/>
      </c>
      <c r="L88">
        <f>IFERROR(IF(TRIM(E88)="-", "N/A", IF(RIGHT(E88,1)=")",IF(RIGHT(E88,2)="T)",-1000000000000*VALUE(MID(E88,2,LEN(E88)-3)),IF(RIGHT(E88,2)="M)",-1000000*VALUE(MID(E88,2,LEN(E88)-3)),IF(RIGHT(E88,2)="B)",-1000000000*VALUE(MID(E88,2,LEN(E88)-3)),IF(RIGHT(E88,2)="k)",-1000*VALUE(MID(E88,2,LEN(E88)-3)),VALUE(SUBSTITUTE(E88,",","")))))),IF(RIGHT(E88,1)="T",1000000000000*VALUE(LEFT(E88,LEN(E88)-1)),IF(RIGHT(E88,1)="M",1000000*VALUE(LEFT(E88,LEN(E88)-1)),IF(RIGHT(E88,1)="B",1000000000*VALUE(LEFT(E88,LEN(E88)-1)),IF(RIGHT(E88,1)="%",0.01*VALUE(LEFT(E88,LEN(E88)-1)),IF(RIGHT(E88,1)="k",1000*VALUE(LEFT(E88,LEN(E88)-1)),VALUE(SUBSTITUTE(E88,",",""))))))))),"N/A")</f>
        <v/>
      </c>
      <c r="M88">
        <f>IFERROR(IF(TRIM(F88)="-", "N/A", IF(RIGHT(F88,1)=")",IF(RIGHT(F88,2)="T)",-1000000000000*VALUE(MID(F88,2,LEN(F88)-3)),IF(RIGHT(F88,2)="M)",-1000000*VALUE(MID(F88,2,LEN(F88)-3)),IF(RIGHT(F88,2)="B)",-1000000000*VALUE(MID(F88,2,LEN(F88)-3)),IF(RIGHT(F88,2)="k)",-1000*VALUE(MID(F88,2,LEN(F88)-3)),VALUE(SUBSTITUTE(F88,",","")))))),IF(RIGHT(F88,1)="T",1000000000000*VALUE(LEFT(F88,LEN(F88)-1)),IF(RIGHT(F88,1)="M",1000000*VALUE(LEFT(F88,LEN(F88)-1)),IF(RIGHT(F88,1)="B",1000000000*VALUE(LEFT(F88,LEN(F88)-1)),IF(RIGHT(F88,1)="%",0.01*VALUE(LEFT(F88,LEN(F88)-1)),IF(RIGHT(F88,1)="k",1000*VALUE(LEFT(F88,LEN(F88)-1)),VALUE(SUBSTITUTE(F88,",",""))))))))),"N/A")</f>
        <v/>
      </c>
      <c r="N88">
        <f>IFERROR(IF(TRIM(G88)="-", "N/A", IF(RIGHT(G88,1)=")",IF(RIGHT(G88,2)="T)",-1000000000000*VALUE(MID(G88,2,LEN(G88)-3)),IF(RIGHT(G88,2)="M)",-1000000*VALUE(MID(G88,2,LEN(G88)-3)),IF(RIGHT(G88,2)="B)",-1000000000*VALUE(MID(G88,2,LEN(G88)-3)),IF(RIGHT(G88,2)="k)",-1000*VALUE(MID(G88,2,LEN(G88)-3)),VALUE(SUBSTITUTE(G88,",","")))))),IF(RIGHT(G88,1)="T",1000000000000*VALUE(LEFT(G88,LEN(G88)-1)),IF(RIGHT(G88,1)="M",1000000*VALUE(LEFT(G88,LEN(G88)-1)),IF(RIGHT(G88,1)="B",1000000000*VALUE(LEFT(G88,LEN(G88)-1)),IF(RIGHT(G88,1)="%",0.01*VALUE(LEFT(G88,LEN(G88)-1)),IF(RIGHT(G88,1)="k",1000*VALUE(LEFT(G88,LEN(G88)-1)),VALUE(SUBSTITUTE(G88,",",""))))))))),"N/A")</f>
        <v/>
      </c>
    </row>
    <row r="89" spans="1:60">
      <c s="1" r="A89" t="n">
        <v>2</v>
      </c>
      <c r="B89" t="s">
        <v>152</v>
      </c>
      <c r="C89" t="s">
        <v>3229</v>
      </c>
      <c r="D89">
        <f>IF(COUNTIF(E70:E76,"=below average")&gt;0,"There are some indications that "&amp;D1&amp;" may be undervalued. The company has a lower " &amp; G88 &amp; " than the comparable average", "Inconclusive")</f>
        <v/>
      </c>
      <c r="I89">
        <f>IF(AND(K89&gt; J89, L89&gt; K89, M89&gt; L89, N89&gt; M89), "pos_trend", IF(AND(K89&lt; J89, L89&lt; K89, M89&lt; L89, N89&lt; M89), "neg_trend", "N/A"))</f>
        <v/>
      </c>
      <c r="J89">
        <f>IFERROR(IF(TRIM(C89)="-", "N/A", IF(RIGHT(C89,1)=")",IF(RIGHT(C89,2)="T)",-1000000000000*VALUE(MID(C89,2,LEN(C89)-3)),IF(RIGHT(C89,2)="M)",-1000000*VALUE(MID(C89,2,LEN(C89)-3)),IF(RIGHT(C89,2)="B)",-1000000000*VALUE(MID(C89,2,LEN(C89)-3)),IF(RIGHT(C89,2)="k)",-1000*VALUE(MID(C89,2,LEN(C89)-3)),VALUE(SUBSTITUTE(C89,",","")))))),IF(RIGHT(C89,1)="T",1000000000000*VALUE(LEFT(C89,LEN(C89)-1)),IF(RIGHT(C89,1)="M",1000000*VALUE(LEFT(C89,LEN(C89)-1)),IF(RIGHT(C89,1)="B",1000000000*VALUE(LEFT(C89,LEN(C89)-1)),IF(RIGHT(C89,1)="%",0.01*VALUE(LEFT(C89,LEN(C89)-1)),IF(RIGHT(C89,1)="k",1000*VALUE(LEFT(C89,LEN(C89)-1)),VALUE(SUBSTITUTE(C89,",",""))))))))),"N/A")</f>
        <v/>
      </c>
      <c r="K89">
        <f>IFERROR(IF(TRIM(D89)="-", "N/A", IF(RIGHT(D89,1)=")",IF(RIGHT(D89,2)="T)",-1000000000000*VALUE(MID(D89,2,LEN(D89)-3)),IF(RIGHT(D89,2)="M)",-1000000*VALUE(MID(D89,2,LEN(D89)-3)),IF(RIGHT(D89,2)="B)",-1000000000*VALUE(MID(D89,2,LEN(D89)-3)),IF(RIGHT(D89,2)="k)",-1000*VALUE(MID(D89,2,LEN(D89)-3)),VALUE(SUBSTITUTE(D89,",","")))))),IF(RIGHT(D89,1)="T",1000000000000*VALUE(LEFT(D89,LEN(D89)-1)),IF(RIGHT(D89,1)="M",1000000*VALUE(LEFT(D89,LEN(D89)-1)),IF(RIGHT(D89,1)="B",1000000000*VALUE(LEFT(D89,LEN(D89)-1)),IF(RIGHT(D89,1)="%",0.01*VALUE(LEFT(D89,LEN(D89)-1)),IF(RIGHT(D89,1)="k",1000*VALUE(LEFT(D89,LEN(D89)-1)),VALUE(SUBSTITUTE(D89,",",""))))))))),"N/A")</f>
        <v/>
      </c>
      <c r="L89">
        <f>IFERROR(IF(TRIM(E89)="-", "N/A", IF(RIGHT(E89,1)=")",IF(RIGHT(E89,2)="T)",-1000000000000*VALUE(MID(E89,2,LEN(E89)-3)),IF(RIGHT(E89,2)="M)",-1000000*VALUE(MID(E89,2,LEN(E89)-3)),IF(RIGHT(E89,2)="B)",-1000000000*VALUE(MID(E89,2,LEN(E89)-3)),IF(RIGHT(E89,2)="k)",-1000*VALUE(MID(E89,2,LEN(E89)-3)),VALUE(SUBSTITUTE(E89,",","")))))),IF(RIGHT(E89,1)="T",1000000000000*VALUE(LEFT(E89,LEN(E89)-1)),IF(RIGHT(E89,1)="M",1000000*VALUE(LEFT(E89,LEN(E89)-1)),IF(RIGHT(E89,1)="B",1000000000*VALUE(LEFT(E89,LEN(E89)-1)),IF(RIGHT(E89,1)="%",0.01*VALUE(LEFT(E89,LEN(E89)-1)),IF(RIGHT(E89,1)="k",1000*VALUE(LEFT(E89,LEN(E89)-1)),VALUE(SUBSTITUTE(E89,",",""))))))))),"N/A")</f>
        <v/>
      </c>
      <c r="M89">
        <f>IFERROR(IF(TRIM(F89)="-", "N/A", IF(RIGHT(F89,1)=")",IF(RIGHT(F89,2)="T)",-1000000000000*VALUE(MID(F89,2,LEN(F89)-3)),IF(RIGHT(F89,2)="M)",-1000000*VALUE(MID(F89,2,LEN(F89)-3)),IF(RIGHT(F89,2)="B)",-1000000000*VALUE(MID(F89,2,LEN(F89)-3)),IF(RIGHT(F89,2)="k)",-1000*VALUE(MID(F89,2,LEN(F89)-3)),VALUE(SUBSTITUTE(F89,",","")))))),IF(RIGHT(F89,1)="T",1000000000000*VALUE(LEFT(F89,LEN(F89)-1)),IF(RIGHT(F89,1)="M",1000000*VALUE(LEFT(F89,LEN(F89)-1)),IF(RIGHT(F89,1)="B",1000000000*VALUE(LEFT(F89,LEN(F89)-1)),IF(RIGHT(F89,1)="%",0.01*VALUE(LEFT(F89,LEN(F89)-1)),IF(RIGHT(F89,1)="k",1000*VALUE(LEFT(F89,LEN(F89)-1)),VALUE(SUBSTITUTE(F89,",",""))))))))),"N/A")</f>
        <v/>
      </c>
      <c r="N89">
        <f>IFERROR(IF(TRIM(G89)="-", "N/A", IF(RIGHT(G89,1)=")",IF(RIGHT(G89,2)="T)",-1000000000000*VALUE(MID(G89,2,LEN(G89)-3)),IF(RIGHT(G89,2)="M)",-1000000*VALUE(MID(G89,2,LEN(G89)-3)),IF(RIGHT(G89,2)="B)",-1000000000*VALUE(MID(G89,2,LEN(G89)-3)),IF(RIGHT(G89,2)="k)",-1000*VALUE(MID(G89,2,LEN(G89)-3)),VALUE(SUBSTITUTE(G89,",","")))))),IF(RIGHT(G89,1)="T",1000000000000*VALUE(LEFT(G89,LEN(G89)-1)),IF(RIGHT(G89,1)="M",1000000*VALUE(LEFT(G89,LEN(G89)-1)),IF(RIGHT(G89,1)="B",1000000000*VALUE(LEFT(G89,LEN(G89)-1)),IF(RIGHT(G89,1)="%",0.01*VALUE(LEFT(G89,LEN(G89)-1)),IF(RIGHT(G89,1)="k",1000*VALUE(LEFT(G89,LEN(G89)-1)),VALUE(SUBSTITUTE(G89,",",""))))))))),"N/A")</f>
        <v/>
      </c>
    </row>
    <row r="90" spans="1:60">
      <c s="1" r="A90" t="n">
        <v>3</v>
      </c>
      <c r="B90" t="s">
        <v>154</v>
      </c>
      <c r="C90" t="s"/>
      <c r="I90">
        <f>IF(AND(K90&gt; J90, L90&gt; K90, M90&gt; L90, N90&gt; M90), "pos_trend", IF(AND(K90&lt; J90, L90&lt; K90, M90&lt; L90, N90&lt; M90), "neg_trend", "N/A"))</f>
        <v/>
      </c>
      <c r="J90">
        <f>IFERROR(IF(TRIM(C90)="-", "N/A", IF(RIGHT(C90,1)=")",IF(RIGHT(C90,2)="T)",-1000000000000*VALUE(MID(C90,2,LEN(C90)-3)),IF(RIGHT(C90,2)="M)",-1000000*VALUE(MID(C90,2,LEN(C90)-3)),IF(RIGHT(C90,2)="B)",-1000000000*VALUE(MID(C90,2,LEN(C90)-3)),IF(RIGHT(C90,2)="k)",-1000*VALUE(MID(C90,2,LEN(C90)-3)),VALUE(SUBSTITUTE(C90,",","")))))),IF(RIGHT(C90,1)="T",1000000000000*VALUE(LEFT(C90,LEN(C90)-1)),IF(RIGHT(C90,1)="M",1000000*VALUE(LEFT(C90,LEN(C90)-1)),IF(RIGHT(C90,1)="B",1000000000*VALUE(LEFT(C90,LEN(C90)-1)),IF(RIGHT(C90,1)="%",0.01*VALUE(LEFT(C90,LEN(C90)-1)),IF(RIGHT(C90,1)="k",1000*VALUE(LEFT(C90,LEN(C90)-1)),VALUE(SUBSTITUTE(C90,",",""))))))))),"N/A")</f>
        <v/>
      </c>
      <c r="K90">
        <f>IFERROR(IF(TRIM(D90)="-", "N/A", IF(RIGHT(D90,1)=")",IF(RIGHT(D90,2)="T)",-1000000000000*VALUE(MID(D90,2,LEN(D90)-3)),IF(RIGHT(D90,2)="M)",-1000000*VALUE(MID(D90,2,LEN(D90)-3)),IF(RIGHT(D90,2)="B)",-1000000000*VALUE(MID(D90,2,LEN(D90)-3)),IF(RIGHT(D90,2)="k)",-1000*VALUE(MID(D90,2,LEN(D90)-3)),VALUE(SUBSTITUTE(D90,",","")))))),IF(RIGHT(D90,1)="T",1000000000000*VALUE(LEFT(D90,LEN(D90)-1)),IF(RIGHT(D90,1)="M",1000000*VALUE(LEFT(D90,LEN(D90)-1)),IF(RIGHT(D90,1)="B",1000000000*VALUE(LEFT(D90,LEN(D90)-1)),IF(RIGHT(D90,1)="%",0.01*VALUE(LEFT(D90,LEN(D90)-1)),IF(RIGHT(D90,1)="k",1000*VALUE(LEFT(D90,LEN(D90)-1)),VALUE(SUBSTITUTE(D90,",",""))))))))),"N/A")</f>
        <v/>
      </c>
      <c r="L90">
        <f>IFERROR(IF(TRIM(E90)="-", "N/A", IF(RIGHT(E90,1)=")",IF(RIGHT(E90,2)="T)",-1000000000000*VALUE(MID(E90,2,LEN(E90)-3)),IF(RIGHT(E90,2)="M)",-1000000*VALUE(MID(E90,2,LEN(E90)-3)),IF(RIGHT(E90,2)="B)",-1000000000*VALUE(MID(E90,2,LEN(E90)-3)),IF(RIGHT(E90,2)="k)",-1000*VALUE(MID(E90,2,LEN(E90)-3)),VALUE(SUBSTITUTE(E90,",","")))))),IF(RIGHT(E90,1)="T",1000000000000*VALUE(LEFT(E90,LEN(E90)-1)),IF(RIGHT(E90,1)="M",1000000*VALUE(LEFT(E90,LEN(E90)-1)),IF(RIGHT(E90,1)="B",1000000000*VALUE(LEFT(E90,LEN(E90)-1)),IF(RIGHT(E90,1)="%",0.01*VALUE(LEFT(E90,LEN(E90)-1)),IF(RIGHT(E90,1)="k",1000*VALUE(LEFT(E90,LEN(E90)-1)),VALUE(SUBSTITUTE(E90,",",""))))))))),"N/A")</f>
        <v/>
      </c>
      <c r="M90">
        <f>IFERROR(IF(TRIM(F90)="-", "N/A", IF(RIGHT(F90,1)=")",IF(RIGHT(F90,2)="T)",-1000000000000*VALUE(MID(F90,2,LEN(F90)-3)),IF(RIGHT(F90,2)="M)",-1000000*VALUE(MID(F90,2,LEN(F90)-3)),IF(RIGHT(F90,2)="B)",-1000000000*VALUE(MID(F90,2,LEN(F90)-3)),IF(RIGHT(F90,2)="k)",-1000*VALUE(MID(F90,2,LEN(F90)-3)),VALUE(SUBSTITUTE(F90,",","")))))),IF(RIGHT(F90,1)="T",1000000000000*VALUE(LEFT(F90,LEN(F90)-1)),IF(RIGHT(F90,1)="M",1000000*VALUE(LEFT(F90,LEN(F90)-1)),IF(RIGHT(F90,1)="B",1000000000*VALUE(LEFT(F90,LEN(F90)-1)),IF(RIGHT(F90,1)="%",0.01*VALUE(LEFT(F90,LEN(F90)-1)),IF(RIGHT(F90,1)="k",1000*VALUE(LEFT(F90,LEN(F90)-1)),VALUE(SUBSTITUTE(F90,",",""))))))))),"N/A")</f>
        <v/>
      </c>
      <c r="N90">
        <f>IFERROR(IF(TRIM(G90)="-", "N/A", IF(RIGHT(G90,1)=")",IF(RIGHT(G90,2)="T)",-1000000000000*VALUE(MID(G90,2,LEN(G90)-3)),IF(RIGHT(G90,2)="M)",-1000000*VALUE(MID(G90,2,LEN(G90)-3)),IF(RIGHT(G90,2)="B)",-1000000000*VALUE(MID(G90,2,LEN(G90)-3)),IF(RIGHT(G90,2)="k)",-1000*VALUE(MID(G90,2,LEN(G90)-3)),VALUE(SUBSTITUTE(G90,",","")))))),IF(RIGHT(G90,1)="T",1000000000000*VALUE(LEFT(G90,LEN(G90)-1)),IF(RIGHT(G90,1)="M",1000000*VALUE(LEFT(G90,LEN(G90)-1)),IF(RIGHT(G90,1)="B",1000000000*VALUE(LEFT(G90,LEN(G90)-1)),IF(RIGHT(G90,1)="%",0.01*VALUE(LEFT(G90,LEN(G90)-1)),IF(RIGHT(G90,1)="k",1000*VALUE(LEFT(G90,LEN(G90)-1)),VALUE(SUBSTITUTE(G90,",",""))))))))),"N/A")</f>
        <v/>
      </c>
    </row>
    <row r="91" spans="1:60">
      <c s="1" r="A91" t="n">
        <v>4</v>
      </c>
      <c r="B91" t="s">
        <v>156</v>
      </c>
      <c r="C91" t="s"/>
      <c r="I91">
        <f>IF(AND(K91&gt; J91, L91&gt; K91, M91&gt; L91, N91&gt; M91), "pos_trend", IF(AND(K91&lt; J91, L91&lt; K91, M91&lt; L91, N91&lt; M91), "neg_trend", "N/A"))</f>
        <v/>
      </c>
      <c r="J91">
        <f>IFERROR(IF(TRIM(C91)="-", "N/A", IF(RIGHT(C91,1)=")",IF(RIGHT(C91,2)="T)",-1000000000000*VALUE(MID(C91,2,LEN(C91)-3)),IF(RIGHT(C91,2)="M)",-1000000*VALUE(MID(C91,2,LEN(C91)-3)),IF(RIGHT(C91,2)="B)",-1000000000*VALUE(MID(C91,2,LEN(C91)-3)),IF(RIGHT(C91,2)="k)",-1000*VALUE(MID(C91,2,LEN(C91)-3)),VALUE(SUBSTITUTE(C91,",","")))))),IF(RIGHT(C91,1)="T",1000000000000*VALUE(LEFT(C91,LEN(C91)-1)),IF(RIGHT(C91,1)="M",1000000*VALUE(LEFT(C91,LEN(C91)-1)),IF(RIGHT(C91,1)="B",1000000000*VALUE(LEFT(C91,LEN(C91)-1)),IF(RIGHT(C91,1)="%",0.01*VALUE(LEFT(C91,LEN(C91)-1)),IF(RIGHT(C91,1)="k",1000*VALUE(LEFT(C91,LEN(C91)-1)),VALUE(SUBSTITUTE(C91,",",""))))))))),"N/A")</f>
        <v/>
      </c>
      <c r="K91">
        <f>IFERROR(IF(TRIM(D91)="-", "N/A", IF(RIGHT(D91,1)=")",IF(RIGHT(D91,2)="T)",-1000000000000*VALUE(MID(D91,2,LEN(D91)-3)),IF(RIGHT(D91,2)="M)",-1000000*VALUE(MID(D91,2,LEN(D91)-3)),IF(RIGHT(D91,2)="B)",-1000000000*VALUE(MID(D91,2,LEN(D91)-3)),IF(RIGHT(D91,2)="k)",-1000*VALUE(MID(D91,2,LEN(D91)-3)),VALUE(SUBSTITUTE(D91,",","")))))),IF(RIGHT(D91,1)="T",1000000000000*VALUE(LEFT(D91,LEN(D91)-1)),IF(RIGHT(D91,1)="M",1000000*VALUE(LEFT(D91,LEN(D91)-1)),IF(RIGHT(D91,1)="B",1000000000*VALUE(LEFT(D91,LEN(D91)-1)),IF(RIGHT(D91,1)="%",0.01*VALUE(LEFT(D91,LEN(D91)-1)),IF(RIGHT(D91,1)="k",1000*VALUE(LEFT(D91,LEN(D91)-1)),VALUE(SUBSTITUTE(D91,",",""))))))))),"N/A")</f>
        <v/>
      </c>
      <c r="L91">
        <f>IFERROR(IF(TRIM(E91)="-", "N/A", IF(RIGHT(E91,1)=")",IF(RIGHT(E91,2)="T)",-1000000000000*VALUE(MID(E91,2,LEN(E91)-3)),IF(RIGHT(E91,2)="M)",-1000000*VALUE(MID(E91,2,LEN(E91)-3)),IF(RIGHT(E91,2)="B)",-1000000000*VALUE(MID(E91,2,LEN(E91)-3)),IF(RIGHT(E91,2)="k)",-1000*VALUE(MID(E91,2,LEN(E91)-3)),VALUE(SUBSTITUTE(E91,",","")))))),IF(RIGHT(E91,1)="T",1000000000000*VALUE(LEFT(E91,LEN(E91)-1)),IF(RIGHT(E91,1)="M",1000000*VALUE(LEFT(E91,LEN(E91)-1)),IF(RIGHT(E91,1)="B",1000000000*VALUE(LEFT(E91,LEN(E91)-1)),IF(RIGHT(E91,1)="%",0.01*VALUE(LEFT(E91,LEN(E91)-1)),IF(RIGHT(E91,1)="k",1000*VALUE(LEFT(E91,LEN(E91)-1)),VALUE(SUBSTITUTE(E91,",",""))))))))),"N/A")</f>
        <v/>
      </c>
      <c r="M91">
        <f>IFERROR(IF(TRIM(F91)="-", "N/A", IF(RIGHT(F91,1)=")",IF(RIGHT(F91,2)="T)",-1000000000000*VALUE(MID(F91,2,LEN(F91)-3)),IF(RIGHT(F91,2)="M)",-1000000*VALUE(MID(F91,2,LEN(F91)-3)),IF(RIGHT(F91,2)="B)",-1000000000*VALUE(MID(F91,2,LEN(F91)-3)),IF(RIGHT(F91,2)="k)",-1000*VALUE(MID(F91,2,LEN(F91)-3)),VALUE(SUBSTITUTE(F91,",","")))))),IF(RIGHT(F91,1)="T",1000000000000*VALUE(LEFT(F91,LEN(F91)-1)),IF(RIGHT(F91,1)="M",1000000*VALUE(LEFT(F91,LEN(F91)-1)),IF(RIGHT(F91,1)="B",1000000000*VALUE(LEFT(F91,LEN(F91)-1)),IF(RIGHT(F91,1)="%",0.01*VALUE(LEFT(F91,LEN(F91)-1)),IF(RIGHT(F91,1)="k",1000*VALUE(LEFT(F91,LEN(F91)-1)),VALUE(SUBSTITUTE(F91,",",""))))))))),"N/A")</f>
        <v/>
      </c>
      <c r="N91">
        <f>IFERROR(IF(TRIM(G91)="-", "N/A", IF(RIGHT(G91,1)=")",IF(RIGHT(G91,2)="T)",-1000000000000*VALUE(MID(G91,2,LEN(G91)-3)),IF(RIGHT(G91,2)="M)",-1000000*VALUE(MID(G91,2,LEN(G91)-3)),IF(RIGHT(G91,2)="B)",-1000000000*VALUE(MID(G91,2,LEN(G91)-3)),IF(RIGHT(G91,2)="k)",-1000*VALUE(MID(G91,2,LEN(G91)-3)),VALUE(SUBSTITUTE(G91,",","")))))),IF(RIGHT(G91,1)="T",1000000000000*VALUE(LEFT(G91,LEN(G91)-1)),IF(RIGHT(G91,1)="M",1000000*VALUE(LEFT(G91,LEN(G91)-1)),IF(RIGHT(G91,1)="B",1000000000*VALUE(LEFT(G91,LEN(G91)-1)),IF(RIGHT(G91,1)="%",0.01*VALUE(LEFT(G91,LEN(G91)-1)),IF(RIGHT(G91,1)="k",1000*VALUE(LEFT(G91,LEN(G91)-1)),VALUE(SUBSTITUTE(G91,",",""))))))))),"N/A")</f>
        <v/>
      </c>
    </row>
    <row r="92" spans="1:60">
      <c s="1" r="A92" t="n">
        <v>5</v>
      </c>
      <c r="B92" t="s">
        <v>158</v>
      </c>
      <c r="C92" t="s">
        <v>3230</v>
      </c>
      <c r="I92">
        <f>IF(AND(K92&gt; J92, L92&gt; K92, M92&gt; L92, N92&gt; M92), "pos_trend", IF(AND(K92&lt; J92, L92&lt; K92, M92&lt; L92, N92&lt; M92), "neg_trend", "N/A"))</f>
        <v/>
      </c>
      <c r="J92">
        <f>IFERROR(IF(TRIM(C92)="-", "N/A", IF(RIGHT(C92,1)=")",IF(RIGHT(C92,2)="T)",-1000000000000*VALUE(MID(C92,2,LEN(C92)-3)),IF(RIGHT(C92,2)="M)",-1000000*VALUE(MID(C92,2,LEN(C92)-3)),IF(RIGHT(C92,2)="B)",-1000000000*VALUE(MID(C92,2,LEN(C92)-3)),IF(RIGHT(C92,2)="k)",-1000*VALUE(MID(C92,2,LEN(C92)-3)),VALUE(SUBSTITUTE(C92,",","")))))),IF(RIGHT(C92,1)="T",1000000000000*VALUE(LEFT(C92,LEN(C92)-1)),IF(RIGHT(C92,1)="M",1000000*VALUE(LEFT(C92,LEN(C92)-1)),IF(RIGHT(C92,1)="B",1000000000*VALUE(LEFT(C92,LEN(C92)-1)),IF(RIGHT(C92,1)="%",0.01*VALUE(LEFT(C92,LEN(C92)-1)),IF(RIGHT(C92,1)="k",1000*VALUE(LEFT(C92,LEN(C92)-1)),VALUE(SUBSTITUTE(C92,",",""))))))))),"N/A")</f>
        <v/>
      </c>
      <c r="K92">
        <f>IFERROR(IF(TRIM(D92)="-", "N/A", IF(RIGHT(D92,1)=")",IF(RIGHT(D92,2)="T)",-1000000000000*VALUE(MID(D92,2,LEN(D92)-3)),IF(RIGHT(D92,2)="M)",-1000000*VALUE(MID(D92,2,LEN(D92)-3)),IF(RIGHT(D92,2)="B)",-1000000000*VALUE(MID(D92,2,LEN(D92)-3)),IF(RIGHT(D92,2)="k)",-1000*VALUE(MID(D92,2,LEN(D92)-3)),VALUE(SUBSTITUTE(D92,",","")))))),IF(RIGHT(D92,1)="T",1000000000000*VALUE(LEFT(D92,LEN(D92)-1)),IF(RIGHT(D92,1)="M",1000000*VALUE(LEFT(D92,LEN(D92)-1)),IF(RIGHT(D92,1)="B",1000000000*VALUE(LEFT(D92,LEN(D92)-1)),IF(RIGHT(D92,1)="%",0.01*VALUE(LEFT(D92,LEN(D92)-1)),IF(RIGHT(D92,1)="k",1000*VALUE(LEFT(D92,LEN(D92)-1)),VALUE(SUBSTITUTE(D92,",",""))))))))),"N/A")</f>
        <v/>
      </c>
      <c r="L92">
        <f>IFERROR(IF(TRIM(E92)="-", "N/A", IF(RIGHT(E92,1)=")",IF(RIGHT(E92,2)="T)",-1000000000000*VALUE(MID(E92,2,LEN(E92)-3)),IF(RIGHT(E92,2)="M)",-1000000*VALUE(MID(E92,2,LEN(E92)-3)),IF(RIGHT(E92,2)="B)",-1000000000*VALUE(MID(E92,2,LEN(E92)-3)),IF(RIGHT(E92,2)="k)",-1000*VALUE(MID(E92,2,LEN(E92)-3)),VALUE(SUBSTITUTE(E92,",","")))))),IF(RIGHT(E92,1)="T",1000000000000*VALUE(LEFT(E92,LEN(E92)-1)),IF(RIGHT(E92,1)="M",1000000*VALUE(LEFT(E92,LEN(E92)-1)),IF(RIGHT(E92,1)="B",1000000000*VALUE(LEFT(E92,LEN(E92)-1)),IF(RIGHT(E92,1)="%",0.01*VALUE(LEFT(E92,LEN(E92)-1)),IF(RIGHT(E92,1)="k",1000*VALUE(LEFT(E92,LEN(E92)-1)),VALUE(SUBSTITUTE(E92,",",""))))))))),"N/A")</f>
        <v/>
      </c>
      <c r="M92">
        <f>IFERROR(IF(TRIM(F92)="-", "N/A", IF(RIGHT(F92,1)=")",IF(RIGHT(F92,2)="T)",-1000000000000*VALUE(MID(F92,2,LEN(F92)-3)),IF(RIGHT(F92,2)="M)",-1000000*VALUE(MID(F92,2,LEN(F92)-3)),IF(RIGHT(F92,2)="B)",-1000000000*VALUE(MID(F92,2,LEN(F92)-3)),IF(RIGHT(F92,2)="k)",-1000*VALUE(MID(F92,2,LEN(F92)-3)),VALUE(SUBSTITUTE(F92,",","")))))),IF(RIGHT(F92,1)="T",1000000000000*VALUE(LEFT(F92,LEN(F92)-1)),IF(RIGHT(F92,1)="M",1000000*VALUE(LEFT(F92,LEN(F92)-1)),IF(RIGHT(F92,1)="B",1000000000*VALUE(LEFT(F92,LEN(F92)-1)),IF(RIGHT(F92,1)="%",0.01*VALUE(LEFT(F92,LEN(F92)-1)),IF(RIGHT(F92,1)="k",1000*VALUE(LEFT(F92,LEN(F92)-1)),VALUE(SUBSTITUTE(F92,",",""))))))))),"N/A")</f>
        <v/>
      </c>
      <c r="N92">
        <f>IFERROR(IF(TRIM(G92)="-", "N/A", IF(RIGHT(G92,1)=")",IF(RIGHT(G92,2)="T)",-1000000000000*VALUE(MID(G92,2,LEN(G92)-3)),IF(RIGHT(G92,2)="M)",-1000000*VALUE(MID(G92,2,LEN(G92)-3)),IF(RIGHT(G92,2)="B)",-1000000000*VALUE(MID(G92,2,LEN(G92)-3)),IF(RIGHT(G92,2)="k)",-1000*VALUE(MID(G92,2,LEN(G92)-3)),VALUE(SUBSTITUTE(G92,",","")))))),IF(RIGHT(G92,1)="T",1000000000000*VALUE(LEFT(G92,LEN(G92)-1)),IF(RIGHT(G92,1)="M",1000000*VALUE(LEFT(G92,LEN(G92)-1)),IF(RIGHT(G92,1)="B",1000000000*VALUE(LEFT(G92,LEN(G92)-1)),IF(RIGHT(G92,1)="%",0.01*VALUE(LEFT(G92,LEN(G92)-1)),IF(RIGHT(G92,1)="k",1000*VALUE(LEFT(G92,LEN(G92)-1)),VALUE(SUBSTITUTE(G92,",",""))))))))),"N/A")</f>
        <v/>
      </c>
    </row>
    <row r="93" spans="1:60">
      <c s="1" r="A93" t="n">
        <v>6</v>
      </c>
      <c r="B93" t="s">
        <v>160</v>
      </c>
      <c r="C93" t="s">
        <v>3183</v>
      </c>
      <c r="I93">
        <f>IF(AND(K93&gt; J93, L93&gt; K93, M93&gt; L93, N93&gt; M93), "pos_trend", IF(AND(K93&lt; J93, L93&lt; K93, M93&lt; L93, N93&lt; M93), "neg_trend", "N/A"))</f>
        <v/>
      </c>
      <c r="J93">
        <f>IFERROR(IF(TRIM(C93)="-", "N/A", IF(RIGHT(C93,1)=")",IF(RIGHT(C93,2)="T)",-1000000000000*VALUE(MID(C93,2,LEN(C93)-3)),IF(RIGHT(C93,2)="M)",-1000000*VALUE(MID(C93,2,LEN(C93)-3)),IF(RIGHT(C93,2)="B)",-1000000000*VALUE(MID(C93,2,LEN(C93)-3)),IF(RIGHT(C93,2)="k)",-1000*VALUE(MID(C93,2,LEN(C93)-3)),VALUE(SUBSTITUTE(C93,",","")))))),IF(RIGHT(C93,1)="T",1000000000000*VALUE(LEFT(C93,LEN(C93)-1)),IF(RIGHT(C93,1)="M",1000000*VALUE(LEFT(C93,LEN(C93)-1)),IF(RIGHT(C93,1)="B",1000000000*VALUE(LEFT(C93,LEN(C93)-1)),IF(RIGHT(C93,1)="%",0.01*VALUE(LEFT(C93,LEN(C93)-1)),IF(RIGHT(C93,1)="k",1000*VALUE(LEFT(C93,LEN(C93)-1)),VALUE(SUBSTITUTE(C93,",",""))))))))),"N/A")</f>
        <v/>
      </c>
      <c r="K93">
        <f>IFERROR(IF(TRIM(D93)="-", "N/A", IF(RIGHT(D93,1)=")",IF(RIGHT(D93,2)="T)",-1000000000000*VALUE(MID(D93,2,LEN(D93)-3)),IF(RIGHT(D93,2)="M)",-1000000*VALUE(MID(D93,2,LEN(D93)-3)),IF(RIGHT(D93,2)="B)",-1000000000*VALUE(MID(D93,2,LEN(D93)-3)),IF(RIGHT(D93,2)="k)",-1000*VALUE(MID(D93,2,LEN(D93)-3)),VALUE(SUBSTITUTE(D93,",","")))))),IF(RIGHT(D93,1)="T",1000000000000*VALUE(LEFT(D93,LEN(D93)-1)),IF(RIGHT(D93,1)="M",1000000*VALUE(LEFT(D93,LEN(D93)-1)),IF(RIGHT(D93,1)="B",1000000000*VALUE(LEFT(D93,LEN(D93)-1)),IF(RIGHT(D93,1)="%",0.01*VALUE(LEFT(D93,LEN(D93)-1)),IF(RIGHT(D93,1)="k",1000*VALUE(LEFT(D93,LEN(D93)-1)),VALUE(SUBSTITUTE(D93,",",""))))))))),"N/A")</f>
        <v/>
      </c>
      <c r="L93">
        <f>IFERROR(IF(TRIM(E93)="-", "N/A", IF(RIGHT(E93,1)=")",IF(RIGHT(E93,2)="T)",-1000000000000*VALUE(MID(E93,2,LEN(E93)-3)),IF(RIGHT(E93,2)="M)",-1000000*VALUE(MID(E93,2,LEN(E93)-3)),IF(RIGHT(E93,2)="B)",-1000000000*VALUE(MID(E93,2,LEN(E93)-3)),IF(RIGHT(E93,2)="k)",-1000*VALUE(MID(E93,2,LEN(E93)-3)),VALUE(SUBSTITUTE(E93,",","")))))),IF(RIGHT(E93,1)="T",1000000000000*VALUE(LEFT(E93,LEN(E93)-1)),IF(RIGHT(E93,1)="M",1000000*VALUE(LEFT(E93,LEN(E93)-1)),IF(RIGHT(E93,1)="B",1000000000*VALUE(LEFT(E93,LEN(E93)-1)),IF(RIGHT(E93,1)="%",0.01*VALUE(LEFT(E93,LEN(E93)-1)),IF(RIGHT(E93,1)="k",1000*VALUE(LEFT(E93,LEN(E93)-1)),VALUE(SUBSTITUTE(E93,",",""))))))))),"N/A")</f>
        <v/>
      </c>
      <c r="M93">
        <f>IFERROR(IF(TRIM(F93)="-", "N/A", IF(RIGHT(F93,1)=")",IF(RIGHT(F93,2)="T)",-1000000000000*VALUE(MID(F93,2,LEN(F93)-3)),IF(RIGHT(F93,2)="M)",-1000000*VALUE(MID(F93,2,LEN(F93)-3)),IF(RIGHT(F93,2)="B)",-1000000000*VALUE(MID(F93,2,LEN(F93)-3)),IF(RIGHT(F93,2)="k)",-1000*VALUE(MID(F93,2,LEN(F93)-3)),VALUE(SUBSTITUTE(F93,",","")))))),IF(RIGHT(F93,1)="T",1000000000000*VALUE(LEFT(F93,LEN(F93)-1)),IF(RIGHT(F93,1)="M",1000000*VALUE(LEFT(F93,LEN(F93)-1)),IF(RIGHT(F93,1)="B",1000000000*VALUE(LEFT(F93,LEN(F93)-1)),IF(RIGHT(F93,1)="%",0.01*VALUE(LEFT(F93,LEN(F93)-1)),IF(RIGHT(F93,1)="k",1000*VALUE(LEFT(F93,LEN(F93)-1)),VALUE(SUBSTITUTE(F93,",",""))))))))),"N/A")</f>
        <v/>
      </c>
      <c r="N93">
        <f>IFERROR(IF(TRIM(G93)="-", "N/A", IF(RIGHT(G93,1)=")",IF(RIGHT(G93,2)="T)",-1000000000000*VALUE(MID(G93,2,LEN(G93)-3)),IF(RIGHT(G93,2)="M)",-1000000*VALUE(MID(G93,2,LEN(G93)-3)),IF(RIGHT(G93,2)="B)",-1000000000*VALUE(MID(G93,2,LEN(G93)-3)),IF(RIGHT(G93,2)="k)",-1000*VALUE(MID(G93,2,LEN(G93)-3)),VALUE(SUBSTITUTE(G93,",","")))))),IF(RIGHT(G93,1)="T",1000000000000*VALUE(LEFT(G93,LEN(G93)-1)),IF(RIGHT(G93,1)="M",1000000*VALUE(LEFT(G93,LEN(G93)-1)),IF(RIGHT(G93,1)="B",1000000000*VALUE(LEFT(G93,LEN(G93)-1)),IF(RIGHT(G93,1)="%",0.01*VALUE(LEFT(G93,LEN(G93)-1)),IF(RIGHT(G93,1)="k",1000*VALUE(LEFT(G93,LEN(G93)-1)),VALUE(SUBSTITUTE(G93,",",""))))))))),"N/A")</f>
        <v/>
      </c>
    </row>
    <row r="94" spans="1:60">
      <c s="1" r="A94" t="n">
        <v>7</v>
      </c>
      <c r="B94" t="s">
        <v>161</v>
      </c>
      <c r="C94" t="s">
        <v>822</v>
      </c>
      <c r="I94">
        <f>IF(AND(K94&gt; J94, L94&gt; K94, M94&gt; L94, N94&gt; M94), "pos_trend", IF(AND(K94&lt; J94, L94&lt; K94, M94&lt; L94, N94&lt; M94), "neg_trend", "N/A"))</f>
        <v/>
      </c>
      <c r="J94">
        <f>IFERROR(IF(TRIM(C94)="-", "N/A", IF(RIGHT(C94,1)=")",IF(RIGHT(C94,2)="T)",-1000000000000*VALUE(MID(C94,2,LEN(C94)-3)),IF(RIGHT(C94,2)="M)",-1000000*VALUE(MID(C94,2,LEN(C94)-3)),IF(RIGHT(C94,2)="B)",-1000000000*VALUE(MID(C94,2,LEN(C94)-3)),IF(RIGHT(C94,2)="k)",-1000*VALUE(MID(C94,2,LEN(C94)-3)),VALUE(SUBSTITUTE(C94,",","")))))),IF(RIGHT(C94,1)="T",1000000000000*VALUE(LEFT(C94,LEN(C94)-1)),IF(RIGHT(C94,1)="M",1000000*VALUE(LEFT(C94,LEN(C94)-1)),IF(RIGHT(C94,1)="B",1000000000*VALUE(LEFT(C94,LEN(C94)-1)),IF(RIGHT(C94,1)="%",0.01*VALUE(LEFT(C94,LEN(C94)-1)),IF(RIGHT(C94,1)="k",1000*VALUE(LEFT(C94,LEN(C94)-1)),VALUE(SUBSTITUTE(C94,",",""))))))))),"N/A")</f>
        <v/>
      </c>
      <c r="K94">
        <f>IFERROR(IF(TRIM(D94)="-", "N/A", IF(RIGHT(D94,1)=")",IF(RIGHT(D94,2)="T)",-1000000000000*VALUE(MID(D94,2,LEN(D94)-3)),IF(RIGHT(D94,2)="M)",-1000000*VALUE(MID(D94,2,LEN(D94)-3)),IF(RIGHT(D94,2)="B)",-1000000000*VALUE(MID(D94,2,LEN(D94)-3)),IF(RIGHT(D94,2)="k)",-1000*VALUE(MID(D94,2,LEN(D94)-3)),VALUE(SUBSTITUTE(D94,",","")))))),IF(RIGHT(D94,1)="T",1000000000000*VALUE(LEFT(D94,LEN(D94)-1)),IF(RIGHT(D94,1)="M",1000000*VALUE(LEFT(D94,LEN(D94)-1)),IF(RIGHT(D94,1)="B",1000000000*VALUE(LEFT(D94,LEN(D94)-1)),IF(RIGHT(D94,1)="%",0.01*VALUE(LEFT(D94,LEN(D94)-1)),IF(RIGHT(D94,1)="k",1000*VALUE(LEFT(D94,LEN(D94)-1)),VALUE(SUBSTITUTE(D94,",",""))))))))),"N/A")</f>
        <v/>
      </c>
      <c r="L94">
        <f>IFERROR(IF(TRIM(E94)="-", "N/A", IF(RIGHT(E94,1)=")",IF(RIGHT(E94,2)="T)",-1000000000000*VALUE(MID(E94,2,LEN(E94)-3)),IF(RIGHT(E94,2)="M)",-1000000*VALUE(MID(E94,2,LEN(E94)-3)),IF(RIGHT(E94,2)="B)",-1000000000*VALUE(MID(E94,2,LEN(E94)-3)),IF(RIGHT(E94,2)="k)",-1000*VALUE(MID(E94,2,LEN(E94)-3)),VALUE(SUBSTITUTE(E94,",","")))))),IF(RIGHT(E94,1)="T",1000000000000*VALUE(LEFT(E94,LEN(E94)-1)),IF(RIGHT(E94,1)="M",1000000*VALUE(LEFT(E94,LEN(E94)-1)),IF(RIGHT(E94,1)="B",1000000000*VALUE(LEFT(E94,LEN(E94)-1)),IF(RIGHT(E94,1)="%",0.01*VALUE(LEFT(E94,LEN(E94)-1)),IF(RIGHT(E94,1)="k",1000*VALUE(LEFT(E94,LEN(E94)-1)),VALUE(SUBSTITUTE(E94,",",""))))))))),"N/A")</f>
        <v/>
      </c>
      <c r="M94">
        <f>IFERROR(IF(TRIM(F94)="-", "N/A", IF(RIGHT(F94,1)=")",IF(RIGHT(F94,2)="T)",-1000000000000*VALUE(MID(F94,2,LEN(F94)-3)),IF(RIGHT(F94,2)="M)",-1000000*VALUE(MID(F94,2,LEN(F94)-3)),IF(RIGHT(F94,2)="B)",-1000000000*VALUE(MID(F94,2,LEN(F94)-3)),IF(RIGHT(F94,2)="k)",-1000*VALUE(MID(F94,2,LEN(F94)-3)),VALUE(SUBSTITUTE(F94,",","")))))),IF(RIGHT(F94,1)="T",1000000000000*VALUE(LEFT(F94,LEN(F94)-1)),IF(RIGHT(F94,1)="M",1000000*VALUE(LEFT(F94,LEN(F94)-1)),IF(RIGHT(F94,1)="B",1000000000*VALUE(LEFT(F94,LEN(F94)-1)),IF(RIGHT(F94,1)="%",0.01*VALUE(LEFT(F94,LEN(F94)-1)),IF(RIGHT(F94,1)="k",1000*VALUE(LEFT(F94,LEN(F94)-1)),VALUE(SUBSTITUTE(F94,",",""))))))))),"N/A")</f>
        <v/>
      </c>
      <c r="N94">
        <f>IFERROR(IF(TRIM(G94)="-", "N/A", IF(RIGHT(G94,1)=")",IF(RIGHT(G94,2)="T)",-1000000000000*VALUE(MID(G94,2,LEN(G94)-3)),IF(RIGHT(G94,2)="M)",-1000000*VALUE(MID(G94,2,LEN(G94)-3)),IF(RIGHT(G94,2)="B)",-1000000000*VALUE(MID(G94,2,LEN(G94)-3)),IF(RIGHT(G94,2)="k)",-1000*VALUE(MID(G94,2,LEN(G94)-3)),VALUE(SUBSTITUTE(G94,",","")))))),IF(RIGHT(G94,1)="T",1000000000000*VALUE(LEFT(G94,LEN(G94)-1)),IF(RIGHT(G94,1)="M",1000000*VALUE(LEFT(G94,LEN(G94)-1)),IF(RIGHT(G94,1)="B",1000000000*VALUE(LEFT(G94,LEN(G94)-1)),IF(RIGHT(G94,1)="%",0.01*VALUE(LEFT(G94,LEN(G94)-1)),IF(RIGHT(G94,1)="k",1000*VALUE(LEFT(G94,LEN(G94)-1)),VALUE(SUBSTITUTE(G94,",",""))))))))),"N/A")</f>
        <v/>
      </c>
    </row>
    <row r="95" spans="1:60">
      <c r="I95">
        <f>IF(AND(K95&gt; J95, L95&gt; K95, M95&gt; L95, N95&gt; M95), "pos_trend", IF(AND(K95&lt; J95, L95&lt; K95, M95&lt; L95, N95&lt; M95), "neg_trend", "N/A"))</f>
        <v/>
      </c>
      <c r="J95">
        <f>IFERROR(IF(TRIM(C95)="-", "N/A", IF(RIGHT(C95,1)=")",IF(RIGHT(C95,2)="T)",-1000000000000*VALUE(MID(C95,2,LEN(C95)-3)),IF(RIGHT(C95,2)="M)",-1000000*VALUE(MID(C95,2,LEN(C95)-3)),IF(RIGHT(C95,2)="B)",-1000000000*VALUE(MID(C95,2,LEN(C95)-3)),IF(RIGHT(C95,2)="k)",-1000*VALUE(MID(C95,2,LEN(C95)-3)),VALUE(SUBSTITUTE(C95,",","")))))),IF(RIGHT(C95,1)="T",1000000000000*VALUE(LEFT(C95,LEN(C95)-1)),IF(RIGHT(C95,1)="M",1000000*VALUE(LEFT(C95,LEN(C95)-1)),IF(RIGHT(C95,1)="B",1000000000*VALUE(LEFT(C95,LEN(C95)-1)),IF(RIGHT(C95,1)="%",0.01*VALUE(LEFT(C95,LEN(C95)-1)),IF(RIGHT(C95,1)="k",1000*VALUE(LEFT(C95,LEN(C95)-1)),VALUE(SUBSTITUTE(C95,",",""))))))))),"N/A")</f>
        <v/>
      </c>
      <c r="K95">
        <f>IFERROR(IF(TRIM(D95)="-", "N/A", IF(RIGHT(D95,1)=")",IF(RIGHT(D95,2)="T)",-1000000000000*VALUE(MID(D95,2,LEN(D95)-3)),IF(RIGHT(D95,2)="M)",-1000000*VALUE(MID(D95,2,LEN(D95)-3)),IF(RIGHT(D95,2)="B)",-1000000000*VALUE(MID(D95,2,LEN(D95)-3)),IF(RIGHT(D95,2)="k)",-1000*VALUE(MID(D95,2,LEN(D95)-3)),VALUE(SUBSTITUTE(D95,",","")))))),IF(RIGHT(D95,1)="T",1000000000000*VALUE(LEFT(D95,LEN(D95)-1)),IF(RIGHT(D95,1)="M",1000000*VALUE(LEFT(D95,LEN(D95)-1)),IF(RIGHT(D95,1)="B",1000000000*VALUE(LEFT(D95,LEN(D95)-1)),IF(RIGHT(D95,1)="%",0.01*VALUE(LEFT(D95,LEN(D95)-1)),IF(RIGHT(D95,1)="k",1000*VALUE(LEFT(D95,LEN(D95)-1)),VALUE(SUBSTITUTE(D95,",",""))))))))),"N/A")</f>
        <v/>
      </c>
      <c r="L95">
        <f>IFERROR(IF(TRIM(E95)="-", "N/A", IF(RIGHT(E95,1)=")",IF(RIGHT(E95,2)="T)",-1000000000000*VALUE(MID(E95,2,LEN(E95)-3)),IF(RIGHT(E95,2)="M)",-1000000*VALUE(MID(E95,2,LEN(E95)-3)),IF(RIGHT(E95,2)="B)",-1000000000*VALUE(MID(E95,2,LEN(E95)-3)),IF(RIGHT(E95,2)="k)",-1000*VALUE(MID(E95,2,LEN(E95)-3)),VALUE(SUBSTITUTE(E95,",","")))))),IF(RIGHT(E95,1)="T",1000000000000*VALUE(LEFT(E95,LEN(E95)-1)),IF(RIGHT(E95,1)="M",1000000*VALUE(LEFT(E95,LEN(E95)-1)),IF(RIGHT(E95,1)="B",1000000000*VALUE(LEFT(E95,LEN(E95)-1)),IF(RIGHT(E95,1)="%",0.01*VALUE(LEFT(E95,LEN(E95)-1)),IF(RIGHT(E95,1)="k",1000*VALUE(LEFT(E95,LEN(E95)-1)),VALUE(SUBSTITUTE(E95,",",""))))))))),"N/A")</f>
        <v/>
      </c>
      <c r="M95">
        <f>IFERROR(IF(TRIM(F95)="-", "N/A", IF(RIGHT(F95,1)=")",IF(RIGHT(F95,2)="T)",-1000000000000*VALUE(MID(F95,2,LEN(F95)-3)),IF(RIGHT(F95,2)="M)",-1000000*VALUE(MID(F95,2,LEN(F95)-3)),IF(RIGHT(F95,2)="B)",-1000000000*VALUE(MID(F95,2,LEN(F95)-3)),IF(RIGHT(F95,2)="k)",-1000*VALUE(MID(F95,2,LEN(F95)-3)),VALUE(SUBSTITUTE(F95,",","")))))),IF(RIGHT(F95,1)="T",1000000000000*VALUE(LEFT(F95,LEN(F95)-1)),IF(RIGHT(F95,1)="M",1000000*VALUE(LEFT(F95,LEN(F95)-1)),IF(RIGHT(F95,1)="B",1000000000*VALUE(LEFT(F95,LEN(F95)-1)),IF(RIGHT(F95,1)="%",0.01*VALUE(LEFT(F95,LEN(F95)-1)),IF(RIGHT(F95,1)="k",1000*VALUE(LEFT(F95,LEN(F95)-1)),VALUE(SUBSTITUTE(F95,",",""))))))))),"N/A")</f>
        <v/>
      </c>
      <c r="N95">
        <f>IFERROR(IF(TRIM(G95)="-", "N/A", IF(RIGHT(G95,1)=")",IF(RIGHT(G95,2)="T)",-1000000000000*VALUE(MID(G95,2,LEN(G95)-3)),IF(RIGHT(G95,2)="M)",-1000000*VALUE(MID(G95,2,LEN(G95)-3)),IF(RIGHT(G95,2)="B)",-1000000000*VALUE(MID(G95,2,LEN(G95)-3)),IF(RIGHT(G95,2)="k)",-1000*VALUE(MID(G95,2,LEN(G95)-3)),VALUE(SUBSTITUTE(G95,",","")))))),IF(RIGHT(G95,1)="T",1000000000000*VALUE(LEFT(G95,LEN(G95)-1)),IF(RIGHT(G95,1)="M",1000000*VALUE(LEFT(G95,LEN(G95)-1)),IF(RIGHT(G95,1)="B",1000000000*VALUE(LEFT(G95,LEN(G95)-1)),IF(RIGHT(G95,1)="%",0.01*VALUE(LEFT(G95,LEN(G95)-1)),IF(RIGHT(G95,1)="k",1000*VALUE(LEFT(G95,LEN(G95)-1)),VALUE(SUBSTITUTE(G95,",",""))))))))),"N/A")</f>
        <v/>
      </c>
    </row>
    <row r="96" spans="1:60">
      <c s="1" r="A96" t="n">
        <v>0</v>
      </c>
      <c r="B96" t="s">
        <v>163</v>
      </c>
      <c r="C96" t="s">
        <v>3231</v>
      </c>
      <c r="I96">
        <f>IF(AND(K96&gt; J96, L96&gt; K96, M96&gt; L96, N96&gt; M96), "pos_trend", IF(AND(K96&lt; J96, L96&lt; K96, M96&lt; L96, N96&lt; M96), "neg_trend", "N/A"))</f>
        <v/>
      </c>
      <c r="J96">
        <f>IFERROR(IF(TRIM(C96)="-", "N/A", IF(RIGHT(C96,1)=")",IF(RIGHT(C96,2)="T)",-1000000000000*VALUE(MID(C96,2,LEN(C96)-3)),IF(RIGHT(C96,2)="M)",-1000000*VALUE(MID(C96,2,LEN(C96)-3)),IF(RIGHT(C96,2)="B)",-1000000000*VALUE(MID(C96,2,LEN(C96)-3)),IF(RIGHT(C96,2)="k)",-1000*VALUE(MID(C96,2,LEN(C96)-3)),VALUE(SUBSTITUTE(C96,",","")))))),IF(RIGHT(C96,1)="T",1000000000000*VALUE(LEFT(C96,LEN(C96)-1)),IF(RIGHT(C96,1)="M",1000000*VALUE(LEFT(C96,LEN(C96)-1)),IF(RIGHT(C96,1)="B",1000000000*VALUE(LEFT(C96,LEN(C96)-1)),IF(RIGHT(C96,1)="%",0.01*VALUE(LEFT(C96,LEN(C96)-1)),IF(RIGHT(C96,1)="k",1000*VALUE(LEFT(C96,LEN(C96)-1)),VALUE(SUBSTITUTE(C96,",",""))))))))),"N/A")</f>
        <v/>
      </c>
      <c r="K96">
        <f>IFERROR(IF(TRIM(D96)="-", "N/A", IF(RIGHT(D96,1)=")",IF(RIGHT(D96,2)="T)",-1000000000000*VALUE(MID(D96,2,LEN(D96)-3)),IF(RIGHT(D96,2)="M)",-1000000*VALUE(MID(D96,2,LEN(D96)-3)),IF(RIGHT(D96,2)="B)",-1000000000*VALUE(MID(D96,2,LEN(D96)-3)),IF(RIGHT(D96,2)="k)",-1000*VALUE(MID(D96,2,LEN(D96)-3)),VALUE(SUBSTITUTE(D96,",","")))))),IF(RIGHT(D96,1)="T",1000000000000*VALUE(LEFT(D96,LEN(D96)-1)),IF(RIGHT(D96,1)="M",1000000*VALUE(LEFT(D96,LEN(D96)-1)),IF(RIGHT(D96,1)="B",1000000000*VALUE(LEFT(D96,LEN(D96)-1)),IF(RIGHT(D96,1)="%",0.01*VALUE(LEFT(D96,LEN(D96)-1)),IF(RIGHT(D96,1)="k",1000*VALUE(LEFT(D96,LEN(D96)-1)),VALUE(SUBSTITUTE(D96,",",""))))))))),"N/A")</f>
        <v/>
      </c>
      <c r="L96">
        <f>IFERROR(IF(TRIM(E96)="-", "N/A", IF(RIGHT(E96,1)=")",IF(RIGHT(E96,2)="T)",-1000000000000*VALUE(MID(E96,2,LEN(E96)-3)),IF(RIGHT(E96,2)="M)",-1000000*VALUE(MID(E96,2,LEN(E96)-3)),IF(RIGHT(E96,2)="B)",-1000000000*VALUE(MID(E96,2,LEN(E96)-3)),IF(RIGHT(E96,2)="k)",-1000*VALUE(MID(E96,2,LEN(E96)-3)),VALUE(SUBSTITUTE(E96,",","")))))),IF(RIGHT(E96,1)="T",1000000000000*VALUE(LEFT(E96,LEN(E96)-1)),IF(RIGHT(E96,1)="M",1000000*VALUE(LEFT(E96,LEN(E96)-1)),IF(RIGHT(E96,1)="B",1000000000*VALUE(LEFT(E96,LEN(E96)-1)),IF(RIGHT(E96,1)="%",0.01*VALUE(LEFT(E96,LEN(E96)-1)),IF(RIGHT(E96,1)="k",1000*VALUE(LEFT(E96,LEN(E96)-1)),VALUE(SUBSTITUTE(E96,",",""))))))))),"N/A")</f>
        <v/>
      </c>
      <c r="M96">
        <f>IFERROR(IF(TRIM(F96)="-", "N/A", IF(RIGHT(F96,1)=")",IF(RIGHT(F96,2)="T)",-1000000000000*VALUE(MID(F96,2,LEN(F96)-3)),IF(RIGHT(F96,2)="M)",-1000000*VALUE(MID(F96,2,LEN(F96)-3)),IF(RIGHT(F96,2)="B)",-1000000000*VALUE(MID(F96,2,LEN(F96)-3)),IF(RIGHT(F96,2)="k)",-1000*VALUE(MID(F96,2,LEN(F96)-3)),VALUE(SUBSTITUTE(F96,",","")))))),IF(RIGHT(F96,1)="T",1000000000000*VALUE(LEFT(F96,LEN(F96)-1)),IF(RIGHT(F96,1)="M",1000000*VALUE(LEFT(F96,LEN(F96)-1)),IF(RIGHT(F96,1)="B",1000000000*VALUE(LEFT(F96,LEN(F96)-1)),IF(RIGHT(F96,1)="%",0.01*VALUE(LEFT(F96,LEN(F96)-1)),IF(RIGHT(F96,1)="k",1000*VALUE(LEFT(F96,LEN(F96)-1)),VALUE(SUBSTITUTE(F96,",",""))))))))),"N/A")</f>
        <v/>
      </c>
      <c r="N96">
        <f>IFERROR(IF(TRIM(G96)="-", "N/A", IF(RIGHT(G96,1)=")",IF(RIGHT(G96,2)="T)",-1000000000000*VALUE(MID(G96,2,LEN(G96)-3)),IF(RIGHT(G96,2)="M)",-1000000*VALUE(MID(G96,2,LEN(G96)-3)),IF(RIGHT(G96,2)="B)",-1000000000*VALUE(MID(G96,2,LEN(G96)-3)),IF(RIGHT(G96,2)="k)",-1000*VALUE(MID(G96,2,LEN(G96)-3)),VALUE(SUBSTITUTE(G96,",","")))))),IF(RIGHT(G96,1)="T",1000000000000*VALUE(LEFT(G96,LEN(G96)-1)),IF(RIGHT(G96,1)="M",1000000*VALUE(LEFT(G96,LEN(G96)-1)),IF(RIGHT(G96,1)="B",1000000000*VALUE(LEFT(G96,LEN(G96)-1)),IF(RIGHT(G96,1)="%",0.01*VALUE(LEFT(G96,LEN(G96)-1)),IF(RIGHT(G96,1)="k",1000*VALUE(LEFT(G96,LEN(G96)-1)),VALUE(SUBSTITUTE(G96,",",""))))))))),"N/A")</f>
        <v/>
      </c>
    </row>
    <row r="97" spans="1:60">
      <c s="1" r="A97" t="n">
        <v>1</v>
      </c>
      <c r="B97" t="s">
        <v>165</v>
      </c>
      <c r="C97" t="s">
        <v>3232</v>
      </c>
      <c r="I97">
        <f>IF(AND(K97&gt; J97, L97&gt; K97, M97&gt; L97, N97&gt; M97), "pos_trend", IF(AND(K97&lt; J97, L97&lt; K97, M97&lt; L97, N97&lt; M97), "neg_trend", "N/A"))</f>
        <v/>
      </c>
      <c r="J97">
        <f>IFERROR(IF(TRIM(C97)="-", "N/A", IF(RIGHT(C97,1)=")",IF(RIGHT(C97,2)="T)",-1000000000000*VALUE(MID(C97,2,LEN(C97)-3)),IF(RIGHT(C97,2)="M)",-1000000*VALUE(MID(C97,2,LEN(C97)-3)),IF(RIGHT(C97,2)="B)",-1000000000*VALUE(MID(C97,2,LEN(C97)-3)),IF(RIGHT(C97,2)="k)",-1000*VALUE(MID(C97,2,LEN(C97)-3)),VALUE(SUBSTITUTE(C97,",","")))))),IF(RIGHT(C97,1)="T",1000000000000*VALUE(LEFT(C97,LEN(C97)-1)),IF(RIGHT(C97,1)="M",1000000*VALUE(LEFT(C97,LEN(C97)-1)),IF(RIGHT(C97,1)="B",1000000000*VALUE(LEFT(C97,LEN(C97)-1)),IF(RIGHT(C97,1)="%",0.01*VALUE(LEFT(C97,LEN(C97)-1)),IF(RIGHT(C97,1)="k",1000*VALUE(LEFT(C97,LEN(C97)-1)),VALUE(SUBSTITUTE(C97,",",""))))))))),"N/A")</f>
        <v/>
      </c>
      <c r="K97">
        <f>IFERROR(IF(TRIM(D97)="-", "N/A", IF(RIGHT(D97,1)=")",IF(RIGHT(D97,2)="T)",-1000000000000*VALUE(MID(D97,2,LEN(D97)-3)),IF(RIGHT(D97,2)="M)",-1000000*VALUE(MID(D97,2,LEN(D97)-3)),IF(RIGHT(D97,2)="B)",-1000000000*VALUE(MID(D97,2,LEN(D97)-3)),IF(RIGHT(D97,2)="k)",-1000*VALUE(MID(D97,2,LEN(D97)-3)),VALUE(SUBSTITUTE(D97,",","")))))),IF(RIGHT(D97,1)="T",1000000000000*VALUE(LEFT(D97,LEN(D97)-1)),IF(RIGHT(D97,1)="M",1000000*VALUE(LEFT(D97,LEN(D97)-1)),IF(RIGHT(D97,1)="B",1000000000*VALUE(LEFT(D97,LEN(D97)-1)),IF(RIGHT(D97,1)="%",0.01*VALUE(LEFT(D97,LEN(D97)-1)),IF(RIGHT(D97,1)="k",1000*VALUE(LEFT(D97,LEN(D97)-1)),VALUE(SUBSTITUTE(D97,",",""))))))))),"N/A")</f>
        <v/>
      </c>
      <c r="L97">
        <f>IFERROR(IF(TRIM(E97)="-", "N/A", IF(RIGHT(E97,1)=")",IF(RIGHT(E97,2)="T)",-1000000000000*VALUE(MID(E97,2,LEN(E97)-3)),IF(RIGHT(E97,2)="M)",-1000000*VALUE(MID(E97,2,LEN(E97)-3)),IF(RIGHT(E97,2)="B)",-1000000000*VALUE(MID(E97,2,LEN(E97)-3)),IF(RIGHT(E97,2)="k)",-1000*VALUE(MID(E97,2,LEN(E97)-3)),VALUE(SUBSTITUTE(E97,",","")))))),IF(RIGHT(E97,1)="T",1000000000000*VALUE(LEFT(E97,LEN(E97)-1)),IF(RIGHT(E97,1)="M",1000000*VALUE(LEFT(E97,LEN(E97)-1)),IF(RIGHT(E97,1)="B",1000000000*VALUE(LEFT(E97,LEN(E97)-1)),IF(RIGHT(E97,1)="%",0.01*VALUE(LEFT(E97,LEN(E97)-1)),IF(RIGHT(E97,1)="k",1000*VALUE(LEFT(E97,LEN(E97)-1)),VALUE(SUBSTITUTE(E97,",",""))))))))),"N/A")</f>
        <v/>
      </c>
      <c r="M97">
        <f>IFERROR(IF(TRIM(F97)="-", "N/A", IF(RIGHT(F97,1)=")",IF(RIGHT(F97,2)="T)",-1000000000000*VALUE(MID(F97,2,LEN(F97)-3)),IF(RIGHT(F97,2)="M)",-1000000*VALUE(MID(F97,2,LEN(F97)-3)),IF(RIGHT(F97,2)="B)",-1000000000*VALUE(MID(F97,2,LEN(F97)-3)),IF(RIGHT(F97,2)="k)",-1000*VALUE(MID(F97,2,LEN(F97)-3)),VALUE(SUBSTITUTE(F97,",","")))))),IF(RIGHT(F97,1)="T",1000000000000*VALUE(LEFT(F97,LEN(F97)-1)),IF(RIGHT(F97,1)="M",1000000*VALUE(LEFT(F97,LEN(F97)-1)),IF(RIGHT(F97,1)="B",1000000000*VALUE(LEFT(F97,LEN(F97)-1)),IF(RIGHT(F97,1)="%",0.01*VALUE(LEFT(F97,LEN(F97)-1)),IF(RIGHT(F97,1)="k",1000*VALUE(LEFT(F97,LEN(F97)-1)),VALUE(SUBSTITUTE(F97,",",""))))))))),"N/A")</f>
        <v/>
      </c>
      <c r="N97">
        <f>IFERROR(IF(TRIM(G97)="-", "N/A", IF(RIGHT(G97,1)=")",IF(RIGHT(G97,2)="T)",-1000000000000*VALUE(MID(G97,2,LEN(G97)-3)),IF(RIGHT(G97,2)="M)",-1000000*VALUE(MID(G97,2,LEN(G97)-3)),IF(RIGHT(G97,2)="B)",-1000000000*VALUE(MID(G97,2,LEN(G97)-3)),IF(RIGHT(G97,2)="k)",-1000*VALUE(MID(G97,2,LEN(G97)-3)),VALUE(SUBSTITUTE(G97,",","")))))),IF(RIGHT(G97,1)="T",1000000000000*VALUE(LEFT(G97,LEN(G97)-1)),IF(RIGHT(G97,1)="M",1000000*VALUE(LEFT(G97,LEN(G97)-1)),IF(RIGHT(G97,1)="B",1000000000*VALUE(LEFT(G97,LEN(G97)-1)),IF(RIGHT(G97,1)="%",0.01*VALUE(LEFT(G97,LEN(G97)-1)),IF(RIGHT(G97,1)="k",1000*VALUE(LEFT(G97,LEN(G97)-1)),VALUE(SUBSTITUTE(G97,",",""))))))))),"N/A")</f>
        <v/>
      </c>
    </row>
    <row r="98" spans="1:60">
      <c s="1" r="A98" t="n">
        <v>2</v>
      </c>
      <c r="B98" t="s">
        <v>167</v>
      </c>
      <c r="C98" t="s">
        <v>3233</v>
      </c>
      <c r="I98">
        <f>IF(AND(K98&gt; J98, L98&gt; K98, M98&gt; L98, N98&gt; M98), "pos_trend", IF(AND(K98&lt; J98, L98&lt; K98, M98&lt; L98, N98&lt; M98), "neg_trend", "N/A"))</f>
        <v/>
      </c>
      <c r="J98">
        <f>IFERROR(IF(TRIM(C98)="-", "N/A", IF(RIGHT(C98,1)=")",IF(RIGHT(C98,2)="T)",-1000000000000*VALUE(MID(C98,2,LEN(C98)-3)),IF(RIGHT(C98,2)="M)",-1000000*VALUE(MID(C98,2,LEN(C98)-3)),IF(RIGHT(C98,2)="B)",-1000000000*VALUE(MID(C98,2,LEN(C98)-3)),IF(RIGHT(C98,2)="k)",-1000*VALUE(MID(C98,2,LEN(C98)-3)),VALUE(SUBSTITUTE(C98,",","")))))),IF(RIGHT(C98,1)="T",1000000000000*VALUE(LEFT(C98,LEN(C98)-1)),IF(RIGHT(C98,1)="M",1000000*VALUE(LEFT(C98,LEN(C98)-1)),IF(RIGHT(C98,1)="B",1000000000*VALUE(LEFT(C98,LEN(C98)-1)),IF(RIGHT(C98,1)="%",0.01*VALUE(LEFT(C98,LEN(C98)-1)),IF(RIGHT(C98,1)="k",1000*VALUE(LEFT(C98,LEN(C98)-1)),VALUE(SUBSTITUTE(C98,",",""))))))))),"N/A")</f>
        <v/>
      </c>
      <c r="K98">
        <f>IFERROR(IF(TRIM(D98)="-", "N/A", IF(RIGHT(D98,1)=")",IF(RIGHT(D98,2)="T)",-1000000000000*VALUE(MID(D98,2,LEN(D98)-3)),IF(RIGHT(D98,2)="M)",-1000000*VALUE(MID(D98,2,LEN(D98)-3)),IF(RIGHT(D98,2)="B)",-1000000000*VALUE(MID(D98,2,LEN(D98)-3)),IF(RIGHT(D98,2)="k)",-1000*VALUE(MID(D98,2,LEN(D98)-3)),VALUE(SUBSTITUTE(D98,",","")))))),IF(RIGHT(D98,1)="T",1000000000000*VALUE(LEFT(D98,LEN(D98)-1)),IF(RIGHT(D98,1)="M",1000000*VALUE(LEFT(D98,LEN(D98)-1)),IF(RIGHT(D98,1)="B",1000000000*VALUE(LEFT(D98,LEN(D98)-1)),IF(RIGHT(D98,1)="%",0.01*VALUE(LEFT(D98,LEN(D98)-1)),IF(RIGHT(D98,1)="k",1000*VALUE(LEFT(D98,LEN(D98)-1)),VALUE(SUBSTITUTE(D98,",",""))))))))),"N/A")</f>
        <v/>
      </c>
      <c r="L98">
        <f>IFERROR(IF(TRIM(E98)="-", "N/A", IF(RIGHT(E98,1)=")",IF(RIGHT(E98,2)="T)",-1000000000000*VALUE(MID(E98,2,LEN(E98)-3)),IF(RIGHT(E98,2)="M)",-1000000*VALUE(MID(E98,2,LEN(E98)-3)),IF(RIGHT(E98,2)="B)",-1000000000*VALUE(MID(E98,2,LEN(E98)-3)),IF(RIGHT(E98,2)="k)",-1000*VALUE(MID(E98,2,LEN(E98)-3)),VALUE(SUBSTITUTE(E98,",","")))))),IF(RIGHT(E98,1)="T",1000000000000*VALUE(LEFT(E98,LEN(E98)-1)),IF(RIGHT(E98,1)="M",1000000*VALUE(LEFT(E98,LEN(E98)-1)),IF(RIGHT(E98,1)="B",1000000000*VALUE(LEFT(E98,LEN(E98)-1)),IF(RIGHT(E98,1)="%",0.01*VALUE(LEFT(E98,LEN(E98)-1)),IF(RIGHT(E98,1)="k",1000*VALUE(LEFT(E98,LEN(E98)-1)),VALUE(SUBSTITUTE(E98,",",""))))))))),"N/A")</f>
        <v/>
      </c>
      <c r="M98">
        <f>IFERROR(IF(TRIM(F98)="-", "N/A", IF(RIGHT(F98,1)=")",IF(RIGHT(F98,2)="T)",-1000000000000*VALUE(MID(F98,2,LEN(F98)-3)),IF(RIGHT(F98,2)="M)",-1000000*VALUE(MID(F98,2,LEN(F98)-3)),IF(RIGHT(F98,2)="B)",-1000000000*VALUE(MID(F98,2,LEN(F98)-3)),IF(RIGHT(F98,2)="k)",-1000*VALUE(MID(F98,2,LEN(F98)-3)),VALUE(SUBSTITUTE(F98,",","")))))),IF(RIGHT(F98,1)="T",1000000000000*VALUE(LEFT(F98,LEN(F98)-1)),IF(RIGHT(F98,1)="M",1000000*VALUE(LEFT(F98,LEN(F98)-1)),IF(RIGHT(F98,1)="B",1000000000*VALUE(LEFT(F98,LEN(F98)-1)),IF(RIGHT(F98,1)="%",0.01*VALUE(LEFT(F98,LEN(F98)-1)),IF(RIGHT(F98,1)="k",1000*VALUE(LEFT(F98,LEN(F98)-1)),VALUE(SUBSTITUTE(F98,",",""))))))))),"N/A")</f>
        <v/>
      </c>
      <c r="N98">
        <f>IFERROR(IF(TRIM(G98)="-", "N/A", IF(RIGHT(G98,1)=")",IF(RIGHT(G98,2)="T)",-1000000000000*VALUE(MID(G98,2,LEN(G98)-3)),IF(RIGHT(G98,2)="M)",-1000000*VALUE(MID(G98,2,LEN(G98)-3)),IF(RIGHT(G98,2)="B)",-1000000000*VALUE(MID(G98,2,LEN(G98)-3)),IF(RIGHT(G98,2)="k)",-1000*VALUE(MID(G98,2,LEN(G98)-3)),VALUE(SUBSTITUTE(G98,",","")))))),IF(RIGHT(G98,1)="T",1000000000000*VALUE(LEFT(G98,LEN(G98)-1)),IF(RIGHT(G98,1)="M",1000000*VALUE(LEFT(G98,LEN(G98)-1)),IF(RIGHT(G98,1)="B",1000000000*VALUE(LEFT(G98,LEN(G98)-1)),IF(RIGHT(G98,1)="%",0.01*VALUE(LEFT(G98,LEN(G98)-1)),IF(RIGHT(G98,1)="k",1000*VALUE(LEFT(G98,LEN(G98)-1)),VALUE(SUBSTITUTE(G98,",",""))))))))),"N/A")</f>
        <v/>
      </c>
    </row>
    <row r="99" spans="1:60">
      <c s="1" r="A99" t="n">
        <v>3</v>
      </c>
      <c r="B99" t="s">
        <v>169</v>
      </c>
      <c r="C99" t="s"/>
      <c r="I99">
        <f>IF(AND(K99&gt; J99, L99&gt; K99, M99&gt; L99, N99&gt; M99), "pos_trend", IF(AND(K99&lt; J99, L99&lt; K99, M99&lt; L99, N99&lt; M99), "neg_trend", "N/A"))</f>
        <v/>
      </c>
      <c r="J99">
        <f>IFERROR(IF(TRIM(C99)="-", "N/A", IF(RIGHT(C99,1)=")",IF(RIGHT(C99,2)="T)",-1000000000000*VALUE(MID(C99,2,LEN(C99)-3)),IF(RIGHT(C99,2)="M)",-1000000*VALUE(MID(C99,2,LEN(C99)-3)),IF(RIGHT(C99,2)="B)",-1000000000*VALUE(MID(C99,2,LEN(C99)-3)),IF(RIGHT(C99,2)="k)",-1000*VALUE(MID(C99,2,LEN(C99)-3)),VALUE(SUBSTITUTE(C99,",","")))))),IF(RIGHT(C99,1)="T",1000000000000*VALUE(LEFT(C99,LEN(C99)-1)),IF(RIGHT(C99,1)="M",1000000*VALUE(LEFT(C99,LEN(C99)-1)),IF(RIGHT(C99,1)="B",1000000000*VALUE(LEFT(C99,LEN(C99)-1)),IF(RIGHT(C99,1)="%",0.01*VALUE(LEFT(C99,LEN(C99)-1)),IF(RIGHT(C99,1)="k",1000*VALUE(LEFT(C99,LEN(C99)-1)),VALUE(SUBSTITUTE(C99,",",""))))))))),"N/A")</f>
        <v/>
      </c>
      <c r="K99">
        <f>IFERROR(IF(TRIM(D99)="-", "N/A", IF(RIGHT(D99,1)=")",IF(RIGHT(D99,2)="T)",-1000000000000*VALUE(MID(D99,2,LEN(D99)-3)),IF(RIGHT(D99,2)="M)",-1000000*VALUE(MID(D99,2,LEN(D99)-3)),IF(RIGHT(D99,2)="B)",-1000000000*VALUE(MID(D99,2,LEN(D99)-3)),IF(RIGHT(D99,2)="k)",-1000*VALUE(MID(D99,2,LEN(D99)-3)),VALUE(SUBSTITUTE(D99,",","")))))),IF(RIGHT(D99,1)="T",1000000000000*VALUE(LEFT(D99,LEN(D99)-1)),IF(RIGHT(D99,1)="M",1000000*VALUE(LEFT(D99,LEN(D99)-1)),IF(RIGHT(D99,1)="B",1000000000*VALUE(LEFT(D99,LEN(D99)-1)),IF(RIGHT(D99,1)="%",0.01*VALUE(LEFT(D99,LEN(D99)-1)),IF(RIGHT(D99,1)="k",1000*VALUE(LEFT(D99,LEN(D99)-1)),VALUE(SUBSTITUTE(D99,",",""))))))))),"N/A")</f>
        <v/>
      </c>
      <c r="L99">
        <f>IFERROR(IF(TRIM(E99)="-", "N/A", IF(RIGHT(E99,1)=")",IF(RIGHT(E99,2)="T)",-1000000000000*VALUE(MID(E99,2,LEN(E99)-3)),IF(RIGHT(E99,2)="M)",-1000000*VALUE(MID(E99,2,LEN(E99)-3)),IF(RIGHT(E99,2)="B)",-1000000000*VALUE(MID(E99,2,LEN(E99)-3)),IF(RIGHT(E99,2)="k)",-1000*VALUE(MID(E99,2,LEN(E99)-3)),VALUE(SUBSTITUTE(E99,",","")))))),IF(RIGHT(E99,1)="T",1000000000000*VALUE(LEFT(E99,LEN(E99)-1)),IF(RIGHT(E99,1)="M",1000000*VALUE(LEFT(E99,LEN(E99)-1)),IF(RIGHT(E99,1)="B",1000000000*VALUE(LEFT(E99,LEN(E99)-1)),IF(RIGHT(E99,1)="%",0.01*VALUE(LEFT(E99,LEN(E99)-1)),IF(RIGHT(E99,1)="k",1000*VALUE(LEFT(E99,LEN(E99)-1)),VALUE(SUBSTITUTE(E99,",",""))))))))),"N/A")</f>
        <v/>
      </c>
      <c r="M99">
        <f>IFERROR(IF(TRIM(F99)="-", "N/A", IF(RIGHT(F99,1)=")",IF(RIGHT(F99,2)="T)",-1000000000000*VALUE(MID(F99,2,LEN(F99)-3)),IF(RIGHT(F99,2)="M)",-1000000*VALUE(MID(F99,2,LEN(F99)-3)),IF(RIGHT(F99,2)="B)",-1000000000*VALUE(MID(F99,2,LEN(F99)-3)),IF(RIGHT(F99,2)="k)",-1000*VALUE(MID(F99,2,LEN(F99)-3)),VALUE(SUBSTITUTE(F99,",","")))))),IF(RIGHT(F99,1)="T",1000000000000*VALUE(LEFT(F99,LEN(F99)-1)),IF(RIGHT(F99,1)="M",1000000*VALUE(LEFT(F99,LEN(F99)-1)),IF(RIGHT(F99,1)="B",1000000000*VALUE(LEFT(F99,LEN(F99)-1)),IF(RIGHT(F99,1)="%",0.01*VALUE(LEFT(F99,LEN(F99)-1)),IF(RIGHT(F99,1)="k",1000*VALUE(LEFT(F99,LEN(F99)-1)),VALUE(SUBSTITUTE(F99,",",""))))))))),"N/A")</f>
        <v/>
      </c>
      <c r="N99">
        <f>IFERROR(IF(TRIM(G99)="-", "N/A", IF(RIGHT(G99,1)=")",IF(RIGHT(G99,2)="T)",-1000000000000*VALUE(MID(G99,2,LEN(G99)-3)),IF(RIGHT(G99,2)="M)",-1000000*VALUE(MID(G99,2,LEN(G99)-3)),IF(RIGHT(G99,2)="B)",-1000000000*VALUE(MID(G99,2,LEN(G99)-3)),IF(RIGHT(G99,2)="k)",-1000*VALUE(MID(G99,2,LEN(G99)-3)),VALUE(SUBSTITUTE(G99,",","")))))),IF(RIGHT(G99,1)="T",1000000000000*VALUE(LEFT(G99,LEN(G99)-1)),IF(RIGHT(G99,1)="M",1000000*VALUE(LEFT(G99,LEN(G99)-1)),IF(RIGHT(G99,1)="B",1000000000*VALUE(LEFT(G99,LEN(G99)-1)),IF(RIGHT(G99,1)="%",0.01*VALUE(LEFT(G99,LEN(G99)-1)),IF(RIGHT(G99,1)="k",1000*VALUE(LEFT(G99,LEN(G99)-1)),VALUE(SUBSTITUTE(G99,",",""))))))))),"N/A")</f>
        <v/>
      </c>
    </row>
    <row r="100" spans="1:60">
      <c s="1" r="A100" t="n">
        <v>4</v>
      </c>
      <c r="B100" t="s">
        <v>171</v>
      </c>
      <c r="C100" t="s"/>
      <c r="I100">
        <f>IF(AND(K100&gt; J100, L100&gt; K100, M100&gt; L100, N100&gt; M100), "pos_trend", IF(AND(K100&lt; J100, L100&lt; K100, M100&lt; L100, N100&lt; M100), "neg_trend", "N/A"))</f>
        <v/>
      </c>
      <c r="J100">
        <f>IFERROR(IF(TRIM(C100)="-", "N/A", IF(RIGHT(C100,1)=")",IF(RIGHT(C100,2)="T)",-1000000000000*VALUE(MID(C100,2,LEN(C100)-3)),IF(RIGHT(C100,2)="M)",-1000000*VALUE(MID(C100,2,LEN(C100)-3)),IF(RIGHT(C100,2)="B)",-1000000000*VALUE(MID(C100,2,LEN(C100)-3)),IF(RIGHT(C100,2)="k)",-1000*VALUE(MID(C100,2,LEN(C100)-3)),VALUE(SUBSTITUTE(C100,",","")))))),IF(RIGHT(C100,1)="T",1000000000000*VALUE(LEFT(C100,LEN(C100)-1)),IF(RIGHT(C100,1)="M",1000000*VALUE(LEFT(C100,LEN(C100)-1)),IF(RIGHT(C100,1)="B",1000000000*VALUE(LEFT(C100,LEN(C100)-1)),IF(RIGHT(C100,1)="%",0.01*VALUE(LEFT(C100,LEN(C100)-1)),IF(RIGHT(C100,1)="k",1000*VALUE(LEFT(C100,LEN(C100)-1)),VALUE(SUBSTITUTE(C100,",",""))))))))),"N/A")</f>
        <v/>
      </c>
      <c r="K100">
        <f>IFERROR(IF(TRIM(D100)="-", "N/A", IF(RIGHT(D100,1)=")",IF(RIGHT(D100,2)="T)",-1000000000000*VALUE(MID(D100,2,LEN(D100)-3)),IF(RIGHT(D100,2)="M)",-1000000*VALUE(MID(D100,2,LEN(D100)-3)),IF(RIGHT(D100,2)="B)",-1000000000*VALUE(MID(D100,2,LEN(D100)-3)),IF(RIGHT(D100,2)="k)",-1000*VALUE(MID(D100,2,LEN(D100)-3)),VALUE(SUBSTITUTE(D100,",","")))))),IF(RIGHT(D100,1)="T",1000000000000*VALUE(LEFT(D100,LEN(D100)-1)),IF(RIGHT(D100,1)="M",1000000*VALUE(LEFT(D100,LEN(D100)-1)),IF(RIGHT(D100,1)="B",1000000000*VALUE(LEFT(D100,LEN(D100)-1)),IF(RIGHT(D100,1)="%",0.01*VALUE(LEFT(D100,LEN(D100)-1)),IF(RIGHT(D100,1)="k",1000*VALUE(LEFT(D100,LEN(D100)-1)),VALUE(SUBSTITUTE(D100,",",""))))))))),"N/A")</f>
        <v/>
      </c>
      <c r="L100">
        <f>IFERROR(IF(TRIM(E100)="-", "N/A", IF(RIGHT(E100,1)=")",IF(RIGHT(E100,2)="T)",-1000000000000*VALUE(MID(E100,2,LEN(E100)-3)),IF(RIGHT(E100,2)="M)",-1000000*VALUE(MID(E100,2,LEN(E100)-3)),IF(RIGHT(E100,2)="B)",-1000000000*VALUE(MID(E100,2,LEN(E100)-3)),IF(RIGHT(E100,2)="k)",-1000*VALUE(MID(E100,2,LEN(E100)-3)),VALUE(SUBSTITUTE(E100,",","")))))),IF(RIGHT(E100,1)="T",1000000000000*VALUE(LEFT(E100,LEN(E100)-1)),IF(RIGHT(E100,1)="M",1000000*VALUE(LEFT(E100,LEN(E100)-1)),IF(RIGHT(E100,1)="B",1000000000*VALUE(LEFT(E100,LEN(E100)-1)),IF(RIGHT(E100,1)="%",0.01*VALUE(LEFT(E100,LEN(E100)-1)),IF(RIGHT(E100,1)="k",1000*VALUE(LEFT(E100,LEN(E100)-1)),VALUE(SUBSTITUTE(E100,",",""))))))))),"N/A")</f>
        <v/>
      </c>
      <c r="M100">
        <f>IFERROR(IF(TRIM(F100)="-", "N/A", IF(RIGHT(F100,1)=")",IF(RIGHT(F100,2)="T)",-1000000000000*VALUE(MID(F100,2,LEN(F100)-3)),IF(RIGHT(F100,2)="M)",-1000000*VALUE(MID(F100,2,LEN(F100)-3)),IF(RIGHT(F100,2)="B)",-1000000000*VALUE(MID(F100,2,LEN(F100)-3)),IF(RIGHT(F100,2)="k)",-1000*VALUE(MID(F100,2,LEN(F100)-3)),VALUE(SUBSTITUTE(F100,",","")))))),IF(RIGHT(F100,1)="T",1000000000000*VALUE(LEFT(F100,LEN(F100)-1)),IF(RIGHT(F100,1)="M",1000000*VALUE(LEFT(F100,LEN(F100)-1)),IF(RIGHT(F100,1)="B",1000000000*VALUE(LEFT(F100,LEN(F100)-1)),IF(RIGHT(F100,1)="%",0.01*VALUE(LEFT(F100,LEN(F100)-1)),IF(RIGHT(F100,1)="k",1000*VALUE(LEFT(F100,LEN(F100)-1)),VALUE(SUBSTITUTE(F100,",",""))))))))),"N/A")</f>
        <v/>
      </c>
      <c r="N100">
        <f>IFERROR(IF(TRIM(G100)="-", "N/A", IF(RIGHT(G100,1)=")",IF(RIGHT(G100,2)="T)",-1000000000000*VALUE(MID(G100,2,LEN(G100)-3)),IF(RIGHT(G100,2)="M)",-1000000*VALUE(MID(G100,2,LEN(G100)-3)),IF(RIGHT(G100,2)="B)",-1000000000*VALUE(MID(G100,2,LEN(G100)-3)),IF(RIGHT(G100,2)="k)",-1000*VALUE(MID(G100,2,LEN(G100)-3)),VALUE(SUBSTITUTE(G100,",","")))))),IF(RIGHT(G100,1)="T",1000000000000*VALUE(LEFT(G100,LEN(G100)-1)),IF(RIGHT(G100,1)="M",1000000*VALUE(LEFT(G100,LEN(G100)-1)),IF(RIGHT(G100,1)="B",1000000000*VALUE(LEFT(G100,LEN(G100)-1)),IF(RIGHT(G100,1)="%",0.01*VALUE(LEFT(G100,LEN(G100)-1)),IF(RIGHT(G100,1)="k",1000*VALUE(LEFT(G100,LEN(G100)-1)),VALUE(SUBSTITUTE(G100,",",""))))))))),"N/A")</f>
        <v/>
      </c>
    </row>
    <row r="101" spans="1:60">
      <c s="1" r="A101" t="n">
        <v>5</v>
      </c>
      <c r="B101" t="s">
        <v>173</v>
      </c>
      <c r="C101" t="s">
        <v>3234</v>
      </c>
      <c r="I101">
        <f>IF(AND(K101&gt; J101, L101&gt; K101, M101&gt; L101, N101&gt; M101), "pos_trend", IF(AND(K101&lt; J101, L101&lt; K101, M101&lt; L101, N101&lt; M101), "neg_trend", "N/A"))</f>
        <v/>
      </c>
      <c r="J101">
        <f>IFERROR(IF(TRIM(C101)="-", "N/A", IF(RIGHT(C101,1)=")",IF(RIGHT(C101,2)="T)",-1000000000000*VALUE(MID(C101,2,LEN(C101)-3)),IF(RIGHT(C101,2)="M)",-1000000*VALUE(MID(C101,2,LEN(C101)-3)),IF(RIGHT(C101,2)="B)",-1000000000*VALUE(MID(C101,2,LEN(C101)-3)),IF(RIGHT(C101,2)="k)",-1000*VALUE(MID(C101,2,LEN(C101)-3)),VALUE(SUBSTITUTE(C101,",","")))))),IF(RIGHT(C101,1)="T",1000000000000*VALUE(LEFT(C101,LEN(C101)-1)),IF(RIGHT(C101,1)="M",1000000*VALUE(LEFT(C101,LEN(C101)-1)),IF(RIGHT(C101,1)="B",1000000000*VALUE(LEFT(C101,LEN(C101)-1)),IF(RIGHT(C101,1)="%",0.01*VALUE(LEFT(C101,LEN(C101)-1)),IF(RIGHT(C101,1)="k",1000*VALUE(LEFT(C101,LEN(C101)-1)),VALUE(SUBSTITUTE(C101,",",""))))))))),"N/A")</f>
        <v/>
      </c>
      <c r="K101">
        <f>IFERROR(IF(TRIM(D101)="-", "N/A", IF(RIGHT(D101,1)=")",IF(RIGHT(D101,2)="T)",-1000000000000*VALUE(MID(D101,2,LEN(D101)-3)),IF(RIGHT(D101,2)="M)",-1000000*VALUE(MID(D101,2,LEN(D101)-3)),IF(RIGHT(D101,2)="B)",-1000000000*VALUE(MID(D101,2,LEN(D101)-3)),IF(RIGHT(D101,2)="k)",-1000*VALUE(MID(D101,2,LEN(D101)-3)),VALUE(SUBSTITUTE(D101,",","")))))),IF(RIGHT(D101,1)="T",1000000000000*VALUE(LEFT(D101,LEN(D101)-1)),IF(RIGHT(D101,1)="M",1000000*VALUE(LEFT(D101,LEN(D101)-1)),IF(RIGHT(D101,1)="B",1000000000*VALUE(LEFT(D101,LEN(D101)-1)),IF(RIGHT(D101,1)="%",0.01*VALUE(LEFT(D101,LEN(D101)-1)),IF(RIGHT(D101,1)="k",1000*VALUE(LEFT(D101,LEN(D101)-1)),VALUE(SUBSTITUTE(D101,",",""))))))))),"N/A")</f>
        <v/>
      </c>
      <c r="L101">
        <f>IFERROR(IF(TRIM(E101)="-", "N/A", IF(RIGHT(E101,1)=")",IF(RIGHT(E101,2)="T)",-1000000000000*VALUE(MID(E101,2,LEN(E101)-3)),IF(RIGHT(E101,2)="M)",-1000000*VALUE(MID(E101,2,LEN(E101)-3)),IF(RIGHT(E101,2)="B)",-1000000000*VALUE(MID(E101,2,LEN(E101)-3)),IF(RIGHT(E101,2)="k)",-1000*VALUE(MID(E101,2,LEN(E101)-3)),VALUE(SUBSTITUTE(E101,",","")))))),IF(RIGHT(E101,1)="T",1000000000000*VALUE(LEFT(E101,LEN(E101)-1)),IF(RIGHT(E101,1)="M",1000000*VALUE(LEFT(E101,LEN(E101)-1)),IF(RIGHT(E101,1)="B",1000000000*VALUE(LEFT(E101,LEN(E101)-1)),IF(RIGHT(E101,1)="%",0.01*VALUE(LEFT(E101,LEN(E101)-1)),IF(RIGHT(E101,1)="k",1000*VALUE(LEFT(E101,LEN(E101)-1)),VALUE(SUBSTITUTE(E101,",",""))))))))),"N/A")</f>
        <v/>
      </c>
      <c r="M101">
        <f>IFERROR(IF(TRIM(F101)="-", "N/A", IF(RIGHT(F101,1)=")",IF(RIGHT(F101,2)="T)",-1000000000000*VALUE(MID(F101,2,LEN(F101)-3)),IF(RIGHT(F101,2)="M)",-1000000*VALUE(MID(F101,2,LEN(F101)-3)),IF(RIGHT(F101,2)="B)",-1000000000*VALUE(MID(F101,2,LEN(F101)-3)),IF(RIGHT(F101,2)="k)",-1000*VALUE(MID(F101,2,LEN(F101)-3)),VALUE(SUBSTITUTE(F101,",","")))))),IF(RIGHT(F101,1)="T",1000000000000*VALUE(LEFT(F101,LEN(F101)-1)),IF(RIGHT(F101,1)="M",1000000*VALUE(LEFT(F101,LEN(F101)-1)),IF(RIGHT(F101,1)="B",1000000000*VALUE(LEFT(F101,LEN(F101)-1)),IF(RIGHT(F101,1)="%",0.01*VALUE(LEFT(F101,LEN(F101)-1)),IF(RIGHT(F101,1)="k",1000*VALUE(LEFT(F101,LEN(F101)-1)),VALUE(SUBSTITUTE(F101,",",""))))))))),"N/A")</f>
        <v/>
      </c>
      <c r="N101">
        <f>IFERROR(IF(TRIM(G101)="-", "N/A", IF(RIGHT(G101,1)=")",IF(RIGHT(G101,2)="T)",-1000000000000*VALUE(MID(G101,2,LEN(G101)-3)),IF(RIGHT(G101,2)="M)",-1000000*VALUE(MID(G101,2,LEN(G101)-3)),IF(RIGHT(G101,2)="B)",-1000000000*VALUE(MID(G101,2,LEN(G101)-3)),IF(RIGHT(G101,2)="k)",-1000*VALUE(MID(G101,2,LEN(G101)-3)),VALUE(SUBSTITUTE(G101,",","")))))),IF(RIGHT(G101,1)="T",1000000000000*VALUE(LEFT(G101,LEN(G101)-1)),IF(RIGHT(G101,1)="M",1000000*VALUE(LEFT(G101,LEN(G101)-1)),IF(RIGHT(G101,1)="B",1000000000*VALUE(LEFT(G101,LEN(G101)-1)),IF(RIGHT(G101,1)="%",0.01*VALUE(LEFT(G101,LEN(G101)-1)),IF(RIGHT(G101,1)="k",1000*VALUE(LEFT(G101,LEN(G101)-1)),VALUE(SUBSTITUTE(G101,",",""))))))))),"N/A")</f>
        <v/>
      </c>
    </row>
    <row r="102" spans="1:60">
      <c r="I102">
        <f>IF(AND(K102&gt; J102, L102&gt; K102, M102&gt; L102, N102&gt; M102), "pos_trend", IF(AND(K102&lt; J102, L102&lt; K102, M102&lt; L102, N102&lt; M102), "neg_trend", "N/A"))</f>
        <v/>
      </c>
      <c r="J102">
        <f>IFERROR(IF(TRIM(C102)="-", "N/A", IF(RIGHT(C102,1)=")",IF(RIGHT(C102,2)="T)",-1000000000000*VALUE(MID(C102,2,LEN(C102)-3)),IF(RIGHT(C102,2)="M)",-1000000*VALUE(MID(C102,2,LEN(C102)-3)),IF(RIGHT(C102,2)="B)",-1000000000*VALUE(MID(C102,2,LEN(C102)-3)),IF(RIGHT(C102,2)="k)",-1000*VALUE(MID(C102,2,LEN(C102)-3)),VALUE(SUBSTITUTE(C102,",","")))))),IF(RIGHT(C102,1)="T",1000000000000*VALUE(LEFT(C102,LEN(C102)-1)),IF(RIGHT(C102,1)="M",1000000*VALUE(LEFT(C102,LEN(C102)-1)),IF(RIGHT(C102,1)="B",1000000000*VALUE(LEFT(C102,LEN(C102)-1)),IF(RIGHT(C102,1)="%",0.01*VALUE(LEFT(C102,LEN(C102)-1)),IF(RIGHT(C102,1)="k",1000*VALUE(LEFT(C102,LEN(C102)-1)),VALUE(SUBSTITUTE(C102,",",""))))))))),"N/A")</f>
        <v/>
      </c>
      <c r="K102">
        <f>IFERROR(IF(TRIM(D102)="-", "N/A", IF(RIGHT(D102,1)=")",IF(RIGHT(D102,2)="T)",-1000000000000*VALUE(MID(D102,2,LEN(D102)-3)),IF(RIGHT(D102,2)="M)",-1000000*VALUE(MID(D102,2,LEN(D102)-3)),IF(RIGHT(D102,2)="B)",-1000000000*VALUE(MID(D102,2,LEN(D102)-3)),IF(RIGHT(D102,2)="k)",-1000*VALUE(MID(D102,2,LEN(D102)-3)),VALUE(SUBSTITUTE(D102,",","")))))),IF(RIGHT(D102,1)="T",1000000000000*VALUE(LEFT(D102,LEN(D102)-1)),IF(RIGHT(D102,1)="M",1000000*VALUE(LEFT(D102,LEN(D102)-1)),IF(RIGHT(D102,1)="B",1000000000*VALUE(LEFT(D102,LEN(D102)-1)),IF(RIGHT(D102,1)="%",0.01*VALUE(LEFT(D102,LEN(D102)-1)),IF(RIGHT(D102,1)="k",1000*VALUE(LEFT(D102,LEN(D102)-1)),VALUE(SUBSTITUTE(D102,",",""))))))))),"N/A")</f>
        <v/>
      </c>
      <c r="L102">
        <f>IFERROR(IF(TRIM(E102)="-", "N/A", IF(RIGHT(E102,1)=")",IF(RIGHT(E102,2)="T)",-1000000000000*VALUE(MID(E102,2,LEN(E102)-3)),IF(RIGHT(E102,2)="M)",-1000000*VALUE(MID(E102,2,LEN(E102)-3)),IF(RIGHT(E102,2)="B)",-1000000000*VALUE(MID(E102,2,LEN(E102)-3)),IF(RIGHT(E102,2)="k)",-1000*VALUE(MID(E102,2,LEN(E102)-3)),VALUE(SUBSTITUTE(E102,",","")))))),IF(RIGHT(E102,1)="T",1000000000000*VALUE(LEFT(E102,LEN(E102)-1)),IF(RIGHT(E102,1)="M",1000000*VALUE(LEFT(E102,LEN(E102)-1)),IF(RIGHT(E102,1)="B",1000000000*VALUE(LEFT(E102,LEN(E102)-1)),IF(RIGHT(E102,1)="%",0.01*VALUE(LEFT(E102,LEN(E102)-1)),IF(RIGHT(E102,1)="k",1000*VALUE(LEFT(E102,LEN(E102)-1)),VALUE(SUBSTITUTE(E102,",",""))))))))),"N/A")</f>
        <v/>
      </c>
      <c r="M102">
        <f>IFERROR(IF(TRIM(F102)="-", "N/A", IF(RIGHT(F102,1)=")",IF(RIGHT(F102,2)="T)",-1000000000000*VALUE(MID(F102,2,LEN(F102)-3)),IF(RIGHT(F102,2)="M)",-1000000*VALUE(MID(F102,2,LEN(F102)-3)),IF(RIGHT(F102,2)="B)",-1000000000*VALUE(MID(F102,2,LEN(F102)-3)),IF(RIGHT(F102,2)="k)",-1000*VALUE(MID(F102,2,LEN(F102)-3)),VALUE(SUBSTITUTE(F102,",","")))))),IF(RIGHT(F102,1)="T",1000000000000*VALUE(LEFT(F102,LEN(F102)-1)),IF(RIGHT(F102,1)="M",1000000*VALUE(LEFT(F102,LEN(F102)-1)),IF(RIGHT(F102,1)="B",1000000000*VALUE(LEFT(F102,LEN(F102)-1)),IF(RIGHT(F102,1)="%",0.01*VALUE(LEFT(F102,LEN(F102)-1)),IF(RIGHT(F102,1)="k",1000*VALUE(LEFT(F102,LEN(F102)-1)),VALUE(SUBSTITUTE(F102,",",""))))))))),"N/A")</f>
        <v/>
      </c>
      <c r="N102">
        <f>IFERROR(IF(TRIM(G102)="-", "N/A", IF(RIGHT(G102,1)=")",IF(RIGHT(G102,2)="T)",-1000000000000*VALUE(MID(G102,2,LEN(G102)-3)),IF(RIGHT(G102,2)="M)",-1000000*VALUE(MID(G102,2,LEN(G102)-3)),IF(RIGHT(G102,2)="B)",-1000000000*VALUE(MID(G102,2,LEN(G102)-3)),IF(RIGHT(G102,2)="k)",-1000*VALUE(MID(G102,2,LEN(G102)-3)),VALUE(SUBSTITUTE(G102,",","")))))),IF(RIGHT(G102,1)="T",1000000000000*VALUE(LEFT(G102,LEN(G102)-1)),IF(RIGHT(G102,1)="M",1000000*VALUE(LEFT(G102,LEN(G102)-1)),IF(RIGHT(G102,1)="B",1000000000*VALUE(LEFT(G102,LEN(G102)-1)),IF(RIGHT(G102,1)="%",0.01*VALUE(LEFT(G102,LEN(G102)-1)),IF(RIGHT(G102,1)="k",1000*VALUE(LEFT(G102,LEN(G102)-1)),VALUE(SUBSTITUTE(G102,",",""))))))))),"N/A")</f>
        <v/>
      </c>
    </row>
    <row r="103" spans="1:60">
      <c s="1" r="A103" t="n">
        <v>0</v>
      </c>
      <c r="B103" t="s">
        <v>175</v>
      </c>
      <c r="C103" t="s">
        <v>3235</v>
      </c>
      <c r="I103">
        <f>IF(AND(K103&gt; J103, L103&gt; K103, M103&gt; L103, N103&gt; M103), "pos_trend", IF(AND(K103&lt; J103, L103&lt; K103, M103&lt; L103, N103&lt; M103), "neg_trend", "N/A"))</f>
        <v/>
      </c>
      <c r="J103">
        <f>IFERROR(IF(TRIM(C103)="-", "N/A", IF(RIGHT(C103,1)=")",IF(RIGHT(C103,2)="T)",-1000000000000*VALUE(MID(C103,2,LEN(C103)-3)),IF(RIGHT(C103,2)="M)",-1000000*VALUE(MID(C103,2,LEN(C103)-3)),IF(RIGHT(C103,2)="B)",-1000000000*VALUE(MID(C103,2,LEN(C103)-3)),IF(RIGHT(C103,2)="k)",-1000*VALUE(MID(C103,2,LEN(C103)-3)),VALUE(SUBSTITUTE(C103,",","")))))),IF(RIGHT(C103,1)="T",1000000000000*VALUE(LEFT(C103,LEN(C103)-1)),IF(RIGHT(C103,1)="M",1000000*VALUE(LEFT(C103,LEN(C103)-1)),IF(RIGHT(C103,1)="B",1000000000*VALUE(LEFT(C103,LEN(C103)-1)),IF(RIGHT(C103,1)="%",0.01*VALUE(LEFT(C103,LEN(C103)-1)),IF(RIGHT(C103,1)="k",1000*VALUE(LEFT(C103,LEN(C103)-1)),VALUE(SUBSTITUTE(C103,",",""))))))))),"N/A")</f>
        <v/>
      </c>
      <c r="K103">
        <f>IFERROR(IF(TRIM(D103)="-", "N/A", IF(RIGHT(D103,1)=")",IF(RIGHT(D103,2)="T)",-1000000000000*VALUE(MID(D103,2,LEN(D103)-3)),IF(RIGHT(D103,2)="M)",-1000000*VALUE(MID(D103,2,LEN(D103)-3)),IF(RIGHT(D103,2)="B)",-1000000000*VALUE(MID(D103,2,LEN(D103)-3)),IF(RIGHT(D103,2)="k)",-1000*VALUE(MID(D103,2,LEN(D103)-3)),VALUE(SUBSTITUTE(D103,",","")))))),IF(RIGHT(D103,1)="T",1000000000000*VALUE(LEFT(D103,LEN(D103)-1)),IF(RIGHT(D103,1)="M",1000000*VALUE(LEFT(D103,LEN(D103)-1)),IF(RIGHT(D103,1)="B",1000000000*VALUE(LEFT(D103,LEN(D103)-1)),IF(RIGHT(D103,1)="%",0.01*VALUE(LEFT(D103,LEN(D103)-1)),IF(RIGHT(D103,1)="k",1000*VALUE(LEFT(D103,LEN(D103)-1)),VALUE(SUBSTITUTE(D103,",",""))))))))),"N/A")</f>
        <v/>
      </c>
      <c r="L103">
        <f>IFERROR(IF(TRIM(E103)="-", "N/A", IF(RIGHT(E103,1)=")",IF(RIGHT(E103,2)="T)",-1000000000000*VALUE(MID(E103,2,LEN(E103)-3)),IF(RIGHT(E103,2)="M)",-1000000*VALUE(MID(E103,2,LEN(E103)-3)),IF(RIGHT(E103,2)="B)",-1000000000*VALUE(MID(E103,2,LEN(E103)-3)),IF(RIGHT(E103,2)="k)",-1000*VALUE(MID(E103,2,LEN(E103)-3)),VALUE(SUBSTITUTE(E103,",","")))))),IF(RIGHT(E103,1)="T",1000000000000*VALUE(LEFT(E103,LEN(E103)-1)),IF(RIGHT(E103,1)="M",1000000*VALUE(LEFT(E103,LEN(E103)-1)),IF(RIGHT(E103,1)="B",1000000000*VALUE(LEFT(E103,LEN(E103)-1)),IF(RIGHT(E103,1)="%",0.01*VALUE(LEFT(E103,LEN(E103)-1)),IF(RIGHT(E103,1)="k",1000*VALUE(LEFT(E103,LEN(E103)-1)),VALUE(SUBSTITUTE(E103,",",""))))))))),"N/A")</f>
        <v/>
      </c>
      <c r="M103">
        <f>IFERROR(IF(TRIM(F103)="-", "N/A", IF(RIGHT(F103,1)=")",IF(RIGHT(F103,2)="T)",-1000000000000*VALUE(MID(F103,2,LEN(F103)-3)),IF(RIGHT(F103,2)="M)",-1000000*VALUE(MID(F103,2,LEN(F103)-3)),IF(RIGHT(F103,2)="B)",-1000000000*VALUE(MID(F103,2,LEN(F103)-3)),IF(RIGHT(F103,2)="k)",-1000*VALUE(MID(F103,2,LEN(F103)-3)),VALUE(SUBSTITUTE(F103,",","")))))),IF(RIGHT(F103,1)="T",1000000000000*VALUE(LEFT(F103,LEN(F103)-1)),IF(RIGHT(F103,1)="M",1000000*VALUE(LEFT(F103,LEN(F103)-1)),IF(RIGHT(F103,1)="B",1000000000*VALUE(LEFT(F103,LEN(F103)-1)),IF(RIGHT(F103,1)="%",0.01*VALUE(LEFT(F103,LEN(F103)-1)),IF(RIGHT(F103,1)="k",1000*VALUE(LEFT(F103,LEN(F103)-1)),VALUE(SUBSTITUTE(F103,",",""))))))))),"N/A")</f>
        <v/>
      </c>
      <c r="N103">
        <f>IFERROR(IF(TRIM(G103)="-", "N/A", IF(RIGHT(G103,1)=")",IF(RIGHT(G103,2)="T)",-1000000000000*VALUE(MID(G103,2,LEN(G103)-3)),IF(RIGHT(G103,2)="M)",-1000000*VALUE(MID(G103,2,LEN(G103)-3)),IF(RIGHT(G103,2)="B)",-1000000000*VALUE(MID(G103,2,LEN(G103)-3)),IF(RIGHT(G103,2)="k)",-1000*VALUE(MID(G103,2,LEN(G103)-3)),VALUE(SUBSTITUTE(G103,",","")))))),IF(RIGHT(G103,1)="T",1000000000000*VALUE(LEFT(G103,LEN(G103)-1)),IF(RIGHT(G103,1)="M",1000000*VALUE(LEFT(G103,LEN(G103)-1)),IF(RIGHT(G103,1)="B",1000000000*VALUE(LEFT(G103,LEN(G103)-1)),IF(RIGHT(G103,1)="%",0.01*VALUE(LEFT(G103,LEN(G103)-1)),IF(RIGHT(G103,1)="k",1000*VALUE(LEFT(G103,LEN(G103)-1)),VALUE(SUBSTITUTE(G103,",",""))))))))),"N/A")</f>
        <v/>
      </c>
    </row>
    <row r="104" spans="1:60">
      <c s="1" r="A104" t="n">
        <v>1</v>
      </c>
      <c r="B104" t="s">
        <v>177</v>
      </c>
      <c r="C104" t="s"/>
      <c r="I104">
        <f>IF(AND(K104&gt; J104, L104&gt; K104, M104&gt; L104, N104&gt; M104), "pos_trend", IF(AND(K104&lt; J104, L104&lt; K104, M104&lt; L104, N104&lt; M104), "neg_trend", "N/A"))</f>
        <v/>
      </c>
      <c r="J104">
        <f>IFERROR(IF(TRIM(C104)="-", "N/A", IF(RIGHT(C104,1)=")",IF(RIGHT(C104,2)="T)",-1000000000000*VALUE(MID(C104,2,LEN(C104)-3)),IF(RIGHT(C104,2)="M)",-1000000*VALUE(MID(C104,2,LEN(C104)-3)),IF(RIGHT(C104,2)="B)",-1000000000*VALUE(MID(C104,2,LEN(C104)-3)),IF(RIGHT(C104,2)="k)",-1000*VALUE(MID(C104,2,LEN(C104)-3)),VALUE(SUBSTITUTE(C104,",","")))))),IF(RIGHT(C104,1)="T",1000000000000*VALUE(LEFT(C104,LEN(C104)-1)),IF(RIGHT(C104,1)="M",1000000*VALUE(LEFT(C104,LEN(C104)-1)),IF(RIGHT(C104,1)="B",1000000000*VALUE(LEFT(C104,LEN(C104)-1)),IF(RIGHT(C104,1)="%",0.01*VALUE(LEFT(C104,LEN(C104)-1)),IF(RIGHT(C104,1)="k",1000*VALUE(LEFT(C104,LEN(C104)-1)),VALUE(SUBSTITUTE(C104,",",""))))))))),"N/A")</f>
        <v/>
      </c>
      <c r="K104">
        <f>IFERROR(IF(TRIM(D104)="-", "N/A", IF(RIGHT(D104,1)=")",IF(RIGHT(D104,2)="T)",-1000000000000*VALUE(MID(D104,2,LEN(D104)-3)),IF(RIGHT(D104,2)="M)",-1000000*VALUE(MID(D104,2,LEN(D104)-3)),IF(RIGHT(D104,2)="B)",-1000000000*VALUE(MID(D104,2,LEN(D104)-3)),IF(RIGHT(D104,2)="k)",-1000*VALUE(MID(D104,2,LEN(D104)-3)),VALUE(SUBSTITUTE(D104,",","")))))),IF(RIGHT(D104,1)="T",1000000000000*VALUE(LEFT(D104,LEN(D104)-1)),IF(RIGHT(D104,1)="M",1000000*VALUE(LEFT(D104,LEN(D104)-1)),IF(RIGHT(D104,1)="B",1000000000*VALUE(LEFT(D104,LEN(D104)-1)),IF(RIGHT(D104,1)="%",0.01*VALUE(LEFT(D104,LEN(D104)-1)),IF(RIGHT(D104,1)="k",1000*VALUE(LEFT(D104,LEN(D104)-1)),VALUE(SUBSTITUTE(D104,",",""))))))))),"N/A")</f>
        <v/>
      </c>
      <c r="L104">
        <f>IFERROR(IF(TRIM(E104)="-", "N/A", IF(RIGHT(E104,1)=")",IF(RIGHT(E104,2)="T)",-1000000000000*VALUE(MID(E104,2,LEN(E104)-3)),IF(RIGHT(E104,2)="M)",-1000000*VALUE(MID(E104,2,LEN(E104)-3)),IF(RIGHT(E104,2)="B)",-1000000000*VALUE(MID(E104,2,LEN(E104)-3)),IF(RIGHT(E104,2)="k)",-1000*VALUE(MID(E104,2,LEN(E104)-3)),VALUE(SUBSTITUTE(E104,",","")))))),IF(RIGHT(E104,1)="T",1000000000000*VALUE(LEFT(E104,LEN(E104)-1)),IF(RIGHT(E104,1)="M",1000000*VALUE(LEFT(E104,LEN(E104)-1)),IF(RIGHT(E104,1)="B",1000000000*VALUE(LEFT(E104,LEN(E104)-1)),IF(RIGHT(E104,1)="%",0.01*VALUE(LEFT(E104,LEN(E104)-1)),IF(RIGHT(E104,1)="k",1000*VALUE(LEFT(E104,LEN(E104)-1)),VALUE(SUBSTITUTE(E104,",",""))))))))),"N/A")</f>
        <v/>
      </c>
      <c r="M104">
        <f>IFERROR(IF(TRIM(F104)="-", "N/A", IF(RIGHT(F104,1)=")",IF(RIGHT(F104,2)="T)",-1000000000000*VALUE(MID(F104,2,LEN(F104)-3)),IF(RIGHT(F104,2)="M)",-1000000*VALUE(MID(F104,2,LEN(F104)-3)),IF(RIGHT(F104,2)="B)",-1000000000*VALUE(MID(F104,2,LEN(F104)-3)),IF(RIGHT(F104,2)="k)",-1000*VALUE(MID(F104,2,LEN(F104)-3)),VALUE(SUBSTITUTE(F104,",","")))))),IF(RIGHT(F104,1)="T",1000000000000*VALUE(LEFT(F104,LEN(F104)-1)),IF(RIGHT(F104,1)="M",1000000*VALUE(LEFT(F104,LEN(F104)-1)),IF(RIGHT(F104,1)="B",1000000000*VALUE(LEFT(F104,LEN(F104)-1)),IF(RIGHT(F104,1)="%",0.01*VALUE(LEFT(F104,LEN(F104)-1)),IF(RIGHT(F104,1)="k",1000*VALUE(LEFT(F104,LEN(F104)-1)),VALUE(SUBSTITUTE(F104,",",""))))))))),"N/A")</f>
        <v/>
      </c>
      <c r="N104">
        <f>IFERROR(IF(TRIM(G104)="-", "N/A", IF(RIGHT(G104,1)=")",IF(RIGHT(G104,2)="T)",-1000000000000*VALUE(MID(G104,2,LEN(G104)-3)),IF(RIGHT(G104,2)="M)",-1000000*VALUE(MID(G104,2,LEN(G104)-3)),IF(RIGHT(G104,2)="B)",-1000000000*VALUE(MID(G104,2,LEN(G104)-3)),IF(RIGHT(G104,2)="k)",-1000*VALUE(MID(G104,2,LEN(G104)-3)),VALUE(SUBSTITUTE(G104,",","")))))),IF(RIGHT(G104,1)="T",1000000000000*VALUE(LEFT(G104,LEN(G104)-1)),IF(RIGHT(G104,1)="M",1000000*VALUE(LEFT(G104,LEN(G104)-1)),IF(RIGHT(G104,1)="B",1000000000*VALUE(LEFT(G104,LEN(G104)-1)),IF(RIGHT(G104,1)="%",0.01*VALUE(LEFT(G104,LEN(G104)-1)),IF(RIGHT(G104,1)="k",1000*VALUE(LEFT(G104,LEN(G104)-1)),VALUE(SUBSTITUTE(G104,",",""))))))))),"N/A")</f>
        <v/>
      </c>
    </row>
    <row r="105" spans="1:60">
      <c r="I105">
        <f>IF(AND(K105&gt; J105, L105&gt; K105, M105&gt; L105, N105&gt; M105), "pos_trend", IF(AND(K105&lt; J105, L105&lt; K105, M105&lt; L105, N105&lt; M105), "neg_trend", "N/A"))</f>
        <v/>
      </c>
      <c r="J105">
        <f>IFERROR(IF(TRIM(C105)="-", "N/A", IF(RIGHT(C105,1)=")",IF(RIGHT(C105,2)="T)",-1000000000000*VALUE(MID(C105,2,LEN(C105)-3)),IF(RIGHT(C105,2)="M)",-1000000*VALUE(MID(C105,2,LEN(C105)-3)),IF(RIGHT(C105,2)="B)",-1000000000*VALUE(MID(C105,2,LEN(C105)-3)),IF(RIGHT(C105,2)="k)",-1000*VALUE(MID(C105,2,LEN(C105)-3)),VALUE(SUBSTITUTE(C105,",","")))))),IF(RIGHT(C105,1)="T",1000000000000*VALUE(LEFT(C105,LEN(C105)-1)),IF(RIGHT(C105,1)="M",1000000*VALUE(LEFT(C105,LEN(C105)-1)),IF(RIGHT(C105,1)="B",1000000000*VALUE(LEFT(C105,LEN(C105)-1)),IF(RIGHT(C105,1)="%",0.01*VALUE(LEFT(C105,LEN(C105)-1)),IF(RIGHT(C105,1)="k",1000*VALUE(LEFT(C105,LEN(C105)-1)),VALUE(SUBSTITUTE(C105,",",""))))))))),"N/A")</f>
        <v/>
      </c>
      <c r="K105">
        <f>IFERROR(IF(TRIM(D105)="-", "N/A", IF(RIGHT(D105,1)=")",IF(RIGHT(D105,2)="T)",-1000000000000*VALUE(MID(D105,2,LEN(D105)-3)),IF(RIGHT(D105,2)="M)",-1000000*VALUE(MID(D105,2,LEN(D105)-3)),IF(RIGHT(D105,2)="B)",-1000000000*VALUE(MID(D105,2,LEN(D105)-3)),IF(RIGHT(D105,2)="k)",-1000*VALUE(MID(D105,2,LEN(D105)-3)),VALUE(SUBSTITUTE(D105,",","")))))),IF(RIGHT(D105,1)="T",1000000000000*VALUE(LEFT(D105,LEN(D105)-1)),IF(RIGHT(D105,1)="M",1000000*VALUE(LEFT(D105,LEN(D105)-1)),IF(RIGHT(D105,1)="B",1000000000*VALUE(LEFT(D105,LEN(D105)-1)),IF(RIGHT(D105,1)="%",0.01*VALUE(LEFT(D105,LEN(D105)-1)),IF(RIGHT(D105,1)="k",1000*VALUE(LEFT(D105,LEN(D105)-1)),VALUE(SUBSTITUTE(D105,",",""))))))))),"N/A")</f>
        <v/>
      </c>
      <c r="L105">
        <f>IFERROR(IF(TRIM(E105)="-", "N/A", IF(RIGHT(E105,1)=")",IF(RIGHT(E105,2)="T)",-1000000000000*VALUE(MID(E105,2,LEN(E105)-3)),IF(RIGHT(E105,2)="M)",-1000000*VALUE(MID(E105,2,LEN(E105)-3)),IF(RIGHT(E105,2)="B)",-1000000000*VALUE(MID(E105,2,LEN(E105)-3)),IF(RIGHT(E105,2)="k)",-1000*VALUE(MID(E105,2,LEN(E105)-3)),VALUE(SUBSTITUTE(E105,",","")))))),IF(RIGHT(E105,1)="T",1000000000000*VALUE(LEFT(E105,LEN(E105)-1)),IF(RIGHT(E105,1)="M",1000000*VALUE(LEFT(E105,LEN(E105)-1)),IF(RIGHT(E105,1)="B",1000000000*VALUE(LEFT(E105,LEN(E105)-1)),IF(RIGHT(E105,1)="%",0.01*VALUE(LEFT(E105,LEN(E105)-1)),IF(RIGHT(E105,1)="k",1000*VALUE(LEFT(E105,LEN(E105)-1)),VALUE(SUBSTITUTE(E105,",",""))))))))),"N/A")</f>
        <v/>
      </c>
      <c r="M105">
        <f>IFERROR(IF(TRIM(F105)="-", "N/A", IF(RIGHT(F105,1)=")",IF(RIGHT(F105,2)="T)",-1000000000000*VALUE(MID(F105,2,LEN(F105)-3)),IF(RIGHT(F105,2)="M)",-1000000*VALUE(MID(F105,2,LEN(F105)-3)),IF(RIGHT(F105,2)="B)",-1000000000*VALUE(MID(F105,2,LEN(F105)-3)),IF(RIGHT(F105,2)="k)",-1000*VALUE(MID(F105,2,LEN(F105)-3)),VALUE(SUBSTITUTE(F105,",","")))))),IF(RIGHT(F105,1)="T",1000000000000*VALUE(LEFT(F105,LEN(F105)-1)),IF(RIGHT(F105,1)="M",1000000*VALUE(LEFT(F105,LEN(F105)-1)),IF(RIGHT(F105,1)="B",1000000000*VALUE(LEFT(F105,LEN(F105)-1)),IF(RIGHT(F105,1)="%",0.01*VALUE(LEFT(F105,LEN(F105)-1)),IF(RIGHT(F105,1)="k",1000*VALUE(LEFT(F105,LEN(F105)-1)),VALUE(SUBSTITUTE(F105,",",""))))))))),"N/A")</f>
        <v/>
      </c>
      <c r="N105">
        <f>IFERROR(IF(TRIM(G105)="-", "N/A", IF(RIGHT(G105,1)=")",IF(RIGHT(G105,2)="T)",-1000000000000*VALUE(MID(G105,2,LEN(G105)-3)),IF(RIGHT(G105,2)="M)",-1000000*VALUE(MID(G105,2,LEN(G105)-3)),IF(RIGHT(G105,2)="B)",-1000000000*VALUE(MID(G105,2,LEN(G105)-3)),IF(RIGHT(G105,2)="k)",-1000*VALUE(MID(G105,2,LEN(G105)-3)),VALUE(SUBSTITUTE(G105,",","")))))),IF(RIGHT(G105,1)="T",1000000000000*VALUE(LEFT(G105,LEN(G105)-1)),IF(RIGHT(G105,1)="M",1000000*VALUE(LEFT(G105,LEN(G105)-1)),IF(RIGHT(G105,1)="B",1000000000*VALUE(LEFT(G105,LEN(G105)-1)),IF(RIGHT(G105,1)="%",0.01*VALUE(LEFT(G105,LEN(G105)-1)),IF(RIGHT(G105,1)="k",1000*VALUE(LEFT(G105,LEN(G105)-1)),VALUE(SUBSTITUTE(G105,",",""))))))))),"N/A")</f>
        <v/>
      </c>
    </row>
    <row r="106" spans="1:60">
      <c s="1" r="A106" t="n">
        <v>0</v>
      </c>
      <c r="B106" t="s">
        <v>22</v>
      </c>
      <c r="C106" t="s">
        <v>3181</v>
      </c>
      <c r="I106">
        <f>IF(AND(K106&gt; J106, L106&gt; K106, M106&gt; L106, N106&gt; M106), "pos_trend", IF(AND(K106&lt; J106, L106&lt; K106, M106&lt; L106, N106&lt; M106), "neg_trend", "N/A"))</f>
        <v/>
      </c>
      <c r="J106">
        <f>IFERROR(IF(TRIM(C106)="-", "N/A", IF(RIGHT(C106,1)=")",IF(RIGHT(C106,2)="T)",-1000000000000*VALUE(MID(C106,2,LEN(C106)-3)),IF(RIGHT(C106,2)="M)",-1000000*VALUE(MID(C106,2,LEN(C106)-3)),IF(RIGHT(C106,2)="B)",-1000000000*VALUE(MID(C106,2,LEN(C106)-3)),IF(RIGHT(C106,2)="k)",-1000*VALUE(MID(C106,2,LEN(C106)-3)),VALUE(SUBSTITUTE(C106,",","")))))),IF(RIGHT(C106,1)="T",1000000000000*VALUE(LEFT(C106,LEN(C106)-1)),IF(RIGHT(C106,1)="M",1000000*VALUE(LEFT(C106,LEN(C106)-1)),IF(RIGHT(C106,1)="B",1000000000*VALUE(LEFT(C106,LEN(C106)-1)),IF(RIGHT(C106,1)="%",0.01*VALUE(LEFT(C106,LEN(C106)-1)),IF(RIGHT(C106,1)="k",1000*VALUE(LEFT(C106,LEN(C106)-1)),VALUE(SUBSTITUTE(C106,",",""))))))))),"N/A")</f>
        <v/>
      </c>
      <c r="K106">
        <f>IFERROR(IF(TRIM(D106)="-", "N/A", IF(RIGHT(D106,1)=")",IF(RIGHT(D106,2)="T)",-1000000000000*VALUE(MID(D106,2,LEN(D106)-3)),IF(RIGHT(D106,2)="M)",-1000000*VALUE(MID(D106,2,LEN(D106)-3)),IF(RIGHT(D106,2)="B)",-1000000000*VALUE(MID(D106,2,LEN(D106)-3)),IF(RIGHT(D106,2)="k)",-1000*VALUE(MID(D106,2,LEN(D106)-3)),VALUE(SUBSTITUTE(D106,",","")))))),IF(RIGHT(D106,1)="T",1000000000000*VALUE(LEFT(D106,LEN(D106)-1)),IF(RIGHT(D106,1)="M",1000000*VALUE(LEFT(D106,LEN(D106)-1)),IF(RIGHT(D106,1)="B",1000000000*VALUE(LEFT(D106,LEN(D106)-1)),IF(RIGHT(D106,1)="%",0.01*VALUE(LEFT(D106,LEN(D106)-1)),IF(RIGHT(D106,1)="k",1000*VALUE(LEFT(D106,LEN(D106)-1)),VALUE(SUBSTITUTE(D106,",",""))))))))),"N/A")</f>
        <v/>
      </c>
      <c r="L106">
        <f>IFERROR(IF(TRIM(E106)="-", "N/A", IF(RIGHT(E106,1)=")",IF(RIGHT(E106,2)="T)",-1000000000000*VALUE(MID(E106,2,LEN(E106)-3)),IF(RIGHT(E106,2)="M)",-1000000*VALUE(MID(E106,2,LEN(E106)-3)),IF(RIGHT(E106,2)="B)",-1000000000*VALUE(MID(E106,2,LEN(E106)-3)),IF(RIGHT(E106,2)="k)",-1000*VALUE(MID(E106,2,LEN(E106)-3)),VALUE(SUBSTITUTE(E106,",","")))))),IF(RIGHT(E106,1)="T",1000000000000*VALUE(LEFT(E106,LEN(E106)-1)),IF(RIGHT(E106,1)="M",1000000*VALUE(LEFT(E106,LEN(E106)-1)),IF(RIGHT(E106,1)="B",1000000000*VALUE(LEFT(E106,LEN(E106)-1)),IF(RIGHT(E106,1)="%",0.01*VALUE(LEFT(E106,LEN(E106)-1)),IF(RIGHT(E106,1)="k",1000*VALUE(LEFT(E106,LEN(E106)-1)),VALUE(SUBSTITUTE(E106,",",""))))))))),"N/A")</f>
        <v/>
      </c>
      <c r="M106">
        <f>IFERROR(IF(TRIM(F106)="-", "N/A", IF(RIGHT(F106,1)=")",IF(RIGHT(F106,2)="T)",-1000000000000*VALUE(MID(F106,2,LEN(F106)-3)),IF(RIGHT(F106,2)="M)",-1000000*VALUE(MID(F106,2,LEN(F106)-3)),IF(RIGHT(F106,2)="B)",-1000000000*VALUE(MID(F106,2,LEN(F106)-3)),IF(RIGHT(F106,2)="k)",-1000*VALUE(MID(F106,2,LEN(F106)-3)),VALUE(SUBSTITUTE(F106,",","")))))),IF(RIGHT(F106,1)="T",1000000000000*VALUE(LEFT(F106,LEN(F106)-1)),IF(RIGHT(F106,1)="M",1000000*VALUE(LEFT(F106,LEN(F106)-1)),IF(RIGHT(F106,1)="B",1000000000*VALUE(LEFT(F106,LEN(F106)-1)),IF(RIGHT(F106,1)="%",0.01*VALUE(LEFT(F106,LEN(F106)-1)),IF(RIGHT(F106,1)="k",1000*VALUE(LEFT(F106,LEN(F106)-1)),VALUE(SUBSTITUTE(F106,",",""))))))))),"N/A")</f>
        <v/>
      </c>
      <c r="N106">
        <f>IFERROR(IF(TRIM(G106)="-", "N/A", IF(RIGHT(G106,1)=")",IF(RIGHT(G106,2)="T)",-1000000000000*VALUE(MID(G106,2,LEN(G106)-3)),IF(RIGHT(G106,2)="M)",-1000000*VALUE(MID(G106,2,LEN(G106)-3)),IF(RIGHT(G106,2)="B)",-1000000000*VALUE(MID(G106,2,LEN(G106)-3)),IF(RIGHT(G106,2)="k)",-1000*VALUE(MID(G106,2,LEN(G106)-3)),VALUE(SUBSTITUTE(G106,",","")))))),IF(RIGHT(G106,1)="T",1000000000000*VALUE(LEFT(G106,LEN(G106)-1)),IF(RIGHT(G106,1)="M",1000000*VALUE(LEFT(G106,LEN(G106)-1)),IF(RIGHT(G106,1)="B",1000000000*VALUE(LEFT(G106,LEN(G106)-1)),IF(RIGHT(G106,1)="%",0.01*VALUE(LEFT(G106,LEN(G106)-1)),IF(RIGHT(G106,1)="k",1000*VALUE(LEFT(G106,LEN(G106)-1)),VALUE(SUBSTITUTE(G106,",",""))))))))),"N/A")</f>
        <v/>
      </c>
    </row>
    <row r="107" spans="1:60">
      <c s="1" r="A107" t="n">
        <v>1</v>
      </c>
      <c r="B107" t="s">
        <v>179</v>
      </c>
      <c r="C107" t="s">
        <v>3236</v>
      </c>
      <c r="I107">
        <f>IF(AND(K107&gt; J107, L107&gt; K107, M107&gt; L107, N107&gt; M107), "pos_trend", IF(AND(K107&lt; J107, L107&lt; K107, M107&lt; L107, N107&lt; M107), "neg_trend", "N/A"))</f>
        <v/>
      </c>
      <c r="J107">
        <f>IFERROR(IF(TRIM(C107)="-", "N/A", IF(RIGHT(C107,1)=")",IF(RIGHT(C107,2)="T)",-1000000000000*VALUE(MID(C107,2,LEN(C107)-3)),IF(RIGHT(C107,2)="M)",-1000000*VALUE(MID(C107,2,LEN(C107)-3)),IF(RIGHT(C107,2)="B)",-1000000000*VALUE(MID(C107,2,LEN(C107)-3)),IF(RIGHT(C107,2)="k)",-1000*VALUE(MID(C107,2,LEN(C107)-3)),VALUE(SUBSTITUTE(C107,",","")))))),IF(RIGHT(C107,1)="T",1000000000000*VALUE(LEFT(C107,LEN(C107)-1)),IF(RIGHT(C107,1)="M",1000000*VALUE(LEFT(C107,LEN(C107)-1)),IF(RIGHT(C107,1)="B",1000000000*VALUE(LEFT(C107,LEN(C107)-1)),IF(RIGHT(C107,1)="%",0.01*VALUE(LEFT(C107,LEN(C107)-1)),IF(RIGHT(C107,1)="k",1000*VALUE(LEFT(C107,LEN(C107)-1)),VALUE(SUBSTITUTE(C107,",",""))))))))),"N/A")</f>
        <v/>
      </c>
      <c r="K107">
        <f>IFERROR(IF(TRIM(D107)="-", "N/A", IF(RIGHT(D107,1)=")",IF(RIGHT(D107,2)="T)",-1000000000000*VALUE(MID(D107,2,LEN(D107)-3)),IF(RIGHT(D107,2)="M)",-1000000*VALUE(MID(D107,2,LEN(D107)-3)),IF(RIGHT(D107,2)="B)",-1000000000*VALUE(MID(D107,2,LEN(D107)-3)),IF(RIGHT(D107,2)="k)",-1000*VALUE(MID(D107,2,LEN(D107)-3)),VALUE(SUBSTITUTE(D107,",","")))))),IF(RIGHT(D107,1)="T",1000000000000*VALUE(LEFT(D107,LEN(D107)-1)),IF(RIGHT(D107,1)="M",1000000*VALUE(LEFT(D107,LEN(D107)-1)),IF(RIGHT(D107,1)="B",1000000000*VALUE(LEFT(D107,LEN(D107)-1)),IF(RIGHT(D107,1)="%",0.01*VALUE(LEFT(D107,LEN(D107)-1)),IF(RIGHT(D107,1)="k",1000*VALUE(LEFT(D107,LEN(D107)-1)),VALUE(SUBSTITUTE(D107,",",""))))))))),"N/A")</f>
        <v/>
      </c>
      <c r="L107">
        <f>IFERROR(IF(TRIM(E107)="-", "N/A", IF(RIGHT(E107,1)=")",IF(RIGHT(E107,2)="T)",-1000000000000*VALUE(MID(E107,2,LEN(E107)-3)),IF(RIGHT(E107,2)="M)",-1000000*VALUE(MID(E107,2,LEN(E107)-3)),IF(RIGHT(E107,2)="B)",-1000000000*VALUE(MID(E107,2,LEN(E107)-3)),IF(RIGHT(E107,2)="k)",-1000*VALUE(MID(E107,2,LEN(E107)-3)),VALUE(SUBSTITUTE(E107,",","")))))),IF(RIGHT(E107,1)="T",1000000000000*VALUE(LEFT(E107,LEN(E107)-1)),IF(RIGHT(E107,1)="M",1000000*VALUE(LEFT(E107,LEN(E107)-1)),IF(RIGHT(E107,1)="B",1000000000*VALUE(LEFT(E107,LEN(E107)-1)),IF(RIGHT(E107,1)="%",0.01*VALUE(LEFT(E107,LEN(E107)-1)),IF(RIGHT(E107,1)="k",1000*VALUE(LEFT(E107,LEN(E107)-1)),VALUE(SUBSTITUTE(E107,",",""))))))))),"N/A")</f>
        <v/>
      </c>
      <c r="M107">
        <f>IFERROR(IF(TRIM(F107)="-", "N/A", IF(RIGHT(F107,1)=")",IF(RIGHT(F107,2)="T)",-1000000000000*VALUE(MID(F107,2,LEN(F107)-3)),IF(RIGHT(F107,2)="M)",-1000000*VALUE(MID(F107,2,LEN(F107)-3)),IF(RIGHT(F107,2)="B)",-1000000000*VALUE(MID(F107,2,LEN(F107)-3)),IF(RIGHT(F107,2)="k)",-1000*VALUE(MID(F107,2,LEN(F107)-3)),VALUE(SUBSTITUTE(F107,",","")))))),IF(RIGHT(F107,1)="T",1000000000000*VALUE(LEFT(F107,LEN(F107)-1)),IF(RIGHT(F107,1)="M",1000000*VALUE(LEFT(F107,LEN(F107)-1)),IF(RIGHT(F107,1)="B",1000000000*VALUE(LEFT(F107,LEN(F107)-1)),IF(RIGHT(F107,1)="%",0.01*VALUE(LEFT(F107,LEN(F107)-1)),IF(RIGHT(F107,1)="k",1000*VALUE(LEFT(F107,LEN(F107)-1)),VALUE(SUBSTITUTE(F107,",",""))))))))),"N/A")</f>
        <v/>
      </c>
      <c r="N107">
        <f>IFERROR(IF(TRIM(G107)="-", "N/A", IF(RIGHT(G107,1)=")",IF(RIGHT(G107,2)="T)",-1000000000000*VALUE(MID(G107,2,LEN(G107)-3)),IF(RIGHT(G107,2)="M)",-1000000*VALUE(MID(G107,2,LEN(G107)-3)),IF(RIGHT(G107,2)="B)",-1000000000*VALUE(MID(G107,2,LEN(G107)-3)),IF(RIGHT(G107,2)="k)",-1000*VALUE(MID(G107,2,LEN(G107)-3)),VALUE(SUBSTITUTE(G107,",","")))))),IF(RIGHT(G107,1)="T",1000000000000*VALUE(LEFT(G107,LEN(G107)-1)),IF(RIGHT(G107,1)="M",1000000*VALUE(LEFT(G107,LEN(G107)-1)),IF(RIGHT(G107,1)="B",1000000000*VALUE(LEFT(G107,LEN(G107)-1)),IF(RIGHT(G107,1)="%",0.01*VALUE(LEFT(G107,LEN(G107)-1)),IF(RIGHT(G107,1)="k",1000*VALUE(LEFT(G107,LEN(G107)-1)),VALUE(SUBSTITUTE(G107,",",""))))))))),"N/A")</f>
        <v/>
      </c>
    </row>
    <row r="108" spans="1:60">
      <c s="1" r="A108" t="n">
        <v>2</v>
      </c>
      <c r="B108" t="s">
        <v>181</v>
      </c>
      <c r="C108" t="s">
        <v>182</v>
      </c>
      <c r="I108">
        <f>IF(AND(K108&gt; J108, L108&gt; K108, M108&gt; L108, N108&gt; M108), "pos_trend", IF(AND(K108&lt; J108, L108&lt; K108, M108&lt; L108, N108&lt; M108), "neg_trend", "N/A"))</f>
        <v/>
      </c>
      <c r="J108">
        <f>IFERROR(IF(TRIM(C108)="-", "N/A", IF(RIGHT(C108,1)=")",IF(RIGHT(C108,2)="T)",-1000000000000*VALUE(MID(C108,2,LEN(C108)-3)),IF(RIGHT(C108,2)="M)",-1000000*VALUE(MID(C108,2,LEN(C108)-3)),IF(RIGHT(C108,2)="B)",-1000000000*VALUE(MID(C108,2,LEN(C108)-3)),IF(RIGHT(C108,2)="k)",-1000*VALUE(MID(C108,2,LEN(C108)-3)),VALUE(SUBSTITUTE(C108,",","")))))),IF(RIGHT(C108,1)="T",1000000000000*VALUE(LEFT(C108,LEN(C108)-1)),IF(RIGHT(C108,1)="M",1000000*VALUE(LEFT(C108,LEN(C108)-1)),IF(RIGHT(C108,1)="B",1000000000*VALUE(LEFT(C108,LEN(C108)-1)),IF(RIGHT(C108,1)="%",0.01*VALUE(LEFT(C108,LEN(C108)-1)),IF(RIGHT(C108,1)="k",1000*VALUE(LEFT(C108,LEN(C108)-1)),VALUE(SUBSTITUTE(C108,",",""))))))))),"N/A")</f>
        <v/>
      </c>
      <c r="K108">
        <f>IFERROR(IF(TRIM(D108)="-", "N/A", IF(RIGHT(D108,1)=")",IF(RIGHT(D108,2)="T)",-1000000000000*VALUE(MID(D108,2,LEN(D108)-3)),IF(RIGHT(D108,2)="M)",-1000000*VALUE(MID(D108,2,LEN(D108)-3)),IF(RIGHT(D108,2)="B)",-1000000000*VALUE(MID(D108,2,LEN(D108)-3)),IF(RIGHT(D108,2)="k)",-1000*VALUE(MID(D108,2,LEN(D108)-3)),VALUE(SUBSTITUTE(D108,",","")))))),IF(RIGHT(D108,1)="T",1000000000000*VALUE(LEFT(D108,LEN(D108)-1)),IF(RIGHT(D108,1)="M",1000000*VALUE(LEFT(D108,LEN(D108)-1)),IF(RIGHT(D108,1)="B",1000000000*VALUE(LEFT(D108,LEN(D108)-1)),IF(RIGHT(D108,1)="%",0.01*VALUE(LEFT(D108,LEN(D108)-1)),IF(RIGHT(D108,1)="k",1000*VALUE(LEFT(D108,LEN(D108)-1)),VALUE(SUBSTITUTE(D108,",",""))))))))),"N/A")</f>
        <v/>
      </c>
      <c r="L108">
        <f>IFERROR(IF(TRIM(E108)="-", "N/A", IF(RIGHT(E108,1)=")",IF(RIGHT(E108,2)="T)",-1000000000000*VALUE(MID(E108,2,LEN(E108)-3)),IF(RIGHT(E108,2)="M)",-1000000*VALUE(MID(E108,2,LEN(E108)-3)),IF(RIGHT(E108,2)="B)",-1000000000*VALUE(MID(E108,2,LEN(E108)-3)),IF(RIGHT(E108,2)="k)",-1000*VALUE(MID(E108,2,LEN(E108)-3)),VALUE(SUBSTITUTE(E108,",","")))))),IF(RIGHT(E108,1)="T",1000000000000*VALUE(LEFT(E108,LEN(E108)-1)),IF(RIGHT(E108,1)="M",1000000*VALUE(LEFT(E108,LEN(E108)-1)),IF(RIGHT(E108,1)="B",1000000000*VALUE(LEFT(E108,LEN(E108)-1)),IF(RIGHT(E108,1)="%",0.01*VALUE(LEFT(E108,LEN(E108)-1)),IF(RIGHT(E108,1)="k",1000*VALUE(LEFT(E108,LEN(E108)-1)),VALUE(SUBSTITUTE(E108,",",""))))))))),"N/A")</f>
        <v/>
      </c>
      <c r="M108">
        <f>IFERROR(IF(TRIM(F108)="-", "N/A", IF(RIGHT(F108,1)=")",IF(RIGHT(F108,2)="T)",-1000000000000*VALUE(MID(F108,2,LEN(F108)-3)),IF(RIGHT(F108,2)="M)",-1000000*VALUE(MID(F108,2,LEN(F108)-3)),IF(RIGHT(F108,2)="B)",-1000000000*VALUE(MID(F108,2,LEN(F108)-3)),IF(RIGHT(F108,2)="k)",-1000*VALUE(MID(F108,2,LEN(F108)-3)),VALUE(SUBSTITUTE(F108,",","")))))),IF(RIGHT(F108,1)="T",1000000000000*VALUE(LEFT(F108,LEN(F108)-1)),IF(RIGHT(F108,1)="M",1000000*VALUE(LEFT(F108,LEN(F108)-1)),IF(RIGHT(F108,1)="B",1000000000*VALUE(LEFT(F108,LEN(F108)-1)),IF(RIGHT(F108,1)="%",0.01*VALUE(LEFT(F108,LEN(F108)-1)),IF(RIGHT(F108,1)="k",1000*VALUE(LEFT(F108,LEN(F108)-1)),VALUE(SUBSTITUTE(F108,",",""))))))))),"N/A")</f>
        <v/>
      </c>
      <c r="N108">
        <f>IFERROR(IF(TRIM(G108)="-", "N/A", IF(RIGHT(G108,1)=")",IF(RIGHT(G108,2)="T)",-1000000000000*VALUE(MID(G108,2,LEN(G108)-3)),IF(RIGHT(G108,2)="M)",-1000000*VALUE(MID(G108,2,LEN(G108)-3)),IF(RIGHT(G108,2)="B)",-1000000000*VALUE(MID(G108,2,LEN(G108)-3)),IF(RIGHT(G108,2)="k)",-1000*VALUE(MID(G108,2,LEN(G108)-3)),VALUE(SUBSTITUTE(G108,",","")))))),IF(RIGHT(G108,1)="T",1000000000000*VALUE(LEFT(G108,LEN(G108)-1)),IF(RIGHT(G108,1)="M",1000000*VALUE(LEFT(G108,LEN(G108)-1)),IF(RIGHT(G108,1)="B",1000000000*VALUE(LEFT(G108,LEN(G108)-1)),IF(RIGHT(G108,1)="%",0.01*VALUE(LEFT(G108,LEN(G108)-1)),IF(RIGHT(G108,1)="k",1000*VALUE(LEFT(G108,LEN(G108)-1)),VALUE(SUBSTITUTE(G108,",",""))))))))),"N/A")</f>
        <v/>
      </c>
    </row>
    <row r="109" spans="1:60">
      <c s="1" r="A109" t="n">
        <v>3</v>
      </c>
      <c r="B109" t="s">
        <v>183</v>
      </c>
      <c r="C109" t="s">
        <v>3237</v>
      </c>
      <c r="I109">
        <f>IF(AND(K109&gt; J109, L109&gt; K109, M109&gt; L109, N109&gt; M109), "pos_trend", IF(AND(K109&lt; J109, L109&lt; K109, M109&lt; L109, N109&lt; M109), "neg_trend", "N/A"))</f>
        <v/>
      </c>
      <c r="J109">
        <f>IFERROR(IF(TRIM(C109)="-", "N/A", IF(RIGHT(C109,1)=")",IF(RIGHT(C109,2)="T)",-1000000000000*VALUE(MID(C109,2,LEN(C109)-3)),IF(RIGHT(C109,2)="M)",-1000000*VALUE(MID(C109,2,LEN(C109)-3)),IF(RIGHT(C109,2)="B)",-1000000000*VALUE(MID(C109,2,LEN(C109)-3)),IF(RIGHT(C109,2)="k)",-1000*VALUE(MID(C109,2,LEN(C109)-3)),VALUE(SUBSTITUTE(C109,",","")))))),IF(RIGHT(C109,1)="T",1000000000000*VALUE(LEFT(C109,LEN(C109)-1)),IF(RIGHT(C109,1)="M",1000000*VALUE(LEFT(C109,LEN(C109)-1)),IF(RIGHT(C109,1)="B",1000000000*VALUE(LEFT(C109,LEN(C109)-1)),IF(RIGHT(C109,1)="%",0.01*VALUE(LEFT(C109,LEN(C109)-1)),IF(RIGHT(C109,1)="k",1000*VALUE(LEFT(C109,LEN(C109)-1)),VALUE(SUBSTITUTE(C109,",",""))))))))),"N/A")</f>
        <v/>
      </c>
      <c r="K109">
        <f>IFERROR(IF(TRIM(D109)="-", "N/A", IF(RIGHT(D109,1)=")",IF(RIGHT(D109,2)="T)",-1000000000000*VALUE(MID(D109,2,LEN(D109)-3)),IF(RIGHT(D109,2)="M)",-1000000*VALUE(MID(D109,2,LEN(D109)-3)),IF(RIGHT(D109,2)="B)",-1000000000*VALUE(MID(D109,2,LEN(D109)-3)),IF(RIGHT(D109,2)="k)",-1000*VALUE(MID(D109,2,LEN(D109)-3)),VALUE(SUBSTITUTE(D109,",","")))))),IF(RIGHT(D109,1)="T",1000000000000*VALUE(LEFT(D109,LEN(D109)-1)),IF(RIGHT(D109,1)="M",1000000*VALUE(LEFT(D109,LEN(D109)-1)),IF(RIGHT(D109,1)="B",1000000000*VALUE(LEFT(D109,LEN(D109)-1)),IF(RIGHT(D109,1)="%",0.01*VALUE(LEFT(D109,LEN(D109)-1)),IF(RIGHT(D109,1)="k",1000*VALUE(LEFT(D109,LEN(D109)-1)),VALUE(SUBSTITUTE(D109,",",""))))))))),"N/A")</f>
        <v/>
      </c>
      <c r="L109">
        <f>IFERROR(IF(TRIM(E109)="-", "N/A", IF(RIGHT(E109,1)=")",IF(RIGHT(E109,2)="T)",-1000000000000*VALUE(MID(E109,2,LEN(E109)-3)),IF(RIGHT(E109,2)="M)",-1000000*VALUE(MID(E109,2,LEN(E109)-3)),IF(RIGHT(E109,2)="B)",-1000000000*VALUE(MID(E109,2,LEN(E109)-3)),IF(RIGHT(E109,2)="k)",-1000*VALUE(MID(E109,2,LEN(E109)-3)),VALUE(SUBSTITUTE(E109,",","")))))),IF(RIGHT(E109,1)="T",1000000000000*VALUE(LEFT(E109,LEN(E109)-1)),IF(RIGHT(E109,1)="M",1000000*VALUE(LEFT(E109,LEN(E109)-1)),IF(RIGHT(E109,1)="B",1000000000*VALUE(LEFT(E109,LEN(E109)-1)),IF(RIGHT(E109,1)="%",0.01*VALUE(LEFT(E109,LEN(E109)-1)),IF(RIGHT(E109,1)="k",1000*VALUE(LEFT(E109,LEN(E109)-1)),VALUE(SUBSTITUTE(E109,",",""))))))))),"N/A")</f>
        <v/>
      </c>
      <c r="M109">
        <f>IFERROR(IF(TRIM(F109)="-", "N/A", IF(RIGHT(F109,1)=")",IF(RIGHT(F109,2)="T)",-1000000000000*VALUE(MID(F109,2,LEN(F109)-3)),IF(RIGHT(F109,2)="M)",-1000000*VALUE(MID(F109,2,LEN(F109)-3)),IF(RIGHT(F109,2)="B)",-1000000000*VALUE(MID(F109,2,LEN(F109)-3)),IF(RIGHT(F109,2)="k)",-1000*VALUE(MID(F109,2,LEN(F109)-3)),VALUE(SUBSTITUTE(F109,",","")))))),IF(RIGHT(F109,1)="T",1000000000000*VALUE(LEFT(F109,LEN(F109)-1)),IF(RIGHT(F109,1)="M",1000000*VALUE(LEFT(F109,LEN(F109)-1)),IF(RIGHT(F109,1)="B",1000000000*VALUE(LEFT(F109,LEN(F109)-1)),IF(RIGHT(F109,1)="%",0.01*VALUE(LEFT(F109,LEN(F109)-1)),IF(RIGHT(F109,1)="k",1000*VALUE(LEFT(F109,LEN(F109)-1)),VALUE(SUBSTITUTE(F109,",",""))))))))),"N/A")</f>
        <v/>
      </c>
      <c r="N109">
        <f>IFERROR(IF(TRIM(G109)="-", "N/A", IF(RIGHT(G109,1)=")",IF(RIGHT(G109,2)="T)",-1000000000000*VALUE(MID(G109,2,LEN(G109)-3)),IF(RIGHT(G109,2)="M)",-1000000*VALUE(MID(G109,2,LEN(G109)-3)),IF(RIGHT(G109,2)="B)",-1000000000*VALUE(MID(G109,2,LEN(G109)-3)),IF(RIGHT(G109,2)="k)",-1000*VALUE(MID(G109,2,LEN(G109)-3)),VALUE(SUBSTITUTE(G109,",","")))))),IF(RIGHT(G109,1)="T",1000000000000*VALUE(LEFT(G109,LEN(G109)-1)),IF(RIGHT(G109,1)="M",1000000*VALUE(LEFT(G109,LEN(G109)-1)),IF(RIGHT(G109,1)="B",1000000000*VALUE(LEFT(G109,LEN(G109)-1)),IF(RIGHT(G109,1)="%",0.01*VALUE(LEFT(G109,LEN(G109)-1)),IF(RIGHT(G109,1)="k",1000*VALUE(LEFT(G109,LEN(G109)-1)),VALUE(SUBSTITUTE(G109,",",""))))))))),"N/A")</f>
        <v/>
      </c>
    </row>
    <row r="110" spans="1:60">
      <c s="1" r="A110" t="n">
        <v>4</v>
      </c>
      <c r="B110" t="s">
        <v>185</v>
      </c>
      <c r="C110" t="s">
        <v>3238</v>
      </c>
      <c r="I110">
        <f>IF(AND(K110&gt; J110, L110&gt; K110, M110&gt; L110, N110&gt; M110), "pos_trend", IF(AND(K110&lt; J110, L110&lt; K110, M110&lt; L110, N110&lt; M110), "neg_trend", "N/A"))</f>
        <v/>
      </c>
      <c r="J110">
        <f>IFERROR(IF(TRIM(C110)="-", "N/A", IF(RIGHT(C110,1)=")",IF(RIGHT(C110,2)="T)",-1000000000000*VALUE(MID(C110,2,LEN(C110)-3)),IF(RIGHT(C110,2)="M)",-1000000*VALUE(MID(C110,2,LEN(C110)-3)),IF(RIGHT(C110,2)="B)",-1000000000*VALUE(MID(C110,2,LEN(C110)-3)),IF(RIGHT(C110,2)="k)",-1000*VALUE(MID(C110,2,LEN(C110)-3)),VALUE(SUBSTITUTE(C110,",","")))))),IF(RIGHT(C110,1)="T",1000000000000*VALUE(LEFT(C110,LEN(C110)-1)),IF(RIGHT(C110,1)="M",1000000*VALUE(LEFT(C110,LEN(C110)-1)),IF(RIGHT(C110,1)="B",1000000000*VALUE(LEFT(C110,LEN(C110)-1)),IF(RIGHT(C110,1)="%",0.01*VALUE(LEFT(C110,LEN(C110)-1)),IF(RIGHT(C110,1)="k",1000*VALUE(LEFT(C110,LEN(C110)-1)),VALUE(SUBSTITUTE(C110,",",""))))))))),"N/A")</f>
        <v/>
      </c>
      <c r="K110">
        <f>IFERROR(IF(TRIM(D110)="-", "N/A", IF(RIGHT(D110,1)=")",IF(RIGHT(D110,2)="T)",-1000000000000*VALUE(MID(D110,2,LEN(D110)-3)),IF(RIGHT(D110,2)="M)",-1000000*VALUE(MID(D110,2,LEN(D110)-3)),IF(RIGHT(D110,2)="B)",-1000000000*VALUE(MID(D110,2,LEN(D110)-3)),IF(RIGHT(D110,2)="k)",-1000*VALUE(MID(D110,2,LEN(D110)-3)),VALUE(SUBSTITUTE(D110,",","")))))),IF(RIGHT(D110,1)="T",1000000000000*VALUE(LEFT(D110,LEN(D110)-1)),IF(RIGHT(D110,1)="M",1000000*VALUE(LEFT(D110,LEN(D110)-1)),IF(RIGHT(D110,1)="B",1000000000*VALUE(LEFT(D110,LEN(D110)-1)),IF(RIGHT(D110,1)="%",0.01*VALUE(LEFT(D110,LEN(D110)-1)),IF(RIGHT(D110,1)="k",1000*VALUE(LEFT(D110,LEN(D110)-1)),VALUE(SUBSTITUTE(D110,",",""))))))))),"N/A")</f>
        <v/>
      </c>
      <c r="L110">
        <f>IFERROR(IF(TRIM(E110)="-", "N/A", IF(RIGHT(E110,1)=")",IF(RIGHT(E110,2)="T)",-1000000000000*VALUE(MID(E110,2,LEN(E110)-3)),IF(RIGHT(E110,2)="M)",-1000000*VALUE(MID(E110,2,LEN(E110)-3)),IF(RIGHT(E110,2)="B)",-1000000000*VALUE(MID(E110,2,LEN(E110)-3)),IF(RIGHT(E110,2)="k)",-1000*VALUE(MID(E110,2,LEN(E110)-3)),VALUE(SUBSTITUTE(E110,",","")))))),IF(RIGHT(E110,1)="T",1000000000000*VALUE(LEFT(E110,LEN(E110)-1)),IF(RIGHT(E110,1)="M",1000000*VALUE(LEFT(E110,LEN(E110)-1)),IF(RIGHT(E110,1)="B",1000000000*VALUE(LEFT(E110,LEN(E110)-1)),IF(RIGHT(E110,1)="%",0.01*VALUE(LEFT(E110,LEN(E110)-1)),IF(RIGHT(E110,1)="k",1000*VALUE(LEFT(E110,LEN(E110)-1)),VALUE(SUBSTITUTE(E110,",",""))))))))),"N/A")</f>
        <v/>
      </c>
      <c r="M110">
        <f>IFERROR(IF(TRIM(F110)="-", "N/A", IF(RIGHT(F110,1)=")",IF(RIGHT(F110,2)="T)",-1000000000000*VALUE(MID(F110,2,LEN(F110)-3)),IF(RIGHT(F110,2)="M)",-1000000*VALUE(MID(F110,2,LEN(F110)-3)),IF(RIGHT(F110,2)="B)",-1000000000*VALUE(MID(F110,2,LEN(F110)-3)),IF(RIGHT(F110,2)="k)",-1000*VALUE(MID(F110,2,LEN(F110)-3)),VALUE(SUBSTITUTE(F110,",","")))))),IF(RIGHT(F110,1)="T",1000000000000*VALUE(LEFT(F110,LEN(F110)-1)),IF(RIGHT(F110,1)="M",1000000*VALUE(LEFT(F110,LEN(F110)-1)),IF(RIGHT(F110,1)="B",1000000000*VALUE(LEFT(F110,LEN(F110)-1)),IF(RIGHT(F110,1)="%",0.01*VALUE(LEFT(F110,LEN(F110)-1)),IF(RIGHT(F110,1)="k",1000*VALUE(LEFT(F110,LEN(F110)-1)),VALUE(SUBSTITUTE(F110,",",""))))))))),"N/A")</f>
        <v/>
      </c>
      <c r="N110">
        <f>IFERROR(IF(TRIM(G110)="-", "N/A", IF(RIGHT(G110,1)=")",IF(RIGHT(G110,2)="T)",-1000000000000*VALUE(MID(G110,2,LEN(G110)-3)),IF(RIGHT(G110,2)="M)",-1000000*VALUE(MID(G110,2,LEN(G110)-3)),IF(RIGHT(G110,2)="B)",-1000000000*VALUE(MID(G110,2,LEN(G110)-3)),IF(RIGHT(G110,2)="k)",-1000*VALUE(MID(G110,2,LEN(G110)-3)),VALUE(SUBSTITUTE(G110,",","")))))),IF(RIGHT(G110,1)="T",1000000000000*VALUE(LEFT(G110,LEN(G110)-1)),IF(RIGHT(G110,1)="M",1000000*VALUE(LEFT(G110,LEN(G110)-1)),IF(RIGHT(G110,1)="B",1000000000*VALUE(LEFT(G110,LEN(G110)-1)),IF(RIGHT(G110,1)="%",0.01*VALUE(LEFT(G110,LEN(G110)-1)),IF(RIGHT(G110,1)="k",1000*VALUE(LEFT(G110,LEN(G110)-1)),VALUE(SUBSTITUTE(G110,",",""))))))))),"N/A")</f>
        <v/>
      </c>
    </row>
    <row r="111" spans="1:60">
      <c s="1" r="A111" t="n">
        <v>5</v>
      </c>
      <c r="B111" t="s">
        <v>187</v>
      </c>
      <c r="C111" t="s">
        <v>3239</v>
      </c>
      <c r="I111">
        <f>IF(AND(K111&gt; J111, L111&gt; K111, M111&gt; L111, N111&gt; M111), "pos_trend", IF(AND(K111&lt; J111, L111&lt; K111, M111&lt; L111, N111&lt; M111), "neg_trend", "N/A"))</f>
        <v/>
      </c>
      <c r="J111">
        <f>IFERROR(IF(TRIM(C111)="-", "N/A", IF(RIGHT(C111,1)=")",IF(RIGHT(C111,2)="T)",-1000000000000*VALUE(MID(C111,2,LEN(C111)-3)),IF(RIGHT(C111,2)="M)",-1000000*VALUE(MID(C111,2,LEN(C111)-3)),IF(RIGHT(C111,2)="B)",-1000000000*VALUE(MID(C111,2,LEN(C111)-3)),IF(RIGHT(C111,2)="k)",-1000*VALUE(MID(C111,2,LEN(C111)-3)),VALUE(SUBSTITUTE(C111,",","")))))),IF(RIGHT(C111,1)="T",1000000000000*VALUE(LEFT(C111,LEN(C111)-1)),IF(RIGHT(C111,1)="M",1000000*VALUE(LEFT(C111,LEN(C111)-1)),IF(RIGHT(C111,1)="B",1000000000*VALUE(LEFT(C111,LEN(C111)-1)),IF(RIGHT(C111,1)="%",0.01*VALUE(LEFT(C111,LEN(C111)-1)),IF(RIGHT(C111,1)="k",1000*VALUE(LEFT(C111,LEN(C111)-1)),VALUE(SUBSTITUTE(C111,",",""))))))))),"N/A")</f>
        <v/>
      </c>
      <c r="K111">
        <f>IFERROR(IF(TRIM(D111)="-", "N/A", IF(RIGHT(D111,1)=")",IF(RIGHT(D111,2)="T)",-1000000000000*VALUE(MID(D111,2,LEN(D111)-3)),IF(RIGHT(D111,2)="M)",-1000000*VALUE(MID(D111,2,LEN(D111)-3)),IF(RIGHT(D111,2)="B)",-1000000000*VALUE(MID(D111,2,LEN(D111)-3)),IF(RIGHT(D111,2)="k)",-1000*VALUE(MID(D111,2,LEN(D111)-3)),VALUE(SUBSTITUTE(D111,",","")))))),IF(RIGHT(D111,1)="T",1000000000000*VALUE(LEFT(D111,LEN(D111)-1)),IF(RIGHT(D111,1)="M",1000000*VALUE(LEFT(D111,LEN(D111)-1)),IF(RIGHT(D111,1)="B",1000000000*VALUE(LEFT(D111,LEN(D111)-1)),IF(RIGHT(D111,1)="%",0.01*VALUE(LEFT(D111,LEN(D111)-1)),IF(RIGHT(D111,1)="k",1000*VALUE(LEFT(D111,LEN(D111)-1)),VALUE(SUBSTITUTE(D111,",",""))))))))),"N/A")</f>
        <v/>
      </c>
      <c r="L111">
        <f>IFERROR(IF(TRIM(E111)="-", "N/A", IF(RIGHT(E111,1)=")",IF(RIGHT(E111,2)="T)",-1000000000000*VALUE(MID(E111,2,LEN(E111)-3)),IF(RIGHT(E111,2)="M)",-1000000*VALUE(MID(E111,2,LEN(E111)-3)),IF(RIGHT(E111,2)="B)",-1000000000*VALUE(MID(E111,2,LEN(E111)-3)),IF(RIGHT(E111,2)="k)",-1000*VALUE(MID(E111,2,LEN(E111)-3)),VALUE(SUBSTITUTE(E111,",","")))))),IF(RIGHT(E111,1)="T",1000000000000*VALUE(LEFT(E111,LEN(E111)-1)),IF(RIGHT(E111,1)="M",1000000*VALUE(LEFT(E111,LEN(E111)-1)),IF(RIGHT(E111,1)="B",1000000000*VALUE(LEFT(E111,LEN(E111)-1)),IF(RIGHT(E111,1)="%",0.01*VALUE(LEFT(E111,LEN(E111)-1)),IF(RIGHT(E111,1)="k",1000*VALUE(LEFT(E111,LEN(E111)-1)),VALUE(SUBSTITUTE(E111,",",""))))))))),"N/A")</f>
        <v/>
      </c>
      <c r="M111">
        <f>IFERROR(IF(TRIM(F111)="-", "N/A", IF(RIGHT(F111,1)=")",IF(RIGHT(F111,2)="T)",-1000000000000*VALUE(MID(F111,2,LEN(F111)-3)),IF(RIGHT(F111,2)="M)",-1000000*VALUE(MID(F111,2,LEN(F111)-3)),IF(RIGHT(F111,2)="B)",-1000000000*VALUE(MID(F111,2,LEN(F111)-3)),IF(RIGHT(F111,2)="k)",-1000*VALUE(MID(F111,2,LEN(F111)-3)),VALUE(SUBSTITUTE(F111,",","")))))),IF(RIGHT(F111,1)="T",1000000000000*VALUE(LEFT(F111,LEN(F111)-1)),IF(RIGHT(F111,1)="M",1000000*VALUE(LEFT(F111,LEN(F111)-1)),IF(RIGHT(F111,1)="B",1000000000*VALUE(LEFT(F111,LEN(F111)-1)),IF(RIGHT(F111,1)="%",0.01*VALUE(LEFT(F111,LEN(F111)-1)),IF(RIGHT(F111,1)="k",1000*VALUE(LEFT(F111,LEN(F111)-1)),VALUE(SUBSTITUTE(F111,",",""))))))))),"N/A")</f>
        <v/>
      </c>
      <c r="N111">
        <f>IFERROR(IF(TRIM(G111)="-", "N/A", IF(RIGHT(G111,1)=")",IF(RIGHT(G111,2)="T)",-1000000000000*VALUE(MID(G111,2,LEN(G111)-3)),IF(RIGHT(G111,2)="M)",-1000000*VALUE(MID(G111,2,LEN(G111)-3)),IF(RIGHT(G111,2)="B)",-1000000000*VALUE(MID(G111,2,LEN(G111)-3)),IF(RIGHT(G111,2)="k)",-1000*VALUE(MID(G111,2,LEN(G111)-3)),VALUE(SUBSTITUTE(G111,",","")))))),IF(RIGHT(G111,1)="T",1000000000000*VALUE(LEFT(G111,LEN(G111)-1)),IF(RIGHT(G111,1)="M",1000000*VALUE(LEFT(G111,LEN(G111)-1)),IF(RIGHT(G111,1)="B",1000000000*VALUE(LEFT(G111,LEN(G111)-1)),IF(RIGHT(G111,1)="%",0.01*VALUE(LEFT(G111,LEN(G111)-1)),IF(RIGHT(G111,1)="k",1000*VALUE(LEFT(G111,LEN(G111)-1)),VALUE(SUBSTITUTE(G111,",",""))))))))),"N/A")</f>
        <v/>
      </c>
    </row>
    <row r="112" spans="1:60">
      <c s="1" r="A112" t="n">
        <v>6</v>
      </c>
      <c r="B112" t="s">
        <v>189</v>
      </c>
      <c r="C112" t="s">
        <v>3240</v>
      </c>
      <c r="I112">
        <f>IF(AND(K112&gt; J112, L112&gt; K112, M112&gt; L112, N112&gt; M112), "pos_trend", IF(AND(K112&lt; J112, L112&lt; K112, M112&lt; L112, N112&lt; M112), "neg_trend", "N/A"))</f>
        <v/>
      </c>
      <c r="J112">
        <f>IFERROR(IF(TRIM(C112)="-", "N/A", IF(RIGHT(C112,1)=")",IF(RIGHT(C112,2)="T)",-1000000000000*VALUE(MID(C112,2,LEN(C112)-3)),IF(RIGHT(C112,2)="M)",-1000000*VALUE(MID(C112,2,LEN(C112)-3)),IF(RIGHT(C112,2)="B)",-1000000000*VALUE(MID(C112,2,LEN(C112)-3)),IF(RIGHT(C112,2)="k)",-1000*VALUE(MID(C112,2,LEN(C112)-3)),VALUE(SUBSTITUTE(C112,",","")))))),IF(RIGHT(C112,1)="T",1000000000000*VALUE(LEFT(C112,LEN(C112)-1)),IF(RIGHT(C112,1)="M",1000000*VALUE(LEFT(C112,LEN(C112)-1)),IF(RIGHT(C112,1)="B",1000000000*VALUE(LEFT(C112,LEN(C112)-1)),IF(RIGHT(C112,1)="%",0.01*VALUE(LEFT(C112,LEN(C112)-1)),IF(RIGHT(C112,1)="k",1000*VALUE(LEFT(C112,LEN(C112)-1)),VALUE(SUBSTITUTE(C112,",",""))))))))),"N/A")</f>
        <v/>
      </c>
      <c r="K112">
        <f>IFERROR(IF(TRIM(D112)="-", "N/A", IF(RIGHT(D112,1)=")",IF(RIGHT(D112,2)="T)",-1000000000000*VALUE(MID(D112,2,LEN(D112)-3)),IF(RIGHT(D112,2)="M)",-1000000*VALUE(MID(D112,2,LEN(D112)-3)),IF(RIGHT(D112,2)="B)",-1000000000*VALUE(MID(D112,2,LEN(D112)-3)),IF(RIGHT(D112,2)="k)",-1000*VALUE(MID(D112,2,LEN(D112)-3)),VALUE(SUBSTITUTE(D112,",","")))))),IF(RIGHT(D112,1)="T",1000000000000*VALUE(LEFT(D112,LEN(D112)-1)),IF(RIGHT(D112,1)="M",1000000*VALUE(LEFT(D112,LEN(D112)-1)),IF(RIGHT(D112,1)="B",1000000000*VALUE(LEFT(D112,LEN(D112)-1)),IF(RIGHT(D112,1)="%",0.01*VALUE(LEFT(D112,LEN(D112)-1)),IF(RIGHT(D112,1)="k",1000*VALUE(LEFT(D112,LEN(D112)-1)),VALUE(SUBSTITUTE(D112,",",""))))))))),"N/A")</f>
        <v/>
      </c>
      <c r="L112">
        <f>IFERROR(IF(TRIM(E112)="-", "N/A", IF(RIGHT(E112,1)=")",IF(RIGHT(E112,2)="T)",-1000000000000*VALUE(MID(E112,2,LEN(E112)-3)),IF(RIGHT(E112,2)="M)",-1000000*VALUE(MID(E112,2,LEN(E112)-3)),IF(RIGHT(E112,2)="B)",-1000000000*VALUE(MID(E112,2,LEN(E112)-3)),IF(RIGHT(E112,2)="k)",-1000*VALUE(MID(E112,2,LEN(E112)-3)),VALUE(SUBSTITUTE(E112,",","")))))),IF(RIGHT(E112,1)="T",1000000000000*VALUE(LEFT(E112,LEN(E112)-1)),IF(RIGHT(E112,1)="M",1000000*VALUE(LEFT(E112,LEN(E112)-1)),IF(RIGHT(E112,1)="B",1000000000*VALUE(LEFT(E112,LEN(E112)-1)),IF(RIGHT(E112,1)="%",0.01*VALUE(LEFT(E112,LEN(E112)-1)),IF(RIGHT(E112,1)="k",1000*VALUE(LEFT(E112,LEN(E112)-1)),VALUE(SUBSTITUTE(E112,",",""))))))))),"N/A")</f>
        <v/>
      </c>
      <c r="M112">
        <f>IFERROR(IF(TRIM(F112)="-", "N/A", IF(RIGHT(F112,1)=")",IF(RIGHT(F112,2)="T)",-1000000000000*VALUE(MID(F112,2,LEN(F112)-3)),IF(RIGHT(F112,2)="M)",-1000000*VALUE(MID(F112,2,LEN(F112)-3)),IF(RIGHT(F112,2)="B)",-1000000000*VALUE(MID(F112,2,LEN(F112)-3)),IF(RIGHT(F112,2)="k)",-1000*VALUE(MID(F112,2,LEN(F112)-3)),VALUE(SUBSTITUTE(F112,",","")))))),IF(RIGHT(F112,1)="T",1000000000000*VALUE(LEFT(F112,LEN(F112)-1)),IF(RIGHT(F112,1)="M",1000000*VALUE(LEFT(F112,LEN(F112)-1)),IF(RIGHT(F112,1)="B",1000000000*VALUE(LEFT(F112,LEN(F112)-1)),IF(RIGHT(F112,1)="%",0.01*VALUE(LEFT(F112,LEN(F112)-1)),IF(RIGHT(F112,1)="k",1000*VALUE(LEFT(F112,LEN(F112)-1)),VALUE(SUBSTITUTE(F112,",",""))))))))),"N/A")</f>
        <v/>
      </c>
      <c r="N112">
        <f>IFERROR(IF(TRIM(G112)="-", "N/A", IF(RIGHT(G112,1)=")",IF(RIGHT(G112,2)="T)",-1000000000000*VALUE(MID(G112,2,LEN(G112)-3)),IF(RIGHT(G112,2)="M)",-1000000*VALUE(MID(G112,2,LEN(G112)-3)),IF(RIGHT(G112,2)="B)",-1000000000*VALUE(MID(G112,2,LEN(G112)-3)),IF(RIGHT(G112,2)="k)",-1000*VALUE(MID(G112,2,LEN(G112)-3)),VALUE(SUBSTITUTE(G112,",","")))))),IF(RIGHT(G112,1)="T",1000000000000*VALUE(LEFT(G112,LEN(G112)-1)),IF(RIGHT(G112,1)="M",1000000*VALUE(LEFT(G112,LEN(G112)-1)),IF(RIGHT(G112,1)="B",1000000000*VALUE(LEFT(G112,LEN(G112)-1)),IF(RIGHT(G112,1)="%",0.01*VALUE(LEFT(G112,LEN(G112)-1)),IF(RIGHT(G112,1)="k",1000*VALUE(LEFT(G112,LEN(G112)-1)),VALUE(SUBSTITUTE(G112,",",""))))))))),"N/A")</f>
        <v/>
      </c>
    </row>
    <row r="113" spans="1:60">
      <c r="I113">
        <f>IF(AND(K113&gt; J113, L113&gt; K113, M113&gt; L113, N113&gt; M113), "pos_trend", IF(AND(K113&lt; J113, L113&lt; K113, M113&lt; L113, N113&lt; M113), "neg_trend", "N/A"))</f>
        <v/>
      </c>
      <c r="J113">
        <f>IFERROR(IF(TRIM(C113)="-", "N/A", IF(RIGHT(C113,1)=")",IF(RIGHT(C113,2)="T)",-1000000000000*VALUE(MID(C113,2,LEN(C113)-3)),IF(RIGHT(C113,2)="M)",-1000000*VALUE(MID(C113,2,LEN(C113)-3)),IF(RIGHT(C113,2)="B)",-1000000000*VALUE(MID(C113,2,LEN(C113)-3)),IF(RIGHT(C113,2)="k)",-1000*VALUE(MID(C113,2,LEN(C113)-3)),VALUE(SUBSTITUTE(C113,",","")))))),IF(RIGHT(C113,1)="T",1000000000000*VALUE(LEFT(C113,LEN(C113)-1)),IF(RIGHT(C113,1)="M",1000000*VALUE(LEFT(C113,LEN(C113)-1)),IF(RIGHT(C113,1)="B",1000000000*VALUE(LEFT(C113,LEN(C113)-1)),IF(RIGHT(C113,1)="%",0.01*VALUE(LEFT(C113,LEN(C113)-1)),IF(RIGHT(C113,1)="k",1000*VALUE(LEFT(C113,LEN(C113)-1)),VALUE(SUBSTITUTE(C113,",",""))))))))),"N/A")</f>
        <v/>
      </c>
      <c r="K113">
        <f>IFERROR(IF(TRIM(D113)="-", "N/A", IF(RIGHT(D113,1)=")",IF(RIGHT(D113,2)="T)",-1000000000000*VALUE(MID(D113,2,LEN(D113)-3)),IF(RIGHT(D113,2)="M)",-1000000*VALUE(MID(D113,2,LEN(D113)-3)),IF(RIGHT(D113,2)="B)",-1000000000*VALUE(MID(D113,2,LEN(D113)-3)),IF(RIGHT(D113,2)="k)",-1000*VALUE(MID(D113,2,LEN(D113)-3)),VALUE(SUBSTITUTE(D113,",","")))))),IF(RIGHT(D113,1)="T",1000000000000*VALUE(LEFT(D113,LEN(D113)-1)),IF(RIGHT(D113,1)="M",1000000*VALUE(LEFT(D113,LEN(D113)-1)),IF(RIGHT(D113,1)="B",1000000000*VALUE(LEFT(D113,LEN(D113)-1)),IF(RIGHT(D113,1)="%",0.01*VALUE(LEFT(D113,LEN(D113)-1)),IF(RIGHT(D113,1)="k",1000*VALUE(LEFT(D113,LEN(D113)-1)),VALUE(SUBSTITUTE(D113,",",""))))))))),"N/A")</f>
        <v/>
      </c>
      <c r="L113">
        <f>IFERROR(IF(TRIM(E113)="-", "N/A", IF(RIGHT(E113,1)=")",IF(RIGHT(E113,2)="T)",-1000000000000*VALUE(MID(E113,2,LEN(E113)-3)),IF(RIGHT(E113,2)="M)",-1000000*VALUE(MID(E113,2,LEN(E113)-3)),IF(RIGHT(E113,2)="B)",-1000000000*VALUE(MID(E113,2,LEN(E113)-3)),IF(RIGHT(E113,2)="k)",-1000*VALUE(MID(E113,2,LEN(E113)-3)),VALUE(SUBSTITUTE(E113,",","")))))),IF(RIGHT(E113,1)="T",1000000000000*VALUE(LEFT(E113,LEN(E113)-1)),IF(RIGHT(E113,1)="M",1000000*VALUE(LEFT(E113,LEN(E113)-1)),IF(RIGHT(E113,1)="B",1000000000*VALUE(LEFT(E113,LEN(E113)-1)),IF(RIGHT(E113,1)="%",0.01*VALUE(LEFT(E113,LEN(E113)-1)),IF(RIGHT(E113,1)="k",1000*VALUE(LEFT(E113,LEN(E113)-1)),VALUE(SUBSTITUTE(E113,",",""))))))))),"N/A")</f>
        <v/>
      </c>
      <c r="M113">
        <f>IFERROR(IF(TRIM(F113)="-", "N/A", IF(RIGHT(F113,1)=")",IF(RIGHT(F113,2)="T)",-1000000000000*VALUE(MID(F113,2,LEN(F113)-3)),IF(RIGHT(F113,2)="M)",-1000000*VALUE(MID(F113,2,LEN(F113)-3)),IF(RIGHT(F113,2)="B)",-1000000000*VALUE(MID(F113,2,LEN(F113)-3)),IF(RIGHT(F113,2)="k)",-1000*VALUE(MID(F113,2,LEN(F113)-3)),VALUE(SUBSTITUTE(F113,",","")))))),IF(RIGHT(F113,1)="T",1000000000000*VALUE(LEFT(F113,LEN(F113)-1)),IF(RIGHT(F113,1)="M",1000000*VALUE(LEFT(F113,LEN(F113)-1)),IF(RIGHT(F113,1)="B",1000000000*VALUE(LEFT(F113,LEN(F113)-1)),IF(RIGHT(F113,1)="%",0.01*VALUE(LEFT(F113,LEN(F113)-1)),IF(RIGHT(F113,1)="k",1000*VALUE(LEFT(F113,LEN(F113)-1)),VALUE(SUBSTITUTE(F113,",",""))))))))),"N/A")</f>
        <v/>
      </c>
      <c r="N113">
        <f>IFERROR(IF(TRIM(G113)="-", "N/A", IF(RIGHT(G113,1)=")",IF(RIGHT(G113,2)="T)",-1000000000000*VALUE(MID(G113,2,LEN(G113)-3)),IF(RIGHT(G113,2)="M)",-1000000*VALUE(MID(G113,2,LEN(G113)-3)),IF(RIGHT(G113,2)="B)",-1000000000*VALUE(MID(G113,2,LEN(G113)-3)),IF(RIGHT(G113,2)="k)",-1000*VALUE(MID(G113,2,LEN(G113)-3)),VALUE(SUBSTITUTE(G113,",","")))))),IF(RIGHT(G113,1)="T",1000000000000*VALUE(LEFT(G113,LEN(G113)-1)),IF(RIGHT(G113,1)="M",1000000*VALUE(LEFT(G113,LEN(G113)-1)),IF(RIGHT(G113,1)="B",1000000000*VALUE(LEFT(G113,LEN(G113)-1)),IF(RIGHT(G113,1)="%",0.01*VALUE(LEFT(G113,LEN(G113)-1)),IF(RIGHT(G113,1)="k",1000*VALUE(LEFT(G113,LEN(G113)-1)),VALUE(SUBSTITUTE(G113,",",""))))))))),"N/A")</f>
        <v/>
      </c>
    </row>
    <row r="114" spans="1:60">
      <c s="1" r="A114" t="n">
        <v>0</v>
      </c>
      <c r="B114" t="s">
        <v>191</v>
      </c>
      <c r="C114" t="s">
        <v>3241</v>
      </c>
      <c r="I114">
        <f>IF(AND(K114&gt; J114, L114&gt; K114, M114&gt; L114, N114&gt; M114), "pos_trend", IF(AND(K114&lt; J114, L114&lt; K114, M114&lt; L114, N114&lt; M114), "neg_trend", "N/A"))</f>
        <v/>
      </c>
      <c r="J114">
        <f>IFERROR(IF(TRIM(C114)="-", "N/A", IF(RIGHT(C114,1)=")",IF(RIGHT(C114,2)="T)",-1000000000000*VALUE(MID(C114,2,LEN(C114)-3)),IF(RIGHT(C114,2)="M)",-1000000*VALUE(MID(C114,2,LEN(C114)-3)),IF(RIGHT(C114,2)="B)",-1000000000*VALUE(MID(C114,2,LEN(C114)-3)),IF(RIGHT(C114,2)="k)",-1000*VALUE(MID(C114,2,LEN(C114)-3)),VALUE(SUBSTITUTE(C114,",","")))))),IF(RIGHT(C114,1)="T",1000000000000*VALUE(LEFT(C114,LEN(C114)-1)),IF(RIGHT(C114,1)="M",1000000*VALUE(LEFT(C114,LEN(C114)-1)),IF(RIGHT(C114,1)="B",1000000000*VALUE(LEFT(C114,LEN(C114)-1)),IF(RIGHT(C114,1)="%",0.01*VALUE(LEFT(C114,LEN(C114)-1)),IF(RIGHT(C114,1)="k",1000*VALUE(LEFT(C114,LEN(C114)-1)),VALUE(SUBSTITUTE(C114,",",""))))))))),"N/A")</f>
        <v/>
      </c>
      <c r="K114">
        <f>IFERROR(IF(TRIM(D114)="-", "N/A", IF(RIGHT(D114,1)=")",IF(RIGHT(D114,2)="T)",-1000000000000*VALUE(MID(D114,2,LEN(D114)-3)),IF(RIGHT(D114,2)="M)",-1000000*VALUE(MID(D114,2,LEN(D114)-3)),IF(RIGHT(D114,2)="B)",-1000000000*VALUE(MID(D114,2,LEN(D114)-3)),IF(RIGHT(D114,2)="k)",-1000*VALUE(MID(D114,2,LEN(D114)-3)),VALUE(SUBSTITUTE(D114,",","")))))),IF(RIGHT(D114,1)="T",1000000000000*VALUE(LEFT(D114,LEN(D114)-1)),IF(RIGHT(D114,1)="M",1000000*VALUE(LEFT(D114,LEN(D114)-1)),IF(RIGHT(D114,1)="B",1000000000*VALUE(LEFT(D114,LEN(D114)-1)),IF(RIGHT(D114,1)="%",0.01*VALUE(LEFT(D114,LEN(D114)-1)),IF(RIGHT(D114,1)="k",1000*VALUE(LEFT(D114,LEN(D114)-1)),VALUE(SUBSTITUTE(D114,",",""))))))))),"N/A")</f>
        <v/>
      </c>
      <c r="L114">
        <f>IFERROR(IF(TRIM(E114)="-", "N/A", IF(RIGHT(E114,1)=")",IF(RIGHT(E114,2)="T)",-1000000000000*VALUE(MID(E114,2,LEN(E114)-3)),IF(RIGHT(E114,2)="M)",-1000000*VALUE(MID(E114,2,LEN(E114)-3)),IF(RIGHT(E114,2)="B)",-1000000000*VALUE(MID(E114,2,LEN(E114)-3)),IF(RIGHT(E114,2)="k)",-1000*VALUE(MID(E114,2,LEN(E114)-3)),VALUE(SUBSTITUTE(E114,",","")))))),IF(RIGHT(E114,1)="T",1000000000000*VALUE(LEFT(E114,LEN(E114)-1)),IF(RIGHT(E114,1)="M",1000000*VALUE(LEFT(E114,LEN(E114)-1)),IF(RIGHT(E114,1)="B",1000000000*VALUE(LEFT(E114,LEN(E114)-1)),IF(RIGHT(E114,1)="%",0.01*VALUE(LEFT(E114,LEN(E114)-1)),IF(RIGHT(E114,1)="k",1000*VALUE(LEFT(E114,LEN(E114)-1)),VALUE(SUBSTITUTE(E114,",",""))))))))),"N/A")</f>
        <v/>
      </c>
      <c r="M114">
        <f>IFERROR(IF(TRIM(F114)="-", "N/A", IF(RIGHT(F114,1)=")",IF(RIGHT(F114,2)="T)",-1000000000000*VALUE(MID(F114,2,LEN(F114)-3)),IF(RIGHT(F114,2)="M)",-1000000*VALUE(MID(F114,2,LEN(F114)-3)),IF(RIGHT(F114,2)="B)",-1000000000*VALUE(MID(F114,2,LEN(F114)-3)),IF(RIGHT(F114,2)="k)",-1000*VALUE(MID(F114,2,LEN(F114)-3)),VALUE(SUBSTITUTE(F114,",","")))))),IF(RIGHT(F114,1)="T",1000000000000*VALUE(LEFT(F114,LEN(F114)-1)),IF(RIGHT(F114,1)="M",1000000*VALUE(LEFT(F114,LEN(F114)-1)),IF(RIGHT(F114,1)="B",1000000000*VALUE(LEFT(F114,LEN(F114)-1)),IF(RIGHT(F114,1)="%",0.01*VALUE(LEFT(F114,LEN(F114)-1)),IF(RIGHT(F114,1)="k",1000*VALUE(LEFT(F114,LEN(F114)-1)),VALUE(SUBSTITUTE(F114,",",""))))))))),"N/A")</f>
        <v/>
      </c>
      <c r="N114">
        <f>IFERROR(IF(TRIM(G114)="-", "N/A", IF(RIGHT(G114,1)=")",IF(RIGHT(G114,2)="T)",-1000000000000*VALUE(MID(G114,2,LEN(G114)-3)),IF(RIGHT(G114,2)="M)",-1000000*VALUE(MID(G114,2,LEN(G114)-3)),IF(RIGHT(G114,2)="B)",-1000000000*VALUE(MID(G114,2,LEN(G114)-3)),IF(RIGHT(G114,2)="k)",-1000*VALUE(MID(G114,2,LEN(G114)-3)),VALUE(SUBSTITUTE(G114,",","")))))),IF(RIGHT(G114,1)="T",1000000000000*VALUE(LEFT(G114,LEN(G114)-1)),IF(RIGHT(G114,1)="M",1000000*VALUE(LEFT(G114,LEN(G114)-1)),IF(RIGHT(G114,1)="B",1000000000*VALUE(LEFT(G114,LEN(G114)-1)),IF(RIGHT(G114,1)="%",0.01*VALUE(LEFT(G114,LEN(G114)-1)),IF(RIGHT(G114,1)="k",1000*VALUE(LEFT(G114,LEN(G114)-1)),VALUE(SUBSTITUTE(G114,",",""))))))))),"N/A")</f>
        <v/>
      </c>
    </row>
    <row r="115" spans="1:60">
      <c s="1" r="A115" t="n">
        <v>1</v>
      </c>
      <c r="B115" t="s">
        <v>193</v>
      </c>
      <c r="C115" t="s">
        <v>3242</v>
      </c>
      <c r="I115">
        <f>IF(AND(K115&gt; J115, L115&gt; K115, M115&gt; L115, N115&gt; M115), "pos_trend", IF(AND(K115&lt; J115, L115&lt; K115, M115&lt; L115, N115&lt; M115), "neg_trend", "N/A"))</f>
        <v/>
      </c>
      <c r="J115">
        <f>IFERROR(IF(TRIM(C115)="-", "N/A", IF(RIGHT(C115,1)=")",IF(RIGHT(C115,2)="T)",-1000000000000*VALUE(MID(C115,2,LEN(C115)-3)),IF(RIGHT(C115,2)="M)",-1000000*VALUE(MID(C115,2,LEN(C115)-3)),IF(RIGHT(C115,2)="B)",-1000000000*VALUE(MID(C115,2,LEN(C115)-3)),IF(RIGHT(C115,2)="k)",-1000*VALUE(MID(C115,2,LEN(C115)-3)),VALUE(SUBSTITUTE(C115,",","")))))),IF(RIGHT(C115,1)="T",1000000000000*VALUE(LEFT(C115,LEN(C115)-1)),IF(RIGHT(C115,1)="M",1000000*VALUE(LEFT(C115,LEN(C115)-1)),IF(RIGHT(C115,1)="B",1000000000*VALUE(LEFT(C115,LEN(C115)-1)),IF(RIGHT(C115,1)="%",0.01*VALUE(LEFT(C115,LEN(C115)-1)),IF(RIGHT(C115,1)="k",1000*VALUE(LEFT(C115,LEN(C115)-1)),VALUE(SUBSTITUTE(C115,",",""))))))))),"N/A")</f>
        <v/>
      </c>
      <c r="K115">
        <f>IFERROR(IF(TRIM(D115)="-", "N/A", IF(RIGHT(D115,1)=")",IF(RIGHT(D115,2)="T)",-1000000000000*VALUE(MID(D115,2,LEN(D115)-3)),IF(RIGHT(D115,2)="M)",-1000000*VALUE(MID(D115,2,LEN(D115)-3)),IF(RIGHT(D115,2)="B)",-1000000000*VALUE(MID(D115,2,LEN(D115)-3)),IF(RIGHT(D115,2)="k)",-1000*VALUE(MID(D115,2,LEN(D115)-3)),VALUE(SUBSTITUTE(D115,",","")))))),IF(RIGHT(D115,1)="T",1000000000000*VALUE(LEFT(D115,LEN(D115)-1)),IF(RIGHT(D115,1)="M",1000000*VALUE(LEFT(D115,LEN(D115)-1)),IF(RIGHT(D115,1)="B",1000000000*VALUE(LEFT(D115,LEN(D115)-1)),IF(RIGHT(D115,1)="%",0.01*VALUE(LEFT(D115,LEN(D115)-1)),IF(RIGHT(D115,1)="k",1000*VALUE(LEFT(D115,LEN(D115)-1)),VALUE(SUBSTITUTE(D115,",",""))))))))),"N/A")</f>
        <v/>
      </c>
      <c r="L115">
        <f>IFERROR(IF(TRIM(E115)="-", "N/A", IF(RIGHT(E115,1)=")",IF(RIGHT(E115,2)="T)",-1000000000000*VALUE(MID(E115,2,LEN(E115)-3)),IF(RIGHT(E115,2)="M)",-1000000*VALUE(MID(E115,2,LEN(E115)-3)),IF(RIGHT(E115,2)="B)",-1000000000*VALUE(MID(E115,2,LEN(E115)-3)),IF(RIGHT(E115,2)="k)",-1000*VALUE(MID(E115,2,LEN(E115)-3)),VALUE(SUBSTITUTE(E115,",","")))))),IF(RIGHT(E115,1)="T",1000000000000*VALUE(LEFT(E115,LEN(E115)-1)),IF(RIGHT(E115,1)="M",1000000*VALUE(LEFT(E115,LEN(E115)-1)),IF(RIGHT(E115,1)="B",1000000000*VALUE(LEFT(E115,LEN(E115)-1)),IF(RIGHT(E115,1)="%",0.01*VALUE(LEFT(E115,LEN(E115)-1)),IF(RIGHT(E115,1)="k",1000*VALUE(LEFT(E115,LEN(E115)-1)),VALUE(SUBSTITUTE(E115,",",""))))))))),"N/A")</f>
        <v/>
      </c>
      <c r="M115">
        <f>IFERROR(IF(TRIM(F115)="-", "N/A", IF(RIGHT(F115,1)=")",IF(RIGHT(F115,2)="T)",-1000000000000*VALUE(MID(F115,2,LEN(F115)-3)),IF(RIGHT(F115,2)="M)",-1000000*VALUE(MID(F115,2,LEN(F115)-3)),IF(RIGHT(F115,2)="B)",-1000000000*VALUE(MID(F115,2,LEN(F115)-3)),IF(RIGHT(F115,2)="k)",-1000*VALUE(MID(F115,2,LEN(F115)-3)),VALUE(SUBSTITUTE(F115,",","")))))),IF(RIGHT(F115,1)="T",1000000000000*VALUE(LEFT(F115,LEN(F115)-1)),IF(RIGHT(F115,1)="M",1000000*VALUE(LEFT(F115,LEN(F115)-1)),IF(RIGHT(F115,1)="B",1000000000*VALUE(LEFT(F115,LEN(F115)-1)),IF(RIGHT(F115,1)="%",0.01*VALUE(LEFT(F115,LEN(F115)-1)),IF(RIGHT(F115,1)="k",1000*VALUE(LEFT(F115,LEN(F115)-1)),VALUE(SUBSTITUTE(F115,",",""))))))))),"N/A")</f>
        <v/>
      </c>
      <c r="N115">
        <f>IFERROR(IF(TRIM(G115)="-", "N/A", IF(RIGHT(G115,1)=")",IF(RIGHT(G115,2)="T)",-1000000000000*VALUE(MID(G115,2,LEN(G115)-3)),IF(RIGHT(G115,2)="M)",-1000000*VALUE(MID(G115,2,LEN(G115)-3)),IF(RIGHT(G115,2)="B)",-1000000000*VALUE(MID(G115,2,LEN(G115)-3)),IF(RIGHT(G115,2)="k)",-1000*VALUE(MID(G115,2,LEN(G115)-3)),VALUE(SUBSTITUTE(G115,",","")))))),IF(RIGHT(G115,1)="T",1000000000000*VALUE(LEFT(G115,LEN(G115)-1)),IF(RIGHT(G115,1)="M",1000000*VALUE(LEFT(G115,LEN(G115)-1)),IF(RIGHT(G115,1)="B",1000000000*VALUE(LEFT(G115,LEN(G115)-1)),IF(RIGHT(G115,1)="%",0.01*VALUE(LEFT(G115,LEN(G115)-1)),IF(RIGHT(G115,1)="k",1000*VALUE(LEFT(G115,LEN(G115)-1)),VALUE(SUBSTITUTE(G115,",",""))))))))),"N/A")</f>
        <v/>
      </c>
    </row>
    <row r="116" spans="1:60">
      <c s="1" r="A116" t="n">
        <v>2</v>
      </c>
      <c r="B116" t="s">
        <v>195</v>
      </c>
      <c r="C116" t="s">
        <v>3243</v>
      </c>
      <c r="I116">
        <f>IF(AND(K116&gt; J116, L116&gt; K116, M116&gt; L116, N116&gt; M116), "pos_trend", IF(AND(K116&lt; J116, L116&lt; K116, M116&lt; L116, N116&lt; M116), "neg_trend", "N/A"))</f>
        <v/>
      </c>
      <c r="J116">
        <f>IFERROR(IF(TRIM(C116)="-", "N/A", IF(RIGHT(C116,1)=")",IF(RIGHT(C116,2)="T)",-1000000000000*VALUE(MID(C116,2,LEN(C116)-3)),IF(RIGHT(C116,2)="M)",-1000000*VALUE(MID(C116,2,LEN(C116)-3)),IF(RIGHT(C116,2)="B)",-1000000000*VALUE(MID(C116,2,LEN(C116)-3)),IF(RIGHT(C116,2)="k)",-1000*VALUE(MID(C116,2,LEN(C116)-3)),VALUE(SUBSTITUTE(C116,",","")))))),IF(RIGHT(C116,1)="T",1000000000000*VALUE(LEFT(C116,LEN(C116)-1)),IF(RIGHT(C116,1)="M",1000000*VALUE(LEFT(C116,LEN(C116)-1)),IF(RIGHT(C116,1)="B",1000000000*VALUE(LEFT(C116,LEN(C116)-1)),IF(RIGHT(C116,1)="%",0.01*VALUE(LEFT(C116,LEN(C116)-1)),IF(RIGHT(C116,1)="k",1000*VALUE(LEFT(C116,LEN(C116)-1)),VALUE(SUBSTITUTE(C116,",",""))))))))),"N/A")</f>
        <v/>
      </c>
      <c r="K116">
        <f>IFERROR(IF(TRIM(D116)="-", "N/A", IF(RIGHT(D116,1)=")",IF(RIGHT(D116,2)="T)",-1000000000000*VALUE(MID(D116,2,LEN(D116)-3)),IF(RIGHT(D116,2)="M)",-1000000*VALUE(MID(D116,2,LEN(D116)-3)),IF(RIGHT(D116,2)="B)",-1000000000*VALUE(MID(D116,2,LEN(D116)-3)),IF(RIGHT(D116,2)="k)",-1000*VALUE(MID(D116,2,LEN(D116)-3)),VALUE(SUBSTITUTE(D116,",","")))))),IF(RIGHT(D116,1)="T",1000000000000*VALUE(LEFT(D116,LEN(D116)-1)),IF(RIGHT(D116,1)="M",1000000*VALUE(LEFT(D116,LEN(D116)-1)),IF(RIGHT(D116,1)="B",1000000000*VALUE(LEFT(D116,LEN(D116)-1)),IF(RIGHT(D116,1)="%",0.01*VALUE(LEFT(D116,LEN(D116)-1)),IF(RIGHT(D116,1)="k",1000*VALUE(LEFT(D116,LEN(D116)-1)),VALUE(SUBSTITUTE(D116,",",""))))))))),"N/A")</f>
        <v/>
      </c>
      <c r="L116">
        <f>IFERROR(IF(TRIM(E116)="-", "N/A", IF(RIGHT(E116,1)=")",IF(RIGHT(E116,2)="T)",-1000000000000*VALUE(MID(E116,2,LEN(E116)-3)),IF(RIGHT(E116,2)="M)",-1000000*VALUE(MID(E116,2,LEN(E116)-3)),IF(RIGHT(E116,2)="B)",-1000000000*VALUE(MID(E116,2,LEN(E116)-3)),IF(RIGHT(E116,2)="k)",-1000*VALUE(MID(E116,2,LEN(E116)-3)),VALUE(SUBSTITUTE(E116,",","")))))),IF(RIGHT(E116,1)="T",1000000000000*VALUE(LEFT(E116,LEN(E116)-1)),IF(RIGHT(E116,1)="M",1000000*VALUE(LEFT(E116,LEN(E116)-1)),IF(RIGHT(E116,1)="B",1000000000*VALUE(LEFT(E116,LEN(E116)-1)),IF(RIGHT(E116,1)="%",0.01*VALUE(LEFT(E116,LEN(E116)-1)),IF(RIGHT(E116,1)="k",1000*VALUE(LEFT(E116,LEN(E116)-1)),VALUE(SUBSTITUTE(E116,",",""))))))))),"N/A")</f>
        <v/>
      </c>
      <c r="M116">
        <f>IFERROR(IF(TRIM(F116)="-", "N/A", IF(RIGHT(F116,1)=")",IF(RIGHT(F116,2)="T)",-1000000000000*VALUE(MID(F116,2,LEN(F116)-3)),IF(RIGHT(F116,2)="M)",-1000000*VALUE(MID(F116,2,LEN(F116)-3)),IF(RIGHT(F116,2)="B)",-1000000000*VALUE(MID(F116,2,LEN(F116)-3)),IF(RIGHT(F116,2)="k)",-1000*VALUE(MID(F116,2,LEN(F116)-3)),VALUE(SUBSTITUTE(F116,",","")))))),IF(RIGHT(F116,1)="T",1000000000000*VALUE(LEFT(F116,LEN(F116)-1)),IF(RIGHT(F116,1)="M",1000000*VALUE(LEFT(F116,LEN(F116)-1)),IF(RIGHT(F116,1)="B",1000000000*VALUE(LEFT(F116,LEN(F116)-1)),IF(RIGHT(F116,1)="%",0.01*VALUE(LEFT(F116,LEN(F116)-1)),IF(RIGHT(F116,1)="k",1000*VALUE(LEFT(F116,LEN(F116)-1)),VALUE(SUBSTITUTE(F116,",",""))))))))),"N/A")</f>
        <v/>
      </c>
      <c r="N116">
        <f>IFERROR(IF(TRIM(G116)="-", "N/A", IF(RIGHT(G116,1)=")",IF(RIGHT(G116,2)="T)",-1000000000000*VALUE(MID(G116,2,LEN(G116)-3)),IF(RIGHT(G116,2)="M)",-1000000*VALUE(MID(G116,2,LEN(G116)-3)),IF(RIGHT(G116,2)="B)",-1000000000*VALUE(MID(G116,2,LEN(G116)-3)),IF(RIGHT(G116,2)="k)",-1000*VALUE(MID(G116,2,LEN(G116)-3)),VALUE(SUBSTITUTE(G116,",","")))))),IF(RIGHT(G116,1)="T",1000000000000*VALUE(LEFT(G116,LEN(G116)-1)),IF(RIGHT(G116,1)="M",1000000*VALUE(LEFT(G116,LEN(G116)-1)),IF(RIGHT(G116,1)="B",1000000000*VALUE(LEFT(G116,LEN(G116)-1)),IF(RIGHT(G116,1)="%",0.01*VALUE(LEFT(G116,LEN(G116)-1)),IF(RIGHT(G116,1)="k",1000*VALUE(LEFT(G116,LEN(G116)-1)),VALUE(SUBSTITUTE(G116,",",""))))))))),"N/A")</f>
        <v/>
      </c>
    </row>
    <row r="117" spans="1:60">
      <c s="1" r="A117" t="n">
        <v>3</v>
      </c>
      <c r="B117" t="s">
        <v>197</v>
      </c>
      <c r="C117" t="s">
        <v>3244</v>
      </c>
      <c r="I117">
        <f>IF(AND(K117&gt; J117, L117&gt; K117, M117&gt; L117, N117&gt; M117), "pos_trend", IF(AND(K117&lt; J117, L117&lt; K117, M117&lt; L117, N117&lt; M117), "neg_trend", "N/A"))</f>
        <v/>
      </c>
      <c r="J117">
        <f>IFERROR(IF(TRIM(C117)="-", "N/A", IF(RIGHT(C117,1)=")",IF(RIGHT(C117,2)="T)",-1000000000000*VALUE(MID(C117,2,LEN(C117)-3)),IF(RIGHT(C117,2)="M)",-1000000*VALUE(MID(C117,2,LEN(C117)-3)),IF(RIGHT(C117,2)="B)",-1000000000*VALUE(MID(C117,2,LEN(C117)-3)),IF(RIGHT(C117,2)="k)",-1000*VALUE(MID(C117,2,LEN(C117)-3)),VALUE(SUBSTITUTE(C117,",","")))))),IF(RIGHT(C117,1)="T",1000000000000*VALUE(LEFT(C117,LEN(C117)-1)),IF(RIGHT(C117,1)="M",1000000*VALUE(LEFT(C117,LEN(C117)-1)),IF(RIGHT(C117,1)="B",1000000000*VALUE(LEFT(C117,LEN(C117)-1)),IF(RIGHT(C117,1)="%",0.01*VALUE(LEFT(C117,LEN(C117)-1)),IF(RIGHT(C117,1)="k",1000*VALUE(LEFT(C117,LEN(C117)-1)),VALUE(SUBSTITUTE(C117,",",""))))))))),"N/A")</f>
        <v/>
      </c>
      <c r="K117">
        <f>IFERROR(IF(TRIM(D117)="-", "N/A", IF(RIGHT(D117,1)=")",IF(RIGHT(D117,2)="T)",-1000000000000*VALUE(MID(D117,2,LEN(D117)-3)),IF(RIGHT(D117,2)="M)",-1000000*VALUE(MID(D117,2,LEN(D117)-3)),IF(RIGHT(D117,2)="B)",-1000000000*VALUE(MID(D117,2,LEN(D117)-3)),IF(RIGHT(D117,2)="k)",-1000*VALUE(MID(D117,2,LEN(D117)-3)),VALUE(SUBSTITUTE(D117,",","")))))),IF(RIGHT(D117,1)="T",1000000000000*VALUE(LEFT(D117,LEN(D117)-1)),IF(RIGHT(D117,1)="M",1000000*VALUE(LEFT(D117,LEN(D117)-1)),IF(RIGHT(D117,1)="B",1000000000*VALUE(LEFT(D117,LEN(D117)-1)),IF(RIGHT(D117,1)="%",0.01*VALUE(LEFT(D117,LEN(D117)-1)),IF(RIGHT(D117,1)="k",1000*VALUE(LEFT(D117,LEN(D117)-1)),VALUE(SUBSTITUTE(D117,",",""))))))))),"N/A")</f>
        <v/>
      </c>
      <c r="L117">
        <f>IFERROR(IF(TRIM(E117)="-", "N/A", IF(RIGHT(E117,1)=")",IF(RIGHT(E117,2)="T)",-1000000000000*VALUE(MID(E117,2,LEN(E117)-3)),IF(RIGHT(E117,2)="M)",-1000000*VALUE(MID(E117,2,LEN(E117)-3)),IF(RIGHT(E117,2)="B)",-1000000000*VALUE(MID(E117,2,LEN(E117)-3)),IF(RIGHT(E117,2)="k)",-1000*VALUE(MID(E117,2,LEN(E117)-3)),VALUE(SUBSTITUTE(E117,",","")))))),IF(RIGHT(E117,1)="T",1000000000000*VALUE(LEFT(E117,LEN(E117)-1)),IF(RIGHT(E117,1)="M",1000000*VALUE(LEFT(E117,LEN(E117)-1)),IF(RIGHT(E117,1)="B",1000000000*VALUE(LEFT(E117,LEN(E117)-1)),IF(RIGHT(E117,1)="%",0.01*VALUE(LEFT(E117,LEN(E117)-1)),IF(RIGHT(E117,1)="k",1000*VALUE(LEFT(E117,LEN(E117)-1)),VALUE(SUBSTITUTE(E117,",",""))))))))),"N/A")</f>
        <v/>
      </c>
      <c r="M117">
        <f>IFERROR(IF(TRIM(F117)="-", "N/A", IF(RIGHT(F117,1)=")",IF(RIGHT(F117,2)="T)",-1000000000000*VALUE(MID(F117,2,LEN(F117)-3)),IF(RIGHT(F117,2)="M)",-1000000*VALUE(MID(F117,2,LEN(F117)-3)),IF(RIGHT(F117,2)="B)",-1000000000*VALUE(MID(F117,2,LEN(F117)-3)),IF(RIGHT(F117,2)="k)",-1000*VALUE(MID(F117,2,LEN(F117)-3)),VALUE(SUBSTITUTE(F117,",","")))))),IF(RIGHT(F117,1)="T",1000000000000*VALUE(LEFT(F117,LEN(F117)-1)),IF(RIGHT(F117,1)="M",1000000*VALUE(LEFT(F117,LEN(F117)-1)),IF(RIGHT(F117,1)="B",1000000000*VALUE(LEFT(F117,LEN(F117)-1)),IF(RIGHT(F117,1)="%",0.01*VALUE(LEFT(F117,LEN(F117)-1)),IF(RIGHT(F117,1)="k",1000*VALUE(LEFT(F117,LEN(F117)-1)),VALUE(SUBSTITUTE(F117,",",""))))))))),"N/A")</f>
        <v/>
      </c>
      <c r="N117">
        <f>IFERROR(IF(TRIM(G117)="-", "N/A", IF(RIGHT(G117,1)=")",IF(RIGHT(G117,2)="T)",-1000000000000*VALUE(MID(G117,2,LEN(G117)-3)),IF(RIGHT(G117,2)="M)",-1000000*VALUE(MID(G117,2,LEN(G117)-3)),IF(RIGHT(G117,2)="B)",-1000000000*VALUE(MID(G117,2,LEN(G117)-3)),IF(RIGHT(G117,2)="k)",-1000*VALUE(MID(G117,2,LEN(G117)-3)),VALUE(SUBSTITUTE(G117,",","")))))),IF(RIGHT(G117,1)="T",1000000000000*VALUE(LEFT(G117,LEN(G117)-1)),IF(RIGHT(G117,1)="M",1000000*VALUE(LEFT(G117,LEN(G117)-1)),IF(RIGHT(G117,1)="B",1000000000*VALUE(LEFT(G117,LEN(G117)-1)),IF(RIGHT(G117,1)="%",0.01*VALUE(LEFT(G117,LEN(G117)-1)),IF(RIGHT(G117,1)="k",1000*VALUE(LEFT(G117,LEN(G117)-1)),VALUE(SUBSTITUTE(G117,",",""))))))))),"N/A")</f>
        <v/>
      </c>
    </row>
    <row r="118" spans="1:60">
      <c s="1" r="A118" t="n">
        <v>4</v>
      </c>
      <c r="B118" t="s">
        <v>199</v>
      </c>
      <c r="C118" t="s">
        <v>3245</v>
      </c>
      <c r="I118">
        <f>IF(AND(K118&gt; J118, L118&gt; K118, M118&gt; L118, N118&gt; M118), "pos_trend", IF(AND(K118&lt; J118, L118&lt; K118, M118&lt; L118, N118&lt; M118), "neg_trend", "N/A"))</f>
        <v/>
      </c>
      <c r="J118">
        <f>IFERROR(IF(TRIM(C118)="-", "N/A", IF(RIGHT(C118,1)=")",IF(RIGHT(C118,2)="T)",-1000000000000*VALUE(MID(C118,2,LEN(C118)-3)),IF(RIGHT(C118,2)="M)",-1000000*VALUE(MID(C118,2,LEN(C118)-3)),IF(RIGHT(C118,2)="B)",-1000000000*VALUE(MID(C118,2,LEN(C118)-3)),IF(RIGHT(C118,2)="k)",-1000*VALUE(MID(C118,2,LEN(C118)-3)),VALUE(SUBSTITUTE(C118,",","")))))),IF(RIGHT(C118,1)="T",1000000000000*VALUE(LEFT(C118,LEN(C118)-1)),IF(RIGHT(C118,1)="M",1000000*VALUE(LEFT(C118,LEN(C118)-1)),IF(RIGHT(C118,1)="B",1000000000*VALUE(LEFT(C118,LEN(C118)-1)),IF(RIGHT(C118,1)="%",0.01*VALUE(LEFT(C118,LEN(C118)-1)),IF(RIGHT(C118,1)="k",1000*VALUE(LEFT(C118,LEN(C118)-1)),VALUE(SUBSTITUTE(C118,",",""))))))))),"N/A")</f>
        <v/>
      </c>
      <c r="K118">
        <f>IFERROR(IF(TRIM(D118)="-", "N/A", IF(RIGHT(D118,1)=")",IF(RIGHT(D118,2)="T)",-1000000000000*VALUE(MID(D118,2,LEN(D118)-3)),IF(RIGHT(D118,2)="M)",-1000000*VALUE(MID(D118,2,LEN(D118)-3)),IF(RIGHT(D118,2)="B)",-1000000000*VALUE(MID(D118,2,LEN(D118)-3)),IF(RIGHT(D118,2)="k)",-1000*VALUE(MID(D118,2,LEN(D118)-3)),VALUE(SUBSTITUTE(D118,",","")))))),IF(RIGHT(D118,1)="T",1000000000000*VALUE(LEFT(D118,LEN(D118)-1)),IF(RIGHT(D118,1)="M",1000000*VALUE(LEFT(D118,LEN(D118)-1)),IF(RIGHT(D118,1)="B",1000000000*VALUE(LEFT(D118,LEN(D118)-1)),IF(RIGHT(D118,1)="%",0.01*VALUE(LEFT(D118,LEN(D118)-1)),IF(RIGHT(D118,1)="k",1000*VALUE(LEFT(D118,LEN(D118)-1)),VALUE(SUBSTITUTE(D118,",",""))))))))),"N/A")</f>
        <v/>
      </c>
      <c r="L118">
        <f>IFERROR(IF(TRIM(E118)="-", "N/A", IF(RIGHT(E118,1)=")",IF(RIGHT(E118,2)="T)",-1000000000000*VALUE(MID(E118,2,LEN(E118)-3)),IF(RIGHT(E118,2)="M)",-1000000*VALUE(MID(E118,2,LEN(E118)-3)),IF(RIGHT(E118,2)="B)",-1000000000*VALUE(MID(E118,2,LEN(E118)-3)),IF(RIGHT(E118,2)="k)",-1000*VALUE(MID(E118,2,LEN(E118)-3)),VALUE(SUBSTITUTE(E118,",","")))))),IF(RIGHT(E118,1)="T",1000000000000*VALUE(LEFT(E118,LEN(E118)-1)),IF(RIGHT(E118,1)="M",1000000*VALUE(LEFT(E118,LEN(E118)-1)),IF(RIGHT(E118,1)="B",1000000000*VALUE(LEFT(E118,LEN(E118)-1)),IF(RIGHT(E118,1)="%",0.01*VALUE(LEFT(E118,LEN(E118)-1)),IF(RIGHT(E118,1)="k",1000*VALUE(LEFT(E118,LEN(E118)-1)),VALUE(SUBSTITUTE(E118,",",""))))))))),"N/A")</f>
        <v/>
      </c>
      <c r="M118">
        <f>IFERROR(IF(TRIM(F118)="-", "N/A", IF(RIGHT(F118,1)=")",IF(RIGHT(F118,2)="T)",-1000000000000*VALUE(MID(F118,2,LEN(F118)-3)),IF(RIGHT(F118,2)="M)",-1000000*VALUE(MID(F118,2,LEN(F118)-3)),IF(RIGHT(F118,2)="B)",-1000000000*VALUE(MID(F118,2,LEN(F118)-3)),IF(RIGHT(F118,2)="k)",-1000*VALUE(MID(F118,2,LEN(F118)-3)),VALUE(SUBSTITUTE(F118,",","")))))),IF(RIGHT(F118,1)="T",1000000000000*VALUE(LEFT(F118,LEN(F118)-1)),IF(RIGHT(F118,1)="M",1000000*VALUE(LEFT(F118,LEN(F118)-1)),IF(RIGHT(F118,1)="B",1000000000*VALUE(LEFT(F118,LEN(F118)-1)),IF(RIGHT(F118,1)="%",0.01*VALUE(LEFT(F118,LEN(F118)-1)),IF(RIGHT(F118,1)="k",1000*VALUE(LEFT(F118,LEN(F118)-1)),VALUE(SUBSTITUTE(F118,",",""))))))))),"N/A")</f>
        <v/>
      </c>
      <c r="N118">
        <f>IFERROR(IF(TRIM(G118)="-", "N/A", IF(RIGHT(G118,1)=")",IF(RIGHT(G118,2)="T)",-1000000000000*VALUE(MID(G118,2,LEN(G118)-3)),IF(RIGHT(G118,2)="M)",-1000000*VALUE(MID(G118,2,LEN(G118)-3)),IF(RIGHT(G118,2)="B)",-1000000000*VALUE(MID(G118,2,LEN(G118)-3)),IF(RIGHT(G118,2)="k)",-1000*VALUE(MID(G118,2,LEN(G118)-3)),VALUE(SUBSTITUTE(G118,",","")))))),IF(RIGHT(G118,1)="T",1000000000000*VALUE(LEFT(G118,LEN(G118)-1)),IF(RIGHT(G118,1)="M",1000000*VALUE(LEFT(G118,LEN(G118)-1)),IF(RIGHT(G118,1)="B",1000000000*VALUE(LEFT(G118,LEN(G118)-1)),IF(RIGHT(G118,1)="%",0.01*VALUE(LEFT(G118,LEN(G118)-1)),IF(RIGHT(G118,1)="k",1000*VALUE(LEFT(G118,LEN(G118)-1)),VALUE(SUBSTITUTE(G118,",",""))))))))),"N/A")</f>
        <v/>
      </c>
    </row>
    <row r="119" spans="1:60">
      <c s="1" r="A119" t="n">
        <v>5</v>
      </c>
      <c r="B119" t="s">
        <v>201</v>
      </c>
      <c r="C119" t="s">
        <v>3246</v>
      </c>
      <c r="I119">
        <f>IF(AND(K119&gt; J119, L119&gt; K119, M119&gt; L119, N119&gt; M119), "pos_trend", IF(AND(K119&lt; J119, L119&lt; K119, M119&lt; L119, N119&lt; M119), "neg_trend", "N/A"))</f>
        <v/>
      </c>
      <c r="J119">
        <f>IFERROR(IF(TRIM(C119)="-", "N/A", IF(RIGHT(C119,1)=")",IF(RIGHT(C119,2)="T)",-1000000000000*VALUE(MID(C119,2,LEN(C119)-3)),IF(RIGHT(C119,2)="M)",-1000000*VALUE(MID(C119,2,LEN(C119)-3)),IF(RIGHT(C119,2)="B)",-1000000000*VALUE(MID(C119,2,LEN(C119)-3)),IF(RIGHT(C119,2)="k)",-1000*VALUE(MID(C119,2,LEN(C119)-3)),VALUE(SUBSTITUTE(C119,",","")))))),IF(RIGHT(C119,1)="T",1000000000000*VALUE(LEFT(C119,LEN(C119)-1)),IF(RIGHT(C119,1)="M",1000000*VALUE(LEFT(C119,LEN(C119)-1)),IF(RIGHT(C119,1)="B",1000000000*VALUE(LEFT(C119,LEN(C119)-1)),IF(RIGHT(C119,1)="%",0.01*VALUE(LEFT(C119,LEN(C119)-1)),IF(RIGHT(C119,1)="k",1000*VALUE(LEFT(C119,LEN(C119)-1)),VALUE(SUBSTITUTE(C119,",",""))))))))),"N/A")</f>
        <v/>
      </c>
      <c r="K119">
        <f>IFERROR(IF(TRIM(D119)="-", "N/A", IF(RIGHT(D119,1)=")",IF(RIGHT(D119,2)="T)",-1000000000000*VALUE(MID(D119,2,LEN(D119)-3)),IF(RIGHT(D119,2)="M)",-1000000*VALUE(MID(D119,2,LEN(D119)-3)),IF(RIGHT(D119,2)="B)",-1000000000*VALUE(MID(D119,2,LEN(D119)-3)),IF(RIGHT(D119,2)="k)",-1000*VALUE(MID(D119,2,LEN(D119)-3)),VALUE(SUBSTITUTE(D119,",","")))))),IF(RIGHT(D119,1)="T",1000000000000*VALUE(LEFT(D119,LEN(D119)-1)),IF(RIGHT(D119,1)="M",1000000*VALUE(LEFT(D119,LEN(D119)-1)),IF(RIGHT(D119,1)="B",1000000000*VALUE(LEFT(D119,LEN(D119)-1)),IF(RIGHT(D119,1)="%",0.01*VALUE(LEFT(D119,LEN(D119)-1)),IF(RIGHT(D119,1)="k",1000*VALUE(LEFT(D119,LEN(D119)-1)),VALUE(SUBSTITUTE(D119,",",""))))))))),"N/A")</f>
        <v/>
      </c>
      <c r="L119">
        <f>IFERROR(IF(TRIM(E119)="-", "N/A", IF(RIGHT(E119,1)=")",IF(RIGHT(E119,2)="T)",-1000000000000*VALUE(MID(E119,2,LEN(E119)-3)),IF(RIGHT(E119,2)="M)",-1000000*VALUE(MID(E119,2,LEN(E119)-3)),IF(RIGHT(E119,2)="B)",-1000000000*VALUE(MID(E119,2,LEN(E119)-3)),IF(RIGHT(E119,2)="k)",-1000*VALUE(MID(E119,2,LEN(E119)-3)),VALUE(SUBSTITUTE(E119,",","")))))),IF(RIGHT(E119,1)="T",1000000000000*VALUE(LEFT(E119,LEN(E119)-1)),IF(RIGHT(E119,1)="M",1000000*VALUE(LEFT(E119,LEN(E119)-1)),IF(RIGHT(E119,1)="B",1000000000*VALUE(LEFT(E119,LEN(E119)-1)),IF(RIGHT(E119,1)="%",0.01*VALUE(LEFT(E119,LEN(E119)-1)),IF(RIGHT(E119,1)="k",1000*VALUE(LEFT(E119,LEN(E119)-1)),VALUE(SUBSTITUTE(E119,",",""))))))))),"N/A")</f>
        <v/>
      </c>
      <c r="M119">
        <f>IFERROR(IF(TRIM(F119)="-", "N/A", IF(RIGHT(F119,1)=")",IF(RIGHT(F119,2)="T)",-1000000000000*VALUE(MID(F119,2,LEN(F119)-3)),IF(RIGHT(F119,2)="M)",-1000000*VALUE(MID(F119,2,LEN(F119)-3)),IF(RIGHT(F119,2)="B)",-1000000000*VALUE(MID(F119,2,LEN(F119)-3)),IF(RIGHT(F119,2)="k)",-1000*VALUE(MID(F119,2,LEN(F119)-3)),VALUE(SUBSTITUTE(F119,",","")))))),IF(RIGHT(F119,1)="T",1000000000000*VALUE(LEFT(F119,LEN(F119)-1)),IF(RIGHT(F119,1)="M",1000000*VALUE(LEFT(F119,LEN(F119)-1)),IF(RIGHT(F119,1)="B",1000000000*VALUE(LEFT(F119,LEN(F119)-1)),IF(RIGHT(F119,1)="%",0.01*VALUE(LEFT(F119,LEN(F119)-1)),IF(RIGHT(F119,1)="k",1000*VALUE(LEFT(F119,LEN(F119)-1)),VALUE(SUBSTITUTE(F119,",",""))))))))),"N/A")</f>
        <v/>
      </c>
      <c r="N119">
        <f>IFERROR(IF(TRIM(G119)="-", "N/A", IF(RIGHT(G119,1)=")",IF(RIGHT(G119,2)="T)",-1000000000000*VALUE(MID(G119,2,LEN(G119)-3)),IF(RIGHT(G119,2)="M)",-1000000*VALUE(MID(G119,2,LEN(G119)-3)),IF(RIGHT(G119,2)="B)",-1000000000*VALUE(MID(G119,2,LEN(G119)-3)),IF(RIGHT(G119,2)="k)",-1000*VALUE(MID(G119,2,LEN(G119)-3)),VALUE(SUBSTITUTE(G119,",","")))))),IF(RIGHT(G119,1)="T",1000000000000*VALUE(LEFT(G119,LEN(G119)-1)),IF(RIGHT(G119,1)="M",1000000*VALUE(LEFT(G119,LEN(G119)-1)),IF(RIGHT(G119,1)="B",1000000000*VALUE(LEFT(G119,LEN(G119)-1)),IF(RIGHT(G119,1)="%",0.01*VALUE(LEFT(G119,LEN(G119)-1)),IF(RIGHT(G119,1)="k",1000*VALUE(LEFT(G119,LEN(G119)-1)),VALUE(SUBSTITUTE(G119,",",""))))))))),"N/A")</f>
        <v/>
      </c>
    </row>
    <row r="120" spans="1:60">
      <c s="1" r="A120" t="n">
        <v>6</v>
      </c>
      <c r="B120" t="s">
        <v>203</v>
      </c>
      <c r="C120" t="s">
        <v>3247</v>
      </c>
      <c r="I120">
        <f>IF(AND(K120&gt; J120, L120&gt; K120, M120&gt; L120, N120&gt; M120), "pos_trend", IF(AND(K120&lt; J120, L120&lt; K120, M120&lt; L120, N120&lt; M120), "neg_trend", "N/A"))</f>
        <v/>
      </c>
      <c r="J120">
        <f>IFERROR(IF(TRIM(C120)="-", "N/A", IF(RIGHT(C120,1)=")",IF(RIGHT(C120,2)="T)",-1000000000000*VALUE(MID(C120,2,LEN(C120)-3)),IF(RIGHT(C120,2)="M)",-1000000*VALUE(MID(C120,2,LEN(C120)-3)),IF(RIGHT(C120,2)="B)",-1000000000*VALUE(MID(C120,2,LEN(C120)-3)),IF(RIGHT(C120,2)="k)",-1000*VALUE(MID(C120,2,LEN(C120)-3)),VALUE(SUBSTITUTE(C120,",","")))))),IF(RIGHT(C120,1)="T",1000000000000*VALUE(LEFT(C120,LEN(C120)-1)),IF(RIGHT(C120,1)="M",1000000*VALUE(LEFT(C120,LEN(C120)-1)),IF(RIGHT(C120,1)="B",1000000000*VALUE(LEFT(C120,LEN(C120)-1)),IF(RIGHT(C120,1)="%",0.01*VALUE(LEFT(C120,LEN(C120)-1)),IF(RIGHT(C120,1)="k",1000*VALUE(LEFT(C120,LEN(C120)-1)),VALUE(SUBSTITUTE(C120,",",""))))))))),"N/A")</f>
        <v/>
      </c>
      <c r="K120">
        <f>IFERROR(IF(TRIM(D120)="-", "N/A", IF(RIGHT(D120,1)=")",IF(RIGHT(D120,2)="T)",-1000000000000*VALUE(MID(D120,2,LEN(D120)-3)),IF(RIGHT(D120,2)="M)",-1000000*VALUE(MID(D120,2,LEN(D120)-3)),IF(RIGHT(D120,2)="B)",-1000000000*VALUE(MID(D120,2,LEN(D120)-3)),IF(RIGHT(D120,2)="k)",-1000*VALUE(MID(D120,2,LEN(D120)-3)),VALUE(SUBSTITUTE(D120,",","")))))),IF(RIGHT(D120,1)="T",1000000000000*VALUE(LEFT(D120,LEN(D120)-1)),IF(RIGHT(D120,1)="M",1000000*VALUE(LEFT(D120,LEN(D120)-1)),IF(RIGHT(D120,1)="B",1000000000*VALUE(LEFT(D120,LEN(D120)-1)),IF(RIGHT(D120,1)="%",0.01*VALUE(LEFT(D120,LEN(D120)-1)),IF(RIGHT(D120,1)="k",1000*VALUE(LEFT(D120,LEN(D120)-1)),VALUE(SUBSTITUTE(D120,",",""))))))))),"N/A")</f>
        <v/>
      </c>
      <c r="L120">
        <f>IFERROR(IF(TRIM(E120)="-", "N/A", IF(RIGHT(E120,1)=")",IF(RIGHT(E120,2)="T)",-1000000000000*VALUE(MID(E120,2,LEN(E120)-3)),IF(RIGHT(E120,2)="M)",-1000000*VALUE(MID(E120,2,LEN(E120)-3)),IF(RIGHT(E120,2)="B)",-1000000000*VALUE(MID(E120,2,LEN(E120)-3)),IF(RIGHT(E120,2)="k)",-1000*VALUE(MID(E120,2,LEN(E120)-3)),VALUE(SUBSTITUTE(E120,",","")))))),IF(RIGHT(E120,1)="T",1000000000000*VALUE(LEFT(E120,LEN(E120)-1)),IF(RIGHT(E120,1)="M",1000000*VALUE(LEFT(E120,LEN(E120)-1)),IF(RIGHT(E120,1)="B",1000000000*VALUE(LEFT(E120,LEN(E120)-1)),IF(RIGHT(E120,1)="%",0.01*VALUE(LEFT(E120,LEN(E120)-1)),IF(RIGHT(E120,1)="k",1000*VALUE(LEFT(E120,LEN(E120)-1)),VALUE(SUBSTITUTE(E120,",",""))))))))),"N/A")</f>
        <v/>
      </c>
      <c r="M120">
        <f>IFERROR(IF(TRIM(F120)="-", "N/A", IF(RIGHT(F120,1)=")",IF(RIGHT(F120,2)="T)",-1000000000000*VALUE(MID(F120,2,LEN(F120)-3)),IF(RIGHT(F120,2)="M)",-1000000*VALUE(MID(F120,2,LEN(F120)-3)),IF(RIGHT(F120,2)="B)",-1000000000*VALUE(MID(F120,2,LEN(F120)-3)),IF(RIGHT(F120,2)="k)",-1000*VALUE(MID(F120,2,LEN(F120)-3)),VALUE(SUBSTITUTE(F120,",","")))))),IF(RIGHT(F120,1)="T",1000000000000*VALUE(LEFT(F120,LEN(F120)-1)),IF(RIGHT(F120,1)="M",1000000*VALUE(LEFT(F120,LEN(F120)-1)),IF(RIGHT(F120,1)="B",1000000000*VALUE(LEFT(F120,LEN(F120)-1)),IF(RIGHT(F120,1)="%",0.01*VALUE(LEFT(F120,LEN(F120)-1)),IF(RIGHT(F120,1)="k",1000*VALUE(LEFT(F120,LEN(F120)-1)),VALUE(SUBSTITUTE(F120,",",""))))))))),"N/A")</f>
        <v/>
      </c>
      <c r="N120">
        <f>IFERROR(IF(TRIM(G120)="-", "N/A", IF(RIGHT(G120,1)=")",IF(RIGHT(G120,2)="T)",-1000000000000*VALUE(MID(G120,2,LEN(G120)-3)),IF(RIGHT(G120,2)="M)",-1000000*VALUE(MID(G120,2,LEN(G120)-3)),IF(RIGHT(G120,2)="B)",-1000000000*VALUE(MID(G120,2,LEN(G120)-3)),IF(RIGHT(G120,2)="k)",-1000*VALUE(MID(G120,2,LEN(G120)-3)),VALUE(SUBSTITUTE(G120,",","")))))),IF(RIGHT(G120,1)="T",1000000000000*VALUE(LEFT(G120,LEN(G120)-1)),IF(RIGHT(G120,1)="M",1000000*VALUE(LEFT(G120,LEN(G120)-1)),IF(RIGHT(G120,1)="B",1000000000*VALUE(LEFT(G120,LEN(G120)-1)),IF(RIGHT(G120,1)="%",0.01*VALUE(LEFT(G120,LEN(G120)-1)),IF(RIGHT(G120,1)="k",1000*VALUE(LEFT(G120,LEN(G120)-1)),VALUE(SUBSTITUTE(G120,",",""))))))))),"N/A")</f>
        <v/>
      </c>
    </row>
    <row r="121" spans="1:60">
      <c s="1" r="A121" t="n">
        <v>7</v>
      </c>
      <c r="B121" t="s">
        <v>205</v>
      </c>
      <c r="C121" t="s">
        <v>3248</v>
      </c>
      <c r="I121">
        <f>IF(AND(K121&gt; J121, L121&gt; K121, M121&gt; L121, N121&gt; M121), "pos_trend", IF(AND(K121&lt; J121, L121&lt; K121, M121&lt; L121, N121&lt; M121), "neg_trend", "N/A"))</f>
        <v/>
      </c>
      <c r="J121">
        <f>IFERROR(IF(TRIM(C121)="-", "N/A", IF(RIGHT(C121,1)=")",IF(RIGHT(C121,2)="T)",-1000000000000*VALUE(MID(C121,2,LEN(C121)-3)),IF(RIGHT(C121,2)="M)",-1000000*VALUE(MID(C121,2,LEN(C121)-3)),IF(RIGHT(C121,2)="B)",-1000000000*VALUE(MID(C121,2,LEN(C121)-3)),IF(RIGHT(C121,2)="k)",-1000*VALUE(MID(C121,2,LEN(C121)-3)),VALUE(SUBSTITUTE(C121,",","")))))),IF(RIGHT(C121,1)="T",1000000000000*VALUE(LEFT(C121,LEN(C121)-1)),IF(RIGHT(C121,1)="M",1000000*VALUE(LEFT(C121,LEN(C121)-1)),IF(RIGHT(C121,1)="B",1000000000*VALUE(LEFT(C121,LEN(C121)-1)),IF(RIGHT(C121,1)="%",0.01*VALUE(LEFT(C121,LEN(C121)-1)),IF(RIGHT(C121,1)="k",1000*VALUE(LEFT(C121,LEN(C121)-1)),VALUE(SUBSTITUTE(C121,",",""))))))))),"N/A")</f>
        <v/>
      </c>
      <c r="K121">
        <f>IFERROR(IF(TRIM(D121)="-", "N/A", IF(RIGHT(D121,1)=")",IF(RIGHT(D121,2)="T)",-1000000000000*VALUE(MID(D121,2,LEN(D121)-3)),IF(RIGHT(D121,2)="M)",-1000000*VALUE(MID(D121,2,LEN(D121)-3)),IF(RIGHT(D121,2)="B)",-1000000000*VALUE(MID(D121,2,LEN(D121)-3)),IF(RIGHT(D121,2)="k)",-1000*VALUE(MID(D121,2,LEN(D121)-3)),VALUE(SUBSTITUTE(D121,",","")))))),IF(RIGHT(D121,1)="T",1000000000000*VALUE(LEFT(D121,LEN(D121)-1)),IF(RIGHT(D121,1)="M",1000000*VALUE(LEFT(D121,LEN(D121)-1)),IF(RIGHT(D121,1)="B",1000000000*VALUE(LEFT(D121,LEN(D121)-1)),IF(RIGHT(D121,1)="%",0.01*VALUE(LEFT(D121,LEN(D121)-1)),IF(RIGHT(D121,1)="k",1000*VALUE(LEFT(D121,LEN(D121)-1)),VALUE(SUBSTITUTE(D121,",",""))))))))),"N/A")</f>
        <v/>
      </c>
      <c r="L121">
        <f>IFERROR(IF(TRIM(E121)="-", "N/A", IF(RIGHT(E121,1)=")",IF(RIGHT(E121,2)="T)",-1000000000000*VALUE(MID(E121,2,LEN(E121)-3)),IF(RIGHT(E121,2)="M)",-1000000*VALUE(MID(E121,2,LEN(E121)-3)),IF(RIGHT(E121,2)="B)",-1000000000*VALUE(MID(E121,2,LEN(E121)-3)),IF(RIGHT(E121,2)="k)",-1000*VALUE(MID(E121,2,LEN(E121)-3)),VALUE(SUBSTITUTE(E121,",","")))))),IF(RIGHT(E121,1)="T",1000000000000*VALUE(LEFT(E121,LEN(E121)-1)),IF(RIGHT(E121,1)="M",1000000*VALUE(LEFT(E121,LEN(E121)-1)),IF(RIGHT(E121,1)="B",1000000000*VALUE(LEFT(E121,LEN(E121)-1)),IF(RIGHT(E121,1)="%",0.01*VALUE(LEFT(E121,LEN(E121)-1)),IF(RIGHT(E121,1)="k",1000*VALUE(LEFT(E121,LEN(E121)-1)),VALUE(SUBSTITUTE(E121,",",""))))))))),"N/A")</f>
        <v/>
      </c>
      <c r="M121">
        <f>IFERROR(IF(TRIM(F121)="-", "N/A", IF(RIGHT(F121,1)=")",IF(RIGHT(F121,2)="T)",-1000000000000*VALUE(MID(F121,2,LEN(F121)-3)),IF(RIGHT(F121,2)="M)",-1000000*VALUE(MID(F121,2,LEN(F121)-3)),IF(RIGHT(F121,2)="B)",-1000000000*VALUE(MID(F121,2,LEN(F121)-3)),IF(RIGHT(F121,2)="k)",-1000*VALUE(MID(F121,2,LEN(F121)-3)),VALUE(SUBSTITUTE(F121,",","")))))),IF(RIGHT(F121,1)="T",1000000000000*VALUE(LEFT(F121,LEN(F121)-1)),IF(RIGHT(F121,1)="M",1000000*VALUE(LEFT(F121,LEN(F121)-1)),IF(RIGHT(F121,1)="B",1000000000*VALUE(LEFT(F121,LEN(F121)-1)),IF(RIGHT(F121,1)="%",0.01*VALUE(LEFT(F121,LEN(F121)-1)),IF(RIGHT(F121,1)="k",1000*VALUE(LEFT(F121,LEN(F121)-1)),VALUE(SUBSTITUTE(F121,",",""))))))))),"N/A")</f>
        <v/>
      </c>
      <c r="N121">
        <f>IFERROR(IF(TRIM(G121)="-", "N/A", IF(RIGHT(G121,1)=")",IF(RIGHT(G121,2)="T)",-1000000000000*VALUE(MID(G121,2,LEN(G121)-3)),IF(RIGHT(G121,2)="M)",-1000000*VALUE(MID(G121,2,LEN(G121)-3)),IF(RIGHT(G121,2)="B)",-1000000000*VALUE(MID(G121,2,LEN(G121)-3)),IF(RIGHT(G121,2)="k)",-1000*VALUE(MID(G121,2,LEN(G121)-3)),VALUE(SUBSTITUTE(G121,",","")))))),IF(RIGHT(G121,1)="T",1000000000000*VALUE(LEFT(G121,LEN(G121)-1)),IF(RIGHT(G121,1)="M",1000000*VALUE(LEFT(G121,LEN(G121)-1)),IF(RIGHT(G121,1)="B",1000000000*VALUE(LEFT(G121,LEN(G121)-1)),IF(RIGHT(G121,1)="%",0.01*VALUE(LEFT(G121,LEN(G121)-1)),IF(RIGHT(G121,1)="k",1000*VALUE(LEFT(G121,LEN(G121)-1)),VALUE(SUBSTITUTE(G121,",",""))))))))),"N/A")</f>
        <v/>
      </c>
    </row>
    <row r="122" spans="1:60">
      <c s="1" r="A122" t="n">
        <v>8</v>
      </c>
      <c r="B122" t="s">
        <v>207</v>
      </c>
      <c r="C122" t="s">
        <v>3249</v>
      </c>
      <c r="I122">
        <f>IF(AND(K122&gt; J122, L122&gt; K122, M122&gt; L122, N122&gt; M122), "pos_trend", IF(AND(K122&lt; J122, L122&lt; K122, M122&lt; L122, N122&lt; M122), "neg_trend", "N/A"))</f>
        <v/>
      </c>
      <c r="J122">
        <f>IFERROR(IF(TRIM(C122)="-", "N/A", IF(RIGHT(C122,1)=")",IF(RIGHT(C122,2)="T)",-1000000000000*VALUE(MID(C122,2,LEN(C122)-3)),IF(RIGHT(C122,2)="M)",-1000000*VALUE(MID(C122,2,LEN(C122)-3)),IF(RIGHT(C122,2)="B)",-1000000000*VALUE(MID(C122,2,LEN(C122)-3)),IF(RIGHT(C122,2)="k)",-1000*VALUE(MID(C122,2,LEN(C122)-3)),VALUE(SUBSTITUTE(C122,",","")))))),IF(RIGHT(C122,1)="T",1000000000000*VALUE(LEFT(C122,LEN(C122)-1)),IF(RIGHT(C122,1)="M",1000000*VALUE(LEFT(C122,LEN(C122)-1)),IF(RIGHT(C122,1)="B",1000000000*VALUE(LEFT(C122,LEN(C122)-1)),IF(RIGHT(C122,1)="%",0.01*VALUE(LEFT(C122,LEN(C122)-1)),IF(RIGHT(C122,1)="k",1000*VALUE(LEFT(C122,LEN(C122)-1)),VALUE(SUBSTITUTE(C122,",",""))))))))),"N/A")</f>
        <v/>
      </c>
      <c r="K122">
        <f>IFERROR(IF(TRIM(D122)="-", "N/A", IF(RIGHT(D122,1)=")",IF(RIGHT(D122,2)="T)",-1000000000000*VALUE(MID(D122,2,LEN(D122)-3)),IF(RIGHT(D122,2)="M)",-1000000*VALUE(MID(D122,2,LEN(D122)-3)),IF(RIGHT(D122,2)="B)",-1000000000*VALUE(MID(D122,2,LEN(D122)-3)),IF(RIGHT(D122,2)="k)",-1000*VALUE(MID(D122,2,LEN(D122)-3)),VALUE(SUBSTITUTE(D122,",","")))))),IF(RIGHT(D122,1)="T",1000000000000*VALUE(LEFT(D122,LEN(D122)-1)),IF(RIGHT(D122,1)="M",1000000*VALUE(LEFT(D122,LEN(D122)-1)),IF(RIGHT(D122,1)="B",1000000000*VALUE(LEFT(D122,LEN(D122)-1)),IF(RIGHT(D122,1)="%",0.01*VALUE(LEFT(D122,LEN(D122)-1)),IF(RIGHT(D122,1)="k",1000*VALUE(LEFT(D122,LEN(D122)-1)),VALUE(SUBSTITUTE(D122,",",""))))))))),"N/A")</f>
        <v/>
      </c>
      <c r="L122">
        <f>IFERROR(IF(TRIM(E122)="-", "N/A", IF(RIGHT(E122,1)=")",IF(RIGHT(E122,2)="T)",-1000000000000*VALUE(MID(E122,2,LEN(E122)-3)),IF(RIGHT(E122,2)="M)",-1000000*VALUE(MID(E122,2,LEN(E122)-3)),IF(RIGHT(E122,2)="B)",-1000000000*VALUE(MID(E122,2,LEN(E122)-3)),IF(RIGHT(E122,2)="k)",-1000*VALUE(MID(E122,2,LEN(E122)-3)),VALUE(SUBSTITUTE(E122,",","")))))),IF(RIGHT(E122,1)="T",1000000000000*VALUE(LEFT(E122,LEN(E122)-1)),IF(RIGHT(E122,1)="M",1000000*VALUE(LEFT(E122,LEN(E122)-1)),IF(RIGHT(E122,1)="B",1000000000*VALUE(LEFT(E122,LEN(E122)-1)),IF(RIGHT(E122,1)="%",0.01*VALUE(LEFT(E122,LEN(E122)-1)),IF(RIGHT(E122,1)="k",1000*VALUE(LEFT(E122,LEN(E122)-1)),VALUE(SUBSTITUTE(E122,",",""))))))))),"N/A")</f>
        <v/>
      </c>
      <c r="M122">
        <f>IFERROR(IF(TRIM(F122)="-", "N/A", IF(RIGHT(F122,1)=")",IF(RIGHT(F122,2)="T)",-1000000000000*VALUE(MID(F122,2,LEN(F122)-3)),IF(RIGHT(F122,2)="M)",-1000000*VALUE(MID(F122,2,LEN(F122)-3)),IF(RIGHT(F122,2)="B)",-1000000000*VALUE(MID(F122,2,LEN(F122)-3)),IF(RIGHT(F122,2)="k)",-1000*VALUE(MID(F122,2,LEN(F122)-3)),VALUE(SUBSTITUTE(F122,",","")))))),IF(RIGHT(F122,1)="T",1000000000000*VALUE(LEFT(F122,LEN(F122)-1)),IF(RIGHT(F122,1)="M",1000000*VALUE(LEFT(F122,LEN(F122)-1)),IF(RIGHT(F122,1)="B",1000000000*VALUE(LEFT(F122,LEN(F122)-1)),IF(RIGHT(F122,1)="%",0.01*VALUE(LEFT(F122,LEN(F122)-1)),IF(RIGHT(F122,1)="k",1000*VALUE(LEFT(F122,LEN(F122)-1)),VALUE(SUBSTITUTE(F122,",",""))))))))),"N/A")</f>
        <v/>
      </c>
      <c r="N122">
        <f>IFERROR(IF(TRIM(G122)="-", "N/A", IF(RIGHT(G122,1)=")",IF(RIGHT(G122,2)="T)",-1000000000000*VALUE(MID(G122,2,LEN(G122)-3)),IF(RIGHT(G122,2)="M)",-1000000*VALUE(MID(G122,2,LEN(G122)-3)),IF(RIGHT(G122,2)="B)",-1000000000*VALUE(MID(G122,2,LEN(G122)-3)),IF(RIGHT(G122,2)="k)",-1000*VALUE(MID(G122,2,LEN(G122)-3)),VALUE(SUBSTITUTE(G122,",","")))))),IF(RIGHT(G122,1)="T",1000000000000*VALUE(LEFT(G122,LEN(G122)-1)),IF(RIGHT(G122,1)="M",1000000*VALUE(LEFT(G122,LEN(G122)-1)),IF(RIGHT(G122,1)="B",1000000000*VALUE(LEFT(G122,LEN(G122)-1)),IF(RIGHT(G122,1)="%",0.01*VALUE(LEFT(G122,LEN(G122)-1)),IF(RIGHT(G122,1)="k",1000*VALUE(LEFT(G122,LEN(G122)-1)),VALUE(SUBSTITUTE(G122,",",""))))))))),"N/A")</f>
        <v/>
      </c>
    </row>
    <row r="123" spans="1:60">
      <c s="1" r="A123" t="n">
        <v>9</v>
      </c>
      <c r="B123" t="s">
        <v>209</v>
      </c>
      <c r="C123" t="s">
        <v>3250</v>
      </c>
      <c r="I123">
        <f>IF(AND(K123&gt; J123, L123&gt; K123, M123&gt; L123, N123&gt; M123), "pos_trend", IF(AND(K123&lt; J123, L123&lt; K123, M123&lt; L123, N123&lt; M123), "neg_trend", "N/A"))</f>
        <v/>
      </c>
      <c r="J123">
        <f>IFERROR(IF(TRIM(C123)="-", "N/A", IF(RIGHT(C123,1)=")",IF(RIGHT(C123,2)="T)",-1000000000000*VALUE(MID(C123,2,LEN(C123)-3)),IF(RIGHT(C123,2)="M)",-1000000*VALUE(MID(C123,2,LEN(C123)-3)),IF(RIGHT(C123,2)="B)",-1000000000*VALUE(MID(C123,2,LEN(C123)-3)),IF(RIGHT(C123,2)="k)",-1000*VALUE(MID(C123,2,LEN(C123)-3)),VALUE(SUBSTITUTE(C123,",","")))))),IF(RIGHT(C123,1)="T",1000000000000*VALUE(LEFT(C123,LEN(C123)-1)),IF(RIGHT(C123,1)="M",1000000*VALUE(LEFT(C123,LEN(C123)-1)),IF(RIGHT(C123,1)="B",1000000000*VALUE(LEFT(C123,LEN(C123)-1)),IF(RIGHT(C123,1)="%",0.01*VALUE(LEFT(C123,LEN(C123)-1)),IF(RIGHT(C123,1)="k",1000*VALUE(LEFT(C123,LEN(C123)-1)),VALUE(SUBSTITUTE(C123,",",""))))))))),"N/A")</f>
        <v/>
      </c>
      <c r="K123">
        <f>IFERROR(IF(TRIM(D123)="-", "N/A", IF(RIGHT(D123,1)=")",IF(RIGHT(D123,2)="T)",-1000000000000*VALUE(MID(D123,2,LEN(D123)-3)),IF(RIGHT(D123,2)="M)",-1000000*VALUE(MID(D123,2,LEN(D123)-3)),IF(RIGHT(D123,2)="B)",-1000000000*VALUE(MID(D123,2,LEN(D123)-3)),IF(RIGHT(D123,2)="k)",-1000*VALUE(MID(D123,2,LEN(D123)-3)),VALUE(SUBSTITUTE(D123,",","")))))),IF(RIGHT(D123,1)="T",1000000000000*VALUE(LEFT(D123,LEN(D123)-1)),IF(RIGHT(D123,1)="M",1000000*VALUE(LEFT(D123,LEN(D123)-1)),IF(RIGHT(D123,1)="B",1000000000*VALUE(LEFT(D123,LEN(D123)-1)),IF(RIGHT(D123,1)="%",0.01*VALUE(LEFT(D123,LEN(D123)-1)),IF(RIGHT(D123,1)="k",1000*VALUE(LEFT(D123,LEN(D123)-1)),VALUE(SUBSTITUTE(D123,",",""))))))))),"N/A")</f>
        <v/>
      </c>
      <c r="L123">
        <f>IFERROR(IF(TRIM(E123)="-", "N/A", IF(RIGHT(E123,1)=")",IF(RIGHT(E123,2)="T)",-1000000000000*VALUE(MID(E123,2,LEN(E123)-3)),IF(RIGHT(E123,2)="M)",-1000000*VALUE(MID(E123,2,LEN(E123)-3)),IF(RIGHT(E123,2)="B)",-1000000000*VALUE(MID(E123,2,LEN(E123)-3)),IF(RIGHT(E123,2)="k)",-1000*VALUE(MID(E123,2,LEN(E123)-3)),VALUE(SUBSTITUTE(E123,",","")))))),IF(RIGHT(E123,1)="T",1000000000000*VALUE(LEFT(E123,LEN(E123)-1)),IF(RIGHT(E123,1)="M",1000000*VALUE(LEFT(E123,LEN(E123)-1)),IF(RIGHT(E123,1)="B",1000000000*VALUE(LEFT(E123,LEN(E123)-1)),IF(RIGHT(E123,1)="%",0.01*VALUE(LEFT(E123,LEN(E123)-1)),IF(RIGHT(E123,1)="k",1000*VALUE(LEFT(E123,LEN(E123)-1)),VALUE(SUBSTITUTE(E123,",",""))))))))),"N/A")</f>
        <v/>
      </c>
      <c r="M123">
        <f>IFERROR(IF(TRIM(F123)="-", "N/A", IF(RIGHT(F123,1)=")",IF(RIGHT(F123,2)="T)",-1000000000000*VALUE(MID(F123,2,LEN(F123)-3)),IF(RIGHT(F123,2)="M)",-1000000*VALUE(MID(F123,2,LEN(F123)-3)),IF(RIGHT(F123,2)="B)",-1000000000*VALUE(MID(F123,2,LEN(F123)-3)),IF(RIGHT(F123,2)="k)",-1000*VALUE(MID(F123,2,LEN(F123)-3)),VALUE(SUBSTITUTE(F123,",","")))))),IF(RIGHT(F123,1)="T",1000000000000*VALUE(LEFT(F123,LEN(F123)-1)),IF(RIGHT(F123,1)="M",1000000*VALUE(LEFT(F123,LEN(F123)-1)),IF(RIGHT(F123,1)="B",1000000000*VALUE(LEFT(F123,LEN(F123)-1)),IF(RIGHT(F123,1)="%",0.01*VALUE(LEFT(F123,LEN(F123)-1)),IF(RIGHT(F123,1)="k",1000*VALUE(LEFT(F123,LEN(F123)-1)),VALUE(SUBSTITUTE(F123,",",""))))))))),"N/A")</f>
        <v/>
      </c>
      <c r="N123">
        <f>IFERROR(IF(TRIM(G123)="-", "N/A", IF(RIGHT(G123,1)=")",IF(RIGHT(G123,2)="T)",-1000000000000*VALUE(MID(G123,2,LEN(G123)-3)),IF(RIGHT(G123,2)="M)",-1000000*VALUE(MID(G123,2,LEN(G123)-3)),IF(RIGHT(G123,2)="B)",-1000000000*VALUE(MID(G123,2,LEN(G123)-3)),IF(RIGHT(G123,2)="k)",-1000*VALUE(MID(G123,2,LEN(G123)-3)),VALUE(SUBSTITUTE(G123,",","")))))),IF(RIGHT(G123,1)="T",1000000000000*VALUE(LEFT(G123,LEN(G123)-1)),IF(RIGHT(G123,1)="M",1000000*VALUE(LEFT(G123,LEN(G123)-1)),IF(RIGHT(G123,1)="B",1000000000*VALUE(LEFT(G123,LEN(G123)-1)),IF(RIGHT(G123,1)="%",0.01*VALUE(LEFT(G123,LEN(G123)-1)),IF(RIGHT(G123,1)="k",1000*VALUE(LEFT(G123,LEN(G123)-1)),VALUE(SUBSTITUTE(G123,",",""))))))))),"N/A")</f>
        <v/>
      </c>
    </row>
    <row r="124" spans="1:60">
      <c r="I124">
        <f>IF(AND(K124&gt; J124, L124&gt; K124, M124&gt; L124, N124&gt; M124), "pos_trend", IF(AND(K124&lt; J124, L124&lt; K124, M124&lt; L124, N124&lt; M124), "neg_trend", "N/A"))</f>
        <v/>
      </c>
      <c r="J124">
        <f>IFERROR(IF(TRIM(C124)="-", "N/A", IF(RIGHT(C124,1)=")",IF(RIGHT(C124,2)="T)",-1000000000000*VALUE(MID(C124,2,LEN(C124)-3)),IF(RIGHT(C124,2)="M)",-1000000*VALUE(MID(C124,2,LEN(C124)-3)),IF(RIGHT(C124,2)="B)",-1000000000*VALUE(MID(C124,2,LEN(C124)-3)),IF(RIGHT(C124,2)="k)",-1000*VALUE(MID(C124,2,LEN(C124)-3)),VALUE(SUBSTITUTE(C124,",","")))))),IF(RIGHT(C124,1)="T",1000000000000*VALUE(LEFT(C124,LEN(C124)-1)),IF(RIGHT(C124,1)="M",1000000*VALUE(LEFT(C124,LEN(C124)-1)),IF(RIGHT(C124,1)="B",1000000000*VALUE(LEFT(C124,LEN(C124)-1)),IF(RIGHT(C124,1)="%",0.01*VALUE(LEFT(C124,LEN(C124)-1)),IF(RIGHT(C124,1)="k",1000*VALUE(LEFT(C124,LEN(C124)-1)),VALUE(SUBSTITUTE(C124,",",""))))))))),"N/A")</f>
        <v/>
      </c>
      <c r="K124">
        <f>IFERROR(IF(TRIM(D124)="-", "N/A", IF(RIGHT(D124,1)=")",IF(RIGHT(D124,2)="T)",-1000000000000*VALUE(MID(D124,2,LEN(D124)-3)),IF(RIGHT(D124,2)="M)",-1000000*VALUE(MID(D124,2,LEN(D124)-3)),IF(RIGHT(D124,2)="B)",-1000000000*VALUE(MID(D124,2,LEN(D124)-3)),IF(RIGHT(D124,2)="k)",-1000*VALUE(MID(D124,2,LEN(D124)-3)),VALUE(SUBSTITUTE(D124,",","")))))),IF(RIGHT(D124,1)="T",1000000000000*VALUE(LEFT(D124,LEN(D124)-1)),IF(RIGHT(D124,1)="M",1000000*VALUE(LEFT(D124,LEN(D124)-1)),IF(RIGHT(D124,1)="B",1000000000*VALUE(LEFT(D124,LEN(D124)-1)),IF(RIGHT(D124,1)="%",0.01*VALUE(LEFT(D124,LEN(D124)-1)),IF(RIGHT(D124,1)="k",1000*VALUE(LEFT(D124,LEN(D124)-1)),VALUE(SUBSTITUTE(D124,",",""))))))))),"N/A")</f>
        <v/>
      </c>
      <c r="L124">
        <f>IFERROR(IF(TRIM(E124)="-", "N/A", IF(RIGHT(E124,1)=")",IF(RIGHT(E124,2)="T)",-1000000000000*VALUE(MID(E124,2,LEN(E124)-3)),IF(RIGHT(E124,2)="M)",-1000000*VALUE(MID(E124,2,LEN(E124)-3)),IF(RIGHT(E124,2)="B)",-1000000000*VALUE(MID(E124,2,LEN(E124)-3)),IF(RIGHT(E124,2)="k)",-1000*VALUE(MID(E124,2,LEN(E124)-3)),VALUE(SUBSTITUTE(E124,",","")))))),IF(RIGHT(E124,1)="T",1000000000000*VALUE(LEFT(E124,LEN(E124)-1)),IF(RIGHT(E124,1)="M",1000000*VALUE(LEFT(E124,LEN(E124)-1)),IF(RIGHT(E124,1)="B",1000000000*VALUE(LEFT(E124,LEN(E124)-1)),IF(RIGHT(E124,1)="%",0.01*VALUE(LEFT(E124,LEN(E124)-1)),IF(RIGHT(E124,1)="k",1000*VALUE(LEFT(E124,LEN(E124)-1)),VALUE(SUBSTITUTE(E124,",",""))))))))),"N/A")</f>
        <v/>
      </c>
      <c r="M124">
        <f>IFERROR(IF(TRIM(F124)="-", "N/A", IF(RIGHT(F124,1)=")",IF(RIGHT(F124,2)="T)",-1000000000000*VALUE(MID(F124,2,LEN(F124)-3)),IF(RIGHT(F124,2)="M)",-1000000*VALUE(MID(F124,2,LEN(F124)-3)),IF(RIGHT(F124,2)="B)",-1000000000*VALUE(MID(F124,2,LEN(F124)-3)),IF(RIGHT(F124,2)="k)",-1000*VALUE(MID(F124,2,LEN(F124)-3)),VALUE(SUBSTITUTE(F124,",","")))))),IF(RIGHT(F124,1)="T",1000000000000*VALUE(LEFT(F124,LEN(F124)-1)),IF(RIGHT(F124,1)="M",1000000*VALUE(LEFT(F124,LEN(F124)-1)),IF(RIGHT(F124,1)="B",1000000000*VALUE(LEFT(F124,LEN(F124)-1)),IF(RIGHT(F124,1)="%",0.01*VALUE(LEFT(F124,LEN(F124)-1)),IF(RIGHT(F124,1)="k",1000*VALUE(LEFT(F124,LEN(F124)-1)),VALUE(SUBSTITUTE(F124,",",""))))))))),"N/A")</f>
        <v/>
      </c>
      <c r="N124">
        <f>IFERROR(IF(TRIM(G124)="-", "N/A", IF(RIGHT(G124,1)=")",IF(RIGHT(G124,2)="T)",-1000000000000*VALUE(MID(G124,2,LEN(G124)-3)),IF(RIGHT(G124,2)="M)",-1000000*VALUE(MID(G124,2,LEN(G124)-3)),IF(RIGHT(G124,2)="B)",-1000000000*VALUE(MID(G124,2,LEN(G124)-3)),IF(RIGHT(G124,2)="k)",-1000*VALUE(MID(G124,2,LEN(G124)-3)),VALUE(SUBSTITUTE(G124,",","")))))),IF(RIGHT(G124,1)="T",1000000000000*VALUE(LEFT(G124,LEN(G124)-1)),IF(RIGHT(G124,1)="M",1000000*VALUE(LEFT(G124,LEN(G124)-1)),IF(RIGHT(G124,1)="B",1000000000*VALUE(LEFT(G124,LEN(G124)-1)),IF(RIGHT(G124,1)="%",0.01*VALUE(LEFT(G124,LEN(G124)-1)),IF(RIGHT(G124,1)="k",1000*VALUE(LEFT(G124,LEN(G124)-1)),VALUE(SUBSTITUTE(G124,",",""))))))))),"N/A")</f>
        <v/>
      </c>
    </row>
    <row r="125" spans="1:60">
      <c s="1" r="A125" t="n">
        <v>0</v>
      </c>
      <c r="B125" t="s">
        <v>211</v>
      </c>
      <c r="C125" t="s">
        <v>3251</v>
      </c>
      <c r="I125">
        <f>IF(AND(K125&gt; J125, L125&gt; K125, M125&gt; L125, N125&gt; M125), "pos_trend", IF(AND(K125&lt; J125, L125&lt; K125, M125&lt; L125, N125&lt; M125), "neg_trend", "N/A"))</f>
        <v/>
      </c>
      <c r="J125">
        <f>IFERROR(IF(TRIM(C125)="-", "N/A", IF(RIGHT(C125,1)=")",IF(RIGHT(C125,2)="T)",-1000000000000*VALUE(MID(C125,2,LEN(C125)-3)),IF(RIGHT(C125,2)="M)",-1000000*VALUE(MID(C125,2,LEN(C125)-3)),IF(RIGHT(C125,2)="B)",-1000000000*VALUE(MID(C125,2,LEN(C125)-3)),IF(RIGHT(C125,2)="k)",-1000*VALUE(MID(C125,2,LEN(C125)-3)),VALUE(SUBSTITUTE(C125,",","")))))),IF(RIGHT(C125,1)="T",1000000000000*VALUE(LEFT(C125,LEN(C125)-1)),IF(RIGHT(C125,1)="M",1000000*VALUE(LEFT(C125,LEN(C125)-1)),IF(RIGHT(C125,1)="B",1000000000*VALUE(LEFT(C125,LEN(C125)-1)),IF(RIGHT(C125,1)="%",0.01*VALUE(LEFT(C125,LEN(C125)-1)),IF(RIGHT(C125,1)="k",1000*VALUE(LEFT(C125,LEN(C125)-1)),VALUE(SUBSTITUTE(C125,",",""))))))))),"N/A")</f>
        <v/>
      </c>
      <c r="K125">
        <f>IFERROR(IF(TRIM(D125)="-", "N/A", IF(RIGHT(D125,1)=")",IF(RIGHT(D125,2)="T)",-1000000000000*VALUE(MID(D125,2,LEN(D125)-3)),IF(RIGHT(D125,2)="M)",-1000000*VALUE(MID(D125,2,LEN(D125)-3)),IF(RIGHT(D125,2)="B)",-1000000000*VALUE(MID(D125,2,LEN(D125)-3)),IF(RIGHT(D125,2)="k)",-1000*VALUE(MID(D125,2,LEN(D125)-3)),VALUE(SUBSTITUTE(D125,",","")))))),IF(RIGHT(D125,1)="T",1000000000000*VALUE(LEFT(D125,LEN(D125)-1)),IF(RIGHT(D125,1)="M",1000000*VALUE(LEFT(D125,LEN(D125)-1)),IF(RIGHT(D125,1)="B",1000000000*VALUE(LEFT(D125,LEN(D125)-1)),IF(RIGHT(D125,1)="%",0.01*VALUE(LEFT(D125,LEN(D125)-1)),IF(RIGHT(D125,1)="k",1000*VALUE(LEFT(D125,LEN(D125)-1)),VALUE(SUBSTITUTE(D125,",",""))))))))),"N/A")</f>
        <v/>
      </c>
      <c r="L125">
        <f>IFERROR(IF(TRIM(E125)="-", "N/A", IF(RIGHT(E125,1)=")",IF(RIGHT(E125,2)="T)",-1000000000000*VALUE(MID(E125,2,LEN(E125)-3)),IF(RIGHT(E125,2)="M)",-1000000*VALUE(MID(E125,2,LEN(E125)-3)),IF(RIGHT(E125,2)="B)",-1000000000*VALUE(MID(E125,2,LEN(E125)-3)),IF(RIGHT(E125,2)="k)",-1000*VALUE(MID(E125,2,LEN(E125)-3)),VALUE(SUBSTITUTE(E125,",","")))))),IF(RIGHT(E125,1)="T",1000000000000*VALUE(LEFT(E125,LEN(E125)-1)),IF(RIGHT(E125,1)="M",1000000*VALUE(LEFT(E125,LEN(E125)-1)),IF(RIGHT(E125,1)="B",1000000000*VALUE(LEFT(E125,LEN(E125)-1)),IF(RIGHT(E125,1)="%",0.01*VALUE(LEFT(E125,LEN(E125)-1)),IF(RIGHT(E125,1)="k",1000*VALUE(LEFT(E125,LEN(E125)-1)),VALUE(SUBSTITUTE(E125,",",""))))))))),"N/A")</f>
        <v/>
      </c>
      <c r="M125">
        <f>IFERROR(IF(TRIM(F125)="-", "N/A", IF(RIGHT(F125,1)=")",IF(RIGHT(F125,2)="T)",-1000000000000*VALUE(MID(F125,2,LEN(F125)-3)),IF(RIGHT(F125,2)="M)",-1000000*VALUE(MID(F125,2,LEN(F125)-3)),IF(RIGHT(F125,2)="B)",-1000000000*VALUE(MID(F125,2,LEN(F125)-3)),IF(RIGHT(F125,2)="k)",-1000*VALUE(MID(F125,2,LEN(F125)-3)),VALUE(SUBSTITUTE(F125,",","")))))),IF(RIGHT(F125,1)="T",1000000000000*VALUE(LEFT(F125,LEN(F125)-1)),IF(RIGHT(F125,1)="M",1000000*VALUE(LEFT(F125,LEN(F125)-1)),IF(RIGHT(F125,1)="B",1000000000*VALUE(LEFT(F125,LEN(F125)-1)),IF(RIGHT(F125,1)="%",0.01*VALUE(LEFT(F125,LEN(F125)-1)),IF(RIGHT(F125,1)="k",1000*VALUE(LEFT(F125,LEN(F125)-1)),VALUE(SUBSTITUTE(F125,",",""))))))))),"N/A")</f>
        <v/>
      </c>
      <c r="N125">
        <f>IFERROR(IF(TRIM(G125)="-", "N/A", IF(RIGHT(G125,1)=")",IF(RIGHT(G125,2)="T)",-1000000000000*VALUE(MID(G125,2,LEN(G125)-3)),IF(RIGHT(G125,2)="M)",-1000000*VALUE(MID(G125,2,LEN(G125)-3)),IF(RIGHT(G125,2)="B)",-1000000000*VALUE(MID(G125,2,LEN(G125)-3)),IF(RIGHT(G125,2)="k)",-1000*VALUE(MID(G125,2,LEN(G125)-3)),VALUE(SUBSTITUTE(G125,",","")))))),IF(RIGHT(G125,1)="T",1000000000000*VALUE(LEFT(G125,LEN(G125)-1)),IF(RIGHT(G125,1)="M",1000000*VALUE(LEFT(G125,LEN(G125)-1)),IF(RIGHT(G125,1)="B",1000000000*VALUE(LEFT(G125,LEN(G125)-1)),IF(RIGHT(G125,1)="%",0.01*VALUE(LEFT(G125,LEN(G125)-1)),IF(RIGHT(G125,1)="k",1000*VALUE(LEFT(G125,LEN(G125)-1)),VALUE(SUBSTITUTE(G125,",",""))))))))),"N/A")</f>
        <v/>
      </c>
    </row>
    <row r="126" spans="1:60">
      <c s="1" r="A126" t="n">
        <v>1</v>
      </c>
      <c r="B126" t="s">
        <v>213</v>
      </c>
      <c r="C126" t="s">
        <v>3252</v>
      </c>
      <c r="I126">
        <f>IF(AND(K126&gt; J126, L126&gt; K126, M126&gt; L126, N126&gt; M126), "pos_trend", IF(AND(K126&lt; J126, L126&lt; K126, M126&lt; L126, N126&lt; M126), "neg_trend", "N/A"))</f>
        <v/>
      </c>
      <c r="J126">
        <f>IFERROR(IF(TRIM(C126)="-", "N/A", IF(RIGHT(C126,1)=")",IF(RIGHT(C126,2)="T)",-1000000000000*VALUE(MID(C126,2,LEN(C126)-3)),IF(RIGHT(C126,2)="M)",-1000000*VALUE(MID(C126,2,LEN(C126)-3)),IF(RIGHT(C126,2)="B)",-1000000000*VALUE(MID(C126,2,LEN(C126)-3)),IF(RIGHT(C126,2)="k)",-1000*VALUE(MID(C126,2,LEN(C126)-3)),VALUE(SUBSTITUTE(C126,",","")))))),IF(RIGHT(C126,1)="T",1000000000000*VALUE(LEFT(C126,LEN(C126)-1)),IF(RIGHT(C126,1)="M",1000000*VALUE(LEFT(C126,LEN(C126)-1)),IF(RIGHT(C126,1)="B",1000000000*VALUE(LEFT(C126,LEN(C126)-1)),IF(RIGHT(C126,1)="%",0.01*VALUE(LEFT(C126,LEN(C126)-1)),IF(RIGHT(C126,1)="k",1000*VALUE(LEFT(C126,LEN(C126)-1)),VALUE(SUBSTITUTE(C126,",",""))))))))),"N/A")</f>
        <v/>
      </c>
      <c r="K126">
        <f>IFERROR(IF(TRIM(D126)="-", "N/A", IF(RIGHT(D126,1)=")",IF(RIGHT(D126,2)="T)",-1000000000000*VALUE(MID(D126,2,LEN(D126)-3)),IF(RIGHT(D126,2)="M)",-1000000*VALUE(MID(D126,2,LEN(D126)-3)),IF(RIGHT(D126,2)="B)",-1000000000*VALUE(MID(D126,2,LEN(D126)-3)),IF(RIGHT(D126,2)="k)",-1000*VALUE(MID(D126,2,LEN(D126)-3)),VALUE(SUBSTITUTE(D126,",","")))))),IF(RIGHT(D126,1)="T",1000000000000*VALUE(LEFT(D126,LEN(D126)-1)),IF(RIGHT(D126,1)="M",1000000*VALUE(LEFT(D126,LEN(D126)-1)),IF(RIGHT(D126,1)="B",1000000000*VALUE(LEFT(D126,LEN(D126)-1)),IF(RIGHT(D126,1)="%",0.01*VALUE(LEFT(D126,LEN(D126)-1)),IF(RIGHT(D126,1)="k",1000*VALUE(LEFT(D126,LEN(D126)-1)),VALUE(SUBSTITUTE(D126,",",""))))))))),"N/A")</f>
        <v/>
      </c>
      <c r="L126">
        <f>IFERROR(IF(TRIM(E126)="-", "N/A", IF(RIGHT(E126,1)=")",IF(RIGHT(E126,2)="T)",-1000000000000*VALUE(MID(E126,2,LEN(E126)-3)),IF(RIGHT(E126,2)="M)",-1000000*VALUE(MID(E126,2,LEN(E126)-3)),IF(RIGHT(E126,2)="B)",-1000000000*VALUE(MID(E126,2,LEN(E126)-3)),IF(RIGHT(E126,2)="k)",-1000*VALUE(MID(E126,2,LEN(E126)-3)),VALUE(SUBSTITUTE(E126,",","")))))),IF(RIGHT(E126,1)="T",1000000000000*VALUE(LEFT(E126,LEN(E126)-1)),IF(RIGHT(E126,1)="M",1000000*VALUE(LEFT(E126,LEN(E126)-1)),IF(RIGHT(E126,1)="B",1000000000*VALUE(LEFT(E126,LEN(E126)-1)),IF(RIGHT(E126,1)="%",0.01*VALUE(LEFT(E126,LEN(E126)-1)),IF(RIGHT(E126,1)="k",1000*VALUE(LEFT(E126,LEN(E126)-1)),VALUE(SUBSTITUTE(E126,",",""))))))))),"N/A")</f>
        <v/>
      </c>
      <c r="M126">
        <f>IFERROR(IF(TRIM(F126)="-", "N/A", IF(RIGHT(F126,1)=")",IF(RIGHT(F126,2)="T)",-1000000000000*VALUE(MID(F126,2,LEN(F126)-3)),IF(RIGHT(F126,2)="M)",-1000000*VALUE(MID(F126,2,LEN(F126)-3)),IF(RIGHT(F126,2)="B)",-1000000000*VALUE(MID(F126,2,LEN(F126)-3)),IF(RIGHT(F126,2)="k)",-1000*VALUE(MID(F126,2,LEN(F126)-3)),VALUE(SUBSTITUTE(F126,",","")))))),IF(RIGHT(F126,1)="T",1000000000000*VALUE(LEFT(F126,LEN(F126)-1)),IF(RIGHT(F126,1)="M",1000000*VALUE(LEFT(F126,LEN(F126)-1)),IF(RIGHT(F126,1)="B",1000000000*VALUE(LEFT(F126,LEN(F126)-1)),IF(RIGHT(F126,1)="%",0.01*VALUE(LEFT(F126,LEN(F126)-1)),IF(RIGHT(F126,1)="k",1000*VALUE(LEFT(F126,LEN(F126)-1)),VALUE(SUBSTITUTE(F126,",",""))))))))),"N/A")</f>
        <v/>
      </c>
      <c r="N126">
        <f>IFERROR(IF(TRIM(G126)="-", "N/A", IF(RIGHT(G126,1)=")",IF(RIGHT(G126,2)="T)",-1000000000000*VALUE(MID(G126,2,LEN(G126)-3)),IF(RIGHT(G126,2)="M)",-1000000*VALUE(MID(G126,2,LEN(G126)-3)),IF(RIGHT(G126,2)="B)",-1000000000*VALUE(MID(G126,2,LEN(G126)-3)),IF(RIGHT(G126,2)="k)",-1000*VALUE(MID(G126,2,LEN(G126)-3)),VALUE(SUBSTITUTE(G126,",","")))))),IF(RIGHT(G126,1)="T",1000000000000*VALUE(LEFT(G126,LEN(G126)-1)),IF(RIGHT(G126,1)="M",1000000*VALUE(LEFT(G126,LEN(G126)-1)),IF(RIGHT(G126,1)="B",1000000000*VALUE(LEFT(G126,LEN(G126)-1)),IF(RIGHT(G126,1)="%",0.01*VALUE(LEFT(G126,LEN(G126)-1)),IF(RIGHT(G126,1)="k",1000*VALUE(LEFT(G126,LEN(G126)-1)),VALUE(SUBSTITUTE(G126,",",""))))))))),"N/A")</f>
        <v/>
      </c>
    </row>
    <row r="127" spans="1:60">
      <c s="1" r="A127" t="n">
        <v>2</v>
      </c>
      <c r="B127" t="s">
        <v>215</v>
      </c>
      <c r="C127" t="s">
        <v>3253</v>
      </c>
      <c r="I127">
        <f>IF(AND(K127&gt; J127, L127&gt; K127, M127&gt; L127, N127&gt; M127), "pos_trend", IF(AND(K127&lt; J127, L127&lt; K127, M127&lt; L127, N127&lt; M127), "neg_trend", "N/A"))</f>
        <v/>
      </c>
      <c r="J127">
        <f>IFERROR(IF(TRIM(C127)="-", "N/A", IF(RIGHT(C127,1)=")",IF(RIGHT(C127,2)="T)",-1000000000000*VALUE(MID(C127,2,LEN(C127)-3)),IF(RIGHT(C127,2)="M)",-1000000*VALUE(MID(C127,2,LEN(C127)-3)),IF(RIGHT(C127,2)="B)",-1000000000*VALUE(MID(C127,2,LEN(C127)-3)),IF(RIGHT(C127,2)="k)",-1000*VALUE(MID(C127,2,LEN(C127)-3)),VALUE(SUBSTITUTE(C127,",","")))))),IF(RIGHT(C127,1)="T",1000000000000*VALUE(LEFT(C127,LEN(C127)-1)),IF(RIGHT(C127,1)="M",1000000*VALUE(LEFT(C127,LEN(C127)-1)),IF(RIGHT(C127,1)="B",1000000000*VALUE(LEFT(C127,LEN(C127)-1)),IF(RIGHT(C127,1)="%",0.01*VALUE(LEFT(C127,LEN(C127)-1)),IF(RIGHT(C127,1)="k",1000*VALUE(LEFT(C127,LEN(C127)-1)),VALUE(SUBSTITUTE(C127,",",""))))))))),"N/A")</f>
        <v/>
      </c>
      <c r="K127">
        <f>IFERROR(IF(TRIM(D127)="-", "N/A", IF(RIGHT(D127,1)=")",IF(RIGHT(D127,2)="T)",-1000000000000*VALUE(MID(D127,2,LEN(D127)-3)),IF(RIGHT(D127,2)="M)",-1000000*VALUE(MID(D127,2,LEN(D127)-3)),IF(RIGHT(D127,2)="B)",-1000000000*VALUE(MID(D127,2,LEN(D127)-3)),IF(RIGHT(D127,2)="k)",-1000*VALUE(MID(D127,2,LEN(D127)-3)),VALUE(SUBSTITUTE(D127,",","")))))),IF(RIGHT(D127,1)="T",1000000000000*VALUE(LEFT(D127,LEN(D127)-1)),IF(RIGHT(D127,1)="M",1000000*VALUE(LEFT(D127,LEN(D127)-1)),IF(RIGHT(D127,1)="B",1000000000*VALUE(LEFT(D127,LEN(D127)-1)),IF(RIGHT(D127,1)="%",0.01*VALUE(LEFT(D127,LEN(D127)-1)),IF(RIGHT(D127,1)="k",1000*VALUE(LEFT(D127,LEN(D127)-1)),VALUE(SUBSTITUTE(D127,",",""))))))))),"N/A")</f>
        <v/>
      </c>
      <c r="L127">
        <f>IFERROR(IF(TRIM(E127)="-", "N/A", IF(RIGHT(E127,1)=")",IF(RIGHT(E127,2)="T)",-1000000000000*VALUE(MID(E127,2,LEN(E127)-3)),IF(RIGHT(E127,2)="M)",-1000000*VALUE(MID(E127,2,LEN(E127)-3)),IF(RIGHT(E127,2)="B)",-1000000000*VALUE(MID(E127,2,LEN(E127)-3)),IF(RIGHT(E127,2)="k)",-1000*VALUE(MID(E127,2,LEN(E127)-3)),VALUE(SUBSTITUTE(E127,",","")))))),IF(RIGHT(E127,1)="T",1000000000000*VALUE(LEFT(E127,LEN(E127)-1)),IF(RIGHT(E127,1)="M",1000000*VALUE(LEFT(E127,LEN(E127)-1)),IF(RIGHT(E127,1)="B",1000000000*VALUE(LEFT(E127,LEN(E127)-1)),IF(RIGHT(E127,1)="%",0.01*VALUE(LEFT(E127,LEN(E127)-1)),IF(RIGHT(E127,1)="k",1000*VALUE(LEFT(E127,LEN(E127)-1)),VALUE(SUBSTITUTE(E127,",",""))))))))),"N/A")</f>
        <v/>
      </c>
      <c r="M127">
        <f>IFERROR(IF(TRIM(F127)="-", "N/A", IF(RIGHT(F127,1)=")",IF(RIGHT(F127,2)="T)",-1000000000000*VALUE(MID(F127,2,LEN(F127)-3)),IF(RIGHT(F127,2)="M)",-1000000*VALUE(MID(F127,2,LEN(F127)-3)),IF(RIGHT(F127,2)="B)",-1000000000*VALUE(MID(F127,2,LEN(F127)-3)),IF(RIGHT(F127,2)="k)",-1000*VALUE(MID(F127,2,LEN(F127)-3)),VALUE(SUBSTITUTE(F127,",","")))))),IF(RIGHT(F127,1)="T",1000000000000*VALUE(LEFT(F127,LEN(F127)-1)),IF(RIGHT(F127,1)="M",1000000*VALUE(LEFT(F127,LEN(F127)-1)),IF(RIGHT(F127,1)="B",1000000000*VALUE(LEFT(F127,LEN(F127)-1)),IF(RIGHT(F127,1)="%",0.01*VALUE(LEFT(F127,LEN(F127)-1)),IF(RIGHT(F127,1)="k",1000*VALUE(LEFT(F127,LEN(F127)-1)),VALUE(SUBSTITUTE(F127,",",""))))))))),"N/A")</f>
        <v/>
      </c>
      <c r="N127">
        <f>IFERROR(IF(TRIM(G127)="-", "N/A", IF(RIGHT(G127,1)=")",IF(RIGHT(G127,2)="T)",-1000000000000*VALUE(MID(G127,2,LEN(G127)-3)),IF(RIGHT(G127,2)="M)",-1000000*VALUE(MID(G127,2,LEN(G127)-3)),IF(RIGHT(G127,2)="B)",-1000000000*VALUE(MID(G127,2,LEN(G127)-3)),IF(RIGHT(G127,2)="k)",-1000*VALUE(MID(G127,2,LEN(G127)-3)),VALUE(SUBSTITUTE(G127,",","")))))),IF(RIGHT(G127,1)="T",1000000000000*VALUE(LEFT(G127,LEN(G127)-1)),IF(RIGHT(G127,1)="M",1000000*VALUE(LEFT(G127,LEN(G127)-1)),IF(RIGHT(G127,1)="B",1000000000*VALUE(LEFT(G127,LEN(G127)-1)),IF(RIGHT(G127,1)="%",0.01*VALUE(LEFT(G127,LEN(G127)-1)),IF(RIGHT(G127,1)="k",1000*VALUE(LEFT(G127,LEN(G127)-1)),VALUE(SUBSTITUTE(G127,",",""))))))))),"N/A")</f>
        <v/>
      </c>
    </row>
    <row r="128" spans="1:60">
      <c s="1" r="A128" t="n">
        <v>3</v>
      </c>
      <c r="B128" t="s">
        <v>217</v>
      </c>
      <c r="C128" t="s">
        <v>3254</v>
      </c>
      <c r="I128">
        <f>IF(AND(K128&gt; J128, L128&gt; K128, M128&gt; L128, N128&gt; M128), "pos_trend", IF(AND(K128&lt; J128, L128&lt; K128, M128&lt; L128, N128&lt; M128), "neg_trend", "N/A"))</f>
        <v/>
      </c>
      <c r="J128">
        <f>IFERROR(IF(TRIM(C128)="-", "N/A", IF(RIGHT(C128,1)=")",IF(RIGHT(C128,2)="T)",-1000000000000*VALUE(MID(C128,2,LEN(C128)-3)),IF(RIGHT(C128,2)="M)",-1000000*VALUE(MID(C128,2,LEN(C128)-3)),IF(RIGHT(C128,2)="B)",-1000000000*VALUE(MID(C128,2,LEN(C128)-3)),IF(RIGHT(C128,2)="k)",-1000*VALUE(MID(C128,2,LEN(C128)-3)),VALUE(SUBSTITUTE(C128,",","")))))),IF(RIGHT(C128,1)="T",1000000000000*VALUE(LEFT(C128,LEN(C128)-1)),IF(RIGHT(C128,1)="M",1000000*VALUE(LEFT(C128,LEN(C128)-1)),IF(RIGHT(C128,1)="B",1000000000*VALUE(LEFT(C128,LEN(C128)-1)),IF(RIGHT(C128,1)="%",0.01*VALUE(LEFT(C128,LEN(C128)-1)),IF(RIGHT(C128,1)="k",1000*VALUE(LEFT(C128,LEN(C128)-1)),VALUE(SUBSTITUTE(C128,",",""))))))))),"N/A")</f>
        <v/>
      </c>
      <c r="K128">
        <f>IFERROR(IF(TRIM(D128)="-", "N/A", IF(RIGHT(D128,1)=")",IF(RIGHT(D128,2)="T)",-1000000000000*VALUE(MID(D128,2,LEN(D128)-3)),IF(RIGHT(D128,2)="M)",-1000000*VALUE(MID(D128,2,LEN(D128)-3)),IF(RIGHT(D128,2)="B)",-1000000000*VALUE(MID(D128,2,LEN(D128)-3)),IF(RIGHT(D128,2)="k)",-1000*VALUE(MID(D128,2,LEN(D128)-3)),VALUE(SUBSTITUTE(D128,",","")))))),IF(RIGHT(D128,1)="T",1000000000000*VALUE(LEFT(D128,LEN(D128)-1)),IF(RIGHT(D128,1)="M",1000000*VALUE(LEFT(D128,LEN(D128)-1)),IF(RIGHT(D128,1)="B",1000000000*VALUE(LEFT(D128,LEN(D128)-1)),IF(RIGHT(D128,1)="%",0.01*VALUE(LEFT(D128,LEN(D128)-1)),IF(RIGHT(D128,1)="k",1000*VALUE(LEFT(D128,LEN(D128)-1)),VALUE(SUBSTITUTE(D128,",",""))))))))),"N/A")</f>
        <v/>
      </c>
      <c r="L128">
        <f>IFERROR(IF(TRIM(E128)="-", "N/A", IF(RIGHT(E128,1)=")",IF(RIGHT(E128,2)="T)",-1000000000000*VALUE(MID(E128,2,LEN(E128)-3)),IF(RIGHT(E128,2)="M)",-1000000*VALUE(MID(E128,2,LEN(E128)-3)),IF(RIGHT(E128,2)="B)",-1000000000*VALUE(MID(E128,2,LEN(E128)-3)),IF(RIGHT(E128,2)="k)",-1000*VALUE(MID(E128,2,LEN(E128)-3)),VALUE(SUBSTITUTE(E128,",","")))))),IF(RIGHT(E128,1)="T",1000000000000*VALUE(LEFT(E128,LEN(E128)-1)),IF(RIGHT(E128,1)="M",1000000*VALUE(LEFT(E128,LEN(E128)-1)),IF(RIGHT(E128,1)="B",1000000000*VALUE(LEFT(E128,LEN(E128)-1)),IF(RIGHT(E128,1)="%",0.01*VALUE(LEFT(E128,LEN(E128)-1)),IF(RIGHT(E128,1)="k",1000*VALUE(LEFT(E128,LEN(E128)-1)),VALUE(SUBSTITUTE(E128,",",""))))))))),"N/A")</f>
        <v/>
      </c>
      <c r="M128">
        <f>IFERROR(IF(TRIM(F128)="-", "N/A", IF(RIGHT(F128,1)=")",IF(RIGHT(F128,2)="T)",-1000000000000*VALUE(MID(F128,2,LEN(F128)-3)),IF(RIGHT(F128,2)="M)",-1000000*VALUE(MID(F128,2,LEN(F128)-3)),IF(RIGHT(F128,2)="B)",-1000000000*VALUE(MID(F128,2,LEN(F128)-3)),IF(RIGHT(F128,2)="k)",-1000*VALUE(MID(F128,2,LEN(F128)-3)),VALUE(SUBSTITUTE(F128,",","")))))),IF(RIGHT(F128,1)="T",1000000000000*VALUE(LEFT(F128,LEN(F128)-1)),IF(RIGHT(F128,1)="M",1000000*VALUE(LEFT(F128,LEN(F128)-1)),IF(RIGHT(F128,1)="B",1000000000*VALUE(LEFT(F128,LEN(F128)-1)),IF(RIGHT(F128,1)="%",0.01*VALUE(LEFT(F128,LEN(F128)-1)),IF(RIGHT(F128,1)="k",1000*VALUE(LEFT(F128,LEN(F128)-1)),VALUE(SUBSTITUTE(F128,",",""))))))))),"N/A")</f>
        <v/>
      </c>
      <c r="N128">
        <f>IFERROR(IF(TRIM(G128)="-", "N/A", IF(RIGHT(G128,1)=")",IF(RIGHT(G128,2)="T)",-1000000000000*VALUE(MID(G128,2,LEN(G128)-3)),IF(RIGHT(G128,2)="M)",-1000000*VALUE(MID(G128,2,LEN(G128)-3)),IF(RIGHT(G128,2)="B)",-1000000000*VALUE(MID(G128,2,LEN(G128)-3)),IF(RIGHT(G128,2)="k)",-1000*VALUE(MID(G128,2,LEN(G128)-3)),VALUE(SUBSTITUTE(G128,",","")))))),IF(RIGHT(G128,1)="T",1000000000000*VALUE(LEFT(G128,LEN(G128)-1)),IF(RIGHT(G128,1)="M",1000000*VALUE(LEFT(G128,LEN(G128)-1)),IF(RIGHT(G128,1)="B",1000000000*VALUE(LEFT(G128,LEN(G128)-1)),IF(RIGHT(G128,1)="%",0.01*VALUE(LEFT(G128,LEN(G128)-1)),IF(RIGHT(G128,1)="k",1000*VALUE(LEFT(G128,LEN(G128)-1)),VALUE(SUBSTITUTE(G128,",",""))))))))),"N/A")</f>
        <v/>
      </c>
    </row>
    <row r="129" spans="1:60">
      <c s="1" r="A129" t="n">
        <v>4</v>
      </c>
      <c r="B129" t="s">
        <v>219</v>
      </c>
      <c r="C129" t="s">
        <v>3255</v>
      </c>
      <c r="I129">
        <f>IF(AND(K129&gt; J129, L129&gt; K129, M129&gt; L129, N129&gt; M129), "pos_trend", IF(AND(K129&lt; J129, L129&lt; K129, M129&lt; L129, N129&lt; M129), "neg_trend", "N/A"))</f>
        <v/>
      </c>
      <c r="J129">
        <f>IFERROR(IF(TRIM(C129)="-", "N/A", IF(RIGHT(C129,1)=")",IF(RIGHT(C129,2)="T)",-1000000000000*VALUE(MID(C129,2,LEN(C129)-3)),IF(RIGHT(C129,2)="M)",-1000000*VALUE(MID(C129,2,LEN(C129)-3)),IF(RIGHT(C129,2)="B)",-1000000000*VALUE(MID(C129,2,LEN(C129)-3)),IF(RIGHT(C129,2)="k)",-1000*VALUE(MID(C129,2,LEN(C129)-3)),VALUE(SUBSTITUTE(C129,",","")))))),IF(RIGHT(C129,1)="T",1000000000000*VALUE(LEFT(C129,LEN(C129)-1)),IF(RIGHT(C129,1)="M",1000000*VALUE(LEFT(C129,LEN(C129)-1)),IF(RIGHT(C129,1)="B",1000000000*VALUE(LEFT(C129,LEN(C129)-1)),IF(RIGHT(C129,1)="%",0.01*VALUE(LEFT(C129,LEN(C129)-1)),IF(RIGHT(C129,1)="k",1000*VALUE(LEFT(C129,LEN(C129)-1)),VALUE(SUBSTITUTE(C129,",",""))))))))),"N/A")</f>
        <v/>
      </c>
      <c r="K129">
        <f>IFERROR(IF(TRIM(D129)="-", "N/A", IF(RIGHT(D129,1)=")",IF(RIGHT(D129,2)="T)",-1000000000000*VALUE(MID(D129,2,LEN(D129)-3)),IF(RIGHT(D129,2)="M)",-1000000*VALUE(MID(D129,2,LEN(D129)-3)),IF(RIGHT(D129,2)="B)",-1000000000*VALUE(MID(D129,2,LEN(D129)-3)),IF(RIGHT(D129,2)="k)",-1000*VALUE(MID(D129,2,LEN(D129)-3)),VALUE(SUBSTITUTE(D129,",","")))))),IF(RIGHT(D129,1)="T",1000000000000*VALUE(LEFT(D129,LEN(D129)-1)),IF(RIGHT(D129,1)="M",1000000*VALUE(LEFT(D129,LEN(D129)-1)),IF(RIGHT(D129,1)="B",1000000000*VALUE(LEFT(D129,LEN(D129)-1)),IF(RIGHT(D129,1)="%",0.01*VALUE(LEFT(D129,LEN(D129)-1)),IF(RIGHT(D129,1)="k",1000*VALUE(LEFT(D129,LEN(D129)-1)),VALUE(SUBSTITUTE(D129,",",""))))))))),"N/A")</f>
        <v/>
      </c>
      <c r="L129">
        <f>IFERROR(IF(TRIM(E129)="-", "N/A", IF(RIGHT(E129,1)=")",IF(RIGHT(E129,2)="T)",-1000000000000*VALUE(MID(E129,2,LEN(E129)-3)),IF(RIGHT(E129,2)="M)",-1000000*VALUE(MID(E129,2,LEN(E129)-3)),IF(RIGHT(E129,2)="B)",-1000000000*VALUE(MID(E129,2,LEN(E129)-3)),IF(RIGHT(E129,2)="k)",-1000*VALUE(MID(E129,2,LEN(E129)-3)),VALUE(SUBSTITUTE(E129,",","")))))),IF(RIGHT(E129,1)="T",1000000000000*VALUE(LEFT(E129,LEN(E129)-1)),IF(RIGHT(E129,1)="M",1000000*VALUE(LEFT(E129,LEN(E129)-1)),IF(RIGHT(E129,1)="B",1000000000*VALUE(LEFT(E129,LEN(E129)-1)),IF(RIGHT(E129,1)="%",0.01*VALUE(LEFT(E129,LEN(E129)-1)),IF(RIGHT(E129,1)="k",1000*VALUE(LEFT(E129,LEN(E129)-1)),VALUE(SUBSTITUTE(E129,",",""))))))))),"N/A")</f>
        <v/>
      </c>
      <c r="M129">
        <f>IFERROR(IF(TRIM(F129)="-", "N/A", IF(RIGHT(F129,1)=")",IF(RIGHT(F129,2)="T)",-1000000000000*VALUE(MID(F129,2,LEN(F129)-3)),IF(RIGHT(F129,2)="M)",-1000000*VALUE(MID(F129,2,LEN(F129)-3)),IF(RIGHT(F129,2)="B)",-1000000000*VALUE(MID(F129,2,LEN(F129)-3)),IF(RIGHT(F129,2)="k)",-1000*VALUE(MID(F129,2,LEN(F129)-3)),VALUE(SUBSTITUTE(F129,",","")))))),IF(RIGHT(F129,1)="T",1000000000000*VALUE(LEFT(F129,LEN(F129)-1)),IF(RIGHT(F129,1)="M",1000000*VALUE(LEFT(F129,LEN(F129)-1)),IF(RIGHT(F129,1)="B",1000000000*VALUE(LEFT(F129,LEN(F129)-1)),IF(RIGHT(F129,1)="%",0.01*VALUE(LEFT(F129,LEN(F129)-1)),IF(RIGHT(F129,1)="k",1000*VALUE(LEFT(F129,LEN(F129)-1)),VALUE(SUBSTITUTE(F129,",",""))))))))),"N/A")</f>
        <v/>
      </c>
      <c r="N129">
        <f>IFERROR(IF(TRIM(G129)="-", "N/A", IF(RIGHT(G129,1)=")",IF(RIGHT(G129,2)="T)",-1000000000000*VALUE(MID(G129,2,LEN(G129)-3)),IF(RIGHT(G129,2)="M)",-1000000*VALUE(MID(G129,2,LEN(G129)-3)),IF(RIGHT(G129,2)="B)",-1000000000*VALUE(MID(G129,2,LEN(G129)-3)),IF(RIGHT(G129,2)="k)",-1000*VALUE(MID(G129,2,LEN(G129)-3)),VALUE(SUBSTITUTE(G129,",","")))))),IF(RIGHT(G129,1)="T",1000000000000*VALUE(LEFT(G129,LEN(G129)-1)),IF(RIGHT(G129,1)="M",1000000*VALUE(LEFT(G129,LEN(G129)-1)),IF(RIGHT(G129,1)="B",1000000000*VALUE(LEFT(G129,LEN(G129)-1)),IF(RIGHT(G129,1)="%",0.01*VALUE(LEFT(G129,LEN(G129)-1)),IF(RIGHT(G129,1)="k",1000*VALUE(LEFT(G129,LEN(G129)-1)),VALUE(SUBSTITUTE(G129,",",""))))))))),"N/A")</f>
        <v/>
      </c>
    </row>
    <row r="130" spans="1:60">
      <c s="1" r="A130" t="n">
        <v>5</v>
      </c>
      <c r="B130" t="s">
        <v>221</v>
      </c>
      <c r="C130" t="s">
        <v>3256</v>
      </c>
      <c r="I130">
        <f>IF(AND(K130&gt; J130, L130&gt; K130, M130&gt; L130, N130&gt; M130), "pos_trend", IF(AND(K130&lt; J130, L130&lt; K130, M130&lt; L130, N130&lt; M130), "neg_trend", "N/A"))</f>
        <v/>
      </c>
      <c r="J130">
        <f>IFERROR(IF(TRIM(C130)="-", "N/A", IF(RIGHT(C130,1)=")",IF(RIGHT(C130,2)="T)",-1000000000000*VALUE(MID(C130,2,LEN(C130)-3)),IF(RIGHT(C130,2)="M)",-1000000*VALUE(MID(C130,2,LEN(C130)-3)),IF(RIGHT(C130,2)="B)",-1000000000*VALUE(MID(C130,2,LEN(C130)-3)),IF(RIGHT(C130,2)="k)",-1000*VALUE(MID(C130,2,LEN(C130)-3)),VALUE(SUBSTITUTE(C130,",","")))))),IF(RIGHT(C130,1)="T",1000000000000*VALUE(LEFT(C130,LEN(C130)-1)),IF(RIGHT(C130,1)="M",1000000*VALUE(LEFT(C130,LEN(C130)-1)),IF(RIGHT(C130,1)="B",1000000000*VALUE(LEFT(C130,LEN(C130)-1)),IF(RIGHT(C130,1)="%",0.01*VALUE(LEFT(C130,LEN(C130)-1)),IF(RIGHT(C130,1)="k",1000*VALUE(LEFT(C130,LEN(C130)-1)),VALUE(SUBSTITUTE(C130,",",""))))))))),"N/A")</f>
        <v/>
      </c>
      <c r="K130">
        <f>IFERROR(IF(TRIM(D130)="-", "N/A", IF(RIGHT(D130,1)=")",IF(RIGHT(D130,2)="T)",-1000000000000*VALUE(MID(D130,2,LEN(D130)-3)),IF(RIGHT(D130,2)="M)",-1000000*VALUE(MID(D130,2,LEN(D130)-3)),IF(RIGHT(D130,2)="B)",-1000000000*VALUE(MID(D130,2,LEN(D130)-3)),IF(RIGHT(D130,2)="k)",-1000*VALUE(MID(D130,2,LEN(D130)-3)),VALUE(SUBSTITUTE(D130,",","")))))),IF(RIGHT(D130,1)="T",1000000000000*VALUE(LEFT(D130,LEN(D130)-1)),IF(RIGHT(D130,1)="M",1000000*VALUE(LEFT(D130,LEN(D130)-1)),IF(RIGHT(D130,1)="B",1000000000*VALUE(LEFT(D130,LEN(D130)-1)),IF(RIGHT(D130,1)="%",0.01*VALUE(LEFT(D130,LEN(D130)-1)),IF(RIGHT(D130,1)="k",1000*VALUE(LEFT(D130,LEN(D130)-1)),VALUE(SUBSTITUTE(D130,",",""))))))))),"N/A")</f>
        <v/>
      </c>
      <c r="L130">
        <f>IFERROR(IF(TRIM(E130)="-", "N/A", IF(RIGHT(E130,1)=")",IF(RIGHT(E130,2)="T)",-1000000000000*VALUE(MID(E130,2,LEN(E130)-3)),IF(RIGHT(E130,2)="M)",-1000000*VALUE(MID(E130,2,LEN(E130)-3)),IF(RIGHT(E130,2)="B)",-1000000000*VALUE(MID(E130,2,LEN(E130)-3)),IF(RIGHT(E130,2)="k)",-1000*VALUE(MID(E130,2,LEN(E130)-3)),VALUE(SUBSTITUTE(E130,",","")))))),IF(RIGHT(E130,1)="T",1000000000000*VALUE(LEFT(E130,LEN(E130)-1)),IF(RIGHT(E130,1)="M",1000000*VALUE(LEFT(E130,LEN(E130)-1)),IF(RIGHT(E130,1)="B",1000000000*VALUE(LEFT(E130,LEN(E130)-1)),IF(RIGHT(E130,1)="%",0.01*VALUE(LEFT(E130,LEN(E130)-1)),IF(RIGHT(E130,1)="k",1000*VALUE(LEFT(E130,LEN(E130)-1)),VALUE(SUBSTITUTE(E130,",",""))))))))),"N/A")</f>
        <v/>
      </c>
      <c r="M130">
        <f>IFERROR(IF(TRIM(F130)="-", "N/A", IF(RIGHT(F130,1)=")",IF(RIGHT(F130,2)="T)",-1000000000000*VALUE(MID(F130,2,LEN(F130)-3)),IF(RIGHT(F130,2)="M)",-1000000*VALUE(MID(F130,2,LEN(F130)-3)),IF(RIGHT(F130,2)="B)",-1000000000*VALUE(MID(F130,2,LEN(F130)-3)),IF(RIGHT(F130,2)="k)",-1000*VALUE(MID(F130,2,LEN(F130)-3)),VALUE(SUBSTITUTE(F130,",","")))))),IF(RIGHT(F130,1)="T",1000000000000*VALUE(LEFT(F130,LEN(F130)-1)),IF(RIGHT(F130,1)="M",1000000*VALUE(LEFT(F130,LEN(F130)-1)),IF(RIGHT(F130,1)="B",1000000000*VALUE(LEFT(F130,LEN(F130)-1)),IF(RIGHT(F130,1)="%",0.01*VALUE(LEFT(F130,LEN(F130)-1)),IF(RIGHT(F130,1)="k",1000*VALUE(LEFT(F130,LEN(F130)-1)),VALUE(SUBSTITUTE(F130,",",""))))))))),"N/A")</f>
        <v/>
      </c>
      <c r="N130">
        <f>IFERROR(IF(TRIM(G130)="-", "N/A", IF(RIGHT(G130,1)=")",IF(RIGHT(G130,2)="T)",-1000000000000*VALUE(MID(G130,2,LEN(G130)-3)),IF(RIGHT(G130,2)="M)",-1000000*VALUE(MID(G130,2,LEN(G130)-3)),IF(RIGHT(G130,2)="B)",-1000000000*VALUE(MID(G130,2,LEN(G130)-3)),IF(RIGHT(G130,2)="k)",-1000*VALUE(MID(G130,2,LEN(G130)-3)),VALUE(SUBSTITUTE(G130,",","")))))),IF(RIGHT(G130,1)="T",1000000000000*VALUE(LEFT(G130,LEN(G130)-1)),IF(RIGHT(G130,1)="M",1000000*VALUE(LEFT(G130,LEN(G130)-1)),IF(RIGHT(G130,1)="B",1000000000*VALUE(LEFT(G130,LEN(G130)-1)),IF(RIGHT(G130,1)="%",0.01*VALUE(LEFT(G130,LEN(G130)-1)),IF(RIGHT(G130,1)="k",1000*VALUE(LEFT(G130,LEN(G130)-1)),VALUE(SUBSTITUTE(G130,",",""))))))))),"N/A")</f>
        <v/>
      </c>
    </row>
    <row r="131" spans="1:60">
      <c s="1" r="A131" t="n">
        <v>6</v>
      </c>
      <c r="B131" t="s">
        <v>223</v>
      </c>
      <c r="C131" t="s">
        <v>3257</v>
      </c>
      <c r="I131">
        <f>IF(AND(K131&gt; J131, L131&gt; K131, M131&gt; L131, N131&gt; M131), "pos_trend", IF(AND(K131&lt; J131, L131&lt; K131, M131&lt; L131, N131&lt; M131), "neg_trend", "N/A"))</f>
        <v/>
      </c>
      <c r="J131">
        <f>IFERROR(IF(TRIM(C131)="-", "N/A", IF(RIGHT(C131,1)=")",IF(RIGHT(C131,2)="T)",-1000000000000*VALUE(MID(C131,2,LEN(C131)-3)),IF(RIGHT(C131,2)="M)",-1000000*VALUE(MID(C131,2,LEN(C131)-3)),IF(RIGHT(C131,2)="B)",-1000000000*VALUE(MID(C131,2,LEN(C131)-3)),IF(RIGHT(C131,2)="k)",-1000*VALUE(MID(C131,2,LEN(C131)-3)),VALUE(SUBSTITUTE(C131,",","")))))),IF(RIGHT(C131,1)="T",1000000000000*VALUE(LEFT(C131,LEN(C131)-1)),IF(RIGHT(C131,1)="M",1000000*VALUE(LEFT(C131,LEN(C131)-1)),IF(RIGHT(C131,1)="B",1000000000*VALUE(LEFT(C131,LEN(C131)-1)),IF(RIGHT(C131,1)="%",0.01*VALUE(LEFT(C131,LEN(C131)-1)),IF(RIGHT(C131,1)="k",1000*VALUE(LEFT(C131,LEN(C131)-1)),VALUE(SUBSTITUTE(C131,",",""))))))))),"N/A")</f>
        <v/>
      </c>
      <c r="K131">
        <f>IFERROR(IF(TRIM(D131)="-", "N/A", IF(RIGHT(D131,1)=")",IF(RIGHT(D131,2)="T)",-1000000000000*VALUE(MID(D131,2,LEN(D131)-3)),IF(RIGHT(D131,2)="M)",-1000000*VALUE(MID(D131,2,LEN(D131)-3)),IF(RIGHT(D131,2)="B)",-1000000000*VALUE(MID(D131,2,LEN(D131)-3)),IF(RIGHT(D131,2)="k)",-1000*VALUE(MID(D131,2,LEN(D131)-3)),VALUE(SUBSTITUTE(D131,",","")))))),IF(RIGHT(D131,1)="T",1000000000000*VALUE(LEFT(D131,LEN(D131)-1)),IF(RIGHT(D131,1)="M",1000000*VALUE(LEFT(D131,LEN(D131)-1)),IF(RIGHT(D131,1)="B",1000000000*VALUE(LEFT(D131,LEN(D131)-1)),IF(RIGHT(D131,1)="%",0.01*VALUE(LEFT(D131,LEN(D131)-1)),IF(RIGHT(D131,1)="k",1000*VALUE(LEFT(D131,LEN(D131)-1)),VALUE(SUBSTITUTE(D131,",",""))))))))),"N/A")</f>
        <v/>
      </c>
      <c r="L131">
        <f>IFERROR(IF(TRIM(E131)="-", "N/A", IF(RIGHT(E131,1)=")",IF(RIGHT(E131,2)="T)",-1000000000000*VALUE(MID(E131,2,LEN(E131)-3)),IF(RIGHT(E131,2)="M)",-1000000*VALUE(MID(E131,2,LEN(E131)-3)),IF(RIGHT(E131,2)="B)",-1000000000*VALUE(MID(E131,2,LEN(E131)-3)),IF(RIGHT(E131,2)="k)",-1000*VALUE(MID(E131,2,LEN(E131)-3)),VALUE(SUBSTITUTE(E131,",","")))))),IF(RIGHT(E131,1)="T",1000000000000*VALUE(LEFT(E131,LEN(E131)-1)),IF(RIGHT(E131,1)="M",1000000*VALUE(LEFT(E131,LEN(E131)-1)),IF(RIGHT(E131,1)="B",1000000000*VALUE(LEFT(E131,LEN(E131)-1)),IF(RIGHT(E131,1)="%",0.01*VALUE(LEFT(E131,LEN(E131)-1)),IF(RIGHT(E131,1)="k",1000*VALUE(LEFT(E131,LEN(E131)-1)),VALUE(SUBSTITUTE(E131,",",""))))))))),"N/A")</f>
        <v/>
      </c>
      <c r="M131">
        <f>IFERROR(IF(TRIM(F131)="-", "N/A", IF(RIGHT(F131,1)=")",IF(RIGHT(F131,2)="T)",-1000000000000*VALUE(MID(F131,2,LEN(F131)-3)),IF(RIGHT(F131,2)="M)",-1000000*VALUE(MID(F131,2,LEN(F131)-3)),IF(RIGHT(F131,2)="B)",-1000000000*VALUE(MID(F131,2,LEN(F131)-3)),IF(RIGHT(F131,2)="k)",-1000*VALUE(MID(F131,2,LEN(F131)-3)),VALUE(SUBSTITUTE(F131,",","")))))),IF(RIGHT(F131,1)="T",1000000000000*VALUE(LEFT(F131,LEN(F131)-1)),IF(RIGHT(F131,1)="M",1000000*VALUE(LEFT(F131,LEN(F131)-1)),IF(RIGHT(F131,1)="B",1000000000*VALUE(LEFT(F131,LEN(F131)-1)),IF(RIGHT(F131,1)="%",0.01*VALUE(LEFT(F131,LEN(F131)-1)),IF(RIGHT(F131,1)="k",1000*VALUE(LEFT(F131,LEN(F131)-1)),VALUE(SUBSTITUTE(F131,",",""))))))))),"N/A")</f>
        <v/>
      </c>
      <c r="N131">
        <f>IFERROR(IF(TRIM(G131)="-", "N/A", IF(RIGHT(G131,1)=")",IF(RIGHT(G131,2)="T)",-1000000000000*VALUE(MID(G131,2,LEN(G131)-3)),IF(RIGHT(G131,2)="M)",-1000000*VALUE(MID(G131,2,LEN(G131)-3)),IF(RIGHT(G131,2)="B)",-1000000000*VALUE(MID(G131,2,LEN(G131)-3)),IF(RIGHT(G131,2)="k)",-1000*VALUE(MID(G131,2,LEN(G131)-3)),VALUE(SUBSTITUTE(G131,",","")))))),IF(RIGHT(G131,1)="T",1000000000000*VALUE(LEFT(G131,LEN(G131)-1)),IF(RIGHT(G131,1)="M",1000000*VALUE(LEFT(G131,LEN(G131)-1)),IF(RIGHT(G131,1)="B",1000000000*VALUE(LEFT(G131,LEN(G131)-1)),IF(RIGHT(G131,1)="%",0.01*VALUE(LEFT(G131,LEN(G131)-1)),IF(RIGHT(G131,1)="k",1000*VALUE(LEFT(G131,LEN(G131)-1)),VALUE(SUBSTITUTE(G131,",",""))))))))),"N/A")</f>
        <v/>
      </c>
    </row>
    <row r="132" spans="1:60">
      <c s="1" r="A132" t="n">
        <v>7</v>
      </c>
      <c r="B132" t="s">
        <v>225</v>
      </c>
      <c r="C132" t="s">
        <v>3258</v>
      </c>
      <c r="I132">
        <f>IF(AND(K132&gt; J132, L132&gt; K132, M132&gt; L132, N132&gt; M132), "pos_trend", IF(AND(K132&lt; J132, L132&lt; K132, M132&lt; L132, N132&lt; M132), "neg_trend", "N/A"))</f>
        <v/>
      </c>
      <c r="J132">
        <f>IFERROR(IF(TRIM(C132)="-", "N/A", IF(RIGHT(C132,1)=")",IF(RIGHT(C132,2)="T)",-1000000000000*VALUE(MID(C132,2,LEN(C132)-3)),IF(RIGHT(C132,2)="M)",-1000000*VALUE(MID(C132,2,LEN(C132)-3)),IF(RIGHT(C132,2)="B)",-1000000000*VALUE(MID(C132,2,LEN(C132)-3)),IF(RIGHT(C132,2)="k)",-1000*VALUE(MID(C132,2,LEN(C132)-3)),VALUE(SUBSTITUTE(C132,",","")))))),IF(RIGHT(C132,1)="T",1000000000000*VALUE(LEFT(C132,LEN(C132)-1)),IF(RIGHT(C132,1)="M",1000000*VALUE(LEFT(C132,LEN(C132)-1)),IF(RIGHT(C132,1)="B",1000000000*VALUE(LEFT(C132,LEN(C132)-1)),IF(RIGHT(C132,1)="%",0.01*VALUE(LEFT(C132,LEN(C132)-1)),IF(RIGHT(C132,1)="k",1000*VALUE(LEFT(C132,LEN(C132)-1)),VALUE(SUBSTITUTE(C132,",",""))))))))),"N/A")</f>
        <v/>
      </c>
      <c r="K132">
        <f>IFERROR(IF(TRIM(D132)="-", "N/A", IF(RIGHT(D132,1)=")",IF(RIGHT(D132,2)="T)",-1000000000000*VALUE(MID(D132,2,LEN(D132)-3)),IF(RIGHT(D132,2)="M)",-1000000*VALUE(MID(D132,2,LEN(D132)-3)),IF(RIGHT(D132,2)="B)",-1000000000*VALUE(MID(D132,2,LEN(D132)-3)),IF(RIGHT(D132,2)="k)",-1000*VALUE(MID(D132,2,LEN(D132)-3)),VALUE(SUBSTITUTE(D132,",","")))))),IF(RIGHT(D132,1)="T",1000000000000*VALUE(LEFT(D132,LEN(D132)-1)),IF(RIGHT(D132,1)="M",1000000*VALUE(LEFT(D132,LEN(D132)-1)),IF(RIGHT(D132,1)="B",1000000000*VALUE(LEFT(D132,LEN(D132)-1)),IF(RIGHT(D132,1)="%",0.01*VALUE(LEFT(D132,LEN(D132)-1)),IF(RIGHT(D132,1)="k",1000*VALUE(LEFT(D132,LEN(D132)-1)),VALUE(SUBSTITUTE(D132,",",""))))))))),"N/A")</f>
        <v/>
      </c>
      <c r="L132">
        <f>IFERROR(IF(TRIM(E132)="-", "N/A", IF(RIGHT(E132,1)=")",IF(RIGHT(E132,2)="T)",-1000000000000*VALUE(MID(E132,2,LEN(E132)-3)),IF(RIGHT(E132,2)="M)",-1000000*VALUE(MID(E132,2,LEN(E132)-3)),IF(RIGHT(E132,2)="B)",-1000000000*VALUE(MID(E132,2,LEN(E132)-3)),IF(RIGHT(E132,2)="k)",-1000*VALUE(MID(E132,2,LEN(E132)-3)),VALUE(SUBSTITUTE(E132,",","")))))),IF(RIGHT(E132,1)="T",1000000000000*VALUE(LEFT(E132,LEN(E132)-1)),IF(RIGHT(E132,1)="M",1000000*VALUE(LEFT(E132,LEN(E132)-1)),IF(RIGHT(E132,1)="B",1000000000*VALUE(LEFT(E132,LEN(E132)-1)),IF(RIGHT(E132,1)="%",0.01*VALUE(LEFT(E132,LEN(E132)-1)),IF(RIGHT(E132,1)="k",1000*VALUE(LEFT(E132,LEN(E132)-1)),VALUE(SUBSTITUTE(E132,",",""))))))))),"N/A")</f>
        <v/>
      </c>
      <c r="M132">
        <f>IFERROR(IF(TRIM(F132)="-", "N/A", IF(RIGHT(F132,1)=")",IF(RIGHT(F132,2)="T)",-1000000000000*VALUE(MID(F132,2,LEN(F132)-3)),IF(RIGHT(F132,2)="M)",-1000000*VALUE(MID(F132,2,LEN(F132)-3)),IF(RIGHT(F132,2)="B)",-1000000000*VALUE(MID(F132,2,LEN(F132)-3)),IF(RIGHT(F132,2)="k)",-1000*VALUE(MID(F132,2,LEN(F132)-3)),VALUE(SUBSTITUTE(F132,",","")))))),IF(RIGHT(F132,1)="T",1000000000000*VALUE(LEFT(F132,LEN(F132)-1)),IF(RIGHT(F132,1)="M",1000000*VALUE(LEFT(F132,LEN(F132)-1)),IF(RIGHT(F132,1)="B",1000000000*VALUE(LEFT(F132,LEN(F132)-1)),IF(RIGHT(F132,1)="%",0.01*VALUE(LEFT(F132,LEN(F132)-1)),IF(RIGHT(F132,1)="k",1000*VALUE(LEFT(F132,LEN(F132)-1)),VALUE(SUBSTITUTE(F132,",",""))))))))),"N/A")</f>
        <v/>
      </c>
      <c r="N132">
        <f>IFERROR(IF(TRIM(G132)="-", "N/A", IF(RIGHT(G132,1)=")",IF(RIGHT(G132,2)="T)",-1000000000000*VALUE(MID(G132,2,LEN(G132)-3)),IF(RIGHT(G132,2)="M)",-1000000*VALUE(MID(G132,2,LEN(G132)-3)),IF(RIGHT(G132,2)="B)",-1000000000*VALUE(MID(G132,2,LEN(G132)-3)),IF(RIGHT(G132,2)="k)",-1000*VALUE(MID(G132,2,LEN(G132)-3)),VALUE(SUBSTITUTE(G132,",","")))))),IF(RIGHT(G132,1)="T",1000000000000*VALUE(LEFT(G132,LEN(G132)-1)),IF(RIGHT(G132,1)="M",1000000*VALUE(LEFT(G132,LEN(G132)-1)),IF(RIGHT(G132,1)="B",1000000000*VALUE(LEFT(G132,LEN(G132)-1)),IF(RIGHT(G132,1)="%",0.01*VALUE(LEFT(G132,LEN(G132)-1)),IF(RIGHT(G132,1)="k",1000*VALUE(LEFT(G132,LEN(G132)-1)),VALUE(SUBSTITUTE(G132,",",""))))))))),"N/A")</f>
        <v/>
      </c>
    </row>
    <row r="133" spans="1:60">
      <c s="1" r="A133" t="n">
        <v>8</v>
      </c>
      <c r="B133" t="s">
        <v>227</v>
      </c>
      <c r="C133" t="s">
        <v>2480</v>
      </c>
      <c r="I133">
        <f>IF(AND(K133&gt; J133, L133&gt; K133, M133&gt; L133, N133&gt; M133), "pos_trend", IF(AND(K133&lt; J133, L133&lt; K133, M133&lt; L133, N133&lt; M133), "neg_trend", "N/A"))</f>
        <v/>
      </c>
      <c r="J133">
        <f>IFERROR(IF(TRIM(C133)="-", "N/A", IF(RIGHT(C133,1)=")",IF(RIGHT(C133,2)="T)",-1000000000000*VALUE(MID(C133,2,LEN(C133)-3)),IF(RIGHT(C133,2)="M)",-1000000*VALUE(MID(C133,2,LEN(C133)-3)),IF(RIGHT(C133,2)="B)",-1000000000*VALUE(MID(C133,2,LEN(C133)-3)),IF(RIGHT(C133,2)="k)",-1000*VALUE(MID(C133,2,LEN(C133)-3)),VALUE(SUBSTITUTE(C133,",","")))))),IF(RIGHT(C133,1)="T",1000000000000*VALUE(LEFT(C133,LEN(C133)-1)),IF(RIGHT(C133,1)="M",1000000*VALUE(LEFT(C133,LEN(C133)-1)),IF(RIGHT(C133,1)="B",1000000000*VALUE(LEFT(C133,LEN(C133)-1)),IF(RIGHT(C133,1)="%",0.01*VALUE(LEFT(C133,LEN(C133)-1)),IF(RIGHT(C133,1)="k",1000*VALUE(LEFT(C133,LEN(C133)-1)),VALUE(SUBSTITUTE(C133,",",""))))))))),"N/A")</f>
        <v/>
      </c>
      <c r="K133">
        <f>IFERROR(IF(TRIM(D133)="-", "N/A", IF(RIGHT(D133,1)=")",IF(RIGHT(D133,2)="T)",-1000000000000*VALUE(MID(D133,2,LEN(D133)-3)),IF(RIGHT(D133,2)="M)",-1000000*VALUE(MID(D133,2,LEN(D133)-3)),IF(RIGHT(D133,2)="B)",-1000000000*VALUE(MID(D133,2,LEN(D133)-3)),IF(RIGHT(D133,2)="k)",-1000*VALUE(MID(D133,2,LEN(D133)-3)),VALUE(SUBSTITUTE(D133,",","")))))),IF(RIGHT(D133,1)="T",1000000000000*VALUE(LEFT(D133,LEN(D133)-1)),IF(RIGHT(D133,1)="M",1000000*VALUE(LEFT(D133,LEN(D133)-1)),IF(RIGHT(D133,1)="B",1000000000*VALUE(LEFT(D133,LEN(D133)-1)),IF(RIGHT(D133,1)="%",0.01*VALUE(LEFT(D133,LEN(D133)-1)),IF(RIGHT(D133,1)="k",1000*VALUE(LEFT(D133,LEN(D133)-1)),VALUE(SUBSTITUTE(D133,",",""))))))))),"N/A")</f>
        <v/>
      </c>
      <c r="L133">
        <f>IFERROR(IF(TRIM(E133)="-", "N/A", IF(RIGHT(E133,1)=")",IF(RIGHT(E133,2)="T)",-1000000000000*VALUE(MID(E133,2,LEN(E133)-3)),IF(RIGHT(E133,2)="M)",-1000000*VALUE(MID(E133,2,LEN(E133)-3)),IF(RIGHT(E133,2)="B)",-1000000000*VALUE(MID(E133,2,LEN(E133)-3)),IF(RIGHT(E133,2)="k)",-1000*VALUE(MID(E133,2,LEN(E133)-3)),VALUE(SUBSTITUTE(E133,",","")))))),IF(RIGHT(E133,1)="T",1000000000000*VALUE(LEFT(E133,LEN(E133)-1)),IF(RIGHT(E133,1)="M",1000000*VALUE(LEFT(E133,LEN(E133)-1)),IF(RIGHT(E133,1)="B",1000000000*VALUE(LEFT(E133,LEN(E133)-1)),IF(RIGHT(E133,1)="%",0.01*VALUE(LEFT(E133,LEN(E133)-1)),IF(RIGHT(E133,1)="k",1000*VALUE(LEFT(E133,LEN(E133)-1)),VALUE(SUBSTITUTE(E133,",",""))))))))),"N/A")</f>
        <v/>
      </c>
      <c r="M133">
        <f>IFERROR(IF(TRIM(F133)="-", "N/A", IF(RIGHT(F133,1)=")",IF(RIGHT(F133,2)="T)",-1000000000000*VALUE(MID(F133,2,LEN(F133)-3)),IF(RIGHT(F133,2)="M)",-1000000*VALUE(MID(F133,2,LEN(F133)-3)),IF(RIGHT(F133,2)="B)",-1000000000*VALUE(MID(F133,2,LEN(F133)-3)),IF(RIGHT(F133,2)="k)",-1000*VALUE(MID(F133,2,LEN(F133)-3)),VALUE(SUBSTITUTE(F133,",","")))))),IF(RIGHT(F133,1)="T",1000000000000*VALUE(LEFT(F133,LEN(F133)-1)),IF(RIGHT(F133,1)="M",1000000*VALUE(LEFT(F133,LEN(F133)-1)),IF(RIGHT(F133,1)="B",1000000000*VALUE(LEFT(F133,LEN(F133)-1)),IF(RIGHT(F133,1)="%",0.01*VALUE(LEFT(F133,LEN(F133)-1)),IF(RIGHT(F133,1)="k",1000*VALUE(LEFT(F133,LEN(F133)-1)),VALUE(SUBSTITUTE(F133,",",""))))))))),"N/A")</f>
        <v/>
      </c>
      <c r="N133">
        <f>IFERROR(IF(TRIM(G133)="-", "N/A", IF(RIGHT(G133,1)=")",IF(RIGHT(G133,2)="T)",-1000000000000*VALUE(MID(G133,2,LEN(G133)-3)),IF(RIGHT(G133,2)="M)",-1000000*VALUE(MID(G133,2,LEN(G133)-3)),IF(RIGHT(G133,2)="B)",-1000000000*VALUE(MID(G133,2,LEN(G133)-3)),IF(RIGHT(G133,2)="k)",-1000*VALUE(MID(G133,2,LEN(G133)-3)),VALUE(SUBSTITUTE(G133,",","")))))),IF(RIGHT(G133,1)="T",1000000000000*VALUE(LEFT(G133,LEN(G133)-1)),IF(RIGHT(G133,1)="M",1000000*VALUE(LEFT(G133,LEN(G133)-1)),IF(RIGHT(G133,1)="B",1000000000*VALUE(LEFT(G133,LEN(G133)-1)),IF(RIGHT(G133,1)="%",0.01*VALUE(LEFT(G133,LEN(G133)-1)),IF(RIGHT(G133,1)="k",1000*VALUE(LEFT(G133,LEN(G133)-1)),VALUE(SUBSTITUTE(G133,",",""))))))))),"N/A")</f>
        <v/>
      </c>
    </row>
    <row r="134" spans="1:60">
      <c s="1" r="A134" t="n">
        <v>9</v>
      </c>
      <c r="B134" t="s">
        <v>229</v>
      </c>
      <c r="C134" t="s">
        <v>3259</v>
      </c>
      <c r="I134">
        <f>IF(AND(K134&gt; J134, L134&gt; K134, M134&gt; L134, N134&gt; M134), "pos_trend", IF(AND(K134&lt; J134, L134&lt; K134, M134&lt; L134, N134&lt; M134), "neg_trend", "N/A"))</f>
        <v/>
      </c>
      <c r="J134">
        <f>IFERROR(IF(TRIM(C134)="-", "N/A", IF(RIGHT(C134,1)=")",IF(RIGHT(C134,2)="T)",-1000000000000*VALUE(MID(C134,2,LEN(C134)-3)),IF(RIGHT(C134,2)="M)",-1000000*VALUE(MID(C134,2,LEN(C134)-3)),IF(RIGHT(C134,2)="B)",-1000000000*VALUE(MID(C134,2,LEN(C134)-3)),IF(RIGHT(C134,2)="k)",-1000*VALUE(MID(C134,2,LEN(C134)-3)),VALUE(SUBSTITUTE(C134,",","")))))),IF(RIGHT(C134,1)="T",1000000000000*VALUE(LEFT(C134,LEN(C134)-1)),IF(RIGHT(C134,1)="M",1000000*VALUE(LEFT(C134,LEN(C134)-1)),IF(RIGHT(C134,1)="B",1000000000*VALUE(LEFT(C134,LEN(C134)-1)),IF(RIGHT(C134,1)="%",0.01*VALUE(LEFT(C134,LEN(C134)-1)),IF(RIGHT(C134,1)="k",1000*VALUE(LEFT(C134,LEN(C134)-1)),VALUE(SUBSTITUTE(C134,",",""))))))))),"N/A")</f>
        <v/>
      </c>
      <c r="K134">
        <f>IFERROR(IF(TRIM(D134)="-", "N/A", IF(RIGHT(D134,1)=")",IF(RIGHT(D134,2)="T)",-1000000000000*VALUE(MID(D134,2,LEN(D134)-3)),IF(RIGHT(D134,2)="M)",-1000000*VALUE(MID(D134,2,LEN(D134)-3)),IF(RIGHT(D134,2)="B)",-1000000000*VALUE(MID(D134,2,LEN(D134)-3)),IF(RIGHT(D134,2)="k)",-1000*VALUE(MID(D134,2,LEN(D134)-3)),VALUE(SUBSTITUTE(D134,",","")))))),IF(RIGHT(D134,1)="T",1000000000000*VALUE(LEFT(D134,LEN(D134)-1)),IF(RIGHT(D134,1)="M",1000000*VALUE(LEFT(D134,LEN(D134)-1)),IF(RIGHT(D134,1)="B",1000000000*VALUE(LEFT(D134,LEN(D134)-1)),IF(RIGHT(D134,1)="%",0.01*VALUE(LEFT(D134,LEN(D134)-1)),IF(RIGHT(D134,1)="k",1000*VALUE(LEFT(D134,LEN(D134)-1)),VALUE(SUBSTITUTE(D134,",",""))))))))),"N/A")</f>
        <v/>
      </c>
      <c r="L134">
        <f>IFERROR(IF(TRIM(E134)="-", "N/A", IF(RIGHT(E134,1)=")",IF(RIGHT(E134,2)="T)",-1000000000000*VALUE(MID(E134,2,LEN(E134)-3)),IF(RIGHT(E134,2)="M)",-1000000*VALUE(MID(E134,2,LEN(E134)-3)),IF(RIGHT(E134,2)="B)",-1000000000*VALUE(MID(E134,2,LEN(E134)-3)),IF(RIGHT(E134,2)="k)",-1000*VALUE(MID(E134,2,LEN(E134)-3)),VALUE(SUBSTITUTE(E134,",","")))))),IF(RIGHT(E134,1)="T",1000000000000*VALUE(LEFT(E134,LEN(E134)-1)),IF(RIGHT(E134,1)="M",1000000*VALUE(LEFT(E134,LEN(E134)-1)),IF(RIGHT(E134,1)="B",1000000000*VALUE(LEFT(E134,LEN(E134)-1)),IF(RIGHT(E134,1)="%",0.01*VALUE(LEFT(E134,LEN(E134)-1)),IF(RIGHT(E134,1)="k",1000*VALUE(LEFT(E134,LEN(E134)-1)),VALUE(SUBSTITUTE(E134,",",""))))))))),"N/A")</f>
        <v/>
      </c>
      <c r="M134">
        <f>IFERROR(IF(TRIM(F134)="-", "N/A", IF(RIGHT(F134,1)=")",IF(RIGHT(F134,2)="T)",-1000000000000*VALUE(MID(F134,2,LEN(F134)-3)),IF(RIGHT(F134,2)="M)",-1000000*VALUE(MID(F134,2,LEN(F134)-3)),IF(RIGHT(F134,2)="B)",-1000000000*VALUE(MID(F134,2,LEN(F134)-3)),IF(RIGHT(F134,2)="k)",-1000*VALUE(MID(F134,2,LEN(F134)-3)),VALUE(SUBSTITUTE(F134,",","")))))),IF(RIGHT(F134,1)="T",1000000000000*VALUE(LEFT(F134,LEN(F134)-1)),IF(RIGHT(F134,1)="M",1000000*VALUE(LEFT(F134,LEN(F134)-1)),IF(RIGHT(F134,1)="B",1000000000*VALUE(LEFT(F134,LEN(F134)-1)),IF(RIGHT(F134,1)="%",0.01*VALUE(LEFT(F134,LEN(F134)-1)),IF(RIGHT(F134,1)="k",1000*VALUE(LEFT(F134,LEN(F134)-1)),VALUE(SUBSTITUTE(F134,",",""))))))))),"N/A")</f>
        <v/>
      </c>
      <c r="N134">
        <f>IFERROR(IF(TRIM(G134)="-", "N/A", IF(RIGHT(G134,1)=")",IF(RIGHT(G134,2)="T)",-1000000000000*VALUE(MID(G134,2,LEN(G134)-3)),IF(RIGHT(G134,2)="M)",-1000000*VALUE(MID(G134,2,LEN(G134)-3)),IF(RIGHT(G134,2)="B)",-1000000000*VALUE(MID(G134,2,LEN(G134)-3)),IF(RIGHT(G134,2)="k)",-1000*VALUE(MID(G134,2,LEN(G134)-3)),VALUE(SUBSTITUTE(G134,",","")))))),IF(RIGHT(G134,1)="T",1000000000000*VALUE(LEFT(G134,LEN(G134)-1)),IF(RIGHT(G134,1)="M",1000000*VALUE(LEFT(G134,LEN(G134)-1)),IF(RIGHT(G134,1)="B",1000000000*VALUE(LEFT(G134,LEN(G134)-1)),IF(RIGHT(G134,1)="%",0.01*VALUE(LEFT(G134,LEN(G134)-1)),IF(RIGHT(G134,1)="k",1000*VALUE(LEFT(G134,LEN(G134)-1)),VALUE(SUBSTITUTE(G134,",",""))))))))),"N/A")</f>
        <v/>
      </c>
    </row>
    <row r="135" spans="1:60">
      <c r="I135">
        <f>IF(AND(K135&gt; J135, L135&gt; K135, M135&gt; L135, N135&gt; M135), "pos_trend", IF(AND(K135&lt; J135, L135&lt; K135, M135&lt; L135, N135&lt; M135), "neg_trend", "N/A"))</f>
        <v/>
      </c>
      <c r="J135">
        <f>IFERROR(IF(TRIM(C135)="-", "N/A", IF(RIGHT(C135,1)=")",IF(RIGHT(C135,2)="T)",-1000000000000*VALUE(MID(C135,2,LEN(C135)-3)),IF(RIGHT(C135,2)="M)",-1000000*VALUE(MID(C135,2,LEN(C135)-3)),IF(RIGHT(C135,2)="B)",-1000000000*VALUE(MID(C135,2,LEN(C135)-3)),IF(RIGHT(C135,2)="k)",-1000*VALUE(MID(C135,2,LEN(C135)-3)),VALUE(SUBSTITUTE(C135,",","")))))),IF(RIGHT(C135,1)="T",1000000000000*VALUE(LEFT(C135,LEN(C135)-1)),IF(RIGHT(C135,1)="M",1000000*VALUE(LEFT(C135,LEN(C135)-1)),IF(RIGHT(C135,1)="B",1000000000*VALUE(LEFT(C135,LEN(C135)-1)),IF(RIGHT(C135,1)="%",0.01*VALUE(LEFT(C135,LEN(C135)-1)),IF(RIGHT(C135,1)="k",1000*VALUE(LEFT(C135,LEN(C135)-1)),VALUE(SUBSTITUTE(C135,",",""))))))))),"N/A")</f>
        <v/>
      </c>
      <c r="K135">
        <f>IFERROR(IF(TRIM(D135)="-", "N/A", IF(RIGHT(D135,1)=")",IF(RIGHT(D135,2)="T)",-1000000000000*VALUE(MID(D135,2,LEN(D135)-3)),IF(RIGHT(D135,2)="M)",-1000000*VALUE(MID(D135,2,LEN(D135)-3)),IF(RIGHT(D135,2)="B)",-1000000000*VALUE(MID(D135,2,LEN(D135)-3)),IF(RIGHT(D135,2)="k)",-1000*VALUE(MID(D135,2,LEN(D135)-3)),VALUE(SUBSTITUTE(D135,",","")))))),IF(RIGHT(D135,1)="T",1000000000000*VALUE(LEFT(D135,LEN(D135)-1)),IF(RIGHT(D135,1)="M",1000000*VALUE(LEFT(D135,LEN(D135)-1)),IF(RIGHT(D135,1)="B",1000000000*VALUE(LEFT(D135,LEN(D135)-1)),IF(RIGHT(D135,1)="%",0.01*VALUE(LEFT(D135,LEN(D135)-1)),IF(RIGHT(D135,1)="k",1000*VALUE(LEFT(D135,LEN(D135)-1)),VALUE(SUBSTITUTE(D135,",",""))))))))),"N/A")</f>
        <v/>
      </c>
      <c r="L135">
        <f>IFERROR(IF(TRIM(E135)="-", "N/A", IF(RIGHT(E135,1)=")",IF(RIGHT(E135,2)="T)",-1000000000000*VALUE(MID(E135,2,LEN(E135)-3)),IF(RIGHT(E135,2)="M)",-1000000*VALUE(MID(E135,2,LEN(E135)-3)),IF(RIGHT(E135,2)="B)",-1000000000*VALUE(MID(E135,2,LEN(E135)-3)),IF(RIGHT(E135,2)="k)",-1000*VALUE(MID(E135,2,LEN(E135)-3)),VALUE(SUBSTITUTE(E135,",","")))))),IF(RIGHT(E135,1)="T",1000000000000*VALUE(LEFT(E135,LEN(E135)-1)),IF(RIGHT(E135,1)="M",1000000*VALUE(LEFT(E135,LEN(E135)-1)),IF(RIGHT(E135,1)="B",1000000000*VALUE(LEFT(E135,LEN(E135)-1)),IF(RIGHT(E135,1)="%",0.01*VALUE(LEFT(E135,LEN(E135)-1)),IF(RIGHT(E135,1)="k",1000*VALUE(LEFT(E135,LEN(E135)-1)),VALUE(SUBSTITUTE(E135,",",""))))))))),"N/A")</f>
        <v/>
      </c>
      <c r="M135">
        <f>IFERROR(IF(TRIM(F135)="-", "N/A", IF(RIGHT(F135,1)=")",IF(RIGHT(F135,2)="T)",-1000000000000*VALUE(MID(F135,2,LEN(F135)-3)),IF(RIGHT(F135,2)="M)",-1000000*VALUE(MID(F135,2,LEN(F135)-3)),IF(RIGHT(F135,2)="B)",-1000000000*VALUE(MID(F135,2,LEN(F135)-3)),IF(RIGHT(F135,2)="k)",-1000*VALUE(MID(F135,2,LEN(F135)-3)),VALUE(SUBSTITUTE(F135,",","")))))),IF(RIGHT(F135,1)="T",1000000000000*VALUE(LEFT(F135,LEN(F135)-1)),IF(RIGHT(F135,1)="M",1000000*VALUE(LEFT(F135,LEN(F135)-1)),IF(RIGHT(F135,1)="B",1000000000*VALUE(LEFT(F135,LEN(F135)-1)),IF(RIGHT(F135,1)="%",0.01*VALUE(LEFT(F135,LEN(F135)-1)),IF(RIGHT(F135,1)="k",1000*VALUE(LEFT(F135,LEN(F135)-1)),VALUE(SUBSTITUTE(F135,",",""))))))))),"N/A")</f>
        <v/>
      </c>
      <c r="N135">
        <f>IFERROR(IF(TRIM(G135)="-", "N/A", IF(RIGHT(G135,1)=")",IF(RIGHT(G135,2)="T)",-1000000000000*VALUE(MID(G135,2,LEN(G135)-3)),IF(RIGHT(G135,2)="M)",-1000000*VALUE(MID(G135,2,LEN(G135)-3)),IF(RIGHT(G135,2)="B)",-1000000000*VALUE(MID(G135,2,LEN(G135)-3)),IF(RIGHT(G135,2)="k)",-1000*VALUE(MID(G135,2,LEN(G135)-3)),VALUE(SUBSTITUTE(G135,",","")))))),IF(RIGHT(G135,1)="T",1000000000000*VALUE(LEFT(G135,LEN(G135)-1)),IF(RIGHT(G135,1)="M",1000000*VALUE(LEFT(G135,LEN(G135)-1)),IF(RIGHT(G135,1)="B",1000000000*VALUE(LEFT(G135,LEN(G135)-1)),IF(RIGHT(G135,1)="%",0.01*VALUE(LEFT(G135,LEN(G135)-1)),IF(RIGHT(G135,1)="k",1000*VALUE(LEFT(G135,LEN(G135)-1)),VALUE(SUBSTITUTE(G135,",",""))))))))),"N/A")</f>
        <v/>
      </c>
    </row>
    <row r="136" spans="1:60">
      <c r="I136">
        <f>IF(AND(K136&gt; J136, L136&gt; K136, M136&gt; L136, N136&gt; M136), "pos_trend", IF(AND(K136&lt; J136, L136&lt; K136, M136&lt; L136, N136&lt; M136), "neg_trend", "N/A"))</f>
        <v/>
      </c>
      <c r="J136">
        <f>IFERROR(IF(TRIM(C136)="-", "N/A", IF(RIGHT(C136,1)=")",IF(RIGHT(C136,2)="T)",-1000000000000*VALUE(MID(C136,2,LEN(C136)-3)),IF(RIGHT(C136,2)="M)",-1000000*VALUE(MID(C136,2,LEN(C136)-3)),IF(RIGHT(C136,2)="B)",-1000000000*VALUE(MID(C136,2,LEN(C136)-3)),IF(RIGHT(C136,2)="k)",-1000*VALUE(MID(C136,2,LEN(C136)-3)),VALUE(SUBSTITUTE(C136,",","")))))),IF(RIGHT(C136,1)="T",1000000000000*VALUE(LEFT(C136,LEN(C136)-1)),IF(RIGHT(C136,1)="M",1000000*VALUE(LEFT(C136,LEN(C136)-1)),IF(RIGHT(C136,1)="B",1000000000*VALUE(LEFT(C136,LEN(C136)-1)),IF(RIGHT(C136,1)="%",0.01*VALUE(LEFT(C136,LEN(C136)-1)),IF(RIGHT(C136,1)="k",1000*VALUE(LEFT(C136,LEN(C136)-1)),VALUE(SUBSTITUTE(C136,",",""))))))))),"N/A")</f>
        <v/>
      </c>
      <c r="K136">
        <f>IFERROR(IF(TRIM(D136)="-", "N/A", IF(RIGHT(D136,1)=")",IF(RIGHT(D136,2)="T)",-1000000000000*VALUE(MID(D136,2,LEN(D136)-3)),IF(RIGHT(D136,2)="M)",-1000000*VALUE(MID(D136,2,LEN(D136)-3)),IF(RIGHT(D136,2)="B)",-1000000000*VALUE(MID(D136,2,LEN(D136)-3)),IF(RIGHT(D136,2)="k)",-1000*VALUE(MID(D136,2,LEN(D136)-3)),VALUE(SUBSTITUTE(D136,",","")))))),IF(RIGHT(D136,1)="T",1000000000000*VALUE(LEFT(D136,LEN(D136)-1)),IF(RIGHT(D136,1)="M",1000000*VALUE(LEFT(D136,LEN(D136)-1)),IF(RIGHT(D136,1)="B",1000000000*VALUE(LEFT(D136,LEN(D136)-1)),IF(RIGHT(D136,1)="%",0.01*VALUE(LEFT(D136,LEN(D136)-1)),IF(RIGHT(D136,1)="k",1000*VALUE(LEFT(D136,LEN(D136)-1)),VALUE(SUBSTITUTE(D136,",",""))))))))),"N/A")</f>
        <v/>
      </c>
      <c r="L136">
        <f>IFERROR(IF(TRIM(E136)="-", "N/A", IF(RIGHT(E136,1)=")",IF(RIGHT(E136,2)="T)",-1000000000000*VALUE(MID(E136,2,LEN(E136)-3)),IF(RIGHT(E136,2)="M)",-1000000*VALUE(MID(E136,2,LEN(E136)-3)),IF(RIGHT(E136,2)="B)",-1000000000*VALUE(MID(E136,2,LEN(E136)-3)),IF(RIGHT(E136,2)="k)",-1000*VALUE(MID(E136,2,LEN(E136)-3)),VALUE(SUBSTITUTE(E136,",","")))))),IF(RIGHT(E136,1)="T",1000000000000*VALUE(LEFT(E136,LEN(E136)-1)),IF(RIGHT(E136,1)="M",1000000*VALUE(LEFT(E136,LEN(E136)-1)),IF(RIGHT(E136,1)="B",1000000000*VALUE(LEFT(E136,LEN(E136)-1)),IF(RIGHT(E136,1)="%",0.01*VALUE(LEFT(E136,LEN(E136)-1)),IF(RIGHT(E136,1)="k",1000*VALUE(LEFT(E136,LEN(E136)-1)),VALUE(SUBSTITUTE(E136,",",""))))))))),"N/A")</f>
        <v/>
      </c>
      <c r="M136">
        <f>IFERROR(IF(TRIM(F136)="-", "N/A", IF(RIGHT(F136,1)=")",IF(RIGHT(F136,2)="T)",-1000000000000*VALUE(MID(F136,2,LEN(F136)-3)),IF(RIGHT(F136,2)="M)",-1000000*VALUE(MID(F136,2,LEN(F136)-3)),IF(RIGHT(F136,2)="B)",-1000000000*VALUE(MID(F136,2,LEN(F136)-3)),IF(RIGHT(F136,2)="k)",-1000*VALUE(MID(F136,2,LEN(F136)-3)),VALUE(SUBSTITUTE(F136,",","")))))),IF(RIGHT(F136,1)="T",1000000000000*VALUE(LEFT(F136,LEN(F136)-1)),IF(RIGHT(F136,1)="M",1000000*VALUE(LEFT(F136,LEN(F136)-1)),IF(RIGHT(F136,1)="B",1000000000*VALUE(LEFT(F136,LEN(F136)-1)),IF(RIGHT(F136,1)="%",0.01*VALUE(LEFT(F136,LEN(F136)-1)),IF(RIGHT(F136,1)="k",1000*VALUE(LEFT(F136,LEN(F136)-1)),VALUE(SUBSTITUTE(F136,",",""))))))))),"N/A")</f>
        <v/>
      </c>
      <c r="N136">
        <f>IFERROR(IF(TRIM(G136)="-", "N/A", IF(RIGHT(G136,1)=")",IF(RIGHT(G136,2)="T)",-1000000000000*VALUE(MID(G136,2,LEN(G136)-3)),IF(RIGHT(G136,2)="M)",-1000000*VALUE(MID(G136,2,LEN(G136)-3)),IF(RIGHT(G136,2)="B)",-1000000000*VALUE(MID(G136,2,LEN(G136)-3)),IF(RIGHT(G136,2)="k)",-1000*VALUE(MID(G136,2,LEN(G136)-3)),VALUE(SUBSTITUTE(G136,",","")))))),IF(RIGHT(G136,1)="T",1000000000000*VALUE(LEFT(G136,LEN(G136)-1)),IF(RIGHT(G136,1)="M",1000000*VALUE(LEFT(G136,LEN(G136)-1)),IF(RIGHT(G136,1)="B",1000000000*VALUE(LEFT(G136,LEN(G136)-1)),IF(RIGHT(G136,1)="%",0.01*VALUE(LEFT(G136,LEN(G136)-1)),IF(RIGHT(G136,1)="k",1000*VALUE(LEFT(G136,LEN(G136)-1)),VALUE(SUBSTITUTE(G136,",",""))))))))),"N/A")</f>
        <v/>
      </c>
    </row>
    <row r="137" spans="1:60">
      <c s="1" r="B137" t="s">
        <v>231</v>
      </c>
      <c s="1" r="C137" t="s">
        <v>232</v>
      </c>
      <c s="1" r="D137" t="s">
        <v>233</v>
      </c>
      <c s="1" r="E137" t="s">
        <v>234</v>
      </c>
      <c s="1" r="F137" t="s">
        <v>235</v>
      </c>
      <c r="I137">
        <f>IF(AND(K137&gt; J137, L137&gt; K137, M137&gt; L137, N137&gt; M137), "pos_trend", IF(AND(K137&lt; J137, L137&lt; K137, M137&lt; L137, N137&lt; M137), "neg_trend", "N/A"))</f>
        <v/>
      </c>
      <c r="J137">
        <f>IFERROR(IF(TRIM(C137)="-", "N/A", IF(RIGHT(C137,1)=")",IF(RIGHT(C137,2)="T)",-1000000000000*VALUE(MID(C137,2,LEN(C137)-3)),IF(RIGHT(C137,2)="M)",-1000000*VALUE(MID(C137,2,LEN(C137)-3)),IF(RIGHT(C137,2)="B)",-1000000000*VALUE(MID(C137,2,LEN(C137)-3)),IF(RIGHT(C137,2)="k)",-1000*VALUE(MID(C137,2,LEN(C137)-3)),VALUE(SUBSTITUTE(C137,",","")))))),IF(RIGHT(C137,1)="T",1000000000000*VALUE(LEFT(C137,LEN(C137)-1)),IF(RIGHT(C137,1)="M",1000000*VALUE(LEFT(C137,LEN(C137)-1)),IF(RIGHT(C137,1)="B",1000000000*VALUE(LEFT(C137,LEN(C137)-1)),IF(RIGHT(C137,1)="%",0.01*VALUE(LEFT(C137,LEN(C137)-1)),IF(RIGHT(C137,1)="k",1000*VALUE(LEFT(C137,LEN(C137)-1)),VALUE(SUBSTITUTE(C137,",",""))))))))),"N/A")</f>
        <v/>
      </c>
      <c r="K137">
        <f>IFERROR(IF(TRIM(D137)="-", "N/A", IF(RIGHT(D137,1)=")",IF(RIGHT(D137,2)="T)",-1000000000000*VALUE(MID(D137,2,LEN(D137)-3)),IF(RIGHT(D137,2)="M)",-1000000*VALUE(MID(D137,2,LEN(D137)-3)),IF(RIGHT(D137,2)="B)",-1000000000*VALUE(MID(D137,2,LEN(D137)-3)),IF(RIGHT(D137,2)="k)",-1000*VALUE(MID(D137,2,LEN(D137)-3)),VALUE(SUBSTITUTE(D137,",","")))))),IF(RIGHT(D137,1)="T",1000000000000*VALUE(LEFT(D137,LEN(D137)-1)),IF(RIGHT(D137,1)="M",1000000*VALUE(LEFT(D137,LEN(D137)-1)),IF(RIGHT(D137,1)="B",1000000000*VALUE(LEFT(D137,LEN(D137)-1)),IF(RIGHT(D137,1)="%",0.01*VALUE(LEFT(D137,LEN(D137)-1)),IF(RIGHT(D137,1)="k",1000*VALUE(LEFT(D137,LEN(D137)-1)),VALUE(SUBSTITUTE(D137,",",""))))))))),"N/A")</f>
        <v/>
      </c>
      <c r="L137">
        <f>IFERROR(IF(TRIM(E137)="-", "N/A", IF(RIGHT(E137,1)=")",IF(RIGHT(E137,2)="T)",-1000000000000*VALUE(MID(E137,2,LEN(E137)-3)),IF(RIGHT(E137,2)="M)",-1000000*VALUE(MID(E137,2,LEN(E137)-3)),IF(RIGHT(E137,2)="B)",-1000000000*VALUE(MID(E137,2,LEN(E137)-3)),IF(RIGHT(E137,2)="k)",-1000*VALUE(MID(E137,2,LEN(E137)-3)),VALUE(SUBSTITUTE(E137,",","")))))),IF(RIGHT(E137,1)="T",1000000000000*VALUE(LEFT(E137,LEN(E137)-1)),IF(RIGHT(E137,1)="M",1000000*VALUE(LEFT(E137,LEN(E137)-1)),IF(RIGHT(E137,1)="B",1000000000*VALUE(LEFT(E137,LEN(E137)-1)),IF(RIGHT(E137,1)="%",0.01*VALUE(LEFT(E137,LEN(E137)-1)),IF(RIGHT(E137,1)="k",1000*VALUE(LEFT(E137,LEN(E137)-1)),VALUE(SUBSTITUTE(E137,",",""))))))))),"N/A")</f>
        <v/>
      </c>
      <c r="M137">
        <f>IFERROR(IF(TRIM(F137)="-", "N/A", IF(RIGHT(F137,1)=")",IF(RIGHT(F137,2)="T)",-1000000000000*VALUE(MID(F137,2,LEN(F137)-3)),IF(RIGHT(F137,2)="M)",-1000000*VALUE(MID(F137,2,LEN(F137)-3)),IF(RIGHT(F137,2)="B)",-1000000000*VALUE(MID(F137,2,LEN(F137)-3)),IF(RIGHT(F137,2)="k)",-1000*VALUE(MID(F137,2,LEN(F137)-3)),VALUE(SUBSTITUTE(F137,",","")))))),IF(RIGHT(F137,1)="T",1000000000000*VALUE(LEFT(F137,LEN(F137)-1)),IF(RIGHT(F137,1)="M",1000000*VALUE(LEFT(F137,LEN(F137)-1)),IF(RIGHT(F137,1)="B",1000000000*VALUE(LEFT(F137,LEN(F137)-1)),IF(RIGHT(F137,1)="%",0.01*VALUE(LEFT(F137,LEN(F137)-1)),IF(RIGHT(F137,1)="k",1000*VALUE(LEFT(F137,LEN(F137)-1)),VALUE(SUBSTITUTE(F137,",",""))))))))),"N/A")</f>
        <v/>
      </c>
      <c r="N137">
        <f>IFERROR(IF(TRIM(G137)="-", "N/A", IF(RIGHT(G137,1)=")",IF(RIGHT(G137,2)="T)",-1000000000000*VALUE(MID(G137,2,LEN(G137)-3)),IF(RIGHT(G137,2)="M)",-1000000*VALUE(MID(G137,2,LEN(G137)-3)),IF(RIGHT(G137,2)="B)",-1000000000*VALUE(MID(G137,2,LEN(G137)-3)),IF(RIGHT(G137,2)="k)",-1000*VALUE(MID(G137,2,LEN(G137)-3)),VALUE(SUBSTITUTE(G137,",","")))))),IF(RIGHT(G137,1)="T",1000000000000*VALUE(LEFT(G137,LEN(G137)-1)),IF(RIGHT(G137,1)="M",1000000*VALUE(LEFT(G137,LEN(G137)-1)),IF(RIGHT(G137,1)="B",1000000000*VALUE(LEFT(G137,LEN(G137)-1)),IF(RIGHT(G137,1)="%",0.01*VALUE(LEFT(G137,LEN(G137)-1)),IF(RIGHT(G137,1)="k",1000*VALUE(LEFT(G137,LEN(G137)-1)),VALUE(SUBSTITUTE(G137,",",""))))))))),"N/A")</f>
        <v/>
      </c>
    </row>
    <row r="138" spans="1:60">
      <c s="1" r="A138" t="n">
        <v>0</v>
      </c>
      <c r="B138" t="s">
        <v>3260</v>
      </c>
      <c r="C138" t="s">
        <v>3261</v>
      </c>
      <c r="D138" t="s">
        <v>3262</v>
      </c>
      <c r="E138" t="s"/>
      <c r="F138" t="n">
        <v>65</v>
      </c>
      <c r="I138">
        <f>IF(AND(K138&gt; J138, L138&gt; K138, M138&gt; L138, N138&gt; M138), "pos_trend", IF(AND(K138&lt; J138, L138&lt; K138, M138&lt; L138, N138&lt; M138), "neg_trend", "N/A"))</f>
        <v/>
      </c>
      <c r="J138">
        <f>IFERROR(IF(TRIM(C138)="-", "N/A", IF(RIGHT(C138,1)=")",IF(RIGHT(C138,2)="T)",-1000000000000*VALUE(MID(C138,2,LEN(C138)-3)),IF(RIGHT(C138,2)="M)",-1000000*VALUE(MID(C138,2,LEN(C138)-3)),IF(RIGHT(C138,2)="B)",-1000000000*VALUE(MID(C138,2,LEN(C138)-3)),IF(RIGHT(C138,2)="k)",-1000*VALUE(MID(C138,2,LEN(C138)-3)),VALUE(SUBSTITUTE(C138,",","")))))),IF(RIGHT(C138,1)="T",1000000000000*VALUE(LEFT(C138,LEN(C138)-1)),IF(RIGHT(C138,1)="M",1000000*VALUE(LEFT(C138,LEN(C138)-1)),IF(RIGHT(C138,1)="B",1000000000*VALUE(LEFT(C138,LEN(C138)-1)),IF(RIGHT(C138,1)="%",0.01*VALUE(LEFT(C138,LEN(C138)-1)),IF(RIGHT(C138,1)="k",1000*VALUE(LEFT(C138,LEN(C138)-1)),VALUE(SUBSTITUTE(C138,",",""))))))))),"N/A")</f>
        <v/>
      </c>
      <c r="K138">
        <f>IFERROR(IF(TRIM(D138)="-", "N/A", IF(RIGHT(D138,1)=")",IF(RIGHT(D138,2)="T)",-1000000000000*VALUE(MID(D138,2,LEN(D138)-3)),IF(RIGHT(D138,2)="M)",-1000000*VALUE(MID(D138,2,LEN(D138)-3)),IF(RIGHT(D138,2)="B)",-1000000000*VALUE(MID(D138,2,LEN(D138)-3)),IF(RIGHT(D138,2)="k)",-1000*VALUE(MID(D138,2,LEN(D138)-3)),VALUE(SUBSTITUTE(D138,",","")))))),IF(RIGHT(D138,1)="T",1000000000000*VALUE(LEFT(D138,LEN(D138)-1)),IF(RIGHT(D138,1)="M",1000000*VALUE(LEFT(D138,LEN(D138)-1)),IF(RIGHT(D138,1)="B",1000000000*VALUE(LEFT(D138,LEN(D138)-1)),IF(RIGHT(D138,1)="%",0.01*VALUE(LEFT(D138,LEN(D138)-1)),IF(RIGHT(D138,1)="k",1000*VALUE(LEFT(D138,LEN(D138)-1)),VALUE(SUBSTITUTE(D138,",",""))))))))),"N/A")</f>
        <v/>
      </c>
      <c r="L138">
        <f>IFERROR(IF(TRIM(E138)="-", "N/A", IF(RIGHT(E138,1)=")",IF(RIGHT(E138,2)="T)",-1000000000000*VALUE(MID(E138,2,LEN(E138)-3)),IF(RIGHT(E138,2)="M)",-1000000*VALUE(MID(E138,2,LEN(E138)-3)),IF(RIGHT(E138,2)="B)",-1000000000*VALUE(MID(E138,2,LEN(E138)-3)),IF(RIGHT(E138,2)="k)",-1000*VALUE(MID(E138,2,LEN(E138)-3)),VALUE(SUBSTITUTE(E138,",","")))))),IF(RIGHT(E138,1)="T",1000000000000*VALUE(LEFT(E138,LEN(E138)-1)),IF(RIGHT(E138,1)="M",1000000*VALUE(LEFT(E138,LEN(E138)-1)),IF(RIGHT(E138,1)="B",1000000000*VALUE(LEFT(E138,LEN(E138)-1)),IF(RIGHT(E138,1)="%",0.01*VALUE(LEFT(E138,LEN(E138)-1)),IF(RIGHT(E138,1)="k",1000*VALUE(LEFT(E138,LEN(E138)-1)),VALUE(SUBSTITUTE(E138,",",""))))))))),"N/A")</f>
        <v/>
      </c>
      <c r="M138">
        <f>IFERROR(IF(TRIM(F138)="-", "N/A", IF(RIGHT(F138,1)=")",IF(RIGHT(F138,2)="T)",-1000000000000*VALUE(MID(F138,2,LEN(F138)-3)),IF(RIGHT(F138,2)="M)",-1000000*VALUE(MID(F138,2,LEN(F138)-3)),IF(RIGHT(F138,2)="B)",-1000000000*VALUE(MID(F138,2,LEN(F138)-3)),IF(RIGHT(F138,2)="k)",-1000*VALUE(MID(F138,2,LEN(F138)-3)),VALUE(SUBSTITUTE(F138,",","")))))),IF(RIGHT(F138,1)="T",1000000000000*VALUE(LEFT(F138,LEN(F138)-1)),IF(RIGHT(F138,1)="M",1000000*VALUE(LEFT(F138,LEN(F138)-1)),IF(RIGHT(F138,1)="B",1000000000*VALUE(LEFT(F138,LEN(F138)-1)),IF(RIGHT(F138,1)="%",0.01*VALUE(LEFT(F138,LEN(F138)-1)),IF(RIGHT(F138,1)="k",1000*VALUE(LEFT(F138,LEN(F138)-1)),VALUE(SUBSTITUTE(F138,",",""))))))))),"N/A")</f>
        <v/>
      </c>
      <c r="N138">
        <f>IFERROR(IF(TRIM(G138)="-", "N/A", IF(RIGHT(G138,1)=")",IF(RIGHT(G138,2)="T)",-1000000000000*VALUE(MID(G138,2,LEN(G138)-3)),IF(RIGHT(G138,2)="M)",-1000000*VALUE(MID(G138,2,LEN(G138)-3)),IF(RIGHT(G138,2)="B)",-1000000000*VALUE(MID(G138,2,LEN(G138)-3)),IF(RIGHT(G138,2)="k)",-1000*VALUE(MID(G138,2,LEN(G138)-3)),VALUE(SUBSTITUTE(G138,",","")))))),IF(RIGHT(G138,1)="T",1000000000000*VALUE(LEFT(G138,LEN(G138)-1)),IF(RIGHT(G138,1)="M",1000000*VALUE(LEFT(G138,LEN(G138)-1)),IF(RIGHT(G138,1)="B",1000000000*VALUE(LEFT(G138,LEN(G138)-1)),IF(RIGHT(G138,1)="%",0.01*VALUE(LEFT(G138,LEN(G138)-1)),IF(RIGHT(G138,1)="k",1000*VALUE(LEFT(G138,LEN(G138)-1)),VALUE(SUBSTITUTE(G138,",",""))))))))),"N/A")</f>
        <v/>
      </c>
    </row>
    <row r="139" spans="1:60">
      <c s="1" r="A139" t="n">
        <v>1</v>
      </c>
      <c r="B139" t="s">
        <v>3263</v>
      </c>
      <c r="C139" t="s">
        <v>3264</v>
      </c>
      <c r="D139" t="s">
        <v>3265</v>
      </c>
      <c r="E139" t="s"/>
      <c r="F139" t="n">
        <v>52</v>
      </c>
      <c r="I139">
        <f>IF(AND(K139&gt; J139, L139&gt; K139, M139&gt; L139, N139&gt; M139), "pos_trend", IF(AND(K139&lt; J139, L139&lt; K139, M139&lt; L139, N139&lt; M139), "neg_trend", "N/A"))</f>
        <v/>
      </c>
      <c r="J139">
        <f>IFERROR(IF(TRIM(C139)="-", "N/A", IF(RIGHT(C139,1)=")",IF(RIGHT(C139,2)="T)",-1000000000000*VALUE(MID(C139,2,LEN(C139)-3)),IF(RIGHT(C139,2)="M)",-1000000*VALUE(MID(C139,2,LEN(C139)-3)),IF(RIGHT(C139,2)="B)",-1000000000*VALUE(MID(C139,2,LEN(C139)-3)),IF(RIGHT(C139,2)="k)",-1000*VALUE(MID(C139,2,LEN(C139)-3)),VALUE(SUBSTITUTE(C139,",","")))))),IF(RIGHT(C139,1)="T",1000000000000*VALUE(LEFT(C139,LEN(C139)-1)),IF(RIGHT(C139,1)="M",1000000*VALUE(LEFT(C139,LEN(C139)-1)),IF(RIGHT(C139,1)="B",1000000000*VALUE(LEFT(C139,LEN(C139)-1)),IF(RIGHT(C139,1)="%",0.01*VALUE(LEFT(C139,LEN(C139)-1)),IF(RIGHT(C139,1)="k",1000*VALUE(LEFT(C139,LEN(C139)-1)),VALUE(SUBSTITUTE(C139,",",""))))))))),"N/A")</f>
        <v/>
      </c>
      <c r="K139">
        <f>IFERROR(IF(TRIM(D139)="-", "N/A", IF(RIGHT(D139,1)=")",IF(RIGHT(D139,2)="T)",-1000000000000*VALUE(MID(D139,2,LEN(D139)-3)),IF(RIGHT(D139,2)="M)",-1000000*VALUE(MID(D139,2,LEN(D139)-3)),IF(RIGHT(D139,2)="B)",-1000000000*VALUE(MID(D139,2,LEN(D139)-3)),IF(RIGHT(D139,2)="k)",-1000*VALUE(MID(D139,2,LEN(D139)-3)),VALUE(SUBSTITUTE(D139,",","")))))),IF(RIGHT(D139,1)="T",1000000000000*VALUE(LEFT(D139,LEN(D139)-1)),IF(RIGHT(D139,1)="M",1000000*VALUE(LEFT(D139,LEN(D139)-1)),IF(RIGHT(D139,1)="B",1000000000*VALUE(LEFT(D139,LEN(D139)-1)),IF(RIGHT(D139,1)="%",0.01*VALUE(LEFT(D139,LEN(D139)-1)),IF(RIGHT(D139,1)="k",1000*VALUE(LEFT(D139,LEN(D139)-1)),VALUE(SUBSTITUTE(D139,",",""))))))))),"N/A")</f>
        <v/>
      </c>
      <c r="L139">
        <f>IFERROR(IF(TRIM(E139)="-", "N/A", IF(RIGHT(E139,1)=")",IF(RIGHT(E139,2)="T)",-1000000000000*VALUE(MID(E139,2,LEN(E139)-3)),IF(RIGHT(E139,2)="M)",-1000000*VALUE(MID(E139,2,LEN(E139)-3)),IF(RIGHT(E139,2)="B)",-1000000000*VALUE(MID(E139,2,LEN(E139)-3)),IF(RIGHT(E139,2)="k)",-1000*VALUE(MID(E139,2,LEN(E139)-3)),VALUE(SUBSTITUTE(E139,",","")))))),IF(RIGHT(E139,1)="T",1000000000000*VALUE(LEFT(E139,LEN(E139)-1)),IF(RIGHT(E139,1)="M",1000000*VALUE(LEFT(E139,LEN(E139)-1)),IF(RIGHT(E139,1)="B",1000000000*VALUE(LEFT(E139,LEN(E139)-1)),IF(RIGHT(E139,1)="%",0.01*VALUE(LEFT(E139,LEN(E139)-1)),IF(RIGHT(E139,1)="k",1000*VALUE(LEFT(E139,LEN(E139)-1)),VALUE(SUBSTITUTE(E139,",",""))))))))),"N/A")</f>
        <v/>
      </c>
      <c r="M139">
        <f>IFERROR(IF(TRIM(F139)="-", "N/A", IF(RIGHT(F139,1)=")",IF(RIGHT(F139,2)="T)",-1000000000000*VALUE(MID(F139,2,LEN(F139)-3)),IF(RIGHT(F139,2)="M)",-1000000*VALUE(MID(F139,2,LEN(F139)-3)),IF(RIGHT(F139,2)="B)",-1000000000*VALUE(MID(F139,2,LEN(F139)-3)),IF(RIGHT(F139,2)="k)",-1000*VALUE(MID(F139,2,LEN(F139)-3)),VALUE(SUBSTITUTE(F139,",","")))))),IF(RIGHT(F139,1)="T",1000000000000*VALUE(LEFT(F139,LEN(F139)-1)),IF(RIGHT(F139,1)="M",1000000*VALUE(LEFT(F139,LEN(F139)-1)),IF(RIGHT(F139,1)="B",1000000000*VALUE(LEFT(F139,LEN(F139)-1)),IF(RIGHT(F139,1)="%",0.01*VALUE(LEFT(F139,LEN(F139)-1)),IF(RIGHT(F139,1)="k",1000*VALUE(LEFT(F139,LEN(F139)-1)),VALUE(SUBSTITUTE(F139,",",""))))))))),"N/A")</f>
        <v/>
      </c>
      <c r="N139">
        <f>IFERROR(IF(TRIM(G139)="-", "N/A", IF(RIGHT(G139,1)=")",IF(RIGHT(G139,2)="T)",-1000000000000*VALUE(MID(G139,2,LEN(G139)-3)),IF(RIGHT(G139,2)="M)",-1000000*VALUE(MID(G139,2,LEN(G139)-3)),IF(RIGHT(G139,2)="B)",-1000000000*VALUE(MID(G139,2,LEN(G139)-3)),IF(RIGHT(G139,2)="k)",-1000*VALUE(MID(G139,2,LEN(G139)-3)),VALUE(SUBSTITUTE(G139,",","")))))),IF(RIGHT(G139,1)="T",1000000000000*VALUE(LEFT(G139,LEN(G139)-1)),IF(RIGHT(G139,1)="M",1000000*VALUE(LEFT(G139,LEN(G139)-1)),IF(RIGHT(G139,1)="B",1000000000*VALUE(LEFT(G139,LEN(G139)-1)),IF(RIGHT(G139,1)="%",0.01*VALUE(LEFT(G139,LEN(G139)-1)),IF(RIGHT(G139,1)="k",1000*VALUE(LEFT(G139,LEN(G139)-1)),VALUE(SUBSTITUTE(G139,",",""))))))))),"N/A")</f>
        <v/>
      </c>
    </row>
    <row r="140" spans="1:60">
      <c s="1" r="A140" t="n">
        <v>2</v>
      </c>
      <c r="B140" t="s">
        <v>3266</v>
      </c>
      <c r="C140" t="s">
        <v>3267</v>
      </c>
      <c r="D140" t="s">
        <v>3268</v>
      </c>
      <c r="E140" t="s"/>
      <c r="F140" t="n">
        <v>54</v>
      </c>
      <c r="I140">
        <f>IF(AND(K140&gt; J140, L140&gt; K140, M140&gt; L140, N140&gt; M140), "pos_trend", IF(AND(K140&lt; J140, L140&lt; K140, M140&lt; L140, N140&lt; M140), "neg_trend", "N/A"))</f>
        <v/>
      </c>
      <c r="J140">
        <f>IFERROR(IF(TRIM(C140)="-", "N/A", IF(RIGHT(C140,1)=")",IF(RIGHT(C140,2)="T)",-1000000000000*VALUE(MID(C140,2,LEN(C140)-3)),IF(RIGHT(C140,2)="M)",-1000000*VALUE(MID(C140,2,LEN(C140)-3)),IF(RIGHT(C140,2)="B)",-1000000000*VALUE(MID(C140,2,LEN(C140)-3)),IF(RIGHT(C140,2)="k)",-1000*VALUE(MID(C140,2,LEN(C140)-3)),VALUE(SUBSTITUTE(C140,",","")))))),IF(RIGHT(C140,1)="T",1000000000000*VALUE(LEFT(C140,LEN(C140)-1)),IF(RIGHT(C140,1)="M",1000000*VALUE(LEFT(C140,LEN(C140)-1)),IF(RIGHT(C140,1)="B",1000000000*VALUE(LEFT(C140,LEN(C140)-1)),IF(RIGHT(C140,1)="%",0.01*VALUE(LEFT(C140,LEN(C140)-1)),IF(RIGHT(C140,1)="k",1000*VALUE(LEFT(C140,LEN(C140)-1)),VALUE(SUBSTITUTE(C140,",",""))))))))),"N/A")</f>
        <v/>
      </c>
      <c r="K140">
        <f>IFERROR(IF(TRIM(D140)="-", "N/A", IF(RIGHT(D140,1)=")",IF(RIGHT(D140,2)="T)",-1000000000000*VALUE(MID(D140,2,LEN(D140)-3)),IF(RIGHT(D140,2)="M)",-1000000*VALUE(MID(D140,2,LEN(D140)-3)),IF(RIGHT(D140,2)="B)",-1000000000*VALUE(MID(D140,2,LEN(D140)-3)),IF(RIGHT(D140,2)="k)",-1000*VALUE(MID(D140,2,LEN(D140)-3)),VALUE(SUBSTITUTE(D140,",","")))))),IF(RIGHT(D140,1)="T",1000000000000*VALUE(LEFT(D140,LEN(D140)-1)),IF(RIGHT(D140,1)="M",1000000*VALUE(LEFT(D140,LEN(D140)-1)),IF(RIGHT(D140,1)="B",1000000000*VALUE(LEFT(D140,LEN(D140)-1)),IF(RIGHT(D140,1)="%",0.01*VALUE(LEFT(D140,LEN(D140)-1)),IF(RIGHT(D140,1)="k",1000*VALUE(LEFT(D140,LEN(D140)-1)),VALUE(SUBSTITUTE(D140,",",""))))))))),"N/A")</f>
        <v/>
      </c>
      <c r="L140">
        <f>IFERROR(IF(TRIM(E140)="-", "N/A", IF(RIGHT(E140,1)=")",IF(RIGHT(E140,2)="T)",-1000000000000*VALUE(MID(E140,2,LEN(E140)-3)),IF(RIGHT(E140,2)="M)",-1000000*VALUE(MID(E140,2,LEN(E140)-3)),IF(RIGHT(E140,2)="B)",-1000000000*VALUE(MID(E140,2,LEN(E140)-3)),IF(RIGHT(E140,2)="k)",-1000*VALUE(MID(E140,2,LEN(E140)-3)),VALUE(SUBSTITUTE(E140,",","")))))),IF(RIGHT(E140,1)="T",1000000000000*VALUE(LEFT(E140,LEN(E140)-1)),IF(RIGHT(E140,1)="M",1000000*VALUE(LEFT(E140,LEN(E140)-1)),IF(RIGHT(E140,1)="B",1000000000*VALUE(LEFT(E140,LEN(E140)-1)),IF(RIGHT(E140,1)="%",0.01*VALUE(LEFT(E140,LEN(E140)-1)),IF(RIGHT(E140,1)="k",1000*VALUE(LEFT(E140,LEN(E140)-1)),VALUE(SUBSTITUTE(E140,",",""))))))))),"N/A")</f>
        <v/>
      </c>
      <c r="M140">
        <f>IFERROR(IF(TRIM(F140)="-", "N/A", IF(RIGHT(F140,1)=")",IF(RIGHT(F140,2)="T)",-1000000000000*VALUE(MID(F140,2,LEN(F140)-3)),IF(RIGHT(F140,2)="M)",-1000000*VALUE(MID(F140,2,LEN(F140)-3)),IF(RIGHT(F140,2)="B)",-1000000000*VALUE(MID(F140,2,LEN(F140)-3)),IF(RIGHT(F140,2)="k)",-1000*VALUE(MID(F140,2,LEN(F140)-3)),VALUE(SUBSTITUTE(F140,",","")))))),IF(RIGHT(F140,1)="T",1000000000000*VALUE(LEFT(F140,LEN(F140)-1)),IF(RIGHT(F140,1)="M",1000000*VALUE(LEFT(F140,LEN(F140)-1)),IF(RIGHT(F140,1)="B",1000000000*VALUE(LEFT(F140,LEN(F140)-1)),IF(RIGHT(F140,1)="%",0.01*VALUE(LEFT(F140,LEN(F140)-1)),IF(RIGHT(F140,1)="k",1000*VALUE(LEFT(F140,LEN(F140)-1)),VALUE(SUBSTITUTE(F140,",",""))))))))),"N/A")</f>
        <v/>
      </c>
      <c r="N140">
        <f>IFERROR(IF(TRIM(G140)="-", "N/A", IF(RIGHT(G140,1)=")",IF(RIGHT(G140,2)="T)",-1000000000000*VALUE(MID(G140,2,LEN(G140)-3)),IF(RIGHT(G140,2)="M)",-1000000*VALUE(MID(G140,2,LEN(G140)-3)),IF(RIGHT(G140,2)="B)",-1000000000*VALUE(MID(G140,2,LEN(G140)-3)),IF(RIGHT(G140,2)="k)",-1000*VALUE(MID(G140,2,LEN(G140)-3)),VALUE(SUBSTITUTE(G140,",","")))))),IF(RIGHT(G140,1)="T",1000000000000*VALUE(LEFT(G140,LEN(G140)-1)),IF(RIGHT(G140,1)="M",1000000*VALUE(LEFT(G140,LEN(G140)-1)),IF(RIGHT(G140,1)="B",1000000000*VALUE(LEFT(G140,LEN(G140)-1)),IF(RIGHT(G140,1)="%",0.01*VALUE(LEFT(G140,LEN(G140)-1)),IF(RIGHT(G140,1)="k",1000*VALUE(LEFT(G140,LEN(G140)-1)),VALUE(SUBSTITUTE(G140,",",""))))))))),"N/A")</f>
        <v/>
      </c>
    </row>
    <row r="141" spans="1:60">
      <c s="1" r="A141" t="n">
        <v>3</v>
      </c>
      <c r="B141" t="s">
        <v>3269</v>
      </c>
      <c r="C141" t="s">
        <v>3270</v>
      </c>
      <c r="D141" t="s">
        <v>3271</v>
      </c>
      <c r="E141" t="s"/>
      <c r="F141" t="n">
        <v>66</v>
      </c>
      <c r="I141">
        <f>IF(AND(K141&gt; J141, L141&gt; K141, M141&gt; L141, N141&gt; M141), "pos_trend", IF(AND(K141&lt; J141, L141&lt; K141, M141&lt; L141, N141&lt; M141), "neg_trend", "N/A"))</f>
        <v/>
      </c>
      <c r="J141">
        <f>IFERROR(IF(TRIM(C141)="-", "N/A", IF(RIGHT(C141,1)=")",IF(RIGHT(C141,2)="T)",-1000000000000*VALUE(MID(C141,2,LEN(C141)-3)),IF(RIGHT(C141,2)="M)",-1000000*VALUE(MID(C141,2,LEN(C141)-3)),IF(RIGHT(C141,2)="B)",-1000000000*VALUE(MID(C141,2,LEN(C141)-3)),IF(RIGHT(C141,2)="k)",-1000*VALUE(MID(C141,2,LEN(C141)-3)),VALUE(SUBSTITUTE(C141,",","")))))),IF(RIGHT(C141,1)="T",1000000000000*VALUE(LEFT(C141,LEN(C141)-1)),IF(RIGHT(C141,1)="M",1000000*VALUE(LEFT(C141,LEN(C141)-1)),IF(RIGHT(C141,1)="B",1000000000*VALUE(LEFT(C141,LEN(C141)-1)),IF(RIGHT(C141,1)="%",0.01*VALUE(LEFT(C141,LEN(C141)-1)),IF(RIGHT(C141,1)="k",1000*VALUE(LEFT(C141,LEN(C141)-1)),VALUE(SUBSTITUTE(C141,",",""))))))))),"N/A")</f>
        <v/>
      </c>
      <c r="K141">
        <f>IFERROR(IF(TRIM(D141)="-", "N/A", IF(RIGHT(D141,1)=")",IF(RIGHT(D141,2)="T)",-1000000000000*VALUE(MID(D141,2,LEN(D141)-3)),IF(RIGHT(D141,2)="M)",-1000000*VALUE(MID(D141,2,LEN(D141)-3)),IF(RIGHT(D141,2)="B)",-1000000000*VALUE(MID(D141,2,LEN(D141)-3)),IF(RIGHT(D141,2)="k)",-1000*VALUE(MID(D141,2,LEN(D141)-3)),VALUE(SUBSTITUTE(D141,",","")))))),IF(RIGHT(D141,1)="T",1000000000000*VALUE(LEFT(D141,LEN(D141)-1)),IF(RIGHT(D141,1)="M",1000000*VALUE(LEFT(D141,LEN(D141)-1)),IF(RIGHT(D141,1)="B",1000000000*VALUE(LEFT(D141,LEN(D141)-1)),IF(RIGHT(D141,1)="%",0.01*VALUE(LEFT(D141,LEN(D141)-1)),IF(RIGHT(D141,1)="k",1000*VALUE(LEFT(D141,LEN(D141)-1)),VALUE(SUBSTITUTE(D141,",",""))))))))),"N/A")</f>
        <v/>
      </c>
      <c r="L141">
        <f>IFERROR(IF(TRIM(E141)="-", "N/A", IF(RIGHT(E141,1)=")",IF(RIGHT(E141,2)="T)",-1000000000000*VALUE(MID(E141,2,LEN(E141)-3)),IF(RIGHT(E141,2)="M)",-1000000*VALUE(MID(E141,2,LEN(E141)-3)),IF(RIGHT(E141,2)="B)",-1000000000*VALUE(MID(E141,2,LEN(E141)-3)),IF(RIGHT(E141,2)="k)",-1000*VALUE(MID(E141,2,LEN(E141)-3)),VALUE(SUBSTITUTE(E141,",","")))))),IF(RIGHT(E141,1)="T",1000000000000*VALUE(LEFT(E141,LEN(E141)-1)),IF(RIGHT(E141,1)="M",1000000*VALUE(LEFT(E141,LEN(E141)-1)),IF(RIGHT(E141,1)="B",1000000000*VALUE(LEFT(E141,LEN(E141)-1)),IF(RIGHT(E141,1)="%",0.01*VALUE(LEFT(E141,LEN(E141)-1)),IF(RIGHT(E141,1)="k",1000*VALUE(LEFT(E141,LEN(E141)-1)),VALUE(SUBSTITUTE(E141,",",""))))))))),"N/A")</f>
        <v/>
      </c>
      <c r="M141">
        <f>IFERROR(IF(TRIM(F141)="-", "N/A", IF(RIGHT(F141,1)=")",IF(RIGHT(F141,2)="T)",-1000000000000*VALUE(MID(F141,2,LEN(F141)-3)),IF(RIGHT(F141,2)="M)",-1000000*VALUE(MID(F141,2,LEN(F141)-3)),IF(RIGHT(F141,2)="B)",-1000000000*VALUE(MID(F141,2,LEN(F141)-3)),IF(RIGHT(F141,2)="k)",-1000*VALUE(MID(F141,2,LEN(F141)-3)),VALUE(SUBSTITUTE(F141,",","")))))),IF(RIGHT(F141,1)="T",1000000000000*VALUE(LEFT(F141,LEN(F141)-1)),IF(RIGHT(F141,1)="M",1000000*VALUE(LEFT(F141,LEN(F141)-1)),IF(RIGHT(F141,1)="B",1000000000*VALUE(LEFT(F141,LEN(F141)-1)),IF(RIGHT(F141,1)="%",0.01*VALUE(LEFT(F141,LEN(F141)-1)),IF(RIGHT(F141,1)="k",1000*VALUE(LEFT(F141,LEN(F141)-1)),VALUE(SUBSTITUTE(F141,",",""))))))))),"N/A")</f>
        <v/>
      </c>
      <c r="N141">
        <f>IFERROR(IF(TRIM(G141)="-", "N/A", IF(RIGHT(G141,1)=")",IF(RIGHT(G141,2)="T)",-1000000000000*VALUE(MID(G141,2,LEN(G141)-3)),IF(RIGHT(G141,2)="M)",-1000000*VALUE(MID(G141,2,LEN(G141)-3)),IF(RIGHT(G141,2)="B)",-1000000000*VALUE(MID(G141,2,LEN(G141)-3)),IF(RIGHT(G141,2)="k)",-1000*VALUE(MID(G141,2,LEN(G141)-3)),VALUE(SUBSTITUTE(G141,",","")))))),IF(RIGHT(G141,1)="T",1000000000000*VALUE(LEFT(G141,LEN(G141)-1)),IF(RIGHT(G141,1)="M",1000000*VALUE(LEFT(G141,LEN(G141)-1)),IF(RIGHT(G141,1)="B",1000000000*VALUE(LEFT(G141,LEN(G141)-1)),IF(RIGHT(G141,1)="%",0.01*VALUE(LEFT(G141,LEN(G141)-1)),IF(RIGHT(G141,1)="k",1000*VALUE(LEFT(G141,LEN(G141)-1)),VALUE(SUBSTITUTE(G141,",",""))))))))),"N/A")</f>
        <v/>
      </c>
    </row>
    <row r="142" spans="1:60">
      <c s="1" r="A142" t="n">
        <v>4</v>
      </c>
      <c r="B142" t="s">
        <v>3272</v>
      </c>
      <c r="C142" t="s">
        <v>3273</v>
      </c>
      <c r="D142" t="s">
        <v>3274</v>
      </c>
      <c r="E142" t="s"/>
      <c r="F142" t="n">
        <v>54</v>
      </c>
      <c r="I142">
        <f>IF(AND(K142&gt; J142, L142&gt; K142, M142&gt; L142, N142&gt; M142), "pos_trend", IF(AND(K142&lt; J142, L142&lt; K142, M142&lt; L142, N142&lt; M142), "neg_trend", "N/A"))</f>
        <v/>
      </c>
      <c r="J142">
        <f>IFERROR(IF(TRIM(C142)="-", "N/A", IF(RIGHT(C142,1)=")",IF(RIGHT(C142,2)="T)",-1000000000000*VALUE(MID(C142,2,LEN(C142)-3)),IF(RIGHT(C142,2)="M)",-1000000*VALUE(MID(C142,2,LEN(C142)-3)),IF(RIGHT(C142,2)="B)",-1000000000*VALUE(MID(C142,2,LEN(C142)-3)),IF(RIGHT(C142,2)="k)",-1000*VALUE(MID(C142,2,LEN(C142)-3)),VALUE(SUBSTITUTE(C142,",","")))))),IF(RIGHT(C142,1)="T",1000000000000*VALUE(LEFT(C142,LEN(C142)-1)),IF(RIGHT(C142,1)="M",1000000*VALUE(LEFT(C142,LEN(C142)-1)),IF(RIGHT(C142,1)="B",1000000000*VALUE(LEFT(C142,LEN(C142)-1)),IF(RIGHT(C142,1)="%",0.01*VALUE(LEFT(C142,LEN(C142)-1)),IF(RIGHT(C142,1)="k",1000*VALUE(LEFT(C142,LEN(C142)-1)),VALUE(SUBSTITUTE(C142,",",""))))))))),"N/A")</f>
        <v/>
      </c>
      <c r="K142">
        <f>IFERROR(IF(TRIM(D142)="-", "N/A", IF(RIGHT(D142,1)=")",IF(RIGHT(D142,2)="T)",-1000000000000*VALUE(MID(D142,2,LEN(D142)-3)),IF(RIGHT(D142,2)="M)",-1000000*VALUE(MID(D142,2,LEN(D142)-3)),IF(RIGHT(D142,2)="B)",-1000000000*VALUE(MID(D142,2,LEN(D142)-3)),IF(RIGHT(D142,2)="k)",-1000*VALUE(MID(D142,2,LEN(D142)-3)),VALUE(SUBSTITUTE(D142,",","")))))),IF(RIGHT(D142,1)="T",1000000000000*VALUE(LEFT(D142,LEN(D142)-1)),IF(RIGHT(D142,1)="M",1000000*VALUE(LEFT(D142,LEN(D142)-1)),IF(RIGHT(D142,1)="B",1000000000*VALUE(LEFT(D142,LEN(D142)-1)),IF(RIGHT(D142,1)="%",0.01*VALUE(LEFT(D142,LEN(D142)-1)),IF(RIGHT(D142,1)="k",1000*VALUE(LEFT(D142,LEN(D142)-1)),VALUE(SUBSTITUTE(D142,",",""))))))))),"N/A")</f>
        <v/>
      </c>
      <c r="L142">
        <f>IFERROR(IF(TRIM(E142)="-", "N/A", IF(RIGHT(E142,1)=")",IF(RIGHT(E142,2)="T)",-1000000000000*VALUE(MID(E142,2,LEN(E142)-3)),IF(RIGHT(E142,2)="M)",-1000000*VALUE(MID(E142,2,LEN(E142)-3)),IF(RIGHT(E142,2)="B)",-1000000000*VALUE(MID(E142,2,LEN(E142)-3)),IF(RIGHT(E142,2)="k)",-1000*VALUE(MID(E142,2,LEN(E142)-3)),VALUE(SUBSTITUTE(E142,",","")))))),IF(RIGHT(E142,1)="T",1000000000000*VALUE(LEFT(E142,LEN(E142)-1)),IF(RIGHT(E142,1)="M",1000000*VALUE(LEFT(E142,LEN(E142)-1)),IF(RIGHT(E142,1)="B",1000000000*VALUE(LEFT(E142,LEN(E142)-1)),IF(RIGHT(E142,1)="%",0.01*VALUE(LEFT(E142,LEN(E142)-1)),IF(RIGHT(E142,1)="k",1000*VALUE(LEFT(E142,LEN(E142)-1)),VALUE(SUBSTITUTE(E142,",",""))))))))),"N/A")</f>
        <v/>
      </c>
      <c r="M142">
        <f>IFERROR(IF(TRIM(F142)="-", "N/A", IF(RIGHT(F142,1)=")",IF(RIGHT(F142,2)="T)",-1000000000000*VALUE(MID(F142,2,LEN(F142)-3)),IF(RIGHT(F142,2)="M)",-1000000*VALUE(MID(F142,2,LEN(F142)-3)),IF(RIGHT(F142,2)="B)",-1000000000*VALUE(MID(F142,2,LEN(F142)-3)),IF(RIGHT(F142,2)="k)",-1000*VALUE(MID(F142,2,LEN(F142)-3)),VALUE(SUBSTITUTE(F142,",","")))))),IF(RIGHT(F142,1)="T",1000000000000*VALUE(LEFT(F142,LEN(F142)-1)),IF(RIGHT(F142,1)="M",1000000*VALUE(LEFT(F142,LEN(F142)-1)),IF(RIGHT(F142,1)="B",1000000000*VALUE(LEFT(F142,LEN(F142)-1)),IF(RIGHT(F142,1)="%",0.01*VALUE(LEFT(F142,LEN(F142)-1)),IF(RIGHT(F142,1)="k",1000*VALUE(LEFT(F142,LEN(F142)-1)),VALUE(SUBSTITUTE(F142,",",""))))))))),"N/A")</f>
        <v/>
      </c>
      <c r="N142">
        <f>IFERROR(IF(TRIM(G142)="-", "N/A", IF(RIGHT(G142,1)=")",IF(RIGHT(G142,2)="T)",-1000000000000*VALUE(MID(G142,2,LEN(G142)-3)),IF(RIGHT(G142,2)="M)",-1000000*VALUE(MID(G142,2,LEN(G142)-3)),IF(RIGHT(G142,2)="B)",-1000000000*VALUE(MID(G142,2,LEN(G142)-3)),IF(RIGHT(G142,2)="k)",-1000*VALUE(MID(G142,2,LEN(G142)-3)),VALUE(SUBSTITUTE(G142,",","")))))),IF(RIGHT(G142,1)="T",1000000000000*VALUE(LEFT(G142,LEN(G142)-1)),IF(RIGHT(G142,1)="M",1000000*VALUE(LEFT(G142,LEN(G142)-1)),IF(RIGHT(G142,1)="B",1000000000*VALUE(LEFT(G142,LEN(G142)-1)),IF(RIGHT(G142,1)="%",0.01*VALUE(LEFT(G142,LEN(G142)-1)),IF(RIGHT(G142,1)="k",1000*VALUE(LEFT(G142,LEN(G142)-1)),VALUE(SUBSTITUTE(G142,",",""))))))))),"N/A")</f>
        <v/>
      </c>
    </row>
    <row r="143" spans="1:60">
      <c r="I143">
        <f>IF(AND(K143&gt; J143, L143&gt; K143, M143&gt; L143, N143&gt; M143), "pos_trend", IF(AND(K143&lt; J143, L143&lt; K143, M143&lt; L143, N143&lt; M143), "neg_trend", "N/A"))</f>
        <v/>
      </c>
      <c r="J143">
        <f>IFERROR(IF(TRIM(C143)="-", "N/A", IF(RIGHT(C143,1)=")",IF(RIGHT(C143,2)="T)",-1000000000000*VALUE(MID(C143,2,LEN(C143)-3)),IF(RIGHT(C143,2)="M)",-1000000*VALUE(MID(C143,2,LEN(C143)-3)),IF(RIGHT(C143,2)="B)",-1000000000*VALUE(MID(C143,2,LEN(C143)-3)),IF(RIGHT(C143,2)="k)",-1000*VALUE(MID(C143,2,LEN(C143)-3)),VALUE(SUBSTITUTE(C143,",","")))))),IF(RIGHT(C143,1)="T",1000000000000*VALUE(LEFT(C143,LEN(C143)-1)),IF(RIGHT(C143,1)="M",1000000*VALUE(LEFT(C143,LEN(C143)-1)),IF(RIGHT(C143,1)="B",1000000000*VALUE(LEFT(C143,LEN(C143)-1)),IF(RIGHT(C143,1)="%",0.01*VALUE(LEFT(C143,LEN(C143)-1)),IF(RIGHT(C143,1)="k",1000*VALUE(LEFT(C143,LEN(C143)-1)),VALUE(SUBSTITUTE(C143,",",""))))))))),"N/A")</f>
        <v/>
      </c>
      <c r="K143">
        <f>IFERROR(IF(TRIM(D143)="-", "N/A", IF(RIGHT(D143,1)=")",IF(RIGHT(D143,2)="T)",-1000000000000*VALUE(MID(D143,2,LEN(D143)-3)),IF(RIGHT(D143,2)="M)",-1000000*VALUE(MID(D143,2,LEN(D143)-3)),IF(RIGHT(D143,2)="B)",-1000000000*VALUE(MID(D143,2,LEN(D143)-3)),IF(RIGHT(D143,2)="k)",-1000*VALUE(MID(D143,2,LEN(D143)-3)),VALUE(SUBSTITUTE(D143,",","")))))),IF(RIGHT(D143,1)="T",1000000000000*VALUE(LEFT(D143,LEN(D143)-1)),IF(RIGHT(D143,1)="M",1000000*VALUE(LEFT(D143,LEN(D143)-1)),IF(RIGHT(D143,1)="B",1000000000*VALUE(LEFT(D143,LEN(D143)-1)),IF(RIGHT(D143,1)="%",0.01*VALUE(LEFT(D143,LEN(D143)-1)),IF(RIGHT(D143,1)="k",1000*VALUE(LEFT(D143,LEN(D143)-1)),VALUE(SUBSTITUTE(D143,",",""))))))))),"N/A")</f>
        <v/>
      </c>
      <c r="L143">
        <f>IFERROR(IF(TRIM(E143)="-", "N/A", IF(RIGHT(E143,1)=")",IF(RIGHT(E143,2)="T)",-1000000000000*VALUE(MID(E143,2,LEN(E143)-3)),IF(RIGHT(E143,2)="M)",-1000000*VALUE(MID(E143,2,LEN(E143)-3)),IF(RIGHT(E143,2)="B)",-1000000000*VALUE(MID(E143,2,LEN(E143)-3)),IF(RIGHT(E143,2)="k)",-1000*VALUE(MID(E143,2,LEN(E143)-3)),VALUE(SUBSTITUTE(E143,",","")))))),IF(RIGHT(E143,1)="T",1000000000000*VALUE(LEFT(E143,LEN(E143)-1)),IF(RIGHT(E143,1)="M",1000000*VALUE(LEFT(E143,LEN(E143)-1)),IF(RIGHT(E143,1)="B",1000000000*VALUE(LEFT(E143,LEN(E143)-1)),IF(RIGHT(E143,1)="%",0.01*VALUE(LEFT(E143,LEN(E143)-1)),IF(RIGHT(E143,1)="k",1000*VALUE(LEFT(E143,LEN(E143)-1)),VALUE(SUBSTITUTE(E143,",",""))))))))),"N/A")</f>
        <v/>
      </c>
      <c r="M143">
        <f>IFERROR(IF(TRIM(F143)="-", "N/A", IF(RIGHT(F143,1)=")",IF(RIGHT(F143,2)="T)",-1000000000000*VALUE(MID(F143,2,LEN(F143)-3)),IF(RIGHT(F143,2)="M)",-1000000*VALUE(MID(F143,2,LEN(F143)-3)),IF(RIGHT(F143,2)="B)",-1000000000*VALUE(MID(F143,2,LEN(F143)-3)),IF(RIGHT(F143,2)="k)",-1000*VALUE(MID(F143,2,LEN(F143)-3)),VALUE(SUBSTITUTE(F143,",","")))))),IF(RIGHT(F143,1)="T",1000000000000*VALUE(LEFT(F143,LEN(F143)-1)),IF(RIGHT(F143,1)="M",1000000*VALUE(LEFT(F143,LEN(F143)-1)),IF(RIGHT(F143,1)="B",1000000000*VALUE(LEFT(F143,LEN(F143)-1)),IF(RIGHT(F143,1)="%",0.01*VALUE(LEFT(F143,LEN(F143)-1)),IF(RIGHT(F143,1)="k",1000*VALUE(LEFT(F143,LEN(F143)-1)),VALUE(SUBSTITUTE(F143,",",""))))))))),"N/A")</f>
        <v/>
      </c>
      <c r="N143">
        <f>IFERROR(IF(TRIM(G143)="-", "N/A", IF(RIGHT(G143,1)=")",IF(RIGHT(G143,2)="T)",-1000000000000*VALUE(MID(G143,2,LEN(G143)-3)),IF(RIGHT(G143,2)="M)",-1000000*VALUE(MID(G143,2,LEN(G143)-3)),IF(RIGHT(G143,2)="B)",-1000000000*VALUE(MID(G143,2,LEN(G143)-3)),IF(RIGHT(G143,2)="k)",-1000*VALUE(MID(G143,2,LEN(G143)-3)),VALUE(SUBSTITUTE(G143,",","")))))),IF(RIGHT(G143,1)="T",1000000000000*VALUE(LEFT(G143,LEN(G143)-1)),IF(RIGHT(G143,1)="M",1000000*VALUE(LEFT(G143,LEN(G143)-1)),IF(RIGHT(G143,1)="B",1000000000*VALUE(LEFT(G143,LEN(G143)-1)),IF(RIGHT(G143,1)="%",0.01*VALUE(LEFT(G143,LEN(G143)-1)),IF(RIGHT(G143,1)="k",1000*VALUE(LEFT(G143,LEN(G143)-1)),VALUE(SUBSTITUTE(G143,",",""))))))))),"N/A")</f>
        <v/>
      </c>
      <c r="V143">
        <f>"z-score"</f>
        <v/>
      </c>
    </row>
    <row r="144" spans="1:60">
      <c s="1" r="B144" t="s">
        <v>251</v>
      </c>
      <c s="1" r="C144" t="s">
        <v>252</v>
      </c>
      <c s="1" r="D144" t="s">
        <v>253</v>
      </c>
      <c s="1" r="E144" t="s">
        <v>254</v>
      </c>
      <c s="1" r="F144" t="s">
        <v>255</v>
      </c>
      <c s="1" r="G144" t="s">
        <v>256</v>
      </c>
      <c s="1" r="H144" t="s">
        <v>257</v>
      </c>
      <c r="I144">
        <f>IF(AND(K144&gt; J144, L144&gt; K144, M144&gt; L144, N144&gt; M144), "pos_trend", IF(AND(K144&lt; J144, L144&lt; K144, M144&lt; L144, N144&lt; M144), "neg_trend", "N/A"))</f>
        <v/>
      </c>
      <c r="J144">
        <f>IFERROR(IF(TRIM(C144)="-", "N/A", IF(RIGHT(C144,1)=")",IF(RIGHT(C144,2)="T)",-1000000000000*VALUE(MID(C144,2,LEN(C144)-3)),IF(RIGHT(C144,2)="M)",-1000000*VALUE(MID(C144,2,LEN(C144)-3)),IF(RIGHT(C144,2)="B)",-1000000000*VALUE(MID(C144,2,LEN(C144)-3)),IF(RIGHT(C144,2)="k)",-1000*VALUE(MID(C144,2,LEN(C144)-3)),VALUE(SUBSTITUTE(C144,",","")))))),IF(RIGHT(C144,1)="T",1000000000000*VALUE(LEFT(C144,LEN(C144)-1)),IF(RIGHT(C144,1)="M",1000000*VALUE(LEFT(C144,LEN(C144)-1)),IF(RIGHT(C144,1)="B",1000000000*VALUE(LEFT(C144,LEN(C144)-1)),IF(RIGHT(C144,1)="%",0.01*VALUE(LEFT(C144,LEN(C144)-1)),IF(RIGHT(C144,1)="k",1000*VALUE(LEFT(C144,LEN(C144)-1)),VALUE(SUBSTITUTE(C144,",",""))))))))),"N/A")</f>
        <v/>
      </c>
      <c r="K144">
        <f>IFERROR(IF(TRIM(D144)="-", "N/A", IF(RIGHT(D144,1)=")",IF(RIGHT(D144,2)="T)",-1000000000000*VALUE(MID(D144,2,LEN(D144)-3)),IF(RIGHT(D144,2)="M)",-1000000*VALUE(MID(D144,2,LEN(D144)-3)),IF(RIGHT(D144,2)="B)",-1000000000*VALUE(MID(D144,2,LEN(D144)-3)),IF(RIGHT(D144,2)="k)",-1000*VALUE(MID(D144,2,LEN(D144)-3)),VALUE(SUBSTITUTE(D144,",","")))))),IF(RIGHT(D144,1)="T",1000000000000*VALUE(LEFT(D144,LEN(D144)-1)),IF(RIGHT(D144,1)="M",1000000*VALUE(LEFT(D144,LEN(D144)-1)),IF(RIGHT(D144,1)="B",1000000000*VALUE(LEFT(D144,LEN(D144)-1)),IF(RIGHT(D144,1)="%",0.01*VALUE(LEFT(D144,LEN(D144)-1)),IF(RIGHT(D144,1)="k",1000*VALUE(LEFT(D144,LEN(D144)-1)),VALUE(SUBSTITUTE(D144,",",""))))))))),"N/A")</f>
        <v/>
      </c>
      <c r="L144">
        <f>IFERROR(IF(TRIM(E144)="-", "N/A", IF(RIGHT(E144,1)=")",IF(RIGHT(E144,2)="T)",-1000000000000*VALUE(MID(E144,2,LEN(E144)-3)),IF(RIGHT(E144,2)="M)",-1000000*VALUE(MID(E144,2,LEN(E144)-3)),IF(RIGHT(E144,2)="B)",-1000000000*VALUE(MID(E144,2,LEN(E144)-3)),IF(RIGHT(E144,2)="k)",-1000*VALUE(MID(E144,2,LEN(E144)-3)),VALUE(SUBSTITUTE(E144,",","")))))),IF(RIGHT(E144,1)="T",1000000000000*VALUE(LEFT(E144,LEN(E144)-1)),IF(RIGHT(E144,1)="M",1000000*VALUE(LEFT(E144,LEN(E144)-1)),IF(RIGHT(E144,1)="B",1000000000*VALUE(LEFT(E144,LEN(E144)-1)),IF(RIGHT(E144,1)="%",0.01*VALUE(LEFT(E144,LEN(E144)-1)),IF(RIGHT(E144,1)="k",1000*VALUE(LEFT(E144,LEN(E144)-1)),VALUE(SUBSTITUTE(E144,",",""))))))))),"N/A")</f>
        <v/>
      </c>
      <c r="M144">
        <f>IFERROR(IF(TRIM(F144)="-", "N/A", IF(RIGHT(F144,1)=")",IF(RIGHT(F144,2)="T)",-1000000000000*VALUE(MID(F144,2,LEN(F144)-3)),IF(RIGHT(F144,2)="M)",-1000000*VALUE(MID(F144,2,LEN(F144)-3)),IF(RIGHT(F144,2)="B)",-1000000000*VALUE(MID(F144,2,LEN(F144)-3)),IF(RIGHT(F144,2)="k)",-1000*VALUE(MID(F144,2,LEN(F144)-3)),VALUE(SUBSTITUTE(F144,",","")))))),IF(RIGHT(F144,1)="T",1000000000000*VALUE(LEFT(F144,LEN(F144)-1)),IF(RIGHT(F144,1)="M",1000000*VALUE(LEFT(F144,LEN(F144)-1)),IF(RIGHT(F144,1)="B",1000000000*VALUE(LEFT(F144,LEN(F144)-1)),IF(RIGHT(F144,1)="%",0.01*VALUE(LEFT(F144,LEN(F144)-1)),IF(RIGHT(F144,1)="k",1000*VALUE(LEFT(F144,LEN(F144)-1)),VALUE(SUBSTITUTE(F144,",",""))))))))),"N/A")</f>
        <v/>
      </c>
      <c r="N144">
        <f>IFERROR(IF(TRIM(G144)="-", "N/A", IF(RIGHT(G144,1)=")",IF(RIGHT(G144,2)="T)",-1000000000000*VALUE(MID(G144,2,LEN(G144)-3)),IF(RIGHT(G144,2)="M)",-1000000*VALUE(MID(G144,2,LEN(G144)-3)),IF(RIGHT(G144,2)="B)",-1000000000*VALUE(MID(G144,2,LEN(G144)-3)),IF(RIGHT(G144,2)="k)",-1000*VALUE(MID(G144,2,LEN(G144)-3)),VALUE(SUBSTITUTE(G144,",","")))))),IF(RIGHT(G144,1)="T",1000000000000*VALUE(LEFT(G144,LEN(G144)-1)),IF(RIGHT(G144,1)="M",1000000*VALUE(LEFT(G144,LEN(G144)-1)),IF(RIGHT(G144,1)="B",1000000000*VALUE(LEFT(G144,LEN(G144)-1)),IF(RIGHT(G144,1)="%",0.01*VALUE(LEFT(G144,LEN(G144)-1)),IF(RIGHT(G144,1)="k",1000*VALUE(LEFT(G144,LEN(G144)-1)),VALUE(SUBSTITUTE(G144,",",""))))))))),"N/A")</f>
        <v/>
      </c>
      <c r="P144">
        <f>"Max"</f>
        <v/>
      </c>
      <c r="Q144">
        <f>"Max Year"</f>
        <v/>
      </c>
      <c r="R144">
        <f>"Min"</f>
        <v/>
      </c>
      <c r="S144">
        <f>"Min Year"</f>
        <v/>
      </c>
      <c r="T144">
        <f>"Average"</f>
        <v/>
      </c>
      <c r="U144">
        <f>"SD"</f>
        <v/>
      </c>
      <c r="V144">
        <f>J144</f>
        <v/>
      </c>
      <c r="W144">
        <f>K144</f>
        <v/>
      </c>
      <c r="X144">
        <f>L144</f>
        <v/>
      </c>
      <c r="Y144">
        <f>M144</f>
        <v/>
      </c>
      <c r="Z144">
        <f>N144</f>
        <v/>
      </c>
      <c r="AA144">
        <f>"Max z"</f>
        <v/>
      </c>
      <c r="AB144">
        <f>"Max z Year"</f>
        <v/>
      </c>
      <c r="AC144">
        <f>"Direction"</f>
        <v/>
      </c>
      <c r="AE144">
        <f>"Trendline"</f>
        <v/>
      </c>
      <c r="AF144">
        <f>"Correlation"</f>
        <v/>
      </c>
      <c r="AZ144">
        <f>"Max/Min inequality check"</f>
        <v/>
      </c>
      <c r="BA144">
        <f>"If most recent year is max"</f>
        <v/>
      </c>
      <c r="BC144">
        <f>"If most recent year is min"</f>
        <v/>
      </c>
      <c r="BE144">
        <f>"Trend direction"</f>
        <v/>
      </c>
      <c r="BF144">
        <f>"If trend matched by max or min in most recent year"</f>
        <v/>
      </c>
      <c r="BG144">
        <f>"If 5 years of increasing"</f>
        <v/>
      </c>
      <c r="BH144">
        <f>"If correlation &gt; .8"</f>
        <v/>
      </c>
    </row>
    <row r="145" spans="1:60">
      <c s="1" r="A145" t="n">
        <v>0</v>
      </c>
      <c r="B145" t="s">
        <v>3275</v>
      </c>
      <c r="C145" t="s">
        <v>3276</v>
      </c>
      <c r="D145" t="s">
        <v>3277</v>
      </c>
      <c r="E145" t="s">
        <v>3278</v>
      </c>
      <c r="F145" t="s">
        <v>3279</v>
      </c>
      <c r="G145" t="s">
        <v>3280</v>
      </c>
      <c r="H145" t="s"/>
      <c r="I145">
        <f>IF(AND(K145&gt; J145, L145&gt; K145, M145&gt; L145, N145&gt; M145), "pos_trend", IF(AND(K145&lt; J145, L145&lt; K145, M145&lt; L145, N145&lt; M145), "neg_trend", "N/A"))</f>
        <v/>
      </c>
      <c r="J145">
        <f>IFERROR(IF(TRIM(C145)="-", "N/A", IF(RIGHT(C145,1)=")",IF(RIGHT(C145,2)="T)",-1000000000000*VALUE(MID(C145,2,LEN(C145)-3)),IF(RIGHT(C145,2)="M)",-1000000*VALUE(MID(C145,2,LEN(C145)-3)),IF(RIGHT(C145,2)="B)",-1000000000*VALUE(MID(C145,2,LEN(C145)-3)),IF(RIGHT(C145,2)="k)",-1000*VALUE(MID(C145,2,LEN(C145)-3)),VALUE(SUBSTITUTE(C145,",","")))))),IF(RIGHT(C145,1)="T",1000000000000*VALUE(LEFT(C145,LEN(C145)-1)),IF(RIGHT(C145,1)="M",1000000*VALUE(LEFT(C145,LEN(C145)-1)),IF(RIGHT(C145,1)="B",1000000000*VALUE(LEFT(C145,LEN(C145)-1)),IF(RIGHT(C145,1)="%",0.01*VALUE(LEFT(C145,LEN(C145)-1)),IF(RIGHT(C145,1)="k",1000*VALUE(LEFT(C145,LEN(C145)-1)),VALUE(SUBSTITUTE(C145,",",""))))))))),"N/A")</f>
        <v/>
      </c>
      <c r="K145">
        <f>IFERROR(IF(TRIM(D145)="-", "N/A", IF(RIGHT(D145,1)=")",IF(RIGHT(D145,2)="T)",-1000000000000*VALUE(MID(D145,2,LEN(D145)-3)),IF(RIGHT(D145,2)="M)",-1000000*VALUE(MID(D145,2,LEN(D145)-3)),IF(RIGHT(D145,2)="B)",-1000000000*VALUE(MID(D145,2,LEN(D145)-3)),IF(RIGHT(D145,2)="k)",-1000*VALUE(MID(D145,2,LEN(D145)-3)),VALUE(SUBSTITUTE(D145,",","")))))),IF(RIGHT(D145,1)="T",1000000000000*VALUE(LEFT(D145,LEN(D145)-1)),IF(RIGHT(D145,1)="M",1000000*VALUE(LEFT(D145,LEN(D145)-1)),IF(RIGHT(D145,1)="B",1000000000*VALUE(LEFT(D145,LEN(D145)-1)),IF(RIGHT(D145,1)="%",0.01*VALUE(LEFT(D145,LEN(D145)-1)),IF(RIGHT(D145,1)="k",1000*VALUE(LEFT(D145,LEN(D145)-1)),VALUE(SUBSTITUTE(D145,",",""))))))))),"N/A")</f>
        <v/>
      </c>
      <c r="L145">
        <f>IFERROR(IF(TRIM(E145)="-", "N/A", IF(RIGHT(E145,1)=")",IF(RIGHT(E145,2)="T)",-1000000000000*VALUE(MID(E145,2,LEN(E145)-3)),IF(RIGHT(E145,2)="M)",-1000000*VALUE(MID(E145,2,LEN(E145)-3)),IF(RIGHT(E145,2)="B)",-1000000000*VALUE(MID(E145,2,LEN(E145)-3)),IF(RIGHT(E145,2)="k)",-1000*VALUE(MID(E145,2,LEN(E145)-3)),VALUE(SUBSTITUTE(E145,",","")))))),IF(RIGHT(E145,1)="T",1000000000000*VALUE(LEFT(E145,LEN(E145)-1)),IF(RIGHT(E145,1)="M",1000000*VALUE(LEFT(E145,LEN(E145)-1)),IF(RIGHT(E145,1)="B",1000000000*VALUE(LEFT(E145,LEN(E145)-1)),IF(RIGHT(E145,1)="%",0.01*VALUE(LEFT(E145,LEN(E145)-1)),IF(RIGHT(E145,1)="k",1000*VALUE(LEFT(E145,LEN(E145)-1)),VALUE(SUBSTITUTE(E145,",",""))))))))),"N/A")</f>
        <v/>
      </c>
      <c r="M145">
        <f>IFERROR(IF(TRIM(F145)="-", "N/A", IF(RIGHT(F145,1)=")",IF(RIGHT(F145,2)="T)",-1000000000000*VALUE(MID(F145,2,LEN(F145)-3)),IF(RIGHT(F145,2)="M)",-1000000*VALUE(MID(F145,2,LEN(F145)-3)),IF(RIGHT(F145,2)="B)",-1000000000*VALUE(MID(F145,2,LEN(F145)-3)),IF(RIGHT(F145,2)="k)",-1000*VALUE(MID(F145,2,LEN(F145)-3)),VALUE(SUBSTITUTE(F145,",","")))))),IF(RIGHT(F145,1)="T",1000000000000*VALUE(LEFT(F145,LEN(F145)-1)),IF(RIGHT(F145,1)="M",1000000*VALUE(LEFT(F145,LEN(F145)-1)),IF(RIGHT(F145,1)="B",1000000000*VALUE(LEFT(F145,LEN(F145)-1)),IF(RIGHT(F145,1)="%",0.01*VALUE(LEFT(F145,LEN(F145)-1)),IF(RIGHT(F145,1)="k",1000*VALUE(LEFT(F145,LEN(F145)-1)),VALUE(SUBSTITUTE(F145,",",""))))))))),"N/A")</f>
        <v/>
      </c>
      <c r="N145">
        <f>IFERROR(IF(TRIM(G145)="-", "N/A", IF(RIGHT(G145,1)=")",IF(RIGHT(G145,2)="T)",-1000000000000*VALUE(MID(G145,2,LEN(G145)-3)),IF(RIGHT(G145,2)="M)",-1000000*VALUE(MID(G145,2,LEN(G145)-3)),IF(RIGHT(G145,2)="B)",-1000000000*VALUE(MID(G145,2,LEN(G145)-3)),IF(RIGHT(G145,2)="k)",-1000*VALUE(MID(G145,2,LEN(G145)-3)),VALUE(SUBSTITUTE(G145,",","")))))),IF(RIGHT(G145,1)="T",1000000000000*VALUE(LEFT(G145,LEN(G145)-1)),IF(RIGHT(G145,1)="M",1000000*VALUE(LEFT(G145,LEN(G145)-1)),IF(RIGHT(G145,1)="B",1000000000*VALUE(LEFT(G145,LEN(G145)-1)),IF(RIGHT(G145,1)="%",0.01*VALUE(LEFT(G145,LEN(G145)-1)),IF(RIGHT(G145,1)="k",1000*VALUE(LEFT(G145,LEN(G145)-1)),VALUE(SUBSTITUTE(G145,",",""))))))))),"N/A")</f>
        <v/>
      </c>
      <c r="P145">
        <f>MAX(J145:N145)</f>
        <v/>
      </c>
      <c r="Q145">
        <f>IFERROR(J144+MATCH(P145,J145:N145,0)-1,"")</f>
        <v/>
      </c>
      <c r="R145">
        <f>IF(Q145="","",MIN(J145:N145))</f>
        <v/>
      </c>
      <c r="S145">
        <f>IFERROR(J144+MATCH(R145,J145:N145,0)-1,"")</f>
        <v/>
      </c>
      <c r="T145">
        <f>IFERROR(AVERAGE(J145:N145),"")</f>
        <v/>
      </c>
      <c r="U145">
        <f>IFERROR(STDEV(J145:N145),"")</f>
        <v/>
      </c>
      <c r="V145">
        <f>IFERROR(IF(C145="-","",IF(ISBLANK(B145),"",IF(OR(ISNUMBER(FIND("Growth",B145)),ISNUMBER(FIND("Margin",B145))),"",(J145-T145)/U145))),"")</f>
        <v/>
      </c>
      <c r="W145">
        <f>IFERROR(IF(OR(D145="-",ISBLANK(D145)),"",(K145-T145)/U145),"")</f>
        <v/>
      </c>
      <c r="X145">
        <f>IFERROR(IF(OR(E145="-",ISBLANK(E145)),"",(L145-T145)/U145),"")</f>
        <v/>
      </c>
      <c r="Y145">
        <f>IFERROR(IF(OR(F145="-",ISBLANK(F145)),"",(M145-T145)/U145),"")</f>
        <v/>
      </c>
      <c r="Z145">
        <f>IFERROR(IF(OR(G145="-",ISBLANK(G145)),"",(N145-T145)/U145),"")</f>
        <v/>
      </c>
      <c r="AA145">
        <f>IF(MAX(MAX(V145:Z145),ABS(MIN(V145:Z145)))=ABS(MIN(V145:Z145)),MIN(V145:Z145),MAX(V145:Z145))</f>
        <v/>
      </c>
      <c r="AB145">
        <f>IFERROR(V144+MATCH(AA145,V145:Z145,0)-1,"")</f>
        <v/>
      </c>
      <c r="AC145">
        <f>IF(AB145&lt;&gt;"",IF(S145=AB145,"Low",IF(AB145=Q145,"High","")),"")</f>
        <v/>
      </c>
      <c r="AE145">
        <f>IF(ISNUMBER(MATCH("N/A",J145:N145,0)),"",IFERROR((5 * SUMPRODUCT(J144:N144,J145:N145) - PRODUCT(SUM(J144:N144),SUM(J145:N145))) / ((5 * SUM((J144^2)+(K144^2)+(L144^2)+(M144^2)+(N144^2))) - SUM(J144:N144)^2),""))</f>
        <v/>
      </c>
      <c r="AF145">
        <f>IFERROR(CORREL(J144:N144,J145:N145),"")</f>
        <v/>
      </c>
      <c r="AZ145">
        <f>IF(Q145=S145,0,1)</f>
        <v/>
      </c>
      <c r="BA145">
        <f>IF(AZ145=1,IF(Q145="","",IF(Q145=N144,"Yes","No")),"")</f>
        <v/>
      </c>
      <c r="BB145">
        <f>IF(BA145="Yes",P145,"")</f>
        <v/>
      </c>
      <c r="BC145">
        <f>IF(AZ145=1,IF(S145="","",IF(S145=N144,"Yes","No")),"")</f>
        <v/>
      </c>
      <c r="BD145">
        <f>IF(BC145="Yes",R145,"")</f>
        <v/>
      </c>
      <c r="BE145">
        <f>IFERROR(IF(SIGN(AE145)=1,"Increasing",IF(SIGN(AE145)=-1,"Decreasing","")),"")</f>
        <v/>
      </c>
      <c r="BF145">
        <f>IF(OR(AND(BE145="Increasing",BA145="Yes"),AND(BE145="Decreasing",BC145="Yes")),"Yes","No")</f>
        <v/>
      </c>
      <c r="BG145">
        <f>IF(I145="pos_trend","Yes","No")</f>
        <v/>
      </c>
      <c r="BH145">
        <f>IF(AF145&lt;&gt;"",IF(ABS(AF145)&gt;0.8,"Yes","No"),"")</f>
        <v/>
      </c>
    </row>
    <row r="146" spans="1:60">
      <c s="1" r="A146" t="n">
        <v>1</v>
      </c>
      <c r="B146" t="s">
        <v>3281</v>
      </c>
      <c r="C146" t="s">
        <v>3282</v>
      </c>
      <c r="D146" t="s">
        <v>3283</v>
      </c>
      <c r="E146" t="s">
        <v>3284</v>
      </c>
      <c r="F146" t="s">
        <v>3285</v>
      </c>
      <c r="G146" t="s">
        <v>3286</v>
      </c>
      <c r="H146" t="s"/>
      <c r="I146">
        <f>IF(AND(K146&gt; J146, L146&gt; K146, M146&gt; L146, N146&gt; M146), "pos_trend", IF(AND(K146&lt; J146, L146&lt; K146, M146&lt; L146, N146&lt; M146), "neg_trend", "N/A"))</f>
        <v/>
      </c>
      <c r="J146">
        <f>IFERROR(IF(TRIM(C146)="-", "N/A", IF(RIGHT(C146,1)=")",IF(RIGHT(C146,2)="T)",-1000000000000*VALUE(MID(C146,2,LEN(C146)-3)),IF(RIGHT(C146,2)="M)",-1000000*VALUE(MID(C146,2,LEN(C146)-3)),IF(RIGHT(C146,2)="B)",-1000000000*VALUE(MID(C146,2,LEN(C146)-3)),IF(RIGHT(C146,2)="k)",-1000*VALUE(MID(C146,2,LEN(C146)-3)),VALUE(SUBSTITUTE(C146,",","")))))),IF(RIGHT(C146,1)="T",1000000000000*VALUE(LEFT(C146,LEN(C146)-1)),IF(RIGHT(C146,1)="M",1000000*VALUE(LEFT(C146,LEN(C146)-1)),IF(RIGHT(C146,1)="B",1000000000*VALUE(LEFT(C146,LEN(C146)-1)),IF(RIGHT(C146,1)="%",0.01*VALUE(LEFT(C146,LEN(C146)-1)),IF(RIGHT(C146,1)="k",1000*VALUE(LEFT(C146,LEN(C146)-1)),VALUE(SUBSTITUTE(C146,",",""))))))))),"N/A")</f>
        <v/>
      </c>
      <c r="K146">
        <f>IFERROR(IF(TRIM(D146)="-", "N/A", IF(RIGHT(D146,1)=")",IF(RIGHT(D146,2)="T)",-1000000000000*VALUE(MID(D146,2,LEN(D146)-3)),IF(RIGHT(D146,2)="M)",-1000000*VALUE(MID(D146,2,LEN(D146)-3)),IF(RIGHT(D146,2)="B)",-1000000000*VALUE(MID(D146,2,LEN(D146)-3)),IF(RIGHT(D146,2)="k)",-1000*VALUE(MID(D146,2,LEN(D146)-3)),VALUE(SUBSTITUTE(D146,",","")))))),IF(RIGHT(D146,1)="T",1000000000000*VALUE(LEFT(D146,LEN(D146)-1)),IF(RIGHT(D146,1)="M",1000000*VALUE(LEFT(D146,LEN(D146)-1)),IF(RIGHT(D146,1)="B",1000000000*VALUE(LEFT(D146,LEN(D146)-1)),IF(RIGHT(D146,1)="%",0.01*VALUE(LEFT(D146,LEN(D146)-1)),IF(RIGHT(D146,1)="k",1000*VALUE(LEFT(D146,LEN(D146)-1)),VALUE(SUBSTITUTE(D146,",",""))))))))),"N/A")</f>
        <v/>
      </c>
      <c r="L146">
        <f>IFERROR(IF(TRIM(E146)="-", "N/A", IF(RIGHT(E146,1)=")",IF(RIGHT(E146,2)="T)",-1000000000000*VALUE(MID(E146,2,LEN(E146)-3)),IF(RIGHT(E146,2)="M)",-1000000*VALUE(MID(E146,2,LEN(E146)-3)),IF(RIGHT(E146,2)="B)",-1000000000*VALUE(MID(E146,2,LEN(E146)-3)),IF(RIGHT(E146,2)="k)",-1000*VALUE(MID(E146,2,LEN(E146)-3)),VALUE(SUBSTITUTE(E146,",","")))))),IF(RIGHT(E146,1)="T",1000000000000*VALUE(LEFT(E146,LEN(E146)-1)),IF(RIGHT(E146,1)="M",1000000*VALUE(LEFT(E146,LEN(E146)-1)),IF(RIGHT(E146,1)="B",1000000000*VALUE(LEFT(E146,LEN(E146)-1)),IF(RIGHT(E146,1)="%",0.01*VALUE(LEFT(E146,LEN(E146)-1)),IF(RIGHT(E146,1)="k",1000*VALUE(LEFT(E146,LEN(E146)-1)),VALUE(SUBSTITUTE(E146,",",""))))))))),"N/A")</f>
        <v/>
      </c>
      <c r="M146">
        <f>IFERROR(IF(TRIM(F146)="-", "N/A", IF(RIGHT(F146,1)=")",IF(RIGHT(F146,2)="T)",-1000000000000*VALUE(MID(F146,2,LEN(F146)-3)),IF(RIGHT(F146,2)="M)",-1000000*VALUE(MID(F146,2,LEN(F146)-3)),IF(RIGHT(F146,2)="B)",-1000000000*VALUE(MID(F146,2,LEN(F146)-3)),IF(RIGHT(F146,2)="k)",-1000*VALUE(MID(F146,2,LEN(F146)-3)),VALUE(SUBSTITUTE(F146,",","")))))),IF(RIGHT(F146,1)="T",1000000000000*VALUE(LEFT(F146,LEN(F146)-1)),IF(RIGHT(F146,1)="M",1000000*VALUE(LEFT(F146,LEN(F146)-1)),IF(RIGHT(F146,1)="B",1000000000*VALUE(LEFT(F146,LEN(F146)-1)),IF(RIGHT(F146,1)="%",0.01*VALUE(LEFT(F146,LEN(F146)-1)),IF(RIGHT(F146,1)="k",1000*VALUE(LEFT(F146,LEN(F146)-1)),VALUE(SUBSTITUTE(F146,",",""))))))))),"N/A")</f>
        <v/>
      </c>
      <c r="N146">
        <f>IFERROR(IF(TRIM(G146)="-", "N/A", IF(RIGHT(G146,1)=")",IF(RIGHT(G146,2)="T)",-1000000000000*VALUE(MID(G146,2,LEN(G146)-3)),IF(RIGHT(G146,2)="M)",-1000000*VALUE(MID(G146,2,LEN(G146)-3)),IF(RIGHT(G146,2)="B)",-1000000000*VALUE(MID(G146,2,LEN(G146)-3)),IF(RIGHT(G146,2)="k)",-1000*VALUE(MID(G146,2,LEN(G146)-3)),VALUE(SUBSTITUTE(G146,",","")))))),IF(RIGHT(G146,1)="T",1000000000000*VALUE(LEFT(G146,LEN(G146)-1)),IF(RIGHT(G146,1)="M",1000000*VALUE(LEFT(G146,LEN(G146)-1)),IF(RIGHT(G146,1)="B",1000000000*VALUE(LEFT(G146,LEN(G146)-1)),IF(RIGHT(G146,1)="%",0.01*VALUE(LEFT(G146,LEN(G146)-1)),IF(RIGHT(G146,1)="k",1000*VALUE(LEFT(G146,LEN(G146)-1)),VALUE(SUBSTITUTE(G146,",",""))))))))),"N/A")</f>
        <v/>
      </c>
      <c r="P146">
        <f>MAX(J146:N146)</f>
        <v/>
      </c>
      <c r="Q146">
        <f>IFERROR(J144+MATCH(P146,J146:N146,0)-1,"")</f>
        <v/>
      </c>
      <c r="R146">
        <f>IF(Q146="","",MIN(J146:N146))</f>
        <v/>
      </c>
      <c r="S146">
        <f>IFERROR(J144+MATCH(R146,J146:N146,0)-1,"")</f>
        <v/>
      </c>
      <c r="T146">
        <f>IFERROR(AVERAGE(J146:N146),"")</f>
        <v/>
      </c>
      <c r="U146">
        <f>IFERROR(STDEV(J146:N146),"")</f>
        <v/>
      </c>
      <c r="V146">
        <f>IFERROR(IF(C146="-","",IF(ISBLANK(B146),"",IF(OR(ISNUMBER(FIND("Growth",B146)),ISNUMBER(FIND("Margin",B146))),"",(J146-T146)/U146))),"")</f>
        <v/>
      </c>
      <c r="W146">
        <f>IFERROR(IF(OR(D146="-",ISBLANK(D146)),"",(K146-T146)/U146),"")</f>
        <v/>
      </c>
      <c r="X146">
        <f>IFERROR(IF(OR(E146="-",ISBLANK(E146)),"",(L146-T146)/U146),"")</f>
        <v/>
      </c>
      <c r="Y146">
        <f>IFERROR(IF(OR(F146="-",ISBLANK(F146)),"",(M146-T146)/U146),"")</f>
        <v/>
      </c>
      <c r="Z146">
        <f>IFERROR(IF(OR(G146="-",ISBLANK(G146)),"",(N146-T146)/U146),"")</f>
        <v/>
      </c>
      <c r="AA146">
        <f>IF(MAX(MAX(V146:Z146),ABS(MIN(V146:Z146)))=ABS(MIN(V146:Z146)),MIN(V146:Z146),MAX(V146:Z146))</f>
        <v/>
      </c>
      <c r="AB146">
        <f>IFERROR(V144+MATCH(AA146,V146:Z146,0)-1,"")</f>
        <v/>
      </c>
      <c r="AC146">
        <f>IF(AB146&lt;&gt;"",IF(S146=AB146,"Low",IF(AB146=Q146,"High","")),"")</f>
        <v/>
      </c>
      <c r="AE146">
        <f>IF(ISNUMBER(MATCH("N/A",J146:N146,0)),"",IFERROR((5 * SUMPRODUCT(J144:N144,J146:N146) - PRODUCT(SUM(J144:N144),SUM(J146:N146))) / ((5 * SUM((J144^2)+(K144^2)+(L144^2)+(M144^2)+(N144^2))) - SUM(J144:N144)^2),""))</f>
        <v/>
      </c>
      <c r="AF146">
        <f>IFERROR(CORREL(J144:N144,J146:N146),"")</f>
        <v/>
      </c>
      <c r="AZ146">
        <f>IF(Q146=S146,0,1)</f>
        <v/>
      </c>
      <c r="BA146">
        <f>IF(AZ146=1,IF(Q146="","",IF(Q146=N144,"Yes","No")),"")</f>
        <v/>
      </c>
      <c r="BB146">
        <f>IF(BA146="Yes",P146,"")</f>
        <v/>
      </c>
      <c r="BC146">
        <f>IF(AZ146=1,IF(S146="","",IF(S146=N144,"Yes","No")),"")</f>
        <v/>
      </c>
      <c r="BD146">
        <f>IF(BC146="Yes",R146,"")</f>
        <v/>
      </c>
      <c r="BE146">
        <f>IFERROR(IF(SIGN(AE146)=1,"Increasing",IF(SIGN(AE146)=-1,"Decreasing","")),"")</f>
        <v/>
      </c>
      <c r="BF146">
        <f>IF(OR(AND(BE146="Increasing",BA146="Yes"),AND(BE146="Decreasing",BC146="Yes")),"Yes","No")</f>
        <v/>
      </c>
      <c r="BG146">
        <f>IF(I146="pos_trend","Yes","No")</f>
        <v/>
      </c>
      <c r="BH146">
        <f>IF(AF146&lt;&gt;"",IF(ABS(AF146)&gt;0.8,"Yes","No"),"")</f>
        <v/>
      </c>
    </row>
    <row r="147" spans="1:60">
      <c s="1" r="A147" t="n">
        <v>2</v>
      </c>
      <c r="B147" t="s">
        <v>3287</v>
      </c>
      <c r="C147" t="s">
        <v>3288</v>
      </c>
      <c r="D147" t="s">
        <v>3289</v>
      </c>
      <c r="E147" t="s">
        <v>3290</v>
      </c>
      <c r="F147" t="s">
        <v>3291</v>
      </c>
      <c r="G147" t="s">
        <v>264</v>
      </c>
      <c r="H147" t="s"/>
      <c r="I147">
        <f>IF(AND(K147&gt; J147, L147&gt; K147, M147&gt; L147, N147&gt; M147), "pos_trend", IF(AND(K147&lt; J147, L147&lt; K147, M147&lt; L147, N147&lt; M147), "neg_trend", "N/A"))</f>
        <v/>
      </c>
      <c r="J147">
        <f>IFERROR(IF(TRIM(C147)="-", "N/A", IF(RIGHT(C147,1)=")",IF(RIGHT(C147,2)="T)",-1000000000000*VALUE(MID(C147,2,LEN(C147)-3)),IF(RIGHT(C147,2)="M)",-1000000*VALUE(MID(C147,2,LEN(C147)-3)),IF(RIGHT(C147,2)="B)",-1000000000*VALUE(MID(C147,2,LEN(C147)-3)),IF(RIGHT(C147,2)="k)",-1000*VALUE(MID(C147,2,LEN(C147)-3)),VALUE(SUBSTITUTE(C147,",","")))))),IF(RIGHT(C147,1)="T",1000000000000*VALUE(LEFT(C147,LEN(C147)-1)),IF(RIGHT(C147,1)="M",1000000*VALUE(LEFT(C147,LEN(C147)-1)),IF(RIGHT(C147,1)="B",1000000000*VALUE(LEFT(C147,LEN(C147)-1)),IF(RIGHT(C147,1)="%",0.01*VALUE(LEFT(C147,LEN(C147)-1)),IF(RIGHT(C147,1)="k",1000*VALUE(LEFT(C147,LEN(C147)-1)),VALUE(SUBSTITUTE(C147,",",""))))))))),"N/A")</f>
        <v/>
      </c>
      <c r="K147">
        <f>IFERROR(IF(TRIM(D147)="-", "N/A", IF(RIGHT(D147,1)=")",IF(RIGHT(D147,2)="T)",-1000000000000*VALUE(MID(D147,2,LEN(D147)-3)),IF(RIGHT(D147,2)="M)",-1000000*VALUE(MID(D147,2,LEN(D147)-3)),IF(RIGHT(D147,2)="B)",-1000000000*VALUE(MID(D147,2,LEN(D147)-3)),IF(RIGHT(D147,2)="k)",-1000*VALUE(MID(D147,2,LEN(D147)-3)),VALUE(SUBSTITUTE(D147,",","")))))),IF(RIGHT(D147,1)="T",1000000000000*VALUE(LEFT(D147,LEN(D147)-1)),IF(RIGHT(D147,1)="M",1000000*VALUE(LEFT(D147,LEN(D147)-1)),IF(RIGHT(D147,1)="B",1000000000*VALUE(LEFT(D147,LEN(D147)-1)),IF(RIGHT(D147,1)="%",0.01*VALUE(LEFT(D147,LEN(D147)-1)),IF(RIGHT(D147,1)="k",1000*VALUE(LEFT(D147,LEN(D147)-1)),VALUE(SUBSTITUTE(D147,",",""))))))))),"N/A")</f>
        <v/>
      </c>
      <c r="L147">
        <f>IFERROR(IF(TRIM(E147)="-", "N/A", IF(RIGHT(E147,1)=")",IF(RIGHT(E147,2)="T)",-1000000000000*VALUE(MID(E147,2,LEN(E147)-3)),IF(RIGHT(E147,2)="M)",-1000000*VALUE(MID(E147,2,LEN(E147)-3)),IF(RIGHT(E147,2)="B)",-1000000000*VALUE(MID(E147,2,LEN(E147)-3)),IF(RIGHT(E147,2)="k)",-1000*VALUE(MID(E147,2,LEN(E147)-3)),VALUE(SUBSTITUTE(E147,",","")))))),IF(RIGHT(E147,1)="T",1000000000000*VALUE(LEFT(E147,LEN(E147)-1)),IF(RIGHT(E147,1)="M",1000000*VALUE(LEFT(E147,LEN(E147)-1)),IF(RIGHT(E147,1)="B",1000000000*VALUE(LEFT(E147,LEN(E147)-1)),IF(RIGHT(E147,1)="%",0.01*VALUE(LEFT(E147,LEN(E147)-1)),IF(RIGHT(E147,1)="k",1000*VALUE(LEFT(E147,LEN(E147)-1)),VALUE(SUBSTITUTE(E147,",",""))))))))),"N/A")</f>
        <v/>
      </c>
      <c r="M147">
        <f>IFERROR(IF(TRIM(F147)="-", "N/A", IF(RIGHT(F147,1)=")",IF(RIGHT(F147,2)="T)",-1000000000000*VALUE(MID(F147,2,LEN(F147)-3)),IF(RIGHT(F147,2)="M)",-1000000*VALUE(MID(F147,2,LEN(F147)-3)),IF(RIGHT(F147,2)="B)",-1000000000*VALUE(MID(F147,2,LEN(F147)-3)),IF(RIGHT(F147,2)="k)",-1000*VALUE(MID(F147,2,LEN(F147)-3)),VALUE(SUBSTITUTE(F147,",","")))))),IF(RIGHT(F147,1)="T",1000000000000*VALUE(LEFT(F147,LEN(F147)-1)),IF(RIGHT(F147,1)="M",1000000*VALUE(LEFT(F147,LEN(F147)-1)),IF(RIGHT(F147,1)="B",1000000000*VALUE(LEFT(F147,LEN(F147)-1)),IF(RIGHT(F147,1)="%",0.01*VALUE(LEFT(F147,LEN(F147)-1)),IF(RIGHT(F147,1)="k",1000*VALUE(LEFT(F147,LEN(F147)-1)),VALUE(SUBSTITUTE(F147,",",""))))))))),"N/A")</f>
        <v/>
      </c>
      <c r="N147">
        <f>IFERROR(IF(TRIM(G147)="-", "N/A", IF(RIGHT(G147,1)=")",IF(RIGHT(G147,2)="T)",-1000000000000*VALUE(MID(G147,2,LEN(G147)-3)),IF(RIGHT(G147,2)="M)",-1000000*VALUE(MID(G147,2,LEN(G147)-3)),IF(RIGHT(G147,2)="B)",-1000000000*VALUE(MID(G147,2,LEN(G147)-3)),IF(RIGHT(G147,2)="k)",-1000*VALUE(MID(G147,2,LEN(G147)-3)),VALUE(SUBSTITUTE(G147,",","")))))),IF(RIGHT(G147,1)="T",1000000000000*VALUE(LEFT(G147,LEN(G147)-1)),IF(RIGHT(G147,1)="M",1000000*VALUE(LEFT(G147,LEN(G147)-1)),IF(RIGHT(G147,1)="B",1000000000*VALUE(LEFT(G147,LEN(G147)-1)),IF(RIGHT(G147,1)="%",0.01*VALUE(LEFT(G147,LEN(G147)-1)),IF(RIGHT(G147,1)="k",1000*VALUE(LEFT(G147,LEN(G147)-1)),VALUE(SUBSTITUTE(G147,",",""))))))))),"N/A")</f>
        <v/>
      </c>
      <c r="P147">
        <f>MAX(J147:N147)</f>
        <v/>
      </c>
      <c r="Q147">
        <f>IFERROR(J144+MATCH(P147,J147:N147,0)-1,"")</f>
        <v/>
      </c>
      <c r="R147">
        <f>IF(Q147="","",MIN(J147:N147))</f>
        <v/>
      </c>
      <c r="S147">
        <f>IFERROR(J144+MATCH(R147,J147:N147,0)-1,"")</f>
        <v/>
      </c>
      <c r="T147">
        <f>IFERROR(AVERAGE(J147:N147),"")</f>
        <v/>
      </c>
      <c r="U147">
        <f>IFERROR(STDEV(J147:N147),"")</f>
        <v/>
      </c>
      <c r="V147">
        <f>IFERROR(IF(C147="-","",IF(ISBLANK(B147),"",IF(OR(ISNUMBER(FIND("Growth",B147)),ISNUMBER(FIND("Margin",B147))),"",(J147-T147)/U147))),"")</f>
        <v/>
      </c>
      <c r="W147">
        <f>IFERROR(IF(OR(D147="-",ISBLANK(D147)),"",(K147-T147)/U147),"")</f>
        <v/>
      </c>
      <c r="X147">
        <f>IFERROR(IF(OR(E147="-",ISBLANK(E147)),"",(L147-T147)/U147),"")</f>
        <v/>
      </c>
      <c r="Y147">
        <f>IFERROR(IF(OR(F147="-",ISBLANK(F147)),"",(M147-T147)/U147),"")</f>
        <v/>
      </c>
      <c r="Z147">
        <f>IFERROR(IF(OR(G147="-",ISBLANK(G147)),"",(N147-T147)/U147),"")</f>
        <v/>
      </c>
      <c r="AA147">
        <f>IF(MAX(MAX(V147:Z147),ABS(MIN(V147:Z147)))=ABS(MIN(V147:Z147)),MIN(V147:Z147),MAX(V147:Z147))</f>
        <v/>
      </c>
      <c r="AB147">
        <f>IFERROR(V144+MATCH(AA147,V147:Z147,0)-1,"")</f>
        <v/>
      </c>
      <c r="AC147">
        <f>IF(AB147&lt;&gt;"",IF(S147=AB147,"Low",IF(AB147=Q147,"High","")),"")</f>
        <v/>
      </c>
      <c r="AE147">
        <f>IF(ISNUMBER(MATCH("N/A",J147:N147,0)),"",IFERROR((5 * SUMPRODUCT(J144:N144,J147:N147) - PRODUCT(SUM(J144:N144),SUM(J147:N147))) / ((5 * SUM((J144^2)+(K144^2)+(L144^2)+(M144^2)+(N144^2))) - SUM(J144:N144)^2),""))</f>
        <v/>
      </c>
      <c r="AF147">
        <f>IFERROR(CORREL(J144:N144,J147:N147),"")</f>
        <v/>
      </c>
      <c r="AZ147">
        <f>IF(Q147=S147,0,1)</f>
        <v/>
      </c>
      <c r="BA147">
        <f>IF(AZ147=1,IF(Q147="","",IF(Q147=N144,"Yes","No")),"")</f>
        <v/>
      </c>
      <c r="BB147">
        <f>IF(BA147="Yes",P147,"")</f>
        <v/>
      </c>
      <c r="BC147">
        <f>IF(AZ147=1,IF(S147="","",IF(S147=N144,"Yes","No")),"")</f>
        <v/>
      </c>
      <c r="BD147">
        <f>IF(BC147="Yes",R147,"")</f>
        <v/>
      </c>
      <c r="BE147">
        <f>IFERROR(IF(SIGN(AE147)=1,"Increasing",IF(SIGN(AE147)=-1,"Decreasing","")),"")</f>
        <v/>
      </c>
      <c r="BF147">
        <f>IF(OR(AND(BE147="Increasing",BA147="Yes"),AND(BE147="Decreasing",BC147="Yes")),"Yes","No")</f>
        <v/>
      </c>
      <c r="BG147">
        <f>IF(I147="pos_trend","Yes","No")</f>
        <v/>
      </c>
      <c r="BH147">
        <f>IF(AF147&lt;&gt;"",IF(ABS(AF147)&gt;0.8,"Yes","No"),"")</f>
        <v/>
      </c>
    </row>
    <row r="148" spans="1:60">
      <c s="1" r="A148" t="n">
        <v>3</v>
      </c>
      <c r="B148" t="s">
        <v>3292</v>
      </c>
      <c r="C148" t="s">
        <v>264</v>
      </c>
      <c r="D148" t="s">
        <v>264</v>
      </c>
      <c r="E148" t="s">
        <v>264</v>
      </c>
      <c r="F148" t="s">
        <v>264</v>
      </c>
      <c r="G148" t="s">
        <v>264</v>
      </c>
      <c r="H148" t="s"/>
      <c r="I148">
        <f>IF(AND(K148&gt; J148, L148&gt; K148, M148&gt; L148, N148&gt; M148), "pos_trend", IF(AND(K148&lt; J148, L148&lt; K148, M148&lt; L148, N148&lt; M148), "neg_trend", "N/A"))</f>
        <v/>
      </c>
      <c r="J148">
        <f>IFERROR(IF(TRIM(C148)="-", "N/A", IF(RIGHT(C148,1)=")",IF(RIGHT(C148,2)="T)",-1000000000000*VALUE(MID(C148,2,LEN(C148)-3)),IF(RIGHT(C148,2)="M)",-1000000*VALUE(MID(C148,2,LEN(C148)-3)),IF(RIGHT(C148,2)="B)",-1000000000*VALUE(MID(C148,2,LEN(C148)-3)),IF(RIGHT(C148,2)="k)",-1000*VALUE(MID(C148,2,LEN(C148)-3)),VALUE(SUBSTITUTE(C148,",","")))))),IF(RIGHT(C148,1)="T",1000000000000*VALUE(LEFT(C148,LEN(C148)-1)),IF(RIGHT(C148,1)="M",1000000*VALUE(LEFT(C148,LEN(C148)-1)),IF(RIGHT(C148,1)="B",1000000000*VALUE(LEFT(C148,LEN(C148)-1)),IF(RIGHT(C148,1)="%",0.01*VALUE(LEFT(C148,LEN(C148)-1)),IF(RIGHT(C148,1)="k",1000*VALUE(LEFT(C148,LEN(C148)-1)),VALUE(SUBSTITUTE(C148,",",""))))))))),"N/A")</f>
        <v/>
      </c>
      <c r="K148">
        <f>IFERROR(IF(TRIM(D148)="-", "N/A", IF(RIGHT(D148,1)=")",IF(RIGHT(D148,2)="T)",-1000000000000*VALUE(MID(D148,2,LEN(D148)-3)),IF(RIGHT(D148,2)="M)",-1000000*VALUE(MID(D148,2,LEN(D148)-3)),IF(RIGHT(D148,2)="B)",-1000000000*VALUE(MID(D148,2,LEN(D148)-3)),IF(RIGHT(D148,2)="k)",-1000*VALUE(MID(D148,2,LEN(D148)-3)),VALUE(SUBSTITUTE(D148,",","")))))),IF(RIGHT(D148,1)="T",1000000000000*VALUE(LEFT(D148,LEN(D148)-1)),IF(RIGHT(D148,1)="M",1000000*VALUE(LEFT(D148,LEN(D148)-1)),IF(RIGHT(D148,1)="B",1000000000*VALUE(LEFT(D148,LEN(D148)-1)),IF(RIGHT(D148,1)="%",0.01*VALUE(LEFT(D148,LEN(D148)-1)),IF(RIGHT(D148,1)="k",1000*VALUE(LEFT(D148,LEN(D148)-1)),VALUE(SUBSTITUTE(D148,",",""))))))))),"N/A")</f>
        <v/>
      </c>
      <c r="L148">
        <f>IFERROR(IF(TRIM(E148)="-", "N/A", IF(RIGHT(E148,1)=")",IF(RIGHT(E148,2)="T)",-1000000000000*VALUE(MID(E148,2,LEN(E148)-3)),IF(RIGHT(E148,2)="M)",-1000000*VALUE(MID(E148,2,LEN(E148)-3)),IF(RIGHT(E148,2)="B)",-1000000000*VALUE(MID(E148,2,LEN(E148)-3)),IF(RIGHT(E148,2)="k)",-1000*VALUE(MID(E148,2,LEN(E148)-3)),VALUE(SUBSTITUTE(E148,",","")))))),IF(RIGHT(E148,1)="T",1000000000000*VALUE(LEFT(E148,LEN(E148)-1)),IF(RIGHT(E148,1)="M",1000000*VALUE(LEFT(E148,LEN(E148)-1)),IF(RIGHT(E148,1)="B",1000000000*VALUE(LEFT(E148,LEN(E148)-1)),IF(RIGHT(E148,1)="%",0.01*VALUE(LEFT(E148,LEN(E148)-1)),IF(RIGHT(E148,1)="k",1000*VALUE(LEFT(E148,LEN(E148)-1)),VALUE(SUBSTITUTE(E148,",",""))))))))),"N/A")</f>
        <v/>
      </c>
      <c r="M148">
        <f>IFERROR(IF(TRIM(F148)="-", "N/A", IF(RIGHT(F148,1)=")",IF(RIGHT(F148,2)="T)",-1000000000000*VALUE(MID(F148,2,LEN(F148)-3)),IF(RIGHT(F148,2)="M)",-1000000*VALUE(MID(F148,2,LEN(F148)-3)),IF(RIGHT(F148,2)="B)",-1000000000*VALUE(MID(F148,2,LEN(F148)-3)),IF(RIGHT(F148,2)="k)",-1000*VALUE(MID(F148,2,LEN(F148)-3)),VALUE(SUBSTITUTE(F148,",","")))))),IF(RIGHT(F148,1)="T",1000000000000*VALUE(LEFT(F148,LEN(F148)-1)),IF(RIGHT(F148,1)="M",1000000*VALUE(LEFT(F148,LEN(F148)-1)),IF(RIGHT(F148,1)="B",1000000000*VALUE(LEFT(F148,LEN(F148)-1)),IF(RIGHT(F148,1)="%",0.01*VALUE(LEFT(F148,LEN(F148)-1)),IF(RIGHT(F148,1)="k",1000*VALUE(LEFT(F148,LEN(F148)-1)),VALUE(SUBSTITUTE(F148,",",""))))))))),"N/A")</f>
        <v/>
      </c>
      <c r="N148">
        <f>IFERROR(IF(TRIM(G148)="-", "N/A", IF(RIGHT(G148,1)=")",IF(RIGHT(G148,2)="T)",-1000000000000*VALUE(MID(G148,2,LEN(G148)-3)),IF(RIGHT(G148,2)="M)",-1000000*VALUE(MID(G148,2,LEN(G148)-3)),IF(RIGHT(G148,2)="B)",-1000000000*VALUE(MID(G148,2,LEN(G148)-3)),IF(RIGHT(G148,2)="k)",-1000*VALUE(MID(G148,2,LEN(G148)-3)),VALUE(SUBSTITUTE(G148,",","")))))),IF(RIGHT(G148,1)="T",1000000000000*VALUE(LEFT(G148,LEN(G148)-1)),IF(RIGHT(G148,1)="M",1000000*VALUE(LEFT(G148,LEN(G148)-1)),IF(RIGHT(G148,1)="B",1000000000*VALUE(LEFT(G148,LEN(G148)-1)),IF(RIGHT(G148,1)="%",0.01*VALUE(LEFT(G148,LEN(G148)-1)),IF(RIGHT(G148,1)="k",1000*VALUE(LEFT(G148,LEN(G148)-1)),VALUE(SUBSTITUTE(G148,",",""))))))))),"N/A")</f>
        <v/>
      </c>
      <c r="P148">
        <f>MAX(J148:N148)</f>
        <v/>
      </c>
      <c r="Q148">
        <f>IFERROR(J144+MATCH(P148,J148:N148,0)-1,"")</f>
        <v/>
      </c>
      <c r="R148">
        <f>IF(Q148="","",MIN(J148:N148))</f>
        <v/>
      </c>
      <c r="S148">
        <f>IFERROR(J144+MATCH(R148,J148:N148,0)-1,"")</f>
        <v/>
      </c>
      <c r="T148">
        <f>IFERROR(AVERAGE(J148:N148),"")</f>
        <v/>
      </c>
      <c r="U148">
        <f>IFERROR(STDEV(J148:N148),"")</f>
        <v/>
      </c>
      <c r="V148">
        <f>IFERROR(IF(C148="-","",IF(ISBLANK(B148),"",IF(OR(ISNUMBER(FIND("Growth",B148)),ISNUMBER(FIND("Margin",B148))),"",(J148-T148)/U148))),"")</f>
        <v/>
      </c>
      <c r="W148">
        <f>IFERROR(IF(OR(D148="-",ISBLANK(D148)),"",(K148-T148)/U148),"")</f>
        <v/>
      </c>
      <c r="X148">
        <f>IFERROR(IF(OR(E148="-",ISBLANK(E148)),"",(L148-T148)/U148),"")</f>
        <v/>
      </c>
      <c r="Y148">
        <f>IFERROR(IF(OR(F148="-",ISBLANK(F148)),"",(M148-T148)/U148),"")</f>
        <v/>
      </c>
      <c r="Z148">
        <f>IFERROR(IF(OR(G148="-",ISBLANK(G148)),"",(N148-T148)/U148),"")</f>
        <v/>
      </c>
      <c r="AA148">
        <f>IF(MAX(MAX(V148:Z148),ABS(MIN(V148:Z148)))=ABS(MIN(V148:Z148)),MIN(V148:Z148),MAX(V148:Z148))</f>
        <v/>
      </c>
      <c r="AB148">
        <f>IFERROR(V144+MATCH(AA148,V148:Z148,0)-1,"")</f>
        <v/>
      </c>
      <c r="AC148">
        <f>IF(AB148&lt;&gt;"",IF(S148=AB148,"Low",IF(AB148=Q148,"High","")),"")</f>
        <v/>
      </c>
      <c r="AE148">
        <f>IF(ISNUMBER(MATCH("N/A",J148:N148,0)),"",IFERROR((5 * SUMPRODUCT(J144:N144,J148:N148) - PRODUCT(SUM(J144:N144),SUM(J148:N148))) / ((5 * SUM((J144^2)+(K144^2)+(L144^2)+(M144^2)+(N144^2))) - SUM(J144:N144)^2),""))</f>
        <v/>
      </c>
      <c r="AF148">
        <f>IFERROR(CORREL(J144:N144,J148:N148),"")</f>
        <v/>
      </c>
      <c r="AZ148">
        <f>IF(Q148=S148,0,1)</f>
        <v/>
      </c>
      <c r="BA148">
        <f>IF(AZ148=1,IF(Q148="","",IF(Q148=N144,"Yes","No")),"")</f>
        <v/>
      </c>
      <c r="BB148">
        <f>IF(BA148="Yes",P148,"")</f>
        <v/>
      </c>
      <c r="BC148">
        <f>IF(AZ148=1,IF(S148="","",IF(S148=N144,"Yes","No")),"")</f>
        <v/>
      </c>
      <c r="BD148">
        <f>IF(BC148="Yes",R148,"")</f>
        <v/>
      </c>
      <c r="BE148">
        <f>IFERROR(IF(SIGN(AE148)=1,"Increasing",IF(SIGN(AE148)=-1,"Decreasing","")),"")</f>
        <v/>
      </c>
      <c r="BF148">
        <f>IF(OR(AND(BE148="Increasing",BA148="Yes"),AND(BE148="Decreasing",BC148="Yes")),"Yes","No")</f>
        <v/>
      </c>
      <c r="BG148">
        <f>IF(I148="pos_trend","Yes","No")</f>
        <v/>
      </c>
      <c r="BH148">
        <f>IF(AF148&lt;&gt;"",IF(ABS(AF148)&gt;0.8,"Yes","No"),"")</f>
        <v/>
      </c>
    </row>
    <row r="149" spans="1:60">
      <c s="1" r="A149" t="n">
        <v>4</v>
      </c>
      <c r="B149" t="s">
        <v>3293</v>
      </c>
      <c r="C149" t="s">
        <v>264</v>
      </c>
      <c r="D149" t="s">
        <v>264</v>
      </c>
      <c r="E149" t="s">
        <v>264</v>
      </c>
      <c r="F149" t="s">
        <v>264</v>
      </c>
      <c r="G149" t="s">
        <v>3294</v>
      </c>
      <c r="H149" t="s"/>
      <c r="I149">
        <f>IF(AND(K149&gt; J149, L149&gt; K149, M149&gt; L149, N149&gt; M149), "pos_trend", IF(AND(K149&lt; J149, L149&lt; K149, M149&lt; L149, N149&lt; M149), "neg_trend", "N/A"))</f>
        <v/>
      </c>
      <c r="J149">
        <f>IFERROR(IF(TRIM(C149)="-", "N/A", IF(RIGHT(C149,1)=")",IF(RIGHT(C149,2)="T)",-1000000000000*VALUE(MID(C149,2,LEN(C149)-3)),IF(RIGHT(C149,2)="M)",-1000000*VALUE(MID(C149,2,LEN(C149)-3)),IF(RIGHT(C149,2)="B)",-1000000000*VALUE(MID(C149,2,LEN(C149)-3)),IF(RIGHT(C149,2)="k)",-1000*VALUE(MID(C149,2,LEN(C149)-3)),VALUE(SUBSTITUTE(C149,",","")))))),IF(RIGHT(C149,1)="T",1000000000000*VALUE(LEFT(C149,LEN(C149)-1)),IF(RIGHT(C149,1)="M",1000000*VALUE(LEFT(C149,LEN(C149)-1)),IF(RIGHT(C149,1)="B",1000000000*VALUE(LEFT(C149,LEN(C149)-1)),IF(RIGHT(C149,1)="%",0.01*VALUE(LEFT(C149,LEN(C149)-1)),IF(RIGHT(C149,1)="k",1000*VALUE(LEFT(C149,LEN(C149)-1)),VALUE(SUBSTITUTE(C149,",",""))))))))),"N/A")</f>
        <v/>
      </c>
      <c r="K149">
        <f>IFERROR(IF(TRIM(D149)="-", "N/A", IF(RIGHT(D149,1)=")",IF(RIGHT(D149,2)="T)",-1000000000000*VALUE(MID(D149,2,LEN(D149)-3)),IF(RIGHT(D149,2)="M)",-1000000*VALUE(MID(D149,2,LEN(D149)-3)),IF(RIGHT(D149,2)="B)",-1000000000*VALUE(MID(D149,2,LEN(D149)-3)),IF(RIGHT(D149,2)="k)",-1000*VALUE(MID(D149,2,LEN(D149)-3)),VALUE(SUBSTITUTE(D149,",","")))))),IF(RIGHT(D149,1)="T",1000000000000*VALUE(LEFT(D149,LEN(D149)-1)),IF(RIGHT(D149,1)="M",1000000*VALUE(LEFT(D149,LEN(D149)-1)),IF(RIGHT(D149,1)="B",1000000000*VALUE(LEFT(D149,LEN(D149)-1)),IF(RIGHT(D149,1)="%",0.01*VALUE(LEFT(D149,LEN(D149)-1)),IF(RIGHT(D149,1)="k",1000*VALUE(LEFT(D149,LEN(D149)-1)),VALUE(SUBSTITUTE(D149,",",""))))))))),"N/A")</f>
        <v/>
      </c>
      <c r="L149">
        <f>IFERROR(IF(TRIM(E149)="-", "N/A", IF(RIGHT(E149,1)=")",IF(RIGHT(E149,2)="T)",-1000000000000*VALUE(MID(E149,2,LEN(E149)-3)),IF(RIGHT(E149,2)="M)",-1000000*VALUE(MID(E149,2,LEN(E149)-3)),IF(RIGHT(E149,2)="B)",-1000000000*VALUE(MID(E149,2,LEN(E149)-3)),IF(RIGHT(E149,2)="k)",-1000*VALUE(MID(E149,2,LEN(E149)-3)),VALUE(SUBSTITUTE(E149,",","")))))),IF(RIGHT(E149,1)="T",1000000000000*VALUE(LEFT(E149,LEN(E149)-1)),IF(RIGHT(E149,1)="M",1000000*VALUE(LEFT(E149,LEN(E149)-1)),IF(RIGHT(E149,1)="B",1000000000*VALUE(LEFT(E149,LEN(E149)-1)),IF(RIGHT(E149,1)="%",0.01*VALUE(LEFT(E149,LEN(E149)-1)),IF(RIGHT(E149,1)="k",1000*VALUE(LEFT(E149,LEN(E149)-1)),VALUE(SUBSTITUTE(E149,",",""))))))))),"N/A")</f>
        <v/>
      </c>
      <c r="M149">
        <f>IFERROR(IF(TRIM(F149)="-", "N/A", IF(RIGHT(F149,1)=")",IF(RIGHT(F149,2)="T)",-1000000000000*VALUE(MID(F149,2,LEN(F149)-3)),IF(RIGHT(F149,2)="M)",-1000000*VALUE(MID(F149,2,LEN(F149)-3)),IF(RIGHT(F149,2)="B)",-1000000000*VALUE(MID(F149,2,LEN(F149)-3)),IF(RIGHT(F149,2)="k)",-1000*VALUE(MID(F149,2,LEN(F149)-3)),VALUE(SUBSTITUTE(F149,",","")))))),IF(RIGHT(F149,1)="T",1000000000000*VALUE(LEFT(F149,LEN(F149)-1)),IF(RIGHT(F149,1)="M",1000000*VALUE(LEFT(F149,LEN(F149)-1)),IF(RIGHT(F149,1)="B",1000000000*VALUE(LEFT(F149,LEN(F149)-1)),IF(RIGHT(F149,1)="%",0.01*VALUE(LEFT(F149,LEN(F149)-1)),IF(RIGHT(F149,1)="k",1000*VALUE(LEFT(F149,LEN(F149)-1)),VALUE(SUBSTITUTE(F149,",",""))))))))),"N/A")</f>
        <v/>
      </c>
      <c r="N149">
        <f>IFERROR(IF(TRIM(G149)="-", "N/A", IF(RIGHT(G149,1)=")",IF(RIGHT(G149,2)="T)",-1000000000000*VALUE(MID(G149,2,LEN(G149)-3)),IF(RIGHT(G149,2)="M)",-1000000*VALUE(MID(G149,2,LEN(G149)-3)),IF(RIGHT(G149,2)="B)",-1000000000*VALUE(MID(G149,2,LEN(G149)-3)),IF(RIGHT(G149,2)="k)",-1000*VALUE(MID(G149,2,LEN(G149)-3)),VALUE(SUBSTITUTE(G149,",","")))))),IF(RIGHT(G149,1)="T",1000000000000*VALUE(LEFT(G149,LEN(G149)-1)),IF(RIGHT(G149,1)="M",1000000*VALUE(LEFT(G149,LEN(G149)-1)),IF(RIGHT(G149,1)="B",1000000000*VALUE(LEFT(G149,LEN(G149)-1)),IF(RIGHT(G149,1)="%",0.01*VALUE(LEFT(G149,LEN(G149)-1)),IF(RIGHT(G149,1)="k",1000*VALUE(LEFT(G149,LEN(G149)-1)),VALUE(SUBSTITUTE(G149,",",""))))))))),"N/A")</f>
        <v/>
      </c>
      <c r="P149">
        <f>MAX(J149:N149)</f>
        <v/>
      </c>
      <c r="Q149">
        <f>IFERROR(J144+MATCH(P149,J149:N149,0)-1,"")</f>
        <v/>
      </c>
      <c r="R149">
        <f>IF(Q149="","",MIN(J149:N149))</f>
        <v/>
      </c>
      <c r="S149">
        <f>IFERROR(J144+MATCH(R149,J149:N149,0)-1,"")</f>
        <v/>
      </c>
      <c r="T149">
        <f>IFERROR(AVERAGE(J149:N149),"")</f>
        <v/>
      </c>
      <c r="U149">
        <f>IFERROR(STDEV(J149:N149),"")</f>
        <v/>
      </c>
      <c r="V149">
        <f>IFERROR(IF(C149="-","",IF(ISBLANK(B149),"",IF(OR(ISNUMBER(FIND("Growth",B149)),ISNUMBER(FIND("Margin",B149))),"",(J149-T149)/U149))),"")</f>
        <v/>
      </c>
      <c r="W149">
        <f>IFERROR(IF(OR(D149="-",ISBLANK(D149)),"",(K149-T149)/U149),"")</f>
        <v/>
      </c>
      <c r="X149">
        <f>IFERROR(IF(OR(E149="-",ISBLANK(E149)),"",(L149-T149)/U149),"")</f>
        <v/>
      </c>
      <c r="Y149">
        <f>IFERROR(IF(OR(F149="-",ISBLANK(F149)),"",(M149-T149)/U149),"")</f>
        <v/>
      </c>
      <c r="Z149">
        <f>IFERROR(IF(OR(G149="-",ISBLANK(G149)),"",(N149-T149)/U149),"")</f>
        <v/>
      </c>
      <c r="AA149">
        <f>IF(MAX(MAX(V149:Z149),ABS(MIN(V149:Z149)))=ABS(MIN(V149:Z149)),MIN(V149:Z149),MAX(V149:Z149))</f>
        <v/>
      </c>
      <c r="AB149">
        <f>IFERROR(V144+MATCH(AA149,V149:Z149,0)-1,"")</f>
        <v/>
      </c>
      <c r="AC149">
        <f>IF(AB149&lt;&gt;"",IF(S149=AB149,"Low",IF(AB149=Q149,"High","")),"")</f>
        <v/>
      </c>
      <c r="AE149">
        <f>IF(ISNUMBER(MATCH("N/A",J149:N149,0)),"",IFERROR((5 * SUMPRODUCT(J144:N144,J149:N149) - PRODUCT(SUM(J144:N144),SUM(J149:N149))) / ((5 * SUM((J144^2)+(K144^2)+(L144^2)+(M144^2)+(N144^2))) - SUM(J144:N144)^2),""))</f>
        <v/>
      </c>
      <c r="AF149">
        <f>IFERROR(CORREL(J144:N144,J149:N149),"")</f>
        <v/>
      </c>
      <c r="AZ149">
        <f>IF(Q149=S149,0,1)</f>
        <v/>
      </c>
      <c r="BA149">
        <f>IF(AZ149=1,IF(Q149="","",IF(Q149=N144,"Yes","No")),"")</f>
        <v/>
      </c>
      <c r="BB149">
        <f>IF(BA149="Yes",P149,"")</f>
        <v/>
      </c>
      <c r="BC149">
        <f>IF(AZ149=1,IF(S149="","",IF(S149=N144,"Yes","No")),"")</f>
        <v/>
      </c>
      <c r="BD149">
        <f>IF(BC149="Yes",R149,"")</f>
        <v/>
      </c>
      <c r="BE149">
        <f>IFERROR(IF(SIGN(AE149)=1,"Increasing",IF(SIGN(AE149)=-1,"Decreasing","")),"")</f>
        <v/>
      </c>
      <c r="BF149">
        <f>IF(OR(AND(BE149="Increasing",BA149="Yes"),AND(BE149="Decreasing",BC149="Yes")),"Yes","No")</f>
        <v/>
      </c>
      <c r="BG149">
        <f>IF(I149="pos_trend","Yes","No")</f>
        <v/>
      </c>
      <c r="BH149">
        <f>IF(AF149&lt;&gt;"",IF(ABS(AF149)&gt;0.8,"Yes","No"),"")</f>
        <v/>
      </c>
    </row>
    <row r="150" spans="1:60">
      <c s="1" r="A150" t="n">
        <v>5</v>
      </c>
      <c r="B150" t="s">
        <v>3295</v>
      </c>
      <c r="C150" t="s">
        <v>3296</v>
      </c>
      <c r="D150" t="s">
        <v>911</v>
      </c>
      <c r="E150" t="s">
        <v>2706</v>
      </c>
      <c r="F150" t="s">
        <v>3297</v>
      </c>
      <c r="G150" t="s">
        <v>3298</v>
      </c>
      <c r="H150" t="s"/>
      <c r="I150">
        <f>IF(AND(K150&gt; J150, L150&gt; K150, M150&gt; L150, N150&gt; M150), "pos_trend", IF(AND(K150&lt; J150, L150&lt; K150, M150&lt; L150, N150&lt; M150), "neg_trend", "N/A"))</f>
        <v/>
      </c>
      <c r="J150">
        <f>IFERROR(IF(TRIM(C150)="-", "N/A", IF(RIGHT(C150,1)=")",IF(RIGHT(C150,2)="T)",-1000000000000*VALUE(MID(C150,2,LEN(C150)-3)),IF(RIGHT(C150,2)="M)",-1000000*VALUE(MID(C150,2,LEN(C150)-3)),IF(RIGHT(C150,2)="B)",-1000000000*VALUE(MID(C150,2,LEN(C150)-3)),IF(RIGHT(C150,2)="k)",-1000*VALUE(MID(C150,2,LEN(C150)-3)),VALUE(SUBSTITUTE(C150,",","")))))),IF(RIGHT(C150,1)="T",1000000000000*VALUE(LEFT(C150,LEN(C150)-1)),IF(RIGHT(C150,1)="M",1000000*VALUE(LEFT(C150,LEN(C150)-1)),IF(RIGHT(C150,1)="B",1000000000*VALUE(LEFT(C150,LEN(C150)-1)),IF(RIGHT(C150,1)="%",0.01*VALUE(LEFT(C150,LEN(C150)-1)),IF(RIGHT(C150,1)="k",1000*VALUE(LEFT(C150,LEN(C150)-1)),VALUE(SUBSTITUTE(C150,",",""))))))))),"N/A")</f>
        <v/>
      </c>
      <c r="K150">
        <f>IFERROR(IF(TRIM(D150)="-", "N/A", IF(RIGHT(D150,1)=")",IF(RIGHT(D150,2)="T)",-1000000000000*VALUE(MID(D150,2,LEN(D150)-3)),IF(RIGHT(D150,2)="M)",-1000000*VALUE(MID(D150,2,LEN(D150)-3)),IF(RIGHT(D150,2)="B)",-1000000000*VALUE(MID(D150,2,LEN(D150)-3)),IF(RIGHT(D150,2)="k)",-1000*VALUE(MID(D150,2,LEN(D150)-3)),VALUE(SUBSTITUTE(D150,",","")))))),IF(RIGHT(D150,1)="T",1000000000000*VALUE(LEFT(D150,LEN(D150)-1)),IF(RIGHT(D150,1)="M",1000000*VALUE(LEFT(D150,LEN(D150)-1)),IF(RIGHT(D150,1)="B",1000000000*VALUE(LEFT(D150,LEN(D150)-1)),IF(RIGHT(D150,1)="%",0.01*VALUE(LEFT(D150,LEN(D150)-1)),IF(RIGHT(D150,1)="k",1000*VALUE(LEFT(D150,LEN(D150)-1)),VALUE(SUBSTITUTE(D150,",",""))))))))),"N/A")</f>
        <v/>
      </c>
      <c r="L150">
        <f>IFERROR(IF(TRIM(E150)="-", "N/A", IF(RIGHT(E150,1)=")",IF(RIGHT(E150,2)="T)",-1000000000000*VALUE(MID(E150,2,LEN(E150)-3)),IF(RIGHT(E150,2)="M)",-1000000*VALUE(MID(E150,2,LEN(E150)-3)),IF(RIGHT(E150,2)="B)",-1000000000*VALUE(MID(E150,2,LEN(E150)-3)),IF(RIGHT(E150,2)="k)",-1000*VALUE(MID(E150,2,LEN(E150)-3)),VALUE(SUBSTITUTE(E150,",","")))))),IF(RIGHT(E150,1)="T",1000000000000*VALUE(LEFT(E150,LEN(E150)-1)),IF(RIGHT(E150,1)="M",1000000*VALUE(LEFT(E150,LEN(E150)-1)),IF(RIGHT(E150,1)="B",1000000000*VALUE(LEFT(E150,LEN(E150)-1)),IF(RIGHT(E150,1)="%",0.01*VALUE(LEFT(E150,LEN(E150)-1)),IF(RIGHT(E150,1)="k",1000*VALUE(LEFT(E150,LEN(E150)-1)),VALUE(SUBSTITUTE(E150,",",""))))))))),"N/A")</f>
        <v/>
      </c>
      <c r="M150">
        <f>IFERROR(IF(TRIM(F150)="-", "N/A", IF(RIGHT(F150,1)=")",IF(RIGHT(F150,2)="T)",-1000000000000*VALUE(MID(F150,2,LEN(F150)-3)),IF(RIGHT(F150,2)="M)",-1000000*VALUE(MID(F150,2,LEN(F150)-3)),IF(RIGHT(F150,2)="B)",-1000000000*VALUE(MID(F150,2,LEN(F150)-3)),IF(RIGHT(F150,2)="k)",-1000*VALUE(MID(F150,2,LEN(F150)-3)),VALUE(SUBSTITUTE(F150,",","")))))),IF(RIGHT(F150,1)="T",1000000000000*VALUE(LEFT(F150,LEN(F150)-1)),IF(RIGHT(F150,1)="M",1000000*VALUE(LEFT(F150,LEN(F150)-1)),IF(RIGHT(F150,1)="B",1000000000*VALUE(LEFT(F150,LEN(F150)-1)),IF(RIGHT(F150,1)="%",0.01*VALUE(LEFT(F150,LEN(F150)-1)),IF(RIGHT(F150,1)="k",1000*VALUE(LEFT(F150,LEN(F150)-1)),VALUE(SUBSTITUTE(F150,",",""))))))))),"N/A")</f>
        <v/>
      </c>
      <c r="N150">
        <f>IFERROR(IF(TRIM(G150)="-", "N/A", IF(RIGHT(G150,1)=")",IF(RIGHT(G150,2)="T)",-1000000000000*VALUE(MID(G150,2,LEN(G150)-3)),IF(RIGHT(G150,2)="M)",-1000000*VALUE(MID(G150,2,LEN(G150)-3)),IF(RIGHT(G150,2)="B)",-1000000000*VALUE(MID(G150,2,LEN(G150)-3)),IF(RIGHT(G150,2)="k)",-1000*VALUE(MID(G150,2,LEN(G150)-3)),VALUE(SUBSTITUTE(G150,",","")))))),IF(RIGHT(G150,1)="T",1000000000000*VALUE(LEFT(G150,LEN(G150)-1)),IF(RIGHT(G150,1)="M",1000000*VALUE(LEFT(G150,LEN(G150)-1)),IF(RIGHT(G150,1)="B",1000000000*VALUE(LEFT(G150,LEN(G150)-1)),IF(RIGHT(G150,1)="%",0.01*VALUE(LEFT(G150,LEN(G150)-1)),IF(RIGHT(G150,1)="k",1000*VALUE(LEFT(G150,LEN(G150)-1)),VALUE(SUBSTITUTE(G150,",",""))))))))),"N/A")</f>
        <v/>
      </c>
      <c r="P150">
        <f>MAX(J150:N150)</f>
        <v/>
      </c>
      <c r="Q150">
        <f>IFERROR(J144+MATCH(P150,J150:N150,0)-1,"")</f>
        <v/>
      </c>
      <c r="R150">
        <f>IF(Q150="","",MIN(J150:N150))</f>
        <v/>
      </c>
      <c r="S150">
        <f>IFERROR(J144+MATCH(R150,J150:N150,0)-1,"")</f>
        <v/>
      </c>
      <c r="T150">
        <f>IFERROR(AVERAGE(J150:N150),"")</f>
        <v/>
      </c>
      <c r="U150">
        <f>IFERROR(STDEV(J150:N150),"")</f>
        <v/>
      </c>
      <c r="V150">
        <f>IFERROR(IF(C150="-","",IF(ISBLANK(B150),"",IF(OR(ISNUMBER(FIND("Growth",B150)),ISNUMBER(FIND("Margin",B150))),"",(J150-T150)/U150))),"")</f>
        <v/>
      </c>
      <c r="W150">
        <f>IFERROR(IF(OR(D150="-",ISBLANK(D150)),"",(K150-T150)/U150),"")</f>
        <v/>
      </c>
      <c r="X150">
        <f>IFERROR(IF(OR(E150="-",ISBLANK(E150)),"",(L150-T150)/U150),"")</f>
        <v/>
      </c>
      <c r="Y150">
        <f>IFERROR(IF(OR(F150="-",ISBLANK(F150)),"",(M150-T150)/U150),"")</f>
        <v/>
      </c>
      <c r="Z150">
        <f>IFERROR(IF(OR(G150="-",ISBLANK(G150)),"",(N150-T150)/U150),"")</f>
        <v/>
      </c>
      <c r="AA150">
        <f>IF(MAX(MAX(V150:Z150),ABS(MIN(V150:Z150)))=ABS(MIN(V150:Z150)),MIN(V150:Z150),MAX(V150:Z150))</f>
        <v/>
      </c>
      <c r="AB150">
        <f>IFERROR(V144+MATCH(AA150,V150:Z150,0)-1,"")</f>
        <v/>
      </c>
      <c r="AC150">
        <f>IF(AB150&lt;&gt;"",IF(S150=AB150,"Low",IF(AB150=Q150,"High","")),"")</f>
        <v/>
      </c>
      <c r="AE150">
        <f>IF(ISNUMBER(MATCH("N/A",J150:N150,0)),"",IFERROR((5 * SUMPRODUCT(J144:N144,J150:N150) - PRODUCT(SUM(J144:N144),SUM(J150:N150))) / ((5 * SUM((J144^2)+(K144^2)+(L144^2)+(M144^2)+(N144^2))) - SUM(J144:N144)^2),""))</f>
        <v/>
      </c>
      <c r="AF150">
        <f>IFERROR(CORREL(J144:N144,J150:N150),"")</f>
        <v/>
      </c>
      <c r="AZ150">
        <f>IF(Q150=S150,0,1)</f>
        <v/>
      </c>
      <c r="BA150">
        <f>IF(AZ150=1,IF(Q150="","",IF(Q150=N144,"Yes","No")),"")</f>
        <v/>
      </c>
      <c r="BB150">
        <f>IF(BA150="Yes",P150,"")</f>
        <v/>
      </c>
      <c r="BC150">
        <f>IF(AZ150=1,IF(S150="","",IF(S150=N144,"Yes","No")),"")</f>
        <v/>
      </c>
      <c r="BD150">
        <f>IF(BC150="Yes",R150,"")</f>
        <v/>
      </c>
      <c r="BE150">
        <f>IFERROR(IF(SIGN(AE150)=1,"Increasing",IF(SIGN(AE150)=-1,"Decreasing","")),"")</f>
        <v/>
      </c>
      <c r="BF150">
        <f>IF(OR(AND(BE150="Increasing",BA150="Yes"),AND(BE150="Decreasing",BC150="Yes")),"Yes","No")</f>
        <v/>
      </c>
      <c r="BG150">
        <f>IF(I150="pos_trend","Yes","No")</f>
        <v/>
      </c>
      <c r="BH150">
        <f>IF(AF150&lt;&gt;"",IF(ABS(AF150)&gt;0.8,"Yes","No"),"")</f>
        <v/>
      </c>
    </row>
    <row r="151" spans="1:60">
      <c s="1" r="A151" t="n">
        <v>6</v>
      </c>
      <c r="B151" t="s">
        <v>3299</v>
      </c>
      <c r="C151" t="s">
        <v>264</v>
      </c>
      <c r="D151" t="s">
        <v>3300</v>
      </c>
      <c r="E151" t="s">
        <v>3301</v>
      </c>
      <c r="F151" t="s">
        <v>3302</v>
      </c>
      <c r="G151" t="s">
        <v>3303</v>
      </c>
      <c r="H151" t="s"/>
      <c r="I151">
        <f>IF(AND(K151&gt; J151, L151&gt; K151, M151&gt; L151, N151&gt; M151), "pos_trend", IF(AND(K151&lt; J151, L151&lt; K151, M151&lt; L151, N151&lt; M151), "neg_trend", "N/A"))</f>
        <v/>
      </c>
      <c r="J151">
        <f>IFERROR(IF(TRIM(C151)="-", "N/A", IF(RIGHT(C151,1)=")",IF(RIGHT(C151,2)="T)",-1000000000000*VALUE(MID(C151,2,LEN(C151)-3)),IF(RIGHT(C151,2)="M)",-1000000*VALUE(MID(C151,2,LEN(C151)-3)),IF(RIGHT(C151,2)="B)",-1000000000*VALUE(MID(C151,2,LEN(C151)-3)),IF(RIGHT(C151,2)="k)",-1000*VALUE(MID(C151,2,LEN(C151)-3)),VALUE(SUBSTITUTE(C151,",","")))))),IF(RIGHT(C151,1)="T",1000000000000*VALUE(LEFT(C151,LEN(C151)-1)),IF(RIGHT(C151,1)="M",1000000*VALUE(LEFT(C151,LEN(C151)-1)),IF(RIGHT(C151,1)="B",1000000000*VALUE(LEFT(C151,LEN(C151)-1)),IF(RIGHT(C151,1)="%",0.01*VALUE(LEFT(C151,LEN(C151)-1)),IF(RIGHT(C151,1)="k",1000*VALUE(LEFT(C151,LEN(C151)-1)),VALUE(SUBSTITUTE(C151,",",""))))))))),"N/A")</f>
        <v/>
      </c>
      <c r="K151">
        <f>IFERROR(IF(TRIM(D151)="-", "N/A", IF(RIGHT(D151,1)=")",IF(RIGHT(D151,2)="T)",-1000000000000*VALUE(MID(D151,2,LEN(D151)-3)),IF(RIGHT(D151,2)="M)",-1000000*VALUE(MID(D151,2,LEN(D151)-3)),IF(RIGHT(D151,2)="B)",-1000000000*VALUE(MID(D151,2,LEN(D151)-3)),IF(RIGHT(D151,2)="k)",-1000*VALUE(MID(D151,2,LEN(D151)-3)),VALUE(SUBSTITUTE(D151,",","")))))),IF(RIGHT(D151,1)="T",1000000000000*VALUE(LEFT(D151,LEN(D151)-1)),IF(RIGHT(D151,1)="M",1000000*VALUE(LEFT(D151,LEN(D151)-1)),IF(RIGHT(D151,1)="B",1000000000*VALUE(LEFT(D151,LEN(D151)-1)),IF(RIGHT(D151,1)="%",0.01*VALUE(LEFT(D151,LEN(D151)-1)),IF(RIGHT(D151,1)="k",1000*VALUE(LEFT(D151,LEN(D151)-1)),VALUE(SUBSTITUTE(D151,",",""))))))))),"N/A")</f>
        <v/>
      </c>
      <c r="L151">
        <f>IFERROR(IF(TRIM(E151)="-", "N/A", IF(RIGHT(E151,1)=")",IF(RIGHT(E151,2)="T)",-1000000000000*VALUE(MID(E151,2,LEN(E151)-3)),IF(RIGHT(E151,2)="M)",-1000000*VALUE(MID(E151,2,LEN(E151)-3)),IF(RIGHT(E151,2)="B)",-1000000000*VALUE(MID(E151,2,LEN(E151)-3)),IF(RIGHT(E151,2)="k)",-1000*VALUE(MID(E151,2,LEN(E151)-3)),VALUE(SUBSTITUTE(E151,",","")))))),IF(RIGHT(E151,1)="T",1000000000000*VALUE(LEFT(E151,LEN(E151)-1)),IF(RIGHT(E151,1)="M",1000000*VALUE(LEFT(E151,LEN(E151)-1)),IF(RIGHT(E151,1)="B",1000000000*VALUE(LEFT(E151,LEN(E151)-1)),IF(RIGHT(E151,1)="%",0.01*VALUE(LEFT(E151,LEN(E151)-1)),IF(RIGHT(E151,1)="k",1000*VALUE(LEFT(E151,LEN(E151)-1)),VALUE(SUBSTITUTE(E151,",",""))))))))),"N/A")</f>
        <v/>
      </c>
      <c r="M151">
        <f>IFERROR(IF(TRIM(F151)="-", "N/A", IF(RIGHT(F151,1)=")",IF(RIGHT(F151,2)="T)",-1000000000000*VALUE(MID(F151,2,LEN(F151)-3)),IF(RIGHT(F151,2)="M)",-1000000*VALUE(MID(F151,2,LEN(F151)-3)),IF(RIGHT(F151,2)="B)",-1000000000*VALUE(MID(F151,2,LEN(F151)-3)),IF(RIGHT(F151,2)="k)",-1000*VALUE(MID(F151,2,LEN(F151)-3)),VALUE(SUBSTITUTE(F151,",","")))))),IF(RIGHT(F151,1)="T",1000000000000*VALUE(LEFT(F151,LEN(F151)-1)),IF(RIGHT(F151,1)="M",1000000*VALUE(LEFT(F151,LEN(F151)-1)),IF(RIGHT(F151,1)="B",1000000000*VALUE(LEFT(F151,LEN(F151)-1)),IF(RIGHT(F151,1)="%",0.01*VALUE(LEFT(F151,LEN(F151)-1)),IF(RIGHT(F151,1)="k",1000*VALUE(LEFT(F151,LEN(F151)-1)),VALUE(SUBSTITUTE(F151,",",""))))))))),"N/A")</f>
        <v/>
      </c>
      <c r="N151">
        <f>IFERROR(IF(TRIM(G151)="-", "N/A", IF(RIGHT(G151,1)=")",IF(RIGHT(G151,2)="T)",-1000000000000*VALUE(MID(G151,2,LEN(G151)-3)),IF(RIGHT(G151,2)="M)",-1000000*VALUE(MID(G151,2,LEN(G151)-3)),IF(RIGHT(G151,2)="B)",-1000000000*VALUE(MID(G151,2,LEN(G151)-3)),IF(RIGHT(G151,2)="k)",-1000*VALUE(MID(G151,2,LEN(G151)-3)),VALUE(SUBSTITUTE(G151,",","")))))),IF(RIGHT(G151,1)="T",1000000000000*VALUE(LEFT(G151,LEN(G151)-1)),IF(RIGHT(G151,1)="M",1000000*VALUE(LEFT(G151,LEN(G151)-1)),IF(RIGHT(G151,1)="B",1000000000*VALUE(LEFT(G151,LEN(G151)-1)),IF(RIGHT(G151,1)="%",0.01*VALUE(LEFT(G151,LEN(G151)-1)),IF(RIGHT(G151,1)="k",1000*VALUE(LEFT(G151,LEN(G151)-1)),VALUE(SUBSTITUTE(G151,",",""))))))))),"N/A")</f>
        <v/>
      </c>
      <c r="P151">
        <f>MAX(J151:N151)</f>
        <v/>
      </c>
      <c r="Q151">
        <f>IFERROR(J144+MATCH(P151,J151:N151,0)-1,"")</f>
        <v/>
      </c>
      <c r="R151">
        <f>IF(Q151="","",MIN(J151:N151))</f>
        <v/>
      </c>
      <c r="S151">
        <f>IFERROR(J144+MATCH(R151,J151:N151,0)-1,"")</f>
        <v/>
      </c>
      <c r="T151">
        <f>IFERROR(AVERAGE(J151:N151),"")</f>
        <v/>
      </c>
      <c r="U151">
        <f>IFERROR(STDEV(J151:N151),"")</f>
        <v/>
      </c>
      <c r="V151">
        <f>IFERROR(IF(C151="-","",IF(ISBLANK(B151),"",IF(OR(ISNUMBER(FIND("Growth",B151)),ISNUMBER(FIND("Margin",B151))),"",(J151-T151)/U151))),"")</f>
        <v/>
      </c>
      <c r="W151">
        <f>IFERROR(IF(OR(D151="-",ISBLANK(D151)),"",(K151-T151)/U151),"")</f>
        <v/>
      </c>
      <c r="X151">
        <f>IFERROR(IF(OR(E151="-",ISBLANK(E151)),"",(L151-T151)/U151),"")</f>
        <v/>
      </c>
      <c r="Y151">
        <f>IFERROR(IF(OR(F151="-",ISBLANK(F151)),"",(M151-T151)/U151),"")</f>
        <v/>
      </c>
      <c r="Z151">
        <f>IFERROR(IF(OR(G151="-",ISBLANK(G151)),"",(N151-T151)/U151),"")</f>
        <v/>
      </c>
      <c r="AA151">
        <f>IF(MAX(MAX(V151:Z151),ABS(MIN(V151:Z151)))=ABS(MIN(V151:Z151)),MIN(V151:Z151),MAX(V151:Z151))</f>
        <v/>
      </c>
      <c r="AB151">
        <f>IFERROR(V144+MATCH(AA151,V151:Z151,0)-1,"")</f>
        <v/>
      </c>
      <c r="AC151">
        <f>IF(AB151&lt;&gt;"",IF(S151=AB151,"Low",IF(AB151=Q151,"High","")),"")</f>
        <v/>
      </c>
      <c r="AE151">
        <f>IF(ISNUMBER(MATCH("N/A",J151:N151,0)),"",IFERROR((5 * SUMPRODUCT(J144:N144,J151:N151) - PRODUCT(SUM(J144:N144),SUM(J151:N151))) / ((5 * SUM((J144^2)+(K144^2)+(L144^2)+(M144^2)+(N144^2))) - SUM(J144:N144)^2),""))</f>
        <v/>
      </c>
      <c r="AF151">
        <f>IFERROR(CORREL(J144:N144,J151:N151),"")</f>
        <v/>
      </c>
      <c r="AZ151">
        <f>IF(Q151=S151,0,1)</f>
        <v/>
      </c>
      <c r="BA151">
        <f>IF(AZ151=1,IF(Q151="","",IF(Q151=N144,"Yes","No")),"")</f>
        <v/>
      </c>
      <c r="BB151">
        <f>IF(BA151="Yes",P151,"")</f>
        <v/>
      </c>
      <c r="BC151">
        <f>IF(AZ151=1,IF(S151="","",IF(S151=N144,"Yes","No")),"")</f>
        <v/>
      </c>
      <c r="BD151">
        <f>IF(BC151="Yes",R151,"")</f>
        <v/>
      </c>
      <c r="BE151">
        <f>IFERROR(IF(SIGN(AE151)=1,"Increasing",IF(SIGN(AE151)=-1,"Decreasing","")),"")</f>
        <v/>
      </c>
      <c r="BF151">
        <f>IF(OR(AND(BE151="Increasing",BA151="Yes"),AND(BE151="Decreasing",BC151="Yes")),"Yes","No")</f>
        <v/>
      </c>
      <c r="BG151">
        <f>IF(I151="pos_trend","Yes","No")</f>
        <v/>
      </c>
      <c r="BH151">
        <f>IF(AF151&lt;&gt;"",IF(ABS(AF151)&gt;0.8,"Yes","No"),"")</f>
        <v/>
      </c>
    </row>
    <row r="152" spans="1:60">
      <c s="1" r="A152" t="n">
        <v>7</v>
      </c>
      <c r="B152" t="s">
        <v>3304</v>
      </c>
      <c r="C152" t="s">
        <v>3305</v>
      </c>
      <c r="D152" t="s">
        <v>3306</v>
      </c>
      <c r="E152" t="s">
        <v>3307</v>
      </c>
      <c r="F152" t="s">
        <v>1605</v>
      </c>
      <c r="G152" t="s">
        <v>1605</v>
      </c>
      <c r="H152" t="s"/>
      <c r="I152">
        <f>IF(AND(K152&gt; J152, L152&gt; K152, M152&gt; L152, N152&gt; M152), "pos_trend", IF(AND(K152&lt; J152, L152&lt; K152, M152&lt; L152, N152&lt; M152), "neg_trend", "N/A"))</f>
        <v/>
      </c>
      <c r="J152">
        <f>IFERROR(IF(TRIM(C152)="-", "N/A", IF(RIGHT(C152,1)=")",IF(RIGHT(C152,2)="T)",-1000000000000*VALUE(MID(C152,2,LEN(C152)-3)),IF(RIGHT(C152,2)="M)",-1000000*VALUE(MID(C152,2,LEN(C152)-3)),IF(RIGHT(C152,2)="B)",-1000000000*VALUE(MID(C152,2,LEN(C152)-3)),IF(RIGHT(C152,2)="k)",-1000*VALUE(MID(C152,2,LEN(C152)-3)),VALUE(SUBSTITUTE(C152,",","")))))),IF(RIGHT(C152,1)="T",1000000000000*VALUE(LEFT(C152,LEN(C152)-1)),IF(RIGHT(C152,1)="M",1000000*VALUE(LEFT(C152,LEN(C152)-1)),IF(RIGHT(C152,1)="B",1000000000*VALUE(LEFT(C152,LEN(C152)-1)),IF(RIGHT(C152,1)="%",0.01*VALUE(LEFT(C152,LEN(C152)-1)),IF(RIGHT(C152,1)="k",1000*VALUE(LEFT(C152,LEN(C152)-1)),VALUE(SUBSTITUTE(C152,",",""))))))))),"N/A")</f>
        <v/>
      </c>
      <c r="K152">
        <f>IFERROR(IF(TRIM(D152)="-", "N/A", IF(RIGHT(D152,1)=")",IF(RIGHT(D152,2)="T)",-1000000000000*VALUE(MID(D152,2,LEN(D152)-3)),IF(RIGHT(D152,2)="M)",-1000000*VALUE(MID(D152,2,LEN(D152)-3)),IF(RIGHT(D152,2)="B)",-1000000000*VALUE(MID(D152,2,LEN(D152)-3)),IF(RIGHT(D152,2)="k)",-1000*VALUE(MID(D152,2,LEN(D152)-3)),VALUE(SUBSTITUTE(D152,",","")))))),IF(RIGHT(D152,1)="T",1000000000000*VALUE(LEFT(D152,LEN(D152)-1)),IF(RIGHT(D152,1)="M",1000000*VALUE(LEFT(D152,LEN(D152)-1)),IF(RIGHT(D152,1)="B",1000000000*VALUE(LEFT(D152,LEN(D152)-1)),IF(RIGHT(D152,1)="%",0.01*VALUE(LEFT(D152,LEN(D152)-1)),IF(RIGHT(D152,1)="k",1000*VALUE(LEFT(D152,LEN(D152)-1)),VALUE(SUBSTITUTE(D152,",",""))))))))),"N/A")</f>
        <v/>
      </c>
      <c r="L152">
        <f>IFERROR(IF(TRIM(E152)="-", "N/A", IF(RIGHT(E152,1)=")",IF(RIGHT(E152,2)="T)",-1000000000000*VALUE(MID(E152,2,LEN(E152)-3)),IF(RIGHT(E152,2)="M)",-1000000*VALUE(MID(E152,2,LEN(E152)-3)),IF(RIGHT(E152,2)="B)",-1000000000*VALUE(MID(E152,2,LEN(E152)-3)),IF(RIGHT(E152,2)="k)",-1000*VALUE(MID(E152,2,LEN(E152)-3)),VALUE(SUBSTITUTE(E152,",","")))))),IF(RIGHT(E152,1)="T",1000000000000*VALUE(LEFT(E152,LEN(E152)-1)),IF(RIGHT(E152,1)="M",1000000*VALUE(LEFT(E152,LEN(E152)-1)),IF(RIGHT(E152,1)="B",1000000000*VALUE(LEFT(E152,LEN(E152)-1)),IF(RIGHT(E152,1)="%",0.01*VALUE(LEFT(E152,LEN(E152)-1)),IF(RIGHT(E152,1)="k",1000*VALUE(LEFT(E152,LEN(E152)-1)),VALUE(SUBSTITUTE(E152,",",""))))))))),"N/A")</f>
        <v/>
      </c>
      <c r="M152">
        <f>IFERROR(IF(TRIM(F152)="-", "N/A", IF(RIGHT(F152,1)=")",IF(RIGHT(F152,2)="T)",-1000000000000*VALUE(MID(F152,2,LEN(F152)-3)),IF(RIGHT(F152,2)="M)",-1000000*VALUE(MID(F152,2,LEN(F152)-3)),IF(RIGHT(F152,2)="B)",-1000000000*VALUE(MID(F152,2,LEN(F152)-3)),IF(RIGHT(F152,2)="k)",-1000*VALUE(MID(F152,2,LEN(F152)-3)),VALUE(SUBSTITUTE(F152,",","")))))),IF(RIGHT(F152,1)="T",1000000000000*VALUE(LEFT(F152,LEN(F152)-1)),IF(RIGHT(F152,1)="M",1000000*VALUE(LEFT(F152,LEN(F152)-1)),IF(RIGHT(F152,1)="B",1000000000*VALUE(LEFT(F152,LEN(F152)-1)),IF(RIGHT(F152,1)="%",0.01*VALUE(LEFT(F152,LEN(F152)-1)),IF(RIGHT(F152,1)="k",1000*VALUE(LEFT(F152,LEN(F152)-1)),VALUE(SUBSTITUTE(F152,",",""))))))))),"N/A")</f>
        <v/>
      </c>
      <c r="N152">
        <f>IFERROR(IF(TRIM(G152)="-", "N/A", IF(RIGHT(G152,1)=")",IF(RIGHT(G152,2)="T)",-1000000000000*VALUE(MID(G152,2,LEN(G152)-3)),IF(RIGHT(G152,2)="M)",-1000000*VALUE(MID(G152,2,LEN(G152)-3)),IF(RIGHT(G152,2)="B)",-1000000000*VALUE(MID(G152,2,LEN(G152)-3)),IF(RIGHT(G152,2)="k)",-1000*VALUE(MID(G152,2,LEN(G152)-3)),VALUE(SUBSTITUTE(G152,",","")))))),IF(RIGHT(G152,1)="T",1000000000000*VALUE(LEFT(G152,LEN(G152)-1)),IF(RIGHT(G152,1)="M",1000000*VALUE(LEFT(G152,LEN(G152)-1)),IF(RIGHT(G152,1)="B",1000000000*VALUE(LEFT(G152,LEN(G152)-1)),IF(RIGHT(G152,1)="%",0.01*VALUE(LEFT(G152,LEN(G152)-1)),IF(RIGHT(G152,1)="k",1000*VALUE(LEFT(G152,LEN(G152)-1)),VALUE(SUBSTITUTE(G152,",",""))))))))),"N/A")</f>
        <v/>
      </c>
      <c r="P152">
        <f>MAX(J152:N152)</f>
        <v/>
      </c>
      <c r="Q152">
        <f>IFERROR(J144+MATCH(P152,J152:N152,0)-1,"")</f>
        <v/>
      </c>
      <c r="R152">
        <f>IF(Q152="","",MIN(J152:N152))</f>
        <v/>
      </c>
      <c r="S152">
        <f>IFERROR(J144+MATCH(R152,J152:N152,0)-1,"")</f>
        <v/>
      </c>
      <c r="T152">
        <f>IFERROR(AVERAGE(J152:N152),"")</f>
        <v/>
      </c>
      <c r="U152">
        <f>IFERROR(STDEV(J152:N152),"")</f>
        <v/>
      </c>
      <c r="V152">
        <f>IFERROR(IF(C152="-","",IF(ISBLANK(B152),"",IF(OR(ISNUMBER(FIND("Growth",B152)),ISNUMBER(FIND("Margin",B152))),"",(J152-T152)/U152))),"")</f>
        <v/>
      </c>
      <c r="W152">
        <f>IFERROR(IF(OR(D152="-",ISBLANK(D152)),"",(K152-T152)/U152),"")</f>
        <v/>
      </c>
      <c r="X152">
        <f>IFERROR(IF(OR(E152="-",ISBLANK(E152)),"",(L152-T152)/U152),"")</f>
        <v/>
      </c>
      <c r="Y152">
        <f>IFERROR(IF(OR(F152="-",ISBLANK(F152)),"",(M152-T152)/U152),"")</f>
        <v/>
      </c>
      <c r="Z152">
        <f>IFERROR(IF(OR(G152="-",ISBLANK(G152)),"",(N152-T152)/U152),"")</f>
        <v/>
      </c>
      <c r="AA152">
        <f>IF(MAX(MAX(V152:Z152),ABS(MIN(V152:Z152)))=ABS(MIN(V152:Z152)),MIN(V152:Z152),MAX(V152:Z152))</f>
        <v/>
      </c>
      <c r="AB152">
        <f>IFERROR(V144+MATCH(AA152,V152:Z152,0)-1,"")</f>
        <v/>
      </c>
      <c r="AC152">
        <f>IF(AB152&lt;&gt;"",IF(S152=AB152,"Low",IF(AB152=Q152,"High","")),"")</f>
        <v/>
      </c>
      <c r="AE152">
        <f>IF(ISNUMBER(MATCH("N/A",J152:N152,0)),"",IFERROR((5 * SUMPRODUCT(J144:N144,J152:N152) - PRODUCT(SUM(J144:N144),SUM(J152:N152))) / ((5 * SUM((J144^2)+(K144^2)+(L144^2)+(M144^2)+(N144^2))) - SUM(J144:N144)^2),""))</f>
        <v/>
      </c>
      <c r="AF152">
        <f>IFERROR(CORREL(J144:N144,J152:N152),"")</f>
        <v/>
      </c>
      <c r="AZ152">
        <f>IF(Q152=S152,0,1)</f>
        <v/>
      </c>
      <c r="BA152">
        <f>IF(AZ152=1,IF(Q152="","",IF(Q152=N144,"Yes","No")),"")</f>
        <v/>
      </c>
      <c r="BB152">
        <f>IF(BA152="Yes",P152,"")</f>
        <v/>
      </c>
      <c r="BC152">
        <f>IF(AZ152=1,IF(S152="","",IF(S152=N144,"Yes","No")),"")</f>
        <v/>
      </c>
      <c r="BD152">
        <f>IF(BC152="Yes",R152,"")</f>
        <v/>
      </c>
      <c r="BE152">
        <f>IFERROR(IF(SIGN(AE152)=1,"Increasing",IF(SIGN(AE152)=-1,"Decreasing","")),"")</f>
        <v/>
      </c>
      <c r="BF152">
        <f>IF(OR(AND(BE152="Increasing",BA152="Yes"),AND(BE152="Decreasing",BC152="Yes")),"Yes","No")</f>
        <v/>
      </c>
      <c r="BG152">
        <f>IF(I152="pos_trend","Yes","No")</f>
        <v/>
      </c>
      <c r="BH152">
        <f>IF(AF152&lt;&gt;"",IF(ABS(AF152)&gt;0.8,"Yes","No"),"")</f>
        <v/>
      </c>
    </row>
    <row r="153" spans="1:60">
      <c s="1" r="A153" t="n">
        <v>8</v>
      </c>
      <c r="B153" t="s">
        <v>3308</v>
      </c>
      <c r="C153" t="s">
        <v>2104</v>
      </c>
      <c r="D153" t="s">
        <v>1598</v>
      </c>
      <c r="E153" t="s">
        <v>3309</v>
      </c>
      <c r="F153" t="s">
        <v>1152</v>
      </c>
      <c r="G153" t="s">
        <v>342</v>
      </c>
      <c r="H153" t="s"/>
      <c r="I153">
        <f>IF(AND(K153&gt; J153, L153&gt; K153, M153&gt; L153, N153&gt; M153), "pos_trend", IF(AND(K153&lt; J153, L153&lt; K153, M153&lt; L153, N153&lt; M153), "neg_trend", "N/A"))</f>
        <v/>
      </c>
      <c r="J153">
        <f>IFERROR(IF(TRIM(C153)="-", "N/A", IF(RIGHT(C153,1)=")",IF(RIGHT(C153,2)="T)",-1000000000000*VALUE(MID(C153,2,LEN(C153)-3)),IF(RIGHT(C153,2)="M)",-1000000*VALUE(MID(C153,2,LEN(C153)-3)),IF(RIGHT(C153,2)="B)",-1000000000*VALUE(MID(C153,2,LEN(C153)-3)),IF(RIGHT(C153,2)="k)",-1000*VALUE(MID(C153,2,LEN(C153)-3)),VALUE(SUBSTITUTE(C153,",","")))))),IF(RIGHT(C153,1)="T",1000000000000*VALUE(LEFT(C153,LEN(C153)-1)),IF(RIGHT(C153,1)="M",1000000*VALUE(LEFT(C153,LEN(C153)-1)),IF(RIGHT(C153,1)="B",1000000000*VALUE(LEFT(C153,LEN(C153)-1)),IF(RIGHT(C153,1)="%",0.01*VALUE(LEFT(C153,LEN(C153)-1)),IF(RIGHT(C153,1)="k",1000*VALUE(LEFT(C153,LEN(C153)-1)),VALUE(SUBSTITUTE(C153,",",""))))))))),"N/A")</f>
        <v/>
      </c>
      <c r="K153">
        <f>IFERROR(IF(TRIM(D153)="-", "N/A", IF(RIGHT(D153,1)=")",IF(RIGHT(D153,2)="T)",-1000000000000*VALUE(MID(D153,2,LEN(D153)-3)),IF(RIGHT(D153,2)="M)",-1000000*VALUE(MID(D153,2,LEN(D153)-3)),IF(RIGHT(D153,2)="B)",-1000000000*VALUE(MID(D153,2,LEN(D153)-3)),IF(RIGHT(D153,2)="k)",-1000*VALUE(MID(D153,2,LEN(D153)-3)),VALUE(SUBSTITUTE(D153,",","")))))),IF(RIGHT(D153,1)="T",1000000000000*VALUE(LEFT(D153,LEN(D153)-1)),IF(RIGHT(D153,1)="M",1000000*VALUE(LEFT(D153,LEN(D153)-1)),IF(RIGHT(D153,1)="B",1000000000*VALUE(LEFT(D153,LEN(D153)-1)),IF(RIGHT(D153,1)="%",0.01*VALUE(LEFT(D153,LEN(D153)-1)),IF(RIGHT(D153,1)="k",1000*VALUE(LEFT(D153,LEN(D153)-1)),VALUE(SUBSTITUTE(D153,",",""))))))))),"N/A")</f>
        <v/>
      </c>
      <c r="L153">
        <f>IFERROR(IF(TRIM(E153)="-", "N/A", IF(RIGHT(E153,1)=")",IF(RIGHT(E153,2)="T)",-1000000000000*VALUE(MID(E153,2,LEN(E153)-3)),IF(RIGHT(E153,2)="M)",-1000000*VALUE(MID(E153,2,LEN(E153)-3)),IF(RIGHT(E153,2)="B)",-1000000000*VALUE(MID(E153,2,LEN(E153)-3)),IF(RIGHT(E153,2)="k)",-1000*VALUE(MID(E153,2,LEN(E153)-3)),VALUE(SUBSTITUTE(E153,",","")))))),IF(RIGHT(E153,1)="T",1000000000000*VALUE(LEFT(E153,LEN(E153)-1)),IF(RIGHT(E153,1)="M",1000000*VALUE(LEFT(E153,LEN(E153)-1)),IF(RIGHT(E153,1)="B",1000000000*VALUE(LEFT(E153,LEN(E153)-1)),IF(RIGHT(E153,1)="%",0.01*VALUE(LEFT(E153,LEN(E153)-1)),IF(RIGHT(E153,1)="k",1000*VALUE(LEFT(E153,LEN(E153)-1)),VALUE(SUBSTITUTE(E153,",",""))))))))),"N/A")</f>
        <v/>
      </c>
      <c r="M153">
        <f>IFERROR(IF(TRIM(F153)="-", "N/A", IF(RIGHT(F153,1)=")",IF(RIGHT(F153,2)="T)",-1000000000000*VALUE(MID(F153,2,LEN(F153)-3)),IF(RIGHT(F153,2)="M)",-1000000*VALUE(MID(F153,2,LEN(F153)-3)),IF(RIGHT(F153,2)="B)",-1000000000*VALUE(MID(F153,2,LEN(F153)-3)),IF(RIGHT(F153,2)="k)",-1000*VALUE(MID(F153,2,LEN(F153)-3)),VALUE(SUBSTITUTE(F153,",","")))))),IF(RIGHT(F153,1)="T",1000000000000*VALUE(LEFT(F153,LEN(F153)-1)),IF(RIGHT(F153,1)="M",1000000*VALUE(LEFT(F153,LEN(F153)-1)),IF(RIGHT(F153,1)="B",1000000000*VALUE(LEFT(F153,LEN(F153)-1)),IF(RIGHT(F153,1)="%",0.01*VALUE(LEFT(F153,LEN(F153)-1)),IF(RIGHT(F153,1)="k",1000*VALUE(LEFT(F153,LEN(F153)-1)),VALUE(SUBSTITUTE(F153,",",""))))))))),"N/A")</f>
        <v/>
      </c>
      <c r="N153">
        <f>IFERROR(IF(TRIM(G153)="-", "N/A", IF(RIGHT(G153,1)=")",IF(RIGHT(G153,2)="T)",-1000000000000*VALUE(MID(G153,2,LEN(G153)-3)),IF(RIGHT(G153,2)="M)",-1000000*VALUE(MID(G153,2,LEN(G153)-3)),IF(RIGHT(G153,2)="B)",-1000000000*VALUE(MID(G153,2,LEN(G153)-3)),IF(RIGHT(G153,2)="k)",-1000*VALUE(MID(G153,2,LEN(G153)-3)),VALUE(SUBSTITUTE(G153,",","")))))),IF(RIGHT(G153,1)="T",1000000000000*VALUE(LEFT(G153,LEN(G153)-1)),IF(RIGHT(G153,1)="M",1000000*VALUE(LEFT(G153,LEN(G153)-1)),IF(RIGHT(G153,1)="B",1000000000*VALUE(LEFT(G153,LEN(G153)-1)),IF(RIGHT(G153,1)="%",0.01*VALUE(LEFT(G153,LEN(G153)-1)),IF(RIGHT(G153,1)="k",1000*VALUE(LEFT(G153,LEN(G153)-1)),VALUE(SUBSTITUTE(G153,",",""))))))))),"N/A")</f>
        <v/>
      </c>
      <c r="P153">
        <f>MAX(J153:N153)</f>
        <v/>
      </c>
      <c r="Q153">
        <f>IFERROR(J144+MATCH(P153,J153:N153,0)-1,"")</f>
        <v/>
      </c>
      <c r="R153">
        <f>IF(Q153="","",MIN(J153:N153))</f>
        <v/>
      </c>
      <c r="S153">
        <f>IFERROR(J144+MATCH(R153,J153:N153,0)-1,"")</f>
        <v/>
      </c>
      <c r="T153">
        <f>IFERROR(AVERAGE(J153:N153),"")</f>
        <v/>
      </c>
      <c r="U153">
        <f>IFERROR(STDEV(J153:N153),"")</f>
        <v/>
      </c>
      <c r="V153">
        <f>IFERROR(IF(C153="-","",IF(ISBLANK(B153),"",IF(OR(ISNUMBER(FIND("Growth",B153)),ISNUMBER(FIND("Margin",B153))),"",(J153-T153)/U153))),"")</f>
        <v/>
      </c>
      <c r="W153">
        <f>IFERROR(IF(OR(D153="-",ISBLANK(D153)),"",(K153-T153)/U153),"")</f>
        <v/>
      </c>
      <c r="X153">
        <f>IFERROR(IF(OR(E153="-",ISBLANK(E153)),"",(L153-T153)/U153),"")</f>
        <v/>
      </c>
      <c r="Y153">
        <f>IFERROR(IF(OR(F153="-",ISBLANK(F153)),"",(M153-T153)/U153),"")</f>
        <v/>
      </c>
      <c r="Z153">
        <f>IFERROR(IF(OR(G153="-",ISBLANK(G153)),"",(N153-T153)/U153),"")</f>
        <v/>
      </c>
      <c r="AA153">
        <f>IF(MAX(MAX(V153:Z153),ABS(MIN(V153:Z153)))=ABS(MIN(V153:Z153)),MIN(V153:Z153),MAX(V153:Z153))</f>
        <v/>
      </c>
      <c r="AB153">
        <f>IFERROR(V144+MATCH(AA153,V153:Z153,0)-1,"")</f>
        <v/>
      </c>
      <c r="AC153">
        <f>IF(AB153&lt;&gt;"",IF(S153=AB153,"Low",IF(AB153=Q153,"High","")),"")</f>
        <v/>
      </c>
      <c r="AE153">
        <f>IF(ISNUMBER(MATCH("N/A",J153:N153,0)),"",IFERROR((5 * SUMPRODUCT(J144:N144,J153:N153) - PRODUCT(SUM(J144:N144),SUM(J153:N153))) / ((5 * SUM((J144^2)+(K144^2)+(L144^2)+(M144^2)+(N144^2))) - SUM(J144:N144)^2),""))</f>
        <v/>
      </c>
      <c r="AF153">
        <f>IFERROR(CORREL(J144:N144,J153:N153),"")</f>
        <v/>
      </c>
      <c r="AZ153">
        <f>IF(Q153=S153,0,1)</f>
        <v/>
      </c>
      <c r="BA153">
        <f>IF(AZ153=1,IF(Q153="","",IF(Q153=N144,"Yes","No")),"")</f>
        <v/>
      </c>
      <c r="BB153">
        <f>IF(BA153="Yes",P153,"")</f>
        <v/>
      </c>
      <c r="BC153">
        <f>IF(AZ153=1,IF(S153="","",IF(S153=N144,"Yes","No")),"")</f>
        <v/>
      </c>
      <c r="BD153">
        <f>IF(BC153="Yes",R153,"")</f>
        <v/>
      </c>
      <c r="BE153">
        <f>IFERROR(IF(SIGN(AE153)=1,"Increasing",IF(SIGN(AE153)=-1,"Decreasing","")),"")</f>
        <v/>
      </c>
      <c r="BF153">
        <f>IF(OR(AND(BE153="Increasing",BA153="Yes"),AND(BE153="Decreasing",BC153="Yes")),"Yes","No")</f>
        <v/>
      </c>
      <c r="BG153">
        <f>IF(I153="pos_trend","Yes","No")</f>
        <v/>
      </c>
      <c r="BH153">
        <f>IF(AF153&lt;&gt;"",IF(ABS(AF153)&gt;0.8,"Yes","No"),"")</f>
        <v/>
      </c>
    </row>
    <row r="154" spans="1:60">
      <c s="1" r="A154" t="n">
        <v>9</v>
      </c>
      <c r="B154" t="s">
        <v>3310</v>
      </c>
      <c r="C154" t="s">
        <v>2239</v>
      </c>
      <c r="D154" t="s">
        <v>3311</v>
      </c>
      <c r="E154" t="s">
        <v>3312</v>
      </c>
      <c r="F154" t="s">
        <v>3313</v>
      </c>
      <c r="G154" t="s">
        <v>1897</v>
      </c>
      <c r="H154" t="s"/>
      <c r="I154">
        <f>IF(AND(K154&gt; J154, L154&gt; K154, M154&gt; L154, N154&gt; M154), "pos_trend", IF(AND(K154&lt; J154, L154&lt; K154, M154&lt; L154, N154&lt; M154), "neg_trend", "N/A"))</f>
        <v/>
      </c>
      <c r="J154">
        <f>IFERROR(IF(TRIM(C154)="-", "N/A", IF(RIGHT(C154,1)=")",IF(RIGHT(C154,2)="T)",-1000000000000*VALUE(MID(C154,2,LEN(C154)-3)),IF(RIGHT(C154,2)="M)",-1000000*VALUE(MID(C154,2,LEN(C154)-3)),IF(RIGHT(C154,2)="B)",-1000000000*VALUE(MID(C154,2,LEN(C154)-3)),IF(RIGHT(C154,2)="k)",-1000*VALUE(MID(C154,2,LEN(C154)-3)),VALUE(SUBSTITUTE(C154,",","")))))),IF(RIGHT(C154,1)="T",1000000000000*VALUE(LEFT(C154,LEN(C154)-1)),IF(RIGHT(C154,1)="M",1000000*VALUE(LEFT(C154,LEN(C154)-1)),IF(RIGHT(C154,1)="B",1000000000*VALUE(LEFT(C154,LEN(C154)-1)),IF(RIGHT(C154,1)="%",0.01*VALUE(LEFT(C154,LEN(C154)-1)),IF(RIGHT(C154,1)="k",1000*VALUE(LEFT(C154,LEN(C154)-1)),VALUE(SUBSTITUTE(C154,",",""))))))))),"N/A")</f>
        <v/>
      </c>
      <c r="K154">
        <f>IFERROR(IF(TRIM(D154)="-", "N/A", IF(RIGHT(D154,1)=")",IF(RIGHT(D154,2)="T)",-1000000000000*VALUE(MID(D154,2,LEN(D154)-3)),IF(RIGHT(D154,2)="M)",-1000000*VALUE(MID(D154,2,LEN(D154)-3)),IF(RIGHT(D154,2)="B)",-1000000000*VALUE(MID(D154,2,LEN(D154)-3)),IF(RIGHT(D154,2)="k)",-1000*VALUE(MID(D154,2,LEN(D154)-3)),VALUE(SUBSTITUTE(D154,",","")))))),IF(RIGHT(D154,1)="T",1000000000000*VALUE(LEFT(D154,LEN(D154)-1)),IF(RIGHT(D154,1)="M",1000000*VALUE(LEFT(D154,LEN(D154)-1)),IF(RIGHT(D154,1)="B",1000000000*VALUE(LEFT(D154,LEN(D154)-1)),IF(RIGHT(D154,1)="%",0.01*VALUE(LEFT(D154,LEN(D154)-1)),IF(RIGHT(D154,1)="k",1000*VALUE(LEFT(D154,LEN(D154)-1)),VALUE(SUBSTITUTE(D154,",",""))))))))),"N/A")</f>
        <v/>
      </c>
      <c r="L154">
        <f>IFERROR(IF(TRIM(E154)="-", "N/A", IF(RIGHT(E154,1)=")",IF(RIGHT(E154,2)="T)",-1000000000000*VALUE(MID(E154,2,LEN(E154)-3)),IF(RIGHT(E154,2)="M)",-1000000*VALUE(MID(E154,2,LEN(E154)-3)),IF(RIGHT(E154,2)="B)",-1000000000*VALUE(MID(E154,2,LEN(E154)-3)),IF(RIGHT(E154,2)="k)",-1000*VALUE(MID(E154,2,LEN(E154)-3)),VALUE(SUBSTITUTE(E154,",","")))))),IF(RIGHT(E154,1)="T",1000000000000*VALUE(LEFT(E154,LEN(E154)-1)),IF(RIGHT(E154,1)="M",1000000*VALUE(LEFT(E154,LEN(E154)-1)),IF(RIGHT(E154,1)="B",1000000000*VALUE(LEFT(E154,LEN(E154)-1)),IF(RIGHT(E154,1)="%",0.01*VALUE(LEFT(E154,LEN(E154)-1)),IF(RIGHT(E154,1)="k",1000*VALUE(LEFT(E154,LEN(E154)-1)),VALUE(SUBSTITUTE(E154,",",""))))))))),"N/A")</f>
        <v/>
      </c>
      <c r="M154">
        <f>IFERROR(IF(TRIM(F154)="-", "N/A", IF(RIGHT(F154,1)=")",IF(RIGHT(F154,2)="T)",-1000000000000*VALUE(MID(F154,2,LEN(F154)-3)),IF(RIGHT(F154,2)="M)",-1000000*VALUE(MID(F154,2,LEN(F154)-3)),IF(RIGHT(F154,2)="B)",-1000000000*VALUE(MID(F154,2,LEN(F154)-3)),IF(RIGHT(F154,2)="k)",-1000*VALUE(MID(F154,2,LEN(F154)-3)),VALUE(SUBSTITUTE(F154,",","")))))),IF(RIGHT(F154,1)="T",1000000000000*VALUE(LEFT(F154,LEN(F154)-1)),IF(RIGHT(F154,1)="M",1000000*VALUE(LEFT(F154,LEN(F154)-1)),IF(RIGHT(F154,1)="B",1000000000*VALUE(LEFT(F154,LEN(F154)-1)),IF(RIGHT(F154,1)="%",0.01*VALUE(LEFT(F154,LEN(F154)-1)),IF(RIGHT(F154,1)="k",1000*VALUE(LEFT(F154,LEN(F154)-1)),VALUE(SUBSTITUTE(F154,",",""))))))))),"N/A")</f>
        <v/>
      </c>
      <c r="N154">
        <f>IFERROR(IF(TRIM(G154)="-", "N/A", IF(RIGHT(G154,1)=")",IF(RIGHT(G154,2)="T)",-1000000000000*VALUE(MID(G154,2,LEN(G154)-3)),IF(RIGHT(G154,2)="M)",-1000000*VALUE(MID(G154,2,LEN(G154)-3)),IF(RIGHT(G154,2)="B)",-1000000000*VALUE(MID(G154,2,LEN(G154)-3)),IF(RIGHT(G154,2)="k)",-1000*VALUE(MID(G154,2,LEN(G154)-3)),VALUE(SUBSTITUTE(G154,",","")))))),IF(RIGHT(G154,1)="T",1000000000000*VALUE(LEFT(G154,LEN(G154)-1)),IF(RIGHT(G154,1)="M",1000000*VALUE(LEFT(G154,LEN(G154)-1)),IF(RIGHT(G154,1)="B",1000000000*VALUE(LEFT(G154,LEN(G154)-1)),IF(RIGHT(G154,1)="%",0.01*VALUE(LEFT(G154,LEN(G154)-1)),IF(RIGHT(G154,1)="k",1000*VALUE(LEFT(G154,LEN(G154)-1)),VALUE(SUBSTITUTE(G154,",",""))))))))),"N/A")</f>
        <v/>
      </c>
      <c r="P154">
        <f>MAX(J154:N154)</f>
        <v/>
      </c>
      <c r="Q154">
        <f>IFERROR(J144+MATCH(P154,J154:N154,0)-1,"")</f>
        <v/>
      </c>
      <c r="R154">
        <f>IF(Q154="","",MIN(J154:N154))</f>
        <v/>
      </c>
      <c r="S154">
        <f>IFERROR(J144+MATCH(R154,J154:N154,0)-1,"")</f>
        <v/>
      </c>
      <c r="T154">
        <f>IFERROR(AVERAGE(J154:N154),"")</f>
        <v/>
      </c>
      <c r="U154">
        <f>IFERROR(STDEV(J154:N154),"")</f>
        <v/>
      </c>
      <c r="V154">
        <f>IFERROR(IF(C154="-","",IF(ISBLANK(B154),"",IF(OR(ISNUMBER(FIND("Growth",B154)),ISNUMBER(FIND("Margin",B154))),"",(J154-T154)/U154))),"")</f>
        <v/>
      </c>
      <c r="W154">
        <f>IFERROR(IF(OR(D154="-",ISBLANK(D154)),"",(K154-T154)/U154),"")</f>
        <v/>
      </c>
      <c r="X154">
        <f>IFERROR(IF(OR(E154="-",ISBLANK(E154)),"",(L154-T154)/U154),"")</f>
        <v/>
      </c>
      <c r="Y154">
        <f>IFERROR(IF(OR(F154="-",ISBLANK(F154)),"",(M154-T154)/U154),"")</f>
        <v/>
      </c>
      <c r="Z154">
        <f>IFERROR(IF(OR(G154="-",ISBLANK(G154)),"",(N154-T154)/U154),"")</f>
        <v/>
      </c>
      <c r="AA154">
        <f>IF(MAX(MAX(V154:Z154),ABS(MIN(V154:Z154)))=ABS(MIN(V154:Z154)),MIN(V154:Z154),MAX(V154:Z154))</f>
        <v/>
      </c>
      <c r="AB154">
        <f>IFERROR(V144+MATCH(AA154,V154:Z154,0)-1,"")</f>
        <v/>
      </c>
      <c r="AC154">
        <f>IF(AB154&lt;&gt;"",IF(S154=AB154,"Low",IF(AB154=Q154,"High","")),"")</f>
        <v/>
      </c>
      <c r="AE154">
        <f>IF(ISNUMBER(MATCH("N/A",J154:N154,0)),"",IFERROR((5 * SUMPRODUCT(J144:N144,J154:N154) - PRODUCT(SUM(J144:N144),SUM(J154:N154))) / ((5 * SUM((J144^2)+(K144^2)+(L144^2)+(M144^2)+(N144^2))) - SUM(J144:N144)^2),""))</f>
        <v/>
      </c>
      <c r="AF154">
        <f>IFERROR(CORREL(J144:N144,J154:N154),"")</f>
        <v/>
      </c>
      <c r="AZ154">
        <f>IF(Q154=S154,0,1)</f>
        <v/>
      </c>
      <c r="BA154">
        <f>IF(AZ154=1,IF(Q154="","",IF(Q154=N144,"Yes","No")),"")</f>
        <v/>
      </c>
      <c r="BB154">
        <f>IF(BA154="Yes",P154,"")</f>
        <v/>
      </c>
      <c r="BC154">
        <f>IF(AZ154=1,IF(S154="","",IF(S154=N144,"Yes","No")),"")</f>
        <v/>
      </c>
      <c r="BD154">
        <f>IF(BC154="Yes",R154,"")</f>
        <v/>
      </c>
      <c r="BE154">
        <f>IFERROR(IF(SIGN(AE154)=1,"Increasing",IF(SIGN(AE154)=-1,"Decreasing","")),"")</f>
        <v/>
      </c>
      <c r="BF154">
        <f>IF(OR(AND(BE154="Increasing",BA154="Yes"),AND(BE154="Decreasing",BC154="Yes")),"Yes","No")</f>
        <v/>
      </c>
      <c r="BG154">
        <f>IF(I154="pos_trend","Yes","No")</f>
        <v/>
      </c>
      <c r="BH154">
        <f>IF(AF154&lt;&gt;"",IF(ABS(AF154)&gt;0.8,"Yes","No"),"")</f>
        <v/>
      </c>
    </row>
    <row r="155" spans="1:60">
      <c s="1" r="A155" t="n">
        <v>10</v>
      </c>
      <c r="B155" t="s">
        <v>3314</v>
      </c>
      <c r="C155" t="s">
        <v>2239</v>
      </c>
      <c r="D155" t="s">
        <v>3311</v>
      </c>
      <c r="E155" t="s">
        <v>3312</v>
      </c>
      <c r="F155" t="s">
        <v>3313</v>
      </c>
      <c r="G155" t="s">
        <v>1897</v>
      </c>
      <c r="H155" t="s"/>
      <c r="I155">
        <f>IF(AND(K155&gt; J155, L155&gt; K155, M155&gt; L155, N155&gt; M155), "pos_trend", IF(AND(K155&lt; J155, L155&lt; K155, M155&lt; L155, N155&lt; M155), "neg_trend", "N/A"))</f>
        <v/>
      </c>
      <c r="J155">
        <f>IFERROR(IF(TRIM(C155)="-", "N/A", IF(RIGHT(C155,1)=")",IF(RIGHT(C155,2)="T)",-1000000000000*VALUE(MID(C155,2,LEN(C155)-3)),IF(RIGHT(C155,2)="M)",-1000000*VALUE(MID(C155,2,LEN(C155)-3)),IF(RIGHT(C155,2)="B)",-1000000000*VALUE(MID(C155,2,LEN(C155)-3)),IF(RIGHT(C155,2)="k)",-1000*VALUE(MID(C155,2,LEN(C155)-3)),VALUE(SUBSTITUTE(C155,",","")))))),IF(RIGHT(C155,1)="T",1000000000000*VALUE(LEFT(C155,LEN(C155)-1)),IF(RIGHT(C155,1)="M",1000000*VALUE(LEFT(C155,LEN(C155)-1)),IF(RIGHT(C155,1)="B",1000000000*VALUE(LEFT(C155,LEN(C155)-1)),IF(RIGHT(C155,1)="%",0.01*VALUE(LEFT(C155,LEN(C155)-1)),IF(RIGHT(C155,1)="k",1000*VALUE(LEFT(C155,LEN(C155)-1)),VALUE(SUBSTITUTE(C155,",",""))))))))),"N/A")</f>
        <v/>
      </c>
      <c r="K155">
        <f>IFERROR(IF(TRIM(D155)="-", "N/A", IF(RIGHT(D155,1)=")",IF(RIGHT(D155,2)="T)",-1000000000000*VALUE(MID(D155,2,LEN(D155)-3)),IF(RIGHT(D155,2)="M)",-1000000*VALUE(MID(D155,2,LEN(D155)-3)),IF(RIGHT(D155,2)="B)",-1000000000*VALUE(MID(D155,2,LEN(D155)-3)),IF(RIGHT(D155,2)="k)",-1000*VALUE(MID(D155,2,LEN(D155)-3)),VALUE(SUBSTITUTE(D155,",","")))))),IF(RIGHT(D155,1)="T",1000000000000*VALUE(LEFT(D155,LEN(D155)-1)),IF(RIGHT(D155,1)="M",1000000*VALUE(LEFT(D155,LEN(D155)-1)),IF(RIGHT(D155,1)="B",1000000000*VALUE(LEFT(D155,LEN(D155)-1)),IF(RIGHT(D155,1)="%",0.01*VALUE(LEFT(D155,LEN(D155)-1)),IF(RIGHT(D155,1)="k",1000*VALUE(LEFT(D155,LEN(D155)-1)),VALUE(SUBSTITUTE(D155,",",""))))))))),"N/A")</f>
        <v/>
      </c>
      <c r="L155">
        <f>IFERROR(IF(TRIM(E155)="-", "N/A", IF(RIGHT(E155,1)=")",IF(RIGHT(E155,2)="T)",-1000000000000*VALUE(MID(E155,2,LEN(E155)-3)),IF(RIGHT(E155,2)="M)",-1000000*VALUE(MID(E155,2,LEN(E155)-3)),IF(RIGHT(E155,2)="B)",-1000000000*VALUE(MID(E155,2,LEN(E155)-3)),IF(RIGHT(E155,2)="k)",-1000*VALUE(MID(E155,2,LEN(E155)-3)),VALUE(SUBSTITUTE(E155,",","")))))),IF(RIGHT(E155,1)="T",1000000000000*VALUE(LEFT(E155,LEN(E155)-1)),IF(RIGHT(E155,1)="M",1000000*VALUE(LEFT(E155,LEN(E155)-1)),IF(RIGHT(E155,1)="B",1000000000*VALUE(LEFT(E155,LEN(E155)-1)),IF(RIGHT(E155,1)="%",0.01*VALUE(LEFT(E155,LEN(E155)-1)),IF(RIGHT(E155,1)="k",1000*VALUE(LEFT(E155,LEN(E155)-1)),VALUE(SUBSTITUTE(E155,",",""))))))))),"N/A")</f>
        <v/>
      </c>
      <c r="M155">
        <f>IFERROR(IF(TRIM(F155)="-", "N/A", IF(RIGHT(F155,1)=")",IF(RIGHT(F155,2)="T)",-1000000000000*VALUE(MID(F155,2,LEN(F155)-3)),IF(RIGHT(F155,2)="M)",-1000000*VALUE(MID(F155,2,LEN(F155)-3)),IF(RIGHT(F155,2)="B)",-1000000000*VALUE(MID(F155,2,LEN(F155)-3)),IF(RIGHT(F155,2)="k)",-1000*VALUE(MID(F155,2,LEN(F155)-3)),VALUE(SUBSTITUTE(F155,",","")))))),IF(RIGHT(F155,1)="T",1000000000000*VALUE(LEFT(F155,LEN(F155)-1)),IF(RIGHT(F155,1)="M",1000000*VALUE(LEFT(F155,LEN(F155)-1)),IF(RIGHT(F155,1)="B",1000000000*VALUE(LEFT(F155,LEN(F155)-1)),IF(RIGHT(F155,1)="%",0.01*VALUE(LEFT(F155,LEN(F155)-1)),IF(RIGHT(F155,1)="k",1000*VALUE(LEFT(F155,LEN(F155)-1)),VALUE(SUBSTITUTE(F155,",",""))))))))),"N/A")</f>
        <v/>
      </c>
      <c r="N155">
        <f>IFERROR(IF(TRIM(G155)="-", "N/A", IF(RIGHT(G155,1)=")",IF(RIGHT(G155,2)="T)",-1000000000000*VALUE(MID(G155,2,LEN(G155)-3)),IF(RIGHT(G155,2)="M)",-1000000*VALUE(MID(G155,2,LEN(G155)-3)),IF(RIGHT(G155,2)="B)",-1000000000*VALUE(MID(G155,2,LEN(G155)-3)),IF(RIGHT(G155,2)="k)",-1000*VALUE(MID(G155,2,LEN(G155)-3)),VALUE(SUBSTITUTE(G155,",","")))))),IF(RIGHT(G155,1)="T",1000000000000*VALUE(LEFT(G155,LEN(G155)-1)),IF(RIGHT(G155,1)="M",1000000*VALUE(LEFT(G155,LEN(G155)-1)),IF(RIGHT(G155,1)="B",1000000000*VALUE(LEFT(G155,LEN(G155)-1)),IF(RIGHT(G155,1)="%",0.01*VALUE(LEFT(G155,LEN(G155)-1)),IF(RIGHT(G155,1)="k",1000*VALUE(LEFT(G155,LEN(G155)-1)),VALUE(SUBSTITUTE(G155,",",""))))))))),"N/A")</f>
        <v/>
      </c>
      <c r="P155">
        <f>MAX(J155:N155)</f>
        <v/>
      </c>
      <c r="Q155">
        <f>IFERROR(J144+MATCH(P155,J155:N155,0)-1,"")</f>
        <v/>
      </c>
      <c r="R155">
        <f>IF(Q155="","",MIN(J155:N155))</f>
        <v/>
      </c>
      <c r="S155">
        <f>IFERROR(J144+MATCH(R155,J155:N155,0)-1,"")</f>
        <v/>
      </c>
      <c r="T155">
        <f>IFERROR(AVERAGE(J155:N155),"")</f>
        <v/>
      </c>
      <c r="U155">
        <f>IFERROR(STDEV(J155:N155),"")</f>
        <v/>
      </c>
      <c r="V155">
        <f>IFERROR(IF(C155="-","",IF(ISBLANK(B155),"",IF(OR(ISNUMBER(FIND("Growth",B155)),ISNUMBER(FIND("Margin",B155))),"",(J155-T155)/U155))),"")</f>
        <v/>
      </c>
      <c r="W155">
        <f>IFERROR(IF(OR(D155="-",ISBLANK(D155)),"",(K155-T155)/U155),"")</f>
        <v/>
      </c>
      <c r="X155">
        <f>IFERROR(IF(OR(E155="-",ISBLANK(E155)),"",(L155-T155)/U155),"")</f>
        <v/>
      </c>
      <c r="Y155">
        <f>IFERROR(IF(OR(F155="-",ISBLANK(F155)),"",(M155-T155)/U155),"")</f>
        <v/>
      </c>
      <c r="Z155">
        <f>IFERROR(IF(OR(G155="-",ISBLANK(G155)),"",(N155-T155)/U155),"")</f>
        <v/>
      </c>
      <c r="AA155">
        <f>IF(MAX(MAX(V155:Z155),ABS(MIN(V155:Z155)))=ABS(MIN(V155:Z155)),MIN(V155:Z155),MAX(V155:Z155))</f>
        <v/>
      </c>
      <c r="AB155">
        <f>IFERROR(V144+MATCH(AA155,V155:Z155,0)-1,"")</f>
        <v/>
      </c>
      <c r="AC155">
        <f>IF(AB155&lt;&gt;"",IF(S155=AB155,"Low",IF(AB155=Q155,"High","")),"")</f>
        <v/>
      </c>
      <c r="AE155">
        <f>IF(ISNUMBER(MATCH("N/A",J155:N155,0)),"",IFERROR((5 * SUMPRODUCT(J144:N144,J155:N155) - PRODUCT(SUM(J144:N144),SUM(J155:N155))) / ((5 * SUM((J144^2)+(K144^2)+(L144^2)+(M144^2)+(N144^2))) - SUM(J144:N144)^2),""))</f>
        <v/>
      </c>
      <c r="AF155">
        <f>IFERROR(CORREL(J144:N144,J155:N155),"")</f>
        <v/>
      </c>
      <c r="AZ155">
        <f>IF(Q155=S155,0,1)</f>
        <v/>
      </c>
      <c r="BA155">
        <f>IF(AZ155=1,IF(Q155="","",IF(Q155=N144,"Yes","No")),"")</f>
        <v/>
      </c>
      <c r="BB155">
        <f>IF(BA155="Yes",P155,"")</f>
        <v/>
      </c>
      <c r="BC155">
        <f>IF(AZ155=1,IF(S155="","",IF(S155=N144,"Yes","No")),"")</f>
        <v/>
      </c>
      <c r="BD155">
        <f>IF(BC155="Yes",R155,"")</f>
        <v/>
      </c>
      <c r="BE155">
        <f>IFERROR(IF(SIGN(AE155)=1,"Increasing",IF(SIGN(AE155)=-1,"Decreasing","")),"")</f>
        <v/>
      </c>
      <c r="BF155">
        <f>IF(OR(AND(BE155="Increasing",BA155="Yes"),AND(BE155="Decreasing",BC155="Yes")),"Yes","No")</f>
        <v/>
      </c>
      <c r="BG155">
        <f>IF(I155="pos_trend","Yes","No")</f>
        <v/>
      </c>
      <c r="BH155">
        <f>IF(AF155&lt;&gt;"",IF(ABS(AF155)&gt;0.8,"Yes","No"),"")</f>
        <v/>
      </c>
    </row>
    <row r="156" spans="1:60">
      <c s="1" r="A156" t="n">
        <v>11</v>
      </c>
      <c r="B156" t="s">
        <v>366</v>
      </c>
      <c r="C156" t="s">
        <v>264</v>
      </c>
      <c r="D156" t="s">
        <v>264</v>
      </c>
      <c r="E156" t="s">
        <v>264</v>
      </c>
      <c r="F156" t="s">
        <v>264</v>
      </c>
      <c r="G156" t="s">
        <v>264</v>
      </c>
      <c r="H156" t="s"/>
      <c r="I156">
        <f>IF(AND(K156&gt; J156, L156&gt; K156, M156&gt; L156, N156&gt; M156), "pos_trend", IF(AND(K156&lt; J156, L156&lt; K156, M156&lt; L156, N156&lt; M156), "neg_trend", "N/A"))</f>
        <v/>
      </c>
      <c r="J156">
        <f>IFERROR(IF(TRIM(C156)="-", "N/A", IF(RIGHT(C156,1)=")",IF(RIGHT(C156,2)="T)",-1000000000000*VALUE(MID(C156,2,LEN(C156)-3)),IF(RIGHT(C156,2)="M)",-1000000*VALUE(MID(C156,2,LEN(C156)-3)),IF(RIGHT(C156,2)="B)",-1000000000*VALUE(MID(C156,2,LEN(C156)-3)),IF(RIGHT(C156,2)="k)",-1000*VALUE(MID(C156,2,LEN(C156)-3)),VALUE(SUBSTITUTE(C156,",","")))))),IF(RIGHT(C156,1)="T",1000000000000*VALUE(LEFT(C156,LEN(C156)-1)),IF(RIGHT(C156,1)="M",1000000*VALUE(LEFT(C156,LEN(C156)-1)),IF(RIGHT(C156,1)="B",1000000000*VALUE(LEFT(C156,LEN(C156)-1)),IF(RIGHT(C156,1)="%",0.01*VALUE(LEFT(C156,LEN(C156)-1)),IF(RIGHT(C156,1)="k",1000*VALUE(LEFT(C156,LEN(C156)-1)),VALUE(SUBSTITUTE(C156,",",""))))))))),"N/A")</f>
        <v/>
      </c>
      <c r="K156">
        <f>IFERROR(IF(TRIM(D156)="-", "N/A", IF(RIGHT(D156,1)=")",IF(RIGHT(D156,2)="T)",-1000000000000*VALUE(MID(D156,2,LEN(D156)-3)),IF(RIGHT(D156,2)="M)",-1000000*VALUE(MID(D156,2,LEN(D156)-3)),IF(RIGHT(D156,2)="B)",-1000000000*VALUE(MID(D156,2,LEN(D156)-3)),IF(RIGHT(D156,2)="k)",-1000*VALUE(MID(D156,2,LEN(D156)-3)),VALUE(SUBSTITUTE(D156,",","")))))),IF(RIGHT(D156,1)="T",1000000000000*VALUE(LEFT(D156,LEN(D156)-1)),IF(RIGHT(D156,1)="M",1000000*VALUE(LEFT(D156,LEN(D156)-1)),IF(RIGHT(D156,1)="B",1000000000*VALUE(LEFT(D156,LEN(D156)-1)),IF(RIGHT(D156,1)="%",0.01*VALUE(LEFT(D156,LEN(D156)-1)),IF(RIGHT(D156,1)="k",1000*VALUE(LEFT(D156,LEN(D156)-1)),VALUE(SUBSTITUTE(D156,",",""))))))))),"N/A")</f>
        <v/>
      </c>
      <c r="L156">
        <f>IFERROR(IF(TRIM(E156)="-", "N/A", IF(RIGHT(E156,1)=")",IF(RIGHT(E156,2)="T)",-1000000000000*VALUE(MID(E156,2,LEN(E156)-3)),IF(RIGHT(E156,2)="M)",-1000000*VALUE(MID(E156,2,LEN(E156)-3)),IF(RIGHT(E156,2)="B)",-1000000000*VALUE(MID(E156,2,LEN(E156)-3)),IF(RIGHT(E156,2)="k)",-1000*VALUE(MID(E156,2,LEN(E156)-3)),VALUE(SUBSTITUTE(E156,",","")))))),IF(RIGHT(E156,1)="T",1000000000000*VALUE(LEFT(E156,LEN(E156)-1)),IF(RIGHT(E156,1)="M",1000000*VALUE(LEFT(E156,LEN(E156)-1)),IF(RIGHT(E156,1)="B",1000000000*VALUE(LEFT(E156,LEN(E156)-1)),IF(RIGHT(E156,1)="%",0.01*VALUE(LEFT(E156,LEN(E156)-1)),IF(RIGHT(E156,1)="k",1000*VALUE(LEFT(E156,LEN(E156)-1)),VALUE(SUBSTITUTE(E156,",",""))))))))),"N/A")</f>
        <v/>
      </c>
      <c r="M156">
        <f>IFERROR(IF(TRIM(F156)="-", "N/A", IF(RIGHT(F156,1)=")",IF(RIGHT(F156,2)="T)",-1000000000000*VALUE(MID(F156,2,LEN(F156)-3)),IF(RIGHT(F156,2)="M)",-1000000*VALUE(MID(F156,2,LEN(F156)-3)),IF(RIGHT(F156,2)="B)",-1000000000*VALUE(MID(F156,2,LEN(F156)-3)),IF(RIGHT(F156,2)="k)",-1000*VALUE(MID(F156,2,LEN(F156)-3)),VALUE(SUBSTITUTE(F156,",","")))))),IF(RIGHT(F156,1)="T",1000000000000*VALUE(LEFT(F156,LEN(F156)-1)),IF(RIGHT(F156,1)="M",1000000*VALUE(LEFT(F156,LEN(F156)-1)),IF(RIGHT(F156,1)="B",1000000000*VALUE(LEFT(F156,LEN(F156)-1)),IF(RIGHT(F156,1)="%",0.01*VALUE(LEFT(F156,LEN(F156)-1)),IF(RIGHT(F156,1)="k",1000*VALUE(LEFT(F156,LEN(F156)-1)),VALUE(SUBSTITUTE(F156,",",""))))))))),"N/A")</f>
        <v/>
      </c>
      <c r="N156">
        <f>IFERROR(IF(TRIM(G156)="-", "N/A", IF(RIGHT(G156,1)=")",IF(RIGHT(G156,2)="T)",-1000000000000*VALUE(MID(G156,2,LEN(G156)-3)),IF(RIGHT(G156,2)="M)",-1000000*VALUE(MID(G156,2,LEN(G156)-3)),IF(RIGHT(G156,2)="B)",-1000000000*VALUE(MID(G156,2,LEN(G156)-3)),IF(RIGHT(G156,2)="k)",-1000*VALUE(MID(G156,2,LEN(G156)-3)),VALUE(SUBSTITUTE(G156,",","")))))),IF(RIGHT(G156,1)="T",1000000000000*VALUE(LEFT(G156,LEN(G156)-1)),IF(RIGHT(G156,1)="M",1000000*VALUE(LEFT(G156,LEN(G156)-1)),IF(RIGHT(G156,1)="B",1000000000*VALUE(LEFT(G156,LEN(G156)-1)),IF(RIGHT(G156,1)="%",0.01*VALUE(LEFT(G156,LEN(G156)-1)),IF(RIGHT(G156,1)="k",1000*VALUE(LEFT(G156,LEN(G156)-1)),VALUE(SUBSTITUTE(G156,",",""))))))))),"N/A")</f>
        <v/>
      </c>
      <c r="P156">
        <f>MAX(J156:N156)</f>
        <v/>
      </c>
      <c r="Q156">
        <f>IFERROR(J144+MATCH(P156,J156:N156,0)-1,"")</f>
        <v/>
      </c>
      <c r="R156">
        <f>IF(Q156="","",MIN(J156:N156))</f>
        <v/>
      </c>
      <c r="S156">
        <f>IFERROR(J144+MATCH(R156,J156:N156,0)-1,"")</f>
        <v/>
      </c>
      <c r="T156">
        <f>IFERROR(AVERAGE(J156:N156),"")</f>
        <v/>
      </c>
      <c r="U156">
        <f>IFERROR(STDEV(J156:N156),"")</f>
        <v/>
      </c>
      <c r="V156">
        <f>IFERROR(IF(C156="-","",IF(ISBLANK(B156),"",IF(OR(ISNUMBER(FIND("Growth",B156)),ISNUMBER(FIND("Margin",B156))),"",(J156-T156)/U156))),"")</f>
        <v/>
      </c>
      <c r="W156">
        <f>IFERROR(IF(OR(D156="-",ISBLANK(D156)),"",(K156-T156)/U156),"")</f>
        <v/>
      </c>
      <c r="X156">
        <f>IFERROR(IF(OR(E156="-",ISBLANK(E156)),"",(L156-T156)/U156),"")</f>
        <v/>
      </c>
      <c r="Y156">
        <f>IFERROR(IF(OR(F156="-",ISBLANK(F156)),"",(M156-T156)/U156),"")</f>
        <v/>
      </c>
      <c r="Z156">
        <f>IFERROR(IF(OR(G156="-",ISBLANK(G156)),"",(N156-T156)/U156),"")</f>
        <v/>
      </c>
      <c r="AA156">
        <f>IF(MAX(MAX(V156:Z156),ABS(MIN(V156:Z156)))=ABS(MIN(V156:Z156)),MIN(V156:Z156),MAX(V156:Z156))</f>
        <v/>
      </c>
      <c r="AB156">
        <f>IFERROR(V144+MATCH(AA156,V156:Z156,0)-1,"")</f>
        <v/>
      </c>
      <c r="AC156">
        <f>IF(AB156&lt;&gt;"",IF(S156=AB156,"Low",IF(AB156=Q156,"High","")),"")</f>
        <v/>
      </c>
      <c r="AE156">
        <f>IF(ISNUMBER(MATCH("N/A",J156:N156,0)),"",IFERROR((5 * SUMPRODUCT(J144:N144,J156:N156) - PRODUCT(SUM(J144:N144),SUM(J156:N156))) / ((5 * SUM((J144^2)+(K144^2)+(L144^2)+(M144^2)+(N144^2))) - SUM(J144:N144)^2),""))</f>
        <v/>
      </c>
      <c r="AF156">
        <f>IFERROR(CORREL(J144:N144,J156:N156),"")</f>
        <v/>
      </c>
      <c r="AZ156">
        <f>IF(Q156=S156,0,1)</f>
        <v/>
      </c>
      <c r="BA156">
        <f>IF(AZ156=1,IF(Q156="","",IF(Q156=N144,"Yes","No")),"")</f>
        <v/>
      </c>
      <c r="BB156">
        <f>IF(BA156="Yes",P156,"")</f>
        <v/>
      </c>
      <c r="BC156">
        <f>IF(AZ156=1,IF(S156="","",IF(S156=N144,"Yes","No")),"")</f>
        <v/>
      </c>
      <c r="BD156">
        <f>IF(BC156="Yes",R156,"")</f>
        <v/>
      </c>
      <c r="BE156">
        <f>IFERROR(IF(SIGN(AE156)=1,"Increasing",IF(SIGN(AE156)=-1,"Decreasing","")),"")</f>
        <v/>
      </c>
      <c r="BF156">
        <f>IF(OR(AND(BE156="Increasing",BA156="Yes"),AND(BE156="Decreasing",BC156="Yes")),"Yes","No")</f>
        <v/>
      </c>
      <c r="BG156">
        <f>IF(I156="pos_trend","Yes","No")</f>
        <v/>
      </c>
      <c r="BH156">
        <f>IF(AF156&lt;&gt;"",IF(ABS(AF156)&gt;0.8,"Yes","No"),"")</f>
        <v/>
      </c>
    </row>
    <row r="157" spans="1:60">
      <c s="1" r="A157" t="n">
        <v>12</v>
      </c>
      <c r="B157" t="s">
        <v>3315</v>
      </c>
      <c r="C157" t="s">
        <v>264</v>
      </c>
      <c r="D157" t="s">
        <v>264</v>
      </c>
      <c r="E157" t="s">
        <v>264</v>
      </c>
      <c r="F157" t="s">
        <v>264</v>
      </c>
      <c r="G157" t="s">
        <v>264</v>
      </c>
      <c r="H157" t="s"/>
      <c r="P157">
        <f>MAX(J157:N157)</f>
        <v/>
      </c>
      <c r="Q157">
        <f>IFERROR(J144+MATCH(P157,J157:N157,0)-1,"")</f>
        <v/>
      </c>
      <c r="R157">
        <f>IF(Q157="","",MIN(J157:N157))</f>
        <v/>
      </c>
      <c r="S157">
        <f>IFERROR(J144+MATCH(R157,J157:N157,0)-1,"")</f>
        <v/>
      </c>
      <c r="T157">
        <f>IFERROR(AVERAGE(J157:N157),"")</f>
        <v/>
      </c>
      <c r="U157">
        <f>IFERROR(STDEV(J157:N157),"")</f>
        <v/>
      </c>
      <c r="V157">
        <f>IFERROR(IF(C157="-","",IF(ISBLANK(B157),"",IF(OR(ISNUMBER(FIND("Growth",B157)),ISNUMBER(FIND("Margin",B157))),"",(J157-T157)/U157))),"")</f>
        <v/>
      </c>
      <c r="W157">
        <f>IFERROR(IF(OR(D157="-",ISBLANK(D157)),"",(K157-T157)/U157),"")</f>
        <v/>
      </c>
      <c r="X157">
        <f>IFERROR(IF(OR(E157="-",ISBLANK(E157)),"",(L157-T157)/U157),"")</f>
        <v/>
      </c>
      <c r="Y157">
        <f>IFERROR(IF(OR(F157="-",ISBLANK(F157)),"",(M157-T157)/U157),"")</f>
        <v/>
      </c>
      <c r="Z157">
        <f>IFERROR(IF(OR(G157="-",ISBLANK(G157)),"",(N157-T157)/U157),"")</f>
        <v/>
      </c>
      <c r="AA157">
        <f>IF(MAX(MAX(V157:Z157),ABS(MIN(V157:Z157)))=ABS(MIN(V157:Z157)),MIN(V157:Z157),MAX(V157:Z157))</f>
        <v/>
      </c>
      <c r="AB157">
        <f>IFERROR(V144+MATCH(AA157,V157:Z157,0)-1,"")</f>
        <v/>
      </c>
      <c r="AC157">
        <f>IF(AB157&lt;&gt;"",IF(S157=AB157,"Low",IF(AB157=Q157,"High","")),"")</f>
        <v/>
      </c>
      <c r="AE157">
        <f>IF(ISNUMBER(MATCH("N/A",J157:N157,0)),"",IFERROR((5 * SUMPRODUCT(J144:N144,J157:N157) - PRODUCT(SUM(J144:N144),SUM(J157:N157))) / ((5 * SUM((J144^2)+(K144^2)+(L144^2)+(M144^2)+(N144^2))) - SUM(J144:N144)^2),""))</f>
        <v/>
      </c>
      <c r="AF157">
        <f>IFERROR(CORREL(J144:N144,J157:N157),"")</f>
        <v/>
      </c>
      <c r="AZ157">
        <f>IF(Q157=S157,0,1)</f>
        <v/>
      </c>
      <c r="BA157">
        <f>IF(AZ157=1,IF(Q157="","",IF(Q157=N144,"Yes","No")),"")</f>
        <v/>
      </c>
      <c r="BB157">
        <f>IF(BA157="Yes",P157,"")</f>
        <v/>
      </c>
      <c r="BC157">
        <f>IF(AZ157=1,IF(S157="","",IF(S157=N144,"Yes","No")),"")</f>
        <v/>
      </c>
      <c r="BD157">
        <f>IF(BC157="Yes",R157,"")</f>
        <v/>
      </c>
      <c r="BE157">
        <f>IFERROR(IF(SIGN(AE157)=1,"Increasing",IF(SIGN(AE157)=-1,"Decreasing","")),"")</f>
        <v/>
      </c>
      <c r="BF157">
        <f>IF(OR(AND(BE157="Increasing",BA157="Yes"),AND(BE157="Decreasing",BC157="Yes")),"Yes","No")</f>
        <v/>
      </c>
      <c r="BG157">
        <f>IF(I157="pos_trend","Yes","No")</f>
        <v/>
      </c>
      <c r="BH157">
        <f>IF(AF157&lt;&gt;"",IF(ABS(AF157)&gt;0.8,"Yes","No"),"")</f>
        <v/>
      </c>
    </row>
    <row r="158" spans="1:60">
      <c s="1" r="A158" t="n">
        <v>13</v>
      </c>
      <c r="B158" t="s">
        <v>3316</v>
      </c>
      <c r="C158" t="s">
        <v>264</v>
      </c>
      <c r="D158" t="s">
        <v>3317</v>
      </c>
      <c r="E158" t="s">
        <v>3318</v>
      </c>
      <c r="F158" t="s">
        <v>3319</v>
      </c>
      <c r="G158" t="s">
        <v>3320</v>
      </c>
      <c r="H158" t="s"/>
      <c r="I158">
        <f>IF(AND(K158&gt; J158, L158&gt; K158, M158&gt; L158, N158&gt; M158), "pos_trend", IF(AND(K158&lt; J158, L158&lt; K158, M158&lt; L158, N158&lt; M158), "neg_trend", "N/A"))</f>
        <v/>
      </c>
      <c r="J158">
        <f>IFERROR(IF(TRIM(C158)="-", "0", IF(RIGHT(C158,1)=")",IF(RIGHT(C158,2)="T)",-1000000000000*VALUE(MID(C158,2,LEN(C158)-3)),IF(RIGHT(C158,2)="M)",-1000000*VALUE(MID(C158,2,LEN(C158)-3)),IF(RIGHT(C158,2)="B)",-1000000000*VALUE(MID(C158,2,LEN(C158)-3)),IF(RIGHT(C158,2)="k)",-1000*VALUE(MID(C158,2,LEN(C158)-3)),VALUE(SUBSTITUTE(C158,",","")))))),IF(RIGHT(C158,1)="T",1000000000000*VALUE(LEFT(C158,LEN(C158)-1)),IF(RIGHT(C158,1)="M",1000000*VALUE(LEFT(C158,LEN(C158)-1)),IF(RIGHT(C158,1)="B",1000000000*VALUE(LEFT(C158,LEN(C158)-1)),IF(RIGHT(C158,1)="%",0.01*VALUE(LEFT(C158,LEN(C158)-1)),IF(RIGHT(C158,1)="k",1000*VALUE(LEFT(C158,LEN(C158)-1)),VALUE(SUBSTITUTE(C158,",",""))))))))),"N/A")</f>
        <v/>
      </c>
      <c r="K158">
        <f>IFERROR(IF(TRIM(D158)="-", "0", IF(RIGHT(D158,1)=")",IF(RIGHT(D158,2)="T)",-1000000000000*VALUE(MID(D158,2,LEN(D158)-3)),IF(RIGHT(D158,2)="M)",-1000000*VALUE(MID(D158,2,LEN(D158)-3)),IF(RIGHT(D158,2)="B)",-1000000000*VALUE(MID(D158,2,LEN(D158)-3)),IF(RIGHT(D158,2)="k)",-1000*VALUE(MID(D158,2,LEN(D158)-3)),VALUE(SUBSTITUTE(D158,",","")))))),IF(RIGHT(D158,1)="T",1000000000000*VALUE(LEFT(D158,LEN(D158)-1)),IF(RIGHT(D158,1)="M",1000000*VALUE(LEFT(D158,LEN(D158)-1)),IF(RIGHT(D158,1)="B",1000000000*VALUE(LEFT(D158,LEN(D158)-1)),IF(RIGHT(D158,1)="%",0.01*VALUE(LEFT(D158,LEN(D158)-1)),IF(RIGHT(D158,1)="k",1000*VALUE(LEFT(D158,LEN(D158)-1)),VALUE(SUBSTITUTE(D158,",",""))))))))),"N/A")</f>
        <v/>
      </c>
      <c r="L158">
        <f>IFERROR(IF(TRIM(E158)="-", "0", IF(RIGHT(E158,1)=")",IF(RIGHT(E158,2)="T)",-1000000000000*VALUE(MID(E158,2,LEN(E158)-3)),IF(RIGHT(E158,2)="M)",-1000000*VALUE(MID(E158,2,LEN(E158)-3)),IF(RIGHT(E158,2)="B)",-1000000000*VALUE(MID(E158,2,LEN(E158)-3)),IF(RIGHT(E158,2)="k)",-1000*VALUE(MID(E158,2,LEN(E158)-3)),VALUE(SUBSTITUTE(E158,",","")))))),IF(RIGHT(E158,1)="T",1000000000000*VALUE(LEFT(E158,LEN(E158)-1)),IF(RIGHT(E158,1)="M",1000000*VALUE(LEFT(E158,LEN(E158)-1)),IF(RIGHT(E158,1)="B",1000000000*VALUE(LEFT(E158,LEN(E158)-1)),IF(RIGHT(E158,1)="%",0.01*VALUE(LEFT(E158,LEN(E158)-1)),IF(RIGHT(E158,1)="k",1000*VALUE(LEFT(E158,LEN(E158)-1)),VALUE(SUBSTITUTE(E158,",",""))))))))),"N/A")</f>
        <v/>
      </c>
      <c r="M158">
        <f>IFERROR(IF(TRIM(F158)="-", "0", IF(RIGHT(F158,1)=")",IF(RIGHT(F158,2)="T)",-1000000000000*VALUE(MID(F158,2,LEN(F158)-3)),IF(RIGHT(F158,2)="M)",-1000000*VALUE(MID(F158,2,LEN(F158)-3)),IF(RIGHT(F158,2)="B)",-1000000000*VALUE(MID(F158,2,LEN(F158)-3)),IF(RIGHT(F158,2)="k)",-1000*VALUE(MID(F158,2,LEN(F158)-3)),VALUE(SUBSTITUTE(F158,",","")))))),IF(RIGHT(F158,1)="T",1000000000000*VALUE(LEFT(F158,LEN(F158)-1)),IF(RIGHT(F158,1)="M",1000000*VALUE(LEFT(F158,LEN(F158)-1)),IF(RIGHT(F158,1)="B",1000000000*VALUE(LEFT(F158,LEN(F158)-1)),IF(RIGHT(F158,1)="%",0.01*VALUE(LEFT(F158,LEN(F158)-1)),IF(RIGHT(F158,1)="k",1000*VALUE(LEFT(F158,LEN(F158)-1)),VALUE(SUBSTITUTE(F158,",",""))))))))),"N/A")</f>
        <v/>
      </c>
      <c r="N158">
        <f>IFERROR(IF(TRIM(G158)="-", "0", IF(RIGHT(G158,1)=")",IF(RIGHT(G158,2)="T)",-1000000000000*VALUE(MID(G158,2,LEN(G158)-3)),IF(RIGHT(G158,2)="M)",-1000000*VALUE(MID(G158,2,LEN(G158)-3)),IF(RIGHT(G158,2)="B)",-1000000000*VALUE(MID(G158,2,LEN(G158)-3)),IF(RIGHT(G158,2)="k)",-1000*VALUE(MID(G158,2,LEN(G158)-3)),VALUE(SUBSTITUTE(G158,",","")))))),IF(RIGHT(G158,1)="T",1000000000000*VALUE(LEFT(G158,LEN(G158)-1)),IF(RIGHT(G158,1)="M",1000000*VALUE(LEFT(G158,LEN(G158)-1)),IF(RIGHT(G158,1)="B",1000000000*VALUE(LEFT(G158,LEN(G158)-1)),IF(RIGHT(G158,1)="%",0.01*VALUE(LEFT(G158,LEN(G158)-1)),IF(RIGHT(G158,1)="k",1000*VALUE(LEFT(G158,LEN(G158)-1)),VALUE(SUBSTITUTE(G158,",",""))))))))),"N/A")</f>
        <v/>
      </c>
      <c r="P158">
        <f>MAX(J158:N158)</f>
        <v/>
      </c>
      <c r="Q158">
        <f>IFERROR(J144+MATCH(P158,J158:N158,0)-1,"")</f>
        <v/>
      </c>
      <c r="R158">
        <f>IF(Q158="","",MIN(J158:N158))</f>
        <v/>
      </c>
      <c r="S158">
        <f>IFERROR(J144+MATCH(R158,J158:N158,0)-1,"")</f>
        <v/>
      </c>
      <c r="T158">
        <f>IFERROR(AVERAGE(J158:N158),"")</f>
        <v/>
      </c>
      <c r="U158">
        <f>IFERROR(STDEV(J158:N158),"")</f>
        <v/>
      </c>
      <c r="V158">
        <f>IFERROR(IF(C158="-","",IF(ISBLANK(B158),"",IF(OR(ISNUMBER(FIND("Growth",B158)),ISNUMBER(FIND("Margin",B158))),"",(J158-T158)/U158))),"")</f>
        <v/>
      </c>
      <c r="W158">
        <f>IFERROR(IF(OR(D158="-",ISBLANK(D158)),"",(K158-T158)/U158),"")</f>
        <v/>
      </c>
      <c r="X158">
        <f>IFERROR(IF(OR(E158="-",ISBLANK(E158)),"",(L158-T158)/U158),"")</f>
        <v/>
      </c>
      <c r="Y158">
        <f>IFERROR(IF(OR(F158="-",ISBLANK(F158)),"",(M158-T158)/U158),"")</f>
        <v/>
      </c>
      <c r="Z158">
        <f>IFERROR(IF(OR(G158="-",ISBLANK(G158)),"",(N158-T158)/U158),"")</f>
        <v/>
      </c>
      <c r="AA158">
        <f>IF(MAX(MAX(V158:Z158),ABS(MIN(V158:Z158)))=ABS(MIN(V158:Z158)),MIN(V158:Z158),MAX(V158:Z158))</f>
        <v/>
      </c>
      <c r="AB158">
        <f>IFERROR(V144+MATCH(AA158,V158:Z158,0)-1,"")</f>
        <v/>
      </c>
      <c r="AC158">
        <f>IF(AB158&lt;&gt;"",IF(S158=AB158,"Low",IF(AB158=Q158,"High","")),"")</f>
        <v/>
      </c>
      <c r="AE158">
        <f>IF(ISNUMBER(MATCH("N/A",J158:N158,0)),"",IFERROR((5 * SUMPRODUCT(J144:N144,J158:N158) - PRODUCT(SUM(J144:N144),SUM(J158:N158))) / ((5 * SUM((J144^2)+(K144^2)+(L144^2)+(M144^2)+(N144^2))) - SUM(J144:N144)^2),""))</f>
        <v/>
      </c>
      <c r="AF158">
        <f>IFERROR(CORREL(J144:N144,J158:N158),"")</f>
        <v/>
      </c>
      <c r="AZ158">
        <f>IF(Q158=S158,0,1)</f>
        <v/>
      </c>
      <c r="BA158">
        <f>IF(AZ158=1,IF(Q158="","",IF(Q158=N144,"Yes","No")),"")</f>
        <v/>
      </c>
      <c r="BB158">
        <f>IF(BA158="Yes",P158,"")</f>
        <v/>
      </c>
      <c r="BC158">
        <f>IF(AZ158=1,IF(S158="","",IF(S158=N144,"Yes","No")),"")</f>
        <v/>
      </c>
      <c r="BD158">
        <f>IF(BC158="Yes",R158,"")</f>
        <v/>
      </c>
      <c r="BE158">
        <f>IFERROR(IF(SIGN(AE158)=1,"Increasing",IF(SIGN(AE158)=-1,"Decreasing","")),"")</f>
        <v/>
      </c>
      <c r="BF158">
        <f>IF(OR(AND(BE158="Increasing",BA158="Yes"),AND(BE158="Decreasing",BC158="Yes")),"Yes","No")</f>
        <v/>
      </c>
      <c r="BG158">
        <f>IF(I158="pos_trend","Yes","No")</f>
        <v/>
      </c>
      <c r="BH158">
        <f>IF(AF158&lt;&gt;"",IF(ABS(AF158)&gt;0.8,"Yes","No"),"")</f>
        <v/>
      </c>
    </row>
    <row r="159" spans="1:60">
      <c r="I159">
        <f>IF(AND(K159&gt; J159, L159&gt; K159, M159&gt; L159, N159&gt; M159), "pos_trend", IF(AND(K159&lt; J159, L159&lt; K159, M159&lt; L159, N159&lt; M159), "neg_trend", "N/A"))</f>
        <v/>
      </c>
      <c r="J159">
        <f>IFERROR(IF(TRIM(C159)="-", "N/A", IF(RIGHT(C159,1)=")",IF(RIGHT(C159,2)="T)",-1000000000000*VALUE(MID(C159,2,LEN(C159)-3)),IF(RIGHT(C159,2)="M)",-1000000*VALUE(MID(C159,2,LEN(C159)-3)),IF(RIGHT(C159,2)="B)",-1000000000*VALUE(MID(C159,2,LEN(C159)-3)),IF(RIGHT(C159,2)="k)",-1000*VALUE(MID(C159,2,LEN(C159)-3)),VALUE(SUBSTITUTE(C159,",","")))))),IF(RIGHT(C159,1)="T",1000000000000*VALUE(LEFT(C159,LEN(C159)-1)),IF(RIGHT(C159,1)="M",1000000*VALUE(LEFT(C159,LEN(C159)-1)),IF(RIGHT(C159,1)="B",1000000000*VALUE(LEFT(C159,LEN(C159)-1)),IF(RIGHT(C159,1)="%",0.01*VALUE(LEFT(C159,LEN(C159)-1)),IF(RIGHT(C159,1)="k",1000*VALUE(LEFT(C159,LEN(C159)-1)),VALUE(SUBSTITUTE(C159,",",""))))))))),"N/A")</f>
        <v/>
      </c>
      <c r="K159">
        <f>IFERROR(IF(TRIM(D159)="-", "N/A", IF(RIGHT(D159,1)=")",IF(RIGHT(D159,2)="T)",-1000000000000*VALUE(MID(D159,2,LEN(D159)-3)),IF(RIGHT(D159,2)="M)",-1000000*VALUE(MID(D159,2,LEN(D159)-3)),IF(RIGHT(D159,2)="B)",-1000000000*VALUE(MID(D159,2,LEN(D159)-3)),IF(RIGHT(D159,2)="k)",-1000*VALUE(MID(D159,2,LEN(D159)-3)),VALUE(SUBSTITUTE(D159,",","")))))),IF(RIGHT(D159,1)="T",1000000000000*VALUE(LEFT(D159,LEN(D159)-1)),IF(RIGHT(D159,1)="M",1000000*VALUE(LEFT(D159,LEN(D159)-1)),IF(RIGHT(D159,1)="B",1000000000*VALUE(LEFT(D159,LEN(D159)-1)),IF(RIGHT(D159,1)="%",0.01*VALUE(LEFT(D159,LEN(D159)-1)),IF(RIGHT(D159,1)="k",1000*VALUE(LEFT(D159,LEN(D159)-1)),VALUE(SUBSTITUTE(D159,",",""))))))))),"N/A")</f>
        <v/>
      </c>
      <c r="L159">
        <f>IFERROR(IF(TRIM(E159)="-", "N/A", IF(RIGHT(E159,1)=")",IF(RIGHT(E159,2)="T)",-1000000000000*VALUE(MID(E159,2,LEN(E159)-3)),IF(RIGHT(E159,2)="M)",-1000000*VALUE(MID(E159,2,LEN(E159)-3)),IF(RIGHT(E159,2)="B)",-1000000000*VALUE(MID(E159,2,LEN(E159)-3)),IF(RIGHT(E159,2)="k)",-1000*VALUE(MID(E159,2,LEN(E159)-3)),VALUE(SUBSTITUTE(E159,",","")))))),IF(RIGHT(E159,1)="T",1000000000000*VALUE(LEFT(E159,LEN(E159)-1)),IF(RIGHT(E159,1)="M",1000000*VALUE(LEFT(E159,LEN(E159)-1)),IF(RIGHT(E159,1)="B",1000000000*VALUE(LEFT(E159,LEN(E159)-1)),IF(RIGHT(E159,1)="%",0.01*VALUE(LEFT(E159,LEN(E159)-1)),IF(RIGHT(E159,1)="k",1000*VALUE(LEFT(E159,LEN(E159)-1)),VALUE(SUBSTITUTE(E159,",",""))))))))),"N/A")</f>
        <v/>
      </c>
      <c r="M159">
        <f>IFERROR(IF(TRIM(F159)="-", "N/A", IF(RIGHT(F159,1)=")",IF(RIGHT(F159,2)="T)",-1000000000000*VALUE(MID(F159,2,LEN(F159)-3)),IF(RIGHT(F159,2)="M)",-1000000*VALUE(MID(F159,2,LEN(F159)-3)),IF(RIGHT(F159,2)="B)",-1000000000*VALUE(MID(F159,2,LEN(F159)-3)),IF(RIGHT(F159,2)="k)",-1000*VALUE(MID(F159,2,LEN(F159)-3)),VALUE(SUBSTITUTE(F159,",","")))))),IF(RIGHT(F159,1)="T",1000000000000*VALUE(LEFT(F159,LEN(F159)-1)),IF(RIGHT(F159,1)="M",1000000*VALUE(LEFT(F159,LEN(F159)-1)),IF(RIGHT(F159,1)="B",1000000000*VALUE(LEFT(F159,LEN(F159)-1)),IF(RIGHT(F159,1)="%",0.01*VALUE(LEFT(F159,LEN(F159)-1)),IF(RIGHT(F159,1)="k",1000*VALUE(LEFT(F159,LEN(F159)-1)),VALUE(SUBSTITUTE(F159,",",""))))))))),"N/A")</f>
        <v/>
      </c>
      <c r="N159">
        <f>IFERROR(IF(TRIM(G159)="-", "N/A", IF(RIGHT(G159,1)=")",IF(RIGHT(G159,2)="T)",-1000000000000*VALUE(MID(G159,2,LEN(G159)-3)),IF(RIGHT(G159,2)="M)",-1000000*VALUE(MID(G159,2,LEN(G159)-3)),IF(RIGHT(G159,2)="B)",-1000000000*VALUE(MID(G159,2,LEN(G159)-3)),IF(RIGHT(G159,2)="k)",-1000*VALUE(MID(G159,2,LEN(G159)-3)),VALUE(SUBSTITUTE(G159,",","")))))),IF(RIGHT(G159,1)="T",1000000000000*VALUE(LEFT(G159,LEN(G159)-1)),IF(RIGHT(G159,1)="M",1000000*VALUE(LEFT(G159,LEN(G159)-1)),IF(RIGHT(G159,1)="B",1000000000*VALUE(LEFT(G159,LEN(G159)-1)),IF(RIGHT(G159,1)="%",0.01*VALUE(LEFT(G159,LEN(G159)-1)),IF(RIGHT(G159,1)="k",1000*VALUE(LEFT(G159,LEN(G159)-1)),VALUE(SUBSTITUTE(G159,",",""))))))))),"N/A")</f>
        <v/>
      </c>
      <c r="P159">
        <f>MAX(J159:N159)</f>
        <v/>
      </c>
      <c r="Q159">
        <f>IFERROR(J144+MATCH(P159,J159:N159,0)-1,"")</f>
        <v/>
      </c>
      <c r="R159">
        <f>IF(Q159="","",MIN(J159:N159))</f>
        <v/>
      </c>
      <c r="S159">
        <f>IFERROR(J144+MATCH(R159,J159:N159,0)-1,"")</f>
        <v/>
      </c>
      <c r="T159">
        <f>IFERROR(AVERAGE(J159:N159),"")</f>
        <v/>
      </c>
      <c r="U159">
        <f>IFERROR(STDEV(J159:N159),"")</f>
        <v/>
      </c>
      <c r="V159">
        <f>IFERROR(IF(C159="-","",IF(ISBLANK(B159),"",IF(OR(ISNUMBER(FIND("Growth",B159)),ISNUMBER(FIND("Margin",B159))),"",(J159-T159)/U159))),"")</f>
        <v/>
      </c>
      <c r="W159">
        <f>IFERROR(IF(OR(D159="-",ISBLANK(D159)),"",(K159-T159)/U159),"")</f>
        <v/>
      </c>
      <c r="X159">
        <f>IFERROR(IF(OR(E159="-",ISBLANK(E159)),"",(L159-T159)/U159),"")</f>
        <v/>
      </c>
      <c r="Y159">
        <f>IFERROR(IF(OR(F159="-",ISBLANK(F159)),"",(M159-T159)/U159),"")</f>
        <v/>
      </c>
      <c r="Z159">
        <f>IFERROR(IF(OR(G159="-",ISBLANK(G159)),"",(N159-T159)/U159),"")</f>
        <v/>
      </c>
      <c r="AA159">
        <f>IF(MAX(MAX(V159:Z159),ABS(MIN(V159:Z159)))=ABS(MIN(V159:Z159)),MIN(V159:Z159),MAX(V159:Z159))</f>
        <v/>
      </c>
      <c r="AB159">
        <f>IFERROR(V144+MATCH(AA159,V159:Z159,0)-1,"")</f>
        <v/>
      </c>
      <c r="AC159">
        <f>IF(AB159&lt;&gt;"",IF(S159=AB159,"Low",IF(AB159=Q159,"High","")),"")</f>
        <v/>
      </c>
      <c r="AE159">
        <f>IF(ISNUMBER(MATCH("N/A",J159:N159,0)),"",IFERROR((5 * SUMPRODUCT(J144:N144,J159:N159) - PRODUCT(SUM(J144:N144),SUM(J159:N159))) / ((5 * SUM((J144^2)+(K144^2)+(L144^2)+(M144^2)+(N144^2))) - SUM(J144:N144)^2),""))</f>
        <v/>
      </c>
      <c r="AF159">
        <f>IFERROR(CORREL(J144:N144,J159:N159),"")</f>
        <v/>
      </c>
      <c r="AZ159">
        <f>IF(Q159=S159,0,1)</f>
        <v/>
      </c>
      <c r="BA159">
        <f>IF(AZ159=1,IF(Q159="","",IF(Q159=N144,"Yes","No")),"")</f>
        <v/>
      </c>
      <c r="BB159">
        <f>IF(BA159="Yes",P159,"")</f>
        <v/>
      </c>
      <c r="BC159">
        <f>IF(AZ159=1,IF(S159="","",IF(S159=N144,"Yes","No")),"")</f>
        <v/>
      </c>
      <c r="BD159">
        <f>IF(BC159="Yes",R159,"")</f>
        <v/>
      </c>
      <c r="BE159">
        <f>IFERROR(IF(SIGN(AE159)=1,"Increasing",IF(SIGN(AE159)=-1,"Decreasing","")),"")</f>
        <v/>
      </c>
      <c r="BF159">
        <f>IF(OR(AND(BE159="Increasing",BA159="Yes"),AND(BE159="Decreasing",BC159="Yes")),"Yes","No")</f>
        <v/>
      </c>
      <c r="BG159">
        <f>IF(I159="pos_trend","Yes","No")</f>
        <v/>
      </c>
      <c r="BH159">
        <f>IF(AF159&lt;&gt;"",IF(ABS(AF159)&gt;0.8,"Yes","No"),"")</f>
        <v/>
      </c>
    </row>
    <row r="160" spans="1:60">
      <c s="1" r="B160" t="s">
        <v>316</v>
      </c>
      <c s="1" r="C160" t="s">
        <v>252</v>
      </c>
      <c s="1" r="D160" t="s">
        <v>253</v>
      </c>
      <c s="1" r="E160" t="s">
        <v>254</v>
      </c>
      <c s="1" r="F160" t="s">
        <v>255</v>
      </c>
      <c s="1" r="G160" t="s">
        <v>256</v>
      </c>
      <c s="1" r="H160" t="s">
        <v>257</v>
      </c>
      <c r="I160">
        <f>IF(AND(K160&gt; J160, L160&gt; K160, M160&gt; L160, N160&gt; M160), "pos_trend", IF(AND(K160&lt; J160, L160&lt; K160, M160&lt; L160, N160&lt; M160), "neg_trend", "N/A"))</f>
        <v/>
      </c>
      <c r="J160">
        <f>IFERROR(IF(TRIM(C160)="-", "N/A", IF(RIGHT(C160,1)=")",IF(RIGHT(C160,2)="T)",-1000000000000*VALUE(MID(C160,2,LEN(C160)-3)),IF(RIGHT(C160,2)="M)",-1000000*VALUE(MID(C160,2,LEN(C160)-3)),IF(RIGHT(C160,2)="B)",-1000000000*VALUE(MID(C160,2,LEN(C160)-3)),IF(RIGHT(C160,2)="k)",-1000*VALUE(MID(C160,2,LEN(C160)-3)),VALUE(SUBSTITUTE(C160,",","")))))),IF(RIGHT(C160,1)="T",1000000000000*VALUE(LEFT(C160,LEN(C160)-1)),IF(RIGHT(C160,1)="M",1000000*VALUE(LEFT(C160,LEN(C160)-1)),IF(RIGHT(C160,1)="B",1000000000*VALUE(LEFT(C160,LEN(C160)-1)),IF(RIGHT(C160,1)="%",0.01*VALUE(LEFT(C160,LEN(C160)-1)),IF(RIGHT(C160,1)="k",1000*VALUE(LEFT(C160,LEN(C160)-1)),VALUE(SUBSTITUTE(C160,",",""))))))))),"N/A")</f>
        <v/>
      </c>
      <c r="K160">
        <f>IFERROR(IF(TRIM(D160)="-", "N/A", IF(RIGHT(D160,1)=")",IF(RIGHT(D160,2)="T)",-1000000000000*VALUE(MID(D160,2,LEN(D160)-3)),IF(RIGHT(D160,2)="M)",-1000000*VALUE(MID(D160,2,LEN(D160)-3)),IF(RIGHT(D160,2)="B)",-1000000000*VALUE(MID(D160,2,LEN(D160)-3)),IF(RIGHT(D160,2)="k)",-1000*VALUE(MID(D160,2,LEN(D160)-3)),VALUE(SUBSTITUTE(D160,",","")))))),IF(RIGHT(D160,1)="T",1000000000000*VALUE(LEFT(D160,LEN(D160)-1)),IF(RIGHT(D160,1)="M",1000000*VALUE(LEFT(D160,LEN(D160)-1)),IF(RIGHT(D160,1)="B",1000000000*VALUE(LEFT(D160,LEN(D160)-1)),IF(RIGHT(D160,1)="%",0.01*VALUE(LEFT(D160,LEN(D160)-1)),IF(RIGHT(D160,1)="k",1000*VALUE(LEFT(D160,LEN(D160)-1)),VALUE(SUBSTITUTE(D160,",",""))))))))),"N/A")</f>
        <v/>
      </c>
      <c r="L160">
        <f>IFERROR(IF(TRIM(E160)="-", "N/A", IF(RIGHT(E160,1)=")",IF(RIGHT(E160,2)="T)",-1000000000000*VALUE(MID(E160,2,LEN(E160)-3)),IF(RIGHT(E160,2)="M)",-1000000*VALUE(MID(E160,2,LEN(E160)-3)),IF(RIGHT(E160,2)="B)",-1000000000*VALUE(MID(E160,2,LEN(E160)-3)),IF(RIGHT(E160,2)="k)",-1000*VALUE(MID(E160,2,LEN(E160)-3)),VALUE(SUBSTITUTE(E160,",","")))))),IF(RIGHT(E160,1)="T",1000000000000*VALUE(LEFT(E160,LEN(E160)-1)),IF(RIGHT(E160,1)="M",1000000*VALUE(LEFT(E160,LEN(E160)-1)),IF(RIGHT(E160,1)="B",1000000000*VALUE(LEFT(E160,LEN(E160)-1)),IF(RIGHT(E160,1)="%",0.01*VALUE(LEFT(E160,LEN(E160)-1)),IF(RIGHT(E160,1)="k",1000*VALUE(LEFT(E160,LEN(E160)-1)),VALUE(SUBSTITUTE(E160,",",""))))))))),"N/A")</f>
        <v/>
      </c>
      <c r="M160">
        <f>IFERROR(IF(TRIM(F160)="-", "N/A", IF(RIGHT(F160,1)=")",IF(RIGHT(F160,2)="T)",-1000000000000*VALUE(MID(F160,2,LEN(F160)-3)),IF(RIGHT(F160,2)="M)",-1000000*VALUE(MID(F160,2,LEN(F160)-3)),IF(RIGHT(F160,2)="B)",-1000000000*VALUE(MID(F160,2,LEN(F160)-3)),IF(RIGHT(F160,2)="k)",-1000*VALUE(MID(F160,2,LEN(F160)-3)),VALUE(SUBSTITUTE(F160,",","")))))),IF(RIGHT(F160,1)="T",1000000000000*VALUE(LEFT(F160,LEN(F160)-1)),IF(RIGHT(F160,1)="M",1000000*VALUE(LEFT(F160,LEN(F160)-1)),IF(RIGHT(F160,1)="B",1000000000*VALUE(LEFT(F160,LEN(F160)-1)),IF(RIGHT(F160,1)="%",0.01*VALUE(LEFT(F160,LEN(F160)-1)),IF(RIGHT(F160,1)="k",1000*VALUE(LEFT(F160,LEN(F160)-1)),VALUE(SUBSTITUTE(F160,",",""))))))))),"N/A")</f>
        <v/>
      </c>
      <c r="N160">
        <f>IFERROR(IF(TRIM(G160)="-", "N/A", IF(RIGHT(G160,1)=")",IF(RIGHT(G160,2)="T)",-1000000000000*VALUE(MID(G160,2,LEN(G160)-3)),IF(RIGHT(G160,2)="M)",-1000000*VALUE(MID(G160,2,LEN(G160)-3)),IF(RIGHT(G160,2)="B)",-1000000000*VALUE(MID(G160,2,LEN(G160)-3)),IF(RIGHT(G160,2)="k)",-1000*VALUE(MID(G160,2,LEN(G160)-3)),VALUE(SUBSTITUTE(G160,",","")))))),IF(RIGHT(G160,1)="T",1000000000000*VALUE(LEFT(G160,LEN(G160)-1)),IF(RIGHT(G160,1)="M",1000000*VALUE(LEFT(G160,LEN(G160)-1)),IF(RIGHT(G160,1)="B",1000000000*VALUE(LEFT(G160,LEN(G160)-1)),IF(RIGHT(G160,1)="%",0.01*VALUE(LEFT(G160,LEN(G160)-1)),IF(RIGHT(G160,1)="k",1000*VALUE(LEFT(G160,LEN(G160)-1)),VALUE(SUBSTITUTE(G160,",",""))))))))),"N/A")</f>
        <v/>
      </c>
      <c r="P160">
        <f>MAX(J160:N160)</f>
        <v/>
      </c>
      <c r="Q160">
        <f>IFERROR(J144+MATCH(P160,J160:N160,0)-1,"")</f>
        <v/>
      </c>
      <c r="R160">
        <f>IF(Q160="","",MIN(J160:N160))</f>
        <v/>
      </c>
      <c r="S160">
        <f>IFERROR(J144+MATCH(R160,J160:N160,0)-1,"")</f>
        <v/>
      </c>
      <c r="T160">
        <f>IFERROR(AVERAGE(J160:N160),"")</f>
        <v/>
      </c>
      <c r="U160">
        <f>IFERROR(STDEV(J160:N160),"")</f>
        <v/>
      </c>
      <c r="V160">
        <f>IFERROR(IF(C160="-","",IF(ISBLANK(B160),"",IF(OR(ISNUMBER(FIND("Growth",B160)),ISNUMBER(FIND("Margin",B160))),"",(J160-T160)/U160))),"")</f>
        <v/>
      </c>
      <c r="W160">
        <f>IFERROR(IF(OR(D160="-",ISBLANK(D160)),"",(K160-T160)/U160),"")</f>
        <v/>
      </c>
      <c r="X160">
        <f>IFERROR(IF(OR(E160="-",ISBLANK(E160)),"",(L160-T160)/U160),"")</f>
        <v/>
      </c>
      <c r="Y160">
        <f>IFERROR(IF(OR(F160="-",ISBLANK(F160)),"",(M160-T160)/U160),"")</f>
        <v/>
      </c>
      <c r="Z160">
        <f>IFERROR(IF(OR(G160="-",ISBLANK(G160)),"",(N160-T160)/U160),"")</f>
        <v/>
      </c>
      <c r="AA160">
        <f>IF(MAX(MAX(V160:Z160),ABS(MIN(V160:Z160)))=ABS(MIN(V160:Z160)),MIN(V160:Z160),MAX(V160:Z160))</f>
        <v/>
      </c>
      <c r="AB160">
        <f>IFERROR(V144+MATCH(AA160,V160:Z160,0)-1,"")</f>
        <v/>
      </c>
      <c r="AC160">
        <f>IF(AB160&lt;&gt;"",IF(S160=AB160,"Low",IF(AB160=Q160,"High","")),"")</f>
        <v/>
      </c>
      <c r="AE160">
        <f>IF(ISNUMBER(MATCH("N/A",J160:N160,0)),"",IFERROR((5 * SUMPRODUCT(J144:N144,J160:N160) - PRODUCT(SUM(J144:N144),SUM(J160:N160))) / ((5 * SUM((J144^2)+(K144^2)+(L144^2)+(M144^2)+(N144^2))) - SUM(J144:N144)^2),""))</f>
        <v/>
      </c>
      <c r="AF160">
        <f>IFERROR(CORREL(J144:N144,J160:N160),"")</f>
        <v/>
      </c>
      <c r="AZ160">
        <f>IF(Q160=S160,0,1)</f>
        <v/>
      </c>
      <c r="BA160">
        <f>IF(AZ160=1,IF(Q160="","",IF(Q160=N144,"Yes","No")),"")</f>
        <v/>
      </c>
      <c r="BB160">
        <f>IF(BA160="Yes",P160,"")</f>
        <v/>
      </c>
      <c r="BC160">
        <f>IF(AZ160=1,IF(S160="","",IF(S160=N144,"Yes","No")),"")</f>
        <v/>
      </c>
      <c r="BD160">
        <f>IF(BC160="Yes",R160,"")</f>
        <v/>
      </c>
      <c r="BE160">
        <f>IFERROR(IF(SIGN(AE160)=1,"Increasing",IF(SIGN(AE160)=-1,"Decreasing","")),"")</f>
        <v/>
      </c>
      <c r="BF160">
        <f>IF(OR(AND(BE160="Increasing",BA160="Yes"),AND(BE160="Decreasing",BC160="Yes")),"Yes","No")</f>
        <v/>
      </c>
      <c r="BG160">
        <f>IF(I160="pos_trend","Yes","No")</f>
        <v/>
      </c>
      <c r="BH160">
        <f>IF(AF160&lt;&gt;"",IF(ABS(AF160)&gt;0.8,"Yes","No"),"")</f>
        <v/>
      </c>
    </row>
    <row r="161" spans="1:60">
      <c s="1" r="A161" t="n">
        <v>0</v>
      </c>
      <c r="B161" t="s">
        <v>3321</v>
      </c>
      <c r="C161" t="s">
        <v>3322</v>
      </c>
      <c r="D161" t="s">
        <v>3323</v>
      </c>
      <c r="E161" t="s">
        <v>3324</v>
      </c>
      <c r="F161" t="s">
        <v>3325</v>
      </c>
      <c r="G161" t="s">
        <v>3326</v>
      </c>
      <c r="H161" t="s"/>
      <c r="I161">
        <f>IF(AND(K161&gt; J161, L161&gt; K161, M161&gt; L161, N161&gt; M161), "pos_trend", IF(AND(K161&lt; J161, L161&lt; K161, M161&lt; L161, N161&lt; M161), "neg_trend", "N/A"))</f>
        <v/>
      </c>
      <c r="J161">
        <f>IFERROR(IF(TRIM(C161)="-", "N/A", IF(RIGHT(C161,1)=")",IF(RIGHT(C161,2)="T)",-1000000000000*VALUE(MID(C161,2,LEN(C161)-3)),IF(RIGHT(C161,2)="M)",-1000000*VALUE(MID(C161,2,LEN(C161)-3)),IF(RIGHT(C161,2)="B)",-1000000000*VALUE(MID(C161,2,LEN(C161)-3)),IF(RIGHT(C161,2)="k)",-1000*VALUE(MID(C161,2,LEN(C161)-3)),VALUE(SUBSTITUTE(C161,",","")))))),IF(RIGHT(C161,1)="T",1000000000000*VALUE(LEFT(C161,LEN(C161)-1)),IF(RIGHT(C161,1)="M",1000000*VALUE(LEFT(C161,LEN(C161)-1)),IF(RIGHT(C161,1)="B",1000000000*VALUE(LEFT(C161,LEN(C161)-1)),IF(RIGHT(C161,1)="%",0.01*VALUE(LEFT(C161,LEN(C161)-1)),IF(RIGHT(C161,1)="k",1000*VALUE(LEFT(C161,LEN(C161)-1)),VALUE(SUBSTITUTE(C161,",",""))))))))),"N/A")</f>
        <v/>
      </c>
      <c r="K161">
        <f>IFERROR(IF(TRIM(D161)="-", "N/A", IF(RIGHT(D161,1)=")",IF(RIGHT(D161,2)="T)",-1000000000000*VALUE(MID(D161,2,LEN(D161)-3)),IF(RIGHT(D161,2)="M)",-1000000*VALUE(MID(D161,2,LEN(D161)-3)),IF(RIGHT(D161,2)="B)",-1000000000*VALUE(MID(D161,2,LEN(D161)-3)),IF(RIGHT(D161,2)="k)",-1000*VALUE(MID(D161,2,LEN(D161)-3)),VALUE(SUBSTITUTE(D161,",","")))))),IF(RIGHT(D161,1)="T",1000000000000*VALUE(LEFT(D161,LEN(D161)-1)),IF(RIGHT(D161,1)="M",1000000*VALUE(LEFT(D161,LEN(D161)-1)),IF(RIGHT(D161,1)="B",1000000000*VALUE(LEFT(D161,LEN(D161)-1)),IF(RIGHT(D161,1)="%",0.01*VALUE(LEFT(D161,LEN(D161)-1)),IF(RIGHT(D161,1)="k",1000*VALUE(LEFT(D161,LEN(D161)-1)),VALUE(SUBSTITUTE(D161,",",""))))))))),"N/A")</f>
        <v/>
      </c>
      <c r="L161">
        <f>IFERROR(IF(TRIM(E161)="-", "N/A", IF(RIGHT(E161,1)=")",IF(RIGHT(E161,2)="T)",-1000000000000*VALUE(MID(E161,2,LEN(E161)-3)),IF(RIGHT(E161,2)="M)",-1000000*VALUE(MID(E161,2,LEN(E161)-3)),IF(RIGHT(E161,2)="B)",-1000000000*VALUE(MID(E161,2,LEN(E161)-3)),IF(RIGHT(E161,2)="k)",-1000*VALUE(MID(E161,2,LEN(E161)-3)),VALUE(SUBSTITUTE(E161,",","")))))),IF(RIGHT(E161,1)="T",1000000000000*VALUE(LEFT(E161,LEN(E161)-1)),IF(RIGHT(E161,1)="M",1000000*VALUE(LEFT(E161,LEN(E161)-1)),IF(RIGHT(E161,1)="B",1000000000*VALUE(LEFT(E161,LEN(E161)-1)),IF(RIGHT(E161,1)="%",0.01*VALUE(LEFT(E161,LEN(E161)-1)),IF(RIGHT(E161,1)="k",1000*VALUE(LEFT(E161,LEN(E161)-1)),VALUE(SUBSTITUTE(E161,",",""))))))))),"N/A")</f>
        <v/>
      </c>
      <c r="M161">
        <f>IFERROR(IF(TRIM(F161)="-", "N/A", IF(RIGHT(F161,1)=")",IF(RIGHT(F161,2)="T)",-1000000000000*VALUE(MID(F161,2,LEN(F161)-3)),IF(RIGHT(F161,2)="M)",-1000000*VALUE(MID(F161,2,LEN(F161)-3)),IF(RIGHT(F161,2)="B)",-1000000000*VALUE(MID(F161,2,LEN(F161)-3)),IF(RIGHT(F161,2)="k)",-1000*VALUE(MID(F161,2,LEN(F161)-3)),VALUE(SUBSTITUTE(F161,",","")))))),IF(RIGHT(F161,1)="T",1000000000000*VALUE(LEFT(F161,LEN(F161)-1)),IF(RIGHT(F161,1)="M",1000000*VALUE(LEFT(F161,LEN(F161)-1)),IF(RIGHT(F161,1)="B",1000000000*VALUE(LEFT(F161,LEN(F161)-1)),IF(RIGHT(F161,1)="%",0.01*VALUE(LEFT(F161,LEN(F161)-1)),IF(RIGHT(F161,1)="k",1000*VALUE(LEFT(F161,LEN(F161)-1)),VALUE(SUBSTITUTE(F161,",",""))))))))),"N/A")</f>
        <v/>
      </c>
      <c r="N161">
        <f>IFERROR(IF(TRIM(G161)="-", "N/A", IF(RIGHT(G161,1)=")",IF(RIGHT(G161,2)="T)",-1000000000000*VALUE(MID(G161,2,LEN(G161)-3)),IF(RIGHT(G161,2)="M)",-1000000*VALUE(MID(G161,2,LEN(G161)-3)),IF(RIGHT(G161,2)="B)",-1000000000*VALUE(MID(G161,2,LEN(G161)-3)),IF(RIGHT(G161,2)="k)",-1000*VALUE(MID(G161,2,LEN(G161)-3)),VALUE(SUBSTITUTE(G161,",","")))))),IF(RIGHT(G161,1)="T",1000000000000*VALUE(LEFT(G161,LEN(G161)-1)),IF(RIGHT(G161,1)="M",1000000*VALUE(LEFT(G161,LEN(G161)-1)),IF(RIGHT(G161,1)="B",1000000000*VALUE(LEFT(G161,LEN(G161)-1)),IF(RIGHT(G161,1)="%",0.01*VALUE(LEFT(G161,LEN(G161)-1)),IF(RIGHT(G161,1)="k",1000*VALUE(LEFT(G161,LEN(G161)-1)),VALUE(SUBSTITUTE(G161,",",""))))))))),"N/A")</f>
        <v/>
      </c>
      <c r="P161">
        <f>MAX(J161:N161)</f>
        <v/>
      </c>
      <c r="Q161">
        <f>IFERROR(J144+MATCH(P161,J161:N161,0)-1,"")</f>
        <v/>
      </c>
      <c r="R161">
        <f>IF(Q161="","",MIN(J161:N161))</f>
        <v/>
      </c>
      <c r="S161">
        <f>IFERROR(J144+MATCH(R161,J161:N161,0)-1,"")</f>
        <v/>
      </c>
      <c r="T161">
        <f>IFERROR(AVERAGE(J161:N161),"")</f>
        <v/>
      </c>
      <c r="U161">
        <f>IFERROR(STDEV(J161:N161),"")</f>
        <v/>
      </c>
      <c r="V161">
        <f>IFERROR(IF(C161="-","",IF(ISBLANK(B161),"",IF(OR(ISNUMBER(FIND("Growth",B161)),ISNUMBER(FIND("Margin",B161))),"",(J161-T161)/U161))),"")</f>
        <v/>
      </c>
      <c r="W161">
        <f>IFERROR(IF(OR(D161="-",ISBLANK(D161)),"",(K161-T161)/U161),"")</f>
        <v/>
      </c>
      <c r="X161">
        <f>IFERROR(IF(OR(E161="-",ISBLANK(E161)),"",(L161-T161)/U161),"")</f>
        <v/>
      </c>
      <c r="Y161">
        <f>IFERROR(IF(OR(F161="-",ISBLANK(F161)),"",(M161-T161)/U161),"")</f>
        <v/>
      </c>
      <c r="Z161">
        <f>IFERROR(IF(OR(G161="-",ISBLANK(G161)),"",(N161-T161)/U161),"")</f>
        <v/>
      </c>
      <c r="AA161">
        <f>IF(MAX(MAX(V161:Z161),ABS(MIN(V161:Z161)))=ABS(MIN(V161:Z161)),MIN(V161:Z161),MAX(V161:Z161))</f>
        <v/>
      </c>
      <c r="AB161">
        <f>IFERROR(V144+MATCH(AA161,V161:Z161,0)-1,"")</f>
        <v/>
      </c>
      <c r="AC161">
        <f>IF(AB161&lt;&gt;"",IF(S161=AB161,"Low",IF(AB161=Q161,"High","")),"")</f>
        <v/>
      </c>
      <c r="AE161">
        <f>IF(ISNUMBER(MATCH("N/A",J161:N161,0)),"",IFERROR((5 * SUMPRODUCT(J144:N144,J161:N161) - PRODUCT(SUM(J144:N144),SUM(J161:N161))) / ((5 * SUM((J144^2)+(K144^2)+(L144^2)+(M144^2)+(N144^2))) - SUM(J144:N144)^2),""))</f>
        <v/>
      </c>
      <c r="AF161">
        <f>IFERROR(CORREL(J144:N144,J161:N161),"")</f>
        <v/>
      </c>
      <c r="AZ161">
        <f>IF(Q161=S161,0,1)</f>
        <v/>
      </c>
      <c r="BA161">
        <f>IF(AZ161=1,IF(Q161="","",IF(Q161=N144,"Yes","No")),"")</f>
        <v/>
      </c>
      <c r="BB161">
        <f>IF(BA161="Yes",P161,"")</f>
        <v/>
      </c>
      <c r="BC161">
        <f>IF(AZ161=1,IF(S161="","",IF(S161=N144,"Yes","No")),"")</f>
        <v/>
      </c>
      <c r="BD161">
        <f>IF(BC161="Yes",R161,"")</f>
        <v/>
      </c>
      <c r="BE161">
        <f>IFERROR(IF(SIGN(AE161)=1,"Increasing",IF(SIGN(AE161)=-1,"Decreasing","")),"")</f>
        <v/>
      </c>
      <c r="BF161">
        <f>IF(OR(AND(BE161="Increasing",BA161="Yes"),AND(BE161="Decreasing",BC161="Yes")),"Yes","No")</f>
        <v/>
      </c>
      <c r="BG161">
        <f>IF(I161="pos_trend","Yes","No")</f>
        <v/>
      </c>
      <c r="BH161">
        <f>IF(AF161&lt;&gt;"",IF(ABS(AF161)&gt;0.8,"Yes","No"),"")</f>
        <v/>
      </c>
    </row>
    <row r="162" spans="1:60">
      <c s="1" r="A162" t="n">
        <v>1</v>
      </c>
      <c r="B162" t="s">
        <v>3327</v>
      </c>
      <c r="C162" t="s">
        <v>264</v>
      </c>
      <c r="D162" t="s">
        <v>3328</v>
      </c>
      <c r="E162" t="s">
        <v>3329</v>
      </c>
      <c r="F162" t="s">
        <v>3330</v>
      </c>
      <c r="G162" t="s">
        <v>3331</v>
      </c>
      <c r="H162" t="s"/>
      <c r="I162">
        <f>IF(AND(K162&gt; J162, L162&gt; K162, M162&gt; L162, N162&gt; M162), "pos_trend", IF(AND(K162&lt; J162, L162&lt; K162, M162&lt; L162, N162&lt; M162), "neg_trend", "N/A"))</f>
        <v/>
      </c>
      <c r="J162">
        <f>IFERROR(IF(TRIM(C162)="-", "N/A", IF(RIGHT(C162,1)=")",IF(RIGHT(C162,2)="T)",-1000000000000*VALUE(MID(C162,2,LEN(C162)-3)),IF(RIGHT(C162,2)="M)",-1000000*VALUE(MID(C162,2,LEN(C162)-3)),IF(RIGHT(C162,2)="B)",-1000000000*VALUE(MID(C162,2,LEN(C162)-3)),IF(RIGHT(C162,2)="k)",-1000*VALUE(MID(C162,2,LEN(C162)-3)),VALUE(SUBSTITUTE(C162,",","")))))),IF(RIGHT(C162,1)="T",1000000000000*VALUE(LEFT(C162,LEN(C162)-1)),IF(RIGHT(C162,1)="M",1000000*VALUE(LEFT(C162,LEN(C162)-1)),IF(RIGHT(C162,1)="B",1000000000*VALUE(LEFT(C162,LEN(C162)-1)),IF(RIGHT(C162,1)="%",0.01*VALUE(LEFT(C162,LEN(C162)-1)),IF(RIGHT(C162,1)="k",1000*VALUE(LEFT(C162,LEN(C162)-1)),VALUE(SUBSTITUTE(C162,",",""))))))))),"N/A")</f>
        <v/>
      </c>
      <c r="K162">
        <f>IFERROR(IF(TRIM(D162)="-", "N/A", IF(RIGHT(D162,1)=")",IF(RIGHT(D162,2)="T)",-1000000000000*VALUE(MID(D162,2,LEN(D162)-3)),IF(RIGHT(D162,2)="M)",-1000000*VALUE(MID(D162,2,LEN(D162)-3)),IF(RIGHT(D162,2)="B)",-1000000000*VALUE(MID(D162,2,LEN(D162)-3)),IF(RIGHT(D162,2)="k)",-1000*VALUE(MID(D162,2,LEN(D162)-3)),VALUE(SUBSTITUTE(D162,",","")))))),IF(RIGHT(D162,1)="T",1000000000000*VALUE(LEFT(D162,LEN(D162)-1)),IF(RIGHT(D162,1)="M",1000000*VALUE(LEFT(D162,LEN(D162)-1)),IF(RIGHT(D162,1)="B",1000000000*VALUE(LEFT(D162,LEN(D162)-1)),IF(RIGHT(D162,1)="%",0.01*VALUE(LEFT(D162,LEN(D162)-1)),IF(RIGHT(D162,1)="k",1000*VALUE(LEFT(D162,LEN(D162)-1)),VALUE(SUBSTITUTE(D162,",",""))))))))),"N/A")</f>
        <v/>
      </c>
      <c r="L162">
        <f>IFERROR(IF(TRIM(E162)="-", "N/A", IF(RIGHT(E162,1)=")",IF(RIGHT(E162,2)="T)",-1000000000000*VALUE(MID(E162,2,LEN(E162)-3)),IF(RIGHT(E162,2)="M)",-1000000*VALUE(MID(E162,2,LEN(E162)-3)),IF(RIGHT(E162,2)="B)",-1000000000*VALUE(MID(E162,2,LEN(E162)-3)),IF(RIGHT(E162,2)="k)",-1000*VALUE(MID(E162,2,LEN(E162)-3)),VALUE(SUBSTITUTE(E162,",","")))))),IF(RIGHT(E162,1)="T",1000000000000*VALUE(LEFT(E162,LEN(E162)-1)),IF(RIGHT(E162,1)="M",1000000*VALUE(LEFT(E162,LEN(E162)-1)),IF(RIGHT(E162,1)="B",1000000000*VALUE(LEFT(E162,LEN(E162)-1)),IF(RIGHT(E162,1)="%",0.01*VALUE(LEFT(E162,LEN(E162)-1)),IF(RIGHT(E162,1)="k",1000*VALUE(LEFT(E162,LEN(E162)-1)),VALUE(SUBSTITUTE(E162,",",""))))))))),"N/A")</f>
        <v/>
      </c>
      <c r="M162">
        <f>IFERROR(IF(TRIM(F162)="-", "N/A", IF(RIGHT(F162,1)=")",IF(RIGHT(F162,2)="T)",-1000000000000*VALUE(MID(F162,2,LEN(F162)-3)),IF(RIGHT(F162,2)="M)",-1000000*VALUE(MID(F162,2,LEN(F162)-3)),IF(RIGHT(F162,2)="B)",-1000000000*VALUE(MID(F162,2,LEN(F162)-3)),IF(RIGHT(F162,2)="k)",-1000*VALUE(MID(F162,2,LEN(F162)-3)),VALUE(SUBSTITUTE(F162,",","")))))),IF(RIGHT(F162,1)="T",1000000000000*VALUE(LEFT(F162,LEN(F162)-1)),IF(RIGHT(F162,1)="M",1000000*VALUE(LEFT(F162,LEN(F162)-1)),IF(RIGHT(F162,1)="B",1000000000*VALUE(LEFT(F162,LEN(F162)-1)),IF(RIGHT(F162,1)="%",0.01*VALUE(LEFT(F162,LEN(F162)-1)),IF(RIGHT(F162,1)="k",1000*VALUE(LEFT(F162,LEN(F162)-1)),VALUE(SUBSTITUTE(F162,",",""))))))))),"N/A")</f>
        <v/>
      </c>
      <c r="N162">
        <f>IFERROR(IF(TRIM(G162)="-", "N/A", IF(RIGHT(G162,1)=")",IF(RIGHT(G162,2)="T)",-1000000000000*VALUE(MID(G162,2,LEN(G162)-3)),IF(RIGHT(G162,2)="M)",-1000000*VALUE(MID(G162,2,LEN(G162)-3)),IF(RIGHT(G162,2)="B)",-1000000000*VALUE(MID(G162,2,LEN(G162)-3)),IF(RIGHT(G162,2)="k)",-1000*VALUE(MID(G162,2,LEN(G162)-3)),VALUE(SUBSTITUTE(G162,",","")))))),IF(RIGHT(G162,1)="T",1000000000000*VALUE(LEFT(G162,LEN(G162)-1)),IF(RIGHT(G162,1)="M",1000000*VALUE(LEFT(G162,LEN(G162)-1)),IF(RIGHT(G162,1)="B",1000000000*VALUE(LEFT(G162,LEN(G162)-1)),IF(RIGHT(G162,1)="%",0.01*VALUE(LEFT(G162,LEN(G162)-1)),IF(RIGHT(G162,1)="k",1000*VALUE(LEFT(G162,LEN(G162)-1)),VALUE(SUBSTITUTE(G162,",",""))))))))),"N/A")</f>
        <v/>
      </c>
      <c r="P162">
        <f>MAX(J162:N162)</f>
        <v/>
      </c>
      <c r="Q162">
        <f>IFERROR(J144+MATCH(P162,J162:N162,0)-1,"")</f>
        <v/>
      </c>
      <c r="R162">
        <f>IF(Q162="","",MIN(J162:N162))</f>
        <v/>
      </c>
      <c r="S162">
        <f>IFERROR(J144+MATCH(R162,J162:N162,0)-1,"")</f>
        <v/>
      </c>
      <c r="T162">
        <f>IFERROR(AVERAGE(J162:N162),"")</f>
        <v/>
      </c>
      <c r="U162">
        <f>IFERROR(STDEV(J162:N162),"")</f>
        <v/>
      </c>
      <c r="V162">
        <f>IFERROR(IF(C162="-","",IF(ISBLANK(B162),"",IF(OR(ISNUMBER(FIND("Growth",B162)),ISNUMBER(FIND("Margin",B162))),"",(J162-T162)/U162))),"")</f>
        <v/>
      </c>
      <c r="W162">
        <f>IFERROR(IF(OR(D162="-",ISBLANK(D162)),"",(K162-T162)/U162),"")</f>
        <v/>
      </c>
      <c r="X162">
        <f>IFERROR(IF(OR(E162="-",ISBLANK(E162)),"",(L162-T162)/U162),"")</f>
        <v/>
      </c>
      <c r="Y162">
        <f>IFERROR(IF(OR(F162="-",ISBLANK(F162)),"",(M162-T162)/U162),"")</f>
        <v/>
      </c>
      <c r="Z162">
        <f>IFERROR(IF(OR(G162="-",ISBLANK(G162)),"",(N162-T162)/U162),"")</f>
        <v/>
      </c>
      <c r="AA162">
        <f>IF(MAX(MAX(V162:Z162),ABS(MIN(V162:Z162)))=ABS(MIN(V162:Z162)),MIN(V162:Z162),MAX(V162:Z162))</f>
        <v/>
      </c>
      <c r="AB162">
        <f>IFERROR(V144+MATCH(AA162,V162:Z162,0)-1,"")</f>
        <v/>
      </c>
      <c r="AC162">
        <f>IF(AB162&lt;&gt;"",IF(S162=AB162,"Low",IF(AB162=Q162,"High","")),"")</f>
        <v/>
      </c>
      <c r="AE162">
        <f>IF(ISNUMBER(MATCH("N/A",J162:N162,0)),"",IFERROR((5 * SUMPRODUCT(J144:N144,J162:N162) - PRODUCT(SUM(J144:N144),SUM(J162:N162))) / ((5 * SUM((J144^2)+(K144^2)+(L144^2)+(M144^2)+(N144^2))) - SUM(J144:N144)^2),""))</f>
        <v/>
      </c>
      <c r="AF162">
        <f>IFERROR(CORREL(J144:N144,J162:N162),"")</f>
        <v/>
      </c>
      <c r="AZ162">
        <f>IF(Q162=S162,0,1)</f>
        <v/>
      </c>
      <c r="BA162">
        <f>IF(AZ162=1,IF(Q162="","",IF(Q162=N144,"Yes","No")),"")</f>
        <v/>
      </c>
      <c r="BB162">
        <f>IF(BA162="Yes",P162,"")</f>
        <v/>
      </c>
      <c r="BC162">
        <f>IF(AZ162=1,IF(S162="","",IF(S162=N144,"Yes","No")),"")</f>
        <v/>
      </c>
      <c r="BD162">
        <f>IF(BC162="Yes",R162,"")</f>
        <v/>
      </c>
      <c r="BE162">
        <f>IFERROR(IF(SIGN(AE162)=1,"Increasing",IF(SIGN(AE162)=-1,"Decreasing","")),"")</f>
        <v/>
      </c>
      <c r="BF162">
        <f>IF(OR(AND(BE162="Increasing",BA162="Yes"),AND(BE162="Decreasing",BC162="Yes")),"Yes","No")</f>
        <v/>
      </c>
      <c r="BG162">
        <f>IF(I162="pos_trend","Yes","No")</f>
        <v/>
      </c>
      <c r="BH162">
        <f>IF(AF162&lt;&gt;"",IF(ABS(AF162)&gt;0.8,"Yes","No"),"")</f>
        <v/>
      </c>
    </row>
    <row r="163" spans="1:60">
      <c s="1" r="A163" t="n">
        <v>2</v>
      </c>
      <c r="B163" t="s">
        <v>3332</v>
      </c>
      <c r="C163" t="s">
        <v>1561</v>
      </c>
      <c r="D163" t="s">
        <v>247</v>
      </c>
      <c r="E163" t="s">
        <v>3333</v>
      </c>
      <c r="F163" t="s">
        <v>3313</v>
      </c>
      <c r="G163" t="s">
        <v>3334</v>
      </c>
      <c r="H163" t="s"/>
      <c r="I163">
        <f>IF(AND(K163&gt; J163, L163&gt; K163, M163&gt; L163, N163&gt; M163), "pos_trend", IF(AND(K163&lt; J163, L163&lt; K163, M163&lt; L163, N163&lt; M163), "neg_trend", "N/A"))</f>
        <v/>
      </c>
      <c r="J163">
        <f>IFERROR(IF(TRIM(C163)="-", "N/A", IF(RIGHT(C163,1)=")",IF(RIGHT(C163,2)="T)",-1000000000000*VALUE(MID(C163,2,LEN(C163)-3)),IF(RIGHT(C163,2)="M)",-1000000*VALUE(MID(C163,2,LEN(C163)-3)),IF(RIGHT(C163,2)="B)",-1000000000*VALUE(MID(C163,2,LEN(C163)-3)),IF(RIGHT(C163,2)="k)",-1000*VALUE(MID(C163,2,LEN(C163)-3)),VALUE(SUBSTITUTE(C163,",","")))))),IF(RIGHT(C163,1)="T",1000000000000*VALUE(LEFT(C163,LEN(C163)-1)),IF(RIGHT(C163,1)="M",1000000*VALUE(LEFT(C163,LEN(C163)-1)),IF(RIGHT(C163,1)="B",1000000000*VALUE(LEFT(C163,LEN(C163)-1)),IF(RIGHT(C163,1)="%",0.01*VALUE(LEFT(C163,LEN(C163)-1)),IF(RIGHT(C163,1)="k",1000*VALUE(LEFT(C163,LEN(C163)-1)),VALUE(SUBSTITUTE(C163,",",""))))))))),"N/A")</f>
        <v/>
      </c>
      <c r="K163">
        <f>IFERROR(IF(TRIM(D163)="-", "N/A", IF(RIGHT(D163,1)=")",IF(RIGHT(D163,2)="T)",-1000000000000*VALUE(MID(D163,2,LEN(D163)-3)),IF(RIGHT(D163,2)="M)",-1000000*VALUE(MID(D163,2,LEN(D163)-3)),IF(RIGHT(D163,2)="B)",-1000000000*VALUE(MID(D163,2,LEN(D163)-3)),IF(RIGHT(D163,2)="k)",-1000*VALUE(MID(D163,2,LEN(D163)-3)),VALUE(SUBSTITUTE(D163,",","")))))),IF(RIGHT(D163,1)="T",1000000000000*VALUE(LEFT(D163,LEN(D163)-1)),IF(RIGHT(D163,1)="M",1000000*VALUE(LEFT(D163,LEN(D163)-1)),IF(RIGHT(D163,1)="B",1000000000*VALUE(LEFT(D163,LEN(D163)-1)),IF(RIGHT(D163,1)="%",0.01*VALUE(LEFT(D163,LEN(D163)-1)),IF(RIGHT(D163,1)="k",1000*VALUE(LEFT(D163,LEN(D163)-1)),VALUE(SUBSTITUTE(D163,",",""))))))))),"N/A")</f>
        <v/>
      </c>
      <c r="L163">
        <f>IFERROR(IF(TRIM(E163)="-", "N/A", IF(RIGHT(E163,1)=")",IF(RIGHT(E163,2)="T)",-1000000000000*VALUE(MID(E163,2,LEN(E163)-3)),IF(RIGHT(E163,2)="M)",-1000000*VALUE(MID(E163,2,LEN(E163)-3)),IF(RIGHT(E163,2)="B)",-1000000000*VALUE(MID(E163,2,LEN(E163)-3)),IF(RIGHT(E163,2)="k)",-1000*VALUE(MID(E163,2,LEN(E163)-3)),VALUE(SUBSTITUTE(E163,",","")))))),IF(RIGHT(E163,1)="T",1000000000000*VALUE(LEFT(E163,LEN(E163)-1)),IF(RIGHT(E163,1)="M",1000000*VALUE(LEFT(E163,LEN(E163)-1)),IF(RIGHT(E163,1)="B",1000000000*VALUE(LEFT(E163,LEN(E163)-1)),IF(RIGHT(E163,1)="%",0.01*VALUE(LEFT(E163,LEN(E163)-1)),IF(RIGHT(E163,1)="k",1000*VALUE(LEFT(E163,LEN(E163)-1)),VALUE(SUBSTITUTE(E163,",",""))))))))),"N/A")</f>
        <v/>
      </c>
      <c r="M163">
        <f>IFERROR(IF(TRIM(F163)="-", "N/A", IF(RIGHT(F163,1)=")",IF(RIGHT(F163,2)="T)",-1000000000000*VALUE(MID(F163,2,LEN(F163)-3)),IF(RIGHT(F163,2)="M)",-1000000*VALUE(MID(F163,2,LEN(F163)-3)),IF(RIGHT(F163,2)="B)",-1000000000*VALUE(MID(F163,2,LEN(F163)-3)),IF(RIGHT(F163,2)="k)",-1000*VALUE(MID(F163,2,LEN(F163)-3)),VALUE(SUBSTITUTE(F163,",","")))))),IF(RIGHT(F163,1)="T",1000000000000*VALUE(LEFT(F163,LEN(F163)-1)),IF(RIGHT(F163,1)="M",1000000*VALUE(LEFT(F163,LEN(F163)-1)),IF(RIGHT(F163,1)="B",1000000000*VALUE(LEFT(F163,LEN(F163)-1)),IF(RIGHT(F163,1)="%",0.01*VALUE(LEFT(F163,LEN(F163)-1)),IF(RIGHT(F163,1)="k",1000*VALUE(LEFT(F163,LEN(F163)-1)),VALUE(SUBSTITUTE(F163,",",""))))))))),"N/A")</f>
        <v/>
      </c>
      <c r="N163">
        <f>IFERROR(IF(TRIM(G163)="-", "N/A", IF(RIGHT(G163,1)=")",IF(RIGHT(G163,2)="T)",-1000000000000*VALUE(MID(G163,2,LEN(G163)-3)),IF(RIGHT(G163,2)="M)",-1000000*VALUE(MID(G163,2,LEN(G163)-3)),IF(RIGHT(G163,2)="B)",-1000000000*VALUE(MID(G163,2,LEN(G163)-3)),IF(RIGHT(G163,2)="k)",-1000*VALUE(MID(G163,2,LEN(G163)-3)),VALUE(SUBSTITUTE(G163,",","")))))),IF(RIGHT(G163,1)="T",1000000000000*VALUE(LEFT(G163,LEN(G163)-1)),IF(RIGHT(G163,1)="M",1000000*VALUE(LEFT(G163,LEN(G163)-1)),IF(RIGHT(G163,1)="B",1000000000*VALUE(LEFT(G163,LEN(G163)-1)),IF(RIGHT(G163,1)="%",0.01*VALUE(LEFT(G163,LEN(G163)-1)),IF(RIGHT(G163,1)="k",1000*VALUE(LEFT(G163,LEN(G163)-1)),VALUE(SUBSTITUTE(G163,",",""))))))))),"N/A")</f>
        <v/>
      </c>
      <c r="P163">
        <f>MAX(J163:N163)</f>
        <v/>
      </c>
      <c r="Q163">
        <f>IFERROR(J144+MATCH(P163,J163:N163,0)-1,"")</f>
        <v/>
      </c>
      <c r="R163">
        <f>IF(Q163="","",MIN(J163:N163))</f>
        <v/>
      </c>
      <c r="S163">
        <f>IFERROR(J144+MATCH(R163,J163:N163,0)-1,"")</f>
        <v/>
      </c>
      <c r="T163">
        <f>IFERROR(AVERAGE(J163:N163),"")</f>
        <v/>
      </c>
      <c r="U163">
        <f>IFERROR(STDEV(J163:N163),"")</f>
        <v/>
      </c>
      <c r="V163">
        <f>IFERROR(IF(C163="-","",IF(ISBLANK(B163),"",IF(OR(ISNUMBER(FIND("Growth",B163)),ISNUMBER(FIND("Margin",B163))),"",(J163-T163)/U163))),"")</f>
        <v/>
      </c>
      <c r="W163">
        <f>IFERROR(IF(OR(D163="-",ISBLANK(D163)),"",(K163-T163)/U163),"")</f>
        <v/>
      </c>
      <c r="X163">
        <f>IFERROR(IF(OR(E163="-",ISBLANK(E163)),"",(L163-T163)/U163),"")</f>
        <v/>
      </c>
      <c r="Y163">
        <f>IFERROR(IF(OR(F163="-",ISBLANK(F163)),"",(M163-T163)/U163),"")</f>
        <v/>
      </c>
      <c r="Z163">
        <f>IFERROR(IF(OR(G163="-",ISBLANK(G163)),"",(N163-T163)/U163),"")</f>
        <v/>
      </c>
      <c r="AA163">
        <f>IF(MAX(MAX(V163:Z163),ABS(MIN(V163:Z163)))=ABS(MIN(V163:Z163)),MIN(V163:Z163),MAX(V163:Z163))</f>
        <v/>
      </c>
      <c r="AB163">
        <f>IFERROR(V144+MATCH(AA163,V163:Z163,0)-1,"")</f>
        <v/>
      </c>
      <c r="AC163">
        <f>IF(AB163&lt;&gt;"",IF(S163=AB163,"Low",IF(AB163=Q163,"High","")),"")</f>
        <v/>
      </c>
      <c r="AE163">
        <f>IF(ISNUMBER(MATCH("N/A",J163:N163,0)),"",IFERROR((5 * SUMPRODUCT(J144:N144,J163:N163) - PRODUCT(SUM(J144:N144),SUM(J163:N163))) / ((5 * SUM((J144^2)+(K144^2)+(L144^2)+(M144^2)+(N144^2))) - SUM(J144:N144)^2),""))</f>
        <v/>
      </c>
      <c r="AF163">
        <f>IFERROR(CORREL(J144:N144,J163:N163),"")</f>
        <v/>
      </c>
      <c r="AZ163">
        <f>IF(Q163=S163,0,1)</f>
        <v/>
      </c>
      <c r="BA163">
        <f>IF(AZ163=1,IF(Q163="","",IF(Q163=N144,"Yes","No")),"")</f>
        <v/>
      </c>
      <c r="BB163">
        <f>IF(BA163="Yes",P163,"")</f>
        <v/>
      </c>
      <c r="BC163">
        <f>IF(AZ163=1,IF(S163="","",IF(S163=N144,"Yes","No")),"")</f>
        <v/>
      </c>
      <c r="BD163">
        <f>IF(BC163="Yes",R163,"")</f>
        <v/>
      </c>
      <c r="BE163">
        <f>IFERROR(IF(SIGN(AE163)=1,"Increasing",IF(SIGN(AE163)=-1,"Decreasing","")),"")</f>
        <v/>
      </c>
      <c r="BF163">
        <f>IF(OR(AND(BE163="Increasing",BA163="Yes"),AND(BE163="Decreasing",BC163="Yes")),"Yes","No")</f>
        <v/>
      </c>
      <c r="BG163">
        <f>IF(I163="pos_trend","Yes","No")</f>
        <v/>
      </c>
      <c r="BH163">
        <f>IF(AF163&lt;&gt;"",IF(ABS(AF163)&gt;0.8,"Yes","No"),"")</f>
        <v/>
      </c>
    </row>
    <row r="164" spans="1:60">
      <c s="1" r="A164" t="n">
        <v>3</v>
      </c>
      <c r="B164" t="s">
        <v>3335</v>
      </c>
      <c r="C164" t="s">
        <v>264</v>
      </c>
      <c r="D164" t="s">
        <v>3336</v>
      </c>
      <c r="E164" t="s">
        <v>3337</v>
      </c>
      <c r="F164" t="s">
        <v>3338</v>
      </c>
      <c r="G164" t="s">
        <v>3339</v>
      </c>
      <c r="H164" t="s"/>
      <c r="I164">
        <f>IF(AND(K164&gt; J164, L164&gt; K164, M164&gt; L164, N164&gt; M164), "pos_trend", IF(AND(K164&lt; J164, L164&lt; K164, M164&lt; L164, N164&lt; M164), "neg_trend", "N/A"))</f>
        <v/>
      </c>
      <c r="J164">
        <f>IFERROR(IF(TRIM(C164)="-", "N/A", IF(RIGHT(C164,1)=")",IF(RIGHT(C164,2)="T)",-1000000000000*VALUE(MID(C164,2,LEN(C164)-3)),IF(RIGHT(C164,2)="M)",-1000000*VALUE(MID(C164,2,LEN(C164)-3)),IF(RIGHT(C164,2)="B)",-1000000000*VALUE(MID(C164,2,LEN(C164)-3)),IF(RIGHT(C164,2)="k)",-1000*VALUE(MID(C164,2,LEN(C164)-3)),VALUE(SUBSTITUTE(C164,",","")))))),IF(RIGHT(C164,1)="T",1000000000000*VALUE(LEFT(C164,LEN(C164)-1)),IF(RIGHT(C164,1)="M",1000000*VALUE(LEFT(C164,LEN(C164)-1)),IF(RIGHT(C164,1)="B",1000000000*VALUE(LEFT(C164,LEN(C164)-1)),IF(RIGHT(C164,1)="%",0.01*VALUE(LEFT(C164,LEN(C164)-1)),IF(RIGHT(C164,1)="k",1000*VALUE(LEFT(C164,LEN(C164)-1)),VALUE(SUBSTITUTE(C164,",",""))))))))),"N/A")</f>
        <v/>
      </c>
      <c r="K164">
        <f>IFERROR(IF(TRIM(D164)="-", "N/A", IF(RIGHT(D164,1)=")",IF(RIGHT(D164,2)="T)",-1000000000000*VALUE(MID(D164,2,LEN(D164)-3)),IF(RIGHT(D164,2)="M)",-1000000*VALUE(MID(D164,2,LEN(D164)-3)),IF(RIGHT(D164,2)="B)",-1000000000*VALUE(MID(D164,2,LEN(D164)-3)),IF(RIGHT(D164,2)="k)",-1000*VALUE(MID(D164,2,LEN(D164)-3)),VALUE(SUBSTITUTE(D164,",","")))))),IF(RIGHT(D164,1)="T",1000000000000*VALUE(LEFT(D164,LEN(D164)-1)),IF(RIGHT(D164,1)="M",1000000*VALUE(LEFT(D164,LEN(D164)-1)),IF(RIGHT(D164,1)="B",1000000000*VALUE(LEFT(D164,LEN(D164)-1)),IF(RIGHT(D164,1)="%",0.01*VALUE(LEFT(D164,LEN(D164)-1)),IF(RIGHT(D164,1)="k",1000*VALUE(LEFT(D164,LEN(D164)-1)),VALUE(SUBSTITUTE(D164,",",""))))))))),"N/A")</f>
        <v/>
      </c>
      <c r="L164">
        <f>IFERROR(IF(TRIM(E164)="-", "N/A", IF(RIGHT(E164,1)=")",IF(RIGHT(E164,2)="T)",-1000000000000*VALUE(MID(E164,2,LEN(E164)-3)),IF(RIGHT(E164,2)="M)",-1000000*VALUE(MID(E164,2,LEN(E164)-3)),IF(RIGHT(E164,2)="B)",-1000000000*VALUE(MID(E164,2,LEN(E164)-3)),IF(RIGHT(E164,2)="k)",-1000*VALUE(MID(E164,2,LEN(E164)-3)),VALUE(SUBSTITUTE(E164,",","")))))),IF(RIGHT(E164,1)="T",1000000000000*VALUE(LEFT(E164,LEN(E164)-1)),IF(RIGHT(E164,1)="M",1000000*VALUE(LEFT(E164,LEN(E164)-1)),IF(RIGHT(E164,1)="B",1000000000*VALUE(LEFT(E164,LEN(E164)-1)),IF(RIGHT(E164,1)="%",0.01*VALUE(LEFT(E164,LEN(E164)-1)),IF(RIGHT(E164,1)="k",1000*VALUE(LEFT(E164,LEN(E164)-1)),VALUE(SUBSTITUTE(E164,",",""))))))))),"N/A")</f>
        <v/>
      </c>
      <c r="M164">
        <f>IFERROR(IF(TRIM(F164)="-", "N/A", IF(RIGHT(F164,1)=")",IF(RIGHT(F164,2)="T)",-1000000000000*VALUE(MID(F164,2,LEN(F164)-3)),IF(RIGHT(F164,2)="M)",-1000000*VALUE(MID(F164,2,LEN(F164)-3)),IF(RIGHT(F164,2)="B)",-1000000000*VALUE(MID(F164,2,LEN(F164)-3)),IF(RIGHT(F164,2)="k)",-1000*VALUE(MID(F164,2,LEN(F164)-3)),VALUE(SUBSTITUTE(F164,",","")))))),IF(RIGHT(F164,1)="T",1000000000000*VALUE(LEFT(F164,LEN(F164)-1)),IF(RIGHT(F164,1)="M",1000000*VALUE(LEFT(F164,LEN(F164)-1)),IF(RIGHT(F164,1)="B",1000000000*VALUE(LEFT(F164,LEN(F164)-1)),IF(RIGHT(F164,1)="%",0.01*VALUE(LEFT(F164,LEN(F164)-1)),IF(RIGHT(F164,1)="k",1000*VALUE(LEFT(F164,LEN(F164)-1)),VALUE(SUBSTITUTE(F164,",",""))))))))),"N/A")</f>
        <v/>
      </c>
      <c r="N164">
        <f>IFERROR(IF(TRIM(G164)="-", "N/A", IF(RIGHT(G164,1)=")",IF(RIGHT(G164,2)="T)",-1000000000000*VALUE(MID(G164,2,LEN(G164)-3)),IF(RIGHT(G164,2)="M)",-1000000*VALUE(MID(G164,2,LEN(G164)-3)),IF(RIGHT(G164,2)="B)",-1000000000*VALUE(MID(G164,2,LEN(G164)-3)),IF(RIGHT(G164,2)="k)",-1000*VALUE(MID(G164,2,LEN(G164)-3)),VALUE(SUBSTITUTE(G164,",","")))))),IF(RIGHT(G164,1)="T",1000000000000*VALUE(LEFT(G164,LEN(G164)-1)),IF(RIGHT(G164,1)="M",1000000*VALUE(LEFT(G164,LEN(G164)-1)),IF(RIGHT(G164,1)="B",1000000000*VALUE(LEFT(G164,LEN(G164)-1)),IF(RIGHT(G164,1)="%",0.01*VALUE(LEFT(G164,LEN(G164)-1)),IF(RIGHT(G164,1)="k",1000*VALUE(LEFT(G164,LEN(G164)-1)),VALUE(SUBSTITUTE(G164,",",""))))))))),"N/A")</f>
        <v/>
      </c>
      <c r="P164">
        <f>MAX(J164:N164)</f>
        <v/>
      </c>
      <c r="Q164">
        <f>IFERROR(J144+MATCH(P164,J164:N164,0)-1,"")</f>
        <v/>
      </c>
      <c r="R164">
        <f>IF(Q164="","",MIN(J164:N164))</f>
        <v/>
      </c>
      <c r="S164">
        <f>IFERROR(J144+MATCH(R164,J164:N164,0)-1,"")</f>
        <v/>
      </c>
      <c r="T164">
        <f>IFERROR(AVERAGE(J164:N164),"")</f>
        <v/>
      </c>
      <c r="U164">
        <f>IFERROR(STDEV(J164:N164),"")</f>
        <v/>
      </c>
      <c r="V164">
        <f>IFERROR(IF(C164="-","",IF(ISBLANK(B164),"",IF(OR(ISNUMBER(FIND("Growth",B164)),ISNUMBER(FIND("Margin",B164))),"",(J164-T164)/U164))),"")</f>
        <v/>
      </c>
      <c r="W164">
        <f>IFERROR(IF(OR(D164="-",ISBLANK(D164)),"",(K164-T164)/U164),"")</f>
        <v/>
      </c>
      <c r="X164">
        <f>IFERROR(IF(OR(E164="-",ISBLANK(E164)),"",(L164-T164)/U164),"")</f>
        <v/>
      </c>
      <c r="Y164">
        <f>IFERROR(IF(OR(F164="-",ISBLANK(F164)),"",(M164-T164)/U164),"")</f>
        <v/>
      </c>
      <c r="Z164">
        <f>IFERROR(IF(OR(G164="-",ISBLANK(G164)),"",(N164-T164)/U164),"")</f>
        <v/>
      </c>
      <c r="AA164">
        <f>IF(MAX(MAX(V164:Z164),ABS(MIN(V164:Z164)))=ABS(MIN(V164:Z164)),MIN(V164:Z164),MAX(V164:Z164))</f>
        <v/>
      </c>
      <c r="AB164">
        <f>IFERROR(V144+MATCH(AA164,V164:Z164,0)-1,"")</f>
        <v/>
      </c>
      <c r="AC164">
        <f>IF(AB164&lt;&gt;"",IF(S164=AB164,"Low",IF(AB164=Q164,"High","")),"")</f>
        <v/>
      </c>
      <c r="AE164">
        <f>IF(ISNUMBER(MATCH("N/A",J164:N164,0)),"",IFERROR((5 * SUMPRODUCT(J144:N144,J164:N164) - PRODUCT(SUM(J144:N144),SUM(J164:N164))) / ((5 * SUM((J144^2)+(K144^2)+(L144^2)+(M144^2)+(N144^2))) - SUM(J144:N144)^2),""))</f>
        <v/>
      </c>
      <c r="AF164">
        <f>IFERROR(CORREL(J144:N144,J164:N164),"")</f>
        <v/>
      </c>
      <c r="AZ164">
        <f>IF(Q164=S164,0,1)</f>
        <v/>
      </c>
      <c r="BA164">
        <f>IF(AZ164=1,IF(Q164="","",IF(Q164=N144,"Yes","No")),"")</f>
        <v/>
      </c>
      <c r="BB164">
        <f>IF(BA164="Yes",P164,"")</f>
        <v/>
      </c>
      <c r="BC164">
        <f>IF(AZ164=1,IF(S164="","",IF(S164=N144,"Yes","No")),"")</f>
        <v/>
      </c>
      <c r="BD164">
        <f>IF(BC164="Yes",R164,"")</f>
        <v/>
      </c>
      <c r="BE164">
        <f>IFERROR(IF(SIGN(AE164)=1,"Increasing",IF(SIGN(AE164)=-1,"Decreasing","")),"")</f>
        <v/>
      </c>
      <c r="BF164">
        <f>IF(OR(AND(BE164="Increasing",BA164="Yes"),AND(BE164="Decreasing",BC164="Yes")),"Yes","No")</f>
        <v/>
      </c>
      <c r="BG164">
        <f>IF(I164="pos_trend","Yes","No")</f>
        <v/>
      </c>
      <c r="BH164">
        <f>IF(AF164&lt;&gt;"",IF(ABS(AF164)&gt;0.8,"Yes","No"),"")</f>
        <v/>
      </c>
    </row>
    <row r="165" spans="1:60">
      <c s="1" r="A165" t="n">
        <v>4</v>
      </c>
      <c r="B165" t="s">
        <v>3340</v>
      </c>
      <c r="C165" t="s">
        <v>3341</v>
      </c>
      <c r="D165" t="s">
        <v>3342</v>
      </c>
      <c r="E165" t="s">
        <v>3343</v>
      </c>
      <c r="F165" t="s">
        <v>3344</v>
      </c>
      <c r="G165" t="s">
        <v>3345</v>
      </c>
      <c r="H165" t="s"/>
      <c r="I165">
        <f>IF(AND(K165&gt; J165, L165&gt; K165, M165&gt; L165, N165&gt; M165), "pos_trend", IF(AND(K165&lt; J165, L165&lt; K165, M165&lt; L165, N165&lt; M165), "neg_trend", "N/A"))</f>
        <v/>
      </c>
      <c r="J165">
        <f>IFERROR(IF(TRIM(C165)="-", "N/A", IF(RIGHT(C165,1)=")",IF(RIGHT(C165,2)="T)",-1000000000000*VALUE(MID(C165,2,LEN(C165)-3)),IF(RIGHT(C165,2)="M)",-1000000*VALUE(MID(C165,2,LEN(C165)-3)),IF(RIGHT(C165,2)="B)",-1000000000*VALUE(MID(C165,2,LEN(C165)-3)),IF(RIGHT(C165,2)="k)",-1000*VALUE(MID(C165,2,LEN(C165)-3)),VALUE(SUBSTITUTE(C165,",","")))))),IF(RIGHT(C165,1)="T",1000000000000*VALUE(LEFT(C165,LEN(C165)-1)),IF(RIGHT(C165,1)="M",1000000*VALUE(LEFT(C165,LEN(C165)-1)),IF(RIGHT(C165,1)="B",1000000000*VALUE(LEFT(C165,LEN(C165)-1)),IF(RIGHT(C165,1)="%",0.01*VALUE(LEFT(C165,LEN(C165)-1)),IF(RIGHT(C165,1)="k",1000*VALUE(LEFT(C165,LEN(C165)-1)),VALUE(SUBSTITUTE(C165,",",""))))))))),"N/A")</f>
        <v/>
      </c>
      <c r="K165">
        <f>IFERROR(IF(TRIM(D165)="-", "N/A", IF(RIGHT(D165,1)=")",IF(RIGHT(D165,2)="T)",-1000000000000*VALUE(MID(D165,2,LEN(D165)-3)),IF(RIGHT(D165,2)="M)",-1000000*VALUE(MID(D165,2,LEN(D165)-3)),IF(RIGHT(D165,2)="B)",-1000000000*VALUE(MID(D165,2,LEN(D165)-3)),IF(RIGHT(D165,2)="k)",-1000*VALUE(MID(D165,2,LEN(D165)-3)),VALUE(SUBSTITUTE(D165,",","")))))),IF(RIGHT(D165,1)="T",1000000000000*VALUE(LEFT(D165,LEN(D165)-1)),IF(RIGHT(D165,1)="M",1000000*VALUE(LEFT(D165,LEN(D165)-1)),IF(RIGHT(D165,1)="B",1000000000*VALUE(LEFT(D165,LEN(D165)-1)),IF(RIGHT(D165,1)="%",0.01*VALUE(LEFT(D165,LEN(D165)-1)),IF(RIGHT(D165,1)="k",1000*VALUE(LEFT(D165,LEN(D165)-1)),VALUE(SUBSTITUTE(D165,",",""))))))))),"N/A")</f>
        <v/>
      </c>
      <c r="L165">
        <f>IFERROR(IF(TRIM(E165)="-", "N/A", IF(RIGHT(E165,1)=")",IF(RIGHT(E165,2)="T)",-1000000000000*VALUE(MID(E165,2,LEN(E165)-3)),IF(RIGHT(E165,2)="M)",-1000000*VALUE(MID(E165,2,LEN(E165)-3)),IF(RIGHT(E165,2)="B)",-1000000000*VALUE(MID(E165,2,LEN(E165)-3)),IF(RIGHT(E165,2)="k)",-1000*VALUE(MID(E165,2,LEN(E165)-3)),VALUE(SUBSTITUTE(E165,",","")))))),IF(RIGHT(E165,1)="T",1000000000000*VALUE(LEFT(E165,LEN(E165)-1)),IF(RIGHT(E165,1)="M",1000000*VALUE(LEFT(E165,LEN(E165)-1)),IF(RIGHT(E165,1)="B",1000000000*VALUE(LEFT(E165,LEN(E165)-1)),IF(RIGHT(E165,1)="%",0.01*VALUE(LEFT(E165,LEN(E165)-1)),IF(RIGHT(E165,1)="k",1000*VALUE(LEFT(E165,LEN(E165)-1)),VALUE(SUBSTITUTE(E165,",",""))))))))),"N/A")</f>
        <v/>
      </c>
      <c r="M165">
        <f>IFERROR(IF(TRIM(F165)="-", "N/A", IF(RIGHT(F165,1)=")",IF(RIGHT(F165,2)="T)",-1000000000000*VALUE(MID(F165,2,LEN(F165)-3)),IF(RIGHT(F165,2)="M)",-1000000*VALUE(MID(F165,2,LEN(F165)-3)),IF(RIGHT(F165,2)="B)",-1000000000*VALUE(MID(F165,2,LEN(F165)-3)),IF(RIGHT(F165,2)="k)",-1000*VALUE(MID(F165,2,LEN(F165)-3)),VALUE(SUBSTITUTE(F165,",","")))))),IF(RIGHT(F165,1)="T",1000000000000*VALUE(LEFT(F165,LEN(F165)-1)),IF(RIGHT(F165,1)="M",1000000*VALUE(LEFT(F165,LEN(F165)-1)),IF(RIGHT(F165,1)="B",1000000000*VALUE(LEFT(F165,LEN(F165)-1)),IF(RIGHT(F165,1)="%",0.01*VALUE(LEFT(F165,LEN(F165)-1)),IF(RIGHT(F165,1)="k",1000*VALUE(LEFT(F165,LEN(F165)-1)),VALUE(SUBSTITUTE(F165,",",""))))))))),"N/A")</f>
        <v/>
      </c>
      <c r="N165">
        <f>IFERROR(IF(TRIM(G165)="-", "N/A", IF(RIGHT(G165,1)=")",IF(RIGHT(G165,2)="T)",-1000000000000*VALUE(MID(G165,2,LEN(G165)-3)),IF(RIGHT(G165,2)="M)",-1000000*VALUE(MID(G165,2,LEN(G165)-3)),IF(RIGHT(G165,2)="B)",-1000000000*VALUE(MID(G165,2,LEN(G165)-3)),IF(RIGHT(G165,2)="k)",-1000*VALUE(MID(G165,2,LEN(G165)-3)),VALUE(SUBSTITUTE(G165,",","")))))),IF(RIGHT(G165,1)="T",1000000000000*VALUE(LEFT(G165,LEN(G165)-1)),IF(RIGHT(G165,1)="M",1000000*VALUE(LEFT(G165,LEN(G165)-1)),IF(RIGHT(G165,1)="B",1000000000*VALUE(LEFT(G165,LEN(G165)-1)),IF(RIGHT(G165,1)="%",0.01*VALUE(LEFT(G165,LEN(G165)-1)),IF(RIGHT(G165,1)="k",1000*VALUE(LEFT(G165,LEN(G165)-1)),VALUE(SUBSTITUTE(G165,",",""))))))))),"N/A")</f>
        <v/>
      </c>
      <c r="P165">
        <f>MAX(J165:N165)</f>
        <v/>
      </c>
      <c r="Q165">
        <f>IFERROR(J144+MATCH(P165,J165:N165,0)-1,"")</f>
        <v/>
      </c>
      <c r="R165">
        <f>IF(Q165="","",MIN(J165:N165))</f>
        <v/>
      </c>
      <c r="S165">
        <f>IFERROR(J144+MATCH(R165,J165:N165,0)-1,"")</f>
        <v/>
      </c>
      <c r="T165">
        <f>IFERROR(AVERAGE(J165:N165),"")</f>
        <v/>
      </c>
      <c r="U165">
        <f>IFERROR(STDEV(J165:N165),"")</f>
        <v/>
      </c>
      <c r="V165">
        <f>IFERROR(IF(C165="-","",IF(ISBLANK(B165),"",IF(OR(ISNUMBER(FIND("Growth",B165)),ISNUMBER(FIND("Margin",B165))),"",(J165-T165)/U165))),"")</f>
        <v/>
      </c>
      <c r="W165">
        <f>IFERROR(IF(OR(D165="-",ISBLANK(D165)),"",(K165-T165)/U165),"")</f>
        <v/>
      </c>
      <c r="X165">
        <f>IFERROR(IF(OR(E165="-",ISBLANK(E165)),"",(L165-T165)/U165),"")</f>
        <v/>
      </c>
      <c r="Y165">
        <f>IFERROR(IF(OR(F165="-",ISBLANK(F165)),"",(M165-T165)/U165),"")</f>
        <v/>
      </c>
      <c r="Z165">
        <f>IFERROR(IF(OR(G165="-",ISBLANK(G165)),"",(N165-T165)/U165),"")</f>
        <v/>
      </c>
      <c r="AA165">
        <f>IF(MAX(MAX(V165:Z165),ABS(MIN(V165:Z165)))=ABS(MIN(V165:Z165)),MIN(V165:Z165),MAX(V165:Z165))</f>
        <v/>
      </c>
      <c r="AB165">
        <f>IFERROR(V144+MATCH(AA165,V165:Z165,0)-1,"")</f>
        <v/>
      </c>
      <c r="AC165">
        <f>IF(AB165&lt;&gt;"",IF(S165=AB165,"Low",IF(AB165=Q165,"High","")),"")</f>
        <v/>
      </c>
      <c r="AE165">
        <f>IF(ISNUMBER(MATCH("N/A",J165:N165,0)),"",IFERROR((5 * SUMPRODUCT(J144:N144,J165:N165) - PRODUCT(SUM(J144:N144),SUM(J165:N165))) / ((5 * SUM((J144^2)+(K144^2)+(L144^2)+(M144^2)+(N144^2))) - SUM(J144:N144)^2),""))</f>
        <v/>
      </c>
      <c r="AF165">
        <f>IFERROR(CORREL(J144:N144,J165:N165),"")</f>
        <v/>
      </c>
      <c r="AZ165">
        <f>IF(Q165=S165,0,1)</f>
        <v/>
      </c>
      <c r="BA165">
        <f>IF(AZ165=1,IF(Q165="","",IF(Q165=N144,"Yes","No")),"")</f>
        <v/>
      </c>
      <c r="BB165">
        <f>IF(BA165="Yes",P165,"")</f>
        <v/>
      </c>
      <c r="BC165">
        <f>IF(AZ165=1,IF(S165="","",IF(S165=N144,"Yes","No")),"")</f>
        <v/>
      </c>
      <c r="BD165">
        <f>IF(BC165="Yes",R165,"")</f>
        <v/>
      </c>
      <c r="BE165">
        <f>IFERROR(IF(SIGN(AE165)=1,"Increasing",IF(SIGN(AE165)=-1,"Decreasing","")),"")</f>
        <v/>
      </c>
      <c r="BF165">
        <f>IF(OR(AND(BE165="Increasing",BA165="Yes"),AND(BE165="Decreasing",BC165="Yes")),"Yes","No")</f>
        <v/>
      </c>
      <c r="BG165">
        <f>IF(I165="pos_trend","Yes","No")</f>
        <v/>
      </c>
      <c r="BH165">
        <f>IF(AF165&lt;&gt;"",IF(ABS(AF165)&gt;0.8,"Yes","No"),"")</f>
        <v/>
      </c>
    </row>
    <row r="166" spans="1:60">
      <c s="1" r="A166" t="n">
        <v>5</v>
      </c>
      <c r="B166" t="s">
        <v>3346</v>
      </c>
      <c r="C166" t="s">
        <v>264</v>
      </c>
      <c r="D166" t="s">
        <v>3347</v>
      </c>
      <c r="E166" t="s">
        <v>3348</v>
      </c>
      <c r="F166" t="s">
        <v>3349</v>
      </c>
      <c r="G166" t="s">
        <v>3350</v>
      </c>
      <c r="H166" t="s"/>
      <c r="I166">
        <f>IF(AND(K166&gt; J166, L166&gt; K166, M166&gt; L166, N166&gt; M166), "pos_trend", IF(AND(K166&lt; J166, L166&lt; K166, M166&lt; L166, N166&lt; M166), "neg_trend", "N/A"))</f>
        <v/>
      </c>
      <c r="J166">
        <f>IFERROR(IF(TRIM(C166)="-", "N/A", IF(RIGHT(C166,1)=")",IF(RIGHT(C166,2)="T)",-1000000000000*VALUE(MID(C166,2,LEN(C166)-3)),IF(RIGHT(C166,2)="M)",-1000000*VALUE(MID(C166,2,LEN(C166)-3)),IF(RIGHT(C166,2)="B)",-1000000000*VALUE(MID(C166,2,LEN(C166)-3)),IF(RIGHT(C166,2)="k)",-1000*VALUE(MID(C166,2,LEN(C166)-3)),VALUE(SUBSTITUTE(C166,",","")))))),IF(RIGHT(C166,1)="T",1000000000000*VALUE(LEFT(C166,LEN(C166)-1)),IF(RIGHT(C166,1)="M",1000000*VALUE(LEFT(C166,LEN(C166)-1)),IF(RIGHT(C166,1)="B",1000000000*VALUE(LEFT(C166,LEN(C166)-1)),IF(RIGHT(C166,1)="%",0.01*VALUE(LEFT(C166,LEN(C166)-1)),IF(RIGHT(C166,1)="k",1000*VALUE(LEFT(C166,LEN(C166)-1)),VALUE(SUBSTITUTE(C166,",",""))))))))),"N/A")</f>
        <v/>
      </c>
      <c r="K166">
        <f>IFERROR(IF(TRIM(D166)="-", "N/A", IF(RIGHT(D166,1)=")",IF(RIGHT(D166,2)="T)",-1000000000000*VALUE(MID(D166,2,LEN(D166)-3)),IF(RIGHT(D166,2)="M)",-1000000*VALUE(MID(D166,2,LEN(D166)-3)),IF(RIGHT(D166,2)="B)",-1000000000*VALUE(MID(D166,2,LEN(D166)-3)),IF(RIGHT(D166,2)="k)",-1000*VALUE(MID(D166,2,LEN(D166)-3)),VALUE(SUBSTITUTE(D166,",","")))))),IF(RIGHT(D166,1)="T",1000000000000*VALUE(LEFT(D166,LEN(D166)-1)),IF(RIGHT(D166,1)="M",1000000*VALUE(LEFT(D166,LEN(D166)-1)),IF(RIGHT(D166,1)="B",1000000000*VALUE(LEFT(D166,LEN(D166)-1)),IF(RIGHT(D166,1)="%",0.01*VALUE(LEFT(D166,LEN(D166)-1)),IF(RIGHT(D166,1)="k",1000*VALUE(LEFT(D166,LEN(D166)-1)),VALUE(SUBSTITUTE(D166,",",""))))))))),"N/A")</f>
        <v/>
      </c>
      <c r="L166">
        <f>IFERROR(IF(TRIM(E166)="-", "N/A", IF(RIGHT(E166,1)=")",IF(RIGHT(E166,2)="T)",-1000000000000*VALUE(MID(E166,2,LEN(E166)-3)),IF(RIGHT(E166,2)="M)",-1000000*VALUE(MID(E166,2,LEN(E166)-3)),IF(RIGHT(E166,2)="B)",-1000000000*VALUE(MID(E166,2,LEN(E166)-3)),IF(RIGHT(E166,2)="k)",-1000*VALUE(MID(E166,2,LEN(E166)-3)),VALUE(SUBSTITUTE(E166,",","")))))),IF(RIGHT(E166,1)="T",1000000000000*VALUE(LEFT(E166,LEN(E166)-1)),IF(RIGHT(E166,1)="M",1000000*VALUE(LEFT(E166,LEN(E166)-1)),IF(RIGHT(E166,1)="B",1000000000*VALUE(LEFT(E166,LEN(E166)-1)),IF(RIGHT(E166,1)="%",0.01*VALUE(LEFT(E166,LEN(E166)-1)),IF(RIGHT(E166,1)="k",1000*VALUE(LEFT(E166,LEN(E166)-1)),VALUE(SUBSTITUTE(E166,",",""))))))))),"N/A")</f>
        <v/>
      </c>
      <c r="M166">
        <f>IFERROR(IF(TRIM(F166)="-", "N/A", IF(RIGHT(F166,1)=")",IF(RIGHT(F166,2)="T)",-1000000000000*VALUE(MID(F166,2,LEN(F166)-3)),IF(RIGHT(F166,2)="M)",-1000000*VALUE(MID(F166,2,LEN(F166)-3)),IF(RIGHT(F166,2)="B)",-1000000000*VALUE(MID(F166,2,LEN(F166)-3)),IF(RIGHT(F166,2)="k)",-1000*VALUE(MID(F166,2,LEN(F166)-3)),VALUE(SUBSTITUTE(F166,",","")))))),IF(RIGHT(F166,1)="T",1000000000000*VALUE(LEFT(F166,LEN(F166)-1)),IF(RIGHT(F166,1)="M",1000000*VALUE(LEFT(F166,LEN(F166)-1)),IF(RIGHT(F166,1)="B",1000000000*VALUE(LEFT(F166,LEN(F166)-1)),IF(RIGHT(F166,1)="%",0.01*VALUE(LEFT(F166,LEN(F166)-1)),IF(RIGHT(F166,1)="k",1000*VALUE(LEFT(F166,LEN(F166)-1)),VALUE(SUBSTITUTE(F166,",",""))))))))),"N/A")</f>
        <v/>
      </c>
      <c r="N166">
        <f>IFERROR(IF(TRIM(G166)="-", "N/A", IF(RIGHT(G166,1)=")",IF(RIGHT(G166,2)="T)",-1000000000000*VALUE(MID(G166,2,LEN(G166)-3)),IF(RIGHT(G166,2)="M)",-1000000*VALUE(MID(G166,2,LEN(G166)-3)),IF(RIGHT(G166,2)="B)",-1000000000*VALUE(MID(G166,2,LEN(G166)-3)),IF(RIGHT(G166,2)="k)",-1000*VALUE(MID(G166,2,LEN(G166)-3)),VALUE(SUBSTITUTE(G166,",","")))))),IF(RIGHT(G166,1)="T",1000000000000*VALUE(LEFT(G166,LEN(G166)-1)),IF(RIGHT(G166,1)="M",1000000*VALUE(LEFT(G166,LEN(G166)-1)),IF(RIGHT(G166,1)="B",1000000000*VALUE(LEFT(G166,LEN(G166)-1)),IF(RIGHT(G166,1)="%",0.01*VALUE(LEFT(G166,LEN(G166)-1)),IF(RIGHT(G166,1)="k",1000*VALUE(LEFT(G166,LEN(G166)-1)),VALUE(SUBSTITUTE(G166,",",""))))))))),"N/A")</f>
        <v/>
      </c>
      <c r="P166">
        <f>MAX(J166:N166)</f>
        <v/>
      </c>
      <c r="Q166">
        <f>IFERROR(J144+MATCH(P166,J166:N166,0)-1,"")</f>
        <v/>
      </c>
      <c r="R166">
        <f>IF(Q166="","",MIN(J166:N166))</f>
        <v/>
      </c>
      <c r="S166">
        <f>IFERROR(J144+MATCH(R166,J166:N166,0)-1,"")</f>
        <v/>
      </c>
      <c r="T166">
        <f>IFERROR(AVERAGE(J166:N166),"")</f>
        <v/>
      </c>
      <c r="U166">
        <f>IFERROR(STDEV(J166:N166),"")</f>
        <v/>
      </c>
      <c r="V166">
        <f>IFERROR(IF(C166="-","",IF(ISBLANK(B166),"",IF(OR(ISNUMBER(FIND("Growth",B166)),ISNUMBER(FIND("Margin",B166))),"",(J166-T166)/U166))),"")</f>
        <v/>
      </c>
      <c r="W166">
        <f>IFERROR(IF(OR(D166="-",ISBLANK(D166)),"",(K166-T166)/U166),"")</f>
        <v/>
      </c>
      <c r="X166">
        <f>IFERROR(IF(OR(E166="-",ISBLANK(E166)),"",(L166-T166)/U166),"")</f>
        <v/>
      </c>
      <c r="Y166">
        <f>IFERROR(IF(OR(F166="-",ISBLANK(F166)),"",(M166-T166)/U166),"")</f>
        <v/>
      </c>
      <c r="Z166">
        <f>IFERROR(IF(OR(G166="-",ISBLANK(G166)),"",(N166-T166)/U166),"")</f>
        <v/>
      </c>
      <c r="AA166">
        <f>IF(MAX(MAX(V166:Z166),ABS(MIN(V166:Z166)))=ABS(MIN(V166:Z166)),MIN(V166:Z166),MAX(V166:Z166))</f>
        <v/>
      </c>
      <c r="AB166">
        <f>IFERROR(V144+MATCH(AA166,V166:Z166,0)-1,"")</f>
        <v/>
      </c>
      <c r="AC166">
        <f>IF(AB166&lt;&gt;"",IF(S166=AB166,"Low",IF(AB166=Q166,"High","")),"")</f>
        <v/>
      </c>
      <c r="AE166">
        <f>IF(ISNUMBER(MATCH("N/A",J166:N166,0)),"",IFERROR((5 * SUMPRODUCT(J144:N144,J166:N166) - PRODUCT(SUM(J144:N144),SUM(J166:N166))) / ((5 * SUM((J144^2)+(K144^2)+(L144^2)+(M144^2)+(N144^2))) - SUM(J144:N144)^2),""))</f>
        <v/>
      </c>
      <c r="AF166">
        <f>IFERROR(CORREL(J144:N144,J166:N166),"")</f>
        <v/>
      </c>
      <c r="AZ166">
        <f>IF(Q166=S166,0,1)</f>
        <v/>
      </c>
      <c r="BA166">
        <f>IF(AZ166=1,IF(Q166="","",IF(Q166=N144,"Yes","No")),"")</f>
        <v/>
      </c>
      <c r="BB166">
        <f>IF(BA166="Yes",P166,"")</f>
        <v/>
      </c>
      <c r="BC166">
        <f>IF(AZ166=1,IF(S166="","",IF(S166=N144,"Yes","No")),"")</f>
        <v/>
      </c>
      <c r="BD166">
        <f>IF(BC166="Yes",R166,"")</f>
        <v/>
      </c>
      <c r="BE166">
        <f>IFERROR(IF(SIGN(AE166)=1,"Increasing",IF(SIGN(AE166)=-1,"Decreasing","")),"")</f>
        <v/>
      </c>
      <c r="BF166">
        <f>IF(OR(AND(BE166="Increasing",BA166="Yes"),AND(BE166="Decreasing",BC166="Yes")),"Yes","No")</f>
        <v/>
      </c>
      <c r="BG166">
        <f>IF(I166="pos_trend","Yes","No")</f>
        <v/>
      </c>
      <c r="BH166">
        <f>IF(AF166&lt;&gt;"",IF(ABS(AF166)&gt;0.8,"Yes","No"),"")</f>
        <v/>
      </c>
    </row>
    <row r="167" spans="1:60">
      <c s="1" r="A167" t="n">
        <v>6</v>
      </c>
      <c r="B167" t="s">
        <v>3351</v>
      </c>
      <c r="C167" t="s">
        <v>264</v>
      </c>
      <c r="D167" t="s">
        <v>264</v>
      </c>
      <c r="E167" t="s">
        <v>264</v>
      </c>
      <c r="F167" t="s">
        <v>264</v>
      </c>
      <c r="G167" t="s">
        <v>3119</v>
      </c>
      <c r="H167" t="s"/>
      <c r="I167">
        <f>IF(AND(K167&gt; J167, L167&gt; K167, M167&gt; L167, N167&gt; M167), "pos_trend", IF(AND(K167&lt; J167, L167&lt; K167, M167&lt; L167, N167&lt; M167), "neg_trend", "N/A"))</f>
        <v/>
      </c>
      <c r="J167">
        <f>IFERROR(IF(TRIM(C167)="-", "N/A", IF(RIGHT(C167,1)=")",IF(RIGHT(C167,2)="T)",-1000000000000*VALUE(MID(C167,2,LEN(C167)-3)),IF(RIGHT(C167,2)="M)",-1000000*VALUE(MID(C167,2,LEN(C167)-3)),IF(RIGHT(C167,2)="B)",-1000000000*VALUE(MID(C167,2,LEN(C167)-3)),IF(RIGHT(C167,2)="k)",-1000*VALUE(MID(C167,2,LEN(C167)-3)),VALUE(SUBSTITUTE(C167,",","")))))),IF(RIGHT(C167,1)="T",1000000000000*VALUE(LEFT(C167,LEN(C167)-1)),IF(RIGHT(C167,1)="M",1000000*VALUE(LEFT(C167,LEN(C167)-1)),IF(RIGHT(C167,1)="B",1000000000*VALUE(LEFT(C167,LEN(C167)-1)),IF(RIGHT(C167,1)="%",0.01*VALUE(LEFT(C167,LEN(C167)-1)),IF(RIGHT(C167,1)="k",1000*VALUE(LEFT(C167,LEN(C167)-1)),VALUE(SUBSTITUTE(C167,",",""))))))))),"N/A")</f>
        <v/>
      </c>
      <c r="K167">
        <f>IFERROR(IF(TRIM(D167)="-", "N/A", IF(RIGHT(D167,1)=")",IF(RIGHT(D167,2)="T)",-1000000000000*VALUE(MID(D167,2,LEN(D167)-3)),IF(RIGHT(D167,2)="M)",-1000000*VALUE(MID(D167,2,LEN(D167)-3)),IF(RIGHT(D167,2)="B)",-1000000000*VALUE(MID(D167,2,LEN(D167)-3)),IF(RIGHT(D167,2)="k)",-1000*VALUE(MID(D167,2,LEN(D167)-3)),VALUE(SUBSTITUTE(D167,",","")))))),IF(RIGHT(D167,1)="T",1000000000000*VALUE(LEFT(D167,LEN(D167)-1)),IF(RIGHT(D167,1)="M",1000000*VALUE(LEFT(D167,LEN(D167)-1)),IF(RIGHT(D167,1)="B",1000000000*VALUE(LEFT(D167,LEN(D167)-1)),IF(RIGHT(D167,1)="%",0.01*VALUE(LEFT(D167,LEN(D167)-1)),IF(RIGHT(D167,1)="k",1000*VALUE(LEFT(D167,LEN(D167)-1)),VALUE(SUBSTITUTE(D167,",",""))))))))),"N/A")</f>
        <v/>
      </c>
      <c r="L167">
        <f>IFERROR(IF(TRIM(E167)="-", "N/A", IF(RIGHT(E167,1)=")",IF(RIGHT(E167,2)="T)",-1000000000000*VALUE(MID(E167,2,LEN(E167)-3)),IF(RIGHT(E167,2)="M)",-1000000*VALUE(MID(E167,2,LEN(E167)-3)),IF(RIGHT(E167,2)="B)",-1000000000*VALUE(MID(E167,2,LEN(E167)-3)),IF(RIGHT(E167,2)="k)",-1000*VALUE(MID(E167,2,LEN(E167)-3)),VALUE(SUBSTITUTE(E167,",","")))))),IF(RIGHT(E167,1)="T",1000000000000*VALUE(LEFT(E167,LEN(E167)-1)),IF(RIGHT(E167,1)="M",1000000*VALUE(LEFT(E167,LEN(E167)-1)),IF(RIGHT(E167,1)="B",1000000000*VALUE(LEFT(E167,LEN(E167)-1)),IF(RIGHT(E167,1)="%",0.01*VALUE(LEFT(E167,LEN(E167)-1)),IF(RIGHT(E167,1)="k",1000*VALUE(LEFT(E167,LEN(E167)-1)),VALUE(SUBSTITUTE(E167,",",""))))))))),"N/A")</f>
        <v/>
      </c>
      <c r="M167">
        <f>IFERROR(IF(TRIM(F167)="-", "N/A", IF(RIGHT(F167,1)=")",IF(RIGHT(F167,2)="T)",-1000000000000*VALUE(MID(F167,2,LEN(F167)-3)),IF(RIGHT(F167,2)="M)",-1000000*VALUE(MID(F167,2,LEN(F167)-3)),IF(RIGHT(F167,2)="B)",-1000000000*VALUE(MID(F167,2,LEN(F167)-3)),IF(RIGHT(F167,2)="k)",-1000*VALUE(MID(F167,2,LEN(F167)-3)),VALUE(SUBSTITUTE(F167,",","")))))),IF(RIGHT(F167,1)="T",1000000000000*VALUE(LEFT(F167,LEN(F167)-1)),IF(RIGHT(F167,1)="M",1000000*VALUE(LEFT(F167,LEN(F167)-1)),IF(RIGHT(F167,1)="B",1000000000*VALUE(LEFT(F167,LEN(F167)-1)),IF(RIGHT(F167,1)="%",0.01*VALUE(LEFT(F167,LEN(F167)-1)),IF(RIGHT(F167,1)="k",1000*VALUE(LEFT(F167,LEN(F167)-1)),VALUE(SUBSTITUTE(F167,",",""))))))))),"N/A")</f>
        <v/>
      </c>
      <c r="N167">
        <f>IFERROR(IF(TRIM(G167)="-", "N/A", IF(RIGHT(G167,1)=")",IF(RIGHT(G167,2)="T)",-1000000000000*VALUE(MID(G167,2,LEN(G167)-3)),IF(RIGHT(G167,2)="M)",-1000000*VALUE(MID(G167,2,LEN(G167)-3)),IF(RIGHT(G167,2)="B)",-1000000000*VALUE(MID(G167,2,LEN(G167)-3)),IF(RIGHT(G167,2)="k)",-1000*VALUE(MID(G167,2,LEN(G167)-3)),VALUE(SUBSTITUTE(G167,",","")))))),IF(RIGHT(G167,1)="T",1000000000000*VALUE(LEFT(G167,LEN(G167)-1)),IF(RIGHT(G167,1)="M",1000000*VALUE(LEFT(G167,LEN(G167)-1)),IF(RIGHT(G167,1)="B",1000000000*VALUE(LEFT(G167,LEN(G167)-1)),IF(RIGHT(G167,1)="%",0.01*VALUE(LEFT(G167,LEN(G167)-1)),IF(RIGHT(G167,1)="k",1000*VALUE(LEFT(G167,LEN(G167)-1)),VALUE(SUBSTITUTE(G167,",",""))))))))),"N/A")</f>
        <v/>
      </c>
      <c r="P167">
        <f>MAX(J167:N167)</f>
        <v/>
      </c>
      <c r="Q167">
        <f>IFERROR(J144+MATCH(P167,J167:N167,0)-1,"")</f>
        <v/>
      </c>
      <c r="R167">
        <f>IF(Q167="","",MIN(J167:N167))</f>
        <v/>
      </c>
      <c r="S167">
        <f>IFERROR(J144+MATCH(R167,J167:N167,0)-1,"")</f>
        <v/>
      </c>
      <c r="T167">
        <f>IFERROR(AVERAGE(J167:N167),"")</f>
        <v/>
      </c>
      <c r="U167">
        <f>IFERROR(STDEV(J167:N167),"")</f>
        <v/>
      </c>
      <c r="V167">
        <f>IFERROR(IF(C167="-","",IF(ISBLANK(B167),"",IF(OR(ISNUMBER(FIND("Growth",B167)),ISNUMBER(FIND("Margin",B167))),"",(J167-T167)/U167))),"")</f>
        <v/>
      </c>
      <c r="W167">
        <f>IFERROR(IF(OR(D167="-",ISBLANK(D167)),"",(K167-T167)/U167),"")</f>
        <v/>
      </c>
      <c r="X167">
        <f>IFERROR(IF(OR(E167="-",ISBLANK(E167)),"",(L167-T167)/U167),"")</f>
        <v/>
      </c>
      <c r="Y167">
        <f>IFERROR(IF(OR(F167="-",ISBLANK(F167)),"",(M167-T167)/U167),"")</f>
        <v/>
      </c>
      <c r="Z167">
        <f>IFERROR(IF(OR(G167="-",ISBLANK(G167)),"",(N167-T167)/U167),"")</f>
        <v/>
      </c>
      <c r="AA167">
        <f>IF(MAX(MAX(V167:Z167),ABS(MIN(V167:Z167)))=ABS(MIN(V167:Z167)),MIN(V167:Z167),MAX(V167:Z167))</f>
        <v/>
      </c>
      <c r="AB167">
        <f>IFERROR(V144+MATCH(AA167,V167:Z167,0)-1,"")</f>
        <v/>
      </c>
      <c r="AC167">
        <f>IF(AB167&lt;&gt;"",IF(S167=AB167,"Low",IF(AB167=Q167,"High","")),"")</f>
        <v/>
      </c>
      <c r="AE167">
        <f>IF(ISNUMBER(MATCH("N/A",J167:N167,0)),"",IFERROR((5 * SUMPRODUCT(J144:N144,J167:N167) - PRODUCT(SUM(J144:N144),SUM(J167:N167))) / ((5 * SUM((J144^2)+(K144^2)+(L144^2)+(M144^2)+(N144^2))) - SUM(J144:N144)^2),""))</f>
        <v/>
      </c>
      <c r="AF167">
        <f>IFERROR(CORREL(J144:N144,J167:N167),"")</f>
        <v/>
      </c>
      <c r="AZ167">
        <f>IF(Q167=S167,0,1)</f>
        <v/>
      </c>
      <c r="BA167">
        <f>IF(AZ167=1,IF(Q167="","",IF(Q167=N144,"Yes","No")),"")</f>
        <v/>
      </c>
      <c r="BB167">
        <f>IF(BA167="Yes",P167,"")</f>
        <v/>
      </c>
      <c r="BC167">
        <f>IF(AZ167=1,IF(S167="","",IF(S167=N144,"Yes","No")),"")</f>
        <v/>
      </c>
      <c r="BD167">
        <f>IF(BC167="Yes",R167,"")</f>
        <v/>
      </c>
      <c r="BE167">
        <f>IFERROR(IF(SIGN(AE167)=1,"Increasing",IF(SIGN(AE167)=-1,"Decreasing","")),"")</f>
        <v/>
      </c>
      <c r="BF167">
        <f>IF(OR(AND(BE167="Increasing",BA167="Yes"),AND(BE167="Decreasing",BC167="Yes")),"Yes","No")</f>
        <v/>
      </c>
      <c r="BG167">
        <f>IF(I167="pos_trend","Yes","No")</f>
        <v/>
      </c>
      <c r="BH167">
        <f>IF(AF167&lt;&gt;"",IF(ABS(AF167)&gt;0.8,"Yes","No"),"")</f>
        <v/>
      </c>
    </row>
    <row r="168" spans="1:60">
      <c s="1" r="A168" t="n">
        <v>7</v>
      </c>
      <c r="B168" t="s">
        <v>3352</v>
      </c>
      <c r="C168" t="s">
        <v>3353</v>
      </c>
      <c r="D168" t="s">
        <v>3354</v>
      </c>
      <c r="E168" t="s">
        <v>3355</v>
      </c>
      <c r="F168" t="s">
        <v>3356</v>
      </c>
      <c r="G168" t="s">
        <v>3357</v>
      </c>
      <c r="H168" t="s"/>
      <c r="I168">
        <f>IF(AND(K168&gt; J168, L168&gt; K168, M168&gt; L168, N168&gt; M168), "pos_trend", IF(AND(K168&lt; J168, L168&lt; K168, M168&lt; L168, N168&lt; M168), "neg_trend", "N/A"))</f>
        <v/>
      </c>
      <c r="J168">
        <f>IFERROR(IF(TRIM(C168)="-", "N/A", IF(RIGHT(C168,1)=")",IF(RIGHT(C168,2)="T)",-1000000000000*VALUE(MID(C168,2,LEN(C168)-3)),IF(RIGHT(C168,2)="M)",-1000000*VALUE(MID(C168,2,LEN(C168)-3)),IF(RIGHT(C168,2)="B)",-1000000000*VALUE(MID(C168,2,LEN(C168)-3)),IF(RIGHT(C168,2)="k)",-1000*VALUE(MID(C168,2,LEN(C168)-3)),VALUE(SUBSTITUTE(C168,",","")))))),IF(RIGHT(C168,1)="T",1000000000000*VALUE(LEFT(C168,LEN(C168)-1)),IF(RIGHT(C168,1)="M",1000000*VALUE(LEFT(C168,LEN(C168)-1)),IF(RIGHT(C168,1)="B",1000000000*VALUE(LEFT(C168,LEN(C168)-1)),IF(RIGHT(C168,1)="%",0.01*VALUE(LEFT(C168,LEN(C168)-1)),IF(RIGHT(C168,1)="k",1000*VALUE(LEFT(C168,LEN(C168)-1)),VALUE(SUBSTITUTE(C168,",",""))))))))),"N/A")</f>
        <v/>
      </c>
      <c r="K168">
        <f>IFERROR(IF(TRIM(D168)="-", "N/A", IF(RIGHT(D168,1)=")",IF(RIGHT(D168,2)="T)",-1000000000000*VALUE(MID(D168,2,LEN(D168)-3)),IF(RIGHT(D168,2)="M)",-1000000*VALUE(MID(D168,2,LEN(D168)-3)),IF(RIGHT(D168,2)="B)",-1000000000*VALUE(MID(D168,2,LEN(D168)-3)),IF(RIGHT(D168,2)="k)",-1000*VALUE(MID(D168,2,LEN(D168)-3)),VALUE(SUBSTITUTE(D168,",","")))))),IF(RIGHT(D168,1)="T",1000000000000*VALUE(LEFT(D168,LEN(D168)-1)),IF(RIGHT(D168,1)="M",1000000*VALUE(LEFT(D168,LEN(D168)-1)),IF(RIGHT(D168,1)="B",1000000000*VALUE(LEFT(D168,LEN(D168)-1)),IF(RIGHT(D168,1)="%",0.01*VALUE(LEFT(D168,LEN(D168)-1)),IF(RIGHT(D168,1)="k",1000*VALUE(LEFT(D168,LEN(D168)-1)),VALUE(SUBSTITUTE(D168,",",""))))))))),"N/A")</f>
        <v/>
      </c>
      <c r="L168">
        <f>IFERROR(IF(TRIM(E168)="-", "N/A", IF(RIGHT(E168,1)=")",IF(RIGHT(E168,2)="T)",-1000000000000*VALUE(MID(E168,2,LEN(E168)-3)),IF(RIGHT(E168,2)="M)",-1000000*VALUE(MID(E168,2,LEN(E168)-3)),IF(RIGHT(E168,2)="B)",-1000000000*VALUE(MID(E168,2,LEN(E168)-3)),IF(RIGHT(E168,2)="k)",-1000*VALUE(MID(E168,2,LEN(E168)-3)),VALUE(SUBSTITUTE(E168,",","")))))),IF(RIGHT(E168,1)="T",1000000000000*VALUE(LEFT(E168,LEN(E168)-1)),IF(RIGHT(E168,1)="M",1000000*VALUE(LEFT(E168,LEN(E168)-1)),IF(RIGHT(E168,1)="B",1000000000*VALUE(LEFT(E168,LEN(E168)-1)),IF(RIGHT(E168,1)="%",0.01*VALUE(LEFT(E168,LEN(E168)-1)),IF(RIGHT(E168,1)="k",1000*VALUE(LEFT(E168,LEN(E168)-1)),VALUE(SUBSTITUTE(E168,",",""))))))))),"N/A")</f>
        <v/>
      </c>
      <c r="M168">
        <f>IFERROR(IF(TRIM(F168)="-", "N/A", IF(RIGHT(F168,1)=")",IF(RIGHT(F168,2)="T)",-1000000000000*VALUE(MID(F168,2,LEN(F168)-3)),IF(RIGHT(F168,2)="M)",-1000000*VALUE(MID(F168,2,LEN(F168)-3)),IF(RIGHT(F168,2)="B)",-1000000000*VALUE(MID(F168,2,LEN(F168)-3)),IF(RIGHT(F168,2)="k)",-1000*VALUE(MID(F168,2,LEN(F168)-3)),VALUE(SUBSTITUTE(F168,",","")))))),IF(RIGHT(F168,1)="T",1000000000000*VALUE(LEFT(F168,LEN(F168)-1)),IF(RIGHT(F168,1)="M",1000000*VALUE(LEFT(F168,LEN(F168)-1)),IF(RIGHT(F168,1)="B",1000000000*VALUE(LEFT(F168,LEN(F168)-1)),IF(RIGHT(F168,1)="%",0.01*VALUE(LEFT(F168,LEN(F168)-1)),IF(RIGHT(F168,1)="k",1000*VALUE(LEFT(F168,LEN(F168)-1)),VALUE(SUBSTITUTE(F168,",",""))))))))),"N/A")</f>
        <v/>
      </c>
      <c r="N168">
        <f>IFERROR(IF(TRIM(G168)="-", "N/A", IF(RIGHT(G168,1)=")",IF(RIGHT(G168,2)="T)",-1000000000000*VALUE(MID(G168,2,LEN(G168)-3)),IF(RIGHT(G168,2)="M)",-1000000*VALUE(MID(G168,2,LEN(G168)-3)),IF(RIGHT(G168,2)="B)",-1000000000*VALUE(MID(G168,2,LEN(G168)-3)),IF(RIGHT(G168,2)="k)",-1000*VALUE(MID(G168,2,LEN(G168)-3)),VALUE(SUBSTITUTE(G168,",","")))))),IF(RIGHT(G168,1)="T",1000000000000*VALUE(LEFT(G168,LEN(G168)-1)),IF(RIGHT(G168,1)="M",1000000*VALUE(LEFT(G168,LEN(G168)-1)),IF(RIGHT(G168,1)="B",1000000000*VALUE(LEFT(G168,LEN(G168)-1)),IF(RIGHT(G168,1)="%",0.01*VALUE(LEFT(G168,LEN(G168)-1)),IF(RIGHT(G168,1)="k",1000*VALUE(LEFT(G168,LEN(G168)-1)),VALUE(SUBSTITUTE(G168,",",""))))))))),"N/A")</f>
        <v/>
      </c>
      <c r="P168">
        <f>MAX(J168:N168)</f>
        <v/>
      </c>
      <c r="Q168">
        <f>IFERROR(J144+MATCH(P168,J168:N168,0)-1,"")</f>
        <v/>
      </c>
      <c r="R168">
        <f>IF(Q168="","",MIN(J168:N168))</f>
        <v/>
      </c>
      <c r="S168">
        <f>IFERROR(J144+MATCH(R168,J168:N168,0)-1,"")</f>
        <v/>
      </c>
      <c r="T168">
        <f>IFERROR(AVERAGE(J168:N168),"")</f>
        <v/>
      </c>
      <c r="U168">
        <f>IFERROR(STDEV(J168:N168),"")</f>
        <v/>
      </c>
      <c r="V168">
        <f>IFERROR(IF(C168="-","",IF(ISBLANK(B168),"",IF(OR(ISNUMBER(FIND("Growth",B168)),ISNUMBER(FIND("Margin",B168))),"",(J168-T168)/U168))),"")</f>
        <v/>
      </c>
      <c r="W168">
        <f>IFERROR(IF(OR(D168="-",ISBLANK(D168)),"",(K168-T168)/U168),"")</f>
        <v/>
      </c>
      <c r="X168">
        <f>IFERROR(IF(OR(E168="-",ISBLANK(E168)),"",(L168-T168)/U168),"")</f>
        <v/>
      </c>
      <c r="Y168">
        <f>IFERROR(IF(OR(F168="-",ISBLANK(F168)),"",(M168-T168)/U168),"")</f>
        <v/>
      </c>
      <c r="Z168">
        <f>IFERROR(IF(OR(G168="-",ISBLANK(G168)),"",(N168-T168)/U168),"")</f>
        <v/>
      </c>
      <c r="AA168">
        <f>IF(MAX(MAX(V168:Z168),ABS(MIN(V168:Z168)))=ABS(MIN(V168:Z168)),MIN(V168:Z168),MAX(V168:Z168))</f>
        <v/>
      </c>
      <c r="AB168">
        <f>IFERROR(V144+MATCH(AA168,V168:Z168,0)-1,"")</f>
        <v/>
      </c>
      <c r="AC168">
        <f>IF(AB168&lt;&gt;"",IF(S168=AB168,"Low",IF(AB168=Q168,"High","")),"")</f>
        <v/>
      </c>
      <c r="AE168">
        <f>IF(ISNUMBER(MATCH("N/A",J168:N168,0)),"",IFERROR((5 * SUMPRODUCT(J144:N144,J168:N168) - PRODUCT(SUM(J144:N144),SUM(J168:N168))) / ((5 * SUM((J144^2)+(K144^2)+(L144^2)+(M144^2)+(N144^2))) - SUM(J144:N144)^2),""))</f>
        <v/>
      </c>
      <c r="AF168">
        <f>IFERROR(CORREL(J144:N144,J168:N168),"")</f>
        <v/>
      </c>
      <c r="AZ168">
        <f>IF(Q168=S168,0,1)</f>
        <v/>
      </c>
      <c r="BA168">
        <f>IF(AZ168=1,IF(Q168="","",IF(Q168=N144,"Yes","No")),"")</f>
        <v/>
      </c>
      <c r="BB168">
        <f>IF(BA168="Yes",P168,"")</f>
        <v/>
      </c>
      <c r="BC168">
        <f>IF(AZ168=1,IF(S168="","",IF(S168=N144,"Yes","No")),"")</f>
        <v/>
      </c>
      <c r="BD168">
        <f>IF(BC168="Yes",R168,"")</f>
        <v/>
      </c>
      <c r="BE168">
        <f>IFERROR(IF(SIGN(AE168)=1,"Increasing",IF(SIGN(AE168)=-1,"Decreasing","")),"")</f>
        <v/>
      </c>
      <c r="BF168">
        <f>IF(OR(AND(BE168="Increasing",BA168="Yes"),AND(BE168="Decreasing",BC168="Yes")),"Yes","No")</f>
        <v/>
      </c>
      <c r="BG168">
        <f>IF(I168="pos_trend","Yes","No")</f>
        <v/>
      </c>
      <c r="BH168">
        <f>IF(AF168&lt;&gt;"",IF(ABS(AF168)&gt;0.8,"Yes","No"),"")</f>
        <v/>
      </c>
    </row>
    <row r="169" spans="1:60">
      <c s="1" r="A169" t="n">
        <v>8</v>
      </c>
      <c r="B169" t="s">
        <v>3358</v>
      </c>
      <c r="C169" t="s">
        <v>3359</v>
      </c>
      <c r="D169" t="s">
        <v>3360</v>
      </c>
      <c r="E169" t="s">
        <v>3361</v>
      </c>
      <c r="F169" t="s">
        <v>3362</v>
      </c>
      <c r="G169" t="s">
        <v>3363</v>
      </c>
      <c r="H169" t="s"/>
      <c r="I169">
        <f>IF(AND(K169&gt; J169, L169&gt; K169, M169&gt; L169, N169&gt; M169), "pos_trend", IF(AND(K169&lt; J169, L169&lt; K169, M169&lt; L169, N169&lt; M169), "neg_trend", "N/A"))</f>
        <v/>
      </c>
      <c r="J169">
        <f>IFERROR(IF(TRIM(C169)="-", "N/A", IF(RIGHT(C169,1)=")",IF(RIGHT(C169,2)="T)",-1000000000000*VALUE(MID(C169,2,LEN(C169)-3)),IF(RIGHT(C169,2)="M)",-1000000*VALUE(MID(C169,2,LEN(C169)-3)),IF(RIGHT(C169,2)="B)",-1000000000*VALUE(MID(C169,2,LEN(C169)-3)),IF(RIGHT(C169,2)="k)",-1000*VALUE(MID(C169,2,LEN(C169)-3)),VALUE(SUBSTITUTE(C169,",","")))))),IF(RIGHT(C169,1)="T",1000000000000*VALUE(LEFT(C169,LEN(C169)-1)),IF(RIGHT(C169,1)="M",1000000*VALUE(LEFT(C169,LEN(C169)-1)),IF(RIGHT(C169,1)="B",1000000000*VALUE(LEFT(C169,LEN(C169)-1)),IF(RIGHT(C169,1)="%",0.01*VALUE(LEFT(C169,LEN(C169)-1)),IF(RIGHT(C169,1)="k",1000*VALUE(LEFT(C169,LEN(C169)-1)),VALUE(SUBSTITUTE(C169,",",""))))))))),"N/A")</f>
        <v/>
      </c>
      <c r="K169">
        <f>IFERROR(IF(TRIM(D169)="-", "N/A", IF(RIGHT(D169,1)=")",IF(RIGHT(D169,2)="T)",-1000000000000*VALUE(MID(D169,2,LEN(D169)-3)),IF(RIGHT(D169,2)="M)",-1000000*VALUE(MID(D169,2,LEN(D169)-3)),IF(RIGHT(D169,2)="B)",-1000000000*VALUE(MID(D169,2,LEN(D169)-3)),IF(RIGHT(D169,2)="k)",-1000*VALUE(MID(D169,2,LEN(D169)-3)),VALUE(SUBSTITUTE(D169,",","")))))),IF(RIGHT(D169,1)="T",1000000000000*VALUE(LEFT(D169,LEN(D169)-1)),IF(RIGHT(D169,1)="M",1000000*VALUE(LEFT(D169,LEN(D169)-1)),IF(RIGHT(D169,1)="B",1000000000*VALUE(LEFT(D169,LEN(D169)-1)),IF(RIGHT(D169,1)="%",0.01*VALUE(LEFT(D169,LEN(D169)-1)),IF(RIGHT(D169,1)="k",1000*VALUE(LEFT(D169,LEN(D169)-1)),VALUE(SUBSTITUTE(D169,",",""))))))))),"N/A")</f>
        <v/>
      </c>
      <c r="L169">
        <f>IFERROR(IF(TRIM(E169)="-", "N/A", IF(RIGHT(E169,1)=")",IF(RIGHT(E169,2)="T)",-1000000000000*VALUE(MID(E169,2,LEN(E169)-3)),IF(RIGHT(E169,2)="M)",-1000000*VALUE(MID(E169,2,LEN(E169)-3)),IF(RIGHT(E169,2)="B)",-1000000000*VALUE(MID(E169,2,LEN(E169)-3)),IF(RIGHT(E169,2)="k)",-1000*VALUE(MID(E169,2,LEN(E169)-3)),VALUE(SUBSTITUTE(E169,",","")))))),IF(RIGHT(E169,1)="T",1000000000000*VALUE(LEFT(E169,LEN(E169)-1)),IF(RIGHT(E169,1)="M",1000000*VALUE(LEFT(E169,LEN(E169)-1)),IF(RIGHT(E169,1)="B",1000000000*VALUE(LEFT(E169,LEN(E169)-1)),IF(RIGHT(E169,1)="%",0.01*VALUE(LEFT(E169,LEN(E169)-1)),IF(RIGHT(E169,1)="k",1000*VALUE(LEFT(E169,LEN(E169)-1)),VALUE(SUBSTITUTE(E169,",",""))))))))),"N/A")</f>
        <v/>
      </c>
      <c r="M169">
        <f>IFERROR(IF(TRIM(F169)="-", "N/A", IF(RIGHT(F169,1)=")",IF(RIGHT(F169,2)="T)",-1000000000000*VALUE(MID(F169,2,LEN(F169)-3)),IF(RIGHT(F169,2)="M)",-1000000*VALUE(MID(F169,2,LEN(F169)-3)),IF(RIGHT(F169,2)="B)",-1000000000*VALUE(MID(F169,2,LEN(F169)-3)),IF(RIGHT(F169,2)="k)",-1000*VALUE(MID(F169,2,LEN(F169)-3)),VALUE(SUBSTITUTE(F169,",","")))))),IF(RIGHT(F169,1)="T",1000000000000*VALUE(LEFT(F169,LEN(F169)-1)),IF(RIGHT(F169,1)="M",1000000*VALUE(LEFT(F169,LEN(F169)-1)),IF(RIGHT(F169,1)="B",1000000000*VALUE(LEFT(F169,LEN(F169)-1)),IF(RIGHT(F169,1)="%",0.01*VALUE(LEFT(F169,LEN(F169)-1)),IF(RIGHT(F169,1)="k",1000*VALUE(LEFT(F169,LEN(F169)-1)),VALUE(SUBSTITUTE(F169,",",""))))))))),"N/A")</f>
        <v/>
      </c>
      <c r="N169">
        <f>IFERROR(IF(TRIM(G169)="-", "N/A", IF(RIGHT(G169,1)=")",IF(RIGHT(G169,2)="T)",-1000000000000*VALUE(MID(G169,2,LEN(G169)-3)),IF(RIGHT(G169,2)="M)",-1000000*VALUE(MID(G169,2,LEN(G169)-3)),IF(RIGHT(G169,2)="B)",-1000000000*VALUE(MID(G169,2,LEN(G169)-3)),IF(RIGHT(G169,2)="k)",-1000*VALUE(MID(G169,2,LEN(G169)-3)),VALUE(SUBSTITUTE(G169,",","")))))),IF(RIGHT(G169,1)="T",1000000000000*VALUE(LEFT(G169,LEN(G169)-1)),IF(RIGHT(G169,1)="M",1000000*VALUE(LEFT(G169,LEN(G169)-1)),IF(RIGHT(G169,1)="B",1000000000*VALUE(LEFT(G169,LEN(G169)-1)),IF(RIGHT(G169,1)="%",0.01*VALUE(LEFT(G169,LEN(G169)-1)),IF(RIGHT(G169,1)="k",1000*VALUE(LEFT(G169,LEN(G169)-1)),VALUE(SUBSTITUTE(G169,",",""))))))))),"N/A")</f>
        <v/>
      </c>
      <c r="P169">
        <f>MAX(J169:N169)</f>
        <v/>
      </c>
      <c r="Q169">
        <f>IFERROR(J144+MATCH(P169,J169:N169,0)-1,"")</f>
        <v/>
      </c>
      <c r="R169">
        <f>IF(Q169="","",MIN(J169:N169))</f>
        <v/>
      </c>
      <c r="S169">
        <f>IFERROR(J144+MATCH(R169,J169:N169,0)-1,"")</f>
        <v/>
      </c>
      <c r="T169">
        <f>IFERROR(AVERAGE(J169:N169),"")</f>
        <v/>
      </c>
      <c r="U169">
        <f>IFERROR(STDEV(J169:N169),"")</f>
        <v/>
      </c>
      <c r="V169">
        <f>IFERROR(IF(C169="-","",IF(ISBLANK(B169),"",IF(OR(ISNUMBER(FIND("Growth",B169)),ISNUMBER(FIND("Margin",B169))),"",(J169-T169)/U169))),"")</f>
        <v/>
      </c>
      <c r="W169">
        <f>IFERROR(IF(OR(D169="-",ISBLANK(D169)),"",(K169-T169)/U169),"")</f>
        <v/>
      </c>
      <c r="X169">
        <f>IFERROR(IF(OR(E169="-",ISBLANK(E169)),"",(L169-T169)/U169),"")</f>
        <v/>
      </c>
      <c r="Y169">
        <f>IFERROR(IF(OR(F169="-",ISBLANK(F169)),"",(M169-T169)/U169),"")</f>
        <v/>
      </c>
      <c r="Z169">
        <f>IFERROR(IF(OR(G169="-",ISBLANK(G169)),"",(N169-T169)/U169),"")</f>
        <v/>
      </c>
      <c r="AA169">
        <f>IF(MAX(MAX(V169:Z169),ABS(MIN(V169:Z169)))=ABS(MIN(V169:Z169)),MIN(V169:Z169),MAX(V169:Z169))</f>
        <v/>
      </c>
      <c r="AB169">
        <f>IFERROR(V144+MATCH(AA169,V169:Z169,0)-1,"")</f>
        <v/>
      </c>
      <c r="AC169">
        <f>IF(AB169&lt;&gt;"",IF(S169=AB169,"Low",IF(AB169=Q169,"High","")),"")</f>
        <v/>
      </c>
      <c r="AE169">
        <f>IF(ISNUMBER(MATCH("N/A",J169:N169,0)),"",IFERROR((5 * SUMPRODUCT(J144:N144,J169:N169) - PRODUCT(SUM(J144:N144),SUM(J169:N169))) / ((5 * SUM((J144^2)+(K144^2)+(L144^2)+(M144^2)+(N144^2))) - SUM(J144:N144)^2),""))</f>
        <v/>
      </c>
      <c r="AF169">
        <f>IFERROR(CORREL(J144:N144,J169:N169),"")</f>
        <v/>
      </c>
      <c r="AZ169">
        <f>IF(Q169=S169,0,1)</f>
        <v/>
      </c>
      <c r="BA169">
        <f>IF(AZ169=1,IF(Q169="","",IF(Q169=N144,"Yes","No")),"")</f>
        <v/>
      </c>
      <c r="BB169">
        <f>IF(BA169="Yes",P169,"")</f>
        <v/>
      </c>
      <c r="BC169">
        <f>IF(AZ169=1,IF(S169="","",IF(S169=N144,"Yes","No")),"")</f>
        <v/>
      </c>
      <c r="BD169">
        <f>IF(BC169="Yes",R169,"")</f>
        <v/>
      </c>
      <c r="BE169">
        <f>IFERROR(IF(SIGN(AE169)=1,"Increasing",IF(SIGN(AE169)=-1,"Decreasing","")),"")</f>
        <v/>
      </c>
      <c r="BF169">
        <f>IF(OR(AND(BE169="Increasing",BA169="Yes"),AND(BE169="Decreasing",BC169="Yes")),"Yes","No")</f>
        <v/>
      </c>
      <c r="BG169">
        <f>IF(I169="pos_trend","Yes","No")</f>
        <v/>
      </c>
      <c r="BH169">
        <f>IF(AF169&lt;&gt;"",IF(ABS(AF169)&gt;0.8,"Yes","No"),"")</f>
        <v/>
      </c>
    </row>
    <row r="170" spans="1:60">
      <c s="1" r="A170" t="n">
        <v>9</v>
      </c>
      <c r="B170" t="s">
        <v>3364</v>
      </c>
      <c r="C170" t="s">
        <v>264</v>
      </c>
      <c r="D170" t="s">
        <v>264</v>
      </c>
      <c r="E170" t="s">
        <v>264</v>
      </c>
      <c r="F170" t="s">
        <v>264</v>
      </c>
      <c r="G170" t="s">
        <v>264</v>
      </c>
      <c r="H170" t="s"/>
      <c r="I170">
        <f>IF(AND(K170&gt; J170, L170&gt; K170, M170&gt; L170, N170&gt; M170), "pos_trend", IF(AND(K170&lt; J170, L170&lt; K170, M170&lt; L170, N170&lt; M170), "neg_trend", "N/A"))</f>
        <v/>
      </c>
      <c r="J170">
        <f>IFERROR(IF(TRIM(C170)="-", "N/A", IF(RIGHT(C170,1)=")",IF(RIGHT(C170,2)="T)",-1000000000000*VALUE(MID(C170,2,LEN(C170)-3)),IF(RIGHT(C170,2)="M)",-1000000*VALUE(MID(C170,2,LEN(C170)-3)),IF(RIGHT(C170,2)="B)",-1000000000*VALUE(MID(C170,2,LEN(C170)-3)),IF(RIGHT(C170,2)="k)",-1000*VALUE(MID(C170,2,LEN(C170)-3)),VALUE(SUBSTITUTE(C170,",","")))))),IF(RIGHT(C170,1)="T",1000000000000*VALUE(LEFT(C170,LEN(C170)-1)),IF(RIGHT(C170,1)="M",1000000*VALUE(LEFT(C170,LEN(C170)-1)),IF(RIGHT(C170,1)="B",1000000000*VALUE(LEFT(C170,LEN(C170)-1)),IF(RIGHT(C170,1)="%",0.01*VALUE(LEFT(C170,LEN(C170)-1)),IF(RIGHT(C170,1)="k",1000*VALUE(LEFT(C170,LEN(C170)-1)),VALUE(SUBSTITUTE(C170,",",""))))))))),"N/A")</f>
        <v/>
      </c>
      <c r="K170">
        <f>IFERROR(IF(TRIM(D170)="-", "N/A", IF(RIGHT(D170,1)=")",IF(RIGHT(D170,2)="T)",-1000000000000*VALUE(MID(D170,2,LEN(D170)-3)),IF(RIGHT(D170,2)="M)",-1000000*VALUE(MID(D170,2,LEN(D170)-3)),IF(RIGHT(D170,2)="B)",-1000000000*VALUE(MID(D170,2,LEN(D170)-3)),IF(RIGHT(D170,2)="k)",-1000*VALUE(MID(D170,2,LEN(D170)-3)),VALUE(SUBSTITUTE(D170,",","")))))),IF(RIGHT(D170,1)="T",1000000000000*VALUE(LEFT(D170,LEN(D170)-1)),IF(RIGHT(D170,1)="M",1000000*VALUE(LEFT(D170,LEN(D170)-1)),IF(RIGHT(D170,1)="B",1000000000*VALUE(LEFT(D170,LEN(D170)-1)),IF(RIGHT(D170,1)="%",0.01*VALUE(LEFT(D170,LEN(D170)-1)),IF(RIGHT(D170,1)="k",1000*VALUE(LEFT(D170,LEN(D170)-1)),VALUE(SUBSTITUTE(D170,",",""))))))))),"N/A")</f>
        <v/>
      </c>
      <c r="L170">
        <f>IFERROR(IF(TRIM(E170)="-", "N/A", IF(RIGHT(E170,1)=")",IF(RIGHT(E170,2)="T)",-1000000000000*VALUE(MID(E170,2,LEN(E170)-3)),IF(RIGHT(E170,2)="M)",-1000000*VALUE(MID(E170,2,LEN(E170)-3)),IF(RIGHT(E170,2)="B)",-1000000000*VALUE(MID(E170,2,LEN(E170)-3)),IF(RIGHT(E170,2)="k)",-1000*VALUE(MID(E170,2,LEN(E170)-3)),VALUE(SUBSTITUTE(E170,",","")))))),IF(RIGHT(E170,1)="T",1000000000000*VALUE(LEFT(E170,LEN(E170)-1)),IF(RIGHT(E170,1)="M",1000000*VALUE(LEFT(E170,LEN(E170)-1)),IF(RIGHT(E170,1)="B",1000000000*VALUE(LEFT(E170,LEN(E170)-1)),IF(RIGHT(E170,1)="%",0.01*VALUE(LEFT(E170,LEN(E170)-1)),IF(RIGHT(E170,1)="k",1000*VALUE(LEFT(E170,LEN(E170)-1)),VALUE(SUBSTITUTE(E170,",",""))))))))),"N/A")</f>
        <v/>
      </c>
      <c r="M170">
        <f>IFERROR(IF(TRIM(F170)="-", "N/A", IF(RIGHT(F170,1)=")",IF(RIGHT(F170,2)="T)",-1000000000000*VALUE(MID(F170,2,LEN(F170)-3)),IF(RIGHT(F170,2)="M)",-1000000*VALUE(MID(F170,2,LEN(F170)-3)),IF(RIGHT(F170,2)="B)",-1000000000*VALUE(MID(F170,2,LEN(F170)-3)),IF(RIGHT(F170,2)="k)",-1000*VALUE(MID(F170,2,LEN(F170)-3)),VALUE(SUBSTITUTE(F170,",","")))))),IF(RIGHT(F170,1)="T",1000000000000*VALUE(LEFT(F170,LEN(F170)-1)),IF(RIGHT(F170,1)="M",1000000*VALUE(LEFT(F170,LEN(F170)-1)),IF(RIGHT(F170,1)="B",1000000000*VALUE(LEFT(F170,LEN(F170)-1)),IF(RIGHT(F170,1)="%",0.01*VALUE(LEFT(F170,LEN(F170)-1)),IF(RIGHT(F170,1)="k",1000*VALUE(LEFT(F170,LEN(F170)-1)),VALUE(SUBSTITUTE(F170,",",""))))))))),"N/A")</f>
        <v/>
      </c>
      <c r="N170">
        <f>IFERROR(IF(TRIM(G170)="-", "N/A", IF(RIGHT(G170,1)=")",IF(RIGHT(G170,2)="T)",-1000000000000*VALUE(MID(G170,2,LEN(G170)-3)),IF(RIGHT(G170,2)="M)",-1000000*VALUE(MID(G170,2,LEN(G170)-3)),IF(RIGHT(G170,2)="B)",-1000000000*VALUE(MID(G170,2,LEN(G170)-3)),IF(RIGHT(G170,2)="k)",-1000*VALUE(MID(G170,2,LEN(G170)-3)),VALUE(SUBSTITUTE(G170,",","")))))),IF(RIGHT(G170,1)="T",1000000000000*VALUE(LEFT(G170,LEN(G170)-1)),IF(RIGHT(G170,1)="M",1000000*VALUE(LEFT(G170,LEN(G170)-1)),IF(RIGHT(G170,1)="B",1000000000*VALUE(LEFT(G170,LEN(G170)-1)),IF(RIGHT(G170,1)="%",0.01*VALUE(LEFT(G170,LEN(G170)-1)),IF(RIGHT(G170,1)="k",1000*VALUE(LEFT(G170,LEN(G170)-1)),VALUE(SUBSTITUTE(G170,",",""))))))))),"N/A")</f>
        <v/>
      </c>
      <c r="P170">
        <f>MAX(J170:N170)</f>
        <v/>
      </c>
      <c r="Q170">
        <f>IFERROR(J144+MATCH(P170,J170:N170,0)-1,"")</f>
        <v/>
      </c>
      <c r="R170">
        <f>IF(Q170="","",MIN(J170:N170))</f>
        <v/>
      </c>
      <c r="S170">
        <f>IFERROR(J144+MATCH(R170,J170:N170,0)-1,"")</f>
        <v/>
      </c>
      <c r="T170">
        <f>IFERROR(AVERAGE(J170:N170),"")</f>
        <v/>
      </c>
      <c r="U170">
        <f>IFERROR(STDEV(J170:N170),"")</f>
        <v/>
      </c>
      <c r="V170">
        <f>IFERROR(IF(C170="-","",IF(ISBLANK(B170),"",IF(OR(ISNUMBER(FIND("Growth",B170)),ISNUMBER(FIND("Margin",B170))),"",(J170-T170)/U170))),"")</f>
        <v/>
      </c>
      <c r="W170">
        <f>IFERROR(IF(OR(D170="-",ISBLANK(D170)),"",(K170-T170)/U170),"")</f>
        <v/>
      </c>
      <c r="X170">
        <f>IFERROR(IF(OR(E170="-",ISBLANK(E170)),"",(L170-T170)/U170),"")</f>
        <v/>
      </c>
      <c r="Y170">
        <f>IFERROR(IF(OR(F170="-",ISBLANK(F170)),"",(M170-T170)/U170),"")</f>
        <v/>
      </c>
      <c r="Z170">
        <f>IFERROR(IF(OR(G170="-",ISBLANK(G170)),"",(N170-T170)/U170),"")</f>
        <v/>
      </c>
      <c r="AA170">
        <f>IF(MAX(MAX(V170:Z170),ABS(MIN(V170:Z170)))=ABS(MIN(V170:Z170)),MIN(V170:Z170),MAX(V170:Z170))</f>
        <v/>
      </c>
      <c r="AB170">
        <f>IFERROR(V144+MATCH(AA170,V170:Z170,0)-1,"")</f>
        <v/>
      </c>
      <c r="AC170">
        <f>IF(AB170&lt;&gt;"",IF(S170=AB170,"Low",IF(AB170=Q170,"High","")),"")</f>
        <v/>
      </c>
      <c r="AE170">
        <f>IF(ISNUMBER(MATCH("N/A",J170:N170,0)),"",IFERROR((5 * SUMPRODUCT(J144:N144,J170:N170) - PRODUCT(SUM(J144:N144),SUM(J170:N170))) / ((5 * SUM((J144^2)+(K144^2)+(L144^2)+(M144^2)+(N144^2))) - SUM(J144:N144)^2),""))</f>
        <v/>
      </c>
      <c r="AF170">
        <f>IFERROR(CORREL(J144:N144,J170:N170),"")</f>
        <v/>
      </c>
      <c r="AZ170">
        <f>IF(Q170=S170,0,1)</f>
        <v/>
      </c>
      <c r="BA170">
        <f>IF(AZ170=1,IF(Q170="","",IF(Q170=N144,"Yes","No")),"")</f>
        <v/>
      </c>
      <c r="BB170">
        <f>IF(BA170="Yes",P170,"")</f>
        <v/>
      </c>
      <c r="BC170">
        <f>IF(AZ170=1,IF(S170="","",IF(S170=N144,"Yes","No")),"")</f>
        <v/>
      </c>
      <c r="BD170">
        <f>IF(BC170="Yes",R170,"")</f>
        <v/>
      </c>
      <c r="BE170">
        <f>IFERROR(IF(SIGN(AE170)=1,"Increasing",IF(SIGN(AE170)=-1,"Decreasing","")),"")</f>
        <v/>
      </c>
      <c r="BF170">
        <f>IF(OR(AND(BE170="Increasing",BA170="Yes"),AND(BE170="Decreasing",BC170="Yes")),"Yes","No")</f>
        <v/>
      </c>
      <c r="BG170">
        <f>IF(I170="pos_trend","Yes","No")</f>
        <v/>
      </c>
      <c r="BH170">
        <f>IF(AF170&lt;&gt;"",IF(ABS(AF170)&gt;0.8,"Yes","No"),"")</f>
        <v/>
      </c>
    </row>
    <row r="171" spans="1:60">
      <c s="1" r="A171" t="n">
        <v>10</v>
      </c>
      <c r="B171" t="s">
        <v>3365</v>
      </c>
      <c r="C171" t="s">
        <v>3366</v>
      </c>
      <c r="D171" t="s">
        <v>3367</v>
      </c>
      <c r="E171" t="s">
        <v>3368</v>
      </c>
      <c r="F171" t="s">
        <v>2242</v>
      </c>
      <c r="G171" t="s">
        <v>3369</v>
      </c>
      <c r="H171" t="s"/>
      <c r="I171">
        <f>IF(AND(K171&gt; J171, L171&gt; K171, M171&gt; L171, N171&gt; M171), "pos_trend", IF(AND(K171&lt; J171, L171&lt; K171, M171&lt; L171, N171&lt; M171), "neg_trend", "N/A"))</f>
        <v/>
      </c>
      <c r="J171">
        <f>IFERROR(IF(TRIM(C171)="-", "N/A", IF(RIGHT(C171,1)=")",IF(RIGHT(C171,2)="T)",-1000000000000*VALUE(MID(C171,2,LEN(C171)-3)),IF(RIGHT(C171,2)="M)",-1000000*VALUE(MID(C171,2,LEN(C171)-3)),IF(RIGHT(C171,2)="B)",-1000000000*VALUE(MID(C171,2,LEN(C171)-3)),IF(RIGHT(C171,2)="k)",-1000*VALUE(MID(C171,2,LEN(C171)-3)),VALUE(SUBSTITUTE(C171,",","")))))),IF(RIGHT(C171,1)="T",1000000000000*VALUE(LEFT(C171,LEN(C171)-1)),IF(RIGHT(C171,1)="M",1000000*VALUE(LEFT(C171,LEN(C171)-1)),IF(RIGHT(C171,1)="B",1000000000*VALUE(LEFT(C171,LEN(C171)-1)),IF(RIGHT(C171,1)="%",0.01*VALUE(LEFT(C171,LEN(C171)-1)),IF(RIGHT(C171,1)="k",1000*VALUE(LEFT(C171,LEN(C171)-1)),VALUE(SUBSTITUTE(C171,",",""))))))))),"N/A")</f>
        <v/>
      </c>
      <c r="K171">
        <f>IFERROR(IF(TRIM(D171)="-", "N/A", IF(RIGHT(D171,1)=")",IF(RIGHT(D171,2)="T)",-1000000000000*VALUE(MID(D171,2,LEN(D171)-3)),IF(RIGHT(D171,2)="M)",-1000000*VALUE(MID(D171,2,LEN(D171)-3)),IF(RIGHT(D171,2)="B)",-1000000000*VALUE(MID(D171,2,LEN(D171)-3)),IF(RIGHT(D171,2)="k)",-1000*VALUE(MID(D171,2,LEN(D171)-3)),VALUE(SUBSTITUTE(D171,",","")))))),IF(RIGHT(D171,1)="T",1000000000000*VALUE(LEFT(D171,LEN(D171)-1)),IF(RIGHT(D171,1)="M",1000000*VALUE(LEFT(D171,LEN(D171)-1)),IF(RIGHT(D171,1)="B",1000000000*VALUE(LEFT(D171,LEN(D171)-1)),IF(RIGHT(D171,1)="%",0.01*VALUE(LEFT(D171,LEN(D171)-1)),IF(RIGHT(D171,1)="k",1000*VALUE(LEFT(D171,LEN(D171)-1)),VALUE(SUBSTITUTE(D171,",",""))))))))),"N/A")</f>
        <v/>
      </c>
      <c r="L171">
        <f>IFERROR(IF(TRIM(E171)="-", "N/A", IF(RIGHT(E171,1)=")",IF(RIGHT(E171,2)="T)",-1000000000000*VALUE(MID(E171,2,LEN(E171)-3)),IF(RIGHT(E171,2)="M)",-1000000*VALUE(MID(E171,2,LEN(E171)-3)),IF(RIGHT(E171,2)="B)",-1000000000*VALUE(MID(E171,2,LEN(E171)-3)),IF(RIGHT(E171,2)="k)",-1000*VALUE(MID(E171,2,LEN(E171)-3)),VALUE(SUBSTITUTE(E171,",","")))))),IF(RIGHT(E171,1)="T",1000000000000*VALUE(LEFT(E171,LEN(E171)-1)),IF(RIGHT(E171,1)="M",1000000*VALUE(LEFT(E171,LEN(E171)-1)),IF(RIGHT(E171,1)="B",1000000000*VALUE(LEFT(E171,LEN(E171)-1)),IF(RIGHT(E171,1)="%",0.01*VALUE(LEFT(E171,LEN(E171)-1)),IF(RIGHT(E171,1)="k",1000*VALUE(LEFT(E171,LEN(E171)-1)),VALUE(SUBSTITUTE(E171,",",""))))))))),"N/A")</f>
        <v/>
      </c>
      <c r="M171">
        <f>IFERROR(IF(TRIM(F171)="-", "N/A", IF(RIGHT(F171,1)=")",IF(RIGHT(F171,2)="T)",-1000000000000*VALUE(MID(F171,2,LEN(F171)-3)),IF(RIGHT(F171,2)="M)",-1000000*VALUE(MID(F171,2,LEN(F171)-3)),IF(RIGHT(F171,2)="B)",-1000000000*VALUE(MID(F171,2,LEN(F171)-3)),IF(RIGHT(F171,2)="k)",-1000*VALUE(MID(F171,2,LEN(F171)-3)),VALUE(SUBSTITUTE(F171,",","")))))),IF(RIGHT(F171,1)="T",1000000000000*VALUE(LEFT(F171,LEN(F171)-1)),IF(RIGHT(F171,1)="M",1000000*VALUE(LEFT(F171,LEN(F171)-1)),IF(RIGHT(F171,1)="B",1000000000*VALUE(LEFT(F171,LEN(F171)-1)),IF(RIGHT(F171,1)="%",0.01*VALUE(LEFT(F171,LEN(F171)-1)),IF(RIGHT(F171,1)="k",1000*VALUE(LEFT(F171,LEN(F171)-1)),VALUE(SUBSTITUTE(F171,",",""))))))))),"N/A")</f>
        <v/>
      </c>
      <c r="N171">
        <f>IFERROR(IF(TRIM(G171)="-", "N/A", IF(RIGHT(G171,1)=")",IF(RIGHT(G171,2)="T)",-1000000000000*VALUE(MID(G171,2,LEN(G171)-3)),IF(RIGHT(G171,2)="M)",-1000000*VALUE(MID(G171,2,LEN(G171)-3)),IF(RIGHT(G171,2)="B)",-1000000000*VALUE(MID(G171,2,LEN(G171)-3)),IF(RIGHT(G171,2)="k)",-1000*VALUE(MID(G171,2,LEN(G171)-3)),VALUE(SUBSTITUTE(G171,",","")))))),IF(RIGHT(G171,1)="T",1000000000000*VALUE(LEFT(G171,LEN(G171)-1)),IF(RIGHT(G171,1)="M",1000000*VALUE(LEFT(G171,LEN(G171)-1)),IF(RIGHT(G171,1)="B",1000000000*VALUE(LEFT(G171,LEN(G171)-1)),IF(RIGHT(G171,1)="%",0.01*VALUE(LEFT(G171,LEN(G171)-1)),IF(RIGHT(G171,1)="k",1000*VALUE(LEFT(G171,LEN(G171)-1)),VALUE(SUBSTITUTE(G171,",",""))))))))),"N/A")</f>
        <v/>
      </c>
      <c r="P171">
        <f>MAX(J171:N171)</f>
        <v/>
      </c>
      <c r="Q171">
        <f>IFERROR(J144+MATCH(P171,J171:N171,0)-1,"")</f>
        <v/>
      </c>
      <c r="R171">
        <f>IF(Q171="","",MIN(J171:N171))</f>
        <v/>
      </c>
      <c r="S171">
        <f>IFERROR(J144+MATCH(R171,J171:N171,0)-1,"")</f>
        <v/>
      </c>
      <c r="T171">
        <f>IFERROR(AVERAGE(J171:N171),"")</f>
        <v/>
      </c>
      <c r="U171">
        <f>IFERROR(STDEV(J171:N171),"")</f>
        <v/>
      </c>
      <c r="V171">
        <f>IFERROR(IF(C171="-","",IF(ISBLANK(B171),"",IF(OR(ISNUMBER(FIND("Growth",B171)),ISNUMBER(FIND("Margin",B171))),"",(J171-T171)/U171))),"")</f>
        <v/>
      </c>
      <c r="W171">
        <f>IFERROR(IF(OR(D171="-",ISBLANK(D171)),"",(K171-T171)/U171),"")</f>
        <v/>
      </c>
      <c r="X171">
        <f>IFERROR(IF(OR(E171="-",ISBLANK(E171)),"",(L171-T171)/U171),"")</f>
        <v/>
      </c>
      <c r="Y171">
        <f>IFERROR(IF(OR(F171="-",ISBLANK(F171)),"",(M171-T171)/U171),"")</f>
        <v/>
      </c>
      <c r="Z171">
        <f>IFERROR(IF(OR(G171="-",ISBLANK(G171)),"",(N171-T171)/U171),"")</f>
        <v/>
      </c>
      <c r="AA171">
        <f>IF(MAX(MAX(V171:Z171),ABS(MIN(V171:Z171)))=ABS(MIN(V171:Z171)),MIN(V171:Z171),MAX(V171:Z171))</f>
        <v/>
      </c>
      <c r="AB171">
        <f>IFERROR(V144+MATCH(AA171,V171:Z171,0)-1,"")</f>
        <v/>
      </c>
      <c r="AC171">
        <f>IF(AB171&lt;&gt;"",IF(S171=AB171,"Low",IF(AB171=Q171,"High","")),"")</f>
        <v/>
      </c>
      <c r="AE171">
        <f>IF(ISNUMBER(MATCH("N/A",J171:N171,0)),"",IFERROR((5 * SUMPRODUCT(J144:N144,J171:N171) - PRODUCT(SUM(J144:N144),SUM(J171:N171))) / ((5 * SUM((J144^2)+(K144^2)+(L144^2)+(M144^2)+(N144^2))) - SUM(J144:N144)^2),""))</f>
        <v/>
      </c>
      <c r="AF171">
        <f>IFERROR(CORREL(J144:N144,J171:N171),"")</f>
        <v/>
      </c>
      <c r="AZ171">
        <f>IF(Q171=S171,0,1)</f>
        <v/>
      </c>
      <c r="BA171">
        <f>IF(AZ171=1,IF(Q171="","",IF(Q171=N144,"Yes","No")),"")</f>
        <v/>
      </c>
      <c r="BB171">
        <f>IF(BA171="Yes",P171,"")</f>
        <v/>
      </c>
      <c r="BC171">
        <f>IF(AZ171=1,IF(S171="","",IF(S171=N144,"Yes","No")),"")</f>
        <v/>
      </c>
      <c r="BD171">
        <f>IF(BC171="Yes",R171,"")</f>
        <v/>
      </c>
      <c r="BE171">
        <f>IFERROR(IF(SIGN(AE171)=1,"Increasing",IF(SIGN(AE171)=-1,"Decreasing","")),"")</f>
        <v/>
      </c>
      <c r="BF171">
        <f>IF(OR(AND(BE171="Increasing",BA171="Yes"),AND(BE171="Decreasing",BC171="Yes")),"Yes","No")</f>
        <v/>
      </c>
      <c r="BG171">
        <f>IF(I171="pos_trend","Yes","No")</f>
        <v/>
      </c>
      <c r="BH171">
        <f>IF(AF171&lt;&gt;"",IF(ABS(AF171)&gt;0.8,"Yes","No"),"")</f>
        <v/>
      </c>
    </row>
    <row r="172" spans="1:60">
      <c s="1" r="A172" t="n">
        <v>11</v>
      </c>
      <c r="B172" t="s">
        <v>3370</v>
      </c>
      <c r="C172" t="s">
        <v>3371</v>
      </c>
      <c r="D172" t="s">
        <v>3372</v>
      </c>
      <c r="E172" t="s">
        <v>3235</v>
      </c>
      <c r="F172" t="s">
        <v>3373</v>
      </c>
      <c r="G172" t="s">
        <v>2850</v>
      </c>
      <c r="H172" t="s"/>
      <c r="I172">
        <f>IF(AND(K172&gt; J172, L172&gt; K172, M172&gt; L172, N172&gt; M172), "pos_trend", IF(AND(K172&lt; J172, L172&lt; K172, M172&lt; L172, N172&lt; M172), "neg_trend", "N/A"))</f>
        <v/>
      </c>
      <c r="J172">
        <f>IFERROR(IF(TRIM(C172)="-", "N/A", IF(RIGHT(C172,1)=")",IF(RIGHT(C172,2)="T)",-1000000000000*VALUE(MID(C172,2,LEN(C172)-3)),IF(RIGHT(C172,2)="M)",-1000000*VALUE(MID(C172,2,LEN(C172)-3)),IF(RIGHT(C172,2)="B)",-1000000000*VALUE(MID(C172,2,LEN(C172)-3)),IF(RIGHT(C172,2)="k)",-1000*VALUE(MID(C172,2,LEN(C172)-3)),VALUE(SUBSTITUTE(C172,",","")))))),IF(RIGHT(C172,1)="T",1000000000000*VALUE(LEFT(C172,LEN(C172)-1)),IF(RIGHT(C172,1)="M",1000000*VALUE(LEFT(C172,LEN(C172)-1)),IF(RIGHT(C172,1)="B",1000000000*VALUE(LEFT(C172,LEN(C172)-1)),IF(RIGHT(C172,1)="%",0.01*VALUE(LEFT(C172,LEN(C172)-1)),IF(RIGHT(C172,1)="k",1000*VALUE(LEFT(C172,LEN(C172)-1)),VALUE(SUBSTITUTE(C172,",",""))))))))),"N/A")</f>
        <v/>
      </c>
      <c r="K172">
        <f>IFERROR(IF(TRIM(D172)="-", "N/A", IF(RIGHT(D172,1)=")",IF(RIGHT(D172,2)="T)",-1000000000000*VALUE(MID(D172,2,LEN(D172)-3)),IF(RIGHT(D172,2)="M)",-1000000*VALUE(MID(D172,2,LEN(D172)-3)),IF(RIGHT(D172,2)="B)",-1000000000*VALUE(MID(D172,2,LEN(D172)-3)),IF(RIGHT(D172,2)="k)",-1000*VALUE(MID(D172,2,LEN(D172)-3)),VALUE(SUBSTITUTE(D172,",","")))))),IF(RIGHT(D172,1)="T",1000000000000*VALUE(LEFT(D172,LEN(D172)-1)),IF(RIGHT(D172,1)="M",1000000*VALUE(LEFT(D172,LEN(D172)-1)),IF(RIGHT(D172,1)="B",1000000000*VALUE(LEFT(D172,LEN(D172)-1)),IF(RIGHT(D172,1)="%",0.01*VALUE(LEFT(D172,LEN(D172)-1)),IF(RIGHT(D172,1)="k",1000*VALUE(LEFT(D172,LEN(D172)-1)),VALUE(SUBSTITUTE(D172,",",""))))))))),"N/A")</f>
        <v/>
      </c>
      <c r="L172">
        <f>IFERROR(IF(TRIM(E172)="-", "N/A", IF(RIGHT(E172,1)=")",IF(RIGHT(E172,2)="T)",-1000000000000*VALUE(MID(E172,2,LEN(E172)-3)),IF(RIGHT(E172,2)="M)",-1000000*VALUE(MID(E172,2,LEN(E172)-3)),IF(RIGHT(E172,2)="B)",-1000000000*VALUE(MID(E172,2,LEN(E172)-3)),IF(RIGHT(E172,2)="k)",-1000*VALUE(MID(E172,2,LEN(E172)-3)),VALUE(SUBSTITUTE(E172,",","")))))),IF(RIGHT(E172,1)="T",1000000000000*VALUE(LEFT(E172,LEN(E172)-1)),IF(RIGHT(E172,1)="M",1000000*VALUE(LEFT(E172,LEN(E172)-1)),IF(RIGHT(E172,1)="B",1000000000*VALUE(LEFT(E172,LEN(E172)-1)),IF(RIGHT(E172,1)="%",0.01*VALUE(LEFT(E172,LEN(E172)-1)),IF(RIGHT(E172,1)="k",1000*VALUE(LEFT(E172,LEN(E172)-1)),VALUE(SUBSTITUTE(E172,",",""))))))))),"N/A")</f>
        <v/>
      </c>
      <c r="M172">
        <f>IFERROR(IF(TRIM(F172)="-", "N/A", IF(RIGHT(F172,1)=")",IF(RIGHT(F172,2)="T)",-1000000000000*VALUE(MID(F172,2,LEN(F172)-3)),IF(RIGHT(F172,2)="M)",-1000000*VALUE(MID(F172,2,LEN(F172)-3)),IF(RIGHT(F172,2)="B)",-1000000000*VALUE(MID(F172,2,LEN(F172)-3)),IF(RIGHT(F172,2)="k)",-1000*VALUE(MID(F172,2,LEN(F172)-3)),VALUE(SUBSTITUTE(F172,",","")))))),IF(RIGHT(F172,1)="T",1000000000000*VALUE(LEFT(F172,LEN(F172)-1)),IF(RIGHT(F172,1)="M",1000000*VALUE(LEFT(F172,LEN(F172)-1)),IF(RIGHT(F172,1)="B",1000000000*VALUE(LEFT(F172,LEN(F172)-1)),IF(RIGHT(F172,1)="%",0.01*VALUE(LEFT(F172,LEN(F172)-1)),IF(RIGHT(F172,1)="k",1000*VALUE(LEFT(F172,LEN(F172)-1)),VALUE(SUBSTITUTE(F172,",",""))))))))),"N/A")</f>
        <v/>
      </c>
      <c r="N172">
        <f>IFERROR(IF(TRIM(G172)="-", "N/A", IF(RIGHT(G172,1)=")",IF(RIGHT(G172,2)="T)",-1000000000000*VALUE(MID(G172,2,LEN(G172)-3)),IF(RIGHT(G172,2)="M)",-1000000*VALUE(MID(G172,2,LEN(G172)-3)),IF(RIGHT(G172,2)="B)",-1000000000*VALUE(MID(G172,2,LEN(G172)-3)),IF(RIGHT(G172,2)="k)",-1000*VALUE(MID(G172,2,LEN(G172)-3)),VALUE(SUBSTITUTE(G172,",","")))))),IF(RIGHT(G172,1)="T",1000000000000*VALUE(LEFT(G172,LEN(G172)-1)),IF(RIGHT(G172,1)="M",1000000*VALUE(LEFT(G172,LEN(G172)-1)),IF(RIGHT(G172,1)="B",1000000000*VALUE(LEFT(G172,LEN(G172)-1)),IF(RIGHT(G172,1)="%",0.01*VALUE(LEFT(G172,LEN(G172)-1)),IF(RIGHT(G172,1)="k",1000*VALUE(LEFT(G172,LEN(G172)-1)),VALUE(SUBSTITUTE(G172,",",""))))))))),"N/A")</f>
        <v/>
      </c>
      <c r="P172">
        <f>MAX(J172:N172)</f>
        <v/>
      </c>
      <c r="Q172">
        <f>IFERROR(J144+MATCH(P172,J172:N172,0)-1,"")</f>
        <v/>
      </c>
      <c r="R172">
        <f>IF(Q172="","",MIN(J172:N172))</f>
        <v/>
      </c>
      <c r="S172">
        <f>IFERROR(J144+MATCH(R172,J172:N172,0)-1,"")</f>
        <v/>
      </c>
      <c r="T172">
        <f>IFERROR(AVERAGE(J172:N172),"")</f>
        <v/>
      </c>
      <c r="U172">
        <f>IFERROR(STDEV(J172:N172),"")</f>
        <v/>
      </c>
      <c r="V172">
        <f>IFERROR(IF(C172="-","",IF(ISBLANK(B172),"",IF(OR(ISNUMBER(FIND("Growth",B172)),ISNUMBER(FIND("Margin",B172))),"",(J172-T172)/U172))),"")</f>
        <v/>
      </c>
      <c r="W172">
        <f>IFERROR(IF(OR(D172="-",ISBLANK(D172)),"",(K172-T172)/U172),"")</f>
        <v/>
      </c>
      <c r="X172">
        <f>IFERROR(IF(OR(E172="-",ISBLANK(E172)),"",(L172-T172)/U172),"")</f>
        <v/>
      </c>
      <c r="Y172">
        <f>IFERROR(IF(OR(F172="-",ISBLANK(F172)),"",(M172-T172)/U172),"")</f>
        <v/>
      </c>
      <c r="Z172">
        <f>IFERROR(IF(OR(G172="-",ISBLANK(G172)),"",(N172-T172)/U172),"")</f>
        <v/>
      </c>
      <c r="AA172">
        <f>IF(MAX(MAX(V172:Z172),ABS(MIN(V172:Z172)))=ABS(MIN(V172:Z172)),MIN(V172:Z172),MAX(V172:Z172))</f>
        <v/>
      </c>
      <c r="AB172">
        <f>IFERROR(V144+MATCH(AA172,V172:Z172,0)-1,"")</f>
        <v/>
      </c>
      <c r="AC172">
        <f>IF(AB172&lt;&gt;"",IF(S172=AB172,"Low",IF(AB172=Q172,"High","")),"")</f>
        <v/>
      </c>
      <c r="AE172">
        <f>IF(ISNUMBER(MATCH("N/A",J172:N172,0)),"",IFERROR((5 * SUMPRODUCT(J144:N144,J172:N172) - PRODUCT(SUM(J144:N144),SUM(J172:N172))) / ((5 * SUM((J144^2)+(K144^2)+(L144^2)+(M144^2)+(N144^2))) - SUM(J144:N144)^2),""))</f>
        <v/>
      </c>
      <c r="AF172">
        <f>IFERROR(CORREL(J144:N144,J172:N172),"")</f>
        <v/>
      </c>
      <c r="AZ172">
        <f>IF(Q172=S172,0,1)</f>
        <v/>
      </c>
      <c r="BA172">
        <f>IF(AZ172=1,IF(Q172="","",IF(Q172=N144,"Yes","No")),"")</f>
        <v/>
      </c>
      <c r="BB172">
        <f>IF(BA172="Yes",P172,"")</f>
        <v/>
      </c>
      <c r="BC172">
        <f>IF(AZ172=1,IF(S172="","",IF(S172=N144,"Yes","No")),"")</f>
        <v/>
      </c>
      <c r="BD172">
        <f>IF(BC172="Yes",R172,"")</f>
        <v/>
      </c>
      <c r="BE172">
        <f>IFERROR(IF(SIGN(AE172)=1,"Increasing",IF(SIGN(AE172)=-1,"Decreasing","")),"")</f>
        <v/>
      </c>
      <c r="BF172">
        <f>IF(OR(AND(BE172="Increasing",BA172="Yes"),AND(BE172="Decreasing",BC172="Yes")),"Yes","No")</f>
        <v/>
      </c>
      <c r="BG172">
        <f>IF(I172="pos_trend","Yes","No")</f>
        <v/>
      </c>
      <c r="BH172">
        <f>IF(AF172&lt;&gt;"",IF(ABS(AF172)&gt;0.8,"Yes","No"),"")</f>
        <v/>
      </c>
    </row>
    <row r="173" spans="1:60">
      <c s="1" r="A173" t="n">
        <v>12</v>
      </c>
      <c r="B173" t="s">
        <v>3374</v>
      </c>
      <c r="C173" t="s">
        <v>3375</v>
      </c>
      <c r="D173" t="s">
        <v>3376</v>
      </c>
      <c r="E173" t="s">
        <v>3377</v>
      </c>
      <c r="F173" t="s">
        <v>3378</v>
      </c>
      <c r="G173" t="s">
        <v>624</v>
      </c>
      <c r="H173" t="s"/>
      <c r="I173">
        <f>IF(AND(K173&gt; J173, L173&gt; K173, M173&gt; L173, N173&gt; M173), "pos_trend", IF(AND(K173&lt; J173, L173&lt; K173, M173&lt; L173, N173&lt; M173), "neg_trend", "N/A"))</f>
        <v/>
      </c>
      <c r="J173">
        <f>IFERROR(IF(TRIM(C173)="-", "N/A", IF(RIGHT(C173,1)=")",IF(RIGHT(C173,2)="T)",-1000000000000*VALUE(MID(C173,2,LEN(C173)-3)),IF(RIGHT(C173,2)="M)",-1000000*VALUE(MID(C173,2,LEN(C173)-3)),IF(RIGHT(C173,2)="B)",-1000000000*VALUE(MID(C173,2,LEN(C173)-3)),IF(RIGHT(C173,2)="k)",-1000*VALUE(MID(C173,2,LEN(C173)-3)),VALUE(SUBSTITUTE(C173,",","")))))),IF(RIGHT(C173,1)="T",1000000000000*VALUE(LEFT(C173,LEN(C173)-1)),IF(RIGHT(C173,1)="M",1000000*VALUE(LEFT(C173,LEN(C173)-1)),IF(RIGHT(C173,1)="B",1000000000*VALUE(LEFT(C173,LEN(C173)-1)),IF(RIGHT(C173,1)="%",0.01*VALUE(LEFT(C173,LEN(C173)-1)),IF(RIGHT(C173,1)="k",1000*VALUE(LEFT(C173,LEN(C173)-1)),VALUE(SUBSTITUTE(C173,",",""))))))))),"N/A")</f>
        <v/>
      </c>
      <c r="K173">
        <f>IFERROR(IF(TRIM(D173)="-", "N/A", IF(RIGHT(D173,1)=")",IF(RIGHT(D173,2)="T)",-1000000000000*VALUE(MID(D173,2,LEN(D173)-3)),IF(RIGHT(D173,2)="M)",-1000000*VALUE(MID(D173,2,LEN(D173)-3)),IF(RIGHT(D173,2)="B)",-1000000000*VALUE(MID(D173,2,LEN(D173)-3)),IF(RIGHT(D173,2)="k)",-1000*VALUE(MID(D173,2,LEN(D173)-3)),VALUE(SUBSTITUTE(D173,",","")))))),IF(RIGHT(D173,1)="T",1000000000000*VALUE(LEFT(D173,LEN(D173)-1)),IF(RIGHT(D173,1)="M",1000000*VALUE(LEFT(D173,LEN(D173)-1)),IF(RIGHT(D173,1)="B",1000000000*VALUE(LEFT(D173,LEN(D173)-1)),IF(RIGHT(D173,1)="%",0.01*VALUE(LEFT(D173,LEN(D173)-1)),IF(RIGHT(D173,1)="k",1000*VALUE(LEFT(D173,LEN(D173)-1)),VALUE(SUBSTITUTE(D173,",",""))))))))),"N/A")</f>
        <v/>
      </c>
      <c r="L173">
        <f>IFERROR(IF(TRIM(E173)="-", "N/A", IF(RIGHT(E173,1)=")",IF(RIGHT(E173,2)="T)",-1000000000000*VALUE(MID(E173,2,LEN(E173)-3)),IF(RIGHT(E173,2)="M)",-1000000*VALUE(MID(E173,2,LEN(E173)-3)),IF(RIGHT(E173,2)="B)",-1000000000*VALUE(MID(E173,2,LEN(E173)-3)),IF(RIGHT(E173,2)="k)",-1000*VALUE(MID(E173,2,LEN(E173)-3)),VALUE(SUBSTITUTE(E173,",","")))))),IF(RIGHT(E173,1)="T",1000000000000*VALUE(LEFT(E173,LEN(E173)-1)),IF(RIGHT(E173,1)="M",1000000*VALUE(LEFT(E173,LEN(E173)-1)),IF(RIGHT(E173,1)="B",1000000000*VALUE(LEFT(E173,LEN(E173)-1)),IF(RIGHT(E173,1)="%",0.01*VALUE(LEFT(E173,LEN(E173)-1)),IF(RIGHT(E173,1)="k",1000*VALUE(LEFT(E173,LEN(E173)-1)),VALUE(SUBSTITUTE(E173,",",""))))))))),"N/A")</f>
        <v/>
      </c>
      <c r="M173">
        <f>IFERROR(IF(TRIM(F173)="-", "N/A", IF(RIGHT(F173,1)=")",IF(RIGHT(F173,2)="T)",-1000000000000*VALUE(MID(F173,2,LEN(F173)-3)),IF(RIGHT(F173,2)="M)",-1000000*VALUE(MID(F173,2,LEN(F173)-3)),IF(RIGHT(F173,2)="B)",-1000000000*VALUE(MID(F173,2,LEN(F173)-3)),IF(RIGHT(F173,2)="k)",-1000*VALUE(MID(F173,2,LEN(F173)-3)),VALUE(SUBSTITUTE(F173,",","")))))),IF(RIGHT(F173,1)="T",1000000000000*VALUE(LEFT(F173,LEN(F173)-1)),IF(RIGHT(F173,1)="M",1000000*VALUE(LEFT(F173,LEN(F173)-1)),IF(RIGHT(F173,1)="B",1000000000*VALUE(LEFT(F173,LEN(F173)-1)),IF(RIGHT(F173,1)="%",0.01*VALUE(LEFT(F173,LEN(F173)-1)),IF(RIGHT(F173,1)="k",1000*VALUE(LEFT(F173,LEN(F173)-1)),VALUE(SUBSTITUTE(F173,",",""))))))))),"N/A")</f>
        <v/>
      </c>
      <c r="N173">
        <f>IFERROR(IF(TRIM(G173)="-", "N/A", IF(RIGHT(G173,1)=")",IF(RIGHT(G173,2)="T)",-1000000000000*VALUE(MID(G173,2,LEN(G173)-3)),IF(RIGHT(G173,2)="M)",-1000000*VALUE(MID(G173,2,LEN(G173)-3)),IF(RIGHT(G173,2)="B)",-1000000000*VALUE(MID(G173,2,LEN(G173)-3)),IF(RIGHT(G173,2)="k)",-1000*VALUE(MID(G173,2,LEN(G173)-3)),VALUE(SUBSTITUTE(G173,",","")))))),IF(RIGHT(G173,1)="T",1000000000000*VALUE(LEFT(G173,LEN(G173)-1)),IF(RIGHT(G173,1)="M",1000000*VALUE(LEFT(G173,LEN(G173)-1)),IF(RIGHT(G173,1)="B",1000000000*VALUE(LEFT(G173,LEN(G173)-1)),IF(RIGHT(G173,1)="%",0.01*VALUE(LEFT(G173,LEN(G173)-1)),IF(RIGHT(G173,1)="k",1000*VALUE(LEFT(G173,LEN(G173)-1)),VALUE(SUBSTITUTE(G173,",",""))))))))),"N/A")</f>
        <v/>
      </c>
      <c r="P173">
        <f>MAX(J173:N173)</f>
        <v/>
      </c>
      <c r="Q173">
        <f>IFERROR(J144+MATCH(P173,J173:N173,0)-1,"")</f>
        <v/>
      </c>
      <c r="R173">
        <f>IF(Q173="","",MIN(J173:N173))</f>
        <v/>
      </c>
      <c r="S173">
        <f>IFERROR(J144+MATCH(R173,J173:N173,0)-1,"")</f>
        <v/>
      </c>
      <c r="T173">
        <f>IFERROR(AVERAGE(J173:N173),"")</f>
        <v/>
      </c>
      <c r="U173">
        <f>IFERROR(STDEV(J173:N173),"")</f>
        <v/>
      </c>
      <c r="V173">
        <f>IFERROR(IF(C173="-","",IF(ISBLANK(B173),"",IF(OR(ISNUMBER(FIND("Growth",B173)),ISNUMBER(FIND("Margin",B173))),"",(J173-T173)/U173))),"")</f>
        <v/>
      </c>
      <c r="W173">
        <f>IFERROR(IF(OR(D173="-",ISBLANK(D173)),"",(K173-T173)/U173),"")</f>
        <v/>
      </c>
      <c r="X173">
        <f>IFERROR(IF(OR(E173="-",ISBLANK(E173)),"",(L173-T173)/U173),"")</f>
        <v/>
      </c>
      <c r="Y173">
        <f>IFERROR(IF(OR(F173="-",ISBLANK(F173)),"",(M173-T173)/U173),"")</f>
        <v/>
      </c>
      <c r="Z173">
        <f>IFERROR(IF(OR(G173="-",ISBLANK(G173)),"",(N173-T173)/U173),"")</f>
        <v/>
      </c>
      <c r="AA173">
        <f>IF(MAX(MAX(V173:Z173),ABS(MIN(V173:Z173)))=ABS(MIN(V173:Z173)),MIN(V173:Z173),MAX(V173:Z173))</f>
        <v/>
      </c>
      <c r="AB173">
        <f>IFERROR(V144+MATCH(AA173,V173:Z173,0)-1,"")</f>
        <v/>
      </c>
      <c r="AC173">
        <f>IF(AB173&lt;&gt;"",IF(S173=AB173,"Low",IF(AB173=Q173,"High","")),"")</f>
        <v/>
      </c>
      <c r="AE173">
        <f>IF(ISNUMBER(MATCH("N/A",J173:N173,0)),"",IFERROR((5 * SUMPRODUCT(J144:N144,J173:N173) - PRODUCT(SUM(J144:N144),SUM(J173:N173))) / ((5 * SUM((J144^2)+(K144^2)+(L144^2)+(M144^2)+(N144^2))) - SUM(J144:N144)^2),""))</f>
        <v/>
      </c>
      <c r="AF173">
        <f>IFERROR(CORREL(J144:N144,J173:N173),"")</f>
        <v/>
      </c>
      <c r="AZ173">
        <f>IF(Q173=S173,0,1)</f>
        <v/>
      </c>
      <c r="BA173">
        <f>IF(AZ173=1,IF(Q173="","",IF(Q173=N144,"Yes","No")),"")</f>
        <v/>
      </c>
      <c r="BB173">
        <f>IF(BA173="Yes",P173,"")</f>
        <v/>
      </c>
      <c r="BC173">
        <f>IF(AZ173=1,IF(S173="","",IF(S173=N144,"Yes","No")),"")</f>
        <v/>
      </c>
      <c r="BD173">
        <f>IF(BC173="Yes",R173,"")</f>
        <v/>
      </c>
      <c r="BE173">
        <f>IFERROR(IF(SIGN(AE173)=1,"Increasing",IF(SIGN(AE173)=-1,"Decreasing","")),"")</f>
        <v/>
      </c>
      <c r="BF173">
        <f>IF(OR(AND(BE173="Increasing",BA173="Yes"),AND(BE173="Decreasing",BC173="Yes")),"Yes","No")</f>
        <v/>
      </c>
      <c r="BG173">
        <f>IF(I173="pos_trend","Yes","No")</f>
        <v/>
      </c>
      <c r="BH173">
        <f>IF(AF173&lt;&gt;"",IF(ABS(AF173)&gt;0.8,"Yes","No"),"")</f>
        <v/>
      </c>
    </row>
    <row r="174" spans="1:60">
      <c s="1" r="A174" t="n">
        <v>13</v>
      </c>
      <c r="B174" t="s">
        <v>3379</v>
      </c>
      <c r="C174" t="s">
        <v>3380</v>
      </c>
      <c r="D174" t="s">
        <v>3381</v>
      </c>
      <c r="E174" t="s">
        <v>3382</v>
      </c>
      <c r="F174" t="s">
        <v>3383</v>
      </c>
      <c r="G174" t="s">
        <v>3384</v>
      </c>
      <c r="H174" t="s"/>
      <c r="I174">
        <f>IF(AND(K174&gt; J174, L174&gt; K174, M174&gt; L174, N174&gt; M174), "pos_trend", IF(AND(K174&lt; J174, L174&lt; K174, M174&lt; L174, N174&lt; M174), "neg_trend", "N/A"))</f>
        <v/>
      </c>
      <c r="J174">
        <f>IFERROR(IF(TRIM(C174)="-", "N/A", IF(RIGHT(C174,1)=")",IF(RIGHT(C174,2)="T)",-1000000000000*VALUE(MID(C174,2,LEN(C174)-3)),IF(RIGHT(C174,2)="M)",-1000000*VALUE(MID(C174,2,LEN(C174)-3)),IF(RIGHT(C174,2)="B)",-1000000000*VALUE(MID(C174,2,LEN(C174)-3)),IF(RIGHT(C174,2)="k)",-1000*VALUE(MID(C174,2,LEN(C174)-3)),VALUE(SUBSTITUTE(C174,",","")))))),IF(RIGHT(C174,1)="T",1000000000000*VALUE(LEFT(C174,LEN(C174)-1)),IF(RIGHT(C174,1)="M",1000000*VALUE(LEFT(C174,LEN(C174)-1)),IF(RIGHT(C174,1)="B",1000000000*VALUE(LEFT(C174,LEN(C174)-1)),IF(RIGHT(C174,1)="%",0.01*VALUE(LEFT(C174,LEN(C174)-1)),IF(RIGHT(C174,1)="k",1000*VALUE(LEFT(C174,LEN(C174)-1)),VALUE(SUBSTITUTE(C174,",",""))))))))),"N/A")</f>
        <v/>
      </c>
      <c r="K174">
        <f>IFERROR(IF(TRIM(D174)="-", "N/A", IF(RIGHT(D174,1)=")",IF(RIGHT(D174,2)="T)",-1000000000000*VALUE(MID(D174,2,LEN(D174)-3)),IF(RIGHT(D174,2)="M)",-1000000*VALUE(MID(D174,2,LEN(D174)-3)),IF(RIGHT(D174,2)="B)",-1000000000*VALUE(MID(D174,2,LEN(D174)-3)),IF(RIGHT(D174,2)="k)",-1000*VALUE(MID(D174,2,LEN(D174)-3)),VALUE(SUBSTITUTE(D174,",","")))))),IF(RIGHT(D174,1)="T",1000000000000*VALUE(LEFT(D174,LEN(D174)-1)),IF(RIGHT(D174,1)="M",1000000*VALUE(LEFT(D174,LEN(D174)-1)),IF(RIGHT(D174,1)="B",1000000000*VALUE(LEFT(D174,LEN(D174)-1)),IF(RIGHT(D174,1)="%",0.01*VALUE(LEFT(D174,LEN(D174)-1)),IF(RIGHT(D174,1)="k",1000*VALUE(LEFT(D174,LEN(D174)-1)),VALUE(SUBSTITUTE(D174,",",""))))))))),"N/A")</f>
        <v/>
      </c>
      <c r="L174">
        <f>IFERROR(IF(TRIM(E174)="-", "N/A", IF(RIGHT(E174,1)=")",IF(RIGHT(E174,2)="T)",-1000000000000*VALUE(MID(E174,2,LEN(E174)-3)),IF(RIGHT(E174,2)="M)",-1000000*VALUE(MID(E174,2,LEN(E174)-3)),IF(RIGHT(E174,2)="B)",-1000000000*VALUE(MID(E174,2,LEN(E174)-3)),IF(RIGHT(E174,2)="k)",-1000*VALUE(MID(E174,2,LEN(E174)-3)),VALUE(SUBSTITUTE(E174,",","")))))),IF(RIGHT(E174,1)="T",1000000000000*VALUE(LEFT(E174,LEN(E174)-1)),IF(RIGHT(E174,1)="M",1000000*VALUE(LEFT(E174,LEN(E174)-1)),IF(RIGHT(E174,1)="B",1000000000*VALUE(LEFT(E174,LEN(E174)-1)),IF(RIGHT(E174,1)="%",0.01*VALUE(LEFT(E174,LEN(E174)-1)),IF(RIGHT(E174,1)="k",1000*VALUE(LEFT(E174,LEN(E174)-1)),VALUE(SUBSTITUTE(E174,",",""))))))))),"N/A")</f>
        <v/>
      </c>
      <c r="M174">
        <f>IFERROR(IF(TRIM(F174)="-", "N/A", IF(RIGHT(F174,1)=")",IF(RIGHT(F174,2)="T)",-1000000000000*VALUE(MID(F174,2,LEN(F174)-3)),IF(RIGHT(F174,2)="M)",-1000000*VALUE(MID(F174,2,LEN(F174)-3)),IF(RIGHT(F174,2)="B)",-1000000000*VALUE(MID(F174,2,LEN(F174)-3)),IF(RIGHT(F174,2)="k)",-1000*VALUE(MID(F174,2,LEN(F174)-3)),VALUE(SUBSTITUTE(F174,",","")))))),IF(RIGHT(F174,1)="T",1000000000000*VALUE(LEFT(F174,LEN(F174)-1)),IF(RIGHT(F174,1)="M",1000000*VALUE(LEFT(F174,LEN(F174)-1)),IF(RIGHT(F174,1)="B",1000000000*VALUE(LEFT(F174,LEN(F174)-1)),IF(RIGHT(F174,1)="%",0.01*VALUE(LEFT(F174,LEN(F174)-1)),IF(RIGHT(F174,1)="k",1000*VALUE(LEFT(F174,LEN(F174)-1)),VALUE(SUBSTITUTE(F174,",",""))))))))),"N/A")</f>
        <v/>
      </c>
      <c r="N174">
        <f>IFERROR(IF(TRIM(G174)="-", "N/A", IF(RIGHT(G174,1)=")",IF(RIGHT(G174,2)="T)",-1000000000000*VALUE(MID(G174,2,LEN(G174)-3)),IF(RIGHT(G174,2)="M)",-1000000*VALUE(MID(G174,2,LEN(G174)-3)),IF(RIGHT(G174,2)="B)",-1000000000*VALUE(MID(G174,2,LEN(G174)-3)),IF(RIGHT(G174,2)="k)",-1000*VALUE(MID(G174,2,LEN(G174)-3)),VALUE(SUBSTITUTE(G174,",","")))))),IF(RIGHT(G174,1)="T",1000000000000*VALUE(LEFT(G174,LEN(G174)-1)),IF(RIGHT(G174,1)="M",1000000*VALUE(LEFT(G174,LEN(G174)-1)),IF(RIGHT(G174,1)="B",1000000000*VALUE(LEFT(G174,LEN(G174)-1)),IF(RIGHT(G174,1)="%",0.01*VALUE(LEFT(G174,LEN(G174)-1)),IF(RIGHT(G174,1)="k",1000*VALUE(LEFT(G174,LEN(G174)-1)),VALUE(SUBSTITUTE(G174,",",""))))))))),"N/A")</f>
        <v/>
      </c>
      <c r="P174">
        <f>MAX(J174:N174)</f>
        <v/>
      </c>
      <c r="Q174">
        <f>IFERROR(J144+MATCH(P174,J174:N174,0)-1,"")</f>
        <v/>
      </c>
      <c r="R174">
        <f>IF(Q174="","",MIN(J174:N174))</f>
        <v/>
      </c>
      <c r="S174">
        <f>IFERROR(J144+MATCH(R174,J174:N174,0)-1,"")</f>
        <v/>
      </c>
      <c r="T174">
        <f>IFERROR(AVERAGE(J174:N174),"")</f>
        <v/>
      </c>
      <c r="U174">
        <f>IFERROR(STDEV(J174:N174),"")</f>
        <v/>
      </c>
      <c r="V174">
        <f>IFERROR(IF(C174="-","",IF(ISBLANK(B174),"",IF(OR(ISNUMBER(FIND("Growth",B174)),ISNUMBER(FIND("Margin",B174))),"",(J174-T174)/U174))),"")</f>
        <v/>
      </c>
      <c r="W174">
        <f>IFERROR(IF(OR(D174="-",ISBLANK(D174)),"",(K174-T174)/U174),"")</f>
        <v/>
      </c>
      <c r="X174">
        <f>IFERROR(IF(OR(E174="-",ISBLANK(E174)),"",(L174-T174)/U174),"")</f>
        <v/>
      </c>
      <c r="Y174">
        <f>IFERROR(IF(OR(F174="-",ISBLANK(F174)),"",(M174-T174)/U174),"")</f>
        <v/>
      </c>
      <c r="Z174">
        <f>IFERROR(IF(OR(G174="-",ISBLANK(G174)),"",(N174-T174)/U174),"")</f>
        <v/>
      </c>
      <c r="AA174">
        <f>IF(MAX(MAX(V174:Z174),ABS(MIN(V174:Z174)))=ABS(MIN(V174:Z174)),MIN(V174:Z174),MAX(V174:Z174))</f>
        <v/>
      </c>
      <c r="AB174">
        <f>IFERROR(V144+MATCH(AA174,V174:Z174,0)-1,"")</f>
        <v/>
      </c>
      <c r="AC174">
        <f>IF(AB174&lt;&gt;"",IF(S174=AB174,"Low",IF(AB174=Q174,"High","")),"")</f>
        <v/>
      </c>
      <c r="AE174">
        <f>IF(ISNUMBER(MATCH("N/A",J174:N174,0)),"",IFERROR((5 * SUMPRODUCT(J144:N144,J174:N174) - PRODUCT(SUM(J144:N144),SUM(J174:N174))) / ((5 * SUM((J144^2)+(K144^2)+(L144^2)+(M144^2)+(N144^2))) - SUM(J144:N144)^2),""))</f>
        <v/>
      </c>
      <c r="AF174">
        <f>IFERROR(CORREL(J144:N144,J174:N174),"")</f>
        <v/>
      </c>
      <c r="AZ174">
        <f>IF(Q174=S174,0,1)</f>
        <v/>
      </c>
      <c r="BA174">
        <f>IF(AZ174=1,IF(Q174="","",IF(Q174=N144,"Yes","No")),"")</f>
        <v/>
      </c>
      <c r="BB174">
        <f>IF(BA174="Yes",P174,"")</f>
        <v/>
      </c>
      <c r="BC174">
        <f>IF(AZ174=1,IF(S174="","",IF(S174=N144,"Yes","No")),"")</f>
        <v/>
      </c>
      <c r="BD174">
        <f>IF(BC174="Yes",R174,"")</f>
        <v/>
      </c>
      <c r="BE174">
        <f>IFERROR(IF(SIGN(AE174)=1,"Increasing",IF(SIGN(AE174)=-1,"Decreasing","")),"")</f>
        <v/>
      </c>
      <c r="BF174">
        <f>IF(OR(AND(BE174="Increasing",BA174="Yes"),AND(BE174="Decreasing",BC174="Yes")),"Yes","No")</f>
        <v/>
      </c>
      <c r="BG174">
        <f>IF(I174="pos_trend","Yes","No")</f>
        <v/>
      </c>
      <c r="BH174">
        <f>IF(AF174&lt;&gt;"",IF(ABS(AF174)&gt;0.8,"Yes","No"),"")</f>
        <v/>
      </c>
    </row>
    <row r="175" spans="1:60">
      <c s="1" r="A175" t="n">
        <v>14</v>
      </c>
      <c r="B175" t="s">
        <v>3385</v>
      </c>
      <c r="C175" t="s">
        <v>3386</v>
      </c>
      <c r="D175" t="s">
        <v>3387</v>
      </c>
      <c r="E175" t="s">
        <v>3388</v>
      </c>
      <c r="F175" t="s">
        <v>567</v>
      </c>
      <c r="G175" t="s">
        <v>3389</v>
      </c>
      <c r="H175" t="s"/>
      <c r="I175">
        <f>IF(AND(K175&gt; J175, L175&gt; K175, M175&gt; L175, N175&gt; M175), "pos_trend", IF(AND(K175&lt; J175, L175&lt; K175, M175&lt; L175, N175&lt; M175), "neg_trend", "N/A"))</f>
        <v/>
      </c>
      <c r="J175">
        <f>IFERROR(IF(TRIM(C175)="-", "N/A", IF(RIGHT(C175,1)=")",IF(RIGHT(C175,2)="T)",-1000000000000*VALUE(MID(C175,2,LEN(C175)-3)),IF(RIGHT(C175,2)="M)",-1000000*VALUE(MID(C175,2,LEN(C175)-3)),IF(RIGHT(C175,2)="B)",-1000000000*VALUE(MID(C175,2,LEN(C175)-3)),IF(RIGHT(C175,2)="k)",-1000*VALUE(MID(C175,2,LEN(C175)-3)),VALUE(SUBSTITUTE(C175,",","")))))),IF(RIGHT(C175,1)="T",1000000000000*VALUE(LEFT(C175,LEN(C175)-1)),IF(RIGHT(C175,1)="M",1000000*VALUE(LEFT(C175,LEN(C175)-1)),IF(RIGHT(C175,1)="B",1000000000*VALUE(LEFT(C175,LEN(C175)-1)),IF(RIGHT(C175,1)="%",0.01*VALUE(LEFT(C175,LEN(C175)-1)),IF(RIGHT(C175,1)="k",1000*VALUE(LEFT(C175,LEN(C175)-1)),VALUE(SUBSTITUTE(C175,",",""))))))))),"N/A")</f>
        <v/>
      </c>
      <c r="K175">
        <f>IFERROR(IF(TRIM(D175)="-", "N/A", IF(RIGHT(D175,1)=")",IF(RIGHT(D175,2)="T)",-1000000000000*VALUE(MID(D175,2,LEN(D175)-3)),IF(RIGHT(D175,2)="M)",-1000000*VALUE(MID(D175,2,LEN(D175)-3)),IF(RIGHT(D175,2)="B)",-1000000000*VALUE(MID(D175,2,LEN(D175)-3)),IF(RIGHT(D175,2)="k)",-1000*VALUE(MID(D175,2,LEN(D175)-3)),VALUE(SUBSTITUTE(D175,",","")))))),IF(RIGHT(D175,1)="T",1000000000000*VALUE(LEFT(D175,LEN(D175)-1)),IF(RIGHT(D175,1)="M",1000000*VALUE(LEFT(D175,LEN(D175)-1)),IF(RIGHT(D175,1)="B",1000000000*VALUE(LEFT(D175,LEN(D175)-1)),IF(RIGHT(D175,1)="%",0.01*VALUE(LEFT(D175,LEN(D175)-1)),IF(RIGHT(D175,1)="k",1000*VALUE(LEFT(D175,LEN(D175)-1)),VALUE(SUBSTITUTE(D175,",",""))))))))),"N/A")</f>
        <v/>
      </c>
      <c r="L175">
        <f>IFERROR(IF(TRIM(E175)="-", "N/A", IF(RIGHT(E175,1)=")",IF(RIGHT(E175,2)="T)",-1000000000000*VALUE(MID(E175,2,LEN(E175)-3)),IF(RIGHT(E175,2)="M)",-1000000*VALUE(MID(E175,2,LEN(E175)-3)),IF(RIGHT(E175,2)="B)",-1000000000*VALUE(MID(E175,2,LEN(E175)-3)),IF(RIGHT(E175,2)="k)",-1000*VALUE(MID(E175,2,LEN(E175)-3)),VALUE(SUBSTITUTE(E175,",","")))))),IF(RIGHT(E175,1)="T",1000000000000*VALUE(LEFT(E175,LEN(E175)-1)),IF(RIGHT(E175,1)="M",1000000*VALUE(LEFT(E175,LEN(E175)-1)),IF(RIGHT(E175,1)="B",1000000000*VALUE(LEFT(E175,LEN(E175)-1)),IF(RIGHT(E175,1)="%",0.01*VALUE(LEFT(E175,LEN(E175)-1)),IF(RIGHT(E175,1)="k",1000*VALUE(LEFT(E175,LEN(E175)-1)),VALUE(SUBSTITUTE(E175,",",""))))))))),"N/A")</f>
        <v/>
      </c>
      <c r="M175">
        <f>IFERROR(IF(TRIM(F175)="-", "N/A", IF(RIGHT(F175,1)=")",IF(RIGHT(F175,2)="T)",-1000000000000*VALUE(MID(F175,2,LEN(F175)-3)),IF(RIGHT(F175,2)="M)",-1000000*VALUE(MID(F175,2,LEN(F175)-3)),IF(RIGHT(F175,2)="B)",-1000000000*VALUE(MID(F175,2,LEN(F175)-3)),IF(RIGHT(F175,2)="k)",-1000*VALUE(MID(F175,2,LEN(F175)-3)),VALUE(SUBSTITUTE(F175,",","")))))),IF(RIGHT(F175,1)="T",1000000000000*VALUE(LEFT(F175,LEN(F175)-1)),IF(RIGHT(F175,1)="M",1000000*VALUE(LEFT(F175,LEN(F175)-1)),IF(RIGHT(F175,1)="B",1000000000*VALUE(LEFT(F175,LEN(F175)-1)),IF(RIGHT(F175,1)="%",0.01*VALUE(LEFT(F175,LEN(F175)-1)),IF(RIGHT(F175,1)="k",1000*VALUE(LEFT(F175,LEN(F175)-1)),VALUE(SUBSTITUTE(F175,",",""))))))))),"N/A")</f>
        <v/>
      </c>
      <c r="N175">
        <f>IFERROR(IF(TRIM(G175)="-", "N/A", IF(RIGHT(G175,1)=")",IF(RIGHT(G175,2)="T)",-1000000000000*VALUE(MID(G175,2,LEN(G175)-3)),IF(RIGHT(G175,2)="M)",-1000000*VALUE(MID(G175,2,LEN(G175)-3)),IF(RIGHT(G175,2)="B)",-1000000000*VALUE(MID(G175,2,LEN(G175)-3)),IF(RIGHT(G175,2)="k)",-1000*VALUE(MID(G175,2,LEN(G175)-3)),VALUE(SUBSTITUTE(G175,",","")))))),IF(RIGHT(G175,1)="T",1000000000000*VALUE(LEFT(G175,LEN(G175)-1)),IF(RIGHT(G175,1)="M",1000000*VALUE(LEFT(G175,LEN(G175)-1)),IF(RIGHT(G175,1)="B",1000000000*VALUE(LEFT(G175,LEN(G175)-1)),IF(RIGHT(G175,1)="%",0.01*VALUE(LEFT(G175,LEN(G175)-1)),IF(RIGHT(G175,1)="k",1000*VALUE(LEFT(G175,LEN(G175)-1)),VALUE(SUBSTITUTE(G175,",",""))))))))),"N/A")</f>
        <v/>
      </c>
      <c r="P175">
        <f>MAX(J175:N175)</f>
        <v/>
      </c>
      <c r="Q175">
        <f>IFERROR(J144+MATCH(P175,J175:N175,0)-1,"")</f>
        <v/>
      </c>
      <c r="R175">
        <f>IF(Q175="","",MIN(J175:N175))</f>
        <v/>
      </c>
      <c r="S175">
        <f>IFERROR(J144+MATCH(R175,J175:N175,0)-1,"")</f>
        <v/>
      </c>
      <c r="T175">
        <f>IFERROR(AVERAGE(J175:N175),"")</f>
        <v/>
      </c>
      <c r="U175">
        <f>IFERROR(STDEV(J175:N175),"")</f>
        <v/>
      </c>
      <c r="V175">
        <f>IFERROR(IF(C175="-","",IF(ISBLANK(B175),"",IF(OR(ISNUMBER(FIND("Growth",B175)),ISNUMBER(FIND("Margin",B175))),"",(J175-T175)/U175))),"")</f>
        <v/>
      </c>
      <c r="W175">
        <f>IFERROR(IF(OR(D175="-",ISBLANK(D175)),"",(K175-T175)/U175),"")</f>
        <v/>
      </c>
      <c r="X175">
        <f>IFERROR(IF(OR(E175="-",ISBLANK(E175)),"",(L175-T175)/U175),"")</f>
        <v/>
      </c>
      <c r="Y175">
        <f>IFERROR(IF(OR(F175="-",ISBLANK(F175)),"",(M175-T175)/U175),"")</f>
        <v/>
      </c>
      <c r="Z175">
        <f>IFERROR(IF(OR(G175="-",ISBLANK(G175)),"",(N175-T175)/U175),"")</f>
        <v/>
      </c>
      <c r="AA175">
        <f>IF(MAX(MAX(V175:Z175),ABS(MIN(V175:Z175)))=ABS(MIN(V175:Z175)),MIN(V175:Z175),MAX(V175:Z175))</f>
        <v/>
      </c>
      <c r="AB175">
        <f>IFERROR(V144+MATCH(AA175,V175:Z175,0)-1,"")</f>
        <v/>
      </c>
      <c r="AC175">
        <f>IF(AB175&lt;&gt;"",IF(S175=AB175,"Low",IF(AB175=Q175,"High","")),"")</f>
        <v/>
      </c>
      <c r="AE175">
        <f>IF(ISNUMBER(MATCH("N/A",J175:N175,0)),"",IFERROR((5 * SUMPRODUCT(J144:N144,J175:N175) - PRODUCT(SUM(J144:N144),SUM(J175:N175))) / ((5 * SUM((J144^2)+(K144^2)+(L144^2)+(M144^2)+(N144^2))) - SUM(J144:N144)^2),""))</f>
        <v/>
      </c>
      <c r="AF175">
        <f>IFERROR(CORREL(J144:N144,J175:N175),"")</f>
        <v/>
      </c>
      <c r="AZ175">
        <f>IF(Q175=S175,0,1)</f>
        <v/>
      </c>
      <c r="BA175">
        <f>IF(AZ175=1,IF(Q175="","",IF(Q175=N144,"Yes","No")),"")</f>
        <v/>
      </c>
      <c r="BB175">
        <f>IF(BA175="Yes",P175,"")</f>
        <v/>
      </c>
      <c r="BC175">
        <f>IF(AZ175=1,IF(S175="","",IF(S175=N144,"Yes","No")),"")</f>
        <v/>
      </c>
      <c r="BD175">
        <f>IF(BC175="Yes",R175,"")</f>
        <v/>
      </c>
      <c r="BE175">
        <f>IFERROR(IF(SIGN(AE175)=1,"Increasing",IF(SIGN(AE175)=-1,"Decreasing","")),"")</f>
        <v/>
      </c>
      <c r="BF175">
        <f>IF(OR(AND(BE175="Increasing",BA175="Yes"),AND(BE175="Decreasing",BC175="Yes")),"Yes","No")</f>
        <v/>
      </c>
      <c r="BG175">
        <f>IF(I175="pos_trend","Yes","No")</f>
        <v/>
      </c>
      <c r="BH175">
        <f>IF(AF175&lt;&gt;"",IF(ABS(AF175)&gt;0.8,"Yes","No"),"")</f>
        <v/>
      </c>
    </row>
    <row r="176" spans="1:60">
      <c s="1" r="A176" t="n">
        <v>15</v>
      </c>
      <c r="B176" t="s">
        <v>3390</v>
      </c>
      <c r="C176" t="s">
        <v>3391</v>
      </c>
      <c r="D176" t="s">
        <v>3392</v>
      </c>
      <c r="E176" t="s">
        <v>3393</v>
      </c>
      <c r="F176" t="s">
        <v>3394</v>
      </c>
      <c r="G176" t="s">
        <v>3395</v>
      </c>
      <c r="H176" t="s"/>
      <c r="I176">
        <f>IF(AND(K176&gt; J176, L176&gt; K176, M176&gt; L176, N176&gt; M176), "pos_trend", IF(AND(K176&lt; J176, L176&lt; K176, M176&lt; L176, N176&lt; M176), "neg_trend", "N/A"))</f>
        <v/>
      </c>
      <c r="J176">
        <f>IFERROR(IF(TRIM(C176)="-", "N/A", IF(RIGHT(C176,1)=")",IF(RIGHT(C176,2)="T)",-1000000000000*VALUE(MID(C176,2,LEN(C176)-3)),IF(RIGHT(C176,2)="M)",-1000000*VALUE(MID(C176,2,LEN(C176)-3)),IF(RIGHT(C176,2)="B)",-1000000000*VALUE(MID(C176,2,LEN(C176)-3)),IF(RIGHT(C176,2)="k)",-1000*VALUE(MID(C176,2,LEN(C176)-3)),VALUE(SUBSTITUTE(C176,",","")))))),IF(RIGHT(C176,1)="T",1000000000000*VALUE(LEFT(C176,LEN(C176)-1)),IF(RIGHT(C176,1)="M",1000000*VALUE(LEFT(C176,LEN(C176)-1)),IF(RIGHT(C176,1)="B",1000000000*VALUE(LEFT(C176,LEN(C176)-1)),IF(RIGHT(C176,1)="%",0.01*VALUE(LEFT(C176,LEN(C176)-1)),IF(RIGHT(C176,1)="k",1000*VALUE(LEFT(C176,LEN(C176)-1)),VALUE(SUBSTITUTE(C176,",",""))))))))),"N/A")</f>
        <v/>
      </c>
      <c r="K176">
        <f>IFERROR(IF(TRIM(D176)="-", "N/A", IF(RIGHT(D176,1)=")",IF(RIGHT(D176,2)="T)",-1000000000000*VALUE(MID(D176,2,LEN(D176)-3)),IF(RIGHT(D176,2)="M)",-1000000*VALUE(MID(D176,2,LEN(D176)-3)),IF(RIGHT(D176,2)="B)",-1000000000*VALUE(MID(D176,2,LEN(D176)-3)),IF(RIGHT(D176,2)="k)",-1000*VALUE(MID(D176,2,LEN(D176)-3)),VALUE(SUBSTITUTE(D176,",","")))))),IF(RIGHT(D176,1)="T",1000000000000*VALUE(LEFT(D176,LEN(D176)-1)),IF(RIGHT(D176,1)="M",1000000*VALUE(LEFT(D176,LEN(D176)-1)),IF(RIGHT(D176,1)="B",1000000000*VALUE(LEFT(D176,LEN(D176)-1)),IF(RIGHT(D176,1)="%",0.01*VALUE(LEFT(D176,LEN(D176)-1)),IF(RIGHT(D176,1)="k",1000*VALUE(LEFT(D176,LEN(D176)-1)),VALUE(SUBSTITUTE(D176,",",""))))))))),"N/A")</f>
        <v/>
      </c>
      <c r="L176">
        <f>IFERROR(IF(TRIM(E176)="-", "N/A", IF(RIGHT(E176,1)=")",IF(RIGHT(E176,2)="T)",-1000000000000*VALUE(MID(E176,2,LEN(E176)-3)),IF(RIGHT(E176,2)="M)",-1000000*VALUE(MID(E176,2,LEN(E176)-3)),IF(RIGHT(E176,2)="B)",-1000000000*VALUE(MID(E176,2,LEN(E176)-3)),IF(RIGHT(E176,2)="k)",-1000*VALUE(MID(E176,2,LEN(E176)-3)),VALUE(SUBSTITUTE(E176,",","")))))),IF(RIGHT(E176,1)="T",1000000000000*VALUE(LEFT(E176,LEN(E176)-1)),IF(RIGHT(E176,1)="M",1000000*VALUE(LEFT(E176,LEN(E176)-1)),IF(RIGHT(E176,1)="B",1000000000*VALUE(LEFT(E176,LEN(E176)-1)),IF(RIGHT(E176,1)="%",0.01*VALUE(LEFT(E176,LEN(E176)-1)),IF(RIGHT(E176,1)="k",1000*VALUE(LEFT(E176,LEN(E176)-1)),VALUE(SUBSTITUTE(E176,",",""))))))))),"N/A")</f>
        <v/>
      </c>
      <c r="M176">
        <f>IFERROR(IF(TRIM(F176)="-", "N/A", IF(RIGHT(F176,1)=")",IF(RIGHT(F176,2)="T)",-1000000000000*VALUE(MID(F176,2,LEN(F176)-3)),IF(RIGHT(F176,2)="M)",-1000000*VALUE(MID(F176,2,LEN(F176)-3)),IF(RIGHT(F176,2)="B)",-1000000000*VALUE(MID(F176,2,LEN(F176)-3)),IF(RIGHT(F176,2)="k)",-1000*VALUE(MID(F176,2,LEN(F176)-3)),VALUE(SUBSTITUTE(F176,",","")))))),IF(RIGHT(F176,1)="T",1000000000000*VALUE(LEFT(F176,LEN(F176)-1)),IF(RIGHT(F176,1)="M",1000000*VALUE(LEFT(F176,LEN(F176)-1)),IF(RIGHT(F176,1)="B",1000000000*VALUE(LEFT(F176,LEN(F176)-1)),IF(RIGHT(F176,1)="%",0.01*VALUE(LEFT(F176,LEN(F176)-1)),IF(RIGHT(F176,1)="k",1000*VALUE(LEFT(F176,LEN(F176)-1)),VALUE(SUBSTITUTE(F176,",",""))))))))),"N/A")</f>
        <v/>
      </c>
      <c r="N176">
        <f>IFERROR(IF(TRIM(G176)="-", "N/A", IF(RIGHT(G176,1)=")",IF(RIGHT(G176,2)="T)",-1000000000000*VALUE(MID(G176,2,LEN(G176)-3)),IF(RIGHT(G176,2)="M)",-1000000*VALUE(MID(G176,2,LEN(G176)-3)),IF(RIGHT(G176,2)="B)",-1000000000*VALUE(MID(G176,2,LEN(G176)-3)),IF(RIGHT(G176,2)="k)",-1000*VALUE(MID(G176,2,LEN(G176)-3)),VALUE(SUBSTITUTE(G176,",","")))))),IF(RIGHT(G176,1)="T",1000000000000*VALUE(LEFT(G176,LEN(G176)-1)),IF(RIGHT(G176,1)="M",1000000*VALUE(LEFT(G176,LEN(G176)-1)),IF(RIGHT(G176,1)="B",1000000000*VALUE(LEFT(G176,LEN(G176)-1)),IF(RIGHT(G176,1)="%",0.01*VALUE(LEFT(G176,LEN(G176)-1)),IF(RIGHT(G176,1)="k",1000*VALUE(LEFT(G176,LEN(G176)-1)),VALUE(SUBSTITUTE(G176,",",""))))))))),"N/A")</f>
        <v/>
      </c>
      <c r="P176">
        <f>MAX(J176:N176)</f>
        <v/>
      </c>
      <c r="Q176">
        <f>IFERROR(J144+MATCH(P176,J176:N176,0)-1,"")</f>
        <v/>
      </c>
      <c r="R176">
        <f>IF(Q176="","",MIN(J176:N176))</f>
        <v/>
      </c>
      <c r="S176">
        <f>IFERROR(J144+MATCH(R176,J176:N176,0)-1,"")</f>
        <v/>
      </c>
      <c r="T176">
        <f>IFERROR(AVERAGE(J176:N176),"")</f>
        <v/>
      </c>
      <c r="U176">
        <f>IFERROR(STDEV(J176:N176),"")</f>
        <v/>
      </c>
      <c r="V176">
        <f>IFERROR(IF(C176="-","",IF(ISBLANK(B176),"",IF(OR(ISNUMBER(FIND("Growth",B176)),ISNUMBER(FIND("Margin",B176))),"",(J176-T176)/U176))),"")</f>
        <v/>
      </c>
      <c r="W176">
        <f>IFERROR(IF(OR(D176="-",ISBLANK(D176)),"",(K176-T176)/U176),"")</f>
        <v/>
      </c>
      <c r="X176">
        <f>IFERROR(IF(OR(E176="-",ISBLANK(E176)),"",(L176-T176)/U176),"")</f>
        <v/>
      </c>
      <c r="Y176">
        <f>IFERROR(IF(OR(F176="-",ISBLANK(F176)),"",(M176-T176)/U176),"")</f>
        <v/>
      </c>
      <c r="Z176">
        <f>IFERROR(IF(OR(G176="-",ISBLANK(G176)),"",(N176-T176)/U176),"")</f>
        <v/>
      </c>
      <c r="AA176">
        <f>IF(MAX(MAX(V176:Z176),ABS(MIN(V176:Z176)))=ABS(MIN(V176:Z176)),MIN(V176:Z176),MAX(V176:Z176))</f>
        <v/>
      </c>
      <c r="AB176">
        <f>IFERROR(V144+MATCH(AA176,V176:Z176,0)-1,"")</f>
        <v/>
      </c>
      <c r="AC176">
        <f>IF(AB176&lt;&gt;"",IF(S176=AB176,"Low",IF(AB176=Q176,"High","")),"")</f>
        <v/>
      </c>
      <c r="AE176">
        <f>IF(ISNUMBER(MATCH("N/A",J176:N176,0)),"",IFERROR((5 * SUMPRODUCT(J144:N144,J176:N176) - PRODUCT(SUM(J144:N144),SUM(J176:N176))) / ((5 * SUM((J144^2)+(K144^2)+(L144^2)+(M144^2)+(N144^2))) - SUM(J144:N144)^2),""))</f>
        <v/>
      </c>
      <c r="AF176">
        <f>IFERROR(CORREL(J144:N144,J176:N176),"")</f>
        <v/>
      </c>
      <c r="AZ176">
        <f>IF(Q176=S176,0,1)</f>
        <v/>
      </c>
      <c r="BA176">
        <f>IF(AZ176=1,IF(Q176="","",IF(Q176=N144,"Yes","No")),"")</f>
        <v/>
      </c>
      <c r="BB176">
        <f>IF(BA176="Yes",P176,"")</f>
        <v/>
      </c>
      <c r="BC176">
        <f>IF(AZ176=1,IF(S176="","",IF(S176=N144,"Yes","No")),"")</f>
        <v/>
      </c>
      <c r="BD176">
        <f>IF(BC176="Yes",R176,"")</f>
        <v/>
      </c>
      <c r="BE176">
        <f>IFERROR(IF(SIGN(AE176)=1,"Increasing",IF(SIGN(AE176)=-1,"Decreasing","")),"")</f>
        <v/>
      </c>
      <c r="BF176">
        <f>IF(OR(AND(BE176="Increasing",BA176="Yes"),AND(BE176="Decreasing",BC176="Yes")),"Yes","No")</f>
        <v/>
      </c>
      <c r="BG176">
        <f>IF(I176="pos_trend","Yes","No")</f>
        <v/>
      </c>
      <c r="BH176">
        <f>IF(AF176&lt;&gt;"",IF(ABS(AF176)&gt;0.8,"Yes","No"),"")</f>
        <v/>
      </c>
    </row>
    <row r="177" spans="1:60">
      <c s="1" r="A177" t="n">
        <v>16</v>
      </c>
      <c r="B177" t="s">
        <v>328</v>
      </c>
      <c r="C177" t="s">
        <v>3396</v>
      </c>
      <c r="D177" t="s">
        <v>3397</v>
      </c>
      <c r="E177" t="s">
        <v>3398</v>
      </c>
      <c r="F177" t="s">
        <v>1445</v>
      </c>
      <c r="G177" t="s">
        <v>3399</v>
      </c>
      <c r="H177" t="s"/>
      <c r="I177">
        <f>IF(AND(K177&gt; J177, L177&gt; K177, M177&gt; L177, N177&gt; M177), "pos_trend", IF(AND(K177&lt; J177, L177&lt; K177, M177&lt; L177, N177&lt; M177), "neg_trend", "N/A"))</f>
        <v/>
      </c>
      <c r="J177">
        <f>IFERROR(IF(TRIM(C177)="-", "N/A", IF(RIGHT(C177,1)=")",IF(RIGHT(C177,2)="T)",-1000000000000*VALUE(MID(C177,2,LEN(C177)-3)),IF(RIGHT(C177,2)="M)",-1000000*VALUE(MID(C177,2,LEN(C177)-3)),IF(RIGHT(C177,2)="B)",-1000000000*VALUE(MID(C177,2,LEN(C177)-3)),IF(RIGHT(C177,2)="k)",-1000*VALUE(MID(C177,2,LEN(C177)-3)),VALUE(SUBSTITUTE(C177,",","")))))),IF(RIGHT(C177,1)="T",1000000000000*VALUE(LEFT(C177,LEN(C177)-1)),IF(RIGHT(C177,1)="M",1000000*VALUE(LEFT(C177,LEN(C177)-1)),IF(RIGHT(C177,1)="B",1000000000*VALUE(LEFT(C177,LEN(C177)-1)),IF(RIGHT(C177,1)="%",0.01*VALUE(LEFT(C177,LEN(C177)-1)),IF(RIGHT(C177,1)="k",1000*VALUE(LEFT(C177,LEN(C177)-1)),VALUE(SUBSTITUTE(C177,",",""))))))))),"N/A")</f>
        <v/>
      </c>
      <c r="K177">
        <f>IFERROR(IF(TRIM(D177)="-", "N/A", IF(RIGHT(D177,1)=")",IF(RIGHT(D177,2)="T)",-1000000000000*VALUE(MID(D177,2,LEN(D177)-3)),IF(RIGHT(D177,2)="M)",-1000000*VALUE(MID(D177,2,LEN(D177)-3)),IF(RIGHT(D177,2)="B)",-1000000000*VALUE(MID(D177,2,LEN(D177)-3)),IF(RIGHT(D177,2)="k)",-1000*VALUE(MID(D177,2,LEN(D177)-3)),VALUE(SUBSTITUTE(D177,",","")))))),IF(RIGHT(D177,1)="T",1000000000000*VALUE(LEFT(D177,LEN(D177)-1)),IF(RIGHT(D177,1)="M",1000000*VALUE(LEFT(D177,LEN(D177)-1)),IF(RIGHT(D177,1)="B",1000000000*VALUE(LEFT(D177,LEN(D177)-1)),IF(RIGHT(D177,1)="%",0.01*VALUE(LEFT(D177,LEN(D177)-1)),IF(RIGHT(D177,1)="k",1000*VALUE(LEFT(D177,LEN(D177)-1)),VALUE(SUBSTITUTE(D177,",",""))))))))),"N/A")</f>
        <v/>
      </c>
      <c r="L177">
        <f>IFERROR(IF(TRIM(E177)="-", "N/A", IF(RIGHT(E177,1)=")",IF(RIGHT(E177,2)="T)",-1000000000000*VALUE(MID(E177,2,LEN(E177)-3)),IF(RIGHT(E177,2)="M)",-1000000*VALUE(MID(E177,2,LEN(E177)-3)),IF(RIGHT(E177,2)="B)",-1000000000*VALUE(MID(E177,2,LEN(E177)-3)),IF(RIGHT(E177,2)="k)",-1000*VALUE(MID(E177,2,LEN(E177)-3)),VALUE(SUBSTITUTE(E177,",","")))))),IF(RIGHT(E177,1)="T",1000000000000*VALUE(LEFT(E177,LEN(E177)-1)),IF(RIGHT(E177,1)="M",1000000*VALUE(LEFT(E177,LEN(E177)-1)),IF(RIGHT(E177,1)="B",1000000000*VALUE(LEFT(E177,LEN(E177)-1)),IF(RIGHT(E177,1)="%",0.01*VALUE(LEFT(E177,LEN(E177)-1)),IF(RIGHT(E177,1)="k",1000*VALUE(LEFT(E177,LEN(E177)-1)),VALUE(SUBSTITUTE(E177,",",""))))))))),"N/A")</f>
        <v/>
      </c>
      <c r="M177">
        <f>IFERROR(IF(TRIM(F177)="-", "N/A", IF(RIGHT(F177,1)=")",IF(RIGHT(F177,2)="T)",-1000000000000*VALUE(MID(F177,2,LEN(F177)-3)),IF(RIGHT(F177,2)="M)",-1000000*VALUE(MID(F177,2,LEN(F177)-3)),IF(RIGHT(F177,2)="B)",-1000000000*VALUE(MID(F177,2,LEN(F177)-3)),IF(RIGHT(F177,2)="k)",-1000*VALUE(MID(F177,2,LEN(F177)-3)),VALUE(SUBSTITUTE(F177,",","")))))),IF(RIGHT(F177,1)="T",1000000000000*VALUE(LEFT(F177,LEN(F177)-1)),IF(RIGHT(F177,1)="M",1000000*VALUE(LEFT(F177,LEN(F177)-1)),IF(RIGHT(F177,1)="B",1000000000*VALUE(LEFT(F177,LEN(F177)-1)),IF(RIGHT(F177,1)="%",0.01*VALUE(LEFT(F177,LEN(F177)-1)),IF(RIGHT(F177,1)="k",1000*VALUE(LEFT(F177,LEN(F177)-1)),VALUE(SUBSTITUTE(F177,",",""))))))))),"N/A")</f>
        <v/>
      </c>
      <c r="N177">
        <f>IFERROR(IF(TRIM(G177)="-", "N/A", IF(RIGHT(G177,1)=")",IF(RIGHT(G177,2)="T)",-1000000000000*VALUE(MID(G177,2,LEN(G177)-3)),IF(RIGHT(G177,2)="M)",-1000000*VALUE(MID(G177,2,LEN(G177)-3)),IF(RIGHT(G177,2)="B)",-1000000000*VALUE(MID(G177,2,LEN(G177)-3)),IF(RIGHT(G177,2)="k)",-1000*VALUE(MID(G177,2,LEN(G177)-3)),VALUE(SUBSTITUTE(G177,",","")))))),IF(RIGHT(G177,1)="T",1000000000000*VALUE(LEFT(G177,LEN(G177)-1)),IF(RIGHT(G177,1)="M",1000000*VALUE(LEFT(G177,LEN(G177)-1)),IF(RIGHT(G177,1)="B",1000000000*VALUE(LEFT(G177,LEN(G177)-1)),IF(RIGHT(G177,1)="%",0.01*VALUE(LEFT(G177,LEN(G177)-1)),IF(RIGHT(G177,1)="k",1000*VALUE(LEFT(G177,LEN(G177)-1)),VALUE(SUBSTITUTE(G177,",",""))))))))),"N/A")</f>
        <v/>
      </c>
      <c r="P177">
        <f>MAX(J177:N177)</f>
        <v/>
      </c>
      <c r="Q177">
        <f>IFERROR(J144+MATCH(P177,J177:N177,0)-1,"")</f>
        <v/>
      </c>
      <c r="R177">
        <f>IF(Q177="","",MIN(J177:N177))</f>
        <v/>
      </c>
      <c r="S177">
        <f>IFERROR(J144+MATCH(R177,J177:N177,0)-1,"")</f>
        <v/>
      </c>
      <c r="T177">
        <f>IFERROR(AVERAGE(J177:N177),"")</f>
        <v/>
      </c>
      <c r="U177">
        <f>IFERROR(STDEV(J177:N177),"")</f>
        <v/>
      </c>
      <c r="V177">
        <f>IFERROR(IF(C177="-","",IF(ISBLANK(B177),"",IF(OR(ISNUMBER(FIND("Growth",B177)),ISNUMBER(FIND("Margin",B177))),"",(J177-T177)/U177))),"")</f>
        <v/>
      </c>
      <c r="W177">
        <f>IFERROR(IF(OR(D177="-",ISBLANK(D177)),"",(K177-T177)/U177),"")</f>
        <v/>
      </c>
      <c r="X177">
        <f>IFERROR(IF(OR(E177="-",ISBLANK(E177)),"",(L177-T177)/U177),"")</f>
        <v/>
      </c>
      <c r="Y177">
        <f>IFERROR(IF(OR(F177="-",ISBLANK(F177)),"",(M177-T177)/U177),"")</f>
        <v/>
      </c>
      <c r="Z177">
        <f>IFERROR(IF(OR(G177="-",ISBLANK(G177)),"",(N177-T177)/U177),"")</f>
        <v/>
      </c>
      <c r="AA177">
        <f>IF(MAX(MAX(V177:Z177),ABS(MIN(V177:Z177)))=ABS(MIN(V177:Z177)),MIN(V177:Z177),MAX(V177:Z177))</f>
        <v/>
      </c>
      <c r="AB177">
        <f>IFERROR(V144+MATCH(AA177,V177:Z177,0)-1,"")</f>
        <v/>
      </c>
      <c r="AC177">
        <f>IF(AB177&lt;&gt;"",IF(S177=AB177,"Low",IF(AB177=Q177,"High","")),"")</f>
        <v/>
      </c>
      <c r="AE177">
        <f>IF(ISNUMBER(MATCH("N/A",J177:N177,0)),"",IFERROR((5 * SUMPRODUCT(J144:N144,J177:N177) - PRODUCT(SUM(J144:N144),SUM(J177:N177))) / ((5 * SUM((J144^2)+(K144^2)+(L144^2)+(M144^2)+(N144^2))) - SUM(J144:N144)^2),""))</f>
        <v/>
      </c>
      <c r="AF177">
        <f>IFERROR(CORREL(J144:N144,J177:N177),"")</f>
        <v/>
      </c>
      <c r="AZ177">
        <f>IF(Q177=S177,0,1)</f>
        <v/>
      </c>
      <c r="BA177">
        <f>IF(AZ177=1,IF(Q177="","",IF(Q177=N144,"Yes","No")),"")</f>
        <v/>
      </c>
      <c r="BB177">
        <f>IF(BA177="Yes",P177,"")</f>
        <v/>
      </c>
      <c r="BC177">
        <f>IF(AZ177=1,IF(S177="","",IF(S177=N144,"Yes","No")),"")</f>
        <v/>
      </c>
      <c r="BD177">
        <f>IF(BC177="Yes",R177,"")</f>
        <v/>
      </c>
      <c r="BE177">
        <f>IFERROR(IF(SIGN(AE177)=1,"Increasing",IF(SIGN(AE177)=-1,"Decreasing","")),"")</f>
        <v/>
      </c>
      <c r="BF177">
        <f>IF(OR(AND(BE177="Increasing",BA177="Yes"),AND(BE177="Decreasing",BC177="Yes")),"Yes","No")</f>
        <v/>
      </c>
      <c r="BG177">
        <f>IF(I177="pos_trend","Yes","No")</f>
        <v/>
      </c>
      <c r="BH177">
        <f>IF(AF177&lt;&gt;"",IF(ABS(AF177)&gt;0.8,"Yes","No"),"")</f>
        <v/>
      </c>
    </row>
    <row r="178" spans="1:60">
      <c s="1" r="A178" t="n">
        <v>17</v>
      </c>
      <c r="B178" t="s">
        <v>3400</v>
      </c>
      <c r="C178" t="s">
        <v>3401</v>
      </c>
      <c r="D178" t="s">
        <v>3402</v>
      </c>
      <c r="E178" t="s">
        <v>1445</v>
      </c>
      <c r="F178" t="s">
        <v>3403</v>
      </c>
      <c r="G178" t="s">
        <v>3404</v>
      </c>
      <c r="H178" t="s"/>
      <c r="I178">
        <f>IF(AND(K178&gt; J178, L178&gt; K178, M178&gt; L178, N178&gt; M178), "pos_trend", IF(AND(K178&lt; J178, L178&lt; K178, M178&lt; L178, N178&lt; M178), "neg_trend", "N/A"))</f>
        <v/>
      </c>
      <c r="J178">
        <f>IFERROR(IF(TRIM(C178)="-", "N/A", IF(RIGHT(C178,1)=")",IF(RIGHT(C178,2)="T)",-1000000000000*VALUE(MID(C178,2,LEN(C178)-3)),IF(RIGHT(C178,2)="M)",-1000000*VALUE(MID(C178,2,LEN(C178)-3)),IF(RIGHT(C178,2)="B)",-1000000000*VALUE(MID(C178,2,LEN(C178)-3)),IF(RIGHT(C178,2)="k)",-1000*VALUE(MID(C178,2,LEN(C178)-3)),VALUE(SUBSTITUTE(C178,",","")))))),IF(RIGHT(C178,1)="T",1000000000000*VALUE(LEFT(C178,LEN(C178)-1)),IF(RIGHT(C178,1)="M",1000000*VALUE(LEFT(C178,LEN(C178)-1)),IF(RIGHT(C178,1)="B",1000000000*VALUE(LEFT(C178,LEN(C178)-1)),IF(RIGHT(C178,1)="%",0.01*VALUE(LEFT(C178,LEN(C178)-1)),IF(RIGHT(C178,1)="k",1000*VALUE(LEFT(C178,LEN(C178)-1)),VALUE(SUBSTITUTE(C178,",",""))))))))),"N/A")</f>
        <v/>
      </c>
      <c r="K178">
        <f>IFERROR(IF(TRIM(D178)="-", "N/A", IF(RIGHT(D178,1)=")",IF(RIGHT(D178,2)="T)",-1000000000000*VALUE(MID(D178,2,LEN(D178)-3)),IF(RIGHT(D178,2)="M)",-1000000*VALUE(MID(D178,2,LEN(D178)-3)),IF(RIGHT(D178,2)="B)",-1000000000*VALUE(MID(D178,2,LEN(D178)-3)),IF(RIGHT(D178,2)="k)",-1000*VALUE(MID(D178,2,LEN(D178)-3)),VALUE(SUBSTITUTE(D178,",","")))))),IF(RIGHT(D178,1)="T",1000000000000*VALUE(LEFT(D178,LEN(D178)-1)),IF(RIGHT(D178,1)="M",1000000*VALUE(LEFT(D178,LEN(D178)-1)),IF(RIGHT(D178,1)="B",1000000000*VALUE(LEFT(D178,LEN(D178)-1)),IF(RIGHT(D178,1)="%",0.01*VALUE(LEFT(D178,LEN(D178)-1)),IF(RIGHT(D178,1)="k",1000*VALUE(LEFT(D178,LEN(D178)-1)),VALUE(SUBSTITUTE(D178,",",""))))))))),"N/A")</f>
        <v/>
      </c>
      <c r="L178">
        <f>IFERROR(IF(TRIM(E178)="-", "N/A", IF(RIGHT(E178,1)=")",IF(RIGHT(E178,2)="T)",-1000000000000*VALUE(MID(E178,2,LEN(E178)-3)),IF(RIGHT(E178,2)="M)",-1000000*VALUE(MID(E178,2,LEN(E178)-3)),IF(RIGHT(E178,2)="B)",-1000000000*VALUE(MID(E178,2,LEN(E178)-3)),IF(RIGHT(E178,2)="k)",-1000*VALUE(MID(E178,2,LEN(E178)-3)),VALUE(SUBSTITUTE(E178,",","")))))),IF(RIGHT(E178,1)="T",1000000000000*VALUE(LEFT(E178,LEN(E178)-1)),IF(RIGHT(E178,1)="M",1000000*VALUE(LEFT(E178,LEN(E178)-1)),IF(RIGHT(E178,1)="B",1000000000*VALUE(LEFT(E178,LEN(E178)-1)),IF(RIGHT(E178,1)="%",0.01*VALUE(LEFT(E178,LEN(E178)-1)),IF(RIGHT(E178,1)="k",1000*VALUE(LEFT(E178,LEN(E178)-1)),VALUE(SUBSTITUTE(E178,",",""))))))))),"N/A")</f>
        <v/>
      </c>
      <c r="M178">
        <f>IFERROR(IF(TRIM(F178)="-", "N/A", IF(RIGHT(F178,1)=")",IF(RIGHT(F178,2)="T)",-1000000000000*VALUE(MID(F178,2,LEN(F178)-3)),IF(RIGHT(F178,2)="M)",-1000000*VALUE(MID(F178,2,LEN(F178)-3)),IF(RIGHT(F178,2)="B)",-1000000000*VALUE(MID(F178,2,LEN(F178)-3)),IF(RIGHT(F178,2)="k)",-1000*VALUE(MID(F178,2,LEN(F178)-3)),VALUE(SUBSTITUTE(F178,",","")))))),IF(RIGHT(F178,1)="T",1000000000000*VALUE(LEFT(F178,LEN(F178)-1)),IF(RIGHT(F178,1)="M",1000000*VALUE(LEFT(F178,LEN(F178)-1)),IF(RIGHT(F178,1)="B",1000000000*VALUE(LEFT(F178,LEN(F178)-1)),IF(RIGHT(F178,1)="%",0.01*VALUE(LEFT(F178,LEN(F178)-1)),IF(RIGHT(F178,1)="k",1000*VALUE(LEFT(F178,LEN(F178)-1)),VALUE(SUBSTITUTE(F178,",",""))))))))),"N/A")</f>
        <v/>
      </c>
      <c r="N178">
        <f>IFERROR(IF(TRIM(G178)="-", "N/A", IF(RIGHT(G178,1)=")",IF(RIGHT(G178,2)="T)",-1000000000000*VALUE(MID(G178,2,LEN(G178)-3)),IF(RIGHT(G178,2)="M)",-1000000*VALUE(MID(G178,2,LEN(G178)-3)),IF(RIGHT(G178,2)="B)",-1000000000*VALUE(MID(G178,2,LEN(G178)-3)),IF(RIGHT(G178,2)="k)",-1000*VALUE(MID(G178,2,LEN(G178)-3)),VALUE(SUBSTITUTE(G178,",","")))))),IF(RIGHT(G178,1)="T",1000000000000*VALUE(LEFT(G178,LEN(G178)-1)),IF(RIGHT(G178,1)="M",1000000*VALUE(LEFT(G178,LEN(G178)-1)),IF(RIGHT(G178,1)="B",1000000000*VALUE(LEFT(G178,LEN(G178)-1)),IF(RIGHT(G178,1)="%",0.01*VALUE(LEFT(G178,LEN(G178)-1)),IF(RIGHT(G178,1)="k",1000*VALUE(LEFT(G178,LEN(G178)-1)),VALUE(SUBSTITUTE(G178,",",""))))))))),"N/A")</f>
        <v/>
      </c>
      <c r="P178">
        <f>MAX(J178:N178)</f>
        <v/>
      </c>
      <c r="Q178">
        <f>IFERROR(J144+MATCH(P178,J178:N178,0)-1,"")</f>
        <v/>
      </c>
      <c r="R178">
        <f>IF(Q178="","",MIN(J178:N178))</f>
        <v/>
      </c>
      <c r="S178">
        <f>IFERROR(J144+MATCH(R178,J178:N178,0)-1,"")</f>
        <v/>
      </c>
      <c r="T178">
        <f>IFERROR(AVERAGE(J178:N178),"")</f>
        <v/>
      </c>
      <c r="U178">
        <f>IFERROR(STDEV(J178:N178),"")</f>
        <v/>
      </c>
      <c r="V178">
        <f>IFERROR(IF(C178="-","",IF(ISBLANK(B178),"",IF(OR(ISNUMBER(FIND("Growth",B178)),ISNUMBER(FIND("Margin",B178))),"",(J178-T178)/U178))),"")</f>
        <v/>
      </c>
      <c r="W178">
        <f>IFERROR(IF(OR(D178="-",ISBLANK(D178)),"",(K178-T178)/U178),"")</f>
        <v/>
      </c>
      <c r="X178">
        <f>IFERROR(IF(OR(E178="-",ISBLANK(E178)),"",(L178-T178)/U178),"")</f>
        <v/>
      </c>
      <c r="Y178">
        <f>IFERROR(IF(OR(F178="-",ISBLANK(F178)),"",(M178-T178)/U178),"")</f>
        <v/>
      </c>
      <c r="Z178">
        <f>IFERROR(IF(OR(G178="-",ISBLANK(G178)),"",(N178-T178)/U178),"")</f>
        <v/>
      </c>
      <c r="AA178">
        <f>IF(MAX(MAX(V178:Z178),ABS(MIN(V178:Z178)))=ABS(MIN(V178:Z178)),MIN(V178:Z178),MAX(V178:Z178))</f>
        <v/>
      </c>
      <c r="AB178">
        <f>IFERROR(V144+MATCH(AA178,V178:Z178,0)-1,"")</f>
        <v/>
      </c>
      <c r="AC178">
        <f>IF(AB178&lt;&gt;"",IF(S178=AB178,"Low",IF(AB178=Q178,"High","")),"")</f>
        <v/>
      </c>
      <c r="AE178">
        <f>IF(ISNUMBER(MATCH("N/A",J178:N178,0)),"",IFERROR((5 * SUMPRODUCT(J144:N144,J178:N178) - PRODUCT(SUM(J144:N144),SUM(J178:N178))) / ((5 * SUM((J144^2)+(K144^2)+(L144^2)+(M144^2)+(N144^2))) - SUM(J144:N144)^2),""))</f>
        <v/>
      </c>
      <c r="AF178">
        <f>IFERROR(CORREL(J144:N144,J178:N178),"")</f>
        <v/>
      </c>
      <c r="AZ178">
        <f>IF(Q178=S178,0,1)</f>
        <v/>
      </c>
      <c r="BA178">
        <f>IF(AZ178=1,IF(Q178="","",IF(Q178=N144,"Yes","No")),"")</f>
        <v/>
      </c>
      <c r="BB178">
        <f>IF(BA178="Yes",P178,"")</f>
        <v/>
      </c>
      <c r="BC178">
        <f>IF(AZ178=1,IF(S178="","",IF(S178=N144,"Yes","No")),"")</f>
        <v/>
      </c>
      <c r="BD178">
        <f>IF(BC178="Yes",R178,"")</f>
        <v/>
      </c>
      <c r="BE178">
        <f>IFERROR(IF(SIGN(AE178)=1,"Increasing",IF(SIGN(AE178)=-1,"Decreasing","")),"")</f>
        <v/>
      </c>
      <c r="BF178">
        <f>IF(OR(AND(BE178="Increasing",BA178="Yes"),AND(BE178="Decreasing",BC178="Yes")),"Yes","No")</f>
        <v/>
      </c>
      <c r="BG178">
        <f>IF(I178="pos_trend","Yes","No")</f>
        <v/>
      </c>
      <c r="BH178">
        <f>IF(AF178&lt;&gt;"",IF(ABS(AF178)&gt;0.8,"Yes","No"),"")</f>
        <v/>
      </c>
    </row>
    <row r="179" spans="1:60">
      <c s="1" r="A179" t="n">
        <v>18</v>
      </c>
      <c r="B179" t="s">
        <v>3405</v>
      </c>
      <c r="C179" t="s">
        <v>264</v>
      </c>
      <c r="D179" t="s">
        <v>3406</v>
      </c>
      <c r="E179" t="s">
        <v>3407</v>
      </c>
      <c r="F179" t="s">
        <v>3408</v>
      </c>
      <c r="G179" t="s">
        <v>3409</v>
      </c>
      <c r="H179" t="s"/>
      <c r="I179">
        <f>IF(AND(K179&gt; J179, L179&gt; K179, M179&gt; L179, N179&gt; M179), "pos_trend", IF(AND(K179&lt; J179, L179&lt; K179, M179&lt; L179, N179&lt; M179), "neg_trend", "N/A"))</f>
        <v/>
      </c>
      <c r="J179">
        <f>IFERROR(IF(TRIM(C179)="-", "N/A", IF(RIGHT(C179,1)=")",IF(RIGHT(C179,2)="T)",-1000000000000*VALUE(MID(C179,2,LEN(C179)-3)),IF(RIGHT(C179,2)="M)",-1000000*VALUE(MID(C179,2,LEN(C179)-3)),IF(RIGHT(C179,2)="B)",-1000000000*VALUE(MID(C179,2,LEN(C179)-3)),IF(RIGHT(C179,2)="k)",-1000*VALUE(MID(C179,2,LEN(C179)-3)),VALUE(SUBSTITUTE(C179,",","")))))),IF(RIGHT(C179,1)="T",1000000000000*VALUE(LEFT(C179,LEN(C179)-1)),IF(RIGHT(C179,1)="M",1000000*VALUE(LEFT(C179,LEN(C179)-1)),IF(RIGHT(C179,1)="B",1000000000*VALUE(LEFT(C179,LEN(C179)-1)),IF(RIGHT(C179,1)="%",0.01*VALUE(LEFT(C179,LEN(C179)-1)),IF(RIGHT(C179,1)="k",1000*VALUE(LEFT(C179,LEN(C179)-1)),VALUE(SUBSTITUTE(C179,",",""))))))))),"N/A")</f>
        <v/>
      </c>
      <c r="K179">
        <f>IFERROR(IF(TRIM(D179)="-", "N/A", IF(RIGHT(D179,1)=")",IF(RIGHT(D179,2)="T)",-1000000000000*VALUE(MID(D179,2,LEN(D179)-3)),IF(RIGHT(D179,2)="M)",-1000000*VALUE(MID(D179,2,LEN(D179)-3)),IF(RIGHT(D179,2)="B)",-1000000000*VALUE(MID(D179,2,LEN(D179)-3)),IF(RIGHT(D179,2)="k)",-1000*VALUE(MID(D179,2,LEN(D179)-3)),VALUE(SUBSTITUTE(D179,",","")))))),IF(RIGHT(D179,1)="T",1000000000000*VALUE(LEFT(D179,LEN(D179)-1)),IF(RIGHT(D179,1)="M",1000000*VALUE(LEFT(D179,LEN(D179)-1)),IF(RIGHT(D179,1)="B",1000000000*VALUE(LEFT(D179,LEN(D179)-1)),IF(RIGHT(D179,1)="%",0.01*VALUE(LEFT(D179,LEN(D179)-1)),IF(RIGHT(D179,1)="k",1000*VALUE(LEFT(D179,LEN(D179)-1)),VALUE(SUBSTITUTE(D179,",",""))))))))),"N/A")</f>
        <v/>
      </c>
      <c r="L179">
        <f>IFERROR(IF(TRIM(E179)="-", "N/A", IF(RIGHT(E179,1)=")",IF(RIGHT(E179,2)="T)",-1000000000000*VALUE(MID(E179,2,LEN(E179)-3)),IF(RIGHT(E179,2)="M)",-1000000*VALUE(MID(E179,2,LEN(E179)-3)),IF(RIGHT(E179,2)="B)",-1000000000*VALUE(MID(E179,2,LEN(E179)-3)),IF(RIGHT(E179,2)="k)",-1000*VALUE(MID(E179,2,LEN(E179)-3)),VALUE(SUBSTITUTE(E179,",","")))))),IF(RIGHT(E179,1)="T",1000000000000*VALUE(LEFT(E179,LEN(E179)-1)),IF(RIGHT(E179,1)="M",1000000*VALUE(LEFT(E179,LEN(E179)-1)),IF(RIGHT(E179,1)="B",1000000000*VALUE(LEFT(E179,LEN(E179)-1)),IF(RIGHT(E179,1)="%",0.01*VALUE(LEFT(E179,LEN(E179)-1)),IF(RIGHT(E179,1)="k",1000*VALUE(LEFT(E179,LEN(E179)-1)),VALUE(SUBSTITUTE(E179,",",""))))))))),"N/A")</f>
        <v/>
      </c>
      <c r="M179">
        <f>IFERROR(IF(TRIM(F179)="-", "N/A", IF(RIGHT(F179,1)=")",IF(RIGHT(F179,2)="T)",-1000000000000*VALUE(MID(F179,2,LEN(F179)-3)),IF(RIGHT(F179,2)="M)",-1000000*VALUE(MID(F179,2,LEN(F179)-3)),IF(RIGHT(F179,2)="B)",-1000000000*VALUE(MID(F179,2,LEN(F179)-3)),IF(RIGHT(F179,2)="k)",-1000*VALUE(MID(F179,2,LEN(F179)-3)),VALUE(SUBSTITUTE(F179,",","")))))),IF(RIGHT(F179,1)="T",1000000000000*VALUE(LEFT(F179,LEN(F179)-1)),IF(RIGHT(F179,1)="M",1000000*VALUE(LEFT(F179,LEN(F179)-1)),IF(RIGHT(F179,1)="B",1000000000*VALUE(LEFT(F179,LEN(F179)-1)),IF(RIGHT(F179,1)="%",0.01*VALUE(LEFT(F179,LEN(F179)-1)),IF(RIGHT(F179,1)="k",1000*VALUE(LEFT(F179,LEN(F179)-1)),VALUE(SUBSTITUTE(F179,",",""))))))))),"N/A")</f>
        <v/>
      </c>
      <c r="N179">
        <f>IFERROR(IF(TRIM(G179)="-", "N/A", IF(RIGHT(G179,1)=")",IF(RIGHT(G179,2)="T)",-1000000000000*VALUE(MID(G179,2,LEN(G179)-3)),IF(RIGHT(G179,2)="M)",-1000000*VALUE(MID(G179,2,LEN(G179)-3)),IF(RIGHT(G179,2)="B)",-1000000000*VALUE(MID(G179,2,LEN(G179)-3)),IF(RIGHT(G179,2)="k)",-1000*VALUE(MID(G179,2,LEN(G179)-3)),VALUE(SUBSTITUTE(G179,",","")))))),IF(RIGHT(G179,1)="T",1000000000000*VALUE(LEFT(G179,LEN(G179)-1)),IF(RIGHT(G179,1)="M",1000000*VALUE(LEFT(G179,LEN(G179)-1)),IF(RIGHT(G179,1)="B",1000000000*VALUE(LEFT(G179,LEN(G179)-1)),IF(RIGHT(G179,1)="%",0.01*VALUE(LEFT(G179,LEN(G179)-1)),IF(RIGHT(G179,1)="k",1000*VALUE(LEFT(G179,LEN(G179)-1)),VALUE(SUBSTITUTE(G179,",",""))))))))),"N/A")</f>
        <v/>
      </c>
      <c r="P179">
        <f>MAX(J179:N179)</f>
        <v/>
      </c>
      <c r="Q179">
        <f>IFERROR(J144+MATCH(P179,J179:N179,0)-1,"")</f>
        <v/>
      </c>
      <c r="R179">
        <f>IF(Q179="","",MIN(J179:N179))</f>
        <v/>
      </c>
      <c r="S179">
        <f>IFERROR(J144+MATCH(R179,J179:N179,0)-1,"")</f>
        <v/>
      </c>
      <c r="T179">
        <f>IFERROR(AVERAGE(J179:N179),"")</f>
        <v/>
      </c>
      <c r="U179">
        <f>IFERROR(STDEV(J179:N179),"")</f>
        <v/>
      </c>
      <c r="V179">
        <f>IFERROR(IF(C179="-","",IF(ISBLANK(B179),"",IF(OR(ISNUMBER(FIND("Growth",B179)),ISNUMBER(FIND("Margin",B179))),"",(J179-T179)/U179))),"")</f>
        <v/>
      </c>
      <c r="W179">
        <f>IFERROR(IF(OR(D179="-",ISBLANK(D179)),"",(K179-T179)/U179),"")</f>
        <v/>
      </c>
      <c r="X179">
        <f>IFERROR(IF(OR(E179="-",ISBLANK(E179)),"",(L179-T179)/U179),"")</f>
        <v/>
      </c>
      <c r="Y179">
        <f>IFERROR(IF(OR(F179="-",ISBLANK(F179)),"",(M179-T179)/U179),"")</f>
        <v/>
      </c>
      <c r="Z179">
        <f>IFERROR(IF(OR(G179="-",ISBLANK(G179)),"",(N179-T179)/U179),"")</f>
        <v/>
      </c>
      <c r="AA179">
        <f>IF(MAX(MAX(V179:Z179),ABS(MIN(V179:Z179)))=ABS(MIN(V179:Z179)),MIN(V179:Z179),MAX(V179:Z179))</f>
        <v/>
      </c>
      <c r="AB179">
        <f>IFERROR(V144+MATCH(AA179,V179:Z179,0)-1,"")</f>
        <v/>
      </c>
      <c r="AC179">
        <f>IF(AB179&lt;&gt;"",IF(S179=AB179,"Low",IF(AB179=Q179,"High","")),"")</f>
        <v/>
      </c>
      <c r="AE179">
        <f>IF(ISNUMBER(MATCH("N/A",J179:N179,0)),"",IFERROR((5 * SUMPRODUCT(J144:N144,J179:N179) - PRODUCT(SUM(J144:N144),SUM(J179:N179))) / ((5 * SUM((J144^2)+(K144^2)+(L144^2)+(M144^2)+(N144^2))) - SUM(J144:N144)^2),""))</f>
        <v/>
      </c>
      <c r="AF179">
        <f>IFERROR(CORREL(J144:N144,J179:N179),"")</f>
        <v/>
      </c>
      <c r="AZ179">
        <f>IF(Q179=S179,0,1)</f>
        <v/>
      </c>
      <c r="BA179">
        <f>IF(AZ179=1,IF(Q179="","",IF(Q179=N144,"Yes","No")),"")</f>
        <v/>
      </c>
      <c r="BB179">
        <f>IF(BA179="Yes",P179,"")</f>
        <v/>
      </c>
      <c r="BC179">
        <f>IF(AZ179=1,IF(S179="","",IF(S179=N144,"Yes","No")),"")</f>
        <v/>
      </c>
      <c r="BD179">
        <f>IF(BC179="Yes",R179,"")</f>
        <v/>
      </c>
      <c r="BE179">
        <f>IFERROR(IF(SIGN(AE179)=1,"Increasing",IF(SIGN(AE179)=-1,"Decreasing","")),"")</f>
        <v/>
      </c>
      <c r="BF179">
        <f>IF(OR(AND(BE179="Increasing",BA179="Yes"),AND(BE179="Decreasing",BC179="Yes")),"Yes","No")</f>
        <v/>
      </c>
      <c r="BG179">
        <f>IF(I179="pos_trend","Yes","No")</f>
        <v/>
      </c>
      <c r="BH179">
        <f>IF(AF179&lt;&gt;"",IF(ABS(AF179)&gt;0.8,"Yes","No"),"")</f>
        <v/>
      </c>
    </row>
    <row r="180" spans="1:60">
      <c s="1" r="A180" t="n">
        <v>19</v>
      </c>
      <c r="B180" t="s">
        <v>3410</v>
      </c>
      <c r="C180" t="s">
        <v>264</v>
      </c>
      <c r="D180" t="s">
        <v>264</v>
      </c>
      <c r="E180" t="s">
        <v>264</v>
      </c>
      <c r="F180" t="s">
        <v>264</v>
      </c>
      <c r="G180" t="s">
        <v>3411</v>
      </c>
      <c r="H180" t="s"/>
      <c r="I180">
        <f>IF(AND(K180&gt; J180, L180&gt; K180, M180&gt; L180, N180&gt; M180), "pos_trend", IF(AND(K180&lt; J180, L180&lt; K180, M180&lt; L180, N180&lt; M180), "neg_trend", "N/A"))</f>
        <v/>
      </c>
      <c r="J180">
        <f>IFERROR(IF(TRIM(C180)="-", "N/A", IF(RIGHT(C180,1)=")",IF(RIGHT(C180,2)="T)",-1000000000000*VALUE(MID(C180,2,LEN(C180)-3)),IF(RIGHT(C180,2)="M)",-1000000*VALUE(MID(C180,2,LEN(C180)-3)),IF(RIGHT(C180,2)="B)",-1000000000*VALUE(MID(C180,2,LEN(C180)-3)),IF(RIGHT(C180,2)="k)",-1000*VALUE(MID(C180,2,LEN(C180)-3)),VALUE(SUBSTITUTE(C180,",","")))))),IF(RIGHT(C180,1)="T",1000000000000*VALUE(LEFT(C180,LEN(C180)-1)),IF(RIGHT(C180,1)="M",1000000*VALUE(LEFT(C180,LEN(C180)-1)),IF(RIGHT(C180,1)="B",1000000000*VALUE(LEFT(C180,LEN(C180)-1)),IF(RIGHT(C180,1)="%",0.01*VALUE(LEFT(C180,LEN(C180)-1)),IF(RIGHT(C180,1)="k",1000*VALUE(LEFT(C180,LEN(C180)-1)),VALUE(SUBSTITUTE(C180,",",""))))))))),"N/A")</f>
        <v/>
      </c>
      <c r="K180">
        <f>IFERROR(IF(TRIM(D180)="-", "N/A", IF(RIGHT(D180,1)=")",IF(RIGHT(D180,2)="T)",-1000000000000*VALUE(MID(D180,2,LEN(D180)-3)),IF(RIGHT(D180,2)="M)",-1000000*VALUE(MID(D180,2,LEN(D180)-3)),IF(RIGHT(D180,2)="B)",-1000000000*VALUE(MID(D180,2,LEN(D180)-3)),IF(RIGHT(D180,2)="k)",-1000*VALUE(MID(D180,2,LEN(D180)-3)),VALUE(SUBSTITUTE(D180,",","")))))),IF(RIGHT(D180,1)="T",1000000000000*VALUE(LEFT(D180,LEN(D180)-1)),IF(RIGHT(D180,1)="M",1000000*VALUE(LEFT(D180,LEN(D180)-1)),IF(RIGHT(D180,1)="B",1000000000*VALUE(LEFT(D180,LEN(D180)-1)),IF(RIGHT(D180,1)="%",0.01*VALUE(LEFT(D180,LEN(D180)-1)),IF(RIGHT(D180,1)="k",1000*VALUE(LEFT(D180,LEN(D180)-1)),VALUE(SUBSTITUTE(D180,",",""))))))))),"N/A")</f>
        <v/>
      </c>
      <c r="L180">
        <f>IFERROR(IF(TRIM(E180)="-", "N/A", IF(RIGHT(E180,1)=")",IF(RIGHT(E180,2)="T)",-1000000000000*VALUE(MID(E180,2,LEN(E180)-3)),IF(RIGHT(E180,2)="M)",-1000000*VALUE(MID(E180,2,LEN(E180)-3)),IF(RIGHT(E180,2)="B)",-1000000000*VALUE(MID(E180,2,LEN(E180)-3)),IF(RIGHT(E180,2)="k)",-1000*VALUE(MID(E180,2,LEN(E180)-3)),VALUE(SUBSTITUTE(E180,",","")))))),IF(RIGHT(E180,1)="T",1000000000000*VALUE(LEFT(E180,LEN(E180)-1)),IF(RIGHT(E180,1)="M",1000000*VALUE(LEFT(E180,LEN(E180)-1)),IF(RIGHT(E180,1)="B",1000000000*VALUE(LEFT(E180,LEN(E180)-1)),IF(RIGHT(E180,1)="%",0.01*VALUE(LEFT(E180,LEN(E180)-1)),IF(RIGHT(E180,1)="k",1000*VALUE(LEFT(E180,LEN(E180)-1)),VALUE(SUBSTITUTE(E180,",",""))))))))),"N/A")</f>
        <v/>
      </c>
      <c r="M180">
        <f>IFERROR(IF(TRIM(F180)="-", "N/A", IF(RIGHT(F180,1)=")",IF(RIGHT(F180,2)="T)",-1000000000000*VALUE(MID(F180,2,LEN(F180)-3)),IF(RIGHT(F180,2)="M)",-1000000*VALUE(MID(F180,2,LEN(F180)-3)),IF(RIGHT(F180,2)="B)",-1000000000*VALUE(MID(F180,2,LEN(F180)-3)),IF(RIGHT(F180,2)="k)",-1000*VALUE(MID(F180,2,LEN(F180)-3)),VALUE(SUBSTITUTE(F180,",","")))))),IF(RIGHT(F180,1)="T",1000000000000*VALUE(LEFT(F180,LEN(F180)-1)),IF(RIGHT(F180,1)="M",1000000*VALUE(LEFT(F180,LEN(F180)-1)),IF(RIGHT(F180,1)="B",1000000000*VALUE(LEFT(F180,LEN(F180)-1)),IF(RIGHT(F180,1)="%",0.01*VALUE(LEFT(F180,LEN(F180)-1)),IF(RIGHT(F180,1)="k",1000*VALUE(LEFT(F180,LEN(F180)-1)),VALUE(SUBSTITUTE(F180,",",""))))))))),"N/A")</f>
        <v/>
      </c>
      <c r="N180">
        <f>IFERROR(IF(TRIM(G180)="-", "N/A", IF(RIGHT(G180,1)=")",IF(RIGHT(G180,2)="T)",-1000000000000*VALUE(MID(G180,2,LEN(G180)-3)),IF(RIGHT(G180,2)="M)",-1000000*VALUE(MID(G180,2,LEN(G180)-3)),IF(RIGHT(G180,2)="B)",-1000000000*VALUE(MID(G180,2,LEN(G180)-3)),IF(RIGHT(G180,2)="k)",-1000*VALUE(MID(G180,2,LEN(G180)-3)),VALUE(SUBSTITUTE(G180,",","")))))),IF(RIGHT(G180,1)="T",1000000000000*VALUE(LEFT(G180,LEN(G180)-1)),IF(RIGHT(G180,1)="M",1000000*VALUE(LEFT(G180,LEN(G180)-1)),IF(RIGHT(G180,1)="B",1000000000*VALUE(LEFT(G180,LEN(G180)-1)),IF(RIGHT(G180,1)="%",0.01*VALUE(LEFT(G180,LEN(G180)-1)),IF(RIGHT(G180,1)="k",1000*VALUE(LEFT(G180,LEN(G180)-1)),VALUE(SUBSTITUTE(G180,",",""))))))))),"N/A")</f>
        <v/>
      </c>
      <c r="P180">
        <f>MAX(J180:N180)</f>
        <v/>
      </c>
      <c r="Q180">
        <f>IFERROR(J144+MATCH(P180,J180:N180,0)-1,"")</f>
        <v/>
      </c>
      <c r="R180">
        <f>IF(Q180="","",MIN(J180:N180))</f>
        <v/>
      </c>
      <c r="S180">
        <f>IFERROR(J144+MATCH(R180,J180:N180,0)-1,"")</f>
        <v/>
      </c>
      <c r="T180">
        <f>IFERROR(AVERAGE(J180:N180),"")</f>
        <v/>
      </c>
      <c r="U180">
        <f>IFERROR(STDEV(J180:N180),"")</f>
        <v/>
      </c>
      <c r="V180">
        <f>IFERROR(IF(C180="-","",IF(ISBLANK(B180),"",IF(OR(ISNUMBER(FIND("Growth",B180)),ISNUMBER(FIND("Margin",B180))),"",(J180-T180)/U180))),"")</f>
        <v/>
      </c>
      <c r="W180">
        <f>IFERROR(IF(OR(D180="-",ISBLANK(D180)),"",(K180-T180)/U180),"")</f>
        <v/>
      </c>
      <c r="X180">
        <f>IFERROR(IF(OR(E180="-",ISBLANK(E180)),"",(L180-T180)/U180),"")</f>
        <v/>
      </c>
      <c r="Y180">
        <f>IFERROR(IF(OR(F180="-",ISBLANK(F180)),"",(M180-T180)/U180),"")</f>
        <v/>
      </c>
      <c r="Z180">
        <f>IFERROR(IF(OR(G180="-",ISBLANK(G180)),"",(N180-T180)/U180),"")</f>
        <v/>
      </c>
      <c r="AA180">
        <f>IF(MAX(MAX(V180:Z180),ABS(MIN(V180:Z180)))=ABS(MIN(V180:Z180)),MIN(V180:Z180),MAX(V180:Z180))</f>
        <v/>
      </c>
      <c r="AB180">
        <f>IFERROR(V144+MATCH(AA180,V180:Z180,0)-1,"")</f>
        <v/>
      </c>
      <c r="AC180">
        <f>IF(AB180&lt;&gt;"",IF(S180=AB180,"Low",IF(AB180=Q180,"High","")),"")</f>
        <v/>
      </c>
      <c r="AE180">
        <f>IF(ISNUMBER(MATCH("N/A",J180:N180,0)),"",IFERROR((5 * SUMPRODUCT(J144:N144,J180:N180) - PRODUCT(SUM(J144:N144),SUM(J180:N180))) / ((5 * SUM((J144^2)+(K144^2)+(L144^2)+(M144^2)+(N144^2))) - SUM(J144:N144)^2),""))</f>
        <v/>
      </c>
      <c r="AF180">
        <f>IFERROR(CORREL(J144:N144,J180:N180),"")</f>
        <v/>
      </c>
      <c r="AZ180">
        <f>IF(Q180=S180,0,1)</f>
        <v/>
      </c>
      <c r="BA180">
        <f>IF(AZ180=1,IF(Q180="","",IF(Q180=N144,"Yes","No")),"")</f>
        <v/>
      </c>
      <c r="BB180">
        <f>IF(BA180="Yes",P180,"")</f>
        <v/>
      </c>
      <c r="BC180">
        <f>IF(AZ180=1,IF(S180="","",IF(S180=N144,"Yes","No")),"")</f>
        <v/>
      </c>
      <c r="BD180">
        <f>IF(BC180="Yes",R180,"")</f>
        <v/>
      </c>
      <c r="BE180">
        <f>IFERROR(IF(SIGN(AE180)=1,"Increasing",IF(SIGN(AE180)=-1,"Decreasing","")),"")</f>
        <v/>
      </c>
      <c r="BF180">
        <f>IF(OR(AND(BE180="Increasing",BA180="Yes"),AND(BE180="Decreasing",BC180="Yes")),"Yes","No")</f>
        <v/>
      </c>
      <c r="BG180">
        <f>IF(I180="pos_trend","Yes","No")</f>
        <v/>
      </c>
      <c r="BH180">
        <f>IF(AF180&lt;&gt;"",IF(ABS(AF180)&gt;0.8,"Yes","No"),"")</f>
        <v/>
      </c>
    </row>
    <row r="181" spans="1:60">
      <c s="1" r="A181" t="n">
        <v>20</v>
      </c>
      <c r="B181" t="s">
        <v>3412</v>
      </c>
      <c r="C181" t="s">
        <v>264</v>
      </c>
      <c r="D181" t="s">
        <v>264</v>
      </c>
      <c r="E181" t="s">
        <v>264</v>
      </c>
      <c r="F181" t="s">
        <v>264</v>
      </c>
      <c r="G181" t="s">
        <v>264</v>
      </c>
      <c r="H181" t="s"/>
      <c r="I181">
        <f>IF(AND(K181&gt; J181, L181&gt; K181, M181&gt; L181, N181&gt; M181), "pos_trend", IF(AND(K181&lt; J181, L181&lt; K181, M181&lt; L181, N181&lt; M181), "neg_trend", "N/A"))</f>
        <v/>
      </c>
      <c r="J181">
        <f>IFERROR(IF(TRIM(C181)="-", "N/A", IF(RIGHT(C181,1)=")",IF(RIGHT(C181,2)="T)",-1000000000000*VALUE(MID(C181,2,LEN(C181)-3)),IF(RIGHT(C181,2)="M)",-1000000*VALUE(MID(C181,2,LEN(C181)-3)),IF(RIGHT(C181,2)="B)",-1000000000*VALUE(MID(C181,2,LEN(C181)-3)),IF(RIGHT(C181,2)="k)",-1000*VALUE(MID(C181,2,LEN(C181)-3)),VALUE(SUBSTITUTE(C181,",","")))))),IF(RIGHT(C181,1)="T",1000000000000*VALUE(LEFT(C181,LEN(C181)-1)),IF(RIGHT(C181,1)="M",1000000*VALUE(LEFT(C181,LEN(C181)-1)),IF(RIGHT(C181,1)="B",1000000000*VALUE(LEFT(C181,LEN(C181)-1)),IF(RIGHT(C181,1)="%",0.01*VALUE(LEFT(C181,LEN(C181)-1)),IF(RIGHT(C181,1)="k",1000*VALUE(LEFT(C181,LEN(C181)-1)),VALUE(SUBSTITUTE(C181,",",""))))))))),"N/A")</f>
        <v/>
      </c>
      <c r="K181">
        <f>IFERROR(IF(TRIM(D181)="-", "N/A", IF(RIGHT(D181,1)=")",IF(RIGHT(D181,2)="T)",-1000000000000*VALUE(MID(D181,2,LEN(D181)-3)),IF(RIGHT(D181,2)="M)",-1000000*VALUE(MID(D181,2,LEN(D181)-3)),IF(RIGHT(D181,2)="B)",-1000000000*VALUE(MID(D181,2,LEN(D181)-3)),IF(RIGHT(D181,2)="k)",-1000*VALUE(MID(D181,2,LEN(D181)-3)),VALUE(SUBSTITUTE(D181,",","")))))),IF(RIGHT(D181,1)="T",1000000000000*VALUE(LEFT(D181,LEN(D181)-1)),IF(RIGHT(D181,1)="M",1000000*VALUE(LEFT(D181,LEN(D181)-1)),IF(RIGHT(D181,1)="B",1000000000*VALUE(LEFT(D181,LEN(D181)-1)),IF(RIGHT(D181,1)="%",0.01*VALUE(LEFT(D181,LEN(D181)-1)),IF(RIGHT(D181,1)="k",1000*VALUE(LEFT(D181,LEN(D181)-1)),VALUE(SUBSTITUTE(D181,",",""))))))))),"N/A")</f>
        <v/>
      </c>
      <c r="L181">
        <f>IFERROR(IF(TRIM(E181)="-", "N/A", IF(RIGHT(E181,1)=")",IF(RIGHT(E181,2)="T)",-1000000000000*VALUE(MID(E181,2,LEN(E181)-3)),IF(RIGHT(E181,2)="M)",-1000000*VALUE(MID(E181,2,LEN(E181)-3)),IF(RIGHT(E181,2)="B)",-1000000000*VALUE(MID(E181,2,LEN(E181)-3)),IF(RIGHT(E181,2)="k)",-1000*VALUE(MID(E181,2,LEN(E181)-3)),VALUE(SUBSTITUTE(E181,",","")))))),IF(RIGHT(E181,1)="T",1000000000000*VALUE(LEFT(E181,LEN(E181)-1)),IF(RIGHT(E181,1)="M",1000000*VALUE(LEFT(E181,LEN(E181)-1)),IF(RIGHT(E181,1)="B",1000000000*VALUE(LEFT(E181,LEN(E181)-1)),IF(RIGHT(E181,1)="%",0.01*VALUE(LEFT(E181,LEN(E181)-1)),IF(RIGHT(E181,1)="k",1000*VALUE(LEFT(E181,LEN(E181)-1)),VALUE(SUBSTITUTE(E181,",",""))))))))),"N/A")</f>
        <v/>
      </c>
      <c r="M181">
        <f>IFERROR(IF(TRIM(F181)="-", "N/A", IF(RIGHT(F181,1)=")",IF(RIGHT(F181,2)="T)",-1000000000000*VALUE(MID(F181,2,LEN(F181)-3)),IF(RIGHT(F181,2)="M)",-1000000*VALUE(MID(F181,2,LEN(F181)-3)),IF(RIGHT(F181,2)="B)",-1000000000*VALUE(MID(F181,2,LEN(F181)-3)),IF(RIGHT(F181,2)="k)",-1000*VALUE(MID(F181,2,LEN(F181)-3)),VALUE(SUBSTITUTE(F181,",","")))))),IF(RIGHT(F181,1)="T",1000000000000*VALUE(LEFT(F181,LEN(F181)-1)),IF(RIGHT(F181,1)="M",1000000*VALUE(LEFT(F181,LEN(F181)-1)),IF(RIGHT(F181,1)="B",1000000000*VALUE(LEFT(F181,LEN(F181)-1)),IF(RIGHT(F181,1)="%",0.01*VALUE(LEFT(F181,LEN(F181)-1)),IF(RIGHT(F181,1)="k",1000*VALUE(LEFT(F181,LEN(F181)-1)),VALUE(SUBSTITUTE(F181,",",""))))))))),"N/A")</f>
        <v/>
      </c>
      <c r="N181">
        <f>IFERROR(IF(TRIM(G181)="-", "N/A", IF(RIGHT(G181,1)=")",IF(RIGHT(G181,2)="T)",-1000000000000*VALUE(MID(G181,2,LEN(G181)-3)),IF(RIGHT(G181,2)="M)",-1000000*VALUE(MID(G181,2,LEN(G181)-3)),IF(RIGHT(G181,2)="B)",-1000000000*VALUE(MID(G181,2,LEN(G181)-3)),IF(RIGHT(G181,2)="k)",-1000*VALUE(MID(G181,2,LEN(G181)-3)),VALUE(SUBSTITUTE(G181,",","")))))),IF(RIGHT(G181,1)="T",1000000000000*VALUE(LEFT(G181,LEN(G181)-1)),IF(RIGHT(G181,1)="M",1000000*VALUE(LEFT(G181,LEN(G181)-1)),IF(RIGHT(G181,1)="B",1000000000*VALUE(LEFT(G181,LEN(G181)-1)),IF(RIGHT(G181,1)="%",0.01*VALUE(LEFT(G181,LEN(G181)-1)),IF(RIGHT(G181,1)="k",1000*VALUE(LEFT(G181,LEN(G181)-1)),VALUE(SUBSTITUTE(G181,",",""))))))))),"N/A")</f>
        <v/>
      </c>
      <c r="P181">
        <f>MAX(J181:N181)</f>
        <v/>
      </c>
      <c r="Q181">
        <f>IFERROR(J144+MATCH(P181,J181:N181,0)-1,"")</f>
        <v/>
      </c>
      <c r="R181">
        <f>IF(Q181="","",MIN(J181:N181))</f>
        <v/>
      </c>
      <c r="S181">
        <f>IFERROR(J144+MATCH(R181,J181:N181,0)-1,"")</f>
        <v/>
      </c>
      <c r="T181">
        <f>IFERROR(AVERAGE(J181:N181),"")</f>
        <v/>
      </c>
      <c r="U181">
        <f>IFERROR(STDEV(J181:N181),"")</f>
        <v/>
      </c>
      <c r="V181">
        <f>IFERROR(IF(C181="-","",IF(ISBLANK(B181),"",IF(OR(ISNUMBER(FIND("Growth",B181)),ISNUMBER(FIND("Margin",B181))),"",(J181-T181)/U181))),"")</f>
        <v/>
      </c>
      <c r="W181">
        <f>IFERROR(IF(OR(D181="-",ISBLANK(D181)),"",(K181-T181)/U181),"")</f>
        <v/>
      </c>
      <c r="X181">
        <f>IFERROR(IF(OR(E181="-",ISBLANK(E181)),"",(L181-T181)/U181),"")</f>
        <v/>
      </c>
      <c r="Y181">
        <f>IFERROR(IF(OR(F181="-",ISBLANK(F181)),"",(M181-T181)/U181),"")</f>
        <v/>
      </c>
      <c r="Z181">
        <f>IFERROR(IF(OR(G181="-",ISBLANK(G181)),"",(N181-T181)/U181),"")</f>
        <v/>
      </c>
      <c r="AA181">
        <f>IF(MAX(MAX(V181:Z181),ABS(MIN(V181:Z181)))=ABS(MIN(V181:Z181)),MIN(V181:Z181),MAX(V181:Z181))</f>
        <v/>
      </c>
      <c r="AB181">
        <f>IFERROR(V144+MATCH(AA181,V181:Z181,0)-1,"")</f>
        <v/>
      </c>
      <c r="AC181">
        <f>IF(AB181&lt;&gt;"",IF(S181=AB181,"Low",IF(AB181=Q181,"High","")),"")</f>
        <v/>
      </c>
      <c r="AE181">
        <f>IF(ISNUMBER(MATCH("N/A",J181:N181,0)),"",IFERROR((5 * SUMPRODUCT(J144:N144,J181:N181) - PRODUCT(SUM(J144:N144),SUM(J181:N181))) / ((5 * SUM((J144^2)+(K144^2)+(L144^2)+(M144^2)+(N144^2))) - SUM(J144:N144)^2),""))</f>
        <v/>
      </c>
      <c r="AF181">
        <f>IFERROR(CORREL(J144:N144,J181:N181),"")</f>
        <v/>
      </c>
      <c r="AZ181">
        <f>IF(Q181=S181,0,1)</f>
        <v/>
      </c>
      <c r="BA181">
        <f>IF(AZ181=1,IF(Q181="","",IF(Q181=N144,"Yes","No")),"")</f>
        <v/>
      </c>
      <c r="BB181">
        <f>IF(BA181="Yes",P181,"")</f>
        <v/>
      </c>
      <c r="BC181">
        <f>IF(AZ181=1,IF(S181="","",IF(S181=N144,"Yes","No")),"")</f>
        <v/>
      </c>
      <c r="BD181">
        <f>IF(BC181="Yes",R181,"")</f>
        <v/>
      </c>
      <c r="BE181">
        <f>IFERROR(IF(SIGN(AE181)=1,"Increasing",IF(SIGN(AE181)=-1,"Decreasing","")),"")</f>
        <v/>
      </c>
      <c r="BF181">
        <f>IF(OR(AND(BE181="Increasing",BA181="Yes"),AND(BE181="Decreasing",BC181="Yes")),"Yes","No")</f>
        <v/>
      </c>
      <c r="BG181">
        <f>IF(I181="pos_trend","Yes","No")</f>
        <v/>
      </c>
      <c r="BH181">
        <f>IF(AF181&lt;&gt;"",IF(ABS(AF181)&gt;0.8,"Yes","No"),"")</f>
        <v/>
      </c>
    </row>
    <row r="182" spans="1:60">
      <c s="1" r="A182" t="n">
        <v>21</v>
      </c>
      <c r="B182" t="s">
        <v>347</v>
      </c>
      <c r="C182" t="s">
        <v>264</v>
      </c>
      <c r="D182" t="s">
        <v>264</v>
      </c>
      <c r="E182" t="s">
        <v>264</v>
      </c>
      <c r="F182" t="s">
        <v>264</v>
      </c>
      <c r="G182" t="s">
        <v>264</v>
      </c>
      <c r="H182" t="s"/>
      <c r="I182">
        <f>IF(AND(K182&gt; J182, L182&gt; K182, M182&gt; L182, N182&gt; M182), "pos_trend", IF(AND(K182&lt; J182, L182&lt; K182, M182&lt; L182, N182&lt; M182), "neg_trend", "N/A"))</f>
        <v/>
      </c>
      <c r="J182">
        <f>IFERROR(IF(TRIM(C182)="-", "N/A", IF(RIGHT(C182,1)=")",IF(RIGHT(C182,2)="T)",-1000000000000*VALUE(MID(C182,2,LEN(C182)-3)),IF(RIGHT(C182,2)="M)",-1000000*VALUE(MID(C182,2,LEN(C182)-3)),IF(RIGHT(C182,2)="B)",-1000000000*VALUE(MID(C182,2,LEN(C182)-3)),IF(RIGHT(C182,2)="k)",-1000*VALUE(MID(C182,2,LEN(C182)-3)),VALUE(SUBSTITUTE(C182,",","")))))),IF(RIGHT(C182,1)="T",1000000000000*VALUE(LEFT(C182,LEN(C182)-1)),IF(RIGHT(C182,1)="M",1000000*VALUE(LEFT(C182,LEN(C182)-1)),IF(RIGHT(C182,1)="B",1000000000*VALUE(LEFT(C182,LEN(C182)-1)),IF(RIGHT(C182,1)="%",0.01*VALUE(LEFT(C182,LEN(C182)-1)),IF(RIGHT(C182,1)="k",1000*VALUE(LEFT(C182,LEN(C182)-1)),VALUE(SUBSTITUTE(C182,",",""))))))))),"N/A")</f>
        <v/>
      </c>
      <c r="K182">
        <f>IFERROR(IF(TRIM(D182)="-", "N/A", IF(RIGHT(D182,1)=")",IF(RIGHT(D182,2)="T)",-1000000000000*VALUE(MID(D182,2,LEN(D182)-3)),IF(RIGHT(D182,2)="M)",-1000000*VALUE(MID(D182,2,LEN(D182)-3)),IF(RIGHT(D182,2)="B)",-1000000000*VALUE(MID(D182,2,LEN(D182)-3)),IF(RIGHT(D182,2)="k)",-1000*VALUE(MID(D182,2,LEN(D182)-3)),VALUE(SUBSTITUTE(D182,",","")))))),IF(RIGHT(D182,1)="T",1000000000000*VALUE(LEFT(D182,LEN(D182)-1)),IF(RIGHT(D182,1)="M",1000000*VALUE(LEFT(D182,LEN(D182)-1)),IF(RIGHT(D182,1)="B",1000000000*VALUE(LEFT(D182,LEN(D182)-1)),IF(RIGHT(D182,1)="%",0.01*VALUE(LEFT(D182,LEN(D182)-1)),IF(RIGHT(D182,1)="k",1000*VALUE(LEFT(D182,LEN(D182)-1)),VALUE(SUBSTITUTE(D182,",",""))))))))),"N/A")</f>
        <v/>
      </c>
      <c r="L182">
        <f>IFERROR(IF(TRIM(E182)="-", "N/A", IF(RIGHT(E182,1)=")",IF(RIGHT(E182,2)="T)",-1000000000000*VALUE(MID(E182,2,LEN(E182)-3)),IF(RIGHT(E182,2)="M)",-1000000*VALUE(MID(E182,2,LEN(E182)-3)),IF(RIGHT(E182,2)="B)",-1000000000*VALUE(MID(E182,2,LEN(E182)-3)),IF(RIGHT(E182,2)="k)",-1000*VALUE(MID(E182,2,LEN(E182)-3)),VALUE(SUBSTITUTE(E182,",","")))))),IF(RIGHT(E182,1)="T",1000000000000*VALUE(LEFT(E182,LEN(E182)-1)),IF(RIGHT(E182,1)="M",1000000*VALUE(LEFT(E182,LEN(E182)-1)),IF(RIGHT(E182,1)="B",1000000000*VALUE(LEFT(E182,LEN(E182)-1)),IF(RIGHT(E182,1)="%",0.01*VALUE(LEFT(E182,LEN(E182)-1)),IF(RIGHT(E182,1)="k",1000*VALUE(LEFT(E182,LEN(E182)-1)),VALUE(SUBSTITUTE(E182,",",""))))))))),"N/A")</f>
        <v/>
      </c>
      <c r="M182">
        <f>IFERROR(IF(TRIM(F182)="-", "N/A", IF(RIGHT(F182,1)=")",IF(RIGHT(F182,2)="T)",-1000000000000*VALUE(MID(F182,2,LEN(F182)-3)),IF(RIGHT(F182,2)="M)",-1000000*VALUE(MID(F182,2,LEN(F182)-3)),IF(RIGHT(F182,2)="B)",-1000000000*VALUE(MID(F182,2,LEN(F182)-3)),IF(RIGHT(F182,2)="k)",-1000*VALUE(MID(F182,2,LEN(F182)-3)),VALUE(SUBSTITUTE(F182,",","")))))),IF(RIGHT(F182,1)="T",1000000000000*VALUE(LEFT(F182,LEN(F182)-1)),IF(RIGHT(F182,1)="M",1000000*VALUE(LEFT(F182,LEN(F182)-1)),IF(RIGHT(F182,1)="B",1000000000*VALUE(LEFT(F182,LEN(F182)-1)),IF(RIGHT(F182,1)="%",0.01*VALUE(LEFT(F182,LEN(F182)-1)),IF(RIGHT(F182,1)="k",1000*VALUE(LEFT(F182,LEN(F182)-1)),VALUE(SUBSTITUTE(F182,",",""))))))))),"N/A")</f>
        <v/>
      </c>
      <c r="N182">
        <f>IFERROR(IF(TRIM(G182)="-", "N/A", IF(RIGHT(G182,1)=")",IF(RIGHT(G182,2)="T)",-1000000000000*VALUE(MID(G182,2,LEN(G182)-3)),IF(RIGHT(G182,2)="M)",-1000000*VALUE(MID(G182,2,LEN(G182)-3)),IF(RIGHT(G182,2)="B)",-1000000000*VALUE(MID(G182,2,LEN(G182)-3)),IF(RIGHT(G182,2)="k)",-1000*VALUE(MID(G182,2,LEN(G182)-3)),VALUE(SUBSTITUTE(G182,",","")))))),IF(RIGHT(G182,1)="T",1000000000000*VALUE(LEFT(G182,LEN(G182)-1)),IF(RIGHT(G182,1)="M",1000000*VALUE(LEFT(G182,LEN(G182)-1)),IF(RIGHT(G182,1)="B",1000000000*VALUE(LEFT(G182,LEN(G182)-1)),IF(RIGHT(G182,1)="%",0.01*VALUE(LEFT(G182,LEN(G182)-1)),IF(RIGHT(G182,1)="k",1000*VALUE(LEFT(G182,LEN(G182)-1)),VALUE(SUBSTITUTE(G182,",",""))))))))),"N/A")</f>
        <v/>
      </c>
      <c r="P182">
        <f>MAX(J182:N182)</f>
        <v/>
      </c>
      <c r="Q182">
        <f>IFERROR(J144+MATCH(P182,J182:N182,0)-1,"")</f>
        <v/>
      </c>
      <c r="R182">
        <f>IF(Q182="","",MIN(J182:N182))</f>
        <v/>
      </c>
      <c r="S182">
        <f>IFERROR(J144+MATCH(R182,J182:N182,0)-1,"")</f>
        <v/>
      </c>
      <c r="T182">
        <f>IFERROR(AVERAGE(J182:N182),"")</f>
        <v/>
      </c>
      <c r="U182">
        <f>IFERROR(STDEV(J182:N182),"")</f>
        <v/>
      </c>
      <c r="V182">
        <f>IFERROR(IF(C182="-","",IF(ISBLANK(B182),"",IF(OR(ISNUMBER(FIND("Growth",B182)),ISNUMBER(FIND("Margin",B182))),"",(J182-T182)/U182))),"")</f>
        <v/>
      </c>
      <c r="W182">
        <f>IFERROR(IF(OR(D182="-",ISBLANK(D182)),"",(K182-T182)/U182),"")</f>
        <v/>
      </c>
      <c r="X182">
        <f>IFERROR(IF(OR(E182="-",ISBLANK(E182)),"",(L182-T182)/U182),"")</f>
        <v/>
      </c>
      <c r="Y182">
        <f>IFERROR(IF(OR(F182="-",ISBLANK(F182)),"",(M182-T182)/U182),"")</f>
        <v/>
      </c>
      <c r="Z182">
        <f>IFERROR(IF(OR(G182="-",ISBLANK(G182)),"",(N182-T182)/U182),"")</f>
        <v/>
      </c>
      <c r="AA182">
        <f>IF(MAX(MAX(V182:Z182),ABS(MIN(V182:Z182)))=ABS(MIN(V182:Z182)),MIN(V182:Z182),MAX(V182:Z182))</f>
        <v/>
      </c>
      <c r="AB182">
        <f>IFERROR(V144+MATCH(AA182,V182:Z182,0)-1,"")</f>
        <v/>
      </c>
      <c r="AC182">
        <f>IF(AB182&lt;&gt;"",IF(S182=AB182,"Low",IF(AB182=Q182,"High","")),"")</f>
        <v/>
      </c>
      <c r="AE182">
        <f>IF(ISNUMBER(MATCH("N/A",J182:N182,0)),"",IFERROR((5 * SUMPRODUCT(J144:N144,J182:N182) - PRODUCT(SUM(J144:N144),SUM(J182:N182))) / ((5 * SUM((J144^2)+(K144^2)+(L144^2)+(M144^2)+(N144^2))) - SUM(J144:N144)^2),""))</f>
        <v/>
      </c>
      <c r="AF182">
        <f>IFERROR(CORREL(J144:N144,J182:N182),"")</f>
        <v/>
      </c>
      <c r="AZ182">
        <f>IF(Q182=S182,0,1)</f>
        <v/>
      </c>
      <c r="BA182">
        <f>IF(AZ182=1,IF(Q182="","",IF(Q182=N144,"Yes","No")),"")</f>
        <v/>
      </c>
      <c r="BB182">
        <f>IF(BA182="Yes",P182,"")</f>
        <v/>
      </c>
      <c r="BC182">
        <f>IF(AZ182=1,IF(S182="","",IF(S182=N144,"Yes","No")),"")</f>
        <v/>
      </c>
      <c r="BD182">
        <f>IF(BC182="Yes",R182,"")</f>
        <v/>
      </c>
      <c r="BE182">
        <f>IFERROR(IF(SIGN(AE182)=1,"Increasing",IF(SIGN(AE182)=-1,"Decreasing","")),"")</f>
        <v/>
      </c>
      <c r="BF182">
        <f>IF(OR(AND(BE182="Increasing",BA182="Yes"),AND(BE182="Decreasing",BC182="Yes")),"Yes","No")</f>
        <v/>
      </c>
      <c r="BG182">
        <f>IF(I182="pos_trend","Yes","No")</f>
        <v/>
      </c>
      <c r="BH182">
        <f>IF(AF182&lt;&gt;"",IF(ABS(AF182)&gt;0.8,"Yes","No"),"")</f>
        <v/>
      </c>
    </row>
    <row r="183" spans="1:60">
      <c s="1" r="A183" t="n">
        <v>22</v>
      </c>
      <c r="B183" t="s">
        <v>3413</v>
      </c>
      <c r="C183" t="s">
        <v>264</v>
      </c>
      <c r="D183" t="s">
        <v>264</v>
      </c>
      <c r="E183" t="s">
        <v>264</v>
      </c>
      <c r="F183" t="s">
        <v>264</v>
      </c>
      <c r="G183" t="s">
        <v>264</v>
      </c>
      <c r="H183" t="s"/>
      <c r="I183">
        <f>IF(AND(K183&gt; J183, L183&gt; K183, M183&gt; L183, N183&gt; M183), "pos_trend", IF(AND(K183&lt; J183, L183&lt; K183, M183&lt; L183, N183&lt; M183), "neg_trend", "N/A"))</f>
        <v/>
      </c>
      <c r="J183">
        <f>IFERROR(IF(TRIM(C183)="-", "N/A", IF(RIGHT(C183,1)=")",IF(RIGHT(C183,2)="T)",-1000000000000*VALUE(MID(C183,2,LEN(C183)-3)),IF(RIGHT(C183,2)="M)",-1000000*VALUE(MID(C183,2,LEN(C183)-3)),IF(RIGHT(C183,2)="B)",-1000000000*VALUE(MID(C183,2,LEN(C183)-3)),IF(RIGHT(C183,2)="k)",-1000*VALUE(MID(C183,2,LEN(C183)-3)),VALUE(SUBSTITUTE(C183,",","")))))),IF(RIGHT(C183,1)="T",1000000000000*VALUE(LEFT(C183,LEN(C183)-1)),IF(RIGHT(C183,1)="M",1000000*VALUE(LEFT(C183,LEN(C183)-1)),IF(RIGHT(C183,1)="B",1000000000*VALUE(LEFT(C183,LEN(C183)-1)),IF(RIGHT(C183,1)="%",0.01*VALUE(LEFT(C183,LEN(C183)-1)),IF(RIGHT(C183,1)="k",1000*VALUE(LEFT(C183,LEN(C183)-1)),VALUE(SUBSTITUTE(C183,",",""))))))))),"N/A")</f>
        <v/>
      </c>
      <c r="K183">
        <f>IFERROR(IF(TRIM(D183)="-", "N/A", IF(RIGHT(D183,1)=")",IF(RIGHT(D183,2)="T)",-1000000000000*VALUE(MID(D183,2,LEN(D183)-3)),IF(RIGHT(D183,2)="M)",-1000000*VALUE(MID(D183,2,LEN(D183)-3)),IF(RIGHT(D183,2)="B)",-1000000000*VALUE(MID(D183,2,LEN(D183)-3)),IF(RIGHT(D183,2)="k)",-1000*VALUE(MID(D183,2,LEN(D183)-3)),VALUE(SUBSTITUTE(D183,",","")))))),IF(RIGHT(D183,1)="T",1000000000000*VALUE(LEFT(D183,LEN(D183)-1)),IF(RIGHT(D183,1)="M",1000000*VALUE(LEFT(D183,LEN(D183)-1)),IF(RIGHT(D183,1)="B",1000000000*VALUE(LEFT(D183,LEN(D183)-1)),IF(RIGHT(D183,1)="%",0.01*VALUE(LEFT(D183,LEN(D183)-1)),IF(RIGHT(D183,1)="k",1000*VALUE(LEFT(D183,LEN(D183)-1)),VALUE(SUBSTITUTE(D183,",",""))))))))),"N/A")</f>
        <v/>
      </c>
      <c r="L183">
        <f>IFERROR(IF(TRIM(E183)="-", "N/A", IF(RIGHT(E183,1)=")",IF(RIGHT(E183,2)="T)",-1000000000000*VALUE(MID(E183,2,LEN(E183)-3)),IF(RIGHT(E183,2)="M)",-1000000*VALUE(MID(E183,2,LEN(E183)-3)),IF(RIGHT(E183,2)="B)",-1000000000*VALUE(MID(E183,2,LEN(E183)-3)),IF(RIGHT(E183,2)="k)",-1000*VALUE(MID(E183,2,LEN(E183)-3)),VALUE(SUBSTITUTE(E183,",","")))))),IF(RIGHT(E183,1)="T",1000000000000*VALUE(LEFT(E183,LEN(E183)-1)),IF(RIGHT(E183,1)="M",1000000*VALUE(LEFT(E183,LEN(E183)-1)),IF(RIGHT(E183,1)="B",1000000000*VALUE(LEFT(E183,LEN(E183)-1)),IF(RIGHT(E183,1)="%",0.01*VALUE(LEFT(E183,LEN(E183)-1)),IF(RIGHT(E183,1)="k",1000*VALUE(LEFT(E183,LEN(E183)-1)),VALUE(SUBSTITUTE(E183,",",""))))))))),"N/A")</f>
        <v/>
      </c>
      <c r="M183">
        <f>IFERROR(IF(TRIM(F183)="-", "N/A", IF(RIGHT(F183,1)=")",IF(RIGHT(F183,2)="T)",-1000000000000*VALUE(MID(F183,2,LEN(F183)-3)),IF(RIGHT(F183,2)="M)",-1000000*VALUE(MID(F183,2,LEN(F183)-3)),IF(RIGHT(F183,2)="B)",-1000000000*VALUE(MID(F183,2,LEN(F183)-3)),IF(RIGHT(F183,2)="k)",-1000*VALUE(MID(F183,2,LEN(F183)-3)),VALUE(SUBSTITUTE(F183,",","")))))),IF(RIGHT(F183,1)="T",1000000000000*VALUE(LEFT(F183,LEN(F183)-1)),IF(RIGHT(F183,1)="M",1000000*VALUE(LEFT(F183,LEN(F183)-1)),IF(RIGHT(F183,1)="B",1000000000*VALUE(LEFT(F183,LEN(F183)-1)),IF(RIGHT(F183,1)="%",0.01*VALUE(LEFT(F183,LEN(F183)-1)),IF(RIGHT(F183,1)="k",1000*VALUE(LEFT(F183,LEN(F183)-1)),VALUE(SUBSTITUTE(F183,",",""))))))))),"N/A")</f>
        <v/>
      </c>
      <c r="N183">
        <f>IFERROR(IF(TRIM(G183)="-", "N/A", IF(RIGHT(G183,1)=")",IF(RIGHT(G183,2)="T)",-1000000000000*VALUE(MID(G183,2,LEN(G183)-3)),IF(RIGHT(G183,2)="M)",-1000000*VALUE(MID(G183,2,LEN(G183)-3)),IF(RIGHT(G183,2)="B)",-1000000000*VALUE(MID(G183,2,LEN(G183)-3)),IF(RIGHT(G183,2)="k)",-1000*VALUE(MID(G183,2,LEN(G183)-3)),VALUE(SUBSTITUTE(G183,",","")))))),IF(RIGHT(G183,1)="T",1000000000000*VALUE(LEFT(G183,LEN(G183)-1)),IF(RIGHT(G183,1)="M",1000000*VALUE(LEFT(G183,LEN(G183)-1)),IF(RIGHT(G183,1)="B",1000000000*VALUE(LEFT(G183,LEN(G183)-1)),IF(RIGHT(G183,1)="%",0.01*VALUE(LEFT(G183,LEN(G183)-1)),IF(RIGHT(G183,1)="k",1000*VALUE(LEFT(G183,LEN(G183)-1)),VALUE(SUBSTITUTE(G183,",",""))))))))),"N/A")</f>
        <v/>
      </c>
      <c r="P183">
        <f>MAX(J183:N183)</f>
        <v/>
      </c>
      <c r="Q183">
        <f>IFERROR(J144+MATCH(P183,J183:N183,0)-1,"")</f>
        <v/>
      </c>
      <c r="R183">
        <f>IF(Q183="","",MIN(J183:N183))</f>
        <v/>
      </c>
      <c r="S183">
        <f>IFERROR(J144+MATCH(R183,J183:N183,0)-1,"")</f>
        <v/>
      </c>
      <c r="T183">
        <f>IFERROR(AVERAGE(J183:N183),"")</f>
        <v/>
      </c>
      <c r="U183">
        <f>IFERROR(STDEV(J183:N183),"")</f>
        <v/>
      </c>
      <c r="V183">
        <f>IFERROR(IF(C183="-","",IF(ISBLANK(B183),"",IF(OR(ISNUMBER(FIND("Growth",B183)),ISNUMBER(FIND("Margin",B183))),"",(J183-T183)/U183))),"")</f>
        <v/>
      </c>
      <c r="W183">
        <f>IFERROR(IF(OR(D183="-",ISBLANK(D183)),"",(K183-T183)/U183),"")</f>
        <v/>
      </c>
      <c r="X183">
        <f>IFERROR(IF(OR(E183="-",ISBLANK(E183)),"",(L183-T183)/U183),"")</f>
        <v/>
      </c>
      <c r="Y183">
        <f>IFERROR(IF(OR(F183="-",ISBLANK(F183)),"",(M183-T183)/U183),"")</f>
        <v/>
      </c>
      <c r="Z183">
        <f>IFERROR(IF(OR(G183="-",ISBLANK(G183)),"",(N183-T183)/U183),"")</f>
        <v/>
      </c>
      <c r="AA183">
        <f>IF(MAX(MAX(V183:Z183),ABS(MIN(V183:Z183)))=ABS(MIN(V183:Z183)),MIN(V183:Z183),MAX(V183:Z183))</f>
        <v/>
      </c>
      <c r="AB183">
        <f>IFERROR(V144+MATCH(AA183,V183:Z183,0)-1,"")</f>
        <v/>
      </c>
      <c r="AC183">
        <f>IF(AB183&lt;&gt;"",IF(S183=AB183,"Low",IF(AB183=Q183,"High","")),"")</f>
        <v/>
      </c>
      <c r="AE183">
        <f>IF(ISNUMBER(MATCH("N/A",J183:N183,0)),"",IFERROR((5 * SUMPRODUCT(J144:N144,J183:N183) - PRODUCT(SUM(J144:N144),SUM(J183:N183))) / ((5 * SUM((J144^2)+(K144^2)+(L144^2)+(M144^2)+(N144^2))) - SUM(J144:N144)^2),""))</f>
        <v/>
      </c>
      <c r="AF183">
        <f>IFERROR(CORREL(J144:N144,J183:N183),"")</f>
        <v/>
      </c>
      <c r="AZ183">
        <f>IF(Q183=S183,0,1)</f>
        <v/>
      </c>
      <c r="BA183">
        <f>IF(AZ183=1,IF(Q183="","",IF(Q183=N144,"Yes","No")),"")</f>
        <v/>
      </c>
      <c r="BB183">
        <f>IF(BA183="Yes",P183,"")</f>
        <v/>
      </c>
      <c r="BC183">
        <f>IF(AZ183=1,IF(S183="","",IF(S183=N144,"Yes","No")),"")</f>
        <v/>
      </c>
      <c r="BD183">
        <f>IF(BC183="Yes",R183,"")</f>
        <v/>
      </c>
      <c r="BE183">
        <f>IFERROR(IF(SIGN(AE183)=1,"Increasing",IF(SIGN(AE183)=-1,"Decreasing","")),"")</f>
        <v/>
      </c>
      <c r="BF183">
        <f>IF(OR(AND(BE183="Increasing",BA183="Yes"),AND(BE183="Decreasing",BC183="Yes")),"Yes","No")</f>
        <v/>
      </c>
      <c r="BG183">
        <f>IF(I183="pos_trend","Yes","No")</f>
        <v/>
      </c>
      <c r="BH183">
        <f>IF(AF183&lt;&gt;"",IF(ABS(AF183)&gt;0.8,"Yes","No"),"")</f>
        <v/>
      </c>
    </row>
    <row r="184" spans="1:60">
      <c s="1" r="A184" t="n">
        <v>23</v>
      </c>
      <c r="B184" t="s">
        <v>353</v>
      </c>
      <c r="C184" t="s">
        <v>264</v>
      </c>
      <c r="D184" t="s">
        <v>264</v>
      </c>
      <c r="E184" t="s">
        <v>264</v>
      </c>
      <c r="F184" t="s">
        <v>264</v>
      </c>
      <c r="G184" t="s">
        <v>264</v>
      </c>
      <c r="H184" t="s"/>
      <c r="I184">
        <f>IF(AND(K184&gt; J184, L184&gt; K184, M184&gt; L184, N184&gt; M184), "pos_trend", IF(AND(K184&lt; J184, L184&lt; K184, M184&lt; L184, N184&lt; M184), "neg_trend", "N/A"))</f>
        <v/>
      </c>
      <c r="J184">
        <f>IFERROR(IF(TRIM(C184)="-", "N/A", IF(RIGHT(C184,1)=")",IF(RIGHT(C184,2)="T)",-1000000000000*VALUE(MID(C184,2,LEN(C184)-3)),IF(RIGHT(C184,2)="M)",-1000000*VALUE(MID(C184,2,LEN(C184)-3)),IF(RIGHT(C184,2)="B)",-1000000000*VALUE(MID(C184,2,LEN(C184)-3)),IF(RIGHT(C184,2)="k)",-1000*VALUE(MID(C184,2,LEN(C184)-3)),VALUE(SUBSTITUTE(C184,",","")))))),IF(RIGHT(C184,1)="T",1000000000000*VALUE(LEFT(C184,LEN(C184)-1)),IF(RIGHT(C184,1)="M",1000000*VALUE(LEFT(C184,LEN(C184)-1)),IF(RIGHT(C184,1)="B",1000000000*VALUE(LEFT(C184,LEN(C184)-1)),IF(RIGHT(C184,1)="%",0.01*VALUE(LEFT(C184,LEN(C184)-1)),IF(RIGHT(C184,1)="k",1000*VALUE(LEFT(C184,LEN(C184)-1)),VALUE(SUBSTITUTE(C184,",",""))))))))),"N/A")</f>
        <v/>
      </c>
      <c r="K184">
        <f>IFERROR(IF(TRIM(D184)="-", "N/A", IF(RIGHT(D184,1)=")",IF(RIGHT(D184,2)="T)",-1000000000000*VALUE(MID(D184,2,LEN(D184)-3)),IF(RIGHT(D184,2)="M)",-1000000*VALUE(MID(D184,2,LEN(D184)-3)),IF(RIGHT(D184,2)="B)",-1000000000*VALUE(MID(D184,2,LEN(D184)-3)),IF(RIGHT(D184,2)="k)",-1000*VALUE(MID(D184,2,LEN(D184)-3)),VALUE(SUBSTITUTE(D184,",","")))))),IF(RIGHT(D184,1)="T",1000000000000*VALUE(LEFT(D184,LEN(D184)-1)),IF(RIGHT(D184,1)="M",1000000*VALUE(LEFT(D184,LEN(D184)-1)),IF(RIGHT(D184,1)="B",1000000000*VALUE(LEFT(D184,LEN(D184)-1)),IF(RIGHT(D184,1)="%",0.01*VALUE(LEFT(D184,LEN(D184)-1)),IF(RIGHT(D184,1)="k",1000*VALUE(LEFT(D184,LEN(D184)-1)),VALUE(SUBSTITUTE(D184,",",""))))))))),"N/A")</f>
        <v/>
      </c>
      <c r="L184">
        <f>IFERROR(IF(TRIM(E184)="-", "N/A", IF(RIGHT(E184,1)=")",IF(RIGHT(E184,2)="T)",-1000000000000*VALUE(MID(E184,2,LEN(E184)-3)),IF(RIGHT(E184,2)="M)",-1000000*VALUE(MID(E184,2,LEN(E184)-3)),IF(RIGHT(E184,2)="B)",-1000000000*VALUE(MID(E184,2,LEN(E184)-3)),IF(RIGHT(E184,2)="k)",-1000*VALUE(MID(E184,2,LEN(E184)-3)),VALUE(SUBSTITUTE(E184,",","")))))),IF(RIGHT(E184,1)="T",1000000000000*VALUE(LEFT(E184,LEN(E184)-1)),IF(RIGHT(E184,1)="M",1000000*VALUE(LEFT(E184,LEN(E184)-1)),IF(RIGHT(E184,1)="B",1000000000*VALUE(LEFT(E184,LEN(E184)-1)),IF(RIGHT(E184,1)="%",0.01*VALUE(LEFT(E184,LEN(E184)-1)),IF(RIGHT(E184,1)="k",1000*VALUE(LEFT(E184,LEN(E184)-1)),VALUE(SUBSTITUTE(E184,",",""))))))))),"N/A")</f>
        <v/>
      </c>
      <c r="M184">
        <f>IFERROR(IF(TRIM(F184)="-", "N/A", IF(RIGHT(F184,1)=")",IF(RIGHT(F184,2)="T)",-1000000000000*VALUE(MID(F184,2,LEN(F184)-3)),IF(RIGHT(F184,2)="M)",-1000000*VALUE(MID(F184,2,LEN(F184)-3)),IF(RIGHT(F184,2)="B)",-1000000000*VALUE(MID(F184,2,LEN(F184)-3)),IF(RIGHT(F184,2)="k)",-1000*VALUE(MID(F184,2,LEN(F184)-3)),VALUE(SUBSTITUTE(F184,",","")))))),IF(RIGHT(F184,1)="T",1000000000000*VALUE(LEFT(F184,LEN(F184)-1)),IF(RIGHT(F184,1)="M",1000000*VALUE(LEFT(F184,LEN(F184)-1)),IF(RIGHT(F184,1)="B",1000000000*VALUE(LEFT(F184,LEN(F184)-1)),IF(RIGHT(F184,1)="%",0.01*VALUE(LEFT(F184,LEN(F184)-1)),IF(RIGHT(F184,1)="k",1000*VALUE(LEFT(F184,LEN(F184)-1)),VALUE(SUBSTITUTE(F184,",",""))))))))),"N/A")</f>
        <v/>
      </c>
      <c r="N184">
        <f>IFERROR(IF(TRIM(G184)="-", "N/A", IF(RIGHT(G184,1)=")",IF(RIGHT(G184,2)="T)",-1000000000000*VALUE(MID(G184,2,LEN(G184)-3)),IF(RIGHT(G184,2)="M)",-1000000*VALUE(MID(G184,2,LEN(G184)-3)),IF(RIGHT(G184,2)="B)",-1000000000*VALUE(MID(G184,2,LEN(G184)-3)),IF(RIGHT(G184,2)="k)",-1000*VALUE(MID(G184,2,LEN(G184)-3)),VALUE(SUBSTITUTE(G184,",","")))))),IF(RIGHT(G184,1)="T",1000000000000*VALUE(LEFT(G184,LEN(G184)-1)),IF(RIGHT(G184,1)="M",1000000*VALUE(LEFT(G184,LEN(G184)-1)),IF(RIGHT(G184,1)="B",1000000000*VALUE(LEFT(G184,LEN(G184)-1)),IF(RIGHT(G184,1)="%",0.01*VALUE(LEFT(G184,LEN(G184)-1)),IF(RIGHT(G184,1)="k",1000*VALUE(LEFT(G184,LEN(G184)-1)),VALUE(SUBSTITUTE(G184,",",""))))))))),"N/A")</f>
        <v/>
      </c>
      <c r="P184">
        <f>MAX(J184:N184)</f>
        <v/>
      </c>
      <c r="Q184">
        <f>IFERROR(J144+MATCH(P184,J184:N184,0)-1,"")</f>
        <v/>
      </c>
      <c r="R184">
        <f>IF(Q184="","",MIN(J184:N184))</f>
        <v/>
      </c>
      <c r="S184">
        <f>IFERROR(J144+MATCH(R184,J184:N184,0)-1,"")</f>
        <v/>
      </c>
      <c r="T184">
        <f>IFERROR(AVERAGE(J184:N184),"")</f>
        <v/>
      </c>
      <c r="U184">
        <f>IFERROR(STDEV(J184:N184),"")</f>
        <v/>
      </c>
      <c r="V184">
        <f>IFERROR(IF(C184="-","",IF(ISBLANK(B184),"",IF(OR(ISNUMBER(FIND("Growth",B184)),ISNUMBER(FIND("Margin",B184))),"",(J184-T184)/U184))),"")</f>
        <v/>
      </c>
      <c r="W184">
        <f>IFERROR(IF(OR(D184="-",ISBLANK(D184)),"",(K184-T184)/U184),"")</f>
        <v/>
      </c>
      <c r="X184">
        <f>IFERROR(IF(OR(E184="-",ISBLANK(E184)),"",(L184-T184)/U184),"")</f>
        <v/>
      </c>
      <c r="Y184">
        <f>IFERROR(IF(OR(F184="-",ISBLANK(F184)),"",(M184-T184)/U184),"")</f>
        <v/>
      </c>
      <c r="Z184">
        <f>IFERROR(IF(OR(G184="-",ISBLANK(G184)),"",(N184-T184)/U184),"")</f>
        <v/>
      </c>
      <c r="AA184">
        <f>IF(MAX(MAX(V184:Z184),ABS(MIN(V184:Z184)))=ABS(MIN(V184:Z184)),MIN(V184:Z184),MAX(V184:Z184))</f>
        <v/>
      </c>
      <c r="AB184">
        <f>IFERROR(V144+MATCH(AA184,V184:Z184,0)-1,"")</f>
        <v/>
      </c>
      <c r="AC184">
        <f>IF(AB184&lt;&gt;"",IF(S184=AB184,"Low",IF(AB184=Q184,"High","")),"")</f>
        <v/>
      </c>
      <c r="AE184">
        <f>IF(ISNUMBER(MATCH("N/A",J184:N184,0)),"",IFERROR((5 * SUMPRODUCT(J144:N144,J184:N184) - PRODUCT(SUM(J144:N144),SUM(J184:N184))) / ((5 * SUM((J144^2)+(K144^2)+(L144^2)+(M144^2)+(N144^2))) - SUM(J144:N144)^2),""))</f>
        <v/>
      </c>
      <c r="AF184">
        <f>IFERROR(CORREL(J144:N144,J184:N184),"")</f>
        <v/>
      </c>
      <c r="AZ184">
        <f>IF(Q184=S184,0,1)</f>
        <v/>
      </c>
      <c r="BA184">
        <f>IF(AZ184=1,IF(Q184="","",IF(Q184=N144,"Yes","No")),"")</f>
        <v/>
      </c>
      <c r="BB184">
        <f>IF(BA184="Yes",P184,"")</f>
        <v/>
      </c>
      <c r="BC184">
        <f>IF(AZ184=1,IF(S184="","",IF(S184=N144,"Yes","No")),"")</f>
        <v/>
      </c>
      <c r="BD184">
        <f>IF(BC184="Yes",R184,"")</f>
        <v/>
      </c>
      <c r="BE184">
        <f>IFERROR(IF(SIGN(AE184)=1,"Increasing",IF(SIGN(AE184)=-1,"Decreasing","")),"")</f>
        <v/>
      </c>
      <c r="BF184">
        <f>IF(OR(AND(BE184="Increasing",BA184="Yes"),AND(BE184="Decreasing",BC184="Yes")),"Yes","No")</f>
        <v/>
      </c>
      <c r="BG184">
        <f>IF(I184="pos_trend","Yes","No")</f>
        <v/>
      </c>
      <c r="BH184">
        <f>IF(AF184&lt;&gt;"",IF(ABS(AF184)&gt;0.8,"Yes","No"),"")</f>
        <v/>
      </c>
    </row>
    <row r="185" spans="1:60">
      <c s="1" r="A185" t="n">
        <v>24</v>
      </c>
      <c r="B185" t="s">
        <v>331</v>
      </c>
      <c r="C185" t="s">
        <v>264</v>
      </c>
      <c r="D185" t="s">
        <v>264</v>
      </c>
      <c r="E185" t="s">
        <v>264</v>
      </c>
      <c r="F185" t="s">
        <v>264</v>
      </c>
      <c r="G185" t="s">
        <v>264</v>
      </c>
      <c r="H185" t="s"/>
      <c r="I185">
        <f>IF(AND(K185&gt; J185, L185&gt; K185, M185&gt; L185, N185&gt; M185), "pos_trend", IF(AND(K185&lt; J185, L185&lt; K185, M185&lt; L185, N185&lt; M185), "neg_trend", "N/A"))</f>
        <v/>
      </c>
      <c r="J185">
        <f>IFERROR(IF(TRIM(C185)="-", "N/A", IF(RIGHT(C185,1)=")",IF(RIGHT(C185,2)="T)",-1000000000000*VALUE(MID(C185,2,LEN(C185)-3)),IF(RIGHT(C185,2)="M)",-1000000*VALUE(MID(C185,2,LEN(C185)-3)),IF(RIGHT(C185,2)="B)",-1000000000*VALUE(MID(C185,2,LEN(C185)-3)),IF(RIGHT(C185,2)="k)",-1000*VALUE(MID(C185,2,LEN(C185)-3)),VALUE(SUBSTITUTE(C185,",","")))))),IF(RIGHT(C185,1)="T",1000000000000*VALUE(LEFT(C185,LEN(C185)-1)),IF(RIGHT(C185,1)="M",1000000*VALUE(LEFT(C185,LEN(C185)-1)),IF(RIGHT(C185,1)="B",1000000000*VALUE(LEFT(C185,LEN(C185)-1)),IF(RIGHT(C185,1)="%",0.01*VALUE(LEFT(C185,LEN(C185)-1)),IF(RIGHT(C185,1)="k",1000*VALUE(LEFT(C185,LEN(C185)-1)),VALUE(SUBSTITUTE(C185,",",""))))))))),"N/A")</f>
        <v/>
      </c>
      <c r="K185">
        <f>IFERROR(IF(TRIM(D185)="-", "N/A", IF(RIGHT(D185,1)=")",IF(RIGHT(D185,2)="T)",-1000000000000*VALUE(MID(D185,2,LEN(D185)-3)),IF(RIGHT(D185,2)="M)",-1000000*VALUE(MID(D185,2,LEN(D185)-3)),IF(RIGHT(D185,2)="B)",-1000000000*VALUE(MID(D185,2,LEN(D185)-3)),IF(RIGHT(D185,2)="k)",-1000*VALUE(MID(D185,2,LEN(D185)-3)),VALUE(SUBSTITUTE(D185,",","")))))),IF(RIGHT(D185,1)="T",1000000000000*VALUE(LEFT(D185,LEN(D185)-1)),IF(RIGHT(D185,1)="M",1000000*VALUE(LEFT(D185,LEN(D185)-1)),IF(RIGHT(D185,1)="B",1000000000*VALUE(LEFT(D185,LEN(D185)-1)),IF(RIGHT(D185,1)="%",0.01*VALUE(LEFT(D185,LEN(D185)-1)),IF(RIGHT(D185,1)="k",1000*VALUE(LEFT(D185,LEN(D185)-1)),VALUE(SUBSTITUTE(D185,",",""))))))))),"N/A")</f>
        <v/>
      </c>
      <c r="L185">
        <f>IFERROR(IF(TRIM(E185)="-", "N/A", IF(RIGHT(E185,1)=")",IF(RIGHT(E185,2)="T)",-1000000000000*VALUE(MID(E185,2,LEN(E185)-3)),IF(RIGHT(E185,2)="M)",-1000000*VALUE(MID(E185,2,LEN(E185)-3)),IF(RIGHT(E185,2)="B)",-1000000000*VALUE(MID(E185,2,LEN(E185)-3)),IF(RIGHT(E185,2)="k)",-1000*VALUE(MID(E185,2,LEN(E185)-3)),VALUE(SUBSTITUTE(E185,",","")))))),IF(RIGHT(E185,1)="T",1000000000000*VALUE(LEFT(E185,LEN(E185)-1)),IF(RIGHT(E185,1)="M",1000000*VALUE(LEFT(E185,LEN(E185)-1)),IF(RIGHT(E185,1)="B",1000000000*VALUE(LEFT(E185,LEN(E185)-1)),IF(RIGHT(E185,1)="%",0.01*VALUE(LEFT(E185,LEN(E185)-1)),IF(RIGHT(E185,1)="k",1000*VALUE(LEFT(E185,LEN(E185)-1)),VALUE(SUBSTITUTE(E185,",",""))))))))),"N/A")</f>
        <v/>
      </c>
      <c r="M185">
        <f>IFERROR(IF(TRIM(F185)="-", "N/A", IF(RIGHT(F185,1)=")",IF(RIGHT(F185,2)="T)",-1000000000000*VALUE(MID(F185,2,LEN(F185)-3)),IF(RIGHT(F185,2)="M)",-1000000*VALUE(MID(F185,2,LEN(F185)-3)),IF(RIGHT(F185,2)="B)",-1000000000*VALUE(MID(F185,2,LEN(F185)-3)),IF(RIGHT(F185,2)="k)",-1000*VALUE(MID(F185,2,LEN(F185)-3)),VALUE(SUBSTITUTE(F185,",","")))))),IF(RIGHT(F185,1)="T",1000000000000*VALUE(LEFT(F185,LEN(F185)-1)),IF(RIGHT(F185,1)="M",1000000*VALUE(LEFT(F185,LEN(F185)-1)),IF(RIGHT(F185,1)="B",1000000000*VALUE(LEFT(F185,LEN(F185)-1)),IF(RIGHT(F185,1)="%",0.01*VALUE(LEFT(F185,LEN(F185)-1)),IF(RIGHT(F185,1)="k",1000*VALUE(LEFT(F185,LEN(F185)-1)),VALUE(SUBSTITUTE(F185,",",""))))))))),"N/A")</f>
        <v/>
      </c>
      <c r="N185">
        <f>IFERROR(IF(TRIM(G185)="-", "N/A", IF(RIGHT(G185,1)=")",IF(RIGHT(G185,2)="T)",-1000000000000*VALUE(MID(G185,2,LEN(G185)-3)),IF(RIGHT(G185,2)="M)",-1000000*VALUE(MID(G185,2,LEN(G185)-3)),IF(RIGHT(G185,2)="B)",-1000000000*VALUE(MID(G185,2,LEN(G185)-3)),IF(RIGHT(G185,2)="k)",-1000*VALUE(MID(G185,2,LEN(G185)-3)),VALUE(SUBSTITUTE(G185,",","")))))),IF(RIGHT(G185,1)="T",1000000000000*VALUE(LEFT(G185,LEN(G185)-1)),IF(RIGHT(G185,1)="M",1000000*VALUE(LEFT(G185,LEN(G185)-1)),IF(RIGHT(G185,1)="B",1000000000*VALUE(LEFT(G185,LEN(G185)-1)),IF(RIGHT(G185,1)="%",0.01*VALUE(LEFT(G185,LEN(G185)-1)),IF(RIGHT(G185,1)="k",1000*VALUE(LEFT(G185,LEN(G185)-1)),VALUE(SUBSTITUTE(G185,",",""))))))))),"N/A")</f>
        <v/>
      </c>
      <c r="P185">
        <f>MAX(J185:N185)</f>
        <v/>
      </c>
      <c r="Q185">
        <f>IFERROR(J144+MATCH(P185,J185:N185,0)-1,"")</f>
        <v/>
      </c>
      <c r="R185">
        <f>IF(Q185="","",MIN(J185:N185))</f>
        <v/>
      </c>
      <c r="S185">
        <f>IFERROR(J144+MATCH(R185,J185:N185,0)-1,"")</f>
        <v/>
      </c>
      <c r="T185">
        <f>IFERROR(AVERAGE(J185:N185),"")</f>
        <v/>
      </c>
      <c r="U185">
        <f>IFERROR(STDEV(J185:N185),"")</f>
        <v/>
      </c>
      <c r="V185">
        <f>IFERROR(IF(C185="-","",IF(ISBLANK(B185),"",IF(OR(ISNUMBER(FIND("Growth",B185)),ISNUMBER(FIND("Margin",B185))),"",(J185-T185)/U185))),"")</f>
        <v/>
      </c>
      <c r="W185">
        <f>IFERROR(IF(OR(D185="-",ISBLANK(D185)),"",(K185-T185)/U185),"")</f>
        <v/>
      </c>
      <c r="X185">
        <f>IFERROR(IF(OR(E185="-",ISBLANK(E185)),"",(L185-T185)/U185),"")</f>
        <v/>
      </c>
      <c r="Y185">
        <f>IFERROR(IF(OR(F185="-",ISBLANK(F185)),"",(M185-T185)/U185),"")</f>
        <v/>
      </c>
      <c r="Z185">
        <f>IFERROR(IF(OR(G185="-",ISBLANK(G185)),"",(N185-T185)/U185),"")</f>
        <v/>
      </c>
      <c r="AA185">
        <f>IF(MAX(MAX(V185:Z185),ABS(MIN(V185:Z185)))=ABS(MIN(V185:Z185)),MIN(V185:Z185),MAX(V185:Z185))</f>
        <v/>
      </c>
      <c r="AB185">
        <f>IFERROR(V144+MATCH(AA185,V185:Z185,0)-1,"")</f>
        <v/>
      </c>
      <c r="AC185">
        <f>IF(AB185&lt;&gt;"",IF(S185=AB185,"Low",IF(AB185=Q185,"High","")),"")</f>
        <v/>
      </c>
      <c r="AE185">
        <f>IF(ISNUMBER(MATCH("N/A",J185:N185,0)),"",IFERROR((5 * SUMPRODUCT(J144:N144,J185:N185) - PRODUCT(SUM(J144:N144),SUM(J185:N185))) / ((5 * SUM((J144^2)+(K144^2)+(L144^2)+(M144^2)+(N144^2))) - SUM(J144:N144)^2),""))</f>
        <v/>
      </c>
      <c r="AF185">
        <f>IFERROR(CORREL(J144:N144,J185:N185),"")</f>
        <v/>
      </c>
      <c r="AZ185">
        <f>IF(Q185=S185,0,1)</f>
        <v/>
      </c>
      <c r="BA185">
        <f>IF(AZ185=1,IF(Q185="","",IF(Q185=N144,"Yes","No")),"")</f>
        <v/>
      </c>
      <c r="BB185">
        <f>IF(BA185="Yes",P185,"")</f>
        <v/>
      </c>
      <c r="BC185">
        <f>IF(AZ185=1,IF(S185="","",IF(S185=N144,"Yes","No")),"")</f>
        <v/>
      </c>
      <c r="BD185">
        <f>IF(BC185="Yes",R185,"")</f>
        <v/>
      </c>
      <c r="BE185">
        <f>IFERROR(IF(SIGN(AE185)=1,"Increasing",IF(SIGN(AE185)=-1,"Decreasing","")),"")</f>
        <v/>
      </c>
      <c r="BF185">
        <f>IF(OR(AND(BE185="Increasing",BA185="Yes"),AND(BE185="Decreasing",BC185="Yes")),"Yes","No")</f>
        <v/>
      </c>
      <c r="BG185">
        <f>IF(I185="pos_trend","Yes","No")</f>
        <v/>
      </c>
      <c r="BH185">
        <f>IF(AF185&lt;&gt;"",IF(ABS(AF185)&gt;0.8,"Yes","No"),"")</f>
        <v/>
      </c>
    </row>
    <row r="186" spans="1:60">
      <c s="1" r="A186" t="n">
        <v>25</v>
      </c>
      <c r="B186" t="s">
        <v>367</v>
      </c>
      <c r="C186" t="s">
        <v>3401</v>
      </c>
      <c r="D186" t="s">
        <v>3402</v>
      </c>
      <c r="E186" t="s">
        <v>1445</v>
      </c>
      <c r="F186" t="s">
        <v>3403</v>
      </c>
      <c r="G186" t="s">
        <v>3404</v>
      </c>
      <c r="H186" t="s"/>
      <c r="I186">
        <f>IF(AND(K186&gt; J186, L186&gt; K186, M186&gt; L186, N186&gt; M186), "pos_trend", IF(AND(K186&lt; J186, L186&lt; K186, M186&lt; L186, N186&lt; M186), "neg_trend", "N/A"))</f>
        <v/>
      </c>
      <c r="J186">
        <f>IFERROR(IF(TRIM(C186)="-", "N/A", IF(RIGHT(C186,1)=")",IF(RIGHT(C186,2)="T)",-1000000000000*VALUE(MID(C186,2,LEN(C186)-3)),IF(RIGHT(C186,2)="M)",-1000000*VALUE(MID(C186,2,LEN(C186)-3)),IF(RIGHT(C186,2)="B)",-1000000000*VALUE(MID(C186,2,LEN(C186)-3)),IF(RIGHT(C186,2)="k)",-1000*VALUE(MID(C186,2,LEN(C186)-3)),VALUE(SUBSTITUTE(C186,",","")))))),IF(RIGHT(C186,1)="T",1000000000000*VALUE(LEFT(C186,LEN(C186)-1)),IF(RIGHT(C186,1)="M",1000000*VALUE(LEFT(C186,LEN(C186)-1)),IF(RIGHT(C186,1)="B",1000000000*VALUE(LEFT(C186,LEN(C186)-1)),IF(RIGHT(C186,1)="%",0.01*VALUE(LEFT(C186,LEN(C186)-1)),IF(RIGHT(C186,1)="k",1000*VALUE(LEFT(C186,LEN(C186)-1)),VALUE(SUBSTITUTE(C186,",",""))))))))),"N/A")</f>
        <v/>
      </c>
      <c r="K186">
        <f>IFERROR(IF(TRIM(D186)="-", "N/A", IF(RIGHT(D186,1)=")",IF(RIGHT(D186,2)="T)",-1000000000000*VALUE(MID(D186,2,LEN(D186)-3)),IF(RIGHT(D186,2)="M)",-1000000*VALUE(MID(D186,2,LEN(D186)-3)),IF(RIGHT(D186,2)="B)",-1000000000*VALUE(MID(D186,2,LEN(D186)-3)),IF(RIGHT(D186,2)="k)",-1000*VALUE(MID(D186,2,LEN(D186)-3)),VALUE(SUBSTITUTE(D186,",","")))))),IF(RIGHT(D186,1)="T",1000000000000*VALUE(LEFT(D186,LEN(D186)-1)),IF(RIGHT(D186,1)="M",1000000*VALUE(LEFT(D186,LEN(D186)-1)),IF(RIGHT(D186,1)="B",1000000000*VALUE(LEFT(D186,LEN(D186)-1)),IF(RIGHT(D186,1)="%",0.01*VALUE(LEFT(D186,LEN(D186)-1)),IF(RIGHT(D186,1)="k",1000*VALUE(LEFT(D186,LEN(D186)-1)),VALUE(SUBSTITUTE(D186,",",""))))))))),"N/A")</f>
        <v/>
      </c>
      <c r="L186">
        <f>IFERROR(IF(TRIM(E186)="-", "N/A", IF(RIGHT(E186,1)=")",IF(RIGHT(E186,2)="T)",-1000000000000*VALUE(MID(E186,2,LEN(E186)-3)),IF(RIGHT(E186,2)="M)",-1000000*VALUE(MID(E186,2,LEN(E186)-3)),IF(RIGHT(E186,2)="B)",-1000000000*VALUE(MID(E186,2,LEN(E186)-3)),IF(RIGHT(E186,2)="k)",-1000*VALUE(MID(E186,2,LEN(E186)-3)),VALUE(SUBSTITUTE(E186,",","")))))),IF(RIGHT(E186,1)="T",1000000000000*VALUE(LEFT(E186,LEN(E186)-1)),IF(RIGHT(E186,1)="M",1000000*VALUE(LEFT(E186,LEN(E186)-1)),IF(RIGHT(E186,1)="B",1000000000*VALUE(LEFT(E186,LEN(E186)-1)),IF(RIGHT(E186,1)="%",0.01*VALUE(LEFT(E186,LEN(E186)-1)),IF(RIGHT(E186,1)="k",1000*VALUE(LEFT(E186,LEN(E186)-1)),VALUE(SUBSTITUTE(E186,",",""))))))))),"N/A")</f>
        <v/>
      </c>
      <c r="M186">
        <f>IFERROR(IF(TRIM(F186)="-", "N/A", IF(RIGHT(F186,1)=")",IF(RIGHT(F186,2)="T)",-1000000000000*VALUE(MID(F186,2,LEN(F186)-3)),IF(RIGHT(F186,2)="M)",-1000000*VALUE(MID(F186,2,LEN(F186)-3)),IF(RIGHT(F186,2)="B)",-1000000000*VALUE(MID(F186,2,LEN(F186)-3)),IF(RIGHT(F186,2)="k)",-1000*VALUE(MID(F186,2,LEN(F186)-3)),VALUE(SUBSTITUTE(F186,",","")))))),IF(RIGHT(F186,1)="T",1000000000000*VALUE(LEFT(F186,LEN(F186)-1)),IF(RIGHT(F186,1)="M",1000000*VALUE(LEFT(F186,LEN(F186)-1)),IF(RIGHT(F186,1)="B",1000000000*VALUE(LEFT(F186,LEN(F186)-1)),IF(RIGHT(F186,1)="%",0.01*VALUE(LEFT(F186,LEN(F186)-1)),IF(RIGHT(F186,1)="k",1000*VALUE(LEFT(F186,LEN(F186)-1)),VALUE(SUBSTITUTE(F186,",",""))))))))),"N/A")</f>
        <v/>
      </c>
      <c r="N186">
        <f>IFERROR(IF(TRIM(G186)="-", "N/A", IF(RIGHT(G186,1)=")",IF(RIGHT(G186,2)="T)",-1000000000000*VALUE(MID(G186,2,LEN(G186)-3)),IF(RIGHT(G186,2)="M)",-1000000*VALUE(MID(G186,2,LEN(G186)-3)),IF(RIGHT(G186,2)="B)",-1000000000*VALUE(MID(G186,2,LEN(G186)-3)),IF(RIGHT(G186,2)="k)",-1000*VALUE(MID(G186,2,LEN(G186)-3)),VALUE(SUBSTITUTE(G186,",","")))))),IF(RIGHT(G186,1)="T",1000000000000*VALUE(LEFT(G186,LEN(G186)-1)),IF(RIGHT(G186,1)="M",1000000*VALUE(LEFT(G186,LEN(G186)-1)),IF(RIGHT(G186,1)="B",1000000000*VALUE(LEFT(G186,LEN(G186)-1)),IF(RIGHT(G186,1)="%",0.01*VALUE(LEFT(G186,LEN(G186)-1)),IF(RIGHT(G186,1)="k",1000*VALUE(LEFT(G186,LEN(G186)-1)),VALUE(SUBSTITUTE(G186,",",""))))))))),"N/A")</f>
        <v/>
      </c>
      <c r="P186">
        <f>MAX(J186:N186)</f>
        <v/>
      </c>
      <c r="Q186">
        <f>IFERROR(J144+MATCH(P186,J186:N186,0)-1,"")</f>
        <v/>
      </c>
      <c r="R186">
        <f>IF(Q186="","",MIN(J186:N186))</f>
        <v/>
      </c>
      <c r="S186">
        <f>IFERROR(J144+MATCH(R186,J186:N186,0)-1,"")</f>
        <v/>
      </c>
      <c r="T186">
        <f>IFERROR(AVERAGE(J186:N186),"")</f>
        <v/>
      </c>
      <c r="U186">
        <f>IFERROR(STDEV(J186:N186),"")</f>
        <v/>
      </c>
      <c r="V186">
        <f>IFERROR(IF(C186="-","",IF(ISBLANK(B186),"",IF(OR(ISNUMBER(FIND("Growth",B186)),ISNUMBER(FIND("Margin",B186))),"",(J186-T186)/U186))),"")</f>
        <v/>
      </c>
      <c r="W186">
        <f>IFERROR(IF(OR(D186="-",ISBLANK(D186)),"",(K186-T186)/U186),"")</f>
        <v/>
      </c>
      <c r="X186">
        <f>IFERROR(IF(OR(E186="-",ISBLANK(E186)),"",(L186-T186)/U186),"")</f>
        <v/>
      </c>
      <c r="Y186">
        <f>IFERROR(IF(OR(F186="-",ISBLANK(F186)),"",(M186-T186)/U186),"")</f>
        <v/>
      </c>
      <c r="Z186">
        <f>IFERROR(IF(OR(G186="-",ISBLANK(G186)),"",(N186-T186)/U186),"")</f>
        <v/>
      </c>
      <c r="AA186">
        <f>IF(MAX(MAX(V186:Z186),ABS(MIN(V186:Z186)))=ABS(MIN(V186:Z186)),MIN(V186:Z186),MAX(V186:Z186))</f>
        <v/>
      </c>
      <c r="AB186">
        <f>IFERROR(V144+MATCH(AA186,V186:Z186,0)-1,"")</f>
        <v/>
      </c>
      <c r="AC186">
        <f>IF(AB186&lt;&gt;"",IF(S186=AB186,"Low",IF(AB186=Q186,"High","")),"")</f>
        <v/>
      </c>
      <c r="AE186">
        <f>IF(ISNUMBER(MATCH("N/A",J186:N186,0)),"",IFERROR((5 * SUMPRODUCT(J144:N144,J186:N186) - PRODUCT(SUM(J144:N144),SUM(J186:N186))) / ((5 * SUM((J144^2)+(K144^2)+(L144^2)+(M144^2)+(N144^2))) - SUM(J144:N144)^2),""))</f>
        <v/>
      </c>
      <c r="AF186">
        <f>IFERROR(CORREL(J144:N144,J186:N186),"")</f>
        <v/>
      </c>
      <c r="AZ186">
        <f>IF(Q186=S186,0,1)</f>
        <v/>
      </c>
      <c r="BA186">
        <f>IF(AZ186=1,IF(Q186="","",IF(Q186=N144,"Yes","No")),"")</f>
        <v/>
      </c>
      <c r="BB186">
        <f>IF(BA186="Yes",P186,"")</f>
        <v/>
      </c>
      <c r="BC186">
        <f>IF(AZ186=1,IF(S186="","",IF(S186=N144,"Yes","No")),"")</f>
        <v/>
      </c>
      <c r="BD186">
        <f>IF(BC186="Yes",R186,"")</f>
        <v/>
      </c>
      <c r="BE186">
        <f>IFERROR(IF(SIGN(AE186)=1,"Increasing",IF(SIGN(AE186)=-1,"Decreasing","")),"")</f>
        <v/>
      </c>
      <c r="BF186">
        <f>IF(OR(AND(BE186="Increasing",BA186="Yes"),AND(BE186="Decreasing",BC186="Yes")),"Yes","No")</f>
        <v/>
      </c>
      <c r="BG186">
        <f>IF(I186="pos_trend","Yes","No")</f>
        <v/>
      </c>
      <c r="BH186">
        <f>IF(AF186&lt;&gt;"",IF(ABS(AF186)&gt;0.8,"Yes","No"),"")</f>
        <v/>
      </c>
    </row>
    <row r="187" spans="1:60">
      <c s="1" r="A187" t="n">
        <v>26</v>
      </c>
      <c r="B187" t="s">
        <v>373</v>
      </c>
      <c r="C187" t="s">
        <v>264</v>
      </c>
      <c r="D187" t="s">
        <v>3406</v>
      </c>
      <c r="E187" t="s">
        <v>3407</v>
      </c>
      <c r="F187" t="s">
        <v>3408</v>
      </c>
      <c r="G187" t="s">
        <v>3409</v>
      </c>
      <c r="H187" t="s"/>
      <c r="I187">
        <f>IF(AND(K187&gt; J187, L187&gt; K187, M187&gt; L187, N187&gt; M187), "pos_trend", IF(AND(K187&lt; J187, L187&lt; K187, M187&lt; L187, N187&lt; M187), "neg_trend", "N/A"))</f>
        <v/>
      </c>
      <c r="J187">
        <f>IFERROR(IF(TRIM(C187)="-", "N/A", IF(RIGHT(C187,1)=")",IF(RIGHT(C187,2)="T)",-1000000000000*VALUE(MID(C187,2,LEN(C187)-3)),IF(RIGHT(C187,2)="M)",-1000000*VALUE(MID(C187,2,LEN(C187)-3)),IF(RIGHT(C187,2)="B)",-1000000000*VALUE(MID(C187,2,LEN(C187)-3)),IF(RIGHT(C187,2)="k)",-1000*VALUE(MID(C187,2,LEN(C187)-3)),VALUE(SUBSTITUTE(C187,",","")))))),IF(RIGHT(C187,1)="T",1000000000000*VALUE(LEFT(C187,LEN(C187)-1)),IF(RIGHT(C187,1)="M",1000000*VALUE(LEFT(C187,LEN(C187)-1)),IF(RIGHT(C187,1)="B",1000000000*VALUE(LEFT(C187,LEN(C187)-1)),IF(RIGHT(C187,1)="%",0.01*VALUE(LEFT(C187,LEN(C187)-1)),IF(RIGHT(C187,1)="k",1000*VALUE(LEFT(C187,LEN(C187)-1)),VALUE(SUBSTITUTE(C187,",",""))))))))),"N/A")</f>
        <v/>
      </c>
      <c r="K187">
        <f>IFERROR(IF(TRIM(D187)="-", "N/A", IF(RIGHT(D187,1)=")",IF(RIGHT(D187,2)="T)",-1000000000000*VALUE(MID(D187,2,LEN(D187)-3)),IF(RIGHT(D187,2)="M)",-1000000*VALUE(MID(D187,2,LEN(D187)-3)),IF(RIGHT(D187,2)="B)",-1000000000*VALUE(MID(D187,2,LEN(D187)-3)),IF(RIGHT(D187,2)="k)",-1000*VALUE(MID(D187,2,LEN(D187)-3)),VALUE(SUBSTITUTE(D187,",","")))))),IF(RIGHT(D187,1)="T",1000000000000*VALUE(LEFT(D187,LEN(D187)-1)),IF(RIGHT(D187,1)="M",1000000*VALUE(LEFT(D187,LEN(D187)-1)),IF(RIGHT(D187,1)="B",1000000000*VALUE(LEFT(D187,LEN(D187)-1)),IF(RIGHT(D187,1)="%",0.01*VALUE(LEFT(D187,LEN(D187)-1)),IF(RIGHT(D187,1)="k",1000*VALUE(LEFT(D187,LEN(D187)-1)),VALUE(SUBSTITUTE(D187,",",""))))))))),"N/A")</f>
        <v/>
      </c>
      <c r="L187">
        <f>IFERROR(IF(TRIM(E187)="-", "N/A", IF(RIGHT(E187,1)=")",IF(RIGHT(E187,2)="T)",-1000000000000*VALUE(MID(E187,2,LEN(E187)-3)),IF(RIGHT(E187,2)="M)",-1000000*VALUE(MID(E187,2,LEN(E187)-3)),IF(RIGHT(E187,2)="B)",-1000000000*VALUE(MID(E187,2,LEN(E187)-3)),IF(RIGHT(E187,2)="k)",-1000*VALUE(MID(E187,2,LEN(E187)-3)),VALUE(SUBSTITUTE(E187,",","")))))),IF(RIGHT(E187,1)="T",1000000000000*VALUE(LEFT(E187,LEN(E187)-1)),IF(RIGHT(E187,1)="M",1000000*VALUE(LEFT(E187,LEN(E187)-1)),IF(RIGHT(E187,1)="B",1000000000*VALUE(LEFT(E187,LEN(E187)-1)),IF(RIGHT(E187,1)="%",0.01*VALUE(LEFT(E187,LEN(E187)-1)),IF(RIGHT(E187,1)="k",1000*VALUE(LEFT(E187,LEN(E187)-1)),VALUE(SUBSTITUTE(E187,",",""))))))))),"N/A")</f>
        <v/>
      </c>
      <c r="M187">
        <f>IFERROR(IF(TRIM(F187)="-", "N/A", IF(RIGHT(F187,1)=")",IF(RIGHT(F187,2)="T)",-1000000000000*VALUE(MID(F187,2,LEN(F187)-3)),IF(RIGHT(F187,2)="M)",-1000000*VALUE(MID(F187,2,LEN(F187)-3)),IF(RIGHT(F187,2)="B)",-1000000000*VALUE(MID(F187,2,LEN(F187)-3)),IF(RIGHT(F187,2)="k)",-1000*VALUE(MID(F187,2,LEN(F187)-3)),VALUE(SUBSTITUTE(F187,",","")))))),IF(RIGHT(F187,1)="T",1000000000000*VALUE(LEFT(F187,LEN(F187)-1)),IF(RIGHT(F187,1)="M",1000000*VALUE(LEFT(F187,LEN(F187)-1)),IF(RIGHT(F187,1)="B",1000000000*VALUE(LEFT(F187,LEN(F187)-1)),IF(RIGHT(F187,1)="%",0.01*VALUE(LEFT(F187,LEN(F187)-1)),IF(RIGHT(F187,1)="k",1000*VALUE(LEFT(F187,LEN(F187)-1)),VALUE(SUBSTITUTE(F187,",",""))))))))),"N/A")</f>
        <v/>
      </c>
      <c r="N187">
        <f>IFERROR(IF(TRIM(G187)="-", "N/A", IF(RIGHT(G187,1)=")",IF(RIGHT(G187,2)="T)",-1000000000000*VALUE(MID(G187,2,LEN(G187)-3)),IF(RIGHT(G187,2)="M)",-1000000*VALUE(MID(G187,2,LEN(G187)-3)),IF(RIGHT(G187,2)="B)",-1000000000*VALUE(MID(G187,2,LEN(G187)-3)),IF(RIGHT(G187,2)="k)",-1000*VALUE(MID(G187,2,LEN(G187)-3)),VALUE(SUBSTITUTE(G187,",","")))))),IF(RIGHT(G187,1)="T",1000000000000*VALUE(LEFT(G187,LEN(G187)-1)),IF(RIGHT(G187,1)="M",1000000*VALUE(LEFT(G187,LEN(G187)-1)),IF(RIGHT(G187,1)="B",1000000000*VALUE(LEFT(G187,LEN(G187)-1)),IF(RIGHT(G187,1)="%",0.01*VALUE(LEFT(G187,LEN(G187)-1)),IF(RIGHT(G187,1)="k",1000*VALUE(LEFT(G187,LEN(G187)-1)),VALUE(SUBSTITUTE(G187,",",""))))))))),"N/A")</f>
        <v/>
      </c>
      <c r="P187">
        <f>MAX(J187:N187)</f>
        <v/>
      </c>
      <c r="Q187">
        <f>IFERROR(J144+MATCH(P187,J187:N187,0)-1,"")</f>
        <v/>
      </c>
      <c r="R187">
        <f>IF(Q187="","",MIN(J187:N187))</f>
        <v/>
      </c>
      <c r="S187">
        <f>IFERROR(J144+MATCH(R187,J187:N187,0)-1,"")</f>
        <v/>
      </c>
      <c r="T187">
        <f>IFERROR(AVERAGE(J187:N187),"")</f>
        <v/>
      </c>
      <c r="U187">
        <f>IFERROR(STDEV(J187:N187),"")</f>
        <v/>
      </c>
      <c r="V187">
        <f>IFERROR(IF(C187="-","",IF(ISBLANK(B187),"",IF(OR(ISNUMBER(FIND("Growth",B187)),ISNUMBER(FIND("Margin",B187))),"",(J187-T187)/U187))),"")</f>
        <v/>
      </c>
      <c r="W187">
        <f>IFERROR(IF(OR(D187="-",ISBLANK(D187)),"",(K187-T187)/U187),"")</f>
        <v/>
      </c>
      <c r="X187">
        <f>IFERROR(IF(OR(E187="-",ISBLANK(E187)),"",(L187-T187)/U187),"")</f>
        <v/>
      </c>
      <c r="Y187">
        <f>IFERROR(IF(OR(F187="-",ISBLANK(F187)),"",(M187-T187)/U187),"")</f>
        <v/>
      </c>
      <c r="Z187">
        <f>IFERROR(IF(OR(G187="-",ISBLANK(G187)),"",(N187-T187)/U187),"")</f>
        <v/>
      </c>
      <c r="AA187">
        <f>IF(MAX(MAX(V187:Z187),ABS(MIN(V187:Z187)))=ABS(MIN(V187:Z187)),MIN(V187:Z187),MAX(V187:Z187))</f>
        <v/>
      </c>
      <c r="AB187">
        <f>IFERROR(V144+MATCH(AA187,V187:Z187,0)-1,"")</f>
        <v/>
      </c>
      <c r="AC187">
        <f>IF(AB187&lt;&gt;"",IF(S187=AB187,"Low",IF(AB187=Q187,"High","")),"")</f>
        <v/>
      </c>
      <c r="AE187">
        <f>IF(ISNUMBER(MATCH("N/A",J187:N187,0)),"",IFERROR((5 * SUMPRODUCT(J144:N144,J187:N187) - PRODUCT(SUM(J144:N144),SUM(J187:N187))) / ((5 * SUM((J144^2)+(K144^2)+(L144^2)+(M144^2)+(N144^2))) - SUM(J144:N144)^2),""))</f>
        <v/>
      </c>
      <c r="AF187">
        <f>IFERROR(CORREL(J144:N144,J187:N187),"")</f>
        <v/>
      </c>
      <c r="AZ187">
        <f>IF(Q187=S187,0,1)</f>
        <v/>
      </c>
      <c r="BA187">
        <f>IF(AZ187=1,IF(Q187="","",IF(Q187=N144,"Yes","No")),"")</f>
        <v/>
      </c>
      <c r="BB187">
        <f>IF(BA187="Yes",P187,"")</f>
        <v/>
      </c>
      <c r="BC187">
        <f>IF(AZ187=1,IF(S187="","",IF(S187=N144,"Yes","No")),"")</f>
        <v/>
      </c>
      <c r="BD187">
        <f>IF(BC187="Yes",R187,"")</f>
        <v/>
      </c>
      <c r="BE187">
        <f>IFERROR(IF(SIGN(AE187)=1,"Increasing",IF(SIGN(AE187)=-1,"Decreasing","")),"")</f>
        <v/>
      </c>
      <c r="BF187">
        <f>IF(OR(AND(BE187="Increasing",BA187="Yes"),AND(BE187="Decreasing",BC187="Yes")),"Yes","No")</f>
        <v/>
      </c>
      <c r="BG187">
        <f>IF(I187="pos_trend","Yes","No")</f>
        <v/>
      </c>
      <c r="BH187">
        <f>IF(AF187&lt;&gt;"",IF(ABS(AF187)&gt;0.8,"Yes","No"),"")</f>
        <v/>
      </c>
    </row>
    <row r="188" spans="1:60">
      <c s="1" r="A188" t="n">
        <v>27</v>
      </c>
      <c r="B188" t="s">
        <v>378</v>
      </c>
      <c r="C188" t="s">
        <v>264</v>
      </c>
      <c r="D188" t="s">
        <v>264</v>
      </c>
      <c r="E188" t="s">
        <v>264</v>
      </c>
      <c r="F188" t="s">
        <v>264</v>
      </c>
      <c r="G188" t="s">
        <v>3411</v>
      </c>
      <c r="H188" t="s"/>
      <c r="I188">
        <f>IF(AND(K188&gt; J188, L188&gt; K188, M188&gt; L188, N188&gt; M188), "pos_trend", IF(AND(K188&lt; J188, L188&lt; K188, M188&lt; L188, N188&lt; M188), "neg_trend", "N/A"))</f>
        <v/>
      </c>
      <c r="J188">
        <f>IFERROR(IF(TRIM(C188)="-", "N/A", IF(RIGHT(C188,1)=")",IF(RIGHT(C188,2)="T)",-1000000000000*VALUE(MID(C188,2,LEN(C188)-3)),IF(RIGHT(C188,2)="M)",-1000000*VALUE(MID(C188,2,LEN(C188)-3)),IF(RIGHT(C188,2)="B)",-1000000000*VALUE(MID(C188,2,LEN(C188)-3)),IF(RIGHT(C188,2)="k)",-1000*VALUE(MID(C188,2,LEN(C188)-3)),VALUE(SUBSTITUTE(C188,",","")))))),IF(RIGHT(C188,1)="T",1000000000000*VALUE(LEFT(C188,LEN(C188)-1)),IF(RIGHT(C188,1)="M",1000000*VALUE(LEFT(C188,LEN(C188)-1)),IF(RIGHT(C188,1)="B",1000000000*VALUE(LEFT(C188,LEN(C188)-1)),IF(RIGHT(C188,1)="%",0.01*VALUE(LEFT(C188,LEN(C188)-1)),IF(RIGHT(C188,1)="k",1000*VALUE(LEFT(C188,LEN(C188)-1)),VALUE(SUBSTITUTE(C188,",",""))))))))),"N/A")</f>
        <v/>
      </c>
      <c r="K188">
        <f>IFERROR(IF(TRIM(D188)="-", "N/A", IF(RIGHT(D188,1)=")",IF(RIGHT(D188,2)="T)",-1000000000000*VALUE(MID(D188,2,LEN(D188)-3)),IF(RIGHT(D188,2)="M)",-1000000*VALUE(MID(D188,2,LEN(D188)-3)),IF(RIGHT(D188,2)="B)",-1000000000*VALUE(MID(D188,2,LEN(D188)-3)),IF(RIGHT(D188,2)="k)",-1000*VALUE(MID(D188,2,LEN(D188)-3)),VALUE(SUBSTITUTE(D188,",","")))))),IF(RIGHT(D188,1)="T",1000000000000*VALUE(LEFT(D188,LEN(D188)-1)),IF(RIGHT(D188,1)="M",1000000*VALUE(LEFT(D188,LEN(D188)-1)),IF(RIGHT(D188,1)="B",1000000000*VALUE(LEFT(D188,LEN(D188)-1)),IF(RIGHT(D188,1)="%",0.01*VALUE(LEFT(D188,LEN(D188)-1)),IF(RIGHT(D188,1)="k",1000*VALUE(LEFT(D188,LEN(D188)-1)),VALUE(SUBSTITUTE(D188,",",""))))))))),"N/A")</f>
        <v/>
      </c>
      <c r="L188">
        <f>IFERROR(IF(TRIM(E188)="-", "N/A", IF(RIGHT(E188,1)=")",IF(RIGHT(E188,2)="T)",-1000000000000*VALUE(MID(E188,2,LEN(E188)-3)),IF(RIGHT(E188,2)="M)",-1000000*VALUE(MID(E188,2,LEN(E188)-3)),IF(RIGHT(E188,2)="B)",-1000000000*VALUE(MID(E188,2,LEN(E188)-3)),IF(RIGHT(E188,2)="k)",-1000*VALUE(MID(E188,2,LEN(E188)-3)),VALUE(SUBSTITUTE(E188,",","")))))),IF(RIGHT(E188,1)="T",1000000000000*VALUE(LEFT(E188,LEN(E188)-1)),IF(RIGHT(E188,1)="M",1000000*VALUE(LEFT(E188,LEN(E188)-1)),IF(RIGHT(E188,1)="B",1000000000*VALUE(LEFT(E188,LEN(E188)-1)),IF(RIGHT(E188,1)="%",0.01*VALUE(LEFT(E188,LEN(E188)-1)),IF(RIGHT(E188,1)="k",1000*VALUE(LEFT(E188,LEN(E188)-1)),VALUE(SUBSTITUTE(E188,",",""))))))))),"N/A")</f>
        <v/>
      </c>
      <c r="M188">
        <f>IFERROR(IF(TRIM(F188)="-", "N/A", IF(RIGHT(F188,1)=")",IF(RIGHT(F188,2)="T)",-1000000000000*VALUE(MID(F188,2,LEN(F188)-3)),IF(RIGHT(F188,2)="M)",-1000000*VALUE(MID(F188,2,LEN(F188)-3)),IF(RIGHT(F188,2)="B)",-1000000000*VALUE(MID(F188,2,LEN(F188)-3)),IF(RIGHT(F188,2)="k)",-1000*VALUE(MID(F188,2,LEN(F188)-3)),VALUE(SUBSTITUTE(F188,",","")))))),IF(RIGHT(F188,1)="T",1000000000000*VALUE(LEFT(F188,LEN(F188)-1)),IF(RIGHT(F188,1)="M",1000000*VALUE(LEFT(F188,LEN(F188)-1)),IF(RIGHT(F188,1)="B",1000000000*VALUE(LEFT(F188,LEN(F188)-1)),IF(RIGHT(F188,1)="%",0.01*VALUE(LEFT(F188,LEN(F188)-1)),IF(RIGHT(F188,1)="k",1000*VALUE(LEFT(F188,LEN(F188)-1)),VALUE(SUBSTITUTE(F188,",",""))))))))),"N/A")</f>
        <v/>
      </c>
      <c r="N188">
        <f>IFERROR(IF(TRIM(G188)="-", "N/A", IF(RIGHT(G188,1)=")",IF(RIGHT(G188,2)="T)",-1000000000000*VALUE(MID(G188,2,LEN(G188)-3)),IF(RIGHT(G188,2)="M)",-1000000*VALUE(MID(G188,2,LEN(G188)-3)),IF(RIGHT(G188,2)="B)",-1000000000*VALUE(MID(G188,2,LEN(G188)-3)),IF(RIGHT(G188,2)="k)",-1000*VALUE(MID(G188,2,LEN(G188)-3)),VALUE(SUBSTITUTE(G188,",","")))))),IF(RIGHT(G188,1)="T",1000000000000*VALUE(LEFT(G188,LEN(G188)-1)),IF(RIGHT(G188,1)="M",1000000*VALUE(LEFT(G188,LEN(G188)-1)),IF(RIGHT(G188,1)="B",1000000000*VALUE(LEFT(G188,LEN(G188)-1)),IF(RIGHT(G188,1)="%",0.01*VALUE(LEFT(G188,LEN(G188)-1)),IF(RIGHT(G188,1)="k",1000*VALUE(LEFT(G188,LEN(G188)-1)),VALUE(SUBSTITUTE(G188,",",""))))))))),"N/A")</f>
        <v/>
      </c>
      <c r="P188">
        <f>MAX(J188:N188)</f>
        <v/>
      </c>
      <c r="Q188">
        <f>IFERROR(J144+MATCH(P188,J188:N188,0)-1,"")</f>
        <v/>
      </c>
      <c r="R188">
        <f>IF(Q188="","",MIN(J188:N188))</f>
        <v/>
      </c>
      <c r="S188">
        <f>IFERROR(J144+MATCH(R188,J188:N188,0)-1,"")</f>
        <v/>
      </c>
      <c r="T188">
        <f>IFERROR(AVERAGE(J188:N188),"")</f>
        <v/>
      </c>
      <c r="U188">
        <f>IFERROR(STDEV(J188:N188),"")</f>
        <v/>
      </c>
      <c r="V188">
        <f>IFERROR(IF(C188="-","",IF(ISBLANK(B188),"",IF(OR(ISNUMBER(FIND("Growth",B188)),ISNUMBER(FIND("Margin",B188))),"",(J188-T188)/U188))),"")</f>
        <v/>
      </c>
      <c r="W188">
        <f>IFERROR(IF(OR(D188="-",ISBLANK(D188)),"",(K188-T188)/U188),"")</f>
        <v/>
      </c>
      <c r="X188">
        <f>IFERROR(IF(OR(E188="-",ISBLANK(E188)),"",(L188-T188)/U188),"")</f>
        <v/>
      </c>
      <c r="Y188">
        <f>IFERROR(IF(OR(F188="-",ISBLANK(F188)),"",(M188-T188)/U188),"")</f>
        <v/>
      </c>
      <c r="Z188">
        <f>IFERROR(IF(OR(G188="-",ISBLANK(G188)),"",(N188-T188)/U188),"")</f>
        <v/>
      </c>
      <c r="AA188">
        <f>IF(MAX(MAX(V188:Z188),ABS(MIN(V188:Z188)))=ABS(MIN(V188:Z188)),MIN(V188:Z188),MAX(V188:Z188))</f>
        <v/>
      </c>
      <c r="AB188">
        <f>IFERROR(V144+MATCH(AA188,V188:Z188,0)-1,"")</f>
        <v/>
      </c>
      <c r="AC188">
        <f>IF(AB188&lt;&gt;"",IF(S188=AB188,"Low",IF(AB188=Q188,"High","")),"")</f>
        <v/>
      </c>
      <c r="AE188">
        <f>IF(ISNUMBER(MATCH("N/A",J188:N188,0)),"",IFERROR((5 * SUMPRODUCT(J144:N144,J188:N188) - PRODUCT(SUM(J144:N144),SUM(J188:N188))) / ((5 * SUM((J144^2)+(K144^2)+(L144^2)+(M144^2)+(N144^2))) - SUM(J144:N144)^2),""))</f>
        <v/>
      </c>
      <c r="AF188">
        <f>IFERROR(CORREL(J144:N144,J188:N188),"")</f>
        <v/>
      </c>
      <c r="AZ188">
        <f>IF(Q188=S188,0,1)</f>
        <v/>
      </c>
      <c r="BA188">
        <f>IF(AZ188=1,IF(Q188="","",IF(Q188=N144,"Yes","No")),"")</f>
        <v/>
      </c>
      <c r="BB188">
        <f>IF(BA188="Yes",P188,"")</f>
        <v/>
      </c>
      <c r="BC188">
        <f>IF(AZ188=1,IF(S188="","",IF(S188=N144,"Yes","No")),"")</f>
        <v/>
      </c>
      <c r="BD188">
        <f>IF(BC188="Yes",R188,"")</f>
        <v/>
      </c>
      <c r="BE188">
        <f>IFERROR(IF(SIGN(AE188)=1,"Increasing",IF(SIGN(AE188)=-1,"Decreasing","")),"")</f>
        <v/>
      </c>
      <c r="BF188">
        <f>IF(OR(AND(BE188="Increasing",BA188="Yes"),AND(BE188="Decreasing",BC188="Yes")),"Yes","No")</f>
        <v/>
      </c>
      <c r="BG188">
        <f>IF(I188="pos_trend","Yes","No")</f>
        <v/>
      </c>
      <c r="BH188">
        <f>IF(AF188&lt;&gt;"",IF(ABS(AF188)&gt;0.8,"Yes","No"),"")</f>
        <v/>
      </c>
    </row>
    <row r="189" spans="1:60">
      <c s="1" r="A189" t="n">
        <v>28</v>
      </c>
      <c r="B189" t="s">
        <v>3414</v>
      </c>
      <c r="C189" t="s">
        <v>343</v>
      </c>
      <c r="D189" t="s">
        <v>1777</v>
      </c>
      <c r="E189" t="s">
        <v>3415</v>
      </c>
      <c r="F189" t="s">
        <v>3416</v>
      </c>
      <c r="G189" t="s">
        <v>3417</v>
      </c>
      <c r="H189" t="s"/>
      <c r="I189">
        <f>IF(AND(K189&gt; J189, L189&gt; K189, M189&gt; L189, N189&gt; M189), "pos_trend", IF(AND(K189&lt; J189, L189&lt; K189, M189&lt; L189, N189&lt; M189), "neg_trend", "N/A"))</f>
        <v/>
      </c>
      <c r="J189">
        <f>IFERROR(IF(TRIM(C189)="-", "N/A", IF(RIGHT(C189,1)=")",IF(RIGHT(C189,2)="T)",-1000000000000*VALUE(MID(C189,2,LEN(C189)-3)),IF(RIGHT(C189,2)="M)",-1000000*VALUE(MID(C189,2,LEN(C189)-3)),IF(RIGHT(C189,2)="B)",-1000000000*VALUE(MID(C189,2,LEN(C189)-3)),IF(RIGHT(C189,2)="k)",-1000*VALUE(MID(C189,2,LEN(C189)-3)),VALUE(SUBSTITUTE(C189,",","")))))),IF(RIGHT(C189,1)="T",1000000000000*VALUE(LEFT(C189,LEN(C189)-1)),IF(RIGHT(C189,1)="M",1000000*VALUE(LEFT(C189,LEN(C189)-1)),IF(RIGHT(C189,1)="B",1000000000*VALUE(LEFT(C189,LEN(C189)-1)),IF(RIGHT(C189,1)="%",0.01*VALUE(LEFT(C189,LEN(C189)-1)),IF(RIGHT(C189,1)="k",1000*VALUE(LEFT(C189,LEN(C189)-1)),VALUE(SUBSTITUTE(C189,",",""))))))))),"N/A")</f>
        <v/>
      </c>
      <c r="K189">
        <f>IFERROR(IF(TRIM(D189)="-", "N/A", IF(RIGHT(D189,1)=")",IF(RIGHT(D189,2)="T)",-1000000000000*VALUE(MID(D189,2,LEN(D189)-3)),IF(RIGHT(D189,2)="M)",-1000000*VALUE(MID(D189,2,LEN(D189)-3)),IF(RIGHT(D189,2)="B)",-1000000000*VALUE(MID(D189,2,LEN(D189)-3)),IF(RIGHT(D189,2)="k)",-1000*VALUE(MID(D189,2,LEN(D189)-3)),VALUE(SUBSTITUTE(D189,",","")))))),IF(RIGHT(D189,1)="T",1000000000000*VALUE(LEFT(D189,LEN(D189)-1)),IF(RIGHT(D189,1)="M",1000000*VALUE(LEFT(D189,LEN(D189)-1)),IF(RIGHT(D189,1)="B",1000000000*VALUE(LEFT(D189,LEN(D189)-1)),IF(RIGHT(D189,1)="%",0.01*VALUE(LEFT(D189,LEN(D189)-1)),IF(RIGHT(D189,1)="k",1000*VALUE(LEFT(D189,LEN(D189)-1)),VALUE(SUBSTITUTE(D189,",",""))))))))),"N/A")</f>
        <v/>
      </c>
      <c r="L189">
        <f>IFERROR(IF(TRIM(E189)="-", "N/A", IF(RIGHT(E189,1)=")",IF(RIGHT(E189,2)="T)",-1000000000000*VALUE(MID(E189,2,LEN(E189)-3)),IF(RIGHT(E189,2)="M)",-1000000*VALUE(MID(E189,2,LEN(E189)-3)),IF(RIGHT(E189,2)="B)",-1000000000*VALUE(MID(E189,2,LEN(E189)-3)),IF(RIGHT(E189,2)="k)",-1000*VALUE(MID(E189,2,LEN(E189)-3)),VALUE(SUBSTITUTE(E189,",","")))))),IF(RIGHT(E189,1)="T",1000000000000*VALUE(LEFT(E189,LEN(E189)-1)),IF(RIGHT(E189,1)="M",1000000*VALUE(LEFT(E189,LEN(E189)-1)),IF(RIGHT(E189,1)="B",1000000000*VALUE(LEFT(E189,LEN(E189)-1)),IF(RIGHT(E189,1)="%",0.01*VALUE(LEFT(E189,LEN(E189)-1)),IF(RIGHT(E189,1)="k",1000*VALUE(LEFT(E189,LEN(E189)-1)),VALUE(SUBSTITUTE(E189,",",""))))))))),"N/A")</f>
        <v/>
      </c>
      <c r="M189">
        <f>IFERROR(IF(TRIM(F189)="-", "N/A", IF(RIGHT(F189,1)=")",IF(RIGHT(F189,2)="T)",-1000000000000*VALUE(MID(F189,2,LEN(F189)-3)),IF(RIGHT(F189,2)="M)",-1000000*VALUE(MID(F189,2,LEN(F189)-3)),IF(RIGHT(F189,2)="B)",-1000000000*VALUE(MID(F189,2,LEN(F189)-3)),IF(RIGHT(F189,2)="k)",-1000*VALUE(MID(F189,2,LEN(F189)-3)),VALUE(SUBSTITUTE(F189,",","")))))),IF(RIGHT(F189,1)="T",1000000000000*VALUE(LEFT(F189,LEN(F189)-1)),IF(RIGHT(F189,1)="M",1000000*VALUE(LEFT(F189,LEN(F189)-1)),IF(RIGHT(F189,1)="B",1000000000*VALUE(LEFT(F189,LEN(F189)-1)),IF(RIGHT(F189,1)="%",0.01*VALUE(LEFT(F189,LEN(F189)-1)),IF(RIGHT(F189,1)="k",1000*VALUE(LEFT(F189,LEN(F189)-1)),VALUE(SUBSTITUTE(F189,",",""))))))))),"N/A")</f>
        <v/>
      </c>
      <c r="N189">
        <f>IFERROR(IF(TRIM(G189)="-", "N/A", IF(RIGHT(G189,1)=")",IF(RIGHT(G189,2)="T)",-1000000000000*VALUE(MID(G189,2,LEN(G189)-3)),IF(RIGHT(G189,2)="M)",-1000000*VALUE(MID(G189,2,LEN(G189)-3)),IF(RIGHT(G189,2)="B)",-1000000000*VALUE(MID(G189,2,LEN(G189)-3)),IF(RIGHT(G189,2)="k)",-1000*VALUE(MID(G189,2,LEN(G189)-3)),VALUE(SUBSTITUTE(G189,",","")))))),IF(RIGHT(G189,1)="T",1000000000000*VALUE(LEFT(G189,LEN(G189)-1)),IF(RIGHT(G189,1)="M",1000000*VALUE(LEFT(G189,LEN(G189)-1)),IF(RIGHT(G189,1)="B",1000000000*VALUE(LEFT(G189,LEN(G189)-1)),IF(RIGHT(G189,1)="%",0.01*VALUE(LEFT(G189,LEN(G189)-1)),IF(RIGHT(G189,1)="k",1000*VALUE(LEFT(G189,LEN(G189)-1)),VALUE(SUBSTITUTE(G189,",",""))))))))),"N/A")</f>
        <v/>
      </c>
      <c r="P189">
        <f>MAX(J189:N189)</f>
        <v/>
      </c>
      <c r="Q189">
        <f>IFERROR(J144+MATCH(P189,J189:N189,0)-1,"")</f>
        <v/>
      </c>
      <c r="R189">
        <f>IF(Q189="","",MIN(J189:N189))</f>
        <v/>
      </c>
      <c r="S189">
        <f>IFERROR(J144+MATCH(R189,J189:N189,0)-1,"")</f>
        <v/>
      </c>
      <c r="T189">
        <f>IFERROR(AVERAGE(J189:N189),"")</f>
        <v/>
      </c>
      <c r="U189">
        <f>IFERROR(STDEV(J189:N189),"")</f>
        <v/>
      </c>
      <c r="V189">
        <f>IFERROR(IF(C189="-","",IF(ISBLANK(B189),"",IF(OR(ISNUMBER(FIND("Growth",B189)),ISNUMBER(FIND("Margin",B189))),"",(J189-T189)/U189))),"")</f>
        <v/>
      </c>
      <c r="W189">
        <f>IFERROR(IF(OR(D189="-",ISBLANK(D189)),"",(K189-T189)/U189),"")</f>
        <v/>
      </c>
      <c r="X189">
        <f>IFERROR(IF(OR(E189="-",ISBLANK(E189)),"",(L189-T189)/U189),"")</f>
        <v/>
      </c>
      <c r="Y189">
        <f>IFERROR(IF(OR(F189="-",ISBLANK(F189)),"",(M189-T189)/U189),"")</f>
        <v/>
      </c>
      <c r="Z189">
        <f>IFERROR(IF(OR(G189="-",ISBLANK(G189)),"",(N189-T189)/U189),"")</f>
        <v/>
      </c>
      <c r="AA189">
        <f>IF(MAX(MAX(V189:Z189),ABS(MIN(V189:Z189)))=ABS(MIN(V189:Z189)),MIN(V189:Z189),MAX(V189:Z189))</f>
        <v/>
      </c>
      <c r="AB189">
        <f>IFERROR(V144+MATCH(AA189,V189:Z189,0)-1,"")</f>
        <v/>
      </c>
      <c r="AC189">
        <f>IF(AB189&lt;&gt;"",IF(S189=AB189,"Low",IF(AB189=Q189,"High","")),"")</f>
        <v/>
      </c>
      <c r="AE189">
        <f>IF(ISNUMBER(MATCH("N/A",J189:N189,0)),"",IFERROR((5 * SUMPRODUCT(J144:N144,J189:N189) - PRODUCT(SUM(J144:N144),SUM(J189:N189))) / ((5 * SUM((J144^2)+(K144^2)+(L144^2)+(M144^2)+(N144^2))) - SUM(J144:N144)^2),""))</f>
        <v/>
      </c>
      <c r="AF189">
        <f>IFERROR(CORREL(J144:N144,J189:N189),"")</f>
        <v/>
      </c>
      <c r="AZ189">
        <f>IF(Q189=S189,0,1)</f>
        <v/>
      </c>
      <c r="BA189">
        <f>IF(AZ189=1,IF(Q189="","",IF(Q189=N144,"Yes","No")),"")</f>
        <v/>
      </c>
      <c r="BB189">
        <f>IF(BA189="Yes",P189,"")</f>
        <v/>
      </c>
      <c r="BC189">
        <f>IF(AZ189=1,IF(S189="","",IF(S189=N144,"Yes","No")),"")</f>
        <v/>
      </c>
      <c r="BD189">
        <f>IF(BC189="Yes",R189,"")</f>
        <v/>
      </c>
      <c r="BE189">
        <f>IFERROR(IF(SIGN(AE189)=1,"Increasing",IF(SIGN(AE189)=-1,"Decreasing","")),"")</f>
        <v/>
      </c>
      <c r="BF189">
        <f>IF(OR(AND(BE189="Increasing",BA189="Yes"),AND(BE189="Decreasing",BC189="Yes")),"Yes","No")</f>
        <v/>
      </c>
      <c r="BG189">
        <f>IF(I189="pos_trend","Yes","No")</f>
        <v/>
      </c>
      <c r="BH189">
        <f>IF(AF189&lt;&gt;"",IF(ABS(AF189)&gt;0.8,"Yes","No"),"")</f>
        <v/>
      </c>
    </row>
    <row r="190" spans="1:60">
      <c s="1" r="A190" t="n">
        <v>29</v>
      </c>
      <c r="B190" t="s">
        <v>3418</v>
      </c>
      <c r="C190" t="s">
        <v>3100</v>
      </c>
      <c r="D190" t="s">
        <v>3419</v>
      </c>
      <c r="E190" t="s">
        <v>3420</v>
      </c>
      <c r="F190" t="s">
        <v>3421</v>
      </c>
      <c r="G190" t="s">
        <v>3372</v>
      </c>
      <c r="H190" t="s"/>
      <c r="I190">
        <f>IF(AND(K190&gt; J190, L190&gt; K190, M190&gt; L190, N190&gt; M190), "pos_trend", IF(AND(K190&lt; J190, L190&lt; K190, M190&lt; L190, N190&lt; M190), "neg_trend", "N/A"))</f>
        <v/>
      </c>
      <c r="J190">
        <f>IFERROR(IF(TRIM(C190)="-", "N/A", IF(RIGHT(C190,1)=")",IF(RIGHT(C190,2)="T)",-1000000000000*VALUE(MID(C190,2,LEN(C190)-3)),IF(RIGHT(C190,2)="M)",-1000000*VALUE(MID(C190,2,LEN(C190)-3)),IF(RIGHT(C190,2)="B)",-1000000000*VALUE(MID(C190,2,LEN(C190)-3)),IF(RIGHT(C190,2)="k)",-1000*VALUE(MID(C190,2,LEN(C190)-3)),VALUE(SUBSTITUTE(C190,",","")))))),IF(RIGHT(C190,1)="T",1000000000000*VALUE(LEFT(C190,LEN(C190)-1)),IF(RIGHT(C190,1)="M",1000000*VALUE(LEFT(C190,LEN(C190)-1)),IF(RIGHT(C190,1)="B",1000000000*VALUE(LEFT(C190,LEN(C190)-1)),IF(RIGHT(C190,1)="%",0.01*VALUE(LEFT(C190,LEN(C190)-1)),IF(RIGHT(C190,1)="k",1000*VALUE(LEFT(C190,LEN(C190)-1)),VALUE(SUBSTITUTE(C190,",",""))))))))),"N/A")</f>
        <v/>
      </c>
      <c r="K190">
        <f>IFERROR(IF(TRIM(D190)="-", "N/A", IF(RIGHT(D190,1)=")",IF(RIGHT(D190,2)="T)",-1000000000000*VALUE(MID(D190,2,LEN(D190)-3)),IF(RIGHT(D190,2)="M)",-1000000*VALUE(MID(D190,2,LEN(D190)-3)),IF(RIGHT(D190,2)="B)",-1000000000*VALUE(MID(D190,2,LEN(D190)-3)),IF(RIGHT(D190,2)="k)",-1000*VALUE(MID(D190,2,LEN(D190)-3)),VALUE(SUBSTITUTE(D190,",","")))))),IF(RIGHT(D190,1)="T",1000000000000*VALUE(LEFT(D190,LEN(D190)-1)),IF(RIGHT(D190,1)="M",1000000*VALUE(LEFT(D190,LEN(D190)-1)),IF(RIGHT(D190,1)="B",1000000000*VALUE(LEFT(D190,LEN(D190)-1)),IF(RIGHT(D190,1)="%",0.01*VALUE(LEFT(D190,LEN(D190)-1)),IF(RIGHT(D190,1)="k",1000*VALUE(LEFT(D190,LEN(D190)-1)),VALUE(SUBSTITUTE(D190,",",""))))))))),"N/A")</f>
        <v/>
      </c>
      <c r="L190">
        <f>IFERROR(IF(TRIM(E190)="-", "N/A", IF(RIGHT(E190,1)=")",IF(RIGHT(E190,2)="T)",-1000000000000*VALUE(MID(E190,2,LEN(E190)-3)),IF(RIGHT(E190,2)="M)",-1000000*VALUE(MID(E190,2,LEN(E190)-3)),IF(RIGHT(E190,2)="B)",-1000000000*VALUE(MID(E190,2,LEN(E190)-3)),IF(RIGHT(E190,2)="k)",-1000*VALUE(MID(E190,2,LEN(E190)-3)),VALUE(SUBSTITUTE(E190,",","")))))),IF(RIGHT(E190,1)="T",1000000000000*VALUE(LEFT(E190,LEN(E190)-1)),IF(RIGHT(E190,1)="M",1000000*VALUE(LEFT(E190,LEN(E190)-1)),IF(RIGHT(E190,1)="B",1000000000*VALUE(LEFT(E190,LEN(E190)-1)),IF(RIGHT(E190,1)="%",0.01*VALUE(LEFT(E190,LEN(E190)-1)),IF(RIGHT(E190,1)="k",1000*VALUE(LEFT(E190,LEN(E190)-1)),VALUE(SUBSTITUTE(E190,",",""))))))))),"N/A")</f>
        <v/>
      </c>
      <c r="M190">
        <f>IFERROR(IF(TRIM(F190)="-", "N/A", IF(RIGHT(F190,1)=")",IF(RIGHT(F190,2)="T)",-1000000000000*VALUE(MID(F190,2,LEN(F190)-3)),IF(RIGHT(F190,2)="M)",-1000000*VALUE(MID(F190,2,LEN(F190)-3)),IF(RIGHT(F190,2)="B)",-1000000000*VALUE(MID(F190,2,LEN(F190)-3)),IF(RIGHT(F190,2)="k)",-1000*VALUE(MID(F190,2,LEN(F190)-3)),VALUE(SUBSTITUTE(F190,",","")))))),IF(RIGHT(F190,1)="T",1000000000000*VALUE(LEFT(F190,LEN(F190)-1)),IF(RIGHT(F190,1)="M",1000000*VALUE(LEFT(F190,LEN(F190)-1)),IF(RIGHT(F190,1)="B",1000000000*VALUE(LEFT(F190,LEN(F190)-1)),IF(RIGHT(F190,1)="%",0.01*VALUE(LEFT(F190,LEN(F190)-1)),IF(RIGHT(F190,1)="k",1000*VALUE(LEFT(F190,LEN(F190)-1)),VALUE(SUBSTITUTE(F190,",",""))))))))),"N/A")</f>
        <v/>
      </c>
      <c r="N190">
        <f>IFERROR(IF(TRIM(G190)="-", "N/A", IF(RIGHT(G190,1)=")",IF(RIGHT(G190,2)="T)",-1000000000000*VALUE(MID(G190,2,LEN(G190)-3)),IF(RIGHT(G190,2)="M)",-1000000*VALUE(MID(G190,2,LEN(G190)-3)),IF(RIGHT(G190,2)="B)",-1000000000*VALUE(MID(G190,2,LEN(G190)-3)),IF(RIGHT(G190,2)="k)",-1000*VALUE(MID(G190,2,LEN(G190)-3)),VALUE(SUBSTITUTE(G190,",","")))))),IF(RIGHT(G190,1)="T",1000000000000*VALUE(LEFT(G190,LEN(G190)-1)),IF(RIGHT(G190,1)="M",1000000*VALUE(LEFT(G190,LEN(G190)-1)),IF(RIGHT(G190,1)="B",1000000000*VALUE(LEFT(G190,LEN(G190)-1)),IF(RIGHT(G190,1)="%",0.01*VALUE(LEFT(G190,LEN(G190)-1)),IF(RIGHT(G190,1)="k",1000*VALUE(LEFT(G190,LEN(G190)-1)),VALUE(SUBSTITUTE(G190,",",""))))))))),"N/A")</f>
        <v/>
      </c>
      <c r="P190">
        <f>MAX(J190:N190)</f>
        <v/>
      </c>
      <c r="Q190">
        <f>IFERROR(J144+MATCH(P190,J190:N190,0)-1,"")</f>
        <v/>
      </c>
      <c r="R190">
        <f>IF(Q190="","",MIN(J190:N190))</f>
        <v/>
      </c>
      <c r="S190">
        <f>IFERROR(J144+MATCH(R190,J190:N190,0)-1,"")</f>
        <v/>
      </c>
      <c r="T190">
        <f>IFERROR(AVERAGE(J190:N190),"")</f>
        <v/>
      </c>
      <c r="U190">
        <f>IFERROR(STDEV(J190:N190),"")</f>
        <v/>
      </c>
      <c r="V190">
        <f>IFERROR(IF(C190="-","",IF(ISBLANK(B190),"",IF(OR(ISNUMBER(FIND("Growth",B190)),ISNUMBER(FIND("Margin",B190))),"",(J190-T190)/U190))),"")</f>
        <v/>
      </c>
      <c r="W190">
        <f>IFERROR(IF(OR(D190="-",ISBLANK(D190)),"",(K190-T190)/U190),"")</f>
        <v/>
      </c>
      <c r="X190">
        <f>IFERROR(IF(OR(E190="-",ISBLANK(E190)),"",(L190-T190)/U190),"")</f>
        <v/>
      </c>
      <c r="Y190">
        <f>IFERROR(IF(OR(F190="-",ISBLANK(F190)),"",(M190-T190)/U190),"")</f>
        <v/>
      </c>
      <c r="Z190">
        <f>IFERROR(IF(OR(G190="-",ISBLANK(G190)),"",(N190-T190)/U190),"")</f>
        <v/>
      </c>
      <c r="AA190">
        <f>IF(MAX(MAX(V190:Z190),ABS(MIN(V190:Z190)))=ABS(MIN(V190:Z190)),MIN(V190:Z190),MAX(V190:Z190))</f>
        <v/>
      </c>
      <c r="AB190">
        <f>IFERROR(V144+MATCH(AA190,V190:Z190,0)-1,"")</f>
        <v/>
      </c>
      <c r="AC190">
        <f>IF(AB190&lt;&gt;"",IF(S190=AB190,"Low",IF(AB190=Q190,"High","")),"")</f>
        <v/>
      </c>
      <c r="AE190">
        <f>IF(ISNUMBER(MATCH("N/A",J190:N190,0)),"",IFERROR((5 * SUMPRODUCT(J144:N144,J190:N190) - PRODUCT(SUM(J144:N144),SUM(J190:N190))) / ((5 * SUM((J144^2)+(K144^2)+(L144^2)+(M144^2)+(N144^2))) - SUM(J144:N144)^2),""))</f>
        <v/>
      </c>
      <c r="AF190">
        <f>IFERROR(CORREL(J144:N144,J190:N190),"")</f>
        <v/>
      </c>
      <c r="AZ190">
        <f>IF(Q190=S190,0,1)</f>
        <v/>
      </c>
      <c r="BA190">
        <f>IF(AZ190=1,IF(Q190="","",IF(Q190=N144,"Yes","No")),"")</f>
        <v/>
      </c>
      <c r="BB190">
        <f>IF(BA190="Yes",P190,"")</f>
        <v/>
      </c>
      <c r="BC190">
        <f>IF(AZ190=1,IF(S190="","",IF(S190=N144,"Yes","No")),"")</f>
        <v/>
      </c>
      <c r="BD190">
        <f>IF(BC190="Yes",R190,"")</f>
        <v/>
      </c>
      <c r="BE190">
        <f>IFERROR(IF(SIGN(AE190)=1,"Increasing",IF(SIGN(AE190)=-1,"Decreasing","")),"")</f>
        <v/>
      </c>
      <c r="BF190">
        <f>IF(OR(AND(BE190="Increasing",BA190="Yes"),AND(BE190="Decreasing",BC190="Yes")),"Yes","No")</f>
        <v/>
      </c>
      <c r="BG190">
        <f>IF(I190="pos_trend","Yes","No")</f>
        <v/>
      </c>
      <c r="BH190">
        <f>IF(AF190&lt;&gt;"",IF(ABS(AF190)&gt;0.8,"Yes","No"),"")</f>
        <v/>
      </c>
    </row>
    <row r="191" spans="1:60">
      <c s="1" r="A191" t="n">
        <v>30</v>
      </c>
      <c r="B191" t="s">
        <v>3422</v>
      </c>
      <c r="C191" t="s">
        <v>264</v>
      </c>
      <c r="D191" t="s">
        <v>264</v>
      </c>
      <c r="E191" t="s">
        <v>264</v>
      </c>
      <c r="F191" t="s">
        <v>264</v>
      </c>
      <c r="G191" t="s">
        <v>264</v>
      </c>
      <c r="H191" t="s"/>
      <c r="I191">
        <f>IF(AND(K191&gt; J191, L191&gt; K191, M191&gt; L191, N191&gt; M191), "pos_trend", IF(AND(K191&lt; J191, L191&lt; K191, M191&lt; L191, N191&lt; M191), "neg_trend", "N/A"))</f>
        <v/>
      </c>
      <c r="J191">
        <f>IFERROR(IF(TRIM(C191)="-", "N/A", IF(RIGHT(C191,1)=")",IF(RIGHT(C191,2)="T)",-1000000000000*VALUE(MID(C191,2,LEN(C191)-3)),IF(RIGHT(C191,2)="M)",-1000000*VALUE(MID(C191,2,LEN(C191)-3)),IF(RIGHT(C191,2)="B)",-1000000000*VALUE(MID(C191,2,LEN(C191)-3)),IF(RIGHT(C191,2)="k)",-1000*VALUE(MID(C191,2,LEN(C191)-3)),VALUE(SUBSTITUTE(C191,",","")))))),IF(RIGHT(C191,1)="T",1000000000000*VALUE(LEFT(C191,LEN(C191)-1)),IF(RIGHT(C191,1)="M",1000000*VALUE(LEFT(C191,LEN(C191)-1)),IF(RIGHT(C191,1)="B",1000000000*VALUE(LEFT(C191,LEN(C191)-1)),IF(RIGHT(C191,1)="%",0.01*VALUE(LEFT(C191,LEN(C191)-1)),IF(RIGHT(C191,1)="k",1000*VALUE(LEFT(C191,LEN(C191)-1)),VALUE(SUBSTITUTE(C191,",",""))))))))),"N/A")</f>
        <v/>
      </c>
      <c r="K191">
        <f>IFERROR(IF(TRIM(D191)="-", "N/A", IF(RIGHT(D191,1)=")",IF(RIGHT(D191,2)="T)",-1000000000000*VALUE(MID(D191,2,LEN(D191)-3)),IF(RIGHT(D191,2)="M)",-1000000*VALUE(MID(D191,2,LEN(D191)-3)),IF(RIGHT(D191,2)="B)",-1000000000*VALUE(MID(D191,2,LEN(D191)-3)),IF(RIGHT(D191,2)="k)",-1000*VALUE(MID(D191,2,LEN(D191)-3)),VALUE(SUBSTITUTE(D191,",","")))))),IF(RIGHT(D191,1)="T",1000000000000*VALUE(LEFT(D191,LEN(D191)-1)),IF(RIGHT(D191,1)="M",1000000*VALUE(LEFT(D191,LEN(D191)-1)),IF(RIGHT(D191,1)="B",1000000000*VALUE(LEFT(D191,LEN(D191)-1)),IF(RIGHT(D191,1)="%",0.01*VALUE(LEFT(D191,LEN(D191)-1)),IF(RIGHT(D191,1)="k",1000*VALUE(LEFT(D191,LEN(D191)-1)),VALUE(SUBSTITUTE(D191,",",""))))))))),"N/A")</f>
        <v/>
      </c>
      <c r="L191">
        <f>IFERROR(IF(TRIM(E191)="-", "N/A", IF(RIGHT(E191,1)=")",IF(RIGHT(E191,2)="T)",-1000000000000*VALUE(MID(E191,2,LEN(E191)-3)),IF(RIGHT(E191,2)="M)",-1000000*VALUE(MID(E191,2,LEN(E191)-3)),IF(RIGHT(E191,2)="B)",-1000000000*VALUE(MID(E191,2,LEN(E191)-3)),IF(RIGHT(E191,2)="k)",-1000*VALUE(MID(E191,2,LEN(E191)-3)),VALUE(SUBSTITUTE(E191,",","")))))),IF(RIGHT(E191,1)="T",1000000000000*VALUE(LEFT(E191,LEN(E191)-1)),IF(RIGHT(E191,1)="M",1000000*VALUE(LEFT(E191,LEN(E191)-1)),IF(RIGHT(E191,1)="B",1000000000*VALUE(LEFT(E191,LEN(E191)-1)),IF(RIGHT(E191,1)="%",0.01*VALUE(LEFT(E191,LEN(E191)-1)),IF(RIGHT(E191,1)="k",1000*VALUE(LEFT(E191,LEN(E191)-1)),VALUE(SUBSTITUTE(E191,",",""))))))))),"N/A")</f>
        <v/>
      </c>
      <c r="M191">
        <f>IFERROR(IF(TRIM(F191)="-", "N/A", IF(RIGHT(F191,1)=")",IF(RIGHT(F191,2)="T)",-1000000000000*VALUE(MID(F191,2,LEN(F191)-3)),IF(RIGHT(F191,2)="M)",-1000000*VALUE(MID(F191,2,LEN(F191)-3)),IF(RIGHT(F191,2)="B)",-1000000000*VALUE(MID(F191,2,LEN(F191)-3)),IF(RIGHT(F191,2)="k)",-1000*VALUE(MID(F191,2,LEN(F191)-3)),VALUE(SUBSTITUTE(F191,",","")))))),IF(RIGHT(F191,1)="T",1000000000000*VALUE(LEFT(F191,LEN(F191)-1)),IF(RIGHT(F191,1)="M",1000000*VALUE(LEFT(F191,LEN(F191)-1)),IF(RIGHT(F191,1)="B",1000000000*VALUE(LEFT(F191,LEN(F191)-1)),IF(RIGHT(F191,1)="%",0.01*VALUE(LEFT(F191,LEN(F191)-1)),IF(RIGHT(F191,1)="k",1000*VALUE(LEFT(F191,LEN(F191)-1)),VALUE(SUBSTITUTE(F191,",",""))))))))),"N/A")</f>
        <v/>
      </c>
      <c r="N191">
        <f>IFERROR(IF(TRIM(G191)="-", "N/A", IF(RIGHT(G191,1)=")",IF(RIGHT(G191,2)="T)",-1000000000000*VALUE(MID(G191,2,LEN(G191)-3)),IF(RIGHT(G191,2)="M)",-1000000*VALUE(MID(G191,2,LEN(G191)-3)),IF(RIGHT(G191,2)="B)",-1000000000*VALUE(MID(G191,2,LEN(G191)-3)),IF(RIGHT(G191,2)="k)",-1000*VALUE(MID(G191,2,LEN(G191)-3)),VALUE(SUBSTITUTE(G191,",","")))))),IF(RIGHT(G191,1)="T",1000000000000*VALUE(LEFT(G191,LEN(G191)-1)),IF(RIGHT(G191,1)="M",1000000*VALUE(LEFT(G191,LEN(G191)-1)),IF(RIGHT(G191,1)="B",1000000000*VALUE(LEFT(G191,LEN(G191)-1)),IF(RIGHT(G191,1)="%",0.01*VALUE(LEFT(G191,LEN(G191)-1)),IF(RIGHT(G191,1)="k",1000*VALUE(LEFT(G191,LEN(G191)-1)),VALUE(SUBSTITUTE(G191,",",""))))))))),"N/A")</f>
        <v/>
      </c>
      <c r="P191">
        <f>MAX(J191:N191)</f>
        <v/>
      </c>
      <c r="Q191">
        <f>IFERROR(J144+MATCH(P191,J191:N191,0)-1,"")</f>
        <v/>
      </c>
      <c r="R191">
        <f>IF(Q191="","",MIN(J191:N191))</f>
        <v/>
      </c>
      <c r="S191">
        <f>IFERROR(J144+MATCH(R191,J191:N191,0)-1,"")</f>
        <v/>
      </c>
      <c r="T191">
        <f>IFERROR(AVERAGE(J191:N191),"")</f>
        <v/>
      </c>
      <c r="U191">
        <f>IFERROR(STDEV(J191:N191),"")</f>
        <v/>
      </c>
      <c r="V191">
        <f>IFERROR(IF(C191="-","",IF(ISBLANK(B191),"",IF(OR(ISNUMBER(FIND("Growth",B191)),ISNUMBER(FIND("Margin",B191))),"",(J191-T191)/U191))),"")</f>
        <v/>
      </c>
      <c r="W191">
        <f>IFERROR(IF(OR(D191="-",ISBLANK(D191)),"",(K191-T191)/U191),"")</f>
        <v/>
      </c>
      <c r="X191">
        <f>IFERROR(IF(OR(E191="-",ISBLANK(E191)),"",(L191-T191)/U191),"")</f>
        <v/>
      </c>
      <c r="Y191">
        <f>IFERROR(IF(OR(F191="-",ISBLANK(F191)),"",(M191-T191)/U191),"")</f>
        <v/>
      </c>
      <c r="Z191">
        <f>IFERROR(IF(OR(G191="-",ISBLANK(G191)),"",(N191-T191)/U191),"")</f>
        <v/>
      </c>
      <c r="AA191">
        <f>IF(MAX(MAX(V191:Z191),ABS(MIN(V191:Z191)))=ABS(MIN(V191:Z191)),MIN(V191:Z191),MAX(V191:Z191))</f>
        <v/>
      </c>
      <c r="AB191">
        <f>IFERROR(V144+MATCH(AA191,V191:Z191,0)-1,"")</f>
        <v/>
      </c>
      <c r="AC191">
        <f>IF(AB191&lt;&gt;"",IF(S191=AB191,"Low",IF(AB191=Q191,"High","")),"")</f>
        <v/>
      </c>
      <c r="AE191">
        <f>IF(ISNUMBER(MATCH("N/A",J191:N191,0)),"",IFERROR((5 * SUMPRODUCT(J144:N144,J191:N191) - PRODUCT(SUM(J144:N144),SUM(J191:N191))) / ((5 * SUM((J144^2)+(K144^2)+(L144^2)+(M144^2)+(N144^2))) - SUM(J144:N144)^2),""))</f>
        <v/>
      </c>
      <c r="AF191">
        <f>IFERROR(CORREL(J144:N144,J191:N191),"")</f>
        <v/>
      </c>
      <c r="AZ191">
        <f>IF(Q191=S191,0,1)</f>
        <v/>
      </c>
      <c r="BA191">
        <f>IF(AZ191=1,IF(Q191="","",IF(Q191=N144,"Yes","No")),"")</f>
        <v/>
      </c>
      <c r="BB191">
        <f>IF(BA191="Yes",P191,"")</f>
        <v/>
      </c>
      <c r="BC191">
        <f>IF(AZ191=1,IF(S191="","",IF(S191=N144,"Yes","No")),"")</f>
        <v/>
      </c>
      <c r="BD191">
        <f>IF(BC191="Yes",R191,"")</f>
        <v/>
      </c>
      <c r="BE191">
        <f>IFERROR(IF(SIGN(AE191)=1,"Increasing",IF(SIGN(AE191)=-1,"Decreasing","")),"")</f>
        <v/>
      </c>
      <c r="BF191">
        <f>IF(OR(AND(BE191="Increasing",BA191="Yes"),AND(BE191="Decreasing",BC191="Yes")),"Yes","No")</f>
        <v/>
      </c>
      <c r="BG191">
        <f>IF(I191="pos_trend","Yes","No")</f>
        <v/>
      </c>
      <c r="BH191">
        <f>IF(AF191&lt;&gt;"",IF(ABS(AF191)&gt;0.8,"Yes","No"),"")</f>
        <v/>
      </c>
    </row>
    <row r="192" spans="1:60">
      <c s="1" r="A192" t="n">
        <v>31</v>
      </c>
      <c r="B192" t="s">
        <v>3423</v>
      </c>
      <c r="C192" t="s">
        <v>3424</v>
      </c>
      <c r="D192" t="s">
        <v>3425</v>
      </c>
      <c r="E192" t="s">
        <v>3419</v>
      </c>
      <c r="F192" t="s">
        <v>3426</v>
      </c>
      <c r="G192" t="s">
        <v>3427</v>
      </c>
      <c r="H192" t="s"/>
      <c r="I192">
        <f>IF(AND(K192&gt; J192, L192&gt; K192, M192&gt; L192, N192&gt; M192), "pos_trend", IF(AND(K192&lt; J192, L192&lt; K192, M192&lt; L192, N192&lt; M192), "neg_trend", "N/A"))</f>
        <v/>
      </c>
      <c r="J192">
        <f>IFERROR(IF(TRIM(C192)="-", "N/A", IF(RIGHT(C192,1)=")",IF(RIGHT(C192,2)="T)",-1000000000000*VALUE(MID(C192,2,LEN(C192)-3)),IF(RIGHT(C192,2)="M)",-1000000*VALUE(MID(C192,2,LEN(C192)-3)),IF(RIGHT(C192,2)="B)",-1000000000*VALUE(MID(C192,2,LEN(C192)-3)),IF(RIGHT(C192,2)="k)",-1000*VALUE(MID(C192,2,LEN(C192)-3)),VALUE(SUBSTITUTE(C192,",","")))))),IF(RIGHT(C192,1)="T",1000000000000*VALUE(LEFT(C192,LEN(C192)-1)),IF(RIGHT(C192,1)="M",1000000*VALUE(LEFT(C192,LEN(C192)-1)),IF(RIGHT(C192,1)="B",1000000000*VALUE(LEFT(C192,LEN(C192)-1)),IF(RIGHT(C192,1)="%",0.01*VALUE(LEFT(C192,LEN(C192)-1)),IF(RIGHT(C192,1)="k",1000*VALUE(LEFT(C192,LEN(C192)-1)),VALUE(SUBSTITUTE(C192,",",""))))))))),"N/A")</f>
        <v/>
      </c>
      <c r="K192">
        <f>IFERROR(IF(TRIM(D192)="-", "N/A", IF(RIGHT(D192,1)=")",IF(RIGHT(D192,2)="T)",-1000000000000*VALUE(MID(D192,2,LEN(D192)-3)),IF(RIGHT(D192,2)="M)",-1000000*VALUE(MID(D192,2,LEN(D192)-3)),IF(RIGHT(D192,2)="B)",-1000000000*VALUE(MID(D192,2,LEN(D192)-3)),IF(RIGHT(D192,2)="k)",-1000*VALUE(MID(D192,2,LEN(D192)-3)),VALUE(SUBSTITUTE(D192,",","")))))),IF(RIGHT(D192,1)="T",1000000000000*VALUE(LEFT(D192,LEN(D192)-1)),IF(RIGHT(D192,1)="M",1000000*VALUE(LEFT(D192,LEN(D192)-1)),IF(RIGHT(D192,1)="B",1000000000*VALUE(LEFT(D192,LEN(D192)-1)),IF(RIGHT(D192,1)="%",0.01*VALUE(LEFT(D192,LEN(D192)-1)),IF(RIGHT(D192,1)="k",1000*VALUE(LEFT(D192,LEN(D192)-1)),VALUE(SUBSTITUTE(D192,",",""))))))))),"N/A")</f>
        <v/>
      </c>
      <c r="L192">
        <f>IFERROR(IF(TRIM(E192)="-", "N/A", IF(RIGHT(E192,1)=")",IF(RIGHT(E192,2)="T)",-1000000000000*VALUE(MID(E192,2,LEN(E192)-3)),IF(RIGHT(E192,2)="M)",-1000000*VALUE(MID(E192,2,LEN(E192)-3)),IF(RIGHT(E192,2)="B)",-1000000000*VALUE(MID(E192,2,LEN(E192)-3)),IF(RIGHT(E192,2)="k)",-1000*VALUE(MID(E192,2,LEN(E192)-3)),VALUE(SUBSTITUTE(E192,",","")))))),IF(RIGHT(E192,1)="T",1000000000000*VALUE(LEFT(E192,LEN(E192)-1)),IF(RIGHT(E192,1)="M",1000000*VALUE(LEFT(E192,LEN(E192)-1)),IF(RIGHT(E192,1)="B",1000000000*VALUE(LEFT(E192,LEN(E192)-1)),IF(RIGHT(E192,1)="%",0.01*VALUE(LEFT(E192,LEN(E192)-1)),IF(RIGHT(E192,1)="k",1000*VALUE(LEFT(E192,LEN(E192)-1)),VALUE(SUBSTITUTE(E192,",",""))))))))),"N/A")</f>
        <v/>
      </c>
      <c r="M192">
        <f>IFERROR(IF(TRIM(F192)="-", "N/A", IF(RIGHT(F192,1)=")",IF(RIGHT(F192,2)="T)",-1000000000000*VALUE(MID(F192,2,LEN(F192)-3)),IF(RIGHT(F192,2)="M)",-1000000*VALUE(MID(F192,2,LEN(F192)-3)),IF(RIGHT(F192,2)="B)",-1000000000*VALUE(MID(F192,2,LEN(F192)-3)),IF(RIGHT(F192,2)="k)",-1000*VALUE(MID(F192,2,LEN(F192)-3)),VALUE(SUBSTITUTE(F192,",","")))))),IF(RIGHT(F192,1)="T",1000000000000*VALUE(LEFT(F192,LEN(F192)-1)),IF(RIGHT(F192,1)="M",1000000*VALUE(LEFT(F192,LEN(F192)-1)),IF(RIGHT(F192,1)="B",1000000000*VALUE(LEFT(F192,LEN(F192)-1)),IF(RIGHT(F192,1)="%",0.01*VALUE(LEFT(F192,LEN(F192)-1)),IF(RIGHT(F192,1)="k",1000*VALUE(LEFT(F192,LEN(F192)-1)),VALUE(SUBSTITUTE(F192,",",""))))))))),"N/A")</f>
        <v/>
      </c>
      <c r="N192">
        <f>IFERROR(IF(TRIM(G192)="-", "N/A", IF(RIGHT(G192,1)=")",IF(RIGHT(G192,2)="T)",-1000000000000*VALUE(MID(G192,2,LEN(G192)-3)),IF(RIGHT(G192,2)="M)",-1000000*VALUE(MID(G192,2,LEN(G192)-3)),IF(RIGHT(G192,2)="B)",-1000000000*VALUE(MID(G192,2,LEN(G192)-3)),IF(RIGHT(G192,2)="k)",-1000*VALUE(MID(G192,2,LEN(G192)-3)),VALUE(SUBSTITUTE(G192,",","")))))),IF(RIGHT(G192,1)="T",1000000000000*VALUE(LEFT(G192,LEN(G192)-1)),IF(RIGHT(G192,1)="M",1000000*VALUE(LEFT(G192,LEN(G192)-1)),IF(RIGHT(G192,1)="B",1000000000*VALUE(LEFT(G192,LEN(G192)-1)),IF(RIGHT(G192,1)="%",0.01*VALUE(LEFT(G192,LEN(G192)-1)),IF(RIGHT(G192,1)="k",1000*VALUE(LEFT(G192,LEN(G192)-1)),VALUE(SUBSTITUTE(G192,",",""))))))))),"N/A")</f>
        <v/>
      </c>
      <c r="P192">
        <f>MAX(J192:N192)</f>
        <v/>
      </c>
      <c r="Q192">
        <f>IFERROR(J144+MATCH(P192,J192:N192,0)-1,"")</f>
        <v/>
      </c>
      <c r="R192">
        <f>IF(Q192="","",MIN(J192:N192))</f>
        <v/>
      </c>
      <c r="S192">
        <f>IFERROR(J144+MATCH(R192,J192:N192,0)-1,"")</f>
        <v/>
      </c>
      <c r="T192">
        <f>IFERROR(AVERAGE(J192:N192),"")</f>
        <v/>
      </c>
      <c r="U192">
        <f>IFERROR(STDEV(J192:N192),"")</f>
        <v/>
      </c>
      <c r="V192">
        <f>IFERROR(IF(C192="-","",IF(ISBLANK(B192),"",IF(OR(ISNUMBER(FIND("Growth",B192)),ISNUMBER(FIND("Margin",B192))),"",(J192-T192)/U192))),"")</f>
        <v/>
      </c>
      <c r="W192">
        <f>IFERROR(IF(OR(D192="-",ISBLANK(D192)),"",(K192-T192)/U192),"")</f>
        <v/>
      </c>
      <c r="X192">
        <f>IFERROR(IF(OR(E192="-",ISBLANK(E192)),"",(L192-T192)/U192),"")</f>
        <v/>
      </c>
      <c r="Y192">
        <f>IFERROR(IF(OR(F192="-",ISBLANK(F192)),"",(M192-T192)/U192),"")</f>
        <v/>
      </c>
      <c r="Z192">
        <f>IFERROR(IF(OR(G192="-",ISBLANK(G192)),"",(N192-T192)/U192),"")</f>
        <v/>
      </c>
      <c r="AA192">
        <f>IF(MAX(MAX(V192:Z192),ABS(MIN(V192:Z192)))=ABS(MIN(V192:Z192)),MIN(V192:Z192),MAX(V192:Z192))</f>
        <v/>
      </c>
      <c r="AB192">
        <f>IFERROR(V144+MATCH(AA192,V192:Z192,0)-1,"")</f>
        <v/>
      </c>
      <c r="AC192">
        <f>IF(AB192&lt;&gt;"",IF(S192=AB192,"Low",IF(AB192=Q192,"High","")),"")</f>
        <v/>
      </c>
      <c r="AE192">
        <f>IF(ISNUMBER(MATCH("N/A",J192:N192,0)),"",IFERROR((5 * SUMPRODUCT(J144:N144,J192:N192) - PRODUCT(SUM(J144:N144),SUM(J192:N192))) / ((5 * SUM((J144^2)+(K144^2)+(L144^2)+(M144^2)+(N144^2))) - SUM(J144:N144)^2),""))</f>
        <v/>
      </c>
      <c r="AF192">
        <f>IFERROR(CORREL(J144:N144,J192:N192),"")</f>
        <v/>
      </c>
      <c r="AZ192">
        <f>IF(Q192=S192,0,1)</f>
        <v/>
      </c>
      <c r="BA192">
        <f>IF(AZ192=1,IF(Q192="","",IF(Q192=N144,"Yes","No")),"")</f>
        <v/>
      </c>
      <c r="BB192">
        <f>IF(BA192="Yes",P192,"")</f>
        <v/>
      </c>
      <c r="BC192">
        <f>IF(AZ192=1,IF(S192="","",IF(S192=N144,"Yes","No")),"")</f>
        <v/>
      </c>
      <c r="BD192">
        <f>IF(BC192="Yes",R192,"")</f>
        <v/>
      </c>
      <c r="BE192">
        <f>IFERROR(IF(SIGN(AE192)=1,"Increasing",IF(SIGN(AE192)=-1,"Decreasing","")),"")</f>
        <v/>
      </c>
      <c r="BF192">
        <f>IF(OR(AND(BE192="Increasing",BA192="Yes"),AND(BE192="Decreasing",BC192="Yes")),"Yes","No")</f>
        <v/>
      </c>
      <c r="BG192">
        <f>IF(I192="pos_trend","Yes","No")</f>
        <v/>
      </c>
      <c r="BH192">
        <f>IF(AF192&lt;&gt;"",IF(ABS(AF192)&gt;0.8,"Yes","No"),"")</f>
        <v/>
      </c>
    </row>
    <row r="193" spans="1:60">
      <c s="1" r="A193" t="n">
        <v>32</v>
      </c>
      <c r="B193" t="s">
        <v>3428</v>
      </c>
      <c r="C193" t="s">
        <v>264</v>
      </c>
      <c r="D193" t="s">
        <v>264</v>
      </c>
      <c r="E193" t="s">
        <v>264</v>
      </c>
      <c r="F193" t="s">
        <v>264</v>
      </c>
      <c r="G193" t="s">
        <v>264</v>
      </c>
      <c r="H193" t="s"/>
      <c r="I193">
        <f>IF(AND(K193&gt; J193, L193&gt; K193, M193&gt; L193, N193&gt; M193), "pos_trend", IF(AND(K193&lt; J193, L193&lt; K193, M193&lt; L193, N193&lt; M193), "neg_trend", "N/A"))</f>
        <v/>
      </c>
      <c r="J193">
        <f>IFERROR(IF(TRIM(C193)="-", "N/A", IF(RIGHT(C193,1)=")",IF(RIGHT(C193,2)="T)",-1000000000000*VALUE(MID(C193,2,LEN(C193)-3)),IF(RIGHT(C193,2)="M)",-1000000*VALUE(MID(C193,2,LEN(C193)-3)),IF(RIGHT(C193,2)="B)",-1000000000*VALUE(MID(C193,2,LEN(C193)-3)),IF(RIGHT(C193,2)="k)",-1000*VALUE(MID(C193,2,LEN(C193)-3)),VALUE(SUBSTITUTE(C193,",","")))))),IF(RIGHT(C193,1)="T",1000000000000*VALUE(LEFT(C193,LEN(C193)-1)),IF(RIGHT(C193,1)="M",1000000*VALUE(LEFT(C193,LEN(C193)-1)),IF(RIGHT(C193,1)="B",1000000000*VALUE(LEFT(C193,LEN(C193)-1)),IF(RIGHT(C193,1)="%",0.01*VALUE(LEFT(C193,LEN(C193)-1)),IF(RIGHT(C193,1)="k",1000*VALUE(LEFT(C193,LEN(C193)-1)),VALUE(SUBSTITUTE(C193,",",""))))))))),"N/A")</f>
        <v/>
      </c>
      <c r="K193">
        <f>IFERROR(IF(TRIM(D193)="-", "N/A", IF(RIGHT(D193,1)=")",IF(RIGHT(D193,2)="T)",-1000000000000*VALUE(MID(D193,2,LEN(D193)-3)),IF(RIGHT(D193,2)="M)",-1000000*VALUE(MID(D193,2,LEN(D193)-3)),IF(RIGHT(D193,2)="B)",-1000000000*VALUE(MID(D193,2,LEN(D193)-3)),IF(RIGHT(D193,2)="k)",-1000*VALUE(MID(D193,2,LEN(D193)-3)),VALUE(SUBSTITUTE(D193,",","")))))),IF(RIGHT(D193,1)="T",1000000000000*VALUE(LEFT(D193,LEN(D193)-1)),IF(RIGHT(D193,1)="M",1000000*VALUE(LEFT(D193,LEN(D193)-1)),IF(RIGHT(D193,1)="B",1000000000*VALUE(LEFT(D193,LEN(D193)-1)),IF(RIGHT(D193,1)="%",0.01*VALUE(LEFT(D193,LEN(D193)-1)),IF(RIGHT(D193,1)="k",1000*VALUE(LEFT(D193,LEN(D193)-1)),VALUE(SUBSTITUTE(D193,",",""))))))))),"N/A")</f>
        <v/>
      </c>
      <c r="L193">
        <f>IFERROR(IF(TRIM(E193)="-", "N/A", IF(RIGHT(E193,1)=")",IF(RIGHT(E193,2)="T)",-1000000000000*VALUE(MID(E193,2,LEN(E193)-3)),IF(RIGHT(E193,2)="M)",-1000000*VALUE(MID(E193,2,LEN(E193)-3)),IF(RIGHT(E193,2)="B)",-1000000000*VALUE(MID(E193,2,LEN(E193)-3)),IF(RIGHT(E193,2)="k)",-1000*VALUE(MID(E193,2,LEN(E193)-3)),VALUE(SUBSTITUTE(E193,",","")))))),IF(RIGHT(E193,1)="T",1000000000000*VALUE(LEFT(E193,LEN(E193)-1)),IF(RIGHT(E193,1)="M",1000000*VALUE(LEFT(E193,LEN(E193)-1)),IF(RIGHT(E193,1)="B",1000000000*VALUE(LEFT(E193,LEN(E193)-1)),IF(RIGHT(E193,1)="%",0.01*VALUE(LEFT(E193,LEN(E193)-1)),IF(RIGHT(E193,1)="k",1000*VALUE(LEFT(E193,LEN(E193)-1)),VALUE(SUBSTITUTE(E193,",",""))))))))),"N/A")</f>
        <v/>
      </c>
      <c r="M193">
        <f>IFERROR(IF(TRIM(F193)="-", "N/A", IF(RIGHT(F193,1)=")",IF(RIGHT(F193,2)="T)",-1000000000000*VALUE(MID(F193,2,LEN(F193)-3)),IF(RIGHT(F193,2)="M)",-1000000*VALUE(MID(F193,2,LEN(F193)-3)),IF(RIGHT(F193,2)="B)",-1000000000*VALUE(MID(F193,2,LEN(F193)-3)),IF(RIGHT(F193,2)="k)",-1000*VALUE(MID(F193,2,LEN(F193)-3)),VALUE(SUBSTITUTE(F193,",","")))))),IF(RIGHT(F193,1)="T",1000000000000*VALUE(LEFT(F193,LEN(F193)-1)),IF(RIGHT(F193,1)="M",1000000*VALUE(LEFT(F193,LEN(F193)-1)),IF(RIGHT(F193,1)="B",1000000000*VALUE(LEFT(F193,LEN(F193)-1)),IF(RIGHT(F193,1)="%",0.01*VALUE(LEFT(F193,LEN(F193)-1)),IF(RIGHT(F193,1)="k",1000*VALUE(LEFT(F193,LEN(F193)-1)),VALUE(SUBSTITUTE(F193,",",""))))))))),"N/A")</f>
        <v/>
      </c>
      <c r="N193">
        <f>IFERROR(IF(TRIM(G193)="-", "N/A", IF(RIGHT(G193,1)=")",IF(RIGHT(G193,2)="T)",-1000000000000*VALUE(MID(G193,2,LEN(G193)-3)),IF(RIGHT(G193,2)="M)",-1000000*VALUE(MID(G193,2,LEN(G193)-3)),IF(RIGHT(G193,2)="B)",-1000000000*VALUE(MID(G193,2,LEN(G193)-3)),IF(RIGHT(G193,2)="k)",-1000*VALUE(MID(G193,2,LEN(G193)-3)),VALUE(SUBSTITUTE(G193,",","")))))),IF(RIGHT(G193,1)="T",1000000000000*VALUE(LEFT(G193,LEN(G193)-1)),IF(RIGHT(G193,1)="M",1000000*VALUE(LEFT(G193,LEN(G193)-1)),IF(RIGHT(G193,1)="B",1000000000*VALUE(LEFT(G193,LEN(G193)-1)),IF(RIGHT(G193,1)="%",0.01*VALUE(LEFT(G193,LEN(G193)-1)),IF(RIGHT(G193,1)="k",1000*VALUE(LEFT(G193,LEN(G193)-1)),VALUE(SUBSTITUTE(G193,",",""))))))))),"N/A")</f>
        <v/>
      </c>
      <c r="P193">
        <f>MAX(J193:N193)</f>
        <v/>
      </c>
      <c r="Q193">
        <f>IFERROR(J144+MATCH(P193,J193:N193,0)-1,"")</f>
        <v/>
      </c>
      <c r="R193">
        <f>IF(Q193="","",MIN(J193:N193))</f>
        <v/>
      </c>
      <c r="S193">
        <f>IFERROR(J144+MATCH(R193,J193:N193,0)-1,"")</f>
        <v/>
      </c>
      <c r="T193">
        <f>IFERROR(AVERAGE(J193:N193),"")</f>
        <v/>
      </c>
      <c r="U193">
        <f>IFERROR(STDEV(J193:N193),"")</f>
        <v/>
      </c>
      <c r="V193">
        <f>IFERROR(IF(C193="-","",IF(ISBLANK(B193),"",IF(OR(ISNUMBER(FIND("Growth",B193)),ISNUMBER(FIND("Margin",B193))),"",(J193-T193)/U193))),"")</f>
        <v/>
      </c>
      <c r="W193">
        <f>IFERROR(IF(OR(D193="-",ISBLANK(D193)),"",(K193-T193)/U193),"")</f>
        <v/>
      </c>
      <c r="X193">
        <f>IFERROR(IF(OR(E193="-",ISBLANK(E193)),"",(L193-T193)/U193),"")</f>
        <v/>
      </c>
      <c r="Y193">
        <f>IFERROR(IF(OR(F193="-",ISBLANK(F193)),"",(M193-T193)/U193),"")</f>
        <v/>
      </c>
      <c r="Z193">
        <f>IFERROR(IF(OR(G193="-",ISBLANK(G193)),"",(N193-T193)/U193),"")</f>
        <v/>
      </c>
      <c r="AA193">
        <f>IF(MAX(MAX(V193:Z193),ABS(MIN(V193:Z193)))=ABS(MIN(V193:Z193)),MIN(V193:Z193),MAX(V193:Z193))</f>
        <v/>
      </c>
      <c r="AB193">
        <f>IFERROR(V144+MATCH(AA193,V193:Z193,0)-1,"")</f>
        <v/>
      </c>
      <c r="AC193">
        <f>IF(AB193&lt;&gt;"",IF(S193=AB193,"Low",IF(AB193=Q193,"High","")),"")</f>
        <v/>
      </c>
      <c r="AE193">
        <f>IF(ISNUMBER(MATCH("N/A",J193:N193,0)),"",IFERROR((5 * SUMPRODUCT(J144:N144,J193:N193) - PRODUCT(SUM(J144:N144),SUM(J193:N193))) / ((5 * SUM((J144^2)+(K144^2)+(L144^2)+(M144^2)+(N144^2))) - SUM(J144:N144)^2),""))</f>
        <v/>
      </c>
      <c r="AF193">
        <f>IFERROR(CORREL(J144:N144,J193:N193),"")</f>
        <v/>
      </c>
      <c r="AZ193">
        <f>IF(Q193=S193,0,1)</f>
        <v/>
      </c>
      <c r="BA193">
        <f>IF(AZ193=1,IF(Q193="","",IF(Q193=N144,"Yes","No")),"")</f>
        <v/>
      </c>
      <c r="BB193">
        <f>IF(BA193="Yes",P193,"")</f>
        <v/>
      </c>
      <c r="BC193">
        <f>IF(AZ193=1,IF(S193="","",IF(S193=N144,"Yes","No")),"")</f>
        <v/>
      </c>
      <c r="BD193">
        <f>IF(BC193="Yes",R193,"")</f>
        <v/>
      </c>
      <c r="BE193">
        <f>IFERROR(IF(SIGN(AE193)=1,"Increasing",IF(SIGN(AE193)=-1,"Decreasing","")),"")</f>
        <v/>
      </c>
      <c r="BF193">
        <f>IF(OR(AND(BE193="Increasing",BA193="Yes"),AND(BE193="Decreasing",BC193="Yes")),"Yes","No")</f>
        <v/>
      </c>
      <c r="BG193">
        <f>IF(I193="pos_trend","Yes","No")</f>
        <v/>
      </c>
      <c r="BH193">
        <f>IF(AF193&lt;&gt;"",IF(ABS(AF193)&gt;0.8,"Yes","No"),"")</f>
        <v/>
      </c>
    </row>
    <row r="194" spans="1:60">
      <c s="1" r="A194" t="n">
        <v>33</v>
      </c>
      <c r="B194" t="s">
        <v>398</v>
      </c>
      <c r="C194" t="s">
        <v>264</v>
      </c>
      <c r="D194" t="s">
        <v>264</v>
      </c>
      <c r="E194" t="s">
        <v>264</v>
      </c>
      <c r="F194" t="s">
        <v>264</v>
      </c>
      <c r="G194" t="s">
        <v>264</v>
      </c>
      <c r="H194" t="s"/>
      <c r="I194">
        <f>IF(AND(K194&gt; J194, L194&gt; K194, M194&gt; L194, N194&gt; M194), "pos_trend", IF(AND(K194&lt; J194, L194&lt; K194, M194&lt; L194, N194&lt; M194), "neg_trend", "N/A"))</f>
        <v/>
      </c>
      <c r="J194">
        <f>IFERROR(IF(TRIM(C194)="-", "N/A", IF(RIGHT(C194,1)=")",IF(RIGHT(C194,2)="T)",-1000000000000*VALUE(MID(C194,2,LEN(C194)-3)),IF(RIGHT(C194,2)="M)",-1000000*VALUE(MID(C194,2,LEN(C194)-3)),IF(RIGHT(C194,2)="B)",-1000000000*VALUE(MID(C194,2,LEN(C194)-3)),IF(RIGHT(C194,2)="k)",-1000*VALUE(MID(C194,2,LEN(C194)-3)),VALUE(SUBSTITUTE(C194,",","")))))),IF(RIGHT(C194,1)="T",1000000000000*VALUE(LEFT(C194,LEN(C194)-1)),IF(RIGHT(C194,1)="M",1000000*VALUE(LEFT(C194,LEN(C194)-1)),IF(RIGHT(C194,1)="B",1000000000*VALUE(LEFT(C194,LEN(C194)-1)),IF(RIGHT(C194,1)="%",0.01*VALUE(LEFT(C194,LEN(C194)-1)),IF(RIGHT(C194,1)="k",1000*VALUE(LEFT(C194,LEN(C194)-1)),VALUE(SUBSTITUTE(C194,",",""))))))))),"N/A")</f>
        <v/>
      </c>
      <c r="K194">
        <f>IFERROR(IF(TRIM(D194)="-", "N/A", IF(RIGHT(D194,1)=")",IF(RIGHT(D194,2)="T)",-1000000000000*VALUE(MID(D194,2,LEN(D194)-3)),IF(RIGHT(D194,2)="M)",-1000000*VALUE(MID(D194,2,LEN(D194)-3)),IF(RIGHT(D194,2)="B)",-1000000000*VALUE(MID(D194,2,LEN(D194)-3)),IF(RIGHT(D194,2)="k)",-1000*VALUE(MID(D194,2,LEN(D194)-3)),VALUE(SUBSTITUTE(D194,",","")))))),IF(RIGHT(D194,1)="T",1000000000000*VALUE(LEFT(D194,LEN(D194)-1)),IF(RIGHT(D194,1)="M",1000000*VALUE(LEFT(D194,LEN(D194)-1)),IF(RIGHT(D194,1)="B",1000000000*VALUE(LEFT(D194,LEN(D194)-1)),IF(RIGHT(D194,1)="%",0.01*VALUE(LEFT(D194,LEN(D194)-1)),IF(RIGHT(D194,1)="k",1000*VALUE(LEFT(D194,LEN(D194)-1)),VALUE(SUBSTITUTE(D194,",",""))))))))),"N/A")</f>
        <v/>
      </c>
      <c r="L194">
        <f>IFERROR(IF(TRIM(E194)="-", "N/A", IF(RIGHT(E194,1)=")",IF(RIGHT(E194,2)="T)",-1000000000000*VALUE(MID(E194,2,LEN(E194)-3)),IF(RIGHT(E194,2)="M)",-1000000*VALUE(MID(E194,2,LEN(E194)-3)),IF(RIGHT(E194,2)="B)",-1000000000*VALUE(MID(E194,2,LEN(E194)-3)),IF(RIGHT(E194,2)="k)",-1000*VALUE(MID(E194,2,LEN(E194)-3)),VALUE(SUBSTITUTE(E194,",","")))))),IF(RIGHT(E194,1)="T",1000000000000*VALUE(LEFT(E194,LEN(E194)-1)),IF(RIGHT(E194,1)="M",1000000*VALUE(LEFT(E194,LEN(E194)-1)),IF(RIGHT(E194,1)="B",1000000000*VALUE(LEFT(E194,LEN(E194)-1)),IF(RIGHT(E194,1)="%",0.01*VALUE(LEFT(E194,LEN(E194)-1)),IF(RIGHT(E194,1)="k",1000*VALUE(LEFT(E194,LEN(E194)-1)),VALUE(SUBSTITUTE(E194,",",""))))))))),"N/A")</f>
        <v/>
      </c>
      <c r="M194">
        <f>IFERROR(IF(TRIM(F194)="-", "N/A", IF(RIGHT(F194,1)=")",IF(RIGHT(F194,2)="T)",-1000000000000*VALUE(MID(F194,2,LEN(F194)-3)),IF(RIGHT(F194,2)="M)",-1000000*VALUE(MID(F194,2,LEN(F194)-3)),IF(RIGHT(F194,2)="B)",-1000000000*VALUE(MID(F194,2,LEN(F194)-3)),IF(RIGHT(F194,2)="k)",-1000*VALUE(MID(F194,2,LEN(F194)-3)),VALUE(SUBSTITUTE(F194,",","")))))),IF(RIGHT(F194,1)="T",1000000000000*VALUE(LEFT(F194,LEN(F194)-1)),IF(RIGHT(F194,1)="M",1000000*VALUE(LEFT(F194,LEN(F194)-1)),IF(RIGHT(F194,1)="B",1000000000*VALUE(LEFT(F194,LEN(F194)-1)),IF(RIGHT(F194,1)="%",0.01*VALUE(LEFT(F194,LEN(F194)-1)),IF(RIGHT(F194,1)="k",1000*VALUE(LEFT(F194,LEN(F194)-1)),VALUE(SUBSTITUTE(F194,",",""))))))))),"N/A")</f>
        <v/>
      </c>
      <c r="N194">
        <f>IFERROR(IF(TRIM(G194)="-", "N/A", IF(RIGHT(G194,1)=")",IF(RIGHT(G194,2)="T)",-1000000000000*VALUE(MID(G194,2,LEN(G194)-3)),IF(RIGHT(G194,2)="M)",-1000000*VALUE(MID(G194,2,LEN(G194)-3)),IF(RIGHT(G194,2)="B)",-1000000000*VALUE(MID(G194,2,LEN(G194)-3)),IF(RIGHT(G194,2)="k)",-1000*VALUE(MID(G194,2,LEN(G194)-3)),VALUE(SUBSTITUTE(G194,",","")))))),IF(RIGHT(G194,1)="T",1000000000000*VALUE(LEFT(G194,LEN(G194)-1)),IF(RIGHT(G194,1)="M",1000000*VALUE(LEFT(G194,LEN(G194)-1)),IF(RIGHT(G194,1)="B",1000000000*VALUE(LEFT(G194,LEN(G194)-1)),IF(RIGHT(G194,1)="%",0.01*VALUE(LEFT(G194,LEN(G194)-1)),IF(RIGHT(G194,1)="k",1000*VALUE(LEFT(G194,LEN(G194)-1)),VALUE(SUBSTITUTE(G194,",",""))))))))),"N/A")</f>
        <v/>
      </c>
      <c r="P194">
        <f>MAX(J194:N194)</f>
        <v/>
      </c>
      <c r="Q194">
        <f>IFERROR(J144+MATCH(P194,J194:N194,0)-1,"")</f>
        <v/>
      </c>
      <c r="R194">
        <f>IF(Q194="","",MIN(J194:N194))</f>
        <v/>
      </c>
      <c r="S194">
        <f>IFERROR(J144+MATCH(R194,J194:N194,0)-1,"")</f>
        <v/>
      </c>
      <c r="T194">
        <f>IFERROR(AVERAGE(J194:N194),"")</f>
        <v/>
      </c>
      <c r="U194">
        <f>IFERROR(STDEV(J194:N194),"")</f>
        <v/>
      </c>
      <c r="V194">
        <f>IFERROR(IF(C194="-","",IF(ISBLANK(B194),"",IF(OR(ISNUMBER(FIND("Growth",B194)),ISNUMBER(FIND("Margin",B194))),"",(J194-T194)/U194))),"")</f>
        <v/>
      </c>
      <c r="W194">
        <f>IFERROR(IF(OR(D194="-",ISBLANK(D194)),"",(K194-T194)/U194),"")</f>
        <v/>
      </c>
      <c r="X194">
        <f>IFERROR(IF(OR(E194="-",ISBLANK(E194)),"",(L194-T194)/U194),"")</f>
        <v/>
      </c>
      <c r="Y194">
        <f>IFERROR(IF(OR(F194="-",ISBLANK(F194)),"",(M194-T194)/U194),"")</f>
        <v/>
      </c>
      <c r="Z194">
        <f>IFERROR(IF(OR(G194="-",ISBLANK(G194)),"",(N194-T194)/U194),"")</f>
        <v/>
      </c>
      <c r="AA194">
        <f>IF(MAX(MAX(V194:Z194),ABS(MIN(V194:Z194)))=ABS(MIN(V194:Z194)),MIN(V194:Z194),MAX(V194:Z194))</f>
        <v/>
      </c>
      <c r="AB194">
        <f>IFERROR(V144+MATCH(AA194,V194:Z194,0)-1,"")</f>
        <v/>
      </c>
      <c r="AC194">
        <f>IF(AB194&lt;&gt;"",IF(S194=AB194,"Low",IF(AB194=Q194,"High","")),"")</f>
        <v/>
      </c>
      <c r="AE194">
        <f>IF(ISNUMBER(MATCH("N/A",J194:N194,0)),"",IFERROR((5 * SUMPRODUCT(J144:N144,J194:N194) - PRODUCT(SUM(J144:N144),SUM(J194:N194))) / ((5 * SUM((J144^2)+(K144^2)+(L144^2)+(M144^2)+(N144^2))) - SUM(J144:N144)^2),""))</f>
        <v/>
      </c>
      <c r="AF194">
        <f>IFERROR(CORREL(J144:N144,J194:N194),"")</f>
        <v/>
      </c>
      <c r="AZ194">
        <f>IF(Q194=S194,0,1)</f>
        <v/>
      </c>
      <c r="BA194">
        <f>IF(AZ194=1,IF(Q194="","",IF(Q194=N144,"Yes","No")),"")</f>
        <v/>
      </c>
      <c r="BB194">
        <f>IF(BA194="Yes",P194,"")</f>
        <v/>
      </c>
      <c r="BC194">
        <f>IF(AZ194=1,IF(S194="","",IF(S194=N144,"Yes","No")),"")</f>
        <v/>
      </c>
      <c r="BD194">
        <f>IF(BC194="Yes",R194,"")</f>
        <v/>
      </c>
      <c r="BE194">
        <f>IFERROR(IF(SIGN(AE194)=1,"Increasing",IF(SIGN(AE194)=-1,"Decreasing","")),"")</f>
        <v/>
      </c>
      <c r="BF194">
        <f>IF(OR(AND(BE194="Increasing",BA194="Yes"),AND(BE194="Decreasing",BC194="Yes")),"Yes","No")</f>
        <v/>
      </c>
      <c r="BG194">
        <f>IF(I194="pos_trend","Yes","No")</f>
        <v/>
      </c>
      <c r="BH194">
        <f>IF(AF194&lt;&gt;"",IF(ABS(AF194)&gt;0.8,"Yes","No"),"")</f>
        <v/>
      </c>
    </row>
    <row r="195" spans="1:60">
      <c s="1" r="A195" t="n">
        <v>34</v>
      </c>
      <c r="B195" t="s">
        <v>399</v>
      </c>
      <c r="C195" t="s">
        <v>264</v>
      </c>
      <c r="D195" t="s">
        <v>264</v>
      </c>
      <c r="E195" t="s">
        <v>264</v>
      </c>
      <c r="F195" t="s">
        <v>264</v>
      </c>
      <c r="G195" t="s">
        <v>264</v>
      </c>
      <c r="H195" t="s"/>
      <c r="I195">
        <f>IF(AND(K195&gt; J195, L195&gt; K195, M195&gt; L195, N195&gt; M195), "pos_trend", IF(AND(K195&lt; J195, L195&lt; K195, M195&lt; L195, N195&lt; M195), "neg_trend", "N/A"))</f>
        <v/>
      </c>
      <c r="J195">
        <f>IFERROR(IF(TRIM(C195)="-", "N/A", IF(RIGHT(C195,1)=")",IF(RIGHT(C195,2)="T)",-1000000000000*VALUE(MID(C195,2,LEN(C195)-3)),IF(RIGHT(C195,2)="M)",-1000000*VALUE(MID(C195,2,LEN(C195)-3)),IF(RIGHT(C195,2)="B)",-1000000000*VALUE(MID(C195,2,LEN(C195)-3)),IF(RIGHT(C195,2)="k)",-1000*VALUE(MID(C195,2,LEN(C195)-3)),VALUE(SUBSTITUTE(C195,",","")))))),IF(RIGHT(C195,1)="T",1000000000000*VALUE(LEFT(C195,LEN(C195)-1)),IF(RIGHT(C195,1)="M",1000000*VALUE(LEFT(C195,LEN(C195)-1)),IF(RIGHT(C195,1)="B",1000000000*VALUE(LEFT(C195,LEN(C195)-1)),IF(RIGHT(C195,1)="%",0.01*VALUE(LEFT(C195,LEN(C195)-1)),IF(RIGHT(C195,1)="k",1000*VALUE(LEFT(C195,LEN(C195)-1)),VALUE(SUBSTITUTE(C195,",",""))))))))),"N/A")</f>
        <v/>
      </c>
      <c r="K195">
        <f>IFERROR(IF(TRIM(D195)="-", "N/A", IF(RIGHT(D195,1)=")",IF(RIGHT(D195,2)="T)",-1000000000000*VALUE(MID(D195,2,LEN(D195)-3)),IF(RIGHT(D195,2)="M)",-1000000*VALUE(MID(D195,2,LEN(D195)-3)),IF(RIGHT(D195,2)="B)",-1000000000*VALUE(MID(D195,2,LEN(D195)-3)),IF(RIGHT(D195,2)="k)",-1000*VALUE(MID(D195,2,LEN(D195)-3)),VALUE(SUBSTITUTE(D195,",","")))))),IF(RIGHT(D195,1)="T",1000000000000*VALUE(LEFT(D195,LEN(D195)-1)),IF(RIGHT(D195,1)="M",1000000*VALUE(LEFT(D195,LEN(D195)-1)),IF(RIGHT(D195,1)="B",1000000000*VALUE(LEFT(D195,LEN(D195)-1)),IF(RIGHT(D195,1)="%",0.01*VALUE(LEFT(D195,LEN(D195)-1)),IF(RIGHT(D195,1)="k",1000*VALUE(LEFT(D195,LEN(D195)-1)),VALUE(SUBSTITUTE(D195,",",""))))))))),"N/A")</f>
        <v/>
      </c>
      <c r="L195">
        <f>IFERROR(IF(TRIM(E195)="-", "N/A", IF(RIGHT(E195,1)=")",IF(RIGHT(E195,2)="T)",-1000000000000*VALUE(MID(E195,2,LEN(E195)-3)),IF(RIGHT(E195,2)="M)",-1000000*VALUE(MID(E195,2,LEN(E195)-3)),IF(RIGHT(E195,2)="B)",-1000000000*VALUE(MID(E195,2,LEN(E195)-3)),IF(RIGHT(E195,2)="k)",-1000*VALUE(MID(E195,2,LEN(E195)-3)),VALUE(SUBSTITUTE(E195,",","")))))),IF(RIGHT(E195,1)="T",1000000000000*VALUE(LEFT(E195,LEN(E195)-1)),IF(RIGHT(E195,1)="M",1000000*VALUE(LEFT(E195,LEN(E195)-1)),IF(RIGHT(E195,1)="B",1000000000*VALUE(LEFT(E195,LEN(E195)-1)),IF(RIGHT(E195,1)="%",0.01*VALUE(LEFT(E195,LEN(E195)-1)),IF(RIGHT(E195,1)="k",1000*VALUE(LEFT(E195,LEN(E195)-1)),VALUE(SUBSTITUTE(E195,",",""))))))))),"N/A")</f>
        <v/>
      </c>
      <c r="M195">
        <f>IFERROR(IF(TRIM(F195)="-", "N/A", IF(RIGHT(F195,1)=")",IF(RIGHT(F195,2)="T)",-1000000000000*VALUE(MID(F195,2,LEN(F195)-3)),IF(RIGHT(F195,2)="M)",-1000000*VALUE(MID(F195,2,LEN(F195)-3)),IF(RIGHT(F195,2)="B)",-1000000000*VALUE(MID(F195,2,LEN(F195)-3)),IF(RIGHT(F195,2)="k)",-1000*VALUE(MID(F195,2,LEN(F195)-3)),VALUE(SUBSTITUTE(F195,",","")))))),IF(RIGHT(F195,1)="T",1000000000000*VALUE(LEFT(F195,LEN(F195)-1)),IF(RIGHT(F195,1)="M",1000000*VALUE(LEFT(F195,LEN(F195)-1)),IF(RIGHT(F195,1)="B",1000000000*VALUE(LEFT(F195,LEN(F195)-1)),IF(RIGHT(F195,1)="%",0.01*VALUE(LEFT(F195,LEN(F195)-1)),IF(RIGHT(F195,1)="k",1000*VALUE(LEFT(F195,LEN(F195)-1)),VALUE(SUBSTITUTE(F195,",",""))))))))),"N/A")</f>
        <v/>
      </c>
      <c r="N195">
        <f>IFERROR(IF(TRIM(G195)="-", "N/A", IF(RIGHT(G195,1)=")",IF(RIGHT(G195,2)="T)",-1000000000000*VALUE(MID(G195,2,LEN(G195)-3)),IF(RIGHT(G195,2)="M)",-1000000*VALUE(MID(G195,2,LEN(G195)-3)),IF(RIGHT(G195,2)="B)",-1000000000*VALUE(MID(G195,2,LEN(G195)-3)),IF(RIGHT(G195,2)="k)",-1000*VALUE(MID(G195,2,LEN(G195)-3)),VALUE(SUBSTITUTE(G195,",","")))))),IF(RIGHT(G195,1)="T",1000000000000*VALUE(LEFT(G195,LEN(G195)-1)),IF(RIGHT(G195,1)="M",1000000*VALUE(LEFT(G195,LEN(G195)-1)),IF(RIGHT(G195,1)="B",1000000000*VALUE(LEFT(G195,LEN(G195)-1)),IF(RIGHT(G195,1)="%",0.01*VALUE(LEFT(G195,LEN(G195)-1)),IF(RIGHT(G195,1)="k",1000*VALUE(LEFT(G195,LEN(G195)-1)),VALUE(SUBSTITUTE(G195,",",""))))))))),"N/A")</f>
        <v/>
      </c>
      <c r="P195">
        <f>MAX(J195:N195)</f>
        <v/>
      </c>
      <c r="Q195">
        <f>IFERROR(J144+MATCH(P195,J195:N195,0)-1,"")</f>
        <v/>
      </c>
      <c r="R195">
        <f>IF(Q195="","",MIN(J195:N195))</f>
        <v/>
      </c>
      <c r="S195">
        <f>IFERROR(J144+MATCH(R195,J195:N195,0)-1,"")</f>
        <v/>
      </c>
      <c r="T195">
        <f>IFERROR(AVERAGE(J195:N195),"")</f>
        <v/>
      </c>
      <c r="U195">
        <f>IFERROR(STDEV(J195:N195),"")</f>
        <v/>
      </c>
      <c r="V195">
        <f>IFERROR(IF(C195="-","",IF(ISBLANK(B195),"",IF(OR(ISNUMBER(FIND("Growth",B195)),ISNUMBER(FIND("Margin",B195))),"",(J195-T195)/U195))),"")</f>
        <v/>
      </c>
      <c r="W195">
        <f>IFERROR(IF(OR(D195="-",ISBLANK(D195)),"",(K195-T195)/U195),"")</f>
        <v/>
      </c>
      <c r="X195">
        <f>IFERROR(IF(OR(E195="-",ISBLANK(E195)),"",(L195-T195)/U195),"")</f>
        <v/>
      </c>
      <c r="Y195">
        <f>IFERROR(IF(OR(F195="-",ISBLANK(F195)),"",(M195-T195)/U195),"")</f>
        <v/>
      </c>
      <c r="Z195">
        <f>IFERROR(IF(OR(G195="-",ISBLANK(G195)),"",(N195-T195)/U195),"")</f>
        <v/>
      </c>
      <c r="AA195">
        <f>IF(MAX(MAX(V195:Z195),ABS(MIN(V195:Z195)))=ABS(MIN(V195:Z195)),MIN(V195:Z195),MAX(V195:Z195))</f>
        <v/>
      </c>
      <c r="AB195">
        <f>IFERROR(V144+MATCH(AA195,V195:Z195,0)-1,"")</f>
        <v/>
      </c>
      <c r="AC195">
        <f>IF(AB195&lt;&gt;"",IF(S195=AB195,"Low",IF(AB195=Q195,"High","")),"")</f>
        <v/>
      </c>
      <c r="AE195">
        <f>IF(ISNUMBER(MATCH("N/A",J195:N195,0)),"",IFERROR((5 * SUMPRODUCT(J144:N144,J195:N195) - PRODUCT(SUM(J144:N144),SUM(J195:N195))) / ((5 * SUM((J144^2)+(K144^2)+(L144^2)+(M144^2)+(N144^2))) - SUM(J144:N144)^2),""))</f>
        <v/>
      </c>
      <c r="AF195">
        <f>IFERROR(CORREL(J144:N144,J195:N195),"")</f>
        <v/>
      </c>
      <c r="AZ195">
        <f>IF(Q195=S195,0,1)</f>
        <v/>
      </c>
      <c r="BA195">
        <f>IF(AZ195=1,IF(Q195="","",IF(Q195=N144,"Yes","No")),"")</f>
        <v/>
      </c>
      <c r="BB195">
        <f>IF(BA195="Yes",P195,"")</f>
        <v/>
      </c>
      <c r="BC195">
        <f>IF(AZ195=1,IF(S195="","",IF(S195=N144,"Yes","No")),"")</f>
        <v/>
      </c>
      <c r="BD195">
        <f>IF(BC195="Yes",R195,"")</f>
        <v/>
      </c>
      <c r="BE195">
        <f>IFERROR(IF(SIGN(AE195)=1,"Increasing",IF(SIGN(AE195)=-1,"Decreasing","")),"")</f>
        <v/>
      </c>
      <c r="BF195">
        <f>IF(OR(AND(BE195="Increasing",BA195="Yes"),AND(BE195="Decreasing",BC195="Yes")),"Yes","No")</f>
        <v/>
      </c>
      <c r="BG195">
        <f>IF(I195="pos_trend","Yes","No")</f>
        <v/>
      </c>
      <c r="BH195">
        <f>IF(AF195&lt;&gt;"",IF(ABS(AF195)&gt;0.8,"Yes","No"),"")</f>
        <v/>
      </c>
    </row>
    <row r="196" spans="1:60">
      <c s="1" r="A196" t="n">
        <v>35</v>
      </c>
      <c r="B196" t="s">
        <v>400</v>
      </c>
      <c r="C196" t="s">
        <v>264</v>
      </c>
      <c r="D196" t="s">
        <v>264</v>
      </c>
      <c r="E196" t="s">
        <v>264</v>
      </c>
      <c r="F196" t="s">
        <v>264</v>
      </c>
      <c r="G196" t="s">
        <v>264</v>
      </c>
      <c r="H196" t="s"/>
      <c r="I196">
        <f>IF(AND(K196&gt; J196, L196&gt; K196, M196&gt; L196, N196&gt; M196), "pos_trend", IF(AND(K196&lt; J196, L196&lt; K196, M196&lt; L196, N196&lt; M196), "neg_trend", "N/A"))</f>
        <v/>
      </c>
      <c r="J196">
        <f>IFERROR(IF(TRIM(C196)="-", "N/A", IF(RIGHT(C196,1)=")",IF(RIGHT(C196,2)="T)",-1000000000000*VALUE(MID(C196,2,LEN(C196)-3)),IF(RIGHT(C196,2)="M)",-1000000*VALUE(MID(C196,2,LEN(C196)-3)),IF(RIGHT(C196,2)="B)",-1000000000*VALUE(MID(C196,2,LEN(C196)-3)),IF(RIGHT(C196,2)="k)",-1000*VALUE(MID(C196,2,LEN(C196)-3)),VALUE(SUBSTITUTE(C196,",","")))))),IF(RIGHT(C196,1)="T",1000000000000*VALUE(LEFT(C196,LEN(C196)-1)),IF(RIGHT(C196,1)="M",1000000*VALUE(LEFT(C196,LEN(C196)-1)),IF(RIGHT(C196,1)="B",1000000000*VALUE(LEFT(C196,LEN(C196)-1)),IF(RIGHT(C196,1)="%",0.01*VALUE(LEFT(C196,LEN(C196)-1)),IF(RIGHT(C196,1)="k",1000*VALUE(LEFT(C196,LEN(C196)-1)),VALUE(SUBSTITUTE(C196,",",""))))))))),"N/A")</f>
        <v/>
      </c>
      <c r="K196">
        <f>IFERROR(IF(TRIM(D196)="-", "N/A", IF(RIGHT(D196,1)=")",IF(RIGHT(D196,2)="T)",-1000000000000*VALUE(MID(D196,2,LEN(D196)-3)),IF(RIGHT(D196,2)="M)",-1000000*VALUE(MID(D196,2,LEN(D196)-3)),IF(RIGHT(D196,2)="B)",-1000000000*VALUE(MID(D196,2,LEN(D196)-3)),IF(RIGHT(D196,2)="k)",-1000*VALUE(MID(D196,2,LEN(D196)-3)),VALUE(SUBSTITUTE(D196,",","")))))),IF(RIGHT(D196,1)="T",1000000000000*VALUE(LEFT(D196,LEN(D196)-1)),IF(RIGHT(D196,1)="M",1000000*VALUE(LEFT(D196,LEN(D196)-1)),IF(RIGHT(D196,1)="B",1000000000*VALUE(LEFT(D196,LEN(D196)-1)),IF(RIGHT(D196,1)="%",0.01*VALUE(LEFT(D196,LEN(D196)-1)),IF(RIGHT(D196,1)="k",1000*VALUE(LEFT(D196,LEN(D196)-1)),VALUE(SUBSTITUTE(D196,",",""))))))))),"N/A")</f>
        <v/>
      </c>
      <c r="L196">
        <f>IFERROR(IF(TRIM(E196)="-", "N/A", IF(RIGHT(E196,1)=")",IF(RIGHT(E196,2)="T)",-1000000000000*VALUE(MID(E196,2,LEN(E196)-3)),IF(RIGHT(E196,2)="M)",-1000000*VALUE(MID(E196,2,LEN(E196)-3)),IF(RIGHT(E196,2)="B)",-1000000000*VALUE(MID(E196,2,LEN(E196)-3)),IF(RIGHT(E196,2)="k)",-1000*VALUE(MID(E196,2,LEN(E196)-3)),VALUE(SUBSTITUTE(E196,",","")))))),IF(RIGHT(E196,1)="T",1000000000000*VALUE(LEFT(E196,LEN(E196)-1)),IF(RIGHT(E196,1)="M",1000000*VALUE(LEFT(E196,LEN(E196)-1)),IF(RIGHT(E196,1)="B",1000000000*VALUE(LEFT(E196,LEN(E196)-1)),IF(RIGHT(E196,1)="%",0.01*VALUE(LEFT(E196,LEN(E196)-1)),IF(RIGHT(E196,1)="k",1000*VALUE(LEFT(E196,LEN(E196)-1)),VALUE(SUBSTITUTE(E196,",",""))))))))),"N/A")</f>
        <v/>
      </c>
      <c r="M196">
        <f>IFERROR(IF(TRIM(F196)="-", "N/A", IF(RIGHT(F196,1)=")",IF(RIGHT(F196,2)="T)",-1000000000000*VALUE(MID(F196,2,LEN(F196)-3)),IF(RIGHT(F196,2)="M)",-1000000*VALUE(MID(F196,2,LEN(F196)-3)),IF(RIGHT(F196,2)="B)",-1000000000*VALUE(MID(F196,2,LEN(F196)-3)),IF(RIGHT(F196,2)="k)",-1000*VALUE(MID(F196,2,LEN(F196)-3)),VALUE(SUBSTITUTE(F196,",","")))))),IF(RIGHT(F196,1)="T",1000000000000*VALUE(LEFT(F196,LEN(F196)-1)),IF(RIGHT(F196,1)="M",1000000*VALUE(LEFT(F196,LEN(F196)-1)),IF(RIGHT(F196,1)="B",1000000000*VALUE(LEFT(F196,LEN(F196)-1)),IF(RIGHT(F196,1)="%",0.01*VALUE(LEFT(F196,LEN(F196)-1)),IF(RIGHT(F196,1)="k",1000*VALUE(LEFT(F196,LEN(F196)-1)),VALUE(SUBSTITUTE(F196,",",""))))))))),"N/A")</f>
        <v/>
      </c>
      <c r="N196">
        <f>IFERROR(IF(TRIM(G196)="-", "N/A", IF(RIGHT(G196,1)=")",IF(RIGHT(G196,2)="T)",-1000000000000*VALUE(MID(G196,2,LEN(G196)-3)),IF(RIGHT(G196,2)="M)",-1000000*VALUE(MID(G196,2,LEN(G196)-3)),IF(RIGHT(G196,2)="B)",-1000000000*VALUE(MID(G196,2,LEN(G196)-3)),IF(RIGHT(G196,2)="k)",-1000*VALUE(MID(G196,2,LEN(G196)-3)),VALUE(SUBSTITUTE(G196,",","")))))),IF(RIGHT(G196,1)="T",1000000000000*VALUE(LEFT(G196,LEN(G196)-1)),IF(RIGHT(G196,1)="M",1000000*VALUE(LEFT(G196,LEN(G196)-1)),IF(RIGHT(G196,1)="B",1000000000*VALUE(LEFT(G196,LEN(G196)-1)),IF(RIGHT(G196,1)="%",0.01*VALUE(LEFT(G196,LEN(G196)-1)),IF(RIGHT(G196,1)="k",1000*VALUE(LEFT(G196,LEN(G196)-1)),VALUE(SUBSTITUTE(G196,",",""))))))))),"N/A")</f>
        <v/>
      </c>
      <c r="P196">
        <f>MAX(J196:N196)</f>
        <v/>
      </c>
      <c r="Q196">
        <f>IFERROR(J144+MATCH(P196,J196:N196,0)-1,"")</f>
        <v/>
      </c>
      <c r="R196">
        <f>IF(Q196="","",MIN(J196:N196))</f>
        <v/>
      </c>
      <c r="S196">
        <f>IFERROR(J144+MATCH(R196,J196:N196,0)-1,"")</f>
        <v/>
      </c>
      <c r="T196">
        <f>IFERROR(AVERAGE(J196:N196),"")</f>
        <v/>
      </c>
      <c r="U196">
        <f>IFERROR(STDEV(J196:N196),"")</f>
        <v/>
      </c>
      <c r="V196">
        <f>IFERROR(IF(C196="-","",IF(ISBLANK(B196),"",IF(OR(ISNUMBER(FIND("Growth",B196)),ISNUMBER(FIND("Margin",B196))),"",(J196-T196)/U196))),"")</f>
        <v/>
      </c>
      <c r="W196">
        <f>IFERROR(IF(OR(D196="-",ISBLANK(D196)),"",(K196-T196)/U196),"")</f>
        <v/>
      </c>
      <c r="X196">
        <f>IFERROR(IF(OR(E196="-",ISBLANK(E196)),"",(L196-T196)/U196),"")</f>
        <v/>
      </c>
      <c r="Y196">
        <f>IFERROR(IF(OR(F196="-",ISBLANK(F196)),"",(M196-T196)/U196),"")</f>
        <v/>
      </c>
      <c r="Z196">
        <f>IFERROR(IF(OR(G196="-",ISBLANK(G196)),"",(N196-T196)/U196),"")</f>
        <v/>
      </c>
      <c r="AA196">
        <f>IF(MAX(MAX(V196:Z196),ABS(MIN(V196:Z196)))=ABS(MIN(V196:Z196)),MIN(V196:Z196),MAX(V196:Z196))</f>
        <v/>
      </c>
      <c r="AB196">
        <f>IFERROR(V144+MATCH(AA196,V196:Z196,0)-1,"")</f>
        <v/>
      </c>
      <c r="AC196">
        <f>IF(AB196&lt;&gt;"",IF(S196=AB196,"Low",IF(AB196=Q196,"High","")),"")</f>
        <v/>
      </c>
      <c r="AE196">
        <f>IF(ISNUMBER(MATCH("N/A",J196:N196,0)),"",IFERROR((5 * SUMPRODUCT(J144:N144,J196:N196) - PRODUCT(SUM(J144:N144),SUM(J196:N196))) / ((5 * SUM((J144^2)+(K144^2)+(L144^2)+(M144^2)+(N144^2))) - SUM(J144:N144)^2),""))</f>
        <v/>
      </c>
      <c r="AF196">
        <f>IFERROR(CORREL(J144:N144,J196:N196),"")</f>
        <v/>
      </c>
      <c r="AZ196">
        <f>IF(Q196=S196,0,1)</f>
        <v/>
      </c>
      <c r="BA196">
        <f>IF(AZ196=1,IF(Q196="","",IF(Q196=N144,"Yes","No")),"")</f>
        <v/>
      </c>
      <c r="BB196">
        <f>IF(BA196="Yes",P196,"")</f>
        <v/>
      </c>
      <c r="BC196">
        <f>IF(AZ196=1,IF(S196="","",IF(S196=N144,"Yes","No")),"")</f>
        <v/>
      </c>
      <c r="BD196">
        <f>IF(BC196="Yes",R196,"")</f>
        <v/>
      </c>
      <c r="BE196">
        <f>IFERROR(IF(SIGN(AE196)=1,"Increasing",IF(SIGN(AE196)=-1,"Decreasing","")),"")</f>
        <v/>
      </c>
      <c r="BF196">
        <f>IF(OR(AND(BE196="Increasing",BA196="Yes"),AND(BE196="Decreasing",BC196="Yes")),"Yes","No")</f>
        <v/>
      </c>
      <c r="BG196">
        <f>IF(I196="pos_trend","Yes","No")</f>
        <v/>
      </c>
      <c r="BH196">
        <f>IF(AF196&lt;&gt;"",IF(ABS(AF196)&gt;0.8,"Yes","No"),"")</f>
        <v/>
      </c>
    </row>
    <row r="197" spans="1:60">
      <c s="1" r="A197" t="n">
        <v>36</v>
      </c>
      <c r="B197" t="s">
        <v>401</v>
      </c>
      <c r="C197" t="s">
        <v>3429</v>
      </c>
      <c r="D197" t="s">
        <v>3305</v>
      </c>
      <c r="E197" t="s">
        <v>3430</v>
      </c>
      <c r="F197" t="s">
        <v>3431</v>
      </c>
      <c r="G197" t="s">
        <v>3432</v>
      </c>
      <c r="H197" t="s"/>
      <c r="I197">
        <f>IF(AND(K197&gt; J197, L197&gt; K197, M197&gt; L197, N197&gt; M197), "pos_trend", IF(AND(K197&lt; J197, L197&lt; K197, M197&lt; L197, N197&lt; M197), "neg_trend", "N/A"))</f>
        <v/>
      </c>
      <c r="J197">
        <f>IFERROR(IF(TRIM(C197)="-", "N/A", IF(RIGHT(C197,1)=")",IF(RIGHT(C197,2)="T)",-1000000000000*VALUE(MID(C197,2,LEN(C197)-3)),IF(RIGHT(C197,2)="M)",-1000000*VALUE(MID(C197,2,LEN(C197)-3)),IF(RIGHT(C197,2)="B)",-1000000000*VALUE(MID(C197,2,LEN(C197)-3)),IF(RIGHT(C197,2)="k)",-1000*VALUE(MID(C197,2,LEN(C197)-3)),VALUE(SUBSTITUTE(C197,",","")))))),IF(RIGHT(C197,1)="T",1000000000000*VALUE(LEFT(C197,LEN(C197)-1)),IF(RIGHT(C197,1)="M",1000000*VALUE(LEFT(C197,LEN(C197)-1)),IF(RIGHT(C197,1)="B",1000000000*VALUE(LEFT(C197,LEN(C197)-1)),IF(RIGHT(C197,1)="%",0.01*VALUE(LEFT(C197,LEN(C197)-1)),IF(RIGHT(C197,1)="k",1000*VALUE(LEFT(C197,LEN(C197)-1)),VALUE(SUBSTITUTE(C197,",",""))))))))),"N/A")</f>
        <v/>
      </c>
      <c r="K197">
        <f>IFERROR(IF(TRIM(D197)="-", "N/A", IF(RIGHT(D197,1)=")",IF(RIGHT(D197,2)="T)",-1000000000000*VALUE(MID(D197,2,LEN(D197)-3)),IF(RIGHT(D197,2)="M)",-1000000*VALUE(MID(D197,2,LEN(D197)-3)),IF(RIGHT(D197,2)="B)",-1000000000*VALUE(MID(D197,2,LEN(D197)-3)),IF(RIGHT(D197,2)="k)",-1000*VALUE(MID(D197,2,LEN(D197)-3)),VALUE(SUBSTITUTE(D197,",","")))))),IF(RIGHT(D197,1)="T",1000000000000*VALUE(LEFT(D197,LEN(D197)-1)),IF(RIGHT(D197,1)="M",1000000*VALUE(LEFT(D197,LEN(D197)-1)),IF(RIGHT(D197,1)="B",1000000000*VALUE(LEFT(D197,LEN(D197)-1)),IF(RIGHT(D197,1)="%",0.01*VALUE(LEFT(D197,LEN(D197)-1)),IF(RIGHT(D197,1)="k",1000*VALUE(LEFT(D197,LEN(D197)-1)),VALUE(SUBSTITUTE(D197,",",""))))))))),"N/A")</f>
        <v/>
      </c>
      <c r="L197">
        <f>IFERROR(IF(TRIM(E197)="-", "N/A", IF(RIGHT(E197,1)=")",IF(RIGHT(E197,2)="T)",-1000000000000*VALUE(MID(E197,2,LEN(E197)-3)),IF(RIGHT(E197,2)="M)",-1000000*VALUE(MID(E197,2,LEN(E197)-3)),IF(RIGHT(E197,2)="B)",-1000000000*VALUE(MID(E197,2,LEN(E197)-3)),IF(RIGHT(E197,2)="k)",-1000*VALUE(MID(E197,2,LEN(E197)-3)),VALUE(SUBSTITUTE(E197,",","")))))),IF(RIGHT(E197,1)="T",1000000000000*VALUE(LEFT(E197,LEN(E197)-1)),IF(RIGHT(E197,1)="M",1000000*VALUE(LEFT(E197,LEN(E197)-1)),IF(RIGHT(E197,1)="B",1000000000*VALUE(LEFT(E197,LEN(E197)-1)),IF(RIGHT(E197,1)="%",0.01*VALUE(LEFT(E197,LEN(E197)-1)),IF(RIGHT(E197,1)="k",1000*VALUE(LEFT(E197,LEN(E197)-1)),VALUE(SUBSTITUTE(E197,",",""))))))))),"N/A")</f>
        <v/>
      </c>
      <c r="M197">
        <f>IFERROR(IF(TRIM(F197)="-", "N/A", IF(RIGHT(F197,1)=")",IF(RIGHT(F197,2)="T)",-1000000000000*VALUE(MID(F197,2,LEN(F197)-3)),IF(RIGHT(F197,2)="M)",-1000000*VALUE(MID(F197,2,LEN(F197)-3)),IF(RIGHT(F197,2)="B)",-1000000000*VALUE(MID(F197,2,LEN(F197)-3)),IF(RIGHT(F197,2)="k)",-1000*VALUE(MID(F197,2,LEN(F197)-3)),VALUE(SUBSTITUTE(F197,",","")))))),IF(RIGHT(F197,1)="T",1000000000000*VALUE(LEFT(F197,LEN(F197)-1)),IF(RIGHT(F197,1)="M",1000000*VALUE(LEFT(F197,LEN(F197)-1)),IF(RIGHT(F197,1)="B",1000000000*VALUE(LEFT(F197,LEN(F197)-1)),IF(RIGHT(F197,1)="%",0.01*VALUE(LEFT(F197,LEN(F197)-1)),IF(RIGHT(F197,1)="k",1000*VALUE(LEFT(F197,LEN(F197)-1)),VALUE(SUBSTITUTE(F197,",",""))))))))),"N/A")</f>
        <v/>
      </c>
      <c r="N197">
        <f>IFERROR(IF(TRIM(G197)="-", "N/A", IF(RIGHT(G197,1)=")",IF(RIGHT(G197,2)="T)",-1000000000000*VALUE(MID(G197,2,LEN(G197)-3)),IF(RIGHT(G197,2)="M)",-1000000*VALUE(MID(G197,2,LEN(G197)-3)),IF(RIGHT(G197,2)="B)",-1000000000*VALUE(MID(G197,2,LEN(G197)-3)),IF(RIGHT(G197,2)="k)",-1000*VALUE(MID(G197,2,LEN(G197)-3)),VALUE(SUBSTITUTE(G197,",","")))))),IF(RIGHT(G197,1)="T",1000000000000*VALUE(LEFT(G197,LEN(G197)-1)),IF(RIGHT(G197,1)="M",1000000*VALUE(LEFT(G197,LEN(G197)-1)),IF(RIGHT(G197,1)="B",1000000000*VALUE(LEFT(G197,LEN(G197)-1)),IF(RIGHT(G197,1)="%",0.01*VALUE(LEFT(G197,LEN(G197)-1)),IF(RIGHT(G197,1)="k",1000*VALUE(LEFT(G197,LEN(G197)-1)),VALUE(SUBSTITUTE(G197,",",""))))))))),"N/A")</f>
        <v/>
      </c>
      <c r="P197">
        <f>MAX(J197:N197)</f>
        <v/>
      </c>
      <c r="Q197">
        <f>IFERROR(J144+MATCH(P197,J197:N197,0)-1,"")</f>
        <v/>
      </c>
      <c r="R197">
        <f>IF(Q197="","",MIN(J197:N197))</f>
        <v/>
      </c>
      <c r="S197">
        <f>IFERROR(J144+MATCH(R197,J197:N197,0)-1,"")</f>
        <v/>
      </c>
      <c r="T197">
        <f>IFERROR(AVERAGE(J197:N197),"")</f>
        <v/>
      </c>
      <c r="U197">
        <f>IFERROR(STDEV(J197:N197),"")</f>
        <v/>
      </c>
      <c r="V197">
        <f>IFERROR(IF(C197="-","",IF(ISBLANK(B197),"",IF(OR(ISNUMBER(FIND("Growth",B197)),ISNUMBER(FIND("Margin",B197))),"",(J197-T197)/U197))),"")</f>
        <v/>
      </c>
      <c r="W197">
        <f>IFERROR(IF(OR(D197="-",ISBLANK(D197)),"",(K197-T197)/U197),"")</f>
        <v/>
      </c>
      <c r="X197">
        <f>IFERROR(IF(OR(E197="-",ISBLANK(E197)),"",(L197-T197)/U197),"")</f>
        <v/>
      </c>
      <c r="Y197">
        <f>IFERROR(IF(OR(F197="-",ISBLANK(F197)),"",(M197-T197)/U197),"")</f>
        <v/>
      </c>
      <c r="Z197">
        <f>IFERROR(IF(OR(G197="-",ISBLANK(G197)),"",(N197-T197)/U197),"")</f>
        <v/>
      </c>
      <c r="AA197">
        <f>IF(MAX(MAX(V197:Z197),ABS(MIN(V197:Z197)))=ABS(MIN(V197:Z197)),MIN(V197:Z197),MAX(V197:Z197))</f>
        <v/>
      </c>
      <c r="AB197">
        <f>IFERROR(V144+MATCH(AA197,V197:Z197,0)-1,"")</f>
        <v/>
      </c>
      <c r="AC197">
        <f>IF(AB197&lt;&gt;"",IF(S197=AB197,"Low",IF(AB197=Q197,"High","")),"")</f>
        <v/>
      </c>
      <c r="AE197">
        <f>IF(ISNUMBER(MATCH("N/A",J197:N197,0)),"",IFERROR((5 * SUMPRODUCT(J144:N144,J197:N197) - PRODUCT(SUM(J144:N144),SUM(J197:N197))) / ((5 * SUM((J144^2)+(K144^2)+(L144^2)+(M144^2)+(N144^2))) - SUM(J144:N144)^2),""))</f>
        <v/>
      </c>
      <c r="AF197">
        <f>IFERROR(CORREL(J144:N144,J197:N197),"")</f>
        <v/>
      </c>
      <c r="AZ197">
        <f>IF(Q197=S197,0,1)</f>
        <v/>
      </c>
      <c r="BA197">
        <f>IF(AZ197=1,IF(Q197="","",IF(Q197=N144,"Yes","No")),"")</f>
        <v/>
      </c>
      <c r="BB197">
        <f>IF(BA197="Yes",P197,"")</f>
        <v/>
      </c>
      <c r="BC197">
        <f>IF(AZ197=1,IF(S197="","",IF(S197=N144,"Yes","No")),"")</f>
        <v/>
      </c>
      <c r="BD197">
        <f>IF(BC197="Yes",R197,"")</f>
        <v/>
      </c>
      <c r="BE197">
        <f>IFERROR(IF(SIGN(AE197)=1,"Increasing",IF(SIGN(AE197)=-1,"Decreasing","")),"")</f>
        <v/>
      </c>
      <c r="BF197">
        <f>IF(OR(AND(BE197="Increasing",BA197="Yes"),AND(BE197="Decreasing",BC197="Yes")),"Yes","No")</f>
        <v/>
      </c>
      <c r="BG197">
        <f>IF(I197="pos_trend","Yes","No")</f>
        <v/>
      </c>
      <c r="BH197">
        <f>IF(AF197&lt;&gt;"",IF(ABS(AF197)&gt;0.8,"Yes","No"),"")</f>
        <v/>
      </c>
    </row>
    <row r="198" spans="1:60">
      <c s="1" r="A198" t="n">
        <v>37</v>
      </c>
      <c r="B198" t="s">
        <v>407</v>
      </c>
      <c r="C198" t="s">
        <v>264</v>
      </c>
      <c r="D198" t="s">
        <v>264</v>
      </c>
      <c r="E198" t="s">
        <v>264</v>
      </c>
      <c r="F198" t="s">
        <v>264</v>
      </c>
      <c r="G198" t="s">
        <v>264</v>
      </c>
      <c r="H198" t="s"/>
      <c r="I198">
        <f>IF(AND(K198&gt; J198, L198&gt; K198, M198&gt; L198, N198&gt; M198), "pos_trend", IF(AND(K198&lt; J198, L198&lt; K198, M198&lt; L198, N198&lt; M198), "neg_trend", "N/A"))</f>
        <v/>
      </c>
      <c r="J198">
        <f>IFERROR(IF(TRIM(C198)="-", "N/A", IF(RIGHT(C198,1)=")",IF(RIGHT(C198,2)="T)",-1000000000000*VALUE(MID(C198,2,LEN(C198)-3)),IF(RIGHT(C198,2)="M)",-1000000*VALUE(MID(C198,2,LEN(C198)-3)),IF(RIGHT(C198,2)="B)",-1000000000*VALUE(MID(C198,2,LEN(C198)-3)),IF(RIGHT(C198,2)="k)",-1000*VALUE(MID(C198,2,LEN(C198)-3)),VALUE(SUBSTITUTE(C198,",","")))))),IF(RIGHT(C198,1)="T",1000000000000*VALUE(LEFT(C198,LEN(C198)-1)),IF(RIGHT(C198,1)="M",1000000*VALUE(LEFT(C198,LEN(C198)-1)),IF(RIGHT(C198,1)="B",1000000000*VALUE(LEFT(C198,LEN(C198)-1)),IF(RIGHT(C198,1)="%",0.01*VALUE(LEFT(C198,LEN(C198)-1)),IF(RIGHT(C198,1)="k",1000*VALUE(LEFT(C198,LEN(C198)-1)),VALUE(SUBSTITUTE(C198,",",""))))))))),"N/A")</f>
        <v/>
      </c>
      <c r="K198">
        <f>IFERROR(IF(TRIM(D198)="-", "N/A", IF(RIGHT(D198,1)=")",IF(RIGHT(D198,2)="T)",-1000000000000*VALUE(MID(D198,2,LEN(D198)-3)),IF(RIGHT(D198,2)="M)",-1000000*VALUE(MID(D198,2,LEN(D198)-3)),IF(RIGHT(D198,2)="B)",-1000000000*VALUE(MID(D198,2,LEN(D198)-3)),IF(RIGHT(D198,2)="k)",-1000*VALUE(MID(D198,2,LEN(D198)-3)),VALUE(SUBSTITUTE(D198,",","")))))),IF(RIGHT(D198,1)="T",1000000000000*VALUE(LEFT(D198,LEN(D198)-1)),IF(RIGHT(D198,1)="M",1000000*VALUE(LEFT(D198,LEN(D198)-1)),IF(RIGHT(D198,1)="B",1000000000*VALUE(LEFT(D198,LEN(D198)-1)),IF(RIGHT(D198,1)="%",0.01*VALUE(LEFT(D198,LEN(D198)-1)),IF(RIGHT(D198,1)="k",1000*VALUE(LEFT(D198,LEN(D198)-1)),VALUE(SUBSTITUTE(D198,",",""))))))))),"N/A")</f>
        <v/>
      </c>
      <c r="L198">
        <f>IFERROR(IF(TRIM(E198)="-", "N/A", IF(RIGHT(E198,1)=")",IF(RIGHT(E198,2)="T)",-1000000000000*VALUE(MID(E198,2,LEN(E198)-3)),IF(RIGHT(E198,2)="M)",-1000000*VALUE(MID(E198,2,LEN(E198)-3)),IF(RIGHT(E198,2)="B)",-1000000000*VALUE(MID(E198,2,LEN(E198)-3)),IF(RIGHT(E198,2)="k)",-1000*VALUE(MID(E198,2,LEN(E198)-3)),VALUE(SUBSTITUTE(E198,",","")))))),IF(RIGHT(E198,1)="T",1000000000000*VALUE(LEFT(E198,LEN(E198)-1)),IF(RIGHT(E198,1)="M",1000000*VALUE(LEFT(E198,LEN(E198)-1)),IF(RIGHT(E198,1)="B",1000000000*VALUE(LEFT(E198,LEN(E198)-1)),IF(RIGHT(E198,1)="%",0.01*VALUE(LEFT(E198,LEN(E198)-1)),IF(RIGHT(E198,1)="k",1000*VALUE(LEFT(E198,LEN(E198)-1)),VALUE(SUBSTITUTE(E198,",",""))))))))),"N/A")</f>
        <v/>
      </c>
      <c r="M198">
        <f>IFERROR(IF(TRIM(F198)="-", "N/A", IF(RIGHT(F198,1)=")",IF(RIGHT(F198,2)="T)",-1000000000000*VALUE(MID(F198,2,LEN(F198)-3)),IF(RIGHT(F198,2)="M)",-1000000*VALUE(MID(F198,2,LEN(F198)-3)),IF(RIGHT(F198,2)="B)",-1000000000*VALUE(MID(F198,2,LEN(F198)-3)),IF(RIGHT(F198,2)="k)",-1000*VALUE(MID(F198,2,LEN(F198)-3)),VALUE(SUBSTITUTE(F198,",","")))))),IF(RIGHT(F198,1)="T",1000000000000*VALUE(LEFT(F198,LEN(F198)-1)),IF(RIGHT(F198,1)="M",1000000*VALUE(LEFT(F198,LEN(F198)-1)),IF(RIGHT(F198,1)="B",1000000000*VALUE(LEFT(F198,LEN(F198)-1)),IF(RIGHT(F198,1)="%",0.01*VALUE(LEFT(F198,LEN(F198)-1)),IF(RIGHT(F198,1)="k",1000*VALUE(LEFT(F198,LEN(F198)-1)),VALUE(SUBSTITUTE(F198,",",""))))))))),"N/A")</f>
        <v/>
      </c>
      <c r="N198">
        <f>IFERROR(IF(TRIM(G198)="-", "N/A", IF(RIGHT(G198,1)=")",IF(RIGHT(G198,2)="T)",-1000000000000*VALUE(MID(G198,2,LEN(G198)-3)),IF(RIGHT(G198,2)="M)",-1000000*VALUE(MID(G198,2,LEN(G198)-3)),IF(RIGHT(G198,2)="B)",-1000000000*VALUE(MID(G198,2,LEN(G198)-3)),IF(RIGHT(G198,2)="k)",-1000*VALUE(MID(G198,2,LEN(G198)-3)),VALUE(SUBSTITUTE(G198,",","")))))),IF(RIGHT(G198,1)="T",1000000000000*VALUE(LEFT(G198,LEN(G198)-1)),IF(RIGHT(G198,1)="M",1000000*VALUE(LEFT(G198,LEN(G198)-1)),IF(RIGHT(G198,1)="B",1000000000*VALUE(LEFT(G198,LEN(G198)-1)),IF(RIGHT(G198,1)="%",0.01*VALUE(LEFT(G198,LEN(G198)-1)),IF(RIGHT(G198,1)="k",1000*VALUE(LEFT(G198,LEN(G198)-1)),VALUE(SUBSTITUTE(G198,",",""))))))))),"N/A")</f>
        <v/>
      </c>
      <c r="P198">
        <f>MAX(J198:N198)</f>
        <v/>
      </c>
      <c r="Q198">
        <f>IFERROR(J144+MATCH(P198,J198:N198,0)-1,"")</f>
        <v/>
      </c>
      <c r="R198">
        <f>IF(Q198="","",MIN(J198:N198))</f>
        <v/>
      </c>
      <c r="S198">
        <f>IFERROR(J144+MATCH(R198,J198:N198,0)-1,"")</f>
        <v/>
      </c>
      <c r="T198">
        <f>IFERROR(AVERAGE(J198:N198),"")</f>
        <v/>
      </c>
      <c r="U198">
        <f>IFERROR(STDEV(J198:N198),"")</f>
        <v/>
      </c>
      <c r="V198">
        <f>IFERROR(IF(C198="-","",IF(ISBLANK(B198),"",IF(OR(ISNUMBER(FIND("Growth",B198)),ISNUMBER(FIND("Margin",B198))),"",(J198-T198)/U198))),"")</f>
        <v/>
      </c>
      <c r="W198">
        <f>IFERROR(IF(OR(D198="-",ISBLANK(D198)),"",(K198-T198)/U198),"")</f>
        <v/>
      </c>
      <c r="X198">
        <f>IFERROR(IF(OR(E198="-",ISBLANK(E198)),"",(L198-T198)/U198),"")</f>
        <v/>
      </c>
      <c r="Y198">
        <f>IFERROR(IF(OR(F198="-",ISBLANK(F198)),"",(M198-T198)/U198),"")</f>
        <v/>
      </c>
      <c r="Z198">
        <f>IFERROR(IF(OR(G198="-",ISBLANK(G198)),"",(N198-T198)/U198),"")</f>
        <v/>
      </c>
      <c r="AA198">
        <f>IF(MAX(MAX(V198:Z198),ABS(MIN(V198:Z198)))=ABS(MIN(V198:Z198)),MIN(V198:Z198),MAX(V198:Z198))</f>
        <v/>
      </c>
      <c r="AB198">
        <f>IFERROR(V144+MATCH(AA198,V198:Z198,0)-1,"")</f>
        <v/>
      </c>
      <c r="AC198">
        <f>IF(AB198&lt;&gt;"",IF(S198=AB198,"Low",IF(AB198=Q198,"High","")),"")</f>
        <v/>
      </c>
      <c r="AE198">
        <f>IF(ISNUMBER(MATCH("N/A",J198:N198,0)),"",IFERROR((5 * SUMPRODUCT(J144:N144,J198:N198) - PRODUCT(SUM(J144:N144),SUM(J198:N198))) / ((5 * SUM((J144^2)+(K144^2)+(L144^2)+(M144^2)+(N144^2))) - SUM(J144:N144)^2),""))</f>
        <v/>
      </c>
      <c r="AF198">
        <f>IFERROR(CORREL(J144:N144,J198:N198),"")</f>
        <v/>
      </c>
      <c r="AZ198">
        <f>IF(Q198=S198,0,1)</f>
        <v/>
      </c>
      <c r="BA198">
        <f>IF(AZ198=1,IF(Q198="","",IF(Q198=N144,"Yes","No")),"")</f>
        <v/>
      </c>
      <c r="BB198">
        <f>IF(BA198="Yes",P198,"")</f>
        <v/>
      </c>
      <c r="BC198">
        <f>IF(AZ198=1,IF(S198="","",IF(S198=N144,"Yes","No")),"")</f>
        <v/>
      </c>
      <c r="BD198">
        <f>IF(BC198="Yes",R198,"")</f>
        <v/>
      </c>
      <c r="BE198">
        <f>IFERROR(IF(SIGN(AE198)=1,"Increasing",IF(SIGN(AE198)=-1,"Decreasing","")),"")</f>
        <v/>
      </c>
      <c r="BF198">
        <f>IF(OR(AND(BE198="Increasing",BA198="Yes"),AND(BE198="Decreasing",BC198="Yes")),"Yes","No")</f>
        <v/>
      </c>
      <c r="BG198">
        <f>IF(I198="pos_trend","Yes","No")</f>
        <v/>
      </c>
      <c r="BH198">
        <f>IF(AF198&lt;&gt;"",IF(ABS(AF198)&gt;0.8,"Yes","No"),"")</f>
        <v/>
      </c>
    </row>
    <row r="199" spans="1:60">
      <c s="1" r="A199" t="n">
        <v>38</v>
      </c>
      <c r="B199" t="s">
        <v>408</v>
      </c>
      <c r="C199" t="s">
        <v>3429</v>
      </c>
      <c r="D199" t="s">
        <v>3305</v>
      </c>
      <c r="E199" t="s">
        <v>3430</v>
      </c>
      <c r="F199" t="s">
        <v>3431</v>
      </c>
      <c r="G199" t="s">
        <v>3432</v>
      </c>
      <c r="H199" t="s"/>
      <c r="I199">
        <f>IF(AND(K199&gt; J199, L199&gt; K199, M199&gt; L199, N199&gt; M199), "pos_trend", IF(AND(K199&lt; J199, L199&lt; K199, M199&lt; L199, N199&lt; M199), "neg_trend", "N/A"))</f>
        <v/>
      </c>
      <c r="J199">
        <f>IFERROR(IF(TRIM(C199)="-", "N/A", IF(RIGHT(C199,1)=")",IF(RIGHT(C199,2)="T)",-1000000000000*VALUE(MID(C199,2,LEN(C199)-3)),IF(RIGHT(C199,2)="M)",-1000000*VALUE(MID(C199,2,LEN(C199)-3)),IF(RIGHT(C199,2)="B)",-1000000000*VALUE(MID(C199,2,LEN(C199)-3)),IF(RIGHT(C199,2)="k)",-1000*VALUE(MID(C199,2,LEN(C199)-3)),VALUE(SUBSTITUTE(C199,",","")))))),IF(RIGHT(C199,1)="T",1000000000000*VALUE(LEFT(C199,LEN(C199)-1)),IF(RIGHT(C199,1)="M",1000000*VALUE(LEFT(C199,LEN(C199)-1)),IF(RIGHT(C199,1)="B",1000000000*VALUE(LEFT(C199,LEN(C199)-1)),IF(RIGHT(C199,1)="%",0.01*VALUE(LEFT(C199,LEN(C199)-1)),IF(RIGHT(C199,1)="k",1000*VALUE(LEFT(C199,LEN(C199)-1)),VALUE(SUBSTITUTE(C199,",",""))))))))),"N/A")</f>
        <v/>
      </c>
      <c r="K199">
        <f>IFERROR(IF(TRIM(D199)="-", "N/A", IF(RIGHT(D199,1)=")",IF(RIGHT(D199,2)="T)",-1000000000000*VALUE(MID(D199,2,LEN(D199)-3)),IF(RIGHT(D199,2)="M)",-1000000*VALUE(MID(D199,2,LEN(D199)-3)),IF(RIGHT(D199,2)="B)",-1000000000*VALUE(MID(D199,2,LEN(D199)-3)),IF(RIGHT(D199,2)="k)",-1000*VALUE(MID(D199,2,LEN(D199)-3)),VALUE(SUBSTITUTE(D199,",","")))))),IF(RIGHT(D199,1)="T",1000000000000*VALUE(LEFT(D199,LEN(D199)-1)),IF(RIGHT(D199,1)="M",1000000*VALUE(LEFT(D199,LEN(D199)-1)),IF(RIGHT(D199,1)="B",1000000000*VALUE(LEFT(D199,LEN(D199)-1)),IF(RIGHT(D199,1)="%",0.01*VALUE(LEFT(D199,LEN(D199)-1)),IF(RIGHT(D199,1)="k",1000*VALUE(LEFT(D199,LEN(D199)-1)),VALUE(SUBSTITUTE(D199,",",""))))))))),"N/A")</f>
        <v/>
      </c>
      <c r="L199">
        <f>IFERROR(IF(TRIM(E199)="-", "N/A", IF(RIGHT(E199,1)=")",IF(RIGHT(E199,2)="T)",-1000000000000*VALUE(MID(E199,2,LEN(E199)-3)),IF(RIGHT(E199,2)="M)",-1000000*VALUE(MID(E199,2,LEN(E199)-3)),IF(RIGHT(E199,2)="B)",-1000000000*VALUE(MID(E199,2,LEN(E199)-3)),IF(RIGHT(E199,2)="k)",-1000*VALUE(MID(E199,2,LEN(E199)-3)),VALUE(SUBSTITUTE(E199,",","")))))),IF(RIGHT(E199,1)="T",1000000000000*VALUE(LEFT(E199,LEN(E199)-1)),IF(RIGHT(E199,1)="M",1000000*VALUE(LEFT(E199,LEN(E199)-1)),IF(RIGHT(E199,1)="B",1000000000*VALUE(LEFT(E199,LEN(E199)-1)),IF(RIGHT(E199,1)="%",0.01*VALUE(LEFT(E199,LEN(E199)-1)),IF(RIGHT(E199,1)="k",1000*VALUE(LEFT(E199,LEN(E199)-1)),VALUE(SUBSTITUTE(E199,",",""))))))))),"N/A")</f>
        <v/>
      </c>
      <c r="M199">
        <f>IFERROR(IF(TRIM(F199)="-", "N/A", IF(RIGHT(F199,1)=")",IF(RIGHT(F199,2)="T)",-1000000000000*VALUE(MID(F199,2,LEN(F199)-3)),IF(RIGHT(F199,2)="M)",-1000000*VALUE(MID(F199,2,LEN(F199)-3)),IF(RIGHT(F199,2)="B)",-1000000000*VALUE(MID(F199,2,LEN(F199)-3)),IF(RIGHT(F199,2)="k)",-1000*VALUE(MID(F199,2,LEN(F199)-3)),VALUE(SUBSTITUTE(F199,",","")))))),IF(RIGHT(F199,1)="T",1000000000000*VALUE(LEFT(F199,LEN(F199)-1)),IF(RIGHT(F199,1)="M",1000000*VALUE(LEFT(F199,LEN(F199)-1)),IF(RIGHT(F199,1)="B",1000000000*VALUE(LEFT(F199,LEN(F199)-1)),IF(RIGHT(F199,1)="%",0.01*VALUE(LEFT(F199,LEN(F199)-1)),IF(RIGHT(F199,1)="k",1000*VALUE(LEFT(F199,LEN(F199)-1)),VALUE(SUBSTITUTE(F199,",",""))))))))),"N/A")</f>
        <v/>
      </c>
      <c r="N199">
        <f>IFERROR(IF(TRIM(G199)="-", "N/A", IF(RIGHT(G199,1)=")",IF(RIGHT(G199,2)="T)",-1000000000000*VALUE(MID(G199,2,LEN(G199)-3)),IF(RIGHT(G199,2)="M)",-1000000*VALUE(MID(G199,2,LEN(G199)-3)),IF(RIGHT(G199,2)="B)",-1000000000*VALUE(MID(G199,2,LEN(G199)-3)),IF(RIGHT(G199,2)="k)",-1000*VALUE(MID(G199,2,LEN(G199)-3)),VALUE(SUBSTITUTE(G199,",","")))))),IF(RIGHT(G199,1)="T",1000000000000*VALUE(LEFT(G199,LEN(G199)-1)),IF(RIGHT(G199,1)="M",1000000*VALUE(LEFT(G199,LEN(G199)-1)),IF(RIGHT(G199,1)="B",1000000000*VALUE(LEFT(G199,LEN(G199)-1)),IF(RIGHT(G199,1)="%",0.01*VALUE(LEFT(G199,LEN(G199)-1)),IF(RIGHT(G199,1)="k",1000*VALUE(LEFT(G199,LEN(G199)-1)),VALUE(SUBSTITUTE(G199,",",""))))))))),"N/A")</f>
        <v/>
      </c>
      <c r="P199">
        <f>MAX(J199:N199)</f>
        <v/>
      </c>
      <c r="Q199">
        <f>IFERROR(J144+MATCH(P199,J199:N199,0)-1,"")</f>
        <v/>
      </c>
      <c r="R199">
        <f>IF(Q199="","",MIN(J199:N199))</f>
        <v/>
      </c>
      <c r="S199">
        <f>IFERROR(J144+MATCH(R199,J199:N199,0)-1,"")</f>
        <v/>
      </c>
      <c r="T199">
        <f>IFERROR(AVERAGE(J199:N199),"")</f>
        <v/>
      </c>
      <c r="U199">
        <f>IFERROR(STDEV(J199:N199),"")</f>
        <v/>
      </c>
      <c r="V199">
        <f>IFERROR(IF(C199="-","",IF(ISBLANK(B199),"",IF(OR(ISNUMBER(FIND("Growth",B199)),ISNUMBER(FIND("Margin",B199))),"",(J199-T199)/U199))),"")</f>
        <v/>
      </c>
      <c r="W199">
        <f>IFERROR(IF(OR(D199="-",ISBLANK(D199)),"",(K199-T199)/U199),"")</f>
        <v/>
      </c>
      <c r="X199">
        <f>IFERROR(IF(OR(E199="-",ISBLANK(E199)),"",(L199-T199)/U199),"")</f>
        <v/>
      </c>
      <c r="Y199">
        <f>IFERROR(IF(OR(F199="-",ISBLANK(F199)),"",(M199-T199)/U199),"")</f>
        <v/>
      </c>
      <c r="Z199">
        <f>IFERROR(IF(OR(G199="-",ISBLANK(G199)),"",(N199-T199)/U199),"")</f>
        <v/>
      </c>
      <c r="AA199">
        <f>IF(MAX(MAX(V199:Z199),ABS(MIN(V199:Z199)))=ABS(MIN(V199:Z199)),MIN(V199:Z199),MAX(V199:Z199))</f>
        <v/>
      </c>
      <c r="AB199">
        <f>IFERROR(V144+MATCH(AA199,V199:Z199,0)-1,"")</f>
        <v/>
      </c>
      <c r="AC199">
        <f>IF(AB199&lt;&gt;"",IF(S199=AB199,"Low",IF(AB199=Q199,"High","")),"")</f>
        <v/>
      </c>
      <c r="AE199">
        <f>IF(ISNUMBER(MATCH("N/A",J199:N199,0)),"",IFERROR((5 * SUMPRODUCT(J144:N144,J199:N199) - PRODUCT(SUM(J144:N144),SUM(J199:N199))) / ((5 * SUM((J144^2)+(K144^2)+(L144^2)+(M144^2)+(N144^2))) - SUM(J144:N144)^2),""))</f>
        <v/>
      </c>
      <c r="AF199">
        <f>IFERROR(CORREL(J144:N144,J199:N199),"")</f>
        <v/>
      </c>
      <c r="AZ199">
        <f>IF(Q199=S199,0,1)</f>
        <v/>
      </c>
      <c r="BA199">
        <f>IF(AZ199=1,IF(Q199="","",IF(Q199=N144,"Yes","No")),"")</f>
        <v/>
      </c>
      <c r="BB199">
        <f>IF(BA199="Yes",P199,"")</f>
        <v/>
      </c>
      <c r="BC199">
        <f>IF(AZ199=1,IF(S199="","",IF(S199=N144,"Yes","No")),"")</f>
        <v/>
      </c>
      <c r="BD199">
        <f>IF(BC199="Yes",R199,"")</f>
        <v/>
      </c>
      <c r="BE199">
        <f>IFERROR(IF(SIGN(AE199)=1,"Increasing",IF(SIGN(AE199)=-1,"Decreasing","")),"")</f>
        <v/>
      </c>
      <c r="BF199">
        <f>IF(OR(AND(BE199="Increasing",BA199="Yes"),AND(BE199="Decreasing",BC199="Yes")),"Yes","No")</f>
        <v/>
      </c>
      <c r="BG199">
        <f>IF(I199="pos_trend","Yes","No")</f>
        <v/>
      </c>
      <c r="BH199">
        <f>IF(AF199&lt;&gt;"",IF(ABS(AF199)&gt;0.8,"Yes","No"),"")</f>
        <v/>
      </c>
    </row>
    <row r="200" spans="1:60">
      <c s="1" r="A200" t="n">
        <v>39</v>
      </c>
      <c r="B200" t="s">
        <v>409</v>
      </c>
      <c r="C200" t="s">
        <v>264</v>
      </c>
      <c r="D200" t="s">
        <v>3433</v>
      </c>
      <c r="E200" t="s">
        <v>3434</v>
      </c>
      <c r="F200" t="s">
        <v>3435</v>
      </c>
      <c r="G200" t="s">
        <v>3436</v>
      </c>
      <c r="H200" t="s"/>
      <c r="I200">
        <f>IF(AND(K200&gt; J200, L200&gt; K200, M200&gt; L200, N200&gt; M200), "pos_trend", IF(AND(K200&lt; J200, L200&lt; K200, M200&lt; L200, N200&lt; M200), "neg_trend", "N/A"))</f>
        <v/>
      </c>
      <c r="J200">
        <f>IFERROR(IF(TRIM(C200)="-", "N/A", IF(RIGHT(C200,1)=")",IF(RIGHT(C200,2)="T)",-1000000000000*VALUE(MID(C200,2,LEN(C200)-3)),IF(RIGHT(C200,2)="M)",-1000000*VALUE(MID(C200,2,LEN(C200)-3)),IF(RIGHT(C200,2)="B)",-1000000000*VALUE(MID(C200,2,LEN(C200)-3)),IF(RIGHT(C200,2)="k)",-1000*VALUE(MID(C200,2,LEN(C200)-3)),VALUE(SUBSTITUTE(C200,",","")))))),IF(RIGHT(C200,1)="T",1000000000000*VALUE(LEFT(C200,LEN(C200)-1)),IF(RIGHT(C200,1)="M",1000000*VALUE(LEFT(C200,LEN(C200)-1)),IF(RIGHT(C200,1)="B",1000000000*VALUE(LEFT(C200,LEN(C200)-1)),IF(RIGHT(C200,1)="%",0.01*VALUE(LEFT(C200,LEN(C200)-1)),IF(RIGHT(C200,1)="k",1000*VALUE(LEFT(C200,LEN(C200)-1)),VALUE(SUBSTITUTE(C200,",",""))))))))),"N/A")</f>
        <v/>
      </c>
      <c r="K200">
        <f>IFERROR(IF(TRIM(D200)="-", "N/A", IF(RIGHT(D200,1)=")",IF(RIGHT(D200,2)="T)",-1000000000000*VALUE(MID(D200,2,LEN(D200)-3)),IF(RIGHT(D200,2)="M)",-1000000*VALUE(MID(D200,2,LEN(D200)-3)),IF(RIGHT(D200,2)="B)",-1000000000*VALUE(MID(D200,2,LEN(D200)-3)),IF(RIGHT(D200,2)="k)",-1000*VALUE(MID(D200,2,LEN(D200)-3)),VALUE(SUBSTITUTE(D200,",","")))))),IF(RIGHT(D200,1)="T",1000000000000*VALUE(LEFT(D200,LEN(D200)-1)),IF(RIGHT(D200,1)="M",1000000*VALUE(LEFT(D200,LEN(D200)-1)),IF(RIGHT(D200,1)="B",1000000000*VALUE(LEFT(D200,LEN(D200)-1)),IF(RIGHT(D200,1)="%",0.01*VALUE(LEFT(D200,LEN(D200)-1)),IF(RIGHT(D200,1)="k",1000*VALUE(LEFT(D200,LEN(D200)-1)),VALUE(SUBSTITUTE(D200,",",""))))))))),"N/A")</f>
        <v/>
      </c>
      <c r="L200">
        <f>IFERROR(IF(TRIM(E200)="-", "N/A", IF(RIGHT(E200,1)=")",IF(RIGHT(E200,2)="T)",-1000000000000*VALUE(MID(E200,2,LEN(E200)-3)),IF(RIGHT(E200,2)="M)",-1000000*VALUE(MID(E200,2,LEN(E200)-3)),IF(RIGHT(E200,2)="B)",-1000000000*VALUE(MID(E200,2,LEN(E200)-3)),IF(RIGHT(E200,2)="k)",-1000*VALUE(MID(E200,2,LEN(E200)-3)),VALUE(SUBSTITUTE(E200,",","")))))),IF(RIGHT(E200,1)="T",1000000000000*VALUE(LEFT(E200,LEN(E200)-1)),IF(RIGHT(E200,1)="M",1000000*VALUE(LEFT(E200,LEN(E200)-1)),IF(RIGHT(E200,1)="B",1000000000*VALUE(LEFT(E200,LEN(E200)-1)),IF(RIGHT(E200,1)="%",0.01*VALUE(LEFT(E200,LEN(E200)-1)),IF(RIGHT(E200,1)="k",1000*VALUE(LEFT(E200,LEN(E200)-1)),VALUE(SUBSTITUTE(E200,",",""))))))))),"N/A")</f>
        <v/>
      </c>
      <c r="M200">
        <f>IFERROR(IF(TRIM(F200)="-", "N/A", IF(RIGHT(F200,1)=")",IF(RIGHT(F200,2)="T)",-1000000000000*VALUE(MID(F200,2,LEN(F200)-3)),IF(RIGHT(F200,2)="M)",-1000000*VALUE(MID(F200,2,LEN(F200)-3)),IF(RIGHT(F200,2)="B)",-1000000000*VALUE(MID(F200,2,LEN(F200)-3)),IF(RIGHT(F200,2)="k)",-1000*VALUE(MID(F200,2,LEN(F200)-3)),VALUE(SUBSTITUTE(F200,",","")))))),IF(RIGHT(F200,1)="T",1000000000000*VALUE(LEFT(F200,LEN(F200)-1)),IF(RIGHT(F200,1)="M",1000000*VALUE(LEFT(F200,LEN(F200)-1)),IF(RIGHT(F200,1)="B",1000000000*VALUE(LEFT(F200,LEN(F200)-1)),IF(RIGHT(F200,1)="%",0.01*VALUE(LEFT(F200,LEN(F200)-1)),IF(RIGHT(F200,1)="k",1000*VALUE(LEFT(F200,LEN(F200)-1)),VALUE(SUBSTITUTE(F200,",",""))))))))),"N/A")</f>
        <v/>
      </c>
      <c r="N200">
        <f>IFERROR(IF(TRIM(G200)="-", "N/A", IF(RIGHT(G200,1)=")",IF(RIGHT(G200,2)="T)",-1000000000000*VALUE(MID(G200,2,LEN(G200)-3)),IF(RIGHT(G200,2)="M)",-1000000*VALUE(MID(G200,2,LEN(G200)-3)),IF(RIGHT(G200,2)="B)",-1000000000*VALUE(MID(G200,2,LEN(G200)-3)),IF(RIGHT(G200,2)="k)",-1000*VALUE(MID(G200,2,LEN(G200)-3)),VALUE(SUBSTITUTE(G200,",","")))))),IF(RIGHT(G200,1)="T",1000000000000*VALUE(LEFT(G200,LEN(G200)-1)),IF(RIGHT(G200,1)="M",1000000*VALUE(LEFT(G200,LEN(G200)-1)),IF(RIGHT(G200,1)="B",1000000000*VALUE(LEFT(G200,LEN(G200)-1)),IF(RIGHT(G200,1)="%",0.01*VALUE(LEFT(G200,LEN(G200)-1)),IF(RIGHT(G200,1)="k",1000*VALUE(LEFT(G200,LEN(G200)-1)),VALUE(SUBSTITUTE(G200,",",""))))))))),"N/A")</f>
        <v/>
      </c>
      <c r="P200">
        <f>MAX(J200:N200)</f>
        <v/>
      </c>
      <c r="Q200">
        <f>IFERROR(J144+MATCH(P200,J200:N200,0)-1,"")</f>
        <v/>
      </c>
      <c r="R200">
        <f>IF(Q200="","",MIN(J200:N200))</f>
        <v/>
      </c>
      <c r="S200">
        <f>IFERROR(J144+MATCH(R200,J200:N200,0)-1,"")</f>
        <v/>
      </c>
      <c r="T200">
        <f>IFERROR(AVERAGE(J200:N200),"")</f>
        <v/>
      </c>
      <c r="U200">
        <f>IFERROR(STDEV(J200:N200),"")</f>
        <v/>
      </c>
      <c r="V200">
        <f>IFERROR(IF(C200="-","",IF(ISBLANK(B200),"",IF(OR(ISNUMBER(FIND("Growth",B200)),ISNUMBER(FIND("Margin",B200))),"",(J200-T200)/U200))),"")</f>
        <v/>
      </c>
      <c r="W200">
        <f>IFERROR(IF(OR(D200="-",ISBLANK(D200)),"",(K200-T200)/U200),"")</f>
        <v/>
      </c>
      <c r="X200">
        <f>IFERROR(IF(OR(E200="-",ISBLANK(E200)),"",(L200-T200)/U200),"")</f>
        <v/>
      </c>
      <c r="Y200">
        <f>IFERROR(IF(OR(F200="-",ISBLANK(F200)),"",(M200-T200)/U200),"")</f>
        <v/>
      </c>
      <c r="Z200">
        <f>IFERROR(IF(OR(G200="-",ISBLANK(G200)),"",(N200-T200)/U200),"")</f>
        <v/>
      </c>
      <c r="AA200">
        <f>IF(MAX(MAX(V200:Z200),ABS(MIN(V200:Z200)))=ABS(MIN(V200:Z200)),MIN(V200:Z200),MAX(V200:Z200))</f>
        <v/>
      </c>
      <c r="AB200">
        <f>IFERROR(V144+MATCH(AA200,V200:Z200,0)-1,"")</f>
        <v/>
      </c>
      <c r="AC200">
        <f>IF(AB200&lt;&gt;"",IF(S200=AB200,"Low",IF(AB200=Q200,"High","")),"")</f>
        <v/>
      </c>
      <c r="AE200">
        <f>IF(ISNUMBER(MATCH("N/A",J200:N200,0)),"",IFERROR((5 * SUMPRODUCT(J144:N144,J200:N200) - PRODUCT(SUM(J144:N144),SUM(J200:N200))) / ((5 * SUM((J144^2)+(K144^2)+(L144^2)+(M144^2)+(N144^2))) - SUM(J144:N144)^2),""))</f>
        <v/>
      </c>
      <c r="AF200">
        <f>IFERROR(CORREL(J144:N144,J200:N200),"")</f>
        <v/>
      </c>
      <c r="AZ200">
        <f>IF(Q200=S200,0,1)</f>
        <v/>
      </c>
      <c r="BA200">
        <f>IF(AZ200=1,IF(Q200="","",IF(Q200=N144,"Yes","No")),"")</f>
        <v/>
      </c>
      <c r="BB200">
        <f>IF(BA200="Yes",P200,"")</f>
        <v/>
      </c>
      <c r="BC200">
        <f>IF(AZ200=1,IF(S200="","",IF(S200=N144,"Yes","No")),"")</f>
        <v/>
      </c>
      <c r="BD200">
        <f>IF(BC200="Yes",R200,"")</f>
        <v/>
      </c>
      <c r="BE200">
        <f>IFERROR(IF(SIGN(AE200)=1,"Increasing",IF(SIGN(AE200)=-1,"Decreasing","")),"")</f>
        <v/>
      </c>
      <c r="BF200">
        <f>IF(OR(AND(BE200="Increasing",BA200="Yes"),AND(BE200="Decreasing",BC200="Yes")),"Yes","No")</f>
        <v/>
      </c>
      <c r="BG200">
        <f>IF(I200="pos_trend","Yes","No")</f>
        <v/>
      </c>
      <c r="BH200">
        <f>IF(AF200&lt;&gt;"",IF(ABS(AF200)&gt;0.8,"Yes","No"),"")</f>
        <v/>
      </c>
    </row>
    <row r="201" spans="1:60">
      <c s="1" r="A201" t="n">
        <v>40</v>
      </c>
      <c r="B201" t="s">
        <v>3437</v>
      </c>
      <c r="C201" t="s">
        <v>264</v>
      </c>
      <c r="D201" t="s">
        <v>264</v>
      </c>
      <c r="E201" t="s">
        <v>264</v>
      </c>
      <c r="F201" t="s">
        <v>264</v>
      </c>
      <c r="G201" t="s">
        <v>3438</v>
      </c>
      <c r="H201" t="s"/>
      <c r="I201">
        <f>IF(AND(K201&gt; J201, L201&gt; K201, M201&gt; L201, N201&gt; M201), "pos_trend", IF(AND(K201&lt; J201, L201&lt; K201, M201&lt; L201, N201&lt; M201), "neg_trend", "N/A"))</f>
        <v/>
      </c>
      <c r="J201">
        <f>IFERROR(IF(TRIM(C201)="-", "N/A", IF(RIGHT(C201,1)=")",IF(RIGHT(C201,2)="T)",-1000000000000*VALUE(MID(C201,2,LEN(C201)-3)),IF(RIGHT(C201,2)="M)",-1000000*VALUE(MID(C201,2,LEN(C201)-3)),IF(RIGHT(C201,2)="B)",-1000000000*VALUE(MID(C201,2,LEN(C201)-3)),IF(RIGHT(C201,2)="k)",-1000*VALUE(MID(C201,2,LEN(C201)-3)),VALUE(SUBSTITUTE(C201,",","")))))),IF(RIGHT(C201,1)="T",1000000000000*VALUE(LEFT(C201,LEN(C201)-1)),IF(RIGHT(C201,1)="M",1000000*VALUE(LEFT(C201,LEN(C201)-1)),IF(RIGHT(C201,1)="B",1000000000*VALUE(LEFT(C201,LEN(C201)-1)),IF(RIGHT(C201,1)="%",0.01*VALUE(LEFT(C201,LEN(C201)-1)),IF(RIGHT(C201,1)="k",1000*VALUE(LEFT(C201,LEN(C201)-1)),VALUE(SUBSTITUTE(C201,",",""))))))))),"N/A")</f>
        <v/>
      </c>
      <c r="K201">
        <f>IFERROR(IF(TRIM(D201)="-", "N/A", IF(RIGHT(D201,1)=")",IF(RIGHT(D201,2)="T)",-1000000000000*VALUE(MID(D201,2,LEN(D201)-3)),IF(RIGHT(D201,2)="M)",-1000000*VALUE(MID(D201,2,LEN(D201)-3)),IF(RIGHT(D201,2)="B)",-1000000000*VALUE(MID(D201,2,LEN(D201)-3)),IF(RIGHT(D201,2)="k)",-1000*VALUE(MID(D201,2,LEN(D201)-3)),VALUE(SUBSTITUTE(D201,",","")))))),IF(RIGHT(D201,1)="T",1000000000000*VALUE(LEFT(D201,LEN(D201)-1)),IF(RIGHT(D201,1)="M",1000000*VALUE(LEFT(D201,LEN(D201)-1)),IF(RIGHT(D201,1)="B",1000000000*VALUE(LEFT(D201,LEN(D201)-1)),IF(RIGHT(D201,1)="%",0.01*VALUE(LEFT(D201,LEN(D201)-1)),IF(RIGHT(D201,1)="k",1000*VALUE(LEFT(D201,LEN(D201)-1)),VALUE(SUBSTITUTE(D201,",",""))))))))),"N/A")</f>
        <v/>
      </c>
      <c r="L201">
        <f>IFERROR(IF(TRIM(E201)="-", "N/A", IF(RIGHT(E201,1)=")",IF(RIGHT(E201,2)="T)",-1000000000000*VALUE(MID(E201,2,LEN(E201)-3)),IF(RIGHT(E201,2)="M)",-1000000*VALUE(MID(E201,2,LEN(E201)-3)),IF(RIGHT(E201,2)="B)",-1000000000*VALUE(MID(E201,2,LEN(E201)-3)),IF(RIGHT(E201,2)="k)",-1000*VALUE(MID(E201,2,LEN(E201)-3)),VALUE(SUBSTITUTE(E201,",","")))))),IF(RIGHT(E201,1)="T",1000000000000*VALUE(LEFT(E201,LEN(E201)-1)),IF(RIGHT(E201,1)="M",1000000*VALUE(LEFT(E201,LEN(E201)-1)),IF(RIGHT(E201,1)="B",1000000000*VALUE(LEFT(E201,LEN(E201)-1)),IF(RIGHT(E201,1)="%",0.01*VALUE(LEFT(E201,LEN(E201)-1)),IF(RIGHT(E201,1)="k",1000*VALUE(LEFT(E201,LEN(E201)-1)),VALUE(SUBSTITUTE(E201,",",""))))))))),"N/A")</f>
        <v/>
      </c>
      <c r="M201">
        <f>IFERROR(IF(TRIM(F201)="-", "N/A", IF(RIGHT(F201,1)=")",IF(RIGHT(F201,2)="T)",-1000000000000*VALUE(MID(F201,2,LEN(F201)-3)),IF(RIGHT(F201,2)="M)",-1000000*VALUE(MID(F201,2,LEN(F201)-3)),IF(RIGHT(F201,2)="B)",-1000000000*VALUE(MID(F201,2,LEN(F201)-3)),IF(RIGHT(F201,2)="k)",-1000*VALUE(MID(F201,2,LEN(F201)-3)),VALUE(SUBSTITUTE(F201,",","")))))),IF(RIGHT(F201,1)="T",1000000000000*VALUE(LEFT(F201,LEN(F201)-1)),IF(RIGHT(F201,1)="M",1000000*VALUE(LEFT(F201,LEN(F201)-1)),IF(RIGHT(F201,1)="B",1000000000*VALUE(LEFT(F201,LEN(F201)-1)),IF(RIGHT(F201,1)="%",0.01*VALUE(LEFT(F201,LEN(F201)-1)),IF(RIGHT(F201,1)="k",1000*VALUE(LEFT(F201,LEN(F201)-1)),VALUE(SUBSTITUTE(F201,",",""))))))))),"N/A")</f>
        <v/>
      </c>
      <c r="N201">
        <f>IFERROR(IF(TRIM(G201)="-", "N/A", IF(RIGHT(G201,1)=")",IF(RIGHT(G201,2)="T)",-1000000000000*VALUE(MID(G201,2,LEN(G201)-3)),IF(RIGHT(G201,2)="M)",-1000000*VALUE(MID(G201,2,LEN(G201)-3)),IF(RIGHT(G201,2)="B)",-1000000000*VALUE(MID(G201,2,LEN(G201)-3)),IF(RIGHT(G201,2)="k)",-1000*VALUE(MID(G201,2,LEN(G201)-3)),VALUE(SUBSTITUTE(G201,",","")))))),IF(RIGHT(G201,1)="T",1000000000000*VALUE(LEFT(G201,LEN(G201)-1)),IF(RIGHT(G201,1)="M",1000000*VALUE(LEFT(G201,LEN(G201)-1)),IF(RIGHT(G201,1)="B",1000000000*VALUE(LEFT(G201,LEN(G201)-1)),IF(RIGHT(G201,1)="%",0.01*VALUE(LEFT(G201,LEN(G201)-1)),IF(RIGHT(G201,1)="k",1000*VALUE(LEFT(G201,LEN(G201)-1)),VALUE(SUBSTITUTE(G201,",",""))))))))),"N/A")</f>
        <v/>
      </c>
      <c r="P201">
        <f>MAX(J201:N201)</f>
        <v/>
      </c>
      <c r="Q201">
        <f>IFERROR(J144+MATCH(P201,J201:N201,0)-1,"")</f>
        <v/>
      </c>
      <c r="R201">
        <f>IF(Q201="","",MIN(J201:N201))</f>
        <v/>
      </c>
      <c r="S201">
        <f>IFERROR(J144+MATCH(R201,J201:N201,0)-1,"")</f>
        <v/>
      </c>
      <c r="T201">
        <f>IFERROR(AVERAGE(J201:N201),"")</f>
        <v/>
      </c>
      <c r="U201">
        <f>IFERROR(STDEV(J201:N201),"")</f>
        <v/>
      </c>
      <c r="V201">
        <f>IFERROR(IF(C201="-","",IF(ISBLANK(B201),"",IF(OR(ISNUMBER(FIND("Growth",B201)),ISNUMBER(FIND("Margin",B201))),"",(J201-T201)/U201))),"")</f>
        <v/>
      </c>
      <c r="W201">
        <f>IFERROR(IF(OR(D201="-",ISBLANK(D201)),"",(K201-T201)/U201),"")</f>
        <v/>
      </c>
      <c r="X201">
        <f>IFERROR(IF(OR(E201="-",ISBLANK(E201)),"",(L201-T201)/U201),"")</f>
        <v/>
      </c>
      <c r="Y201">
        <f>IFERROR(IF(OR(F201="-",ISBLANK(F201)),"",(M201-T201)/U201),"")</f>
        <v/>
      </c>
      <c r="Z201">
        <f>IFERROR(IF(OR(G201="-",ISBLANK(G201)),"",(N201-T201)/U201),"")</f>
        <v/>
      </c>
      <c r="AA201">
        <f>IF(MAX(MAX(V201:Z201),ABS(MIN(V201:Z201)))=ABS(MIN(V201:Z201)),MIN(V201:Z201),MAX(V201:Z201))</f>
        <v/>
      </c>
      <c r="AB201">
        <f>IFERROR(V144+MATCH(AA201,V201:Z201,0)-1,"")</f>
        <v/>
      </c>
      <c r="AC201">
        <f>IF(AB201&lt;&gt;"",IF(S201=AB201,"Low",IF(AB201=Q201,"High","")),"")</f>
        <v/>
      </c>
      <c r="AE201">
        <f>IF(ISNUMBER(MATCH("N/A",J201:N201,0)),"",IFERROR((5 * SUMPRODUCT(J144:N144,J201:N201) - PRODUCT(SUM(J144:N144),SUM(J201:N201))) / ((5 * SUM((J144^2)+(K144^2)+(L144^2)+(M144^2)+(N144^2))) - SUM(J144:N144)^2),""))</f>
        <v/>
      </c>
      <c r="AF201">
        <f>IFERROR(CORREL(J144:N144,J201:N201),"")</f>
        <v/>
      </c>
      <c r="AZ201">
        <f>IF(Q201=S201,0,1)</f>
        <v/>
      </c>
      <c r="BA201">
        <f>IF(AZ201=1,IF(Q201="","",IF(Q201=N144,"Yes","No")),"")</f>
        <v/>
      </c>
      <c r="BB201">
        <f>IF(BA201="Yes",P201,"")</f>
        <v/>
      </c>
      <c r="BC201">
        <f>IF(AZ201=1,IF(S201="","",IF(S201=N144,"Yes","No")),"")</f>
        <v/>
      </c>
      <c r="BD201">
        <f>IF(BC201="Yes",R201,"")</f>
        <v/>
      </c>
      <c r="BE201">
        <f>IFERROR(IF(SIGN(AE201)=1,"Increasing",IF(SIGN(AE201)=-1,"Decreasing","")),"")</f>
        <v/>
      </c>
      <c r="BF201">
        <f>IF(OR(AND(BE201="Increasing",BA201="Yes"),AND(BE201="Decreasing",BC201="Yes")),"Yes","No")</f>
        <v/>
      </c>
      <c r="BG201">
        <f>IF(I201="pos_trend","Yes","No")</f>
        <v/>
      </c>
      <c r="BH201">
        <f>IF(AF201&lt;&gt;"",IF(ABS(AF201)&gt;0.8,"Yes","No"),"")</f>
        <v/>
      </c>
    </row>
    <row r="202" spans="1:60">
      <c s="1" r="A202" t="n">
        <v>41</v>
      </c>
      <c r="B202" t="s">
        <v>416</v>
      </c>
      <c r="C202" t="s">
        <v>264</v>
      </c>
      <c r="D202" t="s">
        <v>264</v>
      </c>
      <c r="E202" t="s">
        <v>264</v>
      </c>
      <c r="F202" t="s">
        <v>264</v>
      </c>
      <c r="G202" t="s">
        <v>264</v>
      </c>
      <c r="H202" t="s"/>
      <c r="I202">
        <f>IF(AND(K202&gt; J202, L202&gt; K202, M202&gt; L202, N202&gt; M202), "pos_trend", IF(AND(K202&lt; J202, L202&lt; K202, M202&lt; L202, N202&lt; M202), "neg_trend", "N/A"))</f>
        <v/>
      </c>
      <c r="J202">
        <f>IFERROR(IF(TRIM(C202)="-", "N/A", IF(RIGHT(C202,1)=")",IF(RIGHT(C202,2)="T)",-1000000000000*VALUE(MID(C202,2,LEN(C202)-3)),IF(RIGHT(C202,2)="M)",-1000000*VALUE(MID(C202,2,LEN(C202)-3)),IF(RIGHT(C202,2)="B)",-1000000000*VALUE(MID(C202,2,LEN(C202)-3)),IF(RIGHT(C202,2)="k)",-1000*VALUE(MID(C202,2,LEN(C202)-3)),VALUE(SUBSTITUTE(C202,",","")))))),IF(RIGHT(C202,1)="T",1000000000000*VALUE(LEFT(C202,LEN(C202)-1)),IF(RIGHT(C202,1)="M",1000000*VALUE(LEFT(C202,LEN(C202)-1)),IF(RIGHT(C202,1)="B",1000000000*VALUE(LEFT(C202,LEN(C202)-1)),IF(RIGHT(C202,1)="%",0.01*VALUE(LEFT(C202,LEN(C202)-1)),IF(RIGHT(C202,1)="k",1000*VALUE(LEFT(C202,LEN(C202)-1)),VALUE(SUBSTITUTE(C202,",",""))))))))),"N/A")</f>
        <v/>
      </c>
      <c r="K202">
        <f>IFERROR(IF(TRIM(D202)="-", "N/A", IF(RIGHT(D202,1)=")",IF(RIGHT(D202,2)="T)",-1000000000000*VALUE(MID(D202,2,LEN(D202)-3)),IF(RIGHT(D202,2)="M)",-1000000*VALUE(MID(D202,2,LEN(D202)-3)),IF(RIGHT(D202,2)="B)",-1000000000*VALUE(MID(D202,2,LEN(D202)-3)),IF(RIGHT(D202,2)="k)",-1000*VALUE(MID(D202,2,LEN(D202)-3)),VALUE(SUBSTITUTE(D202,",","")))))),IF(RIGHT(D202,1)="T",1000000000000*VALUE(LEFT(D202,LEN(D202)-1)),IF(RIGHT(D202,1)="M",1000000*VALUE(LEFT(D202,LEN(D202)-1)),IF(RIGHT(D202,1)="B",1000000000*VALUE(LEFT(D202,LEN(D202)-1)),IF(RIGHT(D202,1)="%",0.01*VALUE(LEFT(D202,LEN(D202)-1)),IF(RIGHT(D202,1)="k",1000*VALUE(LEFT(D202,LEN(D202)-1)),VALUE(SUBSTITUTE(D202,",",""))))))))),"N/A")</f>
        <v/>
      </c>
      <c r="L202">
        <f>IFERROR(IF(TRIM(E202)="-", "N/A", IF(RIGHT(E202,1)=")",IF(RIGHT(E202,2)="T)",-1000000000000*VALUE(MID(E202,2,LEN(E202)-3)),IF(RIGHT(E202,2)="M)",-1000000*VALUE(MID(E202,2,LEN(E202)-3)),IF(RIGHT(E202,2)="B)",-1000000000*VALUE(MID(E202,2,LEN(E202)-3)),IF(RIGHT(E202,2)="k)",-1000*VALUE(MID(E202,2,LEN(E202)-3)),VALUE(SUBSTITUTE(E202,",","")))))),IF(RIGHT(E202,1)="T",1000000000000*VALUE(LEFT(E202,LEN(E202)-1)),IF(RIGHT(E202,1)="M",1000000*VALUE(LEFT(E202,LEN(E202)-1)),IF(RIGHT(E202,1)="B",1000000000*VALUE(LEFT(E202,LEN(E202)-1)),IF(RIGHT(E202,1)="%",0.01*VALUE(LEFT(E202,LEN(E202)-1)),IF(RIGHT(E202,1)="k",1000*VALUE(LEFT(E202,LEN(E202)-1)),VALUE(SUBSTITUTE(E202,",",""))))))))),"N/A")</f>
        <v/>
      </c>
      <c r="M202">
        <f>IFERROR(IF(TRIM(F202)="-", "N/A", IF(RIGHT(F202,1)=")",IF(RIGHT(F202,2)="T)",-1000000000000*VALUE(MID(F202,2,LEN(F202)-3)),IF(RIGHT(F202,2)="M)",-1000000*VALUE(MID(F202,2,LEN(F202)-3)),IF(RIGHT(F202,2)="B)",-1000000000*VALUE(MID(F202,2,LEN(F202)-3)),IF(RIGHT(F202,2)="k)",-1000*VALUE(MID(F202,2,LEN(F202)-3)),VALUE(SUBSTITUTE(F202,",","")))))),IF(RIGHT(F202,1)="T",1000000000000*VALUE(LEFT(F202,LEN(F202)-1)),IF(RIGHT(F202,1)="M",1000000*VALUE(LEFT(F202,LEN(F202)-1)),IF(RIGHT(F202,1)="B",1000000000*VALUE(LEFT(F202,LEN(F202)-1)),IF(RIGHT(F202,1)="%",0.01*VALUE(LEFT(F202,LEN(F202)-1)),IF(RIGHT(F202,1)="k",1000*VALUE(LEFT(F202,LEN(F202)-1)),VALUE(SUBSTITUTE(F202,",",""))))))))),"N/A")</f>
        <v/>
      </c>
      <c r="N202">
        <f>IFERROR(IF(TRIM(G202)="-", "N/A", IF(RIGHT(G202,1)=")",IF(RIGHT(G202,2)="T)",-1000000000000*VALUE(MID(G202,2,LEN(G202)-3)),IF(RIGHT(G202,2)="M)",-1000000*VALUE(MID(G202,2,LEN(G202)-3)),IF(RIGHT(G202,2)="B)",-1000000000*VALUE(MID(G202,2,LEN(G202)-3)),IF(RIGHT(G202,2)="k)",-1000*VALUE(MID(G202,2,LEN(G202)-3)),VALUE(SUBSTITUTE(G202,",","")))))),IF(RIGHT(G202,1)="T",1000000000000*VALUE(LEFT(G202,LEN(G202)-1)),IF(RIGHT(G202,1)="M",1000000*VALUE(LEFT(G202,LEN(G202)-1)),IF(RIGHT(G202,1)="B",1000000000*VALUE(LEFT(G202,LEN(G202)-1)),IF(RIGHT(G202,1)="%",0.01*VALUE(LEFT(G202,LEN(G202)-1)),IF(RIGHT(G202,1)="k",1000*VALUE(LEFT(G202,LEN(G202)-1)),VALUE(SUBSTITUTE(G202,",",""))))))))),"N/A")</f>
        <v/>
      </c>
      <c r="P202">
        <f>MAX(J202:N202)</f>
        <v/>
      </c>
      <c r="Q202">
        <f>IFERROR(J144+MATCH(P202,J202:N202,0)-1,"")</f>
        <v/>
      </c>
      <c r="R202">
        <f>IF(Q202="","",MIN(J202:N202))</f>
        <v/>
      </c>
      <c r="S202">
        <f>IFERROR(J144+MATCH(R202,J202:N202,0)-1,"")</f>
        <v/>
      </c>
      <c r="T202">
        <f>IFERROR(AVERAGE(J202:N202),"")</f>
        <v/>
      </c>
      <c r="U202">
        <f>IFERROR(STDEV(J202:N202),"")</f>
        <v/>
      </c>
      <c r="V202">
        <f>IFERROR(IF(C202="-","",IF(ISBLANK(B202),"",IF(OR(ISNUMBER(FIND("Growth",B202)),ISNUMBER(FIND("Margin",B202))),"",(J202-T202)/U202))),"")</f>
        <v/>
      </c>
      <c r="W202">
        <f>IFERROR(IF(OR(D202="-",ISBLANK(D202)),"",(K202-T202)/U202),"")</f>
        <v/>
      </c>
      <c r="X202">
        <f>IFERROR(IF(OR(E202="-",ISBLANK(E202)),"",(L202-T202)/U202),"")</f>
        <v/>
      </c>
      <c r="Y202">
        <f>IFERROR(IF(OR(F202="-",ISBLANK(F202)),"",(M202-T202)/U202),"")</f>
        <v/>
      </c>
      <c r="Z202">
        <f>IFERROR(IF(OR(G202="-",ISBLANK(G202)),"",(N202-T202)/U202),"")</f>
        <v/>
      </c>
      <c r="AA202">
        <f>IF(MAX(MAX(V202:Z202),ABS(MIN(V202:Z202)))=ABS(MIN(V202:Z202)),MIN(V202:Z202),MAX(V202:Z202))</f>
        <v/>
      </c>
      <c r="AB202">
        <f>IFERROR(V144+MATCH(AA202,V202:Z202,0)-1,"")</f>
        <v/>
      </c>
      <c r="AC202">
        <f>IF(AB202&lt;&gt;"",IF(S202=AB202,"Low",IF(AB202=Q202,"High","")),"")</f>
        <v/>
      </c>
      <c r="AE202">
        <f>IF(ISNUMBER(MATCH("N/A",J202:N202,0)),"",IFERROR((5 * SUMPRODUCT(J144:N144,J202:N202) - PRODUCT(SUM(J144:N144),SUM(J202:N202))) / ((5 * SUM((J144^2)+(K144^2)+(L144^2)+(M144^2)+(N144^2))) - SUM(J144:N144)^2),""))</f>
        <v/>
      </c>
      <c r="AF202">
        <f>IFERROR(CORREL(J144:N144,J202:N202),"")</f>
        <v/>
      </c>
      <c r="AZ202">
        <f>IF(Q202=S202,0,1)</f>
        <v/>
      </c>
      <c r="BA202">
        <f>IF(AZ202=1,IF(Q202="","",IF(Q202=N144,"Yes","No")),"")</f>
        <v/>
      </c>
      <c r="BB202">
        <f>IF(BA202="Yes",P202,"")</f>
        <v/>
      </c>
      <c r="BC202">
        <f>IF(AZ202=1,IF(S202="","",IF(S202=N144,"Yes","No")),"")</f>
        <v/>
      </c>
      <c r="BD202">
        <f>IF(BC202="Yes",R202,"")</f>
        <v/>
      </c>
      <c r="BE202">
        <f>IFERROR(IF(SIGN(AE202)=1,"Increasing",IF(SIGN(AE202)=-1,"Decreasing","")),"")</f>
        <v/>
      </c>
      <c r="BF202">
        <f>IF(OR(AND(BE202="Increasing",BA202="Yes"),AND(BE202="Decreasing",BC202="Yes")),"Yes","No")</f>
        <v/>
      </c>
      <c r="BG202">
        <f>IF(I202="pos_trend","Yes","No")</f>
        <v/>
      </c>
      <c r="BH202">
        <f>IF(AF202&lt;&gt;"",IF(ABS(AF202)&gt;0.8,"Yes","No"),"")</f>
        <v/>
      </c>
    </row>
    <row r="203" spans="1:60">
      <c s="1" r="A203" t="n">
        <v>42</v>
      </c>
      <c r="B203" t="s">
        <v>417</v>
      </c>
      <c r="C203" t="s">
        <v>264</v>
      </c>
      <c r="D203" t="s">
        <v>264</v>
      </c>
      <c r="E203" t="s">
        <v>264</v>
      </c>
      <c r="F203" t="s">
        <v>264</v>
      </c>
      <c r="G203" t="s">
        <v>264</v>
      </c>
      <c r="H203" t="s"/>
      <c r="I203">
        <f>IF(AND(K203&gt; J203, L203&gt; K203, M203&gt; L203, N203&gt; M203), "pos_trend", IF(AND(K203&lt; J203, L203&lt; K203, M203&lt; L203, N203&lt; M203), "neg_trend", "N/A"))</f>
        <v/>
      </c>
      <c r="J203">
        <f>IFERROR(IF(TRIM(C203)="-", "N/A", IF(RIGHT(C203,1)=")",IF(RIGHT(C203,2)="T)",-1000000000000*VALUE(MID(C203,2,LEN(C203)-3)),IF(RIGHT(C203,2)="M)",-1000000*VALUE(MID(C203,2,LEN(C203)-3)),IF(RIGHT(C203,2)="B)",-1000000000*VALUE(MID(C203,2,LEN(C203)-3)),IF(RIGHT(C203,2)="k)",-1000*VALUE(MID(C203,2,LEN(C203)-3)),VALUE(SUBSTITUTE(C203,",","")))))),IF(RIGHT(C203,1)="T",1000000000000*VALUE(LEFT(C203,LEN(C203)-1)),IF(RIGHT(C203,1)="M",1000000*VALUE(LEFT(C203,LEN(C203)-1)),IF(RIGHT(C203,1)="B",1000000000*VALUE(LEFT(C203,LEN(C203)-1)),IF(RIGHT(C203,1)="%",0.01*VALUE(LEFT(C203,LEN(C203)-1)),IF(RIGHT(C203,1)="k",1000*VALUE(LEFT(C203,LEN(C203)-1)),VALUE(SUBSTITUTE(C203,",",""))))))))),"N/A")</f>
        <v/>
      </c>
      <c r="K203">
        <f>IFERROR(IF(TRIM(D203)="-", "N/A", IF(RIGHT(D203,1)=")",IF(RIGHT(D203,2)="T)",-1000000000000*VALUE(MID(D203,2,LEN(D203)-3)),IF(RIGHT(D203,2)="M)",-1000000*VALUE(MID(D203,2,LEN(D203)-3)),IF(RIGHT(D203,2)="B)",-1000000000*VALUE(MID(D203,2,LEN(D203)-3)),IF(RIGHT(D203,2)="k)",-1000*VALUE(MID(D203,2,LEN(D203)-3)),VALUE(SUBSTITUTE(D203,",","")))))),IF(RIGHT(D203,1)="T",1000000000000*VALUE(LEFT(D203,LEN(D203)-1)),IF(RIGHT(D203,1)="M",1000000*VALUE(LEFT(D203,LEN(D203)-1)),IF(RIGHT(D203,1)="B",1000000000*VALUE(LEFT(D203,LEN(D203)-1)),IF(RIGHT(D203,1)="%",0.01*VALUE(LEFT(D203,LEN(D203)-1)),IF(RIGHT(D203,1)="k",1000*VALUE(LEFT(D203,LEN(D203)-1)),VALUE(SUBSTITUTE(D203,",",""))))))))),"N/A")</f>
        <v/>
      </c>
      <c r="L203">
        <f>IFERROR(IF(TRIM(E203)="-", "N/A", IF(RIGHT(E203,1)=")",IF(RIGHT(E203,2)="T)",-1000000000000*VALUE(MID(E203,2,LEN(E203)-3)),IF(RIGHT(E203,2)="M)",-1000000*VALUE(MID(E203,2,LEN(E203)-3)),IF(RIGHT(E203,2)="B)",-1000000000*VALUE(MID(E203,2,LEN(E203)-3)),IF(RIGHT(E203,2)="k)",-1000*VALUE(MID(E203,2,LEN(E203)-3)),VALUE(SUBSTITUTE(E203,",","")))))),IF(RIGHT(E203,1)="T",1000000000000*VALUE(LEFT(E203,LEN(E203)-1)),IF(RIGHT(E203,1)="M",1000000*VALUE(LEFT(E203,LEN(E203)-1)),IF(RIGHT(E203,1)="B",1000000000*VALUE(LEFT(E203,LEN(E203)-1)),IF(RIGHT(E203,1)="%",0.01*VALUE(LEFT(E203,LEN(E203)-1)),IF(RIGHT(E203,1)="k",1000*VALUE(LEFT(E203,LEN(E203)-1)),VALUE(SUBSTITUTE(E203,",",""))))))))),"N/A")</f>
        <v/>
      </c>
      <c r="M203">
        <f>IFERROR(IF(TRIM(F203)="-", "N/A", IF(RIGHT(F203,1)=")",IF(RIGHT(F203,2)="T)",-1000000000000*VALUE(MID(F203,2,LEN(F203)-3)),IF(RIGHT(F203,2)="M)",-1000000*VALUE(MID(F203,2,LEN(F203)-3)),IF(RIGHT(F203,2)="B)",-1000000000*VALUE(MID(F203,2,LEN(F203)-3)),IF(RIGHT(F203,2)="k)",-1000*VALUE(MID(F203,2,LEN(F203)-3)),VALUE(SUBSTITUTE(F203,",","")))))),IF(RIGHT(F203,1)="T",1000000000000*VALUE(LEFT(F203,LEN(F203)-1)),IF(RIGHT(F203,1)="M",1000000*VALUE(LEFT(F203,LEN(F203)-1)),IF(RIGHT(F203,1)="B",1000000000*VALUE(LEFT(F203,LEN(F203)-1)),IF(RIGHT(F203,1)="%",0.01*VALUE(LEFT(F203,LEN(F203)-1)),IF(RIGHT(F203,1)="k",1000*VALUE(LEFT(F203,LEN(F203)-1)),VALUE(SUBSTITUTE(F203,",",""))))))))),"N/A")</f>
        <v/>
      </c>
      <c r="N203">
        <f>IFERROR(IF(TRIM(G203)="-", "N/A", IF(RIGHT(G203,1)=")",IF(RIGHT(G203,2)="T)",-1000000000000*VALUE(MID(G203,2,LEN(G203)-3)),IF(RIGHT(G203,2)="M)",-1000000*VALUE(MID(G203,2,LEN(G203)-3)),IF(RIGHT(G203,2)="B)",-1000000000*VALUE(MID(G203,2,LEN(G203)-3)),IF(RIGHT(G203,2)="k)",-1000*VALUE(MID(G203,2,LEN(G203)-3)),VALUE(SUBSTITUTE(G203,",","")))))),IF(RIGHT(G203,1)="T",1000000000000*VALUE(LEFT(G203,LEN(G203)-1)),IF(RIGHT(G203,1)="M",1000000*VALUE(LEFT(G203,LEN(G203)-1)),IF(RIGHT(G203,1)="B",1000000000*VALUE(LEFT(G203,LEN(G203)-1)),IF(RIGHT(G203,1)="%",0.01*VALUE(LEFT(G203,LEN(G203)-1)),IF(RIGHT(G203,1)="k",1000*VALUE(LEFT(G203,LEN(G203)-1)),VALUE(SUBSTITUTE(G203,",",""))))))))),"N/A")</f>
        <v/>
      </c>
      <c r="P203">
        <f>MAX(J203:N203)</f>
        <v/>
      </c>
      <c r="Q203">
        <f>IFERROR(J144+MATCH(P203,J203:N203,0)-1,"")</f>
        <v/>
      </c>
      <c r="R203">
        <f>IF(Q203="","",MIN(J203:N203))</f>
        <v/>
      </c>
      <c r="S203">
        <f>IFERROR(J144+MATCH(R203,J203:N203,0)-1,"")</f>
        <v/>
      </c>
      <c r="T203">
        <f>IFERROR(AVERAGE(J203:N203),"")</f>
        <v/>
      </c>
      <c r="U203">
        <f>IFERROR(STDEV(J203:N203),"")</f>
        <v/>
      </c>
      <c r="V203">
        <f>IFERROR(IF(C203="-","",IF(ISBLANK(B203),"",IF(OR(ISNUMBER(FIND("Growth",B203)),ISNUMBER(FIND("Margin",B203))),"",(J203-T203)/U203))),"")</f>
        <v/>
      </c>
      <c r="W203">
        <f>IFERROR(IF(OR(D203="-",ISBLANK(D203)),"",(K203-T203)/U203),"")</f>
        <v/>
      </c>
      <c r="X203">
        <f>IFERROR(IF(OR(E203="-",ISBLANK(E203)),"",(L203-T203)/U203),"")</f>
        <v/>
      </c>
      <c r="Y203">
        <f>IFERROR(IF(OR(F203="-",ISBLANK(F203)),"",(M203-T203)/U203),"")</f>
        <v/>
      </c>
      <c r="Z203">
        <f>IFERROR(IF(OR(G203="-",ISBLANK(G203)),"",(N203-T203)/U203),"")</f>
        <v/>
      </c>
      <c r="AA203">
        <f>IF(MAX(MAX(V203:Z203),ABS(MIN(V203:Z203)))=ABS(MIN(V203:Z203)),MIN(V203:Z203),MAX(V203:Z203))</f>
        <v/>
      </c>
      <c r="AB203">
        <f>IFERROR(V144+MATCH(AA203,V203:Z203,0)-1,"")</f>
        <v/>
      </c>
      <c r="AC203">
        <f>IF(AB203&lt;&gt;"",IF(S203=AB203,"Low",IF(AB203=Q203,"High","")),"")</f>
        <v/>
      </c>
      <c r="AE203">
        <f>IF(ISNUMBER(MATCH("N/A",J203:N203,0)),"",IFERROR((5 * SUMPRODUCT(J144:N144,J203:N203) - PRODUCT(SUM(J144:N144),SUM(J203:N203))) / ((5 * SUM((J144^2)+(K144^2)+(L144^2)+(M144^2)+(N144^2))) - SUM(J144:N144)^2),""))</f>
        <v/>
      </c>
      <c r="AF203">
        <f>IFERROR(CORREL(J144:N144,J203:N203),"")</f>
        <v/>
      </c>
      <c r="AZ203">
        <f>IF(Q203=S203,0,1)</f>
        <v/>
      </c>
      <c r="BA203">
        <f>IF(AZ203=1,IF(Q203="","",IF(Q203=N144,"Yes","No")),"")</f>
        <v/>
      </c>
      <c r="BB203">
        <f>IF(BA203="Yes",P203,"")</f>
        <v/>
      </c>
      <c r="BC203">
        <f>IF(AZ203=1,IF(S203="","",IF(S203=N144,"Yes","No")),"")</f>
        <v/>
      </c>
      <c r="BD203">
        <f>IF(BC203="Yes",R203,"")</f>
        <v/>
      </c>
      <c r="BE203">
        <f>IFERROR(IF(SIGN(AE203)=1,"Increasing",IF(SIGN(AE203)=-1,"Decreasing","")),"")</f>
        <v/>
      </c>
      <c r="BF203">
        <f>IF(OR(AND(BE203="Increasing",BA203="Yes"),AND(BE203="Decreasing",BC203="Yes")),"Yes","No")</f>
        <v/>
      </c>
      <c r="BG203">
        <f>IF(I203="pos_trend","Yes","No")</f>
        <v/>
      </c>
      <c r="BH203">
        <f>IF(AF203&lt;&gt;"",IF(ABS(AF203)&gt;0.8,"Yes","No"),"")</f>
        <v/>
      </c>
    </row>
    <row r="204" spans="1:60">
      <c s="1" r="A204" t="n">
        <v>43</v>
      </c>
      <c r="B204" t="s">
        <v>418</v>
      </c>
      <c r="C204" t="s">
        <v>264</v>
      </c>
      <c r="D204" t="s">
        <v>264</v>
      </c>
      <c r="E204" t="s">
        <v>264</v>
      </c>
      <c r="F204" t="s">
        <v>264</v>
      </c>
      <c r="G204" t="s">
        <v>264</v>
      </c>
      <c r="H204" t="s"/>
      <c r="I204">
        <f>IF(AND(K204&gt; J204, L204&gt; K204, M204&gt; L204, N204&gt; M204), "pos_trend", IF(AND(K204&lt; J204, L204&lt; K204, M204&lt; L204, N204&lt; M204), "neg_trend", "N/A"))</f>
        <v/>
      </c>
      <c r="J204">
        <f>IFERROR(IF(TRIM(C204)="-", "N/A", IF(RIGHT(C204,1)=")",IF(RIGHT(C204,2)="T)",-1000000000000*VALUE(MID(C204,2,LEN(C204)-3)),IF(RIGHT(C204,2)="M)",-1000000*VALUE(MID(C204,2,LEN(C204)-3)),IF(RIGHT(C204,2)="B)",-1000000000*VALUE(MID(C204,2,LEN(C204)-3)),IF(RIGHT(C204,2)="k)",-1000*VALUE(MID(C204,2,LEN(C204)-3)),VALUE(SUBSTITUTE(C204,",","")))))),IF(RIGHT(C204,1)="T",1000000000000*VALUE(LEFT(C204,LEN(C204)-1)),IF(RIGHT(C204,1)="M",1000000*VALUE(LEFT(C204,LEN(C204)-1)),IF(RIGHT(C204,1)="B",1000000000*VALUE(LEFT(C204,LEN(C204)-1)),IF(RIGHT(C204,1)="%",0.01*VALUE(LEFT(C204,LEN(C204)-1)),IF(RIGHT(C204,1)="k",1000*VALUE(LEFT(C204,LEN(C204)-1)),VALUE(SUBSTITUTE(C204,",",""))))))))),"N/A")</f>
        <v/>
      </c>
      <c r="K204">
        <f>IFERROR(IF(TRIM(D204)="-", "N/A", IF(RIGHT(D204,1)=")",IF(RIGHT(D204,2)="T)",-1000000000000*VALUE(MID(D204,2,LEN(D204)-3)),IF(RIGHT(D204,2)="M)",-1000000*VALUE(MID(D204,2,LEN(D204)-3)),IF(RIGHT(D204,2)="B)",-1000000000*VALUE(MID(D204,2,LEN(D204)-3)),IF(RIGHT(D204,2)="k)",-1000*VALUE(MID(D204,2,LEN(D204)-3)),VALUE(SUBSTITUTE(D204,",","")))))),IF(RIGHT(D204,1)="T",1000000000000*VALUE(LEFT(D204,LEN(D204)-1)),IF(RIGHT(D204,1)="M",1000000*VALUE(LEFT(D204,LEN(D204)-1)),IF(RIGHT(D204,1)="B",1000000000*VALUE(LEFT(D204,LEN(D204)-1)),IF(RIGHT(D204,1)="%",0.01*VALUE(LEFT(D204,LEN(D204)-1)),IF(RIGHT(D204,1)="k",1000*VALUE(LEFT(D204,LEN(D204)-1)),VALUE(SUBSTITUTE(D204,",",""))))))))),"N/A")</f>
        <v/>
      </c>
      <c r="L204">
        <f>IFERROR(IF(TRIM(E204)="-", "N/A", IF(RIGHT(E204,1)=")",IF(RIGHT(E204,2)="T)",-1000000000000*VALUE(MID(E204,2,LEN(E204)-3)),IF(RIGHT(E204,2)="M)",-1000000*VALUE(MID(E204,2,LEN(E204)-3)),IF(RIGHT(E204,2)="B)",-1000000000*VALUE(MID(E204,2,LEN(E204)-3)),IF(RIGHT(E204,2)="k)",-1000*VALUE(MID(E204,2,LEN(E204)-3)),VALUE(SUBSTITUTE(E204,",","")))))),IF(RIGHT(E204,1)="T",1000000000000*VALUE(LEFT(E204,LEN(E204)-1)),IF(RIGHT(E204,1)="M",1000000*VALUE(LEFT(E204,LEN(E204)-1)),IF(RIGHT(E204,1)="B",1000000000*VALUE(LEFT(E204,LEN(E204)-1)),IF(RIGHT(E204,1)="%",0.01*VALUE(LEFT(E204,LEN(E204)-1)),IF(RIGHT(E204,1)="k",1000*VALUE(LEFT(E204,LEN(E204)-1)),VALUE(SUBSTITUTE(E204,",",""))))))))),"N/A")</f>
        <v/>
      </c>
      <c r="M204">
        <f>IFERROR(IF(TRIM(F204)="-", "N/A", IF(RIGHT(F204,1)=")",IF(RIGHT(F204,2)="T)",-1000000000000*VALUE(MID(F204,2,LEN(F204)-3)),IF(RIGHT(F204,2)="M)",-1000000*VALUE(MID(F204,2,LEN(F204)-3)),IF(RIGHT(F204,2)="B)",-1000000000*VALUE(MID(F204,2,LEN(F204)-3)),IF(RIGHT(F204,2)="k)",-1000*VALUE(MID(F204,2,LEN(F204)-3)),VALUE(SUBSTITUTE(F204,",","")))))),IF(RIGHT(F204,1)="T",1000000000000*VALUE(LEFT(F204,LEN(F204)-1)),IF(RIGHT(F204,1)="M",1000000*VALUE(LEFT(F204,LEN(F204)-1)),IF(RIGHT(F204,1)="B",1000000000*VALUE(LEFT(F204,LEN(F204)-1)),IF(RIGHT(F204,1)="%",0.01*VALUE(LEFT(F204,LEN(F204)-1)),IF(RIGHT(F204,1)="k",1000*VALUE(LEFT(F204,LEN(F204)-1)),VALUE(SUBSTITUTE(F204,",",""))))))))),"N/A")</f>
        <v/>
      </c>
      <c r="N204">
        <f>IFERROR(IF(TRIM(G204)="-", "N/A", IF(RIGHT(G204,1)=")",IF(RIGHT(G204,2)="T)",-1000000000000*VALUE(MID(G204,2,LEN(G204)-3)),IF(RIGHT(G204,2)="M)",-1000000*VALUE(MID(G204,2,LEN(G204)-3)),IF(RIGHT(G204,2)="B)",-1000000000*VALUE(MID(G204,2,LEN(G204)-3)),IF(RIGHT(G204,2)="k)",-1000*VALUE(MID(G204,2,LEN(G204)-3)),VALUE(SUBSTITUTE(G204,",","")))))),IF(RIGHT(G204,1)="T",1000000000000*VALUE(LEFT(G204,LEN(G204)-1)),IF(RIGHT(G204,1)="M",1000000*VALUE(LEFT(G204,LEN(G204)-1)),IF(RIGHT(G204,1)="B",1000000000*VALUE(LEFT(G204,LEN(G204)-1)),IF(RIGHT(G204,1)="%",0.01*VALUE(LEFT(G204,LEN(G204)-1)),IF(RIGHT(G204,1)="k",1000*VALUE(LEFT(G204,LEN(G204)-1)),VALUE(SUBSTITUTE(G204,",",""))))))))),"N/A")</f>
        <v/>
      </c>
      <c r="P204">
        <f>MAX(J204:N204)</f>
        <v/>
      </c>
      <c r="Q204">
        <f>IFERROR(J144+MATCH(P204,J204:N204,0)-1,"")</f>
        <v/>
      </c>
      <c r="R204">
        <f>IF(Q204="","",MIN(J204:N204))</f>
        <v/>
      </c>
      <c r="S204">
        <f>IFERROR(J144+MATCH(R204,J204:N204,0)-1,"")</f>
        <v/>
      </c>
      <c r="T204">
        <f>IFERROR(AVERAGE(J204:N204),"")</f>
        <v/>
      </c>
      <c r="U204">
        <f>IFERROR(STDEV(J204:N204),"")</f>
        <v/>
      </c>
      <c r="V204">
        <f>IFERROR(IF(C204="-","",IF(ISBLANK(B204),"",IF(OR(ISNUMBER(FIND("Growth",B204)),ISNUMBER(FIND("Margin",B204))),"",(J204-T204)/U204))),"")</f>
        <v/>
      </c>
      <c r="W204">
        <f>IFERROR(IF(OR(D204="-",ISBLANK(D204)),"",(K204-T204)/U204),"")</f>
        <v/>
      </c>
      <c r="X204">
        <f>IFERROR(IF(OR(E204="-",ISBLANK(E204)),"",(L204-T204)/U204),"")</f>
        <v/>
      </c>
      <c r="Y204">
        <f>IFERROR(IF(OR(F204="-",ISBLANK(F204)),"",(M204-T204)/U204),"")</f>
        <v/>
      </c>
      <c r="Z204">
        <f>IFERROR(IF(OR(G204="-",ISBLANK(G204)),"",(N204-T204)/U204),"")</f>
        <v/>
      </c>
      <c r="AA204">
        <f>IF(MAX(MAX(V204:Z204),ABS(MIN(V204:Z204)))=ABS(MIN(V204:Z204)),MIN(V204:Z204),MAX(V204:Z204))</f>
        <v/>
      </c>
      <c r="AB204">
        <f>IFERROR(V144+MATCH(AA204,V204:Z204,0)-1,"")</f>
        <v/>
      </c>
      <c r="AC204">
        <f>IF(AB204&lt;&gt;"",IF(S204=AB204,"Low",IF(AB204=Q204,"High","")),"")</f>
        <v/>
      </c>
      <c r="AE204">
        <f>IF(ISNUMBER(MATCH("N/A",J204:N204,0)),"",IFERROR((5 * SUMPRODUCT(J144:N144,J204:N204) - PRODUCT(SUM(J144:N144),SUM(J204:N204))) / ((5 * SUM((J144^2)+(K144^2)+(L144^2)+(M144^2)+(N144^2))) - SUM(J144:N144)^2),""))</f>
        <v/>
      </c>
      <c r="AF204">
        <f>IFERROR(CORREL(J144:N144,J204:N204),"")</f>
        <v/>
      </c>
      <c r="AZ204">
        <f>IF(Q204=S204,0,1)</f>
        <v/>
      </c>
      <c r="BA204">
        <f>IF(AZ204=1,IF(Q204="","",IF(Q204=N144,"Yes","No")),"")</f>
        <v/>
      </c>
      <c r="BB204">
        <f>IF(BA204="Yes",P204,"")</f>
        <v/>
      </c>
      <c r="BC204">
        <f>IF(AZ204=1,IF(S204="","",IF(S204=N144,"Yes","No")),"")</f>
        <v/>
      </c>
      <c r="BD204">
        <f>IF(BC204="Yes",R204,"")</f>
        <v/>
      </c>
      <c r="BE204">
        <f>IFERROR(IF(SIGN(AE204)=1,"Increasing",IF(SIGN(AE204)=-1,"Decreasing","")),"")</f>
        <v/>
      </c>
      <c r="BF204">
        <f>IF(OR(AND(BE204="Increasing",BA204="Yes"),AND(BE204="Decreasing",BC204="Yes")),"Yes","No")</f>
        <v/>
      </c>
      <c r="BG204">
        <f>IF(I204="pos_trend","Yes","No")</f>
        <v/>
      </c>
      <c r="BH204">
        <f>IF(AF204&lt;&gt;"",IF(ABS(AF204)&gt;0.8,"Yes","No"),"")</f>
        <v/>
      </c>
    </row>
    <row r="205" spans="1:60">
      <c s="1" r="A205" t="n">
        <v>44</v>
      </c>
      <c r="B205" t="s">
        <v>419</v>
      </c>
      <c r="C205" t="s">
        <v>264</v>
      </c>
      <c r="D205" t="s">
        <v>264</v>
      </c>
      <c r="E205" t="s">
        <v>264</v>
      </c>
      <c r="F205" t="s">
        <v>264</v>
      </c>
      <c r="G205" t="s">
        <v>264</v>
      </c>
      <c r="H205" t="s"/>
      <c r="P205">
        <f>MAX(J205:N205)</f>
        <v/>
      </c>
      <c r="Q205">
        <f>IFERROR(J144+MATCH(P205,J205:N205,0)-1,"")</f>
        <v/>
      </c>
      <c r="R205">
        <f>IF(Q205="","",MIN(J205:N205))</f>
        <v/>
      </c>
      <c r="S205">
        <f>IFERROR(J144+MATCH(R205,J205:N205,0)-1,"")</f>
        <v/>
      </c>
      <c r="T205">
        <f>IFERROR(AVERAGE(J205:N205),"")</f>
        <v/>
      </c>
      <c r="U205">
        <f>IFERROR(STDEV(J205:N205),"")</f>
        <v/>
      </c>
      <c r="V205">
        <f>IFERROR(IF(C205="-","",IF(ISBLANK(B205),"",IF(OR(ISNUMBER(FIND("Growth",B205)),ISNUMBER(FIND("Margin",B205))),"",(J205-T205)/U205))),"")</f>
        <v/>
      </c>
      <c r="W205">
        <f>IFERROR(IF(OR(D205="-",ISBLANK(D205)),"",(K205-T205)/U205),"")</f>
        <v/>
      </c>
      <c r="X205">
        <f>IFERROR(IF(OR(E205="-",ISBLANK(E205)),"",(L205-T205)/U205),"")</f>
        <v/>
      </c>
      <c r="Y205">
        <f>IFERROR(IF(OR(F205="-",ISBLANK(F205)),"",(M205-T205)/U205),"")</f>
        <v/>
      </c>
      <c r="Z205">
        <f>IFERROR(IF(OR(G205="-",ISBLANK(G205)),"",(N205-T205)/U205),"")</f>
        <v/>
      </c>
      <c r="AA205">
        <f>IF(MAX(MAX(V205:Z205),ABS(MIN(V205:Z205)))=ABS(MIN(V205:Z205)),MIN(V205:Z205),MAX(V205:Z205))</f>
        <v/>
      </c>
      <c r="AB205">
        <f>IFERROR(V144+MATCH(AA205,V205:Z205,0)-1,"")</f>
        <v/>
      </c>
      <c r="AC205">
        <f>IF(AB205&lt;&gt;"",IF(S205=AB205,"Low",IF(AB205=Q205,"High","")),"")</f>
        <v/>
      </c>
      <c r="AE205">
        <f>IF(ISNUMBER(MATCH("N/A",J205:N205,0)),"",IFERROR((5 * SUMPRODUCT(J144:N144,J205:N205) - PRODUCT(SUM(J144:N144),SUM(J205:N205))) / ((5 * SUM((J144^2)+(K144^2)+(L144^2)+(M144^2)+(N144^2))) - SUM(J144:N144)^2),""))</f>
        <v/>
      </c>
      <c r="AF205">
        <f>IFERROR(CORREL(J144:N144,J205:N205),"")</f>
        <v/>
      </c>
      <c r="AZ205">
        <f>IF(Q205=S205,0,1)</f>
        <v/>
      </c>
      <c r="BA205">
        <f>IF(AZ205=1,IF(Q205="","",IF(Q205=N144,"Yes","No")),"")</f>
        <v/>
      </c>
      <c r="BB205">
        <f>IF(BA205="Yes",P205,"")</f>
        <v/>
      </c>
      <c r="BC205">
        <f>IF(AZ205=1,IF(S205="","",IF(S205=N144,"Yes","No")),"")</f>
        <v/>
      </c>
      <c r="BD205">
        <f>IF(BC205="Yes",R205,"")</f>
        <v/>
      </c>
      <c r="BE205">
        <f>IFERROR(IF(SIGN(AE205)=1,"Increasing",IF(SIGN(AE205)=-1,"Decreasing","")),"")</f>
        <v/>
      </c>
      <c r="BF205">
        <f>IF(OR(AND(BE205="Increasing",BA205="Yes"),AND(BE205="Decreasing",BC205="Yes")),"Yes","No")</f>
        <v/>
      </c>
      <c r="BG205">
        <f>IF(I205="pos_trend","Yes","No")</f>
        <v/>
      </c>
      <c r="BH205">
        <f>IF(AF205&lt;&gt;"",IF(ABS(AF205)&gt;0.8,"Yes","No"),"")</f>
        <v/>
      </c>
    </row>
    <row r="206" spans="1:60">
      <c s="1" r="A206" t="n">
        <v>45</v>
      </c>
      <c r="B206" t="s">
        <v>420</v>
      </c>
      <c r="C206" t="s">
        <v>264</v>
      </c>
      <c r="D206" t="s">
        <v>264</v>
      </c>
      <c r="E206" t="s">
        <v>264</v>
      </c>
      <c r="F206" t="s">
        <v>264</v>
      </c>
      <c r="G206" t="s">
        <v>264</v>
      </c>
      <c r="H206" t="s"/>
      <c r="I206">
        <f>IF(AND(K206&gt; J206, L206&gt; K206, M206&gt; L206, N206&gt; M206), "pos_trend", IF(AND(K206&lt; J206, L206&lt; K206, M206&lt; L206, N206&lt; M206), "neg_trend", "N/A"))</f>
        <v/>
      </c>
      <c r="J206">
        <f>IFERROR(IF(TRIM(C206)="-", "N/A", IF(RIGHT(C206,1)=")",IF(RIGHT(C206,2)="T)",-1000000000000*VALUE(MID(C206,2,LEN(C206)-3)),IF(RIGHT(C206,2)="M)",-1000000*VALUE(MID(C206,2,LEN(C206)-3)),IF(RIGHT(C206,2)="B)",-1000000000*VALUE(MID(C206,2,LEN(C206)-3)),IF(RIGHT(C206,2)="k)",-1000*VALUE(MID(C206,2,LEN(C206)-3)),VALUE(SUBSTITUTE(C206,",","")))))),IF(RIGHT(C206,1)="T",1000000000000*VALUE(LEFT(C206,LEN(C206)-1)),IF(RIGHT(C206,1)="M",1000000*VALUE(LEFT(C206,LEN(C206)-1)),IF(RIGHT(C206,1)="B",1000000000*VALUE(LEFT(C206,LEN(C206)-1)),IF(RIGHT(C206,1)="%",0.01*VALUE(LEFT(C206,LEN(C206)-1)),IF(RIGHT(C206,1)="k",1000*VALUE(LEFT(C206,LEN(C206)-1)),VALUE(SUBSTITUTE(C206,",",""))))))))),"N/A")</f>
        <v/>
      </c>
      <c r="K206">
        <f>IFERROR(IF(TRIM(D206)="-", "N/A", IF(RIGHT(D206,1)=")",IF(RIGHT(D206,2)="T)",-1000000000000*VALUE(MID(D206,2,LEN(D206)-3)),IF(RIGHT(D206,2)="M)",-1000000*VALUE(MID(D206,2,LEN(D206)-3)),IF(RIGHT(D206,2)="B)",-1000000000*VALUE(MID(D206,2,LEN(D206)-3)),IF(RIGHT(D206,2)="k)",-1000*VALUE(MID(D206,2,LEN(D206)-3)),VALUE(SUBSTITUTE(D206,",","")))))),IF(RIGHT(D206,1)="T",1000000000000*VALUE(LEFT(D206,LEN(D206)-1)),IF(RIGHT(D206,1)="M",1000000*VALUE(LEFT(D206,LEN(D206)-1)),IF(RIGHT(D206,1)="B",1000000000*VALUE(LEFT(D206,LEN(D206)-1)),IF(RIGHT(D206,1)="%",0.01*VALUE(LEFT(D206,LEN(D206)-1)),IF(RIGHT(D206,1)="k",1000*VALUE(LEFT(D206,LEN(D206)-1)),VALUE(SUBSTITUTE(D206,",",""))))))))),"N/A")</f>
        <v/>
      </c>
      <c r="L206">
        <f>IFERROR(IF(TRIM(E206)="-", "N/A", IF(RIGHT(E206,1)=")",IF(RIGHT(E206,2)="T)",-1000000000000*VALUE(MID(E206,2,LEN(E206)-3)),IF(RIGHT(E206,2)="M)",-1000000*VALUE(MID(E206,2,LEN(E206)-3)),IF(RIGHT(E206,2)="B)",-1000000000*VALUE(MID(E206,2,LEN(E206)-3)),IF(RIGHT(E206,2)="k)",-1000*VALUE(MID(E206,2,LEN(E206)-3)),VALUE(SUBSTITUTE(E206,",","")))))),IF(RIGHT(E206,1)="T",1000000000000*VALUE(LEFT(E206,LEN(E206)-1)),IF(RIGHT(E206,1)="M",1000000*VALUE(LEFT(E206,LEN(E206)-1)),IF(RIGHT(E206,1)="B",1000000000*VALUE(LEFT(E206,LEN(E206)-1)),IF(RIGHT(E206,1)="%",0.01*VALUE(LEFT(E206,LEN(E206)-1)),IF(RIGHT(E206,1)="k",1000*VALUE(LEFT(E206,LEN(E206)-1)),VALUE(SUBSTITUTE(E206,",",""))))))))),"N/A")</f>
        <v/>
      </c>
      <c r="M206">
        <f>IFERROR(IF(TRIM(F206)="-", "N/A", IF(RIGHT(F206,1)=")",IF(RIGHT(F206,2)="T)",-1000000000000*VALUE(MID(F206,2,LEN(F206)-3)),IF(RIGHT(F206,2)="M)",-1000000*VALUE(MID(F206,2,LEN(F206)-3)),IF(RIGHT(F206,2)="B)",-1000000000*VALUE(MID(F206,2,LEN(F206)-3)),IF(RIGHT(F206,2)="k)",-1000*VALUE(MID(F206,2,LEN(F206)-3)),VALUE(SUBSTITUTE(F206,",","")))))),IF(RIGHT(F206,1)="T",1000000000000*VALUE(LEFT(F206,LEN(F206)-1)),IF(RIGHT(F206,1)="M",1000000*VALUE(LEFT(F206,LEN(F206)-1)),IF(RIGHT(F206,1)="B",1000000000*VALUE(LEFT(F206,LEN(F206)-1)),IF(RIGHT(F206,1)="%",0.01*VALUE(LEFT(F206,LEN(F206)-1)),IF(RIGHT(F206,1)="k",1000*VALUE(LEFT(F206,LEN(F206)-1)),VALUE(SUBSTITUTE(F206,",",""))))))))),"N/A")</f>
        <v/>
      </c>
      <c r="N206">
        <f>IFERROR(IF(TRIM(G206)="-", "N/A", IF(RIGHT(G206,1)=")",IF(RIGHT(G206,2)="T)",-1000000000000*VALUE(MID(G206,2,LEN(G206)-3)),IF(RIGHT(G206,2)="M)",-1000000*VALUE(MID(G206,2,LEN(G206)-3)),IF(RIGHT(G206,2)="B)",-1000000000*VALUE(MID(G206,2,LEN(G206)-3)),IF(RIGHT(G206,2)="k)",-1000*VALUE(MID(G206,2,LEN(G206)-3)),VALUE(SUBSTITUTE(G206,",","")))))),IF(RIGHT(G206,1)="T",1000000000000*VALUE(LEFT(G206,LEN(G206)-1)),IF(RIGHT(G206,1)="M",1000000*VALUE(LEFT(G206,LEN(G206)-1)),IF(RIGHT(G206,1)="B",1000000000*VALUE(LEFT(G206,LEN(G206)-1)),IF(RIGHT(G206,1)="%",0.01*VALUE(LEFT(G206,LEN(G206)-1)),IF(RIGHT(G206,1)="k",1000*VALUE(LEFT(G206,LEN(G206)-1)),VALUE(SUBSTITUTE(G206,",",""))))))))),"N/A")</f>
        <v/>
      </c>
      <c r="P206">
        <f>MAX(J206:N206)</f>
        <v/>
      </c>
      <c r="Q206">
        <f>IFERROR(J144+MATCH(P206,J206:N206,0)-1,"")</f>
        <v/>
      </c>
      <c r="R206">
        <f>IF(Q206="","",MIN(J206:N206))</f>
        <v/>
      </c>
      <c r="S206">
        <f>IFERROR(J144+MATCH(R206,J206:N206,0)-1,"")</f>
        <v/>
      </c>
      <c r="T206">
        <f>IFERROR(AVERAGE(J206:N206),"")</f>
        <v/>
      </c>
      <c r="U206">
        <f>IFERROR(STDEV(J206:N206),"")</f>
        <v/>
      </c>
      <c r="V206">
        <f>IFERROR(IF(C206="-","",IF(ISBLANK(B206),"",IF(OR(ISNUMBER(FIND("Growth",B206)),ISNUMBER(FIND("Margin",B206))),"",(J206-T206)/U206))),"")</f>
        <v/>
      </c>
      <c r="W206">
        <f>IFERROR(IF(OR(D206="-",ISBLANK(D206)),"",(K206-T206)/U206),"")</f>
        <v/>
      </c>
      <c r="X206">
        <f>IFERROR(IF(OR(E206="-",ISBLANK(E206)),"",(L206-T206)/U206),"")</f>
        <v/>
      </c>
      <c r="Y206">
        <f>IFERROR(IF(OR(F206="-",ISBLANK(F206)),"",(M206-T206)/U206),"")</f>
        <v/>
      </c>
      <c r="Z206">
        <f>IFERROR(IF(OR(G206="-",ISBLANK(G206)),"",(N206-T206)/U206),"")</f>
        <v/>
      </c>
      <c r="AA206">
        <f>IF(MAX(MAX(V206:Z206),ABS(MIN(V206:Z206)))=ABS(MIN(V206:Z206)),MIN(V206:Z206),MAX(V206:Z206))</f>
        <v/>
      </c>
      <c r="AB206">
        <f>IFERROR(V144+MATCH(AA206,V206:Z206,0)-1,"")</f>
        <v/>
      </c>
      <c r="AC206">
        <f>IF(AB206&lt;&gt;"",IF(S206=AB206,"Low",IF(AB206=Q206,"High","")),"")</f>
        <v/>
      </c>
      <c r="AE206">
        <f>IF(ISNUMBER(MATCH("N/A",J206:N206,0)),"",IFERROR((5 * SUMPRODUCT(J144:N144,J206:N206) - PRODUCT(SUM(J144:N144),SUM(J206:N206))) / ((5 * SUM((J144^2)+(K144^2)+(L144^2)+(M144^2)+(N144^2))) - SUM(J144:N144)^2),""))</f>
        <v/>
      </c>
      <c r="AF206">
        <f>IFERROR(CORREL(J144:N144,J206:N206),"")</f>
        <v/>
      </c>
      <c r="AZ206">
        <f>IF(Q206=S206,0,1)</f>
        <v/>
      </c>
      <c r="BA206">
        <f>IF(AZ206=1,IF(Q206="","",IF(Q206=N144,"Yes","No")),"")</f>
        <v/>
      </c>
      <c r="BB206">
        <f>IF(BA206="Yes",P206,"")</f>
        <v/>
      </c>
      <c r="BC206">
        <f>IF(AZ206=1,IF(S206="","",IF(S206=N144,"Yes","No")),"")</f>
        <v/>
      </c>
      <c r="BD206">
        <f>IF(BC206="Yes",R206,"")</f>
        <v/>
      </c>
      <c r="BE206">
        <f>IFERROR(IF(SIGN(AE206)=1,"Increasing",IF(SIGN(AE206)=-1,"Decreasing","")),"")</f>
        <v/>
      </c>
      <c r="BF206">
        <f>IF(OR(AND(BE206="Increasing",BA206="Yes"),AND(BE206="Decreasing",BC206="Yes")),"Yes","No")</f>
        <v/>
      </c>
      <c r="BG206">
        <f>IF(I206="pos_trend","Yes","No")</f>
        <v/>
      </c>
      <c r="BH206">
        <f>IF(AF206&lt;&gt;"",IF(ABS(AF206)&gt;0.8,"Yes","No"),"")</f>
        <v/>
      </c>
    </row>
    <row r="207" spans="1:60">
      <c s="1" r="A207" t="n">
        <v>46</v>
      </c>
      <c r="B207" t="s">
        <v>421</v>
      </c>
      <c r="C207" t="s">
        <v>3439</v>
      </c>
      <c r="D207" t="s">
        <v>2670</v>
      </c>
      <c r="E207" t="s">
        <v>3440</v>
      </c>
      <c r="F207" t="s">
        <v>3441</v>
      </c>
      <c r="G207" t="s">
        <v>3333</v>
      </c>
      <c r="H207" t="s"/>
      <c r="I207">
        <f>IF(AND(K207&gt; J207, L207&gt; K207, M207&gt; L207, N207&gt; M207), "pos_trend", IF(AND(K207&lt; J207, L207&lt; K207, M207&lt; L207, N207&lt; M207), "neg_trend", "N/A"))</f>
        <v/>
      </c>
      <c r="J207">
        <f>IFERROR(IF(TRIM(C207)="-", "N/A", IF(RIGHT(C207,1)=")",IF(RIGHT(C207,2)="T)",-1000000000000*VALUE(MID(C207,2,LEN(C207)-3)),IF(RIGHT(C207,2)="M)",-1000000*VALUE(MID(C207,2,LEN(C207)-3)),IF(RIGHT(C207,2)="B)",-1000000000*VALUE(MID(C207,2,LEN(C207)-3)),IF(RIGHT(C207,2)="k)",-1000*VALUE(MID(C207,2,LEN(C207)-3)),VALUE(SUBSTITUTE(C207,",","")))))),IF(RIGHT(C207,1)="T",1000000000000*VALUE(LEFT(C207,LEN(C207)-1)),IF(RIGHT(C207,1)="M",1000000*VALUE(LEFT(C207,LEN(C207)-1)),IF(RIGHT(C207,1)="B",1000000000*VALUE(LEFT(C207,LEN(C207)-1)),IF(RIGHT(C207,1)="%",0.01*VALUE(LEFT(C207,LEN(C207)-1)),IF(RIGHT(C207,1)="k",1000*VALUE(LEFT(C207,LEN(C207)-1)),VALUE(SUBSTITUTE(C207,",",""))))))))),"N/A")</f>
        <v/>
      </c>
      <c r="K207">
        <f>IFERROR(IF(TRIM(D207)="-", "N/A", IF(RIGHT(D207,1)=")",IF(RIGHT(D207,2)="T)",-1000000000000*VALUE(MID(D207,2,LEN(D207)-3)),IF(RIGHT(D207,2)="M)",-1000000*VALUE(MID(D207,2,LEN(D207)-3)),IF(RIGHT(D207,2)="B)",-1000000000*VALUE(MID(D207,2,LEN(D207)-3)),IF(RIGHT(D207,2)="k)",-1000*VALUE(MID(D207,2,LEN(D207)-3)),VALUE(SUBSTITUTE(D207,",","")))))),IF(RIGHT(D207,1)="T",1000000000000*VALUE(LEFT(D207,LEN(D207)-1)),IF(RIGHT(D207,1)="M",1000000*VALUE(LEFT(D207,LEN(D207)-1)),IF(RIGHT(D207,1)="B",1000000000*VALUE(LEFT(D207,LEN(D207)-1)),IF(RIGHT(D207,1)="%",0.01*VALUE(LEFT(D207,LEN(D207)-1)),IF(RIGHT(D207,1)="k",1000*VALUE(LEFT(D207,LEN(D207)-1)),VALUE(SUBSTITUTE(D207,",",""))))))))),"N/A")</f>
        <v/>
      </c>
      <c r="L207">
        <f>IFERROR(IF(TRIM(E207)="-", "N/A", IF(RIGHT(E207,1)=")",IF(RIGHT(E207,2)="T)",-1000000000000*VALUE(MID(E207,2,LEN(E207)-3)),IF(RIGHT(E207,2)="M)",-1000000*VALUE(MID(E207,2,LEN(E207)-3)),IF(RIGHT(E207,2)="B)",-1000000000*VALUE(MID(E207,2,LEN(E207)-3)),IF(RIGHT(E207,2)="k)",-1000*VALUE(MID(E207,2,LEN(E207)-3)),VALUE(SUBSTITUTE(E207,",","")))))),IF(RIGHT(E207,1)="T",1000000000000*VALUE(LEFT(E207,LEN(E207)-1)),IF(RIGHT(E207,1)="M",1000000*VALUE(LEFT(E207,LEN(E207)-1)),IF(RIGHT(E207,1)="B",1000000000*VALUE(LEFT(E207,LEN(E207)-1)),IF(RIGHT(E207,1)="%",0.01*VALUE(LEFT(E207,LEN(E207)-1)),IF(RIGHT(E207,1)="k",1000*VALUE(LEFT(E207,LEN(E207)-1)),VALUE(SUBSTITUTE(E207,",",""))))))))),"N/A")</f>
        <v/>
      </c>
      <c r="M207">
        <f>IFERROR(IF(TRIM(F207)="-", "N/A", IF(RIGHT(F207,1)=")",IF(RIGHT(F207,2)="T)",-1000000000000*VALUE(MID(F207,2,LEN(F207)-3)),IF(RIGHT(F207,2)="M)",-1000000*VALUE(MID(F207,2,LEN(F207)-3)),IF(RIGHT(F207,2)="B)",-1000000000*VALUE(MID(F207,2,LEN(F207)-3)),IF(RIGHT(F207,2)="k)",-1000*VALUE(MID(F207,2,LEN(F207)-3)),VALUE(SUBSTITUTE(F207,",","")))))),IF(RIGHT(F207,1)="T",1000000000000*VALUE(LEFT(F207,LEN(F207)-1)),IF(RIGHT(F207,1)="M",1000000*VALUE(LEFT(F207,LEN(F207)-1)),IF(RIGHT(F207,1)="B",1000000000*VALUE(LEFT(F207,LEN(F207)-1)),IF(RIGHT(F207,1)="%",0.01*VALUE(LEFT(F207,LEN(F207)-1)),IF(RIGHT(F207,1)="k",1000*VALUE(LEFT(F207,LEN(F207)-1)),VALUE(SUBSTITUTE(F207,",",""))))))))),"N/A")</f>
        <v/>
      </c>
      <c r="N207">
        <f>IFERROR(IF(TRIM(G207)="-", "N/A", IF(RIGHT(G207,1)=")",IF(RIGHT(G207,2)="T)",-1000000000000*VALUE(MID(G207,2,LEN(G207)-3)),IF(RIGHT(G207,2)="M)",-1000000*VALUE(MID(G207,2,LEN(G207)-3)),IF(RIGHT(G207,2)="B)",-1000000000*VALUE(MID(G207,2,LEN(G207)-3)),IF(RIGHT(G207,2)="k)",-1000*VALUE(MID(G207,2,LEN(G207)-3)),VALUE(SUBSTITUTE(G207,",","")))))),IF(RIGHT(G207,1)="T",1000000000000*VALUE(LEFT(G207,LEN(G207)-1)),IF(RIGHT(G207,1)="M",1000000*VALUE(LEFT(G207,LEN(G207)-1)),IF(RIGHT(G207,1)="B",1000000000*VALUE(LEFT(G207,LEN(G207)-1)),IF(RIGHT(G207,1)="%",0.01*VALUE(LEFT(G207,LEN(G207)-1)),IF(RIGHT(G207,1)="k",1000*VALUE(LEFT(G207,LEN(G207)-1)),VALUE(SUBSTITUTE(G207,",",""))))))))),"N/A")</f>
        <v/>
      </c>
      <c r="P207">
        <f>MAX(J207:N207)</f>
        <v/>
      </c>
      <c r="Q207">
        <f>IFERROR(J144+MATCH(P207,J207:N207,0)-1,"")</f>
        <v/>
      </c>
      <c r="R207">
        <f>IF(Q207="","",MIN(J207:N207))</f>
        <v/>
      </c>
      <c r="S207">
        <f>IFERROR(J144+MATCH(R207,J207:N207,0)-1,"")</f>
        <v/>
      </c>
      <c r="T207">
        <f>IFERROR(AVERAGE(J207:N207),"")</f>
        <v/>
      </c>
      <c r="U207">
        <f>IFERROR(STDEV(J207:N207),"")</f>
        <v/>
      </c>
      <c r="V207">
        <f>IFERROR(IF(C207="-","",IF(ISBLANK(B207),"",IF(OR(ISNUMBER(FIND("Growth",B207)),ISNUMBER(FIND("Margin",B207))),"",(J207-T207)/U207))),"")</f>
        <v/>
      </c>
      <c r="W207">
        <f>IFERROR(IF(OR(D207="-",ISBLANK(D207)),"",(K207-T207)/U207),"")</f>
        <v/>
      </c>
      <c r="X207">
        <f>IFERROR(IF(OR(E207="-",ISBLANK(E207)),"",(L207-T207)/U207),"")</f>
        <v/>
      </c>
      <c r="Y207">
        <f>IFERROR(IF(OR(F207="-",ISBLANK(F207)),"",(M207-T207)/U207),"")</f>
        <v/>
      </c>
      <c r="Z207">
        <f>IFERROR(IF(OR(G207="-",ISBLANK(G207)),"",(N207-T207)/U207),"")</f>
        <v/>
      </c>
      <c r="AA207">
        <f>IF(MAX(MAX(V207:Z207),ABS(MIN(V207:Z207)))=ABS(MIN(V207:Z207)),MIN(V207:Z207),MAX(V207:Z207))</f>
        <v/>
      </c>
      <c r="AB207">
        <f>IFERROR(V144+MATCH(AA207,V207:Z207,0)-1,"")</f>
        <v/>
      </c>
      <c r="AC207">
        <f>IF(AB207&lt;&gt;"",IF(S207=AB207,"Low",IF(AB207=Q207,"High","")),"")</f>
        <v/>
      </c>
      <c r="AE207">
        <f>IF(ISNUMBER(MATCH("N/A",J207:N207,0)),"",IFERROR((5 * SUMPRODUCT(J144:N144,J207:N207) - PRODUCT(SUM(J144:N144),SUM(J207:N207))) / ((5 * SUM((J144^2)+(K144^2)+(L144^2)+(M144^2)+(N144^2))) - SUM(J144:N144)^2),""))</f>
        <v/>
      </c>
      <c r="AF207">
        <f>IFERROR(CORREL(J144:N144,J207:N207),"")</f>
        <v/>
      </c>
      <c r="AZ207">
        <f>IF(Q207=S207,0,1)</f>
        <v/>
      </c>
      <c r="BA207">
        <f>IF(AZ207=1,IF(Q207="","",IF(Q207=N144,"Yes","No")),"")</f>
        <v/>
      </c>
      <c r="BB207">
        <f>IF(BA207="Yes",P207,"")</f>
        <v/>
      </c>
      <c r="BC207">
        <f>IF(AZ207=1,IF(S207="","",IF(S207=N144,"Yes","No")),"")</f>
        <v/>
      </c>
      <c r="BD207">
        <f>IF(BC207="Yes",R207,"")</f>
        <v/>
      </c>
      <c r="BE207">
        <f>IFERROR(IF(SIGN(AE207)=1,"Increasing",IF(SIGN(AE207)=-1,"Decreasing","")),"")</f>
        <v/>
      </c>
      <c r="BF207">
        <f>IF(OR(AND(BE207="Increasing",BA207="Yes"),AND(BE207="Decreasing",BC207="Yes")),"Yes","No")</f>
        <v/>
      </c>
      <c r="BG207">
        <f>IF(I207="pos_trend","Yes","No")</f>
        <v/>
      </c>
      <c r="BH207">
        <f>IF(AF207&lt;&gt;"",IF(ABS(AF207)&gt;0.8,"Yes","No"),"")</f>
        <v/>
      </c>
    </row>
    <row r="208" spans="1:60">
      <c s="1" r="A208" t="n">
        <v>47</v>
      </c>
      <c r="B208" t="s">
        <v>422</v>
      </c>
      <c r="C208" t="s">
        <v>878</v>
      </c>
      <c r="D208" t="s">
        <v>3442</v>
      </c>
      <c r="E208" t="s">
        <v>3443</v>
      </c>
      <c r="F208" t="s">
        <v>3444</v>
      </c>
      <c r="G208" t="s">
        <v>3445</v>
      </c>
      <c r="H208" t="s"/>
      <c r="I208">
        <f>IF(AND(K208&gt; J208, L208&gt; K208, M208&gt; L208, N208&gt; M208), "pos_trend", IF(AND(K208&lt; J208, L208&lt; K208, M208&lt; L208, N208&lt; M208), "neg_trend", "N/A"))</f>
        <v/>
      </c>
      <c r="J208">
        <f>IFERROR(IF(TRIM(C208)="-", "N/A", IF(RIGHT(C208,1)=")",IF(RIGHT(C208,2)="T)",-1000000000000*VALUE(MID(C208,2,LEN(C208)-3)),IF(RIGHT(C208,2)="M)",-1000000*VALUE(MID(C208,2,LEN(C208)-3)),IF(RIGHT(C208,2)="B)",-1000000000*VALUE(MID(C208,2,LEN(C208)-3)),IF(RIGHT(C208,2)="k)",-1000*VALUE(MID(C208,2,LEN(C208)-3)),VALUE(SUBSTITUTE(C208,",","")))))),IF(RIGHT(C208,1)="T",1000000000000*VALUE(LEFT(C208,LEN(C208)-1)),IF(RIGHT(C208,1)="M",1000000*VALUE(LEFT(C208,LEN(C208)-1)),IF(RIGHT(C208,1)="B",1000000000*VALUE(LEFT(C208,LEN(C208)-1)),IF(RIGHT(C208,1)="%",0.01*VALUE(LEFT(C208,LEN(C208)-1)),IF(RIGHT(C208,1)="k",1000*VALUE(LEFT(C208,LEN(C208)-1)),VALUE(SUBSTITUTE(C208,",",""))))))))),"N/A")</f>
        <v/>
      </c>
      <c r="K208">
        <f>IFERROR(IF(TRIM(D208)="-", "N/A", IF(RIGHT(D208,1)=")",IF(RIGHT(D208,2)="T)",-1000000000000*VALUE(MID(D208,2,LEN(D208)-3)),IF(RIGHT(D208,2)="M)",-1000000*VALUE(MID(D208,2,LEN(D208)-3)),IF(RIGHT(D208,2)="B)",-1000000000*VALUE(MID(D208,2,LEN(D208)-3)),IF(RIGHT(D208,2)="k)",-1000*VALUE(MID(D208,2,LEN(D208)-3)),VALUE(SUBSTITUTE(D208,",","")))))),IF(RIGHT(D208,1)="T",1000000000000*VALUE(LEFT(D208,LEN(D208)-1)),IF(RIGHT(D208,1)="M",1000000*VALUE(LEFT(D208,LEN(D208)-1)),IF(RIGHT(D208,1)="B",1000000000*VALUE(LEFT(D208,LEN(D208)-1)),IF(RIGHT(D208,1)="%",0.01*VALUE(LEFT(D208,LEN(D208)-1)),IF(RIGHT(D208,1)="k",1000*VALUE(LEFT(D208,LEN(D208)-1)),VALUE(SUBSTITUTE(D208,",",""))))))))),"N/A")</f>
        <v/>
      </c>
      <c r="L208">
        <f>IFERROR(IF(TRIM(E208)="-", "N/A", IF(RIGHT(E208,1)=")",IF(RIGHT(E208,2)="T)",-1000000000000*VALUE(MID(E208,2,LEN(E208)-3)),IF(RIGHT(E208,2)="M)",-1000000*VALUE(MID(E208,2,LEN(E208)-3)),IF(RIGHT(E208,2)="B)",-1000000000*VALUE(MID(E208,2,LEN(E208)-3)),IF(RIGHT(E208,2)="k)",-1000*VALUE(MID(E208,2,LEN(E208)-3)),VALUE(SUBSTITUTE(E208,",","")))))),IF(RIGHT(E208,1)="T",1000000000000*VALUE(LEFT(E208,LEN(E208)-1)),IF(RIGHT(E208,1)="M",1000000*VALUE(LEFT(E208,LEN(E208)-1)),IF(RIGHT(E208,1)="B",1000000000*VALUE(LEFT(E208,LEN(E208)-1)),IF(RIGHT(E208,1)="%",0.01*VALUE(LEFT(E208,LEN(E208)-1)),IF(RIGHT(E208,1)="k",1000*VALUE(LEFT(E208,LEN(E208)-1)),VALUE(SUBSTITUTE(E208,",",""))))))))),"N/A")</f>
        <v/>
      </c>
      <c r="M208">
        <f>IFERROR(IF(TRIM(F208)="-", "N/A", IF(RIGHT(F208,1)=")",IF(RIGHT(F208,2)="T)",-1000000000000*VALUE(MID(F208,2,LEN(F208)-3)),IF(RIGHT(F208,2)="M)",-1000000*VALUE(MID(F208,2,LEN(F208)-3)),IF(RIGHT(F208,2)="B)",-1000000000*VALUE(MID(F208,2,LEN(F208)-3)),IF(RIGHT(F208,2)="k)",-1000*VALUE(MID(F208,2,LEN(F208)-3)),VALUE(SUBSTITUTE(F208,",","")))))),IF(RIGHT(F208,1)="T",1000000000000*VALUE(LEFT(F208,LEN(F208)-1)),IF(RIGHT(F208,1)="M",1000000*VALUE(LEFT(F208,LEN(F208)-1)),IF(RIGHT(F208,1)="B",1000000000*VALUE(LEFT(F208,LEN(F208)-1)),IF(RIGHT(F208,1)="%",0.01*VALUE(LEFT(F208,LEN(F208)-1)),IF(RIGHT(F208,1)="k",1000*VALUE(LEFT(F208,LEN(F208)-1)),VALUE(SUBSTITUTE(F208,",",""))))))))),"N/A")</f>
        <v/>
      </c>
      <c r="N208">
        <f>IFERROR(IF(TRIM(G208)="-", "N/A", IF(RIGHT(G208,1)=")",IF(RIGHT(G208,2)="T)",-1000000000000*VALUE(MID(G208,2,LEN(G208)-3)),IF(RIGHT(G208,2)="M)",-1000000*VALUE(MID(G208,2,LEN(G208)-3)),IF(RIGHT(G208,2)="B)",-1000000000*VALUE(MID(G208,2,LEN(G208)-3)),IF(RIGHT(G208,2)="k)",-1000*VALUE(MID(G208,2,LEN(G208)-3)),VALUE(SUBSTITUTE(G208,",","")))))),IF(RIGHT(G208,1)="T",1000000000000*VALUE(LEFT(G208,LEN(G208)-1)),IF(RIGHT(G208,1)="M",1000000*VALUE(LEFT(G208,LEN(G208)-1)),IF(RIGHT(G208,1)="B",1000000000*VALUE(LEFT(G208,LEN(G208)-1)),IF(RIGHT(G208,1)="%",0.01*VALUE(LEFT(G208,LEN(G208)-1)),IF(RIGHT(G208,1)="k",1000*VALUE(LEFT(G208,LEN(G208)-1)),VALUE(SUBSTITUTE(G208,",",""))))))))),"N/A")</f>
        <v/>
      </c>
      <c r="P208">
        <f>MAX(J208:N208)</f>
        <v/>
      </c>
      <c r="Q208">
        <f>IFERROR(J144+MATCH(P208,J208:N208,0)-1,"")</f>
        <v/>
      </c>
      <c r="R208">
        <f>IF(Q208="","",MIN(J208:N208))</f>
        <v/>
      </c>
      <c r="S208">
        <f>IFERROR(J144+MATCH(R208,J208:N208,0)-1,"")</f>
        <v/>
      </c>
      <c r="T208">
        <f>IFERROR(AVERAGE(J208:N208),"")</f>
        <v/>
      </c>
      <c r="U208">
        <f>IFERROR(STDEV(J208:N208),"")</f>
        <v/>
      </c>
      <c r="V208">
        <f>IFERROR(IF(C208="-","",IF(ISBLANK(B208),"",IF(OR(ISNUMBER(FIND("Growth",B208)),ISNUMBER(FIND("Margin",B208))),"",(J208-T208)/U208))),"")</f>
        <v/>
      </c>
      <c r="W208">
        <f>IFERROR(IF(OR(D208="-",ISBLANK(D208)),"",(K208-T208)/U208),"")</f>
        <v/>
      </c>
      <c r="X208">
        <f>IFERROR(IF(OR(E208="-",ISBLANK(E208)),"",(L208-T208)/U208),"")</f>
        <v/>
      </c>
      <c r="Y208">
        <f>IFERROR(IF(OR(F208="-",ISBLANK(F208)),"",(M208-T208)/U208),"")</f>
        <v/>
      </c>
      <c r="Z208">
        <f>IFERROR(IF(OR(G208="-",ISBLANK(G208)),"",(N208-T208)/U208),"")</f>
        <v/>
      </c>
      <c r="AA208">
        <f>IF(MAX(MAX(V208:Z208),ABS(MIN(V208:Z208)))=ABS(MIN(V208:Z208)),MIN(V208:Z208),MAX(V208:Z208))</f>
        <v/>
      </c>
      <c r="AB208">
        <f>IFERROR(V144+MATCH(AA208,V208:Z208,0)-1,"")</f>
        <v/>
      </c>
      <c r="AC208">
        <f>IF(AB208&lt;&gt;"",IF(S208=AB208,"Low",IF(AB208=Q208,"High","")),"")</f>
        <v/>
      </c>
      <c r="AE208">
        <f>IF(ISNUMBER(MATCH("N/A",J208:N208,0)),"",IFERROR((5 * SUMPRODUCT(J144:N144,J208:N208) - PRODUCT(SUM(J144:N144),SUM(J208:N208))) / ((5 * SUM((J144^2)+(K144^2)+(L144^2)+(M144^2)+(N144^2))) - SUM(J144:N144)^2),""))</f>
        <v/>
      </c>
      <c r="AF208">
        <f>IFERROR(CORREL(J144:N144,J208:N208),"")</f>
        <v/>
      </c>
      <c r="AZ208">
        <f>IF(Q208=S208,0,1)</f>
        <v/>
      </c>
      <c r="BA208">
        <f>IF(AZ208=1,IF(Q208="","",IF(Q208=N144,"Yes","No")),"")</f>
        <v/>
      </c>
      <c r="BB208">
        <f>IF(BA208="Yes",P208,"")</f>
        <v/>
      </c>
      <c r="BC208">
        <f>IF(AZ208=1,IF(S208="","",IF(S208=N144,"Yes","No")),"")</f>
        <v/>
      </c>
      <c r="BD208">
        <f>IF(BC208="Yes",R208,"")</f>
        <v/>
      </c>
      <c r="BE208">
        <f>IFERROR(IF(SIGN(AE208)=1,"Increasing",IF(SIGN(AE208)=-1,"Decreasing","")),"")</f>
        <v/>
      </c>
      <c r="BF208">
        <f>IF(OR(AND(BE208="Increasing",BA208="Yes"),AND(BE208="Decreasing",BC208="Yes")),"Yes","No")</f>
        <v/>
      </c>
      <c r="BG208">
        <f>IF(I208="pos_trend","Yes","No")</f>
        <v/>
      </c>
      <c r="BH208">
        <f>IF(AF208&lt;&gt;"",IF(ABS(AF208)&gt;0.8,"Yes","No"),"")</f>
        <v/>
      </c>
    </row>
    <row r="209" spans="1:60">
      <c s="1" r="A209" t="n">
        <v>48</v>
      </c>
      <c r="B209" t="s">
        <v>423</v>
      </c>
      <c r="C209" t="s">
        <v>3446</v>
      </c>
      <c r="D209" t="s">
        <v>3447</v>
      </c>
      <c r="E209" t="s">
        <v>3448</v>
      </c>
      <c r="F209" t="s">
        <v>3449</v>
      </c>
      <c r="G209" t="s">
        <v>3450</v>
      </c>
      <c r="H209" t="s"/>
      <c r="I209">
        <f>IF(AND(K209&gt; J209, L209&gt; K209, M209&gt; L209, N209&gt; M209), "pos_trend", IF(AND(K209&lt; J209, L209&lt; K209, M209&lt; L209, N209&lt; M209), "neg_trend", "N/A"))</f>
        <v/>
      </c>
      <c r="J209">
        <f>IFERROR(IF(TRIM(C209)="-", "N/A", IF(RIGHT(C209,1)=")",IF(RIGHT(C209,2)="T)",-1000000000000*VALUE(MID(C209,2,LEN(C209)-3)),IF(RIGHT(C209,2)="M)",-1000000*VALUE(MID(C209,2,LEN(C209)-3)),IF(RIGHT(C209,2)="B)",-1000000000*VALUE(MID(C209,2,LEN(C209)-3)),IF(RIGHT(C209,2)="k)",-1000*VALUE(MID(C209,2,LEN(C209)-3)),VALUE(SUBSTITUTE(C209,",","")))))),IF(RIGHT(C209,1)="T",1000000000000*VALUE(LEFT(C209,LEN(C209)-1)),IF(RIGHT(C209,1)="M",1000000*VALUE(LEFT(C209,LEN(C209)-1)),IF(RIGHT(C209,1)="B",1000000000*VALUE(LEFT(C209,LEN(C209)-1)),IF(RIGHT(C209,1)="%",0.01*VALUE(LEFT(C209,LEN(C209)-1)),IF(RIGHT(C209,1)="k",1000*VALUE(LEFT(C209,LEN(C209)-1)),VALUE(SUBSTITUTE(C209,",",""))))))))),"N/A")</f>
        <v/>
      </c>
      <c r="K209">
        <f>IFERROR(IF(TRIM(D209)="-", "N/A", IF(RIGHT(D209,1)=")",IF(RIGHT(D209,2)="T)",-1000000000000*VALUE(MID(D209,2,LEN(D209)-3)),IF(RIGHT(D209,2)="M)",-1000000*VALUE(MID(D209,2,LEN(D209)-3)),IF(RIGHT(D209,2)="B)",-1000000000*VALUE(MID(D209,2,LEN(D209)-3)),IF(RIGHT(D209,2)="k)",-1000*VALUE(MID(D209,2,LEN(D209)-3)),VALUE(SUBSTITUTE(D209,",","")))))),IF(RIGHT(D209,1)="T",1000000000000*VALUE(LEFT(D209,LEN(D209)-1)),IF(RIGHT(D209,1)="M",1000000*VALUE(LEFT(D209,LEN(D209)-1)),IF(RIGHT(D209,1)="B",1000000000*VALUE(LEFT(D209,LEN(D209)-1)),IF(RIGHT(D209,1)="%",0.01*VALUE(LEFT(D209,LEN(D209)-1)),IF(RIGHT(D209,1)="k",1000*VALUE(LEFT(D209,LEN(D209)-1)),VALUE(SUBSTITUTE(D209,",",""))))))))),"N/A")</f>
        <v/>
      </c>
      <c r="L209">
        <f>IFERROR(IF(TRIM(E209)="-", "N/A", IF(RIGHT(E209,1)=")",IF(RIGHT(E209,2)="T)",-1000000000000*VALUE(MID(E209,2,LEN(E209)-3)),IF(RIGHT(E209,2)="M)",-1000000*VALUE(MID(E209,2,LEN(E209)-3)),IF(RIGHT(E209,2)="B)",-1000000000*VALUE(MID(E209,2,LEN(E209)-3)),IF(RIGHT(E209,2)="k)",-1000*VALUE(MID(E209,2,LEN(E209)-3)),VALUE(SUBSTITUTE(E209,",","")))))),IF(RIGHT(E209,1)="T",1000000000000*VALUE(LEFT(E209,LEN(E209)-1)),IF(RIGHT(E209,1)="M",1000000*VALUE(LEFT(E209,LEN(E209)-1)),IF(RIGHT(E209,1)="B",1000000000*VALUE(LEFT(E209,LEN(E209)-1)),IF(RIGHT(E209,1)="%",0.01*VALUE(LEFT(E209,LEN(E209)-1)),IF(RIGHT(E209,1)="k",1000*VALUE(LEFT(E209,LEN(E209)-1)),VALUE(SUBSTITUTE(E209,",",""))))))))),"N/A")</f>
        <v/>
      </c>
      <c r="M209">
        <f>IFERROR(IF(TRIM(F209)="-", "N/A", IF(RIGHT(F209,1)=")",IF(RIGHT(F209,2)="T)",-1000000000000*VALUE(MID(F209,2,LEN(F209)-3)),IF(RIGHT(F209,2)="M)",-1000000*VALUE(MID(F209,2,LEN(F209)-3)),IF(RIGHT(F209,2)="B)",-1000000000*VALUE(MID(F209,2,LEN(F209)-3)),IF(RIGHT(F209,2)="k)",-1000*VALUE(MID(F209,2,LEN(F209)-3)),VALUE(SUBSTITUTE(F209,",","")))))),IF(RIGHT(F209,1)="T",1000000000000*VALUE(LEFT(F209,LEN(F209)-1)),IF(RIGHT(F209,1)="M",1000000*VALUE(LEFT(F209,LEN(F209)-1)),IF(RIGHT(F209,1)="B",1000000000*VALUE(LEFT(F209,LEN(F209)-1)),IF(RIGHT(F209,1)="%",0.01*VALUE(LEFT(F209,LEN(F209)-1)),IF(RIGHT(F209,1)="k",1000*VALUE(LEFT(F209,LEN(F209)-1)),VALUE(SUBSTITUTE(F209,",",""))))))))),"N/A")</f>
        <v/>
      </c>
      <c r="N209">
        <f>IFERROR(IF(TRIM(G209)="-", "N/A", IF(RIGHT(G209,1)=")",IF(RIGHT(G209,2)="T)",-1000000000000*VALUE(MID(G209,2,LEN(G209)-3)),IF(RIGHT(G209,2)="M)",-1000000*VALUE(MID(G209,2,LEN(G209)-3)),IF(RIGHT(G209,2)="B)",-1000000000*VALUE(MID(G209,2,LEN(G209)-3)),IF(RIGHT(G209,2)="k)",-1000*VALUE(MID(G209,2,LEN(G209)-3)),VALUE(SUBSTITUTE(G209,",","")))))),IF(RIGHT(G209,1)="T",1000000000000*VALUE(LEFT(G209,LEN(G209)-1)),IF(RIGHT(G209,1)="M",1000000*VALUE(LEFT(G209,LEN(G209)-1)),IF(RIGHT(G209,1)="B",1000000000*VALUE(LEFT(G209,LEN(G209)-1)),IF(RIGHT(G209,1)="%",0.01*VALUE(LEFT(G209,LEN(G209)-1)),IF(RIGHT(G209,1)="k",1000*VALUE(LEFT(G209,LEN(G209)-1)),VALUE(SUBSTITUTE(G209,",",""))))))))),"N/A")</f>
        <v/>
      </c>
      <c r="P209">
        <f>MAX(J209:N209)</f>
        <v/>
      </c>
      <c r="Q209">
        <f>IFERROR(J144+MATCH(P209,J209:N209,0)-1,"")</f>
        <v/>
      </c>
      <c r="R209">
        <f>IF(Q209="","",MIN(J209:N209))</f>
        <v/>
      </c>
      <c r="S209">
        <f>IFERROR(J144+MATCH(R209,J209:N209,0)-1,"")</f>
        <v/>
      </c>
      <c r="T209">
        <f>IFERROR(AVERAGE(J209:N209),"")</f>
        <v/>
      </c>
      <c r="U209">
        <f>IFERROR(STDEV(J209:N209),"")</f>
        <v/>
      </c>
      <c r="V209">
        <f>IFERROR(IF(C209="-","",IF(ISBLANK(B209),"",IF(OR(ISNUMBER(FIND("Growth",B209)),ISNUMBER(FIND("Margin",B209))),"",(J209-T209)/U209))),"")</f>
        <v/>
      </c>
      <c r="W209">
        <f>IFERROR(IF(OR(D209="-",ISBLANK(D209)),"",(K209-T209)/U209),"")</f>
        <v/>
      </c>
      <c r="X209">
        <f>IFERROR(IF(OR(E209="-",ISBLANK(E209)),"",(L209-T209)/U209),"")</f>
        <v/>
      </c>
      <c r="Y209">
        <f>IFERROR(IF(OR(F209="-",ISBLANK(F209)),"",(M209-T209)/U209),"")</f>
        <v/>
      </c>
      <c r="Z209">
        <f>IFERROR(IF(OR(G209="-",ISBLANK(G209)),"",(N209-T209)/U209),"")</f>
        <v/>
      </c>
      <c r="AA209">
        <f>IF(MAX(MAX(V209:Z209),ABS(MIN(V209:Z209)))=ABS(MIN(V209:Z209)),MIN(V209:Z209),MAX(V209:Z209))</f>
        <v/>
      </c>
      <c r="AB209">
        <f>IFERROR(V144+MATCH(AA209,V209:Z209,0)-1,"")</f>
        <v/>
      </c>
      <c r="AC209">
        <f>IF(AB209&lt;&gt;"",IF(S209=AB209,"Low",IF(AB209=Q209,"High","")),"")</f>
        <v/>
      </c>
      <c r="AE209">
        <f>IF(ISNUMBER(MATCH("N/A",J209:N209,0)),"",IFERROR((5 * SUMPRODUCT(J144:N144,J209:N209) - PRODUCT(SUM(J144:N144),SUM(J209:N209))) / ((5 * SUM((J144^2)+(K144^2)+(L144^2)+(M144^2)+(N144^2))) - SUM(J144:N144)^2),""))</f>
        <v/>
      </c>
      <c r="AF209">
        <f>IFERROR(CORREL(J144:N144,J209:N209),"")</f>
        <v/>
      </c>
      <c r="AZ209">
        <f>IF(Q209=S209,0,1)</f>
        <v/>
      </c>
      <c r="BA209">
        <f>IF(AZ209=1,IF(Q209="","",IF(Q209=N144,"Yes","No")),"")</f>
        <v/>
      </c>
      <c r="BB209">
        <f>IF(BA209="Yes",P209,"")</f>
        <v/>
      </c>
      <c r="BC209">
        <f>IF(AZ209=1,IF(S209="","",IF(S209=N144,"Yes","No")),"")</f>
        <v/>
      </c>
      <c r="BD209">
        <f>IF(BC209="Yes",R209,"")</f>
        <v/>
      </c>
      <c r="BE209">
        <f>IFERROR(IF(SIGN(AE209)=1,"Increasing",IF(SIGN(AE209)=-1,"Decreasing","")),"")</f>
        <v/>
      </c>
      <c r="BF209">
        <f>IF(OR(AND(BE209="Increasing",BA209="Yes"),AND(BE209="Decreasing",BC209="Yes")),"Yes","No")</f>
        <v/>
      </c>
      <c r="BG209">
        <f>IF(I209="pos_trend","Yes","No")</f>
        <v/>
      </c>
      <c r="BH209">
        <f>IF(AF209&lt;&gt;"",IF(ABS(AF209)&gt;0.8,"Yes","No"),"")</f>
        <v/>
      </c>
    </row>
    <row r="210" spans="1:60">
      <c s="1" r="A210" t="n">
        <v>49</v>
      </c>
      <c r="B210" t="s">
        <v>429</v>
      </c>
      <c r="C210" t="s">
        <v>264</v>
      </c>
      <c r="D210" t="s">
        <v>3451</v>
      </c>
      <c r="E210" t="s">
        <v>3452</v>
      </c>
      <c r="F210" t="s">
        <v>3453</v>
      </c>
      <c r="G210" t="s">
        <v>3454</v>
      </c>
      <c r="H210" t="s"/>
      <c r="I210">
        <f>IF(AND(K210&gt; J210, L210&gt; K210, M210&gt; L210, N210&gt; M210), "pos_trend", IF(AND(K210&lt; J210, L210&lt; K210, M210&lt; L210, N210&lt; M210), "neg_trend", "N/A"))</f>
        <v/>
      </c>
      <c r="J210">
        <f>IFERROR(IF(TRIM(C210)="-", "N/A", IF(RIGHT(C210,1)=")",IF(RIGHT(C210,2)="T)",-1000000000000*VALUE(MID(C210,2,LEN(C210)-3)),IF(RIGHT(C210,2)="M)",-1000000*VALUE(MID(C210,2,LEN(C210)-3)),IF(RIGHT(C210,2)="B)",-1000000000*VALUE(MID(C210,2,LEN(C210)-3)),IF(RIGHT(C210,2)="k)",-1000*VALUE(MID(C210,2,LEN(C210)-3)),VALUE(SUBSTITUTE(C210,",","")))))),IF(RIGHT(C210,1)="T",1000000000000*VALUE(LEFT(C210,LEN(C210)-1)),IF(RIGHT(C210,1)="M",1000000*VALUE(LEFT(C210,LEN(C210)-1)),IF(RIGHT(C210,1)="B",1000000000*VALUE(LEFT(C210,LEN(C210)-1)),IF(RIGHT(C210,1)="%",0.01*VALUE(LEFT(C210,LEN(C210)-1)),IF(RIGHT(C210,1)="k",1000*VALUE(LEFT(C210,LEN(C210)-1)),VALUE(SUBSTITUTE(C210,",",""))))))))),"N/A")</f>
        <v/>
      </c>
      <c r="K210">
        <f>IFERROR(IF(TRIM(D210)="-", "N/A", IF(RIGHT(D210,1)=")",IF(RIGHT(D210,2)="T)",-1000000000000*VALUE(MID(D210,2,LEN(D210)-3)),IF(RIGHT(D210,2)="M)",-1000000*VALUE(MID(D210,2,LEN(D210)-3)),IF(RIGHT(D210,2)="B)",-1000000000*VALUE(MID(D210,2,LEN(D210)-3)),IF(RIGHT(D210,2)="k)",-1000*VALUE(MID(D210,2,LEN(D210)-3)),VALUE(SUBSTITUTE(D210,",","")))))),IF(RIGHT(D210,1)="T",1000000000000*VALUE(LEFT(D210,LEN(D210)-1)),IF(RIGHT(D210,1)="M",1000000*VALUE(LEFT(D210,LEN(D210)-1)),IF(RIGHT(D210,1)="B",1000000000*VALUE(LEFT(D210,LEN(D210)-1)),IF(RIGHT(D210,1)="%",0.01*VALUE(LEFT(D210,LEN(D210)-1)),IF(RIGHT(D210,1)="k",1000*VALUE(LEFT(D210,LEN(D210)-1)),VALUE(SUBSTITUTE(D210,",",""))))))))),"N/A")</f>
        <v/>
      </c>
      <c r="L210">
        <f>IFERROR(IF(TRIM(E210)="-", "N/A", IF(RIGHT(E210,1)=")",IF(RIGHT(E210,2)="T)",-1000000000000*VALUE(MID(E210,2,LEN(E210)-3)),IF(RIGHT(E210,2)="M)",-1000000*VALUE(MID(E210,2,LEN(E210)-3)),IF(RIGHT(E210,2)="B)",-1000000000*VALUE(MID(E210,2,LEN(E210)-3)),IF(RIGHT(E210,2)="k)",-1000*VALUE(MID(E210,2,LEN(E210)-3)),VALUE(SUBSTITUTE(E210,",","")))))),IF(RIGHT(E210,1)="T",1000000000000*VALUE(LEFT(E210,LEN(E210)-1)),IF(RIGHT(E210,1)="M",1000000*VALUE(LEFT(E210,LEN(E210)-1)),IF(RIGHT(E210,1)="B",1000000000*VALUE(LEFT(E210,LEN(E210)-1)),IF(RIGHT(E210,1)="%",0.01*VALUE(LEFT(E210,LEN(E210)-1)),IF(RIGHT(E210,1)="k",1000*VALUE(LEFT(E210,LEN(E210)-1)),VALUE(SUBSTITUTE(E210,",",""))))))))),"N/A")</f>
        <v/>
      </c>
      <c r="M210">
        <f>IFERROR(IF(TRIM(F210)="-", "N/A", IF(RIGHT(F210,1)=")",IF(RIGHT(F210,2)="T)",-1000000000000*VALUE(MID(F210,2,LEN(F210)-3)),IF(RIGHT(F210,2)="M)",-1000000*VALUE(MID(F210,2,LEN(F210)-3)),IF(RIGHT(F210,2)="B)",-1000000000*VALUE(MID(F210,2,LEN(F210)-3)),IF(RIGHT(F210,2)="k)",-1000*VALUE(MID(F210,2,LEN(F210)-3)),VALUE(SUBSTITUTE(F210,",","")))))),IF(RIGHT(F210,1)="T",1000000000000*VALUE(LEFT(F210,LEN(F210)-1)),IF(RIGHT(F210,1)="M",1000000*VALUE(LEFT(F210,LEN(F210)-1)),IF(RIGHT(F210,1)="B",1000000000*VALUE(LEFT(F210,LEN(F210)-1)),IF(RIGHT(F210,1)="%",0.01*VALUE(LEFT(F210,LEN(F210)-1)),IF(RIGHT(F210,1)="k",1000*VALUE(LEFT(F210,LEN(F210)-1)),VALUE(SUBSTITUTE(F210,",",""))))))))),"N/A")</f>
        <v/>
      </c>
      <c r="N210">
        <f>IFERROR(IF(TRIM(G210)="-", "N/A", IF(RIGHT(G210,1)=")",IF(RIGHT(G210,2)="T)",-1000000000000*VALUE(MID(G210,2,LEN(G210)-3)),IF(RIGHT(G210,2)="M)",-1000000*VALUE(MID(G210,2,LEN(G210)-3)),IF(RIGHT(G210,2)="B)",-1000000000*VALUE(MID(G210,2,LEN(G210)-3)),IF(RIGHT(G210,2)="k)",-1000*VALUE(MID(G210,2,LEN(G210)-3)),VALUE(SUBSTITUTE(G210,",","")))))),IF(RIGHT(G210,1)="T",1000000000000*VALUE(LEFT(G210,LEN(G210)-1)),IF(RIGHT(G210,1)="M",1000000*VALUE(LEFT(G210,LEN(G210)-1)),IF(RIGHT(G210,1)="B",1000000000*VALUE(LEFT(G210,LEN(G210)-1)),IF(RIGHT(G210,1)="%",0.01*VALUE(LEFT(G210,LEN(G210)-1)),IF(RIGHT(G210,1)="k",1000*VALUE(LEFT(G210,LEN(G210)-1)),VALUE(SUBSTITUTE(G210,",",""))))))))),"N/A")</f>
        <v/>
      </c>
      <c r="P210">
        <f>MAX(J210:N210)</f>
        <v/>
      </c>
      <c r="Q210">
        <f>IFERROR(J144+MATCH(P210,J210:N210,0)-1,"")</f>
        <v/>
      </c>
      <c r="R210">
        <f>IF(Q210="","",MIN(J210:N210))</f>
        <v/>
      </c>
      <c r="S210">
        <f>IFERROR(J144+MATCH(R210,J210:N210,0)-1,"")</f>
        <v/>
      </c>
      <c r="T210">
        <f>IFERROR(AVERAGE(J210:N210),"")</f>
        <v/>
      </c>
      <c r="U210">
        <f>IFERROR(STDEV(J210:N210),"")</f>
        <v/>
      </c>
      <c r="V210">
        <f>IFERROR(IF(C210="-","",IF(ISBLANK(B210),"",IF(OR(ISNUMBER(FIND("Growth",B210)),ISNUMBER(FIND("Margin",B210))),"",(J210-T210)/U210))),"")</f>
        <v/>
      </c>
      <c r="W210">
        <f>IFERROR(IF(OR(D210="-",ISBLANK(D210)),"",(K210-T210)/U210),"")</f>
        <v/>
      </c>
      <c r="X210">
        <f>IFERROR(IF(OR(E210="-",ISBLANK(E210)),"",(L210-T210)/U210),"")</f>
        <v/>
      </c>
      <c r="Y210">
        <f>IFERROR(IF(OR(F210="-",ISBLANK(F210)),"",(M210-T210)/U210),"")</f>
        <v/>
      </c>
      <c r="Z210">
        <f>IFERROR(IF(OR(G210="-",ISBLANK(G210)),"",(N210-T210)/U210),"")</f>
        <v/>
      </c>
      <c r="AA210">
        <f>IF(MAX(MAX(V210:Z210),ABS(MIN(V210:Z210)))=ABS(MIN(V210:Z210)),MIN(V210:Z210),MAX(V210:Z210))</f>
        <v/>
      </c>
      <c r="AB210">
        <f>IFERROR(V144+MATCH(AA210,V210:Z210,0)-1,"")</f>
        <v/>
      </c>
      <c r="AC210">
        <f>IF(AB210&lt;&gt;"",IF(S210=AB210,"Low",IF(AB210=Q210,"High","")),"")</f>
        <v/>
      </c>
      <c r="AE210">
        <f>IF(ISNUMBER(MATCH("N/A",J210:N210,0)),"",IFERROR((5 * SUMPRODUCT(J144:N144,J210:N210) - PRODUCT(SUM(J144:N144),SUM(J210:N210))) / ((5 * SUM((J144^2)+(K144^2)+(L144^2)+(M144^2)+(N144^2))) - SUM(J144:N144)^2),""))</f>
        <v/>
      </c>
      <c r="AF210">
        <f>IFERROR(CORREL(J144:N144,J210:N210),"")</f>
        <v/>
      </c>
      <c r="AZ210">
        <f>IF(Q210=S210,0,1)</f>
        <v/>
      </c>
      <c r="BA210">
        <f>IF(AZ210=1,IF(Q210="","",IF(Q210=N144,"Yes","No")),"")</f>
        <v/>
      </c>
      <c r="BB210">
        <f>IF(BA210="Yes",P210,"")</f>
        <v/>
      </c>
      <c r="BC210">
        <f>IF(AZ210=1,IF(S210="","",IF(S210=N144,"Yes","No")),"")</f>
        <v/>
      </c>
      <c r="BD210">
        <f>IF(BC210="Yes",R210,"")</f>
        <v/>
      </c>
      <c r="BE210">
        <f>IFERROR(IF(SIGN(AE210)=1,"Increasing",IF(SIGN(AE210)=-1,"Decreasing","")),"")</f>
        <v/>
      </c>
      <c r="BF210">
        <f>IF(OR(AND(BE210="Increasing",BA210="Yes"),AND(BE210="Decreasing",BC210="Yes")),"Yes","No")</f>
        <v/>
      </c>
      <c r="BG210">
        <f>IF(I210="pos_trend","Yes","No")</f>
        <v/>
      </c>
      <c r="BH210">
        <f>IF(AF210&lt;&gt;"",IF(ABS(AF210)&gt;0.8,"Yes","No"),"")</f>
        <v/>
      </c>
    </row>
    <row r="211" spans="1:60">
      <c s="1" r="A211" t="n">
        <v>50</v>
      </c>
      <c r="B211" t="s">
        <v>434</v>
      </c>
      <c r="C211" t="s">
        <v>3455</v>
      </c>
      <c r="D211" t="s">
        <v>3455</v>
      </c>
      <c r="E211" t="s">
        <v>3455</v>
      </c>
      <c r="F211" t="s">
        <v>3456</v>
      </c>
      <c r="G211" t="s">
        <v>1508</v>
      </c>
      <c r="H211" t="s"/>
      <c r="I211">
        <f>IF(AND(K211&gt; J211, L211&gt; K211, M211&gt; L211, N211&gt; M211), "pos_trend", IF(AND(K211&lt; J211, L211&lt; K211, M211&lt; L211, N211&lt; M211), "neg_trend", "N/A"))</f>
        <v/>
      </c>
      <c r="J211">
        <f>IFERROR(IF(TRIM(C211)="-", "N/A", IF(RIGHT(C211,1)=")",IF(RIGHT(C211,2)="T)",-1000000000000*VALUE(MID(C211,2,LEN(C211)-3)),IF(RIGHT(C211,2)="M)",-1000000*VALUE(MID(C211,2,LEN(C211)-3)),IF(RIGHT(C211,2)="B)",-1000000000*VALUE(MID(C211,2,LEN(C211)-3)),IF(RIGHT(C211,2)="k)",-1000*VALUE(MID(C211,2,LEN(C211)-3)),VALUE(SUBSTITUTE(C211,",","")))))),IF(RIGHT(C211,1)="T",1000000000000*VALUE(LEFT(C211,LEN(C211)-1)),IF(RIGHT(C211,1)="M",1000000*VALUE(LEFT(C211,LEN(C211)-1)),IF(RIGHT(C211,1)="B",1000000000*VALUE(LEFT(C211,LEN(C211)-1)),IF(RIGHT(C211,1)="%",0.01*VALUE(LEFT(C211,LEN(C211)-1)),IF(RIGHT(C211,1)="k",1000*VALUE(LEFT(C211,LEN(C211)-1)),VALUE(SUBSTITUTE(C211,",",""))))))))),"N/A")</f>
        <v/>
      </c>
      <c r="K211">
        <f>IFERROR(IF(TRIM(D211)="-", "N/A", IF(RIGHT(D211,1)=")",IF(RIGHT(D211,2)="T)",-1000000000000*VALUE(MID(D211,2,LEN(D211)-3)),IF(RIGHT(D211,2)="M)",-1000000*VALUE(MID(D211,2,LEN(D211)-3)),IF(RIGHT(D211,2)="B)",-1000000000*VALUE(MID(D211,2,LEN(D211)-3)),IF(RIGHT(D211,2)="k)",-1000*VALUE(MID(D211,2,LEN(D211)-3)),VALUE(SUBSTITUTE(D211,",","")))))),IF(RIGHT(D211,1)="T",1000000000000*VALUE(LEFT(D211,LEN(D211)-1)),IF(RIGHT(D211,1)="M",1000000*VALUE(LEFT(D211,LEN(D211)-1)),IF(RIGHT(D211,1)="B",1000000000*VALUE(LEFT(D211,LEN(D211)-1)),IF(RIGHT(D211,1)="%",0.01*VALUE(LEFT(D211,LEN(D211)-1)),IF(RIGHT(D211,1)="k",1000*VALUE(LEFT(D211,LEN(D211)-1)),VALUE(SUBSTITUTE(D211,",",""))))))))),"N/A")</f>
        <v/>
      </c>
      <c r="L211">
        <f>IFERROR(IF(TRIM(E211)="-", "N/A", IF(RIGHT(E211,1)=")",IF(RIGHT(E211,2)="T)",-1000000000000*VALUE(MID(E211,2,LEN(E211)-3)),IF(RIGHT(E211,2)="M)",-1000000*VALUE(MID(E211,2,LEN(E211)-3)),IF(RIGHT(E211,2)="B)",-1000000000*VALUE(MID(E211,2,LEN(E211)-3)),IF(RIGHT(E211,2)="k)",-1000*VALUE(MID(E211,2,LEN(E211)-3)),VALUE(SUBSTITUTE(E211,",","")))))),IF(RIGHT(E211,1)="T",1000000000000*VALUE(LEFT(E211,LEN(E211)-1)),IF(RIGHT(E211,1)="M",1000000*VALUE(LEFT(E211,LEN(E211)-1)),IF(RIGHT(E211,1)="B",1000000000*VALUE(LEFT(E211,LEN(E211)-1)),IF(RIGHT(E211,1)="%",0.01*VALUE(LEFT(E211,LEN(E211)-1)),IF(RIGHT(E211,1)="k",1000*VALUE(LEFT(E211,LEN(E211)-1)),VALUE(SUBSTITUTE(E211,",",""))))))))),"N/A")</f>
        <v/>
      </c>
      <c r="M211">
        <f>IFERROR(IF(TRIM(F211)="-", "N/A", IF(RIGHT(F211,1)=")",IF(RIGHT(F211,2)="T)",-1000000000000*VALUE(MID(F211,2,LEN(F211)-3)),IF(RIGHT(F211,2)="M)",-1000000*VALUE(MID(F211,2,LEN(F211)-3)),IF(RIGHT(F211,2)="B)",-1000000000*VALUE(MID(F211,2,LEN(F211)-3)),IF(RIGHT(F211,2)="k)",-1000*VALUE(MID(F211,2,LEN(F211)-3)),VALUE(SUBSTITUTE(F211,",","")))))),IF(RIGHT(F211,1)="T",1000000000000*VALUE(LEFT(F211,LEN(F211)-1)),IF(RIGHT(F211,1)="M",1000000*VALUE(LEFT(F211,LEN(F211)-1)),IF(RIGHT(F211,1)="B",1000000000*VALUE(LEFT(F211,LEN(F211)-1)),IF(RIGHT(F211,1)="%",0.01*VALUE(LEFT(F211,LEN(F211)-1)),IF(RIGHT(F211,1)="k",1000*VALUE(LEFT(F211,LEN(F211)-1)),VALUE(SUBSTITUTE(F211,",",""))))))))),"N/A")</f>
        <v/>
      </c>
      <c r="N211">
        <f>IFERROR(IF(TRIM(G211)="-", "N/A", IF(RIGHT(G211,1)=")",IF(RIGHT(G211,2)="T)",-1000000000000*VALUE(MID(G211,2,LEN(G211)-3)),IF(RIGHT(G211,2)="M)",-1000000*VALUE(MID(G211,2,LEN(G211)-3)),IF(RIGHT(G211,2)="B)",-1000000000*VALUE(MID(G211,2,LEN(G211)-3)),IF(RIGHT(G211,2)="k)",-1000*VALUE(MID(G211,2,LEN(G211)-3)),VALUE(SUBSTITUTE(G211,",","")))))),IF(RIGHT(G211,1)="T",1000000000000*VALUE(LEFT(G211,LEN(G211)-1)),IF(RIGHT(G211,1)="M",1000000*VALUE(LEFT(G211,LEN(G211)-1)),IF(RIGHT(G211,1)="B",1000000000*VALUE(LEFT(G211,LEN(G211)-1)),IF(RIGHT(G211,1)="%",0.01*VALUE(LEFT(G211,LEN(G211)-1)),IF(RIGHT(G211,1)="k",1000*VALUE(LEFT(G211,LEN(G211)-1)),VALUE(SUBSTITUTE(G211,",",""))))))))),"N/A")</f>
        <v/>
      </c>
      <c r="P211">
        <f>MAX(J211:N211)</f>
        <v/>
      </c>
      <c r="Q211">
        <f>IFERROR(J144+MATCH(P211,J211:N211,0)-1,"")</f>
        <v/>
      </c>
      <c r="R211">
        <f>IF(Q211="","",MIN(J211:N211))</f>
        <v/>
      </c>
      <c r="S211">
        <f>IFERROR(J144+MATCH(R211,J211:N211,0)-1,"")</f>
        <v/>
      </c>
      <c r="T211">
        <f>IFERROR(AVERAGE(J211:N211),"")</f>
        <v/>
      </c>
      <c r="U211">
        <f>IFERROR(STDEV(J211:N211),"")</f>
        <v/>
      </c>
      <c r="V211">
        <f>IFERROR(IF(C211="-","",IF(ISBLANK(B211),"",IF(OR(ISNUMBER(FIND("Growth",B211)),ISNUMBER(FIND("Margin",B211))),"",(J211-T211)/U211))),"")</f>
        <v/>
      </c>
      <c r="W211">
        <f>IFERROR(IF(OR(D211="-",ISBLANK(D211)),"",(K211-T211)/U211),"")</f>
        <v/>
      </c>
      <c r="X211">
        <f>IFERROR(IF(OR(E211="-",ISBLANK(E211)),"",(L211-T211)/U211),"")</f>
        <v/>
      </c>
      <c r="Y211">
        <f>IFERROR(IF(OR(F211="-",ISBLANK(F211)),"",(M211-T211)/U211),"")</f>
        <v/>
      </c>
      <c r="Z211">
        <f>IFERROR(IF(OR(G211="-",ISBLANK(G211)),"",(N211-T211)/U211),"")</f>
        <v/>
      </c>
      <c r="AA211">
        <f>IF(MAX(MAX(V211:Z211),ABS(MIN(V211:Z211)))=ABS(MIN(V211:Z211)),MIN(V211:Z211),MAX(V211:Z211))</f>
        <v/>
      </c>
      <c r="AB211">
        <f>IFERROR(V144+MATCH(AA211,V211:Z211,0)-1,"")</f>
        <v/>
      </c>
      <c r="AC211">
        <f>IF(AB211&lt;&gt;"",IF(S211=AB211,"Low",IF(AB211=Q211,"High","")),"")</f>
        <v/>
      </c>
      <c r="AE211">
        <f>IF(ISNUMBER(MATCH("N/A",J211:N211,0)),"",IFERROR((5 * SUMPRODUCT(J144:N144,J211:N211) - PRODUCT(SUM(J144:N144),SUM(J211:N211))) / ((5 * SUM((J144^2)+(K144^2)+(L144^2)+(M144^2)+(N144^2))) - SUM(J144:N144)^2),""))</f>
        <v/>
      </c>
      <c r="AF211">
        <f>IFERROR(CORREL(J144:N144,J211:N211),"")</f>
        <v/>
      </c>
      <c r="AZ211">
        <f>IF(Q211=S211,0,1)</f>
        <v/>
      </c>
      <c r="BA211">
        <f>IF(AZ211=1,IF(Q211="","",IF(Q211=N144,"Yes","No")),"")</f>
        <v/>
      </c>
      <c r="BB211">
        <f>IF(BA211="Yes",P211,"")</f>
        <v/>
      </c>
      <c r="BC211">
        <f>IF(AZ211=1,IF(S211="","",IF(S211=N144,"Yes","No")),"")</f>
        <v/>
      </c>
      <c r="BD211">
        <f>IF(BC211="Yes",R211,"")</f>
        <v/>
      </c>
      <c r="BE211">
        <f>IFERROR(IF(SIGN(AE211)=1,"Increasing",IF(SIGN(AE211)=-1,"Decreasing","")),"")</f>
        <v/>
      </c>
      <c r="BF211">
        <f>IF(OR(AND(BE211="Increasing",BA211="Yes"),AND(BE211="Decreasing",BC211="Yes")),"Yes","No")</f>
        <v/>
      </c>
      <c r="BG211">
        <f>IF(I211="pos_trend","Yes","No")</f>
        <v/>
      </c>
      <c r="BH211">
        <f>IF(AF211&lt;&gt;"",IF(ABS(AF211)&gt;0.8,"Yes","No"),"")</f>
        <v/>
      </c>
    </row>
    <row r="212" spans="1:60">
      <c s="1" r="A212" t="n">
        <v>51</v>
      </c>
      <c r="B212" t="s">
        <v>440</v>
      </c>
      <c r="C212" t="s">
        <v>3446</v>
      </c>
      <c r="D212" t="s">
        <v>1719</v>
      </c>
      <c r="E212" t="s">
        <v>3457</v>
      </c>
      <c r="F212" t="s">
        <v>3458</v>
      </c>
      <c r="G212" t="s">
        <v>3459</v>
      </c>
      <c r="H212" t="s"/>
      <c r="I212">
        <f>IF(AND(K212&gt; J212, L212&gt; K212, M212&gt; L212, N212&gt; M212), "pos_trend", IF(AND(K212&lt; J212, L212&lt; K212, M212&lt; L212, N212&lt; M212), "neg_trend", "N/A"))</f>
        <v/>
      </c>
      <c r="J212">
        <f>IFERROR(IF(TRIM(C212)="-", "N/A", IF(RIGHT(C212,1)=")",IF(RIGHT(C212,2)="T)",-1000000000000*VALUE(MID(C212,2,LEN(C212)-3)),IF(RIGHT(C212,2)="M)",-1000000*VALUE(MID(C212,2,LEN(C212)-3)),IF(RIGHT(C212,2)="B)",-1000000000*VALUE(MID(C212,2,LEN(C212)-3)),IF(RIGHT(C212,2)="k)",-1000*VALUE(MID(C212,2,LEN(C212)-3)),VALUE(SUBSTITUTE(C212,",","")))))),IF(RIGHT(C212,1)="T",1000000000000*VALUE(LEFT(C212,LEN(C212)-1)),IF(RIGHT(C212,1)="M",1000000*VALUE(LEFT(C212,LEN(C212)-1)),IF(RIGHT(C212,1)="B",1000000000*VALUE(LEFT(C212,LEN(C212)-1)),IF(RIGHT(C212,1)="%",0.01*VALUE(LEFT(C212,LEN(C212)-1)),IF(RIGHT(C212,1)="k",1000*VALUE(LEFT(C212,LEN(C212)-1)),VALUE(SUBSTITUTE(C212,",",""))))))))),"N/A")</f>
        <v/>
      </c>
      <c r="K212">
        <f>IFERROR(IF(TRIM(D212)="-", "N/A", IF(RIGHT(D212,1)=")",IF(RIGHT(D212,2)="T)",-1000000000000*VALUE(MID(D212,2,LEN(D212)-3)),IF(RIGHT(D212,2)="M)",-1000000*VALUE(MID(D212,2,LEN(D212)-3)),IF(RIGHT(D212,2)="B)",-1000000000*VALUE(MID(D212,2,LEN(D212)-3)),IF(RIGHT(D212,2)="k)",-1000*VALUE(MID(D212,2,LEN(D212)-3)),VALUE(SUBSTITUTE(D212,",","")))))),IF(RIGHT(D212,1)="T",1000000000000*VALUE(LEFT(D212,LEN(D212)-1)),IF(RIGHT(D212,1)="M",1000000*VALUE(LEFT(D212,LEN(D212)-1)),IF(RIGHT(D212,1)="B",1000000000*VALUE(LEFT(D212,LEN(D212)-1)),IF(RIGHT(D212,1)="%",0.01*VALUE(LEFT(D212,LEN(D212)-1)),IF(RIGHT(D212,1)="k",1000*VALUE(LEFT(D212,LEN(D212)-1)),VALUE(SUBSTITUTE(D212,",",""))))))))),"N/A")</f>
        <v/>
      </c>
      <c r="L212">
        <f>IFERROR(IF(TRIM(E212)="-", "N/A", IF(RIGHT(E212,1)=")",IF(RIGHT(E212,2)="T)",-1000000000000*VALUE(MID(E212,2,LEN(E212)-3)),IF(RIGHT(E212,2)="M)",-1000000*VALUE(MID(E212,2,LEN(E212)-3)),IF(RIGHT(E212,2)="B)",-1000000000*VALUE(MID(E212,2,LEN(E212)-3)),IF(RIGHT(E212,2)="k)",-1000*VALUE(MID(E212,2,LEN(E212)-3)),VALUE(SUBSTITUTE(E212,",","")))))),IF(RIGHT(E212,1)="T",1000000000000*VALUE(LEFT(E212,LEN(E212)-1)),IF(RIGHT(E212,1)="M",1000000*VALUE(LEFT(E212,LEN(E212)-1)),IF(RIGHT(E212,1)="B",1000000000*VALUE(LEFT(E212,LEN(E212)-1)),IF(RIGHT(E212,1)="%",0.01*VALUE(LEFT(E212,LEN(E212)-1)),IF(RIGHT(E212,1)="k",1000*VALUE(LEFT(E212,LEN(E212)-1)),VALUE(SUBSTITUTE(E212,",",""))))))))),"N/A")</f>
        <v/>
      </c>
      <c r="M212">
        <f>IFERROR(IF(TRIM(F212)="-", "N/A", IF(RIGHT(F212,1)=")",IF(RIGHT(F212,2)="T)",-1000000000000*VALUE(MID(F212,2,LEN(F212)-3)),IF(RIGHT(F212,2)="M)",-1000000*VALUE(MID(F212,2,LEN(F212)-3)),IF(RIGHT(F212,2)="B)",-1000000000*VALUE(MID(F212,2,LEN(F212)-3)),IF(RIGHT(F212,2)="k)",-1000*VALUE(MID(F212,2,LEN(F212)-3)),VALUE(SUBSTITUTE(F212,",","")))))),IF(RIGHT(F212,1)="T",1000000000000*VALUE(LEFT(F212,LEN(F212)-1)),IF(RIGHT(F212,1)="M",1000000*VALUE(LEFT(F212,LEN(F212)-1)),IF(RIGHT(F212,1)="B",1000000000*VALUE(LEFT(F212,LEN(F212)-1)),IF(RIGHT(F212,1)="%",0.01*VALUE(LEFT(F212,LEN(F212)-1)),IF(RIGHT(F212,1)="k",1000*VALUE(LEFT(F212,LEN(F212)-1)),VALUE(SUBSTITUTE(F212,",",""))))))))),"N/A")</f>
        <v/>
      </c>
      <c r="N212">
        <f>IFERROR(IF(TRIM(G212)="-", "N/A", IF(RIGHT(G212,1)=")",IF(RIGHT(G212,2)="T)",-1000000000000*VALUE(MID(G212,2,LEN(G212)-3)),IF(RIGHT(G212,2)="M)",-1000000*VALUE(MID(G212,2,LEN(G212)-3)),IF(RIGHT(G212,2)="B)",-1000000000*VALUE(MID(G212,2,LEN(G212)-3)),IF(RIGHT(G212,2)="k)",-1000*VALUE(MID(G212,2,LEN(G212)-3)),VALUE(SUBSTITUTE(G212,",","")))))),IF(RIGHT(G212,1)="T",1000000000000*VALUE(LEFT(G212,LEN(G212)-1)),IF(RIGHT(G212,1)="M",1000000*VALUE(LEFT(G212,LEN(G212)-1)),IF(RIGHT(G212,1)="B",1000000000*VALUE(LEFT(G212,LEN(G212)-1)),IF(RIGHT(G212,1)="%",0.01*VALUE(LEFT(G212,LEN(G212)-1)),IF(RIGHT(G212,1)="k",1000*VALUE(LEFT(G212,LEN(G212)-1)),VALUE(SUBSTITUTE(G212,",",""))))))))),"N/A")</f>
        <v/>
      </c>
      <c r="P212">
        <f>MAX(J212:N212)</f>
        <v/>
      </c>
      <c r="Q212">
        <f>IFERROR(J144+MATCH(P212,J212:N212,0)-1,"")</f>
        <v/>
      </c>
      <c r="R212">
        <f>IF(Q212="","",MIN(J212:N212))</f>
        <v/>
      </c>
      <c r="S212">
        <f>IFERROR(J144+MATCH(R212,J212:N212,0)-1,"")</f>
        <v/>
      </c>
      <c r="T212">
        <f>IFERROR(AVERAGE(J212:N212),"")</f>
        <v/>
      </c>
      <c r="U212">
        <f>IFERROR(STDEV(J212:N212),"")</f>
        <v/>
      </c>
      <c r="V212">
        <f>IFERROR(IF(C212="-","",IF(ISBLANK(B212),"",IF(OR(ISNUMBER(FIND("Growth",B212)),ISNUMBER(FIND("Margin",B212))),"",(J212-T212)/U212))),"")</f>
        <v/>
      </c>
      <c r="W212">
        <f>IFERROR(IF(OR(D212="-",ISBLANK(D212)),"",(K212-T212)/U212),"")</f>
        <v/>
      </c>
      <c r="X212">
        <f>IFERROR(IF(OR(E212="-",ISBLANK(E212)),"",(L212-T212)/U212),"")</f>
        <v/>
      </c>
      <c r="Y212">
        <f>IFERROR(IF(OR(F212="-",ISBLANK(F212)),"",(M212-T212)/U212),"")</f>
        <v/>
      </c>
      <c r="Z212">
        <f>IFERROR(IF(OR(G212="-",ISBLANK(G212)),"",(N212-T212)/U212),"")</f>
        <v/>
      </c>
      <c r="AA212">
        <f>IF(MAX(MAX(V212:Z212),ABS(MIN(V212:Z212)))=ABS(MIN(V212:Z212)),MIN(V212:Z212),MAX(V212:Z212))</f>
        <v/>
      </c>
      <c r="AB212">
        <f>IFERROR(V144+MATCH(AA212,V212:Z212,0)-1,"")</f>
        <v/>
      </c>
      <c r="AC212">
        <f>IF(AB212&lt;&gt;"",IF(S212=AB212,"Low",IF(AB212=Q212,"High","")),"")</f>
        <v/>
      </c>
      <c r="AE212">
        <f>IF(ISNUMBER(MATCH("N/A",J212:N212,0)),"",IFERROR((5 * SUMPRODUCT(J144:N144,J212:N212) - PRODUCT(SUM(J144:N144),SUM(J212:N212))) / ((5 * SUM((J144^2)+(K144^2)+(L144^2)+(M144^2)+(N144^2))) - SUM(J144:N144)^2),""))</f>
        <v/>
      </c>
      <c r="AF212">
        <f>IFERROR(CORREL(J144:N144,J212:N212),"")</f>
        <v/>
      </c>
      <c r="AZ212">
        <f>IF(Q212=S212,0,1)</f>
        <v/>
      </c>
      <c r="BA212">
        <f>IF(AZ212=1,IF(Q212="","",IF(Q212=N144,"Yes","No")),"")</f>
        <v/>
      </c>
      <c r="BB212">
        <f>IF(BA212="Yes",P212,"")</f>
        <v/>
      </c>
      <c r="BC212">
        <f>IF(AZ212=1,IF(S212="","",IF(S212=N144,"Yes","No")),"")</f>
        <v/>
      </c>
      <c r="BD212">
        <f>IF(BC212="Yes",R212,"")</f>
        <v/>
      </c>
      <c r="BE212">
        <f>IFERROR(IF(SIGN(AE212)=1,"Increasing",IF(SIGN(AE212)=-1,"Decreasing","")),"")</f>
        <v/>
      </c>
      <c r="BF212">
        <f>IF(OR(AND(BE212="Increasing",BA212="Yes"),AND(BE212="Decreasing",BC212="Yes")),"Yes","No")</f>
        <v/>
      </c>
      <c r="BG212">
        <f>IF(I212="pos_trend","Yes","No")</f>
        <v/>
      </c>
      <c r="BH212">
        <f>IF(AF212&lt;&gt;"",IF(ABS(AF212)&gt;0.8,"Yes","No"),"")</f>
        <v/>
      </c>
    </row>
    <row r="213" spans="1:60">
      <c s="1" r="A213" t="n">
        <v>52</v>
      </c>
      <c r="B213" t="s">
        <v>444</v>
      </c>
      <c r="C213" t="s">
        <v>264</v>
      </c>
      <c r="D213" t="s">
        <v>3460</v>
      </c>
      <c r="E213" t="s">
        <v>3461</v>
      </c>
      <c r="F213" t="s">
        <v>3462</v>
      </c>
      <c r="G213" t="s">
        <v>3463</v>
      </c>
      <c r="H213" t="s"/>
      <c r="I213">
        <f>IF(AND(K213&gt; J213, L213&gt; K213, M213&gt; L213, N213&gt; M213), "pos_trend", IF(AND(K213&lt; J213, L213&lt; K213, M213&lt; L213, N213&lt; M213), "neg_trend", "N/A"))</f>
        <v/>
      </c>
      <c r="J213">
        <f>IFERROR(IF(TRIM(C213)="-", "N/A", IF(RIGHT(C213,1)=")",IF(RIGHT(C213,2)="T)",-1000000000000*VALUE(MID(C213,2,LEN(C213)-3)),IF(RIGHT(C213,2)="M)",-1000000*VALUE(MID(C213,2,LEN(C213)-3)),IF(RIGHT(C213,2)="B)",-1000000000*VALUE(MID(C213,2,LEN(C213)-3)),IF(RIGHT(C213,2)="k)",-1000*VALUE(MID(C213,2,LEN(C213)-3)),VALUE(SUBSTITUTE(C213,",","")))))),IF(RIGHT(C213,1)="T",1000000000000*VALUE(LEFT(C213,LEN(C213)-1)),IF(RIGHT(C213,1)="M",1000000*VALUE(LEFT(C213,LEN(C213)-1)),IF(RIGHT(C213,1)="B",1000000000*VALUE(LEFT(C213,LEN(C213)-1)),IF(RIGHT(C213,1)="%",0.01*VALUE(LEFT(C213,LEN(C213)-1)),IF(RIGHT(C213,1)="k",1000*VALUE(LEFT(C213,LEN(C213)-1)),VALUE(SUBSTITUTE(C213,",",""))))))))),"N/A")</f>
        <v/>
      </c>
      <c r="K213">
        <f>IFERROR(IF(TRIM(D213)="-", "N/A", IF(RIGHT(D213,1)=")",IF(RIGHT(D213,2)="T)",-1000000000000*VALUE(MID(D213,2,LEN(D213)-3)),IF(RIGHT(D213,2)="M)",-1000000*VALUE(MID(D213,2,LEN(D213)-3)),IF(RIGHT(D213,2)="B)",-1000000000*VALUE(MID(D213,2,LEN(D213)-3)),IF(RIGHT(D213,2)="k)",-1000*VALUE(MID(D213,2,LEN(D213)-3)),VALUE(SUBSTITUTE(D213,",","")))))),IF(RIGHT(D213,1)="T",1000000000000*VALUE(LEFT(D213,LEN(D213)-1)),IF(RIGHT(D213,1)="M",1000000*VALUE(LEFT(D213,LEN(D213)-1)),IF(RIGHT(D213,1)="B",1000000000*VALUE(LEFT(D213,LEN(D213)-1)),IF(RIGHT(D213,1)="%",0.01*VALUE(LEFT(D213,LEN(D213)-1)),IF(RIGHT(D213,1)="k",1000*VALUE(LEFT(D213,LEN(D213)-1)),VALUE(SUBSTITUTE(D213,",",""))))))))),"N/A")</f>
        <v/>
      </c>
      <c r="L213">
        <f>IFERROR(IF(TRIM(E213)="-", "N/A", IF(RIGHT(E213,1)=")",IF(RIGHT(E213,2)="T)",-1000000000000*VALUE(MID(E213,2,LEN(E213)-3)),IF(RIGHT(E213,2)="M)",-1000000*VALUE(MID(E213,2,LEN(E213)-3)),IF(RIGHT(E213,2)="B)",-1000000000*VALUE(MID(E213,2,LEN(E213)-3)),IF(RIGHT(E213,2)="k)",-1000*VALUE(MID(E213,2,LEN(E213)-3)),VALUE(SUBSTITUTE(E213,",","")))))),IF(RIGHT(E213,1)="T",1000000000000*VALUE(LEFT(E213,LEN(E213)-1)),IF(RIGHT(E213,1)="M",1000000*VALUE(LEFT(E213,LEN(E213)-1)),IF(RIGHT(E213,1)="B",1000000000*VALUE(LEFT(E213,LEN(E213)-1)),IF(RIGHT(E213,1)="%",0.01*VALUE(LEFT(E213,LEN(E213)-1)),IF(RIGHT(E213,1)="k",1000*VALUE(LEFT(E213,LEN(E213)-1)),VALUE(SUBSTITUTE(E213,",",""))))))))),"N/A")</f>
        <v/>
      </c>
      <c r="M213">
        <f>IFERROR(IF(TRIM(F213)="-", "N/A", IF(RIGHT(F213,1)=")",IF(RIGHT(F213,2)="T)",-1000000000000*VALUE(MID(F213,2,LEN(F213)-3)),IF(RIGHT(F213,2)="M)",-1000000*VALUE(MID(F213,2,LEN(F213)-3)),IF(RIGHT(F213,2)="B)",-1000000000*VALUE(MID(F213,2,LEN(F213)-3)),IF(RIGHT(F213,2)="k)",-1000*VALUE(MID(F213,2,LEN(F213)-3)),VALUE(SUBSTITUTE(F213,",","")))))),IF(RIGHT(F213,1)="T",1000000000000*VALUE(LEFT(F213,LEN(F213)-1)),IF(RIGHT(F213,1)="M",1000000*VALUE(LEFT(F213,LEN(F213)-1)),IF(RIGHT(F213,1)="B",1000000000*VALUE(LEFT(F213,LEN(F213)-1)),IF(RIGHT(F213,1)="%",0.01*VALUE(LEFT(F213,LEN(F213)-1)),IF(RIGHT(F213,1)="k",1000*VALUE(LEFT(F213,LEN(F213)-1)),VALUE(SUBSTITUTE(F213,",",""))))))))),"N/A")</f>
        <v/>
      </c>
      <c r="N213">
        <f>IFERROR(IF(TRIM(G213)="-", "N/A", IF(RIGHT(G213,1)=")",IF(RIGHT(G213,2)="T)",-1000000000000*VALUE(MID(G213,2,LEN(G213)-3)),IF(RIGHT(G213,2)="M)",-1000000*VALUE(MID(G213,2,LEN(G213)-3)),IF(RIGHT(G213,2)="B)",-1000000000*VALUE(MID(G213,2,LEN(G213)-3)),IF(RIGHT(G213,2)="k)",-1000*VALUE(MID(G213,2,LEN(G213)-3)),VALUE(SUBSTITUTE(G213,",","")))))),IF(RIGHT(G213,1)="T",1000000000000*VALUE(LEFT(G213,LEN(G213)-1)),IF(RIGHT(G213,1)="M",1000000*VALUE(LEFT(G213,LEN(G213)-1)),IF(RIGHT(G213,1)="B",1000000000*VALUE(LEFT(G213,LEN(G213)-1)),IF(RIGHT(G213,1)="%",0.01*VALUE(LEFT(G213,LEN(G213)-1)),IF(RIGHT(G213,1)="k",1000*VALUE(LEFT(G213,LEN(G213)-1)),VALUE(SUBSTITUTE(G213,",",""))))))))),"N/A")</f>
        <v/>
      </c>
      <c r="P213">
        <f>MAX(J213:N213)</f>
        <v/>
      </c>
      <c r="Q213">
        <f>IFERROR(J144+MATCH(P213,J213:N213,0)-1,"")</f>
        <v/>
      </c>
      <c r="R213">
        <f>IF(Q213="","",MIN(J213:N213))</f>
        <v/>
      </c>
      <c r="S213">
        <f>IFERROR(J144+MATCH(R213,J213:N213,0)-1,"")</f>
        <v/>
      </c>
      <c r="T213">
        <f>IFERROR(AVERAGE(J213:N213),"")</f>
        <v/>
      </c>
      <c r="U213">
        <f>IFERROR(STDEV(J213:N213),"")</f>
        <v/>
      </c>
      <c r="V213">
        <f>IFERROR(IF(C213="-","",IF(ISBLANK(B213),"",IF(OR(ISNUMBER(FIND("Growth",B213)),ISNUMBER(FIND("Margin",B213))),"",(J213-T213)/U213))),"")</f>
        <v/>
      </c>
      <c r="W213">
        <f>IFERROR(IF(OR(D213="-",ISBLANK(D213)),"",(K213-T213)/U213),"")</f>
        <v/>
      </c>
      <c r="X213">
        <f>IFERROR(IF(OR(E213="-",ISBLANK(E213)),"",(L213-T213)/U213),"")</f>
        <v/>
      </c>
      <c r="Y213">
        <f>IFERROR(IF(OR(F213="-",ISBLANK(F213)),"",(M213-T213)/U213),"")</f>
        <v/>
      </c>
      <c r="Z213">
        <f>IFERROR(IF(OR(G213="-",ISBLANK(G213)),"",(N213-T213)/U213),"")</f>
        <v/>
      </c>
      <c r="AA213">
        <f>IF(MAX(MAX(V213:Z213),ABS(MIN(V213:Z213)))=ABS(MIN(V213:Z213)),MIN(V213:Z213),MAX(V213:Z213))</f>
        <v/>
      </c>
      <c r="AB213">
        <f>IFERROR(V144+MATCH(AA213,V213:Z213,0)-1,"")</f>
        <v/>
      </c>
      <c r="AC213">
        <f>IF(AB213&lt;&gt;"",IF(S213=AB213,"Low",IF(AB213=Q213,"High","")),"")</f>
        <v/>
      </c>
      <c r="AE213">
        <f>IF(ISNUMBER(MATCH("N/A",J213:N213,0)),"",IFERROR((5 * SUMPRODUCT(J144:N144,J213:N213) - PRODUCT(SUM(J144:N144),SUM(J213:N213))) / ((5 * SUM((J144^2)+(K144^2)+(L144^2)+(M144^2)+(N144^2))) - SUM(J144:N144)^2),""))</f>
        <v/>
      </c>
      <c r="AF213">
        <f>IFERROR(CORREL(J144:N144,J213:N213),"")</f>
        <v/>
      </c>
      <c r="AZ213">
        <f>IF(Q213=S213,0,1)</f>
        <v/>
      </c>
      <c r="BA213">
        <f>IF(AZ213=1,IF(Q213="","",IF(Q213=N144,"Yes","No")),"")</f>
        <v/>
      </c>
      <c r="BB213">
        <f>IF(BA213="Yes",P213,"")</f>
        <v/>
      </c>
      <c r="BC213">
        <f>IF(AZ213=1,IF(S213="","",IF(S213=N144,"Yes","No")),"")</f>
        <v/>
      </c>
      <c r="BD213">
        <f>IF(BC213="Yes",R213,"")</f>
        <v/>
      </c>
      <c r="BE213">
        <f>IFERROR(IF(SIGN(AE213)=1,"Increasing",IF(SIGN(AE213)=-1,"Decreasing","")),"")</f>
        <v/>
      </c>
      <c r="BF213">
        <f>IF(OR(AND(BE213="Increasing",BA213="Yes"),AND(BE213="Decreasing",BC213="Yes")),"Yes","No")</f>
        <v/>
      </c>
      <c r="BG213">
        <f>IF(I213="pos_trend","Yes","No")</f>
        <v/>
      </c>
      <c r="BH213">
        <f>IF(AF213&lt;&gt;"",IF(ABS(AF213)&gt;0.8,"Yes","No"),"")</f>
        <v/>
      </c>
    </row>
    <row r="214" spans="1:60">
      <c s="1" r="A214" t="n">
        <v>53</v>
      </c>
      <c r="B214" t="s">
        <v>449</v>
      </c>
      <c r="C214" t="s">
        <v>3455</v>
      </c>
      <c r="D214" t="s">
        <v>3456</v>
      </c>
      <c r="E214" t="s">
        <v>3464</v>
      </c>
      <c r="F214" t="s">
        <v>2667</v>
      </c>
      <c r="G214" t="s">
        <v>3396</v>
      </c>
      <c r="H214" t="s"/>
      <c r="I214">
        <f>IF(AND(K214&gt; J214, L214&gt; K214, M214&gt; L214, N214&gt; M214), "pos_trend", IF(AND(K214&lt; J214, L214&lt; K214, M214&lt; L214, N214&lt; M214), "neg_trend", "N/A"))</f>
        <v/>
      </c>
      <c r="J214">
        <f>IFERROR(IF(TRIM(C214)="-", "N/A", IF(RIGHT(C214,1)=")",IF(RIGHT(C214,2)="T)",-1000000000000*VALUE(MID(C214,2,LEN(C214)-3)),IF(RIGHT(C214,2)="M)",-1000000*VALUE(MID(C214,2,LEN(C214)-3)),IF(RIGHT(C214,2)="B)",-1000000000*VALUE(MID(C214,2,LEN(C214)-3)),IF(RIGHT(C214,2)="k)",-1000*VALUE(MID(C214,2,LEN(C214)-3)),VALUE(SUBSTITUTE(C214,",","")))))),IF(RIGHT(C214,1)="T",1000000000000*VALUE(LEFT(C214,LEN(C214)-1)),IF(RIGHT(C214,1)="M",1000000*VALUE(LEFT(C214,LEN(C214)-1)),IF(RIGHT(C214,1)="B",1000000000*VALUE(LEFT(C214,LEN(C214)-1)),IF(RIGHT(C214,1)="%",0.01*VALUE(LEFT(C214,LEN(C214)-1)),IF(RIGHT(C214,1)="k",1000*VALUE(LEFT(C214,LEN(C214)-1)),VALUE(SUBSTITUTE(C214,",",""))))))))),"N/A")</f>
        <v/>
      </c>
      <c r="K214">
        <f>IFERROR(IF(TRIM(D214)="-", "N/A", IF(RIGHT(D214,1)=")",IF(RIGHT(D214,2)="T)",-1000000000000*VALUE(MID(D214,2,LEN(D214)-3)),IF(RIGHT(D214,2)="M)",-1000000*VALUE(MID(D214,2,LEN(D214)-3)),IF(RIGHT(D214,2)="B)",-1000000000*VALUE(MID(D214,2,LEN(D214)-3)),IF(RIGHT(D214,2)="k)",-1000*VALUE(MID(D214,2,LEN(D214)-3)),VALUE(SUBSTITUTE(D214,",","")))))),IF(RIGHT(D214,1)="T",1000000000000*VALUE(LEFT(D214,LEN(D214)-1)),IF(RIGHT(D214,1)="M",1000000*VALUE(LEFT(D214,LEN(D214)-1)),IF(RIGHT(D214,1)="B",1000000000*VALUE(LEFT(D214,LEN(D214)-1)),IF(RIGHT(D214,1)="%",0.01*VALUE(LEFT(D214,LEN(D214)-1)),IF(RIGHT(D214,1)="k",1000*VALUE(LEFT(D214,LEN(D214)-1)),VALUE(SUBSTITUTE(D214,",",""))))))))),"N/A")</f>
        <v/>
      </c>
      <c r="L214">
        <f>IFERROR(IF(TRIM(E214)="-", "N/A", IF(RIGHT(E214,1)=")",IF(RIGHT(E214,2)="T)",-1000000000000*VALUE(MID(E214,2,LEN(E214)-3)),IF(RIGHT(E214,2)="M)",-1000000*VALUE(MID(E214,2,LEN(E214)-3)),IF(RIGHT(E214,2)="B)",-1000000000*VALUE(MID(E214,2,LEN(E214)-3)),IF(RIGHT(E214,2)="k)",-1000*VALUE(MID(E214,2,LEN(E214)-3)),VALUE(SUBSTITUTE(E214,",","")))))),IF(RIGHT(E214,1)="T",1000000000000*VALUE(LEFT(E214,LEN(E214)-1)),IF(RIGHT(E214,1)="M",1000000*VALUE(LEFT(E214,LEN(E214)-1)),IF(RIGHT(E214,1)="B",1000000000*VALUE(LEFT(E214,LEN(E214)-1)),IF(RIGHT(E214,1)="%",0.01*VALUE(LEFT(E214,LEN(E214)-1)),IF(RIGHT(E214,1)="k",1000*VALUE(LEFT(E214,LEN(E214)-1)),VALUE(SUBSTITUTE(E214,",",""))))))))),"N/A")</f>
        <v/>
      </c>
      <c r="M214">
        <f>IFERROR(IF(TRIM(F214)="-", "N/A", IF(RIGHT(F214,1)=")",IF(RIGHT(F214,2)="T)",-1000000000000*VALUE(MID(F214,2,LEN(F214)-3)),IF(RIGHT(F214,2)="M)",-1000000*VALUE(MID(F214,2,LEN(F214)-3)),IF(RIGHT(F214,2)="B)",-1000000000*VALUE(MID(F214,2,LEN(F214)-3)),IF(RIGHT(F214,2)="k)",-1000*VALUE(MID(F214,2,LEN(F214)-3)),VALUE(SUBSTITUTE(F214,",","")))))),IF(RIGHT(F214,1)="T",1000000000000*VALUE(LEFT(F214,LEN(F214)-1)),IF(RIGHT(F214,1)="M",1000000*VALUE(LEFT(F214,LEN(F214)-1)),IF(RIGHT(F214,1)="B",1000000000*VALUE(LEFT(F214,LEN(F214)-1)),IF(RIGHT(F214,1)="%",0.01*VALUE(LEFT(F214,LEN(F214)-1)),IF(RIGHT(F214,1)="k",1000*VALUE(LEFT(F214,LEN(F214)-1)),VALUE(SUBSTITUTE(F214,",",""))))))))),"N/A")</f>
        <v/>
      </c>
      <c r="N214">
        <f>IFERROR(IF(TRIM(G214)="-", "N/A", IF(RIGHT(G214,1)=")",IF(RIGHT(G214,2)="T)",-1000000000000*VALUE(MID(G214,2,LEN(G214)-3)),IF(RIGHT(G214,2)="M)",-1000000*VALUE(MID(G214,2,LEN(G214)-3)),IF(RIGHT(G214,2)="B)",-1000000000*VALUE(MID(G214,2,LEN(G214)-3)),IF(RIGHT(G214,2)="k)",-1000*VALUE(MID(G214,2,LEN(G214)-3)),VALUE(SUBSTITUTE(G214,",","")))))),IF(RIGHT(G214,1)="T",1000000000000*VALUE(LEFT(G214,LEN(G214)-1)),IF(RIGHT(G214,1)="M",1000000*VALUE(LEFT(G214,LEN(G214)-1)),IF(RIGHT(G214,1)="B",1000000000*VALUE(LEFT(G214,LEN(G214)-1)),IF(RIGHT(G214,1)="%",0.01*VALUE(LEFT(G214,LEN(G214)-1)),IF(RIGHT(G214,1)="k",1000*VALUE(LEFT(G214,LEN(G214)-1)),VALUE(SUBSTITUTE(G214,",",""))))))))),"N/A")</f>
        <v/>
      </c>
      <c r="P214">
        <f>MAX(J214:N214)</f>
        <v/>
      </c>
      <c r="Q214">
        <f>IFERROR(J144+MATCH(P214,J214:N214,0)-1,"")</f>
        <v/>
      </c>
      <c r="R214">
        <f>IF(Q214="","",MIN(J214:N214))</f>
        <v/>
      </c>
      <c r="S214">
        <f>IFERROR(J144+MATCH(R214,J214:N214,0)-1,"")</f>
        <v/>
      </c>
      <c r="T214">
        <f>IFERROR(AVERAGE(J214:N214),"")</f>
        <v/>
      </c>
      <c r="U214">
        <f>IFERROR(STDEV(J214:N214),"")</f>
        <v/>
      </c>
      <c r="V214">
        <f>IFERROR(IF(C214="-","",IF(ISBLANK(B214),"",IF(OR(ISNUMBER(FIND("Growth",B214)),ISNUMBER(FIND("Margin",B214))),"",(J214-T214)/U214))),"")</f>
        <v/>
      </c>
      <c r="W214">
        <f>IFERROR(IF(OR(D214="-",ISBLANK(D214)),"",(K214-T214)/U214),"")</f>
        <v/>
      </c>
      <c r="X214">
        <f>IFERROR(IF(OR(E214="-",ISBLANK(E214)),"",(L214-T214)/U214),"")</f>
        <v/>
      </c>
      <c r="Y214">
        <f>IFERROR(IF(OR(F214="-",ISBLANK(F214)),"",(M214-T214)/U214),"")</f>
        <v/>
      </c>
      <c r="Z214">
        <f>IFERROR(IF(OR(G214="-",ISBLANK(G214)),"",(N214-T214)/U214),"")</f>
        <v/>
      </c>
      <c r="AA214">
        <f>IF(MAX(MAX(V214:Z214),ABS(MIN(V214:Z214)))=ABS(MIN(V214:Z214)),MIN(V214:Z214),MAX(V214:Z214))</f>
        <v/>
      </c>
      <c r="AB214">
        <f>IFERROR(V144+MATCH(AA214,V214:Z214,0)-1,"")</f>
        <v/>
      </c>
      <c r="AC214">
        <f>IF(AB214&lt;&gt;"",IF(S214=AB214,"Low",IF(AB214=Q214,"High","")),"")</f>
        <v/>
      </c>
      <c r="AE214">
        <f>IF(ISNUMBER(MATCH("N/A",J214:N214,0)),"",IFERROR((5 * SUMPRODUCT(J144:N144,J214:N214) - PRODUCT(SUM(J144:N144),SUM(J214:N214))) / ((5 * SUM((J144^2)+(K144^2)+(L144^2)+(M144^2)+(N144^2))) - SUM(J144:N144)^2),""))</f>
        <v/>
      </c>
      <c r="AF214">
        <f>IFERROR(CORREL(J144:N144,J214:N214),"")</f>
        <v/>
      </c>
      <c r="AZ214">
        <f>IF(Q214=S214,0,1)</f>
        <v/>
      </c>
      <c r="BA214">
        <f>IF(AZ214=1,IF(Q214="","",IF(Q214=N144,"Yes","No")),"")</f>
        <v/>
      </c>
      <c r="BB214">
        <f>IF(BA214="Yes",P214,"")</f>
        <v/>
      </c>
      <c r="BC214">
        <f>IF(AZ214=1,IF(S214="","",IF(S214=N144,"Yes","No")),"")</f>
        <v/>
      </c>
      <c r="BD214">
        <f>IF(BC214="Yes",R214,"")</f>
        <v/>
      </c>
      <c r="BE214">
        <f>IFERROR(IF(SIGN(AE214)=1,"Increasing",IF(SIGN(AE214)=-1,"Decreasing","")),"")</f>
        <v/>
      </c>
      <c r="BF214">
        <f>IF(OR(AND(BE214="Increasing",BA214="Yes"),AND(BE214="Decreasing",BC214="Yes")),"Yes","No")</f>
        <v/>
      </c>
      <c r="BG214">
        <f>IF(I214="pos_trend","Yes","No")</f>
        <v/>
      </c>
      <c r="BH214">
        <f>IF(AF214&lt;&gt;"",IF(ABS(AF214)&gt;0.8,"Yes","No"),"")</f>
        <v/>
      </c>
    </row>
    <row r="215" spans="1:60">
      <c r="I215">
        <f>IF(AND(K215&gt; J215, L215&gt; K215, M215&gt; L215, N215&gt; M215), "pos_trend", IF(AND(K215&lt; J215, L215&lt; K215, M215&lt; L215, N215&lt; M215), "neg_trend", "N/A"))</f>
        <v/>
      </c>
      <c r="J215">
        <f>IFERROR(IF(TRIM(C215)="-", "N/A", IF(RIGHT(C215,1)=")",IF(RIGHT(C215,2)="T)",-1000000000000*VALUE(MID(C215,2,LEN(C215)-3)),IF(RIGHT(C215,2)="M)",-1000000*VALUE(MID(C215,2,LEN(C215)-3)),IF(RIGHT(C215,2)="B)",-1000000000*VALUE(MID(C215,2,LEN(C215)-3)),IF(RIGHT(C215,2)="k)",-1000*VALUE(MID(C215,2,LEN(C215)-3)),VALUE(SUBSTITUTE(C215,",","")))))),IF(RIGHT(C215,1)="T",1000000000000*VALUE(LEFT(C215,LEN(C215)-1)),IF(RIGHT(C215,1)="M",1000000*VALUE(LEFT(C215,LEN(C215)-1)),IF(RIGHT(C215,1)="B",1000000000*VALUE(LEFT(C215,LEN(C215)-1)),IF(RIGHT(C215,1)="%",0.01*VALUE(LEFT(C215,LEN(C215)-1)),IF(RIGHT(C215,1)="k",1000*VALUE(LEFT(C215,LEN(C215)-1)),VALUE(SUBSTITUTE(C215,",",""))))))))),"N/A")</f>
        <v/>
      </c>
      <c r="K215">
        <f>IFERROR(IF(TRIM(D215)="-", "N/A", IF(RIGHT(D215,1)=")",IF(RIGHT(D215,2)="T)",-1000000000000*VALUE(MID(D215,2,LEN(D215)-3)),IF(RIGHT(D215,2)="M)",-1000000*VALUE(MID(D215,2,LEN(D215)-3)),IF(RIGHT(D215,2)="B)",-1000000000*VALUE(MID(D215,2,LEN(D215)-3)),IF(RIGHT(D215,2)="k)",-1000*VALUE(MID(D215,2,LEN(D215)-3)),VALUE(SUBSTITUTE(D215,",","")))))),IF(RIGHT(D215,1)="T",1000000000000*VALUE(LEFT(D215,LEN(D215)-1)),IF(RIGHT(D215,1)="M",1000000*VALUE(LEFT(D215,LEN(D215)-1)),IF(RIGHT(D215,1)="B",1000000000*VALUE(LEFT(D215,LEN(D215)-1)),IF(RIGHT(D215,1)="%",0.01*VALUE(LEFT(D215,LEN(D215)-1)),IF(RIGHT(D215,1)="k",1000*VALUE(LEFT(D215,LEN(D215)-1)),VALUE(SUBSTITUTE(D215,",",""))))))))),"N/A")</f>
        <v/>
      </c>
      <c r="L215">
        <f>IFERROR(IF(TRIM(E215)="-", "N/A", IF(RIGHT(E215,1)=")",IF(RIGHT(E215,2)="T)",-1000000000000*VALUE(MID(E215,2,LEN(E215)-3)),IF(RIGHT(E215,2)="M)",-1000000*VALUE(MID(E215,2,LEN(E215)-3)),IF(RIGHT(E215,2)="B)",-1000000000*VALUE(MID(E215,2,LEN(E215)-3)),IF(RIGHT(E215,2)="k)",-1000*VALUE(MID(E215,2,LEN(E215)-3)),VALUE(SUBSTITUTE(E215,",","")))))),IF(RIGHT(E215,1)="T",1000000000000*VALUE(LEFT(E215,LEN(E215)-1)),IF(RIGHT(E215,1)="M",1000000*VALUE(LEFT(E215,LEN(E215)-1)),IF(RIGHT(E215,1)="B",1000000000*VALUE(LEFT(E215,LEN(E215)-1)),IF(RIGHT(E215,1)="%",0.01*VALUE(LEFT(E215,LEN(E215)-1)),IF(RIGHT(E215,1)="k",1000*VALUE(LEFT(E215,LEN(E215)-1)),VALUE(SUBSTITUTE(E215,",",""))))))))),"N/A")</f>
        <v/>
      </c>
      <c r="M215">
        <f>IFERROR(IF(TRIM(F215)="-", "N/A", IF(RIGHT(F215,1)=")",IF(RIGHT(F215,2)="T)",-1000000000000*VALUE(MID(F215,2,LEN(F215)-3)),IF(RIGHT(F215,2)="M)",-1000000*VALUE(MID(F215,2,LEN(F215)-3)),IF(RIGHT(F215,2)="B)",-1000000000*VALUE(MID(F215,2,LEN(F215)-3)),IF(RIGHT(F215,2)="k)",-1000*VALUE(MID(F215,2,LEN(F215)-3)),VALUE(SUBSTITUTE(F215,",","")))))),IF(RIGHT(F215,1)="T",1000000000000*VALUE(LEFT(F215,LEN(F215)-1)),IF(RIGHT(F215,1)="M",1000000*VALUE(LEFT(F215,LEN(F215)-1)),IF(RIGHT(F215,1)="B",1000000000*VALUE(LEFT(F215,LEN(F215)-1)),IF(RIGHT(F215,1)="%",0.01*VALUE(LEFT(F215,LEN(F215)-1)),IF(RIGHT(F215,1)="k",1000*VALUE(LEFT(F215,LEN(F215)-1)),VALUE(SUBSTITUTE(F215,",",""))))))))),"N/A")</f>
        <v/>
      </c>
      <c r="N215">
        <f>IFERROR(IF(TRIM(G215)="-", "N/A", IF(RIGHT(G215,1)=")",IF(RIGHT(G215,2)="T)",-1000000000000*VALUE(MID(G215,2,LEN(G215)-3)),IF(RIGHT(G215,2)="M)",-1000000*VALUE(MID(G215,2,LEN(G215)-3)),IF(RIGHT(G215,2)="B)",-1000000000*VALUE(MID(G215,2,LEN(G215)-3)),IF(RIGHT(G215,2)="k)",-1000*VALUE(MID(G215,2,LEN(G215)-3)),VALUE(SUBSTITUTE(G215,",","")))))),IF(RIGHT(G215,1)="T",1000000000000*VALUE(LEFT(G215,LEN(G215)-1)),IF(RIGHT(G215,1)="M",1000000*VALUE(LEFT(G215,LEN(G215)-1)),IF(RIGHT(G215,1)="B",1000000000*VALUE(LEFT(G215,LEN(G215)-1)),IF(RIGHT(G215,1)="%",0.01*VALUE(LEFT(G215,LEN(G215)-1)),IF(RIGHT(G215,1)="k",1000*VALUE(LEFT(G215,LEN(G215)-1)),VALUE(SUBSTITUTE(G215,",",""))))))))),"N/A")</f>
        <v/>
      </c>
      <c r="P215">
        <f>MAX(J215:N215)</f>
        <v/>
      </c>
      <c r="Q215">
        <f>IFERROR(J144+MATCH(P215,J215:N215,0)-1,"")</f>
        <v/>
      </c>
      <c r="R215">
        <f>IF(Q215="","",MIN(J215:N215))</f>
        <v/>
      </c>
      <c r="S215">
        <f>IFERROR(J144+MATCH(R215,J215:N215,0)-1,"")</f>
        <v/>
      </c>
      <c r="T215">
        <f>IFERROR(AVERAGE(J215:N215),"")</f>
        <v/>
      </c>
      <c r="U215">
        <f>IFERROR(STDEV(J215:N215),"")</f>
        <v/>
      </c>
      <c r="V215">
        <f>IFERROR(IF(C215="-","",IF(ISBLANK(B215),"",IF(OR(ISNUMBER(FIND("Growth",B215)),ISNUMBER(FIND("Margin",B215))),"",(J215-T215)/U215))),"")</f>
        <v/>
      </c>
      <c r="W215">
        <f>IFERROR(IF(OR(D215="-",ISBLANK(D215)),"",(K215-T215)/U215),"")</f>
        <v/>
      </c>
      <c r="X215">
        <f>IFERROR(IF(OR(E215="-",ISBLANK(E215)),"",(L215-T215)/U215),"")</f>
        <v/>
      </c>
      <c r="Y215">
        <f>IFERROR(IF(OR(F215="-",ISBLANK(F215)),"",(M215-T215)/U215),"")</f>
        <v/>
      </c>
      <c r="Z215">
        <f>IFERROR(IF(OR(G215="-",ISBLANK(G215)),"",(N215-T215)/U215),"")</f>
        <v/>
      </c>
      <c r="AA215">
        <f>IF(MAX(MAX(V215:Z215),ABS(MIN(V215:Z215)))=ABS(MIN(V215:Z215)),MIN(V215:Z215),MAX(V215:Z215))</f>
        <v/>
      </c>
      <c r="AB215">
        <f>IFERROR(V144+MATCH(AA215,V215:Z215,0)-1,"")</f>
        <v/>
      </c>
      <c r="AC215">
        <f>IF(AB215&lt;&gt;"",IF(S215=AB215,"Low",IF(AB215=Q215,"High","")),"")</f>
        <v/>
      </c>
      <c r="AE215">
        <f>IF(ISNUMBER(MATCH("N/A",J215:N215,0)),"",IFERROR((5 * SUMPRODUCT(J144:N144,J215:N215) - PRODUCT(SUM(J144:N144),SUM(J215:N215))) / ((5 * SUM((J144^2)+(K144^2)+(L144^2)+(M144^2)+(N144^2))) - SUM(J144:N144)^2),""))</f>
        <v/>
      </c>
      <c r="AF215">
        <f>IFERROR(CORREL(J144:N144,J215:N215),"")</f>
        <v/>
      </c>
      <c r="AZ215">
        <f>IF(Q215=S215,0,1)</f>
        <v/>
      </c>
      <c r="BA215">
        <f>IF(AZ215=1,IF(Q215="","",IF(Q215=N144,"Yes","No")),"")</f>
        <v/>
      </c>
      <c r="BB215">
        <f>IF(BA215="Yes",P215,"")</f>
        <v/>
      </c>
      <c r="BC215">
        <f>IF(AZ215=1,IF(S215="","",IF(S215=N144,"Yes","No")),"")</f>
        <v/>
      </c>
      <c r="BD215">
        <f>IF(BC215="Yes",R215,"")</f>
        <v/>
      </c>
      <c r="BE215">
        <f>IFERROR(IF(SIGN(AE215)=1,"Increasing",IF(SIGN(AE215)=-1,"Decreasing","")),"")</f>
        <v/>
      </c>
      <c r="BF215">
        <f>IF(OR(AND(BE215="Increasing",BA215="Yes"),AND(BE215="Decreasing",BC215="Yes")),"Yes","No")</f>
        <v/>
      </c>
      <c r="BG215">
        <f>IF(I215="pos_trend","Yes","No")</f>
        <v/>
      </c>
      <c r="BH215">
        <f>IF(AF215&lt;&gt;"",IF(ABS(AF215)&gt;0.8,"Yes","No"),"")</f>
        <v/>
      </c>
    </row>
    <row r="216" spans="1:60">
      <c s="1" r="B216" t="s">
        <v>251</v>
      </c>
      <c s="1" r="C216" t="s">
        <v>252</v>
      </c>
      <c s="1" r="D216" t="s">
        <v>253</v>
      </c>
      <c s="1" r="E216" t="s">
        <v>254</v>
      </c>
      <c s="1" r="F216" t="s">
        <v>255</v>
      </c>
      <c s="1" r="G216" t="s">
        <v>256</v>
      </c>
      <c s="1" r="H216" t="s">
        <v>257</v>
      </c>
      <c r="I216">
        <f>IF(AND(K216&gt; J216, L216&gt; K216, M216&gt; L216, N216&gt; M216), "pos_trend", IF(AND(K216&lt; J216, L216&lt; K216, M216&lt; L216, N216&lt; M216), "neg_trend", "N/A"))</f>
        <v/>
      </c>
      <c r="J216">
        <f>IFERROR(IF(TRIM(C216)="-", "N/A", IF(RIGHT(C216,1)=")",IF(RIGHT(C216,2)="T)",-1000000000000*VALUE(MID(C216,2,LEN(C216)-3)),IF(RIGHT(C216,2)="M)",-1000000*VALUE(MID(C216,2,LEN(C216)-3)),IF(RIGHT(C216,2)="B)",-1000000000*VALUE(MID(C216,2,LEN(C216)-3)),IF(RIGHT(C216,2)="k)",-1000*VALUE(MID(C216,2,LEN(C216)-3)),VALUE(SUBSTITUTE(C216,",","")))))),IF(RIGHT(C216,1)="T",1000000000000*VALUE(LEFT(C216,LEN(C216)-1)),IF(RIGHT(C216,1)="M",1000000*VALUE(LEFT(C216,LEN(C216)-1)),IF(RIGHT(C216,1)="B",1000000000*VALUE(LEFT(C216,LEN(C216)-1)),IF(RIGHT(C216,1)="%",0.01*VALUE(LEFT(C216,LEN(C216)-1)),IF(RIGHT(C216,1)="k",1000*VALUE(LEFT(C216,LEN(C216)-1)),VALUE(SUBSTITUTE(C216,",",""))))))))),"N/A")</f>
        <v/>
      </c>
      <c r="K216">
        <f>IFERROR(IF(TRIM(D216)="-", "N/A", IF(RIGHT(D216,1)=")",IF(RIGHT(D216,2)="T)",-1000000000000*VALUE(MID(D216,2,LEN(D216)-3)),IF(RIGHT(D216,2)="M)",-1000000*VALUE(MID(D216,2,LEN(D216)-3)),IF(RIGHT(D216,2)="B)",-1000000000*VALUE(MID(D216,2,LEN(D216)-3)),IF(RIGHT(D216,2)="k)",-1000*VALUE(MID(D216,2,LEN(D216)-3)),VALUE(SUBSTITUTE(D216,",","")))))),IF(RIGHT(D216,1)="T",1000000000000*VALUE(LEFT(D216,LEN(D216)-1)),IF(RIGHT(D216,1)="M",1000000*VALUE(LEFT(D216,LEN(D216)-1)),IF(RIGHT(D216,1)="B",1000000000*VALUE(LEFT(D216,LEN(D216)-1)),IF(RIGHT(D216,1)="%",0.01*VALUE(LEFT(D216,LEN(D216)-1)),IF(RIGHT(D216,1)="k",1000*VALUE(LEFT(D216,LEN(D216)-1)),VALUE(SUBSTITUTE(D216,",",""))))))))),"N/A")</f>
        <v/>
      </c>
      <c r="L216">
        <f>IFERROR(IF(TRIM(E216)="-", "N/A", IF(RIGHT(E216,1)=")",IF(RIGHT(E216,2)="T)",-1000000000000*VALUE(MID(E216,2,LEN(E216)-3)),IF(RIGHT(E216,2)="M)",-1000000*VALUE(MID(E216,2,LEN(E216)-3)),IF(RIGHT(E216,2)="B)",-1000000000*VALUE(MID(E216,2,LEN(E216)-3)),IF(RIGHT(E216,2)="k)",-1000*VALUE(MID(E216,2,LEN(E216)-3)),VALUE(SUBSTITUTE(E216,",","")))))),IF(RIGHT(E216,1)="T",1000000000000*VALUE(LEFT(E216,LEN(E216)-1)),IF(RIGHT(E216,1)="M",1000000*VALUE(LEFT(E216,LEN(E216)-1)),IF(RIGHT(E216,1)="B",1000000000*VALUE(LEFT(E216,LEN(E216)-1)),IF(RIGHT(E216,1)="%",0.01*VALUE(LEFT(E216,LEN(E216)-1)),IF(RIGHT(E216,1)="k",1000*VALUE(LEFT(E216,LEN(E216)-1)),VALUE(SUBSTITUTE(E216,",",""))))))))),"N/A")</f>
        <v/>
      </c>
      <c r="M216">
        <f>IFERROR(IF(TRIM(F216)="-", "N/A", IF(RIGHT(F216,1)=")",IF(RIGHT(F216,2)="T)",-1000000000000*VALUE(MID(F216,2,LEN(F216)-3)),IF(RIGHT(F216,2)="M)",-1000000*VALUE(MID(F216,2,LEN(F216)-3)),IF(RIGHT(F216,2)="B)",-1000000000*VALUE(MID(F216,2,LEN(F216)-3)),IF(RIGHT(F216,2)="k)",-1000*VALUE(MID(F216,2,LEN(F216)-3)),VALUE(SUBSTITUTE(F216,",","")))))),IF(RIGHT(F216,1)="T",1000000000000*VALUE(LEFT(F216,LEN(F216)-1)),IF(RIGHT(F216,1)="M",1000000*VALUE(LEFT(F216,LEN(F216)-1)),IF(RIGHT(F216,1)="B",1000000000*VALUE(LEFT(F216,LEN(F216)-1)),IF(RIGHT(F216,1)="%",0.01*VALUE(LEFT(F216,LEN(F216)-1)),IF(RIGHT(F216,1)="k",1000*VALUE(LEFT(F216,LEN(F216)-1)),VALUE(SUBSTITUTE(F216,",",""))))))))),"N/A")</f>
        <v/>
      </c>
      <c r="N216">
        <f>IFERROR(IF(TRIM(G216)="-", "N/A", IF(RIGHT(G216,1)=")",IF(RIGHT(G216,2)="T)",-1000000000000*VALUE(MID(G216,2,LEN(G216)-3)),IF(RIGHT(G216,2)="M)",-1000000*VALUE(MID(G216,2,LEN(G216)-3)),IF(RIGHT(G216,2)="B)",-1000000000*VALUE(MID(G216,2,LEN(G216)-3)),IF(RIGHT(G216,2)="k)",-1000*VALUE(MID(G216,2,LEN(G216)-3)),VALUE(SUBSTITUTE(G216,",","")))))),IF(RIGHT(G216,1)="T",1000000000000*VALUE(LEFT(G216,LEN(G216)-1)),IF(RIGHT(G216,1)="M",1000000*VALUE(LEFT(G216,LEN(G216)-1)),IF(RIGHT(G216,1)="B",1000000000*VALUE(LEFT(G216,LEN(G216)-1)),IF(RIGHT(G216,1)="%",0.01*VALUE(LEFT(G216,LEN(G216)-1)),IF(RIGHT(G216,1)="k",1000*VALUE(LEFT(G216,LEN(G216)-1)),VALUE(SUBSTITUTE(G216,",",""))))))))),"N/A")</f>
        <v/>
      </c>
      <c r="P216">
        <f>MAX(J216:N216)</f>
        <v/>
      </c>
      <c r="Q216">
        <f>IFERROR(J144+MATCH(P216,J216:N216,0)-1,"")</f>
        <v/>
      </c>
      <c r="R216">
        <f>IF(Q216="","",MIN(J216:N216))</f>
        <v/>
      </c>
      <c r="S216">
        <f>IFERROR(J144+MATCH(R216,J216:N216,0)-1,"")</f>
        <v/>
      </c>
      <c r="T216">
        <f>IFERROR(AVERAGE(J216:N216),"")</f>
        <v/>
      </c>
      <c r="U216">
        <f>IFERROR(STDEV(J216:N216),"")</f>
        <v/>
      </c>
      <c r="V216">
        <f>IFERROR(IF(C216="-","",IF(ISBLANK(B216),"",IF(OR(ISNUMBER(FIND("Growth",B216)),ISNUMBER(FIND("Margin",B216))),"",(J216-T216)/U216))),"")</f>
        <v/>
      </c>
      <c r="W216">
        <f>IFERROR(IF(OR(D216="-",ISBLANK(D216)),"",(K216-T216)/U216),"")</f>
        <v/>
      </c>
      <c r="X216">
        <f>IFERROR(IF(OR(E216="-",ISBLANK(E216)),"",(L216-T216)/U216),"")</f>
        <v/>
      </c>
      <c r="Y216">
        <f>IFERROR(IF(OR(F216="-",ISBLANK(F216)),"",(M216-T216)/U216),"")</f>
        <v/>
      </c>
      <c r="Z216">
        <f>IFERROR(IF(OR(G216="-",ISBLANK(G216)),"",(N216-T216)/U216),"")</f>
        <v/>
      </c>
      <c r="AA216">
        <f>IF(MAX(MAX(V216:Z216),ABS(MIN(V216:Z216)))=ABS(MIN(V216:Z216)),MIN(V216:Z216),MAX(V216:Z216))</f>
        <v/>
      </c>
      <c r="AB216">
        <f>IFERROR(V144+MATCH(AA216,V216:Z216,0)-1,"")</f>
        <v/>
      </c>
      <c r="AC216">
        <f>IF(AB216&lt;&gt;"",IF(S216=AB216,"Low",IF(AB216=Q216,"High","")),"")</f>
        <v/>
      </c>
      <c r="AE216">
        <f>IF(ISNUMBER(MATCH("N/A",J216:N216,0)),"",IFERROR((5 * SUMPRODUCT(J144:N144,J216:N216) - PRODUCT(SUM(J144:N144),SUM(J216:N216))) / ((5 * SUM((J144^2)+(K144^2)+(L144^2)+(M144^2)+(N144^2))) - SUM(J144:N144)^2),""))</f>
        <v/>
      </c>
      <c r="AF216">
        <f>IFERROR(CORREL(J144:N144,J216:N216),"")</f>
        <v/>
      </c>
      <c r="AZ216">
        <f>IF(Q216=S216,0,1)</f>
        <v/>
      </c>
      <c r="BA216">
        <f>IF(AZ216=1,IF(Q216="","",IF(Q216=N144,"Yes","No")),"")</f>
        <v/>
      </c>
      <c r="BB216">
        <f>IF(BA216="Yes",P216,"")</f>
        <v/>
      </c>
      <c r="BC216">
        <f>IF(AZ216=1,IF(S216="","",IF(S216=N144,"Yes","No")),"")</f>
        <v/>
      </c>
      <c r="BD216">
        <f>IF(BC216="Yes",R216,"")</f>
        <v/>
      </c>
      <c r="BE216">
        <f>IFERROR(IF(SIGN(AE216)=1,"Increasing",IF(SIGN(AE216)=-1,"Decreasing","")),"")</f>
        <v/>
      </c>
      <c r="BF216">
        <f>IF(OR(AND(BE216="Increasing",BA216="Yes"),AND(BE216="Decreasing",BC216="Yes")),"Yes","No")</f>
        <v/>
      </c>
      <c r="BG216">
        <f>IF(I216="pos_trend","Yes","No")</f>
        <v/>
      </c>
      <c r="BH216">
        <f>IF(AF216&lt;&gt;"",IF(ABS(AF216)&gt;0.8,"Yes","No"),"")</f>
        <v/>
      </c>
    </row>
    <row r="217" spans="1:60">
      <c s="1" r="A217" t="n">
        <v>0</v>
      </c>
      <c r="B217" t="s">
        <v>3465</v>
      </c>
      <c r="C217" t="s">
        <v>3466</v>
      </c>
      <c r="D217" t="s">
        <v>3467</v>
      </c>
      <c r="E217" t="s">
        <v>3468</v>
      </c>
      <c r="F217" t="s">
        <v>3469</v>
      </c>
      <c r="G217" t="s">
        <v>3470</v>
      </c>
      <c r="H217" t="s"/>
      <c r="I217">
        <f>IF(AND(K217&gt; J217, L217&gt; K217, M217&gt; L217, N217&gt; M217), "pos_trend", IF(AND(K217&lt; J217, L217&lt; K217, M217&lt; L217, N217&lt; M217), "neg_trend", "N/A"))</f>
        <v/>
      </c>
      <c r="J217">
        <f>IFERROR(IF(TRIM(C217)="-", "N/A", IF(RIGHT(C217,1)=")",IF(RIGHT(C217,2)="T)",-1000000000000*VALUE(MID(C217,2,LEN(C217)-3)),IF(RIGHT(C217,2)="M)",-1000000*VALUE(MID(C217,2,LEN(C217)-3)),IF(RIGHT(C217,2)="B)",-1000000000*VALUE(MID(C217,2,LEN(C217)-3)),IF(RIGHT(C217,2)="k)",-1000*VALUE(MID(C217,2,LEN(C217)-3)),VALUE(SUBSTITUTE(C217,",","")))))),IF(RIGHT(C217,1)="T",1000000000000*VALUE(LEFT(C217,LEN(C217)-1)),IF(RIGHT(C217,1)="M",1000000*VALUE(LEFT(C217,LEN(C217)-1)),IF(RIGHT(C217,1)="B",1000000000*VALUE(LEFT(C217,LEN(C217)-1)),IF(RIGHT(C217,1)="%",0.01*VALUE(LEFT(C217,LEN(C217)-1)),IF(RIGHT(C217,1)="k",1000*VALUE(LEFT(C217,LEN(C217)-1)),VALUE(SUBSTITUTE(C217,",",""))))))))),"N/A")</f>
        <v/>
      </c>
      <c r="K217">
        <f>IFERROR(IF(TRIM(D217)="-", "N/A", IF(RIGHT(D217,1)=")",IF(RIGHT(D217,2)="T)",-1000000000000*VALUE(MID(D217,2,LEN(D217)-3)),IF(RIGHT(D217,2)="M)",-1000000*VALUE(MID(D217,2,LEN(D217)-3)),IF(RIGHT(D217,2)="B)",-1000000000*VALUE(MID(D217,2,LEN(D217)-3)),IF(RIGHT(D217,2)="k)",-1000*VALUE(MID(D217,2,LEN(D217)-3)),VALUE(SUBSTITUTE(D217,",","")))))),IF(RIGHT(D217,1)="T",1000000000000*VALUE(LEFT(D217,LEN(D217)-1)),IF(RIGHT(D217,1)="M",1000000*VALUE(LEFT(D217,LEN(D217)-1)),IF(RIGHT(D217,1)="B",1000000000*VALUE(LEFT(D217,LEN(D217)-1)),IF(RIGHT(D217,1)="%",0.01*VALUE(LEFT(D217,LEN(D217)-1)),IF(RIGHT(D217,1)="k",1000*VALUE(LEFT(D217,LEN(D217)-1)),VALUE(SUBSTITUTE(D217,",",""))))))))),"N/A")</f>
        <v/>
      </c>
      <c r="L217">
        <f>IFERROR(IF(TRIM(E217)="-", "N/A", IF(RIGHT(E217,1)=")",IF(RIGHT(E217,2)="T)",-1000000000000*VALUE(MID(E217,2,LEN(E217)-3)),IF(RIGHT(E217,2)="M)",-1000000*VALUE(MID(E217,2,LEN(E217)-3)),IF(RIGHT(E217,2)="B)",-1000000000*VALUE(MID(E217,2,LEN(E217)-3)),IF(RIGHT(E217,2)="k)",-1000*VALUE(MID(E217,2,LEN(E217)-3)),VALUE(SUBSTITUTE(E217,",","")))))),IF(RIGHT(E217,1)="T",1000000000000*VALUE(LEFT(E217,LEN(E217)-1)),IF(RIGHT(E217,1)="M",1000000*VALUE(LEFT(E217,LEN(E217)-1)),IF(RIGHT(E217,1)="B",1000000000*VALUE(LEFT(E217,LEN(E217)-1)),IF(RIGHT(E217,1)="%",0.01*VALUE(LEFT(E217,LEN(E217)-1)),IF(RIGHT(E217,1)="k",1000*VALUE(LEFT(E217,LEN(E217)-1)),VALUE(SUBSTITUTE(E217,",",""))))))))),"N/A")</f>
        <v/>
      </c>
      <c r="M217">
        <f>IFERROR(IF(TRIM(F217)="-", "N/A", IF(RIGHT(F217,1)=")",IF(RIGHT(F217,2)="T)",-1000000000000*VALUE(MID(F217,2,LEN(F217)-3)),IF(RIGHT(F217,2)="M)",-1000000*VALUE(MID(F217,2,LEN(F217)-3)),IF(RIGHT(F217,2)="B)",-1000000000*VALUE(MID(F217,2,LEN(F217)-3)),IF(RIGHT(F217,2)="k)",-1000*VALUE(MID(F217,2,LEN(F217)-3)),VALUE(SUBSTITUTE(F217,",","")))))),IF(RIGHT(F217,1)="T",1000000000000*VALUE(LEFT(F217,LEN(F217)-1)),IF(RIGHT(F217,1)="M",1000000*VALUE(LEFT(F217,LEN(F217)-1)),IF(RIGHT(F217,1)="B",1000000000*VALUE(LEFT(F217,LEN(F217)-1)),IF(RIGHT(F217,1)="%",0.01*VALUE(LEFT(F217,LEN(F217)-1)),IF(RIGHT(F217,1)="k",1000*VALUE(LEFT(F217,LEN(F217)-1)),VALUE(SUBSTITUTE(F217,",",""))))))))),"N/A")</f>
        <v/>
      </c>
      <c r="N217">
        <f>IFERROR(IF(TRIM(G217)="-", "N/A", IF(RIGHT(G217,1)=")",IF(RIGHT(G217,2)="T)",-1000000000000*VALUE(MID(G217,2,LEN(G217)-3)),IF(RIGHT(G217,2)="M)",-1000000*VALUE(MID(G217,2,LEN(G217)-3)),IF(RIGHT(G217,2)="B)",-1000000000*VALUE(MID(G217,2,LEN(G217)-3)),IF(RIGHT(G217,2)="k)",-1000*VALUE(MID(G217,2,LEN(G217)-3)),VALUE(SUBSTITUTE(G217,",","")))))),IF(RIGHT(G217,1)="T",1000000000000*VALUE(LEFT(G217,LEN(G217)-1)),IF(RIGHT(G217,1)="M",1000000*VALUE(LEFT(G217,LEN(G217)-1)),IF(RIGHT(G217,1)="B",1000000000*VALUE(LEFT(G217,LEN(G217)-1)),IF(RIGHT(G217,1)="%",0.01*VALUE(LEFT(G217,LEN(G217)-1)),IF(RIGHT(G217,1)="k",1000*VALUE(LEFT(G217,LEN(G217)-1)),VALUE(SUBSTITUTE(G217,",",""))))))))),"N/A")</f>
        <v/>
      </c>
      <c r="P217">
        <f>MAX(J217:N217)</f>
        <v/>
      </c>
      <c r="Q217">
        <f>IFERROR(J144+MATCH(P217,J217:N217,0)-1,"")</f>
        <v/>
      </c>
      <c r="R217">
        <f>IF(Q217="","",MIN(J217:N217))</f>
        <v/>
      </c>
      <c r="S217">
        <f>IFERROR(J144+MATCH(R217,J217:N217,0)-1,"")</f>
        <v/>
      </c>
      <c r="T217">
        <f>IFERROR(AVERAGE(J217:N217),"")</f>
        <v/>
      </c>
      <c r="U217">
        <f>IFERROR(STDEV(J217:N217),"")</f>
        <v/>
      </c>
      <c r="V217">
        <f>IFERROR(IF(C217="-","",IF(ISBLANK(B217),"",IF(OR(ISNUMBER(FIND("Growth",B217)),ISNUMBER(FIND("Margin",B217))),"",(J217-T217)/U217))),"")</f>
        <v/>
      </c>
      <c r="W217">
        <f>IFERROR(IF(OR(D217="-",ISBLANK(D217)),"",(K217-T217)/U217),"")</f>
        <v/>
      </c>
      <c r="X217">
        <f>IFERROR(IF(OR(E217="-",ISBLANK(E217)),"",(L217-T217)/U217),"")</f>
        <v/>
      </c>
      <c r="Y217">
        <f>IFERROR(IF(OR(F217="-",ISBLANK(F217)),"",(M217-T217)/U217),"")</f>
        <v/>
      </c>
      <c r="Z217">
        <f>IFERROR(IF(OR(G217="-",ISBLANK(G217)),"",(N217-T217)/U217),"")</f>
        <v/>
      </c>
      <c r="AA217">
        <f>IF(MAX(MAX(V217:Z217),ABS(MIN(V217:Z217)))=ABS(MIN(V217:Z217)),MIN(V217:Z217),MAX(V217:Z217))</f>
        <v/>
      </c>
      <c r="AB217">
        <f>IFERROR(V144+MATCH(AA217,V217:Z217,0)-1,"")</f>
        <v/>
      </c>
      <c r="AC217">
        <f>IF(AB217&lt;&gt;"",IF(S217=AB217,"Low",IF(AB217=Q217,"High","")),"")</f>
        <v/>
      </c>
      <c r="AE217">
        <f>IF(ISNUMBER(MATCH("N/A",J217:N217,0)),"",IFERROR((5 * SUMPRODUCT(J144:N144,J217:N217) - PRODUCT(SUM(J144:N144),SUM(J217:N217))) / ((5 * SUM((J144^2)+(K144^2)+(L144^2)+(M144^2)+(N144^2))) - SUM(J144:N144)^2),""))</f>
        <v/>
      </c>
      <c r="AF217">
        <f>IFERROR(CORREL(J144:N144,J217:N217),"")</f>
        <v/>
      </c>
      <c r="AZ217">
        <f>IF(Q217=S217,0,1)</f>
        <v/>
      </c>
      <c r="BA217">
        <f>IF(AZ217=1,IF(Q217="","",IF(Q217=N144,"Yes","No")),"")</f>
        <v/>
      </c>
      <c r="BB217">
        <f>IF(BA217="Yes",P217,"")</f>
        <v/>
      </c>
      <c r="BC217">
        <f>IF(AZ217=1,IF(S217="","",IF(S217=N144,"Yes","No")),"")</f>
        <v/>
      </c>
      <c r="BD217">
        <f>IF(BC217="Yes",R217,"")</f>
        <v/>
      </c>
      <c r="BE217">
        <f>IFERROR(IF(SIGN(AE217)=1,"Increasing",IF(SIGN(AE217)=-1,"Decreasing","")),"")</f>
        <v/>
      </c>
      <c r="BF217">
        <f>IF(OR(AND(BE217="Increasing",BA217="Yes"),AND(BE217="Decreasing",BC217="Yes")),"Yes","No")</f>
        <v/>
      </c>
      <c r="BG217">
        <f>IF(I217="pos_trend","Yes","No")</f>
        <v/>
      </c>
      <c r="BH217">
        <f>IF(AF217&lt;&gt;"",IF(ABS(AF217)&gt;0.8,"Yes","No"),"")</f>
        <v/>
      </c>
    </row>
    <row r="218" spans="1:60">
      <c s="1" r="A218" t="n">
        <v>1</v>
      </c>
      <c r="B218" t="s">
        <v>3471</v>
      </c>
      <c r="C218" t="s">
        <v>264</v>
      </c>
      <c r="D218" t="s">
        <v>3472</v>
      </c>
      <c r="E218" t="s">
        <v>3473</v>
      </c>
      <c r="F218" t="s">
        <v>3474</v>
      </c>
      <c r="G218" t="s">
        <v>3475</v>
      </c>
      <c r="H218" t="s"/>
      <c r="I218">
        <f>IF(AND(K218&gt; J218, L218&gt; K218, M218&gt; L218, N218&gt; M218), "pos_trend", IF(AND(K218&lt; J218, L218&lt; K218, M218&lt; L218, N218&lt; M218), "neg_trend", "N/A"))</f>
        <v/>
      </c>
      <c r="J218">
        <f>IFERROR(IF(TRIM(C218)="-", "N/A", IF(RIGHT(C218,1)=")",IF(RIGHT(C218,2)="T)",-1000000000000*VALUE(MID(C218,2,LEN(C218)-3)),IF(RIGHT(C218,2)="M)",-1000000*VALUE(MID(C218,2,LEN(C218)-3)),IF(RIGHT(C218,2)="B)",-1000000000*VALUE(MID(C218,2,LEN(C218)-3)),IF(RIGHT(C218,2)="k)",-1000*VALUE(MID(C218,2,LEN(C218)-3)),VALUE(SUBSTITUTE(C218,",","")))))),IF(RIGHT(C218,1)="T",1000000000000*VALUE(LEFT(C218,LEN(C218)-1)),IF(RIGHT(C218,1)="M",1000000*VALUE(LEFT(C218,LEN(C218)-1)),IF(RIGHT(C218,1)="B",1000000000*VALUE(LEFT(C218,LEN(C218)-1)),IF(RIGHT(C218,1)="%",0.01*VALUE(LEFT(C218,LEN(C218)-1)),IF(RIGHT(C218,1)="k",1000*VALUE(LEFT(C218,LEN(C218)-1)),VALUE(SUBSTITUTE(C218,",",""))))))))),"N/A")</f>
        <v/>
      </c>
      <c r="K218">
        <f>IFERROR(IF(TRIM(D218)="-", "N/A", IF(RIGHT(D218,1)=")",IF(RIGHT(D218,2)="T)",-1000000000000*VALUE(MID(D218,2,LEN(D218)-3)),IF(RIGHT(D218,2)="M)",-1000000*VALUE(MID(D218,2,LEN(D218)-3)),IF(RIGHT(D218,2)="B)",-1000000000*VALUE(MID(D218,2,LEN(D218)-3)),IF(RIGHT(D218,2)="k)",-1000*VALUE(MID(D218,2,LEN(D218)-3)),VALUE(SUBSTITUTE(D218,",","")))))),IF(RIGHT(D218,1)="T",1000000000000*VALUE(LEFT(D218,LEN(D218)-1)),IF(RIGHT(D218,1)="M",1000000*VALUE(LEFT(D218,LEN(D218)-1)),IF(RIGHT(D218,1)="B",1000000000*VALUE(LEFT(D218,LEN(D218)-1)),IF(RIGHT(D218,1)="%",0.01*VALUE(LEFT(D218,LEN(D218)-1)),IF(RIGHT(D218,1)="k",1000*VALUE(LEFT(D218,LEN(D218)-1)),VALUE(SUBSTITUTE(D218,",",""))))))))),"N/A")</f>
        <v/>
      </c>
      <c r="L218">
        <f>IFERROR(IF(TRIM(E218)="-", "N/A", IF(RIGHT(E218,1)=")",IF(RIGHT(E218,2)="T)",-1000000000000*VALUE(MID(E218,2,LEN(E218)-3)),IF(RIGHT(E218,2)="M)",-1000000*VALUE(MID(E218,2,LEN(E218)-3)),IF(RIGHT(E218,2)="B)",-1000000000*VALUE(MID(E218,2,LEN(E218)-3)),IF(RIGHT(E218,2)="k)",-1000*VALUE(MID(E218,2,LEN(E218)-3)),VALUE(SUBSTITUTE(E218,",","")))))),IF(RIGHT(E218,1)="T",1000000000000*VALUE(LEFT(E218,LEN(E218)-1)),IF(RIGHT(E218,1)="M",1000000*VALUE(LEFT(E218,LEN(E218)-1)),IF(RIGHT(E218,1)="B",1000000000*VALUE(LEFT(E218,LEN(E218)-1)),IF(RIGHT(E218,1)="%",0.01*VALUE(LEFT(E218,LEN(E218)-1)),IF(RIGHT(E218,1)="k",1000*VALUE(LEFT(E218,LEN(E218)-1)),VALUE(SUBSTITUTE(E218,",",""))))))))),"N/A")</f>
        <v/>
      </c>
      <c r="M218">
        <f>IFERROR(IF(TRIM(F218)="-", "N/A", IF(RIGHT(F218,1)=")",IF(RIGHT(F218,2)="T)",-1000000000000*VALUE(MID(F218,2,LEN(F218)-3)),IF(RIGHT(F218,2)="M)",-1000000*VALUE(MID(F218,2,LEN(F218)-3)),IF(RIGHT(F218,2)="B)",-1000000000*VALUE(MID(F218,2,LEN(F218)-3)),IF(RIGHT(F218,2)="k)",-1000*VALUE(MID(F218,2,LEN(F218)-3)),VALUE(SUBSTITUTE(F218,",","")))))),IF(RIGHT(F218,1)="T",1000000000000*VALUE(LEFT(F218,LEN(F218)-1)),IF(RIGHT(F218,1)="M",1000000*VALUE(LEFT(F218,LEN(F218)-1)),IF(RIGHT(F218,1)="B",1000000000*VALUE(LEFT(F218,LEN(F218)-1)),IF(RIGHT(F218,1)="%",0.01*VALUE(LEFT(F218,LEN(F218)-1)),IF(RIGHT(F218,1)="k",1000*VALUE(LEFT(F218,LEN(F218)-1)),VALUE(SUBSTITUTE(F218,",",""))))))))),"N/A")</f>
        <v/>
      </c>
      <c r="N218">
        <f>IFERROR(IF(TRIM(G218)="-", "N/A", IF(RIGHT(G218,1)=")",IF(RIGHT(G218,2)="T)",-1000000000000*VALUE(MID(G218,2,LEN(G218)-3)),IF(RIGHT(G218,2)="M)",-1000000*VALUE(MID(G218,2,LEN(G218)-3)),IF(RIGHT(G218,2)="B)",-1000000000*VALUE(MID(G218,2,LEN(G218)-3)),IF(RIGHT(G218,2)="k)",-1000*VALUE(MID(G218,2,LEN(G218)-3)),VALUE(SUBSTITUTE(G218,",","")))))),IF(RIGHT(G218,1)="T",1000000000000*VALUE(LEFT(G218,LEN(G218)-1)),IF(RIGHT(G218,1)="M",1000000*VALUE(LEFT(G218,LEN(G218)-1)),IF(RIGHT(G218,1)="B",1000000000*VALUE(LEFT(G218,LEN(G218)-1)),IF(RIGHT(G218,1)="%",0.01*VALUE(LEFT(G218,LEN(G218)-1)),IF(RIGHT(G218,1)="k",1000*VALUE(LEFT(G218,LEN(G218)-1)),VALUE(SUBSTITUTE(G218,",",""))))))))),"N/A")</f>
        <v/>
      </c>
      <c r="P218">
        <f>MAX(J218:N218)</f>
        <v/>
      </c>
      <c r="Q218">
        <f>IFERROR(J144+MATCH(P218,J218:N218,0)-1,"")</f>
        <v/>
      </c>
      <c r="R218">
        <f>IF(Q218="","",MIN(J218:N218))</f>
        <v/>
      </c>
      <c r="S218">
        <f>IFERROR(J144+MATCH(R218,J218:N218,0)-1,"")</f>
        <v/>
      </c>
      <c r="T218">
        <f>IFERROR(AVERAGE(J218:N218),"")</f>
        <v/>
      </c>
      <c r="U218">
        <f>IFERROR(STDEV(J218:N218),"")</f>
        <v/>
      </c>
      <c r="V218">
        <f>IFERROR(IF(C218="-","",IF(ISBLANK(B218),"",IF(OR(ISNUMBER(FIND("Growth",B218)),ISNUMBER(FIND("Margin",B218))),"",(J218-T218)/U218))),"")</f>
        <v/>
      </c>
      <c r="W218">
        <f>IFERROR(IF(OR(D218="-",ISBLANK(D218)),"",(K218-T218)/U218),"")</f>
        <v/>
      </c>
      <c r="X218">
        <f>IFERROR(IF(OR(E218="-",ISBLANK(E218)),"",(L218-T218)/U218),"")</f>
        <v/>
      </c>
      <c r="Y218">
        <f>IFERROR(IF(OR(F218="-",ISBLANK(F218)),"",(M218-T218)/U218),"")</f>
        <v/>
      </c>
      <c r="Z218">
        <f>IFERROR(IF(OR(G218="-",ISBLANK(G218)),"",(N218-T218)/U218),"")</f>
        <v/>
      </c>
      <c r="AA218">
        <f>IF(MAX(MAX(V218:Z218),ABS(MIN(V218:Z218)))=ABS(MIN(V218:Z218)),MIN(V218:Z218),MAX(V218:Z218))</f>
        <v/>
      </c>
      <c r="AB218">
        <f>IFERROR(V144+MATCH(AA218,V218:Z218,0)-1,"")</f>
        <v/>
      </c>
      <c r="AC218">
        <f>IF(AB218&lt;&gt;"",IF(S218=AB218,"Low",IF(AB218=Q218,"High","")),"")</f>
        <v/>
      </c>
      <c r="AE218">
        <f>IF(ISNUMBER(MATCH("N/A",J218:N218,0)),"",IFERROR((5 * SUMPRODUCT(J144:N144,J218:N218) - PRODUCT(SUM(J144:N144),SUM(J218:N218))) / ((5 * SUM((J144^2)+(K144^2)+(L144^2)+(M144^2)+(N144^2))) - SUM(J144:N144)^2),""))</f>
        <v/>
      </c>
      <c r="AF218">
        <f>IFERROR(CORREL(J144:N144,J218:N218),"")</f>
        <v/>
      </c>
      <c r="AZ218">
        <f>IF(Q218=S218,0,1)</f>
        <v/>
      </c>
      <c r="BA218">
        <f>IF(AZ218=1,IF(Q218="","",IF(Q218=N144,"Yes","No")),"")</f>
        <v/>
      </c>
      <c r="BB218">
        <f>IF(BA218="Yes",P218,"")</f>
        <v/>
      </c>
      <c r="BC218">
        <f>IF(AZ218=1,IF(S218="","",IF(S218=N144,"Yes","No")),"")</f>
        <v/>
      </c>
      <c r="BD218">
        <f>IF(BC218="Yes",R218,"")</f>
        <v/>
      </c>
      <c r="BE218">
        <f>IFERROR(IF(SIGN(AE218)=1,"Increasing",IF(SIGN(AE218)=-1,"Decreasing","")),"")</f>
        <v/>
      </c>
      <c r="BF218">
        <f>IF(OR(AND(BE218="Increasing",BA218="Yes"),AND(BE218="Decreasing",BC218="Yes")),"Yes","No")</f>
        <v/>
      </c>
      <c r="BG218">
        <f>IF(I218="pos_trend","Yes","No")</f>
        <v/>
      </c>
      <c r="BH218">
        <f>IF(AF218&lt;&gt;"",IF(ABS(AF218)&gt;0.8,"Yes","No"),"")</f>
        <v/>
      </c>
    </row>
    <row r="219" spans="1:60">
      <c s="1" r="A219" t="n">
        <v>2</v>
      </c>
      <c r="B219" t="s">
        <v>3476</v>
      </c>
      <c r="C219" t="s">
        <v>3477</v>
      </c>
      <c r="D219" t="s">
        <v>3478</v>
      </c>
      <c r="E219" t="s">
        <v>3479</v>
      </c>
      <c r="F219" t="s">
        <v>3480</v>
      </c>
      <c r="G219" t="s">
        <v>3481</v>
      </c>
      <c r="H219" t="s"/>
      <c r="I219">
        <f>IF(AND(K219&gt; J219, L219&gt; K219, M219&gt; L219, N219&gt; M219), "pos_trend", IF(AND(K219&lt; J219, L219&lt; K219, M219&lt; L219, N219&lt; M219), "neg_trend", "N/A"))</f>
        <v/>
      </c>
      <c r="J219">
        <f>IFERROR(IF(TRIM(C219)="-", "N/A", IF(RIGHT(C219,1)=")",IF(RIGHT(C219,2)="T)",-1000000000000*VALUE(MID(C219,2,LEN(C219)-3)),IF(RIGHT(C219,2)="M)",-1000000*VALUE(MID(C219,2,LEN(C219)-3)),IF(RIGHT(C219,2)="B)",-1000000000*VALUE(MID(C219,2,LEN(C219)-3)),IF(RIGHT(C219,2)="k)",-1000*VALUE(MID(C219,2,LEN(C219)-3)),VALUE(SUBSTITUTE(C219,",","")))))),IF(RIGHT(C219,1)="T",1000000000000*VALUE(LEFT(C219,LEN(C219)-1)),IF(RIGHT(C219,1)="M",1000000*VALUE(LEFT(C219,LEN(C219)-1)),IF(RIGHT(C219,1)="B",1000000000*VALUE(LEFT(C219,LEN(C219)-1)),IF(RIGHT(C219,1)="%",0.01*VALUE(LEFT(C219,LEN(C219)-1)),IF(RIGHT(C219,1)="k",1000*VALUE(LEFT(C219,LEN(C219)-1)),VALUE(SUBSTITUTE(C219,",",""))))))))),"N/A")</f>
        <v/>
      </c>
      <c r="K219">
        <f>IFERROR(IF(TRIM(D219)="-", "N/A", IF(RIGHT(D219,1)=")",IF(RIGHT(D219,2)="T)",-1000000000000*VALUE(MID(D219,2,LEN(D219)-3)),IF(RIGHT(D219,2)="M)",-1000000*VALUE(MID(D219,2,LEN(D219)-3)),IF(RIGHT(D219,2)="B)",-1000000000*VALUE(MID(D219,2,LEN(D219)-3)),IF(RIGHT(D219,2)="k)",-1000*VALUE(MID(D219,2,LEN(D219)-3)),VALUE(SUBSTITUTE(D219,",","")))))),IF(RIGHT(D219,1)="T",1000000000000*VALUE(LEFT(D219,LEN(D219)-1)),IF(RIGHT(D219,1)="M",1000000*VALUE(LEFT(D219,LEN(D219)-1)),IF(RIGHT(D219,1)="B",1000000000*VALUE(LEFT(D219,LEN(D219)-1)),IF(RIGHT(D219,1)="%",0.01*VALUE(LEFT(D219,LEN(D219)-1)),IF(RIGHT(D219,1)="k",1000*VALUE(LEFT(D219,LEN(D219)-1)),VALUE(SUBSTITUTE(D219,",",""))))))))),"N/A")</f>
        <v/>
      </c>
      <c r="L219">
        <f>IFERROR(IF(TRIM(E219)="-", "N/A", IF(RIGHT(E219,1)=")",IF(RIGHT(E219,2)="T)",-1000000000000*VALUE(MID(E219,2,LEN(E219)-3)),IF(RIGHT(E219,2)="M)",-1000000*VALUE(MID(E219,2,LEN(E219)-3)),IF(RIGHT(E219,2)="B)",-1000000000*VALUE(MID(E219,2,LEN(E219)-3)),IF(RIGHT(E219,2)="k)",-1000*VALUE(MID(E219,2,LEN(E219)-3)),VALUE(SUBSTITUTE(E219,",","")))))),IF(RIGHT(E219,1)="T",1000000000000*VALUE(LEFT(E219,LEN(E219)-1)),IF(RIGHT(E219,1)="M",1000000*VALUE(LEFT(E219,LEN(E219)-1)),IF(RIGHT(E219,1)="B",1000000000*VALUE(LEFT(E219,LEN(E219)-1)),IF(RIGHT(E219,1)="%",0.01*VALUE(LEFT(E219,LEN(E219)-1)),IF(RIGHT(E219,1)="k",1000*VALUE(LEFT(E219,LEN(E219)-1)),VALUE(SUBSTITUTE(E219,",",""))))))))),"N/A")</f>
        <v/>
      </c>
      <c r="M219">
        <f>IFERROR(IF(TRIM(F219)="-", "N/A", IF(RIGHT(F219,1)=")",IF(RIGHT(F219,2)="T)",-1000000000000*VALUE(MID(F219,2,LEN(F219)-3)),IF(RIGHT(F219,2)="M)",-1000000*VALUE(MID(F219,2,LEN(F219)-3)),IF(RIGHT(F219,2)="B)",-1000000000*VALUE(MID(F219,2,LEN(F219)-3)),IF(RIGHT(F219,2)="k)",-1000*VALUE(MID(F219,2,LEN(F219)-3)),VALUE(SUBSTITUTE(F219,",","")))))),IF(RIGHT(F219,1)="T",1000000000000*VALUE(LEFT(F219,LEN(F219)-1)),IF(RIGHT(F219,1)="M",1000000*VALUE(LEFT(F219,LEN(F219)-1)),IF(RIGHT(F219,1)="B",1000000000*VALUE(LEFT(F219,LEN(F219)-1)),IF(RIGHT(F219,1)="%",0.01*VALUE(LEFT(F219,LEN(F219)-1)),IF(RIGHT(F219,1)="k",1000*VALUE(LEFT(F219,LEN(F219)-1)),VALUE(SUBSTITUTE(F219,",",""))))))))),"N/A")</f>
        <v/>
      </c>
      <c r="N219">
        <f>IFERROR(IF(TRIM(G219)="-", "N/A", IF(RIGHT(G219,1)=")",IF(RIGHT(G219,2)="T)",-1000000000000*VALUE(MID(G219,2,LEN(G219)-3)),IF(RIGHT(G219,2)="M)",-1000000*VALUE(MID(G219,2,LEN(G219)-3)),IF(RIGHT(G219,2)="B)",-1000000000*VALUE(MID(G219,2,LEN(G219)-3)),IF(RIGHT(G219,2)="k)",-1000*VALUE(MID(G219,2,LEN(G219)-3)),VALUE(SUBSTITUTE(G219,",","")))))),IF(RIGHT(G219,1)="T",1000000000000*VALUE(LEFT(G219,LEN(G219)-1)),IF(RIGHT(G219,1)="M",1000000*VALUE(LEFT(G219,LEN(G219)-1)),IF(RIGHT(G219,1)="B",1000000000*VALUE(LEFT(G219,LEN(G219)-1)),IF(RIGHT(G219,1)="%",0.01*VALUE(LEFT(G219,LEN(G219)-1)),IF(RIGHT(G219,1)="k",1000*VALUE(LEFT(G219,LEN(G219)-1)),VALUE(SUBSTITUTE(G219,",",""))))))))),"N/A")</f>
        <v/>
      </c>
      <c r="P219">
        <f>MAX(J219:N219)</f>
        <v/>
      </c>
      <c r="Q219">
        <f>IFERROR(J144+MATCH(P219,J219:N219,0)-1,"")</f>
        <v/>
      </c>
      <c r="R219">
        <f>IF(Q219="","",MIN(J219:N219))</f>
        <v/>
      </c>
      <c r="S219">
        <f>IFERROR(J144+MATCH(R219,J219:N219,0)-1,"")</f>
        <v/>
      </c>
      <c r="T219">
        <f>IFERROR(AVERAGE(J219:N219),"")</f>
        <v/>
      </c>
      <c r="U219">
        <f>IFERROR(STDEV(J219:N219),"")</f>
        <v/>
      </c>
      <c r="V219">
        <f>IFERROR(IF(C219="-","",IF(ISBLANK(B219),"",IF(OR(ISNUMBER(FIND("Growth",B219)),ISNUMBER(FIND("Margin",B219))),"",(J219-T219)/U219))),"")</f>
        <v/>
      </c>
      <c r="W219">
        <f>IFERROR(IF(OR(D219="-",ISBLANK(D219)),"",(K219-T219)/U219),"")</f>
        <v/>
      </c>
      <c r="X219">
        <f>IFERROR(IF(OR(E219="-",ISBLANK(E219)),"",(L219-T219)/U219),"")</f>
        <v/>
      </c>
      <c r="Y219">
        <f>IFERROR(IF(OR(F219="-",ISBLANK(F219)),"",(M219-T219)/U219),"")</f>
        <v/>
      </c>
      <c r="Z219">
        <f>IFERROR(IF(OR(G219="-",ISBLANK(G219)),"",(N219-T219)/U219),"")</f>
        <v/>
      </c>
      <c r="AA219">
        <f>IF(MAX(MAX(V219:Z219),ABS(MIN(V219:Z219)))=ABS(MIN(V219:Z219)),MIN(V219:Z219),MAX(V219:Z219))</f>
        <v/>
      </c>
      <c r="AB219">
        <f>IFERROR(V144+MATCH(AA219,V219:Z219,0)-1,"")</f>
        <v/>
      </c>
      <c r="AC219">
        <f>IF(AB219&lt;&gt;"",IF(S219=AB219,"Low",IF(AB219=Q219,"High","")),"")</f>
        <v/>
      </c>
      <c r="AE219">
        <f>IF(ISNUMBER(MATCH("N/A",J219:N219,0)),"",IFERROR((5 * SUMPRODUCT(J144:N144,J219:N219) - PRODUCT(SUM(J144:N144),SUM(J219:N219))) / ((5 * SUM((J144^2)+(K144^2)+(L144^2)+(M144^2)+(N144^2))) - SUM(J144:N144)^2),""))</f>
        <v/>
      </c>
      <c r="AF219">
        <f>IFERROR(CORREL(J144:N144,J219:N219),"")</f>
        <v/>
      </c>
      <c r="AZ219">
        <f>IF(Q219=S219,0,1)</f>
        <v/>
      </c>
      <c r="BA219">
        <f>IF(AZ219=1,IF(Q219="","",IF(Q219=N144,"Yes","No")),"")</f>
        <v/>
      </c>
      <c r="BB219">
        <f>IF(BA219="Yes",P219,"")</f>
        <v/>
      </c>
      <c r="BC219">
        <f>IF(AZ219=1,IF(S219="","",IF(S219=N144,"Yes","No")),"")</f>
        <v/>
      </c>
      <c r="BD219">
        <f>IF(BC219="Yes",R219,"")</f>
        <v/>
      </c>
      <c r="BE219">
        <f>IFERROR(IF(SIGN(AE219)=1,"Increasing",IF(SIGN(AE219)=-1,"Decreasing","")),"")</f>
        <v/>
      </c>
      <c r="BF219">
        <f>IF(OR(AND(BE219="Increasing",BA219="Yes"),AND(BE219="Decreasing",BC219="Yes")),"Yes","No")</f>
        <v/>
      </c>
      <c r="BG219">
        <f>IF(I219="pos_trend","Yes","No")</f>
        <v/>
      </c>
      <c r="BH219">
        <f>IF(AF219&lt;&gt;"",IF(ABS(AF219)&gt;0.8,"Yes","No"),"")</f>
        <v/>
      </c>
    </row>
    <row r="220" spans="1:60">
      <c s="1" r="A220" t="n">
        <v>3</v>
      </c>
      <c r="B220" t="s">
        <v>3482</v>
      </c>
      <c r="C220" t="s">
        <v>264</v>
      </c>
      <c r="D220" t="s">
        <v>264</v>
      </c>
      <c r="E220" t="s">
        <v>264</v>
      </c>
      <c r="F220" t="s">
        <v>264</v>
      </c>
      <c r="G220" t="s">
        <v>264</v>
      </c>
      <c r="H220" t="s"/>
      <c r="I220">
        <f>IF(AND(K220&gt; J220, L220&gt; K220, M220&gt; L220, N220&gt; M220), "pos_trend", IF(AND(K220&lt; J220, L220&lt; K220, M220&lt; L220, N220&lt; M220), "neg_trend", "N/A"))</f>
        <v/>
      </c>
      <c r="J220">
        <f>IFERROR(IF(TRIM(C220)="-", "N/A", IF(RIGHT(C220,1)=")",IF(RIGHT(C220,2)="T)",-1000000000000*VALUE(MID(C220,2,LEN(C220)-3)),IF(RIGHT(C220,2)="M)",-1000000*VALUE(MID(C220,2,LEN(C220)-3)),IF(RIGHT(C220,2)="B)",-1000000000*VALUE(MID(C220,2,LEN(C220)-3)),IF(RIGHT(C220,2)="k)",-1000*VALUE(MID(C220,2,LEN(C220)-3)),VALUE(SUBSTITUTE(C220,",","")))))),IF(RIGHT(C220,1)="T",1000000000000*VALUE(LEFT(C220,LEN(C220)-1)),IF(RIGHT(C220,1)="M",1000000*VALUE(LEFT(C220,LEN(C220)-1)),IF(RIGHT(C220,1)="B",1000000000*VALUE(LEFT(C220,LEN(C220)-1)),IF(RIGHT(C220,1)="%",0.01*VALUE(LEFT(C220,LEN(C220)-1)),IF(RIGHT(C220,1)="k",1000*VALUE(LEFT(C220,LEN(C220)-1)),VALUE(SUBSTITUTE(C220,",",""))))))))),"N/A")</f>
        <v/>
      </c>
      <c r="K220">
        <f>IFERROR(IF(TRIM(D220)="-", "N/A", IF(RIGHT(D220,1)=")",IF(RIGHT(D220,2)="T)",-1000000000000*VALUE(MID(D220,2,LEN(D220)-3)),IF(RIGHT(D220,2)="M)",-1000000*VALUE(MID(D220,2,LEN(D220)-3)),IF(RIGHT(D220,2)="B)",-1000000000*VALUE(MID(D220,2,LEN(D220)-3)),IF(RIGHT(D220,2)="k)",-1000*VALUE(MID(D220,2,LEN(D220)-3)),VALUE(SUBSTITUTE(D220,",","")))))),IF(RIGHT(D220,1)="T",1000000000000*VALUE(LEFT(D220,LEN(D220)-1)),IF(RIGHT(D220,1)="M",1000000*VALUE(LEFT(D220,LEN(D220)-1)),IF(RIGHT(D220,1)="B",1000000000*VALUE(LEFT(D220,LEN(D220)-1)),IF(RIGHT(D220,1)="%",0.01*VALUE(LEFT(D220,LEN(D220)-1)),IF(RIGHT(D220,1)="k",1000*VALUE(LEFT(D220,LEN(D220)-1)),VALUE(SUBSTITUTE(D220,",",""))))))))),"N/A")</f>
        <v/>
      </c>
      <c r="L220">
        <f>IFERROR(IF(TRIM(E220)="-", "N/A", IF(RIGHT(E220,1)=")",IF(RIGHT(E220,2)="T)",-1000000000000*VALUE(MID(E220,2,LEN(E220)-3)),IF(RIGHT(E220,2)="M)",-1000000*VALUE(MID(E220,2,LEN(E220)-3)),IF(RIGHT(E220,2)="B)",-1000000000*VALUE(MID(E220,2,LEN(E220)-3)),IF(RIGHT(E220,2)="k)",-1000*VALUE(MID(E220,2,LEN(E220)-3)),VALUE(SUBSTITUTE(E220,",","")))))),IF(RIGHT(E220,1)="T",1000000000000*VALUE(LEFT(E220,LEN(E220)-1)),IF(RIGHT(E220,1)="M",1000000*VALUE(LEFT(E220,LEN(E220)-1)),IF(RIGHT(E220,1)="B",1000000000*VALUE(LEFT(E220,LEN(E220)-1)),IF(RIGHT(E220,1)="%",0.01*VALUE(LEFT(E220,LEN(E220)-1)),IF(RIGHT(E220,1)="k",1000*VALUE(LEFT(E220,LEN(E220)-1)),VALUE(SUBSTITUTE(E220,",",""))))))))),"N/A")</f>
        <v/>
      </c>
      <c r="M220">
        <f>IFERROR(IF(TRIM(F220)="-", "N/A", IF(RIGHT(F220,1)=")",IF(RIGHT(F220,2)="T)",-1000000000000*VALUE(MID(F220,2,LEN(F220)-3)),IF(RIGHT(F220,2)="M)",-1000000*VALUE(MID(F220,2,LEN(F220)-3)),IF(RIGHT(F220,2)="B)",-1000000000*VALUE(MID(F220,2,LEN(F220)-3)),IF(RIGHT(F220,2)="k)",-1000*VALUE(MID(F220,2,LEN(F220)-3)),VALUE(SUBSTITUTE(F220,",","")))))),IF(RIGHT(F220,1)="T",1000000000000*VALUE(LEFT(F220,LEN(F220)-1)),IF(RIGHT(F220,1)="M",1000000*VALUE(LEFT(F220,LEN(F220)-1)),IF(RIGHT(F220,1)="B",1000000000*VALUE(LEFT(F220,LEN(F220)-1)),IF(RIGHT(F220,1)="%",0.01*VALUE(LEFT(F220,LEN(F220)-1)),IF(RIGHT(F220,1)="k",1000*VALUE(LEFT(F220,LEN(F220)-1)),VALUE(SUBSTITUTE(F220,",",""))))))))),"N/A")</f>
        <v/>
      </c>
      <c r="N220">
        <f>IFERROR(IF(TRIM(G220)="-", "N/A", IF(RIGHT(G220,1)=")",IF(RIGHT(G220,2)="T)",-1000000000000*VALUE(MID(G220,2,LEN(G220)-3)),IF(RIGHT(G220,2)="M)",-1000000*VALUE(MID(G220,2,LEN(G220)-3)),IF(RIGHT(G220,2)="B)",-1000000000*VALUE(MID(G220,2,LEN(G220)-3)),IF(RIGHT(G220,2)="k)",-1000*VALUE(MID(G220,2,LEN(G220)-3)),VALUE(SUBSTITUTE(G220,",","")))))),IF(RIGHT(G220,1)="T",1000000000000*VALUE(LEFT(G220,LEN(G220)-1)),IF(RIGHT(G220,1)="M",1000000*VALUE(LEFT(G220,LEN(G220)-1)),IF(RIGHT(G220,1)="B",1000000000*VALUE(LEFT(G220,LEN(G220)-1)),IF(RIGHT(G220,1)="%",0.01*VALUE(LEFT(G220,LEN(G220)-1)),IF(RIGHT(G220,1)="k",1000*VALUE(LEFT(G220,LEN(G220)-1)),VALUE(SUBSTITUTE(G220,",",""))))))))),"N/A")</f>
        <v/>
      </c>
      <c r="P220">
        <f>MAX(J220:N220)</f>
        <v/>
      </c>
      <c r="Q220">
        <f>IFERROR(J144+MATCH(P220,J220:N220,0)-1,"")</f>
        <v/>
      </c>
      <c r="R220">
        <f>IF(Q220="","",MIN(J220:N220))</f>
        <v/>
      </c>
      <c r="S220">
        <f>IFERROR(J144+MATCH(R220,J220:N220,0)-1,"")</f>
        <v/>
      </c>
      <c r="T220">
        <f>IFERROR(AVERAGE(J220:N220),"")</f>
        <v/>
      </c>
      <c r="U220">
        <f>IFERROR(STDEV(J220:N220),"")</f>
        <v/>
      </c>
      <c r="V220">
        <f>IFERROR(IF(C220="-","",IF(ISBLANK(B220),"",IF(OR(ISNUMBER(FIND("Growth",B220)),ISNUMBER(FIND("Margin",B220))),"",(J220-T220)/U220))),"")</f>
        <v/>
      </c>
      <c r="W220">
        <f>IFERROR(IF(OR(D220="-",ISBLANK(D220)),"",(K220-T220)/U220),"")</f>
        <v/>
      </c>
      <c r="X220">
        <f>IFERROR(IF(OR(E220="-",ISBLANK(E220)),"",(L220-T220)/U220),"")</f>
        <v/>
      </c>
      <c r="Y220">
        <f>IFERROR(IF(OR(F220="-",ISBLANK(F220)),"",(M220-T220)/U220),"")</f>
        <v/>
      </c>
      <c r="Z220">
        <f>IFERROR(IF(OR(G220="-",ISBLANK(G220)),"",(N220-T220)/U220),"")</f>
        <v/>
      </c>
      <c r="AA220">
        <f>IF(MAX(MAX(V220:Z220),ABS(MIN(V220:Z220)))=ABS(MIN(V220:Z220)),MIN(V220:Z220),MAX(V220:Z220))</f>
        <v/>
      </c>
      <c r="AB220">
        <f>IFERROR(V144+MATCH(AA220,V220:Z220,0)-1,"")</f>
        <v/>
      </c>
      <c r="AC220">
        <f>IF(AB220&lt;&gt;"",IF(S220=AB220,"Low",IF(AB220=Q220,"High","")),"")</f>
        <v/>
      </c>
      <c r="AE220">
        <f>IF(ISNUMBER(MATCH("N/A",J220:N220,0)),"",IFERROR((5 * SUMPRODUCT(J144:N144,J220:N220) - PRODUCT(SUM(J144:N144),SUM(J220:N220))) / ((5 * SUM((J144^2)+(K144^2)+(L144^2)+(M144^2)+(N144^2))) - SUM(J144:N144)^2),""))</f>
        <v/>
      </c>
      <c r="AF220">
        <f>IFERROR(CORREL(J144:N144,J220:N220),"")</f>
        <v/>
      </c>
      <c r="AZ220">
        <f>IF(Q220=S220,0,1)</f>
        <v/>
      </c>
      <c r="BA220">
        <f>IF(AZ220=1,IF(Q220="","",IF(Q220=N144,"Yes","No")),"")</f>
        <v/>
      </c>
      <c r="BB220">
        <f>IF(BA220="Yes",P220,"")</f>
        <v/>
      </c>
      <c r="BC220">
        <f>IF(AZ220=1,IF(S220="","",IF(S220=N144,"Yes","No")),"")</f>
        <v/>
      </c>
      <c r="BD220">
        <f>IF(BC220="Yes",R220,"")</f>
        <v/>
      </c>
      <c r="BE220">
        <f>IFERROR(IF(SIGN(AE220)=1,"Increasing",IF(SIGN(AE220)=-1,"Decreasing","")),"")</f>
        <v/>
      </c>
      <c r="BF220">
        <f>IF(OR(AND(BE220="Increasing",BA220="Yes"),AND(BE220="Decreasing",BC220="Yes")),"Yes","No")</f>
        <v/>
      </c>
      <c r="BG220">
        <f>IF(I220="pos_trend","Yes","No")</f>
        <v/>
      </c>
      <c r="BH220">
        <f>IF(AF220&lt;&gt;"",IF(ABS(AF220)&gt;0.8,"Yes","No"),"")</f>
        <v/>
      </c>
    </row>
    <row r="221" spans="1:60">
      <c s="1" r="A221" t="n">
        <v>4</v>
      </c>
      <c r="B221" t="s">
        <v>3483</v>
      </c>
      <c r="C221" t="s">
        <v>264</v>
      </c>
      <c r="D221" t="s">
        <v>264</v>
      </c>
      <c r="E221" t="s">
        <v>264</v>
      </c>
      <c r="F221" t="s">
        <v>264</v>
      </c>
      <c r="G221" t="s">
        <v>264</v>
      </c>
      <c r="H221" t="s"/>
      <c r="I221">
        <f>IF(AND(K221&gt; J221, L221&gt; K221, M221&gt; L221, N221&gt; M221), "pos_trend", IF(AND(K221&lt; J221, L221&lt; K221, M221&lt; L221, N221&lt; M221), "neg_trend", "N/A"))</f>
        <v/>
      </c>
      <c r="J221">
        <f>IFERROR(IF(TRIM(C221)="-", "N/A", IF(RIGHT(C221,1)=")",IF(RIGHT(C221,2)="T)",-1000000000000*VALUE(MID(C221,2,LEN(C221)-3)),IF(RIGHT(C221,2)="M)",-1000000*VALUE(MID(C221,2,LEN(C221)-3)),IF(RIGHT(C221,2)="B)",-1000000000*VALUE(MID(C221,2,LEN(C221)-3)),IF(RIGHT(C221,2)="k)",-1000*VALUE(MID(C221,2,LEN(C221)-3)),VALUE(SUBSTITUTE(C221,",","")))))),IF(RIGHT(C221,1)="T",1000000000000*VALUE(LEFT(C221,LEN(C221)-1)),IF(RIGHT(C221,1)="M",1000000*VALUE(LEFT(C221,LEN(C221)-1)),IF(RIGHT(C221,1)="B",1000000000*VALUE(LEFT(C221,LEN(C221)-1)),IF(RIGHT(C221,1)="%",0.01*VALUE(LEFT(C221,LEN(C221)-1)),IF(RIGHT(C221,1)="k",1000*VALUE(LEFT(C221,LEN(C221)-1)),VALUE(SUBSTITUTE(C221,",",""))))))))),"N/A")</f>
        <v/>
      </c>
      <c r="K221">
        <f>IFERROR(IF(TRIM(D221)="-", "N/A", IF(RIGHT(D221,1)=")",IF(RIGHT(D221,2)="T)",-1000000000000*VALUE(MID(D221,2,LEN(D221)-3)),IF(RIGHT(D221,2)="M)",-1000000*VALUE(MID(D221,2,LEN(D221)-3)),IF(RIGHT(D221,2)="B)",-1000000000*VALUE(MID(D221,2,LEN(D221)-3)),IF(RIGHT(D221,2)="k)",-1000*VALUE(MID(D221,2,LEN(D221)-3)),VALUE(SUBSTITUTE(D221,",","")))))),IF(RIGHT(D221,1)="T",1000000000000*VALUE(LEFT(D221,LEN(D221)-1)),IF(RIGHT(D221,1)="M",1000000*VALUE(LEFT(D221,LEN(D221)-1)),IF(RIGHT(D221,1)="B",1000000000*VALUE(LEFT(D221,LEN(D221)-1)),IF(RIGHT(D221,1)="%",0.01*VALUE(LEFT(D221,LEN(D221)-1)),IF(RIGHT(D221,1)="k",1000*VALUE(LEFT(D221,LEN(D221)-1)),VALUE(SUBSTITUTE(D221,",",""))))))))),"N/A")</f>
        <v/>
      </c>
      <c r="L221">
        <f>IFERROR(IF(TRIM(E221)="-", "N/A", IF(RIGHT(E221,1)=")",IF(RIGHT(E221,2)="T)",-1000000000000*VALUE(MID(E221,2,LEN(E221)-3)),IF(RIGHT(E221,2)="M)",-1000000*VALUE(MID(E221,2,LEN(E221)-3)),IF(RIGHT(E221,2)="B)",-1000000000*VALUE(MID(E221,2,LEN(E221)-3)),IF(RIGHT(E221,2)="k)",-1000*VALUE(MID(E221,2,LEN(E221)-3)),VALUE(SUBSTITUTE(E221,",","")))))),IF(RIGHT(E221,1)="T",1000000000000*VALUE(LEFT(E221,LEN(E221)-1)),IF(RIGHT(E221,1)="M",1000000*VALUE(LEFT(E221,LEN(E221)-1)),IF(RIGHT(E221,1)="B",1000000000*VALUE(LEFT(E221,LEN(E221)-1)),IF(RIGHT(E221,1)="%",0.01*VALUE(LEFT(E221,LEN(E221)-1)),IF(RIGHT(E221,1)="k",1000*VALUE(LEFT(E221,LEN(E221)-1)),VALUE(SUBSTITUTE(E221,",",""))))))))),"N/A")</f>
        <v/>
      </c>
      <c r="M221">
        <f>IFERROR(IF(TRIM(F221)="-", "N/A", IF(RIGHT(F221,1)=")",IF(RIGHT(F221,2)="T)",-1000000000000*VALUE(MID(F221,2,LEN(F221)-3)),IF(RIGHT(F221,2)="M)",-1000000*VALUE(MID(F221,2,LEN(F221)-3)),IF(RIGHT(F221,2)="B)",-1000000000*VALUE(MID(F221,2,LEN(F221)-3)),IF(RIGHT(F221,2)="k)",-1000*VALUE(MID(F221,2,LEN(F221)-3)),VALUE(SUBSTITUTE(F221,",","")))))),IF(RIGHT(F221,1)="T",1000000000000*VALUE(LEFT(F221,LEN(F221)-1)),IF(RIGHT(F221,1)="M",1000000*VALUE(LEFT(F221,LEN(F221)-1)),IF(RIGHT(F221,1)="B",1000000000*VALUE(LEFT(F221,LEN(F221)-1)),IF(RIGHT(F221,1)="%",0.01*VALUE(LEFT(F221,LEN(F221)-1)),IF(RIGHT(F221,1)="k",1000*VALUE(LEFT(F221,LEN(F221)-1)),VALUE(SUBSTITUTE(F221,",",""))))))))),"N/A")</f>
        <v/>
      </c>
      <c r="N221">
        <f>IFERROR(IF(TRIM(G221)="-", "N/A", IF(RIGHT(G221,1)=")",IF(RIGHT(G221,2)="T)",-1000000000000*VALUE(MID(G221,2,LEN(G221)-3)),IF(RIGHT(G221,2)="M)",-1000000*VALUE(MID(G221,2,LEN(G221)-3)),IF(RIGHT(G221,2)="B)",-1000000000*VALUE(MID(G221,2,LEN(G221)-3)),IF(RIGHT(G221,2)="k)",-1000*VALUE(MID(G221,2,LEN(G221)-3)),VALUE(SUBSTITUTE(G221,",","")))))),IF(RIGHT(G221,1)="T",1000000000000*VALUE(LEFT(G221,LEN(G221)-1)),IF(RIGHT(G221,1)="M",1000000*VALUE(LEFT(G221,LEN(G221)-1)),IF(RIGHT(G221,1)="B",1000000000*VALUE(LEFT(G221,LEN(G221)-1)),IF(RIGHT(G221,1)="%",0.01*VALUE(LEFT(G221,LEN(G221)-1)),IF(RIGHT(G221,1)="k",1000*VALUE(LEFT(G221,LEN(G221)-1)),VALUE(SUBSTITUTE(G221,",",""))))))))),"N/A")</f>
        <v/>
      </c>
      <c r="P221">
        <f>MAX(J221:N221)</f>
        <v/>
      </c>
      <c r="Q221">
        <f>IFERROR(J144+MATCH(P221,J221:N221,0)-1,"")</f>
        <v/>
      </c>
      <c r="R221">
        <f>IF(Q221="","",MIN(J221:N221))</f>
        <v/>
      </c>
      <c r="S221">
        <f>IFERROR(J144+MATCH(R221,J221:N221,0)-1,"")</f>
        <v/>
      </c>
      <c r="T221">
        <f>IFERROR(AVERAGE(J221:N221),"")</f>
        <v/>
      </c>
      <c r="U221">
        <f>IFERROR(STDEV(J221:N221),"")</f>
        <v/>
      </c>
      <c r="V221">
        <f>IFERROR(IF(C221="-","",IF(ISBLANK(B221),"",IF(OR(ISNUMBER(FIND("Growth",B221)),ISNUMBER(FIND("Margin",B221))),"",(J221-T221)/U221))),"")</f>
        <v/>
      </c>
      <c r="W221">
        <f>IFERROR(IF(OR(D221="-",ISBLANK(D221)),"",(K221-T221)/U221),"")</f>
        <v/>
      </c>
      <c r="X221">
        <f>IFERROR(IF(OR(E221="-",ISBLANK(E221)),"",(L221-T221)/U221),"")</f>
        <v/>
      </c>
      <c r="Y221">
        <f>IFERROR(IF(OR(F221="-",ISBLANK(F221)),"",(M221-T221)/U221),"")</f>
        <v/>
      </c>
      <c r="Z221">
        <f>IFERROR(IF(OR(G221="-",ISBLANK(G221)),"",(N221-T221)/U221),"")</f>
        <v/>
      </c>
      <c r="AA221">
        <f>IF(MAX(MAX(V221:Z221),ABS(MIN(V221:Z221)))=ABS(MIN(V221:Z221)),MIN(V221:Z221),MAX(V221:Z221))</f>
        <v/>
      </c>
      <c r="AB221">
        <f>IFERROR(V144+MATCH(AA221,V221:Z221,0)-1,"")</f>
        <v/>
      </c>
      <c r="AC221">
        <f>IF(AB221&lt;&gt;"",IF(S221=AB221,"Low",IF(AB221=Q221,"High","")),"")</f>
        <v/>
      </c>
      <c r="AE221">
        <f>IF(ISNUMBER(MATCH("N/A",J221:N221,0)),"",IFERROR((5 * SUMPRODUCT(J144:N144,J221:N221) - PRODUCT(SUM(J144:N144),SUM(J221:N221))) / ((5 * SUM((J144^2)+(K144^2)+(L144^2)+(M144^2)+(N144^2))) - SUM(J144:N144)^2),""))</f>
        <v/>
      </c>
      <c r="AF221">
        <f>IFERROR(CORREL(J144:N144,J221:N221),"")</f>
        <v/>
      </c>
      <c r="AZ221">
        <f>IF(Q221=S221,0,1)</f>
        <v/>
      </c>
      <c r="BA221">
        <f>IF(AZ221=1,IF(Q221="","",IF(Q221=N144,"Yes","No")),"")</f>
        <v/>
      </c>
      <c r="BB221">
        <f>IF(BA221="Yes",P221,"")</f>
        <v/>
      </c>
      <c r="BC221">
        <f>IF(AZ221=1,IF(S221="","",IF(S221=N144,"Yes","No")),"")</f>
        <v/>
      </c>
      <c r="BD221">
        <f>IF(BC221="Yes",R221,"")</f>
        <v/>
      </c>
      <c r="BE221">
        <f>IFERROR(IF(SIGN(AE221)=1,"Increasing",IF(SIGN(AE221)=-1,"Decreasing","")),"")</f>
        <v/>
      </c>
      <c r="BF221">
        <f>IF(OR(AND(BE221="Increasing",BA221="Yes"),AND(BE221="Decreasing",BC221="Yes")),"Yes","No")</f>
        <v/>
      </c>
      <c r="BG221">
        <f>IF(I221="pos_trend","Yes","No")</f>
        <v/>
      </c>
      <c r="BH221">
        <f>IF(AF221&lt;&gt;"",IF(ABS(AF221)&gt;0.8,"Yes","No"),"")</f>
        <v/>
      </c>
    </row>
    <row r="222" spans="1:60">
      <c s="1" r="A222" t="n">
        <v>5</v>
      </c>
      <c r="B222" t="s">
        <v>3484</v>
      </c>
      <c r="C222" t="s">
        <v>264</v>
      </c>
      <c r="D222" t="s">
        <v>264</v>
      </c>
      <c r="E222" t="s">
        <v>264</v>
      </c>
      <c r="F222" t="s">
        <v>264</v>
      </c>
      <c r="G222" t="s">
        <v>264</v>
      </c>
      <c r="H222" t="s"/>
      <c r="I222">
        <f>IF(AND(K222&gt; J222, L222&gt; K222, M222&gt; L222, N222&gt; M222), "pos_trend", IF(AND(K222&lt; J222, L222&lt; K222, M222&lt; L222, N222&lt; M222), "neg_trend", "N/A"))</f>
        <v/>
      </c>
      <c r="J222">
        <f>IFERROR(IF(TRIM(C222)="-", "N/A", IF(RIGHT(C222,1)=")",IF(RIGHT(C222,2)="T)",-1000000000000*VALUE(MID(C222,2,LEN(C222)-3)),IF(RIGHT(C222,2)="M)",-1000000*VALUE(MID(C222,2,LEN(C222)-3)),IF(RIGHT(C222,2)="B)",-1000000000*VALUE(MID(C222,2,LEN(C222)-3)),IF(RIGHT(C222,2)="k)",-1000*VALUE(MID(C222,2,LEN(C222)-3)),VALUE(SUBSTITUTE(C222,",","")))))),IF(RIGHT(C222,1)="T",1000000000000*VALUE(LEFT(C222,LEN(C222)-1)),IF(RIGHT(C222,1)="M",1000000*VALUE(LEFT(C222,LEN(C222)-1)),IF(RIGHT(C222,1)="B",1000000000*VALUE(LEFT(C222,LEN(C222)-1)),IF(RIGHT(C222,1)="%",0.01*VALUE(LEFT(C222,LEN(C222)-1)),IF(RIGHT(C222,1)="k",1000*VALUE(LEFT(C222,LEN(C222)-1)),VALUE(SUBSTITUTE(C222,",",""))))))))),"N/A")</f>
        <v/>
      </c>
      <c r="K222">
        <f>IFERROR(IF(TRIM(D222)="-", "N/A", IF(RIGHT(D222,1)=")",IF(RIGHT(D222,2)="T)",-1000000000000*VALUE(MID(D222,2,LEN(D222)-3)),IF(RIGHT(D222,2)="M)",-1000000*VALUE(MID(D222,2,LEN(D222)-3)),IF(RIGHT(D222,2)="B)",-1000000000*VALUE(MID(D222,2,LEN(D222)-3)),IF(RIGHT(D222,2)="k)",-1000*VALUE(MID(D222,2,LEN(D222)-3)),VALUE(SUBSTITUTE(D222,",","")))))),IF(RIGHT(D222,1)="T",1000000000000*VALUE(LEFT(D222,LEN(D222)-1)),IF(RIGHT(D222,1)="M",1000000*VALUE(LEFT(D222,LEN(D222)-1)),IF(RIGHT(D222,1)="B",1000000000*VALUE(LEFT(D222,LEN(D222)-1)),IF(RIGHT(D222,1)="%",0.01*VALUE(LEFT(D222,LEN(D222)-1)),IF(RIGHT(D222,1)="k",1000*VALUE(LEFT(D222,LEN(D222)-1)),VALUE(SUBSTITUTE(D222,",",""))))))))),"N/A")</f>
        <v/>
      </c>
      <c r="L222">
        <f>IFERROR(IF(TRIM(E222)="-", "N/A", IF(RIGHT(E222,1)=")",IF(RIGHT(E222,2)="T)",-1000000000000*VALUE(MID(E222,2,LEN(E222)-3)),IF(RIGHT(E222,2)="M)",-1000000*VALUE(MID(E222,2,LEN(E222)-3)),IF(RIGHT(E222,2)="B)",-1000000000*VALUE(MID(E222,2,LEN(E222)-3)),IF(RIGHT(E222,2)="k)",-1000*VALUE(MID(E222,2,LEN(E222)-3)),VALUE(SUBSTITUTE(E222,",","")))))),IF(RIGHT(E222,1)="T",1000000000000*VALUE(LEFT(E222,LEN(E222)-1)),IF(RIGHT(E222,1)="M",1000000*VALUE(LEFT(E222,LEN(E222)-1)),IF(RIGHT(E222,1)="B",1000000000*VALUE(LEFT(E222,LEN(E222)-1)),IF(RIGHT(E222,1)="%",0.01*VALUE(LEFT(E222,LEN(E222)-1)),IF(RIGHT(E222,1)="k",1000*VALUE(LEFT(E222,LEN(E222)-1)),VALUE(SUBSTITUTE(E222,",",""))))))))),"N/A")</f>
        <v/>
      </c>
      <c r="M222">
        <f>IFERROR(IF(TRIM(F222)="-", "N/A", IF(RIGHT(F222,1)=")",IF(RIGHT(F222,2)="T)",-1000000000000*VALUE(MID(F222,2,LEN(F222)-3)),IF(RIGHT(F222,2)="M)",-1000000*VALUE(MID(F222,2,LEN(F222)-3)),IF(RIGHT(F222,2)="B)",-1000000000*VALUE(MID(F222,2,LEN(F222)-3)),IF(RIGHT(F222,2)="k)",-1000*VALUE(MID(F222,2,LEN(F222)-3)),VALUE(SUBSTITUTE(F222,",","")))))),IF(RIGHT(F222,1)="T",1000000000000*VALUE(LEFT(F222,LEN(F222)-1)),IF(RIGHT(F222,1)="M",1000000*VALUE(LEFT(F222,LEN(F222)-1)),IF(RIGHT(F222,1)="B",1000000000*VALUE(LEFT(F222,LEN(F222)-1)),IF(RIGHT(F222,1)="%",0.01*VALUE(LEFT(F222,LEN(F222)-1)),IF(RIGHT(F222,1)="k",1000*VALUE(LEFT(F222,LEN(F222)-1)),VALUE(SUBSTITUTE(F222,",",""))))))))),"N/A")</f>
        <v/>
      </c>
      <c r="N222">
        <f>IFERROR(IF(TRIM(G222)="-", "N/A", IF(RIGHT(G222,1)=")",IF(RIGHT(G222,2)="T)",-1000000000000*VALUE(MID(G222,2,LEN(G222)-3)),IF(RIGHT(G222,2)="M)",-1000000*VALUE(MID(G222,2,LEN(G222)-3)),IF(RIGHT(G222,2)="B)",-1000000000*VALUE(MID(G222,2,LEN(G222)-3)),IF(RIGHT(G222,2)="k)",-1000*VALUE(MID(G222,2,LEN(G222)-3)),VALUE(SUBSTITUTE(G222,",","")))))),IF(RIGHT(G222,1)="T",1000000000000*VALUE(LEFT(G222,LEN(G222)-1)),IF(RIGHT(G222,1)="M",1000000*VALUE(LEFT(G222,LEN(G222)-1)),IF(RIGHT(G222,1)="B",1000000000*VALUE(LEFT(G222,LEN(G222)-1)),IF(RIGHT(G222,1)="%",0.01*VALUE(LEFT(G222,LEN(G222)-1)),IF(RIGHT(G222,1)="k",1000*VALUE(LEFT(G222,LEN(G222)-1)),VALUE(SUBSTITUTE(G222,",",""))))))))),"N/A")</f>
        <v/>
      </c>
      <c r="P222">
        <f>MAX(J222:N222)</f>
        <v/>
      </c>
      <c r="Q222">
        <f>IFERROR(J144+MATCH(P222,J222:N222,0)-1,"")</f>
        <v/>
      </c>
      <c r="R222">
        <f>IF(Q222="","",MIN(J222:N222))</f>
        <v/>
      </c>
      <c r="S222">
        <f>IFERROR(J144+MATCH(R222,J222:N222,0)-1,"")</f>
        <v/>
      </c>
      <c r="T222">
        <f>IFERROR(AVERAGE(J222:N222),"")</f>
        <v/>
      </c>
      <c r="U222">
        <f>IFERROR(STDEV(J222:N222),"")</f>
        <v/>
      </c>
      <c r="V222">
        <f>IFERROR(IF(C222="-","",IF(ISBLANK(B222),"",IF(OR(ISNUMBER(FIND("Growth",B222)),ISNUMBER(FIND("Margin",B222))),"",(J222-T222)/U222))),"")</f>
        <v/>
      </c>
      <c r="W222">
        <f>IFERROR(IF(OR(D222="-",ISBLANK(D222)),"",(K222-T222)/U222),"")</f>
        <v/>
      </c>
      <c r="X222">
        <f>IFERROR(IF(OR(E222="-",ISBLANK(E222)),"",(L222-T222)/U222),"")</f>
        <v/>
      </c>
      <c r="Y222">
        <f>IFERROR(IF(OR(F222="-",ISBLANK(F222)),"",(M222-T222)/U222),"")</f>
        <v/>
      </c>
      <c r="Z222">
        <f>IFERROR(IF(OR(G222="-",ISBLANK(G222)),"",(N222-T222)/U222),"")</f>
        <v/>
      </c>
      <c r="AA222">
        <f>IF(MAX(MAX(V222:Z222),ABS(MIN(V222:Z222)))=ABS(MIN(V222:Z222)),MIN(V222:Z222),MAX(V222:Z222))</f>
        <v/>
      </c>
      <c r="AB222">
        <f>IFERROR(V144+MATCH(AA222,V222:Z222,0)-1,"")</f>
        <v/>
      </c>
      <c r="AC222">
        <f>IF(AB222&lt;&gt;"",IF(S222=AB222,"Low",IF(AB222=Q222,"High","")),"")</f>
        <v/>
      </c>
      <c r="AE222">
        <f>IF(ISNUMBER(MATCH("N/A",J222:N222,0)),"",IFERROR((5 * SUMPRODUCT(J144:N144,J222:N222) - PRODUCT(SUM(J144:N144),SUM(J222:N222))) / ((5 * SUM((J144^2)+(K144^2)+(L144^2)+(M144^2)+(N144^2))) - SUM(J144:N144)^2),""))</f>
        <v/>
      </c>
      <c r="AF222">
        <f>IFERROR(CORREL(J144:N144,J222:N222),"")</f>
        <v/>
      </c>
      <c r="AZ222">
        <f>IF(Q222=S222,0,1)</f>
        <v/>
      </c>
      <c r="BA222">
        <f>IF(AZ222=1,IF(Q222="","",IF(Q222=N144,"Yes","No")),"")</f>
        <v/>
      </c>
      <c r="BB222">
        <f>IF(BA222="Yes",P222,"")</f>
        <v/>
      </c>
      <c r="BC222">
        <f>IF(AZ222=1,IF(S222="","",IF(S222=N144,"Yes","No")),"")</f>
        <v/>
      </c>
      <c r="BD222">
        <f>IF(BC222="Yes",R222,"")</f>
        <v/>
      </c>
      <c r="BE222">
        <f>IFERROR(IF(SIGN(AE222)=1,"Increasing",IF(SIGN(AE222)=-1,"Decreasing","")),"")</f>
        <v/>
      </c>
      <c r="BF222">
        <f>IF(OR(AND(BE222="Increasing",BA222="Yes"),AND(BE222="Decreasing",BC222="Yes")),"Yes","No")</f>
        <v/>
      </c>
      <c r="BG222">
        <f>IF(I222="pos_trend","Yes","No")</f>
        <v/>
      </c>
      <c r="BH222">
        <f>IF(AF222&lt;&gt;"",IF(ABS(AF222)&gt;0.8,"Yes","No"),"")</f>
        <v/>
      </c>
    </row>
    <row r="223" spans="1:60">
      <c s="1" r="A223" t="n">
        <v>6</v>
      </c>
      <c r="B223" t="s">
        <v>3485</v>
      </c>
      <c r="C223" t="s">
        <v>264</v>
      </c>
      <c r="D223" t="s">
        <v>264</v>
      </c>
      <c r="E223" t="s">
        <v>264</v>
      </c>
      <c r="F223" t="s">
        <v>264</v>
      </c>
      <c r="G223" t="s">
        <v>264</v>
      </c>
      <c r="H223" t="s"/>
      <c r="I223">
        <f>IF(AND(K223&gt; J223, L223&gt; K223, M223&gt; L223, N223&gt; M223), "pos_trend", IF(AND(K223&lt; J223, L223&lt; K223, M223&lt; L223, N223&lt; M223), "neg_trend", "N/A"))</f>
        <v/>
      </c>
      <c r="J223">
        <f>IFERROR(IF(TRIM(C223)="-", "N/A", IF(RIGHT(C223,1)=")",IF(RIGHT(C223,2)="T)",-1000000000000*VALUE(MID(C223,2,LEN(C223)-3)),IF(RIGHT(C223,2)="M)",-1000000*VALUE(MID(C223,2,LEN(C223)-3)),IF(RIGHT(C223,2)="B)",-1000000000*VALUE(MID(C223,2,LEN(C223)-3)),IF(RIGHT(C223,2)="k)",-1000*VALUE(MID(C223,2,LEN(C223)-3)),VALUE(SUBSTITUTE(C223,",","")))))),IF(RIGHT(C223,1)="T",1000000000000*VALUE(LEFT(C223,LEN(C223)-1)),IF(RIGHT(C223,1)="M",1000000*VALUE(LEFT(C223,LEN(C223)-1)),IF(RIGHT(C223,1)="B",1000000000*VALUE(LEFT(C223,LEN(C223)-1)),IF(RIGHT(C223,1)="%",0.01*VALUE(LEFT(C223,LEN(C223)-1)),IF(RIGHT(C223,1)="k",1000*VALUE(LEFT(C223,LEN(C223)-1)),VALUE(SUBSTITUTE(C223,",",""))))))))),"N/A")</f>
        <v/>
      </c>
      <c r="K223">
        <f>IFERROR(IF(TRIM(D223)="-", "N/A", IF(RIGHT(D223,1)=")",IF(RIGHT(D223,2)="T)",-1000000000000*VALUE(MID(D223,2,LEN(D223)-3)),IF(RIGHT(D223,2)="M)",-1000000*VALUE(MID(D223,2,LEN(D223)-3)),IF(RIGHT(D223,2)="B)",-1000000000*VALUE(MID(D223,2,LEN(D223)-3)),IF(RIGHT(D223,2)="k)",-1000*VALUE(MID(D223,2,LEN(D223)-3)),VALUE(SUBSTITUTE(D223,",","")))))),IF(RIGHT(D223,1)="T",1000000000000*VALUE(LEFT(D223,LEN(D223)-1)),IF(RIGHT(D223,1)="M",1000000*VALUE(LEFT(D223,LEN(D223)-1)),IF(RIGHT(D223,1)="B",1000000000*VALUE(LEFT(D223,LEN(D223)-1)),IF(RIGHT(D223,1)="%",0.01*VALUE(LEFT(D223,LEN(D223)-1)),IF(RIGHT(D223,1)="k",1000*VALUE(LEFT(D223,LEN(D223)-1)),VALUE(SUBSTITUTE(D223,",",""))))))))),"N/A")</f>
        <v/>
      </c>
      <c r="L223">
        <f>IFERROR(IF(TRIM(E223)="-", "N/A", IF(RIGHT(E223,1)=")",IF(RIGHT(E223,2)="T)",-1000000000000*VALUE(MID(E223,2,LEN(E223)-3)),IF(RIGHT(E223,2)="M)",-1000000*VALUE(MID(E223,2,LEN(E223)-3)),IF(RIGHT(E223,2)="B)",-1000000000*VALUE(MID(E223,2,LEN(E223)-3)),IF(RIGHT(E223,2)="k)",-1000*VALUE(MID(E223,2,LEN(E223)-3)),VALUE(SUBSTITUTE(E223,",","")))))),IF(RIGHT(E223,1)="T",1000000000000*VALUE(LEFT(E223,LEN(E223)-1)),IF(RIGHT(E223,1)="M",1000000*VALUE(LEFT(E223,LEN(E223)-1)),IF(RIGHT(E223,1)="B",1000000000*VALUE(LEFT(E223,LEN(E223)-1)),IF(RIGHT(E223,1)="%",0.01*VALUE(LEFT(E223,LEN(E223)-1)),IF(RIGHT(E223,1)="k",1000*VALUE(LEFT(E223,LEN(E223)-1)),VALUE(SUBSTITUTE(E223,",",""))))))))),"N/A")</f>
        <v/>
      </c>
      <c r="M223">
        <f>IFERROR(IF(TRIM(F223)="-", "N/A", IF(RIGHT(F223,1)=")",IF(RIGHT(F223,2)="T)",-1000000000000*VALUE(MID(F223,2,LEN(F223)-3)),IF(RIGHT(F223,2)="M)",-1000000*VALUE(MID(F223,2,LEN(F223)-3)),IF(RIGHT(F223,2)="B)",-1000000000*VALUE(MID(F223,2,LEN(F223)-3)),IF(RIGHT(F223,2)="k)",-1000*VALUE(MID(F223,2,LEN(F223)-3)),VALUE(SUBSTITUTE(F223,",","")))))),IF(RIGHT(F223,1)="T",1000000000000*VALUE(LEFT(F223,LEN(F223)-1)),IF(RIGHT(F223,1)="M",1000000*VALUE(LEFT(F223,LEN(F223)-1)),IF(RIGHT(F223,1)="B",1000000000*VALUE(LEFT(F223,LEN(F223)-1)),IF(RIGHT(F223,1)="%",0.01*VALUE(LEFT(F223,LEN(F223)-1)),IF(RIGHT(F223,1)="k",1000*VALUE(LEFT(F223,LEN(F223)-1)),VALUE(SUBSTITUTE(F223,",",""))))))))),"N/A")</f>
        <v/>
      </c>
      <c r="N223">
        <f>IFERROR(IF(TRIM(G223)="-", "N/A", IF(RIGHT(G223,1)=")",IF(RIGHT(G223,2)="T)",-1000000000000*VALUE(MID(G223,2,LEN(G223)-3)),IF(RIGHT(G223,2)="M)",-1000000*VALUE(MID(G223,2,LEN(G223)-3)),IF(RIGHT(G223,2)="B)",-1000000000*VALUE(MID(G223,2,LEN(G223)-3)),IF(RIGHT(G223,2)="k)",-1000*VALUE(MID(G223,2,LEN(G223)-3)),VALUE(SUBSTITUTE(G223,",","")))))),IF(RIGHT(G223,1)="T",1000000000000*VALUE(LEFT(G223,LEN(G223)-1)),IF(RIGHT(G223,1)="M",1000000*VALUE(LEFT(G223,LEN(G223)-1)),IF(RIGHT(G223,1)="B",1000000000*VALUE(LEFT(G223,LEN(G223)-1)),IF(RIGHT(G223,1)="%",0.01*VALUE(LEFT(G223,LEN(G223)-1)),IF(RIGHT(G223,1)="k",1000*VALUE(LEFT(G223,LEN(G223)-1)),VALUE(SUBSTITUTE(G223,",",""))))))))),"N/A")</f>
        <v/>
      </c>
      <c r="P223">
        <f>MAX(J223:N223)</f>
        <v/>
      </c>
      <c r="Q223">
        <f>IFERROR(J144+MATCH(P223,J223:N223,0)-1,"")</f>
        <v/>
      </c>
      <c r="R223">
        <f>IF(Q223="","",MIN(J223:N223))</f>
        <v/>
      </c>
      <c r="S223">
        <f>IFERROR(J144+MATCH(R223,J223:N223,0)-1,"")</f>
        <v/>
      </c>
      <c r="T223">
        <f>IFERROR(AVERAGE(J223:N223),"")</f>
        <v/>
      </c>
      <c r="U223">
        <f>IFERROR(STDEV(J223:N223),"")</f>
        <v/>
      </c>
      <c r="V223">
        <f>IFERROR(IF(C223="-","",IF(ISBLANK(B223),"",IF(OR(ISNUMBER(FIND("Growth",B223)),ISNUMBER(FIND("Margin",B223))),"",(J223-T223)/U223))),"")</f>
        <v/>
      </c>
      <c r="W223">
        <f>IFERROR(IF(OR(D223="-",ISBLANK(D223)),"",(K223-T223)/U223),"")</f>
        <v/>
      </c>
      <c r="X223">
        <f>IFERROR(IF(OR(E223="-",ISBLANK(E223)),"",(L223-T223)/U223),"")</f>
        <v/>
      </c>
      <c r="Y223">
        <f>IFERROR(IF(OR(F223="-",ISBLANK(F223)),"",(M223-T223)/U223),"")</f>
        <v/>
      </c>
      <c r="Z223">
        <f>IFERROR(IF(OR(G223="-",ISBLANK(G223)),"",(N223-T223)/U223),"")</f>
        <v/>
      </c>
      <c r="AA223">
        <f>IF(MAX(MAX(V223:Z223),ABS(MIN(V223:Z223)))=ABS(MIN(V223:Z223)),MIN(V223:Z223),MAX(V223:Z223))</f>
        <v/>
      </c>
      <c r="AB223">
        <f>IFERROR(V144+MATCH(AA223,V223:Z223,0)-1,"")</f>
        <v/>
      </c>
      <c r="AC223">
        <f>IF(AB223&lt;&gt;"",IF(S223=AB223,"Low",IF(AB223=Q223,"High","")),"")</f>
        <v/>
      </c>
      <c r="AE223">
        <f>IF(ISNUMBER(MATCH("N/A",J223:N223,0)),"",IFERROR((5 * SUMPRODUCT(J144:N144,J223:N223) - PRODUCT(SUM(J144:N144),SUM(J223:N223))) / ((5 * SUM((J144^2)+(K144^2)+(L144^2)+(M144^2)+(N144^2))) - SUM(J144:N144)^2),""))</f>
        <v/>
      </c>
      <c r="AF223">
        <f>IFERROR(CORREL(J144:N144,J223:N223),"")</f>
        <v/>
      </c>
      <c r="AZ223">
        <f>IF(Q223=S223,0,1)</f>
        <v/>
      </c>
      <c r="BA223">
        <f>IF(AZ223=1,IF(Q223="","",IF(Q223=N144,"Yes","No")),"")</f>
        <v/>
      </c>
      <c r="BB223">
        <f>IF(BA223="Yes",P223,"")</f>
        <v/>
      </c>
      <c r="BC223">
        <f>IF(AZ223=1,IF(S223="","",IF(S223=N144,"Yes","No")),"")</f>
        <v/>
      </c>
      <c r="BD223">
        <f>IF(BC223="Yes",R223,"")</f>
        <v/>
      </c>
      <c r="BE223">
        <f>IFERROR(IF(SIGN(AE223)=1,"Increasing",IF(SIGN(AE223)=-1,"Decreasing","")),"")</f>
        <v/>
      </c>
      <c r="BF223">
        <f>IF(OR(AND(BE223="Increasing",BA223="Yes"),AND(BE223="Decreasing",BC223="Yes")),"Yes","No")</f>
        <v/>
      </c>
      <c r="BG223">
        <f>IF(I223="pos_trend","Yes","No")</f>
        <v/>
      </c>
      <c r="BH223">
        <f>IF(AF223&lt;&gt;"",IF(ABS(AF223)&gt;0.8,"Yes","No"),"")</f>
        <v/>
      </c>
    </row>
    <row r="224" spans="1:60">
      <c s="1" r="A224" t="n">
        <v>7</v>
      </c>
      <c r="B224" t="s">
        <v>3486</v>
      </c>
      <c r="C224" t="s">
        <v>3487</v>
      </c>
      <c r="D224" t="s">
        <v>3345</v>
      </c>
      <c r="E224" t="s">
        <v>3488</v>
      </c>
      <c r="F224" t="s">
        <v>3489</v>
      </c>
      <c r="G224" t="s">
        <v>3490</v>
      </c>
      <c r="H224" t="s"/>
      <c r="I224">
        <f>IF(AND(K224&gt; J224, L224&gt; K224, M224&gt; L224, N224&gt; M224), "pos_trend", IF(AND(K224&lt; J224, L224&lt; K224, M224&lt; L224, N224&lt; M224), "neg_trend", "N/A"))</f>
        <v/>
      </c>
      <c r="J224">
        <f>IFERROR(IF(TRIM(C224)="-", "N/A", IF(RIGHT(C224,1)=")",IF(RIGHT(C224,2)="T)",-1000000000000*VALUE(MID(C224,2,LEN(C224)-3)),IF(RIGHT(C224,2)="M)",-1000000*VALUE(MID(C224,2,LEN(C224)-3)),IF(RIGHT(C224,2)="B)",-1000000000*VALUE(MID(C224,2,LEN(C224)-3)),IF(RIGHT(C224,2)="k)",-1000*VALUE(MID(C224,2,LEN(C224)-3)),VALUE(SUBSTITUTE(C224,",","")))))),IF(RIGHT(C224,1)="T",1000000000000*VALUE(LEFT(C224,LEN(C224)-1)),IF(RIGHT(C224,1)="M",1000000*VALUE(LEFT(C224,LEN(C224)-1)),IF(RIGHT(C224,1)="B",1000000000*VALUE(LEFT(C224,LEN(C224)-1)),IF(RIGHT(C224,1)="%",0.01*VALUE(LEFT(C224,LEN(C224)-1)),IF(RIGHT(C224,1)="k",1000*VALUE(LEFT(C224,LEN(C224)-1)),VALUE(SUBSTITUTE(C224,",",""))))))))),"N/A")</f>
        <v/>
      </c>
      <c r="K224">
        <f>IFERROR(IF(TRIM(D224)="-", "N/A", IF(RIGHT(D224,1)=")",IF(RIGHT(D224,2)="T)",-1000000000000*VALUE(MID(D224,2,LEN(D224)-3)),IF(RIGHT(D224,2)="M)",-1000000*VALUE(MID(D224,2,LEN(D224)-3)),IF(RIGHT(D224,2)="B)",-1000000000*VALUE(MID(D224,2,LEN(D224)-3)),IF(RIGHT(D224,2)="k)",-1000*VALUE(MID(D224,2,LEN(D224)-3)),VALUE(SUBSTITUTE(D224,",","")))))),IF(RIGHT(D224,1)="T",1000000000000*VALUE(LEFT(D224,LEN(D224)-1)),IF(RIGHT(D224,1)="M",1000000*VALUE(LEFT(D224,LEN(D224)-1)),IF(RIGHT(D224,1)="B",1000000000*VALUE(LEFT(D224,LEN(D224)-1)),IF(RIGHT(D224,1)="%",0.01*VALUE(LEFT(D224,LEN(D224)-1)),IF(RIGHT(D224,1)="k",1000*VALUE(LEFT(D224,LEN(D224)-1)),VALUE(SUBSTITUTE(D224,",",""))))))))),"N/A")</f>
        <v/>
      </c>
      <c r="L224">
        <f>IFERROR(IF(TRIM(E224)="-", "N/A", IF(RIGHT(E224,1)=")",IF(RIGHT(E224,2)="T)",-1000000000000*VALUE(MID(E224,2,LEN(E224)-3)),IF(RIGHT(E224,2)="M)",-1000000*VALUE(MID(E224,2,LEN(E224)-3)),IF(RIGHT(E224,2)="B)",-1000000000*VALUE(MID(E224,2,LEN(E224)-3)),IF(RIGHT(E224,2)="k)",-1000*VALUE(MID(E224,2,LEN(E224)-3)),VALUE(SUBSTITUTE(E224,",","")))))),IF(RIGHT(E224,1)="T",1000000000000*VALUE(LEFT(E224,LEN(E224)-1)),IF(RIGHT(E224,1)="M",1000000*VALUE(LEFT(E224,LEN(E224)-1)),IF(RIGHT(E224,1)="B",1000000000*VALUE(LEFT(E224,LEN(E224)-1)),IF(RIGHT(E224,1)="%",0.01*VALUE(LEFT(E224,LEN(E224)-1)),IF(RIGHT(E224,1)="k",1000*VALUE(LEFT(E224,LEN(E224)-1)),VALUE(SUBSTITUTE(E224,",",""))))))))),"N/A")</f>
        <v/>
      </c>
      <c r="M224">
        <f>IFERROR(IF(TRIM(F224)="-", "N/A", IF(RIGHT(F224,1)=")",IF(RIGHT(F224,2)="T)",-1000000000000*VALUE(MID(F224,2,LEN(F224)-3)),IF(RIGHT(F224,2)="M)",-1000000*VALUE(MID(F224,2,LEN(F224)-3)),IF(RIGHT(F224,2)="B)",-1000000000*VALUE(MID(F224,2,LEN(F224)-3)),IF(RIGHT(F224,2)="k)",-1000*VALUE(MID(F224,2,LEN(F224)-3)),VALUE(SUBSTITUTE(F224,",","")))))),IF(RIGHT(F224,1)="T",1000000000000*VALUE(LEFT(F224,LEN(F224)-1)),IF(RIGHT(F224,1)="M",1000000*VALUE(LEFT(F224,LEN(F224)-1)),IF(RIGHT(F224,1)="B",1000000000*VALUE(LEFT(F224,LEN(F224)-1)),IF(RIGHT(F224,1)="%",0.01*VALUE(LEFT(F224,LEN(F224)-1)),IF(RIGHT(F224,1)="k",1000*VALUE(LEFT(F224,LEN(F224)-1)),VALUE(SUBSTITUTE(F224,",",""))))))))),"N/A")</f>
        <v/>
      </c>
      <c r="N224">
        <f>IFERROR(IF(TRIM(G224)="-", "N/A", IF(RIGHT(G224,1)=")",IF(RIGHT(G224,2)="T)",-1000000000000*VALUE(MID(G224,2,LEN(G224)-3)),IF(RIGHT(G224,2)="M)",-1000000*VALUE(MID(G224,2,LEN(G224)-3)),IF(RIGHT(G224,2)="B)",-1000000000*VALUE(MID(G224,2,LEN(G224)-3)),IF(RIGHT(G224,2)="k)",-1000*VALUE(MID(G224,2,LEN(G224)-3)),VALUE(SUBSTITUTE(G224,",","")))))),IF(RIGHT(G224,1)="T",1000000000000*VALUE(LEFT(G224,LEN(G224)-1)),IF(RIGHT(G224,1)="M",1000000*VALUE(LEFT(G224,LEN(G224)-1)),IF(RIGHT(G224,1)="B",1000000000*VALUE(LEFT(G224,LEN(G224)-1)),IF(RIGHT(G224,1)="%",0.01*VALUE(LEFT(G224,LEN(G224)-1)),IF(RIGHT(G224,1)="k",1000*VALUE(LEFT(G224,LEN(G224)-1)),VALUE(SUBSTITUTE(G224,",",""))))))))),"N/A")</f>
        <v/>
      </c>
      <c r="P224">
        <f>MAX(J224:N224)</f>
        <v/>
      </c>
      <c r="Q224">
        <f>IFERROR(J144+MATCH(P224,J224:N224,0)-1,"")</f>
        <v/>
      </c>
      <c r="R224">
        <f>IF(Q224="","",MIN(J224:N224))</f>
        <v/>
      </c>
      <c r="S224">
        <f>IFERROR(J144+MATCH(R224,J224:N224,0)-1,"")</f>
        <v/>
      </c>
      <c r="T224">
        <f>IFERROR(AVERAGE(J224:N224),"")</f>
        <v/>
      </c>
      <c r="U224">
        <f>IFERROR(STDEV(J224:N224),"")</f>
        <v/>
      </c>
      <c r="V224">
        <f>IFERROR(IF(C224="-","",IF(ISBLANK(B224),"",IF(OR(ISNUMBER(FIND("Growth",B224)),ISNUMBER(FIND("Margin",B224))),"",(J224-T224)/U224))),"")</f>
        <v/>
      </c>
      <c r="W224">
        <f>IFERROR(IF(OR(D224="-",ISBLANK(D224)),"",(K224-T224)/U224),"")</f>
        <v/>
      </c>
      <c r="X224">
        <f>IFERROR(IF(OR(E224="-",ISBLANK(E224)),"",(L224-T224)/U224),"")</f>
        <v/>
      </c>
      <c r="Y224">
        <f>IFERROR(IF(OR(F224="-",ISBLANK(F224)),"",(M224-T224)/U224),"")</f>
        <v/>
      </c>
      <c r="Z224">
        <f>IFERROR(IF(OR(G224="-",ISBLANK(G224)),"",(N224-T224)/U224),"")</f>
        <v/>
      </c>
      <c r="AA224">
        <f>IF(MAX(MAX(V224:Z224),ABS(MIN(V224:Z224)))=ABS(MIN(V224:Z224)),MIN(V224:Z224),MAX(V224:Z224))</f>
        <v/>
      </c>
      <c r="AB224">
        <f>IFERROR(V144+MATCH(AA224,V224:Z224,0)-1,"")</f>
        <v/>
      </c>
      <c r="AC224">
        <f>IF(AB224&lt;&gt;"",IF(S224=AB224,"Low",IF(AB224=Q224,"High","")),"")</f>
        <v/>
      </c>
      <c r="AE224">
        <f>IF(ISNUMBER(MATCH("N/A",J224:N224,0)),"",IFERROR((5 * SUMPRODUCT(J144:N144,J224:N224) - PRODUCT(SUM(J144:N144),SUM(J224:N224))) / ((5 * SUM((J144^2)+(K144^2)+(L144^2)+(M144^2)+(N144^2))) - SUM(J144:N144)^2),""))</f>
        <v/>
      </c>
      <c r="AF224">
        <f>IFERROR(CORREL(J144:N144,J224:N224),"")</f>
        <v/>
      </c>
      <c r="AZ224">
        <f>IF(Q224=S224,0,1)</f>
        <v/>
      </c>
      <c r="BA224">
        <f>IF(AZ224=1,IF(Q224="","",IF(Q224=N144,"Yes","No")),"")</f>
        <v/>
      </c>
      <c r="BB224">
        <f>IF(BA224="Yes",P224,"")</f>
        <v/>
      </c>
      <c r="BC224">
        <f>IF(AZ224=1,IF(S224="","",IF(S224=N144,"Yes","No")),"")</f>
        <v/>
      </c>
      <c r="BD224">
        <f>IF(BC224="Yes",R224,"")</f>
        <v/>
      </c>
      <c r="BE224">
        <f>IFERROR(IF(SIGN(AE224)=1,"Increasing",IF(SIGN(AE224)=-1,"Decreasing","")),"")</f>
        <v/>
      </c>
      <c r="BF224">
        <f>IF(OR(AND(BE224="Increasing",BA224="Yes"),AND(BE224="Decreasing",BC224="Yes")),"Yes","No")</f>
        <v/>
      </c>
      <c r="BG224">
        <f>IF(I224="pos_trend","Yes","No")</f>
        <v/>
      </c>
      <c r="BH224">
        <f>IF(AF224&lt;&gt;"",IF(ABS(AF224)&gt;0.8,"Yes","No"),"")</f>
        <v/>
      </c>
    </row>
    <row r="225" spans="1:60">
      <c s="1" r="A225" t="n">
        <v>8</v>
      </c>
      <c r="B225" t="s">
        <v>3491</v>
      </c>
      <c r="C225" t="s">
        <v>264</v>
      </c>
      <c r="D225" t="s">
        <v>3492</v>
      </c>
      <c r="E225" t="s">
        <v>264</v>
      </c>
      <c r="F225" t="s">
        <v>3493</v>
      </c>
      <c r="G225" t="s">
        <v>3494</v>
      </c>
      <c r="H225" t="s"/>
      <c r="I225">
        <f>IF(AND(K225&gt; J225, L225&gt; K225, M225&gt; L225, N225&gt; M225), "pos_trend", IF(AND(K225&lt; J225, L225&lt; K225, M225&lt; L225, N225&lt; M225), "neg_trend", "N/A"))</f>
        <v/>
      </c>
      <c r="J225">
        <f>IFERROR(IF(TRIM(C225)="-", "N/A", IF(RIGHT(C225,1)=")",IF(RIGHT(C225,2)="T)",-1000000000000*VALUE(MID(C225,2,LEN(C225)-3)),IF(RIGHT(C225,2)="M)",-1000000*VALUE(MID(C225,2,LEN(C225)-3)),IF(RIGHT(C225,2)="B)",-1000000000*VALUE(MID(C225,2,LEN(C225)-3)),IF(RIGHT(C225,2)="k)",-1000*VALUE(MID(C225,2,LEN(C225)-3)),VALUE(SUBSTITUTE(C225,",","")))))),IF(RIGHT(C225,1)="T",1000000000000*VALUE(LEFT(C225,LEN(C225)-1)),IF(RIGHT(C225,1)="M",1000000*VALUE(LEFT(C225,LEN(C225)-1)),IF(RIGHT(C225,1)="B",1000000000*VALUE(LEFT(C225,LEN(C225)-1)),IF(RIGHT(C225,1)="%",0.01*VALUE(LEFT(C225,LEN(C225)-1)),IF(RIGHT(C225,1)="k",1000*VALUE(LEFT(C225,LEN(C225)-1)),VALUE(SUBSTITUTE(C225,",",""))))))))),"N/A")</f>
        <v/>
      </c>
      <c r="K225">
        <f>IFERROR(IF(TRIM(D225)="-", "N/A", IF(RIGHT(D225,1)=")",IF(RIGHT(D225,2)="T)",-1000000000000*VALUE(MID(D225,2,LEN(D225)-3)),IF(RIGHT(D225,2)="M)",-1000000*VALUE(MID(D225,2,LEN(D225)-3)),IF(RIGHT(D225,2)="B)",-1000000000*VALUE(MID(D225,2,LEN(D225)-3)),IF(RIGHT(D225,2)="k)",-1000*VALUE(MID(D225,2,LEN(D225)-3)),VALUE(SUBSTITUTE(D225,",","")))))),IF(RIGHT(D225,1)="T",1000000000000*VALUE(LEFT(D225,LEN(D225)-1)),IF(RIGHT(D225,1)="M",1000000*VALUE(LEFT(D225,LEN(D225)-1)),IF(RIGHT(D225,1)="B",1000000000*VALUE(LEFT(D225,LEN(D225)-1)),IF(RIGHT(D225,1)="%",0.01*VALUE(LEFT(D225,LEN(D225)-1)),IF(RIGHT(D225,1)="k",1000*VALUE(LEFT(D225,LEN(D225)-1)),VALUE(SUBSTITUTE(D225,",",""))))))))),"N/A")</f>
        <v/>
      </c>
      <c r="L225">
        <f>IFERROR(IF(TRIM(E225)="-", "N/A", IF(RIGHT(E225,1)=")",IF(RIGHT(E225,2)="T)",-1000000000000*VALUE(MID(E225,2,LEN(E225)-3)),IF(RIGHT(E225,2)="M)",-1000000*VALUE(MID(E225,2,LEN(E225)-3)),IF(RIGHT(E225,2)="B)",-1000000000*VALUE(MID(E225,2,LEN(E225)-3)),IF(RIGHT(E225,2)="k)",-1000*VALUE(MID(E225,2,LEN(E225)-3)),VALUE(SUBSTITUTE(E225,",","")))))),IF(RIGHT(E225,1)="T",1000000000000*VALUE(LEFT(E225,LEN(E225)-1)),IF(RIGHT(E225,1)="M",1000000*VALUE(LEFT(E225,LEN(E225)-1)),IF(RIGHT(E225,1)="B",1000000000*VALUE(LEFT(E225,LEN(E225)-1)),IF(RIGHT(E225,1)="%",0.01*VALUE(LEFT(E225,LEN(E225)-1)),IF(RIGHT(E225,1)="k",1000*VALUE(LEFT(E225,LEN(E225)-1)),VALUE(SUBSTITUTE(E225,",",""))))))))),"N/A")</f>
        <v/>
      </c>
      <c r="M225">
        <f>IFERROR(IF(TRIM(F225)="-", "N/A", IF(RIGHT(F225,1)=")",IF(RIGHT(F225,2)="T)",-1000000000000*VALUE(MID(F225,2,LEN(F225)-3)),IF(RIGHT(F225,2)="M)",-1000000*VALUE(MID(F225,2,LEN(F225)-3)),IF(RIGHT(F225,2)="B)",-1000000000*VALUE(MID(F225,2,LEN(F225)-3)),IF(RIGHT(F225,2)="k)",-1000*VALUE(MID(F225,2,LEN(F225)-3)),VALUE(SUBSTITUTE(F225,",","")))))),IF(RIGHT(F225,1)="T",1000000000000*VALUE(LEFT(F225,LEN(F225)-1)),IF(RIGHT(F225,1)="M",1000000*VALUE(LEFT(F225,LEN(F225)-1)),IF(RIGHT(F225,1)="B",1000000000*VALUE(LEFT(F225,LEN(F225)-1)),IF(RIGHT(F225,1)="%",0.01*VALUE(LEFT(F225,LEN(F225)-1)),IF(RIGHT(F225,1)="k",1000*VALUE(LEFT(F225,LEN(F225)-1)),VALUE(SUBSTITUTE(F225,",",""))))))))),"N/A")</f>
        <v/>
      </c>
      <c r="N225">
        <f>IFERROR(IF(TRIM(G225)="-", "N/A", IF(RIGHT(G225,1)=")",IF(RIGHT(G225,2)="T)",-1000000000000*VALUE(MID(G225,2,LEN(G225)-3)),IF(RIGHT(G225,2)="M)",-1000000*VALUE(MID(G225,2,LEN(G225)-3)),IF(RIGHT(G225,2)="B)",-1000000000*VALUE(MID(G225,2,LEN(G225)-3)),IF(RIGHT(G225,2)="k)",-1000*VALUE(MID(G225,2,LEN(G225)-3)),VALUE(SUBSTITUTE(G225,",","")))))),IF(RIGHT(G225,1)="T",1000000000000*VALUE(LEFT(G225,LEN(G225)-1)),IF(RIGHT(G225,1)="M",1000000*VALUE(LEFT(G225,LEN(G225)-1)),IF(RIGHT(G225,1)="B",1000000000*VALUE(LEFT(G225,LEN(G225)-1)),IF(RIGHT(G225,1)="%",0.01*VALUE(LEFT(G225,LEN(G225)-1)),IF(RIGHT(G225,1)="k",1000*VALUE(LEFT(G225,LEN(G225)-1)),VALUE(SUBSTITUTE(G225,",",""))))))))),"N/A")</f>
        <v/>
      </c>
      <c r="P225">
        <f>MAX(J225:N225)</f>
        <v/>
      </c>
      <c r="Q225">
        <f>IFERROR(J144+MATCH(P225,J225:N225,0)-1,"")</f>
        <v/>
      </c>
      <c r="R225">
        <f>IF(Q225="","",MIN(J225:N225))</f>
        <v/>
      </c>
      <c r="S225">
        <f>IFERROR(J144+MATCH(R225,J225:N225,0)-1,"")</f>
        <v/>
      </c>
      <c r="T225">
        <f>IFERROR(AVERAGE(J225:N225),"")</f>
        <v/>
      </c>
      <c r="U225">
        <f>IFERROR(STDEV(J225:N225),"")</f>
        <v/>
      </c>
      <c r="V225">
        <f>IFERROR(IF(C225="-","",IF(ISBLANK(B225),"",IF(OR(ISNUMBER(FIND("Growth",B225)),ISNUMBER(FIND("Margin",B225))),"",(J225-T225)/U225))),"")</f>
        <v/>
      </c>
      <c r="W225">
        <f>IFERROR(IF(OR(D225="-",ISBLANK(D225)),"",(K225-T225)/U225),"")</f>
        <v/>
      </c>
      <c r="X225">
        <f>IFERROR(IF(OR(E225="-",ISBLANK(E225)),"",(L225-T225)/U225),"")</f>
        <v/>
      </c>
      <c r="Y225">
        <f>IFERROR(IF(OR(F225="-",ISBLANK(F225)),"",(M225-T225)/U225),"")</f>
        <v/>
      </c>
      <c r="Z225">
        <f>IFERROR(IF(OR(G225="-",ISBLANK(G225)),"",(N225-T225)/U225),"")</f>
        <v/>
      </c>
      <c r="AA225">
        <f>IF(MAX(MAX(V225:Z225),ABS(MIN(V225:Z225)))=ABS(MIN(V225:Z225)),MIN(V225:Z225),MAX(V225:Z225))</f>
        <v/>
      </c>
      <c r="AB225">
        <f>IFERROR(V144+MATCH(AA225,V225:Z225,0)-1,"")</f>
        <v/>
      </c>
      <c r="AC225">
        <f>IF(AB225&lt;&gt;"",IF(S225=AB225,"Low",IF(AB225=Q225,"High","")),"")</f>
        <v/>
      </c>
      <c r="AE225">
        <f>IF(ISNUMBER(MATCH("N/A",J225:N225,0)),"",IFERROR((5 * SUMPRODUCT(J144:N144,J225:N225) - PRODUCT(SUM(J144:N144),SUM(J225:N225))) / ((5 * SUM((J144^2)+(K144^2)+(L144^2)+(M144^2)+(N144^2))) - SUM(J144:N144)^2),""))</f>
        <v/>
      </c>
      <c r="AF225">
        <f>IFERROR(CORREL(J144:N144,J225:N225),"")</f>
        <v/>
      </c>
      <c r="AZ225">
        <f>IF(Q225=S225,0,1)</f>
        <v/>
      </c>
      <c r="BA225">
        <f>IF(AZ225=1,IF(Q225="","",IF(Q225=N144,"Yes","No")),"")</f>
        <v/>
      </c>
      <c r="BB225">
        <f>IF(BA225="Yes",P225,"")</f>
        <v/>
      </c>
      <c r="BC225">
        <f>IF(AZ225=1,IF(S225="","",IF(S225=N144,"Yes","No")),"")</f>
        <v/>
      </c>
      <c r="BD225">
        <f>IF(BC225="Yes",R225,"")</f>
        <v/>
      </c>
      <c r="BE225">
        <f>IFERROR(IF(SIGN(AE225)=1,"Increasing",IF(SIGN(AE225)=-1,"Decreasing","")),"")</f>
        <v/>
      </c>
      <c r="BF225">
        <f>IF(OR(AND(BE225="Increasing",BA225="Yes"),AND(BE225="Decreasing",BC225="Yes")),"Yes","No")</f>
        <v/>
      </c>
      <c r="BG225">
        <f>IF(I225="pos_trend","Yes","No")</f>
        <v/>
      </c>
      <c r="BH225">
        <f>IF(AF225&lt;&gt;"",IF(ABS(AF225)&gt;0.8,"Yes","No"),"")</f>
        <v/>
      </c>
    </row>
    <row r="226" spans="1:60">
      <c s="1" r="A226" t="n">
        <v>9</v>
      </c>
      <c r="B226" t="s">
        <v>3495</v>
      </c>
      <c r="C226" t="s">
        <v>3496</v>
      </c>
      <c r="D226" t="s">
        <v>3497</v>
      </c>
      <c r="E226" t="s">
        <v>3498</v>
      </c>
      <c r="F226" t="s">
        <v>3499</v>
      </c>
      <c r="G226" t="s">
        <v>3500</v>
      </c>
      <c r="H226" t="s"/>
      <c r="I226">
        <f>IF(AND(K226&gt; J226, L226&gt; K226, M226&gt; L226, N226&gt; M226), "pos_trend", IF(AND(K226&lt; J226, L226&lt; K226, M226&lt; L226, N226&lt; M226), "neg_trend", "N/A"))</f>
        <v/>
      </c>
      <c r="J226">
        <f>IFERROR(IF(TRIM(C226)="-", "N/A", IF(RIGHT(C226,1)=")",IF(RIGHT(C226,2)="T)",-1000000000000*VALUE(MID(C226,2,LEN(C226)-3)),IF(RIGHT(C226,2)="M)",-1000000*VALUE(MID(C226,2,LEN(C226)-3)),IF(RIGHT(C226,2)="B)",-1000000000*VALUE(MID(C226,2,LEN(C226)-3)),IF(RIGHT(C226,2)="k)",-1000*VALUE(MID(C226,2,LEN(C226)-3)),VALUE(SUBSTITUTE(C226,",","")))))),IF(RIGHT(C226,1)="T",1000000000000*VALUE(LEFT(C226,LEN(C226)-1)),IF(RIGHT(C226,1)="M",1000000*VALUE(LEFT(C226,LEN(C226)-1)),IF(RIGHT(C226,1)="B",1000000000*VALUE(LEFT(C226,LEN(C226)-1)),IF(RIGHT(C226,1)="%",0.01*VALUE(LEFT(C226,LEN(C226)-1)),IF(RIGHT(C226,1)="k",1000*VALUE(LEFT(C226,LEN(C226)-1)),VALUE(SUBSTITUTE(C226,",",""))))))))),"N/A")</f>
        <v/>
      </c>
      <c r="K226">
        <f>IFERROR(IF(TRIM(D226)="-", "N/A", IF(RIGHT(D226,1)=")",IF(RIGHT(D226,2)="T)",-1000000000000*VALUE(MID(D226,2,LEN(D226)-3)),IF(RIGHT(D226,2)="M)",-1000000*VALUE(MID(D226,2,LEN(D226)-3)),IF(RIGHT(D226,2)="B)",-1000000000*VALUE(MID(D226,2,LEN(D226)-3)),IF(RIGHT(D226,2)="k)",-1000*VALUE(MID(D226,2,LEN(D226)-3)),VALUE(SUBSTITUTE(D226,",","")))))),IF(RIGHT(D226,1)="T",1000000000000*VALUE(LEFT(D226,LEN(D226)-1)),IF(RIGHT(D226,1)="M",1000000*VALUE(LEFT(D226,LEN(D226)-1)),IF(RIGHT(D226,1)="B",1000000000*VALUE(LEFT(D226,LEN(D226)-1)),IF(RIGHT(D226,1)="%",0.01*VALUE(LEFT(D226,LEN(D226)-1)),IF(RIGHT(D226,1)="k",1000*VALUE(LEFT(D226,LEN(D226)-1)),VALUE(SUBSTITUTE(D226,",",""))))))))),"N/A")</f>
        <v/>
      </c>
      <c r="L226">
        <f>IFERROR(IF(TRIM(E226)="-", "N/A", IF(RIGHT(E226,1)=")",IF(RIGHT(E226,2)="T)",-1000000000000*VALUE(MID(E226,2,LEN(E226)-3)),IF(RIGHT(E226,2)="M)",-1000000*VALUE(MID(E226,2,LEN(E226)-3)),IF(RIGHT(E226,2)="B)",-1000000000*VALUE(MID(E226,2,LEN(E226)-3)),IF(RIGHT(E226,2)="k)",-1000*VALUE(MID(E226,2,LEN(E226)-3)),VALUE(SUBSTITUTE(E226,",","")))))),IF(RIGHT(E226,1)="T",1000000000000*VALUE(LEFT(E226,LEN(E226)-1)),IF(RIGHT(E226,1)="M",1000000*VALUE(LEFT(E226,LEN(E226)-1)),IF(RIGHT(E226,1)="B",1000000000*VALUE(LEFT(E226,LEN(E226)-1)),IF(RIGHT(E226,1)="%",0.01*VALUE(LEFT(E226,LEN(E226)-1)),IF(RIGHT(E226,1)="k",1000*VALUE(LEFT(E226,LEN(E226)-1)),VALUE(SUBSTITUTE(E226,",",""))))))))),"N/A")</f>
        <v/>
      </c>
      <c r="M226">
        <f>IFERROR(IF(TRIM(F226)="-", "N/A", IF(RIGHT(F226,1)=")",IF(RIGHT(F226,2)="T)",-1000000000000*VALUE(MID(F226,2,LEN(F226)-3)),IF(RIGHT(F226,2)="M)",-1000000*VALUE(MID(F226,2,LEN(F226)-3)),IF(RIGHT(F226,2)="B)",-1000000000*VALUE(MID(F226,2,LEN(F226)-3)),IF(RIGHT(F226,2)="k)",-1000*VALUE(MID(F226,2,LEN(F226)-3)),VALUE(SUBSTITUTE(F226,",","")))))),IF(RIGHT(F226,1)="T",1000000000000*VALUE(LEFT(F226,LEN(F226)-1)),IF(RIGHT(F226,1)="M",1000000*VALUE(LEFT(F226,LEN(F226)-1)),IF(RIGHT(F226,1)="B",1000000000*VALUE(LEFT(F226,LEN(F226)-1)),IF(RIGHT(F226,1)="%",0.01*VALUE(LEFT(F226,LEN(F226)-1)),IF(RIGHT(F226,1)="k",1000*VALUE(LEFT(F226,LEN(F226)-1)),VALUE(SUBSTITUTE(F226,",",""))))))))),"N/A")</f>
        <v/>
      </c>
      <c r="N226">
        <f>IFERROR(IF(TRIM(G226)="-", "N/A", IF(RIGHT(G226,1)=")",IF(RIGHT(G226,2)="T)",-1000000000000*VALUE(MID(G226,2,LEN(G226)-3)),IF(RIGHT(G226,2)="M)",-1000000*VALUE(MID(G226,2,LEN(G226)-3)),IF(RIGHT(G226,2)="B)",-1000000000*VALUE(MID(G226,2,LEN(G226)-3)),IF(RIGHT(G226,2)="k)",-1000*VALUE(MID(G226,2,LEN(G226)-3)),VALUE(SUBSTITUTE(G226,",","")))))),IF(RIGHT(G226,1)="T",1000000000000*VALUE(LEFT(G226,LEN(G226)-1)),IF(RIGHT(G226,1)="M",1000000*VALUE(LEFT(G226,LEN(G226)-1)),IF(RIGHT(G226,1)="B",1000000000*VALUE(LEFT(G226,LEN(G226)-1)),IF(RIGHT(G226,1)="%",0.01*VALUE(LEFT(G226,LEN(G226)-1)),IF(RIGHT(G226,1)="k",1000*VALUE(LEFT(G226,LEN(G226)-1)),VALUE(SUBSTITUTE(G226,",",""))))))))),"N/A")</f>
        <v/>
      </c>
      <c r="P226">
        <f>MAX(J226:N226)</f>
        <v/>
      </c>
      <c r="Q226">
        <f>IFERROR(J144+MATCH(P226,J226:N226,0)-1,"")</f>
        <v/>
      </c>
      <c r="R226">
        <f>IF(Q226="","",MIN(J226:N226))</f>
        <v/>
      </c>
      <c r="S226">
        <f>IFERROR(J144+MATCH(R226,J226:N226,0)-1,"")</f>
        <v/>
      </c>
      <c r="T226">
        <f>IFERROR(AVERAGE(J226:N226),"")</f>
        <v/>
      </c>
      <c r="U226">
        <f>IFERROR(STDEV(J226:N226),"")</f>
        <v/>
      </c>
      <c r="V226">
        <f>IFERROR(IF(C226="-","",IF(ISBLANK(B226),"",IF(OR(ISNUMBER(FIND("Growth",B226)),ISNUMBER(FIND("Margin",B226))),"",(J226-T226)/U226))),"")</f>
        <v/>
      </c>
      <c r="W226">
        <f>IFERROR(IF(OR(D226="-",ISBLANK(D226)),"",(K226-T226)/U226),"")</f>
        <v/>
      </c>
      <c r="X226">
        <f>IFERROR(IF(OR(E226="-",ISBLANK(E226)),"",(L226-T226)/U226),"")</f>
        <v/>
      </c>
      <c r="Y226">
        <f>IFERROR(IF(OR(F226="-",ISBLANK(F226)),"",(M226-T226)/U226),"")</f>
        <v/>
      </c>
      <c r="Z226">
        <f>IFERROR(IF(OR(G226="-",ISBLANK(G226)),"",(N226-T226)/U226),"")</f>
        <v/>
      </c>
      <c r="AA226">
        <f>IF(MAX(MAX(V226:Z226),ABS(MIN(V226:Z226)))=ABS(MIN(V226:Z226)),MIN(V226:Z226),MAX(V226:Z226))</f>
        <v/>
      </c>
      <c r="AB226">
        <f>IFERROR(V144+MATCH(AA226,V226:Z226,0)-1,"")</f>
        <v/>
      </c>
      <c r="AC226">
        <f>IF(AB226&lt;&gt;"",IF(S226=AB226,"Low",IF(AB226=Q226,"High","")),"")</f>
        <v/>
      </c>
      <c r="AE226">
        <f>IF(ISNUMBER(MATCH("N/A",J226:N226,0)),"",IFERROR((5 * SUMPRODUCT(J144:N144,J226:N226) - PRODUCT(SUM(J144:N144),SUM(J226:N226))) / ((5 * SUM((J144^2)+(K144^2)+(L144^2)+(M144^2)+(N144^2))) - SUM(J144:N144)^2),""))</f>
        <v/>
      </c>
      <c r="AF226">
        <f>IFERROR(CORREL(J144:N144,J226:N226),"")</f>
        <v/>
      </c>
      <c r="AZ226">
        <f>IF(Q226=S226,0,1)</f>
        <v/>
      </c>
      <c r="BA226">
        <f>IF(AZ226=1,IF(Q226="","",IF(Q226=N144,"Yes","No")),"")</f>
        <v/>
      </c>
      <c r="BB226">
        <f>IF(BA226="Yes",P226,"")</f>
        <v/>
      </c>
      <c r="BC226">
        <f>IF(AZ226=1,IF(S226="","",IF(S226=N144,"Yes","No")),"")</f>
        <v/>
      </c>
      <c r="BD226">
        <f>IF(BC226="Yes",R226,"")</f>
        <v/>
      </c>
      <c r="BE226">
        <f>IFERROR(IF(SIGN(AE226)=1,"Increasing",IF(SIGN(AE226)=-1,"Decreasing","")),"")</f>
        <v/>
      </c>
      <c r="BF226">
        <f>IF(OR(AND(BE226="Increasing",BA226="Yes"),AND(BE226="Decreasing",BC226="Yes")),"Yes","No")</f>
        <v/>
      </c>
      <c r="BG226">
        <f>IF(I226="pos_trend","Yes","No")</f>
        <v/>
      </c>
      <c r="BH226">
        <f>IF(AF226&lt;&gt;"",IF(ABS(AF226)&gt;0.8,"Yes","No"),"")</f>
        <v/>
      </c>
    </row>
    <row r="227" spans="1:60">
      <c s="1" r="A227" t="n">
        <v>10</v>
      </c>
      <c r="B227" t="s">
        <v>3501</v>
      </c>
      <c r="C227" t="s">
        <v>3502</v>
      </c>
      <c r="D227" t="s">
        <v>3503</v>
      </c>
      <c r="E227" t="s">
        <v>3504</v>
      </c>
      <c r="F227" t="s">
        <v>3505</v>
      </c>
      <c r="G227" t="s">
        <v>3506</v>
      </c>
      <c r="H227" t="s"/>
      <c r="P227">
        <f>MAX(J227:N227)</f>
        <v/>
      </c>
      <c r="Q227">
        <f>IFERROR(J144+MATCH(P227,J227:N227,0)-1,"")</f>
        <v/>
      </c>
      <c r="R227">
        <f>IF(Q227="","",MIN(J227:N227))</f>
        <v/>
      </c>
      <c r="S227">
        <f>IFERROR(J144+MATCH(R227,J227:N227,0)-1,"")</f>
        <v/>
      </c>
      <c r="T227">
        <f>IFERROR(AVERAGE(J227:N227),"")</f>
        <v/>
      </c>
      <c r="U227">
        <f>IFERROR(STDEV(J227:N227),"")</f>
        <v/>
      </c>
      <c r="V227">
        <f>IFERROR(IF(C227="-","",IF(ISBLANK(B227),"",IF(OR(ISNUMBER(FIND("Growth",B227)),ISNUMBER(FIND("Margin",B227))),"",(J227-T227)/U227))),"")</f>
        <v/>
      </c>
      <c r="W227">
        <f>IFERROR(IF(OR(D227="-",ISBLANK(D227)),"",(K227-T227)/U227),"")</f>
        <v/>
      </c>
      <c r="X227">
        <f>IFERROR(IF(OR(E227="-",ISBLANK(E227)),"",(L227-T227)/U227),"")</f>
        <v/>
      </c>
      <c r="Y227">
        <f>IFERROR(IF(OR(F227="-",ISBLANK(F227)),"",(M227-T227)/U227),"")</f>
        <v/>
      </c>
      <c r="Z227">
        <f>IFERROR(IF(OR(G227="-",ISBLANK(G227)),"",(N227-T227)/U227),"")</f>
        <v/>
      </c>
      <c r="AA227">
        <f>IF(MAX(MAX(V227:Z227),ABS(MIN(V227:Z227)))=ABS(MIN(V227:Z227)),MIN(V227:Z227),MAX(V227:Z227))</f>
        <v/>
      </c>
      <c r="AB227">
        <f>IFERROR(V144+MATCH(AA227,V227:Z227,0)-1,"")</f>
        <v/>
      </c>
      <c r="AC227">
        <f>IF(AB227&lt;&gt;"",IF(S227=AB227,"Low",IF(AB227=Q227,"High","")),"")</f>
        <v/>
      </c>
      <c r="AE227">
        <f>IF(ISNUMBER(MATCH("N/A",J227:N227,0)),"",IFERROR((5 * SUMPRODUCT(J144:N144,J227:N227) - PRODUCT(SUM(J144:N144),SUM(J227:N227))) / ((5 * SUM((J144^2)+(K144^2)+(L144^2)+(M144^2)+(N144^2))) - SUM(J144:N144)^2),""))</f>
        <v/>
      </c>
      <c r="AF227">
        <f>IFERROR(CORREL(J144:N144,J227:N227),"")</f>
        <v/>
      </c>
      <c r="AZ227">
        <f>IF(Q227=S227,0,1)</f>
        <v/>
      </c>
      <c r="BA227">
        <f>IF(AZ227=1,IF(Q227="","",IF(Q227=N144,"Yes","No")),"")</f>
        <v/>
      </c>
      <c r="BB227">
        <f>IF(BA227="Yes",P227,"")</f>
        <v/>
      </c>
      <c r="BC227">
        <f>IF(AZ227=1,IF(S227="","",IF(S227=N144,"Yes","No")),"")</f>
        <v/>
      </c>
      <c r="BD227">
        <f>IF(BC227="Yes",R227,"")</f>
        <v/>
      </c>
      <c r="BE227">
        <f>IFERROR(IF(SIGN(AE227)=1,"Increasing",IF(SIGN(AE227)=-1,"Decreasing","")),"")</f>
        <v/>
      </c>
      <c r="BF227">
        <f>IF(OR(AND(BE227="Increasing",BA227="Yes"),AND(BE227="Decreasing",BC227="Yes")),"Yes","No")</f>
        <v/>
      </c>
      <c r="BG227">
        <f>IF(I227="pos_trend","Yes","No")</f>
        <v/>
      </c>
      <c r="BH227">
        <f>IF(AF227&lt;&gt;"",IF(ABS(AF227)&gt;0.8,"Yes","No"),"")</f>
        <v/>
      </c>
    </row>
    <row r="228" spans="1:60">
      <c s="1" r="A228" t="n">
        <v>11</v>
      </c>
      <c r="B228" t="s">
        <v>3507</v>
      </c>
      <c r="C228" t="s">
        <v>1839</v>
      </c>
      <c r="D228" t="s">
        <v>3508</v>
      </c>
      <c r="E228" t="s">
        <v>3509</v>
      </c>
      <c r="F228" t="s">
        <v>3510</v>
      </c>
      <c r="G228" t="s">
        <v>3511</v>
      </c>
      <c r="H228" t="s"/>
      <c r="I228">
        <f>IF(AND(K228&gt; J228, L228&gt; K228, M228&gt; L228, N228&gt; M228), "pos_trend", IF(AND(K228&lt; J228, L228&lt; K228, M228&lt; L228, N228&lt; M228), "neg_trend", "N/A"))</f>
        <v/>
      </c>
      <c r="J228">
        <f>IFERROR(IF(TRIM(C228)="-", "N/A", IF(RIGHT(C228,1)=")",IF(RIGHT(C228,2)="T)",-1000000000000*VALUE(MID(C228,2,LEN(C228)-3)),IF(RIGHT(C228,2)="M)",-1000000*VALUE(MID(C228,2,LEN(C228)-3)),IF(RIGHT(C228,2)="B)",-1000000000*VALUE(MID(C228,2,LEN(C228)-3)),IF(RIGHT(C228,2)="k)",-1000*VALUE(MID(C228,2,LEN(C228)-3)),VALUE(SUBSTITUTE(C228,",","")))))),IF(RIGHT(C228,1)="T",1000000000000*VALUE(LEFT(C228,LEN(C228)-1)),IF(RIGHT(C228,1)="M",1000000*VALUE(LEFT(C228,LEN(C228)-1)),IF(RIGHT(C228,1)="B",1000000000*VALUE(LEFT(C228,LEN(C228)-1)),IF(RIGHT(C228,1)="%",0.01*VALUE(LEFT(C228,LEN(C228)-1)),IF(RIGHT(C228,1)="k",1000*VALUE(LEFT(C228,LEN(C228)-1)),VALUE(SUBSTITUTE(C228,",",""))))))))),"N/A")</f>
        <v/>
      </c>
      <c r="K228">
        <f>IFERROR(IF(TRIM(D228)="-", "N/A", IF(RIGHT(D228,1)=")",IF(RIGHT(D228,2)="T)",-1000000000000*VALUE(MID(D228,2,LEN(D228)-3)),IF(RIGHT(D228,2)="M)",-1000000*VALUE(MID(D228,2,LEN(D228)-3)),IF(RIGHT(D228,2)="B)",-1000000000*VALUE(MID(D228,2,LEN(D228)-3)),IF(RIGHT(D228,2)="k)",-1000*VALUE(MID(D228,2,LEN(D228)-3)),VALUE(SUBSTITUTE(D228,",","")))))),IF(RIGHT(D228,1)="T",1000000000000*VALUE(LEFT(D228,LEN(D228)-1)),IF(RIGHT(D228,1)="M",1000000*VALUE(LEFT(D228,LEN(D228)-1)),IF(RIGHT(D228,1)="B",1000000000*VALUE(LEFT(D228,LEN(D228)-1)),IF(RIGHT(D228,1)="%",0.01*VALUE(LEFT(D228,LEN(D228)-1)),IF(RIGHT(D228,1)="k",1000*VALUE(LEFT(D228,LEN(D228)-1)),VALUE(SUBSTITUTE(D228,",",""))))))))),"N/A")</f>
        <v/>
      </c>
      <c r="L228">
        <f>IFERROR(IF(TRIM(E228)="-", "N/A", IF(RIGHT(E228,1)=")",IF(RIGHT(E228,2)="T)",-1000000000000*VALUE(MID(E228,2,LEN(E228)-3)),IF(RIGHT(E228,2)="M)",-1000000*VALUE(MID(E228,2,LEN(E228)-3)),IF(RIGHT(E228,2)="B)",-1000000000*VALUE(MID(E228,2,LEN(E228)-3)),IF(RIGHT(E228,2)="k)",-1000*VALUE(MID(E228,2,LEN(E228)-3)),VALUE(SUBSTITUTE(E228,",","")))))),IF(RIGHT(E228,1)="T",1000000000000*VALUE(LEFT(E228,LEN(E228)-1)),IF(RIGHT(E228,1)="M",1000000*VALUE(LEFT(E228,LEN(E228)-1)),IF(RIGHT(E228,1)="B",1000000000*VALUE(LEFT(E228,LEN(E228)-1)),IF(RIGHT(E228,1)="%",0.01*VALUE(LEFT(E228,LEN(E228)-1)),IF(RIGHT(E228,1)="k",1000*VALUE(LEFT(E228,LEN(E228)-1)),VALUE(SUBSTITUTE(E228,",",""))))))))),"N/A")</f>
        <v/>
      </c>
      <c r="M228">
        <f>IFERROR(IF(TRIM(F228)="-", "N/A", IF(RIGHT(F228,1)=")",IF(RIGHT(F228,2)="T)",-1000000000000*VALUE(MID(F228,2,LEN(F228)-3)),IF(RIGHT(F228,2)="M)",-1000000*VALUE(MID(F228,2,LEN(F228)-3)),IF(RIGHT(F228,2)="B)",-1000000000*VALUE(MID(F228,2,LEN(F228)-3)),IF(RIGHT(F228,2)="k)",-1000*VALUE(MID(F228,2,LEN(F228)-3)),VALUE(SUBSTITUTE(F228,",","")))))),IF(RIGHT(F228,1)="T",1000000000000*VALUE(LEFT(F228,LEN(F228)-1)),IF(RIGHT(F228,1)="M",1000000*VALUE(LEFT(F228,LEN(F228)-1)),IF(RIGHT(F228,1)="B",1000000000*VALUE(LEFT(F228,LEN(F228)-1)),IF(RIGHT(F228,1)="%",0.01*VALUE(LEFT(F228,LEN(F228)-1)),IF(RIGHT(F228,1)="k",1000*VALUE(LEFT(F228,LEN(F228)-1)),VALUE(SUBSTITUTE(F228,",",""))))))))),"N/A")</f>
        <v/>
      </c>
      <c r="N228">
        <f>IFERROR(IF(TRIM(G228)="-", "N/A", IF(RIGHT(G228,1)=")",IF(RIGHT(G228,2)="T)",-1000000000000*VALUE(MID(G228,2,LEN(G228)-3)),IF(RIGHT(G228,2)="M)",-1000000*VALUE(MID(G228,2,LEN(G228)-3)),IF(RIGHT(G228,2)="B)",-1000000000*VALUE(MID(G228,2,LEN(G228)-3)),IF(RIGHT(G228,2)="k)",-1000*VALUE(MID(G228,2,LEN(G228)-3)),VALUE(SUBSTITUTE(G228,",","")))))),IF(RIGHT(G228,1)="T",1000000000000*VALUE(LEFT(G228,LEN(G228)-1)),IF(RIGHT(G228,1)="M",1000000*VALUE(LEFT(G228,LEN(G228)-1)),IF(RIGHT(G228,1)="B",1000000000*VALUE(LEFT(G228,LEN(G228)-1)),IF(RIGHT(G228,1)="%",0.01*VALUE(LEFT(G228,LEN(G228)-1)),IF(RIGHT(G228,1)="k",1000*VALUE(LEFT(G228,LEN(G228)-1)),VALUE(SUBSTITUTE(G228,",",""))))))))),"N/A")</f>
        <v/>
      </c>
      <c r="P228">
        <f>MAX(J228:N228)</f>
        <v/>
      </c>
      <c r="Q228">
        <f>IFERROR(J144+MATCH(P228,J228:N228,0)-1,"")</f>
        <v/>
      </c>
      <c r="R228">
        <f>IF(Q228="","",MIN(J228:N228))</f>
        <v/>
      </c>
      <c r="S228">
        <f>IFERROR(J144+MATCH(R228,J228:N228,0)-1,"")</f>
        <v/>
      </c>
      <c r="T228">
        <f>IFERROR(AVERAGE(J228:N228),"")</f>
        <v/>
      </c>
      <c r="U228">
        <f>IFERROR(STDEV(J228:N228),"")</f>
        <v/>
      </c>
      <c r="V228">
        <f>IFERROR(IF(C228="-","",IF(ISBLANK(B228),"",IF(OR(ISNUMBER(FIND("Growth",B228)),ISNUMBER(FIND("Margin",B228))),"",(J228-T228)/U228))),"")</f>
        <v/>
      </c>
      <c r="W228">
        <f>IFERROR(IF(OR(D228="-",ISBLANK(D228)),"",(K228-T228)/U228),"")</f>
        <v/>
      </c>
      <c r="X228">
        <f>IFERROR(IF(OR(E228="-",ISBLANK(E228)),"",(L228-T228)/U228),"")</f>
        <v/>
      </c>
      <c r="Y228">
        <f>IFERROR(IF(OR(F228="-",ISBLANK(F228)),"",(M228-T228)/U228),"")</f>
        <v/>
      </c>
      <c r="Z228">
        <f>IFERROR(IF(OR(G228="-",ISBLANK(G228)),"",(N228-T228)/U228),"")</f>
        <v/>
      </c>
      <c r="AA228">
        <f>IF(MAX(MAX(V228:Z228),ABS(MIN(V228:Z228)))=ABS(MIN(V228:Z228)),MIN(V228:Z228),MAX(V228:Z228))</f>
        <v/>
      </c>
      <c r="AB228">
        <f>IFERROR(V144+MATCH(AA228,V228:Z228,0)-1,"")</f>
        <v/>
      </c>
      <c r="AC228">
        <f>IF(AB228&lt;&gt;"",IF(S228=AB228,"Low",IF(AB228=Q228,"High","")),"")</f>
        <v/>
      </c>
      <c r="AE228">
        <f>IF(ISNUMBER(MATCH("N/A",J228:N228,0)),"",IFERROR((5 * SUMPRODUCT(J144:N144,J228:N228) - PRODUCT(SUM(J144:N144),SUM(J228:N228))) / ((5 * SUM((J144^2)+(K144^2)+(L144^2)+(M144^2)+(N144^2))) - SUM(J144:N144)^2),""))</f>
        <v/>
      </c>
      <c r="AF228">
        <f>IFERROR(CORREL(J144:N144,J228:N228),"")</f>
        <v/>
      </c>
      <c r="AZ228">
        <f>IF(Q228=S228,0,1)</f>
        <v/>
      </c>
      <c r="BA228">
        <f>IF(AZ228=1,IF(Q228="","",IF(Q228=N144,"Yes","No")),"")</f>
        <v/>
      </c>
      <c r="BB228">
        <f>IF(BA228="Yes",P228,"")</f>
        <v/>
      </c>
      <c r="BC228">
        <f>IF(AZ228=1,IF(S228="","",IF(S228=N144,"Yes","No")),"")</f>
        <v/>
      </c>
      <c r="BD228">
        <f>IF(BC228="Yes",R228,"")</f>
        <v/>
      </c>
      <c r="BE228">
        <f>IFERROR(IF(SIGN(AE228)=1,"Increasing",IF(SIGN(AE228)=-1,"Decreasing","")),"")</f>
        <v/>
      </c>
      <c r="BF228">
        <f>IF(OR(AND(BE228="Increasing",BA228="Yes"),AND(BE228="Decreasing",BC228="Yes")),"Yes","No")</f>
        <v/>
      </c>
      <c r="BG228">
        <f>IF(I228="pos_trend","Yes","No")</f>
        <v/>
      </c>
      <c r="BH228">
        <f>IF(AF228&lt;&gt;"",IF(ABS(AF228)&gt;0.8,"Yes","No"),"")</f>
        <v/>
      </c>
    </row>
    <row r="229" spans="1:60">
      <c s="1" r="A229" t="n">
        <v>12</v>
      </c>
      <c r="B229" t="s">
        <v>3512</v>
      </c>
      <c r="C229" t="s">
        <v>3440</v>
      </c>
      <c r="D229" t="s">
        <v>3513</v>
      </c>
      <c r="E229" t="s">
        <v>3514</v>
      </c>
      <c r="F229" t="s">
        <v>352</v>
      </c>
      <c r="G229" t="s">
        <v>3515</v>
      </c>
      <c r="H229" t="s"/>
      <c r="I229">
        <f>IF(AND(K229&gt; J229, L229&gt; K229, M229&gt; L229, N229&gt; M229), "pos_trend", IF(AND(K229&lt; J229, L229&lt; K229, M229&lt; L229, N229&lt; M229), "neg_trend", "N/A"))</f>
        <v/>
      </c>
      <c r="J229">
        <f>IFERROR(IF(TRIM(C229)="-", "N/A", IF(RIGHT(C229,1)=")",IF(RIGHT(C229,2)="T)",-1000000000000*VALUE(MID(C229,2,LEN(C229)-3)),IF(RIGHT(C229,2)="M)",-1000000*VALUE(MID(C229,2,LEN(C229)-3)),IF(RIGHT(C229,2)="B)",-1000000000*VALUE(MID(C229,2,LEN(C229)-3)),IF(RIGHT(C229,2)="k)",-1000*VALUE(MID(C229,2,LEN(C229)-3)),VALUE(SUBSTITUTE(C229,",","")))))),IF(RIGHT(C229,1)="T",1000000000000*VALUE(LEFT(C229,LEN(C229)-1)),IF(RIGHT(C229,1)="M",1000000*VALUE(LEFT(C229,LEN(C229)-1)),IF(RIGHT(C229,1)="B",1000000000*VALUE(LEFT(C229,LEN(C229)-1)),IF(RIGHT(C229,1)="%",0.01*VALUE(LEFT(C229,LEN(C229)-1)),IF(RIGHT(C229,1)="k",1000*VALUE(LEFT(C229,LEN(C229)-1)),VALUE(SUBSTITUTE(C229,",",""))))))))),"N/A")</f>
        <v/>
      </c>
      <c r="K229">
        <f>IFERROR(IF(TRIM(D229)="-", "N/A", IF(RIGHT(D229,1)=")",IF(RIGHT(D229,2)="T)",-1000000000000*VALUE(MID(D229,2,LEN(D229)-3)),IF(RIGHT(D229,2)="M)",-1000000*VALUE(MID(D229,2,LEN(D229)-3)),IF(RIGHT(D229,2)="B)",-1000000000*VALUE(MID(D229,2,LEN(D229)-3)),IF(RIGHT(D229,2)="k)",-1000*VALUE(MID(D229,2,LEN(D229)-3)),VALUE(SUBSTITUTE(D229,",","")))))),IF(RIGHT(D229,1)="T",1000000000000*VALUE(LEFT(D229,LEN(D229)-1)),IF(RIGHT(D229,1)="M",1000000*VALUE(LEFT(D229,LEN(D229)-1)),IF(RIGHT(D229,1)="B",1000000000*VALUE(LEFT(D229,LEN(D229)-1)),IF(RIGHT(D229,1)="%",0.01*VALUE(LEFT(D229,LEN(D229)-1)),IF(RIGHT(D229,1)="k",1000*VALUE(LEFT(D229,LEN(D229)-1)),VALUE(SUBSTITUTE(D229,",",""))))))))),"N/A")</f>
        <v/>
      </c>
      <c r="L229">
        <f>IFERROR(IF(TRIM(E229)="-", "N/A", IF(RIGHT(E229,1)=")",IF(RIGHT(E229,2)="T)",-1000000000000*VALUE(MID(E229,2,LEN(E229)-3)),IF(RIGHT(E229,2)="M)",-1000000*VALUE(MID(E229,2,LEN(E229)-3)),IF(RIGHT(E229,2)="B)",-1000000000*VALUE(MID(E229,2,LEN(E229)-3)),IF(RIGHT(E229,2)="k)",-1000*VALUE(MID(E229,2,LEN(E229)-3)),VALUE(SUBSTITUTE(E229,",","")))))),IF(RIGHT(E229,1)="T",1000000000000*VALUE(LEFT(E229,LEN(E229)-1)),IF(RIGHT(E229,1)="M",1000000*VALUE(LEFT(E229,LEN(E229)-1)),IF(RIGHT(E229,1)="B",1000000000*VALUE(LEFT(E229,LEN(E229)-1)),IF(RIGHT(E229,1)="%",0.01*VALUE(LEFT(E229,LEN(E229)-1)),IF(RIGHT(E229,1)="k",1000*VALUE(LEFT(E229,LEN(E229)-1)),VALUE(SUBSTITUTE(E229,",",""))))))))),"N/A")</f>
        <v/>
      </c>
      <c r="M229">
        <f>IFERROR(IF(TRIM(F229)="-", "N/A", IF(RIGHT(F229,1)=")",IF(RIGHT(F229,2)="T)",-1000000000000*VALUE(MID(F229,2,LEN(F229)-3)),IF(RIGHT(F229,2)="M)",-1000000*VALUE(MID(F229,2,LEN(F229)-3)),IF(RIGHT(F229,2)="B)",-1000000000*VALUE(MID(F229,2,LEN(F229)-3)),IF(RIGHT(F229,2)="k)",-1000*VALUE(MID(F229,2,LEN(F229)-3)),VALUE(SUBSTITUTE(F229,",","")))))),IF(RIGHT(F229,1)="T",1000000000000*VALUE(LEFT(F229,LEN(F229)-1)),IF(RIGHT(F229,1)="M",1000000*VALUE(LEFT(F229,LEN(F229)-1)),IF(RIGHT(F229,1)="B",1000000000*VALUE(LEFT(F229,LEN(F229)-1)),IF(RIGHT(F229,1)="%",0.01*VALUE(LEFT(F229,LEN(F229)-1)),IF(RIGHT(F229,1)="k",1000*VALUE(LEFT(F229,LEN(F229)-1)),VALUE(SUBSTITUTE(F229,",",""))))))))),"N/A")</f>
        <v/>
      </c>
      <c r="N229">
        <f>IFERROR(IF(TRIM(G229)="-", "N/A", IF(RIGHT(G229,1)=")",IF(RIGHT(G229,2)="T)",-1000000000000*VALUE(MID(G229,2,LEN(G229)-3)),IF(RIGHT(G229,2)="M)",-1000000*VALUE(MID(G229,2,LEN(G229)-3)),IF(RIGHT(G229,2)="B)",-1000000000*VALUE(MID(G229,2,LEN(G229)-3)),IF(RIGHT(G229,2)="k)",-1000*VALUE(MID(G229,2,LEN(G229)-3)),VALUE(SUBSTITUTE(G229,",","")))))),IF(RIGHT(G229,1)="T",1000000000000*VALUE(LEFT(G229,LEN(G229)-1)),IF(RIGHT(G229,1)="M",1000000*VALUE(LEFT(G229,LEN(G229)-1)),IF(RIGHT(G229,1)="B",1000000000*VALUE(LEFT(G229,LEN(G229)-1)),IF(RIGHT(G229,1)="%",0.01*VALUE(LEFT(G229,LEN(G229)-1)),IF(RIGHT(G229,1)="k",1000*VALUE(LEFT(G229,LEN(G229)-1)),VALUE(SUBSTITUTE(G229,",",""))))))))),"N/A")</f>
        <v/>
      </c>
      <c r="P229">
        <f>MAX(J229:N229)</f>
        <v/>
      </c>
      <c r="Q229">
        <f>IFERROR(J144+MATCH(P229,J229:N229,0)-1,"")</f>
        <v/>
      </c>
      <c r="R229">
        <f>IF(Q229="","",MIN(J229:N229))</f>
        <v/>
      </c>
      <c r="S229">
        <f>IFERROR(J144+MATCH(R229,J229:N229,0)-1,"")</f>
        <v/>
      </c>
      <c r="T229">
        <f>IFERROR(AVERAGE(J229:N229),"")</f>
        <v/>
      </c>
      <c r="U229">
        <f>IFERROR(STDEV(J229:N229),"")</f>
        <v/>
      </c>
      <c r="V229">
        <f>IFERROR(IF(C229="-","",IF(ISBLANK(B229),"",IF(OR(ISNUMBER(FIND("Growth",B229)),ISNUMBER(FIND("Margin",B229))),"",(J229-T229)/U229))),"")</f>
        <v/>
      </c>
      <c r="W229">
        <f>IFERROR(IF(OR(D229="-",ISBLANK(D229)),"",(K229-T229)/U229),"")</f>
        <v/>
      </c>
      <c r="X229">
        <f>IFERROR(IF(OR(E229="-",ISBLANK(E229)),"",(L229-T229)/U229),"")</f>
        <v/>
      </c>
      <c r="Y229">
        <f>IFERROR(IF(OR(F229="-",ISBLANK(F229)),"",(M229-T229)/U229),"")</f>
        <v/>
      </c>
      <c r="Z229">
        <f>IFERROR(IF(OR(G229="-",ISBLANK(G229)),"",(N229-T229)/U229),"")</f>
        <v/>
      </c>
      <c r="AA229">
        <f>IF(MAX(MAX(V229:Z229),ABS(MIN(V229:Z229)))=ABS(MIN(V229:Z229)),MIN(V229:Z229),MAX(V229:Z229))</f>
        <v/>
      </c>
      <c r="AB229">
        <f>IFERROR(V144+MATCH(AA229,V229:Z229,0)-1,"")</f>
        <v/>
      </c>
      <c r="AC229">
        <f>IF(AB229&lt;&gt;"",IF(S229=AB229,"Low",IF(AB229=Q229,"High","")),"")</f>
        <v/>
      </c>
      <c r="AE229">
        <f>IF(ISNUMBER(MATCH("N/A",J229:N229,0)),"",IFERROR((5 * SUMPRODUCT(J144:N144,J229:N229) - PRODUCT(SUM(J144:N144),SUM(J229:N229))) / ((5 * SUM((J144^2)+(K144^2)+(L144^2)+(M144^2)+(N144^2))) - SUM(J144:N144)^2),""))</f>
        <v/>
      </c>
      <c r="AF229">
        <f>IFERROR(CORREL(J144:N144,J229:N229),"")</f>
        <v/>
      </c>
      <c r="AZ229">
        <f>IF(Q229=S229,0,1)</f>
        <v/>
      </c>
      <c r="BA229">
        <f>IF(AZ229=1,IF(Q229="","",IF(Q229=N144,"Yes","No")),"")</f>
        <v/>
      </c>
      <c r="BB229">
        <f>IF(BA229="Yes",P229,"")</f>
        <v/>
      </c>
      <c r="BC229">
        <f>IF(AZ229=1,IF(S229="","",IF(S229=N144,"Yes","No")),"")</f>
        <v/>
      </c>
      <c r="BD229">
        <f>IF(BC229="Yes",R229,"")</f>
        <v/>
      </c>
      <c r="BE229">
        <f>IFERROR(IF(SIGN(AE229)=1,"Increasing",IF(SIGN(AE229)=-1,"Decreasing","")),"")</f>
        <v/>
      </c>
      <c r="BF229">
        <f>IF(OR(AND(BE229="Increasing",BA229="Yes"),AND(BE229="Decreasing",BC229="Yes")),"Yes","No")</f>
        <v/>
      </c>
      <c r="BG229">
        <f>IF(I229="pos_trend","Yes","No")</f>
        <v/>
      </c>
      <c r="BH229">
        <f>IF(AF229&lt;&gt;"",IF(ABS(AF229)&gt;0.8,"Yes","No"),"")</f>
        <v/>
      </c>
    </row>
    <row r="230" spans="1:60">
      <c s="1" r="A230" t="n">
        <v>13</v>
      </c>
      <c r="B230" t="s">
        <v>3516</v>
      </c>
      <c r="C230" t="s">
        <v>264</v>
      </c>
      <c r="D230" t="s">
        <v>3517</v>
      </c>
      <c r="E230" t="s">
        <v>3518</v>
      </c>
      <c r="F230" t="s">
        <v>3519</v>
      </c>
      <c r="G230" t="s">
        <v>3520</v>
      </c>
      <c r="H230" t="s"/>
      <c r="I230">
        <f>IF(AND(K230&gt; J230, L230&gt; K230, M230&gt; L230, N230&gt; M230), "pos_trend", IF(AND(K230&lt; J230, L230&lt; K230, M230&lt; L230, N230&lt; M230), "neg_trend", "N/A"))</f>
        <v/>
      </c>
      <c r="J230">
        <f>IFERROR(IF(TRIM(C230)="-", "N/A", IF(RIGHT(C230,1)=")",IF(RIGHT(C230,2)="T)",-1000000000000*VALUE(MID(C230,2,LEN(C230)-3)),IF(RIGHT(C230,2)="M)",-1000000*VALUE(MID(C230,2,LEN(C230)-3)),IF(RIGHT(C230,2)="B)",-1000000000*VALUE(MID(C230,2,LEN(C230)-3)),IF(RIGHT(C230,2)="k)",-1000*VALUE(MID(C230,2,LEN(C230)-3)),VALUE(SUBSTITUTE(C230,",","")))))),IF(RIGHT(C230,1)="T",1000000000000*VALUE(LEFT(C230,LEN(C230)-1)),IF(RIGHT(C230,1)="M",1000000*VALUE(LEFT(C230,LEN(C230)-1)),IF(RIGHT(C230,1)="B",1000000000*VALUE(LEFT(C230,LEN(C230)-1)),IF(RIGHT(C230,1)="%",0.01*VALUE(LEFT(C230,LEN(C230)-1)),IF(RIGHT(C230,1)="k",1000*VALUE(LEFT(C230,LEN(C230)-1)),VALUE(SUBSTITUTE(C230,",",""))))))))),"N/A")</f>
        <v/>
      </c>
      <c r="K230">
        <f>IFERROR(IF(TRIM(D230)="-", "N/A", IF(RIGHT(D230,1)=")",IF(RIGHT(D230,2)="T)",-1000000000000*VALUE(MID(D230,2,LEN(D230)-3)),IF(RIGHT(D230,2)="M)",-1000000*VALUE(MID(D230,2,LEN(D230)-3)),IF(RIGHT(D230,2)="B)",-1000000000*VALUE(MID(D230,2,LEN(D230)-3)),IF(RIGHT(D230,2)="k)",-1000*VALUE(MID(D230,2,LEN(D230)-3)),VALUE(SUBSTITUTE(D230,",","")))))),IF(RIGHT(D230,1)="T",1000000000000*VALUE(LEFT(D230,LEN(D230)-1)),IF(RIGHT(D230,1)="M",1000000*VALUE(LEFT(D230,LEN(D230)-1)),IF(RIGHT(D230,1)="B",1000000000*VALUE(LEFT(D230,LEN(D230)-1)),IF(RIGHT(D230,1)="%",0.01*VALUE(LEFT(D230,LEN(D230)-1)),IF(RIGHT(D230,1)="k",1000*VALUE(LEFT(D230,LEN(D230)-1)),VALUE(SUBSTITUTE(D230,",",""))))))))),"N/A")</f>
        <v/>
      </c>
      <c r="L230">
        <f>IFERROR(IF(TRIM(E230)="-", "N/A", IF(RIGHT(E230,1)=")",IF(RIGHT(E230,2)="T)",-1000000000000*VALUE(MID(E230,2,LEN(E230)-3)),IF(RIGHT(E230,2)="M)",-1000000*VALUE(MID(E230,2,LEN(E230)-3)),IF(RIGHT(E230,2)="B)",-1000000000*VALUE(MID(E230,2,LEN(E230)-3)),IF(RIGHT(E230,2)="k)",-1000*VALUE(MID(E230,2,LEN(E230)-3)),VALUE(SUBSTITUTE(E230,",","")))))),IF(RIGHT(E230,1)="T",1000000000000*VALUE(LEFT(E230,LEN(E230)-1)),IF(RIGHT(E230,1)="M",1000000*VALUE(LEFT(E230,LEN(E230)-1)),IF(RIGHT(E230,1)="B",1000000000*VALUE(LEFT(E230,LEN(E230)-1)),IF(RIGHT(E230,1)="%",0.01*VALUE(LEFT(E230,LEN(E230)-1)),IF(RIGHT(E230,1)="k",1000*VALUE(LEFT(E230,LEN(E230)-1)),VALUE(SUBSTITUTE(E230,",",""))))))))),"N/A")</f>
        <v/>
      </c>
      <c r="M230">
        <f>IFERROR(IF(TRIM(F230)="-", "N/A", IF(RIGHT(F230,1)=")",IF(RIGHT(F230,2)="T)",-1000000000000*VALUE(MID(F230,2,LEN(F230)-3)),IF(RIGHT(F230,2)="M)",-1000000*VALUE(MID(F230,2,LEN(F230)-3)),IF(RIGHT(F230,2)="B)",-1000000000*VALUE(MID(F230,2,LEN(F230)-3)),IF(RIGHT(F230,2)="k)",-1000*VALUE(MID(F230,2,LEN(F230)-3)),VALUE(SUBSTITUTE(F230,",","")))))),IF(RIGHT(F230,1)="T",1000000000000*VALUE(LEFT(F230,LEN(F230)-1)),IF(RIGHT(F230,1)="M",1000000*VALUE(LEFT(F230,LEN(F230)-1)),IF(RIGHT(F230,1)="B",1000000000*VALUE(LEFT(F230,LEN(F230)-1)),IF(RIGHT(F230,1)="%",0.01*VALUE(LEFT(F230,LEN(F230)-1)),IF(RIGHT(F230,1)="k",1000*VALUE(LEFT(F230,LEN(F230)-1)),VALUE(SUBSTITUTE(F230,",",""))))))))),"N/A")</f>
        <v/>
      </c>
      <c r="N230">
        <f>IFERROR(IF(TRIM(G230)="-", "N/A", IF(RIGHT(G230,1)=")",IF(RIGHT(G230,2)="T)",-1000000000000*VALUE(MID(G230,2,LEN(G230)-3)),IF(RIGHT(G230,2)="M)",-1000000*VALUE(MID(G230,2,LEN(G230)-3)),IF(RIGHT(G230,2)="B)",-1000000000*VALUE(MID(G230,2,LEN(G230)-3)),IF(RIGHT(G230,2)="k)",-1000*VALUE(MID(G230,2,LEN(G230)-3)),VALUE(SUBSTITUTE(G230,",","")))))),IF(RIGHT(G230,1)="T",1000000000000*VALUE(LEFT(G230,LEN(G230)-1)),IF(RIGHT(G230,1)="M",1000000*VALUE(LEFT(G230,LEN(G230)-1)),IF(RIGHT(G230,1)="B",1000000000*VALUE(LEFT(G230,LEN(G230)-1)),IF(RIGHT(G230,1)="%",0.01*VALUE(LEFT(G230,LEN(G230)-1)),IF(RIGHT(G230,1)="k",1000*VALUE(LEFT(G230,LEN(G230)-1)),VALUE(SUBSTITUTE(G230,",",""))))))))),"N/A")</f>
        <v/>
      </c>
      <c r="P230">
        <f>MAX(J230:N230)</f>
        <v/>
      </c>
      <c r="Q230">
        <f>IFERROR(J144+MATCH(P230,J230:N230,0)-1,"")</f>
        <v/>
      </c>
      <c r="R230">
        <f>IF(Q230="","",MIN(J230:N230))</f>
        <v/>
      </c>
      <c r="S230">
        <f>IFERROR(J144+MATCH(R230,J230:N230,0)-1,"")</f>
        <v/>
      </c>
      <c r="T230">
        <f>IFERROR(AVERAGE(J230:N230),"")</f>
        <v/>
      </c>
      <c r="U230">
        <f>IFERROR(STDEV(J230:N230),"")</f>
        <v/>
      </c>
      <c r="V230">
        <f>IFERROR(IF(C230="-","",IF(ISBLANK(B230),"",IF(OR(ISNUMBER(FIND("Growth",B230)),ISNUMBER(FIND("Margin",B230))),"",(J230-T230)/U230))),"")</f>
        <v/>
      </c>
      <c r="W230">
        <f>IFERROR(IF(OR(D230="-",ISBLANK(D230)),"",(K230-T230)/U230),"")</f>
        <v/>
      </c>
      <c r="X230">
        <f>IFERROR(IF(OR(E230="-",ISBLANK(E230)),"",(L230-T230)/U230),"")</f>
        <v/>
      </c>
      <c r="Y230">
        <f>IFERROR(IF(OR(F230="-",ISBLANK(F230)),"",(M230-T230)/U230),"")</f>
        <v/>
      </c>
      <c r="Z230">
        <f>IFERROR(IF(OR(G230="-",ISBLANK(G230)),"",(N230-T230)/U230),"")</f>
        <v/>
      </c>
      <c r="AA230">
        <f>IF(MAX(MAX(V230:Z230),ABS(MIN(V230:Z230)))=ABS(MIN(V230:Z230)),MIN(V230:Z230),MAX(V230:Z230))</f>
        <v/>
      </c>
      <c r="AB230">
        <f>IFERROR(V144+MATCH(AA230,V230:Z230,0)-1,"")</f>
        <v/>
      </c>
      <c r="AC230">
        <f>IF(AB230&lt;&gt;"",IF(S230=AB230,"Low",IF(AB230=Q230,"High","")),"")</f>
        <v/>
      </c>
      <c r="AE230">
        <f>IF(ISNUMBER(MATCH("N/A",J230:N230,0)),"",IFERROR((5 * SUMPRODUCT(J144:N144,J230:N230) - PRODUCT(SUM(J144:N144),SUM(J230:N230))) / ((5 * SUM((J144^2)+(K144^2)+(L144^2)+(M144^2)+(N144^2))) - SUM(J144:N144)^2),""))</f>
        <v/>
      </c>
      <c r="AF230">
        <f>IFERROR(CORREL(J144:N144,J230:N230),"")</f>
        <v/>
      </c>
      <c r="AZ230">
        <f>IF(Q230=S230,0,1)</f>
        <v/>
      </c>
      <c r="BA230">
        <f>IF(AZ230=1,IF(Q230="","",IF(Q230=N144,"Yes","No")),"")</f>
        <v/>
      </c>
      <c r="BB230">
        <f>IF(BA230="Yes",P230,"")</f>
        <v/>
      </c>
      <c r="BC230">
        <f>IF(AZ230=1,IF(S230="","",IF(S230=N144,"Yes","No")),"")</f>
        <v/>
      </c>
      <c r="BD230">
        <f>IF(BC230="Yes",R230,"")</f>
        <v/>
      </c>
      <c r="BE230">
        <f>IFERROR(IF(SIGN(AE230)=1,"Increasing",IF(SIGN(AE230)=-1,"Decreasing","")),"")</f>
        <v/>
      </c>
      <c r="BF230">
        <f>IF(OR(AND(BE230="Increasing",BA230="Yes"),AND(BE230="Decreasing",BC230="Yes")),"Yes","No")</f>
        <v/>
      </c>
      <c r="BG230">
        <f>IF(I230="pos_trend","Yes","No")</f>
        <v/>
      </c>
      <c r="BH230">
        <f>IF(AF230&lt;&gt;"",IF(ABS(AF230)&gt;0.8,"Yes","No"),"")</f>
        <v/>
      </c>
    </row>
    <row r="231" spans="1:60">
      <c s="1" r="A231" t="n">
        <v>14</v>
      </c>
      <c r="B231" t="s">
        <v>3521</v>
      </c>
      <c r="C231" t="s">
        <v>3522</v>
      </c>
      <c r="D231" t="s">
        <v>3523</v>
      </c>
      <c r="E231" t="s">
        <v>3524</v>
      </c>
      <c r="F231" t="s">
        <v>3525</v>
      </c>
      <c r="G231" t="s">
        <v>760</v>
      </c>
      <c r="H231" t="s"/>
      <c r="I231">
        <f>IF(AND(K231&gt; J231, L231&gt; K231, M231&gt; L231, N231&gt; M231), "pos_trend", IF(AND(K231&lt; J231, L231&lt; K231, M231&lt; L231, N231&lt; M231), "neg_trend", "N/A"))</f>
        <v/>
      </c>
      <c r="J231">
        <f>IFERROR(IF(TRIM(C231)="-", "N/A", IF(RIGHT(C231,1)=")",IF(RIGHT(C231,2)="T)",-1000000000000*VALUE(MID(C231,2,LEN(C231)-3)),IF(RIGHT(C231,2)="M)",-1000000*VALUE(MID(C231,2,LEN(C231)-3)),IF(RIGHT(C231,2)="B)",-1000000000*VALUE(MID(C231,2,LEN(C231)-3)),IF(RIGHT(C231,2)="k)",-1000*VALUE(MID(C231,2,LEN(C231)-3)),VALUE(SUBSTITUTE(C231,",","")))))),IF(RIGHT(C231,1)="T",1000000000000*VALUE(LEFT(C231,LEN(C231)-1)),IF(RIGHT(C231,1)="M",1000000*VALUE(LEFT(C231,LEN(C231)-1)),IF(RIGHT(C231,1)="B",1000000000*VALUE(LEFT(C231,LEN(C231)-1)),IF(RIGHT(C231,1)="%",0.01*VALUE(LEFT(C231,LEN(C231)-1)),IF(RIGHT(C231,1)="k",1000*VALUE(LEFT(C231,LEN(C231)-1)),VALUE(SUBSTITUTE(C231,",",""))))))))),"N/A")</f>
        <v/>
      </c>
      <c r="K231">
        <f>IFERROR(IF(TRIM(D231)="-", "N/A", IF(RIGHT(D231,1)=")",IF(RIGHT(D231,2)="T)",-1000000000000*VALUE(MID(D231,2,LEN(D231)-3)),IF(RIGHT(D231,2)="M)",-1000000*VALUE(MID(D231,2,LEN(D231)-3)),IF(RIGHT(D231,2)="B)",-1000000000*VALUE(MID(D231,2,LEN(D231)-3)),IF(RIGHT(D231,2)="k)",-1000*VALUE(MID(D231,2,LEN(D231)-3)),VALUE(SUBSTITUTE(D231,",","")))))),IF(RIGHT(D231,1)="T",1000000000000*VALUE(LEFT(D231,LEN(D231)-1)),IF(RIGHT(D231,1)="M",1000000*VALUE(LEFT(D231,LEN(D231)-1)),IF(RIGHT(D231,1)="B",1000000000*VALUE(LEFT(D231,LEN(D231)-1)),IF(RIGHT(D231,1)="%",0.01*VALUE(LEFT(D231,LEN(D231)-1)),IF(RIGHT(D231,1)="k",1000*VALUE(LEFT(D231,LEN(D231)-1)),VALUE(SUBSTITUTE(D231,",",""))))))))),"N/A")</f>
        <v/>
      </c>
      <c r="L231">
        <f>IFERROR(IF(TRIM(E231)="-", "N/A", IF(RIGHT(E231,1)=")",IF(RIGHT(E231,2)="T)",-1000000000000*VALUE(MID(E231,2,LEN(E231)-3)),IF(RIGHT(E231,2)="M)",-1000000*VALUE(MID(E231,2,LEN(E231)-3)),IF(RIGHT(E231,2)="B)",-1000000000*VALUE(MID(E231,2,LEN(E231)-3)),IF(RIGHT(E231,2)="k)",-1000*VALUE(MID(E231,2,LEN(E231)-3)),VALUE(SUBSTITUTE(E231,",","")))))),IF(RIGHT(E231,1)="T",1000000000000*VALUE(LEFT(E231,LEN(E231)-1)),IF(RIGHT(E231,1)="M",1000000*VALUE(LEFT(E231,LEN(E231)-1)),IF(RIGHT(E231,1)="B",1000000000*VALUE(LEFT(E231,LEN(E231)-1)),IF(RIGHT(E231,1)="%",0.01*VALUE(LEFT(E231,LEN(E231)-1)),IF(RIGHT(E231,1)="k",1000*VALUE(LEFT(E231,LEN(E231)-1)),VALUE(SUBSTITUTE(E231,",",""))))))))),"N/A")</f>
        <v/>
      </c>
      <c r="M231">
        <f>IFERROR(IF(TRIM(F231)="-", "N/A", IF(RIGHT(F231,1)=")",IF(RIGHT(F231,2)="T)",-1000000000000*VALUE(MID(F231,2,LEN(F231)-3)),IF(RIGHT(F231,2)="M)",-1000000*VALUE(MID(F231,2,LEN(F231)-3)),IF(RIGHT(F231,2)="B)",-1000000000*VALUE(MID(F231,2,LEN(F231)-3)),IF(RIGHT(F231,2)="k)",-1000*VALUE(MID(F231,2,LEN(F231)-3)),VALUE(SUBSTITUTE(F231,",","")))))),IF(RIGHT(F231,1)="T",1000000000000*VALUE(LEFT(F231,LEN(F231)-1)),IF(RIGHT(F231,1)="M",1000000*VALUE(LEFT(F231,LEN(F231)-1)),IF(RIGHT(F231,1)="B",1000000000*VALUE(LEFT(F231,LEN(F231)-1)),IF(RIGHT(F231,1)="%",0.01*VALUE(LEFT(F231,LEN(F231)-1)),IF(RIGHT(F231,1)="k",1000*VALUE(LEFT(F231,LEN(F231)-1)),VALUE(SUBSTITUTE(F231,",",""))))))))),"N/A")</f>
        <v/>
      </c>
      <c r="N231">
        <f>IFERROR(IF(TRIM(G231)="-", "N/A", IF(RIGHT(G231,1)=")",IF(RIGHT(G231,2)="T)",-1000000000000*VALUE(MID(G231,2,LEN(G231)-3)),IF(RIGHT(G231,2)="M)",-1000000*VALUE(MID(G231,2,LEN(G231)-3)),IF(RIGHT(G231,2)="B)",-1000000000*VALUE(MID(G231,2,LEN(G231)-3)),IF(RIGHT(G231,2)="k)",-1000*VALUE(MID(G231,2,LEN(G231)-3)),VALUE(SUBSTITUTE(G231,",","")))))),IF(RIGHT(G231,1)="T",1000000000000*VALUE(LEFT(G231,LEN(G231)-1)),IF(RIGHT(G231,1)="M",1000000*VALUE(LEFT(G231,LEN(G231)-1)),IF(RIGHT(G231,1)="B",1000000000*VALUE(LEFT(G231,LEN(G231)-1)),IF(RIGHT(G231,1)="%",0.01*VALUE(LEFT(G231,LEN(G231)-1)),IF(RIGHT(G231,1)="k",1000*VALUE(LEFT(G231,LEN(G231)-1)),VALUE(SUBSTITUTE(G231,",",""))))))))),"N/A")</f>
        <v/>
      </c>
      <c r="P231">
        <f>MAX(J231:N231)</f>
        <v/>
      </c>
      <c r="Q231">
        <f>IFERROR(J144+MATCH(P231,J231:N231,0)-1,"")</f>
        <v/>
      </c>
      <c r="R231">
        <f>IF(Q231="","",MIN(J231:N231))</f>
        <v/>
      </c>
      <c r="S231">
        <f>IFERROR(J144+MATCH(R231,J231:N231,0)-1,"")</f>
        <v/>
      </c>
      <c r="T231">
        <f>IFERROR(AVERAGE(J231:N231),"")</f>
        <v/>
      </c>
      <c r="U231">
        <f>IFERROR(STDEV(J231:N231),"")</f>
        <v/>
      </c>
      <c r="V231">
        <f>IFERROR(IF(C231="-","",IF(ISBLANK(B231),"",IF(OR(ISNUMBER(FIND("Growth",B231)),ISNUMBER(FIND("Margin",B231))),"",(J231-T231)/U231))),"")</f>
        <v/>
      </c>
      <c r="W231">
        <f>IFERROR(IF(OR(D231="-",ISBLANK(D231)),"",(K231-T231)/U231),"")</f>
        <v/>
      </c>
      <c r="X231">
        <f>IFERROR(IF(OR(E231="-",ISBLANK(E231)),"",(L231-T231)/U231),"")</f>
        <v/>
      </c>
      <c r="Y231">
        <f>IFERROR(IF(OR(F231="-",ISBLANK(F231)),"",(M231-T231)/U231),"")</f>
        <v/>
      </c>
      <c r="Z231">
        <f>IFERROR(IF(OR(G231="-",ISBLANK(G231)),"",(N231-T231)/U231),"")</f>
        <v/>
      </c>
      <c r="AA231">
        <f>IF(MAX(MAX(V231:Z231),ABS(MIN(V231:Z231)))=ABS(MIN(V231:Z231)),MIN(V231:Z231),MAX(V231:Z231))</f>
        <v/>
      </c>
      <c r="AB231">
        <f>IFERROR(V144+MATCH(AA231,V231:Z231,0)-1,"")</f>
        <v/>
      </c>
      <c r="AC231">
        <f>IF(AB231&lt;&gt;"",IF(S231=AB231,"Low",IF(AB231=Q231,"High","")),"")</f>
        <v/>
      </c>
      <c r="AE231">
        <f>IF(ISNUMBER(MATCH("N/A",J231:N231,0)),"",IFERROR((5 * SUMPRODUCT(J144:N144,J231:N231) - PRODUCT(SUM(J144:N144),SUM(J231:N231))) / ((5 * SUM((J144^2)+(K144^2)+(L144^2)+(M144^2)+(N144^2))) - SUM(J144:N144)^2),""))</f>
        <v/>
      </c>
      <c r="AF231">
        <f>IFERROR(CORREL(J144:N144,J231:N231),"")</f>
        <v/>
      </c>
      <c r="AZ231">
        <f>IF(Q231=S231,0,1)</f>
        <v/>
      </c>
      <c r="BA231">
        <f>IF(AZ231=1,IF(Q231="","",IF(Q231=N144,"Yes","No")),"")</f>
        <v/>
      </c>
      <c r="BB231">
        <f>IF(BA231="Yes",P231,"")</f>
        <v/>
      </c>
      <c r="BC231">
        <f>IF(AZ231=1,IF(S231="","",IF(S231=N144,"Yes","No")),"")</f>
        <v/>
      </c>
      <c r="BD231">
        <f>IF(BC231="Yes",R231,"")</f>
        <v/>
      </c>
      <c r="BE231">
        <f>IFERROR(IF(SIGN(AE231)=1,"Increasing",IF(SIGN(AE231)=-1,"Decreasing","")),"")</f>
        <v/>
      </c>
      <c r="BF231">
        <f>IF(OR(AND(BE231="Increasing",BA231="Yes"),AND(BE231="Decreasing",BC231="Yes")),"Yes","No")</f>
        <v/>
      </c>
      <c r="BG231">
        <f>IF(I231="pos_trend","Yes","No")</f>
        <v/>
      </c>
      <c r="BH231">
        <f>IF(AF231&lt;&gt;"",IF(ABS(AF231)&gt;0.8,"Yes","No"),"")</f>
        <v/>
      </c>
    </row>
    <row r="232" spans="1:60">
      <c s="1" r="A232" t="n">
        <v>15</v>
      </c>
      <c r="B232" t="s">
        <v>3526</v>
      </c>
      <c r="C232" t="s">
        <v>3527</v>
      </c>
      <c r="D232" t="s">
        <v>3528</v>
      </c>
      <c r="E232" t="s">
        <v>3529</v>
      </c>
      <c r="F232" t="s">
        <v>3530</v>
      </c>
      <c r="G232" t="s">
        <v>3531</v>
      </c>
      <c r="H232" t="s"/>
      <c r="I232">
        <f>IF(AND(K232&gt; J232, L232&gt; K232, M232&gt; L232, N232&gt; M232), "pos_trend", IF(AND(K232&lt; J232, L232&lt; K232, M232&lt; L232, N232&lt; M232), "neg_trend", "N/A"))</f>
        <v/>
      </c>
      <c r="J232">
        <f>IFERROR(IF(TRIM(C232)="-", "N/A", IF(RIGHT(C232,1)=")",IF(RIGHT(C232,2)="T)",-1000000000000*VALUE(MID(C232,2,LEN(C232)-3)),IF(RIGHT(C232,2)="M)",-1000000*VALUE(MID(C232,2,LEN(C232)-3)),IF(RIGHT(C232,2)="B)",-1000000000*VALUE(MID(C232,2,LEN(C232)-3)),IF(RIGHT(C232,2)="k)",-1000*VALUE(MID(C232,2,LEN(C232)-3)),VALUE(SUBSTITUTE(C232,",","")))))),IF(RIGHT(C232,1)="T",1000000000000*VALUE(LEFT(C232,LEN(C232)-1)),IF(RIGHT(C232,1)="M",1000000*VALUE(LEFT(C232,LEN(C232)-1)),IF(RIGHT(C232,1)="B",1000000000*VALUE(LEFT(C232,LEN(C232)-1)),IF(RIGHT(C232,1)="%",0.01*VALUE(LEFT(C232,LEN(C232)-1)),IF(RIGHT(C232,1)="k",1000*VALUE(LEFT(C232,LEN(C232)-1)),VALUE(SUBSTITUTE(C232,",",""))))))))),"N/A")</f>
        <v/>
      </c>
      <c r="K232">
        <f>IFERROR(IF(TRIM(D232)="-", "N/A", IF(RIGHT(D232,1)=")",IF(RIGHT(D232,2)="T)",-1000000000000*VALUE(MID(D232,2,LEN(D232)-3)),IF(RIGHT(D232,2)="M)",-1000000*VALUE(MID(D232,2,LEN(D232)-3)),IF(RIGHT(D232,2)="B)",-1000000000*VALUE(MID(D232,2,LEN(D232)-3)),IF(RIGHT(D232,2)="k)",-1000*VALUE(MID(D232,2,LEN(D232)-3)),VALUE(SUBSTITUTE(D232,",","")))))),IF(RIGHT(D232,1)="T",1000000000000*VALUE(LEFT(D232,LEN(D232)-1)),IF(RIGHT(D232,1)="M",1000000*VALUE(LEFT(D232,LEN(D232)-1)),IF(RIGHT(D232,1)="B",1000000000*VALUE(LEFT(D232,LEN(D232)-1)),IF(RIGHT(D232,1)="%",0.01*VALUE(LEFT(D232,LEN(D232)-1)),IF(RIGHT(D232,1)="k",1000*VALUE(LEFT(D232,LEN(D232)-1)),VALUE(SUBSTITUTE(D232,",",""))))))))),"N/A")</f>
        <v/>
      </c>
      <c r="L232">
        <f>IFERROR(IF(TRIM(E232)="-", "N/A", IF(RIGHT(E232,1)=")",IF(RIGHT(E232,2)="T)",-1000000000000*VALUE(MID(E232,2,LEN(E232)-3)),IF(RIGHT(E232,2)="M)",-1000000*VALUE(MID(E232,2,LEN(E232)-3)),IF(RIGHT(E232,2)="B)",-1000000000*VALUE(MID(E232,2,LEN(E232)-3)),IF(RIGHT(E232,2)="k)",-1000*VALUE(MID(E232,2,LEN(E232)-3)),VALUE(SUBSTITUTE(E232,",","")))))),IF(RIGHT(E232,1)="T",1000000000000*VALUE(LEFT(E232,LEN(E232)-1)),IF(RIGHT(E232,1)="M",1000000*VALUE(LEFT(E232,LEN(E232)-1)),IF(RIGHT(E232,1)="B",1000000000*VALUE(LEFT(E232,LEN(E232)-1)),IF(RIGHT(E232,1)="%",0.01*VALUE(LEFT(E232,LEN(E232)-1)),IF(RIGHT(E232,1)="k",1000*VALUE(LEFT(E232,LEN(E232)-1)),VALUE(SUBSTITUTE(E232,",",""))))))))),"N/A")</f>
        <v/>
      </c>
      <c r="M232">
        <f>IFERROR(IF(TRIM(F232)="-", "N/A", IF(RIGHT(F232,1)=")",IF(RIGHT(F232,2)="T)",-1000000000000*VALUE(MID(F232,2,LEN(F232)-3)),IF(RIGHT(F232,2)="M)",-1000000*VALUE(MID(F232,2,LEN(F232)-3)),IF(RIGHT(F232,2)="B)",-1000000000*VALUE(MID(F232,2,LEN(F232)-3)),IF(RIGHT(F232,2)="k)",-1000*VALUE(MID(F232,2,LEN(F232)-3)),VALUE(SUBSTITUTE(F232,",","")))))),IF(RIGHT(F232,1)="T",1000000000000*VALUE(LEFT(F232,LEN(F232)-1)),IF(RIGHT(F232,1)="M",1000000*VALUE(LEFT(F232,LEN(F232)-1)),IF(RIGHT(F232,1)="B",1000000000*VALUE(LEFT(F232,LEN(F232)-1)),IF(RIGHT(F232,1)="%",0.01*VALUE(LEFT(F232,LEN(F232)-1)),IF(RIGHT(F232,1)="k",1000*VALUE(LEFT(F232,LEN(F232)-1)),VALUE(SUBSTITUTE(F232,",",""))))))))),"N/A")</f>
        <v/>
      </c>
      <c r="N232">
        <f>IFERROR(IF(TRIM(G232)="-", "N/A", IF(RIGHT(G232,1)=")",IF(RIGHT(G232,2)="T)",-1000000000000*VALUE(MID(G232,2,LEN(G232)-3)),IF(RIGHT(G232,2)="M)",-1000000*VALUE(MID(G232,2,LEN(G232)-3)),IF(RIGHT(G232,2)="B)",-1000000000*VALUE(MID(G232,2,LEN(G232)-3)),IF(RIGHT(G232,2)="k)",-1000*VALUE(MID(G232,2,LEN(G232)-3)),VALUE(SUBSTITUTE(G232,",","")))))),IF(RIGHT(G232,1)="T",1000000000000*VALUE(LEFT(G232,LEN(G232)-1)),IF(RIGHT(G232,1)="M",1000000*VALUE(LEFT(G232,LEN(G232)-1)),IF(RIGHT(G232,1)="B",1000000000*VALUE(LEFT(G232,LEN(G232)-1)),IF(RIGHT(G232,1)="%",0.01*VALUE(LEFT(G232,LEN(G232)-1)),IF(RIGHT(G232,1)="k",1000*VALUE(LEFT(G232,LEN(G232)-1)),VALUE(SUBSTITUTE(G232,",",""))))))))),"N/A")</f>
        <v/>
      </c>
      <c r="P232">
        <f>MAX(J232:N232)</f>
        <v/>
      </c>
      <c r="Q232">
        <f>IFERROR(J144+MATCH(P232,J232:N232,0)-1,"")</f>
        <v/>
      </c>
      <c r="R232">
        <f>IF(Q232="","",MIN(J232:N232))</f>
        <v/>
      </c>
      <c r="S232">
        <f>IFERROR(J144+MATCH(R232,J232:N232,0)-1,"")</f>
        <v/>
      </c>
      <c r="T232">
        <f>IFERROR(AVERAGE(J232:N232),"")</f>
        <v/>
      </c>
      <c r="U232">
        <f>IFERROR(STDEV(J232:N232),"")</f>
        <v/>
      </c>
      <c r="V232">
        <f>IFERROR(IF(C232="-","",IF(ISBLANK(B232),"",IF(OR(ISNUMBER(FIND("Growth",B232)),ISNUMBER(FIND("Margin",B232))),"",(J232-T232)/U232))),"")</f>
        <v/>
      </c>
      <c r="W232">
        <f>IFERROR(IF(OR(D232="-",ISBLANK(D232)),"",(K232-T232)/U232),"")</f>
        <v/>
      </c>
      <c r="X232">
        <f>IFERROR(IF(OR(E232="-",ISBLANK(E232)),"",(L232-T232)/U232),"")</f>
        <v/>
      </c>
      <c r="Y232">
        <f>IFERROR(IF(OR(F232="-",ISBLANK(F232)),"",(M232-T232)/U232),"")</f>
        <v/>
      </c>
      <c r="Z232">
        <f>IFERROR(IF(OR(G232="-",ISBLANK(G232)),"",(N232-T232)/U232),"")</f>
        <v/>
      </c>
      <c r="AA232">
        <f>IF(MAX(MAX(V232:Z232),ABS(MIN(V232:Z232)))=ABS(MIN(V232:Z232)),MIN(V232:Z232),MAX(V232:Z232))</f>
        <v/>
      </c>
      <c r="AB232">
        <f>IFERROR(V144+MATCH(AA232,V232:Z232,0)-1,"")</f>
        <v/>
      </c>
      <c r="AC232">
        <f>IF(AB232&lt;&gt;"",IF(S232=AB232,"Low",IF(AB232=Q232,"High","")),"")</f>
        <v/>
      </c>
      <c r="AE232">
        <f>IF(ISNUMBER(MATCH("N/A",J232:N232,0)),"",IFERROR((5 * SUMPRODUCT(J144:N144,J232:N232) - PRODUCT(SUM(J144:N144),SUM(J232:N232))) / ((5 * SUM((J144^2)+(K144^2)+(L144^2)+(M144^2)+(N144^2))) - SUM(J144:N144)^2),""))</f>
        <v/>
      </c>
      <c r="AF232">
        <f>IFERROR(CORREL(J144:N144,J232:N232),"")</f>
        <v/>
      </c>
      <c r="AZ232">
        <f>IF(Q232=S232,0,1)</f>
        <v/>
      </c>
      <c r="BA232">
        <f>IF(AZ232=1,IF(Q232="","",IF(Q232=N144,"Yes","No")),"")</f>
        <v/>
      </c>
      <c r="BB232">
        <f>IF(BA232="Yes",P232,"")</f>
        <v/>
      </c>
      <c r="BC232">
        <f>IF(AZ232=1,IF(S232="","",IF(S232=N144,"Yes","No")),"")</f>
        <v/>
      </c>
      <c r="BD232">
        <f>IF(BC232="Yes",R232,"")</f>
        <v/>
      </c>
      <c r="BE232">
        <f>IFERROR(IF(SIGN(AE232)=1,"Increasing",IF(SIGN(AE232)=-1,"Decreasing","")),"")</f>
        <v/>
      </c>
      <c r="BF232">
        <f>IF(OR(AND(BE232="Increasing",BA232="Yes"),AND(BE232="Decreasing",BC232="Yes")),"Yes","No")</f>
        <v/>
      </c>
      <c r="BG232">
        <f>IF(I232="pos_trend","Yes","No")</f>
        <v/>
      </c>
      <c r="BH232">
        <f>IF(AF232&lt;&gt;"",IF(ABS(AF232)&gt;0.8,"Yes","No"),"")</f>
        <v/>
      </c>
    </row>
    <row r="233" spans="1:60">
      <c s="1" r="A233" t="n">
        <v>16</v>
      </c>
      <c r="B233" t="s">
        <v>3532</v>
      </c>
      <c r="C233" t="s">
        <v>3533</v>
      </c>
      <c r="D233" t="s">
        <v>3534</v>
      </c>
      <c r="E233" t="s">
        <v>3535</v>
      </c>
      <c r="F233" t="s">
        <v>3536</v>
      </c>
      <c r="G233" t="s">
        <v>3537</v>
      </c>
      <c r="H233" t="s"/>
      <c r="I233">
        <f>IF(AND(K233&gt; J233, L233&gt; K233, M233&gt; L233, N233&gt; M233), "pos_trend", IF(AND(K233&lt; J233, L233&lt; K233, M233&lt; L233, N233&lt; M233), "neg_trend", "N/A"))</f>
        <v/>
      </c>
      <c r="J233">
        <f>IFERROR(IF(TRIM(C233)="-", "N/A", IF(RIGHT(C233,1)=")",IF(RIGHT(C233,2)="T)",-1000000000000*VALUE(MID(C233,2,LEN(C233)-3)),IF(RIGHT(C233,2)="M)",-1000000*VALUE(MID(C233,2,LEN(C233)-3)),IF(RIGHT(C233,2)="B)",-1000000000*VALUE(MID(C233,2,LEN(C233)-3)),IF(RIGHT(C233,2)="k)",-1000*VALUE(MID(C233,2,LEN(C233)-3)),VALUE(SUBSTITUTE(C233,",","")))))),IF(RIGHT(C233,1)="T",1000000000000*VALUE(LEFT(C233,LEN(C233)-1)),IF(RIGHT(C233,1)="M",1000000*VALUE(LEFT(C233,LEN(C233)-1)),IF(RIGHT(C233,1)="B",1000000000*VALUE(LEFT(C233,LEN(C233)-1)),IF(RIGHT(C233,1)="%",0.01*VALUE(LEFT(C233,LEN(C233)-1)),IF(RIGHT(C233,1)="k",1000*VALUE(LEFT(C233,LEN(C233)-1)),VALUE(SUBSTITUTE(C233,",",""))))))))),"N/A")</f>
        <v/>
      </c>
      <c r="K233">
        <f>IFERROR(IF(TRIM(D233)="-", "N/A", IF(RIGHT(D233,1)=")",IF(RIGHT(D233,2)="T)",-1000000000000*VALUE(MID(D233,2,LEN(D233)-3)),IF(RIGHT(D233,2)="M)",-1000000*VALUE(MID(D233,2,LEN(D233)-3)),IF(RIGHT(D233,2)="B)",-1000000000*VALUE(MID(D233,2,LEN(D233)-3)),IF(RIGHT(D233,2)="k)",-1000*VALUE(MID(D233,2,LEN(D233)-3)),VALUE(SUBSTITUTE(D233,",","")))))),IF(RIGHT(D233,1)="T",1000000000000*VALUE(LEFT(D233,LEN(D233)-1)),IF(RIGHT(D233,1)="M",1000000*VALUE(LEFT(D233,LEN(D233)-1)),IF(RIGHT(D233,1)="B",1000000000*VALUE(LEFT(D233,LEN(D233)-1)),IF(RIGHT(D233,1)="%",0.01*VALUE(LEFT(D233,LEN(D233)-1)),IF(RIGHT(D233,1)="k",1000*VALUE(LEFT(D233,LEN(D233)-1)),VALUE(SUBSTITUTE(D233,",",""))))))))),"N/A")</f>
        <v/>
      </c>
      <c r="L233">
        <f>IFERROR(IF(TRIM(E233)="-", "N/A", IF(RIGHT(E233,1)=")",IF(RIGHT(E233,2)="T)",-1000000000000*VALUE(MID(E233,2,LEN(E233)-3)),IF(RIGHT(E233,2)="M)",-1000000*VALUE(MID(E233,2,LEN(E233)-3)),IF(RIGHT(E233,2)="B)",-1000000000*VALUE(MID(E233,2,LEN(E233)-3)),IF(RIGHT(E233,2)="k)",-1000*VALUE(MID(E233,2,LEN(E233)-3)),VALUE(SUBSTITUTE(E233,",","")))))),IF(RIGHT(E233,1)="T",1000000000000*VALUE(LEFT(E233,LEN(E233)-1)),IF(RIGHT(E233,1)="M",1000000*VALUE(LEFT(E233,LEN(E233)-1)),IF(RIGHT(E233,1)="B",1000000000*VALUE(LEFT(E233,LEN(E233)-1)),IF(RIGHT(E233,1)="%",0.01*VALUE(LEFT(E233,LEN(E233)-1)),IF(RIGHT(E233,1)="k",1000*VALUE(LEFT(E233,LEN(E233)-1)),VALUE(SUBSTITUTE(E233,",",""))))))))),"N/A")</f>
        <v/>
      </c>
      <c r="M233">
        <f>IFERROR(IF(TRIM(F233)="-", "N/A", IF(RIGHT(F233,1)=")",IF(RIGHT(F233,2)="T)",-1000000000000*VALUE(MID(F233,2,LEN(F233)-3)),IF(RIGHT(F233,2)="M)",-1000000*VALUE(MID(F233,2,LEN(F233)-3)),IF(RIGHT(F233,2)="B)",-1000000000*VALUE(MID(F233,2,LEN(F233)-3)),IF(RIGHT(F233,2)="k)",-1000*VALUE(MID(F233,2,LEN(F233)-3)),VALUE(SUBSTITUTE(F233,",","")))))),IF(RIGHT(F233,1)="T",1000000000000*VALUE(LEFT(F233,LEN(F233)-1)),IF(RIGHT(F233,1)="M",1000000*VALUE(LEFT(F233,LEN(F233)-1)),IF(RIGHT(F233,1)="B",1000000000*VALUE(LEFT(F233,LEN(F233)-1)),IF(RIGHT(F233,1)="%",0.01*VALUE(LEFT(F233,LEN(F233)-1)),IF(RIGHT(F233,1)="k",1000*VALUE(LEFT(F233,LEN(F233)-1)),VALUE(SUBSTITUTE(F233,",",""))))))))),"N/A")</f>
        <v/>
      </c>
      <c r="N233">
        <f>IFERROR(IF(TRIM(G233)="-", "N/A", IF(RIGHT(G233,1)=")",IF(RIGHT(G233,2)="T)",-1000000000000*VALUE(MID(G233,2,LEN(G233)-3)),IF(RIGHT(G233,2)="M)",-1000000*VALUE(MID(G233,2,LEN(G233)-3)),IF(RIGHT(G233,2)="B)",-1000000000*VALUE(MID(G233,2,LEN(G233)-3)),IF(RIGHT(G233,2)="k)",-1000*VALUE(MID(G233,2,LEN(G233)-3)),VALUE(SUBSTITUTE(G233,",","")))))),IF(RIGHT(G233,1)="T",1000000000000*VALUE(LEFT(G233,LEN(G233)-1)),IF(RIGHT(G233,1)="M",1000000*VALUE(LEFT(G233,LEN(G233)-1)),IF(RIGHT(G233,1)="B",1000000000*VALUE(LEFT(G233,LEN(G233)-1)),IF(RIGHT(G233,1)="%",0.01*VALUE(LEFT(G233,LEN(G233)-1)),IF(RIGHT(G233,1)="k",1000*VALUE(LEFT(G233,LEN(G233)-1)),VALUE(SUBSTITUTE(G233,",",""))))))))),"N/A")</f>
        <v/>
      </c>
      <c r="P233">
        <f>MAX(J233:N233)</f>
        <v/>
      </c>
      <c r="Q233">
        <f>IFERROR(J144+MATCH(P233,J233:N233,0)-1,"")</f>
        <v/>
      </c>
      <c r="R233">
        <f>IF(Q233="","",MIN(J233:N233))</f>
        <v/>
      </c>
      <c r="S233">
        <f>IFERROR(J144+MATCH(R233,J233:N233,0)-1,"")</f>
        <v/>
      </c>
      <c r="T233">
        <f>IFERROR(AVERAGE(J233:N233),"")</f>
        <v/>
      </c>
      <c r="U233">
        <f>IFERROR(STDEV(J233:N233),"")</f>
        <v/>
      </c>
      <c r="V233">
        <f>IFERROR(IF(C233="-","",IF(ISBLANK(B233),"",IF(OR(ISNUMBER(FIND("Growth",B233)),ISNUMBER(FIND("Margin",B233))),"",(J233-T233)/U233))),"")</f>
        <v/>
      </c>
      <c r="W233">
        <f>IFERROR(IF(OR(D233="-",ISBLANK(D233)),"",(K233-T233)/U233),"")</f>
        <v/>
      </c>
      <c r="X233">
        <f>IFERROR(IF(OR(E233="-",ISBLANK(E233)),"",(L233-T233)/U233),"")</f>
        <v/>
      </c>
      <c r="Y233">
        <f>IFERROR(IF(OR(F233="-",ISBLANK(F233)),"",(M233-T233)/U233),"")</f>
        <v/>
      </c>
      <c r="Z233">
        <f>IFERROR(IF(OR(G233="-",ISBLANK(G233)),"",(N233-T233)/U233),"")</f>
        <v/>
      </c>
      <c r="AA233">
        <f>IF(MAX(MAX(V233:Z233),ABS(MIN(V233:Z233)))=ABS(MIN(V233:Z233)),MIN(V233:Z233),MAX(V233:Z233))</f>
        <v/>
      </c>
      <c r="AB233">
        <f>IFERROR(V144+MATCH(AA233,V233:Z233,0)-1,"")</f>
        <v/>
      </c>
      <c r="AC233">
        <f>IF(AB233&lt;&gt;"",IF(S233=AB233,"Low",IF(AB233=Q233,"High","")),"")</f>
        <v/>
      </c>
      <c r="AE233">
        <f>IF(ISNUMBER(MATCH("N/A",J233:N233,0)),"",IFERROR((5 * SUMPRODUCT(J144:N144,J233:N233) - PRODUCT(SUM(J144:N144),SUM(J233:N233))) / ((5 * SUM((J144^2)+(K144^2)+(L144^2)+(M144^2)+(N144^2))) - SUM(J144:N144)^2),""))</f>
        <v/>
      </c>
      <c r="AF233">
        <f>IFERROR(CORREL(J144:N144,J233:N233),"")</f>
        <v/>
      </c>
      <c r="AZ233">
        <f>IF(Q233=S233,0,1)</f>
        <v/>
      </c>
      <c r="BA233">
        <f>IF(AZ233=1,IF(Q233="","",IF(Q233=N144,"Yes","No")),"")</f>
        <v/>
      </c>
      <c r="BB233">
        <f>IF(BA233="Yes",P233,"")</f>
        <v/>
      </c>
      <c r="BC233">
        <f>IF(AZ233=1,IF(S233="","",IF(S233=N144,"Yes","No")),"")</f>
        <v/>
      </c>
      <c r="BD233">
        <f>IF(BC233="Yes",R233,"")</f>
        <v/>
      </c>
      <c r="BE233">
        <f>IFERROR(IF(SIGN(AE233)=1,"Increasing",IF(SIGN(AE233)=-1,"Decreasing","")),"")</f>
        <v/>
      </c>
      <c r="BF233">
        <f>IF(OR(AND(BE233="Increasing",BA233="Yes"),AND(BE233="Decreasing",BC233="Yes")),"Yes","No")</f>
        <v/>
      </c>
      <c r="BG233">
        <f>IF(I233="pos_trend","Yes","No")</f>
        <v/>
      </c>
      <c r="BH233">
        <f>IF(AF233&lt;&gt;"",IF(ABS(AF233)&gt;0.8,"Yes","No"),"")</f>
        <v/>
      </c>
    </row>
    <row r="234" spans="1:60">
      <c s="1" r="A234" t="n">
        <v>17</v>
      </c>
      <c r="B234" t="s">
        <v>3538</v>
      </c>
      <c r="C234" t="s">
        <v>3539</v>
      </c>
      <c r="D234" t="s">
        <v>1874</v>
      </c>
      <c r="E234" t="s">
        <v>3540</v>
      </c>
      <c r="F234" t="s">
        <v>3541</v>
      </c>
      <c r="G234" t="s">
        <v>3542</v>
      </c>
      <c r="H234" t="s"/>
      <c r="I234">
        <f>IF(AND(K234&gt; J234, L234&gt; K234, M234&gt; L234, N234&gt; M234), "pos_trend", IF(AND(K234&lt; J234, L234&lt; K234, M234&lt; L234, N234&lt; M234), "neg_trend", "N/A"))</f>
        <v/>
      </c>
      <c r="J234">
        <f>IFERROR(IF(TRIM(C234)="-", "N/A", IF(RIGHT(C234,1)=")",IF(RIGHT(C234,2)="T)",-1000000000000*VALUE(MID(C234,2,LEN(C234)-3)),IF(RIGHT(C234,2)="M)",-1000000*VALUE(MID(C234,2,LEN(C234)-3)),IF(RIGHT(C234,2)="B)",-1000000000*VALUE(MID(C234,2,LEN(C234)-3)),IF(RIGHT(C234,2)="k)",-1000*VALUE(MID(C234,2,LEN(C234)-3)),VALUE(SUBSTITUTE(C234,",","")))))),IF(RIGHT(C234,1)="T",1000000000000*VALUE(LEFT(C234,LEN(C234)-1)),IF(RIGHT(C234,1)="M",1000000*VALUE(LEFT(C234,LEN(C234)-1)),IF(RIGHT(C234,1)="B",1000000000*VALUE(LEFT(C234,LEN(C234)-1)),IF(RIGHT(C234,1)="%",0.01*VALUE(LEFT(C234,LEN(C234)-1)),IF(RIGHT(C234,1)="k",1000*VALUE(LEFT(C234,LEN(C234)-1)),VALUE(SUBSTITUTE(C234,",",""))))))))),"N/A")</f>
        <v/>
      </c>
      <c r="K234">
        <f>IFERROR(IF(TRIM(D234)="-", "N/A", IF(RIGHT(D234,1)=")",IF(RIGHT(D234,2)="T)",-1000000000000*VALUE(MID(D234,2,LEN(D234)-3)),IF(RIGHT(D234,2)="M)",-1000000*VALUE(MID(D234,2,LEN(D234)-3)),IF(RIGHT(D234,2)="B)",-1000000000*VALUE(MID(D234,2,LEN(D234)-3)),IF(RIGHT(D234,2)="k)",-1000*VALUE(MID(D234,2,LEN(D234)-3)),VALUE(SUBSTITUTE(D234,",","")))))),IF(RIGHT(D234,1)="T",1000000000000*VALUE(LEFT(D234,LEN(D234)-1)),IF(RIGHT(D234,1)="M",1000000*VALUE(LEFT(D234,LEN(D234)-1)),IF(RIGHT(D234,1)="B",1000000000*VALUE(LEFT(D234,LEN(D234)-1)),IF(RIGHT(D234,1)="%",0.01*VALUE(LEFT(D234,LEN(D234)-1)),IF(RIGHT(D234,1)="k",1000*VALUE(LEFT(D234,LEN(D234)-1)),VALUE(SUBSTITUTE(D234,",",""))))))))),"N/A")</f>
        <v/>
      </c>
      <c r="L234">
        <f>IFERROR(IF(TRIM(E234)="-", "N/A", IF(RIGHT(E234,1)=")",IF(RIGHT(E234,2)="T)",-1000000000000*VALUE(MID(E234,2,LEN(E234)-3)),IF(RIGHT(E234,2)="M)",-1000000*VALUE(MID(E234,2,LEN(E234)-3)),IF(RIGHT(E234,2)="B)",-1000000000*VALUE(MID(E234,2,LEN(E234)-3)),IF(RIGHT(E234,2)="k)",-1000*VALUE(MID(E234,2,LEN(E234)-3)),VALUE(SUBSTITUTE(E234,",","")))))),IF(RIGHT(E234,1)="T",1000000000000*VALUE(LEFT(E234,LEN(E234)-1)),IF(RIGHT(E234,1)="M",1000000*VALUE(LEFT(E234,LEN(E234)-1)),IF(RIGHT(E234,1)="B",1000000000*VALUE(LEFT(E234,LEN(E234)-1)),IF(RIGHT(E234,1)="%",0.01*VALUE(LEFT(E234,LEN(E234)-1)),IF(RIGHT(E234,1)="k",1000*VALUE(LEFT(E234,LEN(E234)-1)),VALUE(SUBSTITUTE(E234,",",""))))))))),"N/A")</f>
        <v/>
      </c>
      <c r="M234">
        <f>IFERROR(IF(TRIM(F234)="-", "N/A", IF(RIGHT(F234,1)=")",IF(RIGHT(F234,2)="T)",-1000000000000*VALUE(MID(F234,2,LEN(F234)-3)),IF(RIGHT(F234,2)="M)",-1000000*VALUE(MID(F234,2,LEN(F234)-3)),IF(RIGHT(F234,2)="B)",-1000000000*VALUE(MID(F234,2,LEN(F234)-3)),IF(RIGHT(F234,2)="k)",-1000*VALUE(MID(F234,2,LEN(F234)-3)),VALUE(SUBSTITUTE(F234,",","")))))),IF(RIGHT(F234,1)="T",1000000000000*VALUE(LEFT(F234,LEN(F234)-1)),IF(RIGHT(F234,1)="M",1000000*VALUE(LEFT(F234,LEN(F234)-1)),IF(RIGHT(F234,1)="B",1000000000*VALUE(LEFT(F234,LEN(F234)-1)),IF(RIGHT(F234,1)="%",0.01*VALUE(LEFT(F234,LEN(F234)-1)),IF(RIGHT(F234,1)="k",1000*VALUE(LEFT(F234,LEN(F234)-1)),VALUE(SUBSTITUTE(F234,",",""))))))))),"N/A")</f>
        <v/>
      </c>
      <c r="N234">
        <f>IFERROR(IF(TRIM(G234)="-", "N/A", IF(RIGHT(G234,1)=")",IF(RIGHT(G234,2)="T)",-1000000000000*VALUE(MID(G234,2,LEN(G234)-3)),IF(RIGHT(G234,2)="M)",-1000000*VALUE(MID(G234,2,LEN(G234)-3)),IF(RIGHT(G234,2)="B)",-1000000000*VALUE(MID(G234,2,LEN(G234)-3)),IF(RIGHT(G234,2)="k)",-1000*VALUE(MID(G234,2,LEN(G234)-3)),VALUE(SUBSTITUTE(G234,",","")))))),IF(RIGHT(G234,1)="T",1000000000000*VALUE(LEFT(G234,LEN(G234)-1)),IF(RIGHT(G234,1)="M",1000000*VALUE(LEFT(G234,LEN(G234)-1)),IF(RIGHT(G234,1)="B",1000000000*VALUE(LEFT(G234,LEN(G234)-1)),IF(RIGHT(G234,1)="%",0.01*VALUE(LEFT(G234,LEN(G234)-1)),IF(RIGHT(G234,1)="k",1000*VALUE(LEFT(G234,LEN(G234)-1)),VALUE(SUBSTITUTE(G234,",",""))))))))),"N/A")</f>
        <v/>
      </c>
      <c r="P234">
        <f>MAX(J234:N234)</f>
        <v/>
      </c>
      <c r="Q234">
        <f>IFERROR(J144+MATCH(P234,J234:N234,0)-1,"")</f>
        <v/>
      </c>
      <c r="R234">
        <f>IF(Q234="","",MIN(J234:N234))</f>
        <v/>
      </c>
      <c r="S234">
        <f>IFERROR(J144+MATCH(R234,J234:N234,0)-1,"")</f>
        <v/>
      </c>
      <c r="T234">
        <f>IFERROR(AVERAGE(J234:N234),"")</f>
        <v/>
      </c>
      <c r="U234">
        <f>IFERROR(STDEV(J234:N234),"")</f>
        <v/>
      </c>
      <c r="V234">
        <f>IFERROR(IF(C234="-","",IF(ISBLANK(B234),"",IF(OR(ISNUMBER(FIND("Growth",B234)),ISNUMBER(FIND("Margin",B234))),"",(J234-T234)/U234))),"")</f>
        <v/>
      </c>
      <c r="W234">
        <f>IFERROR(IF(OR(D234="-",ISBLANK(D234)),"",(K234-T234)/U234),"")</f>
        <v/>
      </c>
      <c r="X234">
        <f>IFERROR(IF(OR(E234="-",ISBLANK(E234)),"",(L234-T234)/U234),"")</f>
        <v/>
      </c>
      <c r="Y234">
        <f>IFERROR(IF(OR(F234="-",ISBLANK(F234)),"",(M234-T234)/U234),"")</f>
        <v/>
      </c>
      <c r="Z234">
        <f>IFERROR(IF(OR(G234="-",ISBLANK(G234)),"",(N234-T234)/U234),"")</f>
        <v/>
      </c>
      <c r="AA234">
        <f>IF(MAX(MAX(V234:Z234),ABS(MIN(V234:Z234)))=ABS(MIN(V234:Z234)),MIN(V234:Z234),MAX(V234:Z234))</f>
        <v/>
      </c>
      <c r="AB234">
        <f>IFERROR(V144+MATCH(AA234,V234:Z234,0)-1,"")</f>
        <v/>
      </c>
      <c r="AC234">
        <f>IF(AB234&lt;&gt;"",IF(S234=AB234,"Low",IF(AB234=Q234,"High","")),"")</f>
        <v/>
      </c>
      <c r="AE234">
        <f>IF(ISNUMBER(MATCH("N/A",J234:N234,0)),"",IFERROR((5 * SUMPRODUCT(J144:N144,J234:N234) - PRODUCT(SUM(J144:N144),SUM(J234:N234))) / ((5 * SUM((J144^2)+(K144^2)+(L144^2)+(M144^2)+(N144^2))) - SUM(J144:N144)^2),""))</f>
        <v/>
      </c>
      <c r="AF234">
        <f>IFERROR(CORREL(J144:N144,J234:N234),"")</f>
        <v/>
      </c>
      <c r="AZ234">
        <f>IF(Q234=S234,0,1)</f>
        <v/>
      </c>
      <c r="BA234">
        <f>IF(AZ234=1,IF(Q234="","",IF(Q234=N144,"Yes","No")),"")</f>
        <v/>
      </c>
      <c r="BB234">
        <f>IF(BA234="Yes",P234,"")</f>
        <v/>
      </c>
      <c r="BC234">
        <f>IF(AZ234=1,IF(S234="","",IF(S234=N144,"Yes","No")),"")</f>
        <v/>
      </c>
      <c r="BD234">
        <f>IF(BC234="Yes",R234,"")</f>
        <v/>
      </c>
      <c r="BE234">
        <f>IFERROR(IF(SIGN(AE234)=1,"Increasing",IF(SIGN(AE234)=-1,"Decreasing","")),"")</f>
        <v/>
      </c>
      <c r="BF234">
        <f>IF(OR(AND(BE234="Increasing",BA234="Yes"),AND(BE234="Decreasing",BC234="Yes")),"Yes","No")</f>
        <v/>
      </c>
      <c r="BG234">
        <f>IF(I234="pos_trend","Yes","No")</f>
        <v/>
      </c>
      <c r="BH234">
        <f>IF(AF234&lt;&gt;"",IF(ABS(AF234)&gt;0.8,"Yes","No"),"")</f>
        <v/>
      </c>
    </row>
    <row r="235" spans="1:60">
      <c s="1" r="A235" t="n">
        <v>18</v>
      </c>
      <c r="B235" t="s">
        <v>3543</v>
      </c>
      <c r="C235" t="s">
        <v>3544</v>
      </c>
      <c r="D235" t="s">
        <v>3545</v>
      </c>
      <c r="E235" t="s">
        <v>3546</v>
      </c>
      <c r="F235" t="s">
        <v>3547</v>
      </c>
      <c r="G235" t="s">
        <v>3548</v>
      </c>
      <c r="H235" t="s"/>
      <c r="I235">
        <f>IF(AND(K235&gt; J235, L235&gt; K235, M235&gt; L235, N235&gt; M235), "pos_trend", IF(AND(K235&lt; J235, L235&lt; K235, M235&lt; L235, N235&lt; M235), "neg_trend", "N/A"))</f>
        <v/>
      </c>
      <c r="J235">
        <f>IFERROR(IF(TRIM(C235)="-", "N/A", IF(RIGHT(C235,1)=")",IF(RIGHT(C235,2)="T)",-1000000000000*VALUE(MID(C235,2,LEN(C235)-3)),IF(RIGHT(C235,2)="M)",-1000000*VALUE(MID(C235,2,LEN(C235)-3)),IF(RIGHT(C235,2)="B)",-1000000000*VALUE(MID(C235,2,LEN(C235)-3)),IF(RIGHT(C235,2)="k)",-1000*VALUE(MID(C235,2,LEN(C235)-3)),VALUE(SUBSTITUTE(C235,",","")))))),IF(RIGHT(C235,1)="T",1000000000000*VALUE(LEFT(C235,LEN(C235)-1)),IF(RIGHT(C235,1)="M",1000000*VALUE(LEFT(C235,LEN(C235)-1)),IF(RIGHT(C235,1)="B",1000000000*VALUE(LEFT(C235,LEN(C235)-1)),IF(RIGHT(C235,1)="%",0.01*VALUE(LEFT(C235,LEN(C235)-1)),IF(RIGHT(C235,1)="k",1000*VALUE(LEFT(C235,LEN(C235)-1)),VALUE(SUBSTITUTE(C235,",",""))))))))),"N/A")</f>
        <v/>
      </c>
      <c r="K235">
        <f>IFERROR(IF(TRIM(D235)="-", "N/A", IF(RIGHT(D235,1)=")",IF(RIGHT(D235,2)="T)",-1000000000000*VALUE(MID(D235,2,LEN(D235)-3)),IF(RIGHT(D235,2)="M)",-1000000*VALUE(MID(D235,2,LEN(D235)-3)),IF(RIGHT(D235,2)="B)",-1000000000*VALUE(MID(D235,2,LEN(D235)-3)),IF(RIGHT(D235,2)="k)",-1000*VALUE(MID(D235,2,LEN(D235)-3)),VALUE(SUBSTITUTE(D235,",","")))))),IF(RIGHT(D235,1)="T",1000000000000*VALUE(LEFT(D235,LEN(D235)-1)),IF(RIGHT(D235,1)="M",1000000*VALUE(LEFT(D235,LEN(D235)-1)),IF(RIGHT(D235,1)="B",1000000000*VALUE(LEFT(D235,LEN(D235)-1)),IF(RIGHT(D235,1)="%",0.01*VALUE(LEFT(D235,LEN(D235)-1)),IF(RIGHT(D235,1)="k",1000*VALUE(LEFT(D235,LEN(D235)-1)),VALUE(SUBSTITUTE(D235,",",""))))))))),"N/A")</f>
        <v/>
      </c>
      <c r="L235">
        <f>IFERROR(IF(TRIM(E235)="-", "N/A", IF(RIGHT(E235,1)=")",IF(RIGHT(E235,2)="T)",-1000000000000*VALUE(MID(E235,2,LEN(E235)-3)),IF(RIGHT(E235,2)="M)",-1000000*VALUE(MID(E235,2,LEN(E235)-3)),IF(RIGHT(E235,2)="B)",-1000000000*VALUE(MID(E235,2,LEN(E235)-3)),IF(RIGHT(E235,2)="k)",-1000*VALUE(MID(E235,2,LEN(E235)-3)),VALUE(SUBSTITUTE(E235,",","")))))),IF(RIGHT(E235,1)="T",1000000000000*VALUE(LEFT(E235,LEN(E235)-1)),IF(RIGHT(E235,1)="M",1000000*VALUE(LEFT(E235,LEN(E235)-1)),IF(RIGHT(E235,1)="B",1000000000*VALUE(LEFT(E235,LEN(E235)-1)),IF(RIGHT(E235,1)="%",0.01*VALUE(LEFT(E235,LEN(E235)-1)),IF(RIGHT(E235,1)="k",1000*VALUE(LEFT(E235,LEN(E235)-1)),VALUE(SUBSTITUTE(E235,",",""))))))))),"N/A")</f>
        <v/>
      </c>
      <c r="M235">
        <f>IFERROR(IF(TRIM(F235)="-", "N/A", IF(RIGHT(F235,1)=")",IF(RIGHT(F235,2)="T)",-1000000000000*VALUE(MID(F235,2,LEN(F235)-3)),IF(RIGHT(F235,2)="M)",-1000000*VALUE(MID(F235,2,LEN(F235)-3)),IF(RIGHT(F235,2)="B)",-1000000000*VALUE(MID(F235,2,LEN(F235)-3)),IF(RIGHT(F235,2)="k)",-1000*VALUE(MID(F235,2,LEN(F235)-3)),VALUE(SUBSTITUTE(F235,",","")))))),IF(RIGHT(F235,1)="T",1000000000000*VALUE(LEFT(F235,LEN(F235)-1)),IF(RIGHT(F235,1)="M",1000000*VALUE(LEFT(F235,LEN(F235)-1)),IF(RIGHT(F235,1)="B",1000000000*VALUE(LEFT(F235,LEN(F235)-1)),IF(RIGHT(F235,1)="%",0.01*VALUE(LEFT(F235,LEN(F235)-1)),IF(RIGHT(F235,1)="k",1000*VALUE(LEFT(F235,LEN(F235)-1)),VALUE(SUBSTITUTE(F235,",",""))))))))),"N/A")</f>
        <v/>
      </c>
      <c r="N235">
        <f>IFERROR(IF(TRIM(G235)="-", "N/A", IF(RIGHT(G235,1)=")",IF(RIGHT(G235,2)="T)",-1000000000000*VALUE(MID(G235,2,LEN(G235)-3)),IF(RIGHT(G235,2)="M)",-1000000*VALUE(MID(G235,2,LEN(G235)-3)),IF(RIGHT(G235,2)="B)",-1000000000*VALUE(MID(G235,2,LEN(G235)-3)),IF(RIGHT(G235,2)="k)",-1000*VALUE(MID(G235,2,LEN(G235)-3)),VALUE(SUBSTITUTE(G235,",","")))))),IF(RIGHT(G235,1)="T",1000000000000*VALUE(LEFT(G235,LEN(G235)-1)),IF(RIGHT(G235,1)="M",1000000*VALUE(LEFT(G235,LEN(G235)-1)),IF(RIGHT(G235,1)="B",1000000000*VALUE(LEFT(G235,LEN(G235)-1)),IF(RIGHT(G235,1)="%",0.01*VALUE(LEFT(G235,LEN(G235)-1)),IF(RIGHT(G235,1)="k",1000*VALUE(LEFT(G235,LEN(G235)-1)),VALUE(SUBSTITUTE(G235,",",""))))))))),"N/A")</f>
        <v/>
      </c>
      <c r="P235">
        <f>MAX(J235:N235)</f>
        <v/>
      </c>
      <c r="Q235">
        <f>IFERROR(J144+MATCH(P235,J235:N235,0)-1,"")</f>
        <v/>
      </c>
      <c r="R235">
        <f>IF(Q235="","",MIN(J235:N235))</f>
        <v/>
      </c>
      <c r="S235">
        <f>IFERROR(J144+MATCH(R235,J235:N235,0)-1,"")</f>
        <v/>
      </c>
      <c r="T235">
        <f>IFERROR(AVERAGE(J235:N235),"")</f>
        <v/>
      </c>
      <c r="U235">
        <f>IFERROR(STDEV(J235:N235),"")</f>
        <v/>
      </c>
      <c r="V235">
        <f>IFERROR(IF(C235="-","",IF(ISBLANK(B235),"",IF(OR(ISNUMBER(FIND("Growth",B235)),ISNUMBER(FIND("Margin",B235))),"",(J235-T235)/U235))),"")</f>
        <v/>
      </c>
      <c r="W235">
        <f>IFERROR(IF(OR(D235="-",ISBLANK(D235)),"",(K235-T235)/U235),"")</f>
        <v/>
      </c>
      <c r="X235">
        <f>IFERROR(IF(OR(E235="-",ISBLANK(E235)),"",(L235-T235)/U235),"")</f>
        <v/>
      </c>
      <c r="Y235">
        <f>IFERROR(IF(OR(F235="-",ISBLANK(F235)),"",(M235-T235)/U235),"")</f>
        <v/>
      </c>
      <c r="Z235">
        <f>IFERROR(IF(OR(G235="-",ISBLANK(G235)),"",(N235-T235)/U235),"")</f>
        <v/>
      </c>
      <c r="AA235">
        <f>IF(MAX(MAX(V235:Z235),ABS(MIN(V235:Z235)))=ABS(MIN(V235:Z235)),MIN(V235:Z235),MAX(V235:Z235))</f>
        <v/>
      </c>
      <c r="AB235">
        <f>IFERROR(V144+MATCH(AA235,V235:Z235,0)-1,"")</f>
        <v/>
      </c>
      <c r="AC235">
        <f>IF(AB235&lt;&gt;"",IF(S235=AB235,"Low",IF(AB235=Q235,"High","")),"")</f>
        <v/>
      </c>
      <c r="AE235">
        <f>IF(ISNUMBER(MATCH("N/A",J235:N235,0)),"",IFERROR((5 * SUMPRODUCT(J144:N144,J235:N235) - PRODUCT(SUM(J144:N144),SUM(J235:N235))) / ((5 * SUM((J144^2)+(K144^2)+(L144^2)+(M144^2)+(N144^2))) - SUM(J144:N144)^2),""))</f>
        <v/>
      </c>
      <c r="AF235">
        <f>IFERROR(CORREL(J144:N144,J235:N235),"")</f>
        <v/>
      </c>
      <c r="AZ235">
        <f>IF(Q235=S235,0,1)</f>
        <v/>
      </c>
      <c r="BA235">
        <f>IF(AZ235=1,IF(Q235="","",IF(Q235=N144,"Yes","No")),"")</f>
        <v/>
      </c>
      <c r="BB235">
        <f>IF(BA235="Yes",P235,"")</f>
        <v/>
      </c>
      <c r="BC235">
        <f>IF(AZ235=1,IF(S235="","",IF(S235=N144,"Yes","No")),"")</f>
        <v/>
      </c>
      <c r="BD235">
        <f>IF(BC235="Yes",R235,"")</f>
        <v/>
      </c>
      <c r="BE235">
        <f>IFERROR(IF(SIGN(AE235)=1,"Increasing",IF(SIGN(AE235)=-1,"Decreasing","")),"")</f>
        <v/>
      </c>
      <c r="BF235">
        <f>IF(OR(AND(BE235="Increasing",BA235="Yes"),AND(BE235="Decreasing",BC235="Yes")),"Yes","No")</f>
        <v/>
      </c>
      <c r="BG235">
        <f>IF(I235="pos_trend","Yes","No")</f>
        <v/>
      </c>
      <c r="BH235">
        <f>IF(AF235&lt;&gt;"",IF(ABS(AF235)&gt;0.8,"Yes","No"),"")</f>
        <v/>
      </c>
    </row>
    <row r="236" spans="1:60">
      <c s="1" r="A236" t="n">
        <v>19</v>
      </c>
      <c r="B236" t="s">
        <v>3549</v>
      </c>
      <c r="C236" t="s">
        <v>264</v>
      </c>
      <c r="D236" t="s">
        <v>264</v>
      </c>
      <c r="E236" t="s">
        <v>264</v>
      </c>
      <c r="F236" t="s">
        <v>264</v>
      </c>
      <c r="G236" t="s">
        <v>264</v>
      </c>
      <c r="H236" t="s"/>
      <c r="I236">
        <f>IF(AND(K236&gt; J236, L236&gt; K236, M236&gt; L236, N236&gt; M236), "pos_trend", IF(AND(K236&lt; J236, L236&lt; K236, M236&lt; L236, N236&lt; M236), "neg_trend", "N/A"))</f>
        <v/>
      </c>
      <c r="J236">
        <f>IFERROR(IF(TRIM(C236)="-", "N/A", IF(RIGHT(C236,1)=")",IF(RIGHT(C236,2)="T)",-1000000000000*VALUE(MID(C236,2,LEN(C236)-3)),IF(RIGHT(C236,2)="M)",-1000000*VALUE(MID(C236,2,LEN(C236)-3)),IF(RIGHT(C236,2)="B)",-1000000000*VALUE(MID(C236,2,LEN(C236)-3)),IF(RIGHT(C236,2)="k)",-1000*VALUE(MID(C236,2,LEN(C236)-3)),VALUE(SUBSTITUTE(C236,",","")))))),IF(RIGHT(C236,1)="T",1000000000000*VALUE(LEFT(C236,LEN(C236)-1)),IF(RIGHT(C236,1)="M",1000000*VALUE(LEFT(C236,LEN(C236)-1)),IF(RIGHT(C236,1)="B",1000000000*VALUE(LEFT(C236,LEN(C236)-1)),IF(RIGHT(C236,1)="%",0.01*VALUE(LEFT(C236,LEN(C236)-1)),IF(RIGHT(C236,1)="k",1000*VALUE(LEFT(C236,LEN(C236)-1)),VALUE(SUBSTITUTE(C236,",",""))))))))),"N/A")</f>
        <v/>
      </c>
      <c r="K236">
        <f>IFERROR(IF(TRIM(D236)="-", "N/A", IF(RIGHT(D236,1)=")",IF(RIGHT(D236,2)="T)",-1000000000000*VALUE(MID(D236,2,LEN(D236)-3)),IF(RIGHT(D236,2)="M)",-1000000*VALUE(MID(D236,2,LEN(D236)-3)),IF(RIGHT(D236,2)="B)",-1000000000*VALUE(MID(D236,2,LEN(D236)-3)),IF(RIGHT(D236,2)="k)",-1000*VALUE(MID(D236,2,LEN(D236)-3)),VALUE(SUBSTITUTE(D236,",","")))))),IF(RIGHT(D236,1)="T",1000000000000*VALUE(LEFT(D236,LEN(D236)-1)),IF(RIGHT(D236,1)="M",1000000*VALUE(LEFT(D236,LEN(D236)-1)),IF(RIGHT(D236,1)="B",1000000000*VALUE(LEFT(D236,LEN(D236)-1)),IF(RIGHT(D236,1)="%",0.01*VALUE(LEFT(D236,LEN(D236)-1)),IF(RIGHT(D236,1)="k",1000*VALUE(LEFT(D236,LEN(D236)-1)),VALUE(SUBSTITUTE(D236,",",""))))))))),"N/A")</f>
        <v/>
      </c>
      <c r="L236">
        <f>IFERROR(IF(TRIM(E236)="-", "N/A", IF(RIGHT(E236,1)=")",IF(RIGHT(E236,2)="T)",-1000000000000*VALUE(MID(E236,2,LEN(E236)-3)),IF(RIGHT(E236,2)="M)",-1000000*VALUE(MID(E236,2,LEN(E236)-3)),IF(RIGHT(E236,2)="B)",-1000000000*VALUE(MID(E236,2,LEN(E236)-3)),IF(RIGHT(E236,2)="k)",-1000*VALUE(MID(E236,2,LEN(E236)-3)),VALUE(SUBSTITUTE(E236,",","")))))),IF(RIGHT(E236,1)="T",1000000000000*VALUE(LEFT(E236,LEN(E236)-1)),IF(RIGHT(E236,1)="M",1000000*VALUE(LEFT(E236,LEN(E236)-1)),IF(RIGHT(E236,1)="B",1000000000*VALUE(LEFT(E236,LEN(E236)-1)),IF(RIGHT(E236,1)="%",0.01*VALUE(LEFT(E236,LEN(E236)-1)),IF(RIGHT(E236,1)="k",1000*VALUE(LEFT(E236,LEN(E236)-1)),VALUE(SUBSTITUTE(E236,",",""))))))))),"N/A")</f>
        <v/>
      </c>
      <c r="M236">
        <f>IFERROR(IF(TRIM(F236)="-", "N/A", IF(RIGHT(F236,1)=")",IF(RIGHT(F236,2)="T)",-1000000000000*VALUE(MID(F236,2,LEN(F236)-3)),IF(RIGHT(F236,2)="M)",-1000000*VALUE(MID(F236,2,LEN(F236)-3)),IF(RIGHT(F236,2)="B)",-1000000000*VALUE(MID(F236,2,LEN(F236)-3)),IF(RIGHT(F236,2)="k)",-1000*VALUE(MID(F236,2,LEN(F236)-3)),VALUE(SUBSTITUTE(F236,",","")))))),IF(RIGHT(F236,1)="T",1000000000000*VALUE(LEFT(F236,LEN(F236)-1)),IF(RIGHT(F236,1)="M",1000000*VALUE(LEFT(F236,LEN(F236)-1)),IF(RIGHT(F236,1)="B",1000000000*VALUE(LEFT(F236,LEN(F236)-1)),IF(RIGHT(F236,1)="%",0.01*VALUE(LEFT(F236,LEN(F236)-1)),IF(RIGHT(F236,1)="k",1000*VALUE(LEFT(F236,LEN(F236)-1)),VALUE(SUBSTITUTE(F236,",",""))))))))),"N/A")</f>
        <v/>
      </c>
      <c r="N236">
        <f>IFERROR(IF(TRIM(G236)="-", "N/A", IF(RIGHT(G236,1)=")",IF(RIGHT(G236,2)="T)",-1000000000000*VALUE(MID(G236,2,LEN(G236)-3)),IF(RIGHT(G236,2)="M)",-1000000*VALUE(MID(G236,2,LEN(G236)-3)),IF(RIGHT(G236,2)="B)",-1000000000*VALUE(MID(G236,2,LEN(G236)-3)),IF(RIGHT(G236,2)="k)",-1000*VALUE(MID(G236,2,LEN(G236)-3)),VALUE(SUBSTITUTE(G236,",","")))))),IF(RIGHT(G236,1)="T",1000000000000*VALUE(LEFT(G236,LEN(G236)-1)),IF(RIGHT(G236,1)="M",1000000*VALUE(LEFT(G236,LEN(G236)-1)),IF(RIGHT(G236,1)="B",1000000000*VALUE(LEFT(G236,LEN(G236)-1)),IF(RIGHT(G236,1)="%",0.01*VALUE(LEFT(G236,LEN(G236)-1)),IF(RIGHT(G236,1)="k",1000*VALUE(LEFT(G236,LEN(G236)-1)),VALUE(SUBSTITUTE(G236,",",""))))))))),"N/A")</f>
        <v/>
      </c>
      <c r="P236">
        <f>MAX(J236:N236)</f>
        <v/>
      </c>
      <c r="Q236">
        <f>IFERROR(J144+MATCH(P236,J236:N236,0)-1,"")</f>
        <v/>
      </c>
      <c r="R236">
        <f>IF(Q236="","",MIN(J236:N236))</f>
        <v/>
      </c>
      <c r="S236">
        <f>IFERROR(J144+MATCH(R236,J236:N236,0)-1,"")</f>
        <v/>
      </c>
      <c r="T236">
        <f>IFERROR(AVERAGE(J236:N236),"")</f>
        <v/>
      </c>
      <c r="U236">
        <f>IFERROR(STDEV(J236:N236),"")</f>
        <v/>
      </c>
      <c r="V236">
        <f>IFERROR(IF(C236="-","",IF(ISBLANK(B236),"",IF(OR(ISNUMBER(FIND("Growth",B236)),ISNUMBER(FIND("Margin",B236))),"",(J236-T236)/U236))),"")</f>
        <v/>
      </c>
      <c r="W236">
        <f>IFERROR(IF(OR(D236="-",ISBLANK(D236)),"",(K236-T236)/U236),"")</f>
        <v/>
      </c>
      <c r="X236">
        <f>IFERROR(IF(OR(E236="-",ISBLANK(E236)),"",(L236-T236)/U236),"")</f>
        <v/>
      </c>
      <c r="Y236">
        <f>IFERROR(IF(OR(F236="-",ISBLANK(F236)),"",(M236-T236)/U236),"")</f>
        <v/>
      </c>
      <c r="Z236">
        <f>IFERROR(IF(OR(G236="-",ISBLANK(G236)),"",(N236-T236)/U236),"")</f>
        <v/>
      </c>
      <c r="AA236">
        <f>IF(MAX(MAX(V236:Z236),ABS(MIN(V236:Z236)))=ABS(MIN(V236:Z236)),MIN(V236:Z236),MAX(V236:Z236))</f>
        <v/>
      </c>
      <c r="AB236">
        <f>IFERROR(V144+MATCH(AA236,V236:Z236,0)-1,"")</f>
        <v/>
      </c>
      <c r="AC236">
        <f>IF(AB236&lt;&gt;"",IF(S236=AB236,"Low",IF(AB236=Q236,"High","")),"")</f>
        <v/>
      </c>
      <c r="AE236">
        <f>IF(ISNUMBER(MATCH("N/A",J236:N236,0)),"",IFERROR((5 * SUMPRODUCT(J144:N144,J236:N236) - PRODUCT(SUM(J144:N144),SUM(J236:N236))) / ((5 * SUM((J144^2)+(K144^2)+(L144^2)+(M144^2)+(N144^2))) - SUM(J144:N144)^2),""))</f>
        <v/>
      </c>
      <c r="AF236">
        <f>IFERROR(CORREL(J144:N144,J236:N236),"")</f>
        <v/>
      </c>
      <c r="AZ236">
        <f>IF(Q236=S236,0,1)</f>
        <v/>
      </c>
      <c r="BA236">
        <f>IF(AZ236=1,IF(Q236="","",IF(Q236=N144,"Yes","No")),"")</f>
        <v/>
      </c>
      <c r="BB236">
        <f>IF(BA236="Yes",P236,"")</f>
        <v/>
      </c>
      <c r="BC236">
        <f>IF(AZ236=1,IF(S236="","",IF(S236=N144,"Yes","No")),"")</f>
        <v/>
      </c>
      <c r="BD236">
        <f>IF(BC236="Yes",R236,"")</f>
        <v/>
      </c>
      <c r="BE236">
        <f>IFERROR(IF(SIGN(AE236)=1,"Increasing",IF(SIGN(AE236)=-1,"Decreasing","")),"")</f>
        <v/>
      </c>
      <c r="BF236">
        <f>IF(OR(AND(BE236="Increasing",BA236="Yes"),AND(BE236="Decreasing",BC236="Yes")),"Yes","No")</f>
        <v/>
      </c>
      <c r="BG236">
        <f>IF(I236="pos_trend","Yes","No")</f>
        <v/>
      </c>
      <c r="BH236">
        <f>IF(AF236&lt;&gt;"",IF(ABS(AF236)&gt;0.8,"Yes","No"),"")</f>
        <v/>
      </c>
    </row>
    <row r="237" spans="1:60">
      <c s="1" r="A237" t="n">
        <v>20</v>
      </c>
      <c r="B237" t="s">
        <v>3550</v>
      </c>
      <c r="C237" t="s">
        <v>264</v>
      </c>
      <c r="D237" t="s">
        <v>264</v>
      </c>
      <c r="E237" t="s">
        <v>264</v>
      </c>
      <c r="F237" t="s">
        <v>264</v>
      </c>
      <c r="G237" t="s">
        <v>264</v>
      </c>
      <c r="H237" t="s"/>
      <c r="I237">
        <f>IF(AND(K237&gt; J237, L237&gt; K237, M237&gt; L237, N237&gt; M237), "pos_trend", IF(AND(K237&lt; J237, L237&lt; K237, M237&lt; L237, N237&lt; M237), "neg_trend", "N/A"))</f>
        <v/>
      </c>
      <c r="J237">
        <f>IFERROR(IF(TRIM(C237)="-", "N/A", IF(RIGHT(C237,1)=")",IF(RIGHT(C237,2)="T)",-1000000000000*VALUE(MID(C237,2,LEN(C237)-3)),IF(RIGHT(C237,2)="M)",-1000000*VALUE(MID(C237,2,LEN(C237)-3)),IF(RIGHT(C237,2)="B)",-1000000000*VALUE(MID(C237,2,LEN(C237)-3)),IF(RIGHT(C237,2)="k)",-1000*VALUE(MID(C237,2,LEN(C237)-3)),VALUE(SUBSTITUTE(C237,",","")))))),IF(RIGHT(C237,1)="T",1000000000000*VALUE(LEFT(C237,LEN(C237)-1)),IF(RIGHT(C237,1)="M",1000000*VALUE(LEFT(C237,LEN(C237)-1)),IF(RIGHT(C237,1)="B",1000000000*VALUE(LEFT(C237,LEN(C237)-1)),IF(RIGHT(C237,1)="%",0.01*VALUE(LEFT(C237,LEN(C237)-1)),IF(RIGHT(C237,1)="k",1000*VALUE(LEFT(C237,LEN(C237)-1)),VALUE(SUBSTITUTE(C237,",",""))))))))),"N/A")</f>
        <v/>
      </c>
      <c r="K237">
        <f>IFERROR(IF(TRIM(D237)="-", "N/A", IF(RIGHT(D237,1)=")",IF(RIGHT(D237,2)="T)",-1000000000000*VALUE(MID(D237,2,LEN(D237)-3)),IF(RIGHT(D237,2)="M)",-1000000*VALUE(MID(D237,2,LEN(D237)-3)),IF(RIGHT(D237,2)="B)",-1000000000*VALUE(MID(D237,2,LEN(D237)-3)),IF(RIGHT(D237,2)="k)",-1000*VALUE(MID(D237,2,LEN(D237)-3)),VALUE(SUBSTITUTE(D237,",","")))))),IF(RIGHT(D237,1)="T",1000000000000*VALUE(LEFT(D237,LEN(D237)-1)),IF(RIGHT(D237,1)="M",1000000*VALUE(LEFT(D237,LEN(D237)-1)),IF(RIGHT(D237,1)="B",1000000000*VALUE(LEFT(D237,LEN(D237)-1)),IF(RIGHT(D237,1)="%",0.01*VALUE(LEFT(D237,LEN(D237)-1)),IF(RIGHT(D237,1)="k",1000*VALUE(LEFT(D237,LEN(D237)-1)),VALUE(SUBSTITUTE(D237,",",""))))))))),"N/A")</f>
        <v/>
      </c>
      <c r="L237">
        <f>IFERROR(IF(TRIM(E237)="-", "N/A", IF(RIGHT(E237,1)=")",IF(RIGHT(E237,2)="T)",-1000000000000*VALUE(MID(E237,2,LEN(E237)-3)),IF(RIGHT(E237,2)="M)",-1000000*VALUE(MID(E237,2,LEN(E237)-3)),IF(RIGHT(E237,2)="B)",-1000000000*VALUE(MID(E237,2,LEN(E237)-3)),IF(RIGHT(E237,2)="k)",-1000*VALUE(MID(E237,2,LEN(E237)-3)),VALUE(SUBSTITUTE(E237,",","")))))),IF(RIGHT(E237,1)="T",1000000000000*VALUE(LEFT(E237,LEN(E237)-1)),IF(RIGHT(E237,1)="M",1000000*VALUE(LEFT(E237,LEN(E237)-1)),IF(RIGHT(E237,1)="B",1000000000*VALUE(LEFT(E237,LEN(E237)-1)),IF(RIGHT(E237,1)="%",0.01*VALUE(LEFT(E237,LEN(E237)-1)),IF(RIGHT(E237,1)="k",1000*VALUE(LEFT(E237,LEN(E237)-1)),VALUE(SUBSTITUTE(E237,",",""))))))))),"N/A")</f>
        <v/>
      </c>
      <c r="M237">
        <f>IFERROR(IF(TRIM(F237)="-", "N/A", IF(RIGHT(F237,1)=")",IF(RIGHT(F237,2)="T)",-1000000000000*VALUE(MID(F237,2,LEN(F237)-3)),IF(RIGHT(F237,2)="M)",-1000000*VALUE(MID(F237,2,LEN(F237)-3)),IF(RIGHT(F237,2)="B)",-1000000000*VALUE(MID(F237,2,LEN(F237)-3)),IF(RIGHT(F237,2)="k)",-1000*VALUE(MID(F237,2,LEN(F237)-3)),VALUE(SUBSTITUTE(F237,",","")))))),IF(RIGHT(F237,1)="T",1000000000000*VALUE(LEFT(F237,LEN(F237)-1)),IF(RIGHT(F237,1)="M",1000000*VALUE(LEFT(F237,LEN(F237)-1)),IF(RIGHT(F237,1)="B",1000000000*VALUE(LEFT(F237,LEN(F237)-1)),IF(RIGHT(F237,1)="%",0.01*VALUE(LEFT(F237,LEN(F237)-1)),IF(RIGHT(F237,1)="k",1000*VALUE(LEFT(F237,LEN(F237)-1)),VALUE(SUBSTITUTE(F237,",",""))))))))),"N/A")</f>
        <v/>
      </c>
      <c r="N237">
        <f>IFERROR(IF(TRIM(G237)="-", "N/A", IF(RIGHT(G237,1)=")",IF(RIGHT(G237,2)="T)",-1000000000000*VALUE(MID(G237,2,LEN(G237)-3)),IF(RIGHT(G237,2)="M)",-1000000*VALUE(MID(G237,2,LEN(G237)-3)),IF(RIGHT(G237,2)="B)",-1000000000*VALUE(MID(G237,2,LEN(G237)-3)),IF(RIGHT(G237,2)="k)",-1000*VALUE(MID(G237,2,LEN(G237)-3)),VALUE(SUBSTITUTE(G237,",","")))))),IF(RIGHT(G237,1)="T",1000000000000*VALUE(LEFT(G237,LEN(G237)-1)),IF(RIGHT(G237,1)="M",1000000*VALUE(LEFT(G237,LEN(G237)-1)),IF(RIGHT(G237,1)="B",1000000000*VALUE(LEFT(G237,LEN(G237)-1)),IF(RIGHT(G237,1)="%",0.01*VALUE(LEFT(G237,LEN(G237)-1)),IF(RIGHT(G237,1)="k",1000*VALUE(LEFT(G237,LEN(G237)-1)),VALUE(SUBSTITUTE(G237,",",""))))))))),"N/A")</f>
        <v/>
      </c>
      <c r="P237">
        <f>MAX(J237:N237)</f>
        <v/>
      </c>
      <c r="Q237">
        <f>IFERROR(J144+MATCH(P237,J237:N237,0)-1,"")</f>
        <v/>
      </c>
      <c r="R237">
        <f>IF(Q237="","",MIN(J237:N237))</f>
        <v/>
      </c>
      <c r="S237">
        <f>IFERROR(J144+MATCH(R237,J237:N237,0)-1,"")</f>
        <v/>
      </c>
      <c r="T237">
        <f>IFERROR(AVERAGE(J237:N237),"")</f>
        <v/>
      </c>
      <c r="U237">
        <f>IFERROR(STDEV(J237:N237),"")</f>
        <v/>
      </c>
      <c r="V237">
        <f>IFERROR(IF(C237="-","",IF(ISBLANK(B237),"",IF(OR(ISNUMBER(FIND("Growth",B237)),ISNUMBER(FIND("Margin",B237))),"",(J237-T237)/U237))),"")</f>
        <v/>
      </c>
      <c r="W237">
        <f>IFERROR(IF(OR(D237="-",ISBLANK(D237)),"",(K237-T237)/U237),"")</f>
        <v/>
      </c>
      <c r="X237">
        <f>IFERROR(IF(OR(E237="-",ISBLANK(E237)),"",(L237-T237)/U237),"")</f>
        <v/>
      </c>
      <c r="Y237">
        <f>IFERROR(IF(OR(F237="-",ISBLANK(F237)),"",(M237-T237)/U237),"")</f>
        <v/>
      </c>
      <c r="Z237">
        <f>IFERROR(IF(OR(G237="-",ISBLANK(G237)),"",(N237-T237)/U237),"")</f>
        <v/>
      </c>
      <c r="AA237">
        <f>IF(MAX(MAX(V237:Z237),ABS(MIN(V237:Z237)))=ABS(MIN(V237:Z237)),MIN(V237:Z237),MAX(V237:Z237))</f>
        <v/>
      </c>
      <c r="AB237">
        <f>IFERROR(V144+MATCH(AA237,V237:Z237,0)-1,"")</f>
        <v/>
      </c>
      <c r="AC237">
        <f>IF(AB237&lt;&gt;"",IF(S237=AB237,"Low",IF(AB237=Q237,"High","")),"")</f>
        <v/>
      </c>
      <c r="AE237">
        <f>IF(ISNUMBER(MATCH("N/A",J237:N237,0)),"",IFERROR((5 * SUMPRODUCT(J144:N144,J237:N237) - PRODUCT(SUM(J144:N144),SUM(J237:N237))) / ((5 * SUM((J144^2)+(K144^2)+(L144^2)+(M144^2)+(N144^2))) - SUM(J144:N144)^2),""))</f>
        <v/>
      </c>
      <c r="AF237">
        <f>IFERROR(CORREL(J144:N144,J237:N237),"")</f>
        <v/>
      </c>
      <c r="AZ237">
        <f>IF(Q237=S237,0,1)</f>
        <v/>
      </c>
      <c r="BA237">
        <f>IF(AZ237=1,IF(Q237="","",IF(Q237=N144,"Yes","No")),"")</f>
        <v/>
      </c>
      <c r="BB237">
        <f>IF(BA237="Yes",P237,"")</f>
        <v/>
      </c>
      <c r="BC237">
        <f>IF(AZ237=1,IF(S237="","",IF(S237=N144,"Yes","No")),"")</f>
        <v/>
      </c>
      <c r="BD237">
        <f>IF(BC237="Yes",R237,"")</f>
        <v/>
      </c>
      <c r="BE237">
        <f>IFERROR(IF(SIGN(AE237)=1,"Increasing",IF(SIGN(AE237)=-1,"Decreasing","")),"")</f>
        <v/>
      </c>
      <c r="BF237">
        <f>IF(OR(AND(BE237="Increasing",BA237="Yes"),AND(BE237="Decreasing",BC237="Yes")),"Yes","No")</f>
        <v/>
      </c>
      <c r="BG237">
        <f>IF(I237="pos_trend","Yes","No")</f>
        <v/>
      </c>
      <c r="BH237">
        <f>IF(AF237&lt;&gt;"",IF(ABS(AF237)&gt;0.8,"Yes","No"),"")</f>
        <v/>
      </c>
    </row>
    <row r="238" spans="1:60">
      <c s="1" r="A238" t="n">
        <v>21</v>
      </c>
      <c r="B238" t="s">
        <v>3551</v>
      </c>
      <c r="C238" t="s">
        <v>264</v>
      </c>
      <c r="D238" t="s">
        <v>264</v>
      </c>
      <c r="E238" t="s">
        <v>264</v>
      </c>
      <c r="F238" t="s">
        <v>264</v>
      </c>
      <c r="G238" t="s">
        <v>264</v>
      </c>
      <c r="H238" t="s"/>
      <c r="I238">
        <f>IF(AND(K238&gt; J238, L238&gt; K238, M238&gt; L238, N238&gt; M238), "pos_trend", IF(AND(K238&lt; J238, L238&lt; K238, M238&lt; L238, N238&lt; M238), "neg_trend", "N/A"))</f>
        <v/>
      </c>
      <c r="J238">
        <f>IFERROR(IF(TRIM(C238)="-", "N/A", IF(RIGHT(C238,1)=")",IF(RIGHT(C238,2)="T)",-1000000000000*VALUE(MID(C238,2,LEN(C238)-3)),IF(RIGHT(C238,2)="M)",-1000000*VALUE(MID(C238,2,LEN(C238)-3)),IF(RIGHT(C238,2)="B)",-1000000000*VALUE(MID(C238,2,LEN(C238)-3)),IF(RIGHT(C238,2)="k)",-1000*VALUE(MID(C238,2,LEN(C238)-3)),VALUE(SUBSTITUTE(C238,",","")))))),IF(RIGHT(C238,1)="T",1000000000000*VALUE(LEFT(C238,LEN(C238)-1)),IF(RIGHT(C238,1)="M",1000000*VALUE(LEFT(C238,LEN(C238)-1)),IF(RIGHT(C238,1)="B",1000000000*VALUE(LEFT(C238,LEN(C238)-1)),IF(RIGHT(C238,1)="%",0.01*VALUE(LEFT(C238,LEN(C238)-1)),IF(RIGHT(C238,1)="k",1000*VALUE(LEFT(C238,LEN(C238)-1)),VALUE(SUBSTITUTE(C238,",",""))))))))),"N/A")</f>
        <v/>
      </c>
      <c r="K238">
        <f>IFERROR(IF(TRIM(D238)="-", "N/A", IF(RIGHT(D238,1)=")",IF(RIGHT(D238,2)="T)",-1000000000000*VALUE(MID(D238,2,LEN(D238)-3)),IF(RIGHT(D238,2)="M)",-1000000*VALUE(MID(D238,2,LEN(D238)-3)),IF(RIGHT(D238,2)="B)",-1000000000*VALUE(MID(D238,2,LEN(D238)-3)),IF(RIGHT(D238,2)="k)",-1000*VALUE(MID(D238,2,LEN(D238)-3)),VALUE(SUBSTITUTE(D238,",","")))))),IF(RIGHT(D238,1)="T",1000000000000*VALUE(LEFT(D238,LEN(D238)-1)),IF(RIGHT(D238,1)="M",1000000*VALUE(LEFT(D238,LEN(D238)-1)),IF(RIGHT(D238,1)="B",1000000000*VALUE(LEFT(D238,LEN(D238)-1)),IF(RIGHT(D238,1)="%",0.01*VALUE(LEFT(D238,LEN(D238)-1)),IF(RIGHT(D238,1)="k",1000*VALUE(LEFT(D238,LEN(D238)-1)),VALUE(SUBSTITUTE(D238,",",""))))))))),"N/A")</f>
        <v/>
      </c>
      <c r="L238">
        <f>IFERROR(IF(TRIM(E238)="-", "N/A", IF(RIGHT(E238,1)=")",IF(RIGHT(E238,2)="T)",-1000000000000*VALUE(MID(E238,2,LEN(E238)-3)),IF(RIGHT(E238,2)="M)",-1000000*VALUE(MID(E238,2,LEN(E238)-3)),IF(RIGHT(E238,2)="B)",-1000000000*VALUE(MID(E238,2,LEN(E238)-3)),IF(RIGHT(E238,2)="k)",-1000*VALUE(MID(E238,2,LEN(E238)-3)),VALUE(SUBSTITUTE(E238,",","")))))),IF(RIGHT(E238,1)="T",1000000000000*VALUE(LEFT(E238,LEN(E238)-1)),IF(RIGHT(E238,1)="M",1000000*VALUE(LEFT(E238,LEN(E238)-1)),IF(RIGHT(E238,1)="B",1000000000*VALUE(LEFT(E238,LEN(E238)-1)),IF(RIGHT(E238,1)="%",0.01*VALUE(LEFT(E238,LEN(E238)-1)),IF(RIGHT(E238,1)="k",1000*VALUE(LEFT(E238,LEN(E238)-1)),VALUE(SUBSTITUTE(E238,",",""))))))))),"N/A")</f>
        <v/>
      </c>
      <c r="M238">
        <f>IFERROR(IF(TRIM(F238)="-", "N/A", IF(RIGHT(F238,1)=")",IF(RIGHT(F238,2)="T)",-1000000000000*VALUE(MID(F238,2,LEN(F238)-3)),IF(RIGHT(F238,2)="M)",-1000000*VALUE(MID(F238,2,LEN(F238)-3)),IF(RIGHT(F238,2)="B)",-1000000000*VALUE(MID(F238,2,LEN(F238)-3)),IF(RIGHT(F238,2)="k)",-1000*VALUE(MID(F238,2,LEN(F238)-3)),VALUE(SUBSTITUTE(F238,",","")))))),IF(RIGHT(F238,1)="T",1000000000000*VALUE(LEFT(F238,LEN(F238)-1)),IF(RIGHT(F238,1)="M",1000000*VALUE(LEFT(F238,LEN(F238)-1)),IF(RIGHT(F238,1)="B",1000000000*VALUE(LEFT(F238,LEN(F238)-1)),IF(RIGHT(F238,1)="%",0.01*VALUE(LEFT(F238,LEN(F238)-1)),IF(RIGHT(F238,1)="k",1000*VALUE(LEFT(F238,LEN(F238)-1)),VALUE(SUBSTITUTE(F238,",",""))))))))),"N/A")</f>
        <v/>
      </c>
      <c r="N238">
        <f>IFERROR(IF(TRIM(G238)="-", "N/A", IF(RIGHT(G238,1)=")",IF(RIGHT(G238,2)="T)",-1000000000000*VALUE(MID(G238,2,LEN(G238)-3)),IF(RIGHT(G238,2)="M)",-1000000*VALUE(MID(G238,2,LEN(G238)-3)),IF(RIGHT(G238,2)="B)",-1000000000*VALUE(MID(G238,2,LEN(G238)-3)),IF(RIGHT(G238,2)="k)",-1000*VALUE(MID(G238,2,LEN(G238)-3)),VALUE(SUBSTITUTE(G238,",","")))))),IF(RIGHT(G238,1)="T",1000000000000*VALUE(LEFT(G238,LEN(G238)-1)),IF(RIGHT(G238,1)="M",1000000*VALUE(LEFT(G238,LEN(G238)-1)),IF(RIGHT(G238,1)="B",1000000000*VALUE(LEFT(G238,LEN(G238)-1)),IF(RIGHT(G238,1)="%",0.01*VALUE(LEFT(G238,LEN(G238)-1)),IF(RIGHT(G238,1)="k",1000*VALUE(LEFT(G238,LEN(G238)-1)),VALUE(SUBSTITUTE(G238,",",""))))))))),"N/A")</f>
        <v/>
      </c>
      <c r="P238">
        <f>MAX(J238:N238)</f>
        <v/>
      </c>
      <c r="Q238">
        <f>IFERROR(J144+MATCH(P238,J238:N238,0)-1,"")</f>
        <v/>
      </c>
      <c r="R238">
        <f>IF(Q238="","",MIN(J238:N238))</f>
        <v/>
      </c>
      <c r="S238">
        <f>IFERROR(J144+MATCH(R238,J238:N238,0)-1,"")</f>
        <v/>
      </c>
      <c r="T238">
        <f>IFERROR(AVERAGE(J238:N238),"")</f>
        <v/>
      </c>
      <c r="U238">
        <f>IFERROR(STDEV(J238:N238),"")</f>
        <v/>
      </c>
      <c r="V238">
        <f>IFERROR(IF(C238="-","",IF(ISBLANK(B238),"",IF(OR(ISNUMBER(FIND("Growth",B238)),ISNUMBER(FIND("Margin",B238))),"",(J238-T238)/U238))),"")</f>
        <v/>
      </c>
      <c r="W238">
        <f>IFERROR(IF(OR(D238="-",ISBLANK(D238)),"",(K238-T238)/U238),"")</f>
        <v/>
      </c>
      <c r="X238">
        <f>IFERROR(IF(OR(E238="-",ISBLANK(E238)),"",(L238-T238)/U238),"")</f>
        <v/>
      </c>
      <c r="Y238">
        <f>IFERROR(IF(OR(F238="-",ISBLANK(F238)),"",(M238-T238)/U238),"")</f>
        <v/>
      </c>
      <c r="Z238">
        <f>IFERROR(IF(OR(G238="-",ISBLANK(G238)),"",(N238-T238)/U238),"")</f>
        <v/>
      </c>
      <c r="AA238">
        <f>IF(MAX(MAX(V238:Z238),ABS(MIN(V238:Z238)))=ABS(MIN(V238:Z238)),MIN(V238:Z238),MAX(V238:Z238))</f>
        <v/>
      </c>
      <c r="AB238">
        <f>IFERROR(V144+MATCH(AA238,V238:Z238,0)-1,"")</f>
        <v/>
      </c>
      <c r="AC238">
        <f>IF(AB238&lt;&gt;"",IF(S238=AB238,"Low",IF(AB238=Q238,"High","")),"")</f>
        <v/>
      </c>
      <c r="AE238">
        <f>IF(ISNUMBER(MATCH("N/A",J238:N238,0)),"",IFERROR((5 * SUMPRODUCT(J144:N144,J238:N238) - PRODUCT(SUM(J144:N144),SUM(J238:N238))) / ((5 * SUM((J144^2)+(K144^2)+(L144^2)+(M144^2)+(N144^2))) - SUM(J144:N144)^2),""))</f>
        <v/>
      </c>
      <c r="AF238">
        <f>IFERROR(CORREL(J144:N144,J238:N238),"")</f>
        <v/>
      </c>
      <c r="AZ238">
        <f>IF(Q238=S238,0,1)</f>
        <v/>
      </c>
      <c r="BA238">
        <f>IF(AZ238=1,IF(Q238="","",IF(Q238=N144,"Yes","No")),"")</f>
        <v/>
      </c>
      <c r="BB238">
        <f>IF(BA238="Yes",P238,"")</f>
        <v/>
      </c>
      <c r="BC238">
        <f>IF(AZ238=1,IF(S238="","",IF(S238=N144,"Yes","No")),"")</f>
        <v/>
      </c>
      <c r="BD238">
        <f>IF(BC238="Yes",R238,"")</f>
        <v/>
      </c>
      <c r="BE238">
        <f>IFERROR(IF(SIGN(AE238)=1,"Increasing",IF(SIGN(AE238)=-1,"Decreasing","")),"")</f>
        <v/>
      </c>
      <c r="BF238">
        <f>IF(OR(AND(BE238="Increasing",BA238="Yes"),AND(BE238="Decreasing",BC238="Yes")),"Yes","No")</f>
        <v/>
      </c>
      <c r="BG238">
        <f>IF(I238="pos_trend","Yes","No")</f>
        <v/>
      </c>
      <c r="BH238">
        <f>IF(AF238&lt;&gt;"",IF(ABS(AF238)&gt;0.8,"Yes","No"),"")</f>
        <v/>
      </c>
    </row>
    <row r="239" spans="1:60">
      <c s="1" r="A239" t="n">
        <v>22</v>
      </c>
      <c r="B239" t="s">
        <v>3552</v>
      </c>
      <c r="C239" t="s">
        <v>264</v>
      </c>
      <c r="D239" t="s">
        <v>264</v>
      </c>
      <c r="E239" t="s">
        <v>264</v>
      </c>
      <c r="F239" t="s">
        <v>264</v>
      </c>
      <c r="G239" t="s">
        <v>264</v>
      </c>
      <c r="H239" t="s"/>
      <c r="I239">
        <f>IF(AND(K239&gt; J239, L239&gt; K239, M239&gt; L239, N239&gt; M239), "pos_trend", IF(AND(K239&lt; J239, L239&lt; K239, M239&lt; L239, N239&lt; M239), "neg_trend", "N/A"))</f>
        <v/>
      </c>
      <c r="J239">
        <f>IFERROR(IF(TRIM(C239)="-", "N/A", IF(RIGHT(C239,1)=")",IF(RIGHT(C239,2)="T)",-1000000000000*VALUE(MID(C239,2,LEN(C239)-3)),IF(RIGHT(C239,2)="M)",-1000000*VALUE(MID(C239,2,LEN(C239)-3)),IF(RIGHT(C239,2)="B)",-1000000000*VALUE(MID(C239,2,LEN(C239)-3)),IF(RIGHT(C239,2)="k)",-1000*VALUE(MID(C239,2,LEN(C239)-3)),VALUE(SUBSTITUTE(C239,",","")))))),IF(RIGHT(C239,1)="T",1000000000000*VALUE(LEFT(C239,LEN(C239)-1)),IF(RIGHT(C239,1)="M",1000000*VALUE(LEFT(C239,LEN(C239)-1)),IF(RIGHT(C239,1)="B",1000000000*VALUE(LEFT(C239,LEN(C239)-1)),IF(RIGHT(C239,1)="%",0.01*VALUE(LEFT(C239,LEN(C239)-1)),IF(RIGHT(C239,1)="k",1000*VALUE(LEFT(C239,LEN(C239)-1)),VALUE(SUBSTITUTE(C239,",",""))))))))),"N/A")</f>
        <v/>
      </c>
      <c r="K239">
        <f>IFERROR(IF(TRIM(D239)="-", "N/A", IF(RIGHT(D239,1)=")",IF(RIGHT(D239,2)="T)",-1000000000000*VALUE(MID(D239,2,LEN(D239)-3)),IF(RIGHT(D239,2)="M)",-1000000*VALUE(MID(D239,2,LEN(D239)-3)),IF(RIGHT(D239,2)="B)",-1000000000*VALUE(MID(D239,2,LEN(D239)-3)),IF(RIGHT(D239,2)="k)",-1000*VALUE(MID(D239,2,LEN(D239)-3)),VALUE(SUBSTITUTE(D239,",","")))))),IF(RIGHT(D239,1)="T",1000000000000*VALUE(LEFT(D239,LEN(D239)-1)),IF(RIGHT(D239,1)="M",1000000*VALUE(LEFT(D239,LEN(D239)-1)),IF(RIGHT(D239,1)="B",1000000000*VALUE(LEFT(D239,LEN(D239)-1)),IF(RIGHT(D239,1)="%",0.01*VALUE(LEFT(D239,LEN(D239)-1)),IF(RIGHT(D239,1)="k",1000*VALUE(LEFT(D239,LEN(D239)-1)),VALUE(SUBSTITUTE(D239,",",""))))))))),"N/A")</f>
        <v/>
      </c>
      <c r="L239">
        <f>IFERROR(IF(TRIM(E239)="-", "N/A", IF(RIGHT(E239,1)=")",IF(RIGHT(E239,2)="T)",-1000000000000*VALUE(MID(E239,2,LEN(E239)-3)),IF(RIGHT(E239,2)="M)",-1000000*VALUE(MID(E239,2,LEN(E239)-3)),IF(RIGHT(E239,2)="B)",-1000000000*VALUE(MID(E239,2,LEN(E239)-3)),IF(RIGHT(E239,2)="k)",-1000*VALUE(MID(E239,2,LEN(E239)-3)),VALUE(SUBSTITUTE(E239,",","")))))),IF(RIGHT(E239,1)="T",1000000000000*VALUE(LEFT(E239,LEN(E239)-1)),IF(RIGHT(E239,1)="M",1000000*VALUE(LEFT(E239,LEN(E239)-1)),IF(RIGHT(E239,1)="B",1000000000*VALUE(LEFT(E239,LEN(E239)-1)),IF(RIGHT(E239,1)="%",0.01*VALUE(LEFT(E239,LEN(E239)-1)),IF(RIGHT(E239,1)="k",1000*VALUE(LEFT(E239,LEN(E239)-1)),VALUE(SUBSTITUTE(E239,",",""))))))))),"N/A")</f>
        <v/>
      </c>
      <c r="M239">
        <f>IFERROR(IF(TRIM(F239)="-", "N/A", IF(RIGHT(F239,1)=")",IF(RIGHT(F239,2)="T)",-1000000000000*VALUE(MID(F239,2,LEN(F239)-3)),IF(RIGHT(F239,2)="M)",-1000000*VALUE(MID(F239,2,LEN(F239)-3)),IF(RIGHT(F239,2)="B)",-1000000000*VALUE(MID(F239,2,LEN(F239)-3)),IF(RIGHT(F239,2)="k)",-1000*VALUE(MID(F239,2,LEN(F239)-3)),VALUE(SUBSTITUTE(F239,",","")))))),IF(RIGHT(F239,1)="T",1000000000000*VALUE(LEFT(F239,LEN(F239)-1)),IF(RIGHT(F239,1)="M",1000000*VALUE(LEFT(F239,LEN(F239)-1)),IF(RIGHT(F239,1)="B",1000000000*VALUE(LEFT(F239,LEN(F239)-1)),IF(RIGHT(F239,1)="%",0.01*VALUE(LEFT(F239,LEN(F239)-1)),IF(RIGHT(F239,1)="k",1000*VALUE(LEFT(F239,LEN(F239)-1)),VALUE(SUBSTITUTE(F239,",",""))))))))),"N/A")</f>
        <v/>
      </c>
      <c r="N239">
        <f>IFERROR(IF(TRIM(G239)="-", "N/A", IF(RIGHT(G239,1)=")",IF(RIGHT(G239,2)="T)",-1000000000000*VALUE(MID(G239,2,LEN(G239)-3)),IF(RIGHT(G239,2)="M)",-1000000*VALUE(MID(G239,2,LEN(G239)-3)),IF(RIGHT(G239,2)="B)",-1000000000*VALUE(MID(G239,2,LEN(G239)-3)),IF(RIGHT(G239,2)="k)",-1000*VALUE(MID(G239,2,LEN(G239)-3)),VALUE(SUBSTITUTE(G239,",","")))))),IF(RIGHT(G239,1)="T",1000000000000*VALUE(LEFT(G239,LEN(G239)-1)),IF(RIGHT(G239,1)="M",1000000*VALUE(LEFT(G239,LEN(G239)-1)),IF(RIGHT(G239,1)="B",1000000000*VALUE(LEFT(G239,LEN(G239)-1)),IF(RIGHT(G239,1)="%",0.01*VALUE(LEFT(G239,LEN(G239)-1)),IF(RIGHT(G239,1)="k",1000*VALUE(LEFT(G239,LEN(G239)-1)),VALUE(SUBSTITUTE(G239,",",""))))))))),"N/A")</f>
        <v/>
      </c>
      <c r="P239">
        <f>MAX(J239:N239)</f>
        <v/>
      </c>
      <c r="Q239">
        <f>IFERROR(J144+MATCH(P239,J239:N239,0)-1,"")</f>
        <v/>
      </c>
      <c r="R239">
        <f>IF(Q239="","",MIN(J239:N239))</f>
        <v/>
      </c>
      <c r="S239">
        <f>IFERROR(J144+MATCH(R239,J239:N239,0)-1,"")</f>
        <v/>
      </c>
      <c r="T239">
        <f>IFERROR(AVERAGE(J239:N239),"")</f>
        <v/>
      </c>
      <c r="U239">
        <f>IFERROR(STDEV(J239:N239),"")</f>
        <v/>
      </c>
      <c r="V239">
        <f>IFERROR(IF(C239="-","",IF(ISBLANK(B239),"",IF(OR(ISNUMBER(FIND("Growth",B239)),ISNUMBER(FIND("Margin",B239))),"",(J239-T239)/U239))),"")</f>
        <v/>
      </c>
      <c r="W239">
        <f>IFERROR(IF(OR(D239="-",ISBLANK(D239)),"",(K239-T239)/U239),"")</f>
        <v/>
      </c>
      <c r="X239">
        <f>IFERROR(IF(OR(E239="-",ISBLANK(E239)),"",(L239-T239)/U239),"")</f>
        <v/>
      </c>
      <c r="Y239">
        <f>IFERROR(IF(OR(F239="-",ISBLANK(F239)),"",(M239-T239)/U239),"")</f>
        <v/>
      </c>
      <c r="Z239">
        <f>IFERROR(IF(OR(G239="-",ISBLANK(G239)),"",(N239-T239)/U239),"")</f>
        <v/>
      </c>
      <c r="AA239">
        <f>IF(MAX(MAX(V239:Z239),ABS(MIN(V239:Z239)))=ABS(MIN(V239:Z239)),MIN(V239:Z239),MAX(V239:Z239))</f>
        <v/>
      </c>
      <c r="AB239">
        <f>IFERROR(V144+MATCH(AA239,V239:Z239,0)-1,"")</f>
        <v/>
      </c>
      <c r="AC239">
        <f>IF(AB239&lt;&gt;"",IF(S239=AB239,"Low",IF(AB239=Q239,"High","")),"")</f>
        <v/>
      </c>
      <c r="AE239">
        <f>IF(ISNUMBER(MATCH("N/A",J239:N239,0)),"",IFERROR((5 * SUMPRODUCT(J144:N144,J239:N239) - PRODUCT(SUM(J144:N144),SUM(J239:N239))) / ((5 * SUM((J144^2)+(K144^2)+(L144^2)+(M144^2)+(N144^2))) - SUM(J144:N144)^2),""))</f>
        <v/>
      </c>
      <c r="AF239">
        <f>IFERROR(CORREL(J144:N144,J239:N239),"")</f>
        <v/>
      </c>
      <c r="AZ239">
        <f>IF(Q239=S239,0,1)</f>
        <v/>
      </c>
      <c r="BA239">
        <f>IF(AZ239=1,IF(Q239="","",IF(Q239=N144,"Yes","No")),"")</f>
        <v/>
      </c>
      <c r="BB239">
        <f>IF(BA239="Yes",P239,"")</f>
        <v/>
      </c>
      <c r="BC239">
        <f>IF(AZ239=1,IF(S239="","",IF(S239=N144,"Yes","No")),"")</f>
        <v/>
      </c>
      <c r="BD239">
        <f>IF(BC239="Yes",R239,"")</f>
        <v/>
      </c>
      <c r="BE239">
        <f>IFERROR(IF(SIGN(AE239)=1,"Increasing",IF(SIGN(AE239)=-1,"Decreasing","")),"")</f>
        <v/>
      </c>
      <c r="BF239">
        <f>IF(OR(AND(BE239="Increasing",BA239="Yes"),AND(BE239="Decreasing",BC239="Yes")),"Yes","No")</f>
        <v/>
      </c>
      <c r="BG239">
        <f>IF(I239="pos_trend","Yes","No")</f>
        <v/>
      </c>
      <c r="BH239">
        <f>IF(AF239&lt;&gt;"",IF(ABS(AF239)&gt;0.8,"Yes","No"),"")</f>
        <v/>
      </c>
    </row>
    <row r="240" spans="1:60">
      <c s="1" r="A240" t="n">
        <v>23</v>
      </c>
      <c r="B240" t="s">
        <v>3553</v>
      </c>
      <c r="C240" t="s">
        <v>264</v>
      </c>
      <c r="D240" t="s">
        <v>264</v>
      </c>
      <c r="E240" t="s">
        <v>264</v>
      </c>
      <c r="F240" t="s">
        <v>264</v>
      </c>
      <c r="G240" t="s">
        <v>264</v>
      </c>
      <c r="H240" t="s"/>
      <c r="I240">
        <f>IF(AND(K240&gt; J240, L240&gt; K240, M240&gt; L240, N240&gt; M240), "pos_trend", IF(AND(K240&lt; J240, L240&lt; K240, M240&lt; L240, N240&lt; M240), "neg_trend", "N/A"))</f>
        <v/>
      </c>
      <c r="J240">
        <f>IFERROR(IF(TRIM(C240)="-", "N/A", IF(RIGHT(C240,1)=")",IF(RIGHT(C240,2)="T)",-1000000000000*VALUE(MID(C240,2,LEN(C240)-3)),IF(RIGHT(C240,2)="M)",-1000000*VALUE(MID(C240,2,LEN(C240)-3)),IF(RIGHT(C240,2)="B)",-1000000000*VALUE(MID(C240,2,LEN(C240)-3)),IF(RIGHT(C240,2)="k)",-1000*VALUE(MID(C240,2,LEN(C240)-3)),VALUE(SUBSTITUTE(C240,",","")))))),IF(RIGHT(C240,1)="T",1000000000000*VALUE(LEFT(C240,LEN(C240)-1)),IF(RIGHT(C240,1)="M",1000000*VALUE(LEFT(C240,LEN(C240)-1)),IF(RIGHT(C240,1)="B",1000000000*VALUE(LEFT(C240,LEN(C240)-1)),IF(RIGHT(C240,1)="%",0.01*VALUE(LEFT(C240,LEN(C240)-1)),IF(RIGHT(C240,1)="k",1000*VALUE(LEFT(C240,LEN(C240)-1)),VALUE(SUBSTITUTE(C240,",",""))))))))),"N/A")</f>
        <v/>
      </c>
      <c r="K240">
        <f>IFERROR(IF(TRIM(D240)="-", "N/A", IF(RIGHT(D240,1)=")",IF(RIGHT(D240,2)="T)",-1000000000000*VALUE(MID(D240,2,LEN(D240)-3)),IF(RIGHT(D240,2)="M)",-1000000*VALUE(MID(D240,2,LEN(D240)-3)),IF(RIGHT(D240,2)="B)",-1000000000*VALUE(MID(D240,2,LEN(D240)-3)),IF(RIGHT(D240,2)="k)",-1000*VALUE(MID(D240,2,LEN(D240)-3)),VALUE(SUBSTITUTE(D240,",","")))))),IF(RIGHT(D240,1)="T",1000000000000*VALUE(LEFT(D240,LEN(D240)-1)),IF(RIGHT(D240,1)="M",1000000*VALUE(LEFT(D240,LEN(D240)-1)),IF(RIGHT(D240,1)="B",1000000000*VALUE(LEFT(D240,LEN(D240)-1)),IF(RIGHT(D240,1)="%",0.01*VALUE(LEFT(D240,LEN(D240)-1)),IF(RIGHT(D240,1)="k",1000*VALUE(LEFT(D240,LEN(D240)-1)),VALUE(SUBSTITUTE(D240,",",""))))))))),"N/A")</f>
        <v/>
      </c>
      <c r="L240">
        <f>IFERROR(IF(TRIM(E240)="-", "N/A", IF(RIGHT(E240,1)=")",IF(RIGHT(E240,2)="T)",-1000000000000*VALUE(MID(E240,2,LEN(E240)-3)),IF(RIGHT(E240,2)="M)",-1000000*VALUE(MID(E240,2,LEN(E240)-3)),IF(RIGHT(E240,2)="B)",-1000000000*VALUE(MID(E240,2,LEN(E240)-3)),IF(RIGHT(E240,2)="k)",-1000*VALUE(MID(E240,2,LEN(E240)-3)),VALUE(SUBSTITUTE(E240,",","")))))),IF(RIGHT(E240,1)="T",1000000000000*VALUE(LEFT(E240,LEN(E240)-1)),IF(RIGHT(E240,1)="M",1000000*VALUE(LEFT(E240,LEN(E240)-1)),IF(RIGHT(E240,1)="B",1000000000*VALUE(LEFT(E240,LEN(E240)-1)),IF(RIGHT(E240,1)="%",0.01*VALUE(LEFT(E240,LEN(E240)-1)),IF(RIGHT(E240,1)="k",1000*VALUE(LEFT(E240,LEN(E240)-1)),VALUE(SUBSTITUTE(E240,",",""))))))))),"N/A")</f>
        <v/>
      </c>
      <c r="M240">
        <f>IFERROR(IF(TRIM(F240)="-", "N/A", IF(RIGHT(F240,1)=")",IF(RIGHT(F240,2)="T)",-1000000000000*VALUE(MID(F240,2,LEN(F240)-3)),IF(RIGHT(F240,2)="M)",-1000000*VALUE(MID(F240,2,LEN(F240)-3)),IF(RIGHT(F240,2)="B)",-1000000000*VALUE(MID(F240,2,LEN(F240)-3)),IF(RIGHT(F240,2)="k)",-1000*VALUE(MID(F240,2,LEN(F240)-3)),VALUE(SUBSTITUTE(F240,",","")))))),IF(RIGHT(F240,1)="T",1000000000000*VALUE(LEFT(F240,LEN(F240)-1)),IF(RIGHT(F240,1)="M",1000000*VALUE(LEFT(F240,LEN(F240)-1)),IF(RIGHT(F240,1)="B",1000000000*VALUE(LEFT(F240,LEN(F240)-1)),IF(RIGHT(F240,1)="%",0.01*VALUE(LEFT(F240,LEN(F240)-1)),IF(RIGHT(F240,1)="k",1000*VALUE(LEFT(F240,LEN(F240)-1)),VALUE(SUBSTITUTE(F240,",",""))))))))),"N/A")</f>
        <v/>
      </c>
      <c r="N240">
        <f>IFERROR(IF(TRIM(G240)="-", "N/A", IF(RIGHT(G240,1)=")",IF(RIGHT(G240,2)="T)",-1000000000000*VALUE(MID(G240,2,LEN(G240)-3)),IF(RIGHT(G240,2)="M)",-1000000*VALUE(MID(G240,2,LEN(G240)-3)),IF(RIGHT(G240,2)="B)",-1000000000*VALUE(MID(G240,2,LEN(G240)-3)),IF(RIGHT(G240,2)="k)",-1000*VALUE(MID(G240,2,LEN(G240)-3)),VALUE(SUBSTITUTE(G240,",","")))))),IF(RIGHT(G240,1)="T",1000000000000*VALUE(LEFT(G240,LEN(G240)-1)),IF(RIGHT(G240,1)="M",1000000*VALUE(LEFT(G240,LEN(G240)-1)),IF(RIGHT(G240,1)="B",1000000000*VALUE(LEFT(G240,LEN(G240)-1)),IF(RIGHT(G240,1)="%",0.01*VALUE(LEFT(G240,LEN(G240)-1)),IF(RIGHT(G240,1)="k",1000*VALUE(LEFT(G240,LEN(G240)-1)),VALUE(SUBSTITUTE(G240,",",""))))))))),"N/A")</f>
        <v/>
      </c>
      <c r="P240">
        <f>MAX(J240:N240)</f>
        <v/>
      </c>
      <c r="Q240">
        <f>IFERROR(J144+MATCH(P240,J240:N240,0)-1,"")</f>
        <v/>
      </c>
      <c r="R240">
        <f>IF(Q240="","",MIN(J240:N240))</f>
        <v/>
      </c>
      <c r="S240">
        <f>IFERROR(J144+MATCH(R240,J240:N240,0)-1,"")</f>
        <v/>
      </c>
      <c r="T240">
        <f>IFERROR(AVERAGE(J240:N240),"")</f>
        <v/>
      </c>
      <c r="U240">
        <f>IFERROR(STDEV(J240:N240),"")</f>
        <v/>
      </c>
      <c r="V240">
        <f>IFERROR(IF(C240="-","",IF(ISBLANK(B240),"",IF(OR(ISNUMBER(FIND("Growth",B240)),ISNUMBER(FIND("Margin",B240))),"",(J240-T240)/U240))),"")</f>
        <v/>
      </c>
      <c r="W240">
        <f>IFERROR(IF(OR(D240="-",ISBLANK(D240)),"",(K240-T240)/U240),"")</f>
        <v/>
      </c>
      <c r="X240">
        <f>IFERROR(IF(OR(E240="-",ISBLANK(E240)),"",(L240-T240)/U240),"")</f>
        <v/>
      </c>
      <c r="Y240">
        <f>IFERROR(IF(OR(F240="-",ISBLANK(F240)),"",(M240-T240)/U240),"")</f>
        <v/>
      </c>
      <c r="Z240">
        <f>IFERROR(IF(OR(G240="-",ISBLANK(G240)),"",(N240-T240)/U240),"")</f>
        <v/>
      </c>
      <c r="AA240">
        <f>IF(MAX(MAX(V240:Z240),ABS(MIN(V240:Z240)))=ABS(MIN(V240:Z240)),MIN(V240:Z240),MAX(V240:Z240))</f>
        <v/>
      </c>
      <c r="AB240">
        <f>IFERROR(V144+MATCH(AA240,V240:Z240,0)-1,"")</f>
        <v/>
      </c>
      <c r="AC240">
        <f>IF(AB240&lt;&gt;"",IF(S240=AB240,"Low",IF(AB240=Q240,"High","")),"")</f>
        <v/>
      </c>
      <c r="AE240">
        <f>IF(ISNUMBER(MATCH("N/A",J240:N240,0)),"",IFERROR((5 * SUMPRODUCT(J144:N144,J240:N240) - PRODUCT(SUM(J144:N144),SUM(J240:N240))) / ((5 * SUM((J144^2)+(K144^2)+(L144^2)+(M144^2)+(N144^2))) - SUM(J144:N144)^2),""))</f>
        <v/>
      </c>
      <c r="AF240">
        <f>IFERROR(CORREL(J144:N144,J240:N240),"")</f>
        <v/>
      </c>
      <c r="AZ240">
        <f>IF(Q240=S240,0,1)</f>
        <v/>
      </c>
      <c r="BA240">
        <f>IF(AZ240=1,IF(Q240="","",IF(Q240=N144,"Yes","No")),"")</f>
        <v/>
      </c>
      <c r="BB240">
        <f>IF(BA240="Yes",P240,"")</f>
        <v/>
      </c>
      <c r="BC240">
        <f>IF(AZ240=1,IF(S240="","",IF(S240=N144,"Yes","No")),"")</f>
        <v/>
      </c>
      <c r="BD240">
        <f>IF(BC240="Yes",R240,"")</f>
        <v/>
      </c>
      <c r="BE240">
        <f>IFERROR(IF(SIGN(AE240)=1,"Increasing",IF(SIGN(AE240)=-1,"Decreasing","")),"")</f>
        <v/>
      </c>
      <c r="BF240">
        <f>IF(OR(AND(BE240="Increasing",BA240="Yes"),AND(BE240="Decreasing",BC240="Yes")),"Yes","No")</f>
        <v/>
      </c>
      <c r="BG240">
        <f>IF(I240="pos_trend","Yes","No")</f>
        <v/>
      </c>
      <c r="BH240">
        <f>IF(AF240&lt;&gt;"",IF(ABS(AF240)&gt;0.8,"Yes","No"),"")</f>
        <v/>
      </c>
    </row>
    <row r="241" spans="1:60">
      <c s="1" r="A241" t="n">
        <v>24</v>
      </c>
      <c r="B241" t="s">
        <v>3554</v>
      </c>
      <c r="C241" t="s">
        <v>3555</v>
      </c>
      <c r="D241" t="s">
        <v>3556</v>
      </c>
      <c r="E241" t="s">
        <v>3557</v>
      </c>
      <c r="F241" t="s">
        <v>3558</v>
      </c>
      <c r="G241" t="s">
        <v>3559</v>
      </c>
      <c r="H241" t="s"/>
      <c r="I241">
        <f>IF(AND(K241&gt; J241, L241&gt; K241, M241&gt; L241, N241&gt; M241), "pos_trend", IF(AND(K241&lt; J241, L241&lt; K241, M241&lt; L241, N241&lt; M241), "neg_trend", "N/A"))</f>
        <v/>
      </c>
      <c r="J241">
        <f>IFERROR(IF(TRIM(C241)="-", "N/A", IF(RIGHT(C241,1)=")",IF(RIGHT(C241,2)="T)",-1000000000000*VALUE(MID(C241,2,LEN(C241)-3)),IF(RIGHT(C241,2)="M)",-1000000*VALUE(MID(C241,2,LEN(C241)-3)),IF(RIGHT(C241,2)="B)",-1000000000*VALUE(MID(C241,2,LEN(C241)-3)),IF(RIGHT(C241,2)="k)",-1000*VALUE(MID(C241,2,LEN(C241)-3)),VALUE(SUBSTITUTE(C241,",","")))))),IF(RIGHT(C241,1)="T",1000000000000*VALUE(LEFT(C241,LEN(C241)-1)),IF(RIGHT(C241,1)="M",1000000*VALUE(LEFT(C241,LEN(C241)-1)),IF(RIGHT(C241,1)="B",1000000000*VALUE(LEFT(C241,LEN(C241)-1)),IF(RIGHT(C241,1)="%",0.01*VALUE(LEFT(C241,LEN(C241)-1)),IF(RIGHT(C241,1)="k",1000*VALUE(LEFT(C241,LEN(C241)-1)),VALUE(SUBSTITUTE(C241,",",""))))))))),"N/A")</f>
        <v/>
      </c>
      <c r="K241">
        <f>IFERROR(IF(TRIM(D241)="-", "N/A", IF(RIGHT(D241,1)=")",IF(RIGHT(D241,2)="T)",-1000000000000*VALUE(MID(D241,2,LEN(D241)-3)),IF(RIGHT(D241,2)="M)",-1000000*VALUE(MID(D241,2,LEN(D241)-3)),IF(RIGHT(D241,2)="B)",-1000000000*VALUE(MID(D241,2,LEN(D241)-3)),IF(RIGHT(D241,2)="k)",-1000*VALUE(MID(D241,2,LEN(D241)-3)),VALUE(SUBSTITUTE(D241,",","")))))),IF(RIGHT(D241,1)="T",1000000000000*VALUE(LEFT(D241,LEN(D241)-1)),IF(RIGHT(D241,1)="M",1000000*VALUE(LEFT(D241,LEN(D241)-1)),IF(RIGHT(D241,1)="B",1000000000*VALUE(LEFT(D241,LEN(D241)-1)),IF(RIGHT(D241,1)="%",0.01*VALUE(LEFT(D241,LEN(D241)-1)),IF(RIGHT(D241,1)="k",1000*VALUE(LEFT(D241,LEN(D241)-1)),VALUE(SUBSTITUTE(D241,",",""))))))))),"N/A")</f>
        <v/>
      </c>
      <c r="L241">
        <f>IFERROR(IF(TRIM(E241)="-", "N/A", IF(RIGHT(E241,1)=")",IF(RIGHT(E241,2)="T)",-1000000000000*VALUE(MID(E241,2,LEN(E241)-3)),IF(RIGHT(E241,2)="M)",-1000000*VALUE(MID(E241,2,LEN(E241)-3)),IF(RIGHT(E241,2)="B)",-1000000000*VALUE(MID(E241,2,LEN(E241)-3)),IF(RIGHT(E241,2)="k)",-1000*VALUE(MID(E241,2,LEN(E241)-3)),VALUE(SUBSTITUTE(E241,",","")))))),IF(RIGHT(E241,1)="T",1000000000000*VALUE(LEFT(E241,LEN(E241)-1)),IF(RIGHT(E241,1)="M",1000000*VALUE(LEFT(E241,LEN(E241)-1)),IF(RIGHT(E241,1)="B",1000000000*VALUE(LEFT(E241,LEN(E241)-1)),IF(RIGHT(E241,1)="%",0.01*VALUE(LEFT(E241,LEN(E241)-1)),IF(RIGHT(E241,1)="k",1000*VALUE(LEFT(E241,LEN(E241)-1)),VALUE(SUBSTITUTE(E241,",",""))))))))),"N/A")</f>
        <v/>
      </c>
      <c r="M241">
        <f>IFERROR(IF(TRIM(F241)="-", "N/A", IF(RIGHT(F241,1)=")",IF(RIGHT(F241,2)="T)",-1000000000000*VALUE(MID(F241,2,LEN(F241)-3)),IF(RIGHT(F241,2)="M)",-1000000*VALUE(MID(F241,2,LEN(F241)-3)),IF(RIGHT(F241,2)="B)",-1000000000*VALUE(MID(F241,2,LEN(F241)-3)),IF(RIGHT(F241,2)="k)",-1000*VALUE(MID(F241,2,LEN(F241)-3)),VALUE(SUBSTITUTE(F241,",","")))))),IF(RIGHT(F241,1)="T",1000000000000*VALUE(LEFT(F241,LEN(F241)-1)),IF(RIGHT(F241,1)="M",1000000*VALUE(LEFT(F241,LEN(F241)-1)),IF(RIGHT(F241,1)="B",1000000000*VALUE(LEFT(F241,LEN(F241)-1)),IF(RIGHT(F241,1)="%",0.01*VALUE(LEFT(F241,LEN(F241)-1)),IF(RIGHT(F241,1)="k",1000*VALUE(LEFT(F241,LEN(F241)-1)),VALUE(SUBSTITUTE(F241,",",""))))))))),"N/A")</f>
        <v/>
      </c>
      <c r="N241">
        <f>IFERROR(IF(TRIM(G241)="-", "N/A", IF(RIGHT(G241,1)=")",IF(RIGHT(G241,2)="T)",-1000000000000*VALUE(MID(G241,2,LEN(G241)-3)),IF(RIGHT(G241,2)="M)",-1000000*VALUE(MID(G241,2,LEN(G241)-3)),IF(RIGHT(G241,2)="B)",-1000000000*VALUE(MID(G241,2,LEN(G241)-3)),IF(RIGHT(G241,2)="k)",-1000*VALUE(MID(G241,2,LEN(G241)-3)),VALUE(SUBSTITUTE(G241,",","")))))),IF(RIGHT(G241,1)="T",1000000000000*VALUE(LEFT(G241,LEN(G241)-1)),IF(RIGHT(G241,1)="M",1000000*VALUE(LEFT(G241,LEN(G241)-1)),IF(RIGHT(G241,1)="B",1000000000*VALUE(LEFT(G241,LEN(G241)-1)),IF(RIGHT(G241,1)="%",0.01*VALUE(LEFT(G241,LEN(G241)-1)),IF(RIGHT(G241,1)="k",1000*VALUE(LEFT(G241,LEN(G241)-1)),VALUE(SUBSTITUTE(G241,",",""))))))))),"N/A")</f>
        <v/>
      </c>
      <c r="P241">
        <f>MAX(J241:N241)</f>
        <v/>
      </c>
      <c r="Q241">
        <f>IFERROR(J144+MATCH(P241,J241:N241,0)-1,"")</f>
        <v/>
      </c>
      <c r="R241">
        <f>IF(Q241="","",MIN(J241:N241))</f>
        <v/>
      </c>
      <c r="S241">
        <f>IFERROR(J144+MATCH(R241,J241:N241,0)-1,"")</f>
        <v/>
      </c>
      <c r="T241">
        <f>IFERROR(AVERAGE(J241:N241),"")</f>
        <v/>
      </c>
      <c r="U241">
        <f>IFERROR(STDEV(J241:N241),"")</f>
        <v/>
      </c>
      <c r="V241">
        <f>IFERROR(IF(C241="-","",IF(ISBLANK(B241),"",IF(OR(ISNUMBER(FIND("Growth",B241)),ISNUMBER(FIND("Margin",B241))),"",(J241-T241)/U241))),"")</f>
        <v/>
      </c>
      <c r="W241">
        <f>IFERROR(IF(OR(D241="-",ISBLANK(D241)),"",(K241-T241)/U241),"")</f>
        <v/>
      </c>
      <c r="X241">
        <f>IFERROR(IF(OR(E241="-",ISBLANK(E241)),"",(L241-T241)/U241),"")</f>
        <v/>
      </c>
      <c r="Y241">
        <f>IFERROR(IF(OR(F241="-",ISBLANK(F241)),"",(M241-T241)/U241),"")</f>
        <v/>
      </c>
      <c r="Z241">
        <f>IFERROR(IF(OR(G241="-",ISBLANK(G241)),"",(N241-T241)/U241),"")</f>
        <v/>
      </c>
      <c r="AA241">
        <f>IF(MAX(MAX(V241:Z241),ABS(MIN(V241:Z241)))=ABS(MIN(V241:Z241)),MIN(V241:Z241),MAX(V241:Z241))</f>
        <v/>
      </c>
      <c r="AB241">
        <f>IFERROR(V144+MATCH(AA241,V241:Z241,0)-1,"")</f>
        <v/>
      </c>
      <c r="AC241">
        <f>IF(AB241&lt;&gt;"",IF(S241=AB241,"Low",IF(AB241=Q241,"High","")),"")</f>
        <v/>
      </c>
      <c r="AE241">
        <f>IF(ISNUMBER(MATCH("N/A",J241:N241,0)),"",IFERROR((5 * SUMPRODUCT(J144:N144,J241:N241) - PRODUCT(SUM(J144:N144),SUM(J241:N241))) / ((5 * SUM((J144^2)+(K144^2)+(L144^2)+(M144^2)+(N144^2))) - SUM(J144:N144)^2),""))</f>
        <v/>
      </c>
      <c r="AF241">
        <f>IFERROR(CORREL(J144:N144,J241:N241),"")</f>
        <v/>
      </c>
      <c r="AZ241">
        <f>IF(Q241=S241,0,1)</f>
        <v/>
      </c>
      <c r="BA241">
        <f>IF(AZ241=1,IF(Q241="","",IF(Q241=N144,"Yes","No")),"")</f>
        <v/>
      </c>
      <c r="BB241">
        <f>IF(BA241="Yes",P241,"")</f>
        <v/>
      </c>
      <c r="BC241">
        <f>IF(AZ241=1,IF(S241="","",IF(S241=N144,"Yes","No")),"")</f>
        <v/>
      </c>
      <c r="BD241">
        <f>IF(BC241="Yes",R241,"")</f>
        <v/>
      </c>
      <c r="BE241">
        <f>IFERROR(IF(SIGN(AE241)=1,"Increasing",IF(SIGN(AE241)=-1,"Decreasing","")),"")</f>
        <v/>
      </c>
      <c r="BF241">
        <f>IF(OR(AND(BE241="Increasing",BA241="Yes"),AND(BE241="Decreasing",BC241="Yes")),"Yes","No")</f>
        <v/>
      </c>
      <c r="BG241">
        <f>IF(I241="pos_trend","Yes","No")</f>
        <v/>
      </c>
      <c r="BH241">
        <f>IF(AF241&lt;&gt;"",IF(ABS(AF241)&gt;0.8,"Yes","No"),"")</f>
        <v/>
      </c>
    </row>
    <row r="242" spans="1:60">
      <c s="1" r="A242" t="n">
        <v>25</v>
      </c>
      <c r="B242" t="s">
        <v>3560</v>
      </c>
      <c r="C242" t="s">
        <v>264</v>
      </c>
      <c r="D242" t="s">
        <v>264</v>
      </c>
      <c r="E242" t="s">
        <v>264</v>
      </c>
      <c r="F242" t="s">
        <v>264</v>
      </c>
      <c r="G242" t="s">
        <v>264</v>
      </c>
      <c r="H242" t="s"/>
      <c r="I242">
        <f>IF(AND(K242&gt; J242, L242&gt; K242, M242&gt; L242, N242&gt; M242), "pos_trend", IF(AND(K242&lt; J242, L242&lt; K242, M242&lt; L242, N242&lt; M242), "neg_trend", "N/A"))</f>
        <v/>
      </c>
      <c r="J242">
        <f>IFERROR(IF(TRIM(C242)="-", "N/A", IF(RIGHT(C242,1)=")",IF(RIGHT(C242,2)="T)",-1000000000000*VALUE(MID(C242,2,LEN(C242)-3)),IF(RIGHT(C242,2)="M)",-1000000*VALUE(MID(C242,2,LEN(C242)-3)),IF(RIGHT(C242,2)="B)",-1000000000*VALUE(MID(C242,2,LEN(C242)-3)),IF(RIGHT(C242,2)="k)",-1000*VALUE(MID(C242,2,LEN(C242)-3)),VALUE(SUBSTITUTE(C242,",","")))))),IF(RIGHT(C242,1)="T",1000000000000*VALUE(LEFT(C242,LEN(C242)-1)),IF(RIGHT(C242,1)="M",1000000*VALUE(LEFT(C242,LEN(C242)-1)),IF(RIGHT(C242,1)="B",1000000000*VALUE(LEFT(C242,LEN(C242)-1)),IF(RIGHT(C242,1)="%",0.01*VALUE(LEFT(C242,LEN(C242)-1)),IF(RIGHT(C242,1)="k",1000*VALUE(LEFT(C242,LEN(C242)-1)),VALUE(SUBSTITUTE(C242,",",""))))))))),"N/A")</f>
        <v/>
      </c>
      <c r="K242">
        <f>IFERROR(IF(TRIM(D242)="-", "N/A", IF(RIGHT(D242,1)=")",IF(RIGHT(D242,2)="T)",-1000000000000*VALUE(MID(D242,2,LEN(D242)-3)),IF(RIGHT(D242,2)="M)",-1000000*VALUE(MID(D242,2,LEN(D242)-3)),IF(RIGHT(D242,2)="B)",-1000000000*VALUE(MID(D242,2,LEN(D242)-3)),IF(RIGHT(D242,2)="k)",-1000*VALUE(MID(D242,2,LEN(D242)-3)),VALUE(SUBSTITUTE(D242,",","")))))),IF(RIGHT(D242,1)="T",1000000000000*VALUE(LEFT(D242,LEN(D242)-1)),IF(RIGHT(D242,1)="M",1000000*VALUE(LEFT(D242,LEN(D242)-1)),IF(RIGHT(D242,1)="B",1000000000*VALUE(LEFT(D242,LEN(D242)-1)),IF(RIGHT(D242,1)="%",0.01*VALUE(LEFT(D242,LEN(D242)-1)),IF(RIGHT(D242,1)="k",1000*VALUE(LEFT(D242,LEN(D242)-1)),VALUE(SUBSTITUTE(D242,",",""))))))))),"N/A")</f>
        <v/>
      </c>
      <c r="L242">
        <f>IFERROR(IF(TRIM(E242)="-", "N/A", IF(RIGHT(E242,1)=")",IF(RIGHT(E242,2)="T)",-1000000000000*VALUE(MID(E242,2,LEN(E242)-3)),IF(RIGHT(E242,2)="M)",-1000000*VALUE(MID(E242,2,LEN(E242)-3)),IF(RIGHT(E242,2)="B)",-1000000000*VALUE(MID(E242,2,LEN(E242)-3)),IF(RIGHT(E242,2)="k)",-1000*VALUE(MID(E242,2,LEN(E242)-3)),VALUE(SUBSTITUTE(E242,",","")))))),IF(RIGHT(E242,1)="T",1000000000000*VALUE(LEFT(E242,LEN(E242)-1)),IF(RIGHT(E242,1)="M",1000000*VALUE(LEFT(E242,LEN(E242)-1)),IF(RIGHT(E242,1)="B",1000000000*VALUE(LEFT(E242,LEN(E242)-1)),IF(RIGHT(E242,1)="%",0.01*VALUE(LEFT(E242,LEN(E242)-1)),IF(RIGHT(E242,1)="k",1000*VALUE(LEFT(E242,LEN(E242)-1)),VALUE(SUBSTITUTE(E242,",",""))))))))),"N/A")</f>
        <v/>
      </c>
      <c r="M242">
        <f>IFERROR(IF(TRIM(F242)="-", "N/A", IF(RIGHT(F242,1)=")",IF(RIGHT(F242,2)="T)",-1000000000000*VALUE(MID(F242,2,LEN(F242)-3)),IF(RIGHT(F242,2)="M)",-1000000*VALUE(MID(F242,2,LEN(F242)-3)),IF(RIGHT(F242,2)="B)",-1000000000*VALUE(MID(F242,2,LEN(F242)-3)),IF(RIGHT(F242,2)="k)",-1000*VALUE(MID(F242,2,LEN(F242)-3)),VALUE(SUBSTITUTE(F242,",","")))))),IF(RIGHT(F242,1)="T",1000000000000*VALUE(LEFT(F242,LEN(F242)-1)),IF(RIGHT(F242,1)="M",1000000*VALUE(LEFT(F242,LEN(F242)-1)),IF(RIGHT(F242,1)="B",1000000000*VALUE(LEFT(F242,LEN(F242)-1)),IF(RIGHT(F242,1)="%",0.01*VALUE(LEFT(F242,LEN(F242)-1)),IF(RIGHT(F242,1)="k",1000*VALUE(LEFT(F242,LEN(F242)-1)),VALUE(SUBSTITUTE(F242,",",""))))))))),"N/A")</f>
        <v/>
      </c>
      <c r="N242">
        <f>IFERROR(IF(TRIM(G242)="-", "N/A", IF(RIGHT(G242,1)=")",IF(RIGHT(G242,2)="T)",-1000000000000*VALUE(MID(G242,2,LEN(G242)-3)),IF(RIGHT(G242,2)="M)",-1000000*VALUE(MID(G242,2,LEN(G242)-3)),IF(RIGHT(G242,2)="B)",-1000000000*VALUE(MID(G242,2,LEN(G242)-3)),IF(RIGHT(G242,2)="k)",-1000*VALUE(MID(G242,2,LEN(G242)-3)),VALUE(SUBSTITUTE(G242,",","")))))),IF(RIGHT(G242,1)="T",1000000000000*VALUE(LEFT(G242,LEN(G242)-1)),IF(RIGHT(G242,1)="M",1000000*VALUE(LEFT(G242,LEN(G242)-1)),IF(RIGHT(G242,1)="B",1000000000*VALUE(LEFT(G242,LEN(G242)-1)),IF(RIGHT(G242,1)="%",0.01*VALUE(LEFT(G242,LEN(G242)-1)),IF(RIGHT(G242,1)="k",1000*VALUE(LEFT(G242,LEN(G242)-1)),VALUE(SUBSTITUTE(G242,",",""))))))))),"N/A")</f>
        <v/>
      </c>
      <c r="P242">
        <f>MAX(J242:N242)</f>
        <v/>
      </c>
      <c r="Q242">
        <f>IFERROR(J144+MATCH(P242,J242:N242,0)-1,"")</f>
        <v/>
      </c>
      <c r="R242">
        <f>IF(Q242="","",MIN(J242:N242))</f>
        <v/>
      </c>
      <c r="S242">
        <f>IFERROR(J144+MATCH(R242,J242:N242,0)-1,"")</f>
        <v/>
      </c>
      <c r="T242">
        <f>IFERROR(AVERAGE(J242:N242),"")</f>
        <v/>
      </c>
      <c r="U242">
        <f>IFERROR(STDEV(J242:N242),"")</f>
        <v/>
      </c>
      <c r="V242">
        <f>IFERROR(IF(C242="-","",IF(ISBLANK(B242),"",IF(OR(ISNUMBER(FIND("Growth",B242)),ISNUMBER(FIND("Margin",B242))),"",(J242-T242)/U242))),"")</f>
        <v/>
      </c>
      <c r="W242">
        <f>IFERROR(IF(OR(D242="-",ISBLANK(D242)),"",(K242-T242)/U242),"")</f>
        <v/>
      </c>
      <c r="X242">
        <f>IFERROR(IF(OR(E242="-",ISBLANK(E242)),"",(L242-T242)/U242),"")</f>
        <v/>
      </c>
      <c r="Y242">
        <f>IFERROR(IF(OR(F242="-",ISBLANK(F242)),"",(M242-T242)/U242),"")</f>
        <v/>
      </c>
      <c r="Z242">
        <f>IFERROR(IF(OR(G242="-",ISBLANK(G242)),"",(N242-T242)/U242),"")</f>
        <v/>
      </c>
      <c r="AA242">
        <f>IF(MAX(MAX(V242:Z242),ABS(MIN(V242:Z242)))=ABS(MIN(V242:Z242)),MIN(V242:Z242),MAX(V242:Z242))</f>
        <v/>
      </c>
      <c r="AB242">
        <f>IFERROR(V144+MATCH(AA242,V242:Z242,0)-1,"")</f>
        <v/>
      </c>
      <c r="AC242">
        <f>IF(AB242&lt;&gt;"",IF(S242=AB242,"Low",IF(AB242=Q242,"High","")),"")</f>
        <v/>
      </c>
      <c r="AE242">
        <f>IF(ISNUMBER(MATCH("N/A",J242:N242,0)),"",IFERROR((5 * SUMPRODUCT(J144:N144,J242:N242) - PRODUCT(SUM(J144:N144),SUM(J242:N242))) / ((5 * SUM((J144^2)+(K144^2)+(L144^2)+(M144^2)+(N144^2))) - SUM(J144:N144)^2),""))</f>
        <v/>
      </c>
      <c r="AF242">
        <f>IFERROR(CORREL(J144:N144,J242:N242),"")</f>
        <v/>
      </c>
      <c r="AZ242">
        <f>IF(Q242=S242,0,1)</f>
        <v/>
      </c>
      <c r="BA242">
        <f>IF(AZ242=1,IF(Q242="","",IF(Q242=N144,"Yes","No")),"")</f>
        <v/>
      </c>
      <c r="BB242">
        <f>IF(BA242="Yes",P242,"")</f>
        <v/>
      </c>
      <c r="BC242">
        <f>IF(AZ242=1,IF(S242="","",IF(S242=N144,"Yes","No")),"")</f>
        <v/>
      </c>
      <c r="BD242">
        <f>IF(BC242="Yes",R242,"")</f>
        <v/>
      </c>
      <c r="BE242">
        <f>IFERROR(IF(SIGN(AE242)=1,"Increasing",IF(SIGN(AE242)=-1,"Decreasing","")),"")</f>
        <v/>
      </c>
      <c r="BF242">
        <f>IF(OR(AND(BE242="Increasing",BA242="Yes"),AND(BE242="Decreasing",BC242="Yes")),"Yes","No")</f>
        <v/>
      </c>
      <c r="BG242">
        <f>IF(I242="pos_trend","Yes","No")</f>
        <v/>
      </c>
      <c r="BH242">
        <f>IF(AF242&lt;&gt;"",IF(ABS(AF242)&gt;0.8,"Yes","No"),"")</f>
        <v/>
      </c>
    </row>
    <row r="243" spans="1:60">
      <c s="1" r="A243" t="n">
        <v>26</v>
      </c>
      <c r="B243" t="s">
        <v>3561</v>
      </c>
      <c r="C243" t="s">
        <v>264</v>
      </c>
      <c r="D243" t="s">
        <v>3562</v>
      </c>
      <c r="E243" t="s">
        <v>3563</v>
      </c>
      <c r="F243" t="s">
        <v>1730</v>
      </c>
      <c r="G243" t="s">
        <v>3564</v>
      </c>
      <c r="H243" t="s"/>
      <c r="I243">
        <f>IF(AND(K243&gt; J243, L243&gt; K243, M243&gt; L243, N243&gt; M243), "pos_trend", IF(AND(K243&lt; J243, L243&lt; K243, M243&lt; L243, N243&lt; M243), "neg_trend", "N/A"))</f>
        <v/>
      </c>
      <c r="J243">
        <f>IFERROR(IF(TRIM(C243)="-", "N/A", IF(RIGHT(C243,1)=")",IF(RIGHT(C243,2)="T)",-1000000000000*VALUE(MID(C243,2,LEN(C243)-3)),IF(RIGHT(C243,2)="M)",-1000000*VALUE(MID(C243,2,LEN(C243)-3)),IF(RIGHT(C243,2)="B)",-1000000000*VALUE(MID(C243,2,LEN(C243)-3)),IF(RIGHT(C243,2)="k)",-1000*VALUE(MID(C243,2,LEN(C243)-3)),VALUE(SUBSTITUTE(C243,",","")))))),IF(RIGHT(C243,1)="T",1000000000000*VALUE(LEFT(C243,LEN(C243)-1)),IF(RIGHT(C243,1)="M",1000000*VALUE(LEFT(C243,LEN(C243)-1)),IF(RIGHT(C243,1)="B",1000000000*VALUE(LEFT(C243,LEN(C243)-1)),IF(RIGHT(C243,1)="%",0.01*VALUE(LEFT(C243,LEN(C243)-1)),IF(RIGHT(C243,1)="k",1000*VALUE(LEFT(C243,LEN(C243)-1)),VALUE(SUBSTITUTE(C243,",",""))))))))),"N/A")</f>
        <v/>
      </c>
      <c r="K243">
        <f>IFERROR(IF(TRIM(D243)="-", "N/A", IF(RIGHT(D243,1)=")",IF(RIGHT(D243,2)="T)",-1000000000000*VALUE(MID(D243,2,LEN(D243)-3)),IF(RIGHT(D243,2)="M)",-1000000*VALUE(MID(D243,2,LEN(D243)-3)),IF(RIGHT(D243,2)="B)",-1000000000*VALUE(MID(D243,2,LEN(D243)-3)),IF(RIGHT(D243,2)="k)",-1000*VALUE(MID(D243,2,LEN(D243)-3)),VALUE(SUBSTITUTE(D243,",","")))))),IF(RIGHT(D243,1)="T",1000000000000*VALUE(LEFT(D243,LEN(D243)-1)),IF(RIGHT(D243,1)="M",1000000*VALUE(LEFT(D243,LEN(D243)-1)),IF(RIGHT(D243,1)="B",1000000000*VALUE(LEFT(D243,LEN(D243)-1)),IF(RIGHT(D243,1)="%",0.01*VALUE(LEFT(D243,LEN(D243)-1)),IF(RIGHT(D243,1)="k",1000*VALUE(LEFT(D243,LEN(D243)-1)),VALUE(SUBSTITUTE(D243,",",""))))))))),"N/A")</f>
        <v/>
      </c>
      <c r="L243">
        <f>IFERROR(IF(TRIM(E243)="-", "N/A", IF(RIGHT(E243,1)=")",IF(RIGHT(E243,2)="T)",-1000000000000*VALUE(MID(E243,2,LEN(E243)-3)),IF(RIGHT(E243,2)="M)",-1000000*VALUE(MID(E243,2,LEN(E243)-3)),IF(RIGHT(E243,2)="B)",-1000000000*VALUE(MID(E243,2,LEN(E243)-3)),IF(RIGHT(E243,2)="k)",-1000*VALUE(MID(E243,2,LEN(E243)-3)),VALUE(SUBSTITUTE(E243,",","")))))),IF(RIGHT(E243,1)="T",1000000000000*VALUE(LEFT(E243,LEN(E243)-1)),IF(RIGHT(E243,1)="M",1000000*VALUE(LEFT(E243,LEN(E243)-1)),IF(RIGHT(E243,1)="B",1000000000*VALUE(LEFT(E243,LEN(E243)-1)),IF(RIGHT(E243,1)="%",0.01*VALUE(LEFT(E243,LEN(E243)-1)),IF(RIGHT(E243,1)="k",1000*VALUE(LEFT(E243,LEN(E243)-1)),VALUE(SUBSTITUTE(E243,",",""))))))))),"N/A")</f>
        <v/>
      </c>
      <c r="M243">
        <f>IFERROR(IF(TRIM(F243)="-", "N/A", IF(RIGHT(F243,1)=")",IF(RIGHT(F243,2)="T)",-1000000000000*VALUE(MID(F243,2,LEN(F243)-3)),IF(RIGHT(F243,2)="M)",-1000000*VALUE(MID(F243,2,LEN(F243)-3)),IF(RIGHT(F243,2)="B)",-1000000000*VALUE(MID(F243,2,LEN(F243)-3)),IF(RIGHT(F243,2)="k)",-1000*VALUE(MID(F243,2,LEN(F243)-3)),VALUE(SUBSTITUTE(F243,",","")))))),IF(RIGHT(F243,1)="T",1000000000000*VALUE(LEFT(F243,LEN(F243)-1)),IF(RIGHT(F243,1)="M",1000000*VALUE(LEFT(F243,LEN(F243)-1)),IF(RIGHT(F243,1)="B",1000000000*VALUE(LEFT(F243,LEN(F243)-1)),IF(RIGHT(F243,1)="%",0.01*VALUE(LEFT(F243,LEN(F243)-1)),IF(RIGHT(F243,1)="k",1000*VALUE(LEFT(F243,LEN(F243)-1)),VALUE(SUBSTITUTE(F243,",",""))))))))),"N/A")</f>
        <v/>
      </c>
      <c r="N243">
        <f>IFERROR(IF(TRIM(G243)="-", "N/A", IF(RIGHT(G243,1)=")",IF(RIGHT(G243,2)="T)",-1000000000000*VALUE(MID(G243,2,LEN(G243)-3)),IF(RIGHT(G243,2)="M)",-1000000*VALUE(MID(G243,2,LEN(G243)-3)),IF(RIGHT(G243,2)="B)",-1000000000*VALUE(MID(G243,2,LEN(G243)-3)),IF(RIGHT(G243,2)="k)",-1000*VALUE(MID(G243,2,LEN(G243)-3)),VALUE(SUBSTITUTE(G243,",","")))))),IF(RIGHT(G243,1)="T",1000000000000*VALUE(LEFT(G243,LEN(G243)-1)),IF(RIGHT(G243,1)="M",1000000*VALUE(LEFT(G243,LEN(G243)-1)),IF(RIGHT(G243,1)="B",1000000000*VALUE(LEFT(G243,LEN(G243)-1)),IF(RIGHT(G243,1)="%",0.01*VALUE(LEFT(G243,LEN(G243)-1)),IF(RIGHT(G243,1)="k",1000*VALUE(LEFT(G243,LEN(G243)-1)),VALUE(SUBSTITUTE(G243,",",""))))))))),"N/A")</f>
        <v/>
      </c>
      <c r="P243">
        <f>MAX(J243:N243)</f>
        <v/>
      </c>
      <c r="Q243">
        <f>IFERROR(J144+MATCH(P243,J243:N243,0)-1,"")</f>
        <v/>
      </c>
      <c r="R243">
        <f>IF(Q243="","",MIN(J243:N243))</f>
        <v/>
      </c>
      <c r="S243">
        <f>IFERROR(J144+MATCH(R243,J243:N243,0)-1,"")</f>
        <v/>
      </c>
      <c r="T243">
        <f>IFERROR(AVERAGE(J243:N243),"")</f>
        <v/>
      </c>
      <c r="U243">
        <f>IFERROR(STDEV(J243:N243),"")</f>
        <v/>
      </c>
      <c r="V243">
        <f>IFERROR(IF(C243="-","",IF(ISBLANK(B243),"",IF(OR(ISNUMBER(FIND("Growth",B243)),ISNUMBER(FIND("Margin",B243))),"",(J243-T243)/U243))),"")</f>
        <v/>
      </c>
      <c r="W243">
        <f>IFERROR(IF(OR(D243="-",ISBLANK(D243)),"",(K243-T243)/U243),"")</f>
        <v/>
      </c>
      <c r="X243">
        <f>IFERROR(IF(OR(E243="-",ISBLANK(E243)),"",(L243-T243)/U243),"")</f>
        <v/>
      </c>
      <c r="Y243">
        <f>IFERROR(IF(OR(F243="-",ISBLANK(F243)),"",(M243-T243)/U243),"")</f>
        <v/>
      </c>
      <c r="Z243">
        <f>IFERROR(IF(OR(G243="-",ISBLANK(G243)),"",(N243-T243)/U243),"")</f>
        <v/>
      </c>
      <c r="AA243">
        <f>IF(MAX(MAX(V243:Z243),ABS(MIN(V243:Z243)))=ABS(MIN(V243:Z243)),MIN(V243:Z243),MAX(V243:Z243))</f>
        <v/>
      </c>
      <c r="AB243">
        <f>IFERROR(V144+MATCH(AA243,V243:Z243,0)-1,"")</f>
        <v/>
      </c>
      <c r="AC243">
        <f>IF(AB243&lt;&gt;"",IF(S243=AB243,"Low",IF(AB243=Q243,"High","")),"")</f>
        <v/>
      </c>
      <c r="AE243">
        <f>IF(ISNUMBER(MATCH("N/A",J243:N243,0)),"",IFERROR((5 * SUMPRODUCT(J144:N144,J243:N243) - PRODUCT(SUM(J144:N144),SUM(J243:N243))) / ((5 * SUM((J144^2)+(K144^2)+(L144^2)+(M144^2)+(N144^2))) - SUM(J144:N144)^2),""))</f>
        <v/>
      </c>
      <c r="AF243">
        <f>IFERROR(CORREL(J144:N144,J243:N243),"")</f>
        <v/>
      </c>
      <c r="AZ243">
        <f>IF(Q243=S243,0,1)</f>
        <v/>
      </c>
      <c r="BA243">
        <f>IF(AZ243=1,IF(Q243="","",IF(Q243=N144,"Yes","No")),"")</f>
        <v/>
      </c>
      <c r="BB243">
        <f>IF(BA243="Yes",P243,"")</f>
        <v/>
      </c>
      <c r="BC243">
        <f>IF(AZ243=1,IF(S243="","",IF(S243=N144,"Yes","No")),"")</f>
        <v/>
      </c>
      <c r="BD243">
        <f>IF(BC243="Yes",R243,"")</f>
        <v/>
      </c>
      <c r="BE243">
        <f>IFERROR(IF(SIGN(AE243)=1,"Increasing",IF(SIGN(AE243)=-1,"Decreasing","")),"")</f>
        <v/>
      </c>
      <c r="BF243">
        <f>IF(OR(AND(BE243="Increasing",BA243="Yes"),AND(BE243="Decreasing",BC243="Yes")),"Yes","No")</f>
        <v/>
      </c>
      <c r="BG243">
        <f>IF(I243="pos_trend","Yes","No")</f>
        <v/>
      </c>
      <c r="BH243">
        <f>IF(AF243&lt;&gt;"",IF(ABS(AF243)&gt;0.8,"Yes","No"),"")</f>
        <v/>
      </c>
    </row>
    <row r="244" spans="1:60">
      <c s="1" r="A244" t="n">
        <v>27</v>
      </c>
      <c r="B244" t="s">
        <v>3565</v>
      </c>
      <c r="C244" t="s">
        <v>264</v>
      </c>
      <c r="D244" t="s">
        <v>264</v>
      </c>
      <c r="E244" t="s">
        <v>264</v>
      </c>
      <c r="F244" t="s">
        <v>264</v>
      </c>
      <c r="G244" t="s">
        <v>264</v>
      </c>
      <c r="H244" t="s"/>
      <c r="I244">
        <f>IF(AND(K244&gt; J244, L244&gt; K244, M244&gt; L244, N244&gt; M244), "pos_trend", IF(AND(K244&lt; J244, L244&lt; K244, M244&lt; L244, N244&lt; M244), "neg_trend", "N/A"))</f>
        <v/>
      </c>
      <c r="J244">
        <f>IFERROR(IF(TRIM(C244)="-", "N/A", IF(RIGHT(C244,1)=")",IF(RIGHT(C244,2)="T)",-1000000000000*VALUE(MID(C244,2,LEN(C244)-3)),IF(RIGHT(C244,2)="M)",-1000000*VALUE(MID(C244,2,LEN(C244)-3)),IF(RIGHT(C244,2)="B)",-1000000000*VALUE(MID(C244,2,LEN(C244)-3)),IF(RIGHT(C244,2)="k)",-1000*VALUE(MID(C244,2,LEN(C244)-3)),VALUE(SUBSTITUTE(C244,",","")))))),IF(RIGHT(C244,1)="T",1000000000000*VALUE(LEFT(C244,LEN(C244)-1)),IF(RIGHT(C244,1)="M",1000000*VALUE(LEFT(C244,LEN(C244)-1)),IF(RIGHT(C244,1)="B",1000000000*VALUE(LEFT(C244,LEN(C244)-1)),IF(RIGHT(C244,1)="%",0.01*VALUE(LEFT(C244,LEN(C244)-1)),IF(RIGHT(C244,1)="k",1000*VALUE(LEFT(C244,LEN(C244)-1)),VALUE(SUBSTITUTE(C244,",",""))))))))),"N/A")</f>
        <v/>
      </c>
      <c r="K244">
        <f>IFERROR(IF(TRIM(D244)="-", "N/A", IF(RIGHT(D244,1)=")",IF(RIGHT(D244,2)="T)",-1000000000000*VALUE(MID(D244,2,LEN(D244)-3)),IF(RIGHT(D244,2)="M)",-1000000*VALUE(MID(D244,2,LEN(D244)-3)),IF(RIGHT(D244,2)="B)",-1000000000*VALUE(MID(D244,2,LEN(D244)-3)),IF(RIGHT(D244,2)="k)",-1000*VALUE(MID(D244,2,LEN(D244)-3)),VALUE(SUBSTITUTE(D244,",","")))))),IF(RIGHT(D244,1)="T",1000000000000*VALUE(LEFT(D244,LEN(D244)-1)),IF(RIGHT(D244,1)="M",1000000*VALUE(LEFT(D244,LEN(D244)-1)),IF(RIGHT(D244,1)="B",1000000000*VALUE(LEFT(D244,LEN(D244)-1)),IF(RIGHT(D244,1)="%",0.01*VALUE(LEFT(D244,LEN(D244)-1)),IF(RIGHT(D244,1)="k",1000*VALUE(LEFT(D244,LEN(D244)-1)),VALUE(SUBSTITUTE(D244,",",""))))))))),"N/A")</f>
        <v/>
      </c>
      <c r="L244">
        <f>IFERROR(IF(TRIM(E244)="-", "N/A", IF(RIGHT(E244,1)=")",IF(RIGHT(E244,2)="T)",-1000000000000*VALUE(MID(E244,2,LEN(E244)-3)),IF(RIGHT(E244,2)="M)",-1000000*VALUE(MID(E244,2,LEN(E244)-3)),IF(RIGHT(E244,2)="B)",-1000000000*VALUE(MID(E244,2,LEN(E244)-3)),IF(RIGHT(E244,2)="k)",-1000*VALUE(MID(E244,2,LEN(E244)-3)),VALUE(SUBSTITUTE(E244,",","")))))),IF(RIGHT(E244,1)="T",1000000000000*VALUE(LEFT(E244,LEN(E244)-1)),IF(RIGHT(E244,1)="M",1000000*VALUE(LEFT(E244,LEN(E244)-1)),IF(RIGHT(E244,1)="B",1000000000*VALUE(LEFT(E244,LEN(E244)-1)),IF(RIGHT(E244,1)="%",0.01*VALUE(LEFT(E244,LEN(E244)-1)),IF(RIGHT(E244,1)="k",1000*VALUE(LEFT(E244,LEN(E244)-1)),VALUE(SUBSTITUTE(E244,",",""))))))))),"N/A")</f>
        <v/>
      </c>
      <c r="M244">
        <f>IFERROR(IF(TRIM(F244)="-", "N/A", IF(RIGHT(F244,1)=")",IF(RIGHT(F244,2)="T)",-1000000000000*VALUE(MID(F244,2,LEN(F244)-3)),IF(RIGHT(F244,2)="M)",-1000000*VALUE(MID(F244,2,LEN(F244)-3)),IF(RIGHT(F244,2)="B)",-1000000000*VALUE(MID(F244,2,LEN(F244)-3)),IF(RIGHT(F244,2)="k)",-1000*VALUE(MID(F244,2,LEN(F244)-3)),VALUE(SUBSTITUTE(F244,",","")))))),IF(RIGHT(F244,1)="T",1000000000000*VALUE(LEFT(F244,LEN(F244)-1)),IF(RIGHT(F244,1)="M",1000000*VALUE(LEFT(F244,LEN(F244)-1)),IF(RIGHT(F244,1)="B",1000000000*VALUE(LEFT(F244,LEN(F244)-1)),IF(RIGHT(F244,1)="%",0.01*VALUE(LEFT(F244,LEN(F244)-1)),IF(RIGHT(F244,1)="k",1000*VALUE(LEFT(F244,LEN(F244)-1)),VALUE(SUBSTITUTE(F244,",",""))))))))),"N/A")</f>
        <v/>
      </c>
      <c r="N244">
        <f>IFERROR(IF(TRIM(G244)="-", "N/A", IF(RIGHT(G244,1)=")",IF(RIGHT(G244,2)="T)",-1000000000000*VALUE(MID(G244,2,LEN(G244)-3)),IF(RIGHT(G244,2)="M)",-1000000*VALUE(MID(G244,2,LEN(G244)-3)),IF(RIGHT(G244,2)="B)",-1000000000*VALUE(MID(G244,2,LEN(G244)-3)),IF(RIGHT(G244,2)="k)",-1000*VALUE(MID(G244,2,LEN(G244)-3)),VALUE(SUBSTITUTE(G244,",","")))))),IF(RIGHT(G244,1)="T",1000000000000*VALUE(LEFT(G244,LEN(G244)-1)),IF(RIGHT(G244,1)="M",1000000*VALUE(LEFT(G244,LEN(G244)-1)),IF(RIGHT(G244,1)="B",1000000000*VALUE(LEFT(G244,LEN(G244)-1)),IF(RIGHT(G244,1)="%",0.01*VALUE(LEFT(G244,LEN(G244)-1)),IF(RIGHT(G244,1)="k",1000*VALUE(LEFT(G244,LEN(G244)-1)),VALUE(SUBSTITUTE(G244,",",""))))))))),"N/A")</f>
        <v/>
      </c>
      <c r="P244">
        <f>MAX(J244:N244)</f>
        <v/>
      </c>
      <c r="Q244">
        <f>IFERROR(J144+MATCH(P244,J244:N244,0)-1,"")</f>
        <v/>
      </c>
      <c r="R244">
        <f>IF(Q244="","",MIN(J244:N244))</f>
        <v/>
      </c>
      <c r="S244">
        <f>IFERROR(J144+MATCH(R244,J244:N244,0)-1,"")</f>
        <v/>
      </c>
      <c r="T244">
        <f>IFERROR(AVERAGE(J244:N244),"")</f>
        <v/>
      </c>
      <c r="U244">
        <f>IFERROR(STDEV(J244:N244),"")</f>
        <v/>
      </c>
      <c r="V244">
        <f>IFERROR(IF(C244="-","",IF(ISBLANK(B244),"",IF(OR(ISNUMBER(FIND("Growth",B244)),ISNUMBER(FIND("Margin",B244))),"",(J244-T244)/U244))),"")</f>
        <v/>
      </c>
      <c r="W244">
        <f>IFERROR(IF(OR(D244="-",ISBLANK(D244)),"",(K244-T244)/U244),"")</f>
        <v/>
      </c>
      <c r="X244">
        <f>IFERROR(IF(OR(E244="-",ISBLANK(E244)),"",(L244-T244)/U244),"")</f>
        <v/>
      </c>
      <c r="Y244">
        <f>IFERROR(IF(OR(F244="-",ISBLANK(F244)),"",(M244-T244)/U244),"")</f>
        <v/>
      </c>
      <c r="Z244">
        <f>IFERROR(IF(OR(G244="-",ISBLANK(G244)),"",(N244-T244)/U244),"")</f>
        <v/>
      </c>
      <c r="AA244">
        <f>IF(MAX(MAX(V244:Z244),ABS(MIN(V244:Z244)))=ABS(MIN(V244:Z244)),MIN(V244:Z244),MAX(V244:Z244))</f>
        <v/>
      </c>
      <c r="AB244">
        <f>IFERROR(V144+MATCH(AA244,V244:Z244,0)-1,"")</f>
        <v/>
      </c>
      <c r="AC244">
        <f>IF(AB244&lt;&gt;"",IF(S244=AB244,"Low",IF(AB244=Q244,"High","")),"")</f>
        <v/>
      </c>
      <c r="AE244">
        <f>IF(ISNUMBER(MATCH("N/A",J244:N244,0)),"",IFERROR((5 * SUMPRODUCT(J144:N144,J244:N244) - PRODUCT(SUM(J144:N144),SUM(J244:N244))) / ((5 * SUM((J144^2)+(K144^2)+(L144^2)+(M144^2)+(N144^2))) - SUM(J144:N144)^2),""))</f>
        <v/>
      </c>
      <c r="AF244">
        <f>IFERROR(CORREL(J144:N144,J244:N244),"")</f>
        <v/>
      </c>
      <c r="AZ244">
        <f>IF(Q244=S244,0,1)</f>
        <v/>
      </c>
      <c r="BA244">
        <f>IF(AZ244=1,IF(Q244="","",IF(Q244=N144,"Yes","No")),"")</f>
        <v/>
      </c>
      <c r="BB244">
        <f>IF(BA244="Yes",P244,"")</f>
        <v/>
      </c>
      <c r="BC244">
        <f>IF(AZ244=1,IF(S244="","",IF(S244=N144,"Yes","No")),"")</f>
        <v/>
      </c>
      <c r="BD244">
        <f>IF(BC244="Yes",R244,"")</f>
        <v/>
      </c>
      <c r="BE244">
        <f>IFERROR(IF(SIGN(AE244)=1,"Increasing",IF(SIGN(AE244)=-1,"Decreasing","")),"")</f>
        <v/>
      </c>
      <c r="BF244">
        <f>IF(OR(AND(BE244="Increasing",BA244="Yes"),AND(BE244="Decreasing",BC244="Yes")),"Yes","No")</f>
        <v/>
      </c>
      <c r="BG244">
        <f>IF(I244="pos_trend","Yes","No")</f>
        <v/>
      </c>
      <c r="BH244">
        <f>IF(AF244&lt;&gt;"",IF(ABS(AF244)&gt;0.8,"Yes","No"),"")</f>
        <v/>
      </c>
    </row>
    <row r="245" spans="1:60">
      <c s="1" r="A245" t="n">
        <v>28</v>
      </c>
      <c r="B245" t="s">
        <v>3566</v>
      </c>
      <c r="C245" t="s">
        <v>264</v>
      </c>
      <c r="D245" t="s">
        <v>264</v>
      </c>
      <c r="E245" t="s">
        <v>264</v>
      </c>
      <c r="F245" t="s">
        <v>264</v>
      </c>
      <c r="G245" t="s">
        <v>264</v>
      </c>
      <c r="H245" t="s"/>
      <c r="I245">
        <f>IF(AND(K245&gt; J245, L245&gt; K245, M245&gt; L245, N245&gt; M245), "pos_trend", IF(AND(K245&lt; J245, L245&lt; K245, M245&lt; L245, N245&lt; M245), "neg_trend", "N/A"))</f>
        <v/>
      </c>
      <c r="J245">
        <f>IFERROR(IF(TRIM(C245)="-", "N/A", IF(RIGHT(C245,1)=")",IF(RIGHT(C245,2)="T)",-1000000000000*VALUE(MID(C245,2,LEN(C245)-3)),IF(RIGHT(C245,2)="M)",-1000000*VALUE(MID(C245,2,LEN(C245)-3)),IF(RIGHT(C245,2)="B)",-1000000000*VALUE(MID(C245,2,LEN(C245)-3)),IF(RIGHT(C245,2)="k)",-1000*VALUE(MID(C245,2,LEN(C245)-3)),VALUE(SUBSTITUTE(C245,",","")))))),IF(RIGHT(C245,1)="T",1000000000000*VALUE(LEFT(C245,LEN(C245)-1)),IF(RIGHT(C245,1)="M",1000000*VALUE(LEFT(C245,LEN(C245)-1)),IF(RIGHT(C245,1)="B",1000000000*VALUE(LEFT(C245,LEN(C245)-1)),IF(RIGHT(C245,1)="%",0.01*VALUE(LEFT(C245,LEN(C245)-1)),IF(RIGHT(C245,1)="k",1000*VALUE(LEFT(C245,LEN(C245)-1)),VALUE(SUBSTITUTE(C245,",",""))))))))),"N/A")</f>
        <v/>
      </c>
      <c r="K245">
        <f>IFERROR(IF(TRIM(D245)="-", "N/A", IF(RIGHT(D245,1)=")",IF(RIGHT(D245,2)="T)",-1000000000000*VALUE(MID(D245,2,LEN(D245)-3)),IF(RIGHT(D245,2)="M)",-1000000*VALUE(MID(D245,2,LEN(D245)-3)),IF(RIGHT(D245,2)="B)",-1000000000*VALUE(MID(D245,2,LEN(D245)-3)),IF(RIGHT(D245,2)="k)",-1000*VALUE(MID(D245,2,LEN(D245)-3)),VALUE(SUBSTITUTE(D245,",","")))))),IF(RIGHT(D245,1)="T",1000000000000*VALUE(LEFT(D245,LEN(D245)-1)),IF(RIGHT(D245,1)="M",1000000*VALUE(LEFT(D245,LEN(D245)-1)),IF(RIGHT(D245,1)="B",1000000000*VALUE(LEFT(D245,LEN(D245)-1)),IF(RIGHT(D245,1)="%",0.01*VALUE(LEFT(D245,LEN(D245)-1)),IF(RIGHT(D245,1)="k",1000*VALUE(LEFT(D245,LEN(D245)-1)),VALUE(SUBSTITUTE(D245,",",""))))))))),"N/A")</f>
        <v/>
      </c>
      <c r="L245">
        <f>IFERROR(IF(TRIM(E245)="-", "N/A", IF(RIGHT(E245,1)=")",IF(RIGHT(E245,2)="T)",-1000000000000*VALUE(MID(E245,2,LEN(E245)-3)),IF(RIGHT(E245,2)="M)",-1000000*VALUE(MID(E245,2,LEN(E245)-3)),IF(RIGHT(E245,2)="B)",-1000000000*VALUE(MID(E245,2,LEN(E245)-3)),IF(RIGHT(E245,2)="k)",-1000*VALUE(MID(E245,2,LEN(E245)-3)),VALUE(SUBSTITUTE(E245,",","")))))),IF(RIGHT(E245,1)="T",1000000000000*VALUE(LEFT(E245,LEN(E245)-1)),IF(RIGHT(E245,1)="M",1000000*VALUE(LEFT(E245,LEN(E245)-1)),IF(RIGHT(E245,1)="B",1000000000*VALUE(LEFT(E245,LEN(E245)-1)),IF(RIGHT(E245,1)="%",0.01*VALUE(LEFT(E245,LEN(E245)-1)),IF(RIGHT(E245,1)="k",1000*VALUE(LEFT(E245,LEN(E245)-1)),VALUE(SUBSTITUTE(E245,",",""))))))))),"N/A")</f>
        <v/>
      </c>
      <c r="M245">
        <f>IFERROR(IF(TRIM(F245)="-", "N/A", IF(RIGHT(F245,1)=")",IF(RIGHT(F245,2)="T)",-1000000000000*VALUE(MID(F245,2,LEN(F245)-3)),IF(RIGHT(F245,2)="M)",-1000000*VALUE(MID(F245,2,LEN(F245)-3)),IF(RIGHT(F245,2)="B)",-1000000000*VALUE(MID(F245,2,LEN(F245)-3)),IF(RIGHT(F245,2)="k)",-1000*VALUE(MID(F245,2,LEN(F245)-3)),VALUE(SUBSTITUTE(F245,",","")))))),IF(RIGHT(F245,1)="T",1000000000000*VALUE(LEFT(F245,LEN(F245)-1)),IF(RIGHT(F245,1)="M",1000000*VALUE(LEFT(F245,LEN(F245)-1)),IF(RIGHT(F245,1)="B",1000000000*VALUE(LEFT(F245,LEN(F245)-1)),IF(RIGHT(F245,1)="%",0.01*VALUE(LEFT(F245,LEN(F245)-1)),IF(RIGHT(F245,1)="k",1000*VALUE(LEFT(F245,LEN(F245)-1)),VALUE(SUBSTITUTE(F245,",",""))))))))),"N/A")</f>
        <v/>
      </c>
      <c r="N245">
        <f>IFERROR(IF(TRIM(G245)="-", "N/A", IF(RIGHT(G245,1)=")",IF(RIGHT(G245,2)="T)",-1000000000000*VALUE(MID(G245,2,LEN(G245)-3)),IF(RIGHT(G245,2)="M)",-1000000*VALUE(MID(G245,2,LEN(G245)-3)),IF(RIGHT(G245,2)="B)",-1000000000*VALUE(MID(G245,2,LEN(G245)-3)),IF(RIGHT(G245,2)="k)",-1000*VALUE(MID(G245,2,LEN(G245)-3)),VALUE(SUBSTITUTE(G245,",","")))))),IF(RIGHT(G245,1)="T",1000000000000*VALUE(LEFT(G245,LEN(G245)-1)),IF(RIGHT(G245,1)="M",1000000*VALUE(LEFT(G245,LEN(G245)-1)),IF(RIGHT(G245,1)="B",1000000000*VALUE(LEFT(G245,LEN(G245)-1)),IF(RIGHT(G245,1)="%",0.01*VALUE(LEFT(G245,LEN(G245)-1)),IF(RIGHT(G245,1)="k",1000*VALUE(LEFT(G245,LEN(G245)-1)),VALUE(SUBSTITUTE(G245,",",""))))))))),"N/A")</f>
        <v/>
      </c>
      <c r="P245">
        <f>MAX(J245:N245)</f>
        <v/>
      </c>
      <c r="Q245">
        <f>IFERROR(J144+MATCH(P245,J245:N245,0)-1,"")</f>
        <v/>
      </c>
      <c r="R245">
        <f>IF(Q245="","",MIN(J245:N245))</f>
        <v/>
      </c>
      <c r="S245">
        <f>IFERROR(J144+MATCH(R245,J245:N245,0)-1,"")</f>
        <v/>
      </c>
      <c r="T245">
        <f>IFERROR(AVERAGE(J245:N245),"")</f>
        <v/>
      </c>
      <c r="U245">
        <f>IFERROR(STDEV(J245:N245),"")</f>
        <v/>
      </c>
      <c r="V245">
        <f>IFERROR(IF(C245="-","",IF(ISBLANK(B245),"",IF(OR(ISNUMBER(FIND("Growth",B245)),ISNUMBER(FIND("Margin",B245))),"",(J245-T245)/U245))),"")</f>
        <v/>
      </c>
      <c r="W245">
        <f>IFERROR(IF(OR(D245="-",ISBLANK(D245)),"",(K245-T245)/U245),"")</f>
        <v/>
      </c>
      <c r="X245">
        <f>IFERROR(IF(OR(E245="-",ISBLANK(E245)),"",(L245-T245)/U245),"")</f>
        <v/>
      </c>
      <c r="Y245">
        <f>IFERROR(IF(OR(F245="-",ISBLANK(F245)),"",(M245-T245)/U245),"")</f>
        <v/>
      </c>
      <c r="Z245">
        <f>IFERROR(IF(OR(G245="-",ISBLANK(G245)),"",(N245-T245)/U245),"")</f>
        <v/>
      </c>
      <c r="AA245">
        <f>IF(MAX(MAX(V245:Z245),ABS(MIN(V245:Z245)))=ABS(MIN(V245:Z245)),MIN(V245:Z245),MAX(V245:Z245))</f>
        <v/>
      </c>
      <c r="AB245">
        <f>IFERROR(V144+MATCH(AA245,V245:Z245,0)-1,"")</f>
        <v/>
      </c>
      <c r="AC245">
        <f>IF(AB245&lt;&gt;"",IF(S245=AB245,"Low",IF(AB245=Q245,"High","")),"")</f>
        <v/>
      </c>
      <c r="AE245">
        <f>IF(ISNUMBER(MATCH("N/A",J245:N245,0)),"",IFERROR((5 * SUMPRODUCT(J144:N144,J245:N245) - PRODUCT(SUM(J144:N144),SUM(J245:N245))) / ((5 * SUM((J144^2)+(K144^2)+(L144^2)+(M144^2)+(N144^2))) - SUM(J144:N144)^2),""))</f>
        <v/>
      </c>
      <c r="AF245">
        <f>IFERROR(CORREL(J144:N144,J245:N245),"")</f>
        <v/>
      </c>
      <c r="AZ245">
        <f>IF(Q245=S245,0,1)</f>
        <v/>
      </c>
      <c r="BA245">
        <f>IF(AZ245=1,IF(Q245="","",IF(Q245=N144,"Yes","No")),"")</f>
        <v/>
      </c>
      <c r="BB245">
        <f>IF(BA245="Yes",P245,"")</f>
        <v/>
      </c>
      <c r="BC245">
        <f>IF(AZ245=1,IF(S245="","",IF(S245=N144,"Yes","No")),"")</f>
        <v/>
      </c>
      <c r="BD245">
        <f>IF(BC245="Yes",R245,"")</f>
        <v/>
      </c>
      <c r="BE245">
        <f>IFERROR(IF(SIGN(AE245)=1,"Increasing",IF(SIGN(AE245)=-1,"Decreasing","")),"")</f>
        <v/>
      </c>
      <c r="BF245">
        <f>IF(OR(AND(BE245="Increasing",BA245="Yes"),AND(BE245="Decreasing",BC245="Yes")),"Yes","No")</f>
        <v/>
      </c>
      <c r="BG245">
        <f>IF(I245="pos_trend","Yes","No")</f>
        <v/>
      </c>
      <c r="BH245">
        <f>IF(AF245&lt;&gt;"",IF(ABS(AF245)&gt;0.8,"Yes","No"),"")</f>
        <v/>
      </c>
    </row>
    <row r="246" spans="1:60">
      <c s="1" r="A246" t="n">
        <v>29</v>
      </c>
      <c r="B246" t="s">
        <v>546</v>
      </c>
      <c r="C246" t="s">
        <v>3567</v>
      </c>
      <c r="D246" t="s">
        <v>1903</v>
      </c>
      <c r="E246" t="s">
        <v>2838</v>
      </c>
      <c r="F246" t="s">
        <v>3568</v>
      </c>
      <c r="G246" t="s">
        <v>3569</v>
      </c>
      <c r="H246" t="s"/>
      <c r="P246">
        <f>MAX(J246:N246)</f>
        <v/>
      </c>
      <c r="Q246">
        <f>IFERROR(J144+MATCH(P246,J246:N246,0)-1,"")</f>
        <v/>
      </c>
      <c r="R246">
        <f>IF(Q246="","",MIN(J246:N246))</f>
        <v/>
      </c>
      <c r="S246">
        <f>IFERROR(J144+MATCH(R246,J246:N246,0)-1,"")</f>
        <v/>
      </c>
      <c r="T246">
        <f>IFERROR(AVERAGE(J246:N246),"")</f>
        <v/>
      </c>
      <c r="U246">
        <f>IFERROR(STDEV(J246:N246),"")</f>
        <v/>
      </c>
      <c r="V246">
        <f>IFERROR(IF(C246="-","",IF(ISBLANK(B246),"",IF(OR(ISNUMBER(FIND("Growth",B246)),ISNUMBER(FIND("Margin",B246))),"",(J246-T246)/U246))),"")</f>
        <v/>
      </c>
      <c r="W246">
        <f>IFERROR(IF(OR(D246="-",ISBLANK(D246)),"",(K246-T246)/U246),"")</f>
        <v/>
      </c>
      <c r="X246">
        <f>IFERROR(IF(OR(E246="-",ISBLANK(E246)),"",(L246-T246)/U246),"")</f>
        <v/>
      </c>
      <c r="Y246">
        <f>IFERROR(IF(OR(F246="-",ISBLANK(F246)),"",(M246-T246)/U246),"")</f>
        <v/>
      </c>
      <c r="Z246">
        <f>IFERROR(IF(OR(G246="-",ISBLANK(G246)),"",(N246-T246)/U246),"")</f>
        <v/>
      </c>
      <c r="AA246">
        <f>IF(MAX(MAX(V246:Z246),ABS(MIN(V246:Z246)))=ABS(MIN(V246:Z246)),MIN(V246:Z246),MAX(V246:Z246))</f>
        <v/>
      </c>
      <c r="AB246">
        <f>IFERROR(V144+MATCH(AA246,V246:Z246,0)-1,"")</f>
        <v/>
      </c>
      <c r="AC246">
        <f>IF(AB246&lt;&gt;"",IF(S246=AB246,"Low",IF(AB246=Q246,"High","")),"")</f>
        <v/>
      </c>
      <c r="AE246">
        <f>IF(ISNUMBER(MATCH("N/A",J246:N246,0)),"",IFERROR((5 * SUMPRODUCT(J144:N144,J246:N246) - PRODUCT(SUM(J144:N144),SUM(J246:N246))) / ((5 * SUM((J144^2)+(K144^2)+(L144^2)+(M144^2)+(N144^2))) - SUM(J144:N144)^2),""))</f>
        <v/>
      </c>
      <c r="AF246">
        <f>IFERROR(CORREL(J144:N144,J246:N246),"")</f>
        <v/>
      </c>
      <c r="AZ246">
        <f>IF(Q246=S246,0,1)</f>
        <v/>
      </c>
      <c r="BA246">
        <f>IF(AZ246=1,IF(Q246="","",IF(Q246=N144,"Yes","No")),"")</f>
        <v/>
      </c>
      <c r="BB246">
        <f>IF(BA246="Yes",P246,"")</f>
        <v/>
      </c>
      <c r="BC246">
        <f>IF(AZ246=1,IF(S246="","",IF(S246=N144,"Yes","No")),"")</f>
        <v/>
      </c>
      <c r="BD246">
        <f>IF(BC246="Yes",R246,"")</f>
        <v/>
      </c>
      <c r="BE246">
        <f>IFERROR(IF(SIGN(AE246)=1,"Increasing",IF(SIGN(AE246)=-1,"Decreasing","")),"")</f>
        <v/>
      </c>
      <c r="BF246">
        <f>IF(OR(AND(BE246="Increasing",BA246="Yes"),AND(BE246="Decreasing",BC246="Yes")),"Yes","No")</f>
        <v/>
      </c>
      <c r="BG246">
        <f>IF(I246="pos_trend","Yes","No")</f>
        <v/>
      </c>
      <c r="BH246">
        <f>IF(AF246&lt;&gt;"",IF(ABS(AF246)&gt;0.8,"Yes","No"),"")</f>
        <v/>
      </c>
    </row>
    <row r="247" spans="1:60">
      <c s="1" r="A247" t="n">
        <v>30</v>
      </c>
      <c r="B247" t="s">
        <v>3570</v>
      </c>
      <c r="C247" t="s">
        <v>3571</v>
      </c>
      <c r="D247" t="s">
        <v>3572</v>
      </c>
      <c r="E247" t="s">
        <v>3573</v>
      </c>
      <c r="F247" t="s">
        <v>3574</v>
      </c>
      <c r="G247" t="s">
        <v>3575</v>
      </c>
      <c r="H247" t="s"/>
      <c r="I247">
        <f>IF(AND(K247&gt; J247, L247&gt; K247, M247&gt; L247, N247&gt; M247), "pos_trend", IF(AND(K247&lt; J247, L247&lt; K247, M247&lt; L247, N247&lt; M247), "neg_trend", "N/A"))</f>
        <v/>
      </c>
      <c r="J247">
        <f>IFERROR(IF(TRIM(C247)="-", "N/A", IF(RIGHT(C247,1)=")",IF(RIGHT(C247,2)="T)",-1000000000000*VALUE(MID(C247,2,LEN(C247)-3)),IF(RIGHT(C247,2)="M)",-1000000*VALUE(MID(C247,2,LEN(C247)-3)),IF(RIGHT(C247,2)="B)",-1000000000*VALUE(MID(C247,2,LEN(C247)-3)),IF(RIGHT(C247,2)="k)",-1000*VALUE(MID(C247,2,LEN(C247)-3)),VALUE(SUBSTITUTE(C247,",","")))))),IF(RIGHT(C247,1)="T",1000000000000*VALUE(LEFT(C247,LEN(C247)-1)),IF(RIGHT(C247,1)="M",1000000*VALUE(LEFT(C247,LEN(C247)-1)),IF(RIGHT(C247,1)="B",1000000000*VALUE(LEFT(C247,LEN(C247)-1)),IF(RIGHT(C247,1)="%",0.01*VALUE(LEFT(C247,LEN(C247)-1)),IF(RIGHT(C247,1)="k",1000*VALUE(LEFT(C247,LEN(C247)-1)),VALUE(SUBSTITUTE(C247,",",""))))))))),"N/A")</f>
        <v/>
      </c>
      <c r="K247">
        <f>IFERROR(IF(TRIM(D247)="-", "N/A", IF(RIGHT(D247,1)=")",IF(RIGHT(D247,2)="T)",-1000000000000*VALUE(MID(D247,2,LEN(D247)-3)),IF(RIGHT(D247,2)="M)",-1000000*VALUE(MID(D247,2,LEN(D247)-3)),IF(RIGHT(D247,2)="B)",-1000000000*VALUE(MID(D247,2,LEN(D247)-3)),IF(RIGHT(D247,2)="k)",-1000*VALUE(MID(D247,2,LEN(D247)-3)),VALUE(SUBSTITUTE(D247,",","")))))),IF(RIGHT(D247,1)="T",1000000000000*VALUE(LEFT(D247,LEN(D247)-1)),IF(RIGHT(D247,1)="M",1000000*VALUE(LEFT(D247,LEN(D247)-1)),IF(RIGHT(D247,1)="B",1000000000*VALUE(LEFT(D247,LEN(D247)-1)),IF(RIGHT(D247,1)="%",0.01*VALUE(LEFT(D247,LEN(D247)-1)),IF(RIGHT(D247,1)="k",1000*VALUE(LEFT(D247,LEN(D247)-1)),VALUE(SUBSTITUTE(D247,",",""))))))))),"N/A")</f>
        <v/>
      </c>
      <c r="L247">
        <f>IFERROR(IF(TRIM(E247)="-", "N/A", IF(RIGHT(E247,1)=")",IF(RIGHT(E247,2)="T)",-1000000000000*VALUE(MID(E247,2,LEN(E247)-3)),IF(RIGHT(E247,2)="M)",-1000000*VALUE(MID(E247,2,LEN(E247)-3)),IF(RIGHT(E247,2)="B)",-1000000000*VALUE(MID(E247,2,LEN(E247)-3)),IF(RIGHT(E247,2)="k)",-1000*VALUE(MID(E247,2,LEN(E247)-3)),VALUE(SUBSTITUTE(E247,",","")))))),IF(RIGHT(E247,1)="T",1000000000000*VALUE(LEFT(E247,LEN(E247)-1)),IF(RIGHT(E247,1)="M",1000000*VALUE(LEFT(E247,LEN(E247)-1)),IF(RIGHT(E247,1)="B",1000000000*VALUE(LEFT(E247,LEN(E247)-1)),IF(RIGHT(E247,1)="%",0.01*VALUE(LEFT(E247,LEN(E247)-1)),IF(RIGHT(E247,1)="k",1000*VALUE(LEFT(E247,LEN(E247)-1)),VALUE(SUBSTITUTE(E247,",",""))))))))),"N/A")</f>
        <v/>
      </c>
      <c r="M247">
        <f>IFERROR(IF(TRIM(F247)="-", "N/A", IF(RIGHT(F247,1)=")",IF(RIGHT(F247,2)="T)",-1000000000000*VALUE(MID(F247,2,LEN(F247)-3)),IF(RIGHT(F247,2)="M)",-1000000*VALUE(MID(F247,2,LEN(F247)-3)),IF(RIGHT(F247,2)="B)",-1000000000*VALUE(MID(F247,2,LEN(F247)-3)),IF(RIGHT(F247,2)="k)",-1000*VALUE(MID(F247,2,LEN(F247)-3)),VALUE(SUBSTITUTE(F247,",","")))))),IF(RIGHT(F247,1)="T",1000000000000*VALUE(LEFT(F247,LEN(F247)-1)),IF(RIGHT(F247,1)="M",1000000*VALUE(LEFT(F247,LEN(F247)-1)),IF(RIGHT(F247,1)="B",1000000000*VALUE(LEFT(F247,LEN(F247)-1)),IF(RIGHT(F247,1)="%",0.01*VALUE(LEFT(F247,LEN(F247)-1)),IF(RIGHT(F247,1)="k",1000*VALUE(LEFT(F247,LEN(F247)-1)),VALUE(SUBSTITUTE(F247,",",""))))))))),"N/A")</f>
        <v/>
      </c>
      <c r="N247">
        <f>IFERROR(IF(TRIM(G247)="-", "N/A", IF(RIGHT(G247,1)=")",IF(RIGHT(G247,2)="T)",-1000000000000*VALUE(MID(G247,2,LEN(G247)-3)),IF(RIGHT(G247,2)="M)",-1000000*VALUE(MID(G247,2,LEN(G247)-3)),IF(RIGHT(G247,2)="B)",-1000000000*VALUE(MID(G247,2,LEN(G247)-3)),IF(RIGHT(G247,2)="k)",-1000*VALUE(MID(G247,2,LEN(G247)-3)),VALUE(SUBSTITUTE(G247,",","")))))),IF(RIGHT(G247,1)="T",1000000000000*VALUE(LEFT(G247,LEN(G247)-1)),IF(RIGHT(G247,1)="M",1000000*VALUE(LEFT(G247,LEN(G247)-1)),IF(RIGHT(G247,1)="B",1000000000*VALUE(LEFT(G247,LEN(G247)-1)),IF(RIGHT(G247,1)="%",0.01*VALUE(LEFT(G247,LEN(G247)-1)),IF(RIGHT(G247,1)="k",1000*VALUE(LEFT(G247,LEN(G247)-1)),VALUE(SUBSTITUTE(G247,",",""))))))))),"N/A")</f>
        <v/>
      </c>
      <c r="P247">
        <f>MAX(J247:N247)</f>
        <v/>
      </c>
      <c r="Q247">
        <f>IFERROR(J144+MATCH(P247,J247:N247,0)-1,"")</f>
        <v/>
      </c>
      <c r="R247">
        <f>IF(Q247="","",MIN(J247:N247))</f>
        <v/>
      </c>
      <c r="S247">
        <f>IFERROR(J144+MATCH(R247,J247:N247,0)-1,"")</f>
        <v/>
      </c>
      <c r="T247">
        <f>IFERROR(AVERAGE(J247:N247),"")</f>
        <v/>
      </c>
      <c r="U247">
        <f>IFERROR(STDEV(J247:N247),"")</f>
        <v/>
      </c>
      <c r="V247">
        <f>IFERROR(IF(C247="-","",IF(ISBLANK(B247),"",IF(OR(ISNUMBER(FIND("Growth",B247)),ISNUMBER(FIND("Margin",B247))),"",(J247-T247)/U247))),"")</f>
        <v/>
      </c>
      <c r="W247">
        <f>IFERROR(IF(OR(D247="-",ISBLANK(D247)),"",(K247-T247)/U247),"")</f>
        <v/>
      </c>
      <c r="X247">
        <f>IFERROR(IF(OR(E247="-",ISBLANK(E247)),"",(L247-T247)/U247),"")</f>
        <v/>
      </c>
      <c r="Y247">
        <f>IFERROR(IF(OR(F247="-",ISBLANK(F247)),"",(M247-T247)/U247),"")</f>
        <v/>
      </c>
      <c r="Z247">
        <f>IFERROR(IF(OR(G247="-",ISBLANK(G247)),"",(N247-T247)/U247),"")</f>
        <v/>
      </c>
      <c r="AA247">
        <f>IF(MAX(MAX(V247:Z247),ABS(MIN(V247:Z247)))=ABS(MIN(V247:Z247)),MIN(V247:Z247),MAX(V247:Z247))</f>
        <v/>
      </c>
      <c r="AB247">
        <f>IFERROR(V144+MATCH(AA247,V247:Z247,0)-1,"")</f>
        <v/>
      </c>
      <c r="AC247">
        <f>IF(AB247&lt;&gt;"",IF(S247=AB247,"Low",IF(AB247=Q247,"High","")),"")</f>
        <v/>
      </c>
      <c r="AE247">
        <f>IF(ISNUMBER(MATCH("N/A",J247:N247,0)),"",IFERROR((5 * SUMPRODUCT(J144:N144,J247:N247) - PRODUCT(SUM(J144:N144),SUM(J247:N247))) / ((5 * SUM((J144^2)+(K144^2)+(L144^2)+(M144^2)+(N144^2))) - SUM(J144:N144)^2),""))</f>
        <v/>
      </c>
      <c r="AF247">
        <f>IFERROR(CORREL(J144:N144,J247:N247),"")</f>
        <v/>
      </c>
      <c r="AZ247">
        <f>IF(Q247=S247,0,1)</f>
        <v/>
      </c>
      <c r="BA247">
        <f>IF(AZ247=1,IF(Q247="","",IF(Q247=N144,"Yes","No")),"")</f>
        <v/>
      </c>
      <c r="BB247">
        <f>IF(BA247="Yes",P247,"")</f>
        <v/>
      </c>
      <c r="BC247">
        <f>IF(AZ247=1,IF(S247="","",IF(S247=N144,"Yes","No")),"")</f>
        <v/>
      </c>
      <c r="BD247">
        <f>IF(BC247="Yes",R247,"")</f>
        <v/>
      </c>
      <c r="BE247">
        <f>IFERROR(IF(SIGN(AE247)=1,"Increasing",IF(SIGN(AE247)=-1,"Decreasing","")),"")</f>
        <v/>
      </c>
      <c r="BF247">
        <f>IF(OR(AND(BE247="Increasing",BA247="Yes"),AND(BE247="Decreasing",BC247="Yes")),"Yes","No")</f>
        <v/>
      </c>
      <c r="BG247">
        <f>IF(I247="pos_trend","Yes","No")</f>
        <v/>
      </c>
      <c r="BH247">
        <f>IF(AF247&lt;&gt;"",IF(ABS(AF247)&gt;0.8,"Yes","No"),"")</f>
        <v/>
      </c>
    </row>
    <row r="248" spans="1:60">
      <c s="1" r="A248" t="n">
        <v>31</v>
      </c>
      <c r="B248" t="s">
        <v>604</v>
      </c>
      <c r="C248" t="s">
        <v>3404</v>
      </c>
      <c r="D248" t="s">
        <v>3576</v>
      </c>
      <c r="E248" t="s">
        <v>3577</v>
      </c>
      <c r="F248" t="s">
        <v>3578</v>
      </c>
      <c r="G248" t="s">
        <v>3579</v>
      </c>
      <c r="H248" t="s"/>
      <c r="I248">
        <f>IF(AND(K248&gt; J248, L248&gt; K248, M248&gt; L248, N248&gt; M248), "pos_trend", IF(AND(K248&lt; J248, L248&lt; K248, M248&lt; L248, N248&lt; M248), "neg_trend", "N/A"))</f>
        <v/>
      </c>
      <c r="J248">
        <f>IFERROR(IF(TRIM(C248)="-", "N/A", IF(RIGHT(C248,1)=")",IF(RIGHT(C248,2)="T)",-1000000000000*VALUE(MID(C248,2,LEN(C248)-3)),IF(RIGHT(C248,2)="M)",-1000000*VALUE(MID(C248,2,LEN(C248)-3)),IF(RIGHT(C248,2)="B)",-1000000000*VALUE(MID(C248,2,LEN(C248)-3)),IF(RIGHT(C248,2)="k)",-1000*VALUE(MID(C248,2,LEN(C248)-3)),VALUE(SUBSTITUTE(C248,",","")))))),IF(RIGHT(C248,1)="T",1000000000000*VALUE(LEFT(C248,LEN(C248)-1)),IF(RIGHT(C248,1)="M",1000000*VALUE(LEFT(C248,LEN(C248)-1)),IF(RIGHT(C248,1)="B",1000000000*VALUE(LEFT(C248,LEN(C248)-1)),IF(RIGHT(C248,1)="%",0.01*VALUE(LEFT(C248,LEN(C248)-1)),IF(RIGHT(C248,1)="k",1000*VALUE(LEFT(C248,LEN(C248)-1)),VALUE(SUBSTITUTE(C248,",",""))))))))),"N/A")</f>
        <v/>
      </c>
      <c r="K248">
        <f>IFERROR(IF(TRIM(D248)="-", "N/A", IF(RIGHT(D248,1)=")",IF(RIGHT(D248,2)="T)",-1000000000000*VALUE(MID(D248,2,LEN(D248)-3)),IF(RIGHT(D248,2)="M)",-1000000*VALUE(MID(D248,2,LEN(D248)-3)),IF(RIGHT(D248,2)="B)",-1000000000*VALUE(MID(D248,2,LEN(D248)-3)),IF(RIGHT(D248,2)="k)",-1000*VALUE(MID(D248,2,LEN(D248)-3)),VALUE(SUBSTITUTE(D248,",","")))))),IF(RIGHT(D248,1)="T",1000000000000*VALUE(LEFT(D248,LEN(D248)-1)),IF(RIGHT(D248,1)="M",1000000*VALUE(LEFT(D248,LEN(D248)-1)),IF(RIGHT(D248,1)="B",1000000000*VALUE(LEFT(D248,LEN(D248)-1)),IF(RIGHT(D248,1)="%",0.01*VALUE(LEFT(D248,LEN(D248)-1)),IF(RIGHT(D248,1)="k",1000*VALUE(LEFT(D248,LEN(D248)-1)),VALUE(SUBSTITUTE(D248,",",""))))))))),"N/A")</f>
        <v/>
      </c>
      <c r="L248">
        <f>IFERROR(IF(TRIM(E248)="-", "N/A", IF(RIGHT(E248,1)=")",IF(RIGHT(E248,2)="T)",-1000000000000*VALUE(MID(E248,2,LEN(E248)-3)),IF(RIGHT(E248,2)="M)",-1000000*VALUE(MID(E248,2,LEN(E248)-3)),IF(RIGHT(E248,2)="B)",-1000000000*VALUE(MID(E248,2,LEN(E248)-3)),IF(RIGHT(E248,2)="k)",-1000*VALUE(MID(E248,2,LEN(E248)-3)),VALUE(SUBSTITUTE(E248,",","")))))),IF(RIGHT(E248,1)="T",1000000000000*VALUE(LEFT(E248,LEN(E248)-1)),IF(RIGHT(E248,1)="M",1000000*VALUE(LEFT(E248,LEN(E248)-1)),IF(RIGHT(E248,1)="B",1000000000*VALUE(LEFT(E248,LEN(E248)-1)),IF(RIGHT(E248,1)="%",0.01*VALUE(LEFT(E248,LEN(E248)-1)),IF(RIGHT(E248,1)="k",1000*VALUE(LEFT(E248,LEN(E248)-1)),VALUE(SUBSTITUTE(E248,",",""))))))))),"N/A")</f>
        <v/>
      </c>
      <c r="M248">
        <f>IFERROR(IF(TRIM(F248)="-", "N/A", IF(RIGHT(F248,1)=")",IF(RIGHT(F248,2)="T)",-1000000000000*VALUE(MID(F248,2,LEN(F248)-3)),IF(RIGHT(F248,2)="M)",-1000000*VALUE(MID(F248,2,LEN(F248)-3)),IF(RIGHT(F248,2)="B)",-1000000000*VALUE(MID(F248,2,LEN(F248)-3)),IF(RIGHT(F248,2)="k)",-1000*VALUE(MID(F248,2,LEN(F248)-3)),VALUE(SUBSTITUTE(F248,",","")))))),IF(RIGHT(F248,1)="T",1000000000000*VALUE(LEFT(F248,LEN(F248)-1)),IF(RIGHT(F248,1)="M",1000000*VALUE(LEFT(F248,LEN(F248)-1)),IF(RIGHT(F248,1)="B",1000000000*VALUE(LEFT(F248,LEN(F248)-1)),IF(RIGHT(F248,1)="%",0.01*VALUE(LEFT(F248,LEN(F248)-1)),IF(RIGHT(F248,1)="k",1000*VALUE(LEFT(F248,LEN(F248)-1)),VALUE(SUBSTITUTE(F248,",",""))))))))),"N/A")</f>
        <v/>
      </c>
      <c r="N248">
        <f>IFERROR(IF(TRIM(G248)="-", "N/A", IF(RIGHT(G248,1)=")",IF(RIGHT(G248,2)="T)",-1000000000000*VALUE(MID(G248,2,LEN(G248)-3)),IF(RIGHT(G248,2)="M)",-1000000*VALUE(MID(G248,2,LEN(G248)-3)),IF(RIGHT(G248,2)="B)",-1000000000*VALUE(MID(G248,2,LEN(G248)-3)),IF(RIGHT(G248,2)="k)",-1000*VALUE(MID(G248,2,LEN(G248)-3)),VALUE(SUBSTITUTE(G248,",","")))))),IF(RIGHT(G248,1)="T",1000000000000*VALUE(LEFT(G248,LEN(G248)-1)),IF(RIGHT(G248,1)="M",1000000*VALUE(LEFT(G248,LEN(G248)-1)),IF(RIGHT(G248,1)="B",1000000000*VALUE(LEFT(G248,LEN(G248)-1)),IF(RIGHT(G248,1)="%",0.01*VALUE(LEFT(G248,LEN(G248)-1)),IF(RIGHT(G248,1)="k",1000*VALUE(LEFT(G248,LEN(G248)-1)),VALUE(SUBSTITUTE(G248,",",""))))))))),"N/A")</f>
        <v/>
      </c>
      <c r="P248">
        <f>MAX(J248:N248)</f>
        <v/>
      </c>
      <c r="Q248">
        <f>IFERROR(J144+MATCH(P248,J248:N248,0)-1,"")</f>
        <v/>
      </c>
      <c r="R248">
        <f>IF(Q248="","",MIN(J248:N248))</f>
        <v/>
      </c>
      <c r="S248">
        <f>IFERROR(J144+MATCH(R248,J248:N248,0)-1,"")</f>
        <v/>
      </c>
      <c r="T248">
        <f>IFERROR(AVERAGE(J248:N248),"")</f>
        <v/>
      </c>
      <c r="U248">
        <f>IFERROR(STDEV(J248:N248),"")</f>
        <v/>
      </c>
      <c r="V248">
        <f>IFERROR(IF(C248="-","",IF(ISBLANK(B248),"",IF(OR(ISNUMBER(FIND("Growth",B248)),ISNUMBER(FIND("Margin",B248))),"",(J248-T248)/U248))),"")</f>
        <v/>
      </c>
      <c r="W248">
        <f>IFERROR(IF(OR(D248="-",ISBLANK(D248)),"",(K248-T248)/U248),"")</f>
        <v/>
      </c>
      <c r="X248">
        <f>IFERROR(IF(OR(E248="-",ISBLANK(E248)),"",(L248-T248)/U248),"")</f>
        <v/>
      </c>
      <c r="Y248">
        <f>IFERROR(IF(OR(F248="-",ISBLANK(F248)),"",(M248-T248)/U248),"")</f>
        <v/>
      </c>
      <c r="Z248">
        <f>IFERROR(IF(OR(G248="-",ISBLANK(G248)),"",(N248-T248)/U248),"")</f>
        <v/>
      </c>
      <c r="AA248">
        <f>IF(MAX(MAX(V248:Z248),ABS(MIN(V248:Z248)))=ABS(MIN(V248:Z248)),MIN(V248:Z248),MAX(V248:Z248))</f>
        <v/>
      </c>
      <c r="AB248">
        <f>IFERROR(V144+MATCH(AA248,V248:Z248,0)-1,"")</f>
        <v/>
      </c>
      <c r="AC248">
        <f>IF(AB248&lt;&gt;"",IF(S248=AB248,"Low",IF(AB248=Q248,"High","")),"")</f>
        <v/>
      </c>
      <c r="AE248">
        <f>IF(ISNUMBER(MATCH("N/A",J248:N248,0)),"",IFERROR((5 * SUMPRODUCT(J144:N144,J248:N248) - PRODUCT(SUM(J144:N144),SUM(J248:N248))) / ((5 * SUM((J144^2)+(K144^2)+(L144^2)+(M144^2)+(N144^2))) - SUM(J144:N144)^2),""))</f>
        <v/>
      </c>
      <c r="AF248">
        <f>IFERROR(CORREL(J144:N144,J248:N248),"")</f>
        <v/>
      </c>
      <c r="AZ248">
        <f>IF(Q248=S248,0,1)</f>
        <v/>
      </c>
      <c r="BA248">
        <f>IF(AZ248=1,IF(Q248="","",IF(Q248=N144,"Yes","No")),"")</f>
        <v/>
      </c>
      <c r="BB248">
        <f>IF(BA248="Yes",P248,"")</f>
        <v/>
      </c>
      <c r="BC248">
        <f>IF(AZ248=1,IF(S248="","",IF(S248=N144,"Yes","No")),"")</f>
        <v/>
      </c>
      <c r="BD248">
        <f>IF(BC248="Yes",R248,"")</f>
        <v/>
      </c>
      <c r="BE248">
        <f>IFERROR(IF(SIGN(AE248)=1,"Increasing",IF(SIGN(AE248)=-1,"Decreasing","")),"")</f>
        <v/>
      </c>
      <c r="BF248">
        <f>IF(OR(AND(BE248="Increasing",BA248="Yes"),AND(BE248="Decreasing",BC248="Yes")),"Yes","No")</f>
        <v/>
      </c>
      <c r="BG248">
        <f>IF(I248="pos_trend","Yes","No")</f>
        <v/>
      </c>
      <c r="BH248">
        <f>IF(AF248&lt;&gt;"",IF(ABS(AF248)&gt;0.8,"Yes","No"),"")</f>
        <v/>
      </c>
    </row>
    <row r="249" spans="1:60">
      <c s="1" r="A249" t="n">
        <v>32</v>
      </c>
      <c r="B249" t="s">
        <v>587</v>
      </c>
      <c r="C249" t="s">
        <v>469</v>
      </c>
      <c r="D249" t="s">
        <v>3580</v>
      </c>
      <c r="E249" t="s">
        <v>3581</v>
      </c>
      <c r="F249" t="s">
        <v>3582</v>
      </c>
      <c r="G249" t="s">
        <v>3583</v>
      </c>
      <c r="H249" t="s"/>
      <c r="I249">
        <f>IF(AND(K249&gt; J249, L249&gt; K249, M249&gt; L249, N249&gt; M249), "pos_trend", IF(AND(K249&lt; J249, L249&lt; K249, M249&lt; L249, N249&lt; M249), "neg_trend", "N/A"))</f>
        <v/>
      </c>
      <c r="J249">
        <f>IFERROR(IF(TRIM(C249)="-", "N/A", IF(RIGHT(C249,1)=")",IF(RIGHT(C249,2)="T)",-1000000000000*VALUE(MID(C249,2,LEN(C249)-3)),IF(RIGHT(C249,2)="M)",-1000000*VALUE(MID(C249,2,LEN(C249)-3)),IF(RIGHT(C249,2)="B)",-1000000000*VALUE(MID(C249,2,LEN(C249)-3)),IF(RIGHT(C249,2)="k)",-1000*VALUE(MID(C249,2,LEN(C249)-3)),VALUE(SUBSTITUTE(C249,",","")))))),IF(RIGHT(C249,1)="T",1000000000000*VALUE(LEFT(C249,LEN(C249)-1)),IF(RIGHT(C249,1)="M",1000000*VALUE(LEFT(C249,LEN(C249)-1)),IF(RIGHT(C249,1)="B",1000000000*VALUE(LEFT(C249,LEN(C249)-1)),IF(RIGHT(C249,1)="%",0.01*VALUE(LEFT(C249,LEN(C249)-1)),IF(RIGHT(C249,1)="k",1000*VALUE(LEFT(C249,LEN(C249)-1)),VALUE(SUBSTITUTE(C249,",",""))))))))),"N/A")</f>
        <v/>
      </c>
      <c r="K249">
        <f>IFERROR(IF(TRIM(D249)="-", "N/A", IF(RIGHT(D249,1)=")",IF(RIGHT(D249,2)="T)",-1000000000000*VALUE(MID(D249,2,LEN(D249)-3)),IF(RIGHT(D249,2)="M)",-1000000*VALUE(MID(D249,2,LEN(D249)-3)),IF(RIGHT(D249,2)="B)",-1000000000*VALUE(MID(D249,2,LEN(D249)-3)),IF(RIGHT(D249,2)="k)",-1000*VALUE(MID(D249,2,LEN(D249)-3)),VALUE(SUBSTITUTE(D249,",","")))))),IF(RIGHT(D249,1)="T",1000000000000*VALUE(LEFT(D249,LEN(D249)-1)),IF(RIGHT(D249,1)="M",1000000*VALUE(LEFT(D249,LEN(D249)-1)),IF(RIGHT(D249,1)="B",1000000000*VALUE(LEFT(D249,LEN(D249)-1)),IF(RIGHT(D249,1)="%",0.01*VALUE(LEFT(D249,LEN(D249)-1)),IF(RIGHT(D249,1)="k",1000*VALUE(LEFT(D249,LEN(D249)-1)),VALUE(SUBSTITUTE(D249,",",""))))))))),"N/A")</f>
        <v/>
      </c>
      <c r="L249">
        <f>IFERROR(IF(TRIM(E249)="-", "N/A", IF(RIGHT(E249,1)=")",IF(RIGHT(E249,2)="T)",-1000000000000*VALUE(MID(E249,2,LEN(E249)-3)),IF(RIGHT(E249,2)="M)",-1000000*VALUE(MID(E249,2,LEN(E249)-3)),IF(RIGHT(E249,2)="B)",-1000000000*VALUE(MID(E249,2,LEN(E249)-3)),IF(RIGHT(E249,2)="k)",-1000*VALUE(MID(E249,2,LEN(E249)-3)),VALUE(SUBSTITUTE(E249,",","")))))),IF(RIGHT(E249,1)="T",1000000000000*VALUE(LEFT(E249,LEN(E249)-1)),IF(RIGHT(E249,1)="M",1000000*VALUE(LEFT(E249,LEN(E249)-1)),IF(RIGHT(E249,1)="B",1000000000*VALUE(LEFT(E249,LEN(E249)-1)),IF(RIGHT(E249,1)="%",0.01*VALUE(LEFT(E249,LEN(E249)-1)),IF(RIGHT(E249,1)="k",1000*VALUE(LEFT(E249,LEN(E249)-1)),VALUE(SUBSTITUTE(E249,",",""))))))))),"N/A")</f>
        <v/>
      </c>
      <c r="M249">
        <f>IFERROR(IF(TRIM(F249)="-", "N/A", IF(RIGHT(F249,1)=")",IF(RIGHT(F249,2)="T)",-1000000000000*VALUE(MID(F249,2,LEN(F249)-3)),IF(RIGHT(F249,2)="M)",-1000000*VALUE(MID(F249,2,LEN(F249)-3)),IF(RIGHT(F249,2)="B)",-1000000000*VALUE(MID(F249,2,LEN(F249)-3)),IF(RIGHT(F249,2)="k)",-1000*VALUE(MID(F249,2,LEN(F249)-3)),VALUE(SUBSTITUTE(F249,",","")))))),IF(RIGHT(F249,1)="T",1000000000000*VALUE(LEFT(F249,LEN(F249)-1)),IF(RIGHT(F249,1)="M",1000000*VALUE(LEFT(F249,LEN(F249)-1)),IF(RIGHT(F249,1)="B",1000000000*VALUE(LEFT(F249,LEN(F249)-1)),IF(RIGHT(F249,1)="%",0.01*VALUE(LEFT(F249,LEN(F249)-1)),IF(RIGHT(F249,1)="k",1000*VALUE(LEFT(F249,LEN(F249)-1)),VALUE(SUBSTITUTE(F249,",",""))))))))),"N/A")</f>
        <v/>
      </c>
      <c r="N249">
        <f>IFERROR(IF(TRIM(G249)="-", "N/A", IF(RIGHT(G249,1)=")",IF(RIGHT(G249,2)="T)",-1000000000000*VALUE(MID(G249,2,LEN(G249)-3)),IF(RIGHT(G249,2)="M)",-1000000*VALUE(MID(G249,2,LEN(G249)-3)),IF(RIGHT(G249,2)="B)",-1000000000*VALUE(MID(G249,2,LEN(G249)-3)),IF(RIGHT(G249,2)="k)",-1000*VALUE(MID(G249,2,LEN(G249)-3)),VALUE(SUBSTITUTE(G249,",","")))))),IF(RIGHT(G249,1)="T",1000000000000*VALUE(LEFT(G249,LEN(G249)-1)),IF(RIGHT(G249,1)="M",1000000*VALUE(LEFT(G249,LEN(G249)-1)),IF(RIGHT(G249,1)="B",1000000000*VALUE(LEFT(G249,LEN(G249)-1)),IF(RIGHT(G249,1)="%",0.01*VALUE(LEFT(G249,LEN(G249)-1)),IF(RIGHT(G249,1)="k",1000*VALUE(LEFT(G249,LEN(G249)-1)),VALUE(SUBSTITUTE(G249,",",""))))))))),"N/A")</f>
        <v/>
      </c>
      <c r="P249">
        <f>MAX(J249:N249)</f>
        <v/>
      </c>
      <c r="Q249">
        <f>IFERROR(J144+MATCH(P249,J249:N249,0)-1,"")</f>
        <v/>
      </c>
      <c r="R249">
        <f>IF(Q249="","",MIN(J249:N249))</f>
        <v/>
      </c>
      <c r="S249">
        <f>IFERROR(J144+MATCH(R249,J249:N249,0)-1,"")</f>
        <v/>
      </c>
      <c r="T249">
        <f>IFERROR(AVERAGE(J249:N249),"")</f>
        <v/>
      </c>
      <c r="U249">
        <f>IFERROR(STDEV(J249:N249),"")</f>
        <v/>
      </c>
      <c r="V249">
        <f>IFERROR(IF(C249="-","",IF(ISBLANK(B249),"",IF(OR(ISNUMBER(FIND("Growth",B249)),ISNUMBER(FIND("Margin",B249))),"",(J249-T249)/U249))),"")</f>
        <v/>
      </c>
      <c r="W249">
        <f>IFERROR(IF(OR(D249="-",ISBLANK(D249)),"",(K249-T249)/U249),"")</f>
        <v/>
      </c>
      <c r="X249">
        <f>IFERROR(IF(OR(E249="-",ISBLANK(E249)),"",(L249-T249)/U249),"")</f>
        <v/>
      </c>
      <c r="Y249">
        <f>IFERROR(IF(OR(F249="-",ISBLANK(F249)),"",(M249-T249)/U249),"")</f>
        <v/>
      </c>
      <c r="Z249">
        <f>IFERROR(IF(OR(G249="-",ISBLANK(G249)),"",(N249-T249)/U249),"")</f>
        <v/>
      </c>
      <c r="AA249">
        <f>IF(MAX(MAX(V249:Z249),ABS(MIN(V249:Z249)))=ABS(MIN(V249:Z249)),MIN(V249:Z249),MAX(V249:Z249))</f>
        <v/>
      </c>
      <c r="AB249">
        <f>IFERROR(V144+MATCH(AA249,V249:Z249,0)-1,"")</f>
        <v/>
      </c>
      <c r="AC249">
        <f>IF(AB249&lt;&gt;"",IF(S249=AB249,"Low",IF(AB249=Q249,"High","")),"")</f>
        <v/>
      </c>
      <c r="AE249">
        <f>IF(ISNUMBER(MATCH("N/A",J249:N249,0)),"",IFERROR((5 * SUMPRODUCT(J144:N144,J249:N249) - PRODUCT(SUM(J144:N144),SUM(J249:N249))) / ((5 * SUM((J144^2)+(K144^2)+(L144^2)+(M144^2)+(N144^2))) - SUM(J144:N144)^2),""))</f>
        <v/>
      </c>
      <c r="AF249">
        <f>IFERROR(CORREL(J144:N144,J249:N249),"")</f>
        <v/>
      </c>
      <c r="AZ249">
        <f>IF(Q249=S249,0,1)</f>
        <v/>
      </c>
      <c r="BA249">
        <f>IF(AZ249=1,IF(Q249="","",IF(Q249=N144,"Yes","No")),"")</f>
        <v/>
      </c>
      <c r="BB249">
        <f>IF(BA249="Yes",P249,"")</f>
        <v/>
      </c>
      <c r="BC249">
        <f>IF(AZ249=1,IF(S249="","",IF(S249=N144,"Yes","No")),"")</f>
        <v/>
      </c>
      <c r="BD249">
        <f>IF(BC249="Yes",R249,"")</f>
        <v/>
      </c>
      <c r="BE249">
        <f>IFERROR(IF(SIGN(AE249)=1,"Increasing",IF(SIGN(AE249)=-1,"Decreasing","")),"")</f>
        <v/>
      </c>
      <c r="BF249">
        <f>IF(OR(AND(BE249="Increasing",BA249="Yes"),AND(BE249="Decreasing",BC249="Yes")),"Yes","No")</f>
        <v/>
      </c>
      <c r="BG249">
        <f>IF(I249="pos_trend","Yes","No")</f>
        <v/>
      </c>
      <c r="BH249">
        <f>IF(AF249&lt;&gt;"",IF(ABS(AF249)&gt;0.8,"Yes","No"),"")</f>
        <v/>
      </c>
    </row>
    <row r="250" spans="1:60">
      <c s="1" r="A250" t="n">
        <v>33</v>
      </c>
      <c r="B250" t="s">
        <v>3584</v>
      </c>
      <c r="C250" t="s">
        <v>3585</v>
      </c>
      <c r="D250" t="s">
        <v>3586</v>
      </c>
      <c r="E250" t="s">
        <v>3587</v>
      </c>
      <c r="F250" t="s">
        <v>2352</v>
      </c>
      <c r="G250" t="s">
        <v>3587</v>
      </c>
      <c r="H250" t="s"/>
      <c r="I250">
        <f>IF(AND(K250&gt; J250, L250&gt; K250, M250&gt; L250, N250&gt; M250), "pos_trend", IF(AND(K250&lt; J250, L250&lt; K250, M250&lt; L250, N250&lt; M250), "neg_trend", "N/A"))</f>
        <v/>
      </c>
      <c r="J250">
        <f>IFERROR(IF(TRIM(C250)="-", "N/A", IF(RIGHT(C250,1)=")",IF(RIGHT(C250,2)="T)",-1000000000000*VALUE(MID(C250,2,LEN(C250)-3)),IF(RIGHT(C250,2)="M)",-1000000*VALUE(MID(C250,2,LEN(C250)-3)),IF(RIGHT(C250,2)="B)",-1000000000*VALUE(MID(C250,2,LEN(C250)-3)),IF(RIGHT(C250,2)="k)",-1000*VALUE(MID(C250,2,LEN(C250)-3)),VALUE(SUBSTITUTE(C250,",","")))))),IF(RIGHT(C250,1)="T",1000000000000*VALUE(LEFT(C250,LEN(C250)-1)),IF(RIGHT(C250,1)="M",1000000*VALUE(LEFT(C250,LEN(C250)-1)),IF(RIGHT(C250,1)="B",1000000000*VALUE(LEFT(C250,LEN(C250)-1)),IF(RIGHT(C250,1)="%",0.01*VALUE(LEFT(C250,LEN(C250)-1)),IF(RIGHT(C250,1)="k",1000*VALUE(LEFT(C250,LEN(C250)-1)),VALUE(SUBSTITUTE(C250,",",""))))))))),"N/A")</f>
        <v/>
      </c>
      <c r="K250">
        <f>IFERROR(IF(TRIM(D250)="-", "N/A", IF(RIGHT(D250,1)=")",IF(RIGHT(D250,2)="T)",-1000000000000*VALUE(MID(D250,2,LEN(D250)-3)),IF(RIGHT(D250,2)="M)",-1000000*VALUE(MID(D250,2,LEN(D250)-3)),IF(RIGHT(D250,2)="B)",-1000000000*VALUE(MID(D250,2,LEN(D250)-3)),IF(RIGHT(D250,2)="k)",-1000*VALUE(MID(D250,2,LEN(D250)-3)),VALUE(SUBSTITUTE(D250,",","")))))),IF(RIGHT(D250,1)="T",1000000000000*VALUE(LEFT(D250,LEN(D250)-1)),IF(RIGHT(D250,1)="M",1000000*VALUE(LEFT(D250,LEN(D250)-1)),IF(RIGHT(D250,1)="B",1000000000*VALUE(LEFT(D250,LEN(D250)-1)),IF(RIGHT(D250,1)="%",0.01*VALUE(LEFT(D250,LEN(D250)-1)),IF(RIGHT(D250,1)="k",1000*VALUE(LEFT(D250,LEN(D250)-1)),VALUE(SUBSTITUTE(D250,",",""))))))))),"N/A")</f>
        <v/>
      </c>
      <c r="L250">
        <f>IFERROR(IF(TRIM(E250)="-", "N/A", IF(RIGHT(E250,1)=")",IF(RIGHT(E250,2)="T)",-1000000000000*VALUE(MID(E250,2,LEN(E250)-3)),IF(RIGHT(E250,2)="M)",-1000000*VALUE(MID(E250,2,LEN(E250)-3)),IF(RIGHT(E250,2)="B)",-1000000000*VALUE(MID(E250,2,LEN(E250)-3)),IF(RIGHT(E250,2)="k)",-1000*VALUE(MID(E250,2,LEN(E250)-3)),VALUE(SUBSTITUTE(E250,",","")))))),IF(RIGHT(E250,1)="T",1000000000000*VALUE(LEFT(E250,LEN(E250)-1)),IF(RIGHT(E250,1)="M",1000000*VALUE(LEFT(E250,LEN(E250)-1)),IF(RIGHT(E250,1)="B",1000000000*VALUE(LEFT(E250,LEN(E250)-1)),IF(RIGHT(E250,1)="%",0.01*VALUE(LEFT(E250,LEN(E250)-1)),IF(RIGHT(E250,1)="k",1000*VALUE(LEFT(E250,LEN(E250)-1)),VALUE(SUBSTITUTE(E250,",",""))))))))),"N/A")</f>
        <v/>
      </c>
      <c r="M250">
        <f>IFERROR(IF(TRIM(F250)="-", "N/A", IF(RIGHT(F250,1)=")",IF(RIGHT(F250,2)="T)",-1000000000000*VALUE(MID(F250,2,LEN(F250)-3)),IF(RIGHT(F250,2)="M)",-1000000*VALUE(MID(F250,2,LEN(F250)-3)),IF(RIGHT(F250,2)="B)",-1000000000*VALUE(MID(F250,2,LEN(F250)-3)),IF(RIGHT(F250,2)="k)",-1000*VALUE(MID(F250,2,LEN(F250)-3)),VALUE(SUBSTITUTE(F250,",","")))))),IF(RIGHT(F250,1)="T",1000000000000*VALUE(LEFT(F250,LEN(F250)-1)),IF(RIGHT(F250,1)="M",1000000*VALUE(LEFT(F250,LEN(F250)-1)),IF(RIGHT(F250,1)="B",1000000000*VALUE(LEFT(F250,LEN(F250)-1)),IF(RIGHT(F250,1)="%",0.01*VALUE(LEFT(F250,LEN(F250)-1)),IF(RIGHT(F250,1)="k",1000*VALUE(LEFT(F250,LEN(F250)-1)),VALUE(SUBSTITUTE(F250,",",""))))))))),"N/A")</f>
        <v/>
      </c>
      <c r="N250">
        <f>IFERROR(IF(TRIM(G250)="-", "N/A", IF(RIGHT(G250,1)=")",IF(RIGHT(G250,2)="T)",-1000000000000*VALUE(MID(G250,2,LEN(G250)-3)),IF(RIGHT(G250,2)="M)",-1000000*VALUE(MID(G250,2,LEN(G250)-3)),IF(RIGHT(G250,2)="B)",-1000000000*VALUE(MID(G250,2,LEN(G250)-3)),IF(RIGHT(G250,2)="k)",-1000*VALUE(MID(G250,2,LEN(G250)-3)),VALUE(SUBSTITUTE(G250,",","")))))),IF(RIGHT(G250,1)="T",1000000000000*VALUE(LEFT(G250,LEN(G250)-1)),IF(RIGHT(G250,1)="M",1000000*VALUE(LEFT(G250,LEN(G250)-1)),IF(RIGHT(G250,1)="B",1000000000*VALUE(LEFT(G250,LEN(G250)-1)),IF(RIGHT(G250,1)="%",0.01*VALUE(LEFT(G250,LEN(G250)-1)),IF(RIGHT(G250,1)="k",1000*VALUE(LEFT(G250,LEN(G250)-1)),VALUE(SUBSTITUTE(G250,",",""))))))))),"N/A")</f>
        <v/>
      </c>
      <c r="P250">
        <f>MAX(J250:N250)</f>
        <v/>
      </c>
      <c r="Q250">
        <f>IFERROR(J144+MATCH(P250,J250:N250,0)-1,"")</f>
        <v/>
      </c>
      <c r="R250">
        <f>IF(Q250="","",MIN(J250:N250))</f>
        <v/>
      </c>
      <c r="S250">
        <f>IFERROR(J144+MATCH(R250,J250:N250,0)-1,"")</f>
        <v/>
      </c>
      <c r="T250">
        <f>IFERROR(AVERAGE(J250:N250),"")</f>
        <v/>
      </c>
      <c r="U250">
        <f>IFERROR(STDEV(J250:N250),"")</f>
        <v/>
      </c>
      <c r="V250">
        <f>IFERROR(IF(C250="-","",IF(ISBLANK(B250),"",IF(OR(ISNUMBER(FIND("Growth",B250)),ISNUMBER(FIND("Margin",B250))),"",(J250-T250)/U250))),"")</f>
        <v/>
      </c>
      <c r="W250">
        <f>IFERROR(IF(OR(D250="-",ISBLANK(D250)),"",(K250-T250)/U250),"")</f>
        <v/>
      </c>
      <c r="X250">
        <f>IFERROR(IF(OR(E250="-",ISBLANK(E250)),"",(L250-T250)/U250),"")</f>
        <v/>
      </c>
      <c r="Y250">
        <f>IFERROR(IF(OR(F250="-",ISBLANK(F250)),"",(M250-T250)/U250),"")</f>
        <v/>
      </c>
      <c r="Z250">
        <f>IFERROR(IF(OR(G250="-",ISBLANK(G250)),"",(N250-T250)/U250),"")</f>
        <v/>
      </c>
      <c r="AA250">
        <f>IF(MAX(MAX(V250:Z250),ABS(MIN(V250:Z250)))=ABS(MIN(V250:Z250)),MIN(V250:Z250),MAX(V250:Z250))</f>
        <v/>
      </c>
      <c r="AB250">
        <f>IFERROR(V144+MATCH(AA250,V250:Z250,0)-1,"")</f>
        <v/>
      </c>
      <c r="AC250">
        <f>IF(AB250&lt;&gt;"",IF(S250=AB250,"Low",IF(AB250=Q250,"High","")),"")</f>
        <v/>
      </c>
      <c r="AE250">
        <f>IF(ISNUMBER(MATCH("N/A",J250:N250,0)),"",IFERROR((5 * SUMPRODUCT(J144:N144,J250:N250) - PRODUCT(SUM(J144:N144),SUM(J250:N250))) / ((5 * SUM((J144^2)+(K144^2)+(L144^2)+(M144^2)+(N144^2))) - SUM(J144:N144)^2),""))</f>
        <v/>
      </c>
      <c r="AF250">
        <f>IFERROR(CORREL(J144:N144,J250:N250),"")</f>
        <v/>
      </c>
      <c r="AZ250">
        <f>IF(Q250=S250,0,1)</f>
        <v/>
      </c>
      <c r="BA250">
        <f>IF(AZ250=1,IF(Q250="","",IF(Q250=N144,"Yes","No")),"")</f>
        <v/>
      </c>
      <c r="BB250">
        <f>IF(BA250="Yes",P250,"")</f>
        <v/>
      </c>
      <c r="BC250">
        <f>IF(AZ250=1,IF(S250="","",IF(S250=N144,"Yes","No")),"")</f>
        <v/>
      </c>
      <c r="BD250">
        <f>IF(BC250="Yes",R250,"")</f>
        <v/>
      </c>
      <c r="BE250">
        <f>IFERROR(IF(SIGN(AE250)=1,"Increasing",IF(SIGN(AE250)=-1,"Decreasing","")),"")</f>
        <v/>
      </c>
      <c r="BF250">
        <f>IF(OR(AND(BE250="Increasing",BA250="Yes"),AND(BE250="Decreasing",BC250="Yes")),"Yes","No")</f>
        <v/>
      </c>
      <c r="BG250">
        <f>IF(I250="pos_trend","Yes","No")</f>
        <v/>
      </c>
      <c r="BH250">
        <f>IF(AF250&lt;&gt;"",IF(ABS(AF250)&gt;0.8,"Yes","No"),"")</f>
        <v/>
      </c>
    </row>
    <row r="251" spans="1:60">
      <c s="1" r="A251" t="n">
        <v>34</v>
      </c>
      <c r="B251" t="s">
        <v>613</v>
      </c>
      <c r="C251" t="s">
        <v>320</v>
      </c>
      <c r="D251" t="s">
        <v>2187</v>
      </c>
      <c r="E251" t="s">
        <v>544</v>
      </c>
      <c r="F251" t="s">
        <v>306</v>
      </c>
      <c r="G251" t="s">
        <v>545</v>
      </c>
      <c r="H251" t="s"/>
      <c r="I251">
        <f>IF(AND(K251&gt; J251, L251&gt; K251, M251&gt; L251, N251&gt; M251), "pos_trend", IF(AND(K251&lt; J251, L251&lt; K251, M251&lt; L251, N251&lt; M251), "neg_trend", "N/A"))</f>
        <v/>
      </c>
      <c r="J251">
        <f>IFERROR(IF(TRIM(C251)="-", "N/A", IF(RIGHT(C251,1)=")",IF(RIGHT(C251,2)="T)",-1000000000000*VALUE(MID(C251,2,LEN(C251)-3)),IF(RIGHT(C251,2)="M)",-1000000*VALUE(MID(C251,2,LEN(C251)-3)),IF(RIGHT(C251,2)="B)",-1000000000*VALUE(MID(C251,2,LEN(C251)-3)),IF(RIGHT(C251,2)="k)",-1000*VALUE(MID(C251,2,LEN(C251)-3)),VALUE(SUBSTITUTE(C251,",","")))))),IF(RIGHT(C251,1)="T",1000000000000*VALUE(LEFT(C251,LEN(C251)-1)),IF(RIGHT(C251,1)="M",1000000*VALUE(LEFT(C251,LEN(C251)-1)),IF(RIGHT(C251,1)="B",1000000000*VALUE(LEFT(C251,LEN(C251)-1)),IF(RIGHT(C251,1)="%",0.01*VALUE(LEFT(C251,LEN(C251)-1)),IF(RIGHT(C251,1)="k",1000*VALUE(LEFT(C251,LEN(C251)-1)),VALUE(SUBSTITUTE(C251,",",""))))))))),"N/A")</f>
        <v/>
      </c>
      <c r="K251">
        <f>IFERROR(IF(TRIM(D251)="-", "N/A", IF(RIGHT(D251,1)=")",IF(RIGHT(D251,2)="T)",-1000000000000*VALUE(MID(D251,2,LEN(D251)-3)),IF(RIGHT(D251,2)="M)",-1000000*VALUE(MID(D251,2,LEN(D251)-3)),IF(RIGHT(D251,2)="B)",-1000000000*VALUE(MID(D251,2,LEN(D251)-3)),IF(RIGHT(D251,2)="k)",-1000*VALUE(MID(D251,2,LEN(D251)-3)),VALUE(SUBSTITUTE(D251,",","")))))),IF(RIGHT(D251,1)="T",1000000000000*VALUE(LEFT(D251,LEN(D251)-1)),IF(RIGHT(D251,1)="M",1000000*VALUE(LEFT(D251,LEN(D251)-1)),IF(RIGHT(D251,1)="B",1000000000*VALUE(LEFT(D251,LEN(D251)-1)),IF(RIGHT(D251,1)="%",0.01*VALUE(LEFT(D251,LEN(D251)-1)),IF(RIGHT(D251,1)="k",1000*VALUE(LEFT(D251,LEN(D251)-1)),VALUE(SUBSTITUTE(D251,",",""))))))))),"N/A")</f>
        <v/>
      </c>
      <c r="L251">
        <f>IFERROR(IF(TRIM(E251)="-", "N/A", IF(RIGHT(E251,1)=")",IF(RIGHT(E251,2)="T)",-1000000000000*VALUE(MID(E251,2,LEN(E251)-3)),IF(RIGHT(E251,2)="M)",-1000000*VALUE(MID(E251,2,LEN(E251)-3)),IF(RIGHT(E251,2)="B)",-1000000000*VALUE(MID(E251,2,LEN(E251)-3)),IF(RIGHT(E251,2)="k)",-1000*VALUE(MID(E251,2,LEN(E251)-3)),VALUE(SUBSTITUTE(E251,",","")))))),IF(RIGHT(E251,1)="T",1000000000000*VALUE(LEFT(E251,LEN(E251)-1)),IF(RIGHT(E251,1)="M",1000000*VALUE(LEFT(E251,LEN(E251)-1)),IF(RIGHT(E251,1)="B",1000000000*VALUE(LEFT(E251,LEN(E251)-1)),IF(RIGHT(E251,1)="%",0.01*VALUE(LEFT(E251,LEN(E251)-1)),IF(RIGHT(E251,1)="k",1000*VALUE(LEFT(E251,LEN(E251)-1)),VALUE(SUBSTITUTE(E251,",",""))))))))),"N/A")</f>
        <v/>
      </c>
      <c r="M251">
        <f>IFERROR(IF(TRIM(F251)="-", "N/A", IF(RIGHT(F251,1)=")",IF(RIGHT(F251,2)="T)",-1000000000000*VALUE(MID(F251,2,LEN(F251)-3)),IF(RIGHT(F251,2)="M)",-1000000*VALUE(MID(F251,2,LEN(F251)-3)),IF(RIGHT(F251,2)="B)",-1000000000*VALUE(MID(F251,2,LEN(F251)-3)),IF(RIGHT(F251,2)="k)",-1000*VALUE(MID(F251,2,LEN(F251)-3)),VALUE(SUBSTITUTE(F251,",","")))))),IF(RIGHT(F251,1)="T",1000000000000*VALUE(LEFT(F251,LEN(F251)-1)),IF(RIGHT(F251,1)="M",1000000*VALUE(LEFT(F251,LEN(F251)-1)),IF(RIGHT(F251,1)="B",1000000000*VALUE(LEFT(F251,LEN(F251)-1)),IF(RIGHT(F251,1)="%",0.01*VALUE(LEFT(F251,LEN(F251)-1)),IF(RIGHT(F251,1)="k",1000*VALUE(LEFT(F251,LEN(F251)-1)),VALUE(SUBSTITUTE(F251,",",""))))))))),"N/A")</f>
        <v/>
      </c>
      <c r="N251">
        <f>IFERROR(IF(TRIM(G251)="-", "N/A", IF(RIGHT(G251,1)=")",IF(RIGHT(G251,2)="T)",-1000000000000*VALUE(MID(G251,2,LEN(G251)-3)),IF(RIGHT(G251,2)="M)",-1000000*VALUE(MID(G251,2,LEN(G251)-3)),IF(RIGHT(G251,2)="B)",-1000000000*VALUE(MID(G251,2,LEN(G251)-3)),IF(RIGHT(G251,2)="k)",-1000*VALUE(MID(G251,2,LEN(G251)-3)),VALUE(SUBSTITUTE(G251,",","")))))),IF(RIGHT(G251,1)="T",1000000000000*VALUE(LEFT(G251,LEN(G251)-1)),IF(RIGHT(G251,1)="M",1000000*VALUE(LEFT(G251,LEN(G251)-1)),IF(RIGHT(G251,1)="B",1000000000*VALUE(LEFT(G251,LEN(G251)-1)),IF(RIGHT(G251,1)="%",0.01*VALUE(LEFT(G251,LEN(G251)-1)),IF(RIGHT(G251,1)="k",1000*VALUE(LEFT(G251,LEN(G251)-1)),VALUE(SUBSTITUTE(G251,",",""))))))))),"N/A")</f>
        <v/>
      </c>
      <c r="P251">
        <f>MAX(J251:N251)</f>
        <v/>
      </c>
      <c r="Q251">
        <f>IFERROR(J144+MATCH(P251,J251:N251,0)-1,"")</f>
        <v/>
      </c>
      <c r="R251">
        <f>IF(Q251="","",MIN(J251:N251))</f>
        <v/>
      </c>
      <c r="S251">
        <f>IFERROR(J144+MATCH(R251,J251:N251,0)-1,"")</f>
        <v/>
      </c>
      <c r="T251">
        <f>IFERROR(AVERAGE(J251:N251),"")</f>
        <v/>
      </c>
      <c r="U251">
        <f>IFERROR(STDEV(J251:N251),"")</f>
        <v/>
      </c>
      <c r="V251">
        <f>IFERROR(IF(C251="-","",IF(ISBLANK(B251),"",IF(OR(ISNUMBER(FIND("Growth",B251)),ISNUMBER(FIND("Margin",B251))),"",(J251-T251)/U251))),"")</f>
        <v/>
      </c>
      <c r="W251">
        <f>IFERROR(IF(OR(D251="-",ISBLANK(D251)),"",(K251-T251)/U251),"")</f>
        <v/>
      </c>
      <c r="X251">
        <f>IFERROR(IF(OR(E251="-",ISBLANK(E251)),"",(L251-T251)/U251),"")</f>
        <v/>
      </c>
      <c r="Y251">
        <f>IFERROR(IF(OR(F251="-",ISBLANK(F251)),"",(M251-T251)/U251),"")</f>
        <v/>
      </c>
      <c r="Z251">
        <f>IFERROR(IF(OR(G251="-",ISBLANK(G251)),"",(N251-T251)/U251),"")</f>
        <v/>
      </c>
      <c r="AA251">
        <f>IF(MAX(MAX(V251:Z251),ABS(MIN(V251:Z251)))=ABS(MIN(V251:Z251)),MIN(V251:Z251),MAX(V251:Z251))</f>
        <v/>
      </c>
      <c r="AB251">
        <f>IFERROR(V144+MATCH(AA251,V251:Z251,0)-1,"")</f>
        <v/>
      </c>
      <c r="AC251">
        <f>IF(AB251&lt;&gt;"",IF(S251=AB251,"Low",IF(AB251=Q251,"High","")),"")</f>
        <v/>
      </c>
      <c r="AE251">
        <f>IF(ISNUMBER(MATCH("N/A",J251:N251,0)),"",IFERROR((5 * SUMPRODUCT(J144:N144,J251:N251) - PRODUCT(SUM(J144:N144),SUM(J251:N251))) / ((5 * SUM((J144^2)+(K144^2)+(L144^2)+(M144^2)+(N144^2))) - SUM(J144:N144)^2),""))</f>
        <v/>
      </c>
      <c r="AF251">
        <f>IFERROR(CORREL(J144:N144,J251:N251),"")</f>
        <v/>
      </c>
      <c r="AZ251">
        <f>IF(Q251=S251,0,1)</f>
        <v/>
      </c>
      <c r="BA251">
        <f>IF(AZ251=1,IF(Q251="","",IF(Q251=N144,"Yes","No")),"")</f>
        <v/>
      </c>
      <c r="BB251">
        <f>IF(BA251="Yes",P251,"")</f>
        <v/>
      </c>
      <c r="BC251">
        <f>IF(AZ251=1,IF(S251="","",IF(S251=N144,"Yes","No")),"")</f>
        <v/>
      </c>
      <c r="BD251">
        <f>IF(BC251="Yes",R251,"")</f>
        <v/>
      </c>
      <c r="BE251">
        <f>IFERROR(IF(SIGN(AE251)=1,"Increasing",IF(SIGN(AE251)=-1,"Decreasing","")),"")</f>
        <v/>
      </c>
      <c r="BF251">
        <f>IF(OR(AND(BE251="Increasing",BA251="Yes"),AND(BE251="Decreasing",BC251="Yes")),"Yes","No")</f>
        <v/>
      </c>
      <c r="BG251">
        <f>IF(I251="pos_trend","Yes","No")</f>
        <v/>
      </c>
      <c r="BH251">
        <f>IF(AF251&lt;&gt;"",IF(ABS(AF251)&gt;0.8,"Yes","No"),"")</f>
        <v/>
      </c>
    </row>
    <row r="252" spans="1:60">
      <c s="1" r="A252" t="n">
        <v>35</v>
      </c>
      <c r="B252" t="s">
        <v>3588</v>
      </c>
      <c r="C252" t="s">
        <v>264</v>
      </c>
      <c r="D252" t="s">
        <v>3589</v>
      </c>
      <c r="E252" t="s">
        <v>3590</v>
      </c>
      <c r="F252" t="s">
        <v>3591</v>
      </c>
      <c r="G252" t="s">
        <v>3592</v>
      </c>
      <c r="H252" t="s"/>
      <c r="I252">
        <f>IF(AND(K252&gt; J252, L252&gt; K252, M252&gt; L252, N252&gt; M252), "pos_trend", IF(AND(K252&lt; J252, L252&lt; K252, M252&lt; L252, N252&lt; M252), "neg_trend", "N/A"))</f>
        <v/>
      </c>
      <c r="J252">
        <f>IFERROR(IF(TRIM(C252)="-", "N/A", IF(RIGHT(C252,1)=")",IF(RIGHT(C252,2)="T)",-1000000000000*VALUE(MID(C252,2,LEN(C252)-3)),IF(RIGHT(C252,2)="M)",-1000000*VALUE(MID(C252,2,LEN(C252)-3)),IF(RIGHT(C252,2)="B)",-1000000000*VALUE(MID(C252,2,LEN(C252)-3)),IF(RIGHT(C252,2)="k)",-1000*VALUE(MID(C252,2,LEN(C252)-3)),VALUE(SUBSTITUTE(C252,",","")))))),IF(RIGHT(C252,1)="T",1000000000000*VALUE(LEFT(C252,LEN(C252)-1)),IF(RIGHT(C252,1)="M",1000000*VALUE(LEFT(C252,LEN(C252)-1)),IF(RIGHT(C252,1)="B",1000000000*VALUE(LEFT(C252,LEN(C252)-1)),IF(RIGHT(C252,1)="%",0.01*VALUE(LEFT(C252,LEN(C252)-1)),IF(RIGHT(C252,1)="k",1000*VALUE(LEFT(C252,LEN(C252)-1)),VALUE(SUBSTITUTE(C252,",",""))))))))),"N/A")</f>
        <v/>
      </c>
      <c r="K252">
        <f>IFERROR(IF(TRIM(D252)="-", "N/A", IF(RIGHT(D252,1)=")",IF(RIGHT(D252,2)="T)",-1000000000000*VALUE(MID(D252,2,LEN(D252)-3)),IF(RIGHT(D252,2)="M)",-1000000*VALUE(MID(D252,2,LEN(D252)-3)),IF(RIGHT(D252,2)="B)",-1000000000*VALUE(MID(D252,2,LEN(D252)-3)),IF(RIGHT(D252,2)="k)",-1000*VALUE(MID(D252,2,LEN(D252)-3)),VALUE(SUBSTITUTE(D252,",","")))))),IF(RIGHT(D252,1)="T",1000000000000*VALUE(LEFT(D252,LEN(D252)-1)),IF(RIGHT(D252,1)="M",1000000*VALUE(LEFT(D252,LEN(D252)-1)),IF(RIGHT(D252,1)="B",1000000000*VALUE(LEFT(D252,LEN(D252)-1)),IF(RIGHT(D252,1)="%",0.01*VALUE(LEFT(D252,LEN(D252)-1)),IF(RIGHT(D252,1)="k",1000*VALUE(LEFT(D252,LEN(D252)-1)),VALUE(SUBSTITUTE(D252,",",""))))))))),"N/A")</f>
        <v/>
      </c>
      <c r="L252">
        <f>IFERROR(IF(TRIM(E252)="-", "N/A", IF(RIGHT(E252,1)=")",IF(RIGHT(E252,2)="T)",-1000000000000*VALUE(MID(E252,2,LEN(E252)-3)),IF(RIGHT(E252,2)="M)",-1000000*VALUE(MID(E252,2,LEN(E252)-3)),IF(RIGHT(E252,2)="B)",-1000000000*VALUE(MID(E252,2,LEN(E252)-3)),IF(RIGHT(E252,2)="k)",-1000*VALUE(MID(E252,2,LEN(E252)-3)),VALUE(SUBSTITUTE(E252,",","")))))),IF(RIGHT(E252,1)="T",1000000000000*VALUE(LEFT(E252,LEN(E252)-1)),IF(RIGHT(E252,1)="M",1000000*VALUE(LEFT(E252,LEN(E252)-1)),IF(RIGHT(E252,1)="B",1000000000*VALUE(LEFT(E252,LEN(E252)-1)),IF(RIGHT(E252,1)="%",0.01*VALUE(LEFT(E252,LEN(E252)-1)),IF(RIGHT(E252,1)="k",1000*VALUE(LEFT(E252,LEN(E252)-1)),VALUE(SUBSTITUTE(E252,",",""))))))))),"N/A")</f>
        <v/>
      </c>
      <c r="M252">
        <f>IFERROR(IF(TRIM(F252)="-", "N/A", IF(RIGHT(F252,1)=")",IF(RIGHT(F252,2)="T)",-1000000000000*VALUE(MID(F252,2,LEN(F252)-3)),IF(RIGHT(F252,2)="M)",-1000000*VALUE(MID(F252,2,LEN(F252)-3)),IF(RIGHT(F252,2)="B)",-1000000000*VALUE(MID(F252,2,LEN(F252)-3)),IF(RIGHT(F252,2)="k)",-1000*VALUE(MID(F252,2,LEN(F252)-3)),VALUE(SUBSTITUTE(F252,",","")))))),IF(RIGHT(F252,1)="T",1000000000000*VALUE(LEFT(F252,LEN(F252)-1)),IF(RIGHT(F252,1)="M",1000000*VALUE(LEFT(F252,LEN(F252)-1)),IF(RIGHT(F252,1)="B",1000000000*VALUE(LEFT(F252,LEN(F252)-1)),IF(RIGHT(F252,1)="%",0.01*VALUE(LEFT(F252,LEN(F252)-1)),IF(RIGHT(F252,1)="k",1000*VALUE(LEFT(F252,LEN(F252)-1)),VALUE(SUBSTITUTE(F252,",",""))))))))),"N/A")</f>
        <v/>
      </c>
      <c r="N252">
        <f>IFERROR(IF(TRIM(G252)="-", "N/A", IF(RIGHT(G252,1)=")",IF(RIGHT(G252,2)="T)",-1000000000000*VALUE(MID(G252,2,LEN(G252)-3)),IF(RIGHT(G252,2)="M)",-1000000*VALUE(MID(G252,2,LEN(G252)-3)),IF(RIGHT(G252,2)="B)",-1000000000*VALUE(MID(G252,2,LEN(G252)-3)),IF(RIGHT(G252,2)="k)",-1000*VALUE(MID(G252,2,LEN(G252)-3)),VALUE(SUBSTITUTE(G252,",","")))))),IF(RIGHT(G252,1)="T",1000000000000*VALUE(LEFT(G252,LEN(G252)-1)),IF(RIGHT(G252,1)="M",1000000*VALUE(LEFT(G252,LEN(G252)-1)),IF(RIGHT(G252,1)="B",1000000000*VALUE(LEFT(G252,LEN(G252)-1)),IF(RIGHT(G252,1)="%",0.01*VALUE(LEFT(G252,LEN(G252)-1)),IF(RIGHT(G252,1)="k",1000*VALUE(LEFT(G252,LEN(G252)-1)),VALUE(SUBSTITUTE(G252,",",""))))))))),"N/A")</f>
        <v/>
      </c>
      <c r="P252">
        <f>MAX(J252:N252)</f>
        <v/>
      </c>
      <c r="Q252">
        <f>IFERROR(J144+MATCH(P252,J252:N252,0)-1,"")</f>
        <v/>
      </c>
      <c r="R252">
        <f>IF(Q252="","",MIN(J252:N252))</f>
        <v/>
      </c>
      <c r="S252">
        <f>IFERROR(J144+MATCH(R252,J252:N252,0)-1,"")</f>
        <v/>
      </c>
      <c r="T252">
        <f>IFERROR(AVERAGE(J252:N252),"")</f>
        <v/>
      </c>
      <c r="U252">
        <f>IFERROR(STDEV(J252:N252),"")</f>
        <v/>
      </c>
      <c r="V252">
        <f>IFERROR(IF(C252="-","",IF(ISBLANK(B252),"",IF(OR(ISNUMBER(FIND("Growth",B252)),ISNUMBER(FIND("Margin",B252))),"",(J252-T252)/U252))),"")</f>
        <v/>
      </c>
      <c r="W252">
        <f>IFERROR(IF(OR(D252="-",ISBLANK(D252)),"",(K252-T252)/U252),"")</f>
        <v/>
      </c>
      <c r="X252">
        <f>IFERROR(IF(OR(E252="-",ISBLANK(E252)),"",(L252-T252)/U252),"")</f>
        <v/>
      </c>
      <c r="Y252">
        <f>IFERROR(IF(OR(F252="-",ISBLANK(F252)),"",(M252-T252)/U252),"")</f>
        <v/>
      </c>
      <c r="Z252">
        <f>IFERROR(IF(OR(G252="-",ISBLANK(G252)),"",(N252-T252)/U252),"")</f>
        <v/>
      </c>
      <c r="AA252">
        <f>IF(MAX(MAX(V252:Z252),ABS(MIN(V252:Z252)))=ABS(MIN(V252:Z252)),MIN(V252:Z252),MAX(V252:Z252))</f>
        <v/>
      </c>
      <c r="AB252">
        <f>IFERROR(V144+MATCH(AA252,V252:Z252,0)-1,"")</f>
        <v/>
      </c>
      <c r="AC252">
        <f>IF(AB252&lt;&gt;"",IF(S252=AB252,"Low",IF(AB252=Q252,"High","")),"")</f>
        <v/>
      </c>
      <c r="AE252">
        <f>IF(ISNUMBER(MATCH("N/A",J252:N252,0)),"",IFERROR((5 * SUMPRODUCT(J144:N144,J252:N252) - PRODUCT(SUM(J144:N144),SUM(J252:N252))) / ((5 * SUM((J144^2)+(K144^2)+(L144^2)+(M144^2)+(N144^2))) - SUM(J144:N144)^2),""))</f>
        <v/>
      </c>
      <c r="AF252">
        <f>IFERROR(CORREL(J144:N144,J252:N252),"")</f>
        <v/>
      </c>
      <c r="AZ252">
        <f>IF(Q252=S252,0,1)</f>
        <v/>
      </c>
      <c r="BA252">
        <f>IF(AZ252=1,IF(Q252="","",IF(Q252=N144,"Yes","No")),"")</f>
        <v/>
      </c>
      <c r="BB252">
        <f>IF(BA252="Yes",P252,"")</f>
        <v/>
      </c>
      <c r="BC252">
        <f>IF(AZ252=1,IF(S252="","",IF(S252=N144,"Yes","No")),"")</f>
        <v/>
      </c>
      <c r="BD252">
        <f>IF(BC252="Yes",R252,"")</f>
        <v/>
      </c>
      <c r="BE252">
        <f>IFERROR(IF(SIGN(AE252)=1,"Increasing",IF(SIGN(AE252)=-1,"Decreasing","")),"")</f>
        <v/>
      </c>
      <c r="BF252">
        <f>IF(OR(AND(BE252="Increasing",BA252="Yes"),AND(BE252="Decreasing",BC252="Yes")),"Yes","No")</f>
        <v/>
      </c>
      <c r="BG252">
        <f>IF(I252="pos_trend","Yes","No")</f>
        <v/>
      </c>
      <c r="BH252">
        <f>IF(AF252&lt;&gt;"",IF(ABS(AF252)&gt;0.8,"Yes","No"),"")</f>
        <v/>
      </c>
    </row>
    <row r="253" spans="1:60">
      <c s="1" r="A253" t="n">
        <v>36</v>
      </c>
      <c r="B253" t="s">
        <v>3593</v>
      </c>
      <c r="C253" t="s">
        <v>264</v>
      </c>
      <c r="D253" t="s">
        <v>264</v>
      </c>
      <c r="E253" t="s">
        <v>264</v>
      </c>
      <c r="F253" t="s">
        <v>264</v>
      </c>
      <c r="G253" t="s">
        <v>3594</v>
      </c>
      <c r="H253" t="s"/>
      <c r="I253">
        <f>IF(AND(K253&gt; J253, L253&gt; K253, M253&gt; L253, N253&gt; M253), "pos_trend", IF(AND(K253&lt; J253, L253&lt; K253, M253&lt; L253, N253&lt; M253), "neg_trend", "N/A"))</f>
        <v/>
      </c>
      <c r="J253">
        <f>IFERROR(IF(TRIM(C253)="-", "N/A", IF(RIGHT(C253,1)=")",IF(RIGHT(C253,2)="T)",-1000000000000*VALUE(MID(C253,2,LEN(C253)-3)),IF(RIGHT(C253,2)="M)",-1000000*VALUE(MID(C253,2,LEN(C253)-3)),IF(RIGHT(C253,2)="B)",-1000000000*VALUE(MID(C253,2,LEN(C253)-3)),IF(RIGHT(C253,2)="k)",-1000*VALUE(MID(C253,2,LEN(C253)-3)),VALUE(SUBSTITUTE(C253,",","")))))),IF(RIGHT(C253,1)="T",1000000000000*VALUE(LEFT(C253,LEN(C253)-1)),IF(RIGHT(C253,1)="M",1000000*VALUE(LEFT(C253,LEN(C253)-1)),IF(RIGHT(C253,1)="B",1000000000*VALUE(LEFT(C253,LEN(C253)-1)),IF(RIGHT(C253,1)="%",0.01*VALUE(LEFT(C253,LEN(C253)-1)),IF(RIGHT(C253,1)="k",1000*VALUE(LEFT(C253,LEN(C253)-1)),VALUE(SUBSTITUTE(C253,",",""))))))))),"N/A")</f>
        <v/>
      </c>
      <c r="K253">
        <f>IFERROR(IF(TRIM(D253)="-", "N/A", IF(RIGHT(D253,1)=")",IF(RIGHT(D253,2)="T)",-1000000000000*VALUE(MID(D253,2,LEN(D253)-3)),IF(RIGHT(D253,2)="M)",-1000000*VALUE(MID(D253,2,LEN(D253)-3)),IF(RIGHT(D253,2)="B)",-1000000000*VALUE(MID(D253,2,LEN(D253)-3)),IF(RIGHT(D253,2)="k)",-1000*VALUE(MID(D253,2,LEN(D253)-3)),VALUE(SUBSTITUTE(D253,",","")))))),IF(RIGHT(D253,1)="T",1000000000000*VALUE(LEFT(D253,LEN(D253)-1)),IF(RIGHT(D253,1)="M",1000000*VALUE(LEFT(D253,LEN(D253)-1)),IF(RIGHT(D253,1)="B",1000000000*VALUE(LEFT(D253,LEN(D253)-1)),IF(RIGHT(D253,1)="%",0.01*VALUE(LEFT(D253,LEN(D253)-1)),IF(RIGHT(D253,1)="k",1000*VALUE(LEFT(D253,LEN(D253)-1)),VALUE(SUBSTITUTE(D253,",",""))))))))),"N/A")</f>
        <v/>
      </c>
      <c r="L253">
        <f>IFERROR(IF(TRIM(E253)="-", "N/A", IF(RIGHT(E253,1)=")",IF(RIGHT(E253,2)="T)",-1000000000000*VALUE(MID(E253,2,LEN(E253)-3)),IF(RIGHT(E253,2)="M)",-1000000*VALUE(MID(E253,2,LEN(E253)-3)),IF(RIGHT(E253,2)="B)",-1000000000*VALUE(MID(E253,2,LEN(E253)-3)),IF(RIGHT(E253,2)="k)",-1000*VALUE(MID(E253,2,LEN(E253)-3)),VALUE(SUBSTITUTE(E253,",","")))))),IF(RIGHT(E253,1)="T",1000000000000*VALUE(LEFT(E253,LEN(E253)-1)),IF(RIGHT(E253,1)="M",1000000*VALUE(LEFT(E253,LEN(E253)-1)),IF(RIGHT(E253,1)="B",1000000000*VALUE(LEFT(E253,LEN(E253)-1)),IF(RIGHT(E253,1)="%",0.01*VALUE(LEFT(E253,LEN(E253)-1)),IF(RIGHT(E253,1)="k",1000*VALUE(LEFT(E253,LEN(E253)-1)),VALUE(SUBSTITUTE(E253,",",""))))))))),"N/A")</f>
        <v/>
      </c>
      <c r="M253">
        <f>IFERROR(IF(TRIM(F253)="-", "N/A", IF(RIGHT(F253,1)=")",IF(RIGHT(F253,2)="T)",-1000000000000*VALUE(MID(F253,2,LEN(F253)-3)),IF(RIGHT(F253,2)="M)",-1000000*VALUE(MID(F253,2,LEN(F253)-3)),IF(RIGHT(F253,2)="B)",-1000000000*VALUE(MID(F253,2,LEN(F253)-3)),IF(RIGHT(F253,2)="k)",-1000*VALUE(MID(F253,2,LEN(F253)-3)),VALUE(SUBSTITUTE(F253,",","")))))),IF(RIGHT(F253,1)="T",1000000000000*VALUE(LEFT(F253,LEN(F253)-1)),IF(RIGHT(F253,1)="M",1000000*VALUE(LEFT(F253,LEN(F253)-1)),IF(RIGHT(F253,1)="B",1000000000*VALUE(LEFT(F253,LEN(F253)-1)),IF(RIGHT(F253,1)="%",0.01*VALUE(LEFT(F253,LEN(F253)-1)),IF(RIGHT(F253,1)="k",1000*VALUE(LEFT(F253,LEN(F253)-1)),VALUE(SUBSTITUTE(F253,",",""))))))))),"N/A")</f>
        <v/>
      </c>
      <c r="N253">
        <f>IFERROR(IF(TRIM(G253)="-", "N/A", IF(RIGHT(G253,1)=")",IF(RIGHT(G253,2)="T)",-1000000000000*VALUE(MID(G253,2,LEN(G253)-3)),IF(RIGHT(G253,2)="M)",-1000000*VALUE(MID(G253,2,LEN(G253)-3)),IF(RIGHT(G253,2)="B)",-1000000000*VALUE(MID(G253,2,LEN(G253)-3)),IF(RIGHT(G253,2)="k)",-1000*VALUE(MID(G253,2,LEN(G253)-3)),VALUE(SUBSTITUTE(G253,",","")))))),IF(RIGHT(G253,1)="T",1000000000000*VALUE(LEFT(G253,LEN(G253)-1)),IF(RIGHT(G253,1)="M",1000000*VALUE(LEFT(G253,LEN(G253)-1)),IF(RIGHT(G253,1)="B",1000000000*VALUE(LEFT(G253,LEN(G253)-1)),IF(RIGHT(G253,1)="%",0.01*VALUE(LEFT(G253,LEN(G253)-1)),IF(RIGHT(G253,1)="k",1000*VALUE(LEFT(G253,LEN(G253)-1)),VALUE(SUBSTITUTE(G253,",",""))))))))),"N/A")</f>
        <v/>
      </c>
      <c r="P253">
        <f>MAX(J253:N253)</f>
        <v/>
      </c>
      <c r="Q253">
        <f>IFERROR(J144+MATCH(P253,J253:N253,0)-1,"")</f>
        <v/>
      </c>
      <c r="R253">
        <f>IF(Q253="","",MIN(J253:N253))</f>
        <v/>
      </c>
      <c r="S253">
        <f>IFERROR(J144+MATCH(R253,J253:N253,0)-1,"")</f>
        <v/>
      </c>
      <c r="T253">
        <f>IFERROR(AVERAGE(J253:N253),"")</f>
        <v/>
      </c>
      <c r="U253">
        <f>IFERROR(STDEV(J253:N253),"")</f>
        <v/>
      </c>
      <c r="V253">
        <f>IFERROR(IF(C253="-","",IF(ISBLANK(B253),"",IF(OR(ISNUMBER(FIND("Growth",B253)),ISNUMBER(FIND("Margin",B253))),"",(J253-T253)/U253))),"")</f>
        <v/>
      </c>
      <c r="W253">
        <f>IFERROR(IF(OR(D253="-",ISBLANK(D253)),"",(K253-T253)/U253),"")</f>
        <v/>
      </c>
      <c r="X253">
        <f>IFERROR(IF(OR(E253="-",ISBLANK(E253)),"",(L253-T253)/U253),"")</f>
        <v/>
      </c>
      <c r="Y253">
        <f>IFERROR(IF(OR(F253="-",ISBLANK(F253)),"",(M253-T253)/U253),"")</f>
        <v/>
      </c>
      <c r="Z253">
        <f>IFERROR(IF(OR(G253="-",ISBLANK(G253)),"",(N253-T253)/U253),"")</f>
        <v/>
      </c>
      <c r="AA253">
        <f>IF(MAX(MAX(V253:Z253),ABS(MIN(V253:Z253)))=ABS(MIN(V253:Z253)),MIN(V253:Z253),MAX(V253:Z253))</f>
        <v/>
      </c>
      <c r="AB253">
        <f>IFERROR(V144+MATCH(AA253,V253:Z253,0)-1,"")</f>
        <v/>
      </c>
      <c r="AC253">
        <f>IF(AB253&lt;&gt;"",IF(S253=AB253,"Low",IF(AB253=Q253,"High","")),"")</f>
        <v/>
      </c>
      <c r="AE253">
        <f>IF(ISNUMBER(MATCH("N/A",J253:N253,0)),"",IFERROR((5 * SUMPRODUCT(J144:N144,J253:N253) - PRODUCT(SUM(J144:N144),SUM(J253:N253))) / ((5 * SUM((J144^2)+(K144^2)+(L144^2)+(M144^2)+(N144^2))) - SUM(J144:N144)^2),""))</f>
        <v/>
      </c>
      <c r="AF253">
        <f>IFERROR(CORREL(J144:N144,J253:N253),"")</f>
        <v/>
      </c>
      <c r="AZ253">
        <f>IF(Q253=S253,0,1)</f>
        <v/>
      </c>
      <c r="BA253">
        <f>IF(AZ253=1,IF(Q253="","",IF(Q253=N144,"Yes","No")),"")</f>
        <v/>
      </c>
      <c r="BB253">
        <f>IF(BA253="Yes",P253,"")</f>
        <v/>
      </c>
      <c r="BC253">
        <f>IF(AZ253=1,IF(S253="","",IF(S253=N144,"Yes","No")),"")</f>
        <v/>
      </c>
      <c r="BD253">
        <f>IF(BC253="Yes",R253,"")</f>
        <v/>
      </c>
      <c r="BE253">
        <f>IFERROR(IF(SIGN(AE253)=1,"Increasing",IF(SIGN(AE253)=-1,"Decreasing","")),"")</f>
        <v/>
      </c>
      <c r="BF253">
        <f>IF(OR(AND(BE253="Increasing",BA253="Yes"),AND(BE253="Decreasing",BC253="Yes")),"Yes","No")</f>
        <v/>
      </c>
      <c r="BG253">
        <f>IF(I253="pos_trend","Yes","No")</f>
        <v/>
      </c>
      <c r="BH253">
        <f>IF(AF253&lt;&gt;"",IF(ABS(AF253)&gt;0.8,"Yes","No"),"")</f>
        <v/>
      </c>
    </row>
    <row r="254" spans="1:60">
      <c r="I254">
        <f>IF(AND(K254&gt; J254, L254&gt; K254, M254&gt; L254, N254&gt; M254), "pos_trend", IF(AND(K254&lt; J254, L254&lt; K254, M254&lt; L254, N254&lt; M254), "neg_trend", "N/A"))</f>
        <v/>
      </c>
      <c r="J254">
        <f>IFERROR(IF(TRIM(C254)="-", "N/A", IF(RIGHT(C254,1)=")",IF(RIGHT(C254,2)="T)",-1000000000000*VALUE(MID(C254,2,LEN(C254)-3)),IF(RIGHT(C254,2)="M)",-1000000*VALUE(MID(C254,2,LEN(C254)-3)),IF(RIGHT(C254,2)="B)",-1000000000*VALUE(MID(C254,2,LEN(C254)-3)),IF(RIGHT(C254,2)="k)",-1000*VALUE(MID(C254,2,LEN(C254)-3)),VALUE(SUBSTITUTE(C254,",","")))))),IF(RIGHT(C254,1)="T",1000000000000*VALUE(LEFT(C254,LEN(C254)-1)),IF(RIGHT(C254,1)="M",1000000*VALUE(LEFT(C254,LEN(C254)-1)),IF(RIGHT(C254,1)="B",1000000000*VALUE(LEFT(C254,LEN(C254)-1)),IF(RIGHT(C254,1)="%",0.01*VALUE(LEFT(C254,LEN(C254)-1)),IF(RIGHT(C254,1)="k",1000*VALUE(LEFT(C254,LEN(C254)-1)),VALUE(SUBSTITUTE(C254,",",""))))))))),"N/A")</f>
        <v/>
      </c>
      <c r="K254">
        <f>IFERROR(IF(TRIM(D254)="-", "N/A", IF(RIGHT(D254,1)=")",IF(RIGHT(D254,2)="T)",-1000000000000*VALUE(MID(D254,2,LEN(D254)-3)),IF(RIGHT(D254,2)="M)",-1000000*VALUE(MID(D254,2,LEN(D254)-3)),IF(RIGHT(D254,2)="B)",-1000000000*VALUE(MID(D254,2,LEN(D254)-3)),IF(RIGHT(D254,2)="k)",-1000*VALUE(MID(D254,2,LEN(D254)-3)),VALUE(SUBSTITUTE(D254,",","")))))),IF(RIGHT(D254,1)="T",1000000000000*VALUE(LEFT(D254,LEN(D254)-1)),IF(RIGHT(D254,1)="M",1000000*VALUE(LEFT(D254,LEN(D254)-1)),IF(RIGHT(D254,1)="B",1000000000*VALUE(LEFT(D254,LEN(D254)-1)),IF(RIGHT(D254,1)="%",0.01*VALUE(LEFT(D254,LEN(D254)-1)),IF(RIGHT(D254,1)="k",1000*VALUE(LEFT(D254,LEN(D254)-1)),VALUE(SUBSTITUTE(D254,",",""))))))))),"N/A")</f>
        <v/>
      </c>
      <c r="L254">
        <f>IFERROR(IF(TRIM(E254)="-", "N/A", IF(RIGHT(E254,1)=")",IF(RIGHT(E254,2)="T)",-1000000000000*VALUE(MID(E254,2,LEN(E254)-3)),IF(RIGHT(E254,2)="M)",-1000000*VALUE(MID(E254,2,LEN(E254)-3)),IF(RIGHT(E254,2)="B)",-1000000000*VALUE(MID(E254,2,LEN(E254)-3)),IF(RIGHT(E254,2)="k)",-1000*VALUE(MID(E254,2,LEN(E254)-3)),VALUE(SUBSTITUTE(E254,",","")))))),IF(RIGHT(E254,1)="T",1000000000000*VALUE(LEFT(E254,LEN(E254)-1)),IF(RIGHT(E254,1)="M",1000000*VALUE(LEFT(E254,LEN(E254)-1)),IF(RIGHT(E254,1)="B",1000000000*VALUE(LEFT(E254,LEN(E254)-1)),IF(RIGHT(E254,1)="%",0.01*VALUE(LEFT(E254,LEN(E254)-1)),IF(RIGHT(E254,1)="k",1000*VALUE(LEFT(E254,LEN(E254)-1)),VALUE(SUBSTITUTE(E254,",",""))))))))),"N/A")</f>
        <v/>
      </c>
      <c r="M254">
        <f>IFERROR(IF(TRIM(F254)="-", "N/A", IF(RIGHT(F254,1)=")",IF(RIGHT(F254,2)="T)",-1000000000000*VALUE(MID(F254,2,LEN(F254)-3)),IF(RIGHT(F254,2)="M)",-1000000*VALUE(MID(F254,2,LEN(F254)-3)),IF(RIGHT(F254,2)="B)",-1000000000*VALUE(MID(F254,2,LEN(F254)-3)),IF(RIGHT(F254,2)="k)",-1000*VALUE(MID(F254,2,LEN(F254)-3)),VALUE(SUBSTITUTE(F254,",","")))))),IF(RIGHT(F254,1)="T",1000000000000*VALUE(LEFT(F254,LEN(F254)-1)),IF(RIGHT(F254,1)="M",1000000*VALUE(LEFT(F254,LEN(F254)-1)),IF(RIGHT(F254,1)="B",1000000000*VALUE(LEFT(F254,LEN(F254)-1)),IF(RIGHT(F254,1)="%",0.01*VALUE(LEFT(F254,LEN(F254)-1)),IF(RIGHT(F254,1)="k",1000*VALUE(LEFT(F254,LEN(F254)-1)),VALUE(SUBSTITUTE(F254,",",""))))))))),"N/A")</f>
        <v/>
      </c>
      <c r="N254">
        <f>IFERROR(IF(TRIM(G254)="-", "N/A", IF(RIGHT(G254,1)=")",IF(RIGHT(G254,2)="T)",-1000000000000*VALUE(MID(G254,2,LEN(G254)-3)),IF(RIGHT(G254,2)="M)",-1000000*VALUE(MID(G254,2,LEN(G254)-3)),IF(RIGHT(G254,2)="B)",-1000000000*VALUE(MID(G254,2,LEN(G254)-3)),IF(RIGHT(G254,2)="k)",-1000*VALUE(MID(G254,2,LEN(G254)-3)),VALUE(SUBSTITUTE(G254,",","")))))),IF(RIGHT(G254,1)="T",1000000000000*VALUE(LEFT(G254,LEN(G254)-1)),IF(RIGHT(G254,1)="M",1000000*VALUE(LEFT(G254,LEN(G254)-1)),IF(RIGHT(G254,1)="B",1000000000*VALUE(LEFT(G254,LEN(G254)-1)),IF(RIGHT(G254,1)="%",0.01*VALUE(LEFT(G254,LEN(G254)-1)),IF(RIGHT(G254,1)="k",1000*VALUE(LEFT(G254,LEN(G254)-1)),VALUE(SUBSTITUTE(G254,",",""))))))))),"N/A")</f>
        <v/>
      </c>
      <c r="P254">
        <f>MAX(J254:N254)</f>
        <v/>
      </c>
      <c r="Q254">
        <f>IFERROR(J144+MATCH(P254,J254:N254,0)-1,"")</f>
        <v/>
      </c>
      <c r="R254">
        <f>IF(Q254="","",MIN(J254:N254))</f>
        <v/>
      </c>
      <c r="S254">
        <f>IFERROR(J144+MATCH(R254,J254:N254,0)-1,"")</f>
        <v/>
      </c>
      <c r="T254">
        <f>IFERROR(AVERAGE(J254:N254),"")</f>
        <v/>
      </c>
      <c r="U254">
        <f>IFERROR(STDEV(J254:N254),"")</f>
        <v/>
      </c>
      <c r="V254">
        <f>IFERROR(IF(C254="-","",IF(ISBLANK(B254),"",IF(OR(ISNUMBER(FIND("Growth",B254)),ISNUMBER(FIND("Margin",B254))),"",(J254-T254)/U254))),"")</f>
        <v/>
      </c>
      <c r="W254">
        <f>IFERROR(IF(OR(D254="-",ISBLANK(D254)),"",(K254-T254)/U254),"")</f>
        <v/>
      </c>
      <c r="X254">
        <f>IFERROR(IF(OR(E254="-",ISBLANK(E254)),"",(L254-T254)/U254),"")</f>
        <v/>
      </c>
      <c r="Y254">
        <f>IFERROR(IF(OR(F254="-",ISBLANK(F254)),"",(M254-T254)/U254),"")</f>
        <v/>
      </c>
      <c r="Z254">
        <f>IFERROR(IF(OR(G254="-",ISBLANK(G254)),"",(N254-T254)/U254),"")</f>
        <v/>
      </c>
      <c r="AA254">
        <f>IF(MAX(MAX(V254:Z254),ABS(MIN(V254:Z254)))=ABS(MIN(V254:Z254)),MIN(V254:Z254),MAX(V254:Z254))</f>
        <v/>
      </c>
      <c r="AB254">
        <f>IFERROR(V144+MATCH(AA254,V254:Z254,0)-1,"")</f>
        <v/>
      </c>
      <c r="AC254">
        <f>IF(AB254&lt;&gt;"",IF(S254=AB254,"Low",IF(AB254=Q254,"High","")),"")</f>
        <v/>
      </c>
      <c r="AE254">
        <f>IF(ISNUMBER(MATCH("N/A",J254:N254,0)),"",IFERROR((5 * SUMPRODUCT(J144:N144,J254:N254) - PRODUCT(SUM(J144:N144),SUM(J254:N254))) / ((5 * SUM((J144^2)+(K144^2)+(L144^2)+(M144^2)+(N144^2))) - SUM(J144:N144)^2),""))</f>
        <v/>
      </c>
      <c r="AF254">
        <f>IFERROR(CORREL(J144:N144,J254:N254),"")</f>
        <v/>
      </c>
      <c r="AZ254">
        <f>IF(Q254=S254,0,1)</f>
        <v/>
      </c>
      <c r="BA254">
        <f>IF(AZ254=1,IF(Q254="","",IF(Q254=N144,"Yes","No")),"")</f>
        <v/>
      </c>
      <c r="BB254">
        <f>IF(BA254="Yes",P254,"")</f>
        <v/>
      </c>
      <c r="BC254">
        <f>IF(AZ254=1,IF(S254="","",IF(S254=N144,"Yes","No")),"")</f>
        <v/>
      </c>
      <c r="BD254">
        <f>IF(BC254="Yes",R254,"")</f>
        <v/>
      </c>
      <c r="BE254">
        <f>IFERROR(IF(SIGN(AE254)=1,"Increasing",IF(SIGN(AE254)=-1,"Decreasing","")),"")</f>
        <v/>
      </c>
      <c r="BF254">
        <f>IF(OR(AND(BE254="Increasing",BA254="Yes"),AND(BE254="Decreasing",BC254="Yes")),"Yes","No")</f>
        <v/>
      </c>
      <c r="BG254">
        <f>IF(I254="pos_trend","Yes","No")</f>
        <v/>
      </c>
      <c r="BH254">
        <f>IF(AF254&lt;&gt;"",IF(ABS(AF254)&gt;0.8,"Yes","No"),"")</f>
        <v/>
      </c>
    </row>
    <row r="255" spans="1:60">
      <c s="1" r="B255" t="s">
        <v>316</v>
      </c>
      <c s="1" r="C255" t="s">
        <v>252</v>
      </c>
      <c s="1" r="D255" t="s">
        <v>253</v>
      </c>
      <c s="1" r="E255" t="s">
        <v>254</v>
      </c>
      <c s="1" r="F255" t="s">
        <v>255</v>
      </c>
      <c s="1" r="G255" t="s">
        <v>256</v>
      </c>
      <c s="1" r="H255" t="s">
        <v>257</v>
      </c>
      <c r="I255">
        <f>IF(AND(K255&gt; J255, L255&gt; K255, M255&gt; L255, N255&gt; M255), "pos_trend", IF(AND(K255&lt; J255, L255&lt; K255, M255&lt; L255, N255&lt; M255), "neg_trend", "N/A"))</f>
        <v/>
      </c>
      <c r="J255">
        <f>IFERROR(IF(TRIM(C255)="-", "N/A", IF(RIGHT(C255,1)=")",IF(RIGHT(C255,2)="T)",-1000000000000*VALUE(MID(C255,2,LEN(C255)-3)),IF(RIGHT(C255,2)="M)",-1000000*VALUE(MID(C255,2,LEN(C255)-3)),IF(RIGHT(C255,2)="B)",-1000000000*VALUE(MID(C255,2,LEN(C255)-3)),IF(RIGHT(C255,2)="k)",-1000*VALUE(MID(C255,2,LEN(C255)-3)),VALUE(SUBSTITUTE(C255,",","")))))),IF(RIGHT(C255,1)="T",1000000000000*VALUE(LEFT(C255,LEN(C255)-1)),IF(RIGHT(C255,1)="M",1000000*VALUE(LEFT(C255,LEN(C255)-1)),IF(RIGHT(C255,1)="B",1000000000*VALUE(LEFT(C255,LEN(C255)-1)),IF(RIGHT(C255,1)="%",0.01*VALUE(LEFT(C255,LEN(C255)-1)),IF(RIGHT(C255,1)="k",1000*VALUE(LEFT(C255,LEN(C255)-1)),VALUE(SUBSTITUTE(C255,",",""))))))))),"N/A")</f>
        <v/>
      </c>
      <c r="K255">
        <f>IFERROR(IF(TRIM(D255)="-", "N/A", IF(RIGHT(D255,1)=")",IF(RIGHT(D255,2)="T)",-1000000000000*VALUE(MID(D255,2,LEN(D255)-3)),IF(RIGHT(D255,2)="M)",-1000000*VALUE(MID(D255,2,LEN(D255)-3)),IF(RIGHT(D255,2)="B)",-1000000000*VALUE(MID(D255,2,LEN(D255)-3)),IF(RIGHT(D255,2)="k)",-1000*VALUE(MID(D255,2,LEN(D255)-3)),VALUE(SUBSTITUTE(D255,",","")))))),IF(RIGHT(D255,1)="T",1000000000000*VALUE(LEFT(D255,LEN(D255)-1)),IF(RIGHT(D255,1)="M",1000000*VALUE(LEFT(D255,LEN(D255)-1)),IF(RIGHT(D255,1)="B",1000000000*VALUE(LEFT(D255,LEN(D255)-1)),IF(RIGHT(D255,1)="%",0.01*VALUE(LEFT(D255,LEN(D255)-1)),IF(RIGHT(D255,1)="k",1000*VALUE(LEFT(D255,LEN(D255)-1)),VALUE(SUBSTITUTE(D255,",",""))))))))),"N/A")</f>
        <v/>
      </c>
      <c r="L255">
        <f>IFERROR(IF(TRIM(E255)="-", "N/A", IF(RIGHT(E255,1)=")",IF(RIGHT(E255,2)="T)",-1000000000000*VALUE(MID(E255,2,LEN(E255)-3)),IF(RIGHT(E255,2)="M)",-1000000*VALUE(MID(E255,2,LEN(E255)-3)),IF(RIGHT(E255,2)="B)",-1000000000*VALUE(MID(E255,2,LEN(E255)-3)),IF(RIGHT(E255,2)="k)",-1000*VALUE(MID(E255,2,LEN(E255)-3)),VALUE(SUBSTITUTE(E255,",","")))))),IF(RIGHT(E255,1)="T",1000000000000*VALUE(LEFT(E255,LEN(E255)-1)),IF(RIGHT(E255,1)="M",1000000*VALUE(LEFT(E255,LEN(E255)-1)),IF(RIGHT(E255,1)="B",1000000000*VALUE(LEFT(E255,LEN(E255)-1)),IF(RIGHT(E255,1)="%",0.01*VALUE(LEFT(E255,LEN(E255)-1)),IF(RIGHT(E255,1)="k",1000*VALUE(LEFT(E255,LEN(E255)-1)),VALUE(SUBSTITUTE(E255,",",""))))))))),"N/A")</f>
        <v/>
      </c>
      <c r="M255">
        <f>IFERROR(IF(TRIM(F255)="-", "N/A", IF(RIGHT(F255,1)=")",IF(RIGHT(F255,2)="T)",-1000000000000*VALUE(MID(F255,2,LEN(F255)-3)),IF(RIGHT(F255,2)="M)",-1000000*VALUE(MID(F255,2,LEN(F255)-3)),IF(RIGHT(F255,2)="B)",-1000000000*VALUE(MID(F255,2,LEN(F255)-3)),IF(RIGHT(F255,2)="k)",-1000*VALUE(MID(F255,2,LEN(F255)-3)),VALUE(SUBSTITUTE(F255,",","")))))),IF(RIGHT(F255,1)="T",1000000000000*VALUE(LEFT(F255,LEN(F255)-1)),IF(RIGHT(F255,1)="M",1000000*VALUE(LEFT(F255,LEN(F255)-1)),IF(RIGHT(F255,1)="B",1000000000*VALUE(LEFT(F255,LEN(F255)-1)),IF(RIGHT(F255,1)="%",0.01*VALUE(LEFT(F255,LEN(F255)-1)),IF(RIGHT(F255,1)="k",1000*VALUE(LEFT(F255,LEN(F255)-1)),VALUE(SUBSTITUTE(F255,",",""))))))))),"N/A")</f>
        <v/>
      </c>
      <c r="N255">
        <f>IFERROR(IF(TRIM(G255)="-", "N/A", IF(RIGHT(G255,1)=")",IF(RIGHT(G255,2)="T)",-1000000000000*VALUE(MID(G255,2,LEN(G255)-3)),IF(RIGHT(G255,2)="M)",-1000000*VALUE(MID(G255,2,LEN(G255)-3)),IF(RIGHT(G255,2)="B)",-1000000000*VALUE(MID(G255,2,LEN(G255)-3)),IF(RIGHT(G255,2)="k)",-1000*VALUE(MID(G255,2,LEN(G255)-3)),VALUE(SUBSTITUTE(G255,",","")))))),IF(RIGHT(G255,1)="T",1000000000000*VALUE(LEFT(G255,LEN(G255)-1)),IF(RIGHT(G255,1)="M",1000000*VALUE(LEFT(G255,LEN(G255)-1)),IF(RIGHT(G255,1)="B",1000000000*VALUE(LEFT(G255,LEN(G255)-1)),IF(RIGHT(G255,1)="%",0.01*VALUE(LEFT(G255,LEN(G255)-1)),IF(RIGHT(G255,1)="k",1000*VALUE(LEFT(G255,LEN(G255)-1)),VALUE(SUBSTITUTE(G255,",",""))))))))),"N/A")</f>
        <v/>
      </c>
      <c r="P255">
        <f>MAX(J255:N255)</f>
        <v/>
      </c>
      <c r="Q255">
        <f>IFERROR(J144+MATCH(P255,J255:N255,0)-1,"")</f>
        <v/>
      </c>
      <c r="R255">
        <f>IF(Q255="","",MIN(J255:N255))</f>
        <v/>
      </c>
      <c r="S255">
        <f>IFERROR(J144+MATCH(R255,J255:N255,0)-1,"")</f>
        <v/>
      </c>
      <c r="T255">
        <f>IFERROR(AVERAGE(J255:N255),"")</f>
        <v/>
      </c>
      <c r="U255">
        <f>IFERROR(STDEV(J255:N255),"")</f>
        <v/>
      </c>
      <c r="V255">
        <f>IFERROR(IF(C255="-","",IF(ISBLANK(B255),"",IF(OR(ISNUMBER(FIND("Growth",B255)),ISNUMBER(FIND("Margin",B255))),"",(J255-T255)/U255))),"")</f>
        <v/>
      </c>
      <c r="W255">
        <f>IFERROR(IF(OR(D255="-",ISBLANK(D255)),"",(K255-T255)/U255),"")</f>
        <v/>
      </c>
      <c r="X255">
        <f>IFERROR(IF(OR(E255="-",ISBLANK(E255)),"",(L255-T255)/U255),"")</f>
        <v/>
      </c>
      <c r="Y255">
        <f>IFERROR(IF(OR(F255="-",ISBLANK(F255)),"",(M255-T255)/U255),"")</f>
        <v/>
      </c>
      <c r="Z255">
        <f>IFERROR(IF(OR(G255="-",ISBLANK(G255)),"",(N255-T255)/U255),"")</f>
        <v/>
      </c>
      <c r="AA255">
        <f>IF(MAX(MAX(V255:Z255),ABS(MIN(V255:Z255)))=ABS(MIN(V255:Z255)),MIN(V255:Z255),MAX(V255:Z255))</f>
        <v/>
      </c>
      <c r="AB255">
        <f>IFERROR(V144+MATCH(AA255,V255:Z255,0)-1,"")</f>
        <v/>
      </c>
      <c r="AC255">
        <f>IF(AB255&lt;&gt;"",IF(S255=AB255,"Low",IF(AB255=Q255,"High","")),"")</f>
        <v/>
      </c>
      <c r="AE255">
        <f>IF(ISNUMBER(MATCH("N/A",J255:N255,0)),"",IFERROR((5 * SUMPRODUCT(J144:N144,J255:N255) - PRODUCT(SUM(J144:N144),SUM(J255:N255))) / ((5 * SUM((J144^2)+(K144^2)+(L144^2)+(M144^2)+(N144^2))) - SUM(J144:N144)^2),""))</f>
        <v/>
      </c>
      <c r="AF255">
        <f>IFERROR(CORREL(J144:N144,J255:N255),"")</f>
        <v/>
      </c>
      <c r="AZ255">
        <f>IF(Q255=S255,0,1)</f>
        <v/>
      </c>
      <c r="BA255">
        <f>IF(AZ255=1,IF(Q255="","",IF(Q255=N144,"Yes","No")),"")</f>
        <v/>
      </c>
      <c r="BB255">
        <f>IF(BA255="Yes",P255,"")</f>
        <v/>
      </c>
      <c r="BC255">
        <f>IF(AZ255=1,IF(S255="","",IF(S255=N144,"Yes","No")),"")</f>
        <v/>
      </c>
      <c r="BD255">
        <f>IF(BC255="Yes",R255,"")</f>
        <v/>
      </c>
      <c r="BE255">
        <f>IFERROR(IF(SIGN(AE255)=1,"Increasing",IF(SIGN(AE255)=-1,"Decreasing","")),"")</f>
        <v/>
      </c>
      <c r="BF255">
        <f>IF(OR(AND(BE255="Increasing",BA255="Yes"),AND(BE255="Decreasing",BC255="Yes")),"Yes","No")</f>
        <v/>
      </c>
      <c r="BG255">
        <f>IF(I255="pos_trend","Yes","No")</f>
        <v/>
      </c>
      <c r="BH255">
        <f>IF(AF255&lt;&gt;"",IF(ABS(AF255)&gt;0.8,"Yes","No"),"")</f>
        <v/>
      </c>
    </row>
    <row r="256" spans="1:60">
      <c s="1" r="A256" t="n">
        <v>0</v>
      </c>
      <c r="B256" t="s">
        <v>3595</v>
      </c>
      <c r="C256" t="s">
        <v>3596</v>
      </c>
      <c r="D256" t="s">
        <v>3597</v>
      </c>
      <c r="E256" t="s">
        <v>3598</v>
      </c>
      <c r="F256" t="s">
        <v>271</v>
      </c>
      <c r="G256" t="s">
        <v>2071</v>
      </c>
      <c r="H256" t="s"/>
      <c r="I256">
        <f>IF(AND(K256&gt; J256, L256&gt; K256, M256&gt; L256, N256&gt; M256), "pos_trend", IF(AND(K256&lt; J256, L256&lt; K256, M256&lt; L256, N256&lt; M256), "neg_trend", "N/A"))</f>
        <v/>
      </c>
      <c r="J256">
        <f>IFERROR(IF(TRIM(C256)="-", "N/A", IF(RIGHT(C256,1)=")",IF(RIGHT(C256,2)="T)",-1000000000000*VALUE(MID(C256,2,LEN(C256)-3)),IF(RIGHT(C256,2)="M)",-1000000*VALUE(MID(C256,2,LEN(C256)-3)),IF(RIGHT(C256,2)="B)",-1000000000*VALUE(MID(C256,2,LEN(C256)-3)),IF(RIGHT(C256,2)="k)",-1000*VALUE(MID(C256,2,LEN(C256)-3)),VALUE(SUBSTITUTE(C256,",","")))))),IF(RIGHT(C256,1)="T",1000000000000*VALUE(LEFT(C256,LEN(C256)-1)),IF(RIGHT(C256,1)="M",1000000*VALUE(LEFT(C256,LEN(C256)-1)),IF(RIGHT(C256,1)="B",1000000000*VALUE(LEFT(C256,LEN(C256)-1)),IF(RIGHT(C256,1)="%",0.01*VALUE(LEFT(C256,LEN(C256)-1)),IF(RIGHT(C256,1)="k",1000*VALUE(LEFT(C256,LEN(C256)-1)),VALUE(SUBSTITUTE(C256,",",""))))))))),"N/A")</f>
        <v/>
      </c>
      <c r="K256">
        <f>IFERROR(IF(TRIM(D256)="-", "N/A", IF(RIGHT(D256,1)=")",IF(RIGHT(D256,2)="T)",-1000000000000*VALUE(MID(D256,2,LEN(D256)-3)),IF(RIGHT(D256,2)="M)",-1000000*VALUE(MID(D256,2,LEN(D256)-3)),IF(RIGHT(D256,2)="B)",-1000000000*VALUE(MID(D256,2,LEN(D256)-3)),IF(RIGHT(D256,2)="k)",-1000*VALUE(MID(D256,2,LEN(D256)-3)),VALUE(SUBSTITUTE(D256,",","")))))),IF(RIGHT(D256,1)="T",1000000000000*VALUE(LEFT(D256,LEN(D256)-1)),IF(RIGHT(D256,1)="M",1000000*VALUE(LEFT(D256,LEN(D256)-1)),IF(RIGHT(D256,1)="B",1000000000*VALUE(LEFT(D256,LEN(D256)-1)),IF(RIGHT(D256,1)="%",0.01*VALUE(LEFT(D256,LEN(D256)-1)),IF(RIGHT(D256,1)="k",1000*VALUE(LEFT(D256,LEN(D256)-1)),VALUE(SUBSTITUTE(D256,",",""))))))))),"N/A")</f>
        <v/>
      </c>
      <c r="L256">
        <f>IFERROR(IF(TRIM(E256)="-", "N/A", IF(RIGHT(E256,1)=")",IF(RIGHT(E256,2)="T)",-1000000000000*VALUE(MID(E256,2,LEN(E256)-3)),IF(RIGHT(E256,2)="M)",-1000000*VALUE(MID(E256,2,LEN(E256)-3)),IF(RIGHT(E256,2)="B)",-1000000000*VALUE(MID(E256,2,LEN(E256)-3)),IF(RIGHT(E256,2)="k)",-1000*VALUE(MID(E256,2,LEN(E256)-3)),VALUE(SUBSTITUTE(E256,",","")))))),IF(RIGHT(E256,1)="T",1000000000000*VALUE(LEFT(E256,LEN(E256)-1)),IF(RIGHT(E256,1)="M",1000000*VALUE(LEFT(E256,LEN(E256)-1)),IF(RIGHT(E256,1)="B",1000000000*VALUE(LEFT(E256,LEN(E256)-1)),IF(RIGHT(E256,1)="%",0.01*VALUE(LEFT(E256,LEN(E256)-1)),IF(RIGHT(E256,1)="k",1000*VALUE(LEFT(E256,LEN(E256)-1)),VALUE(SUBSTITUTE(E256,",",""))))))))),"N/A")</f>
        <v/>
      </c>
      <c r="M256">
        <f>IFERROR(IF(TRIM(F256)="-", "N/A", IF(RIGHT(F256,1)=")",IF(RIGHT(F256,2)="T)",-1000000000000*VALUE(MID(F256,2,LEN(F256)-3)),IF(RIGHT(F256,2)="M)",-1000000*VALUE(MID(F256,2,LEN(F256)-3)),IF(RIGHT(F256,2)="B)",-1000000000*VALUE(MID(F256,2,LEN(F256)-3)),IF(RIGHT(F256,2)="k)",-1000*VALUE(MID(F256,2,LEN(F256)-3)),VALUE(SUBSTITUTE(F256,",","")))))),IF(RIGHT(F256,1)="T",1000000000000*VALUE(LEFT(F256,LEN(F256)-1)),IF(RIGHT(F256,1)="M",1000000*VALUE(LEFT(F256,LEN(F256)-1)),IF(RIGHT(F256,1)="B",1000000000*VALUE(LEFT(F256,LEN(F256)-1)),IF(RIGHT(F256,1)="%",0.01*VALUE(LEFT(F256,LEN(F256)-1)),IF(RIGHT(F256,1)="k",1000*VALUE(LEFT(F256,LEN(F256)-1)),VALUE(SUBSTITUTE(F256,",",""))))))))),"N/A")</f>
        <v/>
      </c>
      <c r="N256">
        <f>IFERROR(IF(TRIM(G256)="-", "N/A", IF(RIGHT(G256,1)=")",IF(RIGHT(G256,2)="T)",-1000000000000*VALUE(MID(G256,2,LEN(G256)-3)),IF(RIGHT(G256,2)="M)",-1000000*VALUE(MID(G256,2,LEN(G256)-3)),IF(RIGHT(G256,2)="B)",-1000000000*VALUE(MID(G256,2,LEN(G256)-3)),IF(RIGHT(G256,2)="k)",-1000*VALUE(MID(G256,2,LEN(G256)-3)),VALUE(SUBSTITUTE(G256,",","")))))),IF(RIGHT(G256,1)="T",1000000000000*VALUE(LEFT(G256,LEN(G256)-1)),IF(RIGHT(G256,1)="M",1000000*VALUE(LEFT(G256,LEN(G256)-1)),IF(RIGHT(G256,1)="B",1000000000*VALUE(LEFT(G256,LEN(G256)-1)),IF(RIGHT(G256,1)="%",0.01*VALUE(LEFT(G256,LEN(G256)-1)),IF(RIGHT(G256,1)="k",1000*VALUE(LEFT(G256,LEN(G256)-1)),VALUE(SUBSTITUTE(G256,",",""))))))))),"N/A")</f>
        <v/>
      </c>
      <c r="P256">
        <f>MAX(J256:N256)</f>
        <v/>
      </c>
      <c r="Q256">
        <f>IFERROR(J144+MATCH(P256,J256:N256,0)-1,"")</f>
        <v/>
      </c>
      <c r="R256">
        <f>IF(Q256="","",MIN(J256:N256))</f>
        <v/>
      </c>
      <c r="S256">
        <f>IFERROR(J144+MATCH(R256,J256:N256,0)-1,"")</f>
        <v/>
      </c>
      <c r="T256">
        <f>IFERROR(AVERAGE(J256:N256),"")</f>
        <v/>
      </c>
      <c r="U256">
        <f>IFERROR(STDEV(J256:N256),"")</f>
        <v/>
      </c>
      <c r="V256">
        <f>IFERROR(IF(C256="-","",IF(ISBLANK(B256),"",IF(OR(ISNUMBER(FIND("Growth",B256)),ISNUMBER(FIND("Margin",B256))),"",(J256-T256)/U256))),"")</f>
        <v/>
      </c>
      <c r="W256">
        <f>IFERROR(IF(OR(D256="-",ISBLANK(D256)),"",(K256-T256)/U256),"")</f>
        <v/>
      </c>
      <c r="X256">
        <f>IFERROR(IF(OR(E256="-",ISBLANK(E256)),"",(L256-T256)/U256),"")</f>
        <v/>
      </c>
      <c r="Y256">
        <f>IFERROR(IF(OR(F256="-",ISBLANK(F256)),"",(M256-T256)/U256),"")</f>
        <v/>
      </c>
      <c r="Z256">
        <f>IFERROR(IF(OR(G256="-",ISBLANK(G256)),"",(N256-T256)/U256),"")</f>
        <v/>
      </c>
      <c r="AA256">
        <f>IF(MAX(MAX(V256:Z256),ABS(MIN(V256:Z256)))=ABS(MIN(V256:Z256)),MIN(V256:Z256),MAX(V256:Z256))</f>
        <v/>
      </c>
      <c r="AB256">
        <f>IFERROR(V144+MATCH(AA256,V256:Z256,0)-1,"")</f>
        <v/>
      </c>
      <c r="AC256">
        <f>IF(AB256&lt;&gt;"",IF(S256=AB256,"Low",IF(AB256=Q256,"High","")),"")</f>
        <v/>
      </c>
      <c r="AE256">
        <f>IF(ISNUMBER(MATCH("N/A",J256:N256,0)),"",IFERROR((5 * SUMPRODUCT(J144:N144,J256:N256) - PRODUCT(SUM(J144:N144),SUM(J256:N256))) / ((5 * SUM((J144^2)+(K144^2)+(L144^2)+(M144^2)+(N144^2))) - SUM(J144:N144)^2),""))</f>
        <v/>
      </c>
      <c r="AF256">
        <f>IFERROR(CORREL(J144:N144,J256:N256),"")</f>
        <v/>
      </c>
      <c r="AZ256">
        <f>IF(Q256=S256,0,1)</f>
        <v/>
      </c>
      <c r="BA256">
        <f>IF(AZ256=1,IF(Q256="","",IF(Q256=N144,"Yes","No")),"")</f>
        <v/>
      </c>
      <c r="BB256">
        <f>IF(BA256="Yes",P256,"")</f>
        <v/>
      </c>
      <c r="BC256">
        <f>IF(AZ256=1,IF(S256="","",IF(S256=N144,"Yes","No")),"")</f>
        <v/>
      </c>
      <c r="BD256">
        <f>IF(BC256="Yes",R256,"")</f>
        <v/>
      </c>
      <c r="BE256">
        <f>IFERROR(IF(SIGN(AE256)=1,"Increasing",IF(SIGN(AE256)=-1,"Decreasing","")),"")</f>
        <v/>
      </c>
      <c r="BF256">
        <f>IF(OR(AND(BE256="Increasing",BA256="Yes"),AND(BE256="Decreasing",BC256="Yes")),"Yes","No")</f>
        <v/>
      </c>
      <c r="BG256">
        <f>IF(I256="pos_trend","Yes","No")</f>
        <v/>
      </c>
      <c r="BH256">
        <f>IF(AF256&lt;&gt;"",IF(ABS(AF256)&gt;0.8,"Yes","No"),"")</f>
        <v/>
      </c>
    </row>
    <row r="257" spans="1:60">
      <c s="1" r="A257" t="n">
        <v>1</v>
      </c>
      <c r="B257" t="s">
        <v>3599</v>
      </c>
      <c r="C257" t="s">
        <v>3600</v>
      </c>
      <c r="D257" t="s">
        <v>3601</v>
      </c>
      <c r="E257" t="s">
        <v>3602</v>
      </c>
      <c r="F257" t="s">
        <v>3603</v>
      </c>
      <c r="G257" t="s">
        <v>3604</v>
      </c>
      <c r="H257" t="s"/>
      <c r="I257">
        <f>IF(AND(K257&gt; J257, L257&gt; K257, M257&gt; L257, N257&gt; M257), "pos_trend", IF(AND(K257&lt; J257, L257&lt; K257, M257&lt; L257, N257&lt; M257), "neg_trend", "N/A"))</f>
        <v/>
      </c>
      <c r="J257">
        <f>IFERROR(IF(TRIM(C257)="-", "N/A", IF(RIGHT(C257,1)=")",IF(RIGHT(C257,2)="T)",-1000000000000*VALUE(MID(C257,2,LEN(C257)-3)),IF(RIGHT(C257,2)="M)",-1000000*VALUE(MID(C257,2,LEN(C257)-3)),IF(RIGHT(C257,2)="B)",-1000000000*VALUE(MID(C257,2,LEN(C257)-3)),IF(RIGHT(C257,2)="k)",-1000*VALUE(MID(C257,2,LEN(C257)-3)),VALUE(SUBSTITUTE(C257,",","")))))),IF(RIGHT(C257,1)="T",1000000000000*VALUE(LEFT(C257,LEN(C257)-1)),IF(RIGHT(C257,1)="M",1000000*VALUE(LEFT(C257,LEN(C257)-1)),IF(RIGHT(C257,1)="B",1000000000*VALUE(LEFT(C257,LEN(C257)-1)),IF(RIGHT(C257,1)="%",0.01*VALUE(LEFT(C257,LEN(C257)-1)),IF(RIGHT(C257,1)="k",1000*VALUE(LEFT(C257,LEN(C257)-1)),VALUE(SUBSTITUTE(C257,",",""))))))))),"N/A")</f>
        <v/>
      </c>
      <c r="K257">
        <f>IFERROR(IF(TRIM(D257)="-", "N/A", IF(RIGHT(D257,1)=")",IF(RIGHT(D257,2)="T)",-1000000000000*VALUE(MID(D257,2,LEN(D257)-3)),IF(RIGHT(D257,2)="M)",-1000000*VALUE(MID(D257,2,LEN(D257)-3)),IF(RIGHT(D257,2)="B)",-1000000000*VALUE(MID(D257,2,LEN(D257)-3)),IF(RIGHT(D257,2)="k)",-1000*VALUE(MID(D257,2,LEN(D257)-3)),VALUE(SUBSTITUTE(D257,",","")))))),IF(RIGHT(D257,1)="T",1000000000000*VALUE(LEFT(D257,LEN(D257)-1)),IF(RIGHT(D257,1)="M",1000000*VALUE(LEFT(D257,LEN(D257)-1)),IF(RIGHT(D257,1)="B",1000000000*VALUE(LEFT(D257,LEN(D257)-1)),IF(RIGHT(D257,1)="%",0.01*VALUE(LEFT(D257,LEN(D257)-1)),IF(RIGHT(D257,1)="k",1000*VALUE(LEFT(D257,LEN(D257)-1)),VALUE(SUBSTITUTE(D257,",",""))))))))),"N/A")</f>
        <v/>
      </c>
      <c r="L257">
        <f>IFERROR(IF(TRIM(E257)="-", "N/A", IF(RIGHT(E257,1)=")",IF(RIGHT(E257,2)="T)",-1000000000000*VALUE(MID(E257,2,LEN(E257)-3)),IF(RIGHT(E257,2)="M)",-1000000*VALUE(MID(E257,2,LEN(E257)-3)),IF(RIGHT(E257,2)="B)",-1000000000*VALUE(MID(E257,2,LEN(E257)-3)),IF(RIGHT(E257,2)="k)",-1000*VALUE(MID(E257,2,LEN(E257)-3)),VALUE(SUBSTITUTE(E257,",","")))))),IF(RIGHT(E257,1)="T",1000000000000*VALUE(LEFT(E257,LEN(E257)-1)),IF(RIGHT(E257,1)="M",1000000*VALUE(LEFT(E257,LEN(E257)-1)),IF(RIGHT(E257,1)="B",1000000000*VALUE(LEFT(E257,LEN(E257)-1)),IF(RIGHT(E257,1)="%",0.01*VALUE(LEFT(E257,LEN(E257)-1)),IF(RIGHT(E257,1)="k",1000*VALUE(LEFT(E257,LEN(E257)-1)),VALUE(SUBSTITUTE(E257,",",""))))))))),"N/A")</f>
        <v/>
      </c>
      <c r="M257">
        <f>IFERROR(IF(TRIM(F257)="-", "N/A", IF(RIGHT(F257,1)=")",IF(RIGHT(F257,2)="T)",-1000000000000*VALUE(MID(F257,2,LEN(F257)-3)),IF(RIGHT(F257,2)="M)",-1000000*VALUE(MID(F257,2,LEN(F257)-3)),IF(RIGHT(F257,2)="B)",-1000000000*VALUE(MID(F257,2,LEN(F257)-3)),IF(RIGHT(F257,2)="k)",-1000*VALUE(MID(F257,2,LEN(F257)-3)),VALUE(SUBSTITUTE(F257,",","")))))),IF(RIGHT(F257,1)="T",1000000000000*VALUE(LEFT(F257,LEN(F257)-1)),IF(RIGHT(F257,1)="M",1000000*VALUE(LEFT(F257,LEN(F257)-1)),IF(RIGHT(F257,1)="B",1000000000*VALUE(LEFT(F257,LEN(F257)-1)),IF(RIGHT(F257,1)="%",0.01*VALUE(LEFT(F257,LEN(F257)-1)),IF(RIGHT(F257,1)="k",1000*VALUE(LEFT(F257,LEN(F257)-1)),VALUE(SUBSTITUTE(F257,",",""))))))))),"N/A")</f>
        <v/>
      </c>
      <c r="N257">
        <f>IFERROR(IF(TRIM(G257)="-", "N/A", IF(RIGHT(G257,1)=")",IF(RIGHT(G257,2)="T)",-1000000000000*VALUE(MID(G257,2,LEN(G257)-3)),IF(RIGHT(G257,2)="M)",-1000000*VALUE(MID(G257,2,LEN(G257)-3)),IF(RIGHT(G257,2)="B)",-1000000000*VALUE(MID(G257,2,LEN(G257)-3)),IF(RIGHT(G257,2)="k)",-1000*VALUE(MID(G257,2,LEN(G257)-3)),VALUE(SUBSTITUTE(G257,",","")))))),IF(RIGHT(G257,1)="T",1000000000000*VALUE(LEFT(G257,LEN(G257)-1)),IF(RIGHT(G257,1)="M",1000000*VALUE(LEFT(G257,LEN(G257)-1)),IF(RIGHT(G257,1)="B",1000000000*VALUE(LEFT(G257,LEN(G257)-1)),IF(RIGHT(G257,1)="%",0.01*VALUE(LEFT(G257,LEN(G257)-1)),IF(RIGHT(G257,1)="k",1000*VALUE(LEFT(G257,LEN(G257)-1)),VALUE(SUBSTITUTE(G257,",",""))))))))),"N/A")</f>
        <v/>
      </c>
      <c r="P257">
        <f>MAX(J257:N257)</f>
        <v/>
      </c>
      <c r="Q257">
        <f>IFERROR(J144+MATCH(P257,J257:N257,0)-1,"")</f>
        <v/>
      </c>
      <c r="R257">
        <f>IF(Q257="","",MIN(J257:N257))</f>
        <v/>
      </c>
      <c r="S257">
        <f>IFERROR(J144+MATCH(R257,J257:N257,0)-1,"")</f>
        <v/>
      </c>
      <c r="T257">
        <f>IFERROR(AVERAGE(J257:N257),"")</f>
        <v/>
      </c>
      <c r="U257">
        <f>IFERROR(STDEV(J257:N257),"")</f>
        <v/>
      </c>
      <c r="V257">
        <f>IFERROR(IF(C257="-","",IF(ISBLANK(B257),"",IF(OR(ISNUMBER(FIND("Growth",B257)),ISNUMBER(FIND("Margin",B257))),"",(J257-T257)/U257))),"")</f>
        <v/>
      </c>
      <c r="W257">
        <f>IFERROR(IF(OR(D257="-",ISBLANK(D257)),"",(K257-T257)/U257),"")</f>
        <v/>
      </c>
      <c r="X257">
        <f>IFERROR(IF(OR(E257="-",ISBLANK(E257)),"",(L257-T257)/U257),"")</f>
        <v/>
      </c>
      <c r="Y257">
        <f>IFERROR(IF(OR(F257="-",ISBLANK(F257)),"",(M257-T257)/U257),"")</f>
        <v/>
      </c>
      <c r="Z257">
        <f>IFERROR(IF(OR(G257="-",ISBLANK(G257)),"",(N257-T257)/U257),"")</f>
        <v/>
      </c>
      <c r="AA257">
        <f>IF(MAX(MAX(V257:Z257),ABS(MIN(V257:Z257)))=ABS(MIN(V257:Z257)),MIN(V257:Z257),MAX(V257:Z257))</f>
        <v/>
      </c>
      <c r="AB257">
        <f>IFERROR(V144+MATCH(AA257,V257:Z257,0)-1,"")</f>
        <v/>
      </c>
      <c r="AC257">
        <f>IF(AB257&lt;&gt;"",IF(S257=AB257,"Low",IF(AB257=Q257,"High","")),"")</f>
        <v/>
      </c>
      <c r="AE257">
        <f>IF(ISNUMBER(MATCH("N/A",J257:N257,0)),"",IFERROR((5 * SUMPRODUCT(J144:N144,J257:N257) - PRODUCT(SUM(J144:N144),SUM(J257:N257))) / ((5 * SUM((J144^2)+(K144^2)+(L144^2)+(M144^2)+(N144^2))) - SUM(J144:N144)^2),""))</f>
        <v/>
      </c>
      <c r="AF257">
        <f>IFERROR(CORREL(J144:N144,J257:N257),"")</f>
        <v/>
      </c>
      <c r="AZ257">
        <f>IF(Q257=S257,0,1)</f>
        <v/>
      </c>
      <c r="BA257">
        <f>IF(AZ257=1,IF(Q257="","",IF(Q257=N144,"Yes","No")),"")</f>
        <v/>
      </c>
      <c r="BB257">
        <f>IF(BA257="Yes",P257,"")</f>
        <v/>
      </c>
      <c r="BC257">
        <f>IF(AZ257=1,IF(S257="","",IF(S257=N144,"Yes","No")),"")</f>
        <v/>
      </c>
      <c r="BD257">
        <f>IF(BC257="Yes",R257,"")</f>
        <v/>
      </c>
      <c r="BE257">
        <f>IFERROR(IF(SIGN(AE257)=1,"Increasing",IF(SIGN(AE257)=-1,"Decreasing","")),"")</f>
        <v/>
      </c>
      <c r="BF257">
        <f>IF(OR(AND(BE257="Increasing",BA257="Yes"),AND(BE257="Decreasing",BC257="Yes")),"Yes","No")</f>
        <v/>
      </c>
      <c r="BG257">
        <f>IF(I257="pos_trend","Yes","No")</f>
        <v/>
      </c>
      <c r="BH257">
        <f>IF(AF257&lt;&gt;"",IF(ABS(AF257)&gt;0.8,"Yes","No"),"")</f>
        <v/>
      </c>
    </row>
    <row r="258" spans="1:60">
      <c s="1" r="A258" t="n">
        <v>2</v>
      </c>
      <c r="B258" t="s">
        <v>3605</v>
      </c>
      <c r="C258" t="s">
        <v>3606</v>
      </c>
      <c r="D258" t="s">
        <v>3607</v>
      </c>
      <c r="E258" t="s">
        <v>3608</v>
      </c>
      <c r="F258" t="s">
        <v>3609</v>
      </c>
      <c r="G258" t="s">
        <v>3610</v>
      </c>
      <c r="H258" t="s"/>
      <c r="I258">
        <f>IF(AND(K258&gt; J258, L258&gt; K258, M258&gt; L258, N258&gt; M258), "pos_trend", IF(AND(K258&lt; J258, L258&lt; K258, M258&lt; L258, N258&lt; M258), "neg_trend", "N/A"))</f>
        <v/>
      </c>
      <c r="J258">
        <f>IFERROR(IF(TRIM(C258)="-", "N/A", IF(RIGHT(C258,1)=")",IF(RIGHT(C258,2)="T)",-1000000000000*VALUE(MID(C258,2,LEN(C258)-3)),IF(RIGHT(C258,2)="M)",-1000000*VALUE(MID(C258,2,LEN(C258)-3)),IF(RIGHT(C258,2)="B)",-1000000000*VALUE(MID(C258,2,LEN(C258)-3)),IF(RIGHT(C258,2)="k)",-1000*VALUE(MID(C258,2,LEN(C258)-3)),VALUE(SUBSTITUTE(C258,",","")))))),IF(RIGHT(C258,1)="T",1000000000000*VALUE(LEFT(C258,LEN(C258)-1)),IF(RIGHT(C258,1)="M",1000000*VALUE(LEFT(C258,LEN(C258)-1)),IF(RIGHT(C258,1)="B",1000000000*VALUE(LEFT(C258,LEN(C258)-1)),IF(RIGHT(C258,1)="%",0.01*VALUE(LEFT(C258,LEN(C258)-1)),IF(RIGHT(C258,1)="k",1000*VALUE(LEFT(C258,LEN(C258)-1)),VALUE(SUBSTITUTE(C258,",",""))))))))),"N/A")</f>
        <v/>
      </c>
      <c r="K258">
        <f>IFERROR(IF(TRIM(D258)="-", "N/A", IF(RIGHT(D258,1)=")",IF(RIGHT(D258,2)="T)",-1000000000000*VALUE(MID(D258,2,LEN(D258)-3)),IF(RIGHT(D258,2)="M)",-1000000*VALUE(MID(D258,2,LEN(D258)-3)),IF(RIGHT(D258,2)="B)",-1000000000*VALUE(MID(D258,2,LEN(D258)-3)),IF(RIGHT(D258,2)="k)",-1000*VALUE(MID(D258,2,LEN(D258)-3)),VALUE(SUBSTITUTE(D258,",","")))))),IF(RIGHT(D258,1)="T",1000000000000*VALUE(LEFT(D258,LEN(D258)-1)),IF(RIGHT(D258,1)="M",1000000*VALUE(LEFT(D258,LEN(D258)-1)),IF(RIGHT(D258,1)="B",1000000000*VALUE(LEFT(D258,LEN(D258)-1)),IF(RIGHT(D258,1)="%",0.01*VALUE(LEFT(D258,LEN(D258)-1)),IF(RIGHT(D258,1)="k",1000*VALUE(LEFT(D258,LEN(D258)-1)),VALUE(SUBSTITUTE(D258,",",""))))))))),"N/A")</f>
        <v/>
      </c>
      <c r="L258">
        <f>IFERROR(IF(TRIM(E258)="-", "N/A", IF(RIGHT(E258,1)=")",IF(RIGHT(E258,2)="T)",-1000000000000*VALUE(MID(E258,2,LEN(E258)-3)),IF(RIGHT(E258,2)="M)",-1000000*VALUE(MID(E258,2,LEN(E258)-3)),IF(RIGHT(E258,2)="B)",-1000000000*VALUE(MID(E258,2,LEN(E258)-3)),IF(RIGHT(E258,2)="k)",-1000*VALUE(MID(E258,2,LEN(E258)-3)),VALUE(SUBSTITUTE(E258,",","")))))),IF(RIGHT(E258,1)="T",1000000000000*VALUE(LEFT(E258,LEN(E258)-1)),IF(RIGHT(E258,1)="M",1000000*VALUE(LEFT(E258,LEN(E258)-1)),IF(RIGHT(E258,1)="B",1000000000*VALUE(LEFT(E258,LEN(E258)-1)),IF(RIGHT(E258,1)="%",0.01*VALUE(LEFT(E258,LEN(E258)-1)),IF(RIGHT(E258,1)="k",1000*VALUE(LEFT(E258,LEN(E258)-1)),VALUE(SUBSTITUTE(E258,",",""))))))))),"N/A")</f>
        <v/>
      </c>
      <c r="M258">
        <f>IFERROR(IF(TRIM(F258)="-", "N/A", IF(RIGHT(F258,1)=")",IF(RIGHT(F258,2)="T)",-1000000000000*VALUE(MID(F258,2,LEN(F258)-3)),IF(RIGHT(F258,2)="M)",-1000000*VALUE(MID(F258,2,LEN(F258)-3)),IF(RIGHT(F258,2)="B)",-1000000000*VALUE(MID(F258,2,LEN(F258)-3)),IF(RIGHT(F258,2)="k)",-1000*VALUE(MID(F258,2,LEN(F258)-3)),VALUE(SUBSTITUTE(F258,",","")))))),IF(RIGHT(F258,1)="T",1000000000000*VALUE(LEFT(F258,LEN(F258)-1)),IF(RIGHT(F258,1)="M",1000000*VALUE(LEFT(F258,LEN(F258)-1)),IF(RIGHT(F258,1)="B",1000000000*VALUE(LEFT(F258,LEN(F258)-1)),IF(RIGHT(F258,1)="%",0.01*VALUE(LEFT(F258,LEN(F258)-1)),IF(RIGHT(F258,1)="k",1000*VALUE(LEFT(F258,LEN(F258)-1)),VALUE(SUBSTITUTE(F258,",",""))))))))),"N/A")</f>
        <v/>
      </c>
      <c r="N258">
        <f>IFERROR(IF(TRIM(G258)="-", "N/A", IF(RIGHT(G258,1)=")",IF(RIGHT(G258,2)="T)",-1000000000000*VALUE(MID(G258,2,LEN(G258)-3)),IF(RIGHT(G258,2)="M)",-1000000*VALUE(MID(G258,2,LEN(G258)-3)),IF(RIGHT(G258,2)="B)",-1000000000*VALUE(MID(G258,2,LEN(G258)-3)),IF(RIGHT(G258,2)="k)",-1000*VALUE(MID(G258,2,LEN(G258)-3)),VALUE(SUBSTITUTE(G258,",","")))))),IF(RIGHT(G258,1)="T",1000000000000*VALUE(LEFT(G258,LEN(G258)-1)),IF(RIGHT(G258,1)="M",1000000*VALUE(LEFT(G258,LEN(G258)-1)),IF(RIGHT(G258,1)="B",1000000000*VALUE(LEFT(G258,LEN(G258)-1)),IF(RIGHT(G258,1)="%",0.01*VALUE(LEFT(G258,LEN(G258)-1)),IF(RIGHT(G258,1)="k",1000*VALUE(LEFT(G258,LEN(G258)-1)),VALUE(SUBSTITUTE(G258,",",""))))))))),"N/A")</f>
        <v/>
      </c>
      <c r="P258">
        <f>MAX(J258:N258)</f>
        <v/>
      </c>
      <c r="Q258">
        <f>IFERROR(J144+MATCH(P258,J258:N258,0)-1,"")</f>
        <v/>
      </c>
      <c r="R258">
        <f>IF(Q258="","",MIN(J258:N258))</f>
        <v/>
      </c>
      <c r="S258">
        <f>IFERROR(J144+MATCH(R258,J258:N258,0)-1,"")</f>
        <v/>
      </c>
      <c r="T258">
        <f>IFERROR(AVERAGE(J258:N258),"")</f>
        <v/>
      </c>
      <c r="U258">
        <f>IFERROR(STDEV(J258:N258),"")</f>
        <v/>
      </c>
      <c r="V258">
        <f>IFERROR(IF(C258="-","",IF(ISBLANK(B258),"",IF(OR(ISNUMBER(FIND("Growth",B258)),ISNUMBER(FIND("Margin",B258))),"",(J258-T258)/U258))),"")</f>
        <v/>
      </c>
      <c r="W258">
        <f>IFERROR(IF(OR(D258="-",ISBLANK(D258)),"",(K258-T258)/U258),"")</f>
        <v/>
      </c>
      <c r="X258">
        <f>IFERROR(IF(OR(E258="-",ISBLANK(E258)),"",(L258-T258)/U258),"")</f>
        <v/>
      </c>
      <c r="Y258">
        <f>IFERROR(IF(OR(F258="-",ISBLANK(F258)),"",(M258-T258)/U258),"")</f>
        <v/>
      </c>
      <c r="Z258">
        <f>IFERROR(IF(OR(G258="-",ISBLANK(G258)),"",(N258-T258)/U258),"")</f>
        <v/>
      </c>
      <c r="AA258">
        <f>IF(MAX(MAX(V258:Z258),ABS(MIN(V258:Z258)))=ABS(MIN(V258:Z258)),MIN(V258:Z258),MAX(V258:Z258))</f>
        <v/>
      </c>
      <c r="AB258">
        <f>IFERROR(V144+MATCH(AA258,V258:Z258,0)-1,"")</f>
        <v/>
      </c>
      <c r="AC258">
        <f>IF(AB258&lt;&gt;"",IF(S258=AB258,"Low",IF(AB258=Q258,"High","")),"")</f>
        <v/>
      </c>
      <c r="AE258">
        <f>IF(ISNUMBER(MATCH("N/A",J258:N258,0)),"",IFERROR((5 * SUMPRODUCT(J144:N144,J258:N258) - PRODUCT(SUM(J144:N144),SUM(J258:N258))) / ((5 * SUM((J144^2)+(K144^2)+(L144^2)+(M144^2)+(N144^2))) - SUM(J144:N144)^2),""))</f>
        <v/>
      </c>
      <c r="AF258">
        <f>IFERROR(CORREL(J144:N144,J258:N258),"")</f>
        <v/>
      </c>
      <c r="AZ258">
        <f>IF(Q258=S258,0,1)</f>
        <v/>
      </c>
      <c r="BA258">
        <f>IF(AZ258=1,IF(Q258="","",IF(Q258=N144,"Yes","No")),"")</f>
        <v/>
      </c>
      <c r="BB258">
        <f>IF(BA258="Yes",P258,"")</f>
        <v/>
      </c>
      <c r="BC258">
        <f>IF(AZ258=1,IF(S258="","",IF(S258=N144,"Yes","No")),"")</f>
        <v/>
      </c>
      <c r="BD258">
        <f>IF(BC258="Yes",R258,"")</f>
        <v/>
      </c>
      <c r="BE258">
        <f>IFERROR(IF(SIGN(AE258)=1,"Increasing",IF(SIGN(AE258)=-1,"Decreasing","")),"")</f>
        <v/>
      </c>
      <c r="BF258">
        <f>IF(OR(AND(BE258="Increasing",BA258="Yes"),AND(BE258="Decreasing",BC258="Yes")),"Yes","No")</f>
        <v/>
      </c>
      <c r="BG258">
        <f>IF(I258="pos_trend","Yes","No")</f>
        <v/>
      </c>
      <c r="BH258">
        <f>IF(AF258&lt;&gt;"",IF(ABS(AF258)&gt;0.8,"Yes","No"),"")</f>
        <v/>
      </c>
    </row>
    <row r="259" spans="1:60">
      <c s="1" r="A259" t="n">
        <v>3</v>
      </c>
      <c r="B259" t="s">
        <v>3611</v>
      </c>
      <c r="C259" t="s">
        <v>264</v>
      </c>
      <c r="D259" t="s">
        <v>264</v>
      </c>
      <c r="E259" t="s">
        <v>264</v>
      </c>
      <c r="F259" t="s">
        <v>264</v>
      </c>
      <c r="G259" t="s">
        <v>264</v>
      </c>
      <c r="H259" t="s"/>
      <c r="I259">
        <f>IF(AND(K259&gt; J259, L259&gt; K259, M259&gt; L259, N259&gt; M259), "pos_trend", IF(AND(K259&lt; J259, L259&lt; K259, M259&lt; L259, N259&lt; M259), "neg_trend", "N/A"))</f>
        <v/>
      </c>
      <c r="J259">
        <f>IFERROR(IF(TRIM(C259)="-", "N/A", IF(RIGHT(C259,1)=")",IF(RIGHT(C259,2)="T)",-1000000000000*VALUE(MID(C259,2,LEN(C259)-3)),IF(RIGHT(C259,2)="M)",-1000000*VALUE(MID(C259,2,LEN(C259)-3)),IF(RIGHT(C259,2)="B)",-1000000000*VALUE(MID(C259,2,LEN(C259)-3)),IF(RIGHT(C259,2)="k)",-1000*VALUE(MID(C259,2,LEN(C259)-3)),VALUE(SUBSTITUTE(C259,",","")))))),IF(RIGHT(C259,1)="T",1000000000000*VALUE(LEFT(C259,LEN(C259)-1)),IF(RIGHT(C259,1)="M",1000000*VALUE(LEFT(C259,LEN(C259)-1)),IF(RIGHT(C259,1)="B",1000000000*VALUE(LEFT(C259,LEN(C259)-1)),IF(RIGHT(C259,1)="%",0.01*VALUE(LEFT(C259,LEN(C259)-1)),IF(RIGHT(C259,1)="k",1000*VALUE(LEFT(C259,LEN(C259)-1)),VALUE(SUBSTITUTE(C259,",",""))))))))),"N/A")</f>
        <v/>
      </c>
      <c r="K259">
        <f>IFERROR(IF(TRIM(D259)="-", "N/A", IF(RIGHT(D259,1)=")",IF(RIGHT(D259,2)="T)",-1000000000000*VALUE(MID(D259,2,LEN(D259)-3)),IF(RIGHT(D259,2)="M)",-1000000*VALUE(MID(D259,2,LEN(D259)-3)),IF(RIGHT(D259,2)="B)",-1000000000*VALUE(MID(D259,2,LEN(D259)-3)),IF(RIGHT(D259,2)="k)",-1000*VALUE(MID(D259,2,LEN(D259)-3)),VALUE(SUBSTITUTE(D259,",","")))))),IF(RIGHT(D259,1)="T",1000000000000*VALUE(LEFT(D259,LEN(D259)-1)),IF(RIGHT(D259,1)="M",1000000*VALUE(LEFT(D259,LEN(D259)-1)),IF(RIGHT(D259,1)="B",1000000000*VALUE(LEFT(D259,LEN(D259)-1)),IF(RIGHT(D259,1)="%",0.01*VALUE(LEFT(D259,LEN(D259)-1)),IF(RIGHT(D259,1)="k",1000*VALUE(LEFT(D259,LEN(D259)-1)),VALUE(SUBSTITUTE(D259,",",""))))))))),"N/A")</f>
        <v/>
      </c>
      <c r="L259">
        <f>IFERROR(IF(TRIM(E259)="-", "N/A", IF(RIGHT(E259,1)=")",IF(RIGHT(E259,2)="T)",-1000000000000*VALUE(MID(E259,2,LEN(E259)-3)),IF(RIGHT(E259,2)="M)",-1000000*VALUE(MID(E259,2,LEN(E259)-3)),IF(RIGHT(E259,2)="B)",-1000000000*VALUE(MID(E259,2,LEN(E259)-3)),IF(RIGHT(E259,2)="k)",-1000*VALUE(MID(E259,2,LEN(E259)-3)),VALUE(SUBSTITUTE(E259,",","")))))),IF(RIGHT(E259,1)="T",1000000000000*VALUE(LEFT(E259,LEN(E259)-1)),IF(RIGHT(E259,1)="M",1000000*VALUE(LEFT(E259,LEN(E259)-1)),IF(RIGHT(E259,1)="B",1000000000*VALUE(LEFT(E259,LEN(E259)-1)),IF(RIGHT(E259,1)="%",0.01*VALUE(LEFT(E259,LEN(E259)-1)),IF(RIGHT(E259,1)="k",1000*VALUE(LEFT(E259,LEN(E259)-1)),VALUE(SUBSTITUTE(E259,",",""))))))))),"N/A")</f>
        <v/>
      </c>
      <c r="M259">
        <f>IFERROR(IF(TRIM(F259)="-", "N/A", IF(RIGHT(F259,1)=")",IF(RIGHT(F259,2)="T)",-1000000000000*VALUE(MID(F259,2,LEN(F259)-3)),IF(RIGHT(F259,2)="M)",-1000000*VALUE(MID(F259,2,LEN(F259)-3)),IF(RIGHT(F259,2)="B)",-1000000000*VALUE(MID(F259,2,LEN(F259)-3)),IF(RIGHT(F259,2)="k)",-1000*VALUE(MID(F259,2,LEN(F259)-3)),VALUE(SUBSTITUTE(F259,",","")))))),IF(RIGHT(F259,1)="T",1000000000000*VALUE(LEFT(F259,LEN(F259)-1)),IF(RIGHT(F259,1)="M",1000000*VALUE(LEFT(F259,LEN(F259)-1)),IF(RIGHT(F259,1)="B",1000000000*VALUE(LEFT(F259,LEN(F259)-1)),IF(RIGHT(F259,1)="%",0.01*VALUE(LEFT(F259,LEN(F259)-1)),IF(RIGHT(F259,1)="k",1000*VALUE(LEFT(F259,LEN(F259)-1)),VALUE(SUBSTITUTE(F259,",",""))))))))),"N/A")</f>
        <v/>
      </c>
      <c r="N259">
        <f>IFERROR(IF(TRIM(G259)="-", "N/A", IF(RIGHT(G259,1)=")",IF(RIGHT(G259,2)="T)",-1000000000000*VALUE(MID(G259,2,LEN(G259)-3)),IF(RIGHT(G259,2)="M)",-1000000*VALUE(MID(G259,2,LEN(G259)-3)),IF(RIGHT(G259,2)="B)",-1000000000*VALUE(MID(G259,2,LEN(G259)-3)),IF(RIGHT(G259,2)="k)",-1000*VALUE(MID(G259,2,LEN(G259)-3)),VALUE(SUBSTITUTE(G259,",","")))))),IF(RIGHT(G259,1)="T",1000000000000*VALUE(LEFT(G259,LEN(G259)-1)),IF(RIGHT(G259,1)="M",1000000*VALUE(LEFT(G259,LEN(G259)-1)),IF(RIGHT(G259,1)="B",1000000000*VALUE(LEFT(G259,LEN(G259)-1)),IF(RIGHT(G259,1)="%",0.01*VALUE(LEFT(G259,LEN(G259)-1)),IF(RIGHT(G259,1)="k",1000*VALUE(LEFT(G259,LEN(G259)-1)),VALUE(SUBSTITUTE(G259,",",""))))))))),"N/A")</f>
        <v/>
      </c>
      <c r="P259">
        <f>MAX(J259:N259)</f>
        <v/>
      </c>
      <c r="Q259">
        <f>IFERROR(J144+MATCH(P259,J259:N259,0)-1,"")</f>
        <v/>
      </c>
      <c r="R259">
        <f>IF(Q259="","",MIN(J259:N259))</f>
        <v/>
      </c>
      <c r="S259">
        <f>IFERROR(J144+MATCH(R259,J259:N259,0)-1,"")</f>
        <v/>
      </c>
      <c r="T259">
        <f>IFERROR(AVERAGE(J259:N259),"")</f>
        <v/>
      </c>
      <c r="U259">
        <f>IFERROR(STDEV(J259:N259),"")</f>
        <v/>
      </c>
      <c r="V259">
        <f>IFERROR(IF(C259="-","",IF(ISBLANK(B259),"",IF(OR(ISNUMBER(FIND("Growth",B259)),ISNUMBER(FIND("Margin",B259))),"",(J259-T259)/U259))),"")</f>
        <v/>
      </c>
      <c r="W259">
        <f>IFERROR(IF(OR(D259="-",ISBLANK(D259)),"",(K259-T259)/U259),"")</f>
        <v/>
      </c>
      <c r="X259">
        <f>IFERROR(IF(OR(E259="-",ISBLANK(E259)),"",(L259-T259)/U259),"")</f>
        <v/>
      </c>
      <c r="Y259">
        <f>IFERROR(IF(OR(F259="-",ISBLANK(F259)),"",(M259-T259)/U259),"")</f>
        <v/>
      </c>
      <c r="Z259">
        <f>IFERROR(IF(OR(G259="-",ISBLANK(G259)),"",(N259-T259)/U259),"")</f>
        <v/>
      </c>
      <c r="AA259">
        <f>IF(MAX(MAX(V259:Z259),ABS(MIN(V259:Z259)))=ABS(MIN(V259:Z259)),MIN(V259:Z259),MAX(V259:Z259))</f>
        <v/>
      </c>
      <c r="AB259">
        <f>IFERROR(V144+MATCH(AA259,V259:Z259,0)-1,"")</f>
        <v/>
      </c>
      <c r="AC259">
        <f>IF(AB259&lt;&gt;"",IF(S259=AB259,"Low",IF(AB259=Q259,"High","")),"")</f>
        <v/>
      </c>
      <c r="AE259">
        <f>IF(ISNUMBER(MATCH("N/A",J259:N259,0)),"",IFERROR((5 * SUMPRODUCT(J144:N144,J259:N259) - PRODUCT(SUM(J144:N144),SUM(J259:N259))) / ((5 * SUM((J144^2)+(K144^2)+(L144^2)+(M144^2)+(N144^2))) - SUM(J144:N144)^2),""))</f>
        <v/>
      </c>
      <c r="AF259">
        <f>IFERROR(CORREL(J144:N144,J259:N259),"")</f>
        <v/>
      </c>
      <c r="AZ259">
        <f>IF(Q259=S259,0,1)</f>
        <v/>
      </c>
      <c r="BA259">
        <f>IF(AZ259=1,IF(Q259="","",IF(Q259=N144,"Yes","No")),"")</f>
        <v/>
      </c>
      <c r="BB259">
        <f>IF(BA259="Yes",P259,"")</f>
        <v/>
      </c>
      <c r="BC259">
        <f>IF(AZ259=1,IF(S259="","",IF(S259=N144,"Yes","No")),"")</f>
        <v/>
      </c>
      <c r="BD259">
        <f>IF(BC259="Yes",R259,"")</f>
        <v/>
      </c>
      <c r="BE259">
        <f>IFERROR(IF(SIGN(AE259)=1,"Increasing",IF(SIGN(AE259)=-1,"Decreasing","")),"")</f>
        <v/>
      </c>
      <c r="BF259">
        <f>IF(OR(AND(BE259="Increasing",BA259="Yes"),AND(BE259="Decreasing",BC259="Yes")),"Yes","No")</f>
        <v/>
      </c>
      <c r="BG259">
        <f>IF(I259="pos_trend","Yes","No")</f>
        <v/>
      </c>
      <c r="BH259">
        <f>IF(AF259&lt;&gt;"",IF(ABS(AF259)&gt;0.8,"Yes","No"),"")</f>
        <v/>
      </c>
    </row>
    <row r="260" spans="1:60">
      <c s="1" r="A260" t="n">
        <v>4</v>
      </c>
      <c r="B260" t="s">
        <v>3612</v>
      </c>
      <c r="C260" t="s">
        <v>264</v>
      </c>
      <c r="D260" t="s">
        <v>3613</v>
      </c>
      <c r="E260" t="s">
        <v>3614</v>
      </c>
      <c r="F260" t="s">
        <v>3615</v>
      </c>
      <c r="G260" t="s">
        <v>3616</v>
      </c>
      <c r="H260" t="s"/>
      <c r="I260">
        <f>IF(AND(K260&gt; J260, L260&gt; K260, M260&gt; L260, N260&gt; M260), "pos_trend", IF(AND(K260&lt; J260, L260&lt; K260, M260&lt; L260, N260&lt; M260), "neg_trend", "N/A"))</f>
        <v/>
      </c>
      <c r="J260">
        <f>IFERROR(IF(TRIM(C260)="-", "N/A", IF(RIGHT(C260,1)=")",IF(RIGHT(C260,2)="T)",-1000000000000*VALUE(MID(C260,2,LEN(C260)-3)),IF(RIGHT(C260,2)="M)",-1000000*VALUE(MID(C260,2,LEN(C260)-3)),IF(RIGHT(C260,2)="B)",-1000000000*VALUE(MID(C260,2,LEN(C260)-3)),IF(RIGHT(C260,2)="k)",-1000*VALUE(MID(C260,2,LEN(C260)-3)),VALUE(SUBSTITUTE(C260,",","")))))),IF(RIGHT(C260,1)="T",1000000000000*VALUE(LEFT(C260,LEN(C260)-1)),IF(RIGHT(C260,1)="M",1000000*VALUE(LEFT(C260,LEN(C260)-1)),IF(RIGHT(C260,1)="B",1000000000*VALUE(LEFT(C260,LEN(C260)-1)),IF(RIGHT(C260,1)="%",0.01*VALUE(LEFT(C260,LEN(C260)-1)),IF(RIGHT(C260,1)="k",1000*VALUE(LEFT(C260,LEN(C260)-1)),VALUE(SUBSTITUTE(C260,",",""))))))))),"N/A")</f>
        <v/>
      </c>
      <c r="K260">
        <f>IFERROR(IF(TRIM(D260)="-", "N/A", IF(RIGHT(D260,1)=")",IF(RIGHT(D260,2)="T)",-1000000000000*VALUE(MID(D260,2,LEN(D260)-3)),IF(RIGHT(D260,2)="M)",-1000000*VALUE(MID(D260,2,LEN(D260)-3)),IF(RIGHT(D260,2)="B)",-1000000000*VALUE(MID(D260,2,LEN(D260)-3)),IF(RIGHT(D260,2)="k)",-1000*VALUE(MID(D260,2,LEN(D260)-3)),VALUE(SUBSTITUTE(D260,",","")))))),IF(RIGHT(D260,1)="T",1000000000000*VALUE(LEFT(D260,LEN(D260)-1)),IF(RIGHT(D260,1)="M",1000000*VALUE(LEFT(D260,LEN(D260)-1)),IF(RIGHT(D260,1)="B",1000000000*VALUE(LEFT(D260,LEN(D260)-1)),IF(RIGHT(D260,1)="%",0.01*VALUE(LEFT(D260,LEN(D260)-1)),IF(RIGHT(D260,1)="k",1000*VALUE(LEFT(D260,LEN(D260)-1)),VALUE(SUBSTITUTE(D260,",",""))))))))),"N/A")</f>
        <v/>
      </c>
      <c r="L260">
        <f>IFERROR(IF(TRIM(E260)="-", "N/A", IF(RIGHT(E260,1)=")",IF(RIGHT(E260,2)="T)",-1000000000000*VALUE(MID(E260,2,LEN(E260)-3)),IF(RIGHT(E260,2)="M)",-1000000*VALUE(MID(E260,2,LEN(E260)-3)),IF(RIGHT(E260,2)="B)",-1000000000*VALUE(MID(E260,2,LEN(E260)-3)),IF(RIGHT(E260,2)="k)",-1000*VALUE(MID(E260,2,LEN(E260)-3)),VALUE(SUBSTITUTE(E260,",","")))))),IF(RIGHT(E260,1)="T",1000000000000*VALUE(LEFT(E260,LEN(E260)-1)),IF(RIGHT(E260,1)="M",1000000*VALUE(LEFT(E260,LEN(E260)-1)),IF(RIGHT(E260,1)="B",1000000000*VALUE(LEFT(E260,LEN(E260)-1)),IF(RIGHT(E260,1)="%",0.01*VALUE(LEFT(E260,LEN(E260)-1)),IF(RIGHT(E260,1)="k",1000*VALUE(LEFT(E260,LEN(E260)-1)),VALUE(SUBSTITUTE(E260,",",""))))))))),"N/A")</f>
        <v/>
      </c>
      <c r="M260">
        <f>IFERROR(IF(TRIM(F260)="-", "N/A", IF(RIGHT(F260,1)=")",IF(RIGHT(F260,2)="T)",-1000000000000*VALUE(MID(F260,2,LEN(F260)-3)),IF(RIGHT(F260,2)="M)",-1000000*VALUE(MID(F260,2,LEN(F260)-3)),IF(RIGHT(F260,2)="B)",-1000000000*VALUE(MID(F260,2,LEN(F260)-3)),IF(RIGHT(F260,2)="k)",-1000*VALUE(MID(F260,2,LEN(F260)-3)),VALUE(SUBSTITUTE(F260,",","")))))),IF(RIGHT(F260,1)="T",1000000000000*VALUE(LEFT(F260,LEN(F260)-1)),IF(RIGHT(F260,1)="M",1000000*VALUE(LEFT(F260,LEN(F260)-1)),IF(RIGHT(F260,1)="B",1000000000*VALUE(LEFT(F260,LEN(F260)-1)),IF(RIGHT(F260,1)="%",0.01*VALUE(LEFT(F260,LEN(F260)-1)),IF(RIGHT(F260,1)="k",1000*VALUE(LEFT(F260,LEN(F260)-1)),VALUE(SUBSTITUTE(F260,",",""))))))))),"N/A")</f>
        <v/>
      </c>
      <c r="N260">
        <f>IFERROR(IF(TRIM(G260)="-", "N/A", IF(RIGHT(G260,1)=")",IF(RIGHT(G260,2)="T)",-1000000000000*VALUE(MID(G260,2,LEN(G260)-3)),IF(RIGHT(G260,2)="M)",-1000000*VALUE(MID(G260,2,LEN(G260)-3)),IF(RIGHT(G260,2)="B)",-1000000000*VALUE(MID(G260,2,LEN(G260)-3)),IF(RIGHT(G260,2)="k)",-1000*VALUE(MID(G260,2,LEN(G260)-3)),VALUE(SUBSTITUTE(G260,",","")))))),IF(RIGHT(G260,1)="T",1000000000000*VALUE(LEFT(G260,LEN(G260)-1)),IF(RIGHT(G260,1)="M",1000000*VALUE(LEFT(G260,LEN(G260)-1)),IF(RIGHT(G260,1)="B",1000000000*VALUE(LEFT(G260,LEN(G260)-1)),IF(RIGHT(G260,1)="%",0.01*VALUE(LEFT(G260,LEN(G260)-1)),IF(RIGHT(G260,1)="k",1000*VALUE(LEFT(G260,LEN(G260)-1)),VALUE(SUBSTITUTE(G260,",",""))))))))),"N/A")</f>
        <v/>
      </c>
      <c r="P260">
        <f>MAX(J260:N260)</f>
        <v/>
      </c>
      <c r="Q260">
        <f>IFERROR(J144+MATCH(P260,J260:N260,0)-1,"")</f>
        <v/>
      </c>
      <c r="R260">
        <f>IF(Q260="","",MIN(J260:N260))</f>
        <v/>
      </c>
      <c r="S260">
        <f>IFERROR(J144+MATCH(R260,J260:N260,0)-1,"")</f>
        <v/>
      </c>
      <c r="T260">
        <f>IFERROR(AVERAGE(J260:N260),"")</f>
        <v/>
      </c>
      <c r="U260">
        <f>IFERROR(STDEV(J260:N260),"")</f>
        <v/>
      </c>
      <c r="V260">
        <f>IFERROR(IF(C260="-","",IF(ISBLANK(B260),"",IF(OR(ISNUMBER(FIND("Growth",B260)),ISNUMBER(FIND("Margin",B260))),"",(J260-T260)/U260))),"")</f>
        <v/>
      </c>
      <c r="W260">
        <f>IFERROR(IF(OR(D260="-",ISBLANK(D260)),"",(K260-T260)/U260),"")</f>
        <v/>
      </c>
      <c r="X260">
        <f>IFERROR(IF(OR(E260="-",ISBLANK(E260)),"",(L260-T260)/U260),"")</f>
        <v/>
      </c>
      <c r="Y260">
        <f>IFERROR(IF(OR(F260="-",ISBLANK(F260)),"",(M260-T260)/U260),"")</f>
        <v/>
      </c>
      <c r="Z260">
        <f>IFERROR(IF(OR(G260="-",ISBLANK(G260)),"",(N260-T260)/U260),"")</f>
        <v/>
      </c>
      <c r="AA260">
        <f>IF(MAX(MAX(V260:Z260),ABS(MIN(V260:Z260)))=ABS(MIN(V260:Z260)),MIN(V260:Z260),MAX(V260:Z260))</f>
        <v/>
      </c>
      <c r="AB260">
        <f>IFERROR(V144+MATCH(AA260,V260:Z260,0)-1,"")</f>
        <v/>
      </c>
      <c r="AC260">
        <f>IF(AB260&lt;&gt;"",IF(S260=AB260,"Low",IF(AB260=Q260,"High","")),"")</f>
        <v/>
      </c>
      <c r="AE260">
        <f>IF(ISNUMBER(MATCH("N/A",J260:N260,0)),"",IFERROR((5 * SUMPRODUCT(J144:N144,J260:N260) - PRODUCT(SUM(J144:N144),SUM(J260:N260))) / ((5 * SUM((J144^2)+(K144^2)+(L144^2)+(M144^2)+(N144^2))) - SUM(J144:N144)^2),""))</f>
        <v/>
      </c>
      <c r="AF260">
        <f>IFERROR(CORREL(J144:N144,J260:N260),"")</f>
        <v/>
      </c>
      <c r="AZ260">
        <f>IF(Q260=S260,0,1)</f>
        <v/>
      </c>
      <c r="BA260">
        <f>IF(AZ260=1,IF(Q260="","",IF(Q260=N144,"Yes","No")),"")</f>
        <v/>
      </c>
      <c r="BB260">
        <f>IF(BA260="Yes",P260,"")</f>
        <v/>
      </c>
      <c r="BC260">
        <f>IF(AZ260=1,IF(S260="","",IF(S260=N144,"Yes","No")),"")</f>
        <v/>
      </c>
      <c r="BD260">
        <f>IF(BC260="Yes",R260,"")</f>
        <v/>
      </c>
      <c r="BE260">
        <f>IFERROR(IF(SIGN(AE260)=1,"Increasing",IF(SIGN(AE260)=-1,"Decreasing","")),"")</f>
        <v/>
      </c>
      <c r="BF260">
        <f>IF(OR(AND(BE260="Increasing",BA260="Yes"),AND(BE260="Decreasing",BC260="Yes")),"Yes","No")</f>
        <v/>
      </c>
      <c r="BG260">
        <f>IF(I260="pos_trend","Yes","No")</f>
        <v/>
      </c>
      <c r="BH260">
        <f>IF(AF260&lt;&gt;"",IF(ABS(AF260)&gt;0.8,"Yes","No"),"")</f>
        <v/>
      </c>
    </row>
    <row r="261" spans="1:60">
      <c s="1" r="A261" t="n">
        <v>5</v>
      </c>
      <c r="B261" t="s">
        <v>3617</v>
      </c>
      <c r="C261" t="s">
        <v>3618</v>
      </c>
      <c r="D261" t="s">
        <v>3619</v>
      </c>
      <c r="E261" t="s">
        <v>3620</v>
      </c>
      <c r="F261" t="s">
        <v>3621</v>
      </c>
      <c r="G261" t="s">
        <v>3622</v>
      </c>
      <c r="H261" t="s"/>
      <c r="I261">
        <f>IF(AND(K261&gt; J261, L261&gt; K261, M261&gt; L261, N261&gt; M261), "pos_trend", IF(AND(K261&lt; J261, L261&lt; K261, M261&lt; L261, N261&lt; M261), "neg_trend", "N/A"))</f>
        <v/>
      </c>
      <c r="J261">
        <f>IFERROR(IF(TRIM(C261)="-", "N/A", IF(RIGHT(C261,1)=")",IF(RIGHT(C261,2)="T)",-1000000000000*VALUE(MID(C261,2,LEN(C261)-3)),IF(RIGHT(C261,2)="M)",-1000000*VALUE(MID(C261,2,LEN(C261)-3)),IF(RIGHT(C261,2)="B)",-1000000000*VALUE(MID(C261,2,LEN(C261)-3)),IF(RIGHT(C261,2)="k)",-1000*VALUE(MID(C261,2,LEN(C261)-3)),VALUE(SUBSTITUTE(C261,",","")))))),IF(RIGHT(C261,1)="T",1000000000000*VALUE(LEFT(C261,LEN(C261)-1)),IF(RIGHT(C261,1)="M",1000000*VALUE(LEFT(C261,LEN(C261)-1)),IF(RIGHT(C261,1)="B",1000000000*VALUE(LEFT(C261,LEN(C261)-1)),IF(RIGHT(C261,1)="%",0.01*VALUE(LEFT(C261,LEN(C261)-1)),IF(RIGHT(C261,1)="k",1000*VALUE(LEFT(C261,LEN(C261)-1)),VALUE(SUBSTITUTE(C261,",",""))))))))),"N/A")</f>
        <v/>
      </c>
      <c r="K261">
        <f>IFERROR(IF(TRIM(D261)="-", "N/A", IF(RIGHT(D261,1)=")",IF(RIGHT(D261,2)="T)",-1000000000000*VALUE(MID(D261,2,LEN(D261)-3)),IF(RIGHT(D261,2)="M)",-1000000*VALUE(MID(D261,2,LEN(D261)-3)),IF(RIGHT(D261,2)="B)",-1000000000*VALUE(MID(D261,2,LEN(D261)-3)),IF(RIGHT(D261,2)="k)",-1000*VALUE(MID(D261,2,LEN(D261)-3)),VALUE(SUBSTITUTE(D261,",","")))))),IF(RIGHT(D261,1)="T",1000000000000*VALUE(LEFT(D261,LEN(D261)-1)),IF(RIGHT(D261,1)="M",1000000*VALUE(LEFT(D261,LEN(D261)-1)),IF(RIGHT(D261,1)="B",1000000000*VALUE(LEFT(D261,LEN(D261)-1)),IF(RIGHT(D261,1)="%",0.01*VALUE(LEFT(D261,LEN(D261)-1)),IF(RIGHT(D261,1)="k",1000*VALUE(LEFT(D261,LEN(D261)-1)),VALUE(SUBSTITUTE(D261,",",""))))))))),"N/A")</f>
        <v/>
      </c>
      <c r="L261">
        <f>IFERROR(IF(TRIM(E261)="-", "N/A", IF(RIGHT(E261,1)=")",IF(RIGHT(E261,2)="T)",-1000000000000*VALUE(MID(E261,2,LEN(E261)-3)),IF(RIGHT(E261,2)="M)",-1000000*VALUE(MID(E261,2,LEN(E261)-3)),IF(RIGHT(E261,2)="B)",-1000000000*VALUE(MID(E261,2,LEN(E261)-3)),IF(RIGHT(E261,2)="k)",-1000*VALUE(MID(E261,2,LEN(E261)-3)),VALUE(SUBSTITUTE(E261,",","")))))),IF(RIGHT(E261,1)="T",1000000000000*VALUE(LEFT(E261,LEN(E261)-1)),IF(RIGHT(E261,1)="M",1000000*VALUE(LEFT(E261,LEN(E261)-1)),IF(RIGHT(E261,1)="B",1000000000*VALUE(LEFT(E261,LEN(E261)-1)),IF(RIGHT(E261,1)="%",0.01*VALUE(LEFT(E261,LEN(E261)-1)),IF(RIGHT(E261,1)="k",1000*VALUE(LEFT(E261,LEN(E261)-1)),VALUE(SUBSTITUTE(E261,",",""))))))))),"N/A")</f>
        <v/>
      </c>
      <c r="M261">
        <f>IFERROR(IF(TRIM(F261)="-", "N/A", IF(RIGHT(F261,1)=")",IF(RIGHT(F261,2)="T)",-1000000000000*VALUE(MID(F261,2,LEN(F261)-3)),IF(RIGHT(F261,2)="M)",-1000000*VALUE(MID(F261,2,LEN(F261)-3)),IF(RIGHT(F261,2)="B)",-1000000000*VALUE(MID(F261,2,LEN(F261)-3)),IF(RIGHT(F261,2)="k)",-1000*VALUE(MID(F261,2,LEN(F261)-3)),VALUE(SUBSTITUTE(F261,",","")))))),IF(RIGHT(F261,1)="T",1000000000000*VALUE(LEFT(F261,LEN(F261)-1)),IF(RIGHT(F261,1)="M",1000000*VALUE(LEFT(F261,LEN(F261)-1)),IF(RIGHT(F261,1)="B",1000000000*VALUE(LEFT(F261,LEN(F261)-1)),IF(RIGHT(F261,1)="%",0.01*VALUE(LEFT(F261,LEN(F261)-1)),IF(RIGHT(F261,1)="k",1000*VALUE(LEFT(F261,LEN(F261)-1)),VALUE(SUBSTITUTE(F261,",",""))))))))),"N/A")</f>
        <v/>
      </c>
      <c r="N261">
        <f>IFERROR(IF(TRIM(G261)="-", "N/A", IF(RIGHT(G261,1)=")",IF(RIGHT(G261,2)="T)",-1000000000000*VALUE(MID(G261,2,LEN(G261)-3)),IF(RIGHT(G261,2)="M)",-1000000*VALUE(MID(G261,2,LEN(G261)-3)),IF(RIGHT(G261,2)="B)",-1000000000*VALUE(MID(G261,2,LEN(G261)-3)),IF(RIGHT(G261,2)="k)",-1000*VALUE(MID(G261,2,LEN(G261)-3)),VALUE(SUBSTITUTE(G261,",","")))))),IF(RIGHT(G261,1)="T",1000000000000*VALUE(LEFT(G261,LEN(G261)-1)),IF(RIGHT(G261,1)="M",1000000*VALUE(LEFT(G261,LEN(G261)-1)),IF(RIGHT(G261,1)="B",1000000000*VALUE(LEFT(G261,LEN(G261)-1)),IF(RIGHT(G261,1)="%",0.01*VALUE(LEFT(G261,LEN(G261)-1)),IF(RIGHT(G261,1)="k",1000*VALUE(LEFT(G261,LEN(G261)-1)),VALUE(SUBSTITUTE(G261,",",""))))))))),"N/A")</f>
        <v/>
      </c>
      <c r="P261">
        <f>MAX(J261:N261)</f>
        <v/>
      </c>
      <c r="Q261">
        <f>IFERROR(J144+MATCH(P261,J261:N261,0)-1,"")</f>
        <v/>
      </c>
      <c r="R261">
        <f>IF(Q261="","",MIN(J261:N261))</f>
        <v/>
      </c>
      <c r="S261">
        <f>IFERROR(J144+MATCH(R261,J261:N261,0)-1,"")</f>
        <v/>
      </c>
      <c r="T261">
        <f>IFERROR(AVERAGE(J261:N261),"")</f>
        <v/>
      </c>
      <c r="U261">
        <f>IFERROR(STDEV(J261:N261),"")</f>
        <v/>
      </c>
      <c r="V261">
        <f>IFERROR(IF(C261="-","",IF(ISBLANK(B261),"",IF(OR(ISNUMBER(FIND("Growth",B261)),ISNUMBER(FIND("Margin",B261))),"",(J261-T261)/U261))),"")</f>
        <v/>
      </c>
      <c r="W261">
        <f>IFERROR(IF(OR(D261="-",ISBLANK(D261)),"",(K261-T261)/U261),"")</f>
        <v/>
      </c>
      <c r="X261">
        <f>IFERROR(IF(OR(E261="-",ISBLANK(E261)),"",(L261-T261)/U261),"")</f>
        <v/>
      </c>
      <c r="Y261">
        <f>IFERROR(IF(OR(F261="-",ISBLANK(F261)),"",(M261-T261)/U261),"")</f>
        <v/>
      </c>
      <c r="Z261">
        <f>IFERROR(IF(OR(G261="-",ISBLANK(G261)),"",(N261-T261)/U261),"")</f>
        <v/>
      </c>
      <c r="AA261">
        <f>IF(MAX(MAX(V261:Z261),ABS(MIN(V261:Z261)))=ABS(MIN(V261:Z261)),MIN(V261:Z261),MAX(V261:Z261))</f>
        <v/>
      </c>
      <c r="AB261">
        <f>IFERROR(V144+MATCH(AA261,V261:Z261,0)-1,"")</f>
        <v/>
      </c>
      <c r="AC261">
        <f>IF(AB261&lt;&gt;"",IF(S261=AB261,"Low",IF(AB261=Q261,"High","")),"")</f>
        <v/>
      </c>
      <c r="AE261">
        <f>IF(ISNUMBER(MATCH("N/A",J261:N261,0)),"",IFERROR((5 * SUMPRODUCT(J144:N144,J261:N261) - PRODUCT(SUM(J144:N144),SUM(J261:N261))) / ((5 * SUM((J144^2)+(K144^2)+(L144^2)+(M144^2)+(N144^2))) - SUM(J144:N144)^2),""))</f>
        <v/>
      </c>
      <c r="AF261">
        <f>IFERROR(CORREL(J144:N144,J261:N261),"")</f>
        <v/>
      </c>
      <c r="AZ261">
        <f>IF(Q261=S261,0,1)</f>
        <v/>
      </c>
      <c r="BA261">
        <f>IF(AZ261=1,IF(Q261="","",IF(Q261=N144,"Yes","No")),"")</f>
        <v/>
      </c>
      <c r="BB261">
        <f>IF(BA261="Yes",P261,"")</f>
        <v/>
      </c>
      <c r="BC261">
        <f>IF(AZ261=1,IF(S261="","",IF(S261=N144,"Yes","No")),"")</f>
        <v/>
      </c>
      <c r="BD261">
        <f>IF(BC261="Yes",R261,"")</f>
        <v/>
      </c>
      <c r="BE261">
        <f>IFERROR(IF(SIGN(AE261)=1,"Increasing",IF(SIGN(AE261)=-1,"Decreasing","")),"")</f>
        <v/>
      </c>
      <c r="BF261">
        <f>IF(OR(AND(BE261="Increasing",BA261="Yes"),AND(BE261="Decreasing",BC261="Yes")),"Yes","No")</f>
        <v/>
      </c>
      <c r="BG261">
        <f>IF(I261="pos_trend","Yes","No")</f>
        <v/>
      </c>
      <c r="BH261">
        <f>IF(AF261&lt;&gt;"",IF(ABS(AF261)&gt;0.8,"Yes","No"),"")</f>
        <v/>
      </c>
    </row>
    <row r="262" spans="1:60">
      <c s="1" r="A262" t="n">
        <v>6</v>
      </c>
      <c r="B262" t="s">
        <v>623</v>
      </c>
      <c r="C262" t="s">
        <v>3623</v>
      </c>
      <c r="D262" t="s">
        <v>3624</v>
      </c>
      <c r="E262" t="s">
        <v>3625</v>
      </c>
      <c r="F262" t="s">
        <v>3626</v>
      </c>
      <c r="G262" t="s">
        <v>696</v>
      </c>
      <c r="H262" t="s"/>
      <c r="I262">
        <f>IF(AND(K262&gt; J262, L262&gt; K262, M262&gt; L262, N262&gt; M262), "pos_trend", IF(AND(K262&lt; J262, L262&lt; K262, M262&lt; L262, N262&lt; M262), "neg_trend", "N/A"))</f>
        <v/>
      </c>
      <c r="J262">
        <f>IFERROR(IF(TRIM(C262)="-", "N/A", IF(RIGHT(C262,1)=")",IF(RIGHT(C262,2)="T)",-1000000000000*VALUE(MID(C262,2,LEN(C262)-3)),IF(RIGHT(C262,2)="M)",-1000000*VALUE(MID(C262,2,LEN(C262)-3)),IF(RIGHT(C262,2)="B)",-1000000000*VALUE(MID(C262,2,LEN(C262)-3)),IF(RIGHT(C262,2)="k)",-1000*VALUE(MID(C262,2,LEN(C262)-3)),VALUE(SUBSTITUTE(C262,",","")))))),IF(RIGHT(C262,1)="T",1000000000000*VALUE(LEFT(C262,LEN(C262)-1)),IF(RIGHT(C262,1)="M",1000000*VALUE(LEFT(C262,LEN(C262)-1)),IF(RIGHT(C262,1)="B",1000000000*VALUE(LEFT(C262,LEN(C262)-1)),IF(RIGHT(C262,1)="%",0.01*VALUE(LEFT(C262,LEN(C262)-1)),IF(RIGHT(C262,1)="k",1000*VALUE(LEFT(C262,LEN(C262)-1)),VALUE(SUBSTITUTE(C262,",",""))))))))),"N/A")</f>
        <v/>
      </c>
      <c r="K262">
        <f>IFERROR(IF(TRIM(D262)="-", "N/A", IF(RIGHT(D262,1)=")",IF(RIGHT(D262,2)="T)",-1000000000000*VALUE(MID(D262,2,LEN(D262)-3)),IF(RIGHT(D262,2)="M)",-1000000*VALUE(MID(D262,2,LEN(D262)-3)),IF(RIGHT(D262,2)="B)",-1000000000*VALUE(MID(D262,2,LEN(D262)-3)),IF(RIGHT(D262,2)="k)",-1000*VALUE(MID(D262,2,LEN(D262)-3)),VALUE(SUBSTITUTE(D262,",","")))))),IF(RIGHT(D262,1)="T",1000000000000*VALUE(LEFT(D262,LEN(D262)-1)),IF(RIGHT(D262,1)="M",1000000*VALUE(LEFT(D262,LEN(D262)-1)),IF(RIGHT(D262,1)="B",1000000000*VALUE(LEFT(D262,LEN(D262)-1)),IF(RIGHT(D262,1)="%",0.01*VALUE(LEFT(D262,LEN(D262)-1)),IF(RIGHT(D262,1)="k",1000*VALUE(LEFT(D262,LEN(D262)-1)),VALUE(SUBSTITUTE(D262,",",""))))))))),"N/A")</f>
        <v/>
      </c>
      <c r="L262">
        <f>IFERROR(IF(TRIM(E262)="-", "N/A", IF(RIGHT(E262,1)=")",IF(RIGHT(E262,2)="T)",-1000000000000*VALUE(MID(E262,2,LEN(E262)-3)),IF(RIGHT(E262,2)="M)",-1000000*VALUE(MID(E262,2,LEN(E262)-3)),IF(RIGHT(E262,2)="B)",-1000000000*VALUE(MID(E262,2,LEN(E262)-3)),IF(RIGHT(E262,2)="k)",-1000*VALUE(MID(E262,2,LEN(E262)-3)),VALUE(SUBSTITUTE(E262,",","")))))),IF(RIGHT(E262,1)="T",1000000000000*VALUE(LEFT(E262,LEN(E262)-1)),IF(RIGHT(E262,1)="M",1000000*VALUE(LEFT(E262,LEN(E262)-1)),IF(RIGHT(E262,1)="B",1000000000*VALUE(LEFT(E262,LEN(E262)-1)),IF(RIGHT(E262,1)="%",0.01*VALUE(LEFT(E262,LEN(E262)-1)),IF(RIGHT(E262,1)="k",1000*VALUE(LEFT(E262,LEN(E262)-1)),VALUE(SUBSTITUTE(E262,",",""))))))))),"N/A")</f>
        <v/>
      </c>
      <c r="M262">
        <f>IFERROR(IF(TRIM(F262)="-", "N/A", IF(RIGHT(F262,1)=")",IF(RIGHT(F262,2)="T)",-1000000000000*VALUE(MID(F262,2,LEN(F262)-3)),IF(RIGHT(F262,2)="M)",-1000000*VALUE(MID(F262,2,LEN(F262)-3)),IF(RIGHT(F262,2)="B)",-1000000000*VALUE(MID(F262,2,LEN(F262)-3)),IF(RIGHT(F262,2)="k)",-1000*VALUE(MID(F262,2,LEN(F262)-3)),VALUE(SUBSTITUTE(F262,",","")))))),IF(RIGHT(F262,1)="T",1000000000000*VALUE(LEFT(F262,LEN(F262)-1)),IF(RIGHT(F262,1)="M",1000000*VALUE(LEFT(F262,LEN(F262)-1)),IF(RIGHT(F262,1)="B",1000000000*VALUE(LEFT(F262,LEN(F262)-1)),IF(RIGHT(F262,1)="%",0.01*VALUE(LEFT(F262,LEN(F262)-1)),IF(RIGHT(F262,1)="k",1000*VALUE(LEFT(F262,LEN(F262)-1)),VALUE(SUBSTITUTE(F262,",",""))))))))),"N/A")</f>
        <v/>
      </c>
      <c r="N262">
        <f>IFERROR(IF(TRIM(G262)="-", "N/A", IF(RIGHT(G262,1)=")",IF(RIGHT(G262,2)="T)",-1000000000000*VALUE(MID(G262,2,LEN(G262)-3)),IF(RIGHT(G262,2)="M)",-1000000*VALUE(MID(G262,2,LEN(G262)-3)),IF(RIGHT(G262,2)="B)",-1000000000*VALUE(MID(G262,2,LEN(G262)-3)),IF(RIGHT(G262,2)="k)",-1000*VALUE(MID(G262,2,LEN(G262)-3)),VALUE(SUBSTITUTE(G262,",","")))))),IF(RIGHT(G262,1)="T",1000000000000*VALUE(LEFT(G262,LEN(G262)-1)),IF(RIGHT(G262,1)="M",1000000*VALUE(LEFT(G262,LEN(G262)-1)),IF(RIGHT(G262,1)="B",1000000000*VALUE(LEFT(G262,LEN(G262)-1)),IF(RIGHT(G262,1)="%",0.01*VALUE(LEFT(G262,LEN(G262)-1)),IF(RIGHT(G262,1)="k",1000*VALUE(LEFT(G262,LEN(G262)-1)),VALUE(SUBSTITUTE(G262,",",""))))))))),"N/A")</f>
        <v/>
      </c>
      <c r="P262">
        <f>MAX(J262:N262)</f>
        <v/>
      </c>
      <c r="Q262">
        <f>IFERROR(J144+MATCH(P262,J262:N262,0)-1,"")</f>
        <v/>
      </c>
      <c r="R262">
        <f>IF(Q262="","",MIN(J262:N262))</f>
        <v/>
      </c>
      <c r="S262">
        <f>IFERROR(J144+MATCH(R262,J262:N262,0)-1,"")</f>
        <v/>
      </c>
      <c r="T262">
        <f>IFERROR(AVERAGE(J262:N262),"")</f>
        <v/>
      </c>
      <c r="U262">
        <f>IFERROR(STDEV(J262:N262),"")</f>
        <v/>
      </c>
      <c r="V262">
        <f>IFERROR(IF(C262="-","",IF(ISBLANK(B262),"",IF(OR(ISNUMBER(FIND("Growth",B262)),ISNUMBER(FIND("Margin",B262))),"",(J262-T262)/U262))),"")</f>
        <v/>
      </c>
      <c r="W262">
        <f>IFERROR(IF(OR(D262="-",ISBLANK(D262)),"",(K262-T262)/U262),"")</f>
        <v/>
      </c>
      <c r="X262">
        <f>IFERROR(IF(OR(E262="-",ISBLANK(E262)),"",(L262-T262)/U262),"")</f>
        <v/>
      </c>
      <c r="Y262">
        <f>IFERROR(IF(OR(F262="-",ISBLANK(F262)),"",(M262-T262)/U262),"")</f>
        <v/>
      </c>
      <c r="Z262">
        <f>IFERROR(IF(OR(G262="-",ISBLANK(G262)),"",(N262-T262)/U262),"")</f>
        <v/>
      </c>
      <c r="AA262">
        <f>IF(MAX(MAX(V262:Z262),ABS(MIN(V262:Z262)))=ABS(MIN(V262:Z262)),MIN(V262:Z262),MAX(V262:Z262))</f>
        <v/>
      </c>
      <c r="AB262">
        <f>IFERROR(V144+MATCH(AA262,V262:Z262,0)-1,"")</f>
        <v/>
      </c>
      <c r="AC262">
        <f>IF(AB262&lt;&gt;"",IF(S262=AB262,"Low",IF(AB262=Q262,"High","")),"")</f>
        <v/>
      </c>
      <c r="AE262">
        <f>IF(ISNUMBER(MATCH("N/A",J262:N262,0)),"",IFERROR((5 * SUMPRODUCT(J144:N144,J262:N262) - PRODUCT(SUM(J144:N144),SUM(J262:N262))) / ((5 * SUM((J144^2)+(K144^2)+(L144^2)+(M144^2)+(N144^2))) - SUM(J144:N144)^2),""))</f>
        <v/>
      </c>
      <c r="AF262">
        <f>IFERROR(CORREL(J144:N144,J262:N262),"")</f>
        <v/>
      </c>
      <c r="AZ262">
        <f>IF(Q262=S262,0,1)</f>
        <v/>
      </c>
      <c r="BA262">
        <f>IF(AZ262=1,IF(Q262="","",IF(Q262=N144,"Yes","No")),"")</f>
        <v/>
      </c>
      <c r="BB262">
        <f>IF(BA262="Yes",P262,"")</f>
        <v/>
      </c>
      <c r="BC262">
        <f>IF(AZ262=1,IF(S262="","",IF(S262=N144,"Yes","No")),"")</f>
        <v/>
      </c>
      <c r="BD262">
        <f>IF(BC262="Yes",R262,"")</f>
        <v/>
      </c>
      <c r="BE262">
        <f>IFERROR(IF(SIGN(AE262)=1,"Increasing",IF(SIGN(AE262)=-1,"Decreasing","")),"")</f>
        <v/>
      </c>
      <c r="BF262">
        <f>IF(OR(AND(BE262="Increasing",BA262="Yes"),AND(BE262="Decreasing",BC262="Yes")),"Yes","No")</f>
        <v/>
      </c>
      <c r="BG262">
        <f>IF(I262="pos_trend","Yes","No")</f>
        <v/>
      </c>
      <c r="BH262">
        <f>IF(AF262&lt;&gt;"",IF(ABS(AF262)&gt;0.8,"Yes","No"),"")</f>
        <v/>
      </c>
    </row>
    <row r="263" spans="1:60">
      <c s="1" r="A263" t="n">
        <v>7</v>
      </c>
      <c r="B263" t="s">
        <v>629</v>
      </c>
      <c r="C263" t="s">
        <v>264</v>
      </c>
      <c r="D263" t="s">
        <v>3627</v>
      </c>
      <c r="E263" t="s">
        <v>3628</v>
      </c>
      <c r="F263" t="s">
        <v>290</v>
      </c>
      <c r="G263" t="s">
        <v>3629</v>
      </c>
      <c r="H263" t="s"/>
      <c r="I263">
        <f>IF(AND(K263&gt; J263, L263&gt; K263, M263&gt; L263, N263&gt; M263), "pos_trend", IF(AND(K263&lt; J263, L263&lt; K263, M263&lt; L263, N263&lt; M263), "neg_trend", "N/A"))</f>
        <v/>
      </c>
      <c r="J263">
        <f>IFERROR(IF(TRIM(C263)="-", "N/A", IF(RIGHT(C263,1)=")",IF(RIGHT(C263,2)="T)",-1000000000000*VALUE(MID(C263,2,LEN(C263)-3)),IF(RIGHT(C263,2)="M)",-1000000*VALUE(MID(C263,2,LEN(C263)-3)),IF(RIGHT(C263,2)="B)",-1000000000*VALUE(MID(C263,2,LEN(C263)-3)),IF(RIGHT(C263,2)="k)",-1000*VALUE(MID(C263,2,LEN(C263)-3)),VALUE(SUBSTITUTE(C263,",","")))))),IF(RIGHT(C263,1)="T",1000000000000*VALUE(LEFT(C263,LEN(C263)-1)),IF(RIGHT(C263,1)="M",1000000*VALUE(LEFT(C263,LEN(C263)-1)),IF(RIGHT(C263,1)="B",1000000000*VALUE(LEFT(C263,LEN(C263)-1)),IF(RIGHT(C263,1)="%",0.01*VALUE(LEFT(C263,LEN(C263)-1)),IF(RIGHT(C263,1)="k",1000*VALUE(LEFT(C263,LEN(C263)-1)),VALUE(SUBSTITUTE(C263,",",""))))))))),"N/A")</f>
        <v/>
      </c>
      <c r="K263">
        <f>IFERROR(IF(TRIM(D263)="-", "N/A", IF(RIGHT(D263,1)=")",IF(RIGHT(D263,2)="T)",-1000000000000*VALUE(MID(D263,2,LEN(D263)-3)),IF(RIGHT(D263,2)="M)",-1000000*VALUE(MID(D263,2,LEN(D263)-3)),IF(RIGHT(D263,2)="B)",-1000000000*VALUE(MID(D263,2,LEN(D263)-3)),IF(RIGHT(D263,2)="k)",-1000*VALUE(MID(D263,2,LEN(D263)-3)),VALUE(SUBSTITUTE(D263,",","")))))),IF(RIGHT(D263,1)="T",1000000000000*VALUE(LEFT(D263,LEN(D263)-1)),IF(RIGHT(D263,1)="M",1000000*VALUE(LEFT(D263,LEN(D263)-1)),IF(RIGHT(D263,1)="B",1000000000*VALUE(LEFT(D263,LEN(D263)-1)),IF(RIGHT(D263,1)="%",0.01*VALUE(LEFT(D263,LEN(D263)-1)),IF(RIGHT(D263,1)="k",1000*VALUE(LEFT(D263,LEN(D263)-1)),VALUE(SUBSTITUTE(D263,",",""))))))))),"N/A")</f>
        <v/>
      </c>
      <c r="L263">
        <f>IFERROR(IF(TRIM(E263)="-", "N/A", IF(RIGHT(E263,1)=")",IF(RIGHT(E263,2)="T)",-1000000000000*VALUE(MID(E263,2,LEN(E263)-3)),IF(RIGHT(E263,2)="M)",-1000000*VALUE(MID(E263,2,LEN(E263)-3)),IF(RIGHT(E263,2)="B)",-1000000000*VALUE(MID(E263,2,LEN(E263)-3)),IF(RIGHT(E263,2)="k)",-1000*VALUE(MID(E263,2,LEN(E263)-3)),VALUE(SUBSTITUTE(E263,",","")))))),IF(RIGHT(E263,1)="T",1000000000000*VALUE(LEFT(E263,LEN(E263)-1)),IF(RIGHT(E263,1)="M",1000000*VALUE(LEFT(E263,LEN(E263)-1)),IF(RIGHT(E263,1)="B",1000000000*VALUE(LEFT(E263,LEN(E263)-1)),IF(RIGHT(E263,1)="%",0.01*VALUE(LEFT(E263,LEN(E263)-1)),IF(RIGHT(E263,1)="k",1000*VALUE(LEFT(E263,LEN(E263)-1)),VALUE(SUBSTITUTE(E263,",",""))))))))),"N/A")</f>
        <v/>
      </c>
      <c r="M263">
        <f>IFERROR(IF(TRIM(F263)="-", "N/A", IF(RIGHT(F263,1)=")",IF(RIGHT(F263,2)="T)",-1000000000000*VALUE(MID(F263,2,LEN(F263)-3)),IF(RIGHT(F263,2)="M)",-1000000*VALUE(MID(F263,2,LEN(F263)-3)),IF(RIGHT(F263,2)="B)",-1000000000*VALUE(MID(F263,2,LEN(F263)-3)),IF(RIGHT(F263,2)="k)",-1000*VALUE(MID(F263,2,LEN(F263)-3)),VALUE(SUBSTITUTE(F263,",","")))))),IF(RIGHT(F263,1)="T",1000000000000*VALUE(LEFT(F263,LEN(F263)-1)),IF(RIGHT(F263,1)="M",1000000*VALUE(LEFT(F263,LEN(F263)-1)),IF(RIGHT(F263,1)="B",1000000000*VALUE(LEFT(F263,LEN(F263)-1)),IF(RIGHT(F263,1)="%",0.01*VALUE(LEFT(F263,LEN(F263)-1)),IF(RIGHT(F263,1)="k",1000*VALUE(LEFT(F263,LEN(F263)-1)),VALUE(SUBSTITUTE(F263,",",""))))))))),"N/A")</f>
        <v/>
      </c>
      <c r="N263">
        <f>IFERROR(IF(TRIM(G263)="-", "N/A", IF(RIGHT(G263,1)=")",IF(RIGHT(G263,2)="T)",-1000000000000*VALUE(MID(G263,2,LEN(G263)-3)),IF(RIGHT(G263,2)="M)",-1000000*VALUE(MID(G263,2,LEN(G263)-3)),IF(RIGHT(G263,2)="B)",-1000000000*VALUE(MID(G263,2,LEN(G263)-3)),IF(RIGHT(G263,2)="k)",-1000*VALUE(MID(G263,2,LEN(G263)-3)),VALUE(SUBSTITUTE(G263,",","")))))),IF(RIGHT(G263,1)="T",1000000000000*VALUE(LEFT(G263,LEN(G263)-1)),IF(RIGHT(G263,1)="M",1000000*VALUE(LEFT(G263,LEN(G263)-1)),IF(RIGHT(G263,1)="B",1000000000*VALUE(LEFT(G263,LEN(G263)-1)),IF(RIGHT(G263,1)="%",0.01*VALUE(LEFT(G263,LEN(G263)-1)),IF(RIGHT(G263,1)="k",1000*VALUE(LEFT(G263,LEN(G263)-1)),VALUE(SUBSTITUTE(G263,",",""))))))))),"N/A")</f>
        <v/>
      </c>
      <c r="P263">
        <f>MAX(J263:N263)</f>
        <v/>
      </c>
      <c r="Q263">
        <f>IFERROR(J144+MATCH(P263,J263:N263,0)-1,"")</f>
        <v/>
      </c>
      <c r="R263">
        <f>IF(Q263="","",MIN(J263:N263))</f>
        <v/>
      </c>
      <c r="S263">
        <f>IFERROR(J144+MATCH(R263,J263:N263,0)-1,"")</f>
        <v/>
      </c>
      <c r="T263">
        <f>IFERROR(AVERAGE(J263:N263),"")</f>
        <v/>
      </c>
      <c r="U263">
        <f>IFERROR(STDEV(J263:N263),"")</f>
        <v/>
      </c>
      <c r="V263">
        <f>IFERROR(IF(C263="-","",IF(ISBLANK(B263),"",IF(OR(ISNUMBER(FIND("Growth",B263)),ISNUMBER(FIND("Margin",B263))),"",(J263-T263)/U263))),"")</f>
        <v/>
      </c>
      <c r="W263">
        <f>IFERROR(IF(OR(D263="-",ISBLANK(D263)),"",(K263-T263)/U263),"")</f>
        <v/>
      </c>
      <c r="X263">
        <f>IFERROR(IF(OR(E263="-",ISBLANK(E263)),"",(L263-T263)/U263),"")</f>
        <v/>
      </c>
      <c r="Y263">
        <f>IFERROR(IF(OR(F263="-",ISBLANK(F263)),"",(M263-T263)/U263),"")</f>
        <v/>
      </c>
      <c r="Z263">
        <f>IFERROR(IF(OR(G263="-",ISBLANK(G263)),"",(N263-T263)/U263),"")</f>
        <v/>
      </c>
      <c r="AA263">
        <f>IF(MAX(MAX(V263:Z263),ABS(MIN(V263:Z263)))=ABS(MIN(V263:Z263)),MIN(V263:Z263),MAX(V263:Z263))</f>
        <v/>
      </c>
      <c r="AB263">
        <f>IFERROR(V144+MATCH(AA263,V263:Z263,0)-1,"")</f>
        <v/>
      </c>
      <c r="AC263">
        <f>IF(AB263&lt;&gt;"",IF(S263=AB263,"Low",IF(AB263=Q263,"High","")),"")</f>
        <v/>
      </c>
      <c r="AE263">
        <f>IF(ISNUMBER(MATCH("N/A",J263:N263,0)),"",IFERROR((5 * SUMPRODUCT(J144:N144,J263:N263) - PRODUCT(SUM(J144:N144),SUM(J263:N263))) / ((5 * SUM((J144^2)+(K144^2)+(L144^2)+(M144^2)+(N144^2))) - SUM(J144:N144)^2),""))</f>
        <v/>
      </c>
      <c r="AF263">
        <f>IFERROR(CORREL(J144:N144,J263:N263),"")</f>
        <v/>
      </c>
      <c r="AZ263">
        <f>IF(Q263=S263,0,1)</f>
        <v/>
      </c>
      <c r="BA263">
        <f>IF(AZ263=1,IF(Q263="","",IF(Q263=N144,"Yes","No")),"")</f>
        <v/>
      </c>
      <c r="BB263">
        <f>IF(BA263="Yes",P263,"")</f>
        <v/>
      </c>
      <c r="BC263">
        <f>IF(AZ263=1,IF(S263="","",IF(S263=N144,"Yes","No")),"")</f>
        <v/>
      </c>
      <c r="BD263">
        <f>IF(BC263="Yes",R263,"")</f>
        <v/>
      </c>
      <c r="BE263">
        <f>IFERROR(IF(SIGN(AE263)=1,"Increasing",IF(SIGN(AE263)=-1,"Decreasing","")),"")</f>
        <v/>
      </c>
      <c r="BF263">
        <f>IF(OR(AND(BE263="Increasing",BA263="Yes"),AND(BE263="Decreasing",BC263="Yes")),"Yes","No")</f>
        <v/>
      </c>
      <c r="BG263">
        <f>IF(I263="pos_trend","Yes","No")</f>
        <v/>
      </c>
      <c r="BH263">
        <f>IF(AF263&lt;&gt;"",IF(ABS(AF263)&gt;0.8,"Yes","No"),"")</f>
        <v/>
      </c>
    </row>
    <row r="264" spans="1:60">
      <c s="1" r="A264" t="n">
        <v>8</v>
      </c>
      <c r="B264" t="s">
        <v>628</v>
      </c>
      <c r="C264" t="s">
        <v>3623</v>
      </c>
      <c r="D264" t="s">
        <v>3630</v>
      </c>
      <c r="E264" t="s">
        <v>3631</v>
      </c>
      <c r="F264" t="s">
        <v>3632</v>
      </c>
      <c r="G264" t="s">
        <v>3633</v>
      </c>
      <c r="H264" t="s"/>
      <c r="I264">
        <f>IF(AND(K264&gt; J264, L264&gt; K264, M264&gt; L264, N264&gt; M264), "pos_trend", IF(AND(K264&lt; J264, L264&lt; K264, M264&lt; L264, N264&lt; M264), "neg_trend", "N/A"))</f>
        <v/>
      </c>
      <c r="J264">
        <f>IFERROR(IF(TRIM(C264)="-", "N/A", IF(RIGHT(C264,1)=")",IF(RIGHT(C264,2)="T)",-1000000000000*VALUE(MID(C264,2,LEN(C264)-3)),IF(RIGHT(C264,2)="M)",-1000000*VALUE(MID(C264,2,LEN(C264)-3)),IF(RIGHT(C264,2)="B)",-1000000000*VALUE(MID(C264,2,LEN(C264)-3)),IF(RIGHT(C264,2)="k)",-1000*VALUE(MID(C264,2,LEN(C264)-3)),VALUE(SUBSTITUTE(C264,",","")))))),IF(RIGHT(C264,1)="T",1000000000000*VALUE(LEFT(C264,LEN(C264)-1)),IF(RIGHT(C264,1)="M",1000000*VALUE(LEFT(C264,LEN(C264)-1)),IF(RIGHT(C264,1)="B",1000000000*VALUE(LEFT(C264,LEN(C264)-1)),IF(RIGHT(C264,1)="%",0.01*VALUE(LEFT(C264,LEN(C264)-1)),IF(RIGHT(C264,1)="k",1000*VALUE(LEFT(C264,LEN(C264)-1)),VALUE(SUBSTITUTE(C264,",",""))))))))),"N/A")</f>
        <v/>
      </c>
      <c r="K264">
        <f>IFERROR(IF(TRIM(D264)="-", "N/A", IF(RIGHT(D264,1)=")",IF(RIGHT(D264,2)="T)",-1000000000000*VALUE(MID(D264,2,LEN(D264)-3)),IF(RIGHT(D264,2)="M)",-1000000*VALUE(MID(D264,2,LEN(D264)-3)),IF(RIGHT(D264,2)="B)",-1000000000*VALUE(MID(D264,2,LEN(D264)-3)),IF(RIGHT(D264,2)="k)",-1000*VALUE(MID(D264,2,LEN(D264)-3)),VALUE(SUBSTITUTE(D264,",","")))))),IF(RIGHT(D264,1)="T",1000000000000*VALUE(LEFT(D264,LEN(D264)-1)),IF(RIGHT(D264,1)="M",1000000*VALUE(LEFT(D264,LEN(D264)-1)),IF(RIGHT(D264,1)="B",1000000000*VALUE(LEFT(D264,LEN(D264)-1)),IF(RIGHT(D264,1)="%",0.01*VALUE(LEFT(D264,LEN(D264)-1)),IF(RIGHT(D264,1)="k",1000*VALUE(LEFT(D264,LEN(D264)-1)),VALUE(SUBSTITUTE(D264,",",""))))))))),"N/A")</f>
        <v/>
      </c>
      <c r="L264">
        <f>IFERROR(IF(TRIM(E264)="-", "N/A", IF(RIGHT(E264,1)=")",IF(RIGHT(E264,2)="T)",-1000000000000*VALUE(MID(E264,2,LEN(E264)-3)),IF(RIGHT(E264,2)="M)",-1000000*VALUE(MID(E264,2,LEN(E264)-3)),IF(RIGHT(E264,2)="B)",-1000000000*VALUE(MID(E264,2,LEN(E264)-3)),IF(RIGHT(E264,2)="k)",-1000*VALUE(MID(E264,2,LEN(E264)-3)),VALUE(SUBSTITUTE(E264,",","")))))),IF(RIGHT(E264,1)="T",1000000000000*VALUE(LEFT(E264,LEN(E264)-1)),IF(RIGHT(E264,1)="M",1000000*VALUE(LEFT(E264,LEN(E264)-1)),IF(RIGHT(E264,1)="B",1000000000*VALUE(LEFT(E264,LEN(E264)-1)),IF(RIGHT(E264,1)="%",0.01*VALUE(LEFT(E264,LEN(E264)-1)),IF(RIGHT(E264,1)="k",1000*VALUE(LEFT(E264,LEN(E264)-1)),VALUE(SUBSTITUTE(E264,",",""))))))))),"N/A")</f>
        <v/>
      </c>
      <c r="M264">
        <f>IFERROR(IF(TRIM(F264)="-", "N/A", IF(RIGHT(F264,1)=")",IF(RIGHT(F264,2)="T)",-1000000000000*VALUE(MID(F264,2,LEN(F264)-3)),IF(RIGHT(F264,2)="M)",-1000000*VALUE(MID(F264,2,LEN(F264)-3)),IF(RIGHT(F264,2)="B)",-1000000000*VALUE(MID(F264,2,LEN(F264)-3)),IF(RIGHT(F264,2)="k)",-1000*VALUE(MID(F264,2,LEN(F264)-3)),VALUE(SUBSTITUTE(F264,",","")))))),IF(RIGHT(F264,1)="T",1000000000000*VALUE(LEFT(F264,LEN(F264)-1)),IF(RIGHT(F264,1)="M",1000000*VALUE(LEFT(F264,LEN(F264)-1)),IF(RIGHT(F264,1)="B",1000000000*VALUE(LEFT(F264,LEN(F264)-1)),IF(RIGHT(F264,1)="%",0.01*VALUE(LEFT(F264,LEN(F264)-1)),IF(RIGHT(F264,1)="k",1000*VALUE(LEFT(F264,LEN(F264)-1)),VALUE(SUBSTITUTE(F264,",",""))))))))),"N/A")</f>
        <v/>
      </c>
      <c r="N264">
        <f>IFERROR(IF(TRIM(G264)="-", "N/A", IF(RIGHT(G264,1)=")",IF(RIGHT(G264,2)="T)",-1000000000000*VALUE(MID(G264,2,LEN(G264)-3)),IF(RIGHT(G264,2)="M)",-1000000*VALUE(MID(G264,2,LEN(G264)-3)),IF(RIGHT(G264,2)="B)",-1000000000*VALUE(MID(G264,2,LEN(G264)-3)),IF(RIGHT(G264,2)="k)",-1000*VALUE(MID(G264,2,LEN(G264)-3)),VALUE(SUBSTITUTE(G264,",","")))))),IF(RIGHT(G264,1)="T",1000000000000*VALUE(LEFT(G264,LEN(G264)-1)),IF(RIGHT(G264,1)="M",1000000*VALUE(LEFT(G264,LEN(G264)-1)),IF(RIGHT(G264,1)="B",1000000000*VALUE(LEFT(G264,LEN(G264)-1)),IF(RIGHT(G264,1)="%",0.01*VALUE(LEFT(G264,LEN(G264)-1)),IF(RIGHT(G264,1)="k",1000*VALUE(LEFT(G264,LEN(G264)-1)),VALUE(SUBSTITUTE(G264,",",""))))))))),"N/A")</f>
        <v/>
      </c>
      <c r="P264">
        <f>MAX(J264:N264)</f>
        <v/>
      </c>
      <c r="Q264">
        <f>IFERROR(J144+MATCH(P264,J264:N264,0)-1,"")</f>
        <v/>
      </c>
      <c r="R264">
        <f>IF(Q264="","",MIN(J264:N264))</f>
        <v/>
      </c>
      <c r="S264">
        <f>IFERROR(J144+MATCH(R264,J264:N264,0)-1,"")</f>
        <v/>
      </c>
      <c r="T264">
        <f>IFERROR(AVERAGE(J264:N264),"")</f>
        <v/>
      </c>
      <c r="U264">
        <f>IFERROR(STDEV(J264:N264),"")</f>
        <v/>
      </c>
      <c r="V264">
        <f>IFERROR(IF(C264="-","",IF(ISBLANK(B264),"",IF(OR(ISNUMBER(FIND("Growth",B264)),ISNUMBER(FIND("Margin",B264))),"",(J264-T264)/U264))),"")</f>
        <v/>
      </c>
      <c r="W264">
        <f>IFERROR(IF(OR(D264="-",ISBLANK(D264)),"",(K264-T264)/U264),"")</f>
        <v/>
      </c>
      <c r="X264">
        <f>IFERROR(IF(OR(E264="-",ISBLANK(E264)),"",(L264-T264)/U264),"")</f>
        <v/>
      </c>
      <c r="Y264">
        <f>IFERROR(IF(OR(F264="-",ISBLANK(F264)),"",(M264-T264)/U264),"")</f>
        <v/>
      </c>
      <c r="Z264">
        <f>IFERROR(IF(OR(G264="-",ISBLANK(G264)),"",(N264-T264)/U264),"")</f>
        <v/>
      </c>
      <c r="AA264">
        <f>IF(MAX(MAX(V264:Z264),ABS(MIN(V264:Z264)))=ABS(MIN(V264:Z264)),MIN(V264:Z264),MAX(V264:Z264))</f>
        <v/>
      </c>
      <c r="AB264">
        <f>IFERROR(V144+MATCH(AA264,V264:Z264,0)-1,"")</f>
        <v/>
      </c>
      <c r="AC264">
        <f>IF(AB264&lt;&gt;"",IF(S264=AB264,"Low",IF(AB264=Q264,"High","")),"")</f>
        <v/>
      </c>
      <c r="AE264">
        <f>IF(ISNUMBER(MATCH("N/A",J264:N264,0)),"",IFERROR((5 * SUMPRODUCT(J144:N144,J264:N264) - PRODUCT(SUM(J144:N144),SUM(J264:N264))) / ((5 * SUM((J144^2)+(K144^2)+(L144^2)+(M144^2)+(N144^2))) - SUM(J144:N144)^2),""))</f>
        <v/>
      </c>
      <c r="AF264">
        <f>IFERROR(CORREL(J144:N144,J264:N264),"")</f>
        <v/>
      </c>
      <c r="AZ264">
        <f>IF(Q264=S264,0,1)</f>
        <v/>
      </c>
      <c r="BA264">
        <f>IF(AZ264=1,IF(Q264="","",IF(Q264=N144,"Yes","No")),"")</f>
        <v/>
      </c>
      <c r="BB264">
        <f>IF(BA264="Yes",P264,"")</f>
        <v/>
      </c>
      <c r="BC264">
        <f>IF(AZ264=1,IF(S264="","",IF(S264=N144,"Yes","No")),"")</f>
        <v/>
      </c>
      <c r="BD264">
        <f>IF(BC264="Yes",R264,"")</f>
        <v/>
      </c>
      <c r="BE264">
        <f>IFERROR(IF(SIGN(AE264)=1,"Increasing",IF(SIGN(AE264)=-1,"Decreasing","")),"")</f>
        <v/>
      </c>
      <c r="BF264">
        <f>IF(OR(AND(BE264="Increasing",BA264="Yes"),AND(BE264="Decreasing",BC264="Yes")),"Yes","No")</f>
        <v/>
      </c>
      <c r="BG264">
        <f>IF(I264="pos_trend","Yes","No")</f>
        <v/>
      </c>
      <c r="BH264">
        <f>IF(AF264&lt;&gt;"",IF(ABS(AF264)&gt;0.8,"Yes","No"),"")</f>
        <v/>
      </c>
    </row>
    <row r="265" spans="1:60">
      <c s="1" r="A265" t="n">
        <v>9</v>
      </c>
      <c r="B265" t="s">
        <v>663</v>
      </c>
      <c r="C265" t="s">
        <v>3634</v>
      </c>
      <c r="D265" t="s">
        <v>3635</v>
      </c>
      <c r="E265" t="s">
        <v>3636</v>
      </c>
      <c r="F265" t="s">
        <v>3636</v>
      </c>
      <c r="G265" t="s">
        <v>1313</v>
      </c>
      <c r="H265" t="s"/>
      <c r="I265">
        <f>IF(AND(K265&gt; J265, L265&gt; K265, M265&gt; L265, N265&gt; M265), "pos_trend", IF(AND(K265&lt; J265, L265&lt; K265, M265&lt; L265, N265&lt; M265), "neg_trend", "N/A"))</f>
        <v/>
      </c>
      <c r="J265">
        <f>IFERROR(IF(TRIM(C265)="-", "N/A", IF(RIGHT(C265,1)=")",IF(RIGHT(C265,2)="T)",-1000000000000*VALUE(MID(C265,2,LEN(C265)-3)),IF(RIGHT(C265,2)="M)",-1000000*VALUE(MID(C265,2,LEN(C265)-3)),IF(RIGHT(C265,2)="B)",-1000000000*VALUE(MID(C265,2,LEN(C265)-3)),IF(RIGHT(C265,2)="k)",-1000*VALUE(MID(C265,2,LEN(C265)-3)),VALUE(SUBSTITUTE(C265,",","")))))),IF(RIGHT(C265,1)="T",1000000000000*VALUE(LEFT(C265,LEN(C265)-1)),IF(RIGHT(C265,1)="M",1000000*VALUE(LEFT(C265,LEN(C265)-1)),IF(RIGHT(C265,1)="B",1000000000*VALUE(LEFT(C265,LEN(C265)-1)),IF(RIGHT(C265,1)="%",0.01*VALUE(LEFT(C265,LEN(C265)-1)),IF(RIGHT(C265,1)="k",1000*VALUE(LEFT(C265,LEN(C265)-1)),VALUE(SUBSTITUTE(C265,",",""))))))))),"N/A")</f>
        <v/>
      </c>
      <c r="K265">
        <f>IFERROR(IF(TRIM(D265)="-", "N/A", IF(RIGHT(D265,1)=")",IF(RIGHT(D265,2)="T)",-1000000000000*VALUE(MID(D265,2,LEN(D265)-3)),IF(RIGHT(D265,2)="M)",-1000000*VALUE(MID(D265,2,LEN(D265)-3)),IF(RIGHT(D265,2)="B)",-1000000000*VALUE(MID(D265,2,LEN(D265)-3)),IF(RIGHT(D265,2)="k)",-1000*VALUE(MID(D265,2,LEN(D265)-3)),VALUE(SUBSTITUTE(D265,",","")))))),IF(RIGHT(D265,1)="T",1000000000000*VALUE(LEFT(D265,LEN(D265)-1)),IF(RIGHT(D265,1)="M",1000000*VALUE(LEFT(D265,LEN(D265)-1)),IF(RIGHT(D265,1)="B",1000000000*VALUE(LEFT(D265,LEN(D265)-1)),IF(RIGHT(D265,1)="%",0.01*VALUE(LEFT(D265,LEN(D265)-1)),IF(RIGHT(D265,1)="k",1000*VALUE(LEFT(D265,LEN(D265)-1)),VALUE(SUBSTITUTE(D265,",",""))))))))),"N/A")</f>
        <v/>
      </c>
      <c r="L265">
        <f>IFERROR(IF(TRIM(E265)="-", "N/A", IF(RIGHT(E265,1)=")",IF(RIGHT(E265,2)="T)",-1000000000000*VALUE(MID(E265,2,LEN(E265)-3)),IF(RIGHT(E265,2)="M)",-1000000*VALUE(MID(E265,2,LEN(E265)-3)),IF(RIGHT(E265,2)="B)",-1000000000*VALUE(MID(E265,2,LEN(E265)-3)),IF(RIGHT(E265,2)="k)",-1000*VALUE(MID(E265,2,LEN(E265)-3)),VALUE(SUBSTITUTE(E265,",","")))))),IF(RIGHT(E265,1)="T",1000000000000*VALUE(LEFT(E265,LEN(E265)-1)),IF(RIGHT(E265,1)="M",1000000*VALUE(LEFT(E265,LEN(E265)-1)),IF(RIGHT(E265,1)="B",1000000000*VALUE(LEFT(E265,LEN(E265)-1)),IF(RIGHT(E265,1)="%",0.01*VALUE(LEFT(E265,LEN(E265)-1)),IF(RIGHT(E265,1)="k",1000*VALUE(LEFT(E265,LEN(E265)-1)),VALUE(SUBSTITUTE(E265,",",""))))))))),"N/A")</f>
        <v/>
      </c>
      <c r="M265">
        <f>IFERROR(IF(TRIM(F265)="-", "N/A", IF(RIGHT(F265,1)=")",IF(RIGHT(F265,2)="T)",-1000000000000*VALUE(MID(F265,2,LEN(F265)-3)),IF(RIGHT(F265,2)="M)",-1000000*VALUE(MID(F265,2,LEN(F265)-3)),IF(RIGHT(F265,2)="B)",-1000000000*VALUE(MID(F265,2,LEN(F265)-3)),IF(RIGHT(F265,2)="k)",-1000*VALUE(MID(F265,2,LEN(F265)-3)),VALUE(SUBSTITUTE(F265,",","")))))),IF(RIGHT(F265,1)="T",1000000000000*VALUE(LEFT(F265,LEN(F265)-1)),IF(RIGHT(F265,1)="M",1000000*VALUE(LEFT(F265,LEN(F265)-1)),IF(RIGHT(F265,1)="B",1000000000*VALUE(LEFT(F265,LEN(F265)-1)),IF(RIGHT(F265,1)="%",0.01*VALUE(LEFT(F265,LEN(F265)-1)),IF(RIGHT(F265,1)="k",1000*VALUE(LEFT(F265,LEN(F265)-1)),VALUE(SUBSTITUTE(F265,",",""))))))))),"N/A")</f>
        <v/>
      </c>
      <c r="N265">
        <f>IFERROR(IF(TRIM(G265)="-", "N/A", IF(RIGHT(G265,1)=")",IF(RIGHT(G265,2)="T)",-1000000000000*VALUE(MID(G265,2,LEN(G265)-3)),IF(RIGHT(G265,2)="M)",-1000000*VALUE(MID(G265,2,LEN(G265)-3)),IF(RIGHT(G265,2)="B)",-1000000000*VALUE(MID(G265,2,LEN(G265)-3)),IF(RIGHT(G265,2)="k)",-1000*VALUE(MID(G265,2,LEN(G265)-3)),VALUE(SUBSTITUTE(G265,",","")))))),IF(RIGHT(G265,1)="T",1000000000000*VALUE(LEFT(G265,LEN(G265)-1)),IF(RIGHT(G265,1)="M",1000000*VALUE(LEFT(G265,LEN(G265)-1)),IF(RIGHT(G265,1)="B",1000000000*VALUE(LEFT(G265,LEN(G265)-1)),IF(RIGHT(G265,1)="%",0.01*VALUE(LEFT(G265,LEN(G265)-1)),IF(RIGHT(G265,1)="k",1000*VALUE(LEFT(G265,LEN(G265)-1)),VALUE(SUBSTITUTE(G265,",",""))))))))),"N/A")</f>
        <v/>
      </c>
      <c r="P265">
        <f>MAX(J265:N265)</f>
        <v/>
      </c>
      <c r="Q265">
        <f>IFERROR(J144+MATCH(P265,J265:N265,0)-1,"")</f>
        <v/>
      </c>
      <c r="R265">
        <f>IF(Q265="","",MIN(J265:N265))</f>
        <v/>
      </c>
      <c r="S265">
        <f>IFERROR(J144+MATCH(R265,J265:N265,0)-1,"")</f>
        <v/>
      </c>
      <c r="T265">
        <f>IFERROR(AVERAGE(J265:N265),"")</f>
        <v/>
      </c>
      <c r="U265">
        <f>IFERROR(STDEV(J265:N265),"")</f>
        <v/>
      </c>
      <c r="V265">
        <f>IFERROR(IF(C265="-","",IF(ISBLANK(B265),"",IF(OR(ISNUMBER(FIND("Growth",B265)),ISNUMBER(FIND("Margin",B265))),"",(J265-T265)/U265))),"")</f>
        <v/>
      </c>
      <c r="W265">
        <f>IFERROR(IF(OR(D265="-",ISBLANK(D265)),"",(K265-T265)/U265),"")</f>
        <v/>
      </c>
      <c r="X265">
        <f>IFERROR(IF(OR(E265="-",ISBLANK(E265)),"",(L265-T265)/U265),"")</f>
        <v/>
      </c>
      <c r="Y265">
        <f>IFERROR(IF(OR(F265="-",ISBLANK(F265)),"",(M265-T265)/U265),"")</f>
        <v/>
      </c>
      <c r="Z265">
        <f>IFERROR(IF(OR(G265="-",ISBLANK(G265)),"",(N265-T265)/U265),"")</f>
        <v/>
      </c>
      <c r="AA265">
        <f>IF(MAX(MAX(V265:Z265),ABS(MIN(V265:Z265)))=ABS(MIN(V265:Z265)),MIN(V265:Z265),MAX(V265:Z265))</f>
        <v/>
      </c>
      <c r="AB265">
        <f>IFERROR(V144+MATCH(AA265,V265:Z265,0)-1,"")</f>
        <v/>
      </c>
      <c r="AC265">
        <f>IF(AB265&lt;&gt;"",IF(S265=AB265,"Low",IF(AB265=Q265,"High","")),"")</f>
        <v/>
      </c>
      <c r="AE265">
        <f>IF(ISNUMBER(MATCH("N/A",J265:N265,0)),"",IFERROR((5 * SUMPRODUCT(J144:N144,J265:N265) - PRODUCT(SUM(J144:N144),SUM(J265:N265))) / ((5 * SUM((J144^2)+(K144^2)+(L144^2)+(M144^2)+(N144^2))) - SUM(J144:N144)^2),""))</f>
        <v/>
      </c>
      <c r="AF265">
        <f>IFERROR(CORREL(J144:N144,J265:N265),"")</f>
        <v/>
      </c>
      <c r="AZ265">
        <f>IF(Q265=S265,0,1)</f>
        <v/>
      </c>
      <c r="BA265">
        <f>IF(AZ265=1,IF(Q265="","",IF(Q265=N144,"Yes","No")),"")</f>
        <v/>
      </c>
      <c r="BB265">
        <f>IF(BA265="Yes",P265,"")</f>
        <v/>
      </c>
      <c r="BC265">
        <f>IF(AZ265=1,IF(S265="","",IF(S265=N144,"Yes","No")),"")</f>
        <v/>
      </c>
      <c r="BD265">
        <f>IF(BC265="Yes",R265,"")</f>
        <v/>
      </c>
      <c r="BE265">
        <f>IFERROR(IF(SIGN(AE265)=1,"Increasing",IF(SIGN(AE265)=-1,"Decreasing","")),"")</f>
        <v/>
      </c>
      <c r="BF265">
        <f>IF(OR(AND(BE265="Increasing",BA265="Yes"),AND(BE265="Decreasing",BC265="Yes")),"Yes","No")</f>
        <v/>
      </c>
      <c r="BG265">
        <f>IF(I265="pos_trend","Yes","No")</f>
        <v/>
      </c>
      <c r="BH265">
        <f>IF(AF265&lt;&gt;"",IF(ABS(AF265)&gt;0.8,"Yes","No"),"")</f>
        <v/>
      </c>
    </row>
    <row r="266" spans="1:60">
      <c s="1" r="A266" t="n">
        <v>10</v>
      </c>
      <c r="B266" t="s">
        <v>3637</v>
      </c>
      <c r="C266" t="s">
        <v>3634</v>
      </c>
      <c r="D266" t="s">
        <v>3635</v>
      </c>
      <c r="E266" t="s">
        <v>3636</v>
      </c>
      <c r="F266" t="s">
        <v>3636</v>
      </c>
      <c r="G266" t="s">
        <v>1313</v>
      </c>
      <c r="H266" t="s"/>
      <c r="I266">
        <f>IF(AND(K266&gt; J266, L266&gt; K266, M266&gt; L266, N266&gt; M266), "pos_trend", IF(AND(K266&lt; J266, L266&lt; K266, M266&lt; L266, N266&lt; M266), "neg_trend", "N/A"))</f>
        <v/>
      </c>
      <c r="J266">
        <f>IFERROR(IF(TRIM(C266)="-", "N/A", IF(RIGHT(C266,1)=")",IF(RIGHT(C266,2)="T)",-1000000000000*VALUE(MID(C266,2,LEN(C266)-3)),IF(RIGHT(C266,2)="M)",-1000000*VALUE(MID(C266,2,LEN(C266)-3)),IF(RIGHT(C266,2)="B)",-1000000000*VALUE(MID(C266,2,LEN(C266)-3)),IF(RIGHT(C266,2)="k)",-1000*VALUE(MID(C266,2,LEN(C266)-3)),VALUE(SUBSTITUTE(C266,",","")))))),IF(RIGHT(C266,1)="T",1000000000000*VALUE(LEFT(C266,LEN(C266)-1)),IF(RIGHT(C266,1)="M",1000000*VALUE(LEFT(C266,LEN(C266)-1)),IF(RIGHT(C266,1)="B",1000000000*VALUE(LEFT(C266,LEN(C266)-1)),IF(RIGHT(C266,1)="%",0.01*VALUE(LEFT(C266,LEN(C266)-1)),IF(RIGHT(C266,1)="k",1000*VALUE(LEFT(C266,LEN(C266)-1)),VALUE(SUBSTITUTE(C266,",",""))))))))),"N/A")</f>
        <v/>
      </c>
      <c r="K266">
        <f>IFERROR(IF(TRIM(D266)="-", "N/A", IF(RIGHT(D266,1)=")",IF(RIGHT(D266,2)="T)",-1000000000000*VALUE(MID(D266,2,LEN(D266)-3)),IF(RIGHT(D266,2)="M)",-1000000*VALUE(MID(D266,2,LEN(D266)-3)),IF(RIGHT(D266,2)="B)",-1000000000*VALUE(MID(D266,2,LEN(D266)-3)),IF(RIGHT(D266,2)="k)",-1000*VALUE(MID(D266,2,LEN(D266)-3)),VALUE(SUBSTITUTE(D266,",","")))))),IF(RIGHT(D266,1)="T",1000000000000*VALUE(LEFT(D266,LEN(D266)-1)),IF(RIGHT(D266,1)="M",1000000*VALUE(LEFT(D266,LEN(D266)-1)),IF(RIGHT(D266,1)="B",1000000000*VALUE(LEFT(D266,LEN(D266)-1)),IF(RIGHT(D266,1)="%",0.01*VALUE(LEFT(D266,LEN(D266)-1)),IF(RIGHT(D266,1)="k",1000*VALUE(LEFT(D266,LEN(D266)-1)),VALUE(SUBSTITUTE(D266,",",""))))))))),"N/A")</f>
        <v/>
      </c>
      <c r="L266">
        <f>IFERROR(IF(TRIM(E266)="-", "N/A", IF(RIGHT(E266,1)=")",IF(RIGHT(E266,2)="T)",-1000000000000*VALUE(MID(E266,2,LEN(E266)-3)),IF(RIGHT(E266,2)="M)",-1000000*VALUE(MID(E266,2,LEN(E266)-3)),IF(RIGHT(E266,2)="B)",-1000000000*VALUE(MID(E266,2,LEN(E266)-3)),IF(RIGHT(E266,2)="k)",-1000*VALUE(MID(E266,2,LEN(E266)-3)),VALUE(SUBSTITUTE(E266,",","")))))),IF(RIGHT(E266,1)="T",1000000000000*VALUE(LEFT(E266,LEN(E266)-1)),IF(RIGHT(E266,1)="M",1000000*VALUE(LEFT(E266,LEN(E266)-1)),IF(RIGHT(E266,1)="B",1000000000*VALUE(LEFT(E266,LEN(E266)-1)),IF(RIGHT(E266,1)="%",0.01*VALUE(LEFT(E266,LEN(E266)-1)),IF(RIGHT(E266,1)="k",1000*VALUE(LEFT(E266,LEN(E266)-1)),VALUE(SUBSTITUTE(E266,",",""))))))))),"N/A")</f>
        <v/>
      </c>
      <c r="M266">
        <f>IFERROR(IF(TRIM(F266)="-", "N/A", IF(RIGHT(F266,1)=")",IF(RIGHT(F266,2)="T)",-1000000000000*VALUE(MID(F266,2,LEN(F266)-3)),IF(RIGHT(F266,2)="M)",-1000000*VALUE(MID(F266,2,LEN(F266)-3)),IF(RIGHT(F266,2)="B)",-1000000000*VALUE(MID(F266,2,LEN(F266)-3)),IF(RIGHT(F266,2)="k)",-1000*VALUE(MID(F266,2,LEN(F266)-3)),VALUE(SUBSTITUTE(F266,",","")))))),IF(RIGHT(F266,1)="T",1000000000000*VALUE(LEFT(F266,LEN(F266)-1)),IF(RIGHT(F266,1)="M",1000000*VALUE(LEFT(F266,LEN(F266)-1)),IF(RIGHT(F266,1)="B",1000000000*VALUE(LEFT(F266,LEN(F266)-1)),IF(RIGHT(F266,1)="%",0.01*VALUE(LEFT(F266,LEN(F266)-1)),IF(RIGHT(F266,1)="k",1000*VALUE(LEFT(F266,LEN(F266)-1)),VALUE(SUBSTITUTE(F266,",",""))))))))),"N/A")</f>
        <v/>
      </c>
      <c r="N266">
        <f>IFERROR(IF(TRIM(G266)="-", "N/A", IF(RIGHT(G266,1)=")",IF(RIGHT(G266,2)="T)",-1000000000000*VALUE(MID(G266,2,LEN(G266)-3)),IF(RIGHT(G266,2)="M)",-1000000*VALUE(MID(G266,2,LEN(G266)-3)),IF(RIGHT(G266,2)="B)",-1000000000*VALUE(MID(G266,2,LEN(G266)-3)),IF(RIGHT(G266,2)="k)",-1000*VALUE(MID(G266,2,LEN(G266)-3)),VALUE(SUBSTITUTE(G266,",","")))))),IF(RIGHT(G266,1)="T",1000000000000*VALUE(LEFT(G266,LEN(G266)-1)),IF(RIGHT(G266,1)="M",1000000*VALUE(LEFT(G266,LEN(G266)-1)),IF(RIGHT(G266,1)="B",1000000000*VALUE(LEFT(G266,LEN(G266)-1)),IF(RIGHT(G266,1)="%",0.01*VALUE(LEFT(G266,LEN(G266)-1)),IF(RIGHT(G266,1)="k",1000*VALUE(LEFT(G266,LEN(G266)-1)),VALUE(SUBSTITUTE(G266,",",""))))))))),"N/A")</f>
        <v/>
      </c>
      <c r="P266">
        <f>MAX(J266:N266)</f>
        <v/>
      </c>
      <c r="Q266">
        <f>IFERROR(J144+MATCH(P266,J266:N266,0)-1,"")</f>
        <v/>
      </c>
      <c r="R266">
        <f>IF(Q266="","",MIN(J266:N266))</f>
        <v/>
      </c>
      <c r="S266">
        <f>IFERROR(J144+MATCH(R266,J266:N266,0)-1,"")</f>
        <v/>
      </c>
      <c r="T266">
        <f>IFERROR(AVERAGE(J266:N266),"")</f>
        <v/>
      </c>
      <c r="U266">
        <f>IFERROR(STDEV(J266:N266),"")</f>
        <v/>
      </c>
      <c r="V266">
        <f>IFERROR(IF(C266="-","",IF(ISBLANK(B266),"",IF(OR(ISNUMBER(FIND("Growth",B266)),ISNUMBER(FIND("Margin",B266))),"",(J266-T266)/U266))),"")</f>
        <v/>
      </c>
      <c r="W266">
        <f>IFERROR(IF(OR(D266="-",ISBLANK(D266)),"",(K266-T266)/U266),"")</f>
        <v/>
      </c>
      <c r="X266">
        <f>IFERROR(IF(OR(E266="-",ISBLANK(E266)),"",(L266-T266)/U266),"")</f>
        <v/>
      </c>
      <c r="Y266">
        <f>IFERROR(IF(OR(F266="-",ISBLANK(F266)),"",(M266-T266)/U266),"")</f>
        <v/>
      </c>
      <c r="Z266">
        <f>IFERROR(IF(OR(G266="-",ISBLANK(G266)),"",(N266-T266)/U266),"")</f>
        <v/>
      </c>
      <c r="AA266">
        <f>IF(MAX(MAX(V266:Z266),ABS(MIN(V266:Z266)))=ABS(MIN(V266:Z266)),MIN(V266:Z266),MAX(V266:Z266))</f>
        <v/>
      </c>
      <c r="AB266">
        <f>IFERROR(V144+MATCH(AA266,V266:Z266,0)-1,"")</f>
        <v/>
      </c>
      <c r="AC266">
        <f>IF(AB266&lt;&gt;"",IF(S266=AB266,"Low",IF(AB266=Q266,"High","")),"")</f>
        <v/>
      </c>
      <c r="AE266">
        <f>IF(ISNUMBER(MATCH("N/A",J266:N266,0)),"",IFERROR((5 * SUMPRODUCT(J144:N144,J266:N266) - PRODUCT(SUM(J144:N144),SUM(J266:N266))) / ((5 * SUM((J144^2)+(K144^2)+(L144^2)+(M144^2)+(N144^2))) - SUM(J144:N144)^2),""))</f>
        <v/>
      </c>
      <c r="AF266">
        <f>IFERROR(CORREL(J144:N144,J266:N266),"")</f>
        <v/>
      </c>
      <c r="AZ266">
        <f>IF(Q266=S266,0,1)</f>
        <v/>
      </c>
      <c r="BA266">
        <f>IF(AZ266=1,IF(Q266="","",IF(Q266=N144,"Yes","No")),"")</f>
        <v/>
      </c>
      <c r="BB266">
        <f>IF(BA266="Yes",P266,"")</f>
        <v/>
      </c>
      <c r="BC266">
        <f>IF(AZ266=1,IF(S266="","",IF(S266=N144,"Yes","No")),"")</f>
        <v/>
      </c>
      <c r="BD266">
        <f>IF(BC266="Yes",R266,"")</f>
        <v/>
      </c>
      <c r="BE266">
        <f>IFERROR(IF(SIGN(AE266)=1,"Increasing",IF(SIGN(AE266)=-1,"Decreasing","")),"")</f>
        <v/>
      </c>
      <c r="BF266">
        <f>IF(OR(AND(BE266="Increasing",BA266="Yes"),AND(BE266="Decreasing",BC266="Yes")),"Yes","No")</f>
        <v/>
      </c>
      <c r="BG266">
        <f>IF(I266="pos_trend","Yes","No")</f>
        <v/>
      </c>
      <c r="BH266">
        <f>IF(AF266&lt;&gt;"",IF(ABS(AF266)&gt;0.8,"Yes","No"),"")</f>
        <v/>
      </c>
    </row>
    <row r="267" spans="1:60">
      <c s="1" r="A267" t="n">
        <v>11</v>
      </c>
      <c r="B267" t="s">
        <v>675</v>
      </c>
      <c r="C267" t="s">
        <v>264</v>
      </c>
      <c r="D267" t="s">
        <v>264</v>
      </c>
      <c r="E267" t="s">
        <v>264</v>
      </c>
      <c r="F267" t="s">
        <v>264</v>
      </c>
      <c r="G267" t="s">
        <v>264</v>
      </c>
      <c r="H267" t="s"/>
      <c r="I267">
        <f>IF(AND(K267&gt; J267, L267&gt; K267, M267&gt; L267, N267&gt; M267), "pos_trend", IF(AND(K267&lt; J267, L267&lt; K267, M267&lt; L267, N267&lt; M267), "neg_trend", "N/A"))</f>
        <v/>
      </c>
      <c r="J267">
        <f>IFERROR(IF(TRIM(C267)="-", "N/A", IF(RIGHT(C267,1)=")",IF(RIGHT(C267,2)="T)",-1000000000000*VALUE(MID(C267,2,LEN(C267)-3)),IF(RIGHT(C267,2)="M)",-1000000*VALUE(MID(C267,2,LEN(C267)-3)),IF(RIGHT(C267,2)="B)",-1000000000*VALUE(MID(C267,2,LEN(C267)-3)),IF(RIGHT(C267,2)="k)",-1000*VALUE(MID(C267,2,LEN(C267)-3)),VALUE(SUBSTITUTE(C267,",","")))))),IF(RIGHT(C267,1)="T",1000000000000*VALUE(LEFT(C267,LEN(C267)-1)),IF(RIGHT(C267,1)="M",1000000*VALUE(LEFT(C267,LEN(C267)-1)),IF(RIGHT(C267,1)="B",1000000000*VALUE(LEFT(C267,LEN(C267)-1)),IF(RIGHT(C267,1)="%",0.01*VALUE(LEFT(C267,LEN(C267)-1)),IF(RIGHT(C267,1)="k",1000*VALUE(LEFT(C267,LEN(C267)-1)),VALUE(SUBSTITUTE(C267,",",""))))))))),"N/A")</f>
        <v/>
      </c>
      <c r="K267">
        <f>IFERROR(IF(TRIM(D267)="-", "N/A", IF(RIGHT(D267,1)=")",IF(RIGHT(D267,2)="T)",-1000000000000*VALUE(MID(D267,2,LEN(D267)-3)),IF(RIGHT(D267,2)="M)",-1000000*VALUE(MID(D267,2,LEN(D267)-3)),IF(RIGHT(D267,2)="B)",-1000000000*VALUE(MID(D267,2,LEN(D267)-3)),IF(RIGHT(D267,2)="k)",-1000*VALUE(MID(D267,2,LEN(D267)-3)),VALUE(SUBSTITUTE(D267,",","")))))),IF(RIGHT(D267,1)="T",1000000000000*VALUE(LEFT(D267,LEN(D267)-1)),IF(RIGHT(D267,1)="M",1000000*VALUE(LEFT(D267,LEN(D267)-1)),IF(RIGHT(D267,1)="B",1000000000*VALUE(LEFT(D267,LEN(D267)-1)),IF(RIGHT(D267,1)="%",0.01*VALUE(LEFT(D267,LEN(D267)-1)),IF(RIGHT(D267,1)="k",1000*VALUE(LEFT(D267,LEN(D267)-1)),VALUE(SUBSTITUTE(D267,",",""))))))))),"N/A")</f>
        <v/>
      </c>
      <c r="L267">
        <f>IFERROR(IF(TRIM(E267)="-", "N/A", IF(RIGHT(E267,1)=")",IF(RIGHT(E267,2)="T)",-1000000000000*VALUE(MID(E267,2,LEN(E267)-3)),IF(RIGHT(E267,2)="M)",-1000000*VALUE(MID(E267,2,LEN(E267)-3)),IF(RIGHT(E267,2)="B)",-1000000000*VALUE(MID(E267,2,LEN(E267)-3)),IF(RIGHT(E267,2)="k)",-1000*VALUE(MID(E267,2,LEN(E267)-3)),VALUE(SUBSTITUTE(E267,",","")))))),IF(RIGHT(E267,1)="T",1000000000000*VALUE(LEFT(E267,LEN(E267)-1)),IF(RIGHT(E267,1)="M",1000000*VALUE(LEFT(E267,LEN(E267)-1)),IF(RIGHT(E267,1)="B",1000000000*VALUE(LEFT(E267,LEN(E267)-1)),IF(RIGHT(E267,1)="%",0.01*VALUE(LEFT(E267,LEN(E267)-1)),IF(RIGHT(E267,1)="k",1000*VALUE(LEFT(E267,LEN(E267)-1)),VALUE(SUBSTITUTE(E267,",",""))))))))),"N/A")</f>
        <v/>
      </c>
      <c r="M267">
        <f>IFERROR(IF(TRIM(F267)="-", "N/A", IF(RIGHT(F267,1)=")",IF(RIGHT(F267,2)="T)",-1000000000000*VALUE(MID(F267,2,LEN(F267)-3)),IF(RIGHT(F267,2)="M)",-1000000*VALUE(MID(F267,2,LEN(F267)-3)),IF(RIGHT(F267,2)="B)",-1000000000*VALUE(MID(F267,2,LEN(F267)-3)),IF(RIGHT(F267,2)="k)",-1000*VALUE(MID(F267,2,LEN(F267)-3)),VALUE(SUBSTITUTE(F267,",","")))))),IF(RIGHT(F267,1)="T",1000000000000*VALUE(LEFT(F267,LEN(F267)-1)),IF(RIGHT(F267,1)="M",1000000*VALUE(LEFT(F267,LEN(F267)-1)),IF(RIGHT(F267,1)="B",1000000000*VALUE(LEFT(F267,LEN(F267)-1)),IF(RIGHT(F267,1)="%",0.01*VALUE(LEFT(F267,LEN(F267)-1)),IF(RIGHT(F267,1)="k",1000*VALUE(LEFT(F267,LEN(F267)-1)),VALUE(SUBSTITUTE(F267,",",""))))))))),"N/A")</f>
        <v/>
      </c>
      <c r="N267">
        <f>IFERROR(IF(TRIM(G267)="-", "N/A", IF(RIGHT(G267,1)=")",IF(RIGHT(G267,2)="T)",-1000000000000*VALUE(MID(G267,2,LEN(G267)-3)),IF(RIGHT(G267,2)="M)",-1000000*VALUE(MID(G267,2,LEN(G267)-3)),IF(RIGHT(G267,2)="B)",-1000000000*VALUE(MID(G267,2,LEN(G267)-3)),IF(RIGHT(G267,2)="k)",-1000*VALUE(MID(G267,2,LEN(G267)-3)),VALUE(SUBSTITUTE(G267,",","")))))),IF(RIGHT(G267,1)="T",1000000000000*VALUE(LEFT(G267,LEN(G267)-1)),IF(RIGHT(G267,1)="M",1000000*VALUE(LEFT(G267,LEN(G267)-1)),IF(RIGHT(G267,1)="B",1000000000*VALUE(LEFT(G267,LEN(G267)-1)),IF(RIGHT(G267,1)="%",0.01*VALUE(LEFT(G267,LEN(G267)-1)),IF(RIGHT(G267,1)="k",1000*VALUE(LEFT(G267,LEN(G267)-1)),VALUE(SUBSTITUTE(G267,",",""))))))))),"N/A")</f>
        <v/>
      </c>
      <c r="P267">
        <f>MAX(J267:N267)</f>
        <v/>
      </c>
      <c r="Q267">
        <f>IFERROR(J144+MATCH(P267,J267:N267,0)-1,"")</f>
        <v/>
      </c>
      <c r="R267">
        <f>IF(Q267="","",MIN(J267:N267))</f>
        <v/>
      </c>
      <c r="S267">
        <f>IFERROR(J144+MATCH(R267,J267:N267,0)-1,"")</f>
        <v/>
      </c>
      <c r="T267">
        <f>IFERROR(AVERAGE(J267:N267),"")</f>
        <v/>
      </c>
      <c r="U267">
        <f>IFERROR(STDEV(J267:N267),"")</f>
        <v/>
      </c>
      <c r="V267">
        <f>IFERROR(IF(C267="-","",IF(ISBLANK(B267),"",IF(OR(ISNUMBER(FIND("Growth",B267)),ISNUMBER(FIND("Margin",B267))),"",(J267-T267)/U267))),"")</f>
        <v/>
      </c>
      <c r="W267">
        <f>IFERROR(IF(OR(D267="-",ISBLANK(D267)),"",(K267-T267)/U267),"")</f>
        <v/>
      </c>
      <c r="X267">
        <f>IFERROR(IF(OR(E267="-",ISBLANK(E267)),"",(L267-T267)/U267),"")</f>
        <v/>
      </c>
      <c r="Y267">
        <f>IFERROR(IF(OR(F267="-",ISBLANK(F267)),"",(M267-T267)/U267),"")</f>
        <v/>
      </c>
      <c r="Z267">
        <f>IFERROR(IF(OR(G267="-",ISBLANK(G267)),"",(N267-T267)/U267),"")</f>
        <v/>
      </c>
      <c r="AA267">
        <f>IF(MAX(MAX(V267:Z267),ABS(MIN(V267:Z267)))=ABS(MIN(V267:Z267)),MIN(V267:Z267),MAX(V267:Z267))</f>
        <v/>
      </c>
      <c r="AB267">
        <f>IFERROR(V144+MATCH(AA267,V267:Z267,0)-1,"")</f>
        <v/>
      </c>
      <c r="AC267">
        <f>IF(AB267&lt;&gt;"",IF(S267=AB267,"Low",IF(AB267=Q267,"High","")),"")</f>
        <v/>
      </c>
      <c r="AE267">
        <f>IF(ISNUMBER(MATCH("N/A",J267:N267,0)),"",IFERROR((5 * SUMPRODUCT(J144:N144,J267:N267) - PRODUCT(SUM(J144:N144),SUM(J267:N267))) / ((5 * SUM((J144^2)+(K144^2)+(L144^2)+(M144^2)+(N144^2))) - SUM(J144:N144)^2),""))</f>
        <v/>
      </c>
      <c r="AF267">
        <f>IFERROR(CORREL(J144:N144,J267:N267),"")</f>
        <v/>
      </c>
      <c r="AZ267">
        <f>IF(Q267=S267,0,1)</f>
        <v/>
      </c>
      <c r="BA267">
        <f>IF(AZ267=1,IF(Q267="","",IF(Q267=N144,"Yes","No")),"")</f>
        <v/>
      </c>
      <c r="BB267">
        <f>IF(BA267="Yes",P267,"")</f>
        <v/>
      </c>
      <c r="BC267">
        <f>IF(AZ267=1,IF(S267="","",IF(S267=N144,"Yes","No")),"")</f>
        <v/>
      </c>
      <c r="BD267">
        <f>IF(BC267="Yes",R267,"")</f>
        <v/>
      </c>
      <c r="BE267">
        <f>IFERROR(IF(SIGN(AE267)=1,"Increasing",IF(SIGN(AE267)=-1,"Decreasing","")),"")</f>
        <v/>
      </c>
      <c r="BF267">
        <f>IF(OR(AND(BE267="Increasing",BA267="Yes"),AND(BE267="Decreasing",BC267="Yes")),"Yes","No")</f>
        <v/>
      </c>
      <c r="BG267">
        <f>IF(I267="pos_trend","Yes","No")</f>
        <v/>
      </c>
      <c r="BH267">
        <f>IF(AF267&lt;&gt;"",IF(ABS(AF267)&gt;0.8,"Yes","No"),"")</f>
        <v/>
      </c>
    </row>
    <row r="268" spans="1:60">
      <c s="1" r="A268" t="n">
        <v>12</v>
      </c>
      <c r="B268" t="s">
        <v>3638</v>
      </c>
      <c r="C268" t="s">
        <v>264</v>
      </c>
      <c r="D268" t="s">
        <v>3639</v>
      </c>
      <c r="E268" t="s">
        <v>3640</v>
      </c>
      <c r="F268" t="s">
        <v>3641</v>
      </c>
      <c r="G268" t="s">
        <v>3642</v>
      </c>
      <c r="H268" t="s"/>
      <c r="I268">
        <f>IF(AND(K268&gt; J268, L268&gt; K268, M268&gt; L268, N268&gt; M268), "pos_trend", IF(AND(K268&lt; J268, L268&lt; K268, M268&lt; L268, N268&lt; M268), "neg_trend", "N/A"))</f>
        <v/>
      </c>
      <c r="J268">
        <f>IFERROR(IF(TRIM(C268)="-", "N/A", IF(RIGHT(C268,1)=")",IF(RIGHT(C268,2)="T)",-1000000000000*VALUE(MID(C268,2,LEN(C268)-3)),IF(RIGHT(C268,2)="M)",-1000000*VALUE(MID(C268,2,LEN(C268)-3)),IF(RIGHT(C268,2)="B)",-1000000000*VALUE(MID(C268,2,LEN(C268)-3)),IF(RIGHT(C268,2)="k)",-1000*VALUE(MID(C268,2,LEN(C268)-3)),VALUE(SUBSTITUTE(C268,",","")))))),IF(RIGHT(C268,1)="T",1000000000000*VALUE(LEFT(C268,LEN(C268)-1)),IF(RIGHT(C268,1)="M",1000000*VALUE(LEFT(C268,LEN(C268)-1)),IF(RIGHT(C268,1)="B",1000000000*VALUE(LEFT(C268,LEN(C268)-1)),IF(RIGHT(C268,1)="%",0.01*VALUE(LEFT(C268,LEN(C268)-1)),IF(RIGHT(C268,1)="k",1000*VALUE(LEFT(C268,LEN(C268)-1)),VALUE(SUBSTITUTE(C268,",",""))))))))),"N/A")</f>
        <v/>
      </c>
      <c r="K268">
        <f>IFERROR(IF(TRIM(D268)="-", "N/A", IF(RIGHT(D268,1)=")",IF(RIGHT(D268,2)="T)",-1000000000000*VALUE(MID(D268,2,LEN(D268)-3)),IF(RIGHT(D268,2)="M)",-1000000*VALUE(MID(D268,2,LEN(D268)-3)),IF(RIGHT(D268,2)="B)",-1000000000*VALUE(MID(D268,2,LEN(D268)-3)),IF(RIGHT(D268,2)="k)",-1000*VALUE(MID(D268,2,LEN(D268)-3)),VALUE(SUBSTITUTE(D268,",","")))))),IF(RIGHT(D268,1)="T",1000000000000*VALUE(LEFT(D268,LEN(D268)-1)),IF(RIGHT(D268,1)="M",1000000*VALUE(LEFT(D268,LEN(D268)-1)),IF(RIGHT(D268,1)="B",1000000000*VALUE(LEFT(D268,LEN(D268)-1)),IF(RIGHT(D268,1)="%",0.01*VALUE(LEFT(D268,LEN(D268)-1)),IF(RIGHT(D268,1)="k",1000*VALUE(LEFT(D268,LEN(D268)-1)),VALUE(SUBSTITUTE(D268,",",""))))))))),"N/A")</f>
        <v/>
      </c>
      <c r="L268">
        <f>IFERROR(IF(TRIM(E268)="-", "N/A", IF(RIGHT(E268,1)=")",IF(RIGHT(E268,2)="T)",-1000000000000*VALUE(MID(E268,2,LEN(E268)-3)),IF(RIGHT(E268,2)="M)",-1000000*VALUE(MID(E268,2,LEN(E268)-3)),IF(RIGHT(E268,2)="B)",-1000000000*VALUE(MID(E268,2,LEN(E268)-3)),IF(RIGHT(E268,2)="k)",-1000*VALUE(MID(E268,2,LEN(E268)-3)),VALUE(SUBSTITUTE(E268,",","")))))),IF(RIGHT(E268,1)="T",1000000000000*VALUE(LEFT(E268,LEN(E268)-1)),IF(RIGHT(E268,1)="M",1000000*VALUE(LEFT(E268,LEN(E268)-1)),IF(RIGHT(E268,1)="B",1000000000*VALUE(LEFT(E268,LEN(E268)-1)),IF(RIGHT(E268,1)="%",0.01*VALUE(LEFT(E268,LEN(E268)-1)),IF(RIGHT(E268,1)="k",1000*VALUE(LEFT(E268,LEN(E268)-1)),VALUE(SUBSTITUTE(E268,",",""))))))))),"N/A")</f>
        <v/>
      </c>
      <c r="M268">
        <f>IFERROR(IF(TRIM(F268)="-", "N/A", IF(RIGHT(F268,1)=")",IF(RIGHT(F268,2)="T)",-1000000000000*VALUE(MID(F268,2,LEN(F268)-3)),IF(RIGHT(F268,2)="M)",-1000000*VALUE(MID(F268,2,LEN(F268)-3)),IF(RIGHT(F268,2)="B)",-1000000000*VALUE(MID(F268,2,LEN(F268)-3)),IF(RIGHT(F268,2)="k)",-1000*VALUE(MID(F268,2,LEN(F268)-3)),VALUE(SUBSTITUTE(F268,",","")))))),IF(RIGHT(F268,1)="T",1000000000000*VALUE(LEFT(F268,LEN(F268)-1)),IF(RIGHT(F268,1)="M",1000000*VALUE(LEFT(F268,LEN(F268)-1)),IF(RIGHT(F268,1)="B",1000000000*VALUE(LEFT(F268,LEN(F268)-1)),IF(RIGHT(F268,1)="%",0.01*VALUE(LEFT(F268,LEN(F268)-1)),IF(RIGHT(F268,1)="k",1000*VALUE(LEFT(F268,LEN(F268)-1)),VALUE(SUBSTITUTE(F268,",",""))))))))),"N/A")</f>
        <v/>
      </c>
      <c r="N268">
        <f>IFERROR(IF(TRIM(G268)="-", "N/A", IF(RIGHT(G268,1)=")",IF(RIGHT(G268,2)="T)",-1000000000000*VALUE(MID(G268,2,LEN(G268)-3)),IF(RIGHT(G268,2)="M)",-1000000*VALUE(MID(G268,2,LEN(G268)-3)),IF(RIGHT(G268,2)="B)",-1000000000*VALUE(MID(G268,2,LEN(G268)-3)),IF(RIGHT(G268,2)="k)",-1000*VALUE(MID(G268,2,LEN(G268)-3)),VALUE(SUBSTITUTE(G268,",","")))))),IF(RIGHT(G268,1)="T",1000000000000*VALUE(LEFT(G268,LEN(G268)-1)),IF(RIGHT(G268,1)="M",1000000*VALUE(LEFT(G268,LEN(G268)-1)),IF(RIGHT(G268,1)="B",1000000000*VALUE(LEFT(G268,LEN(G268)-1)),IF(RIGHT(G268,1)="%",0.01*VALUE(LEFT(G268,LEN(G268)-1)),IF(RIGHT(G268,1)="k",1000*VALUE(LEFT(G268,LEN(G268)-1)),VALUE(SUBSTITUTE(G268,",",""))))))))),"N/A")</f>
        <v/>
      </c>
      <c r="P268">
        <f>MAX(J268:N268)</f>
        <v/>
      </c>
      <c r="Q268">
        <f>IFERROR(J144+MATCH(P268,J268:N268,0)-1,"")</f>
        <v/>
      </c>
      <c r="R268">
        <f>IF(Q268="","",MIN(J268:N268))</f>
        <v/>
      </c>
      <c r="S268">
        <f>IFERROR(J144+MATCH(R268,J268:N268,0)-1,"")</f>
        <v/>
      </c>
      <c r="T268">
        <f>IFERROR(AVERAGE(J268:N268),"")</f>
        <v/>
      </c>
      <c r="U268">
        <f>IFERROR(STDEV(J268:N268),"")</f>
        <v/>
      </c>
      <c r="V268">
        <f>IFERROR(IF(C268="-","",IF(ISBLANK(B268),"",IF(OR(ISNUMBER(FIND("Growth",B268)),ISNUMBER(FIND("Margin",B268))),"",(J268-T268)/U268))),"")</f>
        <v/>
      </c>
      <c r="W268">
        <f>IFERROR(IF(OR(D268="-",ISBLANK(D268)),"",(K268-T268)/U268),"")</f>
        <v/>
      </c>
      <c r="X268">
        <f>IFERROR(IF(OR(E268="-",ISBLANK(E268)),"",(L268-T268)/U268),"")</f>
        <v/>
      </c>
      <c r="Y268">
        <f>IFERROR(IF(OR(F268="-",ISBLANK(F268)),"",(M268-T268)/U268),"")</f>
        <v/>
      </c>
      <c r="Z268">
        <f>IFERROR(IF(OR(G268="-",ISBLANK(G268)),"",(N268-T268)/U268),"")</f>
        <v/>
      </c>
      <c r="AA268">
        <f>IF(MAX(MAX(V268:Z268),ABS(MIN(V268:Z268)))=ABS(MIN(V268:Z268)),MIN(V268:Z268),MAX(V268:Z268))</f>
        <v/>
      </c>
      <c r="AB268">
        <f>IFERROR(V144+MATCH(AA268,V268:Z268,0)-1,"")</f>
        <v/>
      </c>
      <c r="AC268">
        <f>IF(AB268&lt;&gt;"",IF(S268=AB268,"Low",IF(AB268=Q268,"High","")),"")</f>
        <v/>
      </c>
      <c r="AE268">
        <f>IF(ISNUMBER(MATCH("N/A",J268:N268,0)),"",IFERROR((5 * SUMPRODUCT(J144:N144,J268:N268) - PRODUCT(SUM(J144:N144),SUM(J268:N268))) / ((5 * SUM((J144^2)+(K144^2)+(L144^2)+(M144^2)+(N144^2))) - SUM(J144:N144)^2),""))</f>
        <v/>
      </c>
      <c r="AF268">
        <f>IFERROR(CORREL(J144:N144,J268:N268),"")</f>
        <v/>
      </c>
      <c r="AZ268">
        <f>IF(Q268=S268,0,1)</f>
        <v/>
      </c>
      <c r="BA268">
        <f>IF(AZ268=1,IF(Q268="","",IF(Q268=N144,"Yes","No")),"")</f>
        <v/>
      </c>
      <c r="BB268">
        <f>IF(BA268="Yes",P268,"")</f>
        <v/>
      </c>
      <c r="BC268">
        <f>IF(AZ268=1,IF(S268="","",IF(S268=N144,"Yes","No")),"")</f>
        <v/>
      </c>
      <c r="BD268">
        <f>IF(BC268="Yes",R268,"")</f>
        <v/>
      </c>
      <c r="BE268">
        <f>IFERROR(IF(SIGN(AE268)=1,"Increasing",IF(SIGN(AE268)=-1,"Decreasing","")),"")</f>
        <v/>
      </c>
      <c r="BF268">
        <f>IF(OR(AND(BE268="Increasing",BA268="Yes"),AND(BE268="Decreasing",BC268="Yes")),"Yes","No")</f>
        <v/>
      </c>
      <c r="BG268">
        <f>IF(I268="pos_trend","Yes","No")</f>
        <v/>
      </c>
      <c r="BH268">
        <f>IF(AF268&lt;&gt;"",IF(ABS(AF268)&gt;0.8,"Yes","No"),"")</f>
        <v/>
      </c>
    </row>
    <row r="269" spans="1:60">
      <c s="1" r="A269" t="n">
        <v>13</v>
      </c>
      <c r="B269" t="s">
        <v>3643</v>
      </c>
      <c r="C269" t="s">
        <v>3644</v>
      </c>
      <c r="D269" t="s">
        <v>3645</v>
      </c>
      <c r="E269" t="s">
        <v>3646</v>
      </c>
      <c r="F269" t="s">
        <v>3647</v>
      </c>
      <c r="G269" t="s">
        <v>3648</v>
      </c>
      <c r="H269" t="s"/>
      <c r="I269">
        <f>IF(AND(K269&gt; J269, L269&gt; K269, M269&gt; L269, N269&gt; M269), "pos_trend", IF(AND(K269&lt; J269, L269&lt; K269, M269&lt; L269, N269&lt; M269), "neg_trend", "N/A"))</f>
        <v/>
      </c>
      <c r="J269">
        <f>IFERROR(IF(TRIM(C269)="-", "N/A", IF(RIGHT(C269,1)=")",IF(RIGHT(C269,2)="T)",-1000000000000*VALUE(MID(C269,2,LEN(C269)-3)),IF(RIGHT(C269,2)="M)",-1000000*VALUE(MID(C269,2,LEN(C269)-3)),IF(RIGHT(C269,2)="B)",-1000000000*VALUE(MID(C269,2,LEN(C269)-3)),IF(RIGHT(C269,2)="k)",-1000*VALUE(MID(C269,2,LEN(C269)-3)),VALUE(SUBSTITUTE(C269,",","")))))),IF(RIGHT(C269,1)="T",1000000000000*VALUE(LEFT(C269,LEN(C269)-1)),IF(RIGHT(C269,1)="M",1000000*VALUE(LEFT(C269,LEN(C269)-1)),IF(RIGHT(C269,1)="B",1000000000*VALUE(LEFT(C269,LEN(C269)-1)),IF(RIGHT(C269,1)="%",0.01*VALUE(LEFT(C269,LEN(C269)-1)),IF(RIGHT(C269,1)="k",1000*VALUE(LEFT(C269,LEN(C269)-1)),VALUE(SUBSTITUTE(C269,",",""))))))))),"N/A")</f>
        <v/>
      </c>
      <c r="K269">
        <f>IFERROR(IF(TRIM(D269)="-", "N/A", IF(RIGHT(D269,1)=")",IF(RIGHT(D269,2)="T)",-1000000000000*VALUE(MID(D269,2,LEN(D269)-3)),IF(RIGHT(D269,2)="M)",-1000000*VALUE(MID(D269,2,LEN(D269)-3)),IF(RIGHT(D269,2)="B)",-1000000000*VALUE(MID(D269,2,LEN(D269)-3)),IF(RIGHT(D269,2)="k)",-1000*VALUE(MID(D269,2,LEN(D269)-3)),VALUE(SUBSTITUTE(D269,",","")))))),IF(RIGHT(D269,1)="T",1000000000000*VALUE(LEFT(D269,LEN(D269)-1)),IF(RIGHT(D269,1)="M",1000000*VALUE(LEFT(D269,LEN(D269)-1)),IF(RIGHT(D269,1)="B",1000000000*VALUE(LEFT(D269,LEN(D269)-1)),IF(RIGHT(D269,1)="%",0.01*VALUE(LEFT(D269,LEN(D269)-1)),IF(RIGHT(D269,1)="k",1000*VALUE(LEFT(D269,LEN(D269)-1)),VALUE(SUBSTITUTE(D269,",",""))))))))),"N/A")</f>
        <v/>
      </c>
      <c r="L269">
        <f>IFERROR(IF(TRIM(E269)="-", "N/A", IF(RIGHT(E269,1)=")",IF(RIGHT(E269,2)="T)",-1000000000000*VALUE(MID(E269,2,LEN(E269)-3)),IF(RIGHT(E269,2)="M)",-1000000*VALUE(MID(E269,2,LEN(E269)-3)),IF(RIGHT(E269,2)="B)",-1000000000*VALUE(MID(E269,2,LEN(E269)-3)),IF(RIGHT(E269,2)="k)",-1000*VALUE(MID(E269,2,LEN(E269)-3)),VALUE(SUBSTITUTE(E269,",","")))))),IF(RIGHT(E269,1)="T",1000000000000*VALUE(LEFT(E269,LEN(E269)-1)),IF(RIGHT(E269,1)="M",1000000*VALUE(LEFT(E269,LEN(E269)-1)),IF(RIGHT(E269,1)="B",1000000000*VALUE(LEFT(E269,LEN(E269)-1)),IF(RIGHT(E269,1)="%",0.01*VALUE(LEFT(E269,LEN(E269)-1)),IF(RIGHT(E269,1)="k",1000*VALUE(LEFT(E269,LEN(E269)-1)),VALUE(SUBSTITUTE(E269,",",""))))))))),"N/A")</f>
        <v/>
      </c>
      <c r="M269">
        <f>IFERROR(IF(TRIM(F269)="-", "N/A", IF(RIGHT(F269,1)=")",IF(RIGHT(F269,2)="T)",-1000000000000*VALUE(MID(F269,2,LEN(F269)-3)),IF(RIGHT(F269,2)="M)",-1000000*VALUE(MID(F269,2,LEN(F269)-3)),IF(RIGHT(F269,2)="B)",-1000000000*VALUE(MID(F269,2,LEN(F269)-3)),IF(RIGHT(F269,2)="k)",-1000*VALUE(MID(F269,2,LEN(F269)-3)),VALUE(SUBSTITUTE(F269,",","")))))),IF(RIGHT(F269,1)="T",1000000000000*VALUE(LEFT(F269,LEN(F269)-1)),IF(RIGHT(F269,1)="M",1000000*VALUE(LEFT(F269,LEN(F269)-1)),IF(RIGHT(F269,1)="B",1000000000*VALUE(LEFT(F269,LEN(F269)-1)),IF(RIGHT(F269,1)="%",0.01*VALUE(LEFT(F269,LEN(F269)-1)),IF(RIGHT(F269,1)="k",1000*VALUE(LEFT(F269,LEN(F269)-1)),VALUE(SUBSTITUTE(F269,",",""))))))))),"N/A")</f>
        <v/>
      </c>
      <c r="N269">
        <f>IFERROR(IF(TRIM(G269)="-", "N/A", IF(RIGHT(G269,1)=")",IF(RIGHT(G269,2)="T)",-1000000000000*VALUE(MID(G269,2,LEN(G269)-3)),IF(RIGHT(G269,2)="M)",-1000000*VALUE(MID(G269,2,LEN(G269)-3)),IF(RIGHT(G269,2)="B)",-1000000000*VALUE(MID(G269,2,LEN(G269)-3)),IF(RIGHT(G269,2)="k)",-1000*VALUE(MID(G269,2,LEN(G269)-3)),VALUE(SUBSTITUTE(G269,",","")))))),IF(RIGHT(G269,1)="T",1000000000000*VALUE(LEFT(G269,LEN(G269)-1)),IF(RIGHT(G269,1)="M",1000000*VALUE(LEFT(G269,LEN(G269)-1)),IF(RIGHT(G269,1)="B",1000000000*VALUE(LEFT(G269,LEN(G269)-1)),IF(RIGHT(G269,1)="%",0.01*VALUE(LEFT(G269,LEN(G269)-1)),IF(RIGHT(G269,1)="k",1000*VALUE(LEFT(G269,LEN(G269)-1)),VALUE(SUBSTITUTE(G269,",",""))))))))),"N/A")</f>
        <v/>
      </c>
      <c r="P269">
        <f>MAX(J269:N269)</f>
        <v/>
      </c>
      <c r="Q269">
        <f>IFERROR(J144+MATCH(P269,J269:N269,0)-1,"")</f>
        <v/>
      </c>
      <c r="R269">
        <f>IF(Q269="","",MIN(J269:N269))</f>
        <v/>
      </c>
      <c r="S269">
        <f>IFERROR(J144+MATCH(R269,J269:N269,0)-1,"")</f>
        <v/>
      </c>
      <c r="T269">
        <f>IFERROR(AVERAGE(J269:N269),"")</f>
        <v/>
      </c>
      <c r="U269">
        <f>IFERROR(STDEV(J269:N269),"")</f>
        <v/>
      </c>
      <c r="V269">
        <f>IFERROR(IF(C269="-","",IF(ISBLANK(B269),"",IF(OR(ISNUMBER(FIND("Growth",B269)),ISNUMBER(FIND("Margin",B269))),"",(J269-T269)/U269))),"")</f>
        <v/>
      </c>
      <c r="W269">
        <f>IFERROR(IF(OR(D269="-",ISBLANK(D269)),"",(K269-T269)/U269),"")</f>
        <v/>
      </c>
      <c r="X269">
        <f>IFERROR(IF(OR(E269="-",ISBLANK(E269)),"",(L269-T269)/U269),"")</f>
        <v/>
      </c>
      <c r="Y269">
        <f>IFERROR(IF(OR(F269="-",ISBLANK(F269)),"",(M269-T269)/U269),"")</f>
        <v/>
      </c>
      <c r="Z269">
        <f>IFERROR(IF(OR(G269="-",ISBLANK(G269)),"",(N269-T269)/U269),"")</f>
        <v/>
      </c>
      <c r="AA269">
        <f>IF(MAX(MAX(V269:Z269),ABS(MIN(V269:Z269)))=ABS(MIN(V269:Z269)),MIN(V269:Z269),MAX(V269:Z269))</f>
        <v/>
      </c>
      <c r="AB269">
        <f>IFERROR(V144+MATCH(AA269,V269:Z269,0)-1,"")</f>
        <v/>
      </c>
      <c r="AC269">
        <f>IF(AB269&lt;&gt;"",IF(S269=AB269,"Low",IF(AB269=Q269,"High","")),"")</f>
        <v/>
      </c>
      <c r="AE269">
        <f>IF(ISNUMBER(MATCH("N/A",J269:N269,0)),"",IFERROR((5 * SUMPRODUCT(J144:N144,J269:N269) - PRODUCT(SUM(J144:N144),SUM(J269:N269))) / ((5 * SUM((J144^2)+(K144^2)+(L144^2)+(M144^2)+(N144^2))) - SUM(J144:N144)^2),""))</f>
        <v/>
      </c>
      <c r="AF269">
        <f>IFERROR(CORREL(J144:N144,J269:N269),"")</f>
        <v/>
      </c>
      <c r="AZ269">
        <f>IF(Q269=S269,0,1)</f>
        <v/>
      </c>
      <c r="BA269">
        <f>IF(AZ269=1,IF(Q269="","",IF(Q269=N144,"Yes","No")),"")</f>
        <v/>
      </c>
      <c r="BB269">
        <f>IF(BA269="Yes",P269,"")</f>
        <v/>
      </c>
      <c r="BC269">
        <f>IF(AZ269=1,IF(S269="","",IF(S269=N144,"Yes","No")),"")</f>
        <v/>
      </c>
      <c r="BD269">
        <f>IF(BC269="Yes",R269,"")</f>
        <v/>
      </c>
      <c r="BE269">
        <f>IFERROR(IF(SIGN(AE269)=1,"Increasing",IF(SIGN(AE269)=-1,"Decreasing","")),"")</f>
        <v/>
      </c>
      <c r="BF269">
        <f>IF(OR(AND(BE269="Increasing",BA269="Yes"),AND(BE269="Decreasing",BC269="Yes")),"Yes","No")</f>
        <v/>
      </c>
      <c r="BG269">
        <f>IF(I269="pos_trend","Yes","No")</f>
        <v/>
      </c>
      <c r="BH269">
        <f>IF(AF269&lt;&gt;"",IF(ABS(AF269)&gt;0.8,"Yes","No"),"")</f>
        <v/>
      </c>
    </row>
    <row r="270" spans="1:60">
      <c s="1" r="A270" t="n">
        <v>14</v>
      </c>
      <c r="B270" t="s">
        <v>694</v>
      </c>
      <c r="C270" t="s">
        <v>3649</v>
      </c>
      <c r="D270" t="s">
        <v>3650</v>
      </c>
      <c r="E270" t="s">
        <v>3651</v>
      </c>
      <c r="F270" t="s">
        <v>3652</v>
      </c>
      <c r="G270" t="s">
        <v>3653</v>
      </c>
      <c r="H270" t="s"/>
      <c r="I270">
        <f>IF(AND(K270&gt; J270, L270&gt; K270, M270&gt; L270, N270&gt; M270), "pos_trend", IF(AND(K270&lt; J270, L270&lt; K270, M270&lt; L270, N270&lt; M270), "neg_trend", "N/A"))</f>
        <v/>
      </c>
      <c r="J270">
        <f>IFERROR(IF(TRIM(C270)="-", "N/A", IF(RIGHT(C270,1)=")",IF(RIGHT(C270,2)="T)",-1000000000000*VALUE(MID(C270,2,LEN(C270)-3)),IF(RIGHT(C270,2)="M)",-1000000*VALUE(MID(C270,2,LEN(C270)-3)),IF(RIGHT(C270,2)="B)",-1000000000*VALUE(MID(C270,2,LEN(C270)-3)),IF(RIGHT(C270,2)="k)",-1000*VALUE(MID(C270,2,LEN(C270)-3)),VALUE(SUBSTITUTE(C270,",","")))))),IF(RIGHT(C270,1)="T",1000000000000*VALUE(LEFT(C270,LEN(C270)-1)),IF(RIGHT(C270,1)="M",1000000*VALUE(LEFT(C270,LEN(C270)-1)),IF(RIGHT(C270,1)="B",1000000000*VALUE(LEFT(C270,LEN(C270)-1)),IF(RIGHT(C270,1)="%",0.01*VALUE(LEFT(C270,LEN(C270)-1)),IF(RIGHT(C270,1)="k",1000*VALUE(LEFT(C270,LEN(C270)-1)),VALUE(SUBSTITUTE(C270,",",""))))))))),"N/A")</f>
        <v/>
      </c>
      <c r="K270">
        <f>IFERROR(IF(TRIM(D270)="-", "N/A", IF(RIGHT(D270,1)=")",IF(RIGHT(D270,2)="T)",-1000000000000*VALUE(MID(D270,2,LEN(D270)-3)),IF(RIGHT(D270,2)="M)",-1000000*VALUE(MID(D270,2,LEN(D270)-3)),IF(RIGHT(D270,2)="B)",-1000000000*VALUE(MID(D270,2,LEN(D270)-3)),IF(RIGHT(D270,2)="k)",-1000*VALUE(MID(D270,2,LEN(D270)-3)),VALUE(SUBSTITUTE(D270,",","")))))),IF(RIGHT(D270,1)="T",1000000000000*VALUE(LEFT(D270,LEN(D270)-1)),IF(RIGHT(D270,1)="M",1000000*VALUE(LEFT(D270,LEN(D270)-1)),IF(RIGHT(D270,1)="B",1000000000*VALUE(LEFT(D270,LEN(D270)-1)),IF(RIGHT(D270,1)="%",0.01*VALUE(LEFT(D270,LEN(D270)-1)),IF(RIGHT(D270,1)="k",1000*VALUE(LEFT(D270,LEN(D270)-1)),VALUE(SUBSTITUTE(D270,",",""))))))))),"N/A")</f>
        <v/>
      </c>
      <c r="L270">
        <f>IFERROR(IF(TRIM(E270)="-", "N/A", IF(RIGHT(E270,1)=")",IF(RIGHT(E270,2)="T)",-1000000000000*VALUE(MID(E270,2,LEN(E270)-3)),IF(RIGHT(E270,2)="M)",-1000000*VALUE(MID(E270,2,LEN(E270)-3)),IF(RIGHT(E270,2)="B)",-1000000000*VALUE(MID(E270,2,LEN(E270)-3)),IF(RIGHT(E270,2)="k)",-1000*VALUE(MID(E270,2,LEN(E270)-3)),VALUE(SUBSTITUTE(E270,",","")))))),IF(RIGHT(E270,1)="T",1000000000000*VALUE(LEFT(E270,LEN(E270)-1)),IF(RIGHT(E270,1)="M",1000000*VALUE(LEFT(E270,LEN(E270)-1)),IF(RIGHT(E270,1)="B",1000000000*VALUE(LEFT(E270,LEN(E270)-1)),IF(RIGHT(E270,1)="%",0.01*VALUE(LEFT(E270,LEN(E270)-1)),IF(RIGHT(E270,1)="k",1000*VALUE(LEFT(E270,LEN(E270)-1)),VALUE(SUBSTITUTE(E270,",",""))))))))),"N/A")</f>
        <v/>
      </c>
      <c r="M270">
        <f>IFERROR(IF(TRIM(F270)="-", "N/A", IF(RIGHT(F270,1)=")",IF(RIGHT(F270,2)="T)",-1000000000000*VALUE(MID(F270,2,LEN(F270)-3)),IF(RIGHT(F270,2)="M)",-1000000*VALUE(MID(F270,2,LEN(F270)-3)),IF(RIGHT(F270,2)="B)",-1000000000*VALUE(MID(F270,2,LEN(F270)-3)),IF(RIGHT(F270,2)="k)",-1000*VALUE(MID(F270,2,LEN(F270)-3)),VALUE(SUBSTITUTE(F270,",","")))))),IF(RIGHT(F270,1)="T",1000000000000*VALUE(LEFT(F270,LEN(F270)-1)),IF(RIGHT(F270,1)="M",1000000*VALUE(LEFT(F270,LEN(F270)-1)),IF(RIGHT(F270,1)="B",1000000000*VALUE(LEFT(F270,LEN(F270)-1)),IF(RIGHT(F270,1)="%",0.01*VALUE(LEFT(F270,LEN(F270)-1)),IF(RIGHT(F270,1)="k",1000*VALUE(LEFT(F270,LEN(F270)-1)),VALUE(SUBSTITUTE(F270,",",""))))))))),"N/A")</f>
        <v/>
      </c>
      <c r="N270">
        <f>IFERROR(IF(TRIM(G270)="-", "N/A", IF(RIGHT(G270,1)=")",IF(RIGHT(G270,2)="T)",-1000000000000*VALUE(MID(G270,2,LEN(G270)-3)),IF(RIGHT(G270,2)="M)",-1000000*VALUE(MID(G270,2,LEN(G270)-3)),IF(RIGHT(G270,2)="B)",-1000000000*VALUE(MID(G270,2,LEN(G270)-3)),IF(RIGHT(G270,2)="k)",-1000*VALUE(MID(G270,2,LEN(G270)-3)),VALUE(SUBSTITUTE(G270,",","")))))),IF(RIGHT(G270,1)="T",1000000000000*VALUE(LEFT(G270,LEN(G270)-1)),IF(RIGHT(G270,1)="M",1000000*VALUE(LEFT(G270,LEN(G270)-1)),IF(RIGHT(G270,1)="B",1000000000*VALUE(LEFT(G270,LEN(G270)-1)),IF(RIGHT(G270,1)="%",0.01*VALUE(LEFT(G270,LEN(G270)-1)),IF(RIGHT(G270,1)="k",1000*VALUE(LEFT(G270,LEN(G270)-1)),VALUE(SUBSTITUTE(G270,",",""))))))))),"N/A")</f>
        <v/>
      </c>
      <c r="P270">
        <f>MAX(J270:N270)</f>
        <v/>
      </c>
      <c r="Q270">
        <f>IFERROR(J144+MATCH(P270,J270:N270,0)-1,"")</f>
        <v/>
      </c>
      <c r="R270">
        <f>IF(Q270="","",MIN(J270:N270))</f>
        <v/>
      </c>
      <c r="S270">
        <f>IFERROR(J144+MATCH(R270,J270:N270,0)-1,"")</f>
        <v/>
      </c>
      <c r="T270">
        <f>IFERROR(AVERAGE(J270:N270),"")</f>
        <v/>
      </c>
      <c r="U270">
        <f>IFERROR(STDEV(J270:N270),"")</f>
        <v/>
      </c>
      <c r="V270">
        <f>IFERROR(IF(C270="-","",IF(ISBLANK(B270),"",IF(OR(ISNUMBER(FIND("Growth",B270)),ISNUMBER(FIND("Margin",B270))),"",(J270-T270)/U270))),"")</f>
        <v/>
      </c>
      <c r="W270">
        <f>IFERROR(IF(OR(D270="-",ISBLANK(D270)),"",(K270-T270)/U270),"")</f>
        <v/>
      </c>
      <c r="X270">
        <f>IFERROR(IF(OR(E270="-",ISBLANK(E270)),"",(L270-T270)/U270),"")</f>
        <v/>
      </c>
      <c r="Y270">
        <f>IFERROR(IF(OR(F270="-",ISBLANK(F270)),"",(M270-T270)/U270),"")</f>
        <v/>
      </c>
      <c r="Z270">
        <f>IFERROR(IF(OR(G270="-",ISBLANK(G270)),"",(N270-T270)/U270),"")</f>
        <v/>
      </c>
      <c r="AA270">
        <f>IF(MAX(MAX(V270:Z270),ABS(MIN(V270:Z270)))=ABS(MIN(V270:Z270)),MIN(V270:Z270),MAX(V270:Z270))</f>
        <v/>
      </c>
      <c r="AB270">
        <f>IFERROR(V144+MATCH(AA270,V270:Z270,0)-1,"")</f>
        <v/>
      </c>
      <c r="AC270">
        <f>IF(AB270&lt;&gt;"",IF(S270=AB270,"Low",IF(AB270=Q270,"High","")),"")</f>
        <v/>
      </c>
      <c r="AE270">
        <f>IF(ISNUMBER(MATCH("N/A",J270:N270,0)),"",IFERROR((5 * SUMPRODUCT(J144:N144,J270:N270) - PRODUCT(SUM(J144:N144),SUM(J270:N270))) / ((5 * SUM((J144^2)+(K144^2)+(L144^2)+(M144^2)+(N144^2))) - SUM(J144:N144)^2),""))</f>
        <v/>
      </c>
      <c r="AF270">
        <f>IFERROR(CORREL(J144:N144,J270:N270),"")</f>
        <v/>
      </c>
      <c r="AZ270">
        <f>IF(Q270=S270,0,1)</f>
        <v/>
      </c>
      <c r="BA270">
        <f>IF(AZ270=1,IF(Q270="","",IF(Q270=N144,"Yes","No")),"")</f>
        <v/>
      </c>
      <c r="BB270">
        <f>IF(BA270="Yes",P270,"")</f>
        <v/>
      </c>
      <c r="BC270">
        <f>IF(AZ270=1,IF(S270="","",IF(S270=N144,"Yes","No")),"")</f>
        <v/>
      </c>
      <c r="BD270">
        <f>IF(BC270="Yes",R270,"")</f>
        <v/>
      </c>
      <c r="BE270">
        <f>IFERROR(IF(SIGN(AE270)=1,"Increasing",IF(SIGN(AE270)=-1,"Decreasing","")),"")</f>
        <v/>
      </c>
      <c r="BF270">
        <f>IF(OR(AND(BE270="Increasing",BA270="Yes"),AND(BE270="Decreasing",BC270="Yes")),"Yes","No")</f>
        <v/>
      </c>
      <c r="BG270">
        <f>IF(I270="pos_trend","Yes","No")</f>
        <v/>
      </c>
      <c r="BH270">
        <f>IF(AF270&lt;&gt;"",IF(ABS(AF270)&gt;0.8,"Yes","No"),"")</f>
        <v/>
      </c>
    </row>
    <row r="271" spans="1:60">
      <c s="1" r="A271" t="n">
        <v>15</v>
      </c>
      <c r="B271" t="s">
        <v>697</v>
      </c>
      <c r="C271" t="s">
        <v>3649</v>
      </c>
      <c r="D271" t="s">
        <v>3650</v>
      </c>
      <c r="E271" t="s">
        <v>3651</v>
      </c>
      <c r="F271" t="s">
        <v>3652</v>
      </c>
      <c r="G271" t="s">
        <v>3653</v>
      </c>
      <c r="H271" t="s"/>
      <c r="P271">
        <f>MAX(J271:N271)</f>
        <v/>
      </c>
      <c r="Q271">
        <f>IFERROR(J144+MATCH(P271,J271:N271,0)-1,"")</f>
        <v/>
      </c>
      <c r="R271">
        <f>IF(Q271="","",MIN(J271:N271))</f>
        <v/>
      </c>
      <c r="S271">
        <f>IFERROR(J144+MATCH(R271,J271:N271,0)-1,"")</f>
        <v/>
      </c>
      <c r="T271">
        <f>IFERROR(AVERAGE(J271:N271),"")</f>
        <v/>
      </c>
      <c r="U271">
        <f>IFERROR(STDEV(J271:N271),"")</f>
        <v/>
      </c>
      <c r="V271">
        <f>IFERROR(IF(C271="-","",IF(ISBLANK(B271),"",IF(OR(ISNUMBER(FIND("Growth",B271)),ISNUMBER(FIND("Margin",B271))),"",(J271-T271)/U271))),"")</f>
        <v/>
      </c>
      <c r="W271">
        <f>IFERROR(IF(OR(D271="-",ISBLANK(D271)),"",(K271-T271)/U271),"")</f>
        <v/>
      </c>
      <c r="X271">
        <f>IFERROR(IF(OR(E271="-",ISBLANK(E271)),"",(L271-T271)/U271),"")</f>
        <v/>
      </c>
      <c r="Y271">
        <f>IFERROR(IF(OR(F271="-",ISBLANK(F271)),"",(M271-T271)/U271),"")</f>
        <v/>
      </c>
      <c r="Z271">
        <f>IFERROR(IF(OR(G271="-",ISBLANK(G271)),"",(N271-T271)/U271),"")</f>
        <v/>
      </c>
      <c r="AA271">
        <f>IF(MAX(MAX(V271:Z271),ABS(MIN(V271:Z271)))=ABS(MIN(V271:Z271)),MIN(V271:Z271),MAX(V271:Z271))</f>
        <v/>
      </c>
      <c r="AB271">
        <f>IFERROR(V144+MATCH(AA271,V271:Z271,0)-1,"")</f>
        <v/>
      </c>
      <c r="AC271">
        <f>IF(AB271&lt;&gt;"",IF(S271=AB271,"Low",IF(AB271=Q271,"High","")),"")</f>
        <v/>
      </c>
      <c r="AE271">
        <f>IF(ISNUMBER(MATCH("N/A",J271:N271,0)),"",IFERROR((5 * SUMPRODUCT(J144:N144,J271:N271) - PRODUCT(SUM(J144:N144),SUM(J271:N271))) / ((5 * SUM((J144^2)+(K144^2)+(L144^2)+(M144^2)+(N144^2))) - SUM(J144:N144)^2),""))</f>
        <v/>
      </c>
      <c r="AF271">
        <f>IFERROR(CORREL(J144:N144,J271:N271),"")</f>
        <v/>
      </c>
      <c r="AZ271">
        <f>IF(Q271=S271,0,1)</f>
        <v/>
      </c>
      <c r="BA271">
        <f>IF(AZ271=1,IF(Q271="","",IF(Q271=N144,"Yes","No")),"")</f>
        <v/>
      </c>
      <c r="BB271">
        <f>IF(BA271="Yes",P271,"")</f>
        <v/>
      </c>
      <c r="BC271">
        <f>IF(AZ271=1,IF(S271="","",IF(S271=N144,"Yes","No")),"")</f>
        <v/>
      </c>
      <c r="BD271">
        <f>IF(BC271="Yes",R271,"")</f>
        <v/>
      </c>
      <c r="BE271">
        <f>IFERROR(IF(SIGN(AE271)=1,"Increasing",IF(SIGN(AE271)=-1,"Decreasing","")),"")</f>
        <v/>
      </c>
      <c r="BF271">
        <f>IF(OR(AND(BE271="Increasing",BA271="Yes"),AND(BE271="Decreasing",BC271="Yes")),"Yes","No")</f>
        <v/>
      </c>
      <c r="BG271">
        <f>IF(I271="pos_trend","Yes","No")</f>
        <v/>
      </c>
      <c r="BH271">
        <f>IF(AF271&lt;&gt;"",IF(ABS(AF271)&gt;0.8,"Yes","No"),"")</f>
        <v/>
      </c>
    </row>
    <row r="272" spans="1:60">
      <c s="1" r="A272" t="n">
        <v>16</v>
      </c>
      <c r="B272" t="s">
        <v>700</v>
      </c>
      <c r="C272" t="s">
        <v>760</v>
      </c>
      <c r="D272" t="s">
        <v>760</v>
      </c>
      <c r="E272" t="s">
        <v>2458</v>
      </c>
      <c r="F272" t="s">
        <v>721</v>
      </c>
      <c r="G272" t="s">
        <v>3654</v>
      </c>
      <c r="H272" t="s"/>
      <c r="I272">
        <f>IF(AND(K272&gt; J272, L272&gt; K272, M272&gt; L272, N272&gt; M272), "pos_trend", IF(AND(K272&lt; J272, L272&lt; K272, M272&lt; L272, N272&lt; M272), "neg_trend", "N/A"))</f>
        <v/>
      </c>
      <c r="J272">
        <f>IFERROR(IF(TRIM(C272)="-", "N/A", IF(RIGHT(C272,1)=")",IF(RIGHT(C272,2)="T)",-1000000000000*VALUE(MID(C272,2,LEN(C272)-3)),IF(RIGHT(C272,2)="M)",-1000000*VALUE(MID(C272,2,LEN(C272)-3)),IF(RIGHT(C272,2)="B)",-1000000000*VALUE(MID(C272,2,LEN(C272)-3)),IF(RIGHT(C272,2)="k)",-1000*VALUE(MID(C272,2,LEN(C272)-3)),VALUE(SUBSTITUTE(C272,",","")))))),IF(RIGHT(C272,1)="T",1000000000000*VALUE(LEFT(C272,LEN(C272)-1)),IF(RIGHT(C272,1)="M",1000000*VALUE(LEFT(C272,LEN(C272)-1)),IF(RIGHT(C272,1)="B",1000000000*VALUE(LEFT(C272,LEN(C272)-1)),IF(RIGHT(C272,1)="%",0.01*VALUE(LEFT(C272,LEN(C272)-1)),IF(RIGHT(C272,1)="k",1000*VALUE(LEFT(C272,LEN(C272)-1)),VALUE(SUBSTITUTE(C272,",",""))))))))),"N/A")</f>
        <v/>
      </c>
      <c r="K272">
        <f>IFERROR(IF(TRIM(D272)="-", "N/A", IF(RIGHT(D272,1)=")",IF(RIGHT(D272,2)="T)",-1000000000000*VALUE(MID(D272,2,LEN(D272)-3)),IF(RIGHT(D272,2)="M)",-1000000*VALUE(MID(D272,2,LEN(D272)-3)),IF(RIGHT(D272,2)="B)",-1000000000*VALUE(MID(D272,2,LEN(D272)-3)),IF(RIGHT(D272,2)="k)",-1000*VALUE(MID(D272,2,LEN(D272)-3)),VALUE(SUBSTITUTE(D272,",","")))))),IF(RIGHT(D272,1)="T",1000000000000*VALUE(LEFT(D272,LEN(D272)-1)),IF(RIGHT(D272,1)="M",1000000*VALUE(LEFT(D272,LEN(D272)-1)),IF(RIGHT(D272,1)="B",1000000000*VALUE(LEFT(D272,LEN(D272)-1)),IF(RIGHT(D272,1)="%",0.01*VALUE(LEFT(D272,LEN(D272)-1)),IF(RIGHT(D272,1)="k",1000*VALUE(LEFT(D272,LEN(D272)-1)),VALUE(SUBSTITUTE(D272,",",""))))))))),"N/A")</f>
        <v/>
      </c>
      <c r="L272">
        <f>IFERROR(IF(TRIM(E272)="-", "N/A", IF(RIGHT(E272,1)=")",IF(RIGHT(E272,2)="T)",-1000000000000*VALUE(MID(E272,2,LEN(E272)-3)),IF(RIGHT(E272,2)="M)",-1000000*VALUE(MID(E272,2,LEN(E272)-3)),IF(RIGHT(E272,2)="B)",-1000000000*VALUE(MID(E272,2,LEN(E272)-3)),IF(RIGHT(E272,2)="k)",-1000*VALUE(MID(E272,2,LEN(E272)-3)),VALUE(SUBSTITUTE(E272,",","")))))),IF(RIGHT(E272,1)="T",1000000000000*VALUE(LEFT(E272,LEN(E272)-1)),IF(RIGHT(E272,1)="M",1000000*VALUE(LEFT(E272,LEN(E272)-1)),IF(RIGHT(E272,1)="B",1000000000*VALUE(LEFT(E272,LEN(E272)-1)),IF(RIGHT(E272,1)="%",0.01*VALUE(LEFT(E272,LEN(E272)-1)),IF(RIGHT(E272,1)="k",1000*VALUE(LEFT(E272,LEN(E272)-1)),VALUE(SUBSTITUTE(E272,",",""))))))))),"N/A")</f>
        <v/>
      </c>
      <c r="M272">
        <f>IFERROR(IF(TRIM(F272)="-", "N/A", IF(RIGHT(F272,1)=")",IF(RIGHT(F272,2)="T)",-1000000000000*VALUE(MID(F272,2,LEN(F272)-3)),IF(RIGHT(F272,2)="M)",-1000000*VALUE(MID(F272,2,LEN(F272)-3)),IF(RIGHT(F272,2)="B)",-1000000000*VALUE(MID(F272,2,LEN(F272)-3)),IF(RIGHT(F272,2)="k)",-1000*VALUE(MID(F272,2,LEN(F272)-3)),VALUE(SUBSTITUTE(F272,",","")))))),IF(RIGHT(F272,1)="T",1000000000000*VALUE(LEFT(F272,LEN(F272)-1)),IF(RIGHT(F272,1)="M",1000000*VALUE(LEFT(F272,LEN(F272)-1)),IF(RIGHT(F272,1)="B",1000000000*VALUE(LEFT(F272,LEN(F272)-1)),IF(RIGHT(F272,1)="%",0.01*VALUE(LEFT(F272,LEN(F272)-1)),IF(RIGHT(F272,1)="k",1000*VALUE(LEFT(F272,LEN(F272)-1)),VALUE(SUBSTITUTE(F272,",",""))))))))),"N/A")</f>
        <v/>
      </c>
      <c r="N272">
        <f>IFERROR(IF(TRIM(G272)="-", "N/A", IF(RIGHT(G272,1)=")",IF(RIGHT(G272,2)="T)",-1000000000000*VALUE(MID(G272,2,LEN(G272)-3)),IF(RIGHT(G272,2)="M)",-1000000*VALUE(MID(G272,2,LEN(G272)-3)),IF(RIGHT(G272,2)="B)",-1000000000*VALUE(MID(G272,2,LEN(G272)-3)),IF(RIGHT(G272,2)="k)",-1000*VALUE(MID(G272,2,LEN(G272)-3)),VALUE(SUBSTITUTE(G272,",","")))))),IF(RIGHT(G272,1)="T",1000000000000*VALUE(LEFT(G272,LEN(G272)-1)),IF(RIGHT(G272,1)="M",1000000*VALUE(LEFT(G272,LEN(G272)-1)),IF(RIGHT(G272,1)="B",1000000000*VALUE(LEFT(G272,LEN(G272)-1)),IF(RIGHT(G272,1)="%",0.01*VALUE(LEFT(G272,LEN(G272)-1)),IF(RIGHT(G272,1)="k",1000*VALUE(LEFT(G272,LEN(G272)-1)),VALUE(SUBSTITUTE(G272,",",""))))))))),"N/A")</f>
        <v/>
      </c>
      <c r="P272">
        <f>MAX(J272:N272)</f>
        <v/>
      </c>
      <c r="Q272">
        <f>IFERROR(J144+MATCH(P272,J272:N272,0)-1,"")</f>
        <v/>
      </c>
      <c r="R272">
        <f>IF(Q272="","",MIN(J272:N272))</f>
        <v/>
      </c>
      <c r="S272">
        <f>IFERROR(J144+MATCH(R272,J272:N272,0)-1,"")</f>
        <v/>
      </c>
      <c r="T272">
        <f>IFERROR(AVERAGE(J272:N272),"")</f>
        <v/>
      </c>
      <c r="U272">
        <f>IFERROR(STDEV(J272:N272),"")</f>
        <v/>
      </c>
      <c r="V272">
        <f>IFERROR(IF(C272="-","",IF(ISBLANK(B272),"",IF(OR(ISNUMBER(FIND("Growth",B272)),ISNUMBER(FIND("Margin",B272))),"",(J272-T272)/U272))),"")</f>
        <v/>
      </c>
      <c r="W272">
        <f>IFERROR(IF(OR(D272="-",ISBLANK(D272)),"",(K272-T272)/U272),"")</f>
        <v/>
      </c>
      <c r="X272">
        <f>IFERROR(IF(OR(E272="-",ISBLANK(E272)),"",(L272-T272)/U272),"")</f>
        <v/>
      </c>
      <c r="Y272">
        <f>IFERROR(IF(OR(F272="-",ISBLANK(F272)),"",(M272-T272)/U272),"")</f>
        <v/>
      </c>
      <c r="Z272">
        <f>IFERROR(IF(OR(G272="-",ISBLANK(G272)),"",(N272-T272)/U272),"")</f>
        <v/>
      </c>
      <c r="AA272">
        <f>IF(MAX(MAX(V272:Z272),ABS(MIN(V272:Z272)))=ABS(MIN(V272:Z272)),MIN(V272:Z272),MAX(V272:Z272))</f>
        <v/>
      </c>
      <c r="AB272">
        <f>IFERROR(V144+MATCH(AA272,V272:Z272,0)-1,"")</f>
        <v/>
      </c>
      <c r="AC272">
        <f>IF(AB272&lt;&gt;"",IF(S272=AB272,"Low",IF(AB272=Q272,"High","")),"")</f>
        <v/>
      </c>
      <c r="AE272">
        <f>IF(ISNUMBER(MATCH("N/A",J272:N272,0)),"",IFERROR((5 * SUMPRODUCT(J144:N144,J272:N272) - PRODUCT(SUM(J144:N144),SUM(J272:N272))) / ((5 * SUM((J144^2)+(K144^2)+(L144^2)+(M144^2)+(N144^2))) - SUM(J144:N144)^2),""))</f>
        <v/>
      </c>
      <c r="AF272">
        <f>IFERROR(CORREL(J144:N144,J272:N272),"")</f>
        <v/>
      </c>
      <c r="AZ272">
        <f>IF(Q272=S272,0,1)</f>
        <v/>
      </c>
      <c r="BA272">
        <f>IF(AZ272=1,IF(Q272="","",IF(Q272=N144,"Yes","No")),"")</f>
        <v/>
      </c>
      <c r="BB272">
        <f>IF(BA272="Yes",P272,"")</f>
        <v/>
      </c>
      <c r="BC272">
        <f>IF(AZ272=1,IF(S272="","",IF(S272=N144,"Yes","No")),"")</f>
        <v/>
      </c>
      <c r="BD272">
        <f>IF(BC272="Yes",R272,"")</f>
        <v/>
      </c>
      <c r="BE272">
        <f>IFERROR(IF(SIGN(AE272)=1,"Increasing",IF(SIGN(AE272)=-1,"Decreasing","")),"")</f>
        <v/>
      </c>
      <c r="BF272">
        <f>IF(OR(AND(BE272="Increasing",BA272="Yes"),AND(BE272="Decreasing",BC272="Yes")),"Yes","No")</f>
        <v/>
      </c>
      <c r="BG272">
        <f>IF(I272="pos_trend","Yes","No")</f>
        <v/>
      </c>
      <c r="BH272">
        <f>IF(AF272&lt;&gt;"",IF(ABS(AF272)&gt;0.8,"Yes","No"),"")</f>
        <v/>
      </c>
    </row>
    <row r="273" spans="1:60">
      <c s="1" r="A273" t="n">
        <v>17</v>
      </c>
      <c r="B273" t="s">
        <v>713</v>
      </c>
      <c r="C273" t="s">
        <v>3655</v>
      </c>
      <c r="D273" t="s">
        <v>3656</v>
      </c>
      <c r="E273" t="s">
        <v>3657</v>
      </c>
      <c r="F273" t="s">
        <v>3658</v>
      </c>
      <c r="G273" t="s">
        <v>3659</v>
      </c>
      <c r="H273" t="s"/>
      <c r="I273">
        <f>IF(AND(K273&gt; J273, L273&gt; K273, M273&gt; L273, N273&gt; M273), "pos_trend", IF(AND(K273&lt; J273, L273&lt; K273, M273&lt; L273, N273&lt; M273), "neg_trend", "N/A"))</f>
        <v/>
      </c>
      <c r="J273">
        <f>IFERROR(IF(TRIM(C273)="-", "N/A", IF(RIGHT(C273,1)=")",IF(RIGHT(C273,2)="T)",-1000000000000*VALUE(MID(C273,2,LEN(C273)-3)),IF(RIGHT(C273,2)="M)",-1000000*VALUE(MID(C273,2,LEN(C273)-3)),IF(RIGHT(C273,2)="B)",-1000000000*VALUE(MID(C273,2,LEN(C273)-3)),IF(RIGHT(C273,2)="k)",-1000*VALUE(MID(C273,2,LEN(C273)-3)),VALUE(SUBSTITUTE(C273,",","")))))),IF(RIGHT(C273,1)="T",1000000000000*VALUE(LEFT(C273,LEN(C273)-1)),IF(RIGHT(C273,1)="M",1000000*VALUE(LEFT(C273,LEN(C273)-1)),IF(RIGHT(C273,1)="B",1000000000*VALUE(LEFT(C273,LEN(C273)-1)),IF(RIGHT(C273,1)="%",0.01*VALUE(LEFT(C273,LEN(C273)-1)),IF(RIGHT(C273,1)="k",1000*VALUE(LEFT(C273,LEN(C273)-1)),VALUE(SUBSTITUTE(C273,",",""))))))))),"N/A")</f>
        <v/>
      </c>
      <c r="K273">
        <f>IFERROR(IF(TRIM(D273)="-", "N/A", IF(RIGHT(D273,1)=")",IF(RIGHT(D273,2)="T)",-1000000000000*VALUE(MID(D273,2,LEN(D273)-3)),IF(RIGHT(D273,2)="M)",-1000000*VALUE(MID(D273,2,LEN(D273)-3)),IF(RIGHT(D273,2)="B)",-1000000000*VALUE(MID(D273,2,LEN(D273)-3)),IF(RIGHT(D273,2)="k)",-1000*VALUE(MID(D273,2,LEN(D273)-3)),VALUE(SUBSTITUTE(D273,",","")))))),IF(RIGHT(D273,1)="T",1000000000000*VALUE(LEFT(D273,LEN(D273)-1)),IF(RIGHT(D273,1)="M",1000000*VALUE(LEFT(D273,LEN(D273)-1)),IF(RIGHT(D273,1)="B",1000000000*VALUE(LEFT(D273,LEN(D273)-1)),IF(RIGHT(D273,1)="%",0.01*VALUE(LEFT(D273,LEN(D273)-1)),IF(RIGHT(D273,1)="k",1000*VALUE(LEFT(D273,LEN(D273)-1)),VALUE(SUBSTITUTE(D273,",",""))))))))),"N/A")</f>
        <v/>
      </c>
      <c r="L273">
        <f>IFERROR(IF(TRIM(E273)="-", "N/A", IF(RIGHT(E273,1)=")",IF(RIGHT(E273,2)="T)",-1000000000000*VALUE(MID(E273,2,LEN(E273)-3)),IF(RIGHT(E273,2)="M)",-1000000*VALUE(MID(E273,2,LEN(E273)-3)),IF(RIGHT(E273,2)="B)",-1000000000*VALUE(MID(E273,2,LEN(E273)-3)),IF(RIGHT(E273,2)="k)",-1000*VALUE(MID(E273,2,LEN(E273)-3)),VALUE(SUBSTITUTE(E273,",","")))))),IF(RIGHT(E273,1)="T",1000000000000*VALUE(LEFT(E273,LEN(E273)-1)),IF(RIGHT(E273,1)="M",1000000*VALUE(LEFT(E273,LEN(E273)-1)),IF(RIGHT(E273,1)="B",1000000000*VALUE(LEFT(E273,LEN(E273)-1)),IF(RIGHT(E273,1)="%",0.01*VALUE(LEFT(E273,LEN(E273)-1)),IF(RIGHT(E273,1)="k",1000*VALUE(LEFT(E273,LEN(E273)-1)),VALUE(SUBSTITUTE(E273,",",""))))))))),"N/A")</f>
        <v/>
      </c>
      <c r="M273">
        <f>IFERROR(IF(TRIM(F273)="-", "N/A", IF(RIGHT(F273,1)=")",IF(RIGHT(F273,2)="T)",-1000000000000*VALUE(MID(F273,2,LEN(F273)-3)),IF(RIGHT(F273,2)="M)",-1000000*VALUE(MID(F273,2,LEN(F273)-3)),IF(RIGHT(F273,2)="B)",-1000000000*VALUE(MID(F273,2,LEN(F273)-3)),IF(RIGHT(F273,2)="k)",-1000*VALUE(MID(F273,2,LEN(F273)-3)),VALUE(SUBSTITUTE(F273,",","")))))),IF(RIGHT(F273,1)="T",1000000000000*VALUE(LEFT(F273,LEN(F273)-1)),IF(RIGHT(F273,1)="M",1000000*VALUE(LEFT(F273,LEN(F273)-1)),IF(RIGHT(F273,1)="B",1000000000*VALUE(LEFT(F273,LEN(F273)-1)),IF(RIGHT(F273,1)="%",0.01*VALUE(LEFT(F273,LEN(F273)-1)),IF(RIGHT(F273,1)="k",1000*VALUE(LEFT(F273,LEN(F273)-1)),VALUE(SUBSTITUTE(F273,",",""))))))))),"N/A")</f>
        <v/>
      </c>
      <c r="N273">
        <f>IFERROR(IF(TRIM(G273)="-", "N/A", IF(RIGHT(G273,1)=")",IF(RIGHT(G273,2)="T)",-1000000000000*VALUE(MID(G273,2,LEN(G273)-3)),IF(RIGHT(G273,2)="M)",-1000000*VALUE(MID(G273,2,LEN(G273)-3)),IF(RIGHT(G273,2)="B)",-1000000000*VALUE(MID(G273,2,LEN(G273)-3)),IF(RIGHT(G273,2)="k)",-1000*VALUE(MID(G273,2,LEN(G273)-3)),VALUE(SUBSTITUTE(G273,",","")))))),IF(RIGHT(G273,1)="T",1000000000000*VALUE(LEFT(G273,LEN(G273)-1)),IF(RIGHT(G273,1)="M",1000000*VALUE(LEFT(G273,LEN(G273)-1)),IF(RIGHT(G273,1)="B",1000000000*VALUE(LEFT(G273,LEN(G273)-1)),IF(RIGHT(G273,1)="%",0.01*VALUE(LEFT(G273,LEN(G273)-1)),IF(RIGHT(G273,1)="k",1000*VALUE(LEFT(G273,LEN(G273)-1)),VALUE(SUBSTITUTE(G273,",",""))))))))),"N/A")</f>
        <v/>
      </c>
      <c r="P273">
        <f>MAX(J273:N273)</f>
        <v/>
      </c>
      <c r="Q273">
        <f>IFERROR(J144+MATCH(P273,J273:N273,0)-1,"")</f>
        <v/>
      </c>
      <c r="R273">
        <f>IF(Q273="","",MIN(J273:N273))</f>
        <v/>
      </c>
      <c r="S273">
        <f>IFERROR(J144+MATCH(R273,J273:N273,0)-1,"")</f>
        <v/>
      </c>
      <c r="T273">
        <f>IFERROR(AVERAGE(J273:N273),"")</f>
        <v/>
      </c>
      <c r="U273">
        <f>IFERROR(STDEV(J273:N273),"")</f>
        <v/>
      </c>
      <c r="V273">
        <f>IFERROR(IF(C273="-","",IF(ISBLANK(B273),"",IF(OR(ISNUMBER(FIND("Growth",B273)),ISNUMBER(FIND("Margin",B273))),"",(J273-T273)/U273))),"")</f>
        <v/>
      </c>
      <c r="W273">
        <f>IFERROR(IF(OR(D273="-",ISBLANK(D273)),"",(K273-T273)/U273),"")</f>
        <v/>
      </c>
      <c r="X273">
        <f>IFERROR(IF(OR(E273="-",ISBLANK(E273)),"",(L273-T273)/U273),"")</f>
        <v/>
      </c>
      <c r="Y273">
        <f>IFERROR(IF(OR(F273="-",ISBLANK(F273)),"",(M273-T273)/U273),"")</f>
        <v/>
      </c>
      <c r="Z273">
        <f>IFERROR(IF(OR(G273="-",ISBLANK(G273)),"",(N273-T273)/U273),"")</f>
        <v/>
      </c>
      <c r="AA273">
        <f>IF(MAX(MAX(V273:Z273),ABS(MIN(V273:Z273)))=ABS(MIN(V273:Z273)),MIN(V273:Z273),MAX(V273:Z273))</f>
        <v/>
      </c>
      <c r="AB273">
        <f>IFERROR(V144+MATCH(AA273,V273:Z273,0)-1,"")</f>
        <v/>
      </c>
      <c r="AC273">
        <f>IF(AB273&lt;&gt;"",IF(S273=AB273,"Low",IF(AB273=Q273,"High","")),"")</f>
        <v/>
      </c>
      <c r="AE273">
        <f>IF(ISNUMBER(MATCH("N/A",J273:N273,0)),"",IFERROR((5 * SUMPRODUCT(J144:N144,J273:N273) - PRODUCT(SUM(J144:N144),SUM(J273:N273))) / ((5 * SUM((J144^2)+(K144^2)+(L144^2)+(M144^2)+(N144^2))) - SUM(J144:N144)^2),""))</f>
        <v/>
      </c>
      <c r="AF273">
        <f>IFERROR(CORREL(J144:N144,J273:N273),"")</f>
        <v/>
      </c>
      <c r="AZ273">
        <f>IF(Q273=S273,0,1)</f>
        <v/>
      </c>
      <c r="BA273">
        <f>IF(AZ273=1,IF(Q273="","",IF(Q273=N144,"Yes","No")),"")</f>
        <v/>
      </c>
      <c r="BB273">
        <f>IF(BA273="Yes",P273,"")</f>
        <v/>
      </c>
      <c r="BC273">
        <f>IF(AZ273=1,IF(S273="","",IF(S273=N144,"Yes","No")),"")</f>
        <v/>
      </c>
      <c r="BD273">
        <f>IF(BC273="Yes",R273,"")</f>
        <v/>
      </c>
      <c r="BE273">
        <f>IFERROR(IF(SIGN(AE273)=1,"Increasing",IF(SIGN(AE273)=-1,"Decreasing","")),"")</f>
        <v/>
      </c>
      <c r="BF273">
        <f>IF(OR(AND(BE273="Increasing",BA273="Yes"),AND(BE273="Decreasing",BC273="Yes")),"Yes","No")</f>
        <v/>
      </c>
      <c r="BG273">
        <f>IF(I273="pos_trend","Yes","No")</f>
        <v/>
      </c>
      <c r="BH273">
        <f>IF(AF273&lt;&gt;"",IF(ABS(AF273)&gt;0.8,"Yes","No"),"")</f>
        <v/>
      </c>
    </row>
    <row r="274" spans="1:60">
      <c s="1" r="A274" t="n">
        <v>18</v>
      </c>
      <c r="B274" t="s">
        <v>714</v>
      </c>
      <c r="C274" t="s">
        <v>264</v>
      </c>
      <c r="D274" t="s">
        <v>3656</v>
      </c>
      <c r="E274" t="s">
        <v>264</v>
      </c>
      <c r="F274" t="s">
        <v>264</v>
      </c>
      <c r="G274" t="s">
        <v>264</v>
      </c>
      <c r="H274" t="s"/>
      <c r="I274">
        <f>IF(AND(K274&gt; J274, L274&gt; K274, M274&gt; L274, N274&gt; M274), "pos_trend", IF(AND(K274&lt; J274, L274&lt; K274, M274&lt; L274, N274&lt; M274), "neg_trend", "N/A"))</f>
        <v/>
      </c>
      <c r="J274">
        <f>IFERROR(IF(TRIM(C274)="-", "N/A", IF(RIGHT(C274,1)=")",IF(RIGHT(C274,2)="T)",-1000000000000*VALUE(MID(C274,2,LEN(C274)-3)),IF(RIGHT(C274,2)="M)",-1000000*VALUE(MID(C274,2,LEN(C274)-3)),IF(RIGHT(C274,2)="B)",-1000000000*VALUE(MID(C274,2,LEN(C274)-3)),IF(RIGHT(C274,2)="k)",-1000*VALUE(MID(C274,2,LEN(C274)-3)),VALUE(SUBSTITUTE(C274,",","")))))),IF(RIGHT(C274,1)="T",1000000000000*VALUE(LEFT(C274,LEN(C274)-1)),IF(RIGHT(C274,1)="M",1000000*VALUE(LEFT(C274,LEN(C274)-1)),IF(RIGHT(C274,1)="B",1000000000*VALUE(LEFT(C274,LEN(C274)-1)),IF(RIGHT(C274,1)="%",0.01*VALUE(LEFT(C274,LEN(C274)-1)),IF(RIGHT(C274,1)="k",1000*VALUE(LEFT(C274,LEN(C274)-1)),VALUE(SUBSTITUTE(C274,",",""))))))))),"N/A")</f>
        <v/>
      </c>
      <c r="K274">
        <f>IFERROR(IF(TRIM(D274)="-", "N/A", IF(RIGHT(D274,1)=")",IF(RIGHT(D274,2)="T)",-1000000000000*VALUE(MID(D274,2,LEN(D274)-3)),IF(RIGHT(D274,2)="M)",-1000000*VALUE(MID(D274,2,LEN(D274)-3)),IF(RIGHT(D274,2)="B)",-1000000000*VALUE(MID(D274,2,LEN(D274)-3)),IF(RIGHT(D274,2)="k)",-1000*VALUE(MID(D274,2,LEN(D274)-3)),VALUE(SUBSTITUTE(D274,",","")))))),IF(RIGHT(D274,1)="T",1000000000000*VALUE(LEFT(D274,LEN(D274)-1)),IF(RIGHT(D274,1)="M",1000000*VALUE(LEFT(D274,LEN(D274)-1)),IF(RIGHT(D274,1)="B",1000000000*VALUE(LEFT(D274,LEN(D274)-1)),IF(RIGHT(D274,1)="%",0.01*VALUE(LEFT(D274,LEN(D274)-1)),IF(RIGHT(D274,1)="k",1000*VALUE(LEFT(D274,LEN(D274)-1)),VALUE(SUBSTITUTE(D274,",",""))))))))),"N/A")</f>
        <v/>
      </c>
      <c r="L274">
        <f>IFERROR(IF(TRIM(E274)="-", "N/A", IF(RIGHT(E274,1)=")",IF(RIGHT(E274,2)="T)",-1000000000000*VALUE(MID(E274,2,LEN(E274)-3)),IF(RIGHT(E274,2)="M)",-1000000*VALUE(MID(E274,2,LEN(E274)-3)),IF(RIGHT(E274,2)="B)",-1000000000*VALUE(MID(E274,2,LEN(E274)-3)),IF(RIGHT(E274,2)="k)",-1000*VALUE(MID(E274,2,LEN(E274)-3)),VALUE(SUBSTITUTE(E274,",","")))))),IF(RIGHT(E274,1)="T",1000000000000*VALUE(LEFT(E274,LEN(E274)-1)),IF(RIGHT(E274,1)="M",1000000*VALUE(LEFT(E274,LEN(E274)-1)),IF(RIGHT(E274,1)="B",1000000000*VALUE(LEFT(E274,LEN(E274)-1)),IF(RIGHT(E274,1)="%",0.01*VALUE(LEFT(E274,LEN(E274)-1)),IF(RIGHT(E274,1)="k",1000*VALUE(LEFT(E274,LEN(E274)-1)),VALUE(SUBSTITUTE(E274,",",""))))))))),"N/A")</f>
        <v/>
      </c>
      <c r="M274">
        <f>IFERROR(IF(TRIM(F274)="-", "N/A", IF(RIGHT(F274,1)=")",IF(RIGHT(F274,2)="T)",-1000000000000*VALUE(MID(F274,2,LEN(F274)-3)),IF(RIGHT(F274,2)="M)",-1000000*VALUE(MID(F274,2,LEN(F274)-3)),IF(RIGHT(F274,2)="B)",-1000000000*VALUE(MID(F274,2,LEN(F274)-3)),IF(RIGHT(F274,2)="k)",-1000*VALUE(MID(F274,2,LEN(F274)-3)),VALUE(SUBSTITUTE(F274,",","")))))),IF(RIGHT(F274,1)="T",1000000000000*VALUE(LEFT(F274,LEN(F274)-1)),IF(RIGHT(F274,1)="M",1000000*VALUE(LEFT(F274,LEN(F274)-1)),IF(RIGHT(F274,1)="B",1000000000*VALUE(LEFT(F274,LEN(F274)-1)),IF(RIGHT(F274,1)="%",0.01*VALUE(LEFT(F274,LEN(F274)-1)),IF(RIGHT(F274,1)="k",1000*VALUE(LEFT(F274,LEN(F274)-1)),VALUE(SUBSTITUTE(F274,",",""))))))))),"N/A")</f>
        <v/>
      </c>
      <c r="N274">
        <f>IFERROR(IF(TRIM(G274)="-", "N/A", IF(RIGHT(G274,1)=")",IF(RIGHT(G274,2)="T)",-1000000000000*VALUE(MID(G274,2,LEN(G274)-3)),IF(RIGHT(G274,2)="M)",-1000000*VALUE(MID(G274,2,LEN(G274)-3)),IF(RIGHT(G274,2)="B)",-1000000000*VALUE(MID(G274,2,LEN(G274)-3)),IF(RIGHT(G274,2)="k)",-1000*VALUE(MID(G274,2,LEN(G274)-3)),VALUE(SUBSTITUTE(G274,",","")))))),IF(RIGHT(G274,1)="T",1000000000000*VALUE(LEFT(G274,LEN(G274)-1)),IF(RIGHT(G274,1)="M",1000000*VALUE(LEFT(G274,LEN(G274)-1)),IF(RIGHT(G274,1)="B",1000000000*VALUE(LEFT(G274,LEN(G274)-1)),IF(RIGHT(G274,1)="%",0.01*VALUE(LEFT(G274,LEN(G274)-1)),IF(RIGHT(G274,1)="k",1000*VALUE(LEFT(G274,LEN(G274)-1)),VALUE(SUBSTITUTE(G274,",",""))))))))),"N/A")</f>
        <v/>
      </c>
      <c r="P274">
        <f>MAX(J274:N274)</f>
        <v/>
      </c>
      <c r="Q274">
        <f>IFERROR(J144+MATCH(P274,J274:N274,0)-1,"")</f>
        <v/>
      </c>
      <c r="R274">
        <f>IF(Q274="","",MIN(J274:N274))</f>
        <v/>
      </c>
      <c r="S274">
        <f>IFERROR(J144+MATCH(R274,J274:N274,0)-1,"")</f>
        <v/>
      </c>
      <c r="T274">
        <f>IFERROR(AVERAGE(J274:N274),"")</f>
        <v/>
      </c>
      <c r="U274">
        <f>IFERROR(STDEV(J274:N274),"")</f>
        <v/>
      </c>
      <c r="V274">
        <f>IFERROR(IF(C274="-","",IF(ISBLANK(B274),"",IF(OR(ISNUMBER(FIND("Growth",B274)),ISNUMBER(FIND("Margin",B274))),"",(J274-T274)/U274))),"")</f>
        <v/>
      </c>
      <c r="W274">
        <f>IFERROR(IF(OR(D274="-",ISBLANK(D274)),"",(K274-T274)/U274),"")</f>
        <v/>
      </c>
      <c r="X274">
        <f>IFERROR(IF(OR(E274="-",ISBLANK(E274)),"",(L274-T274)/U274),"")</f>
        <v/>
      </c>
      <c r="Y274">
        <f>IFERROR(IF(OR(F274="-",ISBLANK(F274)),"",(M274-T274)/U274),"")</f>
        <v/>
      </c>
      <c r="Z274">
        <f>IFERROR(IF(OR(G274="-",ISBLANK(G274)),"",(N274-T274)/U274),"")</f>
        <v/>
      </c>
      <c r="AA274">
        <f>IF(MAX(MAX(V274:Z274),ABS(MIN(V274:Z274)))=ABS(MIN(V274:Z274)),MIN(V274:Z274),MAX(V274:Z274))</f>
        <v/>
      </c>
      <c r="AB274">
        <f>IFERROR(V144+MATCH(AA274,V274:Z274,0)-1,"")</f>
        <v/>
      </c>
      <c r="AC274">
        <f>IF(AB274&lt;&gt;"",IF(S274=AB274,"Low",IF(AB274=Q274,"High","")),"")</f>
        <v/>
      </c>
      <c r="AE274">
        <f>IF(ISNUMBER(MATCH("N/A",J274:N274,0)),"",IFERROR((5 * SUMPRODUCT(J144:N144,J274:N274) - PRODUCT(SUM(J144:N144),SUM(J274:N274))) / ((5 * SUM((J144^2)+(K144^2)+(L144^2)+(M144^2)+(N144^2))) - SUM(J144:N144)^2),""))</f>
        <v/>
      </c>
      <c r="AF274">
        <f>IFERROR(CORREL(J144:N144,J274:N274),"")</f>
        <v/>
      </c>
      <c r="AZ274">
        <f>IF(Q274=S274,0,1)</f>
        <v/>
      </c>
      <c r="BA274">
        <f>IF(AZ274=1,IF(Q274="","",IF(Q274=N144,"Yes","No")),"")</f>
        <v/>
      </c>
      <c r="BB274">
        <f>IF(BA274="Yes",P274,"")</f>
        <v/>
      </c>
      <c r="BC274">
        <f>IF(AZ274=1,IF(S274="","",IF(S274=N144,"Yes","No")),"")</f>
        <v/>
      </c>
      <c r="BD274">
        <f>IF(BC274="Yes",R274,"")</f>
        <v/>
      </c>
      <c r="BE274">
        <f>IFERROR(IF(SIGN(AE274)=1,"Increasing",IF(SIGN(AE274)=-1,"Decreasing","")),"")</f>
        <v/>
      </c>
      <c r="BF274">
        <f>IF(OR(AND(BE274="Increasing",BA274="Yes"),AND(BE274="Decreasing",BC274="Yes")),"Yes","No")</f>
        <v/>
      </c>
      <c r="BG274">
        <f>IF(I274="pos_trend","Yes","No")</f>
        <v/>
      </c>
      <c r="BH274">
        <f>IF(AF274&lt;&gt;"",IF(ABS(AF274)&gt;0.8,"Yes","No"),"")</f>
        <v/>
      </c>
    </row>
    <row r="275" spans="1:60">
      <c s="1" r="A275" t="n">
        <v>19</v>
      </c>
      <c r="B275" t="s">
        <v>715</v>
      </c>
      <c r="C275" t="s">
        <v>3655</v>
      </c>
      <c r="D275" t="s">
        <v>264</v>
      </c>
      <c r="E275" t="s">
        <v>3657</v>
      </c>
      <c r="F275" t="s">
        <v>3658</v>
      </c>
      <c r="G275" t="s">
        <v>3659</v>
      </c>
      <c r="H275" t="s"/>
      <c r="I275">
        <f>IF(AND(K275&gt; J275, L275&gt; K275, M275&gt; L275, N275&gt; M275), "pos_trend", IF(AND(K275&lt; J275, L275&lt; K275, M275&lt; L275, N275&lt; M275), "neg_trend", "N/A"))</f>
        <v/>
      </c>
      <c r="J275">
        <f>IFERROR(IF(TRIM(C275)="-", "N/A", IF(RIGHT(C275,1)=")",IF(RIGHT(C275,2)="T)",-1000000000000*VALUE(MID(C275,2,LEN(C275)-3)),IF(RIGHT(C275,2)="M)",-1000000*VALUE(MID(C275,2,LEN(C275)-3)),IF(RIGHT(C275,2)="B)",-1000000000*VALUE(MID(C275,2,LEN(C275)-3)),IF(RIGHT(C275,2)="k)",-1000*VALUE(MID(C275,2,LEN(C275)-3)),VALUE(SUBSTITUTE(C275,",","")))))),IF(RIGHT(C275,1)="T",1000000000000*VALUE(LEFT(C275,LEN(C275)-1)),IF(RIGHT(C275,1)="M",1000000*VALUE(LEFT(C275,LEN(C275)-1)),IF(RIGHT(C275,1)="B",1000000000*VALUE(LEFT(C275,LEN(C275)-1)),IF(RIGHT(C275,1)="%",0.01*VALUE(LEFT(C275,LEN(C275)-1)),IF(RIGHT(C275,1)="k",1000*VALUE(LEFT(C275,LEN(C275)-1)),VALUE(SUBSTITUTE(C275,",",""))))))))),"N/A")</f>
        <v/>
      </c>
      <c r="K275">
        <f>IFERROR(IF(TRIM(D275)="-", "N/A", IF(RIGHT(D275,1)=")",IF(RIGHT(D275,2)="T)",-1000000000000*VALUE(MID(D275,2,LEN(D275)-3)),IF(RIGHT(D275,2)="M)",-1000000*VALUE(MID(D275,2,LEN(D275)-3)),IF(RIGHT(D275,2)="B)",-1000000000*VALUE(MID(D275,2,LEN(D275)-3)),IF(RIGHT(D275,2)="k)",-1000*VALUE(MID(D275,2,LEN(D275)-3)),VALUE(SUBSTITUTE(D275,",","")))))),IF(RIGHT(D275,1)="T",1000000000000*VALUE(LEFT(D275,LEN(D275)-1)),IF(RIGHT(D275,1)="M",1000000*VALUE(LEFT(D275,LEN(D275)-1)),IF(RIGHT(D275,1)="B",1000000000*VALUE(LEFT(D275,LEN(D275)-1)),IF(RIGHT(D275,1)="%",0.01*VALUE(LEFT(D275,LEN(D275)-1)),IF(RIGHT(D275,1)="k",1000*VALUE(LEFT(D275,LEN(D275)-1)),VALUE(SUBSTITUTE(D275,",",""))))))))),"N/A")</f>
        <v/>
      </c>
      <c r="L275">
        <f>IFERROR(IF(TRIM(E275)="-", "N/A", IF(RIGHT(E275,1)=")",IF(RIGHT(E275,2)="T)",-1000000000000*VALUE(MID(E275,2,LEN(E275)-3)),IF(RIGHT(E275,2)="M)",-1000000*VALUE(MID(E275,2,LEN(E275)-3)),IF(RIGHT(E275,2)="B)",-1000000000*VALUE(MID(E275,2,LEN(E275)-3)),IF(RIGHT(E275,2)="k)",-1000*VALUE(MID(E275,2,LEN(E275)-3)),VALUE(SUBSTITUTE(E275,",","")))))),IF(RIGHT(E275,1)="T",1000000000000*VALUE(LEFT(E275,LEN(E275)-1)),IF(RIGHT(E275,1)="M",1000000*VALUE(LEFT(E275,LEN(E275)-1)),IF(RIGHT(E275,1)="B",1000000000*VALUE(LEFT(E275,LEN(E275)-1)),IF(RIGHT(E275,1)="%",0.01*VALUE(LEFT(E275,LEN(E275)-1)),IF(RIGHT(E275,1)="k",1000*VALUE(LEFT(E275,LEN(E275)-1)),VALUE(SUBSTITUTE(E275,",",""))))))))),"N/A")</f>
        <v/>
      </c>
      <c r="M275">
        <f>IFERROR(IF(TRIM(F275)="-", "N/A", IF(RIGHT(F275,1)=")",IF(RIGHT(F275,2)="T)",-1000000000000*VALUE(MID(F275,2,LEN(F275)-3)),IF(RIGHT(F275,2)="M)",-1000000*VALUE(MID(F275,2,LEN(F275)-3)),IF(RIGHT(F275,2)="B)",-1000000000*VALUE(MID(F275,2,LEN(F275)-3)),IF(RIGHT(F275,2)="k)",-1000*VALUE(MID(F275,2,LEN(F275)-3)),VALUE(SUBSTITUTE(F275,",","")))))),IF(RIGHT(F275,1)="T",1000000000000*VALUE(LEFT(F275,LEN(F275)-1)),IF(RIGHT(F275,1)="M",1000000*VALUE(LEFT(F275,LEN(F275)-1)),IF(RIGHT(F275,1)="B",1000000000*VALUE(LEFT(F275,LEN(F275)-1)),IF(RIGHT(F275,1)="%",0.01*VALUE(LEFT(F275,LEN(F275)-1)),IF(RIGHT(F275,1)="k",1000*VALUE(LEFT(F275,LEN(F275)-1)),VALUE(SUBSTITUTE(F275,",",""))))))))),"N/A")</f>
        <v/>
      </c>
      <c r="N275">
        <f>IFERROR(IF(TRIM(G275)="-", "N/A", IF(RIGHT(G275,1)=")",IF(RIGHT(G275,2)="T)",-1000000000000*VALUE(MID(G275,2,LEN(G275)-3)),IF(RIGHT(G275,2)="M)",-1000000*VALUE(MID(G275,2,LEN(G275)-3)),IF(RIGHT(G275,2)="B)",-1000000000*VALUE(MID(G275,2,LEN(G275)-3)),IF(RIGHT(G275,2)="k)",-1000*VALUE(MID(G275,2,LEN(G275)-3)),VALUE(SUBSTITUTE(G275,",","")))))),IF(RIGHT(G275,1)="T",1000000000000*VALUE(LEFT(G275,LEN(G275)-1)),IF(RIGHT(G275,1)="M",1000000*VALUE(LEFT(G275,LEN(G275)-1)),IF(RIGHT(G275,1)="B",1000000000*VALUE(LEFT(G275,LEN(G275)-1)),IF(RIGHT(G275,1)="%",0.01*VALUE(LEFT(G275,LEN(G275)-1)),IF(RIGHT(G275,1)="k",1000*VALUE(LEFT(G275,LEN(G275)-1)),VALUE(SUBSTITUTE(G275,",",""))))))))),"N/A")</f>
        <v/>
      </c>
      <c r="P275">
        <f>MAX(J275:N275)</f>
        <v/>
      </c>
      <c r="Q275">
        <f>IFERROR(J144+MATCH(P275,J275:N275,0)-1,"")</f>
        <v/>
      </c>
      <c r="R275">
        <f>IF(Q275="","",MIN(J275:N275))</f>
        <v/>
      </c>
      <c r="S275">
        <f>IFERROR(J144+MATCH(R275,J275:N275,0)-1,"")</f>
        <v/>
      </c>
      <c r="T275">
        <f>IFERROR(AVERAGE(J275:N275),"")</f>
        <v/>
      </c>
      <c r="U275">
        <f>IFERROR(STDEV(J275:N275),"")</f>
        <v/>
      </c>
      <c r="V275">
        <f>IFERROR(IF(C275="-","",IF(ISBLANK(B275),"",IF(OR(ISNUMBER(FIND("Growth",B275)),ISNUMBER(FIND("Margin",B275))),"",(J275-T275)/U275))),"")</f>
        <v/>
      </c>
      <c r="W275">
        <f>IFERROR(IF(OR(D275="-",ISBLANK(D275)),"",(K275-T275)/U275),"")</f>
        <v/>
      </c>
      <c r="X275">
        <f>IFERROR(IF(OR(E275="-",ISBLANK(E275)),"",(L275-T275)/U275),"")</f>
        <v/>
      </c>
      <c r="Y275">
        <f>IFERROR(IF(OR(F275="-",ISBLANK(F275)),"",(M275-T275)/U275),"")</f>
        <v/>
      </c>
      <c r="Z275">
        <f>IFERROR(IF(OR(G275="-",ISBLANK(G275)),"",(N275-T275)/U275),"")</f>
        <v/>
      </c>
      <c r="AA275">
        <f>IF(MAX(MAX(V275:Z275),ABS(MIN(V275:Z275)))=ABS(MIN(V275:Z275)),MIN(V275:Z275),MAX(V275:Z275))</f>
        <v/>
      </c>
      <c r="AB275">
        <f>IFERROR(V144+MATCH(AA275,V275:Z275,0)-1,"")</f>
        <v/>
      </c>
      <c r="AC275">
        <f>IF(AB275&lt;&gt;"",IF(S275=AB275,"Low",IF(AB275=Q275,"High","")),"")</f>
        <v/>
      </c>
      <c r="AE275">
        <f>IF(ISNUMBER(MATCH("N/A",J275:N275,0)),"",IFERROR((5 * SUMPRODUCT(J144:N144,J275:N275) - PRODUCT(SUM(J144:N144),SUM(J275:N275))) / ((5 * SUM((J144^2)+(K144^2)+(L144^2)+(M144^2)+(N144^2))) - SUM(J144:N144)^2),""))</f>
        <v/>
      </c>
      <c r="AF275">
        <f>IFERROR(CORREL(J144:N144,J275:N275),"")</f>
        <v/>
      </c>
      <c r="AZ275">
        <f>IF(Q275=S275,0,1)</f>
        <v/>
      </c>
      <c r="BA275">
        <f>IF(AZ275=1,IF(Q275="","",IF(Q275=N144,"Yes","No")),"")</f>
        <v/>
      </c>
      <c r="BB275">
        <f>IF(BA275="Yes",P275,"")</f>
        <v/>
      </c>
      <c r="BC275">
        <f>IF(AZ275=1,IF(S275="","",IF(S275=N144,"Yes","No")),"")</f>
        <v/>
      </c>
      <c r="BD275">
        <f>IF(BC275="Yes",R275,"")</f>
        <v/>
      </c>
      <c r="BE275">
        <f>IFERROR(IF(SIGN(AE275)=1,"Increasing",IF(SIGN(AE275)=-1,"Decreasing","")),"")</f>
        <v/>
      </c>
      <c r="BF275">
        <f>IF(OR(AND(BE275="Increasing",BA275="Yes"),AND(BE275="Decreasing",BC275="Yes")),"Yes","No")</f>
        <v/>
      </c>
      <c r="BG275">
        <f>IF(I275="pos_trend","Yes","No")</f>
        <v/>
      </c>
      <c r="BH275">
        <f>IF(AF275&lt;&gt;"",IF(ABS(AF275)&gt;0.8,"Yes","No"),"")</f>
        <v/>
      </c>
    </row>
    <row r="276" spans="1:60">
      <c s="1" r="A276" t="n">
        <v>20</v>
      </c>
      <c r="B276" t="s">
        <v>716</v>
      </c>
      <c r="C276" t="s">
        <v>3660</v>
      </c>
      <c r="D276" t="s">
        <v>3661</v>
      </c>
      <c r="E276" t="s">
        <v>3662</v>
      </c>
      <c r="F276" t="s">
        <v>3663</v>
      </c>
      <c r="G276" t="s">
        <v>3664</v>
      </c>
      <c r="H276" t="s"/>
      <c r="I276">
        <f>IF(AND(K276&gt; J276, L276&gt; K276, M276&gt; L276, N276&gt; M276), "pos_trend", IF(AND(K276&lt; J276, L276&lt; K276, M276&lt; L276, N276&lt; M276), "neg_trend", "N/A"))</f>
        <v/>
      </c>
      <c r="J276">
        <f>IFERROR(IF(TRIM(C276)="-", "N/A", IF(RIGHT(C276,1)=")",IF(RIGHT(C276,2)="T)",-1000000000000*VALUE(MID(C276,2,LEN(C276)-3)),IF(RIGHT(C276,2)="M)",-1000000*VALUE(MID(C276,2,LEN(C276)-3)),IF(RIGHT(C276,2)="B)",-1000000000*VALUE(MID(C276,2,LEN(C276)-3)),IF(RIGHT(C276,2)="k)",-1000*VALUE(MID(C276,2,LEN(C276)-3)),VALUE(SUBSTITUTE(C276,",","")))))),IF(RIGHT(C276,1)="T",1000000000000*VALUE(LEFT(C276,LEN(C276)-1)),IF(RIGHT(C276,1)="M",1000000*VALUE(LEFT(C276,LEN(C276)-1)),IF(RIGHT(C276,1)="B",1000000000*VALUE(LEFT(C276,LEN(C276)-1)),IF(RIGHT(C276,1)="%",0.01*VALUE(LEFT(C276,LEN(C276)-1)),IF(RIGHT(C276,1)="k",1000*VALUE(LEFT(C276,LEN(C276)-1)),VALUE(SUBSTITUTE(C276,",",""))))))))),"N/A")</f>
        <v/>
      </c>
      <c r="K276">
        <f>IFERROR(IF(TRIM(D276)="-", "N/A", IF(RIGHT(D276,1)=")",IF(RIGHT(D276,2)="T)",-1000000000000*VALUE(MID(D276,2,LEN(D276)-3)),IF(RIGHT(D276,2)="M)",-1000000*VALUE(MID(D276,2,LEN(D276)-3)),IF(RIGHT(D276,2)="B)",-1000000000*VALUE(MID(D276,2,LEN(D276)-3)),IF(RIGHT(D276,2)="k)",-1000*VALUE(MID(D276,2,LEN(D276)-3)),VALUE(SUBSTITUTE(D276,",","")))))),IF(RIGHT(D276,1)="T",1000000000000*VALUE(LEFT(D276,LEN(D276)-1)),IF(RIGHT(D276,1)="M",1000000*VALUE(LEFT(D276,LEN(D276)-1)),IF(RIGHT(D276,1)="B",1000000000*VALUE(LEFT(D276,LEN(D276)-1)),IF(RIGHT(D276,1)="%",0.01*VALUE(LEFT(D276,LEN(D276)-1)),IF(RIGHT(D276,1)="k",1000*VALUE(LEFT(D276,LEN(D276)-1)),VALUE(SUBSTITUTE(D276,",",""))))))))),"N/A")</f>
        <v/>
      </c>
      <c r="L276">
        <f>IFERROR(IF(TRIM(E276)="-", "N/A", IF(RIGHT(E276,1)=")",IF(RIGHT(E276,2)="T)",-1000000000000*VALUE(MID(E276,2,LEN(E276)-3)),IF(RIGHT(E276,2)="M)",-1000000*VALUE(MID(E276,2,LEN(E276)-3)),IF(RIGHT(E276,2)="B)",-1000000000*VALUE(MID(E276,2,LEN(E276)-3)),IF(RIGHT(E276,2)="k)",-1000*VALUE(MID(E276,2,LEN(E276)-3)),VALUE(SUBSTITUTE(E276,",","")))))),IF(RIGHT(E276,1)="T",1000000000000*VALUE(LEFT(E276,LEN(E276)-1)),IF(RIGHT(E276,1)="M",1000000*VALUE(LEFT(E276,LEN(E276)-1)),IF(RIGHT(E276,1)="B",1000000000*VALUE(LEFT(E276,LEN(E276)-1)),IF(RIGHT(E276,1)="%",0.01*VALUE(LEFT(E276,LEN(E276)-1)),IF(RIGHT(E276,1)="k",1000*VALUE(LEFT(E276,LEN(E276)-1)),VALUE(SUBSTITUTE(E276,",",""))))))))),"N/A")</f>
        <v/>
      </c>
      <c r="M276">
        <f>IFERROR(IF(TRIM(F276)="-", "N/A", IF(RIGHT(F276,1)=")",IF(RIGHT(F276,2)="T)",-1000000000000*VALUE(MID(F276,2,LEN(F276)-3)),IF(RIGHT(F276,2)="M)",-1000000*VALUE(MID(F276,2,LEN(F276)-3)),IF(RIGHT(F276,2)="B)",-1000000000*VALUE(MID(F276,2,LEN(F276)-3)),IF(RIGHT(F276,2)="k)",-1000*VALUE(MID(F276,2,LEN(F276)-3)),VALUE(SUBSTITUTE(F276,",","")))))),IF(RIGHT(F276,1)="T",1000000000000*VALUE(LEFT(F276,LEN(F276)-1)),IF(RIGHT(F276,1)="M",1000000*VALUE(LEFT(F276,LEN(F276)-1)),IF(RIGHT(F276,1)="B",1000000000*VALUE(LEFT(F276,LEN(F276)-1)),IF(RIGHT(F276,1)="%",0.01*VALUE(LEFT(F276,LEN(F276)-1)),IF(RIGHT(F276,1)="k",1000*VALUE(LEFT(F276,LEN(F276)-1)),VALUE(SUBSTITUTE(F276,",",""))))))))),"N/A")</f>
        <v/>
      </c>
      <c r="N276">
        <f>IFERROR(IF(TRIM(G276)="-", "N/A", IF(RIGHT(G276,1)=")",IF(RIGHT(G276,2)="T)",-1000000000000*VALUE(MID(G276,2,LEN(G276)-3)),IF(RIGHT(G276,2)="M)",-1000000*VALUE(MID(G276,2,LEN(G276)-3)),IF(RIGHT(G276,2)="B)",-1000000000*VALUE(MID(G276,2,LEN(G276)-3)),IF(RIGHT(G276,2)="k)",-1000*VALUE(MID(G276,2,LEN(G276)-3)),VALUE(SUBSTITUTE(G276,",","")))))),IF(RIGHT(G276,1)="T",1000000000000*VALUE(LEFT(G276,LEN(G276)-1)),IF(RIGHT(G276,1)="M",1000000*VALUE(LEFT(G276,LEN(G276)-1)),IF(RIGHT(G276,1)="B",1000000000*VALUE(LEFT(G276,LEN(G276)-1)),IF(RIGHT(G276,1)="%",0.01*VALUE(LEFT(G276,LEN(G276)-1)),IF(RIGHT(G276,1)="k",1000*VALUE(LEFT(G276,LEN(G276)-1)),VALUE(SUBSTITUTE(G276,",",""))))))))),"N/A")</f>
        <v/>
      </c>
      <c r="P276">
        <f>MAX(J276:N276)</f>
        <v/>
      </c>
      <c r="Q276">
        <f>IFERROR(J144+MATCH(P276,J276:N276,0)-1,"")</f>
        <v/>
      </c>
      <c r="R276">
        <f>IF(Q276="","",MIN(J276:N276))</f>
        <v/>
      </c>
      <c r="S276">
        <f>IFERROR(J144+MATCH(R276,J276:N276,0)-1,"")</f>
        <v/>
      </c>
      <c r="T276">
        <f>IFERROR(AVERAGE(J276:N276),"")</f>
        <v/>
      </c>
      <c r="U276">
        <f>IFERROR(STDEV(J276:N276),"")</f>
        <v/>
      </c>
      <c r="V276">
        <f>IFERROR(IF(C276="-","",IF(ISBLANK(B276),"",IF(OR(ISNUMBER(FIND("Growth",B276)),ISNUMBER(FIND("Margin",B276))),"",(J276-T276)/U276))),"")</f>
        <v/>
      </c>
      <c r="W276">
        <f>IFERROR(IF(OR(D276="-",ISBLANK(D276)),"",(K276-T276)/U276),"")</f>
        <v/>
      </c>
      <c r="X276">
        <f>IFERROR(IF(OR(E276="-",ISBLANK(E276)),"",(L276-T276)/U276),"")</f>
        <v/>
      </c>
      <c r="Y276">
        <f>IFERROR(IF(OR(F276="-",ISBLANK(F276)),"",(M276-T276)/U276),"")</f>
        <v/>
      </c>
      <c r="Z276">
        <f>IFERROR(IF(OR(G276="-",ISBLANK(G276)),"",(N276-T276)/U276),"")</f>
        <v/>
      </c>
      <c r="AA276">
        <f>IF(MAX(MAX(V276:Z276),ABS(MIN(V276:Z276)))=ABS(MIN(V276:Z276)),MIN(V276:Z276),MAX(V276:Z276))</f>
        <v/>
      </c>
      <c r="AB276">
        <f>IFERROR(V144+MATCH(AA276,V276:Z276,0)-1,"")</f>
        <v/>
      </c>
      <c r="AC276">
        <f>IF(AB276&lt;&gt;"",IF(S276=AB276,"Low",IF(AB276=Q276,"High","")),"")</f>
        <v/>
      </c>
      <c r="AE276">
        <f>IF(ISNUMBER(MATCH("N/A",J276:N276,0)),"",IFERROR((5 * SUMPRODUCT(J144:N144,J276:N276) - PRODUCT(SUM(J144:N144),SUM(J276:N276))) / ((5 * SUM((J144^2)+(K144^2)+(L144^2)+(M144^2)+(N144^2))) - SUM(J144:N144)^2),""))</f>
        <v/>
      </c>
      <c r="AF276">
        <f>IFERROR(CORREL(J144:N144,J276:N276),"")</f>
        <v/>
      </c>
      <c r="AZ276">
        <f>IF(Q276=S276,0,1)</f>
        <v/>
      </c>
      <c r="BA276">
        <f>IF(AZ276=1,IF(Q276="","",IF(Q276=N144,"Yes","No")),"")</f>
        <v/>
      </c>
      <c r="BB276">
        <f>IF(BA276="Yes",P276,"")</f>
        <v/>
      </c>
      <c r="BC276">
        <f>IF(AZ276=1,IF(S276="","",IF(S276=N144,"Yes","No")),"")</f>
        <v/>
      </c>
      <c r="BD276">
        <f>IF(BC276="Yes",R276,"")</f>
        <v/>
      </c>
      <c r="BE276">
        <f>IFERROR(IF(SIGN(AE276)=1,"Increasing",IF(SIGN(AE276)=-1,"Decreasing","")),"")</f>
        <v/>
      </c>
      <c r="BF276">
        <f>IF(OR(AND(BE276="Increasing",BA276="Yes"),AND(BE276="Decreasing",BC276="Yes")),"Yes","No")</f>
        <v/>
      </c>
      <c r="BG276">
        <f>IF(I276="pos_trend","Yes","No")</f>
        <v/>
      </c>
      <c r="BH276">
        <f>IF(AF276&lt;&gt;"",IF(ABS(AF276)&gt;0.8,"Yes","No"),"")</f>
        <v/>
      </c>
    </row>
    <row r="277" spans="1:60">
      <c s="1" r="A277" t="n">
        <v>21</v>
      </c>
      <c r="B277" t="s">
        <v>718</v>
      </c>
      <c r="C277" t="s">
        <v>3665</v>
      </c>
      <c r="D277" t="s">
        <v>3665</v>
      </c>
      <c r="E277" t="s">
        <v>3665</v>
      </c>
      <c r="F277" t="s">
        <v>3666</v>
      </c>
      <c r="G277" t="s">
        <v>3667</v>
      </c>
      <c r="H277" t="s"/>
      <c r="I277">
        <f>IF(AND(K277&gt; J277, L277&gt; K277, M277&gt; L277, N277&gt; M277), "pos_trend", IF(AND(K277&lt; J277, L277&lt; K277, M277&lt; L277, N277&lt; M277), "neg_trend", "N/A"))</f>
        <v/>
      </c>
      <c r="J277">
        <f>IFERROR(IF(TRIM(C277)="-", "N/A", IF(RIGHT(C277,1)=")",IF(RIGHT(C277,2)="T)",-1000000000000*VALUE(MID(C277,2,LEN(C277)-3)),IF(RIGHT(C277,2)="M)",-1000000*VALUE(MID(C277,2,LEN(C277)-3)),IF(RIGHT(C277,2)="B)",-1000000000*VALUE(MID(C277,2,LEN(C277)-3)),IF(RIGHT(C277,2)="k)",-1000*VALUE(MID(C277,2,LEN(C277)-3)),VALUE(SUBSTITUTE(C277,",","")))))),IF(RIGHT(C277,1)="T",1000000000000*VALUE(LEFT(C277,LEN(C277)-1)),IF(RIGHT(C277,1)="M",1000000*VALUE(LEFT(C277,LEN(C277)-1)),IF(RIGHT(C277,1)="B",1000000000*VALUE(LEFT(C277,LEN(C277)-1)),IF(RIGHT(C277,1)="%",0.01*VALUE(LEFT(C277,LEN(C277)-1)),IF(RIGHT(C277,1)="k",1000*VALUE(LEFT(C277,LEN(C277)-1)),VALUE(SUBSTITUTE(C277,",",""))))))))),"N/A")</f>
        <v/>
      </c>
      <c r="K277">
        <f>IFERROR(IF(TRIM(D277)="-", "N/A", IF(RIGHT(D277,1)=")",IF(RIGHT(D277,2)="T)",-1000000000000*VALUE(MID(D277,2,LEN(D277)-3)),IF(RIGHT(D277,2)="M)",-1000000*VALUE(MID(D277,2,LEN(D277)-3)),IF(RIGHT(D277,2)="B)",-1000000000*VALUE(MID(D277,2,LEN(D277)-3)),IF(RIGHT(D277,2)="k)",-1000*VALUE(MID(D277,2,LEN(D277)-3)),VALUE(SUBSTITUTE(D277,",","")))))),IF(RIGHT(D277,1)="T",1000000000000*VALUE(LEFT(D277,LEN(D277)-1)),IF(RIGHT(D277,1)="M",1000000*VALUE(LEFT(D277,LEN(D277)-1)),IF(RIGHT(D277,1)="B",1000000000*VALUE(LEFT(D277,LEN(D277)-1)),IF(RIGHT(D277,1)="%",0.01*VALUE(LEFT(D277,LEN(D277)-1)),IF(RIGHT(D277,1)="k",1000*VALUE(LEFT(D277,LEN(D277)-1)),VALUE(SUBSTITUTE(D277,",",""))))))))),"N/A")</f>
        <v/>
      </c>
      <c r="L277">
        <f>IFERROR(IF(TRIM(E277)="-", "N/A", IF(RIGHT(E277,1)=")",IF(RIGHT(E277,2)="T)",-1000000000000*VALUE(MID(E277,2,LEN(E277)-3)),IF(RIGHT(E277,2)="M)",-1000000*VALUE(MID(E277,2,LEN(E277)-3)),IF(RIGHT(E277,2)="B)",-1000000000*VALUE(MID(E277,2,LEN(E277)-3)),IF(RIGHT(E277,2)="k)",-1000*VALUE(MID(E277,2,LEN(E277)-3)),VALUE(SUBSTITUTE(E277,",","")))))),IF(RIGHT(E277,1)="T",1000000000000*VALUE(LEFT(E277,LEN(E277)-1)),IF(RIGHT(E277,1)="M",1000000*VALUE(LEFT(E277,LEN(E277)-1)),IF(RIGHT(E277,1)="B",1000000000*VALUE(LEFT(E277,LEN(E277)-1)),IF(RIGHT(E277,1)="%",0.01*VALUE(LEFT(E277,LEN(E277)-1)),IF(RIGHT(E277,1)="k",1000*VALUE(LEFT(E277,LEN(E277)-1)),VALUE(SUBSTITUTE(E277,",",""))))))))),"N/A")</f>
        <v/>
      </c>
      <c r="M277">
        <f>IFERROR(IF(TRIM(F277)="-", "N/A", IF(RIGHT(F277,1)=")",IF(RIGHT(F277,2)="T)",-1000000000000*VALUE(MID(F277,2,LEN(F277)-3)),IF(RIGHT(F277,2)="M)",-1000000*VALUE(MID(F277,2,LEN(F277)-3)),IF(RIGHT(F277,2)="B)",-1000000000*VALUE(MID(F277,2,LEN(F277)-3)),IF(RIGHT(F277,2)="k)",-1000*VALUE(MID(F277,2,LEN(F277)-3)),VALUE(SUBSTITUTE(F277,",","")))))),IF(RIGHT(F277,1)="T",1000000000000*VALUE(LEFT(F277,LEN(F277)-1)),IF(RIGHT(F277,1)="M",1000000*VALUE(LEFT(F277,LEN(F277)-1)),IF(RIGHT(F277,1)="B",1000000000*VALUE(LEFT(F277,LEN(F277)-1)),IF(RIGHT(F277,1)="%",0.01*VALUE(LEFT(F277,LEN(F277)-1)),IF(RIGHT(F277,1)="k",1000*VALUE(LEFT(F277,LEN(F277)-1)),VALUE(SUBSTITUTE(F277,",",""))))))))),"N/A")</f>
        <v/>
      </c>
      <c r="N277">
        <f>IFERROR(IF(TRIM(G277)="-", "N/A", IF(RIGHT(G277,1)=")",IF(RIGHT(G277,2)="T)",-1000000000000*VALUE(MID(G277,2,LEN(G277)-3)),IF(RIGHT(G277,2)="M)",-1000000*VALUE(MID(G277,2,LEN(G277)-3)),IF(RIGHT(G277,2)="B)",-1000000000*VALUE(MID(G277,2,LEN(G277)-3)),IF(RIGHT(G277,2)="k)",-1000*VALUE(MID(G277,2,LEN(G277)-3)),VALUE(SUBSTITUTE(G277,",","")))))),IF(RIGHT(G277,1)="T",1000000000000*VALUE(LEFT(G277,LEN(G277)-1)),IF(RIGHT(G277,1)="M",1000000*VALUE(LEFT(G277,LEN(G277)-1)),IF(RIGHT(G277,1)="B",1000000000*VALUE(LEFT(G277,LEN(G277)-1)),IF(RIGHT(G277,1)="%",0.01*VALUE(LEFT(G277,LEN(G277)-1)),IF(RIGHT(G277,1)="k",1000*VALUE(LEFT(G277,LEN(G277)-1)),VALUE(SUBSTITUTE(G277,",",""))))))))),"N/A")</f>
        <v/>
      </c>
      <c r="P277">
        <f>MAX(J277:N277)</f>
        <v/>
      </c>
      <c r="Q277">
        <f>IFERROR(J144+MATCH(P277,J277:N277,0)-1,"")</f>
        <v/>
      </c>
      <c r="R277">
        <f>IF(Q277="","",MIN(J277:N277))</f>
        <v/>
      </c>
      <c r="S277">
        <f>IFERROR(J144+MATCH(R277,J277:N277,0)-1,"")</f>
        <v/>
      </c>
      <c r="T277">
        <f>IFERROR(AVERAGE(J277:N277),"")</f>
        <v/>
      </c>
      <c r="U277">
        <f>IFERROR(STDEV(J277:N277),"")</f>
        <v/>
      </c>
      <c r="V277">
        <f>IFERROR(IF(C277="-","",IF(ISBLANK(B277),"",IF(OR(ISNUMBER(FIND("Growth",B277)),ISNUMBER(FIND("Margin",B277))),"",(J277-T277)/U277))),"")</f>
        <v/>
      </c>
      <c r="W277">
        <f>IFERROR(IF(OR(D277="-",ISBLANK(D277)),"",(K277-T277)/U277),"")</f>
        <v/>
      </c>
      <c r="X277">
        <f>IFERROR(IF(OR(E277="-",ISBLANK(E277)),"",(L277-T277)/U277),"")</f>
        <v/>
      </c>
      <c r="Y277">
        <f>IFERROR(IF(OR(F277="-",ISBLANK(F277)),"",(M277-T277)/U277),"")</f>
        <v/>
      </c>
      <c r="Z277">
        <f>IFERROR(IF(OR(G277="-",ISBLANK(G277)),"",(N277-T277)/U277),"")</f>
        <v/>
      </c>
      <c r="AA277">
        <f>IF(MAX(MAX(V277:Z277),ABS(MIN(V277:Z277)))=ABS(MIN(V277:Z277)),MIN(V277:Z277),MAX(V277:Z277))</f>
        <v/>
      </c>
      <c r="AB277">
        <f>IFERROR(V144+MATCH(AA277,V277:Z277,0)-1,"")</f>
        <v/>
      </c>
      <c r="AC277">
        <f>IF(AB277&lt;&gt;"",IF(S277=AB277,"Low",IF(AB277=Q277,"High","")),"")</f>
        <v/>
      </c>
      <c r="AE277">
        <f>IF(ISNUMBER(MATCH("N/A",J277:N277,0)),"",IFERROR((5 * SUMPRODUCT(J144:N144,J277:N277) - PRODUCT(SUM(J144:N144),SUM(J277:N277))) / ((5 * SUM((J144^2)+(K144^2)+(L144^2)+(M144^2)+(N144^2))) - SUM(J144:N144)^2),""))</f>
        <v/>
      </c>
      <c r="AF277">
        <f>IFERROR(CORREL(J144:N144,J277:N277),"")</f>
        <v/>
      </c>
      <c r="AZ277">
        <f>IF(Q277=S277,0,1)</f>
        <v/>
      </c>
      <c r="BA277">
        <f>IF(AZ277=1,IF(Q277="","",IF(Q277=N144,"Yes","No")),"")</f>
        <v/>
      </c>
      <c r="BB277">
        <f>IF(BA277="Yes",P277,"")</f>
        <v/>
      </c>
      <c r="BC277">
        <f>IF(AZ277=1,IF(S277="","",IF(S277=N144,"Yes","No")),"")</f>
        <v/>
      </c>
      <c r="BD277">
        <f>IF(BC277="Yes",R277,"")</f>
        <v/>
      </c>
      <c r="BE277">
        <f>IFERROR(IF(SIGN(AE277)=1,"Increasing",IF(SIGN(AE277)=-1,"Decreasing","")),"")</f>
        <v/>
      </c>
      <c r="BF277">
        <f>IF(OR(AND(BE277="Increasing",BA277="Yes"),AND(BE277="Decreasing",BC277="Yes")),"Yes","No")</f>
        <v/>
      </c>
      <c r="BG277">
        <f>IF(I277="pos_trend","Yes","No")</f>
        <v/>
      </c>
      <c r="BH277">
        <f>IF(AF277&lt;&gt;"",IF(ABS(AF277)&gt;0.8,"Yes","No"),"")</f>
        <v/>
      </c>
    </row>
    <row r="278" spans="1:60">
      <c s="1" r="A278" t="n">
        <v>22</v>
      </c>
      <c r="B278" t="s">
        <v>3668</v>
      </c>
      <c r="C278" t="s">
        <v>264</v>
      </c>
      <c r="D278" t="s">
        <v>264</v>
      </c>
      <c r="E278" t="s">
        <v>264</v>
      </c>
      <c r="F278" t="s">
        <v>264</v>
      </c>
      <c r="G278" t="s">
        <v>264</v>
      </c>
      <c r="H278" t="s"/>
      <c r="I278">
        <f>IF(AND(K278&gt; J278, L278&gt; K278, M278&gt; L278, N278&gt; M278), "pos_trend", IF(AND(K278&lt; J278, L278&lt; K278, M278&lt; L278, N278&lt; M278), "neg_trend", "N/A"))</f>
        <v/>
      </c>
      <c r="J278">
        <f>IFERROR(IF(TRIM(C278)="-", "N/A", IF(RIGHT(C278,1)=")",IF(RIGHT(C278,2)="T)",-1000000000000*VALUE(MID(C278,2,LEN(C278)-3)),IF(RIGHT(C278,2)="M)",-1000000*VALUE(MID(C278,2,LEN(C278)-3)),IF(RIGHT(C278,2)="B)",-1000000000*VALUE(MID(C278,2,LEN(C278)-3)),IF(RIGHT(C278,2)="k)",-1000*VALUE(MID(C278,2,LEN(C278)-3)),VALUE(SUBSTITUTE(C278,",","")))))),IF(RIGHT(C278,1)="T",1000000000000*VALUE(LEFT(C278,LEN(C278)-1)),IF(RIGHT(C278,1)="M",1000000*VALUE(LEFT(C278,LEN(C278)-1)),IF(RIGHT(C278,1)="B",1000000000*VALUE(LEFT(C278,LEN(C278)-1)),IF(RIGHT(C278,1)="%",0.01*VALUE(LEFT(C278,LEN(C278)-1)),IF(RIGHT(C278,1)="k",1000*VALUE(LEFT(C278,LEN(C278)-1)),VALUE(SUBSTITUTE(C278,",",""))))))))),"N/A")</f>
        <v/>
      </c>
      <c r="K278">
        <f>IFERROR(IF(TRIM(D278)="-", "N/A", IF(RIGHT(D278,1)=")",IF(RIGHT(D278,2)="T)",-1000000000000*VALUE(MID(D278,2,LEN(D278)-3)),IF(RIGHT(D278,2)="M)",-1000000*VALUE(MID(D278,2,LEN(D278)-3)),IF(RIGHT(D278,2)="B)",-1000000000*VALUE(MID(D278,2,LEN(D278)-3)),IF(RIGHT(D278,2)="k)",-1000*VALUE(MID(D278,2,LEN(D278)-3)),VALUE(SUBSTITUTE(D278,",","")))))),IF(RIGHT(D278,1)="T",1000000000000*VALUE(LEFT(D278,LEN(D278)-1)),IF(RIGHT(D278,1)="M",1000000*VALUE(LEFT(D278,LEN(D278)-1)),IF(RIGHT(D278,1)="B",1000000000*VALUE(LEFT(D278,LEN(D278)-1)),IF(RIGHT(D278,1)="%",0.01*VALUE(LEFT(D278,LEN(D278)-1)),IF(RIGHT(D278,1)="k",1000*VALUE(LEFT(D278,LEN(D278)-1)),VALUE(SUBSTITUTE(D278,",",""))))))))),"N/A")</f>
        <v/>
      </c>
      <c r="L278">
        <f>IFERROR(IF(TRIM(E278)="-", "N/A", IF(RIGHT(E278,1)=")",IF(RIGHT(E278,2)="T)",-1000000000000*VALUE(MID(E278,2,LEN(E278)-3)),IF(RIGHT(E278,2)="M)",-1000000*VALUE(MID(E278,2,LEN(E278)-3)),IF(RIGHT(E278,2)="B)",-1000000000*VALUE(MID(E278,2,LEN(E278)-3)),IF(RIGHT(E278,2)="k)",-1000*VALUE(MID(E278,2,LEN(E278)-3)),VALUE(SUBSTITUTE(E278,",","")))))),IF(RIGHT(E278,1)="T",1000000000000*VALUE(LEFT(E278,LEN(E278)-1)),IF(RIGHT(E278,1)="M",1000000*VALUE(LEFT(E278,LEN(E278)-1)),IF(RIGHT(E278,1)="B",1000000000*VALUE(LEFT(E278,LEN(E278)-1)),IF(RIGHT(E278,1)="%",0.01*VALUE(LEFT(E278,LEN(E278)-1)),IF(RIGHT(E278,1)="k",1000*VALUE(LEFT(E278,LEN(E278)-1)),VALUE(SUBSTITUTE(E278,",",""))))))))),"N/A")</f>
        <v/>
      </c>
      <c r="M278">
        <f>IFERROR(IF(TRIM(F278)="-", "N/A", IF(RIGHT(F278,1)=")",IF(RIGHT(F278,2)="T)",-1000000000000*VALUE(MID(F278,2,LEN(F278)-3)),IF(RIGHT(F278,2)="M)",-1000000*VALUE(MID(F278,2,LEN(F278)-3)),IF(RIGHT(F278,2)="B)",-1000000000*VALUE(MID(F278,2,LEN(F278)-3)),IF(RIGHT(F278,2)="k)",-1000*VALUE(MID(F278,2,LEN(F278)-3)),VALUE(SUBSTITUTE(F278,",","")))))),IF(RIGHT(F278,1)="T",1000000000000*VALUE(LEFT(F278,LEN(F278)-1)),IF(RIGHT(F278,1)="M",1000000*VALUE(LEFT(F278,LEN(F278)-1)),IF(RIGHT(F278,1)="B",1000000000*VALUE(LEFT(F278,LEN(F278)-1)),IF(RIGHT(F278,1)="%",0.01*VALUE(LEFT(F278,LEN(F278)-1)),IF(RIGHT(F278,1)="k",1000*VALUE(LEFT(F278,LEN(F278)-1)),VALUE(SUBSTITUTE(F278,",",""))))))))),"N/A")</f>
        <v/>
      </c>
      <c r="N278">
        <f>IFERROR(IF(TRIM(G278)="-", "N/A", IF(RIGHT(G278,1)=")",IF(RIGHT(G278,2)="T)",-1000000000000*VALUE(MID(G278,2,LEN(G278)-3)),IF(RIGHT(G278,2)="M)",-1000000*VALUE(MID(G278,2,LEN(G278)-3)),IF(RIGHT(G278,2)="B)",-1000000000*VALUE(MID(G278,2,LEN(G278)-3)),IF(RIGHT(G278,2)="k)",-1000*VALUE(MID(G278,2,LEN(G278)-3)),VALUE(SUBSTITUTE(G278,",","")))))),IF(RIGHT(G278,1)="T",1000000000000*VALUE(LEFT(G278,LEN(G278)-1)),IF(RIGHT(G278,1)="M",1000000*VALUE(LEFT(G278,LEN(G278)-1)),IF(RIGHT(G278,1)="B",1000000000*VALUE(LEFT(G278,LEN(G278)-1)),IF(RIGHT(G278,1)="%",0.01*VALUE(LEFT(G278,LEN(G278)-1)),IF(RIGHT(G278,1)="k",1000*VALUE(LEFT(G278,LEN(G278)-1)),VALUE(SUBSTITUTE(G278,",",""))))))))),"N/A")</f>
        <v/>
      </c>
      <c r="P278">
        <f>MAX(J278:N278)</f>
        <v/>
      </c>
      <c r="Q278">
        <f>IFERROR(J144+MATCH(P278,J278:N278,0)-1,"")</f>
        <v/>
      </c>
      <c r="R278">
        <f>IF(Q278="","",MIN(J278:N278))</f>
        <v/>
      </c>
      <c r="S278">
        <f>IFERROR(J144+MATCH(R278,J278:N278,0)-1,"")</f>
        <v/>
      </c>
      <c r="T278">
        <f>IFERROR(AVERAGE(J278:N278),"")</f>
        <v/>
      </c>
      <c r="U278">
        <f>IFERROR(STDEV(J278:N278),"")</f>
        <v/>
      </c>
      <c r="V278">
        <f>IFERROR(IF(C278="-","",IF(ISBLANK(B278),"",IF(OR(ISNUMBER(FIND("Growth",B278)),ISNUMBER(FIND("Margin",B278))),"",(J278-T278)/U278))),"")</f>
        <v/>
      </c>
      <c r="W278">
        <f>IFERROR(IF(OR(D278="-",ISBLANK(D278)),"",(K278-T278)/U278),"")</f>
        <v/>
      </c>
      <c r="X278">
        <f>IFERROR(IF(OR(E278="-",ISBLANK(E278)),"",(L278-T278)/U278),"")</f>
        <v/>
      </c>
      <c r="Y278">
        <f>IFERROR(IF(OR(F278="-",ISBLANK(F278)),"",(M278-T278)/U278),"")</f>
        <v/>
      </c>
      <c r="Z278">
        <f>IFERROR(IF(OR(G278="-",ISBLANK(G278)),"",(N278-T278)/U278),"")</f>
        <v/>
      </c>
      <c r="AA278">
        <f>IF(MAX(MAX(V278:Z278),ABS(MIN(V278:Z278)))=ABS(MIN(V278:Z278)),MIN(V278:Z278),MAX(V278:Z278))</f>
        <v/>
      </c>
      <c r="AB278">
        <f>IFERROR(V144+MATCH(AA278,V278:Z278,0)-1,"")</f>
        <v/>
      </c>
      <c r="AC278">
        <f>IF(AB278&lt;&gt;"",IF(S278=AB278,"Low",IF(AB278=Q278,"High","")),"")</f>
        <v/>
      </c>
      <c r="AE278">
        <f>IF(ISNUMBER(MATCH("N/A",J278:N278,0)),"",IFERROR((5 * SUMPRODUCT(J144:N144,J278:N278) - PRODUCT(SUM(J144:N144),SUM(J278:N278))) / ((5 * SUM((J144^2)+(K144^2)+(L144^2)+(M144^2)+(N144^2))) - SUM(J144:N144)^2),""))</f>
        <v/>
      </c>
      <c r="AF278">
        <f>IFERROR(CORREL(J144:N144,J278:N278),"")</f>
        <v/>
      </c>
      <c r="AZ278">
        <f>IF(Q278=S278,0,1)</f>
        <v/>
      </c>
      <c r="BA278">
        <f>IF(AZ278=1,IF(Q278="","",IF(Q278=N144,"Yes","No")),"")</f>
        <v/>
      </c>
      <c r="BB278">
        <f>IF(BA278="Yes",P278,"")</f>
        <v/>
      </c>
      <c r="BC278">
        <f>IF(AZ278=1,IF(S278="","",IF(S278=N144,"Yes","No")),"")</f>
        <v/>
      </c>
      <c r="BD278">
        <f>IF(BC278="Yes",R278,"")</f>
        <v/>
      </c>
      <c r="BE278">
        <f>IFERROR(IF(SIGN(AE278)=1,"Increasing",IF(SIGN(AE278)=-1,"Decreasing","")),"")</f>
        <v/>
      </c>
      <c r="BF278">
        <f>IF(OR(AND(BE278="Increasing",BA278="Yes"),AND(BE278="Decreasing",BC278="Yes")),"Yes","No")</f>
        <v/>
      </c>
      <c r="BG278">
        <f>IF(I278="pos_trend","Yes","No")</f>
        <v/>
      </c>
      <c r="BH278">
        <f>IF(AF278&lt;&gt;"",IF(ABS(AF278)&gt;0.8,"Yes","No"),"")</f>
        <v/>
      </c>
    </row>
    <row r="279" spans="1:60">
      <c s="1" r="A279" t="n">
        <v>23</v>
      </c>
      <c r="B279" t="s">
        <v>720</v>
      </c>
      <c r="C279" t="s">
        <v>2996</v>
      </c>
      <c r="D279" t="s">
        <v>3669</v>
      </c>
      <c r="E279" t="s">
        <v>3670</v>
      </c>
      <c r="F279" t="s">
        <v>3671</v>
      </c>
      <c r="G279" t="s">
        <v>3672</v>
      </c>
      <c r="H279" t="s"/>
      <c r="I279">
        <f>IF(AND(K279&gt; J279, L279&gt; K279, M279&gt; L279, N279&gt; M279), "pos_trend", IF(AND(K279&lt; J279, L279&lt; K279, M279&lt; L279, N279&lt; M279), "neg_trend", "N/A"))</f>
        <v/>
      </c>
      <c r="J279">
        <f>IFERROR(IF(TRIM(C279)="-", "N/A", IF(RIGHT(C279,1)=")",IF(RIGHT(C279,2)="T)",-1000000000000*VALUE(MID(C279,2,LEN(C279)-3)),IF(RIGHT(C279,2)="M)",-1000000*VALUE(MID(C279,2,LEN(C279)-3)),IF(RIGHT(C279,2)="B)",-1000000000*VALUE(MID(C279,2,LEN(C279)-3)),IF(RIGHT(C279,2)="k)",-1000*VALUE(MID(C279,2,LEN(C279)-3)),VALUE(SUBSTITUTE(C279,",","")))))),IF(RIGHT(C279,1)="T",1000000000000*VALUE(LEFT(C279,LEN(C279)-1)),IF(RIGHT(C279,1)="M",1000000*VALUE(LEFT(C279,LEN(C279)-1)),IF(RIGHT(C279,1)="B",1000000000*VALUE(LEFT(C279,LEN(C279)-1)),IF(RIGHT(C279,1)="%",0.01*VALUE(LEFT(C279,LEN(C279)-1)),IF(RIGHT(C279,1)="k",1000*VALUE(LEFT(C279,LEN(C279)-1)),VALUE(SUBSTITUTE(C279,",",""))))))))),"N/A")</f>
        <v/>
      </c>
      <c r="K279">
        <f>IFERROR(IF(TRIM(D279)="-", "N/A", IF(RIGHT(D279,1)=")",IF(RIGHT(D279,2)="T)",-1000000000000*VALUE(MID(D279,2,LEN(D279)-3)),IF(RIGHT(D279,2)="M)",-1000000*VALUE(MID(D279,2,LEN(D279)-3)),IF(RIGHT(D279,2)="B)",-1000000000*VALUE(MID(D279,2,LEN(D279)-3)),IF(RIGHT(D279,2)="k)",-1000*VALUE(MID(D279,2,LEN(D279)-3)),VALUE(SUBSTITUTE(D279,",","")))))),IF(RIGHT(D279,1)="T",1000000000000*VALUE(LEFT(D279,LEN(D279)-1)),IF(RIGHT(D279,1)="M",1000000*VALUE(LEFT(D279,LEN(D279)-1)),IF(RIGHT(D279,1)="B",1000000000*VALUE(LEFT(D279,LEN(D279)-1)),IF(RIGHT(D279,1)="%",0.01*VALUE(LEFT(D279,LEN(D279)-1)),IF(RIGHT(D279,1)="k",1000*VALUE(LEFT(D279,LEN(D279)-1)),VALUE(SUBSTITUTE(D279,",",""))))))))),"N/A")</f>
        <v/>
      </c>
      <c r="L279">
        <f>IFERROR(IF(TRIM(E279)="-", "N/A", IF(RIGHT(E279,1)=")",IF(RIGHT(E279,2)="T)",-1000000000000*VALUE(MID(E279,2,LEN(E279)-3)),IF(RIGHT(E279,2)="M)",-1000000*VALUE(MID(E279,2,LEN(E279)-3)),IF(RIGHT(E279,2)="B)",-1000000000*VALUE(MID(E279,2,LEN(E279)-3)),IF(RIGHT(E279,2)="k)",-1000*VALUE(MID(E279,2,LEN(E279)-3)),VALUE(SUBSTITUTE(E279,",","")))))),IF(RIGHT(E279,1)="T",1000000000000*VALUE(LEFT(E279,LEN(E279)-1)),IF(RIGHT(E279,1)="M",1000000*VALUE(LEFT(E279,LEN(E279)-1)),IF(RIGHT(E279,1)="B",1000000000*VALUE(LEFT(E279,LEN(E279)-1)),IF(RIGHT(E279,1)="%",0.01*VALUE(LEFT(E279,LEN(E279)-1)),IF(RIGHT(E279,1)="k",1000*VALUE(LEFT(E279,LEN(E279)-1)),VALUE(SUBSTITUTE(E279,",",""))))))))),"N/A")</f>
        <v/>
      </c>
      <c r="M279">
        <f>IFERROR(IF(TRIM(F279)="-", "N/A", IF(RIGHT(F279,1)=")",IF(RIGHT(F279,2)="T)",-1000000000000*VALUE(MID(F279,2,LEN(F279)-3)),IF(RIGHT(F279,2)="M)",-1000000*VALUE(MID(F279,2,LEN(F279)-3)),IF(RIGHT(F279,2)="B)",-1000000000*VALUE(MID(F279,2,LEN(F279)-3)),IF(RIGHT(F279,2)="k)",-1000*VALUE(MID(F279,2,LEN(F279)-3)),VALUE(SUBSTITUTE(F279,",","")))))),IF(RIGHT(F279,1)="T",1000000000000*VALUE(LEFT(F279,LEN(F279)-1)),IF(RIGHT(F279,1)="M",1000000*VALUE(LEFT(F279,LEN(F279)-1)),IF(RIGHT(F279,1)="B",1000000000*VALUE(LEFT(F279,LEN(F279)-1)),IF(RIGHT(F279,1)="%",0.01*VALUE(LEFT(F279,LEN(F279)-1)),IF(RIGHT(F279,1)="k",1000*VALUE(LEFT(F279,LEN(F279)-1)),VALUE(SUBSTITUTE(F279,",",""))))))))),"N/A")</f>
        <v/>
      </c>
      <c r="N279">
        <f>IFERROR(IF(TRIM(G279)="-", "N/A", IF(RIGHT(G279,1)=")",IF(RIGHT(G279,2)="T)",-1000000000000*VALUE(MID(G279,2,LEN(G279)-3)),IF(RIGHT(G279,2)="M)",-1000000*VALUE(MID(G279,2,LEN(G279)-3)),IF(RIGHT(G279,2)="B)",-1000000000*VALUE(MID(G279,2,LEN(G279)-3)),IF(RIGHT(G279,2)="k)",-1000*VALUE(MID(G279,2,LEN(G279)-3)),VALUE(SUBSTITUTE(G279,",","")))))),IF(RIGHT(G279,1)="T",1000000000000*VALUE(LEFT(G279,LEN(G279)-1)),IF(RIGHT(G279,1)="M",1000000*VALUE(LEFT(G279,LEN(G279)-1)),IF(RIGHT(G279,1)="B",1000000000*VALUE(LEFT(G279,LEN(G279)-1)),IF(RIGHT(G279,1)="%",0.01*VALUE(LEFT(G279,LEN(G279)-1)),IF(RIGHT(G279,1)="k",1000*VALUE(LEFT(G279,LEN(G279)-1)),VALUE(SUBSTITUTE(G279,",",""))))))))),"N/A")</f>
        <v/>
      </c>
      <c r="P279">
        <f>MAX(J279:N279)</f>
        <v/>
      </c>
      <c r="Q279">
        <f>IFERROR(J144+MATCH(P279,J279:N279,0)-1,"")</f>
        <v/>
      </c>
      <c r="R279">
        <f>IF(Q279="","",MIN(J279:N279))</f>
        <v/>
      </c>
      <c r="S279">
        <f>IFERROR(J144+MATCH(R279,J279:N279,0)-1,"")</f>
        <v/>
      </c>
      <c r="T279">
        <f>IFERROR(AVERAGE(J279:N279),"")</f>
        <v/>
      </c>
      <c r="U279">
        <f>IFERROR(STDEV(J279:N279),"")</f>
        <v/>
      </c>
      <c r="V279">
        <f>IFERROR(IF(C279="-","",IF(ISBLANK(B279),"",IF(OR(ISNUMBER(FIND("Growth",B279)),ISNUMBER(FIND("Margin",B279))),"",(J279-T279)/U279))),"")</f>
        <v/>
      </c>
      <c r="W279">
        <f>IFERROR(IF(OR(D279="-",ISBLANK(D279)),"",(K279-T279)/U279),"")</f>
        <v/>
      </c>
      <c r="X279">
        <f>IFERROR(IF(OR(E279="-",ISBLANK(E279)),"",(L279-T279)/U279),"")</f>
        <v/>
      </c>
      <c r="Y279">
        <f>IFERROR(IF(OR(F279="-",ISBLANK(F279)),"",(M279-T279)/U279),"")</f>
        <v/>
      </c>
      <c r="Z279">
        <f>IFERROR(IF(OR(G279="-",ISBLANK(G279)),"",(N279-T279)/U279),"")</f>
        <v/>
      </c>
      <c r="AA279">
        <f>IF(MAX(MAX(V279:Z279),ABS(MIN(V279:Z279)))=ABS(MIN(V279:Z279)),MIN(V279:Z279),MAX(V279:Z279))</f>
        <v/>
      </c>
      <c r="AB279">
        <f>IFERROR(V144+MATCH(AA279,V279:Z279,0)-1,"")</f>
        <v/>
      </c>
      <c r="AC279">
        <f>IF(AB279&lt;&gt;"",IF(S279=AB279,"Low",IF(AB279=Q279,"High","")),"")</f>
        <v/>
      </c>
      <c r="AE279">
        <f>IF(ISNUMBER(MATCH("N/A",J279:N279,0)),"",IFERROR((5 * SUMPRODUCT(J144:N144,J279:N279) - PRODUCT(SUM(J144:N144),SUM(J279:N279))) / ((5 * SUM((J144^2)+(K144^2)+(L144^2)+(M144^2)+(N144^2))) - SUM(J144:N144)^2),""))</f>
        <v/>
      </c>
      <c r="AF279">
        <f>IFERROR(CORREL(J144:N144,J279:N279),"")</f>
        <v/>
      </c>
      <c r="AZ279">
        <f>IF(Q279=S279,0,1)</f>
        <v/>
      </c>
      <c r="BA279">
        <f>IF(AZ279=1,IF(Q279="","",IF(Q279=N144,"Yes","No")),"")</f>
        <v/>
      </c>
      <c r="BB279">
        <f>IF(BA279="Yes",P279,"")</f>
        <v/>
      </c>
      <c r="BC279">
        <f>IF(AZ279=1,IF(S279="","",IF(S279=N144,"Yes","No")),"")</f>
        <v/>
      </c>
      <c r="BD279">
        <f>IF(BC279="Yes",R279,"")</f>
        <v/>
      </c>
      <c r="BE279">
        <f>IFERROR(IF(SIGN(AE279)=1,"Increasing",IF(SIGN(AE279)=-1,"Decreasing","")),"")</f>
        <v/>
      </c>
      <c r="BF279">
        <f>IF(OR(AND(BE279="Increasing",BA279="Yes"),AND(BE279="Decreasing",BC279="Yes")),"Yes","No")</f>
        <v/>
      </c>
      <c r="BG279">
        <f>IF(I279="pos_trend","Yes","No")</f>
        <v/>
      </c>
      <c r="BH279">
        <f>IF(AF279&lt;&gt;"",IF(ABS(AF279)&gt;0.8,"Yes","No"),"")</f>
        <v/>
      </c>
    </row>
    <row r="280" spans="1:60">
      <c s="1" r="A280" t="n">
        <v>24</v>
      </c>
      <c r="B280" t="s">
        <v>724</v>
      </c>
      <c r="C280" t="s">
        <v>264</v>
      </c>
      <c r="D280" t="s">
        <v>264</v>
      </c>
      <c r="E280" t="s">
        <v>264</v>
      </c>
      <c r="F280" t="s">
        <v>264</v>
      </c>
      <c r="G280" t="s">
        <v>264</v>
      </c>
      <c r="H280" t="s"/>
      <c r="I280">
        <f>IF(AND(K280&gt; J280, L280&gt; K280, M280&gt; L280, N280&gt; M280), "pos_trend", IF(AND(K280&lt; J280, L280&lt; K280, M280&lt; L280, N280&lt; M280), "neg_trend", "N/A"))</f>
        <v/>
      </c>
      <c r="J280">
        <f>IFERROR(IF(TRIM(C280)="-", "N/A", IF(RIGHT(C280,1)=")",IF(RIGHT(C280,2)="T)",-1000000000000*VALUE(MID(C280,2,LEN(C280)-3)),IF(RIGHT(C280,2)="M)",-1000000*VALUE(MID(C280,2,LEN(C280)-3)),IF(RIGHT(C280,2)="B)",-1000000000*VALUE(MID(C280,2,LEN(C280)-3)),IF(RIGHT(C280,2)="k)",-1000*VALUE(MID(C280,2,LEN(C280)-3)),VALUE(SUBSTITUTE(C280,",","")))))),IF(RIGHT(C280,1)="T",1000000000000*VALUE(LEFT(C280,LEN(C280)-1)),IF(RIGHT(C280,1)="M",1000000*VALUE(LEFT(C280,LEN(C280)-1)),IF(RIGHT(C280,1)="B",1000000000*VALUE(LEFT(C280,LEN(C280)-1)),IF(RIGHT(C280,1)="%",0.01*VALUE(LEFT(C280,LEN(C280)-1)),IF(RIGHT(C280,1)="k",1000*VALUE(LEFT(C280,LEN(C280)-1)),VALUE(SUBSTITUTE(C280,",",""))))))))),"N/A")</f>
        <v/>
      </c>
      <c r="K280">
        <f>IFERROR(IF(TRIM(D280)="-", "N/A", IF(RIGHT(D280,1)=")",IF(RIGHT(D280,2)="T)",-1000000000000*VALUE(MID(D280,2,LEN(D280)-3)),IF(RIGHT(D280,2)="M)",-1000000*VALUE(MID(D280,2,LEN(D280)-3)),IF(RIGHT(D280,2)="B)",-1000000000*VALUE(MID(D280,2,LEN(D280)-3)),IF(RIGHT(D280,2)="k)",-1000*VALUE(MID(D280,2,LEN(D280)-3)),VALUE(SUBSTITUTE(D280,",","")))))),IF(RIGHT(D280,1)="T",1000000000000*VALUE(LEFT(D280,LEN(D280)-1)),IF(RIGHT(D280,1)="M",1000000*VALUE(LEFT(D280,LEN(D280)-1)),IF(RIGHT(D280,1)="B",1000000000*VALUE(LEFT(D280,LEN(D280)-1)),IF(RIGHT(D280,1)="%",0.01*VALUE(LEFT(D280,LEN(D280)-1)),IF(RIGHT(D280,1)="k",1000*VALUE(LEFT(D280,LEN(D280)-1)),VALUE(SUBSTITUTE(D280,",",""))))))))),"N/A")</f>
        <v/>
      </c>
      <c r="L280">
        <f>IFERROR(IF(TRIM(E280)="-", "N/A", IF(RIGHT(E280,1)=")",IF(RIGHT(E280,2)="T)",-1000000000000*VALUE(MID(E280,2,LEN(E280)-3)),IF(RIGHT(E280,2)="M)",-1000000*VALUE(MID(E280,2,LEN(E280)-3)),IF(RIGHT(E280,2)="B)",-1000000000*VALUE(MID(E280,2,LEN(E280)-3)),IF(RIGHT(E280,2)="k)",-1000*VALUE(MID(E280,2,LEN(E280)-3)),VALUE(SUBSTITUTE(E280,",","")))))),IF(RIGHT(E280,1)="T",1000000000000*VALUE(LEFT(E280,LEN(E280)-1)),IF(RIGHT(E280,1)="M",1000000*VALUE(LEFT(E280,LEN(E280)-1)),IF(RIGHT(E280,1)="B",1000000000*VALUE(LEFT(E280,LEN(E280)-1)),IF(RIGHT(E280,1)="%",0.01*VALUE(LEFT(E280,LEN(E280)-1)),IF(RIGHT(E280,1)="k",1000*VALUE(LEFT(E280,LEN(E280)-1)),VALUE(SUBSTITUTE(E280,",",""))))))))),"N/A")</f>
        <v/>
      </c>
      <c r="M280">
        <f>IFERROR(IF(TRIM(F280)="-", "N/A", IF(RIGHT(F280,1)=")",IF(RIGHT(F280,2)="T)",-1000000000000*VALUE(MID(F280,2,LEN(F280)-3)),IF(RIGHT(F280,2)="M)",-1000000*VALUE(MID(F280,2,LEN(F280)-3)),IF(RIGHT(F280,2)="B)",-1000000000*VALUE(MID(F280,2,LEN(F280)-3)),IF(RIGHT(F280,2)="k)",-1000*VALUE(MID(F280,2,LEN(F280)-3)),VALUE(SUBSTITUTE(F280,",","")))))),IF(RIGHT(F280,1)="T",1000000000000*VALUE(LEFT(F280,LEN(F280)-1)),IF(RIGHT(F280,1)="M",1000000*VALUE(LEFT(F280,LEN(F280)-1)),IF(RIGHT(F280,1)="B",1000000000*VALUE(LEFT(F280,LEN(F280)-1)),IF(RIGHT(F280,1)="%",0.01*VALUE(LEFT(F280,LEN(F280)-1)),IF(RIGHT(F280,1)="k",1000*VALUE(LEFT(F280,LEN(F280)-1)),VALUE(SUBSTITUTE(F280,",",""))))))))),"N/A")</f>
        <v/>
      </c>
      <c r="N280">
        <f>IFERROR(IF(TRIM(G280)="-", "N/A", IF(RIGHT(G280,1)=")",IF(RIGHT(G280,2)="T)",-1000000000000*VALUE(MID(G280,2,LEN(G280)-3)),IF(RIGHT(G280,2)="M)",-1000000*VALUE(MID(G280,2,LEN(G280)-3)),IF(RIGHT(G280,2)="B)",-1000000000*VALUE(MID(G280,2,LEN(G280)-3)),IF(RIGHT(G280,2)="k)",-1000*VALUE(MID(G280,2,LEN(G280)-3)),VALUE(SUBSTITUTE(G280,",","")))))),IF(RIGHT(G280,1)="T",1000000000000*VALUE(LEFT(G280,LEN(G280)-1)),IF(RIGHT(G280,1)="M",1000000*VALUE(LEFT(G280,LEN(G280)-1)),IF(RIGHT(G280,1)="B",1000000000*VALUE(LEFT(G280,LEN(G280)-1)),IF(RIGHT(G280,1)="%",0.01*VALUE(LEFT(G280,LEN(G280)-1)),IF(RIGHT(G280,1)="k",1000*VALUE(LEFT(G280,LEN(G280)-1)),VALUE(SUBSTITUTE(G280,",",""))))))))),"N/A")</f>
        <v/>
      </c>
      <c r="P280">
        <f>MAX(J280:N280)</f>
        <v/>
      </c>
      <c r="Q280">
        <f>IFERROR(J144+MATCH(P280,J280:N280,0)-1,"")</f>
        <v/>
      </c>
      <c r="R280">
        <f>IF(Q280="","",MIN(J280:N280))</f>
        <v/>
      </c>
      <c r="S280">
        <f>IFERROR(J144+MATCH(R280,J280:N280,0)-1,"")</f>
        <v/>
      </c>
      <c r="T280">
        <f>IFERROR(AVERAGE(J280:N280),"")</f>
        <v/>
      </c>
      <c r="U280">
        <f>IFERROR(STDEV(J280:N280),"")</f>
        <v/>
      </c>
      <c r="V280">
        <f>IFERROR(IF(C280="-","",IF(ISBLANK(B280),"",IF(OR(ISNUMBER(FIND("Growth",B280)),ISNUMBER(FIND("Margin",B280))),"",(J280-T280)/U280))),"")</f>
        <v/>
      </c>
      <c r="W280">
        <f>IFERROR(IF(OR(D280="-",ISBLANK(D280)),"",(K280-T280)/U280),"")</f>
        <v/>
      </c>
      <c r="X280">
        <f>IFERROR(IF(OR(E280="-",ISBLANK(E280)),"",(L280-T280)/U280),"")</f>
        <v/>
      </c>
      <c r="Y280">
        <f>IFERROR(IF(OR(F280="-",ISBLANK(F280)),"",(M280-T280)/U280),"")</f>
        <v/>
      </c>
      <c r="Z280">
        <f>IFERROR(IF(OR(G280="-",ISBLANK(G280)),"",(N280-T280)/U280),"")</f>
        <v/>
      </c>
      <c r="AA280">
        <f>IF(MAX(MAX(V280:Z280),ABS(MIN(V280:Z280)))=ABS(MIN(V280:Z280)),MIN(V280:Z280),MAX(V280:Z280))</f>
        <v/>
      </c>
      <c r="AB280">
        <f>IFERROR(V144+MATCH(AA280,V280:Z280,0)-1,"")</f>
        <v/>
      </c>
      <c r="AC280">
        <f>IF(AB280&lt;&gt;"",IF(S280=AB280,"Low",IF(AB280=Q280,"High","")),"")</f>
        <v/>
      </c>
      <c r="AE280">
        <f>IF(ISNUMBER(MATCH("N/A",J280:N280,0)),"",IFERROR((5 * SUMPRODUCT(J144:N144,J280:N280) - PRODUCT(SUM(J144:N144),SUM(J280:N280))) / ((5 * SUM((J144^2)+(K144^2)+(L144^2)+(M144^2)+(N144^2))) - SUM(J144:N144)^2),""))</f>
        <v/>
      </c>
      <c r="AF280">
        <f>IFERROR(CORREL(J144:N144,J280:N280),"")</f>
        <v/>
      </c>
      <c r="AZ280">
        <f>IF(Q280=S280,0,1)</f>
        <v/>
      </c>
      <c r="BA280">
        <f>IF(AZ280=1,IF(Q280="","",IF(Q280=N144,"Yes","No")),"")</f>
        <v/>
      </c>
      <c r="BB280">
        <f>IF(BA280="Yes",P280,"")</f>
        <v/>
      </c>
      <c r="BC280">
        <f>IF(AZ280=1,IF(S280="","",IF(S280=N144,"Yes","No")),"")</f>
        <v/>
      </c>
      <c r="BD280">
        <f>IF(BC280="Yes",R280,"")</f>
        <v/>
      </c>
      <c r="BE280">
        <f>IFERROR(IF(SIGN(AE280)=1,"Increasing",IF(SIGN(AE280)=-1,"Decreasing","")),"")</f>
        <v/>
      </c>
      <c r="BF280">
        <f>IF(OR(AND(BE280="Increasing",BA280="Yes"),AND(BE280="Decreasing",BC280="Yes")),"Yes","No")</f>
        <v/>
      </c>
      <c r="BG280">
        <f>IF(I280="pos_trend","Yes","No")</f>
        <v/>
      </c>
      <c r="BH280">
        <f>IF(AF280&lt;&gt;"",IF(ABS(AF280)&gt;0.8,"Yes","No"),"")</f>
        <v/>
      </c>
    </row>
    <row r="281" spans="1:60">
      <c s="1" r="A281" t="n">
        <v>25</v>
      </c>
      <c r="B281" t="s">
        <v>725</v>
      </c>
      <c r="C281" t="s">
        <v>264</v>
      </c>
      <c r="D281" t="s">
        <v>264</v>
      </c>
      <c r="E281" t="s">
        <v>264</v>
      </c>
      <c r="F281" t="s">
        <v>264</v>
      </c>
      <c r="G281" t="s">
        <v>264</v>
      </c>
      <c r="H281" t="s"/>
      <c r="I281">
        <f>IF(AND(K281&gt; J281, L281&gt; K281, M281&gt; L281, N281&gt; M281), "pos_trend", IF(AND(K281&lt; J281, L281&lt; K281, M281&lt; L281, N281&lt; M281), "neg_trend", "N/A"))</f>
        <v/>
      </c>
      <c r="J281">
        <f>IFERROR(IF(TRIM(C281)="-", "N/A", IF(RIGHT(C281,1)=")",IF(RIGHT(C281,2)="T)",-1000000000000*VALUE(MID(C281,2,LEN(C281)-3)),IF(RIGHT(C281,2)="M)",-1000000*VALUE(MID(C281,2,LEN(C281)-3)),IF(RIGHT(C281,2)="B)",-1000000000*VALUE(MID(C281,2,LEN(C281)-3)),IF(RIGHT(C281,2)="k)",-1000*VALUE(MID(C281,2,LEN(C281)-3)),VALUE(SUBSTITUTE(C281,",","")))))),IF(RIGHT(C281,1)="T",1000000000000*VALUE(LEFT(C281,LEN(C281)-1)),IF(RIGHT(C281,1)="M",1000000*VALUE(LEFT(C281,LEN(C281)-1)),IF(RIGHT(C281,1)="B",1000000000*VALUE(LEFT(C281,LEN(C281)-1)),IF(RIGHT(C281,1)="%",0.01*VALUE(LEFT(C281,LEN(C281)-1)),IF(RIGHT(C281,1)="k",1000*VALUE(LEFT(C281,LEN(C281)-1)),VALUE(SUBSTITUTE(C281,",",""))))))))),"N/A")</f>
        <v/>
      </c>
      <c r="K281">
        <f>IFERROR(IF(TRIM(D281)="-", "N/A", IF(RIGHT(D281,1)=")",IF(RIGHT(D281,2)="T)",-1000000000000*VALUE(MID(D281,2,LEN(D281)-3)),IF(RIGHT(D281,2)="M)",-1000000*VALUE(MID(D281,2,LEN(D281)-3)),IF(RIGHT(D281,2)="B)",-1000000000*VALUE(MID(D281,2,LEN(D281)-3)),IF(RIGHT(D281,2)="k)",-1000*VALUE(MID(D281,2,LEN(D281)-3)),VALUE(SUBSTITUTE(D281,",","")))))),IF(RIGHT(D281,1)="T",1000000000000*VALUE(LEFT(D281,LEN(D281)-1)),IF(RIGHT(D281,1)="M",1000000*VALUE(LEFT(D281,LEN(D281)-1)),IF(RIGHT(D281,1)="B",1000000000*VALUE(LEFT(D281,LEN(D281)-1)),IF(RIGHT(D281,1)="%",0.01*VALUE(LEFT(D281,LEN(D281)-1)),IF(RIGHT(D281,1)="k",1000*VALUE(LEFT(D281,LEN(D281)-1)),VALUE(SUBSTITUTE(D281,",",""))))))))),"N/A")</f>
        <v/>
      </c>
      <c r="L281">
        <f>IFERROR(IF(TRIM(E281)="-", "N/A", IF(RIGHT(E281,1)=")",IF(RIGHT(E281,2)="T)",-1000000000000*VALUE(MID(E281,2,LEN(E281)-3)),IF(RIGHT(E281,2)="M)",-1000000*VALUE(MID(E281,2,LEN(E281)-3)),IF(RIGHT(E281,2)="B)",-1000000000*VALUE(MID(E281,2,LEN(E281)-3)),IF(RIGHT(E281,2)="k)",-1000*VALUE(MID(E281,2,LEN(E281)-3)),VALUE(SUBSTITUTE(E281,",","")))))),IF(RIGHT(E281,1)="T",1000000000000*VALUE(LEFT(E281,LEN(E281)-1)),IF(RIGHT(E281,1)="M",1000000*VALUE(LEFT(E281,LEN(E281)-1)),IF(RIGHT(E281,1)="B",1000000000*VALUE(LEFT(E281,LEN(E281)-1)),IF(RIGHT(E281,1)="%",0.01*VALUE(LEFT(E281,LEN(E281)-1)),IF(RIGHT(E281,1)="k",1000*VALUE(LEFT(E281,LEN(E281)-1)),VALUE(SUBSTITUTE(E281,",",""))))))))),"N/A")</f>
        <v/>
      </c>
      <c r="M281">
        <f>IFERROR(IF(TRIM(F281)="-", "N/A", IF(RIGHT(F281,1)=")",IF(RIGHT(F281,2)="T)",-1000000000000*VALUE(MID(F281,2,LEN(F281)-3)),IF(RIGHT(F281,2)="M)",-1000000*VALUE(MID(F281,2,LEN(F281)-3)),IF(RIGHT(F281,2)="B)",-1000000000*VALUE(MID(F281,2,LEN(F281)-3)),IF(RIGHT(F281,2)="k)",-1000*VALUE(MID(F281,2,LEN(F281)-3)),VALUE(SUBSTITUTE(F281,",","")))))),IF(RIGHT(F281,1)="T",1000000000000*VALUE(LEFT(F281,LEN(F281)-1)),IF(RIGHT(F281,1)="M",1000000*VALUE(LEFT(F281,LEN(F281)-1)),IF(RIGHT(F281,1)="B",1000000000*VALUE(LEFT(F281,LEN(F281)-1)),IF(RIGHT(F281,1)="%",0.01*VALUE(LEFT(F281,LEN(F281)-1)),IF(RIGHT(F281,1)="k",1000*VALUE(LEFT(F281,LEN(F281)-1)),VALUE(SUBSTITUTE(F281,",",""))))))))),"N/A")</f>
        <v/>
      </c>
      <c r="N281">
        <f>IFERROR(IF(TRIM(G281)="-", "N/A", IF(RIGHT(G281,1)=")",IF(RIGHT(G281,2)="T)",-1000000000000*VALUE(MID(G281,2,LEN(G281)-3)),IF(RIGHT(G281,2)="M)",-1000000*VALUE(MID(G281,2,LEN(G281)-3)),IF(RIGHT(G281,2)="B)",-1000000000*VALUE(MID(G281,2,LEN(G281)-3)),IF(RIGHT(G281,2)="k)",-1000*VALUE(MID(G281,2,LEN(G281)-3)),VALUE(SUBSTITUTE(G281,",","")))))),IF(RIGHT(G281,1)="T",1000000000000*VALUE(LEFT(G281,LEN(G281)-1)),IF(RIGHT(G281,1)="M",1000000*VALUE(LEFT(G281,LEN(G281)-1)),IF(RIGHT(G281,1)="B",1000000000*VALUE(LEFT(G281,LEN(G281)-1)),IF(RIGHT(G281,1)="%",0.01*VALUE(LEFT(G281,LEN(G281)-1)),IF(RIGHT(G281,1)="k",1000*VALUE(LEFT(G281,LEN(G281)-1)),VALUE(SUBSTITUTE(G281,",",""))))))))),"N/A")</f>
        <v/>
      </c>
      <c r="P281">
        <f>MAX(J281:N281)</f>
        <v/>
      </c>
      <c r="Q281">
        <f>IFERROR(J144+MATCH(P281,J281:N281,0)-1,"")</f>
        <v/>
      </c>
      <c r="R281">
        <f>IF(Q281="","",MIN(J281:N281))</f>
        <v/>
      </c>
      <c r="S281">
        <f>IFERROR(J144+MATCH(R281,J281:N281,0)-1,"")</f>
        <v/>
      </c>
      <c r="T281">
        <f>IFERROR(AVERAGE(J281:N281),"")</f>
        <v/>
      </c>
      <c r="U281">
        <f>IFERROR(STDEV(J281:N281),"")</f>
        <v/>
      </c>
      <c r="V281">
        <f>IFERROR(IF(C281="-","",IF(ISBLANK(B281),"",IF(OR(ISNUMBER(FIND("Growth",B281)),ISNUMBER(FIND("Margin",B281))),"",(J281-T281)/U281))),"")</f>
        <v/>
      </c>
      <c r="W281">
        <f>IFERROR(IF(OR(D281="-",ISBLANK(D281)),"",(K281-T281)/U281),"")</f>
        <v/>
      </c>
      <c r="X281">
        <f>IFERROR(IF(OR(E281="-",ISBLANK(E281)),"",(L281-T281)/U281),"")</f>
        <v/>
      </c>
      <c r="Y281">
        <f>IFERROR(IF(OR(F281="-",ISBLANK(F281)),"",(M281-T281)/U281),"")</f>
        <v/>
      </c>
      <c r="Z281">
        <f>IFERROR(IF(OR(G281="-",ISBLANK(G281)),"",(N281-T281)/U281),"")</f>
        <v/>
      </c>
      <c r="AA281">
        <f>IF(MAX(MAX(V281:Z281),ABS(MIN(V281:Z281)))=ABS(MIN(V281:Z281)),MIN(V281:Z281),MAX(V281:Z281))</f>
        <v/>
      </c>
      <c r="AB281">
        <f>IFERROR(V144+MATCH(AA281,V281:Z281,0)-1,"")</f>
        <v/>
      </c>
      <c r="AC281">
        <f>IF(AB281&lt;&gt;"",IF(S281=AB281,"Low",IF(AB281=Q281,"High","")),"")</f>
        <v/>
      </c>
      <c r="AE281">
        <f>IF(ISNUMBER(MATCH("N/A",J281:N281,0)),"",IFERROR((5 * SUMPRODUCT(J144:N144,J281:N281) - PRODUCT(SUM(J144:N144),SUM(J281:N281))) / ((5 * SUM((J144^2)+(K144^2)+(L144^2)+(M144^2)+(N144^2))) - SUM(J144:N144)^2),""))</f>
        <v/>
      </c>
      <c r="AF281">
        <f>IFERROR(CORREL(J144:N144,J281:N281),"")</f>
        <v/>
      </c>
      <c r="AZ281">
        <f>IF(Q281=S281,0,1)</f>
        <v/>
      </c>
      <c r="BA281">
        <f>IF(AZ281=1,IF(Q281="","",IF(Q281=N144,"Yes","No")),"")</f>
        <v/>
      </c>
      <c r="BB281">
        <f>IF(BA281="Yes",P281,"")</f>
        <v/>
      </c>
      <c r="BC281">
        <f>IF(AZ281=1,IF(S281="","",IF(S281=N144,"Yes","No")),"")</f>
        <v/>
      </c>
      <c r="BD281">
        <f>IF(BC281="Yes",R281,"")</f>
        <v/>
      </c>
      <c r="BE281">
        <f>IFERROR(IF(SIGN(AE281)=1,"Increasing",IF(SIGN(AE281)=-1,"Decreasing","")),"")</f>
        <v/>
      </c>
      <c r="BF281">
        <f>IF(OR(AND(BE281="Increasing",BA281="Yes"),AND(BE281="Decreasing",BC281="Yes")),"Yes","No")</f>
        <v/>
      </c>
      <c r="BG281">
        <f>IF(I281="pos_trend","Yes","No")</f>
        <v/>
      </c>
      <c r="BH281">
        <f>IF(AF281&lt;&gt;"",IF(ABS(AF281)&gt;0.8,"Yes","No"),"")</f>
        <v/>
      </c>
    </row>
    <row r="282" spans="1:60">
      <c s="1" r="A282" t="n">
        <v>26</v>
      </c>
      <c r="B282" t="s">
        <v>731</v>
      </c>
      <c r="C282" t="s">
        <v>264</v>
      </c>
      <c r="D282" t="s">
        <v>3673</v>
      </c>
      <c r="E282" t="s">
        <v>3674</v>
      </c>
      <c r="F282" t="s">
        <v>475</v>
      </c>
      <c r="G282" t="s">
        <v>3675</v>
      </c>
      <c r="H282" t="s"/>
      <c r="I282">
        <f>IF(AND(K282&gt; J282, L282&gt; K282, M282&gt; L282, N282&gt; M282), "pos_trend", IF(AND(K282&lt; J282, L282&lt; K282, M282&lt; L282, N282&lt; M282), "neg_trend", "N/A"))</f>
        <v/>
      </c>
      <c r="J282">
        <f>IFERROR(IF(TRIM(C282)="-", "N/A", IF(RIGHT(C282,1)=")",IF(RIGHT(C282,2)="T)",-1000000000000*VALUE(MID(C282,2,LEN(C282)-3)),IF(RIGHT(C282,2)="M)",-1000000*VALUE(MID(C282,2,LEN(C282)-3)),IF(RIGHT(C282,2)="B)",-1000000000*VALUE(MID(C282,2,LEN(C282)-3)),IF(RIGHT(C282,2)="k)",-1000*VALUE(MID(C282,2,LEN(C282)-3)),VALUE(SUBSTITUTE(C282,",","")))))),IF(RIGHT(C282,1)="T",1000000000000*VALUE(LEFT(C282,LEN(C282)-1)),IF(RIGHT(C282,1)="M",1000000*VALUE(LEFT(C282,LEN(C282)-1)),IF(RIGHT(C282,1)="B",1000000000*VALUE(LEFT(C282,LEN(C282)-1)),IF(RIGHT(C282,1)="%",0.01*VALUE(LEFT(C282,LEN(C282)-1)),IF(RIGHT(C282,1)="k",1000*VALUE(LEFT(C282,LEN(C282)-1)),VALUE(SUBSTITUTE(C282,",",""))))))))),"N/A")</f>
        <v/>
      </c>
      <c r="K282">
        <f>IFERROR(IF(TRIM(D282)="-", "N/A", IF(RIGHT(D282,1)=")",IF(RIGHT(D282,2)="T)",-1000000000000*VALUE(MID(D282,2,LEN(D282)-3)),IF(RIGHT(D282,2)="M)",-1000000*VALUE(MID(D282,2,LEN(D282)-3)),IF(RIGHT(D282,2)="B)",-1000000000*VALUE(MID(D282,2,LEN(D282)-3)),IF(RIGHT(D282,2)="k)",-1000*VALUE(MID(D282,2,LEN(D282)-3)),VALUE(SUBSTITUTE(D282,",","")))))),IF(RIGHT(D282,1)="T",1000000000000*VALUE(LEFT(D282,LEN(D282)-1)),IF(RIGHT(D282,1)="M",1000000*VALUE(LEFT(D282,LEN(D282)-1)),IF(RIGHT(D282,1)="B",1000000000*VALUE(LEFT(D282,LEN(D282)-1)),IF(RIGHT(D282,1)="%",0.01*VALUE(LEFT(D282,LEN(D282)-1)),IF(RIGHT(D282,1)="k",1000*VALUE(LEFT(D282,LEN(D282)-1)),VALUE(SUBSTITUTE(D282,",",""))))))))),"N/A")</f>
        <v/>
      </c>
      <c r="L282">
        <f>IFERROR(IF(TRIM(E282)="-", "N/A", IF(RIGHT(E282,1)=")",IF(RIGHT(E282,2)="T)",-1000000000000*VALUE(MID(E282,2,LEN(E282)-3)),IF(RIGHT(E282,2)="M)",-1000000*VALUE(MID(E282,2,LEN(E282)-3)),IF(RIGHT(E282,2)="B)",-1000000000*VALUE(MID(E282,2,LEN(E282)-3)),IF(RIGHT(E282,2)="k)",-1000*VALUE(MID(E282,2,LEN(E282)-3)),VALUE(SUBSTITUTE(E282,",","")))))),IF(RIGHT(E282,1)="T",1000000000000*VALUE(LEFT(E282,LEN(E282)-1)),IF(RIGHT(E282,1)="M",1000000*VALUE(LEFT(E282,LEN(E282)-1)),IF(RIGHT(E282,1)="B",1000000000*VALUE(LEFT(E282,LEN(E282)-1)),IF(RIGHT(E282,1)="%",0.01*VALUE(LEFT(E282,LEN(E282)-1)),IF(RIGHT(E282,1)="k",1000*VALUE(LEFT(E282,LEN(E282)-1)),VALUE(SUBSTITUTE(E282,",",""))))))))),"N/A")</f>
        <v/>
      </c>
      <c r="M282">
        <f>IFERROR(IF(TRIM(F282)="-", "N/A", IF(RIGHT(F282,1)=")",IF(RIGHT(F282,2)="T)",-1000000000000*VALUE(MID(F282,2,LEN(F282)-3)),IF(RIGHT(F282,2)="M)",-1000000*VALUE(MID(F282,2,LEN(F282)-3)),IF(RIGHT(F282,2)="B)",-1000000000*VALUE(MID(F282,2,LEN(F282)-3)),IF(RIGHT(F282,2)="k)",-1000*VALUE(MID(F282,2,LEN(F282)-3)),VALUE(SUBSTITUTE(F282,",","")))))),IF(RIGHT(F282,1)="T",1000000000000*VALUE(LEFT(F282,LEN(F282)-1)),IF(RIGHT(F282,1)="M",1000000*VALUE(LEFT(F282,LEN(F282)-1)),IF(RIGHT(F282,1)="B",1000000000*VALUE(LEFT(F282,LEN(F282)-1)),IF(RIGHT(F282,1)="%",0.01*VALUE(LEFT(F282,LEN(F282)-1)),IF(RIGHT(F282,1)="k",1000*VALUE(LEFT(F282,LEN(F282)-1)),VALUE(SUBSTITUTE(F282,",",""))))))))),"N/A")</f>
        <v/>
      </c>
      <c r="N282">
        <f>IFERROR(IF(TRIM(G282)="-", "N/A", IF(RIGHT(G282,1)=")",IF(RIGHT(G282,2)="T)",-1000000000000*VALUE(MID(G282,2,LEN(G282)-3)),IF(RIGHT(G282,2)="M)",-1000000*VALUE(MID(G282,2,LEN(G282)-3)),IF(RIGHT(G282,2)="B)",-1000000000*VALUE(MID(G282,2,LEN(G282)-3)),IF(RIGHT(G282,2)="k)",-1000*VALUE(MID(G282,2,LEN(G282)-3)),VALUE(SUBSTITUTE(G282,",","")))))),IF(RIGHT(G282,1)="T",1000000000000*VALUE(LEFT(G282,LEN(G282)-1)),IF(RIGHT(G282,1)="M",1000000*VALUE(LEFT(G282,LEN(G282)-1)),IF(RIGHT(G282,1)="B",1000000000*VALUE(LEFT(G282,LEN(G282)-1)),IF(RIGHT(G282,1)="%",0.01*VALUE(LEFT(G282,LEN(G282)-1)),IF(RIGHT(G282,1)="k",1000*VALUE(LEFT(G282,LEN(G282)-1)),VALUE(SUBSTITUTE(G282,",",""))))))))),"N/A")</f>
        <v/>
      </c>
      <c r="P282">
        <f>MAX(J282:N282)</f>
        <v/>
      </c>
      <c r="Q282">
        <f>IFERROR(J144+MATCH(P282,J282:N282,0)-1,"")</f>
        <v/>
      </c>
      <c r="R282">
        <f>IF(Q282="","",MIN(J282:N282))</f>
        <v/>
      </c>
      <c r="S282">
        <f>IFERROR(J144+MATCH(R282,J282:N282,0)-1,"")</f>
        <v/>
      </c>
      <c r="T282">
        <f>IFERROR(AVERAGE(J282:N282),"")</f>
        <v/>
      </c>
      <c r="U282">
        <f>IFERROR(STDEV(J282:N282),"")</f>
        <v/>
      </c>
      <c r="V282">
        <f>IFERROR(IF(C282="-","",IF(ISBLANK(B282),"",IF(OR(ISNUMBER(FIND("Growth",B282)),ISNUMBER(FIND("Margin",B282))),"",(J282-T282)/U282))),"")</f>
        <v/>
      </c>
      <c r="W282">
        <f>IFERROR(IF(OR(D282="-",ISBLANK(D282)),"",(K282-T282)/U282),"")</f>
        <v/>
      </c>
      <c r="X282">
        <f>IFERROR(IF(OR(E282="-",ISBLANK(E282)),"",(L282-T282)/U282),"")</f>
        <v/>
      </c>
      <c r="Y282">
        <f>IFERROR(IF(OR(F282="-",ISBLANK(F282)),"",(M282-T282)/U282),"")</f>
        <v/>
      </c>
      <c r="Z282">
        <f>IFERROR(IF(OR(G282="-",ISBLANK(G282)),"",(N282-T282)/U282),"")</f>
        <v/>
      </c>
      <c r="AA282">
        <f>IF(MAX(MAX(V282:Z282),ABS(MIN(V282:Z282)))=ABS(MIN(V282:Z282)),MIN(V282:Z282),MAX(V282:Z282))</f>
        <v/>
      </c>
      <c r="AB282">
        <f>IFERROR(V144+MATCH(AA282,V282:Z282,0)-1,"")</f>
        <v/>
      </c>
      <c r="AC282">
        <f>IF(AB282&lt;&gt;"",IF(S282=AB282,"Low",IF(AB282=Q282,"High","")),"")</f>
        <v/>
      </c>
      <c r="AE282">
        <f>IF(ISNUMBER(MATCH("N/A",J282:N282,0)),"",IFERROR((5 * SUMPRODUCT(J144:N144,J282:N282) - PRODUCT(SUM(J144:N144),SUM(J282:N282))) / ((5 * SUM((J144^2)+(K144^2)+(L144^2)+(M144^2)+(N144^2))) - SUM(J144:N144)^2),""))</f>
        <v/>
      </c>
      <c r="AF282">
        <f>IFERROR(CORREL(J144:N144,J282:N282),"")</f>
        <v/>
      </c>
      <c r="AZ282">
        <f>IF(Q282=S282,0,1)</f>
        <v/>
      </c>
      <c r="BA282">
        <f>IF(AZ282=1,IF(Q282="","",IF(Q282=N144,"Yes","No")),"")</f>
        <v/>
      </c>
      <c r="BB282">
        <f>IF(BA282="Yes",P282,"")</f>
        <v/>
      </c>
      <c r="BC282">
        <f>IF(AZ282=1,IF(S282="","",IF(S282=N144,"Yes","No")),"")</f>
        <v/>
      </c>
      <c r="BD282">
        <f>IF(BC282="Yes",R282,"")</f>
        <v/>
      </c>
      <c r="BE282">
        <f>IFERROR(IF(SIGN(AE282)=1,"Increasing",IF(SIGN(AE282)=-1,"Decreasing","")),"")</f>
        <v/>
      </c>
      <c r="BF282">
        <f>IF(OR(AND(BE282="Increasing",BA282="Yes"),AND(BE282="Decreasing",BC282="Yes")),"Yes","No")</f>
        <v/>
      </c>
      <c r="BG282">
        <f>IF(I282="pos_trend","Yes","No")</f>
        <v/>
      </c>
      <c r="BH282">
        <f>IF(AF282&lt;&gt;"",IF(ABS(AF282)&gt;0.8,"Yes","No"),"")</f>
        <v/>
      </c>
    </row>
    <row r="283" spans="1:60">
      <c s="1" r="A283" t="n">
        <v>27</v>
      </c>
      <c r="B283" t="s">
        <v>732</v>
      </c>
      <c r="C283" t="s">
        <v>264</v>
      </c>
      <c r="D283" t="s">
        <v>264</v>
      </c>
      <c r="E283" t="s">
        <v>264</v>
      </c>
      <c r="F283" t="s">
        <v>264</v>
      </c>
      <c r="G283" t="s">
        <v>264</v>
      </c>
      <c r="H283" t="s"/>
      <c r="I283">
        <f>IF(AND(K283&gt; J283, L283&gt; K283, M283&gt; L283, N283&gt; M283), "pos_trend", IF(AND(K283&lt; J283, L283&lt; K283, M283&lt; L283, N283&lt; M283), "neg_trend", "N/A"))</f>
        <v/>
      </c>
      <c r="J283">
        <f>IFERROR(IF(TRIM(C283)="-", "N/A", IF(RIGHT(C283,1)=")",IF(RIGHT(C283,2)="T)",-1000000000000*VALUE(MID(C283,2,LEN(C283)-3)),IF(RIGHT(C283,2)="M)",-1000000*VALUE(MID(C283,2,LEN(C283)-3)),IF(RIGHT(C283,2)="B)",-1000000000*VALUE(MID(C283,2,LEN(C283)-3)),IF(RIGHT(C283,2)="k)",-1000*VALUE(MID(C283,2,LEN(C283)-3)),VALUE(SUBSTITUTE(C283,",","")))))),IF(RIGHT(C283,1)="T",1000000000000*VALUE(LEFT(C283,LEN(C283)-1)),IF(RIGHT(C283,1)="M",1000000*VALUE(LEFT(C283,LEN(C283)-1)),IF(RIGHT(C283,1)="B",1000000000*VALUE(LEFT(C283,LEN(C283)-1)),IF(RIGHT(C283,1)="%",0.01*VALUE(LEFT(C283,LEN(C283)-1)),IF(RIGHT(C283,1)="k",1000*VALUE(LEFT(C283,LEN(C283)-1)),VALUE(SUBSTITUTE(C283,",",""))))))))),"N/A")</f>
        <v/>
      </c>
      <c r="K283">
        <f>IFERROR(IF(TRIM(D283)="-", "N/A", IF(RIGHT(D283,1)=")",IF(RIGHT(D283,2)="T)",-1000000000000*VALUE(MID(D283,2,LEN(D283)-3)),IF(RIGHT(D283,2)="M)",-1000000*VALUE(MID(D283,2,LEN(D283)-3)),IF(RIGHT(D283,2)="B)",-1000000000*VALUE(MID(D283,2,LEN(D283)-3)),IF(RIGHT(D283,2)="k)",-1000*VALUE(MID(D283,2,LEN(D283)-3)),VALUE(SUBSTITUTE(D283,",","")))))),IF(RIGHT(D283,1)="T",1000000000000*VALUE(LEFT(D283,LEN(D283)-1)),IF(RIGHT(D283,1)="M",1000000*VALUE(LEFT(D283,LEN(D283)-1)),IF(RIGHT(D283,1)="B",1000000000*VALUE(LEFT(D283,LEN(D283)-1)),IF(RIGHT(D283,1)="%",0.01*VALUE(LEFT(D283,LEN(D283)-1)),IF(RIGHT(D283,1)="k",1000*VALUE(LEFT(D283,LEN(D283)-1)),VALUE(SUBSTITUTE(D283,",",""))))))))),"N/A")</f>
        <v/>
      </c>
      <c r="L283">
        <f>IFERROR(IF(TRIM(E283)="-", "N/A", IF(RIGHT(E283,1)=")",IF(RIGHT(E283,2)="T)",-1000000000000*VALUE(MID(E283,2,LEN(E283)-3)),IF(RIGHT(E283,2)="M)",-1000000*VALUE(MID(E283,2,LEN(E283)-3)),IF(RIGHT(E283,2)="B)",-1000000000*VALUE(MID(E283,2,LEN(E283)-3)),IF(RIGHT(E283,2)="k)",-1000*VALUE(MID(E283,2,LEN(E283)-3)),VALUE(SUBSTITUTE(E283,",","")))))),IF(RIGHT(E283,1)="T",1000000000000*VALUE(LEFT(E283,LEN(E283)-1)),IF(RIGHT(E283,1)="M",1000000*VALUE(LEFT(E283,LEN(E283)-1)),IF(RIGHT(E283,1)="B",1000000000*VALUE(LEFT(E283,LEN(E283)-1)),IF(RIGHT(E283,1)="%",0.01*VALUE(LEFT(E283,LEN(E283)-1)),IF(RIGHT(E283,1)="k",1000*VALUE(LEFT(E283,LEN(E283)-1)),VALUE(SUBSTITUTE(E283,",",""))))))))),"N/A")</f>
        <v/>
      </c>
      <c r="M283">
        <f>IFERROR(IF(TRIM(F283)="-", "N/A", IF(RIGHT(F283,1)=")",IF(RIGHT(F283,2)="T)",-1000000000000*VALUE(MID(F283,2,LEN(F283)-3)),IF(RIGHT(F283,2)="M)",-1000000*VALUE(MID(F283,2,LEN(F283)-3)),IF(RIGHT(F283,2)="B)",-1000000000*VALUE(MID(F283,2,LEN(F283)-3)),IF(RIGHT(F283,2)="k)",-1000*VALUE(MID(F283,2,LEN(F283)-3)),VALUE(SUBSTITUTE(F283,",","")))))),IF(RIGHT(F283,1)="T",1000000000000*VALUE(LEFT(F283,LEN(F283)-1)),IF(RIGHT(F283,1)="M",1000000*VALUE(LEFT(F283,LEN(F283)-1)),IF(RIGHT(F283,1)="B",1000000000*VALUE(LEFT(F283,LEN(F283)-1)),IF(RIGHT(F283,1)="%",0.01*VALUE(LEFT(F283,LEN(F283)-1)),IF(RIGHT(F283,1)="k",1000*VALUE(LEFT(F283,LEN(F283)-1)),VALUE(SUBSTITUTE(F283,",",""))))))))),"N/A")</f>
        <v/>
      </c>
      <c r="N283">
        <f>IFERROR(IF(TRIM(G283)="-", "N/A", IF(RIGHT(G283,1)=")",IF(RIGHT(G283,2)="T)",-1000000000000*VALUE(MID(G283,2,LEN(G283)-3)),IF(RIGHT(G283,2)="M)",-1000000*VALUE(MID(G283,2,LEN(G283)-3)),IF(RIGHT(G283,2)="B)",-1000000000*VALUE(MID(G283,2,LEN(G283)-3)),IF(RIGHT(G283,2)="k)",-1000*VALUE(MID(G283,2,LEN(G283)-3)),VALUE(SUBSTITUTE(G283,",","")))))),IF(RIGHT(G283,1)="T",1000000000000*VALUE(LEFT(G283,LEN(G283)-1)),IF(RIGHT(G283,1)="M",1000000*VALUE(LEFT(G283,LEN(G283)-1)),IF(RIGHT(G283,1)="B",1000000000*VALUE(LEFT(G283,LEN(G283)-1)),IF(RIGHT(G283,1)="%",0.01*VALUE(LEFT(G283,LEN(G283)-1)),IF(RIGHT(G283,1)="k",1000*VALUE(LEFT(G283,LEN(G283)-1)),VALUE(SUBSTITUTE(G283,",",""))))))))),"N/A")</f>
        <v/>
      </c>
      <c r="P283">
        <f>MAX(J283:N283)</f>
        <v/>
      </c>
      <c r="Q283">
        <f>IFERROR(J144+MATCH(P283,J283:N283,0)-1,"")</f>
        <v/>
      </c>
      <c r="R283">
        <f>IF(Q283="","",MIN(J283:N283))</f>
        <v/>
      </c>
      <c r="S283">
        <f>IFERROR(J144+MATCH(R283,J283:N283,0)-1,"")</f>
        <v/>
      </c>
      <c r="T283">
        <f>IFERROR(AVERAGE(J283:N283),"")</f>
        <v/>
      </c>
      <c r="U283">
        <f>IFERROR(STDEV(J283:N283),"")</f>
        <v/>
      </c>
      <c r="V283">
        <f>IFERROR(IF(C283="-","",IF(ISBLANK(B283),"",IF(OR(ISNUMBER(FIND("Growth",B283)),ISNUMBER(FIND("Margin",B283))),"",(J283-T283)/U283))),"")</f>
        <v/>
      </c>
      <c r="W283">
        <f>IFERROR(IF(OR(D283="-",ISBLANK(D283)),"",(K283-T283)/U283),"")</f>
        <v/>
      </c>
      <c r="X283">
        <f>IFERROR(IF(OR(E283="-",ISBLANK(E283)),"",(L283-T283)/U283),"")</f>
        <v/>
      </c>
      <c r="Y283">
        <f>IFERROR(IF(OR(F283="-",ISBLANK(F283)),"",(M283-T283)/U283),"")</f>
        <v/>
      </c>
      <c r="Z283">
        <f>IFERROR(IF(OR(G283="-",ISBLANK(G283)),"",(N283-T283)/U283),"")</f>
        <v/>
      </c>
      <c r="AA283">
        <f>IF(MAX(MAX(V283:Z283),ABS(MIN(V283:Z283)))=ABS(MIN(V283:Z283)),MIN(V283:Z283),MAX(V283:Z283))</f>
        <v/>
      </c>
      <c r="AB283">
        <f>IFERROR(V144+MATCH(AA283,V283:Z283,0)-1,"")</f>
        <v/>
      </c>
      <c r="AC283">
        <f>IF(AB283&lt;&gt;"",IF(S283=AB283,"Low",IF(AB283=Q283,"High","")),"")</f>
        <v/>
      </c>
      <c r="AE283">
        <f>IF(ISNUMBER(MATCH("N/A",J283:N283,0)),"",IFERROR((5 * SUMPRODUCT(J144:N144,J283:N283) - PRODUCT(SUM(J144:N144),SUM(J283:N283))) / ((5 * SUM((J144^2)+(K144^2)+(L144^2)+(M144^2)+(N144^2))) - SUM(J144:N144)^2),""))</f>
        <v/>
      </c>
      <c r="AF283">
        <f>IFERROR(CORREL(J144:N144,J283:N283),"")</f>
        <v/>
      </c>
      <c r="AZ283">
        <f>IF(Q283=S283,0,1)</f>
        <v/>
      </c>
      <c r="BA283">
        <f>IF(AZ283=1,IF(Q283="","",IF(Q283=N144,"Yes","No")),"")</f>
        <v/>
      </c>
      <c r="BB283">
        <f>IF(BA283="Yes",P283,"")</f>
        <v/>
      </c>
      <c r="BC283">
        <f>IF(AZ283=1,IF(S283="","",IF(S283=N144,"Yes","No")),"")</f>
        <v/>
      </c>
      <c r="BD283">
        <f>IF(BC283="Yes",R283,"")</f>
        <v/>
      </c>
      <c r="BE283">
        <f>IFERROR(IF(SIGN(AE283)=1,"Increasing",IF(SIGN(AE283)=-1,"Decreasing","")),"")</f>
        <v/>
      </c>
      <c r="BF283">
        <f>IF(OR(AND(BE283="Increasing",BA283="Yes"),AND(BE283="Decreasing",BC283="Yes")),"Yes","No")</f>
        <v/>
      </c>
      <c r="BG283">
        <f>IF(I283="pos_trend","Yes","No")</f>
        <v/>
      </c>
      <c r="BH283">
        <f>IF(AF283&lt;&gt;"",IF(ABS(AF283)&gt;0.8,"Yes","No"),"")</f>
        <v/>
      </c>
    </row>
    <row r="284" spans="1:60">
      <c s="1" r="A284" t="n">
        <v>28</v>
      </c>
      <c r="B284" t="s">
        <v>3676</v>
      </c>
      <c r="C284" t="s">
        <v>3677</v>
      </c>
      <c r="D284" t="s">
        <v>3678</v>
      </c>
      <c r="E284" t="s">
        <v>2290</v>
      </c>
      <c r="F284" t="s">
        <v>3679</v>
      </c>
      <c r="G284" t="s">
        <v>3680</v>
      </c>
      <c r="H284" t="s"/>
      <c r="I284">
        <f>IF(AND(K284&gt; J284, L284&gt; K284, M284&gt; L284, N284&gt; M284), "pos_trend", IF(AND(K284&lt; J284, L284&lt; K284, M284&lt; L284, N284&lt; M284), "neg_trend", "N/A"))</f>
        <v/>
      </c>
      <c r="J284">
        <f>IFERROR(IF(TRIM(C284)="-", "N/A", IF(RIGHT(C284,1)=")",IF(RIGHT(C284,2)="T)",-1000000000000*VALUE(MID(C284,2,LEN(C284)-3)),IF(RIGHT(C284,2)="M)",-1000000*VALUE(MID(C284,2,LEN(C284)-3)),IF(RIGHT(C284,2)="B)",-1000000000*VALUE(MID(C284,2,LEN(C284)-3)),IF(RIGHT(C284,2)="k)",-1000*VALUE(MID(C284,2,LEN(C284)-3)),VALUE(SUBSTITUTE(C284,",","")))))),IF(RIGHT(C284,1)="T",1000000000000*VALUE(LEFT(C284,LEN(C284)-1)),IF(RIGHT(C284,1)="M",1000000*VALUE(LEFT(C284,LEN(C284)-1)),IF(RIGHT(C284,1)="B",1000000000*VALUE(LEFT(C284,LEN(C284)-1)),IF(RIGHT(C284,1)="%",0.01*VALUE(LEFT(C284,LEN(C284)-1)),IF(RIGHT(C284,1)="k",1000*VALUE(LEFT(C284,LEN(C284)-1)),VALUE(SUBSTITUTE(C284,",",""))))))))),"N/A")</f>
        <v/>
      </c>
      <c r="K284">
        <f>IFERROR(IF(TRIM(D284)="-", "N/A", IF(RIGHT(D284,1)=")",IF(RIGHT(D284,2)="T)",-1000000000000*VALUE(MID(D284,2,LEN(D284)-3)),IF(RIGHT(D284,2)="M)",-1000000*VALUE(MID(D284,2,LEN(D284)-3)),IF(RIGHT(D284,2)="B)",-1000000000*VALUE(MID(D284,2,LEN(D284)-3)),IF(RIGHT(D284,2)="k)",-1000*VALUE(MID(D284,2,LEN(D284)-3)),VALUE(SUBSTITUTE(D284,",","")))))),IF(RIGHT(D284,1)="T",1000000000000*VALUE(LEFT(D284,LEN(D284)-1)),IF(RIGHT(D284,1)="M",1000000*VALUE(LEFT(D284,LEN(D284)-1)),IF(RIGHT(D284,1)="B",1000000000*VALUE(LEFT(D284,LEN(D284)-1)),IF(RIGHT(D284,1)="%",0.01*VALUE(LEFT(D284,LEN(D284)-1)),IF(RIGHT(D284,1)="k",1000*VALUE(LEFT(D284,LEN(D284)-1)),VALUE(SUBSTITUTE(D284,",",""))))))))),"N/A")</f>
        <v/>
      </c>
      <c r="L284">
        <f>IFERROR(IF(TRIM(E284)="-", "N/A", IF(RIGHT(E284,1)=")",IF(RIGHT(E284,2)="T)",-1000000000000*VALUE(MID(E284,2,LEN(E284)-3)),IF(RIGHT(E284,2)="M)",-1000000*VALUE(MID(E284,2,LEN(E284)-3)),IF(RIGHT(E284,2)="B)",-1000000000*VALUE(MID(E284,2,LEN(E284)-3)),IF(RIGHT(E284,2)="k)",-1000*VALUE(MID(E284,2,LEN(E284)-3)),VALUE(SUBSTITUTE(E284,",","")))))),IF(RIGHT(E284,1)="T",1000000000000*VALUE(LEFT(E284,LEN(E284)-1)),IF(RIGHT(E284,1)="M",1000000*VALUE(LEFT(E284,LEN(E284)-1)),IF(RIGHT(E284,1)="B",1000000000*VALUE(LEFT(E284,LEN(E284)-1)),IF(RIGHT(E284,1)="%",0.01*VALUE(LEFT(E284,LEN(E284)-1)),IF(RIGHT(E284,1)="k",1000*VALUE(LEFT(E284,LEN(E284)-1)),VALUE(SUBSTITUTE(E284,",",""))))))))),"N/A")</f>
        <v/>
      </c>
      <c r="M284">
        <f>IFERROR(IF(TRIM(F284)="-", "N/A", IF(RIGHT(F284,1)=")",IF(RIGHT(F284,2)="T)",-1000000000000*VALUE(MID(F284,2,LEN(F284)-3)),IF(RIGHT(F284,2)="M)",-1000000*VALUE(MID(F284,2,LEN(F284)-3)),IF(RIGHT(F284,2)="B)",-1000000000*VALUE(MID(F284,2,LEN(F284)-3)),IF(RIGHT(F284,2)="k)",-1000*VALUE(MID(F284,2,LEN(F284)-3)),VALUE(SUBSTITUTE(F284,",","")))))),IF(RIGHT(F284,1)="T",1000000000000*VALUE(LEFT(F284,LEN(F284)-1)),IF(RIGHT(F284,1)="M",1000000*VALUE(LEFT(F284,LEN(F284)-1)),IF(RIGHT(F284,1)="B",1000000000*VALUE(LEFT(F284,LEN(F284)-1)),IF(RIGHT(F284,1)="%",0.01*VALUE(LEFT(F284,LEN(F284)-1)),IF(RIGHT(F284,1)="k",1000*VALUE(LEFT(F284,LEN(F284)-1)),VALUE(SUBSTITUTE(F284,",",""))))))))),"N/A")</f>
        <v/>
      </c>
      <c r="N284">
        <f>IFERROR(IF(TRIM(G284)="-", "N/A", IF(RIGHT(G284,1)=")",IF(RIGHT(G284,2)="T)",-1000000000000*VALUE(MID(G284,2,LEN(G284)-3)),IF(RIGHT(G284,2)="M)",-1000000*VALUE(MID(G284,2,LEN(G284)-3)),IF(RIGHT(G284,2)="B)",-1000000000*VALUE(MID(G284,2,LEN(G284)-3)),IF(RIGHT(G284,2)="k)",-1000*VALUE(MID(G284,2,LEN(G284)-3)),VALUE(SUBSTITUTE(G284,",","")))))),IF(RIGHT(G284,1)="T",1000000000000*VALUE(LEFT(G284,LEN(G284)-1)),IF(RIGHT(G284,1)="M",1000000*VALUE(LEFT(G284,LEN(G284)-1)),IF(RIGHT(G284,1)="B",1000000000*VALUE(LEFT(G284,LEN(G284)-1)),IF(RIGHT(G284,1)="%",0.01*VALUE(LEFT(G284,LEN(G284)-1)),IF(RIGHT(G284,1)="k",1000*VALUE(LEFT(G284,LEN(G284)-1)),VALUE(SUBSTITUTE(G284,",",""))))))))),"N/A")</f>
        <v/>
      </c>
      <c r="P284">
        <f>MAX(J284:N284)</f>
        <v/>
      </c>
      <c r="Q284">
        <f>IFERROR(J144+MATCH(P284,J284:N284,0)-1,"")</f>
        <v/>
      </c>
      <c r="R284">
        <f>IF(Q284="","",MIN(J284:N284))</f>
        <v/>
      </c>
      <c r="S284">
        <f>IFERROR(J144+MATCH(R284,J284:N284,0)-1,"")</f>
        <v/>
      </c>
      <c r="T284">
        <f>IFERROR(AVERAGE(J284:N284),"")</f>
        <v/>
      </c>
      <c r="U284">
        <f>IFERROR(STDEV(J284:N284),"")</f>
        <v/>
      </c>
      <c r="V284">
        <f>IFERROR(IF(C284="-","",IF(ISBLANK(B284),"",IF(OR(ISNUMBER(FIND("Growth",B284)),ISNUMBER(FIND("Margin",B284))),"",(J284-T284)/U284))),"")</f>
        <v/>
      </c>
      <c r="W284">
        <f>IFERROR(IF(OR(D284="-",ISBLANK(D284)),"",(K284-T284)/U284),"")</f>
        <v/>
      </c>
      <c r="X284">
        <f>IFERROR(IF(OR(E284="-",ISBLANK(E284)),"",(L284-T284)/U284),"")</f>
        <v/>
      </c>
      <c r="Y284">
        <f>IFERROR(IF(OR(F284="-",ISBLANK(F284)),"",(M284-T284)/U284),"")</f>
        <v/>
      </c>
      <c r="Z284">
        <f>IFERROR(IF(OR(G284="-",ISBLANK(G284)),"",(N284-T284)/U284),"")</f>
        <v/>
      </c>
      <c r="AA284">
        <f>IF(MAX(MAX(V284:Z284),ABS(MIN(V284:Z284)))=ABS(MIN(V284:Z284)),MIN(V284:Z284),MAX(V284:Z284))</f>
        <v/>
      </c>
      <c r="AB284">
        <f>IFERROR(V144+MATCH(AA284,V284:Z284,0)-1,"")</f>
        <v/>
      </c>
      <c r="AC284">
        <f>IF(AB284&lt;&gt;"",IF(S284=AB284,"Low",IF(AB284=Q284,"High","")),"")</f>
        <v/>
      </c>
      <c r="AE284">
        <f>IF(ISNUMBER(MATCH("N/A",J284:N284,0)),"",IFERROR((5 * SUMPRODUCT(J144:N144,J284:N284) - PRODUCT(SUM(J144:N144),SUM(J284:N284))) / ((5 * SUM((J144^2)+(K144^2)+(L144^2)+(M144^2)+(N144^2))) - SUM(J144:N144)^2),""))</f>
        <v/>
      </c>
      <c r="AF284">
        <f>IFERROR(CORREL(J144:N144,J284:N284),"")</f>
        <v/>
      </c>
      <c r="AZ284">
        <f>IF(Q284=S284,0,1)</f>
        <v/>
      </c>
      <c r="BA284">
        <f>IF(AZ284=1,IF(Q284="","",IF(Q284=N144,"Yes","No")),"")</f>
        <v/>
      </c>
      <c r="BB284">
        <f>IF(BA284="Yes",P284,"")</f>
        <v/>
      </c>
      <c r="BC284">
        <f>IF(AZ284=1,IF(S284="","",IF(S284=N144,"Yes","No")),"")</f>
        <v/>
      </c>
      <c r="BD284">
        <f>IF(BC284="Yes",R284,"")</f>
        <v/>
      </c>
      <c r="BE284">
        <f>IFERROR(IF(SIGN(AE284)=1,"Increasing",IF(SIGN(AE284)=-1,"Decreasing","")),"")</f>
        <v/>
      </c>
      <c r="BF284">
        <f>IF(OR(AND(BE284="Increasing",BA284="Yes"),AND(BE284="Decreasing",BC284="Yes")),"Yes","No")</f>
        <v/>
      </c>
      <c r="BG284">
        <f>IF(I284="pos_trend","Yes","No")</f>
        <v/>
      </c>
      <c r="BH284">
        <f>IF(AF284&lt;&gt;"",IF(ABS(AF284)&gt;0.8,"Yes","No"),"")</f>
        <v/>
      </c>
    </row>
    <row r="285" spans="1:60">
      <c s="1" r="A285" t="n">
        <v>29</v>
      </c>
      <c r="B285" t="s">
        <v>733</v>
      </c>
      <c r="C285" t="s">
        <v>3681</v>
      </c>
      <c r="D285" t="s">
        <v>3681</v>
      </c>
      <c r="E285" t="s">
        <v>3681</v>
      </c>
      <c r="F285" t="s">
        <v>3681</v>
      </c>
      <c r="G285" t="s">
        <v>3681</v>
      </c>
      <c r="H285" t="s"/>
      <c r="I285">
        <f>IF(AND(K285&gt; J285, L285&gt; K285, M285&gt; L285, N285&gt; M285), "pos_trend", IF(AND(K285&lt; J285, L285&lt; K285, M285&lt; L285, N285&lt; M285), "neg_trend", "N/A"))</f>
        <v/>
      </c>
      <c r="J285">
        <f>IFERROR(IF(TRIM(C285)="-", "N/A", IF(RIGHT(C285,1)=")",IF(RIGHT(C285,2)="T)",-1000000000000*VALUE(MID(C285,2,LEN(C285)-3)),IF(RIGHT(C285,2)="M)",-1000000*VALUE(MID(C285,2,LEN(C285)-3)),IF(RIGHT(C285,2)="B)",-1000000000*VALUE(MID(C285,2,LEN(C285)-3)),IF(RIGHT(C285,2)="k)",-1000*VALUE(MID(C285,2,LEN(C285)-3)),VALUE(SUBSTITUTE(C285,",","")))))),IF(RIGHT(C285,1)="T",1000000000000*VALUE(LEFT(C285,LEN(C285)-1)),IF(RIGHT(C285,1)="M",1000000*VALUE(LEFT(C285,LEN(C285)-1)),IF(RIGHT(C285,1)="B",1000000000*VALUE(LEFT(C285,LEN(C285)-1)),IF(RIGHT(C285,1)="%",0.01*VALUE(LEFT(C285,LEN(C285)-1)),IF(RIGHT(C285,1)="k",1000*VALUE(LEFT(C285,LEN(C285)-1)),VALUE(SUBSTITUTE(C285,",",""))))))))),"N/A")</f>
        <v/>
      </c>
      <c r="K285">
        <f>IFERROR(IF(TRIM(D285)="-", "N/A", IF(RIGHT(D285,1)=")",IF(RIGHT(D285,2)="T)",-1000000000000*VALUE(MID(D285,2,LEN(D285)-3)),IF(RIGHT(D285,2)="M)",-1000000*VALUE(MID(D285,2,LEN(D285)-3)),IF(RIGHT(D285,2)="B)",-1000000000*VALUE(MID(D285,2,LEN(D285)-3)),IF(RIGHT(D285,2)="k)",-1000*VALUE(MID(D285,2,LEN(D285)-3)),VALUE(SUBSTITUTE(D285,",","")))))),IF(RIGHT(D285,1)="T",1000000000000*VALUE(LEFT(D285,LEN(D285)-1)),IF(RIGHT(D285,1)="M",1000000*VALUE(LEFT(D285,LEN(D285)-1)),IF(RIGHT(D285,1)="B",1000000000*VALUE(LEFT(D285,LEN(D285)-1)),IF(RIGHT(D285,1)="%",0.01*VALUE(LEFT(D285,LEN(D285)-1)),IF(RIGHT(D285,1)="k",1000*VALUE(LEFT(D285,LEN(D285)-1)),VALUE(SUBSTITUTE(D285,",",""))))))))),"N/A")</f>
        <v/>
      </c>
      <c r="L285">
        <f>IFERROR(IF(TRIM(E285)="-", "N/A", IF(RIGHT(E285,1)=")",IF(RIGHT(E285,2)="T)",-1000000000000*VALUE(MID(E285,2,LEN(E285)-3)),IF(RIGHT(E285,2)="M)",-1000000*VALUE(MID(E285,2,LEN(E285)-3)),IF(RIGHT(E285,2)="B)",-1000000000*VALUE(MID(E285,2,LEN(E285)-3)),IF(RIGHT(E285,2)="k)",-1000*VALUE(MID(E285,2,LEN(E285)-3)),VALUE(SUBSTITUTE(E285,",","")))))),IF(RIGHT(E285,1)="T",1000000000000*VALUE(LEFT(E285,LEN(E285)-1)),IF(RIGHT(E285,1)="M",1000000*VALUE(LEFT(E285,LEN(E285)-1)),IF(RIGHT(E285,1)="B",1000000000*VALUE(LEFT(E285,LEN(E285)-1)),IF(RIGHT(E285,1)="%",0.01*VALUE(LEFT(E285,LEN(E285)-1)),IF(RIGHT(E285,1)="k",1000*VALUE(LEFT(E285,LEN(E285)-1)),VALUE(SUBSTITUTE(E285,",",""))))))))),"N/A")</f>
        <v/>
      </c>
      <c r="M285">
        <f>IFERROR(IF(TRIM(F285)="-", "N/A", IF(RIGHT(F285,1)=")",IF(RIGHT(F285,2)="T)",-1000000000000*VALUE(MID(F285,2,LEN(F285)-3)),IF(RIGHT(F285,2)="M)",-1000000*VALUE(MID(F285,2,LEN(F285)-3)),IF(RIGHT(F285,2)="B)",-1000000000*VALUE(MID(F285,2,LEN(F285)-3)),IF(RIGHT(F285,2)="k)",-1000*VALUE(MID(F285,2,LEN(F285)-3)),VALUE(SUBSTITUTE(F285,",","")))))),IF(RIGHT(F285,1)="T",1000000000000*VALUE(LEFT(F285,LEN(F285)-1)),IF(RIGHT(F285,1)="M",1000000*VALUE(LEFT(F285,LEN(F285)-1)),IF(RIGHT(F285,1)="B",1000000000*VALUE(LEFT(F285,LEN(F285)-1)),IF(RIGHT(F285,1)="%",0.01*VALUE(LEFT(F285,LEN(F285)-1)),IF(RIGHT(F285,1)="k",1000*VALUE(LEFT(F285,LEN(F285)-1)),VALUE(SUBSTITUTE(F285,",",""))))))))),"N/A")</f>
        <v/>
      </c>
      <c r="N285">
        <f>IFERROR(IF(TRIM(G285)="-", "N/A", IF(RIGHT(G285,1)=")",IF(RIGHT(G285,2)="T)",-1000000000000*VALUE(MID(G285,2,LEN(G285)-3)),IF(RIGHT(G285,2)="M)",-1000000*VALUE(MID(G285,2,LEN(G285)-3)),IF(RIGHT(G285,2)="B)",-1000000000*VALUE(MID(G285,2,LEN(G285)-3)),IF(RIGHT(G285,2)="k)",-1000*VALUE(MID(G285,2,LEN(G285)-3)),VALUE(SUBSTITUTE(G285,",","")))))),IF(RIGHT(G285,1)="T",1000000000000*VALUE(LEFT(G285,LEN(G285)-1)),IF(RIGHT(G285,1)="M",1000000*VALUE(LEFT(G285,LEN(G285)-1)),IF(RIGHT(G285,1)="B",1000000000*VALUE(LEFT(G285,LEN(G285)-1)),IF(RIGHT(G285,1)="%",0.01*VALUE(LEFT(G285,LEN(G285)-1)),IF(RIGHT(G285,1)="k",1000*VALUE(LEFT(G285,LEN(G285)-1)),VALUE(SUBSTITUTE(G285,",",""))))))))),"N/A")</f>
        <v/>
      </c>
      <c r="P285">
        <f>MAX(J285:N285)</f>
        <v/>
      </c>
      <c r="Q285">
        <f>IFERROR(J144+MATCH(P285,J285:N285,0)-1,"")</f>
        <v/>
      </c>
      <c r="R285">
        <f>IF(Q285="","",MIN(J285:N285))</f>
        <v/>
      </c>
      <c r="S285">
        <f>IFERROR(J144+MATCH(R285,J285:N285,0)-1,"")</f>
        <v/>
      </c>
      <c r="T285">
        <f>IFERROR(AVERAGE(J285:N285),"")</f>
        <v/>
      </c>
      <c r="U285">
        <f>IFERROR(STDEV(J285:N285),"")</f>
        <v/>
      </c>
      <c r="V285">
        <f>IFERROR(IF(C285="-","",IF(ISBLANK(B285),"",IF(OR(ISNUMBER(FIND("Growth",B285)),ISNUMBER(FIND("Margin",B285))),"",(J285-T285)/U285))),"")</f>
        <v/>
      </c>
      <c r="W285">
        <f>IFERROR(IF(OR(D285="-",ISBLANK(D285)),"",(K285-T285)/U285),"")</f>
        <v/>
      </c>
      <c r="X285">
        <f>IFERROR(IF(OR(E285="-",ISBLANK(E285)),"",(L285-T285)/U285),"")</f>
        <v/>
      </c>
      <c r="Y285">
        <f>IFERROR(IF(OR(F285="-",ISBLANK(F285)),"",(M285-T285)/U285),"")</f>
        <v/>
      </c>
      <c r="Z285">
        <f>IFERROR(IF(OR(G285="-",ISBLANK(G285)),"",(N285-T285)/U285),"")</f>
        <v/>
      </c>
      <c r="AA285">
        <f>IF(MAX(MAX(V285:Z285),ABS(MIN(V285:Z285)))=ABS(MIN(V285:Z285)),MIN(V285:Z285),MAX(V285:Z285))</f>
        <v/>
      </c>
      <c r="AB285">
        <f>IFERROR(V144+MATCH(AA285,V285:Z285,0)-1,"")</f>
        <v/>
      </c>
      <c r="AC285">
        <f>IF(AB285&lt;&gt;"",IF(S285=AB285,"Low",IF(AB285=Q285,"High","")),"")</f>
        <v/>
      </c>
      <c r="AE285">
        <f>IF(ISNUMBER(MATCH("N/A",J285:N285,0)),"",IFERROR((5 * SUMPRODUCT(J144:N144,J285:N285) - PRODUCT(SUM(J144:N144),SUM(J285:N285))) / ((5 * SUM((J144^2)+(K144^2)+(L144^2)+(M144^2)+(N144^2))) - SUM(J144:N144)^2),""))</f>
        <v/>
      </c>
      <c r="AF285">
        <f>IFERROR(CORREL(J144:N144,J285:N285),"")</f>
        <v/>
      </c>
      <c r="AZ285">
        <f>IF(Q285=S285,0,1)</f>
        <v/>
      </c>
      <c r="BA285">
        <f>IF(AZ285=1,IF(Q285="","",IF(Q285=N144,"Yes","No")),"")</f>
        <v/>
      </c>
      <c r="BB285">
        <f>IF(BA285="Yes",P285,"")</f>
        <v/>
      </c>
      <c r="BC285">
        <f>IF(AZ285=1,IF(S285="","",IF(S285=N144,"Yes","No")),"")</f>
        <v/>
      </c>
      <c r="BD285">
        <f>IF(BC285="Yes",R285,"")</f>
        <v/>
      </c>
      <c r="BE285">
        <f>IFERROR(IF(SIGN(AE285)=1,"Increasing",IF(SIGN(AE285)=-1,"Decreasing","")),"")</f>
        <v/>
      </c>
      <c r="BF285">
        <f>IF(OR(AND(BE285="Increasing",BA285="Yes"),AND(BE285="Decreasing",BC285="Yes")),"Yes","No")</f>
        <v/>
      </c>
      <c r="BG285">
        <f>IF(I285="pos_trend","Yes","No")</f>
        <v/>
      </c>
      <c r="BH285">
        <f>IF(AF285&lt;&gt;"",IF(ABS(AF285)&gt;0.8,"Yes","No"),"")</f>
        <v/>
      </c>
    </row>
    <row r="286" spans="1:60">
      <c s="1" r="A286" t="n">
        <v>30</v>
      </c>
      <c r="B286" t="s">
        <v>739</v>
      </c>
      <c r="C286" t="s">
        <v>3682</v>
      </c>
      <c r="D286" t="s">
        <v>2529</v>
      </c>
      <c r="E286" t="s">
        <v>3683</v>
      </c>
      <c r="F286" t="s">
        <v>3684</v>
      </c>
      <c r="G286" t="s">
        <v>3685</v>
      </c>
      <c r="H286" t="s"/>
      <c r="I286">
        <f>IF(AND(K286&gt; J286, L286&gt; K286, M286&gt; L286, N286&gt; M286), "pos_trend", IF(AND(K286&lt; J286, L286&lt; K286, M286&lt; L286, N286&lt; M286), "neg_trend", "N/A"))</f>
        <v/>
      </c>
      <c r="J286">
        <f>IFERROR(IF(TRIM(C286)="-", "N/A", IF(RIGHT(C286,1)=")",IF(RIGHT(C286,2)="T)",-1000000000000*VALUE(MID(C286,2,LEN(C286)-3)),IF(RIGHT(C286,2)="M)",-1000000*VALUE(MID(C286,2,LEN(C286)-3)),IF(RIGHT(C286,2)="B)",-1000000000*VALUE(MID(C286,2,LEN(C286)-3)),IF(RIGHT(C286,2)="k)",-1000*VALUE(MID(C286,2,LEN(C286)-3)),VALUE(SUBSTITUTE(C286,",","")))))),IF(RIGHT(C286,1)="T",1000000000000*VALUE(LEFT(C286,LEN(C286)-1)),IF(RIGHT(C286,1)="M",1000000*VALUE(LEFT(C286,LEN(C286)-1)),IF(RIGHT(C286,1)="B",1000000000*VALUE(LEFT(C286,LEN(C286)-1)),IF(RIGHT(C286,1)="%",0.01*VALUE(LEFT(C286,LEN(C286)-1)),IF(RIGHT(C286,1)="k",1000*VALUE(LEFT(C286,LEN(C286)-1)),VALUE(SUBSTITUTE(C286,",",""))))))))),"N/A")</f>
        <v/>
      </c>
      <c r="K286">
        <f>IFERROR(IF(TRIM(D286)="-", "N/A", IF(RIGHT(D286,1)=")",IF(RIGHT(D286,2)="T)",-1000000000000*VALUE(MID(D286,2,LEN(D286)-3)),IF(RIGHT(D286,2)="M)",-1000000*VALUE(MID(D286,2,LEN(D286)-3)),IF(RIGHT(D286,2)="B)",-1000000000*VALUE(MID(D286,2,LEN(D286)-3)),IF(RIGHT(D286,2)="k)",-1000*VALUE(MID(D286,2,LEN(D286)-3)),VALUE(SUBSTITUTE(D286,",","")))))),IF(RIGHT(D286,1)="T",1000000000000*VALUE(LEFT(D286,LEN(D286)-1)),IF(RIGHT(D286,1)="M",1000000*VALUE(LEFT(D286,LEN(D286)-1)),IF(RIGHT(D286,1)="B",1000000000*VALUE(LEFT(D286,LEN(D286)-1)),IF(RIGHT(D286,1)="%",0.01*VALUE(LEFT(D286,LEN(D286)-1)),IF(RIGHT(D286,1)="k",1000*VALUE(LEFT(D286,LEN(D286)-1)),VALUE(SUBSTITUTE(D286,",",""))))))))),"N/A")</f>
        <v/>
      </c>
      <c r="L286">
        <f>IFERROR(IF(TRIM(E286)="-", "N/A", IF(RIGHT(E286,1)=")",IF(RIGHT(E286,2)="T)",-1000000000000*VALUE(MID(E286,2,LEN(E286)-3)),IF(RIGHT(E286,2)="M)",-1000000*VALUE(MID(E286,2,LEN(E286)-3)),IF(RIGHT(E286,2)="B)",-1000000000*VALUE(MID(E286,2,LEN(E286)-3)),IF(RIGHT(E286,2)="k)",-1000*VALUE(MID(E286,2,LEN(E286)-3)),VALUE(SUBSTITUTE(E286,",","")))))),IF(RIGHT(E286,1)="T",1000000000000*VALUE(LEFT(E286,LEN(E286)-1)),IF(RIGHT(E286,1)="M",1000000*VALUE(LEFT(E286,LEN(E286)-1)),IF(RIGHT(E286,1)="B",1000000000*VALUE(LEFT(E286,LEN(E286)-1)),IF(RIGHT(E286,1)="%",0.01*VALUE(LEFT(E286,LEN(E286)-1)),IF(RIGHT(E286,1)="k",1000*VALUE(LEFT(E286,LEN(E286)-1)),VALUE(SUBSTITUTE(E286,",",""))))))))),"N/A")</f>
        <v/>
      </c>
      <c r="M286">
        <f>IFERROR(IF(TRIM(F286)="-", "N/A", IF(RIGHT(F286,1)=")",IF(RIGHT(F286,2)="T)",-1000000000000*VALUE(MID(F286,2,LEN(F286)-3)),IF(RIGHT(F286,2)="M)",-1000000*VALUE(MID(F286,2,LEN(F286)-3)),IF(RIGHT(F286,2)="B)",-1000000000*VALUE(MID(F286,2,LEN(F286)-3)),IF(RIGHT(F286,2)="k)",-1000*VALUE(MID(F286,2,LEN(F286)-3)),VALUE(SUBSTITUTE(F286,",","")))))),IF(RIGHT(F286,1)="T",1000000000000*VALUE(LEFT(F286,LEN(F286)-1)),IF(RIGHT(F286,1)="M",1000000*VALUE(LEFT(F286,LEN(F286)-1)),IF(RIGHT(F286,1)="B",1000000000*VALUE(LEFT(F286,LEN(F286)-1)),IF(RIGHT(F286,1)="%",0.01*VALUE(LEFT(F286,LEN(F286)-1)),IF(RIGHT(F286,1)="k",1000*VALUE(LEFT(F286,LEN(F286)-1)),VALUE(SUBSTITUTE(F286,",",""))))))))),"N/A")</f>
        <v/>
      </c>
      <c r="N286">
        <f>IFERROR(IF(TRIM(G286)="-", "N/A", IF(RIGHT(G286,1)=")",IF(RIGHT(G286,2)="T)",-1000000000000*VALUE(MID(G286,2,LEN(G286)-3)),IF(RIGHT(G286,2)="M)",-1000000*VALUE(MID(G286,2,LEN(G286)-3)),IF(RIGHT(G286,2)="B)",-1000000000*VALUE(MID(G286,2,LEN(G286)-3)),IF(RIGHT(G286,2)="k)",-1000*VALUE(MID(G286,2,LEN(G286)-3)),VALUE(SUBSTITUTE(G286,",","")))))),IF(RIGHT(G286,1)="T",1000000000000*VALUE(LEFT(G286,LEN(G286)-1)),IF(RIGHT(G286,1)="M",1000000*VALUE(LEFT(G286,LEN(G286)-1)),IF(RIGHT(G286,1)="B",1000000000*VALUE(LEFT(G286,LEN(G286)-1)),IF(RIGHT(G286,1)="%",0.01*VALUE(LEFT(G286,LEN(G286)-1)),IF(RIGHT(G286,1)="k",1000*VALUE(LEFT(G286,LEN(G286)-1)),VALUE(SUBSTITUTE(G286,",",""))))))))),"N/A")</f>
        <v/>
      </c>
      <c r="P286">
        <f>MAX(J286:N286)</f>
        <v/>
      </c>
      <c r="Q286">
        <f>IFERROR(J144+MATCH(P286,J286:N286,0)-1,"")</f>
        <v/>
      </c>
      <c r="R286">
        <f>IF(Q286="","",MIN(J286:N286))</f>
        <v/>
      </c>
      <c r="S286">
        <f>IFERROR(J144+MATCH(R286,J286:N286,0)-1,"")</f>
        <v/>
      </c>
      <c r="T286">
        <f>IFERROR(AVERAGE(J286:N286),"")</f>
        <v/>
      </c>
      <c r="U286">
        <f>IFERROR(STDEV(J286:N286),"")</f>
        <v/>
      </c>
      <c r="V286">
        <f>IFERROR(IF(C286="-","",IF(ISBLANK(B286),"",IF(OR(ISNUMBER(FIND("Growth",B286)),ISNUMBER(FIND("Margin",B286))),"",(J286-T286)/U286))),"")</f>
        <v/>
      </c>
      <c r="W286">
        <f>IFERROR(IF(OR(D286="-",ISBLANK(D286)),"",(K286-T286)/U286),"")</f>
        <v/>
      </c>
      <c r="X286">
        <f>IFERROR(IF(OR(E286="-",ISBLANK(E286)),"",(L286-T286)/U286),"")</f>
        <v/>
      </c>
      <c r="Y286">
        <f>IFERROR(IF(OR(F286="-",ISBLANK(F286)),"",(M286-T286)/U286),"")</f>
        <v/>
      </c>
      <c r="Z286">
        <f>IFERROR(IF(OR(G286="-",ISBLANK(G286)),"",(N286-T286)/U286),"")</f>
        <v/>
      </c>
      <c r="AA286">
        <f>IF(MAX(MAX(V286:Z286),ABS(MIN(V286:Z286)))=ABS(MIN(V286:Z286)),MIN(V286:Z286),MAX(V286:Z286))</f>
        <v/>
      </c>
      <c r="AB286">
        <f>IFERROR(V144+MATCH(AA286,V286:Z286,0)-1,"")</f>
        <v/>
      </c>
      <c r="AC286">
        <f>IF(AB286&lt;&gt;"",IF(S286=AB286,"Low",IF(AB286=Q286,"High","")),"")</f>
        <v/>
      </c>
      <c r="AE286">
        <f>IF(ISNUMBER(MATCH("N/A",J286:N286,0)),"",IFERROR((5 * SUMPRODUCT(J144:N144,J286:N286) - PRODUCT(SUM(J144:N144),SUM(J286:N286))) / ((5 * SUM((J144^2)+(K144^2)+(L144^2)+(M144^2)+(N144^2))) - SUM(J144:N144)^2),""))</f>
        <v/>
      </c>
      <c r="AF286">
        <f>IFERROR(CORREL(J144:N144,J286:N286),"")</f>
        <v/>
      </c>
      <c r="AZ286">
        <f>IF(Q286=S286,0,1)</f>
        <v/>
      </c>
      <c r="BA286">
        <f>IF(AZ286=1,IF(Q286="","",IF(Q286=N144,"Yes","No")),"")</f>
        <v/>
      </c>
      <c r="BB286">
        <f>IF(BA286="Yes",P286,"")</f>
        <v/>
      </c>
      <c r="BC286">
        <f>IF(AZ286=1,IF(S286="","",IF(S286=N144,"Yes","No")),"")</f>
        <v/>
      </c>
      <c r="BD286">
        <f>IF(BC286="Yes",R286,"")</f>
        <v/>
      </c>
      <c r="BE286">
        <f>IFERROR(IF(SIGN(AE286)=1,"Increasing",IF(SIGN(AE286)=-1,"Decreasing","")),"")</f>
        <v/>
      </c>
      <c r="BF286">
        <f>IF(OR(AND(BE286="Increasing",BA286="Yes"),AND(BE286="Decreasing",BC286="Yes")),"Yes","No")</f>
        <v/>
      </c>
      <c r="BG286">
        <f>IF(I286="pos_trend","Yes","No")</f>
        <v/>
      </c>
      <c r="BH286">
        <f>IF(AF286&lt;&gt;"",IF(ABS(AF286)&gt;0.8,"Yes","No"),"")</f>
        <v/>
      </c>
    </row>
    <row r="287" spans="1:60">
      <c s="1" r="A287" t="n">
        <v>31</v>
      </c>
      <c r="B287" t="s">
        <v>745</v>
      </c>
      <c r="C287" t="s">
        <v>3686</v>
      </c>
      <c r="D287" t="s">
        <v>3687</v>
      </c>
      <c r="E287" t="s">
        <v>3688</v>
      </c>
      <c r="F287" t="s">
        <v>3689</v>
      </c>
      <c r="G287" t="s">
        <v>3690</v>
      </c>
      <c r="H287" t="s"/>
      <c r="I287">
        <f>IF(AND(K287&gt; J287, L287&gt; K287, M287&gt; L287, N287&gt; M287), "pos_trend", IF(AND(K287&lt; J287, L287&lt; K287, M287&lt; L287, N287&lt; M287), "neg_trend", "N/A"))</f>
        <v/>
      </c>
      <c r="J287">
        <f>IFERROR(IF(TRIM(C287)="-", "N/A", IF(RIGHT(C287,1)=")",IF(RIGHT(C287,2)="T)",-1000000000000*VALUE(MID(C287,2,LEN(C287)-3)),IF(RIGHT(C287,2)="M)",-1000000*VALUE(MID(C287,2,LEN(C287)-3)),IF(RIGHT(C287,2)="B)",-1000000000*VALUE(MID(C287,2,LEN(C287)-3)),IF(RIGHT(C287,2)="k)",-1000*VALUE(MID(C287,2,LEN(C287)-3)),VALUE(SUBSTITUTE(C287,",","")))))),IF(RIGHT(C287,1)="T",1000000000000*VALUE(LEFT(C287,LEN(C287)-1)),IF(RIGHT(C287,1)="M",1000000*VALUE(LEFT(C287,LEN(C287)-1)),IF(RIGHT(C287,1)="B",1000000000*VALUE(LEFT(C287,LEN(C287)-1)),IF(RIGHT(C287,1)="%",0.01*VALUE(LEFT(C287,LEN(C287)-1)),IF(RIGHT(C287,1)="k",1000*VALUE(LEFT(C287,LEN(C287)-1)),VALUE(SUBSTITUTE(C287,",",""))))))))),"N/A")</f>
        <v/>
      </c>
      <c r="K287">
        <f>IFERROR(IF(TRIM(D287)="-", "N/A", IF(RIGHT(D287,1)=")",IF(RIGHT(D287,2)="T)",-1000000000000*VALUE(MID(D287,2,LEN(D287)-3)),IF(RIGHT(D287,2)="M)",-1000000*VALUE(MID(D287,2,LEN(D287)-3)),IF(RIGHT(D287,2)="B)",-1000000000*VALUE(MID(D287,2,LEN(D287)-3)),IF(RIGHT(D287,2)="k)",-1000*VALUE(MID(D287,2,LEN(D287)-3)),VALUE(SUBSTITUTE(D287,",","")))))),IF(RIGHT(D287,1)="T",1000000000000*VALUE(LEFT(D287,LEN(D287)-1)),IF(RIGHT(D287,1)="M",1000000*VALUE(LEFT(D287,LEN(D287)-1)),IF(RIGHT(D287,1)="B",1000000000*VALUE(LEFT(D287,LEN(D287)-1)),IF(RIGHT(D287,1)="%",0.01*VALUE(LEFT(D287,LEN(D287)-1)),IF(RIGHT(D287,1)="k",1000*VALUE(LEFT(D287,LEN(D287)-1)),VALUE(SUBSTITUTE(D287,",",""))))))))),"N/A")</f>
        <v/>
      </c>
      <c r="L287">
        <f>IFERROR(IF(TRIM(E287)="-", "N/A", IF(RIGHT(E287,1)=")",IF(RIGHT(E287,2)="T)",-1000000000000*VALUE(MID(E287,2,LEN(E287)-3)),IF(RIGHT(E287,2)="M)",-1000000*VALUE(MID(E287,2,LEN(E287)-3)),IF(RIGHT(E287,2)="B)",-1000000000*VALUE(MID(E287,2,LEN(E287)-3)),IF(RIGHT(E287,2)="k)",-1000*VALUE(MID(E287,2,LEN(E287)-3)),VALUE(SUBSTITUTE(E287,",","")))))),IF(RIGHT(E287,1)="T",1000000000000*VALUE(LEFT(E287,LEN(E287)-1)),IF(RIGHT(E287,1)="M",1000000*VALUE(LEFT(E287,LEN(E287)-1)),IF(RIGHT(E287,1)="B",1000000000*VALUE(LEFT(E287,LEN(E287)-1)),IF(RIGHT(E287,1)="%",0.01*VALUE(LEFT(E287,LEN(E287)-1)),IF(RIGHT(E287,1)="k",1000*VALUE(LEFT(E287,LEN(E287)-1)),VALUE(SUBSTITUTE(E287,",",""))))))))),"N/A")</f>
        <v/>
      </c>
      <c r="M287">
        <f>IFERROR(IF(TRIM(F287)="-", "N/A", IF(RIGHT(F287,1)=")",IF(RIGHT(F287,2)="T)",-1000000000000*VALUE(MID(F287,2,LEN(F287)-3)),IF(RIGHT(F287,2)="M)",-1000000*VALUE(MID(F287,2,LEN(F287)-3)),IF(RIGHT(F287,2)="B)",-1000000000*VALUE(MID(F287,2,LEN(F287)-3)),IF(RIGHT(F287,2)="k)",-1000*VALUE(MID(F287,2,LEN(F287)-3)),VALUE(SUBSTITUTE(F287,",","")))))),IF(RIGHT(F287,1)="T",1000000000000*VALUE(LEFT(F287,LEN(F287)-1)),IF(RIGHT(F287,1)="M",1000000*VALUE(LEFT(F287,LEN(F287)-1)),IF(RIGHT(F287,1)="B",1000000000*VALUE(LEFT(F287,LEN(F287)-1)),IF(RIGHT(F287,1)="%",0.01*VALUE(LEFT(F287,LEN(F287)-1)),IF(RIGHT(F287,1)="k",1000*VALUE(LEFT(F287,LEN(F287)-1)),VALUE(SUBSTITUTE(F287,",",""))))))))),"N/A")</f>
        <v/>
      </c>
      <c r="N287">
        <f>IFERROR(IF(TRIM(G287)="-", "N/A", IF(RIGHT(G287,1)=")",IF(RIGHT(G287,2)="T)",-1000000000000*VALUE(MID(G287,2,LEN(G287)-3)),IF(RIGHT(G287,2)="M)",-1000000*VALUE(MID(G287,2,LEN(G287)-3)),IF(RIGHT(G287,2)="B)",-1000000000*VALUE(MID(G287,2,LEN(G287)-3)),IF(RIGHT(G287,2)="k)",-1000*VALUE(MID(G287,2,LEN(G287)-3)),VALUE(SUBSTITUTE(G287,",","")))))),IF(RIGHT(G287,1)="T",1000000000000*VALUE(LEFT(G287,LEN(G287)-1)),IF(RIGHT(G287,1)="M",1000000*VALUE(LEFT(G287,LEN(G287)-1)),IF(RIGHT(G287,1)="B",1000000000*VALUE(LEFT(G287,LEN(G287)-1)),IF(RIGHT(G287,1)="%",0.01*VALUE(LEFT(G287,LEN(G287)-1)),IF(RIGHT(G287,1)="k",1000*VALUE(LEFT(G287,LEN(G287)-1)),VALUE(SUBSTITUTE(G287,",",""))))))))),"N/A")</f>
        <v/>
      </c>
      <c r="P287">
        <f>MAX(J287:N287)</f>
        <v/>
      </c>
      <c r="Q287">
        <f>IFERROR(J144+MATCH(P287,J287:N287,0)-1,"")</f>
        <v/>
      </c>
      <c r="R287">
        <f>IF(Q287="","",MIN(J287:N287))</f>
        <v/>
      </c>
      <c r="S287">
        <f>IFERROR(J144+MATCH(R287,J287:N287,0)-1,"")</f>
        <v/>
      </c>
      <c r="T287">
        <f>IFERROR(AVERAGE(J287:N287),"")</f>
        <v/>
      </c>
      <c r="U287">
        <f>IFERROR(STDEV(J287:N287),"")</f>
        <v/>
      </c>
      <c r="V287">
        <f>IFERROR(IF(C287="-","",IF(ISBLANK(B287),"",IF(OR(ISNUMBER(FIND("Growth",B287)),ISNUMBER(FIND("Margin",B287))),"",(J287-T287)/U287))),"")</f>
        <v/>
      </c>
      <c r="W287">
        <f>IFERROR(IF(OR(D287="-",ISBLANK(D287)),"",(K287-T287)/U287),"")</f>
        <v/>
      </c>
      <c r="X287">
        <f>IFERROR(IF(OR(E287="-",ISBLANK(E287)),"",(L287-T287)/U287),"")</f>
        <v/>
      </c>
      <c r="Y287">
        <f>IFERROR(IF(OR(F287="-",ISBLANK(F287)),"",(M287-T287)/U287),"")</f>
        <v/>
      </c>
      <c r="Z287">
        <f>IFERROR(IF(OR(G287="-",ISBLANK(G287)),"",(N287-T287)/U287),"")</f>
        <v/>
      </c>
      <c r="AA287">
        <f>IF(MAX(MAX(V287:Z287),ABS(MIN(V287:Z287)))=ABS(MIN(V287:Z287)),MIN(V287:Z287),MAX(V287:Z287))</f>
        <v/>
      </c>
      <c r="AB287">
        <f>IFERROR(V144+MATCH(AA287,V287:Z287,0)-1,"")</f>
        <v/>
      </c>
      <c r="AC287">
        <f>IF(AB287&lt;&gt;"",IF(S287=AB287,"Low",IF(AB287=Q287,"High","")),"")</f>
        <v/>
      </c>
      <c r="AE287">
        <f>IF(ISNUMBER(MATCH("N/A",J287:N287,0)),"",IFERROR((5 * SUMPRODUCT(J144:N144,J287:N287) - PRODUCT(SUM(J144:N144),SUM(J287:N287))) / ((5 * SUM((J144^2)+(K144^2)+(L144^2)+(M144^2)+(N144^2))) - SUM(J144:N144)^2),""))</f>
        <v/>
      </c>
      <c r="AF287">
        <f>IFERROR(CORREL(J144:N144,J287:N287),"")</f>
        <v/>
      </c>
      <c r="AZ287">
        <f>IF(Q287=S287,0,1)</f>
        <v/>
      </c>
      <c r="BA287">
        <f>IF(AZ287=1,IF(Q287="","",IF(Q287=N144,"Yes","No")),"")</f>
        <v/>
      </c>
      <c r="BB287">
        <f>IF(BA287="Yes",P287,"")</f>
        <v/>
      </c>
      <c r="BC287">
        <f>IF(AZ287=1,IF(S287="","",IF(S287=N144,"Yes","No")),"")</f>
        <v/>
      </c>
      <c r="BD287">
        <f>IF(BC287="Yes",R287,"")</f>
        <v/>
      </c>
      <c r="BE287">
        <f>IFERROR(IF(SIGN(AE287)=1,"Increasing",IF(SIGN(AE287)=-1,"Decreasing","")),"")</f>
        <v/>
      </c>
      <c r="BF287">
        <f>IF(OR(AND(BE287="Increasing",BA287="Yes"),AND(BE287="Decreasing",BC287="Yes")),"Yes","No")</f>
        <v/>
      </c>
      <c r="BG287">
        <f>IF(I287="pos_trend","Yes","No")</f>
        <v/>
      </c>
      <c r="BH287">
        <f>IF(AF287&lt;&gt;"",IF(ABS(AF287)&gt;0.8,"Yes","No"),"")</f>
        <v/>
      </c>
    </row>
    <row r="288" spans="1:60">
      <c s="1" r="A288" t="n">
        <v>32</v>
      </c>
      <c r="B288" t="s">
        <v>746</v>
      </c>
      <c r="C288" t="s">
        <v>3691</v>
      </c>
      <c r="D288" t="s">
        <v>3692</v>
      </c>
      <c r="E288" t="s">
        <v>3693</v>
      </c>
      <c r="F288" t="s">
        <v>3694</v>
      </c>
      <c r="G288" t="s">
        <v>3695</v>
      </c>
      <c r="H288" t="s"/>
      <c r="I288">
        <f>IF(AND(K288&gt; J288, L288&gt; K288, M288&gt; L288, N288&gt; M288), "pos_trend", IF(AND(K288&lt; J288, L288&lt; K288, M288&lt; L288, N288&lt; M288), "neg_trend", "N/A"))</f>
        <v/>
      </c>
      <c r="J288">
        <f>IFERROR(IF(TRIM(C288)="-", "N/A", IF(RIGHT(C288,1)=")",IF(RIGHT(C288,2)="T)",-1000000000000*VALUE(MID(C288,2,LEN(C288)-3)),IF(RIGHT(C288,2)="M)",-1000000*VALUE(MID(C288,2,LEN(C288)-3)),IF(RIGHT(C288,2)="B)",-1000000000*VALUE(MID(C288,2,LEN(C288)-3)),IF(RIGHT(C288,2)="k)",-1000*VALUE(MID(C288,2,LEN(C288)-3)),VALUE(SUBSTITUTE(C288,",","")))))),IF(RIGHT(C288,1)="T",1000000000000*VALUE(LEFT(C288,LEN(C288)-1)),IF(RIGHT(C288,1)="M",1000000*VALUE(LEFT(C288,LEN(C288)-1)),IF(RIGHT(C288,1)="B",1000000000*VALUE(LEFT(C288,LEN(C288)-1)),IF(RIGHT(C288,1)="%",0.01*VALUE(LEFT(C288,LEN(C288)-1)),IF(RIGHT(C288,1)="k",1000*VALUE(LEFT(C288,LEN(C288)-1)),VALUE(SUBSTITUTE(C288,",",""))))))))),"N/A")</f>
        <v/>
      </c>
      <c r="K288">
        <f>IFERROR(IF(TRIM(D288)="-", "N/A", IF(RIGHT(D288,1)=")",IF(RIGHT(D288,2)="T)",-1000000000000*VALUE(MID(D288,2,LEN(D288)-3)),IF(RIGHT(D288,2)="M)",-1000000*VALUE(MID(D288,2,LEN(D288)-3)),IF(RIGHT(D288,2)="B)",-1000000000*VALUE(MID(D288,2,LEN(D288)-3)),IF(RIGHT(D288,2)="k)",-1000*VALUE(MID(D288,2,LEN(D288)-3)),VALUE(SUBSTITUTE(D288,",","")))))),IF(RIGHT(D288,1)="T",1000000000000*VALUE(LEFT(D288,LEN(D288)-1)),IF(RIGHT(D288,1)="M",1000000*VALUE(LEFT(D288,LEN(D288)-1)),IF(RIGHT(D288,1)="B",1000000000*VALUE(LEFT(D288,LEN(D288)-1)),IF(RIGHT(D288,1)="%",0.01*VALUE(LEFT(D288,LEN(D288)-1)),IF(RIGHT(D288,1)="k",1000*VALUE(LEFT(D288,LEN(D288)-1)),VALUE(SUBSTITUTE(D288,",",""))))))))),"N/A")</f>
        <v/>
      </c>
      <c r="L288">
        <f>IFERROR(IF(TRIM(E288)="-", "N/A", IF(RIGHT(E288,1)=")",IF(RIGHT(E288,2)="T)",-1000000000000*VALUE(MID(E288,2,LEN(E288)-3)),IF(RIGHT(E288,2)="M)",-1000000*VALUE(MID(E288,2,LEN(E288)-3)),IF(RIGHT(E288,2)="B)",-1000000000*VALUE(MID(E288,2,LEN(E288)-3)),IF(RIGHT(E288,2)="k)",-1000*VALUE(MID(E288,2,LEN(E288)-3)),VALUE(SUBSTITUTE(E288,",","")))))),IF(RIGHT(E288,1)="T",1000000000000*VALUE(LEFT(E288,LEN(E288)-1)),IF(RIGHT(E288,1)="M",1000000*VALUE(LEFT(E288,LEN(E288)-1)),IF(RIGHT(E288,1)="B",1000000000*VALUE(LEFT(E288,LEN(E288)-1)),IF(RIGHT(E288,1)="%",0.01*VALUE(LEFT(E288,LEN(E288)-1)),IF(RIGHT(E288,1)="k",1000*VALUE(LEFT(E288,LEN(E288)-1)),VALUE(SUBSTITUTE(E288,",",""))))))))),"N/A")</f>
        <v/>
      </c>
      <c r="M288">
        <f>IFERROR(IF(TRIM(F288)="-", "N/A", IF(RIGHT(F288,1)=")",IF(RIGHT(F288,2)="T)",-1000000000000*VALUE(MID(F288,2,LEN(F288)-3)),IF(RIGHT(F288,2)="M)",-1000000*VALUE(MID(F288,2,LEN(F288)-3)),IF(RIGHT(F288,2)="B)",-1000000000*VALUE(MID(F288,2,LEN(F288)-3)),IF(RIGHT(F288,2)="k)",-1000*VALUE(MID(F288,2,LEN(F288)-3)),VALUE(SUBSTITUTE(F288,",","")))))),IF(RIGHT(F288,1)="T",1000000000000*VALUE(LEFT(F288,LEN(F288)-1)),IF(RIGHT(F288,1)="M",1000000*VALUE(LEFT(F288,LEN(F288)-1)),IF(RIGHT(F288,1)="B",1000000000*VALUE(LEFT(F288,LEN(F288)-1)),IF(RIGHT(F288,1)="%",0.01*VALUE(LEFT(F288,LEN(F288)-1)),IF(RIGHT(F288,1)="k",1000*VALUE(LEFT(F288,LEN(F288)-1)),VALUE(SUBSTITUTE(F288,",",""))))))))),"N/A")</f>
        <v/>
      </c>
      <c r="N288">
        <f>IFERROR(IF(TRIM(G288)="-", "N/A", IF(RIGHT(G288,1)=")",IF(RIGHT(G288,2)="T)",-1000000000000*VALUE(MID(G288,2,LEN(G288)-3)),IF(RIGHT(G288,2)="M)",-1000000*VALUE(MID(G288,2,LEN(G288)-3)),IF(RIGHT(G288,2)="B)",-1000000000*VALUE(MID(G288,2,LEN(G288)-3)),IF(RIGHT(G288,2)="k)",-1000*VALUE(MID(G288,2,LEN(G288)-3)),VALUE(SUBSTITUTE(G288,",","")))))),IF(RIGHT(G288,1)="T",1000000000000*VALUE(LEFT(G288,LEN(G288)-1)),IF(RIGHT(G288,1)="M",1000000*VALUE(LEFT(G288,LEN(G288)-1)),IF(RIGHT(G288,1)="B",1000000000*VALUE(LEFT(G288,LEN(G288)-1)),IF(RIGHT(G288,1)="%",0.01*VALUE(LEFT(G288,LEN(G288)-1)),IF(RIGHT(G288,1)="k",1000*VALUE(LEFT(G288,LEN(G288)-1)),VALUE(SUBSTITUTE(G288,",",""))))))))),"N/A")</f>
        <v/>
      </c>
      <c r="P288">
        <f>MAX(J288:N288)</f>
        <v/>
      </c>
      <c r="Q288">
        <f>IFERROR(J144+MATCH(P288,J288:N288,0)-1,"")</f>
        <v/>
      </c>
      <c r="R288">
        <f>IF(Q288="","",MIN(J288:N288))</f>
        <v/>
      </c>
      <c r="S288">
        <f>IFERROR(J144+MATCH(R288,J288:N288,0)-1,"")</f>
        <v/>
      </c>
      <c r="T288">
        <f>IFERROR(AVERAGE(J288:N288),"")</f>
        <v/>
      </c>
      <c r="U288">
        <f>IFERROR(STDEV(J288:N288),"")</f>
        <v/>
      </c>
      <c r="V288">
        <f>IFERROR(IF(C288="-","",IF(ISBLANK(B288),"",IF(OR(ISNUMBER(FIND("Growth",B288)),ISNUMBER(FIND("Margin",B288))),"",(J288-T288)/U288))),"")</f>
        <v/>
      </c>
      <c r="W288">
        <f>IFERROR(IF(OR(D288="-",ISBLANK(D288)),"",(K288-T288)/U288),"")</f>
        <v/>
      </c>
      <c r="X288">
        <f>IFERROR(IF(OR(E288="-",ISBLANK(E288)),"",(L288-T288)/U288),"")</f>
        <v/>
      </c>
      <c r="Y288">
        <f>IFERROR(IF(OR(F288="-",ISBLANK(F288)),"",(M288-T288)/U288),"")</f>
        <v/>
      </c>
      <c r="Z288">
        <f>IFERROR(IF(OR(G288="-",ISBLANK(G288)),"",(N288-T288)/U288),"")</f>
        <v/>
      </c>
      <c r="AA288">
        <f>IF(MAX(MAX(V288:Z288),ABS(MIN(V288:Z288)))=ABS(MIN(V288:Z288)),MIN(V288:Z288),MAX(V288:Z288))</f>
        <v/>
      </c>
      <c r="AB288">
        <f>IFERROR(V144+MATCH(AA288,V288:Z288,0)-1,"")</f>
        <v/>
      </c>
      <c r="AC288">
        <f>IF(AB288&lt;&gt;"",IF(S288=AB288,"Low",IF(AB288=Q288,"High","")),"")</f>
        <v/>
      </c>
      <c r="AE288">
        <f>IF(ISNUMBER(MATCH("N/A",J288:N288,0)),"",IFERROR((5 * SUMPRODUCT(J144:N144,J288:N288) - PRODUCT(SUM(J144:N144),SUM(J288:N288))) / ((5 * SUM((J144^2)+(K144^2)+(L144^2)+(M144^2)+(N144^2))) - SUM(J144:N144)^2),""))</f>
        <v/>
      </c>
      <c r="AF288">
        <f>IFERROR(CORREL(J144:N144,J288:N288),"")</f>
        <v/>
      </c>
      <c r="AZ288">
        <f>IF(Q288=S288,0,1)</f>
        <v/>
      </c>
      <c r="BA288">
        <f>IF(AZ288=1,IF(Q288="","",IF(Q288=N144,"Yes","No")),"")</f>
        <v/>
      </c>
      <c r="BB288">
        <f>IF(BA288="Yes",P288,"")</f>
        <v/>
      </c>
      <c r="BC288">
        <f>IF(AZ288=1,IF(S288="","",IF(S288=N144,"Yes","No")),"")</f>
        <v/>
      </c>
      <c r="BD288">
        <f>IF(BC288="Yes",R288,"")</f>
        <v/>
      </c>
      <c r="BE288">
        <f>IFERROR(IF(SIGN(AE288)=1,"Increasing",IF(SIGN(AE288)=-1,"Decreasing","")),"")</f>
        <v/>
      </c>
      <c r="BF288">
        <f>IF(OR(AND(BE288="Increasing",BA288="Yes"),AND(BE288="Decreasing",BC288="Yes")),"Yes","No")</f>
        <v/>
      </c>
      <c r="BG288">
        <f>IF(I288="pos_trend","Yes","No")</f>
        <v/>
      </c>
      <c r="BH288">
        <f>IF(AF288&lt;&gt;"",IF(ABS(AF288)&gt;0.8,"Yes","No"),"")</f>
        <v/>
      </c>
    </row>
    <row r="289" spans="1:60">
      <c s="1" r="A289" t="n">
        <v>33</v>
      </c>
      <c r="B289" t="s">
        <v>3696</v>
      </c>
      <c r="C289" t="s">
        <v>264</v>
      </c>
      <c r="D289" t="s">
        <v>264</v>
      </c>
      <c r="E289" t="s">
        <v>264</v>
      </c>
      <c r="F289" t="s">
        <v>264</v>
      </c>
      <c r="G289" t="s">
        <v>3697</v>
      </c>
      <c r="H289" t="s"/>
      <c r="I289">
        <f>IF(AND(K289&gt; J289, L289&gt; K289, M289&gt; L289, N289&gt; M289), "pos_trend", IF(AND(K289&lt; J289, L289&lt; K289, M289&lt; L289, N289&lt; M289), "neg_trend", "N/A"))</f>
        <v/>
      </c>
      <c r="J289">
        <f>IFERROR(IF(TRIM(C289)="-", "N/A", IF(RIGHT(C289,1)=")",IF(RIGHT(C289,2)="T)",-1000000000000*VALUE(MID(C289,2,LEN(C289)-3)),IF(RIGHT(C289,2)="M)",-1000000*VALUE(MID(C289,2,LEN(C289)-3)),IF(RIGHT(C289,2)="B)",-1000000000*VALUE(MID(C289,2,LEN(C289)-3)),IF(RIGHT(C289,2)="k)",-1000*VALUE(MID(C289,2,LEN(C289)-3)),VALUE(SUBSTITUTE(C289,",","")))))),IF(RIGHT(C289,1)="T",1000000000000*VALUE(LEFT(C289,LEN(C289)-1)),IF(RIGHT(C289,1)="M",1000000*VALUE(LEFT(C289,LEN(C289)-1)),IF(RIGHT(C289,1)="B",1000000000*VALUE(LEFT(C289,LEN(C289)-1)),IF(RIGHT(C289,1)="%",0.01*VALUE(LEFT(C289,LEN(C289)-1)),IF(RIGHT(C289,1)="k",1000*VALUE(LEFT(C289,LEN(C289)-1)),VALUE(SUBSTITUTE(C289,",",""))))))))),"N/A")</f>
        <v/>
      </c>
      <c r="K289">
        <f>IFERROR(IF(TRIM(D289)="-", "N/A", IF(RIGHT(D289,1)=")",IF(RIGHT(D289,2)="T)",-1000000000000*VALUE(MID(D289,2,LEN(D289)-3)),IF(RIGHT(D289,2)="M)",-1000000*VALUE(MID(D289,2,LEN(D289)-3)),IF(RIGHT(D289,2)="B)",-1000000000*VALUE(MID(D289,2,LEN(D289)-3)),IF(RIGHT(D289,2)="k)",-1000*VALUE(MID(D289,2,LEN(D289)-3)),VALUE(SUBSTITUTE(D289,",","")))))),IF(RIGHT(D289,1)="T",1000000000000*VALUE(LEFT(D289,LEN(D289)-1)),IF(RIGHT(D289,1)="M",1000000*VALUE(LEFT(D289,LEN(D289)-1)),IF(RIGHT(D289,1)="B",1000000000*VALUE(LEFT(D289,LEN(D289)-1)),IF(RIGHT(D289,1)="%",0.01*VALUE(LEFT(D289,LEN(D289)-1)),IF(RIGHT(D289,1)="k",1000*VALUE(LEFT(D289,LEN(D289)-1)),VALUE(SUBSTITUTE(D289,",",""))))))))),"N/A")</f>
        <v/>
      </c>
      <c r="L289">
        <f>IFERROR(IF(TRIM(E289)="-", "N/A", IF(RIGHT(E289,1)=")",IF(RIGHT(E289,2)="T)",-1000000000000*VALUE(MID(E289,2,LEN(E289)-3)),IF(RIGHT(E289,2)="M)",-1000000*VALUE(MID(E289,2,LEN(E289)-3)),IF(RIGHT(E289,2)="B)",-1000000000*VALUE(MID(E289,2,LEN(E289)-3)),IF(RIGHT(E289,2)="k)",-1000*VALUE(MID(E289,2,LEN(E289)-3)),VALUE(SUBSTITUTE(E289,",","")))))),IF(RIGHT(E289,1)="T",1000000000000*VALUE(LEFT(E289,LEN(E289)-1)),IF(RIGHT(E289,1)="M",1000000*VALUE(LEFT(E289,LEN(E289)-1)),IF(RIGHT(E289,1)="B",1000000000*VALUE(LEFT(E289,LEN(E289)-1)),IF(RIGHT(E289,1)="%",0.01*VALUE(LEFT(E289,LEN(E289)-1)),IF(RIGHT(E289,1)="k",1000*VALUE(LEFT(E289,LEN(E289)-1)),VALUE(SUBSTITUTE(E289,",",""))))))))),"N/A")</f>
        <v/>
      </c>
      <c r="M289">
        <f>IFERROR(IF(TRIM(F289)="-", "N/A", IF(RIGHT(F289,1)=")",IF(RIGHT(F289,2)="T)",-1000000000000*VALUE(MID(F289,2,LEN(F289)-3)),IF(RIGHT(F289,2)="M)",-1000000*VALUE(MID(F289,2,LEN(F289)-3)),IF(RIGHT(F289,2)="B)",-1000000000*VALUE(MID(F289,2,LEN(F289)-3)),IF(RIGHT(F289,2)="k)",-1000*VALUE(MID(F289,2,LEN(F289)-3)),VALUE(SUBSTITUTE(F289,",","")))))),IF(RIGHT(F289,1)="T",1000000000000*VALUE(LEFT(F289,LEN(F289)-1)),IF(RIGHT(F289,1)="M",1000000*VALUE(LEFT(F289,LEN(F289)-1)),IF(RIGHT(F289,1)="B",1000000000*VALUE(LEFT(F289,LEN(F289)-1)),IF(RIGHT(F289,1)="%",0.01*VALUE(LEFT(F289,LEN(F289)-1)),IF(RIGHT(F289,1)="k",1000*VALUE(LEFT(F289,LEN(F289)-1)),VALUE(SUBSTITUTE(F289,",",""))))))))),"N/A")</f>
        <v/>
      </c>
      <c r="N289">
        <f>IFERROR(IF(TRIM(G289)="-", "N/A", IF(RIGHT(G289,1)=")",IF(RIGHT(G289,2)="T)",-1000000000000*VALUE(MID(G289,2,LEN(G289)-3)),IF(RIGHT(G289,2)="M)",-1000000*VALUE(MID(G289,2,LEN(G289)-3)),IF(RIGHT(G289,2)="B)",-1000000000*VALUE(MID(G289,2,LEN(G289)-3)),IF(RIGHT(G289,2)="k)",-1000*VALUE(MID(G289,2,LEN(G289)-3)),VALUE(SUBSTITUTE(G289,",","")))))),IF(RIGHT(G289,1)="T",1000000000000*VALUE(LEFT(G289,LEN(G289)-1)),IF(RIGHT(G289,1)="M",1000000*VALUE(LEFT(G289,LEN(G289)-1)),IF(RIGHT(G289,1)="B",1000000000*VALUE(LEFT(G289,LEN(G289)-1)),IF(RIGHT(G289,1)="%",0.01*VALUE(LEFT(G289,LEN(G289)-1)),IF(RIGHT(G289,1)="k",1000*VALUE(LEFT(G289,LEN(G289)-1)),VALUE(SUBSTITUTE(G289,",",""))))))))),"N/A")</f>
        <v/>
      </c>
      <c r="P289">
        <f>MAX(J289:N289)</f>
        <v/>
      </c>
      <c r="Q289">
        <f>IFERROR(J144+MATCH(P289,J289:N289,0)-1,"")</f>
        <v/>
      </c>
      <c r="R289">
        <f>IF(Q289="","",MIN(J289:N289))</f>
        <v/>
      </c>
      <c r="S289">
        <f>IFERROR(J144+MATCH(R289,J289:N289,0)-1,"")</f>
        <v/>
      </c>
      <c r="T289">
        <f>IFERROR(AVERAGE(J289:N289),"")</f>
        <v/>
      </c>
      <c r="U289">
        <f>IFERROR(STDEV(J289:N289),"")</f>
        <v/>
      </c>
      <c r="V289">
        <f>IFERROR(IF(C289="-","",IF(ISBLANK(B289),"",IF(OR(ISNUMBER(FIND("Growth",B289)),ISNUMBER(FIND("Margin",B289))),"",(J289-T289)/U289))),"")</f>
        <v/>
      </c>
      <c r="W289">
        <f>IFERROR(IF(OR(D289="-",ISBLANK(D289)),"",(K289-T289)/U289),"")</f>
        <v/>
      </c>
      <c r="X289">
        <f>IFERROR(IF(OR(E289="-",ISBLANK(E289)),"",(L289-T289)/U289),"")</f>
        <v/>
      </c>
      <c r="Y289">
        <f>IFERROR(IF(OR(F289="-",ISBLANK(F289)),"",(M289-T289)/U289),"")</f>
        <v/>
      </c>
      <c r="Z289">
        <f>IFERROR(IF(OR(G289="-",ISBLANK(G289)),"",(N289-T289)/U289),"")</f>
        <v/>
      </c>
      <c r="AA289">
        <f>IF(MAX(MAX(V289:Z289),ABS(MIN(V289:Z289)))=ABS(MIN(V289:Z289)),MIN(V289:Z289),MAX(V289:Z289))</f>
        <v/>
      </c>
      <c r="AB289">
        <f>IFERROR(V144+MATCH(AA289,V289:Z289,0)-1,"")</f>
        <v/>
      </c>
      <c r="AC289">
        <f>IF(AB289&lt;&gt;"",IF(S289=AB289,"Low",IF(AB289=Q289,"High","")),"")</f>
        <v/>
      </c>
      <c r="AE289">
        <f>IF(ISNUMBER(MATCH("N/A",J289:N289,0)),"",IFERROR((5 * SUMPRODUCT(J144:N144,J289:N289) - PRODUCT(SUM(J144:N144),SUM(J289:N289))) / ((5 * SUM((J144^2)+(K144^2)+(L144^2)+(M144^2)+(N144^2))) - SUM(J144:N144)^2),""))</f>
        <v/>
      </c>
      <c r="AF289">
        <f>IFERROR(CORREL(J144:N144,J289:N289),"")</f>
        <v/>
      </c>
      <c r="AZ289">
        <f>IF(Q289=S289,0,1)</f>
        <v/>
      </c>
      <c r="BA289">
        <f>IF(AZ289=1,IF(Q289="","",IF(Q289=N144,"Yes","No")),"")</f>
        <v/>
      </c>
      <c r="BB289">
        <f>IF(BA289="Yes",P289,"")</f>
        <v/>
      </c>
      <c r="BC289">
        <f>IF(AZ289=1,IF(S289="","",IF(S289=N144,"Yes","No")),"")</f>
        <v/>
      </c>
      <c r="BD289">
        <f>IF(BC289="Yes",R289,"")</f>
        <v/>
      </c>
      <c r="BE289">
        <f>IFERROR(IF(SIGN(AE289)=1,"Increasing",IF(SIGN(AE289)=-1,"Decreasing","")),"")</f>
        <v/>
      </c>
      <c r="BF289">
        <f>IF(OR(AND(BE289="Increasing",BA289="Yes"),AND(BE289="Decreasing",BC289="Yes")),"Yes","No")</f>
        <v/>
      </c>
      <c r="BG289">
        <f>IF(I289="pos_trend","Yes","No")</f>
        <v/>
      </c>
      <c r="BH289">
        <f>IF(AF289&lt;&gt;"",IF(ABS(AF289)&gt;0.8,"Yes","No"),"")</f>
        <v/>
      </c>
    </row>
    <row r="290" spans="1:60">
      <c s="1" r="A290" t="n">
        <v>34</v>
      </c>
      <c r="B290" t="s">
        <v>747</v>
      </c>
      <c r="C290" t="s">
        <v>264</v>
      </c>
      <c r="D290" t="s">
        <v>264</v>
      </c>
      <c r="E290" t="s">
        <v>264</v>
      </c>
      <c r="F290" t="s">
        <v>264</v>
      </c>
      <c r="G290" t="s">
        <v>264</v>
      </c>
      <c r="H290" t="s"/>
      <c r="I290">
        <f>IF(AND(K290&gt; J290, L290&gt; K290, M290&gt; L290, N290&gt; M290), "pos_trend", IF(AND(K290&lt; J290, L290&lt; K290, M290&lt; L290, N290&lt; M290), "neg_trend", "N/A"))</f>
        <v/>
      </c>
      <c r="J290">
        <f>IFERROR(IF(TRIM(C290)="-", "N/A", IF(RIGHT(C290,1)=")",IF(RIGHT(C290,2)="T)",-1000000000000*VALUE(MID(C290,2,LEN(C290)-3)),IF(RIGHT(C290,2)="M)",-1000000*VALUE(MID(C290,2,LEN(C290)-3)),IF(RIGHT(C290,2)="B)",-1000000000*VALUE(MID(C290,2,LEN(C290)-3)),IF(RIGHT(C290,2)="k)",-1000*VALUE(MID(C290,2,LEN(C290)-3)),VALUE(SUBSTITUTE(C290,",","")))))),IF(RIGHT(C290,1)="T",1000000000000*VALUE(LEFT(C290,LEN(C290)-1)),IF(RIGHT(C290,1)="M",1000000*VALUE(LEFT(C290,LEN(C290)-1)),IF(RIGHT(C290,1)="B",1000000000*VALUE(LEFT(C290,LEN(C290)-1)),IF(RIGHT(C290,1)="%",0.01*VALUE(LEFT(C290,LEN(C290)-1)),IF(RIGHT(C290,1)="k",1000*VALUE(LEFT(C290,LEN(C290)-1)),VALUE(SUBSTITUTE(C290,",",""))))))))),"N/A")</f>
        <v/>
      </c>
      <c r="K290">
        <f>IFERROR(IF(TRIM(D290)="-", "N/A", IF(RIGHT(D290,1)=")",IF(RIGHT(D290,2)="T)",-1000000000000*VALUE(MID(D290,2,LEN(D290)-3)),IF(RIGHT(D290,2)="M)",-1000000*VALUE(MID(D290,2,LEN(D290)-3)),IF(RIGHT(D290,2)="B)",-1000000000*VALUE(MID(D290,2,LEN(D290)-3)),IF(RIGHT(D290,2)="k)",-1000*VALUE(MID(D290,2,LEN(D290)-3)),VALUE(SUBSTITUTE(D290,",","")))))),IF(RIGHT(D290,1)="T",1000000000000*VALUE(LEFT(D290,LEN(D290)-1)),IF(RIGHT(D290,1)="M",1000000*VALUE(LEFT(D290,LEN(D290)-1)),IF(RIGHT(D290,1)="B",1000000000*VALUE(LEFT(D290,LEN(D290)-1)),IF(RIGHT(D290,1)="%",0.01*VALUE(LEFT(D290,LEN(D290)-1)),IF(RIGHT(D290,1)="k",1000*VALUE(LEFT(D290,LEN(D290)-1)),VALUE(SUBSTITUTE(D290,",",""))))))))),"N/A")</f>
        <v/>
      </c>
      <c r="L290">
        <f>IFERROR(IF(TRIM(E290)="-", "N/A", IF(RIGHT(E290,1)=")",IF(RIGHT(E290,2)="T)",-1000000000000*VALUE(MID(E290,2,LEN(E290)-3)),IF(RIGHT(E290,2)="M)",-1000000*VALUE(MID(E290,2,LEN(E290)-3)),IF(RIGHT(E290,2)="B)",-1000000000*VALUE(MID(E290,2,LEN(E290)-3)),IF(RIGHT(E290,2)="k)",-1000*VALUE(MID(E290,2,LEN(E290)-3)),VALUE(SUBSTITUTE(E290,",","")))))),IF(RIGHT(E290,1)="T",1000000000000*VALUE(LEFT(E290,LEN(E290)-1)),IF(RIGHT(E290,1)="M",1000000*VALUE(LEFT(E290,LEN(E290)-1)),IF(RIGHT(E290,1)="B",1000000000*VALUE(LEFT(E290,LEN(E290)-1)),IF(RIGHT(E290,1)="%",0.01*VALUE(LEFT(E290,LEN(E290)-1)),IF(RIGHT(E290,1)="k",1000*VALUE(LEFT(E290,LEN(E290)-1)),VALUE(SUBSTITUTE(E290,",",""))))))))),"N/A")</f>
        <v/>
      </c>
      <c r="M290">
        <f>IFERROR(IF(TRIM(F290)="-", "N/A", IF(RIGHT(F290,1)=")",IF(RIGHT(F290,2)="T)",-1000000000000*VALUE(MID(F290,2,LEN(F290)-3)),IF(RIGHT(F290,2)="M)",-1000000*VALUE(MID(F290,2,LEN(F290)-3)),IF(RIGHT(F290,2)="B)",-1000000000*VALUE(MID(F290,2,LEN(F290)-3)),IF(RIGHT(F290,2)="k)",-1000*VALUE(MID(F290,2,LEN(F290)-3)),VALUE(SUBSTITUTE(F290,",","")))))),IF(RIGHT(F290,1)="T",1000000000000*VALUE(LEFT(F290,LEN(F290)-1)),IF(RIGHT(F290,1)="M",1000000*VALUE(LEFT(F290,LEN(F290)-1)),IF(RIGHT(F290,1)="B",1000000000*VALUE(LEFT(F290,LEN(F290)-1)),IF(RIGHT(F290,1)="%",0.01*VALUE(LEFT(F290,LEN(F290)-1)),IF(RIGHT(F290,1)="k",1000*VALUE(LEFT(F290,LEN(F290)-1)),VALUE(SUBSTITUTE(F290,",",""))))))))),"N/A")</f>
        <v/>
      </c>
      <c r="N290">
        <f>IFERROR(IF(TRIM(G290)="-", "N/A", IF(RIGHT(G290,1)=")",IF(RIGHT(G290,2)="T)",-1000000000000*VALUE(MID(G290,2,LEN(G290)-3)),IF(RIGHT(G290,2)="M)",-1000000*VALUE(MID(G290,2,LEN(G290)-3)),IF(RIGHT(G290,2)="B)",-1000000000*VALUE(MID(G290,2,LEN(G290)-3)),IF(RIGHT(G290,2)="k)",-1000*VALUE(MID(G290,2,LEN(G290)-3)),VALUE(SUBSTITUTE(G290,",","")))))),IF(RIGHT(G290,1)="T",1000000000000*VALUE(LEFT(G290,LEN(G290)-1)),IF(RIGHT(G290,1)="M",1000000*VALUE(LEFT(G290,LEN(G290)-1)),IF(RIGHT(G290,1)="B",1000000000*VALUE(LEFT(G290,LEN(G290)-1)),IF(RIGHT(G290,1)="%",0.01*VALUE(LEFT(G290,LEN(G290)-1)),IF(RIGHT(G290,1)="k",1000*VALUE(LEFT(G290,LEN(G290)-1)),VALUE(SUBSTITUTE(G290,",",""))))))))),"N/A")</f>
        <v/>
      </c>
      <c r="P290">
        <f>MAX(J290:N290)</f>
        <v/>
      </c>
      <c r="Q290">
        <f>IFERROR(J144+MATCH(P290,J290:N290,0)-1,"")</f>
        <v/>
      </c>
      <c r="R290">
        <f>IF(Q290="","",MIN(J290:N290))</f>
        <v/>
      </c>
      <c r="S290">
        <f>IFERROR(J144+MATCH(R290,J290:N290,0)-1,"")</f>
        <v/>
      </c>
      <c r="T290">
        <f>IFERROR(AVERAGE(J290:N290),"")</f>
        <v/>
      </c>
      <c r="U290">
        <f>IFERROR(STDEV(J290:N290),"")</f>
        <v/>
      </c>
      <c r="V290">
        <f>IFERROR(IF(C290="-","",IF(ISBLANK(B290),"",IF(OR(ISNUMBER(FIND("Growth",B290)),ISNUMBER(FIND("Margin",B290))),"",(J290-T290)/U290))),"")</f>
        <v/>
      </c>
      <c r="W290">
        <f>IFERROR(IF(OR(D290="-",ISBLANK(D290)),"",(K290-T290)/U290),"")</f>
        <v/>
      </c>
      <c r="X290">
        <f>IFERROR(IF(OR(E290="-",ISBLANK(E290)),"",(L290-T290)/U290),"")</f>
        <v/>
      </c>
      <c r="Y290">
        <f>IFERROR(IF(OR(F290="-",ISBLANK(F290)),"",(M290-T290)/U290),"")</f>
        <v/>
      </c>
      <c r="Z290">
        <f>IFERROR(IF(OR(G290="-",ISBLANK(G290)),"",(N290-T290)/U290),"")</f>
        <v/>
      </c>
      <c r="AA290">
        <f>IF(MAX(MAX(V290:Z290),ABS(MIN(V290:Z290)))=ABS(MIN(V290:Z290)),MIN(V290:Z290),MAX(V290:Z290))</f>
        <v/>
      </c>
      <c r="AB290">
        <f>IFERROR(V144+MATCH(AA290,V290:Z290,0)-1,"")</f>
        <v/>
      </c>
      <c r="AC290">
        <f>IF(AB290&lt;&gt;"",IF(S290=AB290,"Low",IF(AB290=Q290,"High","")),"")</f>
        <v/>
      </c>
      <c r="AE290">
        <f>IF(ISNUMBER(MATCH("N/A",J290:N290,0)),"",IFERROR((5 * SUMPRODUCT(J144:N144,J290:N290) - PRODUCT(SUM(J144:N144),SUM(J290:N290))) / ((5 * SUM((J144^2)+(K144^2)+(L144^2)+(M144^2)+(N144^2))) - SUM(J144:N144)^2),""))</f>
        <v/>
      </c>
      <c r="AF290">
        <f>IFERROR(CORREL(J144:N144,J290:N290),"")</f>
        <v/>
      </c>
      <c r="AZ290">
        <f>IF(Q290=S290,0,1)</f>
        <v/>
      </c>
      <c r="BA290">
        <f>IF(AZ290=1,IF(Q290="","",IF(Q290=N144,"Yes","No")),"")</f>
        <v/>
      </c>
      <c r="BB290">
        <f>IF(BA290="Yes",P290,"")</f>
        <v/>
      </c>
      <c r="BC290">
        <f>IF(AZ290=1,IF(S290="","",IF(S290=N144,"Yes","No")),"")</f>
        <v/>
      </c>
      <c r="BD290">
        <f>IF(BC290="Yes",R290,"")</f>
        <v/>
      </c>
      <c r="BE290">
        <f>IFERROR(IF(SIGN(AE290)=1,"Increasing",IF(SIGN(AE290)=-1,"Decreasing","")),"")</f>
        <v/>
      </c>
      <c r="BF290">
        <f>IF(OR(AND(BE290="Increasing",BA290="Yes"),AND(BE290="Decreasing",BC290="Yes")),"Yes","No")</f>
        <v/>
      </c>
      <c r="BG290">
        <f>IF(I290="pos_trend","Yes","No")</f>
        <v/>
      </c>
      <c r="BH290">
        <f>IF(AF290&lt;&gt;"",IF(ABS(AF290)&gt;0.8,"Yes","No"),"")</f>
        <v/>
      </c>
    </row>
    <row r="291" spans="1:60">
      <c s="1" r="A291" t="n">
        <v>35</v>
      </c>
      <c r="B291" t="s">
        <v>748</v>
      </c>
      <c r="C291" t="s">
        <v>3686</v>
      </c>
      <c r="D291" t="s">
        <v>3687</v>
      </c>
      <c r="E291" t="s">
        <v>3688</v>
      </c>
      <c r="F291" t="s">
        <v>3689</v>
      </c>
      <c r="G291" t="s">
        <v>3690</v>
      </c>
      <c r="H291" t="s"/>
      <c r="I291">
        <f>IF(AND(K291&gt; J291, L291&gt; K291, M291&gt; L291, N291&gt; M291), "pos_trend", IF(AND(K291&lt; J291, L291&lt; K291, M291&lt; L291, N291&lt; M291), "neg_trend", "N/A"))</f>
        <v/>
      </c>
      <c r="J291">
        <f>IFERROR(IF(TRIM(C291)="-", "N/A", IF(RIGHT(C291,1)=")",IF(RIGHT(C291,2)="T)",-1000000000000*VALUE(MID(C291,2,LEN(C291)-3)),IF(RIGHT(C291,2)="M)",-1000000*VALUE(MID(C291,2,LEN(C291)-3)),IF(RIGHT(C291,2)="B)",-1000000000*VALUE(MID(C291,2,LEN(C291)-3)),IF(RIGHT(C291,2)="k)",-1000*VALUE(MID(C291,2,LEN(C291)-3)),VALUE(SUBSTITUTE(C291,",","")))))),IF(RIGHT(C291,1)="T",1000000000000*VALUE(LEFT(C291,LEN(C291)-1)),IF(RIGHT(C291,1)="M",1000000*VALUE(LEFT(C291,LEN(C291)-1)),IF(RIGHT(C291,1)="B",1000000000*VALUE(LEFT(C291,LEN(C291)-1)),IF(RIGHT(C291,1)="%",0.01*VALUE(LEFT(C291,LEN(C291)-1)),IF(RIGHT(C291,1)="k",1000*VALUE(LEFT(C291,LEN(C291)-1)),VALUE(SUBSTITUTE(C291,",",""))))))))),"N/A")</f>
        <v/>
      </c>
      <c r="K291">
        <f>IFERROR(IF(TRIM(D291)="-", "N/A", IF(RIGHT(D291,1)=")",IF(RIGHT(D291,2)="T)",-1000000000000*VALUE(MID(D291,2,LEN(D291)-3)),IF(RIGHT(D291,2)="M)",-1000000*VALUE(MID(D291,2,LEN(D291)-3)),IF(RIGHT(D291,2)="B)",-1000000000*VALUE(MID(D291,2,LEN(D291)-3)),IF(RIGHT(D291,2)="k)",-1000*VALUE(MID(D291,2,LEN(D291)-3)),VALUE(SUBSTITUTE(D291,",","")))))),IF(RIGHT(D291,1)="T",1000000000000*VALUE(LEFT(D291,LEN(D291)-1)),IF(RIGHT(D291,1)="M",1000000*VALUE(LEFT(D291,LEN(D291)-1)),IF(RIGHT(D291,1)="B",1000000000*VALUE(LEFT(D291,LEN(D291)-1)),IF(RIGHT(D291,1)="%",0.01*VALUE(LEFT(D291,LEN(D291)-1)),IF(RIGHT(D291,1)="k",1000*VALUE(LEFT(D291,LEN(D291)-1)),VALUE(SUBSTITUTE(D291,",",""))))))))),"N/A")</f>
        <v/>
      </c>
      <c r="L291">
        <f>IFERROR(IF(TRIM(E291)="-", "N/A", IF(RIGHT(E291,1)=")",IF(RIGHT(E291,2)="T)",-1000000000000*VALUE(MID(E291,2,LEN(E291)-3)),IF(RIGHT(E291,2)="M)",-1000000*VALUE(MID(E291,2,LEN(E291)-3)),IF(RIGHT(E291,2)="B)",-1000000000*VALUE(MID(E291,2,LEN(E291)-3)),IF(RIGHT(E291,2)="k)",-1000*VALUE(MID(E291,2,LEN(E291)-3)),VALUE(SUBSTITUTE(E291,",","")))))),IF(RIGHT(E291,1)="T",1000000000000*VALUE(LEFT(E291,LEN(E291)-1)),IF(RIGHT(E291,1)="M",1000000*VALUE(LEFT(E291,LEN(E291)-1)),IF(RIGHT(E291,1)="B",1000000000*VALUE(LEFT(E291,LEN(E291)-1)),IF(RIGHT(E291,1)="%",0.01*VALUE(LEFT(E291,LEN(E291)-1)),IF(RIGHT(E291,1)="k",1000*VALUE(LEFT(E291,LEN(E291)-1)),VALUE(SUBSTITUTE(E291,",",""))))))))),"N/A")</f>
        <v/>
      </c>
      <c r="M291">
        <f>IFERROR(IF(TRIM(F291)="-", "N/A", IF(RIGHT(F291,1)=")",IF(RIGHT(F291,2)="T)",-1000000000000*VALUE(MID(F291,2,LEN(F291)-3)),IF(RIGHT(F291,2)="M)",-1000000*VALUE(MID(F291,2,LEN(F291)-3)),IF(RIGHT(F291,2)="B)",-1000000000*VALUE(MID(F291,2,LEN(F291)-3)),IF(RIGHT(F291,2)="k)",-1000*VALUE(MID(F291,2,LEN(F291)-3)),VALUE(SUBSTITUTE(F291,",","")))))),IF(RIGHT(F291,1)="T",1000000000000*VALUE(LEFT(F291,LEN(F291)-1)),IF(RIGHT(F291,1)="M",1000000*VALUE(LEFT(F291,LEN(F291)-1)),IF(RIGHT(F291,1)="B",1000000000*VALUE(LEFT(F291,LEN(F291)-1)),IF(RIGHT(F291,1)="%",0.01*VALUE(LEFT(F291,LEN(F291)-1)),IF(RIGHT(F291,1)="k",1000*VALUE(LEFT(F291,LEN(F291)-1)),VALUE(SUBSTITUTE(F291,",",""))))))))),"N/A")</f>
        <v/>
      </c>
      <c r="N291">
        <f>IFERROR(IF(TRIM(G291)="-", "N/A", IF(RIGHT(G291,1)=")",IF(RIGHT(G291,2)="T)",-1000000000000*VALUE(MID(G291,2,LEN(G291)-3)),IF(RIGHT(G291,2)="M)",-1000000*VALUE(MID(G291,2,LEN(G291)-3)),IF(RIGHT(G291,2)="B)",-1000000000*VALUE(MID(G291,2,LEN(G291)-3)),IF(RIGHT(G291,2)="k)",-1000*VALUE(MID(G291,2,LEN(G291)-3)),VALUE(SUBSTITUTE(G291,",","")))))),IF(RIGHT(G291,1)="T",1000000000000*VALUE(LEFT(G291,LEN(G291)-1)),IF(RIGHT(G291,1)="M",1000000*VALUE(LEFT(G291,LEN(G291)-1)),IF(RIGHT(G291,1)="B",1000000000*VALUE(LEFT(G291,LEN(G291)-1)),IF(RIGHT(G291,1)="%",0.01*VALUE(LEFT(G291,LEN(G291)-1)),IF(RIGHT(G291,1)="k",1000*VALUE(LEFT(G291,LEN(G291)-1)),VALUE(SUBSTITUTE(G291,",",""))))))))),"N/A")</f>
        <v/>
      </c>
      <c r="P291">
        <f>MAX(J291:N291)</f>
        <v/>
      </c>
      <c r="Q291">
        <f>IFERROR(J144+MATCH(P291,J291:N291,0)-1,"")</f>
        <v/>
      </c>
      <c r="R291">
        <f>IF(Q291="","",MIN(J291:N291))</f>
        <v/>
      </c>
      <c r="S291">
        <f>IFERROR(J144+MATCH(R291,J291:N291,0)-1,"")</f>
        <v/>
      </c>
      <c r="T291">
        <f>IFERROR(AVERAGE(J291:N291),"")</f>
        <v/>
      </c>
      <c r="U291">
        <f>IFERROR(STDEV(J291:N291),"")</f>
        <v/>
      </c>
      <c r="V291">
        <f>IFERROR(IF(C291="-","",IF(ISBLANK(B291),"",IF(OR(ISNUMBER(FIND("Growth",B291)),ISNUMBER(FIND("Margin",B291))),"",(J291-T291)/U291))),"")</f>
        <v/>
      </c>
      <c r="W291">
        <f>IFERROR(IF(OR(D291="-",ISBLANK(D291)),"",(K291-T291)/U291),"")</f>
        <v/>
      </c>
      <c r="X291">
        <f>IFERROR(IF(OR(E291="-",ISBLANK(E291)),"",(L291-T291)/U291),"")</f>
        <v/>
      </c>
      <c r="Y291">
        <f>IFERROR(IF(OR(F291="-",ISBLANK(F291)),"",(M291-T291)/U291),"")</f>
        <v/>
      </c>
      <c r="Z291">
        <f>IFERROR(IF(OR(G291="-",ISBLANK(G291)),"",(N291-T291)/U291),"")</f>
        <v/>
      </c>
      <c r="AA291">
        <f>IF(MAX(MAX(V291:Z291),ABS(MIN(V291:Z291)))=ABS(MIN(V291:Z291)),MIN(V291:Z291),MAX(V291:Z291))</f>
        <v/>
      </c>
      <c r="AB291">
        <f>IFERROR(V144+MATCH(AA291,V291:Z291,0)-1,"")</f>
        <v/>
      </c>
      <c r="AC291">
        <f>IF(AB291&lt;&gt;"",IF(S291=AB291,"Low",IF(AB291=Q291,"High","")),"")</f>
        <v/>
      </c>
      <c r="AE291">
        <f>IF(ISNUMBER(MATCH("N/A",J291:N291,0)),"",IFERROR((5 * SUMPRODUCT(J144:N144,J291:N291) - PRODUCT(SUM(J144:N144),SUM(J291:N291))) / ((5 * SUM((J144^2)+(K144^2)+(L144^2)+(M144^2)+(N144^2))) - SUM(J144:N144)^2),""))</f>
        <v/>
      </c>
      <c r="AF291">
        <f>IFERROR(CORREL(J144:N144,J291:N291),"")</f>
        <v/>
      </c>
      <c r="AZ291">
        <f>IF(Q291=S291,0,1)</f>
        <v/>
      </c>
      <c r="BA291">
        <f>IF(AZ291=1,IF(Q291="","",IF(Q291=N144,"Yes","No")),"")</f>
        <v/>
      </c>
      <c r="BB291">
        <f>IF(BA291="Yes",P291,"")</f>
        <v/>
      </c>
      <c r="BC291">
        <f>IF(AZ291=1,IF(S291="","",IF(S291=N144,"Yes","No")),"")</f>
        <v/>
      </c>
      <c r="BD291">
        <f>IF(BC291="Yes",R291,"")</f>
        <v/>
      </c>
      <c r="BE291">
        <f>IFERROR(IF(SIGN(AE291)=1,"Increasing",IF(SIGN(AE291)=-1,"Decreasing","")),"")</f>
        <v/>
      </c>
      <c r="BF291">
        <f>IF(OR(AND(BE291="Increasing",BA291="Yes"),AND(BE291="Decreasing",BC291="Yes")),"Yes","No")</f>
        <v/>
      </c>
      <c r="BG291">
        <f>IF(I291="pos_trend","Yes","No")</f>
        <v/>
      </c>
      <c r="BH291">
        <f>IF(AF291&lt;&gt;"",IF(ABS(AF291)&gt;0.8,"Yes","No"),"")</f>
        <v/>
      </c>
    </row>
    <row r="292" spans="1:60">
      <c s="1" r="A292" t="n">
        <v>36</v>
      </c>
      <c r="B292" t="s">
        <v>749</v>
      </c>
      <c r="C292" t="s">
        <v>320</v>
      </c>
      <c r="D292" t="s">
        <v>2187</v>
      </c>
      <c r="E292" t="s">
        <v>544</v>
      </c>
      <c r="F292" t="s">
        <v>306</v>
      </c>
      <c r="G292" t="s">
        <v>545</v>
      </c>
      <c r="H292" t="s"/>
      <c r="I292">
        <f>IF(AND(K292&gt; J292, L292&gt; K292, M292&gt; L292, N292&gt; M292), "pos_trend", IF(AND(K292&lt; J292, L292&lt; K292, M292&lt; L292, N292&lt; M292), "neg_trend", "N/A"))</f>
        <v/>
      </c>
      <c r="J292">
        <f>IFERROR(IF(TRIM(C292)="-", "N/A", IF(RIGHT(C292,1)=")",IF(RIGHT(C292,2)="T)",-1000000000000*VALUE(MID(C292,2,LEN(C292)-3)),IF(RIGHT(C292,2)="M)",-1000000*VALUE(MID(C292,2,LEN(C292)-3)),IF(RIGHT(C292,2)="B)",-1000000000*VALUE(MID(C292,2,LEN(C292)-3)),IF(RIGHT(C292,2)="k)",-1000*VALUE(MID(C292,2,LEN(C292)-3)),VALUE(SUBSTITUTE(C292,",","")))))),IF(RIGHT(C292,1)="T",1000000000000*VALUE(LEFT(C292,LEN(C292)-1)),IF(RIGHT(C292,1)="M",1000000*VALUE(LEFT(C292,LEN(C292)-1)),IF(RIGHT(C292,1)="B",1000000000*VALUE(LEFT(C292,LEN(C292)-1)),IF(RIGHT(C292,1)="%",0.01*VALUE(LEFT(C292,LEN(C292)-1)),IF(RIGHT(C292,1)="k",1000*VALUE(LEFT(C292,LEN(C292)-1)),VALUE(SUBSTITUTE(C292,",",""))))))))),"N/A")</f>
        <v/>
      </c>
      <c r="K292">
        <f>IFERROR(IF(TRIM(D292)="-", "N/A", IF(RIGHT(D292,1)=")",IF(RIGHT(D292,2)="T)",-1000000000000*VALUE(MID(D292,2,LEN(D292)-3)),IF(RIGHT(D292,2)="M)",-1000000*VALUE(MID(D292,2,LEN(D292)-3)),IF(RIGHT(D292,2)="B)",-1000000000*VALUE(MID(D292,2,LEN(D292)-3)),IF(RIGHT(D292,2)="k)",-1000*VALUE(MID(D292,2,LEN(D292)-3)),VALUE(SUBSTITUTE(D292,",","")))))),IF(RIGHT(D292,1)="T",1000000000000*VALUE(LEFT(D292,LEN(D292)-1)),IF(RIGHT(D292,1)="M",1000000*VALUE(LEFT(D292,LEN(D292)-1)),IF(RIGHT(D292,1)="B",1000000000*VALUE(LEFT(D292,LEN(D292)-1)),IF(RIGHT(D292,1)="%",0.01*VALUE(LEFT(D292,LEN(D292)-1)),IF(RIGHT(D292,1)="k",1000*VALUE(LEFT(D292,LEN(D292)-1)),VALUE(SUBSTITUTE(D292,",",""))))))))),"N/A")</f>
        <v/>
      </c>
      <c r="L292">
        <f>IFERROR(IF(TRIM(E292)="-", "N/A", IF(RIGHT(E292,1)=")",IF(RIGHT(E292,2)="T)",-1000000000000*VALUE(MID(E292,2,LEN(E292)-3)),IF(RIGHT(E292,2)="M)",-1000000*VALUE(MID(E292,2,LEN(E292)-3)),IF(RIGHT(E292,2)="B)",-1000000000*VALUE(MID(E292,2,LEN(E292)-3)),IF(RIGHT(E292,2)="k)",-1000*VALUE(MID(E292,2,LEN(E292)-3)),VALUE(SUBSTITUTE(E292,",","")))))),IF(RIGHT(E292,1)="T",1000000000000*VALUE(LEFT(E292,LEN(E292)-1)),IF(RIGHT(E292,1)="M",1000000*VALUE(LEFT(E292,LEN(E292)-1)),IF(RIGHT(E292,1)="B",1000000000*VALUE(LEFT(E292,LEN(E292)-1)),IF(RIGHT(E292,1)="%",0.01*VALUE(LEFT(E292,LEN(E292)-1)),IF(RIGHT(E292,1)="k",1000*VALUE(LEFT(E292,LEN(E292)-1)),VALUE(SUBSTITUTE(E292,",",""))))))))),"N/A")</f>
        <v/>
      </c>
      <c r="M292">
        <f>IFERROR(IF(TRIM(F292)="-", "N/A", IF(RIGHT(F292,1)=")",IF(RIGHT(F292,2)="T)",-1000000000000*VALUE(MID(F292,2,LEN(F292)-3)),IF(RIGHT(F292,2)="M)",-1000000*VALUE(MID(F292,2,LEN(F292)-3)),IF(RIGHT(F292,2)="B)",-1000000000*VALUE(MID(F292,2,LEN(F292)-3)),IF(RIGHT(F292,2)="k)",-1000*VALUE(MID(F292,2,LEN(F292)-3)),VALUE(SUBSTITUTE(F292,",","")))))),IF(RIGHT(F292,1)="T",1000000000000*VALUE(LEFT(F292,LEN(F292)-1)),IF(RIGHT(F292,1)="M",1000000*VALUE(LEFT(F292,LEN(F292)-1)),IF(RIGHT(F292,1)="B",1000000000*VALUE(LEFT(F292,LEN(F292)-1)),IF(RIGHT(F292,1)="%",0.01*VALUE(LEFT(F292,LEN(F292)-1)),IF(RIGHT(F292,1)="k",1000*VALUE(LEFT(F292,LEN(F292)-1)),VALUE(SUBSTITUTE(F292,",",""))))))))),"N/A")</f>
        <v/>
      </c>
      <c r="N292">
        <f>IFERROR(IF(TRIM(G292)="-", "N/A", IF(RIGHT(G292,1)=")",IF(RIGHT(G292,2)="T)",-1000000000000*VALUE(MID(G292,2,LEN(G292)-3)),IF(RIGHT(G292,2)="M)",-1000000*VALUE(MID(G292,2,LEN(G292)-3)),IF(RIGHT(G292,2)="B)",-1000000000*VALUE(MID(G292,2,LEN(G292)-3)),IF(RIGHT(G292,2)="k)",-1000*VALUE(MID(G292,2,LEN(G292)-3)),VALUE(SUBSTITUTE(G292,",","")))))),IF(RIGHT(G292,1)="T",1000000000000*VALUE(LEFT(G292,LEN(G292)-1)),IF(RIGHT(G292,1)="M",1000000*VALUE(LEFT(G292,LEN(G292)-1)),IF(RIGHT(G292,1)="B",1000000000*VALUE(LEFT(G292,LEN(G292)-1)),IF(RIGHT(G292,1)="%",0.01*VALUE(LEFT(G292,LEN(G292)-1)),IF(RIGHT(G292,1)="k",1000*VALUE(LEFT(G292,LEN(G292)-1)),VALUE(SUBSTITUTE(G292,",",""))))))))),"N/A")</f>
        <v/>
      </c>
      <c r="P292">
        <f>MAX(J292:N292)</f>
        <v/>
      </c>
      <c r="Q292">
        <f>IFERROR(J144+MATCH(P292,J292:N292,0)-1,"")</f>
        <v/>
      </c>
      <c r="R292">
        <f>IF(Q292="","",MIN(J292:N292))</f>
        <v/>
      </c>
      <c r="S292">
        <f>IFERROR(J144+MATCH(R292,J292:N292,0)-1,"")</f>
        <v/>
      </c>
      <c r="T292">
        <f>IFERROR(AVERAGE(J292:N292),"")</f>
        <v/>
      </c>
      <c r="U292">
        <f>IFERROR(STDEV(J292:N292),"")</f>
        <v/>
      </c>
      <c r="V292">
        <f>IFERROR(IF(C292="-","",IF(ISBLANK(B292),"",IF(OR(ISNUMBER(FIND("Growth",B292)),ISNUMBER(FIND("Margin",B292))),"",(J292-T292)/U292))),"")</f>
        <v/>
      </c>
      <c r="W292">
        <f>IFERROR(IF(OR(D292="-",ISBLANK(D292)),"",(K292-T292)/U292),"")</f>
        <v/>
      </c>
      <c r="X292">
        <f>IFERROR(IF(OR(E292="-",ISBLANK(E292)),"",(L292-T292)/U292),"")</f>
        <v/>
      </c>
      <c r="Y292">
        <f>IFERROR(IF(OR(F292="-",ISBLANK(F292)),"",(M292-T292)/U292),"")</f>
        <v/>
      </c>
      <c r="Z292">
        <f>IFERROR(IF(OR(G292="-",ISBLANK(G292)),"",(N292-T292)/U292),"")</f>
        <v/>
      </c>
      <c r="AA292">
        <f>IF(MAX(MAX(V292:Z292),ABS(MIN(V292:Z292)))=ABS(MIN(V292:Z292)),MIN(V292:Z292),MAX(V292:Z292))</f>
        <v/>
      </c>
      <c r="AB292">
        <f>IFERROR(V144+MATCH(AA292,V292:Z292,0)-1,"")</f>
        <v/>
      </c>
      <c r="AC292">
        <f>IF(AB292&lt;&gt;"",IF(S292=AB292,"Low",IF(AB292=Q292,"High","")),"")</f>
        <v/>
      </c>
      <c r="AE292">
        <f>IF(ISNUMBER(MATCH("N/A",J292:N292,0)),"",IFERROR((5 * SUMPRODUCT(J144:N144,J292:N292) - PRODUCT(SUM(J144:N144),SUM(J292:N292))) / ((5 * SUM((J144^2)+(K144^2)+(L144^2)+(M144^2)+(N144^2))) - SUM(J144:N144)^2),""))</f>
        <v/>
      </c>
      <c r="AF292">
        <f>IFERROR(CORREL(J144:N144,J292:N292),"")</f>
        <v/>
      </c>
      <c r="AZ292">
        <f>IF(Q292=S292,0,1)</f>
        <v/>
      </c>
      <c r="BA292">
        <f>IF(AZ292=1,IF(Q292="","",IF(Q292=N144,"Yes","No")),"")</f>
        <v/>
      </c>
      <c r="BB292">
        <f>IF(BA292="Yes",P292,"")</f>
        <v/>
      </c>
      <c r="BC292">
        <f>IF(AZ292=1,IF(S292="","",IF(S292=N144,"Yes","No")),"")</f>
        <v/>
      </c>
      <c r="BD292">
        <f>IF(BC292="Yes",R292,"")</f>
        <v/>
      </c>
      <c r="BE292">
        <f>IFERROR(IF(SIGN(AE292)=1,"Increasing",IF(SIGN(AE292)=-1,"Decreasing","")),"")</f>
        <v/>
      </c>
      <c r="BF292">
        <f>IF(OR(AND(BE292="Increasing",BA292="Yes"),AND(BE292="Decreasing",BC292="Yes")),"Yes","No")</f>
        <v/>
      </c>
      <c r="BG292">
        <f>IF(I292="pos_trend","Yes","No")</f>
        <v/>
      </c>
      <c r="BH292">
        <f>IF(AF292&lt;&gt;"",IF(ABS(AF292)&gt;0.8,"Yes","No"),"")</f>
        <v/>
      </c>
    </row>
    <row r="293" spans="1:60">
      <c r="I293">
        <f>IF(AND(K293&gt; J293, L293&gt; K293, M293&gt; L293, N293&gt; M293), "pos_trend", IF(AND(K293&lt; J293, L293&lt; K293, M293&lt; L293, N293&lt; M293), "neg_trend", "N/A"))</f>
        <v/>
      </c>
      <c r="J293">
        <f>IFERROR(IF(TRIM(C293)="-", "N/A", IF(RIGHT(C293,1)=")",IF(RIGHT(C293,2)="T)",-1000000000000*VALUE(MID(C293,2,LEN(C293)-3)),IF(RIGHT(C293,2)="M)",-1000000*VALUE(MID(C293,2,LEN(C293)-3)),IF(RIGHT(C293,2)="B)",-1000000000*VALUE(MID(C293,2,LEN(C293)-3)),IF(RIGHT(C293,2)="k)",-1000*VALUE(MID(C293,2,LEN(C293)-3)),VALUE(SUBSTITUTE(C293,",","")))))),IF(RIGHT(C293,1)="T",1000000000000*VALUE(LEFT(C293,LEN(C293)-1)),IF(RIGHT(C293,1)="M",1000000*VALUE(LEFT(C293,LEN(C293)-1)),IF(RIGHT(C293,1)="B",1000000000*VALUE(LEFT(C293,LEN(C293)-1)),IF(RIGHT(C293,1)="%",0.01*VALUE(LEFT(C293,LEN(C293)-1)),IF(RIGHT(C293,1)="k",1000*VALUE(LEFT(C293,LEN(C293)-1)),VALUE(SUBSTITUTE(C293,",",""))))))))),"N/A")</f>
        <v/>
      </c>
      <c r="K293">
        <f>IFERROR(IF(TRIM(D293)="-", "N/A", IF(RIGHT(D293,1)=")",IF(RIGHT(D293,2)="T)",-1000000000000*VALUE(MID(D293,2,LEN(D293)-3)),IF(RIGHT(D293,2)="M)",-1000000*VALUE(MID(D293,2,LEN(D293)-3)),IF(RIGHT(D293,2)="B)",-1000000000*VALUE(MID(D293,2,LEN(D293)-3)),IF(RIGHT(D293,2)="k)",-1000*VALUE(MID(D293,2,LEN(D293)-3)),VALUE(SUBSTITUTE(D293,",","")))))),IF(RIGHT(D293,1)="T",1000000000000*VALUE(LEFT(D293,LEN(D293)-1)),IF(RIGHT(D293,1)="M",1000000*VALUE(LEFT(D293,LEN(D293)-1)),IF(RIGHT(D293,1)="B",1000000000*VALUE(LEFT(D293,LEN(D293)-1)),IF(RIGHT(D293,1)="%",0.01*VALUE(LEFT(D293,LEN(D293)-1)),IF(RIGHT(D293,1)="k",1000*VALUE(LEFT(D293,LEN(D293)-1)),VALUE(SUBSTITUTE(D293,",",""))))))))),"N/A")</f>
        <v/>
      </c>
      <c r="L293">
        <f>IFERROR(IF(TRIM(E293)="-", "N/A", IF(RIGHT(E293,1)=")",IF(RIGHT(E293,2)="T)",-1000000000000*VALUE(MID(E293,2,LEN(E293)-3)),IF(RIGHT(E293,2)="M)",-1000000*VALUE(MID(E293,2,LEN(E293)-3)),IF(RIGHT(E293,2)="B)",-1000000000*VALUE(MID(E293,2,LEN(E293)-3)),IF(RIGHT(E293,2)="k)",-1000*VALUE(MID(E293,2,LEN(E293)-3)),VALUE(SUBSTITUTE(E293,",","")))))),IF(RIGHT(E293,1)="T",1000000000000*VALUE(LEFT(E293,LEN(E293)-1)),IF(RIGHT(E293,1)="M",1000000*VALUE(LEFT(E293,LEN(E293)-1)),IF(RIGHT(E293,1)="B",1000000000*VALUE(LEFT(E293,LEN(E293)-1)),IF(RIGHT(E293,1)="%",0.01*VALUE(LEFT(E293,LEN(E293)-1)),IF(RIGHT(E293,1)="k",1000*VALUE(LEFT(E293,LEN(E293)-1)),VALUE(SUBSTITUTE(E293,",",""))))))))),"N/A")</f>
        <v/>
      </c>
      <c r="M293">
        <f>IFERROR(IF(TRIM(F293)="-", "N/A", IF(RIGHT(F293,1)=")",IF(RIGHT(F293,2)="T)",-1000000000000*VALUE(MID(F293,2,LEN(F293)-3)),IF(RIGHT(F293,2)="M)",-1000000*VALUE(MID(F293,2,LEN(F293)-3)),IF(RIGHT(F293,2)="B)",-1000000000*VALUE(MID(F293,2,LEN(F293)-3)),IF(RIGHT(F293,2)="k)",-1000*VALUE(MID(F293,2,LEN(F293)-3)),VALUE(SUBSTITUTE(F293,",","")))))),IF(RIGHT(F293,1)="T",1000000000000*VALUE(LEFT(F293,LEN(F293)-1)),IF(RIGHT(F293,1)="M",1000000*VALUE(LEFT(F293,LEN(F293)-1)),IF(RIGHT(F293,1)="B",1000000000*VALUE(LEFT(F293,LEN(F293)-1)),IF(RIGHT(F293,1)="%",0.01*VALUE(LEFT(F293,LEN(F293)-1)),IF(RIGHT(F293,1)="k",1000*VALUE(LEFT(F293,LEN(F293)-1)),VALUE(SUBSTITUTE(F293,",",""))))))))),"N/A")</f>
        <v/>
      </c>
      <c r="N293">
        <f>IFERROR(IF(TRIM(G293)="-", "N/A", IF(RIGHT(G293,1)=")",IF(RIGHT(G293,2)="T)",-1000000000000*VALUE(MID(G293,2,LEN(G293)-3)),IF(RIGHT(G293,2)="M)",-1000000*VALUE(MID(G293,2,LEN(G293)-3)),IF(RIGHT(G293,2)="B)",-1000000000*VALUE(MID(G293,2,LEN(G293)-3)),IF(RIGHT(G293,2)="k)",-1000*VALUE(MID(G293,2,LEN(G293)-3)),VALUE(SUBSTITUTE(G293,",","")))))),IF(RIGHT(G293,1)="T",1000000000000*VALUE(LEFT(G293,LEN(G293)-1)),IF(RIGHT(G293,1)="M",1000000*VALUE(LEFT(G293,LEN(G293)-1)),IF(RIGHT(G293,1)="B",1000000000*VALUE(LEFT(G293,LEN(G293)-1)),IF(RIGHT(G293,1)="%",0.01*VALUE(LEFT(G293,LEN(G293)-1)),IF(RIGHT(G293,1)="k",1000*VALUE(LEFT(G293,LEN(G293)-1)),VALUE(SUBSTITUTE(G293,",",""))))))))),"N/A")</f>
        <v/>
      </c>
      <c r="P293">
        <f>MAX(J293:N293)</f>
        <v/>
      </c>
      <c r="Q293">
        <f>IFERROR(J144+MATCH(P293,J293:N293,0)-1,"")</f>
        <v/>
      </c>
      <c r="R293">
        <f>IF(Q293="","",MIN(J293:N293))</f>
        <v/>
      </c>
      <c r="S293">
        <f>IFERROR(J144+MATCH(R293,J293:N293,0)-1,"")</f>
        <v/>
      </c>
      <c r="T293">
        <f>IFERROR(AVERAGE(J293:N293),"")</f>
        <v/>
      </c>
      <c r="U293">
        <f>IFERROR(STDEV(J293:N293),"")</f>
        <v/>
      </c>
      <c r="V293">
        <f>IFERROR(IF(C293="-","",IF(ISBLANK(B293),"",IF(OR(ISNUMBER(FIND("Growth",B293)),ISNUMBER(FIND("Margin",B293))),"",(J293-T293)/U293))),"")</f>
        <v/>
      </c>
      <c r="W293">
        <f>IFERROR(IF(OR(D293="-",ISBLANK(D293)),"",(K293-T293)/U293),"")</f>
        <v/>
      </c>
      <c r="X293">
        <f>IFERROR(IF(OR(E293="-",ISBLANK(E293)),"",(L293-T293)/U293),"")</f>
        <v/>
      </c>
      <c r="Y293">
        <f>IFERROR(IF(OR(F293="-",ISBLANK(F293)),"",(M293-T293)/U293),"")</f>
        <v/>
      </c>
      <c r="Z293">
        <f>IFERROR(IF(OR(G293="-",ISBLANK(G293)),"",(N293-T293)/U293),"")</f>
        <v/>
      </c>
      <c r="AA293">
        <f>IF(MAX(MAX(V293:Z293),ABS(MIN(V293:Z293)))=ABS(MIN(V293:Z293)),MIN(V293:Z293),MAX(V293:Z293))</f>
        <v/>
      </c>
      <c r="AB293">
        <f>IFERROR(V144+MATCH(AA293,V293:Z293,0)-1,"")</f>
        <v/>
      </c>
      <c r="AC293">
        <f>IF(AB293&lt;&gt;"",IF(S293=AB293,"Low",IF(AB293=Q293,"High","")),"")</f>
        <v/>
      </c>
      <c r="AE293">
        <f>IF(ISNUMBER(MATCH("N/A",J293:N293,0)),"",IFERROR((5 * SUMPRODUCT(J144:N144,J293:N293) - PRODUCT(SUM(J144:N144),SUM(J293:N293))) / ((5 * SUM((J144^2)+(K144^2)+(L144^2)+(M144^2)+(N144^2))) - SUM(J144:N144)^2),""))</f>
        <v/>
      </c>
      <c r="AF293">
        <f>IFERROR(CORREL(J144:N144,J293:N293),"")</f>
        <v/>
      </c>
      <c r="AZ293">
        <f>IF(Q293=S293,0,1)</f>
        <v/>
      </c>
      <c r="BA293">
        <f>IF(AZ293=1,IF(Q293="","",IF(Q293=N144,"Yes","No")),"")</f>
        <v/>
      </c>
      <c r="BB293">
        <f>IF(BA293="Yes",P293,"")</f>
        <v/>
      </c>
      <c r="BC293">
        <f>IF(AZ293=1,IF(S293="","",IF(S293=N144,"Yes","No")),"")</f>
        <v/>
      </c>
      <c r="BD293">
        <f>IF(BC293="Yes",R293,"")</f>
        <v/>
      </c>
      <c r="BE293">
        <f>IFERROR(IF(SIGN(AE293)=1,"Increasing",IF(SIGN(AE293)=-1,"Decreasing","")),"")</f>
        <v/>
      </c>
      <c r="BF293">
        <f>IF(OR(AND(BE293="Increasing",BA293="Yes"),AND(BE293="Decreasing",BC293="Yes")),"Yes","No")</f>
        <v/>
      </c>
      <c r="BG293">
        <f>IF(I293="pos_trend","Yes","No")</f>
        <v/>
      </c>
      <c r="BH293">
        <f>IF(AF293&lt;&gt;"",IF(ABS(AF293)&gt;0.8,"Yes","No"),"")</f>
        <v/>
      </c>
    </row>
    <row r="294" spans="1:60">
      <c s="1" r="B294" t="s">
        <v>316</v>
      </c>
      <c s="1" r="C294" t="s">
        <v>252</v>
      </c>
      <c s="1" r="D294" t="s">
        <v>253</v>
      </c>
      <c s="1" r="E294" t="s">
        <v>254</v>
      </c>
      <c s="1" r="F294" t="s">
        <v>255</v>
      </c>
      <c s="1" r="G294" t="s">
        <v>256</v>
      </c>
      <c s="1" r="H294" t="s">
        <v>257</v>
      </c>
      <c r="I294">
        <f>IF(AND(K294&gt; J294, L294&gt; K294, M294&gt; L294, N294&gt; M294), "pos_trend", IF(AND(K294&lt; J294, L294&lt; K294, M294&lt; L294, N294&lt; M294), "neg_trend", "N/A"))</f>
        <v/>
      </c>
      <c r="J294">
        <f>IFERROR(IF(TRIM(C294)="-", "N/A", IF(RIGHT(C294,1)=")",IF(RIGHT(C294,2)="T)",-1000000000000*VALUE(MID(C294,2,LEN(C294)-3)),IF(RIGHT(C294,2)="M)",-1000000*VALUE(MID(C294,2,LEN(C294)-3)),IF(RIGHT(C294,2)="B)",-1000000000*VALUE(MID(C294,2,LEN(C294)-3)),IF(RIGHT(C294,2)="k)",-1000*VALUE(MID(C294,2,LEN(C294)-3)),VALUE(SUBSTITUTE(C294,",","")))))),IF(RIGHT(C294,1)="T",1000000000000*VALUE(LEFT(C294,LEN(C294)-1)),IF(RIGHT(C294,1)="M",1000000*VALUE(LEFT(C294,LEN(C294)-1)),IF(RIGHT(C294,1)="B",1000000000*VALUE(LEFT(C294,LEN(C294)-1)),IF(RIGHT(C294,1)="%",0.01*VALUE(LEFT(C294,LEN(C294)-1)),IF(RIGHT(C294,1)="k",1000*VALUE(LEFT(C294,LEN(C294)-1)),VALUE(SUBSTITUTE(C294,",",""))))))))),"N/A")</f>
        <v/>
      </c>
      <c r="K294">
        <f>IFERROR(IF(TRIM(D294)="-", "N/A", IF(RIGHT(D294,1)=")",IF(RIGHT(D294,2)="T)",-1000000000000*VALUE(MID(D294,2,LEN(D294)-3)),IF(RIGHT(D294,2)="M)",-1000000*VALUE(MID(D294,2,LEN(D294)-3)),IF(RIGHT(D294,2)="B)",-1000000000*VALUE(MID(D294,2,LEN(D294)-3)),IF(RIGHT(D294,2)="k)",-1000*VALUE(MID(D294,2,LEN(D294)-3)),VALUE(SUBSTITUTE(D294,",","")))))),IF(RIGHT(D294,1)="T",1000000000000*VALUE(LEFT(D294,LEN(D294)-1)),IF(RIGHT(D294,1)="M",1000000*VALUE(LEFT(D294,LEN(D294)-1)),IF(RIGHT(D294,1)="B",1000000000*VALUE(LEFT(D294,LEN(D294)-1)),IF(RIGHT(D294,1)="%",0.01*VALUE(LEFT(D294,LEN(D294)-1)),IF(RIGHT(D294,1)="k",1000*VALUE(LEFT(D294,LEN(D294)-1)),VALUE(SUBSTITUTE(D294,",",""))))))))),"N/A")</f>
        <v/>
      </c>
      <c r="L294">
        <f>IFERROR(IF(TRIM(E294)="-", "N/A", IF(RIGHT(E294,1)=")",IF(RIGHT(E294,2)="T)",-1000000000000*VALUE(MID(E294,2,LEN(E294)-3)),IF(RIGHT(E294,2)="M)",-1000000*VALUE(MID(E294,2,LEN(E294)-3)),IF(RIGHT(E294,2)="B)",-1000000000*VALUE(MID(E294,2,LEN(E294)-3)),IF(RIGHT(E294,2)="k)",-1000*VALUE(MID(E294,2,LEN(E294)-3)),VALUE(SUBSTITUTE(E294,",","")))))),IF(RIGHT(E294,1)="T",1000000000000*VALUE(LEFT(E294,LEN(E294)-1)),IF(RIGHT(E294,1)="M",1000000*VALUE(LEFT(E294,LEN(E294)-1)),IF(RIGHT(E294,1)="B",1000000000*VALUE(LEFT(E294,LEN(E294)-1)),IF(RIGHT(E294,1)="%",0.01*VALUE(LEFT(E294,LEN(E294)-1)),IF(RIGHT(E294,1)="k",1000*VALUE(LEFT(E294,LEN(E294)-1)),VALUE(SUBSTITUTE(E294,",",""))))))))),"N/A")</f>
        <v/>
      </c>
      <c r="M294">
        <f>IFERROR(IF(TRIM(F294)="-", "N/A", IF(RIGHT(F294,1)=")",IF(RIGHT(F294,2)="T)",-1000000000000*VALUE(MID(F294,2,LEN(F294)-3)),IF(RIGHT(F294,2)="M)",-1000000*VALUE(MID(F294,2,LEN(F294)-3)),IF(RIGHT(F294,2)="B)",-1000000000*VALUE(MID(F294,2,LEN(F294)-3)),IF(RIGHT(F294,2)="k)",-1000*VALUE(MID(F294,2,LEN(F294)-3)),VALUE(SUBSTITUTE(F294,",","")))))),IF(RIGHT(F294,1)="T",1000000000000*VALUE(LEFT(F294,LEN(F294)-1)),IF(RIGHT(F294,1)="M",1000000*VALUE(LEFT(F294,LEN(F294)-1)),IF(RIGHT(F294,1)="B",1000000000*VALUE(LEFT(F294,LEN(F294)-1)),IF(RIGHT(F294,1)="%",0.01*VALUE(LEFT(F294,LEN(F294)-1)),IF(RIGHT(F294,1)="k",1000*VALUE(LEFT(F294,LEN(F294)-1)),VALUE(SUBSTITUTE(F294,",",""))))))))),"N/A")</f>
        <v/>
      </c>
      <c r="N294">
        <f>IFERROR(IF(TRIM(G294)="-", "N/A", IF(RIGHT(G294,1)=")",IF(RIGHT(G294,2)="T)",-1000000000000*VALUE(MID(G294,2,LEN(G294)-3)),IF(RIGHT(G294,2)="M)",-1000000*VALUE(MID(G294,2,LEN(G294)-3)),IF(RIGHT(G294,2)="B)",-1000000000*VALUE(MID(G294,2,LEN(G294)-3)),IF(RIGHT(G294,2)="k)",-1000*VALUE(MID(G294,2,LEN(G294)-3)),VALUE(SUBSTITUTE(G294,",","")))))),IF(RIGHT(G294,1)="T",1000000000000*VALUE(LEFT(G294,LEN(G294)-1)),IF(RIGHT(G294,1)="M",1000000*VALUE(LEFT(G294,LEN(G294)-1)),IF(RIGHT(G294,1)="B",1000000000*VALUE(LEFT(G294,LEN(G294)-1)),IF(RIGHT(G294,1)="%",0.01*VALUE(LEFT(G294,LEN(G294)-1)),IF(RIGHT(G294,1)="k",1000*VALUE(LEFT(G294,LEN(G294)-1)),VALUE(SUBSTITUTE(G294,",",""))))))))),"N/A")</f>
        <v/>
      </c>
      <c r="P294">
        <f>MAX(J294:N294)</f>
        <v/>
      </c>
      <c r="Q294">
        <f>IFERROR(J144+MATCH(P294,J294:N294,0)-1,"")</f>
        <v/>
      </c>
      <c r="R294">
        <f>IF(Q294="","",MIN(J294:N294))</f>
        <v/>
      </c>
      <c r="S294">
        <f>IFERROR(J144+MATCH(R294,J294:N294,0)-1,"")</f>
        <v/>
      </c>
      <c r="T294">
        <f>IFERROR(AVERAGE(J294:N294),"")</f>
        <v/>
      </c>
      <c r="U294">
        <f>IFERROR(STDEV(J294:N294),"")</f>
        <v/>
      </c>
      <c r="V294">
        <f>IFERROR(IF(C294="-","",IF(ISBLANK(B294),"",IF(OR(ISNUMBER(FIND("Growth",B294)),ISNUMBER(FIND("Margin",B294))),"",(J294-T294)/U294))),"")</f>
        <v/>
      </c>
      <c r="W294">
        <f>IFERROR(IF(OR(D294="-",ISBLANK(D294)),"",(K294-T294)/U294),"")</f>
        <v/>
      </c>
      <c r="X294">
        <f>IFERROR(IF(OR(E294="-",ISBLANK(E294)),"",(L294-T294)/U294),"")</f>
        <v/>
      </c>
      <c r="Y294">
        <f>IFERROR(IF(OR(F294="-",ISBLANK(F294)),"",(M294-T294)/U294),"")</f>
        <v/>
      </c>
      <c r="Z294">
        <f>IFERROR(IF(OR(G294="-",ISBLANK(G294)),"",(N294-T294)/U294),"")</f>
        <v/>
      </c>
      <c r="AA294">
        <f>IF(MAX(MAX(V294:Z294),ABS(MIN(V294:Z294)))=ABS(MIN(V294:Z294)),MIN(V294:Z294),MAX(V294:Z294))</f>
        <v/>
      </c>
      <c r="AB294">
        <f>IFERROR(V144+MATCH(AA294,V294:Z294,0)-1,"")</f>
        <v/>
      </c>
      <c r="AC294">
        <f>IF(AB294&lt;&gt;"",IF(S294=AB294,"Low",IF(AB294=Q294,"High","")),"")</f>
        <v/>
      </c>
      <c r="AE294">
        <f>IF(ISNUMBER(MATCH("N/A",J294:N294,0)),"",IFERROR((5 * SUMPRODUCT(J144:N144,J294:N294) - PRODUCT(SUM(J144:N144),SUM(J294:N294))) / ((5 * SUM((J144^2)+(K144^2)+(L144^2)+(M144^2)+(N144^2))) - SUM(J144:N144)^2),""))</f>
        <v/>
      </c>
      <c r="AF294">
        <f>IFERROR(CORREL(J144:N144,J294:N294),"")</f>
        <v/>
      </c>
      <c r="AZ294">
        <f>IF(Q294=S294,0,1)</f>
        <v/>
      </c>
      <c r="BA294">
        <f>IF(AZ294=1,IF(Q294="","",IF(Q294=N144,"Yes","No")),"")</f>
        <v/>
      </c>
      <c r="BB294">
        <f>IF(BA294="Yes",P294,"")</f>
        <v/>
      </c>
      <c r="BC294">
        <f>IF(AZ294=1,IF(S294="","",IF(S294=N144,"Yes","No")),"")</f>
        <v/>
      </c>
      <c r="BD294">
        <f>IF(BC294="Yes",R294,"")</f>
        <v/>
      </c>
      <c r="BE294">
        <f>IFERROR(IF(SIGN(AE294)=1,"Increasing",IF(SIGN(AE294)=-1,"Decreasing","")),"")</f>
        <v/>
      </c>
      <c r="BF294">
        <f>IF(OR(AND(BE294="Increasing",BA294="Yes"),AND(BE294="Decreasing",BC294="Yes")),"Yes","No")</f>
        <v/>
      </c>
      <c r="BG294">
        <f>IF(I294="pos_trend","Yes","No")</f>
        <v/>
      </c>
      <c r="BH294">
        <f>IF(AF294&lt;&gt;"",IF(ABS(AF294)&gt;0.8,"Yes","No"),"")</f>
        <v/>
      </c>
    </row>
    <row r="295" spans="1:60">
      <c s="1" r="A295" t="n">
        <v>0</v>
      </c>
      <c r="B295" t="s">
        <v>805</v>
      </c>
      <c r="C295" t="s">
        <v>3698</v>
      </c>
      <c r="D295" t="s">
        <v>3699</v>
      </c>
      <c r="E295" t="s">
        <v>3700</v>
      </c>
      <c r="F295" t="s">
        <v>3701</v>
      </c>
      <c r="G295" t="s">
        <v>3702</v>
      </c>
      <c r="H295" t="s"/>
      <c r="I295">
        <f>IF(AND(K295&gt; J295, L295&gt; K295, M295&gt; L295, N295&gt; M295), "pos_trend", IF(AND(K295&lt; J295, L295&lt; K295, M295&lt; L295, N295&lt; M295), "neg_trend", "N/A"))</f>
        <v/>
      </c>
      <c r="J295">
        <f>IFERROR(IF(TRIM(C295)="-", "N/A", IF(RIGHT(C295,1)=")",IF(RIGHT(C295,2)="T)",-1000000000000*VALUE(MID(C295,2,LEN(C295)-3)),IF(RIGHT(C295,2)="M)",-1000000*VALUE(MID(C295,2,LEN(C295)-3)),IF(RIGHT(C295,2)="B)",-1000000000*VALUE(MID(C295,2,LEN(C295)-3)),IF(RIGHT(C295,2)="k)",-1000*VALUE(MID(C295,2,LEN(C295)-3)),VALUE(SUBSTITUTE(C295,",","")))))),IF(RIGHT(C295,1)="T",1000000000000*VALUE(LEFT(C295,LEN(C295)-1)),IF(RIGHT(C295,1)="M",1000000*VALUE(LEFT(C295,LEN(C295)-1)),IF(RIGHT(C295,1)="B",1000000000*VALUE(LEFT(C295,LEN(C295)-1)),IF(RIGHT(C295,1)="%",0.01*VALUE(LEFT(C295,LEN(C295)-1)),IF(RIGHT(C295,1)="k",1000*VALUE(LEFT(C295,LEN(C295)-1)),VALUE(SUBSTITUTE(C295,",",""))))))))),"N/A")</f>
        <v/>
      </c>
      <c r="K295">
        <f>IFERROR(IF(TRIM(D295)="-", "N/A", IF(RIGHT(D295,1)=")",IF(RIGHT(D295,2)="T)",-1000000000000*VALUE(MID(D295,2,LEN(D295)-3)),IF(RIGHT(D295,2)="M)",-1000000*VALUE(MID(D295,2,LEN(D295)-3)),IF(RIGHT(D295,2)="B)",-1000000000*VALUE(MID(D295,2,LEN(D295)-3)),IF(RIGHT(D295,2)="k)",-1000*VALUE(MID(D295,2,LEN(D295)-3)),VALUE(SUBSTITUTE(D295,",","")))))),IF(RIGHT(D295,1)="T",1000000000000*VALUE(LEFT(D295,LEN(D295)-1)),IF(RIGHT(D295,1)="M",1000000*VALUE(LEFT(D295,LEN(D295)-1)),IF(RIGHT(D295,1)="B",1000000000*VALUE(LEFT(D295,LEN(D295)-1)),IF(RIGHT(D295,1)="%",0.01*VALUE(LEFT(D295,LEN(D295)-1)),IF(RIGHT(D295,1)="k",1000*VALUE(LEFT(D295,LEN(D295)-1)),VALUE(SUBSTITUTE(D295,",",""))))))))),"N/A")</f>
        <v/>
      </c>
      <c r="L295">
        <f>IFERROR(IF(TRIM(E295)="-", "N/A", IF(RIGHT(E295,1)=")",IF(RIGHT(E295,2)="T)",-1000000000000*VALUE(MID(E295,2,LEN(E295)-3)),IF(RIGHT(E295,2)="M)",-1000000*VALUE(MID(E295,2,LEN(E295)-3)),IF(RIGHT(E295,2)="B)",-1000000000*VALUE(MID(E295,2,LEN(E295)-3)),IF(RIGHT(E295,2)="k)",-1000*VALUE(MID(E295,2,LEN(E295)-3)),VALUE(SUBSTITUTE(E295,",","")))))),IF(RIGHT(E295,1)="T",1000000000000*VALUE(LEFT(E295,LEN(E295)-1)),IF(RIGHT(E295,1)="M",1000000*VALUE(LEFT(E295,LEN(E295)-1)),IF(RIGHT(E295,1)="B",1000000000*VALUE(LEFT(E295,LEN(E295)-1)),IF(RIGHT(E295,1)="%",0.01*VALUE(LEFT(E295,LEN(E295)-1)),IF(RIGHT(E295,1)="k",1000*VALUE(LEFT(E295,LEN(E295)-1)),VALUE(SUBSTITUTE(E295,",",""))))))))),"N/A")</f>
        <v/>
      </c>
      <c r="M295">
        <f>IFERROR(IF(TRIM(F295)="-", "N/A", IF(RIGHT(F295,1)=")",IF(RIGHT(F295,2)="T)",-1000000000000*VALUE(MID(F295,2,LEN(F295)-3)),IF(RIGHT(F295,2)="M)",-1000000*VALUE(MID(F295,2,LEN(F295)-3)),IF(RIGHT(F295,2)="B)",-1000000000*VALUE(MID(F295,2,LEN(F295)-3)),IF(RIGHT(F295,2)="k)",-1000*VALUE(MID(F295,2,LEN(F295)-3)),VALUE(SUBSTITUTE(F295,",","")))))),IF(RIGHT(F295,1)="T",1000000000000*VALUE(LEFT(F295,LEN(F295)-1)),IF(RIGHT(F295,1)="M",1000000*VALUE(LEFT(F295,LEN(F295)-1)),IF(RIGHT(F295,1)="B",1000000000*VALUE(LEFT(F295,LEN(F295)-1)),IF(RIGHT(F295,1)="%",0.01*VALUE(LEFT(F295,LEN(F295)-1)),IF(RIGHT(F295,1)="k",1000*VALUE(LEFT(F295,LEN(F295)-1)),VALUE(SUBSTITUTE(F295,",",""))))))))),"N/A")</f>
        <v/>
      </c>
      <c r="N295">
        <f>IFERROR(IF(TRIM(G295)="-", "N/A", IF(RIGHT(G295,1)=")",IF(RIGHT(G295,2)="T)",-1000000000000*VALUE(MID(G295,2,LEN(G295)-3)),IF(RIGHT(G295,2)="M)",-1000000*VALUE(MID(G295,2,LEN(G295)-3)),IF(RIGHT(G295,2)="B)",-1000000000*VALUE(MID(G295,2,LEN(G295)-3)),IF(RIGHT(G295,2)="k)",-1000*VALUE(MID(G295,2,LEN(G295)-3)),VALUE(SUBSTITUTE(G295,",","")))))),IF(RIGHT(G295,1)="T",1000000000000*VALUE(LEFT(G295,LEN(G295)-1)),IF(RIGHT(G295,1)="M",1000000*VALUE(LEFT(G295,LEN(G295)-1)),IF(RIGHT(G295,1)="B",1000000000*VALUE(LEFT(G295,LEN(G295)-1)),IF(RIGHT(G295,1)="%",0.01*VALUE(LEFT(G295,LEN(G295)-1)),IF(RIGHT(G295,1)="k",1000*VALUE(LEFT(G295,LEN(G295)-1)),VALUE(SUBSTITUTE(G295,",",""))))))))),"N/A")</f>
        <v/>
      </c>
      <c r="P295">
        <f>MAX(J295:N295)</f>
        <v/>
      </c>
      <c r="Q295">
        <f>IFERROR(J144+MATCH(P295,J295:N295,0)-1,"")</f>
        <v/>
      </c>
      <c r="R295">
        <f>IF(Q295="","",MIN(J295:N295))</f>
        <v/>
      </c>
      <c r="S295">
        <f>IFERROR(J144+MATCH(R295,J295:N295,0)-1,"")</f>
        <v/>
      </c>
      <c r="T295">
        <f>IFERROR(AVERAGE(J295:N295),"")</f>
        <v/>
      </c>
      <c r="U295">
        <f>IFERROR(STDEV(J295:N295),"")</f>
        <v/>
      </c>
      <c r="V295">
        <f>IFERROR(IF(C295="-","",IF(ISBLANK(B295),"",IF(OR(ISNUMBER(FIND("Growth",B295)),ISNUMBER(FIND("Margin",B295))),"",(J295-T295)/U295))),"")</f>
        <v/>
      </c>
      <c r="W295">
        <f>IFERROR(IF(OR(D295="-",ISBLANK(D295)),"",(K295-T295)/U295),"")</f>
        <v/>
      </c>
      <c r="X295">
        <f>IFERROR(IF(OR(E295="-",ISBLANK(E295)),"",(L295-T295)/U295),"")</f>
        <v/>
      </c>
      <c r="Y295">
        <f>IFERROR(IF(OR(F295="-",ISBLANK(F295)),"",(M295-T295)/U295),"")</f>
        <v/>
      </c>
      <c r="Z295">
        <f>IFERROR(IF(OR(G295="-",ISBLANK(G295)),"",(N295-T295)/U295),"")</f>
        <v/>
      </c>
      <c r="AA295">
        <f>IF(MAX(MAX(V295:Z295),ABS(MIN(V295:Z295)))=ABS(MIN(V295:Z295)),MIN(V295:Z295),MAX(V295:Z295))</f>
        <v/>
      </c>
      <c r="AB295">
        <f>IFERROR(V144+MATCH(AA295,V295:Z295,0)-1,"")</f>
        <v/>
      </c>
      <c r="AC295">
        <f>IF(AB295&lt;&gt;"",IF(S295=AB295,"Low",IF(AB295=Q295,"High","")),"")</f>
        <v/>
      </c>
      <c r="AE295">
        <f>IF(ISNUMBER(MATCH("N/A",J295:N295,0)),"",IFERROR((5 * SUMPRODUCT(J144:N144,J295:N295) - PRODUCT(SUM(J144:N144),SUM(J295:N295))) / ((5 * SUM((J144^2)+(K144^2)+(L144^2)+(M144^2)+(N144^2))) - SUM(J144:N144)^2),""))</f>
        <v/>
      </c>
      <c r="AF295">
        <f>IFERROR(CORREL(J144:N144,J295:N295),"")</f>
        <v/>
      </c>
      <c r="AZ295">
        <f>IF(Q295=S295,0,1)</f>
        <v/>
      </c>
      <c r="BA295">
        <f>IF(AZ295=1,IF(Q295="","",IF(Q295=N144,"Yes","No")),"")</f>
        <v/>
      </c>
      <c r="BB295">
        <f>IF(BA295="Yes",P295,"")</f>
        <v/>
      </c>
      <c r="BC295">
        <f>IF(AZ295=1,IF(S295="","",IF(S295=N144,"Yes","No")),"")</f>
        <v/>
      </c>
      <c r="BD295">
        <f>IF(BC295="Yes",R295,"")</f>
        <v/>
      </c>
      <c r="BE295">
        <f>IFERROR(IF(SIGN(AE295)=1,"Increasing",IF(SIGN(AE295)=-1,"Decreasing","")),"")</f>
        <v/>
      </c>
      <c r="BF295">
        <f>IF(OR(AND(BE295="Increasing",BA295="Yes"),AND(BE295="Decreasing",BC295="Yes")),"Yes","No")</f>
        <v/>
      </c>
      <c r="BG295">
        <f>IF(I295="pos_trend","Yes","No")</f>
        <v/>
      </c>
      <c r="BH295">
        <f>IF(AF295&lt;&gt;"",IF(ABS(AF295)&gt;0.8,"Yes","No"),"")</f>
        <v/>
      </c>
    </row>
    <row r="296" spans="1:60">
      <c s="1" r="A296" t="n">
        <v>1</v>
      </c>
      <c r="B296" t="s">
        <v>811</v>
      </c>
      <c r="C296" t="s">
        <v>3698</v>
      </c>
      <c r="D296" t="s">
        <v>3699</v>
      </c>
      <c r="E296" t="s">
        <v>3700</v>
      </c>
      <c r="F296" t="s">
        <v>3701</v>
      </c>
      <c r="G296" t="s">
        <v>3702</v>
      </c>
      <c r="H296" t="s"/>
      <c r="I296">
        <f>IF(AND(K296&gt; J296, L296&gt; K296, M296&gt; L296, N296&gt; M296), "pos_trend", IF(AND(K296&lt; J296, L296&lt; K296, M296&lt; L296, N296&lt; M296), "neg_trend", "N/A"))</f>
        <v/>
      </c>
      <c r="J296">
        <f>IFERROR(IF(TRIM(C296)="-", "N/A", IF(RIGHT(C296,1)=")",IF(RIGHT(C296,2)="T)",-1000000000000*VALUE(MID(C296,2,LEN(C296)-3)),IF(RIGHT(C296,2)="M)",-1000000*VALUE(MID(C296,2,LEN(C296)-3)),IF(RIGHT(C296,2)="B)",-1000000000*VALUE(MID(C296,2,LEN(C296)-3)),IF(RIGHT(C296,2)="k)",-1000*VALUE(MID(C296,2,LEN(C296)-3)),VALUE(SUBSTITUTE(C296,",","")))))),IF(RIGHT(C296,1)="T",1000000000000*VALUE(LEFT(C296,LEN(C296)-1)),IF(RIGHT(C296,1)="M",1000000*VALUE(LEFT(C296,LEN(C296)-1)),IF(RIGHT(C296,1)="B",1000000000*VALUE(LEFT(C296,LEN(C296)-1)),IF(RIGHT(C296,1)="%",0.01*VALUE(LEFT(C296,LEN(C296)-1)),IF(RIGHT(C296,1)="k",1000*VALUE(LEFT(C296,LEN(C296)-1)),VALUE(SUBSTITUTE(C296,",",""))))))))),"N/A")</f>
        <v/>
      </c>
      <c r="K296">
        <f>IFERROR(IF(TRIM(D296)="-", "N/A", IF(RIGHT(D296,1)=")",IF(RIGHT(D296,2)="T)",-1000000000000*VALUE(MID(D296,2,LEN(D296)-3)),IF(RIGHT(D296,2)="M)",-1000000*VALUE(MID(D296,2,LEN(D296)-3)),IF(RIGHT(D296,2)="B)",-1000000000*VALUE(MID(D296,2,LEN(D296)-3)),IF(RIGHT(D296,2)="k)",-1000*VALUE(MID(D296,2,LEN(D296)-3)),VALUE(SUBSTITUTE(D296,",","")))))),IF(RIGHT(D296,1)="T",1000000000000*VALUE(LEFT(D296,LEN(D296)-1)),IF(RIGHT(D296,1)="M",1000000*VALUE(LEFT(D296,LEN(D296)-1)),IF(RIGHT(D296,1)="B",1000000000*VALUE(LEFT(D296,LEN(D296)-1)),IF(RIGHT(D296,1)="%",0.01*VALUE(LEFT(D296,LEN(D296)-1)),IF(RIGHT(D296,1)="k",1000*VALUE(LEFT(D296,LEN(D296)-1)),VALUE(SUBSTITUTE(D296,",",""))))))))),"N/A")</f>
        <v/>
      </c>
      <c r="L296">
        <f>IFERROR(IF(TRIM(E296)="-", "N/A", IF(RIGHT(E296,1)=")",IF(RIGHT(E296,2)="T)",-1000000000000*VALUE(MID(E296,2,LEN(E296)-3)),IF(RIGHT(E296,2)="M)",-1000000*VALUE(MID(E296,2,LEN(E296)-3)),IF(RIGHT(E296,2)="B)",-1000000000*VALUE(MID(E296,2,LEN(E296)-3)),IF(RIGHT(E296,2)="k)",-1000*VALUE(MID(E296,2,LEN(E296)-3)),VALUE(SUBSTITUTE(E296,",","")))))),IF(RIGHT(E296,1)="T",1000000000000*VALUE(LEFT(E296,LEN(E296)-1)),IF(RIGHT(E296,1)="M",1000000*VALUE(LEFT(E296,LEN(E296)-1)),IF(RIGHT(E296,1)="B",1000000000*VALUE(LEFT(E296,LEN(E296)-1)),IF(RIGHT(E296,1)="%",0.01*VALUE(LEFT(E296,LEN(E296)-1)),IF(RIGHT(E296,1)="k",1000*VALUE(LEFT(E296,LEN(E296)-1)),VALUE(SUBSTITUTE(E296,",",""))))))))),"N/A")</f>
        <v/>
      </c>
      <c r="M296">
        <f>IFERROR(IF(TRIM(F296)="-", "N/A", IF(RIGHT(F296,1)=")",IF(RIGHT(F296,2)="T)",-1000000000000*VALUE(MID(F296,2,LEN(F296)-3)),IF(RIGHT(F296,2)="M)",-1000000*VALUE(MID(F296,2,LEN(F296)-3)),IF(RIGHT(F296,2)="B)",-1000000000*VALUE(MID(F296,2,LEN(F296)-3)),IF(RIGHT(F296,2)="k)",-1000*VALUE(MID(F296,2,LEN(F296)-3)),VALUE(SUBSTITUTE(F296,",","")))))),IF(RIGHT(F296,1)="T",1000000000000*VALUE(LEFT(F296,LEN(F296)-1)),IF(RIGHT(F296,1)="M",1000000*VALUE(LEFT(F296,LEN(F296)-1)),IF(RIGHT(F296,1)="B",1000000000*VALUE(LEFT(F296,LEN(F296)-1)),IF(RIGHT(F296,1)="%",0.01*VALUE(LEFT(F296,LEN(F296)-1)),IF(RIGHT(F296,1)="k",1000*VALUE(LEFT(F296,LEN(F296)-1)),VALUE(SUBSTITUTE(F296,",",""))))))))),"N/A")</f>
        <v/>
      </c>
      <c r="N296">
        <f>IFERROR(IF(TRIM(G296)="-", "N/A", IF(RIGHT(G296,1)=")",IF(RIGHT(G296,2)="T)",-1000000000000*VALUE(MID(G296,2,LEN(G296)-3)),IF(RIGHT(G296,2)="M)",-1000000*VALUE(MID(G296,2,LEN(G296)-3)),IF(RIGHT(G296,2)="B)",-1000000000*VALUE(MID(G296,2,LEN(G296)-3)),IF(RIGHT(G296,2)="k)",-1000*VALUE(MID(G296,2,LEN(G296)-3)),VALUE(SUBSTITUTE(G296,",","")))))),IF(RIGHT(G296,1)="T",1000000000000*VALUE(LEFT(G296,LEN(G296)-1)),IF(RIGHT(G296,1)="M",1000000*VALUE(LEFT(G296,LEN(G296)-1)),IF(RIGHT(G296,1)="B",1000000000*VALUE(LEFT(G296,LEN(G296)-1)),IF(RIGHT(G296,1)="%",0.01*VALUE(LEFT(G296,LEN(G296)-1)),IF(RIGHT(G296,1)="k",1000*VALUE(LEFT(G296,LEN(G296)-1)),VALUE(SUBSTITUTE(G296,",",""))))))))),"N/A")</f>
        <v/>
      </c>
      <c r="P296">
        <f>MAX(J296:N296)</f>
        <v/>
      </c>
      <c r="Q296">
        <f>IFERROR(J144+MATCH(P296,J296:N296,0)-1,"")</f>
        <v/>
      </c>
      <c r="R296">
        <f>IF(Q296="","",MIN(J296:N296))</f>
        <v/>
      </c>
      <c r="S296">
        <f>IFERROR(J144+MATCH(R296,J296:N296,0)-1,"")</f>
        <v/>
      </c>
      <c r="T296">
        <f>IFERROR(AVERAGE(J296:N296),"")</f>
        <v/>
      </c>
      <c r="U296">
        <f>IFERROR(STDEV(J296:N296),"")</f>
        <v/>
      </c>
      <c r="V296">
        <f>IFERROR(IF(C296="-","",IF(ISBLANK(B296),"",IF(OR(ISNUMBER(FIND("Growth",B296)),ISNUMBER(FIND("Margin",B296))),"",(J296-T296)/U296))),"")</f>
        <v/>
      </c>
      <c r="W296">
        <f>IFERROR(IF(OR(D296="-",ISBLANK(D296)),"",(K296-T296)/U296),"")</f>
        <v/>
      </c>
      <c r="X296">
        <f>IFERROR(IF(OR(E296="-",ISBLANK(E296)),"",(L296-T296)/U296),"")</f>
        <v/>
      </c>
      <c r="Y296">
        <f>IFERROR(IF(OR(F296="-",ISBLANK(F296)),"",(M296-T296)/U296),"")</f>
        <v/>
      </c>
      <c r="Z296">
        <f>IFERROR(IF(OR(G296="-",ISBLANK(G296)),"",(N296-T296)/U296),"")</f>
        <v/>
      </c>
      <c r="AA296">
        <f>IF(MAX(MAX(V296:Z296),ABS(MIN(V296:Z296)))=ABS(MIN(V296:Z296)),MIN(V296:Z296),MAX(V296:Z296))</f>
        <v/>
      </c>
      <c r="AB296">
        <f>IFERROR(V144+MATCH(AA296,V296:Z296,0)-1,"")</f>
        <v/>
      </c>
      <c r="AC296">
        <f>IF(AB296&lt;&gt;"",IF(S296=AB296,"Low",IF(AB296=Q296,"High","")),"")</f>
        <v/>
      </c>
      <c r="AE296">
        <f>IF(ISNUMBER(MATCH("N/A",J296:N296,0)),"",IFERROR((5 * SUMPRODUCT(J144:N144,J296:N296) - PRODUCT(SUM(J144:N144),SUM(J296:N296))) / ((5 * SUM((J144^2)+(K144^2)+(L144^2)+(M144^2)+(N144^2))) - SUM(J144:N144)^2),""))</f>
        <v/>
      </c>
      <c r="AF296">
        <f>IFERROR(CORREL(J144:N144,J296:N296),"")</f>
        <v/>
      </c>
      <c r="AZ296">
        <f>IF(Q296=S296,0,1)</f>
        <v/>
      </c>
      <c r="BA296">
        <f>IF(AZ296=1,IF(Q296="","",IF(Q296=N144,"Yes","No")),"")</f>
        <v/>
      </c>
      <c r="BB296">
        <f>IF(BA296="Yes",P296,"")</f>
        <v/>
      </c>
      <c r="BC296">
        <f>IF(AZ296=1,IF(S296="","",IF(S296=N144,"Yes","No")),"")</f>
        <v/>
      </c>
      <c r="BD296">
        <f>IF(BC296="Yes",R296,"")</f>
        <v/>
      </c>
      <c r="BE296">
        <f>IFERROR(IF(SIGN(AE296)=1,"Increasing",IF(SIGN(AE296)=-1,"Decreasing","")),"")</f>
        <v/>
      </c>
      <c r="BF296">
        <f>IF(OR(AND(BE296="Increasing",BA296="Yes"),AND(BE296="Decreasing",BC296="Yes")),"Yes","No")</f>
        <v/>
      </c>
      <c r="BG296">
        <f>IF(I296="pos_trend","Yes","No")</f>
        <v/>
      </c>
      <c r="BH296">
        <f>IF(AF296&lt;&gt;"",IF(ABS(AF296)&gt;0.8,"Yes","No"),"")</f>
        <v/>
      </c>
    </row>
    <row r="297" spans="1:60">
      <c s="1" r="A297" t="n">
        <v>2</v>
      </c>
      <c r="B297" t="s">
        <v>812</v>
      </c>
      <c r="C297" t="s">
        <v>264</v>
      </c>
      <c r="D297" t="s">
        <v>264</v>
      </c>
      <c r="E297" t="s">
        <v>264</v>
      </c>
      <c r="F297" t="s">
        <v>264</v>
      </c>
      <c r="G297" t="s">
        <v>264</v>
      </c>
      <c r="H297" t="s"/>
      <c r="I297">
        <f>IF(AND(K297&gt; J297, L297&gt; K297, M297&gt; L297, N297&gt; M297), "pos_trend", IF(AND(K297&lt; J297, L297&lt; K297, M297&lt; L297, N297&lt; M297), "neg_trend", "N/A"))</f>
        <v/>
      </c>
      <c r="J297">
        <f>IFERROR(IF(TRIM(C297)="-", "N/A", IF(RIGHT(C297,1)=")",IF(RIGHT(C297,2)="T)",-1000000000000*VALUE(MID(C297,2,LEN(C297)-3)),IF(RIGHT(C297,2)="M)",-1000000*VALUE(MID(C297,2,LEN(C297)-3)),IF(RIGHT(C297,2)="B)",-1000000000*VALUE(MID(C297,2,LEN(C297)-3)),IF(RIGHT(C297,2)="k)",-1000*VALUE(MID(C297,2,LEN(C297)-3)),VALUE(SUBSTITUTE(C297,",","")))))),IF(RIGHT(C297,1)="T",1000000000000*VALUE(LEFT(C297,LEN(C297)-1)),IF(RIGHT(C297,1)="M",1000000*VALUE(LEFT(C297,LEN(C297)-1)),IF(RIGHT(C297,1)="B",1000000000*VALUE(LEFT(C297,LEN(C297)-1)),IF(RIGHT(C297,1)="%",0.01*VALUE(LEFT(C297,LEN(C297)-1)),IF(RIGHT(C297,1)="k",1000*VALUE(LEFT(C297,LEN(C297)-1)),VALUE(SUBSTITUTE(C297,",",""))))))))),"N/A")</f>
        <v/>
      </c>
      <c r="K297">
        <f>IFERROR(IF(TRIM(D297)="-", "N/A", IF(RIGHT(D297,1)=")",IF(RIGHT(D297,2)="T)",-1000000000000*VALUE(MID(D297,2,LEN(D297)-3)),IF(RIGHT(D297,2)="M)",-1000000*VALUE(MID(D297,2,LEN(D297)-3)),IF(RIGHT(D297,2)="B)",-1000000000*VALUE(MID(D297,2,LEN(D297)-3)),IF(RIGHT(D297,2)="k)",-1000*VALUE(MID(D297,2,LEN(D297)-3)),VALUE(SUBSTITUTE(D297,",","")))))),IF(RIGHT(D297,1)="T",1000000000000*VALUE(LEFT(D297,LEN(D297)-1)),IF(RIGHT(D297,1)="M",1000000*VALUE(LEFT(D297,LEN(D297)-1)),IF(RIGHT(D297,1)="B",1000000000*VALUE(LEFT(D297,LEN(D297)-1)),IF(RIGHT(D297,1)="%",0.01*VALUE(LEFT(D297,LEN(D297)-1)),IF(RIGHT(D297,1)="k",1000*VALUE(LEFT(D297,LEN(D297)-1)),VALUE(SUBSTITUTE(D297,",",""))))))))),"N/A")</f>
        <v/>
      </c>
      <c r="L297">
        <f>IFERROR(IF(TRIM(E297)="-", "N/A", IF(RIGHT(E297,1)=")",IF(RIGHT(E297,2)="T)",-1000000000000*VALUE(MID(E297,2,LEN(E297)-3)),IF(RIGHT(E297,2)="M)",-1000000*VALUE(MID(E297,2,LEN(E297)-3)),IF(RIGHT(E297,2)="B)",-1000000000*VALUE(MID(E297,2,LEN(E297)-3)),IF(RIGHT(E297,2)="k)",-1000*VALUE(MID(E297,2,LEN(E297)-3)),VALUE(SUBSTITUTE(E297,",","")))))),IF(RIGHT(E297,1)="T",1000000000000*VALUE(LEFT(E297,LEN(E297)-1)),IF(RIGHT(E297,1)="M",1000000*VALUE(LEFT(E297,LEN(E297)-1)),IF(RIGHT(E297,1)="B",1000000000*VALUE(LEFT(E297,LEN(E297)-1)),IF(RIGHT(E297,1)="%",0.01*VALUE(LEFT(E297,LEN(E297)-1)),IF(RIGHT(E297,1)="k",1000*VALUE(LEFT(E297,LEN(E297)-1)),VALUE(SUBSTITUTE(E297,",",""))))))))),"N/A")</f>
        <v/>
      </c>
      <c r="M297">
        <f>IFERROR(IF(TRIM(F297)="-", "N/A", IF(RIGHT(F297,1)=")",IF(RIGHT(F297,2)="T)",-1000000000000*VALUE(MID(F297,2,LEN(F297)-3)),IF(RIGHT(F297,2)="M)",-1000000*VALUE(MID(F297,2,LEN(F297)-3)),IF(RIGHT(F297,2)="B)",-1000000000*VALUE(MID(F297,2,LEN(F297)-3)),IF(RIGHT(F297,2)="k)",-1000*VALUE(MID(F297,2,LEN(F297)-3)),VALUE(SUBSTITUTE(F297,",","")))))),IF(RIGHT(F297,1)="T",1000000000000*VALUE(LEFT(F297,LEN(F297)-1)),IF(RIGHT(F297,1)="M",1000000*VALUE(LEFT(F297,LEN(F297)-1)),IF(RIGHT(F297,1)="B",1000000000*VALUE(LEFT(F297,LEN(F297)-1)),IF(RIGHT(F297,1)="%",0.01*VALUE(LEFT(F297,LEN(F297)-1)),IF(RIGHT(F297,1)="k",1000*VALUE(LEFT(F297,LEN(F297)-1)),VALUE(SUBSTITUTE(F297,",",""))))))))),"N/A")</f>
        <v/>
      </c>
      <c r="N297">
        <f>IFERROR(IF(TRIM(G297)="-", "N/A", IF(RIGHT(G297,1)=")",IF(RIGHT(G297,2)="T)",-1000000000000*VALUE(MID(G297,2,LEN(G297)-3)),IF(RIGHT(G297,2)="M)",-1000000*VALUE(MID(G297,2,LEN(G297)-3)),IF(RIGHT(G297,2)="B)",-1000000000*VALUE(MID(G297,2,LEN(G297)-3)),IF(RIGHT(G297,2)="k)",-1000*VALUE(MID(G297,2,LEN(G297)-3)),VALUE(SUBSTITUTE(G297,",","")))))),IF(RIGHT(G297,1)="T",1000000000000*VALUE(LEFT(G297,LEN(G297)-1)),IF(RIGHT(G297,1)="M",1000000*VALUE(LEFT(G297,LEN(G297)-1)),IF(RIGHT(G297,1)="B",1000000000*VALUE(LEFT(G297,LEN(G297)-1)),IF(RIGHT(G297,1)="%",0.01*VALUE(LEFT(G297,LEN(G297)-1)),IF(RIGHT(G297,1)="k",1000*VALUE(LEFT(G297,LEN(G297)-1)),VALUE(SUBSTITUTE(G297,",",""))))))))),"N/A")</f>
        <v/>
      </c>
      <c r="P297">
        <f>MAX(J297:N297)</f>
        <v/>
      </c>
      <c r="Q297">
        <f>IFERROR(J144+MATCH(P297,J297:N297,0)-1,"")</f>
        <v/>
      </c>
      <c r="R297">
        <f>IF(Q297="","",MIN(J297:N297))</f>
        <v/>
      </c>
      <c r="S297">
        <f>IFERROR(J144+MATCH(R297,J297:N297,0)-1,"")</f>
        <v/>
      </c>
      <c r="T297">
        <f>IFERROR(AVERAGE(J297:N297),"")</f>
        <v/>
      </c>
      <c r="U297">
        <f>IFERROR(STDEV(J297:N297),"")</f>
        <v/>
      </c>
      <c r="V297">
        <f>IFERROR(IF(C297="-","",IF(ISBLANK(B297),"",IF(OR(ISNUMBER(FIND("Growth",B297)),ISNUMBER(FIND("Margin",B297))),"",(J297-T297)/U297))),"")</f>
        <v/>
      </c>
      <c r="W297">
        <f>IFERROR(IF(OR(D297="-",ISBLANK(D297)),"",(K297-T297)/U297),"")</f>
        <v/>
      </c>
      <c r="X297">
        <f>IFERROR(IF(OR(E297="-",ISBLANK(E297)),"",(L297-T297)/U297),"")</f>
        <v/>
      </c>
      <c r="Y297">
        <f>IFERROR(IF(OR(F297="-",ISBLANK(F297)),"",(M297-T297)/U297),"")</f>
        <v/>
      </c>
      <c r="Z297">
        <f>IFERROR(IF(OR(G297="-",ISBLANK(G297)),"",(N297-T297)/U297),"")</f>
        <v/>
      </c>
      <c r="AA297">
        <f>IF(MAX(MAX(V297:Z297),ABS(MIN(V297:Z297)))=ABS(MIN(V297:Z297)),MIN(V297:Z297),MAX(V297:Z297))</f>
        <v/>
      </c>
      <c r="AB297">
        <f>IFERROR(V144+MATCH(AA297,V297:Z297,0)-1,"")</f>
        <v/>
      </c>
      <c r="AC297">
        <f>IF(AB297&lt;&gt;"",IF(S297=AB297,"Low",IF(AB297=Q297,"High","")),"")</f>
        <v/>
      </c>
      <c r="AE297">
        <f>IF(ISNUMBER(MATCH("N/A",J297:N297,0)),"",IFERROR((5 * SUMPRODUCT(J144:N144,J297:N297) - PRODUCT(SUM(J144:N144),SUM(J297:N297))) / ((5 * SUM((J144^2)+(K144^2)+(L144^2)+(M144^2)+(N144^2))) - SUM(J144:N144)^2),""))</f>
        <v/>
      </c>
      <c r="AF297">
        <f>IFERROR(CORREL(J144:N144,J297:N297),"")</f>
        <v/>
      </c>
      <c r="AZ297">
        <f>IF(Q297=S297,0,1)</f>
        <v/>
      </c>
      <c r="BA297">
        <f>IF(AZ297=1,IF(Q297="","",IF(Q297=N144,"Yes","No")),"")</f>
        <v/>
      </c>
      <c r="BB297">
        <f>IF(BA297="Yes",P297,"")</f>
        <v/>
      </c>
      <c r="BC297">
        <f>IF(AZ297=1,IF(S297="","",IF(S297=N144,"Yes","No")),"")</f>
        <v/>
      </c>
      <c r="BD297">
        <f>IF(BC297="Yes",R297,"")</f>
        <v/>
      </c>
      <c r="BE297">
        <f>IFERROR(IF(SIGN(AE297)=1,"Increasing",IF(SIGN(AE297)=-1,"Decreasing","")),"")</f>
        <v/>
      </c>
      <c r="BF297">
        <f>IF(OR(AND(BE297="Increasing",BA297="Yes"),AND(BE297="Decreasing",BC297="Yes")),"Yes","No")</f>
        <v/>
      </c>
      <c r="BG297">
        <f>IF(I297="pos_trend","Yes","No")</f>
        <v/>
      </c>
      <c r="BH297">
        <f>IF(AF297&lt;&gt;"",IF(ABS(AF297)&gt;0.8,"Yes","No"),"")</f>
        <v/>
      </c>
    </row>
    <row r="298" spans="1:60">
      <c s="1" r="A298" t="n">
        <v>3</v>
      </c>
      <c r="B298" t="s">
        <v>824</v>
      </c>
      <c r="C298" t="s">
        <v>264</v>
      </c>
      <c r="D298" t="s">
        <v>264</v>
      </c>
      <c r="E298" t="s">
        <v>264</v>
      </c>
      <c r="F298" t="s">
        <v>264</v>
      </c>
      <c r="G298" t="s">
        <v>264</v>
      </c>
      <c r="H298" t="s"/>
      <c r="I298">
        <f>IF(AND(K298&gt; J298, L298&gt; K298, M298&gt; L298, N298&gt; M298), "pos_trend", IF(AND(K298&lt; J298, L298&lt; K298, M298&lt; L298, N298&lt; M298), "neg_trend", "N/A"))</f>
        <v/>
      </c>
      <c r="J298">
        <f>IFERROR(IF(TRIM(C298)="-", "N/A", IF(RIGHT(C298,1)=")",IF(RIGHT(C298,2)="T)",-1000000000000*VALUE(MID(C298,2,LEN(C298)-3)),IF(RIGHT(C298,2)="M)",-1000000*VALUE(MID(C298,2,LEN(C298)-3)),IF(RIGHT(C298,2)="B)",-1000000000*VALUE(MID(C298,2,LEN(C298)-3)),IF(RIGHT(C298,2)="k)",-1000*VALUE(MID(C298,2,LEN(C298)-3)),VALUE(SUBSTITUTE(C298,",","")))))),IF(RIGHT(C298,1)="T",1000000000000*VALUE(LEFT(C298,LEN(C298)-1)),IF(RIGHT(C298,1)="M",1000000*VALUE(LEFT(C298,LEN(C298)-1)),IF(RIGHT(C298,1)="B",1000000000*VALUE(LEFT(C298,LEN(C298)-1)),IF(RIGHT(C298,1)="%",0.01*VALUE(LEFT(C298,LEN(C298)-1)),IF(RIGHT(C298,1)="k",1000*VALUE(LEFT(C298,LEN(C298)-1)),VALUE(SUBSTITUTE(C298,",",""))))))))),"N/A")</f>
        <v/>
      </c>
      <c r="K298">
        <f>IFERROR(IF(TRIM(D298)="-", "N/A", IF(RIGHT(D298,1)=")",IF(RIGHT(D298,2)="T)",-1000000000000*VALUE(MID(D298,2,LEN(D298)-3)),IF(RIGHT(D298,2)="M)",-1000000*VALUE(MID(D298,2,LEN(D298)-3)),IF(RIGHT(D298,2)="B)",-1000000000*VALUE(MID(D298,2,LEN(D298)-3)),IF(RIGHT(D298,2)="k)",-1000*VALUE(MID(D298,2,LEN(D298)-3)),VALUE(SUBSTITUTE(D298,",","")))))),IF(RIGHT(D298,1)="T",1000000000000*VALUE(LEFT(D298,LEN(D298)-1)),IF(RIGHT(D298,1)="M",1000000*VALUE(LEFT(D298,LEN(D298)-1)),IF(RIGHT(D298,1)="B",1000000000*VALUE(LEFT(D298,LEN(D298)-1)),IF(RIGHT(D298,1)="%",0.01*VALUE(LEFT(D298,LEN(D298)-1)),IF(RIGHT(D298,1)="k",1000*VALUE(LEFT(D298,LEN(D298)-1)),VALUE(SUBSTITUTE(D298,",",""))))))))),"N/A")</f>
        <v/>
      </c>
      <c r="L298">
        <f>IFERROR(IF(TRIM(E298)="-", "N/A", IF(RIGHT(E298,1)=")",IF(RIGHT(E298,2)="T)",-1000000000000*VALUE(MID(E298,2,LEN(E298)-3)),IF(RIGHT(E298,2)="M)",-1000000*VALUE(MID(E298,2,LEN(E298)-3)),IF(RIGHT(E298,2)="B)",-1000000000*VALUE(MID(E298,2,LEN(E298)-3)),IF(RIGHT(E298,2)="k)",-1000*VALUE(MID(E298,2,LEN(E298)-3)),VALUE(SUBSTITUTE(E298,",","")))))),IF(RIGHT(E298,1)="T",1000000000000*VALUE(LEFT(E298,LEN(E298)-1)),IF(RIGHT(E298,1)="M",1000000*VALUE(LEFT(E298,LEN(E298)-1)),IF(RIGHT(E298,1)="B",1000000000*VALUE(LEFT(E298,LEN(E298)-1)),IF(RIGHT(E298,1)="%",0.01*VALUE(LEFT(E298,LEN(E298)-1)),IF(RIGHT(E298,1)="k",1000*VALUE(LEFT(E298,LEN(E298)-1)),VALUE(SUBSTITUTE(E298,",",""))))))))),"N/A")</f>
        <v/>
      </c>
      <c r="M298">
        <f>IFERROR(IF(TRIM(F298)="-", "N/A", IF(RIGHT(F298,1)=")",IF(RIGHT(F298,2)="T)",-1000000000000*VALUE(MID(F298,2,LEN(F298)-3)),IF(RIGHT(F298,2)="M)",-1000000*VALUE(MID(F298,2,LEN(F298)-3)),IF(RIGHT(F298,2)="B)",-1000000000*VALUE(MID(F298,2,LEN(F298)-3)),IF(RIGHT(F298,2)="k)",-1000*VALUE(MID(F298,2,LEN(F298)-3)),VALUE(SUBSTITUTE(F298,",","")))))),IF(RIGHT(F298,1)="T",1000000000000*VALUE(LEFT(F298,LEN(F298)-1)),IF(RIGHT(F298,1)="M",1000000*VALUE(LEFT(F298,LEN(F298)-1)),IF(RIGHT(F298,1)="B",1000000000*VALUE(LEFT(F298,LEN(F298)-1)),IF(RIGHT(F298,1)="%",0.01*VALUE(LEFT(F298,LEN(F298)-1)),IF(RIGHT(F298,1)="k",1000*VALUE(LEFT(F298,LEN(F298)-1)),VALUE(SUBSTITUTE(F298,",",""))))))))),"N/A")</f>
        <v/>
      </c>
      <c r="N298">
        <f>IFERROR(IF(TRIM(G298)="-", "N/A", IF(RIGHT(G298,1)=")",IF(RIGHT(G298,2)="T)",-1000000000000*VALUE(MID(G298,2,LEN(G298)-3)),IF(RIGHT(G298,2)="M)",-1000000*VALUE(MID(G298,2,LEN(G298)-3)),IF(RIGHT(G298,2)="B)",-1000000000*VALUE(MID(G298,2,LEN(G298)-3)),IF(RIGHT(G298,2)="k)",-1000*VALUE(MID(G298,2,LEN(G298)-3)),VALUE(SUBSTITUTE(G298,",","")))))),IF(RIGHT(G298,1)="T",1000000000000*VALUE(LEFT(G298,LEN(G298)-1)),IF(RIGHT(G298,1)="M",1000000*VALUE(LEFT(G298,LEN(G298)-1)),IF(RIGHT(G298,1)="B",1000000000*VALUE(LEFT(G298,LEN(G298)-1)),IF(RIGHT(G298,1)="%",0.01*VALUE(LEFT(G298,LEN(G298)-1)),IF(RIGHT(G298,1)="k",1000*VALUE(LEFT(G298,LEN(G298)-1)),VALUE(SUBSTITUTE(G298,",",""))))))))),"N/A")</f>
        <v/>
      </c>
      <c r="P298">
        <f>MAX(J298:N298)</f>
        <v/>
      </c>
      <c r="Q298">
        <f>IFERROR(J144+MATCH(P298,J298:N298,0)-1,"")</f>
        <v/>
      </c>
      <c r="R298">
        <f>IF(Q298="","",MIN(J298:N298))</f>
        <v/>
      </c>
      <c r="S298">
        <f>IFERROR(J144+MATCH(R298,J298:N298,0)-1,"")</f>
        <v/>
      </c>
      <c r="T298">
        <f>IFERROR(AVERAGE(J298:N298),"")</f>
        <v/>
      </c>
      <c r="U298">
        <f>IFERROR(STDEV(J298:N298),"")</f>
        <v/>
      </c>
      <c r="V298">
        <f>IFERROR(IF(C298="-","",IF(ISBLANK(B298),"",IF(OR(ISNUMBER(FIND("Growth",B298)),ISNUMBER(FIND("Margin",B298))),"",(J298-T298)/U298))),"")</f>
        <v/>
      </c>
      <c r="W298">
        <f>IFERROR(IF(OR(D298="-",ISBLANK(D298)),"",(K298-T298)/U298),"")</f>
        <v/>
      </c>
      <c r="X298">
        <f>IFERROR(IF(OR(E298="-",ISBLANK(E298)),"",(L298-T298)/U298),"")</f>
        <v/>
      </c>
      <c r="Y298">
        <f>IFERROR(IF(OR(F298="-",ISBLANK(F298)),"",(M298-T298)/U298),"")</f>
        <v/>
      </c>
      <c r="Z298">
        <f>IFERROR(IF(OR(G298="-",ISBLANK(G298)),"",(N298-T298)/U298),"")</f>
        <v/>
      </c>
      <c r="AA298">
        <f>IF(MAX(MAX(V298:Z298),ABS(MIN(V298:Z298)))=ABS(MIN(V298:Z298)),MIN(V298:Z298),MAX(V298:Z298))</f>
        <v/>
      </c>
      <c r="AB298">
        <f>IFERROR(V144+MATCH(AA298,V298:Z298,0)-1,"")</f>
        <v/>
      </c>
      <c r="AC298">
        <f>IF(AB298&lt;&gt;"",IF(S298=AB298,"Low",IF(AB298=Q298,"High","")),"")</f>
        <v/>
      </c>
      <c r="AE298">
        <f>IF(ISNUMBER(MATCH("N/A",J298:N298,0)),"",IFERROR((5 * SUMPRODUCT(J144:N144,J298:N298) - PRODUCT(SUM(J144:N144),SUM(J298:N298))) / ((5 * SUM((J144^2)+(K144^2)+(L144^2)+(M144^2)+(N144^2))) - SUM(J144:N144)^2),""))</f>
        <v/>
      </c>
      <c r="AF298">
        <f>IFERROR(CORREL(J144:N144,J298:N298),"")</f>
        <v/>
      </c>
      <c r="AZ298">
        <f>IF(Q298=S298,0,1)</f>
        <v/>
      </c>
      <c r="BA298">
        <f>IF(AZ298=1,IF(Q298="","",IF(Q298=N144,"Yes","No")),"")</f>
        <v/>
      </c>
      <c r="BB298">
        <f>IF(BA298="Yes",P298,"")</f>
        <v/>
      </c>
      <c r="BC298">
        <f>IF(AZ298=1,IF(S298="","",IF(S298=N144,"Yes","No")),"")</f>
        <v/>
      </c>
      <c r="BD298">
        <f>IF(BC298="Yes",R298,"")</f>
        <v/>
      </c>
      <c r="BE298">
        <f>IFERROR(IF(SIGN(AE298)=1,"Increasing",IF(SIGN(AE298)=-1,"Decreasing","")),"")</f>
        <v/>
      </c>
      <c r="BF298">
        <f>IF(OR(AND(BE298="Increasing",BA298="Yes"),AND(BE298="Decreasing",BC298="Yes")),"Yes","No")</f>
        <v/>
      </c>
      <c r="BG298">
        <f>IF(I298="pos_trend","Yes","No")</f>
        <v/>
      </c>
      <c r="BH298">
        <f>IF(AF298&lt;&gt;"",IF(ABS(AF298)&gt;0.8,"Yes","No"),"")</f>
        <v/>
      </c>
    </row>
    <row r="299" spans="1:60">
      <c s="1" r="A299" t="n">
        <v>4</v>
      </c>
      <c r="B299" t="s">
        <v>830</v>
      </c>
      <c r="C299" t="s">
        <v>3703</v>
      </c>
      <c r="D299" t="s">
        <v>3704</v>
      </c>
      <c r="E299" t="s">
        <v>1157</v>
      </c>
      <c r="F299" t="s">
        <v>3705</v>
      </c>
      <c r="G299" t="s">
        <v>3706</v>
      </c>
      <c r="H299" t="s"/>
      <c r="I299">
        <f>IF(AND(K299&gt; J299, L299&gt; K299, M299&gt; L299, N299&gt; M299), "pos_trend", IF(AND(K299&lt; J299, L299&lt; K299, M299&lt; L299, N299&lt; M299), "neg_trend", "N/A"))</f>
        <v/>
      </c>
      <c r="J299">
        <f>IFERROR(IF(TRIM(C299)="-", "N/A", IF(RIGHT(C299,1)=")",IF(RIGHT(C299,2)="T)",-1000000000000*VALUE(MID(C299,2,LEN(C299)-3)),IF(RIGHT(C299,2)="M)",-1000000*VALUE(MID(C299,2,LEN(C299)-3)),IF(RIGHT(C299,2)="B)",-1000000000*VALUE(MID(C299,2,LEN(C299)-3)),IF(RIGHT(C299,2)="k)",-1000*VALUE(MID(C299,2,LEN(C299)-3)),VALUE(SUBSTITUTE(C299,",","")))))),IF(RIGHT(C299,1)="T",1000000000000*VALUE(LEFT(C299,LEN(C299)-1)),IF(RIGHT(C299,1)="M",1000000*VALUE(LEFT(C299,LEN(C299)-1)),IF(RIGHT(C299,1)="B",1000000000*VALUE(LEFT(C299,LEN(C299)-1)),IF(RIGHT(C299,1)="%",0.01*VALUE(LEFT(C299,LEN(C299)-1)),IF(RIGHT(C299,1)="k",1000*VALUE(LEFT(C299,LEN(C299)-1)),VALUE(SUBSTITUTE(C299,",",""))))))))),"N/A")</f>
        <v/>
      </c>
      <c r="K299">
        <f>IFERROR(IF(TRIM(D299)="-", "N/A", IF(RIGHT(D299,1)=")",IF(RIGHT(D299,2)="T)",-1000000000000*VALUE(MID(D299,2,LEN(D299)-3)),IF(RIGHT(D299,2)="M)",-1000000*VALUE(MID(D299,2,LEN(D299)-3)),IF(RIGHT(D299,2)="B)",-1000000000*VALUE(MID(D299,2,LEN(D299)-3)),IF(RIGHT(D299,2)="k)",-1000*VALUE(MID(D299,2,LEN(D299)-3)),VALUE(SUBSTITUTE(D299,",","")))))),IF(RIGHT(D299,1)="T",1000000000000*VALUE(LEFT(D299,LEN(D299)-1)),IF(RIGHT(D299,1)="M",1000000*VALUE(LEFT(D299,LEN(D299)-1)),IF(RIGHT(D299,1)="B",1000000000*VALUE(LEFT(D299,LEN(D299)-1)),IF(RIGHT(D299,1)="%",0.01*VALUE(LEFT(D299,LEN(D299)-1)),IF(RIGHT(D299,1)="k",1000*VALUE(LEFT(D299,LEN(D299)-1)),VALUE(SUBSTITUTE(D299,",",""))))))))),"N/A")</f>
        <v/>
      </c>
      <c r="L299">
        <f>IFERROR(IF(TRIM(E299)="-", "N/A", IF(RIGHT(E299,1)=")",IF(RIGHT(E299,2)="T)",-1000000000000*VALUE(MID(E299,2,LEN(E299)-3)),IF(RIGHT(E299,2)="M)",-1000000*VALUE(MID(E299,2,LEN(E299)-3)),IF(RIGHT(E299,2)="B)",-1000000000*VALUE(MID(E299,2,LEN(E299)-3)),IF(RIGHT(E299,2)="k)",-1000*VALUE(MID(E299,2,LEN(E299)-3)),VALUE(SUBSTITUTE(E299,",","")))))),IF(RIGHT(E299,1)="T",1000000000000*VALUE(LEFT(E299,LEN(E299)-1)),IF(RIGHT(E299,1)="M",1000000*VALUE(LEFT(E299,LEN(E299)-1)),IF(RIGHT(E299,1)="B",1000000000*VALUE(LEFT(E299,LEN(E299)-1)),IF(RIGHT(E299,1)="%",0.01*VALUE(LEFT(E299,LEN(E299)-1)),IF(RIGHT(E299,1)="k",1000*VALUE(LEFT(E299,LEN(E299)-1)),VALUE(SUBSTITUTE(E299,",",""))))))))),"N/A")</f>
        <v/>
      </c>
      <c r="M299">
        <f>IFERROR(IF(TRIM(F299)="-", "N/A", IF(RIGHT(F299,1)=")",IF(RIGHT(F299,2)="T)",-1000000000000*VALUE(MID(F299,2,LEN(F299)-3)),IF(RIGHT(F299,2)="M)",-1000000*VALUE(MID(F299,2,LEN(F299)-3)),IF(RIGHT(F299,2)="B)",-1000000000*VALUE(MID(F299,2,LEN(F299)-3)),IF(RIGHT(F299,2)="k)",-1000*VALUE(MID(F299,2,LEN(F299)-3)),VALUE(SUBSTITUTE(F299,",","")))))),IF(RIGHT(F299,1)="T",1000000000000*VALUE(LEFT(F299,LEN(F299)-1)),IF(RIGHT(F299,1)="M",1000000*VALUE(LEFT(F299,LEN(F299)-1)),IF(RIGHT(F299,1)="B",1000000000*VALUE(LEFT(F299,LEN(F299)-1)),IF(RIGHT(F299,1)="%",0.01*VALUE(LEFT(F299,LEN(F299)-1)),IF(RIGHT(F299,1)="k",1000*VALUE(LEFT(F299,LEN(F299)-1)),VALUE(SUBSTITUTE(F299,",",""))))))))),"N/A")</f>
        <v/>
      </c>
      <c r="N299">
        <f>IFERROR(IF(TRIM(G299)="-", "N/A", IF(RIGHT(G299,1)=")",IF(RIGHT(G299,2)="T)",-1000000000000*VALUE(MID(G299,2,LEN(G299)-3)),IF(RIGHT(G299,2)="M)",-1000000*VALUE(MID(G299,2,LEN(G299)-3)),IF(RIGHT(G299,2)="B)",-1000000000*VALUE(MID(G299,2,LEN(G299)-3)),IF(RIGHT(G299,2)="k)",-1000*VALUE(MID(G299,2,LEN(G299)-3)),VALUE(SUBSTITUTE(G299,",","")))))),IF(RIGHT(G299,1)="T",1000000000000*VALUE(LEFT(G299,LEN(G299)-1)),IF(RIGHT(G299,1)="M",1000000*VALUE(LEFT(G299,LEN(G299)-1)),IF(RIGHT(G299,1)="B",1000000000*VALUE(LEFT(G299,LEN(G299)-1)),IF(RIGHT(G299,1)="%",0.01*VALUE(LEFT(G299,LEN(G299)-1)),IF(RIGHT(G299,1)="k",1000*VALUE(LEFT(G299,LEN(G299)-1)),VALUE(SUBSTITUTE(G299,",",""))))))))),"N/A")</f>
        <v/>
      </c>
      <c r="P299">
        <f>MAX(J299:N299)</f>
        <v/>
      </c>
      <c r="Q299">
        <f>IFERROR(J144+MATCH(P299,J299:N299,0)-1,"")</f>
        <v/>
      </c>
      <c r="R299">
        <f>IF(Q299="","",MIN(J299:N299))</f>
        <v/>
      </c>
      <c r="S299">
        <f>IFERROR(J144+MATCH(R299,J299:N299,0)-1,"")</f>
        <v/>
      </c>
      <c r="T299">
        <f>IFERROR(AVERAGE(J299:N299),"")</f>
        <v/>
      </c>
      <c r="U299">
        <f>IFERROR(STDEV(J299:N299),"")</f>
        <v/>
      </c>
      <c r="V299">
        <f>IFERROR(IF(C299="-","",IF(ISBLANK(B299),"",IF(OR(ISNUMBER(FIND("Growth",B299)),ISNUMBER(FIND("Margin",B299))),"",(J299-T299)/U299))),"")</f>
        <v/>
      </c>
      <c r="W299">
        <f>IFERROR(IF(OR(D299="-",ISBLANK(D299)),"",(K299-T299)/U299),"")</f>
        <v/>
      </c>
      <c r="X299">
        <f>IFERROR(IF(OR(E299="-",ISBLANK(E299)),"",(L299-T299)/U299),"")</f>
        <v/>
      </c>
      <c r="Y299">
        <f>IFERROR(IF(OR(F299="-",ISBLANK(F299)),"",(M299-T299)/U299),"")</f>
        <v/>
      </c>
      <c r="Z299">
        <f>IFERROR(IF(OR(G299="-",ISBLANK(G299)),"",(N299-T299)/U299),"")</f>
        <v/>
      </c>
      <c r="AA299">
        <f>IF(MAX(MAX(V299:Z299),ABS(MIN(V299:Z299)))=ABS(MIN(V299:Z299)),MIN(V299:Z299),MAX(V299:Z299))</f>
        <v/>
      </c>
      <c r="AB299">
        <f>IFERROR(V144+MATCH(AA299,V299:Z299,0)-1,"")</f>
        <v/>
      </c>
      <c r="AC299">
        <f>IF(AB299&lt;&gt;"",IF(S299=AB299,"Low",IF(AB299=Q299,"High","")),"")</f>
        <v/>
      </c>
      <c r="AE299">
        <f>IF(ISNUMBER(MATCH("N/A",J299:N299,0)),"",IFERROR((5 * SUMPRODUCT(J144:N144,J299:N299) - PRODUCT(SUM(J144:N144),SUM(J299:N299))) / ((5 * SUM((J144^2)+(K144^2)+(L144^2)+(M144^2)+(N144^2))) - SUM(J144:N144)^2),""))</f>
        <v/>
      </c>
      <c r="AF299">
        <f>IFERROR(CORREL(J144:N144,J299:N299),"")</f>
        <v/>
      </c>
      <c r="AZ299">
        <f>IF(Q299=S299,0,1)</f>
        <v/>
      </c>
      <c r="BA299">
        <f>IF(AZ299=1,IF(Q299="","",IF(Q299=N144,"Yes","No")),"")</f>
        <v/>
      </c>
      <c r="BB299">
        <f>IF(BA299="Yes",P299,"")</f>
        <v/>
      </c>
      <c r="BC299">
        <f>IF(AZ299=1,IF(S299="","",IF(S299=N144,"Yes","No")),"")</f>
        <v/>
      </c>
      <c r="BD299">
        <f>IF(BC299="Yes",R299,"")</f>
        <v/>
      </c>
      <c r="BE299">
        <f>IFERROR(IF(SIGN(AE299)=1,"Increasing",IF(SIGN(AE299)=-1,"Decreasing","")),"")</f>
        <v/>
      </c>
      <c r="BF299">
        <f>IF(OR(AND(BE299="Increasing",BA299="Yes"),AND(BE299="Decreasing",BC299="Yes")),"Yes","No")</f>
        <v/>
      </c>
      <c r="BG299">
        <f>IF(I299="pos_trend","Yes","No")</f>
        <v/>
      </c>
      <c r="BH299">
        <f>IF(AF299&lt;&gt;"",IF(ABS(AF299)&gt;0.8,"Yes","No"),"")</f>
        <v/>
      </c>
    </row>
    <row r="300" spans="1:60">
      <c s="1" r="A300" t="n">
        <v>5</v>
      </c>
      <c r="B300" t="s">
        <v>836</v>
      </c>
      <c r="C300" t="s">
        <v>2926</v>
      </c>
      <c r="D300" t="s">
        <v>3707</v>
      </c>
      <c r="E300" t="s">
        <v>3708</v>
      </c>
      <c r="F300" t="s">
        <v>3709</v>
      </c>
      <c r="G300" t="s">
        <v>3710</v>
      </c>
      <c r="H300" t="s"/>
      <c r="I300">
        <f>IF(AND(K300&gt; J300, L300&gt; K300, M300&gt; L300, N300&gt; M300), "pos_trend", IF(AND(K300&lt; J300, L300&lt; K300, M300&lt; L300, N300&lt; M300), "neg_trend", "N/A"))</f>
        <v/>
      </c>
      <c r="J300">
        <f>IFERROR(IF(TRIM(C300)="-", "N/A", IF(RIGHT(C300,1)=")",IF(RIGHT(C300,2)="T)",-1000000000000*VALUE(MID(C300,2,LEN(C300)-3)),IF(RIGHT(C300,2)="M)",-1000000*VALUE(MID(C300,2,LEN(C300)-3)),IF(RIGHT(C300,2)="B)",-1000000000*VALUE(MID(C300,2,LEN(C300)-3)),IF(RIGHT(C300,2)="k)",-1000*VALUE(MID(C300,2,LEN(C300)-3)),VALUE(SUBSTITUTE(C300,",","")))))),IF(RIGHT(C300,1)="T",1000000000000*VALUE(LEFT(C300,LEN(C300)-1)),IF(RIGHT(C300,1)="M",1000000*VALUE(LEFT(C300,LEN(C300)-1)),IF(RIGHT(C300,1)="B",1000000000*VALUE(LEFT(C300,LEN(C300)-1)),IF(RIGHT(C300,1)="%",0.01*VALUE(LEFT(C300,LEN(C300)-1)),IF(RIGHT(C300,1)="k",1000*VALUE(LEFT(C300,LEN(C300)-1)),VALUE(SUBSTITUTE(C300,",",""))))))))),"N/A")</f>
        <v/>
      </c>
      <c r="K300">
        <f>IFERROR(IF(TRIM(D300)="-", "N/A", IF(RIGHT(D300,1)=")",IF(RIGHT(D300,2)="T)",-1000000000000*VALUE(MID(D300,2,LEN(D300)-3)),IF(RIGHT(D300,2)="M)",-1000000*VALUE(MID(D300,2,LEN(D300)-3)),IF(RIGHT(D300,2)="B)",-1000000000*VALUE(MID(D300,2,LEN(D300)-3)),IF(RIGHT(D300,2)="k)",-1000*VALUE(MID(D300,2,LEN(D300)-3)),VALUE(SUBSTITUTE(D300,",","")))))),IF(RIGHT(D300,1)="T",1000000000000*VALUE(LEFT(D300,LEN(D300)-1)),IF(RIGHT(D300,1)="M",1000000*VALUE(LEFT(D300,LEN(D300)-1)),IF(RIGHT(D300,1)="B",1000000000*VALUE(LEFT(D300,LEN(D300)-1)),IF(RIGHT(D300,1)="%",0.01*VALUE(LEFT(D300,LEN(D300)-1)),IF(RIGHT(D300,1)="k",1000*VALUE(LEFT(D300,LEN(D300)-1)),VALUE(SUBSTITUTE(D300,",",""))))))))),"N/A")</f>
        <v/>
      </c>
      <c r="L300">
        <f>IFERROR(IF(TRIM(E300)="-", "N/A", IF(RIGHT(E300,1)=")",IF(RIGHT(E300,2)="T)",-1000000000000*VALUE(MID(E300,2,LEN(E300)-3)),IF(RIGHT(E300,2)="M)",-1000000*VALUE(MID(E300,2,LEN(E300)-3)),IF(RIGHT(E300,2)="B)",-1000000000*VALUE(MID(E300,2,LEN(E300)-3)),IF(RIGHT(E300,2)="k)",-1000*VALUE(MID(E300,2,LEN(E300)-3)),VALUE(SUBSTITUTE(E300,",","")))))),IF(RIGHT(E300,1)="T",1000000000000*VALUE(LEFT(E300,LEN(E300)-1)),IF(RIGHT(E300,1)="M",1000000*VALUE(LEFT(E300,LEN(E300)-1)),IF(RIGHT(E300,1)="B",1000000000*VALUE(LEFT(E300,LEN(E300)-1)),IF(RIGHT(E300,1)="%",0.01*VALUE(LEFT(E300,LEN(E300)-1)),IF(RIGHT(E300,1)="k",1000*VALUE(LEFT(E300,LEN(E300)-1)),VALUE(SUBSTITUTE(E300,",",""))))))))),"N/A")</f>
        <v/>
      </c>
      <c r="M300">
        <f>IFERROR(IF(TRIM(F300)="-", "N/A", IF(RIGHT(F300,1)=")",IF(RIGHT(F300,2)="T)",-1000000000000*VALUE(MID(F300,2,LEN(F300)-3)),IF(RIGHT(F300,2)="M)",-1000000*VALUE(MID(F300,2,LEN(F300)-3)),IF(RIGHT(F300,2)="B)",-1000000000*VALUE(MID(F300,2,LEN(F300)-3)),IF(RIGHT(F300,2)="k)",-1000*VALUE(MID(F300,2,LEN(F300)-3)),VALUE(SUBSTITUTE(F300,",","")))))),IF(RIGHT(F300,1)="T",1000000000000*VALUE(LEFT(F300,LEN(F300)-1)),IF(RIGHT(F300,1)="M",1000000*VALUE(LEFT(F300,LEN(F300)-1)),IF(RIGHT(F300,1)="B",1000000000*VALUE(LEFT(F300,LEN(F300)-1)),IF(RIGHT(F300,1)="%",0.01*VALUE(LEFT(F300,LEN(F300)-1)),IF(RIGHT(F300,1)="k",1000*VALUE(LEFT(F300,LEN(F300)-1)),VALUE(SUBSTITUTE(F300,",",""))))))))),"N/A")</f>
        <v/>
      </c>
      <c r="N300">
        <f>IFERROR(IF(TRIM(G300)="-", "N/A", IF(RIGHT(G300,1)=")",IF(RIGHT(G300,2)="T)",-1000000000000*VALUE(MID(G300,2,LEN(G300)-3)),IF(RIGHT(G300,2)="M)",-1000000*VALUE(MID(G300,2,LEN(G300)-3)),IF(RIGHT(G300,2)="B)",-1000000000*VALUE(MID(G300,2,LEN(G300)-3)),IF(RIGHT(G300,2)="k)",-1000*VALUE(MID(G300,2,LEN(G300)-3)),VALUE(SUBSTITUTE(G300,",","")))))),IF(RIGHT(G300,1)="T",1000000000000*VALUE(LEFT(G300,LEN(G300)-1)),IF(RIGHT(G300,1)="M",1000000*VALUE(LEFT(G300,LEN(G300)-1)),IF(RIGHT(G300,1)="B",1000000000*VALUE(LEFT(G300,LEN(G300)-1)),IF(RIGHT(G300,1)="%",0.01*VALUE(LEFT(G300,LEN(G300)-1)),IF(RIGHT(G300,1)="k",1000*VALUE(LEFT(G300,LEN(G300)-1)),VALUE(SUBSTITUTE(G300,",",""))))))))),"N/A")</f>
        <v/>
      </c>
      <c r="P300">
        <f>MAX(J300:N300)</f>
        <v/>
      </c>
      <c r="Q300">
        <f>IFERROR(J144+MATCH(P300,J300:N300,0)-1,"")</f>
        <v/>
      </c>
      <c r="R300">
        <f>IF(Q300="","",MIN(J300:N300))</f>
        <v/>
      </c>
      <c r="S300">
        <f>IFERROR(J144+MATCH(R300,J300:N300,0)-1,"")</f>
        <v/>
      </c>
      <c r="T300">
        <f>IFERROR(AVERAGE(J300:N300),"")</f>
        <v/>
      </c>
      <c r="U300">
        <f>IFERROR(STDEV(J300:N300),"")</f>
        <v/>
      </c>
      <c r="V300">
        <f>IFERROR(IF(C300="-","",IF(ISBLANK(B300),"",IF(OR(ISNUMBER(FIND("Growth",B300)),ISNUMBER(FIND("Margin",B300))),"",(J300-T300)/U300))),"")</f>
        <v/>
      </c>
      <c r="W300">
        <f>IFERROR(IF(OR(D300="-",ISBLANK(D300)),"",(K300-T300)/U300),"")</f>
        <v/>
      </c>
      <c r="X300">
        <f>IFERROR(IF(OR(E300="-",ISBLANK(E300)),"",(L300-T300)/U300),"")</f>
        <v/>
      </c>
      <c r="Y300">
        <f>IFERROR(IF(OR(F300="-",ISBLANK(F300)),"",(M300-T300)/U300),"")</f>
        <v/>
      </c>
      <c r="Z300">
        <f>IFERROR(IF(OR(G300="-",ISBLANK(G300)),"",(N300-T300)/U300),"")</f>
        <v/>
      </c>
      <c r="AA300">
        <f>IF(MAX(MAX(V300:Z300),ABS(MIN(V300:Z300)))=ABS(MIN(V300:Z300)),MIN(V300:Z300),MAX(V300:Z300))</f>
        <v/>
      </c>
      <c r="AB300">
        <f>IFERROR(V144+MATCH(AA300,V300:Z300,0)-1,"")</f>
        <v/>
      </c>
      <c r="AC300">
        <f>IF(AB300&lt;&gt;"",IF(S300=AB300,"Low",IF(AB300=Q300,"High","")),"")</f>
        <v/>
      </c>
      <c r="AE300">
        <f>IF(ISNUMBER(MATCH("N/A",J300:N300,0)),"",IFERROR((5 * SUMPRODUCT(J144:N144,J300:N300) - PRODUCT(SUM(J144:N144),SUM(J300:N300))) / ((5 * SUM((J144^2)+(K144^2)+(L144^2)+(M144^2)+(N144^2))) - SUM(J144:N144)^2),""))</f>
        <v/>
      </c>
      <c r="AF300">
        <f>IFERROR(CORREL(J144:N144,J300:N300),"")</f>
        <v/>
      </c>
      <c r="AZ300">
        <f>IF(Q300=S300,0,1)</f>
        <v/>
      </c>
      <c r="BA300">
        <f>IF(AZ300=1,IF(Q300="","",IF(Q300=N144,"Yes","No")),"")</f>
        <v/>
      </c>
      <c r="BB300">
        <f>IF(BA300="Yes",P300,"")</f>
        <v/>
      </c>
      <c r="BC300">
        <f>IF(AZ300=1,IF(S300="","",IF(S300=N144,"Yes","No")),"")</f>
        <v/>
      </c>
      <c r="BD300">
        <f>IF(BC300="Yes",R300,"")</f>
        <v/>
      </c>
      <c r="BE300">
        <f>IFERROR(IF(SIGN(AE300)=1,"Increasing",IF(SIGN(AE300)=-1,"Decreasing","")),"")</f>
        <v/>
      </c>
      <c r="BF300">
        <f>IF(OR(AND(BE300="Increasing",BA300="Yes"),AND(BE300="Decreasing",BC300="Yes")),"Yes","No")</f>
        <v/>
      </c>
      <c r="BG300">
        <f>IF(I300="pos_trend","Yes","No")</f>
        <v/>
      </c>
      <c r="BH300">
        <f>IF(AF300&lt;&gt;"",IF(ABS(AF300)&gt;0.8,"Yes","No"),"")</f>
        <v/>
      </c>
    </row>
    <row r="301" spans="1:60">
      <c s="1" r="A301" t="n">
        <v>6</v>
      </c>
      <c r="B301" t="s">
        <v>840</v>
      </c>
      <c r="C301" t="s">
        <v>3711</v>
      </c>
      <c r="D301" t="s">
        <v>3712</v>
      </c>
      <c r="E301" t="s">
        <v>3713</v>
      </c>
      <c r="F301" t="s">
        <v>3714</v>
      </c>
      <c r="G301" t="s">
        <v>3715</v>
      </c>
      <c r="H301" t="s"/>
      <c r="I301">
        <f>IF(AND(K301&gt; J301, L301&gt; K301, M301&gt; L301, N301&gt; M301), "pos_trend", IF(AND(K301&lt; J301, L301&lt; K301, M301&lt; L301, N301&lt; M301), "neg_trend", "N/A"))</f>
        <v/>
      </c>
      <c r="J301">
        <f>IFERROR(IF(TRIM(C301)="-", "N/A", IF(RIGHT(C301,1)=")",IF(RIGHT(C301,2)="T)",-1000000000000*VALUE(MID(C301,2,LEN(C301)-3)),IF(RIGHT(C301,2)="M)",-1000000*VALUE(MID(C301,2,LEN(C301)-3)),IF(RIGHT(C301,2)="B)",-1000000000*VALUE(MID(C301,2,LEN(C301)-3)),IF(RIGHT(C301,2)="k)",-1000*VALUE(MID(C301,2,LEN(C301)-3)),VALUE(SUBSTITUTE(C301,",","")))))),IF(RIGHT(C301,1)="T",1000000000000*VALUE(LEFT(C301,LEN(C301)-1)),IF(RIGHT(C301,1)="M",1000000*VALUE(LEFT(C301,LEN(C301)-1)),IF(RIGHT(C301,1)="B",1000000000*VALUE(LEFT(C301,LEN(C301)-1)),IF(RIGHT(C301,1)="%",0.01*VALUE(LEFT(C301,LEN(C301)-1)),IF(RIGHT(C301,1)="k",1000*VALUE(LEFT(C301,LEN(C301)-1)),VALUE(SUBSTITUTE(C301,",",""))))))))),"N/A")</f>
        <v/>
      </c>
      <c r="K301">
        <f>IFERROR(IF(TRIM(D301)="-", "N/A", IF(RIGHT(D301,1)=")",IF(RIGHT(D301,2)="T)",-1000000000000*VALUE(MID(D301,2,LEN(D301)-3)),IF(RIGHT(D301,2)="M)",-1000000*VALUE(MID(D301,2,LEN(D301)-3)),IF(RIGHT(D301,2)="B)",-1000000000*VALUE(MID(D301,2,LEN(D301)-3)),IF(RIGHT(D301,2)="k)",-1000*VALUE(MID(D301,2,LEN(D301)-3)),VALUE(SUBSTITUTE(D301,",","")))))),IF(RIGHT(D301,1)="T",1000000000000*VALUE(LEFT(D301,LEN(D301)-1)),IF(RIGHT(D301,1)="M",1000000*VALUE(LEFT(D301,LEN(D301)-1)),IF(RIGHT(D301,1)="B",1000000000*VALUE(LEFT(D301,LEN(D301)-1)),IF(RIGHT(D301,1)="%",0.01*VALUE(LEFT(D301,LEN(D301)-1)),IF(RIGHT(D301,1)="k",1000*VALUE(LEFT(D301,LEN(D301)-1)),VALUE(SUBSTITUTE(D301,",",""))))))))),"N/A")</f>
        <v/>
      </c>
      <c r="L301">
        <f>IFERROR(IF(TRIM(E301)="-", "N/A", IF(RIGHT(E301,1)=")",IF(RIGHT(E301,2)="T)",-1000000000000*VALUE(MID(E301,2,LEN(E301)-3)),IF(RIGHT(E301,2)="M)",-1000000*VALUE(MID(E301,2,LEN(E301)-3)),IF(RIGHT(E301,2)="B)",-1000000000*VALUE(MID(E301,2,LEN(E301)-3)),IF(RIGHT(E301,2)="k)",-1000*VALUE(MID(E301,2,LEN(E301)-3)),VALUE(SUBSTITUTE(E301,",","")))))),IF(RIGHT(E301,1)="T",1000000000000*VALUE(LEFT(E301,LEN(E301)-1)),IF(RIGHT(E301,1)="M",1000000*VALUE(LEFT(E301,LEN(E301)-1)),IF(RIGHT(E301,1)="B",1000000000*VALUE(LEFT(E301,LEN(E301)-1)),IF(RIGHT(E301,1)="%",0.01*VALUE(LEFT(E301,LEN(E301)-1)),IF(RIGHT(E301,1)="k",1000*VALUE(LEFT(E301,LEN(E301)-1)),VALUE(SUBSTITUTE(E301,",",""))))))))),"N/A")</f>
        <v/>
      </c>
      <c r="M301">
        <f>IFERROR(IF(TRIM(F301)="-", "N/A", IF(RIGHT(F301,1)=")",IF(RIGHT(F301,2)="T)",-1000000000000*VALUE(MID(F301,2,LEN(F301)-3)),IF(RIGHT(F301,2)="M)",-1000000*VALUE(MID(F301,2,LEN(F301)-3)),IF(RIGHT(F301,2)="B)",-1000000000*VALUE(MID(F301,2,LEN(F301)-3)),IF(RIGHT(F301,2)="k)",-1000*VALUE(MID(F301,2,LEN(F301)-3)),VALUE(SUBSTITUTE(F301,",","")))))),IF(RIGHT(F301,1)="T",1000000000000*VALUE(LEFT(F301,LEN(F301)-1)),IF(RIGHT(F301,1)="M",1000000*VALUE(LEFT(F301,LEN(F301)-1)),IF(RIGHT(F301,1)="B",1000000000*VALUE(LEFT(F301,LEN(F301)-1)),IF(RIGHT(F301,1)="%",0.01*VALUE(LEFT(F301,LEN(F301)-1)),IF(RIGHT(F301,1)="k",1000*VALUE(LEFT(F301,LEN(F301)-1)),VALUE(SUBSTITUTE(F301,",",""))))))))),"N/A")</f>
        <v/>
      </c>
      <c r="N301">
        <f>IFERROR(IF(TRIM(G301)="-", "N/A", IF(RIGHT(G301,1)=")",IF(RIGHT(G301,2)="T)",-1000000000000*VALUE(MID(G301,2,LEN(G301)-3)),IF(RIGHT(G301,2)="M)",-1000000*VALUE(MID(G301,2,LEN(G301)-3)),IF(RIGHT(G301,2)="B)",-1000000000*VALUE(MID(G301,2,LEN(G301)-3)),IF(RIGHT(G301,2)="k)",-1000*VALUE(MID(G301,2,LEN(G301)-3)),VALUE(SUBSTITUTE(G301,",","")))))),IF(RIGHT(G301,1)="T",1000000000000*VALUE(LEFT(G301,LEN(G301)-1)),IF(RIGHT(G301,1)="M",1000000*VALUE(LEFT(G301,LEN(G301)-1)),IF(RIGHT(G301,1)="B",1000000000*VALUE(LEFT(G301,LEN(G301)-1)),IF(RIGHT(G301,1)="%",0.01*VALUE(LEFT(G301,LEN(G301)-1)),IF(RIGHT(G301,1)="k",1000*VALUE(LEFT(G301,LEN(G301)-1)),VALUE(SUBSTITUTE(G301,",",""))))))))),"N/A")</f>
        <v/>
      </c>
      <c r="P301">
        <f>MAX(J301:N301)</f>
        <v/>
      </c>
      <c r="Q301">
        <f>IFERROR(J144+MATCH(P301,J301:N301,0)-1,"")</f>
        <v/>
      </c>
      <c r="R301">
        <f>IF(Q301="","",MIN(J301:N301))</f>
        <v/>
      </c>
      <c r="S301">
        <f>IFERROR(J144+MATCH(R301,J301:N301,0)-1,"")</f>
        <v/>
      </c>
      <c r="T301">
        <f>IFERROR(AVERAGE(J301:N301),"")</f>
        <v/>
      </c>
      <c r="U301">
        <f>IFERROR(STDEV(J301:N301),"")</f>
        <v/>
      </c>
      <c r="V301">
        <f>IFERROR(IF(C301="-","",IF(ISBLANK(B301),"",IF(OR(ISNUMBER(FIND("Growth",B301)),ISNUMBER(FIND("Margin",B301))),"",(J301-T301)/U301))),"")</f>
        <v/>
      </c>
      <c r="W301">
        <f>IFERROR(IF(OR(D301="-",ISBLANK(D301)),"",(K301-T301)/U301),"")</f>
        <v/>
      </c>
      <c r="X301">
        <f>IFERROR(IF(OR(E301="-",ISBLANK(E301)),"",(L301-T301)/U301),"")</f>
        <v/>
      </c>
      <c r="Y301">
        <f>IFERROR(IF(OR(F301="-",ISBLANK(F301)),"",(M301-T301)/U301),"")</f>
        <v/>
      </c>
      <c r="Z301">
        <f>IFERROR(IF(OR(G301="-",ISBLANK(G301)),"",(N301-T301)/U301),"")</f>
        <v/>
      </c>
      <c r="AA301">
        <f>IF(MAX(MAX(V301:Z301),ABS(MIN(V301:Z301)))=ABS(MIN(V301:Z301)),MIN(V301:Z301),MAX(V301:Z301))</f>
        <v/>
      </c>
      <c r="AB301">
        <f>IFERROR(V144+MATCH(AA301,V301:Z301,0)-1,"")</f>
        <v/>
      </c>
      <c r="AC301">
        <f>IF(AB301&lt;&gt;"",IF(S301=AB301,"Low",IF(AB301=Q301,"High","")),"")</f>
        <v/>
      </c>
      <c r="AE301">
        <f>IF(ISNUMBER(MATCH("N/A",J301:N301,0)),"",IFERROR((5 * SUMPRODUCT(J144:N144,J301:N301) - PRODUCT(SUM(J144:N144),SUM(J301:N301))) / ((5 * SUM((J144^2)+(K144^2)+(L144^2)+(M144^2)+(N144^2))) - SUM(J144:N144)^2),""))</f>
        <v/>
      </c>
      <c r="AF301">
        <f>IFERROR(CORREL(J144:N144,J301:N301),"")</f>
        <v/>
      </c>
      <c r="AZ301">
        <f>IF(Q301=S301,0,1)</f>
        <v/>
      </c>
      <c r="BA301">
        <f>IF(AZ301=1,IF(Q301="","",IF(Q301=N144,"Yes","No")),"")</f>
        <v/>
      </c>
      <c r="BB301">
        <f>IF(BA301="Yes",P301,"")</f>
        <v/>
      </c>
      <c r="BC301">
        <f>IF(AZ301=1,IF(S301="","",IF(S301=N144,"Yes","No")),"")</f>
        <v/>
      </c>
      <c r="BD301">
        <f>IF(BC301="Yes",R301,"")</f>
        <v/>
      </c>
      <c r="BE301">
        <f>IFERROR(IF(SIGN(AE301)=1,"Increasing",IF(SIGN(AE301)=-1,"Decreasing","")),"")</f>
        <v/>
      </c>
      <c r="BF301">
        <f>IF(OR(AND(BE301="Increasing",BA301="Yes"),AND(BE301="Decreasing",BC301="Yes")),"Yes","No")</f>
        <v/>
      </c>
      <c r="BG301">
        <f>IF(I301="pos_trend","Yes","No")</f>
        <v/>
      </c>
      <c r="BH301">
        <f>IF(AF301&lt;&gt;"",IF(ABS(AF301)&gt;0.8,"Yes","No"),"")</f>
        <v/>
      </c>
    </row>
    <row r="302" spans="1:60">
      <c s="1" r="A302" t="n">
        <v>7</v>
      </c>
      <c r="B302" t="s">
        <v>843</v>
      </c>
      <c r="C302" t="s">
        <v>3716</v>
      </c>
      <c r="D302" t="s">
        <v>3717</v>
      </c>
      <c r="E302" t="s">
        <v>3718</v>
      </c>
      <c r="F302" t="s">
        <v>3719</v>
      </c>
      <c r="G302" t="s">
        <v>3720</v>
      </c>
      <c r="H302" t="s"/>
      <c r="I302">
        <f>IF(AND(K302&gt; J302, L302&gt; K302, M302&gt; L302, N302&gt; M302), "pos_trend", IF(AND(K302&lt; J302, L302&lt; K302, M302&lt; L302, N302&lt; M302), "neg_trend", "N/A"))</f>
        <v/>
      </c>
      <c r="J302">
        <f>IFERROR(IF(TRIM(C302)="-", "N/A", IF(RIGHT(C302,1)=")",IF(RIGHT(C302,2)="T)",-1000000000000*VALUE(MID(C302,2,LEN(C302)-3)),IF(RIGHT(C302,2)="M)",-1000000*VALUE(MID(C302,2,LEN(C302)-3)),IF(RIGHT(C302,2)="B)",-1000000000*VALUE(MID(C302,2,LEN(C302)-3)),IF(RIGHT(C302,2)="k)",-1000*VALUE(MID(C302,2,LEN(C302)-3)),VALUE(SUBSTITUTE(C302,",","")))))),IF(RIGHT(C302,1)="T",1000000000000*VALUE(LEFT(C302,LEN(C302)-1)),IF(RIGHT(C302,1)="M",1000000*VALUE(LEFT(C302,LEN(C302)-1)),IF(RIGHT(C302,1)="B",1000000000*VALUE(LEFT(C302,LEN(C302)-1)),IF(RIGHT(C302,1)="%",0.01*VALUE(LEFT(C302,LEN(C302)-1)),IF(RIGHT(C302,1)="k",1000*VALUE(LEFT(C302,LEN(C302)-1)),VALUE(SUBSTITUTE(C302,",",""))))))))),"N/A")</f>
        <v/>
      </c>
      <c r="K302">
        <f>IFERROR(IF(TRIM(D302)="-", "N/A", IF(RIGHT(D302,1)=")",IF(RIGHT(D302,2)="T)",-1000000000000*VALUE(MID(D302,2,LEN(D302)-3)),IF(RIGHT(D302,2)="M)",-1000000*VALUE(MID(D302,2,LEN(D302)-3)),IF(RIGHT(D302,2)="B)",-1000000000*VALUE(MID(D302,2,LEN(D302)-3)),IF(RIGHT(D302,2)="k)",-1000*VALUE(MID(D302,2,LEN(D302)-3)),VALUE(SUBSTITUTE(D302,",","")))))),IF(RIGHT(D302,1)="T",1000000000000*VALUE(LEFT(D302,LEN(D302)-1)),IF(RIGHT(D302,1)="M",1000000*VALUE(LEFT(D302,LEN(D302)-1)),IF(RIGHT(D302,1)="B",1000000000*VALUE(LEFT(D302,LEN(D302)-1)),IF(RIGHT(D302,1)="%",0.01*VALUE(LEFT(D302,LEN(D302)-1)),IF(RIGHT(D302,1)="k",1000*VALUE(LEFT(D302,LEN(D302)-1)),VALUE(SUBSTITUTE(D302,",",""))))))))),"N/A")</f>
        <v/>
      </c>
      <c r="L302">
        <f>IFERROR(IF(TRIM(E302)="-", "N/A", IF(RIGHT(E302,1)=")",IF(RIGHT(E302,2)="T)",-1000000000000*VALUE(MID(E302,2,LEN(E302)-3)),IF(RIGHT(E302,2)="M)",-1000000*VALUE(MID(E302,2,LEN(E302)-3)),IF(RIGHT(E302,2)="B)",-1000000000*VALUE(MID(E302,2,LEN(E302)-3)),IF(RIGHT(E302,2)="k)",-1000*VALUE(MID(E302,2,LEN(E302)-3)),VALUE(SUBSTITUTE(E302,",","")))))),IF(RIGHT(E302,1)="T",1000000000000*VALUE(LEFT(E302,LEN(E302)-1)),IF(RIGHT(E302,1)="M",1000000*VALUE(LEFT(E302,LEN(E302)-1)),IF(RIGHT(E302,1)="B",1000000000*VALUE(LEFT(E302,LEN(E302)-1)),IF(RIGHT(E302,1)="%",0.01*VALUE(LEFT(E302,LEN(E302)-1)),IF(RIGHT(E302,1)="k",1000*VALUE(LEFT(E302,LEN(E302)-1)),VALUE(SUBSTITUTE(E302,",",""))))))))),"N/A")</f>
        <v/>
      </c>
      <c r="M302">
        <f>IFERROR(IF(TRIM(F302)="-", "N/A", IF(RIGHT(F302,1)=")",IF(RIGHT(F302,2)="T)",-1000000000000*VALUE(MID(F302,2,LEN(F302)-3)),IF(RIGHT(F302,2)="M)",-1000000*VALUE(MID(F302,2,LEN(F302)-3)),IF(RIGHT(F302,2)="B)",-1000000000*VALUE(MID(F302,2,LEN(F302)-3)),IF(RIGHT(F302,2)="k)",-1000*VALUE(MID(F302,2,LEN(F302)-3)),VALUE(SUBSTITUTE(F302,",","")))))),IF(RIGHT(F302,1)="T",1000000000000*VALUE(LEFT(F302,LEN(F302)-1)),IF(RIGHT(F302,1)="M",1000000*VALUE(LEFT(F302,LEN(F302)-1)),IF(RIGHT(F302,1)="B",1000000000*VALUE(LEFT(F302,LEN(F302)-1)),IF(RIGHT(F302,1)="%",0.01*VALUE(LEFT(F302,LEN(F302)-1)),IF(RIGHT(F302,1)="k",1000*VALUE(LEFT(F302,LEN(F302)-1)),VALUE(SUBSTITUTE(F302,",",""))))))))),"N/A")</f>
        <v/>
      </c>
      <c r="N302">
        <f>IFERROR(IF(TRIM(G302)="-", "N/A", IF(RIGHT(G302,1)=")",IF(RIGHT(G302,2)="T)",-1000000000000*VALUE(MID(G302,2,LEN(G302)-3)),IF(RIGHT(G302,2)="M)",-1000000*VALUE(MID(G302,2,LEN(G302)-3)),IF(RIGHT(G302,2)="B)",-1000000000*VALUE(MID(G302,2,LEN(G302)-3)),IF(RIGHT(G302,2)="k)",-1000*VALUE(MID(G302,2,LEN(G302)-3)),VALUE(SUBSTITUTE(G302,",","")))))),IF(RIGHT(G302,1)="T",1000000000000*VALUE(LEFT(G302,LEN(G302)-1)),IF(RIGHT(G302,1)="M",1000000*VALUE(LEFT(G302,LEN(G302)-1)),IF(RIGHT(G302,1)="B",1000000000*VALUE(LEFT(G302,LEN(G302)-1)),IF(RIGHT(G302,1)="%",0.01*VALUE(LEFT(G302,LEN(G302)-1)),IF(RIGHT(G302,1)="k",1000*VALUE(LEFT(G302,LEN(G302)-1)),VALUE(SUBSTITUTE(G302,",",""))))))))),"N/A")</f>
        <v/>
      </c>
      <c r="P302">
        <f>MAX(J302:N302)</f>
        <v/>
      </c>
      <c r="Q302">
        <f>IFERROR(J144+MATCH(P302,J302:N302,0)-1,"")</f>
        <v/>
      </c>
      <c r="R302">
        <f>IF(Q302="","",MIN(J302:N302))</f>
        <v/>
      </c>
      <c r="S302">
        <f>IFERROR(J144+MATCH(R302,J302:N302,0)-1,"")</f>
        <v/>
      </c>
      <c r="T302">
        <f>IFERROR(AVERAGE(J302:N302),"")</f>
        <v/>
      </c>
      <c r="U302">
        <f>IFERROR(STDEV(J302:N302),"")</f>
        <v/>
      </c>
      <c r="V302">
        <f>IFERROR(IF(C302="-","",IF(ISBLANK(B302),"",IF(OR(ISNUMBER(FIND("Growth",B302)),ISNUMBER(FIND("Margin",B302))),"",(J302-T302)/U302))),"")</f>
        <v/>
      </c>
      <c r="W302">
        <f>IFERROR(IF(OR(D302="-",ISBLANK(D302)),"",(K302-T302)/U302),"")</f>
        <v/>
      </c>
      <c r="X302">
        <f>IFERROR(IF(OR(E302="-",ISBLANK(E302)),"",(L302-T302)/U302),"")</f>
        <v/>
      </c>
      <c r="Y302">
        <f>IFERROR(IF(OR(F302="-",ISBLANK(F302)),"",(M302-T302)/U302),"")</f>
        <v/>
      </c>
      <c r="Z302">
        <f>IFERROR(IF(OR(G302="-",ISBLANK(G302)),"",(N302-T302)/U302),"")</f>
        <v/>
      </c>
      <c r="AA302">
        <f>IF(MAX(MAX(V302:Z302),ABS(MIN(V302:Z302)))=ABS(MIN(V302:Z302)),MIN(V302:Z302),MAX(V302:Z302))</f>
        <v/>
      </c>
      <c r="AB302">
        <f>IFERROR(V144+MATCH(AA302,V302:Z302,0)-1,"")</f>
        <v/>
      </c>
      <c r="AC302">
        <f>IF(AB302&lt;&gt;"",IF(S302=AB302,"Low",IF(AB302=Q302,"High","")),"")</f>
        <v/>
      </c>
      <c r="AE302">
        <f>IF(ISNUMBER(MATCH("N/A",J302:N302,0)),"",IFERROR((5 * SUMPRODUCT(J144:N144,J302:N302) - PRODUCT(SUM(J144:N144),SUM(J302:N302))) / ((5 * SUM((J144^2)+(K144^2)+(L144^2)+(M144^2)+(N144^2))) - SUM(J144:N144)^2),""))</f>
        <v/>
      </c>
      <c r="AF302">
        <f>IFERROR(CORREL(J144:N144,J302:N302),"")</f>
        <v/>
      </c>
      <c r="AZ302">
        <f>IF(Q302=S302,0,1)</f>
        <v/>
      </c>
      <c r="BA302">
        <f>IF(AZ302=1,IF(Q302="","",IF(Q302=N144,"Yes","No")),"")</f>
        <v/>
      </c>
      <c r="BB302">
        <f>IF(BA302="Yes",P302,"")</f>
        <v/>
      </c>
      <c r="BC302">
        <f>IF(AZ302=1,IF(S302="","",IF(S302=N144,"Yes","No")),"")</f>
        <v/>
      </c>
      <c r="BD302">
        <f>IF(BC302="Yes",R302,"")</f>
        <v/>
      </c>
      <c r="BE302">
        <f>IFERROR(IF(SIGN(AE302)=1,"Increasing",IF(SIGN(AE302)=-1,"Decreasing","")),"")</f>
        <v/>
      </c>
      <c r="BF302">
        <f>IF(OR(AND(BE302="Increasing",BA302="Yes"),AND(BE302="Decreasing",BC302="Yes")),"Yes","No")</f>
        <v/>
      </c>
      <c r="BG302">
        <f>IF(I302="pos_trend","Yes","No")</f>
        <v/>
      </c>
      <c r="BH302">
        <f>IF(AF302&lt;&gt;"",IF(ABS(AF302)&gt;0.8,"Yes","No"),"")</f>
        <v/>
      </c>
    </row>
    <row r="303" spans="1:60">
      <c s="1" r="A303" t="n">
        <v>8</v>
      </c>
      <c r="B303" t="s">
        <v>3721</v>
      </c>
      <c r="C303" t="s">
        <v>3722</v>
      </c>
      <c r="D303" t="s">
        <v>3723</v>
      </c>
      <c r="E303" t="s">
        <v>3724</v>
      </c>
      <c r="F303" t="s">
        <v>3725</v>
      </c>
      <c r="G303" t="s">
        <v>3726</v>
      </c>
      <c r="H303" t="s"/>
      <c r="I303">
        <f>IF(AND(K303&gt; J303, L303&gt; K303, M303&gt; L303, N303&gt; M303), "pos_trend", IF(AND(K303&lt; J303, L303&lt; K303, M303&lt; L303, N303&lt; M303), "neg_trend", "N/A"))</f>
        <v/>
      </c>
      <c r="J303">
        <f>IFERROR(IF(TRIM(C303)="-", "N/A", IF(RIGHT(C303,1)=")",IF(RIGHT(C303,2)="T)",-1000000000000*VALUE(MID(C303,2,LEN(C303)-3)),IF(RIGHT(C303,2)="M)",-1000000*VALUE(MID(C303,2,LEN(C303)-3)),IF(RIGHT(C303,2)="B)",-1000000000*VALUE(MID(C303,2,LEN(C303)-3)),IF(RIGHT(C303,2)="k)",-1000*VALUE(MID(C303,2,LEN(C303)-3)),VALUE(SUBSTITUTE(C303,",","")))))),IF(RIGHT(C303,1)="T",1000000000000*VALUE(LEFT(C303,LEN(C303)-1)),IF(RIGHT(C303,1)="M",1000000*VALUE(LEFT(C303,LEN(C303)-1)),IF(RIGHT(C303,1)="B",1000000000*VALUE(LEFT(C303,LEN(C303)-1)),IF(RIGHT(C303,1)="%",0.01*VALUE(LEFT(C303,LEN(C303)-1)),IF(RIGHT(C303,1)="k",1000*VALUE(LEFT(C303,LEN(C303)-1)),VALUE(SUBSTITUTE(C303,",",""))))))))),"N/A")</f>
        <v/>
      </c>
      <c r="K303">
        <f>IFERROR(IF(TRIM(D303)="-", "N/A", IF(RIGHT(D303,1)=")",IF(RIGHT(D303,2)="T)",-1000000000000*VALUE(MID(D303,2,LEN(D303)-3)),IF(RIGHT(D303,2)="M)",-1000000*VALUE(MID(D303,2,LEN(D303)-3)),IF(RIGHT(D303,2)="B)",-1000000000*VALUE(MID(D303,2,LEN(D303)-3)),IF(RIGHT(D303,2)="k)",-1000*VALUE(MID(D303,2,LEN(D303)-3)),VALUE(SUBSTITUTE(D303,",","")))))),IF(RIGHT(D303,1)="T",1000000000000*VALUE(LEFT(D303,LEN(D303)-1)),IF(RIGHT(D303,1)="M",1000000*VALUE(LEFT(D303,LEN(D303)-1)),IF(RIGHT(D303,1)="B",1000000000*VALUE(LEFT(D303,LEN(D303)-1)),IF(RIGHT(D303,1)="%",0.01*VALUE(LEFT(D303,LEN(D303)-1)),IF(RIGHT(D303,1)="k",1000*VALUE(LEFT(D303,LEN(D303)-1)),VALUE(SUBSTITUTE(D303,",",""))))))))),"N/A")</f>
        <v/>
      </c>
      <c r="L303">
        <f>IFERROR(IF(TRIM(E303)="-", "N/A", IF(RIGHT(E303,1)=")",IF(RIGHT(E303,2)="T)",-1000000000000*VALUE(MID(E303,2,LEN(E303)-3)),IF(RIGHT(E303,2)="M)",-1000000*VALUE(MID(E303,2,LEN(E303)-3)),IF(RIGHT(E303,2)="B)",-1000000000*VALUE(MID(E303,2,LEN(E303)-3)),IF(RIGHT(E303,2)="k)",-1000*VALUE(MID(E303,2,LEN(E303)-3)),VALUE(SUBSTITUTE(E303,",","")))))),IF(RIGHT(E303,1)="T",1000000000000*VALUE(LEFT(E303,LEN(E303)-1)),IF(RIGHT(E303,1)="M",1000000*VALUE(LEFT(E303,LEN(E303)-1)),IF(RIGHT(E303,1)="B",1000000000*VALUE(LEFT(E303,LEN(E303)-1)),IF(RIGHT(E303,1)="%",0.01*VALUE(LEFT(E303,LEN(E303)-1)),IF(RIGHT(E303,1)="k",1000*VALUE(LEFT(E303,LEN(E303)-1)),VALUE(SUBSTITUTE(E303,",",""))))))))),"N/A")</f>
        <v/>
      </c>
      <c r="M303">
        <f>IFERROR(IF(TRIM(F303)="-", "N/A", IF(RIGHT(F303,1)=")",IF(RIGHT(F303,2)="T)",-1000000000000*VALUE(MID(F303,2,LEN(F303)-3)),IF(RIGHT(F303,2)="M)",-1000000*VALUE(MID(F303,2,LEN(F303)-3)),IF(RIGHT(F303,2)="B)",-1000000000*VALUE(MID(F303,2,LEN(F303)-3)),IF(RIGHT(F303,2)="k)",-1000*VALUE(MID(F303,2,LEN(F303)-3)),VALUE(SUBSTITUTE(F303,",","")))))),IF(RIGHT(F303,1)="T",1000000000000*VALUE(LEFT(F303,LEN(F303)-1)),IF(RIGHT(F303,1)="M",1000000*VALUE(LEFT(F303,LEN(F303)-1)),IF(RIGHT(F303,1)="B",1000000000*VALUE(LEFT(F303,LEN(F303)-1)),IF(RIGHT(F303,1)="%",0.01*VALUE(LEFT(F303,LEN(F303)-1)),IF(RIGHT(F303,1)="k",1000*VALUE(LEFT(F303,LEN(F303)-1)),VALUE(SUBSTITUTE(F303,",",""))))))))),"N/A")</f>
        <v/>
      </c>
      <c r="N303">
        <f>IFERROR(IF(TRIM(G303)="-", "N/A", IF(RIGHT(G303,1)=")",IF(RIGHT(G303,2)="T)",-1000000000000*VALUE(MID(G303,2,LEN(G303)-3)),IF(RIGHT(G303,2)="M)",-1000000*VALUE(MID(G303,2,LEN(G303)-3)),IF(RIGHT(G303,2)="B)",-1000000000*VALUE(MID(G303,2,LEN(G303)-3)),IF(RIGHT(G303,2)="k)",-1000*VALUE(MID(G303,2,LEN(G303)-3)),VALUE(SUBSTITUTE(G303,",","")))))),IF(RIGHT(G303,1)="T",1000000000000*VALUE(LEFT(G303,LEN(G303)-1)),IF(RIGHT(G303,1)="M",1000000*VALUE(LEFT(G303,LEN(G303)-1)),IF(RIGHT(G303,1)="B",1000000000*VALUE(LEFT(G303,LEN(G303)-1)),IF(RIGHT(G303,1)="%",0.01*VALUE(LEFT(G303,LEN(G303)-1)),IF(RIGHT(G303,1)="k",1000*VALUE(LEFT(G303,LEN(G303)-1)),VALUE(SUBSTITUTE(G303,",",""))))))))),"N/A")</f>
        <v/>
      </c>
      <c r="P303">
        <f>MAX(J303:N303)</f>
        <v/>
      </c>
      <c r="Q303">
        <f>IFERROR(J144+MATCH(P303,J303:N303,0)-1,"")</f>
        <v/>
      </c>
      <c r="R303">
        <f>IF(Q303="","",MIN(J303:N303))</f>
        <v/>
      </c>
      <c r="S303">
        <f>IFERROR(J144+MATCH(R303,J303:N303,0)-1,"")</f>
        <v/>
      </c>
      <c r="T303">
        <f>IFERROR(AVERAGE(J303:N303),"")</f>
        <v/>
      </c>
      <c r="U303">
        <f>IFERROR(STDEV(J303:N303),"")</f>
        <v/>
      </c>
      <c r="V303">
        <f>IFERROR(IF(C303="-","",IF(ISBLANK(B303),"",IF(OR(ISNUMBER(FIND("Growth",B303)),ISNUMBER(FIND("Margin",B303))),"",(J303-T303)/U303))),"")</f>
        <v/>
      </c>
      <c r="W303">
        <f>IFERROR(IF(OR(D303="-",ISBLANK(D303)),"",(K303-T303)/U303),"")</f>
        <v/>
      </c>
      <c r="X303">
        <f>IFERROR(IF(OR(E303="-",ISBLANK(E303)),"",(L303-T303)/U303),"")</f>
        <v/>
      </c>
      <c r="Y303">
        <f>IFERROR(IF(OR(F303="-",ISBLANK(F303)),"",(M303-T303)/U303),"")</f>
        <v/>
      </c>
      <c r="Z303">
        <f>IFERROR(IF(OR(G303="-",ISBLANK(G303)),"",(N303-T303)/U303),"")</f>
        <v/>
      </c>
      <c r="AA303">
        <f>IF(MAX(MAX(V303:Z303),ABS(MIN(V303:Z303)))=ABS(MIN(V303:Z303)),MIN(V303:Z303),MAX(V303:Z303))</f>
        <v/>
      </c>
      <c r="AB303">
        <f>IFERROR(V144+MATCH(AA303,V303:Z303,0)-1,"")</f>
        <v/>
      </c>
      <c r="AC303">
        <f>IF(AB303&lt;&gt;"",IF(S303=AB303,"Low",IF(AB303=Q303,"High","")),"")</f>
        <v/>
      </c>
      <c r="AE303">
        <f>IF(ISNUMBER(MATCH("N/A",J303:N303,0)),"",IFERROR((5 * SUMPRODUCT(J144:N144,J303:N303) - PRODUCT(SUM(J144:N144),SUM(J303:N303))) / ((5 * SUM((J144^2)+(K144^2)+(L144^2)+(M144^2)+(N144^2))) - SUM(J144:N144)^2),""))</f>
        <v/>
      </c>
      <c r="AF303">
        <f>IFERROR(CORREL(J144:N144,J303:N303),"")</f>
        <v/>
      </c>
      <c r="AZ303">
        <f>IF(Q303=S303,0,1)</f>
        <v/>
      </c>
      <c r="BA303">
        <f>IF(AZ303=1,IF(Q303="","",IF(Q303=N144,"Yes","No")),"")</f>
        <v/>
      </c>
      <c r="BB303">
        <f>IF(BA303="Yes",P303,"")</f>
        <v/>
      </c>
      <c r="BC303">
        <f>IF(AZ303=1,IF(S303="","",IF(S303=N144,"Yes","No")),"")</f>
        <v/>
      </c>
      <c r="BD303">
        <f>IF(BC303="Yes",R303,"")</f>
        <v/>
      </c>
      <c r="BE303">
        <f>IFERROR(IF(SIGN(AE303)=1,"Increasing",IF(SIGN(AE303)=-1,"Decreasing","")),"")</f>
        <v/>
      </c>
      <c r="BF303">
        <f>IF(OR(AND(BE303="Increasing",BA303="Yes"),AND(BE303="Decreasing",BC303="Yes")),"Yes","No")</f>
        <v/>
      </c>
      <c r="BG303">
        <f>IF(I303="pos_trend","Yes","No")</f>
        <v/>
      </c>
      <c r="BH303">
        <f>IF(AF303&lt;&gt;"",IF(ABS(AF303)&gt;0.8,"Yes","No"),"")</f>
        <v/>
      </c>
    </row>
    <row r="304" spans="1:60">
      <c s="1" r="A304" t="n">
        <v>9</v>
      </c>
      <c r="B304" t="s">
        <v>3727</v>
      </c>
      <c r="C304" t="s">
        <v>264</v>
      </c>
      <c r="D304" t="s">
        <v>264</v>
      </c>
      <c r="E304" t="s">
        <v>264</v>
      </c>
      <c r="F304" t="s">
        <v>3728</v>
      </c>
      <c r="G304" t="s">
        <v>3729</v>
      </c>
      <c r="H304" t="s"/>
      <c r="I304">
        <f>IF(AND(K304&gt; J304, L304&gt; K304, M304&gt; L304, N304&gt; M304), "pos_trend", IF(AND(K304&lt; J304, L304&lt; K304, M304&lt; L304, N304&lt; M304), "neg_trend", "N/A"))</f>
        <v/>
      </c>
      <c r="J304">
        <f>IFERROR(IF(TRIM(C304)="-", "N/A", IF(RIGHT(C304,1)=")",IF(RIGHT(C304,2)="T)",-1000000000000*VALUE(MID(C304,2,LEN(C304)-3)),IF(RIGHT(C304,2)="M)",-1000000*VALUE(MID(C304,2,LEN(C304)-3)),IF(RIGHT(C304,2)="B)",-1000000000*VALUE(MID(C304,2,LEN(C304)-3)),IF(RIGHT(C304,2)="k)",-1000*VALUE(MID(C304,2,LEN(C304)-3)),VALUE(SUBSTITUTE(C304,",","")))))),IF(RIGHT(C304,1)="T",1000000000000*VALUE(LEFT(C304,LEN(C304)-1)),IF(RIGHT(C304,1)="M",1000000*VALUE(LEFT(C304,LEN(C304)-1)),IF(RIGHT(C304,1)="B",1000000000*VALUE(LEFT(C304,LEN(C304)-1)),IF(RIGHT(C304,1)="%",0.01*VALUE(LEFT(C304,LEN(C304)-1)),IF(RIGHT(C304,1)="k",1000*VALUE(LEFT(C304,LEN(C304)-1)),VALUE(SUBSTITUTE(C304,",",""))))))))),"N/A")</f>
        <v/>
      </c>
      <c r="K304">
        <f>IFERROR(IF(TRIM(D304)="-", "N/A", IF(RIGHT(D304,1)=")",IF(RIGHT(D304,2)="T)",-1000000000000*VALUE(MID(D304,2,LEN(D304)-3)),IF(RIGHT(D304,2)="M)",-1000000*VALUE(MID(D304,2,LEN(D304)-3)),IF(RIGHT(D304,2)="B)",-1000000000*VALUE(MID(D304,2,LEN(D304)-3)),IF(RIGHT(D304,2)="k)",-1000*VALUE(MID(D304,2,LEN(D304)-3)),VALUE(SUBSTITUTE(D304,",","")))))),IF(RIGHT(D304,1)="T",1000000000000*VALUE(LEFT(D304,LEN(D304)-1)),IF(RIGHT(D304,1)="M",1000000*VALUE(LEFT(D304,LEN(D304)-1)),IF(RIGHT(D304,1)="B",1000000000*VALUE(LEFT(D304,LEN(D304)-1)),IF(RIGHT(D304,1)="%",0.01*VALUE(LEFT(D304,LEN(D304)-1)),IF(RIGHT(D304,1)="k",1000*VALUE(LEFT(D304,LEN(D304)-1)),VALUE(SUBSTITUTE(D304,",",""))))))))),"N/A")</f>
        <v/>
      </c>
      <c r="L304">
        <f>IFERROR(IF(TRIM(E304)="-", "N/A", IF(RIGHT(E304,1)=")",IF(RIGHT(E304,2)="T)",-1000000000000*VALUE(MID(E304,2,LEN(E304)-3)),IF(RIGHT(E304,2)="M)",-1000000*VALUE(MID(E304,2,LEN(E304)-3)),IF(RIGHT(E304,2)="B)",-1000000000*VALUE(MID(E304,2,LEN(E304)-3)),IF(RIGHT(E304,2)="k)",-1000*VALUE(MID(E304,2,LEN(E304)-3)),VALUE(SUBSTITUTE(E304,",","")))))),IF(RIGHT(E304,1)="T",1000000000000*VALUE(LEFT(E304,LEN(E304)-1)),IF(RIGHT(E304,1)="M",1000000*VALUE(LEFT(E304,LEN(E304)-1)),IF(RIGHT(E304,1)="B",1000000000*VALUE(LEFT(E304,LEN(E304)-1)),IF(RIGHT(E304,1)="%",0.01*VALUE(LEFT(E304,LEN(E304)-1)),IF(RIGHT(E304,1)="k",1000*VALUE(LEFT(E304,LEN(E304)-1)),VALUE(SUBSTITUTE(E304,",",""))))))))),"N/A")</f>
        <v/>
      </c>
      <c r="M304">
        <f>IFERROR(IF(TRIM(F304)="-", "N/A", IF(RIGHT(F304,1)=")",IF(RIGHT(F304,2)="T)",-1000000000000*VALUE(MID(F304,2,LEN(F304)-3)),IF(RIGHT(F304,2)="M)",-1000000*VALUE(MID(F304,2,LEN(F304)-3)),IF(RIGHT(F304,2)="B)",-1000000000*VALUE(MID(F304,2,LEN(F304)-3)),IF(RIGHT(F304,2)="k)",-1000*VALUE(MID(F304,2,LEN(F304)-3)),VALUE(SUBSTITUTE(F304,",","")))))),IF(RIGHT(F304,1)="T",1000000000000*VALUE(LEFT(F304,LEN(F304)-1)),IF(RIGHT(F304,1)="M",1000000*VALUE(LEFT(F304,LEN(F304)-1)),IF(RIGHT(F304,1)="B",1000000000*VALUE(LEFT(F304,LEN(F304)-1)),IF(RIGHT(F304,1)="%",0.01*VALUE(LEFT(F304,LEN(F304)-1)),IF(RIGHT(F304,1)="k",1000*VALUE(LEFT(F304,LEN(F304)-1)),VALUE(SUBSTITUTE(F304,",",""))))))))),"N/A")</f>
        <v/>
      </c>
      <c r="N304">
        <f>IFERROR(IF(TRIM(G304)="-", "N/A", IF(RIGHT(G304,1)=")",IF(RIGHT(G304,2)="T)",-1000000000000*VALUE(MID(G304,2,LEN(G304)-3)),IF(RIGHT(G304,2)="M)",-1000000*VALUE(MID(G304,2,LEN(G304)-3)),IF(RIGHT(G304,2)="B)",-1000000000*VALUE(MID(G304,2,LEN(G304)-3)),IF(RIGHT(G304,2)="k)",-1000*VALUE(MID(G304,2,LEN(G304)-3)),VALUE(SUBSTITUTE(G304,",","")))))),IF(RIGHT(G304,1)="T",1000000000000*VALUE(LEFT(G304,LEN(G304)-1)),IF(RIGHT(G304,1)="M",1000000*VALUE(LEFT(G304,LEN(G304)-1)),IF(RIGHT(G304,1)="B",1000000000*VALUE(LEFT(G304,LEN(G304)-1)),IF(RIGHT(G304,1)="%",0.01*VALUE(LEFT(G304,LEN(G304)-1)),IF(RIGHT(G304,1)="k",1000*VALUE(LEFT(G304,LEN(G304)-1)),VALUE(SUBSTITUTE(G304,",",""))))))))),"N/A")</f>
        <v/>
      </c>
      <c r="P304">
        <f>MAX(J304:N304)</f>
        <v/>
      </c>
      <c r="Q304">
        <f>IFERROR(J144+MATCH(P304,J304:N304,0)-1,"")</f>
        <v/>
      </c>
      <c r="R304">
        <f>IF(Q304="","",MIN(J304:N304))</f>
        <v/>
      </c>
      <c r="S304">
        <f>IFERROR(J144+MATCH(R304,J304:N304,0)-1,"")</f>
        <v/>
      </c>
      <c r="T304">
        <f>IFERROR(AVERAGE(J304:N304),"")</f>
        <v/>
      </c>
      <c r="U304">
        <f>IFERROR(STDEV(J304:N304),"")</f>
        <v/>
      </c>
      <c r="V304">
        <f>IFERROR(IF(C304="-","",IF(ISBLANK(B304),"",IF(OR(ISNUMBER(FIND("Growth",B304)),ISNUMBER(FIND("Margin",B304))),"",(J304-T304)/U304))),"")</f>
        <v/>
      </c>
      <c r="W304">
        <f>IFERROR(IF(OR(D304="-",ISBLANK(D304)),"",(K304-T304)/U304),"")</f>
        <v/>
      </c>
      <c r="X304">
        <f>IFERROR(IF(OR(E304="-",ISBLANK(E304)),"",(L304-T304)/U304),"")</f>
        <v/>
      </c>
      <c r="Y304">
        <f>IFERROR(IF(OR(F304="-",ISBLANK(F304)),"",(M304-T304)/U304),"")</f>
        <v/>
      </c>
      <c r="Z304">
        <f>IFERROR(IF(OR(G304="-",ISBLANK(G304)),"",(N304-T304)/U304),"")</f>
        <v/>
      </c>
      <c r="AA304">
        <f>IF(MAX(MAX(V304:Z304),ABS(MIN(V304:Z304)))=ABS(MIN(V304:Z304)),MIN(V304:Z304),MAX(V304:Z304))</f>
        <v/>
      </c>
      <c r="AB304">
        <f>IFERROR(V144+MATCH(AA304,V304:Z304,0)-1,"")</f>
        <v/>
      </c>
      <c r="AC304">
        <f>IF(AB304&lt;&gt;"",IF(S304=AB304,"Low",IF(AB304=Q304,"High","")),"")</f>
        <v/>
      </c>
      <c r="AE304">
        <f>IF(ISNUMBER(MATCH("N/A",J304:N304,0)),"",IFERROR((5 * SUMPRODUCT(J144:N144,J304:N304) - PRODUCT(SUM(J144:N144),SUM(J304:N304))) / ((5 * SUM((J144^2)+(K144^2)+(L144^2)+(M144^2)+(N144^2))) - SUM(J144:N144)^2),""))</f>
        <v/>
      </c>
      <c r="AF304">
        <f>IFERROR(CORREL(J144:N144,J304:N304),"")</f>
        <v/>
      </c>
      <c r="AZ304">
        <f>IF(Q304=S304,0,1)</f>
        <v/>
      </c>
      <c r="BA304">
        <f>IF(AZ304=1,IF(Q304="","",IF(Q304=N144,"Yes","No")),"")</f>
        <v/>
      </c>
      <c r="BB304">
        <f>IF(BA304="Yes",P304,"")</f>
        <v/>
      </c>
      <c r="BC304">
        <f>IF(AZ304=1,IF(S304="","",IF(S304=N144,"Yes","No")),"")</f>
        <v/>
      </c>
      <c r="BD304">
        <f>IF(BC304="Yes",R304,"")</f>
        <v/>
      </c>
      <c r="BE304">
        <f>IFERROR(IF(SIGN(AE304)=1,"Increasing",IF(SIGN(AE304)=-1,"Decreasing","")),"")</f>
        <v/>
      </c>
      <c r="BF304">
        <f>IF(OR(AND(BE304="Increasing",BA304="Yes"),AND(BE304="Decreasing",BC304="Yes")),"Yes","No")</f>
        <v/>
      </c>
      <c r="BG304">
        <f>IF(I304="pos_trend","Yes","No")</f>
        <v/>
      </c>
      <c r="BH304">
        <f>IF(AF304&lt;&gt;"",IF(ABS(AF304)&gt;0.8,"Yes","No"),"")</f>
        <v/>
      </c>
    </row>
    <row r="305" spans="1:60">
      <c s="1" r="A305" t="n">
        <v>10</v>
      </c>
      <c r="B305" t="s">
        <v>846</v>
      </c>
      <c r="C305" t="s">
        <v>264</v>
      </c>
      <c r="D305" t="s">
        <v>264</v>
      </c>
      <c r="E305" t="s">
        <v>264</v>
      </c>
      <c r="F305" t="s">
        <v>264</v>
      </c>
      <c r="G305" t="s">
        <v>3730</v>
      </c>
      <c r="H305" t="s"/>
      <c r="I305">
        <f>IF(AND(K305&gt; J305, L305&gt; K305, M305&gt; L305, N305&gt; M305), "pos_trend", IF(AND(K305&lt; J305, L305&lt; K305, M305&lt; L305, N305&lt; M305), "neg_trend", "N/A"))</f>
        <v/>
      </c>
      <c r="J305">
        <f>IFERROR(IF(TRIM(C305)="-", "N/A", IF(RIGHT(C305,1)=")",IF(RIGHT(C305,2)="T)",-1000000000000*VALUE(MID(C305,2,LEN(C305)-3)),IF(RIGHT(C305,2)="M)",-1000000*VALUE(MID(C305,2,LEN(C305)-3)),IF(RIGHT(C305,2)="B)",-1000000000*VALUE(MID(C305,2,LEN(C305)-3)),IF(RIGHT(C305,2)="k)",-1000*VALUE(MID(C305,2,LEN(C305)-3)),VALUE(SUBSTITUTE(C305,",","")))))),IF(RIGHT(C305,1)="T",1000000000000*VALUE(LEFT(C305,LEN(C305)-1)),IF(RIGHT(C305,1)="M",1000000*VALUE(LEFT(C305,LEN(C305)-1)),IF(RIGHT(C305,1)="B",1000000000*VALUE(LEFT(C305,LEN(C305)-1)),IF(RIGHT(C305,1)="%",0.01*VALUE(LEFT(C305,LEN(C305)-1)),IF(RIGHT(C305,1)="k",1000*VALUE(LEFT(C305,LEN(C305)-1)),VALUE(SUBSTITUTE(C305,",",""))))))))),"N/A")</f>
        <v/>
      </c>
      <c r="K305">
        <f>IFERROR(IF(TRIM(D305)="-", "N/A", IF(RIGHT(D305,1)=")",IF(RIGHT(D305,2)="T)",-1000000000000*VALUE(MID(D305,2,LEN(D305)-3)),IF(RIGHT(D305,2)="M)",-1000000*VALUE(MID(D305,2,LEN(D305)-3)),IF(RIGHT(D305,2)="B)",-1000000000*VALUE(MID(D305,2,LEN(D305)-3)),IF(RIGHT(D305,2)="k)",-1000*VALUE(MID(D305,2,LEN(D305)-3)),VALUE(SUBSTITUTE(D305,",","")))))),IF(RIGHT(D305,1)="T",1000000000000*VALUE(LEFT(D305,LEN(D305)-1)),IF(RIGHT(D305,1)="M",1000000*VALUE(LEFT(D305,LEN(D305)-1)),IF(RIGHT(D305,1)="B",1000000000*VALUE(LEFT(D305,LEN(D305)-1)),IF(RIGHT(D305,1)="%",0.01*VALUE(LEFT(D305,LEN(D305)-1)),IF(RIGHT(D305,1)="k",1000*VALUE(LEFT(D305,LEN(D305)-1)),VALUE(SUBSTITUTE(D305,",",""))))))))),"N/A")</f>
        <v/>
      </c>
      <c r="L305">
        <f>IFERROR(IF(TRIM(E305)="-", "N/A", IF(RIGHT(E305,1)=")",IF(RIGHT(E305,2)="T)",-1000000000000*VALUE(MID(E305,2,LEN(E305)-3)),IF(RIGHT(E305,2)="M)",-1000000*VALUE(MID(E305,2,LEN(E305)-3)),IF(RIGHT(E305,2)="B)",-1000000000*VALUE(MID(E305,2,LEN(E305)-3)),IF(RIGHT(E305,2)="k)",-1000*VALUE(MID(E305,2,LEN(E305)-3)),VALUE(SUBSTITUTE(E305,",","")))))),IF(RIGHT(E305,1)="T",1000000000000*VALUE(LEFT(E305,LEN(E305)-1)),IF(RIGHT(E305,1)="M",1000000*VALUE(LEFT(E305,LEN(E305)-1)),IF(RIGHT(E305,1)="B",1000000000*VALUE(LEFT(E305,LEN(E305)-1)),IF(RIGHT(E305,1)="%",0.01*VALUE(LEFT(E305,LEN(E305)-1)),IF(RIGHT(E305,1)="k",1000*VALUE(LEFT(E305,LEN(E305)-1)),VALUE(SUBSTITUTE(E305,",",""))))))))),"N/A")</f>
        <v/>
      </c>
      <c r="M305">
        <f>IFERROR(IF(TRIM(F305)="-", "N/A", IF(RIGHT(F305,1)=")",IF(RIGHT(F305,2)="T)",-1000000000000*VALUE(MID(F305,2,LEN(F305)-3)),IF(RIGHT(F305,2)="M)",-1000000*VALUE(MID(F305,2,LEN(F305)-3)),IF(RIGHT(F305,2)="B)",-1000000000*VALUE(MID(F305,2,LEN(F305)-3)),IF(RIGHT(F305,2)="k)",-1000*VALUE(MID(F305,2,LEN(F305)-3)),VALUE(SUBSTITUTE(F305,",","")))))),IF(RIGHT(F305,1)="T",1000000000000*VALUE(LEFT(F305,LEN(F305)-1)),IF(RIGHT(F305,1)="M",1000000*VALUE(LEFT(F305,LEN(F305)-1)),IF(RIGHT(F305,1)="B",1000000000*VALUE(LEFT(F305,LEN(F305)-1)),IF(RIGHT(F305,1)="%",0.01*VALUE(LEFT(F305,LEN(F305)-1)),IF(RIGHT(F305,1)="k",1000*VALUE(LEFT(F305,LEN(F305)-1)),VALUE(SUBSTITUTE(F305,",",""))))))))),"N/A")</f>
        <v/>
      </c>
      <c r="N305">
        <f>IFERROR(IF(TRIM(G305)="-", "N/A", IF(RIGHT(G305,1)=")",IF(RIGHT(G305,2)="T)",-1000000000000*VALUE(MID(G305,2,LEN(G305)-3)),IF(RIGHT(G305,2)="M)",-1000000*VALUE(MID(G305,2,LEN(G305)-3)),IF(RIGHT(G305,2)="B)",-1000000000*VALUE(MID(G305,2,LEN(G305)-3)),IF(RIGHT(G305,2)="k)",-1000*VALUE(MID(G305,2,LEN(G305)-3)),VALUE(SUBSTITUTE(G305,",","")))))),IF(RIGHT(G305,1)="T",1000000000000*VALUE(LEFT(G305,LEN(G305)-1)),IF(RIGHT(G305,1)="M",1000000*VALUE(LEFT(G305,LEN(G305)-1)),IF(RIGHT(G305,1)="B",1000000000*VALUE(LEFT(G305,LEN(G305)-1)),IF(RIGHT(G305,1)="%",0.01*VALUE(LEFT(G305,LEN(G305)-1)),IF(RIGHT(G305,1)="k",1000*VALUE(LEFT(G305,LEN(G305)-1)),VALUE(SUBSTITUTE(G305,",",""))))))))),"N/A")</f>
        <v/>
      </c>
      <c r="P305">
        <f>MAX(J305:N305)</f>
        <v/>
      </c>
      <c r="Q305">
        <f>IFERROR(J144+MATCH(P305,J305:N305,0)-1,"")</f>
        <v/>
      </c>
      <c r="R305">
        <f>IF(Q305="","",MIN(J305:N305))</f>
        <v/>
      </c>
      <c r="S305">
        <f>IFERROR(J144+MATCH(R305,J305:N305,0)-1,"")</f>
        <v/>
      </c>
      <c r="T305">
        <f>IFERROR(AVERAGE(J305:N305),"")</f>
        <v/>
      </c>
      <c r="U305">
        <f>IFERROR(STDEV(J305:N305),"")</f>
        <v/>
      </c>
      <c r="V305">
        <f>IFERROR(IF(C305="-","",IF(ISBLANK(B305),"",IF(OR(ISNUMBER(FIND("Growth",B305)),ISNUMBER(FIND("Margin",B305))),"",(J305-T305)/U305))),"")</f>
        <v/>
      </c>
      <c r="W305">
        <f>IFERROR(IF(OR(D305="-",ISBLANK(D305)),"",(K305-T305)/U305),"")</f>
        <v/>
      </c>
      <c r="X305">
        <f>IFERROR(IF(OR(E305="-",ISBLANK(E305)),"",(L305-T305)/U305),"")</f>
        <v/>
      </c>
      <c r="Y305">
        <f>IFERROR(IF(OR(F305="-",ISBLANK(F305)),"",(M305-T305)/U305),"")</f>
        <v/>
      </c>
      <c r="Z305">
        <f>IFERROR(IF(OR(G305="-",ISBLANK(G305)),"",(N305-T305)/U305),"")</f>
        <v/>
      </c>
      <c r="AA305">
        <f>IF(MAX(MAX(V305:Z305),ABS(MIN(V305:Z305)))=ABS(MIN(V305:Z305)),MIN(V305:Z305),MAX(V305:Z305))</f>
        <v/>
      </c>
      <c r="AB305">
        <f>IFERROR(V144+MATCH(AA305,V305:Z305,0)-1,"")</f>
        <v/>
      </c>
      <c r="AC305">
        <f>IF(AB305&lt;&gt;"",IF(S305=AB305,"Low",IF(AB305=Q305,"High","")),"")</f>
        <v/>
      </c>
      <c r="AE305">
        <f>IF(ISNUMBER(MATCH("N/A",J305:N305,0)),"",IFERROR((5 * SUMPRODUCT(J144:N144,J305:N305) - PRODUCT(SUM(J144:N144),SUM(J305:N305))) / ((5 * SUM((J144^2)+(K144^2)+(L144^2)+(M144^2)+(N144^2))) - SUM(J144:N144)^2),""))</f>
        <v/>
      </c>
      <c r="AF305">
        <f>IFERROR(CORREL(J144:N144,J305:N305),"")</f>
        <v/>
      </c>
      <c r="AZ305">
        <f>IF(Q305=S305,0,1)</f>
        <v/>
      </c>
      <c r="BA305">
        <f>IF(AZ305=1,IF(Q305="","",IF(Q305=N144,"Yes","No")),"")</f>
        <v/>
      </c>
      <c r="BB305">
        <f>IF(BA305="Yes",P305,"")</f>
        <v/>
      </c>
      <c r="BC305">
        <f>IF(AZ305=1,IF(S305="","",IF(S305=N144,"Yes","No")),"")</f>
        <v/>
      </c>
      <c r="BD305">
        <f>IF(BC305="Yes",R305,"")</f>
        <v/>
      </c>
      <c r="BE305">
        <f>IFERROR(IF(SIGN(AE305)=1,"Increasing",IF(SIGN(AE305)=-1,"Decreasing","")),"")</f>
        <v/>
      </c>
      <c r="BF305">
        <f>IF(OR(AND(BE305="Increasing",BA305="Yes"),AND(BE305="Decreasing",BC305="Yes")),"Yes","No")</f>
        <v/>
      </c>
      <c r="BG305">
        <f>IF(I305="pos_trend","Yes","No")</f>
        <v/>
      </c>
      <c r="BH305">
        <f>IF(AF305&lt;&gt;"",IF(ABS(AF305)&gt;0.8,"Yes","No"),"")</f>
        <v/>
      </c>
    </row>
    <row r="306" spans="1:60">
      <c s="1" r="A306" t="n">
        <v>11</v>
      </c>
      <c r="B306" t="s">
        <v>849</v>
      </c>
      <c r="C306" t="s">
        <v>264</v>
      </c>
      <c r="D306" t="s">
        <v>264</v>
      </c>
      <c r="E306" t="s">
        <v>264</v>
      </c>
      <c r="F306" t="s">
        <v>264</v>
      </c>
      <c r="G306" t="s">
        <v>264</v>
      </c>
      <c r="H306" t="s"/>
      <c r="I306">
        <f>IF(AND(K306&gt; J306, L306&gt; K306, M306&gt; L306, N306&gt; M306), "pos_trend", IF(AND(K306&lt; J306, L306&lt; K306, M306&lt; L306, N306&lt; M306), "neg_trend", "N/A"))</f>
        <v/>
      </c>
      <c r="J306">
        <f>IFERROR(IF(TRIM(C306)="-", "N/A", IF(RIGHT(C306,1)=")",IF(RIGHT(C306,2)="T)",-1000000000000*VALUE(MID(C306,2,LEN(C306)-3)),IF(RIGHT(C306,2)="M)",-1000000*VALUE(MID(C306,2,LEN(C306)-3)),IF(RIGHT(C306,2)="B)",-1000000000*VALUE(MID(C306,2,LEN(C306)-3)),IF(RIGHT(C306,2)="k)",-1000*VALUE(MID(C306,2,LEN(C306)-3)),VALUE(SUBSTITUTE(C306,",","")))))),IF(RIGHT(C306,1)="T",1000000000000*VALUE(LEFT(C306,LEN(C306)-1)),IF(RIGHT(C306,1)="M",1000000*VALUE(LEFT(C306,LEN(C306)-1)),IF(RIGHT(C306,1)="B",1000000000*VALUE(LEFT(C306,LEN(C306)-1)),IF(RIGHT(C306,1)="%",0.01*VALUE(LEFT(C306,LEN(C306)-1)),IF(RIGHT(C306,1)="k",1000*VALUE(LEFT(C306,LEN(C306)-1)),VALUE(SUBSTITUTE(C306,",",""))))))))),"N/A")</f>
        <v/>
      </c>
      <c r="K306">
        <f>IFERROR(IF(TRIM(D306)="-", "N/A", IF(RIGHT(D306,1)=")",IF(RIGHT(D306,2)="T)",-1000000000000*VALUE(MID(D306,2,LEN(D306)-3)),IF(RIGHT(D306,2)="M)",-1000000*VALUE(MID(D306,2,LEN(D306)-3)),IF(RIGHT(D306,2)="B)",-1000000000*VALUE(MID(D306,2,LEN(D306)-3)),IF(RIGHT(D306,2)="k)",-1000*VALUE(MID(D306,2,LEN(D306)-3)),VALUE(SUBSTITUTE(D306,",","")))))),IF(RIGHT(D306,1)="T",1000000000000*VALUE(LEFT(D306,LEN(D306)-1)),IF(RIGHT(D306,1)="M",1000000*VALUE(LEFT(D306,LEN(D306)-1)),IF(RIGHT(D306,1)="B",1000000000*VALUE(LEFT(D306,LEN(D306)-1)),IF(RIGHT(D306,1)="%",0.01*VALUE(LEFT(D306,LEN(D306)-1)),IF(RIGHT(D306,1)="k",1000*VALUE(LEFT(D306,LEN(D306)-1)),VALUE(SUBSTITUTE(D306,",",""))))))))),"N/A")</f>
        <v/>
      </c>
      <c r="L306">
        <f>IFERROR(IF(TRIM(E306)="-", "N/A", IF(RIGHT(E306,1)=")",IF(RIGHT(E306,2)="T)",-1000000000000*VALUE(MID(E306,2,LEN(E306)-3)),IF(RIGHT(E306,2)="M)",-1000000*VALUE(MID(E306,2,LEN(E306)-3)),IF(RIGHT(E306,2)="B)",-1000000000*VALUE(MID(E306,2,LEN(E306)-3)),IF(RIGHT(E306,2)="k)",-1000*VALUE(MID(E306,2,LEN(E306)-3)),VALUE(SUBSTITUTE(E306,",","")))))),IF(RIGHT(E306,1)="T",1000000000000*VALUE(LEFT(E306,LEN(E306)-1)),IF(RIGHT(E306,1)="M",1000000*VALUE(LEFT(E306,LEN(E306)-1)),IF(RIGHT(E306,1)="B",1000000000*VALUE(LEFT(E306,LEN(E306)-1)),IF(RIGHT(E306,1)="%",0.01*VALUE(LEFT(E306,LEN(E306)-1)),IF(RIGHT(E306,1)="k",1000*VALUE(LEFT(E306,LEN(E306)-1)),VALUE(SUBSTITUTE(E306,",",""))))))))),"N/A")</f>
        <v/>
      </c>
      <c r="M306">
        <f>IFERROR(IF(TRIM(F306)="-", "N/A", IF(RIGHT(F306,1)=")",IF(RIGHT(F306,2)="T)",-1000000000000*VALUE(MID(F306,2,LEN(F306)-3)),IF(RIGHT(F306,2)="M)",-1000000*VALUE(MID(F306,2,LEN(F306)-3)),IF(RIGHT(F306,2)="B)",-1000000000*VALUE(MID(F306,2,LEN(F306)-3)),IF(RIGHT(F306,2)="k)",-1000*VALUE(MID(F306,2,LEN(F306)-3)),VALUE(SUBSTITUTE(F306,",","")))))),IF(RIGHT(F306,1)="T",1000000000000*VALUE(LEFT(F306,LEN(F306)-1)),IF(RIGHT(F306,1)="M",1000000*VALUE(LEFT(F306,LEN(F306)-1)),IF(RIGHT(F306,1)="B",1000000000*VALUE(LEFT(F306,LEN(F306)-1)),IF(RIGHT(F306,1)="%",0.01*VALUE(LEFT(F306,LEN(F306)-1)),IF(RIGHT(F306,1)="k",1000*VALUE(LEFT(F306,LEN(F306)-1)),VALUE(SUBSTITUTE(F306,",",""))))))))),"N/A")</f>
        <v/>
      </c>
      <c r="N306">
        <f>IFERROR(IF(TRIM(G306)="-", "N/A", IF(RIGHT(G306,1)=")",IF(RIGHT(G306,2)="T)",-1000000000000*VALUE(MID(G306,2,LEN(G306)-3)),IF(RIGHT(G306,2)="M)",-1000000*VALUE(MID(G306,2,LEN(G306)-3)),IF(RIGHT(G306,2)="B)",-1000000000*VALUE(MID(G306,2,LEN(G306)-3)),IF(RIGHT(G306,2)="k)",-1000*VALUE(MID(G306,2,LEN(G306)-3)),VALUE(SUBSTITUTE(G306,",","")))))),IF(RIGHT(G306,1)="T",1000000000000*VALUE(LEFT(G306,LEN(G306)-1)),IF(RIGHT(G306,1)="M",1000000*VALUE(LEFT(G306,LEN(G306)-1)),IF(RIGHT(G306,1)="B",1000000000*VALUE(LEFT(G306,LEN(G306)-1)),IF(RIGHT(G306,1)="%",0.01*VALUE(LEFT(G306,LEN(G306)-1)),IF(RIGHT(G306,1)="k",1000*VALUE(LEFT(G306,LEN(G306)-1)),VALUE(SUBSTITUTE(G306,",",""))))))))),"N/A")</f>
        <v/>
      </c>
      <c r="P306">
        <f>MAX(J306:N306)</f>
        <v/>
      </c>
      <c r="Q306">
        <f>IFERROR(J144+MATCH(P306,J306:N306,0)-1,"")</f>
        <v/>
      </c>
      <c r="R306">
        <f>IF(Q306="","",MIN(J306:N306))</f>
        <v/>
      </c>
      <c r="S306">
        <f>IFERROR(J144+MATCH(R306,J306:N306,0)-1,"")</f>
        <v/>
      </c>
      <c r="T306">
        <f>IFERROR(AVERAGE(J306:N306),"")</f>
        <v/>
      </c>
      <c r="U306">
        <f>IFERROR(STDEV(J306:N306),"")</f>
        <v/>
      </c>
      <c r="V306">
        <f>IFERROR(IF(C306="-","",IF(ISBLANK(B306),"",IF(OR(ISNUMBER(FIND("Growth",B306)),ISNUMBER(FIND("Margin",B306))),"",(J306-T306)/U306))),"")</f>
        <v/>
      </c>
      <c r="W306">
        <f>IFERROR(IF(OR(D306="-",ISBLANK(D306)),"",(K306-T306)/U306),"")</f>
        <v/>
      </c>
      <c r="X306">
        <f>IFERROR(IF(OR(E306="-",ISBLANK(E306)),"",(L306-T306)/U306),"")</f>
        <v/>
      </c>
      <c r="Y306">
        <f>IFERROR(IF(OR(F306="-",ISBLANK(F306)),"",(M306-T306)/U306),"")</f>
        <v/>
      </c>
      <c r="Z306">
        <f>IFERROR(IF(OR(G306="-",ISBLANK(G306)),"",(N306-T306)/U306),"")</f>
        <v/>
      </c>
      <c r="AA306">
        <f>IF(MAX(MAX(V306:Z306),ABS(MIN(V306:Z306)))=ABS(MIN(V306:Z306)),MIN(V306:Z306),MAX(V306:Z306))</f>
        <v/>
      </c>
      <c r="AB306">
        <f>IFERROR(V144+MATCH(AA306,V306:Z306,0)-1,"")</f>
        <v/>
      </c>
      <c r="AC306">
        <f>IF(AB306&lt;&gt;"",IF(S306=AB306,"Low",IF(AB306=Q306,"High","")),"")</f>
        <v/>
      </c>
      <c r="AE306">
        <f>IF(ISNUMBER(MATCH("N/A",J306:N306,0)),"",IFERROR((5 * SUMPRODUCT(J144:N144,J306:N306) - PRODUCT(SUM(J144:N144),SUM(J306:N306))) / ((5 * SUM((J144^2)+(K144^2)+(L144^2)+(M144^2)+(N144^2))) - SUM(J144:N144)^2),""))</f>
        <v/>
      </c>
      <c r="AF306">
        <f>IFERROR(CORREL(J144:N144,J306:N306),"")</f>
        <v/>
      </c>
      <c r="AZ306">
        <f>IF(Q306=S306,0,1)</f>
        <v/>
      </c>
      <c r="BA306">
        <f>IF(AZ306=1,IF(Q306="","",IF(Q306=N144,"Yes","No")),"")</f>
        <v/>
      </c>
      <c r="BB306">
        <f>IF(BA306="Yes",P306,"")</f>
        <v/>
      </c>
      <c r="BC306">
        <f>IF(AZ306=1,IF(S306="","",IF(S306=N144,"Yes","No")),"")</f>
        <v/>
      </c>
      <c r="BD306">
        <f>IF(BC306="Yes",R306,"")</f>
        <v/>
      </c>
      <c r="BE306">
        <f>IFERROR(IF(SIGN(AE306)=1,"Increasing",IF(SIGN(AE306)=-1,"Decreasing","")),"")</f>
        <v/>
      </c>
      <c r="BF306">
        <f>IF(OR(AND(BE306="Increasing",BA306="Yes"),AND(BE306="Decreasing",BC306="Yes")),"Yes","No")</f>
        <v/>
      </c>
      <c r="BG306">
        <f>IF(I306="pos_trend","Yes","No")</f>
        <v/>
      </c>
      <c r="BH306">
        <f>IF(AF306&lt;&gt;"",IF(ABS(AF306)&gt;0.8,"Yes","No"),"")</f>
        <v/>
      </c>
    </row>
    <row r="307" spans="1:60">
      <c s="1" r="A307" t="n">
        <v>12</v>
      </c>
      <c r="B307" t="s">
        <v>852</v>
      </c>
      <c r="C307" t="s">
        <v>3731</v>
      </c>
      <c r="D307" t="s">
        <v>3732</v>
      </c>
      <c r="E307" t="s">
        <v>3733</v>
      </c>
      <c r="F307" t="s">
        <v>3734</v>
      </c>
      <c r="G307" t="s">
        <v>3735</v>
      </c>
      <c r="H307" t="s"/>
      <c r="I307">
        <f>IF(AND(K307&gt; J307, L307&gt; K307, M307&gt; L307, N307&gt; M307), "pos_trend", IF(AND(K307&lt; J307, L307&lt; K307, M307&lt; L307, N307&lt; M307), "neg_trend", "N/A"))</f>
        <v/>
      </c>
      <c r="J307">
        <f>IFERROR(IF(TRIM(C307)="-", "N/A", IF(RIGHT(C307,1)=")",IF(RIGHT(C307,2)="T)",-1000000000000*VALUE(MID(C307,2,LEN(C307)-3)),IF(RIGHT(C307,2)="M)",-1000000*VALUE(MID(C307,2,LEN(C307)-3)),IF(RIGHT(C307,2)="B)",-1000000000*VALUE(MID(C307,2,LEN(C307)-3)),IF(RIGHT(C307,2)="k)",-1000*VALUE(MID(C307,2,LEN(C307)-3)),VALUE(SUBSTITUTE(C307,",","")))))),IF(RIGHT(C307,1)="T",1000000000000*VALUE(LEFT(C307,LEN(C307)-1)),IF(RIGHT(C307,1)="M",1000000*VALUE(LEFT(C307,LEN(C307)-1)),IF(RIGHT(C307,1)="B",1000000000*VALUE(LEFT(C307,LEN(C307)-1)),IF(RIGHT(C307,1)="%",0.01*VALUE(LEFT(C307,LEN(C307)-1)),IF(RIGHT(C307,1)="k",1000*VALUE(LEFT(C307,LEN(C307)-1)),VALUE(SUBSTITUTE(C307,",",""))))))))),"N/A")</f>
        <v/>
      </c>
      <c r="K307">
        <f>IFERROR(IF(TRIM(D307)="-", "N/A", IF(RIGHT(D307,1)=")",IF(RIGHT(D307,2)="T)",-1000000000000*VALUE(MID(D307,2,LEN(D307)-3)),IF(RIGHT(D307,2)="M)",-1000000*VALUE(MID(D307,2,LEN(D307)-3)),IF(RIGHT(D307,2)="B)",-1000000000*VALUE(MID(D307,2,LEN(D307)-3)),IF(RIGHT(D307,2)="k)",-1000*VALUE(MID(D307,2,LEN(D307)-3)),VALUE(SUBSTITUTE(D307,",","")))))),IF(RIGHT(D307,1)="T",1000000000000*VALUE(LEFT(D307,LEN(D307)-1)),IF(RIGHT(D307,1)="M",1000000*VALUE(LEFT(D307,LEN(D307)-1)),IF(RIGHT(D307,1)="B",1000000000*VALUE(LEFT(D307,LEN(D307)-1)),IF(RIGHT(D307,1)="%",0.01*VALUE(LEFT(D307,LEN(D307)-1)),IF(RIGHT(D307,1)="k",1000*VALUE(LEFT(D307,LEN(D307)-1)),VALUE(SUBSTITUTE(D307,",",""))))))))),"N/A")</f>
        <v/>
      </c>
      <c r="L307">
        <f>IFERROR(IF(TRIM(E307)="-", "N/A", IF(RIGHT(E307,1)=")",IF(RIGHT(E307,2)="T)",-1000000000000*VALUE(MID(E307,2,LEN(E307)-3)),IF(RIGHT(E307,2)="M)",-1000000*VALUE(MID(E307,2,LEN(E307)-3)),IF(RIGHT(E307,2)="B)",-1000000000*VALUE(MID(E307,2,LEN(E307)-3)),IF(RIGHT(E307,2)="k)",-1000*VALUE(MID(E307,2,LEN(E307)-3)),VALUE(SUBSTITUTE(E307,",","")))))),IF(RIGHT(E307,1)="T",1000000000000*VALUE(LEFT(E307,LEN(E307)-1)),IF(RIGHT(E307,1)="M",1000000*VALUE(LEFT(E307,LEN(E307)-1)),IF(RIGHT(E307,1)="B",1000000000*VALUE(LEFT(E307,LEN(E307)-1)),IF(RIGHT(E307,1)="%",0.01*VALUE(LEFT(E307,LEN(E307)-1)),IF(RIGHT(E307,1)="k",1000*VALUE(LEFT(E307,LEN(E307)-1)),VALUE(SUBSTITUTE(E307,",",""))))))))),"N/A")</f>
        <v/>
      </c>
      <c r="M307">
        <f>IFERROR(IF(TRIM(F307)="-", "N/A", IF(RIGHT(F307,1)=")",IF(RIGHT(F307,2)="T)",-1000000000000*VALUE(MID(F307,2,LEN(F307)-3)),IF(RIGHT(F307,2)="M)",-1000000*VALUE(MID(F307,2,LEN(F307)-3)),IF(RIGHT(F307,2)="B)",-1000000000*VALUE(MID(F307,2,LEN(F307)-3)),IF(RIGHT(F307,2)="k)",-1000*VALUE(MID(F307,2,LEN(F307)-3)),VALUE(SUBSTITUTE(F307,",","")))))),IF(RIGHT(F307,1)="T",1000000000000*VALUE(LEFT(F307,LEN(F307)-1)),IF(RIGHT(F307,1)="M",1000000*VALUE(LEFT(F307,LEN(F307)-1)),IF(RIGHT(F307,1)="B",1000000000*VALUE(LEFT(F307,LEN(F307)-1)),IF(RIGHT(F307,1)="%",0.01*VALUE(LEFT(F307,LEN(F307)-1)),IF(RIGHT(F307,1)="k",1000*VALUE(LEFT(F307,LEN(F307)-1)),VALUE(SUBSTITUTE(F307,",",""))))))))),"N/A")</f>
        <v/>
      </c>
      <c r="N307">
        <f>IFERROR(IF(TRIM(G307)="-", "N/A", IF(RIGHT(G307,1)=")",IF(RIGHT(G307,2)="T)",-1000000000000*VALUE(MID(G307,2,LEN(G307)-3)),IF(RIGHT(G307,2)="M)",-1000000*VALUE(MID(G307,2,LEN(G307)-3)),IF(RIGHT(G307,2)="B)",-1000000000*VALUE(MID(G307,2,LEN(G307)-3)),IF(RIGHT(G307,2)="k)",-1000*VALUE(MID(G307,2,LEN(G307)-3)),VALUE(SUBSTITUTE(G307,",","")))))),IF(RIGHT(G307,1)="T",1000000000000*VALUE(LEFT(G307,LEN(G307)-1)),IF(RIGHT(G307,1)="M",1000000*VALUE(LEFT(G307,LEN(G307)-1)),IF(RIGHT(G307,1)="B",1000000000*VALUE(LEFT(G307,LEN(G307)-1)),IF(RIGHT(G307,1)="%",0.01*VALUE(LEFT(G307,LEN(G307)-1)),IF(RIGHT(G307,1)="k",1000*VALUE(LEFT(G307,LEN(G307)-1)),VALUE(SUBSTITUTE(G307,",",""))))))))),"N/A")</f>
        <v/>
      </c>
      <c r="P307">
        <f>MAX(J307:N307)</f>
        <v/>
      </c>
      <c r="Q307">
        <f>IFERROR(J144+MATCH(P307,J307:N307,0)-1,"")</f>
        <v/>
      </c>
      <c r="R307">
        <f>IF(Q307="","",MIN(J307:N307))</f>
        <v/>
      </c>
      <c r="S307">
        <f>IFERROR(J144+MATCH(R307,J307:N307,0)-1,"")</f>
        <v/>
      </c>
      <c r="T307">
        <f>IFERROR(AVERAGE(J307:N307),"")</f>
        <v/>
      </c>
      <c r="U307">
        <f>IFERROR(STDEV(J307:N307),"")</f>
        <v/>
      </c>
      <c r="V307">
        <f>IFERROR(IF(C307="-","",IF(ISBLANK(B307),"",IF(OR(ISNUMBER(FIND("Growth",B307)),ISNUMBER(FIND("Margin",B307))),"",(J307-T307)/U307))),"")</f>
        <v/>
      </c>
      <c r="W307">
        <f>IFERROR(IF(OR(D307="-",ISBLANK(D307)),"",(K307-T307)/U307),"")</f>
        <v/>
      </c>
      <c r="X307">
        <f>IFERROR(IF(OR(E307="-",ISBLANK(E307)),"",(L307-T307)/U307),"")</f>
        <v/>
      </c>
      <c r="Y307">
        <f>IFERROR(IF(OR(F307="-",ISBLANK(F307)),"",(M307-T307)/U307),"")</f>
        <v/>
      </c>
      <c r="Z307">
        <f>IFERROR(IF(OR(G307="-",ISBLANK(G307)),"",(N307-T307)/U307),"")</f>
        <v/>
      </c>
      <c r="AA307">
        <f>IF(MAX(MAX(V307:Z307),ABS(MIN(V307:Z307)))=ABS(MIN(V307:Z307)),MIN(V307:Z307),MAX(V307:Z307))</f>
        <v/>
      </c>
      <c r="AB307">
        <f>IFERROR(V144+MATCH(AA307,V307:Z307,0)-1,"")</f>
        <v/>
      </c>
      <c r="AC307">
        <f>IF(AB307&lt;&gt;"",IF(S307=AB307,"Low",IF(AB307=Q307,"High","")),"")</f>
        <v/>
      </c>
      <c r="AE307">
        <f>IF(ISNUMBER(MATCH("N/A",J307:N307,0)),"",IFERROR((5 * SUMPRODUCT(J144:N144,J307:N307) - PRODUCT(SUM(J144:N144),SUM(J307:N307))) / ((5 * SUM((J144^2)+(K144^2)+(L144^2)+(M144^2)+(N144^2))) - SUM(J144:N144)^2),""))</f>
        <v/>
      </c>
      <c r="AF307">
        <f>IFERROR(CORREL(J144:N144,J307:N307),"")</f>
        <v/>
      </c>
      <c r="AZ307">
        <f>IF(Q307=S307,0,1)</f>
        <v/>
      </c>
      <c r="BA307">
        <f>IF(AZ307=1,IF(Q307="","",IF(Q307=N144,"Yes","No")),"")</f>
        <v/>
      </c>
      <c r="BB307">
        <f>IF(BA307="Yes",P307,"")</f>
        <v/>
      </c>
      <c r="BC307">
        <f>IF(AZ307=1,IF(S307="","",IF(S307=N144,"Yes","No")),"")</f>
        <v/>
      </c>
      <c r="BD307">
        <f>IF(BC307="Yes",R307,"")</f>
        <v/>
      </c>
      <c r="BE307">
        <f>IFERROR(IF(SIGN(AE307)=1,"Increasing",IF(SIGN(AE307)=-1,"Decreasing","")),"")</f>
        <v/>
      </c>
      <c r="BF307">
        <f>IF(OR(AND(BE307="Increasing",BA307="Yes"),AND(BE307="Decreasing",BC307="Yes")),"Yes","No")</f>
        <v/>
      </c>
      <c r="BG307">
        <f>IF(I307="pos_trend","Yes","No")</f>
        <v/>
      </c>
      <c r="BH307">
        <f>IF(AF307&lt;&gt;"",IF(ABS(AF307)&gt;0.8,"Yes","No"),"")</f>
        <v/>
      </c>
    </row>
    <row r="308" spans="1:60">
      <c s="1" r="A308" t="n">
        <v>13</v>
      </c>
      <c r="B308" t="s">
        <v>858</v>
      </c>
      <c r="C308" t="s">
        <v>264</v>
      </c>
      <c r="D308" t="s">
        <v>3736</v>
      </c>
      <c r="E308" t="s">
        <v>3737</v>
      </c>
      <c r="F308" t="s">
        <v>3738</v>
      </c>
      <c r="G308" t="s">
        <v>3739</v>
      </c>
      <c r="H308" t="s"/>
      <c r="I308">
        <f>IF(AND(K308&gt; J308, L308&gt; K308, M308&gt; L308, N308&gt; M308), "pos_trend", IF(AND(K308&lt; J308, L308&lt; K308, M308&lt; L308, N308&lt; M308), "neg_trend", "N/A"))</f>
        <v/>
      </c>
      <c r="J308">
        <f>IFERROR(IF(TRIM(C308)="-", "N/A", IF(RIGHT(C308,1)=")",IF(RIGHT(C308,2)="T)",-1000000000000*VALUE(MID(C308,2,LEN(C308)-3)),IF(RIGHT(C308,2)="M)",-1000000*VALUE(MID(C308,2,LEN(C308)-3)),IF(RIGHT(C308,2)="B)",-1000000000*VALUE(MID(C308,2,LEN(C308)-3)),IF(RIGHT(C308,2)="k)",-1000*VALUE(MID(C308,2,LEN(C308)-3)),VALUE(SUBSTITUTE(C308,",","")))))),IF(RIGHT(C308,1)="T",1000000000000*VALUE(LEFT(C308,LEN(C308)-1)),IF(RIGHT(C308,1)="M",1000000*VALUE(LEFT(C308,LEN(C308)-1)),IF(RIGHT(C308,1)="B",1000000000*VALUE(LEFT(C308,LEN(C308)-1)),IF(RIGHT(C308,1)="%",0.01*VALUE(LEFT(C308,LEN(C308)-1)),IF(RIGHT(C308,1)="k",1000*VALUE(LEFT(C308,LEN(C308)-1)),VALUE(SUBSTITUTE(C308,",",""))))))))),"N/A")</f>
        <v/>
      </c>
      <c r="K308">
        <f>IFERROR(IF(TRIM(D308)="-", "N/A", IF(RIGHT(D308,1)=")",IF(RIGHT(D308,2)="T)",-1000000000000*VALUE(MID(D308,2,LEN(D308)-3)),IF(RIGHT(D308,2)="M)",-1000000*VALUE(MID(D308,2,LEN(D308)-3)),IF(RIGHT(D308,2)="B)",-1000000000*VALUE(MID(D308,2,LEN(D308)-3)),IF(RIGHT(D308,2)="k)",-1000*VALUE(MID(D308,2,LEN(D308)-3)),VALUE(SUBSTITUTE(D308,",","")))))),IF(RIGHT(D308,1)="T",1000000000000*VALUE(LEFT(D308,LEN(D308)-1)),IF(RIGHT(D308,1)="M",1000000*VALUE(LEFT(D308,LEN(D308)-1)),IF(RIGHT(D308,1)="B",1000000000*VALUE(LEFT(D308,LEN(D308)-1)),IF(RIGHT(D308,1)="%",0.01*VALUE(LEFT(D308,LEN(D308)-1)),IF(RIGHT(D308,1)="k",1000*VALUE(LEFT(D308,LEN(D308)-1)),VALUE(SUBSTITUTE(D308,",",""))))))))),"N/A")</f>
        <v/>
      </c>
      <c r="L308">
        <f>IFERROR(IF(TRIM(E308)="-", "N/A", IF(RIGHT(E308,1)=")",IF(RIGHT(E308,2)="T)",-1000000000000*VALUE(MID(E308,2,LEN(E308)-3)),IF(RIGHT(E308,2)="M)",-1000000*VALUE(MID(E308,2,LEN(E308)-3)),IF(RIGHT(E308,2)="B)",-1000000000*VALUE(MID(E308,2,LEN(E308)-3)),IF(RIGHT(E308,2)="k)",-1000*VALUE(MID(E308,2,LEN(E308)-3)),VALUE(SUBSTITUTE(E308,",","")))))),IF(RIGHT(E308,1)="T",1000000000000*VALUE(LEFT(E308,LEN(E308)-1)),IF(RIGHT(E308,1)="M",1000000*VALUE(LEFT(E308,LEN(E308)-1)),IF(RIGHT(E308,1)="B",1000000000*VALUE(LEFT(E308,LEN(E308)-1)),IF(RIGHT(E308,1)="%",0.01*VALUE(LEFT(E308,LEN(E308)-1)),IF(RIGHT(E308,1)="k",1000*VALUE(LEFT(E308,LEN(E308)-1)),VALUE(SUBSTITUTE(E308,",",""))))))))),"N/A")</f>
        <v/>
      </c>
      <c r="M308">
        <f>IFERROR(IF(TRIM(F308)="-", "N/A", IF(RIGHT(F308,1)=")",IF(RIGHT(F308,2)="T)",-1000000000000*VALUE(MID(F308,2,LEN(F308)-3)),IF(RIGHT(F308,2)="M)",-1000000*VALUE(MID(F308,2,LEN(F308)-3)),IF(RIGHT(F308,2)="B)",-1000000000*VALUE(MID(F308,2,LEN(F308)-3)),IF(RIGHT(F308,2)="k)",-1000*VALUE(MID(F308,2,LEN(F308)-3)),VALUE(SUBSTITUTE(F308,",","")))))),IF(RIGHT(F308,1)="T",1000000000000*VALUE(LEFT(F308,LEN(F308)-1)),IF(RIGHT(F308,1)="M",1000000*VALUE(LEFT(F308,LEN(F308)-1)),IF(RIGHT(F308,1)="B",1000000000*VALUE(LEFT(F308,LEN(F308)-1)),IF(RIGHT(F308,1)="%",0.01*VALUE(LEFT(F308,LEN(F308)-1)),IF(RIGHT(F308,1)="k",1000*VALUE(LEFT(F308,LEN(F308)-1)),VALUE(SUBSTITUTE(F308,",",""))))))))),"N/A")</f>
        <v/>
      </c>
      <c r="N308">
        <f>IFERROR(IF(TRIM(G308)="-", "N/A", IF(RIGHT(G308,1)=")",IF(RIGHT(G308,2)="T)",-1000000000000*VALUE(MID(G308,2,LEN(G308)-3)),IF(RIGHT(G308,2)="M)",-1000000*VALUE(MID(G308,2,LEN(G308)-3)),IF(RIGHT(G308,2)="B)",-1000000000*VALUE(MID(G308,2,LEN(G308)-3)),IF(RIGHT(G308,2)="k)",-1000*VALUE(MID(G308,2,LEN(G308)-3)),VALUE(SUBSTITUTE(G308,",","")))))),IF(RIGHT(G308,1)="T",1000000000000*VALUE(LEFT(G308,LEN(G308)-1)),IF(RIGHT(G308,1)="M",1000000*VALUE(LEFT(G308,LEN(G308)-1)),IF(RIGHT(G308,1)="B",1000000000*VALUE(LEFT(G308,LEN(G308)-1)),IF(RIGHT(G308,1)="%",0.01*VALUE(LEFT(G308,LEN(G308)-1)),IF(RIGHT(G308,1)="k",1000*VALUE(LEFT(G308,LEN(G308)-1)),VALUE(SUBSTITUTE(G308,",",""))))))))),"N/A")</f>
        <v/>
      </c>
      <c r="P308">
        <f>MAX(J308:N308)</f>
        <v/>
      </c>
      <c r="Q308">
        <f>IFERROR(J144+MATCH(P308,J308:N308,0)-1,"")</f>
        <v/>
      </c>
      <c r="R308">
        <f>IF(Q308="","",MIN(J308:N308))</f>
        <v/>
      </c>
      <c r="S308">
        <f>IFERROR(J144+MATCH(R308,J308:N308,0)-1,"")</f>
        <v/>
      </c>
      <c r="T308">
        <f>IFERROR(AVERAGE(J308:N308),"")</f>
        <v/>
      </c>
      <c r="U308">
        <f>IFERROR(STDEV(J308:N308),"")</f>
        <v/>
      </c>
      <c r="V308">
        <f>IFERROR(IF(C308="-","",IF(ISBLANK(B308),"",IF(OR(ISNUMBER(FIND("Growth",B308)),ISNUMBER(FIND("Margin",B308))),"",(J308-T308)/U308))),"")</f>
        <v/>
      </c>
      <c r="W308">
        <f>IFERROR(IF(OR(D308="-",ISBLANK(D308)),"",(K308-T308)/U308),"")</f>
        <v/>
      </c>
      <c r="X308">
        <f>IFERROR(IF(OR(E308="-",ISBLANK(E308)),"",(L308-T308)/U308),"")</f>
        <v/>
      </c>
      <c r="Y308">
        <f>IFERROR(IF(OR(F308="-",ISBLANK(F308)),"",(M308-T308)/U308),"")</f>
        <v/>
      </c>
      <c r="Z308">
        <f>IFERROR(IF(OR(G308="-",ISBLANK(G308)),"",(N308-T308)/U308),"")</f>
        <v/>
      </c>
      <c r="AA308">
        <f>IF(MAX(MAX(V308:Z308),ABS(MIN(V308:Z308)))=ABS(MIN(V308:Z308)),MIN(V308:Z308),MAX(V308:Z308))</f>
        <v/>
      </c>
      <c r="AB308">
        <f>IFERROR(V144+MATCH(AA308,V308:Z308,0)-1,"")</f>
        <v/>
      </c>
      <c r="AC308">
        <f>IF(AB308&lt;&gt;"",IF(S308=AB308,"Low",IF(AB308=Q308,"High","")),"")</f>
        <v/>
      </c>
      <c r="AE308">
        <f>IF(ISNUMBER(MATCH("N/A",J308:N308,0)),"",IFERROR((5 * SUMPRODUCT(J144:N144,J308:N308) - PRODUCT(SUM(J144:N144),SUM(J308:N308))) / ((5 * SUM((J144^2)+(K144^2)+(L144^2)+(M144^2)+(N144^2))) - SUM(J144:N144)^2),""))</f>
        <v/>
      </c>
      <c r="AF308">
        <f>IFERROR(CORREL(J144:N144,J308:N308),"")</f>
        <v/>
      </c>
      <c r="AZ308">
        <f>IF(Q308=S308,0,1)</f>
        <v/>
      </c>
      <c r="BA308">
        <f>IF(AZ308=1,IF(Q308="","",IF(Q308=N144,"Yes","No")),"")</f>
        <v/>
      </c>
      <c r="BB308">
        <f>IF(BA308="Yes",P308,"")</f>
        <v/>
      </c>
      <c r="BC308">
        <f>IF(AZ308=1,IF(S308="","",IF(S308=N144,"Yes","No")),"")</f>
        <v/>
      </c>
      <c r="BD308">
        <f>IF(BC308="Yes",R308,"")</f>
        <v/>
      </c>
      <c r="BE308">
        <f>IFERROR(IF(SIGN(AE308)=1,"Increasing",IF(SIGN(AE308)=-1,"Decreasing","")),"")</f>
        <v/>
      </c>
      <c r="BF308">
        <f>IF(OR(AND(BE308="Increasing",BA308="Yes"),AND(BE308="Decreasing",BC308="Yes")),"Yes","No")</f>
        <v/>
      </c>
      <c r="BG308">
        <f>IF(I308="pos_trend","Yes","No")</f>
        <v/>
      </c>
      <c r="BH308">
        <f>IF(AF308&lt;&gt;"",IF(ABS(AF308)&gt;0.8,"Yes","No"),"")</f>
        <v/>
      </c>
    </row>
    <row r="309" spans="1:60">
      <c s="1" r="A309" t="n">
        <v>14</v>
      </c>
      <c r="B309" t="s">
        <v>3740</v>
      </c>
      <c r="C309" t="s">
        <v>3741</v>
      </c>
      <c r="D309" t="s">
        <v>3742</v>
      </c>
      <c r="E309" t="s">
        <v>3743</v>
      </c>
      <c r="F309" t="s">
        <v>3744</v>
      </c>
      <c r="G309" t="s">
        <v>3745</v>
      </c>
      <c r="H309" t="s"/>
      <c r="I309">
        <f>IF(AND(K309&gt; J309, L309&gt; K309, M309&gt; L309, N309&gt; M309), "pos_trend", IF(AND(K309&lt; J309, L309&lt; K309, M309&lt; L309, N309&lt; M309), "neg_trend", "N/A"))</f>
        <v/>
      </c>
      <c r="J309">
        <f>IFERROR(IF(TRIM(C309)="-", "N/A", IF(RIGHT(C309,1)=")",IF(RIGHT(C309,2)="T)",-1000000000000*VALUE(MID(C309,2,LEN(C309)-3)),IF(RIGHT(C309,2)="M)",-1000000*VALUE(MID(C309,2,LEN(C309)-3)),IF(RIGHT(C309,2)="B)",-1000000000*VALUE(MID(C309,2,LEN(C309)-3)),IF(RIGHT(C309,2)="k)",-1000*VALUE(MID(C309,2,LEN(C309)-3)),VALUE(SUBSTITUTE(C309,",","")))))),IF(RIGHT(C309,1)="T",1000000000000*VALUE(LEFT(C309,LEN(C309)-1)),IF(RIGHT(C309,1)="M",1000000*VALUE(LEFT(C309,LEN(C309)-1)),IF(RIGHT(C309,1)="B",1000000000*VALUE(LEFT(C309,LEN(C309)-1)),IF(RIGHT(C309,1)="%",0.01*VALUE(LEFT(C309,LEN(C309)-1)),IF(RIGHT(C309,1)="k",1000*VALUE(LEFT(C309,LEN(C309)-1)),VALUE(SUBSTITUTE(C309,",",""))))))))),"N/A")</f>
        <v/>
      </c>
      <c r="K309">
        <f>IFERROR(IF(TRIM(D309)="-", "N/A", IF(RIGHT(D309,1)=")",IF(RIGHT(D309,2)="T)",-1000000000000*VALUE(MID(D309,2,LEN(D309)-3)),IF(RIGHT(D309,2)="M)",-1000000*VALUE(MID(D309,2,LEN(D309)-3)),IF(RIGHT(D309,2)="B)",-1000000000*VALUE(MID(D309,2,LEN(D309)-3)),IF(RIGHT(D309,2)="k)",-1000*VALUE(MID(D309,2,LEN(D309)-3)),VALUE(SUBSTITUTE(D309,",","")))))),IF(RIGHT(D309,1)="T",1000000000000*VALUE(LEFT(D309,LEN(D309)-1)),IF(RIGHT(D309,1)="M",1000000*VALUE(LEFT(D309,LEN(D309)-1)),IF(RIGHT(D309,1)="B",1000000000*VALUE(LEFT(D309,LEN(D309)-1)),IF(RIGHT(D309,1)="%",0.01*VALUE(LEFT(D309,LEN(D309)-1)),IF(RIGHT(D309,1)="k",1000*VALUE(LEFT(D309,LEN(D309)-1)),VALUE(SUBSTITUTE(D309,",",""))))))))),"N/A")</f>
        <v/>
      </c>
      <c r="L309">
        <f>IFERROR(IF(TRIM(E309)="-", "N/A", IF(RIGHT(E309,1)=")",IF(RIGHT(E309,2)="T)",-1000000000000*VALUE(MID(E309,2,LEN(E309)-3)),IF(RIGHT(E309,2)="M)",-1000000*VALUE(MID(E309,2,LEN(E309)-3)),IF(RIGHT(E309,2)="B)",-1000000000*VALUE(MID(E309,2,LEN(E309)-3)),IF(RIGHT(E309,2)="k)",-1000*VALUE(MID(E309,2,LEN(E309)-3)),VALUE(SUBSTITUTE(E309,",","")))))),IF(RIGHT(E309,1)="T",1000000000000*VALUE(LEFT(E309,LEN(E309)-1)),IF(RIGHT(E309,1)="M",1000000*VALUE(LEFT(E309,LEN(E309)-1)),IF(RIGHT(E309,1)="B",1000000000*VALUE(LEFT(E309,LEN(E309)-1)),IF(RIGHT(E309,1)="%",0.01*VALUE(LEFT(E309,LEN(E309)-1)),IF(RIGHT(E309,1)="k",1000*VALUE(LEFT(E309,LEN(E309)-1)),VALUE(SUBSTITUTE(E309,",",""))))))))),"N/A")</f>
        <v/>
      </c>
      <c r="M309">
        <f>IFERROR(IF(TRIM(F309)="-", "N/A", IF(RIGHT(F309,1)=")",IF(RIGHT(F309,2)="T)",-1000000000000*VALUE(MID(F309,2,LEN(F309)-3)),IF(RIGHT(F309,2)="M)",-1000000*VALUE(MID(F309,2,LEN(F309)-3)),IF(RIGHT(F309,2)="B)",-1000000000*VALUE(MID(F309,2,LEN(F309)-3)),IF(RIGHT(F309,2)="k)",-1000*VALUE(MID(F309,2,LEN(F309)-3)),VALUE(SUBSTITUTE(F309,",","")))))),IF(RIGHT(F309,1)="T",1000000000000*VALUE(LEFT(F309,LEN(F309)-1)),IF(RIGHT(F309,1)="M",1000000*VALUE(LEFT(F309,LEN(F309)-1)),IF(RIGHT(F309,1)="B",1000000000*VALUE(LEFT(F309,LEN(F309)-1)),IF(RIGHT(F309,1)="%",0.01*VALUE(LEFT(F309,LEN(F309)-1)),IF(RIGHT(F309,1)="k",1000*VALUE(LEFT(F309,LEN(F309)-1)),VALUE(SUBSTITUTE(F309,",",""))))))))),"N/A")</f>
        <v/>
      </c>
      <c r="N309">
        <f>IFERROR(IF(TRIM(G309)="-", "N/A", IF(RIGHT(G309,1)=")",IF(RIGHT(G309,2)="T)",-1000000000000*VALUE(MID(G309,2,LEN(G309)-3)),IF(RIGHT(G309,2)="M)",-1000000*VALUE(MID(G309,2,LEN(G309)-3)),IF(RIGHT(G309,2)="B)",-1000000000*VALUE(MID(G309,2,LEN(G309)-3)),IF(RIGHT(G309,2)="k)",-1000*VALUE(MID(G309,2,LEN(G309)-3)),VALUE(SUBSTITUTE(G309,",","")))))),IF(RIGHT(G309,1)="T",1000000000000*VALUE(LEFT(G309,LEN(G309)-1)),IF(RIGHT(G309,1)="M",1000000*VALUE(LEFT(G309,LEN(G309)-1)),IF(RIGHT(G309,1)="B",1000000000*VALUE(LEFT(G309,LEN(G309)-1)),IF(RIGHT(G309,1)="%",0.01*VALUE(LEFT(G309,LEN(G309)-1)),IF(RIGHT(G309,1)="k",1000*VALUE(LEFT(G309,LEN(G309)-1)),VALUE(SUBSTITUTE(G309,",",""))))))))),"N/A")</f>
        <v/>
      </c>
      <c r="P309">
        <f>MAX(J309:N309)</f>
        <v/>
      </c>
      <c r="Q309">
        <f>IFERROR(J144+MATCH(P309,J309:N309,0)-1,"")</f>
        <v/>
      </c>
      <c r="R309">
        <f>IF(Q309="","",MIN(J309:N309))</f>
        <v/>
      </c>
      <c r="S309">
        <f>IFERROR(J144+MATCH(R309,J309:N309,0)-1,"")</f>
        <v/>
      </c>
      <c r="T309">
        <f>IFERROR(AVERAGE(J309:N309),"")</f>
        <v/>
      </c>
      <c r="U309">
        <f>IFERROR(STDEV(J309:N309),"")</f>
        <v/>
      </c>
      <c r="V309">
        <f>IFERROR(IF(C309="-","",IF(ISBLANK(B309),"",IF(OR(ISNUMBER(FIND("Growth",B309)),ISNUMBER(FIND("Margin",B309))),"",(J309-T309)/U309))),"")</f>
        <v/>
      </c>
      <c r="W309">
        <f>IFERROR(IF(OR(D309="-",ISBLANK(D309)),"",(K309-T309)/U309),"")</f>
        <v/>
      </c>
      <c r="X309">
        <f>IFERROR(IF(OR(E309="-",ISBLANK(E309)),"",(L309-T309)/U309),"")</f>
        <v/>
      </c>
      <c r="Y309">
        <f>IFERROR(IF(OR(F309="-",ISBLANK(F309)),"",(M309-T309)/U309),"")</f>
        <v/>
      </c>
      <c r="Z309">
        <f>IFERROR(IF(OR(G309="-",ISBLANK(G309)),"",(N309-T309)/U309),"")</f>
        <v/>
      </c>
      <c r="AA309">
        <f>IF(MAX(MAX(V309:Z309),ABS(MIN(V309:Z309)))=ABS(MIN(V309:Z309)),MIN(V309:Z309),MAX(V309:Z309))</f>
        <v/>
      </c>
      <c r="AB309">
        <f>IFERROR(V144+MATCH(AA309,V309:Z309,0)-1,"")</f>
        <v/>
      </c>
      <c r="AC309">
        <f>IF(AB309&lt;&gt;"",IF(S309=AB309,"Low",IF(AB309=Q309,"High","")),"")</f>
        <v/>
      </c>
      <c r="AE309">
        <f>IF(ISNUMBER(MATCH("N/A",J309:N309,0)),"",IFERROR((5 * SUMPRODUCT(J144:N144,J309:N309) - PRODUCT(SUM(J144:N144),SUM(J309:N309))) / ((5 * SUM((J144^2)+(K144^2)+(L144^2)+(M144^2)+(N144^2))) - SUM(J144:N144)^2),""))</f>
        <v/>
      </c>
      <c r="AF309">
        <f>IFERROR(CORREL(J144:N144,J309:N309),"")</f>
        <v/>
      </c>
      <c r="AZ309">
        <f>IF(Q309=S309,0,1)</f>
        <v/>
      </c>
      <c r="BA309">
        <f>IF(AZ309=1,IF(Q309="","",IF(Q309=N144,"Yes","No")),"")</f>
        <v/>
      </c>
      <c r="BB309">
        <f>IF(BA309="Yes",P309,"")</f>
        <v/>
      </c>
      <c r="BC309">
        <f>IF(AZ309=1,IF(S309="","",IF(S309=N144,"Yes","No")),"")</f>
        <v/>
      </c>
      <c r="BD309">
        <f>IF(BC309="Yes",R309,"")</f>
        <v/>
      </c>
      <c r="BE309">
        <f>IFERROR(IF(SIGN(AE309)=1,"Increasing",IF(SIGN(AE309)=-1,"Decreasing","")),"")</f>
        <v/>
      </c>
      <c r="BF309">
        <f>IF(OR(AND(BE309="Increasing",BA309="Yes"),AND(BE309="Decreasing",BC309="Yes")),"Yes","No")</f>
        <v/>
      </c>
      <c r="BG309">
        <f>IF(I309="pos_trend","Yes","No")</f>
        <v/>
      </c>
      <c r="BH309">
        <f>IF(AF309&lt;&gt;"",IF(ABS(AF309)&gt;0.8,"Yes","No"),"")</f>
        <v/>
      </c>
    </row>
    <row r="310" spans="1:60">
      <c r="I310">
        <f>IF(AND(K310&gt; J310, L310&gt; K310, M310&gt; L310, N310&gt; M310), "pos_trend", IF(AND(K310&lt; J310, L310&lt; K310, M310&lt; L310, N310&lt; M310), "neg_trend", "N/A"))</f>
        <v/>
      </c>
      <c r="J310">
        <f>IFERROR(IF(TRIM(C310)="-", "N/A", IF(RIGHT(C310,1)=")",IF(RIGHT(C310,2)="T)",-1000000000000*VALUE(MID(C310,2,LEN(C310)-3)),IF(RIGHT(C310,2)="M)",-1000000*VALUE(MID(C310,2,LEN(C310)-3)),IF(RIGHT(C310,2)="B)",-1000000000*VALUE(MID(C310,2,LEN(C310)-3)),IF(RIGHT(C310,2)="k)",-1000*VALUE(MID(C310,2,LEN(C310)-3)),VALUE(SUBSTITUTE(C310,",","")))))),IF(RIGHT(C310,1)="T",1000000000000*VALUE(LEFT(C310,LEN(C310)-1)),IF(RIGHT(C310,1)="M",1000000*VALUE(LEFT(C310,LEN(C310)-1)),IF(RIGHT(C310,1)="B",1000000000*VALUE(LEFT(C310,LEN(C310)-1)),IF(RIGHT(C310,1)="%",0.01*VALUE(LEFT(C310,LEN(C310)-1)),IF(RIGHT(C310,1)="k",1000*VALUE(LEFT(C310,LEN(C310)-1)),VALUE(SUBSTITUTE(C310,",",""))))))))),"N/A")</f>
        <v/>
      </c>
      <c r="K310">
        <f>IFERROR(IF(TRIM(D310)="-", "N/A", IF(RIGHT(D310,1)=")",IF(RIGHT(D310,2)="T)",-1000000000000*VALUE(MID(D310,2,LEN(D310)-3)),IF(RIGHT(D310,2)="M)",-1000000*VALUE(MID(D310,2,LEN(D310)-3)),IF(RIGHT(D310,2)="B)",-1000000000*VALUE(MID(D310,2,LEN(D310)-3)),IF(RIGHT(D310,2)="k)",-1000*VALUE(MID(D310,2,LEN(D310)-3)),VALUE(SUBSTITUTE(D310,",","")))))),IF(RIGHT(D310,1)="T",1000000000000*VALUE(LEFT(D310,LEN(D310)-1)),IF(RIGHT(D310,1)="M",1000000*VALUE(LEFT(D310,LEN(D310)-1)),IF(RIGHT(D310,1)="B",1000000000*VALUE(LEFT(D310,LEN(D310)-1)),IF(RIGHT(D310,1)="%",0.01*VALUE(LEFT(D310,LEN(D310)-1)),IF(RIGHT(D310,1)="k",1000*VALUE(LEFT(D310,LEN(D310)-1)),VALUE(SUBSTITUTE(D310,",",""))))))))),"N/A")</f>
        <v/>
      </c>
      <c r="L310">
        <f>IFERROR(IF(TRIM(E310)="-", "N/A", IF(RIGHT(E310,1)=")",IF(RIGHT(E310,2)="T)",-1000000000000*VALUE(MID(E310,2,LEN(E310)-3)),IF(RIGHT(E310,2)="M)",-1000000*VALUE(MID(E310,2,LEN(E310)-3)),IF(RIGHT(E310,2)="B)",-1000000000*VALUE(MID(E310,2,LEN(E310)-3)),IF(RIGHT(E310,2)="k)",-1000*VALUE(MID(E310,2,LEN(E310)-3)),VALUE(SUBSTITUTE(E310,",","")))))),IF(RIGHT(E310,1)="T",1000000000000*VALUE(LEFT(E310,LEN(E310)-1)),IF(RIGHT(E310,1)="M",1000000*VALUE(LEFT(E310,LEN(E310)-1)),IF(RIGHT(E310,1)="B",1000000000*VALUE(LEFT(E310,LEN(E310)-1)),IF(RIGHT(E310,1)="%",0.01*VALUE(LEFT(E310,LEN(E310)-1)),IF(RIGHT(E310,1)="k",1000*VALUE(LEFT(E310,LEN(E310)-1)),VALUE(SUBSTITUTE(E310,",",""))))))))),"N/A")</f>
        <v/>
      </c>
      <c r="M310">
        <f>IFERROR(IF(TRIM(F310)="-", "N/A", IF(RIGHT(F310,1)=")",IF(RIGHT(F310,2)="T)",-1000000000000*VALUE(MID(F310,2,LEN(F310)-3)),IF(RIGHT(F310,2)="M)",-1000000*VALUE(MID(F310,2,LEN(F310)-3)),IF(RIGHT(F310,2)="B)",-1000000000*VALUE(MID(F310,2,LEN(F310)-3)),IF(RIGHT(F310,2)="k)",-1000*VALUE(MID(F310,2,LEN(F310)-3)),VALUE(SUBSTITUTE(F310,",","")))))),IF(RIGHT(F310,1)="T",1000000000000*VALUE(LEFT(F310,LEN(F310)-1)),IF(RIGHT(F310,1)="M",1000000*VALUE(LEFT(F310,LEN(F310)-1)),IF(RIGHT(F310,1)="B",1000000000*VALUE(LEFT(F310,LEN(F310)-1)),IF(RIGHT(F310,1)="%",0.01*VALUE(LEFT(F310,LEN(F310)-1)),IF(RIGHT(F310,1)="k",1000*VALUE(LEFT(F310,LEN(F310)-1)),VALUE(SUBSTITUTE(F310,",",""))))))))),"N/A")</f>
        <v/>
      </c>
      <c r="N310">
        <f>IFERROR(IF(TRIM(G310)="-", "N/A", IF(RIGHT(G310,1)=")",IF(RIGHT(G310,2)="T)",-1000000000000*VALUE(MID(G310,2,LEN(G310)-3)),IF(RIGHT(G310,2)="M)",-1000000*VALUE(MID(G310,2,LEN(G310)-3)),IF(RIGHT(G310,2)="B)",-1000000000*VALUE(MID(G310,2,LEN(G310)-3)),IF(RIGHT(G310,2)="k)",-1000*VALUE(MID(G310,2,LEN(G310)-3)),VALUE(SUBSTITUTE(G310,",","")))))),IF(RIGHT(G310,1)="T",1000000000000*VALUE(LEFT(G310,LEN(G310)-1)),IF(RIGHT(G310,1)="M",1000000*VALUE(LEFT(G310,LEN(G310)-1)),IF(RIGHT(G310,1)="B",1000000000*VALUE(LEFT(G310,LEN(G310)-1)),IF(RIGHT(G310,1)="%",0.01*VALUE(LEFT(G310,LEN(G310)-1)),IF(RIGHT(G310,1)="k",1000*VALUE(LEFT(G310,LEN(G310)-1)),VALUE(SUBSTITUTE(G310,",",""))))))))),"N/A")</f>
        <v/>
      </c>
      <c r="P310">
        <f>MAX(J310:N310)</f>
        <v/>
      </c>
      <c r="Q310">
        <f>IFERROR(J144+MATCH(P310,J310:N310,0)-1,"")</f>
        <v/>
      </c>
      <c r="R310">
        <f>IF(Q310="","",MIN(J310:N310))</f>
        <v/>
      </c>
      <c r="S310">
        <f>IFERROR(J144+MATCH(R310,J310:N310,0)-1,"")</f>
        <v/>
      </c>
      <c r="T310">
        <f>IFERROR(AVERAGE(J310:N310),"")</f>
        <v/>
      </c>
      <c r="U310">
        <f>IFERROR(STDEV(J310:N310),"")</f>
        <v/>
      </c>
      <c r="V310">
        <f>IFERROR(IF(C310="-","",IF(ISBLANK(B310),"",IF(OR(ISNUMBER(FIND("Growth",B310)),ISNUMBER(FIND("Margin",B310))),"",(J310-T310)/U310))),"")</f>
        <v/>
      </c>
      <c r="W310">
        <f>IFERROR(IF(OR(D310="-",ISBLANK(D310)),"",(K310-T310)/U310),"")</f>
        <v/>
      </c>
      <c r="X310">
        <f>IFERROR(IF(OR(E310="-",ISBLANK(E310)),"",(L310-T310)/U310),"")</f>
        <v/>
      </c>
      <c r="Y310">
        <f>IFERROR(IF(OR(F310="-",ISBLANK(F310)),"",(M310-T310)/U310),"")</f>
        <v/>
      </c>
      <c r="Z310">
        <f>IFERROR(IF(OR(G310="-",ISBLANK(G310)),"",(N310-T310)/U310),"")</f>
        <v/>
      </c>
      <c r="AA310">
        <f>IF(MAX(MAX(V310:Z310),ABS(MIN(V310:Z310)))=ABS(MIN(V310:Z310)),MIN(V310:Z310),MAX(V310:Z310))</f>
        <v/>
      </c>
      <c r="AB310">
        <f>IFERROR(V144+MATCH(AA310,V310:Z310,0)-1,"")</f>
        <v/>
      </c>
      <c r="AC310">
        <f>IF(AB310&lt;&gt;"",IF(S310=AB310,"Low",IF(AB310=Q310,"High","")),"")</f>
        <v/>
      </c>
      <c r="AE310">
        <f>IF(ISNUMBER(MATCH("N/A",J310:N310,0)),"",IFERROR((5 * SUMPRODUCT(J144:N144,J310:N310) - PRODUCT(SUM(J144:N144),SUM(J310:N310))) / ((5 * SUM((J144^2)+(K144^2)+(L144^2)+(M144^2)+(N144^2))) - SUM(J144:N144)^2),""))</f>
        <v/>
      </c>
      <c r="AF310">
        <f>IFERROR(CORREL(J144:N144,J310:N310),"")</f>
        <v/>
      </c>
      <c r="AZ310">
        <f>IF(Q310=S310,0,1)</f>
        <v/>
      </c>
      <c r="BA310">
        <f>IF(AZ310=1,IF(Q310="","",IF(Q310=N144,"Yes","No")),"")</f>
        <v/>
      </c>
      <c r="BB310">
        <f>IF(BA310="Yes",P310,"")</f>
        <v/>
      </c>
      <c r="BC310">
        <f>IF(AZ310=1,IF(S310="","",IF(S310=N144,"Yes","No")),"")</f>
        <v/>
      </c>
      <c r="BD310">
        <f>IF(BC310="Yes",R310,"")</f>
        <v/>
      </c>
      <c r="BE310">
        <f>IFERROR(IF(SIGN(AE310)=1,"Increasing",IF(SIGN(AE310)=-1,"Decreasing","")),"")</f>
        <v/>
      </c>
      <c r="BF310">
        <f>IF(OR(AND(BE310="Increasing",BA310="Yes"),AND(BE310="Decreasing",BC310="Yes")),"Yes","No")</f>
        <v/>
      </c>
      <c r="BG310">
        <f>IF(I310="pos_trend","Yes","No")</f>
        <v/>
      </c>
      <c r="BH310">
        <f>IF(AF310&lt;&gt;"",IF(ABS(AF310)&gt;0.8,"Yes","No"),"")</f>
        <v/>
      </c>
    </row>
    <row r="311" spans="1:60">
      <c s="1" r="B311" t="s">
        <v>316</v>
      </c>
      <c s="1" r="C311" t="s">
        <v>252</v>
      </c>
      <c s="1" r="D311" t="s">
        <v>253</v>
      </c>
      <c s="1" r="E311" t="s">
        <v>254</v>
      </c>
      <c s="1" r="F311" t="s">
        <v>255</v>
      </c>
      <c s="1" r="G311" t="s">
        <v>256</v>
      </c>
      <c s="1" r="H311" t="s">
        <v>257</v>
      </c>
      <c r="P311">
        <f>MAX(J311:N311)</f>
        <v/>
      </c>
      <c r="Q311">
        <f>IFERROR(J144+MATCH(P311,J311:N311,0)-1,"")</f>
        <v/>
      </c>
      <c r="R311">
        <f>IF(Q311="","",MIN(J311:N311))</f>
        <v/>
      </c>
      <c r="S311">
        <f>IFERROR(J144+MATCH(R311,J311:N311,0)-1,"")</f>
        <v/>
      </c>
      <c r="T311">
        <f>IFERROR(AVERAGE(J311:N311),"")</f>
        <v/>
      </c>
      <c r="U311">
        <f>IFERROR(STDEV(J311:N311),"")</f>
        <v/>
      </c>
      <c r="V311">
        <f>IFERROR(IF(C311="-","",IF(ISBLANK(B311),"",IF(OR(ISNUMBER(FIND("Growth",B311)),ISNUMBER(FIND("Margin",B311))),"",(J311-T311)/U311))),"")</f>
        <v/>
      </c>
      <c r="W311">
        <f>IFERROR(IF(OR(D311="-",ISBLANK(D311)),"",(K311-T311)/U311),"")</f>
        <v/>
      </c>
      <c r="X311">
        <f>IFERROR(IF(OR(E311="-",ISBLANK(E311)),"",(L311-T311)/U311),"")</f>
        <v/>
      </c>
      <c r="Y311">
        <f>IFERROR(IF(OR(F311="-",ISBLANK(F311)),"",(M311-T311)/U311),"")</f>
        <v/>
      </c>
      <c r="Z311">
        <f>IFERROR(IF(OR(G311="-",ISBLANK(G311)),"",(N311-T311)/U311),"")</f>
        <v/>
      </c>
      <c r="AA311">
        <f>IF(MAX(MAX(V311:Z311),ABS(MIN(V311:Z311)))=ABS(MIN(V311:Z311)),MIN(V311:Z311),MAX(V311:Z311))</f>
        <v/>
      </c>
      <c r="AB311">
        <f>IFERROR(V144+MATCH(AA311,V311:Z311,0)-1,"")</f>
        <v/>
      </c>
      <c r="AC311">
        <f>IF(AB311&lt;&gt;"",IF(S311=AB311,"Low",IF(AB311=Q311,"High","")),"")</f>
        <v/>
      </c>
      <c r="AE311">
        <f>IF(ISNUMBER(MATCH("N/A",J311:N311,0)),"",IFERROR((5 * SUMPRODUCT(J144:N144,J311:N311) - PRODUCT(SUM(J144:N144),SUM(J311:N311))) / ((5 * SUM((J144^2)+(K144^2)+(L144^2)+(M144^2)+(N144^2))) - SUM(J144:N144)^2),""))</f>
        <v/>
      </c>
      <c r="AF311">
        <f>IFERROR(CORREL(J144:N144,J311:N311),"")</f>
        <v/>
      </c>
      <c r="AZ311">
        <f>IF(Q311=S311,0,1)</f>
        <v/>
      </c>
      <c r="BA311">
        <f>IF(AZ311=1,IF(Q311="","",IF(Q311=N144,"Yes","No")),"")</f>
        <v/>
      </c>
      <c r="BB311">
        <f>IF(BA311="Yes",P311,"")</f>
        <v/>
      </c>
      <c r="BC311">
        <f>IF(AZ311=1,IF(S311="","",IF(S311=N144,"Yes","No")),"")</f>
        <v/>
      </c>
      <c r="BD311">
        <f>IF(BC311="Yes",R311,"")</f>
        <v/>
      </c>
      <c r="BE311">
        <f>IFERROR(IF(SIGN(AE311)=1,"Increasing",IF(SIGN(AE311)=-1,"Decreasing","")),"")</f>
        <v/>
      </c>
      <c r="BF311">
        <f>IF(OR(AND(BE311="Increasing",BA311="Yes"),AND(BE311="Decreasing",BC311="Yes")),"Yes","No")</f>
        <v/>
      </c>
      <c r="BG311">
        <f>IF(I311="pos_trend","Yes","No")</f>
        <v/>
      </c>
      <c r="BH311">
        <f>IF(AF311&lt;&gt;"",IF(ABS(AF311)&gt;0.8,"Yes","No"),"")</f>
        <v/>
      </c>
    </row>
    <row r="312" spans="1:60">
      <c s="1" r="A312" t="n">
        <v>0</v>
      </c>
      <c r="B312" t="s">
        <v>868</v>
      </c>
      <c r="C312" t="s">
        <v>3746</v>
      </c>
      <c r="D312" t="s">
        <v>3747</v>
      </c>
      <c r="E312" t="s">
        <v>3748</v>
      </c>
      <c r="F312" t="s">
        <v>3749</v>
      </c>
      <c r="G312" t="s">
        <v>3750</v>
      </c>
      <c r="H312" t="s"/>
      <c r="I312">
        <f>IF(AND(K312&gt; J312, L312&gt; K312, M312&gt; L312, N312&gt; M312), "pos_trend", IF(AND(K312&lt; J312, L312&lt; K312, M312&lt; L312, N312&lt; M312), "neg_trend", "N/A"))</f>
        <v/>
      </c>
      <c r="J312">
        <f>IFERROR(IF(TRIM(C312)="-", "N/A", IF(RIGHT(C312,1)=")",IF(RIGHT(C312,2)="T)",-1000000000000*VALUE(MID(C312,2,LEN(C312)-3)),IF(RIGHT(C312,2)="M)",-1000000*VALUE(MID(C312,2,LEN(C312)-3)),IF(RIGHT(C312,2)="B)",-1000000000*VALUE(MID(C312,2,LEN(C312)-3)),IF(RIGHT(C312,2)="k)",-1000*VALUE(MID(C312,2,LEN(C312)-3)),VALUE(SUBSTITUTE(C312,",","")))))),IF(RIGHT(C312,1)="T",1000000000000*VALUE(LEFT(C312,LEN(C312)-1)),IF(RIGHT(C312,1)="M",1000000*VALUE(LEFT(C312,LEN(C312)-1)),IF(RIGHT(C312,1)="B",1000000000*VALUE(LEFT(C312,LEN(C312)-1)),IF(RIGHT(C312,1)="%",0.01*VALUE(LEFT(C312,LEN(C312)-1)),IF(RIGHT(C312,1)="k",1000*VALUE(LEFT(C312,LEN(C312)-1)),VALUE(SUBSTITUTE(C312,",",""))))))))),"N/A")</f>
        <v/>
      </c>
      <c r="K312">
        <f>IFERROR(IF(TRIM(D312)="-", "N/A", IF(RIGHT(D312,1)=")",IF(RIGHT(D312,2)="T)",-1000000000000*VALUE(MID(D312,2,LEN(D312)-3)),IF(RIGHT(D312,2)="M)",-1000000*VALUE(MID(D312,2,LEN(D312)-3)),IF(RIGHT(D312,2)="B)",-1000000000*VALUE(MID(D312,2,LEN(D312)-3)),IF(RIGHT(D312,2)="k)",-1000*VALUE(MID(D312,2,LEN(D312)-3)),VALUE(SUBSTITUTE(D312,",","")))))),IF(RIGHT(D312,1)="T",1000000000000*VALUE(LEFT(D312,LEN(D312)-1)),IF(RIGHT(D312,1)="M",1000000*VALUE(LEFT(D312,LEN(D312)-1)),IF(RIGHT(D312,1)="B",1000000000*VALUE(LEFT(D312,LEN(D312)-1)),IF(RIGHT(D312,1)="%",0.01*VALUE(LEFT(D312,LEN(D312)-1)),IF(RIGHT(D312,1)="k",1000*VALUE(LEFT(D312,LEN(D312)-1)),VALUE(SUBSTITUTE(D312,",",""))))))))),"N/A")</f>
        <v/>
      </c>
      <c r="L312">
        <f>IFERROR(IF(TRIM(E312)="-", "N/A", IF(RIGHT(E312,1)=")",IF(RIGHT(E312,2)="T)",-1000000000000*VALUE(MID(E312,2,LEN(E312)-3)),IF(RIGHT(E312,2)="M)",-1000000*VALUE(MID(E312,2,LEN(E312)-3)),IF(RIGHT(E312,2)="B)",-1000000000*VALUE(MID(E312,2,LEN(E312)-3)),IF(RIGHT(E312,2)="k)",-1000*VALUE(MID(E312,2,LEN(E312)-3)),VALUE(SUBSTITUTE(E312,",","")))))),IF(RIGHT(E312,1)="T",1000000000000*VALUE(LEFT(E312,LEN(E312)-1)),IF(RIGHT(E312,1)="M",1000000*VALUE(LEFT(E312,LEN(E312)-1)),IF(RIGHT(E312,1)="B",1000000000*VALUE(LEFT(E312,LEN(E312)-1)),IF(RIGHT(E312,1)="%",0.01*VALUE(LEFT(E312,LEN(E312)-1)),IF(RIGHT(E312,1)="k",1000*VALUE(LEFT(E312,LEN(E312)-1)),VALUE(SUBSTITUTE(E312,",",""))))))))),"N/A")</f>
        <v/>
      </c>
      <c r="M312">
        <f>IFERROR(IF(TRIM(F312)="-", "N/A", IF(RIGHT(F312,1)=")",IF(RIGHT(F312,2)="T)",-1000000000000*VALUE(MID(F312,2,LEN(F312)-3)),IF(RIGHT(F312,2)="M)",-1000000*VALUE(MID(F312,2,LEN(F312)-3)),IF(RIGHT(F312,2)="B)",-1000000000*VALUE(MID(F312,2,LEN(F312)-3)),IF(RIGHT(F312,2)="k)",-1000*VALUE(MID(F312,2,LEN(F312)-3)),VALUE(SUBSTITUTE(F312,",","")))))),IF(RIGHT(F312,1)="T",1000000000000*VALUE(LEFT(F312,LEN(F312)-1)),IF(RIGHT(F312,1)="M",1000000*VALUE(LEFT(F312,LEN(F312)-1)),IF(RIGHT(F312,1)="B",1000000000*VALUE(LEFT(F312,LEN(F312)-1)),IF(RIGHT(F312,1)="%",0.01*VALUE(LEFT(F312,LEN(F312)-1)),IF(RIGHT(F312,1)="k",1000*VALUE(LEFT(F312,LEN(F312)-1)),VALUE(SUBSTITUTE(F312,",",""))))))))),"N/A")</f>
        <v/>
      </c>
      <c r="N312">
        <f>IFERROR(IF(TRIM(G312)="-", "N/A", IF(RIGHT(G312,1)=")",IF(RIGHT(G312,2)="T)",-1000000000000*VALUE(MID(G312,2,LEN(G312)-3)),IF(RIGHT(G312,2)="M)",-1000000*VALUE(MID(G312,2,LEN(G312)-3)),IF(RIGHT(G312,2)="B)",-1000000000*VALUE(MID(G312,2,LEN(G312)-3)),IF(RIGHT(G312,2)="k)",-1000*VALUE(MID(G312,2,LEN(G312)-3)),VALUE(SUBSTITUTE(G312,",","")))))),IF(RIGHT(G312,1)="T",1000000000000*VALUE(LEFT(G312,LEN(G312)-1)),IF(RIGHT(G312,1)="M",1000000*VALUE(LEFT(G312,LEN(G312)-1)),IF(RIGHT(G312,1)="B",1000000000*VALUE(LEFT(G312,LEN(G312)-1)),IF(RIGHT(G312,1)="%",0.01*VALUE(LEFT(G312,LEN(G312)-1)),IF(RIGHT(G312,1)="k",1000*VALUE(LEFT(G312,LEN(G312)-1)),VALUE(SUBSTITUTE(G312,",",""))))))))),"N/A")</f>
        <v/>
      </c>
      <c r="P312">
        <f>MAX(J312:N312)</f>
        <v/>
      </c>
      <c r="Q312">
        <f>IFERROR(J144+MATCH(P312,J312:N312,0)-1,"")</f>
        <v/>
      </c>
      <c r="R312">
        <f>IF(Q312="","",MIN(J312:N312))</f>
        <v/>
      </c>
      <c r="S312">
        <f>IFERROR(J144+MATCH(R312,J312:N312,0)-1,"")</f>
        <v/>
      </c>
      <c r="T312">
        <f>IFERROR(AVERAGE(J312:N312),"")</f>
        <v/>
      </c>
      <c r="U312">
        <f>IFERROR(STDEV(J312:N312),"")</f>
        <v/>
      </c>
      <c r="V312">
        <f>IFERROR(IF(C312="-","",IF(ISBLANK(B312),"",IF(OR(ISNUMBER(FIND("Growth",B312)),ISNUMBER(FIND("Margin",B312))),"",(J312-T312)/U312))),"")</f>
        <v/>
      </c>
      <c r="W312">
        <f>IFERROR(IF(OR(D312="-",ISBLANK(D312)),"",(K312-T312)/U312),"")</f>
        <v/>
      </c>
      <c r="X312">
        <f>IFERROR(IF(OR(E312="-",ISBLANK(E312)),"",(L312-T312)/U312),"")</f>
        <v/>
      </c>
      <c r="Y312">
        <f>IFERROR(IF(OR(F312="-",ISBLANK(F312)),"",(M312-T312)/U312),"")</f>
        <v/>
      </c>
      <c r="Z312">
        <f>IFERROR(IF(OR(G312="-",ISBLANK(G312)),"",(N312-T312)/U312),"")</f>
        <v/>
      </c>
      <c r="AA312">
        <f>IF(MAX(MAX(V312:Z312),ABS(MIN(V312:Z312)))=ABS(MIN(V312:Z312)),MIN(V312:Z312),MAX(V312:Z312))</f>
        <v/>
      </c>
      <c r="AB312">
        <f>IFERROR(V144+MATCH(AA312,V312:Z312,0)-1,"")</f>
        <v/>
      </c>
      <c r="AC312">
        <f>IF(AB312&lt;&gt;"",IF(S312=AB312,"Low",IF(AB312=Q312,"High","")),"")</f>
        <v/>
      </c>
      <c r="AE312">
        <f>IF(ISNUMBER(MATCH("N/A",J312:N312,0)),"",IFERROR((5 * SUMPRODUCT(J144:N144,J312:N312) - PRODUCT(SUM(J144:N144),SUM(J312:N312))) / ((5 * SUM((J144^2)+(K144^2)+(L144^2)+(M144^2)+(N144^2))) - SUM(J144:N144)^2),""))</f>
        <v/>
      </c>
      <c r="AF312">
        <f>IFERROR(CORREL(J144:N144,J312:N312),"")</f>
        <v/>
      </c>
      <c r="AZ312">
        <f>IF(Q312=S312,0,1)</f>
        <v/>
      </c>
      <c r="BA312">
        <f>IF(AZ312=1,IF(Q312="","",IF(Q312=N144,"Yes","No")),"")</f>
        <v/>
      </c>
      <c r="BB312">
        <f>IF(BA312="Yes",P312,"")</f>
        <v/>
      </c>
      <c r="BC312">
        <f>IF(AZ312=1,IF(S312="","",IF(S312=N144,"Yes","No")),"")</f>
        <v/>
      </c>
      <c r="BD312">
        <f>IF(BC312="Yes",R312,"")</f>
        <v/>
      </c>
      <c r="BE312">
        <f>IFERROR(IF(SIGN(AE312)=1,"Increasing",IF(SIGN(AE312)=-1,"Decreasing","")),"")</f>
        <v/>
      </c>
      <c r="BF312">
        <f>IF(OR(AND(BE312="Increasing",BA312="Yes"),AND(BE312="Decreasing",BC312="Yes")),"Yes","No")</f>
        <v/>
      </c>
      <c r="BG312">
        <f>IF(I312="pos_trend","Yes","No")</f>
        <v/>
      </c>
      <c r="BH312">
        <f>IF(AF312&lt;&gt;"",IF(ABS(AF312)&gt;0.8,"Yes","No"),"")</f>
        <v/>
      </c>
    </row>
    <row r="313" spans="1:60">
      <c s="1" r="A313" t="n">
        <v>1</v>
      </c>
      <c r="B313" t="s">
        <v>874</v>
      </c>
      <c r="C313" t="s">
        <v>3751</v>
      </c>
      <c r="D313" t="s">
        <v>3752</v>
      </c>
      <c r="E313" t="s">
        <v>2348</v>
      </c>
      <c r="F313" t="s">
        <v>3753</v>
      </c>
      <c r="G313" t="s">
        <v>3754</v>
      </c>
      <c r="H313" t="s"/>
      <c r="I313">
        <f>IF(AND(K313&gt; J313, L313&gt; K313, M313&gt; L313, N313&gt; M313), "pos_trend", IF(AND(K313&lt; J313, L313&lt; K313, M313&lt; L313, N313&lt; M313), "neg_trend", "N/A"))</f>
        <v/>
      </c>
      <c r="J313">
        <f>IFERROR(IF(TRIM(C313)="-", "N/A", IF(RIGHT(C313,1)=")",IF(RIGHT(C313,2)="T)",-1000000000000*VALUE(MID(C313,2,LEN(C313)-3)),IF(RIGHT(C313,2)="M)",-1000000*VALUE(MID(C313,2,LEN(C313)-3)),IF(RIGHT(C313,2)="B)",-1000000000*VALUE(MID(C313,2,LEN(C313)-3)),IF(RIGHT(C313,2)="k)",-1000*VALUE(MID(C313,2,LEN(C313)-3)),VALUE(SUBSTITUTE(C313,",","")))))),IF(RIGHT(C313,1)="T",1000000000000*VALUE(LEFT(C313,LEN(C313)-1)),IF(RIGHT(C313,1)="M",1000000*VALUE(LEFT(C313,LEN(C313)-1)),IF(RIGHT(C313,1)="B",1000000000*VALUE(LEFT(C313,LEN(C313)-1)),IF(RIGHT(C313,1)="%",0.01*VALUE(LEFT(C313,LEN(C313)-1)),IF(RIGHT(C313,1)="k",1000*VALUE(LEFT(C313,LEN(C313)-1)),VALUE(SUBSTITUTE(C313,",",""))))))))),"N/A")</f>
        <v/>
      </c>
      <c r="K313">
        <f>IFERROR(IF(TRIM(D313)="-", "N/A", IF(RIGHT(D313,1)=")",IF(RIGHT(D313,2)="T)",-1000000000000*VALUE(MID(D313,2,LEN(D313)-3)),IF(RIGHT(D313,2)="M)",-1000000*VALUE(MID(D313,2,LEN(D313)-3)),IF(RIGHT(D313,2)="B)",-1000000000*VALUE(MID(D313,2,LEN(D313)-3)),IF(RIGHT(D313,2)="k)",-1000*VALUE(MID(D313,2,LEN(D313)-3)),VALUE(SUBSTITUTE(D313,",","")))))),IF(RIGHT(D313,1)="T",1000000000000*VALUE(LEFT(D313,LEN(D313)-1)),IF(RIGHT(D313,1)="M",1000000*VALUE(LEFT(D313,LEN(D313)-1)),IF(RIGHT(D313,1)="B",1000000000*VALUE(LEFT(D313,LEN(D313)-1)),IF(RIGHT(D313,1)="%",0.01*VALUE(LEFT(D313,LEN(D313)-1)),IF(RIGHT(D313,1)="k",1000*VALUE(LEFT(D313,LEN(D313)-1)),VALUE(SUBSTITUTE(D313,",",""))))))))),"N/A")</f>
        <v/>
      </c>
      <c r="L313">
        <f>IFERROR(IF(TRIM(E313)="-", "N/A", IF(RIGHT(E313,1)=")",IF(RIGHT(E313,2)="T)",-1000000000000*VALUE(MID(E313,2,LEN(E313)-3)),IF(RIGHT(E313,2)="M)",-1000000*VALUE(MID(E313,2,LEN(E313)-3)),IF(RIGHT(E313,2)="B)",-1000000000*VALUE(MID(E313,2,LEN(E313)-3)),IF(RIGHT(E313,2)="k)",-1000*VALUE(MID(E313,2,LEN(E313)-3)),VALUE(SUBSTITUTE(E313,",","")))))),IF(RIGHT(E313,1)="T",1000000000000*VALUE(LEFT(E313,LEN(E313)-1)),IF(RIGHT(E313,1)="M",1000000*VALUE(LEFT(E313,LEN(E313)-1)),IF(RIGHT(E313,1)="B",1000000000*VALUE(LEFT(E313,LEN(E313)-1)),IF(RIGHT(E313,1)="%",0.01*VALUE(LEFT(E313,LEN(E313)-1)),IF(RIGHT(E313,1)="k",1000*VALUE(LEFT(E313,LEN(E313)-1)),VALUE(SUBSTITUTE(E313,",",""))))))))),"N/A")</f>
        <v/>
      </c>
      <c r="M313">
        <f>IFERROR(IF(TRIM(F313)="-", "N/A", IF(RIGHT(F313,1)=")",IF(RIGHT(F313,2)="T)",-1000000000000*VALUE(MID(F313,2,LEN(F313)-3)),IF(RIGHT(F313,2)="M)",-1000000*VALUE(MID(F313,2,LEN(F313)-3)),IF(RIGHT(F313,2)="B)",-1000000000*VALUE(MID(F313,2,LEN(F313)-3)),IF(RIGHT(F313,2)="k)",-1000*VALUE(MID(F313,2,LEN(F313)-3)),VALUE(SUBSTITUTE(F313,",","")))))),IF(RIGHT(F313,1)="T",1000000000000*VALUE(LEFT(F313,LEN(F313)-1)),IF(RIGHT(F313,1)="M",1000000*VALUE(LEFT(F313,LEN(F313)-1)),IF(RIGHT(F313,1)="B",1000000000*VALUE(LEFT(F313,LEN(F313)-1)),IF(RIGHT(F313,1)="%",0.01*VALUE(LEFT(F313,LEN(F313)-1)),IF(RIGHT(F313,1)="k",1000*VALUE(LEFT(F313,LEN(F313)-1)),VALUE(SUBSTITUTE(F313,",",""))))))))),"N/A")</f>
        <v/>
      </c>
      <c r="N313">
        <f>IFERROR(IF(TRIM(G313)="-", "N/A", IF(RIGHT(G313,1)=")",IF(RIGHT(G313,2)="T)",-1000000000000*VALUE(MID(G313,2,LEN(G313)-3)),IF(RIGHT(G313,2)="M)",-1000000*VALUE(MID(G313,2,LEN(G313)-3)),IF(RIGHT(G313,2)="B)",-1000000000*VALUE(MID(G313,2,LEN(G313)-3)),IF(RIGHT(G313,2)="k)",-1000*VALUE(MID(G313,2,LEN(G313)-3)),VALUE(SUBSTITUTE(G313,",","")))))),IF(RIGHT(G313,1)="T",1000000000000*VALUE(LEFT(G313,LEN(G313)-1)),IF(RIGHT(G313,1)="M",1000000*VALUE(LEFT(G313,LEN(G313)-1)),IF(RIGHT(G313,1)="B",1000000000*VALUE(LEFT(G313,LEN(G313)-1)),IF(RIGHT(G313,1)="%",0.01*VALUE(LEFT(G313,LEN(G313)-1)),IF(RIGHT(G313,1)="k",1000*VALUE(LEFT(G313,LEN(G313)-1)),VALUE(SUBSTITUTE(G313,",",""))))))))),"N/A")</f>
        <v/>
      </c>
      <c r="P313">
        <f>MAX(J313:N313)</f>
        <v/>
      </c>
      <c r="Q313">
        <f>IFERROR(J144+MATCH(P313,J313:N313,0)-1,"")</f>
        <v/>
      </c>
      <c r="R313">
        <f>IF(Q313="","",MIN(J313:N313))</f>
        <v/>
      </c>
      <c r="S313">
        <f>IFERROR(J144+MATCH(R313,J313:N313,0)-1,"")</f>
        <v/>
      </c>
      <c r="T313">
        <f>IFERROR(AVERAGE(J313:N313),"")</f>
        <v/>
      </c>
      <c r="U313">
        <f>IFERROR(STDEV(J313:N313),"")</f>
        <v/>
      </c>
      <c r="V313">
        <f>IFERROR(IF(C313="-","",IF(ISBLANK(B313),"",IF(OR(ISNUMBER(FIND("Growth",B313)),ISNUMBER(FIND("Margin",B313))),"",(J313-T313)/U313))),"")</f>
        <v/>
      </c>
      <c r="W313">
        <f>IFERROR(IF(OR(D313="-",ISBLANK(D313)),"",(K313-T313)/U313),"")</f>
        <v/>
      </c>
      <c r="X313">
        <f>IFERROR(IF(OR(E313="-",ISBLANK(E313)),"",(L313-T313)/U313),"")</f>
        <v/>
      </c>
      <c r="Y313">
        <f>IFERROR(IF(OR(F313="-",ISBLANK(F313)),"",(M313-T313)/U313),"")</f>
        <v/>
      </c>
      <c r="Z313">
        <f>IFERROR(IF(OR(G313="-",ISBLANK(G313)),"",(N313-T313)/U313),"")</f>
        <v/>
      </c>
      <c r="AA313">
        <f>IF(MAX(MAX(V313:Z313),ABS(MIN(V313:Z313)))=ABS(MIN(V313:Z313)),MIN(V313:Z313),MAX(V313:Z313))</f>
        <v/>
      </c>
      <c r="AB313">
        <f>IFERROR(V144+MATCH(AA313,V313:Z313,0)-1,"")</f>
        <v/>
      </c>
      <c r="AC313">
        <f>IF(AB313&lt;&gt;"",IF(S313=AB313,"Low",IF(AB313=Q313,"High","")),"")</f>
        <v/>
      </c>
      <c r="AE313">
        <f>IF(ISNUMBER(MATCH("N/A",J313:N313,0)),"",IFERROR((5 * SUMPRODUCT(J144:N144,J313:N313) - PRODUCT(SUM(J144:N144),SUM(J313:N313))) / ((5 * SUM((J144^2)+(K144^2)+(L144^2)+(M144^2)+(N144^2))) - SUM(J144:N144)^2),""))</f>
        <v/>
      </c>
      <c r="AF313">
        <f>IFERROR(CORREL(J144:N144,J313:N313),"")</f>
        <v/>
      </c>
      <c r="AZ313">
        <f>IF(Q313=S313,0,1)</f>
        <v/>
      </c>
      <c r="BA313">
        <f>IF(AZ313=1,IF(Q313="","",IF(Q313=N144,"Yes","No")),"")</f>
        <v/>
      </c>
      <c r="BB313">
        <f>IF(BA313="Yes",P313,"")</f>
        <v/>
      </c>
      <c r="BC313">
        <f>IF(AZ313=1,IF(S313="","",IF(S313=N144,"Yes","No")),"")</f>
        <v/>
      </c>
      <c r="BD313">
        <f>IF(BC313="Yes",R313,"")</f>
        <v/>
      </c>
      <c r="BE313">
        <f>IFERROR(IF(SIGN(AE313)=1,"Increasing",IF(SIGN(AE313)=-1,"Decreasing","")),"")</f>
        <v/>
      </c>
      <c r="BF313">
        <f>IF(OR(AND(BE313="Increasing",BA313="Yes"),AND(BE313="Decreasing",BC313="Yes")),"Yes","No")</f>
        <v/>
      </c>
      <c r="BG313">
        <f>IF(I313="pos_trend","Yes","No")</f>
        <v/>
      </c>
      <c r="BH313">
        <f>IF(AF313&lt;&gt;"",IF(ABS(AF313)&gt;0.8,"Yes","No"),"")</f>
        <v/>
      </c>
    </row>
    <row r="314" spans="1:60">
      <c s="1" r="A314" t="n">
        <v>2</v>
      </c>
      <c r="B314" t="s">
        <v>421</v>
      </c>
      <c r="C314" t="s">
        <v>3752</v>
      </c>
      <c r="D314" t="s">
        <v>3752</v>
      </c>
      <c r="E314" t="s">
        <v>3755</v>
      </c>
      <c r="F314" t="s">
        <v>3756</v>
      </c>
      <c r="G314" t="s">
        <v>3757</v>
      </c>
      <c r="H314" t="s"/>
      <c r="I314">
        <f>IF(AND(K314&gt; J314, L314&gt; K314, M314&gt; L314, N314&gt; M314), "pos_trend", IF(AND(K314&lt; J314, L314&lt; K314, M314&lt; L314, N314&lt; M314), "neg_trend", "N/A"))</f>
        <v/>
      </c>
      <c r="J314">
        <f>IFERROR(IF(TRIM(C314)="-", "N/A", IF(RIGHT(C314,1)=")",IF(RIGHT(C314,2)="T)",-1000000000000*VALUE(MID(C314,2,LEN(C314)-3)),IF(RIGHT(C314,2)="M)",-1000000*VALUE(MID(C314,2,LEN(C314)-3)),IF(RIGHT(C314,2)="B)",-1000000000*VALUE(MID(C314,2,LEN(C314)-3)),IF(RIGHT(C314,2)="k)",-1000*VALUE(MID(C314,2,LEN(C314)-3)),VALUE(SUBSTITUTE(C314,",","")))))),IF(RIGHT(C314,1)="T",1000000000000*VALUE(LEFT(C314,LEN(C314)-1)),IF(RIGHT(C314,1)="M",1000000*VALUE(LEFT(C314,LEN(C314)-1)),IF(RIGHT(C314,1)="B",1000000000*VALUE(LEFT(C314,LEN(C314)-1)),IF(RIGHT(C314,1)="%",0.01*VALUE(LEFT(C314,LEN(C314)-1)),IF(RIGHT(C314,1)="k",1000*VALUE(LEFT(C314,LEN(C314)-1)),VALUE(SUBSTITUTE(C314,",",""))))))))),"N/A")</f>
        <v/>
      </c>
      <c r="K314">
        <f>IFERROR(IF(TRIM(D314)="-", "N/A", IF(RIGHT(D314,1)=")",IF(RIGHT(D314,2)="T)",-1000000000000*VALUE(MID(D314,2,LEN(D314)-3)),IF(RIGHT(D314,2)="M)",-1000000*VALUE(MID(D314,2,LEN(D314)-3)),IF(RIGHT(D314,2)="B)",-1000000000*VALUE(MID(D314,2,LEN(D314)-3)),IF(RIGHT(D314,2)="k)",-1000*VALUE(MID(D314,2,LEN(D314)-3)),VALUE(SUBSTITUTE(D314,",","")))))),IF(RIGHT(D314,1)="T",1000000000000*VALUE(LEFT(D314,LEN(D314)-1)),IF(RIGHT(D314,1)="M",1000000*VALUE(LEFT(D314,LEN(D314)-1)),IF(RIGHT(D314,1)="B",1000000000*VALUE(LEFT(D314,LEN(D314)-1)),IF(RIGHT(D314,1)="%",0.01*VALUE(LEFT(D314,LEN(D314)-1)),IF(RIGHT(D314,1)="k",1000*VALUE(LEFT(D314,LEN(D314)-1)),VALUE(SUBSTITUTE(D314,",",""))))))))),"N/A")</f>
        <v/>
      </c>
      <c r="L314">
        <f>IFERROR(IF(TRIM(E314)="-", "N/A", IF(RIGHT(E314,1)=")",IF(RIGHT(E314,2)="T)",-1000000000000*VALUE(MID(E314,2,LEN(E314)-3)),IF(RIGHT(E314,2)="M)",-1000000*VALUE(MID(E314,2,LEN(E314)-3)),IF(RIGHT(E314,2)="B)",-1000000000*VALUE(MID(E314,2,LEN(E314)-3)),IF(RIGHT(E314,2)="k)",-1000*VALUE(MID(E314,2,LEN(E314)-3)),VALUE(SUBSTITUTE(E314,",","")))))),IF(RIGHT(E314,1)="T",1000000000000*VALUE(LEFT(E314,LEN(E314)-1)),IF(RIGHT(E314,1)="M",1000000*VALUE(LEFT(E314,LEN(E314)-1)),IF(RIGHT(E314,1)="B",1000000000*VALUE(LEFT(E314,LEN(E314)-1)),IF(RIGHT(E314,1)="%",0.01*VALUE(LEFT(E314,LEN(E314)-1)),IF(RIGHT(E314,1)="k",1000*VALUE(LEFT(E314,LEN(E314)-1)),VALUE(SUBSTITUTE(E314,",",""))))))))),"N/A")</f>
        <v/>
      </c>
      <c r="M314">
        <f>IFERROR(IF(TRIM(F314)="-", "N/A", IF(RIGHT(F314,1)=")",IF(RIGHT(F314,2)="T)",-1000000000000*VALUE(MID(F314,2,LEN(F314)-3)),IF(RIGHT(F314,2)="M)",-1000000*VALUE(MID(F314,2,LEN(F314)-3)),IF(RIGHT(F314,2)="B)",-1000000000*VALUE(MID(F314,2,LEN(F314)-3)),IF(RIGHT(F314,2)="k)",-1000*VALUE(MID(F314,2,LEN(F314)-3)),VALUE(SUBSTITUTE(F314,",","")))))),IF(RIGHT(F314,1)="T",1000000000000*VALUE(LEFT(F314,LEN(F314)-1)),IF(RIGHT(F314,1)="M",1000000*VALUE(LEFT(F314,LEN(F314)-1)),IF(RIGHT(F314,1)="B",1000000000*VALUE(LEFT(F314,LEN(F314)-1)),IF(RIGHT(F314,1)="%",0.01*VALUE(LEFT(F314,LEN(F314)-1)),IF(RIGHT(F314,1)="k",1000*VALUE(LEFT(F314,LEN(F314)-1)),VALUE(SUBSTITUTE(F314,",",""))))))))),"N/A")</f>
        <v/>
      </c>
      <c r="N314">
        <f>IFERROR(IF(TRIM(G314)="-", "N/A", IF(RIGHT(G314,1)=")",IF(RIGHT(G314,2)="T)",-1000000000000*VALUE(MID(G314,2,LEN(G314)-3)),IF(RIGHT(G314,2)="M)",-1000000*VALUE(MID(G314,2,LEN(G314)-3)),IF(RIGHT(G314,2)="B)",-1000000000*VALUE(MID(G314,2,LEN(G314)-3)),IF(RIGHT(G314,2)="k)",-1000*VALUE(MID(G314,2,LEN(G314)-3)),VALUE(SUBSTITUTE(G314,",","")))))),IF(RIGHT(G314,1)="T",1000000000000*VALUE(LEFT(G314,LEN(G314)-1)),IF(RIGHT(G314,1)="M",1000000*VALUE(LEFT(G314,LEN(G314)-1)),IF(RIGHT(G314,1)="B",1000000000*VALUE(LEFT(G314,LEN(G314)-1)),IF(RIGHT(G314,1)="%",0.01*VALUE(LEFT(G314,LEN(G314)-1)),IF(RIGHT(G314,1)="k",1000*VALUE(LEFT(G314,LEN(G314)-1)),VALUE(SUBSTITUTE(G314,",",""))))))))),"N/A")</f>
        <v/>
      </c>
      <c r="P314">
        <f>MAX(J314:N314)</f>
        <v/>
      </c>
      <c r="Q314">
        <f>IFERROR(J144+MATCH(P314,J314:N314,0)-1,"")</f>
        <v/>
      </c>
      <c r="R314">
        <f>IF(Q314="","",MIN(J314:N314))</f>
        <v/>
      </c>
      <c r="S314">
        <f>IFERROR(J144+MATCH(R314,J314:N314,0)-1,"")</f>
        <v/>
      </c>
      <c r="T314">
        <f>IFERROR(AVERAGE(J314:N314),"")</f>
        <v/>
      </c>
      <c r="U314">
        <f>IFERROR(STDEV(J314:N314),"")</f>
        <v/>
      </c>
      <c r="V314">
        <f>IFERROR(IF(C314="-","",IF(ISBLANK(B314),"",IF(OR(ISNUMBER(FIND("Growth",B314)),ISNUMBER(FIND("Margin",B314))),"",(J314-T314)/U314))),"")</f>
        <v/>
      </c>
      <c r="W314">
        <f>IFERROR(IF(OR(D314="-",ISBLANK(D314)),"",(K314-T314)/U314),"")</f>
        <v/>
      </c>
      <c r="X314">
        <f>IFERROR(IF(OR(E314="-",ISBLANK(E314)),"",(L314-T314)/U314),"")</f>
        <v/>
      </c>
      <c r="Y314">
        <f>IFERROR(IF(OR(F314="-",ISBLANK(F314)),"",(M314-T314)/U314),"")</f>
        <v/>
      </c>
      <c r="Z314">
        <f>IFERROR(IF(OR(G314="-",ISBLANK(G314)),"",(N314-T314)/U314),"")</f>
        <v/>
      </c>
      <c r="AA314">
        <f>IF(MAX(MAX(V314:Z314),ABS(MIN(V314:Z314)))=ABS(MIN(V314:Z314)),MIN(V314:Z314),MAX(V314:Z314))</f>
        <v/>
      </c>
      <c r="AB314">
        <f>IFERROR(V144+MATCH(AA314,V314:Z314,0)-1,"")</f>
        <v/>
      </c>
      <c r="AC314">
        <f>IF(AB314&lt;&gt;"",IF(S314=AB314,"Low",IF(AB314=Q314,"High","")),"")</f>
        <v/>
      </c>
      <c r="AE314">
        <f>IF(ISNUMBER(MATCH("N/A",J314:N314,0)),"",IFERROR((5 * SUMPRODUCT(J144:N144,J314:N314) - PRODUCT(SUM(J144:N144),SUM(J314:N314))) / ((5 * SUM((J144^2)+(K144^2)+(L144^2)+(M144^2)+(N144^2))) - SUM(J144:N144)^2),""))</f>
        <v/>
      </c>
      <c r="AF314">
        <f>IFERROR(CORREL(J144:N144,J314:N314),"")</f>
        <v/>
      </c>
      <c r="AZ314">
        <f>IF(Q314=S314,0,1)</f>
        <v/>
      </c>
      <c r="BA314">
        <f>IF(AZ314=1,IF(Q314="","",IF(Q314=N144,"Yes","No")),"")</f>
        <v/>
      </c>
      <c r="BB314">
        <f>IF(BA314="Yes",P314,"")</f>
        <v/>
      </c>
      <c r="BC314">
        <f>IF(AZ314=1,IF(S314="","",IF(S314=N144,"Yes","No")),"")</f>
        <v/>
      </c>
      <c r="BD314">
        <f>IF(BC314="Yes",R314,"")</f>
        <v/>
      </c>
      <c r="BE314">
        <f>IFERROR(IF(SIGN(AE314)=1,"Increasing",IF(SIGN(AE314)=-1,"Decreasing","")),"")</f>
        <v/>
      </c>
      <c r="BF314">
        <f>IF(OR(AND(BE314="Increasing",BA314="Yes"),AND(BE314="Decreasing",BC314="Yes")),"Yes","No")</f>
        <v/>
      </c>
      <c r="BG314">
        <f>IF(I314="pos_trend","Yes","No")</f>
        <v/>
      </c>
      <c r="BH314">
        <f>IF(AF314&lt;&gt;"",IF(ABS(AF314)&gt;0.8,"Yes","No"),"")</f>
        <v/>
      </c>
    </row>
    <row r="315" spans="1:60">
      <c s="1" r="A315" t="n">
        <v>3</v>
      </c>
      <c r="B315" t="s">
        <v>3758</v>
      </c>
      <c r="C315" t="s">
        <v>264</v>
      </c>
      <c r="D315" t="s">
        <v>3759</v>
      </c>
      <c r="E315" t="s">
        <v>3760</v>
      </c>
      <c r="F315" t="s">
        <v>3761</v>
      </c>
      <c r="G315" t="s">
        <v>3762</v>
      </c>
      <c r="H315" t="s"/>
      <c r="I315">
        <f>IF(AND(K315&gt; J315, L315&gt; K315, M315&gt; L315, N315&gt; M315), "pos_trend", IF(AND(K315&lt; J315, L315&lt; K315, M315&lt; L315, N315&lt; M315), "neg_trend", "N/A"))</f>
        <v/>
      </c>
      <c r="J315">
        <f>IFERROR(IF(TRIM(C315)="-", "N/A", IF(RIGHT(C315,1)=")",IF(RIGHT(C315,2)="T)",-1000000000000*VALUE(MID(C315,2,LEN(C315)-3)),IF(RIGHT(C315,2)="M)",-1000000*VALUE(MID(C315,2,LEN(C315)-3)),IF(RIGHT(C315,2)="B)",-1000000000*VALUE(MID(C315,2,LEN(C315)-3)),IF(RIGHT(C315,2)="k)",-1000*VALUE(MID(C315,2,LEN(C315)-3)),VALUE(SUBSTITUTE(C315,",","")))))),IF(RIGHT(C315,1)="T",1000000000000*VALUE(LEFT(C315,LEN(C315)-1)),IF(RIGHT(C315,1)="M",1000000*VALUE(LEFT(C315,LEN(C315)-1)),IF(RIGHT(C315,1)="B",1000000000*VALUE(LEFT(C315,LEN(C315)-1)),IF(RIGHT(C315,1)="%",0.01*VALUE(LEFT(C315,LEN(C315)-1)),IF(RIGHT(C315,1)="k",1000*VALUE(LEFT(C315,LEN(C315)-1)),VALUE(SUBSTITUTE(C315,",",""))))))))),"N/A")</f>
        <v/>
      </c>
      <c r="K315">
        <f>IFERROR(IF(TRIM(D315)="-", "N/A", IF(RIGHT(D315,1)=")",IF(RIGHT(D315,2)="T)",-1000000000000*VALUE(MID(D315,2,LEN(D315)-3)),IF(RIGHT(D315,2)="M)",-1000000*VALUE(MID(D315,2,LEN(D315)-3)),IF(RIGHT(D315,2)="B)",-1000000000*VALUE(MID(D315,2,LEN(D315)-3)),IF(RIGHT(D315,2)="k)",-1000*VALUE(MID(D315,2,LEN(D315)-3)),VALUE(SUBSTITUTE(D315,",","")))))),IF(RIGHT(D315,1)="T",1000000000000*VALUE(LEFT(D315,LEN(D315)-1)),IF(RIGHT(D315,1)="M",1000000*VALUE(LEFT(D315,LEN(D315)-1)),IF(RIGHT(D315,1)="B",1000000000*VALUE(LEFT(D315,LEN(D315)-1)),IF(RIGHT(D315,1)="%",0.01*VALUE(LEFT(D315,LEN(D315)-1)),IF(RIGHT(D315,1)="k",1000*VALUE(LEFT(D315,LEN(D315)-1)),VALUE(SUBSTITUTE(D315,",",""))))))))),"N/A")</f>
        <v/>
      </c>
      <c r="L315">
        <f>IFERROR(IF(TRIM(E315)="-", "N/A", IF(RIGHT(E315,1)=")",IF(RIGHT(E315,2)="T)",-1000000000000*VALUE(MID(E315,2,LEN(E315)-3)),IF(RIGHT(E315,2)="M)",-1000000*VALUE(MID(E315,2,LEN(E315)-3)),IF(RIGHT(E315,2)="B)",-1000000000*VALUE(MID(E315,2,LEN(E315)-3)),IF(RIGHT(E315,2)="k)",-1000*VALUE(MID(E315,2,LEN(E315)-3)),VALUE(SUBSTITUTE(E315,",","")))))),IF(RIGHT(E315,1)="T",1000000000000*VALUE(LEFT(E315,LEN(E315)-1)),IF(RIGHT(E315,1)="M",1000000*VALUE(LEFT(E315,LEN(E315)-1)),IF(RIGHT(E315,1)="B",1000000000*VALUE(LEFT(E315,LEN(E315)-1)),IF(RIGHT(E315,1)="%",0.01*VALUE(LEFT(E315,LEN(E315)-1)),IF(RIGHT(E315,1)="k",1000*VALUE(LEFT(E315,LEN(E315)-1)),VALUE(SUBSTITUTE(E315,",",""))))))))),"N/A")</f>
        <v/>
      </c>
      <c r="M315">
        <f>IFERROR(IF(TRIM(F315)="-", "N/A", IF(RIGHT(F315,1)=")",IF(RIGHT(F315,2)="T)",-1000000000000*VALUE(MID(F315,2,LEN(F315)-3)),IF(RIGHT(F315,2)="M)",-1000000*VALUE(MID(F315,2,LEN(F315)-3)),IF(RIGHT(F315,2)="B)",-1000000000*VALUE(MID(F315,2,LEN(F315)-3)),IF(RIGHT(F315,2)="k)",-1000*VALUE(MID(F315,2,LEN(F315)-3)),VALUE(SUBSTITUTE(F315,",","")))))),IF(RIGHT(F315,1)="T",1000000000000*VALUE(LEFT(F315,LEN(F315)-1)),IF(RIGHT(F315,1)="M",1000000*VALUE(LEFT(F315,LEN(F315)-1)),IF(RIGHT(F315,1)="B",1000000000*VALUE(LEFT(F315,LEN(F315)-1)),IF(RIGHT(F315,1)="%",0.01*VALUE(LEFT(F315,LEN(F315)-1)),IF(RIGHT(F315,1)="k",1000*VALUE(LEFT(F315,LEN(F315)-1)),VALUE(SUBSTITUTE(F315,",",""))))))))),"N/A")</f>
        <v/>
      </c>
      <c r="N315">
        <f>IFERROR(IF(TRIM(G315)="-", "N/A", IF(RIGHT(G315,1)=")",IF(RIGHT(G315,2)="T)",-1000000000000*VALUE(MID(G315,2,LEN(G315)-3)),IF(RIGHT(G315,2)="M)",-1000000*VALUE(MID(G315,2,LEN(G315)-3)),IF(RIGHT(G315,2)="B)",-1000000000*VALUE(MID(G315,2,LEN(G315)-3)),IF(RIGHT(G315,2)="k)",-1000*VALUE(MID(G315,2,LEN(G315)-3)),VALUE(SUBSTITUTE(G315,",","")))))),IF(RIGHT(G315,1)="T",1000000000000*VALUE(LEFT(G315,LEN(G315)-1)),IF(RIGHT(G315,1)="M",1000000*VALUE(LEFT(G315,LEN(G315)-1)),IF(RIGHT(G315,1)="B",1000000000*VALUE(LEFT(G315,LEN(G315)-1)),IF(RIGHT(G315,1)="%",0.01*VALUE(LEFT(G315,LEN(G315)-1)),IF(RIGHT(G315,1)="k",1000*VALUE(LEFT(G315,LEN(G315)-1)),VALUE(SUBSTITUTE(G315,",",""))))))))),"N/A")</f>
        <v/>
      </c>
      <c r="P315">
        <f>MAX(J315:N315)</f>
        <v/>
      </c>
      <c r="Q315">
        <f>IFERROR(J144+MATCH(P315,J315:N315,0)-1,"")</f>
        <v/>
      </c>
      <c r="R315">
        <f>IF(Q315="","",MIN(J315:N315))</f>
        <v/>
      </c>
      <c r="S315">
        <f>IFERROR(J144+MATCH(R315,J315:N315,0)-1,"")</f>
        <v/>
      </c>
      <c r="T315">
        <f>IFERROR(AVERAGE(J315:N315),"")</f>
        <v/>
      </c>
      <c r="U315">
        <f>IFERROR(STDEV(J315:N315),"")</f>
        <v/>
      </c>
      <c r="V315">
        <f>IFERROR(IF(C315="-","",IF(ISBLANK(B315),"",IF(OR(ISNUMBER(FIND("Growth",B315)),ISNUMBER(FIND("Margin",B315))),"",(J315-T315)/U315))),"")</f>
        <v/>
      </c>
      <c r="W315">
        <f>IFERROR(IF(OR(D315="-",ISBLANK(D315)),"",(K315-T315)/U315),"")</f>
        <v/>
      </c>
      <c r="X315">
        <f>IFERROR(IF(OR(E315="-",ISBLANK(E315)),"",(L315-T315)/U315),"")</f>
        <v/>
      </c>
      <c r="Y315">
        <f>IFERROR(IF(OR(F315="-",ISBLANK(F315)),"",(M315-T315)/U315),"")</f>
        <v/>
      </c>
      <c r="Z315">
        <f>IFERROR(IF(OR(G315="-",ISBLANK(G315)),"",(N315-T315)/U315),"")</f>
        <v/>
      </c>
      <c r="AA315">
        <f>IF(MAX(MAX(V315:Z315),ABS(MIN(V315:Z315)))=ABS(MIN(V315:Z315)),MIN(V315:Z315),MAX(V315:Z315))</f>
        <v/>
      </c>
      <c r="AB315">
        <f>IFERROR(V144+MATCH(AA315,V315:Z315,0)-1,"")</f>
        <v/>
      </c>
      <c r="AC315">
        <f>IF(AB315&lt;&gt;"",IF(S315=AB315,"Low",IF(AB315=Q315,"High","")),"")</f>
        <v/>
      </c>
      <c r="AE315">
        <f>IF(ISNUMBER(MATCH("N/A",J315:N315,0)),"",IFERROR((5 * SUMPRODUCT(J144:N144,J315:N315) - PRODUCT(SUM(J144:N144),SUM(J315:N315))) / ((5 * SUM((J144^2)+(K144^2)+(L144^2)+(M144^2)+(N144^2))) - SUM(J144:N144)^2),""))</f>
        <v/>
      </c>
      <c r="AF315">
        <f>IFERROR(CORREL(J144:N144,J315:N315),"")</f>
        <v/>
      </c>
      <c r="AZ315">
        <f>IF(Q315=S315,0,1)</f>
        <v/>
      </c>
      <c r="BA315">
        <f>IF(AZ315=1,IF(Q315="","",IF(Q315=N144,"Yes","No")),"")</f>
        <v/>
      </c>
      <c r="BB315">
        <f>IF(BA315="Yes",P315,"")</f>
        <v/>
      </c>
      <c r="BC315">
        <f>IF(AZ315=1,IF(S315="","",IF(S315=N144,"Yes","No")),"")</f>
        <v/>
      </c>
      <c r="BD315">
        <f>IF(BC315="Yes",R315,"")</f>
        <v/>
      </c>
      <c r="BE315">
        <f>IFERROR(IF(SIGN(AE315)=1,"Increasing",IF(SIGN(AE315)=-1,"Decreasing","")),"")</f>
        <v/>
      </c>
      <c r="BF315">
        <f>IF(OR(AND(BE315="Increasing",BA315="Yes"),AND(BE315="Decreasing",BC315="Yes")),"Yes","No")</f>
        <v/>
      </c>
      <c r="BG315">
        <f>IF(I315="pos_trend","Yes","No")</f>
        <v/>
      </c>
      <c r="BH315">
        <f>IF(AF315&lt;&gt;"",IF(ABS(AF315)&gt;0.8,"Yes","No"),"")</f>
        <v/>
      </c>
    </row>
    <row r="316" spans="1:60">
      <c s="1" r="A316" t="n">
        <v>4</v>
      </c>
      <c r="B316" t="s">
        <v>3763</v>
      </c>
      <c r="C316" t="s">
        <v>264</v>
      </c>
      <c r="D316" t="s">
        <v>264</v>
      </c>
      <c r="E316" t="s">
        <v>264</v>
      </c>
      <c r="F316" t="s">
        <v>3764</v>
      </c>
      <c r="G316" t="s">
        <v>264</v>
      </c>
      <c r="H316" t="s"/>
      <c r="I316">
        <f>IF(AND(K316&gt; J316, L316&gt; K316, M316&gt; L316, N316&gt; M316), "pos_trend", IF(AND(K316&lt; J316, L316&lt; K316, M316&lt; L316, N316&lt; M316), "neg_trend", "N/A"))</f>
        <v/>
      </c>
      <c r="J316">
        <f>IFERROR(IF(TRIM(C316)="-", "N/A", IF(RIGHT(C316,1)=")",IF(RIGHT(C316,2)="T)",-1000000000000*VALUE(MID(C316,2,LEN(C316)-3)),IF(RIGHT(C316,2)="M)",-1000000*VALUE(MID(C316,2,LEN(C316)-3)),IF(RIGHT(C316,2)="B)",-1000000000*VALUE(MID(C316,2,LEN(C316)-3)),IF(RIGHT(C316,2)="k)",-1000*VALUE(MID(C316,2,LEN(C316)-3)),VALUE(SUBSTITUTE(C316,",","")))))),IF(RIGHT(C316,1)="T",1000000000000*VALUE(LEFT(C316,LEN(C316)-1)),IF(RIGHT(C316,1)="M",1000000*VALUE(LEFT(C316,LEN(C316)-1)),IF(RIGHT(C316,1)="B",1000000000*VALUE(LEFT(C316,LEN(C316)-1)),IF(RIGHT(C316,1)="%",0.01*VALUE(LEFT(C316,LEN(C316)-1)),IF(RIGHT(C316,1)="k",1000*VALUE(LEFT(C316,LEN(C316)-1)),VALUE(SUBSTITUTE(C316,",",""))))))))),"N/A")</f>
        <v/>
      </c>
      <c r="K316">
        <f>IFERROR(IF(TRIM(D316)="-", "N/A", IF(RIGHT(D316,1)=")",IF(RIGHT(D316,2)="T)",-1000000000000*VALUE(MID(D316,2,LEN(D316)-3)),IF(RIGHT(D316,2)="M)",-1000000*VALUE(MID(D316,2,LEN(D316)-3)),IF(RIGHT(D316,2)="B)",-1000000000*VALUE(MID(D316,2,LEN(D316)-3)),IF(RIGHT(D316,2)="k)",-1000*VALUE(MID(D316,2,LEN(D316)-3)),VALUE(SUBSTITUTE(D316,",","")))))),IF(RIGHT(D316,1)="T",1000000000000*VALUE(LEFT(D316,LEN(D316)-1)),IF(RIGHT(D316,1)="M",1000000*VALUE(LEFT(D316,LEN(D316)-1)),IF(RIGHT(D316,1)="B",1000000000*VALUE(LEFT(D316,LEN(D316)-1)),IF(RIGHT(D316,1)="%",0.01*VALUE(LEFT(D316,LEN(D316)-1)),IF(RIGHT(D316,1)="k",1000*VALUE(LEFT(D316,LEN(D316)-1)),VALUE(SUBSTITUTE(D316,",",""))))))))),"N/A")</f>
        <v/>
      </c>
      <c r="L316">
        <f>IFERROR(IF(TRIM(E316)="-", "N/A", IF(RIGHT(E316,1)=")",IF(RIGHT(E316,2)="T)",-1000000000000*VALUE(MID(E316,2,LEN(E316)-3)),IF(RIGHT(E316,2)="M)",-1000000*VALUE(MID(E316,2,LEN(E316)-3)),IF(RIGHT(E316,2)="B)",-1000000000*VALUE(MID(E316,2,LEN(E316)-3)),IF(RIGHT(E316,2)="k)",-1000*VALUE(MID(E316,2,LEN(E316)-3)),VALUE(SUBSTITUTE(E316,",","")))))),IF(RIGHT(E316,1)="T",1000000000000*VALUE(LEFT(E316,LEN(E316)-1)),IF(RIGHT(E316,1)="M",1000000*VALUE(LEFT(E316,LEN(E316)-1)),IF(RIGHT(E316,1)="B",1000000000*VALUE(LEFT(E316,LEN(E316)-1)),IF(RIGHT(E316,1)="%",0.01*VALUE(LEFT(E316,LEN(E316)-1)),IF(RIGHT(E316,1)="k",1000*VALUE(LEFT(E316,LEN(E316)-1)),VALUE(SUBSTITUTE(E316,",",""))))))))),"N/A")</f>
        <v/>
      </c>
      <c r="M316">
        <f>IFERROR(IF(TRIM(F316)="-", "N/A", IF(RIGHT(F316,1)=")",IF(RIGHT(F316,2)="T)",-1000000000000*VALUE(MID(F316,2,LEN(F316)-3)),IF(RIGHT(F316,2)="M)",-1000000*VALUE(MID(F316,2,LEN(F316)-3)),IF(RIGHT(F316,2)="B)",-1000000000*VALUE(MID(F316,2,LEN(F316)-3)),IF(RIGHT(F316,2)="k)",-1000*VALUE(MID(F316,2,LEN(F316)-3)),VALUE(SUBSTITUTE(F316,",","")))))),IF(RIGHT(F316,1)="T",1000000000000*VALUE(LEFT(F316,LEN(F316)-1)),IF(RIGHT(F316,1)="M",1000000*VALUE(LEFT(F316,LEN(F316)-1)),IF(RIGHT(F316,1)="B",1000000000*VALUE(LEFT(F316,LEN(F316)-1)),IF(RIGHT(F316,1)="%",0.01*VALUE(LEFT(F316,LEN(F316)-1)),IF(RIGHT(F316,1)="k",1000*VALUE(LEFT(F316,LEN(F316)-1)),VALUE(SUBSTITUTE(F316,",",""))))))))),"N/A")</f>
        <v/>
      </c>
      <c r="N316">
        <f>IFERROR(IF(TRIM(G316)="-", "N/A", IF(RIGHT(G316,1)=")",IF(RIGHT(G316,2)="T)",-1000000000000*VALUE(MID(G316,2,LEN(G316)-3)),IF(RIGHT(G316,2)="M)",-1000000*VALUE(MID(G316,2,LEN(G316)-3)),IF(RIGHT(G316,2)="B)",-1000000000*VALUE(MID(G316,2,LEN(G316)-3)),IF(RIGHT(G316,2)="k)",-1000*VALUE(MID(G316,2,LEN(G316)-3)),VALUE(SUBSTITUTE(G316,",","")))))),IF(RIGHT(G316,1)="T",1000000000000*VALUE(LEFT(G316,LEN(G316)-1)),IF(RIGHT(G316,1)="M",1000000*VALUE(LEFT(G316,LEN(G316)-1)),IF(RIGHT(G316,1)="B",1000000000*VALUE(LEFT(G316,LEN(G316)-1)),IF(RIGHT(G316,1)="%",0.01*VALUE(LEFT(G316,LEN(G316)-1)),IF(RIGHT(G316,1)="k",1000*VALUE(LEFT(G316,LEN(G316)-1)),VALUE(SUBSTITUTE(G316,",",""))))))))),"N/A")</f>
        <v/>
      </c>
      <c r="P316">
        <f>MAX(J316:N316)</f>
        <v/>
      </c>
      <c r="Q316">
        <f>IFERROR(J144+MATCH(P316,J316:N316,0)-1,"")</f>
        <v/>
      </c>
      <c r="R316">
        <f>IF(Q316="","",MIN(J316:N316))</f>
        <v/>
      </c>
      <c r="S316">
        <f>IFERROR(J144+MATCH(R316,J316:N316,0)-1,"")</f>
        <v/>
      </c>
      <c r="T316">
        <f>IFERROR(AVERAGE(J316:N316),"")</f>
        <v/>
      </c>
      <c r="U316">
        <f>IFERROR(STDEV(J316:N316),"")</f>
        <v/>
      </c>
      <c r="V316">
        <f>IFERROR(IF(C316="-","",IF(ISBLANK(B316),"",IF(OR(ISNUMBER(FIND("Growth",B316)),ISNUMBER(FIND("Margin",B316))),"",(J316-T316)/U316))),"")</f>
        <v/>
      </c>
      <c r="W316">
        <f>IFERROR(IF(OR(D316="-",ISBLANK(D316)),"",(K316-T316)/U316),"")</f>
        <v/>
      </c>
      <c r="X316">
        <f>IFERROR(IF(OR(E316="-",ISBLANK(E316)),"",(L316-T316)/U316),"")</f>
        <v/>
      </c>
      <c r="Y316">
        <f>IFERROR(IF(OR(F316="-",ISBLANK(F316)),"",(M316-T316)/U316),"")</f>
        <v/>
      </c>
      <c r="Z316">
        <f>IFERROR(IF(OR(G316="-",ISBLANK(G316)),"",(N316-T316)/U316),"")</f>
        <v/>
      </c>
      <c r="AA316">
        <f>IF(MAX(MAX(V316:Z316),ABS(MIN(V316:Z316)))=ABS(MIN(V316:Z316)),MIN(V316:Z316),MAX(V316:Z316))</f>
        <v/>
      </c>
      <c r="AB316">
        <f>IFERROR(V144+MATCH(AA316,V316:Z316,0)-1,"")</f>
        <v/>
      </c>
      <c r="AC316">
        <f>IF(AB316&lt;&gt;"",IF(S316=AB316,"Low",IF(AB316=Q316,"High","")),"")</f>
        <v/>
      </c>
      <c r="AE316">
        <f>IF(ISNUMBER(MATCH("N/A",J316:N316,0)),"",IFERROR((5 * SUMPRODUCT(J144:N144,J316:N316) - PRODUCT(SUM(J144:N144),SUM(J316:N316))) / ((5 * SUM((J144^2)+(K144^2)+(L144^2)+(M144^2)+(N144^2))) - SUM(J144:N144)^2),""))</f>
        <v/>
      </c>
      <c r="AF316">
        <f>IFERROR(CORREL(J144:N144,J316:N316),"")</f>
        <v/>
      </c>
      <c r="AZ316">
        <f>IF(Q316=S316,0,1)</f>
        <v/>
      </c>
      <c r="BA316">
        <f>IF(AZ316=1,IF(Q316="","",IF(Q316=N144,"Yes","No")),"")</f>
        <v/>
      </c>
      <c r="BB316">
        <f>IF(BA316="Yes",P316,"")</f>
        <v/>
      </c>
      <c r="BC316">
        <f>IF(AZ316=1,IF(S316="","",IF(S316=N144,"Yes","No")),"")</f>
        <v/>
      </c>
      <c r="BD316">
        <f>IF(BC316="Yes",R316,"")</f>
        <v/>
      </c>
      <c r="BE316">
        <f>IFERROR(IF(SIGN(AE316)=1,"Increasing",IF(SIGN(AE316)=-1,"Decreasing","")),"")</f>
        <v/>
      </c>
      <c r="BF316">
        <f>IF(OR(AND(BE316="Increasing",BA316="Yes"),AND(BE316="Decreasing",BC316="Yes")),"Yes","No")</f>
        <v/>
      </c>
      <c r="BG316">
        <f>IF(I316="pos_trend","Yes","No")</f>
        <v/>
      </c>
      <c r="BH316">
        <f>IF(AF316&lt;&gt;"",IF(ABS(AF316)&gt;0.8,"Yes","No"),"")</f>
        <v/>
      </c>
    </row>
    <row r="317" spans="1:60">
      <c s="1" r="A317" t="n">
        <v>5</v>
      </c>
      <c r="B317" t="s">
        <v>3765</v>
      </c>
      <c r="C317" t="s">
        <v>3766</v>
      </c>
      <c r="D317" t="s">
        <v>3767</v>
      </c>
      <c r="E317" t="s">
        <v>3768</v>
      </c>
      <c r="F317" t="s">
        <v>264</v>
      </c>
      <c r="G317" t="s">
        <v>3769</v>
      </c>
      <c r="H317" t="s"/>
      <c r="I317">
        <f>IF(AND(K317&gt; J317, L317&gt; K317, M317&gt; L317, N317&gt; M317), "pos_trend", IF(AND(K317&lt; J317, L317&lt; K317, M317&lt; L317, N317&lt; M317), "neg_trend", "N/A"))</f>
        <v/>
      </c>
      <c r="J317">
        <f>IFERROR(IF(TRIM(C317)="-", "N/A", IF(RIGHT(C317,1)=")",IF(RIGHT(C317,2)="T)",-1000000000000*VALUE(MID(C317,2,LEN(C317)-3)),IF(RIGHT(C317,2)="M)",-1000000*VALUE(MID(C317,2,LEN(C317)-3)),IF(RIGHT(C317,2)="B)",-1000000000*VALUE(MID(C317,2,LEN(C317)-3)),IF(RIGHT(C317,2)="k)",-1000*VALUE(MID(C317,2,LEN(C317)-3)),VALUE(SUBSTITUTE(C317,",","")))))),IF(RIGHT(C317,1)="T",1000000000000*VALUE(LEFT(C317,LEN(C317)-1)),IF(RIGHT(C317,1)="M",1000000*VALUE(LEFT(C317,LEN(C317)-1)),IF(RIGHT(C317,1)="B",1000000000*VALUE(LEFT(C317,LEN(C317)-1)),IF(RIGHT(C317,1)="%",0.01*VALUE(LEFT(C317,LEN(C317)-1)),IF(RIGHT(C317,1)="k",1000*VALUE(LEFT(C317,LEN(C317)-1)),VALUE(SUBSTITUTE(C317,",",""))))))))),"N/A")</f>
        <v/>
      </c>
      <c r="K317">
        <f>IFERROR(IF(TRIM(D317)="-", "N/A", IF(RIGHT(D317,1)=")",IF(RIGHT(D317,2)="T)",-1000000000000*VALUE(MID(D317,2,LEN(D317)-3)),IF(RIGHT(D317,2)="M)",-1000000*VALUE(MID(D317,2,LEN(D317)-3)),IF(RIGHT(D317,2)="B)",-1000000000*VALUE(MID(D317,2,LEN(D317)-3)),IF(RIGHT(D317,2)="k)",-1000*VALUE(MID(D317,2,LEN(D317)-3)),VALUE(SUBSTITUTE(D317,",","")))))),IF(RIGHT(D317,1)="T",1000000000000*VALUE(LEFT(D317,LEN(D317)-1)),IF(RIGHT(D317,1)="M",1000000*VALUE(LEFT(D317,LEN(D317)-1)),IF(RIGHT(D317,1)="B",1000000000*VALUE(LEFT(D317,LEN(D317)-1)),IF(RIGHT(D317,1)="%",0.01*VALUE(LEFT(D317,LEN(D317)-1)),IF(RIGHT(D317,1)="k",1000*VALUE(LEFT(D317,LEN(D317)-1)),VALUE(SUBSTITUTE(D317,",",""))))))))),"N/A")</f>
        <v/>
      </c>
      <c r="L317">
        <f>IFERROR(IF(TRIM(E317)="-", "N/A", IF(RIGHT(E317,1)=")",IF(RIGHT(E317,2)="T)",-1000000000000*VALUE(MID(E317,2,LEN(E317)-3)),IF(RIGHT(E317,2)="M)",-1000000*VALUE(MID(E317,2,LEN(E317)-3)),IF(RIGHT(E317,2)="B)",-1000000000*VALUE(MID(E317,2,LEN(E317)-3)),IF(RIGHT(E317,2)="k)",-1000*VALUE(MID(E317,2,LEN(E317)-3)),VALUE(SUBSTITUTE(E317,",","")))))),IF(RIGHT(E317,1)="T",1000000000000*VALUE(LEFT(E317,LEN(E317)-1)),IF(RIGHT(E317,1)="M",1000000*VALUE(LEFT(E317,LEN(E317)-1)),IF(RIGHT(E317,1)="B",1000000000*VALUE(LEFT(E317,LEN(E317)-1)),IF(RIGHT(E317,1)="%",0.01*VALUE(LEFT(E317,LEN(E317)-1)),IF(RIGHT(E317,1)="k",1000*VALUE(LEFT(E317,LEN(E317)-1)),VALUE(SUBSTITUTE(E317,",",""))))))))),"N/A")</f>
        <v/>
      </c>
      <c r="M317">
        <f>IFERROR(IF(TRIM(F317)="-", "N/A", IF(RIGHT(F317,1)=")",IF(RIGHT(F317,2)="T)",-1000000000000*VALUE(MID(F317,2,LEN(F317)-3)),IF(RIGHT(F317,2)="M)",-1000000*VALUE(MID(F317,2,LEN(F317)-3)),IF(RIGHT(F317,2)="B)",-1000000000*VALUE(MID(F317,2,LEN(F317)-3)),IF(RIGHT(F317,2)="k)",-1000*VALUE(MID(F317,2,LEN(F317)-3)),VALUE(SUBSTITUTE(F317,",","")))))),IF(RIGHT(F317,1)="T",1000000000000*VALUE(LEFT(F317,LEN(F317)-1)),IF(RIGHT(F317,1)="M",1000000*VALUE(LEFT(F317,LEN(F317)-1)),IF(RIGHT(F317,1)="B",1000000000*VALUE(LEFT(F317,LEN(F317)-1)),IF(RIGHT(F317,1)="%",0.01*VALUE(LEFT(F317,LEN(F317)-1)),IF(RIGHT(F317,1)="k",1000*VALUE(LEFT(F317,LEN(F317)-1)),VALUE(SUBSTITUTE(F317,",",""))))))))),"N/A")</f>
        <v/>
      </c>
      <c r="N317">
        <f>IFERROR(IF(TRIM(G317)="-", "N/A", IF(RIGHT(G317,1)=")",IF(RIGHT(G317,2)="T)",-1000000000000*VALUE(MID(G317,2,LEN(G317)-3)),IF(RIGHT(G317,2)="M)",-1000000*VALUE(MID(G317,2,LEN(G317)-3)),IF(RIGHT(G317,2)="B)",-1000000000*VALUE(MID(G317,2,LEN(G317)-3)),IF(RIGHT(G317,2)="k)",-1000*VALUE(MID(G317,2,LEN(G317)-3)),VALUE(SUBSTITUTE(G317,",","")))))),IF(RIGHT(G317,1)="T",1000000000000*VALUE(LEFT(G317,LEN(G317)-1)),IF(RIGHT(G317,1)="M",1000000*VALUE(LEFT(G317,LEN(G317)-1)),IF(RIGHT(G317,1)="B",1000000000*VALUE(LEFT(G317,LEN(G317)-1)),IF(RIGHT(G317,1)="%",0.01*VALUE(LEFT(G317,LEN(G317)-1)),IF(RIGHT(G317,1)="k",1000*VALUE(LEFT(G317,LEN(G317)-1)),VALUE(SUBSTITUTE(G317,",",""))))))))),"N/A")</f>
        <v/>
      </c>
      <c r="P317">
        <f>MAX(J317:N317)</f>
        <v/>
      </c>
      <c r="Q317">
        <f>IFERROR(J144+MATCH(P317,J317:N317,0)-1,"")</f>
        <v/>
      </c>
      <c r="R317">
        <f>IF(Q317="","",MIN(J317:N317))</f>
        <v/>
      </c>
      <c r="S317">
        <f>IFERROR(J144+MATCH(R317,J317:N317,0)-1,"")</f>
        <v/>
      </c>
      <c r="T317">
        <f>IFERROR(AVERAGE(J317:N317),"")</f>
        <v/>
      </c>
      <c r="U317">
        <f>IFERROR(STDEV(J317:N317),"")</f>
        <v/>
      </c>
      <c r="V317">
        <f>IFERROR(IF(C317="-","",IF(ISBLANK(B317),"",IF(OR(ISNUMBER(FIND("Growth",B317)),ISNUMBER(FIND("Margin",B317))),"",(J317-T317)/U317))),"")</f>
        <v/>
      </c>
      <c r="W317">
        <f>IFERROR(IF(OR(D317="-",ISBLANK(D317)),"",(K317-T317)/U317),"")</f>
        <v/>
      </c>
      <c r="X317">
        <f>IFERROR(IF(OR(E317="-",ISBLANK(E317)),"",(L317-T317)/U317),"")</f>
        <v/>
      </c>
      <c r="Y317">
        <f>IFERROR(IF(OR(F317="-",ISBLANK(F317)),"",(M317-T317)/U317),"")</f>
        <v/>
      </c>
      <c r="Z317">
        <f>IFERROR(IF(OR(G317="-",ISBLANK(G317)),"",(N317-T317)/U317),"")</f>
        <v/>
      </c>
      <c r="AA317">
        <f>IF(MAX(MAX(V317:Z317),ABS(MIN(V317:Z317)))=ABS(MIN(V317:Z317)),MIN(V317:Z317),MAX(V317:Z317))</f>
        <v/>
      </c>
      <c r="AB317">
        <f>IFERROR(V144+MATCH(AA317,V317:Z317,0)-1,"")</f>
        <v/>
      </c>
      <c r="AC317">
        <f>IF(AB317&lt;&gt;"",IF(S317=AB317,"Low",IF(AB317=Q317,"High","")),"")</f>
        <v/>
      </c>
      <c r="AE317">
        <f>IF(ISNUMBER(MATCH("N/A",J317:N317,0)),"",IFERROR((5 * SUMPRODUCT(J144:N144,J317:N317) - PRODUCT(SUM(J144:N144),SUM(J317:N317))) / ((5 * SUM((J144^2)+(K144^2)+(L144^2)+(M144^2)+(N144^2))) - SUM(J144:N144)^2),""))</f>
        <v/>
      </c>
      <c r="AF317">
        <f>IFERROR(CORREL(J144:N144,J317:N317),"")</f>
        <v/>
      </c>
      <c r="AZ317">
        <f>IF(Q317=S317,0,1)</f>
        <v/>
      </c>
      <c r="BA317">
        <f>IF(AZ317=1,IF(Q317="","",IF(Q317=N144,"Yes","No")),"")</f>
        <v/>
      </c>
      <c r="BB317">
        <f>IF(BA317="Yes",P317,"")</f>
        <v/>
      </c>
      <c r="BC317">
        <f>IF(AZ317=1,IF(S317="","",IF(S317=N144,"Yes","No")),"")</f>
        <v/>
      </c>
      <c r="BD317">
        <f>IF(BC317="Yes",R317,"")</f>
        <v/>
      </c>
      <c r="BE317">
        <f>IFERROR(IF(SIGN(AE317)=1,"Increasing",IF(SIGN(AE317)=-1,"Decreasing","")),"")</f>
        <v/>
      </c>
      <c r="BF317">
        <f>IF(OR(AND(BE317="Increasing",BA317="Yes"),AND(BE317="Decreasing",BC317="Yes")),"Yes","No")</f>
        <v/>
      </c>
      <c r="BG317">
        <f>IF(I317="pos_trend","Yes","No")</f>
        <v/>
      </c>
      <c r="BH317">
        <f>IF(AF317&lt;&gt;"",IF(ABS(AF317)&gt;0.8,"Yes","No"),"")</f>
        <v/>
      </c>
    </row>
    <row r="318" spans="1:60">
      <c s="1" r="A318" t="n">
        <v>6</v>
      </c>
      <c r="B318" t="s">
        <v>875</v>
      </c>
      <c r="C318" t="s">
        <v>3770</v>
      </c>
      <c r="D318" t="s">
        <v>3657</v>
      </c>
      <c r="E318" t="s">
        <v>3771</v>
      </c>
      <c r="F318" t="s">
        <v>264</v>
      </c>
      <c r="G318" t="s">
        <v>3772</v>
      </c>
      <c r="H318" t="s"/>
      <c r="I318">
        <f>IF(AND(K318&gt; J318, L318&gt; K318, M318&gt; L318, N318&gt; M318), "pos_trend", IF(AND(K318&lt; J318, L318&lt; K318, M318&lt; L318, N318&lt; M318), "neg_trend", "N/A"))</f>
        <v/>
      </c>
      <c r="J318">
        <f>IFERROR(IF(TRIM(C318)="-", "N/A", IF(RIGHT(C318,1)=")",IF(RIGHT(C318,2)="T)",-1000000000000*VALUE(MID(C318,2,LEN(C318)-3)),IF(RIGHT(C318,2)="M)",-1000000*VALUE(MID(C318,2,LEN(C318)-3)),IF(RIGHT(C318,2)="B)",-1000000000*VALUE(MID(C318,2,LEN(C318)-3)),IF(RIGHT(C318,2)="k)",-1000*VALUE(MID(C318,2,LEN(C318)-3)),VALUE(SUBSTITUTE(C318,",","")))))),IF(RIGHT(C318,1)="T",1000000000000*VALUE(LEFT(C318,LEN(C318)-1)),IF(RIGHT(C318,1)="M",1000000*VALUE(LEFT(C318,LEN(C318)-1)),IF(RIGHT(C318,1)="B",1000000000*VALUE(LEFT(C318,LEN(C318)-1)),IF(RIGHT(C318,1)="%",0.01*VALUE(LEFT(C318,LEN(C318)-1)),IF(RIGHT(C318,1)="k",1000*VALUE(LEFT(C318,LEN(C318)-1)),VALUE(SUBSTITUTE(C318,",",""))))))))),"N/A")</f>
        <v/>
      </c>
      <c r="K318">
        <f>IFERROR(IF(TRIM(D318)="-", "N/A", IF(RIGHT(D318,1)=")",IF(RIGHT(D318,2)="T)",-1000000000000*VALUE(MID(D318,2,LEN(D318)-3)),IF(RIGHT(D318,2)="M)",-1000000*VALUE(MID(D318,2,LEN(D318)-3)),IF(RIGHT(D318,2)="B)",-1000000000*VALUE(MID(D318,2,LEN(D318)-3)),IF(RIGHT(D318,2)="k)",-1000*VALUE(MID(D318,2,LEN(D318)-3)),VALUE(SUBSTITUTE(D318,",","")))))),IF(RIGHT(D318,1)="T",1000000000000*VALUE(LEFT(D318,LEN(D318)-1)),IF(RIGHT(D318,1)="M",1000000*VALUE(LEFT(D318,LEN(D318)-1)),IF(RIGHT(D318,1)="B",1000000000*VALUE(LEFT(D318,LEN(D318)-1)),IF(RIGHT(D318,1)="%",0.01*VALUE(LEFT(D318,LEN(D318)-1)),IF(RIGHT(D318,1)="k",1000*VALUE(LEFT(D318,LEN(D318)-1)),VALUE(SUBSTITUTE(D318,",",""))))))))),"N/A")</f>
        <v/>
      </c>
      <c r="L318">
        <f>IFERROR(IF(TRIM(E318)="-", "N/A", IF(RIGHT(E318,1)=")",IF(RIGHT(E318,2)="T)",-1000000000000*VALUE(MID(E318,2,LEN(E318)-3)),IF(RIGHT(E318,2)="M)",-1000000*VALUE(MID(E318,2,LEN(E318)-3)),IF(RIGHT(E318,2)="B)",-1000000000*VALUE(MID(E318,2,LEN(E318)-3)),IF(RIGHT(E318,2)="k)",-1000*VALUE(MID(E318,2,LEN(E318)-3)),VALUE(SUBSTITUTE(E318,",","")))))),IF(RIGHT(E318,1)="T",1000000000000*VALUE(LEFT(E318,LEN(E318)-1)),IF(RIGHT(E318,1)="M",1000000*VALUE(LEFT(E318,LEN(E318)-1)),IF(RIGHT(E318,1)="B",1000000000*VALUE(LEFT(E318,LEN(E318)-1)),IF(RIGHT(E318,1)="%",0.01*VALUE(LEFT(E318,LEN(E318)-1)),IF(RIGHT(E318,1)="k",1000*VALUE(LEFT(E318,LEN(E318)-1)),VALUE(SUBSTITUTE(E318,",",""))))))))),"N/A")</f>
        <v/>
      </c>
      <c r="M318">
        <f>IFERROR(IF(TRIM(F318)="-", "N/A", IF(RIGHT(F318,1)=")",IF(RIGHT(F318,2)="T)",-1000000000000*VALUE(MID(F318,2,LEN(F318)-3)),IF(RIGHT(F318,2)="M)",-1000000*VALUE(MID(F318,2,LEN(F318)-3)),IF(RIGHT(F318,2)="B)",-1000000000*VALUE(MID(F318,2,LEN(F318)-3)),IF(RIGHT(F318,2)="k)",-1000*VALUE(MID(F318,2,LEN(F318)-3)),VALUE(SUBSTITUTE(F318,",","")))))),IF(RIGHT(F318,1)="T",1000000000000*VALUE(LEFT(F318,LEN(F318)-1)),IF(RIGHT(F318,1)="M",1000000*VALUE(LEFT(F318,LEN(F318)-1)),IF(RIGHT(F318,1)="B",1000000000*VALUE(LEFT(F318,LEN(F318)-1)),IF(RIGHT(F318,1)="%",0.01*VALUE(LEFT(F318,LEN(F318)-1)),IF(RIGHT(F318,1)="k",1000*VALUE(LEFT(F318,LEN(F318)-1)),VALUE(SUBSTITUTE(F318,",",""))))))))),"N/A")</f>
        <v/>
      </c>
      <c r="N318">
        <f>IFERROR(IF(TRIM(G318)="-", "N/A", IF(RIGHT(G318,1)=")",IF(RIGHT(G318,2)="T)",-1000000000000*VALUE(MID(G318,2,LEN(G318)-3)),IF(RIGHT(G318,2)="M)",-1000000*VALUE(MID(G318,2,LEN(G318)-3)),IF(RIGHT(G318,2)="B)",-1000000000*VALUE(MID(G318,2,LEN(G318)-3)),IF(RIGHT(G318,2)="k)",-1000*VALUE(MID(G318,2,LEN(G318)-3)),VALUE(SUBSTITUTE(G318,",","")))))),IF(RIGHT(G318,1)="T",1000000000000*VALUE(LEFT(G318,LEN(G318)-1)),IF(RIGHT(G318,1)="M",1000000*VALUE(LEFT(G318,LEN(G318)-1)),IF(RIGHT(G318,1)="B",1000000000*VALUE(LEFT(G318,LEN(G318)-1)),IF(RIGHT(G318,1)="%",0.01*VALUE(LEFT(G318,LEN(G318)-1)),IF(RIGHT(G318,1)="k",1000*VALUE(LEFT(G318,LEN(G318)-1)),VALUE(SUBSTITUTE(G318,",",""))))))))),"N/A")</f>
        <v/>
      </c>
      <c r="P318">
        <f>MAX(J318:N318)</f>
        <v/>
      </c>
      <c r="Q318">
        <f>IFERROR(J144+MATCH(P318,J318:N318,0)-1,"")</f>
        <v/>
      </c>
      <c r="R318">
        <f>IF(Q318="","",MIN(J318:N318))</f>
        <v/>
      </c>
      <c r="S318">
        <f>IFERROR(J144+MATCH(R318,J318:N318,0)-1,"")</f>
        <v/>
      </c>
      <c r="T318">
        <f>IFERROR(AVERAGE(J318:N318),"")</f>
        <v/>
      </c>
      <c r="U318">
        <f>IFERROR(STDEV(J318:N318),"")</f>
        <v/>
      </c>
      <c r="V318">
        <f>IFERROR(IF(C318="-","",IF(ISBLANK(B318),"",IF(OR(ISNUMBER(FIND("Growth",B318)),ISNUMBER(FIND("Margin",B318))),"",(J318-T318)/U318))),"")</f>
        <v/>
      </c>
      <c r="W318">
        <f>IFERROR(IF(OR(D318="-",ISBLANK(D318)),"",(K318-T318)/U318),"")</f>
        <v/>
      </c>
      <c r="X318">
        <f>IFERROR(IF(OR(E318="-",ISBLANK(E318)),"",(L318-T318)/U318),"")</f>
        <v/>
      </c>
      <c r="Y318">
        <f>IFERROR(IF(OR(F318="-",ISBLANK(F318)),"",(M318-T318)/U318),"")</f>
        <v/>
      </c>
      <c r="Z318">
        <f>IFERROR(IF(OR(G318="-",ISBLANK(G318)),"",(N318-T318)/U318),"")</f>
        <v/>
      </c>
      <c r="AA318">
        <f>IF(MAX(MAX(V318:Z318),ABS(MIN(V318:Z318)))=ABS(MIN(V318:Z318)),MIN(V318:Z318),MAX(V318:Z318))</f>
        <v/>
      </c>
      <c r="AB318">
        <f>IFERROR(V144+MATCH(AA318,V318:Z318,0)-1,"")</f>
        <v/>
      </c>
      <c r="AC318">
        <f>IF(AB318&lt;&gt;"",IF(S318=AB318,"Low",IF(AB318=Q318,"High","")),"")</f>
        <v/>
      </c>
      <c r="AE318">
        <f>IF(ISNUMBER(MATCH("N/A",J318:N318,0)),"",IFERROR((5 * SUMPRODUCT(J144:N144,J318:N318) - PRODUCT(SUM(J144:N144),SUM(J318:N318))) / ((5 * SUM((J144^2)+(K144^2)+(L144^2)+(M144^2)+(N144^2))) - SUM(J144:N144)^2),""))</f>
        <v/>
      </c>
      <c r="AF318">
        <f>IFERROR(CORREL(J144:N144,J318:N318),"")</f>
        <v/>
      </c>
      <c r="AZ318">
        <f>IF(Q318=S318,0,1)</f>
        <v/>
      </c>
      <c r="BA318">
        <f>IF(AZ318=1,IF(Q318="","",IF(Q318=N144,"Yes","No")),"")</f>
        <v/>
      </c>
      <c r="BB318">
        <f>IF(BA318="Yes",P318,"")</f>
        <v/>
      </c>
      <c r="BC318">
        <f>IF(AZ318=1,IF(S318="","",IF(S318=N144,"Yes","No")),"")</f>
        <v/>
      </c>
      <c r="BD318">
        <f>IF(BC318="Yes",R318,"")</f>
        <v/>
      </c>
      <c r="BE318">
        <f>IFERROR(IF(SIGN(AE318)=1,"Increasing",IF(SIGN(AE318)=-1,"Decreasing","")),"")</f>
        <v/>
      </c>
      <c r="BF318">
        <f>IF(OR(AND(BE318="Increasing",BA318="Yes"),AND(BE318="Decreasing",BC318="Yes")),"Yes","No")</f>
        <v/>
      </c>
      <c r="BG318">
        <f>IF(I318="pos_trend","Yes","No")</f>
        <v/>
      </c>
      <c r="BH318">
        <f>IF(AF318&lt;&gt;"",IF(ABS(AF318)&gt;0.8,"Yes","No"),"")</f>
        <v/>
      </c>
    </row>
    <row r="319" spans="1:60">
      <c s="1" r="A319" t="n">
        <v>7</v>
      </c>
      <c r="B319" t="s">
        <v>881</v>
      </c>
      <c r="C319" t="s">
        <v>3770</v>
      </c>
      <c r="D319" t="s">
        <v>264</v>
      </c>
      <c r="E319" t="s">
        <v>3771</v>
      </c>
      <c r="F319" t="s">
        <v>264</v>
      </c>
      <c r="G319" t="s">
        <v>264</v>
      </c>
      <c r="H319" t="s"/>
      <c r="I319">
        <f>IF(AND(K319&gt; J319, L319&gt; K319, M319&gt; L319, N319&gt; M319), "pos_trend", IF(AND(K319&lt; J319, L319&lt; K319, M319&lt; L319, N319&lt; M319), "neg_trend", "N/A"))</f>
        <v/>
      </c>
      <c r="J319">
        <f>IFERROR(IF(TRIM(C319)="-", "N/A", IF(RIGHT(C319,1)=")",IF(RIGHT(C319,2)="T)",-1000000000000*VALUE(MID(C319,2,LEN(C319)-3)),IF(RIGHT(C319,2)="M)",-1000000*VALUE(MID(C319,2,LEN(C319)-3)),IF(RIGHT(C319,2)="B)",-1000000000*VALUE(MID(C319,2,LEN(C319)-3)),IF(RIGHT(C319,2)="k)",-1000*VALUE(MID(C319,2,LEN(C319)-3)),VALUE(SUBSTITUTE(C319,",","")))))),IF(RIGHT(C319,1)="T",1000000000000*VALUE(LEFT(C319,LEN(C319)-1)),IF(RIGHT(C319,1)="M",1000000*VALUE(LEFT(C319,LEN(C319)-1)),IF(RIGHT(C319,1)="B",1000000000*VALUE(LEFT(C319,LEN(C319)-1)),IF(RIGHT(C319,1)="%",0.01*VALUE(LEFT(C319,LEN(C319)-1)),IF(RIGHT(C319,1)="k",1000*VALUE(LEFT(C319,LEN(C319)-1)),VALUE(SUBSTITUTE(C319,",",""))))))))),"N/A")</f>
        <v/>
      </c>
      <c r="K319">
        <f>IFERROR(IF(TRIM(D319)="-", "N/A", IF(RIGHT(D319,1)=")",IF(RIGHT(D319,2)="T)",-1000000000000*VALUE(MID(D319,2,LEN(D319)-3)),IF(RIGHT(D319,2)="M)",-1000000*VALUE(MID(D319,2,LEN(D319)-3)),IF(RIGHT(D319,2)="B)",-1000000000*VALUE(MID(D319,2,LEN(D319)-3)),IF(RIGHT(D319,2)="k)",-1000*VALUE(MID(D319,2,LEN(D319)-3)),VALUE(SUBSTITUTE(D319,",","")))))),IF(RIGHT(D319,1)="T",1000000000000*VALUE(LEFT(D319,LEN(D319)-1)),IF(RIGHT(D319,1)="M",1000000*VALUE(LEFT(D319,LEN(D319)-1)),IF(RIGHT(D319,1)="B",1000000000*VALUE(LEFT(D319,LEN(D319)-1)),IF(RIGHT(D319,1)="%",0.01*VALUE(LEFT(D319,LEN(D319)-1)),IF(RIGHT(D319,1)="k",1000*VALUE(LEFT(D319,LEN(D319)-1)),VALUE(SUBSTITUTE(D319,",",""))))))))),"N/A")</f>
        <v/>
      </c>
      <c r="L319">
        <f>IFERROR(IF(TRIM(E319)="-", "N/A", IF(RIGHT(E319,1)=")",IF(RIGHT(E319,2)="T)",-1000000000000*VALUE(MID(E319,2,LEN(E319)-3)),IF(RIGHT(E319,2)="M)",-1000000*VALUE(MID(E319,2,LEN(E319)-3)),IF(RIGHT(E319,2)="B)",-1000000000*VALUE(MID(E319,2,LEN(E319)-3)),IF(RIGHT(E319,2)="k)",-1000*VALUE(MID(E319,2,LEN(E319)-3)),VALUE(SUBSTITUTE(E319,",","")))))),IF(RIGHT(E319,1)="T",1000000000000*VALUE(LEFT(E319,LEN(E319)-1)),IF(RIGHT(E319,1)="M",1000000*VALUE(LEFT(E319,LEN(E319)-1)),IF(RIGHT(E319,1)="B",1000000000*VALUE(LEFT(E319,LEN(E319)-1)),IF(RIGHT(E319,1)="%",0.01*VALUE(LEFT(E319,LEN(E319)-1)),IF(RIGHT(E319,1)="k",1000*VALUE(LEFT(E319,LEN(E319)-1)),VALUE(SUBSTITUTE(E319,",",""))))))))),"N/A")</f>
        <v/>
      </c>
      <c r="M319">
        <f>IFERROR(IF(TRIM(F319)="-", "N/A", IF(RIGHT(F319,1)=")",IF(RIGHT(F319,2)="T)",-1000000000000*VALUE(MID(F319,2,LEN(F319)-3)),IF(RIGHT(F319,2)="M)",-1000000*VALUE(MID(F319,2,LEN(F319)-3)),IF(RIGHT(F319,2)="B)",-1000000000*VALUE(MID(F319,2,LEN(F319)-3)),IF(RIGHT(F319,2)="k)",-1000*VALUE(MID(F319,2,LEN(F319)-3)),VALUE(SUBSTITUTE(F319,",","")))))),IF(RIGHT(F319,1)="T",1000000000000*VALUE(LEFT(F319,LEN(F319)-1)),IF(RIGHT(F319,1)="M",1000000*VALUE(LEFT(F319,LEN(F319)-1)),IF(RIGHT(F319,1)="B",1000000000*VALUE(LEFT(F319,LEN(F319)-1)),IF(RIGHT(F319,1)="%",0.01*VALUE(LEFT(F319,LEN(F319)-1)),IF(RIGHT(F319,1)="k",1000*VALUE(LEFT(F319,LEN(F319)-1)),VALUE(SUBSTITUTE(F319,",",""))))))))),"N/A")</f>
        <v/>
      </c>
      <c r="N319">
        <f>IFERROR(IF(TRIM(G319)="-", "N/A", IF(RIGHT(G319,1)=")",IF(RIGHT(G319,2)="T)",-1000000000000*VALUE(MID(G319,2,LEN(G319)-3)),IF(RIGHT(G319,2)="M)",-1000000*VALUE(MID(G319,2,LEN(G319)-3)),IF(RIGHT(G319,2)="B)",-1000000000*VALUE(MID(G319,2,LEN(G319)-3)),IF(RIGHT(G319,2)="k)",-1000*VALUE(MID(G319,2,LEN(G319)-3)),VALUE(SUBSTITUTE(G319,",","")))))),IF(RIGHT(G319,1)="T",1000000000000*VALUE(LEFT(G319,LEN(G319)-1)),IF(RIGHT(G319,1)="M",1000000*VALUE(LEFT(G319,LEN(G319)-1)),IF(RIGHT(G319,1)="B",1000000000*VALUE(LEFT(G319,LEN(G319)-1)),IF(RIGHT(G319,1)="%",0.01*VALUE(LEFT(G319,LEN(G319)-1)),IF(RIGHT(G319,1)="k",1000*VALUE(LEFT(G319,LEN(G319)-1)),VALUE(SUBSTITUTE(G319,",",""))))))))),"N/A")</f>
        <v/>
      </c>
      <c r="P319">
        <f>MAX(J319:N319)</f>
        <v/>
      </c>
      <c r="Q319">
        <f>IFERROR(J144+MATCH(P319,J319:N319,0)-1,"")</f>
        <v/>
      </c>
      <c r="R319">
        <f>IF(Q319="","",MIN(J319:N319))</f>
        <v/>
      </c>
      <c r="S319">
        <f>IFERROR(J144+MATCH(R319,J319:N319,0)-1,"")</f>
        <v/>
      </c>
      <c r="T319">
        <f>IFERROR(AVERAGE(J319:N319),"")</f>
        <v/>
      </c>
      <c r="U319">
        <f>IFERROR(STDEV(J319:N319),"")</f>
        <v/>
      </c>
      <c r="V319">
        <f>IFERROR(IF(C319="-","",IF(ISBLANK(B319),"",IF(OR(ISNUMBER(FIND("Growth",B319)),ISNUMBER(FIND("Margin",B319))),"",(J319-T319)/U319))),"")</f>
        <v/>
      </c>
      <c r="W319">
        <f>IFERROR(IF(OR(D319="-",ISBLANK(D319)),"",(K319-T319)/U319),"")</f>
        <v/>
      </c>
      <c r="X319">
        <f>IFERROR(IF(OR(E319="-",ISBLANK(E319)),"",(L319-T319)/U319),"")</f>
        <v/>
      </c>
      <c r="Y319">
        <f>IFERROR(IF(OR(F319="-",ISBLANK(F319)),"",(M319-T319)/U319),"")</f>
        <v/>
      </c>
      <c r="Z319">
        <f>IFERROR(IF(OR(G319="-",ISBLANK(G319)),"",(N319-T319)/U319),"")</f>
        <v/>
      </c>
      <c r="AA319">
        <f>IF(MAX(MAX(V319:Z319),ABS(MIN(V319:Z319)))=ABS(MIN(V319:Z319)),MIN(V319:Z319),MAX(V319:Z319))</f>
        <v/>
      </c>
      <c r="AB319">
        <f>IFERROR(V144+MATCH(AA319,V319:Z319,0)-1,"")</f>
        <v/>
      </c>
      <c r="AC319">
        <f>IF(AB319&lt;&gt;"",IF(S319=AB319,"Low",IF(AB319=Q319,"High","")),"")</f>
        <v/>
      </c>
      <c r="AE319">
        <f>IF(ISNUMBER(MATCH("N/A",J319:N319,0)),"",IFERROR((5 * SUMPRODUCT(J144:N144,J319:N319) - PRODUCT(SUM(J144:N144),SUM(J319:N319))) / ((5 * SUM((J144^2)+(K144^2)+(L144^2)+(M144^2)+(N144^2))) - SUM(J144:N144)^2),""))</f>
        <v/>
      </c>
      <c r="AF319">
        <f>IFERROR(CORREL(J144:N144,J319:N319),"")</f>
        <v/>
      </c>
      <c r="AZ319">
        <f>IF(Q319=S319,0,1)</f>
        <v/>
      </c>
      <c r="BA319">
        <f>IF(AZ319=1,IF(Q319="","",IF(Q319=N144,"Yes","No")),"")</f>
        <v/>
      </c>
      <c r="BB319">
        <f>IF(BA319="Yes",P319,"")</f>
        <v/>
      </c>
      <c r="BC319">
        <f>IF(AZ319=1,IF(S319="","",IF(S319=N144,"Yes","No")),"")</f>
        <v/>
      </c>
      <c r="BD319">
        <f>IF(BC319="Yes",R319,"")</f>
        <v/>
      </c>
      <c r="BE319">
        <f>IFERROR(IF(SIGN(AE319)=1,"Increasing",IF(SIGN(AE319)=-1,"Decreasing","")),"")</f>
        <v/>
      </c>
      <c r="BF319">
        <f>IF(OR(AND(BE319="Increasing",BA319="Yes"),AND(BE319="Decreasing",BC319="Yes")),"Yes","No")</f>
        <v/>
      </c>
      <c r="BG319">
        <f>IF(I319="pos_trend","Yes","No")</f>
        <v/>
      </c>
      <c r="BH319">
        <f>IF(AF319&lt;&gt;"",IF(ABS(AF319)&gt;0.8,"Yes","No"),"")</f>
        <v/>
      </c>
    </row>
    <row r="320" spans="1:60">
      <c s="1" r="A320" t="n">
        <v>8</v>
      </c>
      <c r="B320" t="s">
        <v>885</v>
      </c>
      <c r="C320" t="s">
        <v>264</v>
      </c>
      <c r="D320" t="s">
        <v>3657</v>
      </c>
      <c r="E320" t="s">
        <v>264</v>
      </c>
      <c r="F320" t="s">
        <v>264</v>
      </c>
      <c r="G320" t="s">
        <v>3772</v>
      </c>
      <c r="H320" t="s"/>
      <c r="I320">
        <f>IF(AND(K320&gt; J320, L320&gt; K320, M320&gt; L320, N320&gt; M320), "pos_trend", IF(AND(K320&lt; J320, L320&lt; K320, M320&lt; L320, N320&lt; M320), "neg_trend", "N/A"))</f>
        <v/>
      </c>
      <c r="J320">
        <f>IFERROR(IF(TRIM(C320)="-", "N/A", IF(RIGHT(C320,1)=")",IF(RIGHT(C320,2)="T)",-1000000000000*VALUE(MID(C320,2,LEN(C320)-3)),IF(RIGHT(C320,2)="M)",-1000000*VALUE(MID(C320,2,LEN(C320)-3)),IF(RIGHT(C320,2)="B)",-1000000000*VALUE(MID(C320,2,LEN(C320)-3)),IF(RIGHT(C320,2)="k)",-1000*VALUE(MID(C320,2,LEN(C320)-3)),VALUE(SUBSTITUTE(C320,",","")))))),IF(RIGHT(C320,1)="T",1000000000000*VALUE(LEFT(C320,LEN(C320)-1)),IF(RIGHT(C320,1)="M",1000000*VALUE(LEFT(C320,LEN(C320)-1)),IF(RIGHT(C320,1)="B",1000000000*VALUE(LEFT(C320,LEN(C320)-1)),IF(RIGHT(C320,1)="%",0.01*VALUE(LEFT(C320,LEN(C320)-1)),IF(RIGHT(C320,1)="k",1000*VALUE(LEFT(C320,LEN(C320)-1)),VALUE(SUBSTITUTE(C320,",",""))))))))),"N/A")</f>
        <v/>
      </c>
      <c r="K320">
        <f>IFERROR(IF(TRIM(D320)="-", "N/A", IF(RIGHT(D320,1)=")",IF(RIGHT(D320,2)="T)",-1000000000000*VALUE(MID(D320,2,LEN(D320)-3)),IF(RIGHT(D320,2)="M)",-1000000*VALUE(MID(D320,2,LEN(D320)-3)),IF(RIGHT(D320,2)="B)",-1000000000*VALUE(MID(D320,2,LEN(D320)-3)),IF(RIGHT(D320,2)="k)",-1000*VALUE(MID(D320,2,LEN(D320)-3)),VALUE(SUBSTITUTE(D320,",","")))))),IF(RIGHT(D320,1)="T",1000000000000*VALUE(LEFT(D320,LEN(D320)-1)),IF(RIGHT(D320,1)="M",1000000*VALUE(LEFT(D320,LEN(D320)-1)),IF(RIGHT(D320,1)="B",1000000000*VALUE(LEFT(D320,LEN(D320)-1)),IF(RIGHT(D320,1)="%",0.01*VALUE(LEFT(D320,LEN(D320)-1)),IF(RIGHT(D320,1)="k",1000*VALUE(LEFT(D320,LEN(D320)-1)),VALUE(SUBSTITUTE(D320,",",""))))))))),"N/A")</f>
        <v/>
      </c>
      <c r="L320">
        <f>IFERROR(IF(TRIM(E320)="-", "N/A", IF(RIGHT(E320,1)=")",IF(RIGHT(E320,2)="T)",-1000000000000*VALUE(MID(E320,2,LEN(E320)-3)),IF(RIGHT(E320,2)="M)",-1000000*VALUE(MID(E320,2,LEN(E320)-3)),IF(RIGHT(E320,2)="B)",-1000000000*VALUE(MID(E320,2,LEN(E320)-3)),IF(RIGHT(E320,2)="k)",-1000*VALUE(MID(E320,2,LEN(E320)-3)),VALUE(SUBSTITUTE(E320,",","")))))),IF(RIGHT(E320,1)="T",1000000000000*VALUE(LEFT(E320,LEN(E320)-1)),IF(RIGHT(E320,1)="M",1000000*VALUE(LEFT(E320,LEN(E320)-1)),IF(RIGHT(E320,1)="B",1000000000*VALUE(LEFT(E320,LEN(E320)-1)),IF(RIGHT(E320,1)="%",0.01*VALUE(LEFT(E320,LEN(E320)-1)),IF(RIGHT(E320,1)="k",1000*VALUE(LEFT(E320,LEN(E320)-1)),VALUE(SUBSTITUTE(E320,",",""))))))))),"N/A")</f>
        <v/>
      </c>
      <c r="M320">
        <f>IFERROR(IF(TRIM(F320)="-", "N/A", IF(RIGHT(F320,1)=")",IF(RIGHT(F320,2)="T)",-1000000000000*VALUE(MID(F320,2,LEN(F320)-3)),IF(RIGHT(F320,2)="M)",-1000000*VALUE(MID(F320,2,LEN(F320)-3)),IF(RIGHT(F320,2)="B)",-1000000000*VALUE(MID(F320,2,LEN(F320)-3)),IF(RIGHT(F320,2)="k)",-1000*VALUE(MID(F320,2,LEN(F320)-3)),VALUE(SUBSTITUTE(F320,",","")))))),IF(RIGHT(F320,1)="T",1000000000000*VALUE(LEFT(F320,LEN(F320)-1)),IF(RIGHT(F320,1)="M",1000000*VALUE(LEFT(F320,LEN(F320)-1)),IF(RIGHT(F320,1)="B",1000000000*VALUE(LEFT(F320,LEN(F320)-1)),IF(RIGHT(F320,1)="%",0.01*VALUE(LEFT(F320,LEN(F320)-1)),IF(RIGHT(F320,1)="k",1000*VALUE(LEFT(F320,LEN(F320)-1)),VALUE(SUBSTITUTE(F320,",",""))))))))),"N/A")</f>
        <v/>
      </c>
      <c r="N320">
        <f>IFERROR(IF(TRIM(G320)="-", "N/A", IF(RIGHT(G320,1)=")",IF(RIGHT(G320,2)="T)",-1000000000000*VALUE(MID(G320,2,LEN(G320)-3)),IF(RIGHT(G320,2)="M)",-1000000*VALUE(MID(G320,2,LEN(G320)-3)),IF(RIGHT(G320,2)="B)",-1000000000*VALUE(MID(G320,2,LEN(G320)-3)),IF(RIGHT(G320,2)="k)",-1000*VALUE(MID(G320,2,LEN(G320)-3)),VALUE(SUBSTITUTE(G320,",","")))))),IF(RIGHT(G320,1)="T",1000000000000*VALUE(LEFT(G320,LEN(G320)-1)),IF(RIGHT(G320,1)="M",1000000*VALUE(LEFT(G320,LEN(G320)-1)),IF(RIGHT(G320,1)="B",1000000000*VALUE(LEFT(G320,LEN(G320)-1)),IF(RIGHT(G320,1)="%",0.01*VALUE(LEFT(G320,LEN(G320)-1)),IF(RIGHT(G320,1)="k",1000*VALUE(LEFT(G320,LEN(G320)-1)),VALUE(SUBSTITUTE(G320,",",""))))))))),"N/A")</f>
        <v/>
      </c>
      <c r="P320">
        <f>MAX(J320:N320)</f>
        <v/>
      </c>
      <c r="Q320">
        <f>IFERROR(J144+MATCH(P320,J320:N320,0)-1,"")</f>
        <v/>
      </c>
      <c r="R320">
        <f>IF(Q320="","",MIN(J320:N320))</f>
        <v/>
      </c>
      <c r="S320">
        <f>IFERROR(J144+MATCH(R320,J320:N320,0)-1,"")</f>
        <v/>
      </c>
      <c r="T320">
        <f>IFERROR(AVERAGE(J320:N320),"")</f>
        <v/>
      </c>
      <c r="U320">
        <f>IFERROR(STDEV(J320:N320),"")</f>
        <v/>
      </c>
      <c r="V320">
        <f>IFERROR(IF(C320="-","",IF(ISBLANK(B320),"",IF(OR(ISNUMBER(FIND("Growth",B320)),ISNUMBER(FIND("Margin",B320))),"",(J320-T320)/U320))),"")</f>
        <v/>
      </c>
      <c r="W320">
        <f>IFERROR(IF(OR(D320="-",ISBLANK(D320)),"",(K320-T320)/U320),"")</f>
        <v/>
      </c>
      <c r="X320">
        <f>IFERROR(IF(OR(E320="-",ISBLANK(E320)),"",(L320-T320)/U320),"")</f>
        <v/>
      </c>
      <c r="Y320">
        <f>IFERROR(IF(OR(F320="-",ISBLANK(F320)),"",(M320-T320)/U320),"")</f>
        <v/>
      </c>
      <c r="Z320">
        <f>IFERROR(IF(OR(G320="-",ISBLANK(G320)),"",(N320-T320)/U320),"")</f>
        <v/>
      </c>
      <c r="AA320">
        <f>IF(MAX(MAX(V320:Z320),ABS(MIN(V320:Z320)))=ABS(MIN(V320:Z320)),MIN(V320:Z320),MAX(V320:Z320))</f>
        <v/>
      </c>
      <c r="AB320">
        <f>IFERROR(V144+MATCH(AA320,V320:Z320,0)-1,"")</f>
        <v/>
      </c>
      <c r="AC320">
        <f>IF(AB320&lt;&gt;"",IF(S320=AB320,"Low",IF(AB320=Q320,"High","")),"")</f>
        <v/>
      </c>
      <c r="AE320">
        <f>IF(ISNUMBER(MATCH("N/A",J320:N320,0)),"",IFERROR((5 * SUMPRODUCT(J144:N144,J320:N320) - PRODUCT(SUM(J144:N144),SUM(J320:N320))) / ((5 * SUM((J144^2)+(K144^2)+(L144^2)+(M144^2)+(N144^2))) - SUM(J144:N144)^2),""))</f>
        <v/>
      </c>
      <c r="AF320">
        <f>IFERROR(CORREL(J144:N144,J320:N320),"")</f>
        <v/>
      </c>
      <c r="AZ320">
        <f>IF(Q320=S320,0,1)</f>
        <v/>
      </c>
      <c r="BA320">
        <f>IF(AZ320=1,IF(Q320="","",IF(Q320=N144,"Yes","No")),"")</f>
        <v/>
      </c>
      <c r="BB320">
        <f>IF(BA320="Yes",P320,"")</f>
        <v/>
      </c>
      <c r="BC320">
        <f>IF(AZ320=1,IF(S320="","",IF(S320=N144,"Yes","No")),"")</f>
        <v/>
      </c>
      <c r="BD320">
        <f>IF(BC320="Yes",R320,"")</f>
        <v/>
      </c>
      <c r="BE320">
        <f>IFERROR(IF(SIGN(AE320)=1,"Increasing",IF(SIGN(AE320)=-1,"Decreasing","")),"")</f>
        <v/>
      </c>
      <c r="BF320">
        <f>IF(OR(AND(BE320="Increasing",BA320="Yes"),AND(BE320="Decreasing",BC320="Yes")),"Yes","No")</f>
        <v/>
      </c>
      <c r="BG320">
        <f>IF(I320="pos_trend","Yes","No")</f>
        <v/>
      </c>
      <c r="BH320">
        <f>IF(AF320&lt;&gt;"",IF(ABS(AF320)&gt;0.8,"Yes","No"),"")</f>
        <v/>
      </c>
    </row>
    <row r="321" spans="1:60">
      <c s="1" r="A321" t="n">
        <v>9</v>
      </c>
      <c r="B321" t="s">
        <v>889</v>
      </c>
      <c r="C321" t="s">
        <v>264</v>
      </c>
      <c r="D321" t="s">
        <v>3657</v>
      </c>
      <c r="E321" t="s">
        <v>264</v>
      </c>
      <c r="F321" t="s">
        <v>264</v>
      </c>
      <c r="G321" t="s">
        <v>3772</v>
      </c>
      <c r="H321" t="s"/>
      <c r="I321">
        <f>IF(AND(K321&gt; J321, L321&gt; K321, M321&gt; L321, N321&gt; M321), "pos_trend", IF(AND(K321&lt; J321, L321&lt; K321, M321&lt; L321, N321&lt; M321), "neg_trend", "N/A"))</f>
        <v/>
      </c>
      <c r="J321">
        <f>IFERROR(IF(TRIM(C321)="-", "N/A", IF(RIGHT(C321,1)=")",IF(RIGHT(C321,2)="T)",-1000000000000*VALUE(MID(C321,2,LEN(C321)-3)),IF(RIGHT(C321,2)="M)",-1000000*VALUE(MID(C321,2,LEN(C321)-3)),IF(RIGHT(C321,2)="B)",-1000000000*VALUE(MID(C321,2,LEN(C321)-3)),IF(RIGHT(C321,2)="k)",-1000*VALUE(MID(C321,2,LEN(C321)-3)),VALUE(SUBSTITUTE(C321,",","")))))),IF(RIGHT(C321,1)="T",1000000000000*VALUE(LEFT(C321,LEN(C321)-1)),IF(RIGHT(C321,1)="M",1000000*VALUE(LEFT(C321,LEN(C321)-1)),IF(RIGHT(C321,1)="B",1000000000*VALUE(LEFT(C321,LEN(C321)-1)),IF(RIGHT(C321,1)="%",0.01*VALUE(LEFT(C321,LEN(C321)-1)),IF(RIGHT(C321,1)="k",1000*VALUE(LEFT(C321,LEN(C321)-1)),VALUE(SUBSTITUTE(C321,",",""))))))))),"N/A")</f>
        <v/>
      </c>
      <c r="K321">
        <f>IFERROR(IF(TRIM(D321)="-", "N/A", IF(RIGHT(D321,1)=")",IF(RIGHT(D321,2)="T)",-1000000000000*VALUE(MID(D321,2,LEN(D321)-3)),IF(RIGHT(D321,2)="M)",-1000000*VALUE(MID(D321,2,LEN(D321)-3)),IF(RIGHT(D321,2)="B)",-1000000000*VALUE(MID(D321,2,LEN(D321)-3)),IF(RIGHT(D321,2)="k)",-1000*VALUE(MID(D321,2,LEN(D321)-3)),VALUE(SUBSTITUTE(D321,",","")))))),IF(RIGHT(D321,1)="T",1000000000000*VALUE(LEFT(D321,LEN(D321)-1)),IF(RIGHT(D321,1)="M",1000000*VALUE(LEFT(D321,LEN(D321)-1)),IF(RIGHT(D321,1)="B",1000000000*VALUE(LEFT(D321,LEN(D321)-1)),IF(RIGHT(D321,1)="%",0.01*VALUE(LEFT(D321,LEN(D321)-1)),IF(RIGHT(D321,1)="k",1000*VALUE(LEFT(D321,LEN(D321)-1)),VALUE(SUBSTITUTE(D321,",",""))))))))),"N/A")</f>
        <v/>
      </c>
      <c r="L321">
        <f>IFERROR(IF(TRIM(E321)="-", "N/A", IF(RIGHT(E321,1)=")",IF(RIGHT(E321,2)="T)",-1000000000000*VALUE(MID(E321,2,LEN(E321)-3)),IF(RIGHT(E321,2)="M)",-1000000*VALUE(MID(E321,2,LEN(E321)-3)),IF(RIGHT(E321,2)="B)",-1000000000*VALUE(MID(E321,2,LEN(E321)-3)),IF(RIGHT(E321,2)="k)",-1000*VALUE(MID(E321,2,LEN(E321)-3)),VALUE(SUBSTITUTE(E321,",","")))))),IF(RIGHT(E321,1)="T",1000000000000*VALUE(LEFT(E321,LEN(E321)-1)),IF(RIGHT(E321,1)="M",1000000*VALUE(LEFT(E321,LEN(E321)-1)),IF(RIGHT(E321,1)="B",1000000000*VALUE(LEFT(E321,LEN(E321)-1)),IF(RIGHT(E321,1)="%",0.01*VALUE(LEFT(E321,LEN(E321)-1)),IF(RIGHT(E321,1)="k",1000*VALUE(LEFT(E321,LEN(E321)-1)),VALUE(SUBSTITUTE(E321,",",""))))))))),"N/A")</f>
        <v/>
      </c>
      <c r="M321">
        <f>IFERROR(IF(TRIM(F321)="-", "N/A", IF(RIGHT(F321,1)=")",IF(RIGHT(F321,2)="T)",-1000000000000*VALUE(MID(F321,2,LEN(F321)-3)),IF(RIGHT(F321,2)="M)",-1000000*VALUE(MID(F321,2,LEN(F321)-3)),IF(RIGHT(F321,2)="B)",-1000000000*VALUE(MID(F321,2,LEN(F321)-3)),IF(RIGHT(F321,2)="k)",-1000*VALUE(MID(F321,2,LEN(F321)-3)),VALUE(SUBSTITUTE(F321,",","")))))),IF(RIGHT(F321,1)="T",1000000000000*VALUE(LEFT(F321,LEN(F321)-1)),IF(RIGHT(F321,1)="M",1000000*VALUE(LEFT(F321,LEN(F321)-1)),IF(RIGHT(F321,1)="B",1000000000*VALUE(LEFT(F321,LEN(F321)-1)),IF(RIGHT(F321,1)="%",0.01*VALUE(LEFT(F321,LEN(F321)-1)),IF(RIGHT(F321,1)="k",1000*VALUE(LEFT(F321,LEN(F321)-1)),VALUE(SUBSTITUTE(F321,",",""))))))))),"N/A")</f>
        <v/>
      </c>
      <c r="N321">
        <f>IFERROR(IF(TRIM(G321)="-", "N/A", IF(RIGHT(G321,1)=")",IF(RIGHT(G321,2)="T)",-1000000000000*VALUE(MID(G321,2,LEN(G321)-3)),IF(RIGHT(G321,2)="M)",-1000000*VALUE(MID(G321,2,LEN(G321)-3)),IF(RIGHT(G321,2)="B)",-1000000000*VALUE(MID(G321,2,LEN(G321)-3)),IF(RIGHT(G321,2)="k)",-1000*VALUE(MID(G321,2,LEN(G321)-3)),VALUE(SUBSTITUTE(G321,",","")))))),IF(RIGHT(G321,1)="T",1000000000000*VALUE(LEFT(G321,LEN(G321)-1)),IF(RIGHT(G321,1)="M",1000000*VALUE(LEFT(G321,LEN(G321)-1)),IF(RIGHT(G321,1)="B",1000000000*VALUE(LEFT(G321,LEN(G321)-1)),IF(RIGHT(G321,1)="%",0.01*VALUE(LEFT(G321,LEN(G321)-1)),IF(RIGHT(G321,1)="k",1000*VALUE(LEFT(G321,LEN(G321)-1)),VALUE(SUBSTITUTE(G321,",",""))))))))),"N/A")</f>
        <v/>
      </c>
      <c r="P321">
        <f>MAX(J321:N321)</f>
        <v/>
      </c>
      <c r="Q321">
        <f>IFERROR(J144+MATCH(P321,J321:N321,0)-1,"")</f>
        <v/>
      </c>
      <c r="R321">
        <f>IF(Q321="","",MIN(J321:N321))</f>
        <v/>
      </c>
      <c r="S321">
        <f>IFERROR(J144+MATCH(R321,J321:N321,0)-1,"")</f>
        <v/>
      </c>
      <c r="T321">
        <f>IFERROR(AVERAGE(J321:N321),"")</f>
        <v/>
      </c>
      <c r="U321">
        <f>IFERROR(STDEV(J321:N321),"")</f>
        <v/>
      </c>
      <c r="V321">
        <f>IFERROR(IF(C321="-","",IF(ISBLANK(B321),"",IF(OR(ISNUMBER(FIND("Growth",B321)),ISNUMBER(FIND("Margin",B321))),"",(J321-T321)/U321))),"")</f>
        <v/>
      </c>
      <c r="W321">
        <f>IFERROR(IF(OR(D321="-",ISBLANK(D321)),"",(K321-T321)/U321),"")</f>
        <v/>
      </c>
      <c r="X321">
        <f>IFERROR(IF(OR(E321="-",ISBLANK(E321)),"",(L321-T321)/U321),"")</f>
        <v/>
      </c>
      <c r="Y321">
        <f>IFERROR(IF(OR(F321="-",ISBLANK(F321)),"",(M321-T321)/U321),"")</f>
        <v/>
      </c>
      <c r="Z321">
        <f>IFERROR(IF(OR(G321="-",ISBLANK(G321)),"",(N321-T321)/U321),"")</f>
        <v/>
      </c>
      <c r="AA321">
        <f>IF(MAX(MAX(V321:Z321),ABS(MIN(V321:Z321)))=ABS(MIN(V321:Z321)),MIN(V321:Z321),MAX(V321:Z321))</f>
        <v/>
      </c>
      <c r="AB321">
        <f>IFERROR(V144+MATCH(AA321,V321:Z321,0)-1,"")</f>
        <v/>
      </c>
      <c r="AC321">
        <f>IF(AB321&lt;&gt;"",IF(S321=AB321,"Low",IF(AB321=Q321,"High","")),"")</f>
        <v/>
      </c>
      <c r="AE321">
        <f>IF(ISNUMBER(MATCH("N/A",J321:N321,0)),"",IFERROR((5 * SUMPRODUCT(J144:N144,J321:N321) - PRODUCT(SUM(J144:N144),SUM(J321:N321))) / ((5 * SUM((J144^2)+(K144^2)+(L144^2)+(M144^2)+(N144^2))) - SUM(J144:N144)^2),""))</f>
        <v/>
      </c>
      <c r="AF321">
        <f>IFERROR(CORREL(J144:N144,J321:N321),"")</f>
        <v/>
      </c>
      <c r="AZ321">
        <f>IF(Q321=S321,0,1)</f>
        <v/>
      </c>
      <c r="BA321">
        <f>IF(AZ321=1,IF(Q321="","",IF(Q321=N144,"Yes","No")),"")</f>
        <v/>
      </c>
      <c r="BB321">
        <f>IF(BA321="Yes",P321,"")</f>
        <v/>
      </c>
      <c r="BC321">
        <f>IF(AZ321=1,IF(S321="","",IF(S321=N144,"Yes","No")),"")</f>
        <v/>
      </c>
      <c r="BD321">
        <f>IF(BC321="Yes",R321,"")</f>
        <v/>
      </c>
      <c r="BE321">
        <f>IFERROR(IF(SIGN(AE321)=1,"Increasing",IF(SIGN(AE321)=-1,"Decreasing","")),"")</f>
        <v/>
      </c>
      <c r="BF321">
        <f>IF(OR(AND(BE321="Increasing",BA321="Yes"),AND(BE321="Decreasing",BC321="Yes")),"Yes","No")</f>
        <v/>
      </c>
      <c r="BG321">
        <f>IF(I321="pos_trend","Yes","No")</f>
        <v/>
      </c>
      <c r="BH321">
        <f>IF(AF321&lt;&gt;"",IF(ABS(AF321)&gt;0.8,"Yes","No"),"")</f>
        <v/>
      </c>
    </row>
    <row r="322" spans="1:60">
      <c s="1" r="A322" t="n">
        <v>10</v>
      </c>
      <c r="B322" t="s">
        <v>891</v>
      </c>
      <c r="C322" t="s">
        <v>869</v>
      </c>
      <c r="D322" t="s">
        <v>3773</v>
      </c>
      <c r="E322" t="s">
        <v>3774</v>
      </c>
      <c r="F322" t="s">
        <v>3775</v>
      </c>
      <c r="G322" t="s">
        <v>3776</v>
      </c>
      <c r="H322" t="s"/>
      <c r="I322">
        <f>IF(AND(K322&gt; J322, L322&gt; K322, M322&gt; L322, N322&gt; M322), "pos_trend", IF(AND(K322&lt; J322, L322&lt; K322, M322&lt; L322, N322&lt; M322), "neg_trend", "N/A"))</f>
        <v/>
      </c>
      <c r="J322">
        <f>IFERROR(IF(TRIM(C322)="-", "N/A", IF(RIGHT(C322,1)=")",IF(RIGHT(C322,2)="T)",-1000000000000*VALUE(MID(C322,2,LEN(C322)-3)),IF(RIGHT(C322,2)="M)",-1000000*VALUE(MID(C322,2,LEN(C322)-3)),IF(RIGHT(C322,2)="B)",-1000000000*VALUE(MID(C322,2,LEN(C322)-3)),IF(RIGHT(C322,2)="k)",-1000*VALUE(MID(C322,2,LEN(C322)-3)),VALUE(SUBSTITUTE(C322,",","")))))),IF(RIGHT(C322,1)="T",1000000000000*VALUE(LEFT(C322,LEN(C322)-1)),IF(RIGHT(C322,1)="M",1000000*VALUE(LEFT(C322,LEN(C322)-1)),IF(RIGHT(C322,1)="B",1000000000*VALUE(LEFT(C322,LEN(C322)-1)),IF(RIGHT(C322,1)="%",0.01*VALUE(LEFT(C322,LEN(C322)-1)),IF(RIGHT(C322,1)="k",1000*VALUE(LEFT(C322,LEN(C322)-1)),VALUE(SUBSTITUTE(C322,",",""))))))))),"N/A")</f>
        <v/>
      </c>
      <c r="K322">
        <f>IFERROR(IF(TRIM(D322)="-", "N/A", IF(RIGHT(D322,1)=")",IF(RIGHT(D322,2)="T)",-1000000000000*VALUE(MID(D322,2,LEN(D322)-3)),IF(RIGHT(D322,2)="M)",-1000000*VALUE(MID(D322,2,LEN(D322)-3)),IF(RIGHT(D322,2)="B)",-1000000000*VALUE(MID(D322,2,LEN(D322)-3)),IF(RIGHT(D322,2)="k)",-1000*VALUE(MID(D322,2,LEN(D322)-3)),VALUE(SUBSTITUTE(D322,",","")))))),IF(RIGHT(D322,1)="T",1000000000000*VALUE(LEFT(D322,LEN(D322)-1)),IF(RIGHT(D322,1)="M",1000000*VALUE(LEFT(D322,LEN(D322)-1)),IF(RIGHT(D322,1)="B",1000000000*VALUE(LEFT(D322,LEN(D322)-1)),IF(RIGHT(D322,1)="%",0.01*VALUE(LEFT(D322,LEN(D322)-1)),IF(RIGHT(D322,1)="k",1000*VALUE(LEFT(D322,LEN(D322)-1)),VALUE(SUBSTITUTE(D322,",",""))))))))),"N/A")</f>
        <v/>
      </c>
      <c r="L322">
        <f>IFERROR(IF(TRIM(E322)="-", "N/A", IF(RIGHT(E322,1)=")",IF(RIGHT(E322,2)="T)",-1000000000000*VALUE(MID(E322,2,LEN(E322)-3)),IF(RIGHT(E322,2)="M)",-1000000*VALUE(MID(E322,2,LEN(E322)-3)),IF(RIGHT(E322,2)="B)",-1000000000*VALUE(MID(E322,2,LEN(E322)-3)),IF(RIGHT(E322,2)="k)",-1000*VALUE(MID(E322,2,LEN(E322)-3)),VALUE(SUBSTITUTE(E322,",","")))))),IF(RIGHT(E322,1)="T",1000000000000*VALUE(LEFT(E322,LEN(E322)-1)),IF(RIGHT(E322,1)="M",1000000*VALUE(LEFT(E322,LEN(E322)-1)),IF(RIGHT(E322,1)="B",1000000000*VALUE(LEFT(E322,LEN(E322)-1)),IF(RIGHT(E322,1)="%",0.01*VALUE(LEFT(E322,LEN(E322)-1)),IF(RIGHT(E322,1)="k",1000*VALUE(LEFT(E322,LEN(E322)-1)),VALUE(SUBSTITUTE(E322,",",""))))))))),"N/A")</f>
        <v/>
      </c>
      <c r="M322">
        <f>IFERROR(IF(TRIM(F322)="-", "N/A", IF(RIGHT(F322,1)=")",IF(RIGHT(F322,2)="T)",-1000000000000*VALUE(MID(F322,2,LEN(F322)-3)),IF(RIGHT(F322,2)="M)",-1000000*VALUE(MID(F322,2,LEN(F322)-3)),IF(RIGHT(F322,2)="B)",-1000000000*VALUE(MID(F322,2,LEN(F322)-3)),IF(RIGHT(F322,2)="k)",-1000*VALUE(MID(F322,2,LEN(F322)-3)),VALUE(SUBSTITUTE(F322,",","")))))),IF(RIGHT(F322,1)="T",1000000000000*VALUE(LEFT(F322,LEN(F322)-1)),IF(RIGHT(F322,1)="M",1000000*VALUE(LEFT(F322,LEN(F322)-1)),IF(RIGHT(F322,1)="B",1000000000*VALUE(LEFT(F322,LEN(F322)-1)),IF(RIGHT(F322,1)="%",0.01*VALUE(LEFT(F322,LEN(F322)-1)),IF(RIGHT(F322,1)="k",1000*VALUE(LEFT(F322,LEN(F322)-1)),VALUE(SUBSTITUTE(F322,",",""))))))))),"N/A")</f>
        <v/>
      </c>
      <c r="N322">
        <f>IFERROR(IF(TRIM(G322)="-", "N/A", IF(RIGHT(G322,1)=")",IF(RIGHT(G322,2)="T)",-1000000000000*VALUE(MID(G322,2,LEN(G322)-3)),IF(RIGHT(G322,2)="M)",-1000000*VALUE(MID(G322,2,LEN(G322)-3)),IF(RIGHT(G322,2)="B)",-1000000000*VALUE(MID(G322,2,LEN(G322)-3)),IF(RIGHT(G322,2)="k)",-1000*VALUE(MID(G322,2,LEN(G322)-3)),VALUE(SUBSTITUTE(G322,",","")))))),IF(RIGHT(G322,1)="T",1000000000000*VALUE(LEFT(G322,LEN(G322)-1)),IF(RIGHT(G322,1)="M",1000000*VALUE(LEFT(G322,LEN(G322)-1)),IF(RIGHT(G322,1)="B",1000000000*VALUE(LEFT(G322,LEN(G322)-1)),IF(RIGHT(G322,1)="%",0.01*VALUE(LEFT(G322,LEN(G322)-1)),IF(RIGHT(G322,1)="k",1000*VALUE(LEFT(G322,LEN(G322)-1)),VALUE(SUBSTITUTE(G322,",",""))))))))),"N/A")</f>
        <v/>
      </c>
      <c r="P322">
        <f>MAX(J322:N322)</f>
        <v/>
      </c>
      <c r="Q322">
        <f>IFERROR(J144+MATCH(P322,J322:N322,0)-1,"")</f>
        <v/>
      </c>
      <c r="R322">
        <f>IF(Q322="","",MIN(J322:N322))</f>
        <v/>
      </c>
      <c r="S322">
        <f>IFERROR(J144+MATCH(R322,J322:N322,0)-1,"")</f>
        <v/>
      </c>
      <c r="T322">
        <f>IFERROR(AVERAGE(J322:N322),"")</f>
        <v/>
      </c>
      <c r="U322">
        <f>IFERROR(STDEV(J322:N322),"")</f>
        <v/>
      </c>
      <c r="V322">
        <f>IFERROR(IF(C322="-","",IF(ISBLANK(B322),"",IF(OR(ISNUMBER(FIND("Growth",B322)),ISNUMBER(FIND("Margin",B322))),"",(J322-T322)/U322))),"")</f>
        <v/>
      </c>
      <c r="W322">
        <f>IFERROR(IF(OR(D322="-",ISBLANK(D322)),"",(K322-T322)/U322),"")</f>
        <v/>
      </c>
      <c r="X322">
        <f>IFERROR(IF(OR(E322="-",ISBLANK(E322)),"",(L322-T322)/U322),"")</f>
        <v/>
      </c>
      <c r="Y322">
        <f>IFERROR(IF(OR(F322="-",ISBLANK(F322)),"",(M322-T322)/U322),"")</f>
        <v/>
      </c>
      <c r="Z322">
        <f>IFERROR(IF(OR(G322="-",ISBLANK(G322)),"",(N322-T322)/U322),"")</f>
        <v/>
      </c>
      <c r="AA322">
        <f>IF(MAX(MAX(V322:Z322),ABS(MIN(V322:Z322)))=ABS(MIN(V322:Z322)),MIN(V322:Z322),MAX(V322:Z322))</f>
        <v/>
      </c>
      <c r="AB322">
        <f>IFERROR(V144+MATCH(AA322,V322:Z322,0)-1,"")</f>
        <v/>
      </c>
      <c r="AC322">
        <f>IF(AB322&lt;&gt;"",IF(S322=AB322,"Low",IF(AB322=Q322,"High","")),"")</f>
        <v/>
      </c>
      <c r="AE322">
        <f>IF(ISNUMBER(MATCH("N/A",J322:N322,0)),"",IFERROR((5 * SUMPRODUCT(J144:N144,J322:N322) - PRODUCT(SUM(J144:N144),SUM(J322:N322))) / ((5 * SUM((J144^2)+(K144^2)+(L144^2)+(M144^2)+(N144^2))) - SUM(J144:N144)^2),""))</f>
        <v/>
      </c>
      <c r="AF322">
        <f>IFERROR(CORREL(J144:N144,J322:N322),"")</f>
        <v/>
      </c>
      <c r="AZ322">
        <f>IF(Q322=S322,0,1)</f>
        <v/>
      </c>
      <c r="BA322">
        <f>IF(AZ322=1,IF(Q322="","",IF(Q322=N144,"Yes","No")),"")</f>
        <v/>
      </c>
      <c r="BB322">
        <f>IF(BA322="Yes",P322,"")</f>
        <v/>
      </c>
      <c r="BC322">
        <f>IF(AZ322=1,IF(S322="","",IF(S322=N144,"Yes","No")),"")</f>
        <v/>
      </c>
      <c r="BD322">
        <f>IF(BC322="Yes",R322,"")</f>
        <v/>
      </c>
      <c r="BE322">
        <f>IFERROR(IF(SIGN(AE322)=1,"Increasing",IF(SIGN(AE322)=-1,"Decreasing","")),"")</f>
        <v/>
      </c>
      <c r="BF322">
        <f>IF(OR(AND(BE322="Increasing",BA322="Yes"),AND(BE322="Decreasing",BC322="Yes")),"Yes","No")</f>
        <v/>
      </c>
      <c r="BG322">
        <f>IF(I322="pos_trend","Yes","No")</f>
        <v/>
      </c>
      <c r="BH322">
        <f>IF(AF322&lt;&gt;"",IF(ABS(AF322)&gt;0.8,"Yes","No"),"")</f>
        <v/>
      </c>
    </row>
    <row r="323" spans="1:60">
      <c s="1" r="A323" t="n">
        <v>11</v>
      </c>
      <c r="B323" t="s">
        <v>897</v>
      </c>
      <c r="C323" t="s">
        <v>3777</v>
      </c>
      <c r="D323" t="s">
        <v>3778</v>
      </c>
      <c r="E323" t="s">
        <v>3779</v>
      </c>
      <c r="F323" t="s">
        <v>3113</v>
      </c>
      <c r="G323" t="s">
        <v>3776</v>
      </c>
      <c r="H323" t="s"/>
      <c r="I323">
        <f>IF(AND(K323&gt; J323, L323&gt; K323, M323&gt; L323, N323&gt; M323), "pos_trend", IF(AND(K323&lt; J323, L323&lt; K323, M323&lt; L323, N323&lt; M323), "neg_trend", "N/A"))</f>
        <v/>
      </c>
      <c r="J323">
        <f>IFERROR(IF(TRIM(C323)="-", "N/A", IF(RIGHT(C323,1)=")",IF(RIGHT(C323,2)="T)",-1000000000000*VALUE(MID(C323,2,LEN(C323)-3)),IF(RIGHT(C323,2)="M)",-1000000*VALUE(MID(C323,2,LEN(C323)-3)),IF(RIGHT(C323,2)="B)",-1000000000*VALUE(MID(C323,2,LEN(C323)-3)),IF(RIGHT(C323,2)="k)",-1000*VALUE(MID(C323,2,LEN(C323)-3)),VALUE(SUBSTITUTE(C323,",","")))))),IF(RIGHT(C323,1)="T",1000000000000*VALUE(LEFT(C323,LEN(C323)-1)),IF(RIGHT(C323,1)="M",1000000*VALUE(LEFT(C323,LEN(C323)-1)),IF(RIGHT(C323,1)="B",1000000000*VALUE(LEFT(C323,LEN(C323)-1)),IF(RIGHT(C323,1)="%",0.01*VALUE(LEFT(C323,LEN(C323)-1)),IF(RIGHT(C323,1)="k",1000*VALUE(LEFT(C323,LEN(C323)-1)),VALUE(SUBSTITUTE(C323,",",""))))))))),"N/A")</f>
        <v/>
      </c>
      <c r="K323">
        <f>IFERROR(IF(TRIM(D323)="-", "N/A", IF(RIGHT(D323,1)=")",IF(RIGHT(D323,2)="T)",-1000000000000*VALUE(MID(D323,2,LEN(D323)-3)),IF(RIGHT(D323,2)="M)",-1000000*VALUE(MID(D323,2,LEN(D323)-3)),IF(RIGHT(D323,2)="B)",-1000000000*VALUE(MID(D323,2,LEN(D323)-3)),IF(RIGHT(D323,2)="k)",-1000*VALUE(MID(D323,2,LEN(D323)-3)),VALUE(SUBSTITUTE(D323,",","")))))),IF(RIGHT(D323,1)="T",1000000000000*VALUE(LEFT(D323,LEN(D323)-1)),IF(RIGHT(D323,1)="M",1000000*VALUE(LEFT(D323,LEN(D323)-1)),IF(RIGHT(D323,1)="B",1000000000*VALUE(LEFT(D323,LEN(D323)-1)),IF(RIGHT(D323,1)="%",0.01*VALUE(LEFT(D323,LEN(D323)-1)),IF(RIGHT(D323,1)="k",1000*VALUE(LEFT(D323,LEN(D323)-1)),VALUE(SUBSTITUTE(D323,",",""))))))))),"N/A")</f>
        <v/>
      </c>
      <c r="L323">
        <f>IFERROR(IF(TRIM(E323)="-", "N/A", IF(RIGHT(E323,1)=")",IF(RIGHT(E323,2)="T)",-1000000000000*VALUE(MID(E323,2,LEN(E323)-3)),IF(RIGHT(E323,2)="M)",-1000000*VALUE(MID(E323,2,LEN(E323)-3)),IF(RIGHT(E323,2)="B)",-1000000000*VALUE(MID(E323,2,LEN(E323)-3)),IF(RIGHT(E323,2)="k)",-1000*VALUE(MID(E323,2,LEN(E323)-3)),VALUE(SUBSTITUTE(E323,",","")))))),IF(RIGHT(E323,1)="T",1000000000000*VALUE(LEFT(E323,LEN(E323)-1)),IF(RIGHT(E323,1)="M",1000000*VALUE(LEFT(E323,LEN(E323)-1)),IF(RIGHT(E323,1)="B",1000000000*VALUE(LEFT(E323,LEN(E323)-1)),IF(RIGHT(E323,1)="%",0.01*VALUE(LEFT(E323,LEN(E323)-1)),IF(RIGHT(E323,1)="k",1000*VALUE(LEFT(E323,LEN(E323)-1)),VALUE(SUBSTITUTE(E323,",",""))))))))),"N/A")</f>
        <v/>
      </c>
      <c r="M323">
        <f>IFERROR(IF(TRIM(F323)="-", "N/A", IF(RIGHT(F323,1)=")",IF(RIGHT(F323,2)="T)",-1000000000000*VALUE(MID(F323,2,LEN(F323)-3)),IF(RIGHT(F323,2)="M)",-1000000*VALUE(MID(F323,2,LEN(F323)-3)),IF(RIGHT(F323,2)="B)",-1000000000*VALUE(MID(F323,2,LEN(F323)-3)),IF(RIGHT(F323,2)="k)",-1000*VALUE(MID(F323,2,LEN(F323)-3)),VALUE(SUBSTITUTE(F323,",","")))))),IF(RIGHT(F323,1)="T",1000000000000*VALUE(LEFT(F323,LEN(F323)-1)),IF(RIGHT(F323,1)="M",1000000*VALUE(LEFT(F323,LEN(F323)-1)),IF(RIGHT(F323,1)="B",1000000000*VALUE(LEFT(F323,LEN(F323)-1)),IF(RIGHT(F323,1)="%",0.01*VALUE(LEFT(F323,LEN(F323)-1)),IF(RIGHT(F323,1)="k",1000*VALUE(LEFT(F323,LEN(F323)-1)),VALUE(SUBSTITUTE(F323,",",""))))))))),"N/A")</f>
        <v/>
      </c>
      <c r="N323">
        <f>IFERROR(IF(TRIM(G323)="-", "N/A", IF(RIGHT(G323,1)=")",IF(RIGHT(G323,2)="T)",-1000000000000*VALUE(MID(G323,2,LEN(G323)-3)),IF(RIGHT(G323,2)="M)",-1000000*VALUE(MID(G323,2,LEN(G323)-3)),IF(RIGHT(G323,2)="B)",-1000000000*VALUE(MID(G323,2,LEN(G323)-3)),IF(RIGHT(G323,2)="k)",-1000*VALUE(MID(G323,2,LEN(G323)-3)),VALUE(SUBSTITUTE(G323,",","")))))),IF(RIGHT(G323,1)="T",1000000000000*VALUE(LEFT(G323,LEN(G323)-1)),IF(RIGHT(G323,1)="M",1000000*VALUE(LEFT(G323,LEN(G323)-1)),IF(RIGHT(G323,1)="B",1000000000*VALUE(LEFT(G323,LEN(G323)-1)),IF(RIGHT(G323,1)="%",0.01*VALUE(LEFT(G323,LEN(G323)-1)),IF(RIGHT(G323,1)="k",1000*VALUE(LEFT(G323,LEN(G323)-1)),VALUE(SUBSTITUTE(G323,",",""))))))))),"N/A")</f>
        <v/>
      </c>
      <c r="P323">
        <f>MAX(J323:N323)</f>
        <v/>
      </c>
      <c r="Q323">
        <f>IFERROR(J144+MATCH(P323,J323:N323,0)-1,"")</f>
        <v/>
      </c>
      <c r="R323">
        <f>IF(Q323="","",MIN(J323:N323))</f>
        <v/>
      </c>
      <c r="S323">
        <f>IFERROR(J144+MATCH(R323,J323:N323,0)-1,"")</f>
        <v/>
      </c>
      <c r="T323">
        <f>IFERROR(AVERAGE(J323:N323),"")</f>
        <v/>
      </c>
      <c r="U323">
        <f>IFERROR(STDEV(J323:N323),"")</f>
        <v/>
      </c>
      <c r="V323">
        <f>IFERROR(IF(C323="-","",IF(ISBLANK(B323),"",IF(OR(ISNUMBER(FIND("Growth",B323)),ISNUMBER(FIND("Margin",B323))),"",(J323-T323)/U323))),"")</f>
        <v/>
      </c>
      <c r="W323">
        <f>IFERROR(IF(OR(D323="-",ISBLANK(D323)),"",(K323-T323)/U323),"")</f>
        <v/>
      </c>
      <c r="X323">
        <f>IFERROR(IF(OR(E323="-",ISBLANK(E323)),"",(L323-T323)/U323),"")</f>
        <v/>
      </c>
      <c r="Y323">
        <f>IFERROR(IF(OR(F323="-",ISBLANK(F323)),"",(M323-T323)/U323),"")</f>
        <v/>
      </c>
      <c r="Z323">
        <f>IFERROR(IF(OR(G323="-",ISBLANK(G323)),"",(N323-T323)/U323),"")</f>
        <v/>
      </c>
      <c r="AA323">
        <f>IF(MAX(MAX(V323:Z323),ABS(MIN(V323:Z323)))=ABS(MIN(V323:Z323)),MIN(V323:Z323),MAX(V323:Z323))</f>
        <v/>
      </c>
      <c r="AB323">
        <f>IFERROR(V144+MATCH(AA323,V323:Z323,0)-1,"")</f>
        <v/>
      </c>
      <c r="AC323">
        <f>IF(AB323&lt;&gt;"",IF(S323=AB323,"Low",IF(AB323=Q323,"High","")),"")</f>
        <v/>
      </c>
      <c r="AE323">
        <f>IF(ISNUMBER(MATCH("N/A",J323:N323,0)),"",IFERROR((5 * SUMPRODUCT(J144:N144,J323:N323) - PRODUCT(SUM(J144:N144),SUM(J323:N323))) / ((5 * SUM((J144^2)+(K144^2)+(L144^2)+(M144^2)+(N144^2))) - SUM(J144:N144)^2),""))</f>
        <v/>
      </c>
      <c r="AF323">
        <f>IFERROR(CORREL(J144:N144,J323:N323),"")</f>
        <v/>
      </c>
      <c r="AZ323">
        <f>IF(Q323=S323,0,1)</f>
        <v/>
      </c>
      <c r="BA323">
        <f>IF(AZ323=1,IF(Q323="","",IF(Q323=N144,"Yes","No")),"")</f>
        <v/>
      </c>
      <c r="BB323">
        <f>IF(BA323="Yes",P323,"")</f>
        <v/>
      </c>
      <c r="BC323">
        <f>IF(AZ323=1,IF(S323="","",IF(S323=N144,"Yes","No")),"")</f>
        <v/>
      </c>
      <c r="BD323">
        <f>IF(BC323="Yes",R323,"")</f>
        <v/>
      </c>
      <c r="BE323">
        <f>IFERROR(IF(SIGN(AE323)=1,"Increasing",IF(SIGN(AE323)=-1,"Decreasing","")),"")</f>
        <v/>
      </c>
      <c r="BF323">
        <f>IF(OR(AND(BE323="Increasing",BA323="Yes"),AND(BE323="Decreasing",BC323="Yes")),"Yes","No")</f>
        <v/>
      </c>
      <c r="BG323">
        <f>IF(I323="pos_trend","Yes","No")</f>
        <v/>
      </c>
      <c r="BH323">
        <f>IF(AF323&lt;&gt;"",IF(ABS(AF323)&gt;0.8,"Yes","No"),"")</f>
        <v/>
      </c>
    </row>
    <row r="324" spans="1:60">
      <c s="1" r="A324" t="n">
        <v>12</v>
      </c>
      <c r="B324" t="s">
        <v>898</v>
      </c>
      <c r="C324" t="s">
        <v>3780</v>
      </c>
      <c r="D324" t="s">
        <v>3781</v>
      </c>
      <c r="E324" t="s">
        <v>3782</v>
      </c>
      <c r="F324" t="s">
        <v>3783</v>
      </c>
      <c r="G324" t="s">
        <v>264</v>
      </c>
      <c r="H324" t="s"/>
      <c r="I324">
        <f>IF(AND(K324&gt; J324, L324&gt; K324, M324&gt; L324, N324&gt; M324), "pos_trend", IF(AND(K324&lt; J324, L324&lt; K324, M324&lt; L324, N324&lt; M324), "neg_trend", "N/A"))</f>
        <v/>
      </c>
      <c r="J324">
        <f>IFERROR(IF(TRIM(C324)="-", "N/A", IF(RIGHT(C324,1)=")",IF(RIGHT(C324,2)="T)",-1000000000000*VALUE(MID(C324,2,LEN(C324)-3)),IF(RIGHT(C324,2)="M)",-1000000*VALUE(MID(C324,2,LEN(C324)-3)),IF(RIGHT(C324,2)="B)",-1000000000*VALUE(MID(C324,2,LEN(C324)-3)),IF(RIGHT(C324,2)="k)",-1000*VALUE(MID(C324,2,LEN(C324)-3)),VALUE(SUBSTITUTE(C324,",","")))))),IF(RIGHT(C324,1)="T",1000000000000*VALUE(LEFT(C324,LEN(C324)-1)),IF(RIGHT(C324,1)="M",1000000*VALUE(LEFT(C324,LEN(C324)-1)),IF(RIGHT(C324,1)="B",1000000000*VALUE(LEFT(C324,LEN(C324)-1)),IF(RIGHT(C324,1)="%",0.01*VALUE(LEFT(C324,LEN(C324)-1)),IF(RIGHT(C324,1)="k",1000*VALUE(LEFT(C324,LEN(C324)-1)),VALUE(SUBSTITUTE(C324,",",""))))))))),"N/A")</f>
        <v/>
      </c>
      <c r="K324">
        <f>IFERROR(IF(TRIM(D324)="-", "N/A", IF(RIGHT(D324,1)=")",IF(RIGHT(D324,2)="T)",-1000000000000*VALUE(MID(D324,2,LEN(D324)-3)),IF(RIGHT(D324,2)="M)",-1000000*VALUE(MID(D324,2,LEN(D324)-3)),IF(RIGHT(D324,2)="B)",-1000000000*VALUE(MID(D324,2,LEN(D324)-3)),IF(RIGHT(D324,2)="k)",-1000*VALUE(MID(D324,2,LEN(D324)-3)),VALUE(SUBSTITUTE(D324,",","")))))),IF(RIGHT(D324,1)="T",1000000000000*VALUE(LEFT(D324,LEN(D324)-1)),IF(RIGHT(D324,1)="M",1000000*VALUE(LEFT(D324,LEN(D324)-1)),IF(RIGHT(D324,1)="B",1000000000*VALUE(LEFT(D324,LEN(D324)-1)),IF(RIGHT(D324,1)="%",0.01*VALUE(LEFT(D324,LEN(D324)-1)),IF(RIGHT(D324,1)="k",1000*VALUE(LEFT(D324,LEN(D324)-1)),VALUE(SUBSTITUTE(D324,",",""))))))))),"N/A")</f>
        <v/>
      </c>
      <c r="L324">
        <f>IFERROR(IF(TRIM(E324)="-", "N/A", IF(RIGHT(E324,1)=")",IF(RIGHT(E324,2)="T)",-1000000000000*VALUE(MID(E324,2,LEN(E324)-3)),IF(RIGHT(E324,2)="M)",-1000000*VALUE(MID(E324,2,LEN(E324)-3)),IF(RIGHT(E324,2)="B)",-1000000000*VALUE(MID(E324,2,LEN(E324)-3)),IF(RIGHT(E324,2)="k)",-1000*VALUE(MID(E324,2,LEN(E324)-3)),VALUE(SUBSTITUTE(E324,",","")))))),IF(RIGHT(E324,1)="T",1000000000000*VALUE(LEFT(E324,LEN(E324)-1)),IF(RIGHT(E324,1)="M",1000000*VALUE(LEFT(E324,LEN(E324)-1)),IF(RIGHT(E324,1)="B",1000000000*VALUE(LEFT(E324,LEN(E324)-1)),IF(RIGHT(E324,1)="%",0.01*VALUE(LEFT(E324,LEN(E324)-1)),IF(RIGHT(E324,1)="k",1000*VALUE(LEFT(E324,LEN(E324)-1)),VALUE(SUBSTITUTE(E324,",",""))))))))),"N/A")</f>
        <v/>
      </c>
      <c r="M324">
        <f>IFERROR(IF(TRIM(F324)="-", "N/A", IF(RIGHT(F324,1)=")",IF(RIGHT(F324,2)="T)",-1000000000000*VALUE(MID(F324,2,LEN(F324)-3)),IF(RIGHT(F324,2)="M)",-1000000*VALUE(MID(F324,2,LEN(F324)-3)),IF(RIGHT(F324,2)="B)",-1000000000*VALUE(MID(F324,2,LEN(F324)-3)),IF(RIGHT(F324,2)="k)",-1000*VALUE(MID(F324,2,LEN(F324)-3)),VALUE(SUBSTITUTE(F324,",","")))))),IF(RIGHT(F324,1)="T",1000000000000*VALUE(LEFT(F324,LEN(F324)-1)),IF(RIGHT(F324,1)="M",1000000*VALUE(LEFT(F324,LEN(F324)-1)),IF(RIGHT(F324,1)="B",1000000000*VALUE(LEFT(F324,LEN(F324)-1)),IF(RIGHT(F324,1)="%",0.01*VALUE(LEFT(F324,LEN(F324)-1)),IF(RIGHT(F324,1)="k",1000*VALUE(LEFT(F324,LEN(F324)-1)),VALUE(SUBSTITUTE(F324,",",""))))))))),"N/A")</f>
        <v/>
      </c>
      <c r="N324">
        <f>IFERROR(IF(TRIM(G324)="-", "N/A", IF(RIGHT(G324,1)=")",IF(RIGHT(G324,2)="T)",-1000000000000*VALUE(MID(G324,2,LEN(G324)-3)),IF(RIGHT(G324,2)="M)",-1000000*VALUE(MID(G324,2,LEN(G324)-3)),IF(RIGHT(G324,2)="B)",-1000000000*VALUE(MID(G324,2,LEN(G324)-3)),IF(RIGHT(G324,2)="k)",-1000*VALUE(MID(G324,2,LEN(G324)-3)),VALUE(SUBSTITUTE(G324,",","")))))),IF(RIGHT(G324,1)="T",1000000000000*VALUE(LEFT(G324,LEN(G324)-1)),IF(RIGHT(G324,1)="M",1000000*VALUE(LEFT(G324,LEN(G324)-1)),IF(RIGHT(G324,1)="B",1000000000*VALUE(LEFT(G324,LEN(G324)-1)),IF(RIGHT(G324,1)="%",0.01*VALUE(LEFT(G324,LEN(G324)-1)),IF(RIGHT(G324,1)="k",1000*VALUE(LEFT(G324,LEN(G324)-1)),VALUE(SUBSTITUTE(G324,",",""))))))))),"N/A")</f>
        <v/>
      </c>
      <c r="P324">
        <f>MAX(J324:N324)</f>
        <v/>
      </c>
      <c r="Q324">
        <f>IFERROR(J144+MATCH(P324,J324:N324,0)-1,"")</f>
        <v/>
      </c>
      <c r="R324">
        <f>IF(Q324="","",MIN(J324:N324))</f>
        <v/>
      </c>
      <c r="S324">
        <f>IFERROR(J144+MATCH(R324,J324:N324,0)-1,"")</f>
        <v/>
      </c>
      <c r="T324">
        <f>IFERROR(AVERAGE(J324:N324),"")</f>
        <v/>
      </c>
      <c r="U324">
        <f>IFERROR(STDEV(J324:N324),"")</f>
        <v/>
      </c>
      <c r="V324">
        <f>IFERROR(IF(C324="-","",IF(ISBLANK(B324),"",IF(OR(ISNUMBER(FIND("Growth",B324)),ISNUMBER(FIND("Margin",B324))),"",(J324-T324)/U324))),"")</f>
        <v/>
      </c>
      <c r="W324">
        <f>IFERROR(IF(OR(D324="-",ISBLANK(D324)),"",(K324-T324)/U324),"")</f>
        <v/>
      </c>
      <c r="X324">
        <f>IFERROR(IF(OR(E324="-",ISBLANK(E324)),"",(L324-T324)/U324),"")</f>
        <v/>
      </c>
      <c r="Y324">
        <f>IFERROR(IF(OR(F324="-",ISBLANK(F324)),"",(M324-T324)/U324),"")</f>
        <v/>
      </c>
      <c r="Z324">
        <f>IFERROR(IF(OR(G324="-",ISBLANK(G324)),"",(N324-T324)/U324),"")</f>
        <v/>
      </c>
      <c r="AA324">
        <f>IF(MAX(MAX(V324:Z324),ABS(MIN(V324:Z324)))=ABS(MIN(V324:Z324)),MIN(V324:Z324),MAX(V324:Z324))</f>
        <v/>
      </c>
      <c r="AB324">
        <f>IFERROR(V144+MATCH(AA324,V324:Z324,0)-1,"")</f>
        <v/>
      </c>
      <c r="AC324">
        <f>IF(AB324&lt;&gt;"",IF(S324=AB324,"Low",IF(AB324=Q324,"High","")),"")</f>
        <v/>
      </c>
      <c r="AE324">
        <f>IF(ISNUMBER(MATCH("N/A",J324:N324,0)),"",IFERROR((5 * SUMPRODUCT(J144:N144,J324:N324) - PRODUCT(SUM(J144:N144),SUM(J324:N324))) / ((5 * SUM((J144^2)+(K144^2)+(L144^2)+(M144^2)+(N144^2))) - SUM(J144:N144)^2),""))</f>
        <v/>
      </c>
      <c r="AF324">
        <f>IFERROR(CORREL(J144:N144,J324:N324),"")</f>
        <v/>
      </c>
      <c r="AZ324">
        <f>IF(Q324=S324,0,1)</f>
        <v/>
      </c>
      <c r="BA324">
        <f>IF(AZ324=1,IF(Q324="","",IF(Q324=N144,"Yes","No")),"")</f>
        <v/>
      </c>
      <c r="BB324">
        <f>IF(BA324="Yes",P324,"")</f>
        <v/>
      </c>
      <c r="BC324">
        <f>IF(AZ324=1,IF(S324="","",IF(S324=N144,"Yes","No")),"")</f>
        <v/>
      </c>
      <c r="BD324">
        <f>IF(BC324="Yes",R324,"")</f>
        <v/>
      </c>
      <c r="BE324">
        <f>IFERROR(IF(SIGN(AE324)=1,"Increasing",IF(SIGN(AE324)=-1,"Decreasing","")),"")</f>
        <v/>
      </c>
      <c r="BF324">
        <f>IF(OR(AND(BE324="Increasing",BA324="Yes"),AND(BE324="Decreasing",BC324="Yes")),"Yes","No")</f>
        <v/>
      </c>
      <c r="BG324">
        <f>IF(I324="pos_trend","Yes","No")</f>
        <v/>
      </c>
      <c r="BH324">
        <f>IF(AF324&lt;&gt;"",IF(ABS(AF324)&gt;0.8,"Yes","No"),"")</f>
        <v/>
      </c>
    </row>
    <row r="325" spans="1:60">
      <c s="1" r="A325" t="n">
        <v>13</v>
      </c>
      <c r="B325" t="s">
        <v>899</v>
      </c>
      <c r="C325" t="s">
        <v>264</v>
      </c>
      <c r="D325" t="s">
        <v>264</v>
      </c>
      <c r="E325" t="s">
        <v>1838</v>
      </c>
      <c r="F325" t="s">
        <v>264</v>
      </c>
      <c r="G325" t="s">
        <v>264</v>
      </c>
      <c r="H325" t="s"/>
      <c r="I325">
        <f>IF(AND(K325&gt; J325, L325&gt; K325, M325&gt; L325, N325&gt; M325), "pos_trend", IF(AND(K325&lt; J325, L325&lt; K325, M325&lt; L325, N325&lt; M325), "neg_trend", "N/A"))</f>
        <v/>
      </c>
      <c r="J325">
        <f>IFERROR(IF(TRIM(C325)="-", "N/A", IF(RIGHT(C325,1)=")",IF(RIGHT(C325,2)="T)",-1000000000000*VALUE(MID(C325,2,LEN(C325)-3)),IF(RIGHT(C325,2)="M)",-1000000*VALUE(MID(C325,2,LEN(C325)-3)),IF(RIGHT(C325,2)="B)",-1000000000*VALUE(MID(C325,2,LEN(C325)-3)),IF(RIGHT(C325,2)="k)",-1000*VALUE(MID(C325,2,LEN(C325)-3)),VALUE(SUBSTITUTE(C325,",","")))))),IF(RIGHT(C325,1)="T",1000000000000*VALUE(LEFT(C325,LEN(C325)-1)),IF(RIGHT(C325,1)="M",1000000*VALUE(LEFT(C325,LEN(C325)-1)),IF(RIGHT(C325,1)="B",1000000000*VALUE(LEFT(C325,LEN(C325)-1)),IF(RIGHT(C325,1)="%",0.01*VALUE(LEFT(C325,LEN(C325)-1)),IF(RIGHT(C325,1)="k",1000*VALUE(LEFT(C325,LEN(C325)-1)),VALUE(SUBSTITUTE(C325,",",""))))))))),"N/A")</f>
        <v/>
      </c>
      <c r="K325">
        <f>IFERROR(IF(TRIM(D325)="-", "N/A", IF(RIGHT(D325,1)=")",IF(RIGHT(D325,2)="T)",-1000000000000*VALUE(MID(D325,2,LEN(D325)-3)),IF(RIGHT(D325,2)="M)",-1000000*VALUE(MID(D325,2,LEN(D325)-3)),IF(RIGHT(D325,2)="B)",-1000000000*VALUE(MID(D325,2,LEN(D325)-3)),IF(RIGHT(D325,2)="k)",-1000*VALUE(MID(D325,2,LEN(D325)-3)),VALUE(SUBSTITUTE(D325,",","")))))),IF(RIGHT(D325,1)="T",1000000000000*VALUE(LEFT(D325,LEN(D325)-1)),IF(RIGHT(D325,1)="M",1000000*VALUE(LEFT(D325,LEN(D325)-1)),IF(RIGHT(D325,1)="B",1000000000*VALUE(LEFT(D325,LEN(D325)-1)),IF(RIGHT(D325,1)="%",0.01*VALUE(LEFT(D325,LEN(D325)-1)),IF(RIGHT(D325,1)="k",1000*VALUE(LEFT(D325,LEN(D325)-1)),VALUE(SUBSTITUTE(D325,",",""))))))))),"N/A")</f>
        <v/>
      </c>
      <c r="L325">
        <f>IFERROR(IF(TRIM(E325)="-", "N/A", IF(RIGHT(E325,1)=")",IF(RIGHT(E325,2)="T)",-1000000000000*VALUE(MID(E325,2,LEN(E325)-3)),IF(RIGHT(E325,2)="M)",-1000000*VALUE(MID(E325,2,LEN(E325)-3)),IF(RIGHT(E325,2)="B)",-1000000000*VALUE(MID(E325,2,LEN(E325)-3)),IF(RIGHT(E325,2)="k)",-1000*VALUE(MID(E325,2,LEN(E325)-3)),VALUE(SUBSTITUTE(E325,",","")))))),IF(RIGHT(E325,1)="T",1000000000000*VALUE(LEFT(E325,LEN(E325)-1)),IF(RIGHT(E325,1)="M",1000000*VALUE(LEFT(E325,LEN(E325)-1)),IF(RIGHT(E325,1)="B",1000000000*VALUE(LEFT(E325,LEN(E325)-1)),IF(RIGHT(E325,1)="%",0.01*VALUE(LEFT(E325,LEN(E325)-1)),IF(RIGHT(E325,1)="k",1000*VALUE(LEFT(E325,LEN(E325)-1)),VALUE(SUBSTITUTE(E325,",",""))))))))),"N/A")</f>
        <v/>
      </c>
      <c r="M325">
        <f>IFERROR(IF(TRIM(F325)="-", "N/A", IF(RIGHT(F325,1)=")",IF(RIGHT(F325,2)="T)",-1000000000000*VALUE(MID(F325,2,LEN(F325)-3)),IF(RIGHT(F325,2)="M)",-1000000*VALUE(MID(F325,2,LEN(F325)-3)),IF(RIGHT(F325,2)="B)",-1000000000*VALUE(MID(F325,2,LEN(F325)-3)),IF(RIGHT(F325,2)="k)",-1000*VALUE(MID(F325,2,LEN(F325)-3)),VALUE(SUBSTITUTE(F325,",","")))))),IF(RIGHT(F325,1)="T",1000000000000*VALUE(LEFT(F325,LEN(F325)-1)),IF(RIGHT(F325,1)="M",1000000*VALUE(LEFT(F325,LEN(F325)-1)),IF(RIGHT(F325,1)="B",1000000000*VALUE(LEFT(F325,LEN(F325)-1)),IF(RIGHT(F325,1)="%",0.01*VALUE(LEFT(F325,LEN(F325)-1)),IF(RIGHT(F325,1)="k",1000*VALUE(LEFT(F325,LEN(F325)-1)),VALUE(SUBSTITUTE(F325,",",""))))))))),"N/A")</f>
        <v/>
      </c>
      <c r="N325">
        <f>IFERROR(IF(TRIM(G325)="-", "N/A", IF(RIGHT(G325,1)=")",IF(RIGHT(G325,2)="T)",-1000000000000*VALUE(MID(G325,2,LEN(G325)-3)),IF(RIGHT(G325,2)="M)",-1000000*VALUE(MID(G325,2,LEN(G325)-3)),IF(RIGHT(G325,2)="B)",-1000000000*VALUE(MID(G325,2,LEN(G325)-3)),IF(RIGHT(G325,2)="k)",-1000*VALUE(MID(G325,2,LEN(G325)-3)),VALUE(SUBSTITUTE(G325,",","")))))),IF(RIGHT(G325,1)="T",1000000000000*VALUE(LEFT(G325,LEN(G325)-1)),IF(RIGHT(G325,1)="M",1000000*VALUE(LEFT(G325,LEN(G325)-1)),IF(RIGHT(G325,1)="B",1000000000*VALUE(LEFT(G325,LEN(G325)-1)),IF(RIGHT(G325,1)="%",0.01*VALUE(LEFT(G325,LEN(G325)-1)),IF(RIGHT(G325,1)="k",1000*VALUE(LEFT(G325,LEN(G325)-1)),VALUE(SUBSTITUTE(G325,",",""))))))))),"N/A")</f>
        <v/>
      </c>
      <c r="P325">
        <f>MAX(J325:N325)</f>
        <v/>
      </c>
      <c r="Q325">
        <f>IFERROR(J144+MATCH(P325,J325:N325,0)-1,"")</f>
        <v/>
      </c>
      <c r="R325">
        <f>IF(Q325="","",MIN(J325:N325))</f>
        <v/>
      </c>
      <c r="S325">
        <f>IFERROR(J144+MATCH(R325,J325:N325,0)-1,"")</f>
        <v/>
      </c>
      <c r="T325">
        <f>IFERROR(AVERAGE(J325:N325),"")</f>
        <v/>
      </c>
      <c r="U325">
        <f>IFERROR(STDEV(J325:N325),"")</f>
        <v/>
      </c>
      <c r="V325">
        <f>IFERROR(IF(C325="-","",IF(ISBLANK(B325),"",IF(OR(ISNUMBER(FIND("Growth",B325)),ISNUMBER(FIND("Margin",B325))),"",(J325-T325)/U325))),"")</f>
        <v/>
      </c>
      <c r="W325">
        <f>IFERROR(IF(OR(D325="-",ISBLANK(D325)),"",(K325-T325)/U325),"")</f>
        <v/>
      </c>
      <c r="X325">
        <f>IFERROR(IF(OR(E325="-",ISBLANK(E325)),"",(L325-T325)/U325),"")</f>
        <v/>
      </c>
      <c r="Y325">
        <f>IFERROR(IF(OR(F325="-",ISBLANK(F325)),"",(M325-T325)/U325),"")</f>
        <v/>
      </c>
      <c r="Z325">
        <f>IFERROR(IF(OR(G325="-",ISBLANK(G325)),"",(N325-T325)/U325),"")</f>
        <v/>
      </c>
      <c r="AA325">
        <f>IF(MAX(MAX(V325:Z325),ABS(MIN(V325:Z325)))=ABS(MIN(V325:Z325)),MIN(V325:Z325),MAX(V325:Z325))</f>
        <v/>
      </c>
      <c r="AB325">
        <f>IFERROR(V144+MATCH(AA325,V325:Z325,0)-1,"")</f>
        <v/>
      </c>
      <c r="AC325">
        <f>IF(AB325&lt;&gt;"",IF(S325=AB325,"Low",IF(AB325=Q325,"High","")),"")</f>
        <v/>
      </c>
      <c r="AE325">
        <f>IF(ISNUMBER(MATCH("N/A",J325:N325,0)),"",IFERROR((5 * SUMPRODUCT(J144:N144,J325:N325) - PRODUCT(SUM(J144:N144),SUM(J325:N325))) / ((5 * SUM((J144^2)+(K144^2)+(L144^2)+(M144^2)+(N144^2))) - SUM(J144:N144)^2),""))</f>
        <v/>
      </c>
      <c r="AF325">
        <f>IFERROR(CORREL(J144:N144,J325:N325),"")</f>
        <v/>
      </c>
      <c r="AZ325">
        <f>IF(Q325=S325,0,1)</f>
        <v/>
      </c>
      <c r="BA325">
        <f>IF(AZ325=1,IF(Q325="","",IF(Q325=N144,"Yes","No")),"")</f>
        <v/>
      </c>
      <c r="BB325">
        <f>IF(BA325="Yes",P325,"")</f>
        <v/>
      </c>
      <c r="BC325">
        <f>IF(AZ325=1,IF(S325="","",IF(S325=N144,"Yes","No")),"")</f>
        <v/>
      </c>
      <c r="BD325">
        <f>IF(BC325="Yes",R325,"")</f>
        <v/>
      </c>
      <c r="BE325">
        <f>IFERROR(IF(SIGN(AE325)=1,"Increasing",IF(SIGN(AE325)=-1,"Decreasing","")),"")</f>
        <v/>
      </c>
      <c r="BF325">
        <f>IF(OR(AND(BE325="Increasing",BA325="Yes"),AND(BE325="Decreasing",BC325="Yes")),"Yes","No")</f>
        <v/>
      </c>
      <c r="BG325">
        <f>IF(I325="pos_trend","Yes","No")</f>
        <v/>
      </c>
      <c r="BH325">
        <f>IF(AF325&lt;&gt;"",IF(ABS(AF325)&gt;0.8,"Yes","No"),"")</f>
        <v/>
      </c>
    </row>
    <row r="326" spans="1:60">
      <c s="1" r="A326" t="n">
        <v>14</v>
      </c>
      <c r="B326" t="s">
        <v>905</v>
      </c>
      <c r="C326" t="s">
        <v>3780</v>
      </c>
      <c r="D326" t="s">
        <v>3781</v>
      </c>
      <c r="E326" t="s">
        <v>3784</v>
      </c>
      <c r="F326" t="s">
        <v>3783</v>
      </c>
      <c r="G326" t="s">
        <v>264</v>
      </c>
      <c r="H326" t="s"/>
      <c r="I326">
        <f>IF(AND(K326&gt; J326, L326&gt; K326, M326&gt; L326, N326&gt; M326), "pos_trend", IF(AND(K326&lt; J326, L326&lt; K326, M326&lt; L326, N326&lt; M326), "neg_trend", "N/A"))</f>
        <v/>
      </c>
      <c r="J326">
        <f>IFERROR(IF(TRIM(C326)="-", "N/A", IF(RIGHT(C326,1)=")",IF(RIGHT(C326,2)="T)",-1000000000000*VALUE(MID(C326,2,LEN(C326)-3)),IF(RIGHT(C326,2)="M)",-1000000*VALUE(MID(C326,2,LEN(C326)-3)),IF(RIGHT(C326,2)="B)",-1000000000*VALUE(MID(C326,2,LEN(C326)-3)),IF(RIGHT(C326,2)="k)",-1000*VALUE(MID(C326,2,LEN(C326)-3)),VALUE(SUBSTITUTE(C326,",","")))))),IF(RIGHT(C326,1)="T",1000000000000*VALUE(LEFT(C326,LEN(C326)-1)),IF(RIGHT(C326,1)="M",1000000*VALUE(LEFT(C326,LEN(C326)-1)),IF(RIGHT(C326,1)="B",1000000000*VALUE(LEFT(C326,LEN(C326)-1)),IF(RIGHT(C326,1)="%",0.01*VALUE(LEFT(C326,LEN(C326)-1)),IF(RIGHT(C326,1)="k",1000*VALUE(LEFT(C326,LEN(C326)-1)),VALUE(SUBSTITUTE(C326,",",""))))))))),"N/A")</f>
        <v/>
      </c>
      <c r="K326">
        <f>IFERROR(IF(TRIM(D326)="-", "N/A", IF(RIGHT(D326,1)=")",IF(RIGHT(D326,2)="T)",-1000000000000*VALUE(MID(D326,2,LEN(D326)-3)),IF(RIGHT(D326,2)="M)",-1000000*VALUE(MID(D326,2,LEN(D326)-3)),IF(RIGHT(D326,2)="B)",-1000000000*VALUE(MID(D326,2,LEN(D326)-3)),IF(RIGHT(D326,2)="k)",-1000*VALUE(MID(D326,2,LEN(D326)-3)),VALUE(SUBSTITUTE(D326,",","")))))),IF(RIGHT(D326,1)="T",1000000000000*VALUE(LEFT(D326,LEN(D326)-1)),IF(RIGHT(D326,1)="M",1000000*VALUE(LEFT(D326,LEN(D326)-1)),IF(RIGHT(D326,1)="B",1000000000*VALUE(LEFT(D326,LEN(D326)-1)),IF(RIGHT(D326,1)="%",0.01*VALUE(LEFT(D326,LEN(D326)-1)),IF(RIGHT(D326,1)="k",1000*VALUE(LEFT(D326,LEN(D326)-1)),VALUE(SUBSTITUTE(D326,",",""))))))))),"N/A")</f>
        <v/>
      </c>
      <c r="L326">
        <f>IFERROR(IF(TRIM(E326)="-", "N/A", IF(RIGHT(E326,1)=")",IF(RIGHT(E326,2)="T)",-1000000000000*VALUE(MID(E326,2,LEN(E326)-3)),IF(RIGHT(E326,2)="M)",-1000000*VALUE(MID(E326,2,LEN(E326)-3)),IF(RIGHT(E326,2)="B)",-1000000000*VALUE(MID(E326,2,LEN(E326)-3)),IF(RIGHT(E326,2)="k)",-1000*VALUE(MID(E326,2,LEN(E326)-3)),VALUE(SUBSTITUTE(E326,",","")))))),IF(RIGHT(E326,1)="T",1000000000000*VALUE(LEFT(E326,LEN(E326)-1)),IF(RIGHT(E326,1)="M",1000000*VALUE(LEFT(E326,LEN(E326)-1)),IF(RIGHT(E326,1)="B",1000000000*VALUE(LEFT(E326,LEN(E326)-1)),IF(RIGHT(E326,1)="%",0.01*VALUE(LEFT(E326,LEN(E326)-1)),IF(RIGHT(E326,1)="k",1000*VALUE(LEFT(E326,LEN(E326)-1)),VALUE(SUBSTITUTE(E326,",",""))))))))),"N/A")</f>
        <v/>
      </c>
      <c r="M326">
        <f>IFERROR(IF(TRIM(F326)="-", "N/A", IF(RIGHT(F326,1)=")",IF(RIGHT(F326,2)="T)",-1000000000000*VALUE(MID(F326,2,LEN(F326)-3)),IF(RIGHT(F326,2)="M)",-1000000*VALUE(MID(F326,2,LEN(F326)-3)),IF(RIGHT(F326,2)="B)",-1000000000*VALUE(MID(F326,2,LEN(F326)-3)),IF(RIGHT(F326,2)="k)",-1000*VALUE(MID(F326,2,LEN(F326)-3)),VALUE(SUBSTITUTE(F326,",","")))))),IF(RIGHT(F326,1)="T",1000000000000*VALUE(LEFT(F326,LEN(F326)-1)),IF(RIGHT(F326,1)="M",1000000*VALUE(LEFT(F326,LEN(F326)-1)),IF(RIGHT(F326,1)="B",1000000000*VALUE(LEFT(F326,LEN(F326)-1)),IF(RIGHT(F326,1)="%",0.01*VALUE(LEFT(F326,LEN(F326)-1)),IF(RIGHT(F326,1)="k",1000*VALUE(LEFT(F326,LEN(F326)-1)),VALUE(SUBSTITUTE(F326,",",""))))))))),"N/A")</f>
        <v/>
      </c>
      <c r="N326">
        <f>IFERROR(IF(TRIM(G326)="-", "N/A", IF(RIGHT(G326,1)=")",IF(RIGHT(G326,2)="T)",-1000000000000*VALUE(MID(G326,2,LEN(G326)-3)),IF(RIGHT(G326,2)="M)",-1000000*VALUE(MID(G326,2,LEN(G326)-3)),IF(RIGHT(G326,2)="B)",-1000000000*VALUE(MID(G326,2,LEN(G326)-3)),IF(RIGHT(G326,2)="k)",-1000*VALUE(MID(G326,2,LEN(G326)-3)),VALUE(SUBSTITUTE(G326,",","")))))),IF(RIGHT(G326,1)="T",1000000000000*VALUE(LEFT(G326,LEN(G326)-1)),IF(RIGHT(G326,1)="M",1000000*VALUE(LEFT(G326,LEN(G326)-1)),IF(RIGHT(G326,1)="B",1000000000*VALUE(LEFT(G326,LEN(G326)-1)),IF(RIGHT(G326,1)="%",0.01*VALUE(LEFT(G326,LEN(G326)-1)),IF(RIGHT(G326,1)="k",1000*VALUE(LEFT(G326,LEN(G326)-1)),VALUE(SUBSTITUTE(G326,",",""))))))))),"N/A")</f>
        <v/>
      </c>
      <c r="P326">
        <f>MAX(J326:N326)</f>
        <v/>
      </c>
      <c r="Q326">
        <f>IFERROR(J144+MATCH(P326,J326:N326,0)-1,"")</f>
        <v/>
      </c>
      <c r="R326">
        <f>IF(Q326="","",MIN(J326:N326))</f>
        <v/>
      </c>
      <c r="S326">
        <f>IFERROR(J144+MATCH(R326,J326:N326,0)-1,"")</f>
        <v/>
      </c>
      <c r="T326">
        <f>IFERROR(AVERAGE(J326:N326),"")</f>
        <v/>
      </c>
      <c r="U326">
        <f>IFERROR(STDEV(J326:N326),"")</f>
        <v/>
      </c>
      <c r="V326">
        <f>IFERROR(IF(C326="-","",IF(ISBLANK(B326),"",IF(OR(ISNUMBER(FIND("Growth",B326)),ISNUMBER(FIND("Margin",B326))),"",(J326-T326)/U326))),"")</f>
        <v/>
      </c>
      <c r="W326">
        <f>IFERROR(IF(OR(D326="-",ISBLANK(D326)),"",(K326-T326)/U326),"")</f>
        <v/>
      </c>
      <c r="X326">
        <f>IFERROR(IF(OR(E326="-",ISBLANK(E326)),"",(L326-T326)/U326),"")</f>
        <v/>
      </c>
      <c r="Y326">
        <f>IFERROR(IF(OR(F326="-",ISBLANK(F326)),"",(M326-T326)/U326),"")</f>
        <v/>
      </c>
      <c r="Z326">
        <f>IFERROR(IF(OR(G326="-",ISBLANK(G326)),"",(N326-T326)/U326),"")</f>
        <v/>
      </c>
      <c r="AA326">
        <f>IF(MAX(MAX(V326:Z326),ABS(MIN(V326:Z326)))=ABS(MIN(V326:Z326)),MIN(V326:Z326),MAX(V326:Z326))</f>
        <v/>
      </c>
      <c r="AB326">
        <f>IFERROR(V144+MATCH(AA326,V326:Z326,0)-1,"")</f>
        <v/>
      </c>
      <c r="AC326">
        <f>IF(AB326&lt;&gt;"",IF(S326=AB326,"Low",IF(AB326=Q326,"High","")),"")</f>
        <v/>
      </c>
      <c r="AE326">
        <f>IF(ISNUMBER(MATCH("N/A",J326:N326,0)),"",IFERROR((5 * SUMPRODUCT(J144:N144,J326:N326) - PRODUCT(SUM(J144:N144),SUM(J326:N326))) / ((5 * SUM((J144^2)+(K144^2)+(L144^2)+(M144^2)+(N144^2))) - SUM(J144:N144)^2),""))</f>
        <v/>
      </c>
      <c r="AF326">
        <f>IFERROR(CORREL(J144:N144,J326:N326),"")</f>
        <v/>
      </c>
      <c r="AZ326">
        <f>IF(Q326=S326,0,1)</f>
        <v/>
      </c>
      <c r="BA326">
        <f>IF(AZ326=1,IF(Q326="","",IF(Q326=N144,"Yes","No")),"")</f>
        <v/>
      </c>
      <c r="BB326">
        <f>IF(BA326="Yes",P326,"")</f>
        <v/>
      </c>
      <c r="BC326">
        <f>IF(AZ326=1,IF(S326="","",IF(S326=N144,"Yes","No")),"")</f>
        <v/>
      </c>
      <c r="BD326">
        <f>IF(BC326="Yes",R326,"")</f>
        <v/>
      </c>
      <c r="BE326">
        <f>IFERROR(IF(SIGN(AE326)=1,"Increasing",IF(SIGN(AE326)=-1,"Decreasing","")),"")</f>
        <v/>
      </c>
      <c r="BF326">
        <f>IF(OR(AND(BE326="Increasing",BA326="Yes"),AND(BE326="Decreasing",BC326="Yes")),"Yes","No")</f>
        <v/>
      </c>
      <c r="BG326">
        <f>IF(I326="pos_trend","Yes","No")</f>
        <v/>
      </c>
      <c r="BH326">
        <f>IF(AF326&lt;&gt;"",IF(ABS(AF326)&gt;0.8,"Yes","No"),"")</f>
        <v/>
      </c>
    </row>
    <row r="327" spans="1:60">
      <c s="1" r="A327" t="n">
        <v>15</v>
      </c>
      <c r="B327" t="s">
        <v>757</v>
      </c>
      <c r="C327" t="s">
        <v>264</v>
      </c>
      <c r="D327" t="s">
        <v>264</v>
      </c>
      <c r="E327" t="s">
        <v>264</v>
      </c>
      <c r="F327" t="s">
        <v>264</v>
      </c>
      <c r="G327" t="s">
        <v>264</v>
      </c>
      <c r="H327" t="s"/>
      <c r="I327">
        <f>IF(AND(K327&gt; J327, L327&gt; K327, M327&gt; L327, N327&gt; M327), "pos_trend", IF(AND(K327&lt; J327, L327&lt; K327, M327&lt; L327, N327&lt; M327), "neg_trend", "N/A"))</f>
        <v/>
      </c>
      <c r="J327">
        <f>IFERROR(IF(TRIM(C327)="-", "N/A", IF(RIGHT(C327,1)=")",IF(RIGHT(C327,2)="T)",-1000000000000*VALUE(MID(C327,2,LEN(C327)-3)),IF(RIGHT(C327,2)="M)",-1000000*VALUE(MID(C327,2,LEN(C327)-3)),IF(RIGHT(C327,2)="B)",-1000000000*VALUE(MID(C327,2,LEN(C327)-3)),IF(RIGHT(C327,2)="k)",-1000*VALUE(MID(C327,2,LEN(C327)-3)),VALUE(SUBSTITUTE(C327,",","")))))),IF(RIGHT(C327,1)="T",1000000000000*VALUE(LEFT(C327,LEN(C327)-1)),IF(RIGHT(C327,1)="M",1000000*VALUE(LEFT(C327,LEN(C327)-1)),IF(RIGHT(C327,1)="B",1000000000*VALUE(LEFT(C327,LEN(C327)-1)),IF(RIGHT(C327,1)="%",0.01*VALUE(LEFT(C327,LEN(C327)-1)),IF(RIGHT(C327,1)="k",1000*VALUE(LEFT(C327,LEN(C327)-1)),VALUE(SUBSTITUTE(C327,",",""))))))))),"N/A")</f>
        <v/>
      </c>
      <c r="K327">
        <f>IFERROR(IF(TRIM(D327)="-", "N/A", IF(RIGHT(D327,1)=")",IF(RIGHT(D327,2)="T)",-1000000000000*VALUE(MID(D327,2,LEN(D327)-3)),IF(RIGHT(D327,2)="M)",-1000000*VALUE(MID(D327,2,LEN(D327)-3)),IF(RIGHT(D327,2)="B)",-1000000000*VALUE(MID(D327,2,LEN(D327)-3)),IF(RIGHT(D327,2)="k)",-1000*VALUE(MID(D327,2,LEN(D327)-3)),VALUE(SUBSTITUTE(D327,",","")))))),IF(RIGHT(D327,1)="T",1000000000000*VALUE(LEFT(D327,LEN(D327)-1)),IF(RIGHT(D327,1)="M",1000000*VALUE(LEFT(D327,LEN(D327)-1)),IF(RIGHT(D327,1)="B",1000000000*VALUE(LEFT(D327,LEN(D327)-1)),IF(RIGHT(D327,1)="%",0.01*VALUE(LEFT(D327,LEN(D327)-1)),IF(RIGHT(D327,1)="k",1000*VALUE(LEFT(D327,LEN(D327)-1)),VALUE(SUBSTITUTE(D327,",",""))))))))),"N/A")</f>
        <v/>
      </c>
      <c r="L327">
        <f>IFERROR(IF(TRIM(E327)="-", "N/A", IF(RIGHT(E327,1)=")",IF(RIGHT(E327,2)="T)",-1000000000000*VALUE(MID(E327,2,LEN(E327)-3)),IF(RIGHT(E327,2)="M)",-1000000*VALUE(MID(E327,2,LEN(E327)-3)),IF(RIGHT(E327,2)="B)",-1000000000*VALUE(MID(E327,2,LEN(E327)-3)),IF(RIGHT(E327,2)="k)",-1000*VALUE(MID(E327,2,LEN(E327)-3)),VALUE(SUBSTITUTE(E327,",","")))))),IF(RIGHT(E327,1)="T",1000000000000*VALUE(LEFT(E327,LEN(E327)-1)),IF(RIGHT(E327,1)="M",1000000*VALUE(LEFT(E327,LEN(E327)-1)),IF(RIGHT(E327,1)="B",1000000000*VALUE(LEFT(E327,LEN(E327)-1)),IF(RIGHT(E327,1)="%",0.01*VALUE(LEFT(E327,LEN(E327)-1)),IF(RIGHT(E327,1)="k",1000*VALUE(LEFT(E327,LEN(E327)-1)),VALUE(SUBSTITUTE(E327,",",""))))))))),"N/A")</f>
        <v/>
      </c>
      <c r="M327">
        <f>IFERROR(IF(TRIM(F327)="-", "N/A", IF(RIGHT(F327,1)=")",IF(RIGHT(F327,2)="T)",-1000000000000*VALUE(MID(F327,2,LEN(F327)-3)),IF(RIGHT(F327,2)="M)",-1000000*VALUE(MID(F327,2,LEN(F327)-3)),IF(RIGHT(F327,2)="B)",-1000000000*VALUE(MID(F327,2,LEN(F327)-3)),IF(RIGHT(F327,2)="k)",-1000*VALUE(MID(F327,2,LEN(F327)-3)),VALUE(SUBSTITUTE(F327,",","")))))),IF(RIGHT(F327,1)="T",1000000000000*VALUE(LEFT(F327,LEN(F327)-1)),IF(RIGHT(F327,1)="M",1000000*VALUE(LEFT(F327,LEN(F327)-1)),IF(RIGHT(F327,1)="B",1000000000*VALUE(LEFT(F327,LEN(F327)-1)),IF(RIGHT(F327,1)="%",0.01*VALUE(LEFT(F327,LEN(F327)-1)),IF(RIGHT(F327,1)="k",1000*VALUE(LEFT(F327,LEN(F327)-1)),VALUE(SUBSTITUTE(F327,",",""))))))))),"N/A")</f>
        <v/>
      </c>
      <c r="N327">
        <f>IFERROR(IF(TRIM(G327)="-", "N/A", IF(RIGHT(G327,1)=")",IF(RIGHT(G327,2)="T)",-1000000000000*VALUE(MID(G327,2,LEN(G327)-3)),IF(RIGHT(G327,2)="M)",-1000000*VALUE(MID(G327,2,LEN(G327)-3)),IF(RIGHT(G327,2)="B)",-1000000000*VALUE(MID(G327,2,LEN(G327)-3)),IF(RIGHT(G327,2)="k)",-1000*VALUE(MID(G327,2,LEN(G327)-3)),VALUE(SUBSTITUTE(G327,",","")))))),IF(RIGHT(G327,1)="T",1000000000000*VALUE(LEFT(G327,LEN(G327)-1)),IF(RIGHT(G327,1)="M",1000000*VALUE(LEFT(G327,LEN(G327)-1)),IF(RIGHT(G327,1)="B",1000000000*VALUE(LEFT(G327,LEN(G327)-1)),IF(RIGHT(G327,1)="%",0.01*VALUE(LEFT(G327,LEN(G327)-1)),IF(RIGHT(G327,1)="k",1000*VALUE(LEFT(G327,LEN(G327)-1)),VALUE(SUBSTITUTE(G327,",",""))))))))),"N/A")</f>
        <v/>
      </c>
      <c r="P327">
        <f>MAX(J327:N327)</f>
        <v/>
      </c>
      <c r="Q327">
        <f>IFERROR(J144+MATCH(P327,J327:N327,0)-1,"")</f>
        <v/>
      </c>
      <c r="R327">
        <f>IF(Q327="","",MIN(J327:N327))</f>
        <v/>
      </c>
      <c r="S327">
        <f>IFERROR(J144+MATCH(R327,J327:N327,0)-1,"")</f>
        <v/>
      </c>
      <c r="T327">
        <f>IFERROR(AVERAGE(J327:N327),"")</f>
        <v/>
      </c>
      <c r="U327">
        <f>IFERROR(STDEV(J327:N327),"")</f>
        <v/>
      </c>
      <c r="V327">
        <f>IFERROR(IF(C327="-","",IF(ISBLANK(B327),"",IF(OR(ISNUMBER(FIND("Growth",B327)),ISNUMBER(FIND("Margin",B327))),"",(J327-T327)/U327))),"")</f>
        <v/>
      </c>
      <c r="W327">
        <f>IFERROR(IF(OR(D327="-",ISBLANK(D327)),"",(K327-T327)/U327),"")</f>
        <v/>
      </c>
      <c r="X327">
        <f>IFERROR(IF(OR(E327="-",ISBLANK(E327)),"",(L327-T327)/U327),"")</f>
        <v/>
      </c>
      <c r="Y327">
        <f>IFERROR(IF(OR(F327="-",ISBLANK(F327)),"",(M327-T327)/U327),"")</f>
        <v/>
      </c>
      <c r="Z327">
        <f>IFERROR(IF(OR(G327="-",ISBLANK(G327)),"",(N327-T327)/U327),"")</f>
        <v/>
      </c>
      <c r="AA327">
        <f>IF(MAX(MAX(V327:Z327),ABS(MIN(V327:Z327)))=ABS(MIN(V327:Z327)),MIN(V327:Z327),MAX(V327:Z327))</f>
        <v/>
      </c>
      <c r="AB327">
        <f>IFERROR(V144+MATCH(AA327,V327:Z327,0)-1,"")</f>
        <v/>
      </c>
      <c r="AC327">
        <f>IF(AB327&lt;&gt;"",IF(S327=AB327,"Low",IF(AB327=Q327,"High","")),"")</f>
        <v/>
      </c>
      <c r="AE327">
        <f>IF(ISNUMBER(MATCH("N/A",J327:N327,0)),"",IFERROR((5 * SUMPRODUCT(J144:N144,J327:N327) - PRODUCT(SUM(J144:N144),SUM(J327:N327))) / ((5 * SUM((J144^2)+(K144^2)+(L144^2)+(M144^2)+(N144^2))) - SUM(J144:N144)^2),""))</f>
        <v/>
      </c>
      <c r="AF327">
        <f>IFERROR(CORREL(J144:N144,J327:N327),"")</f>
        <v/>
      </c>
      <c r="AZ327">
        <f>IF(Q327=S327,0,1)</f>
        <v/>
      </c>
      <c r="BA327">
        <f>IF(AZ327=1,IF(Q327="","",IF(Q327=N144,"Yes","No")),"")</f>
        <v/>
      </c>
      <c r="BB327">
        <f>IF(BA327="Yes",P327,"")</f>
        <v/>
      </c>
      <c r="BC327">
        <f>IF(AZ327=1,IF(S327="","",IF(S327=N144,"Yes","No")),"")</f>
        <v/>
      </c>
      <c r="BD327">
        <f>IF(BC327="Yes",R327,"")</f>
        <v/>
      </c>
      <c r="BE327">
        <f>IFERROR(IF(SIGN(AE327)=1,"Increasing",IF(SIGN(AE327)=-1,"Decreasing","")),"")</f>
        <v/>
      </c>
      <c r="BF327">
        <f>IF(OR(AND(BE327="Increasing",BA327="Yes"),AND(BE327="Decreasing",BC327="Yes")),"Yes","No")</f>
        <v/>
      </c>
      <c r="BG327">
        <f>IF(I327="pos_trend","Yes","No")</f>
        <v/>
      </c>
      <c r="BH327">
        <f>IF(AF327&lt;&gt;"",IF(ABS(AF327)&gt;0.8,"Yes","No"),"")</f>
        <v/>
      </c>
    </row>
    <row r="328" spans="1:60">
      <c s="1" r="A328" t="n">
        <v>16</v>
      </c>
      <c r="B328" t="s">
        <v>846</v>
      </c>
      <c r="C328" t="s">
        <v>264</v>
      </c>
      <c r="D328" t="s">
        <v>264</v>
      </c>
      <c r="E328" t="s">
        <v>264</v>
      </c>
      <c r="F328" t="s">
        <v>264</v>
      </c>
      <c r="G328" t="s">
        <v>264</v>
      </c>
      <c r="H328" t="s"/>
      <c r="P328">
        <f>MAX(J328:N328)</f>
        <v/>
      </c>
      <c r="Q328">
        <f>IFERROR(J144+MATCH(P328,J328:N328,0)-1,"")</f>
        <v/>
      </c>
      <c r="R328">
        <f>IF(Q328="","",MIN(J328:N328))</f>
        <v/>
      </c>
      <c r="S328">
        <f>IFERROR(J144+MATCH(R328,J328:N328,0)-1,"")</f>
        <v/>
      </c>
      <c r="T328">
        <f>IFERROR(AVERAGE(J328:N328),"")</f>
        <v/>
      </c>
      <c r="U328">
        <f>IFERROR(STDEV(J328:N328),"")</f>
        <v/>
      </c>
      <c r="V328">
        <f>IFERROR(IF(C328="-","",IF(ISBLANK(B328),"",IF(OR(ISNUMBER(FIND("Growth",B328)),ISNUMBER(FIND("Margin",B328))),"",(J328-T328)/U328))),"")</f>
        <v/>
      </c>
      <c r="W328">
        <f>IFERROR(IF(OR(D328="-",ISBLANK(D328)),"",(K328-T328)/U328),"")</f>
        <v/>
      </c>
      <c r="X328">
        <f>IFERROR(IF(OR(E328="-",ISBLANK(E328)),"",(L328-T328)/U328),"")</f>
        <v/>
      </c>
      <c r="Y328">
        <f>IFERROR(IF(OR(F328="-",ISBLANK(F328)),"",(M328-T328)/U328),"")</f>
        <v/>
      </c>
      <c r="Z328">
        <f>IFERROR(IF(OR(G328="-",ISBLANK(G328)),"",(N328-T328)/U328),"")</f>
        <v/>
      </c>
      <c r="AA328">
        <f>IF(MAX(MAX(V328:Z328),ABS(MIN(V328:Z328)))=ABS(MIN(V328:Z328)),MIN(V328:Z328),MAX(V328:Z328))</f>
        <v/>
      </c>
      <c r="AB328">
        <f>IFERROR(V144+MATCH(AA328,V328:Z328,0)-1,"")</f>
        <v/>
      </c>
      <c r="AC328">
        <f>IF(AB328&lt;&gt;"",IF(S328=AB328,"Low",IF(AB328=Q328,"High","")),"")</f>
        <v/>
      </c>
      <c r="AE328">
        <f>IF(ISNUMBER(MATCH("N/A",J328:N328,0)),"",IFERROR((5 * SUMPRODUCT(J144:N144,J328:N328) - PRODUCT(SUM(J144:N144),SUM(J328:N328))) / ((5 * SUM((J144^2)+(K144^2)+(L144^2)+(M144^2)+(N144^2))) - SUM(J144:N144)^2),""))</f>
        <v/>
      </c>
      <c r="AF328">
        <f>IFERROR(CORREL(J144:N144,J328:N328),"")</f>
        <v/>
      </c>
      <c r="AZ328">
        <f>IF(Q328=S328,0,1)</f>
        <v/>
      </c>
      <c r="BA328">
        <f>IF(AZ328=1,IF(Q328="","",IF(Q328=N144,"Yes","No")),"")</f>
        <v/>
      </c>
      <c r="BB328">
        <f>IF(BA328="Yes",P328,"")</f>
        <v/>
      </c>
      <c r="BC328">
        <f>IF(AZ328=1,IF(S328="","",IF(S328=N144,"Yes","No")),"")</f>
        <v/>
      </c>
      <c r="BD328">
        <f>IF(BC328="Yes",R328,"")</f>
        <v/>
      </c>
      <c r="BE328">
        <f>IFERROR(IF(SIGN(AE328)=1,"Increasing",IF(SIGN(AE328)=-1,"Decreasing","")),"")</f>
        <v/>
      </c>
      <c r="BF328">
        <f>IF(OR(AND(BE328="Increasing",BA328="Yes"),AND(BE328="Decreasing",BC328="Yes")),"Yes","No")</f>
        <v/>
      </c>
      <c r="BG328">
        <f>IF(I328="pos_trend","Yes","No")</f>
        <v/>
      </c>
      <c r="BH328">
        <f>IF(AF328&lt;&gt;"",IF(ABS(AF328)&gt;0.8,"Yes","No"),"")</f>
        <v/>
      </c>
    </row>
    <row r="329" spans="1:60">
      <c s="1" r="A329" t="n">
        <v>17</v>
      </c>
      <c r="B329" t="s">
        <v>849</v>
      </c>
      <c r="C329" t="s">
        <v>264</v>
      </c>
      <c r="D329" t="s">
        <v>264</v>
      </c>
      <c r="E329" t="s">
        <v>264</v>
      </c>
      <c r="F329" t="s">
        <v>264</v>
      </c>
      <c r="G329" t="s">
        <v>264</v>
      </c>
      <c r="H329" t="s"/>
      <c r="I329">
        <f>IF(AND(K329&gt; J329, L329&gt; K329, M329&gt; L329, N329&gt; M329), "pos_trend", IF(AND(K329&lt; J329, L329&lt; K329, M329&lt; L329, N329&lt; M329), "neg_trend", "N/A"))</f>
        <v/>
      </c>
      <c r="J329">
        <f>IFERROR(IF(TRIM(C329)="-", "N/A", IF(RIGHT(C329,1)=")",IF(RIGHT(C329,2)="T)",-1000000000000*VALUE(MID(C329,2,LEN(C329)-3)),IF(RIGHT(C329,2)="M)",-1000000*VALUE(MID(C329,2,LEN(C329)-3)),IF(RIGHT(C329,2)="B)",-1000000000*VALUE(MID(C329,2,LEN(C329)-3)),IF(RIGHT(C329,2)="k)",-1000*VALUE(MID(C329,2,LEN(C329)-3)),VALUE(SUBSTITUTE(C329,",","")))))),IF(RIGHT(C329,1)="T",1000000000000*VALUE(LEFT(C329,LEN(C329)-1)),IF(RIGHT(C329,1)="M",1000000*VALUE(LEFT(C329,LEN(C329)-1)),IF(RIGHT(C329,1)="B",1000000000*VALUE(LEFT(C329,LEN(C329)-1)),IF(RIGHT(C329,1)="%",0.01*VALUE(LEFT(C329,LEN(C329)-1)),IF(RIGHT(C329,1)="k",1000*VALUE(LEFT(C329,LEN(C329)-1)),VALUE(SUBSTITUTE(C329,",",""))))))))),"N/A")</f>
        <v/>
      </c>
      <c r="K329">
        <f>IFERROR(IF(TRIM(D329)="-", "N/A", IF(RIGHT(D329,1)=")",IF(RIGHT(D329,2)="T)",-1000000000000*VALUE(MID(D329,2,LEN(D329)-3)),IF(RIGHT(D329,2)="M)",-1000000*VALUE(MID(D329,2,LEN(D329)-3)),IF(RIGHT(D329,2)="B)",-1000000000*VALUE(MID(D329,2,LEN(D329)-3)),IF(RIGHT(D329,2)="k)",-1000*VALUE(MID(D329,2,LEN(D329)-3)),VALUE(SUBSTITUTE(D329,",","")))))),IF(RIGHT(D329,1)="T",1000000000000*VALUE(LEFT(D329,LEN(D329)-1)),IF(RIGHT(D329,1)="M",1000000*VALUE(LEFT(D329,LEN(D329)-1)),IF(RIGHT(D329,1)="B",1000000000*VALUE(LEFT(D329,LEN(D329)-1)),IF(RIGHT(D329,1)="%",0.01*VALUE(LEFT(D329,LEN(D329)-1)),IF(RIGHT(D329,1)="k",1000*VALUE(LEFT(D329,LEN(D329)-1)),VALUE(SUBSTITUTE(D329,",",""))))))))),"N/A")</f>
        <v/>
      </c>
      <c r="L329">
        <f>IFERROR(IF(TRIM(E329)="-", "N/A", IF(RIGHT(E329,1)=")",IF(RIGHT(E329,2)="T)",-1000000000000*VALUE(MID(E329,2,LEN(E329)-3)),IF(RIGHT(E329,2)="M)",-1000000*VALUE(MID(E329,2,LEN(E329)-3)),IF(RIGHT(E329,2)="B)",-1000000000*VALUE(MID(E329,2,LEN(E329)-3)),IF(RIGHT(E329,2)="k)",-1000*VALUE(MID(E329,2,LEN(E329)-3)),VALUE(SUBSTITUTE(E329,",","")))))),IF(RIGHT(E329,1)="T",1000000000000*VALUE(LEFT(E329,LEN(E329)-1)),IF(RIGHT(E329,1)="M",1000000*VALUE(LEFT(E329,LEN(E329)-1)),IF(RIGHT(E329,1)="B",1000000000*VALUE(LEFT(E329,LEN(E329)-1)),IF(RIGHT(E329,1)="%",0.01*VALUE(LEFT(E329,LEN(E329)-1)),IF(RIGHT(E329,1)="k",1000*VALUE(LEFT(E329,LEN(E329)-1)),VALUE(SUBSTITUTE(E329,",",""))))))))),"N/A")</f>
        <v/>
      </c>
      <c r="M329">
        <f>IFERROR(IF(TRIM(F329)="-", "N/A", IF(RIGHT(F329,1)=")",IF(RIGHT(F329,2)="T)",-1000000000000*VALUE(MID(F329,2,LEN(F329)-3)),IF(RIGHT(F329,2)="M)",-1000000*VALUE(MID(F329,2,LEN(F329)-3)),IF(RIGHT(F329,2)="B)",-1000000000*VALUE(MID(F329,2,LEN(F329)-3)),IF(RIGHT(F329,2)="k)",-1000*VALUE(MID(F329,2,LEN(F329)-3)),VALUE(SUBSTITUTE(F329,",","")))))),IF(RIGHT(F329,1)="T",1000000000000*VALUE(LEFT(F329,LEN(F329)-1)),IF(RIGHT(F329,1)="M",1000000*VALUE(LEFT(F329,LEN(F329)-1)),IF(RIGHT(F329,1)="B",1000000000*VALUE(LEFT(F329,LEN(F329)-1)),IF(RIGHT(F329,1)="%",0.01*VALUE(LEFT(F329,LEN(F329)-1)),IF(RIGHT(F329,1)="k",1000*VALUE(LEFT(F329,LEN(F329)-1)),VALUE(SUBSTITUTE(F329,",",""))))))))),"N/A")</f>
        <v/>
      </c>
      <c r="N329">
        <f>IFERROR(IF(TRIM(G329)="-", "N/A", IF(RIGHT(G329,1)=")",IF(RIGHT(G329,2)="T)",-1000000000000*VALUE(MID(G329,2,LEN(G329)-3)),IF(RIGHT(G329,2)="M)",-1000000*VALUE(MID(G329,2,LEN(G329)-3)),IF(RIGHT(G329,2)="B)",-1000000000*VALUE(MID(G329,2,LEN(G329)-3)),IF(RIGHT(G329,2)="k)",-1000*VALUE(MID(G329,2,LEN(G329)-3)),VALUE(SUBSTITUTE(G329,",","")))))),IF(RIGHT(G329,1)="T",1000000000000*VALUE(LEFT(G329,LEN(G329)-1)),IF(RIGHT(G329,1)="M",1000000*VALUE(LEFT(G329,LEN(G329)-1)),IF(RIGHT(G329,1)="B",1000000000*VALUE(LEFT(G329,LEN(G329)-1)),IF(RIGHT(G329,1)="%",0.01*VALUE(LEFT(G329,LEN(G329)-1)),IF(RIGHT(G329,1)="k",1000*VALUE(LEFT(G329,LEN(G329)-1)),VALUE(SUBSTITUTE(G329,",",""))))))))),"N/A")</f>
        <v/>
      </c>
      <c r="P329">
        <f>MAX(J329:N329)</f>
        <v/>
      </c>
      <c r="Q329">
        <f>IFERROR(J144+MATCH(P329,J329:N329,0)-1,"")</f>
        <v/>
      </c>
      <c r="R329">
        <f>IF(Q329="","",MIN(J329:N329))</f>
        <v/>
      </c>
      <c r="S329">
        <f>IFERROR(J144+MATCH(R329,J329:N329,0)-1,"")</f>
        <v/>
      </c>
      <c r="T329">
        <f>IFERROR(AVERAGE(J329:N329),"")</f>
        <v/>
      </c>
      <c r="U329">
        <f>IFERROR(STDEV(J329:N329),"")</f>
        <v/>
      </c>
      <c r="V329">
        <f>IFERROR(IF(C329="-","",IF(ISBLANK(B329),"",IF(OR(ISNUMBER(FIND("Growth",B329)),ISNUMBER(FIND("Margin",B329))),"",(J329-T329)/U329))),"")</f>
        <v/>
      </c>
      <c r="W329">
        <f>IFERROR(IF(OR(D329="-",ISBLANK(D329)),"",(K329-T329)/U329),"")</f>
        <v/>
      </c>
      <c r="X329">
        <f>IFERROR(IF(OR(E329="-",ISBLANK(E329)),"",(L329-T329)/U329),"")</f>
        <v/>
      </c>
      <c r="Y329">
        <f>IFERROR(IF(OR(F329="-",ISBLANK(F329)),"",(M329-T329)/U329),"")</f>
        <v/>
      </c>
      <c r="Z329">
        <f>IFERROR(IF(OR(G329="-",ISBLANK(G329)),"",(N329-T329)/U329),"")</f>
        <v/>
      </c>
      <c r="AA329">
        <f>IF(MAX(MAX(V329:Z329),ABS(MIN(V329:Z329)))=ABS(MIN(V329:Z329)),MIN(V329:Z329),MAX(V329:Z329))</f>
        <v/>
      </c>
      <c r="AB329">
        <f>IFERROR(V144+MATCH(AA329,V329:Z329,0)-1,"")</f>
        <v/>
      </c>
      <c r="AC329">
        <f>IF(AB329&lt;&gt;"",IF(S329=AB329,"Low",IF(AB329=Q329,"High","")),"")</f>
        <v/>
      </c>
      <c r="AE329">
        <f>IF(ISNUMBER(MATCH("N/A",J329:N329,0)),"",IFERROR((5 * SUMPRODUCT(J144:N144,J329:N329) - PRODUCT(SUM(J144:N144),SUM(J329:N329))) / ((5 * SUM((J144^2)+(K144^2)+(L144^2)+(M144^2)+(N144^2))) - SUM(J144:N144)^2),""))</f>
        <v/>
      </c>
      <c r="AF329">
        <f>IFERROR(CORREL(J144:N144,J329:N329),"")</f>
        <v/>
      </c>
      <c r="AZ329">
        <f>IF(Q329=S329,0,1)</f>
        <v/>
      </c>
      <c r="BA329">
        <f>IF(AZ329=1,IF(Q329="","",IF(Q329=N144,"Yes","No")),"")</f>
        <v/>
      </c>
      <c r="BB329">
        <f>IF(BA329="Yes",P329,"")</f>
        <v/>
      </c>
      <c r="BC329">
        <f>IF(AZ329=1,IF(S329="","",IF(S329=N144,"Yes","No")),"")</f>
        <v/>
      </c>
      <c r="BD329">
        <f>IF(BC329="Yes",R329,"")</f>
        <v/>
      </c>
      <c r="BE329">
        <f>IFERROR(IF(SIGN(AE329)=1,"Increasing",IF(SIGN(AE329)=-1,"Decreasing","")),"")</f>
        <v/>
      </c>
      <c r="BF329">
        <f>IF(OR(AND(BE329="Increasing",BA329="Yes"),AND(BE329="Decreasing",BC329="Yes")),"Yes","No")</f>
        <v/>
      </c>
      <c r="BG329">
        <f>IF(I329="pos_trend","Yes","No")</f>
        <v/>
      </c>
      <c r="BH329">
        <f>IF(AF329&lt;&gt;"",IF(ABS(AF329)&gt;0.8,"Yes","No"),"")</f>
        <v/>
      </c>
    </row>
    <row r="330" spans="1:60">
      <c s="1" r="A330" t="n">
        <v>18</v>
      </c>
      <c r="B330" t="s">
        <v>920</v>
      </c>
      <c r="C330" t="s">
        <v>3785</v>
      </c>
      <c r="D330" t="s">
        <v>3786</v>
      </c>
      <c r="E330" t="s">
        <v>3787</v>
      </c>
      <c r="F330" t="s">
        <v>3788</v>
      </c>
      <c r="G330" t="s">
        <v>3789</v>
      </c>
      <c r="H330" t="s"/>
      <c r="I330">
        <f>IF(AND(K330&gt; J330, L330&gt; K330, M330&gt; L330, N330&gt; M330), "pos_trend", IF(AND(K330&lt; J330, L330&lt; K330, M330&lt; L330, N330&lt; M330), "neg_trend", "N/A"))</f>
        <v/>
      </c>
      <c r="J330">
        <f>IFERROR(IF(TRIM(C330)="-", "N/A", IF(RIGHT(C330,1)=")",IF(RIGHT(C330,2)="T)",-1000000000000*VALUE(MID(C330,2,LEN(C330)-3)),IF(RIGHT(C330,2)="M)",-1000000*VALUE(MID(C330,2,LEN(C330)-3)),IF(RIGHT(C330,2)="B)",-1000000000*VALUE(MID(C330,2,LEN(C330)-3)),IF(RIGHT(C330,2)="k)",-1000*VALUE(MID(C330,2,LEN(C330)-3)),VALUE(SUBSTITUTE(C330,",","")))))),IF(RIGHT(C330,1)="T",1000000000000*VALUE(LEFT(C330,LEN(C330)-1)),IF(RIGHT(C330,1)="M",1000000*VALUE(LEFT(C330,LEN(C330)-1)),IF(RIGHT(C330,1)="B",1000000000*VALUE(LEFT(C330,LEN(C330)-1)),IF(RIGHT(C330,1)="%",0.01*VALUE(LEFT(C330,LEN(C330)-1)),IF(RIGHT(C330,1)="k",1000*VALUE(LEFT(C330,LEN(C330)-1)),VALUE(SUBSTITUTE(C330,",",""))))))))),"N/A")</f>
        <v/>
      </c>
      <c r="K330">
        <f>IFERROR(IF(TRIM(D330)="-", "N/A", IF(RIGHT(D330,1)=")",IF(RIGHT(D330,2)="T)",-1000000000000*VALUE(MID(D330,2,LEN(D330)-3)),IF(RIGHT(D330,2)="M)",-1000000*VALUE(MID(D330,2,LEN(D330)-3)),IF(RIGHT(D330,2)="B)",-1000000000*VALUE(MID(D330,2,LEN(D330)-3)),IF(RIGHT(D330,2)="k)",-1000*VALUE(MID(D330,2,LEN(D330)-3)),VALUE(SUBSTITUTE(D330,",","")))))),IF(RIGHT(D330,1)="T",1000000000000*VALUE(LEFT(D330,LEN(D330)-1)),IF(RIGHT(D330,1)="M",1000000*VALUE(LEFT(D330,LEN(D330)-1)),IF(RIGHT(D330,1)="B",1000000000*VALUE(LEFT(D330,LEN(D330)-1)),IF(RIGHT(D330,1)="%",0.01*VALUE(LEFT(D330,LEN(D330)-1)),IF(RIGHT(D330,1)="k",1000*VALUE(LEFT(D330,LEN(D330)-1)),VALUE(SUBSTITUTE(D330,",",""))))))))),"N/A")</f>
        <v/>
      </c>
      <c r="L330">
        <f>IFERROR(IF(TRIM(E330)="-", "N/A", IF(RIGHT(E330,1)=")",IF(RIGHT(E330,2)="T)",-1000000000000*VALUE(MID(E330,2,LEN(E330)-3)),IF(RIGHT(E330,2)="M)",-1000000*VALUE(MID(E330,2,LEN(E330)-3)),IF(RIGHT(E330,2)="B)",-1000000000*VALUE(MID(E330,2,LEN(E330)-3)),IF(RIGHT(E330,2)="k)",-1000*VALUE(MID(E330,2,LEN(E330)-3)),VALUE(SUBSTITUTE(E330,",","")))))),IF(RIGHT(E330,1)="T",1000000000000*VALUE(LEFT(E330,LEN(E330)-1)),IF(RIGHT(E330,1)="M",1000000*VALUE(LEFT(E330,LEN(E330)-1)),IF(RIGHT(E330,1)="B",1000000000*VALUE(LEFT(E330,LEN(E330)-1)),IF(RIGHT(E330,1)="%",0.01*VALUE(LEFT(E330,LEN(E330)-1)),IF(RIGHT(E330,1)="k",1000*VALUE(LEFT(E330,LEN(E330)-1)),VALUE(SUBSTITUTE(E330,",",""))))))))),"N/A")</f>
        <v/>
      </c>
      <c r="M330">
        <f>IFERROR(IF(TRIM(F330)="-", "N/A", IF(RIGHT(F330,1)=")",IF(RIGHT(F330,2)="T)",-1000000000000*VALUE(MID(F330,2,LEN(F330)-3)),IF(RIGHT(F330,2)="M)",-1000000*VALUE(MID(F330,2,LEN(F330)-3)),IF(RIGHT(F330,2)="B)",-1000000000*VALUE(MID(F330,2,LEN(F330)-3)),IF(RIGHT(F330,2)="k)",-1000*VALUE(MID(F330,2,LEN(F330)-3)),VALUE(SUBSTITUTE(F330,",","")))))),IF(RIGHT(F330,1)="T",1000000000000*VALUE(LEFT(F330,LEN(F330)-1)),IF(RIGHT(F330,1)="M",1000000*VALUE(LEFT(F330,LEN(F330)-1)),IF(RIGHT(F330,1)="B",1000000000*VALUE(LEFT(F330,LEN(F330)-1)),IF(RIGHT(F330,1)="%",0.01*VALUE(LEFT(F330,LEN(F330)-1)),IF(RIGHT(F330,1)="k",1000*VALUE(LEFT(F330,LEN(F330)-1)),VALUE(SUBSTITUTE(F330,",",""))))))))),"N/A")</f>
        <v/>
      </c>
      <c r="N330">
        <f>IFERROR(IF(TRIM(G330)="-", "N/A", IF(RIGHT(G330,1)=")",IF(RIGHT(G330,2)="T)",-1000000000000*VALUE(MID(G330,2,LEN(G330)-3)),IF(RIGHT(G330,2)="M)",-1000000*VALUE(MID(G330,2,LEN(G330)-3)),IF(RIGHT(G330,2)="B)",-1000000000*VALUE(MID(G330,2,LEN(G330)-3)),IF(RIGHT(G330,2)="k)",-1000*VALUE(MID(G330,2,LEN(G330)-3)),VALUE(SUBSTITUTE(G330,",","")))))),IF(RIGHT(G330,1)="T",1000000000000*VALUE(LEFT(G330,LEN(G330)-1)),IF(RIGHT(G330,1)="M",1000000*VALUE(LEFT(G330,LEN(G330)-1)),IF(RIGHT(G330,1)="B",1000000000*VALUE(LEFT(G330,LEN(G330)-1)),IF(RIGHT(G330,1)="%",0.01*VALUE(LEFT(G330,LEN(G330)-1)),IF(RIGHT(G330,1)="k",1000*VALUE(LEFT(G330,LEN(G330)-1)),VALUE(SUBSTITUTE(G330,",",""))))))))),"N/A")</f>
        <v/>
      </c>
      <c r="P330">
        <f>MAX(J330:N330)</f>
        <v/>
      </c>
      <c r="Q330">
        <f>IFERROR(J144+MATCH(P330,J330:N330,0)-1,"")</f>
        <v/>
      </c>
      <c r="R330">
        <f>IF(Q330="","",MIN(J330:N330))</f>
        <v/>
      </c>
      <c r="S330">
        <f>IFERROR(J144+MATCH(R330,J330:N330,0)-1,"")</f>
        <v/>
      </c>
      <c r="T330">
        <f>IFERROR(AVERAGE(J330:N330),"")</f>
        <v/>
      </c>
      <c r="U330">
        <f>IFERROR(STDEV(J330:N330),"")</f>
        <v/>
      </c>
      <c r="V330">
        <f>IFERROR(IF(C330="-","",IF(ISBLANK(B330),"",IF(OR(ISNUMBER(FIND("Growth",B330)),ISNUMBER(FIND("Margin",B330))),"",(J330-T330)/U330))),"")</f>
        <v/>
      </c>
      <c r="W330">
        <f>IFERROR(IF(OR(D330="-",ISBLANK(D330)),"",(K330-T330)/U330),"")</f>
        <v/>
      </c>
      <c r="X330">
        <f>IFERROR(IF(OR(E330="-",ISBLANK(E330)),"",(L330-T330)/U330),"")</f>
        <v/>
      </c>
      <c r="Y330">
        <f>IFERROR(IF(OR(F330="-",ISBLANK(F330)),"",(M330-T330)/U330),"")</f>
        <v/>
      </c>
      <c r="Z330">
        <f>IFERROR(IF(OR(G330="-",ISBLANK(G330)),"",(N330-T330)/U330),"")</f>
        <v/>
      </c>
      <c r="AA330">
        <f>IF(MAX(MAX(V330:Z330),ABS(MIN(V330:Z330)))=ABS(MIN(V330:Z330)),MIN(V330:Z330),MAX(V330:Z330))</f>
        <v/>
      </c>
      <c r="AB330">
        <f>IFERROR(V144+MATCH(AA330,V330:Z330,0)-1,"")</f>
        <v/>
      </c>
      <c r="AC330">
        <f>IF(AB330&lt;&gt;"",IF(S330=AB330,"Low",IF(AB330=Q330,"High","")),"")</f>
        <v/>
      </c>
      <c r="AE330">
        <f>IF(ISNUMBER(MATCH("N/A",J330:N330,0)),"",IFERROR((5 * SUMPRODUCT(J144:N144,J330:N330) - PRODUCT(SUM(J144:N144),SUM(J330:N330))) / ((5 * SUM((J144^2)+(K144^2)+(L144^2)+(M144^2)+(N144^2))) - SUM(J144:N144)^2),""))</f>
        <v/>
      </c>
      <c r="AF330">
        <f>IFERROR(CORREL(J144:N144,J330:N330),"")</f>
        <v/>
      </c>
      <c r="AZ330">
        <f>IF(Q330=S330,0,1)</f>
        <v/>
      </c>
      <c r="BA330">
        <f>IF(AZ330=1,IF(Q330="","",IF(Q330=N144,"Yes","No")),"")</f>
        <v/>
      </c>
      <c r="BB330">
        <f>IF(BA330="Yes",P330,"")</f>
        <v/>
      </c>
      <c r="BC330">
        <f>IF(AZ330=1,IF(S330="","",IF(S330=N144,"Yes","No")),"")</f>
        <v/>
      </c>
      <c r="BD330">
        <f>IF(BC330="Yes",R330,"")</f>
        <v/>
      </c>
      <c r="BE330">
        <f>IFERROR(IF(SIGN(AE330)=1,"Increasing",IF(SIGN(AE330)=-1,"Decreasing","")),"")</f>
        <v/>
      </c>
      <c r="BF330">
        <f>IF(OR(AND(BE330="Increasing",BA330="Yes"),AND(BE330="Decreasing",BC330="Yes")),"Yes","No")</f>
        <v/>
      </c>
      <c r="BG330">
        <f>IF(I330="pos_trend","Yes","No")</f>
        <v/>
      </c>
      <c r="BH330">
        <f>IF(AF330&lt;&gt;"",IF(ABS(AF330)&gt;0.8,"Yes","No"),"")</f>
        <v/>
      </c>
    </row>
    <row r="331" spans="1:60">
      <c s="1" r="A331" t="n">
        <v>19</v>
      </c>
      <c r="B331" t="s">
        <v>926</v>
      </c>
      <c r="C331" t="s">
        <v>264</v>
      </c>
      <c r="D331" t="s">
        <v>3790</v>
      </c>
      <c r="E331" t="s">
        <v>3791</v>
      </c>
      <c r="F331" t="s">
        <v>3792</v>
      </c>
      <c r="G331" t="s">
        <v>3793</v>
      </c>
      <c r="H331" t="s"/>
      <c r="I331">
        <f>IF(AND(K331&gt; J331, L331&gt; K331, M331&gt; L331, N331&gt; M331), "pos_trend", IF(AND(K331&lt; J331, L331&lt; K331, M331&lt; L331, N331&lt; M331), "neg_trend", "N/A"))</f>
        <v/>
      </c>
      <c r="J331">
        <f>IFERROR(IF(TRIM(C331)="-", "N/A", IF(RIGHT(C331,1)=")",IF(RIGHT(C331,2)="T)",-1000000000000*VALUE(MID(C331,2,LEN(C331)-3)),IF(RIGHT(C331,2)="M)",-1000000*VALUE(MID(C331,2,LEN(C331)-3)),IF(RIGHT(C331,2)="B)",-1000000000*VALUE(MID(C331,2,LEN(C331)-3)),IF(RIGHT(C331,2)="k)",-1000*VALUE(MID(C331,2,LEN(C331)-3)),VALUE(SUBSTITUTE(C331,",","")))))),IF(RIGHT(C331,1)="T",1000000000000*VALUE(LEFT(C331,LEN(C331)-1)),IF(RIGHT(C331,1)="M",1000000*VALUE(LEFT(C331,LEN(C331)-1)),IF(RIGHT(C331,1)="B",1000000000*VALUE(LEFT(C331,LEN(C331)-1)),IF(RIGHT(C331,1)="%",0.01*VALUE(LEFT(C331,LEN(C331)-1)),IF(RIGHT(C331,1)="k",1000*VALUE(LEFT(C331,LEN(C331)-1)),VALUE(SUBSTITUTE(C331,",",""))))))))),"N/A")</f>
        <v/>
      </c>
      <c r="K331">
        <f>IFERROR(IF(TRIM(D331)="-", "N/A", IF(RIGHT(D331,1)=")",IF(RIGHT(D331,2)="T)",-1000000000000*VALUE(MID(D331,2,LEN(D331)-3)),IF(RIGHT(D331,2)="M)",-1000000*VALUE(MID(D331,2,LEN(D331)-3)),IF(RIGHT(D331,2)="B)",-1000000000*VALUE(MID(D331,2,LEN(D331)-3)),IF(RIGHT(D331,2)="k)",-1000*VALUE(MID(D331,2,LEN(D331)-3)),VALUE(SUBSTITUTE(D331,",","")))))),IF(RIGHT(D331,1)="T",1000000000000*VALUE(LEFT(D331,LEN(D331)-1)),IF(RIGHT(D331,1)="M",1000000*VALUE(LEFT(D331,LEN(D331)-1)),IF(RIGHT(D331,1)="B",1000000000*VALUE(LEFT(D331,LEN(D331)-1)),IF(RIGHT(D331,1)="%",0.01*VALUE(LEFT(D331,LEN(D331)-1)),IF(RIGHT(D331,1)="k",1000*VALUE(LEFT(D331,LEN(D331)-1)),VALUE(SUBSTITUTE(D331,",",""))))))))),"N/A")</f>
        <v/>
      </c>
      <c r="L331">
        <f>IFERROR(IF(TRIM(E331)="-", "N/A", IF(RIGHT(E331,1)=")",IF(RIGHT(E331,2)="T)",-1000000000000*VALUE(MID(E331,2,LEN(E331)-3)),IF(RIGHT(E331,2)="M)",-1000000*VALUE(MID(E331,2,LEN(E331)-3)),IF(RIGHT(E331,2)="B)",-1000000000*VALUE(MID(E331,2,LEN(E331)-3)),IF(RIGHT(E331,2)="k)",-1000*VALUE(MID(E331,2,LEN(E331)-3)),VALUE(SUBSTITUTE(E331,",","")))))),IF(RIGHT(E331,1)="T",1000000000000*VALUE(LEFT(E331,LEN(E331)-1)),IF(RIGHT(E331,1)="M",1000000*VALUE(LEFT(E331,LEN(E331)-1)),IF(RIGHT(E331,1)="B",1000000000*VALUE(LEFT(E331,LEN(E331)-1)),IF(RIGHT(E331,1)="%",0.01*VALUE(LEFT(E331,LEN(E331)-1)),IF(RIGHT(E331,1)="k",1000*VALUE(LEFT(E331,LEN(E331)-1)),VALUE(SUBSTITUTE(E331,",",""))))))))),"N/A")</f>
        <v/>
      </c>
      <c r="M331">
        <f>IFERROR(IF(TRIM(F331)="-", "N/A", IF(RIGHT(F331,1)=")",IF(RIGHT(F331,2)="T)",-1000000000000*VALUE(MID(F331,2,LEN(F331)-3)),IF(RIGHT(F331,2)="M)",-1000000*VALUE(MID(F331,2,LEN(F331)-3)),IF(RIGHT(F331,2)="B)",-1000000000*VALUE(MID(F331,2,LEN(F331)-3)),IF(RIGHT(F331,2)="k)",-1000*VALUE(MID(F331,2,LEN(F331)-3)),VALUE(SUBSTITUTE(F331,",","")))))),IF(RIGHT(F331,1)="T",1000000000000*VALUE(LEFT(F331,LEN(F331)-1)),IF(RIGHT(F331,1)="M",1000000*VALUE(LEFT(F331,LEN(F331)-1)),IF(RIGHT(F331,1)="B",1000000000*VALUE(LEFT(F331,LEN(F331)-1)),IF(RIGHT(F331,1)="%",0.01*VALUE(LEFT(F331,LEN(F331)-1)),IF(RIGHT(F331,1)="k",1000*VALUE(LEFT(F331,LEN(F331)-1)),VALUE(SUBSTITUTE(F331,",",""))))))))),"N/A")</f>
        <v/>
      </c>
      <c r="N331">
        <f>IFERROR(IF(TRIM(G331)="-", "N/A", IF(RIGHT(G331,1)=")",IF(RIGHT(G331,2)="T)",-1000000000000*VALUE(MID(G331,2,LEN(G331)-3)),IF(RIGHT(G331,2)="M)",-1000000*VALUE(MID(G331,2,LEN(G331)-3)),IF(RIGHT(G331,2)="B)",-1000000000*VALUE(MID(G331,2,LEN(G331)-3)),IF(RIGHT(G331,2)="k)",-1000*VALUE(MID(G331,2,LEN(G331)-3)),VALUE(SUBSTITUTE(G331,",","")))))),IF(RIGHT(G331,1)="T",1000000000000*VALUE(LEFT(G331,LEN(G331)-1)),IF(RIGHT(G331,1)="M",1000000*VALUE(LEFT(G331,LEN(G331)-1)),IF(RIGHT(G331,1)="B",1000000000*VALUE(LEFT(G331,LEN(G331)-1)),IF(RIGHT(G331,1)="%",0.01*VALUE(LEFT(G331,LEN(G331)-1)),IF(RIGHT(G331,1)="k",1000*VALUE(LEFT(G331,LEN(G331)-1)),VALUE(SUBSTITUTE(G331,",",""))))))))),"N/A")</f>
        <v/>
      </c>
      <c r="P331">
        <f>MAX(J331:N331)</f>
        <v/>
      </c>
      <c r="Q331">
        <f>IFERROR(J144+MATCH(P331,J331:N331,0)-1,"")</f>
        <v/>
      </c>
      <c r="R331">
        <f>IF(Q331="","",MIN(J331:N331))</f>
        <v/>
      </c>
      <c r="S331">
        <f>IFERROR(J144+MATCH(R331,J331:N331,0)-1,"")</f>
        <v/>
      </c>
      <c r="T331">
        <f>IFERROR(AVERAGE(J331:N331),"")</f>
        <v/>
      </c>
      <c r="U331">
        <f>IFERROR(STDEV(J331:N331),"")</f>
        <v/>
      </c>
      <c r="V331">
        <f>IFERROR(IF(C331="-","",IF(ISBLANK(B331),"",IF(OR(ISNUMBER(FIND("Growth",B331)),ISNUMBER(FIND("Margin",B331))),"",(J331-T331)/U331))),"")</f>
        <v/>
      </c>
      <c r="W331">
        <f>IFERROR(IF(OR(D331="-",ISBLANK(D331)),"",(K331-T331)/U331),"")</f>
        <v/>
      </c>
      <c r="X331">
        <f>IFERROR(IF(OR(E331="-",ISBLANK(E331)),"",(L331-T331)/U331),"")</f>
        <v/>
      </c>
      <c r="Y331">
        <f>IFERROR(IF(OR(F331="-",ISBLANK(F331)),"",(M331-T331)/U331),"")</f>
        <v/>
      </c>
      <c r="Z331">
        <f>IFERROR(IF(OR(G331="-",ISBLANK(G331)),"",(N331-T331)/U331),"")</f>
        <v/>
      </c>
      <c r="AA331">
        <f>IF(MAX(MAX(V331:Z331),ABS(MIN(V331:Z331)))=ABS(MIN(V331:Z331)),MIN(V331:Z331),MAX(V331:Z331))</f>
        <v/>
      </c>
      <c r="AB331">
        <f>IFERROR(V144+MATCH(AA331,V331:Z331,0)-1,"")</f>
        <v/>
      </c>
      <c r="AC331">
        <f>IF(AB331&lt;&gt;"",IF(S331=AB331,"Low",IF(AB331=Q331,"High","")),"")</f>
        <v/>
      </c>
      <c r="AE331">
        <f>IF(ISNUMBER(MATCH("N/A",J331:N331,0)),"",IFERROR((5 * SUMPRODUCT(J144:N144,J331:N331) - PRODUCT(SUM(J144:N144),SUM(J331:N331))) / ((5 * SUM((J144^2)+(K144^2)+(L144^2)+(M144^2)+(N144^2))) - SUM(J144:N144)^2),""))</f>
        <v/>
      </c>
      <c r="AF331">
        <f>IFERROR(CORREL(J144:N144,J331:N331),"")</f>
        <v/>
      </c>
      <c r="AZ331">
        <f>IF(Q331=S331,0,1)</f>
        <v/>
      </c>
      <c r="BA331">
        <f>IF(AZ331=1,IF(Q331="","",IF(Q331=N144,"Yes","No")),"")</f>
        <v/>
      </c>
      <c r="BB331">
        <f>IF(BA331="Yes",P331,"")</f>
        <v/>
      </c>
      <c r="BC331">
        <f>IF(AZ331=1,IF(S331="","",IF(S331=N144,"Yes","No")),"")</f>
        <v/>
      </c>
      <c r="BD331">
        <f>IF(BC331="Yes",R331,"")</f>
        <v/>
      </c>
      <c r="BE331">
        <f>IFERROR(IF(SIGN(AE331)=1,"Increasing",IF(SIGN(AE331)=-1,"Decreasing","")),"")</f>
        <v/>
      </c>
      <c r="BF331">
        <f>IF(OR(AND(BE331="Increasing",BA331="Yes"),AND(BE331="Decreasing",BC331="Yes")),"Yes","No")</f>
        <v/>
      </c>
      <c r="BG331">
        <f>IF(I331="pos_trend","Yes","No")</f>
        <v/>
      </c>
      <c r="BH331">
        <f>IF(AF331&lt;&gt;"",IF(ABS(AF331)&gt;0.8,"Yes","No"),"")</f>
        <v/>
      </c>
    </row>
    <row r="332" spans="1:60">
      <c s="1" r="A332" t="n">
        <v>20</v>
      </c>
      <c r="B332" t="s">
        <v>3794</v>
      </c>
      <c r="C332" t="s">
        <v>3795</v>
      </c>
      <c r="D332" t="s">
        <v>3796</v>
      </c>
      <c r="E332" t="s">
        <v>3797</v>
      </c>
      <c r="F332" t="s">
        <v>3329</v>
      </c>
      <c r="G332" t="s">
        <v>3798</v>
      </c>
      <c r="H332" t="s"/>
      <c r="I332">
        <f>IF(AND(K332&gt; J332, L332&gt; K332, M332&gt; L332, N332&gt; M332), "pos_trend", IF(AND(K332&lt; J332, L332&lt; K332, M332&lt; L332, N332&lt; M332), "neg_trend", "N/A"))</f>
        <v/>
      </c>
      <c r="J332">
        <f>IFERROR(IF(TRIM(C332)="-", "N/A", IF(RIGHT(C332,1)=")",IF(RIGHT(C332,2)="T)",-1000000000000*VALUE(MID(C332,2,LEN(C332)-3)),IF(RIGHT(C332,2)="M)",-1000000*VALUE(MID(C332,2,LEN(C332)-3)),IF(RIGHT(C332,2)="B)",-1000000000*VALUE(MID(C332,2,LEN(C332)-3)),IF(RIGHT(C332,2)="k)",-1000*VALUE(MID(C332,2,LEN(C332)-3)),VALUE(SUBSTITUTE(C332,",","")))))),IF(RIGHT(C332,1)="T",1000000000000*VALUE(LEFT(C332,LEN(C332)-1)),IF(RIGHT(C332,1)="M",1000000*VALUE(LEFT(C332,LEN(C332)-1)),IF(RIGHT(C332,1)="B",1000000000*VALUE(LEFT(C332,LEN(C332)-1)),IF(RIGHT(C332,1)="%",0.01*VALUE(LEFT(C332,LEN(C332)-1)),IF(RIGHT(C332,1)="k",1000*VALUE(LEFT(C332,LEN(C332)-1)),VALUE(SUBSTITUTE(C332,",",""))))))))),"N/A")</f>
        <v/>
      </c>
      <c r="K332">
        <f>IFERROR(IF(TRIM(D332)="-", "N/A", IF(RIGHT(D332,1)=")",IF(RIGHT(D332,2)="T)",-1000000000000*VALUE(MID(D332,2,LEN(D332)-3)),IF(RIGHT(D332,2)="M)",-1000000*VALUE(MID(D332,2,LEN(D332)-3)),IF(RIGHT(D332,2)="B)",-1000000000*VALUE(MID(D332,2,LEN(D332)-3)),IF(RIGHT(D332,2)="k)",-1000*VALUE(MID(D332,2,LEN(D332)-3)),VALUE(SUBSTITUTE(D332,",","")))))),IF(RIGHT(D332,1)="T",1000000000000*VALUE(LEFT(D332,LEN(D332)-1)),IF(RIGHT(D332,1)="M",1000000*VALUE(LEFT(D332,LEN(D332)-1)),IF(RIGHT(D332,1)="B",1000000000*VALUE(LEFT(D332,LEN(D332)-1)),IF(RIGHT(D332,1)="%",0.01*VALUE(LEFT(D332,LEN(D332)-1)),IF(RIGHT(D332,1)="k",1000*VALUE(LEFT(D332,LEN(D332)-1)),VALUE(SUBSTITUTE(D332,",",""))))))))),"N/A")</f>
        <v/>
      </c>
      <c r="L332">
        <f>IFERROR(IF(TRIM(E332)="-", "N/A", IF(RIGHT(E332,1)=")",IF(RIGHT(E332,2)="T)",-1000000000000*VALUE(MID(E332,2,LEN(E332)-3)),IF(RIGHT(E332,2)="M)",-1000000*VALUE(MID(E332,2,LEN(E332)-3)),IF(RIGHT(E332,2)="B)",-1000000000*VALUE(MID(E332,2,LEN(E332)-3)),IF(RIGHT(E332,2)="k)",-1000*VALUE(MID(E332,2,LEN(E332)-3)),VALUE(SUBSTITUTE(E332,",","")))))),IF(RIGHT(E332,1)="T",1000000000000*VALUE(LEFT(E332,LEN(E332)-1)),IF(RIGHT(E332,1)="M",1000000*VALUE(LEFT(E332,LEN(E332)-1)),IF(RIGHT(E332,1)="B",1000000000*VALUE(LEFT(E332,LEN(E332)-1)),IF(RIGHT(E332,1)="%",0.01*VALUE(LEFT(E332,LEN(E332)-1)),IF(RIGHT(E332,1)="k",1000*VALUE(LEFT(E332,LEN(E332)-1)),VALUE(SUBSTITUTE(E332,",",""))))))))),"N/A")</f>
        <v/>
      </c>
      <c r="M332">
        <f>IFERROR(IF(TRIM(F332)="-", "N/A", IF(RIGHT(F332,1)=")",IF(RIGHT(F332,2)="T)",-1000000000000*VALUE(MID(F332,2,LEN(F332)-3)),IF(RIGHT(F332,2)="M)",-1000000*VALUE(MID(F332,2,LEN(F332)-3)),IF(RIGHT(F332,2)="B)",-1000000000*VALUE(MID(F332,2,LEN(F332)-3)),IF(RIGHT(F332,2)="k)",-1000*VALUE(MID(F332,2,LEN(F332)-3)),VALUE(SUBSTITUTE(F332,",","")))))),IF(RIGHT(F332,1)="T",1000000000000*VALUE(LEFT(F332,LEN(F332)-1)),IF(RIGHT(F332,1)="M",1000000*VALUE(LEFT(F332,LEN(F332)-1)),IF(RIGHT(F332,1)="B",1000000000*VALUE(LEFT(F332,LEN(F332)-1)),IF(RIGHT(F332,1)="%",0.01*VALUE(LEFT(F332,LEN(F332)-1)),IF(RIGHT(F332,1)="k",1000*VALUE(LEFT(F332,LEN(F332)-1)),VALUE(SUBSTITUTE(F332,",",""))))))))),"N/A")</f>
        <v/>
      </c>
      <c r="N332">
        <f>IFERROR(IF(TRIM(G332)="-", "N/A", IF(RIGHT(G332,1)=")",IF(RIGHT(G332,2)="T)",-1000000000000*VALUE(MID(G332,2,LEN(G332)-3)),IF(RIGHT(G332,2)="M)",-1000000*VALUE(MID(G332,2,LEN(G332)-3)),IF(RIGHT(G332,2)="B)",-1000000000*VALUE(MID(G332,2,LEN(G332)-3)),IF(RIGHT(G332,2)="k)",-1000*VALUE(MID(G332,2,LEN(G332)-3)),VALUE(SUBSTITUTE(G332,",","")))))),IF(RIGHT(G332,1)="T",1000000000000*VALUE(LEFT(G332,LEN(G332)-1)),IF(RIGHT(G332,1)="M",1000000*VALUE(LEFT(G332,LEN(G332)-1)),IF(RIGHT(G332,1)="B",1000000000*VALUE(LEFT(G332,LEN(G332)-1)),IF(RIGHT(G332,1)="%",0.01*VALUE(LEFT(G332,LEN(G332)-1)),IF(RIGHT(G332,1)="k",1000*VALUE(LEFT(G332,LEN(G332)-1)),VALUE(SUBSTITUTE(G332,",",""))))))))),"N/A")</f>
        <v/>
      </c>
      <c r="P332">
        <f>MAX(J332:N332)</f>
        <v/>
      </c>
      <c r="Q332">
        <f>IFERROR(J144+MATCH(P332,J332:N332,0)-1,"")</f>
        <v/>
      </c>
      <c r="R332">
        <f>IF(Q332="","",MIN(J332:N332))</f>
        <v/>
      </c>
      <c r="S332">
        <f>IFERROR(J144+MATCH(R332,J332:N332,0)-1,"")</f>
        <v/>
      </c>
      <c r="T332">
        <f>IFERROR(AVERAGE(J332:N332),"")</f>
        <v/>
      </c>
      <c r="U332">
        <f>IFERROR(STDEV(J332:N332),"")</f>
        <v/>
      </c>
      <c r="V332">
        <f>IFERROR(IF(C332="-","",IF(ISBLANK(B332),"",IF(OR(ISNUMBER(FIND("Growth",B332)),ISNUMBER(FIND("Margin",B332))),"",(J332-T332)/U332))),"")</f>
        <v/>
      </c>
      <c r="W332">
        <f>IFERROR(IF(OR(D332="-",ISBLANK(D332)),"",(K332-T332)/U332),"")</f>
        <v/>
      </c>
      <c r="X332">
        <f>IFERROR(IF(OR(E332="-",ISBLANK(E332)),"",(L332-T332)/U332),"")</f>
        <v/>
      </c>
      <c r="Y332">
        <f>IFERROR(IF(OR(F332="-",ISBLANK(F332)),"",(M332-T332)/U332),"")</f>
        <v/>
      </c>
      <c r="Z332">
        <f>IFERROR(IF(OR(G332="-",ISBLANK(G332)),"",(N332-T332)/U332),"")</f>
        <v/>
      </c>
      <c r="AA332">
        <f>IF(MAX(MAX(V332:Z332),ABS(MIN(V332:Z332)))=ABS(MIN(V332:Z332)),MIN(V332:Z332),MAX(V332:Z332))</f>
        <v/>
      </c>
      <c r="AB332">
        <f>IFERROR(V144+MATCH(AA332,V332:Z332,0)-1,"")</f>
        <v/>
      </c>
      <c r="AC332">
        <f>IF(AB332&lt;&gt;"",IF(S332=AB332,"Low",IF(AB332=Q332,"High","")),"")</f>
        <v/>
      </c>
      <c r="AE332">
        <f>IF(ISNUMBER(MATCH("N/A",J332:N332,0)),"",IFERROR((5 * SUMPRODUCT(J144:N144,J332:N332) - PRODUCT(SUM(J144:N144),SUM(J332:N332))) / ((5 * SUM((J144^2)+(K144^2)+(L144^2)+(M144^2)+(N144^2))) - SUM(J144:N144)^2),""))</f>
        <v/>
      </c>
      <c r="AF332">
        <f>IFERROR(CORREL(J144:N144,J332:N332),"")</f>
        <v/>
      </c>
      <c r="AZ332">
        <f>IF(Q332=S332,0,1)</f>
        <v/>
      </c>
      <c r="BA332">
        <f>IF(AZ332=1,IF(Q332="","",IF(Q332=N144,"Yes","No")),"")</f>
        <v/>
      </c>
      <c r="BB332">
        <f>IF(BA332="Yes",P332,"")</f>
        <v/>
      </c>
      <c r="BC332">
        <f>IF(AZ332=1,IF(S332="","",IF(S332=N144,"Yes","No")),"")</f>
        <v/>
      </c>
      <c r="BD332">
        <f>IF(BC332="Yes",R332,"")</f>
        <v/>
      </c>
      <c r="BE332">
        <f>IFERROR(IF(SIGN(AE332)=1,"Increasing",IF(SIGN(AE332)=-1,"Decreasing","")),"")</f>
        <v/>
      </c>
      <c r="BF332">
        <f>IF(OR(AND(BE332="Increasing",BA332="Yes"),AND(BE332="Decreasing",BC332="Yes")),"Yes","No")</f>
        <v/>
      </c>
      <c r="BG332">
        <f>IF(I332="pos_trend","Yes","No")</f>
        <v/>
      </c>
      <c r="BH332">
        <f>IF(AF332&lt;&gt;"",IF(ABS(AF332)&gt;0.8,"Yes","No"),"")</f>
        <v/>
      </c>
    </row>
    <row r="333" spans="1:60">
      <c s="1" r="A333" t="n">
        <v>21</v>
      </c>
      <c r="B333" t="s">
        <v>937</v>
      </c>
      <c r="C333" t="s">
        <v>264</v>
      </c>
      <c r="D333" t="s">
        <v>264</v>
      </c>
      <c r="E333" t="s">
        <v>264</v>
      </c>
      <c r="F333" t="s">
        <v>264</v>
      </c>
      <c r="G333" t="s">
        <v>264</v>
      </c>
      <c r="H333" t="s"/>
      <c r="I333">
        <f>IF(AND(K333&gt; J333, L333&gt; K333, M333&gt; L333, N333&gt; M333), "pos_trend", IF(AND(K333&lt; J333, L333&lt; K333, M333&lt; L333, N333&lt; M333), "neg_trend", "N/A"))</f>
        <v/>
      </c>
      <c r="J333">
        <f>IFERROR(IF(TRIM(C333)="-", "N/A", IF(RIGHT(C333,1)=")",IF(RIGHT(C333,2)="T)",-1000000000000*VALUE(MID(C333,2,LEN(C333)-3)),IF(RIGHT(C333,2)="M)",-1000000*VALUE(MID(C333,2,LEN(C333)-3)),IF(RIGHT(C333,2)="B)",-1000000000*VALUE(MID(C333,2,LEN(C333)-3)),IF(RIGHT(C333,2)="k)",-1000*VALUE(MID(C333,2,LEN(C333)-3)),VALUE(SUBSTITUTE(C333,",","")))))),IF(RIGHT(C333,1)="T",1000000000000*VALUE(LEFT(C333,LEN(C333)-1)),IF(RIGHT(C333,1)="M",1000000*VALUE(LEFT(C333,LEN(C333)-1)),IF(RIGHT(C333,1)="B",1000000000*VALUE(LEFT(C333,LEN(C333)-1)),IF(RIGHT(C333,1)="%",0.01*VALUE(LEFT(C333,LEN(C333)-1)),IF(RIGHT(C333,1)="k",1000*VALUE(LEFT(C333,LEN(C333)-1)),VALUE(SUBSTITUTE(C333,",",""))))))))),"N/A")</f>
        <v/>
      </c>
      <c r="K333">
        <f>IFERROR(IF(TRIM(D333)="-", "N/A", IF(RIGHT(D333,1)=")",IF(RIGHT(D333,2)="T)",-1000000000000*VALUE(MID(D333,2,LEN(D333)-3)),IF(RIGHT(D333,2)="M)",-1000000*VALUE(MID(D333,2,LEN(D333)-3)),IF(RIGHT(D333,2)="B)",-1000000000*VALUE(MID(D333,2,LEN(D333)-3)),IF(RIGHT(D333,2)="k)",-1000*VALUE(MID(D333,2,LEN(D333)-3)),VALUE(SUBSTITUTE(D333,",","")))))),IF(RIGHT(D333,1)="T",1000000000000*VALUE(LEFT(D333,LEN(D333)-1)),IF(RIGHT(D333,1)="M",1000000*VALUE(LEFT(D333,LEN(D333)-1)),IF(RIGHT(D333,1)="B",1000000000*VALUE(LEFT(D333,LEN(D333)-1)),IF(RIGHT(D333,1)="%",0.01*VALUE(LEFT(D333,LEN(D333)-1)),IF(RIGHT(D333,1)="k",1000*VALUE(LEFT(D333,LEN(D333)-1)),VALUE(SUBSTITUTE(D333,",",""))))))))),"N/A")</f>
        <v/>
      </c>
      <c r="L333">
        <f>IFERROR(IF(TRIM(E333)="-", "N/A", IF(RIGHT(E333,1)=")",IF(RIGHT(E333,2)="T)",-1000000000000*VALUE(MID(E333,2,LEN(E333)-3)),IF(RIGHT(E333,2)="M)",-1000000*VALUE(MID(E333,2,LEN(E333)-3)),IF(RIGHT(E333,2)="B)",-1000000000*VALUE(MID(E333,2,LEN(E333)-3)),IF(RIGHT(E333,2)="k)",-1000*VALUE(MID(E333,2,LEN(E333)-3)),VALUE(SUBSTITUTE(E333,",","")))))),IF(RIGHT(E333,1)="T",1000000000000*VALUE(LEFT(E333,LEN(E333)-1)),IF(RIGHT(E333,1)="M",1000000*VALUE(LEFT(E333,LEN(E333)-1)),IF(RIGHT(E333,1)="B",1000000000*VALUE(LEFT(E333,LEN(E333)-1)),IF(RIGHT(E333,1)="%",0.01*VALUE(LEFT(E333,LEN(E333)-1)),IF(RIGHT(E333,1)="k",1000*VALUE(LEFT(E333,LEN(E333)-1)),VALUE(SUBSTITUTE(E333,",",""))))))))),"N/A")</f>
        <v/>
      </c>
      <c r="M333">
        <f>IFERROR(IF(TRIM(F333)="-", "N/A", IF(RIGHT(F333,1)=")",IF(RIGHT(F333,2)="T)",-1000000000000*VALUE(MID(F333,2,LEN(F333)-3)),IF(RIGHT(F333,2)="M)",-1000000*VALUE(MID(F333,2,LEN(F333)-3)),IF(RIGHT(F333,2)="B)",-1000000000*VALUE(MID(F333,2,LEN(F333)-3)),IF(RIGHT(F333,2)="k)",-1000*VALUE(MID(F333,2,LEN(F333)-3)),VALUE(SUBSTITUTE(F333,",","")))))),IF(RIGHT(F333,1)="T",1000000000000*VALUE(LEFT(F333,LEN(F333)-1)),IF(RIGHT(F333,1)="M",1000000*VALUE(LEFT(F333,LEN(F333)-1)),IF(RIGHT(F333,1)="B",1000000000*VALUE(LEFT(F333,LEN(F333)-1)),IF(RIGHT(F333,1)="%",0.01*VALUE(LEFT(F333,LEN(F333)-1)),IF(RIGHT(F333,1)="k",1000*VALUE(LEFT(F333,LEN(F333)-1)),VALUE(SUBSTITUTE(F333,",",""))))))))),"N/A")</f>
        <v/>
      </c>
      <c r="N333">
        <f>IFERROR(IF(TRIM(G333)="-", "N/A", IF(RIGHT(G333,1)=")",IF(RIGHT(G333,2)="T)",-1000000000000*VALUE(MID(G333,2,LEN(G333)-3)),IF(RIGHT(G333,2)="M)",-1000000*VALUE(MID(G333,2,LEN(G333)-3)),IF(RIGHT(G333,2)="B)",-1000000000*VALUE(MID(G333,2,LEN(G333)-3)),IF(RIGHT(G333,2)="k)",-1000*VALUE(MID(G333,2,LEN(G333)-3)),VALUE(SUBSTITUTE(G333,",","")))))),IF(RIGHT(G333,1)="T",1000000000000*VALUE(LEFT(G333,LEN(G333)-1)),IF(RIGHT(G333,1)="M",1000000*VALUE(LEFT(G333,LEN(G333)-1)),IF(RIGHT(G333,1)="B",1000000000*VALUE(LEFT(G333,LEN(G333)-1)),IF(RIGHT(G333,1)="%",0.01*VALUE(LEFT(G333,LEN(G333)-1)),IF(RIGHT(G333,1)="k",1000*VALUE(LEFT(G333,LEN(G333)-1)),VALUE(SUBSTITUTE(G333,",",""))))))))),"N/A")</f>
        <v/>
      </c>
      <c r="P333">
        <f>MAX(J333:N333)</f>
        <v/>
      </c>
      <c r="Q333">
        <f>IFERROR(J144+MATCH(P333,J333:N333,0)-1,"")</f>
        <v/>
      </c>
      <c r="R333">
        <f>IF(Q333="","",MIN(J333:N333))</f>
        <v/>
      </c>
      <c r="S333">
        <f>IFERROR(J144+MATCH(R333,J333:N333,0)-1,"")</f>
        <v/>
      </c>
      <c r="T333">
        <f>IFERROR(AVERAGE(J333:N333),"")</f>
        <v/>
      </c>
      <c r="U333">
        <f>IFERROR(STDEV(J333:N333),"")</f>
        <v/>
      </c>
      <c r="V333">
        <f>IFERROR(IF(C333="-","",IF(ISBLANK(B333),"",IF(OR(ISNUMBER(FIND("Growth",B333)),ISNUMBER(FIND("Margin",B333))),"",(J333-T333)/U333))),"")</f>
        <v/>
      </c>
      <c r="W333">
        <f>IFERROR(IF(OR(D333="-",ISBLANK(D333)),"",(K333-T333)/U333),"")</f>
        <v/>
      </c>
      <c r="X333">
        <f>IFERROR(IF(OR(E333="-",ISBLANK(E333)),"",(L333-T333)/U333),"")</f>
        <v/>
      </c>
      <c r="Y333">
        <f>IFERROR(IF(OR(F333="-",ISBLANK(F333)),"",(M333-T333)/U333),"")</f>
        <v/>
      </c>
      <c r="Z333">
        <f>IFERROR(IF(OR(G333="-",ISBLANK(G333)),"",(N333-T333)/U333),"")</f>
        <v/>
      </c>
      <c r="AA333">
        <f>IF(MAX(MAX(V333:Z333),ABS(MIN(V333:Z333)))=ABS(MIN(V333:Z333)),MIN(V333:Z333),MAX(V333:Z333))</f>
        <v/>
      </c>
      <c r="AB333">
        <f>IFERROR(V144+MATCH(AA333,V333:Z333,0)-1,"")</f>
        <v/>
      </c>
      <c r="AC333">
        <f>IF(AB333&lt;&gt;"",IF(S333=AB333,"Low",IF(AB333=Q333,"High","")),"")</f>
        <v/>
      </c>
      <c r="AE333">
        <f>IF(ISNUMBER(MATCH("N/A",J333:N333,0)),"",IFERROR((5 * SUMPRODUCT(J144:N144,J333:N333) - PRODUCT(SUM(J144:N144),SUM(J333:N333))) / ((5 * SUM((J144^2)+(K144^2)+(L144^2)+(M144^2)+(N144^2))) - SUM(J144:N144)^2),""))</f>
        <v/>
      </c>
      <c r="AF333">
        <f>IFERROR(CORREL(J144:N144,J333:N333),"")</f>
        <v/>
      </c>
      <c r="AZ333">
        <f>IF(Q333=S333,0,1)</f>
        <v/>
      </c>
      <c r="BA333">
        <f>IF(AZ333=1,IF(Q333="","",IF(Q333=N144,"Yes","No")),"")</f>
        <v/>
      </c>
      <c r="BB333">
        <f>IF(BA333="Yes",P333,"")</f>
        <v/>
      </c>
      <c r="BC333">
        <f>IF(AZ333=1,IF(S333="","",IF(S333=N144,"Yes","No")),"")</f>
        <v/>
      </c>
      <c r="BD333">
        <f>IF(BC333="Yes",R333,"")</f>
        <v/>
      </c>
      <c r="BE333">
        <f>IFERROR(IF(SIGN(AE333)=1,"Increasing",IF(SIGN(AE333)=-1,"Decreasing","")),"")</f>
        <v/>
      </c>
      <c r="BF333">
        <f>IF(OR(AND(BE333="Increasing",BA333="Yes"),AND(BE333="Decreasing",BC333="Yes")),"Yes","No")</f>
        <v/>
      </c>
      <c r="BG333">
        <f>IF(I333="pos_trend","Yes","No")</f>
        <v/>
      </c>
      <c r="BH333">
        <f>IF(AF333&lt;&gt;"",IF(ABS(AF333)&gt;0.8,"Yes","No"),"")</f>
        <v/>
      </c>
    </row>
    <row r="334" spans="1:60">
      <c s="1" r="A334" t="n">
        <v>22</v>
      </c>
      <c r="B334" t="s">
        <v>939</v>
      </c>
      <c r="C334" t="s">
        <v>698</v>
      </c>
      <c r="D334" t="s">
        <v>698</v>
      </c>
      <c r="E334" t="s">
        <v>698</v>
      </c>
      <c r="F334" t="s">
        <v>698</v>
      </c>
      <c r="G334" t="s">
        <v>698</v>
      </c>
      <c r="H334" t="s"/>
      <c r="I334">
        <f>IF(AND(K334&gt; J334, L334&gt; K334, M334&gt; L334, N334&gt; M334), "pos_trend", IF(AND(K334&lt; J334, L334&lt; K334, M334&lt; L334, N334&lt; M334), "neg_trend", "N/A"))</f>
        <v/>
      </c>
      <c r="J334">
        <f>IFERROR(IF(TRIM(C334)="-", "N/A", IF(RIGHT(C334,1)=")",IF(RIGHT(C334,2)="T)",-1000000000000*VALUE(MID(C334,2,LEN(C334)-3)),IF(RIGHT(C334,2)="M)",-1000000*VALUE(MID(C334,2,LEN(C334)-3)),IF(RIGHT(C334,2)="B)",-1000000000*VALUE(MID(C334,2,LEN(C334)-3)),IF(RIGHT(C334,2)="k)",-1000*VALUE(MID(C334,2,LEN(C334)-3)),VALUE(SUBSTITUTE(C334,",","")))))),IF(RIGHT(C334,1)="T",1000000000000*VALUE(LEFT(C334,LEN(C334)-1)),IF(RIGHT(C334,1)="M",1000000*VALUE(LEFT(C334,LEN(C334)-1)),IF(RIGHT(C334,1)="B",1000000000*VALUE(LEFT(C334,LEN(C334)-1)),IF(RIGHT(C334,1)="%",0.01*VALUE(LEFT(C334,LEN(C334)-1)),IF(RIGHT(C334,1)="k",1000*VALUE(LEFT(C334,LEN(C334)-1)),VALUE(SUBSTITUTE(C334,",",""))))))))),"N/A")</f>
        <v/>
      </c>
      <c r="K334">
        <f>IFERROR(IF(TRIM(D334)="-", "N/A", IF(RIGHT(D334,1)=")",IF(RIGHT(D334,2)="T)",-1000000000000*VALUE(MID(D334,2,LEN(D334)-3)),IF(RIGHT(D334,2)="M)",-1000000*VALUE(MID(D334,2,LEN(D334)-3)),IF(RIGHT(D334,2)="B)",-1000000000*VALUE(MID(D334,2,LEN(D334)-3)),IF(RIGHT(D334,2)="k)",-1000*VALUE(MID(D334,2,LEN(D334)-3)),VALUE(SUBSTITUTE(D334,",","")))))),IF(RIGHT(D334,1)="T",1000000000000*VALUE(LEFT(D334,LEN(D334)-1)),IF(RIGHT(D334,1)="M",1000000*VALUE(LEFT(D334,LEN(D334)-1)),IF(RIGHT(D334,1)="B",1000000000*VALUE(LEFT(D334,LEN(D334)-1)),IF(RIGHT(D334,1)="%",0.01*VALUE(LEFT(D334,LEN(D334)-1)),IF(RIGHT(D334,1)="k",1000*VALUE(LEFT(D334,LEN(D334)-1)),VALUE(SUBSTITUTE(D334,",",""))))))))),"N/A")</f>
        <v/>
      </c>
      <c r="L334">
        <f>IFERROR(IF(TRIM(E334)="-", "N/A", IF(RIGHT(E334,1)=")",IF(RIGHT(E334,2)="T)",-1000000000000*VALUE(MID(E334,2,LEN(E334)-3)),IF(RIGHT(E334,2)="M)",-1000000*VALUE(MID(E334,2,LEN(E334)-3)),IF(RIGHT(E334,2)="B)",-1000000000*VALUE(MID(E334,2,LEN(E334)-3)),IF(RIGHT(E334,2)="k)",-1000*VALUE(MID(E334,2,LEN(E334)-3)),VALUE(SUBSTITUTE(E334,",","")))))),IF(RIGHT(E334,1)="T",1000000000000*VALUE(LEFT(E334,LEN(E334)-1)),IF(RIGHT(E334,1)="M",1000000*VALUE(LEFT(E334,LEN(E334)-1)),IF(RIGHT(E334,1)="B",1000000000*VALUE(LEFT(E334,LEN(E334)-1)),IF(RIGHT(E334,1)="%",0.01*VALUE(LEFT(E334,LEN(E334)-1)),IF(RIGHT(E334,1)="k",1000*VALUE(LEFT(E334,LEN(E334)-1)),VALUE(SUBSTITUTE(E334,",",""))))))))),"N/A")</f>
        <v/>
      </c>
      <c r="M334">
        <f>IFERROR(IF(TRIM(F334)="-", "N/A", IF(RIGHT(F334,1)=")",IF(RIGHT(F334,2)="T)",-1000000000000*VALUE(MID(F334,2,LEN(F334)-3)),IF(RIGHT(F334,2)="M)",-1000000*VALUE(MID(F334,2,LEN(F334)-3)),IF(RIGHT(F334,2)="B)",-1000000000*VALUE(MID(F334,2,LEN(F334)-3)),IF(RIGHT(F334,2)="k)",-1000*VALUE(MID(F334,2,LEN(F334)-3)),VALUE(SUBSTITUTE(F334,",","")))))),IF(RIGHT(F334,1)="T",1000000000000*VALUE(LEFT(F334,LEN(F334)-1)),IF(RIGHT(F334,1)="M",1000000*VALUE(LEFT(F334,LEN(F334)-1)),IF(RIGHT(F334,1)="B",1000000000*VALUE(LEFT(F334,LEN(F334)-1)),IF(RIGHT(F334,1)="%",0.01*VALUE(LEFT(F334,LEN(F334)-1)),IF(RIGHT(F334,1)="k",1000*VALUE(LEFT(F334,LEN(F334)-1)),VALUE(SUBSTITUTE(F334,",",""))))))))),"N/A")</f>
        <v/>
      </c>
      <c r="N334">
        <f>IFERROR(IF(TRIM(G334)="-", "N/A", IF(RIGHT(G334,1)=")",IF(RIGHT(G334,2)="T)",-1000000000000*VALUE(MID(G334,2,LEN(G334)-3)),IF(RIGHT(G334,2)="M)",-1000000*VALUE(MID(G334,2,LEN(G334)-3)),IF(RIGHT(G334,2)="B)",-1000000000*VALUE(MID(G334,2,LEN(G334)-3)),IF(RIGHT(G334,2)="k)",-1000*VALUE(MID(G334,2,LEN(G334)-3)),VALUE(SUBSTITUTE(G334,",","")))))),IF(RIGHT(G334,1)="T",1000000000000*VALUE(LEFT(G334,LEN(G334)-1)),IF(RIGHT(G334,1)="M",1000000*VALUE(LEFT(G334,LEN(G334)-1)),IF(RIGHT(G334,1)="B",1000000000*VALUE(LEFT(G334,LEN(G334)-1)),IF(RIGHT(G334,1)="%",0.01*VALUE(LEFT(G334,LEN(G334)-1)),IF(RIGHT(G334,1)="k",1000*VALUE(LEFT(G334,LEN(G334)-1)),VALUE(SUBSTITUTE(G334,",",""))))))))),"N/A")</f>
        <v/>
      </c>
      <c r="P334">
        <f>MAX(J334:N334)</f>
        <v/>
      </c>
      <c r="Q334">
        <f>IFERROR(J144+MATCH(P334,J334:N334,0)-1,"")</f>
        <v/>
      </c>
      <c r="R334">
        <f>IF(Q334="","",MIN(J334:N334))</f>
        <v/>
      </c>
      <c r="S334">
        <f>IFERROR(J144+MATCH(R334,J334:N334,0)-1,"")</f>
        <v/>
      </c>
      <c r="T334">
        <f>IFERROR(AVERAGE(J334:N334),"")</f>
        <v/>
      </c>
      <c r="U334">
        <f>IFERROR(STDEV(J334:N334),"")</f>
        <v/>
      </c>
      <c r="V334">
        <f>IFERROR(IF(C334="-","",IF(ISBLANK(B334),"",IF(OR(ISNUMBER(FIND("Growth",B334)),ISNUMBER(FIND("Margin",B334))),"",(J334-T334)/U334))),"")</f>
        <v/>
      </c>
      <c r="W334">
        <f>IFERROR(IF(OR(D334="-",ISBLANK(D334)),"",(K334-T334)/U334),"")</f>
        <v/>
      </c>
      <c r="X334">
        <f>IFERROR(IF(OR(E334="-",ISBLANK(E334)),"",(L334-T334)/U334),"")</f>
        <v/>
      </c>
      <c r="Y334">
        <f>IFERROR(IF(OR(F334="-",ISBLANK(F334)),"",(M334-T334)/U334),"")</f>
        <v/>
      </c>
      <c r="Z334">
        <f>IFERROR(IF(OR(G334="-",ISBLANK(G334)),"",(N334-T334)/U334),"")</f>
        <v/>
      </c>
      <c r="AA334">
        <f>IF(MAX(MAX(V334:Z334),ABS(MIN(V334:Z334)))=ABS(MIN(V334:Z334)),MIN(V334:Z334),MAX(V334:Z334))</f>
        <v/>
      </c>
      <c r="AB334">
        <f>IFERROR(V144+MATCH(AA334,V334:Z334,0)-1,"")</f>
        <v/>
      </c>
      <c r="AC334">
        <f>IF(AB334&lt;&gt;"",IF(S334=AB334,"Low",IF(AB334=Q334,"High","")),"")</f>
        <v/>
      </c>
      <c r="AE334">
        <f>IF(ISNUMBER(MATCH("N/A",J334:N334,0)),"",IFERROR((5 * SUMPRODUCT(J144:N144,J334:N334) - PRODUCT(SUM(J144:N144),SUM(J334:N334))) / ((5 * SUM((J144^2)+(K144^2)+(L144^2)+(M144^2)+(N144^2))) - SUM(J144:N144)^2),""))</f>
        <v/>
      </c>
      <c r="AF334">
        <f>IFERROR(CORREL(J144:N144,J334:N334),"")</f>
        <v/>
      </c>
      <c r="AZ334">
        <f>IF(Q334=S334,0,1)</f>
        <v/>
      </c>
      <c r="BA334">
        <f>IF(AZ334=1,IF(Q334="","",IF(Q334=N144,"Yes","No")),"")</f>
        <v/>
      </c>
      <c r="BB334">
        <f>IF(BA334="Yes",P334,"")</f>
        <v/>
      </c>
      <c r="BC334">
        <f>IF(AZ334=1,IF(S334="","",IF(S334=N144,"Yes","No")),"")</f>
        <v/>
      </c>
      <c r="BD334">
        <f>IF(BC334="Yes",R334,"")</f>
        <v/>
      </c>
      <c r="BE334">
        <f>IFERROR(IF(SIGN(AE334)=1,"Increasing",IF(SIGN(AE334)=-1,"Decreasing","")),"")</f>
        <v/>
      </c>
      <c r="BF334">
        <f>IF(OR(AND(BE334="Increasing",BA334="Yes"),AND(BE334="Decreasing",BC334="Yes")),"Yes","No")</f>
        <v/>
      </c>
      <c r="BG334">
        <f>IF(I334="pos_trend","Yes","No")</f>
        <v/>
      </c>
      <c r="BH334">
        <f>IF(AF334&lt;&gt;"",IF(ABS(AF334)&gt;0.8,"Yes","No"),"")</f>
        <v/>
      </c>
    </row>
    <row r="335" spans="1:60">
      <c s="1" r="A335" t="n">
        <v>23</v>
      </c>
      <c r="B335" t="s">
        <v>940</v>
      </c>
      <c r="C335" t="s">
        <v>511</v>
      </c>
      <c r="D335" t="s">
        <v>3799</v>
      </c>
      <c r="E335" t="s">
        <v>3800</v>
      </c>
      <c r="F335" t="s">
        <v>2220</v>
      </c>
      <c r="G335" t="s">
        <v>3801</v>
      </c>
      <c r="H335" t="s"/>
      <c r="I335">
        <f>IF(AND(K335&gt; J335, L335&gt; K335, M335&gt; L335, N335&gt; M335), "pos_trend", IF(AND(K335&lt; J335, L335&lt; K335, M335&lt; L335, N335&lt; M335), "neg_trend", "N/A"))</f>
        <v/>
      </c>
      <c r="J335">
        <f>IFERROR(IF(TRIM(C335)="-", "N/A", IF(RIGHT(C335,1)=")",IF(RIGHT(C335,2)="T)",-1000000000000*VALUE(MID(C335,2,LEN(C335)-3)),IF(RIGHT(C335,2)="M)",-1000000*VALUE(MID(C335,2,LEN(C335)-3)),IF(RIGHT(C335,2)="B)",-1000000000*VALUE(MID(C335,2,LEN(C335)-3)),IF(RIGHT(C335,2)="k)",-1000*VALUE(MID(C335,2,LEN(C335)-3)),VALUE(SUBSTITUTE(C335,",","")))))),IF(RIGHT(C335,1)="T",1000000000000*VALUE(LEFT(C335,LEN(C335)-1)),IF(RIGHT(C335,1)="M",1000000*VALUE(LEFT(C335,LEN(C335)-1)),IF(RIGHT(C335,1)="B",1000000000*VALUE(LEFT(C335,LEN(C335)-1)),IF(RIGHT(C335,1)="%",0.01*VALUE(LEFT(C335,LEN(C335)-1)),IF(RIGHT(C335,1)="k",1000*VALUE(LEFT(C335,LEN(C335)-1)),VALUE(SUBSTITUTE(C335,",",""))))))))),"N/A")</f>
        <v/>
      </c>
      <c r="K335">
        <f>IFERROR(IF(TRIM(D335)="-", "N/A", IF(RIGHT(D335,1)=")",IF(RIGHT(D335,2)="T)",-1000000000000*VALUE(MID(D335,2,LEN(D335)-3)),IF(RIGHT(D335,2)="M)",-1000000*VALUE(MID(D335,2,LEN(D335)-3)),IF(RIGHT(D335,2)="B)",-1000000000*VALUE(MID(D335,2,LEN(D335)-3)),IF(RIGHT(D335,2)="k)",-1000*VALUE(MID(D335,2,LEN(D335)-3)),VALUE(SUBSTITUTE(D335,",","")))))),IF(RIGHT(D335,1)="T",1000000000000*VALUE(LEFT(D335,LEN(D335)-1)),IF(RIGHT(D335,1)="M",1000000*VALUE(LEFT(D335,LEN(D335)-1)),IF(RIGHT(D335,1)="B",1000000000*VALUE(LEFT(D335,LEN(D335)-1)),IF(RIGHT(D335,1)="%",0.01*VALUE(LEFT(D335,LEN(D335)-1)),IF(RIGHT(D335,1)="k",1000*VALUE(LEFT(D335,LEN(D335)-1)),VALUE(SUBSTITUTE(D335,",",""))))))))),"N/A")</f>
        <v/>
      </c>
      <c r="L335">
        <f>IFERROR(IF(TRIM(E335)="-", "N/A", IF(RIGHT(E335,1)=")",IF(RIGHT(E335,2)="T)",-1000000000000*VALUE(MID(E335,2,LEN(E335)-3)),IF(RIGHT(E335,2)="M)",-1000000*VALUE(MID(E335,2,LEN(E335)-3)),IF(RIGHT(E335,2)="B)",-1000000000*VALUE(MID(E335,2,LEN(E335)-3)),IF(RIGHT(E335,2)="k)",-1000*VALUE(MID(E335,2,LEN(E335)-3)),VALUE(SUBSTITUTE(E335,",","")))))),IF(RIGHT(E335,1)="T",1000000000000*VALUE(LEFT(E335,LEN(E335)-1)),IF(RIGHT(E335,1)="M",1000000*VALUE(LEFT(E335,LEN(E335)-1)),IF(RIGHT(E335,1)="B",1000000000*VALUE(LEFT(E335,LEN(E335)-1)),IF(RIGHT(E335,1)="%",0.01*VALUE(LEFT(E335,LEN(E335)-1)),IF(RIGHT(E335,1)="k",1000*VALUE(LEFT(E335,LEN(E335)-1)),VALUE(SUBSTITUTE(E335,",",""))))))))),"N/A")</f>
        <v/>
      </c>
      <c r="M335">
        <f>IFERROR(IF(TRIM(F335)="-", "N/A", IF(RIGHT(F335,1)=")",IF(RIGHT(F335,2)="T)",-1000000000000*VALUE(MID(F335,2,LEN(F335)-3)),IF(RIGHT(F335,2)="M)",-1000000*VALUE(MID(F335,2,LEN(F335)-3)),IF(RIGHT(F335,2)="B)",-1000000000*VALUE(MID(F335,2,LEN(F335)-3)),IF(RIGHT(F335,2)="k)",-1000*VALUE(MID(F335,2,LEN(F335)-3)),VALUE(SUBSTITUTE(F335,",","")))))),IF(RIGHT(F335,1)="T",1000000000000*VALUE(LEFT(F335,LEN(F335)-1)),IF(RIGHT(F335,1)="M",1000000*VALUE(LEFT(F335,LEN(F335)-1)),IF(RIGHT(F335,1)="B",1000000000*VALUE(LEFT(F335,LEN(F335)-1)),IF(RIGHT(F335,1)="%",0.01*VALUE(LEFT(F335,LEN(F335)-1)),IF(RIGHT(F335,1)="k",1000*VALUE(LEFT(F335,LEN(F335)-1)),VALUE(SUBSTITUTE(F335,",",""))))))))),"N/A")</f>
        <v/>
      </c>
      <c r="N335">
        <f>IFERROR(IF(TRIM(G335)="-", "N/A", IF(RIGHT(G335,1)=")",IF(RIGHT(G335,2)="T)",-1000000000000*VALUE(MID(G335,2,LEN(G335)-3)),IF(RIGHT(G335,2)="M)",-1000000*VALUE(MID(G335,2,LEN(G335)-3)),IF(RIGHT(G335,2)="B)",-1000000000*VALUE(MID(G335,2,LEN(G335)-3)),IF(RIGHT(G335,2)="k)",-1000*VALUE(MID(G335,2,LEN(G335)-3)),VALUE(SUBSTITUTE(G335,",","")))))),IF(RIGHT(G335,1)="T",1000000000000*VALUE(LEFT(G335,LEN(G335)-1)),IF(RIGHT(G335,1)="M",1000000*VALUE(LEFT(G335,LEN(G335)-1)),IF(RIGHT(G335,1)="B",1000000000*VALUE(LEFT(G335,LEN(G335)-1)),IF(RIGHT(G335,1)="%",0.01*VALUE(LEFT(G335,LEN(G335)-1)),IF(RIGHT(G335,1)="k",1000*VALUE(LEFT(G335,LEN(G335)-1)),VALUE(SUBSTITUTE(G335,",",""))))))))),"N/A")</f>
        <v/>
      </c>
      <c r="P335">
        <f>MAX(J335:N335)</f>
        <v/>
      </c>
      <c r="Q335">
        <f>IFERROR(J144+MATCH(P335,J335:N335,0)-1,"")</f>
        <v/>
      </c>
      <c r="R335">
        <f>IF(Q335="","",MIN(J335:N335))</f>
        <v/>
      </c>
      <c r="S335">
        <f>IFERROR(J144+MATCH(R335,J335:N335,0)-1,"")</f>
        <v/>
      </c>
      <c r="T335">
        <f>IFERROR(AVERAGE(J335:N335),"")</f>
        <v/>
      </c>
      <c r="U335">
        <f>IFERROR(STDEV(J335:N335),"")</f>
        <v/>
      </c>
      <c r="V335">
        <f>IFERROR(IF(C335="-","",IF(ISBLANK(B335),"",IF(OR(ISNUMBER(FIND("Growth",B335)),ISNUMBER(FIND("Margin",B335))),"",(J335-T335)/U335))),"")</f>
        <v/>
      </c>
      <c r="W335">
        <f>IFERROR(IF(OR(D335="-",ISBLANK(D335)),"",(K335-T335)/U335),"")</f>
        <v/>
      </c>
      <c r="X335">
        <f>IFERROR(IF(OR(E335="-",ISBLANK(E335)),"",(L335-T335)/U335),"")</f>
        <v/>
      </c>
      <c r="Y335">
        <f>IFERROR(IF(OR(F335="-",ISBLANK(F335)),"",(M335-T335)/U335),"")</f>
        <v/>
      </c>
      <c r="Z335">
        <f>IFERROR(IF(OR(G335="-",ISBLANK(G335)),"",(N335-T335)/U335),"")</f>
        <v/>
      </c>
      <c r="AA335">
        <f>IF(MAX(MAX(V335:Z335),ABS(MIN(V335:Z335)))=ABS(MIN(V335:Z335)),MIN(V335:Z335),MAX(V335:Z335))</f>
        <v/>
      </c>
      <c r="AB335">
        <f>IFERROR(V144+MATCH(AA335,V335:Z335,0)-1,"")</f>
        <v/>
      </c>
      <c r="AC335">
        <f>IF(AB335&lt;&gt;"",IF(S335=AB335,"Low",IF(AB335=Q335,"High","")),"")</f>
        <v/>
      </c>
      <c r="AE335">
        <f>IF(ISNUMBER(MATCH("N/A",J335:N335,0)),"",IFERROR((5 * SUMPRODUCT(J144:N144,J335:N335) - PRODUCT(SUM(J144:N144),SUM(J335:N335))) / ((5 * SUM((J144^2)+(K144^2)+(L144^2)+(M144^2)+(N144^2))) - SUM(J144:N144)^2),""))</f>
        <v/>
      </c>
      <c r="AF335">
        <f>IFERROR(CORREL(J144:N144,J335:N335),"")</f>
        <v/>
      </c>
      <c r="AZ335">
        <f>IF(Q335=S335,0,1)</f>
        <v/>
      </c>
      <c r="BA335">
        <f>IF(AZ335=1,IF(Q335="","",IF(Q335=N144,"Yes","No")),"")</f>
        <v/>
      </c>
      <c r="BB335">
        <f>IF(BA335="Yes",P335,"")</f>
        <v/>
      </c>
      <c r="BC335">
        <f>IF(AZ335=1,IF(S335="","",IF(S335=N144,"Yes","No")),"")</f>
        <v/>
      </c>
      <c r="BD335">
        <f>IF(BC335="Yes",R335,"")</f>
        <v/>
      </c>
      <c r="BE335">
        <f>IFERROR(IF(SIGN(AE335)=1,"Increasing",IF(SIGN(AE335)=-1,"Decreasing","")),"")</f>
        <v/>
      </c>
      <c r="BF335">
        <f>IF(OR(AND(BE335="Increasing",BA335="Yes"),AND(BE335="Decreasing",BC335="Yes")),"Yes","No")</f>
        <v/>
      </c>
      <c r="BG335">
        <f>IF(I335="pos_trend","Yes","No")</f>
        <v/>
      </c>
      <c r="BH335">
        <f>IF(AF335&lt;&gt;"",IF(ABS(AF335)&gt;0.8,"Yes","No"),"")</f>
        <v/>
      </c>
    </row>
    <row r="336" spans="1:60">
      <c s="1" r="A336" t="n">
        <v>24</v>
      </c>
      <c r="B336" t="s">
        <v>946</v>
      </c>
      <c r="C336" t="s">
        <v>3802</v>
      </c>
      <c r="D336" t="s">
        <v>3803</v>
      </c>
      <c r="E336" t="s">
        <v>2838</v>
      </c>
      <c r="F336" t="s">
        <v>3804</v>
      </c>
      <c r="G336" t="s">
        <v>3805</v>
      </c>
      <c r="H336" t="s"/>
      <c r="I336">
        <f>IF(AND(K336&gt; J336, L336&gt; K336, M336&gt; L336, N336&gt; M336), "pos_trend", IF(AND(K336&lt; J336, L336&lt; K336, M336&lt; L336, N336&lt; M336), "neg_trend", "N/A"))</f>
        <v/>
      </c>
      <c r="J336">
        <f>IFERROR(IF(TRIM(C336)="-", "N/A", IF(RIGHT(C336,1)=")",IF(RIGHT(C336,2)="T)",-1000000000000*VALUE(MID(C336,2,LEN(C336)-3)),IF(RIGHT(C336,2)="M)",-1000000*VALUE(MID(C336,2,LEN(C336)-3)),IF(RIGHT(C336,2)="B)",-1000000000*VALUE(MID(C336,2,LEN(C336)-3)),IF(RIGHT(C336,2)="k)",-1000*VALUE(MID(C336,2,LEN(C336)-3)),VALUE(SUBSTITUTE(C336,",","")))))),IF(RIGHT(C336,1)="T",1000000000000*VALUE(LEFT(C336,LEN(C336)-1)),IF(RIGHT(C336,1)="M",1000000*VALUE(LEFT(C336,LEN(C336)-1)),IF(RIGHT(C336,1)="B",1000000000*VALUE(LEFT(C336,LEN(C336)-1)),IF(RIGHT(C336,1)="%",0.01*VALUE(LEFT(C336,LEN(C336)-1)),IF(RIGHT(C336,1)="k",1000*VALUE(LEFT(C336,LEN(C336)-1)),VALUE(SUBSTITUTE(C336,",",""))))))))),"N/A")</f>
        <v/>
      </c>
      <c r="K336">
        <f>IFERROR(IF(TRIM(D336)="-", "N/A", IF(RIGHT(D336,1)=")",IF(RIGHT(D336,2)="T)",-1000000000000*VALUE(MID(D336,2,LEN(D336)-3)),IF(RIGHT(D336,2)="M)",-1000000*VALUE(MID(D336,2,LEN(D336)-3)),IF(RIGHT(D336,2)="B)",-1000000000*VALUE(MID(D336,2,LEN(D336)-3)),IF(RIGHT(D336,2)="k)",-1000*VALUE(MID(D336,2,LEN(D336)-3)),VALUE(SUBSTITUTE(D336,",","")))))),IF(RIGHT(D336,1)="T",1000000000000*VALUE(LEFT(D336,LEN(D336)-1)),IF(RIGHT(D336,1)="M",1000000*VALUE(LEFT(D336,LEN(D336)-1)),IF(RIGHT(D336,1)="B",1000000000*VALUE(LEFT(D336,LEN(D336)-1)),IF(RIGHT(D336,1)="%",0.01*VALUE(LEFT(D336,LEN(D336)-1)),IF(RIGHT(D336,1)="k",1000*VALUE(LEFT(D336,LEN(D336)-1)),VALUE(SUBSTITUTE(D336,",",""))))))))),"N/A")</f>
        <v/>
      </c>
      <c r="L336">
        <f>IFERROR(IF(TRIM(E336)="-", "N/A", IF(RIGHT(E336,1)=")",IF(RIGHT(E336,2)="T)",-1000000000000*VALUE(MID(E336,2,LEN(E336)-3)),IF(RIGHT(E336,2)="M)",-1000000*VALUE(MID(E336,2,LEN(E336)-3)),IF(RIGHT(E336,2)="B)",-1000000000*VALUE(MID(E336,2,LEN(E336)-3)),IF(RIGHT(E336,2)="k)",-1000*VALUE(MID(E336,2,LEN(E336)-3)),VALUE(SUBSTITUTE(E336,",","")))))),IF(RIGHT(E336,1)="T",1000000000000*VALUE(LEFT(E336,LEN(E336)-1)),IF(RIGHT(E336,1)="M",1000000*VALUE(LEFT(E336,LEN(E336)-1)),IF(RIGHT(E336,1)="B",1000000000*VALUE(LEFT(E336,LEN(E336)-1)),IF(RIGHT(E336,1)="%",0.01*VALUE(LEFT(E336,LEN(E336)-1)),IF(RIGHT(E336,1)="k",1000*VALUE(LEFT(E336,LEN(E336)-1)),VALUE(SUBSTITUTE(E336,",",""))))))))),"N/A")</f>
        <v/>
      </c>
      <c r="M336">
        <f>IFERROR(IF(TRIM(F336)="-", "N/A", IF(RIGHT(F336,1)=")",IF(RIGHT(F336,2)="T)",-1000000000000*VALUE(MID(F336,2,LEN(F336)-3)),IF(RIGHT(F336,2)="M)",-1000000*VALUE(MID(F336,2,LEN(F336)-3)),IF(RIGHT(F336,2)="B)",-1000000000*VALUE(MID(F336,2,LEN(F336)-3)),IF(RIGHT(F336,2)="k)",-1000*VALUE(MID(F336,2,LEN(F336)-3)),VALUE(SUBSTITUTE(F336,",","")))))),IF(RIGHT(F336,1)="T",1000000000000*VALUE(LEFT(F336,LEN(F336)-1)),IF(RIGHT(F336,1)="M",1000000*VALUE(LEFT(F336,LEN(F336)-1)),IF(RIGHT(F336,1)="B",1000000000*VALUE(LEFT(F336,LEN(F336)-1)),IF(RIGHT(F336,1)="%",0.01*VALUE(LEFT(F336,LEN(F336)-1)),IF(RIGHT(F336,1)="k",1000*VALUE(LEFT(F336,LEN(F336)-1)),VALUE(SUBSTITUTE(F336,",",""))))))))),"N/A")</f>
        <v/>
      </c>
      <c r="N336">
        <f>IFERROR(IF(TRIM(G336)="-", "N/A", IF(RIGHT(G336,1)=")",IF(RIGHT(G336,2)="T)",-1000000000000*VALUE(MID(G336,2,LEN(G336)-3)),IF(RIGHT(G336,2)="M)",-1000000*VALUE(MID(G336,2,LEN(G336)-3)),IF(RIGHT(G336,2)="B)",-1000000000*VALUE(MID(G336,2,LEN(G336)-3)),IF(RIGHT(G336,2)="k)",-1000*VALUE(MID(G336,2,LEN(G336)-3)),VALUE(SUBSTITUTE(G336,",","")))))),IF(RIGHT(G336,1)="T",1000000000000*VALUE(LEFT(G336,LEN(G336)-1)),IF(RIGHT(G336,1)="M",1000000*VALUE(LEFT(G336,LEN(G336)-1)),IF(RIGHT(G336,1)="B",1000000000*VALUE(LEFT(G336,LEN(G336)-1)),IF(RIGHT(G336,1)="%",0.01*VALUE(LEFT(G336,LEN(G336)-1)),IF(RIGHT(G336,1)="k",1000*VALUE(LEFT(G336,LEN(G336)-1)),VALUE(SUBSTITUTE(G336,",",""))))))))),"N/A")</f>
        <v/>
      </c>
      <c r="P336">
        <f>MAX(J336:N336)</f>
        <v/>
      </c>
      <c r="Q336">
        <f>IFERROR(J144+MATCH(P336,J336:N336,0)-1,"")</f>
        <v/>
      </c>
      <c r="R336">
        <f>IF(Q336="","",MIN(J336:N336))</f>
        <v/>
      </c>
      <c r="S336">
        <f>IFERROR(J144+MATCH(R336,J336:N336,0)-1,"")</f>
        <v/>
      </c>
      <c r="T336">
        <f>IFERROR(AVERAGE(J336:N336),"")</f>
        <v/>
      </c>
      <c r="U336">
        <f>IFERROR(STDEV(J336:N336),"")</f>
        <v/>
      </c>
      <c r="V336">
        <f>IFERROR(IF(C336="-","",IF(ISBLANK(B336),"",IF(OR(ISNUMBER(FIND("Growth",B336)),ISNUMBER(FIND("Margin",B336))),"",(J336-T336)/U336))),"")</f>
        <v/>
      </c>
      <c r="W336">
        <f>IFERROR(IF(OR(D336="-",ISBLANK(D336)),"",(K336-T336)/U336),"")</f>
        <v/>
      </c>
      <c r="X336">
        <f>IFERROR(IF(OR(E336="-",ISBLANK(E336)),"",(L336-T336)/U336),"")</f>
        <v/>
      </c>
      <c r="Y336">
        <f>IFERROR(IF(OR(F336="-",ISBLANK(F336)),"",(M336-T336)/U336),"")</f>
        <v/>
      </c>
      <c r="Z336">
        <f>IFERROR(IF(OR(G336="-",ISBLANK(G336)),"",(N336-T336)/U336),"")</f>
        <v/>
      </c>
      <c r="AA336">
        <f>IF(MAX(MAX(V336:Z336),ABS(MIN(V336:Z336)))=ABS(MIN(V336:Z336)),MIN(V336:Z336),MAX(V336:Z336))</f>
        <v/>
      </c>
      <c r="AB336">
        <f>IFERROR(V144+MATCH(AA336,V336:Z336,0)-1,"")</f>
        <v/>
      </c>
      <c r="AC336">
        <f>IF(AB336&lt;&gt;"",IF(S336=AB336,"Low",IF(AB336=Q336,"High","")),"")</f>
        <v/>
      </c>
      <c r="AE336">
        <f>IF(ISNUMBER(MATCH("N/A",J336:N336,0)),"",IFERROR((5 * SUMPRODUCT(J144:N144,J336:N336) - PRODUCT(SUM(J144:N144),SUM(J336:N336))) / ((5 * SUM((J144^2)+(K144^2)+(L144^2)+(M144^2)+(N144^2))) - SUM(J144:N144)^2),""))</f>
        <v/>
      </c>
      <c r="AF336">
        <f>IFERROR(CORREL(J144:N144,J336:N336),"")</f>
        <v/>
      </c>
      <c r="AZ336">
        <f>IF(Q336=S336,0,1)</f>
        <v/>
      </c>
      <c r="BA336">
        <f>IF(AZ336=1,IF(Q336="","",IF(Q336=N144,"Yes","No")),"")</f>
        <v/>
      </c>
      <c r="BB336">
        <f>IF(BA336="Yes",P336,"")</f>
        <v/>
      </c>
      <c r="BC336">
        <f>IF(AZ336=1,IF(S336="","",IF(S336=N144,"Yes","No")),"")</f>
        <v/>
      </c>
      <c r="BD336">
        <f>IF(BC336="Yes",R336,"")</f>
        <v/>
      </c>
      <c r="BE336">
        <f>IFERROR(IF(SIGN(AE336)=1,"Increasing",IF(SIGN(AE336)=-1,"Decreasing","")),"")</f>
        <v/>
      </c>
      <c r="BF336">
        <f>IF(OR(AND(BE336="Increasing",BA336="Yes"),AND(BE336="Decreasing",BC336="Yes")),"Yes","No")</f>
        <v/>
      </c>
      <c r="BG336">
        <f>IF(I336="pos_trend","Yes","No")</f>
        <v/>
      </c>
      <c r="BH336">
        <f>IF(AF336&lt;&gt;"",IF(ABS(AF336)&gt;0.8,"Yes","No"),"")</f>
        <v/>
      </c>
    </row>
    <row r="337" spans="1:60">
      <c s="1" r="A337" t="n">
        <v>25</v>
      </c>
      <c r="B337" t="s">
        <v>952</v>
      </c>
      <c r="C337" t="s">
        <v>264</v>
      </c>
      <c r="D337" t="s">
        <v>3806</v>
      </c>
      <c r="E337" t="s">
        <v>3807</v>
      </c>
      <c r="F337" t="s">
        <v>3808</v>
      </c>
      <c r="G337" t="s">
        <v>3809</v>
      </c>
      <c r="H337" t="s"/>
      <c r="I337">
        <f>IF(AND(K337&gt; J337, L337&gt; K337, M337&gt; L337, N337&gt; M337), "pos_trend", IF(AND(K337&lt; J337, L337&lt; K337, M337&lt; L337, N337&lt; M337), "neg_trend", "N/A"))</f>
        <v/>
      </c>
      <c r="J337">
        <f>IFERROR(IF(TRIM(C337)="-", "N/A", IF(RIGHT(C337,1)=")",IF(RIGHT(C337,2)="T)",-1000000000000*VALUE(MID(C337,2,LEN(C337)-3)),IF(RIGHT(C337,2)="M)",-1000000*VALUE(MID(C337,2,LEN(C337)-3)),IF(RIGHT(C337,2)="B)",-1000000000*VALUE(MID(C337,2,LEN(C337)-3)),IF(RIGHT(C337,2)="k)",-1000*VALUE(MID(C337,2,LEN(C337)-3)),VALUE(SUBSTITUTE(C337,",","")))))),IF(RIGHT(C337,1)="T",1000000000000*VALUE(LEFT(C337,LEN(C337)-1)),IF(RIGHT(C337,1)="M",1000000*VALUE(LEFT(C337,LEN(C337)-1)),IF(RIGHT(C337,1)="B",1000000000*VALUE(LEFT(C337,LEN(C337)-1)),IF(RIGHT(C337,1)="%",0.01*VALUE(LEFT(C337,LEN(C337)-1)),IF(RIGHT(C337,1)="k",1000*VALUE(LEFT(C337,LEN(C337)-1)),VALUE(SUBSTITUTE(C337,",",""))))))))),"N/A")</f>
        <v/>
      </c>
      <c r="K337">
        <f>IFERROR(IF(TRIM(D337)="-", "N/A", IF(RIGHT(D337,1)=")",IF(RIGHT(D337,2)="T)",-1000000000000*VALUE(MID(D337,2,LEN(D337)-3)),IF(RIGHT(D337,2)="M)",-1000000*VALUE(MID(D337,2,LEN(D337)-3)),IF(RIGHT(D337,2)="B)",-1000000000*VALUE(MID(D337,2,LEN(D337)-3)),IF(RIGHT(D337,2)="k)",-1000*VALUE(MID(D337,2,LEN(D337)-3)),VALUE(SUBSTITUTE(D337,",","")))))),IF(RIGHT(D337,1)="T",1000000000000*VALUE(LEFT(D337,LEN(D337)-1)),IF(RIGHT(D337,1)="M",1000000*VALUE(LEFT(D337,LEN(D337)-1)),IF(RIGHT(D337,1)="B",1000000000*VALUE(LEFT(D337,LEN(D337)-1)),IF(RIGHT(D337,1)="%",0.01*VALUE(LEFT(D337,LEN(D337)-1)),IF(RIGHT(D337,1)="k",1000*VALUE(LEFT(D337,LEN(D337)-1)),VALUE(SUBSTITUTE(D337,",",""))))))))),"N/A")</f>
        <v/>
      </c>
      <c r="L337">
        <f>IFERROR(IF(TRIM(E337)="-", "N/A", IF(RIGHT(E337,1)=")",IF(RIGHT(E337,2)="T)",-1000000000000*VALUE(MID(E337,2,LEN(E337)-3)),IF(RIGHT(E337,2)="M)",-1000000*VALUE(MID(E337,2,LEN(E337)-3)),IF(RIGHT(E337,2)="B)",-1000000000*VALUE(MID(E337,2,LEN(E337)-3)),IF(RIGHT(E337,2)="k)",-1000*VALUE(MID(E337,2,LEN(E337)-3)),VALUE(SUBSTITUTE(E337,",","")))))),IF(RIGHT(E337,1)="T",1000000000000*VALUE(LEFT(E337,LEN(E337)-1)),IF(RIGHT(E337,1)="M",1000000*VALUE(LEFT(E337,LEN(E337)-1)),IF(RIGHT(E337,1)="B",1000000000*VALUE(LEFT(E337,LEN(E337)-1)),IF(RIGHT(E337,1)="%",0.01*VALUE(LEFT(E337,LEN(E337)-1)),IF(RIGHT(E337,1)="k",1000*VALUE(LEFT(E337,LEN(E337)-1)),VALUE(SUBSTITUTE(E337,",",""))))))))),"N/A")</f>
        <v/>
      </c>
      <c r="M337">
        <f>IFERROR(IF(TRIM(F337)="-", "N/A", IF(RIGHT(F337,1)=")",IF(RIGHT(F337,2)="T)",-1000000000000*VALUE(MID(F337,2,LEN(F337)-3)),IF(RIGHT(F337,2)="M)",-1000000*VALUE(MID(F337,2,LEN(F337)-3)),IF(RIGHT(F337,2)="B)",-1000000000*VALUE(MID(F337,2,LEN(F337)-3)),IF(RIGHT(F337,2)="k)",-1000*VALUE(MID(F337,2,LEN(F337)-3)),VALUE(SUBSTITUTE(F337,",","")))))),IF(RIGHT(F337,1)="T",1000000000000*VALUE(LEFT(F337,LEN(F337)-1)),IF(RIGHT(F337,1)="M",1000000*VALUE(LEFT(F337,LEN(F337)-1)),IF(RIGHT(F337,1)="B",1000000000*VALUE(LEFT(F337,LEN(F337)-1)),IF(RIGHT(F337,1)="%",0.01*VALUE(LEFT(F337,LEN(F337)-1)),IF(RIGHT(F337,1)="k",1000*VALUE(LEFT(F337,LEN(F337)-1)),VALUE(SUBSTITUTE(F337,",",""))))))))),"N/A")</f>
        <v/>
      </c>
      <c r="N337">
        <f>IFERROR(IF(TRIM(G337)="-", "N/A", IF(RIGHT(G337,1)=")",IF(RIGHT(G337,2)="T)",-1000000000000*VALUE(MID(G337,2,LEN(G337)-3)),IF(RIGHT(G337,2)="M)",-1000000*VALUE(MID(G337,2,LEN(G337)-3)),IF(RIGHT(G337,2)="B)",-1000000000*VALUE(MID(G337,2,LEN(G337)-3)),IF(RIGHT(G337,2)="k)",-1000*VALUE(MID(G337,2,LEN(G337)-3)),VALUE(SUBSTITUTE(G337,",","")))))),IF(RIGHT(G337,1)="T",1000000000000*VALUE(LEFT(G337,LEN(G337)-1)),IF(RIGHT(G337,1)="M",1000000*VALUE(LEFT(G337,LEN(G337)-1)),IF(RIGHT(G337,1)="B",1000000000*VALUE(LEFT(G337,LEN(G337)-1)),IF(RIGHT(G337,1)="%",0.01*VALUE(LEFT(G337,LEN(G337)-1)),IF(RIGHT(G337,1)="k",1000*VALUE(LEFT(G337,LEN(G337)-1)),VALUE(SUBSTITUTE(G337,",",""))))))))),"N/A")</f>
        <v/>
      </c>
      <c r="P337">
        <f>MAX(J337:N337)</f>
        <v/>
      </c>
      <c r="Q337">
        <f>IFERROR(J144+MATCH(P337,J337:N337,0)-1,"")</f>
        <v/>
      </c>
      <c r="R337">
        <f>IF(Q337="","",MIN(J337:N337))</f>
        <v/>
      </c>
      <c r="S337">
        <f>IFERROR(J144+MATCH(R337,J337:N337,0)-1,"")</f>
        <v/>
      </c>
      <c r="T337">
        <f>IFERROR(AVERAGE(J337:N337),"")</f>
        <v/>
      </c>
      <c r="U337">
        <f>IFERROR(STDEV(J337:N337),"")</f>
        <v/>
      </c>
      <c r="V337">
        <f>IFERROR(IF(C337="-","",IF(ISBLANK(B337),"",IF(OR(ISNUMBER(FIND("Growth",B337)),ISNUMBER(FIND("Margin",B337))),"",(J337-T337)/U337))),"")</f>
        <v/>
      </c>
      <c r="W337">
        <f>IFERROR(IF(OR(D337="-",ISBLANK(D337)),"",(K337-T337)/U337),"")</f>
        <v/>
      </c>
      <c r="X337">
        <f>IFERROR(IF(OR(E337="-",ISBLANK(E337)),"",(L337-T337)/U337),"")</f>
        <v/>
      </c>
      <c r="Y337">
        <f>IFERROR(IF(OR(F337="-",ISBLANK(F337)),"",(M337-T337)/U337),"")</f>
        <v/>
      </c>
      <c r="Z337">
        <f>IFERROR(IF(OR(G337="-",ISBLANK(G337)),"",(N337-T337)/U337),"")</f>
        <v/>
      </c>
      <c r="AA337">
        <f>IF(MAX(MAX(V337:Z337),ABS(MIN(V337:Z337)))=ABS(MIN(V337:Z337)),MIN(V337:Z337),MAX(V337:Z337))</f>
        <v/>
      </c>
      <c r="AB337">
        <f>IFERROR(V144+MATCH(AA337,V337:Z337,0)-1,"")</f>
        <v/>
      </c>
      <c r="AC337">
        <f>IF(AB337&lt;&gt;"",IF(S337=AB337,"Low",IF(AB337=Q337,"High","")),"")</f>
        <v/>
      </c>
      <c r="AE337">
        <f>IF(ISNUMBER(MATCH("N/A",J337:N337,0)),"",IFERROR((5 * SUMPRODUCT(J144:N144,J337:N337) - PRODUCT(SUM(J144:N144),SUM(J337:N337))) / ((5 * SUM((J144^2)+(K144^2)+(L144^2)+(M144^2)+(N144^2))) - SUM(J144:N144)^2),""))</f>
        <v/>
      </c>
      <c r="AF337">
        <f>IFERROR(CORREL(J144:N144,J337:N337),"")</f>
        <v/>
      </c>
      <c r="AZ337">
        <f>IF(Q337=S337,0,1)</f>
        <v/>
      </c>
      <c r="BA337">
        <f>IF(AZ337=1,IF(Q337="","",IF(Q337=N144,"Yes","No")),"")</f>
        <v/>
      </c>
      <c r="BB337">
        <f>IF(BA337="Yes",P337,"")</f>
        <v/>
      </c>
      <c r="BC337">
        <f>IF(AZ337=1,IF(S337="","",IF(S337=N144,"Yes","No")),"")</f>
        <v/>
      </c>
      <c r="BD337">
        <f>IF(BC337="Yes",R337,"")</f>
        <v/>
      </c>
      <c r="BE337">
        <f>IFERROR(IF(SIGN(AE337)=1,"Increasing",IF(SIGN(AE337)=-1,"Decreasing","")),"")</f>
        <v/>
      </c>
      <c r="BF337">
        <f>IF(OR(AND(BE337="Increasing",BA337="Yes"),AND(BE337="Decreasing",BC337="Yes")),"Yes","No")</f>
        <v/>
      </c>
      <c r="BG337">
        <f>IF(I337="pos_trend","Yes","No")</f>
        <v/>
      </c>
      <c r="BH337">
        <f>IF(AF337&lt;&gt;"",IF(ABS(AF337)&gt;0.8,"Yes","No"),"")</f>
        <v/>
      </c>
    </row>
    <row r="338" spans="1:60">
      <c s="1" r="A338" t="n">
        <v>26</v>
      </c>
      <c r="B338" t="s">
        <v>957</v>
      </c>
      <c r="C338" t="s">
        <v>264</v>
      </c>
      <c r="D338" t="s">
        <v>264</v>
      </c>
      <c r="E338" t="s">
        <v>264</v>
      </c>
      <c r="F338" t="s">
        <v>264</v>
      </c>
      <c r="G338" t="s">
        <v>1987</v>
      </c>
      <c r="H338" t="s"/>
      <c r="I338">
        <f>IF(AND(K338&gt; J338, L338&gt; K338, M338&gt; L338, N338&gt; M338), "pos_trend", IF(AND(K338&lt; J338, L338&lt; K338, M338&lt; L338, N338&lt; M338), "neg_trend", "N/A"))</f>
        <v/>
      </c>
      <c r="J338">
        <f>IFERROR(IF(TRIM(C338)="-", "N/A", IF(RIGHT(C338,1)=")",IF(RIGHT(C338,2)="T)",-1000000000000*VALUE(MID(C338,2,LEN(C338)-3)),IF(RIGHT(C338,2)="M)",-1000000*VALUE(MID(C338,2,LEN(C338)-3)),IF(RIGHT(C338,2)="B)",-1000000000*VALUE(MID(C338,2,LEN(C338)-3)),IF(RIGHT(C338,2)="k)",-1000*VALUE(MID(C338,2,LEN(C338)-3)),VALUE(SUBSTITUTE(C338,",","")))))),IF(RIGHT(C338,1)="T",1000000000000*VALUE(LEFT(C338,LEN(C338)-1)),IF(RIGHT(C338,1)="M",1000000*VALUE(LEFT(C338,LEN(C338)-1)),IF(RIGHT(C338,1)="B",1000000000*VALUE(LEFT(C338,LEN(C338)-1)),IF(RIGHT(C338,1)="%",0.01*VALUE(LEFT(C338,LEN(C338)-1)),IF(RIGHT(C338,1)="k",1000*VALUE(LEFT(C338,LEN(C338)-1)),VALUE(SUBSTITUTE(C338,",",""))))))))),"N/A")</f>
        <v/>
      </c>
      <c r="K338">
        <f>IFERROR(IF(TRIM(D338)="-", "N/A", IF(RIGHT(D338,1)=")",IF(RIGHT(D338,2)="T)",-1000000000000*VALUE(MID(D338,2,LEN(D338)-3)),IF(RIGHT(D338,2)="M)",-1000000*VALUE(MID(D338,2,LEN(D338)-3)),IF(RIGHT(D338,2)="B)",-1000000000*VALUE(MID(D338,2,LEN(D338)-3)),IF(RIGHT(D338,2)="k)",-1000*VALUE(MID(D338,2,LEN(D338)-3)),VALUE(SUBSTITUTE(D338,",","")))))),IF(RIGHT(D338,1)="T",1000000000000*VALUE(LEFT(D338,LEN(D338)-1)),IF(RIGHT(D338,1)="M",1000000*VALUE(LEFT(D338,LEN(D338)-1)),IF(RIGHT(D338,1)="B",1000000000*VALUE(LEFT(D338,LEN(D338)-1)),IF(RIGHT(D338,1)="%",0.01*VALUE(LEFT(D338,LEN(D338)-1)),IF(RIGHT(D338,1)="k",1000*VALUE(LEFT(D338,LEN(D338)-1)),VALUE(SUBSTITUTE(D338,",",""))))))))),"N/A")</f>
        <v/>
      </c>
      <c r="L338">
        <f>IFERROR(IF(TRIM(E338)="-", "N/A", IF(RIGHT(E338,1)=")",IF(RIGHT(E338,2)="T)",-1000000000000*VALUE(MID(E338,2,LEN(E338)-3)),IF(RIGHT(E338,2)="M)",-1000000*VALUE(MID(E338,2,LEN(E338)-3)),IF(RIGHT(E338,2)="B)",-1000000000*VALUE(MID(E338,2,LEN(E338)-3)),IF(RIGHT(E338,2)="k)",-1000*VALUE(MID(E338,2,LEN(E338)-3)),VALUE(SUBSTITUTE(E338,",","")))))),IF(RIGHT(E338,1)="T",1000000000000*VALUE(LEFT(E338,LEN(E338)-1)),IF(RIGHT(E338,1)="M",1000000*VALUE(LEFT(E338,LEN(E338)-1)),IF(RIGHT(E338,1)="B",1000000000*VALUE(LEFT(E338,LEN(E338)-1)),IF(RIGHT(E338,1)="%",0.01*VALUE(LEFT(E338,LEN(E338)-1)),IF(RIGHT(E338,1)="k",1000*VALUE(LEFT(E338,LEN(E338)-1)),VALUE(SUBSTITUTE(E338,",",""))))))))),"N/A")</f>
        <v/>
      </c>
      <c r="M338">
        <f>IFERROR(IF(TRIM(F338)="-", "N/A", IF(RIGHT(F338,1)=")",IF(RIGHT(F338,2)="T)",-1000000000000*VALUE(MID(F338,2,LEN(F338)-3)),IF(RIGHT(F338,2)="M)",-1000000*VALUE(MID(F338,2,LEN(F338)-3)),IF(RIGHT(F338,2)="B)",-1000000000*VALUE(MID(F338,2,LEN(F338)-3)),IF(RIGHT(F338,2)="k)",-1000*VALUE(MID(F338,2,LEN(F338)-3)),VALUE(SUBSTITUTE(F338,",","")))))),IF(RIGHT(F338,1)="T",1000000000000*VALUE(LEFT(F338,LEN(F338)-1)),IF(RIGHT(F338,1)="M",1000000*VALUE(LEFT(F338,LEN(F338)-1)),IF(RIGHT(F338,1)="B",1000000000*VALUE(LEFT(F338,LEN(F338)-1)),IF(RIGHT(F338,1)="%",0.01*VALUE(LEFT(F338,LEN(F338)-1)),IF(RIGHT(F338,1)="k",1000*VALUE(LEFT(F338,LEN(F338)-1)),VALUE(SUBSTITUTE(F338,",",""))))))))),"N/A")</f>
        <v/>
      </c>
      <c r="N338">
        <f>IFERROR(IF(TRIM(G338)="-", "N/A", IF(RIGHT(G338,1)=")",IF(RIGHT(G338,2)="T)",-1000000000000*VALUE(MID(G338,2,LEN(G338)-3)),IF(RIGHT(G338,2)="M)",-1000000*VALUE(MID(G338,2,LEN(G338)-3)),IF(RIGHT(G338,2)="B)",-1000000000*VALUE(MID(G338,2,LEN(G338)-3)),IF(RIGHT(G338,2)="k)",-1000*VALUE(MID(G338,2,LEN(G338)-3)),VALUE(SUBSTITUTE(G338,",","")))))),IF(RIGHT(G338,1)="T",1000000000000*VALUE(LEFT(G338,LEN(G338)-1)),IF(RIGHT(G338,1)="M",1000000*VALUE(LEFT(G338,LEN(G338)-1)),IF(RIGHT(G338,1)="B",1000000000*VALUE(LEFT(G338,LEN(G338)-1)),IF(RIGHT(G338,1)="%",0.01*VALUE(LEFT(G338,LEN(G338)-1)),IF(RIGHT(G338,1)="k",1000*VALUE(LEFT(G338,LEN(G338)-1)),VALUE(SUBSTITUTE(G338,",",""))))))))),"N/A")</f>
        <v/>
      </c>
      <c r="P338">
        <f>MAX(J338:N338)</f>
        <v/>
      </c>
      <c r="Q338">
        <f>IFERROR(J144+MATCH(P338,J338:N338,0)-1,"")</f>
        <v/>
      </c>
      <c r="R338">
        <f>IF(Q338="","",MIN(J338:N338))</f>
        <v/>
      </c>
      <c r="S338">
        <f>IFERROR(J144+MATCH(R338,J338:N338,0)-1,"")</f>
        <v/>
      </c>
      <c r="T338">
        <f>IFERROR(AVERAGE(J338:N338),"")</f>
        <v/>
      </c>
      <c r="U338">
        <f>IFERROR(STDEV(J338:N338),"")</f>
        <v/>
      </c>
      <c r="V338">
        <f>IFERROR(IF(C338="-","",IF(ISBLANK(B338),"",IF(OR(ISNUMBER(FIND("Growth",B338)),ISNUMBER(FIND("Margin",B338))),"",(J338-T338)/U338))),"")</f>
        <v/>
      </c>
      <c r="W338">
        <f>IFERROR(IF(OR(D338="-",ISBLANK(D338)),"",(K338-T338)/U338),"")</f>
        <v/>
      </c>
      <c r="X338">
        <f>IFERROR(IF(OR(E338="-",ISBLANK(E338)),"",(L338-T338)/U338),"")</f>
        <v/>
      </c>
      <c r="Y338">
        <f>IFERROR(IF(OR(F338="-",ISBLANK(F338)),"",(M338-T338)/U338),"")</f>
        <v/>
      </c>
      <c r="Z338">
        <f>IFERROR(IF(OR(G338="-",ISBLANK(G338)),"",(N338-T338)/U338),"")</f>
        <v/>
      </c>
      <c r="AA338">
        <f>IF(MAX(MAX(V338:Z338),ABS(MIN(V338:Z338)))=ABS(MIN(V338:Z338)),MIN(V338:Z338),MAX(V338:Z338))</f>
        <v/>
      </c>
      <c r="AB338">
        <f>IFERROR(V144+MATCH(AA338,V338:Z338,0)-1,"")</f>
        <v/>
      </c>
      <c r="AC338">
        <f>IF(AB338&lt;&gt;"",IF(S338=AB338,"Low",IF(AB338=Q338,"High","")),"")</f>
        <v/>
      </c>
      <c r="AE338">
        <f>IF(ISNUMBER(MATCH("N/A",J338:N338,0)),"",IFERROR((5 * SUMPRODUCT(J144:N144,J338:N338) - PRODUCT(SUM(J144:N144),SUM(J338:N338))) / ((5 * SUM((J144^2)+(K144^2)+(L144^2)+(M144^2)+(N144^2))) - SUM(J144:N144)^2),""))</f>
        <v/>
      </c>
      <c r="AF338">
        <f>IFERROR(CORREL(J144:N144,J338:N338),"")</f>
        <v/>
      </c>
      <c r="AZ338">
        <f>IF(Q338=S338,0,1)</f>
        <v/>
      </c>
      <c r="BA338">
        <f>IF(AZ338=1,IF(Q338="","",IF(Q338=N144,"Yes","No")),"")</f>
        <v/>
      </c>
      <c r="BB338">
        <f>IF(BA338="Yes",P338,"")</f>
        <v/>
      </c>
      <c r="BC338">
        <f>IF(AZ338=1,IF(S338="","",IF(S338=N144,"Yes","No")),"")</f>
        <v/>
      </c>
      <c r="BD338">
        <f>IF(BC338="Yes",R338,"")</f>
        <v/>
      </c>
      <c r="BE338">
        <f>IFERROR(IF(SIGN(AE338)=1,"Increasing",IF(SIGN(AE338)=-1,"Decreasing","")),"")</f>
        <v/>
      </c>
      <c r="BF338">
        <f>IF(OR(AND(BE338="Increasing",BA338="Yes"),AND(BE338="Decreasing",BC338="Yes")),"Yes","No")</f>
        <v/>
      </c>
      <c r="BG338">
        <f>IF(I338="pos_trend","Yes","No")</f>
        <v/>
      </c>
      <c r="BH338">
        <f>IF(AF338&lt;&gt;"",IF(ABS(AF338)&gt;0.8,"Yes","No"),"")</f>
        <v/>
      </c>
    </row>
    <row r="339" spans="1:60">
      <c r="I339">
        <f>IF(AND(K339&gt; J339, L339&gt; K339, M339&gt; L339, N339&gt; M339), "pos_trend", IF(AND(K339&lt; J339, L339&lt; K339, M339&lt; L339, N339&lt; M339), "neg_trend", "N/A"))</f>
        <v/>
      </c>
      <c r="J339">
        <f>IFERROR(IF(TRIM(C339)="-", "N/A", IF(RIGHT(C339,1)=")",IF(RIGHT(C339,2)="T)",-1000000000000*VALUE(MID(C339,2,LEN(C339)-3)),IF(RIGHT(C339,2)="M)",-1000000*VALUE(MID(C339,2,LEN(C339)-3)),IF(RIGHT(C339,2)="B)",-1000000000*VALUE(MID(C339,2,LEN(C339)-3)),IF(RIGHT(C339,2)="k)",-1000*VALUE(MID(C339,2,LEN(C339)-3)),VALUE(SUBSTITUTE(C339,",","")))))),IF(RIGHT(C339,1)="T",1000000000000*VALUE(LEFT(C339,LEN(C339)-1)),IF(RIGHT(C339,1)="M",1000000*VALUE(LEFT(C339,LEN(C339)-1)),IF(RIGHT(C339,1)="B",1000000000*VALUE(LEFT(C339,LEN(C339)-1)),IF(RIGHT(C339,1)="%",0.01*VALUE(LEFT(C339,LEN(C339)-1)),IF(RIGHT(C339,1)="k",1000*VALUE(LEFT(C339,LEN(C339)-1)),VALUE(SUBSTITUTE(C339,",",""))))))))),"N/A")</f>
        <v/>
      </c>
      <c r="K339">
        <f>IFERROR(IF(TRIM(D339)="-", "N/A", IF(RIGHT(D339,1)=")",IF(RIGHT(D339,2)="T)",-1000000000000*VALUE(MID(D339,2,LEN(D339)-3)),IF(RIGHT(D339,2)="M)",-1000000*VALUE(MID(D339,2,LEN(D339)-3)),IF(RIGHT(D339,2)="B)",-1000000000*VALUE(MID(D339,2,LEN(D339)-3)),IF(RIGHT(D339,2)="k)",-1000*VALUE(MID(D339,2,LEN(D339)-3)),VALUE(SUBSTITUTE(D339,",","")))))),IF(RIGHT(D339,1)="T",1000000000000*VALUE(LEFT(D339,LEN(D339)-1)),IF(RIGHT(D339,1)="M",1000000*VALUE(LEFT(D339,LEN(D339)-1)),IF(RIGHT(D339,1)="B",1000000000*VALUE(LEFT(D339,LEN(D339)-1)),IF(RIGHT(D339,1)="%",0.01*VALUE(LEFT(D339,LEN(D339)-1)),IF(RIGHT(D339,1)="k",1000*VALUE(LEFT(D339,LEN(D339)-1)),VALUE(SUBSTITUTE(D339,",",""))))))))),"N/A")</f>
        <v/>
      </c>
      <c r="L339">
        <f>IFERROR(IF(TRIM(E339)="-", "N/A", IF(RIGHT(E339,1)=")",IF(RIGHT(E339,2)="T)",-1000000000000*VALUE(MID(E339,2,LEN(E339)-3)),IF(RIGHT(E339,2)="M)",-1000000*VALUE(MID(E339,2,LEN(E339)-3)),IF(RIGHT(E339,2)="B)",-1000000000*VALUE(MID(E339,2,LEN(E339)-3)),IF(RIGHT(E339,2)="k)",-1000*VALUE(MID(E339,2,LEN(E339)-3)),VALUE(SUBSTITUTE(E339,",","")))))),IF(RIGHT(E339,1)="T",1000000000000*VALUE(LEFT(E339,LEN(E339)-1)),IF(RIGHT(E339,1)="M",1000000*VALUE(LEFT(E339,LEN(E339)-1)),IF(RIGHT(E339,1)="B",1000000000*VALUE(LEFT(E339,LEN(E339)-1)),IF(RIGHT(E339,1)="%",0.01*VALUE(LEFT(E339,LEN(E339)-1)),IF(RIGHT(E339,1)="k",1000*VALUE(LEFT(E339,LEN(E339)-1)),VALUE(SUBSTITUTE(E339,",",""))))))))),"N/A")</f>
        <v/>
      </c>
      <c r="M339">
        <f>IFERROR(IF(TRIM(F339)="-", "N/A", IF(RIGHT(F339,1)=")",IF(RIGHT(F339,2)="T)",-1000000000000*VALUE(MID(F339,2,LEN(F339)-3)),IF(RIGHT(F339,2)="M)",-1000000*VALUE(MID(F339,2,LEN(F339)-3)),IF(RIGHT(F339,2)="B)",-1000000000*VALUE(MID(F339,2,LEN(F339)-3)),IF(RIGHT(F339,2)="k)",-1000*VALUE(MID(F339,2,LEN(F339)-3)),VALUE(SUBSTITUTE(F339,",","")))))),IF(RIGHT(F339,1)="T",1000000000000*VALUE(LEFT(F339,LEN(F339)-1)),IF(RIGHT(F339,1)="M",1000000*VALUE(LEFT(F339,LEN(F339)-1)),IF(RIGHT(F339,1)="B",1000000000*VALUE(LEFT(F339,LEN(F339)-1)),IF(RIGHT(F339,1)="%",0.01*VALUE(LEFT(F339,LEN(F339)-1)),IF(RIGHT(F339,1)="k",1000*VALUE(LEFT(F339,LEN(F339)-1)),VALUE(SUBSTITUTE(F339,",",""))))))))),"N/A")</f>
        <v/>
      </c>
      <c r="N339">
        <f>IFERROR(IF(TRIM(G339)="-", "N/A", IF(RIGHT(G339,1)=")",IF(RIGHT(G339,2)="T)",-1000000000000*VALUE(MID(G339,2,LEN(G339)-3)),IF(RIGHT(G339,2)="M)",-1000000*VALUE(MID(G339,2,LEN(G339)-3)),IF(RIGHT(G339,2)="B)",-1000000000*VALUE(MID(G339,2,LEN(G339)-3)),IF(RIGHT(G339,2)="k)",-1000*VALUE(MID(G339,2,LEN(G339)-3)),VALUE(SUBSTITUTE(G339,",","")))))),IF(RIGHT(G339,1)="T",1000000000000*VALUE(LEFT(G339,LEN(G339)-1)),IF(RIGHT(G339,1)="M",1000000*VALUE(LEFT(G339,LEN(G339)-1)),IF(RIGHT(G339,1)="B",1000000000*VALUE(LEFT(G339,LEN(G339)-1)),IF(RIGHT(G339,1)="%",0.01*VALUE(LEFT(G339,LEN(G339)-1)),IF(RIGHT(G339,1)="k",1000*VALUE(LEFT(G339,LEN(G339)-1)),VALUE(SUBSTITUTE(G339,",",""))))))))),"N/A")</f>
        <v/>
      </c>
      <c r="P339">
        <f>MAX(J339:N339)</f>
        <v/>
      </c>
      <c r="Q339">
        <f>IFERROR(J144+MATCH(P339,J339:N339,0)-1,"")</f>
        <v/>
      </c>
      <c r="R339">
        <f>IF(Q339="","",MIN(J339:N339))</f>
        <v/>
      </c>
      <c r="S339">
        <f>IFERROR(J144+MATCH(R339,J339:N339,0)-1,"")</f>
        <v/>
      </c>
      <c r="T339">
        <f>IFERROR(AVERAGE(J339:N339),"")</f>
        <v/>
      </c>
      <c r="U339">
        <f>IFERROR(STDEV(J339:N339),"")</f>
        <v/>
      </c>
      <c r="V339">
        <f>IFERROR(IF(C339="-","",IF(ISBLANK(B339),"",IF(OR(ISNUMBER(FIND("Growth",B339)),ISNUMBER(FIND("Margin",B339))),"",(J339-T339)/U339))),"")</f>
        <v/>
      </c>
      <c r="W339">
        <f>IFERROR(IF(OR(D339="-",ISBLANK(D339)),"",(K339-T339)/U339),"")</f>
        <v/>
      </c>
      <c r="X339">
        <f>IFERROR(IF(OR(E339="-",ISBLANK(E339)),"",(L339-T339)/U339),"")</f>
        <v/>
      </c>
      <c r="Y339">
        <f>IFERROR(IF(OR(F339="-",ISBLANK(F339)),"",(M339-T339)/U339),"")</f>
        <v/>
      </c>
      <c r="Z339">
        <f>IFERROR(IF(OR(G339="-",ISBLANK(G339)),"",(N339-T339)/U339),"")</f>
        <v/>
      </c>
      <c r="AA339">
        <f>IF(MAX(MAX(V339:Z339),ABS(MIN(V339:Z339)))=ABS(MIN(V339:Z339)),MIN(V339:Z339),MAX(V339:Z339))</f>
        <v/>
      </c>
      <c r="AB339">
        <f>IFERROR(V144+MATCH(AA339,V339:Z339,0)-1,"")</f>
        <v/>
      </c>
      <c r="AC339">
        <f>IF(AB339&lt;&gt;"",IF(S339=AB339,"Low",IF(AB339=Q339,"High","")),"")</f>
        <v/>
      </c>
      <c r="AE339">
        <f>IF(ISNUMBER(MATCH("N/A",J339:N339,0)),"",IFERROR((5 * SUMPRODUCT(J144:N144,J339:N339) - PRODUCT(SUM(J144:N144),SUM(J339:N339))) / ((5 * SUM((J144^2)+(K144^2)+(L144^2)+(M144^2)+(N144^2))) - SUM(J144:N144)^2),""))</f>
        <v/>
      </c>
      <c r="AF339">
        <f>IFERROR(CORREL(J144:N144,J339:N339),"")</f>
        <v/>
      </c>
      <c r="AZ339">
        <f>IF(Q339=S339,0,1)</f>
        <v/>
      </c>
      <c r="BA339">
        <f>IF(AZ339=1,IF(Q339="","",IF(Q339=N144,"Yes","No")),"")</f>
        <v/>
      </c>
      <c r="BB339">
        <f>IF(BA339="Yes",P339,"")</f>
        <v/>
      </c>
      <c r="BC339">
        <f>IF(AZ339=1,IF(S339="","",IF(S339=N144,"Yes","No")),"")</f>
        <v/>
      </c>
      <c r="BD339">
        <f>IF(BC339="Yes",R339,"")</f>
        <v/>
      </c>
      <c r="BE339">
        <f>IFERROR(IF(SIGN(AE339)=1,"Increasing",IF(SIGN(AE339)=-1,"Decreasing","")),"")</f>
        <v/>
      </c>
      <c r="BF339">
        <f>IF(OR(AND(BE339="Increasing",BA339="Yes"),AND(BE339="Decreasing",BC339="Yes")),"Yes","No")</f>
        <v/>
      </c>
      <c r="BG339">
        <f>IF(I339="pos_trend","Yes","No")</f>
        <v/>
      </c>
      <c r="BH339">
        <f>IF(AF339&lt;&gt;"",IF(ABS(AF339)&gt;0.8,"Yes","No"),"")</f>
        <v/>
      </c>
    </row>
    <row r="340" spans="1:60">
      <c s="1" r="A340" t="n">
        <v>0</v>
      </c>
      <c r="B340" t="s">
        <v>3810</v>
      </c>
      <c r="C340" t="s">
        <v>3811</v>
      </c>
      <c r="I340">
        <f>IF(AND(K340&gt; J340, L340&gt; K340, M340&gt; L340, N340&gt; M340), "pos_trend", IF(AND(K340&lt; J340, L340&lt; K340, M340&lt; L340, N340&lt; M340), "neg_trend", "N/A"))</f>
        <v/>
      </c>
      <c r="J340">
        <f>IFERROR(IF(TRIM(C340)="-", "N/A", IF(RIGHT(C340,1)=")",IF(RIGHT(C340,2)="T)",-1000000000000*VALUE(MID(C340,2,LEN(C340)-3)),IF(RIGHT(C340,2)="M)",-1000000*VALUE(MID(C340,2,LEN(C340)-3)),IF(RIGHT(C340,2)="B)",-1000000000*VALUE(MID(C340,2,LEN(C340)-3)),IF(RIGHT(C340,2)="k)",-1000*VALUE(MID(C340,2,LEN(C340)-3)),VALUE(SUBSTITUTE(C340,",","")))))),IF(RIGHT(C340,1)="T",1000000000000*VALUE(LEFT(C340,LEN(C340)-1)),IF(RIGHT(C340,1)="M",1000000*VALUE(LEFT(C340,LEN(C340)-1)),IF(RIGHT(C340,1)="B",1000000000*VALUE(LEFT(C340,LEN(C340)-1)),IF(RIGHT(C340,1)="%",0.01*VALUE(LEFT(C340,LEN(C340)-1)),IF(RIGHT(C340,1)="k",1000*VALUE(LEFT(C340,LEN(C340)-1)),VALUE(SUBSTITUTE(C340,",",""))))))))),"N/A")</f>
        <v/>
      </c>
      <c r="K340">
        <f>IFERROR(IF(TRIM(D340)="-", "N/A", IF(RIGHT(D340,1)=")",IF(RIGHT(D340,2)="T)",-1000000000000*VALUE(MID(D340,2,LEN(D340)-3)),IF(RIGHT(D340,2)="M)",-1000000*VALUE(MID(D340,2,LEN(D340)-3)),IF(RIGHT(D340,2)="B)",-1000000000*VALUE(MID(D340,2,LEN(D340)-3)),IF(RIGHT(D340,2)="k)",-1000*VALUE(MID(D340,2,LEN(D340)-3)),VALUE(SUBSTITUTE(D340,",","")))))),IF(RIGHT(D340,1)="T",1000000000000*VALUE(LEFT(D340,LEN(D340)-1)),IF(RIGHT(D340,1)="M",1000000*VALUE(LEFT(D340,LEN(D340)-1)),IF(RIGHT(D340,1)="B",1000000000*VALUE(LEFT(D340,LEN(D340)-1)),IF(RIGHT(D340,1)="%",0.01*VALUE(LEFT(D340,LEN(D340)-1)),IF(RIGHT(D340,1)="k",1000*VALUE(LEFT(D340,LEN(D340)-1)),VALUE(SUBSTITUTE(D340,",",""))))))))),"N/A")</f>
        <v/>
      </c>
      <c r="L340">
        <f>IFERROR(IF(TRIM(E340)="-", "N/A", IF(RIGHT(E340,1)=")",IF(RIGHT(E340,2)="T)",-1000000000000*VALUE(MID(E340,2,LEN(E340)-3)),IF(RIGHT(E340,2)="M)",-1000000*VALUE(MID(E340,2,LEN(E340)-3)),IF(RIGHT(E340,2)="B)",-1000000000*VALUE(MID(E340,2,LEN(E340)-3)),IF(RIGHT(E340,2)="k)",-1000*VALUE(MID(E340,2,LEN(E340)-3)),VALUE(SUBSTITUTE(E340,",","")))))),IF(RIGHT(E340,1)="T",1000000000000*VALUE(LEFT(E340,LEN(E340)-1)),IF(RIGHT(E340,1)="M",1000000*VALUE(LEFT(E340,LEN(E340)-1)),IF(RIGHT(E340,1)="B",1000000000*VALUE(LEFT(E340,LEN(E340)-1)),IF(RIGHT(E340,1)="%",0.01*VALUE(LEFT(E340,LEN(E340)-1)),IF(RIGHT(E340,1)="k",1000*VALUE(LEFT(E340,LEN(E340)-1)),VALUE(SUBSTITUTE(E340,",",""))))))))),"N/A")</f>
        <v/>
      </c>
      <c r="M340">
        <f>IFERROR(IF(TRIM(F340)="-", "N/A", IF(RIGHT(F340,1)=")",IF(RIGHT(F340,2)="T)",-1000000000000*VALUE(MID(F340,2,LEN(F340)-3)),IF(RIGHT(F340,2)="M)",-1000000*VALUE(MID(F340,2,LEN(F340)-3)),IF(RIGHT(F340,2)="B)",-1000000000*VALUE(MID(F340,2,LEN(F340)-3)),IF(RIGHT(F340,2)="k)",-1000*VALUE(MID(F340,2,LEN(F340)-3)),VALUE(SUBSTITUTE(F340,",","")))))),IF(RIGHT(F340,1)="T",1000000000000*VALUE(LEFT(F340,LEN(F340)-1)),IF(RIGHT(F340,1)="M",1000000*VALUE(LEFT(F340,LEN(F340)-1)),IF(RIGHT(F340,1)="B",1000000000*VALUE(LEFT(F340,LEN(F340)-1)),IF(RIGHT(F340,1)="%",0.01*VALUE(LEFT(F340,LEN(F340)-1)),IF(RIGHT(F340,1)="k",1000*VALUE(LEFT(F340,LEN(F340)-1)),VALUE(SUBSTITUTE(F340,",",""))))))))),"N/A")</f>
        <v/>
      </c>
      <c r="N340">
        <f>IFERROR(IF(TRIM(G340)="-", "N/A", IF(RIGHT(G340,1)=")",IF(RIGHT(G340,2)="T)",-1000000000000*VALUE(MID(G340,2,LEN(G340)-3)),IF(RIGHT(G340,2)="M)",-1000000*VALUE(MID(G340,2,LEN(G340)-3)),IF(RIGHT(G340,2)="B)",-1000000000*VALUE(MID(G340,2,LEN(G340)-3)),IF(RIGHT(G340,2)="k)",-1000*VALUE(MID(G340,2,LEN(G340)-3)),VALUE(SUBSTITUTE(G340,",","")))))),IF(RIGHT(G340,1)="T",1000000000000*VALUE(LEFT(G340,LEN(G340)-1)),IF(RIGHT(G340,1)="M",1000000*VALUE(LEFT(G340,LEN(G340)-1)),IF(RIGHT(G340,1)="B",1000000000*VALUE(LEFT(G340,LEN(G340)-1)),IF(RIGHT(G340,1)="%",0.01*VALUE(LEFT(G340,LEN(G340)-1)),IF(RIGHT(G340,1)="k",1000*VALUE(LEFT(G340,LEN(G340)-1)),VALUE(SUBSTITUTE(G340,",",""))))))))),"N/A")</f>
        <v/>
      </c>
      <c r="P340">
        <f>MAX(J340:N340)</f>
        <v/>
      </c>
      <c r="Q340">
        <f>IFERROR(J144+MATCH(P340,J340:N340,0)-1,"")</f>
        <v/>
      </c>
      <c r="R340">
        <f>IF(Q340="","",MIN(J340:N340))</f>
        <v/>
      </c>
      <c r="S340">
        <f>IFERROR(J144+MATCH(R340,J340:N340,0)-1,"")</f>
        <v/>
      </c>
      <c r="T340">
        <f>IFERROR(AVERAGE(J340:N340),"")</f>
        <v/>
      </c>
      <c r="U340">
        <f>IFERROR(STDEV(J340:N340),"")</f>
        <v/>
      </c>
      <c r="V340">
        <f>IFERROR(IF(C340="-","",IF(ISBLANK(B340),"",IF(OR(ISNUMBER(FIND("Growth",B340)),ISNUMBER(FIND("Margin",B340))),"",(J340-T340)/U340))),"")</f>
        <v/>
      </c>
      <c r="W340">
        <f>IFERROR(IF(OR(D340="-",ISBLANK(D340)),"",(K340-T340)/U340),"")</f>
        <v/>
      </c>
      <c r="X340">
        <f>IFERROR(IF(OR(E340="-",ISBLANK(E340)),"",(L340-T340)/U340),"")</f>
        <v/>
      </c>
      <c r="Y340">
        <f>IFERROR(IF(OR(F340="-",ISBLANK(F340)),"",(M340-T340)/U340),"")</f>
        <v/>
      </c>
      <c r="Z340">
        <f>IFERROR(IF(OR(G340="-",ISBLANK(G340)),"",(N340-T340)/U340),"")</f>
        <v/>
      </c>
      <c r="AA340">
        <f>IF(MAX(MAX(V340:Z340),ABS(MIN(V340:Z340)))=ABS(MIN(V340:Z340)),MIN(V340:Z340),MAX(V340:Z340))</f>
        <v/>
      </c>
      <c r="AB340">
        <f>IFERROR(V144+MATCH(AA340,V340:Z340,0)-1,"")</f>
        <v/>
      </c>
      <c r="AC340">
        <f>IF(AB340&lt;&gt;"",IF(S340=AB340,"Low",IF(AB340=Q340,"High","")),"")</f>
        <v/>
      </c>
      <c r="AE340">
        <f>IF(ISNUMBER(MATCH("N/A",J340:N340,0)),"",IFERROR((5 * SUMPRODUCT(J144:N144,J340:N340) - PRODUCT(SUM(J144:N144),SUM(J340:N340))) / ((5 * SUM((J144^2)+(K144^2)+(L144^2)+(M144^2)+(N144^2))) - SUM(J144:N144)^2),""))</f>
        <v/>
      </c>
      <c r="AF340">
        <f>IFERROR(CORREL(J144:N144,J340:N340),"")</f>
        <v/>
      </c>
      <c r="AZ340">
        <f>IF(Q340=S340,0,1)</f>
        <v/>
      </c>
      <c r="BA340">
        <f>IF(AZ340=1,IF(Q340="","",IF(Q340=N144,"Yes","No")),"")</f>
        <v/>
      </c>
      <c r="BB340">
        <f>IF(BA340="Yes",P340,"")</f>
        <v/>
      </c>
      <c r="BC340">
        <f>IF(AZ340=1,IF(S340="","",IF(S340=N144,"Yes","No")),"")</f>
        <v/>
      </c>
      <c r="BD340">
        <f>IF(BC340="Yes",R340,"")</f>
        <v/>
      </c>
      <c r="BE340">
        <f>IFERROR(IF(SIGN(AE340)=1,"Increasing",IF(SIGN(AE340)=-1,"Decreasing","")),"")</f>
        <v/>
      </c>
      <c r="BF340">
        <f>IF(OR(AND(BE340="Increasing",BA340="Yes"),AND(BE340="Decreasing",BC340="Yes")),"Yes","No")</f>
        <v/>
      </c>
      <c r="BG340">
        <f>IF(I340="pos_trend","Yes","No")</f>
        <v/>
      </c>
      <c r="BH340">
        <f>IF(AF340&lt;&gt;"",IF(ABS(AF340)&gt;0.8,"Yes","No"),"")</f>
        <v/>
      </c>
    </row>
    <row r="341" spans="1:60">
      <c s="1" r="A341" t="n">
        <v>1</v>
      </c>
      <c r="B341" t="s">
        <v>3812</v>
      </c>
      <c r="C341" t="s">
        <v>3813</v>
      </c>
      <c r="I341">
        <f>IF(AND(K341&gt; J341, L341&gt; K341, M341&gt; L341, N341&gt; M341), "pos_trend", IF(AND(K341&lt; J341, L341&lt; K341, M341&lt; L341, N341&lt; M341), "neg_trend", "N/A"))</f>
        <v/>
      </c>
      <c r="J341">
        <f>IFERROR(IF(TRIM(C341)="-", "N/A", IF(RIGHT(C341,1)=")",IF(RIGHT(C341,2)="T)",-1000000000000*VALUE(MID(C341,2,LEN(C341)-3)),IF(RIGHT(C341,2)="M)",-1000000*VALUE(MID(C341,2,LEN(C341)-3)),IF(RIGHT(C341,2)="B)",-1000000000*VALUE(MID(C341,2,LEN(C341)-3)),IF(RIGHT(C341,2)="k)",-1000*VALUE(MID(C341,2,LEN(C341)-3)),VALUE(SUBSTITUTE(C341,",","")))))),IF(RIGHT(C341,1)="T",1000000000000*VALUE(LEFT(C341,LEN(C341)-1)),IF(RIGHT(C341,1)="M",1000000*VALUE(LEFT(C341,LEN(C341)-1)),IF(RIGHT(C341,1)="B",1000000000*VALUE(LEFT(C341,LEN(C341)-1)),IF(RIGHT(C341,1)="%",0.01*VALUE(LEFT(C341,LEN(C341)-1)),IF(RIGHT(C341,1)="k",1000*VALUE(LEFT(C341,LEN(C341)-1)),VALUE(SUBSTITUTE(C341,",",""))))))))),"N/A")</f>
        <v/>
      </c>
      <c r="K341">
        <f>IFERROR(IF(TRIM(D341)="-", "N/A", IF(RIGHT(D341,1)=")",IF(RIGHT(D341,2)="T)",-1000000000000*VALUE(MID(D341,2,LEN(D341)-3)),IF(RIGHT(D341,2)="M)",-1000000*VALUE(MID(D341,2,LEN(D341)-3)),IF(RIGHT(D341,2)="B)",-1000000000*VALUE(MID(D341,2,LEN(D341)-3)),IF(RIGHT(D341,2)="k)",-1000*VALUE(MID(D341,2,LEN(D341)-3)),VALUE(SUBSTITUTE(D341,",","")))))),IF(RIGHT(D341,1)="T",1000000000000*VALUE(LEFT(D341,LEN(D341)-1)),IF(RIGHT(D341,1)="M",1000000*VALUE(LEFT(D341,LEN(D341)-1)),IF(RIGHT(D341,1)="B",1000000000*VALUE(LEFT(D341,LEN(D341)-1)),IF(RIGHT(D341,1)="%",0.01*VALUE(LEFT(D341,LEN(D341)-1)),IF(RIGHT(D341,1)="k",1000*VALUE(LEFT(D341,LEN(D341)-1)),VALUE(SUBSTITUTE(D341,",",""))))))))),"N/A")</f>
        <v/>
      </c>
      <c r="L341">
        <f>IFERROR(IF(TRIM(E341)="-", "N/A", IF(RIGHT(E341,1)=")",IF(RIGHT(E341,2)="T)",-1000000000000*VALUE(MID(E341,2,LEN(E341)-3)),IF(RIGHT(E341,2)="M)",-1000000*VALUE(MID(E341,2,LEN(E341)-3)),IF(RIGHT(E341,2)="B)",-1000000000*VALUE(MID(E341,2,LEN(E341)-3)),IF(RIGHT(E341,2)="k)",-1000*VALUE(MID(E341,2,LEN(E341)-3)),VALUE(SUBSTITUTE(E341,",","")))))),IF(RIGHT(E341,1)="T",1000000000000*VALUE(LEFT(E341,LEN(E341)-1)),IF(RIGHT(E341,1)="M",1000000*VALUE(LEFT(E341,LEN(E341)-1)),IF(RIGHT(E341,1)="B",1000000000*VALUE(LEFT(E341,LEN(E341)-1)),IF(RIGHT(E341,1)="%",0.01*VALUE(LEFT(E341,LEN(E341)-1)),IF(RIGHT(E341,1)="k",1000*VALUE(LEFT(E341,LEN(E341)-1)),VALUE(SUBSTITUTE(E341,",",""))))))))),"N/A")</f>
        <v/>
      </c>
      <c r="M341">
        <f>IFERROR(IF(TRIM(F341)="-", "N/A", IF(RIGHT(F341,1)=")",IF(RIGHT(F341,2)="T)",-1000000000000*VALUE(MID(F341,2,LEN(F341)-3)),IF(RIGHT(F341,2)="M)",-1000000*VALUE(MID(F341,2,LEN(F341)-3)),IF(RIGHT(F341,2)="B)",-1000000000*VALUE(MID(F341,2,LEN(F341)-3)),IF(RIGHT(F341,2)="k)",-1000*VALUE(MID(F341,2,LEN(F341)-3)),VALUE(SUBSTITUTE(F341,",","")))))),IF(RIGHT(F341,1)="T",1000000000000*VALUE(LEFT(F341,LEN(F341)-1)),IF(RIGHT(F341,1)="M",1000000*VALUE(LEFT(F341,LEN(F341)-1)),IF(RIGHT(F341,1)="B",1000000000*VALUE(LEFT(F341,LEN(F341)-1)),IF(RIGHT(F341,1)="%",0.01*VALUE(LEFT(F341,LEN(F341)-1)),IF(RIGHT(F341,1)="k",1000*VALUE(LEFT(F341,LEN(F341)-1)),VALUE(SUBSTITUTE(F341,",",""))))))))),"N/A")</f>
        <v/>
      </c>
      <c r="N341">
        <f>IFERROR(IF(TRIM(G341)="-", "N/A", IF(RIGHT(G341,1)=")",IF(RIGHT(G341,2)="T)",-1000000000000*VALUE(MID(G341,2,LEN(G341)-3)),IF(RIGHT(G341,2)="M)",-1000000*VALUE(MID(G341,2,LEN(G341)-3)),IF(RIGHT(G341,2)="B)",-1000000000*VALUE(MID(G341,2,LEN(G341)-3)),IF(RIGHT(G341,2)="k)",-1000*VALUE(MID(G341,2,LEN(G341)-3)),VALUE(SUBSTITUTE(G341,",","")))))),IF(RIGHT(G341,1)="T",1000000000000*VALUE(LEFT(G341,LEN(G341)-1)),IF(RIGHT(G341,1)="M",1000000*VALUE(LEFT(G341,LEN(G341)-1)),IF(RIGHT(G341,1)="B",1000000000*VALUE(LEFT(G341,LEN(G341)-1)),IF(RIGHT(G341,1)="%",0.01*VALUE(LEFT(G341,LEN(G341)-1)),IF(RIGHT(G341,1)="k",1000*VALUE(LEFT(G341,LEN(G341)-1)),VALUE(SUBSTITUTE(G341,",",""))))))))),"N/A")</f>
        <v/>
      </c>
      <c r="P341">
        <f>MAX(J341:N341)</f>
        <v/>
      </c>
      <c r="Q341">
        <f>IFERROR(J144+MATCH(P341,J341:N341,0)-1,"")</f>
        <v/>
      </c>
      <c r="R341">
        <f>IF(Q341="","",MIN(J341:N341))</f>
        <v/>
      </c>
      <c r="S341">
        <f>IFERROR(J144+MATCH(R341,J341:N341,0)-1,"")</f>
        <v/>
      </c>
      <c r="T341">
        <f>IFERROR(AVERAGE(J341:N341),"")</f>
        <v/>
      </c>
      <c r="U341">
        <f>IFERROR(STDEV(J341:N341),"")</f>
        <v/>
      </c>
      <c r="V341">
        <f>IFERROR(IF(C341="-","",IF(ISBLANK(B341),"",IF(OR(ISNUMBER(FIND("Growth",B341)),ISNUMBER(FIND("Margin",B341))),"",(J341-T341)/U341))),"")</f>
        <v/>
      </c>
      <c r="W341">
        <f>IFERROR(IF(OR(D341="-",ISBLANK(D341)),"",(K341-T341)/U341),"")</f>
        <v/>
      </c>
      <c r="X341">
        <f>IFERROR(IF(OR(E341="-",ISBLANK(E341)),"",(L341-T341)/U341),"")</f>
        <v/>
      </c>
      <c r="Y341">
        <f>IFERROR(IF(OR(F341="-",ISBLANK(F341)),"",(M341-T341)/U341),"")</f>
        <v/>
      </c>
      <c r="Z341">
        <f>IFERROR(IF(OR(G341="-",ISBLANK(G341)),"",(N341-T341)/U341),"")</f>
        <v/>
      </c>
      <c r="AA341">
        <f>IF(MAX(MAX(V341:Z341),ABS(MIN(V341:Z341)))=ABS(MIN(V341:Z341)),MIN(V341:Z341),MAX(V341:Z341))</f>
        <v/>
      </c>
      <c r="AB341">
        <f>IFERROR(V144+MATCH(AA341,V341:Z341,0)-1,"")</f>
        <v/>
      </c>
      <c r="AC341">
        <f>IF(AB341&lt;&gt;"",IF(S341=AB341,"Low",IF(AB341=Q341,"High","")),"")</f>
        <v/>
      </c>
      <c r="AE341">
        <f>IF(ISNUMBER(MATCH("N/A",J341:N341,0)),"",IFERROR((5 * SUMPRODUCT(J144:N144,J341:N341) - PRODUCT(SUM(J144:N144),SUM(J341:N341))) / ((5 * SUM((J144^2)+(K144^2)+(L144^2)+(M144^2)+(N144^2))) - SUM(J144:N144)^2),""))</f>
        <v/>
      </c>
      <c r="AF341">
        <f>IFERROR(CORREL(J144:N144,J341:N341),"")</f>
        <v/>
      </c>
      <c r="AZ341">
        <f>IF(Q341=S341,0,1)</f>
        <v/>
      </c>
      <c r="BA341">
        <f>IF(AZ341=1,IF(Q341="","",IF(Q341=N144,"Yes","No")),"")</f>
        <v/>
      </c>
      <c r="BB341">
        <f>IF(BA341="Yes",P341,"")</f>
        <v/>
      </c>
      <c r="BC341">
        <f>IF(AZ341=1,IF(S341="","",IF(S341=N144,"Yes","No")),"")</f>
        <v/>
      </c>
      <c r="BD341">
        <f>IF(BC341="Yes",R341,"")</f>
        <v/>
      </c>
      <c r="BE341">
        <f>IFERROR(IF(SIGN(AE341)=1,"Increasing",IF(SIGN(AE341)=-1,"Decreasing","")),"")</f>
        <v/>
      </c>
      <c r="BF341">
        <f>IF(OR(AND(BE341="Increasing",BA341="Yes"),AND(BE341="Decreasing",BC341="Yes")),"Yes","No")</f>
        <v/>
      </c>
      <c r="BG341">
        <f>IF(I341="pos_trend","Yes","No")</f>
        <v/>
      </c>
      <c r="BH341">
        <f>IF(AF341&lt;&gt;"",IF(ABS(AF341)&gt;0.8,"Yes","No"),"")</f>
        <v/>
      </c>
    </row>
    <row r="342" spans="1:60">
      <c s="1" r="A342" t="n">
        <v>2</v>
      </c>
      <c r="B342" t="s">
        <v>3814</v>
      </c>
      <c r="C342" t="s">
        <v>3815</v>
      </c>
      <c r="I342">
        <f>IF(AND(K342&gt; J342, L342&gt; K342, M342&gt; L342, N342&gt; M342), "pos_trend", IF(AND(K342&lt; J342, L342&lt; K342, M342&lt; L342, N342&lt; M342), "neg_trend", "N/A"))</f>
        <v/>
      </c>
      <c r="J342">
        <f>IFERROR(IF(TRIM(C342)="-", "N/A", IF(RIGHT(C342,1)=")",IF(RIGHT(C342,2)="T)",-1000000000000*VALUE(MID(C342,2,LEN(C342)-3)),IF(RIGHT(C342,2)="M)",-1000000*VALUE(MID(C342,2,LEN(C342)-3)),IF(RIGHT(C342,2)="B)",-1000000000*VALUE(MID(C342,2,LEN(C342)-3)),IF(RIGHT(C342,2)="k)",-1000*VALUE(MID(C342,2,LEN(C342)-3)),VALUE(SUBSTITUTE(C342,",","")))))),IF(RIGHT(C342,1)="T",1000000000000*VALUE(LEFT(C342,LEN(C342)-1)),IF(RIGHT(C342,1)="M",1000000*VALUE(LEFT(C342,LEN(C342)-1)),IF(RIGHT(C342,1)="B",1000000000*VALUE(LEFT(C342,LEN(C342)-1)),IF(RIGHT(C342,1)="%",0.01*VALUE(LEFT(C342,LEN(C342)-1)),IF(RIGHT(C342,1)="k",1000*VALUE(LEFT(C342,LEN(C342)-1)),VALUE(SUBSTITUTE(C342,",",""))))))))),"N/A")</f>
        <v/>
      </c>
      <c r="K342">
        <f>IFERROR(IF(TRIM(D342)="-", "N/A", IF(RIGHT(D342,1)=")",IF(RIGHT(D342,2)="T)",-1000000000000*VALUE(MID(D342,2,LEN(D342)-3)),IF(RIGHT(D342,2)="M)",-1000000*VALUE(MID(D342,2,LEN(D342)-3)),IF(RIGHT(D342,2)="B)",-1000000000*VALUE(MID(D342,2,LEN(D342)-3)),IF(RIGHT(D342,2)="k)",-1000*VALUE(MID(D342,2,LEN(D342)-3)),VALUE(SUBSTITUTE(D342,",","")))))),IF(RIGHT(D342,1)="T",1000000000000*VALUE(LEFT(D342,LEN(D342)-1)),IF(RIGHT(D342,1)="M",1000000*VALUE(LEFT(D342,LEN(D342)-1)),IF(RIGHT(D342,1)="B",1000000000*VALUE(LEFT(D342,LEN(D342)-1)),IF(RIGHT(D342,1)="%",0.01*VALUE(LEFT(D342,LEN(D342)-1)),IF(RIGHT(D342,1)="k",1000*VALUE(LEFT(D342,LEN(D342)-1)),VALUE(SUBSTITUTE(D342,",",""))))))))),"N/A")</f>
        <v/>
      </c>
      <c r="L342">
        <f>IFERROR(IF(TRIM(E342)="-", "N/A", IF(RIGHT(E342,1)=")",IF(RIGHT(E342,2)="T)",-1000000000000*VALUE(MID(E342,2,LEN(E342)-3)),IF(RIGHT(E342,2)="M)",-1000000*VALUE(MID(E342,2,LEN(E342)-3)),IF(RIGHT(E342,2)="B)",-1000000000*VALUE(MID(E342,2,LEN(E342)-3)),IF(RIGHT(E342,2)="k)",-1000*VALUE(MID(E342,2,LEN(E342)-3)),VALUE(SUBSTITUTE(E342,",","")))))),IF(RIGHT(E342,1)="T",1000000000000*VALUE(LEFT(E342,LEN(E342)-1)),IF(RIGHT(E342,1)="M",1000000*VALUE(LEFT(E342,LEN(E342)-1)),IF(RIGHT(E342,1)="B",1000000000*VALUE(LEFT(E342,LEN(E342)-1)),IF(RIGHT(E342,1)="%",0.01*VALUE(LEFT(E342,LEN(E342)-1)),IF(RIGHT(E342,1)="k",1000*VALUE(LEFT(E342,LEN(E342)-1)),VALUE(SUBSTITUTE(E342,",",""))))))))),"N/A")</f>
        <v/>
      </c>
      <c r="M342">
        <f>IFERROR(IF(TRIM(F342)="-", "N/A", IF(RIGHT(F342,1)=")",IF(RIGHT(F342,2)="T)",-1000000000000*VALUE(MID(F342,2,LEN(F342)-3)),IF(RIGHT(F342,2)="M)",-1000000*VALUE(MID(F342,2,LEN(F342)-3)),IF(RIGHT(F342,2)="B)",-1000000000*VALUE(MID(F342,2,LEN(F342)-3)),IF(RIGHT(F342,2)="k)",-1000*VALUE(MID(F342,2,LEN(F342)-3)),VALUE(SUBSTITUTE(F342,",","")))))),IF(RIGHT(F342,1)="T",1000000000000*VALUE(LEFT(F342,LEN(F342)-1)),IF(RIGHT(F342,1)="M",1000000*VALUE(LEFT(F342,LEN(F342)-1)),IF(RIGHT(F342,1)="B",1000000000*VALUE(LEFT(F342,LEN(F342)-1)),IF(RIGHT(F342,1)="%",0.01*VALUE(LEFT(F342,LEN(F342)-1)),IF(RIGHT(F342,1)="k",1000*VALUE(LEFT(F342,LEN(F342)-1)),VALUE(SUBSTITUTE(F342,",",""))))))))),"N/A")</f>
        <v/>
      </c>
      <c r="N342">
        <f>IFERROR(IF(TRIM(G342)="-", "N/A", IF(RIGHT(G342,1)=")",IF(RIGHT(G342,2)="T)",-1000000000000*VALUE(MID(G342,2,LEN(G342)-3)),IF(RIGHT(G342,2)="M)",-1000000*VALUE(MID(G342,2,LEN(G342)-3)),IF(RIGHT(G342,2)="B)",-1000000000*VALUE(MID(G342,2,LEN(G342)-3)),IF(RIGHT(G342,2)="k)",-1000*VALUE(MID(G342,2,LEN(G342)-3)),VALUE(SUBSTITUTE(G342,",","")))))),IF(RIGHT(G342,1)="T",1000000000000*VALUE(LEFT(G342,LEN(G342)-1)),IF(RIGHT(G342,1)="M",1000000*VALUE(LEFT(G342,LEN(G342)-1)),IF(RIGHT(G342,1)="B",1000000000*VALUE(LEFT(G342,LEN(G342)-1)),IF(RIGHT(G342,1)="%",0.01*VALUE(LEFT(G342,LEN(G342)-1)),IF(RIGHT(G342,1)="k",1000*VALUE(LEFT(G342,LEN(G342)-1)),VALUE(SUBSTITUTE(G342,",",""))))))))),"N/A")</f>
        <v/>
      </c>
      <c r="P342">
        <f>MAX(J342:N342)</f>
        <v/>
      </c>
      <c r="Q342">
        <f>IFERROR(J144+MATCH(P342,J342:N342,0)-1,"")</f>
        <v/>
      </c>
      <c r="R342">
        <f>IF(Q342="","",MIN(J342:N342))</f>
        <v/>
      </c>
      <c r="S342">
        <f>IFERROR(J144+MATCH(R342,J342:N342,0)-1,"")</f>
        <v/>
      </c>
      <c r="T342">
        <f>IFERROR(AVERAGE(J342:N342),"")</f>
        <v/>
      </c>
      <c r="U342">
        <f>IFERROR(STDEV(J342:N342),"")</f>
        <v/>
      </c>
      <c r="V342">
        <f>IFERROR(IF(C342="-","",IF(ISBLANK(B342),"",IF(OR(ISNUMBER(FIND("Growth",B342)),ISNUMBER(FIND("Margin",B342))),"",(J342-T342)/U342))),"")</f>
        <v/>
      </c>
      <c r="W342">
        <f>IFERROR(IF(OR(D342="-",ISBLANK(D342)),"",(K342-T342)/U342),"")</f>
        <v/>
      </c>
      <c r="X342">
        <f>IFERROR(IF(OR(E342="-",ISBLANK(E342)),"",(L342-T342)/U342),"")</f>
        <v/>
      </c>
      <c r="Y342">
        <f>IFERROR(IF(OR(F342="-",ISBLANK(F342)),"",(M342-T342)/U342),"")</f>
        <v/>
      </c>
      <c r="Z342">
        <f>IFERROR(IF(OR(G342="-",ISBLANK(G342)),"",(N342-T342)/U342),"")</f>
        <v/>
      </c>
      <c r="AA342">
        <f>IF(MAX(MAX(V342:Z342),ABS(MIN(V342:Z342)))=ABS(MIN(V342:Z342)),MIN(V342:Z342),MAX(V342:Z342))</f>
        <v/>
      </c>
      <c r="AB342">
        <f>IFERROR(V144+MATCH(AA342,V342:Z342,0)-1,"")</f>
        <v/>
      </c>
      <c r="AC342">
        <f>IF(AB342&lt;&gt;"",IF(S342=AB342,"Low",IF(AB342=Q342,"High","")),"")</f>
        <v/>
      </c>
      <c r="AE342">
        <f>IF(ISNUMBER(MATCH("N/A",J342:N342,0)),"",IFERROR((5 * SUMPRODUCT(J144:N144,J342:N342) - PRODUCT(SUM(J144:N144),SUM(J342:N342))) / ((5 * SUM((J144^2)+(K144^2)+(L144^2)+(M144^2)+(N144^2))) - SUM(J144:N144)^2),""))</f>
        <v/>
      </c>
      <c r="AF342">
        <f>IFERROR(CORREL(J144:N144,J342:N342),"")</f>
        <v/>
      </c>
      <c r="AZ342">
        <f>IF(Q342=S342,0,1)</f>
        <v/>
      </c>
      <c r="BA342">
        <f>IF(AZ342=1,IF(Q342="","",IF(Q342=N144,"Yes","No")),"")</f>
        <v/>
      </c>
      <c r="BB342">
        <f>IF(BA342="Yes",P342,"")</f>
        <v/>
      </c>
      <c r="BC342">
        <f>IF(AZ342=1,IF(S342="","",IF(S342=N144,"Yes","No")),"")</f>
        <v/>
      </c>
      <c r="BD342">
        <f>IF(BC342="Yes",R342,"")</f>
        <v/>
      </c>
      <c r="BE342">
        <f>IFERROR(IF(SIGN(AE342)=1,"Increasing",IF(SIGN(AE342)=-1,"Decreasing","")),"")</f>
        <v/>
      </c>
      <c r="BF342">
        <f>IF(OR(AND(BE342="Increasing",BA342="Yes"),AND(BE342="Decreasing",BC342="Yes")),"Yes","No")</f>
        <v/>
      </c>
      <c r="BG342">
        <f>IF(I342="pos_trend","Yes","No")</f>
        <v/>
      </c>
      <c r="BH342">
        <f>IF(AF342&lt;&gt;"",IF(ABS(AF342)&gt;0.8,"Yes","No"),"")</f>
        <v/>
      </c>
    </row>
    <row r="343" spans="1:60">
      <c s="1" r="A343" t="n">
        <v>3</v>
      </c>
      <c r="B343" t="s">
        <v>3816</v>
      </c>
      <c r="C343" t="s">
        <v>3817</v>
      </c>
      <c r="I343">
        <f>IF(AND(K343&gt; J343, L343&gt; K343, M343&gt; L343, N343&gt; M343), "pos_trend", IF(AND(K343&lt; J343, L343&lt; K343, M343&lt; L343, N343&lt; M343), "neg_trend", "N/A"))</f>
        <v/>
      </c>
      <c r="J343">
        <f>IFERROR(IF(TRIM(C343)="-", "N/A", IF(RIGHT(C343,1)=")",IF(RIGHT(C343,2)="T)",-1000000000000*VALUE(MID(C343,2,LEN(C343)-3)),IF(RIGHT(C343,2)="M)",-1000000*VALUE(MID(C343,2,LEN(C343)-3)),IF(RIGHT(C343,2)="B)",-1000000000*VALUE(MID(C343,2,LEN(C343)-3)),IF(RIGHT(C343,2)="k)",-1000*VALUE(MID(C343,2,LEN(C343)-3)),VALUE(SUBSTITUTE(C343,",","")))))),IF(RIGHT(C343,1)="T",1000000000000*VALUE(LEFT(C343,LEN(C343)-1)),IF(RIGHT(C343,1)="M",1000000*VALUE(LEFT(C343,LEN(C343)-1)),IF(RIGHT(C343,1)="B",1000000000*VALUE(LEFT(C343,LEN(C343)-1)),IF(RIGHT(C343,1)="%",0.01*VALUE(LEFT(C343,LEN(C343)-1)),IF(RIGHT(C343,1)="k",1000*VALUE(LEFT(C343,LEN(C343)-1)),VALUE(SUBSTITUTE(C343,",",""))))))))),"N/A")</f>
        <v/>
      </c>
      <c r="K343">
        <f>IFERROR(IF(TRIM(D343)="-", "N/A", IF(RIGHT(D343,1)=")",IF(RIGHT(D343,2)="T)",-1000000000000*VALUE(MID(D343,2,LEN(D343)-3)),IF(RIGHT(D343,2)="M)",-1000000*VALUE(MID(D343,2,LEN(D343)-3)),IF(RIGHT(D343,2)="B)",-1000000000*VALUE(MID(D343,2,LEN(D343)-3)),IF(RIGHT(D343,2)="k)",-1000*VALUE(MID(D343,2,LEN(D343)-3)),VALUE(SUBSTITUTE(D343,",","")))))),IF(RIGHT(D343,1)="T",1000000000000*VALUE(LEFT(D343,LEN(D343)-1)),IF(RIGHT(D343,1)="M",1000000*VALUE(LEFT(D343,LEN(D343)-1)),IF(RIGHT(D343,1)="B",1000000000*VALUE(LEFT(D343,LEN(D343)-1)),IF(RIGHT(D343,1)="%",0.01*VALUE(LEFT(D343,LEN(D343)-1)),IF(RIGHT(D343,1)="k",1000*VALUE(LEFT(D343,LEN(D343)-1)),VALUE(SUBSTITUTE(D343,",",""))))))))),"N/A")</f>
        <v/>
      </c>
      <c r="L343">
        <f>IFERROR(IF(TRIM(E343)="-", "N/A", IF(RIGHT(E343,1)=")",IF(RIGHT(E343,2)="T)",-1000000000000*VALUE(MID(E343,2,LEN(E343)-3)),IF(RIGHT(E343,2)="M)",-1000000*VALUE(MID(E343,2,LEN(E343)-3)),IF(RIGHT(E343,2)="B)",-1000000000*VALUE(MID(E343,2,LEN(E343)-3)),IF(RIGHT(E343,2)="k)",-1000*VALUE(MID(E343,2,LEN(E343)-3)),VALUE(SUBSTITUTE(E343,",","")))))),IF(RIGHT(E343,1)="T",1000000000000*VALUE(LEFT(E343,LEN(E343)-1)),IF(RIGHT(E343,1)="M",1000000*VALUE(LEFT(E343,LEN(E343)-1)),IF(RIGHT(E343,1)="B",1000000000*VALUE(LEFT(E343,LEN(E343)-1)),IF(RIGHT(E343,1)="%",0.01*VALUE(LEFT(E343,LEN(E343)-1)),IF(RIGHT(E343,1)="k",1000*VALUE(LEFT(E343,LEN(E343)-1)),VALUE(SUBSTITUTE(E343,",",""))))))))),"N/A")</f>
        <v/>
      </c>
      <c r="M343">
        <f>IFERROR(IF(TRIM(F343)="-", "N/A", IF(RIGHT(F343,1)=")",IF(RIGHT(F343,2)="T)",-1000000000000*VALUE(MID(F343,2,LEN(F343)-3)),IF(RIGHT(F343,2)="M)",-1000000*VALUE(MID(F343,2,LEN(F343)-3)),IF(RIGHT(F343,2)="B)",-1000000000*VALUE(MID(F343,2,LEN(F343)-3)),IF(RIGHT(F343,2)="k)",-1000*VALUE(MID(F343,2,LEN(F343)-3)),VALUE(SUBSTITUTE(F343,",","")))))),IF(RIGHT(F343,1)="T",1000000000000*VALUE(LEFT(F343,LEN(F343)-1)),IF(RIGHT(F343,1)="M",1000000*VALUE(LEFT(F343,LEN(F343)-1)),IF(RIGHT(F343,1)="B",1000000000*VALUE(LEFT(F343,LEN(F343)-1)),IF(RIGHT(F343,1)="%",0.01*VALUE(LEFT(F343,LEN(F343)-1)),IF(RIGHT(F343,1)="k",1000*VALUE(LEFT(F343,LEN(F343)-1)),VALUE(SUBSTITUTE(F343,",",""))))))))),"N/A")</f>
        <v/>
      </c>
      <c r="N343">
        <f>IFERROR(IF(TRIM(G343)="-", "N/A", IF(RIGHT(G343,1)=")",IF(RIGHT(G343,2)="T)",-1000000000000*VALUE(MID(G343,2,LEN(G343)-3)),IF(RIGHT(G343,2)="M)",-1000000*VALUE(MID(G343,2,LEN(G343)-3)),IF(RIGHT(G343,2)="B)",-1000000000*VALUE(MID(G343,2,LEN(G343)-3)),IF(RIGHT(G343,2)="k)",-1000*VALUE(MID(G343,2,LEN(G343)-3)),VALUE(SUBSTITUTE(G343,",","")))))),IF(RIGHT(G343,1)="T",1000000000000*VALUE(LEFT(G343,LEN(G343)-1)),IF(RIGHT(G343,1)="M",1000000*VALUE(LEFT(G343,LEN(G343)-1)),IF(RIGHT(G343,1)="B",1000000000*VALUE(LEFT(G343,LEN(G343)-1)),IF(RIGHT(G343,1)="%",0.01*VALUE(LEFT(G343,LEN(G343)-1)),IF(RIGHT(G343,1)="k",1000*VALUE(LEFT(G343,LEN(G343)-1)),VALUE(SUBSTITUTE(G343,",",""))))))))),"N/A")</f>
        <v/>
      </c>
      <c r="P343">
        <f>MAX(J343:N343)</f>
        <v/>
      </c>
      <c r="Q343">
        <f>IFERROR(J144+MATCH(P343,J343:N343,0)-1,"")</f>
        <v/>
      </c>
      <c r="R343">
        <f>IF(Q343="","",MIN(J343:N343))</f>
        <v/>
      </c>
      <c r="S343">
        <f>IFERROR(J144+MATCH(R343,J343:N343,0)-1,"")</f>
        <v/>
      </c>
      <c r="T343">
        <f>IFERROR(AVERAGE(J343:N343),"")</f>
        <v/>
      </c>
      <c r="U343">
        <f>IFERROR(STDEV(J343:N343),"")</f>
        <v/>
      </c>
      <c r="V343">
        <f>IFERROR(IF(C343="-","",IF(ISBLANK(B343),"",IF(OR(ISNUMBER(FIND("Growth",B343)),ISNUMBER(FIND("Margin",B343))),"",(J343-T343)/U343))),"")</f>
        <v/>
      </c>
      <c r="W343">
        <f>IFERROR(IF(OR(D343="-",ISBLANK(D343)),"",(K343-T343)/U343),"")</f>
        <v/>
      </c>
      <c r="X343">
        <f>IFERROR(IF(OR(E343="-",ISBLANK(E343)),"",(L343-T343)/U343),"")</f>
        <v/>
      </c>
      <c r="Y343">
        <f>IFERROR(IF(OR(F343="-",ISBLANK(F343)),"",(M343-T343)/U343),"")</f>
        <v/>
      </c>
      <c r="Z343">
        <f>IFERROR(IF(OR(G343="-",ISBLANK(G343)),"",(N343-T343)/U343),"")</f>
        <v/>
      </c>
      <c r="AA343">
        <f>IF(MAX(MAX(V343:Z343),ABS(MIN(V343:Z343)))=ABS(MIN(V343:Z343)),MIN(V343:Z343),MAX(V343:Z343))</f>
        <v/>
      </c>
      <c r="AB343">
        <f>IFERROR(V144+MATCH(AA343,V343:Z343,0)-1,"")</f>
        <v/>
      </c>
      <c r="AC343">
        <f>IF(AB343&lt;&gt;"",IF(S343=AB343,"Low",IF(AB343=Q343,"High","")),"")</f>
        <v/>
      </c>
      <c r="AE343">
        <f>IF(ISNUMBER(MATCH("N/A",J343:N343,0)),"",IFERROR((5 * SUMPRODUCT(J144:N144,J343:N343) - PRODUCT(SUM(J144:N144),SUM(J343:N343))) / ((5 * SUM((J144^2)+(K144^2)+(L144^2)+(M144^2)+(N144^2))) - SUM(J144:N144)^2),""))</f>
        <v/>
      </c>
      <c r="AF343">
        <f>IFERROR(CORREL(J144:N144,J343:N343),"")</f>
        <v/>
      </c>
      <c r="AZ343">
        <f>IF(Q343=S343,0,1)</f>
        <v/>
      </c>
      <c r="BA343">
        <f>IF(AZ343=1,IF(Q343="","",IF(Q343=N144,"Yes","No")),"")</f>
        <v/>
      </c>
      <c r="BB343">
        <f>IF(BA343="Yes",P343,"")</f>
        <v/>
      </c>
      <c r="BC343">
        <f>IF(AZ343=1,IF(S343="","",IF(S343=N144,"Yes","No")),"")</f>
        <v/>
      </c>
      <c r="BD343">
        <f>IF(BC343="Yes",R343,"")</f>
        <v/>
      </c>
      <c r="BE343">
        <f>IFERROR(IF(SIGN(AE343)=1,"Increasing",IF(SIGN(AE343)=-1,"Decreasing","")),"")</f>
        <v/>
      </c>
      <c r="BF343">
        <f>IF(OR(AND(BE343="Increasing",BA343="Yes"),AND(BE343="Decreasing",BC343="Yes")),"Yes","No")</f>
        <v/>
      </c>
      <c r="BG343">
        <f>IF(I343="pos_trend","Yes","No")</f>
        <v/>
      </c>
      <c r="BH343">
        <f>IF(AF343&lt;&gt;"",IF(ABS(AF343)&gt;0.8,"Yes","No"),"")</f>
        <v/>
      </c>
    </row>
    <row r="344" spans="1:60">
      <c s="1" r="A344" t="n">
        <v>4</v>
      </c>
      <c r="B344" t="s">
        <v>3818</v>
      </c>
      <c r="C344" t="s">
        <v>3819</v>
      </c>
      <c r="I344">
        <f>IF(AND(K344&gt; J344, L344&gt; K344, M344&gt; L344, N344&gt; M344), "pos_trend", IF(AND(K344&lt; J344, L344&lt; K344, M344&lt; L344, N344&lt; M344), "neg_trend", "N/A"))</f>
        <v/>
      </c>
      <c r="J344">
        <f>IFERROR(IF(TRIM(C344)="-", "N/A", IF(RIGHT(C344,1)=")",IF(RIGHT(C344,2)="T)",-1000000000000*VALUE(MID(C344,2,LEN(C344)-3)),IF(RIGHT(C344,2)="M)",-1000000*VALUE(MID(C344,2,LEN(C344)-3)),IF(RIGHT(C344,2)="B)",-1000000000*VALUE(MID(C344,2,LEN(C344)-3)),IF(RIGHT(C344,2)="k)",-1000*VALUE(MID(C344,2,LEN(C344)-3)),VALUE(SUBSTITUTE(C344,",","")))))),IF(RIGHT(C344,1)="T",1000000000000*VALUE(LEFT(C344,LEN(C344)-1)),IF(RIGHT(C344,1)="M",1000000*VALUE(LEFT(C344,LEN(C344)-1)),IF(RIGHT(C344,1)="B",1000000000*VALUE(LEFT(C344,LEN(C344)-1)),IF(RIGHT(C344,1)="%",0.01*VALUE(LEFT(C344,LEN(C344)-1)),IF(RIGHT(C344,1)="k",1000*VALUE(LEFT(C344,LEN(C344)-1)),VALUE(SUBSTITUTE(C344,",",""))))))))),"N/A")</f>
        <v/>
      </c>
      <c r="K344">
        <f>IFERROR(IF(TRIM(D344)="-", "N/A", IF(RIGHT(D344,1)=")",IF(RIGHT(D344,2)="T)",-1000000000000*VALUE(MID(D344,2,LEN(D344)-3)),IF(RIGHT(D344,2)="M)",-1000000*VALUE(MID(D344,2,LEN(D344)-3)),IF(RIGHT(D344,2)="B)",-1000000000*VALUE(MID(D344,2,LEN(D344)-3)),IF(RIGHT(D344,2)="k)",-1000*VALUE(MID(D344,2,LEN(D344)-3)),VALUE(SUBSTITUTE(D344,",","")))))),IF(RIGHT(D344,1)="T",1000000000000*VALUE(LEFT(D344,LEN(D344)-1)),IF(RIGHT(D344,1)="M",1000000*VALUE(LEFT(D344,LEN(D344)-1)),IF(RIGHT(D344,1)="B",1000000000*VALUE(LEFT(D344,LEN(D344)-1)),IF(RIGHT(D344,1)="%",0.01*VALUE(LEFT(D344,LEN(D344)-1)),IF(RIGHT(D344,1)="k",1000*VALUE(LEFT(D344,LEN(D344)-1)),VALUE(SUBSTITUTE(D344,",",""))))))))),"N/A")</f>
        <v/>
      </c>
      <c r="L344">
        <f>IFERROR(IF(TRIM(E344)="-", "N/A", IF(RIGHT(E344,1)=")",IF(RIGHT(E344,2)="T)",-1000000000000*VALUE(MID(E344,2,LEN(E344)-3)),IF(RIGHT(E344,2)="M)",-1000000*VALUE(MID(E344,2,LEN(E344)-3)),IF(RIGHT(E344,2)="B)",-1000000000*VALUE(MID(E344,2,LEN(E344)-3)),IF(RIGHT(E344,2)="k)",-1000*VALUE(MID(E344,2,LEN(E344)-3)),VALUE(SUBSTITUTE(E344,",","")))))),IF(RIGHT(E344,1)="T",1000000000000*VALUE(LEFT(E344,LEN(E344)-1)),IF(RIGHT(E344,1)="M",1000000*VALUE(LEFT(E344,LEN(E344)-1)),IF(RIGHT(E344,1)="B",1000000000*VALUE(LEFT(E344,LEN(E344)-1)),IF(RIGHT(E344,1)="%",0.01*VALUE(LEFT(E344,LEN(E344)-1)),IF(RIGHT(E344,1)="k",1000*VALUE(LEFT(E344,LEN(E344)-1)),VALUE(SUBSTITUTE(E344,",",""))))))))),"N/A")</f>
        <v/>
      </c>
      <c r="M344">
        <f>IFERROR(IF(TRIM(F344)="-", "N/A", IF(RIGHT(F344,1)=")",IF(RIGHT(F344,2)="T)",-1000000000000*VALUE(MID(F344,2,LEN(F344)-3)),IF(RIGHT(F344,2)="M)",-1000000*VALUE(MID(F344,2,LEN(F344)-3)),IF(RIGHT(F344,2)="B)",-1000000000*VALUE(MID(F344,2,LEN(F344)-3)),IF(RIGHT(F344,2)="k)",-1000*VALUE(MID(F344,2,LEN(F344)-3)),VALUE(SUBSTITUTE(F344,",","")))))),IF(RIGHT(F344,1)="T",1000000000000*VALUE(LEFT(F344,LEN(F344)-1)),IF(RIGHT(F344,1)="M",1000000*VALUE(LEFT(F344,LEN(F344)-1)),IF(RIGHT(F344,1)="B",1000000000*VALUE(LEFT(F344,LEN(F344)-1)),IF(RIGHT(F344,1)="%",0.01*VALUE(LEFT(F344,LEN(F344)-1)),IF(RIGHT(F344,1)="k",1000*VALUE(LEFT(F344,LEN(F344)-1)),VALUE(SUBSTITUTE(F344,",",""))))))))),"N/A")</f>
        <v/>
      </c>
      <c r="N344">
        <f>IFERROR(IF(TRIM(G344)="-", "N/A", IF(RIGHT(G344,1)=")",IF(RIGHT(G344,2)="T)",-1000000000000*VALUE(MID(G344,2,LEN(G344)-3)),IF(RIGHT(G344,2)="M)",-1000000*VALUE(MID(G344,2,LEN(G344)-3)),IF(RIGHT(G344,2)="B)",-1000000000*VALUE(MID(G344,2,LEN(G344)-3)),IF(RIGHT(G344,2)="k)",-1000*VALUE(MID(G344,2,LEN(G344)-3)),VALUE(SUBSTITUTE(G344,",","")))))),IF(RIGHT(G344,1)="T",1000000000000*VALUE(LEFT(G344,LEN(G344)-1)),IF(RIGHT(G344,1)="M",1000000*VALUE(LEFT(G344,LEN(G344)-1)),IF(RIGHT(G344,1)="B",1000000000*VALUE(LEFT(G344,LEN(G344)-1)),IF(RIGHT(G344,1)="%",0.01*VALUE(LEFT(G344,LEN(G344)-1)),IF(RIGHT(G344,1)="k",1000*VALUE(LEFT(G344,LEN(G344)-1)),VALUE(SUBSTITUTE(G344,",",""))))))))),"N/A")</f>
        <v/>
      </c>
      <c r="P344">
        <f>MAX(J344:N344)</f>
        <v/>
      </c>
      <c r="Q344">
        <f>IFERROR(J144+MATCH(P344,J344:N344,0)-1,"")</f>
        <v/>
      </c>
      <c r="R344">
        <f>IF(Q344="","",MIN(J344:N344))</f>
        <v/>
      </c>
      <c r="S344">
        <f>IFERROR(J144+MATCH(R344,J344:N344,0)-1,"")</f>
        <v/>
      </c>
      <c r="T344">
        <f>IFERROR(AVERAGE(J344:N344),"")</f>
        <v/>
      </c>
      <c r="U344">
        <f>IFERROR(STDEV(J344:N344),"")</f>
        <v/>
      </c>
      <c r="V344">
        <f>IFERROR(IF(C344="-","",IF(ISBLANK(B344),"",IF(OR(ISNUMBER(FIND("Growth",B344)),ISNUMBER(FIND("Margin",B344))),"",(J344-T344)/U344))),"")</f>
        <v/>
      </c>
      <c r="W344">
        <f>IFERROR(IF(OR(D344="-",ISBLANK(D344)),"",(K344-T344)/U344),"")</f>
        <v/>
      </c>
      <c r="X344">
        <f>IFERROR(IF(OR(E344="-",ISBLANK(E344)),"",(L344-T344)/U344),"")</f>
        <v/>
      </c>
      <c r="Y344">
        <f>IFERROR(IF(OR(F344="-",ISBLANK(F344)),"",(M344-T344)/U344),"")</f>
        <v/>
      </c>
      <c r="Z344">
        <f>IFERROR(IF(OR(G344="-",ISBLANK(G344)),"",(N344-T344)/U344),"")</f>
        <v/>
      </c>
      <c r="AA344">
        <f>IF(MAX(MAX(V344:Z344),ABS(MIN(V344:Z344)))=ABS(MIN(V344:Z344)),MIN(V344:Z344),MAX(V344:Z344))</f>
        <v/>
      </c>
      <c r="AB344">
        <f>IFERROR(V144+MATCH(AA344,V344:Z344,0)-1,"")</f>
        <v/>
      </c>
      <c r="AC344">
        <f>IF(AB344&lt;&gt;"",IF(S344=AB344,"Low",IF(AB344=Q344,"High","")),"")</f>
        <v/>
      </c>
      <c r="AE344">
        <f>IF(ISNUMBER(MATCH("N/A",J344:N344,0)),"",IFERROR((5 * SUMPRODUCT(J144:N144,J344:N344) - PRODUCT(SUM(J144:N144),SUM(J344:N344))) / ((5 * SUM((J144^2)+(K144^2)+(L144^2)+(M144^2)+(N144^2))) - SUM(J144:N144)^2),""))</f>
        <v/>
      </c>
      <c r="AF344">
        <f>IFERROR(CORREL(J144:N144,J344:N344),"")</f>
        <v/>
      </c>
      <c r="AZ344">
        <f>IF(Q344=S344,0,1)</f>
        <v/>
      </c>
      <c r="BA344">
        <f>IF(AZ344=1,IF(Q344="","",IF(Q344=N144,"Yes","No")),"")</f>
        <v/>
      </c>
      <c r="BB344">
        <f>IF(BA344="Yes",P344,"")</f>
        <v/>
      </c>
      <c r="BC344">
        <f>IF(AZ344=1,IF(S344="","",IF(S344=N144,"Yes","No")),"")</f>
        <v/>
      </c>
      <c r="BD344">
        <f>IF(BC344="Yes",R344,"")</f>
        <v/>
      </c>
      <c r="BE344">
        <f>IFERROR(IF(SIGN(AE344)=1,"Increasing",IF(SIGN(AE344)=-1,"Decreasing","")),"")</f>
        <v/>
      </c>
      <c r="BF344">
        <f>IF(OR(AND(BE344="Increasing",BA344="Yes"),AND(BE344="Decreasing",BC344="Yes")),"Yes","No")</f>
        <v/>
      </c>
      <c r="BG344">
        <f>IF(I344="pos_trend","Yes","No")</f>
        <v/>
      </c>
      <c r="BH344">
        <f>IF(AF344&lt;&gt;"",IF(ABS(AF344)&gt;0.8,"Yes","No"),"")</f>
        <v/>
      </c>
    </row>
    <row r="345" spans="1:60">
      <c s="1" r="A345" t="n">
        <v>5</v>
      </c>
      <c r="B345" t="s">
        <v>3820</v>
      </c>
      <c r="C345" t="s">
        <v>3821</v>
      </c>
      <c r="I345">
        <f>IF(AND(K345&gt; J345, L345&gt; K345, M345&gt; L345, N345&gt; M345), "pos_trend", IF(AND(K345&lt; J345, L345&lt; K345, M345&lt; L345, N345&lt; M345), "neg_trend", "N/A"))</f>
        <v/>
      </c>
      <c r="J345">
        <f>IFERROR(IF(TRIM(C345)="-", "N/A", IF(RIGHT(C345,1)=")",IF(RIGHT(C345,2)="T)",-1000000000000*VALUE(MID(C345,2,LEN(C345)-3)),IF(RIGHT(C345,2)="M)",-1000000*VALUE(MID(C345,2,LEN(C345)-3)),IF(RIGHT(C345,2)="B)",-1000000000*VALUE(MID(C345,2,LEN(C345)-3)),IF(RIGHT(C345,2)="k)",-1000*VALUE(MID(C345,2,LEN(C345)-3)),VALUE(SUBSTITUTE(C345,",","")))))),IF(RIGHT(C345,1)="T",1000000000000*VALUE(LEFT(C345,LEN(C345)-1)),IF(RIGHT(C345,1)="M",1000000*VALUE(LEFT(C345,LEN(C345)-1)),IF(RIGHT(C345,1)="B",1000000000*VALUE(LEFT(C345,LEN(C345)-1)),IF(RIGHT(C345,1)="%",0.01*VALUE(LEFT(C345,LEN(C345)-1)),IF(RIGHT(C345,1)="k",1000*VALUE(LEFT(C345,LEN(C345)-1)),VALUE(SUBSTITUTE(C345,",",""))))))))),"N/A")</f>
        <v/>
      </c>
      <c r="K345">
        <f>IFERROR(IF(TRIM(D345)="-", "N/A", IF(RIGHT(D345,1)=")",IF(RIGHT(D345,2)="T)",-1000000000000*VALUE(MID(D345,2,LEN(D345)-3)),IF(RIGHT(D345,2)="M)",-1000000*VALUE(MID(D345,2,LEN(D345)-3)),IF(RIGHT(D345,2)="B)",-1000000000*VALUE(MID(D345,2,LEN(D345)-3)),IF(RIGHT(D345,2)="k)",-1000*VALUE(MID(D345,2,LEN(D345)-3)),VALUE(SUBSTITUTE(D345,",","")))))),IF(RIGHT(D345,1)="T",1000000000000*VALUE(LEFT(D345,LEN(D345)-1)),IF(RIGHT(D345,1)="M",1000000*VALUE(LEFT(D345,LEN(D345)-1)),IF(RIGHT(D345,1)="B",1000000000*VALUE(LEFT(D345,LEN(D345)-1)),IF(RIGHT(D345,1)="%",0.01*VALUE(LEFT(D345,LEN(D345)-1)),IF(RIGHT(D345,1)="k",1000*VALUE(LEFT(D345,LEN(D345)-1)),VALUE(SUBSTITUTE(D345,",",""))))))))),"N/A")</f>
        <v/>
      </c>
      <c r="L345">
        <f>IFERROR(IF(TRIM(E345)="-", "N/A", IF(RIGHT(E345,1)=")",IF(RIGHT(E345,2)="T)",-1000000000000*VALUE(MID(E345,2,LEN(E345)-3)),IF(RIGHT(E345,2)="M)",-1000000*VALUE(MID(E345,2,LEN(E345)-3)),IF(RIGHT(E345,2)="B)",-1000000000*VALUE(MID(E345,2,LEN(E345)-3)),IF(RIGHT(E345,2)="k)",-1000*VALUE(MID(E345,2,LEN(E345)-3)),VALUE(SUBSTITUTE(E345,",","")))))),IF(RIGHT(E345,1)="T",1000000000000*VALUE(LEFT(E345,LEN(E345)-1)),IF(RIGHT(E345,1)="M",1000000*VALUE(LEFT(E345,LEN(E345)-1)),IF(RIGHT(E345,1)="B",1000000000*VALUE(LEFT(E345,LEN(E345)-1)),IF(RIGHT(E345,1)="%",0.01*VALUE(LEFT(E345,LEN(E345)-1)),IF(RIGHT(E345,1)="k",1000*VALUE(LEFT(E345,LEN(E345)-1)),VALUE(SUBSTITUTE(E345,",",""))))))))),"N/A")</f>
        <v/>
      </c>
      <c r="M345">
        <f>IFERROR(IF(TRIM(F345)="-", "N/A", IF(RIGHT(F345,1)=")",IF(RIGHT(F345,2)="T)",-1000000000000*VALUE(MID(F345,2,LEN(F345)-3)),IF(RIGHT(F345,2)="M)",-1000000*VALUE(MID(F345,2,LEN(F345)-3)),IF(RIGHT(F345,2)="B)",-1000000000*VALUE(MID(F345,2,LEN(F345)-3)),IF(RIGHT(F345,2)="k)",-1000*VALUE(MID(F345,2,LEN(F345)-3)),VALUE(SUBSTITUTE(F345,",","")))))),IF(RIGHT(F345,1)="T",1000000000000*VALUE(LEFT(F345,LEN(F345)-1)),IF(RIGHT(F345,1)="M",1000000*VALUE(LEFT(F345,LEN(F345)-1)),IF(RIGHT(F345,1)="B",1000000000*VALUE(LEFT(F345,LEN(F345)-1)),IF(RIGHT(F345,1)="%",0.01*VALUE(LEFT(F345,LEN(F345)-1)),IF(RIGHT(F345,1)="k",1000*VALUE(LEFT(F345,LEN(F345)-1)),VALUE(SUBSTITUTE(F345,",",""))))))))),"N/A")</f>
        <v/>
      </c>
      <c r="N345">
        <f>IFERROR(IF(TRIM(G345)="-", "N/A", IF(RIGHT(G345,1)=")",IF(RIGHT(G345,2)="T)",-1000000000000*VALUE(MID(G345,2,LEN(G345)-3)),IF(RIGHT(G345,2)="M)",-1000000*VALUE(MID(G345,2,LEN(G345)-3)),IF(RIGHT(G345,2)="B)",-1000000000*VALUE(MID(G345,2,LEN(G345)-3)),IF(RIGHT(G345,2)="k)",-1000*VALUE(MID(G345,2,LEN(G345)-3)),VALUE(SUBSTITUTE(G345,",","")))))),IF(RIGHT(G345,1)="T",1000000000000*VALUE(LEFT(G345,LEN(G345)-1)),IF(RIGHT(G345,1)="M",1000000*VALUE(LEFT(G345,LEN(G345)-1)),IF(RIGHT(G345,1)="B",1000000000*VALUE(LEFT(G345,LEN(G345)-1)),IF(RIGHT(G345,1)="%",0.01*VALUE(LEFT(G345,LEN(G345)-1)),IF(RIGHT(G345,1)="k",1000*VALUE(LEFT(G345,LEN(G345)-1)),VALUE(SUBSTITUTE(G345,",",""))))))))),"N/A")</f>
        <v/>
      </c>
      <c r="P345">
        <f>MAX(J345:N345)</f>
        <v/>
      </c>
      <c r="Q345">
        <f>IFERROR(J144+MATCH(P345,J345:N345,0)-1,"")</f>
        <v/>
      </c>
      <c r="R345">
        <f>IF(Q345="","",MIN(J345:N345))</f>
        <v/>
      </c>
      <c r="S345">
        <f>IFERROR(J144+MATCH(R345,J345:N345,0)-1,"")</f>
        <v/>
      </c>
      <c r="T345">
        <f>IFERROR(AVERAGE(J345:N345),"")</f>
        <v/>
      </c>
      <c r="U345">
        <f>IFERROR(STDEV(J345:N345),"")</f>
        <v/>
      </c>
      <c r="V345">
        <f>IFERROR(IF(C345="-","",IF(ISBLANK(B345),"",IF(OR(ISNUMBER(FIND("Growth",B345)),ISNUMBER(FIND("Margin",B345))),"",(J345-T345)/U345))),"")</f>
        <v/>
      </c>
      <c r="W345">
        <f>IFERROR(IF(OR(D345="-",ISBLANK(D345)),"",(K345-T345)/U345),"")</f>
        <v/>
      </c>
      <c r="X345">
        <f>IFERROR(IF(OR(E345="-",ISBLANK(E345)),"",(L345-T345)/U345),"")</f>
        <v/>
      </c>
      <c r="Y345">
        <f>IFERROR(IF(OR(F345="-",ISBLANK(F345)),"",(M345-T345)/U345),"")</f>
        <v/>
      </c>
      <c r="Z345">
        <f>IFERROR(IF(OR(G345="-",ISBLANK(G345)),"",(N345-T345)/U345),"")</f>
        <v/>
      </c>
      <c r="AA345">
        <f>IF(MAX(MAX(V345:Z345),ABS(MIN(V345:Z345)))=ABS(MIN(V345:Z345)),MIN(V345:Z345),MAX(V345:Z345))</f>
        <v/>
      </c>
      <c r="AB345">
        <f>IFERROR(V144+MATCH(AA345,V345:Z345,0)-1,"")</f>
        <v/>
      </c>
      <c r="AC345">
        <f>IF(AB345&lt;&gt;"",IF(S345=AB345,"Low",IF(AB345=Q345,"High","")),"")</f>
        <v/>
      </c>
      <c r="AE345">
        <f>IF(ISNUMBER(MATCH("N/A",J345:N345,0)),"",IFERROR((5 * SUMPRODUCT(J144:N144,J345:N345) - PRODUCT(SUM(J144:N144),SUM(J345:N345))) / ((5 * SUM((J144^2)+(K144^2)+(L144^2)+(M144^2)+(N144^2))) - SUM(J144:N144)^2),""))</f>
        <v/>
      </c>
      <c r="AF345">
        <f>IFERROR(CORREL(J144:N144,J345:N345),"")</f>
        <v/>
      </c>
      <c r="AZ345">
        <f>IF(Q345=S345,0,1)</f>
        <v/>
      </c>
      <c r="BA345">
        <f>IF(AZ345=1,IF(Q345="","",IF(Q345=N144,"Yes","No")),"")</f>
        <v/>
      </c>
      <c r="BB345">
        <f>IF(BA345="Yes",P345,"")</f>
        <v/>
      </c>
      <c r="BC345">
        <f>IF(AZ345=1,IF(S345="","",IF(S345=N144,"Yes","No")),"")</f>
        <v/>
      </c>
      <c r="BD345">
        <f>IF(BC345="Yes",R345,"")</f>
        <v/>
      </c>
      <c r="BE345">
        <f>IFERROR(IF(SIGN(AE345)=1,"Increasing",IF(SIGN(AE345)=-1,"Decreasing","")),"")</f>
        <v/>
      </c>
      <c r="BF345">
        <f>IF(OR(AND(BE345="Increasing",BA345="Yes"),AND(BE345="Decreasing",BC345="Yes")),"Yes","No")</f>
        <v/>
      </c>
      <c r="BG345">
        <f>IF(I345="pos_trend","Yes","No")</f>
        <v/>
      </c>
      <c r="BH345">
        <f>IF(AF345&lt;&gt;"",IF(ABS(AF345)&gt;0.8,"Yes","No"),"")</f>
        <v/>
      </c>
    </row>
    <row r="346" spans="1:60">
      <c r="I346">
        <f>IF(AND(K346&gt; J346, L346&gt; K346, M346&gt; L346, N346&gt; M346), "pos_trend", IF(AND(K346&lt; J346, L346&lt; K346, M346&lt; L346, N346&lt; M346), "neg_trend", "N/A"))</f>
        <v/>
      </c>
      <c r="J346">
        <f>IFERROR(IF(TRIM(C346)="-", "N/A", IF(RIGHT(C346,1)=")",IF(RIGHT(C346,2)="T)",-1000000000000*VALUE(MID(C346,2,LEN(C346)-3)),IF(RIGHT(C346,2)="M)",-1000000*VALUE(MID(C346,2,LEN(C346)-3)),IF(RIGHT(C346,2)="B)",-1000000000*VALUE(MID(C346,2,LEN(C346)-3)),IF(RIGHT(C346,2)="k)",-1000*VALUE(MID(C346,2,LEN(C346)-3)),VALUE(SUBSTITUTE(C346,",","")))))),IF(RIGHT(C346,1)="T",1000000000000*VALUE(LEFT(C346,LEN(C346)-1)),IF(RIGHT(C346,1)="M",1000000*VALUE(LEFT(C346,LEN(C346)-1)),IF(RIGHT(C346,1)="B",1000000000*VALUE(LEFT(C346,LEN(C346)-1)),IF(RIGHT(C346,1)="%",0.01*VALUE(LEFT(C346,LEN(C346)-1)),IF(RIGHT(C346,1)="k",1000*VALUE(LEFT(C346,LEN(C346)-1)),VALUE(SUBSTITUTE(C346,",",""))))))))),"N/A")</f>
        <v/>
      </c>
      <c r="K346">
        <f>IFERROR(IF(TRIM(D346)="-", "N/A", IF(RIGHT(D346,1)=")",IF(RIGHT(D346,2)="T)",-1000000000000*VALUE(MID(D346,2,LEN(D346)-3)),IF(RIGHT(D346,2)="M)",-1000000*VALUE(MID(D346,2,LEN(D346)-3)),IF(RIGHT(D346,2)="B)",-1000000000*VALUE(MID(D346,2,LEN(D346)-3)),IF(RIGHT(D346,2)="k)",-1000*VALUE(MID(D346,2,LEN(D346)-3)),VALUE(SUBSTITUTE(D346,",","")))))),IF(RIGHT(D346,1)="T",1000000000000*VALUE(LEFT(D346,LEN(D346)-1)),IF(RIGHT(D346,1)="M",1000000*VALUE(LEFT(D346,LEN(D346)-1)),IF(RIGHT(D346,1)="B",1000000000*VALUE(LEFT(D346,LEN(D346)-1)),IF(RIGHT(D346,1)="%",0.01*VALUE(LEFT(D346,LEN(D346)-1)),IF(RIGHT(D346,1)="k",1000*VALUE(LEFT(D346,LEN(D346)-1)),VALUE(SUBSTITUTE(D346,",",""))))))))),"N/A")</f>
        <v/>
      </c>
      <c r="L346">
        <f>IFERROR(IF(TRIM(E346)="-", "N/A", IF(RIGHT(E346,1)=")",IF(RIGHT(E346,2)="T)",-1000000000000*VALUE(MID(E346,2,LEN(E346)-3)),IF(RIGHT(E346,2)="M)",-1000000*VALUE(MID(E346,2,LEN(E346)-3)),IF(RIGHT(E346,2)="B)",-1000000000*VALUE(MID(E346,2,LEN(E346)-3)),IF(RIGHT(E346,2)="k)",-1000*VALUE(MID(E346,2,LEN(E346)-3)),VALUE(SUBSTITUTE(E346,",","")))))),IF(RIGHT(E346,1)="T",1000000000000*VALUE(LEFT(E346,LEN(E346)-1)),IF(RIGHT(E346,1)="M",1000000*VALUE(LEFT(E346,LEN(E346)-1)),IF(RIGHT(E346,1)="B",1000000000*VALUE(LEFT(E346,LEN(E346)-1)),IF(RIGHT(E346,1)="%",0.01*VALUE(LEFT(E346,LEN(E346)-1)),IF(RIGHT(E346,1)="k",1000*VALUE(LEFT(E346,LEN(E346)-1)),VALUE(SUBSTITUTE(E346,",",""))))))))),"N/A")</f>
        <v/>
      </c>
      <c r="M346">
        <f>IFERROR(IF(TRIM(F346)="-", "N/A", IF(RIGHT(F346,1)=")",IF(RIGHT(F346,2)="T)",-1000000000000*VALUE(MID(F346,2,LEN(F346)-3)),IF(RIGHT(F346,2)="M)",-1000000*VALUE(MID(F346,2,LEN(F346)-3)),IF(RIGHT(F346,2)="B)",-1000000000*VALUE(MID(F346,2,LEN(F346)-3)),IF(RIGHT(F346,2)="k)",-1000*VALUE(MID(F346,2,LEN(F346)-3)),VALUE(SUBSTITUTE(F346,",","")))))),IF(RIGHT(F346,1)="T",1000000000000*VALUE(LEFT(F346,LEN(F346)-1)),IF(RIGHT(F346,1)="M",1000000*VALUE(LEFT(F346,LEN(F346)-1)),IF(RIGHT(F346,1)="B",1000000000*VALUE(LEFT(F346,LEN(F346)-1)),IF(RIGHT(F346,1)="%",0.01*VALUE(LEFT(F346,LEN(F346)-1)),IF(RIGHT(F346,1)="k",1000*VALUE(LEFT(F346,LEN(F346)-1)),VALUE(SUBSTITUTE(F346,",",""))))))))),"N/A")</f>
        <v/>
      </c>
      <c r="N346">
        <f>IFERROR(IF(TRIM(G346)="-", "N/A", IF(RIGHT(G346,1)=")",IF(RIGHT(G346,2)="T)",-1000000000000*VALUE(MID(G346,2,LEN(G346)-3)),IF(RIGHT(G346,2)="M)",-1000000*VALUE(MID(G346,2,LEN(G346)-3)),IF(RIGHT(G346,2)="B)",-1000000000*VALUE(MID(G346,2,LEN(G346)-3)),IF(RIGHT(G346,2)="k)",-1000*VALUE(MID(G346,2,LEN(G346)-3)),VALUE(SUBSTITUTE(G346,",","")))))),IF(RIGHT(G346,1)="T",1000000000000*VALUE(LEFT(G346,LEN(G346)-1)),IF(RIGHT(G346,1)="M",1000000*VALUE(LEFT(G346,LEN(G346)-1)),IF(RIGHT(G346,1)="B",1000000000*VALUE(LEFT(G346,LEN(G346)-1)),IF(RIGHT(G346,1)="%",0.01*VALUE(LEFT(G346,LEN(G346)-1)),IF(RIGHT(G346,1)="k",1000*VALUE(LEFT(G346,LEN(G346)-1)),VALUE(SUBSTITUTE(G346,",",""))))))))),"N/A")</f>
        <v/>
      </c>
      <c r="P346">
        <f>MAX(J346:N346)</f>
        <v/>
      </c>
      <c r="Q346">
        <f>IFERROR(J144+MATCH(P346,J346:N346,0)-1,"")</f>
        <v/>
      </c>
      <c r="R346">
        <f>IF(Q346="","",MIN(J346:N346))</f>
        <v/>
      </c>
      <c r="S346">
        <f>IFERROR(J144+MATCH(R346,J346:N346,0)-1,"")</f>
        <v/>
      </c>
      <c r="T346">
        <f>IFERROR(AVERAGE(J346:N346),"")</f>
        <v/>
      </c>
      <c r="U346">
        <f>IFERROR(STDEV(J346:N346),"")</f>
        <v/>
      </c>
      <c r="V346">
        <f>IFERROR(IF(C346="-","",IF(ISBLANK(B346),"",IF(OR(ISNUMBER(FIND("Growth",B346)),ISNUMBER(FIND("Margin",B346))),"",(J346-T346)/U346))),"")</f>
        <v/>
      </c>
      <c r="W346">
        <f>IFERROR(IF(OR(D346="-",ISBLANK(D346)),"",(K346-T346)/U346),"")</f>
        <v/>
      </c>
      <c r="X346">
        <f>IFERROR(IF(OR(E346="-",ISBLANK(E346)),"",(L346-T346)/U346),"")</f>
        <v/>
      </c>
      <c r="Y346">
        <f>IFERROR(IF(OR(F346="-",ISBLANK(F346)),"",(M346-T346)/U346),"")</f>
        <v/>
      </c>
      <c r="Z346">
        <f>IFERROR(IF(OR(G346="-",ISBLANK(G346)),"",(N346-T346)/U346),"")</f>
        <v/>
      </c>
      <c r="AA346">
        <f>IF(MAX(MAX(V346:Z346),ABS(MIN(V346:Z346)))=ABS(MIN(V346:Z346)),MIN(V346:Z346),MAX(V346:Z346))</f>
        <v/>
      </c>
      <c r="AB346">
        <f>IFERROR(V144+MATCH(AA346,V346:Z346,0)-1,"")</f>
        <v/>
      </c>
      <c r="AC346">
        <f>IF(AB346&lt;&gt;"",IF(S346=AB346,"Low",IF(AB346=Q346,"High","")),"")</f>
        <v/>
      </c>
      <c r="AE346">
        <f>IF(ISNUMBER(MATCH("N/A",J346:N346,0)),"",IFERROR((5 * SUMPRODUCT(J144:N144,J346:N346) - PRODUCT(SUM(J144:N144),SUM(J346:N346))) / ((5 * SUM((J144^2)+(K144^2)+(L144^2)+(M144^2)+(N144^2))) - SUM(J144:N144)^2),""))</f>
        <v/>
      </c>
      <c r="AF346">
        <f>IFERROR(CORREL(J144:N144,J346:N346),"")</f>
        <v/>
      </c>
      <c r="AZ346">
        <f>IF(Q346=S346,0,1)</f>
        <v/>
      </c>
      <c r="BA346">
        <f>IF(AZ346=1,IF(Q346="","",IF(Q346=N144,"Yes","No")),"")</f>
        <v/>
      </c>
      <c r="BB346">
        <f>IF(BA346="Yes",P346,"")</f>
        <v/>
      </c>
      <c r="BC346">
        <f>IF(AZ346=1,IF(S346="","",IF(S346=N144,"Yes","No")),"")</f>
        <v/>
      </c>
      <c r="BD346">
        <f>IF(BC346="Yes",R346,"")</f>
        <v/>
      </c>
      <c r="BE346">
        <f>IFERROR(IF(SIGN(AE346)=1,"Increasing",IF(SIGN(AE346)=-1,"Decreasing","")),"")</f>
        <v/>
      </c>
      <c r="BF346">
        <f>IF(OR(AND(BE346="Increasing",BA346="Yes"),AND(BE346="Decreasing",BC346="Yes")),"Yes","No")</f>
        <v/>
      </c>
      <c r="BG346">
        <f>IF(I346="pos_trend","Yes","No")</f>
        <v/>
      </c>
      <c r="BH346">
        <f>IF(AF346&lt;&gt;"",IF(ABS(AF346)&gt;0.8,"Yes","No"),"")</f>
        <v/>
      </c>
    </row>
    <row r="347" spans="1:60">
      <c r="I347">
        <f>IF(AND(K347&gt; J347, L347&gt; K347, M347&gt; L347, N347&gt; M347), "pos_trend", IF(AND(K347&lt; J347, L347&lt; K347, M347&lt; L347, N347&lt; M347), "neg_trend", "N/A"))</f>
        <v/>
      </c>
      <c r="J347">
        <f>IFERROR(IF(TRIM(C347)="-", "N/A", IF(RIGHT(C347,1)=")",IF(RIGHT(C347,2)="T)",-1000000000000*VALUE(MID(C347,2,LEN(C347)-3)),IF(RIGHT(C347,2)="M)",-1000000*VALUE(MID(C347,2,LEN(C347)-3)),IF(RIGHT(C347,2)="B)",-1000000000*VALUE(MID(C347,2,LEN(C347)-3)),IF(RIGHT(C347,2)="k)",-1000*VALUE(MID(C347,2,LEN(C347)-3)),VALUE(SUBSTITUTE(C347,",","")))))),IF(RIGHT(C347,1)="T",1000000000000*VALUE(LEFT(C347,LEN(C347)-1)),IF(RIGHT(C347,1)="M",1000000*VALUE(LEFT(C347,LEN(C347)-1)),IF(RIGHT(C347,1)="B",1000000000*VALUE(LEFT(C347,LEN(C347)-1)),IF(RIGHT(C347,1)="%",0.01*VALUE(LEFT(C347,LEN(C347)-1)),IF(RIGHT(C347,1)="k",1000*VALUE(LEFT(C347,LEN(C347)-1)),VALUE(SUBSTITUTE(C347,",",""))))))))),"N/A")</f>
        <v/>
      </c>
      <c r="K347">
        <f>IFERROR(IF(TRIM(D347)="-", "N/A", IF(RIGHT(D347,1)=")",IF(RIGHT(D347,2)="T)",-1000000000000*VALUE(MID(D347,2,LEN(D347)-3)),IF(RIGHT(D347,2)="M)",-1000000*VALUE(MID(D347,2,LEN(D347)-3)),IF(RIGHT(D347,2)="B)",-1000000000*VALUE(MID(D347,2,LEN(D347)-3)),IF(RIGHT(D347,2)="k)",-1000*VALUE(MID(D347,2,LEN(D347)-3)),VALUE(SUBSTITUTE(D347,",","")))))),IF(RIGHT(D347,1)="T",1000000000000*VALUE(LEFT(D347,LEN(D347)-1)),IF(RIGHT(D347,1)="M",1000000*VALUE(LEFT(D347,LEN(D347)-1)),IF(RIGHT(D347,1)="B",1000000000*VALUE(LEFT(D347,LEN(D347)-1)),IF(RIGHT(D347,1)="%",0.01*VALUE(LEFT(D347,LEN(D347)-1)),IF(RIGHT(D347,1)="k",1000*VALUE(LEFT(D347,LEN(D347)-1)),VALUE(SUBSTITUTE(D347,",",""))))))))),"N/A")</f>
        <v/>
      </c>
      <c r="L347">
        <f>IFERROR(IF(TRIM(E347)="-", "N/A", IF(RIGHT(E347,1)=")",IF(RIGHT(E347,2)="T)",-1000000000000*VALUE(MID(E347,2,LEN(E347)-3)),IF(RIGHT(E347,2)="M)",-1000000*VALUE(MID(E347,2,LEN(E347)-3)),IF(RIGHT(E347,2)="B)",-1000000000*VALUE(MID(E347,2,LEN(E347)-3)),IF(RIGHT(E347,2)="k)",-1000*VALUE(MID(E347,2,LEN(E347)-3)),VALUE(SUBSTITUTE(E347,",","")))))),IF(RIGHT(E347,1)="T",1000000000000*VALUE(LEFT(E347,LEN(E347)-1)),IF(RIGHT(E347,1)="M",1000000*VALUE(LEFT(E347,LEN(E347)-1)),IF(RIGHT(E347,1)="B",1000000000*VALUE(LEFT(E347,LEN(E347)-1)),IF(RIGHT(E347,1)="%",0.01*VALUE(LEFT(E347,LEN(E347)-1)),IF(RIGHT(E347,1)="k",1000*VALUE(LEFT(E347,LEN(E347)-1)),VALUE(SUBSTITUTE(E347,",",""))))))))),"N/A")</f>
        <v/>
      </c>
      <c r="M347">
        <f>IFERROR(IF(TRIM(F347)="-", "N/A", IF(RIGHT(F347,1)=")",IF(RIGHT(F347,2)="T)",-1000000000000*VALUE(MID(F347,2,LEN(F347)-3)),IF(RIGHT(F347,2)="M)",-1000000*VALUE(MID(F347,2,LEN(F347)-3)),IF(RIGHT(F347,2)="B)",-1000000000*VALUE(MID(F347,2,LEN(F347)-3)),IF(RIGHT(F347,2)="k)",-1000*VALUE(MID(F347,2,LEN(F347)-3)),VALUE(SUBSTITUTE(F347,",","")))))),IF(RIGHT(F347,1)="T",1000000000000*VALUE(LEFT(F347,LEN(F347)-1)),IF(RIGHT(F347,1)="M",1000000*VALUE(LEFT(F347,LEN(F347)-1)),IF(RIGHT(F347,1)="B",1000000000*VALUE(LEFT(F347,LEN(F347)-1)),IF(RIGHT(F347,1)="%",0.01*VALUE(LEFT(F347,LEN(F347)-1)),IF(RIGHT(F347,1)="k",1000*VALUE(LEFT(F347,LEN(F347)-1)),VALUE(SUBSTITUTE(F347,",",""))))))))),"N/A")</f>
        <v/>
      </c>
      <c r="N347">
        <f>IFERROR(IF(TRIM(G347)="-", "N/A", IF(RIGHT(G347,1)=")",IF(RIGHT(G347,2)="T)",-1000000000000*VALUE(MID(G347,2,LEN(G347)-3)),IF(RIGHT(G347,2)="M)",-1000000*VALUE(MID(G347,2,LEN(G347)-3)),IF(RIGHT(G347,2)="B)",-1000000000*VALUE(MID(G347,2,LEN(G347)-3)),IF(RIGHT(G347,2)="k)",-1000*VALUE(MID(G347,2,LEN(G347)-3)),VALUE(SUBSTITUTE(G347,",","")))))),IF(RIGHT(G347,1)="T",1000000000000*VALUE(LEFT(G347,LEN(G347)-1)),IF(RIGHT(G347,1)="M",1000000*VALUE(LEFT(G347,LEN(G347)-1)),IF(RIGHT(G347,1)="B",1000000000*VALUE(LEFT(G347,LEN(G347)-1)),IF(RIGHT(G347,1)="%",0.01*VALUE(LEFT(G347,LEN(G347)-1)),IF(RIGHT(G347,1)="k",1000*VALUE(LEFT(G347,LEN(G347)-1)),VALUE(SUBSTITUTE(G347,",",""))))))))),"N/A")</f>
        <v/>
      </c>
      <c r="P347">
        <f>MAX(J347:N347)</f>
        <v/>
      </c>
      <c r="Q347">
        <f>IFERROR(J144+MATCH(P347,J347:N347,0)-1,"")</f>
        <v/>
      </c>
      <c r="R347">
        <f>IF(Q347="","",MIN(J347:N347))</f>
        <v/>
      </c>
      <c r="S347">
        <f>IFERROR(J144+MATCH(R347,J347:N347,0)-1,"")</f>
        <v/>
      </c>
      <c r="T347">
        <f>IFERROR(AVERAGE(J347:N347),"")</f>
        <v/>
      </c>
      <c r="U347">
        <f>IFERROR(STDEV(J347:N347),"")</f>
        <v/>
      </c>
      <c r="V347">
        <f>IFERROR(IF(C347="-","",IF(ISBLANK(B347),"",IF(OR(ISNUMBER(FIND("Growth",B347)),ISNUMBER(FIND("Margin",B347))),"",(J347-T347)/U347))),"")</f>
        <v/>
      </c>
      <c r="W347">
        <f>IFERROR(IF(OR(D347="-",ISBLANK(D347)),"",(K347-T347)/U347),"")</f>
        <v/>
      </c>
      <c r="X347">
        <f>IFERROR(IF(OR(E347="-",ISBLANK(E347)),"",(L347-T347)/U347),"")</f>
        <v/>
      </c>
      <c r="Y347">
        <f>IFERROR(IF(OR(F347="-",ISBLANK(F347)),"",(M347-T347)/U347),"")</f>
        <v/>
      </c>
      <c r="Z347">
        <f>IFERROR(IF(OR(G347="-",ISBLANK(G347)),"",(N347-T347)/U347),"")</f>
        <v/>
      </c>
      <c r="AA347">
        <f>IF(MAX(MAX(V347:Z347),ABS(MIN(V347:Z347)))=ABS(MIN(V347:Z347)),MIN(V347:Z347),MAX(V347:Z347))</f>
        <v/>
      </c>
      <c r="AB347">
        <f>IFERROR(V144+MATCH(AA347,V347:Z347,0)-1,"")</f>
        <v/>
      </c>
      <c r="AC347">
        <f>IF(AB347&lt;&gt;"",IF(S347=AB347,"Low",IF(AB347=Q347,"High","")),"")</f>
        <v/>
      </c>
      <c r="AE347">
        <f>IF(ISNUMBER(MATCH("N/A",J347:N347,0)),"",IFERROR((5 * SUMPRODUCT(J144:N144,J347:N347) - PRODUCT(SUM(J144:N144),SUM(J347:N347))) / ((5 * SUM((J144^2)+(K144^2)+(L144^2)+(M144^2)+(N144^2))) - SUM(J144:N144)^2),""))</f>
        <v/>
      </c>
      <c r="AF347">
        <f>IFERROR(CORREL(J144:N144,J347:N347),"")</f>
        <v/>
      </c>
      <c r="AZ347">
        <f>IF(Q347=S347,0,1)</f>
        <v/>
      </c>
      <c r="BA347">
        <f>IF(AZ347=1,IF(Q347="","",IF(Q347=N144,"Yes","No")),"")</f>
        <v/>
      </c>
      <c r="BB347">
        <f>IF(BA347="Yes",P347,"")</f>
        <v/>
      </c>
      <c r="BC347">
        <f>IF(AZ347=1,IF(S347="","",IF(S347=N144,"Yes","No")),"")</f>
        <v/>
      </c>
      <c r="BD347">
        <f>IF(BC347="Yes",R347,"")</f>
        <v/>
      </c>
      <c r="BE347">
        <f>IFERROR(IF(SIGN(AE347)=1,"Increasing",IF(SIGN(AE347)=-1,"Decreasing","")),"")</f>
        <v/>
      </c>
      <c r="BF347">
        <f>IF(OR(AND(BE347="Increasing",BA347="Yes"),AND(BE347="Decreasing",BC347="Yes")),"Yes","No")</f>
        <v/>
      </c>
      <c r="BG347">
        <f>IF(I347="pos_trend","Yes","No")</f>
        <v/>
      </c>
      <c r="BH347">
        <f>IF(AF347&lt;&gt;"",IF(ABS(AF347)&gt;0.8,"Yes","No"),"")</f>
        <v/>
      </c>
    </row>
    <row r="348" spans="1:60">
      <c s="1" r="A348" t="n">
        <v>0</v>
      </c>
      <c r="B348" t="s">
        <v>123</v>
      </c>
      <c r="C348" t="s">
        <v>3822</v>
      </c>
      <c r="I348">
        <f>IF(AND(K348&gt; J348, L348&gt; K348, M348&gt; L348, N348&gt; M348), "pos_trend", IF(AND(K348&lt; J348, L348&lt; K348, M348&lt; L348, N348&lt; M348), "neg_trend", "N/A"))</f>
        <v/>
      </c>
      <c r="J348">
        <f>IFERROR(IF(TRIM(C348)="-", "N/A", IF(RIGHT(C348,1)=")",IF(RIGHT(C348,2)="T)",-1000000000000*VALUE(MID(C348,2,LEN(C348)-3)),IF(RIGHT(C348,2)="M)",-1000000*VALUE(MID(C348,2,LEN(C348)-3)),IF(RIGHT(C348,2)="B)",-1000000000*VALUE(MID(C348,2,LEN(C348)-3)),IF(RIGHT(C348,2)="k)",-1000*VALUE(MID(C348,2,LEN(C348)-3)),VALUE(SUBSTITUTE(C348,",","")))))),IF(RIGHT(C348,1)="T",1000000000000*VALUE(LEFT(C348,LEN(C348)-1)),IF(RIGHT(C348,1)="M",1000000*VALUE(LEFT(C348,LEN(C348)-1)),IF(RIGHT(C348,1)="B",1000000000*VALUE(LEFT(C348,LEN(C348)-1)),IF(RIGHT(C348,1)="%",0.01*VALUE(LEFT(C348,LEN(C348)-1)),IF(RIGHT(C348,1)="k",1000*VALUE(LEFT(C348,LEN(C348)-1)),VALUE(SUBSTITUTE(C348,",",""))))))))),"N/A")</f>
        <v/>
      </c>
      <c r="K348">
        <f>IFERROR(IF(TRIM(D348)="-", "N/A", IF(RIGHT(D348,1)=")",IF(RIGHT(D348,2)="T)",-1000000000000*VALUE(MID(D348,2,LEN(D348)-3)),IF(RIGHT(D348,2)="M)",-1000000*VALUE(MID(D348,2,LEN(D348)-3)),IF(RIGHT(D348,2)="B)",-1000000000*VALUE(MID(D348,2,LEN(D348)-3)),IF(RIGHT(D348,2)="k)",-1000*VALUE(MID(D348,2,LEN(D348)-3)),VALUE(SUBSTITUTE(D348,",","")))))),IF(RIGHT(D348,1)="T",1000000000000*VALUE(LEFT(D348,LEN(D348)-1)),IF(RIGHT(D348,1)="M",1000000*VALUE(LEFT(D348,LEN(D348)-1)),IF(RIGHT(D348,1)="B",1000000000*VALUE(LEFT(D348,LEN(D348)-1)),IF(RIGHT(D348,1)="%",0.01*VALUE(LEFT(D348,LEN(D348)-1)),IF(RIGHT(D348,1)="k",1000*VALUE(LEFT(D348,LEN(D348)-1)),VALUE(SUBSTITUTE(D348,",",""))))))))),"N/A")</f>
        <v/>
      </c>
      <c r="L348">
        <f>IFERROR(IF(TRIM(E348)="-", "N/A", IF(RIGHT(E348,1)=")",IF(RIGHT(E348,2)="T)",-1000000000000*VALUE(MID(E348,2,LEN(E348)-3)),IF(RIGHT(E348,2)="M)",-1000000*VALUE(MID(E348,2,LEN(E348)-3)),IF(RIGHT(E348,2)="B)",-1000000000*VALUE(MID(E348,2,LEN(E348)-3)),IF(RIGHT(E348,2)="k)",-1000*VALUE(MID(E348,2,LEN(E348)-3)),VALUE(SUBSTITUTE(E348,",","")))))),IF(RIGHT(E348,1)="T",1000000000000*VALUE(LEFT(E348,LEN(E348)-1)),IF(RIGHT(E348,1)="M",1000000*VALUE(LEFT(E348,LEN(E348)-1)),IF(RIGHT(E348,1)="B",1000000000*VALUE(LEFT(E348,LEN(E348)-1)),IF(RIGHT(E348,1)="%",0.01*VALUE(LEFT(E348,LEN(E348)-1)),IF(RIGHT(E348,1)="k",1000*VALUE(LEFT(E348,LEN(E348)-1)),VALUE(SUBSTITUTE(E348,",",""))))))))),"N/A")</f>
        <v/>
      </c>
      <c r="M348">
        <f>IFERROR(IF(TRIM(F348)="-", "N/A", IF(RIGHT(F348,1)=")",IF(RIGHT(F348,2)="T)",-1000000000000*VALUE(MID(F348,2,LEN(F348)-3)),IF(RIGHT(F348,2)="M)",-1000000*VALUE(MID(F348,2,LEN(F348)-3)),IF(RIGHT(F348,2)="B)",-1000000000*VALUE(MID(F348,2,LEN(F348)-3)),IF(RIGHT(F348,2)="k)",-1000*VALUE(MID(F348,2,LEN(F348)-3)),VALUE(SUBSTITUTE(F348,",","")))))),IF(RIGHT(F348,1)="T",1000000000000*VALUE(LEFT(F348,LEN(F348)-1)),IF(RIGHT(F348,1)="M",1000000*VALUE(LEFT(F348,LEN(F348)-1)),IF(RIGHT(F348,1)="B",1000000000*VALUE(LEFT(F348,LEN(F348)-1)),IF(RIGHT(F348,1)="%",0.01*VALUE(LEFT(F348,LEN(F348)-1)),IF(RIGHT(F348,1)="k",1000*VALUE(LEFT(F348,LEN(F348)-1)),VALUE(SUBSTITUTE(F348,",",""))))))))),"N/A")</f>
        <v/>
      </c>
      <c r="N348">
        <f>IFERROR(IF(TRIM(G348)="-", "N/A", IF(RIGHT(G348,1)=")",IF(RIGHT(G348,2)="T)",-1000000000000*VALUE(MID(G348,2,LEN(G348)-3)),IF(RIGHT(G348,2)="M)",-1000000*VALUE(MID(G348,2,LEN(G348)-3)),IF(RIGHT(G348,2)="B)",-1000000000*VALUE(MID(G348,2,LEN(G348)-3)),IF(RIGHT(G348,2)="k)",-1000*VALUE(MID(G348,2,LEN(G348)-3)),VALUE(SUBSTITUTE(G348,",","")))))),IF(RIGHT(G348,1)="T",1000000000000*VALUE(LEFT(G348,LEN(G348)-1)),IF(RIGHT(G348,1)="M",1000000*VALUE(LEFT(G348,LEN(G348)-1)),IF(RIGHT(G348,1)="B",1000000000*VALUE(LEFT(G348,LEN(G348)-1)),IF(RIGHT(G348,1)="%",0.01*VALUE(LEFT(G348,LEN(G348)-1)),IF(RIGHT(G348,1)="k",1000*VALUE(LEFT(G348,LEN(G348)-1)),VALUE(SUBSTITUTE(G348,",",""))))))))),"N/A")</f>
        <v/>
      </c>
      <c r="P348">
        <f>MAX(J348:N348)</f>
        <v/>
      </c>
      <c r="Q348">
        <f>IFERROR(J144+MATCH(P348,J348:N348,0)-1,"")</f>
        <v/>
      </c>
      <c r="R348">
        <f>IF(Q348="","",MIN(J348:N348))</f>
        <v/>
      </c>
      <c r="S348">
        <f>IFERROR(J144+MATCH(R348,J348:N348,0)-1,"")</f>
        <v/>
      </c>
      <c r="T348">
        <f>IFERROR(AVERAGE(J348:N348),"")</f>
        <v/>
      </c>
      <c r="U348">
        <f>IFERROR(STDEV(J348:N348),"")</f>
        <v/>
      </c>
      <c r="V348">
        <f>IFERROR(IF(C348="-","",IF(ISBLANK(B348),"",IF(OR(ISNUMBER(FIND("Growth",B348)),ISNUMBER(FIND("Margin",B348))),"",(J348-T348)/U348))),"")</f>
        <v/>
      </c>
      <c r="W348">
        <f>IFERROR(IF(OR(D348="-",ISBLANK(D348)),"",(K348-T348)/U348),"")</f>
        <v/>
      </c>
      <c r="X348">
        <f>IFERROR(IF(OR(E348="-",ISBLANK(E348)),"",(L348-T348)/U348),"")</f>
        <v/>
      </c>
      <c r="Y348">
        <f>IFERROR(IF(OR(F348="-",ISBLANK(F348)),"",(M348-T348)/U348),"")</f>
        <v/>
      </c>
      <c r="Z348">
        <f>IFERROR(IF(OR(G348="-",ISBLANK(G348)),"",(N348-T348)/U348),"")</f>
        <v/>
      </c>
      <c r="AA348">
        <f>IF(MAX(MAX(V348:Z348),ABS(MIN(V348:Z348)))=ABS(MIN(V348:Z348)),MIN(V348:Z348),MAX(V348:Z348))</f>
        <v/>
      </c>
      <c r="AB348">
        <f>IFERROR(V144+MATCH(AA348,V348:Z348,0)-1,"")</f>
        <v/>
      </c>
      <c r="AC348">
        <f>IF(AB348&lt;&gt;"",IF(S348=AB348,"Low",IF(AB348=Q348,"High","")),"")</f>
        <v/>
      </c>
      <c r="AE348">
        <f>IF(ISNUMBER(MATCH("N/A",J348:N348,0)),"",IFERROR((5 * SUMPRODUCT(J144:N144,J348:N348) - PRODUCT(SUM(J144:N144),SUM(J348:N348))) / ((5 * SUM((J144^2)+(K144^2)+(L144^2)+(M144^2)+(N144^2))) - SUM(J144:N144)^2),""))</f>
        <v/>
      </c>
      <c r="AF348">
        <f>IFERROR(CORREL(J144:N144,J348:N348),"")</f>
        <v/>
      </c>
      <c r="AZ348">
        <f>IF(Q348=S348,0,1)</f>
        <v/>
      </c>
      <c r="BA348">
        <f>IF(AZ348=1,IF(Q348="","",IF(Q348=N144,"Yes","No")),"")</f>
        <v/>
      </c>
      <c r="BB348">
        <f>IF(BA348="Yes",P348,"")</f>
        <v/>
      </c>
      <c r="BC348">
        <f>IF(AZ348=1,IF(S348="","",IF(S348=N144,"Yes","No")),"")</f>
        <v/>
      </c>
      <c r="BD348">
        <f>IF(BC348="Yes",R348,"")</f>
        <v/>
      </c>
      <c r="BE348">
        <f>IFERROR(IF(SIGN(AE348)=1,"Increasing",IF(SIGN(AE348)=-1,"Decreasing","")),"")</f>
        <v/>
      </c>
      <c r="BF348">
        <f>IF(OR(AND(BE348="Increasing",BA348="Yes"),AND(BE348="Decreasing",BC348="Yes")),"Yes","No")</f>
        <v/>
      </c>
      <c r="BG348">
        <f>IF(I348="pos_trend","Yes","No")</f>
        <v/>
      </c>
      <c r="BH348">
        <f>IF(AF348&lt;&gt;"",IF(ABS(AF348)&gt;0.8,"Yes","No"),"")</f>
        <v/>
      </c>
    </row>
    <row r="349" spans="1:60">
      <c s="1" r="A349" t="n">
        <v>1</v>
      </c>
      <c r="B349" t="s">
        <v>124</v>
      </c>
      <c r="C349" t="s"/>
      <c r="I349">
        <f>IF(AND(K349&gt; J349, L349&gt; K349, M349&gt; L349, N349&gt; M349), "pos_trend", IF(AND(K349&lt; J349, L349&lt; K349, M349&lt; L349, N349&lt; M349), "neg_trend", "N/A"))</f>
        <v/>
      </c>
      <c r="J349">
        <f>IFERROR(IF(TRIM(C349)="-", "N/A", IF(RIGHT(C349,1)=")",IF(RIGHT(C349,2)="T)",-1000000000000*VALUE(MID(C349,2,LEN(C349)-3)),IF(RIGHT(C349,2)="M)",-1000000*VALUE(MID(C349,2,LEN(C349)-3)),IF(RIGHT(C349,2)="B)",-1000000000*VALUE(MID(C349,2,LEN(C349)-3)),IF(RIGHT(C349,2)="k)",-1000*VALUE(MID(C349,2,LEN(C349)-3)),VALUE(SUBSTITUTE(C349,",","")))))),IF(RIGHT(C349,1)="T",1000000000000*VALUE(LEFT(C349,LEN(C349)-1)),IF(RIGHT(C349,1)="M",1000000*VALUE(LEFT(C349,LEN(C349)-1)),IF(RIGHT(C349,1)="B",1000000000*VALUE(LEFT(C349,LEN(C349)-1)),IF(RIGHT(C349,1)="%",0.01*VALUE(LEFT(C349,LEN(C349)-1)),IF(RIGHT(C349,1)="k",1000*VALUE(LEFT(C349,LEN(C349)-1)),VALUE(SUBSTITUTE(C349,",",""))))))))),"N/A")</f>
        <v/>
      </c>
      <c r="K349">
        <f>IFERROR(IF(TRIM(D349)="-", "N/A", IF(RIGHT(D349,1)=")",IF(RIGHT(D349,2)="T)",-1000000000000*VALUE(MID(D349,2,LEN(D349)-3)),IF(RIGHT(D349,2)="M)",-1000000*VALUE(MID(D349,2,LEN(D349)-3)),IF(RIGHT(D349,2)="B)",-1000000000*VALUE(MID(D349,2,LEN(D349)-3)),IF(RIGHT(D349,2)="k)",-1000*VALUE(MID(D349,2,LEN(D349)-3)),VALUE(SUBSTITUTE(D349,",","")))))),IF(RIGHT(D349,1)="T",1000000000000*VALUE(LEFT(D349,LEN(D349)-1)),IF(RIGHT(D349,1)="M",1000000*VALUE(LEFT(D349,LEN(D349)-1)),IF(RIGHT(D349,1)="B",1000000000*VALUE(LEFT(D349,LEN(D349)-1)),IF(RIGHT(D349,1)="%",0.01*VALUE(LEFT(D349,LEN(D349)-1)),IF(RIGHT(D349,1)="k",1000*VALUE(LEFT(D349,LEN(D349)-1)),VALUE(SUBSTITUTE(D349,",",""))))))))),"N/A")</f>
        <v/>
      </c>
      <c r="L349">
        <f>IFERROR(IF(TRIM(E349)="-", "N/A", IF(RIGHT(E349,1)=")",IF(RIGHT(E349,2)="T)",-1000000000000*VALUE(MID(E349,2,LEN(E349)-3)),IF(RIGHT(E349,2)="M)",-1000000*VALUE(MID(E349,2,LEN(E349)-3)),IF(RIGHT(E349,2)="B)",-1000000000*VALUE(MID(E349,2,LEN(E349)-3)),IF(RIGHT(E349,2)="k)",-1000*VALUE(MID(E349,2,LEN(E349)-3)),VALUE(SUBSTITUTE(E349,",","")))))),IF(RIGHT(E349,1)="T",1000000000000*VALUE(LEFT(E349,LEN(E349)-1)),IF(RIGHT(E349,1)="M",1000000*VALUE(LEFT(E349,LEN(E349)-1)),IF(RIGHT(E349,1)="B",1000000000*VALUE(LEFT(E349,LEN(E349)-1)),IF(RIGHT(E349,1)="%",0.01*VALUE(LEFT(E349,LEN(E349)-1)),IF(RIGHT(E349,1)="k",1000*VALUE(LEFT(E349,LEN(E349)-1)),VALUE(SUBSTITUTE(E349,",",""))))))))),"N/A")</f>
        <v/>
      </c>
      <c r="M349">
        <f>IFERROR(IF(TRIM(F349)="-", "N/A", IF(RIGHT(F349,1)=")",IF(RIGHT(F349,2)="T)",-1000000000000*VALUE(MID(F349,2,LEN(F349)-3)),IF(RIGHT(F349,2)="M)",-1000000*VALUE(MID(F349,2,LEN(F349)-3)),IF(RIGHT(F349,2)="B)",-1000000000*VALUE(MID(F349,2,LEN(F349)-3)),IF(RIGHT(F349,2)="k)",-1000*VALUE(MID(F349,2,LEN(F349)-3)),VALUE(SUBSTITUTE(F349,",","")))))),IF(RIGHT(F349,1)="T",1000000000000*VALUE(LEFT(F349,LEN(F349)-1)),IF(RIGHT(F349,1)="M",1000000*VALUE(LEFT(F349,LEN(F349)-1)),IF(RIGHT(F349,1)="B",1000000000*VALUE(LEFT(F349,LEN(F349)-1)),IF(RIGHT(F349,1)="%",0.01*VALUE(LEFT(F349,LEN(F349)-1)),IF(RIGHT(F349,1)="k",1000*VALUE(LEFT(F349,LEN(F349)-1)),VALUE(SUBSTITUTE(F349,",",""))))))))),"N/A")</f>
        <v/>
      </c>
      <c r="N349">
        <f>IFERROR(IF(TRIM(G349)="-", "N/A", IF(RIGHT(G349,1)=")",IF(RIGHT(G349,2)="T)",-1000000000000*VALUE(MID(G349,2,LEN(G349)-3)),IF(RIGHT(G349,2)="M)",-1000000*VALUE(MID(G349,2,LEN(G349)-3)),IF(RIGHT(G349,2)="B)",-1000000000*VALUE(MID(G349,2,LEN(G349)-3)),IF(RIGHT(G349,2)="k)",-1000*VALUE(MID(G349,2,LEN(G349)-3)),VALUE(SUBSTITUTE(G349,",","")))))),IF(RIGHT(G349,1)="T",1000000000000*VALUE(LEFT(G349,LEN(G349)-1)),IF(RIGHT(G349,1)="M",1000000*VALUE(LEFT(G349,LEN(G349)-1)),IF(RIGHT(G349,1)="B",1000000000*VALUE(LEFT(G349,LEN(G349)-1)),IF(RIGHT(G349,1)="%",0.01*VALUE(LEFT(G349,LEN(G349)-1)),IF(RIGHT(G349,1)="k",1000*VALUE(LEFT(G349,LEN(G349)-1)),VALUE(SUBSTITUTE(G349,",",""))))))))),"N/A")</f>
        <v/>
      </c>
      <c r="P349">
        <f>MAX(J349:N349)</f>
        <v/>
      </c>
      <c r="Q349">
        <f>IFERROR(J144+MATCH(P349,J349:N349,0)-1,"")</f>
        <v/>
      </c>
      <c r="R349">
        <f>IF(Q349="","",MIN(J349:N349))</f>
        <v/>
      </c>
      <c r="S349">
        <f>IFERROR(J144+MATCH(R349,J349:N349,0)-1,"")</f>
        <v/>
      </c>
      <c r="T349">
        <f>IFERROR(AVERAGE(J349:N349),"")</f>
        <v/>
      </c>
      <c r="U349">
        <f>IFERROR(STDEV(J349:N349),"")</f>
        <v/>
      </c>
      <c r="V349">
        <f>IFERROR(IF(C349="-","",IF(ISBLANK(B349),"",IF(OR(ISNUMBER(FIND("Growth",B349)),ISNUMBER(FIND("Margin",B349))),"",(J349-T349)/U349))),"")</f>
        <v/>
      </c>
      <c r="W349">
        <f>IFERROR(IF(OR(D349="-",ISBLANK(D349)),"",(K349-T349)/U349),"")</f>
        <v/>
      </c>
      <c r="X349">
        <f>IFERROR(IF(OR(E349="-",ISBLANK(E349)),"",(L349-T349)/U349),"")</f>
        <v/>
      </c>
      <c r="Y349">
        <f>IFERROR(IF(OR(F349="-",ISBLANK(F349)),"",(M349-T349)/U349),"")</f>
        <v/>
      </c>
      <c r="Z349">
        <f>IFERROR(IF(OR(G349="-",ISBLANK(G349)),"",(N349-T349)/U349),"")</f>
        <v/>
      </c>
      <c r="AA349">
        <f>IF(MAX(MAX(V349:Z349),ABS(MIN(V349:Z349)))=ABS(MIN(V349:Z349)),MIN(V349:Z349),MAX(V349:Z349))</f>
        <v/>
      </c>
      <c r="AB349">
        <f>IFERROR(V144+MATCH(AA349,V349:Z349,0)-1,"")</f>
        <v/>
      </c>
      <c r="AC349">
        <f>IF(AB349&lt;&gt;"",IF(S349=AB349,"Low",IF(AB349=Q349,"High","")),"")</f>
        <v/>
      </c>
      <c r="AE349">
        <f>IF(ISNUMBER(MATCH("N/A",J349:N349,0)),"",IFERROR((5 * SUMPRODUCT(J144:N144,J349:N349) - PRODUCT(SUM(J144:N144),SUM(J349:N349))) / ((5 * SUM((J144^2)+(K144^2)+(L144^2)+(M144^2)+(N144^2))) - SUM(J144:N144)^2),""))</f>
        <v/>
      </c>
      <c r="AF349">
        <f>IFERROR(CORREL(J144:N144,J349:N349),"")</f>
        <v/>
      </c>
      <c r="AZ349">
        <f>IF(Q349=S349,0,1)</f>
        <v/>
      </c>
      <c r="BA349">
        <f>IF(AZ349=1,IF(Q349="","",IF(Q349=N144,"Yes","No")),"")</f>
        <v/>
      </c>
      <c r="BB349">
        <f>IF(BA349="Yes",P349,"")</f>
        <v/>
      </c>
      <c r="BC349">
        <f>IF(AZ349=1,IF(S349="","",IF(S349=N144,"Yes","No")),"")</f>
        <v/>
      </c>
      <c r="BD349">
        <f>IF(BC349="Yes",R349,"")</f>
        <v/>
      </c>
      <c r="BE349">
        <f>IFERROR(IF(SIGN(AE349)=1,"Increasing",IF(SIGN(AE349)=-1,"Decreasing","")),"")</f>
        <v/>
      </c>
      <c r="BF349">
        <f>IF(OR(AND(BE349="Increasing",BA349="Yes"),AND(BE349="Decreasing",BC349="Yes")),"Yes","No")</f>
        <v/>
      </c>
      <c r="BG349">
        <f>IF(I349="pos_trend","Yes","No")</f>
        <v/>
      </c>
      <c r="BH349">
        <f>IF(AF349&lt;&gt;"",IF(ABS(AF349)&gt;0.8,"Yes","No"),"")</f>
        <v/>
      </c>
    </row>
    <row r="350" spans="1:60">
      <c s="1" r="A350" t="n">
        <v>2</v>
      </c>
      <c r="B350" t="s">
        <v>125</v>
      </c>
      <c r="C350" t="s">
        <v>3823</v>
      </c>
      <c r="I350">
        <f>IF(AND(K350&gt; J350, L350&gt; K350, M350&gt; L350, N350&gt; M350), "pos_trend", IF(AND(K350&lt; J350, L350&lt; K350, M350&lt; L350, N350&lt; M350), "neg_trend", "N/A"))</f>
        <v/>
      </c>
      <c r="J350">
        <f>IFERROR(IF(TRIM(C350)="-", "N/A", IF(RIGHT(C350,1)=")",IF(RIGHT(C350,2)="T)",-1000000000000*VALUE(MID(C350,2,LEN(C350)-3)),IF(RIGHT(C350,2)="M)",-1000000*VALUE(MID(C350,2,LEN(C350)-3)),IF(RIGHT(C350,2)="B)",-1000000000*VALUE(MID(C350,2,LEN(C350)-3)),IF(RIGHT(C350,2)="k)",-1000*VALUE(MID(C350,2,LEN(C350)-3)),VALUE(SUBSTITUTE(C350,",","")))))),IF(RIGHT(C350,1)="T",1000000000000*VALUE(LEFT(C350,LEN(C350)-1)),IF(RIGHT(C350,1)="M",1000000*VALUE(LEFT(C350,LEN(C350)-1)),IF(RIGHT(C350,1)="B",1000000000*VALUE(LEFT(C350,LEN(C350)-1)),IF(RIGHT(C350,1)="%",0.01*VALUE(LEFT(C350,LEN(C350)-1)),IF(RIGHT(C350,1)="k",1000*VALUE(LEFT(C350,LEN(C350)-1)),VALUE(SUBSTITUTE(C350,",",""))))))))),"N/A")</f>
        <v/>
      </c>
      <c r="K350">
        <f>IFERROR(IF(TRIM(D350)="-", "N/A", IF(RIGHT(D350,1)=")",IF(RIGHT(D350,2)="T)",-1000000000000*VALUE(MID(D350,2,LEN(D350)-3)),IF(RIGHT(D350,2)="M)",-1000000*VALUE(MID(D350,2,LEN(D350)-3)),IF(RIGHT(D350,2)="B)",-1000000000*VALUE(MID(D350,2,LEN(D350)-3)),IF(RIGHT(D350,2)="k)",-1000*VALUE(MID(D350,2,LEN(D350)-3)),VALUE(SUBSTITUTE(D350,",","")))))),IF(RIGHT(D350,1)="T",1000000000000*VALUE(LEFT(D350,LEN(D350)-1)),IF(RIGHT(D350,1)="M",1000000*VALUE(LEFT(D350,LEN(D350)-1)),IF(RIGHT(D350,1)="B",1000000000*VALUE(LEFT(D350,LEN(D350)-1)),IF(RIGHT(D350,1)="%",0.01*VALUE(LEFT(D350,LEN(D350)-1)),IF(RIGHT(D350,1)="k",1000*VALUE(LEFT(D350,LEN(D350)-1)),VALUE(SUBSTITUTE(D350,",",""))))))))),"N/A")</f>
        <v/>
      </c>
      <c r="L350">
        <f>IFERROR(IF(TRIM(E350)="-", "N/A", IF(RIGHT(E350,1)=")",IF(RIGHT(E350,2)="T)",-1000000000000*VALUE(MID(E350,2,LEN(E350)-3)),IF(RIGHT(E350,2)="M)",-1000000*VALUE(MID(E350,2,LEN(E350)-3)),IF(RIGHT(E350,2)="B)",-1000000000*VALUE(MID(E350,2,LEN(E350)-3)),IF(RIGHT(E350,2)="k)",-1000*VALUE(MID(E350,2,LEN(E350)-3)),VALUE(SUBSTITUTE(E350,",","")))))),IF(RIGHT(E350,1)="T",1000000000000*VALUE(LEFT(E350,LEN(E350)-1)),IF(RIGHT(E350,1)="M",1000000*VALUE(LEFT(E350,LEN(E350)-1)),IF(RIGHT(E350,1)="B",1000000000*VALUE(LEFT(E350,LEN(E350)-1)),IF(RIGHT(E350,1)="%",0.01*VALUE(LEFT(E350,LEN(E350)-1)),IF(RIGHT(E350,1)="k",1000*VALUE(LEFT(E350,LEN(E350)-1)),VALUE(SUBSTITUTE(E350,",",""))))))))),"N/A")</f>
        <v/>
      </c>
      <c r="M350">
        <f>IFERROR(IF(TRIM(F350)="-", "N/A", IF(RIGHT(F350,1)=")",IF(RIGHT(F350,2)="T)",-1000000000000*VALUE(MID(F350,2,LEN(F350)-3)),IF(RIGHT(F350,2)="M)",-1000000*VALUE(MID(F350,2,LEN(F350)-3)),IF(RIGHT(F350,2)="B)",-1000000000*VALUE(MID(F350,2,LEN(F350)-3)),IF(RIGHT(F350,2)="k)",-1000*VALUE(MID(F350,2,LEN(F350)-3)),VALUE(SUBSTITUTE(F350,",","")))))),IF(RIGHT(F350,1)="T",1000000000000*VALUE(LEFT(F350,LEN(F350)-1)),IF(RIGHT(F350,1)="M",1000000*VALUE(LEFT(F350,LEN(F350)-1)),IF(RIGHT(F350,1)="B",1000000000*VALUE(LEFT(F350,LEN(F350)-1)),IF(RIGHT(F350,1)="%",0.01*VALUE(LEFT(F350,LEN(F350)-1)),IF(RIGHT(F350,1)="k",1000*VALUE(LEFT(F350,LEN(F350)-1)),VALUE(SUBSTITUTE(F350,",",""))))))))),"N/A")</f>
        <v/>
      </c>
      <c r="N350">
        <f>IFERROR(IF(TRIM(G350)="-", "N/A", IF(RIGHT(G350,1)=")",IF(RIGHT(G350,2)="T)",-1000000000000*VALUE(MID(G350,2,LEN(G350)-3)),IF(RIGHT(G350,2)="M)",-1000000*VALUE(MID(G350,2,LEN(G350)-3)),IF(RIGHT(G350,2)="B)",-1000000000*VALUE(MID(G350,2,LEN(G350)-3)),IF(RIGHT(G350,2)="k)",-1000*VALUE(MID(G350,2,LEN(G350)-3)),VALUE(SUBSTITUTE(G350,",","")))))),IF(RIGHT(G350,1)="T",1000000000000*VALUE(LEFT(G350,LEN(G350)-1)),IF(RIGHT(G350,1)="M",1000000*VALUE(LEFT(G350,LEN(G350)-1)),IF(RIGHT(G350,1)="B",1000000000*VALUE(LEFT(G350,LEN(G350)-1)),IF(RIGHT(G350,1)="%",0.01*VALUE(LEFT(G350,LEN(G350)-1)),IF(RIGHT(G350,1)="k",1000*VALUE(LEFT(G350,LEN(G350)-1)),VALUE(SUBSTITUTE(G350,",",""))))))))),"N/A")</f>
        <v/>
      </c>
      <c r="P350">
        <f>MAX(J350:N350)</f>
        <v/>
      </c>
      <c r="Q350">
        <f>IFERROR(J144+MATCH(P350,J350:N350,0)-1,"")</f>
        <v/>
      </c>
      <c r="R350">
        <f>IF(Q350="","",MIN(J350:N350))</f>
        <v/>
      </c>
      <c r="S350">
        <f>IFERROR(J144+MATCH(R350,J350:N350,0)-1,"")</f>
        <v/>
      </c>
      <c r="T350">
        <f>IFERROR(AVERAGE(J350:N350),"")</f>
        <v/>
      </c>
      <c r="U350">
        <f>IFERROR(STDEV(J350:N350),"")</f>
        <v/>
      </c>
      <c r="V350">
        <f>IFERROR(IF(C350="-","",IF(ISBLANK(B350),"",IF(OR(ISNUMBER(FIND("Growth",B350)),ISNUMBER(FIND("Margin",B350))),"",(J350-T350)/U350))),"")</f>
        <v/>
      </c>
      <c r="W350">
        <f>IFERROR(IF(OR(D350="-",ISBLANK(D350)),"",(K350-T350)/U350),"")</f>
        <v/>
      </c>
      <c r="X350">
        <f>IFERROR(IF(OR(E350="-",ISBLANK(E350)),"",(L350-T350)/U350),"")</f>
        <v/>
      </c>
      <c r="Y350">
        <f>IFERROR(IF(OR(F350="-",ISBLANK(F350)),"",(M350-T350)/U350),"")</f>
        <v/>
      </c>
      <c r="Z350">
        <f>IFERROR(IF(OR(G350="-",ISBLANK(G350)),"",(N350-T350)/U350),"")</f>
        <v/>
      </c>
      <c r="AA350">
        <f>IF(MAX(MAX(V350:Z350),ABS(MIN(V350:Z350)))=ABS(MIN(V350:Z350)),MIN(V350:Z350),MAX(V350:Z350))</f>
        <v/>
      </c>
      <c r="AB350">
        <f>IFERROR(V144+MATCH(AA350,V350:Z350,0)-1,"")</f>
        <v/>
      </c>
      <c r="AC350">
        <f>IF(AB350&lt;&gt;"",IF(S350=AB350,"Low",IF(AB350=Q350,"High","")),"")</f>
        <v/>
      </c>
      <c r="AE350">
        <f>IF(ISNUMBER(MATCH("N/A",J350:N350,0)),"",IFERROR((5 * SUMPRODUCT(J144:N144,J350:N350) - PRODUCT(SUM(J144:N144),SUM(J350:N350))) / ((5 * SUM((J144^2)+(K144^2)+(L144^2)+(M144^2)+(N144^2))) - SUM(J144:N144)^2),""))</f>
        <v/>
      </c>
      <c r="AF350">
        <f>IFERROR(CORREL(J144:N144,J350:N350),"")</f>
        <v/>
      </c>
      <c r="AZ350">
        <f>IF(Q350=S350,0,1)</f>
        <v/>
      </c>
      <c r="BA350">
        <f>IF(AZ350=1,IF(Q350="","",IF(Q350=N144,"Yes","No")),"")</f>
        <v/>
      </c>
      <c r="BB350">
        <f>IF(BA350="Yes",P350,"")</f>
        <v/>
      </c>
      <c r="BC350">
        <f>IF(AZ350=1,IF(S350="","",IF(S350=N144,"Yes","No")),"")</f>
        <v/>
      </c>
      <c r="BD350">
        <f>IF(BC350="Yes",R350,"")</f>
        <v/>
      </c>
      <c r="BE350">
        <f>IFERROR(IF(SIGN(AE350)=1,"Increasing",IF(SIGN(AE350)=-1,"Decreasing","")),"")</f>
        <v/>
      </c>
      <c r="BF350">
        <f>IF(OR(AND(BE350="Increasing",BA350="Yes"),AND(BE350="Decreasing",BC350="Yes")),"Yes","No")</f>
        <v/>
      </c>
      <c r="BG350">
        <f>IF(I350="pos_trend","Yes","No")</f>
        <v/>
      </c>
      <c r="BH350">
        <f>IF(AF350&lt;&gt;"",IF(ABS(AF350)&gt;0.8,"Yes","No"),"")</f>
        <v/>
      </c>
    </row>
    <row r="351" spans="1:60">
      <c s="1" r="A351" t="n">
        <v>3</v>
      </c>
      <c r="B351" t="s">
        <v>126</v>
      </c>
      <c r="C351" t="s">
        <v>3824</v>
      </c>
      <c r="I351">
        <f>IF(AND(K351&gt; J351, L351&gt; K351, M351&gt; L351, N351&gt; M351), "pos_trend", IF(AND(K351&lt; J351, L351&lt; K351, M351&lt; L351, N351&lt; M351), "neg_trend", "N/A"))</f>
        <v/>
      </c>
      <c r="J351">
        <f>IFERROR(IF(TRIM(C351)="-", "N/A", IF(RIGHT(C351,1)=")",IF(RIGHT(C351,2)="T)",-1000000000000*VALUE(MID(C351,2,LEN(C351)-3)),IF(RIGHT(C351,2)="M)",-1000000*VALUE(MID(C351,2,LEN(C351)-3)),IF(RIGHT(C351,2)="B)",-1000000000*VALUE(MID(C351,2,LEN(C351)-3)),IF(RIGHT(C351,2)="k)",-1000*VALUE(MID(C351,2,LEN(C351)-3)),VALUE(SUBSTITUTE(C351,",","")))))),IF(RIGHT(C351,1)="T",1000000000000*VALUE(LEFT(C351,LEN(C351)-1)),IF(RIGHT(C351,1)="M",1000000*VALUE(LEFT(C351,LEN(C351)-1)),IF(RIGHT(C351,1)="B",1000000000*VALUE(LEFT(C351,LEN(C351)-1)),IF(RIGHT(C351,1)="%",0.01*VALUE(LEFT(C351,LEN(C351)-1)),IF(RIGHT(C351,1)="k",1000*VALUE(LEFT(C351,LEN(C351)-1)),VALUE(SUBSTITUTE(C351,",",""))))))))),"N/A")</f>
        <v/>
      </c>
      <c r="K351">
        <f>IFERROR(IF(TRIM(D351)="-", "N/A", IF(RIGHT(D351,1)=")",IF(RIGHT(D351,2)="T)",-1000000000000*VALUE(MID(D351,2,LEN(D351)-3)),IF(RIGHT(D351,2)="M)",-1000000*VALUE(MID(D351,2,LEN(D351)-3)),IF(RIGHT(D351,2)="B)",-1000000000*VALUE(MID(D351,2,LEN(D351)-3)),IF(RIGHT(D351,2)="k)",-1000*VALUE(MID(D351,2,LEN(D351)-3)),VALUE(SUBSTITUTE(D351,",","")))))),IF(RIGHT(D351,1)="T",1000000000000*VALUE(LEFT(D351,LEN(D351)-1)),IF(RIGHT(D351,1)="M",1000000*VALUE(LEFT(D351,LEN(D351)-1)),IF(RIGHT(D351,1)="B",1000000000*VALUE(LEFT(D351,LEN(D351)-1)),IF(RIGHT(D351,1)="%",0.01*VALUE(LEFT(D351,LEN(D351)-1)),IF(RIGHT(D351,1)="k",1000*VALUE(LEFT(D351,LEN(D351)-1)),VALUE(SUBSTITUTE(D351,",",""))))))))),"N/A")</f>
        <v/>
      </c>
      <c r="L351">
        <f>IFERROR(IF(TRIM(E351)="-", "N/A", IF(RIGHT(E351,1)=")",IF(RIGHT(E351,2)="T)",-1000000000000*VALUE(MID(E351,2,LEN(E351)-3)),IF(RIGHT(E351,2)="M)",-1000000*VALUE(MID(E351,2,LEN(E351)-3)),IF(RIGHT(E351,2)="B)",-1000000000*VALUE(MID(E351,2,LEN(E351)-3)),IF(RIGHT(E351,2)="k)",-1000*VALUE(MID(E351,2,LEN(E351)-3)),VALUE(SUBSTITUTE(E351,",","")))))),IF(RIGHT(E351,1)="T",1000000000000*VALUE(LEFT(E351,LEN(E351)-1)),IF(RIGHT(E351,1)="M",1000000*VALUE(LEFT(E351,LEN(E351)-1)),IF(RIGHT(E351,1)="B",1000000000*VALUE(LEFT(E351,LEN(E351)-1)),IF(RIGHT(E351,1)="%",0.01*VALUE(LEFT(E351,LEN(E351)-1)),IF(RIGHT(E351,1)="k",1000*VALUE(LEFT(E351,LEN(E351)-1)),VALUE(SUBSTITUTE(E351,",",""))))))))),"N/A")</f>
        <v/>
      </c>
      <c r="M351">
        <f>IFERROR(IF(TRIM(F351)="-", "N/A", IF(RIGHT(F351,1)=")",IF(RIGHT(F351,2)="T)",-1000000000000*VALUE(MID(F351,2,LEN(F351)-3)),IF(RIGHT(F351,2)="M)",-1000000*VALUE(MID(F351,2,LEN(F351)-3)),IF(RIGHT(F351,2)="B)",-1000000000*VALUE(MID(F351,2,LEN(F351)-3)),IF(RIGHT(F351,2)="k)",-1000*VALUE(MID(F351,2,LEN(F351)-3)),VALUE(SUBSTITUTE(F351,",","")))))),IF(RIGHT(F351,1)="T",1000000000000*VALUE(LEFT(F351,LEN(F351)-1)),IF(RIGHT(F351,1)="M",1000000*VALUE(LEFT(F351,LEN(F351)-1)),IF(RIGHT(F351,1)="B",1000000000*VALUE(LEFT(F351,LEN(F351)-1)),IF(RIGHT(F351,1)="%",0.01*VALUE(LEFT(F351,LEN(F351)-1)),IF(RIGHT(F351,1)="k",1000*VALUE(LEFT(F351,LEN(F351)-1)),VALUE(SUBSTITUTE(F351,",",""))))))))),"N/A")</f>
        <v/>
      </c>
      <c r="N351">
        <f>IFERROR(IF(TRIM(G351)="-", "N/A", IF(RIGHT(G351,1)=")",IF(RIGHT(G351,2)="T)",-1000000000000*VALUE(MID(G351,2,LEN(G351)-3)),IF(RIGHT(G351,2)="M)",-1000000*VALUE(MID(G351,2,LEN(G351)-3)),IF(RIGHT(G351,2)="B)",-1000000000*VALUE(MID(G351,2,LEN(G351)-3)),IF(RIGHT(G351,2)="k)",-1000*VALUE(MID(G351,2,LEN(G351)-3)),VALUE(SUBSTITUTE(G351,",","")))))),IF(RIGHT(G351,1)="T",1000000000000*VALUE(LEFT(G351,LEN(G351)-1)),IF(RIGHT(G351,1)="M",1000000*VALUE(LEFT(G351,LEN(G351)-1)),IF(RIGHT(G351,1)="B",1000000000*VALUE(LEFT(G351,LEN(G351)-1)),IF(RIGHT(G351,1)="%",0.01*VALUE(LEFT(G351,LEN(G351)-1)),IF(RIGHT(G351,1)="k",1000*VALUE(LEFT(G351,LEN(G351)-1)),VALUE(SUBSTITUTE(G351,",",""))))))))),"N/A")</f>
        <v/>
      </c>
      <c r="P351">
        <f>MAX(J351:N351)</f>
        <v/>
      </c>
      <c r="Q351">
        <f>IFERROR(J144+MATCH(P351,J351:N351,0)-1,"")</f>
        <v/>
      </c>
      <c r="R351">
        <f>IF(Q351="","",MIN(J351:N351))</f>
        <v/>
      </c>
      <c r="S351">
        <f>IFERROR(J144+MATCH(R351,J351:N351,0)-1,"")</f>
        <v/>
      </c>
      <c r="T351">
        <f>IFERROR(AVERAGE(J351:N351),"")</f>
        <v/>
      </c>
      <c r="U351">
        <f>IFERROR(STDEV(J351:N351),"")</f>
        <v/>
      </c>
      <c r="V351">
        <f>IFERROR(IF(C351="-","",IF(ISBLANK(B351),"",IF(OR(ISNUMBER(FIND("Growth",B351)),ISNUMBER(FIND("Margin",B351))),"",(J351-T351)/U351))),"")</f>
        <v/>
      </c>
      <c r="W351">
        <f>IFERROR(IF(OR(D351="-",ISBLANK(D351)),"",(K351-T351)/U351),"")</f>
        <v/>
      </c>
      <c r="X351">
        <f>IFERROR(IF(OR(E351="-",ISBLANK(E351)),"",(L351-T351)/U351),"")</f>
        <v/>
      </c>
      <c r="Y351">
        <f>IFERROR(IF(OR(F351="-",ISBLANK(F351)),"",(M351-T351)/U351),"")</f>
        <v/>
      </c>
      <c r="Z351">
        <f>IFERROR(IF(OR(G351="-",ISBLANK(G351)),"",(N351-T351)/U351),"")</f>
        <v/>
      </c>
      <c r="AA351">
        <f>IF(MAX(MAX(V351:Z351),ABS(MIN(V351:Z351)))=ABS(MIN(V351:Z351)),MIN(V351:Z351),MAX(V351:Z351))</f>
        <v/>
      </c>
      <c r="AB351">
        <f>IFERROR(V144+MATCH(AA351,V351:Z351,0)-1,"")</f>
        <v/>
      </c>
      <c r="AC351">
        <f>IF(AB351&lt;&gt;"",IF(S351=AB351,"Low",IF(AB351=Q351,"High","")),"")</f>
        <v/>
      </c>
      <c r="AE351">
        <f>IF(ISNUMBER(MATCH("N/A",J351:N351,0)),"",IFERROR((5 * SUMPRODUCT(J144:N144,J351:N351) - PRODUCT(SUM(J144:N144),SUM(J351:N351))) / ((5 * SUM((J144^2)+(K144^2)+(L144^2)+(M144^2)+(N144^2))) - SUM(J144:N144)^2),""))</f>
        <v/>
      </c>
      <c r="AF351">
        <f>IFERROR(CORREL(J144:N144,J351:N351),"")</f>
        <v/>
      </c>
      <c r="AZ351">
        <f>IF(Q351=S351,0,1)</f>
        <v/>
      </c>
      <c r="BA351">
        <f>IF(AZ351=1,IF(Q351="","",IF(Q351=N144,"Yes","No")),"")</f>
        <v/>
      </c>
      <c r="BB351">
        <f>IF(BA351="Yes",P351,"")</f>
        <v/>
      </c>
      <c r="BC351">
        <f>IF(AZ351=1,IF(S351="","",IF(S351=N144,"Yes","No")),"")</f>
        <v/>
      </c>
      <c r="BD351">
        <f>IF(BC351="Yes",R351,"")</f>
        <v/>
      </c>
      <c r="BE351">
        <f>IFERROR(IF(SIGN(AE351)=1,"Increasing",IF(SIGN(AE351)=-1,"Decreasing","")),"")</f>
        <v/>
      </c>
      <c r="BF351">
        <f>IF(OR(AND(BE351="Increasing",BA351="Yes"),AND(BE351="Decreasing",BC351="Yes")),"Yes","No")</f>
        <v/>
      </c>
      <c r="BG351">
        <f>IF(I351="pos_trend","Yes","No")</f>
        <v/>
      </c>
      <c r="BH351">
        <f>IF(AF351&lt;&gt;"",IF(ABS(AF351)&gt;0.8,"Yes","No"),"")</f>
        <v/>
      </c>
    </row>
    <row r="352" spans="1:60">
      <c s="1" r="A352" t="n">
        <v>4</v>
      </c>
      <c r="B352" t="s">
        <v>128</v>
      </c>
      <c r="C352" t="s">
        <v>990</v>
      </c>
      <c r="I352">
        <f>IF(AND(K352&gt; J352, L352&gt; K352, M352&gt; L352, N352&gt; M352), "pos_trend", IF(AND(K352&lt; J352, L352&lt; K352, M352&lt; L352, N352&lt; M352), "neg_trend", "N/A"))</f>
        <v/>
      </c>
      <c r="J352">
        <f>IFERROR(IF(TRIM(C352)="-", "N/A", IF(RIGHT(C352,1)=")",IF(RIGHT(C352,2)="T)",-1000000000000*VALUE(MID(C352,2,LEN(C352)-3)),IF(RIGHT(C352,2)="M)",-1000000*VALUE(MID(C352,2,LEN(C352)-3)),IF(RIGHT(C352,2)="B)",-1000000000*VALUE(MID(C352,2,LEN(C352)-3)),IF(RIGHT(C352,2)="k)",-1000*VALUE(MID(C352,2,LEN(C352)-3)),VALUE(SUBSTITUTE(C352,",","")))))),IF(RIGHT(C352,1)="T",1000000000000*VALUE(LEFT(C352,LEN(C352)-1)),IF(RIGHT(C352,1)="M",1000000*VALUE(LEFT(C352,LEN(C352)-1)),IF(RIGHT(C352,1)="B",1000000000*VALUE(LEFT(C352,LEN(C352)-1)),IF(RIGHT(C352,1)="%",0.01*VALUE(LEFT(C352,LEN(C352)-1)),IF(RIGHT(C352,1)="k",1000*VALUE(LEFT(C352,LEN(C352)-1)),VALUE(SUBSTITUTE(C352,",",""))))))))),"N/A")</f>
        <v/>
      </c>
      <c r="K352">
        <f>IFERROR(IF(TRIM(D352)="-", "N/A", IF(RIGHT(D352,1)=")",IF(RIGHT(D352,2)="T)",-1000000000000*VALUE(MID(D352,2,LEN(D352)-3)),IF(RIGHT(D352,2)="M)",-1000000*VALUE(MID(D352,2,LEN(D352)-3)),IF(RIGHT(D352,2)="B)",-1000000000*VALUE(MID(D352,2,LEN(D352)-3)),IF(RIGHT(D352,2)="k)",-1000*VALUE(MID(D352,2,LEN(D352)-3)),VALUE(SUBSTITUTE(D352,",","")))))),IF(RIGHT(D352,1)="T",1000000000000*VALUE(LEFT(D352,LEN(D352)-1)),IF(RIGHT(D352,1)="M",1000000*VALUE(LEFT(D352,LEN(D352)-1)),IF(RIGHT(D352,1)="B",1000000000*VALUE(LEFT(D352,LEN(D352)-1)),IF(RIGHT(D352,1)="%",0.01*VALUE(LEFT(D352,LEN(D352)-1)),IF(RIGHT(D352,1)="k",1000*VALUE(LEFT(D352,LEN(D352)-1)),VALUE(SUBSTITUTE(D352,",",""))))))))),"N/A")</f>
        <v/>
      </c>
      <c r="L352">
        <f>IFERROR(IF(TRIM(E352)="-", "N/A", IF(RIGHT(E352,1)=")",IF(RIGHT(E352,2)="T)",-1000000000000*VALUE(MID(E352,2,LEN(E352)-3)),IF(RIGHT(E352,2)="M)",-1000000*VALUE(MID(E352,2,LEN(E352)-3)),IF(RIGHT(E352,2)="B)",-1000000000*VALUE(MID(E352,2,LEN(E352)-3)),IF(RIGHT(E352,2)="k)",-1000*VALUE(MID(E352,2,LEN(E352)-3)),VALUE(SUBSTITUTE(E352,",","")))))),IF(RIGHT(E352,1)="T",1000000000000*VALUE(LEFT(E352,LEN(E352)-1)),IF(RIGHT(E352,1)="M",1000000*VALUE(LEFT(E352,LEN(E352)-1)),IF(RIGHT(E352,1)="B",1000000000*VALUE(LEFT(E352,LEN(E352)-1)),IF(RIGHT(E352,1)="%",0.01*VALUE(LEFT(E352,LEN(E352)-1)),IF(RIGHT(E352,1)="k",1000*VALUE(LEFT(E352,LEN(E352)-1)),VALUE(SUBSTITUTE(E352,",",""))))))))),"N/A")</f>
        <v/>
      </c>
      <c r="M352">
        <f>IFERROR(IF(TRIM(F352)="-", "N/A", IF(RIGHT(F352,1)=")",IF(RIGHT(F352,2)="T)",-1000000000000*VALUE(MID(F352,2,LEN(F352)-3)),IF(RIGHT(F352,2)="M)",-1000000*VALUE(MID(F352,2,LEN(F352)-3)),IF(RIGHT(F352,2)="B)",-1000000000*VALUE(MID(F352,2,LEN(F352)-3)),IF(RIGHT(F352,2)="k)",-1000*VALUE(MID(F352,2,LEN(F352)-3)),VALUE(SUBSTITUTE(F352,",","")))))),IF(RIGHT(F352,1)="T",1000000000000*VALUE(LEFT(F352,LEN(F352)-1)),IF(RIGHT(F352,1)="M",1000000*VALUE(LEFT(F352,LEN(F352)-1)),IF(RIGHT(F352,1)="B",1000000000*VALUE(LEFT(F352,LEN(F352)-1)),IF(RIGHT(F352,1)="%",0.01*VALUE(LEFT(F352,LEN(F352)-1)),IF(RIGHT(F352,1)="k",1000*VALUE(LEFT(F352,LEN(F352)-1)),VALUE(SUBSTITUTE(F352,",",""))))))))),"N/A")</f>
        <v/>
      </c>
      <c r="N352">
        <f>IFERROR(IF(TRIM(G352)="-", "N/A", IF(RIGHT(G352,1)=")",IF(RIGHT(G352,2)="T)",-1000000000000*VALUE(MID(G352,2,LEN(G352)-3)),IF(RIGHT(G352,2)="M)",-1000000*VALUE(MID(G352,2,LEN(G352)-3)),IF(RIGHT(G352,2)="B)",-1000000000*VALUE(MID(G352,2,LEN(G352)-3)),IF(RIGHT(G352,2)="k)",-1000*VALUE(MID(G352,2,LEN(G352)-3)),VALUE(SUBSTITUTE(G352,",","")))))),IF(RIGHT(G352,1)="T",1000000000000*VALUE(LEFT(G352,LEN(G352)-1)),IF(RIGHT(G352,1)="M",1000000*VALUE(LEFT(G352,LEN(G352)-1)),IF(RIGHT(G352,1)="B",1000000000*VALUE(LEFT(G352,LEN(G352)-1)),IF(RIGHT(G352,1)="%",0.01*VALUE(LEFT(G352,LEN(G352)-1)),IF(RIGHT(G352,1)="k",1000*VALUE(LEFT(G352,LEN(G352)-1)),VALUE(SUBSTITUTE(G352,",",""))))))))),"N/A")</f>
        <v/>
      </c>
      <c r="P352">
        <f>MAX(J352:N352)</f>
        <v/>
      </c>
      <c r="Q352">
        <f>IFERROR(J144+MATCH(P352,J352:N352,0)-1,"")</f>
        <v/>
      </c>
      <c r="R352">
        <f>IF(Q352="","",MIN(J352:N352))</f>
        <v/>
      </c>
      <c r="S352">
        <f>IFERROR(J144+MATCH(R352,J352:N352,0)-1,"")</f>
        <v/>
      </c>
      <c r="T352">
        <f>IFERROR(AVERAGE(J352:N352),"")</f>
        <v/>
      </c>
      <c r="U352">
        <f>IFERROR(STDEV(J352:N352),"")</f>
        <v/>
      </c>
      <c r="V352">
        <f>IFERROR(IF(C352="-","",IF(ISBLANK(B352),"",IF(OR(ISNUMBER(FIND("Growth",B352)),ISNUMBER(FIND("Margin",B352))),"",(J352-T352)/U352))),"")</f>
        <v/>
      </c>
      <c r="W352">
        <f>IFERROR(IF(OR(D352="-",ISBLANK(D352)),"",(K352-T352)/U352),"")</f>
        <v/>
      </c>
      <c r="X352">
        <f>IFERROR(IF(OR(E352="-",ISBLANK(E352)),"",(L352-T352)/U352),"")</f>
        <v/>
      </c>
      <c r="Y352">
        <f>IFERROR(IF(OR(F352="-",ISBLANK(F352)),"",(M352-T352)/U352),"")</f>
        <v/>
      </c>
      <c r="Z352">
        <f>IFERROR(IF(OR(G352="-",ISBLANK(G352)),"",(N352-T352)/U352),"")</f>
        <v/>
      </c>
      <c r="AA352">
        <f>IF(MAX(MAX(V352:Z352),ABS(MIN(V352:Z352)))=ABS(MIN(V352:Z352)),MIN(V352:Z352),MAX(V352:Z352))</f>
        <v/>
      </c>
      <c r="AB352">
        <f>IFERROR(V144+MATCH(AA352,V352:Z352,0)-1,"")</f>
        <v/>
      </c>
      <c r="AC352">
        <f>IF(AB352&lt;&gt;"",IF(S352=AB352,"Low",IF(AB352=Q352,"High","")),"")</f>
        <v/>
      </c>
      <c r="AE352">
        <f>IF(ISNUMBER(MATCH("N/A",J352:N352,0)),"",IFERROR((5 * SUMPRODUCT(J144:N144,J352:N352) - PRODUCT(SUM(J144:N144),SUM(J352:N352))) / ((5 * SUM((J144^2)+(K144^2)+(L144^2)+(M144^2)+(N144^2))) - SUM(J144:N144)^2),""))</f>
        <v/>
      </c>
      <c r="AF352">
        <f>IFERROR(CORREL(J144:N144,J352:N352),"")</f>
        <v/>
      </c>
      <c r="AZ352">
        <f>IF(Q352=S352,0,1)</f>
        <v/>
      </c>
      <c r="BA352">
        <f>IF(AZ352=1,IF(Q352="","",IF(Q352=N144,"Yes","No")),"")</f>
        <v/>
      </c>
      <c r="BB352">
        <f>IF(BA352="Yes",P352,"")</f>
        <v/>
      </c>
      <c r="BC352">
        <f>IF(AZ352=1,IF(S352="","",IF(S352=N144,"Yes","No")),"")</f>
        <v/>
      </c>
      <c r="BD352">
        <f>IF(BC352="Yes",R352,"")</f>
        <v/>
      </c>
      <c r="BE352">
        <f>IFERROR(IF(SIGN(AE352)=1,"Increasing",IF(SIGN(AE352)=-1,"Decreasing","")),"")</f>
        <v/>
      </c>
      <c r="BF352">
        <f>IF(OR(AND(BE352="Increasing",BA352="Yes"),AND(BE352="Decreasing",BC352="Yes")),"Yes","No")</f>
        <v/>
      </c>
      <c r="BG352">
        <f>IF(I352="pos_trend","Yes","No")</f>
        <v/>
      </c>
      <c r="BH352">
        <f>IF(AF352&lt;&gt;"",IF(ABS(AF352)&gt;0.8,"Yes","No"),"")</f>
        <v/>
      </c>
    </row>
    <row r="353" spans="1:60">
      <c s="1" r="A353" t="n">
        <v>5</v>
      </c>
      <c r="B353" t="s">
        <v>130</v>
      </c>
      <c r="C353" t="s">
        <v>166</v>
      </c>
      <c r="I353">
        <f>IF(AND(K353&gt; J353, L353&gt; K353, M353&gt; L353, N353&gt; M353), "pos_trend", IF(AND(K353&lt; J353, L353&lt; K353, M353&lt; L353, N353&lt; M353), "neg_trend", "N/A"))</f>
        <v/>
      </c>
      <c r="J353">
        <f>IFERROR(IF(TRIM(C353)="-", "N/A", IF(RIGHT(C353,1)=")",IF(RIGHT(C353,2)="T)",-1000000000000*VALUE(MID(C353,2,LEN(C353)-3)),IF(RIGHT(C353,2)="M)",-1000000*VALUE(MID(C353,2,LEN(C353)-3)),IF(RIGHT(C353,2)="B)",-1000000000*VALUE(MID(C353,2,LEN(C353)-3)),IF(RIGHT(C353,2)="k)",-1000*VALUE(MID(C353,2,LEN(C353)-3)),VALUE(SUBSTITUTE(C353,",","")))))),IF(RIGHT(C353,1)="T",1000000000000*VALUE(LEFT(C353,LEN(C353)-1)),IF(RIGHT(C353,1)="M",1000000*VALUE(LEFT(C353,LEN(C353)-1)),IF(RIGHT(C353,1)="B",1000000000*VALUE(LEFT(C353,LEN(C353)-1)),IF(RIGHT(C353,1)="%",0.01*VALUE(LEFT(C353,LEN(C353)-1)),IF(RIGHT(C353,1)="k",1000*VALUE(LEFT(C353,LEN(C353)-1)),VALUE(SUBSTITUTE(C353,",",""))))))))),"N/A")</f>
        <v/>
      </c>
      <c r="K353">
        <f>IFERROR(IF(TRIM(D353)="-", "N/A", IF(RIGHT(D353,1)=")",IF(RIGHT(D353,2)="T)",-1000000000000*VALUE(MID(D353,2,LEN(D353)-3)),IF(RIGHT(D353,2)="M)",-1000000*VALUE(MID(D353,2,LEN(D353)-3)),IF(RIGHT(D353,2)="B)",-1000000000*VALUE(MID(D353,2,LEN(D353)-3)),IF(RIGHT(D353,2)="k)",-1000*VALUE(MID(D353,2,LEN(D353)-3)),VALUE(SUBSTITUTE(D353,",","")))))),IF(RIGHT(D353,1)="T",1000000000000*VALUE(LEFT(D353,LEN(D353)-1)),IF(RIGHT(D353,1)="M",1000000*VALUE(LEFT(D353,LEN(D353)-1)),IF(RIGHT(D353,1)="B",1000000000*VALUE(LEFT(D353,LEN(D353)-1)),IF(RIGHT(D353,1)="%",0.01*VALUE(LEFT(D353,LEN(D353)-1)),IF(RIGHT(D353,1)="k",1000*VALUE(LEFT(D353,LEN(D353)-1)),VALUE(SUBSTITUTE(D353,",",""))))))))),"N/A")</f>
        <v/>
      </c>
      <c r="L353">
        <f>IFERROR(IF(TRIM(E353)="-", "N/A", IF(RIGHT(E353,1)=")",IF(RIGHT(E353,2)="T)",-1000000000000*VALUE(MID(E353,2,LEN(E353)-3)),IF(RIGHT(E353,2)="M)",-1000000*VALUE(MID(E353,2,LEN(E353)-3)),IF(RIGHT(E353,2)="B)",-1000000000*VALUE(MID(E353,2,LEN(E353)-3)),IF(RIGHT(E353,2)="k)",-1000*VALUE(MID(E353,2,LEN(E353)-3)),VALUE(SUBSTITUTE(E353,",","")))))),IF(RIGHT(E353,1)="T",1000000000000*VALUE(LEFT(E353,LEN(E353)-1)),IF(RIGHT(E353,1)="M",1000000*VALUE(LEFT(E353,LEN(E353)-1)),IF(RIGHT(E353,1)="B",1000000000*VALUE(LEFT(E353,LEN(E353)-1)),IF(RIGHT(E353,1)="%",0.01*VALUE(LEFT(E353,LEN(E353)-1)),IF(RIGHT(E353,1)="k",1000*VALUE(LEFT(E353,LEN(E353)-1)),VALUE(SUBSTITUTE(E353,",",""))))))))),"N/A")</f>
        <v/>
      </c>
      <c r="M353">
        <f>IFERROR(IF(TRIM(F353)="-", "N/A", IF(RIGHT(F353,1)=")",IF(RIGHT(F353,2)="T)",-1000000000000*VALUE(MID(F353,2,LEN(F353)-3)),IF(RIGHT(F353,2)="M)",-1000000*VALUE(MID(F353,2,LEN(F353)-3)),IF(RIGHT(F353,2)="B)",-1000000000*VALUE(MID(F353,2,LEN(F353)-3)),IF(RIGHT(F353,2)="k)",-1000*VALUE(MID(F353,2,LEN(F353)-3)),VALUE(SUBSTITUTE(F353,",","")))))),IF(RIGHT(F353,1)="T",1000000000000*VALUE(LEFT(F353,LEN(F353)-1)),IF(RIGHT(F353,1)="M",1000000*VALUE(LEFT(F353,LEN(F353)-1)),IF(RIGHT(F353,1)="B",1000000000*VALUE(LEFT(F353,LEN(F353)-1)),IF(RIGHT(F353,1)="%",0.01*VALUE(LEFT(F353,LEN(F353)-1)),IF(RIGHT(F353,1)="k",1000*VALUE(LEFT(F353,LEN(F353)-1)),VALUE(SUBSTITUTE(F353,",",""))))))))),"N/A")</f>
        <v/>
      </c>
      <c r="N353">
        <f>IFERROR(IF(TRIM(G353)="-", "N/A", IF(RIGHT(G353,1)=")",IF(RIGHT(G353,2)="T)",-1000000000000*VALUE(MID(G353,2,LEN(G353)-3)),IF(RIGHT(G353,2)="M)",-1000000*VALUE(MID(G353,2,LEN(G353)-3)),IF(RIGHT(G353,2)="B)",-1000000000*VALUE(MID(G353,2,LEN(G353)-3)),IF(RIGHT(G353,2)="k)",-1000*VALUE(MID(G353,2,LEN(G353)-3)),VALUE(SUBSTITUTE(G353,",","")))))),IF(RIGHT(G353,1)="T",1000000000000*VALUE(LEFT(G353,LEN(G353)-1)),IF(RIGHT(G353,1)="M",1000000*VALUE(LEFT(G353,LEN(G353)-1)),IF(RIGHT(G353,1)="B",1000000000*VALUE(LEFT(G353,LEN(G353)-1)),IF(RIGHT(G353,1)="%",0.01*VALUE(LEFT(G353,LEN(G353)-1)),IF(RIGHT(G353,1)="k",1000*VALUE(LEFT(G353,LEN(G353)-1)),VALUE(SUBSTITUTE(G353,",",""))))))))),"N/A")</f>
        <v/>
      </c>
      <c r="P353">
        <f>MAX(J353:N353)</f>
        <v/>
      </c>
      <c r="Q353">
        <f>IFERROR(J144+MATCH(P353,J353:N353,0)-1,"")</f>
        <v/>
      </c>
      <c r="R353">
        <f>IF(Q353="","",MIN(J353:N353))</f>
        <v/>
      </c>
      <c r="T353">
        <f>IFERROR(AVERAGE(J353:N353),"")</f>
        <v/>
      </c>
      <c r="U353">
        <f>IFERROR(STDEV(J353:N353),"")</f>
        <v/>
      </c>
      <c r="V353">
        <f>IFERROR(IF(C353="-","",IF(ISBLANK(B353),"",IF(OR(ISNUMBER(FIND("Growth",B353)),ISNUMBER(FIND("Margin",B353))),"",(J353-T353)/U353))),"")</f>
        <v/>
      </c>
      <c r="W353">
        <f>IFERROR(IF(OR(D353="-",ISBLANK(D353)),"",(K353-T353)/U353),"")</f>
        <v/>
      </c>
      <c r="X353">
        <f>IFERROR(IF(OR(E353="-",ISBLANK(E353)),"",(L353-T353)/U353),"")</f>
        <v/>
      </c>
      <c r="Y353">
        <f>IFERROR(IF(OR(F353="-",ISBLANK(F353)),"",(M353-T353)/U353),"")</f>
        <v/>
      </c>
      <c r="Z353">
        <f>IFERROR(IF(OR(G353="-",ISBLANK(G353)),"",(N353-T353)/U353),"")</f>
        <v/>
      </c>
      <c r="AA353">
        <f>IF(MAX(MAX(V353:Z353),ABS(MIN(V353:Z353)))=ABS(MIN(V353:Z353)),MIN(V353:Z353),MAX(V353:Z353))</f>
        <v/>
      </c>
      <c r="AB353">
        <f>IFERROR(V144+MATCH(AA353,V353:Z353,0)-1,"")</f>
        <v/>
      </c>
      <c r="AC353">
        <f>IF(S353=AB353,"Low",IF(AB353=Q353,"High",""))</f>
        <v/>
      </c>
    </row>
    <row r="354" spans="1:60">
      <c s="1" r="A354" t="n">
        <v>6</v>
      </c>
      <c r="B354" t="s">
        <v>132</v>
      </c>
      <c r="C354" t="s">
        <v>2402</v>
      </c>
      <c r="I354">
        <f>IF(AND(K354&gt; J354, L354&gt; K354, M354&gt; L354, N354&gt; M354), "pos_trend", IF(AND(K354&lt; J354, L354&lt; K354, M354&lt; L354, N354&lt; M354), "neg_trend", "N/A"))</f>
        <v/>
      </c>
      <c r="J354">
        <f>IFERROR(IF(TRIM(C354)="-", "N/A", IF(RIGHT(C354,1)=")",IF(RIGHT(C354,2)="T)",-1000000000000*VALUE(MID(C354,2,LEN(C354)-3)),IF(RIGHT(C354,2)="M)",-1000000*VALUE(MID(C354,2,LEN(C354)-3)),IF(RIGHT(C354,2)="B)",-1000000000*VALUE(MID(C354,2,LEN(C354)-3)),IF(RIGHT(C354,2)="k)",-1000*VALUE(MID(C354,2,LEN(C354)-3)),VALUE(SUBSTITUTE(C354,",","")))))),IF(RIGHT(C354,1)="T",1000000000000*VALUE(LEFT(C354,LEN(C354)-1)),IF(RIGHT(C354,1)="M",1000000*VALUE(LEFT(C354,LEN(C354)-1)),IF(RIGHT(C354,1)="B",1000000000*VALUE(LEFT(C354,LEN(C354)-1)),IF(RIGHT(C354,1)="%",0.01*VALUE(LEFT(C354,LEN(C354)-1)),IF(RIGHT(C354,1)="k",1000*VALUE(LEFT(C354,LEN(C354)-1)),VALUE(SUBSTITUTE(C354,",",""))))))))),"N/A")</f>
        <v/>
      </c>
      <c r="K354">
        <f>IFERROR(IF(TRIM(D354)="-", "N/A", IF(RIGHT(D354,1)=")",IF(RIGHT(D354,2)="T)",-1000000000000*VALUE(MID(D354,2,LEN(D354)-3)),IF(RIGHT(D354,2)="M)",-1000000*VALUE(MID(D354,2,LEN(D354)-3)),IF(RIGHT(D354,2)="B)",-1000000000*VALUE(MID(D354,2,LEN(D354)-3)),IF(RIGHT(D354,2)="k)",-1000*VALUE(MID(D354,2,LEN(D354)-3)),VALUE(SUBSTITUTE(D354,",","")))))),IF(RIGHT(D354,1)="T",1000000000000*VALUE(LEFT(D354,LEN(D354)-1)),IF(RIGHT(D354,1)="M",1000000*VALUE(LEFT(D354,LEN(D354)-1)),IF(RIGHT(D354,1)="B",1000000000*VALUE(LEFT(D354,LEN(D354)-1)),IF(RIGHT(D354,1)="%",0.01*VALUE(LEFT(D354,LEN(D354)-1)),IF(RIGHT(D354,1)="k",1000*VALUE(LEFT(D354,LEN(D354)-1)),VALUE(SUBSTITUTE(D354,",",""))))))))),"N/A")</f>
        <v/>
      </c>
      <c r="L354">
        <f>IFERROR(IF(TRIM(E354)="-", "N/A", IF(RIGHT(E354,1)=")",IF(RIGHT(E354,2)="T)",-1000000000000*VALUE(MID(E354,2,LEN(E354)-3)),IF(RIGHT(E354,2)="M)",-1000000*VALUE(MID(E354,2,LEN(E354)-3)),IF(RIGHT(E354,2)="B)",-1000000000*VALUE(MID(E354,2,LEN(E354)-3)),IF(RIGHT(E354,2)="k)",-1000*VALUE(MID(E354,2,LEN(E354)-3)),VALUE(SUBSTITUTE(E354,",","")))))),IF(RIGHT(E354,1)="T",1000000000000*VALUE(LEFT(E354,LEN(E354)-1)),IF(RIGHT(E354,1)="M",1000000*VALUE(LEFT(E354,LEN(E354)-1)),IF(RIGHT(E354,1)="B",1000000000*VALUE(LEFT(E354,LEN(E354)-1)),IF(RIGHT(E354,1)="%",0.01*VALUE(LEFT(E354,LEN(E354)-1)),IF(RIGHT(E354,1)="k",1000*VALUE(LEFT(E354,LEN(E354)-1)),VALUE(SUBSTITUTE(E354,",",""))))))))),"N/A")</f>
        <v/>
      </c>
      <c r="M354">
        <f>IFERROR(IF(TRIM(F354)="-", "N/A", IF(RIGHT(F354,1)=")",IF(RIGHT(F354,2)="T)",-1000000000000*VALUE(MID(F354,2,LEN(F354)-3)),IF(RIGHT(F354,2)="M)",-1000000*VALUE(MID(F354,2,LEN(F354)-3)),IF(RIGHT(F354,2)="B)",-1000000000*VALUE(MID(F354,2,LEN(F354)-3)),IF(RIGHT(F354,2)="k)",-1000*VALUE(MID(F354,2,LEN(F354)-3)),VALUE(SUBSTITUTE(F354,",","")))))),IF(RIGHT(F354,1)="T",1000000000000*VALUE(LEFT(F354,LEN(F354)-1)),IF(RIGHT(F354,1)="M",1000000*VALUE(LEFT(F354,LEN(F354)-1)),IF(RIGHT(F354,1)="B",1000000000*VALUE(LEFT(F354,LEN(F354)-1)),IF(RIGHT(F354,1)="%",0.01*VALUE(LEFT(F354,LEN(F354)-1)),IF(RIGHT(F354,1)="k",1000*VALUE(LEFT(F354,LEN(F354)-1)),VALUE(SUBSTITUTE(F354,",",""))))))))),"N/A")</f>
        <v/>
      </c>
      <c r="N354">
        <f>IFERROR(IF(TRIM(G354)="-", "N/A", IF(RIGHT(G354,1)=")",IF(RIGHT(G354,2)="T)",-1000000000000*VALUE(MID(G354,2,LEN(G354)-3)),IF(RIGHT(G354,2)="M)",-1000000*VALUE(MID(G354,2,LEN(G354)-3)),IF(RIGHT(G354,2)="B)",-1000000000*VALUE(MID(G354,2,LEN(G354)-3)),IF(RIGHT(G354,2)="k)",-1000*VALUE(MID(G354,2,LEN(G354)-3)),VALUE(SUBSTITUTE(G354,",","")))))),IF(RIGHT(G354,1)="T",1000000000000*VALUE(LEFT(G354,LEN(G354)-1)),IF(RIGHT(G354,1)="M",1000000*VALUE(LEFT(G354,LEN(G354)-1)),IF(RIGHT(G354,1)="B",1000000000*VALUE(LEFT(G354,LEN(G354)-1)),IF(RIGHT(G354,1)="%",0.01*VALUE(LEFT(G354,LEN(G354)-1)),IF(RIGHT(G354,1)="k",1000*VALUE(LEFT(G354,LEN(G354)-1)),VALUE(SUBSTITUTE(G354,",",""))))))))),"N/A")</f>
        <v/>
      </c>
      <c r="V354">
        <f>MAX(V145:V353)</f>
        <v/>
      </c>
      <c r="W354">
        <f>MAX(W145:W353)</f>
        <v/>
      </c>
      <c r="X354">
        <f>MAX(X145:X353)</f>
        <v/>
      </c>
      <c r="Y354">
        <f>MAX(Y145:Y353)</f>
        <v/>
      </c>
      <c r="Z354">
        <f>MAX(Z145:Z353)</f>
        <v/>
      </c>
    </row>
    <row r="355" spans="1:60">
      <c s="1" r="A355" t="n">
        <v>7</v>
      </c>
      <c r="B355" t="s">
        <v>134</v>
      </c>
      <c r="C355" t="s"/>
      <c r="I355">
        <f>IF(AND(K355&gt; J355, L355&gt; K355, M355&gt; L355, N355&gt; M355), "pos_trend", IF(AND(K355&lt; J355, L355&lt; K355, M355&lt; L355, N355&lt; M355), "neg_trend", "N/A"))</f>
        <v/>
      </c>
      <c r="J355">
        <f>IFERROR(IF(TRIM(C355)="-", "N/A", IF(RIGHT(C355,1)=")",IF(RIGHT(C355,2)="T)",-1000000000000*VALUE(MID(C355,2,LEN(C355)-3)),IF(RIGHT(C355,2)="M)",-1000000*VALUE(MID(C355,2,LEN(C355)-3)),IF(RIGHT(C355,2)="B)",-1000000000*VALUE(MID(C355,2,LEN(C355)-3)),IF(RIGHT(C355,2)="k)",-1000*VALUE(MID(C355,2,LEN(C355)-3)),VALUE(SUBSTITUTE(C355,",","")))))),IF(RIGHT(C355,1)="T",1000000000000*VALUE(LEFT(C355,LEN(C355)-1)),IF(RIGHT(C355,1)="M",1000000*VALUE(LEFT(C355,LEN(C355)-1)),IF(RIGHT(C355,1)="B",1000000000*VALUE(LEFT(C355,LEN(C355)-1)),IF(RIGHT(C355,1)="%",0.01*VALUE(LEFT(C355,LEN(C355)-1)),IF(RIGHT(C355,1)="k",1000*VALUE(LEFT(C355,LEN(C355)-1)),VALUE(SUBSTITUTE(C355,",",""))))))))),"N/A")</f>
        <v/>
      </c>
      <c r="K355">
        <f>IFERROR(IF(TRIM(D355)="-", "N/A", IF(RIGHT(D355,1)=")",IF(RIGHT(D355,2)="T)",-1000000000000*VALUE(MID(D355,2,LEN(D355)-3)),IF(RIGHT(D355,2)="M)",-1000000*VALUE(MID(D355,2,LEN(D355)-3)),IF(RIGHT(D355,2)="B)",-1000000000*VALUE(MID(D355,2,LEN(D355)-3)),IF(RIGHT(D355,2)="k)",-1000*VALUE(MID(D355,2,LEN(D355)-3)),VALUE(SUBSTITUTE(D355,",","")))))),IF(RIGHT(D355,1)="T",1000000000000*VALUE(LEFT(D355,LEN(D355)-1)),IF(RIGHT(D355,1)="M",1000000*VALUE(LEFT(D355,LEN(D355)-1)),IF(RIGHT(D355,1)="B",1000000000*VALUE(LEFT(D355,LEN(D355)-1)),IF(RIGHT(D355,1)="%",0.01*VALUE(LEFT(D355,LEN(D355)-1)),IF(RIGHT(D355,1)="k",1000*VALUE(LEFT(D355,LEN(D355)-1)),VALUE(SUBSTITUTE(D355,",",""))))))))),"N/A")</f>
        <v/>
      </c>
      <c r="L355">
        <f>IFERROR(IF(TRIM(E355)="-", "N/A", IF(RIGHT(E355,1)=")",IF(RIGHT(E355,2)="T)",-1000000000000*VALUE(MID(E355,2,LEN(E355)-3)),IF(RIGHT(E355,2)="M)",-1000000*VALUE(MID(E355,2,LEN(E355)-3)),IF(RIGHT(E355,2)="B)",-1000000000*VALUE(MID(E355,2,LEN(E355)-3)),IF(RIGHT(E355,2)="k)",-1000*VALUE(MID(E355,2,LEN(E355)-3)),VALUE(SUBSTITUTE(E355,",","")))))),IF(RIGHT(E355,1)="T",1000000000000*VALUE(LEFT(E355,LEN(E355)-1)),IF(RIGHT(E355,1)="M",1000000*VALUE(LEFT(E355,LEN(E355)-1)),IF(RIGHT(E355,1)="B",1000000000*VALUE(LEFT(E355,LEN(E355)-1)),IF(RIGHT(E355,1)="%",0.01*VALUE(LEFT(E355,LEN(E355)-1)),IF(RIGHT(E355,1)="k",1000*VALUE(LEFT(E355,LEN(E355)-1)),VALUE(SUBSTITUTE(E355,",",""))))))))),"N/A")</f>
        <v/>
      </c>
      <c r="M355">
        <f>IFERROR(IF(TRIM(F355)="-", "N/A", IF(RIGHT(F355,1)=")",IF(RIGHT(F355,2)="T)",-1000000000000*VALUE(MID(F355,2,LEN(F355)-3)),IF(RIGHT(F355,2)="M)",-1000000*VALUE(MID(F355,2,LEN(F355)-3)),IF(RIGHT(F355,2)="B)",-1000000000*VALUE(MID(F355,2,LEN(F355)-3)),IF(RIGHT(F355,2)="k)",-1000*VALUE(MID(F355,2,LEN(F355)-3)),VALUE(SUBSTITUTE(F355,",","")))))),IF(RIGHT(F355,1)="T",1000000000000*VALUE(LEFT(F355,LEN(F355)-1)),IF(RIGHT(F355,1)="M",1000000*VALUE(LEFT(F355,LEN(F355)-1)),IF(RIGHT(F355,1)="B",1000000000*VALUE(LEFT(F355,LEN(F355)-1)),IF(RIGHT(F355,1)="%",0.01*VALUE(LEFT(F355,LEN(F355)-1)),IF(RIGHT(F355,1)="k",1000*VALUE(LEFT(F355,LEN(F355)-1)),VALUE(SUBSTITUTE(F355,",",""))))))))),"N/A")</f>
        <v/>
      </c>
      <c r="N355">
        <f>IFERROR(IF(TRIM(G355)="-", "N/A", IF(RIGHT(G355,1)=")",IF(RIGHT(G355,2)="T)",-1000000000000*VALUE(MID(G355,2,LEN(G355)-3)),IF(RIGHT(G355,2)="M)",-1000000*VALUE(MID(G355,2,LEN(G355)-3)),IF(RIGHT(G355,2)="B)",-1000000000*VALUE(MID(G355,2,LEN(G355)-3)),IF(RIGHT(G355,2)="k)",-1000*VALUE(MID(G355,2,LEN(G355)-3)),VALUE(SUBSTITUTE(G355,",","")))))),IF(RIGHT(G355,1)="T",1000000000000*VALUE(LEFT(G355,LEN(G355)-1)),IF(RIGHT(G355,1)="M",1000000*VALUE(LEFT(G355,LEN(G355)-1)),IF(RIGHT(G355,1)="B",1000000000*VALUE(LEFT(G355,LEN(G355)-1)),IF(RIGHT(G355,1)="%",0.01*VALUE(LEFT(G355,LEN(G355)-1)),IF(RIGHT(G355,1)="k",1000*VALUE(LEFT(G355,LEN(G355)-1)),VALUE(SUBSTITUTE(G355,",",""))))))))),"N/A")</f>
        <v/>
      </c>
      <c r="V355">
        <f>MIN(V145:V353)</f>
        <v/>
      </c>
      <c r="W355">
        <f>MIN(W145:W353)</f>
        <v/>
      </c>
      <c r="X355">
        <f>MIN(X145:X353)</f>
        <v/>
      </c>
      <c r="Y355">
        <f>MIN(Y145:Y353)</f>
        <v/>
      </c>
      <c r="Z355">
        <f>MIN(Z145:Z353)</f>
        <v/>
      </c>
    </row>
    <row r="356" spans="1:60">
      <c s="1" r="A356" t="n">
        <v>8</v>
      </c>
      <c r="B356" t="s">
        <v>135</v>
      </c>
      <c r="C356" t="s"/>
      <c r="I356">
        <f>IF(AND(K356&gt; J356, L356&gt; K356, M356&gt; L356, N356&gt; M356), "pos_trend", IF(AND(K356&lt; J356, L356&lt; K356, M356&lt; L356, N356&lt; M356), "neg_trend", "N/A"))</f>
        <v/>
      </c>
      <c r="J356">
        <f>IFERROR(IF(TRIM(C356)="-", "N/A", IF(RIGHT(C356,1)=")",IF(RIGHT(C356,2)="T)",-1000000000000*VALUE(MID(C356,2,LEN(C356)-3)),IF(RIGHT(C356,2)="M)",-1000000*VALUE(MID(C356,2,LEN(C356)-3)),IF(RIGHT(C356,2)="B)",-1000000000*VALUE(MID(C356,2,LEN(C356)-3)),IF(RIGHT(C356,2)="k)",-1000*VALUE(MID(C356,2,LEN(C356)-3)),VALUE(SUBSTITUTE(C356,",","")))))),IF(RIGHT(C356,1)="T",1000000000000*VALUE(LEFT(C356,LEN(C356)-1)),IF(RIGHT(C356,1)="M",1000000*VALUE(LEFT(C356,LEN(C356)-1)),IF(RIGHT(C356,1)="B",1000000000*VALUE(LEFT(C356,LEN(C356)-1)),IF(RIGHT(C356,1)="%",0.01*VALUE(LEFT(C356,LEN(C356)-1)),IF(RIGHT(C356,1)="k",1000*VALUE(LEFT(C356,LEN(C356)-1)),VALUE(SUBSTITUTE(C356,",",""))))))))),"N/A")</f>
        <v/>
      </c>
      <c r="K356">
        <f>IFERROR(IF(TRIM(D356)="-", "N/A", IF(RIGHT(D356,1)=")",IF(RIGHT(D356,2)="T)",-1000000000000*VALUE(MID(D356,2,LEN(D356)-3)),IF(RIGHT(D356,2)="M)",-1000000*VALUE(MID(D356,2,LEN(D356)-3)),IF(RIGHT(D356,2)="B)",-1000000000*VALUE(MID(D356,2,LEN(D356)-3)),IF(RIGHT(D356,2)="k)",-1000*VALUE(MID(D356,2,LEN(D356)-3)),VALUE(SUBSTITUTE(D356,",","")))))),IF(RIGHT(D356,1)="T",1000000000000*VALUE(LEFT(D356,LEN(D356)-1)),IF(RIGHT(D356,1)="M",1000000*VALUE(LEFT(D356,LEN(D356)-1)),IF(RIGHT(D356,1)="B",1000000000*VALUE(LEFT(D356,LEN(D356)-1)),IF(RIGHT(D356,1)="%",0.01*VALUE(LEFT(D356,LEN(D356)-1)),IF(RIGHT(D356,1)="k",1000*VALUE(LEFT(D356,LEN(D356)-1)),VALUE(SUBSTITUTE(D356,",",""))))))))),"N/A")</f>
        <v/>
      </c>
      <c r="L356">
        <f>IFERROR(IF(TRIM(E356)="-", "N/A", IF(RIGHT(E356,1)=")",IF(RIGHT(E356,2)="T)",-1000000000000*VALUE(MID(E356,2,LEN(E356)-3)),IF(RIGHT(E356,2)="M)",-1000000*VALUE(MID(E356,2,LEN(E356)-3)),IF(RIGHT(E356,2)="B)",-1000000000*VALUE(MID(E356,2,LEN(E356)-3)),IF(RIGHT(E356,2)="k)",-1000*VALUE(MID(E356,2,LEN(E356)-3)),VALUE(SUBSTITUTE(E356,",","")))))),IF(RIGHT(E356,1)="T",1000000000000*VALUE(LEFT(E356,LEN(E356)-1)),IF(RIGHT(E356,1)="M",1000000*VALUE(LEFT(E356,LEN(E356)-1)),IF(RIGHT(E356,1)="B",1000000000*VALUE(LEFT(E356,LEN(E356)-1)),IF(RIGHT(E356,1)="%",0.01*VALUE(LEFT(E356,LEN(E356)-1)),IF(RIGHT(E356,1)="k",1000*VALUE(LEFT(E356,LEN(E356)-1)),VALUE(SUBSTITUTE(E356,",",""))))))))),"N/A")</f>
        <v/>
      </c>
      <c r="M356">
        <f>IFERROR(IF(TRIM(F356)="-", "N/A", IF(RIGHT(F356,1)=")",IF(RIGHT(F356,2)="T)",-1000000000000*VALUE(MID(F356,2,LEN(F356)-3)),IF(RIGHT(F356,2)="M)",-1000000*VALUE(MID(F356,2,LEN(F356)-3)),IF(RIGHT(F356,2)="B)",-1000000000*VALUE(MID(F356,2,LEN(F356)-3)),IF(RIGHT(F356,2)="k)",-1000*VALUE(MID(F356,2,LEN(F356)-3)),VALUE(SUBSTITUTE(F356,",","")))))),IF(RIGHT(F356,1)="T",1000000000000*VALUE(LEFT(F356,LEN(F356)-1)),IF(RIGHT(F356,1)="M",1000000*VALUE(LEFT(F356,LEN(F356)-1)),IF(RIGHT(F356,1)="B",1000000000*VALUE(LEFT(F356,LEN(F356)-1)),IF(RIGHT(F356,1)="%",0.01*VALUE(LEFT(F356,LEN(F356)-1)),IF(RIGHT(F356,1)="k",1000*VALUE(LEFT(F356,LEN(F356)-1)),VALUE(SUBSTITUTE(F356,",",""))))))))),"N/A")</f>
        <v/>
      </c>
      <c r="N356">
        <f>IFERROR(IF(TRIM(G356)="-", "N/A", IF(RIGHT(G356,1)=")",IF(RIGHT(G356,2)="T)",-1000000000000*VALUE(MID(G356,2,LEN(G356)-3)),IF(RIGHT(G356,2)="M)",-1000000*VALUE(MID(G356,2,LEN(G356)-3)),IF(RIGHT(G356,2)="B)",-1000000000*VALUE(MID(G356,2,LEN(G356)-3)),IF(RIGHT(G356,2)="k)",-1000*VALUE(MID(G356,2,LEN(G356)-3)),VALUE(SUBSTITUTE(G356,",","")))))),IF(RIGHT(G356,1)="T",1000000000000*VALUE(LEFT(G356,LEN(G356)-1)),IF(RIGHT(G356,1)="M",1000000*VALUE(LEFT(G356,LEN(G356)-1)),IF(RIGHT(G356,1)="B",1000000000*VALUE(LEFT(G356,LEN(G356)-1)),IF(RIGHT(G356,1)="%",0.01*VALUE(LEFT(G356,LEN(G356)-1)),IF(RIGHT(G356,1)="k",1000*VALUE(LEFT(G356,LEN(G356)-1)),VALUE(SUBSTITUTE(G356,",",""))))))))),"N/A")</f>
        <v/>
      </c>
      <c r="V356">
        <f>COUNTIF(V145:V353,"&gt;1.5")</f>
        <v/>
      </c>
      <c r="W356">
        <f>COUNTIF(W145:W353,"&gt;1.5")</f>
        <v/>
      </c>
      <c r="X356">
        <f>COUNTIF(X145:X353,"&gt;1.5")</f>
        <v/>
      </c>
      <c r="Y356">
        <f>COUNTIF(Y145:Y353,"&gt;1.5")</f>
        <v/>
      </c>
      <c r="Z356">
        <f>COUNTIF(Z145:Z353,"&gt;1.5")</f>
        <v/>
      </c>
    </row>
    <row r="357" spans="1:60">
      <c r="I357">
        <f>IF(AND(K357&gt; J357, L357&gt; K357, M357&gt; L357, N357&gt; M357), "pos_trend", IF(AND(K357&lt; J357, L357&lt; K357, M357&lt; L357, N357&lt; M357), "neg_trend", "N/A"))</f>
        <v/>
      </c>
      <c r="J357">
        <f>IFERROR(IF(TRIM(C357)="-", "N/A", IF(RIGHT(C357,1)=")",IF(RIGHT(C357,2)="T)",-1000000000000*VALUE(MID(C357,2,LEN(C357)-3)),IF(RIGHT(C357,2)="M)",-1000000*VALUE(MID(C357,2,LEN(C357)-3)),IF(RIGHT(C357,2)="B)",-1000000000*VALUE(MID(C357,2,LEN(C357)-3)),IF(RIGHT(C357,2)="k)",-1000*VALUE(MID(C357,2,LEN(C357)-3)),VALUE(SUBSTITUTE(C357,",","")))))),IF(RIGHT(C357,1)="T",1000000000000*VALUE(LEFT(C357,LEN(C357)-1)),IF(RIGHT(C357,1)="M",1000000*VALUE(LEFT(C357,LEN(C357)-1)),IF(RIGHT(C357,1)="B",1000000000*VALUE(LEFT(C357,LEN(C357)-1)),IF(RIGHT(C357,1)="%",0.01*VALUE(LEFT(C357,LEN(C357)-1)),IF(RIGHT(C357,1)="k",1000*VALUE(LEFT(C357,LEN(C357)-1)),VALUE(SUBSTITUTE(C357,",",""))))))))),"N/A")</f>
        <v/>
      </c>
      <c r="K357">
        <f>IFERROR(IF(TRIM(D357)="-", "N/A", IF(RIGHT(D357,1)=")",IF(RIGHT(D357,2)="T)",-1000000000000*VALUE(MID(D357,2,LEN(D357)-3)),IF(RIGHT(D357,2)="M)",-1000000*VALUE(MID(D357,2,LEN(D357)-3)),IF(RIGHT(D357,2)="B)",-1000000000*VALUE(MID(D357,2,LEN(D357)-3)),IF(RIGHT(D357,2)="k)",-1000*VALUE(MID(D357,2,LEN(D357)-3)),VALUE(SUBSTITUTE(D357,",","")))))),IF(RIGHT(D357,1)="T",1000000000000*VALUE(LEFT(D357,LEN(D357)-1)),IF(RIGHT(D357,1)="M",1000000*VALUE(LEFT(D357,LEN(D357)-1)),IF(RIGHT(D357,1)="B",1000000000*VALUE(LEFT(D357,LEN(D357)-1)),IF(RIGHT(D357,1)="%",0.01*VALUE(LEFT(D357,LEN(D357)-1)),IF(RIGHT(D357,1)="k",1000*VALUE(LEFT(D357,LEN(D357)-1)),VALUE(SUBSTITUTE(D357,",",""))))))))),"N/A")</f>
        <v/>
      </c>
      <c r="L357">
        <f>IFERROR(IF(TRIM(E357)="-", "N/A", IF(RIGHT(E357,1)=")",IF(RIGHT(E357,2)="T)",-1000000000000*VALUE(MID(E357,2,LEN(E357)-3)),IF(RIGHT(E357,2)="M)",-1000000*VALUE(MID(E357,2,LEN(E357)-3)),IF(RIGHT(E357,2)="B)",-1000000000*VALUE(MID(E357,2,LEN(E357)-3)),IF(RIGHT(E357,2)="k)",-1000*VALUE(MID(E357,2,LEN(E357)-3)),VALUE(SUBSTITUTE(E357,",","")))))),IF(RIGHT(E357,1)="T",1000000000000*VALUE(LEFT(E357,LEN(E357)-1)),IF(RIGHT(E357,1)="M",1000000*VALUE(LEFT(E357,LEN(E357)-1)),IF(RIGHT(E357,1)="B",1000000000*VALUE(LEFT(E357,LEN(E357)-1)),IF(RIGHT(E357,1)="%",0.01*VALUE(LEFT(E357,LEN(E357)-1)),IF(RIGHT(E357,1)="k",1000*VALUE(LEFT(E357,LEN(E357)-1)),VALUE(SUBSTITUTE(E357,",",""))))))))),"N/A")</f>
        <v/>
      </c>
      <c r="M357">
        <f>IFERROR(IF(TRIM(F357)="-", "N/A", IF(RIGHT(F357,1)=")",IF(RIGHT(F357,2)="T)",-1000000000000*VALUE(MID(F357,2,LEN(F357)-3)),IF(RIGHT(F357,2)="M)",-1000000*VALUE(MID(F357,2,LEN(F357)-3)),IF(RIGHT(F357,2)="B)",-1000000000*VALUE(MID(F357,2,LEN(F357)-3)),IF(RIGHT(F357,2)="k)",-1000*VALUE(MID(F357,2,LEN(F357)-3)),VALUE(SUBSTITUTE(F357,",","")))))),IF(RIGHT(F357,1)="T",1000000000000*VALUE(LEFT(F357,LEN(F357)-1)),IF(RIGHT(F357,1)="M",1000000*VALUE(LEFT(F357,LEN(F357)-1)),IF(RIGHT(F357,1)="B",1000000000*VALUE(LEFT(F357,LEN(F357)-1)),IF(RIGHT(F357,1)="%",0.01*VALUE(LEFT(F357,LEN(F357)-1)),IF(RIGHT(F357,1)="k",1000*VALUE(LEFT(F357,LEN(F357)-1)),VALUE(SUBSTITUTE(F357,",",""))))))))),"N/A")</f>
        <v/>
      </c>
      <c r="N357">
        <f>IFERROR(IF(TRIM(G357)="-", "N/A", IF(RIGHT(G357,1)=")",IF(RIGHT(G357,2)="T)",-1000000000000*VALUE(MID(G357,2,LEN(G357)-3)),IF(RIGHT(G357,2)="M)",-1000000*VALUE(MID(G357,2,LEN(G357)-3)),IF(RIGHT(G357,2)="B)",-1000000000*VALUE(MID(G357,2,LEN(G357)-3)),IF(RIGHT(G357,2)="k)",-1000*VALUE(MID(G357,2,LEN(G357)-3)),VALUE(SUBSTITUTE(G357,",","")))))),IF(RIGHT(G357,1)="T",1000000000000*VALUE(LEFT(G357,LEN(G357)-1)),IF(RIGHT(G357,1)="M",1000000*VALUE(LEFT(G357,LEN(G357)-1)),IF(RIGHT(G357,1)="B",1000000000*VALUE(LEFT(G357,LEN(G357)-1)),IF(RIGHT(G357,1)="%",0.01*VALUE(LEFT(G357,LEN(G357)-1)),IF(RIGHT(G357,1)="k",1000*VALUE(LEFT(G357,LEN(G357)-1)),VALUE(SUBSTITUTE(G357,",",""))))))))),"N/A")</f>
        <v/>
      </c>
      <c r="V357">
        <f>COUNTIF(V145:V353,"&lt;-1.5")</f>
        <v/>
      </c>
      <c r="W357">
        <f>COUNTIF(W145:W353,"&lt;-1.5")</f>
        <v/>
      </c>
      <c r="X357">
        <f>COUNTIF(X145:X353,"&lt;-1.5")</f>
        <v/>
      </c>
      <c r="Y357">
        <f>COUNTIF(Y145:Y353,"&lt;-1.5")</f>
        <v/>
      </c>
      <c r="Z357">
        <f>COUNTIF(Z145:Z353,"&lt;-1.5")</f>
        <v/>
      </c>
    </row>
    <row r="358" spans="1:60">
      <c r="I358">
        <f>IF(AND(K358&gt; J358, L358&gt; K358, M358&gt; L358, N358&gt; M358), "pos_trend", IF(AND(K358&lt; J358, L358&lt; K358, M358&lt; L358, N358&lt; M358), "neg_trend", "N/A"))</f>
        <v/>
      </c>
      <c r="J358">
        <f>IFERROR(IF(TRIM(C358)="-", "N/A", IF(RIGHT(C358,1)=")",IF(RIGHT(C358,2)="T)",-1000000000000*VALUE(MID(C358,2,LEN(C358)-3)),IF(RIGHT(C358,2)="M)",-1000000*VALUE(MID(C358,2,LEN(C358)-3)),IF(RIGHT(C358,2)="B)",-1000000000*VALUE(MID(C358,2,LEN(C358)-3)),IF(RIGHT(C358,2)="k)",-1000*VALUE(MID(C358,2,LEN(C358)-3)),VALUE(SUBSTITUTE(C358,",","")))))),IF(RIGHT(C358,1)="T",1000000000000*VALUE(LEFT(C358,LEN(C358)-1)),IF(RIGHT(C358,1)="M",1000000*VALUE(LEFT(C358,LEN(C358)-1)),IF(RIGHT(C358,1)="B",1000000000*VALUE(LEFT(C358,LEN(C358)-1)),IF(RIGHT(C358,1)="%",0.01*VALUE(LEFT(C358,LEN(C358)-1)),IF(RIGHT(C358,1)="k",1000*VALUE(LEFT(C358,LEN(C358)-1)),VALUE(SUBSTITUTE(C358,",",""))))))))),"N/A")</f>
        <v/>
      </c>
      <c r="K358">
        <f>IFERROR(IF(TRIM(D358)="-", "N/A", IF(RIGHT(D358,1)=")",IF(RIGHT(D358,2)="T)",-1000000000000*VALUE(MID(D358,2,LEN(D358)-3)),IF(RIGHT(D358,2)="M)",-1000000*VALUE(MID(D358,2,LEN(D358)-3)),IF(RIGHT(D358,2)="B)",-1000000000*VALUE(MID(D358,2,LEN(D358)-3)),IF(RIGHT(D358,2)="k)",-1000*VALUE(MID(D358,2,LEN(D358)-3)),VALUE(SUBSTITUTE(D358,",","")))))),IF(RIGHT(D358,1)="T",1000000000000*VALUE(LEFT(D358,LEN(D358)-1)),IF(RIGHT(D358,1)="M",1000000*VALUE(LEFT(D358,LEN(D358)-1)),IF(RIGHT(D358,1)="B",1000000000*VALUE(LEFT(D358,LEN(D358)-1)),IF(RIGHT(D358,1)="%",0.01*VALUE(LEFT(D358,LEN(D358)-1)),IF(RIGHT(D358,1)="k",1000*VALUE(LEFT(D358,LEN(D358)-1)),VALUE(SUBSTITUTE(D358,",",""))))))))),"N/A")</f>
        <v/>
      </c>
      <c r="L358">
        <f>IFERROR(IF(TRIM(E358)="-", "N/A", IF(RIGHT(E358,1)=")",IF(RIGHT(E358,2)="T)",-1000000000000*VALUE(MID(E358,2,LEN(E358)-3)),IF(RIGHT(E358,2)="M)",-1000000*VALUE(MID(E358,2,LEN(E358)-3)),IF(RIGHT(E358,2)="B)",-1000000000*VALUE(MID(E358,2,LEN(E358)-3)),IF(RIGHT(E358,2)="k)",-1000*VALUE(MID(E358,2,LEN(E358)-3)),VALUE(SUBSTITUTE(E358,",","")))))),IF(RIGHT(E358,1)="T",1000000000000*VALUE(LEFT(E358,LEN(E358)-1)),IF(RIGHT(E358,1)="M",1000000*VALUE(LEFT(E358,LEN(E358)-1)),IF(RIGHT(E358,1)="B",1000000000*VALUE(LEFT(E358,LEN(E358)-1)),IF(RIGHT(E358,1)="%",0.01*VALUE(LEFT(E358,LEN(E358)-1)),IF(RIGHT(E358,1)="k",1000*VALUE(LEFT(E358,LEN(E358)-1)),VALUE(SUBSTITUTE(E358,",",""))))))))),"N/A")</f>
        <v/>
      </c>
      <c r="M358">
        <f>IFERROR(IF(TRIM(F358)="-", "N/A", IF(RIGHT(F358,1)=")",IF(RIGHT(F358,2)="T)",-1000000000000*VALUE(MID(F358,2,LEN(F358)-3)),IF(RIGHT(F358,2)="M)",-1000000*VALUE(MID(F358,2,LEN(F358)-3)),IF(RIGHT(F358,2)="B)",-1000000000*VALUE(MID(F358,2,LEN(F358)-3)),IF(RIGHT(F358,2)="k)",-1000*VALUE(MID(F358,2,LEN(F358)-3)),VALUE(SUBSTITUTE(F358,",","")))))),IF(RIGHT(F358,1)="T",1000000000000*VALUE(LEFT(F358,LEN(F358)-1)),IF(RIGHT(F358,1)="M",1000000*VALUE(LEFT(F358,LEN(F358)-1)),IF(RIGHT(F358,1)="B",1000000000*VALUE(LEFT(F358,LEN(F358)-1)),IF(RIGHT(F358,1)="%",0.01*VALUE(LEFT(F358,LEN(F358)-1)),IF(RIGHT(F358,1)="k",1000*VALUE(LEFT(F358,LEN(F358)-1)),VALUE(SUBSTITUTE(F358,",",""))))))))),"N/A")</f>
        <v/>
      </c>
      <c r="N358">
        <f>IFERROR(IF(TRIM(G358)="-", "N/A", IF(RIGHT(G358,1)=")",IF(RIGHT(G358,2)="T)",-1000000000000*VALUE(MID(G358,2,LEN(G358)-3)),IF(RIGHT(G358,2)="M)",-1000000*VALUE(MID(G358,2,LEN(G358)-3)),IF(RIGHT(G358,2)="B)",-1000000000*VALUE(MID(G358,2,LEN(G358)-3)),IF(RIGHT(G358,2)="k)",-1000*VALUE(MID(G358,2,LEN(G358)-3)),VALUE(SUBSTITUTE(G358,",","")))))),IF(RIGHT(G358,1)="T",1000000000000*VALUE(LEFT(G358,LEN(G358)-1)),IF(RIGHT(G358,1)="M",1000000*VALUE(LEFT(G358,LEN(G358)-1)),IF(RIGHT(G358,1)="B",1000000000*VALUE(LEFT(G358,LEN(G358)-1)),IF(RIGHT(G358,1)="%",0.01*VALUE(LEFT(G358,LEN(G358)-1)),IF(RIGHT(G358,1)="k",1000*VALUE(LEFT(G358,LEN(G358)-1)),VALUE(SUBSTITUTE(G358,",",""))))))))),"N/A")</f>
        <v/>
      </c>
      <c r="V358">
        <f>SUM(V356:V357)</f>
        <v/>
      </c>
      <c r="W358">
        <f>SUM(W356:W357)</f>
        <v/>
      </c>
      <c r="X358">
        <f>SUM(X356:X357)</f>
        <v/>
      </c>
      <c r="Y358">
        <f>SUM(Y356:Y357)</f>
        <v/>
      </c>
      <c r="Z358">
        <f>SUM(Z356:Z357)</f>
        <v/>
      </c>
    </row>
    <row r="359" spans="1:60">
      <c s="1" r="A359" t="n">
        <v>0</v>
      </c>
      <c r="B359" t="s">
        <v>123</v>
      </c>
      <c r="C359" t="s">
        <v>3825</v>
      </c>
      <c r="I359">
        <f>IF(AND(K359&gt; J359, L359&gt; K359, M359&gt; L359, N359&gt; M359), "pos_trend", IF(AND(K359&lt; J359, L359&lt; K359, M359&lt; L359, N359&lt; M359), "neg_trend", "N/A"))</f>
        <v/>
      </c>
      <c r="J359">
        <f>IFERROR(IF(TRIM(C359)="-", "N/A", IF(RIGHT(C359,1)=")",IF(RIGHT(C359,2)="T)",-1000000000000*VALUE(MID(C359,2,LEN(C359)-3)),IF(RIGHT(C359,2)="M)",-1000000*VALUE(MID(C359,2,LEN(C359)-3)),IF(RIGHT(C359,2)="B)",-1000000000*VALUE(MID(C359,2,LEN(C359)-3)),IF(RIGHT(C359,2)="k)",-1000*VALUE(MID(C359,2,LEN(C359)-3)),VALUE(SUBSTITUTE(C359,",","")))))),IF(RIGHT(C359,1)="T",1000000000000*VALUE(LEFT(C359,LEN(C359)-1)),IF(RIGHT(C359,1)="M",1000000*VALUE(LEFT(C359,LEN(C359)-1)),IF(RIGHT(C359,1)="B",1000000000*VALUE(LEFT(C359,LEN(C359)-1)),IF(RIGHT(C359,1)="%",0.01*VALUE(LEFT(C359,LEN(C359)-1)),IF(RIGHT(C359,1)="k",1000*VALUE(LEFT(C359,LEN(C359)-1)),VALUE(SUBSTITUTE(C359,",",""))))))))),"N/A")</f>
        <v/>
      </c>
      <c r="K359">
        <f>IFERROR(IF(TRIM(D359)="-", "N/A", IF(RIGHT(D359,1)=")",IF(RIGHT(D359,2)="T)",-1000000000000*VALUE(MID(D359,2,LEN(D359)-3)),IF(RIGHT(D359,2)="M)",-1000000*VALUE(MID(D359,2,LEN(D359)-3)),IF(RIGHT(D359,2)="B)",-1000000000*VALUE(MID(D359,2,LEN(D359)-3)),IF(RIGHT(D359,2)="k)",-1000*VALUE(MID(D359,2,LEN(D359)-3)),VALUE(SUBSTITUTE(D359,",","")))))),IF(RIGHT(D359,1)="T",1000000000000*VALUE(LEFT(D359,LEN(D359)-1)),IF(RIGHT(D359,1)="M",1000000*VALUE(LEFT(D359,LEN(D359)-1)),IF(RIGHT(D359,1)="B",1000000000*VALUE(LEFT(D359,LEN(D359)-1)),IF(RIGHT(D359,1)="%",0.01*VALUE(LEFT(D359,LEN(D359)-1)),IF(RIGHT(D359,1)="k",1000*VALUE(LEFT(D359,LEN(D359)-1)),VALUE(SUBSTITUTE(D359,",",""))))))))),"N/A")</f>
        <v/>
      </c>
      <c r="L359">
        <f>IFERROR(IF(TRIM(E359)="-", "N/A", IF(RIGHT(E359,1)=")",IF(RIGHT(E359,2)="T)",-1000000000000*VALUE(MID(E359,2,LEN(E359)-3)),IF(RIGHT(E359,2)="M)",-1000000*VALUE(MID(E359,2,LEN(E359)-3)),IF(RIGHT(E359,2)="B)",-1000000000*VALUE(MID(E359,2,LEN(E359)-3)),IF(RIGHT(E359,2)="k)",-1000*VALUE(MID(E359,2,LEN(E359)-3)),VALUE(SUBSTITUTE(E359,",","")))))),IF(RIGHT(E359,1)="T",1000000000000*VALUE(LEFT(E359,LEN(E359)-1)),IF(RIGHT(E359,1)="M",1000000*VALUE(LEFT(E359,LEN(E359)-1)),IF(RIGHT(E359,1)="B",1000000000*VALUE(LEFT(E359,LEN(E359)-1)),IF(RIGHT(E359,1)="%",0.01*VALUE(LEFT(E359,LEN(E359)-1)),IF(RIGHT(E359,1)="k",1000*VALUE(LEFT(E359,LEN(E359)-1)),VALUE(SUBSTITUTE(E359,",",""))))))))),"N/A")</f>
        <v/>
      </c>
      <c r="M359">
        <f>IFERROR(IF(TRIM(F359)="-", "N/A", IF(RIGHT(F359,1)=")",IF(RIGHT(F359,2)="T)",-1000000000000*VALUE(MID(F359,2,LEN(F359)-3)),IF(RIGHT(F359,2)="M)",-1000000*VALUE(MID(F359,2,LEN(F359)-3)),IF(RIGHT(F359,2)="B)",-1000000000*VALUE(MID(F359,2,LEN(F359)-3)),IF(RIGHT(F359,2)="k)",-1000*VALUE(MID(F359,2,LEN(F359)-3)),VALUE(SUBSTITUTE(F359,",","")))))),IF(RIGHT(F359,1)="T",1000000000000*VALUE(LEFT(F359,LEN(F359)-1)),IF(RIGHT(F359,1)="M",1000000*VALUE(LEFT(F359,LEN(F359)-1)),IF(RIGHT(F359,1)="B",1000000000*VALUE(LEFT(F359,LEN(F359)-1)),IF(RIGHT(F359,1)="%",0.01*VALUE(LEFT(F359,LEN(F359)-1)),IF(RIGHT(F359,1)="k",1000*VALUE(LEFT(F359,LEN(F359)-1)),VALUE(SUBSTITUTE(F359,",",""))))))))),"N/A")</f>
        <v/>
      </c>
      <c r="N359">
        <f>IFERROR(IF(TRIM(G359)="-", "N/A", IF(RIGHT(G359,1)=")",IF(RIGHT(G359,2)="T)",-1000000000000*VALUE(MID(G359,2,LEN(G359)-3)),IF(RIGHT(G359,2)="M)",-1000000*VALUE(MID(G359,2,LEN(G359)-3)),IF(RIGHT(G359,2)="B)",-1000000000*VALUE(MID(G359,2,LEN(G359)-3)),IF(RIGHT(G359,2)="k)",-1000*VALUE(MID(G359,2,LEN(G359)-3)),VALUE(SUBSTITUTE(G359,",","")))))),IF(RIGHT(G359,1)="T",1000000000000*VALUE(LEFT(G359,LEN(G359)-1)),IF(RIGHT(G359,1)="M",1000000*VALUE(LEFT(G359,LEN(G359)-1)),IF(RIGHT(G359,1)="B",1000000000*VALUE(LEFT(G359,LEN(G359)-1)),IF(RIGHT(G359,1)="%",0.01*VALUE(LEFT(G359,LEN(G359)-1)),IF(RIGHT(G359,1)="k",1000*VALUE(LEFT(G359,LEN(G359)-1)),VALUE(SUBSTITUTE(G359,",",""))))))))),"N/A")</f>
        <v/>
      </c>
    </row>
    <row r="360" spans="1:60">
      <c s="1" r="A360" t="n">
        <v>1</v>
      </c>
      <c r="B360" t="s">
        <v>124</v>
      </c>
      <c r="C360" t="s"/>
      <c r="I360">
        <f>IF(AND(K360&gt; J360, L360&gt; K360, M360&gt; L360, N360&gt; M360), "pos_trend", IF(AND(K360&lt; J360, L360&lt; K360, M360&lt; L360, N360&lt; M360), "neg_trend", "N/A"))</f>
        <v/>
      </c>
      <c r="J360">
        <f>IFERROR(IF(TRIM(C360)="-", "N/A", IF(RIGHT(C360,1)=")",IF(RIGHT(C360,2)="T)",-1000000000000*VALUE(MID(C360,2,LEN(C360)-3)),IF(RIGHT(C360,2)="M)",-1000000*VALUE(MID(C360,2,LEN(C360)-3)),IF(RIGHT(C360,2)="B)",-1000000000*VALUE(MID(C360,2,LEN(C360)-3)),IF(RIGHT(C360,2)="k)",-1000*VALUE(MID(C360,2,LEN(C360)-3)),VALUE(SUBSTITUTE(C360,",","")))))),IF(RIGHT(C360,1)="T",1000000000000*VALUE(LEFT(C360,LEN(C360)-1)),IF(RIGHT(C360,1)="M",1000000*VALUE(LEFT(C360,LEN(C360)-1)),IF(RIGHT(C360,1)="B",1000000000*VALUE(LEFT(C360,LEN(C360)-1)),IF(RIGHT(C360,1)="%",0.01*VALUE(LEFT(C360,LEN(C360)-1)),IF(RIGHT(C360,1)="k",1000*VALUE(LEFT(C360,LEN(C360)-1)),VALUE(SUBSTITUTE(C360,",",""))))))))),"N/A")</f>
        <v/>
      </c>
      <c r="K360">
        <f>IFERROR(IF(TRIM(D360)="-", "N/A", IF(RIGHT(D360,1)=")",IF(RIGHT(D360,2)="T)",-1000000000000*VALUE(MID(D360,2,LEN(D360)-3)),IF(RIGHT(D360,2)="M)",-1000000*VALUE(MID(D360,2,LEN(D360)-3)),IF(RIGHT(D360,2)="B)",-1000000000*VALUE(MID(D360,2,LEN(D360)-3)),IF(RIGHT(D360,2)="k)",-1000*VALUE(MID(D360,2,LEN(D360)-3)),VALUE(SUBSTITUTE(D360,",","")))))),IF(RIGHT(D360,1)="T",1000000000000*VALUE(LEFT(D360,LEN(D360)-1)),IF(RIGHT(D360,1)="M",1000000*VALUE(LEFT(D360,LEN(D360)-1)),IF(RIGHT(D360,1)="B",1000000000*VALUE(LEFT(D360,LEN(D360)-1)),IF(RIGHT(D360,1)="%",0.01*VALUE(LEFT(D360,LEN(D360)-1)),IF(RIGHT(D360,1)="k",1000*VALUE(LEFT(D360,LEN(D360)-1)),VALUE(SUBSTITUTE(D360,",",""))))))))),"N/A")</f>
        <v/>
      </c>
      <c r="L360">
        <f>IFERROR(IF(TRIM(E360)="-", "N/A", IF(RIGHT(E360,1)=")",IF(RIGHT(E360,2)="T)",-1000000000000*VALUE(MID(E360,2,LEN(E360)-3)),IF(RIGHT(E360,2)="M)",-1000000*VALUE(MID(E360,2,LEN(E360)-3)),IF(RIGHT(E360,2)="B)",-1000000000*VALUE(MID(E360,2,LEN(E360)-3)),IF(RIGHT(E360,2)="k)",-1000*VALUE(MID(E360,2,LEN(E360)-3)),VALUE(SUBSTITUTE(E360,",","")))))),IF(RIGHT(E360,1)="T",1000000000000*VALUE(LEFT(E360,LEN(E360)-1)),IF(RIGHT(E360,1)="M",1000000*VALUE(LEFT(E360,LEN(E360)-1)),IF(RIGHT(E360,1)="B",1000000000*VALUE(LEFT(E360,LEN(E360)-1)),IF(RIGHT(E360,1)="%",0.01*VALUE(LEFT(E360,LEN(E360)-1)),IF(RIGHT(E360,1)="k",1000*VALUE(LEFT(E360,LEN(E360)-1)),VALUE(SUBSTITUTE(E360,",",""))))))))),"N/A")</f>
        <v/>
      </c>
      <c r="M360">
        <f>IFERROR(IF(TRIM(F360)="-", "N/A", IF(RIGHT(F360,1)=")",IF(RIGHT(F360,2)="T)",-1000000000000*VALUE(MID(F360,2,LEN(F360)-3)),IF(RIGHT(F360,2)="M)",-1000000*VALUE(MID(F360,2,LEN(F360)-3)),IF(RIGHT(F360,2)="B)",-1000000000*VALUE(MID(F360,2,LEN(F360)-3)),IF(RIGHT(F360,2)="k)",-1000*VALUE(MID(F360,2,LEN(F360)-3)),VALUE(SUBSTITUTE(F360,",","")))))),IF(RIGHT(F360,1)="T",1000000000000*VALUE(LEFT(F360,LEN(F360)-1)),IF(RIGHT(F360,1)="M",1000000*VALUE(LEFT(F360,LEN(F360)-1)),IF(RIGHT(F360,1)="B",1000000000*VALUE(LEFT(F360,LEN(F360)-1)),IF(RIGHT(F360,1)="%",0.01*VALUE(LEFT(F360,LEN(F360)-1)),IF(RIGHT(F360,1)="k",1000*VALUE(LEFT(F360,LEN(F360)-1)),VALUE(SUBSTITUTE(F360,",",""))))))))),"N/A")</f>
        <v/>
      </c>
      <c r="N360">
        <f>IFERROR(IF(TRIM(G360)="-", "N/A", IF(RIGHT(G360,1)=")",IF(RIGHT(G360,2)="T)",-1000000000000*VALUE(MID(G360,2,LEN(G360)-3)),IF(RIGHT(G360,2)="M)",-1000000*VALUE(MID(G360,2,LEN(G360)-3)),IF(RIGHT(G360,2)="B)",-1000000000*VALUE(MID(G360,2,LEN(G360)-3)),IF(RIGHT(G360,2)="k)",-1000*VALUE(MID(G360,2,LEN(G360)-3)),VALUE(SUBSTITUTE(G360,",","")))))),IF(RIGHT(G360,1)="T",1000000000000*VALUE(LEFT(G360,LEN(G360)-1)),IF(RIGHT(G360,1)="M",1000000*VALUE(LEFT(G360,LEN(G360)-1)),IF(RIGHT(G360,1)="B",1000000000*VALUE(LEFT(G360,LEN(G360)-1)),IF(RIGHT(G360,1)="%",0.01*VALUE(LEFT(G360,LEN(G360)-1)),IF(RIGHT(G360,1)="k",1000*VALUE(LEFT(G360,LEN(G360)-1)),VALUE(SUBSTITUTE(G360,",",""))))))))),"N/A")</f>
        <v/>
      </c>
      <c r="V360">
        <f>"Most Variable Year"</f>
        <v/>
      </c>
      <c r="X360">
        <f>V144+MATCH(MAX(V358:Z358),V358:Z358,0)-1</f>
        <v/>
      </c>
    </row>
    <row r="361" spans="1:60">
      <c s="1" r="A361" t="n">
        <v>2</v>
      </c>
      <c r="B361" t="s">
        <v>125</v>
      </c>
      <c r="C361" t="s">
        <v>3826</v>
      </c>
      <c r="I361">
        <f>IF(AND(K361&gt; J361, L361&gt; K361, M361&gt; L361, N361&gt; M361), "pos_trend", IF(AND(K361&lt; J361, L361&lt; K361, M361&lt; L361, N361&lt; M361), "neg_trend", "N/A"))</f>
        <v/>
      </c>
      <c r="J361">
        <f>IFERROR(IF(TRIM(C361)="-", "N/A", IF(RIGHT(C361,1)=")",IF(RIGHT(C361,2)="T)",-1000000000000*VALUE(MID(C361,2,LEN(C361)-3)),IF(RIGHT(C361,2)="M)",-1000000*VALUE(MID(C361,2,LEN(C361)-3)),IF(RIGHT(C361,2)="B)",-1000000000*VALUE(MID(C361,2,LEN(C361)-3)),IF(RIGHT(C361,2)="k)",-1000*VALUE(MID(C361,2,LEN(C361)-3)),VALUE(SUBSTITUTE(C361,",","")))))),IF(RIGHT(C361,1)="T",1000000000000*VALUE(LEFT(C361,LEN(C361)-1)),IF(RIGHT(C361,1)="M",1000000*VALUE(LEFT(C361,LEN(C361)-1)),IF(RIGHT(C361,1)="B",1000000000*VALUE(LEFT(C361,LEN(C361)-1)),IF(RIGHT(C361,1)="%",0.01*VALUE(LEFT(C361,LEN(C361)-1)),IF(RIGHT(C361,1)="k",1000*VALUE(LEFT(C361,LEN(C361)-1)),VALUE(SUBSTITUTE(C361,",",""))))))))),"N/A")</f>
        <v/>
      </c>
      <c r="K361">
        <f>IFERROR(IF(TRIM(D361)="-", "N/A", IF(RIGHT(D361,1)=")",IF(RIGHT(D361,2)="T)",-1000000000000*VALUE(MID(D361,2,LEN(D361)-3)),IF(RIGHT(D361,2)="M)",-1000000*VALUE(MID(D361,2,LEN(D361)-3)),IF(RIGHT(D361,2)="B)",-1000000000*VALUE(MID(D361,2,LEN(D361)-3)),IF(RIGHT(D361,2)="k)",-1000*VALUE(MID(D361,2,LEN(D361)-3)),VALUE(SUBSTITUTE(D361,",","")))))),IF(RIGHT(D361,1)="T",1000000000000*VALUE(LEFT(D361,LEN(D361)-1)),IF(RIGHT(D361,1)="M",1000000*VALUE(LEFT(D361,LEN(D361)-1)),IF(RIGHT(D361,1)="B",1000000000*VALUE(LEFT(D361,LEN(D361)-1)),IF(RIGHT(D361,1)="%",0.01*VALUE(LEFT(D361,LEN(D361)-1)),IF(RIGHT(D361,1)="k",1000*VALUE(LEFT(D361,LEN(D361)-1)),VALUE(SUBSTITUTE(D361,",",""))))))))),"N/A")</f>
        <v/>
      </c>
      <c r="L361">
        <f>IFERROR(IF(TRIM(E361)="-", "N/A", IF(RIGHT(E361,1)=")",IF(RIGHT(E361,2)="T)",-1000000000000*VALUE(MID(E361,2,LEN(E361)-3)),IF(RIGHT(E361,2)="M)",-1000000*VALUE(MID(E361,2,LEN(E361)-3)),IF(RIGHT(E361,2)="B)",-1000000000*VALUE(MID(E361,2,LEN(E361)-3)),IF(RIGHT(E361,2)="k)",-1000*VALUE(MID(E361,2,LEN(E361)-3)),VALUE(SUBSTITUTE(E361,",","")))))),IF(RIGHT(E361,1)="T",1000000000000*VALUE(LEFT(E361,LEN(E361)-1)),IF(RIGHT(E361,1)="M",1000000*VALUE(LEFT(E361,LEN(E361)-1)),IF(RIGHT(E361,1)="B",1000000000*VALUE(LEFT(E361,LEN(E361)-1)),IF(RIGHT(E361,1)="%",0.01*VALUE(LEFT(E361,LEN(E361)-1)),IF(RIGHT(E361,1)="k",1000*VALUE(LEFT(E361,LEN(E361)-1)),VALUE(SUBSTITUTE(E361,",",""))))))))),"N/A")</f>
        <v/>
      </c>
      <c r="M361">
        <f>IFERROR(IF(TRIM(F361)="-", "N/A", IF(RIGHT(F361,1)=")",IF(RIGHT(F361,2)="T)",-1000000000000*VALUE(MID(F361,2,LEN(F361)-3)),IF(RIGHT(F361,2)="M)",-1000000*VALUE(MID(F361,2,LEN(F361)-3)),IF(RIGHT(F361,2)="B)",-1000000000*VALUE(MID(F361,2,LEN(F361)-3)),IF(RIGHT(F361,2)="k)",-1000*VALUE(MID(F361,2,LEN(F361)-3)),VALUE(SUBSTITUTE(F361,",","")))))),IF(RIGHT(F361,1)="T",1000000000000*VALUE(LEFT(F361,LEN(F361)-1)),IF(RIGHT(F361,1)="M",1000000*VALUE(LEFT(F361,LEN(F361)-1)),IF(RIGHT(F361,1)="B",1000000000*VALUE(LEFT(F361,LEN(F361)-1)),IF(RIGHT(F361,1)="%",0.01*VALUE(LEFT(F361,LEN(F361)-1)),IF(RIGHT(F361,1)="k",1000*VALUE(LEFT(F361,LEN(F361)-1)),VALUE(SUBSTITUTE(F361,",",""))))))))),"N/A")</f>
        <v/>
      </c>
      <c r="N361">
        <f>IFERROR(IF(TRIM(G361)="-", "N/A", IF(RIGHT(G361,1)=")",IF(RIGHT(G361,2)="T)",-1000000000000*VALUE(MID(G361,2,LEN(G361)-3)),IF(RIGHT(G361,2)="M)",-1000000*VALUE(MID(G361,2,LEN(G361)-3)),IF(RIGHT(G361,2)="B)",-1000000000*VALUE(MID(G361,2,LEN(G361)-3)),IF(RIGHT(G361,2)="k)",-1000*VALUE(MID(G361,2,LEN(G361)-3)),VALUE(SUBSTITUTE(G361,",","")))))),IF(RIGHT(G361,1)="T",1000000000000*VALUE(LEFT(G361,LEN(G361)-1)),IF(RIGHT(G361,1)="M",1000000*VALUE(LEFT(G361,LEN(G361)-1)),IF(RIGHT(G361,1)="B",1000000000*VALUE(LEFT(G361,LEN(G361)-1)),IF(RIGHT(G361,1)="%",0.01*VALUE(LEFT(G361,LEN(G361)-1)),IF(RIGHT(G361,1)="k",1000*VALUE(LEFT(G361,LEN(G361)-1)),VALUE(SUBSTITUTE(G361,",",""))))))))),"N/A")</f>
        <v/>
      </c>
    </row>
    <row r="362" spans="1:60">
      <c s="1" r="A362" t="n">
        <v>3</v>
      </c>
      <c r="B362" t="s">
        <v>126</v>
      </c>
      <c r="C362" t="s">
        <v>3827</v>
      </c>
      <c r="I362">
        <f>IF(AND(K362&gt; J362, L362&gt; K362, M362&gt; L362, N362&gt; M362), "pos_trend", IF(AND(K362&lt; J362, L362&lt; K362, M362&lt; L362, N362&lt; M362), "neg_trend", "N/A"))</f>
        <v/>
      </c>
      <c r="J362">
        <f>IFERROR(IF(TRIM(C362)="-", "N/A", IF(RIGHT(C362,1)=")",IF(RIGHT(C362,2)="T)",-1000000000000*VALUE(MID(C362,2,LEN(C362)-3)),IF(RIGHT(C362,2)="M)",-1000000*VALUE(MID(C362,2,LEN(C362)-3)),IF(RIGHT(C362,2)="B)",-1000000000*VALUE(MID(C362,2,LEN(C362)-3)),IF(RIGHT(C362,2)="k)",-1000*VALUE(MID(C362,2,LEN(C362)-3)),VALUE(SUBSTITUTE(C362,",","")))))),IF(RIGHT(C362,1)="T",1000000000000*VALUE(LEFT(C362,LEN(C362)-1)),IF(RIGHT(C362,1)="M",1000000*VALUE(LEFT(C362,LEN(C362)-1)),IF(RIGHT(C362,1)="B",1000000000*VALUE(LEFT(C362,LEN(C362)-1)),IF(RIGHT(C362,1)="%",0.01*VALUE(LEFT(C362,LEN(C362)-1)),IF(RIGHT(C362,1)="k",1000*VALUE(LEFT(C362,LEN(C362)-1)),VALUE(SUBSTITUTE(C362,",",""))))))))),"N/A")</f>
        <v/>
      </c>
      <c r="K362">
        <f>IFERROR(IF(TRIM(D362)="-", "N/A", IF(RIGHT(D362,1)=")",IF(RIGHT(D362,2)="T)",-1000000000000*VALUE(MID(D362,2,LEN(D362)-3)),IF(RIGHT(D362,2)="M)",-1000000*VALUE(MID(D362,2,LEN(D362)-3)),IF(RIGHT(D362,2)="B)",-1000000000*VALUE(MID(D362,2,LEN(D362)-3)),IF(RIGHT(D362,2)="k)",-1000*VALUE(MID(D362,2,LEN(D362)-3)),VALUE(SUBSTITUTE(D362,",","")))))),IF(RIGHT(D362,1)="T",1000000000000*VALUE(LEFT(D362,LEN(D362)-1)),IF(RIGHT(D362,1)="M",1000000*VALUE(LEFT(D362,LEN(D362)-1)),IF(RIGHT(D362,1)="B",1000000000*VALUE(LEFT(D362,LEN(D362)-1)),IF(RIGHT(D362,1)="%",0.01*VALUE(LEFT(D362,LEN(D362)-1)),IF(RIGHT(D362,1)="k",1000*VALUE(LEFT(D362,LEN(D362)-1)),VALUE(SUBSTITUTE(D362,",",""))))))))),"N/A")</f>
        <v/>
      </c>
      <c r="L362">
        <f>IFERROR(IF(TRIM(E362)="-", "N/A", IF(RIGHT(E362,1)=")",IF(RIGHT(E362,2)="T)",-1000000000000*VALUE(MID(E362,2,LEN(E362)-3)),IF(RIGHT(E362,2)="M)",-1000000*VALUE(MID(E362,2,LEN(E362)-3)),IF(RIGHT(E362,2)="B)",-1000000000*VALUE(MID(E362,2,LEN(E362)-3)),IF(RIGHT(E362,2)="k)",-1000*VALUE(MID(E362,2,LEN(E362)-3)),VALUE(SUBSTITUTE(E362,",","")))))),IF(RIGHT(E362,1)="T",1000000000000*VALUE(LEFT(E362,LEN(E362)-1)),IF(RIGHT(E362,1)="M",1000000*VALUE(LEFT(E362,LEN(E362)-1)),IF(RIGHT(E362,1)="B",1000000000*VALUE(LEFT(E362,LEN(E362)-1)),IF(RIGHT(E362,1)="%",0.01*VALUE(LEFT(E362,LEN(E362)-1)),IF(RIGHT(E362,1)="k",1000*VALUE(LEFT(E362,LEN(E362)-1)),VALUE(SUBSTITUTE(E362,",",""))))))))),"N/A")</f>
        <v/>
      </c>
      <c r="M362">
        <f>IFERROR(IF(TRIM(F362)="-", "N/A", IF(RIGHT(F362,1)=")",IF(RIGHT(F362,2)="T)",-1000000000000*VALUE(MID(F362,2,LEN(F362)-3)),IF(RIGHT(F362,2)="M)",-1000000*VALUE(MID(F362,2,LEN(F362)-3)),IF(RIGHT(F362,2)="B)",-1000000000*VALUE(MID(F362,2,LEN(F362)-3)),IF(RIGHT(F362,2)="k)",-1000*VALUE(MID(F362,2,LEN(F362)-3)),VALUE(SUBSTITUTE(F362,",","")))))),IF(RIGHT(F362,1)="T",1000000000000*VALUE(LEFT(F362,LEN(F362)-1)),IF(RIGHT(F362,1)="M",1000000*VALUE(LEFT(F362,LEN(F362)-1)),IF(RIGHT(F362,1)="B",1000000000*VALUE(LEFT(F362,LEN(F362)-1)),IF(RIGHT(F362,1)="%",0.01*VALUE(LEFT(F362,LEN(F362)-1)),IF(RIGHT(F362,1)="k",1000*VALUE(LEFT(F362,LEN(F362)-1)),VALUE(SUBSTITUTE(F362,",",""))))))))),"N/A")</f>
        <v/>
      </c>
      <c r="N362">
        <f>IFERROR(IF(TRIM(G362)="-", "N/A", IF(RIGHT(G362,1)=")",IF(RIGHT(G362,2)="T)",-1000000000000*VALUE(MID(G362,2,LEN(G362)-3)),IF(RIGHT(G362,2)="M)",-1000000*VALUE(MID(G362,2,LEN(G362)-3)),IF(RIGHT(G362,2)="B)",-1000000000*VALUE(MID(G362,2,LEN(G362)-3)),IF(RIGHT(G362,2)="k)",-1000*VALUE(MID(G362,2,LEN(G362)-3)),VALUE(SUBSTITUTE(G362,",","")))))),IF(RIGHT(G362,1)="T",1000000000000*VALUE(LEFT(G362,LEN(G362)-1)),IF(RIGHT(G362,1)="M",1000000*VALUE(LEFT(G362,LEN(G362)-1)),IF(RIGHT(G362,1)="B",1000000000*VALUE(LEFT(G362,LEN(G362)-1)),IF(RIGHT(G362,1)="%",0.01*VALUE(LEFT(G362,LEN(G362)-1)),IF(RIGHT(G362,1)="k",1000*VALUE(LEFT(G362,LEN(G362)-1)),VALUE(SUBSTITUTE(G362,",",""))))))))),"N/A")</f>
        <v/>
      </c>
    </row>
    <row r="363" spans="1:60">
      <c s="1" r="A363" t="n">
        <v>4</v>
      </c>
      <c r="B363" t="s">
        <v>128</v>
      </c>
      <c r="C363" t="s">
        <v>3828</v>
      </c>
      <c r="I363">
        <f>IF(AND(K363&gt; J363, L363&gt; K363, M363&gt; L363, N363&gt; M363), "pos_trend", IF(AND(K363&lt; J363, L363&lt; K363, M363&lt; L363, N363&lt; M363), "neg_trend", "N/A"))</f>
        <v/>
      </c>
      <c r="J363">
        <f>IFERROR(IF(TRIM(C363)="-", "N/A", IF(RIGHT(C363,1)=")",IF(RIGHT(C363,2)="T)",-1000000000000*VALUE(MID(C363,2,LEN(C363)-3)),IF(RIGHT(C363,2)="M)",-1000000*VALUE(MID(C363,2,LEN(C363)-3)),IF(RIGHT(C363,2)="B)",-1000000000*VALUE(MID(C363,2,LEN(C363)-3)),IF(RIGHT(C363,2)="k)",-1000*VALUE(MID(C363,2,LEN(C363)-3)),VALUE(SUBSTITUTE(C363,",","")))))),IF(RIGHT(C363,1)="T",1000000000000*VALUE(LEFT(C363,LEN(C363)-1)),IF(RIGHT(C363,1)="M",1000000*VALUE(LEFT(C363,LEN(C363)-1)),IF(RIGHT(C363,1)="B",1000000000*VALUE(LEFT(C363,LEN(C363)-1)),IF(RIGHT(C363,1)="%",0.01*VALUE(LEFT(C363,LEN(C363)-1)),IF(RIGHT(C363,1)="k",1000*VALUE(LEFT(C363,LEN(C363)-1)),VALUE(SUBSTITUTE(C363,",",""))))))))),"N/A")</f>
        <v/>
      </c>
      <c r="K363">
        <f>IFERROR(IF(TRIM(D363)="-", "N/A", IF(RIGHT(D363,1)=")",IF(RIGHT(D363,2)="T)",-1000000000000*VALUE(MID(D363,2,LEN(D363)-3)),IF(RIGHT(D363,2)="M)",-1000000*VALUE(MID(D363,2,LEN(D363)-3)),IF(RIGHT(D363,2)="B)",-1000000000*VALUE(MID(D363,2,LEN(D363)-3)),IF(RIGHT(D363,2)="k)",-1000*VALUE(MID(D363,2,LEN(D363)-3)),VALUE(SUBSTITUTE(D363,",","")))))),IF(RIGHT(D363,1)="T",1000000000000*VALUE(LEFT(D363,LEN(D363)-1)),IF(RIGHT(D363,1)="M",1000000*VALUE(LEFT(D363,LEN(D363)-1)),IF(RIGHT(D363,1)="B",1000000000*VALUE(LEFT(D363,LEN(D363)-1)),IF(RIGHT(D363,1)="%",0.01*VALUE(LEFT(D363,LEN(D363)-1)),IF(RIGHT(D363,1)="k",1000*VALUE(LEFT(D363,LEN(D363)-1)),VALUE(SUBSTITUTE(D363,",",""))))))))),"N/A")</f>
        <v/>
      </c>
      <c r="L363">
        <f>IFERROR(IF(TRIM(E363)="-", "N/A", IF(RIGHT(E363,1)=")",IF(RIGHT(E363,2)="T)",-1000000000000*VALUE(MID(E363,2,LEN(E363)-3)),IF(RIGHT(E363,2)="M)",-1000000*VALUE(MID(E363,2,LEN(E363)-3)),IF(RIGHT(E363,2)="B)",-1000000000*VALUE(MID(E363,2,LEN(E363)-3)),IF(RIGHT(E363,2)="k)",-1000*VALUE(MID(E363,2,LEN(E363)-3)),VALUE(SUBSTITUTE(E363,",","")))))),IF(RIGHT(E363,1)="T",1000000000000*VALUE(LEFT(E363,LEN(E363)-1)),IF(RIGHT(E363,1)="M",1000000*VALUE(LEFT(E363,LEN(E363)-1)),IF(RIGHT(E363,1)="B",1000000000*VALUE(LEFT(E363,LEN(E363)-1)),IF(RIGHT(E363,1)="%",0.01*VALUE(LEFT(E363,LEN(E363)-1)),IF(RIGHT(E363,1)="k",1000*VALUE(LEFT(E363,LEN(E363)-1)),VALUE(SUBSTITUTE(E363,",",""))))))))),"N/A")</f>
        <v/>
      </c>
      <c r="M363">
        <f>IFERROR(IF(TRIM(F363)="-", "N/A", IF(RIGHT(F363,1)=")",IF(RIGHT(F363,2)="T)",-1000000000000*VALUE(MID(F363,2,LEN(F363)-3)),IF(RIGHT(F363,2)="M)",-1000000*VALUE(MID(F363,2,LEN(F363)-3)),IF(RIGHT(F363,2)="B)",-1000000000*VALUE(MID(F363,2,LEN(F363)-3)),IF(RIGHT(F363,2)="k)",-1000*VALUE(MID(F363,2,LEN(F363)-3)),VALUE(SUBSTITUTE(F363,",","")))))),IF(RIGHT(F363,1)="T",1000000000000*VALUE(LEFT(F363,LEN(F363)-1)),IF(RIGHT(F363,1)="M",1000000*VALUE(LEFT(F363,LEN(F363)-1)),IF(RIGHT(F363,1)="B",1000000000*VALUE(LEFT(F363,LEN(F363)-1)),IF(RIGHT(F363,1)="%",0.01*VALUE(LEFT(F363,LEN(F363)-1)),IF(RIGHT(F363,1)="k",1000*VALUE(LEFT(F363,LEN(F363)-1)),VALUE(SUBSTITUTE(F363,",",""))))))))),"N/A")</f>
        <v/>
      </c>
      <c r="N363">
        <f>IFERROR(IF(TRIM(G363)="-", "N/A", IF(RIGHT(G363,1)=")",IF(RIGHT(G363,2)="T)",-1000000000000*VALUE(MID(G363,2,LEN(G363)-3)),IF(RIGHT(G363,2)="M)",-1000000*VALUE(MID(G363,2,LEN(G363)-3)),IF(RIGHT(G363,2)="B)",-1000000000*VALUE(MID(G363,2,LEN(G363)-3)),IF(RIGHT(G363,2)="k)",-1000*VALUE(MID(G363,2,LEN(G363)-3)),VALUE(SUBSTITUTE(G363,",","")))))),IF(RIGHT(G363,1)="T",1000000000000*VALUE(LEFT(G363,LEN(G363)-1)),IF(RIGHT(G363,1)="M",1000000*VALUE(LEFT(G363,LEN(G363)-1)),IF(RIGHT(G363,1)="B",1000000000*VALUE(LEFT(G363,LEN(G363)-1)),IF(RIGHT(G363,1)="%",0.01*VALUE(LEFT(G363,LEN(G363)-1)),IF(RIGHT(G363,1)="k",1000*VALUE(LEFT(G363,LEN(G363)-1)),VALUE(SUBSTITUTE(G363,",",""))))))))),"N/A")</f>
        <v/>
      </c>
    </row>
    <row r="364" spans="1:60">
      <c s="1" r="A364" t="n">
        <v>5</v>
      </c>
      <c r="B364" t="s">
        <v>130</v>
      </c>
      <c r="C364" t="s">
        <v>3829</v>
      </c>
      <c r="I364">
        <f>IF(AND(K364&gt; J364, L364&gt; K364, M364&gt; L364, N364&gt; M364), "pos_trend", IF(AND(K364&lt; J364, L364&lt; K364, M364&lt; L364, N364&lt; M364), "neg_trend", "N/A"))</f>
        <v/>
      </c>
      <c r="J364">
        <f>IFERROR(IF(TRIM(C364)="-", "N/A", IF(RIGHT(C364,1)=")",IF(RIGHT(C364,2)="T)",-1000000000000*VALUE(MID(C364,2,LEN(C364)-3)),IF(RIGHT(C364,2)="M)",-1000000*VALUE(MID(C364,2,LEN(C364)-3)),IF(RIGHT(C364,2)="B)",-1000000000*VALUE(MID(C364,2,LEN(C364)-3)),IF(RIGHT(C364,2)="k)",-1000*VALUE(MID(C364,2,LEN(C364)-3)),VALUE(SUBSTITUTE(C364,",","")))))),IF(RIGHT(C364,1)="T",1000000000000*VALUE(LEFT(C364,LEN(C364)-1)),IF(RIGHT(C364,1)="M",1000000*VALUE(LEFT(C364,LEN(C364)-1)),IF(RIGHT(C364,1)="B",1000000000*VALUE(LEFT(C364,LEN(C364)-1)),IF(RIGHT(C364,1)="%",0.01*VALUE(LEFT(C364,LEN(C364)-1)),IF(RIGHT(C364,1)="k",1000*VALUE(LEFT(C364,LEN(C364)-1)),VALUE(SUBSTITUTE(C364,",",""))))))))),"N/A")</f>
        <v/>
      </c>
      <c r="K364">
        <f>IFERROR(IF(TRIM(D364)="-", "N/A", IF(RIGHT(D364,1)=")",IF(RIGHT(D364,2)="T)",-1000000000000*VALUE(MID(D364,2,LEN(D364)-3)),IF(RIGHT(D364,2)="M)",-1000000*VALUE(MID(D364,2,LEN(D364)-3)),IF(RIGHT(D364,2)="B)",-1000000000*VALUE(MID(D364,2,LEN(D364)-3)),IF(RIGHT(D364,2)="k)",-1000*VALUE(MID(D364,2,LEN(D364)-3)),VALUE(SUBSTITUTE(D364,",","")))))),IF(RIGHT(D364,1)="T",1000000000000*VALUE(LEFT(D364,LEN(D364)-1)),IF(RIGHT(D364,1)="M",1000000*VALUE(LEFT(D364,LEN(D364)-1)),IF(RIGHT(D364,1)="B",1000000000*VALUE(LEFT(D364,LEN(D364)-1)),IF(RIGHT(D364,1)="%",0.01*VALUE(LEFT(D364,LEN(D364)-1)),IF(RIGHT(D364,1)="k",1000*VALUE(LEFT(D364,LEN(D364)-1)),VALUE(SUBSTITUTE(D364,",",""))))))))),"N/A")</f>
        <v/>
      </c>
      <c r="L364">
        <f>IFERROR(IF(TRIM(E364)="-", "N/A", IF(RIGHT(E364,1)=")",IF(RIGHT(E364,2)="T)",-1000000000000*VALUE(MID(E364,2,LEN(E364)-3)),IF(RIGHT(E364,2)="M)",-1000000*VALUE(MID(E364,2,LEN(E364)-3)),IF(RIGHT(E364,2)="B)",-1000000000*VALUE(MID(E364,2,LEN(E364)-3)),IF(RIGHT(E364,2)="k)",-1000*VALUE(MID(E364,2,LEN(E364)-3)),VALUE(SUBSTITUTE(E364,",","")))))),IF(RIGHT(E364,1)="T",1000000000000*VALUE(LEFT(E364,LEN(E364)-1)),IF(RIGHT(E364,1)="M",1000000*VALUE(LEFT(E364,LEN(E364)-1)),IF(RIGHT(E364,1)="B",1000000000*VALUE(LEFT(E364,LEN(E364)-1)),IF(RIGHT(E364,1)="%",0.01*VALUE(LEFT(E364,LEN(E364)-1)),IF(RIGHT(E364,1)="k",1000*VALUE(LEFT(E364,LEN(E364)-1)),VALUE(SUBSTITUTE(E364,",",""))))))))),"N/A")</f>
        <v/>
      </c>
      <c r="M364">
        <f>IFERROR(IF(TRIM(F364)="-", "N/A", IF(RIGHT(F364,1)=")",IF(RIGHT(F364,2)="T)",-1000000000000*VALUE(MID(F364,2,LEN(F364)-3)),IF(RIGHT(F364,2)="M)",-1000000*VALUE(MID(F364,2,LEN(F364)-3)),IF(RIGHT(F364,2)="B)",-1000000000*VALUE(MID(F364,2,LEN(F364)-3)),IF(RIGHT(F364,2)="k)",-1000*VALUE(MID(F364,2,LEN(F364)-3)),VALUE(SUBSTITUTE(F364,",","")))))),IF(RIGHT(F364,1)="T",1000000000000*VALUE(LEFT(F364,LEN(F364)-1)),IF(RIGHT(F364,1)="M",1000000*VALUE(LEFT(F364,LEN(F364)-1)),IF(RIGHT(F364,1)="B",1000000000*VALUE(LEFT(F364,LEN(F364)-1)),IF(RIGHT(F364,1)="%",0.01*VALUE(LEFT(F364,LEN(F364)-1)),IF(RIGHT(F364,1)="k",1000*VALUE(LEFT(F364,LEN(F364)-1)),VALUE(SUBSTITUTE(F364,",",""))))))))),"N/A")</f>
        <v/>
      </c>
      <c r="N364">
        <f>IFERROR(IF(TRIM(G364)="-", "N/A", IF(RIGHT(G364,1)=")",IF(RIGHT(G364,2)="T)",-1000000000000*VALUE(MID(G364,2,LEN(G364)-3)),IF(RIGHT(G364,2)="M)",-1000000*VALUE(MID(G364,2,LEN(G364)-3)),IF(RIGHT(G364,2)="B)",-1000000000*VALUE(MID(G364,2,LEN(G364)-3)),IF(RIGHT(G364,2)="k)",-1000*VALUE(MID(G364,2,LEN(G364)-3)),VALUE(SUBSTITUTE(G364,",","")))))),IF(RIGHT(G364,1)="T",1000000000000*VALUE(LEFT(G364,LEN(G364)-1)),IF(RIGHT(G364,1)="M",1000000*VALUE(LEFT(G364,LEN(G364)-1)),IF(RIGHT(G364,1)="B",1000000000*VALUE(LEFT(G364,LEN(G364)-1)),IF(RIGHT(G364,1)="%",0.01*VALUE(LEFT(G364,LEN(G364)-1)),IF(RIGHT(G364,1)="k",1000*VALUE(LEFT(G364,LEN(G364)-1)),VALUE(SUBSTITUTE(G364,",",""))))))))),"N/A")</f>
        <v/>
      </c>
    </row>
    <row r="365" spans="1:60">
      <c s="1" r="A365" t="n">
        <v>6</v>
      </c>
      <c r="B365" t="s">
        <v>132</v>
      </c>
      <c r="C365" t="s">
        <v>2407</v>
      </c>
      <c r="I365">
        <f>IF(AND(K365&gt; J365, L365&gt; K365, M365&gt; L365, N365&gt; M365), "pos_trend", IF(AND(K365&lt; J365, L365&lt; K365, M365&lt; L365, N365&lt; M365), "neg_trend", "N/A"))</f>
        <v/>
      </c>
      <c r="J365">
        <f>IFERROR(IF(TRIM(C365)="-", "N/A", IF(RIGHT(C365,1)=")",IF(RIGHT(C365,2)="T)",-1000000000000*VALUE(MID(C365,2,LEN(C365)-3)),IF(RIGHT(C365,2)="M)",-1000000*VALUE(MID(C365,2,LEN(C365)-3)),IF(RIGHT(C365,2)="B)",-1000000000*VALUE(MID(C365,2,LEN(C365)-3)),IF(RIGHT(C365,2)="k)",-1000*VALUE(MID(C365,2,LEN(C365)-3)),VALUE(SUBSTITUTE(C365,",","")))))),IF(RIGHT(C365,1)="T",1000000000000*VALUE(LEFT(C365,LEN(C365)-1)),IF(RIGHT(C365,1)="M",1000000*VALUE(LEFT(C365,LEN(C365)-1)),IF(RIGHT(C365,1)="B",1000000000*VALUE(LEFT(C365,LEN(C365)-1)),IF(RIGHT(C365,1)="%",0.01*VALUE(LEFT(C365,LEN(C365)-1)),IF(RIGHT(C365,1)="k",1000*VALUE(LEFT(C365,LEN(C365)-1)),VALUE(SUBSTITUTE(C365,",",""))))))))),"N/A")</f>
        <v/>
      </c>
      <c r="K365">
        <f>IFERROR(IF(TRIM(D365)="-", "N/A", IF(RIGHT(D365,1)=")",IF(RIGHT(D365,2)="T)",-1000000000000*VALUE(MID(D365,2,LEN(D365)-3)),IF(RIGHT(D365,2)="M)",-1000000*VALUE(MID(D365,2,LEN(D365)-3)),IF(RIGHT(D365,2)="B)",-1000000000*VALUE(MID(D365,2,LEN(D365)-3)),IF(RIGHT(D365,2)="k)",-1000*VALUE(MID(D365,2,LEN(D365)-3)),VALUE(SUBSTITUTE(D365,",","")))))),IF(RIGHT(D365,1)="T",1000000000000*VALUE(LEFT(D365,LEN(D365)-1)),IF(RIGHT(D365,1)="M",1000000*VALUE(LEFT(D365,LEN(D365)-1)),IF(RIGHT(D365,1)="B",1000000000*VALUE(LEFT(D365,LEN(D365)-1)),IF(RIGHT(D365,1)="%",0.01*VALUE(LEFT(D365,LEN(D365)-1)),IF(RIGHT(D365,1)="k",1000*VALUE(LEFT(D365,LEN(D365)-1)),VALUE(SUBSTITUTE(D365,",",""))))))))),"N/A")</f>
        <v/>
      </c>
      <c r="L365">
        <f>IFERROR(IF(TRIM(E365)="-", "N/A", IF(RIGHT(E365,1)=")",IF(RIGHT(E365,2)="T)",-1000000000000*VALUE(MID(E365,2,LEN(E365)-3)),IF(RIGHT(E365,2)="M)",-1000000*VALUE(MID(E365,2,LEN(E365)-3)),IF(RIGHT(E365,2)="B)",-1000000000*VALUE(MID(E365,2,LEN(E365)-3)),IF(RIGHT(E365,2)="k)",-1000*VALUE(MID(E365,2,LEN(E365)-3)),VALUE(SUBSTITUTE(E365,",","")))))),IF(RIGHT(E365,1)="T",1000000000000*VALUE(LEFT(E365,LEN(E365)-1)),IF(RIGHT(E365,1)="M",1000000*VALUE(LEFT(E365,LEN(E365)-1)),IF(RIGHT(E365,1)="B",1000000000*VALUE(LEFT(E365,LEN(E365)-1)),IF(RIGHT(E365,1)="%",0.01*VALUE(LEFT(E365,LEN(E365)-1)),IF(RIGHT(E365,1)="k",1000*VALUE(LEFT(E365,LEN(E365)-1)),VALUE(SUBSTITUTE(E365,",",""))))))))),"N/A")</f>
        <v/>
      </c>
      <c r="M365">
        <f>IFERROR(IF(TRIM(F365)="-", "N/A", IF(RIGHT(F365,1)=")",IF(RIGHT(F365,2)="T)",-1000000000000*VALUE(MID(F365,2,LEN(F365)-3)),IF(RIGHT(F365,2)="M)",-1000000*VALUE(MID(F365,2,LEN(F365)-3)),IF(RIGHT(F365,2)="B)",-1000000000*VALUE(MID(F365,2,LEN(F365)-3)),IF(RIGHT(F365,2)="k)",-1000*VALUE(MID(F365,2,LEN(F365)-3)),VALUE(SUBSTITUTE(F365,",","")))))),IF(RIGHT(F365,1)="T",1000000000000*VALUE(LEFT(F365,LEN(F365)-1)),IF(RIGHT(F365,1)="M",1000000*VALUE(LEFT(F365,LEN(F365)-1)),IF(RIGHT(F365,1)="B",1000000000*VALUE(LEFT(F365,LEN(F365)-1)),IF(RIGHT(F365,1)="%",0.01*VALUE(LEFT(F365,LEN(F365)-1)),IF(RIGHT(F365,1)="k",1000*VALUE(LEFT(F365,LEN(F365)-1)),VALUE(SUBSTITUTE(F365,",",""))))))))),"N/A")</f>
        <v/>
      </c>
      <c r="N365">
        <f>IFERROR(IF(TRIM(G365)="-", "N/A", IF(RIGHT(G365,1)=")",IF(RIGHT(G365,2)="T)",-1000000000000*VALUE(MID(G365,2,LEN(G365)-3)),IF(RIGHT(G365,2)="M)",-1000000*VALUE(MID(G365,2,LEN(G365)-3)),IF(RIGHT(G365,2)="B)",-1000000000*VALUE(MID(G365,2,LEN(G365)-3)),IF(RIGHT(G365,2)="k)",-1000*VALUE(MID(G365,2,LEN(G365)-3)),VALUE(SUBSTITUTE(G365,",","")))))),IF(RIGHT(G365,1)="T",1000000000000*VALUE(LEFT(G365,LEN(G365)-1)),IF(RIGHT(G365,1)="M",1000000*VALUE(LEFT(G365,LEN(G365)-1)),IF(RIGHT(G365,1)="B",1000000000*VALUE(LEFT(G365,LEN(G365)-1)),IF(RIGHT(G365,1)="%",0.01*VALUE(LEFT(G365,LEN(G365)-1)),IF(RIGHT(G365,1)="k",1000*VALUE(LEFT(G365,LEN(G365)-1)),VALUE(SUBSTITUTE(G365,",",""))))))))),"N/A")</f>
        <v/>
      </c>
    </row>
    <row r="366" spans="1:60">
      <c s="1" r="A366" t="n">
        <v>7</v>
      </c>
      <c r="B366" t="s">
        <v>134</v>
      </c>
      <c r="C366" t="s"/>
      <c r="I366">
        <f>IF(AND(K366&gt; J366, L366&gt; K366, M366&gt; L366, N366&gt; M366), "pos_trend", IF(AND(K366&lt; J366, L366&lt; K366, M366&lt; L366, N366&lt; M366), "neg_trend", "N/A"))</f>
        <v/>
      </c>
      <c r="J366">
        <f>IFERROR(IF(TRIM(C366)="-", "N/A", IF(RIGHT(C366,1)=")",IF(RIGHT(C366,2)="T)",-1000000000000*VALUE(MID(C366,2,LEN(C366)-3)),IF(RIGHT(C366,2)="M)",-1000000*VALUE(MID(C366,2,LEN(C366)-3)),IF(RIGHT(C366,2)="B)",-1000000000*VALUE(MID(C366,2,LEN(C366)-3)),IF(RIGHT(C366,2)="k)",-1000*VALUE(MID(C366,2,LEN(C366)-3)),VALUE(SUBSTITUTE(C366,",","")))))),IF(RIGHT(C366,1)="T",1000000000000*VALUE(LEFT(C366,LEN(C366)-1)),IF(RIGHT(C366,1)="M",1000000*VALUE(LEFT(C366,LEN(C366)-1)),IF(RIGHT(C366,1)="B",1000000000*VALUE(LEFT(C366,LEN(C366)-1)),IF(RIGHT(C366,1)="%",0.01*VALUE(LEFT(C366,LEN(C366)-1)),IF(RIGHT(C366,1)="k",1000*VALUE(LEFT(C366,LEN(C366)-1)),VALUE(SUBSTITUTE(C366,",",""))))))))),"N/A")</f>
        <v/>
      </c>
      <c r="K366">
        <f>IFERROR(IF(TRIM(D366)="-", "N/A", IF(RIGHT(D366,1)=")",IF(RIGHT(D366,2)="T)",-1000000000000*VALUE(MID(D366,2,LEN(D366)-3)),IF(RIGHT(D366,2)="M)",-1000000*VALUE(MID(D366,2,LEN(D366)-3)),IF(RIGHT(D366,2)="B)",-1000000000*VALUE(MID(D366,2,LEN(D366)-3)),IF(RIGHT(D366,2)="k)",-1000*VALUE(MID(D366,2,LEN(D366)-3)),VALUE(SUBSTITUTE(D366,",","")))))),IF(RIGHT(D366,1)="T",1000000000000*VALUE(LEFT(D366,LEN(D366)-1)),IF(RIGHT(D366,1)="M",1000000*VALUE(LEFT(D366,LEN(D366)-1)),IF(RIGHT(D366,1)="B",1000000000*VALUE(LEFT(D366,LEN(D366)-1)),IF(RIGHT(D366,1)="%",0.01*VALUE(LEFT(D366,LEN(D366)-1)),IF(RIGHT(D366,1)="k",1000*VALUE(LEFT(D366,LEN(D366)-1)),VALUE(SUBSTITUTE(D366,",",""))))))))),"N/A")</f>
        <v/>
      </c>
      <c r="L366">
        <f>IFERROR(IF(TRIM(E366)="-", "N/A", IF(RIGHT(E366,1)=")",IF(RIGHT(E366,2)="T)",-1000000000000*VALUE(MID(E366,2,LEN(E366)-3)),IF(RIGHT(E366,2)="M)",-1000000*VALUE(MID(E366,2,LEN(E366)-3)),IF(RIGHT(E366,2)="B)",-1000000000*VALUE(MID(E366,2,LEN(E366)-3)),IF(RIGHT(E366,2)="k)",-1000*VALUE(MID(E366,2,LEN(E366)-3)),VALUE(SUBSTITUTE(E366,",","")))))),IF(RIGHT(E366,1)="T",1000000000000*VALUE(LEFT(E366,LEN(E366)-1)),IF(RIGHT(E366,1)="M",1000000*VALUE(LEFT(E366,LEN(E366)-1)),IF(RIGHT(E366,1)="B",1000000000*VALUE(LEFT(E366,LEN(E366)-1)),IF(RIGHT(E366,1)="%",0.01*VALUE(LEFT(E366,LEN(E366)-1)),IF(RIGHT(E366,1)="k",1000*VALUE(LEFT(E366,LEN(E366)-1)),VALUE(SUBSTITUTE(E366,",",""))))))))),"N/A")</f>
        <v/>
      </c>
      <c r="M366">
        <f>IFERROR(IF(TRIM(F366)="-", "N/A", IF(RIGHT(F366,1)=")",IF(RIGHT(F366,2)="T)",-1000000000000*VALUE(MID(F366,2,LEN(F366)-3)),IF(RIGHT(F366,2)="M)",-1000000*VALUE(MID(F366,2,LEN(F366)-3)),IF(RIGHT(F366,2)="B)",-1000000000*VALUE(MID(F366,2,LEN(F366)-3)),IF(RIGHT(F366,2)="k)",-1000*VALUE(MID(F366,2,LEN(F366)-3)),VALUE(SUBSTITUTE(F366,",","")))))),IF(RIGHT(F366,1)="T",1000000000000*VALUE(LEFT(F366,LEN(F366)-1)),IF(RIGHT(F366,1)="M",1000000*VALUE(LEFT(F366,LEN(F366)-1)),IF(RIGHT(F366,1)="B",1000000000*VALUE(LEFT(F366,LEN(F366)-1)),IF(RIGHT(F366,1)="%",0.01*VALUE(LEFT(F366,LEN(F366)-1)),IF(RIGHT(F366,1)="k",1000*VALUE(LEFT(F366,LEN(F366)-1)),VALUE(SUBSTITUTE(F366,",",""))))))))),"N/A")</f>
        <v/>
      </c>
      <c r="N366">
        <f>IFERROR(IF(TRIM(G366)="-", "N/A", IF(RIGHT(G366,1)=")",IF(RIGHT(G366,2)="T)",-1000000000000*VALUE(MID(G366,2,LEN(G366)-3)),IF(RIGHT(G366,2)="M)",-1000000*VALUE(MID(G366,2,LEN(G366)-3)),IF(RIGHT(G366,2)="B)",-1000000000*VALUE(MID(G366,2,LEN(G366)-3)),IF(RIGHT(G366,2)="k)",-1000*VALUE(MID(G366,2,LEN(G366)-3)),VALUE(SUBSTITUTE(G366,",","")))))),IF(RIGHT(G366,1)="T",1000000000000*VALUE(LEFT(G366,LEN(G366)-1)),IF(RIGHT(G366,1)="M",1000000*VALUE(LEFT(G366,LEN(G366)-1)),IF(RIGHT(G366,1)="B",1000000000*VALUE(LEFT(G366,LEN(G366)-1)),IF(RIGHT(G366,1)="%",0.01*VALUE(LEFT(G366,LEN(G366)-1)),IF(RIGHT(G366,1)="k",1000*VALUE(LEFT(G366,LEN(G366)-1)),VALUE(SUBSTITUTE(G366,",",""))))))))),"N/A")</f>
        <v/>
      </c>
    </row>
    <row r="367" spans="1:60">
      <c s="1" r="A367" t="n">
        <v>8</v>
      </c>
      <c r="B367" t="s">
        <v>135</v>
      </c>
      <c r="C367" t="s"/>
      <c r="I367">
        <f>IF(AND(K367&gt; J367, L367&gt; K367, M367&gt; L367, N367&gt; M367), "pos_trend", IF(AND(K367&lt; J367, L367&lt; K367, M367&lt; L367, N367&lt; M367), "neg_trend", "N/A"))</f>
        <v/>
      </c>
      <c r="J367">
        <f>IFERROR(IF(TRIM(C367)="-", "N/A", IF(RIGHT(C367,1)=")",IF(RIGHT(C367,2)="T)",-1000000000000*VALUE(MID(C367,2,LEN(C367)-3)),IF(RIGHT(C367,2)="M)",-1000000*VALUE(MID(C367,2,LEN(C367)-3)),IF(RIGHT(C367,2)="B)",-1000000000*VALUE(MID(C367,2,LEN(C367)-3)),IF(RIGHT(C367,2)="k)",-1000*VALUE(MID(C367,2,LEN(C367)-3)),VALUE(SUBSTITUTE(C367,",","")))))),IF(RIGHT(C367,1)="T",1000000000000*VALUE(LEFT(C367,LEN(C367)-1)),IF(RIGHT(C367,1)="M",1000000*VALUE(LEFT(C367,LEN(C367)-1)),IF(RIGHT(C367,1)="B",1000000000*VALUE(LEFT(C367,LEN(C367)-1)),IF(RIGHT(C367,1)="%",0.01*VALUE(LEFT(C367,LEN(C367)-1)),IF(RIGHT(C367,1)="k",1000*VALUE(LEFT(C367,LEN(C367)-1)),VALUE(SUBSTITUTE(C367,",",""))))))))),"N/A")</f>
        <v/>
      </c>
      <c r="K367">
        <f>IFERROR(IF(TRIM(D367)="-", "N/A", IF(RIGHT(D367,1)=")",IF(RIGHT(D367,2)="T)",-1000000000000*VALUE(MID(D367,2,LEN(D367)-3)),IF(RIGHT(D367,2)="M)",-1000000*VALUE(MID(D367,2,LEN(D367)-3)),IF(RIGHT(D367,2)="B)",-1000000000*VALUE(MID(D367,2,LEN(D367)-3)),IF(RIGHT(D367,2)="k)",-1000*VALUE(MID(D367,2,LEN(D367)-3)),VALUE(SUBSTITUTE(D367,",","")))))),IF(RIGHT(D367,1)="T",1000000000000*VALUE(LEFT(D367,LEN(D367)-1)),IF(RIGHT(D367,1)="M",1000000*VALUE(LEFT(D367,LEN(D367)-1)),IF(RIGHT(D367,1)="B",1000000000*VALUE(LEFT(D367,LEN(D367)-1)),IF(RIGHT(D367,1)="%",0.01*VALUE(LEFT(D367,LEN(D367)-1)),IF(RIGHT(D367,1)="k",1000*VALUE(LEFT(D367,LEN(D367)-1)),VALUE(SUBSTITUTE(D367,",",""))))))))),"N/A")</f>
        <v/>
      </c>
      <c r="L367">
        <f>IFERROR(IF(TRIM(E367)="-", "N/A", IF(RIGHT(E367,1)=")",IF(RIGHT(E367,2)="T)",-1000000000000*VALUE(MID(E367,2,LEN(E367)-3)),IF(RIGHT(E367,2)="M)",-1000000*VALUE(MID(E367,2,LEN(E367)-3)),IF(RIGHT(E367,2)="B)",-1000000000*VALUE(MID(E367,2,LEN(E367)-3)),IF(RIGHT(E367,2)="k)",-1000*VALUE(MID(E367,2,LEN(E367)-3)),VALUE(SUBSTITUTE(E367,",","")))))),IF(RIGHT(E367,1)="T",1000000000000*VALUE(LEFT(E367,LEN(E367)-1)),IF(RIGHT(E367,1)="M",1000000*VALUE(LEFT(E367,LEN(E367)-1)),IF(RIGHT(E367,1)="B",1000000000*VALUE(LEFT(E367,LEN(E367)-1)),IF(RIGHT(E367,1)="%",0.01*VALUE(LEFT(E367,LEN(E367)-1)),IF(RIGHT(E367,1)="k",1000*VALUE(LEFT(E367,LEN(E367)-1)),VALUE(SUBSTITUTE(E367,",",""))))))))),"N/A")</f>
        <v/>
      </c>
      <c r="M367">
        <f>IFERROR(IF(TRIM(F367)="-", "N/A", IF(RIGHT(F367,1)=")",IF(RIGHT(F367,2)="T)",-1000000000000*VALUE(MID(F367,2,LEN(F367)-3)),IF(RIGHT(F367,2)="M)",-1000000*VALUE(MID(F367,2,LEN(F367)-3)),IF(RIGHT(F367,2)="B)",-1000000000*VALUE(MID(F367,2,LEN(F367)-3)),IF(RIGHT(F367,2)="k)",-1000*VALUE(MID(F367,2,LEN(F367)-3)),VALUE(SUBSTITUTE(F367,",","")))))),IF(RIGHT(F367,1)="T",1000000000000*VALUE(LEFT(F367,LEN(F367)-1)),IF(RIGHT(F367,1)="M",1000000*VALUE(LEFT(F367,LEN(F367)-1)),IF(RIGHT(F367,1)="B",1000000000*VALUE(LEFT(F367,LEN(F367)-1)),IF(RIGHT(F367,1)="%",0.01*VALUE(LEFT(F367,LEN(F367)-1)),IF(RIGHT(F367,1)="k",1000*VALUE(LEFT(F367,LEN(F367)-1)),VALUE(SUBSTITUTE(F367,",",""))))))))),"N/A")</f>
        <v/>
      </c>
      <c r="N367">
        <f>IFERROR(IF(TRIM(G367)="-", "N/A", IF(RIGHT(G367,1)=")",IF(RIGHT(G367,2)="T)",-1000000000000*VALUE(MID(G367,2,LEN(G367)-3)),IF(RIGHT(G367,2)="M)",-1000000*VALUE(MID(G367,2,LEN(G367)-3)),IF(RIGHT(G367,2)="B)",-1000000000*VALUE(MID(G367,2,LEN(G367)-3)),IF(RIGHT(G367,2)="k)",-1000*VALUE(MID(G367,2,LEN(G367)-3)),VALUE(SUBSTITUTE(G367,",","")))))),IF(RIGHT(G367,1)="T",1000000000000*VALUE(LEFT(G367,LEN(G367)-1)),IF(RIGHT(G367,1)="M",1000000*VALUE(LEFT(G367,LEN(G367)-1)),IF(RIGHT(G367,1)="B",1000000000*VALUE(LEFT(G367,LEN(G367)-1)),IF(RIGHT(G367,1)="%",0.01*VALUE(LEFT(G367,LEN(G367)-1)),IF(RIGHT(G367,1)="k",1000*VALUE(LEFT(G367,LEN(G367)-1)),VALUE(SUBSTITUTE(G367,",",""))))))))),"N/A")</f>
        <v/>
      </c>
    </row>
    <row r="368" spans="1:60">
      <c r="I368">
        <f>IF(AND(K368&gt; J368, L368&gt; K368, M368&gt; L368, N368&gt; M368), "pos_trend", IF(AND(K368&lt; J368, L368&lt; K368, M368&lt; L368, N368&lt; M368), "neg_trend", "N/A"))</f>
        <v/>
      </c>
      <c r="J368">
        <f>IFERROR(IF(TRIM(C368)="-", "N/A", IF(RIGHT(C368,1)=")",IF(RIGHT(C368,2)="T)",-1000000000000*VALUE(MID(C368,2,LEN(C368)-3)),IF(RIGHT(C368,2)="M)",-1000000*VALUE(MID(C368,2,LEN(C368)-3)),IF(RIGHT(C368,2)="B)",-1000000000*VALUE(MID(C368,2,LEN(C368)-3)),IF(RIGHT(C368,2)="k)",-1000*VALUE(MID(C368,2,LEN(C368)-3)),VALUE(SUBSTITUTE(C368,",","")))))),IF(RIGHT(C368,1)="T",1000000000000*VALUE(LEFT(C368,LEN(C368)-1)),IF(RIGHT(C368,1)="M",1000000*VALUE(LEFT(C368,LEN(C368)-1)),IF(RIGHT(C368,1)="B",1000000000*VALUE(LEFT(C368,LEN(C368)-1)),IF(RIGHT(C368,1)="%",0.01*VALUE(LEFT(C368,LEN(C368)-1)),IF(RIGHT(C368,1)="k",1000*VALUE(LEFT(C368,LEN(C368)-1)),VALUE(SUBSTITUTE(C368,",",""))))))))),"N/A")</f>
        <v/>
      </c>
      <c r="K368">
        <f>IFERROR(IF(TRIM(D368)="-", "N/A", IF(RIGHT(D368,1)=")",IF(RIGHT(D368,2)="T)",-1000000000000*VALUE(MID(D368,2,LEN(D368)-3)),IF(RIGHT(D368,2)="M)",-1000000*VALUE(MID(D368,2,LEN(D368)-3)),IF(RIGHT(D368,2)="B)",-1000000000*VALUE(MID(D368,2,LEN(D368)-3)),IF(RIGHT(D368,2)="k)",-1000*VALUE(MID(D368,2,LEN(D368)-3)),VALUE(SUBSTITUTE(D368,",","")))))),IF(RIGHT(D368,1)="T",1000000000000*VALUE(LEFT(D368,LEN(D368)-1)),IF(RIGHT(D368,1)="M",1000000*VALUE(LEFT(D368,LEN(D368)-1)),IF(RIGHT(D368,1)="B",1000000000*VALUE(LEFT(D368,LEN(D368)-1)),IF(RIGHT(D368,1)="%",0.01*VALUE(LEFT(D368,LEN(D368)-1)),IF(RIGHT(D368,1)="k",1000*VALUE(LEFT(D368,LEN(D368)-1)),VALUE(SUBSTITUTE(D368,",",""))))))))),"N/A")</f>
        <v/>
      </c>
      <c r="L368">
        <f>IFERROR(IF(TRIM(E368)="-", "N/A", IF(RIGHT(E368,1)=")",IF(RIGHT(E368,2)="T)",-1000000000000*VALUE(MID(E368,2,LEN(E368)-3)),IF(RIGHT(E368,2)="M)",-1000000*VALUE(MID(E368,2,LEN(E368)-3)),IF(RIGHT(E368,2)="B)",-1000000000*VALUE(MID(E368,2,LEN(E368)-3)),IF(RIGHT(E368,2)="k)",-1000*VALUE(MID(E368,2,LEN(E368)-3)),VALUE(SUBSTITUTE(E368,",","")))))),IF(RIGHT(E368,1)="T",1000000000000*VALUE(LEFT(E368,LEN(E368)-1)),IF(RIGHT(E368,1)="M",1000000*VALUE(LEFT(E368,LEN(E368)-1)),IF(RIGHT(E368,1)="B",1000000000*VALUE(LEFT(E368,LEN(E368)-1)),IF(RIGHT(E368,1)="%",0.01*VALUE(LEFT(E368,LEN(E368)-1)),IF(RIGHT(E368,1)="k",1000*VALUE(LEFT(E368,LEN(E368)-1)),VALUE(SUBSTITUTE(E368,",",""))))))))),"N/A")</f>
        <v/>
      </c>
      <c r="M368">
        <f>IFERROR(IF(TRIM(F368)="-", "N/A", IF(RIGHT(F368,1)=")",IF(RIGHT(F368,2)="T)",-1000000000000*VALUE(MID(F368,2,LEN(F368)-3)),IF(RIGHT(F368,2)="M)",-1000000*VALUE(MID(F368,2,LEN(F368)-3)),IF(RIGHT(F368,2)="B)",-1000000000*VALUE(MID(F368,2,LEN(F368)-3)),IF(RIGHT(F368,2)="k)",-1000*VALUE(MID(F368,2,LEN(F368)-3)),VALUE(SUBSTITUTE(F368,",","")))))),IF(RIGHT(F368,1)="T",1000000000000*VALUE(LEFT(F368,LEN(F368)-1)),IF(RIGHT(F368,1)="M",1000000*VALUE(LEFT(F368,LEN(F368)-1)),IF(RIGHT(F368,1)="B",1000000000*VALUE(LEFT(F368,LEN(F368)-1)),IF(RIGHT(F368,1)="%",0.01*VALUE(LEFT(F368,LEN(F368)-1)),IF(RIGHT(F368,1)="k",1000*VALUE(LEFT(F368,LEN(F368)-1)),VALUE(SUBSTITUTE(F368,",",""))))))))),"N/A")</f>
        <v/>
      </c>
      <c r="N368">
        <f>IFERROR(IF(TRIM(G368)="-", "N/A", IF(RIGHT(G368,1)=")",IF(RIGHT(G368,2)="T)",-1000000000000*VALUE(MID(G368,2,LEN(G368)-3)),IF(RIGHT(G368,2)="M)",-1000000*VALUE(MID(G368,2,LEN(G368)-3)),IF(RIGHT(G368,2)="B)",-1000000000*VALUE(MID(G368,2,LEN(G368)-3)),IF(RIGHT(G368,2)="k)",-1000*VALUE(MID(G368,2,LEN(G368)-3)),VALUE(SUBSTITUTE(G368,",","")))))),IF(RIGHT(G368,1)="T",1000000000000*VALUE(LEFT(G368,LEN(G368)-1)),IF(RIGHT(G368,1)="M",1000000*VALUE(LEFT(G368,LEN(G368)-1)),IF(RIGHT(G368,1)="B",1000000000*VALUE(LEFT(G368,LEN(G368)-1)),IF(RIGHT(G368,1)="%",0.01*VALUE(LEFT(G368,LEN(G368)-1)),IF(RIGHT(G368,1)="k",1000*VALUE(LEFT(G368,LEN(G368)-1)),VALUE(SUBSTITUTE(G368,",",""))))))))),"N/A")</f>
        <v/>
      </c>
    </row>
    <row r="369" spans="1:60">
      <c r="I369">
        <f>IF(AND(K369&gt; J369, L369&gt; K369, M369&gt; L369, N369&gt; M369), "pos_trend", IF(AND(K369&lt; J369, L369&lt; K369, M369&lt; L369, N369&lt; M369), "neg_trend", "N/A"))</f>
        <v/>
      </c>
      <c r="J369">
        <f>IFERROR(IF(TRIM(C369)="-", "N/A", IF(RIGHT(C369,1)=")",IF(RIGHT(C369,2)="T)",-1000000000000*VALUE(MID(C369,2,LEN(C369)-3)),IF(RIGHT(C369,2)="M)",-1000000*VALUE(MID(C369,2,LEN(C369)-3)),IF(RIGHT(C369,2)="B)",-1000000000*VALUE(MID(C369,2,LEN(C369)-3)),IF(RIGHT(C369,2)="k)",-1000*VALUE(MID(C369,2,LEN(C369)-3)),VALUE(SUBSTITUTE(C369,",","")))))),IF(RIGHT(C369,1)="T",1000000000000*VALUE(LEFT(C369,LEN(C369)-1)),IF(RIGHT(C369,1)="M",1000000*VALUE(LEFT(C369,LEN(C369)-1)),IF(RIGHT(C369,1)="B",1000000000*VALUE(LEFT(C369,LEN(C369)-1)),IF(RIGHT(C369,1)="%",0.01*VALUE(LEFT(C369,LEN(C369)-1)),IF(RIGHT(C369,1)="k",1000*VALUE(LEFT(C369,LEN(C369)-1)),VALUE(SUBSTITUTE(C369,",",""))))))))),"N/A")</f>
        <v/>
      </c>
      <c r="K369">
        <f>IFERROR(IF(TRIM(D369)="-", "N/A", IF(RIGHT(D369,1)=")",IF(RIGHT(D369,2)="T)",-1000000000000*VALUE(MID(D369,2,LEN(D369)-3)),IF(RIGHT(D369,2)="M)",-1000000*VALUE(MID(D369,2,LEN(D369)-3)),IF(RIGHT(D369,2)="B)",-1000000000*VALUE(MID(D369,2,LEN(D369)-3)),IF(RIGHT(D369,2)="k)",-1000*VALUE(MID(D369,2,LEN(D369)-3)),VALUE(SUBSTITUTE(D369,",","")))))),IF(RIGHT(D369,1)="T",1000000000000*VALUE(LEFT(D369,LEN(D369)-1)),IF(RIGHT(D369,1)="M",1000000*VALUE(LEFT(D369,LEN(D369)-1)),IF(RIGHT(D369,1)="B",1000000000*VALUE(LEFT(D369,LEN(D369)-1)),IF(RIGHT(D369,1)="%",0.01*VALUE(LEFT(D369,LEN(D369)-1)),IF(RIGHT(D369,1)="k",1000*VALUE(LEFT(D369,LEN(D369)-1)),VALUE(SUBSTITUTE(D369,",",""))))))))),"N/A")</f>
        <v/>
      </c>
      <c r="L369">
        <f>IFERROR(IF(TRIM(E369)="-", "N/A", IF(RIGHT(E369,1)=")",IF(RIGHT(E369,2)="T)",-1000000000000*VALUE(MID(E369,2,LEN(E369)-3)),IF(RIGHT(E369,2)="M)",-1000000*VALUE(MID(E369,2,LEN(E369)-3)),IF(RIGHT(E369,2)="B)",-1000000000*VALUE(MID(E369,2,LEN(E369)-3)),IF(RIGHT(E369,2)="k)",-1000*VALUE(MID(E369,2,LEN(E369)-3)),VALUE(SUBSTITUTE(E369,",","")))))),IF(RIGHT(E369,1)="T",1000000000000*VALUE(LEFT(E369,LEN(E369)-1)),IF(RIGHT(E369,1)="M",1000000*VALUE(LEFT(E369,LEN(E369)-1)),IF(RIGHT(E369,1)="B",1000000000*VALUE(LEFT(E369,LEN(E369)-1)),IF(RIGHT(E369,1)="%",0.01*VALUE(LEFT(E369,LEN(E369)-1)),IF(RIGHT(E369,1)="k",1000*VALUE(LEFT(E369,LEN(E369)-1)),VALUE(SUBSTITUTE(E369,",",""))))))))),"N/A")</f>
        <v/>
      </c>
      <c r="M369">
        <f>IFERROR(IF(TRIM(F369)="-", "N/A", IF(RIGHT(F369,1)=")",IF(RIGHT(F369,2)="T)",-1000000000000*VALUE(MID(F369,2,LEN(F369)-3)),IF(RIGHT(F369,2)="M)",-1000000*VALUE(MID(F369,2,LEN(F369)-3)),IF(RIGHT(F369,2)="B)",-1000000000*VALUE(MID(F369,2,LEN(F369)-3)),IF(RIGHT(F369,2)="k)",-1000*VALUE(MID(F369,2,LEN(F369)-3)),VALUE(SUBSTITUTE(F369,",","")))))),IF(RIGHT(F369,1)="T",1000000000000*VALUE(LEFT(F369,LEN(F369)-1)),IF(RIGHT(F369,1)="M",1000000*VALUE(LEFT(F369,LEN(F369)-1)),IF(RIGHT(F369,1)="B",1000000000*VALUE(LEFT(F369,LEN(F369)-1)),IF(RIGHT(F369,1)="%",0.01*VALUE(LEFT(F369,LEN(F369)-1)),IF(RIGHT(F369,1)="k",1000*VALUE(LEFT(F369,LEN(F369)-1)),VALUE(SUBSTITUTE(F369,",",""))))))))),"N/A")</f>
        <v/>
      </c>
      <c r="N369">
        <f>IFERROR(IF(TRIM(G369)="-", "N/A", IF(RIGHT(G369,1)=")",IF(RIGHT(G369,2)="T)",-1000000000000*VALUE(MID(G369,2,LEN(G369)-3)),IF(RIGHT(G369,2)="M)",-1000000*VALUE(MID(G369,2,LEN(G369)-3)),IF(RIGHT(G369,2)="B)",-1000000000*VALUE(MID(G369,2,LEN(G369)-3)),IF(RIGHT(G369,2)="k)",-1000*VALUE(MID(G369,2,LEN(G369)-3)),VALUE(SUBSTITUTE(G369,",","")))))),IF(RIGHT(G369,1)="T",1000000000000*VALUE(LEFT(G369,LEN(G369)-1)),IF(RIGHT(G369,1)="M",1000000*VALUE(LEFT(G369,LEN(G369)-1)),IF(RIGHT(G369,1)="B",1000000000*VALUE(LEFT(G369,LEN(G369)-1)),IF(RIGHT(G369,1)="%",0.01*VALUE(LEFT(G369,LEN(G369)-1)),IF(RIGHT(G369,1)="k",1000*VALUE(LEFT(G369,LEN(G369)-1)),VALUE(SUBSTITUTE(G369,",",""))))))))),"N/A")</f>
        <v/>
      </c>
    </row>
    <row r="370" spans="1:60">
      <c s="1" r="A370" t="n">
        <v>0</v>
      </c>
      <c r="B370" t="s">
        <v>123</v>
      </c>
      <c r="C370" t="s">
        <v>3830</v>
      </c>
      <c r="I370">
        <f>IF(AND(K370&gt; J370, L370&gt; K370, M370&gt; L370, N370&gt; M370), "pos_trend", IF(AND(K370&lt; J370, L370&lt; K370, M370&lt; L370, N370&lt; M370), "neg_trend", "N/A"))</f>
        <v/>
      </c>
      <c r="J370">
        <f>IFERROR(IF(TRIM(C370)="-", "N/A", IF(RIGHT(C370,1)=")",IF(RIGHT(C370,2)="T)",-1000000000000*VALUE(MID(C370,2,LEN(C370)-3)),IF(RIGHT(C370,2)="M)",-1000000*VALUE(MID(C370,2,LEN(C370)-3)),IF(RIGHT(C370,2)="B)",-1000000000*VALUE(MID(C370,2,LEN(C370)-3)),IF(RIGHT(C370,2)="k)",-1000*VALUE(MID(C370,2,LEN(C370)-3)),VALUE(SUBSTITUTE(C370,",","")))))),IF(RIGHT(C370,1)="T",1000000000000*VALUE(LEFT(C370,LEN(C370)-1)),IF(RIGHT(C370,1)="M",1000000*VALUE(LEFT(C370,LEN(C370)-1)),IF(RIGHT(C370,1)="B",1000000000*VALUE(LEFT(C370,LEN(C370)-1)),IF(RIGHT(C370,1)="%",0.01*VALUE(LEFT(C370,LEN(C370)-1)),IF(RIGHT(C370,1)="k",1000*VALUE(LEFT(C370,LEN(C370)-1)),VALUE(SUBSTITUTE(C370,",",""))))))))),"N/A")</f>
        <v/>
      </c>
      <c r="K370">
        <f>IFERROR(IF(TRIM(D370)="-", "N/A", IF(RIGHT(D370,1)=")",IF(RIGHT(D370,2)="T)",-1000000000000*VALUE(MID(D370,2,LEN(D370)-3)),IF(RIGHT(D370,2)="M)",-1000000*VALUE(MID(D370,2,LEN(D370)-3)),IF(RIGHT(D370,2)="B)",-1000000000*VALUE(MID(D370,2,LEN(D370)-3)),IF(RIGHT(D370,2)="k)",-1000*VALUE(MID(D370,2,LEN(D370)-3)),VALUE(SUBSTITUTE(D370,",","")))))),IF(RIGHT(D370,1)="T",1000000000000*VALUE(LEFT(D370,LEN(D370)-1)),IF(RIGHT(D370,1)="M",1000000*VALUE(LEFT(D370,LEN(D370)-1)),IF(RIGHT(D370,1)="B",1000000000*VALUE(LEFT(D370,LEN(D370)-1)),IF(RIGHT(D370,1)="%",0.01*VALUE(LEFT(D370,LEN(D370)-1)),IF(RIGHT(D370,1)="k",1000*VALUE(LEFT(D370,LEN(D370)-1)),VALUE(SUBSTITUTE(D370,",",""))))))))),"N/A")</f>
        <v/>
      </c>
      <c r="L370">
        <f>IFERROR(IF(TRIM(E370)="-", "N/A", IF(RIGHT(E370,1)=")",IF(RIGHT(E370,2)="T)",-1000000000000*VALUE(MID(E370,2,LEN(E370)-3)),IF(RIGHT(E370,2)="M)",-1000000*VALUE(MID(E370,2,LEN(E370)-3)),IF(RIGHT(E370,2)="B)",-1000000000*VALUE(MID(E370,2,LEN(E370)-3)),IF(RIGHT(E370,2)="k)",-1000*VALUE(MID(E370,2,LEN(E370)-3)),VALUE(SUBSTITUTE(E370,",","")))))),IF(RIGHT(E370,1)="T",1000000000000*VALUE(LEFT(E370,LEN(E370)-1)),IF(RIGHT(E370,1)="M",1000000*VALUE(LEFT(E370,LEN(E370)-1)),IF(RIGHT(E370,1)="B",1000000000*VALUE(LEFT(E370,LEN(E370)-1)),IF(RIGHT(E370,1)="%",0.01*VALUE(LEFT(E370,LEN(E370)-1)),IF(RIGHT(E370,1)="k",1000*VALUE(LEFT(E370,LEN(E370)-1)),VALUE(SUBSTITUTE(E370,",",""))))))))),"N/A")</f>
        <v/>
      </c>
      <c r="M370">
        <f>IFERROR(IF(TRIM(F370)="-", "N/A", IF(RIGHT(F370,1)=")",IF(RIGHT(F370,2)="T)",-1000000000000*VALUE(MID(F370,2,LEN(F370)-3)),IF(RIGHT(F370,2)="M)",-1000000*VALUE(MID(F370,2,LEN(F370)-3)),IF(RIGHT(F370,2)="B)",-1000000000*VALUE(MID(F370,2,LEN(F370)-3)),IF(RIGHT(F370,2)="k)",-1000*VALUE(MID(F370,2,LEN(F370)-3)),VALUE(SUBSTITUTE(F370,",","")))))),IF(RIGHT(F370,1)="T",1000000000000*VALUE(LEFT(F370,LEN(F370)-1)),IF(RIGHT(F370,1)="M",1000000*VALUE(LEFT(F370,LEN(F370)-1)),IF(RIGHT(F370,1)="B",1000000000*VALUE(LEFT(F370,LEN(F370)-1)),IF(RIGHT(F370,1)="%",0.01*VALUE(LEFT(F370,LEN(F370)-1)),IF(RIGHT(F370,1)="k",1000*VALUE(LEFT(F370,LEN(F370)-1)),VALUE(SUBSTITUTE(F370,",",""))))))))),"N/A")</f>
        <v/>
      </c>
      <c r="N370">
        <f>IFERROR(IF(TRIM(G370)="-", "N/A", IF(RIGHT(G370,1)=")",IF(RIGHT(G370,2)="T)",-1000000000000*VALUE(MID(G370,2,LEN(G370)-3)),IF(RIGHT(G370,2)="M)",-1000000*VALUE(MID(G370,2,LEN(G370)-3)),IF(RIGHT(G370,2)="B)",-1000000000*VALUE(MID(G370,2,LEN(G370)-3)),IF(RIGHT(G370,2)="k)",-1000*VALUE(MID(G370,2,LEN(G370)-3)),VALUE(SUBSTITUTE(G370,",","")))))),IF(RIGHT(G370,1)="T",1000000000000*VALUE(LEFT(G370,LEN(G370)-1)),IF(RIGHT(G370,1)="M",1000000*VALUE(LEFT(G370,LEN(G370)-1)),IF(RIGHT(G370,1)="B",1000000000*VALUE(LEFT(G370,LEN(G370)-1)),IF(RIGHT(G370,1)="%",0.01*VALUE(LEFT(G370,LEN(G370)-1)),IF(RIGHT(G370,1)="k",1000*VALUE(LEFT(G370,LEN(G370)-1)),VALUE(SUBSTITUTE(G370,",",""))))))))),"N/A")</f>
        <v/>
      </c>
    </row>
    <row r="371" spans="1:60">
      <c s="1" r="A371" t="n">
        <v>1</v>
      </c>
      <c r="B371" t="s">
        <v>124</v>
      </c>
      <c r="C371" t="s"/>
      <c r="I371">
        <f>IF(AND(K371&gt; J371, L371&gt; K371, M371&gt; L371, N371&gt; M371), "pos_trend", IF(AND(K371&lt; J371, L371&lt; K371, M371&lt; L371, N371&lt; M371), "neg_trend", "N/A"))</f>
        <v/>
      </c>
      <c r="J371">
        <f>IFERROR(IF(TRIM(C371)="-", "N/A", IF(RIGHT(C371,1)=")",IF(RIGHT(C371,2)="T)",-1000000000000*VALUE(MID(C371,2,LEN(C371)-3)),IF(RIGHT(C371,2)="M)",-1000000*VALUE(MID(C371,2,LEN(C371)-3)),IF(RIGHT(C371,2)="B)",-1000000000*VALUE(MID(C371,2,LEN(C371)-3)),IF(RIGHT(C371,2)="k)",-1000*VALUE(MID(C371,2,LEN(C371)-3)),VALUE(SUBSTITUTE(C371,",","")))))),IF(RIGHT(C371,1)="T",1000000000000*VALUE(LEFT(C371,LEN(C371)-1)),IF(RIGHT(C371,1)="M",1000000*VALUE(LEFT(C371,LEN(C371)-1)),IF(RIGHT(C371,1)="B",1000000000*VALUE(LEFT(C371,LEN(C371)-1)),IF(RIGHT(C371,1)="%",0.01*VALUE(LEFT(C371,LEN(C371)-1)),IF(RIGHT(C371,1)="k",1000*VALUE(LEFT(C371,LEN(C371)-1)),VALUE(SUBSTITUTE(C371,",",""))))))))),"N/A")</f>
        <v/>
      </c>
      <c r="K371">
        <f>IFERROR(IF(TRIM(D371)="-", "N/A", IF(RIGHT(D371,1)=")",IF(RIGHT(D371,2)="T)",-1000000000000*VALUE(MID(D371,2,LEN(D371)-3)),IF(RIGHT(D371,2)="M)",-1000000*VALUE(MID(D371,2,LEN(D371)-3)),IF(RIGHT(D371,2)="B)",-1000000000*VALUE(MID(D371,2,LEN(D371)-3)),IF(RIGHT(D371,2)="k)",-1000*VALUE(MID(D371,2,LEN(D371)-3)),VALUE(SUBSTITUTE(D371,",","")))))),IF(RIGHT(D371,1)="T",1000000000000*VALUE(LEFT(D371,LEN(D371)-1)),IF(RIGHT(D371,1)="M",1000000*VALUE(LEFT(D371,LEN(D371)-1)),IF(RIGHT(D371,1)="B",1000000000*VALUE(LEFT(D371,LEN(D371)-1)),IF(RIGHT(D371,1)="%",0.01*VALUE(LEFT(D371,LEN(D371)-1)),IF(RIGHT(D371,1)="k",1000*VALUE(LEFT(D371,LEN(D371)-1)),VALUE(SUBSTITUTE(D371,",",""))))))))),"N/A")</f>
        <v/>
      </c>
      <c r="L371">
        <f>IFERROR(IF(TRIM(E371)="-", "N/A", IF(RIGHT(E371,1)=")",IF(RIGHT(E371,2)="T)",-1000000000000*VALUE(MID(E371,2,LEN(E371)-3)),IF(RIGHT(E371,2)="M)",-1000000*VALUE(MID(E371,2,LEN(E371)-3)),IF(RIGHT(E371,2)="B)",-1000000000*VALUE(MID(E371,2,LEN(E371)-3)),IF(RIGHT(E371,2)="k)",-1000*VALUE(MID(E371,2,LEN(E371)-3)),VALUE(SUBSTITUTE(E371,",","")))))),IF(RIGHT(E371,1)="T",1000000000000*VALUE(LEFT(E371,LEN(E371)-1)),IF(RIGHT(E371,1)="M",1000000*VALUE(LEFT(E371,LEN(E371)-1)),IF(RIGHT(E371,1)="B",1000000000*VALUE(LEFT(E371,LEN(E371)-1)),IF(RIGHT(E371,1)="%",0.01*VALUE(LEFT(E371,LEN(E371)-1)),IF(RIGHT(E371,1)="k",1000*VALUE(LEFT(E371,LEN(E371)-1)),VALUE(SUBSTITUTE(E371,",",""))))))))),"N/A")</f>
        <v/>
      </c>
      <c r="M371">
        <f>IFERROR(IF(TRIM(F371)="-", "N/A", IF(RIGHT(F371,1)=")",IF(RIGHT(F371,2)="T)",-1000000000000*VALUE(MID(F371,2,LEN(F371)-3)),IF(RIGHT(F371,2)="M)",-1000000*VALUE(MID(F371,2,LEN(F371)-3)),IF(RIGHT(F371,2)="B)",-1000000000*VALUE(MID(F371,2,LEN(F371)-3)),IF(RIGHT(F371,2)="k)",-1000*VALUE(MID(F371,2,LEN(F371)-3)),VALUE(SUBSTITUTE(F371,",","")))))),IF(RIGHT(F371,1)="T",1000000000000*VALUE(LEFT(F371,LEN(F371)-1)),IF(RIGHT(F371,1)="M",1000000*VALUE(LEFT(F371,LEN(F371)-1)),IF(RIGHT(F371,1)="B",1000000000*VALUE(LEFT(F371,LEN(F371)-1)),IF(RIGHT(F371,1)="%",0.01*VALUE(LEFT(F371,LEN(F371)-1)),IF(RIGHT(F371,1)="k",1000*VALUE(LEFT(F371,LEN(F371)-1)),VALUE(SUBSTITUTE(F371,",",""))))))))),"N/A")</f>
        <v/>
      </c>
      <c r="N371">
        <f>IFERROR(IF(TRIM(G371)="-", "N/A", IF(RIGHT(G371,1)=")",IF(RIGHT(G371,2)="T)",-1000000000000*VALUE(MID(G371,2,LEN(G371)-3)),IF(RIGHT(G371,2)="M)",-1000000*VALUE(MID(G371,2,LEN(G371)-3)),IF(RIGHT(G371,2)="B)",-1000000000*VALUE(MID(G371,2,LEN(G371)-3)),IF(RIGHT(G371,2)="k)",-1000*VALUE(MID(G371,2,LEN(G371)-3)),VALUE(SUBSTITUTE(G371,",","")))))),IF(RIGHT(G371,1)="T",1000000000000*VALUE(LEFT(G371,LEN(G371)-1)),IF(RIGHT(G371,1)="M",1000000*VALUE(LEFT(G371,LEN(G371)-1)),IF(RIGHT(G371,1)="B",1000000000*VALUE(LEFT(G371,LEN(G371)-1)),IF(RIGHT(G371,1)="%",0.01*VALUE(LEFT(G371,LEN(G371)-1)),IF(RIGHT(G371,1)="k",1000*VALUE(LEFT(G371,LEN(G371)-1)),VALUE(SUBSTITUTE(G371,",",""))))))))),"N/A")</f>
        <v/>
      </c>
    </row>
    <row r="372" spans="1:60">
      <c s="1" r="A372" t="n">
        <v>2</v>
      </c>
      <c r="B372" t="s">
        <v>125</v>
      </c>
      <c r="C372" t="s">
        <v>3831</v>
      </c>
      <c r="I372">
        <f>IF(AND(K372&gt; J372, L372&gt; K372, M372&gt; L372, N372&gt; M372), "pos_trend", IF(AND(K372&lt; J372, L372&lt; K372, M372&lt; L372, N372&lt; M372), "neg_trend", "N/A"))</f>
        <v/>
      </c>
      <c r="J372">
        <f>IFERROR(IF(TRIM(C372)="-", "N/A", IF(RIGHT(C372,1)=")",IF(RIGHT(C372,2)="T)",-1000000000000*VALUE(MID(C372,2,LEN(C372)-3)),IF(RIGHT(C372,2)="M)",-1000000*VALUE(MID(C372,2,LEN(C372)-3)),IF(RIGHT(C372,2)="B)",-1000000000*VALUE(MID(C372,2,LEN(C372)-3)),IF(RIGHT(C372,2)="k)",-1000*VALUE(MID(C372,2,LEN(C372)-3)),VALUE(SUBSTITUTE(C372,",","")))))),IF(RIGHT(C372,1)="T",1000000000000*VALUE(LEFT(C372,LEN(C372)-1)),IF(RIGHT(C372,1)="M",1000000*VALUE(LEFT(C372,LEN(C372)-1)),IF(RIGHT(C372,1)="B",1000000000*VALUE(LEFT(C372,LEN(C372)-1)),IF(RIGHT(C372,1)="%",0.01*VALUE(LEFT(C372,LEN(C372)-1)),IF(RIGHT(C372,1)="k",1000*VALUE(LEFT(C372,LEN(C372)-1)),VALUE(SUBSTITUTE(C372,",",""))))))))),"N/A")</f>
        <v/>
      </c>
      <c r="K372">
        <f>IFERROR(IF(TRIM(D372)="-", "N/A", IF(RIGHT(D372,1)=")",IF(RIGHT(D372,2)="T)",-1000000000000*VALUE(MID(D372,2,LEN(D372)-3)),IF(RIGHT(D372,2)="M)",-1000000*VALUE(MID(D372,2,LEN(D372)-3)),IF(RIGHT(D372,2)="B)",-1000000000*VALUE(MID(D372,2,LEN(D372)-3)),IF(RIGHT(D372,2)="k)",-1000*VALUE(MID(D372,2,LEN(D372)-3)),VALUE(SUBSTITUTE(D372,",","")))))),IF(RIGHT(D372,1)="T",1000000000000*VALUE(LEFT(D372,LEN(D372)-1)),IF(RIGHT(D372,1)="M",1000000*VALUE(LEFT(D372,LEN(D372)-1)),IF(RIGHT(D372,1)="B",1000000000*VALUE(LEFT(D372,LEN(D372)-1)),IF(RIGHT(D372,1)="%",0.01*VALUE(LEFT(D372,LEN(D372)-1)),IF(RIGHT(D372,1)="k",1000*VALUE(LEFT(D372,LEN(D372)-1)),VALUE(SUBSTITUTE(D372,",",""))))))))),"N/A")</f>
        <v/>
      </c>
      <c r="L372">
        <f>IFERROR(IF(TRIM(E372)="-", "N/A", IF(RIGHT(E372,1)=")",IF(RIGHT(E372,2)="T)",-1000000000000*VALUE(MID(E372,2,LEN(E372)-3)),IF(RIGHT(E372,2)="M)",-1000000*VALUE(MID(E372,2,LEN(E372)-3)),IF(RIGHT(E372,2)="B)",-1000000000*VALUE(MID(E372,2,LEN(E372)-3)),IF(RIGHT(E372,2)="k)",-1000*VALUE(MID(E372,2,LEN(E372)-3)),VALUE(SUBSTITUTE(E372,",","")))))),IF(RIGHT(E372,1)="T",1000000000000*VALUE(LEFT(E372,LEN(E372)-1)),IF(RIGHT(E372,1)="M",1000000*VALUE(LEFT(E372,LEN(E372)-1)),IF(RIGHT(E372,1)="B",1000000000*VALUE(LEFT(E372,LEN(E372)-1)),IF(RIGHT(E372,1)="%",0.01*VALUE(LEFT(E372,LEN(E372)-1)),IF(RIGHT(E372,1)="k",1000*VALUE(LEFT(E372,LEN(E372)-1)),VALUE(SUBSTITUTE(E372,",",""))))))))),"N/A")</f>
        <v/>
      </c>
      <c r="M372">
        <f>IFERROR(IF(TRIM(F372)="-", "N/A", IF(RIGHT(F372,1)=")",IF(RIGHT(F372,2)="T)",-1000000000000*VALUE(MID(F372,2,LEN(F372)-3)),IF(RIGHT(F372,2)="M)",-1000000*VALUE(MID(F372,2,LEN(F372)-3)),IF(RIGHT(F372,2)="B)",-1000000000*VALUE(MID(F372,2,LEN(F372)-3)),IF(RIGHT(F372,2)="k)",-1000*VALUE(MID(F372,2,LEN(F372)-3)),VALUE(SUBSTITUTE(F372,",","")))))),IF(RIGHT(F372,1)="T",1000000000000*VALUE(LEFT(F372,LEN(F372)-1)),IF(RIGHT(F372,1)="M",1000000*VALUE(LEFT(F372,LEN(F372)-1)),IF(RIGHT(F372,1)="B",1000000000*VALUE(LEFT(F372,LEN(F372)-1)),IF(RIGHT(F372,1)="%",0.01*VALUE(LEFT(F372,LEN(F372)-1)),IF(RIGHT(F372,1)="k",1000*VALUE(LEFT(F372,LEN(F372)-1)),VALUE(SUBSTITUTE(F372,",",""))))))))),"N/A")</f>
        <v/>
      </c>
      <c r="N372">
        <f>IFERROR(IF(TRIM(G372)="-", "N/A", IF(RIGHT(G372,1)=")",IF(RIGHT(G372,2)="T)",-1000000000000*VALUE(MID(G372,2,LEN(G372)-3)),IF(RIGHT(G372,2)="M)",-1000000*VALUE(MID(G372,2,LEN(G372)-3)),IF(RIGHT(G372,2)="B)",-1000000000*VALUE(MID(G372,2,LEN(G372)-3)),IF(RIGHT(G372,2)="k)",-1000*VALUE(MID(G372,2,LEN(G372)-3)),VALUE(SUBSTITUTE(G372,",","")))))),IF(RIGHT(G372,1)="T",1000000000000*VALUE(LEFT(G372,LEN(G372)-1)),IF(RIGHT(G372,1)="M",1000000*VALUE(LEFT(G372,LEN(G372)-1)),IF(RIGHT(G372,1)="B",1000000000*VALUE(LEFT(G372,LEN(G372)-1)),IF(RIGHT(G372,1)="%",0.01*VALUE(LEFT(G372,LEN(G372)-1)),IF(RIGHT(G372,1)="k",1000*VALUE(LEFT(G372,LEN(G372)-1)),VALUE(SUBSTITUTE(G372,",",""))))))))),"N/A")</f>
        <v/>
      </c>
    </row>
    <row r="373" spans="1:60">
      <c s="1" r="A373" t="n">
        <v>3</v>
      </c>
      <c r="B373" t="s">
        <v>126</v>
      </c>
      <c r="C373" t="s">
        <v>3832</v>
      </c>
      <c r="I373">
        <f>IF(AND(K373&gt; J373, L373&gt; K373, M373&gt; L373, N373&gt; M373), "pos_trend", IF(AND(K373&lt; J373, L373&lt; K373, M373&lt; L373, N373&lt; M373), "neg_trend", "N/A"))</f>
        <v/>
      </c>
      <c r="J373">
        <f>IFERROR(IF(TRIM(C373)="-", "N/A", IF(RIGHT(C373,1)=")",IF(RIGHT(C373,2)="T)",-1000000000000*VALUE(MID(C373,2,LEN(C373)-3)),IF(RIGHT(C373,2)="M)",-1000000*VALUE(MID(C373,2,LEN(C373)-3)),IF(RIGHT(C373,2)="B)",-1000000000*VALUE(MID(C373,2,LEN(C373)-3)),IF(RIGHT(C373,2)="k)",-1000*VALUE(MID(C373,2,LEN(C373)-3)),VALUE(SUBSTITUTE(C373,",","")))))),IF(RIGHT(C373,1)="T",1000000000000*VALUE(LEFT(C373,LEN(C373)-1)),IF(RIGHT(C373,1)="M",1000000*VALUE(LEFT(C373,LEN(C373)-1)),IF(RIGHT(C373,1)="B",1000000000*VALUE(LEFT(C373,LEN(C373)-1)),IF(RIGHT(C373,1)="%",0.01*VALUE(LEFT(C373,LEN(C373)-1)),IF(RIGHT(C373,1)="k",1000*VALUE(LEFT(C373,LEN(C373)-1)),VALUE(SUBSTITUTE(C373,",",""))))))))),"N/A")</f>
        <v/>
      </c>
      <c r="K373">
        <f>IFERROR(IF(TRIM(D373)="-", "N/A", IF(RIGHT(D373,1)=")",IF(RIGHT(D373,2)="T)",-1000000000000*VALUE(MID(D373,2,LEN(D373)-3)),IF(RIGHT(D373,2)="M)",-1000000*VALUE(MID(D373,2,LEN(D373)-3)),IF(RIGHT(D373,2)="B)",-1000000000*VALUE(MID(D373,2,LEN(D373)-3)),IF(RIGHT(D373,2)="k)",-1000*VALUE(MID(D373,2,LEN(D373)-3)),VALUE(SUBSTITUTE(D373,",","")))))),IF(RIGHT(D373,1)="T",1000000000000*VALUE(LEFT(D373,LEN(D373)-1)),IF(RIGHT(D373,1)="M",1000000*VALUE(LEFT(D373,LEN(D373)-1)),IF(RIGHT(D373,1)="B",1000000000*VALUE(LEFT(D373,LEN(D373)-1)),IF(RIGHT(D373,1)="%",0.01*VALUE(LEFT(D373,LEN(D373)-1)),IF(RIGHT(D373,1)="k",1000*VALUE(LEFT(D373,LEN(D373)-1)),VALUE(SUBSTITUTE(D373,",",""))))))))),"N/A")</f>
        <v/>
      </c>
      <c r="L373">
        <f>IFERROR(IF(TRIM(E373)="-", "N/A", IF(RIGHT(E373,1)=")",IF(RIGHT(E373,2)="T)",-1000000000000*VALUE(MID(E373,2,LEN(E373)-3)),IF(RIGHT(E373,2)="M)",-1000000*VALUE(MID(E373,2,LEN(E373)-3)),IF(RIGHT(E373,2)="B)",-1000000000*VALUE(MID(E373,2,LEN(E373)-3)),IF(RIGHT(E373,2)="k)",-1000*VALUE(MID(E373,2,LEN(E373)-3)),VALUE(SUBSTITUTE(E373,",","")))))),IF(RIGHT(E373,1)="T",1000000000000*VALUE(LEFT(E373,LEN(E373)-1)),IF(RIGHT(E373,1)="M",1000000*VALUE(LEFT(E373,LEN(E373)-1)),IF(RIGHT(E373,1)="B",1000000000*VALUE(LEFT(E373,LEN(E373)-1)),IF(RIGHT(E373,1)="%",0.01*VALUE(LEFT(E373,LEN(E373)-1)),IF(RIGHT(E373,1)="k",1000*VALUE(LEFT(E373,LEN(E373)-1)),VALUE(SUBSTITUTE(E373,",",""))))))))),"N/A")</f>
        <v/>
      </c>
      <c r="M373">
        <f>IFERROR(IF(TRIM(F373)="-", "N/A", IF(RIGHT(F373,1)=")",IF(RIGHT(F373,2)="T)",-1000000000000*VALUE(MID(F373,2,LEN(F373)-3)),IF(RIGHT(F373,2)="M)",-1000000*VALUE(MID(F373,2,LEN(F373)-3)),IF(RIGHT(F373,2)="B)",-1000000000*VALUE(MID(F373,2,LEN(F373)-3)),IF(RIGHT(F373,2)="k)",-1000*VALUE(MID(F373,2,LEN(F373)-3)),VALUE(SUBSTITUTE(F373,",","")))))),IF(RIGHT(F373,1)="T",1000000000000*VALUE(LEFT(F373,LEN(F373)-1)),IF(RIGHT(F373,1)="M",1000000*VALUE(LEFT(F373,LEN(F373)-1)),IF(RIGHT(F373,1)="B",1000000000*VALUE(LEFT(F373,LEN(F373)-1)),IF(RIGHT(F373,1)="%",0.01*VALUE(LEFT(F373,LEN(F373)-1)),IF(RIGHT(F373,1)="k",1000*VALUE(LEFT(F373,LEN(F373)-1)),VALUE(SUBSTITUTE(F373,",",""))))))))),"N/A")</f>
        <v/>
      </c>
      <c r="N373">
        <f>IFERROR(IF(TRIM(G373)="-", "N/A", IF(RIGHT(G373,1)=")",IF(RIGHT(G373,2)="T)",-1000000000000*VALUE(MID(G373,2,LEN(G373)-3)),IF(RIGHT(G373,2)="M)",-1000000*VALUE(MID(G373,2,LEN(G373)-3)),IF(RIGHT(G373,2)="B)",-1000000000*VALUE(MID(G373,2,LEN(G373)-3)),IF(RIGHT(G373,2)="k)",-1000*VALUE(MID(G373,2,LEN(G373)-3)),VALUE(SUBSTITUTE(G373,",","")))))),IF(RIGHT(G373,1)="T",1000000000000*VALUE(LEFT(G373,LEN(G373)-1)),IF(RIGHT(G373,1)="M",1000000*VALUE(LEFT(G373,LEN(G373)-1)),IF(RIGHT(G373,1)="B",1000000000*VALUE(LEFT(G373,LEN(G373)-1)),IF(RIGHT(G373,1)="%",0.01*VALUE(LEFT(G373,LEN(G373)-1)),IF(RIGHT(G373,1)="k",1000*VALUE(LEFT(G373,LEN(G373)-1)),VALUE(SUBSTITUTE(G373,",",""))))))))),"N/A")</f>
        <v/>
      </c>
    </row>
    <row r="374" spans="1:60">
      <c s="1" r="A374" t="n">
        <v>4</v>
      </c>
      <c r="B374" t="s">
        <v>128</v>
      </c>
      <c r="C374" t="s">
        <v>2397</v>
      </c>
      <c r="I374">
        <f>IF(AND(K374&gt; J374, L374&gt; K374, M374&gt; L374, N374&gt; M374), "pos_trend", IF(AND(K374&lt; J374, L374&lt; K374, M374&lt; L374, N374&lt; M374), "neg_trend", "N/A"))</f>
        <v/>
      </c>
      <c r="J374">
        <f>IFERROR(IF(TRIM(C374)="-", "N/A", IF(RIGHT(C374,1)=")",IF(RIGHT(C374,2)="T)",-1000000000000*VALUE(MID(C374,2,LEN(C374)-3)),IF(RIGHT(C374,2)="M)",-1000000*VALUE(MID(C374,2,LEN(C374)-3)),IF(RIGHT(C374,2)="B)",-1000000000*VALUE(MID(C374,2,LEN(C374)-3)),IF(RIGHT(C374,2)="k)",-1000*VALUE(MID(C374,2,LEN(C374)-3)),VALUE(SUBSTITUTE(C374,",","")))))),IF(RIGHT(C374,1)="T",1000000000000*VALUE(LEFT(C374,LEN(C374)-1)),IF(RIGHT(C374,1)="M",1000000*VALUE(LEFT(C374,LEN(C374)-1)),IF(RIGHT(C374,1)="B",1000000000*VALUE(LEFT(C374,LEN(C374)-1)),IF(RIGHT(C374,1)="%",0.01*VALUE(LEFT(C374,LEN(C374)-1)),IF(RIGHT(C374,1)="k",1000*VALUE(LEFT(C374,LEN(C374)-1)),VALUE(SUBSTITUTE(C374,",",""))))))))),"N/A")</f>
        <v/>
      </c>
      <c r="K374">
        <f>IFERROR(IF(TRIM(D374)="-", "N/A", IF(RIGHT(D374,1)=")",IF(RIGHT(D374,2)="T)",-1000000000000*VALUE(MID(D374,2,LEN(D374)-3)),IF(RIGHT(D374,2)="M)",-1000000*VALUE(MID(D374,2,LEN(D374)-3)),IF(RIGHT(D374,2)="B)",-1000000000*VALUE(MID(D374,2,LEN(D374)-3)),IF(RIGHT(D374,2)="k)",-1000*VALUE(MID(D374,2,LEN(D374)-3)),VALUE(SUBSTITUTE(D374,",","")))))),IF(RIGHT(D374,1)="T",1000000000000*VALUE(LEFT(D374,LEN(D374)-1)),IF(RIGHT(D374,1)="M",1000000*VALUE(LEFT(D374,LEN(D374)-1)),IF(RIGHT(D374,1)="B",1000000000*VALUE(LEFT(D374,LEN(D374)-1)),IF(RIGHT(D374,1)="%",0.01*VALUE(LEFT(D374,LEN(D374)-1)),IF(RIGHT(D374,1)="k",1000*VALUE(LEFT(D374,LEN(D374)-1)),VALUE(SUBSTITUTE(D374,",",""))))))))),"N/A")</f>
        <v/>
      </c>
      <c r="L374">
        <f>IFERROR(IF(TRIM(E374)="-", "N/A", IF(RIGHT(E374,1)=")",IF(RIGHT(E374,2)="T)",-1000000000000*VALUE(MID(E374,2,LEN(E374)-3)),IF(RIGHT(E374,2)="M)",-1000000*VALUE(MID(E374,2,LEN(E374)-3)),IF(RIGHT(E374,2)="B)",-1000000000*VALUE(MID(E374,2,LEN(E374)-3)),IF(RIGHT(E374,2)="k)",-1000*VALUE(MID(E374,2,LEN(E374)-3)),VALUE(SUBSTITUTE(E374,",","")))))),IF(RIGHT(E374,1)="T",1000000000000*VALUE(LEFT(E374,LEN(E374)-1)),IF(RIGHT(E374,1)="M",1000000*VALUE(LEFT(E374,LEN(E374)-1)),IF(RIGHT(E374,1)="B",1000000000*VALUE(LEFT(E374,LEN(E374)-1)),IF(RIGHT(E374,1)="%",0.01*VALUE(LEFT(E374,LEN(E374)-1)),IF(RIGHT(E374,1)="k",1000*VALUE(LEFT(E374,LEN(E374)-1)),VALUE(SUBSTITUTE(E374,",",""))))))))),"N/A")</f>
        <v/>
      </c>
      <c r="M374">
        <f>IFERROR(IF(TRIM(F374)="-", "N/A", IF(RIGHT(F374,1)=")",IF(RIGHT(F374,2)="T)",-1000000000000*VALUE(MID(F374,2,LEN(F374)-3)),IF(RIGHT(F374,2)="M)",-1000000*VALUE(MID(F374,2,LEN(F374)-3)),IF(RIGHT(F374,2)="B)",-1000000000*VALUE(MID(F374,2,LEN(F374)-3)),IF(RIGHT(F374,2)="k)",-1000*VALUE(MID(F374,2,LEN(F374)-3)),VALUE(SUBSTITUTE(F374,",","")))))),IF(RIGHT(F374,1)="T",1000000000000*VALUE(LEFT(F374,LEN(F374)-1)),IF(RIGHT(F374,1)="M",1000000*VALUE(LEFT(F374,LEN(F374)-1)),IF(RIGHT(F374,1)="B",1000000000*VALUE(LEFT(F374,LEN(F374)-1)),IF(RIGHT(F374,1)="%",0.01*VALUE(LEFT(F374,LEN(F374)-1)),IF(RIGHT(F374,1)="k",1000*VALUE(LEFT(F374,LEN(F374)-1)),VALUE(SUBSTITUTE(F374,",",""))))))))),"N/A")</f>
        <v/>
      </c>
      <c r="N374">
        <f>IFERROR(IF(TRIM(G374)="-", "N/A", IF(RIGHT(G374,1)=")",IF(RIGHT(G374,2)="T)",-1000000000000*VALUE(MID(G374,2,LEN(G374)-3)),IF(RIGHT(G374,2)="M)",-1000000*VALUE(MID(G374,2,LEN(G374)-3)),IF(RIGHT(G374,2)="B)",-1000000000*VALUE(MID(G374,2,LEN(G374)-3)),IF(RIGHT(G374,2)="k)",-1000*VALUE(MID(G374,2,LEN(G374)-3)),VALUE(SUBSTITUTE(G374,",","")))))),IF(RIGHT(G374,1)="T",1000000000000*VALUE(LEFT(G374,LEN(G374)-1)),IF(RIGHT(G374,1)="M",1000000*VALUE(LEFT(G374,LEN(G374)-1)),IF(RIGHT(G374,1)="B",1000000000*VALUE(LEFT(G374,LEN(G374)-1)),IF(RIGHT(G374,1)="%",0.01*VALUE(LEFT(G374,LEN(G374)-1)),IF(RIGHT(G374,1)="k",1000*VALUE(LEFT(G374,LEN(G374)-1)),VALUE(SUBSTITUTE(G374,",",""))))))))),"N/A")</f>
        <v/>
      </c>
    </row>
    <row r="375" spans="1:60">
      <c s="1" r="A375" t="n">
        <v>5</v>
      </c>
      <c r="B375" t="s">
        <v>130</v>
      </c>
      <c r="C375" t="s">
        <v>3833</v>
      </c>
      <c r="I375">
        <f>IF(AND(K375&gt; J375, L375&gt; K375, M375&gt; L375, N375&gt; M375), "pos_trend", IF(AND(K375&lt; J375, L375&lt; K375, M375&lt; L375, N375&lt; M375), "neg_trend", "N/A"))</f>
        <v/>
      </c>
      <c r="J375">
        <f>IFERROR(IF(TRIM(C375)="-", "N/A", IF(RIGHT(C375,1)=")",IF(RIGHT(C375,2)="T)",-1000000000000*VALUE(MID(C375,2,LEN(C375)-3)),IF(RIGHT(C375,2)="M)",-1000000*VALUE(MID(C375,2,LEN(C375)-3)),IF(RIGHT(C375,2)="B)",-1000000000*VALUE(MID(C375,2,LEN(C375)-3)),IF(RIGHT(C375,2)="k)",-1000*VALUE(MID(C375,2,LEN(C375)-3)),VALUE(SUBSTITUTE(C375,",","")))))),IF(RIGHT(C375,1)="T",1000000000000*VALUE(LEFT(C375,LEN(C375)-1)),IF(RIGHT(C375,1)="M",1000000*VALUE(LEFT(C375,LEN(C375)-1)),IF(RIGHT(C375,1)="B",1000000000*VALUE(LEFT(C375,LEN(C375)-1)),IF(RIGHT(C375,1)="%",0.01*VALUE(LEFT(C375,LEN(C375)-1)),IF(RIGHT(C375,1)="k",1000*VALUE(LEFT(C375,LEN(C375)-1)),VALUE(SUBSTITUTE(C375,",",""))))))))),"N/A")</f>
        <v/>
      </c>
      <c r="K375">
        <f>IFERROR(IF(TRIM(D375)="-", "N/A", IF(RIGHT(D375,1)=")",IF(RIGHT(D375,2)="T)",-1000000000000*VALUE(MID(D375,2,LEN(D375)-3)),IF(RIGHT(D375,2)="M)",-1000000*VALUE(MID(D375,2,LEN(D375)-3)),IF(RIGHT(D375,2)="B)",-1000000000*VALUE(MID(D375,2,LEN(D375)-3)),IF(RIGHT(D375,2)="k)",-1000*VALUE(MID(D375,2,LEN(D375)-3)),VALUE(SUBSTITUTE(D375,",","")))))),IF(RIGHT(D375,1)="T",1000000000000*VALUE(LEFT(D375,LEN(D375)-1)),IF(RIGHT(D375,1)="M",1000000*VALUE(LEFT(D375,LEN(D375)-1)),IF(RIGHT(D375,1)="B",1000000000*VALUE(LEFT(D375,LEN(D375)-1)),IF(RIGHT(D375,1)="%",0.01*VALUE(LEFT(D375,LEN(D375)-1)),IF(RIGHT(D375,1)="k",1000*VALUE(LEFT(D375,LEN(D375)-1)),VALUE(SUBSTITUTE(D375,",",""))))))))),"N/A")</f>
        <v/>
      </c>
      <c r="L375">
        <f>IFERROR(IF(TRIM(E375)="-", "N/A", IF(RIGHT(E375,1)=")",IF(RIGHT(E375,2)="T)",-1000000000000*VALUE(MID(E375,2,LEN(E375)-3)),IF(RIGHT(E375,2)="M)",-1000000*VALUE(MID(E375,2,LEN(E375)-3)),IF(RIGHT(E375,2)="B)",-1000000000*VALUE(MID(E375,2,LEN(E375)-3)),IF(RIGHT(E375,2)="k)",-1000*VALUE(MID(E375,2,LEN(E375)-3)),VALUE(SUBSTITUTE(E375,",","")))))),IF(RIGHT(E375,1)="T",1000000000000*VALUE(LEFT(E375,LEN(E375)-1)),IF(RIGHT(E375,1)="M",1000000*VALUE(LEFT(E375,LEN(E375)-1)),IF(RIGHT(E375,1)="B",1000000000*VALUE(LEFT(E375,LEN(E375)-1)),IF(RIGHT(E375,1)="%",0.01*VALUE(LEFT(E375,LEN(E375)-1)),IF(RIGHT(E375,1)="k",1000*VALUE(LEFT(E375,LEN(E375)-1)),VALUE(SUBSTITUTE(E375,",",""))))))))),"N/A")</f>
        <v/>
      </c>
      <c r="M375">
        <f>IFERROR(IF(TRIM(F375)="-", "N/A", IF(RIGHT(F375,1)=")",IF(RIGHT(F375,2)="T)",-1000000000000*VALUE(MID(F375,2,LEN(F375)-3)),IF(RIGHT(F375,2)="M)",-1000000*VALUE(MID(F375,2,LEN(F375)-3)),IF(RIGHT(F375,2)="B)",-1000000000*VALUE(MID(F375,2,LEN(F375)-3)),IF(RIGHT(F375,2)="k)",-1000*VALUE(MID(F375,2,LEN(F375)-3)),VALUE(SUBSTITUTE(F375,",","")))))),IF(RIGHT(F375,1)="T",1000000000000*VALUE(LEFT(F375,LEN(F375)-1)),IF(RIGHT(F375,1)="M",1000000*VALUE(LEFT(F375,LEN(F375)-1)),IF(RIGHT(F375,1)="B",1000000000*VALUE(LEFT(F375,LEN(F375)-1)),IF(RIGHT(F375,1)="%",0.01*VALUE(LEFT(F375,LEN(F375)-1)),IF(RIGHT(F375,1)="k",1000*VALUE(LEFT(F375,LEN(F375)-1)),VALUE(SUBSTITUTE(F375,",",""))))))))),"N/A")</f>
        <v/>
      </c>
      <c r="N375">
        <f>IFERROR(IF(TRIM(G375)="-", "N/A", IF(RIGHT(G375,1)=")",IF(RIGHT(G375,2)="T)",-1000000000000*VALUE(MID(G375,2,LEN(G375)-3)),IF(RIGHT(G375,2)="M)",-1000000*VALUE(MID(G375,2,LEN(G375)-3)),IF(RIGHT(G375,2)="B)",-1000000000*VALUE(MID(G375,2,LEN(G375)-3)),IF(RIGHT(G375,2)="k)",-1000*VALUE(MID(G375,2,LEN(G375)-3)),VALUE(SUBSTITUTE(G375,",","")))))),IF(RIGHT(G375,1)="T",1000000000000*VALUE(LEFT(G375,LEN(G375)-1)),IF(RIGHT(G375,1)="M",1000000*VALUE(LEFT(G375,LEN(G375)-1)),IF(RIGHT(G375,1)="B",1000000000*VALUE(LEFT(G375,LEN(G375)-1)),IF(RIGHT(G375,1)="%",0.01*VALUE(LEFT(G375,LEN(G375)-1)),IF(RIGHT(G375,1)="k",1000*VALUE(LEFT(G375,LEN(G375)-1)),VALUE(SUBSTITUTE(G375,",",""))))))))),"N/A")</f>
        <v/>
      </c>
    </row>
    <row r="376" spans="1:60">
      <c s="1" r="A376" t="n">
        <v>6</v>
      </c>
      <c r="B376" t="s">
        <v>132</v>
      </c>
      <c r="C376" t="s">
        <v>3834</v>
      </c>
      <c r="I376">
        <f>IF(AND(K376&gt; J376, L376&gt; K376, M376&gt; L376, N376&gt; M376), "pos_trend", IF(AND(K376&lt; J376, L376&lt; K376, M376&lt; L376, N376&lt; M376), "neg_trend", "N/A"))</f>
        <v/>
      </c>
      <c r="J376">
        <f>IFERROR(IF(TRIM(C376)="-", "N/A", IF(RIGHT(C376,1)=")",IF(RIGHT(C376,2)="T)",-1000000000000*VALUE(MID(C376,2,LEN(C376)-3)),IF(RIGHT(C376,2)="M)",-1000000*VALUE(MID(C376,2,LEN(C376)-3)),IF(RIGHT(C376,2)="B)",-1000000000*VALUE(MID(C376,2,LEN(C376)-3)),IF(RIGHT(C376,2)="k)",-1000*VALUE(MID(C376,2,LEN(C376)-3)),VALUE(SUBSTITUTE(C376,",","")))))),IF(RIGHT(C376,1)="T",1000000000000*VALUE(LEFT(C376,LEN(C376)-1)),IF(RIGHT(C376,1)="M",1000000*VALUE(LEFT(C376,LEN(C376)-1)),IF(RIGHT(C376,1)="B",1000000000*VALUE(LEFT(C376,LEN(C376)-1)),IF(RIGHT(C376,1)="%",0.01*VALUE(LEFT(C376,LEN(C376)-1)),IF(RIGHT(C376,1)="k",1000*VALUE(LEFT(C376,LEN(C376)-1)),VALUE(SUBSTITUTE(C376,",",""))))))))),"N/A")</f>
        <v/>
      </c>
      <c r="K376">
        <f>IFERROR(IF(TRIM(D376)="-", "N/A", IF(RIGHT(D376,1)=")",IF(RIGHT(D376,2)="T)",-1000000000000*VALUE(MID(D376,2,LEN(D376)-3)),IF(RIGHT(D376,2)="M)",-1000000*VALUE(MID(D376,2,LEN(D376)-3)),IF(RIGHT(D376,2)="B)",-1000000000*VALUE(MID(D376,2,LEN(D376)-3)),IF(RIGHT(D376,2)="k)",-1000*VALUE(MID(D376,2,LEN(D376)-3)),VALUE(SUBSTITUTE(D376,",","")))))),IF(RIGHT(D376,1)="T",1000000000000*VALUE(LEFT(D376,LEN(D376)-1)),IF(RIGHT(D376,1)="M",1000000*VALUE(LEFT(D376,LEN(D376)-1)),IF(RIGHT(D376,1)="B",1000000000*VALUE(LEFT(D376,LEN(D376)-1)),IF(RIGHT(D376,1)="%",0.01*VALUE(LEFT(D376,LEN(D376)-1)),IF(RIGHT(D376,1)="k",1000*VALUE(LEFT(D376,LEN(D376)-1)),VALUE(SUBSTITUTE(D376,",",""))))))))),"N/A")</f>
        <v/>
      </c>
      <c r="L376">
        <f>IFERROR(IF(TRIM(E376)="-", "N/A", IF(RIGHT(E376,1)=")",IF(RIGHT(E376,2)="T)",-1000000000000*VALUE(MID(E376,2,LEN(E376)-3)),IF(RIGHT(E376,2)="M)",-1000000*VALUE(MID(E376,2,LEN(E376)-3)),IF(RIGHT(E376,2)="B)",-1000000000*VALUE(MID(E376,2,LEN(E376)-3)),IF(RIGHT(E376,2)="k)",-1000*VALUE(MID(E376,2,LEN(E376)-3)),VALUE(SUBSTITUTE(E376,",","")))))),IF(RIGHT(E376,1)="T",1000000000000*VALUE(LEFT(E376,LEN(E376)-1)),IF(RIGHT(E376,1)="M",1000000*VALUE(LEFT(E376,LEN(E376)-1)),IF(RIGHT(E376,1)="B",1000000000*VALUE(LEFT(E376,LEN(E376)-1)),IF(RIGHT(E376,1)="%",0.01*VALUE(LEFT(E376,LEN(E376)-1)),IF(RIGHT(E376,1)="k",1000*VALUE(LEFT(E376,LEN(E376)-1)),VALUE(SUBSTITUTE(E376,",",""))))))))),"N/A")</f>
        <v/>
      </c>
      <c r="M376">
        <f>IFERROR(IF(TRIM(F376)="-", "N/A", IF(RIGHT(F376,1)=")",IF(RIGHT(F376,2)="T)",-1000000000000*VALUE(MID(F376,2,LEN(F376)-3)),IF(RIGHT(F376,2)="M)",-1000000*VALUE(MID(F376,2,LEN(F376)-3)),IF(RIGHT(F376,2)="B)",-1000000000*VALUE(MID(F376,2,LEN(F376)-3)),IF(RIGHT(F376,2)="k)",-1000*VALUE(MID(F376,2,LEN(F376)-3)),VALUE(SUBSTITUTE(F376,",","")))))),IF(RIGHT(F376,1)="T",1000000000000*VALUE(LEFT(F376,LEN(F376)-1)),IF(RIGHT(F376,1)="M",1000000*VALUE(LEFT(F376,LEN(F376)-1)),IF(RIGHT(F376,1)="B",1000000000*VALUE(LEFT(F376,LEN(F376)-1)),IF(RIGHT(F376,1)="%",0.01*VALUE(LEFT(F376,LEN(F376)-1)),IF(RIGHT(F376,1)="k",1000*VALUE(LEFT(F376,LEN(F376)-1)),VALUE(SUBSTITUTE(F376,",",""))))))))),"N/A")</f>
        <v/>
      </c>
      <c r="N376">
        <f>IFERROR(IF(TRIM(G376)="-", "N/A", IF(RIGHT(G376,1)=")",IF(RIGHT(G376,2)="T)",-1000000000000*VALUE(MID(G376,2,LEN(G376)-3)),IF(RIGHT(G376,2)="M)",-1000000*VALUE(MID(G376,2,LEN(G376)-3)),IF(RIGHT(G376,2)="B)",-1000000000*VALUE(MID(G376,2,LEN(G376)-3)),IF(RIGHT(G376,2)="k)",-1000*VALUE(MID(G376,2,LEN(G376)-3)),VALUE(SUBSTITUTE(G376,",","")))))),IF(RIGHT(G376,1)="T",1000000000000*VALUE(LEFT(G376,LEN(G376)-1)),IF(RIGHT(G376,1)="M",1000000*VALUE(LEFT(G376,LEN(G376)-1)),IF(RIGHT(G376,1)="B",1000000000*VALUE(LEFT(G376,LEN(G376)-1)),IF(RIGHT(G376,1)="%",0.01*VALUE(LEFT(G376,LEN(G376)-1)),IF(RIGHT(G376,1)="k",1000*VALUE(LEFT(G376,LEN(G376)-1)),VALUE(SUBSTITUTE(G376,",",""))))))))),"N/A")</f>
        <v/>
      </c>
    </row>
    <row r="377" spans="1:60">
      <c s="1" r="A377" t="n">
        <v>7</v>
      </c>
      <c r="B377" t="s">
        <v>134</v>
      </c>
      <c r="C377" t="s"/>
      <c r="I377">
        <f>IF(AND(K377&gt; J377, L377&gt; K377, M377&gt; L377, N377&gt; M377), "pos_trend", IF(AND(K377&lt; J377, L377&lt; K377, M377&lt; L377, N377&lt; M377), "neg_trend", "N/A"))</f>
        <v/>
      </c>
      <c r="J377">
        <f>IFERROR(IF(TRIM(C377)="-", "N/A", IF(RIGHT(C377,1)=")",IF(RIGHT(C377,2)="T)",-1000000000000*VALUE(MID(C377,2,LEN(C377)-3)),IF(RIGHT(C377,2)="M)",-1000000*VALUE(MID(C377,2,LEN(C377)-3)),IF(RIGHT(C377,2)="B)",-1000000000*VALUE(MID(C377,2,LEN(C377)-3)),IF(RIGHT(C377,2)="k)",-1000*VALUE(MID(C377,2,LEN(C377)-3)),VALUE(SUBSTITUTE(C377,",","")))))),IF(RIGHT(C377,1)="T",1000000000000*VALUE(LEFT(C377,LEN(C377)-1)),IF(RIGHT(C377,1)="M",1000000*VALUE(LEFT(C377,LEN(C377)-1)),IF(RIGHT(C377,1)="B",1000000000*VALUE(LEFT(C377,LEN(C377)-1)),IF(RIGHT(C377,1)="%",0.01*VALUE(LEFT(C377,LEN(C377)-1)),IF(RIGHT(C377,1)="k",1000*VALUE(LEFT(C377,LEN(C377)-1)),VALUE(SUBSTITUTE(C377,",",""))))))))),"N/A")</f>
        <v/>
      </c>
      <c r="K377">
        <f>IFERROR(IF(TRIM(D377)="-", "N/A", IF(RIGHT(D377,1)=")",IF(RIGHT(D377,2)="T)",-1000000000000*VALUE(MID(D377,2,LEN(D377)-3)),IF(RIGHT(D377,2)="M)",-1000000*VALUE(MID(D377,2,LEN(D377)-3)),IF(RIGHT(D377,2)="B)",-1000000000*VALUE(MID(D377,2,LEN(D377)-3)),IF(RIGHT(D377,2)="k)",-1000*VALUE(MID(D377,2,LEN(D377)-3)),VALUE(SUBSTITUTE(D377,",","")))))),IF(RIGHT(D377,1)="T",1000000000000*VALUE(LEFT(D377,LEN(D377)-1)),IF(RIGHT(D377,1)="M",1000000*VALUE(LEFT(D377,LEN(D377)-1)),IF(RIGHT(D377,1)="B",1000000000*VALUE(LEFT(D377,LEN(D377)-1)),IF(RIGHT(D377,1)="%",0.01*VALUE(LEFT(D377,LEN(D377)-1)),IF(RIGHT(D377,1)="k",1000*VALUE(LEFT(D377,LEN(D377)-1)),VALUE(SUBSTITUTE(D377,",",""))))))))),"N/A")</f>
        <v/>
      </c>
      <c r="L377">
        <f>IFERROR(IF(TRIM(E377)="-", "N/A", IF(RIGHT(E377,1)=")",IF(RIGHT(E377,2)="T)",-1000000000000*VALUE(MID(E377,2,LEN(E377)-3)),IF(RIGHT(E377,2)="M)",-1000000*VALUE(MID(E377,2,LEN(E377)-3)),IF(RIGHT(E377,2)="B)",-1000000000*VALUE(MID(E377,2,LEN(E377)-3)),IF(RIGHT(E377,2)="k)",-1000*VALUE(MID(E377,2,LEN(E377)-3)),VALUE(SUBSTITUTE(E377,",","")))))),IF(RIGHT(E377,1)="T",1000000000000*VALUE(LEFT(E377,LEN(E377)-1)),IF(RIGHT(E377,1)="M",1000000*VALUE(LEFT(E377,LEN(E377)-1)),IF(RIGHT(E377,1)="B",1000000000*VALUE(LEFT(E377,LEN(E377)-1)),IF(RIGHT(E377,1)="%",0.01*VALUE(LEFT(E377,LEN(E377)-1)),IF(RIGHT(E377,1)="k",1000*VALUE(LEFT(E377,LEN(E377)-1)),VALUE(SUBSTITUTE(E377,",",""))))))))),"N/A")</f>
        <v/>
      </c>
      <c r="M377">
        <f>IFERROR(IF(TRIM(F377)="-", "N/A", IF(RIGHT(F377,1)=")",IF(RIGHT(F377,2)="T)",-1000000000000*VALUE(MID(F377,2,LEN(F377)-3)),IF(RIGHT(F377,2)="M)",-1000000*VALUE(MID(F377,2,LEN(F377)-3)),IF(RIGHT(F377,2)="B)",-1000000000*VALUE(MID(F377,2,LEN(F377)-3)),IF(RIGHT(F377,2)="k)",-1000*VALUE(MID(F377,2,LEN(F377)-3)),VALUE(SUBSTITUTE(F377,",","")))))),IF(RIGHT(F377,1)="T",1000000000000*VALUE(LEFT(F377,LEN(F377)-1)),IF(RIGHT(F377,1)="M",1000000*VALUE(LEFT(F377,LEN(F377)-1)),IF(RIGHT(F377,1)="B",1000000000*VALUE(LEFT(F377,LEN(F377)-1)),IF(RIGHT(F377,1)="%",0.01*VALUE(LEFT(F377,LEN(F377)-1)),IF(RIGHT(F377,1)="k",1000*VALUE(LEFT(F377,LEN(F377)-1)),VALUE(SUBSTITUTE(F377,",",""))))))))),"N/A")</f>
        <v/>
      </c>
      <c r="N377">
        <f>IFERROR(IF(TRIM(G377)="-", "N/A", IF(RIGHT(G377,1)=")",IF(RIGHT(G377,2)="T)",-1000000000000*VALUE(MID(G377,2,LEN(G377)-3)),IF(RIGHT(G377,2)="M)",-1000000*VALUE(MID(G377,2,LEN(G377)-3)),IF(RIGHT(G377,2)="B)",-1000000000*VALUE(MID(G377,2,LEN(G377)-3)),IF(RIGHT(G377,2)="k)",-1000*VALUE(MID(G377,2,LEN(G377)-3)),VALUE(SUBSTITUTE(G377,",","")))))),IF(RIGHT(G377,1)="T",1000000000000*VALUE(LEFT(G377,LEN(G377)-1)),IF(RIGHT(G377,1)="M",1000000*VALUE(LEFT(G377,LEN(G377)-1)),IF(RIGHT(G377,1)="B",1000000000*VALUE(LEFT(G377,LEN(G377)-1)),IF(RIGHT(G377,1)="%",0.01*VALUE(LEFT(G377,LEN(G377)-1)),IF(RIGHT(G377,1)="k",1000*VALUE(LEFT(G377,LEN(G377)-1)),VALUE(SUBSTITUTE(G377,",",""))))))))),"N/A")</f>
        <v/>
      </c>
    </row>
    <row r="378" spans="1:60">
      <c s="1" r="A378" t="n">
        <v>8</v>
      </c>
      <c r="B378" t="s">
        <v>135</v>
      </c>
      <c r="C378" t="s"/>
      <c r="I378">
        <f>IF(AND(K378&gt; J378, L378&gt; K378, M378&gt; L378, N378&gt; M378), "pos_trend", IF(AND(K378&lt; J378, L378&lt; K378, M378&lt; L378, N378&lt; M378), "neg_trend", "N/A"))</f>
        <v/>
      </c>
      <c r="J378">
        <f>IFERROR(IF(TRIM(C378)="-", "N/A", IF(RIGHT(C378,1)=")",IF(RIGHT(C378,2)="T)",-1000000000000*VALUE(MID(C378,2,LEN(C378)-3)),IF(RIGHT(C378,2)="M)",-1000000*VALUE(MID(C378,2,LEN(C378)-3)),IF(RIGHT(C378,2)="B)",-1000000000*VALUE(MID(C378,2,LEN(C378)-3)),IF(RIGHT(C378,2)="k)",-1000*VALUE(MID(C378,2,LEN(C378)-3)),VALUE(SUBSTITUTE(C378,",","")))))),IF(RIGHT(C378,1)="T",1000000000000*VALUE(LEFT(C378,LEN(C378)-1)),IF(RIGHT(C378,1)="M",1000000*VALUE(LEFT(C378,LEN(C378)-1)),IF(RIGHT(C378,1)="B",1000000000*VALUE(LEFT(C378,LEN(C378)-1)),IF(RIGHT(C378,1)="%",0.01*VALUE(LEFT(C378,LEN(C378)-1)),IF(RIGHT(C378,1)="k",1000*VALUE(LEFT(C378,LEN(C378)-1)),VALUE(SUBSTITUTE(C378,",",""))))))))),"N/A")</f>
        <v/>
      </c>
      <c r="K378">
        <f>IFERROR(IF(TRIM(D378)="-", "N/A", IF(RIGHT(D378,1)=")",IF(RIGHT(D378,2)="T)",-1000000000000*VALUE(MID(D378,2,LEN(D378)-3)),IF(RIGHT(D378,2)="M)",-1000000*VALUE(MID(D378,2,LEN(D378)-3)),IF(RIGHT(D378,2)="B)",-1000000000*VALUE(MID(D378,2,LEN(D378)-3)),IF(RIGHT(D378,2)="k)",-1000*VALUE(MID(D378,2,LEN(D378)-3)),VALUE(SUBSTITUTE(D378,",","")))))),IF(RIGHT(D378,1)="T",1000000000000*VALUE(LEFT(D378,LEN(D378)-1)),IF(RIGHT(D378,1)="M",1000000*VALUE(LEFT(D378,LEN(D378)-1)),IF(RIGHT(D378,1)="B",1000000000*VALUE(LEFT(D378,LEN(D378)-1)),IF(RIGHT(D378,1)="%",0.01*VALUE(LEFT(D378,LEN(D378)-1)),IF(RIGHT(D378,1)="k",1000*VALUE(LEFT(D378,LEN(D378)-1)),VALUE(SUBSTITUTE(D378,",",""))))))))),"N/A")</f>
        <v/>
      </c>
      <c r="L378">
        <f>IFERROR(IF(TRIM(E378)="-", "N/A", IF(RIGHT(E378,1)=")",IF(RIGHT(E378,2)="T)",-1000000000000*VALUE(MID(E378,2,LEN(E378)-3)),IF(RIGHT(E378,2)="M)",-1000000*VALUE(MID(E378,2,LEN(E378)-3)),IF(RIGHT(E378,2)="B)",-1000000000*VALUE(MID(E378,2,LEN(E378)-3)),IF(RIGHT(E378,2)="k)",-1000*VALUE(MID(E378,2,LEN(E378)-3)),VALUE(SUBSTITUTE(E378,",","")))))),IF(RIGHT(E378,1)="T",1000000000000*VALUE(LEFT(E378,LEN(E378)-1)),IF(RIGHT(E378,1)="M",1000000*VALUE(LEFT(E378,LEN(E378)-1)),IF(RIGHT(E378,1)="B",1000000000*VALUE(LEFT(E378,LEN(E378)-1)),IF(RIGHT(E378,1)="%",0.01*VALUE(LEFT(E378,LEN(E378)-1)),IF(RIGHT(E378,1)="k",1000*VALUE(LEFT(E378,LEN(E378)-1)),VALUE(SUBSTITUTE(E378,",",""))))))))),"N/A")</f>
        <v/>
      </c>
      <c r="M378">
        <f>IFERROR(IF(TRIM(F378)="-", "N/A", IF(RIGHT(F378,1)=")",IF(RIGHT(F378,2)="T)",-1000000000000*VALUE(MID(F378,2,LEN(F378)-3)),IF(RIGHT(F378,2)="M)",-1000000*VALUE(MID(F378,2,LEN(F378)-3)),IF(RIGHT(F378,2)="B)",-1000000000*VALUE(MID(F378,2,LEN(F378)-3)),IF(RIGHT(F378,2)="k)",-1000*VALUE(MID(F378,2,LEN(F378)-3)),VALUE(SUBSTITUTE(F378,",","")))))),IF(RIGHT(F378,1)="T",1000000000000*VALUE(LEFT(F378,LEN(F378)-1)),IF(RIGHT(F378,1)="M",1000000*VALUE(LEFT(F378,LEN(F378)-1)),IF(RIGHT(F378,1)="B",1000000000*VALUE(LEFT(F378,LEN(F378)-1)),IF(RIGHT(F378,1)="%",0.01*VALUE(LEFT(F378,LEN(F378)-1)),IF(RIGHT(F378,1)="k",1000*VALUE(LEFT(F378,LEN(F378)-1)),VALUE(SUBSTITUTE(F378,",",""))))))))),"N/A")</f>
        <v/>
      </c>
      <c r="N378">
        <f>IFERROR(IF(TRIM(G378)="-", "N/A", IF(RIGHT(G378,1)=")",IF(RIGHT(G378,2)="T)",-1000000000000*VALUE(MID(G378,2,LEN(G378)-3)),IF(RIGHT(G378,2)="M)",-1000000*VALUE(MID(G378,2,LEN(G378)-3)),IF(RIGHT(G378,2)="B)",-1000000000*VALUE(MID(G378,2,LEN(G378)-3)),IF(RIGHT(G378,2)="k)",-1000*VALUE(MID(G378,2,LEN(G378)-3)),VALUE(SUBSTITUTE(G378,",","")))))),IF(RIGHT(G378,1)="T",1000000000000*VALUE(LEFT(G378,LEN(G378)-1)),IF(RIGHT(G378,1)="M",1000000*VALUE(LEFT(G378,LEN(G378)-1)),IF(RIGHT(G378,1)="B",1000000000*VALUE(LEFT(G378,LEN(G378)-1)),IF(RIGHT(G378,1)="%",0.01*VALUE(LEFT(G378,LEN(G378)-1)),IF(RIGHT(G378,1)="k",1000*VALUE(LEFT(G378,LEN(G378)-1)),VALUE(SUBSTITUTE(G378,",",""))))))))),"N/A")</f>
        <v/>
      </c>
    </row>
    <row r="379" spans="1:60">
      <c r="I379">
        <f>IF(AND(K379&gt; J379, L379&gt; K379, M379&gt; L379, N379&gt; M379), "pos_trend", IF(AND(K379&lt; J379, L379&lt; K379, M379&lt; L379, N379&lt; M379), "neg_trend", "N/A"))</f>
        <v/>
      </c>
      <c r="J379">
        <f>IFERROR(IF(TRIM(C379)="-", "N/A", IF(RIGHT(C379,1)=")",IF(RIGHT(C379,2)="T)",-1000000000000*VALUE(MID(C379,2,LEN(C379)-3)),IF(RIGHT(C379,2)="M)",-1000000*VALUE(MID(C379,2,LEN(C379)-3)),IF(RIGHT(C379,2)="B)",-1000000000*VALUE(MID(C379,2,LEN(C379)-3)),IF(RIGHT(C379,2)="k)",-1000*VALUE(MID(C379,2,LEN(C379)-3)),VALUE(SUBSTITUTE(C379,",","")))))),IF(RIGHT(C379,1)="T",1000000000000*VALUE(LEFT(C379,LEN(C379)-1)),IF(RIGHT(C379,1)="M",1000000*VALUE(LEFT(C379,LEN(C379)-1)),IF(RIGHT(C379,1)="B",1000000000*VALUE(LEFT(C379,LEN(C379)-1)),IF(RIGHT(C379,1)="%",0.01*VALUE(LEFT(C379,LEN(C379)-1)),IF(RIGHT(C379,1)="k",1000*VALUE(LEFT(C379,LEN(C379)-1)),VALUE(SUBSTITUTE(C379,",",""))))))))),"N/A")</f>
        <v/>
      </c>
      <c r="K379">
        <f>IFERROR(IF(TRIM(D379)="-", "N/A", IF(RIGHT(D379,1)=")",IF(RIGHT(D379,2)="T)",-1000000000000*VALUE(MID(D379,2,LEN(D379)-3)),IF(RIGHT(D379,2)="M)",-1000000*VALUE(MID(D379,2,LEN(D379)-3)),IF(RIGHT(D379,2)="B)",-1000000000*VALUE(MID(D379,2,LEN(D379)-3)),IF(RIGHT(D379,2)="k)",-1000*VALUE(MID(D379,2,LEN(D379)-3)),VALUE(SUBSTITUTE(D379,",","")))))),IF(RIGHT(D379,1)="T",1000000000000*VALUE(LEFT(D379,LEN(D379)-1)),IF(RIGHT(D379,1)="M",1000000*VALUE(LEFT(D379,LEN(D379)-1)),IF(RIGHT(D379,1)="B",1000000000*VALUE(LEFT(D379,LEN(D379)-1)),IF(RIGHT(D379,1)="%",0.01*VALUE(LEFT(D379,LEN(D379)-1)),IF(RIGHT(D379,1)="k",1000*VALUE(LEFT(D379,LEN(D379)-1)),VALUE(SUBSTITUTE(D379,",",""))))))))),"N/A")</f>
        <v/>
      </c>
      <c r="L379">
        <f>IFERROR(IF(TRIM(E379)="-", "N/A", IF(RIGHT(E379,1)=")",IF(RIGHT(E379,2)="T)",-1000000000000*VALUE(MID(E379,2,LEN(E379)-3)),IF(RIGHT(E379,2)="M)",-1000000*VALUE(MID(E379,2,LEN(E379)-3)),IF(RIGHT(E379,2)="B)",-1000000000*VALUE(MID(E379,2,LEN(E379)-3)),IF(RIGHT(E379,2)="k)",-1000*VALUE(MID(E379,2,LEN(E379)-3)),VALUE(SUBSTITUTE(E379,",","")))))),IF(RIGHT(E379,1)="T",1000000000000*VALUE(LEFT(E379,LEN(E379)-1)),IF(RIGHT(E379,1)="M",1000000*VALUE(LEFT(E379,LEN(E379)-1)),IF(RIGHT(E379,1)="B",1000000000*VALUE(LEFT(E379,LEN(E379)-1)),IF(RIGHT(E379,1)="%",0.01*VALUE(LEFT(E379,LEN(E379)-1)),IF(RIGHT(E379,1)="k",1000*VALUE(LEFT(E379,LEN(E379)-1)),VALUE(SUBSTITUTE(E379,",",""))))))))),"N/A")</f>
        <v/>
      </c>
      <c r="M379">
        <f>IFERROR(IF(TRIM(F379)="-", "N/A", IF(RIGHT(F379,1)=")",IF(RIGHT(F379,2)="T)",-1000000000000*VALUE(MID(F379,2,LEN(F379)-3)),IF(RIGHT(F379,2)="M)",-1000000*VALUE(MID(F379,2,LEN(F379)-3)),IF(RIGHT(F379,2)="B)",-1000000000*VALUE(MID(F379,2,LEN(F379)-3)),IF(RIGHT(F379,2)="k)",-1000*VALUE(MID(F379,2,LEN(F379)-3)),VALUE(SUBSTITUTE(F379,",","")))))),IF(RIGHT(F379,1)="T",1000000000000*VALUE(LEFT(F379,LEN(F379)-1)),IF(RIGHT(F379,1)="M",1000000*VALUE(LEFT(F379,LEN(F379)-1)),IF(RIGHT(F379,1)="B",1000000000*VALUE(LEFT(F379,LEN(F379)-1)),IF(RIGHT(F379,1)="%",0.01*VALUE(LEFT(F379,LEN(F379)-1)),IF(RIGHT(F379,1)="k",1000*VALUE(LEFT(F379,LEN(F379)-1)),VALUE(SUBSTITUTE(F379,",",""))))))))),"N/A")</f>
        <v/>
      </c>
      <c r="N379">
        <f>IFERROR(IF(TRIM(G379)="-", "N/A", IF(RIGHT(G379,1)=")",IF(RIGHT(G379,2)="T)",-1000000000000*VALUE(MID(G379,2,LEN(G379)-3)),IF(RIGHT(G379,2)="M)",-1000000*VALUE(MID(G379,2,LEN(G379)-3)),IF(RIGHT(G379,2)="B)",-1000000000*VALUE(MID(G379,2,LEN(G379)-3)),IF(RIGHT(G379,2)="k)",-1000*VALUE(MID(G379,2,LEN(G379)-3)),VALUE(SUBSTITUTE(G379,",","")))))),IF(RIGHT(G379,1)="T",1000000000000*VALUE(LEFT(G379,LEN(G379)-1)),IF(RIGHT(G379,1)="M",1000000*VALUE(LEFT(G379,LEN(G379)-1)),IF(RIGHT(G379,1)="B",1000000000*VALUE(LEFT(G379,LEN(G379)-1)),IF(RIGHT(G379,1)="%",0.01*VALUE(LEFT(G379,LEN(G379)-1)),IF(RIGHT(G379,1)="k",1000*VALUE(LEFT(G379,LEN(G379)-1)),VALUE(SUBSTITUTE(G379,",",""))))))))),"N/A")</f>
        <v/>
      </c>
    </row>
    <row r="380" spans="1:60">
      <c r="I380">
        <f>IF(AND(K380&gt; J380, L380&gt; K380, M380&gt; L380, N380&gt; M380), "pos_trend", IF(AND(K380&lt; J380, L380&lt; K380, M380&lt; L380, N380&lt; M380), "neg_trend", "N/A"))</f>
        <v/>
      </c>
      <c r="J380">
        <f>IFERROR(IF(TRIM(C380)="-", "N/A", IF(RIGHT(C380,1)=")",IF(RIGHT(C380,2)="T)",-1000000000000*VALUE(MID(C380,2,LEN(C380)-3)),IF(RIGHT(C380,2)="M)",-1000000*VALUE(MID(C380,2,LEN(C380)-3)),IF(RIGHT(C380,2)="B)",-1000000000*VALUE(MID(C380,2,LEN(C380)-3)),IF(RIGHT(C380,2)="k)",-1000*VALUE(MID(C380,2,LEN(C380)-3)),VALUE(SUBSTITUTE(C380,",","")))))),IF(RIGHT(C380,1)="T",1000000000000*VALUE(LEFT(C380,LEN(C380)-1)),IF(RIGHT(C380,1)="M",1000000*VALUE(LEFT(C380,LEN(C380)-1)),IF(RIGHT(C380,1)="B",1000000000*VALUE(LEFT(C380,LEN(C380)-1)),IF(RIGHT(C380,1)="%",0.01*VALUE(LEFT(C380,LEN(C380)-1)),IF(RIGHT(C380,1)="k",1000*VALUE(LEFT(C380,LEN(C380)-1)),VALUE(SUBSTITUTE(C380,",",""))))))))),"N/A")</f>
        <v/>
      </c>
      <c r="K380">
        <f>IFERROR(IF(TRIM(D380)="-", "N/A", IF(RIGHT(D380,1)=")",IF(RIGHT(D380,2)="T)",-1000000000000*VALUE(MID(D380,2,LEN(D380)-3)),IF(RIGHT(D380,2)="M)",-1000000*VALUE(MID(D380,2,LEN(D380)-3)),IF(RIGHT(D380,2)="B)",-1000000000*VALUE(MID(D380,2,LEN(D380)-3)),IF(RIGHT(D380,2)="k)",-1000*VALUE(MID(D380,2,LEN(D380)-3)),VALUE(SUBSTITUTE(D380,",","")))))),IF(RIGHT(D380,1)="T",1000000000000*VALUE(LEFT(D380,LEN(D380)-1)),IF(RIGHT(D380,1)="M",1000000*VALUE(LEFT(D380,LEN(D380)-1)),IF(RIGHT(D380,1)="B",1000000000*VALUE(LEFT(D380,LEN(D380)-1)),IF(RIGHT(D380,1)="%",0.01*VALUE(LEFT(D380,LEN(D380)-1)),IF(RIGHT(D380,1)="k",1000*VALUE(LEFT(D380,LEN(D380)-1)),VALUE(SUBSTITUTE(D380,",",""))))))))),"N/A")</f>
        <v/>
      </c>
      <c r="L380">
        <f>IFERROR(IF(TRIM(E380)="-", "N/A", IF(RIGHT(E380,1)=")",IF(RIGHT(E380,2)="T)",-1000000000000*VALUE(MID(E380,2,LEN(E380)-3)),IF(RIGHT(E380,2)="M)",-1000000*VALUE(MID(E380,2,LEN(E380)-3)),IF(RIGHT(E380,2)="B)",-1000000000*VALUE(MID(E380,2,LEN(E380)-3)),IF(RIGHT(E380,2)="k)",-1000*VALUE(MID(E380,2,LEN(E380)-3)),VALUE(SUBSTITUTE(E380,",","")))))),IF(RIGHT(E380,1)="T",1000000000000*VALUE(LEFT(E380,LEN(E380)-1)),IF(RIGHT(E380,1)="M",1000000*VALUE(LEFT(E380,LEN(E380)-1)),IF(RIGHT(E380,1)="B",1000000000*VALUE(LEFT(E380,LEN(E380)-1)),IF(RIGHT(E380,1)="%",0.01*VALUE(LEFT(E380,LEN(E380)-1)),IF(RIGHT(E380,1)="k",1000*VALUE(LEFT(E380,LEN(E380)-1)),VALUE(SUBSTITUTE(E380,",",""))))))))),"N/A")</f>
        <v/>
      </c>
      <c r="M380">
        <f>IFERROR(IF(TRIM(F380)="-", "N/A", IF(RIGHT(F380,1)=")",IF(RIGHT(F380,2)="T)",-1000000000000*VALUE(MID(F380,2,LEN(F380)-3)),IF(RIGHT(F380,2)="M)",-1000000*VALUE(MID(F380,2,LEN(F380)-3)),IF(RIGHT(F380,2)="B)",-1000000000*VALUE(MID(F380,2,LEN(F380)-3)),IF(RIGHT(F380,2)="k)",-1000*VALUE(MID(F380,2,LEN(F380)-3)),VALUE(SUBSTITUTE(F380,",","")))))),IF(RIGHT(F380,1)="T",1000000000000*VALUE(LEFT(F380,LEN(F380)-1)),IF(RIGHT(F380,1)="M",1000000*VALUE(LEFT(F380,LEN(F380)-1)),IF(RIGHT(F380,1)="B",1000000000*VALUE(LEFT(F380,LEN(F380)-1)),IF(RIGHT(F380,1)="%",0.01*VALUE(LEFT(F380,LEN(F380)-1)),IF(RIGHT(F380,1)="k",1000*VALUE(LEFT(F380,LEN(F380)-1)),VALUE(SUBSTITUTE(F380,",",""))))))))),"N/A")</f>
        <v/>
      </c>
      <c r="N380">
        <f>IFERROR(IF(TRIM(G380)="-", "N/A", IF(RIGHT(G380,1)=")",IF(RIGHT(G380,2)="T)",-1000000000000*VALUE(MID(G380,2,LEN(G380)-3)),IF(RIGHT(G380,2)="M)",-1000000*VALUE(MID(G380,2,LEN(G380)-3)),IF(RIGHT(G380,2)="B)",-1000000000*VALUE(MID(G380,2,LEN(G380)-3)),IF(RIGHT(G380,2)="k)",-1000*VALUE(MID(G380,2,LEN(G380)-3)),VALUE(SUBSTITUTE(G380,",","")))))),IF(RIGHT(G380,1)="T",1000000000000*VALUE(LEFT(G380,LEN(G380)-1)),IF(RIGHT(G380,1)="M",1000000*VALUE(LEFT(G380,LEN(G380)-1)),IF(RIGHT(G380,1)="B",1000000000*VALUE(LEFT(G380,LEN(G380)-1)),IF(RIGHT(G380,1)="%",0.01*VALUE(LEFT(G380,LEN(G380)-1)),IF(RIGHT(G380,1)="k",1000*VALUE(LEFT(G380,LEN(G380)-1)),VALUE(SUBSTITUTE(G380,",",""))))))))),"N/A")</f>
        <v/>
      </c>
    </row>
    <row r="381" spans="1:60">
      <c s="1" r="A381" t="n">
        <v>0</v>
      </c>
      <c r="B381" t="s">
        <v>123</v>
      </c>
      <c r="C381" t="s">
        <v>3835</v>
      </c>
      <c r="I381">
        <f>IF(AND(K381&gt; J381, L381&gt; K381, M381&gt; L381, N381&gt; M381), "pos_trend", IF(AND(K381&lt; J381, L381&lt; K381, M381&lt; L381, N381&lt; M381), "neg_trend", "N/A"))</f>
        <v/>
      </c>
      <c r="J381">
        <f>IFERROR(IF(TRIM(C381)="-", "N/A", IF(RIGHT(C381,1)=")",IF(RIGHT(C381,2)="T)",-1000000000000*VALUE(MID(C381,2,LEN(C381)-3)),IF(RIGHT(C381,2)="M)",-1000000*VALUE(MID(C381,2,LEN(C381)-3)),IF(RIGHT(C381,2)="B)",-1000000000*VALUE(MID(C381,2,LEN(C381)-3)),IF(RIGHT(C381,2)="k)",-1000*VALUE(MID(C381,2,LEN(C381)-3)),VALUE(SUBSTITUTE(C381,",","")))))),IF(RIGHT(C381,1)="T",1000000000000*VALUE(LEFT(C381,LEN(C381)-1)),IF(RIGHT(C381,1)="M",1000000*VALUE(LEFT(C381,LEN(C381)-1)),IF(RIGHT(C381,1)="B",1000000000*VALUE(LEFT(C381,LEN(C381)-1)),IF(RIGHT(C381,1)="%",0.01*VALUE(LEFT(C381,LEN(C381)-1)),IF(RIGHT(C381,1)="k",1000*VALUE(LEFT(C381,LEN(C381)-1)),VALUE(SUBSTITUTE(C381,",",""))))))))),"N/A")</f>
        <v/>
      </c>
      <c r="K381">
        <f>IFERROR(IF(TRIM(D381)="-", "N/A", IF(RIGHT(D381,1)=")",IF(RIGHT(D381,2)="T)",-1000000000000*VALUE(MID(D381,2,LEN(D381)-3)),IF(RIGHT(D381,2)="M)",-1000000*VALUE(MID(D381,2,LEN(D381)-3)),IF(RIGHT(D381,2)="B)",-1000000000*VALUE(MID(D381,2,LEN(D381)-3)),IF(RIGHT(D381,2)="k)",-1000*VALUE(MID(D381,2,LEN(D381)-3)),VALUE(SUBSTITUTE(D381,",","")))))),IF(RIGHT(D381,1)="T",1000000000000*VALUE(LEFT(D381,LEN(D381)-1)),IF(RIGHT(D381,1)="M",1000000*VALUE(LEFT(D381,LEN(D381)-1)),IF(RIGHT(D381,1)="B",1000000000*VALUE(LEFT(D381,LEN(D381)-1)),IF(RIGHT(D381,1)="%",0.01*VALUE(LEFT(D381,LEN(D381)-1)),IF(RIGHT(D381,1)="k",1000*VALUE(LEFT(D381,LEN(D381)-1)),VALUE(SUBSTITUTE(D381,",",""))))))))),"N/A")</f>
        <v/>
      </c>
      <c r="L381">
        <f>IFERROR(IF(TRIM(E381)="-", "N/A", IF(RIGHT(E381,1)=")",IF(RIGHT(E381,2)="T)",-1000000000000*VALUE(MID(E381,2,LEN(E381)-3)),IF(RIGHT(E381,2)="M)",-1000000*VALUE(MID(E381,2,LEN(E381)-3)),IF(RIGHT(E381,2)="B)",-1000000000*VALUE(MID(E381,2,LEN(E381)-3)),IF(RIGHT(E381,2)="k)",-1000*VALUE(MID(E381,2,LEN(E381)-3)),VALUE(SUBSTITUTE(E381,",","")))))),IF(RIGHT(E381,1)="T",1000000000000*VALUE(LEFT(E381,LEN(E381)-1)),IF(RIGHT(E381,1)="M",1000000*VALUE(LEFT(E381,LEN(E381)-1)),IF(RIGHT(E381,1)="B",1000000000*VALUE(LEFT(E381,LEN(E381)-1)),IF(RIGHT(E381,1)="%",0.01*VALUE(LEFT(E381,LEN(E381)-1)),IF(RIGHT(E381,1)="k",1000*VALUE(LEFT(E381,LEN(E381)-1)),VALUE(SUBSTITUTE(E381,",",""))))))))),"N/A")</f>
        <v/>
      </c>
      <c r="M381">
        <f>IFERROR(IF(TRIM(F381)="-", "N/A", IF(RIGHT(F381,1)=")",IF(RIGHT(F381,2)="T)",-1000000000000*VALUE(MID(F381,2,LEN(F381)-3)),IF(RIGHT(F381,2)="M)",-1000000*VALUE(MID(F381,2,LEN(F381)-3)),IF(RIGHT(F381,2)="B)",-1000000000*VALUE(MID(F381,2,LEN(F381)-3)),IF(RIGHT(F381,2)="k)",-1000*VALUE(MID(F381,2,LEN(F381)-3)),VALUE(SUBSTITUTE(F381,",","")))))),IF(RIGHT(F381,1)="T",1000000000000*VALUE(LEFT(F381,LEN(F381)-1)),IF(RIGHT(F381,1)="M",1000000*VALUE(LEFT(F381,LEN(F381)-1)),IF(RIGHT(F381,1)="B",1000000000*VALUE(LEFT(F381,LEN(F381)-1)),IF(RIGHT(F381,1)="%",0.01*VALUE(LEFT(F381,LEN(F381)-1)),IF(RIGHT(F381,1)="k",1000*VALUE(LEFT(F381,LEN(F381)-1)),VALUE(SUBSTITUTE(F381,",",""))))))))),"N/A")</f>
        <v/>
      </c>
      <c r="N381">
        <f>IFERROR(IF(TRIM(G381)="-", "N/A", IF(RIGHT(G381,1)=")",IF(RIGHT(G381,2)="T)",-1000000000000*VALUE(MID(G381,2,LEN(G381)-3)),IF(RIGHT(G381,2)="M)",-1000000*VALUE(MID(G381,2,LEN(G381)-3)),IF(RIGHT(G381,2)="B)",-1000000000*VALUE(MID(G381,2,LEN(G381)-3)),IF(RIGHT(G381,2)="k)",-1000*VALUE(MID(G381,2,LEN(G381)-3)),VALUE(SUBSTITUTE(G381,",","")))))),IF(RIGHT(G381,1)="T",1000000000000*VALUE(LEFT(G381,LEN(G381)-1)),IF(RIGHT(G381,1)="M",1000000*VALUE(LEFT(G381,LEN(G381)-1)),IF(RIGHT(G381,1)="B",1000000000*VALUE(LEFT(G381,LEN(G381)-1)),IF(RIGHT(G381,1)="%",0.01*VALUE(LEFT(G381,LEN(G381)-1)),IF(RIGHT(G381,1)="k",1000*VALUE(LEFT(G381,LEN(G381)-1)),VALUE(SUBSTITUTE(G381,",",""))))))))),"N/A")</f>
        <v/>
      </c>
    </row>
    <row r="382" spans="1:60">
      <c s="1" r="A382" t="n">
        <v>1</v>
      </c>
      <c r="B382" t="s">
        <v>124</v>
      </c>
      <c r="C382" t="s"/>
      <c r="I382">
        <f>IF(AND(K382&gt; J382, L382&gt; K382, M382&gt; L382, N382&gt; M382), "pos_trend", IF(AND(K382&lt; J382, L382&lt; K382, M382&lt; L382, N382&lt; M382), "neg_trend", "N/A"))</f>
        <v/>
      </c>
      <c r="J382">
        <f>IFERROR(IF(TRIM(C382)="-", "N/A", IF(RIGHT(C382,1)=")",IF(RIGHT(C382,2)="T)",-1000000000000*VALUE(MID(C382,2,LEN(C382)-3)),IF(RIGHT(C382,2)="M)",-1000000*VALUE(MID(C382,2,LEN(C382)-3)),IF(RIGHT(C382,2)="B)",-1000000000*VALUE(MID(C382,2,LEN(C382)-3)),IF(RIGHT(C382,2)="k)",-1000*VALUE(MID(C382,2,LEN(C382)-3)),VALUE(SUBSTITUTE(C382,",","")))))),IF(RIGHT(C382,1)="T",1000000000000*VALUE(LEFT(C382,LEN(C382)-1)),IF(RIGHT(C382,1)="M",1000000*VALUE(LEFT(C382,LEN(C382)-1)),IF(RIGHT(C382,1)="B",1000000000*VALUE(LEFT(C382,LEN(C382)-1)),IF(RIGHT(C382,1)="%",0.01*VALUE(LEFT(C382,LEN(C382)-1)),IF(RIGHT(C382,1)="k",1000*VALUE(LEFT(C382,LEN(C382)-1)),VALUE(SUBSTITUTE(C382,",",""))))))))),"N/A")</f>
        <v/>
      </c>
      <c r="K382">
        <f>IFERROR(IF(TRIM(D382)="-", "N/A", IF(RIGHT(D382,1)=")",IF(RIGHT(D382,2)="T)",-1000000000000*VALUE(MID(D382,2,LEN(D382)-3)),IF(RIGHT(D382,2)="M)",-1000000*VALUE(MID(D382,2,LEN(D382)-3)),IF(RIGHT(D382,2)="B)",-1000000000*VALUE(MID(D382,2,LEN(D382)-3)),IF(RIGHT(D382,2)="k)",-1000*VALUE(MID(D382,2,LEN(D382)-3)),VALUE(SUBSTITUTE(D382,",","")))))),IF(RIGHT(D382,1)="T",1000000000000*VALUE(LEFT(D382,LEN(D382)-1)),IF(RIGHT(D382,1)="M",1000000*VALUE(LEFT(D382,LEN(D382)-1)),IF(RIGHT(D382,1)="B",1000000000*VALUE(LEFT(D382,LEN(D382)-1)),IF(RIGHT(D382,1)="%",0.01*VALUE(LEFT(D382,LEN(D382)-1)),IF(RIGHT(D382,1)="k",1000*VALUE(LEFT(D382,LEN(D382)-1)),VALUE(SUBSTITUTE(D382,",",""))))))))),"N/A")</f>
        <v/>
      </c>
      <c r="L382">
        <f>IFERROR(IF(TRIM(E382)="-", "N/A", IF(RIGHT(E382,1)=")",IF(RIGHT(E382,2)="T)",-1000000000000*VALUE(MID(E382,2,LEN(E382)-3)),IF(RIGHT(E382,2)="M)",-1000000*VALUE(MID(E382,2,LEN(E382)-3)),IF(RIGHT(E382,2)="B)",-1000000000*VALUE(MID(E382,2,LEN(E382)-3)),IF(RIGHT(E382,2)="k)",-1000*VALUE(MID(E382,2,LEN(E382)-3)),VALUE(SUBSTITUTE(E382,",","")))))),IF(RIGHT(E382,1)="T",1000000000000*VALUE(LEFT(E382,LEN(E382)-1)),IF(RIGHT(E382,1)="M",1000000*VALUE(LEFT(E382,LEN(E382)-1)),IF(RIGHT(E382,1)="B",1000000000*VALUE(LEFT(E382,LEN(E382)-1)),IF(RIGHT(E382,1)="%",0.01*VALUE(LEFT(E382,LEN(E382)-1)),IF(RIGHT(E382,1)="k",1000*VALUE(LEFT(E382,LEN(E382)-1)),VALUE(SUBSTITUTE(E382,",",""))))))))),"N/A")</f>
        <v/>
      </c>
      <c r="M382">
        <f>IFERROR(IF(TRIM(F382)="-", "N/A", IF(RIGHT(F382,1)=")",IF(RIGHT(F382,2)="T)",-1000000000000*VALUE(MID(F382,2,LEN(F382)-3)),IF(RIGHT(F382,2)="M)",-1000000*VALUE(MID(F382,2,LEN(F382)-3)),IF(RIGHT(F382,2)="B)",-1000000000*VALUE(MID(F382,2,LEN(F382)-3)),IF(RIGHT(F382,2)="k)",-1000*VALUE(MID(F382,2,LEN(F382)-3)),VALUE(SUBSTITUTE(F382,",","")))))),IF(RIGHT(F382,1)="T",1000000000000*VALUE(LEFT(F382,LEN(F382)-1)),IF(RIGHT(F382,1)="M",1000000*VALUE(LEFT(F382,LEN(F382)-1)),IF(RIGHT(F382,1)="B",1000000000*VALUE(LEFT(F382,LEN(F382)-1)),IF(RIGHT(F382,1)="%",0.01*VALUE(LEFT(F382,LEN(F382)-1)),IF(RIGHT(F382,1)="k",1000*VALUE(LEFT(F382,LEN(F382)-1)),VALUE(SUBSTITUTE(F382,",",""))))))))),"N/A")</f>
        <v/>
      </c>
      <c r="N382">
        <f>IFERROR(IF(TRIM(G382)="-", "N/A", IF(RIGHT(G382,1)=")",IF(RIGHT(G382,2)="T)",-1000000000000*VALUE(MID(G382,2,LEN(G382)-3)),IF(RIGHT(G382,2)="M)",-1000000*VALUE(MID(G382,2,LEN(G382)-3)),IF(RIGHT(G382,2)="B)",-1000000000*VALUE(MID(G382,2,LEN(G382)-3)),IF(RIGHT(G382,2)="k)",-1000*VALUE(MID(G382,2,LEN(G382)-3)),VALUE(SUBSTITUTE(G382,",","")))))),IF(RIGHT(G382,1)="T",1000000000000*VALUE(LEFT(G382,LEN(G382)-1)),IF(RIGHT(G382,1)="M",1000000*VALUE(LEFT(G382,LEN(G382)-1)),IF(RIGHT(G382,1)="B",1000000000*VALUE(LEFT(G382,LEN(G382)-1)),IF(RIGHT(G382,1)="%",0.01*VALUE(LEFT(G382,LEN(G382)-1)),IF(RIGHT(G382,1)="k",1000*VALUE(LEFT(G382,LEN(G382)-1)),VALUE(SUBSTITUTE(G382,",",""))))))))),"N/A")</f>
        <v/>
      </c>
    </row>
    <row r="383" spans="1:60">
      <c s="1" r="A383" t="n">
        <v>2</v>
      </c>
      <c r="B383" t="s">
        <v>125</v>
      </c>
      <c r="C383" t="s">
        <v>3836</v>
      </c>
      <c r="I383">
        <f>IF(AND(K383&gt; J383, L383&gt; K383, M383&gt; L383, N383&gt; M383), "pos_trend", IF(AND(K383&lt; J383, L383&lt; K383, M383&lt; L383, N383&lt; M383), "neg_trend", "N/A"))</f>
        <v/>
      </c>
      <c r="J383">
        <f>IFERROR(IF(TRIM(C383)="-", "N/A", IF(RIGHT(C383,1)=")",IF(RIGHT(C383,2)="T)",-1000000000000*VALUE(MID(C383,2,LEN(C383)-3)),IF(RIGHT(C383,2)="M)",-1000000*VALUE(MID(C383,2,LEN(C383)-3)),IF(RIGHT(C383,2)="B)",-1000000000*VALUE(MID(C383,2,LEN(C383)-3)),IF(RIGHT(C383,2)="k)",-1000*VALUE(MID(C383,2,LEN(C383)-3)),VALUE(SUBSTITUTE(C383,",","")))))),IF(RIGHT(C383,1)="T",1000000000000*VALUE(LEFT(C383,LEN(C383)-1)),IF(RIGHT(C383,1)="M",1000000*VALUE(LEFT(C383,LEN(C383)-1)),IF(RIGHT(C383,1)="B",1000000000*VALUE(LEFT(C383,LEN(C383)-1)),IF(RIGHT(C383,1)="%",0.01*VALUE(LEFT(C383,LEN(C383)-1)),IF(RIGHT(C383,1)="k",1000*VALUE(LEFT(C383,LEN(C383)-1)),VALUE(SUBSTITUTE(C383,",",""))))))))),"N/A")</f>
        <v/>
      </c>
      <c r="K383">
        <f>IFERROR(IF(TRIM(D383)="-", "N/A", IF(RIGHT(D383,1)=")",IF(RIGHT(D383,2)="T)",-1000000000000*VALUE(MID(D383,2,LEN(D383)-3)),IF(RIGHT(D383,2)="M)",-1000000*VALUE(MID(D383,2,LEN(D383)-3)),IF(RIGHT(D383,2)="B)",-1000000000*VALUE(MID(D383,2,LEN(D383)-3)),IF(RIGHT(D383,2)="k)",-1000*VALUE(MID(D383,2,LEN(D383)-3)),VALUE(SUBSTITUTE(D383,",","")))))),IF(RIGHT(D383,1)="T",1000000000000*VALUE(LEFT(D383,LEN(D383)-1)),IF(RIGHT(D383,1)="M",1000000*VALUE(LEFT(D383,LEN(D383)-1)),IF(RIGHT(D383,1)="B",1000000000*VALUE(LEFT(D383,LEN(D383)-1)),IF(RIGHT(D383,1)="%",0.01*VALUE(LEFT(D383,LEN(D383)-1)),IF(RIGHT(D383,1)="k",1000*VALUE(LEFT(D383,LEN(D383)-1)),VALUE(SUBSTITUTE(D383,",",""))))))))),"N/A")</f>
        <v/>
      </c>
      <c r="L383">
        <f>IFERROR(IF(TRIM(E383)="-", "N/A", IF(RIGHT(E383,1)=")",IF(RIGHT(E383,2)="T)",-1000000000000*VALUE(MID(E383,2,LEN(E383)-3)),IF(RIGHT(E383,2)="M)",-1000000*VALUE(MID(E383,2,LEN(E383)-3)),IF(RIGHT(E383,2)="B)",-1000000000*VALUE(MID(E383,2,LEN(E383)-3)),IF(RIGHT(E383,2)="k)",-1000*VALUE(MID(E383,2,LEN(E383)-3)),VALUE(SUBSTITUTE(E383,",","")))))),IF(RIGHT(E383,1)="T",1000000000000*VALUE(LEFT(E383,LEN(E383)-1)),IF(RIGHT(E383,1)="M",1000000*VALUE(LEFT(E383,LEN(E383)-1)),IF(RIGHT(E383,1)="B",1000000000*VALUE(LEFT(E383,LEN(E383)-1)),IF(RIGHT(E383,1)="%",0.01*VALUE(LEFT(E383,LEN(E383)-1)),IF(RIGHT(E383,1)="k",1000*VALUE(LEFT(E383,LEN(E383)-1)),VALUE(SUBSTITUTE(E383,",",""))))))))),"N/A")</f>
        <v/>
      </c>
      <c r="M383">
        <f>IFERROR(IF(TRIM(F383)="-", "N/A", IF(RIGHT(F383,1)=")",IF(RIGHT(F383,2)="T)",-1000000000000*VALUE(MID(F383,2,LEN(F383)-3)),IF(RIGHT(F383,2)="M)",-1000000*VALUE(MID(F383,2,LEN(F383)-3)),IF(RIGHT(F383,2)="B)",-1000000000*VALUE(MID(F383,2,LEN(F383)-3)),IF(RIGHT(F383,2)="k)",-1000*VALUE(MID(F383,2,LEN(F383)-3)),VALUE(SUBSTITUTE(F383,",","")))))),IF(RIGHT(F383,1)="T",1000000000000*VALUE(LEFT(F383,LEN(F383)-1)),IF(RIGHT(F383,1)="M",1000000*VALUE(LEFT(F383,LEN(F383)-1)),IF(RIGHT(F383,1)="B",1000000000*VALUE(LEFT(F383,LEN(F383)-1)),IF(RIGHT(F383,1)="%",0.01*VALUE(LEFT(F383,LEN(F383)-1)),IF(RIGHT(F383,1)="k",1000*VALUE(LEFT(F383,LEN(F383)-1)),VALUE(SUBSTITUTE(F383,",",""))))))))),"N/A")</f>
        <v/>
      </c>
      <c r="N383">
        <f>IFERROR(IF(TRIM(G383)="-", "N/A", IF(RIGHT(G383,1)=")",IF(RIGHT(G383,2)="T)",-1000000000000*VALUE(MID(G383,2,LEN(G383)-3)),IF(RIGHT(G383,2)="M)",-1000000*VALUE(MID(G383,2,LEN(G383)-3)),IF(RIGHT(G383,2)="B)",-1000000000*VALUE(MID(G383,2,LEN(G383)-3)),IF(RIGHT(G383,2)="k)",-1000*VALUE(MID(G383,2,LEN(G383)-3)),VALUE(SUBSTITUTE(G383,",","")))))),IF(RIGHT(G383,1)="T",1000000000000*VALUE(LEFT(G383,LEN(G383)-1)),IF(RIGHT(G383,1)="M",1000000*VALUE(LEFT(G383,LEN(G383)-1)),IF(RIGHT(G383,1)="B",1000000000*VALUE(LEFT(G383,LEN(G383)-1)),IF(RIGHT(G383,1)="%",0.01*VALUE(LEFT(G383,LEN(G383)-1)),IF(RIGHT(G383,1)="k",1000*VALUE(LEFT(G383,LEN(G383)-1)),VALUE(SUBSTITUTE(G383,",",""))))))))),"N/A")</f>
        <v/>
      </c>
    </row>
    <row r="384" spans="1:60">
      <c s="1" r="A384" t="n">
        <v>3</v>
      </c>
      <c r="B384" t="s">
        <v>126</v>
      </c>
      <c r="C384" t="s">
        <v>3837</v>
      </c>
      <c r="I384">
        <f>IF(AND(K384&gt; J384, L384&gt; K384, M384&gt; L384, N384&gt; M384), "pos_trend", IF(AND(K384&lt; J384, L384&lt; K384, M384&lt; L384, N384&lt; M384), "neg_trend", "N/A"))</f>
        <v/>
      </c>
      <c r="J384">
        <f>IFERROR(IF(TRIM(C384)="-", "N/A", IF(RIGHT(C384,1)=")",IF(RIGHT(C384,2)="T)",-1000000000000*VALUE(MID(C384,2,LEN(C384)-3)),IF(RIGHT(C384,2)="M)",-1000000*VALUE(MID(C384,2,LEN(C384)-3)),IF(RIGHT(C384,2)="B)",-1000000000*VALUE(MID(C384,2,LEN(C384)-3)),IF(RIGHT(C384,2)="k)",-1000*VALUE(MID(C384,2,LEN(C384)-3)),VALUE(SUBSTITUTE(C384,",","")))))),IF(RIGHT(C384,1)="T",1000000000000*VALUE(LEFT(C384,LEN(C384)-1)),IF(RIGHT(C384,1)="M",1000000*VALUE(LEFT(C384,LEN(C384)-1)),IF(RIGHT(C384,1)="B",1000000000*VALUE(LEFT(C384,LEN(C384)-1)),IF(RIGHT(C384,1)="%",0.01*VALUE(LEFT(C384,LEN(C384)-1)),IF(RIGHT(C384,1)="k",1000*VALUE(LEFT(C384,LEN(C384)-1)),VALUE(SUBSTITUTE(C384,",",""))))))))),"N/A")</f>
        <v/>
      </c>
      <c r="K384">
        <f>IFERROR(IF(TRIM(D384)="-", "N/A", IF(RIGHT(D384,1)=")",IF(RIGHT(D384,2)="T)",-1000000000000*VALUE(MID(D384,2,LEN(D384)-3)),IF(RIGHT(D384,2)="M)",-1000000*VALUE(MID(D384,2,LEN(D384)-3)),IF(RIGHT(D384,2)="B)",-1000000000*VALUE(MID(D384,2,LEN(D384)-3)),IF(RIGHT(D384,2)="k)",-1000*VALUE(MID(D384,2,LEN(D384)-3)),VALUE(SUBSTITUTE(D384,",","")))))),IF(RIGHT(D384,1)="T",1000000000000*VALUE(LEFT(D384,LEN(D384)-1)),IF(RIGHT(D384,1)="M",1000000*VALUE(LEFT(D384,LEN(D384)-1)),IF(RIGHT(D384,1)="B",1000000000*VALUE(LEFT(D384,LEN(D384)-1)),IF(RIGHT(D384,1)="%",0.01*VALUE(LEFT(D384,LEN(D384)-1)),IF(RIGHT(D384,1)="k",1000*VALUE(LEFT(D384,LEN(D384)-1)),VALUE(SUBSTITUTE(D384,",",""))))))))),"N/A")</f>
        <v/>
      </c>
      <c r="L384">
        <f>IFERROR(IF(TRIM(E384)="-", "N/A", IF(RIGHT(E384,1)=")",IF(RIGHT(E384,2)="T)",-1000000000000*VALUE(MID(E384,2,LEN(E384)-3)),IF(RIGHT(E384,2)="M)",-1000000*VALUE(MID(E384,2,LEN(E384)-3)),IF(RIGHT(E384,2)="B)",-1000000000*VALUE(MID(E384,2,LEN(E384)-3)),IF(RIGHT(E384,2)="k)",-1000*VALUE(MID(E384,2,LEN(E384)-3)),VALUE(SUBSTITUTE(E384,",","")))))),IF(RIGHT(E384,1)="T",1000000000000*VALUE(LEFT(E384,LEN(E384)-1)),IF(RIGHT(E384,1)="M",1000000*VALUE(LEFT(E384,LEN(E384)-1)),IF(RIGHT(E384,1)="B",1000000000*VALUE(LEFT(E384,LEN(E384)-1)),IF(RIGHT(E384,1)="%",0.01*VALUE(LEFT(E384,LEN(E384)-1)),IF(RIGHT(E384,1)="k",1000*VALUE(LEFT(E384,LEN(E384)-1)),VALUE(SUBSTITUTE(E384,",",""))))))))),"N/A")</f>
        <v/>
      </c>
      <c r="M384">
        <f>IFERROR(IF(TRIM(F384)="-", "N/A", IF(RIGHT(F384,1)=")",IF(RIGHT(F384,2)="T)",-1000000000000*VALUE(MID(F384,2,LEN(F384)-3)),IF(RIGHT(F384,2)="M)",-1000000*VALUE(MID(F384,2,LEN(F384)-3)),IF(RIGHT(F384,2)="B)",-1000000000*VALUE(MID(F384,2,LEN(F384)-3)),IF(RIGHT(F384,2)="k)",-1000*VALUE(MID(F384,2,LEN(F384)-3)),VALUE(SUBSTITUTE(F384,",","")))))),IF(RIGHT(F384,1)="T",1000000000000*VALUE(LEFT(F384,LEN(F384)-1)),IF(RIGHT(F384,1)="M",1000000*VALUE(LEFT(F384,LEN(F384)-1)),IF(RIGHT(F384,1)="B",1000000000*VALUE(LEFT(F384,LEN(F384)-1)),IF(RIGHT(F384,1)="%",0.01*VALUE(LEFT(F384,LEN(F384)-1)),IF(RIGHT(F384,1)="k",1000*VALUE(LEFT(F384,LEN(F384)-1)),VALUE(SUBSTITUTE(F384,",",""))))))))),"N/A")</f>
        <v/>
      </c>
      <c r="N384">
        <f>IFERROR(IF(TRIM(G384)="-", "N/A", IF(RIGHT(G384,1)=")",IF(RIGHT(G384,2)="T)",-1000000000000*VALUE(MID(G384,2,LEN(G384)-3)),IF(RIGHT(G384,2)="M)",-1000000*VALUE(MID(G384,2,LEN(G384)-3)),IF(RIGHT(G384,2)="B)",-1000000000*VALUE(MID(G384,2,LEN(G384)-3)),IF(RIGHT(G384,2)="k)",-1000*VALUE(MID(G384,2,LEN(G384)-3)),VALUE(SUBSTITUTE(G384,",","")))))),IF(RIGHT(G384,1)="T",1000000000000*VALUE(LEFT(G384,LEN(G384)-1)),IF(RIGHT(G384,1)="M",1000000*VALUE(LEFT(G384,LEN(G384)-1)),IF(RIGHT(G384,1)="B",1000000000*VALUE(LEFT(G384,LEN(G384)-1)),IF(RIGHT(G384,1)="%",0.01*VALUE(LEFT(G384,LEN(G384)-1)),IF(RIGHT(G384,1)="k",1000*VALUE(LEFT(G384,LEN(G384)-1)),VALUE(SUBSTITUTE(G384,",",""))))))))),"N/A")</f>
        <v/>
      </c>
    </row>
    <row r="385" spans="1:60">
      <c s="1" r="A385" t="n">
        <v>4</v>
      </c>
      <c r="B385" t="s">
        <v>128</v>
      </c>
      <c r="C385" t="s">
        <v>3838</v>
      </c>
      <c r="I385">
        <f>IF(AND(K385&gt; J385, L385&gt; K385, M385&gt; L385, N385&gt; M385), "pos_trend", IF(AND(K385&lt; J385, L385&lt; K385, M385&lt; L385, N385&lt; M385), "neg_trend", "N/A"))</f>
        <v/>
      </c>
      <c r="J385">
        <f>IFERROR(IF(TRIM(C385)="-", "N/A", IF(RIGHT(C385,1)=")",IF(RIGHT(C385,2)="T)",-1000000000000*VALUE(MID(C385,2,LEN(C385)-3)),IF(RIGHT(C385,2)="M)",-1000000*VALUE(MID(C385,2,LEN(C385)-3)),IF(RIGHT(C385,2)="B)",-1000000000*VALUE(MID(C385,2,LEN(C385)-3)),IF(RIGHT(C385,2)="k)",-1000*VALUE(MID(C385,2,LEN(C385)-3)),VALUE(SUBSTITUTE(C385,",","")))))),IF(RIGHT(C385,1)="T",1000000000000*VALUE(LEFT(C385,LEN(C385)-1)),IF(RIGHT(C385,1)="M",1000000*VALUE(LEFT(C385,LEN(C385)-1)),IF(RIGHT(C385,1)="B",1000000000*VALUE(LEFT(C385,LEN(C385)-1)),IF(RIGHT(C385,1)="%",0.01*VALUE(LEFT(C385,LEN(C385)-1)),IF(RIGHT(C385,1)="k",1000*VALUE(LEFT(C385,LEN(C385)-1)),VALUE(SUBSTITUTE(C385,",",""))))))))),"N/A")</f>
        <v/>
      </c>
      <c r="K385">
        <f>IFERROR(IF(TRIM(D385)="-", "N/A", IF(RIGHT(D385,1)=")",IF(RIGHT(D385,2)="T)",-1000000000000*VALUE(MID(D385,2,LEN(D385)-3)),IF(RIGHT(D385,2)="M)",-1000000*VALUE(MID(D385,2,LEN(D385)-3)),IF(RIGHT(D385,2)="B)",-1000000000*VALUE(MID(D385,2,LEN(D385)-3)),IF(RIGHT(D385,2)="k)",-1000*VALUE(MID(D385,2,LEN(D385)-3)),VALUE(SUBSTITUTE(D385,",","")))))),IF(RIGHT(D385,1)="T",1000000000000*VALUE(LEFT(D385,LEN(D385)-1)),IF(RIGHT(D385,1)="M",1000000*VALUE(LEFT(D385,LEN(D385)-1)),IF(RIGHT(D385,1)="B",1000000000*VALUE(LEFT(D385,LEN(D385)-1)),IF(RIGHT(D385,1)="%",0.01*VALUE(LEFT(D385,LEN(D385)-1)),IF(RIGHT(D385,1)="k",1000*VALUE(LEFT(D385,LEN(D385)-1)),VALUE(SUBSTITUTE(D385,",",""))))))))),"N/A")</f>
        <v/>
      </c>
      <c r="L385">
        <f>IFERROR(IF(TRIM(E385)="-", "N/A", IF(RIGHT(E385,1)=")",IF(RIGHT(E385,2)="T)",-1000000000000*VALUE(MID(E385,2,LEN(E385)-3)),IF(RIGHT(E385,2)="M)",-1000000*VALUE(MID(E385,2,LEN(E385)-3)),IF(RIGHT(E385,2)="B)",-1000000000*VALUE(MID(E385,2,LEN(E385)-3)),IF(RIGHT(E385,2)="k)",-1000*VALUE(MID(E385,2,LEN(E385)-3)),VALUE(SUBSTITUTE(E385,",","")))))),IF(RIGHT(E385,1)="T",1000000000000*VALUE(LEFT(E385,LEN(E385)-1)),IF(RIGHT(E385,1)="M",1000000*VALUE(LEFT(E385,LEN(E385)-1)),IF(RIGHT(E385,1)="B",1000000000*VALUE(LEFT(E385,LEN(E385)-1)),IF(RIGHT(E385,1)="%",0.01*VALUE(LEFT(E385,LEN(E385)-1)),IF(RIGHT(E385,1)="k",1000*VALUE(LEFT(E385,LEN(E385)-1)),VALUE(SUBSTITUTE(E385,",",""))))))))),"N/A")</f>
        <v/>
      </c>
      <c r="M385">
        <f>IFERROR(IF(TRIM(F385)="-", "N/A", IF(RIGHT(F385,1)=")",IF(RIGHT(F385,2)="T)",-1000000000000*VALUE(MID(F385,2,LEN(F385)-3)),IF(RIGHT(F385,2)="M)",-1000000*VALUE(MID(F385,2,LEN(F385)-3)),IF(RIGHT(F385,2)="B)",-1000000000*VALUE(MID(F385,2,LEN(F385)-3)),IF(RIGHT(F385,2)="k)",-1000*VALUE(MID(F385,2,LEN(F385)-3)),VALUE(SUBSTITUTE(F385,",","")))))),IF(RIGHT(F385,1)="T",1000000000000*VALUE(LEFT(F385,LEN(F385)-1)),IF(RIGHT(F385,1)="M",1000000*VALUE(LEFT(F385,LEN(F385)-1)),IF(RIGHT(F385,1)="B",1000000000*VALUE(LEFT(F385,LEN(F385)-1)),IF(RIGHT(F385,1)="%",0.01*VALUE(LEFT(F385,LEN(F385)-1)),IF(RIGHT(F385,1)="k",1000*VALUE(LEFT(F385,LEN(F385)-1)),VALUE(SUBSTITUTE(F385,",",""))))))))),"N/A")</f>
        <v/>
      </c>
      <c r="N385">
        <f>IFERROR(IF(TRIM(G385)="-", "N/A", IF(RIGHT(G385,1)=")",IF(RIGHT(G385,2)="T)",-1000000000000*VALUE(MID(G385,2,LEN(G385)-3)),IF(RIGHT(G385,2)="M)",-1000000*VALUE(MID(G385,2,LEN(G385)-3)),IF(RIGHT(G385,2)="B)",-1000000000*VALUE(MID(G385,2,LEN(G385)-3)),IF(RIGHT(G385,2)="k)",-1000*VALUE(MID(G385,2,LEN(G385)-3)),VALUE(SUBSTITUTE(G385,",","")))))),IF(RIGHT(G385,1)="T",1000000000000*VALUE(LEFT(G385,LEN(G385)-1)),IF(RIGHT(G385,1)="M",1000000*VALUE(LEFT(G385,LEN(G385)-1)),IF(RIGHT(G385,1)="B",1000000000*VALUE(LEFT(G385,LEN(G385)-1)),IF(RIGHT(G385,1)="%",0.01*VALUE(LEFT(G385,LEN(G385)-1)),IF(RIGHT(G385,1)="k",1000*VALUE(LEFT(G385,LEN(G385)-1)),VALUE(SUBSTITUTE(G385,",",""))))))))),"N/A")</f>
        <v/>
      </c>
    </row>
    <row r="386" spans="1:60">
      <c s="1" r="A386" t="n">
        <v>5</v>
      </c>
      <c r="B386" t="s">
        <v>130</v>
      </c>
      <c r="C386" t="s">
        <v>3839</v>
      </c>
      <c r="I386">
        <f>IF(AND(K386&gt; J386, L386&gt; K386, M386&gt; L386, N386&gt; M386), "pos_trend", IF(AND(K386&lt; J386, L386&lt; K386, M386&lt; L386, N386&lt; M386), "neg_trend", "N/A"))</f>
        <v/>
      </c>
      <c r="J386">
        <f>IFERROR(IF(TRIM(C386)="-", "N/A", IF(RIGHT(C386,1)=")",IF(RIGHT(C386,2)="T)",-1000000000000*VALUE(MID(C386,2,LEN(C386)-3)),IF(RIGHT(C386,2)="M)",-1000000*VALUE(MID(C386,2,LEN(C386)-3)),IF(RIGHT(C386,2)="B)",-1000000000*VALUE(MID(C386,2,LEN(C386)-3)),IF(RIGHT(C386,2)="k)",-1000*VALUE(MID(C386,2,LEN(C386)-3)),VALUE(SUBSTITUTE(C386,",","")))))),IF(RIGHT(C386,1)="T",1000000000000*VALUE(LEFT(C386,LEN(C386)-1)),IF(RIGHT(C386,1)="M",1000000*VALUE(LEFT(C386,LEN(C386)-1)),IF(RIGHT(C386,1)="B",1000000000*VALUE(LEFT(C386,LEN(C386)-1)),IF(RIGHT(C386,1)="%",0.01*VALUE(LEFT(C386,LEN(C386)-1)),IF(RIGHT(C386,1)="k",1000*VALUE(LEFT(C386,LEN(C386)-1)),VALUE(SUBSTITUTE(C386,",",""))))))))),"N/A")</f>
        <v/>
      </c>
      <c r="K386">
        <f>IFERROR(IF(TRIM(D386)="-", "N/A", IF(RIGHT(D386,1)=")",IF(RIGHT(D386,2)="T)",-1000000000000*VALUE(MID(D386,2,LEN(D386)-3)),IF(RIGHT(D386,2)="M)",-1000000*VALUE(MID(D386,2,LEN(D386)-3)),IF(RIGHT(D386,2)="B)",-1000000000*VALUE(MID(D386,2,LEN(D386)-3)),IF(RIGHT(D386,2)="k)",-1000*VALUE(MID(D386,2,LEN(D386)-3)),VALUE(SUBSTITUTE(D386,",","")))))),IF(RIGHT(D386,1)="T",1000000000000*VALUE(LEFT(D386,LEN(D386)-1)),IF(RIGHT(D386,1)="M",1000000*VALUE(LEFT(D386,LEN(D386)-1)),IF(RIGHT(D386,1)="B",1000000000*VALUE(LEFT(D386,LEN(D386)-1)),IF(RIGHT(D386,1)="%",0.01*VALUE(LEFT(D386,LEN(D386)-1)),IF(RIGHT(D386,1)="k",1000*VALUE(LEFT(D386,LEN(D386)-1)),VALUE(SUBSTITUTE(D386,",",""))))))))),"N/A")</f>
        <v/>
      </c>
      <c r="L386">
        <f>IFERROR(IF(TRIM(E386)="-", "N/A", IF(RIGHT(E386,1)=")",IF(RIGHT(E386,2)="T)",-1000000000000*VALUE(MID(E386,2,LEN(E386)-3)),IF(RIGHT(E386,2)="M)",-1000000*VALUE(MID(E386,2,LEN(E386)-3)),IF(RIGHT(E386,2)="B)",-1000000000*VALUE(MID(E386,2,LEN(E386)-3)),IF(RIGHT(E386,2)="k)",-1000*VALUE(MID(E386,2,LEN(E386)-3)),VALUE(SUBSTITUTE(E386,",","")))))),IF(RIGHT(E386,1)="T",1000000000000*VALUE(LEFT(E386,LEN(E386)-1)),IF(RIGHT(E386,1)="M",1000000*VALUE(LEFT(E386,LEN(E386)-1)),IF(RIGHT(E386,1)="B",1000000000*VALUE(LEFT(E386,LEN(E386)-1)),IF(RIGHT(E386,1)="%",0.01*VALUE(LEFT(E386,LEN(E386)-1)),IF(RIGHT(E386,1)="k",1000*VALUE(LEFT(E386,LEN(E386)-1)),VALUE(SUBSTITUTE(E386,",",""))))))))),"N/A")</f>
        <v/>
      </c>
      <c r="M386">
        <f>IFERROR(IF(TRIM(F386)="-", "N/A", IF(RIGHT(F386,1)=")",IF(RIGHT(F386,2)="T)",-1000000000000*VALUE(MID(F386,2,LEN(F386)-3)),IF(RIGHT(F386,2)="M)",-1000000*VALUE(MID(F386,2,LEN(F386)-3)),IF(RIGHT(F386,2)="B)",-1000000000*VALUE(MID(F386,2,LEN(F386)-3)),IF(RIGHT(F386,2)="k)",-1000*VALUE(MID(F386,2,LEN(F386)-3)),VALUE(SUBSTITUTE(F386,",","")))))),IF(RIGHT(F386,1)="T",1000000000000*VALUE(LEFT(F386,LEN(F386)-1)),IF(RIGHT(F386,1)="M",1000000*VALUE(LEFT(F386,LEN(F386)-1)),IF(RIGHT(F386,1)="B",1000000000*VALUE(LEFT(F386,LEN(F386)-1)),IF(RIGHT(F386,1)="%",0.01*VALUE(LEFT(F386,LEN(F386)-1)),IF(RIGHT(F386,1)="k",1000*VALUE(LEFT(F386,LEN(F386)-1)),VALUE(SUBSTITUTE(F386,",",""))))))))),"N/A")</f>
        <v/>
      </c>
      <c r="N386">
        <f>IFERROR(IF(TRIM(G386)="-", "N/A", IF(RIGHT(G386,1)=")",IF(RIGHT(G386,2)="T)",-1000000000000*VALUE(MID(G386,2,LEN(G386)-3)),IF(RIGHT(G386,2)="M)",-1000000*VALUE(MID(G386,2,LEN(G386)-3)),IF(RIGHT(G386,2)="B)",-1000000000*VALUE(MID(G386,2,LEN(G386)-3)),IF(RIGHT(G386,2)="k)",-1000*VALUE(MID(G386,2,LEN(G386)-3)),VALUE(SUBSTITUTE(G386,",","")))))),IF(RIGHT(G386,1)="T",1000000000000*VALUE(LEFT(G386,LEN(G386)-1)),IF(RIGHT(G386,1)="M",1000000*VALUE(LEFT(G386,LEN(G386)-1)),IF(RIGHT(G386,1)="B",1000000000*VALUE(LEFT(G386,LEN(G386)-1)),IF(RIGHT(G386,1)="%",0.01*VALUE(LEFT(G386,LEN(G386)-1)),IF(RIGHT(G386,1)="k",1000*VALUE(LEFT(G386,LEN(G386)-1)),VALUE(SUBSTITUTE(G386,",",""))))))))),"N/A")</f>
        <v/>
      </c>
    </row>
    <row r="387" spans="1:60">
      <c s="1" r="A387" t="n">
        <v>6</v>
      </c>
      <c r="B387" t="s">
        <v>132</v>
      </c>
      <c r="C387" t="s">
        <v>979</v>
      </c>
      <c r="I387">
        <f>IF(AND(K387&gt; J387, L387&gt; K387, M387&gt; L387, N387&gt; M387), "pos_trend", IF(AND(K387&lt; J387, L387&lt; K387, M387&lt; L387, N387&lt; M387), "neg_trend", "N/A"))</f>
        <v/>
      </c>
      <c r="J387">
        <f>IFERROR(IF(TRIM(C387)="-", "N/A", IF(RIGHT(C387,1)=")",IF(RIGHT(C387,2)="T)",-1000000000000*VALUE(MID(C387,2,LEN(C387)-3)),IF(RIGHT(C387,2)="M)",-1000000*VALUE(MID(C387,2,LEN(C387)-3)),IF(RIGHT(C387,2)="B)",-1000000000*VALUE(MID(C387,2,LEN(C387)-3)),IF(RIGHT(C387,2)="k)",-1000*VALUE(MID(C387,2,LEN(C387)-3)),VALUE(SUBSTITUTE(C387,",","")))))),IF(RIGHT(C387,1)="T",1000000000000*VALUE(LEFT(C387,LEN(C387)-1)),IF(RIGHT(C387,1)="M",1000000*VALUE(LEFT(C387,LEN(C387)-1)),IF(RIGHT(C387,1)="B",1000000000*VALUE(LEFT(C387,LEN(C387)-1)),IF(RIGHT(C387,1)="%",0.01*VALUE(LEFT(C387,LEN(C387)-1)),IF(RIGHT(C387,1)="k",1000*VALUE(LEFT(C387,LEN(C387)-1)),VALUE(SUBSTITUTE(C387,",",""))))))))),"N/A")</f>
        <v/>
      </c>
      <c r="K387">
        <f>IFERROR(IF(TRIM(D387)="-", "N/A", IF(RIGHT(D387,1)=")",IF(RIGHT(D387,2)="T)",-1000000000000*VALUE(MID(D387,2,LEN(D387)-3)),IF(RIGHT(D387,2)="M)",-1000000*VALUE(MID(D387,2,LEN(D387)-3)),IF(RIGHT(D387,2)="B)",-1000000000*VALUE(MID(D387,2,LEN(D387)-3)),IF(RIGHT(D387,2)="k)",-1000*VALUE(MID(D387,2,LEN(D387)-3)),VALUE(SUBSTITUTE(D387,",","")))))),IF(RIGHT(D387,1)="T",1000000000000*VALUE(LEFT(D387,LEN(D387)-1)),IF(RIGHT(D387,1)="M",1000000*VALUE(LEFT(D387,LEN(D387)-1)),IF(RIGHT(D387,1)="B",1000000000*VALUE(LEFT(D387,LEN(D387)-1)),IF(RIGHT(D387,1)="%",0.01*VALUE(LEFT(D387,LEN(D387)-1)),IF(RIGHT(D387,1)="k",1000*VALUE(LEFT(D387,LEN(D387)-1)),VALUE(SUBSTITUTE(D387,",",""))))))))),"N/A")</f>
        <v/>
      </c>
      <c r="L387">
        <f>IFERROR(IF(TRIM(E387)="-", "N/A", IF(RIGHT(E387,1)=")",IF(RIGHT(E387,2)="T)",-1000000000000*VALUE(MID(E387,2,LEN(E387)-3)),IF(RIGHT(E387,2)="M)",-1000000*VALUE(MID(E387,2,LEN(E387)-3)),IF(RIGHT(E387,2)="B)",-1000000000*VALUE(MID(E387,2,LEN(E387)-3)),IF(RIGHT(E387,2)="k)",-1000*VALUE(MID(E387,2,LEN(E387)-3)),VALUE(SUBSTITUTE(E387,",","")))))),IF(RIGHT(E387,1)="T",1000000000000*VALUE(LEFT(E387,LEN(E387)-1)),IF(RIGHT(E387,1)="M",1000000*VALUE(LEFT(E387,LEN(E387)-1)),IF(RIGHT(E387,1)="B",1000000000*VALUE(LEFT(E387,LEN(E387)-1)),IF(RIGHT(E387,1)="%",0.01*VALUE(LEFT(E387,LEN(E387)-1)),IF(RIGHT(E387,1)="k",1000*VALUE(LEFT(E387,LEN(E387)-1)),VALUE(SUBSTITUTE(E387,",",""))))))))),"N/A")</f>
        <v/>
      </c>
      <c r="M387">
        <f>IFERROR(IF(TRIM(F387)="-", "N/A", IF(RIGHT(F387,1)=")",IF(RIGHT(F387,2)="T)",-1000000000000*VALUE(MID(F387,2,LEN(F387)-3)),IF(RIGHT(F387,2)="M)",-1000000*VALUE(MID(F387,2,LEN(F387)-3)),IF(RIGHT(F387,2)="B)",-1000000000*VALUE(MID(F387,2,LEN(F387)-3)),IF(RIGHT(F387,2)="k)",-1000*VALUE(MID(F387,2,LEN(F387)-3)),VALUE(SUBSTITUTE(F387,",","")))))),IF(RIGHT(F387,1)="T",1000000000000*VALUE(LEFT(F387,LEN(F387)-1)),IF(RIGHT(F387,1)="M",1000000*VALUE(LEFT(F387,LEN(F387)-1)),IF(RIGHT(F387,1)="B",1000000000*VALUE(LEFT(F387,LEN(F387)-1)),IF(RIGHT(F387,1)="%",0.01*VALUE(LEFT(F387,LEN(F387)-1)),IF(RIGHT(F387,1)="k",1000*VALUE(LEFT(F387,LEN(F387)-1)),VALUE(SUBSTITUTE(F387,",",""))))))))),"N/A")</f>
        <v/>
      </c>
      <c r="N387">
        <f>IFERROR(IF(TRIM(G387)="-", "N/A", IF(RIGHT(G387,1)=")",IF(RIGHT(G387,2)="T)",-1000000000000*VALUE(MID(G387,2,LEN(G387)-3)),IF(RIGHT(G387,2)="M)",-1000000*VALUE(MID(G387,2,LEN(G387)-3)),IF(RIGHT(G387,2)="B)",-1000000000*VALUE(MID(G387,2,LEN(G387)-3)),IF(RIGHT(G387,2)="k)",-1000*VALUE(MID(G387,2,LEN(G387)-3)),VALUE(SUBSTITUTE(G387,",","")))))),IF(RIGHT(G387,1)="T",1000000000000*VALUE(LEFT(G387,LEN(G387)-1)),IF(RIGHT(G387,1)="M",1000000*VALUE(LEFT(G387,LEN(G387)-1)),IF(RIGHT(G387,1)="B",1000000000*VALUE(LEFT(G387,LEN(G387)-1)),IF(RIGHT(G387,1)="%",0.01*VALUE(LEFT(G387,LEN(G387)-1)),IF(RIGHT(G387,1)="k",1000*VALUE(LEFT(G387,LEN(G387)-1)),VALUE(SUBSTITUTE(G387,",",""))))))))),"N/A")</f>
        <v/>
      </c>
    </row>
    <row r="388" spans="1:60">
      <c s="1" r="A388" t="n">
        <v>7</v>
      </c>
      <c r="B388" t="s">
        <v>134</v>
      </c>
      <c r="C388" t="s"/>
      <c r="I388">
        <f>IF(AND(K388&gt; J388, L388&gt; K388, M388&gt; L388, N388&gt; M388), "pos_trend", IF(AND(K388&lt; J388, L388&lt; K388, M388&lt; L388, N388&lt; M388), "neg_trend", "N/A"))</f>
        <v/>
      </c>
      <c r="J388">
        <f>IFERROR(IF(TRIM(C388)="-", "N/A", IF(RIGHT(C388,1)=")",IF(RIGHT(C388,2)="T)",-1000000000000*VALUE(MID(C388,2,LEN(C388)-3)),IF(RIGHT(C388,2)="M)",-1000000*VALUE(MID(C388,2,LEN(C388)-3)),IF(RIGHT(C388,2)="B)",-1000000000*VALUE(MID(C388,2,LEN(C388)-3)),IF(RIGHT(C388,2)="k)",-1000*VALUE(MID(C388,2,LEN(C388)-3)),VALUE(SUBSTITUTE(C388,",","")))))),IF(RIGHT(C388,1)="T",1000000000000*VALUE(LEFT(C388,LEN(C388)-1)),IF(RIGHT(C388,1)="M",1000000*VALUE(LEFT(C388,LEN(C388)-1)),IF(RIGHT(C388,1)="B",1000000000*VALUE(LEFT(C388,LEN(C388)-1)),IF(RIGHT(C388,1)="%",0.01*VALUE(LEFT(C388,LEN(C388)-1)),IF(RIGHT(C388,1)="k",1000*VALUE(LEFT(C388,LEN(C388)-1)),VALUE(SUBSTITUTE(C388,",",""))))))))),"N/A")</f>
        <v/>
      </c>
      <c r="K388">
        <f>IFERROR(IF(TRIM(D388)="-", "N/A", IF(RIGHT(D388,1)=")",IF(RIGHT(D388,2)="T)",-1000000000000*VALUE(MID(D388,2,LEN(D388)-3)),IF(RIGHT(D388,2)="M)",-1000000*VALUE(MID(D388,2,LEN(D388)-3)),IF(RIGHT(D388,2)="B)",-1000000000*VALUE(MID(D388,2,LEN(D388)-3)),IF(RIGHT(D388,2)="k)",-1000*VALUE(MID(D388,2,LEN(D388)-3)),VALUE(SUBSTITUTE(D388,",","")))))),IF(RIGHT(D388,1)="T",1000000000000*VALUE(LEFT(D388,LEN(D388)-1)),IF(RIGHT(D388,1)="M",1000000*VALUE(LEFT(D388,LEN(D388)-1)),IF(RIGHT(D388,1)="B",1000000000*VALUE(LEFT(D388,LEN(D388)-1)),IF(RIGHT(D388,1)="%",0.01*VALUE(LEFT(D388,LEN(D388)-1)),IF(RIGHT(D388,1)="k",1000*VALUE(LEFT(D388,LEN(D388)-1)),VALUE(SUBSTITUTE(D388,",",""))))))))),"N/A")</f>
        <v/>
      </c>
      <c r="L388">
        <f>IFERROR(IF(TRIM(E388)="-", "N/A", IF(RIGHT(E388,1)=")",IF(RIGHT(E388,2)="T)",-1000000000000*VALUE(MID(E388,2,LEN(E388)-3)),IF(RIGHT(E388,2)="M)",-1000000*VALUE(MID(E388,2,LEN(E388)-3)),IF(RIGHT(E388,2)="B)",-1000000000*VALUE(MID(E388,2,LEN(E388)-3)),IF(RIGHT(E388,2)="k)",-1000*VALUE(MID(E388,2,LEN(E388)-3)),VALUE(SUBSTITUTE(E388,",","")))))),IF(RIGHT(E388,1)="T",1000000000000*VALUE(LEFT(E388,LEN(E388)-1)),IF(RIGHT(E388,1)="M",1000000*VALUE(LEFT(E388,LEN(E388)-1)),IF(RIGHT(E388,1)="B",1000000000*VALUE(LEFT(E388,LEN(E388)-1)),IF(RIGHT(E388,1)="%",0.01*VALUE(LEFT(E388,LEN(E388)-1)),IF(RIGHT(E388,1)="k",1000*VALUE(LEFT(E388,LEN(E388)-1)),VALUE(SUBSTITUTE(E388,",",""))))))))),"N/A")</f>
        <v/>
      </c>
      <c r="M388">
        <f>IFERROR(IF(TRIM(F388)="-", "N/A", IF(RIGHT(F388,1)=")",IF(RIGHT(F388,2)="T)",-1000000000000*VALUE(MID(F388,2,LEN(F388)-3)),IF(RIGHT(F388,2)="M)",-1000000*VALUE(MID(F388,2,LEN(F388)-3)),IF(RIGHT(F388,2)="B)",-1000000000*VALUE(MID(F388,2,LEN(F388)-3)),IF(RIGHT(F388,2)="k)",-1000*VALUE(MID(F388,2,LEN(F388)-3)),VALUE(SUBSTITUTE(F388,",","")))))),IF(RIGHT(F388,1)="T",1000000000000*VALUE(LEFT(F388,LEN(F388)-1)),IF(RIGHT(F388,1)="M",1000000*VALUE(LEFT(F388,LEN(F388)-1)),IF(RIGHT(F388,1)="B",1000000000*VALUE(LEFT(F388,LEN(F388)-1)),IF(RIGHT(F388,1)="%",0.01*VALUE(LEFT(F388,LEN(F388)-1)),IF(RIGHT(F388,1)="k",1000*VALUE(LEFT(F388,LEN(F388)-1)),VALUE(SUBSTITUTE(F388,",",""))))))))),"N/A")</f>
        <v/>
      </c>
      <c r="N388">
        <f>IFERROR(IF(TRIM(G388)="-", "N/A", IF(RIGHT(G388,1)=")",IF(RIGHT(G388,2)="T)",-1000000000000*VALUE(MID(G388,2,LEN(G388)-3)),IF(RIGHT(G388,2)="M)",-1000000*VALUE(MID(G388,2,LEN(G388)-3)),IF(RIGHT(G388,2)="B)",-1000000000*VALUE(MID(G388,2,LEN(G388)-3)),IF(RIGHT(G388,2)="k)",-1000*VALUE(MID(G388,2,LEN(G388)-3)),VALUE(SUBSTITUTE(G388,",","")))))),IF(RIGHT(G388,1)="T",1000000000000*VALUE(LEFT(G388,LEN(G388)-1)),IF(RIGHT(G388,1)="M",1000000*VALUE(LEFT(G388,LEN(G388)-1)),IF(RIGHT(G388,1)="B",1000000000*VALUE(LEFT(G388,LEN(G388)-1)),IF(RIGHT(G388,1)="%",0.01*VALUE(LEFT(G388,LEN(G388)-1)),IF(RIGHT(G388,1)="k",1000*VALUE(LEFT(G388,LEN(G388)-1)),VALUE(SUBSTITUTE(G388,",",""))))))))),"N/A")</f>
        <v/>
      </c>
    </row>
    <row r="389" spans="1:60">
      <c s="1" r="A389" t="n">
        <v>8</v>
      </c>
      <c r="B389" t="s">
        <v>135</v>
      </c>
      <c r="C389" t="s"/>
      <c r="I389">
        <f>IF(AND(K389&gt; J389, L389&gt; K389, M389&gt; L389, N389&gt; M389), "pos_trend", IF(AND(K389&lt; J389, L389&lt; K389, M389&lt; L389, N389&lt; M389), "neg_trend", "N/A"))</f>
        <v/>
      </c>
      <c r="J389">
        <f>IFERROR(IF(TRIM(C389)="-", "N/A", IF(RIGHT(C389,1)=")",IF(RIGHT(C389,2)="T)",-1000000000000*VALUE(MID(C389,2,LEN(C389)-3)),IF(RIGHT(C389,2)="M)",-1000000*VALUE(MID(C389,2,LEN(C389)-3)),IF(RIGHT(C389,2)="B)",-1000000000*VALUE(MID(C389,2,LEN(C389)-3)),IF(RIGHT(C389,2)="k)",-1000*VALUE(MID(C389,2,LEN(C389)-3)),VALUE(SUBSTITUTE(C389,",","")))))),IF(RIGHT(C389,1)="T",1000000000000*VALUE(LEFT(C389,LEN(C389)-1)),IF(RIGHT(C389,1)="M",1000000*VALUE(LEFT(C389,LEN(C389)-1)),IF(RIGHT(C389,1)="B",1000000000*VALUE(LEFT(C389,LEN(C389)-1)),IF(RIGHT(C389,1)="%",0.01*VALUE(LEFT(C389,LEN(C389)-1)),IF(RIGHT(C389,1)="k",1000*VALUE(LEFT(C389,LEN(C389)-1)),VALUE(SUBSTITUTE(C389,",",""))))))))),"N/A")</f>
        <v/>
      </c>
      <c r="K389">
        <f>IFERROR(IF(TRIM(D389)="-", "N/A", IF(RIGHT(D389,1)=")",IF(RIGHT(D389,2)="T)",-1000000000000*VALUE(MID(D389,2,LEN(D389)-3)),IF(RIGHT(D389,2)="M)",-1000000*VALUE(MID(D389,2,LEN(D389)-3)),IF(RIGHT(D389,2)="B)",-1000000000*VALUE(MID(D389,2,LEN(D389)-3)),IF(RIGHT(D389,2)="k)",-1000*VALUE(MID(D389,2,LEN(D389)-3)),VALUE(SUBSTITUTE(D389,",","")))))),IF(RIGHT(D389,1)="T",1000000000000*VALUE(LEFT(D389,LEN(D389)-1)),IF(RIGHT(D389,1)="M",1000000*VALUE(LEFT(D389,LEN(D389)-1)),IF(RIGHT(D389,1)="B",1000000000*VALUE(LEFT(D389,LEN(D389)-1)),IF(RIGHT(D389,1)="%",0.01*VALUE(LEFT(D389,LEN(D389)-1)),IF(RIGHT(D389,1)="k",1000*VALUE(LEFT(D389,LEN(D389)-1)),VALUE(SUBSTITUTE(D389,",",""))))))))),"N/A")</f>
        <v/>
      </c>
      <c r="L389">
        <f>IFERROR(IF(TRIM(E389)="-", "N/A", IF(RIGHT(E389,1)=")",IF(RIGHT(E389,2)="T)",-1000000000000*VALUE(MID(E389,2,LEN(E389)-3)),IF(RIGHT(E389,2)="M)",-1000000*VALUE(MID(E389,2,LEN(E389)-3)),IF(RIGHT(E389,2)="B)",-1000000000*VALUE(MID(E389,2,LEN(E389)-3)),IF(RIGHT(E389,2)="k)",-1000*VALUE(MID(E389,2,LEN(E389)-3)),VALUE(SUBSTITUTE(E389,",","")))))),IF(RIGHT(E389,1)="T",1000000000000*VALUE(LEFT(E389,LEN(E389)-1)),IF(RIGHT(E389,1)="M",1000000*VALUE(LEFT(E389,LEN(E389)-1)),IF(RIGHT(E389,1)="B",1000000000*VALUE(LEFT(E389,LEN(E389)-1)),IF(RIGHT(E389,1)="%",0.01*VALUE(LEFT(E389,LEN(E389)-1)),IF(RIGHT(E389,1)="k",1000*VALUE(LEFT(E389,LEN(E389)-1)),VALUE(SUBSTITUTE(E389,",",""))))))))),"N/A")</f>
        <v/>
      </c>
      <c r="M389">
        <f>IFERROR(IF(TRIM(F389)="-", "N/A", IF(RIGHT(F389,1)=")",IF(RIGHT(F389,2)="T)",-1000000000000*VALUE(MID(F389,2,LEN(F389)-3)),IF(RIGHT(F389,2)="M)",-1000000*VALUE(MID(F389,2,LEN(F389)-3)),IF(RIGHT(F389,2)="B)",-1000000000*VALUE(MID(F389,2,LEN(F389)-3)),IF(RIGHT(F389,2)="k)",-1000*VALUE(MID(F389,2,LEN(F389)-3)),VALUE(SUBSTITUTE(F389,",","")))))),IF(RIGHT(F389,1)="T",1000000000000*VALUE(LEFT(F389,LEN(F389)-1)),IF(RIGHT(F389,1)="M",1000000*VALUE(LEFT(F389,LEN(F389)-1)),IF(RIGHT(F389,1)="B",1000000000*VALUE(LEFT(F389,LEN(F389)-1)),IF(RIGHT(F389,1)="%",0.01*VALUE(LEFT(F389,LEN(F389)-1)),IF(RIGHT(F389,1)="k",1000*VALUE(LEFT(F389,LEN(F389)-1)),VALUE(SUBSTITUTE(F389,",",""))))))))),"N/A")</f>
        <v/>
      </c>
      <c r="N389">
        <f>IFERROR(IF(TRIM(G389)="-", "N/A", IF(RIGHT(G389,1)=")",IF(RIGHT(G389,2)="T)",-1000000000000*VALUE(MID(G389,2,LEN(G389)-3)),IF(RIGHT(G389,2)="M)",-1000000*VALUE(MID(G389,2,LEN(G389)-3)),IF(RIGHT(G389,2)="B)",-1000000000*VALUE(MID(G389,2,LEN(G389)-3)),IF(RIGHT(G389,2)="k)",-1000*VALUE(MID(G389,2,LEN(G389)-3)),VALUE(SUBSTITUTE(G389,",","")))))),IF(RIGHT(G389,1)="T",1000000000000*VALUE(LEFT(G389,LEN(G389)-1)),IF(RIGHT(G389,1)="M",1000000*VALUE(LEFT(G389,LEN(G389)-1)),IF(RIGHT(G389,1)="B",1000000000*VALUE(LEFT(G389,LEN(G389)-1)),IF(RIGHT(G389,1)="%",0.01*VALUE(LEFT(G389,LEN(G389)-1)),IF(RIGHT(G389,1)="k",1000*VALUE(LEFT(G389,LEN(G389)-1)),VALUE(SUBSTITUTE(G389,",",""))))))))),"N/A")</f>
        <v/>
      </c>
    </row>
    <row r="390" spans="1:60">
      <c r="I390">
        <f>IF(AND(K390&gt; J390, L390&gt; K390, M390&gt; L390, N390&gt; M390), "pos_trend", IF(AND(K390&lt; J390, L390&lt; K390, M390&lt; L390, N390&lt; M390), "neg_trend", "N/A"))</f>
        <v/>
      </c>
      <c r="J390">
        <f>IFERROR(IF(TRIM(C390)="-", "N/A", IF(RIGHT(C390,1)=")",IF(RIGHT(C390,2)="T)",-1000000000000*VALUE(MID(C390,2,LEN(C390)-3)),IF(RIGHT(C390,2)="M)",-1000000*VALUE(MID(C390,2,LEN(C390)-3)),IF(RIGHT(C390,2)="B)",-1000000000*VALUE(MID(C390,2,LEN(C390)-3)),IF(RIGHT(C390,2)="k)",-1000*VALUE(MID(C390,2,LEN(C390)-3)),VALUE(SUBSTITUTE(C390,",","")))))),IF(RIGHT(C390,1)="T",1000000000000*VALUE(LEFT(C390,LEN(C390)-1)),IF(RIGHT(C390,1)="M",1000000*VALUE(LEFT(C390,LEN(C390)-1)),IF(RIGHT(C390,1)="B",1000000000*VALUE(LEFT(C390,LEN(C390)-1)),IF(RIGHT(C390,1)="%",0.01*VALUE(LEFT(C390,LEN(C390)-1)),IF(RIGHT(C390,1)="k",1000*VALUE(LEFT(C390,LEN(C390)-1)),VALUE(SUBSTITUTE(C390,",",""))))))))),"N/A")</f>
        <v/>
      </c>
      <c r="K390">
        <f>IFERROR(IF(TRIM(D390)="-", "N/A", IF(RIGHT(D390,1)=")",IF(RIGHT(D390,2)="T)",-1000000000000*VALUE(MID(D390,2,LEN(D390)-3)),IF(RIGHT(D390,2)="M)",-1000000*VALUE(MID(D390,2,LEN(D390)-3)),IF(RIGHT(D390,2)="B)",-1000000000*VALUE(MID(D390,2,LEN(D390)-3)),IF(RIGHT(D390,2)="k)",-1000*VALUE(MID(D390,2,LEN(D390)-3)),VALUE(SUBSTITUTE(D390,",","")))))),IF(RIGHT(D390,1)="T",1000000000000*VALUE(LEFT(D390,LEN(D390)-1)),IF(RIGHT(D390,1)="M",1000000*VALUE(LEFT(D390,LEN(D390)-1)),IF(RIGHT(D390,1)="B",1000000000*VALUE(LEFT(D390,LEN(D390)-1)),IF(RIGHT(D390,1)="%",0.01*VALUE(LEFT(D390,LEN(D390)-1)),IF(RIGHT(D390,1)="k",1000*VALUE(LEFT(D390,LEN(D390)-1)),VALUE(SUBSTITUTE(D390,",",""))))))))),"N/A")</f>
        <v/>
      </c>
      <c r="L390">
        <f>IFERROR(IF(TRIM(E390)="-", "N/A", IF(RIGHT(E390,1)=")",IF(RIGHT(E390,2)="T)",-1000000000000*VALUE(MID(E390,2,LEN(E390)-3)),IF(RIGHT(E390,2)="M)",-1000000*VALUE(MID(E390,2,LEN(E390)-3)),IF(RIGHT(E390,2)="B)",-1000000000*VALUE(MID(E390,2,LEN(E390)-3)),IF(RIGHT(E390,2)="k)",-1000*VALUE(MID(E390,2,LEN(E390)-3)),VALUE(SUBSTITUTE(E390,",","")))))),IF(RIGHT(E390,1)="T",1000000000000*VALUE(LEFT(E390,LEN(E390)-1)),IF(RIGHT(E390,1)="M",1000000*VALUE(LEFT(E390,LEN(E390)-1)),IF(RIGHT(E390,1)="B",1000000000*VALUE(LEFT(E390,LEN(E390)-1)),IF(RIGHT(E390,1)="%",0.01*VALUE(LEFT(E390,LEN(E390)-1)),IF(RIGHT(E390,1)="k",1000*VALUE(LEFT(E390,LEN(E390)-1)),VALUE(SUBSTITUTE(E390,",",""))))))))),"N/A")</f>
        <v/>
      </c>
      <c r="M390">
        <f>IFERROR(IF(TRIM(F390)="-", "N/A", IF(RIGHT(F390,1)=")",IF(RIGHT(F390,2)="T)",-1000000000000*VALUE(MID(F390,2,LEN(F390)-3)),IF(RIGHT(F390,2)="M)",-1000000*VALUE(MID(F390,2,LEN(F390)-3)),IF(RIGHT(F390,2)="B)",-1000000000*VALUE(MID(F390,2,LEN(F390)-3)),IF(RIGHT(F390,2)="k)",-1000*VALUE(MID(F390,2,LEN(F390)-3)),VALUE(SUBSTITUTE(F390,",","")))))),IF(RIGHT(F390,1)="T",1000000000000*VALUE(LEFT(F390,LEN(F390)-1)),IF(RIGHT(F390,1)="M",1000000*VALUE(LEFT(F390,LEN(F390)-1)),IF(RIGHT(F390,1)="B",1000000000*VALUE(LEFT(F390,LEN(F390)-1)),IF(RIGHT(F390,1)="%",0.01*VALUE(LEFT(F390,LEN(F390)-1)),IF(RIGHT(F390,1)="k",1000*VALUE(LEFT(F390,LEN(F390)-1)),VALUE(SUBSTITUTE(F390,",",""))))))))),"N/A")</f>
        <v/>
      </c>
      <c r="N390">
        <f>IFERROR(IF(TRIM(G390)="-", "N/A", IF(RIGHT(G390,1)=")",IF(RIGHT(G390,2)="T)",-1000000000000*VALUE(MID(G390,2,LEN(G390)-3)),IF(RIGHT(G390,2)="M)",-1000000*VALUE(MID(G390,2,LEN(G390)-3)),IF(RIGHT(G390,2)="B)",-1000000000*VALUE(MID(G390,2,LEN(G390)-3)),IF(RIGHT(G390,2)="k)",-1000*VALUE(MID(G390,2,LEN(G390)-3)),VALUE(SUBSTITUTE(G390,",","")))))),IF(RIGHT(G390,1)="T",1000000000000*VALUE(LEFT(G390,LEN(G390)-1)),IF(RIGHT(G390,1)="M",1000000*VALUE(LEFT(G390,LEN(G390)-1)),IF(RIGHT(G390,1)="B",1000000000*VALUE(LEFT(G390,LEN(G390)-1)),IF(RIGHT(G390,1)="%",0.01*VALUE(LEFT(G390,LEN(G390)-1)),IF(RIGHT(G390,1)="k",1000*VALUE(LEFT(G390,LEN(G390)-1)),VALUE(SUBSTITUTE(G390,",",""))))))))),"N/A")</f>
        <v/>
      </c>
    </row>
    <row r="391" spans="1:60">
      <c r="I391">
        <f>IF(AND(K391&gt; J391, L391&gt; K391, M391&gt; L391, N391&gt; M391), "pos_trend", IF(AND(K391&lt; J391, L391&lt; K391, M391&lt; L391, N391&lt; M391), "neg_trend", "N/A"))</f>
        <v/>
      </c>
      <c r="J391">
        <f>IFERROR(IF(TRIM(C391)="-", "N/A", IF(RIGHT(C391,1)=")",IF(RIGHT(C391,2)="T)",-1000000000000*VALUE(MID(C391,2,LEN(C391)-3)),IF(RIGHT(C391,2)="M)",-1000000*VALUE(MID(C391,2,LEN(C391)-3)),IF(RIGHT(C391,2)="B)",-1000000000*VALUE(MID(C391,2,LEN(C391)-3)),IF(RIGHT(C391,2)="k)",-1000*VALUE(MID(C391,2,LEN(C391)-3)),VALUE(SUBSTITUTE(C391,",","")))))),IF(RIGHT(C391,1)="T",1000000000000*VALUE(LEFT(C391,LEN(C391)-1)),IF(RIGHT(C391,1)="M",1000000*VALUE(LEFT(C391,LEN(C391)-1)),IF(RIGHT(C391,1)="B",1000000000*VALUE(LEFT(C391,LEN(C391)-1)),IF(RIGHT(C391,1)="%",0.01*VALUE(LEFT(C391,LEN(C391)-1)),IF(RIGHT(C391,1)="k",1000*VALUE(LEFT(C391,LEN(C391)-1)),VALUE(SUBSTITUTE(C391,",",""))))))))),"N/A")</f>
        <v/>
      </c>
      <c r="K391">
        <f>IFERROR(IF(TRIM(D391)="-", "N/A", IF(RIGHT(D391,1)=")",IF(RIGHT(D391,2)="T)",-1000000000000*VALUE(MID(D391,2,LEN(D391)-3)),IF(RIGHT(D391,2)="M)",-1000000*VALUE(MID(D391,2,LEN(D391)-3)),IF(RIGHT(D391,2)="B)",-1000000000*VALUE(MID(D391,2,LEN(D391)-3)),IF(RIGHT(D391,2)="k)",-1000*VALUE(MID(D391,2,LEN(D391)-3)),VALUE(SUBSTITUTE(D391,",","")))))),IF(RIGHT(D391,1)="T",1000000000000*VALUE(LEFT(D391,LEN(D391)-1)),IF(RIGHT(D391,1)="M",1000000*VALUE(LEFT(D391,LEN(D391)-1)),IF(RIGHT(D391,1)="B",1000000000*VALUE(LEFT(D391,LEN(D391)-1)),IF(RIGHT(D391,1)="%",0.01*VALUE(LEFT(D391,LEN(D391)-1)),IF(RIGHT(D391,1)="k",1000*VALUE(LEFT(D391,LEN(D391)-1)),VALUE(SUBSTITUTE(D391,",",""))))))))),"N/A")</f>
        <v/>
      </c>
      <c r="L391">
        <f>IFERROR(IF(TRIM(E391)="-", "N/A", IF(RIGHT(E391,1)=")",IF(RIGHT(E391,2)="T)",-1000000000000*VALUE(MID(E391,2,LEN(E391)-3)),IF(RIGHT(E391,2)="M)",-1000000*VALUE(MID(E391,2,LEN(E391)-3)),IF(RIGHT(E391,2)="B)",-1000000000*VALUE(MID(E391,2,LEN(E391)-3)),IF(RIGHT(E391,2)="k)",-1000*VALUE(MID(E391,2,LEN(E391)-3)),VALUE(SUBSTITUTE(E391,",","")))))),IF(RIGHT(E391,1)="T",1000000000000*VALUE(LEFT(E391,LEN(E391)-1)),IF(RIGHT(E391,1)="M",1000000*VALUE(LEFT(E391,LEN(E391)-1)),IF(RIGHT(E391,1)="B",1000000000*VALUE(LEFT(E391,LEN(E391)-1)),IF(RIGHT(E391,1)="%",0.01*VALUE(LEFT(E391,LEN(E391)-1)),IF(RIGHT(E391,1)="k",1000*VALUE(LEFT(E391,LEN(E391)-1)),VALUE(SUBSTITUTE(E391,",",""))))))))),"N/A")</f>
        <v/>
      </c>
      <c r="M391">
        <f>IFERROR(IF(TRIM(F391)="-", "N/A", IF(RIGHT(F391,1)=")",IF(RIGHT(F391,2)="T)",-1000000000000*VALUE(MID(F391,2,LEN(F391)-3)),IF(RIGHT(F391,2)="M)",-1000000*VALUE(MID(F391,2,LEN(F391)-3)),IF(RIGHT(F391,2)="B)",-1000000000*VALUE(MID(F391,2,LEN(F391)-3)),IF(RIGHT(F391,2)="k)",-1000*VALUE(MID(F391,2,LEN(F391)-3)),VALUE(SUBSTITUTE(F391,",","")))))),IF(RIGHT(F391,1)="T",1000000000000*VALUE(LEFT(F391,LEN(F391)-1)),IF(RIGHT(F391,1)="M",1000000*VALUE(LEFT(F391,LEN(F391)-1)),IF(RIGHT(F391,1)="B",1000000000*VALUE(LEFT(F391,LEN(F391)-1)),IF(RIGHT(F391,1)="%",0.01*VALUE(LEFT(F391,LEN(F391)-1)),IF(RIGHT(F391,1)="k",1000*VALUE(LEFT(F391,LEN(F391)-1)),VALUE(SUBSTITUTE(F391,",",""))))))))),"N/A")</f>
        <v/>
      </c>
      <c r="N391">
        <f>IFERROR(IF(TRIM(G391)="-", "N/A", IF(RIGHT(G391,1)=")",IF(RIGHT(G391,2)="T)",-1000000000000*VALUE(MID(G391,2,LEN(G391)-3)),IF(RIGHT(G391,2)="M)",-1000000*VALUE(MID(G391,2,LEN(G391)-3)),IF(RIGHT(G391,2)="B)",-1000000000*VALUE(MID(G391,2,LEN(G391)-3)),IF(RIGHT(G391,2)="k)",-1000*VALUE(MID(G391,2,LEN(G391)-3)),VALUE(SUBSTITUTE(G391,",","")))))),IF(RIGHT(G391,1)="T",1000000000000*VALUE(LEFT(G391,LEN(G391)-1)),IF(RIGHT(G391,1)="M",1000000*VALUE(LEFT(G391,LEN(G391)-1)),IF(RIGHT(G391,1)="B",1000000000*VALUE(LEFT(G391,LEN(G391)-1)),IF(RIGHT(G391,1)="%",0.01*VALUE(LEFT(G391,LEN(G391)-1)),IF(RIGHT(G391,1)="k",1000*VALUE(LEFT(G391,LEN(G391)-1)),VALUE(SUBSTITUTE(G391,",",""))))))))),"N/A")</f>
        <v/>
      </c>
    </row>
    <row r="392" spans="1:60">
      <c r="I392">
        <f>IF(AND(K392&gt; J392, L392&gt; K392, M392&gt; L392, N392&gt; M392), "pos_trend", IF(AND(K392&lt; J392, L392&lt; K392, M392&lt; L392, N392&lt; M392), "neg_trend", "N/A"))</f>
        <v/>
      </c>
      <c r="J392">
        <f>IFERROR(IF(TRIM(C392)="-", "N/A", IF(RIGHT(C392,1)=")",IF(RIGHT(C392,2)="T)",-1000000000000*VALUE(MID(C392,2,LEN(C392)-3)),IF(RIGHT(C392,2)="M)",-1000000*VALUE(MID(C392,2,LEN(C392)-3)),IF(RIGHT(C392,2)="B)",-1000000000*VALUE(MID(C392,2,LEN(C392)-3)),IF(RIGHT(C392,2)="k)",-1000*VALUE(MID(C392,2,LEN(C392)-3)),VALUE(SUBSTITUTE(C392,",","")))))),IF(RIGHT(C392,1)="T",1000000000000*VALUE(LEFT(C392,LEN(C392)-1)),IF(RIGHT(C392,1)="M",1000000*VALUE(LEFT(C392,LEN(C392)-1)),IF(RIGHT(C392,1)="B",1000000000*VALUE(LEFT(C392,LEN(C392)-1)),IF(RIGHT(C392,1)="%",0.01*VALUE(LEFT(C392,LEN(C392)-1)),IF(RIGHT(C392,1)="k",1000*VALUE(LEFT(C392,LEN(C392)-1)),VALUE(SUBSTITUTE(C392,",",""))))))))),"N/A")</f>
        <v/>
      </c>
      <c r="K392">
        <f>IFERROR(IF(TRIM(D392)="-", "N/A", IF(RIGHT(D392,1)=")",IF(RIGHT(D392,2)="T)",-1000000000000*VALUE(MID(D392,2,LEN(D392)-3)),IF(RIGHT(D392,2)="M)",-1000000*VALUE(MID(D392,2,LEN(D392)-3)),IF(RIGHT(D392,2)="B)",-1000000000*VALUE(MID(D392,2,LEN(D392)-3)),IF(RIGHT(D392,2)="k)",-1000*VALUE(MID(D392,2,LEN(D392)-3)),VALUE(SUBSTITUTE(D392,",","")))))),IF(RIGHT(D392,1)="T",1000000000000*VALUE(LEFT(D392,LEN(D392)-1)),IF(RIGHT(D392,1)="M",1000000*VALUE(LEFT(D392,LEN(D392)-1)),IF(RIGHT(D392,1)="B",1000000000*VALUE(LEFT(D392,LEN(D392)-1)),IF(RIGHT(D392,1)="%",0.01*VALUE(LEFT(D392,LEN(D392)-1)),IF(RIGHT(D392,1)="k",1000*VALUE(LEFT(D392,LEN(D392)-1)),VALUE(SUBSTITUTE(D392,",",""))))))))),"N/A")</f>
        <v/>
      </c>
      <c r="L392">
        <f>IFERROR(IF(TRIM(E392)="-", "N/A", IF(RIGHT(E392,1)=")",IF(RIGHT(E392,2)="T)",-1000000000000*VALUE(MID(E392,2,LEN(E392)-3)),IF(RIGHT(E392,2)="M)",-1000000*VALUE(MID(E392,2,LEN(E392)-3)),IF(RIGHT(E392,2)="B)",-1000000000*VALUE(MID(E392,2,LEN(E392)-3)),IF(RIGHT(E392,2)="k)",-1000*VALUE(MID(E392,2,LEN(E392)-3)),VALUE(SUBSTITUTE(E392,",","")))))),IF(RIGHT(E392,1)="T",1000000000000*VALUE(LEFT(E392,LEN(E392)-1)),IF(RIGHT(E392,1)="M",1000000*VALUE(LEFT(E392,LEN(E392)-1)),IF(RIGHT(E392,1)="B",1000000000*VALUE(LEFT(E392,LEN(E392)-1)),IF(RIGHT(E392,1)="%",0.01*VALUE(LEFT(E392,LEN(E392)-1)),IF(RIGHT(E392,1)="k",1000*VALUE(LEFT(E392,LEN(E392)-1)),VALUE(SUBSTITUTE(E392,",",""))))))))),"N/A")</f>
        <v/>
      </c>
      <c r="M392">
        <f>IFERROR(IF(TRIM(F392)="-", "N/A", IF(RIGHT(F392,1)=")",IF(RIGHT(F392,2)="T)",-1000000000000*VALUE(MID(F392,2,LEN(F392)-3)),IF(RIGHT(F392,2)="M)",-1000000*VALUE(MID(F392,2,LEN(F392)-3)),IF(RIGHT(F392,2)="B)",-1000000000*VALUE(MID(F392,2,LEN(F392)-3)),IF(RIGHT(F392,2)="k)",-1000*VALUE(MID(F392,2,LEN(F392)-3)),VALUE(SUBSTITUTE(F392,",","")))))),IF(RIGHT(F392,1)="T",1000000000000*VALUE(LEFT(F392,LEN(F392)-1)),IF(RIGHT(F392,1)="M",1000000*VALUE(LEFT(F392,LEN(F392)-1)),IF(RIGHT(F392,1)="B",1000000000*VALUE(LEFT(F392,LEN(F392)-1)),IF(RIGHT(F392,1)="%",0.01*VALUE(LEFT(F392,LEN(F392)-1)),IF(RIGHT(F392,1)="k",1000*VALUE(LEFT(F392,LEN(F392)-1)),VALUE(SUBSTITUTE(F392,",",""))))))))),"N/A")</f>
        <v/>
      </c>
      <c r="N392">
        <f>IFERROR(IF(TRIM(G392)="-", "N/A", IF(RIGHT(G392,1)=")",IF(RIGHT(G392,2)="T)",-1000000000000*VALUE(MID(G392,2,LEN(G392)-3)),IF(RIGHT(G392,2)="M)",-1000000*VALUE(MID(G392,2,LEN(G392)-3)),IF(RIGHT(G392,2)="B)",-1000000000*VALUE(MID(G392,2,LEN(G392)-3)),IF(RIGHT(G392,2)="k)",-1000*VALUE(MID(G392,2,LEN(G392)-3)),VALUE(SUBSTITUTE(G392,",","")))))),IF(RIGHT(G392,1)="T",1000000000000*VALUE(LEFT(G392,LEN(G392)-1)),IF(RIGHT(G392,1)="M",1000000*VALUE(LEFT(G392,LEN(G392)-1)),IF(RIGHT(G392,1)="B",1000000000*VALUE(LEFT(G392,LEN(G392)-1)),IF(RIGHT(G392,1)="%",0.01*VALUE(LEFT(G392,LEN(G392)-1)),IF(RIGHT(G392,1)="k",1000*VALUE(LEFT(G392,LEN(G392)-1)),VALUE(SUBSTITUTE(G392,",",""))))))))),"N/A")</f>
        <v/>
      </c>
    </row>
    <row r="393" spans="1:60">
      <c r="I393">
        <f>IF(AND(K393&gt; J393, L393&gt; K393, M393&gt; L393, N393&gt; M393), "pos_trend", IF(AND(K393&lt; J393, L393&lt; K393, M393&lt; L393, N393&lt; M393), "neg_trend", "N/A"))</f>
        <v/>
      </c>
      <c r="J393">
        <f>IFERROR(IF(TRIM(C393)="-", "N/A", IF(RIGHT(C393,1)=")",IF(RIGHT(C393,2)="T)",-1000000000000*VALUE(MID(C393,2,LEN(C393)-3)),IF(RIGHT(C393,2)="M)",-1000000*VALUE(MID(C393,2,LEN(C393)-3)),IF(RIGHT(C393,2)="B)",-1000000000*VALUE(MID(C393,2,LEN(C393)-3)),IF(RIGHT(C393,2)="k)",-1000*VALUE(MID(C393,2,LEN(C393)-3)),VALUE(SUBSTITUTE(C393,",","")))))),IF(RIGHT(C393,1)="T",1000000000000*VALUE(LEFT(C393,LEN(C393)-1)),IF(RIGHT(C393,1)="M",1000000*VALUE(LEFT(C393,LEN(C393)-1)),IF(RIGHT(C393,1)="B",1000000000*VALUE(LEFT(C393,LEN(C393)-1)),IF(RIGHT(C393,1)="%",0.01*VALUE(LEFT(C393,LEN(C393)-1)),IF(RIGHT(C393,1)="k",1000*VALUE(LEFT(C393,LEN(C393)-1)),VALUE(SUBSTITUTE(C393,",",""))))))))),"N/A")</f>
        <v/>
      </c>
      <c r="K393">
        <f>IFERROR(IF(TRIM(D393)="-", "N/A", IF(RIGHT(D393,1)=")",IF(RIGHT(D393,2)="T)",-1000000000000*VALUE(MID(D393,2,LEN(D393)-3)),IF(RIGHT(D393,2)="M)",-1000000*VALUE(MID(D393,2,LEN(D393)-3)),IF(RIGHT(D393,2)="B)",-1000000000*VALUE(MID(D393,2,LEN(D393)-3)),IF(RIGHT(D393,2)="k)",-1000*VALUE(MID(D393,2,LEN(D393)-3)),VALUE(SUBSTITUTE(D393,",","")))))),IF(RIGHT(D393,1)="T",1000000000000*VALUE(LEFT(D393,LEN(D393)-1)),IF(RIGHT(D393,1)="M",1000000*VALUE(LEFT(D393,LEN(D393)-1)),IF(RIGHT(D393,1)="B",1000000000*VALUE(LEFT(D393,LEN(D393)-1)),IF(RIGHT(D393,1)="%",0.01*VALUE(LEFT(D393,LEN(D393)-1)),IF(RIGHT(D393,1)="k",1000*VALUE(LEFT(D393,LEN(D393)-1)),VALUE(SUBSTITUTE(D393,",",""))))))))),"N/A")</f>
        <v/>
      </c>
      <c r="L393">
        <f>IFERROR(IF(TRIM(E393)="-", "N/A", IF(RIGHT(E393,1)=")",IF(RIGHT(E393,2)="T)",-1000000000000*VALUE(MID(E393,2,LEN(E393)-3)),IF(RIGHT(E393,2)="M)",-1000000*VALUE(MID(E393,2,LEN(E393)-3)),IF(RIGHT(E393,2)="B)",-1000000000*VALUE(MID(E393,2,LEN(E393)-3)),IF(RIGHT(E393,2)="k)",-1000*VALUE(MID(E393,2,LEN(E393)-3)),VALUE(SUBSTITUTE(E393,",","")))))),IF(RIGHT(E393,1)="T",1000000000000*VALUE(LEFT(E393,LEN(E393)-1)),IF(RIGHT(E393,1)="M",1000000*VALUE(LEFT(E393,LEN(E393)-1)),IF(RIGHT(E393,1)="B",1000000000*VALUE(LEFT(E393,LEN(E393)-1)),IF(RIGHT(E393,1)="%",0.01*VALUE(LEFT(E393,LEN(E393)-1)),IF(RIGHT(E393,1)="k",1000*VALUE(LEFT(E393,LEN(E393)-1)),VALUE(SUBSTITUTE(E393,",",""))))))))),"N/A")</f>
        <v/>
      </c>
      <c r="M393">
        <f>IFERROR(IF(TRIM(F393)="-", "N/A", IF(RIGHT(F393,1)=")",IF(RIGHT(F393,2)="T)",-1000000000000*VALUE(MID(F393,2,LEN(F393)-3)),IF(RIGHT(F393,2)="M)",-1000000*VALUE(MID(F393,2,LEN(F393)-3)),IF(RIGHT(F393,2)="B)",-1000000000*VALUE(MID(F393,2,LEN(F393)-3)),IF(RIGHT(F393,2)="k)",-1000*VALUE(MID(F393,2,LEN(F393)-3)),VALUE(SUBSTITUTE(F393,",","")))))),IF(RIGHT(F393,1)="T",1000000000000*VALUE(LEFT(F393,LEN(F393)-1)),IF(RIGHT(F393,1)="M",1000000*VALUE(LEFT(F393,LEN(F393)-1)),IF(RIGHT(F393,1)="B",1000000000*VALUE(LEFT(F393,LEN(F393)-1)),IF(RIGHT(F393,1)="%",0.01*VALUE(LEFT(F393,LEN(F393)-1)),IF(RIGHT(F393,1)="k",1000*VALUE(LEFT(F393,LEN(F393)-1)),VALUE(SUBSTITUTE(F393,",",""))))))))),"N/A")</f>
        <v/>
      </c>
      <c r="N393">
        <f>IFERROR(IF(TRIM(G393)="-", "N/A", IF(RIGHT(G393,1)=")",IF(RIGHT(G393,2)="T)",-1000000000000*VALUE(MID(G393,2,LEN(G393)-3)),IF(RIGHT(G393,2)="M)",-1000000*VALUE(MID(G393,2,LEN(G393)-3)),IF(RIGHT(G393,2)="B)",-1000000000*VALUE(MID(G393,2,LEN(G393)-3)),IF(RIGHT(G393,2)="k)",-1000*VALUE(MID(G393,2,LEN(G393)-3)),VALUE(SUBSTITUTE(G393,",","")))))),IF(RIGHT(G393,1)="T",1000000000000*VALUE(LEFT(G393,LEN(G393)-1)),IF(RIGHT(G393,1)="M",1000000*VALUE(LEFT(G393,LEN(G393)-1)),IF(RIGHT(G393,1)="B",1000000000*VALUE(LEFT(G393,LEN(G393)-1)),IF(RIGHT(G393,1)="%",0.01*VALUE(LEFT(G393,LEN(G393)-1)),IF(RIGHT(G393,1)="k",1000*VALUE(LEFT(G393,LEN(G393)-1)),VALUE(SUBSTITUTE(G393,",",""))))))))),"N/A")</f>
        <v/>
      </c>
    </row>
    <row r="394" spans="1:60">
      <c r="I394">
        <f>IF(AND(K394&gt; J394, L394&gt; K394, M394&gt; L394, N394&gt; M394), "pos_trend", IF(AND(K394&lt; J394, L394&lt; K394, M394&lt; L394, N394&lt; M394), "neg_trend", "N/A"))</f>
        <v/>
      </c>
      <c r="J394">
        <f>IFERROR(IF(TRIM(C394)="-", "N/A", IF(RIGHT(C394,1)=")",IF(RIGHT(C394,2)="T)",-1000000000000*VALUE(MID(C394,2,LEN(C394)-3)),IF(RIGHT(C394,2)="M)",-1000000*VALUE(MID(C394,2,LEN(C394)-3)),IF(RIGHT(C394,2)="B)",-1000000000*VALUE(MID(C394,2,LEN(C394)-3)),IF(RIGHT(C394,2)="k)",-1000*VALUE(MID(C394,2,LEN(C394)-3)),VALUE(SUBSTITUTE(C394,",","")))))),IF(RIGHT(C394,1)="T",1000000000000*VALUE(LEFT(C394,LEN(C394)-1)),IF(RIGHT(C394,1)="M",1000000*VALUE(LEFT(C394,LEN(C394)-1)),IF(RIGHT(C394,1)="B",1000000000*VALUE(LEFT(C394,LEN(C394)-1)),IF(RIGHT(C394,1)="%",0.01*VALUE(LEFT(C394,LEN(C394)-1)),IF(RIGHT(C394,1)="k",1000*VALUE(LEFT(C394,LEN(C394)-1)),VALUE(SUBSTITUTE(C394,",",""))))))))),"N/A")</f>
        <v/>
      </c>
      <c r="K394">
        <f>IFERROR(IF(TRIM(D394)="-", "N/A", IF(RIGHT(D394,1)=")",IF(RIGHT(D394,2)="T)",-1000000000000*VALUE(MID(D394,2,LEN(D394)-3)),IF(RIGHT(D394,2)="M)",-1000000*VALUE(MID(D394,2,LEN(D394)-3)),IF(RIGHT(D394,2)="B)",-1000000000*VALUE(MID(D394,2,LEN(D394)-3)),IF(RIGHT(D394,2)="k)",-1000*VALUE(MID(D394,2,LEN(D394)-3)),VALUE(SUBSTITUTE(D394,",","")))))),IF(RIGHT(D394,1)="T",1000000000000*VALUE(LEFT(D394,LEN(D394)-1)),IF(RIGHT(D394,1)="M",1000000*VALUE(LEFT(D394,LEN(D394)-1)),IF(RIGHT(D394,1)="B",1000000000*VALUE(LEFT(D394,LEN(D394)-1)),IF(RIGHT(D394,1)="%",0.01*VALUE(LEFT(D394,LEN(D394)-1)),IF(RIGHT(D394,1)="k",1000*VALUE(LEFT(D394,LEN(D394)-1)),VALUE(SUBSTITUTE(D394,",",""))))))))),"N/A")</f>
        <v/>
      </c>
      <c r="L394">
        <f>IFERROR(IF(TRIM(E394)="-", "N/A", IF(RIGHT(E394,1)=")",IF(RIGHT(E394,2)="T)",-1000000000000*VALUE(MID(E394,2,LEN(E394)-3)),IF(RIGHT(E394,2)="M)",-1000000*VALUE(MID(E394,2,LEN(E394)-3)),IF(RIGHT(E394,2)="B)",-1000000000*VALUE(MID(E394,2,LEN(E394)-3)),IF(RIGHT(E394,2)="k)",-1000*VALUE(MID(E394,2,LEN(E394)-3)),VALUE(SUBSTITUTE(E394,",","")))))),IF(RIGHT(E394,1)="T",1000000000000*VALUE(LEFT(E394,LEN(E394)-1)),IF(RIGHT(E394,1)="M",1000000*VALUE(LEFT(E394,LEN(E394)-1)),IF(RIGHT(E394,1)="B",1000000000*VALUE(LEFT(E394,LEN(E394)-1)),IF(RIGHT(E394,1)="%",0.01*VALUE(LEFT(E394,LEN(E394)-1)),IF(RIGHT(E394,1)="k",1000*VALUE(LEFT(E394,LEN(E394)-1)),VALUE(SUBSTITUTE(E394,",",""))))))))),"N/A")</f>
        <v/>
      </c>
      <c r="M394">
        <f>IFERROR(IF(TRIM(F394)="-", "N/A", IF(RIGHT(F394,1)=")",IF(RIGHT(F394,2)="T)",-1000000000000*VALUE(MID(F394,2,LEN(F394)-3)),IF(RIGHT(F394,2)="M)",-1000000*VALUE(MID(F394,2,LEN(F394)-3)),IF(RIGHT(F394,2)="B)",-1000000000*VALUE(MID(F394,2,LEN(F394)-3)),IF(RIGHT(F394,2)="k)",-1000*VALUE(MID(F394,2,LEN(F394)-3)),VALUE(SUBSTITUTE(F394,",","")))))),IF(RIGHT(F394,1)="T",1000000000000*VALUE(LEFT(F394,LEN(F394)-1)),IF(RIGHT(F394,1)="M",1000000*VALUE(LEFT(F394,LEN(F394)-1)),IF(RIGHT(F394,1)="B",1000000000*VALUE(LEFT(F394,LEN(F394)-1)),IF(RIGHT(F394,1)="%",0.01*VALUE(LEFT(F394,LEN(F394)-1)),IF(RIGHT(F394,1)="k",1000*VALUE(LEFT(F394,LEN(F394)-1)),VALUE(SUBSTITUTE(F394,",",""))))))))),"N/A")</f>
        <v/>
      </c>
      <c r="N394">
        <f>IFERROR(IF(TRIM(G394)="-", "N/A", IF(RIGHT(G394,1)=")",IF(RIGHT(G394,2)="T)",-1000000000000*VALUE(MID(G394,2,LEN(G394)-3)),IF(RIGHT(G394,2)="M)",-1000000*VALUE(MID(G394,2,LEN(G394)-3)),IF(RIGHT(G394,2)="B)",-1000000000*VALUE(MID(G394,2,LEN(G394)-3)),IF(RIGHT(G394,2)="k)",-1000*VALUE(MID(G394,2,LEN(G394)-3)),VALUE(SUBSTITUTE(G394,",","")))))),IF(RIGHT(G394,1)="T",1000000000000*VALUE(LEFT(G394,LEN(G394)-1)),IF(RIGHT(G394,1)="M",1000000*VALUE(LEFT(G394,LEN(G394)-1)),IF(RIGHT(G394,1)="B",1000000000*VALUE(LEFT(G394,LEN(G394)-1)),IF(RIGHT(G394,1)="%",0.01*VALUE(LEFT(G394,LEN(G394)-1)),IF(RIGHT(G394,1)="k",1000*VALUE(LEFT(G394,LEN(G394)-1)),VALUE(SUBSTITUTE(G394,",",""))))))))),"N/A")</f>
        <v/>
      </c>
    </row>
    <row r="395" spans="1:60">
      <c r="I395">
        <f>IF(AND(K395&gt; J395, L395&gt; K395, M395&gt; L395, N395&gt; M395), "pos_trend", IF(AND(K395&lt; J395, L395&lt; K395, M395&lt; L395, N395&lt; M395), "neg_trend", "N/A"))</f>
        <v/>
      </c>
      <c r="J395">
        <f>IFERROR(IF(TRIM(C395)="-", "N/A", IF(RIGHT(C395,1)=")",IF(RIGHT(C395,2)="T)",-1000000000000*VALUE(MID(C395,2,LEN(C395)-3)),IF(RIGHT(C395,2)="M)",-1000000*VALUE(MID(C395,2,LEN(C395)-3)),IF(RIGHT(C395,2)="B)",-1000000000*VALUE(MID(C395,2,LEN(C395)-3)),IF(RIGHT(C395,2)="k)",-1000*VALUE(MID(C395,2,LEN(C395)-3)),VALUE(SUBSTITUTE(C395,",","")))))),IF(RIGHT(C395,1)="T",1000000000000*VALUE(LEFT(C395,LEN(C395)-1)),IF(RIGHT(C395,1)="M",1000000*VALUE(LEFT(C395,LEN(C395)-1)),IF(RIGHT(C395,1)="B",1000000000*VALUE(LEFT(C395,LEN(C395)-1)),IF(RIGHT(C395,1)="%",0.01*VALUE(LEFT(C395,LEN(C395)-1)),IF(RIGHT(C395,1)="k",1000*VALUE(LEFT(C395,LEN(C395)-1)),VALUE(SUBSTITUTE(C395,",",""))))))))),"N/A")</f>
        <v/>
      </c>
      <c r="K395">
        <f>IFERROR(IF(TRIM(D395)="-", "N/A", IF(RIGHT(D395,1)=")",IF(RIGHT(D395,2)="T)",-1000000000000*VALUE(MID(D395,2,LEN(D395)-3)),IF(RIGHT(D395,2)="M)",-1000000*VALUE(MID(D395,2,LEN(D395)-3)),IF(RIGHT(D395,2)="B)",-1000000000*VALUE(MID(D395,2,LEN(D395)-3)),IF(RIGHT(D395,2)="k)",-1000*VALUE(MID(D395,2,LEN(D395)-3)),VALUE(SUBSTITUTE(D395,",","")))))),IF(RIGHT(D395,1)="T",1000000000000*VALUE(LEFT(D395,LEN(D395)-1)),IF(RIGHT(D395,1)="M",1000000*VALUE(LEFT(D395,LEN(D395)-1)),IF(RIGHT(D395,1)="B",1000000000*VALUE(LEFT(D395,LEN(D395)-1)),IF(RIGHT(D395,1)="%",0.01*VALUE(LEFT(D395,LEN(D395)-1)),IF(RIGHT(D395,1)="k",1000*VALUE(LEFT(D395,LEN(D395)-1)),VALUE(SUBSTITUTE(D395,",",""))))))))),"N/A")</f>
        <v/>
      </c>
      <c r="L395">
        <f>IFERROR(IF(TRIM(E395)="-", "N/A", IF(RIGHT(E395,1)=")",IF(RIGHT(E395,2)="T)",-1000000000000*VALUE(MID(E395,2,LEN(E395)-3)),IF(RIGHT(E395,2)="M)",-1000000*VALUE(MID(E395,2,LEN(E395)-3)),IF(RIGHT(E395,2)="B)",-1000000000*VALUE(MID(E395,2,LEN(E395)-3)),IF(RIGHT(E395,2)="k)",-1000*VALUE(MID(E395,2,LEN(E395)-3)),VALUE(SUBSTITUTE(E395,",","")))))),IF(RIGHT(E395,1)="T",1000000000000*VALUE(LEFT(E395,LEN(E395)-1)),IF(RIGHT(E395,1)="M",1000000*VALUE(LEFT(E395,LEN(E395)-1)),IF(RIGHT(E395,1)="B",1000000000*VALUE(LEFT(E395,LEN(E395)-1)),IF(RIGHT(E395,1)="%",0.01*VALUE(LEFT(E395,LEN(E395)-1)),IF(RIGHT(E395,1)="k",1000*VALUE(LEFT(E395,LEN(E395)-1)),VALUE(SUBSTITUTE(E395,",",""))))))))),"N/A")</f>
        <v/>
      </c>
      <c r="M395">
        <f>IFERROR(IF(TRIM(F395)="-", "N/A", IF(RIGHT(F395,1)=")",IF(RIGHT(F395,2)="T)",-1000000000000*VALUE(MID(F395,2,LEN(F395)-3)),IF(RIGHT(F395,2)="M)",-1000000*VALUE(MID(F395,2,LEN(F395)-3)),IF(RIGHT(F395,2)="B)",-1000000000*VALUE(MID(F395,2,LEN(F395)-3)),IF(RIGHT(F395,2)="k)",-1000*VALUE(MID(F395,2,LEN(F395)-3)),VALUE(SUBSTITUTE(F395,",","")))))),IF(RIGHT(F395,1)="T",1000000000000*VALUE(LEFT(F395,LEN(F395)-1)),IF(RIGHT(F395,1)="M",1000000*VALUE(LEFT(F395,LEN(F395)-1)),IF(RIGHT(F395,1)="B",1000000000*VALUE(LEFT(F395,LEN(F395)-1)),IF(RIGHT(F395,1)="%",0.01*VALUE(LEFT(F395,LEN(F395)-1)),IF(RIGHT(F395,1)="k",1000*VALUE(LEFT(F395,LEN(F395)-1)),VALUE(SUBSTITUTE(F395,",",""))))))))),"N/A")</f>
        <v/>
      </c>
      <c r="N395">
        <f>IFERROR(IF(TRIM(G395)="-", "N/A", IF(RIGHT(G395,1)=")",IF(RIGHT(G395,2)="T)",-1000000000000*VALUE(MID(G395,2,LEN(G395)-3)),IF(RIGHT(G395,2)="M)",-1000000*VALUE(MID(G395,2,LEN(G395)-3)),IF(RIGHT(G395,2)="B)",-1000000000*VALUE(MID(G395,2,LEN(G395)-3)),IF(RIGHT(G395,2)="k)",-1000*VALUE(MID(G395,2,LEN(G395)-3)),VALUE(SUBSTITUTE(G395,",","")))))),IF(RIGHT(G395,1)="T",1000000000000*VALUE(LEFT(G395,LEN(G395)-1)),IF(RIGHT(G395,1)="M",1000000*VALUE(LEFT(G395,LEN(G395)-1)),IF(RIGHT(G395,1)="B",1000000000*VALUE(LEFT(G395,LEN(G395)-1)),IF(RIGHT(G395,1)="%",0.01*VALUE(LEFT(G395,LEN(G395)-1)),IF(RIGHT(G395,1)="k",1000*VALUE(LEFT(G395,LEN(G395)-1)),VALUE(SUBSTITUTE(G395,",",""))))))))),"N/A")</f>
        <v/>
      </c>
    </row>
    <row r="396" spans="1:60">
      <c r="I396">
        <f>IF(AND(K396&gt; J396, L396&gt; K396, M396&gt; L396, N396&gt; M396), "pos_trend", IF(AND(K396&lt; J396, L396&lt; K396, M396&lt; L396, N396&lt; M396), "neg_trend", "N/A"))</f>
        <v/>
      </c>
      <c r="J396">
        <f>IFERROR(IF(TRIM(C396)="-", "N/A", IF(RIGHT(C396,1)=")",IF(RIGHT(C396,2)="T)",-1000000000000*VALUE(MID(C396,2,LEN(C396)-3)),IF(RIGHT(C396,2)="M)",-1000000*VALUE(MID(C396,2,LEN(C396)-3)),IF(RIGHT(C396,2)="B)",-1000000000*VALUE(MID(C396,2,LEN(C396)-3)),IF(RIGHT(C396,2)="k)",-1000*VALUE(MID(C396,2,LEN(C396)-3)),VALUE(SUBSTITUTE(C396,",","")))))),IF(RIGHT(C396,1)="T",1000000000000*VALUE(LEFT(C396,LEN(C396)-1)),IF(RIGHT(C396,1)="M",1000000*VALUE(LEFT(C396,LEN(C396)-1)),IF(RIGHT(C396,1)="B",1000000000*VALUE(LEFT(C396,LEN(C396)-1)),IF(RIGHT(C396,1)="%",0.01*VALUE(LEFT(C396,LEN(C396)-1)),IF(RIGHT(C396,1)="k",1000*VALUE(LEFT(C396,LEN(C396)-1)),VALUE(SUBSTITUTE(C396,",",""))))))))),"N/A")</f>
        <v/>
      </c>
      <c r="K396">
        <f>IFERROR(IF(TRIM(D396)="-", "N/A", IF(RIGHT(D396,1)=")",IF(RIGHT(D396,2)="T)",-1000000000000*VALUE(MID(D396,2,LEN(D396)-3)),IF(RIGHT(D396,2)="M)",-1000000*VALUE(MID(D396,2,LEN(D396)-3)),IF(RIGHT(D396,2)="B)",-1000000000*VALUE(MID(D396,2,LEN(D396)-3)),IF(RIGHT(D396,2)="k)",-1000*VALUE(MID(D396,2,LEN(D396)-3)),VALUE(SUBSTITUTE(D396,",","")))))),IF(RIGHT(D396,1)="T",1000000000000*VALUE(LEFT(D396,LEN(D396)-1)),IF(RIGHT(D396,1)="M",1000000*VALUE(LEFT(D396,LEN(D396)-1)),IF(RIGHT(D396,1)="B",1000000000*VALUE(LEFT(D396,LEN(D396)-1)),IF(RIGHT(D396,1)="%",0.01*VALUE(LEFT(D396,LEN(D396)-1)),IF(RIGHT(D396,1)="k",1000*VALUE(LEFT(D396,LEN(D396)-1)),VALUE(SUBSTITUTE(D396,",",""))))))))),"N/A")</f>
        <v/>
      </c>
      <c r="L396">
        <f>IFERROR(IF(TRIM(E396)="-", "N/A", IF(RIGHT(E396,1)=")",IF(RIGHT(E396,2)="T)",-1000000000000*VALUE(MID(E396,2,LEN(E396)-3)),IF(RIGHT(E396,2)="M)",-1000000*VALUE(MID(E396,2,LEN(E396)-3)),IF(RIGHT(E396,2)="B)",-1000000000*VALUE(MID(E396,2,LEN(E396)-3)),IF(RIGHT(E396,2)="k)",-1000*VALUE(MID(E396,2,LEN(E396)-3)),VALUE(SUBSTITUTE(E396,",","")))))),IF(RIGHT(E396,1)="T",1000000000000*VALUE(LEFT(E396,LEN(E396)-1)),IF(RIGHT(E396,1)="M",1000000*VALUE(LEFT(E396,LEN(E396)-1)),IF(RIGHT(E396,1)="B",1000000000*VALUE(LEFT(E396,LEN(E396)-1)),IF(RIGHT(E396,1)="%",0.01*VALUE(LEFT(E396,LEN(E396)-1)),IF(RIGHT(E396,1)="k",1000*VALUE(LEFT(E396,LEN(E396)-1)),VALUE(SUBSTITUTE(E396,",",""))))))))),"N/A")</f>
        <v/>
      </c>
      <c r="M396">
        <f>IFERROR(IF(TRIM(F396)="-", "N/A", IF(RIGHT(F396,1)=")",IF(RIGHT(F396,2)="T)",-1000000000000*VALUE(MID(F396,2,LEN(F396)-3)),IF(RIGHT(F396,2)="M)",-1000000*VALUE(MID(F396,2,LEN(F396)-3)),IF(RIGHT(F396,2)="B)",-1000000000*VALUE(MID(F396,2,LEN(F396)-3)),IF(RIGHT(F396,2)="k)",-1000*VALUE(MID(F396,2,LEN(F396)-3)),VALUE(SUBSTITUTE(F396,",","")))))),IF(RIGHT(F396,1)="T",1000000000000*VALUE(LEFT(F396,LEN(F396)-1)),IF(RIGHT(F396,1)="M",1000000*VALUE(LEFT(F396,LEN(F396)-1)),IF(RIGHT(F396,1)="B",1000000000*VALUE(LEFT(F396,LEN(F396)-1)),IF(RIGHT(F396,1)="%",0.01*VALUE(LEFT(F396,LEN(F396)-1)),IF(RIGHT(F396,1)="k",1000*VALUE(LEFT(F396,LEN(F396)-1)),VALUE(SUBSTITUTE(F396,",",""))))))))),"N/A")</f>
        <v/>
      </c>
      <c r="N396">
        <f>IFERROR(IF(TRIM(G396)="-", "N/A", IF(RIGHT(G396,1)=")",IF(RIGHT(G396,2)="T)",-1000000000000*VALUE(MID(G396,2,LEN(G396)-3)),IF(RIGHT(G396,2)="M)",-1000000*VALUE(MID(G396,2,LEN(G396)-3)),IF(RIGHT(G396,2)="B)",-1000000000*VALUE(MID(G396,2,LEN(G396)-3)),IF(RIGHT(G396,2)="k)",-1000*VALUE(MID(G396,2,LEN(G396)-3)),VALUE(SUBSTITUTE(G396,",","")))))),IF(RIGHT(G396,1)="T",1000000000000*VALUE(LEFT(G396,LEN(G396)-1)),IF(RIGHT(G396,1)="M",1000000*VALUE(LEFT(G396,LEN(G396)-1)),IF(RIGHT(G396,1)="B",1000000000*VALUE(LEFT(G396,LEN(G396)-1)),IF(RIGHT(G396,1)="%",0.01*VALUE(LEFT(G396,LEN(G396)-1)),IF(RIGHT(G396,1)="k",1000*VALUE(LEFT(G396,LEN(G396)-1)),VALUE(SUBSTITUTE(G396,",",""))))))))),"N/A")</f>
        <v/>
      </c>
    </row>
    <row r="397" spans="1:60">
      <c r="I397">
        <f>IF(AND(K397&gt; J397, L397&gt; K397, M397&gt; L397, N397&gt; M397), "pos_trend", IF(AND(K397&lt; J397, L397&lt; K397, M397&lt; L397, N397&lt; M397), "neg_trend", "N/A"))</f>
        <v/>
      </c>
      <c r="J397">
        <f>IFERROR(IF(TRIM(C397)="-", "N/A", IF(RIGHT(C397,1)=")",IF(RIGHT(C397,2)="T)",-1000000000000*VALUE(MID(C397,2,LEN(C397)-3)),IF(RIGHT(C397,2)="M)",-1000000*VALUE(MID(C397,2,LEN(C397)-3)),IF(RIGHT(C397,2)="B)",-1000000000*VALUE(MID(C397,2,LEN(C397)-3)),IF(RIGHT(C397,2)="k)",-1000*VALUE(MID(C397,2,LEN(C397)-3)),VALUE(SUBSTITUTE(C397,",","")))))),IF(RIGHT(C397,1)="T",1000000000000*VALUE(LEFT(C397,LEN(C397)-1)),IF(RIGHT(C397,1)="M",1000000*VALUE(LEFT(C397,LEN(C397)-1)),IF(RIGHT(C397,1)="B",1000000000*VALUE(LEFT(C397,LEN(C397)-1)),IF(RIGHT(C397,1)="%",0.01*VALUE(LEFT(C397,LEN(C397)-1)),IF(RIGHT(C397,1)="k",1000*VALUE(LEFT(C397,LEN(C397)-1)),VALUE(SUBSTITUTE(C397,",",""))))))))),"N/A")</f>
        <v/>
      </c>
      <c r="K397">
        <f>IFERROR(IF(TRIM(D397)="-", "N/A", IF(RIGHT(D397,1)=")",IF(RIGHT(D397,2)="T)",-1000000000000*VALUE(MID(D397,2,LEN(D397)-3)),IF(RIGHT(D397,2)="M)",-1000000*VALUE(MID(D397,2,LEN(D397)-3)),IF(RIGHT(D397,2)="B)",-1000000000*VALUE(MID(D397,2,LEN(D397)-3)),IF(RIGHT(D397,2)="k)",-1000*VALUE(MID(D397,2,LEN(D397)-3)),VALUE(SUBSTITUTE(D397,",","")))))),IF(RIGHT(D397,1)="T",1000000000000*VALUE(LEFT(D397,LEN(D397)-1)),IF(RIGHT(D397,1)="M",1000000*VALUE(LEFT(D397,LEN(D397)-1)),IF(RIGHT(D397,1)="B",1000000000*VALUE(LEFT(D397,LEN(D397)-1)),IF(RIGHT(D397,1)="%",0.01*VALUE(LEFT(D397,LEN(D397)-1)),IF(RIGHT(D397,1)="k",1000*VALUE(LEFT(D397,LEN(D397)-1)),VALUE(SUBSTITUTE(D397,",",""))))))))),"N/A")</f>
        <v/>
      </c>
      <c r="L397">
        <f>IFERROR(IF(TRIM(E397)="-", "N/A", IF(RIGHT(E397,1)=")",IF(RIGHT(E397,2)="T)",-1000000000000*VALUE(MID(E397,2,LEN(E397)-3)),IF(RIGHT(E397,2)="M)",-1000000*VALUE(MID(E397,2,LEN(E397)-3)),IF(RIGHT(E397,2)="B)",-1000000000*VALUE(MID(E397,2,LEN(E397)-3)),IF(RIGHT(E397,2)="k)",-1000*VALUE(MID(E397,2,LEN(E397)-3)),VALUE(SUBSTITUTE(E397,",","")))))),IF(RIGHT(E397,1)="T",1000000000000*VALUE(LEFT(E397,LEN(E397)-1)),IF(RIGHT(E397,1)="M",1000000*VALUE(LEFT(E397,LEN(E397)-1)),IF(RIGHT(E397,1)="B",1000000000*VALUE(LEFT(E397,LEN(E397)-1)),IF(RIGHT(E397,1)="%",0.01*VALUE(LEFT(E397,LEN(E397)-1)),IF(RIGHT(E397,1)="k",1000*VALUE(LEFT(E397,LEN(E397)-1)),VALUE(SUBSTITUTE(E397,",",""))))))))),"N/A")</f>
        <v/>
      </c>
      <c r="M397">
        <f>IFERROR(IF(TRIM(F397)="-", "N/A", IF(RIGHT(F397,1)=")",IF(RIGHT(F397,2)="T)",-1000000000000*VALUE(MID(F397,2,LEN(F397)-3)),IF(RIGHT(F397,2)="M)",-1000000*VALUE(MID(F397,2,LEN(F397)-3)),IF(RIGHT(F397,2)="B)",-1000000000*VALUE(MID(F397,2,LEN(F397)-3)),IF(RIGHT(F397,2)="k)",-1000*VALUE(MID(F397,2,LEN(F397)-3)),VALUE(SUBSTITUTE(F397,",","")))))),IF(RIGHT(F397,1)="T",1000000000000*VALUE(LEFT(F397,LEN(F397)-1)),IF(RIGHT(F397,1)="M",1000000*VALUE(LEFT(F397,LEN(F397)-1)),IF(RIGHT(F397,1)="B",1000000000*VALUE(LEFT(F397,LEN(F397)-1)),IF(RIGHT(F397,1)="%",0.01*VALUE(LEFT(F397,LEN(F397)-1)),IF(RIGHT(F397,1)="k",1000*VALUE(LEFT(F397,LEN(F397)-1)),VALUE(SUBSTITUTE(F397,",",""))))))))),"N/A")</f>
        <v/>
      </c>
      <c r="N397">
        <f>IFERROR(IF(TRIM(G397)="-", "N/A", IF(RIGHT(G397,1)=")",IF(RIGHT(G397,2)="T)",-1000000000000*VALUE(MID(G397,2,LEN(G397)-3)),IF(RIGHT(G397,2)="M)",-1000000*VALUE(MID(G397,2,LEN(G397)-3)),IF(RIGHT(G397,2)="B)",-1000000000*VALUE(MID(G397,2,LEN(G397)-3)),IF(RIGHT(G397,2)="k)",-1000*VALUE(MID(G397,2,LEN(G397)-3)),VALUE(SUBSTITUTE(G397,",","")))))),IF(RIGHT(G397,1)="T",1000000000000*VALUE(LEFT(G397,LEN(G397)-1)),IF(RIGHT(G397,1)="M",1000000*VALUE(LEFT(G397,LEN(G397)-1)),IF(RIGHT(G397,1)="B",1000000000*VALUE(LEFT(G397,LEN(G397)-1)),IF(RIGHT(G397,1)="%",0.01*VALUE(LEFT(G397,LEN(G397)-1)),IF(RIGHT(G397,1)="k",1000*VALUE(LEFT(G397,LEN(G397)-1)),VALUE(SUBSTITUTE(G397,",",""))))))))),"N/A")</f>
        <v/>
      </c>
    </row>
    <row r="398" spans="1:60">
      <c r="I398">
        <f>IF(AND(K398&gt; J398, L398&gt; K398, M398&gt; L398, N398&gt; M398), "pos_trend", IF(AND(K398&lt; J398, L398&lt; K398, M398&lt; L398, N398&lt; M398), "neg_trend", "N/A"))</f>
        <v/>
      </c>
      <c r="J398">
        <f>IFERROR(IF(TRIM(C398)="-", "N/A", IF(RIGHT(C398,1)=")",IF(RIGHT(C398,2)="T)",-1000000000000*VALUE(MID(C398,2,LEN(C398)-3)),IF(RIGHT(C398,2)="M)",-1000000*VALUE(MID(C398,2,LEN(C398)-3)),IF(RIGHT(C398,2)="B)",-1000000000*VALUE(MID(C398,2,LEN(C398)-3)),IF(RIGHT(C398,2)="k)",-1000*VALUE(MID(C398,2,LEN(C398)-3)),VALUE(SUBSTITUTE(C398,",","")))))),IF(RIGHT(C398,1)="T",1000000000000*VALUE(LEFT(C398,LEN(C398)-1)),IF(RIGHT(C398,1)="M",1000000*VALUE(LEFT(C398,LEN(C398)-1)),IF(RIGHT(C398,1)="B",1000000000*VALUE(LEFT(C398,LEN(C398)-1)),IF(RIGHT(C398,1)="%",0.01*VALUE(LEFT(C398,LEN(C398)-1)),IF(RIGHT(C398,1)="k",1000*VALUE(LEFT(C398,LEN(C398)-1)),VALUE(SUBSTITUTE(C398,",",""))))))))),"N/A")</f>
        <v/>
      </c>
      <c r="K398">
        <f>IFERROR(IF(TRIM(D398)="-", "N/A", IF(RIGHT(D398,1)=")",IF(RIGHT(D398,2)="T)",-1000000000000*VALUE(MID(D398,2,LEN(D398)-3)),IF(RIGHT(D398,2)="M)",-1000000*VALUE(MID(D398,2,LEN(D398)-3)),IF(RIGHT(D398,2)="B)",-1000000000*VALUE(MID(D398,2,LEN(D398)-3)),IF(RIGHT(D398,2)="k)",-1000*VALUE(MID(D398,2,LEN(D398)-3)),VALUE(SUBSTITUTE(D398,",","")))))),IF(RIGHT(D398,1)="T",1000000000000*VALUE(LEFT(D398,LEN(D398)-1)),IF(RIGHT(D398,1)="M",1000000*VALUE(LEFT(D398,LEN(D398)-1)),IF(RIGHT(D398,1)="B",1000000000*VALUE(LEFT(D398,LEN(D398)-1)),IF(RIGHT(D398,1)="%",0.01*VALUE(LEFT(D398,LEN(D398)-1)),IF(RIGHT(D398,1)="k",1000*VALUE(LEFT(D398,LEN(D398)-1)),VALUE(SUBSTITUTE(D398,",",""))))))))),"N/A")</f>
        <v/>
      </c>
      <c r="L398">
        <f>IFERROR(IF(TRIM(E398)="-", "N/A", IF(RIGHT(E398,1)=")",IF(RIGHT(E398,2)="T)",-1000000000000*VALUE(MID(E398,2,LEN(E398)-3)),IF(RIGHT(E398,2)="M)",-1000000*VALUE(MID(E398,2,LEN(E398)-3)),IF(RIGHT(E398,2)="B)",-1000000000*VALUE(MID(E398,2,LEN(E398)-3)),IF(RIGHT(E398,2)="k)",-1000*VALUE(MID(E398,2,LEN(E398)-3)),VALUE(SUBSTITUTE(E398,",","")))))),IF(RIGHT(E398,1)="T",1000000000000*VALUE(LEFT(E398,LEN(E398)-1)),IF(RIGHT(E398,1)="M",1000000*VALUE(LEFT(E398,LEN(E398)-1)),IF(RIGHT(E398,1)="B",1000000000*VALUE(LEFT(E398,LEN(E398)-1)),IF(RIGHT(E398,1)="%",0.01*VALUE(LEFT(E398,LEN(E398)-1)),IF(RIGHT(E398,1)="k",1000*VALUE(LEFT(E398,LEN(E398)-1)),VALUE(SUBSTITUTE(E398,",",""))))))))),"N/A")</f>
        <v/>
      </c>
      <c r="M398">
        <f>IFERROR(IF(TRIM(F398)="-", "N/A", IF(RIGHT(F398,1)=")",IF(RIGHT(F398,2)="T)",-1000000000000*VALUE(MID(F398,2,LEN(F398)-3)),IF(RIGHT(F398,2)="M)",-1000000*VALUE(MID(F398,2,LEN(F398)-3)),IF(RIGHT(F398,2)="B)",-1000000000*VALUE(MID(F398,2,LEN(F398)-3)),IF(RIGHT(F398,2)="k)",-1000*VALUE(MID(F398,2,LEN(F398)-3)),VALUE(SUBSTITUTE(F398,",","")))))),IF(RIGHT(F398,1)="T",1000000000000*VALUE(LEFT(F398,LEN(F398)-1)),IF(RIGHT(F398,1)="M",1000000*VALUE(LEFT(F398,LEN(F398)-1)),IF(RIGHT(F398,1)="B",1000000000*VALUE(LEFT(F398,LEN(F398)-1)),IF(RIGHT(F398,1)="%",0.01*VALUE(LEFT(F398,LEN(F398)-1)),IF(RIGHT(F398,1)="k",1000*VALUE(LEFT(F398,LEN(F398)-1)),VALUE(SUBSTITUTE(F398,",",""))))))))),"N/A")</f>
        <v/>
      </c>
      <c r="N398">
        <f>IFERROR(IF(TRIM(G398)="-", "N/A", IF(RIGHT(G398,1)=")",IF(RIGHT(G398,2)="T)",-1000000000000*VALUE(MID(G398,2,LEN(G398)-3)),IF(RIGHT(G398,2)="M)",-1000000*VALUE(MID(G398,2,LEN(G398)-3)),IF(RIGHT(G398,2)="B)",-1000000000*VALUE(MID(G398,2,LEN(G398)-3)),IF(RIGHT(G398,2)="k)",-1000*VALUE(MID(G398,2,LEN(G398)-3)),VALUE(SUBSTITUTE(G398,",","")))))),IF(RIGHT(G398,1)="T",1000000000000*VALUE(LEFT(G398,LEN(G398)-1)),IF(RIGHT(G398,1)="M",1000000*VALUE(LEFT(G398,LEN(G398)-1)),IF(RIGHT(G398,1)="B",1000000000*VALUE(LEFT(G398,LEN(G398)-1)),IF(RIGHT(G398,1)="%",0.01*VALUE(LEFT(G398,LEN(G398)-1)),IF(RIGHT(G398,1)="k",1000*VALUE(LEFT(G398,LEN(G398)-1)),VALUE(SUBSTITUTE(G398,",",""))))))))),"N/A")</f>
        <v/>
      </c>
    </row>
    <row r="399" spans="1:60">
      <c r="I399">
        <f>IF(AND(K399&gt; J399, L399&gt; K399, M399&gt; L399, N399&gt; M399), "pos_trend", IF(AND(K399&lt; J399, L399&lt; K399, M399&lt; L399, N399&lt; M399), "neg_trend", "N/A"))</f>
        <v/>
      </c>
      <c r="J399">
        <f>IFERROR(IF(TRIM(C399)="-", "N/A", IF(RIGHT(C399,1)=")",IF(RIGHT(C399,2)="T)",-1000000000000*VALUE(MID(C399,2,LEN(C399)-3)),IF(RIGHT(C399,2)="M)",-1000000*VALUE(MID(C399,2,LEN(C399)-3)),IF(RIGHT(C399,2)="B)",-1000000000*VALUE(MID(C399,2,LEN(C399)-3)),IF(RIGHT(C399,2)="k)",-1000*VALUE(MID(C399,2,LEN(C399)-3)),VALUE(SUBSTITUTE(C399,",","")))))),IF(RIGHT(C399,1)="T",1000000000000*VALUE(LEFT(C399,LEN(C399)-1)),IF(RIGHT(C399,1)="M",1000000*VALUE(LEFT(C399,LEN(C399)-1)),IF(RIGHT(C399,1)="B",1000000000*VALUE(LEFT(C399,LEN(C399)-1)),IF(RIGHT(C399,1)="%",0.01*VALUE(LEFT(C399,LEN(C399)-1)),IF(RIGHT(C399,1)="k",1000*VALUE(LEFT(C399,LEN(C399)-1)),VALUE(SUBSTITUTE(C399,",",""))))))))),"N/A")</f>
        <v/>
      </c>
      <c r="K399">
        <f>IFERROR(IF(TRIM(D399)="-", "N/A", IF(RIGHT(D399,1)=")",IF(RIGHT(D399,2)="T)",-1000000000000*VALUE(MID(D399,2,LEN(D399)-3)),IF(RIGHT(D399,2)="M)",-1000000*VALUE(MID(D399,2,LEN(D399)-3)),IF(RIGHT(D399,2)="B)",-1000000000*VALUE(MID(D399,2,LEN(D399)-3)),IF(RIGHT(D399,2)="k)",-1000*VALUE(MID(D399,2,LEN(D399)-3)),VALUE(SUBSTITUTE(D399,",","")))))),IF(RIGHT(D399,1)="T",1000000000000*VALUE(LEFT(D399,LEN(D399)-1)),IF(RIGHT(D399,1)="M",1000000*VALUE(LEFT(D399,LEN(D399)-1)),IF(RIGHT(D399,1)="B",1000000000*VALUE(LEFT(D399,LEN(D399)-1)),IF(RIGHT(D399,1)="%",0.01*VALUE(LEFT(D399,LEN(D399)-1)),IF(RIGHT(D399,1)="k",1000*VALUE(LEFT(D399,LEN(D399)-1)),VALUE(SUBSTITUTE(D399,",",""))))))))),"N/A")</f>
        <v/>
      </c>
      <c r="L399">
        <f>IFERROR(IF(TRIM(E399)="-", "N/A", IF(RIGHT(E399,1)=")",IF(RIGHT(E399,2)="T)",-1000000000000*VALUE(MID(E399,2,LEN(E399)-3)),IF(RIGHT(E399,2)="M)",-1000000*VALUE(MID(E399,2,LEN(E399)-3)),IF(RIGHT(E399,2)="B)",-1000000000*VALUE(MID(E399,2,LEN(E399)-3)),IF(RIGHT(E399,2)="k)",-1000*VALUE(MID(E399,2,LEN(E399)-3)),VALUE(SUBSTITUTE(E399,",","")))))),IF(RIGHT(E399,1)="T",1000000000000*VALUE(LEFT(E399,LEN(E399)-1)),IF(RIGHT(E399,1)="M",1000000*VALUE(LEFT(E399,LEN(E399)-1)),IF(RIGHT(E399,1)="B",1000000000*VALUE(LEFT(E399,LEN(E399)-1)),IF(RIGHT(E399,1)="%",0.01*VALUE(LEFT(E399,LEN(E399)-1)),IF(RIGHT(E399,1)="k",1000*VALUE(LEFT(E399,LEN(E399)-1)),VALUE(SUBSTITUTE(E399,",",""))))))))),"N/A")</f>
        <v/>
      </c>
      <c r="M399">
        <f>IFERROR(IF(TRIM(F399)="-", "N/A", IF(RIGHT(F399,1)=")",IF(RIGHT(F399,2)="T)",-1000000000000*VALUE(MID(F399,2,LEN(F399)-3)),IF(RIGHT(F399,2)="M)",-1000000*VALUE(MID(F399,2,LEN(F399)-3)),IF(RIGHT(F399,2)="B)",-1000000000*VALUE(MID(F399,2,LEN(F399)-3)),IF(RIGHT(F399,2)="k)",-1000*VALUE(MID(F399,2,LEN(F399)-3)),VALUE(SUBSTITUTE(F399,",","")))))),IF(RIGHT(F399,1)="T",1000000000000*VALUE(LEFT(F399,LEN(F399)-1)),IF(RIGHT(F399,1)="M",1000000*VALUE(LEFT(F399,LEN(F399)-1)),IF(RIGHT(F399,1)="B",1000000000*VALUE(LEFT(F399,LEN(F399)-1)),IF(RIGHT(F399,1)="%",0.01*VALUE(LEFT(F399,LEN(F399)-1)),IF(RIGHT(F399,1)="k",1000*VALUE(LEFT(F399,LEN(F399)-1)),VALUE(SUBSTITUTE(F399,",",""))))))))),"N/A")</f>
        <v/>
      </c>
      <c r="N399">
        <f>IFERROR(IF(TRIM(G399)="-", "N/A", IF(RIGHT(G399,1)=")",IF(RIGHT(G399,2)="T)",-1000000000000*VALUE(MID(G399,2,LEN(G399)-3)),IF(RIGHT(G399,2)="M)",-1000000*VALUE(MID(G399,2,LEN(G399)-3)),IF(RIGHT(G399,2)="B)",-1000000000*VALUE(MID(G399,2,LEN(G399)-3)),IF(RIGHT(G399,2)="k)",-1000*VALUE(MID(G399,2,LEN(G399)-3)),VALUE(SUBSTITUTE(G399,",","")))))),IF(RIGHT(G399,1)="T",1000000000000*VALUE(LEFT(G399,LEN(G399)-1)),IF(RIGHT(G399,1)="M",1000000*VALUE(LEFT(G399,LEN(G399)-1)),IF(RIGHT(G399,1)="B",1000000000*VALUE(LEFT(G399,LEN(G399)-1)),IF(RIGHT(G399,1)="%",0.01*VALUE(LEFT(G399,LEN(G399)-1)),IF(RIGHT(G399,1)="k",1000*VALUE(LEFT(G399,LEN(G399)-1)),VALUE(SUBSTITUTE(G399,",",""))))))))),"N/A")</f>
        <v/>
      </c>
    </row>
    <row r="448" spans="1:60">
      <c r="AZ448">
        <f>"Compile Facts"</f>
        <v/>
      </c>
    </row>
    <row r="450" spans="1:60">
      <c r="B450">
        <f>"ROIC Super Tree"</f>
        <v/>
      </c>
      <c r="AZ450">
        <f>I519</f>
        <v/>
      </c>
      <c r="BA450">
        <f>J519</f>
        <v/>
      </c>
    </row>
    <row r="451" spans="1:60">
      <c r="AZ451">
        <f>I520</f>
        <v/>
      </c>
      <c r="BA451">
        <f>J520</f>
        <v/>
      </c>
    </row>
    <row r="452" spans="1:60">
      <c r="AK452">
        <f>"Change in Gross Margin / Sales"</f>
        <v/>
      </c>
      <c r="AZ452">
        <f>I521</f>
        <v/>
      </c>
      <c r="BA452">
        <f>J521</f>
        <v/>
      </c>
    </row>
    <row r="453" spans="1:60">
      <c r="X453">
        <f>"Gross Margin"</f>
        <v/>
      </c>
      <c r="AK453">
        <f>K476</f>
        <v/>
      </c>
      <c r="AL453">
        <f>L476</f>
        <v/>
      </c>
      <c r="AM453">
        <f>M476</f>
        <v/>
      </c>
      <c r="AN453">
        <f>N476</f>
        <v/>
      </c>
      <c r="AZ453">
        <f>I522</f>
        <v/>
      </c>
      <c r="BA453">
        <f>J522</f>
        <v/>
      </c>
    </row>
    <row r="454" spans="1:60">
      <c r="X454">
        <f>D476</f>
        <v/>
      </c>
      <c r="Y454">
        <f>E476</f>
        <v/>
      </c>
      <c r="Z454">
        <f>F476</f>
        <v/>
      </c>
      <c r="AA454">
        <f>G476</f>
        <v/>
      </c>
      <c r="AB454">
        <f>H476</f>
        <v/>
      </c>
      <c r="AK454">
        <f>Y455-X455</f>
        <v/>
      </c>
      <c r="AL454">
        <f>Z455-Y455</f>
        <v/>
      </c>
      <c r="AM454">
        <f>AA455-Z455</f>
        <v/>
      </c>
      <c r="AN454">
        <f>AB455-AA455</f>
        <v/>
      </c>
    </row>
    <row r="455" spans="1:60">
      <c r="X455">
        <f>IFERROR((INDIRECT("J" &amp; MATCH("Gross Income",B145:B403,0) +144))/(INDIRECT("J" &amp; MATCH("Sales/Revenue",B145:B403,0) +144)), IFERROR((1 - (INDIRECT("J" &amp; MATCH("Cost of Goods Sold*",B145:B403,0) +144))/(INDIRECT("J" &amp; MATCH("Sales/Revenue",B145:B403,0) +144))),(INDIRECT("J" &amp; MATCH("Operating Income",B145:B403,0) +144))/(INDIRECT("J" &amp; MATCH("Sales/Revenue",B145:B403,0) +144))))</f>
        <v/>
      </c>
      <c r="Y455">
        <f>IFERROR((INDIRECT("K" &amp; MATCH("Gross Income",B145:B403,0) +144))/(INDIRECT("K" &amp; MATCH("Sales/Revenue",B145:B403,0) +144)), IFERROR((1 - (INDIRECT("K" &amp; MATCH("Cost of Goods Sold*",B145:B403,0) +144))/(INDIRECT("K" &amp; MATCH("Sales/Revenue",B145:B403,0) +144))),(INDIRECT("K" &amp; MATCH("Operating Income",B145:B403,0) +144))/(INDIRECT("K" &amp; MATCH("Sales/Revenue",B145:B403,0) +144))))</f>
        <v/>
      </c>
      <c r="Z455">
        <f>IFERROR((INDIRECT("L" &amp; MATCH("Gross Income",B145:B403,0) +144))/(INDIRECT("L" &amp; MATCH("Sales/Revenue",B145:B403,0) +144)), IFERROR((1 - (INDIRECT("L" &amp; MATCH("Cost of Goods Sold*",B145:B403,0) +144))/(INDIRECT("L" &amp; MATCH("Sales/Revenue",B145:B403,0) +144))),(INDIRECT("L" &amp; MATCH("Operating Income",B145:B403,0) +144))/(INDIRECT("L" &amp; MATCH("Sales/Revenue",B145:B403,0) +144))))</f>
        <v/>
      </c>
      <c r="AA455">
        <f>IFERROR((INDIRECT("M" &amp; MATCH("Gross Income",B145:B403,0) +144))/(INDIRECT("M" &amp; MATCH("Sales/Revenue",B145:B403,0) +144)), IFERROR((1 - (INDIRECT("M" &amp; MATCH("Cost of Goods Sold*",B145:B403,0) +144))/(INDIRECT("M" &amp; MATCH("Sales/Revenue",B145:B403,0) +144))),(INDIRECT("M" &amp; MATCH("Operating Income",B145:B403,0) +144))/(INDIRECT("M" &amp; MATCH("Sales/Revenue",B145:B403,0) +144))))</f>
        <v/>
      </c>
      <c r="AB455">
        <f>IFERROR((INDIRECT("N" &amp; MATCH("Gross Income",B145:B403,0) +144))/(INDIRECT("N" &amp; MATCH("Sales/Revenue",B145:B403,0) +144)), IFERROR((1 - (INDIRECT("N" &amp; MATCH("Cost of Goods Sold*",B145:B403,0) +144))/(INDIRECT("N" &amp; MATCH("Sales/Revenue",B145:B403,0) +144))),(INDIRECT("N" &amp; MATCH("Operating Income",B145:B403,0) +144))/(INDIRECT("N" &amp; MATCH("Sales/Revenue",B145:B403,0) +144))))</f>
        <v/>
      </c>
      <c r="AK455">
        <f>"Max " &amp; AK452</f>
        <v/>
      </c>
      <c r="AL455">
        <f>MAX(AK454:AN454)</f>
        <v/>
      </c>
      <c r="AZ455">
        <f>"Item"</f>
        <v/>
      </c>
      <c r="BA455">
        <f>"Key Driver"</f>
        <v/>
      </c>
    </row>
    <row r="456" spans="1:60">
      <c r="X456">
        <f>"Max " &amp; X453</f>
        <v/>
      </c>
      <c r="Y456">
        <f>MAX(X455:AB455)</f>
        <v/>
      </c>
      <c r="AK456">
        <f>AK455 &amp; " Year"</f>
        <v/>
      </c>
      <c r="AL456">
        <f>IF(MATCH(AL455,AK454:AN454,0)=1,AK453,IF(MATCH(AL455,AK454:AN454,0)=2,AL453,IF(MATCH(AL455,AK454:AN454,0)=3,AM453,AN453)))</f>
        <v/>
      </c>
      <c r="AZ456">
        <f>C528</f>
        <v/>
      </c>
      <c r="BA456">
        <f>L528</f>
        <v/>
      </c>
    </row>
    <row r="457" spans="1:60">
      <c r="X457">
        <f>X456 &amp; " Year"</f>
        <v/>
      </c>
      <c r="Y457">
        <f>VALUE(X454)+MATCH(Y456,X455:AB455,0)-1</f>
        <v/>
      </c>
      <c r="AK457">
        <f>"Min " &amp; AK452</f>
        <v/>
      </c>
      <c r="AL457">
        <f>MIN(AK454:AN454)</f>
        <v/>
      </c>
      <c r="AZ457">
        <f>C529</f>
        <v/>
      </c>
      <c r="BA457">
        <f>L529</f>
        <v/>
      </c>
    </row>
    <row r="458" spans="1:60">
      <c r="X458">
        <f>"Min " &amp; X453</f>
        <v/>
      </c>
      <c r="Y458">
        <f>MIN(X455:AB455)</f>
        <v/>
      </c>
      <c r="AK458">
        <f>AK457 &amp; " Year"</f>
        <v/>
      </c>
      <c r="AL458">
        <f>IF(MATCH(AL457,AK454:AN454,0)=1,AK453,IF(MATCH(AL457,AK454:AN454,0)=2,AL453,IF(MATCH(AL457,AK454:AN454,0)=3,AM453,AN453)))</f>
        <v/>
      </c>
    </row>
    <row r="459" spans="1:60">
      <c r="X459">
        <f>X458 &amp; " Year"</f>
        <v/>
      </c>
      <c r="Y459">
        <f>VALUE(X454)+MATCH(Y458,X455:AB455,0)-1</f>
        <v/>
      </c>
      <c r="AZ459">
        <f>C540</f>
        <v/>
      </c>
    </row>
    <row r="460" spans="1:60">
      <c r="Q460">
        <f>"Operating Margin"</f>
        <v/>
      </c>
    </row>
    <row r="461" spans="1:60">
      <c r="Q461">
        <f>D476</f>
        <v/>
      </c>
      <c r="R461">
        <f>E476</f>
        <v/>
      </c>
      <c r="S461">
        <f>F476</f>
        <v/>
      </c>
      <c r="T461">
        <f>G476</f>
        <v/>
      </c>
      <c r="U461">
        <f>H476</f>
        <v/>
      </c>
      <c r="X461">
        <f>"SGA / Sales"</f>
        <v/>
      </c>
      <c r="AE461">
        <f>"Change in Operating Margin"</f>
        <v/>
      </c>
      <c r="AK461">
        <f>"Change in SGA / Sales"</f>
        <v/>
      </c>
    </row>
    <row r="462" spans="1:60">
      <c r="Q462">
        <f>X455-X463-X471</f>
        <v/>
      </c>
      <c r="R462">
        <f>Y455-Y463-Y471</f>
        <v/>
      </c>
      <c r="S462">
        <f>Z455-Z463-Z471</f>
        <v/>
      </c>
      <c r="T462">
        <f>AA455-AA463-AA471</f>
        <v/>
      </c>
      <c r="U462">
        <f>AB455-AB463-AB471</f>
        <v/>
      </c>
      <c r="X462">
        <f>D476</f>
        <v/>
      </c>
      <c r="Y462">
        <f>E476</f>
        <v/>
      </c>
      <c r="Z462">
        <f>F476</f>
        <v/>
      </c>
      <c r="AA462">
        <f>G476</f>
        <v/>
      </c>
      <c r="AB462">
        <f>H476</f>
        <v/>
      </c>
      <c r="AE462">
        <f>K476</f>
        <v/>
      </c>
      <c r="AF462">
        <f>L476</f>
        <v/>
      </c>
      <c r="AG462">
        <f>M476</f>
        <v/>
      </c>
      <c r="AH462">
        <f>N476</f>
        <v/>
      </c>
      <c r="AK462">
        <f>K476</f>
        <v/>
      </c>
      <c r="AL462">
        <f>L476</f>
        <v/>
      </c>
      <c r="AM462">
        <f>M476</f>
        <v/>
      </c>
      <c r="AN462">
        <f>N476</f>
        <v/>
      </c>
    </row>
    <row r="463" spans="1:60">
      <c r="Q463">
        <f>"Max " &amp; Q460</f>
        <v/>
      </c>
      <c r="R463">
        <f>MAX(Q462:U462)</f>
        <v/>
      </c>
      <c r="S463">
        <f>"GM Effect on Max"</f>
        <v/>
      </c>
      <c r="T463">
        <f>IF(R464=Y457,"Max OM in same year as Max GM","Inconclusive Effect")</f>
        <v/>
      </c>
      <c r="U463">
        <f>"Correlation with GM"</f>
        <v/>
      </c>
      <c r="V463">
        <f>CORREL(Q462:U462,X455:AB455)</f>
        <v/>
      </c>
      <c r="X463">
        <f>(INDIRECT("J" &amp; MATCH("SG&amp;A Expense",B145:B403,0) +144))/(INDIRECT("J" &amp; MATCH("Sales/Revenue",B145:B403,0) +144))</f>
        <v/>
      </c>
      <c r="Y463">
        <f>(INDIRECT("K" &amp; MATCH("SG&amp;A Expense",B145:B403,0) +144))/(INDIRECT("K" &amp; MATCH("Sales/Revenue",B145:B403,0) +144))</f>
        <v/>
      </c>
      <c r="Z463">
        <f>(INDIRECT("L" &amp; MATCH("SG&amp;A Expense",B145:B403,0) +144))/(INDIRECT("L" &amp; MATCH("Sales/Revenue",B145:B403,0) +144))</f>
        <v/>
      </c>
      <c r="AA463">
        <f>(INDIRECT("M" &amp; MATCH("SG&amp;A Expense",B145:B403,0) +144))/(INDIRECT("M" &amp; MATCH("Sales/Revenue",B145:B403,0) +144))</f>
        <v/>
      </c>
      <c r="AB463">
        <f>(INDIRECT("N" &amp; MATCH("SG&amp;A Expense",B145:B403,0) +144))/(INDIRECT("N" &amp; MATCH("Sales/Revenue",B145:B403,0) +144))</f>
        <v/>
      </c>
      <c r="AE463">
        <f>R462-Q462</f>
        <v/>
      </c>
      <c r="AF463">
        <f>S462-R462</f>
        <v/>
      </c>
      <c r="AG463">
        <f>T462-S462</f>
        <v/>
      </c>
      <c r="AH463">
        <f>U462-T462</f>
        <v/>
      </c>
      <c r="AK463">
        <f>Y463-X463</f>
        <v/>
      </c>
      <c r="AL463">
        <f>Z463-Y463</f>
        <v/>
      </c>
      <c r="AM463">
        <f>AA463-Z463</f>
        <v/>
      </c>
      <c r="AN463">
        <f>AB463-AA463</f>
        <v/>
      </c>
    </row>
    <row r="464" spans="1:60">
      <c r="Q464">
        <f>Q463 &amp; " Year"</f>
        <v/>
      </c>
      <c r="R464">
        <f>VALUE(Q461)+MATCH(R463,Q462:U462,0)-1</f>
        <v/>
      </c>
      <c r="S464">
        <f>"SGA Effect on Max"</f>
        <v/>
      </c>
      <c r="T464">
        <f>IF(R464=Y467,"Max OM in same year as Min SGA","Inconclusive Effect")</f>
        <v/>
      </c>
      <c r="U464">
        <f>"Correlation with SGA"</f>
        <v/>
      </c>
      <c r="V464">
        <f>CORREL(Q462:U462,X463:AB463)</f>
        <v/>
      </c>
      <c r="X464">
        <f>"Max " &amp; X461</f>
        <v/>
      </c>
      <c r="Y464">
        <f>MAX(X463:AB463)</f>
        <v/>
      </c>
      <c r="AE464">
        <f>"Max " &amp; AE461</f>
        <v/>
      </c>
      <c r="AF464">
        <f>MAX(AE463:AH463)</f>
        <v/>
      </c>
      <c r="AK464">
        <f>"Max " &amp; AK461</f>
        <v/>
      </c>
      <c r="AL464">
        <f>MAX(AK463:AN463)</f>
        <v/>
      </c>
    </row>
    <row r="465" spans="1:60">
      <c r="J465">
        <f>"EOY Pretax ROIC"</f>
        <v/>
      </c>
      <c r="Q465">
        <f>"Min " &amp; Q460</f>
        <v/>
      </c>
      <c r="R465">
        <f>MIN(Q462:U462)</f>
        <v/>
      </c>
      <c r="S465">
        <f>"Dep Effect on Max"</f>
        <v/>
      </c>
      <c r="T465">
        <f>IF(R464=Y475,"Max OM in same year as Min Depr","Inconclusive Effect")</f>
        <v/>
      </c>
      <c r="U465">
        <f>"Correlation with Dep"</f>
        <v/>
      </c>
      <c r="V465">
        <f>CORREL(Q462:U462,X471:AB471)</f>
        <v/>
      </c>
      <c r="X465">
        <f>X464 &amp; " Year"</f>
        <v/>
      </c>
      <c r="Y465">
        <f>VALUE(X462)+MATCH(Y464,X463:AB463,0)-1</f>
        <v/>
      </c>
      <c r="AE465">
        <f>AE464 &amp; " Year"</f>
        <v/>
      </c>
      <c r="AF465">
        <f>IF(MATCH(AF464,AE463:AH463,0)=1,AE462,IF(MATCH(AF464,AE463:AH463,0)=2,AF462,IF(MATCH(AF464,AE463:AH463,0)=3,AG462,AH462)))</f>
        <v/>
      </c>
      <c r="AK465">
        <f>AK464 &amp; " Year"</f>
        <v/>
      </c>
      <c r="AL465">
        <f>IF(MATCH(AL464,AK463:AN463,0)=1,AK462,IF(MATCH(AL464,AK463:AN463,0)=2,AL462,IF(MATCH(AL464,AK463:AN463,0)=3,AM462,AN462)))</f>
        <v/>
      </c>
    </row>
    <row r="466" spans="1:60">
      <c r="J466">
        <f>D476</f>
        <v/>
      </c>
      <c r="K466">
        <f>E476</f>
        <v/>
      </c>
      <c r="L466">
        <f>F476</f>
        <v/>
      </c>
      <c r="M466">
        <f>G476</f>
        <v/>
      </c>
      <c r="N466">
        <f>H476</f>
        <v/>
      </c>
      <c r="Q466">
        <f>Q465 &amp; " Year"</f>
        <v/>
      </c>
      <c r="R466">
        <f>VALUE(Q461)+MATCH(R465,Q462:U462,0)-1</f>
        <v/>
      </c>
      <c r="S466">
        <f>"GM Effect on Min"</f>
        <v/>
      </c>
      <c r="T466">
        <f>IF(R466=Y459,"Min OM in same year as Min GM","Inconclusive Effect")</f>
        <v/>
      </c>
      <c r="X466">
        <f>"Min " &amp; X461</f>
        <v/>
      </c>
      <c r="Y466">
        <f>MIN(X463:AB463)</f>
        <v/>
      </c>
      <c r="AE466">
        <f>"Min " &amp; AE461</f>
        <v/>
      </c>
      <c r="AF466">
        <f>MIN(AE463:AH463)</f>
        <v/>
      </c>
      <c r="AK466">
        <f>"Min " &amp; AK461</f>
        <v/>
      </c>
      <c r="AL466">
        <f>MIN(AK463:AN463)</f>
        <v/>
      </c>
    </row>
    <row r="467" spans="1:60">
      <c r="J467">
        <f>Q462*(1/Q490)</f>
        <v/>
      </c>
      <c r="K467">
        <f>R462*(1/R490)</f>
        <v/>
      </c>
      <c r="L467">
        <f>S462*(1/S490)</f>
        <v/>
      </c>
      <c r="M467">
        <f>T462*(1/T490)</f>
        <v/>
      </c>
      <c r="N467">
        <f>U462*(1/U490)</f>
        <v/>
      </c>
      <c r="S467">
        <f>"SGA Effect on Min"</f>
        <v/>
      </c>
      <c r="T467">
        <f>IF(R466=Y465,"Min OM in same year as Max SGA","Inconclusive Effect")</f>
        <v/>
      </c>
      <c r="X467">
        <f>X466 &amp; " Year"</f>
        <v/>
      </c>
      <c r="Y467">
        <f>VALUE(X462)+MATCH(Y466,X463:AB463,0)-1</f>
        <v/>
      </c>
      <c r="AE467">
        <f>AE466 &amp; " Year"</f>
        <v/>
      </c>
      <c r="AF467">
        <f>IF(MATCH(AF466,AE463:AH463,0)=1,AE462,IF(MATCH(AF466,AE463:AH463,0)=2,AF462,IF(MATCH(AF466,AE463:AH463,0)=3,AG462,AH462)))</f>
        <v/>
      </c>
      <c r="AK467">
        <f>AK466 &amp; " Year"</f>
        <v/>
      </c>
      <c r="AL467">
        <f>IF(MATCH(AL466,AK463:AN463,0)=1,AK462,IF(MATCH(AL466,AK463:AN463,0)=2,AL462,IF(MATCH(AL466,AK463:AN463,0)=3,AM462,AN462)))</f>
        <v/>
      </c>
    </row>
    <row r="468" spans="1:60">
      <c r="J468">
        <f>"Max " &amp; J465</f>
        <v/>
      </c>
      <c r="K468">
        <f>MAX(J467:N467)</f>
        <v/>
      </c>
      <c r="L468">
        <f>"OM Effect on Max"</f>
        <v/>
      </c>
      <c r="M468">
        <f>IF(K469=R464,"Max ROIC in same year as Max OM","Inconclusive Effect")</f>
        <v/>
      </c>
      <c r="N468">
        <f>"Correlation with OM"</f>
        <v/>
      </c>
      <c r="O468">
        <f>CORREL(J467:N467,Q462:U462)</f>
        <v/>
      </c>
      <c r="S468">
        <f>"Dep Effect on Min"</f>
        <v/>
      </c>
      <c r="T468">
        <f>IF(R466=Y473,"Min OM in same year as Max Dep","Inconclusive Effect")</f>
        <v/>
      </c>
    </row>
    <row r="469" spans="1:60">
      <c r="J469">
        <f>J468 &amp; " Year"</f>
        <v/>
      </c>
      <c r="K469">
        <f>VALUE(J466)+MATCH(K468,J467:N467,0)-1</f>
        <v/>
      </c>
      <c r="L469">
        <f>"IC Effect on Max"</f>
        <v/>
      </c>
      <c r="M469">
        <f>IF(K469=R494,"Max ROIC in same year as Min IC","Inconclusive Effect")</f>
        <v/>
      </c>
      <c r="N469">
        <f>"Correlation with IC"</f>
        <v/>
      </c>
      <c r="O469">
        <f>CORREL(J467:N467,Q490:U490)</f>
        <v/>
      </c>
      <c r="X469">
        <f>"Depreciation / Sales"</f>
        <v/>
      </c>
    </row>
    <row r="470" spans="1:60">
      <c r="J470">
        <f>"Min " &amp; J465</f>
        <v/>
      </c>
      <c r="K470">
        <f>MIN(J467:N467)</f>
        <v/>
      </c>
      <c r="L470">
        <f>"OM Effect on Min"</f>
        <v/>
      </c>
      <c r="M470">
        <f>IF(K471=R466,"Min ROIC in same year as Min OM","Inconclusive Effect")</f>
        <v/>
      </c>
      <c r="Q470">
        <f>"Change in EOY Pretax ROIC"</f>
        <v/>
      </c>
      <c r="X470">
        <f>D476</f>
        <v/>
      </c>
      <c r="Y470">
        <f>E476</f>
        <v/>
      </c>
      <c r="Z470">
        <f>F476</f>
        <v/>
      </c>
      <c r="AA470">
        <f>G476</f>
        <v/>
      </c>
      <c r="AB470">
        <f>H476</f>
        <v/>
      </c>
    </row>
    <row r="471" spans="1:60">
      <c r="J471">
        <f>J470 &amp; " Year"</f>
        <v/>
      </c>
      <c r="K471">
        <f>VALUE(J466)+MATCH(K470,J467:N467,0)-1</f>
        <v/>
      </c>
      <c r="L471">
        <f>"IC Effect on Min"</f>
        <v/>
      </c>
      <c r="M471">
        <f>IF(K471=R492,"Min ROIC in same year as Max IC","Inconclusive Effect")</f>
        <v/>
      </c>
      <c r="Q471">
        <f>K476</f>
        <v/>
      </c>
      <c r="R471">
        <f>L476</f>
        <v/>
      </c>
      <c r="S471">
        <f>M476</f>
        <v/>
      </c>
      <c r="T471">
        <f>N476</f>
        <v/>
      </c>
      <c r="X471">
        <f>(INDIRECT("J" &amp; MATCH("Depreciation &amp; Amortization Expense",B145:B403,0) +144))/(INDIRECT("J" &amp; MATCH("Sales/Revenue",B145:B403,0) +144))</f>
        <v/>
      </c>
      <c r="Y471">
        <f>(INDIRECT("K" &amp; MATCH("Depreciation &amp; Amortization Expense",B145:B403,0) +144))/(INDIRECT("K" &amp; MATCH("Sales/Revenue",B145:B403,0) +144))</f>
        <v/>
      </c>
      <c r="Z471">
        <f>(INDIRECT("L" &amp; MATCH("Depreciation &amp; Amortization Expense",B145:B403,0) +144))/(INDIRECT("L" &amp; MATCH("Sales/Revenue",B145:B403,0) +144))</f>
        <v/>
      </c>
      <c r="AA471">
        <f>(INDIRECT("M" &amp; MATCH("Depreciation &amp; Amortization Expense",B145:B403,0) +144))/(INDIRECT("M" &amp; MATCH("Sales/Revenue",B145:B403,0) +144))</f>
        <v/>
      </c>
      <c r="AB471">
        <f>(INDIRECT("N" &amp; MATCH("Depreciation &amp; Amortization Expense",B145:B403,0) +144))/(INDIRECT("N" &amp; MATCH("Sales/Revenue",B145:B403,0) +144))</f>
        <v/>
      </c>
    </row>
    <row r="472" spans="1:60">
      <c r="Q472">
        <f>K467-J467</f>
        <v/>
      </c>
      <c r="R472">
        <f>L467-K467</f>
        <v/>
      </c>
      <c r="S472">
        <f>M467-L467</f>
        <v/>
      </c>
      <c r="T472">
        <f>N467-M467</f>
        <v/>
      </c>
      <c r="X472">
        <f>"Max " &amp; X469</f>
        <v/>
      </c>
      <c r="Y472">
        <f>MAX(X471:AB471)</f>
        <v/>
      </c>
      <c r="AK472">
        <f>"Change in Depreciation / Sales"</f>
        <v/>
      </c>
    </row>
    <row r="473" spans="1:60">
      <c r="Q473">
        <f>"Max " &amp; Q470</f>
        <v/>
      </c>
      <c r="R473">
        <f>MAX(Q472:T472)</f>
        <v/>
      </c>
      <c r="X473">
        <f>X472 &amp; " Year"</f>
        <v/>
      </c>
      <c r="Y473">
        <f>VALUE(X470)+MATCH(Y472,X471:AB471,0)-1</f>
        <v/>
      </c>
      <c r="AK473">
        <f>K476</f>
        <v/>
      </c>
      <c r="AL473">
        <f>L476</f>
        <v/>
      </c>
      <c r="AM473">
        <f>M476</f>
        <v/>
      </c>
      <c r="AN473">
        <f>N476</f>
        <v/>
      </c>
    </row>
    <row r="474" spans="1:60">
      <c r="Q474">
        <f>Q473 &amp; " Year"</f>
        <v/>
      </c>
      <c r="R474">
        <f>IF(MATCH(R473,Q472:T472,0)=1,Q471,IF(MATCH(R473,Q472:T472,0)=2,R471,IF(MATCH(R473,Q472:T472,0)=3,S471,T471)))</f>
        <v/>
      </c>
      <c r="X474">
        <f>"Min " &amp; X469</f>
        <v/>
      </c>
      <c r="Y474">
        <f>MIN(X471:AB471)</f>
        <v/>
      </c>
      <c r="AK474">
        <f>Y471-X471</f>
        <v/>
      </c>
      <c r="AL474">
        <f>Z471-Y471</f>
        <v/>
      </c>
      <c r="AM474">
        <f>AA471-Z471</f>
        <v/>
      </c>
      <c r="AN474">
        <f>AB471-AA471</f>
        <v/>
      </c>
    </row>
    <row r="475" spans="1:60">
      <c r="D475">
        <f>"EOY ROIC"</f>
        <v/>
      </c>
      <c r="K475">
        <f>"Change in EOY ROIC"</f>
        <v/>
      </c>
      <c r="Q475">
        <f>"Min " &amp; Q470</f>
        <v/>
      </c>
      <c r="R475">
        <f>MIN(Q472:T472)</f>
        <v/>
      </c>
      <c r="X475">
        <f>X474 &amp; " Year"</f>
        <v/>
      </c>
      <c r="Y475">
        <f>VALUE(X470)+MATCH(Y474,X471:AB471,0)-1</f>
        <v/>
      </c>
      <c r="AK475">
        <f>"Max " &amp; AK472</f>
        <v/>
      </c>
      <c r="AL475">
        <f>MAX(AK474:AN474)</f>
        <v/>
      </c>
    </row>
    <row r="476" spans="1:60">
      <c r="D476">
        <f>C144</f>
        <v/>
      </c>
      <c r="E476">
        <f>D144</f>
        <v/>
      </c>
      <c r="F476">
        <f>E144</f>
        <v/>
      </c>
      <c r="G476">
        <f>F144</f>
        <v/>
      </c>
      <c r="H476">
        <f>G144</f>
        <v/>
      </c>
      <c r="K476">
        <f>RIGHT(D476,2) &amp; "-" &amp; RIGHT(E476,2)</f>
        <v/>
      </c>
      <c r="L476">
        <f>RIGHT(E476,2) &amp; "-" &amp; RIGHT(F476,2)</f>
        <v/>
      </c>
      <c r="M476">
        <f>RIGHT(F476,2) &amp; "-" &amp; RIGHT(G476,2)</f>
        <v/>
      </c>
      <c r="N476">
        <f>RIGHT(G476,2) &amp; "-" &amp; RIGHT(H476,2)</f>
        <v/>
      </c>
      <c r="Q476">
        <f>Q475 &amp; " Year"</f>
        <v/>
      </c>
      <c r="R476">
        <f>IF(MATCH(R475,Q472:T472,0)=1,Q471,IF(MATCH(R475,Q472:T472,0)=2,R471,IF(MATCH(R475,Q472:T472,0)=3,S471,T471)))</f>
        <v/>
      </c>
      <c r="AK476">
        <f>AK475 &amp; " Year"</f>
        <v/>
      </c>
      <c r="AL476">
        <f>IF(MATCH(AL475,AK474:AN474,0)=1,AK473,IF(MATCH(AL475,AK474:AN474,0)=2,AL473,IF(MATCH(AL475,AK474:AN474,0)=3,AM473,AN473)))</f>
        <v/>
      </c>
    </row>
    <row r="477" spans="1:60">
      <c r="D477">
        <f>J467*(1-J487)</f>
        <v/>
      </c>
      <c r="E477">
        <f>K467*(1-K487)</f>
        <v/>
      </c>
      <c r="F477">
        <f>L467*(1-L487)</f>
        <v/>
      </c>
      <c r="G477">
        <f>M467*(1-M487)</f>
        <v/>
      </c>
      <c r="H477">
        <f>N467*(1-N487)</f>
        <v/>
      </c>
      <c r="K477">
        <f>E477-D477</f>
        <v/>
      </c>
      <c r="L477">
        <f>F477-E477</f>
        <v/>
      </c>
      <c r="M477">
        <f>G477-F477</f>
        <v/>
      </c>
      <c r="N477">
        <f>H477-G477</f>
        <v/>
      </c>
      <c r="AK477">
        <f>"Min " &amp; AK472</f>
        <v/>
      </c>
      <c r="AL477">
        <f>MIN(AK474:AN474)</f>
        <v/>
      </c>
    </row>
    <row r="478" spans="1:60">
      <c r="D478">
        <f>"Max " &amp; D475</f>
        <v/>
      </c>
      <c r="E478">
        <f>MAX(D477:H477)</f>
        <v/>
      </c>
      <c r="F478">
        <f>"Cash Tax  Effect on Max"</f>
        <v/>
      </c>
      <c r="G478">
        <f>IF(E479=K491,"Max ROIC in same year as Min Cash Tax","Inconclusive Effect")</f>
        <v/>
      </c>
      <c r="K478">
        <f>"Max " &amp; K475</f>
        <v/>
      </c>
      <c r="L478">
        <f>MAX(K477:N477)</f>
        <v/>
      </c>
      <c r="AK478">
        <f>AK477 &amp; " Year"</f>
        <v/>
      </c>
      <c r="AL478">
        <f>IF(MATCH(AL477,AK474:AN474,0)=1,AK473,IF(MATCH(AL477,AK474:AN474,0)=2,AL473,IF(MATCH(AL477,AK474:AN474,0)=3,AM473,AN473)))</f>
        <v/>
      </c>
    </row>
    <row r="479" spans="1:60">
      <c r="D479">
        <f>D478 &amp; " Year"</f>
        <v/>
      </c>
      <c r="E479">
        <f>VALUE(D476)+MATCH(E478,D477:H477,0)-1</f>
        <v/>
      </c>
      <c r="K479">
        <f>K478 &amp; " Year"</f>
        <v/>
      </c>
      <c r="L479">
        <f>IF(MATCH(L478,K477:N477,0)=1,K476,IF(MATCH(L478,K477:N477,0)=2,L476,IF(MATCH(L478,K477:N477,0)=3,M476,N476)))</f>
        <v/>
      </c>
      <c r="Q479">
        <f>"Change in Cash Tax Rate"</f>
        <v/>
      </c>
    </row>
    <row r="480" spans="1:60">
      <c r="D480">
        <f>"Min " &amp; D475</f>
        <v/>
      </c>
      <c r="E480">
        <f>MIN(D477:H477)</f>
        <v/>
      </c>
      <c r="F480">
        <f>"Cash Tax  Effect on Min"</f>
        <v/>
      </c>
      <c r="G480">
        <f>IF(E481=K489,"Min ROIC in same year as Max Cash Tax","Inconclusive Effect")</f>
        <v/>
      </c>
      <c r="K480">
        <f>"Min " &amp; K475</f>
        <v/>
      </c>
      <c r="L480">
        <f>MIN(K477:N477)</f>
        <v/>
      </c>
      <c r="Q480">
        <f>K476</f>
        <v/>
      </c>
      <c r="R480">
        <f>L476</f>
        <v/>
      </c>
      <c r="S480">
        <f>M476</f>
        <v/>
      </c>
      <c r="T480">
        <f>N476</f>
        <v/>
      </c>
    </row>
    <row r="481" spans="1:60">
      <c r="D481">
        <f>D480 &amp; " Year"</f>
        <v/>
      </c>
      <c r="E481">
        <f>VALUE(D476)+MATCH(E480,D477:H477,0)-1</f>
        <v/>
      </c>
      <c r="K481">
        <f>K480 &amp; " Year"</f>
        <v/>
      </c>
      <c r="L481">
        <f>IF(MATCH(L480,K477:N477,0)=1,K476,IF(MATCH(L480,K477:N477,0)=2,L476,IF(MATCH(L480,K477:N477,0)=3,M476,N476)))</f>
        <v/>
      </c>
      <c r="Q481">
        <f>K487-J487</f>
        <v/>
      </c>
      <c r="R481">
        <f>L487-K487</f>
        <v/>
      </c>
      <c r="S481">
        <f>M487-L487</f>
        <v/>
      </c>
      <c r="T481">
        <f>N487-M487</f>
        <v/>
      </c>
      <c r="X481">
        <f>"Op WC / Sales"</f>
        <v/>
      </c>
    </row>
    <row r="482" spans="1:60">
      <c r="D482">
        <f>"Correlation with OM"</f>
        <v/>
      </c>
      <c r="E482">
        <f>CORREL(D477:H477,Q462:U462)</f>
        <v/>
      </c>
      <c r="Q482">
        <f>"Max " &amp; Q479</f>
        <v/>
      </c>
      <c r="R482">
        <f>MAX(Q481:T481)</f>
        <v/>
      </c>
      <c r="X482">
        <f>D476</f>
        <v/>
      </c>
      <c r="Y482">
        <f>E476</f>
        <v/>
      </c>
      <c r="Z482">
        <f>F476</f>
        <v/>
      </c>
      <c r="AA482">
        <f>G476</f>
        <v/>
      </c>
      <c r="AB482">
        <f>H476</f>
        <v/>
      </c>
      <c r="AK482">
        <f>"Change in Op WC / Sales"</f>
        <v/>
      </c>
    </row>
    <row r="483" spans="1:60">
      <c r="D483">
        <f>"Correlation with IC"</f>
        <v/>
      </c>
      <c r="E483">
        <f>CORREL(D477:H477,Q490:U490)</f>
        <v/>
      </c>
      <c r="Q483">
        <f>Q482 &amp; " Year"</f>
        <v/>
      </c>
      <c r="R483">
        <f>IF(MATCH(R482,Q481:T481,0)=1,Q480,IF(MATCH(R482,Q481:T481,0)=2,R480,IF(MATCH(R482,Q481:T481,0)=3,S480,T480)))</f>
        <v/>
      </c>
      <c r="X483">
        <f>(INDIRECT("J" &amp; MATCH("Total Current Assets",B145:B403,0) +144) - INDIRECT("J" &amp; MATCH("Total Current Liabilities",B145:B403,0) +144))/(INDIRECT("J" &amp; MATCH("Sales/Revenue",B145:B403,0) +144))</f>
        <v/>
      </c>
      <c r="Y483">
        <f>(INDIRECT("K" &amp; MATCH("Total Current Assets",B145:B403,0) +144) - INDIRECT("K" &amp; MATCH("Total Current Liabilities",B145:B403,0) +144))/(INDIRECT("K" &amp; MATCH("Sales/Revenue",B145:B403,0) +144))</f>
        <v/>
      </c>
      <c r="Z483">
        <f>(INDIRECT("L" &amp; MATCH("Total Current Assets",B145:B403,0) +144) - INDIRECT("L" &amp; MATCH("Total Current Liabilities",B145:B403,0) +144))/(INDIRECT("L" &amp; MATCH("Sales/Revenue",B145:B403,0) +144))</f>
        <v/>
      </c>
      <c r="AA483">
        <f>(INDIRECT("M" &amp; MATCH("Total Current Assets",B145:B403,0) +144) - INDIRECT("M" &amp; MATCH("Total Current Liabilities",B145:B403,0) +144))/(INDIRECT("M" &amp; MATCH("Sales/Revenue",B145:B403,0) +144))</f>
        <v/>
      </c>
      <c r="AB483">
        <f>(INDIRECT("N" &amp; MATCH("Total Current Assets",B145:B403,0) +144) - INDIRECT("N" &amp; MATCH("Total Current Liabilities",B145:B403,0) +144))/(INDIRECT("N" &amp; MATCH("Sales/Revenue",B145:B403,0) +144))</f>
        <v/>
      </c>
      <c r="AK483">
        <f>K476</f>
        <v/>
      </c>
      <c r="AL483">
        <f>L476</f>
        <v/>
      </c>
      <c r="AM483">
        <f>M476</f>
        <v/>
      </c>
      <c r="AN483">
        <f>N476</f>
        <v/>
      </c>
    </row>
    <row r="484" spans="1:60">
      <c r="D484">
        <f>"Correlation with GM"</f>
        <v/>
      </c>
      <c r="E484">
        <f>CORREL(D477:H477,X455:AB455)</f>
        <v/>
      </c>
      <c r="Q484">
        <f>"Min " &amp; Q479</f>
        <v/>
      </c>
      <c r="R484">
        <f>MIN(Q481:T481)</f>
        <v/>
      </c>
      <c r="X484">
        <f>"Max " &amp; X481</f>
        <v/>
      </c>
      <c r="Y484">
        <f>MAX(X483:AB483)</f>
        <v/>
      </c>
      <c r="AK484">
        <f>Y483-X483</f>
        <v/>
      </c>
      <c r="AL484">
        <f>Z483-Y483</f>
        <v/>
      </c>
      <c r="AM484">
        <f>AA483-Z483</f>
        <v/>
      </c>
      <c r="AN484">
        <f>AB483-AA483</f>
        <v/>
      </c>
    </row>
    <row r="485" spans="1:60">
      <c r="D485">
        <f>"Correlation with SGA"</f>
        <v/>
      </c>
      <c r="E485">
        <f>CORREL(D477:H477,X463:AB463)</f>
        <v/>
      </c>
      <c r="J485">
        <f>"Cash Tax Rate"</f>
        <v/>
      </c>
      <c r="Q485">
        <f>Q484 &amp; " Year"</f>
        <v/>
      </c>
      <c r="R485">
        <f>IF(MATCH(R484,Q481:T481,0)=1,Q480,IF(MATCH(R484,Q481:T481,0)=2,R480,IF(MATCH(R484,Q481:T481,0)=3,S480,T480)))</f>
        <v/>
      </c>
      <c r="X485">
        <f>X484 &amp; " Year"</f>
        <v/>
      </c>
      <c r="Y485">
        <f>VALUE(X482)+MATCH(Y484,X483:AB483,0)-1</f>
        <v/>
      </c>
      <c r="AK485">
        <f>"Max " &amp; AK482</f>
        <v/>
      </c>
      <c r="AL485">
        <f>MAX(AK484:AN484)</f>
        <v/>
      </c>
    </row>
    <row r="486" spans="1:60">
      <c r="D486">
        <f>"Correlation with Dep"</f>
        <v/>
      </c>
      <c r="E486">
        <f>CORREL(D477:H477,X471:AB471)</f>
        <v/>
      </c>
      <c r="J486">
        <f>D476</f>
        <v/>
      </c>
      <c r="K486">
        <f>E476</f>
        <v/>
      </c>
      <c r="L486">
        <f>F476</f>
        <v/>
      </c>
      <c r="M486">
        <f>G476</f>
        <v/>
      </c>
      <c r="N486">
        <f>H476</f>
        <v/>
      </c>
      <c r="X486">
        <f>"Min " &amp; X481</f>
        <v/>
      </c>
      <c r="Y486">
        <f>MIN(X483:AB483)</f>
        <v/>
      </c>
      <c r="AK486">
        <f>AK485 &amp; " Year"</f>
        <v/>
      </c>
      <c r="AL486">
        <f>IF(MATCH(AL485,AK484:AN484,0)=1,AK483,IF(MATCH(AL485,AK484:AN484,0)=2,AL483,IF(MATCH(AL485,AK484:AN484,0)=3,AM483,AN483)))</f>
        <v/>
      </c>
    </row>
    <row r="487" spans="1:60">
      <c r="D487">
        <f>"Correlation with Op WC"</f>
        <v/>
      </c>
      <c r="E487">
        <f>CORREL(D477:H477,X483:AB483)</f>
        <v/>
      </c>
      <c r="J487">
        <f>(INDIRECT("J" &amp; MATCH("Income Tax",B145:B403,0) +144))/(INDIRECT("J" &amp; MATCH("Pretax Income",B145:B403,0) +144))</f>
        <v/>
      </c>
      <c r="K487">
        <f>(INDIRECT("K" &amp; MATCH("Income Tax",B145:B403,0) +144))/(INDIRECT("K" &amp; MATCH("Pretax Income",B145:B403,0) +144))</f>
        <v/>
      </c>
      <c r="L487">
        <f>(INDIRECT("L" &amp; MATCH("Income Tax",B145:B403,0) +144))/(INDIRECT("L" &amp; MATCH("Pretax Income",B145:B403,0) +144))</f>
        <v/>
      </c>
      <c r="M487">
        <f>(INDIRECT("M" &amp; MATCH("Income Tax",B145:B403,0) +144))/(INDIRECT("M" &amp; MATCH("Pretax Income",B145:B403,0) +144))</f>
        <v/>
      </c>
      <c r="N487">
        <f>(INDIRECT("N" &amp; MATCH("Income Tax",B145:B403,0) +144))/(INDIRECT("N" &amp; MATCH("Pretax Income",B145:B403,0) +144))</f>
        <v/>
      </c>
      <c r="X487">
        <f>X486 &amp; " Year"</f>
        <v/>
      </c>
      <c r="Y487">
        <f>VALUE(X482)+MATCH(Y486,X483:AB483,0)-1</f>
        <v/>
      </c>
      <c r="AK487">
        <f>"Min " &amp; AK482</f>
        <v/>
      </c>
      <c r="AL487">
        <f>MIN(AK484:AN484)</f>
        <v/>
      </c>
    </row>
    <row r="488" spans="1:60">
      <c r="D488">
        <f>"Correlation with PPE"</f>
        <v/>
      </c>
      <c r="E488">
        <f>CORREL(D477:H477,X491:AB491)</f>
        <v/>
      </c>
      <c r="J488">
        <f>"Max " &amp; J485</f>
        <v/>
      </c>
      <c r="K488">
        <f>MAX(J487:N487)</f>
        <v/>
      </c>
      <c r="Q488">
        <f>"Invested Capital / Sales"</f>
        <v/>
      </c>
      <c r="AK488">
        <f>AK487 &amp; " Year"</f>
        <v/>
      </c>
      <c r="AL488">
        <f>IF(MATCH(AL487,AK484:AN484,0)=1,AK483,IF(MATCH(AL487,AK484:AN484,0)=2,AL483,IF(MATCH(AL487,AK484:AN484,0)=3,AM483,AN483)))</f>
        <v/>
      </c>
    </row>
    <row r="489" spans="1:60">
      <c r="D489">
        <f>"Correlation with Intangibles"</f>
        <v/>
      </c>
      <c r="E489">
        <f>CORREL(D477:H477,X499:AB499)</f>
        <v/>
      </c>
      <c r="J489">
        <f>J488 &amp; " Year"</f>
        <v/>
      </c>
      <c r="K489">
        <f>VALUE(J486)+MATCH(K488,J487:N487,0)-1</f>
        <v/>
      </c>
      <c r="Q489">
        <f>D476</f>
        <v/>
      </c>
      <c r="R489">
        <f>E476</f>
        <v/>
      </c>
      <c r="S489">
        <f>F476</f>
        <v/>
      </c>
      <c r="T489">
        <f>G476</f>
        <v/>
      </c>
      <c r="U489">
        <f>H476</f>
        <v/>
      </c>
      <c r="X489">
        <f>"PPE / Sales"</f>
        <v/>
      </c>
    </row>
    <row r="490" spans="1:60">
      <c r="J490">
        <f>"Min " &amp; J485</f>
        <v/>
      </c>
      <c r="K490">
        <f>MIN(J487:N487)</f>
        <v/>
      </c>
      <c r="Q490">
        <f>SUM(X483,X491,X499)</f>
        <v/>
      </c>
      <c r="R490">
        <f>SUM(Y483,Y491,Y499)</f>
        <v/>
      </c>
      <c r="S490">
        <f>SUM(Z483,Z491,Z499)</f>
        <v/>
      </c>
      <c r="T490">
        <f>SUM(AA483,AA491,AA499)</f>
        <v/>
      </c>
      <c r="U490">
        <f>SUM(AB483,AB491,AB499)</f>
        <v/>
      </c>
      <c r="X490">
        <f>D476</f>
        <v/>
      </c>
      <c r="Y490">
        <f>E476</f>
        <v/>
      </c>
      <c r="Z490">
        <f>F476</f>
        <v/>
      </c>
      <c r="AA490">
        <f>G476</f>
        <v/>
      </c>
      <c r="AB490">
        <f>H476</f>
        <v/>
      </c>
      <c r="AE490">
        <f>"Change in Invested Capital / Sales"</f>
        <v/>
      </c>
      <c r="AK490">
        <f>"Change in PPE / Sales"</f>
        <v/>
      </c>
    </row>
    <row r="491" spans="1:60">
      <c r="J491">
        <f>J490 &amp; " Year"</f>
        <v/>
      </c>
      <c r="K491">
        <f>VALUE(J486)+MATCH(K490,J487:N487,0)-1</f>
        <v/>
      </c>
      <c r="Q491">
        <f>"Max " &amp; Q488</f>
        <v/>
      </c>
      <c r="R491">
        <f>MAX(Q490:U490)</f>
        <v/>
      </c>
      <c r="S491">
        <f>"Op WC Effect on Max"</f>
        <v/>
      </c>
      <c r="T491">
        <f>IF(R492=Y485,"Max IC in same year as Max Op WC","Inconclusive Effect")</f>
        <v/>
      </c>
      <c r="U491">
        <f>"Correlation with Op WC"</f>
        <v/>
      </c>
      <c r="V491">
        <f>CORREL(Q490:U490,X483:AB483)</f>
        <v/>
      </c>
      <c r="X491">
        <f>(INDIRECT("J" &amp; MATCH("Net Property, Plant &amp; Equipment",B145:B403,0) +144))/(INDIRECT("J" &amp; MATCH("Sales/Revenue",B145:B403,0) +144))</f>
        <v/>
      </c>
      <c r="Y491">
        <f>(INDIRECT("K" &amp; MATCH("Net Property, Plant &amp; Equipment",B145:B403,0) +144))/(INDIRECT("K" &amp; MATCH("Sales/Revenue",B145:B403,0) +144))</f>
        <v/>
      </c>
      <c r="Z491">
        <f>(INDIRECT("L" &amp; MATCH("Net Property, Plant &amp; Equipment",B145:B403,0) +144))/(INDIRECT("L" &amp; MATCH("Sales/Revenue",B145:B403,0) +144))</f>
        <v/>
      </c>
      <c r="AA491">
        <f>(INDIRECT("M" &amp; MATCH("Net Property, Plant &amp; Equipment",B145:B403,0) +144))/(INDIRECT("M" &amp; MATCH("Sales/Revenue",B145:B403,0) +144))</f>
        <v/>
      </c>
      <c r="AB491">
        <f>(INDIRECT("N" &amp; MATCH("Net Property, Plant &amp; Equipment",B145:B403,0) +144))/(INDIRECT("N" &amp; MATCH("Sales/Revenue",B145:B403,0) +144))</f>
        <v/>
      </c>
      <c r="AE491">
        <f>K476</f>
        <v/>
      </c>
      <c r="AF491">
        <f>L476</f>
        <v/>
      </c>
      <c r="AG491">
        <f>M476</f>
        <v/>
      </c>
      <c r="AH491">
        <f>N476</f>
        <v/>
      </c>
      <c r="AK491">
        <f>K476</f>
        <v/>
      </c>
      <c r="AL491">
        <f>L476</f>
        <v/>
      </c>
      <c r="AM491">
        <f>M476</f>
        <v/>
      </c>
      <c r="AN491">
        <f>N476</f>
        <v/>
      </c>
    </row>
    <row r="492" spans="1:60">
      <c r="Q492">
        <f>Q491 &amp; " Year"</f>
        <v/>
      </c>
      <c r="R492">
        <f>VALUE(Q489)+MATCH(R491,Q490:U490,0)-1</f>
        <v/>
      </c>
      <c r="S492">
        <f>"PPE Effect on Max"</f>
        <v/>
      </c>
      <c r="T492">
        <f>IF(R492=Y493,"Max IC in same year as Max PPE","Inconclusive Effect")</f>
        <v/>
      </c>
      <c r="U492">
        <f>"Correlation with PPE"</f>
        <v/>
      </c>
      <c r="V492">
        <f>CORREL(Q490:U490,X491:AB491)</f>
        <v/>
      </c>
      <c r="X492">
        <f>"Max " &amp; X489</f>
        <v/>
      </c>
      <c r="Y492">
        <f>MAX(X491:AB491)</f>
        <v/>
      </c>
      <c r="AE492">
        <f>R490-Q490</f>
        <v/>
      </c>
      <c r="AF492">
        <f>S490-R490</f>
        <v/>
      </c>
      <c r="AG492">
        <f>T490-S490</f>
        <v/>
      </c>
      <c r="AH492">
        <f>U490-T490</f>
        <v/>
      </c>
      <c r="AK492">
        <f>Y491-X491</f>
        <v/>
      </c>
      <c r="AL492">
        <f>Z491-Y491</f>
        <v/>
      </c>
      <c r="AM492">
        <f>AA491-Z491</f>
        <v/>
      </c>
      <c r="AN492">
        <f>AB491-AA491</f>
        <v/>
      </c>
    </row>
    <row r="493" spans="1:60">
      <c r="Q493">
        <f>"Min " &amp; Q488</f>
        <v/>
      </c>
      <c r="R493">
        <f>MIN(Q490:U490)</f>
        <v/>
      </c>
      <c r="S493">
        <f>"Intangibles Effect on Max"</f>
        <v/>
      </c>
      <c r="T493">
        <f>IF(R492=Y501,"Max IC in same year as Max Intangibles","Inconclusive Effect")</f>
        <v/>
      </c>
      <c r="U493">
        <f>"Correlation with Intangibles"</f>
        <v/>
      </c>
      <c r="V493">
        <f>CORREL(Q490:U490,X499:AB499)</f>
        <v/>
      </c>
      <c r="X493">
        <f>X492 &amp; " Year"</f>
        <v/>
      </c>
      <c r="Y493">
        <f>VALUE(X490)+MATCH(Y492,X491:AB491,0)-1</f>
        <v/>
      </c>
      <c r="AE493">
        <f>"Max " &amp; AE490</f>
        <v/>
      </c>
      <c r="AF493">
        <f>MAX(AE492:AH492)</f>
        <v/>
      </c>
      <c r="AK493">
        <f>"Max " &amp; AK490</f>
        <v/>
      </c>
      <c r="AL493">
        <f>MAX(AK492:AN492)</f>
        <v/>
      </c>
    </row>
    <row r="494" spans="1:60">
      <c r="Q494">
        <f>Q493 &amp; " Year"</f>
        <v/>
      </c>
      <c r="R494">
        <f>VALUE(Q489)+MATCH(R493,Q490:U490,0)-1</f>
        <v/>
      </c>
      <c r="S494">
        <f>"Op WC Effect on Min"</f>
        <v/>
      </c>
      <c r="T494">
        <f>IF(R494=Y487,"Min IC in same year as Min Op WC","Inconclusive Effect")</f>
        <v/>
      </c>
      <c r="X494">
        <f>"Min " &amp; X489</f>
        <v/>
      </c>
      <c r="Y494">
        <f>MIN(X491:AB491)</f>
        <v/>
      </c>
      <c r="AE494">
        <f>AE493 &amp; " Year"</f>
        <v/>
      </c>
      <c r="AF494">
        <f>IF(MATCH(AF493,AE492:AH492,0)=1,AE491,IF(MATCH(AF493,AE492:AH492,0)=2,AF491,IF(MATCH(AF493,AE492:AH492,0)=3,AG491,AH491)))</f>
        <v/>
      </c>
      <c r="AK494">
        <f>AK493 &amp; " Year"</f>
        <v/>
      </c>
      <c r="AL494">
        <f>IF(MATCH(AL493,AK492:AN492,0)=1,AK491,IF(MATCH(AL493,AK492:AN492,0)=2,AL491,IF(MATCH(AL493,AK492:AN492,0)=3,AM491,AN491)))</f>
        <v/>
      </c>
    </row>
    <row r="495" spans="1:60">
      <c r="S495">
        <f>"PPE Effect on Min"</f>
        <v/>
      </c>
      <c r="T495">
        <f>IF(R494=Y495,"Min IC in same year as Min PPE","Inconclusive Effect")</f>
        <v/>
      </c>
      <c r="X495">
        <f>X494 &amp; " Year"</f>
        <v/>
      </c>
      <c r="Y495">
        <f>VALUE(X490)+MATCH(Y494,X491:AB491,0)-1</f>
        <v/>
      </c>
      <c r="AE495">
        <f>"Min " &amp; AE490</f>
        <v/>
      </c>
      <c r="AF495">
        <f>MIN(AE492:AH492)</f>
        <v/>
      </c>
      <c r="AK495">
        <f>"Min " &amp; AK490</f>
        <v/>
      </c>
      <c r="AL495">
        <f>MIN(AK492:AN492)</f>
        <v/>
      </c>
    </row>
    <row r="496" spans="1:60">
      <c r="S496">
        <f>"Intangibles Effect on Min"</f>
        <v/>
      </c>
      <c r="T496">
        <f>IF(R494=Y503,"Min IC in same year as Min Intangibles","Inconclusive Effect")</f>
        <v/>
      </c>
      <c r="AE496">
        <f>AE495 &amp; " Year"</f>
        <v/>
      </c>
      <c r="AF496">
        <f>IF(MATCH(AF495,AE492:AH492,0)=1,AE491,IF(MATCH(AF495,AE492:AH492,0)=2,AF491,IF(MATCH(AF495,AE492:AH492,0)=3,AG491,AH491)))</f>
        <v/>
      </c>
      <c r="AK496">
        <f>AK495 &amp; " Year"</f>
        <v/>
      </c>
      <c r="AL496">
        <f>IF(MATCH(AL495,AK492:AN492,0)=1,AK491,IF(MATCH(AL495,AK492:AN492,0)=2,AL491,IF(MATCH(AL495,AK492:AN492,0)=3,AM491,AN491)))</f>
        <v/>
      </c>
    </row>
    <row r="497" spans="1:60">
      <c r="X497">
        <f>"Intangibles / Sales"</f>
        <v/>
      </c>
    </row>
    <row r="498" spans="1:60">
      <c r="X498">
        <f>D476</f>
        <v/>
      </c>
      <c r="Y498">
        <f>E476</f>
        <v/>
      </c>
      <c r="Z498">
        <f>F476</f>
        <v/>
      </c>
      <c r="AA498">
        <f>G476</f>
        <v/>
      </c>
      <c r="AB498">
        <f>H476</f>
        <v/>
      </c>
      <c r="AK498">
        <f>"Change in Intagibles / Sales"</f>
        <v/>
      </c>
    </row>
    <row r="499" spans="1:60">
      <c r="X499">
        <f>(INDIRECT("J" &amp; MATCH("Intangible Assets",B145:B403,0) +144))/(INDIRECT("J" &amp; MATCH("Sales/Revenue",B145:B403,0) +144))</f>
        <v/>
      </c>
      <c r="Y499">
        <f>(INDIRECT("K" &amp; MATCH("Intangible Assets",B145:B403,0) +144))/(INDIRECT("K" &amp; MATCH("Sales/Revenue",B145:B403,0) +144))</f>
        <v/>
      </c>
      <c r="Z499">
        <f>(INDIRECT("L" &amp; MATCH("Intangible Assets",B145:B403,0) +144))/(INDIRECT("L" &amp; MATCH("Sales/Revenue",B145:B403,0) +144))</f>
        <v/>
      </c>
      <c r="AA499">
        <f>(INDIRECT("M" &amp; MATCH("Intangible Assets",B145:B403,0) +144))/(INDIRECT("M" &amp; MATCH("Sales/Revenue",B145:B403,0) +144))</f>
        <v/>
      </c>
      <c r="AB499">
        <f>(INDIRECT("N" &amp; MATCH("Intangible Assets",B145:B403,0) +144))/(INDIRECT("N" &amp; MATCH("Sales/Revenue",B145:B403,0) +144))</f>
        <v/>
      </c>
      <c r="AK499">
        <f>K476</f>
        <v/>
      </c>
      <c r="AL499">
        <f>L476</f>
        <v/>
      </c>
      <c r="AM499">
        <f>M476</f>
        <v/>
      </c>
      <c r="AN499">
        <f>N476</f>
        <v/>
      </c>
    </row>
    <row r="500" spans="1:60">
      <c r="X500">
        <f>"Max " &amp; X497</f>
        <v/>
      </c>
      <c r="Y500">
        <f>MAX(X499:AB499)</f>
        <v/>
      </c>
      <c r="AK500">
        <f>Y499-X499</f>
        <v/>
      </c>
      <c r="AL500">
        <f>Z499-Y499</f>
        <v/>
      </c>
      <c r="AM500">
        <f>AA499-Z499</f>
        <v/>
      </c>
      <c r="AN500">
        <f>AB499-AA499</f>
        <v/>
      </c>
    </row>
    <row r="501" spans="1:60">
      <c r="X501">
        <f>X500 &amp; " Year"</f>
        <v/>
      </c>
      <c r="Y501">
        <f>VALUE(X498)+MATCH(Y500,X499:AB499,0)-1</f>
        <v/>
      </c>
      <c r="AK501">
        <f>"Max " &amp; AK498</f>
        <v/>
      </c>
      <c r="AL501">
        <f>MAX(AK500:AN500)</f>
        <v/>
      </c>
    </row>
    <row r="502" spans="1:60">
      <c r="X502">
        <f>"Min " &amp; X497</f>
        <v/>
      </c>
      <c r="Y502">
        <f>MIN(X499:AB499)</f>
        <v/>
      </c>
      <c r="AK502">
        <f>AK501 &amp; " Year"</f>
        <v/>
      </c>
      <c r="AL502">
        <f>IF(MATCH(AL501,AK500:AN500,0)=1,AK499,IF(MATCH(AL501,AK500:AN500,0)=2,AL499,IF(MATCH(AL501,AK500:AN500,0)=3,AM499,AN499)))</f>
        <v/>
      </c>
    </row>
    <row r="503" spans="1:60">
      <c r="X503">
        <f>X502 &amp; " Year"</f>
        <v/>
      </c>
      <c r="Y503">
        <f>VALUE(X498)+MATCH(Y502,X499:AB499,0)-1</f>
        <v/>
      </c>
      <c r="AK503">
        <f>"Min " &amp; AK498</f>
        <v/>
      </c>
      <c r="AL503">
        <f>MIN(AK500:AN500)</f>
        <v/>
      </c>
    </row>
    <row r="504" spans="1:60">
      <c r="AK504">
        <f>AK503 &amp; " Year"</f>
        <v/>
      </c>
      <c r="AL504">
        <f>IF(MATCH(AL503,AK500:AN500,0)=1,AK499,IF(MATCH(AL503,AK500:AN500,0)=2,AL499,IF(MATCH(AL503,AK500:AN500,0)=3,AM499,AN499)))</f>
        <v/>
      </c>
    </row>
    <row r="507" spans="1:60">
      <c r="D507">
        <f>D476</f>
        <v/>
      </c>
      <c r="E507">
        <f>E476</f>
        <v/>
      </c>
      <c r="F507">
        <f>F476</f>
        <v/>
      </c>
      <c r="G507">
        <f>G476</f>
        <v/>
      </c>
      <c r="H507">
        <f>H476</f>
        <v/>
      </c>
      <c r="I507">
        <f>"Average"</f>
        <v/>
      </c>
      <c r="J507">
        <f>"SD"</f>
        <v/>
      </c>
      <c r="K507">
        <f>D507</f>
        <v/>
      </c>
      <c r="L507">
        <f>E507</f>
        <v/>
      </c>
      <c r="M507">
        <f>F507</f>
        <v/>
      </c>
      <c r="N507">
        <f>G507</f>
        <v/>
      </c>
      <c r="O507">
        <f>H507</f>
        <v/>
      </c>
      <c r="P507">
        <f>"Max z Year"</f>
        <v/>
      </c>
    </row>
    <row r="508" spans="1:60">
      <c r="C508">
        <f>D475</f>
        <v/>
      </c>
      <c r="D508">
        <f>D477</f>
        <v/>
      </c>
      <c r="E508">
        <f>E477</f>
        <v/>
      </c>
      <c r="F508">
        <f>F477</f>
        <v/>
      </c>
      <c r="G508">
        <f>G477</f>
        <v/>
      </c>
      <c r="H508">
        <f>H477</f>
        <v/>
      </c>
      <c r="I508">
        <f>AVERAGE(D508:H508)</f>
        <v/>
      </c>
      <c r="J508">
        <f>STDEV(D508:H508)</f>
        <v/>
      </c>
      <c r="K508">
        <f>(D508-I508)/J508</f>
        <v/>
      </c>
      <c r="L508">
        <f>(E508-I508)/J508</f>
        <v/>
      </c>
      <c r="M508">
        <f>(F508-I508)/J508</f>
        <v/>
      </c>
      <c r="N508">
        <f>(G508-I508)/J508</f>
        <v/>
      </c>
      <c r="O508">
        <f>(H508-I508)/J508</f>
        <v/>
      </c>
      <c r="P508">
        <f>K507 + MATCH(IF(MAX(MAX(K508:O508),ABS(MIN(K508:O508)))=ABS(MIN(K508:O508)), MIN(K508:O508),MAX(K508:O508)),K508:O508,0) - 1</f>
        <v/>
      </c>
    </row>
    <row r="509" spans="1:60">
      <c r="C509">
        <f>J465</f>
        <v/>
      </c>
      <c r="D509">
        <f>J467</f>
        <v/>
      </c>
      <c r="E509">
        <f>K467</f>
        <v/>
      </c>
      <c r="F509">
        <f>L467</f>
        <v/>
      </c>
      <c r="G509">
        <f>M467</f>
        <v/>
      </c>
      <c r="H509">
        <f>N467</f>
        <v/>
      </c>
      <c r="I509">
        <f>AVERAGE(D509:H509)</f>
        <v/>
      </c>
      <c r="J509">
        <f>STDEV(D509:H509)</f>
        <v/>
      </c>
      <c r="K509">
        <f>(D509-I509)/J509</f>
        <v/>
      </c>
      <c r="L509">
        <f>(E509-I509)/J509</f>
        <v/>
      </c>
      <c r="M509">
        <f>(F509-I509)/J509</f>
        <v/>
      </c>
      <c r="N509">
        <f>(G509-I509)/J509</f>
        <v/>
      </c>
      <c r="O509">
        <f>(H509-I509)/J509</f>
        <v/>
      </c>
      <c r="P509">
        <f>K507 + MATCH(IF(MAX(MAX(K509:O509),ABS(MIN(K509:O509)))=ABS(MIN(K509:O509)), MIN(K509:O509),MAX(K509:O509)),K509:O509,0) - 1</f>
        <v/>
      </c>
    </row>
    <row r="510" spans="1:60">
      <c r="C510">
        <f>J485</f>
        <v/>
      </c>
      <c r="D510">
        <f>J487</f>
        <v/>
      </c>
      <c r="E510">
        <f>K487</f>
        <v/>
      </c>
      <c r="F510">
        <f>L487</f>
        <v/>
      </c>
      <c r="G510">
        <f>M487</f>
        <v/>
      </c>
      <c r="H510">
        <f>N487</f>
        <v/>
      </c>
      <c r="I510">
        <f>AVERAGE(D510:H510)</f>
        <v/>
      </c>
      <c r="J510">
        <f>STDEV(D510:H510)</f>
        <v/>
      </c>
      <c r="K510">
        <f>(D510-I510)/J510</f>
        <v/>
      </c>
      <c r="L510">
        <f>(E510-I510)/J510</f>
        <v/>
      </c>
      <c r="M510">
        <f>(F510-I510)/J510</f>
        <v/>
      </c>
      <c r="N510">
        <f>(G510-I510)/J510</f>
        <v/>
      </c>
      <c r="O510">
        <f>(H510-I510)/J510</f>
        <v/>
      </c>
      <c r="P510">
        <f>K507 + MATCH(IF(MAX(MAX(K510:O510),ABS(MIN(K510:O510)))=ABS(MIN(K510:O510)), MIN(K510:O510),MAX(K510:O510)),K510:O510,0) - 1</f>
        <v/>
      </c>
    </row>
    <row r="511" spans="1:60">
      <c r="C511">
        <f>Q460</f>
        <v/>
      </c>
      <c r="D511">
        <f>Q462</f>
        <v/>
      </c>
      <c r="E511">
        <f>R462</f>
        <v/>
      </c>
      <c r="F511">
        <f>S462</f>
        <v/>
      </c>
      <c r="G511">
        <f>T462</f>
        <v/>
      </c>
      <c r="H511">
        <f>U462</f>
        <v/>
      </c>
      <c r="I511">
        <f>AVERAGE(D511:H511)</f>
        <v/>
      </c>
      <c r="J511">
        <f>STDEV(D511:H511)</f>
        <v/>
      </c>
      <c r="K511">
        <f>(D511-I511)/J511</f>
        <v/>
      </c>
      <c r="L511">
        <f>(E511-I511)/J511</f>
        <v/>
      </c>
      <c r="M511">
        <f>(F511-I511)/J511</f>
        <v/>
      </c>
      <c r="N511">
        <f>(G511-I511)/J511</f>
        <v/>
      </c>
      <c r="O511">
        <f>(H511-I511)/J511</f>
        <v/>
      </c>
      <c r="P511">
        <f>K507 + MATCH(IF(MAX(MAX(K511:O511),ABS(MIN(K511:O511)))=ABS(MIN(K511:O511)), MIN(K511:O511),MAX(K511:O511)),K511:O511,0) - 1</f>
        <v/>
      </c>
    </row>
    <row r="512" spans="1:60">
      <c r="C512">
        <f>Q488</f>
        <v/>
      </c>
      <c r="D512">
        <f>Q490</f>
        <v/>
      </c>
      <c r="E512">
        <f>R490</f>
        <v/>
      </c>
      <c r="F512">
        <f>S490</f>
        <v/>
      </c>
      <c r="G512">
        <f>T490</f>
        <v/>
      </c>
      <c r="H512">
        <f>U490</f>
        <v/>
      </c>
      <c r="I512">
        <f>AVERAGE(D512:H512)</f>
        <v/>
      </c>
      <c r="J512">
        <f>STDEV(D512:H512)</f>
        <v/>
      </c>
      <c r="K512">
        <f>(D512-I512)/J512</f>
        <v/>
      </c>
      <c r="L512">
        <f>(E512-I512)/J512</f>
        <v/>
      </c>
      <c r="M512">
        <f>(F512-I512)/J512</f>
        <v/>
      </c>
      <c r="N512">
        <f>(G512-I512)/J512</f>
        <v/>
      </c>
      <c r="O512">
        <f>(H512-I512)/J512</f>
        <v/>
      </c>
      <c r="P512">
        <f>K507 + MATCH(IF(MAX(MAX(K512:O512),ABS(MIN(K512:O512)))=ABS(MIN(K512:O512)), MIN(K512:O512),MAX(K512:O512)),K512:O512,0) - 1</f>
        <v/>
      </c>
    </row>
    <row r="513" spans="1:60">
      <c r="C513">
        <f>X453</f>
        <v/>
      </c>
      <c r="D513">
        <f>X455</f>
        <v/>
      </c>
      <c r="E513">
        <f>Y455</f>
        <v/>
      </c>
      <c r="F513">
        <f>Z455</f>
        <v/>
      </c>
      <c r="G513">
        <f>AA455</f>
        <v/>
      </c>
      <c r="H513">
        <f>AB455</f>
        <v/>
      </c>
      <c r="I513">
        <f>AVERAGE(D513:H513)</f>
        <v/>
      </c>
      <c r="J513">
        <f>STDEV(D513:H513)</f>
        <v/>
      </c>
      <c r="K513">
        <f>(D513-I513)/J513</f>
        <v/>
      </c>
      <c r="L513">
        <f>(E513-I513)/J513</f>
        <v/>
      </c>
      <c r="M513">
        <f>(F513-I513)/J513</f>
        <v/>
      </c>
      <c r="N513">
        <f>(G513-I513)/J513</f>
        <v/>
      </c>
      <c r="O513">
        <f>(H513-I513)/J513</f>
        <v/>
      </c>
      <c r="P513">
        <f>K507 + MATCH(IF(MAX(MAX(K513:O513),ABS(MIN(K513:O513)))=ABS(MIN(K513:O513)), MIN(K513:O513),MAX(K513:O513)),K513:O513,0) - 1</f>
        <v/>
      </c>
    </row>
    <row r="514" spans="1:60">
      <c r="C514">
        <f>X461</f>
        <v/>
      </c>
      <c r="D514">
        <f>X463</f>
        <v/>
      </c>
      <c r="E514">
        <f>Y463</f>
        <v/>
      </c>
      <c r="F514">
        <f>Z463</f>
        <v/>
      </c>
      <c r="G514">
        <f>AA463</f>
        <v/>
      </c>
      <c r="H514">
        <f>AB463</f>
        <v/>
      </c>
      <c r="I514">
        <f>AVERAGE(D514:H514)</f>
        <v/>
      </c>
      <c r="J514">
        <f>STDEV(D514:H514)</f>
        <v/>
      </c>
      <c r="K514">
        <f>(D514-I514)/J514</f>
        <v/>
      </c>
      <c r="L514">
        <f>(E514-I514)/J514</f>
        <v/>
      </c>
      <c r="M514">
        <f>(F514-I514)/J514</f>
        <v/>
      </c>
      <c r="N514">
        <f>(G514-I514)/J514</f>
        <v/>
      </c>
      <c r="O514">
        <f>(H514-I514)/J514</f>
        <v/>
      </c>
      <c r="P514">
        <f>K507 + MATCH(IF(MAX(MAX(K514:O514),ABS(MIN(K514:O514)))=ABS(MIN(K514:O514)), MIN(K514:O514),MAX(K514:O514)),K514:O514,0) - 1</f>
        <v/>
      </c>
    </row>
    <row r="515" spans="1:60">
      <c r="C515">
        <f>X469</f>
        <v/>
      </c>
      <c r="D515">
        <f>X471</f>
        <v/>
      </c>
      <c r="E515">
        <f>Y471</f>
        <v/>
      </c>
      <c r="F515">
        <f>Z471</f>
        <v/>
      </c>
      <c r="G515">
        <f>AA471</f>
        <v/>
      </c>
      <c r="H515">
        <f>AB471</f>
        <v/>
      </c>
      <c r="I515">
        <f>AVERAGE(D515:H515)</f>
        <v/>
      </c>
      <c r="J515">
        <f>STDEV(D515:H515)</f>
        <v/>
      </c>
      <c r="K515">
        <f>(D515-I515)/J515</f>
        <v/>
      </c>
      <c r="L515">
        <f>(E515-I515)/J515</f>
        <v/>
      </c>
      <c r="M515">
        <f>(F515-I515)/J515</f>
        <v/>
      </c>
      <c r="N515">
        <f>(G515-I515)/J515</f>
        <v/>
      </c>
      <c r="O515">
        <f>(H515-I515)/J515</f>
        <v/>
      </c>
      <c r="P515">
        <f>K507 + MATCH(IF(MAX(MAX(K515:O515),ABS(MIN(K515:O515)))=ABS(MIN(K515:O515)), MIN(K515:O515),MAX(K515:O515)),K515:O515,0) - 1</f>
        <v/>
      </c>
    </row>
    <row r="516" spans="1:60">
      <c r="C516">
        <f>X481</f>
        <v/>
      </c>
      <c r="D516">
        <f>X483</f>
        <v/>
      </c>
      <c r="E516">
        <f>Y483</f>
        <v/>
      </c>
      <c r="F516">
        <f>Z483</f>
        <v/>
      </c>
      <c r="G516">
        <f>AA483</f>
        <v/>
      </c>
      <c r="H516">
        <f>AB483</f>
        <v/>
      </c>
      <c r="I516">
        <f>AVERAGE(D516:H516)</f>
        <v/>
      </c>
      <c r="J516">
        <f>STDEV(D516:H516)</f>
        <v/>
      </c>
      <c r="K516">
        <f>(D516-I516)/J516</f>
        <v/>
      </c>
      <c r="L516">
        <f>(E516-I516)/J516</f>
        <v/>
      </c>
      <c r="M516">
        <f>(F516-I516)/J516</f>
        <v/>
      </c>
      <c r="N516">
        <f>(G516-I516)/J516</f>
        <v/>
      </c>
      <c r="O516">
        <f>(H516-I516)/J516</f>
        <v/>
      </c>
      <c r="P516">
        <f>K507 + MATCH(IF(MAX(MAX(K516:O516),ABS(MIN(K516:O516)))=ABS(MIN(K516:O516)), MIN(K516:O516),MAX(K516:O516)),K516:O516,0) - 1</f>
        <v/>
      </c>
    </row>
    <row r="517" spans="1:60">
      <c r="C517">
        <f>X489</f>
        <v/>
      </c>
      <c r="D517">
        <f>X491</f>
        <v/>
      </c>
      <c r="E517">
        <f>Y491</f>
        <v/>
      </c>
      <c r="F517">
        <f>Z491</f>
        <v/>
      </c>
      <c r="G517">
        <f>AA491</f>
        <v/>
      </c>
      <c r="H517">
        <f>AB491</f>
        <v/>
      </c>
      <c r="I517">
        <f>AVERAGE(D517:H517)</f>
        <v/>
      </c>
      <c r="J517">
        <f>STDEV(D517:H517)</f>
        <v/>
      </c>
      <c r="K517">
        <f>(D517-I517)/J517</f>
        <v/>
      </c>
      <c r="L517">
        <f>(E517-I517)/J517</f>
        <v/>
      </c>
      <c r="M517">
        <f>(F517-I517)/J517</f>
        <v/>
      </c>
      <c r="N517">
        <f>(G517-I517)/J517</f>
        <v/>
      </c>
      <c r="O517">
        <f>(H517-I517)/J517</f>
        <v/>
      </c>
      <c r="P517">
        <f>K507 + MATCH(IF(MAX(MAX(K517:O517),ABS(MIN(K517:O517)))=ABS(MIN(K517:O517)), MIN(K517:O517),MAX(K517:O517)),K517:O517,0) - 1</f>
        <v/>
      </c>
    </row>
    <row r="518" spans="1:60">
      <c r="C518">
        <f>X497</f>
        <v/>
      </c>
      <c r="D518">
        <f>X499</f>
        <v/>
      </c>
      <c r="E518">
        <f>Y499</f>
        <v/>
      </c>
      <c r="F518">
        <f>Z499</f>
        <v/>
      </c>
      <c r="G518">
        <f>AA499</f>
        <v/>
      </c>
      <c r="H518">
        <f>AB499</f>
        <v/>
      </c>
      <c r="I518">
        <f>AVERAGE(D518:H518)</f>
        <v/>
      </c>
      <c r="J518">
        <f>STDEV(D518:H518)</f>
        <v/>
      </c>
      <c r="K518">
        <f>(D518-I518)/J518</f>
        <v/>
      </c>
      <c r="L518">
        <f>(E518-I518)/J518</f>
        <v/>
      </c>
      <c r="M518">
        <f>(F518-I518)/J518</f>
        <v/>
      </c>
      <c r="N518">
        <f>(G518-I518)/J518</f>
        <v/>
      </c>
      <c r="O518">
        <f>(H518-I518)/J518</f>
        <v/>
      </c>
      <c r="P518">
        <f>K507 + MATCH(IF(MAX(MAX(K518:O518),ABS(MIN(K518:O518)))=ABS(MIN(K518:O518)), MIN(K518:O518),MAX(K518:O518)),K518:O518,0) - 1</f>
        <v/>
      </c>
    </row>
    <row r="519" spans="1:60">
      <c r="I519">
        <f>"Max SD"</f>
        <v/>
      </c>
      <c r="J519">
        <f>MAX(J508:J518)</f>
        <v/>
      </c>
    </row>
    <row r="520" spans="1:60">
      <c r="I520">
        <f>"Max SD Item"</f>
        <v/>
      </c>
      <c r="J520">
        <f>INDIRECT("C" &amp; 507 + MATCH(J519,J508:J518,0))</f>
        <v/>
      </c>
    </row>
    <row r="521" spans="1:60">
      <c r="I521">
        <f>"Min SD"</f>
        <v/>
      </c>
      <c r="J521">
        <f>MIN(J508:J518)</f>
        <v/>
      </c>
    </row>
    <row r="522" spans="1:60">
      <c r="I522">
        <f>"Min SD Item"</f>
        <v/>
      </c>
      <c r="J522">
        <f>INDIRECT("C" &amp; 507 + MATCH(J521,J508:J518,0))</f>
        <v/>
      </c>
    </row>
    <row r="523" spans="1:60">
      <c r="C523">
        <f>"Correlation Analysis"</f>
        <v/>
      </c>
    </row>
    <row r="524" spans="1:60">
      <c r="D524">
        <f>C528</f>
        <v/>
      </c>
      <c r="E524">
        <f>C529</f>
        <v/>
      </c>
      <c r="F524">
        <f>X453</f>
        <v/>
      </c>
      <c r="G524">
        <f>X461</f>
        <v/>
      </c>
      <c r="H524">
        <f>X469</f>
        <v/>
      </c>
      <c r="I524">
        <f>X481</f>
        <v/>
      </c>
      <c r="J524">
        <f>X489</f>
        <v/>
      </c>
      <c r="K524">
        <f>X497</f>
        <v/>
      </c>
      <c r="L524">
        <f>"Key Driver on correlation basis"</f>
        <v/>
      </c>
    </row>
    <row r="525" spans="1:60">
      <c r="C525">
        <f>C508</f>
        <v/>
      </c>
      <c r="D525">
        <f>E482</f>
        <v/>
      </c>
      <c r="E525">
        <f>E483</f>
        <v/>
      </c>
      <c r="F525">
        <f>E484</f>
        <v/>
      </c>
      <c r="G525">
        <f>E485</f>
        <v/>
      </c>
      <c r="H525">
        <f>E486</f>
        <v/>
      </c>
      <c r="I525">
        <f>E487</f>
        <v/>
      </c>
      <c r="J525">
        <f>E488</f>
        <v/>
      </c>
      <c r="K525">
        <f>E489</f>
        <v/>
      </c>
    </row>
    <row r="526" spans="1:60">
      <c r="C526">
        <f>C509</f>
        <v/>
      </c>
      <c r="D526">
        <f>O468</f>
        <v/>
      </c>
      <c r="E526">
        <f>O469</f>
        <v/>
      </c>
    </row>
    <row r="527" spans="1:60">
      <c r="C527">
        <f>C510</f>
        <v/>
      </c>
    </row>
    <row r="528" spans="1:60">
      <c r="C528">
        <f>C511</f>
        <v/>
      </c>
      <c r="F528">
        <f>V463</f>
        <v/>
      </c>
      <c r="G528">
        <f>V464</f>
        <v/>
      </c>
      <c r="H528">
        <f>V465</f>
        <v/>
      </c>
      <c r="L528">
        <f>INDIRECT(ADDRESS(524,5+MATCH(IF(ABS(MAX(F528:H528))&gt;ABS(MIN(F528:H528)),MAX(F528:H528),MIN(F528:H528)),F528:H528,0)))</f>
        <v/>
      </c>
    </row>
    <row r="529" spans="1:60">
      <c r="C529">
        <f>C512</f>
        <v/>
      </c>
      <c r="I529">
        <f>V491</f>
        <v/>
      </c>
      <c r="J529">
        <f>V492</f>
        <v/>
      </c>
      <c r="K529">
        <f>V493</f>
        <v/>
      </c>
      <c r="L529">
        <f>INDIRECT(ADDRESS(524,8+MATCH(IF(ABS(MAX(I529:K529))&gt;ABS(MIN(I529:K529)),MAX(I529:K529),MIN(I529:K529)),I529:K529,0)))</f>
        <v/>
      </c>
    </row>
    <row r="532" spans="1:60">
      <c r="C532">
        <f>"Causation Analysis"</f>
        <v/>
      </c>
    </row>
    <row r="533" spans="1:60">
      <c r="D533">
        <f>C527</f>
        <v/>
      </c>
      <c r="E533">
        <f>C536</f>
        <v/>
      </c>
      <c r="F533">
        <f>C537</f>
        <v/>
      </c>
      <c r="G533">
        <f>F524</f>
        <v/>
      </c>
      <c r="H533">
        <f>G524</f>
        <v/>
      </c>
      <c r="I533">
        <f>H524</f>
        <v/>
      </c>
      <c r="J533">
        <f>I524</f>
        <v/>
      </c>
      <c r="K533">
        <f>J524</f>
        <v/>
      </c>
      <c r="L533">
        <f>K524</f>
        <v/>
      </c>
    </row>
    <row r="534" spans="1:60">
      <c r="C534">
        <f>C508</f>
        <v/>
      </c>
      <c r="D534">
        <f>IF(AND(G478&lt;&gt;"Inconclusive Effect",G480&lt;&gt;"Inconclusive Effect"),G478 &amp; CHAR(10) &amp; ". " &amp;G480,IF(G478&lt;&gt;"Inconclusive Effect",G478,IF(G480&lt;&gt;"Inconclusive Effect",G480,"Inconclusive Effect")))</f>
        <v/>
      </c>
    </row>
    <row r="535" spans="1:60">
      <c r="C535">
        <f>C509</f>
        <v/>
      </c>
      <c r="E535">
        <f>IF(AND(M468&lt;&gt;"Inconclusive Effect",M470&lt;&gt;"Inconclusive Effect"),M468 &amp; CHAR(10) &amp; ". " &amp;M470,IF(M468&lt;&gt;"Inconclusive Effect",M468,IF(M470&lt;&gt;"Inconclusive Effect",M470,"Inconclusive Effect")))</f>
        <v/>
      </c>
      <c r="F535">
        <f>IF(AND(M469&lt;&gt;"Inconclusive Effect",M471&lt;&gt;"Inconclusive Effect"),M469 &amp; CHAR(10) &amp; ". " &amp;M471,IF(M469&lt;&gt;"Inconclusive Effect",M469,IF(M471&lt;&gt;"Inconclusive Effect",M471,"Inconclusive Effect")))</f>
        <v/>
      </c>
    </row>
    <row r="536" spans="1:60">
      <c r="C536">
        <f>C511</f>
        <v/>
      </c>
      <c r="G536">
        <f>IF(AND(T463&lt;&gt;"Inconclusive Effect",T466&lt;&gt;"Inconclusive Effect"),T463 &amp; CHAR(10) &amp; ". " &amp;T466,IF(T463&lt;&gt;"Inconclusive Effect",T463,IF(T466&lt;&gt;"Inconclusive Effect",T466,"Inconclusive Effect")))</f>
        <v/>
      </c>
      <c r="H536">
        <f>IF(AND(T464&lt;&gt;"Inconclusive Effect",T467&lt;&gt;"Inconclusive Effect"),T464 &amp; CHAR(10) &amp; ". " &amp;T467,IF(T464&lt;&gt;"Inconclusive Effect",T464,IF(T467&lt;&gt;"Inconclusive Effect",T467,"Inconclusive Effect")))</f>
        <v/>
      </c>
      <c r="I536">
        <f>IF(AND(T465&lt;&gt;"Inconclusive Effect",T468&lt;&gt;"Inconclusive Effect"),T465 &amp; CHAR(10) &amp; ". " &amp;T468,IF(T465&lt;&gt;"Inconclusive Effect",T465,IF(T468&lt;&gt;"Inconclusive Effect",T468,"Inconclusive Effect")))</f>
        <v/>
      </c>
    </row>
    <row r="537" spans="1:60">
      <c r="C537">
        <f>C512</f>
        <v/>
      </c>
      <c r="J537">
        <f>IF(AND(T491&lt;&gt;"Inconclusive Effect",T494&lt;&gt;"Inconclusive Effect"),T491 &amp; CHAR(10) &amp; ". " &amp;T494,IF(T491&lt;&gt;"Inconclusive Effect",T491,IF(T494&lt;&gt;"Inconclusive Effect",T494,"Inconclusive Effect")))</f>
        <v/>
      </c>
      <c r="K537">
        <f>IF(AND(T492&lt;&gt;"Inconclusive Effect",T495&lt;&gt;"Inconclusive Effect"),T492 &amp; CHAR(10) &amp; ". " &amp;T495,IF(T492&lt;&gt;"Inconclusive Effect",T492,IF(T495&lt;&gt;"Inconclusive Effect",T495,"Inconclusive Effect")))</f>
        <v/>
      </c>
      <c r="L537">
        <f>IF(AND(T493&lt;&gt;"Inconclusive Effect",T496&lt;&gt;"Inconclusive Effect"),T493 &amp; CHAR(10) &amp; ". " &amp;T496,IF(T493&lt;&gt;"Inconclusive Effect",T493,IF(T496&lt;&gt;"Inconclusive Effect",T496,"Inconclusive Effect")))</f>
        <v/>
      </c>
    </row>
    <row r="538" spans="1:60">
      <c r="C538">
        <f>"Summary"</f>
        <v/>
      </c>
      <c r="D538">
        <f>IF(D534&lt;&gt;"Inconclusive Effect",D534,"")</f>
        <v/>
      </c>
      <c r="E538">
        <f>IF(E535&lt;&gt;"Inconclusive Effect",E535,"")</f>
        <v/>
      </c>
      <c r="F538">
        <f>IF(F535&lt;&gt;"Inconclusive Effect",F535,"")</f>
        <v/>
      </c>
      <c r="G538">
        <f>IF(G536&lt;&gt;"Inconclusive Effect",G536,"")</f>
        <v/>
      </c>
      <c r="H538">
        <f>IF(H536&lt;&gt;"Inconclusive Effect",H536,"")</f>
        <v/>
      </c>
      <c r="I538">
        <f>IF(I536&lt;&gt;"Inconclusive Effect",I536,"")</f>
        <v/>
      </c>
      <c r="J538">
        <f>IF(J537&lt;&gt;"Inconclusive Effect",J537,"")</f>
        <v/>
      </c>
      <c r="K538">
        <f>IF(K537&lt;&gt;"Inconclusive Effect",K537,"")</f>
        <v/>
      </c>
      <c r="L538">
        <f>IF(L537&lt;&gt;"Inconclusive Effect",L537,"")</f>
        <v/>
      </c>
    </row>
    <row r="540" spans="1:60">
      <c r="C540">
        <f>TEXTJOIN(". ",TRUE,D538:L538)</f>
        <v/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H540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60">
      <c r="B1" t="s">
        <v>0</v>
      </c>
      <c r="C1" t="s">
        <v>3840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60">
      <c r="B2" t="s">
        <v>2</v>
      </c>
      <c r="C2" t="s">
        <v>3841</v>
      </c>
      <c r="K2">
        <f>LEFT(C1,FIND("(",C1) - 2)</f>
        <v/>
      </c>
    </row>
    <row r="3" spans="1:60">
      <c r="J3">
        <f>RANDBETWEEN(1,6)</f>
        <v/>
      </c>
      <c r="K3">
        <f>" is scheduled to report earnings "&amp;IFERROR("between "&amp;LEFT(C20,FIND("-",C20)-2)&amp;" and "&amp;RIGHT(C20,FIND("-",C20)-2),"on "&amp;C20)</f>
        <v/>
      </c>
      <c r="L3">
        <f>" is slated to report earnings "&amp;IFERROR("between "&amp;LEFT(C20,FIND("-",C20)-2)&amp;" and "&amp;RIGHT(C20,FIND("-",C20)-2),"on "&amp;C20)</f>
        <v/>
      </c>
      <c r="M3">
        <f>" will report earnings "&amp;IFERROR("between "&amp;LEFT(C20,FIND("-",C20)-2)&amp;" and "&amp;RIGHT(C20,FIND("-",C20)-2),"on "&amp;C20)</f>
        <v/>
      </c>
      <c r="N3">
        <f>" reports earnings "&amp;IFERROR("between "&amp;LEFT(C20,FIND("-",C20)-2)&amp;" and "&amp;RIGHT(C20,FIND("-",C20)-2),"on "&amp;C20)</f>
        <v/>
      </c>
      <c r="O3">
        <f>" plans to report earnings "&amp;IFERROR("between "&amp;LEFT(C20,FIND("-",C20)-2)&amp;" and "&amp;RIGHT(C20,FIND("-",C20)-2),"on "&amp;C20)</f>
        <v/>
      </c>
      <c r="P3">
        <f>" is going to report earnings "&amp;IFERROR("between "&amp;LEFT(C20,FIND("-",C20)-2)&amp;" and "&amp;RIGHT(C20,FIND("-",C20)-2),"on "&amp;C20)</f>
        <v/>
      </c>
    </row>
    <row r="4" spans="1:60">
      <c r="B4" t="s">
        <v>4</v>
      </c>
      <c r="J4">
        <f>RANDBETWEEN(1,2)</f>
        <v/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" &amp; TEXT((C7-C8)/C7*1,"##.##%") &amp; " from") &amp; " yesterday's close")) ))</f>
        <v/>
      </c>
      <c r="L4">
        <f>"The current stock price is " &amp; TEXT(C2,"$####.00") &amp; ", " &amp; IF(C2-C7=0, "at the same price" &amp; " after opening " &amp; IF(C8-C7=0, "at the same price as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IF(C2-C7&gt;0, "up " &amp; TEXT((C7-C2)/C7*-1,"##.##%")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price")), "down " &amp; TEXT((C7-C2)/C7*1,"##.##%") &amp; " after opening " &amp; IF(C8-C7=0, "at yesterday's closing price", IF(C8-C7&gt;0, "up " &amp; IF((C7-C8)/C7*-1 &lt;0.01, "a fraction", TEXT((C7-C8)/C7*-1,"##.##%")) &amp; " over yesterday's closing price", IF((C7-C8)/C7 &lt;0.01, "a bit below", "down " &amp; TEXT((C7-C8)/C7*1,"##.##%") &amp; " from") &amp; " yesterday's closing price")) ))</f>
        <v/>
      </c>
    </row>
    <row r="5" spans="1:60">
      <c r="J5">
        <f>RANDBETWEEN(1,2)</f>
        <v/>
      </c>
      <c r="K5">
        <f>"The one year target estimate for " &amp; D1 &amp; " is " &amp; TEXT(C23,"$####.00")</f>
        <v/>
      </c>
      <c r="L5">
        <f>D1 &amp; " is expected to be trading at " &amp; TEXT(C23, "$####.00") &amp; ", based on target estimates"</f>
        <v/>
      </c>
    </row>
    <row r="6" spans="1:60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60">
      <c s="1" r="A7" t="n">
        <v>0</v>
      </c>
      <c r="B7" t="s">
        <v>5</v>
      </c>
      <c r="C7" t="s">
        <v>3842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60">
      <c s="1" r="A8" t="n">
        <v>1</v>
      </c>
      <c r="B8" t="s">
        <v>7</v>
      </c>
      <c r="C8" t="s">
        <v>3843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60">
      <c s="1" r="A9" t="n">
        <v>2</v>
      </c>
      <c r="B9" t="s">
        <v>9</v>
      </c>
      <c r="C9" t="s">
        <v>10</v>
      </c>
      <c r="K9">
        <f>"Over the last 4 quarters, there" &amp; IF(4 - COUNTIF(C45:F45,"-*")=1, " has"," have") &amp; " been" &amp; IF(4 - COUNTIF(C45:F45,"-*")=1, " a,","") &amp; " positive earnings surprise" &amp; IF(4 - COUNTIF(C45:F45,"-*")=1, " ","s ") &amp; 4 -COUNTIF(C45:F45,"-*") &amp; IF(4 - COUNTIF(C45:F45,"-*")=1, " time,"," times,") &amp; " and a negative earnings surprise " &amp; COUNTIF(C45:F45,"-*") &amp; IF(COUNTIF(C45:F45,"-*")=1, " time", " times")</f>
        <v/>
      </c>
    </row>
    <row r="10" spans="1:60">
      <c s="1" r="A10" t="n">
        <v>3</v>
      </c>
      <c r="B10" t="s">
        <v>11</v>
      </c>
      <c r="C10" t="s">
        <v>10</v>
      </c>
      <c r="K10">
        <f>IF(F48=F52,"",IF(F48&gt;F52, "EPS estimates have increased by " &amp; TEXT(F48-F52,"$0.00") &amp; " in the 2 months leading up to the earnings report", "EPS estimates have decreased by " &amp; TEXT(ABS(F48-F52),"$0.00") &amp; " in the 2 months leading up to the earnings report"))</f>
        <v/>
      </c>
    </row>
    <row r="11" spans="1:60">
      <c s="1" r="A11" t="n">
        <v>4</v>
      </c>
      <c r="B11" t="s">
        <v>12</v>
      </c>
      <c r="C11" t="s">
        <v>3844</v>
      </c>
      <c r="K11">
        <f>IF(B145="Interest Income",U42, K42)</f>
        <v/>
      </c>
    </row>
    <row r="12" spans="1:60">
      <c s="1" r="A12" t="n">
        <v>5</v>
      </c>
      <c r="B12" t="s">
        <v>14</v>
      </c>
      <c r="C12" t="s">
        <v>3845</v>
      </c>
      <c r="D12">
        <f>LEFT(C12,FIND("-",C12)-2)</f>
        <v/>
      </c>
      <c r="E12">
        <f>TRIM(RIGHT(C12,FIND("-",C12)-1))</f>
        <v/>
      </c>
      <c r="K12">
        <f>D78</f>
        <v/>
      </c>
    </row>
    <row r="13" spans="1:60">
      <c s="1" r="A13" t="n">
        <v>6</v>
      </c>
      <c r="B13" t="s">
        <v>16</v>
      </c>
      <c r="C13" t="s">
        <v>3846</v>
      </c>
      <c r="K13">
        <f>D89</f>
        <v/>
      </c>
    </row>
    <row r="14" spans="1:60">
      <c s="1" r="A14" t="n">
        <v>7</v>
      </c>
      <c r="B14" t="s">
        <v>18</v>
      </c>
      <c r="C14" t="s">
        <v>3847</v>
      </c>
    </row>
    <row r="16" spans="1:60">
      <c s="1" r="A16" t="n">
        <v>0</v>
      </c>
      <c r="B16" t="s">
        <v>20</v>
      </c>
      <c r="C16" t="s">
        <v>3848</v>
      </c>
    </row>
    <row r="17" spans="1:60">
      <c s="1" r="A17" t="n">
        <v>1</v>
      </c>
      <c r="B17" t="s">
        <v>22</v>
      </c>
      <c r="C17" t="s">
        <v>3849</v>
      </c>
      <c r="K17">
        <f>K2 &amp; IF(J3=1, K3,IF(J3=2,L3,IF(J3=3,M3,IF(J3=4,N3,IF(J3=5,O3,IF(J3=6,P3)))))) &amp; ". " &amp; IF(J4=1,K4,IF(J4=2,L4)) &amp; ". " &amp; IF(J5=1,K5,IF(J5=2,L5)) &amp; K6 &amp; ". " &amp; K7 &amp; ". " &amp; K8 &amp; ". " &amp; K9 &amp; "."</f>
        <v/>
      </c>
    </row>
    <row r="18" spans="1:60">
      <c s="1" r="A18" t="n">
        <v>2</v>
      </c>
      <c r="B18" t="s">
        <v>24</v>
      </c>
      <c r="C18" t="s">
        <v>3850</v>
      </c>
    </row>
    <row r="19" spans="1:60">
      <c s="1" r="A19" t="n">
        <v>3</v>
      </c>
      <c r="B19" t="s">
        <v>26</v>
      </c>
      <c r="C19" t="s">
        <v>3458</v>
      </c>
    </row>
    <row r="20" spans="1:60">
      <c s="1" r="A20" t="n">
        <v>4</v>
      </c>
      <c r="B20" t="s">
        <v>28</v>
      </c>
      <c r="C20" t="s">
        <v>29</v>
      </c>
    </row>
    <row r="21" spans="1:60">
      <c s="1" r="A21" t="n">
        <v>5</v>
      </c>
      <c r="B21" t="s">
        <v>30</v>
      </c>
      <c r="C21" t="s">
        <v>3158</v>
      </c>
    </row>
    <row r="22" spans="1:60">
      <c s="1" r="A22" t="n">
        <v>6</v>
      </c>
      <c r="B22" t="s">
        <v>32</v>
      </c>
      <c r="C22" t="s"/>
      <c r="J22">
        <f>IF(K22 &lt;&gt; "",1, 0)</f>
        <v/>
      </c>
      <c r="K22">
        <f>IF(I145="pos_trend","Revenue","")</f>
        <v/>
      </c>
      <c r="L22">
        <f>IF(EXACT(K22,UPPER(K22)),K22,LOWER(K22))</f>
        <v/>
      </c>
      <c r="M22">
        <f>L22</f>
        <v/>
      </c>
      <c r="T22">
        <f>IF(U22 &lt;&gt; "",1, 0)</f>
        <v/>
      </c>
      <c r="U22">
        <f>IF(AND(B145 = "Interest Income",I145="pos_trend"), "Interest Income","")</f>
        <v/>
      </c>
      <c r="V22">
        <f>IF(EXACT(U22,UPPER(U22)),U22,LOWER(U22))</f>
        <v/>
      </c>
      <c r="W22">
        <f>V22</f>
        <v/>
      </c>
    </row>
    <row r="23" spans="1:60">
      <c s="1" r="A23" t="n">
        <v>7</v>
      </c>
      <c r="B23" t="s">
        <v>34</v>
      </c>
      <c r="C23" t="s">
        <v>3851</v>
      </c>
      <c r="J23">
        <f>IF(K23 &lt;&gt; "",2, 0)</f>
        <v/>
      </c>
      <c r="K23">
        <f>IF(I146="pos_trend",B146,"")</f>
        <v/>
      </c>
      <c r="L23">
        <f>IF(EXACT(K23,UPPER(K23)),K23,LOWER(K23))</f>
        <v/>
      </c>
      <c r="M23">
        <f>IF(L23&lt;&gt;"", M22 &amp; ", " &amp; L23,M22)</f>
        <v/>
      </c>
      <c r="T23">
        <f>IF(U23 &lt;&gt; "",2, 0)</f>
        <v/>
      </c>
      <c r="U23">
        <f>IF(I151="pos_trend",B151,"")</f>
        <v/>
      </c>
      <c r="V23">
        <f>IF(EXACT(U23,UPPER(U23)),U23,LOWER(U23))</f>
        <v/>
      </c>
      <c r="W23">
        <f>IF(V23&lt;&gt;"", W22 &amp; ", " &amp; V23,W22)</f>
        <v/>
      </c>
    </row>
    <row r="24" spans="1:60">
      <c r="J24">
        <f>IF(K24 &lt;&gt; "",3, 0)</f>
        <v/>
      </c>
      <c r="K24">
        <f>IF(I153="pos_trend",B153,"")</f>
        <v/>
      </c>
      <c r="L24">
        <f>IF(EXACT(K24,UPPER(K24)),K24,LOWER(K24))</f>
        <v/>
      </c>
      <c r="M24">
        <f>IF(L24&lt;&gt;"", M23 &amp; ", " &amp; L24,M23)</f>
        <v/>
      </c>
      <c r="T24">
        <f>IF(U24 &lt;&gt; "",3, 0)</f>
        <v/>
      </c>
      <c r="U24">
        <f>IF(I161="pos_trend",B161,"")</f>
        <v/>
      </c>
      <c r="V24">
        <f>IF(EXACT(U24,UPPER(U24)),U24,LOWER(U24))</f>
        <v/>
      </c>
      <c r="W24">
        <f>IF(V24&lt;&gt;"", W23 &amp; ", " &amp; V24,W23)</f>
        <v/>
      </c>
    </row>
    <row r="25" spans="1:60">
      <c r="J25">
        <f>IF(K25 &lt;&gt; "",4, 0)</f>
        <v/>
      </c>
      <c r="K25">
        <f>IF(I154="pos_trend",B154,"")</f>
        <v/>
      </c>
      <c r="L25">
        <f>IF(EXACT(K25,UPPER(K25)),K25,LOWER(K25))</f>
        <v/>
      </c>
      <c r="M25">
        <f>IF(L25&lt;&gt;"", M24 &amp; ", " &amp; L25,M24)</f>
        <v/>
      </c>
      <c r="T25">
        <f>IF(U25 &lt;&gt; "",4, 0)</f>
        <v/>
      </c>
      <c r="U25">
        <f>IF(I162="pos_trend",B162,"")</f>
        <v/>
      </c>
      <c r="V25">
        <f>IF(EXACT(U25,UPPER(U25)),U25,LOWER(U25))</f>
        <v/>
      </c>
      <c r="W25">
        <f>IF(V25&lt;&gt;"", W24 &amp; ", " &amp; V25,W24)</f>
        <v/>
      </c>
    </row>
    <row r="26" spans="1:60">
      <c s="1" r="B26" t="s">
        <v>36</v>
      </c>
      <c s="1" r="C26" t="s">
        <v>37</v>
      </c>
      <c s="1" r="D26" t="s">
        <v>38</v>
      </c>
      <c s="1" r="E26" t="s">
        <v>39</v>
      </c>
      <c s="1" r="F26" t="s">
        <v>40</v>
      </c>
      <c r="J26">
        <f>IF(K26 &lt;&gt; "",5, 0)</f>
        <v/>
      </c>
      <c r="K26">
        <f>IF(I155="pos_trend",B155,"")</f>
        <v/>
      </c>
      <c r="L26">
        <f>IF(EXACT(K26,UPPER(K26)),K26,LOWER(K26))</f>
        <v/>
      </c>
      <c r="M26">
        <f>IF(L26&lt;&gt;"", M25 &amp; ", " &amp; L26,M25)</f>
        <v/>
      </c>
      <c r="T26">
        <f>IF(U26 &lt;&gt; "",5, 0)</f>
        <v/>
      </c>
      <c r="U26">
        <f>IF(I167="pos_trend",B167,"")</f>
        <v/>
      </c>
      <c r="V26">
        <f>IF(EXACT(U26,UPPER(U26)),U26,LOWER(U26))</f>
        <v/>
      </c>
      <c r="W26">
        <f>IF(V26&lt;&gt;"", W25 &amp; ", " &amp; V26,W25)</f>
        <v/>
      </c>
    </row>
    <row r="27" spans="1:60">
      <c s="1" r="A27" t="n">
        <v>0</v>
      </c>
      <c r="B27" t="s">
        <v>41</v>
      </c>
      <c r="C27" t="n">
        <v>15</v>
      </c>
      <c r="D27" t="n">
        <v>15</v>
      </c>
      <c r="E27" t="n">
        <v>17</v>
      </c>
      <c r="F27" t="n">
        <v>17</v>
      </c>
      <c r="J27">
        <f>IF(K27 &lt;&gt; "",6, 0)</f>
        <v/>
      </c>
      <c r="K27">
        <f>IF(I172="pos_trend",B172,"")</f>
        <v/>
      </c>
      <c r="L27">
        <f>IF(EXACT(K27,UPPER(K27)),K27,LOWER(K27))</f>
        <v/>
      </c>
      <c r="M27">
        <f>IF(L27&lt;&gt;"", M26 &amp; ", " &amp; L27,M26)</f>
        <v/>
      </c>
      <c r="T27">
        <f>IF(U27 &lt;&gt; "",6, 0)</f>
        <v/>
      </c>
      <c r="U27">
        <f>IF(I170="pos_trend",B170,"")</f>
        <v/>
      </c>
      <c r="V27">
        <f>IF(EXACT(U27,UPPER(U27)),U27,LOWER(U27))</f>
        <v/>
      </c>
      <c r="W27">
        <f>IF(V27&lt;&gt;"", W26 &amp; ", " &amp; V27,W26)</f>
        <v/>
      </c>
    </row>
    <row r="28" spans="1:60">
      <c s="1" r="A28" t="n">
        <v>1</v>
      </c>
      <c r="B28" t="s">
        <v>42</v>
      </c>
      <c r="C28" t="n">
        <v>0.43</v>
      </c>
      <c r="D28" t="n">
        <v>0.42</v>
      </c>
      <c r="E28" t="n">
        <v>1.73</v>
      </c>
      <c r="F28" t="n">
        <v>2</v>
      </c>
      <c r="J28">
        <f>IF(K28 &lt;&gt; "",7, 0)</f>
        <v/>
      </c>
      <c r="K28">
        <f>IF(I173="pos_trend",B173,"")</f>
        <v/>
      </c>
      <c r="L28">
        <f>IF(EXACT(K28,UPPER(K28)),K28,LOWER(K28))</f>
        <v/>
      </c>
      <c r="M28">
        <f>IF(L28&lt;&gt;"", M27 &amp; ", " &amp; L28,M27)</f>
        <v/>
      </c>
      <c r="T28">
        <f>IF(U28 &lt;&gt; "",7, 0)</f>
        <v/>
      </c>
      <c r="U28">
        <f>IF(I171="pos_trend",B171,"")</f>
        <v/>
      </c>
      <c r="V28">
        <f>IF(EXACT(U28,UPPER(U28)),U28,LOWER(U28))</f>
        <v/>
      </c>
      <c r="W28">
        <f>IF(V28&lt;&gt;"", W27 &amp; ", " &amp; V28,W27)</f>
        <v/>
      </c>
    </row>
    <row r="29" spans="1:60">
      <c s="1" r="A29" t="n">
        <v>2</v>
      </c>
      <c r="B29" t="s">
        <v>43</v>
      </c>
      <c r="C29" t="n">
        <v>0.41</v>
      </c>
      <c r="D29" t="n">
        <v>0.39</v>
      </c>
      <c r="E29" t="n">
        <v>1.65</v>
      </c>
      <c r="F29" t="n">
        <v>1.85</v>
      </c>
      <c r="J29">
        <f>IF(K29 &lt;&gt; "",8, 0)</f>
        <v/>
      </c>
      <c r="K29">
        <f>IF(I174="pos_trend",B174,"")</f>
        <v/>
      </c>
      <c r="L29">
        <f>IF(EXACT(K29,UPPER(K29)),K29,LOWER(K29))</f>
        <v/>
      </c>
      <c r="M29">
        <f>IF(L29&lt;&gt;"", M28 &amp; ", " &amp; L29,M28)</f>
        <v/>
      </c>
      <c r="T29">
        <f>IF(U29 &lt;&gt; "",8, 0)</f>
        <v/>
      </c>
      <c r="U29">
        <f>IF(I172="pos_trend",B172,"")</f>
        <v/>
      </c>
      <c r="V29">
        <f>IF(EXACT(U29,UPPER(U29)),U29,LOWER(U29))</f>
        <v/>
      </c>
      <c r="W29">
        <f>IF(V29&lt;&gt;"", W28 &amp; ", " &amp; V29,W28)</f>
        <v/>
      </c>
    </row>
    <row r="30" spans="1:60">
      <c s="1" r="A30" t="n">
        <v>3</v>
      </c>
      <c r="B30" t="s">
        <v>44</v>
      </c>
      <c r="C30" t="n">
        <v>0.47</v>
      </c>
      <c r="D30" t="n">
        <v>0.47</v>
      </c>
      <c r="E30" t="n">
        <v>1.79</v>
      </c>
      <c r="F30" t="n">
        <v>2.1</v>
      </c>
      <c r="J30">
        <f>IF(K30 &lt;&gt; "",9, 0)</f>
        <v/>
      </c>
      <c r="K30">
        <f>IF(I185="pos_trend",B185,"")</f>
        <v/>
      </c>
      <c r="L30">
        <f>IF(EXACT(K30,UPPER(K30)),K30,LOWER(K30))</f>
        <v/>
      </c>
      <c r="M30">
        <f>IF(L30&lt;&gt;"", M29 &amp; ", " &amp; L30,M29)</f>
        <v/>
      </c>
      <c r="T30">
        <f>IF(U30 &lt;&gt; "",9, 0)</f>
        <v/>
      </c>
      <c r="U30">
        <f>IF(I178="pos_trend",B178,"")</f>
        <v/>
      </c>
      <c r="V30">
        <f>IF(EXACT(U30,UPPER(U30)),U30,LOWER(U30))</f>
        <v/>
      </c>
      <c r="W30">
        <f>IF(V30&lt;&gt;"", W29 &amp; ", " &amp; V30,W29)</f>
        <v/>
      </c>
    </row>
    <row r="31" spans="1:60">
      <c s="1" r="A31" t="n">
        <v>4</v>
      </c>
      <c r="B31" t="s">
        <v>45</v>
      </c>
      <c r="C31" t="n">
        <v>0.41</v>
      </c>
      <c r="D31" t="n">
        <v>0.39</v>
      </c>
      <c r="E31" t="n">
        <v>1.56</v>
      </c>
      <c r="F31" t="n">
        <v>1.73</v>
      </c>
      <c r="J31">
        <f>IF(K31 &lt;&gt; "",10, 0)</f>
        <v/>
      </c>
      <c r="K31">
        <f>IF(I186="pos_trend",B186,"")</f>
        <v/>
      </c>
      <c r="L31">
        <f>IF(EXACT(K31,UPPER(K31)),K31,LOWER(K31))</f>
        <v/>
      </c>
      <c r="M31">
        <f>IF(L31&lt;&gt;"", M30 &amp; ", " &amp; L31,M30)</f>
        <v/>
      </c>
      <c r="T31">
        <f>IF(U31 &lt;&gt; "",10, 0)</f>
        <v/>
      </c>
      <c r="U31">
        <f>IF(I199="pos_trend",B199,"")</f>
        <v/>
      </c>
      <c r="V31">
        <f>IF(EXACT(U31,UPPER(U31)),U31,LOWER(U31))</f>
        <v/>
      </c>
      <c r="W31">
        <f>IF(V31&lt;&gt;"", W30 &amp; ", " &amp; V31,W30)</f>
        <v/>
      </c>
    </row>
    <row r="32" spans="1:60">
      <c r="J32">
        <f>IF(K32 &lt;&gt; "",11, 0)</f>
        <v/>
      </c>
      <c r="K32">
        <f>IF(I187="pos_trend",B187,"")</f>
        <v/>
      </c>
      <c r="L32">
        <f>IF(EXACT(K32,UPPER(K32)),K32,LOWER(K32))</f>
        <v/>
      </c>
      <c r="M32">
        <f>IF(L32&lt;&gt;"", M31 &amp; ", " &amp; L32,M31)</f>
        <v/>
      </c>
      <c r="T32">
        <f>IF(U32 &lt;&gt; "",11, 0)</f>
        <v/>
      </c>
      <c r="U32">
        <f>IF(I209="pos_trend",B209,"")</f>
        <v/>
      </c>
      <c r="V32">
        <f>IF(EXACT(U32,UPPER(U32)),U32,LOWER(U32))</f>
        <v/>
      </c>
      <c r="W32">
        <f>IF(V32&lt;&gt;"", W31 &amp; ", " &amp; V32,W31)</f>
        <v/>
      </c>
    </row>
    <row r="33" spans="1:60">
      <c s="1" r="B33" t="s">
        <v>46</v>
      </c>
      <c s="1" r="C33" t="s">
        <v>37</v>
      </c>
      <c s="1" r="D33" t="s">
        <v>38</v>
      </c>
      <c s="1" r="E33" t="s">
        <v>39</v>
      </c>
      <c s="1" r="F33" t="s">
        <v>40</v>
      </c>
      <c r="J33">
        <f>IF(K33 &lt;&gt; "",12, 0)</f>
        <v/>
      </c>
      <c r="K33">
        <f>IF(I195="pos_trend",B195,"")</f>
        <v/>
      </c>
      <c r="L33">
        <f>IF(EXACT(K33,UPPER(K33)),K33,LOWER(K33))</f>
        <v/>
      </c>
      <c r="M33">
        <f>IF(L33&lt;&gt;"", M32 &amp; ", " &amp; L33,M32)</f>
        <v/>
      </c>
      <c r="T33">
        <f>IF(U33 &lt;&gt; "",12, 0)</f>
        <v/>
      </c>
      <c r="U33">
        <f>IF(I231="pos_trend",B231,"")</f>
        <v/>
      </c>
      <c r="V33">
        <f>IF(EXACT(U33,UPPER(U33)),U33,LOWER(U33))</f>
        <v/>
      </c>
      <c r="W33">
        <f>IF(V33&lt;&gt;"", W32 &amp; ", " &amp; V33,W32)</f>
        <v/>
      </c>
    </row>
    <row r="34" spans="1:60">
      <c s="1" r="A34" t="n">
        <v>0</v>
      </c>
      <c r="B34" t="s">
        <v>41</v>
      </c>
      <c r="C34" t="s">
        <v>3852</v>
      </c>
      <c r="D34" t="s">
        <v>3852</v>
      </c>
      <c r="E34" t="s">
        <v>3853</v>
      </c>
      <c r="F34" t="s">
        <v>3853</v>
      </c>
      <c r="J34">
        <f>IF(K34 &lt;&gt; "",13, 0)</f>
        <v/>
      </c>
      <c r="K34">
        <f>IF(I196="pos_trend",B196,"")</f>
        <v/>
      </c>
      <c r="L34">
        <f>IF(EXACT(K34,UPPER(K34)),K34,LOWER(K34))</f>
        <v/>
      </c>
      <c r="M34">
        <f>IF(L34&lt;&gt;"", M33 &amp; ", " &amp; L34,M33)</f>
        <v/>
      </c>
      <c r="T34">
        <f>IF(U34 &lt;&gt; "",13, 0)</f>
        <v/>
      </c>
      <c r="U34">
        <f>IF(I251="pos_trend",B251,"")</f>
        <v/>
      </c>
      <c r="V34">
        <f>IF(EXACT(U34,UPPER(U34)),U34,LOWER(U34))</f>
        <v/>
      </c>
      <c r="W34">
        <f>IF(V34&lt;&gt;"", W33 &amp; ", " &amp; V34,W33)</f>
        <v/>
      </c>
    </row>
    <row r="35" spans="1:60">
      <c s="1" r="A35" t="n">
        <v>1</v>
      </c>
      <c r="B35" t="s">
        <v>42</v>
      </c>
      <c r="C35" t="s">
        <v>3854</v>
      </c>
      <c r="D35" t="s">
        <v>3855</v>
      </c>
      <c r="E35" t="s">
        <v>3856</v>
      </c>
      <c r="F35" t="s">
        <v>3857</v>
      </c>
      <c r="J35">
        <f>IF(K35 &lt;&gt; "",14, 0)</f>
        <v/>
      </c>
      <c r="K35">
        <f>IF(I201="pos_trend",B201,"")</f>
        <v/>
      </c>
      <c r="L35">
        <f>IF(EXACT(K35,UPPER(K35)),K35,LOWER(K35))</f>
        <v/>
      </c>
      <c r="M35">
        <f>IF(L35&lt;&gt;"", M34 &amp; ", " &amp; L35,M34)</f>
        <v/>
      </c>
      <c r="T35">
        <f>IF(U35 &lt;&gt; "",14, 0)</f>
        <v/>
      </c>
      <c r="U35">
        <f>IF(I279="pos_trend",B279,"")</f>
        <v/>
      </c>
      <c r="V35">
        <f>IF(EXACT(U35,UPPER(U35)),U35,LOWER(U35))</f>
        <v/>
      </c>
      <c r="W35">
        <f>IF(V35&lt;&gt;"", W34 &amp; ", " &amp; V35,W34)</f>
        <v/>
      </c>
    </row>
    <row r="36" spans="1:60">
      <c s="1" r="A36" t="n">
        <v>2</v>
      </c>
      <c r="B36" t="s">
        <v>43</v>
      </c>
      <c r="C36" t="s">
        <v>3858</v>
      </c>
      <c r="D36" t="s">
        <v>3859</v>
      </c>
      <c r="E36" t="s">
        <v>60</v>
      </c>
      <c r="F36" t="s">
        <v>3860</v>
      </c>
      <c r="J36">
        <f>IF(K36 &lt;&gt; "",15, 0)</f>
        <v/>
      </c>
      <c r="K36">
        <f>IF(I202="pos_trend",B202,"")</f>
        <v/>
      </c>
      <c r="L36">
        <f>IF(EXACT(K36,UPPER(K36)),K36,LOWER(K36))</f>
        <v/>
      </c>
      <c r="M36">
        <f>IF(L36&lt;&gt;"", M35 &amp; ", " &amp; L36,M35)</f>
        <v/>
      </c>
      <c r="T36">
        <f>IF(U36 &lt;&gt; "",15, 0)</f>
        <v/>
      </c>
      <c r="U36">
        <f>IF(I336="pos_trend",B336,"")</f>
        <v/>
      </c>
      <c r="V36">
        <f>IF(EXACT(U36,UPPER(U36)),U36,LOWER(U36))</f>
        <v/>
      </c>
      <c r="W36">
        <f>IF(V36&lt;&gt;"", W35 &amp; ", " &amp; V36,W35)</f>
        <v/>
      </c>
    </row>
    <row r="37" spans="1:60">
      <c s="1" r="A37" t="n">
        <v>3</v>
      </c>
      <c r="B37" t="s">
        <v>44</v>
      </c>
      <c r="C37" t="s">
        <v>3861</v>
      </c>
      <c r="D37" t="s">
        <v>3862</v>
      </c>
      <c r="E37" t="s">
        <v>3863</v>
      </c>
      <c r="F37" t="s">
        <v>3864</v>
      </c>
      <c r="J37">
        <f>IF(K37 &lt;&gt; "",16, 0)</f>
        <v/>
      </c>
      <c r="K37">
        <f>IF(I203="pos_trend",B203,"")</f>
        <v/>
      </c>
      <c r="L37">
        <f>IF(EXACT(K37,UPPER(K37)),K37,LOWER(K37))</f>
        <v/>
      </c>
      <c r="M37">
        <f>IF(L37&lt;&gt;"", M36 &amp; ", " &amp; L37,M36)</f>
        <v/>
      </c>
      <c r="T37">
        <f>IF(U37 &lt;&gt; "",16, 0)</f>
        <v/>
      </c>
      <c r="U37">
        <f>IF(I235="pos_trend",B235,"")</f>
        <v/>
      </c>
      <c r="V37">
        <f>IF(EXACT(U37,UPPER(U37)),U37,LOWER(U37))</f>
        <v/>
      </c>
      <c r="W37">
        <f>IF(V37&lt;&gt;"", W36 &amp; ", " &amp; V37,W36)</f>
        <v/>
      </c>
    </row>
    <row r="38" spans="1:60">
      <c s="1" r="A38" t="n">
        <v>4</v>
      </c>
      <c r="B38" t="s">
        <v>61</v>
      </c>
      <c r="C38" t="s">
        <v>3865</v>
      </c>
      <c r="D38" t="s">
        <v>3866</v>
      </c>
      <c r="E38" t="s">
        <v>3867</v>
      </c>
      <c r="F38" t="s">
        <v>3856</v>
      </c>
      <c r="J38">
        <f>IF(K38 &lt;&gt; "",17, 0)</f>
        <v/>
      </c>
      <c r="K38">
        <f>IF(I351="pos_trend",B351,"")</f>
        <v/>
      </c>
      <c r="L38">
        <f>IF(EXACT(K38,UPPER(K38)),K38,LOWER(K38))</f>
        <v/>
      </c>
      <c r="M38">
        <f>IF(L38&lt;&gt;"", M37 &amp; ", " &amp; L38,M37)</f>
        <v/>
      </c>
      <c r="T38">
        <f>IF(U38 &lt;&gt; "",17, 0)</f>
        <v/>
      </c>
      <c r="U38">
        <f>IF(I236="pos_trend",B236,"")</f>
        <v/>
      </c>
      <c r="V38">
        <f>IF(EXACT(U38,UPPER(U38)),U38,LOWER(U38))</f>
        <v/>
      </c>
      <c r="W38">
        <f>IF(V38&lt;&gt;"", W37 &amp; ", " &amp; V38,W37)</f>
        <v/>
      </c>
    </row>
    <row r="39" spans="1:60">
      <c s="1" r="A39" t="n">
        <v>5</v>
      </c>
      <c r="B39" t="s">
        <v>65</v>
      </c>
      <c r="C39" t="s">
        <v>3868</v>
      </c>
      <c r="D39" t="s">
        <v>3869</v>
      </c>
      <c r="E39" t="s">
        <v>2453</v>
      </c>
      <c r="F39" t="s">
        <v>1055</v>
      </c>
      <c r="K39">
        <f>IF(I352="pos_trend",B352,"")</f>
        <v/>
      </c>
      <c r="M39">
        <f>IF(L39&lt;&gt;"", M38 &amp; ", " &amp; L39,M38)</f>
        <v/>
      </c>
      <c r="W39">
        <f>IF(V39&lt;&gt;"", W38 &amp; ", " &amp; V39,W38)</f>
        <v/>
      </c>
    </row>
    <row r="40" spans="1:60">
      <c r="J40">
        <f>MAX(J22:J39)</f>
        <v/>
      </c>
      <c r="K40">
        <f>VLOOKUP(J40,J22:K39,2,FALSE)</f>
        <v/>
      </c>
      <c r="M40">
        <f>IF(IFERROR(FIND(",",M39),TRUE)=TRUE,M39,IF(NOT(EXACT(K40,UPPER(K40))),SUBSTITUTE(M39,LOWER(K40),"and "&amp;LOWER(K40)),SUBSTITUTE(M39,K40,"and "&amp;K40)))</f>
        <v/>
      </c>
      <c r="T40">
        <f>MAX(T22:T39)</f>
        <v/>
      </c>
      <c r="U40">
        <f>VLOOKUP(T40,T22:U39,2,FALSE)</f>
        <v/>
      </c>
      <c r="W40">
        <f>IF(IFERROR(FIND(",",W39),TRUE)=TRUE,W39,IF(NOT(EXACT(U40,UPPER(U40))),SUBSTITUTE(W39,LOWER(U40),"and "&amp;LOWER(U40)),SUBSTITUTE(W39,U40,"and "&amp;U40)))</f>
        <v/>
      </c>
    </row>
    <row r="41" spans="1:60">
      <c s="1" r="B41" t="s">
        <v>70</v>
      </c>
      <c s="1" r="C41" t="s">
        <v>71</v>
      </c>
      <c s="1" r="D41" t="s">
        <v>72</v>
      </c>
      <c s="1" r="E41" t="s">
        <v>73</v>
      </c>
      <c s="1" r="F41" t="s">
        <v>74</v>
      </c>
    </row>
    <row r="42" spans="1:60">
      <c s="1" r="A42" t="n">
        <v>0</v>
      </c>
      <c r="B42" t="s">
        <v>75</v>
      </c>
      <c r="C42" t="s">
        <v>3870</v>
      </c>
      <c r="D42" t="s">
        <v>1676</v>
      </c>
      <c r="E42" t="s">
        <v>78</v>
      </c>
      <c r="F42" t="s">
        <v>3871</v>
      </c>
      <c r="K42">
        <f>SUBSTITUTE(IF(M40&lt;&gt;"", D1 &amp; " has managed to increase " &amp; M40 &amp; " each year since " &amp; C144, "No positive trends")," , "," ")</f>
        <v/>
      </c>
      <c r="U42">
        <f>SUBSTITUTE(IF(W40&lt;&gt;"", D1 &amp; " has managed to increase " &amp; W40 &amp; " each year since " &amp; C144, "No positive trends")," , "," ")</f>
        <v/>
      </c>
    </row>
    <row r="43" spans="1:60">
      <c s="1" r="A43" t="n">
        <v>1</v>
      </c>
      <c r="B43" t="s">
        <v>80</v>
      </c>
      <c r="C43" t="s">
        <v>2525</v>
      </c>
      <c r="D43" t="s">
        <v>3870</v>
      </c>
      <c r="E43" t="s">
        <v>77</v>
      </c>
      <c r="F43" t="s">
        <v>1676</v>
      </c>
    </row>
    <row r="44" spans="1:60">
      <c s="1" r="A44" t="n">
        <v>2</v>
      </c>
      <c r="B44" t="s">
        <v>84</v>
      </c>
      <c r="C44" t="s">
        <v>1722</v>
      </c>
      <c r="D44" t="s">
        <v>86</v>
      </c>
      <c r="E44" t="s">
        <v>1722</v>
      </c>
      <c r="F44" t="s">
        <v>3209</v>
      </c>
    </row>
    <row r="45" spans="1:60">
      <c s="1" r="A45" t="n">
        <v>3</v>
      </c>
      <c r="B45" t="s">
        <v>89</v>
      </c>
      <c r="C45" t="s">
        <v>3872</v>
      </c>
      <c r="D45" t="s">
        <v>3873</v>
      </c>
      <c r="E45" t="s">
        <v>2437</v>
      </c>
      <c r="F45" t="s">
        <v>3874</v>
      </c>
    </row>
    <row r="47" spans="1:60">
      <c s="1" r="B47" t="s">
        <v>94</v>
      </c>
      <c s="1" r="C47" t="s">
        <v>37</v>
      </c>
      <c s="1" r="D47" t="s">
        <v>38</v>
      </c>
      <c s="1" r="E47" t="s">
        <v>39</v>
      </c>
      <c s="1" r="F47" t="s">
        <v>40</v>
      </c>
    </row>
    <row r="48" spans="1:60">
      <c s="1" r="A48" t="n">
        <v>0</v>
      </c>
      <c r="B48" t="s">
        <v>95</v>
      </c>
      <c r="C48" t="n">
        <v>0.43</v>
      </c>
      <c r="D48" t="n">
        <v>0.42</v>
      </c>
      <c r="E48" t="n">
        <v>1.73</v>
      </c>
      <c r="F48" t="n">
        <v>2</v>
      </c>
    </row>
    <row r="49" spans="1:60">
      <c s="1" r="A49" t="n">
        <v>1</v>
      </c>
      <c r="B49" t="s">
        <v>96</v>
      </c>
      <c r="C49" t="n">
        <v>0.43</v>
      </c>
      <c r="D49" t="n">
        <v>0.42</v>
      </c>
      <c r="E49" t="n">
        <v>1.73</v>
      </c>
      <c r="F49" t="n">
        <v>2</v>
      </c>
    </row>
    <row r="50" spans="1:60">
      <c s="1" r="A50" t="n">
        <v>2</v>
      </c>
      <c r="B50" t="s">
        <v>97</v>
      </c>
      <c r="C50" t="n">
        <v>0.43</v>
      </c>
      <c r="D50" t="n">
        <v>0.42</v>
      </c>
      <c r="E50" t="n">
        <v>1.72</v>
      </c>
      <c r="F50" t="n">
        <v>2</v>
      </c>
    </row>
    <row r="51" spans="1:60">
      <c s="1" r="A51" t="n">
        <v>3</v>
      </c>
      <c r="B51" t="s">
        <v>98</v>
      </c>
      <c r="C51" t="n">
        <v>0.43</v>
      </c>
      <c r="D51" t="n">
        <v>0.41</v>
      </c>
      <c r="E51" t="n">
        <v>1.71</v>
      </c>
      <c r="F51" t="n">
        <v>1.98</v>
      </c>
    </row>
    <row r="52" spans="1:60">
      <c s="1" r="A52" t="n">
        <v>4</v>
      </c>
      <c r="B52" t="s">
        <v>99</v>
      </c>
      <c r="C52" t="n">
        <v>0.42</v>
      </c>
      <c r="D52" t="n">
        <v>0.42</v>
      </c>
      <c r="E52" t="n">
        <v>1.66</v>
      </c>
      <c r="F52" t="n">
        <v>1.9</v>
      </c>
    </row>
    <row r="54" spans="1:60">
      <c s="1" r="B54" t="s">
        <v>100</v>
      </c>
      <c s="1" r="C54" t="s">
        <v>37</v>
      </c>
      <c s="1" r="D54" t="s">
        <v>38</v>
      </c>
      <c s="1" r="E54" t="s">
        <v>39</v>
      </c>
      <c s="1" r="F54" t="s">
        <v>40</v>
      </c>
    </row>
    <row r="55" spans="1:60">
      <c s="1" r="A55" t="n">
        <v>0</v>
      </c>
      <c r="B55" t="s">
        <v>101</v>
      </c>
      <c r="C55" t="n">
        <v>1</v>
      </c>
      <c r="D55" t="n">
        <v>2</v>
      </c>
      <c r="E55" t="n">
        <v>2</v>
      </c>
      <c r="F55" t="n">
        <v>1</v>
      </c>
    </row>
    <row r="56" spans="1:60">
      <c s="1" r="A56" t="n">
        <v>1</v>
      </c>
      <c r="B56" t="s">
        <v>102</v>
      </c>
      <c r="C56" t="n">
        <v>3</v>
      </c>
      <c r="D56" t="n">
        <v>4</v>
      </c>
      <c r="E56" t="n">
        <v>4</v>
      </c>
      <c r="F56" t="n">
        <v>3</v>
      </c>
    </row>
    <row r="57" spans="1:60">
      <c s="1" r="A57" t="n">
        <v>2</v>
      </c>
      <c r="B57" t="s">
        <v>103</v>
      </c>
      <c r="C57" t="s"/>
      <c r="D57" t="s"/>
      <c r="E57" t="s"/>
      <c r="F57" t="n">
        <v>1</v>
      </c>
    </row>
    <row r="58" spans="1:60">
      <c s="1" r="A58" t="n">
        <v>3</v>
      </c>
      <c r="B58" t="s">
        <v>104</v>
      </c>
      <c r="C58" t="s"/>
      <c r="D58" t="s"/>
      <c r="E58" t="s"/>
      <c r="F58" t="s"/>
    </row>
    <row r="60" spans="1:60">
      <c s="1" r="B60" t="s">
        <v>105</v>
      </c>
      <c s="1" r="C60" t="s">
        <v>3875</v>
      </c>
      <c s="1" r="D60" t="s">
        <v>107</v>
      </c>
      <c s="1" r="E60" t="s">
        <v>108</v>
      </c>
      <c s="1" r="F60" t="s">
        <v>109</v>
      </c>
      <c r="I60">
        <f>IF(AND(K60&gt; J60, L60&gt; K60, M60&gt; L60, N60&gt; M60), "pos_trend", IF(AND(K60&lt; J60, L60&lt; K60, M60&lt; L60, N60&lt; M60), "neg_trend", "N/A"))</f>
        <v/>
      </c>
      <c r="J60">
        <f>IFERROR(IF(TRIM(C60)="-", "N/A", IF(RIGHT(C60,1)=")",IF(RIGHT(C60,2)="T)",-1000000000000*VALUE(MID(C60,2,LEN(C60)-3)),IF(RIGHT(C60,2)="M)",-1000000*VALUE(MID(C60,2,LEN(C60)-3)),IF(RIGHT(C60,2)="B)",-1000000000*VALUE(MID(C60,2,LEN(C60)-3)),IF(RIGHT(C60,2)="k)",-1000*VALUE(MID(C60,2,LEN(C60)-3)),VALUE(SUBSTITUTE(C60,",","")))))),IF(RIGHT(C60,1)="T",1000000000000*VALUE(LEFT(C60,LEN(C60)-1)),IF(RIGHT(C60,1)="M",1000000*VALUE(LEFT(C60,LEN(C60)-1)),IF(RIGHT(C60,1)="B",1000000000*VALUE(LEFT(C60,LEN(C60)-1)),IF(RIGHT(C60,1)="%",0.01*VALUE(LEFT(C60,LEN(C60)-1)),IF(RIGHT(C60,1)="k",1000*VALUE(LEFT(C60,LEN(C60)-1)),VALUE(SUBSTITUTE(C60,",",""))))))))),"N/A")</f>
        <v/>
      </c>
      <c r="K60">
        <f>IFERROR(IF(TRIM(D60)="-", "N/A", IF(RIGHT(D60,1)=")",IF(RIGHT(D60,2)="T)",-1000000000000*VALUE(MID(D60,2,LEN(D60)-3)),IF(RIGHT(D60,2)="M)",-1000000*VALUE(MID(D60,2,LEN(D60)-3)),IF(RIGHT(D60,2)="B)",-1000000000*VALUE(MID(D60,2,LEN(D60)-3)),IF(RIGHT(D60,2)="k)",-1000*VALUE(MID(D60,2,LEN(D60)-3)),VALUE(SUBSTITUTE(D60,",","")))))),IF(RIGHT(D60,1)="T",1000000000000*VALUE(LEFT(D60,LEN(D60)-1)),IF(RIGHT(D60,1)="M",1000000*VALUE(LEFT(D60,LEN(D60)-1)),IF(RIGHT(D60,1)="B",1000000000*VALUE(LEFT(D60,LEN(D60)-1)),IF(RIGHT(D60,1)="%",0.01*VALUE(LEFT(D60,LEN(D60)-1)),IF(RIGHT(D60,1)="k",1000*VALUE(LEFT(D60,LEN(D60)-1)),VALUE(SUBSTITUTE(D60,",",""))))))))),"N/A")</f>
        <v/>
      </c>
      <c r="L60">
        <f>IFERROR(IF(TRIM(E60)="-", "N/A", IF(RIGHT(E60,1)=")",IF(RIGHT(E60,2)="T)",-1000000000000*VALUE(MID(E60,2,LEN(E60)-3)),IF(RIGHT(E60,2)="M)",-1000000*VALUE(MID(E60,2,LEN(E60)-3)),IF(RIGHT(E60,2)="B)",-1000000000*VALUE(MID(E60,2,LEN(E60)-3)),IF(RIGHT(E60,2)="k)",-1000*VALUE(MID(E60,2,LEN(E60)-3)),VALUE(SUBSTITUTE(E60,",","")))))),IF(RIGHT(E60,1)="T",1000000000000*VALUE(LEFT(E60,LEN(E60)-1)),IF(RIGHT(E60,1)="M",1000000*VALUE(LEFT(E60,LEN(E60)-1)),IF(RIGHT(E60,1)="B",1000000000*VALUE(LEFT(E60,LEN(E60)-1)),IF(RIGHT(E60,1)="%",0.01*VALUE(LEFT(E60,LEN(E60)-1)),IF(RIGHT(E60,1)="k",1000*VALUE(LEFT(E60,LEN(E60)-1)),VALUE(SUBSTITUTE(E60,",",""))))))))),"N/A")</f>
        <v/>
      </c>
      <c r="M60">
        <f>IFERROR(IF(TRIM(F60)="-", "N/A", IF(RIGHT(F60,1)=")",IF(RIGHT(F60,2)="T)",-1000000000000*VALUE(MID(F60,2,LEN(F60)-3)),IF(RIGHT(F60,2)="M)",-1000000*VALUE(MID(F60,2,LEN(F60)-3)),IF(RIGHT(F60,2)="B)",-1000000000*VALUE(MID(F60,2,LEN(F60)-3)),IF(RIGHT(F60,2)="k)",-1000*VALUE(MID(F60,2,LEN(F60)-3)),VALUE(SUBSTITUTE(F60,",","")))))),IF(RIGHT(F60,1)="T",1000000000000*VALUE(LEFT(F60,LEN(F60)-1)),IF(RIGHT(F60,1)="M",1000000*VALUE(LEFT(F60,LEN(F60)-1)),IF(RIGHT(F60,1)="B",1000000000*VALUE(LEFT(F60,LEN(F60)-1)),IF(RIGHT(F60,1)="%",0.01*VALUE(LEFT(F60,LEN(F60)-1)),IF(RIGHT(F60,1)="k",1000*VALUE(LEFT(F60,LEN(F60)-1)),VALUE(SUBSTITUTE(F60,",",""))))))))),"N/A")</f>
        <v/>
      </c>
      <c r="N60">
        <f>IFERROR(IF(TRIM(G60)="-", "N/A", IF(RIGHT(G60,1)=")",IF(RIGHT(G60,2)="T)",-1000000000000*VALUE(MID(G60,2,LEN(G60)-3)),IF(RIGHT(G60,2)="M)",-1000000*VALUE(MID(G60,2,LEN(G60)-3)),IF(RIGHT(G60,2)="B)",-1000000000*VALUE(MID(G60,2,LEN(G60)-3)),IF(RIGHT(G60,2)="k)",-1000*VALUE(MID(G60,2,LEN(G60)-3)),VALUE(SUBSTITUTE(G60,",","")))))),IF(RIGHT(G60,1)="T",1000000000000*VALUE(LEFT(G60,LEN(G60)-1)),IF(RIGHT(G60,1)="M",1000000*VALUE(LEFT(G60,LEN(G60)-1)),IF(RIGHT(G60,1)="B",1000000000*VALUE(LEFT(G60,LEN(G60)-1)),IF(RIGHT(G60,1)="%",0.01*VALUE(LEFT(G60,LEN(G60)-1)),IF(RIGHT(G60,1)="k",1000*VALUE(LEFT(G60,LEN(G60)-1)),VALUE(SUBSTITUTE(G60,",",""))))))))),"N/A")</f>
        <v/>
      </c>
    </row>
    <row r="61" spans="1:60">
      <c s="1" r="A61" t="n">
        <v>0</v>
      </c>
      <c r="B61" t="s">
        <v>110</v>
      </c>
      <c r="C61" t="s">
        <v>3876</v>
      </c>
      <c r="D61" t="s"/>
      <c r="E61" t="s"/>
      <c r="F61" t="n">
        <v>0.18</v>
      </c>
      <c r="I61">
        <f>IF(AND(K61&gt; J61, L61&gt; K61, M61&gt; L61, N61&gt; M61), "pos_trend", IF(AND(K61&lt; J61, L61&lt; K61, M61&lt; L61, N61&lt; M61), "neg_trend", "N/A"))</f>
        <v/>
      </c>
      <c r="J61">
        <f>IFERROR(IF(TRIM(C61)="-", "N/A", IF(RIGHT(C61,1)=")",IF(RIGHT(C61,2)="T)",-1000000000000*VALUE(MID(C61,2,LEN(C61)-3)),IF(RIGHT(C61,2)="M)",-1000000*VALUE(MID(C61,2,LEN(C61)-3)),IF(RIGHT(C61,2)="B)",-1000000000*VALUE(MID(C61,2,LEN(C61)-3)),IF(RIGHT(C61,2)="k)",-1000*VALUE(MID(C61,2,LEN(C61)-3)),VALUE(SUBSTITUTE(C61,",","")))))),IF(RIGHT(C61,1)="T",1000000000000*VALUE(LEFT(C61,LEN(C61)-1)),IF(RIGHT(C61,1)="M",1000000*VALUE(LEFT(C61,LEN(C61)-1)),IF(RIGHT(C61,1)="B",1000000000*VALUE(LEFT(C61,LEN(C61)-1)),IF(RIGHT(C61,1)="%",0.01*VALUE(LEFT(C61,LEN(C61)-1)),IF(RIGHT(C61,1)="k",1000*VALUE(LEFT(C61,LEN(C61)-1)),VALUE(SUBSTITUTE(C61,",",""))))))))),"N/A")</f>
        <v/>
      </c>
      <c r="K61">
        <f>IFERROR(IF(TRIM(D61)="-", "N/A", IF(RIGHT(D61,1)=")",IF(RIGHT(D61,2)="T)",-1000000000000*VALUE(MID(D61,2,LEN(D61)-3)),IF(RIGHT(D61,2)="M)",-1000000*VALUE(MID(D61,2,LEN(D61)-3)),IF(RIGHT(D61,2)="B)",-1000000000*VALUE(MID(D61,2,LEN(D61)-3)),IF(RIGHT(D61,2)="k)",-1000*VALUE(MID(D61,2,LEN(D61)-3)),VALUE(SUBSTITUTE(D61,",","")))))),IF(RIGHT(D61,1)="T",1000000000000*VALUE(LEFT(D61,LEN(D61)-1)),IF(RIGHT(D61,1)="M",1000000*VALUE(LEFT(D61,LEN(D61)-1)),IF(RIGHT(D61,1)="B",1000000000*VALUE(LEFT(D61,LEN(D61)-1)),IF(RIGHT(D61,1)="%",0.01*VALUE(LEFT(D61,LEN(D61)-1)),IF(RIGHT(D61,1)="k",1000*VALUE(LEFT(D61,LEN(D61)-1)),VALUE(SUBSTITUTE(D61,",",""))))))))),"N/A")</f>
        <v/>
      </c>
      <c r="L61">
        <f>IFERROR(IF(TRIM(E61)="-", "N/A", IF(RIGHT(E61,1)=")",IF(RIGHT(E61,2)="T)",-1000000000000*VALUE(MID(E61,2,LEN(E61)-3)),IF(RIGHT(E61,2)="M)",-1000000*VALUE(MID(E61,2,LEN(E61)-3)),IF(RIGHT(E61,2)="B)",-1000000000*VALUE(MID(E61,2,LEN(E61)-3)),IF(RIGHT(E61,2)="k)",-1000*VALUE(MID(E61,2,LEN(E61)-3)),VALUE(SUBSTITUTE(E61,",","")))))),IF(RIGHT(E61,1)="T",1000000000000*VALUE(LEFT(E61,LEN(E61)-1)),IF(RIGHT(E61,1)="M",1000000*VALUE(LEFT(E61,LEN(E61)-1)),IF(RIGHT(E61,1)="B",1000000000*VALUE(LEFT(E61,LEN(E61)-1)),IF(RIGHT(E61,1)="%",0.01*VALUE(LEFT(E61,LEN(E61)-1)),IF(RIGHT(E61,1)="k",1000*VALUE(LEFT(E61,LEN(E61)-1)),VALUE(SUBSTITUTE(E61,",",""))))))))),"N/A")</f>
        <v/>
      </c>
      <c r="M61">
        <f>IFERROR(IF(TRIM(F61)="-", "N/A", IF(RIGHT(F61,1)=")",IF(RIGHT(F61,2)="T)",-1000000000000*VALUE(MID(F61,2,LEN(F61)-3)),IF(RIGHT(F61,2)="M)",-1000000*VALUE(MID(F61,2,LEN(F61)-3)),IF(RIGHT(F61,2)="B)",-1000000000*VALUE(MID(F61,2,LEN(F61)-3)),IF(RIGHT(F61,2)="k)",-1000*VALUE(MID(F61,2,LEN(F61)-3)),VALUE(SUBSTITUTE(F61,",","")))))),IF(RIGHT(F61,1)="T",1000000000000*VALUE(LEFT(F61,LEN(F61)-1)),IF(RIGHT(F61,1)="M",1000000*VALUE(LEFT(F61,LEN(F61)-1)),IF(RIGHT(F61,1)="B",1000000000*VALUE(LEFT(F61,LEN(F61)-1)),IF(RIGHT(F61,1)="%",0.01*VALUE(LEFT(F61,LEN(F61)-1)),IF(RIGHT(F61,1)="k",1000*VALUE(LEFT(F61,LEN(F61)-1)),VALUE(SUBSTITUTE(F61,",",""))))))))),"N/A")</f>
        <v/>
      </c>
      <c r="N61">
        <f>IFERROR(IF(TRIM(G61)="-", "N/A", IF(RIGHT(G61,1)=")",IF(RIGHT(G61,2)="T)",-1000000000000*VALUE(MID(G61,2,LEN(G61)-3)),IF(RIGHT(G61,2)="M)",-1000000*VALUE(MID(G61,2,LEN(G61)-3)),IF(RIGHT(G61,2)="B)",-1000000000*VALUE(MID(G61,2,LEN(G61)-3)),IF(RIGHT(G61,2)="k)",-1000*VALUE(MID(G61,2,LEN(G61)-3)),VALUE(SUBSTITUTE(G61,",","")))))),IF(RIGHT(G61,1)="T",1000000000000*VALUE(LEFT(G61,LEN(G61)-1)),IF(RIGHT(G61,1)="M",1000000*VALUE(LEFT(G61,LEN(G61)-1)),IF(RIGHT(G61,1)="B",1000000000*VALUE(LEFT(G61,LEN(G61)-1)),IF(RIGHT(G61,1)="%",0.01*VALUE(LEFT(G61,LEN(G61)-1)),IF(RIGHT(G61,1)="k",1000*VALUE(LEFT(G61,LEN(G61)-1)),VALUE(SUBSTITUTE(G61,",",""))))))))),"N/A")</f>
        <v/>
      </c>
    </row>
    <row r="62" spans="1:60">
      <c s="1" r="A62" t="n">
        <v>1</v>
      </c>
      <c r="B62" t="s">
        <v>112</v>
      </c>
      <c r="C62" t="s">
        <v>3203</v>
      </c>
      <c r="D62" t="s"/>
      <c r="E62" t="s"/>
      <c r="F62" t="n">
        <v>0.24</v>
      </c>
      <c r="I62">
        <f>IF(AND(K62&gt; J62, L62&gt; K62, M62&gt; L62, N62&gt; M62), "pos_trend", IF(AND(K62&lt; J62, L62&lt; K62, M62&lt; L62, N62&lt; M62), "neg_trend", "N/A"))</f>
        <v/>
      </c>
      <c r="J62">
        <f>IFERROR(IF(TRIM(C62)="-", "N/A", IF(RIGHT(C62,1)=")",IF(RIGHT(C62,2)="T)",-1000000000000*VALUE(MID(C62,2,LEN(C62)-3)),IF(RIGHT(C62,2)="M)",-1000000*VALUE(MID(C62,2,LEN(C62)-3)),IF(RIGHT(C62,2)="B)",-1000000000*VALUE(MID(C62,2,LEN(C62)-3)),IF(RIGHT(C62,2)="k)",-1000*VALUE(MID(C62,2,LEN(C62)-3)),VALUE(SUBSTITUTE(C62,",","")))))),IF(RIGHT(C62,1)="T",1000000000000*VALUE(LEFT(C62,LEN(C62)-1)),IF(RIGHT(C62,1)="M",1000000*VALUE(LEFT(C62,LEN(C62)-1)),IF(RIGHT(C62,1)="B",1000000000*VALUE(LEFT(C62,LEN(C62)-1)),IF(RIGHT(C62,1)="%",0.01*VALUE(LEFT(C62,LEN(C62)-1)),IF(RIGHT(C62,1)="k",1000*VALUE(LEFT(C62,LEN(C62)-1)),VALUE(SUBSTITUTE(C62,",",""))))))))),"N/A")</f>
        <v/>
      </c>
      <c r="K62">
        <f>IFERROR(IF(TRIM(D62)="-", "N/A", IF(RIGHT(D62,1)=")",IF(RIGHT(D62,2)="T)",-1000000000000*VALUE(MID(D62,2,LEN(D62)-3)),IF(RIGHT(D62,2)="M)",-1000000*VALUE(MID(D62,2,LEN(D62)-3)),IF(RIGHT(D62,2)="B)",-1000000000*VALUE(MID(D62,2,LEN(D62)-3)),IF(RIGHT(D62,2)="k)",-1000*VALUE(MID(D62,2,LEN(D62)-3)),VALUE(SUBSTITUTE(D62,",","")))))),IF(RIGHT(D62,1)="T",1000000000000*VALUE(LEFT(D62,LEN(D62)-1)),IF(RIGHT(D62,1)="M",1000000*VALUE(LEFT(D62,LEN(D62)-1)),IF(RIGHT(D62,1)="B",1000000000*VALUE(LEFT(D62,LEN(D62)-1)),IF(RIGHT(D62,1)="%",0.01*VALUE(LEFT(D62,LEN(D62)-1)),IF(RIGHT(D62,1)="k",1000*VALUE(LEFT(D62,LEN(D62)-1)),VALUE(SUBSTITUTE(D62,",",""))))))))),"N/A")</f>
        <v/>
      </c>
      <c r="L62">
        <f>IFERROR(IF(TRIM(E62)="-", "N/A", IF(RIGHT(E62,1)=")",IF(RIGHT(E62,2)="T)",-1000000000000*VALUE(MID(E62,2,LEN(E62)-3)),IF(RIGHT(E62,2)="M)",-1000000*VALUE(MID(E62,2,LEN(E62)-3)),IF(RIGHT(E62,2)="B)",-1000000000*VALUE(MID(E62,2,LEN(E62)-3)),IF(RIGHT(E62,2)="k)",-1000*VALUE(MID(E62,2,LEN(E62)-3)),VALUE(SUBSTITUTE(E62,",","")))))),IF(RIGHT(E62,1)="T",1000000000000*VALUE(LEFT(E62,LEN(E62)-1)),IF(RIGHT(E62,1)="M",1000000*VALUE(LEFT(E62,LEN(E62)-1)),IF(RIGHT(E62,1)="B",1000000000*VALUE(LEFT(E62,LEN(E62)-1)),IF(RIGHT(E62,1)="%",0.01*VALUE(LEFT(E62,LEN(E62)-1)),IF(RIGHT(E62,1)="k",1000*VALUE(LEFT(E62,LEN(E62)-1)),VALUE(SUBSTITUTE(E62,",",""))))))))),"N/A")</f>
        <v/>
      </c>
      <c r="M62">
        <f>IFERROR(IF(TRIM(F62)="-", "N/A", IF(RIGHT(F62,1)=")",IF(RIGHT(F62,2)="T)",-1000000000000*VALUE(MID(F62,2,LEN(F62)-3)),IF(RIGHT(F62,2)="M)",-1000000*VALUE(MID(F62,2,LEN(F62)-3)),IF(RIGHT(F62,2)="B)",-1000000000*VALUE(MID(F62,2,LEN(F62)-3)),IF(RIGHT(F62,2)="k)",-1000*VALUE(MID(F62,2,LEN(F62)-3)),VALUE(SUBSTITUTE(F62,",","")))))),IF(RIGHT(F62,1)="T",1000000000000*VALUE(LEFT(F62,LEN(F62)-1)),IF(RIGHT(F62,1)="M",1000000*VALUE(LEFT(F62,LEN(F62)-1)),IF(RIGHT(F62,1)="B",1000000000*VALUE(LEFT(F62,LEN(F62)-1)),IF(RIGHT(F62,1)="%",0.01*VALUE(LEFT(F62,LEN(F62)-1)),IF(RIGHT(F62,1)="k",1000*VALUE(LEFT(F62,LEN(F62)-1)),VALUE(SUBSTITUTE(F62,",",""))))))))),"N/A")</f>
        <v/>
      </c>
      <c r="N62">
        <f>IFERROR(IF(TRIM(G62)="-", "N/A", IF(RIGHT(G62,1)=")",IF(RIGHT(G62,2)="T)",-1000000000000*VALUE(MID(G62,2,LEN(G62)-3)),IF(RIGHT(G62,2)="M)",-1000000*VALUE(MID(G62,2,LEN(G62)-3)),IF(RIGHT(G62,2)="B)",-1000000000*VALUE(MID(G62,2,LEN(G62)-3)),IF(RIGHT(G62,2)="k)",-1000*VALUE(MID(G62,2,LEN(G62)-3)),VALUE(SUBSTITUTE(G62,",","")))))),IF(RIGHT(G62,1)="T",1000000000000*VALUE(LEFT(G62,LEN(G62)-1)),IF(RIGHT(G62,1)="M",1000000*VALUE(LEFT(G62,LEN(G62)-1)),IF(RIGHT(G62,1)="B",1000000000*VALUE(LEFT(G62,LEN(G62)-1)),IF(RIGHT(G62,1)="%",0.01*VALUE(LEFT(G62,LEN(G62)-1)),IF(RIGHT(G62,1)="k",1000*VALUE(LEFT(G62,LEN(G62)-1)),VALUE(SUBSTITUTE(G62,",",""))))))))),"N/A")</f>
        <v/>
      </c>
    </row>
    <row r="63" spans="1:60">
      <c s="1" r="A63" t="n">
        <v>2</v>
      </c>
      <c r="B63" t="s">
        <v>114</v>
      </c>
      <c r="C63" t="s">
        <v>3877</v>
      </c>
      <c r="D63" t="s"/>
      <c r="E63" t="s"/>
      <c r="F63" t="n">
        <v>0.08</v>
      </c>
      <c r="I63">
        <f>IF(AND(K63&gt; J63, L63&gt; K63, M63&gt; L63, N63&gt; M63), "pos_trend", IF(AND(K63&lt; J63, L63&lt; K63, M63&lt; L63, N63&lt; M63), "neg_trend", "N/A"))</f>
        <v/>
      </c>
      <c r="J63">
        <f>IFERROR(IF(TRIM(C63)="-", "N/A", IF(RIGHT(C63,1)=")",IF(RIGHT(C63,2)="T)",-1000000000000*VALUE(MID(C63,2,LEN(C63)-3)),IF(RIGHT(C63,2)="M)",-1000000*VALUE(MID(C63,2,LEN(C63)-3)),IF(RIGHT(C63,2)="B)",-1000000000*VALUE(MID(C63,2,LEN(C63)-3)),IF(RIGHT(C63,2)="k)",-1000*VALUE(MID(C63,2,LEN(C63)-3)),VALUE(SUBSTITUTE(C63,",","")))))),IF(RIGHT(C63,1)="T",1000000000000*VALUE(LEFT(C63,LEN(C63)-1)),IF(RIGHT(C63,1)="M",1000000*VALUE(LEFT(C63,LEN(C63)-1)),IF(RIGHT(C63,1)="B",1000000000*VALUE(LEFT(C63,LEN(C63)-1)),IF(RIGHT(C63,1)="%",0.01*VALUE(LEFT(C63,LEN(C63)-1)),IF(RIGHT(C63,1)="k",1000*VALUE(LEFT(C63,LEN(C63)-1)),VALUE(SUBSTITUTE(C63,",",""))))))))),"N/A")</f>
        <v/>
      </c>
      <c r="K63">
        <f>IFERROR(IF(TRIM(D63)="-", "N/A", IF(RIGHT(D63,1)=")",IF(RIGHT(D63,2)="T)",-1000000000000*VALUE(MID(D63,2,LEN(D63)-3)),IF(RIGHT(D63,2)="M)",-1000000*VALUE(MID(D63,2,LEN(D63)-3)),IF(RIGHT(D63,2)="B)",-1000000000*VALUE(MID(D63,2,LEN(D63)-3)),IF(RIGHT(D63,2)="k)",-1000*VALUE(MID(D63,2,LEN(D63)-3)),VALUE(SUBSTITUTE(D63,",","")))))),IF(RIGHT(D63,1)="T",1000000000000*VALUE(LEFT(D63,LEN(D63)-1)),IF(RIGHT(D63,1)="M",1000000*VALUE(LEFT(D63,LEN(D63)-1)),IF(RIGHT(D63,1)="B",1000000000*VALUE(LEFT(D63,LEN(D63)-1)),IF(RIGHT(D63,1)="%",0.01*VALUE(LEFT(D63,LEN(D63)-1)),IF(RIGHT(D63,1)="k",1000*VALUE(LEFT(D63,LEN(D63)-1)),VALUE(SUBSTITUTE(D63,",",""))))))))),"N/A")</f>
        <v/>
      </c>
      <c r="L63">
        <f>IFERROR(IF(TRIM(E63)="-", "N/A", IF(RIGHT(E63,1)=")",IF(RIGHT(E63,2)="T)",-1000000000000*VALUE(MID(E63,2,LEN(E63)-3)),IF(RIGHT(E63,2)="M)",-1000000*VALUE(MID(E63,2,LEN(E63)-3)),IF(RIGHT(E63,2)="B)",-1000000000*VALUE(MID(E63,2,LEN(E63)-3)),IF(RIGHT(E63,2)="k)",-1000*VALUE(MID(E63,2,LEN(E63)-3)),VALUE(SUBSTITUTE(E63,",","")))))),IF(RIGHT(E63,1)="T",1000000000000*VALUE(LEFT(E63,LEN(E63)-1)),IF(RIGHT(E63,1)="M",1000000*VALUE(LEFT(E63,LEN(E63)-1)),IF(RIGHT(E63,1)="B",1000000000*VALUE(LEFT(E63,LEN(E63)-1)),IF(RIGHT(E63,1)="%",0.01*VALUE(LEFT(E63,LEN(E63)-1)),IF(RIGHT(E63,1)="k",1000*VALUE(LEFT(E63,LEN(E63)-1)),VALUE(SUBSTITUTE(E63,",",""))))))))),"N/A")</f>
        <v/>
      </c>
      <c r="M63">
        <f>IFERROR(IF(TRIM(F63)="-", "N/A", IF(RIGHT(F63,1)=")",IF(RIGHT(F63,2)="T)",-1000000000000*VALUE(MID(F63,2,LEN(F63)-3)),IF(RIGHT(F63,2)="M)",-1000000*VALUE(MID(F63,2,LEN(F63)-3)),IF(RIGHT(F63,2)="B)",-1000000000*VALUE(MID(F63,2,LEN(F63)-3)),IF(RIGHT(F63,2)="k)",-1000*VALUE(MID(F63,2,LEN(F63)-3)),VALUE(SUBSTITUTE(F63,",","")))))),IF(RIGHT(F63,1)="T",1000000000000*VALUE(LEFT(F63,LEN(F63)-1)),IF(RIGHT(F63,1)="M",1000000*VALUE(LEFT(F63,LEN(F63)-1)),IF(RIGHT(F63,1)="B",1000000000*VALUE(LEFT(F63,LEN(F63)-1)),IF(RIGHT(F63,1)="%",0.01*VALUE(LEFT(F63,LEN(F63)-1)),IF(RIGHT(F63,1)="k",1000*VALUE(LEFT(F63,LEN(F63)-1)),VALUE(SUBSTITUTE(F63,",",""))))))))),"N/A")</f>
        <v/>
      </c>
      <c r="N63">
        <f>IFERROR(IF(TRIM(G63)="-", "N/A", IF(RIGHT(G63,1)=")",IF(RIGHT(G63,2)="T)",-1000000000000*VALUE(MID(G63,2,LEN(G63)-3)),IF(RIGHT(G63,2)="M)",-1000000*VALUE(MID(G63,2,LEN(G63)-3)),IF(RIGHT(G63,2)="B)",-1000000000*VALUE(MID(G63,2,LEN(G63)-3)),IF(RIGHT(G63,2)="k)",-1000*VALUE(MID(G63,2,LEN(G63)-3)),VALUE(SUBSTITUTE(G63,",","")))))),IF(RIGHT(G63,1)="T",1000000000000*VALUE(LEFT(G63,LEN(G63)-1)),IF(RIGHT(G63,1)="M",1000000*VALUE(LEFT(G63,LEN(G63)-1)),IF(RIGHT(G63,1)="B",1000000000*VALUE(LEFT(G63,LEN(G63)-1)),IF(RIGHT(G63,1)="%",0.01*VALUE(LEFT(G63,LEN(G63)-1)),IF(RIGHT(G63,1)="k",1000*VALUE(LEFT(G63,LEN(G63)-1)),VALUE(SUBSTITUTE(G63,",",""))))))))),"N/A")</f>
        <v/>
      </c>
    </row>
    <row r="64" spans="1:60">
      <c s="1" r="A64" t="n">
        <v>3</v>
      </c>
      <c r="B64" t="s">
        <v>116</v>
      </c>
      <c r="C64" t="s">
        <v>3878</v>
      </c>
      <c r="D64" t="s"/>
      <c r="E64" t="s"/>
      <c r="F64" t="n">
        <v>0.12</v>
      </c>
      <c r="I64">
        <f>IF(AND(K64&gt; J64, L64&gt; K64, M64&gt; L64, N64&gt; M64), "pos_trend", IF(AND(K64&lt; J64, L64&lt; K64, M64&lt; L64, N64&lt; M64), "neg_trend", "N/A"))</f>
        <v/>
      </c>
      <c r="J64">
        <f>IFERROR(IF(TRIM(C64)="-", "N/A", IF(RIGHT(C64,1)=")",IF(RIGHT(C64,2)="T)",-1000000000000*VALUE(MID(C64,2,LEN(C64)-3)),IF(RIGHT(C64,2)="M)",-1000000*VALUE(MID(C64,2,LEN(C64)-3)),IF(RIGHT(C64,2)="B)",-1000000000*VALUE(MID(C64,2,LEN(C64)-3)),IF(RIGHT(C64,2)="k)",-1000*VALUE(MID(C64,2,LEN(C64)-3)),VALUE(SUBSTITUTE(C64,",","")))))),IF(RIGHT(C64,1)="T",1000000000000*VALUE(LEFT(C64,LEN(C64)-1)),IF(RIGHT(C64,1)="M",1000000*VALUE(LEFT(C64,LEN(C64)-1)),IF(RIGHT(C64,1)="B",1000000000*VALUE(LEFT(C64,LEN(C64)-1)),IF(RIGHT(C64,1)="%",0.01*VALUE(LEFT(C64,LEN(C64)-1)),IF(RIGHT(C64,1)="k",1000*VALUE(LEFT(C64,LEN(C64)-1)),VALUE(SUBSTITUTE(C64,",",""))))))))),"N/A")</f>
        <v/>
      </c>
      <c r="K64">
        <f>IFERROR(IF(TRIM(D64)="-", "N/A", IF(RIGHT(D64,1)=")",IF(RIGHT(D64,2)="T)",-1000000000000*VALUE(MID(D64,2,LEN(D64)-3)),IF(RIGHT(D64,2)="M)",-1000000*VALUE(MID(D64,2,LEN(D64)-3)),IF(RIGHT(D64,2)="B)",-1000000000*VALUE(MID(D64,2,LEN(D64)-3)),IF(RIGHT(D64,2)="k)",-1000*VALUE(MID(D64,2,LEN(D64)-3)),VALUE(SUBSTITUTE(D64,",","")))))),IF(RIGHT(D64,1)="T",1000000000000*VALUE(LEFT(D64,LEN(D64)-1)),IF(RIGHT(D64,1)="M",1000000*VALUE(LEFT(D64,LEN(D64)-1)),IF(RIGHT(D64,1)="B",1000000000*VALUE(LEFT(D64,LEN(D64)-1)),IF(RIGHT(D64,1)="%",0.01*VALUE(LEFT(D64,LEN(D64)-1)),IF(RIGHT(D64,1)="k",1000*VALUE(LEFT(D64,LEN(D64)-1)),VALUE(SUBSTITUTE(D64,",",""))))))))),"N/A")</f>
        <v/>
      </c>
      <c r="L64">
        <f>IFERROR(IF(TRIM(E64)="-", "N/A", IF(RIGHT(E64,1)=")",IF(RIGHT(E64,2)="T)",-1000000000000*VALUE(MID(E64,2,LEN(E64)-3)),IF(RIGHT(E64,2)="M)",-1000000*VALUE(MID(E64,2,LEN(E64)-3)),IF(RIGHT(E64,2)="B)",-1000000000*VALUE(MID(E64,2,LEN(E64)-3)),IF(RIGHT(E64,2)="k)",-1000*VALUE(MID(E64,2,LEN(E64)-3)),VALUE(SUBSTITUTE(E64,",","")))))),IF(RIGHT(E64,1)="T",1000000000000*VALUE(LEFT(E64,LEN(E64)-1)),IF(RIGHT(E64,1)="M",1000000*VALUE(LEFT(E64,LEN(E64)-1)),IF(RIGHT(E64,1)="B",1000000000*VALUE(LEFT(E64,LEN(E64)-1)),IF(RIGHT(E64,1)="%",0.01*VALUE(LEFT(E64,LEN(E64)-1)),IF(RIGHT(E64,1)="k",1000*VALUE(LEFT(E64,LEN(E64)-1)),VALUE(SUBSTITUTE(E64,",",""))))))))),"N/A")</f>
        <v/>
      </c>
      <c r="M64">
        <f>IFERROR(IF(TRIM(F64)="-", "N/A", IF(RIGHT(F64,1)=")",IF(RIGHT(F64,2)="T)",-1000000000000*VALUE(MID(F64,2,LEN(F64)-3)),IF(RIGHT(F64,2)="M)",-1000000*VALUE(MID(F64,2,LEN(F64)-3)),IF(RIGHT(F64,2)="B)",-1000000000*VALUE(MID(F64,2,LEN(F64)-3)),IF(RIGHT(F64,2)="k)",-1000*VALUE(MID(F64,2,LEN(F64)-3)),VALUE(SUBSTITUTE(F64,",","")))))),IF(RIGHT(F64,1)="T",1000000000000*VALUE(LEFT(F64,LEN(F64)-1)),IF(RIGHT(F64,1)="M",1000000*VALUE(LEFT(F64,LEN(F64)-1)),IF(RIGHT(F64,1)="B",1000000000*VALUE(LEFT(F64,LEN(F64)-1)),IF(RIGHT(F64,1)="%",0.01*VALUE(LEFT(F64,LEN(F64)-1)),IF(RIGHT(F64,1)="k",1000*VALUE(LEFT(F64,LEN(F64)-1)),VALUE(SUBSTITUTE(F64,",",""))))))))),"N/A")</f>
        <v/>
      </c>
      <c r="N64">
        <f>IFERROR(IF(TRIM(G64)="-", "N/A", IF(RIGHT(G64,1)=")",IF(RIGHT(G64,2)="T)",-1000000000000*VALUE(MID(G64,2,LEN(G64)-3)),IF(RIGHT(G64,2)="M)",-1000000*VALUE(MID(G64,2,LEN(G64)-3)),IF(RIGHT(G64,2)="B)",-1000000000*VALUE(MID(G64,2,LEN(G64)-3)),IF(RIGHT(G64,2)="k)",-1000*VALUE(MID(G64,2,LEN(G64)-3)),VALUE(SUBSTITUTE(G64,",","")))))),IF(RIGHT(G64,1)="T",1000000000000*VALUE(LEFT(G64,LEN(G64)-1)),IF(RIGHT(G64,1)="M",1000000*VALUE(LEFT(G64,LEN(G64)-1)),IF(RIGHT(G64,1)="B",1000000000*VALUE(LEFT(G64,LEN(G64)-1)),IF(RIGHT(G64,1)="%",0.01*VALUE(LEFT(G64,LEN(G64)-1)),IF(RIGHT(G64,1)="k",1000*VALUE(LEFT(G64,LEN(G64)-1)),VALUE(SUBSTITUTE(G64,",",""))))))))),"N/A")</f>
        <v/>
      </c>
    </row>
    <row r="65" spans="1:60">
      <c s="1" r="A65" t="n">
        <v>4</v>
      </c>
      <c r="B65" t="s">
        <v>118</v>
      </c>
      <c r="C65" t="s">
        <v>3879</v>
      </c>
      <c r="D65" t="s"/>
      <c r="E65" t="s"/>
      <c r="F65" t="n">
        <v>0.1</v>
      </c>
      <c r="I65">
        <f>IF(AND(K65&gt; J65, L65&gt; K65, M65&gt; L65, N65&gt; M65), "pos_trend", IF(AND(K65&lt; J65, L65&lt; K65, M65&lt; L65, N65&lt; M65), "neg_trend", "N/A"))</f>
        <v/>
      </c>
      <c r="J65">
        <f>IFERROR(IF(TRIM(C65)="-", "N/A", IF(RIGHT(C65,1)=")",IF(RIGHT(C65,2)="T)",-1000000000000*VALUE(MID(C65,2,LEN(C65)-3)),IF(RIGHT(C65,2)="M)",-1000000*VALUE(MID(C65,2,LEN(C65)-3)),IF(RIGHT(C65,2)="B)",-1000000000*VALUE(MID(C65,2,LEN(C65)-3)),IF(RIGHT(C65,2)="k)",-1000*VALUE(MID(C65,2,LEN(C65)-3)),VALUE(SUBSTITUTE(C65,",","")))))),IF(RIGHT(C65,1)="T",1000000000000*VALUE(LEFT(C65,LEN(C65)-1)),IF(RIGHT(C65,1)="M",1000000*VALUE(LEFT(C65,LEN(C65)-1)),IF(RIGHT(C65,1)="B",1000000000*VALUE(LEFT(C65,LEN(C65)-1)),IF(RIGHT(C65,1)="%",0.01*VALUE(LEFT(C65,LEN(C65)-1)),IF(RIGHT(C65,1)="k",1000*VALUE(LEFT(C65,LEN(C65)-1)),VALUE(SUBSTITUTE(C65,",",""))))))))),"N/A")</f>
        <v/>
      </c>
      <c r="K65">
        <f>IFERROR(IF(TRIM(D65)="-", "N/A", IF(RIGHT(D65,1)=")",IF(RIGHT(D65,2)="T)",-1000000000000*VALUE(MID(D65,2,LEN(D65)-3)),IF(RIGHT(D65,2)="M)",-1000000*VALUE(MID(D65,2,LEN(D65)-3)),IF(RIGHT(D65,2)="B)",-1000000000*VALUE(MID(D65,2,LEN(D65)-3)),IF(RIGHT(D65,2)="k)",-1000*VALUE(MID(D65,2,LEN(D65)-3)),VALUE(SUBSTITUTE(D65,",","")))))),IF(RIGHT(D65,1)="T",1000000000000*VALUE(LEFT(D65,LEN(D65)-1)),IF(RIGHT(D65,1)="M",1000000*VALUE(LEFT(D65,LEN(D65)-1)),IF(RIGHT(D65,1)="B",1000000000*VALUE(LEFT(D65,LEN(D65)-1)),IF(RIGHT(D65,1)="%",0.01*VALUE(LEFT(D65,LEN(D65)-1)),IF(RIGHT(D65,1)="k",1000*VALUE(LEFT(D65,LEN(D65)-1)),VALUE(SUBSTITUTE(D65,",",""))))))))),"N/A")</f>
        <v/>
      </c>
      <c r="L65">
        <f>IFERROR(IF(TRIM(E65)="-", "N/A", IF(RIGHT(E65,1)=")",IF(RIGHT(E65,2)="T)",-1000000000000*VALUE(MID(E65,2,LEN(E65)-3)),IF(RIGHT(E65,2)="M)",-1000000*VALUE(MID(E65,2,LEN(E65)-3)),IF(RIGHT(E65,2)="B)",-1000000000*VALUE(MID(E65,2,LEN(E65)-3)),IF(RIGHT(E65,2)="k)",-1000*VALUE(MID(E65,2,LEN(E65)-3)),VALUE(SUBSTITUTE(E65,",","")))))),IF(RIGHT(E65,1)="T",1000000000000*VALUE(LEFT(E65,LEN(E65)-1)),IF(RIGHT(E65,1)="M",1000000*VALUE(LEFT(E65,LEN(E65)-1)),IF(RIGHT(E65,1)="B",1000000000*VALUE(LEFT(E65,LEN(E65)-1)),IF(RIGHT(E65,1)="%",0.01*VALUE(LEFT(E65,LEN(E65)-1)),IF(RIGHT(E65,1)="k",1000*VALUE(LEFT(E65,LEN(E65)-1)),VALUE(SUBSTITUTE(E65,",",""))))))))),"N/A")</f>
        <v/>
      </c>
      <c r="M65">
        <f>IFERROR(IF(TRIM(F65)="-", "N/A", IF(RIGHT(F65,1)=")",IF(RIGHT(F65,2)="T)",-1000000000000*VALUE(MID(F65,2,LEN(F65)-3)),IF(RIGHT(F65,2)="M)",-1000000*VALUE(MID(F65,2,LEN(F65)-3)),IF(RIGHT(F65,2)="B)",-1000000000*VALUE(MID(F65,2,LEN(F65)-3)),IF(RIGHT(F65,2)="k)",-1000*VALUE(MID(F65,2,LEN(F65)-3)),VALUE(SUBSTITUTE(F65,",","")))))),IF(RIGHT(F65,1)="T",1000000000000*VALUE(LEFT(F65,LEN(F65)-1)),IF(RIGHT(F65,1)="M",1000000*VALUE(LEFT(F65,LEN(F65)-1)),IF(RIGHT(F65,1)="B",1000000000*VALUE(LEFT(F65,LEN(F65)-1)),IF(RIGHT(F65,1)="%",0.01*VALUE(LEFT(F65,LEN(F65)-1)),IF(RIGHT(F65,1)="k",1000*VALUE(LEFT(F65,LEN(F65)-1)),VALUE(SUBSTITUTE(F65,",",""))))))))),"N/A")</f>
        <v/>
      </c>
      <c r="N65">
        <f>IFERROR(IF(TRIM(G65)="-", "N/A", IF(RIGHT(G65,1)=")",IF(RIGHT(G65,2)="T)",-1000000000000*VALUE(MID(G65,2,LEN(G65)-3)),IF(RIGHT(G65,2)="M)",-1000000*VALUE(MID(G65,2,LEN(G65)-3)),IF(RIGHT(G65,2)="B)",-1000000000*VALUE(MID(G65,2,LEN(G65)-3)),IF(RIGHT(G65,2)="k)",-1000*VALUE(MID(G65,2,LEN(G65)-3)),VALUE(SUBSTITUTE(G65,",","")))))),IF(RIGHT(G65,1)="T",1000000000000*VALUE(LEFT(G65,LEN(G65)-1)),IF(RIGHT(G65,1)="M",1000000*VALUE(LEFT(G65,LEN(G65)-1)),IF(RIGHT(G65,1)="B",1000000000*VALUE(LEFT(G65,LEN(G65)-1)),IF(RIGHT(G65,1)="%",0.01*VALUE(LEFT(G65,LEN(G65)-1)),IF(RIGHT(G65,1)="k",1000*VALUE(LEFT(G65,LEN(G65)-1)),VALUE(SUBSTITUTE(G65,",",""))))))))),"N/A")</f>
        <v/>
      </c>
    </row>
    <row r="66" spans="1:60">
      <c s="1" r="A66" t="n">
        <v>5</v>
      </c>
      <c r="B66" t="s">
        <v>120</v>
      </c>
      <c r="C66" t="s">
        <v>3880</v>
      </c>
      <c r="D66" t="s"/>
      <c r="E66" t="s"/>
      <c r="F66" t="s"/>
      <c r="I66">
        <f>IF(AND(K66&gt; J66, L66&gt; K66, M66&gt; L66, N66&gt; M66), "pos_trend", IF(AND(K66&lt; J66, L66&lt; K66, M66&lt; L66, N66&lt; M66), "neg_trend", "N/A"))</f>
        <v/>
      </c>
      <c r="J66">
        <f>IFERROR(IF(TRIM(C66)="-", "N/A", IF(RIGHT(C66,1)=")",IF(RIGHT(C66,2)="T)",-1000000000000*VALUE(MID(C66,2,LEN(C66)-3)),IF(RIGHT(C66,2)="M)",-1000000*VALUE(MID(C66,2,LEN(C66)-3)),IF(RIGHT(C66,2)="B)",-1000000000*VALUE(MID(C66,2,LEN(C66)-3)),IF(RIGHT(C66,2)="k)",-1000*VALUE(MID(C66,2,LEN(C66)-3)),VALUE(SUBSTITUTE(C66,",","")))))),IF(RIGHT(C66,1)="T",1000000000000*VALUE(LEFT(C66,LEN(C66)-1)),IF(RIGHT(C66,1)="M",1000000*VALUE(LEFT(C66,LEN(C66)-1)),IF(RIGHT(C66,1)="B",1000000000*VALUE(LEFT(C66,LEN(C66)-1)),IF(RIGHT(C66,1)="%",0.01*VALUE(LEFT(C66,LEN(C66)-1)),IF(RIGHT(C66,1)="k",1000*VALUE(LEFT(C66,LEN(C66)-1)),VALUE(SUBSTITUTE(C66,",",""))))))))),"N/A")</f>
        <v/>
      </c>
      <c r="K66">
        <f>IFERROR(IF(TRIM(D66)="-", "N/A", IF(RIGHT(D66,1)=")",IF(RIGHT(D66,2)="T)",-1000000000000*VALUE(MID(D66,2,LEN(D66)-3)),IF(RIGHT(D66,2)="M)",-1000000*VALUE(MID(D66,2,LEN(D66)-3)),IF(RIGHT(D66,2)="B)",-1000000000*VALUE(MID(D66,2,LEN(D66)-3)),IF(RIGHT(D66,2)="k)",-1000*VALUE(MID(D66,2,LEN(D66)-3)),VALUE(SUBSTITUTE(D66,",","")))))),IF(RIGHT(D66,1)="T",1000000000000*VALUE(LEFT(D66,LEN(D66)-1)),IF(RIGHT(D66,1)="M",1000000*VALUE(LEFT(D66,LEN(D66)-1)),IF(RIGHT(D66,1)="B",1000000000*VALUE(LEFT(D66,LEN(D66)-1)),IF(RIGHT(D66,1)="%",0.01*VALUE(LEFT(D66,LEN(D66)-1)),IF(RIGHT(D66,1)="k",1000*VALUE(LEFT(D66,LEN(D66)-1)),VALUE(SUBSTITUTE(D66,",",""))))))))),"N/A")</f>
        <v/>
      </c>
      <c r="L66">
        <f>IFERROR(IF(TRIM(E66)="-", "N/A", IF(RIGHT(E66,1)=")",IF(RIGHT(E66,2)="T)",-1000000000000*VALUE(MID(E66,2,LEN(E66)-3)),IF(RIGHT(E66,2)="M)",-1000000*VALUE(MID(E66,2,LEN(E66)-3)),IF(RIGHT(E66,2)="B)",-1000000000*VALUE(MID(E66,2,LEN(E66)-3)),IF(RIGHT(E66,2)="k)",-1000*VALUE(MID(E66,2,LEN(E66)-3)),VALUE(SUBSTITUTE(E66,",","")))))),IF(RIGHT(E66,1)="T",1000000000000*VALUE(LEFT(E66,LEN(E66)-1)),IF(RIGHT(E66,1)="M",1000000*VALUE(LEFT(E66,LEN(E66)-1)),IF(RIGHT(E66,1)="B",1000000000*VALUE(LEFT(E66,LEN(E66)-1)),IF(RIGHT(E66,1)="%",0.01*VALUE(LEFT(E66,LEN(E66)-1)),IF(RIGHT(E66,1)="k",1000*VALUE(LEFT(E66,LEN(E66)-1)),VALUE(SUBSTITUTE(E66,",",""))))))))),"N/A")</f>
        <v/>
      </c>
      <c r="M66">
        <f>IFERROR(IF(TRIM(F66)="-", "N/A", IF(RIGHT(F66,1)=")",IF(RIGHT(F66,2)="T)",-1000000000000*VALUE(MID(F66,2,LEN(F66)-3)),IF(RIGHT(F66,2)="M)",-1000000*VALUE(MID(F66,2,LEN(F66)-3)),IF(RIGHT(F66,2)="B)",-1000000000*VALUE(MID(F66,2,LEN(F66)-3)),IF(RIGHT(F66,2)="k)",-1000*VALUE(MID(F66,2,LEN(F66)-3)),VALUE(SUBSTITUTE(F66,",","")))))),IF(RIGHT(F66,1)="T",1000000000000*VALUE(LEFT(F66,LEN(F66)-1)),IF(RIGHT(F66,1)="M",1000000*VALUE(LEFT(F66,LEN(F66)-1)),IF(RIGHT(F66,1)="B",1000000000*VALUE(LEFT(F66,LEN(F66)-1)),IF(RIGHT(F66,1)="%",0.01*VALUE(LEFT(F66,LEN(F66)-1)),IF(RIGHT(F66,1)="k",1000*VALUE(LEFT(F66,LEN(F66)-1)),VALUE(SUBSTITUTE(F66,",",""))))))))),"N/A")</f>
        <v/>
      </c>
      <c r="N66">
        <f>IFERROR(IF(TRIM(G66)="-", "N/A", IF(RIGHT(G66,1)=")",IF(RIGHT(G66,2)="T)",-1000000000000*VALUE(MID(G66,2,LEN(G66)-3)),IF(RIGHT(G66,2)="M)",-1000000*VALUE(MID(G66,2,LEN(G66)-3)),IF(RIGHT(G66,2)="B)",-1000000000*VALUE(MID(G66,2,LEN(G66)-3)),IF(RIGHT(G66,2)="k)",-1000*VALUE(MID(G66,2,LEN(G66)-3)),VALUE(SUBSTITUTE(G66,",","")))))),IF(RIGHT(G66,1)="T",1000000000000*VALUE(LEFT(G66,LEN(G66)-1)),IF(RIGHT(G66,1)="M",1000000*VALUE(LEFT(G66,LEN(G66)-1)),IF(RIGHT(G66,1)="B",1000000000*VALUE(LEFT(G66,LEN(G66)-1)),IF(RIGHT(G66,1)="%",0.01*VALUE(LEFT(G66,LEN(G66)-1)),IF(RIGHT(G66,1)="k",1000*VALUE(LEFT(G66,LEN(G66)-1)),VALUE(SUBSTITUTE(G66,",",""))))))))),"N/A")</f>
        <v/>
      </c>
    </row>
    <row r="67" spans="1:60">
      <c r="D67" t="s">
        <v>122</v>
      </c>
      <c r="E67">
        <f>C1</f>
        <v/>
      </c>
      <c r="I67">
        <f>IF(AND(K67&gt; J67, L67&gt; K67, M67&gt; L67, N67&gt; M67), "pos_trend", IF(AND(K67&lt; J67, L67&lt; K67, M67&lt; L67, N67&lt; M67), "neg_trend", "N/A"))</f>
        <v/>
      </c>
      <c r="J67">
        <f>IFERROR(IF(TRIM(C67)="-", "N/A", IF(RIGHT(C67,1)=")",IF(RIGHT(C67,2)="T)",-1000000000000*VALUE(MID(C67,2,LEN(C67)-3)),IF(RIGHT(C67,2)="M)",-1000000*VALUE(MID(C67,2,LEN(C67)-3)),IF(RIGHT(C67,2)="B)",-1000000000*VALUE(MID(C67,2,LEN(C67)-3)),IF(RIGHT(C67,2)="k)",-1000*VALUE(MID(C67,2,LEN(C67)-3)),VALUE(SUBSTITUTE(C67,",","")))))),IF(RIGHT(C67,1)="T",1000000000000*VALUE(LEFT(C67,LEN(C67)-1)),IF(RIGHT(C67,1)="M",1000000*VALUE(LEFT(C67,LEN(C67)-1)),IF(RIGHT(C67,1)="B",1000000000*VALUE(LEFT(C67,LEN(C67)-1)),IF(RIGHT(C67,1)="%",0.01*VALUE(LEFT(C67,LEN(C67)-1)),IF(RIGHT(C67,1)="k",1000*VALUE(LEFT(C67,LEN(C67)-1)),VALUE(SUBSTITUTE(C67,",",""))))))))),"N/A")</f>
        <v/>
      </c>
      <c r="K67">
        <f>IFERROR(IF(TRIM(D67)="-", "N/A", IF(RIGHT(D67,1)=")",IF(RIGHT(D67,2)="T)",-1000000000000*VALUE(MID(D67,2,LEN(D67)-3)),IF(RIGHT(D67,2)="M)",-1000000*VALUE(MID(D67,2,LEN(D67)-3)),IF(RIGHT(D67,2)="B)",-1000000000*VALUE(MID(D67,2,LEN(D67)-3)),IF(RIGHT(D67,2)="k)",-1000*VALUE(MID(D67,2,LEN(D67)-3)),VALUE(SUBSTITUTE(D67,",","")))))),IF(RIGHT(D67,1)="T",1000000000000*VALUE(LEFT(D67,LEN(D67)-1)),IF(RIGHT(D67,1)="M",1000000*VALUE(LEFT(D67,LEN(D67)-1)),IF(RIGHT(D67,1)="B",1000000000*VALUE(LEFT(D67,LEN(D67)-1)),IF(RIGHT(D67,1)="%",0.01*VALUE(LEFT(D67,LEN(D67)-1)),IF(RIGHT(D67,1)="k",1000*VALUE(LEFT(D67,LEN(D67)-1)),VALUE(SUBSTITUTE(D67,",",""))))))))),"N/A")</f>
        <v/>
      </c>
      <c r="L67">
        <f>IFERROR(IF(TRIM(E67)="-", "N/A", IF(RIGHT(E67,1)=")",IF(RIGHT(E67,2)="T)",-1000000000000*VALUE(MID(E67,2,LEN(E67)-3)),IF(RIGHT(E67,2)="M)",-1000000*VALUE(MID(E67,2,LEN(E67)-3)),IF(RIGHT(E67,2)="B)",-1000000000*VALUE(MID(E67,2,LEN(E67)-3)),IF(RIGHT(E67,2)="k)",-1000*VALUE(MID(E67,2,LEN(E67)-3)),VALUE(SUBSTITUTE(E67,",","")))))),IF(RIGHT(E67,1)="T",1000000000000*VALUE(LEFT(E67,LEN(E67)-1)),IF(RIGHT(E67,1)="M",1000000*VALUE(LEFT(E67,LEN(E67)-1)),IF(RIGHT(E67,1)="B",1000000000*VALUE(LEFT(E67,LEN(E67)-1)),IF(RIGHT(E67,1)="%",0.01*VALUE(LEFT(E67,LEN(E67)-1)),IF(RIGHT(E67,1)="k",1000*VALUE(LEFT(E67,LEN(E67)-1)),VALUE(SUBSTITUTE(E67,",",""))))))))),"N/A")</f>
        <v/>
      </c>
      <c r="M67">
        <f>IFERROR(IF(TRIM(F67)="-", "N/A", IF(RIGHT(F67,1)=")",IF(RIGHT(F67,2)="T)",-1000000000000*VALUE(MID(F67,2,LEN(F67)-3)),IF(RIGHT(F67,2)="M)",-1000000*VALUE(MID(F67,2,LEN(F67)-3)),IF(RIGHT(F67,2)="B)",-1000000000*VALUE(MID(F67,2,LEN(F67)-3)),IF(RIGHT(F67,2)="k)",-1000*VALUE(MID(F67,2,LEN(F67)-3)),VALUE(SUBSTITUTE(F67,",","")))))),IF(RIGHT(F67,1)="T",1000000000000*VALUE(LEFT(F67,LEN(F67)-1)),IF(RIGHT(F67,1)="M",1000000*VALUE(LEFT(F67,LEN(F67)-1)),IF(RIGHT(F67,1)="B",1000000000*VALUE(LEFT(F67,LEN(F67)-1)),IF(RIGHT(F67,1)="%",0.01*VALUE(LEFT(F67,LEN(F67)-1)),IF(RIGHT(F67,1)="k",1000*VALUE(LEFT(F67,LEN(F67)-1)),VALUE(SUBSTITUTE(F67,",",""))))))))),"N/A")</f>
        <v/>
      </c>
      <c r="N67">
        <f>IFERROR(IF(TRIM(G67)="-", "N/A", IF(RIGHT(G67,1)=")",IF(RIGHT(G67,2)="T)",-1000000000000*VALUE(MID(G67,2,LEN(G67)-3)),IF(RIGHT(G67,2)="M)",-1000000*VALUE(MID(G67,2,LEN(G67)-3)),IF(RIGHT(G67,2)="B)",-1000000000*VALUE(MID(G67,2,LEN(G67)-3)),IF(RIGHT(G67,2)="k)",-1000*VALUE(MID(G67,2,LEN(G67)-3)),VALUE(SUBSTITUTE(G67,",","")))))),IF(RIGHT(G67,1)="T",1000000000000*VALUE(LEFT(G67,LEN(G67)-1)),IF(RIGHT(G67,1)="M",1000000*VALUE(LEFT(G67,LEN(G67)-1)),IF(RIGHT(G67,1)="B",1000000000*VALUE(LEFT(G67,LEN(G67)-1)),IF(RIGHT(G67,1)="%",0.01*VALUE(LEFT(G67,LEN(G67)-1)),IF(RIGHT(G67,1)="k",1000*VALUE(LEFT(G67,LEN(G67)-1)),VALUE(SUBSTITUTE(G67,",",""))))))))),"N/A")</f>
        <v/>
      </c>
    </row>
    <row r="68" spans="1:60">
      <c s="1" r="A68" t="n">
        <v>0</v>
      </c>
      <c r="B68" t="s">
        <v>123</v>
      </c>
      <c r="C68" t="s">
        <v>3848</v>
      </c>
      <c r="D68">
        <f>IFERROR(AVERAGE(VALUE(INDIRECT("J"&amp;(MATCH(B68,B69:B500,0)+68))),VALUE(INDIRECT("J"&amp;(MATCH(B68,B69:B500,0)+79))),VALUE(INDIRECT("J"&amp;(MATCH(B68,B69:B500,0)+90))),VALUE(INDIRECT("J"&amp;(MATCH(B68,B69:B500,0)+101)))),"")</f>
        <v/>
      </c>
      <c r="E68">
        <f>IFERROR(IF(AND(C68&lt;&gt;"",D68&lt;&gt;0),IF(VALUE(J68)&gt;VALUE(K68),"above average","below average"),"no data"),"no data")</f>
        <v/>
      </c>
      <c r="I68">
        <f>IF(AND(K68&gt; J68, L68&gt; K68, M68&gt; L68, N68&gt; M68), "pos_trend", IF(AND(K68&lt; J68, L68&lt; K68, M68&lt; L68, N68&lt; M68), "neg_trend", "N/A"))</f>
        <v/>
      </c>
      <c r="J68">
        <f>IFERROR(IF(TRIM(C68)="-", "N/A", IF(RIGHT(C68,1)=")",IF(RIGHT(C68,2)="T)",-1000000000000*VALUE(MID(C68,2,LEN(C68)-3)),IF(RIGHT(C68,2)="M)",-1000000*VALUE(MID(C68,2,LEN(C68)-3)),IF(RIGHT(C68,2)="B)",-1000000000*VALUE(MID(C68,2,LEN(C68)-3)),IF(RIGHT(C68,2)="k)",-1000*VALUE(MID(C68,2,LEN(C68)-3)),VALUE(SUBSTITUTE(C68,",","")))))),IF(RIGHT(C68,1)="T",1000000000000*VALUE(LEFT(C68,LEN(C68)-1)),IF(RIGHT(C68,1)="M",1000000*VALUE(LEFT(C68,LEN(C68)-1)),IF(RIGHT(C68,1)="B",1000000000*VALUE(LEFT(C68,LEN(C68)-1)),IF(RIGHT(C68,1)="%",0.01*VALUE(LEFT(C68,LEN(C68)-1)),IF(RIGHT(C68,1)="k",1000*VALUE(LEFT(C68,LEN(C68)-1)),VALUE(SUBSTITUTE(C68,",",""))))))))),"N/A")</f>
        <v/>
      </c>
      <c r="K68">
        <f>IFERROR(IF(TRIM(D68)="-", "N/A", IF(RIGHT(D68,1)=")",IF(RIGHT(D68,2)="T)",-1000000000000*VALUE(MID(D68,2,LEN(D68)-3)),IF(RIGHT(D68,2)="M)",-1000000*VALUE(MID(D68,2,LEN(D68)-3)),IF(RIGHT(D68,2)="B)",-1000000000*VALUE(MID(D68,2,LEN(D68)-3)),IF(RIGHT(D68,2)="k)",-1000*VALUE(MID(D68,2,LEN(D68)-3)),VALUE(SUBSTITUTE(D68,",","")))))),IF(RIGHT(D68,1)="T",1000000000000*VALUE(LEFT(D68,LEN(D68)-1)),IF(RIGHT(D68,1)="M",1000000*VALUE(LEFT(D68,LEN(D68)-1)),IF(RIGHT(D68,1)="B",1000000000*VALUE(LEFT(D68,LEN(D68)-1)),IF(RIGHT(D68,1)="%",0.01*VALUE(LEFT(D68,LEN(D68)-1)),IF(RIGHT(D68,1)="k",1000*VALUE(LEFT(D68,LEN(D68)-1)),VALUE(SUBSTITUTE(D68,",",""))))))))),"N/A")</f>
        <v/>
      </c>
      <c r="L68">
        <f>IFERROR(IF(TRIM(E68)="-", "N/A", IF(RIGHT(E68,1)=")",IF(RIGHT(E68,2)="T)",-1000000000000*VALUE(MID(E68,2,LEN(E68)-3)),IF(RIGHT(E68,2)="M)",-1000000*VALUE(MID(E68,2,LEN(E68)-3)),IF(RIGHT(E68,2)="B)",-1000000000*VALUE(MID(E68,2,LEN(E68)-3)),IF(RIGHT(E68,2)="k)",-1000*VALUE(MID(E68,2,LEN(E68)-3)),VALUE(SUBSTITUTE(E68,",","")))))),IF(RIGHT(E68,1)="T",1000000000000*VALUE(LEFT(E68,LEN(E68)-1)),IF(RIGHT(E68,1)="M",1000000*VALUE(LEFT(E68,LEN(E68)-1)),IF(RIGHT(E68,1)="B",1000000000*VALUE(LEFT(E68,LEN(E68)-1)),IF(RIGHT(E68,1)="%",0.01*VALUE(LEFT(E68,LEN(E68)-1)),IF(RIGHT(E68,1)="k",1000*VALUE(LEFT(E68,LEN(E68)-1)),VALUE(SUBSTITUTE(E68,",",""))))))))),"N/A")</f>
        <v/>
      </c>
      <c r="M68">
        <f>IFERROR(IF(TRIM(F68)="-", "N/A", IF(RIGHT(F68,1)=")",IF(RIGHT(F68,2)="T)",-1000000000000*VALUE(MID(F68,2,LEN(F68)-3)),IF(RIGHT(F68,2)="M)",-1000000*VALUE(MID(F68,2,LEN(F68)-3)),IF(RIGHT(F68,2)="B)",-1000000000*VALUE(MID(F68,2,LEN(F68)-3)),IF(RIGHT(F68,2)="k)",-1000*VALUE(MID(F68,2,LEN(F68)-3)),VALUE(SUBSTITUTE(F68,",","")))))),IF(RIGHT(F68,1)="T",1000000000000*VALUE(LEFT(F68,LEN(F68)-1)),IF(RIGHT(F68,1)="M",1000000*VALUE(LEFT(F68,LEN(F68)-1)),IF(RIGHT(F68,1)="B",1000000000*VALUE(LEFT(F68,LEN(F68)-1)),IF(RIGHT(F68,1)="%",0.01*VALUE(LEFT(F68,LEN(F68)-1)),IF(RIGHT(F68,1)="k",1000*VALUE(LEFT(F68,LEN(F68)-1)),VALUE(SUBSTITUTE(F68,",",""))))))))),"N/A")</f>
        <v/>
      </c>
      <c r="N68">
        <f>IFERROR(IF(TRIM(G68)="-", "N/A", IF(RIGHT(G68,1)=")",IF(RIGHT(G68,2)="T)",-1000000000000*VALUE(MID(G68,2,LEN(G68)-3)),IF(RIGHT(G68,2)="M)",-1000000*VALUE(MID(G68,2,LEN(G68)-3)),IF(RIGHT(G68,2)="B)",-1000000000*VALUE(MID(G68,2,LEN(G68)-3)),IF(RIGHT(G68,2)="k)",-1000*VALUE(MID(G68,2,LEN(G68)-3)),VALUE(SUBSTITUTE(G68,",","")))))),IF(RIGHT(G68,1)="T",1000000000000*VALUE(LEFT(G68,LEN(G68)-1)),IF(RIGHT(G68,1)="M",1000000*VALUE(LEFT(G68,LEN(G68)-1)),IF(RIGHT(G68,1)="B",1000000000*VALUE(LEFT(G68,LEN(G68)-1)),IF(RIGHT(G68,1)="%",0.01*VALUE(LEFT(G68,LEN(G68)-1)),IF(RIGHT(G68,1)="k",1000*VALUE(LEFT(G68,LEN(G68)-1)),VALUE(SUBSTITUTE(G68,",",""))))))))),"N/A")</f>
        <v/>
      </c>
    </row>
    <row r="69" spans="1:60">
      <c s="1" r="A69" t="n">
        <v>1</v>
      </c>
      <c r="B69" t="s">
        <v>124</v>
      </c>
      <c r="C69" t="s"/>
      <c r="D69">
        <f>IFERROR(AVERAGE(VALUE(INDIRECT("J"&amp;(MATCH(B69,B70:B501,0)+69))),VALUE(INDIRECT("J"&amp;(MATCH(B69,B70:B501,0)+80))),VALUE(INDIRECT("J"&amp;(MATCH(B69,B70:B501,0)+91))),VALUE(INDIRECT("J"&amp;(MATCH(B69,B70:B501,0)+102)))),"")</f>
        <v/>
      </c>
      <c r="E69">
        <f>IFERROR(IF(AND(C69&lt;&gt;"",D69&lt;&gt;0),IF(VALUE(J69)&gt;VALUE(K69),"above average","below average"),"no data"),"no data")</f>
        <v/>
      </c>
      <c r="I69">
        <f>IF(AND(K69&gt; J69, L69&gt; K69, M69&gt; L69, N69&gt; M69), "pos_trend", IF(AND(K69&lt; J69, L69&lt; K69, M69&lt; L69, N69&lt; M69), "neg_trend", "N/A"))</f>
        <v/>
      </c>
      <c r="J69">
        <f>IFERROR(IF(TRIM(C69)="-", "N/A", IF(RIGHT(C69,1)=")",IF(RIGHT(C69,2)="T)",-1000000000000*VALUE(MID(C69,2,LEN(C69)-3)),IF(RIGHT(C69,2)="M)",-1000000*VALUE(MID(C69,2,LEN(C69)-3)),IF(RIGHT(C69,2)="B)",-1000000000*VALUE(MID(C69,2,LEN(C69)-3)),IF(RIGHT(C69,2)="k)",-1000*VALUE(MID(C69,2,LEN(C69)-3)),VALUE(SUBSTITUTE(C69,",","")))))),IF(RIGHT(C69,1)="T",1000000000000*VALUE(LEFT(C69,LEN(C69)-1)),IF(RIGHT(C69,1)="M",1000000*VALUE(LEFT(C69,LEN(C69)-1)),IF(RIGHT(C69,1)="B",1000000000*VALUE(LEFT(C69,LEN(C69)-1)),IF(RIGHT(C69,1)="%",0.01*VALUE(LEFT(C69,LEN(C69)-1)),IF(RIGHT(C69,1)="k",1000*VALUE(LEFT(C69,LEN(C69)-1)),VALUE(SUBSTITUTE(C69,",",""))))))))),"N/A")</f>
        <v/>
      </c>
      <c r="K69">
        <f>IFERROR(IF(TRIM(D69)="-", "N/A", IF(RIGHT(D69,1)=")",IF(RIGHT(D69,2)="T)",-1000000000000*VALUE(MID(D69,2,LEN(D69)-3)),IF(RIGHT(D69,2)="M)",-1000000*VALUE(MID(D69,2,LEN(D69)-3)),IF(RIGHT(D69,2)="B)",-1000000000*VALUE(MID(D69,2,LEN(D69)-3)),IF(RIGHT(D69,2)="k)",-1000*VALUE(MID(D69,2,LEN(D69)-3)),VALUE(SUBSTITUTE(D69,",","")))))),IF(RIGHT(D69,1)="T",1000000000000*VALUE(LEFT(D69,LEN(D69)-1)),IF(RIGHT(D69,1)="M",1000000*VALUE(LEFT(D69,LEN(D69)-1)),IF(RIGHT(D69,1)="B",1000000000*VALUE(LEFT(D69,LEN(D69)-1)),IF(RIGHT(D69,1)="%",0.01*VALUE(LEFT(D69,LEN(D69)-1)),IF(RIGHT(D69,1)="k",1000*VALUE(LEFT(D69,LEN(D69)-1)),VALUE(SUBSTITUTE(D69,",",""))))))))),"N/A")</f>
        <v/>
      </c>
      <c r="L69">
        <f>IFERROR(IF(TRIM(E69)="-", "N/A", IF(RIGHT(E69,1)=")",IF(RIGHT(E69,2)="T)",-1000000000000*VALUE(MID(E69,2,LEN(E69)-3)),IF(RIGHT(E69,2)="M)",-1000000*VALUE(MID(E69,2,LEN(E69)-3)),IF(RIGHT(E69,2)="B)",-1000000000*VALUE(MID(E69,2,LEN(E69)-3)),IF(RIGHT(E69,2)="k)",-1000*VALUE(MID(E69,2,LEN(E69)-3)),VALUE(SUBSTITUTE(E69,",","")))))),IF(RIGHT(E69,1)="T",1000000000000*VALUE(LEFT(E69,LEN(E69)-1)),IF(RIGHT(E69,1)="M",1000000*VALUE(LEFT(E69,LEN(E69)-1)),IF(RIGHT(E69,1)="B",1000000000*VALUE(LEFT(E69,LEN(E69)-1)),IF(RIGHT(E69,1)="%",0.01*VALUE(LEFT(E69,LEN(E69)-1)),IF(RIGHT(E69,1)="k",1000*VALUE(LEFT(E69,LEN(E69)-1)),VALUE(SUBSTITUTE(E69,",",""))))))))),"N/A")</f>
        <v/>
      </c>
      <c r="M69">
        <f>IFERROR(IF(TRIM(F69)="-", "N/A", IF(RIGHT(F69,1)=")",IF(RIGHT(F69,2)="T)",-1000000000000*VALUE(MID(F69,2,LEN(F69)-3)),IF(RIGHT(F69,2)="M)",-1000000*VALUE(MID(F69,2,LEN(F69)-3)),IF(RIGHT(F69,2)="B)",-1000000000*VALUE(MID(F69,2,LEN(F69)-3)),IF(RIGHT(F69,2)="k)",-1000*VALUE(MID(F69,2,LEN(F69)-3)),VALUE(SUBSTITUTE(F69,",","")))))),IF(RIGHT(F69,1)="T",1000000000000*VALUE(LEFT(F69,LEN(F69)-1)),IF(RIGHT(F69,1)="M",1000000*VALUE(LEFT(F69,LEN(F69)-1)),IF(RIGHT(F69,1)="B",1000000000*VALUE(LEFT(F69,LEN(F69)-1)),IF(RIGHT(F69,1)="%",0.01*VALUE(LEFT(F69,LEN(F69)-1)),IF(RIGHT(F69,1)="k",1000*VALUE(LEFT(F69,LEN(F69)-1)),VALUE(SUBSTITUTE(F69,",",""))))))))),"N/A")</f>
        <v/>
      </c>
      <c r="N69">
        <f>IFERROR(IF(TRIM(G69)="-", "N/A", IF(RIGHT(G69,1)=")",IF(RIGHT(G69,2)="T)",-1000000000000*VALUE(MID(G69,2,LEN(G69)-3)),IF(RIGHT(G69,2)="M)",-1000000*VALUE(MID(G69,2,LEN(G69)-3)),IF(RIGHT(G69,2)="B)",-1000000000*VALUE(MID(G69,2,LEN(G69)-3)),IF(RIGHT(G69,2)="k)",-1000*VALUE(MID(G69,2,LEN(G69)-3)),VALUE(SUBSTITUTE(G69,",","")))))),IF(RIGHT(G69,1)="T",1000000000000*VALUE(LEFT(G69,LEN(G69)-1)),IF(RIGHT(G69,1)="M",1000000*VALUE(LEFT(G69,LEN(G69)-1)),IF(RIGHT(G69,1)="B",1000000000*VALUE(LEFT(G69,LEN(G69)-1)),IF(RIGHT(G69,1)="%",0.01*VALUE(LEFT(G69,LEN(G69)-1)),IF(RIGHT(G69,1)="k",1000*VALUE(LEFT(G69,LEN(G69)-1)),VALUE(SUBSTITUTE(G69,",",""))))))))),"N/A")</f>
        <v/>
      </c>
    </row>
    <row r="70" spans="1:60">
      <c s="1" r="A70" t="n">
        <v>2</v>
      </c>
      <c r="B70" t="s">
        <v>125</v>
      </c>
      <c r="C70" t="s">
        <v>3850</v>
      </c>
      <c r="D70">
        <f>IFERROR(AVERAGE(VALUE(INDIRECT("J"&amp;(MATCH(B70,B71:B502,0)+70))),VALUE(INDIRECT("J"&amp;(MATCH(B70,B71:B502,0)+81))),VALUE(INDIRECT("J"&amp;(MATCH(B70,B71:B502,0)+92))),VALUE(INDIRECT("J"&amp;(MATCH(B70,B71:B502,0)+103)))),"")</f>
        <v/>
      </c>
      <c r="E70">
        <f>IFERROR(IF(AND(C70&lt;&gt;"",D70&lt;&gt;0),IF(VALUE(J70)&gt;VALUE(K70),"above average","below average"),"no data"),"no data")</f>
        <v/>
      </c>
      <c r="F70">
        <f>IF(E70="above average",LOWER(TRIM(IF(ISNUMBER(VALUE(RIGHT(B70,1))),REPLACE(B70,LEN(B70),1,""),B70))),"")</f>
        <v/>
      </c>
      <c r="G70">
        <f>IFERROR(LEFT(F70,FIND("(",F70) - 2),F70)</f>
        <v/>
      </c>
      <c r="I70">
        <f>IF(AND(K70&gt; J70, L70&gt; K70, M70&gt; L70, N70&gt; M70), "pos_trend", IF(AND(K70&lt; J70, L70&lt; K70, M70&lt; L70, N70&lt; M70), "neg_trend", "N/A"))</f>
        <v/>
      </c>
      <c r="J70">
        <f>IFERROR(IF(TRIM(C70)="-", "N/A", IF(RIGHT(C70,1)=")",IF(RIGHT(C70,2)="T)",-1000000000000*VALUE(MID(C70,2,LEN(C70)-3)),IF(RIGHT(C70,2)="M)",-1000000*VALUE(MID(C70,2,LEN(C70)-3)),IF(RIGHT(C70,2)="B)",-1000000000*VALUE(MID(C70,2,LEN(C70)-3)),IF(RIGHT(C70,2)="k)",-1000*VALUE(MID(C70,2,LEN(C70)-3)),VALUE(SUBSTITUTE(C70,",","")))))),IF(RIGHT(C70,1)="T",1000000000000*VALUE(LEFT(C70,LEN(C70)-1)),IF(RIGHT(C70,1)="M",1000000*VALUE(LEFT(C70,LEN(C70)-1)),IF(RIGHT(C70,1)="B",1000000000*VALUE(LEFT(C70,LEN(C70)-1)),IF(RIGHT(C70,1)="%",0.01*VALUE(LEFT(C70,LEN(C70)-1)),IF(RIGHT(C70,1)="k",1000*VALUE(LEFT(C70,LEN(C70)-1)),VALUE(SUBSTITUTE(C70,",",""))))))))),"N/A")</f>
        <v/>
      </c>
      <c r="K70">
        <f>IFERROR(IF(TRIM(D70)="-", "N/A", IF(RIGHT(D70,1)=")",IF(RIGHT(D70,2)="T)",-1000000000000*VALUE(MID(D70,2,LEN(D70)-3)),IF(RIGHT(D70,2)="M)",-1000000*VALUE(MID(D70,2,LEN(D70)-3)),IF(RIGHT(D70,2)="B)",-1000000000*VALUE(MID(D70,2,LEN(D70)-3)),IF(RIGHT(D70,2)="k)",-1000*VALUE(MID(D70,2,LEN(D70)-3)),VALUE(SUBSTITUTE(D70,",","")))))),IF(RIGHT(D70,1)="T",1000000000000*VALUE(LEFT(D70,LEN(D70)-1)),IF(RIGHT(D70,1)="M",1000000*VALUE(LEFT(D70,LEN(D70)-1)),IF(RIGHT(D70,1)="B",1000000000*VALUE(LEFT(D70,LEN(D70)-1)),IF(RIGHT(D70,1)="%",0.01*VALUE(LEFT(D70,LEN(D70)-1)),IF(RIGHT(D70,1)="k",1000*VALUE(LEFT(D70,LEN(D70)-1)),VALUE(SUBSTITUTE(D70,",",""))))))))),"N/A")</f>
        <v/>
      </c>
      <c r="L70">
        <f>IFERROR(IF(TRIM(E70)="-", "N/A", IF(RIGHT(E70,1)=")",IF(RIGHT(E70,2)="T)",-1000000000000*VALUE(MID(E70,2,LEN(E70)-3)),IF(RIGHT(E70,2)="M)",-1000000*VALUE(MID(E70,2,LEN(E70)-3)),IF(RIGHT(E70,2)="B)",-1000000000*VALUE(MID(E70,2,LEN(E70)-3)),IF(RIGHT(E70,2)="k)",-1000*VALUE(MID(E70,2,LEN(E70)-3)),VALUE(SUBSTITUTE(E70,",","")))))),IF(RIGHT(E70,1)="T",1000000000000*VALUE(LEFT(E70,LEN(E70)-1)),IF(RIGHT(E70,1)="M",1000000*VALUE(LEFT(E70,LEN(E70)-1)),IF(RIGHT(E70,1)="B",1000000000*VALUE(LEFT(E70,LEN(E70)-1)),IF(RIGHT(E70,1)="%",0.01*VALUE(LEFT(E70,LEN(E70)-1)),IF(RIGHT(E70,1)="k",1000*VALUE(LEFT(E70,LEN(E70)-1)),VALUE(SUBSTITUTE(E70,",",""))))))))),"N/A")</f>
        <v/>
      </c>
      <c r="M70">
        <f>IFERROR(IF(TRIM(F70)="-", "N/A", IF(RIGHT(F70,1)=")",IF(RIGHT(F70,2)="T)",-1000000000000*VALUE(MID(F70,2,LEN(F70)-3)),IF(RIGHT(F70,2)="M)",-1000000*VALUE(MID(F70,2,LEN(F70)-3)),IF(RIGHT(F70,2)="B)",-1000000000*VALUE(MID(F70,2,LEN(F70)-3)),IF(RIGHT(F70,2)="k)",-1000*VALUE(MID(F70,2,LEN(F70)-3)),VALUE(SUBSTITUTE(F70,",","")))))),IF(RIGHT(F70,1)="T",1000000000000*VALUE(LEFT(F70,LEN(F70)-1)),IF(RIGHT(F70,1)="M",1000000*VALUE(LEFT(F70,LEN(F70)-1)),IF(RIGHT(F70,1)="B",1000000000*VALUE(LEFT(F70,LEN(F70)-1)),IF(RIGHT(F70,1)="%",0.01*VALUE(LEFT(F70,LEN(F70)-1)),IF(RIGHT(F70,1)="k",1000*VALUE(LEFT(F70,LEN(F70)-1)),VALUE(SUBSTITUTE(F70,",",""))))))))),"N/A")</f>
        <v/>
      </c>
      <c r="N70">
        <f>IFERROR(IF(TRIM(G70)="-", "N/A", IF(RIGHT(G70,1)=")",IF(RIGHT(G70,2)="T)",-1000000000000*VALUE(MID(G70,2,LEN(G70)-3)),IF(RIGHT(G70,2)="M)",-1000000*VALUE(MID(G70,2,LEN(G70)-3)),IF(RIGHT(G70,2)="B)",-1000000000*VALUE(MID(G70,2,LEN(G70)-3)),IF(RIGHT(G70,2)="k)",-1000*VALUE(MID(G70,2,LEN(G70)-3)),VALUE(SUBSTITUTE(G70,",","")))))),IF(RIGHT(G70,1)="T",1000000000000*VALUE(LEFT(G70,LEN(G70)-1)),IF(RIGHT(G70,1)="M",1000000*VALUE(LEFT(G70,LEN(G70)-1)),IF(RIGHT(G70,1)="B",1000000000*VALUE(LEFT(G70,LEN(G70)-1)),IF(RIGHT(G70,1)="%",0.01*VALUE(LEFT(G70,LEN(G70)-1)),IF(RIGHT(G70,1)="k",1000*VALUE(LEFT(G70,LEN(G70)-1)),VALUE(SUBSTITUTE(G70,",",""))))))))),"N/A")</f>
        <v/>
      </c>
    </row>
    <row r="71" spans="1:60">
      <c s="1" r="A71" t="n">
        <v>3</v>
      </c>
      <c r="B71" t="s">
        <v>126</v>
      </c>
      <c r="C71" t="s">
        <v>3881</v>
      </c>
      <c r="D71">
        <f>IFERROR(AVERAGE(VALUE(INDIRECT("J"&amp;(MATCH(B71,B72:B503,0)+71))),VALUE(INDIRECT("J"&amp;(MATCH(B71,B72:B503,0)+82))),VALUE(INDIRECT("J"&amp;(MATCH(B71,B72:B503,0)+93))),VALUE(INDIRECT("J"&amp;(MATCH(B71,B72:B503,0)+104)))),"")</f>
        <v/>
      </c>
      <c r="E71">
        <f>IFERROR(IF(AND(C71&lt;&gt;"",D71&lt;&gt;0),IF(VALUE(J71)&gt;VALUE(K71),"above average","below average"),"no data"),"no data")</f>
        <v/>
      </c>
      <c r="F71">
        <f>IF(E71="above average",LOWER(TRIM(IF(ISNUMBER(VALUE(RIGHT(B71,1))),REPLACE(B71,LEN(B71),1,""),B71))),"")</f>
        <v/>
      </c>
      <c r="G71">
        <f>IF(F71&lt;&gt;"", G70 &amp; ", " &amp; IFERROR(LEFT(F71,FIND("(",F71) - 2),F71),G70)</f>
        <v/>
      </c>
      <c r="I71">
        <f>IF(AND(K71&gt; J71, L71&gt; K71, M71&gt; L71, N71&gt; M71), "pos_trend", IF(AND(K71&lt; J71, L71&lt; K71, M71&lt; L71, N71&lt; M71), "neg_trend", "N/A"))</f>
        <v/>
      </c>
      <c r="J71">
        <f>IFERROR(IF(TRIM(C71)="-", "N/A", IF(RIGHT(C71,1)=")",IF(RIGHT(C71,2)="T)",-1000000000000*VALUE(MID(C71,2,LEN(C71)-3)),IF(RIGHT(C71,2)="M)",-1000000*VALUE(MID(C71,2,LEN(C71)-3)),IF(RIGHT(C71,2)="B)",-1000000000*VALUE(MID(C71,2,LEN(C71)-3)),IF(RIGHT(C71,2)="k)",-1000*VALUE(MID(C71,2,LEN(C71)-3)),VALUE(SUBSTITUTE(C71,",","")))))),IF(RIGHT(C71,1)="T",1000000000000*VALUE(LEFT(C71,LEN(C71)-1)),IF(RIGHT(C71,1)="M",1000000*VALUE(LEFT(C71,LEN(C71)-1)),IF(RIGHT(C71,1)="B",1000000000*VALUE(LEFT(C71,LEN(C71)-1)),IF(RIGHT(C71,1)="%",0.01*VALUE(LEFT(C71,LEN(C71)-1)),IF(RIGHT(C71,1)="k",1000*VALUE(LEFT(C71,LEN(C71)-1)),VALUE(SUBSTITUTE(C71,",",""))))))))),"N/A")</f>
        <v/>
      </c>
      <c r="K71">
        <f>IFERROR(IF(TRIM(D71)="-", "N/A", IF(RIGHT(D71,1)=")",IF(RIGHT(D71,2)="T)",-1000000000000*VALUE(MID(D71,2,LEN(D71)-3)),IF(RIGHT(D71,2)="M)",-1000000*VALUE(MID(D71,2,LEN(D71)-3)),IF(RIGHT(D71,2)="B)",-1000000000*VALUE(MID(D71,2,LEN(D71)-3)),IF(RIGHT(D71,2)="k)",-1000*VALUE(MID(D71,2,LEN(D71)-3)),VALUE(SUBSTITUTE(D71,",","")))))),IF(RIGHT(D71,1)="T",1000000000000*VALUE(LEFT(D71,LEN(D71)-1)),IF(RIGHT(D71,1)="M",1000000*VALUE(LEFT(D71,LEN(D71)-1)),IF(RIGHT(D71,1)="B",1000000000*VALUE(LEFT(D71,LEN(D71)-1)),IF(RIGHT(D71,1)="%",0.01*VALUE(LEFT(D71,LEN(D71)-1)),IF(RIGHT(D71,1)="k",1000*VALUE(LEFT(D71,LEN(D71)-1)),VALUE(SUBSTITUTE(D71,",",""))))))))),"N/A")</f>
        <v/>
      </c>
      <c r="L71">
        <f>IFERROR(IF(TRIM(E71)="-", "N/A", IF(RIGHT(E71,1)=")",IF(RIGHT(E71,2)="T)",-1000000000000*VALUE(MID(E71,2,LEN(E71)-3)),IF(RIGHT(E71,2)="M)",-1000000*VALUE(MID(E71,2,LEN(E71)-3)),IF(RIGHT(E71,2)="B)",-1000000000*VALUE(MID(E71,2,LEN(E71)-3)),IF(RIGHT(E71,2)="k)",-1000*VALUE(MID(E71,2,LEN(E71)-3)),VALUE(SUBSTITUTE(E71,",","")))))),IF(RIGHT(E71,1)="T",1000000000000*VALUE(LEFT(E71,LEN(E71)-1)),IF(RIGHT(E71,1)="M",1000000*VALUE(LEFT(E71,LEN(E71)-1)),IF(RIGHT(E71,1)="B",1000000000*VALUE(LEFT(E71,LEN(E71)-1)),IF(RIGHT(E71,1)="%",0.01*VALUE(LEFT(E71,LEN(E71)-1)),IF(RIGHT(E71,1)="k",1000*VALUE(LEFT(E71,LEN(E71)-1)),VALUE(SUBSTITUTE(E71,",",""))))))))),"N/A")</f>
        <v/>
      </c>
      <c r="M71">
        <f>IFERROR(IF(TRIM(F71)="-", "N/A", IF(RIGHT(F71,1)=")",IF(RIGHT(F71,2)="T)",-1000000000000*VALUE(MID(F71,2,LEN(F71)-3)),IF(RIGHT(F71,2)="M)",-1000000*VALUE(MID(F71,2,LEN(F71)-3)),IF(RIGHT(F71,2)="B)",-1000000000*VALUE(MID(F71,2,LEN(F71)-3)),IF(RIGHT(F71,2)="k)",-1000*VALUE(MID(F71,2,LEN(F71)-3)),VALUE(SUBSTITUTE(F71,",","")))))),IF(RIGHT(F71,1)="T",1000000000000*VALUE(LEFT(F71,LEN(F71)-1)),IF(RIGHT(F71,1)="M",1000000*VALUE(LEFT(F71,LEN(F71)-1)),IF(RIGHT(F71,1)="B",1000000000*VALUE(LEFT(F71,LEN(F71)-1)),IF(RIGHT(F71,1)="%",0.01*VALUE(LEFT(F71,LEN(F71)-1)),IF(RIGHT(F71,1)="k",1000*VALUE(LEFT(F71,LEN(F71)-1)),VALUE(SUBSTITUTE(F71,",",""))))))))),"N/A")</f>
        <v/>
      </c>
      <c r="N71">
        <f>IFERROR(IF(TRIM(G71)="-", "N/A", IF(RIGHT(G71,1)=")",IF(RIGHT(G71,2)="T)",-1000000000000*VALUE(MID(G71,2,LEN(G71)-3)),IF(RIGHT(G71,2)="M)",-1000000*VALUE(MID(G71,2,LEN(G71)-3)),IF(RIGHT(G71,2)="B)",-1000000000*VALUE(MID(G71,2,LEN(G71)-3)),IF(RIGHT(G71,2)="k)",-1000*VALUE(MID(G71,2,LEN(G71)-3)),VALUE(SUBSTITUTE(G71,",","")))))),IF(RIGHT(G71,1)="T",1000000000000*VALUE(LEFT(G71,LEN(G71)-1)),IF(RIGHT(G71,1)="M",1000000*VALUE(LEFT(G71,LEN(G71)-1)),IF(RIGHT(G71,1)="B",1000000000*VALUE(LEFT(G71,LEN(G71)-1)),IF(RIGHT(G71,1)="%",0.01*VALUE(LEFT(G71,LEN(G71)-1)),IF(RIGHT(G71,1)="k",1000*VALUE(LEFT(G71,LEN(G71)-1)),VALUE(SUBSTITUTE(G71,",",""))))))))),"N/A")</f>
        <v/>
      </c>
    </row>
    <row r="72" spans="1:60">
      <c s="1" r="A72" t="n">
        <v>4</v>
      </c>
      <c r="B72" t="s">
        <v>128</v>
      </c>
      <c r="C72" t="s">
        <v>3882</v>
      </c>
      <c r="D72">
        <f>IFERROR(AVERAGE(VALUE(INDIRECT("J"&amp;(MATCH(B72,B73:B504,0)+72))),VALUE(INDIRECT("J"&amp;(MATCH(B72,B73:B504,0)+83))),VALUE(INDIRECT("J"&amp;(MATCH(B72,B73:B504,0)+94))),VALUE(INDIRECT("J"&amp;(MATCH(B72,B73:B504,0)+105)))),"")</f>
        <v/>
      </c>
      <c r="E72">
        <f>IFERROR(IF(AND(C72&lt;&gt;"",D72&lt;&gt;0),IF(VALUE(J72)&gt;VALUE(K72),"above average","below average"),"no data"),"no data")</f>
        <v/>
      </c>
      <c r="F72">
        <f>IF(E72="above average",LOWER(TRIM(IF(ISNUMBER(VALUE(RIGHT(B72,1))),REPLACE(B72,LEN(B72),1,""),B72))),"")</f>
        <v/>
      </c>
      <c r="G72">
        <f>IF(F72&lt;&gt;"", G71 &amp; ", " &amp; IFERROR(LEFT(F72,FIND("(",F72) - 2),F72),G71)</f>
        <v/>
      </c>
      <c r="I72">
        <f>IF(AND(K72&gt; J72, L72&gt; K72, M72&gt; L72, N72&gt; M72), "pos_trend", IF(AND(K72&lt; J72, L72&lt; K72, M72&lt; L72, N72&lt; M72), "neg_trend", "N/A"))</f>
        <v/>
      </c>
      <c r="J72">
        <f>IFERROR(IF(TRIM(C72)="-", "N/A", IF(RIGHT(C72,1)=")",IF(RIGHT(C72,2)="T)",-1000000000000*VALUE(MID(C72,2,LEN(C72)-3)),IF(RIGHT(C72,2)="M)",-1000000*VALUE(MID(C72,2,LEN(C72)-3)),IF(RIGHT(C72,2)="B)",-1000000000*VALUE(MID(C72,2,LEN(C72)-3)),IF(RIGHT(C72,2)="k)",-1000*VALUE(MID(C72,2,LEN(C72)-3)),VALUE(SUBSTITUTE(C72,",","")))))),IF(RIGHT(C72,1)="T",1000000000000*VALUE(LEFT(C72,LEN(C72)-1)),IF(RIGHT(C72,1)="M",1000000*VALUE(LEFT(C72,LEN(C72)-1)),IF(RIGHT(C72,1)="B",1000000000*VALUE(LEFT(C72,LEN(C72)-1)),IF(RIGHT(C72,1)="%",0.01*VALUE(LEFT(C72,LEN(C72)-1)),IF(RIGHT(C72,1)="k",1000*VALUE(LEFT(C72,LEN(C72)-1)),VALUE(SUBSTITUTE(C72,",",""))))))))),"N/A")</f>
        <v/>
      </c>
      <c r="K72">
        <f>IFERROR(IF(TRIM(D72)="-", "N/A", IF(RIGHT(D72,1)=")",IF(RIGHT(D72,2)="T)",-1000000000000*VALUE(MID(D72,2,LEN(D72)-3)),IF(RIGHT(D72,2)="M)",-1000000*VALUE(MID(D72,2,LEN(D72)-3)),IF(RIGHT(D72,2)="B)",-1000000000*VALUE(MID(D72,2,LEN(D72)-3)),IF(RIGHT(D72,2)="k)",-1000*VALUE(MID(D72,2,LEN(D72)-3)),VALUE(SUBSTITUTE(D72,",","")))))),IF(RIGHT(D72,1)="T",1000000000000*VALUE(LEFT(D72,LEN(D72)-1)),IF(RIGHT(D72,1)="M",1000000*VALUE(LEFT(D72,LEN(D72)-1)),IF(RIGHT(D72,1)="B",1000000000*VALUE(LEFT(D72,LEN(D72)-1)),IF(RIGHT(D72,1)="%",0.01*VALUE(LEFT(D72,LEN(D72)-1)),IF(RIGHT(D72,1)="k",1000*VALUE(LEFT(D72,LEN(D72)-1)),VALUE(SUBSTITUTE(D72,",",""))))))))),"N/A")</f>
        <v/>
      </c>
      <c r="L72">
        <f>IFERROR(IF(TRIM(E72)="-", "N/A", IF(RIGHT(E72,1)=")",IF(RIGHT(E72,2)="T)",-1000000000000*VALUE(MID(E72,2,LEN(E72)-3)),IF(RIGHT(E72,2)="M)",-1000000*VALUE(MID(E72,2,LEN(E72)-3)),IF(RIGHT(E72,2)="B)",-1000000000*VALUE(MID(E72,2,LEN(E72)-3)),IF(RIGHT(E72,2)="k)",-1000*VALUE(MID(E72,2,LEN(E72)-3)),VALUE(SUBSTITUTE(E72,",","")))))),IF(RIGHT(E72,1)="T",1000000000000*VALUE(LEFT(E72,LEN(E72)-1)),IF(RIGHT(E72,1)="M",1000000*VALUE(LEFT(E72,LEN(E72)-1)),IF(RIGHT(E72,1)="B",1000000000*VALUE(LEFT(E72,LEN(E72)-1)),IF(RIGHT(E72,1)="%",0.01*VALUE(LEFT(E72,LEN(E72)-1)),IF(RIGHT(E72,1)="k",1000*VALUE(LEFT(E72,LEN(E72)-1)),VALUE(SUBSTITUTE(E72,",",""))))))))),"N/A")</f>
        <v/>
      </c>
      <c r="M72">
        <f>IFERROR(IF(TRIM(F72)="-", "N/A", IF(RIGHT(F72,1)=")",IF(RIGHT(F72,2)="T)",-1000000000000*VALUE(MID(F72,2,LEN(F72)-3)),IF(RIGHT(F72,2)="M)",-1000000*VALUE(MID(F72,2,LEN(F72)-3)),IF(RIGHT(F72,2)="B)",-1000000000*VALUE(MID(F72,2,LEN(F72)-3)),IF(RIGHT(F72,2)="k)",-1000*VALUE(MID(F72,2,LEN(F72)-3)),VALUE(SUBSTITUTE(F72,",","")))))),IF(RIGHT(F72,1)="T",1000000000000*VALUE(LEFT(F72,LEN(F72)-1)),IF(RIGHT(F72,1)="M",1000000*VALUE(LEFT(F72,LEN(F72)-1)),IF(RIGHT(F72,1)="B",1000000000*VALUE(LEFT(F72,LEN(F72)-1)),IF(RIGHT(F72,1)="%",0.01*VALUE(LEFT(F72,LEN(F72)-1)),IF(RIGHT(F72,1)="k",1000*VALUE(LEFT(F72,LEN(F72)-1)),VALUE(SUBSTITUTE(F72,",",""))))))))),"N/A")</f>
        <v/>
      </c>
      <c r="N72">
        <f>IFERROR(IF(TRIM(G72)="-", "N/A", IF(RIGHT(G72,1)=")",IF(RIGHT(G72,2)="T)",-1000000000000*VALUE(MID(G72,2,LEN(G72)-3)),IF(RIGHT(G72,2)="M)",-1000000*VALUE(MID(G72,2,LEN(G72)-3)),IF(RIGHT(G72,2)="B)",-1000000000*VALUE(MID(G72,2,LEN(G72)-3)),IF(RIGHT(G72,2)="k)",-1000*VALUE(MID(G72,2,LEN(G72)-3)),VALUE(SUBSTITUTE(G72,",","")))))),IF(RIGHT(G72,1)="T",1000000000000*VALUE(LEFT(G72,LEN(G72)-1)),IF(RIGHT(G72,1)="M",1000000*VALUE(LEFT(G72,LEN(G72)-1)),IF(RIGHT(G72,1)="B",1000000000*VALUE(LEFT(G72,LEN(G72)-1)),IF(RIGHT(G72,1)="%",0.01*VALUE(LEFT(G72,LEN(G72)-1)),IF(RIGHT(G72,1)="k",1000*VALUE(LEFT(G72,LEN(G72)-1)),VALUE(SUBSTITUTE(G72,",",""))))))))),"N/A")</f>
        <v/>
      </c>
    </row>
    <row r="73" spans="1:60">
      <c s="1" r="A73" t="n">
        <v>5</v>
      </c>
      <c r="B73" t="s">
        <v>130</v>
      </c>
      <c r="C73" t="s">
        <v>3883</v>
      </c>
      <c r="D73">
        <f>IFERROR(AVERAGE(VALUE(INDIRECT("J"&amp;(MATCH(B73,B74:B505,0)+73))),VALUE(INDIRECT("J"&amp;(MATCH(B73,B74:B505,0)+84))),VALUE(INDIRECT("J"&amp;(MATCH(B73,B74:B505,0)+95))),VALUE(INDIRECT("J"&amp;(MATCH(B73,B74:B505,0)+106)))),"")</f>
        <v/>
      </c>
      <c r="E73">
        <f>IFERROR(IF(AND(C73&lt;&gt;"",D73&lt;&gt;0),IF(VALUE(J73)&gt;VALUE(K73),"above average","below average"),"no data"),"no data")</f>
        <v/>
      </c>
      <c r="F73">
        <f>IF(E73="above average",LOWER(TRIM(IF(ISNUMBER(VALUE(RIGHT(B73,1))),REPLACE(B73,LEN(B73),1,""),B73))),"")</f>
        <v/>
      </c>
      <c r="G73">
        <f>IF(F73&lt;&gt;"", G72 &amp; ", " &amp; IFERROR(LEFT(F73,FIND("(",F73) - 2),F73),G72)</f>
        <v/>
      </c>
      <c r="I73">
        <f>IF(AND(K73&gt; J73, L73&gt; K73, M73&gt; L73, N73&gt; M73), "pos_trend", IF(AND(K73&lt; J73, L73&lt; K73, M73&lt; L73, N73&lt; M73), "neg_trend", "N/A"))</f>
        <v/>
      </c>
      <c r="J73">
        <f>IFERROR(IF(TRIM(C73)="-", "N/A", IF(RIGHT(C73,1)=")",IF(RIGHT(C73,2)="T)",-1000000000000*VALUE(MID(C73,2,LEN(C73)-3)),IF(RIGHT(C73,2)="M)",-1000000*VALUE(MID(C73,2,LEN(C73)-3)),IF(RIGHT(C73,2)="B)",-1000000000*VALUE(MID(C73,2,LEN(C73)-3)),IF(RIGHT(C73,2)="k)",-1000*VALUE(MID(C73,2,LEN(C73)-3)),VALUE(SUBSTITUTE(C73,",","")))))),IF(RIGHT(C73,1)="T",1000000000000*VALUE(LEFT(C73,LEN(C73)-1)),IF(RIGHT(C73,1)="M",1000000*VALUE(LEFT(C73,LEN(C73)-1)),IF(RIGHT(C73,1)="B",1000000000*VALUE(LEFT(C73,LEN(C73)-1)),IF(RIGHT(C73,1)="%",0.01*VALUE(LEFT(C73,LEN(C73)-1)),IF(RIGHT(C73,1)="k",1000*VALUE(LEFT(C73,LEN(C73)-1)),VALUE(SUBSTITUTE(C73,",",""))))))))),"N/A")</f>
        <v/>
      </c>
      <c r="K73">
        <f>IFERROR(IF(TRIM(D73)="-", "N/A", IF(RIGHT(D73,1)=")",IF(RIGHT(D73,2)="T)",-1000000000000*VALUE(MID(D73,2,LEN(D73)-3)),IF(RIGHT(D73,2)="M)",-1000000*VALUE(MID(D73,2,LEN(D73)-3)),IF(RIGHT(D73,2)="B)",-1000000000*VALUE(MID(D73,2,LEN(D73)-3)),IF(RIGHT(D73,2)="k)",-1000*VALUE(MID(D73,2,LEN(D73)-3)),VALUE(SUBSTITUTE(D73,",","")))))),IF(RIGHT(D73,1)="T",1000000000000*VALUE(LEFT(D73,LEN(D73)-1)),IF(RIGHT(D73,1)="M",1000000*VALUE(LEFT(D73,LEN(D73)-1)),IF(RIGHT(D73,1)="B",1000000000*VALUE(LEFT(D73,LEN(D73)-1)),IF(RIGHT(D73,1)="%",0.01*VALUE(LEFT(D73,LEN(D73)-1)),IF(RIGHT(D73,1)="k",1000*VALUE(LEFT(D73,LEN(D73)-1)),VALUE(SUBSTITUTE(D73,",",""))))))))),"N/A")</f>
        <v/>
      </c>
      <c r="L73">
        <f>IFERROR(IF(TRIM(E73)="-", "N/A", IF(RIGHT(E73,1)=")",IF(RIGHT(E73,2)="T)",-1000000000000*VALUE(MID(E73,2,LEN(E73)-3)),IF(RIGHT(E73,2)="M)",-1000000*VALUE(MID(E73,2,LEN(E73)-3)),IF(RIGHT(E73,2)="B)",-1000000000*VALUE(MID(E73,2,LEN(E73)-3)),IF(RIGHT(E73,2)="k)",-1000*VALUE(MID(E73,2,LEN(E73)-3)),VALUE(SUBSTITUTE(E73,",","")))))),IF(RIGHT(E73,1)="T",1000000000000*VALUE(LEFT(E73,LEN(E73)-1)),IF(RIGHT(E73,1)="M",1000000*VALUE(LEFT(E73,LEN(E73)-1)),IF(RIGHT(E73,1)="B",1000000000*VALUE(LEFT(E73,LEN(E73)-1)),IF(RIGHT(E73,1)="%",0.01*VALUE(LEFT(E73,LEN(E73)-1)),IF(RIGHT(E73,1)="k",1000*VALUE(LEFT(E73,LEN(E73)-1)),VALUE(SUBSTITUTE(E73,",",""))))))))),"N/A")</f>
        <v/>
      </c>
      <c r="M73">
        <f>IFERROR(IF(TRIM(F73)="-", "N/A", IF(RIGHT(F73,1)=")",IF(RIGHT(F73,2)="T)",-1000000000000*VALUE(MID(F73,2,LEN(F73)-3)),IF(RIGHT(F73,2)="M)",-1000000*VALUE(MID(F73,2,LEN(F73)-3)),IF(RIGHT(F73,2)="B)",-1000000000*VALUE(MID(F73,2,LEN(F73)-3)),IF(RIGHT(F73,2)="k)",-1000*VALUE(MID(F73,2,LEN(F73)-3)),VALUE(SUBSTITUTE(F73,",","")))))),IF(RIGHT(F73,1)="T",1000000000000*VALUE(LEFT(F73,LEN(F73)-1)),IF(RIGHT(F73,1)="M",1000000*VALUE(LEFT(F73,LEN(F73)-1)),IF(RIGHT(F73,1)="B",1000000000*VALUE(LEFT(F73,LEN(F73)-1)),IF(RIGHT(F73,1)="%",0.01*VALUE(LEFT(F73,LEN(F73)-1)),IF(RIGHT(F73,1)="k",1000*VALUE(LEFT(F73,LEN(F73)-1)),VALUE(SUBSTITUTE(F73,",",""))))))))),"N/A")</f>
        <v/>
      </c>
      <c r="N73">
        <f>IFERROR(IF(TRIM(G73)="-", "N/A", IF(RIGHT(G73,1)=")",IF(RIGHT(G73,2)="T)",-1000000000000*VALUE(MID(G73,2,LEN(G73)-3)),IF(RIGHT(G73,2)="M)",-1000000*VALUE(MID(G73,2,LEN(G73)-3)),IF(RIGHT(G73,2)="B)",-1000000000*VALUE(MID(G73,2,LEN(G73)-3)),IF(RIGHT(G73,2)="k)",-1000*VALUE(MID(G73,2,LEN(G73)-3)),VALUE(SUBSTITUTE(G73,",","")))))),IF(RIGHT(G73,1)="T",1000000000000*VALUE(LEFT(G73,LEN(G73)-1)),IF(RIGHT(G73,1)="M",1000000*VALUE(LEFT(G73,LEN(G73)-1)),IF(RIGHT(G73,1)="B",1000000000*VALUE(LEFT(G73,LEN(G73)-1)),IF(RIGHT(G73,1)="%",0.01*VALUE(LEFT(G73,LEN(G73)-1)),IF(RIGHT(G73,1)="k",1000*VALUE(LEFT(G73,LEN(G73)-1)),VALUE(SUBSTITUTE(G73,",",""))))))))),"N/A")</f>
        <v/>
      </c>
    </row>
    <row r="74" spans="1:60">
      <c s="1" r="A74" t="n">
        <v>6</v>
      </c>
      <c r="B74" t="s">
        <v>132</v>
      </c>
      <c r="C74" t="s">
        <v>1235</v>
      </c>
      <c r="D74">
        <f>IFERROR(AVERAGE(VALUE(INDIRECT("J"&amp;(MATCH(B74,B75:B506,0)+74))),VALUE(INDIRECT("J"&amp;(MATCH(B74,B75:B506,0)+85))),VALUE(INDIRECT("J"&amp;(MATCH(B74,B75:B506,0)+96))),VALUE(INDIRECT("J"&amp;(MATCH(B74,B75:B506,0)+107)))),"")</f>
        <v/>
      </c>
      <c r="E74">
        <f>IFERROR(IF(AND(C74&lt;&gt;"",D74&lt;&gt;0),IF(VALUE(J74)&gt;VALUE(K74),"above average","below average"),"no data"),"no data")</f>
        <v/>
      </c>
      <c r="F74">
        <f>IF(E74="above average",LOWER(TRIM(IF(ISNUMBER(VALUE(RIGHT(B74,1))),REPLACE(B74,LEN(B74),1,""),B74))),"")</f>
        <v/>
      </c>
      <c r="G74">
        <f>IF(F74&lt;&gt;"", G73 &amp; ", " &amp; IFERROR(LEFT(F74,FIND("(",F74) - 2),F74),G73)</f>
        <v/>
      </c>
      <c r="I74">
        <f>IF(AND(K74&gt; J74, L74&gt; K74, M74&gt; L74, N74&gt; M74), "pos_trend", IF(AND(K74&lt; J74, L74&lt; K74, M74&lt; L74, N74&lt; M74), "neg_trend", "N/A"))</f>
        <v/>
      </c>
      <c r="J74">
        <f>IFERROR(IF(TRIM(C74)="-", "N/A", IF(RIGHT(C74,1)=")",IF(RIGHT(C74,2)="T)",-1000000000000*VALUE(MID(C74,2,LEN(C74)-3)),IF(RIGHT(C74,2)="M)",-1000000*VALUE(MID(C74,2,LEN(C74)-3)),IF(RIGHT(C74,2)="B)",-1000000000*VALUE(MID(C74,2,LEN(C74)-3)),IF(RIGHT(C74,2)="k)",-1000*VALUE(MID(C74,2,LEN(C74)-3)),VALUE(SUBSTITUTE(C74,",","")))))),IF(RIGHT(C74,1)="T",1000000000000*VALUE(LEFT(C74,LEN(C74)-1)),IF(RIGHT(C74,1)="M",1000000*VALUE(LEFT(C74,LEN(C74)-1)),IF(RIGHT(C74,1)="B",1000000000*VALUE(LEFT(C74,LEN(C74)-1)),IF(RIGHT(C74,1)="%",0.01*VALUE(LEFT(C74,LEN(C74)-1)),IF(RIGHT(C74,1)="k",1000*VALUE(LEFT(C74,LEN(C74)-1)),VALUE(SUBSTITUTE(C74,",",""))))))))),"N/A")</f>
        <v/>
      </c>
      <c r="K74">
        <f>IFERROR(IF(TRIM(D74)="-", "N/A", IF(RIGHT(D74,1)=")",IF(RIGHT(D74,2)="T)",-1000000000000*VALUE(MID(D74,2,LEN(D74)-3)),IF(RIGHT(D74,2)="M)",-1000000*VALUE(MID(D74,2,LEN(D74)-3)),IF(RIGHT(D74,2)="B)",-1000000000*VALUE(MID(D74,2,LEN(D74)-3)),IF(RIGHT(D74,2)="k)",-1000*VALUE(MID(D74,2,LEN(D74)-3)),VALUE(SUBSTITUTE(D74,",","")))))),IF(RIGHT(D74,1)="T",1000000000000*VALUE(LEFT(D74,LEN(D74)-1)),IF(RIGHT(D74,1)="M",1000000*VALUE(LEFT(D74,LEN(D74)-1)),IF(RIGHT(D74,1)="B",1000000000*VALUE(LEFT(D74,LEN(D74)-1)),IF(RIGHT(D74,1)="%",0.01*VALUE(LEFT(D74,LEN(D74)-1)),IF(RIGHT(D74,1)="k",1000*VALUE(LEFT(D74,LEN(D74)-1)),VALUE(SUBSTITUTE(D74,",",""))))))))),"N/A")</f>
        <v/>
      </c>
      <c r="L74">
        <f>IFERROR(IF(TRIM(E74)="-", "N/A", IF(RIGHT(E74,1)=")",IF(RIGHT(E74,2)="T)",-1000000000000*VALUE(MID(E74,2,LEN(E74)-3)),IF(RIGHT(E74,2)="M)",-1000000*VALUE(MID(E74,2,LEN(E74)-3)),IF(RIGHT(E74,2)="B)",-1000000000*VALUE(MID(E74,2,LEN(E74)-3)),IF(RIGHT(E74,2)="k)",-1000*VALUE(MID(E74,2,LEN(E74)-3)),VALUE(SUBSTITUTE(E74,",","")))))),IF(RIGHT(E74,1)="T",1000000000000*VALUE(LEFT(E74,LEN(E74)-1)),IF(RIGHT(E74,1)="M",1000000*VALUE(LEFT(E74,LEN(E74)-1)),IF(RIGHT(E74,1)="B",1000000000*VALUE(LEFT(E74,LEN(E74)-1)),IF(RIGHT(E74,1)="%",0.01*VALUE(LEFT(E74,LEN(E74)-1)),IF(RIGHT(E74,1)="k",1000*VALUE(LEFT(E74,LEN(E74)-1)),VALUE(SUBSTITUTE(E74,",",""))))))))),"N/A")</f>
        <v/>
      </c>
      <c r="M74">
        <f>IFERROR(IF(TRIM(F74)="-", "N/A", IF(RIGHT(F74,1)=")",IF(RIGHT(F74,2)="T)",-1000000000000*VALUE(MID(F74,2,LEN(F74)-3)),IF(RIGHT(F74,2)="M)",-1000000*VALUE(MID(F74,2,LEN(F74)-3)),IF(RIGHT(F74,2)="B)",-1000000000*VALUE(MID(F74,2,LEN(F74)-3)),IF(RIGHT(F74,2)="k)",-1000*VALUE(MID(F74,2,LEN(F74)-3)),VALUE(SUBSTITUTE(F74,",","")))))),IF(RIGHT(F74,1)="T",1000000000000*VALUE(LEFT(F74,LEN(F74)-1)),IF(RIGHT(F74,1)="M",1000000*VALUE(LEFT(F74,LEN(F74)-1)),IF(RIGHT(F74,1)="B",1000000000*VALUE(LEFT(F74,LEN(F74)-1)),IF(RIGHT(F74,1)="%",0.01*VALUE(LEFT(F74,LEN(F74)-1)),IF(RIGHT(F74,1)="k",1000*VALUE(LEFT(F74,LEN(F74)-1)),VALUE(SUBSTITUTE(F74,",",""))))))))),"N/A")</f>
        <v/>
      </c>
      <c r="N74">
        <f>IFERROR(IF(TRIM(G74)="-", "N/A", IF(RIGHT(G74,1)=")",IF(RIGHT(G74,2)="T)",-1000000000000*VALUE(MID(G74,2,LEN(G74)-3)),IF(RIGHT(G74,2)="M)",-1000000*VALUE(MID(G74,2,LEN(G74)-3)),IF(RIGHT(G74,2)="B)",-1000000000*VALUE(MID(G74,2,LEN(G74)-3)),IF(RIGHT(G74,2)="k)",-1000*VALUE(MID(G74,2,LEN(G74)-3)),VALUE(SUBSTITUTE(G74,",","")))))),IF(RIGHT(G74,1)="T",1000000000000*VALUE(LEFT(G74,LEN(G74)-1)),IF(RIGHT(G74,1)="M",1000000*VALUE(LEFT(G74,LEN(G74)-1)),IF(RIGHT(G74,1)="B",1000000000*VALUE(LEFT(G74,LEN(G74)-1)),IF(RIGHT(G74,1)="%",0.01*VALUE(LEFT(G74,LEN(G74)-1)),IF(RIGHT(G74,1)="k",1000*VALUE(LEFT(G74,LEN(G74)-1)),VALUE(SUBSTITUTE(G74,",",""))))))))),"N/A")</f>
        <v/>
      </c>
    </row>
    <row r="75" spans="1:60">
      <c s="1" r="A75" t="n">
        <v>7</v>
      </c>
      <c r="B75" t="s">
        <v>134</v>
      </c>
      <c r="C75" t="s"/>
      <c r="D75">
        <f>IFERROR(AVERAGE(VALUE(INDIRECT("J"&amp;(MATCH(B75,B76:B507,0)+75))),VALUE(INDIRECT("J"&amp;(MATCH(B75,B76:B507,0)+86))),VALUE(INDIRECT("J"&amp;(MATCH(B75,B76:B507,0)+97))),VALUE(INDIRECT("J"&amp;(MATCH(B75,B76:B507,0)+108)))),"")</f>
        <v/>
      </c>
      <c r="E75">
        <f>IFERROR(IF(AND(C75&lt;&gt;"",D75&lt;&gt;0),IF(VALUE(J75)&gt;VALUE(K75),"above average","below average"),"no data"),"no data")</f>
        <v/>
      </c>
      <c r="F75">
        <f>IF(E75="above average",LOWER(TRIM(IF(ISNUMBER(VALUE(RIGHT(B75,1))),REPLACE(B75,LEN(B75),1,""),B75))),"")</f>
        <v/>
      </c>
      <c r="G75">
        <f>IF(F75&lt;&gt;"", G74 &amp; ", " &amp; IFERROR(LEFT(F75,FIND("(",F75) - 2),F75),G74)</f>
        <v/>
      </c>
      <c r="I75">
        <f>IF(AND(K75&gt; J75, L75&gt; K75, M75&gt; L75, N75&gt; M75), "pos_trend", IF(AND(K75&lt; J75, L75&lt; K75, M75&lt; L75, N75&lt; M75), "neg_trend", "N/A"))</f>
        <v/>
      </c>
      <c r="J75">
        <f>IFERROR(IF(TRIM(C75)="-", "N/A", IF(RIGHT(C75,1)=")",IF(RIGHT(C75,2)="T)",-1000000000000*VALUE(MID(C75,2,LEN(C75)-3)),IF(RIGHT(C75,2)="M)",-1000000*VALUE(MID(C75,2,LEN(C75)-3)),IF(RIGHT(C75,2)="B)",-1000000000*VALUE(MID(C75,2,LEN(C75)-3)),IF(RIGHT(C75,2)="k)",-1000*VALUE(MID(C75,2,LEN(C75)-3)),VALUE(SUBSTITUTE(C75,",","")))))),IF(RIGHT(C75,1)="T",1000000000000*VALUE(LEFT(C75,LEN(C75)-1)),IF(RIGHT(C75,1)="M",1000000*VALUE(LEFT(C75,LEN(C75)-1)),IF(RIGHT(C75,1)="B",1000000000*VALUE(LEFT(C75,LEN(C75)-1)),IF(RIGHT(C75,1)="%",0.01*VALUE(LEFT(C75,LEN(C75)-1)),IF(RIGHT(C75,1)="k",1000*VALUE(LEFT(C75,LEN(C75)-1)),VALUE(SUBSTITUTE(C75,",",""))))))))),"N/A")</f>
        <v/>
      </c>
      <c r="K75">
        <f>IFERROR(IF(TRIM(D75)="-", "N/A", IF(RIGHT(D75,1)=")",IF(RIGHT(D75,2)="T)",-1000000000000*VALUE(MID(D75,2,LEN(D75)-3)),IF(RIGHT(D75,2)="M)",-1000000*VALUE(MID(D75,2,LEN(D75)-3)),IF(RIGHT(D75,2)="B)",-1000000000*VALUE(MID(D75,2,LEN(D75)-3)),IF(RIGHT(D75,2)="k)",-1000*VALUE(MID(D75,2,LEN(D75)-3)),VALUE(SUBSTITUTE(D75,",","")))))),IF(RIGHT(D75,1)="T",1000000000000*VALUE(LEFT(D75,LEN(D75)-1)),IF(RIGHT(D75,1)="M",1000000*VALUE(LEFT(D75,LEN(D75)-1)),IF(RIGHT(D75,1)="B",1000000000*VALUE(LEFT(D75,LEN(D75)-1)),IF(RIGHT(D75,1)="%",0.01*VALUE(LEFT(D75,LEN(D75)-1)),IF(RIGHT(D75,1)="k",1000*VALUE(LEFT(D75,LEN(D75)-1)),VALUE(SUBSTITUTE(D75,",",""))))))))),"N/A")</f>
        <v/>
      </c>
      <c r="L75">
        <f>IFERROR(IF(TRIM(E75)="-", "N/A", IF(RIGHT(E75,1)=")",IF(RIGHT(E75,2)="T)",-1000000000000*VALUE(MID(E75,2,LEN(E75)-3)),IF(RIGHT(E75,2)="M)",-1000000*VALUE(MID(E75,2,LEN(E75)-3)),IF(RIGHT(E75,2)="B)",-1000000000*VALUE(MID(E75,2,LEN(E75)-3)),IF(RIGHT(E75,2)="k)",-1000*VALUE(MID(E75,2,LEN(E75)-3)),VALUE(SUBSTITUTE(E75,",","")))))),IF(RIGHT(E75,1)="T",1000000000000*VALUE(LEFT(E75,LEN(E75)-1)),IF(RIGHT(E75,1)="M",1000000*VALUE(LEFT(E75,LEN(E75)-1)),IF(RIGHT(E75,1)="B",1000000000*VALUE(LEFT(E75,LEN(E75)-1)),IF(RIGHT(E75,1)="%",0.01*VALUE(LEFT(E75,LEN(E75)-1)),IF(RIGHT(E75,1)="k",1000*VALUE(LEFT(E75,LEN(E75)-1)),VALUE(SUBSTITUTE(E75,",",""))))))))),"N/A")</f>
        <v/>
      </c>
      <c r="M75">
        <f>IFERROR(IF(TRIM(F75)="-", "N/A", IF(RIGHT(F75,1)=")",IF(RIGHT(F75,2)="T)",-1000000000000*VALUE(MID(F75,2,LEN(F75)-3)),IF(RIGHT(F75,2)="M)",-1000000*VALUE(MID(F75,2,LEN(F75)-3)),IF(RIGHT(F75,2)="B)",-1000000000*VALUE(MID(F75,2,LEN(F75)-3)),IF(RIGHT(F75,2)="k)",-1000*VALUE(MID(F75,2,LEN(F75)-3)),VALUE(SUBSTITUTE(F75,",","")))))),IF(RIGHT(F75,1)="T",1000000000000*VALUE(LEFT(F75,LEN(F75)-1)),IF(RIGHT(F75,1)="M",1000000*VALUE(LEFT(F75,LEN(F75)-1)),IF(RIGHT(F75,1)="B",1000000000*VALUE(LEFT(F75,LEN(F75)-1)),IF(RIGHT(F75,1)="%",0.01*VALUE(LEFT(F75,LEN(F75)-1)),IF(RIGHT(F75,1)="k",1000*VALUE(LEFT(F75,LEN(F75)-1)),VALUE(SUBSTITUTE(F75,",",""))))))))),"N/A")</f>
        <v/>
      </c>
      <c r="N75">
        <f>IFERROR(IF(TRIM(G75)="-", "N/A", IF(RIGHT(G75,1)=")",IF(RIGHT(G75,2)="T)",-1000000000000*VALUE(MID(G75,2,LEN(G75)-3)),IF(RIGHT(G75,2)="M)",-1000000*VALUE(MID(G75,2,LEN(G75)-3)),IF(RIGHT(G75,2)="B)",-1000000000*VALUE(MID(G75,2,LEN(G75)-3)),IF(RIGHT(G75,2)="k)",-1000*VALUE(MID(G75,2,LEN(G75)-3)),VALUE(SUBSTITUTE(G75,",","")))))),IF(RIGHT(G75,1)="T",1000000000000*VALUE(LEFT(G75,LEN(G75)-1)),IF(RIGHT(G75,1)="M",1000000*VALUE(LEFT(G75,LEN(G75)-1)),IF(RIGHT(G75,1)="B",1000000000*VALUE(LEFT(G75,LEN(G75)-1)),IF(RIGHT(G75,1)="%",0.01*VALUE(LEFT(G75,LEN(G75)-1)),IF(RIGHT(G75,1)="k",1000*VALUE(LEFT(G75,LEN(G75)-1)),VALUE(SUBSTITUTE(G75,",",""))))))))),"N/A")</f>
        <v/>
      </c>
    </row>
    <row r="76" spans="1:60">
      <c s="1" r="A76" t="n">
        <v>8</v>
      </c>
      <c r="B76" t="s">
        <v>135</v>
      </c>
      <c r="C76" t="s"/>
      <c r="D76">
        <f>IFERROR(AVERAGE(VALUE(INDIRECT("J"&amp;(MATCH(B76,B77:B508,0)+76))),VALUE(INDIRECT("J"&amp;(MATCH(B76,B77:B508,0)+87))),VALUE(INDIRECT("J"&amp;(MATCH(B76,B77:B508,0)+98))),VALUE(INDIRECT("J"&amp;(MATCH(B76,B77:B508,0)+109)))),"")</f>
        <v/>
      </c>
      <c r="E76">
        <f>IFERROR(IF(AND(C76&lt;&gt;"",D76&lt;&gt;0),IF(VALUE(J76)&gt;VALUE(K76),"above average","below average"),"no data"),"no data")</f>
        <v/>
      </c>
      <c r="F76">
        <f>IF(E76="above average",LOWER(TRIM(IF(ISNUMBER(VALUE(RIGHT(B76,1))),REPLACE(B76,LEN(B76),1,""),B76))),"")</f>
        <v/>
      </c>
      <c r="G76">
        <f>IF(F76&lt;&gt;"", G75 &amp; ", " &amp; IFERROR(LEFT(F76,FIND("(",F76) - 2),F76),G75)</f>
        <v/>
      </c>
      <c r="I76">
        <f>IF(AND(K76&gt; J76, L76&gt; K76, M76&gt; L76, N76&gt; M76), "pos_trend", IF(AND(K76&lt; J76, L76&lt; K76, M76&lt; L76, N76&lt; M76), "neg_trend", "N/A"))</f>
        <v/>
      </c>
      <c r="J76">
        <f>IFERROR(IF(TRIM(C76)="-", "N/A", IF(RIGHT(C76,1)=")",IF(RIGHT(C76,2)="T)",-1000000000000*VALUE(MID(C76,2,LEN(C76)-3)),IF(RIGHT(C76,2)="M)",-1000000*VALUE(MID(C76,2,LEN(C76)-3)),IF(RIGHT(C76,2)="B)",-1000000000*VALUE(MID(C76,2,LEN(C76)-3)),IF(RIGHT(C76,2)="k)",-1000*VALUE(MID(C76,2,LEN(C76)-3)),VALUE(SUBSTITUTE(C76,",","")))))),IF(RIGHT(C76,1)="T",1000000000000*VALUE(LEFT(C76,LEN(C76)-1)),IF(RIGHT(C76,1)="M",1000000*VALUE(LEFT(C76,LEN(C76)-1)),IF(RIGHT(C76,1)="B",1000000000*VALUE(LEFT(C76,LEN(C76)-1)),IF(RIGHT(C76,1)="%",0.01*VALUE(LEFT(C76,LEN(C76)-1)),IF(RIGHT(C76,1)="k",1000*VALUE(LEFT(C76,LEN(C76)-1)),VALUE(SUBSTITUTE(C76,",",""))))))))),"N/A")</f>
        <v/>
      </c>
      <c r="K76">
        <f>IFERROR(IF(TRIM(D76)="-", "N/A", IF(RIGHT(D76,1)=")",IF(RIGHT(D76,2)="T)",-1000000000000*VALUE(MID(D76,2,LEN(D76)-3)),IF(RIGHT(D76,2)="M)",-1000000*VALUE(MID(D76,2,LEN(D76)-3)),IF(RIGHT(D76,2)="B)",-1000000000*VALUE(MID(D76,2,LEN(D76)-3)),IF(RIGHT(D76,2)="k)",-1000*VALUE(MID(D76,2,LEN(D76)-3)),VALUE(SUBSTITUTE(D76,",","")))))),IF(RIGHT(D76,1)="T",1000000000000*VALUE(LEFT(D76,LEN(D76)-1)),IF(RIGHT(D76,1)="M",1000000*VALUE(LEFT(D76,LEN(D76)-1)),IF(RIGHT(D76,1)="B",1000000000*VALUE(LEFT(D76,LEN(D76)-1)),IF(RIGHT(D76,1)="%",0.01*VALUE(LEFT(D76,LEN(D76)-1)),IF(RIGHT(D76,1)="k",1000*VALUE(LEFT(D76,LEN(D76)-1)),VALUE(SUBSTITUTE(D76,",",""))))))))),"N/A")</f>
        <v/>
      </c>
      <c r="L76">
        <f>IFERROR(IF(TRIM(E76)="-", "N/A", IF(RIGHT(E76,1)=")",IF(RIGHT(E76,2)="T)",-1000000000000*VALUE(MID(E76,2,LEN(E76)-3)),IF(RIGHT(E76,2)="M)",-1000000*VALUE(MID(E76,2,LEN(E76)-3)),IF(RIGHT(E76,2)="B)",-1000000000*VALUE(MID(E76,2,LEN(E76)-3)),IF(RIGHT(E76,2)="k)",-1000*VALUE(MID(E76,2,LEN(E76)-3)),VALUE(SUBSTITUTE(E76,",","")))))),IF(RIGHT(E76,1)="T",1000000000000*VALUE(LEFT(E76,LEN(E76)-1)),IF(RIGHT(E76,1)="M",1000000*VALUE(LEFT(E76,LEN(E76)-1)),IF(RIGHT(E76,1)="B",1000000000*VALUE(LEFT(E76,LEN(E76)-1)),IF(RIGHT(E76,1)="%",0.01*VALUE(LEFT(E76,LEN(E76)-1)),IF(RIGHT(E76,1)="k",1000*VALUE(LEFT(E76,LEN(E76)-1)),VALUE(SUBSTITUTE(E76,",",""))))))))),"N/A")</f>
        <v/>
      </c>
      <c r="M76">
        <f>IFERROR(IF(TRIM(F76)="-", "N/A", IF(RIGHT(F76,1)=")",IF(RIGHT(F76,2)="T)",-1000000000000*VALUE(MID(F76,2,LEN(F76)-3)),IF(RIGHT(F76,2)="M)",-1000000*VALUE(MID(F76,2,LEN(F76)-3)),IF(RIGHT(F76,2)="B)",-1000000000*VALUE(MID(F76,2,LEN(F76)-3)),IF(RIGHT(F76,2)="k)",-1000*VALUE(MID(F76,2,LEN(F76)-3)),VALUE(SUBSTITUTE(F76,",","")))))),IF(RIGHT(F76,1)="T",1000000000000*VALUE(LEFT(F76,LEN(F76)-1)),IF(RIGHT(F76,1)="M",1000000*VALUE(LEFT(F76,LEN(F76)-1)),IF(RIGHT(F76,1)="B",1000000000*VALUE(LEFT(F76,LEN(F76)-1)),IF(RIGHT(F76,1)="%",0.01*VALUE(LEFT(F76,LEN(F76)-1)),IF(RIGHT(F76,1)="k",1000*VALUE(LEFT(F76,LEN(F76)-1)),VALUE(SUBSTITUTE(F76,",",""))))))))),"N/A")</f>
        <v/>
      </c>
      <c r="N76">
        <f>IFERROR(IF(TRIM(G76)="-", "N/A", IF(RIGHT(G76,1)=")",IF(RIGHT(G76,2)="T)",-1000000000000*VALUE(MID(G76,2,LEN(G76)-3)),IF(RIGHT(G76,2)="M)",-1000000*VALUE(MID(G76,2,LEN(G76)-3)),IF(RIGHT(G76,2)="B)",-1000000000*VALUE(MID(G76,2,LEN(G76)-3)),IF(RIGHT(G76,2)="k)",-1000*VALUE(MID(G76,2,LEN(G76)-3)),VALUE(SUBSTITUTE(G76,",","")))))),IF(RIGHT(G76,1)="T",1000000000000*VALUE(LEFT(G76,LEN(G76)-1)),IF(RIGHT(G76,1)="M",1000000*VALUE(LEFT(G76,LEN(G76)-1)),IF(RIGHT(G76,1)="B",1000000000*VALUE(LEFT(G76,LEN(G76)-1)),IF(RIGHT(G76,1)="%",0.01*VALUE(LEFT(G76,LEN(G76)-1)),IF(RIGHT(G76,1)="k",1000*VALUE(LEFT(G76,LEN(G76)-1)),VALUE(SUBSTITUTE(G76,",",""))))))))),"N/A")</f>
        <v/>
      </c>
    </row>
    <row r="77" spans="1:60">
      <c r="F77">
        <f>IF(F76="",IF(F75="",IF(F74="",IF(F73="",IF(F72="",IF(F71="",IFERROR(LEFT(F70,FIND("(",F70) - 2),F70),IFERROR(LEFT(F71,FIND("(",F71) - 2),F71)),IFERROR(LEFT(F72,FIND("(",F72) - 2),F72)),IFERROR(LEFT(F73,FIND("(",F73) - 2),F73)),IFERROR(LEFT(F74,FIND("(",F74) - 2),F74)),IFERROR(LEFT(F75,FIND("(",F75) - 2),F75)),IFERROR(LEFT(F76,FIND("(",F76) - 2),F76))</f>
        <v/>
      </c>
      <c r="G77">
        <f>TRIM(IF(LEFT(G76,1)=",",REPLACE(G76,1,1,""),SUBSTITUTE(G76,F77, "and " &amp; F77)))</f>
        <v/>
      </c>
      <c r="I77">
        <f>IF(AND(K77&gt; J77, L77&gt; K77, M77&gt; L77, N77&gt; M77), "pos_trend", IF(AND(K77&lt; J77, L77&lt; K77, M77&lt; L77, N77&lt; M77), "neg_trend", "N/A"))</f>
        <v/>
      </c>
      <c r="J77">
        <f>IFERROR(IF(TRIM(C77)="-", "N/A", IF(RIGHT(C77,1)=")",IF(RIGHT(C77,2)="T)",-1000000000000*VALUE(MID(C77,2,LEN(C77)-3)),IF(RIGHT(C77,2)="M)",-1000000*VALUE(MID(C77,2,LEN(C77)-3)),IF(RIGHT(C77,2)="B)",-1000000000*VALUE(MID(C77,2,LEN(C77)-3)),IF(RIGHT(C77,2)="k)",-1000*VALUE(MID(C77,2,LEN(C77)-3)),VALUE(SUBSTITUTE(C77,",","")))))),IF(RIGHT(C77,1)="T",1000000000000*VALUE(LEFT(C77,LEN(C77)-1)),IF(RIGHT(C77,1)="M",1000000*VALUE(LEFT(C77,LEN(C77)-1)),IF(RIGHT(C77,1)="B",1000000000*VALUE(LEFT(C77,LEN(C77)-1)),IF(RIGHT(C77,1)="%",0.01*VALUE(LEFT(C77,LEN(C77)-1)),IF(RIGHT(C77,1)="k",1000*VALUE(LEFT(C77,LEN(C77)-1)),VALUE(SUBSTITUTE(C77,",",""))))))))),"N/A")</f>
        <v/>
      </c>
      <c r="K77">
        <f>IFERROR(IF(TRIM(D77)="-", "N/A", IF(RIGHT(D77,1)=")",IF(RIGHT(D77,2)="T)",-1000000000000*VALUE(MID(D77,2,LEN(D77)-3)),IF(RIGHT(D77,2)="M)",-1000000*VALUE(MID(D77,2,LEN(D77)-3)),IF(RIGHT(D77,2)="B)",-1000000000*VALUE(MID(D77,2,LEN(D77)-3)),IF(RIGHT(D77,2)="k)",-1000*VALUE(MID(D77,2,LEN(D77)-3)),VALUE(SUBSTITUTE(D77,",","")))))),IF(RIGHT(D77,1)="T",1000000000000*VALUE(LEFT(D77,LEN(D77)-1)),IF(RIGHT(D77,1)="M",1000000*VALUE(LEFT(D77,LEN(D77)-1)),IF(RIGHT(D77,1)="B",1000000000*VALUE(LEFT(D77,LEN(D77)-1)),IF(RIGHT(D77,1)="%",0.01*VALUE(LEFT(D77,LEN(D77)-1)),IF(RIGHT(D77,1)="k",1000*VALUE(LEFT(D77,LEN(D77)-1)),VALUE(SUBSTITUTE(D77,",",""))))))))),"N/A")</f>
        <v/>
      </c>
      <c r="L77">
        <f>IFERROR(IF(TRIM(E77)="-", "N/A", IF(RIGHT(E77,1)=")",IF(RIGHT(E77,2)="T)",-1000000000000*VALUE(MID(E77,2,LEN(E77)-3)),IF(RIGHT(E77,2)="M)",-1000000*VALUE(MID(E77,2,LEN(E77)-3)),IF(RIGHT(E77,2)="B)",-1000000000*VALUE(MID(E77,2,LEN(E77)-3)),IF(RIGHT(E77,2)="k)",-1000*VALUE(MID(E77,2,LEN(E77)-3)),VALUE(SUBSTITUTE(E77,",","")))))),IF(RIGHT(E77,1)="T",1000000000000*VALUE(LEFT(E77,LEN(E77)-1)),IF(RIGHT(E77,1)="M",1000000*VALUE(LEFT(E77,LEN(E77)-1)),IF(RIGHT(E77,1)="B",1000000000*VALUE(LEFT(E77,LEN(E77)-1)),IF(RIGHT(E77,1)="%",0.01*VALUE(LEFT(E77,LEN(E77)-1)),IF(RIGHT(E77,1)="k",1000*VALUE(LEFT(E77,LEN(E77)-1)),VALUE(SUBSTITUTE(E77,",",""))))))))),"N/A")</f>
        <v/>
      </c>
      <c r="M77">
        <f>IFERROR(IF(TRIM(F77)="-", "N/A", IF(RIGHT(F77,1)=")",IF(RIGHT(F77,2)="T)",-1000000000000*VALUE(MID(F77,2,LEN(F77)-3)),IF(RIGHT(F77,2)="M)",-1000000*VALUE(MID(F77,2,LEN(F77)-3)),IF(RIGHT(F77,2)="B)",-1000000000*VALUE(MID(F77,2,LEN(F77)-3)),IF(RIGHT(F77,2)="k)",-1000*VALUE(MID(F77,2,LEN(F77)-3)),VALUE(SUBSTITUTE(F77,",","")))))),IF(RIGHT(F77,1)="T",1000000000000*VALUE(LEFT(F77,LEN(F77)-1)),IF(RIGHT(F77,1)="M",1000000*VALUE(LEFT(F77,LEN(F77)-1)),IF(RIGHT(F77,1)="B",1000000000*VALUE(LEFT(F77,LEN(F77)-1)),IF(RIGHT(F77,1)="%",0.01*VALUE(LEFT(F77,LEN(F77)-1)),IF(RIGHT(F77,1)="k",1000*VALUE(LEFT(F77,LEN(F77)-1)),VALUE(SUBSTITUTE(F77,",",""))))))))),"N/A")</f>
        <v/>
      </c>
      <c r="N77">
        <f>IFERROR(IF(TRIM(G77)="-", "N/A", IF(RIGHT(G77,1)=")",IF(RIGHT(G77,2)="T)",-1000000000000*VALUE(MID(G77,2,LEN(G77)-3)),IF(RIGHT(G77,2)="M)",-1000000*VALUE(MID(G77,2,LEN(G77)-3)),IF(RIGHT(G77,2)="B)",-1000000000*VALUE(MID(G77,2,LEN(G77)-3)),IF(RIGHT(G77,2)="k)",-1000*VALUE(MID(G77,2,LEN(G77)-3)),VALUE(SUBSTITUTE(G77,",","")))))),IF(RIGHT(G77,1)="T",1000000000000*VALUE(LEFT(G77,LEN(G77)-1)),IF(RIGHT(G77,1)="M",1000000*VALUE(LEFT(G77,LEN(G77)-1)),IF(RIGHT(G77,1)="B",1000000000*VALUE(LEFT(G77,LEN(G77)-1)),IF(RIGHT(G77,1)="%",0.01*VALUE(LEFT(G77,LEN(G77)-1)),IF(RIGHT(G77,1)="k",1000*VALUE(LEFT(G77,LEN(G77)-1)),VALUE(SUBSTITUTE(G77,",",""))))))))),"N/A")</f>
        <v/>
      </c>
    </row>
    <row r="78" spans="1:60">
      <c s="1" r="A78" t="n">
        <v>0</v>
      </c>
      <c r="B78" t="s">
        <v>136</v>
      </c>
      <c r="C78" t="s">
        <v>137</v>
      </c>
      <c r="D78">
        <f>IF(COUNTIF(E70:E76,"=above average")&gt;0,"There are some indications that "&amp;D1&amp;" may be overvalued. The company has a higher " &amp; G77 &amp; " than the comparable average", "Inconclusive")</f>
        <v/>
      </c>
      <c r="I78">
        <f>IF(AND(K78&gt; J78, L78&gt; K78, M78&gt; L78, N78&gt; M78), "pos_trend", IF(AND(K78&lt; J78, L78&lt; K78, M78&lt; L78, N78&lt; M78), "neg_trend", "N/A"))</f>
        <v/>
      </c>
      <c r="J78">
        <f>IFERROR(IF(TRIM(C78)="-", "N/A", IF(RIGHT(C78,1)=")",IF(RIGHT(C78,2)="T)",-1000000000000*VALUE(MID(C78,2,LEN(C78)-3)),IF(RIGHT(C78,2)="M)",-1000000*VALUE(MID(C78,2,LEN(C78)-3)),IF(RIGHT(C78,2)="B)",-1000000000*VALUE(MID(C78,2,LEN(C78)-3)),IF(RIGHT(C78,2)="k)",-1000*VALUE(MID(C78,2,LEN(C78)-3)),VALUE(SUBSTITUTE(C78,",","")))))),IF(RIGHT(C78,1)="T",1000000000000*VALUE(LEFT(C78,LEN(C78)-1)),IF(RIGHT(C78,1)="M",1000000*VALUE(LEFT(C78,LEN(C78)-1)),IF(RIGHT(C78,1)="B",1000000000*VALUE(LEFT(C78,LEN(C78)-1)),IF(RIGHT(C78,1)="%",0.01*VALUE(LEFT(C78,LEN(C78)-1)),IF(RIGHT(C78,1)="k",1000*VALUE(LEFT(C78,LEN(C78)-1)),VALUE(SUBSTITUTE(C78,",",""))))))))),"N/A")</f>
        <v/>
      </c>
      <c r="K78">
        <f>IFERROR(IF(TRIM(D78)="-", "N/A", IF(RIGHT(D78,1)=")",IF(RIGHT(D78,2)="T)",-1000000000000*VALUE(MID(D78,2,LEN(D78)-3)),IF(RIGHT(D78,2)="M)",-1000000*VALUE(MID(D78,2,LEN(D78)-3)),IF(RIGHT(D78,2)="B)",-1000000000*VALUE(MID(D78,2,LEN(D78)-3)),IF(RIGHT(D78,2)="k)",-1000*VALUE(MID(D78,2,LEN(D78)-3)),VALUE(SUBSTITUTE(D78,",","")))))),IF(RIGHT(D78,1)="T",1000000000000*VALUE(LEFT(D78,LEN(D78)-1)),IF(RIGHT(D78,1)="M",1000000*VALUE(LEFT(D78,LEN(D78)-1)),IF(RIGHT(D78,1)="B",1000000000*VALUE(LEFT(D78,LEN(D78)-1)),IF(RIGHT(D78,1)="%",0.01*VALUE(LEFT(D78,LEN(D78)-1)),IF(RIGHT(D78,1)="k",1000*VALUE(LEFT(D78,LEN(D78)-1)),VALUE(SUBSTITUTE(D78,",",""))))))))),"N/A")</f>
        <v/>
      </c>
      <c r="L78">
        <f>IFERROR(IF(TRIM(E78)="-", "N/A", IF(RIGHT(E78,1)=")",IF(RIGHT(E78,2)="T)",-1000000000000*VALUE(MID(E78,2,LEN(E78)-3)),IF(RIGHT(E78,2)="M)",-1000000*VALUE(MID(E78,2,LEN(E78)-3)),IF(RIGHT(E78,2)="B)",-1000000000*VALUE(MID(E78,2,LEN(E78)-3)),IF(RIGHT(E78,2)="k)",-1000*VALUE(MID(E78,2,LEN(E78)-3)),VALUE(SUBSTITUTE(E78,",","")))))),IF(RIGHT(E78,1)="T",1000000000000*VALUE(LEFT(E78,LEN(E78)-1)),IF(RIGHT(E78,1)="M",1000000*VALUE(LEFT(E78,LEN(E78)-1)),IF(RIGHT(E78,1)="B",1000000000*VALUE(LEFT(E78,LEN(E78)-1)),IF(RIGHT(E78,1)="%",0.01*VALUE(LEFT(E78,LEN(E78)-1)),IF(RIGHT(E78,1)="k",1000*VALUE(LEFT(E78,LEN(E78)-1)),VALUE(SUBSTITUTE(E78,",",""))))))))),"N/A")</f>
        <v/>
      </c>
      <c r="M78">
        <f>IFERROR(IF(TRIM(F78)="-", "N/A", IF(RIGHT(F78,1)=")",IF(RIGHT(F78,2)="T)",-1000000000000*VALUE(MID(F78,2,LEN(F78)-3)),IF(RIGHT(F78,2)="M)",-1000000*VALUE(MID(F78,2,LEN(F78)-3)),IF(RIGHT(F78,2)="B)",-1000000000*VALUE(MID(F78,2,LEN(F78)-3)),IF(RIGHT(F78,2)="k)",-1000*VALUE(MID(F78,2,LEN(F78)-3)),VALUE(SUBSTITUTE(F78,",","")))))),IF(RIGHT(F78,1)="T",1000000000000*VALUE(LEFT(F78,LEN(F78)-1)),IF(RIGHT(F78,1)="M",1000000*VALUE(LEFT(F78,LEN(F78)-1)),IF(RIGHT(F78,1)="B",1000000000*VALUE(LEFT(F78,LEN(F78)-1)),IF(RIGHT(F78,1)="%",0.01*VALUE(LEFT(F78,LEN(F78)-1)),IF(RIGHT(F78,1)="k",1000*VALUE(LEFT(F78,LEN(F78)-1)),VALUE(SUBSTITUTE(F78,",",""))))))))),"N/A")</f>
        <v/>
      </c>
      <c r="N78">
        <f>IFERROR(IF(TRIM(G78)="-", "N/A", IF(RIGHT(G78,1)=")",IF(RIGHT(G78,2)="T)",-1000000000000*VALUE(MID(G78,2,LEN(G78)-3)),IF(RIGHT(G78,2)="M)",-1000000*VALUE(MID(G78,2,LEN(G78)-3)),IF(RIGHT(G78,2)="B)",-1000000000*VALUE(MID(G78,2,LEN(G78)-3)),IF(RIGHT(G78,2)="k)",-1000*VALUE(MID(G78,2,LEN(G78)-3)),VALUE(SUBSTITUTE(G78,",","")))))),IF(RIGHT(G78,1)="T",1000000000000*VALUE(LEFT(G78,LEN(G78)-1)),IF(RIGHT(G78,1)="M",1000000*VALUE(LEFT(G78,LEN(G78)-1)),IF(RIGHT(G78,1)="B",1000000000*VALUE(LEFT(G78,LEN(G78)-1)),IF(RIGHT(G78,1)="%",0.01*VALUE(LEFT(G78,LEN(G78)-1)),IF(RIGHT(G78,1)="k",1000*VALUE(LEFT(G78,LEN(G78)-1)),VALUE(SUBSTITUTE(G78,",",""))))))))),"N/A")</f>
        <v/>
      </c>
    </row>
    <row r="79" spans="1:60">
      <c s="1" r="A79" t="n">
        <v>1</v>
      </c>
      <c r="B79" t="s">
        <v>138</v>
      </c>
      <c r="C79" t="s">
        <v>139</v>
      </c>
      <c r="I79">
        <f>IF(AND(K79&gt; J79, L79&gt; K79, M79&gt; L79, N79&gt; M79), "pos_trend", IF(AND(K79&lt; J79, L79&lt; K79, M79&lt; L79, N79&lt; M79), "neg_trend", "N/A"))</f>
        <v/>
      </c>
      <c r="J79">
        <f>IFERROR(IF(TRIM(C79)="-", "N/A", IF(RIGHT(C79,1)=")",IF(RIGHT(C79,2)="T)",-1000000000000*VALUE(MID(C79,2,LEN(C79)-3)),IF(RIGHT(C79,2)="M)",-1000000*VALUE(MID(C79,2,LEN(C79)-3)),IF(RIGHT(C79,2)="B)",-1000000000*VALUE(MID(C79,2,LEN(C79)-3)),IF(RIGHT(C79,2)="k)",-1000*VALUE(MID(C79,2,LEN(C79)-3)),VALUE(SUBSTITUTE(C79,",","")))))),IF(RIGHT(C79,1)="T",1000000000000*VALUE(LEFT(C79,LEN(C79)-1)),IF(RIGHT(C79,1)="M",1000000*VALUE(LEFT(C79,LEN(C79)-1)),IF(RIGHT(C79,1)="B",1000000000*VALUE(LEFT(C79,LEN(C79)-1)),IF(RIGHT(C79,1)="%",0.01*VALUE(LEFT(C79,LEN(C79)-1)),IF(RIGHT(C79,1)="k",1000*VALUE(LEFT(C79,LEN(C79)-1)),VALUE(SUBSTITUTE(C79,",",""))))))))),"N/A")</f>
        <v/>
      </c>
      <c r="K79">
        <f>IFERROR(IF(TRIM(D79)="-", "N/A", IF(RIGHT(D79,1)=")",IF(RIGHT(D79,2)="T)",-1000000000000*VALUE(MID(D79,2,LEN(D79)-3)),IF(RIGHT(D79,2)="M)",-1000000*VALUE(MID(D79,2,LEN(D79)-3)),IF(RIGHT(D79,2)="B)",-1000000000*VALUE(MID(D79,2,LEN(D79)-3)),IF(RIGHT(D79,2)="k)",-1000*VALUE(MID(D79,2,LEN(D79)-3)),VALUE(SUBSTITUTE(D79,",","")))))),IF(RIGHT(D79,1)="T",1000000000000*VALUE(LEFT(D79,LEN(D79)-1)),IF(RIGHT(D79,1)="M",1000000*VALUE(LEFT(D79,LEN(D79)-1)),IF(RIGHT(D79,1)="B",1000000000*VALUE(LEFT(D79,LEN(D79)-1)),IF(RIGHT(D79,1)="%",0.01*VALUE(LEFT(D79,LEN(D79)-1)),IF(RIGHT(D79,1)="k",1000*VALUE(LEFT(D79,LEN(D79)-1)),VALUE(SUBSTITUTE(D79,",",""))))))))),"N/A")</f>
        <v/>
      </c>
      <c r="L79">
        <f>IFERROR(IF(TRIM(E79)="-", "N/A", IF(RIGHT(E79,1)=")",IF(RIGHT(E79,2)="T)",-1000000000000*VALUE(MID(E79,2,LEN(E79)-3)),IF(RIGHT(E79,2)="M)",-1000000*VALUE(MID(E79,2,LEN(E79)-3)),IF(RIGHT(E79,2)="B)",-1000000000*VALUE(MID(E79,2,LEN(E79)-3)),IF(RIGHT(E79,2)="k)",-1000*VALUE(MID(E79,2,LEN(E79)-3)),VALUE(SUBSTITUTE(E79,",","")))))),IF(RIGHT(E79,1)="T",1000000000000*VALUE(LEFT(E79,LEN(E79)-1)),IF(RIGHT(E79,1)="M",1000000*VALUE(LEFT(E79,LEN(E79)-1)),IF(RIGHT(E79,1)="B",1000000000*VALUE(LEFT(E79,LEN(E79)-1)),IF(RIGHT(E79,1)="%",0.01*VALUE(LEFT(E79,LEN(E79)-1)),IF(RIGHT(E79,1)="k",1000*VALUE(LEFT(E79,LEN(E79)-1)),VALUE(SUBSTITUTE(E79,",",""))))))))),"N/A")</f>
        <v/>
      </c>
      <c r="M79">
        <f>IFERROR(IF(TRIM(F79)="-", "N/A", IF(RIGHT(F79,1)=")",IF(RIGHT(F79,2)="T)",-1000000000000*VALUE(MID(F79,2,LEN(F79)-3)),IF(RIGHT(F79,2)="M)",-1000000*VALUE(MID(F79,2,LEN(F79)-3)),IF(RIGHT(F79,2)="B)",-1000000000*VALUE(MID(F79,2,LEN(F79)-3)),IF(RIGHT(F79,2)="k)",-1000*VALUE(MID(F79,2,LEN(F79)-3)),VALUE(SUBSTITUTE(F79,",","")))))),IF(RIGHT(F79,1)="T",1000000000000*VALUE(LEFT(F79,LEN(F79)-1)),IF(RIGHT(F79,1)="M",1000000*VALUE(LEFT(F79,LEN(F79)-1)),IF(RIGHT(F79,1)="B",1000000000*VALUE(LEFT(F79,LEN(F79)-1)),IF(RIGHT(F79,1)="%",0.01*VALUE(LEFT(F79,LEN(F79)-1)),IF(RIGHT(F79,1)="k",1000*VALUE(LEFT(F79,LEN(F79)-1)),VALUE(SUBSTITUTE(F79,",",""))))))))),"N/A")</f>
        <v/>
      </c>
      <c r="N79">
        <f>IFERROR(IF(TRIM(G79)="-", "N/A", IF(RIGHT(G79,1)=")",IF(RIGHT(G79,2)="T)",-1000000000000*VALUE(MID(G79,2,LEN(G79)-3)),IF(RIGHT(G79,2)="M)",-1000000*VALUE(MID(G79,2,LEN(G79)-3)),IF(RIGHT(G79,2)="B)",-1000000000*VALUE(MID(G79,2,LEN(G79)-3)),IF(RIGHT(G79,2)="k)",-1000*VALUE(MID(G79,2,LEN(G79)-3)),VALUE(SUBSTITUTE(G79,",","")))))),IF(RIGHT(G79,1)="T",1000000000000*VALUE(LEFT(G79,LEN(G79)-1)),IF(RIGHT(G79,1)="M",1000000*VALUE(LEFT(G79,LEN(G79)-1)),IF(RIGHT(G79,1)="B",1000000000*VALUE(LEFT(G79,LEN(G79)-1)),IF(RIGHT(G79,1)="%",0.01*VALUE(LEFT(G79,LEN(G79)-1)),IF(RIGHT(G79,1)="k",1000*VALUE(LEFT(G79,LEN(G79)-1)),VALUE(SUBSTITUTE(G79,",",""))))))))),"N/A")</f>
        <v/>
      </c>
    </row>
    <row r="80" spans="1:60">
      <c r="I80">
        <f>IF(AND(K80&gt; J80, L80&gt; K80, M80&gt; L80, N80&gt; M80), "pos_trend", IF(AND(K80&lt; J80, L80&lt; K80, M80&lt; L80, N80&lt; M80), "neg_trend", "N/A"))</f>
        <v/>
      </c>
      <c r="J80">
        <f>IFERROR(IF(TRIM(C80)="-", "N/A", IF(RIGHT(C80,1)=")",IF(RIGHT(C80,2)="T)",-1000000000000*VALUE(MID(C80,2,LEN(C80)-3)),IF(RIGHT(C80,2)="M)",-1000000*VALUE(MID(C80,2,LEN(C80)-3)),IF(RIGHT(C80,2)="B)",-1000000000*VALUE(MID(C80,2,LEN(C80)-3)),IF(RIGHT(C80,2)="k)",-1000*VALUE(MID(C80,2,LEN(C80)-3)),VALUE(SUBSTITUTE(C80,",","")))))),IF(RIGHT(C80,1)="T",1000000000000*VALUE(LEFT(C80,LEN(C80)-1)),IF(RIGHT(C80,1)="M",1000000*VALUE(LEFT(C80,LEN(C80)-1)),IF(RIGHT(C80,1)="B",1000000000*VALUE(LEFT(C80,LEN(C80)-1)),IF(RIGHT(C80,1)="%",0.01*VALUE(LEFT(C80,LEN(C80)-1)),IF(RIGHT(C80,1)="k",1000*VALUE(LEFT(C80,LEN(C80)-1)),VALUE(SUBSTITUTE(C80,",",""))))))))),"N/A")</f>
        <v/>
      </c>
      <c r="K80">
        <f>IFERROR(IF(TRIM(D80)="-", "N/A", IF(RIGHT(D80,1)=")",IF(RIGHT(D80,2)="T)",-1000000000000*VALUE(MID(D80,2,LEN(D80)-3)),IF(RIGHT(D80,2)="M)",-1000000*VALUE(MID(D80,2,LEN(D80)-3)),IF(RIGHT(D80,2)="B)",-1000000000*VALUE(MID(D80,2,LEN(D80)-3)),IF(RIGHT(D80,2)="k)",-1000*VALUE(MID(D80,2,LEN(D80)-3)),VALUE(SUBSTITUTE(D80,",","")))))),IF(RIGHT(D80,1)="T",1000000000000*VALUE(LEFT(D80,LEN(D80)-1)),IF(RIGHT(D80,1)="M",1000000*VALUE(LEFT(D80,LEN(D80)-1)),IF(RIGHT(D80,1)="B",1000000000*VALUE(LEFT(D80,LEN(D80)-1)),IF(RIGHT(D80,1)="%",0.01*VALUE(LEFT(D80,LEN(D80)-1)),IF(RIGHT(D80,1)="k",1000*VALUE(LEFT(D80,LEN(D80)-1)),VALUE(SUBSTITUTE(D80,",",""))))))))),"N/A")</f>
        <v/>
      </c>
      <c r="L80">
        <f>IFERROR(IF(TRIM(E80)="-", "N/A", IF(RIGHT(E80,1)=")",IF(RIGHT(E80,2)="T)",-1000000000000*VALUE(MID(E80,2,LEN(E80)-3)),IF(RIGHT(E80,2)="M)",-1000000*VALUE(MID(E80,2,LEN(E80)-3)),IF(RIGHT(E80,2)="B)",-1000000000*VALUE(MID(E80,2,LEN(E80)-3)),IF(RIGHT(E80,2)="k)",-1000*VALUE(MID(E80,2,LEN(E80)-3)),VALUE(SUBSTITUTE(E80,",","")))))),IF(RIGHT(E80,1)="T",1000000000000*VALUE(LEFT(E80,LEN(E80)-1)),IF(RIGHT(E80,1)="M",1000000*VALUE(LEFT(E80,LEN(E80)-1)),IF(RIGHT(E80,1)="B",1000000000*VALUE(LEFT(E80,LEN(E80)-1)),IF(RIGHT(E80,1)="%",0.01*VALUE(LEFT(E80,LEN(E80)-1)),IF(RIGHT(E80,1)="k",1000*VALUE(LEFT(E80,LEN(E80)-1)),VALUE(SUBSTITUTE(E80,",",""))))))))),"N/A")</f>
        <v/>
      </c>
      <c r="M80">
        <f>IFERROR(IF(TRIM(F80)="-", "N/A", IF(RIGHT(F80,1)=")",IF(RIGHT(F80,2)="T)",-1000000000000*VALUE(MID(F80,2,LEN(F80)-3)),IF(RIGHT(F80,2)="M)",-1000000*VALUE(MID(F80,2,LEN(F80)-3)),IF(RIGHT(F80,2)="B)",-1000000000*VALUE(MID(F80,2,LEN(F80)-3)),IF(RIGHT(F80,2)="k)",-1000*VALUE(MID(F80,2,LEN(F80)-3)),VALUE(SUBSTITUTE(F80,",","")))))),IF(RIGHT(F80,1)="T",1000000000000*VALUE(LEFT(F80,LEN(F80)-1)),IF(RIGHT(F80,1)="M",1000000*VALUE(LEFT(F80,LEN(F80)-1)),IF(RIGHT(F80,1)="B",1000000000*VALUE(LEFT(F80,LEN(F80)-1)),IF(RIGHT(F80,1)="%",0.01*VALUE(LEFT(F80,LEN(F80)-1)),IF(RIGHT(F80,1)="k",1000*VALUE(LEFT(F80,LEN(F80)-1)),VALUE(SUBSTITUTE(F80,",",""))))))))),"N/A")</f>
        <v/>
      </c>
      <c r="N80">
        <f>IFERROR(IF(TRIM(G80)="-", "N/A", IF(RIGHT(G80,1)=")",IF(RIGHT(G80,2)="T)",-1000000000000*VALUE(MID(G80,2,LEN(G80)-3)),IF(RIGHT(G80,2)="M)",-1000000*VALUE(MID(G80,2,LEN(G80)-3)),IF(RIGHT(G80,2)="B)",-1000000000*VALUE(MID(G80,2,LEN(G80)-3)),IF(RIGHT(G80,2)="k)",-1000*VALUE(MID(G80,2,LEN(G80)-3)),VALUE(SUBSTITUTE(G80,",","")))))),IF(RIGHT(G80,1)="T",1000000000000*VALUE(LEFT(G80,LEN(G80)-1)),IF(RIGHT(G80,1)="M",1000000*VALUE(LEFT(G80,LEN(G80)-1)),IF(RIGHT(G80,1)="B",1000000000*VALUE(LEFT(G80,LEN(G80)-1)),IF(RIGHT(G80,1)="%",0.01*VALUE(LEFT(G80,LEN(G80)-1)),IF(RIGHT(G80,1)="k",1000*VALUE(LEFT(G80,LEN(G80)-1)),VALUE(SUBSTITUTE(G80,",",""))))))))),"N/A")</f>
        <v/>
      </c>
    </row>
    <row r="81" spans="1:60">
      <c s="1" r="A81" t="n">
        <v>0</v>
      </c>
      <c r="B81" t="s">
        <v>140</v>
      </c>
      <c r="C81" t="s">
        <v>3884</v>
      </c>
      <c r="F81">
        <f>IF(E70="below average",LOWER(TRIM(IF(ISNUMBER(VALUE(RIGHT(B70,1))),REPLACE(B70,LEN(B70),1,""),B70))),"")</f>
        <v/>
      </c>
      <c r="G81">
        <f>IFERROR(LEFT(F81,FIND("(",F81) - 2),F81)</f>
        <v/>
      </c>
      <c r="I81">
        <f>IF(AND(K81&gt; J81, L81&gt; K81, M81&gt; L81, N81&gt; M81), "pos_trend", IF(AND(K81&lt; J81, L81&lt; K81, M81&lt; L81, N81&lt; M81), "neg_trend", "N/A"))</f>
        <v/>
      </c>
      <c r="J81">
        <f>IFERROR(IF(TRIM(C81)="-", "N/A", IF(RIGHT(C81,1)=")",IF(RIGHT(C81,2)="T)",-1000000000000*VALUE(MID(C81,2,LEN(C81)-3)),IF(RIGHT(C81,2)="M)",-1000000*VALUE(MID(C81,2,LEN(C81)-3)),IF(RIGHT(C81,2)="B)",-1000000000*VALUE(MID(C81,2,LEN(C81)-3)),IF(RIGHT(C81,2)="k)",-1000*VALUE(MID(C81,2,LEN(C81)-3)),VALUE(SUBSTITUTE(C81,",","")))))),IF(RIGHT(C81,1)="T",1000000000000*VALUE(LEFT(C81,LEN(C81)-1)),IF(RIGHT(C81,1)="M",1000000*VALUE(LEFT(C81,LEN(C81)-1)),IF(RIGHT(C81,1)="B",1000000000*VALUE(LEFT(C81,LEN(C81)-1)),IF(RIGHT(C81,1)="%",0.01*VALUE(LEFT(C81,LEN(C81)-1)),IF(RIGHT(C81,1)="k",1000*VALUE(LEFT(C81,LEN(C81)-1)),VALUE(SUBSTITUTE(C81,",",""))))))))),"N/A")</f>
        <v/>
      </c>
      <c r="K81">
        <f>IFERROR(IF(TRIM(D81)="-", "N/A", IF(RIGHT(D81,1)=")",IF(RIGHT(D81,2)="T)",-1000000000000*VALUE(MID(D81,2,LEN(D81)-3)),IF(RIGHT(D81,2)="M)",-1000000*VALUE(MID(D81,2,LEN(D81)-3)),IF(RIGHT(D81,2)="B)",-1000000000*VALUE(MID(D81,2,LEN(D81)-3)),IF(RIGHT(D81,2)="k)",-1000*VALUE(MID(D81,2,LEN(D81)-3)),VALUE(SUBSTITUTE(D81,",","")))))),IF(RIGHT(D81,1)="T",1000000000000*VALUE(LEFT(D81,LEN(D81)-1)),IF(RIGHT(D81,1)="M",1000000*VALUE(LEFT(D81,LEN(D81)-1)),IF(RIGHT(D81,1)="B",1000000000*VALUE(LEFT(D81,LEN(D81)-1)),IF(RIGHT(D81,1)="%",0.01*VALUE(LEFT(D81,LEN(D81)-1)),IF(RIGHT(D81,1)="k",1000*VALUE(LEFT(D81,LEN(D81)-1)),VALUE(SUBSTITUTE(D81,",",""))))))))),"N/A")</f>
        <v/>
      </c>
      <c r="L81">
        <f>IFERROR(IF(TRIM(E81)="-", "N/A", IF(RIGHT(E81,1)=")",IF(RIGHT(E81,2)="T)",-1000000000000*VALUE(MID(E81,2,LEN(E81)-3)),IF(RIGHT(E81,2)="M)",-1000000*VALUE(MID(E81,2,LEN(E81)-3)),IF(RIGHT(E81,2)="B)",-1000000000*VALUE(MID(E81,2,LEN(E81)-3)),IF(RIGHT(E81,2)="k)",-1000*VALUE(MID(E81,2,LEN(E81)-3)),VALUE(SUBSTITUTE(E81,",","")))))),IF(RIGHT(E81,1)="T",1000000000000*VALUE(LEFT(E81,LEN(E81)-1)),IF(RIGHT(E81,1)="M",1000000*VALUE(LEFT(E81,LEN(E81)-1)),IF(RIGHT(E81,1)="B",1000000000*VALUE(LEFT(E81,LEN(E81)-1)),IF(RIGHT(E81,1)="%",0.01*VALUE(LEFT(E81,LEN(E81)-1)),IF(RIGHT(E81,1)="k",1000*VALUE(LEFT(E81,LEN(E81)-1)),VALUE(SUBSTITUTE(E81,",",""))))))))),"N/A")</f>
        <v/>
      </c>
      <c r="M81">
        <f>IFERROR(IF(TRIM(F81)="-", "N/A", IF(RIGHT(F81,1)=")",IF(RIGHT(F81,2)="T)",-1000000000000*VALUE(MID(F81,2,LEN(F81)-3)),IF(RIGHT(F81,2)="M)",-1000000*VALUE(MID(F81,2,LEN(F81)-3)),IF(RIGHT(F81,2)="B)",-1000000000*VALUE(MID(F81,2,LEN(F81)-3)),IF(RIGHT(F81,2)="k)",-1000*VALUE(MID(F81,2,LEN(F81)-3)),VALUE(SUBSTITUTE(F81,",","")))))),IF(RIGHT(F81,1)="T",1000000000000*VALUE(LEFT(F81,LEN(F81)-1)),IF(RIGHT(F81,1)="M",1000000*VALUE(LEFT(F81,LEN(F81)-1)),IF(RIGHT(F81,1)="B",1000000000*VALUE(LEFT(F81,LEN(F81)-1)),IF(RIGHT(F81,1)="%",0.01*VALUE(LEFT(F81,LEN(F81)-1)),IF(RIGHT(F81,1)="k",1000*VALUE(LEFT(F81,LEN(F81)-1)),VALUE(SUBSTITUTE(F81,",",""))))))))),"N/A")</f>
        <v/>
      </c>
      <c r="N81">
        <f>IFERROR(IF(TRIM(G81)="-", "N/A", IF(RIGHT(G81,1)=")",IF(RIGHT(G81,2)="T)",-1000000000000*VALUE(MID(G81,2,LEN(G81)-3)),IF(RIGHT(G81,2)="M)",-1000000*VALUE(MID(G81,2,LEN(G81)-3)),IF(RIGHT(G81,2)="B)",-1000000000*VALUE(MID(G81,2,LEN(G81)-3)),IF(RIGHT(G81,2)="k)",-1000*VALUE(MID(G81,2,LEN(G81)-3)),VALUE(SUBSTITUTE(G81,",","")))))),IF(RIGHT(G81,1)="T",1000000000000*VALUE(LEFT(G81,LEN(G81)-1)),IF(RIGHT(G81,1)="M",1000000*VALUE(LEFT(G81,LEN(G81)-1)),IF(RIGHT(G81,1)="B",1000000000*VALUE(LEFT(G81,LEN(G81)-1)),IF(RIGHT(G81,1)="%",0.01*VALUE(LEFT(G81,LEN(G81)-1)),IF(RIGHT(G81,1)="k",1000*VALUE(LEFT(G81,LEN(G81)-1)),VALUE(SUBSTITUTE(G81,",",""))))))))),"N/A")</f>
        <v/>
      </c>
    </row>
    <row r="82" spans="1:60">
      <c s="1" r="A82" t="n">
        <v>1</v>
      </c>
      <c r="B82" t="s">
        <v>142</v>
      </c>
      <c r="C82" t="s">
        <v>3885</v>
      </c>
      <c r="F82">
        <f>IF(E71="below average",LOWER(TRIM(IF(ISNUMBER(VALUE(RIGHT(B71,1))),REPLACE(B71,LEN(B71),1,""),B71))),"")</f>
        <v/>
      </c>
      <c r="G82">
        <f>IF(F82&lt;&gt;"", G81 &amp; ", " &amp; IFERROR(LEFT(F82,FIND("(",F82) - 2),F82),G81)</f>
        <v/>
      </c>
      <c r="I82">
        <f>IF(AND(K82&gt; J82, L82&gt; K82, M82&gt; L82, N82&gt; M82), "pos_trend", IF(AND(K82&lt; J82, L82&lt; K82, M82&lt; L82, N82&lt; M82), "neg_trend", "N/A"))</f>
        <v/>
      </c>
      <c r="J82">
        <f>IFERROR(IF(TRIM(C82)="-", "N/A", IF(RIGHT(C82,1)=")",IF(RIGHT(C82,2)="T)",-1000000000000*VALUE(MID(C82,2,LEN(C82)-3)),IF(RIGHT(C82,2)="M)",-1000000*VALUE(MID(C82,2,LEN(C82)-3)),IF(RIGHT(C82,2)="B)",-1000000000*VALUE(MID(C82,2,LEN(C82)-3)),IF(RIGHT(C82,2)="k)",-1000*VALUE(MID(C82,2,LEN(C82)-3)),VALUE(SUBSTITUTE(C82,",","")))))),IF(RIGHT(C82,1)="T",1000000000000*VALUE(LEFT(C82,LEN(C82)-1)),IF(RIGHT(C82,1)="M",1000000*VALUE(LEFT(C82,LEN(C82)-1)),IF(RIGHT(C82,1)="B",1000000000*VALUE(LEFT(C82,LEN(C82)-1)),IF(RIGHT(C82,1)="%",0.01*VALUE(LEFT(C82,LEN(C82)-1)),IF(RIGHT(C82,1)="k",1000*VALUE(LEFT(C82,LEN(C82)-1)),VALUE(SUBSTITUTE(C82,",",""))))))))),"N/A")</f>
        <v/>
      </c>
      <c r="K82">
        <f>IFERROR(IF(TRIM(D82)="-", "N/A", IF(RIGHT(D82,1)=")",IF(RIGHT(D82,2)="T)",-1000000000000*VALUE(MID(D82,2,LEN(D82)-3)),IF(RIGHT(D82,2)="M)",-1000000*VALUE(MID(D82,2,LEN(D82)-3)),IF(RIGHT(D82,2)="B)",-1000000000*VALUE(MID(D82,2,LEN(D82)-3)),IF(RIGHT(D82,2)="k)",-1000*VALUE(MID(D82,2,LEN(D82)-3)),VALUE(SUBSTITUTE(D82,",","")))))),IF(RIGHT(D82,1)="T",1000000000000*VALUE(LEFT(D82,LEN(D82)-1)),IF(RIGHT(D82,1)="M",1000000*VALUE(LEFT(D82,LEN(D82)-1)),IF(RIGHT(D82,1)="B",1000000000*VALUE(LEFT(D82,LEN(D82)-1)),IF(RIGHT(D82,1)="%",0.01*VALUE(LEFT(D82,LEN(D82)-1)),IF(RIGHT(D82,1)="k",1000*VALUE(LEFT(D82,LEN(D82)-1)),VALUE(SUBSTITUTE(D82,",",""))))))))),"N/A")</f>
        <v/>
      </c>
      <c r="L82">
        <f>IFERROR(IF(TRIM(E82)="-", "N/A", IF(RIGHT(E82,1)=")",IF(RIGHT(E82,2)="T)",-1000000000000*VALUE(MID(E82,2,LEN(E82)-3)),IF(RIGHT(E82,2)="M)",-1000000*VALUE(MID(E82,2,LEN(E82)-3)),IF(RIGHT(E82,2)="B)",-1000000000*VALUE(MID(E82,2,LEN(E82)-3)),IF(RIGHT(E82,2)="k)",-1000*VALUE(MID(E82,2,LEN(E82)-3)),VALUE(SUBSTITUTE(E82,",","")))))),IF(RIGHT(E82,1)="T",1000000000000*VALUE(LEFT(E82,LEN(E82)-1)),IF(RIGHT(E82,1)="M",1000000*VALUE(LEFT(E82,LEN(E82)-1)),IF(RIGHT(E82,1)="B",1000000000*VALUE(LEFT(E82,LEN(E82)-1)),IF(RIGHT(E82,1)="%",0.01*VALUE(LEFT(E82,LEN(E82)-1)),IF(RIGHT(E82,1)="k",1000*VALUE(LEFT(E82,LEN(E82)-1)),VALUE(SUBSTITUTE(E82,",",""))))))))),"N/A")</f>
        <v/>
      </c>
      <c r="M82">
        <f>IFERROR(IF(TRIM(F82)="-", "N/A", IF(RIGHT(F82,1)=")",IF(RIGHT(F82,2)="T)",-1000000000000*VALUE(MID(F82,2,LEN(F82)-3)),IF(RIGHT(F82,2)="M)",-1000000*VALUE(MID(F82,2,LEN(F82)-3)),IF(RIGHT(F82,2)="B)",-1000000000*VALUE(MID(F82,2,LEN(F82)-3)),IF(RIGHT(F82,2)="k)",-1000*VALUE(MID(F82,2,LEN(F82)-3)),VALUE(SUBSTITUTE(F82,",","")))))),IF(RIGHT(F82,1)="T",1000000000000*VALUE(LEFT(F82,LEN(F82)-1)),IF(RIGHT(F82,1)="M",1000000*VALUE(LEFT(F82,LEN(F82)-1)),IF(RIGHT(F82,1)="B",1000000000*VALUE(LEFT(F82,LEN(F82)-1)),IF(RIGHT(F82,1)="%",0.01*VALUE(LEFT(F82,LEN(F82)-1)),IF(RIGHT(F82,1)="k",1000*VALUE(LEFT(F82,LEN(F82)-1)),VALUE(SUBSTITUTE(F82,",",""))))))))),"N/A")</f>
        <v/>
      </c>
      <c r="N82">
        <f>IFERROR(IF(TRIM(G82)="-", "N/A", IF(RIGHT(G82,1)=")",IF(RIGHT(G82,2)="T)",-1000000000000*VALUE(MID(G82,2,LEN(G82)-3)),IF(RIGHT(G82,2)="M)",-1000000*VALUE(MID(G82,2,LEN(G82)-3)),IF(RIGHT(G82,2)="B)",-1000000000*VALUE(MID(G82,2,LEN(G82)-3)),IF(RIGHT(G82,2)="k)",-1000*VALUE(MID(G82,2,LEN(G82)-3)),VALUE(SUBSTITUTE(G82,",","")))))),IF(RIGHT(G82,1)="T",1000000000000*VALUE(LEFT(G82,LEN(G82)-1)),IF(RIGHT(G82,1)="M",1000000*VALUE(LEFT(G82,LEN(G82)-1)),IF(RIGHT(G82,1)="B",1000000000*VALUE(LEFT(G82,LEN(G82)-1)),IF(RIGHT(G82,1)="%",0.01*VALUE(LEFT(G82,LEN(G82)-1)),IF(RIGHT(G82,1)="k",1000*VALUE(LEFT(G82,LEN(G82)-1)),VALUE(SUBSTITUTE(G82,",",""))))))))),"N/A")</f>
        <v/>
      </c>
    </row>
    <row r="83" spans="1:60">
      <c r="F83">
        <f>IF(E72="below average",LOWER(TRIM(IF(ISNUMBER(VALUE(RIGHT(B72,1))),REPLACE(B72,LEN(B72),1,""),B72))),"")</f>
        <v/>
      </c>
      <c r="G83">
        <f>IF(F83&lt;&gt;"", G82 &amp; ", " &amp; IFERROR(LEFT(F83,FIND("(",F83) - 2),F83),G82)</f>
        <v/>
      </c>
      <c r="I83">
        <f>IF(AND(K83&gt; J83, L83&gt; K83, M83&gt; L83, N83&gt; M83), "pos_trend", IF(AND(K83&lt; J83, L83&lt; K83, M83&lt; L83, N83&lt; M83), "neg_trend", "N/A"))</f>
        <v/>
      </c>
      <c r="J83">
        <f>IFERROR(IF(TRIM(C83)="-", "N/A", IF(RIGHT(C83,1)=")",IF(RIGHT(C83,2)="T)",-1000000000000*VALUE(MID(C83,2,LEN(C83)-3)),IF(RIGHT(C83,2)="M)",-1000000*VALUE(MID(C83,2,LEN(C83)-3)),IF(RIGHT(C83,2)="B)",-1000000000*VALUE(MID(C83,2,LEN(C83)-3)),IF(RIGHT(C83,2)="k)",-1000*VALUE(MID(C83,2,LEN(C83)-3)),VALUE(SUBSTITUTE(C83,",","")))))),IF(RIGHT(C83,1)="T",1000000000000*VALUE(LEFT(C83,LEN(C83)-1)),IF(RIGHT(C83,1)="M",1000000*VALUE(LEFT(C83,LEN(C83)-1)),IF(RIGHT(C83,1)="B",1000000000*VALUE(LEFT(C83,LEN(C83)-1)),IF(RIGHT(C83,1)="%",0.01*VALUE(LEFT(C83,LEN(C83)-1)),IF(RIGHT(C83,1)="k",1000*VALUE(LEFT(C83,LEN(C83)-1)),VALUE(SUBSTITUTE(C83,",",""))))))))),"N/A")</f>
        <v/>
      </c>
      <c r="K83">
        <f>IFERROR(IF(TRIM(D83)="-", "N/A", IF(RIGHT(D83,1)=")",IF(RIGHT(D83,2)="T)",-1000000000000*VALUE(MID(D83,2,LEN(D83)-3)),IF(RIGHT(D83,2)="M)",-1000000*VALUE(MID(D83,2,LEN(D83)-3)),IF(RIGHT(D83,2)="B)",-1000000000*VALUE(MID(D83,2,LEN(D83)-3)),IF(RIGHT(D83,2)="k)",-1000*VALUE(MID(D83,2,LEN(D83)-3)),VALUE(SUBSTITUTE(D83,",","")))))),IF(RIGHT(D83,1)="T",1000000000000*VALUE(LEFT(D83,LEN(D83)-1)),IF(RIGHT(D83,1)="M",1000000*VALUE(LEFT(D83,LEN(D83)-1)),IF(RIGHT(D83,1)="B",1000000000*VALUE(LEFT(D83,LEN(D83)-1)),IF(RIGHT(D83,1)="%",0.01*VALUE(LEFT(D83,LEN(D83)-1)),IF(RIGHT(D83,1)="k",1000*VALUE(LEFT(D83,LEN(D83)-1)),VALUE(SUBSTITUTE(D83,",",""))))))))),"N/A")</f>
        <v/>
      </c>
      <c r="L83">
        <f>IFERROR(IF(TRIM(E83)="-", "N/A", IF(RIGHT(E83,1)=")",IF(RIGHT(E83,2)="T)",-1000000000000*VALUE(MID(E83,2,LEN(E83)-3)),IF(RIGHT(E83,2)="M)",-1000000*VALUE(MID(E83,2,LEN(E83)-3)),IF(RIGHT(E83,2)="B)",-1000000000*VALUE(MID(E83,2,LEN(E83)-3)),IF(RIGHT(E83,2)="k)",-1000*VALUE(MID(E83,2,LEN(E83)-3)),VALUE(SUBSTITUTE(E83,",","")))))),IF(RIGHT(E83,1)="T",1000000000000*VALUE(LEFT(E83,LEN(E83)-1)),IF(RIGHT(E83,1)="M",1000000*VALUE(LEFT(E83,LEN(E83)-1)),IF(RIGHT(E83,1)="B",1000000000*VALUE(LEFT(E83,LEN(E83)-1)),IF(RIGHT(E83,1)="%",0.01*VALUE(LEFT(E83,LEN(E83)-1)),IF(RIGHT(E83,1)="k",1000*VALUE(LEFT(E83,LEN(E83)-1)),VALUE(SUBSTITUTE(E83,",",""))))))))),"N/A")</f>
        <v/>
      </c>
      <c r="M83">
        <f>IFERROR(IF(TRIM(F83)="-", "N/A", IF(RIGHT(F83,1)=")",IF(RIGHT(F83,2)="T)",-1000000000000*VALUE(MID(F83,2,LEN(F83)-3)),IF(RIGHT(F83,2)="M)",-1000000*VALUE(MID(F83,2,LEN(F83)-3)),IF(RIGHT(F83,2)="B)",-1000000000*VALUE(MID(F83,2,LEN(F83)-3)),IF(RIGHT(F83,2)="k)",-1000*VALUE(MID(F83,2,LEN(F83)-3)),VALUE(SUBSTITUTE(F83,",","")))))),IF(RIGHT(F83,1)="T",1000000000000*VALUE(LEFT(F83,LEN(F83)-1)),IF(RIGHT(F83,1)="M",1000000*VALUE(LEFT(F83,LEN(F83)-1)),IF(RIGHT(F83,1)="B",1000000000*VALUE(LEFT(F83,LEN(F83)-1)),IF(RIGHT(F83,1)="%",0.01*VALUE(LEFT(F83,LEN(F83)-1)),IF(RIGHT(F83,1)="k",1000*VALUE(LEFT(F83,LEN(F83)-1)),VALUE(SUBSTITUTE(F83,",",""))))))))),"N/A")</f>
        <v/>
      </c>
      <c r="N83">
        <f>IFERROR(IF(TRIM(G83)="-", "N/A", IF(RIGHT(G83,1)=")",IF(RIGHT(G83,2)="T)",-1000000000000*VALUE(MID(G83,2,LEN(G83)-3)),IF(RIGHT(G83,2)="M)",-1000000*VALUE(MID(G83,2,LEN(G83)-3)),IF(RIGHT(G83,2)="B)",-1000000000*VALUE(MID(G83,2,LEN(G83)-3)),IF(RIGHT(G83,2)="k)",-1000*VALUE(MID(G83,2,LEN(G83)-3)),VALUE(SUBSTITUTE(G83,",","")))))),IF(RIGHT(G83,1)="T",1000000000000*VALUE(LEFT(G83,LEN(G83)-1)),IF(RIGHT(G83,1)="M",1000000*VALUE(LEFT(G83,LEN(G83)-1)),IF(RIGHT(G83,1)="B",1000000000*VALUE(LEFT(G83,LEN(G83)-1)),IF(RIGHT(G83,1)="%",0.01*VALUE(LEFT(G83,LEN(G83)-1)),IF(RIGHT(G83,1)="k",1000*VALUE(LEFT(G83,LEN(G83)-1)),VALUE(SUBSTITUTE(G83,",",""))))))))),"N/A")</f>
        <v/>
      </c>
    </row>
    <row r="84" spans="1:60">
      <c s="1" r="A84" t="n">
        <v>0</v>
      </c>
      <c r="B84" t="s">
        <v>144</v>
      </c>
      <c r="C84" t="s">
        <v>1990</v>
      </c>
      <c r="F84">
        <f>IF(E73="below average",LOWER(TRIM(IF(ISNUMBER(VALUE(RIGHT(B73,1))),REPLACE(B73,LEN(B73),1,""),B73))),"")</f>
        <v/>
      </c>
      <c r="G84">
        <f>IF(F84&lt;&gt;"", G83 &amp; ", " &amp; IFERROR(LEFT(F84,FIND("(",F84) - 2),F84),G83)</f>
        <v/>
      </c>
      <c r="I84">
        <f>IF(AND(K84&gt; J84, L84&gt; K84, M84&gt; L84, N84&gt; M84), "pos_trend", IF(AND(K84&lt; J84, L84&lt; K84, M84&lt; L84, N84&lt; M84), "neg_trend", "N/A"))</f>
        <v/>
      </c>
      <c r="J84">
        <f>IFERROR(IF(TRIM(C84)="-", "N/A", IF(RIGHT(C84,1)=")",IF(RIGHT(C84,2)="T)",-1000000000000*VALUE(MID(C84,2,LEN(C84)-3)),IF(RIGHT(C84,2)="M)",-1000000*VALUE(MID(C84,2,LEN(C84)-3)),IF(RIGHT(C84,2)="B)",-1000000000*VALUE(MID(C84,2,LEN(C84)-3)),IF(RIGHT(C84,2)="k)",-1000*VALUE(MID(C84,2,LEN(C84)-3)),VALUE(SUBSTITUTE(C84,",","")))))),IF(RIGHT(C84,1)="T",1000000000000*VALUE(LEFT(C84,LEN(C84)-1)),IF(RIGHT(C84,1)="M",1000000*VALUE(LEFT(C84,LEN(C84)-1)),IF(RIGHT(C84,1)="B",1000000000*VALUE(LEFT(C84,LEN(C84)-1)),IF(RIGHT(C84,1)="%",0.01*VALUE(LEFT(C84,LEN(C84)-1)),IF(RIGHT(C84,1)="k",1000*VALUE(LEFT(C84,LEN(C84)-1)),VALUE(SUBSTITUTE(C84,",",""))))))))),"N/A")</f>
        <v/>
      </c>
      <c r="K84">
        <f>IFERROR(IF(TRIM(D84)="-", "N/A", IF(RIGHT(D84,1)=")",IF(RIGHT(D84,2)="T)",-1000000000000*VALUE(MID(D84,2,LEN(D84)-3)),IF(RIGHT(D84,2)="M)",-1000000*VALUE(MID(D84,2,LEN(D84)-3)),IF(RIGHT(D84,2)="B)",-1000000000*VALUE(MID(D84,2,LEN(D84)-3)),IF(RIGHT(D84,2)="k)",-1000*VALUE(MID(D84,2,LEN(D84)-3)),VALUE(SUBSTITUTE(D84,",","")))))),IF(RIGHT(D84,1)="T",1000000000000*VALUE(LEFT(D84,LEN(D84)-1)),IF(RIGHT(D84,1)="M",1000000*VALUE(LEFT(D84,LEN(D84)-1)),IF(RIGHT(D84,1)="B",1000000000*VALUE(LEFT(D84,LEN(D84)-1)),IF(RIGHT(D84,1)="%",0.01*VALUE(LEFT(D84,LEN(D84)-1)),IF(RIGHT(D84,1)="k",1000*VALUE(LEFT(D84,LEN(D84)-1)),VALUE(SUBSTITUTE(D84,",",""))))))))),"N/A")</f>
        <v/>
      </c>
      <c r="L84">
        <f>IFERROR(IF(TRIM(E84)="-", "N/A", IF(RIGHT(E84,1)=")",IF(RIGHT(E84,2)="T)",-1000000000000*VALUE(MID(E84,2,LEN(E84)-3)),IF(RIGHT(E84,2)="M)",-1000000*VALUE(MID(E84,2,LEN(E84)-3)),IF(RIGHT(E84,2)="B)",-1000000000*VALUE(MID(E84,2,LEN(E84)-3)),IF(RIGHT(E84,2)="k)",-1000*VALUE(MID(E84,2,LEN(E84)-3)),VALUE(SUBSTITUTE(E84,",","")))))),IF(RIGHT(E84,1)="T",1000000000000*VALUE(LEFT(E84,LEN(E84)-1)),IF(RIGHT(E84,1)="M",1000000*VALUE(LEFT(E84,LEN(E84)-1)),IF(RIGHT(E84,1)="B",1000000000*VALUE(LEFT(E84,LEN(E84)-1)),IF(RIGHT(E84,1)="%",0.01*VALUE(LEFT(E84,LEN(E84)-1)),IF(RIGHT(E84,1)="k",1000*VALUE(LEFT(E84,LEN(E84)-1)),VALUE(SUBSTITUTE(E84,",",""))))))))),"N/A")</f>
        <v/>
      </c>
      <c r="M84">
        <f>IFERROR(IF(TRIM(F84)="-", "N/A", IF(RIGHT(F84,1)=")",IF(RIGHT(F84,2)="T)",-1000000000000*VALUE(MID(F84,2,LEN(F84)-3)),IF(RIGHT(F84,2)="M)",-1000000*VALUE(MID(F84,2,LEN(F84)-3)),IF(RIGHT(F84,2)="B)",-1000000000*VALUE(MID(F84,2,LEN(F84)-3)),IF(RIGHT(F84,2)="k)",-1000*VALUE(MID(F84,2,LEN(F84)-3)),VALUE(SUBSTITUTE(F84,",","")))))),IF(RIGHT(F84,1)="T",1000000000000*VALUE(LEFT(F84,LEN(F84)-1)),IF(RIGHT(F84,1)="M",1000000*VALUE(LEFT(F84,LEN(F84)-1)),IF(RIGHT(F84,1)="B",1000000000*VALUE(LEFT(F84,LEN(F84)-1)),IF(RIGHT(F84,1)="%",0.01*VALUE(LEFT(F84,LEN(F84)-1)),IF(RIGHT(F84,1)="k",1000*VALUE(LEFT(F84,LEN(F84)-1)),VALUE(SUBSTITUTE(F84,",",""))))))))),"N/A")</f>
        <v/>
      </c>
      <c r="N84">
        <f>IFERROR(IF(TRIM(G84)="-", "N/A", IF(RIGHT(G84,1)=")",IF(RIGHT(G84,2)="T)",-1000000000000*VALUE(MID(G84,2,LEN(G84)-3)),IF(RIGHT(G84,2)="M)",-1000000*VALUE(MID(G84,2,LEN(G84)-3)),IF(RIGHT(G84,2)="B)",-1000000000*VALUE(MID(G84,2,LEN(G84)-3)),IF(RIGHT(G84,2)="k)",-1000*VALUE(MID(G84,2,LEN(G84)-3)),VALUE(SUBSTITUTE(G84,",","")))))),IF(RIGHT(G84,1)="T",1000000000000*VALUE(LEFT(G84,LEN(G84)-1)),IF(RIGHT(G84,1)="M",1000000*VALUE(LEFT(G84,LEN(G84)-1)),IF(RIGHT(G84,1)="B",1000000000*VALUE(LEFT(G84,LEN(G84)-1)),IF(RIGHT(G84,1)="%",0.01*VALUE(LEFT(G84,LEN(G84)-1)),IF(RIGHT(G84,1)="k",1000*VALUE(LEFT(G84,LEN(G84)-1)),VALUE(SUBSTITUTE(G84,",",""))))))))),"N/A")</f>
        <v/>
      </c>
    </row>
    <row r="85" spans="1:60">
      <c s="1" r="A85" t="n">
        <v>1</v>
      </c>
      <c r="B85" t="s">
        <v>146</v>
      </c>
      <c r="C85" t="s">
        <v>3886</v>
      </c>
      <c r="F85">
        <f>IF(E74="below average",LOWER(TRIM(IF(ISNUMBER(VALUE(RIGHT(B74,1))),REPLACE(B74,LEN(B74),1,""),B74))),"")</f>
        <v/>
      </c>
      <c r="G85">
        <f>IF(F85&lt;&gt;"", G84 &amp; ", " &amp; IFERROR(LEFT(F85,FIND("(",F85) - 2),F85),G84)</f>
        <v/>
      </c>
      <c r="I85">
        <f>IF(AND(K85&gt; J85, L85&gt; K85, M85&gt; L85, N85&gt; M85), "pos_trend", IF(AND(K85&lt; J85, L85&lt; K85, M85&lt; L85, N85&lt; M85), "neg_trend", "N/A"))</f>
        <v/>
      </c>
      <c r="J85">
        <f>IFERROR(IF(TRIM(C85)="-", "N/A", IF(RIGHT(C85,1)=")",IF(RIGHT(C85,2)="T)",-1000000000000*VALUE(MID(C85,2,LEN(C85)-3)),IF(RIGHT(C85,2)="M)",-1000000*VALUE(MID(C85,2,LEN(C85)-3)),IF(RIGHT(C85,2)="B)",-1000000000*VALUE(MID(C85,2,LEN(C85)-3)),IF(RIGHT(C85,2)="k)",-1000*VALUE(MID(C85,2,LEN(C85)-3)),VALUE(SUBSTITUTE(C85,",","")))))),IF(RIGHT(C85,1)="T",1000000000000*VALUE(LEFT(C85,LEN(C85)-1)),IF(RIGHT(C85,1)="M",1000000*VALUE(LEFT(C85,LEN(C85)-1)),IF(RIGHT(C85,1)="B",1000000000*VALUE(LEFT(C85,LEN(C85)-1)),IF(RIGHT(C85,1)="%",0.01*VALUE(LEFT(C85,LEN(C85)-1)),IF(RIGHT(C85,1)="k",1000*VALUE(LEFT(C85,LEN(C85)-1)),VALUE(SUBSTITUTE(C85,",",""))))))))),"N/A")</f>
        <v/>
      </c>
      <c r="K85">
        <f>IFERROR(IF(TRIM(D85)="-", "N/A", IF(RIGHT(D85,1)=")",IF(RIGHT(D85,2)="T)",-1000000000000*VALUE(MID(D85,2,LEN(D85)-3)),IF(RIGHT(D85,2)="M)",-1000000*VALUE(MID(D85,2,LEN(D85)-3)),IF(RIGHT(D85,2)="B)",-1000000000*VALUE(MID(D85,2,LEN(D85)-3)),IF(RIGHT(D85,2)="k)",-1000*VALUE(MID(D85,2,LEN(D85)-3)),VALUE(SUBSTITUTE(D85,",","")))))),IF(RIGHT(D85,1)="T",1000000000000*VALUE(LEFT(D85,LEN(D85)-1)),IF(RIGHT(D85,1)="M",1000000*VALUE(LEFT(D85,LEN(D85)-1)),IF(RIGHT(D85,1)="B",1000000000*VALUE(LEFT(D85,LEN(D85)-1)),IF(RIGHT(D85,1)="%",0.01*VALUE(LEFT(D85,LEN(D85)-1)),IF(RIGHT(D85,1)="k",1000*VALUE(LEFT(D85,LEN(D85)-1)),VALUE(SUBSTITUTE(D85,",",""))))))))),"N/A")</f>
        <v/>
      </c>
      <c r="L85">
        <f>IFERROR(IF(TRIM(E85)="-", "N/A", IF(RIGHT(E85,1)=")",IF(RIGHT(E85,2)="T)",-1000000000000*VALUE(MID(E85,2,LEN(E85)-3)),IF(RIGHT(E85,2)="M)",-1000000*VALUE(MID(E85,2,LEN(E85)-3)),IF(RIGHT(E85,2)="B)",-1000000000*VALUE(MID(E85,2,LEN(E85)-3)),IF(RIGHT(E85,2)="k)",-1000*VALUE(MID(E85,2,LEN(E85)-3)),VALUE(SUBSTITUTE(E85,",","")))))),IF(RIGHT(E85,1)="T",1000000000000*VALUE(LEFT(E85,LEN(E85)-1)),IF(RIGHT(E85,1)="M",1000000*VALUE(LEFT(E85,LEN(E85)-1)),IF(RIGHT(E85,1)="B",1000000000*VALUE(LEFT(E85,LEN(E85)-1)),IF(RIGHT(E85,1)="%",0.01*VALUE(LEFT(E85,LEN(E85)-1)),IF(RIGHT(E85,1)="k",1000*VALUE(LEFT(E85,LEN(E85)-1)),VALUE(SUBSTITUTE(E85,",",""))))))))),"N/A")</f>
        <v/>
      </c>
      <c r="M85">
        <f>IFERROR(IF(TRIM(F85)="-", "N/A", IF(RIGHT(F85,1)=")",IF(RIGHT(F85,2)="T)",-1000000000000*VALUE(MID(F85,2,LEN(F85)-3)),IF(RIGHT(F85,2)="M)",-1000000*VALUE(MID(F85,2,LEN(F85)-3)),IF(RIGHT(F85,2)="B)",-1000000000*VALUE(MID(F85,2,LEN(F85)-3)),IF(RIGHT(F85,2)="k)",-1000*VALUE(MID(F85,2,LEN(F85)-3)),VALUE(SUBSTITUTE(F85,",","")))))),IF(RIGHT(F85,1)="T",1000000000000*VALUE(LEFT(F85,LEN(F85)-1)),IF(RIGHT(F85,1)="M",1000000*VALUE(LEFT(F85,LEN(F85)-1)),IF(RIGHT(F85,1)="B",1000000000*VALUE(LEFT(F85,LEN(F85)-1)),IF(RIGHT(F85,1)="%",0.01*VALUE(LEFT(F85,LEN(F85)-1)),IF(RIGHT(F85,1)="k",1000*VALUE(LEFT(F85,LEN(F85)-1)),VALUE(SUBSTITUTE(F85,",",""))))))))),"N/A")</f>
        <v/>
      </c>
      <c r="N85">
        <f>IFERROR(IF(TRIM(G85)="-", "N/A", IF(RIGHT(G85,1)=")",IF(RIGHT(G85,2)="T)",-1000000000000*VALUE(MID(G85,2,LEN(G85)-3)),IF(RIGHT(G85,2)="M)",-1000000*VALUE(MID(G85,2,LEN(G85)-3)),IF(RIGHT(G85,2)="B)",-1000000000*VALUE(MID(G85,2,LEN(G85)-3)),IF(RIGHT(G85,2)="k)",-1000*VALUE(MID(G85,2,LEN(G85)-3)),VALUE(SUBSTITUTE(G85,",","")))))),IF(RIGHT(G85,1)="T",1000000000000*VALUE(LEFT(G85,LEN(G85)-1)),IF(RIGHT(G85,1)="M",1000000*VALUE(LEFT(G85,LEN(G85)-1)),IF(RIGHT(G85,1)="B",1000000000*VALUE(LEFT(G85,LEN(G85)-1)),IF(RIGHT(G85,1)="%",0.01*VALUE(LEFT(G85,LEN(G85)-1)),IF(RIGHT(G85,1)="k",1000*VALUE(LEFT(G85,LEN(G85)-1)),VALUE(SUBSTITUTE(G85,",",""))))))))),"N/A")</f>
        <v/>
      </c>
    </row>
    <row r="86" spans="1:60">
      <c r="F86">
        <f>IF(E75="below average",LOWER(TRIM(IF(ISNUMBER(VALUE(RIGHT(B75,1))),REPLACE(B75,LEN(B75),1,""),B75))),"")</f>
        <v/>
      </c>
      <c r="G86">
        <f>IF(F86&lt;&gt;"", G85 &amp; ", " &amp; IFERROR(LEFT(F86,FIND("(",F86) - 2),F86),G85)</f>
        <v/>
      </c>
      <c r="I86">
        <f>IF(AND(K86&gt; J86, L86&gt; K86, M86&gt; L86, N86&gt; M86), "pos_trend", IF(AND(K86&lt; J86, L86&lt; K86, M86&lt; L86, N86&lt; M86), "neg_trend", "N/A"))</f>
        <v/>
      </c>
      <c r="J86">
        <f>IFERROR(IF(TRIM(C86)="-", "N/A", IF(RIGHT(C86,1)=")",IF(RIGHT(C86,2)="T)",-1000000000000*VALUE(MID(C86,2,LEN(C86)-3)),IF(RIGHT(C86,2)="M)",-1000000*VALUE(MID(C86,2,LEN(C86)-3)),IF(RIGHT(C86,2)="B)",-1000000000*VALUE(MID(C86,2,LEN(C86)-3)),IF(RIGHT(C86,2)="k)",-1000*VALUE(MID(C86,2,LEN(C86)-3)),VALUE(SUBSTITUTE(C86,",","")))))),IF(RIGHT(C86,1)="T",1000000000000*VALUE(LEFT(C86,LEN(C86)-1)),IF(RIGHT(C86,1)="M",1000000*VALUE(LEFT(C86,LEN(C86)-1)),IF(RIGHT(C86,1)="B",1000000000*VALUE(LEFT(C86,LEN(C86)-1)),IF(RIGHT(C86,1)="%",0.01*VALUE(LEFT(C86,LEN(C86)-1)),IF(RIGHT(C86,1)="k",1000*VALUE(LEFT(C86,LEN(C86)-1)),VALUE(SUBSTITUTE(C86,",",""))))))))),"N/A")</f>
        <v/>
      </c>
      <c r="K86">
        <f>IFERROR(IF(TRIM(D86)="-", "N/A", IF(RIGHT(D86,1)=")",IF(RIGHT(D86,2)="T)",-1000000000000*VALUE(MID(D86,2,LEN(D86)-3)),IF(RIGHT(D86,2)="M)",-1000000*VALUE(MID(D86,2,LEN(D86)-3)),IF(RIGHT(D86,2)="B)",-1000000000*VALUE(MID(D86,2,LEN(D86)-3)),IF(RIGHT(D86,2)="k)",-1000*VALUE(MID(D86,2,LEN(D86)-3)),VALUE(SUBSTITUTE(D86,",","")))))),IF(RIGHT(D86,1)="T",1000000000000*VALUE(LEFT(D86,LEN(D86)-1)),IF(RIGHT(D86,1)="M",1000000*VALUE(LEFT(D86,LEN(D86)-1)),IF(RIGHT(D86,1)="B",1000000000*VALUE(LEFT(D86,LEN(D86)-1)),IF(RIGHT(D86,1)="%",0.01*VALUE(LEFT(D86,LEN(D86)-1)),IF(RIGHT(D86,1)="k",1000*VALUE(LEFT(D86,LEN(D86)-1)),VALUE(SUBSTITUTE(D86,",",""))))))))),"N/A")</f>
        <v/>
      </c>
      <c r="L86">
        <f>IFERROR(IF(TRIM(E86)="-", "N/A", IF(RIGHT(E86,1)=")",IF(RIGHT(E86,2)="T)",-1000000000000*VALUE(MID(E86,2,LEN(E86)-3)),IF(RIGHT(E86,2)="M)",-1000000*VALUE(MID(E86,2,LEN(E86)-3)),IF(RIGHT(E86,2)="B)",-1000000000*VALUE(MID(E86,2,LEN(E86)-3)),IF(RIGHT(E86,2)="k)",-1000*VALUE(MID(E86,2,LEN(E86)-3)),VALUE(SUBSTITUTE(E86,",","")))))),IF(RIGHT(E86,1)="T",1000000000000*VALUE(LEFT(E86,LEN(E86)-1)),IF(RIGHT(E86,1)="M",1000000*VALUE(LEFT(E86,LEN(E86)-1)),IF(RIGHT(E86,1)="B",1000000000*VALUE(LEFT(E86,LEN(E86)-1)),IF(RIGHT(E86,1)="%",0.01*VALUE(LEFT(E86,LEN(E86)-1)),IF(RIGHT(E86,1)="k",1000*VALUE(LEFT(E86,LEN(E86)-1)),VALUE(SUBSTITUTE(E86,",",""))))))))),"N/A")</f>
        <v/>
      </c>
      <c r="M86">
        <f>IFERROR(IF(TRIM(F86)="-", "N/A", IF(RIGHT(F86,1)=")",IF(RIGHT(F86,2)="T)",-1000000000000*VALUE(MID(F86,2,LEN(F86)-3)),IF(RIGHT(F86,2)="M)",-1000000*VALUE(MID(F86,2,LEN(F86)-3)),IF(RIGHT(F86,2)="B)",-1000000000*VALUE(MID(F86,2,LEN(F86)-3)),IF(RIGHT(F86,2)="k)",-1000*VALUE(MID(F86,2,LEN(F86)-3)),VALUE(SUBSTITUTE(F86,",","")))))),IF(RIGHT(F86,1)="T",1000000000000*VALUE(LEFT(F86,LEN(F86)-1)),IF(RIGHT(F86,1)="M",1000000*VALUE(LEFT(F86,LEN(F86)-1)),IF(RIGHT(F86,1)="B",1000000000*VALUE(LEFT(F86,LEN(F86)-1)),IF(RIGHT(F86,1)="%",0.01*VALUE(LEFT(F86,LEN(F86)-1)),IF(RIGHT(F86,1)="k",1000*VALUE(LEFT(F86,LEN(F86)-1)),VALUE(SUBSTITUTE(F86,",",""))))))))),"N/A")</f>
        <v/>
      </c>
      <c r="N86">
        <f>IFERROR(IF(TRIM(G86)="-", "N/A", IF(RIGHT(G86,1)=")",IF(RIGHT(G86,2)="T)",-1000000000000*VALUE(MID(G86,2,LEN(G86)-3)),IF(RIGHT(G86,2)="M)",-1000000*VALUE(MID(G86,2,LEN(G86)-3)),IF(RIGHT(G86,2)="B)",-1000000000*VALUE(MID(G86,2,LEN(G86)-3)),IF(RIGHT(G86,2)="k)",-1000*VALUE(MID(G86,2,LEN(G86)-3)),VALUE(SUBSTITUTE(G86,",","")))))),IF(RIGHT(G86,1)="T",1000000000000*VALUE(LEFT(G86,LEN(G86)-1)),IF(RIGHT(G86,1)="M",1000000*VALUE(LEFT(G86,LEN(G86)-1)),IF(RIGHT(G86,1)="B",1000000000*VALUE(LEFT(G86,LEN(G86)-1)),IF(RIGHT(G86,1)="%",0.01*VALUE(LEFT(G86,LEN(G86)-1)),IF(RIGHT(G86,1)="k",1000*VALUE(LEFT(G86,LEN(G86)-1)),VALUE(SUBSTITUTE(G86,",",""))))))))),"N/A")</f>
        <v/>
      </c>
    </row>
    <row r="87" spans="1:60">
      <c s="1" r="A87" t="n">
        <v>0</v>
      </c>
      <c r="B87" t="s">
        <v>148</v>
      </c>
      <c r="C87" t="s">
        <v>3887</v>
      </c>
      <c r="F87">
        <f>IF(E76="below average",LOWER(TRIM(IF(ISNUMBER(VALUE(RIGHT(B76,1))),REPLACE(B76,LEN(B76),1,""),B76))),"")</f>
        <v/>
      </c>
      <c r="G87">
        <f>IF(F87&lt;&gt;"", G86 &amp; ", " &amp; IFERROR(LEFT(F87,FIND("(",F87) - 2),F87),G86)</f>
        <v/>
      </c>
      <c r="I87">
        <f>IF(AND(K87&gt; J87, L87&gt; K87, M87&gt; L87, N87&gt; M87), "pos_trend", IF(AND(K87&lt; J87, L87&lt; K87, M87&lt; L87, N87&lt; M87), "neg_trend", "N/A"))</f>
        <v/>
      </c>
      <c r="J87">
        <f>IFERROR(IF(TRIM(C87)="-", "N/A", IF(RIGHT(C87,1)=")",IF(RIGHT(C87,2)="T)",-1000000000000*VALUE(MID(C87,2,LEN(C87)-3)),IF(RIGHT(C87,2)="M)",-1000000*VALUE(MID(C87,2,LEN(C87)-3)),IF(RIGHT(C87,2)="B)",-1000000000*VALUE(MID(C87,2,LEN(C87)-3)),IF(RIGHT(C87,2)="k)",-1000*VALUE(MID(C87,2,LEN(C87)-3)),VALUE(SUBSTITUTE(C87,",","")))))),IF(RIGHT(C87,1)="T",1000000000000*VALUE(LEFT(C87,LEN(C87)-1)),IF(RIGHT(C87,1)="M",1000000*VALUE(LEFT(C87,LEN(C87)-1)),IF(RIGHT(C87,1)="B",1000000000*VALUE(LEFT(C87,LEN(C87)-1)),IF(RIGHT(C87,1)="%",0.01*VALUE(LEFT(C87,LEN(C87)-1)),IF(RIGHT(C87,1)="k",1000*VALUE(LEFT(C87,LEN(C87)-1)),VALUE(SUBSTITUTE(C87,",",""))))))))),"N/A")</f>
        <v/>
      </c>
      <c r="K87">
        <f>IFERROR(IF(TRIM(D87)="-", "N/A", IF(RIGHT(D87,1)=")",IF(RIGHT(D87,2)="T)",-1000000000000*VALUE(MID(D87,2,LEN(D87)-3)),IF(RIGHT(D87,2)="M)",-1000000*VALUE(MID(D87,2,LEN(D87)-3)),IF(RIGHT(D87,2)="B)",-1000000000*VALUE(MID(D87,2,LEN(D87)-3)),IF(RIGHT(D87,2)="k)",-1000*VALUE(MID(D87,2,LEN(D87)-3)),VALUE(SUBSTITUTE(D87,",","")))))),IF(RIGHT(D87,1)="T",1000000000000*VALUE(LEFT(D87,LEN(D87)-1)),IF(RIGHT(D87,1)="M",1000000*VALUE(LEFT(D87,LEN(D87)-1)),IF(RIGHT(D87,1)="B",1000000000*VALUE(LEFT(D87,LEN(D87)-1)),IF(RIGHT(D87,1)="%",0.01*VALUE(LEFT(D87,LEN(D87)-1)),IF(RIGHT(D87,1)="k",1000*VALUE(LEFT(D87,LEN(D87)-1)),VALUE(SUBSTITUTE(D87,",",""))))))))),"N/A")</f>
        <v/>
      </c>
      <c r="L87">
        <f>IFERROR(IF(TRIM(E87)="-", "N/A", IF(RIGHT(E87,1)=")",IF(RIGHT(E87,2)="T)",-1000000000000*VALUE(MID(E87,2,LEN(E87)-3)),IF(RIGHT(E87,2)="M)",-1000000*VALUE(MID(E87,2,LEN(E87)-3)),IF(RIGHT(E87,2)="B)",-1000000000*VALUE(MID(E87,2,LEN(E87)-3)),IF(RIGHT(E87,2)="k)",-1000*VALUE(MID(E87,2,LEN(E87)-3)),VALUE(SUBSTITUTE(E87,",","")))))),IF(RIGHT(E87,1)="T",1000000000000*VALUE(LEFT(E87,LEN(E87)-1)),IF(RIGHT(E87,1)="M",1000000*VALUE(LEFT(E87,LEN(E87)-1)),IF(RIGHT(E87,1)="B",1000000000*VALUE(LEFT(E87,LEN(E87)-1)),IF(RIGHT(E87,1)="%",0.01*VALUE(LEFT(E87,LEN(E87)-1)),IF(RIGHT(E87,1)="k",1000*VALUE(LEFT(E87,LEN(E87)-1)),VALUE(SUBSTITUTE(E87,",",""))))))))),"N/A")</f>
        <v/>
      </c>
      <c r="M87">
        <f>IFERROR(IF(TRIM(F87)="-", "N/A", IF(RIGHT(F87,1)=")",IF(RIGHT(F87,2)="T)",-1000000000000*VALUE(MID(F87,2,LEN(F87)-3)),IF(RIGHT(F87,2)="M)",-1000000*VALUE(MID(F87,2,LEN(F87)-3)),IF(RIGHT(F87,2)="B)",-1000000000*VALUE(MID(F87,2,LEN(F87)-3)),IF(RIGHT(F87,2)="k)",-1000*VALUE(MID(F87,2,LEN(F87)-3)),VALUE(SUBSTITUTE(F87,",","")))))),IF(RIGHT(F87,1)="T",1000000000000*VALUE(LEFT(F87,LEN(F87)-1)),IF(RIGHT(F87,1)="M",1000000*VALUE(LEFT(F87,LEN(F87)-1)),IF(RIGHT(F87,1)="B",1000000000*VALUE(LEFT(F87,LEN(F87)-1)),IF(RIGHT(F87,1)="%",0.01*VALUE(LEFT(F87,LEN(F87)-1)),IF(RIGHT(F87,1)="k",1000*VALUE(LEFT(F87,LEN(F87)-1)),VALUE(SUBSTITUTE(F87,",",""))))))))),"N/A")</f>
        <v/>
      </c>
      <c r="N87">
        <f>IFERROR(IF(TRIM(G87)="-", "N/A", IF(RIGHT(G87,1)=")",IF(RIGHT(G87,2)="T)",-1000000000000*VALUE(MID(G87,2,LEN(G87)-3)),IF(RIGHT(G87,2)="M)",-1000000*VALUE(MID(G87,2,LEN(G87)-3)),IF(RIGHT(G87,2)="B)",-1000000000*VALUE(MID(G87,2,LEN(G87)-3)),IF(RIGHT(G87,2)="k)",-1000*VALUE(MID(G87,2,LEN(G87)-3)),VALUE(SUBSTITUTE(G87,",","")))))),IF(RIGHT(G87,1)="T",1000000000000*VALUE(LEFT(G87,LEN(G87)-1)),IF(RIGHT(G87,1)="M",1000000*VALUE(LEFT(G87,LEN(G87)-1)),IF(RIGHT(G87,1)="B",1000000000*VALUE(LEFT(G87,LEN(G87)-1)),IF(RIGHT(G87,1)="%",0.01*VALUE(LEFT(G87,LEN(G87)-1)),IF(RIGHT(G87,1)="k",1000*VALUE(LEFT(G87,LEN(G87)-1)),VALUE(SUBSTITUTE(G87,",",""))))))))),"N/A")</f>
        <v/>
      </c>
    </row>
    <row r="88" spans="1:60">
      <c s="1" r="A88" t="n">
        <v>1</v>
      </c>
      <c r="B88" t="s">
        <v>150</v>
      </c>
      <c r="C88" t="s">
        <v>3888</v>
      </c>
      <c r="F88">
        <f>IF(F87="",IF(F86="",IF(F85="",IF(F84="",IF(F83="",IF(F82="",IFERROR(LEFT(F81,FIND("(",F81) - 2),F81),IFERROR(LEFT(F82,FIND("(",F82) - 2),F82)),IFERROR(LEFT(F83,FIND("(",F83) - 2),F83)),IFERROR(LEFT(F84,FIND("(",F84) - 2),F84)),IFERROR(LEFT(F85,FIND("(",F85) - 2),F85)),IFERROR(LEFT(F86,FIND("(",F86) - 2),F86)),IFERROR(LEFT(F87,FIND("(",F87) - 2),F87))</f>
        <v/>
      </c>
      <c r="G88">
        <f>TRIM(IF(LEFT(G87,1)=",",REPLACE(G87,1,1,""),SUBSTITUTE(G87,F88, "and " &amp; F88)))</f>
        <v/>
      </c>
      <c r="I88">
        <f>IF(AND(K88&gt; J88, L88&gt; K88, M88&gt; L88, N88&gt; M88), "pos_trend", IF(AND(K88&lt; J88, L88&lt; K88, M88&lt; L88, N88&lt; M88), "neg_trend", "N/A"))</f>
        <v/>
      </c>
      <c r="J88">
        <f>IFERROR(IF(TRIM(C88)="-", "N/A", IF(RIGHT(C88,1)=")",IF(RIGHT(C88,2)="T)",-1000000000000*VALUE(MID(C88,2,LEN(C88)-3)),IF(RIGHT(C88,2)="M)",-1000000*VALUE(MID(C88,2,LEN(C88)-3)),IF(RIGHT(C88,2)="B)",-1000000000*VALUE(MID(C88,2,LEN(C88)-3)),IF(RIGHT(C88,2)="k)",-1000*VALUE(MID(C88,2,LEN(C88)-3)),VALUE(SUBSTITUTE(C88,",","")))))),IF(RIGHT(C88,1)="T",1000000000000*VALUE(LEFT(C88,LEN(C88)-1)),IF(RIGHT(C88,1)="M",1000000*VALUE(LEFT(C88,LEN(C88)-1)),IF(RIGHT(C88,1)="B",1000000000*VALUE(LEFT(C88,LEN(C88)-1)),IF(RIGHT(C88,1)="%",0.01*VALUE(LEFT(C88,LEN(C88)-1)),IF(RIGHT(C88,1)="k",1000*VALUE(LEFT(C88,LEN(C88)-1)),VALUE(SUBSTITUTE(C88,",",""))))))))),"N/A")</f>
        <v/>
      </c>
      <c r="K88">
        <f>IFERROR(IF(TRIM(D88)="-", "N/A", IF(RIGHT(D88,1)=")",IF(RIGHT(D88,2)="T)",-1000000000000*VALUE(MID(D88,2,LEN(D88)-3)),IF(RIGHT(D88,2)="M)",-1000000*VALUE(MID(D88,2,LEN(D88)-3)),IF(RIGHT(D88,2)="B)",-1000000000*VALUE(MID(D88,2,LEN(D88)-3)),IF(RIGHT(D88,2)="k)",-1000*VALUE(MID(D88,2,LEN(D88)-3)),VALUE(SUBSTITUTE(D88,",","")))))),IF(RIGHT(D88,1)="T",1000000000000*VALUE(LEFT(D88,LEN(D88)-1)),IF(RIGHT(D88,1)="M",1000000*VALUE(LEFT(D88,LEN(D88)-1)),IF(RIGHT(D88,1)="B",1000000000*VALUE(LEFT(D88,LEN(D88)-1)),IF(RIGHT(D88,1)="%",0.01*VALUE(LEFT(D88,LEN(D88)-1)),IF(RIGHT(D88,1)="k",1000*VALUE(LEFT(D88,LEN(D88)-1)),VALUE(SUBSTITUTE(D88,",",""))))))))),"N/A")</f>
        <v/>
      </c>
      <c r="L88">
        <f>IFERROR(IF(TRIM(E88)="-", "N/A", IF(RIGHT(E88,1)=")",IF(RIGHT(E88,2)="T)",-1000000000000*VALUE(MID(E88,2,LEN(E88)-3)),IF(RIGHT(E88,2)="M)",-1000000*VALUE(MID(E88,2,LEN(E88)-3)),IF(RIGHT(E88,2)="B)",-1000000000*VALUE(MID(E88,2,LEN(E88)-3)),IF(RIGHT(E88,2)="k)",-1000*VALUE(MID(E88,2,LEN(E88)-3)),VALUE(SUBSTITUTE(E88,",","")))))),IF(RIGHT(E88,1)="T",1000000000000*VALUE(LEFT(E88,LEN(E88)-1)),IF(RIGHT(E88,1)="M",1000000*VALUE(LEFT(E88,LEN(E88)-1)),IF(RIGHT(E88,1)="B",1000000000*VALUE(LEFT(E88,LEN(E88)-1)),IF(RIGHT(E88,1)="%",0.01*VALUE(LEFT(E88,LEN(E88)-1)),IF(RIGHT(E88,1)="k",1000*VALUE(LEFT(E88,LEN(E88)-1)),VALUE(SUBSTITUTE(E88,",",""))))))))),"N/A")</f>
        <v/>
      </c>
      <c r="M88">
        <f>IFERROR(IF(TRIM(F88)="-", "N/A", IF(RIGHT(F88,1)=")",IF(RIGHT(F88,2)="T)",-1000000000000*VALUE(MID(F88,2,LEN(F88)-3)),IF(RIGHT(F88,2)="M)",-1000000*VALUE(MID(F88,2,LEN(F88)-3)),IF(RIGHT(F88,2)="B)",-1000000000*VALUE(MID(F88,2,LEN(F88)-3)),IF(RIGHT(F88,2)="k)",-1000*VALUE(MID(F88,2,LEN(F88)-3)),VALUE(SUBSTITUTE(F88,",","")))))),IF(RIGHT(F88,1)="T",1000000000000*VALUE(LEFT(F88,LEN(F88)-1)),IF(RIGHT(F88,1)="M",1000000*VALUE(LEFT(F88,LEN(F88)-1)),IF(RIGHT(F88,1)="B",1000000000*VALUE(LEFT(F88,LEN(F88)-1)),IF(RIGHT(F88,1)="%",0.01*VALUE(LEFT(F88,LEN(F88)-1)),IF(RIGHT(F88,1)="k",1000*VALUE(LEFT(F88,LEN(F88)-1)),VALUE(SUBSTITUTE(F88,",",""))))))))),"N/A")</f>
        <v/>
      </c>
      <c r="N88">
        <f>IFERROR(IF(TRIM(G88)="-", "N/A", IF(RIGHT(G88,1)=")",IF(RIGHT(G88,2)="T)",-1000000000000*VALUE(MID(G88,2,LEN(G88)-3)),IF(RIGHT(G88,2)="M)",-1000000*VALUE(MID(G88,2,LEN(G88)-3)),IF(RIGHT(G88,2)="B)",-1000000000*VALUE(MID(G88,2,LEN(G88)-3)),IF(RIGHT(G88,2)="k)",-1000*VALUE(MID(G88,2,LEN(G88)-3)),VALUE(SUBSTITUTE(G88,",","")))))),IF(RIGHT(G88,1)="T",1000000000000*VALUE(LEFT(G88,LEN(G88)-1)),IF(RIGHT(G88,1)="M",1000000*VALUE(LEFT(G88,LEN(G88)-1)),IF(RIGHT(G88,1)="B",1000000000*VALUE(LEFT(G88,LEN(G88)-1)),IF(RIGHT(G88,1)="%",0.01*VALUE(LEFT(G88,LEN(G88)-1)),IF(RIGHT(G88,1)="k",1000*VALUE(LEFT(G88,LEN(G88)-1)),VALUE(SUBSTITUTE(G88,",",""))))))))),"N/A")</f>
        <v/>
      </c>
    </row>
    <row r="89" spans="1:60">
      <c s="1" r="A89" t="n">
        <v>2</v>
      </c>
      <c r="B89" t="s">
        <v>152</v>
      </c>
      <c r="C89" t="s">
        <v>3889</v>
      </c>
      <c r="D89">
        <f>IF(COUNTIF(E70:E76,"=below average")&gt;0,"There are some indications that "&amp;D1&amp;" may be undervalued. The company has a lower " &amp; G88 &amp; " than the comparable average", "Inconclusive")</f>
        <v/>
      </c>
      <c r="I89">
        <f>IF(AND(K89&gt; J89, L89&gt; K89, M89&gt; L89, N89&gt; M89), "pos_trend", IF(AND(K89&lt; J89, L89&lt; K89, M89&lt; L89, N89&lt; M89), "neg_trend", "N/A"))</f>
        <v/>
      </c>
      <c r="J89">
        <f>IFERROR(IF(TRIM(C89)="-", "N/A", IF(RIGHT(C89,1)=")",IF(RIGHT(C89,2)="T)",-1000000000000*VALUE(MID(C89,2,LEN(C89)-3)),IF(RIGHT(C89,2)="M)",-1000000*VALUE(MID(C89,2,LEN(C89)-3)),IF(RIGHT(C89,2)="B)",-1000000000*VALUE(MID(C89,2,LEN(C89)-3)),IF(RIGHT(C89,2)="k)",-1000*VALUE(MID(C89,2,LEN(C89)-3)),VALUE(SUBSTITUTE(C89,",","")))))),IF(RIGHT(C89,1)="T",1000000000000*VALUE(LEFT(C89,LEN(C89)-1)),IF(RIGHT(C89,1)="M",1000000*VALUE(LEFT(C89,LEN(C89)-1)),IF(RIGHT(C89,1)="B",1000000000*VALUE(LEFT(C89,LEN(C89)-1)),IF(RIGHT(C89,1)="%",0.01*VALUE(LEFT(C89,LEN(C89)-1)),IF(RIGHT(C89,1)="k",1000*VALUE(LEFT(C89,LEN(C89)-1)),VALUE(SUBSTITUTE(C89,",",""))))))))),"N/A")</f>
        <v/>
      </c>
      <c r="K89">
        <f>IFERROR(IF(TRIM(D89)="-", "N/A", IF(RIGHT(D89,1)=")",IF(RIGHT(D89,2)="T)",-1000000000000*VALUE(MID(D89,2,LEN(D89)-3)),IF(RIGHT(D89,2)="M)",-1000000*VALUE(MID(D89,2,LEN(D89)-3)),IF(RIGHT(D89,2)="B)",-1000000000*VALUE(MID(D89,2,LEN(D89)-3)),IF(RIGHT(D89,2)="k)",-1000*VALUE(MID(D89,2,LEN(D89)-3)),VALUE(SUBSTITUTE(D89,",","")))))),IF(RIGHT(D89,1)="T",1000000000000*VALUE(LEFT(D89,LEN(D89)-1)),IF(RIGHT(D89,1)="M",1000000*VALUE(LEFT(D89,LEN(D89)-1)),IF(RIGHT(D89,1)="B",1000000000*VALUE(LEFT(D89,LEN(D89)-1)),IF(RIGHT(D89,1)="%",0.01*VALUE(LEFT(D89,LEN(D89)-1)),IF(RIGHT(D89,1)="k",1000*VALUE(LEFT(D89,LEN(D89)-1)),VALUE(SUBSTITUTE(D89,",",""))))))))),"N/A")</f>
        <v/>
      </c>
      <c r="L89">
        <f>IFERROR(IF(TRIM(E89)="-", "N/A", IF(RIGHT(E89,1)=")",IF(RIGHT(E89,2)="T)",-1000000000000*VALUE(MID(E89,2,LEN(E89)-3)),IF(RIGHT(E89,2)="M)",-1000000*VALUE(MID(E89,2,LEN(E89)-3)),IF(RIGHT(E89,2)="B)",-1000000000*VALUE(MID(E89,2,LEN(E89)-3)),IF(RIGHT(E89,2)="k)",-1000*VALUE(MID(E89,2,LEN(E89)-3)),VALUE(SUBSTITUTE(E89,",","")))))),IF(RIGHT(E89,1)="T",1000000000000*VALUE(LEFT(E89,LEN(E89)-1)),IF(RIGHT(E89,1)="M",1000000*VALUE(LEFT(E89,LEN(E89)-1)),IF(RIGHT(E89,1)="B",1000000000*VALUE(LEFT(E89,LEN(E89)-1)),IF(RIGHT(E89,1)="%",0.01*VALUE(LEFT(E89,LEN(E89)-1)),IF(RIGHT(E89,1)="k",1000*VALUE(LEFT(E89,LEN(E89)-1)),VALUE(SUBSTITUTE(E89,",",""))))))))),"N/A")</f>
        <v/>
      </c>
      <c r="M89">
        <f>IFERROR(IF(TRIM(F89)="-", "N/A", IF(RIGHT(F89,1)=")",IF(RIGHT(F89,2)="T)",-1000000000000*VALUE(MID(F89,2,LEN(F89)-3)),IF(RIGHT(F89,2)="M)",-1000000*VALUE(MID(F89,2,LEN(F89)-3)),IF(RIGHT(F89,2)="B)",-1000000000*VALUE(MID(F89,2,LEN(F89)-3)),IF(RIGHT(F89,2)="k)",-1000*VALUE(MID(F89,2,LEN(F89)-3)),VALUE(SUBSTITUTE(F89,",","")))))),IF(RIGHT(F89,1)="T",1000000000000*VALUE(LEFT(F89,LEN(F89)-1)),IF(RIGHT(F89,1)="M",1000000*VALUE(LEFT(F89,LEN(F89)-1)),IF(RIGHT(F89,1)="B",1000000000*VALUE(LEFT(F89,LEN(F89)-1)),IF(RIGHT(F89,1)="%",0.01*VALUE(LEFT(F89,LEN(F89)-1)),IF(RIGHT(F89,1)="k",1000*VALUE(LEFT(F89,LEN(F89)-1)),VALUE(SUBSTITUTE(F89,",",""))))))))),"N/A")</f>
        <v/>
      </c>
      <c r="N89">
        <f>IFERROR(IF(TRIM(G89)="-", "N/A", IF(RIGHT(G89,1)=")",IF(RIGHT(G89,2)="T)",-1000000000000*VALUE(MID(G89,2,LEN(G89)-3)),IF(RIGHT(G89,2)="M)",-1000000*VALUE(MID(G89,2,LEN(G89)-3)),IF(RIGHT(G89,2)="B)",-1000000000*VALUE(MID(G89,2,LEN(G89)-3)),IF(RIGHT(G89,2)="k)",-1000*VALUE(MID(G89,2,LEN(G89)-3)),VALUE(SUBSTITUTE(G89,",","")))))),IF(RIGHT(G89,1)="T",1000000000000*VALUE(LEFT(G89,LEN(G89)-1)),IF(RIGHT(G89,1)="M",1000000*VALUE(LEFT(G89,LEN(G89)-1)),IF(RIGHT(G89,1)="B",1000000000*VALUE(LEFT(G89,LEN(G89)-1)),IF(RIGHT(G89,1)="%",0.01*VALUE(LEFT(G89,LEN(G89)-1)),IF(RIGHT(G89,1)="k",1000*VALUE(LEFT(G89,LEN(G89)-1)),VALUE(SUBSTITUTE(G89,",",""))))))))),"N/A")</f>
        <v/>
      </c>
    </row>
    <row r="90" spans="1:60">
      <c s="1" r="A90" t="n">
        <v>3</v>
      </c>
      <c r="B90" t="s">
        <v>154</v>
      </c>
      <c r="C90" t="s">
        <v>304</v>
      </c>
      <c r="I90">
        <f>IF(AND(K90&gt; J90, L90&gt; K90, M90&gt; L90, N90&gt; M90), "pos_trend", IF(AND(K90&lt; J90, L90&lt; K90, M90&lt; L90, N90&lt; M90), "neg_trend", "N/A"))</f>
        <v/>
      </c>
      <c r="J90">
        <f>IFERROR(IF(TRIM(C90)="-", "N/A", IF(RIGHT(C90,1)=")",IF(RIGHT(C90,2)="T)",-1000000000000*VALUE(MID(C90,2,LEN(C90)-3)),IF(RIGHT(C90,2)="M)",-1000000*VALUE(MID(C90,2,LEN(C90)-3)),IF(RIGHT(C90,2)="B)",-1000000000*VALUE(MID(C90,2,LEN(C90)-3)),IF(RIGHT(C90,2)="k)",-1000*VALUE(MID(C90,2,LEN(C90)-3)),VALUE(SUBSTITUTE(C90,",","")))))),IF(RIGHT(C90,1)="T",1000000000000*VALUE(LEFT(C90,LEN(C90)-1)),IF(RIGHT(C90,1)="M",1000000*VALUE(LEFT(C90,LEN(C90)-1)),IF(RIGHT(C90,1)="B",1000000000*VALUE(LEFT(C90,LEN(C90)-1)),IF(RIGHT(C90,1)="%",0.01*VALUE(LEFT(C90,LEN(C90)-1)),IF(RIGHT(C90,1)="k",1000*VALUE(LEFT(C90,LEN(C90)-1)),VALUE(SUBSTITUTE(C90,",",""))))))))),"N/A")</f>
        <v/>
      </c>
      <c r="K90">
        <f>IFERROR(IF(TRIM(D90)="-", "N/A", IF(RIGHT(D90,1)=")",IF(RIGHT(D90,2)="T)",-1000000000000*VALUE(MID(D90,2,LEN(D90)-3)),IF(RIGHT(D90,2)="M)",-1000000*VALUE(MID(D90,2,LEN(D90)-3)),IF(RIGHT(D90,2)="B)",-1000000000*VALUE(MID(D90,2,LEN(D90)-3)),IF(RIGHT(D90,2)="k)",-1000*VALUE(MID(D90,2,LEN(D90)-3)),VALUE(SUBSTITUTE(D90,",","")))))),IF(RIGHT(D90,1)="T",1000000000000*VALUE(LEFT(D90,LEN(D90)-1)),IF(RIGHT(D90,1)="M",1000000*VALUE(LEFT(D90,LEN(D90)-1)),IF(RIGHT(D90,1)="B",1000000000*VALUE(LEFT(D90,LEN(D90)-1)),IF(RIGHT(D90,1)="%",0.01*VALUE(LEFT(D90,LEN(D90)-1)),IF(RIGHT(D90,1)="k",1000*VALUE(LEFT(D90,LEN(D90)-1)),VALUE(SUBSTITUTE(D90,",",""))))))))),"N/A")</f>
        <v/>
      </c>
      <c r="L90">
        <f>IFERROR(IF(TRIM(E90)="-", "N/A", IF(RIGHT(E90,1)=")",IF(RIGHT(E90,2)="T)",-1000000000000*VALUE(MID(E90,2,LEN(E90)-3)),IF(RIGHT(E90,2)="M)",-1000000*VALUE(MID(E90,2,LEN(E90)-3)),IF(RIGHT(E90,2)="B)",-1000000000*VALUE(MID(E90,2,LEN(E90)-3)),IF(RIGHT(E90,2)="k)",-1000*VALUE(MID(E90,2,LEN(E90)-3)),VALUE(SUBSTITUTE(E90,",","")))))),IF(RIGHT(E90,1)="T",1000000000000*VALUE(LEFT(E90,LEN(E90)-1)),IF(RIGHT(E90,1)="M",1000000*VALUE(LEFT(E90,LEN(E90)-1)),IF(RIGHT(E90,1)="B",1000000000*VALUE(LEFT(E90,LEN(E90)-1)),IF(RIGHT(E90,1)="%",0.01*VALUE(LEFT(E90,LEN(E90)-1)),IF(RIGHT(E90,1)="k",1000*VALUE(LEFT(E90,LEN(E90)-1)),VALUE(SUBSTITUTE(E90,",",""))))))))),"N/A")</f>
        <v/>
      </c>
      <c r="M90">
        <f>IFERROR(IF(TRIM(F90)="-", "N/A", IF(RIGHT(F90,1)=")",IF(RIGHT(F90,2)="T)",-1000000000000*VALUE(MID(F90,2,LEN(F90)-3)),IF(RIGHT(F90,2)="M)",-1000000*VALUE(MID(F90,2,LEN(F90)-3)),IF(RIGHT(F90,2)="B)",-1000000000*VALUE(MID(F90,2,LEN(F90)-3)),IF(RIGHT(F90,2)="k)",-1000*VALUE(MID(F90,2,LEN(F90)-3)),VALUE(SUBSTITUTE(F90,",","")))))),IF(RIGHT(F90,1)="T",1000000000000*VALUE(LEFT(F90,LEN(F90)-1)),IF(RIGHT(F90,1)="M",1000000*VALUE(LEFT(F90,LEN(F90)-1)),IF(RIGHT(F90,1)="B",1000000000*VALUE(LEFT(F90,LEN(F90)-1)),IF(RIGHT(F90,1)="%",0.01*VALUE(LEFT(F90,LEN(F90)-1)),IF(RIGHT(F90,1)="k",1000*VALUE(LEFT(F90,LEN(F90)-1)),VALUE(SUBSTITUTE(F90,",",""))))))))),"N/A")</f>
        <v/>
      </c>
      <c r="N90">
        <f>IFERROR(IF(TRIM(G90)="-", "N/A", IF(RIGHT(G90,1)=")",IF(RIGHT(G90,2)="T)",-1000000000000*VALUE(MID(G90,2,LEN(G90)-3)),IF(RIGHT(G90,2)="M)",-1000000*VALUE(MID(G90,2,LEN(G90)-3)),IF(RIGHT(G90,2)="B)",-1000000000*VALUE(MID(G90,2,LEN(G90)-3)),IF(RIGHT(G90,2)="k)",-1000*VALUE(MID(G90,2,LEN(G90)-3)),VALUE(SUBSTITUTE(G90,",","")))))),IF(RIGHT(G90,1)="T",1000000000000*VALUE(LEFT(G90,LEN(G90)-1)),IF(RIGHT(G90,1)="M",1000000*VALUE(LEFT(G90,LEN(G90)-1)),IF(RIGHT(G90,1)="B",1000000000*VALUE(LEFT(G90,LEN(G90)-1)),IF(RIGHT(G90,1)="%",0.01*VALUE(LEFT(G90,LEN(G90)-1)),IF(RIGHT(G90,1)="k",1000*VALUE(LEFT(G90,LEN(G90)-1)),VALUE(SUBSTITUTE(G90,",",""))))))))),"N/A")</f>
        <v/>
      </c>
    </row>
    <row r="91" spans="1:60">
      <c s="1" r="A91" t="n">
        <v>4</v>
      </c>
      <c r="B91" t="s">
        <v>156</v>
      </c>
      <c r="C91" t="s">
        <v>3890</v>
      </c>
      <c r="I91">
        <f>IF(AND(K91&gt; J91, L91&gt; K91, M91&gt; L91, N91&gt; M91), "pos_trend", IF(AND(K91&lt; J91, L91&lt; K91, M91&lt; L91, N91&lt; M91), "neg_trend", "N/A"))</f>
        <v/>
      </c>
      <c r="J91">
        <f>IFERROR(IF(TRIM(C91)="-", "N/A", IF(RIGHT(C91,1)=")",IF(RIGHT(C91,2)="T)",-1000000000000*VALUE(MID(C91,2,LEN(C91)-3)),IF(RIGHT(C91,2)="M)",-1000000*VALUE(MID(C91,2,LEN(C91)-3)),IF(RIGHT(C91,2)="B)",-1000000000*VALUE(MID(C91,2,LEN(C91)-3)),IF(RIGHT(C91,2)="k)",-1000*VALUE(MID(C91,2,LEN(C91)-3)),VALUE(SUBSTITUTE(C91,",","")))))),IF(RIGHT(C91,1)="T",1000000000000*VALUE(LEFT(C91,LEN(C91)-1)),IF(RIGHT(C91,1)="M",1000000*VALUE(LEFT(C91,LEN(C91)-1)),IF(RIGHT(C91,1)="B",1000000000*VALUE(LEFT(C91,LEN(C91)-1)),IF(RIGHT(C91,1)="%",0.01*VALUE(LEFT(C91,LEN(C91)-1)),IF(RIGHT(C91,1)="k",1000*VALUE(LEFT(C91,LEN(C91)-1)),VALUE(SUBSTITUTE(C91,",",""))))))))),"N/A")</f>
        <v/>
      </c>
      <c r="K91">
        <f>IFERROR(IF(TRIM(D91)="-", "N/A", IF(RIGHT(D91,1)=")",IF(RIGHT(D91,2)="T)",-1000000000000*VALUE(MID(D91,2,LEN(D91)-3)),IF(RIGHT(D91,2)="M)",-1000000*VALUE(MID(D91,2,LEN(D91)-3)),IF(RIGHT(D91,2)="B)",-1000000000*VALUE(MID(D91,2,LEN(D91)-3)),IF(RIGHT(D91,2)="k)",-1000*VALUE(MID(D91,2,LEN(D91)-3)),VALUE(SUBSTITUTE(D91,",","")))))),IF(RIGHT(D91,1)="T",1000000000000*VALUE(LEFT(D91,LEN(D91)-1)),IF(RIGHT(D91,1)="M",1000000*VALUE(LEFT(D91,LEN(D91)-1)),IF(RIGHT(D91,1)="B",1000000000*VALUE(LEFT(D91,LEN(D91)-1)),IF(RIGHT(D91,1)="%",0.01*VALUE(LEFT(D91,LEN(D91)-1)),IF(RIGHT(D91,1)="k",1000*VALUE(LEFT(D91,LEN(D91)-1)),VALUE(SUBSTITUTE(D91,",",""))))))))),"N/A")</f>
        <v/>
      </c>
      <c r="L91">
        <f>IFERROR(IF(TRIM(E91)="-", "N/A", IF(RIGHT(E91,1)=")",IF(RIGHT(E91,2)="T)",-1000000000000*VALUE(MID(E91,2,LEN(E91)-3)),IF(RIGHT(E91,2)="M)",-1000000*VALUE(MID(E91,2,LEN(E91)-3)),IF(RIGHT(E91,2)="B)",-1000000000*VALUE(MID(E91,2,LEN(E91)-3)),IF(RIGHT(E91,2)="k)",-1000*VALUE(MID(E91,2,LEN(E91)-3)),VALUE(SUBSTITUTE(E91,",","")))))),IF(RIGHT(E91,1)="T",1000000000000*VALUE(LEFT(E91,LEN(E91)-1)),IF(RIGHT(E91,1)="M",1000000*VALUE(LEFT(E91,LEN(E91)-1)),IF(RIGHT(E91,1)="B",1000000000*VALUE(LEFT(E91,LEN(E91)-1)),IF(RIGHT(E91,1)="%",0.01*VALUE(LEFT(E91,LEN(E91)-1)),IF(RIGHT(E91,1)="k",1000*VALUE(LEFT(E91,LEN(E91)-1)),VALUE(SUBSTITUTE(E91,",",""))))))))),"N/A")</f>
        <v/>
      </c>
      <c r="M91">
        <f>IFERROR(IF(TRIM(F91)="-", "N/A", IF(RIGHT(F91,1)=")",IF(RIGHT(F91,2)="T)",-1000000000000*VALUE(MID(F91,2,LEN(F91)-3)),IF(RIGHT(F91,2)="M)",-1000000*VALUE(MID(F91,2,LEN(F91)-3)),IF(RIGHT(F91,2)="B)",-1000000000*VALUE(MID(F91,2,LEN(F91)-3)),IF(RIGHT(F91,2)="k)",-1000*VALUE(MID(F91,2,LEN(F91)-3)),VALUE(SUBSTITUTE(F91,",","")))))),IF(RIGHT(F91,1)="T",1000000000000*VALUE(LEFT(F91,LEN(F91)-1)),IF(RIGHT(F91,1)="M",1000000*VALUE(LEFT(F91,LEN(F91)-1)),IF(RIGHT(F91,1)="B",1000000000*VALUE(LEFT(F91,LEN(F91)-1)),IF(RIGHT(F91,1)="%",0.01*VALUE(LEFT(F91,LEN(F91)-1)),IF(RIGHT(F91,1)="k",1000*VALUE(LEFT(F91,LEN(F91)-1)),VALUE(SUBSTITUTE(F91,",",""))))))))),"N/A")</f>
        <v/>
      </c>
      <c r="N91">
        <f>IFERROR(IF(TRIM(G91)="-", "N/A", IF(RIGHT(G91,1)=")",IF(RIGHT(G91,2)="T)",-1000000000000*VALUE(MID(G91,2,LEN(G91)-3)),IF(RIGHT(G91,2)="M)",-1000000*VALUE(MID(G91,2,LEN(G91)-3)),IF(RIGHT(G91,2)="B)",-1000000000*VALUE(MID(G91,2,LEN(G91)-3)),IF(RIGHT(G91,2)="k)",-1000*VALUE(MID(G91,2,LEN(G91)-3)),VALUE(SUBSTITUTE(G91,",","")))))),IF(RIGHT(G91,1)="T",1000000000000*VALUE(LEFT(G91,LEN(G91)-1)),IF(RIGHT(G91,1)="M",1000000*VALUE(LEFT(G91,LEN(G91)-1)),IF(RIGHT(G91,1)="B",1000000000*VALUE(LEFT(G91,LEN(G91)-1)),IF(RIGHT(G91,1)="%",0.01*VALUE(LEFT(G91,LEN(G91)-1)),IF(RIGHT(G91,1)="k",1000*VALUE(LEFT(G91,LEN(G91)-1)),VALUE(SUBSTITUTE(G91,",",""))))))))),"N/A")</f>
        <v/>
      </c>
    </row>
    <row r="92" spans="1:60">
      <c s="1" r="A92" t="n">
        <v>5</v>
      </c>
      <c r="B92" t="s">
        <v>158</v>
      </c>
      <c r="C92" t="s">
        <v>3891</v>
      </c>
      <c r="I92">
        <f>IF(AND(K92&gt; J92, L92&gt; K92, M92&gt; L92, N92&gt; M92), "pos_trend", IF(AND(K92&lt; J92, L92&lt; K92, M92&lt; L92, N92&lt; M92), "neg_trend", "N/A"))</f>
        <v/>
      </c>
      <c r="J92">
        <f>IFERROR(IF(TRIM(C92)="-", "N/A", IF(RIGHT(C92,1)=")",IF(RIGHT(C92,2)="T)",-1000000000000*VALUE(MID(C92,2,LEN(C92)-3)),IF(RIGHT(C92,2)="M)",-1000000*VALUE(MID(C92,2,LEN(C92)-3)),IF(RIGHT(C92,2)="B)",-1000000000*VALUE(MID(C92,2,LEN(C92)-3)),IF(RIGHT(C92,2)="k)",-1000*VALUE(MID(C92,2,LEN(C92)-3)),VALUE(SUBSTITUTE(C92,",","")))))),IF(RIGHT(C92,1)="T",1000000000000*VALUE(LEFT(C92,LEN(C92)-1)),IF(RIGHT(C92,1)="M",1000000*VALUE(LEFT(C92,LEN(C92)-1)),IF(RIGHT(C92,1)="B",1000000000*VALUE(LEFT(C92,LEN(C92)-1)),IF(RIGHT(C92,1)="%",0.01*VALUE(LEFT(C92,LEN(C92)-1)),IF(RIGHT(C92,1)="k",1000*VALUE(LEFT(C92,LEN(C92)-1)),VALUE(SUBSTITUTE(C92,",",""))))))))),"N/A")</f>
        <v/>
      </c>
      <c r="K92">
        <f>IFERROR(IF(TRIM(D92)="-", "N/A", IF(RIGHT(D92,1)=")",IF(RIGHT(D92,2)="T)",-1000000000000*VALUE(MID(D92,2,LEN(D92)-3)),IF(RIGHT(D92,2)="M)",-1000000*VALUE(MID(D92,2,LEN(D92)-3)),IF(RIGHT(D92,2)="B)",-1000000000*VALUE(MID(D92,2,LEN(D92)-3)),IF(RIGHT(D92,2)="k)",-1000*VALUE(MID(D92,2,LEN(D92)-3)),VALUE(SUBSTITUTE(D92,",","")))))),IF(RIGHT(D92,1)="T",1000000000000*VALUE(LEFT(D92,LEN(D92)-1)),IF(RIGHT(D92,1)="M",1000000*VALUE(LEFT(D92,LEN(D92)-1)),IF(RIGHT(D92,1)="B",1000000000*VALUE(LEFT(D92,LEN(D92)-1)),IF(RIGHT(D92,1)="%",0.01*VALUE(LEFT(D92,LEN(D92)-1)),IF(RIGHT(D92,1)="k",1000*VALUE(LEFT(D92,LEN(D92)-1)),VALUE(SUBSTITUTE(D92,",",""))))))))),"N/A")</f>
        <v/>
      </c>
      <c r="L92">
        <f>IFERROR(IF(TRIM(E92)="-", "N/A", IF(RIGHT(E92,1)=")",IF(RIGHT(E92,2)="T)",-1000000000000*VALUE(MID(E92,2,LEN(E92)-3)),IF(RIGHT(E92,2)="M)",-1000000*VALUE(MID(E92,2,LEN(E92)-3)),IF(RIGHT(E92,2)="B)",-1000000000*VALUE(MID(E92,2,LEN(E92)-3)),IF(RIGHT(E92,2)="k)",-1000*VALUE(MID(E92,2,LEN(E92)-3)),VALUE(SUBSTITUTE(E92,",","")))))),IF(RIGHT(E92,1)="T",1000000000000*VALUE(LEFT(E92,LEN(E92)-1)),IF(RIGHT(E92,1)="M",1000000*VALUE(LEFT(E92,LEN(E92)-1)),IF(RIGHT(E92,1)="B",1000000000*VALUE(LEFT(E92,LEN(E92)-1)),IF(RIGHT(E92,1)="%",0.01*VALUE(LEFT(E92,LEN(E92)-1)),IF(RIGHT(E92,1)="k",1000*VALUE(LEFT(E92,LEN(E92)-1)),VALUE(SUBSTITUTE(E92,",",""))))))))),"N/A")</f>
        <v/>
      </c>
      <c r="M92">
        <f>IFERROR(IF(TRIM(F92)="-", "N/A", IF(RIGHT(F92,1)=")",IF(RIGHT(F92,2)="T)",-1000000000000*VALUE(MID(F92,2,LEN(F92)-3)),IF(RIGHT(F92,2)="M)",-1000000*VALUE(MID(F92,2,LEN(F92)-3)),IF(RIGHT(F92,2)="B)",-1000000000*VALUE(MID(F92,2,LEN(F92)-3)),IF(RIGHT(F92,2)="k)",-1000*VALUE(MID(F92,2,LEN(F92)-3)),VALUE(SUBSTITUTE(F92,",","")))))),IF(RIGHT(F92,1)="T",1000000000000*VALUE(LEFT(F92,LEN(F92)-1)),IF(RIGHT(F92,1)="M",1000000*VALUE(LEFT(F92,LEN(F92)-1)),IF(RIGHT(F92,1)="B",1000000000*VALUE(LEFT(F92,LEN(F92)-1)),IF(RIGHT(F92,1)="%",0.01*VALUE(LEFT(F92,LEN(F92)-1)),IF(RIGHT(F92,1)="k",1000*VALUE(LEFT(F92,LEN(F92)-1)),VALUE(SUBSTITUTE(F92,",",""))))))))),"N/A")</f>
        <v/>
      </c>
      <c r="N92">
        <f>IFERROR(IF(TRIM(G92)="-", "N/A", IF(RIGHT(G92,1)=")",IF(RIGHT(G92,2)="T)",-1000000000000*VALUE(MID(G92,2,LEN(G92)-3)),IF(RIGHT(G92,2)="M)",-1000000*VALUE(MID(G92,2,LEN(G92)-3)),IF(RIGHT(G92,2)="B)",-1000000000*VALUE(MID(G92,2,LEN(G92)-3)),IF(RIGHT(G92,2)="k)",-1000*VALUE(MID(G92,2,LEN(G92)-3)),VALUE(SUBSTITUTE(G92,",","")))))),IF(RIGHT(G92,1)="T",1000000000000*VALUE(LEFT(G92,LEN(G92)-1)),IF(RIGHT(G92,1)="M",1000000*VALUE(LEFT(G92,LEN(G92)-1)),IF(RIGHT(G92,1)="B",1000000000*VALUE(LEFT(G92,LEN(G92)-1)),IF(RIGHT(G92,1)="%",0.01*VALUE(LEFT(G92,LEN(G92)-1)),IF(RIGHT(G92,1)="k",1000*VALUE(LEFT(G92,LEN(G92)-1)),VALUE(SUBSTITUTE(G92,",",""))))))))),"N/A")</f>
        <v/>
      </c>
    </row>
    <row r="93" spans="1:60">
      <c s="1" r="A93" t="n">
        <v>6</v>
      </c>
      <c r="B93" t="s">
        <v>160</v>
      </c>
      <c r="C93" t="s">
        <v>3458</v>
      </c>
      <c r="I93">
        <f>IF(AND(K93&gt; J93, L93&gt; K93, M93&gt; L93, N93&gt; M93), "pos_trend", IF(AND(K93&lt; J93, L93&lt; K93, M93&lt; L93, N93&lt; M93), "neg_trend", "N/A"))</f>
        <v/>
      </c>
      <c r="J93">
        <f>IFERROR(IF(TRIM(C93)="-", "N/A", IF(RIGHT(C93,1)=")",IF(RIGHT(C93,2)="T)",-1000000000000*VALUE(MID(C93,2,LEN(C93)-3)),IF(RIGHT(C93,2)="M)",-1000000*VALUE(MID(C93,2,LEN(C93)-3)),IF(RIGHT(C93,2)="B)",-1000000000*VALUE(MID(C93,2,LEN(C93)-3)),IF(RIGHT(C93,2)="k)",-1000*VALUE(MID(C93,2,LEN(C93)-3)),VALUE(SUBSTITUTE(C93,",","")))))),IF(RIGHT(C93,1)="T",1000000000000*VALUE(LEFT(C93,LEN(C93)-1)),IF(RIGHT(C93,1)="M",1000000*VALUE(LEFT(C93,LEN(C93)-1)),IF(RIGHT(C93,1)="B",1000000000*VALUE(LEFT(C93,LEN(C93)-1)),IF(RIGHT(C93,1)="%",0.01*VALUE(LEFT(C93,LEN(C93)-1)),IF(RIGHT(C93,1)="k",1000*VALUE(LEFT(C93,LEN(C93)-1)),VALUE(SUBSTITUTE(C93,",",""))))))))),"N/A")</f>
        <v/>
      </c>
      <c r="K93">
        <f>IFERROR(IF(TRIM(D93)="-", "N/A", IF(RIGHT(D93,1)=")",IF(RIGHT(D93,2)="T)",-1000000000000*VALUE(MID(D93,2,LEN(D93)-3)),IF(RIGHT(D93,2)="M)",-1000000*VALUE(MID(D93,2,LEN(D93)-3)),IF(RIGHT(D93,2)="B)",-1000000000*VALUE(MID(D93,2,LEN(D93)-3)),IF(RIGHT(D93,2)="k)",-1000*VALUE(MID(D93,2,LEN(D93)-3)),VALUE(SUBSTITUTE(D93,",","")))))),IF(RIGHT(D93,1)="T",1000000000000*VALUE(LEFT(D93,LEN(D93)-1)),IF(RIGHT(D93,1)="M",1000000*VALUE(LEFT(D93,LEN(D93)-1)),IF(RIGHT(D93,1)="B",1000000000*VALUE(LEFT(D93,LEN(D93)-1)),IF(RIGHT(D93,1)="%",0.01*VALUE(LEFT(D93,LEN(D93)-1)),IF(RIGHT(D93,1)="k",1000*VALUE(LEFT(D93,LEN(D93)-1)),VALUE(SUBSTITUTE(D93,",",""))))))))),"N/A")</f>
        <v/>
      </c>
      <c r="L93">
        <f>IFERROR(IF(TRIM(E93)="-", "N/A", IF(RIGHT(E93,1)=")",IF(RIGHT(E93,2)="T)",-1000000000000*VALUE(MID(E93,2,LEN(E93)-3)),IF(RIGHT(E93,2)="M)",-1000000*VALUE(MID(E93,2,LEN(E93)-3)),IF(RIGHT(E93,2)="B)",-1000000000*VALUE(MID(E93,2,LEN(E93)-3)),IF(RIGHT(E93,2)="k)",-1000*VALUE(MID(E93,2,LEN(E93)-3)),VALUE(SUBSTITUTE(E93,",","")))))),IF(RIGHT(E93,1)="T",1000000000000*VALUE(LEFT(E93,LEN(E93)-1)),IF(RIGHT(E93,1)="M",1000000*VALUE(LEFT(E93,LEN(E93)-1)),IF(RIGHT(E93,1)="B",1000000000*VALUE(LEFT(E93,LEN(E93)-1)),IF(RIGHT(E93,1)="%",0.01*VALUE(LEFT(E93,LEN(E93)-1)),IF(RIGHT(E93,1)="k",1000*VALUE(LEFT(E93,LEN(E93)-1)),VALUE(SUBSTITUTE(E93,",",""))))))))),"N/A")</f>
        <v/>
      </c>
      <c r="M93">
        <f>IFERROR(IF(TRIM(F93)="-", "N/A", IF(RIGHT(F93,1)=")",IF(RIGHT(F93,2)="T)",-1000000000000*VALUE(MID(F93,2,LEN(F93)-3)),IF(RIGHT(F93,2)="M)",-1000000*VALUE(MID(F93,2,LEN(F93)-3)),IF(RIGHT(F93,2)="B)",-1000000000*VALUE(MID(F93,2,LEN(F93)-3)),IF(RIGHT(F93,2)="k)",-1000*VALUE(MID(F93,2,LEN(F93)-3)),VALUE(SUBSTITUTE(F93,",","")))))),IF(RIGHT(F93,1)="T",1000000000000*VALUE(LEFT(F93,LEN(F93)-1)),IF(RIGHT(F93,1)="M",1000000*VALUE(LEFT(F93,LEN(F93)-1)),IF(RIGHT(F93,1)="B",1000000000*VALUE(LEFT(F93,LEN(F93)-1)),IF(RIGHT(F93,1)="%",0.01*VALUE(LEFT(F93,LEN(F93)-1)),IF(RIGHT(F93,1)="k",1000*VALUE(LEFT(F93,LEN(F93)-1)),VALUE(SUBSTITUTE(F93,",",""))))))))),"N/A")</f>
        <v/>
      </c>
      <c r="N93">
        <f>IFERROR(IF(TRIM(G93)="-", "N/A", IF(RIGHT(G93,1)=")",IF(RIGHT(G93,2)="T)",-1000000000000*VALUE(MID(G93,2,LEN(G93)-3)),IF(RIGHT(G93,2)="M)",-1000000*VALUE(MID(G93,2,LEN(G93)-3)),IF(RIGHT(G93,2)="B)",-1000000000*VALUE(MID(G93,2,LEN(G93)-3)),IF(RIGHT(G93,2)="k)",-1000*VALUE(MID(G93,2,LEN(G93)-3)),VALUE(SUBSTITUTE(G93,",","")))))),IF(RIGHT(G93,1)="T",1000000000000*VALUE(LEFT(G93,LEN(G93)-1)),IF(RIGHT(G93,1)="M",1000000*VALUE(LEFT(G93,LEN(G93)-1)),IF(RIGHT(G93,1)="B",1000000000*VALUE(LEFT(G93,LEN(G93)-1)),IF(RIGHT(G93,1)="%",0.01*VALUE(LEFT(G93,LEN(G93)-1)),IF(RIGHT(G93,1)="k",1000*VALUE(LEFT(G93,LEN(G93)-1)),VALUE(SUBSTITUTE(G93,",",""))))))))),"N/A")</f>
        <v/>
      </c>
    </row>
    <row r="94" spans="1:60">
      <c s="1" r="A94" t="n">
        <v>7</v>
      </c>
      <c r="B94" t="s">
        <v>161</v>
      </c>
      <c r="C94" t="s">
        <v>3892</v>
      </c>
      <c r="I94">
        <f>IF(AND(K94&gt; J94, L94&gt; K94, M94&gt; L94, N94&gt; M94), "pos_trend", IF(AND(K94&lt; J94, L94&lt; K94, M94&lt; L94, N94&lt; M94), "neg_trend", "N/A"))</f>
        <v/>
      </c>
      <c r="J94">
        <f>IFERROR(IF(TRIM(C94)="-", "N/A", IF(RIGHT(C94,1)=")",IF(RIGHT(C94,2)="T)",-1000000000000*VALUE(MID(C94,2,LEN(C94)-3)),IF(RIGHT(C94,2)="M)",-1000000*VALUE(MID(C94,2,LEN(C94)-3)),IF(RIGHT(C94,2)="B)",-1000000000*VALUE(MID(C94,2,LEN(C94)-3)),IF(RIGHT(C94,2)="k)",-1000*VALUE(MID(C94,2,LEN(C94)-3)),VALUE(SUBSTITUTE(C94,",","")))))),IF(RIGHT(C94,1)="T",1000000000000*VALUE(LEFT(C94,LEN(C94)-1)),IF(RIGHT(C94,1)="M",1000000*VALUE(LEFT(C94,LEN(C94)-1)),IF(RIGHT(C94,1)="B",1000000000*VALUE(LEFT(C94,LEN(C94)-1)),IF(RIGHT(C94,1)="%",0.01*VALUE(LEFT(C94,LEN(C94)-1)),IF(RIGHT(C94,1)="k",1000*VALUE(LEFT(C94,LEN(C94)-1)),VALUE(SUBSTITUTE(C94,",",""))))))))),"N/A")</f>
        <v/>
      </c>
      <c r="K94">
        <f>IFERROR(IF(TRIM(D94)="-", "N/A", IF(RIGHT(D94,1)=")",IF(RIGHT(D94,2)="T)",-1000000000000*VALUE(MID(D94,2,LEN(D94)-3)),IF(RIGHT(D94,2)="M)",-1000000*VALUE(MID(D94,2,LEN(D94)-3)),IF(RIGHT(D94,2)="B)",-1000000000*VALUE(MID(D94,2,LEN(D94)-3)),IF(RIGHT(D94,2)="k)",-1000*VALUE(MID(D94,2,LEN(D94)-3)),VALUE(SUBSTITUTE(D94,",","")))))),IF(RIGHT(D94,1)="T",1000000000000*VALUE(LEFT(D94,LEN(D94)-1)),IF(RIGHT(D94,1)="M",1000000*VALUE(LEFT(D94,LEN(D94)-1)),IF(RIGHT(D94,1)="B",1000000000*VALUE(LEFT(D94,LEN(D94)-1)),IF(RIGHT(D94,1)="%",0.01*VALUE(LEFT(D94,LEN(D94)-1)),IF(RIGHT(D94,1)="k",1000*VALUE(LEFT(D94,LEN(D94)-1)),VALUE(SUBSTITUTE(D94,",",""))))))))),"N/A")</f>
        <v/>
      </c>
      <c r="L94">
        <f>IFERROR(IF(TRIM(E94)="-", "N/A", IF(RIGHT(E94,1)=")",IF(RIGHT(E94,2)="T)",-1000000000000*VALUE(MID(E94,2,LEN(E94)-3)),IF(RIGHT(E94,2)="M)",-1000000*VALUE(MID(E94,2,LEN(E94)-3)),IF(RIGHT(E94,2)="B)",-1000000000*VALUE(MID(E94,2,LEN(E94)-3)),IF(RIGHT(E94,2)="k)",-1000*VALUE(MID(E94,2,LEN(E94)-3)),VALUE(SUBSTITUTE(E94,",","")))))),IF(RIGHT(E94,1)="T",1000000000000*VALUE(LEFT(E94,LEN(E94)-1)),IF(RIGHT(E94,1)="M",1000000*VALUE(LEFT(E94,LEN(E94)-1)),IF(RIGHT(E94,1)="B",1000000000*VALUE(LEFT(E94,LEN(E94)-1)),IF(RIGHT(E94,1)="%",0.01*VALUE(LEFT(E94,LEN(E94)-1)),IF(RIGHT(E94,1)="k",1000*VALUE(LEFT(E94,LEN(E94)-1)),VALUE(SUBSTITUTE(E94,",",""))))))))),"N/A")</f>
        <v/>
      </c>
      <c r="M94">
        <f>IFERROR(IF(TRIM(F94)="-", "N/A", IF(RIGHT(F94,1)=")",IF(RIGHT(F94,2)="T)",-1000000000000*VALUE(MID(F94,2,LEN(F94)-3)),IF(RIGHT(F94,2)="M)",-1000000*VALUE(MID(F94,2,LEN(F94)-3)),IF(RIGHT(F94,2)="B)",-1000000000*VALUE(MID(F94,2,LEN(F94)-3)),IF(RIGHT(F94,2)="k)",-1000*VALUE(MID(F94,2,LEN(F94)-3)),VALUE(SUBSTITUTE(F94,",","")))))),IF(RIGHT(F94,1)="T",1000000000000*VALUE(LEFT(F94,LEN(F94)-1)),IF(RIGHT(F94,1)="M",1000000*VALUE(LEFT(F94,LEN(F94)-1)),IF(RIGHT(F94,1)="B",1000000000*VALUE(LEFT(F94,LEN(F94)-1)),IF(RIGHT(F94,1)="%",0.01*VALUE(LEFT(F94,LEN(F94)-1)),IF(RIGHT(F94,1)="k",1000*VALUE(LEFT(F94,LEN(F94)-1)),VALUE(SUBSTITUTE(F94,",",""))))))))),"N/A")</f>
        <v/>
      </c>
      <c r="N94">
        <f>IFERROR(IF(TRIM(G94)="-", "N/A", IF(RIGHT(G94,1)=")",IF(RIGHT(G94,2)="T)",-1000000000000*VALUE(MID(G94,2,LEN(G94)-3)),IF(RIGHT(G94,2)="M)",-1000000*VALUE(MID(G94,2,LEN(G94)-3)),IF(RIGHT(G94,2)="B)",-1000000000*VALUE(MID(G94,2,LEN(G94)-3)),IF(RIGHT(G94,2)="k)",-1000*VALUE(MID(G94,2,LEN(G94)-3)),VALUE(SUBSTITUTE(G94,",","")))))),IF(RIGHT(G94,1)="T",1000000000000*VALUE(LEFT(G94,LEN(G94)-1)),IF(RIGHT(G94,1)="M",1000000*VALUE(LEFT(G94,LEN(G94)-1)),IF(RIGHT(G94,1)="B",1000000000*VALUE(LEFT(G94,LEN(G94)-1)),IF(RIGHT(G94,1)="%",0.01*VALUE(LEFT(G94,LEN(G94)-1)),IF(RIGHT(G94,1)="k",1000*VALUE(LEFT(G94,LEN(G94)-1)),VALUE(SUBSTITUTE(G94,",",""))))))))),"N/A")</f>
        <v/>
      </c>
    </row>
    <row r="95" spans="1:60">
      <c r="I95">
        <f>IF(AND(K95&gt; J95, L95&gt; K95, M95&gt; L95, N95&gt; M95), "pos_trend", IF(AND(K95&lt; J95, L95&lt; K95, M95&lt; L95, N95&lt; M95), "neg_trend", "N/A"))</f>
        <v/>
      </c>
      <c r="J95">
        <f>IFERROR(IF(TRIM(C95)="-", "N/A", IF(RIGHT(C95,1)=")",IF(RIGHT(C95,2)="T)",-1000000000000*VALUE(MID(C95,2,LEN(C95)-3)),IF(RIGHT(C95,2)="M)",-1000000*VALUE(MID(C95,2,LEN(C95)-3)),IF(RIGHT(C95,2)="B)",-1000000000*VALUE(MID(C95,2,LEN(C95)-3)),IF(RIGHT(C95,2)="k)",-1000*VALUE(MID(C95,2,LEN(C95)-3)),VALUE(SUBSTITUTE(C95,",","")))))),IF(RIGHT(C95,1)="T",1000000000000*VALUE(LEFT(C95,LEN(C95)-1)),IF(RIGHT(C95,1)="M",1000000*VALUE(LEFT(C95,LEN(C95)-1)),IF(RIGHT(C95,1)="B",1000000000*VALUE(LEFT(C95,LEN(C95)-1)),IF(RIGHT(C95,1)="%",0.01*VALUE(LEFT(C95,LEN(C95)-1)),IF(RIGHT(C95,1)="k",1000*VALUE(LEFT(C95,LEN(C95)-1)),VALUE(SUBSTITUTE(C95,",",""))))))))),"N/A")</f>
        <v/>
      </c>
      <c r="K95">
        <f>IFERROR(IF(TRIM(D95)="-", "N/A", IF(RIGHT(D95,1)=")",IF(RIGHT(D95,2)="T)",-1000000000000*VALUE(MID(D95,2,LEN(D95)-3)),IF(RIGHT(D95,2)="M)",-1000000*VALUE(MID(D95,2,LEN(D95)-3)),IF(RIGHT(D95,2)="B)",-1000000000*VALUE(MID(D95,2,LEN(D95)-3)),IF(RIGHT(D95,2)="k)",-1000*VALUE(MID(D95,2,LEN(D95)-3)),VALUE(SUBSTITUTE(D95,",","")))))),IF(RIGHT(D95,1)="T",1000000000000*VALUE(LEFT(D95,LEN(D95)-1)),IF(RIGHT(D95,1)="M",1000000*VALUE(LEFT(D95,LEN(D95)-1)),IF(RIGHT(D95,1)="B",1000000000*VALUE(LEFT(D95,LEN(D95)-1)),IF(RIGHT(D95,1)="%",0.01*VALUE(LEFT(D95,LEN(D95)-1)),IF(RIGHT(D95,1)="k",1000*VALUE(LEFT(D95,LEN(D95)-1)),VALUE(SUBSTITUTE(D95,",",""))))))))),"N/A")</f>
        <v/>
      </c>
      <c r="L95">
        <f>IFERROR(IF(TRIM(E95)="-", "N/A", IF(RIGHT(E95,1)=")",IF(RIGHT(E95,2)="T)",-1000000000000*VALUE(MID(E95,2,LEN(E95)-3)),IF(RIGHT(E95,2)="M)",-1000000*VALUE(MID(E95,2,LEN(E95)-3)),IF(RIGHT(E95,2)="B)",-1000000000*VALUE(MID(E95,2,LEN(E95)-3)),IF(RIGHT(E95,2)="k)",-1000*VALUE(MID(E95,2,LEN(E95)-3)),VALUE(SUBSTITUTE(E95,",","")))))),IF(RIGHT(E95,1)="T",1000000000000*VALUE(LEFT(E95,LEN(E95)-1)),IF(RIGHT(E95,1)="M",1000000*VALUE(LEFT(E95,LEN(E95)-1)),IF(RIGHT(E95,1)="B",1000000000*VALUE(LEFT(E95,LEN(E95)-1)),IF(RIGHT(E95,1)="%",0.01*VALUE(LEFT(E95,LEN(E95)-1)),IF(RIGHT(E95,1)="k",1000*VALUE(LEFT(E95,LEN(E95)-1)),VALUE(SUBSTITUTE(E95,",",""))))))))),"N/A")</f>
        <v/>
      </c>
      <c r="M95">
        <f>IFERROR(IF(TRIM(F95)="-", "N/A", IF(RIGHT(F95,1)=")",IF(RIGHT(F95,2)="T)",-1000000000000*VALUE(MID(F95,2,LEN(F95)-3)),IF(RIGHT(F95,2)="M)",-1000000*VALUE(MID(F95,2,LEN(F95)-3)),IF(RIGHT(F95,2)="B)",-1000000000*VALUE(MID(F95,2,LEN(F95)-3)),IF(RIGHT(F95,2)="k)",-1000*VALUE(MID(F95,2,LEN(F95)-3)),VALUE(SUBSTITUTE(F95,",","")))))),IF(RIGHT(F95,1)="T",1000000000000*VALUE(LEFT(F95,LEN(F95)-1)),IF(RIGHT(F95,1)="M",1000000*VALUE(LEFT(F95,LEN(F95)-1)),IF(RIGHT(F95,1)="B",1000000000*VALUE(LEFT(F95,LEN(F95)-1)),IF(RIGHT(F95,1)="%",0.01*VALUE(LEFT(F95,LEN(F95)-1)),IF(RIGHT(F95,1)="k",1000*VALUE(LEFT(F95,LEN(F95)-1)),VALUE(SUBSTITUTE(F95,",",""))))))))),"N/A")</f>
        <v/>
      </c>
      <c r="N95">
        <f>IFERROR(IF(TRIM(G95)="-", "N/A", IF(RIGHT(G95,1)=")",IF(RIGHT(G95,2)="T)",-1000000000000*VALUE(MID(G95,2,LEN(G95)-3)),IF(RIGHT(G95,2)="M)",-1000000*VALUE(MID(G95,2,LEN(G95)-3)),IF(RIGHT(G95,2)="B)",-1000000000*VALUE(MID(G95,2,LEN(G95)-3)),IF(RIGHT(G95,2)="k)",-1000*VALUE(MID(G95,2,LEN(G95)-3)),VALUE(SUBSTITUTE(G95,",","")))))),IF(RIGHT(G95,1)="T",1000000000000*VALUE(LEFT(G95,LEN(G95)-1)),IF(RIGHT(G95,1)="M",1000000*VALUE(LEFT(G95,LEN(G95)-1)),IF(RIGHT(G95,1)="B",1000000000*VALUE(LEFT(G95,LEN(G95)-1)),IF(RIGHT(G95,1)="%",0.01*VALUE(LEFT(G95,LEN(G95)-1)),IF(RIGHT(G95,1)="k",1000*VALUE(LEFT(G95,LEN(G95)-1)),VALUE(SUBSTITUTE(G95,",",""))))))))),"N/A")</f>
        <v/>
      </c>
    </row>
    <row r="96" spans="1:60">
      <c s="1" r="A96" t="n">
        <v>0</v>
      </c>
      <c r="B96" t="s">
        <v>163</v>
      </c>
      <c r="C96" t="s">
        <v>3893</v>
      </c>
      <c r="I96">
        <f>IF(AND(K96&gt; J96, L96&gt; K96, M96&gt; L96, N96&gt; M96), "pos_trend", IF(AND(K96&lt; J96, L96&lt; K96, M96&lt; L96, N96&lt; M96), "neg_trend", "N/A"))</f>
        <v/>
      </c>
      <c r="J96">
        <f>IFERROR(IF(TRIM(C96)="-", "N/A", IF(RIGHT(C96,1)=")",IF(RIGHT(C96,2)="T)",-1000000000000*VALUE(MID(C96,2,LEN(C96)-3)),IF(RIGHT(C96,2)="M)",-1000000*VALUE(MID(C96,2,LEN(C96)-3)),IF(RIGHT(C96,2)="B)",-1000000000*VALUE(MID(C96,2,LEN(C96)-3)),IF(RIGHT(C96,2)="k)",-1000*VALUE(MID(C96,2,LEN(C96)-3)),VALUE(SUBSTITUTE(C96,",","")))))),IF(RIGHT(C96,1)="T",1000000000000*VALUE(LEFT(C96,LEN(C96)-1)),IF(RIGHT(C96,1)="M",1000000*VALUE(LEFT(C96,LEN(C96)-1)),IF(RIGHT(C96,1)="B",1000000000*VALUE(LEFT(C96,LEN(C96)-1)),IF(RIGHT(C96,1)="%",0.01*VALUE(LEFT(C96,LEN(C96)-1)),IF(RIGHT(C96,1)="k",1000*VALUE(LEFT(C96,LEN(C96)-1)),VALUE(SUBSTITUTE(C96,",",""))))))))),"N/A")</f>
        <v/>
      </c>
      <c r="K96">
        <f>IFERROR(IF(TRIM(D96)="-", "N/A", IF(RIGHT(D96,1)=")",IF(RIGHT(D96,2)="T)",-1000000000000*VALUE(MID(D96,2,LEN(D96)-3)),IF(RIGHT(D96,2)="M)",-1000000*VALUE(MID(D96,2,LEN(D96)-3)),IF(RIGHT(D96,2)="B)",-1000000000*VALUE(MID(D96,2,LEN(D96)-3)),IF(RIGHT(D96,2)="k)",-1000*VALUE(MID(D96,2,LEN(D96)-3)),VALUE(SUBSTITUTE(D96,",","")))))),IF(RIGHT(D96,1)="T",1000000000000*VALUE(LEFT(D96,LEN(D96)-1)),IF(RIGHT(D96,1)="M",1000000*VALUE(LEFT(D96,LEN(D96)-1)),IF(RIGHT(D96,1)="B",1000000000*VALUE(LEFT(D96,LEN(D96)-1)),IF(RIGHT(D96,1)="%",0.01*VALUE(LEFT(D96,LEN(D96)-1)),IF(RIGHT(D96,1)="k",1000*VALUE(LEFT(D96,LEN(D96)-1)),VALUE(SUBSTITUTE(D96,",",""))))))))),"N/A")</f>
        <v/>
      </c>
      <c r="L96">
        <f>IFERROR(IF(TRIM(E96)="-", "N/A", IF(RIGHT(E96,1)=")",IF(RIGHT(E96,2)="T)",-1000000000000*VALUE(MID(E96,2,LEN(E96)-3)),IF(RIGHT(E96,2)="M)",-1000000*VALUE(MID(E96,2,LEN(E96)-3)),IF(RIGHT(E96,2)="B)",-1000000000*VALUE(MID(E96,2,LEN(E96)-3)),IF(RIGHT(E96,2)="k)",-1000*VALUE(MID(E96,2,LEN(E96)-3)),VALUE(SUBSTITUTE(E96,",","")))))),IF(RIGHT(E96,1)="T",1000000000000*VALUE(LEFT(E96,LEN(E96)-1)),IF(RIGHT(E96,1)="M",1000000*VALUE(LEFT(E96,LEN(E96)-1)),IF(RIGHT(E96,1)="B",1000000000*VALUE(LEFT(E96,LEN(E96)-1)),IF(RIGHT(E96,1)="%",0.01*VALUE(LEFT(E96,LEN(E96)-1)),IF(RIGHT(E96,1)="k",1000*VALUE(LEFT(E96,LEN(E96)-1)),VALUE(SUBSTITUTE(E96,",",""))))))))),"N/A")</f>
        <v/>
      </c>
      <c r="M96">
        <f>IFERROR(IF(TRIM(F96)="-", "N/A", IF(RIGHT(F96,1)=")",IF(RIGHT(F96,2)="T)",-1000000000000*VALUE(MID(F96,2,LEN(F96)-3)),IF(RIGHT(F96,2)="M)",-1000000*VALUE(MID(F96,2,LEN(F96)-3)),IF(RIGHT(F96,2)="B)",-1000000000*VALUE(MID(F96,2,LEN(F96)-3)),IF(RIGHT(F96,2)="k)",-1000*VALUE(MID(F96,2,LEN(F96)-3)),VALUE(SUBSTITUTE(F96,",","")))))),IF(RIGHT(F96,1)="T",1000000000000*VALUE(LEFT(F96,LEN(F96)-1)),IF(RIGHT(F96,1)="M",1000000*VALUE(LEFT(F96,LEN(F96)-1)),IF(RIGHT(F96,1)="B",1000000000*VALUE(LEFT(F96,LEN(F96)-1)),IF(RIGHT(F96,1)="%",0.01*VALUE(LEFT(F96,LEN(F96)-1)),IF(RIGHT(F96,1)="k",1000*VALUE(LEFT(F96,LEN(F96)-1)),VALUE(SUBSTITUTE(F96,",",""))))))))),"N/A")</f>
        <v/>
      </c>
      <c r="N96">
        <f>IFERROR(IF(TRIM(G96)="-", "N/A", IF(RIGHT(G96,1)=")",IF(RIGHT(G96,2)="T)",-1000000000000*VALUE(MID(G96,2,LEN(G96)-3)),IF(RIGHT(G96,2)="M)",-1000000*VALUE(MID(G96,2,LEN(G96)-3)),IF(RIGHT(G96,2)="B)",-1000000000*VALUE(MID(G96,2,LEN(G96)-3)),IF(RIGHT(G96,2)="k)",-1000*VALUE(MID(G96,2,LEN(G96)-3)),VALUE(SUBSTITUTE(G96,",","")))))),IF(RIGHT(G96,1)="T",1000000000000*VALUE(LEFT(G96,LEN(G96)-1)),IF(RIGHT(G96,1)="M",1000000*VALUE(LEFT(G96,LEN(G96)-1)),IF(RIGHT(G96,1)="B",1000000000*VALUE(LEFT(G96,LEN(G96)-1)),IF(RIGHT(G96,1)="%",0.01*VALUE(LEFT(G96,LEN(G96)-1)),IF(RIGHT(G96,1)="k",1000*VALUE(LEFT(G96,LEN(G96)-1)),VALUE(SUBSTITUTE(G96,",",""))))))))),"N/A")</f>
        <v/>
      </c>
    </row>
    <row r="97" spans="1:60">
      <c s="1" r="A97" t="n">
        <v>1</v>
      </c>
      <c r="B97" t="s">
        <v>165</v>
      </c>
      <c r="C97" t="s">
        <v>1224</v>
      </c>
      <c r="I97">
        <f>IF(AND(K97&gt; J97, L97&gt; K97, M97&gt; L97, N97&gt; M97), "pos_trend", IF(AND(K97&lt; J97, L97&lt; K97, M97&lt; L97, N97&lt; M97), "neg_trend", "N/A"))</f>
        <v/>
      </c>
      <c r="J97">
        <f>IFERROR(IF(TRIM(C97)="-", "N/A", IF(RIGHT(C97,1)=")",IF(RIGHT(C97,2)="T)",-1000000000000*VALUE(MID(C97,2,LEN(C97)-3)),IF(RIGHT(C97,2)="M)",-1000000*VALUE(MID(C97,2,LEN(C97)-3)),IF(RIGHT(C97,2)="B)",-1000000000*VALUE(MID(C97,2,LEN(C97)-3)),IF(RIGHT(C97,2)="k)",-1000*VALUE(MID(C97,2,LEN(C97)-3)),VALUE(SUBSTITUTE(C97,",","")))))),IF(RIGHT(C97,1)="T",1000000000000*VALUE(LEFT(C97,LEN(C97)-1)),IF(RIGHT(C97,1)="M",1000000*VALUE(LEFT(C97,LEN(C97)-1)),IF(RIGHT(C97,1)="B",1000000000*VALUE(LEFT(C97,LEN(C97)-1)),IF(RIGHT(C97,1)="%",0.01*VALUE(LEFT(C97,LEN(C97)-1)),IF(RIGHT(C97,1)="k",1000*VALUE(LEFT(C97,LEN(C97)-1)),VALUE(SUBSTITUTE(C97,",",""))))))))),"N/A")</f>
        <v/>
      </c>
      <c r="K97">
        <f>IFERROR(IF(TRIM(D97)="-", "N/A", IF(RIGHT(D97,1)=")",IF(RIGHT(D97,2)="T)",-1000000000000*VALUE(MID(D97,2,LEN(D97)-3)),IF(RIGHT(D97,2)="M)",-1000000*VALUE(MID(D97,2,LEN(D97)-3)),IF(RIGHT(D97,2)="B)",-1000000000*VALUE(MID(D97,2,LEN(D97)-3)),IF(RIGHT(D97,2)="k)",-1000*VALUE(MID(D97,2,LEN(D97)-3)),VALUE(SUBSTITUTE(D97,",","")))))),IF(RIGHT(D97,1)="T",1000000000000*VALUE(LEFT(D97,LEN(D97)-1)),IF(RIGHT(D97,1)="M",1000000*VALUE(LEFT(D97,LEN(D97)-1)),IF(RIGHT(D97,1)="B",1000000000*VALUE(LEFT(D97,LEN(D97)-1)),IF(RIGHT(D97,1)="%",0.01*VALUE(LEFT(D97,LEN(D97)-1)),IF(RIGHT(D97,1)="k",1000*VALUE(LEFT(D97,LEN(D97)-1)),VALUE(SUBSTITUTE(D97,",",""))))))))),"N/A")</f>
        <v/>
      </c>
      <c r="L97">
        <f>IFERROR(IF(TRIM(E97)="-", "N/A", IF(RIGHT(E97,1)=")",IF(RIGHT(E97,2)="T)",-1000000000000*VALUE(MID(E97,2,LEN(E97)-3)),IF(RIGHT(E97,2)="M)",-1000000*VALUE(MID(E97,2,LEN(E97)-3)),IF(RIGHT(E97,2)="B)",-1000000000*VALUE(MID(E97,2,LEN(E97)-3)),IF(RIGHT(E97,2)="k)",-1000*VALUE(MID(E97,2,LEN(E97)-3)),VALUE(SUBSTITUTE(E97,",","")))))),IF(RIGHT(E97,1)="T",1000000000000*VALUE(LEFT(E97,LEN(E97)-1)),IF(RIGHT(E97,1)="M",1000000*VALUE(LEFT(E97,LEN(E97)-1)),IF(RIGHT(E97,1)="B",1000000000*VALUE(LEFT(E97,LEN(E97)-1)),IF(RIGHT(E97,1)="%",0.01*VALUE(LEFT(E97,LEN(E97)-1)),IF(RIGHT(E97,1)="k",1000*VALUE(LEFT(E97,LEN(E97)-1)),VALUE(SUBSTITUTE(E97,",",""))))))))),"N/A")</f>
        <v/>
      </c>
      <c r="M97">
        <f>IFERROR(IF(TRIM(F97)="-", "N/A", IF(RIGHT(F97,1)=")",IF(RIGHT(F97,2)="T)",-1000000000000*VALUE(MID(F97,2,LEN(F97)-3)),IF(RIGHT(F97,2)="M)",-1000000*VALUE(MID(F97,2,LEN(F97)-3)),IF(RIGHT(F97,2)="B)",-1000000000*VALUE(MID(F97,2,LEN(F97)-3)),IF(RIGHT(F97,2)="k)",-1000*VALUE(MID(F97,2,LEN(F97)-3)),VALUE(SUBSTITUTE(F97,",","")))))),IF(RIGHT(F97,1)="T",1000000000000*VALUE(LEFT(F97,LEN(F97)-1)),IF(RIGHT(F97,1)="M",1000000*VALUE(LEFT(F97,LEN(F97)-1)),IF(RIGHT(F97,1)="B",1000000000*VALUE(LEFT(F97,LEN(F97)-1)),IF(RIGHT(F97,1)="%",0.01*VALUE(LEFT(F97,LEN(F97)-1)),IF(RIGHT(F97,1)="k",1000*VALUE(LEFT(F97,LEN(F97)-1)),VALUE(SUBSTITUTE(F97,",",""))))))))),"N/A")</f>
        <v/>
      </c>
      <c r="N97">
        <f>IFERROR(IF(TRIM(G97)="-", "N/A", IF(RIGHT(G97,1)=")",IF(RIGHT(G97,2)="T)",-1000000000000*VALUE(MID(G97,2,LEN(G97)-3)),IF(RIGHT(G97,2)="M)",-1000000*VALUE(MID(G97,2,LEN(G97)-3)),IF(RIGHT(G97,2)="B)",-1000000000*VALUE(MID(G97,2,LEN(G97)-3)),IF(RIGHT(G97,2)="k)",-1000*VALUE(MID(G97,2,LEN(G97)-3)),VALUE(SUBSTITUTE(G97,",","")))))),IF(RIGHT(G97,1)="T",1000000000000*VALUE(LEFT(G97,LEN(G97)-1)),IF(RIGHT(G97,1)="M",1000000*VALUE(LEFT(G97,LEN(G97)-1)),IF(RIGHT(G97,1)="B",1000000000*VALUE(LEFT(G97,LEN(G97)-1)),IF(RIGHT(G97,1)="%",0.01*VALUE(LEFT(G97,LEN(G97)-1)),IF(RIGHT(G97,1)="k",1000*VALUE(LEFT(G97,LEN(G97)-1)),VALUE(SUBSTITUTE(G97,",",""))))))))),"N/A")</f>
        <v/>
      </c>
    </row>
    <row r="98" spans="1:60">
      <c s="1" r="A98" t="n">
        <v>2</v>
      </c>
      <c r="B98" t="s">
        <v>167</v>
      </c>
      <c r="C98" t="s">
        <v>542</v>
      </c>
      <c r="I98">
        <f>IF(AND(K98&gt; J98, L98&gt; K98, M98&gt; L98, N98&gt; M98), "pos_trend", IF(AND(K98&lt; J98, L98&lt; K98, M98&lt; L98, N98&lt; M98), "neg_trend", "N/A"))</f>
        <v/>
      </c>
      <c r="J98">
        <f>IFERROR(IF(TRIM(C98)="-", "N/A", IF(RIGHT(C98,1)=")",IF(RIGHT(C98,2)="T)",-1000000000000*VALUE(MID(C98,2,LEN(C98)-3)),IF(RIGHT(C98,2)="M)",-1000000*VALUE(MID(C98,2,LEN(C98)-3)),IF(RIGHT(C98,2)="B)",-1000000000*VALUE(MID(C98,2,LEN(C98)-3)),IF(RIGHT(C98,2)="k)",-1000*VALUE(MID(C98,2,LEN(C98)-3)),VALUE(SUBSTITUTE(C98,",","")))))),IF(RIGHT(C98,1)="T",1000000000000*VALUE(LEFT(C98,LEN(C98)-1)),IF(RIGHT(C98,1)="M",1000000*VALUE(LEFT(C98,LEN(C98)-1)),IF(RIGHT(C98,1)="B",1000000000*VALUE(LEFT(C98,LEN(C98)-1)),IF(RIGHT(C98,1)="%",0.01*VALUE(LEFT(C98,LEN(C98)-1)),IF(RIGHT(C98,1)="k",1000*VALUE(LEFT(C98,LEN(C98)-1)),VALUE(SUBSTITUTE(C98,",",""))))))))),"N/A")</f>
        <v/>
      </c>
      <c r="K98">
        <f>IFERROR(IF(TRIM(D98)="-", "N/A", IF(RIGHT(D98,1)=")",IF(RIGHT(D98,2)="T)",-1000000000000*VALUE(MID(D98,2,LEN(D98)-3)),IF(RIGHT(D98,2)="M)",-1000000*VALUE(MID(D98,2,LEN(D98)-3)),IF(RIGHT(D98,2)="B)",-1000000000*VALUE(MID(D98,2,LEN(D98)-3)),IF(RIGHT(D98,2)="k)",-1000*VALUE(MID(D98,2,LEN(D98)-3)),VALUE(SUBSTITUTE(D98,",","")))))),IF(RIGHT(D98,1)="T",1000000000000*VALUE(LEFT(D98,LEN(D98)-1)),IF(RIGHT(D98,1)="M",1000000*VALUE(LEFT(D98,LEN(D98)-1)),IF(RIGHT(D98,1)="B",1000000000*VALUE(LEFT(D98,LEN(D98)-1)),IF(RIGHT(D98,1)="%",0.01*VALUE(LEFT(D98,LEN(D98)-1)),IF(RIGHT(D98,1)="k",1000*VALUE(LEFT(D98,LEN(D98)-1)),VALUE(SUBSTITUTE(D98,",",""))))))))),"N/A")</f>
        <v/>
      </c>
      <c r="L98">
        <f>IFERROR(IF(TRIM(E98)="-", "N/A", IF(RIGHT(E98,1)=")",IF(RIGHT(E98,2)="T)",-1000000000000*VALUE(MID(E98,2,LEN(E98)-3)),IF(RIGHT(E98,2)="M)",-1000000*VALUE(MID(E98,2,LEN(E98)-3)),IF(RIGHT(E98,2)="B)",-1000000000*VALUE(MID(E98,2,LEN(E98)-3)),IF(RIGHT(E98,2)="k)",-1000*VALUE(MID(E98,2,LEN(E98)-3)),VALUE(SUBSTITUTE(E98,",","")))))),IF(RIGHT(E98,1)="T",1000000000000*VALUE(LEFT(E98,LEN(E98)-1)),IF(RIGHT(E98,1)="M",1000000*VALUE(LEFT(E98,LEN(E98)-1)),IF(RIGHT(E98,1)="B",1000000000*VALUE(LEFT(E98,LEN(E98)-1)),IF(RIGHT(E98,1)="%",0.01*VALUE(LEFT(E98,LEN(E98)-1)),IF(RIGHT(E98,1)="k",1000*VALUE(LEFT(E98,LEN(E98)-1)),VALUE(SUBSTITUTE(E98,",",""))))))))),"N/A")</f>
        <v/>
      </c>
      <c r="M98">
        <f>IFERROR(IF(TRIM(F98)="-", "N/A", IF(RIGHT(F98,1)=")",IF(RIGHT(F98,2)="T)",-1000000000000*VALUE(MID(F98,2,LEN(F98)-3)),IF(RIGHT(F98,2)="M)",-1000000*VALUE(MID(F98,2,LEN(F98)-3)),IF(RIGHT(F98,2)="B)",-1000000000*VALUE(MID(F98,2,LEN(F98)-3)),IF(RIGHT(F98,2)="k)",-1000*VALUE(MID(F98,2,LEN(F98)-3)),VALUE(SUBSTITUTE(F98,",","")))))),IF(RIGHT(F98,1)="T",1000000000000*VALUE(LEFT(F98,LEN(F98)-1)),IF(RIGHT(F98,1)="M",1000000*VALUE(LEFT(F98,LEN(F98)-1)),IF(RIGHT(F98,1)="B",1000000000*VALUE(LEFT(F98,LEN(F98)-1)),IF(RIGHT(F98,1)="%",0.01*VALUE(LEFT(F98,LEN(F98)-1)),IF(RIGHT(F98,1)="k",1000*VALUE(LEFT(F98,LEN(F98)-1)),VALUE(SUBSTITUTE(F98,",",""))))))))),"N/A")</f>
        <v/>
      </c>
      <c r="N98">
        <f>IFERROR(IF(TRIM(G98)="-", "N/A", IF(RIGHT(G98,1)=")",IF(RIGHT(G98,2)="T)",-1000000000000*VALUE(MID(G98,2,LEN(G98)-3)),IF(RIGHT(G98,2)="M)",-1000000*VALUE(MID(G98,2,LEN(G98)-3)),IF(RIGHT(G98,2)="B)",-1000000000*VALUE(MID(G98,2,LEN(G98)-3)),IF(RIGHT(G98,2)="k)",-1000*VALUE(MID(G98,2,LEN(G98)-3)),VALUE(SUBSTITUTE(G98,",","")))))),IF(RIGHT(G98,1)="T",1000000000000*VALUE(LEFT(G98,LEN(G98)-1)),IF(RIGHT(G98,1)="M",1000000*VALUE(LEFT(G98,LEN(G98)-1)),IF(RIGHT(G98,1)="B",1000000000*VALUE(LEFT(G98,LEN(G98)-1)),IF(RIGHT(G98,1)="%",0.01*VALUE(LEFT(G98,LEN(G98)-1)),IF(RIGHT(G98,1)="k",1000*VALUE(LEFT(G98,LEN(G98)-1)),VALUE(SUBSTITUTE(G98,",",""))))))))),"N/A")</f>
        <v/>
      </c>
    </row>
    <row r="99" spans="1:60">
      <c s="1" r="A99" t="n">
        <v>3</v>
      </c>
      <c r="B99" t="s">
        <v>169</v>
      </c>
      <c r="C99" t="s">
        <v>3894</v>
      </c>
      <c r="I99">
        <f>IF(AND(K99&gt; J99, L99&gt; K99, M99&gt; L99, N99&gt; M99), "pos_trend", IF(AND(K99&lt; J99, L99&lt; K99, M99&lt; L99, N99&lt; M99), "neg_trend", "N/A"))</f>
        <v/>
      </c>
      <c r="J99">
        <f>IFERROR(IF(TRIM(C99)="-", "N/A", IF(RIGHT(C99,1)=")",IF(RIGHT(C99,2)="T)",-1000000000000*VALUE(MID(C99,2,LEN(C99)-3)),IF(RIGHT(C99,2)="M)",-1000000*VALUE(MID(C99,2,LEN(C99)-3)),IF(RIGHT(C99,2)="B)",-1000000000*VALUE(MID(C99,2,LEN(C99)-3)),IF(RIGHT(C99,2)="k)",-1000*VALUE(MID(C99,2,LEN(C99)-3)),VALUE(SUBSTITUTE(C99,",","")))))),IF(RIGHT(C99,1)="T",1000000000000*VALUE(LEFT(C99,LEN(C99)-1)),IF(RIGHT(C99,1)="M",1000000*VALUE(LEFT(C99,LEN(C99)-1)),IF(RIGHT(C99,1)="B",1000000000*VALUE(LEFT(C99,LEN(C99)-1)),IF(RIGHT(C99,1)="%",0.01*VALUE(LEFT(C99,LEN(C99)-1)),IF(RIGHT(C99,1)="k",1000*VALUE(LEFT(C99,LEN(C99)-1)),VALUE(SUBSTITUTE(C99,",",""))))))))),"N/A")</f>
        <v/>
      </c>
      <c r="K99">
        <f>IFERROR(IF(TRIM(D99)="-", "N/A", IF(RIGHT(D99,1)=")",IF(RIGHT(D99,2)="T)",-1000000000000*VALUE(MID(D99,2,LEN(D99)-3)),IF(RIGHT(D99,2)="M)",-1000000*VALUE(MID(D99,2,LEN(D99)-3)),IF(RIGHT(D99,2)="B)",-1000000000*VALUE(MID(D99,2,LEN(D99)-3)),IF(RIGHT(D99,2)="k)",-1000*VALUE(MID(D99,2,LEN(D99)-3)),VALUE(SUBSTITUTE(D99,",","")))))),IF(RIGHT(D99,1)="T",1000000000000*VALUE(LEFT(D99,LEN(D99)-1)),IF(RIGHT(D99,1)="M",1000000*VALUE(LEFT(D99,LEN(D99)-1)),IF(RIGHT(D99,1)="B",1000000000*VALUE(LEFT(D99,LEN(D99)-1)),IF(RIGHT(D99,1)="%",0.01*VALUE(LEFT(D99,LEN(D99)-1)),IF(RIGHT(D99,1)="k",1000*VALUE(LEFT(D99,LEN(D99)-1)),VALUE(SUBSTITUTE(D99,",",""))))))))),"N/A")</f>
        <v/>
      </c>
      <c r="L99">
        <f>IFERROR(IF(TRIM(E99)="-", "N/A", IF(RIGHT(E99,1)=")",IF(RIGHT(E99,2)="T)",-1000000000000*VALUE(MID(E99,2,LEN(E99)-3)),IF(RIGHT(E99,2)="M)",-1000000*VALUE(MID(E99,2,LEN(E99)-3)),IF(RIGHT(E99,2)="B)",-1000000000*VALUE(MID(E99,2,LEN(E99)-3)),IF(RIGHT(E99,2)="k)",-1000*VALUE(MID(E99,2,LEN(E99)-3)),VALUE(SUBSTITUTE(E99,",","")))))),IF(RIGHT(E99,1)="T",1000000000000*VALUE(LEFT(E99,LEN(E99)-1)),IF(RIGHT(E99,1)="M",1000000*VALUE(LEFT(E99,LEN(E99)-1)),IF(RIGHT(E99,1)="B",1000000000*VALUE(LEFT(E99,LEN(E99)-1)),IF(RIGHT(E99,1)="%",0.01*VALUE(LEFT(E99,LEN(E99)-1)),IF(RIGHT(E99,1)="k",1000*VALUE(LEFT(E99,LEN(E99)-1)),VALUE(SUBSTITUTE(E99,",",""))))))))),"N/A")</f>
        <v/>
      </c>
      <c r="M99">
        <f>IFERROR(IF(TRIM(F99)="-", "N/A", IF(RIGHT(F99,1)=")",IF(RIGHT(F99,2)="T)",-1000000000000*VALUE(MID(F99,2,LEN(F99)-3)),IF(RIGHT(F99,2)="M)",-1000000*VALUE(MID(F99,2,LEN(F99)-3)),IF(RIGHT(F99,2)="B)",-1000000000*VALUE(MID(F99,2,LEN(F99)-3)),IF(RIGHT(F99,2)="k)",-1000*VALUE(MID(F99,2,LEN(F99)-3)),VALUE(SUBSTITUTE(F99,",","")))))),IF(RIGHT(F99,1)="T",1000000000000*VALUE(LEFT(F99,LEN(F99)-1)),IF(RIGHT(F99,1)="M",1000000*VALUE(LEFT(F99,LEN(F99)-1)),IF(RIGHT(F99,1)="B",1000000000*VALUE(LEFT(F99,LEN(F99)-1)),IF(RIGHT(F99,1)="%",0.01*VALUE(LEFT(F99,LEN(F99)-1)),IF(RIGHT(F99,1)="k",1000*VALUE(LEFT(F99,LEN(F99)-1)),VALUE(SUBSTITUTE(F99,",",""))))))))),"N/A")</f>
        <v/>
      </c>
      <c r="N99">
        <f>IFERROR(IF(TRIM(G99)="-", "N/A", IF(RIGHT(G99,1)=")",IF(RIGHT(G99,2)="T)",-1000000000000*VALUE(MID(G99,2,LEN(G99)-3)),IF(RIGHT(G99,2)="M)",-1000000*VALUE(MID(G99,2,LEN(G99)-3)),IF(RIGHT(G99,2)="B)",-1000000000*VALUE(MID(G99,2,LEN(G99)-3)),IF(RIGHT(G99,2)="k)",-1000*VALUE(MID(G99,2,LEN(G99)-3)),VALUE(SUBSTITUTE(G99,",","")))))),IF(RIGHT(G99,1)="T",1000000000000*VALUE(LEFT(G99,LEN(G99)-1)),IF(RIGHT(G99,1)="M",1000000*VALUE(LEFT(G99,LEN(G99)-1)),IF(RIGHT(G99,1)="B",1000000000*VALUE(LEFT(G99,LEN(G99)-1)),IF(RIGHT(G99,1)="%",0.01*VALUE(LEFT(G99,LEN(G99)-1)),IF(RIGHT(G99,1)="k",1000*VALUE(LEFT(G99,LEN(G99)-1)),VALUE(SUBSTITUTE(G99,",",""))))))))),"N/A")</f>
        <v/>
      </c>
    </row>
    <row r="100" spans="1:60">
      <c s="1" r="A100" t="n">
        <v>4</v>
      </c>
      <c r="B100" t="s">
        <v>171</v>
      </c>
      <c r="C100" t="s">
        <v>3895</v>
      </c>
      <c r="I100">
        <f>IF(AND(K100&gt; J100, L100&gt; K100, M100&gt; L100, N100&gt; M100), "pos_trend", IF(AND(K100&lt; J100, L100&lt; K100, M100&lt; L100, N100&lt; M100), "neg_trend", "N/A"))</f>
        <v/>
      </c>
      <c r="J100">
        <f>IFERROR(IF(TRIM(C100)="-", "N/A", IF(RIGHT(C100,1)=")",IF(RIGHT(C100,2)="T)",-1000000000000*VALUE(MID(C100,2,LEN(C100)-3)),IF(RIGHT(C100,2)="M)",-1000000*VALUE(MID(C100,2,LEN(C100)-3)),IF(RIGHT(C100,2)="B)",-1000000000*VALUE(MID(C100,2,LEN(C100)-3)),IF(RIGHT(C100,2)="k)",-1000*VALUE(MID(C100,2,LEN(C100)-3)),VALUE(SUBSTITUTE(C100,",","")))))),IF(RIGHT(C100,1)="T",1000000000000*VALUE(LEFT(C100,LEN(C100)-1)),IF(RIGHT(C100,1)="M",1000000*VALUE(LEFT(C100,LEN(C100)-1)),IF(RIGHT(C100,1)="B",1000000000*VALUE(LEFT(C100,LEN(C100)-1)),IF(RIGHT(C100,1)="%",0.01*VALUE(LEFT(C100,LEN(C100)-1)),IF(RIGHT(C100,1)="k",1000*VALUE(LEFT(C100,LEN(C100)-1)),VALUE(SUBSTITUTE(C100,",",""))))))))),"N/A")</f>
        <v/>
      </c>
      <c r="K100">
        <f>IFERROR(IF(TRIM(D100)="-", "N/A", IF(RIGHT(D100,1)=")",IF(RIGHT(D100,2)="T)",-1000000000000*VALUE(MID(D100,2,LEN(D100)-3)),IF(RIGHT(D100,2)="M)",-1000000*VALUE(MID(D100,2,LEN(D100)-3)),IF(RIGHT(D100,2)="B)",-1000000000*VALUE(MID(D100,2,LEN(D100)-3)),IF(RIGHT(D100,2)="k)",-1000*VALUE(MID(D100,2,LEN(D100)-3)),VALUE(SUBSTITUTE(D100,",","")))))),IF(RIGHT(D100,1)="T",1000000000000*VALUE(LEFT(D100,LEN(D100)-1)),IF(RIGHT(D100,1)="M",1000000*VALUE(LEFT(D100,LEN(D100)-1)),IF(RIGHT(D100,1)="B",1000000000*VALUE(LEFT(D100,LEN(D100)-1)),IF(RIGHT(D100,1)="%",0.01*VALUE(LEFT(D100,LEN(D100)-1)),IF(RIGHT(D100,1)="k",1000*VALUE(LEFT(D100,LEN(D100)-1)),VALUE(SUBSTITUTE(D100,",",""))))))))),"N/A")</f>
        <v/>
      </c>
      <c r="L100">
        <f>IFERROR(IF(TRIM(E100)="-", "N/A", IF(RIGHT(E100,1)=")",IF(RIGHT(E100,2)="T)",-1000000000000*VALUE(MID(E100,2,LEN(E100)-3)),IF(RIGHT(E100,2)="M)",-1000000*VALUE(MID(E100,2,LEN(E100)-3)),IF(RIGHT(E100,2)="B)",-1000000000*VALUE(MID(E100,2,LEN(E100)-3)),IF(RIGHT(E100,2)="k)",-1000*VALUE(MID(E100,2,LEN(E100)-3)),VALUE(SUBSTITUTE(E100,",","")))))),IF(RIGHT(E100,1)="T",1000000000000*VALUE(LEFT(E100,LEN(E100)-1)),IF(RIGHT(E100,1)="M",1000000*VALUE(LEFT(E100,LEN(E100)-1)),IF(RIGHT(E100,1)="B",1000000000*VALUE(LEFT(E100,LEN(E100)-1)),IF(RIGHT(E100,1)="%",0.01*VALUE(LEFT(E100,LEN(E100)-1)),IF(RIGHT(E100,1)="k",1000*VALUE(LEFT(E100,LEN(E100)-1)),VALUE(SUBSTITUTE(E100,",",""))))))))),"N/A")</f>
        <v/>
      </c>
      <c r="M100">
        <f>IFERROR(IF(TRIM(F100)="-", "N/A", IF(RIGHT(F100,1)=")",IF(RIGHT(F100,2)="T)",-1000000000000*VALUE(MID(F100,2,LEN(F100)-3)),IF(RIGHT(F100,2)="M)",-1000000*VALUE(MID(F100,2,LEN(F100)-3)),IF(RIGHT(F100,2)="B)",-1000000000*VALUE(MID(F100,2,LEN(F100)-3)),IF(RIGHT(F100,2)="k)",-1000*VALUE(MID(F100,2,LEN(F100)-3)),VALUE(SUBSTITUTE(F100,",","")))))),IF(RIGHT(F100,1)="T",1000000000000*VALUE(LEFT(F100,LEN(F100)-1)),IF(RIGHT(F100,1)="M",1000000*VALUE(LEFT(F100,LEN(F100)-1)),IF(RIGHT(F100,1)="B",1000000000*VALUE(LEFT(F100,LEN(F100)-1)),IF(RIGHT(F100,1)="%",0.01*VALUE(LEFT(F100,LEN(F100)-1)),IF(RIGHT(F100,1)="k",1000*VALUE(LEFT(F100,LEN(F100)-1)),VALUE(SUBSTITUTE(F100,",",""))))))))),"N/A")</f>
        <v/>
      </c>
      <c r="N100">
        <f>IFERROR(IF(TRIM(G100)="-", "N/A", IF(RIGHT(G100,1)=")",IF(RIGHT(G100,2)="T)",-1000000000000*VALUE(MID(G100,2,LEN(G100)-3)),IF(RIGHT(G100,2)="M)",-1000000*VALUE(MID(G100,2,LEN(G100)-3)),IF(RIGHT(G100,2)="B)",-1000000000*VALUE(MID(G100,2,LEN(G100)-3)),IF(RIGHT(G100,2)="k)",-1000*VALUE(MID(G100,2,LEN(G100)-3)),VALUE(SUBSTITUTE(G100,",","")))))),IF(RIGHT(G100,1)="T",1000000000000*VALUE(LEFT(G100,LEN(G100)-1)),IF(RIGHT(G100,1)="M",1000000*VALUE(LEFT(G100,LEN(G100)-1)),IF(RIGHT(G100,1)="B",1000000000*VALUE(LEFT(G100,LEN(G100)-1)),IF(RIGHT(G100,1)="%",0.01*VALUE(LEFT(G100,LEN(G100)-1)),IF(RIGHT(G100,1)="k",1000*VALUE(LEFT(G100,LEN(G100)-1)),VALUE(SUBSTITUTE(G100,",",""))))))))),"N/A")</f>
        <v/>
      </c>
    </row>
    <row r="101" spans="1:60">
      <c s="1" r="A101" t="n">
        <v>5</v>
      </c>
      <c r="B101" t="s">
        <v>173</v>
      </c>
      <c r="C101" t="s">
        <v>3896</v>
      </c>
      <c r="I101">
        <f>IF(AND(K101&gt; J101, L101&gt; K101, M101&gt; L101, N101&gt; M101), "pos_trend", IF(AND(K101&lt; J101, L101&lt; K101, M101&lt; L101, N101&lt; M101), "neg_trend", "N/A"))</f>
        <v/>
      </c>
      <c r="J101">
        <f>IFERROR(IF(TRIM(C101)="-", "N/A", IF(RIGHT(C101,1)=")",IF(RIGHT(C101,2)="T)",-1000000000000*VALUE(MID(C101,2,LEN(C101)-3)),IF(RIGHT(C101,2)="M)",-1000000*VALUE(MID(C101,2,LEN(C101)-3)),IF(RIGHT(C101,2)="B)",-1000000000*VALUE(MID(C101,2,LEN(C101)-3)),IF(RIGHT(C101,2)="k)",-1000*VALUE(MID(C101,2,LEN(C101)-3)),VALUE(SUBSTITUTE(C101,",","")))))),IF(RIGHT(C101,1)="T",1000000000000*VALUE(LEFT(C101,LEN(C101)-1)),IF(RIGHT(C101,1)="M",1000000*VALUE(LEFT(C101,LEN(C101)-1)),IF(RIGHT(C101,1)="B",1000000000*VALUE(LEFT(C101,LEN(C101)-1)),IF(RIGHT(C101,1)="%",0.01*VALUE(LEFT(C101,LEN(C101)-1)),IF(RIGHT(C101,1)="k",1000*VALUE(LEFT(C101,LEN(C101)-1)),VALUE(SUBSTITUTE(C101,",",""))))))))),"N/A")</f>
        <v/>
      </c>
      <c r="K101">
        <f>IFERROR(IF(TRIM(D101)="-", "N/A", IF(RIGHT(D101,1)=")",IF(RIGHT(D101,2)="T)",-1000000000000*VALUE(MID(D101,2,LEN(D101)-3)),IF(RIGHT(D101,2)="M)",-1000000*VALUE(MID(D101,2,LEN(D101)-3)),IF(RIGHT(D101,2)="B)",-1000000000*VALUE(MID(D101,2,LEN(D101)-3)),IF(RIGHT(D101,2)="k)",-1000*VALUE(MID(D101,2,LEN(D101)-3)),VALUE(SUBSTITUTE(D101,",","")))))),IF(RIGHT(D101,1)="T",1000000000000*VALUE(LEFT(D101,LEN(D101)-1)),IF(RIGHT(D101,1)="M",1000000*VALUE(LEFT(D101,LEN(D101)-1)),IF(RIGHT(D101,1)="B",1000000000*VALUE(LEFT(D101,LEN(D101)-1)),IF(RIGHT(D101,1)="%",0.01*VALUE(LEFT(D101,LEN(D101)-1)),IF(RIGHT(D101,1)="k",1000*VALUE(LEFT(D101,LEN(D101)-1)),VALUE(SUBSTITUTE(D101,",",""))))))))),"N/A")</f>
        <v/>
      </c>
      <c r="L101">
        <f>IFERROR(IF(TRIM(E101)="-", "N/A", IF(RIGHT(E101,1)=")",IF(RIGHT(E101,2)="T)",-1000000000000*VALUE(MID(E101,2,LEN(E101)-3)),IF(RIGHT(E101,2)="M)",-1000000*VALUE(MID(E101,2,LEN(E101)-3)),IF(RIGHT(E101,2)="B)",-1000000000*VALUE(MID(E101,2,LEN(E101)-3)),IF(RIGHT(E101,2)="k)",-1000*VALUE(MID(E101,2,LEN(E101)-3)),VALUE(SUBSTITUTE(E101,",","")))))),IF(RIGHT(E101,1)="T",1000000000000*VALUE(LEFT(E101,LEN(E101)-1)),IF(RIGHT(E101,1)="M",1000000*VALUE(LEFT(E101,LEN(E101)-1)),IF(RIGHT(E101,1)="B",1000000000*VALUE(LEFT(E101,LEN(E101)-1)),IF(RIGHT(E101,1)="%",0.01*VALUE(LEFT(E101,LEN(E101)-1)),IF(RIGHT(E101,1)="k",1000*VALUE(LEFT(E101,LEN(E101)-1)),VALUE(SUBSTITUTE(E101,",",""))))))))),"N/A")</f>
        <v/>
      </c>
      <c r="M101">
        <f>IFERROR(IF(TRIM(F101)="-", "N/A", IF(RIGHT(F101,1)=")",IF(RIGHT(F101,2)="T)",-1000000000000*VALUE(MID(F101,2,LEN(F101)-3)),IF(RIGHT(F101,2)="M)",-1000000*VALUE(MID(F101,2,LEN(F101)-3)),IF(RIGHT(F101,2)="B)",-1000000000*VALUE(MID(F101,2,LEN(F101)-3)),IF(RIGHT(F101,2)="k)",-1000*VALUE(MID(F101,2,LEN(F101)-3)),VALUE(SUBSTITUTE(F101,",","")))))),IF(RIGHT(F101,1)="T",1000000000000*VALUE(LEFT(F101,LEN(F101)-1)),IF(RIGHT(F101,1)="M",1000000*VALUE(LEFT(F101,LEN(F101)-1)),IF(RIGHT(F101,1)="B",1000000000*VALUE(LEFT(F101,LEN(F101)-1)),IF(RIGHT(F101,1)="%",0.01*VALUE(LEFT(F101,LEN(F101)-1)),IF(RIGHT(F101,1)="k",1000*VALUE(LEFT(F101,LEN(F101)-1)),VALUE(SUBSTITUTE(F101,",",""))))))))),"N/A")</f>
        <v/>
      </c>
      <c r="N101">
        <f>IFERROR(IF(TRIM(G101)="-", "N/A", IF(RIGHT(G101,1)=")",IF(RIGHT(G101,2)="T)",-1000000000000*VALUE(MID(G101,2,LEN(G101)-3)),IF(RIGHT(G101,2)="M)",-1000000*VALUE(MID(G101,2,LEN(G101)-3)),IF(RIGHT(G101,2)="B)",-1000000000*VALUE(MID(G101,2,LEN(G101)-3)),IF(RIGHT(G101,2)="k)",-1000*VALUE(MID(G101,2,LEN(G101)-3)),VALUE(SUBSTITUTE(G101,",","")))))),IF(RIGHT(G101,1)="T",1000000000000*VALUE(LEFT(G101,LEN(G101)-1)),IF(RIGHT(G101,1)="M",1000000*VALUE(LEFT(G101,LEN(G101)-1)),IF(RIGHT(G101,1)="B",1000000000*VALUE(LEFT(G101,LEN(G101)-1)),IF(RIGHT(G101,1)="%",0.01*VALUE(LEFT(G101,LEN(G101)-1)),IF(RIGHT(G101,1)="k",1000*VALUE(LEFT(G101,LEN(G101)-1)),VALUE(SUBSTITUTE(G101,",",""))))))))),"N/A")</f>
        <v/>
      </c>
    </row>
    <row r="102" spans="1:60">
      <c r="I102">
        <f>IF(AND(K102&gt; J102, L102&gt; K102, M102&gt; L102, N102&gt; M102), "pos_trend", IF(AND(K102&lt; J102, L102&lt; K102, M102&lt; L102, N102&lt; M102), "neg_trend", "N/A"))</f>
        <v/>
      </c>
      <c r="J102">
        <f>IFERROR(IF(TRIM(C102)="-", "N/A", IF(RIGHT(C102,1)=")",IF(RIGHT(C102,2)="T)",-1000000000000*VALUE(MID(C102,2,LEN(C102)-3)),IF(RIGHT(C102,2)="M)",-1000000*VALUE(MID(C102,2,LEN(C102)-3)),IF(RIGHT(C102,2)="B)",-1000000000*VALUE(MID(C102,2,LEN(C102)-3)),IF(RIGHT(C102,2)="k)",-1000*VALUE(MID(C102,2,LEN(C102)-3)),VALUE(SUBSTITUTE(C102,",","")))))),IF(RIGHT(C102,1)="T",1000000000000*VALUE(LEFT(C102,LEN(C102)-1)),IF(RIGHT(C102,1)="M",1000000*VALUE(LEFT(C102,LEN(C102)-1)),IF(RIGHT(C102,1)="B",1000000000*VALUE(LEFT(C102,LEN(C102)-1)),IF(RIGHT(C102,1)="%",0.01*VALUE(LEFT(C102,LEN(C102)-1)),IF(RIGHT(C102,1)="k",1000*VALUE(LEFT(C102,LEN(C102)-1)),VALUE(SUBSTITUTE(C102,",",""))))))))),"N/A")</f>
        <v/>
      </c>
      <c r="K102">
        <f>IFERROR(IF(TRIM(D102)="-", "N/A", IF(RIGHT(D102,1)=")",IF(RIGHT(D102,2)="T)",-1000000000000*VALUE(MID(D102,2,LEN(D102)-3)),IF(RIGHT(D102,2)="M)",-1000000*VALUE(MID(D102,2,LEN(D102)-3)),IF(RIGHT(D102,2)="B)",-1000000000*VALUE(MID(D102,2,LEN(D102)-3)),IF(RIGHT(D102,2)="k)",-1000*VALUE(MID(D102,2,LEN(D102)-3)),VALUE(SUBSTITUTE(D102,",","")))))),IF(RIGHT(D102,1)="T",1000000000000*VALUE(LEFT(D102,LEN(D102)-1)),IF(RIGHT(D102,1)="M",1000000*VALUE(LEFT(D102,LEN(D102)-1)),IF(RIGHT(D102,1)="B",1000000000*VALUE(LEFT(D102,LEN(D102)-1)),IF(RIGHT(D102,1)="%",0.01*VALUE(LEFT(D102,LEN(D102)-1)),IF(RIGHT(D102,1)="k",1000*VALUE(LEFT(D102,LEN(D102)-1)),VALUE(SUBSTITUTE(D102,",",""))))))))),"N/A")</f>
        <v/>
      </c>
      <c r="L102">
        <f>IFERROR(IF(TRIM(E102)="-", "N/A", IF(RIGHT(E102,1)=")",IF(RIGHT(E102,2)="T)",-1000000000000*VALUE(MID(E102,2,LEN(E102)-3)),IF(RIGHT(E102,2)="M)",-1000000*VALUE(MID(E102,2,LEN(E102)-3)),IF(RIGHT(E102,2)="B)",-1000000000*VALUE(MID(E102,2,LEN(E102)-3)),IF(RIGHT(E102,2)="k)",-1000*VALUE(MID(E102,2,LEN(E102)-3)),VALUE(SUBSTITUTE(E102,",","")))))),IF(RIGHT(E102,1)="T",1000000000000*VALUE(LEFT(E102,LEN(E102)-1)),IF(RIGHT(E102,1)="M",1000000*VALUE(LEFT(E102,LEN(E102)-1)),IF(RIGHT(E102,1)="B",1000000000*VALUE(LEFT(E102,LEN(E102)-1)),IF(RIGHT(E102,1)="%",0.01*VALUE(LEFT(E102,LEN(E102)-1)),IF(RIGHT(E102,1)="k",1000*VALUE(LEFT(E102,LEN(E102)-1)),VALUE(SUBSTITUTE(E102,",",""))))))))),"N/A")</f>
        <v/>
      </c>
      <c r="M102">
        <f>IFERROR(IF(TRIM(F102)="-", "N/A", IF(RIGHT(F102,1)=")",IF(RIGHT(F102,2)="T)",-1000000000000*VALUE(MID(F102,2,LEN(F102)-3)),IF(RIGHT(F102,2)="M)",-1000000*VALUE(MID(F102,2,LEN(F102)-3)),IF(RIGHT(F102,2)="B)",-1000000000*VALUE(MID(F102,2,LEN(F102)-3)),IF(RIGHT(F102,2)="k)",-1000*VALUE(MID(F102,2,LEN(F102)-3)),VALUE(SUBSTITUTE(F102,",","")))))),IF(RIGHT(F102,1)="T",1000000000000*VALUE(LEFT(F102,LEN(F102)-1)),IF(RIGHT(F102,1)="M",1000000*VALUE(LEFT(F102,LEN(F102)-1)),IF(RIGHT(F102,1)="B",1000000000*VALUE(LEFT(F102,LEN(F102)-1)),IF(RIGHT(F102,1)="%",0.01*VALUE(LEFT(F102,LEN(F102)-1)),IF(RIGHT(F102,1)="k",1000*VALUE(LEFT(F102,LEN(F102)-1)),VALUE(SUBSTITUTE(F102,",",""))))))))),"N/A")</f>
        <v/>
      </c>
      <c r="N102">
        <f>IFERROR(IF(TRIM(G102)="-", "N/A", IF(RIGHT(G102,1)=")",IF(RIGHT(G102,2)="T)",-1000000000000*VALUE(MID(G102,2,LEN(G102)-3)),IF(RIGHT(G102,2)="M)",-1000000*VALUE(MID(G102,2,LEN(G102)-3)),IF(RIGHT(G102,2)="B)",-1000000000*VALUE(MID(G102,2,LEN(G102)-3)),IF(RIGHT(G102,2)="k)",-1000*VALUE(MID(G102,2,LEN(G102)-3)),VALUE(SUBSTITUTE(G102,",","")))))),IF(RIGHT(G102,1)="T",1000000000000*VALUE(LEFT(G102,LEN(G102)-1)),IF(RIGHT(G102,1)="M",1000000*VALUE(LEFT(G102,LEN(G102)-1)),IF(RIGHT(G102,1)="B",1000000000*VALUE(LEFT(G102,LEN(G102)-1)),IF(RIGHT(G102,1)="%",0.01*VALUE(LEFT(G102,LEN(G102)-1)),IF(RIGHT(G102,1)="k",1000*VALUE(LEFT(G102,LEN(G102)-1)),VALUE(SUBSTITUTE(G102,",",""))))))))),"N/A")</f>
        <v/>
      </c>
    </row>
    <row r="103" spans="1:60">
      <c s="1" r="A103" t="n">
        <v>0</v>
      </c>
      <c r="B103" t="s">
        <v>175</v>
      </c>
      <c r="C103" t="s">
        <v>3897</v>
      </c>
      <c r="I103">
        <f>IF(AND(K103&gt; J103, L103&gt; K103, M103&gt; L103, N103&gt; M103), "pos_trend", IF(AND(K103&lt; J103, L103&lt; K103, M103&lt; L103, N103&lt; M103), "neg_trend", "N/A"))</f>
        <v/>
      </c>
      <c r="J103">
        <f>IFERROR(IF(TRIM(C103)="-", "N/A", IF(RIGHT(C103,1)=")",IF(RIGHT(C103,2)="T)",-1000000000000*VALUE(MID(C103,2,LEN(C103)-3)),IF(RIGHT(C103,2)="M)",-1000000*VALUE(MID(C103,2,LEN(C103)-3)),IF(RIGHT(C103,2)="B)",-1000000000*VALUE(MID(C103,2,LEN(C103)-3)),IF(RIGHT(C103,2)="k)",-1000*VALUE(MID(C103,2,LEN(C103)-3)),VALUE(SUBSTITUTE(C103,",","")))))),IF(RIGHT(C103,1)="T",1000000000000*VALUE(LEFT(C103,LEN(C103)-1)),IF(RIGHT(C103,1)="M",1000000*VALUE(LEFT(C103,LEN(C103)-1)),IF(RIGHT(C103,1)="B",1000000000*VALUE(LEFT(C103,LEN(C103)-1)),IF(RIGHT(C103,1)="%",0.01*VALUE(LEFT(C103,LEN(C103)-1)),IF(RIGHT(C103,1)="k",1000*VALUE(LEFT(C103,LEN(C103)-1)),VALUE(SUBSTITUTE(C103,",",""))))))))),"N/A")</f>
        <v/>
      </c>
      <c r="K103">
        <f>IFERROR(IF(TRIM(D103)="-", "N/A", IF(RIGHT(D103,1)=")",IF(RIGHT(D103,2)="T)",-1000000000000*VALUE(MID(D103,2,LEN(D103)-3)),IF(RIGHT(D103,2)="M)",-1000000*VALUE(MID(D103,2,LEN(D103)-3)),IF(RIGHT(D103,2)="B)",-1000000000*VALUE(MID(D103,2,LEN(D103)-3)),IF(RIGHT(D103,2)="k)",-1000*VALUE(MID(D103,2,LEN(D103)-3)),VALUE(SUBSTITUTE(D103,",","")))))),IF(RIGHT(D103,1)="T",1000000000000*VALUE(LEFT(D103,LEN(D103)-1)),IF(RIGHT(D103,1)="M",1000000*VALUE(LEFT(D103,LEN(D103)-1)),IF(RIGHT(D103,1)="B",1000000000*VALUE(LEFT(D103,LEN(D103)-1)),IF(RIGHT(D103,1)="%",0.01*VALUE(LEFT(D103,LEN(D103)-1)),IF(RIGHT(D103,1)="k",1000*VALUE(LEFT(D103,LEN(D103)-1)),VALUE(SUBSTITUTE(D103,",",""))))))))),"N/A")</f>
        <v/>
      </c>
      <c r="L103">
        <f>IFERROR(IF(TRIM(E103)="-", "N/A", IF(RIGHT(E103,1)=")",IF(RIGHT(E103,2)="T)",-1000000000000*VALUE(MID(E103,2,LEN(E103)-3)),IF(RIGHT(E103,2)="M)",-1000000*VALUE(MID(E103,2,LEN(E103)-3)),IF(RIGHT(E103,2)="B)",-1000000000*VALUE(MID(E103,2,LEN(E103)-3)),IF(RIGHT(E103,2)="k)",-1000*VALUE(MID(E103,2,LEN(E103)-3)),VALUE(SUBSTITUTE(E103,",","")))))),IF(RIGHT(E103,1)="T",1000000000000*VALUE(LEFT(E103,LEN(E103)-1)),IF(RIGHT(E103,1)="M",1000000*VALUE(LEFT(E103,LEN(E103)-1)),IF(RIGHT(E103,1)="B",1000000000*VALUE(LEFT(E103,LEN(E103)-1)),IF(RIGHT(E103,1)="%",0.01*VALUE(LEFT(E103,LEN(E103)-1)),IF(RIGHT(E103,1)="k",1000*VALUE(LEFT(E103,LEN(E103)-1)),VALUE(SUBSTITUTE(E103,",",""))))))))),"N/A")</f>
        <v/>
      </c>
      <c r="M103">
        <f>IFERROR(IF(TRIM(F103)="-", "N/A", IF(RIGHT(F103,1)=")",IF(RIGHT(F103,2)="T)",-1000000000000*VALUE(MID(F103,2,LEN(F103)-3)),IF(RIGHT(F103,2)="M)",-1000000*VALUE(MID(F103,2,LEN(F103)-3)),IF(RIGHT(F103,2)="B)",-1000000000*VALUE(MID(F103,2,LEN(F103)-3)),IF(RIGHT(F103,2)="k)",-1000*VALUE(MID(F103,2,LEN(F103)-3)),VALUE(SUBSTITUTE(F103,",","")))))),IF(RIGHT(F103,1)="T",1000000000000*VALUE(LEFT(F103,LEN(F103)-1)),IF(RIGHT(F103,1)="M",1000000*VALUE(LEFT(F103,LEN(F103)-1)),IF(RIGHT(F103,1)="B",1000000000*VALUE(LEFT(F103,LEN(F103)-1)),IF(RIGHT(F103,1)="%",0.01*VALUE(LEFT(F103,LEN(F103)-1)),IF(RIGHT(F103,1)="k",1000*VALUE(LEFT(F103,LEN(F103)-1)),VALUE(SUBSTITUTE(F103,",",""))))))))),"N/A")</f>
        <v/>
      </c>
      <c r="N103">
        <f>IFERROR(IF(TRIM(G103)="-", "N/A", IF(RIGHT(G103,1)=")",IF(RIGHT(G103,2)="T)",-1000000000000*VALUE(MID(G103,2,LEN(G103)-3)),IF(RIGHT(G103,2)="M)",-1000000*VALUE(MID(G103,2,LEN(G103)-3)),IF(RIGHT(G103,2)="B)",-1000000000*VALUE(MID(G103,2,LEN(G103)-3)),IF(RIGHT(G103,2)="k)",-1000*VALUE(MID(G103,2,LEN(G103)-3)),VALUE(SUBSTITUTE(G103,",","")))))),IF(RIGHT(G103,1)="T",1000000000000*VALUE(LEFT(G103,LEN(G103)-1)),IF(RIGHT(G103,1)="M",1000000*VALUE(LEFT(G103,LEN(G103)-1)),IF(RIGHT(G103,1)="B",1000000000*VALUE(LEFT(G103,LEN(G103)-1)),IF(RIGHT(G103,1)="%",0.01*VALUE(LEFT(G103,LEN(G103)-1)),IF(RIGHT(G103,1)="k",1000*VALUE(LEFT(G103,LEN(G103)-1)),VALUE(SUBSTITUTE(G103,",",""))))))))),"N/A")</f>
        <v/>
      </c>
    </row>
    <row r="104" spans="1:60">
      <c s="1" r="A104" t="n">
        <v>1</v>
      </c>
      <c r="B104" t="s">
        <v>177</v>
      </c>
      <c r="C104" t="s">
        <v>3898</v>
      </c>
      <c r="I104">
        <f>IF(AND(K104&gt; J104, L104&gt; K104, M104&gt; L104, N104&gt; M104), "pos_trend", IF(AND(K104&lt; J104, L104&lt; K104, M104&lt; L104, N104&lt; M104), "neg_trend", "N/A"))</f>
        <v/>
      </c>
      <c r="J104">
        <f>IFERROR(IF(TRIM(C104)="-", "N/A", IF(RIGHT(C104,1)=")",IF(RIGHT(C104,2)="T)",-1000000000000*VALUE(MID(C104,2,LEN(C104)-3)),IF(RIGHT(C104,2)="M)",-1000000*VALUE(MID(C104,2,LEN(C104)-3)),IF(RIGHT(C104,2)="B)",-1000000000*VALUE(MID(C104,2,LEN(C104)-3)),IF(RIGHT(C104,2)="k)",-1000*VALUE(MID(C104,2,LEN(C104)-3)),VALUE(SUBSTITUTE(C104,",","")))))),IF(RIGHT(C104,1)="T",1000000000000*VALUE(LEFT(C104,LEN(C104)-1)),IF(RIGHT(C104,1)="M",1000000*VALUE(LEFT(C104,LEN(C104)-1)),IF(RIGHT(C104,1)="B",1000000000*VALUE(LEFT(C104,LEN(C104)-1)),IF(RIGHT(C104,1)="%",0.01*VALUE(LEFT(C104,LEN(C104)-1)),IF(RIGHT(C104,1)="k",1000*VALUE(LEFT(C104,LEN(C104)-1)),VALUE(SUBSTITUTE(C104,",",""))))))))),"N/A")</f>
        <v/>
      </c>
      <c r="K104">
        <f>IFERROR(IF(TRIM(D104)="-", "N/A", IF(RIGHT(D104,1)=")",IF(RIGHT(D104,2)="T)",-1000000000000*VALUE(MID(D104,2,LEN(D104)-3)),IF(RIGHT(D104,2)="M)",-1000000*VALUE(MID(D104,2,LEN(D104)-3)),IF(RIGHT(D104,2)="B)",-1000000000*VALUE(MID(D104,2,LEN(D104)-3)),IF(RIGHT(D104,2)="k)",-1000*VALUE(MID(D104,2,LEN(D104)-3)),VALUE(SUBSTITUTE(D104,",","")))))),IF(RIGHT(D104,1)="T",1000000000000*VALUE(LEFT(D104,LEN(D104)-1)),IF(RIGHT(D104,1)="M",1000000*VALUE(LEFT(D104,LEN(D104)-1)),IF(RIGHT(D104,1)="B",1000000000*VALUE(LEFT(D104,LEN(D104)-1)),IF(RIGHT(D104,1)="%",0.01*VALUE(LEFT(D104,LEN(D104)-1)),IF(RIGHT(D104,1)="k",1000*VALUE(LEFT(D104,LEN(D104)-1)),VALUE(SUBSTITUTE(D104,",",""))))))))),"N/A")</f>
        <v/>
      </c>
      <c r="L104">
        <f>IFERROR(IF(TRIM(E104)="-", "N/A", IF(RIGHT(E104,1)=")",IF(RIGHT(E104,2)="T)",-1000000000000*VALUE(MID(E104,2,LEN(E104)-3)),IF(RIGHT(E104,2)="M)",-1000000*VALUE(MID(E104,2,LEN(E104)-3)),IF(RIGHT(E104,2)="B)",-1000000000*VALUE(MID(E104,2,LEN(E104)-3)),IF(RIGHT(E104,2)="k)",-1000*VALUE(MID(E104,2,LEN(E104)-3)),VALUE(SUBSTITUTE(E104,",","")))))),IF(RIGHT(E104,1)="T",1000000000000*VALUE(LEFT(E104,LEN(E104)-1)),IF(RIGHT(E104,1)="M",1000000*VALUE(LEFT(E104,LEN(E104)-1)),IF(RIGHT(E104,1)="B",1000000000*VALUE(LEFT(E104,LEN(E104)-1)),IF(RIGHT(E104,1)="%",0.01*VALUE(LEFT(E104,LEN(E104)-1)),IF(RIGHT(E104,1)="k",1000*VALUE(LEFT(E104,LEN(E104)-1)),VALUE(SUBSTITUTE(E104,",",""))))))))),"N/A")</f>
        <v/>
      </c>
      <c r="M104">
        <f>IFERROR(IF(TRIM(F104)="-", "N/A", IF(RIGHT(F104,1)=")",IF(RIGHT(F104,2)="T)",-1000000000000*VALUE(MID(F104,2,LEN(F104)-3)),IF(RIGHT(F104,2)="M)",-1000000*VALUE(MID(F104,2,LEN(F104)-3)),IF(RIGHT(F104,2)="B)",-1000000000*VALUE(MID(F104,2,LEN(F104)-3)),IF(RIGHT(F104,2)="k)",-1000*VALUE(MID(F104,2,LEN(F104)-3)),VALUE(SUBSTITUTE(F104,",","")))))),IF(RIGHT(F104,1)="T",1000000000000*VALUE(LEFT(F104,LEN(F104)-1)),IF(RIGHT(F104,1)="M",1000000*VALUE(LEFT(F104,LEN(F104)-1)),IF(RIGHT(F104,1)="B",1000000000*VALUE(LEFT(F104,LEN(F104)-1)),IF(RIGHT(F104,1)="%",0.01*VALUE(LEFT(F104,LEN(F104)-1)),IF(RIGHT(F104,1)="k",1000*VALUE(LEFT(F104,LEN(F104)-1)),VALUE(SUBSTITUTE(F104,",",""))))))))),"N/A")</f>
        <v/>
      </c>
      <c r="N104">
        <f>IFERROR(IF(TRIM(G104)="-", "N/A", IF(RIGHT(G104,1)=")",IF(RIGHT(G104,2)="T)",-1000000000000*VALUE(MID(G104,2,LEN(G104)-3)),IF(RIGHT(G104,2)="M)",-1000000*VALUE(MID(G104,2,LEN(G104)-3)),IF(RIGHT(G104,2)="B)",-1000000000*VALUE(MID(G104,2,LEN(G104)-3)),IF(RIGHT(G104,2)="k)",-1000*VALUE(MID(G104,2,LEN(G104)-3)),VALUE(SUBSTITUTE(G104,",","")))))),IF(RIGHT(G104,1)="T",1000000000000*VALUE(LEFT(G104,LEN(G104)-1)),IF(RIGHT(G104,1)="M",1000000*VALUE(LEFT(G104,LEN(G104)-1)),IF(RIGHT(G104,1)="B",1000000000*VALUE(LEFT(G104,LEN(G104)-1)),IF(RIGHT(G104,1)="%",0.01*VALUE(LEFT(G104,LEN(G104)-1)),IF(RIGHT(G104,1)="k",1000*VALUE(LEFT(G104,LEN(G104)-1)),VALUE(SUBSTITUTE(G104,",",""))))))))),"N/A")</f>
        <v/>
      </c>
    </row>
    <row r="105" spans="1:60">
      <c r="I105">
        <f>IF(AND(K105&gt; J105, L105&gt; K105, M105&gt; L105, N105&gt; M105), "pos_trend", IF(AND(K105&lt; J105, L105&lt; K105, M105&lt; L105, N105&lt; M105), "neg_trend", "N/A"))</f>
        <v/>
      </c>
      <c r="J105">
        <f>IFERROR(IF(TRIM(C105)="-", "N/A", IF(RIGHT(C105,1)=")",IF(RIGHT(C105,2)="T)",-1000000000000*VALUE(MID(C105,2,LEN(C105)-3)),IF(RIGHT(C105,2)="M)",-1000000*VALUE(MID(C105,2,LEN(C105)-3)),IF(RIGHT(C105,2)="B)",-1000000000*VALUE(MID(C105,2,LEN(C105)-3)),IF(RIGHT(C105,2)="k)",-1000*VALUE(MID(C105,2,LEN(C105)-3)),VALUE(SUBSTITUTE(C105,",","")))))),IF(RIGHT(C105,1)="T",1000000000000*VALUE(LEFT(C105,LEN(C105)-1)),IF(RIGHT(C105,1)="M",1000000*VALUE(LEFT(C105,LEN(C105)-1)),IF(RIGHT(C105,1)="B",1000000000*VALUE(LEFT(C105,LEN(C105)-1)),IF(RIGHT(C105,1)="%",0.01*VALUE(LEFT(C105,LEN(C105)-1)),IF(RIGHT(C105,1)="k",1000*VALUE(LEFT(C105,LEN(C105)-1)),VALUE(SUBSTITUTE(C105,",",""))))))))),"N/A")</f>
        <v/>
      </c>
      <c r="K105">
        <f>IFERROR(IF(TRIM(D105)="-", "N/A", IF(RIGHT(D105,1)=")",IF(RIGHT(D105,2)="T)",-1000000000000*VALUE(MID(D105,2,LEN(D105)-3)),IF(RIGHT(D105,2)="M)",-1000000*VALUE(MID(D105,2,LEN(D105)-3)),IF(RIGHT(D105,2)="B)",-1000000000*VALUE(MID(D105,2,LEN(D105)-3)),IF(RIGHT(D105,2)="k)",-1000*VALUE(MID(D105,2,LEN(D105)-3)),VALUE(SUBSTITUTE(D105,",","")))))),IF(RIGHT(D105,1)="T",1000000000000*VALUE(LEFT(D105,LEN(D105)-1)),IF(RIGHT(D105,1)="M",1000000*VALUE(LEFT(D105,LEN(D105)-1)),IF(RIGHT(D105,1)="B",1000000000*VALUE(LEFT(D105,LEN(D105)-1)),IF(RIGHT(D105,1)="%",0.01*VALUE(LEFT(D105,LEN(D105)-1)),IF(RIGHT(D105,1)="k",1000*VALUE(LEFT(D105,LEN(D105)-1)),VALUE(SUBSTITUTE(D105,",",""))))))))),"N/A")</f>
        <v/>
      </c>
      <c r="L105">
        <f>IFERROR(IF(TRIM(E105)="-", "N/A", IF(RIGHT(E105,1)=")",IF(RIGHT(E105,2)="T)",-1000000000000*VALUE(MID(E105,2,LEN(E105)-3)),IF(RIGHT(E105,2)="M)",-1000000*VALUE(MID(E105,2,LEN(E105)-3)),IF(RIGHT(E105,2)="B)",-1000000000*VALUE(MID(E105,2,LEN(E105)-3)),IF(RIGHT(E105,2)="k)",-1000*VALUE(MID(E105,2,LEN(E105)-3)),VALUE(SUBSTITUTE(E105,",","")))))),IF(RIGHT(E105,1)="T",1000000000000*VALUE(LEFT(E105,LEN(E105)-1)),IF(RIGHT(E105,1)="M",1000000*VALUE(LEFT(E105,LEN(E105)-1)),IF(RIGHT(E105,1)="B",1000000000*VALUE(LEFT(E105,LEN(E105)-1)),IF(RIGHT(E105,1)="%",0.01*VALUE(LEFT(E105,LEN(E105)-1)),IF(RIGHT(E105,1)="k",1000*VALUE(LEFT(E105,LEN(E105)-1)),VALUE(SUBSTITUTE(E105,",",""))))))))),"N/A")</f>
        <v/>
      </c>
      <c r="M105">
        <f>IFERROR(IF(TRIM(F105)="-", "N/A", IF(RIGHT(F105,1)=")",IF(RIGHT(F105,2)="T)",-1000000000000*VALUE(MID(F105,2,LEN(F105)-3)),IF(RIGHT(F105,2)="M)",-1000000*VALUE(MID(F105,2,LEN(F105)-3)),IF(RIGHT(F105,2)="B)",-1000000000*VALUE(MID(F105,2,LEN(F105)-3)),IF(RIGHT(F105,2)="k)",-1000*VALUE(MID(F105,2,LEN(F105)-3)),VALUE(SUBSTITUTE(F105,",","")))))),IF(RIGHT(F105,1)="T",1000000000000*VALUE(LEFT(F105,LEN(F105)-1)),IF(RIGHT(F105,1)="M",1000000*VALUE(LEFT(F105,LEN(F105)-1)),IF(RIGHT(F105,1)="B",1000000000*VALUE(LEFT(F105,LEN(F105)-1)),IF(RIGHT(F105,1)="%",0.01*VALUE(LEFT(F105,LEN(F105)-1)),IF(RIGHT(F105,1)="k",1000*VALUE(LEFT(F105,LEN(F105)-1)),VALUE(SUBSTITUTE(F105,",",""))))))))),"N/A")</f>
        <v/>
      </c>
      <c r="N105">
        <f>IFERROR(IF(TRIM(G105)="-", "N/A", IF(RIGHT(G105,1)=")",IF(RIGHT(G105,2)="T)",-1000000000000*VALUE(MID(G105,2,LEN(G105)-3)),IF(RIGHT(G105,2)="M)",-1000000*VALUE(MID(G105,2,LEN(G105)-3)),IF(RIGHT(G105,2)="B)",-1000000000*VALUE(MID(G105,2,LEN(G105)-3)),IF(RIGHT(G105,2)="k)",-1000*VALUE(MID(G105,2,LEN(G105)-3)),VALUE(SUBSTITUTE(G105,",","")))))),IF(RIGHT(G105,1)="T",1000000000000*VALUE(LEFT(G105,LEN(G105)-1)),IF(RIGHT(G105,1)="M",1000000*VALUE(LEFT(G105,LEN(G105)-1)),IF(RIGHT(G105,1)="B",1000000000*VALUE(LEFT(G105,LEN(G105)-1)),IF(RIGHT(G105,1)="%",0.01*VALUE(LEFT(G105,LEN(G105)-1)),IF(RIGHT(G105,1)="k",1000*VALUE(LEFT(G105,LEN(G105)-1)),VALUE(SUBSTITUTE(G105,",",""))))))))),"N/A")</f>
        <v/>
      </c>
    </row>
    <row r="106" spans="1:60">
      <c s="1" r="A106" t="n">
        <v>0</v>
      </c>
      <c r="B106" t="s">
        <v>22</v>
      </c>
      <c r="C106" t="s">
        <v>3849</v>
      </c>
      <c r="I106">
        <f>IF(AND(K106&gt; J106, L106&gt; K106, M106&gt; L106, N106&gt; M106), "pos_trend", IF(AND(K106&lt; J106, L106&lt; K106, M106&lt; L106, N106&lt; M106), "neg_trend", "N/A"))</f>
        <v/>
      </c>
      <c r="J106">
        <f>IFERROR(IF(TRIM(C106)="-", "N/A", IF(RIGHT(C106,1)=")",IF(RIGHT(C106,2)="T)",-1000000000000*VALUE(MID(C106,2,LEN(C106)-3)),IF(RIGHT(C106,2)="M)",-1000000*VALUE(MID(C106,2,LEN(C106)-3)),IF(RIGHT(C106,2)="B)",-1000000000*VALUE(MID(C106,2,LEN(C106)-3)),IF(RIGHT(C106,2)="k)",-1000*VALUE(MID(C106,2,LEN(C106)-3)),VALUE(SUBSTITUTE(C106,",","")))))),IF(RIGHT(C106,1)="T",1000000000000*VALUE(LEFT(C106,LEN(C106)-1)),IF(RIGHT(C106,1)="M",1000000*VALUE(LEFT(C106,LEN(C106)-1)),IF(RIGHT(C106,1)="B",1000000000*VALUE(LEFT(C106,LEN(C106)-1)),IF(RIGHT(C106,1)="%",0.01*VALUE(LEFT(C106,LEN(C106)-1)),IF(RIGHT(C106,1)="k",1000*VALUE(LEFT(C106,LEN(C106)-1)),VALUE(SUBSTITUTE(C106,",",""))))))))),"N/A")</f>
        <v/>
      </c>
      <c r="K106">
        <f>IFERROR(IF(TRIM(D106)="-", "N/A", IF(RIGHT(D106,1)=")",IF(RIGHT(D106,2)="T)",-1000000000000*VALUE(MID(D106,2,LEN(D106)-3)),IF(RIGHT(D106,2)="M)",-1000000*VALUE(MID(D106,2,LEN(D106)-3)),IF(RIGHT(D106,2)="B)",-1000000000*VALUE(MID(D106,2,LEN(D106)-3)),IF(RIGHT(D106,2)="k)",-1000*VALUE(MID(D106,2,LEN(D106)-3)),VALUE(SUBSTITUTE(D106,",","")))))),IF(RIGHT(D106,1)="T",1000000000000*VALUE(LEFT(D106,LEN(D106)-1)),IF(RIGHT(D106,1)="M",1000000*VALUE(LEFT(D106,LEN(D106)-1)),IF(RIGHT(D106,1)="B",1000000000*VALUE(LEFT(D106,LEN(D106)-1)),IF(RIGHT(D106,1)="%",0.01*VALUE(LEFT(D106,LEN(D106)-1)),IF(RIGHT(D106,1)="k",1000*VALUE(LEFT(D106,LEN(D106)-1)),VALUE(SUBSTITUTE(D106,",",""))))))))),"N/A")</f>
        <v/>
      </c>
      <c r="L106">
        <f>IFERROR(IF(TRIM(E106)="-", "N/A", IF(RIGHT(E106,1)=")",IF(RIGHT(E106,2)="T)",-1000000000000*VALUE(MID(E106,2,LEN(E106)-3)),IF(RIGHT(E106,2)="M)",-1000000*VALUE(MID(E106,2,LEN(E106)-3)),IF(RIGHT(E106,2)="B)",-1000000000*VALUE(MID(E106,2,LEN(E106)-3)),IF(RIGHT(E106,2)="k)",-1000*VALUE(MID(E106,2,LEN(E106)-3)),VALUE(SUBSTITUTE(E106,",","")))))),IF(RIGHT(E106,1)="T",1000000000000*VALUE(LEFT(E106,LEN(E106)-1)),IF(RIGHT(E106,1)="M",1000000*VALUE(LEFT(E106,LEN(E106)-1)),IF(RIGHT(E106,1)="B",1000000000*VALUE(LEFT(E106,LEN(E106)-1)),IF(RIGHT(E106,1)="%",0.01*VALUE(LEFT(E106,LEN(E106)-1)),IF(RIGHT(E106,1)="k",1000*VALUE(LEFT(E106,LEN(E106)-1)),VALUE(SUBSTITUTE(E106,",",""))))))))),"N/A")</f>
        <v/>
      </c>
      <c r="M106">
        <f>IFERROR(IF(TRIM(F106)="-", "N/A", IF(RIGHT(F106,1)=")",IF(RIGHT(F106,2)="T)",-1000000000000*VALUE(MID(F106,2,LEN(F106)-3)),IF(RIGHT(F106,2)="M)",-1000000*VALUE(MID(F106,2,LEN(F106)-3)),IF(RIGHT(F106,2)="B)",-1000000000*VALUE(MID(F106,2,LEN(F106)-3)),IF(RIGHT(F106,2)="k)",-1000*VALUE(MID(F106,2,LEN(F106)-3)),VALUE(SUBSTITUTE(F106,",","")))))),IF(RIGHT(F106,1)="T",1000000000000*VALUE(LEFT(F106,LEN(F106)-1)),IF(RIGHT(F106,1)="M",1000000*VALUE(LEFT(F106,LEN(F106)-1)),IF(RIGHT(F106,1)="B",1000000000*VALUE(LEFT(F106,LEN(F106)-1)),IF(RIGHT(F106,1)="%",0.01*VALUE(LEFT(F106,LEN(F106)-1)),IF(RIGHT(F106,1)="k",1000*VALUE(LEFT(F106,LEN(F106)-1)),VALUE(SUBSTITUTE(F106,",",""))))))))),"N/A")</f>
        <v/>
      </c>
      <c r="N106">
        <f>IFERROR(IF(TRIM(G106)="-", "N/A", IF(RIGHT(G106,1)=")",IF(RIGHT(G106,2)="T)",-1000000000000*VALUE(MID(G106,2,LEN(G106)-3)),IF(RIGHT(G106,2)="M)",-1000000*VALUE(MID(G106,2,LEN(G106)-3)),IF(RIGHT(G106,2)="B)",-1000000000*VALUE(MID(G106,2,LEN(G106)-3)),IF(RIGHT(G106,2)="k)",-1000*VALUE(MID(G106,2,LEN(G106)-3)),VALUE(SUBSTITUTE(G106,",","")))))),IF(RIGHT(G106,1)="T",1000000000000*VALUE(LEFT(G106,LEN(G106)-1)),IF(RIGHT(G106,1)="M",1000000*VALUE(LEFT(G106,LEN(G106)-1)),IF(RIGHT(G106,1)="B",1000000000*VALUE(LEFT(G106,LEN(G106)-1)),IF(RIGHT(G106,1)="%",0.01*VALUE(LEFT(G106,LEN(G106)-1)),IF(RIGHT(G106,1)="k",1000*VALUE(LEFT(G106,LEN(G106)-1)),VALUE(SUBSTITUTE(G106,",",""))))))))),"N/A")</f>
        <v/>
      </c>
    </row>
    <row r="107" spans="1:60">
      <c s="1" r="A107" t="n">
        <v>1</v>
      </c>
      <c r="B107" t="s">
        <v>179</v>
      </c>
      <c r="C107" t="s">
        <v>3899</v>
      </c>
      <c r="I107">
        <f>IF(AND(K107&gt; J107, L107&gt; K107, M107&gt; L107, N107&gt; M107), "pos_trend", IF(AND(K107&lt; J107, L107&lt; K107, M107&lt; L107, N107&lt; M107), "neg_trend", "N/A"))</f>
        <v/>
      </c>
      <c r="J107">
        <f>IFERROR(IF(TRIM(C107)="-", "N/A", IF(RIGHT(C107,1)=")",IF(RIGHT(C107,2)="T)",-1000000000000*VALUE(MID(C107,2,LEN(C107)-3)),IF(RIGHT(C107,2)="M)",-1000000*VALUE(MID(C107,2,LEN(C107)-3)),IF(RIGHT(C107,2)="B)",-1000000000*VALUE(MID(C107,2,LEN(C107)-3)),IF(RIGHT(C107,2)="k)",-1000*VALUE(MID(C107,2,LEN(C107)-3)),VALUE(SUBSTITUTE(C107,",","")))))),IF(RIGHT(C107,1)="T",1000000000000*VALUE(LEFT(C107,LEN(C107)-1)),IF(RIGHT(C107,1)="M",1000000*VALUE(LEFT(C107,LEN(C107)-1)),IF(RIGHT(C107,1)="B",1000000000*VALUE(LEFT(C107,LEN(C107)-1)),IF(RIGHT(C107,1)="%",0.01*VALUE(LEFT(C107,LEN(C107)-1)),IF(RIGHT(C107,1)="k",1000*VALUE(LEFT(C107,LEN(C107)-1)),VALUE(SUBSTITUTE(C107,",",""))))))))),"N/A")</f>
        <v/>
      </c>
      <c r="K107">
        <f>IFERROR(IF(TRIM(D107)="-", "N/A", IF(RIGHT(D107,1)=")",IF(RIGHT(D107,2)="T)",-1000000000000*VALUE(MID(D107,2,LEN(D107)-3)),IF(RIGHT(D107,2)="M)",-1000000*VALUE(MID(D107,2,LEN(D107)-3)),IF(RIGHT(D107,2)="B)",-1000000000*VALUE(MID(D107,2,LEN(D107)-3)),IF(RIGHT(D107,2)="k)",-1000*VALUE(MID(D107,2,LEN(D107)-3)),VALUE(SUBSTITUTE(D107,",","")))))),IF(RIGHT(D107,1)="T",1000000000000*VALUE(LEFT(D107,LEN(D107)-1)),IF(RIGHT(D107,1)="M",1000000*VALUE(LEFT(D107,LEN(D107)-1)),IF(RIGHT(D107,1)="B",1000000000*VALUE(LEFT(D107,LEN(D107)-1)),IF(RIGHT(D107,1)="%",0.01*VALUE(LEFT(D107,LEN(D107)-1)),IF(RIGHT(D107,1)="k",1000*VALUE(LEFT(D107,LEN(D107)-1)),VALUE(SUBSTITUTE(D107,",",""))))))))),"N/A")</f>
        <v/>
      </c>
      <c r="L107">
        <f>IFERROR(IF(TRIM(E107)="-", "N/A", IF(RIGHT(E107,1)=")",IF(RIGHT(E107,2)="T)",-1000000000000*VALUE(MID(E107,2,LEN(E107)-3)),IF(RIGHT(E107,2)="M)",-1000000*VALUE(MID(E107,2,LEN(E107)-3)),IF(RIGHT(E107,2)="B)",-1000000000*VALUE(MID(E107,2,LEN(E107)-3)),IF(RIGHT(E107,2)="k)",-1000*VALUE(MID(E107,2,LEN(E107)-3)),VALUE(SUBSTITUTE(E107,",","")))))),IF(RIGHT(E107,1)="T",1000000000000*VALUE(LEFT(E107,LEN(E107)-1)),IF(RIGHT(E107,1)="M",1000000*VALUE(LEFT(E107,LEN(E107)-1)),IF(RIGHT(E107,1)="B",1000000000*VALUE(LEFT(E107,LEN(E107)-1)),IF(RIGHT(E107,1)="%",0.01*VALUE(LEFT(E107,LEN(E107)-1)),IF(RIGHT(E107,1)="k",1000*VALUE(LEFT(E107,LEN(E107)-1)),VALUE(SUBSTITUTE(E107,",",""))))))))),"N/A")</f>
        <v/>
      </c>
      <c r="M107">
        <f>IFERROR(IF(TRIM(F107)="-", "N/A", IF(RIGHT(F107,1)=")",IF(RIGHT(F107,2)="T)",-1000000000000*VALUE(MID(F107,2,LEN(F107)-3)),IF(RIGHT(F107,2)="M)",-1000000*VALUE(MID(F107,2,LEN(F107)-3)),IF(RIGHT(F107,2)="B)",-1000000000*VALUE(MID(F107,2,LEN(F107)-3)),IF(RIGHT(F107,2)="k)",-1000*VALUE(MID(F107,2,LEN(F107)-3)),VALUE(SUBSTITUTE(F107,",","")))))),IF(RIGHT(F107,1)="T",1000000000000*VALUE(LEFT(F107,LEN(F107)-1)),IF(RIGHT(F107,1)="M",1000000*VALUE(LEFT(F107,LEN(F107)-1)),IF(RIGHT(F107,1)="B",1000000000*VALUE(LEFT(F107,LEN(F107)-1)),IF(RIGHT(F107,1)="%",0.01*VALUE(LEFT(F107,LEN(F107)-1)),IF(RIGHT(F107,1)="k",1000*VALUE(LEFT(F107,LEN(F107)-1)),VALUE(SUBSTITUTE(F107,",",""))))))))),"N/A")</f>
        <v/>
      </c>
      <c r="N107">
        <f>IFERROR(IF(TRIM(G107)="-", "N/A", IF(RIGHT(G107,1)=")",IF(RIGHT(G107,2)="T)",-1000000000000*VALUE(MID(G107,2,LEN(G107)-3)),IF(RIGHT(G107,2)="M)",-1000000*VALUE(MID(G107,2,LEN(G107)-3)),IF(RIGHT(G107,2)="B)",-1000000000*VALUE(MID(G107,2,LEN(G107)-3)),IF(RIGHT(G107,2)="k)",-1000*VALUE(MID(G107,2,LEN(G107)-3)),VALUE(SUBSTITUTE(G107,",","")))))),IF(RIGHT(G107,1)="T",1000000000000*VALUE(LEFT(G107,LEN(G107)-1)),IF(RIGHT(G107,1)="M",1000000*VALUE(LEFT(G107,LEN(G107)-1)),IF(RIGHT(G107,1)="B",1000000000*VALUE(LEFT(G107,LEN(G107)-1)),IF(RIGHT(G107,1)="%",0.01*VALUE(LEFT(G107,LEN(G107)-1)),IF(RIGHT(G107,1)="k",1000*VALUE(LEFT(G107,LEN(G107)-1)),VALUE(SUBSTITUTE(G107,",",""))))))))),"N/A")</f>
        <v/>
      </c>
    </row>
    <row r="108" spans="1:60">
      <c s="1" r="A108" t="n">
        <v>2</v>
      </c>
      <c r="B108" t="s">
        <v>181</v>
      </c>
      <c r="C108" t="s">
        <v>182</v>
      </c>
      <c r="I108">
        <f>IF(AND(K108&gt; J108, L108&gt; K108, M108&gt; L108, N108&gt; M108), "pos_trend", IF(AND(K108&lt; J108, L108&lt; K108, M108&lt; L108, N108&lt; M108), "neg_trend", "N/A"))</f>
        <v/>
      </c>
      <c r="J108">
        <f>IFERROR(IF(TRIM(C108)="-", "N/A", IF(RIGHT(C108,1)=")",IF(RIGHT(C108,2)="T)",-1000000000000*VALUE(MID(C108,2,LEN(C108)-3)),IF(RIGHT(C108,2)="M)",-1000000*VALUE(MID(C108,2,LEN(C108)-3)),IF(RIGHT(C108,2)="B)",-1000000000*VALUE(MID(C108,2,LEN(C108)-3)),IF(RIGHT(C108,2)="k)",-1000*VALUE(MID(C108,2,LEN(C108)-3)),VALUE(SUBSTITUTE(C108,",","")))))),IF(RIGHT(C108,1)="T",1000000000000*VALUE(LEFT(C108,LEN(C108)-1)),IF(RIGHT(C108,1)="M",1000000*VALUE(LEFT(C108,LEN(C108)-1)),IF(RIGHT(C108,1)="B",1000000000*VALUE(LEFT(C108,LEN(C108)-1)),IF(RIGHT(C108,1)="%",0.01*VALUE(LEFT(C108,LEN(C108)-1)),IF(RIGHT(C108,1)="k",1000*VALUE(LEFT(C108,LEN(C108)-1)),VALUE(SUBSTITUTE(C108,",",""))))))))),"N/A")</f>
        <v/>
      </c>
      <c r="K108">
        <f>IFERROR(IF(TRIM(D108)="-", "N/A", IF(RIGHT(D108,1)=")",IF(RIGHT(D108,2)="T)",-1000000000000*VALUE(MID(D108,2,LEN(D108)-3)),IF(RIGHT(D108,2)="M)",-1000000*VALUE(MID(D108,2,LEN(D108)-3)),IF(RIGHT(D108,2)="B)",-1000000000*VALUE(MID(D108,2,LEN(D108)-3)),IF(RIGHT(D108,2)="k)",-1000*VALUE(MID(D108,2,LEN(D108)-3)),VALUE(SUBSTITUTE(D108,",","")))))),IF(RIGHT(D108,1)="T",1000000000000*VALUE(LEFT(D108,LEN(D108)-1)),IF(RIGHT(D108,1)="M",1000000*VALUE(LEFT(D108,LEN(D108)-1)),IF(RIGHT(D108,1)="B",1000000000*VALUE(LEFT(D108,LEN(D108)-1)),IF(RIGHT(D108,1)="%",0.01*VALUE(LEFT(D108,LEN(D108)-1)),IF(RIGHT(D108,1)="k",1000*VALUE(LEFT(D108,LEN(D108)-1)),VALUE(SUBSTITUTE(D108,",",""))))))))),"N/A")</f>
        <v/>
      </c>
      <c r="L108">
        <f>IFERROR(IF(TRIM(E108)="-", "N/A", IF(RIGHT(E108,1)=")",IF(RIGHT(E108,2)="T)",-1000000000000*VALUE(MID(E108,2,LEN(E108)-3)),IF(RIGHT(E108,2)="M)",-1000000*VALUE(MID(E108,2,LEN(E108)-3)),IF(RIGHT(E108,2)="B)",-1000000000*VALUE(MID(E108,2,LEN(E108)-3)),IF(RIGHT(E108,2)="k)",-1000*VALUE(MID(E108,2,LEN(E108)-3)),VALUE(SUBSTITUTE(E108,",","")))))),IF(RIGHT(E108,1)="T",1000000000000*VALUE(LEFT(E108,LEN(E108)-1)),IF(RIGHT(E108,1)="M",1000000*VALUE(LEFT(E108,LEN(E108)-1)),IF(RIGHT(E108,1)="B",1000000000*VALUE(LEFT(E108,LEN(E108)-1)),IF(RIGHT(E108,1)="%",0.01*VALUE(LEFT(E108,LEN(E108)-1)),IF(RIGHT(E108,1)="k",1000*VALUE(LEFT(E108,LEN(E108)-1)),VALUE(SUBSTITUTE(E108,",",""))))))))),"N/A")</f>
        <v/>
      </c>
      <c r="M108">
        <f>IFERROR(IF(TRIM(F108)="-", "N/A", IF(RIGHT(F108,1)=")",IF(RIGHT(F108,2)="T)",-1000000000000*VALUE(MID(F108,2,LEN(F108)-3)),IF(RIGHT(F108,2)="M)",-1000000*VALUE(MID(F108,2,LEN(F108)-3)),IF(RIGHT(F108,2)="B)",-1000000000*VALUE(MID(F108,2,LEN(F108)-3)),IF(RIGHT(F108,2)="k)",-1000*VALUE(MID(F108,2,LEN(F108)-3)),VALUE(SUBSTITUTE(F108,",","")))))),IF(RIGHT(F108,1)="T",1000000000000*VALUE(LEFT(F108,LEN(F108)-1)),IF(RIGHT(F108,1)="M",1000000*VALUE(LEFT(F108,LEN(F108)-1)),IF(RIGHT(F108,1)="B",1000000000*VALUE(LEFT(F108,LEN(F108)-1)),IF(RIGHT(F108,1)="%",0.01*VALUE(LEFT(F108,LEN(F108)-1)),IF(RIGHT(F108,1)="k",1000*VALUE(LEFT(F108,LEN(F108)-1)),VALUE(SUBSTITUTE(F108,",",""))))))))),"N/A")</f>
        <v/>
      </c>
      <c r="N108">
        <f>IFERROR(IF(TRIM(G108)="-", "N/A", IF(RIGHT(G108,1)=")",IF(RIGHT(G108,2)="T)",-1000000000000*VALUE(MID(G108,2,LEN(G108)-3)),IF(RIGHT(G108,2)="M)",-1000000*VALUE(MID(G108,2,LEN(G108)-3)),IF(RIGHT(G108,2)="B)",-1000000000*VALUE(MID(G108,2,LEN(G108)-3)),IF(RIGHT(G108,2)="k)",-1000*VALUE(MID(G108,2,LEN(G108)-3)),VALUE(SUBSTITUTE(G108,",","")))))),IF(RIGHT(G108,1)="T",1000000000000*VALUE(LEFT(G108,LEN(G108)-1)),IF(RIGHT(G108,1)="M",1000000*VALUE(LEFT(G108,LEN(G108)-1)),IF(RIGHT(G108,1)="B",1000000000*VALUE(LEFT(G108,LEN(G108)-1)),IF(RIGHT(G108,1)="%",0.01*VALUE(LEFT(G108,LEN(G108)-1)),IF(RIGHT(G108,1)="k",1000*VALUE(LEFT(G108,LEN(G108)-1)),VALUE(SUBSTITUTE(G108,",",""))))))))),"N/A")</f>
        <v/>
      </c>
    </row>
    <row r="109" spans="1:60">
      <c s="1" r="A109" t="n">
        <v>3</v>
      </c>
      <c r="B109" t="s">
        <v>183</v>
      </c>
      <c r="C109" t="s">
        <v>3900</v>
      </c>
      <c r="I109">
        <f>IF(AND(K109&gt; J109, L109&gt; K109, M109&gt; L109, N109&gt; M109), "pos_trend", IF(AND(K109&lt; J109, L109&lt; K109, M109&lt; L109, N109&lt; M109), "neg_trend", "N/A"))</f>
        <v/>
      </c>
      <c r="J109">
        <f>IFERROR(IF(TRIM(C109)="-", "N/A", IF(RIGHT(C109,1)=")",IF(RIGHT(C109,2)="T)",-1000000000000*VALUE(MID(C109,2,LEN(C109)-3)),IF(RIGHT(C109,2)="M)",-1000000*VALUE(MID(C109,2,LEN(C109)-3)),IF(RIGHT(C109,2)="B)",-1000000000*VALUE(MID(C109,2,LEN(C109)-3)),IF(RIGHT(C109,2)="k)",-1000*VALUE(MID(C109,2,LEN(C109)-3)),VALUE(SUBSTITUTE(C109,",","")))))),IF(RIGHT(C109,1)="T",1000000000000*VALUE(LEFT(C109,LEN(C109)-1)),IF(RIGHT(C109,1)="M",1000000*VALUE(LEFT(C109,LEN(C109)-1)),IF(RIGHT(C109,1)="B",1000000000*VALUE(LEFT(C109,LEN(C109)-1)),IF(RIGHT(C109,1)="%",0.01*VALUE(LEFT(C109,LEN(C109)-1)),IF(RIGHT(C109,1)="k",1000*VALUE(LEFT(C109,LEN(C109)-1)),VALUE(SUBSTITUTE(C109,",",""))))))))),"N/A")</f>
        <v/>
      </c>
      <c r="K109">
        <f>IFERROR(IF(TRIM(D109)="-", "N/A", IF(RIGHT(D109,1)=")",IF(RIGHT(D109,2)="T)",-1000000000000*VALUE(MID(D109,2,LEN(D109)-3)),IF(RIGHT(D109,2)="M)",-1000000*VALUE(MID(D109,2,LEN(D109)-3)),IF(RIGHT(D109,2)="B)",-1000000000*VALUE(MID(D109,2,LEN(D109)-3)),IF(RIGHT(D109,2)="k)",-1000*VALUE(MID(D109,2,LEN(D109)-3)),VALUE(SUBSTITUTE(D109,",","")))))),IF(RIGHT(D109,1)="T",1000000000000*VALUE(LEFT(D109,LEN(D109)-1)),IF(RIGHT(D109,1)="M",1000000*VALUE(LEFT(D109,LEN(D109)-1)),IF(RIGHT(D109,1)="B",1000000000*VALUE(LEFT(D109,LEN(D109)-1)),IF(RIGHT(D109,1)="%",0.01*VALUE(LEFT(D109,LEN(D109)-1)),IF(RIGHT(D109,1)="k",1000*VALUE(LEFT(D109,LEN(D109)-1)),VALUE(SUBSTITUTE(D109,",",""))))))))),"N/A")</f>
        <v/>
      </c>
      <c r="L109">
        <f>IFERROR(IF(TRIM(E109)="-", "N/A", IF(RIGHT(E109,1)=")",IF(RIGHT(E109,2)="T)",-1000000000000*VALUE(MID(E109,2,LEN(E109)-3)),IF(RIGHT(E109,2)="M)",-1000000*VALUE(MID(E109,2,LEN(E109)-3)),IF(RIGHT(E109,2)="B)",-1000000000*VALUE(MID(E109,2,LEN(E109)-3)),IF(RIGHT(E109,2)="k)",-1000*VALUE(MID(E109,2,LEN(E109)-3)),VALUE(SUBSTITUTE(E109,",","")))))),IF(RIGHT(E109,1)="T",1000000000000*VALUE(LEFT(E109,LEN(E109)-1)),IF(RIGHT(E109,1)="M",1000000*VALUE(LEFT(E109,LEN(E109)-1)),IF(RIGHT(E109,1)="B",1000000000*VALUE(LEFT(E109,LEN(E109)-1)),IF(RIGHT(E109,1)="%",0.01*VALUE(LEFT(E109,LEN(E109)-1)),IF(RIGHT(E109,1)="k",1000*VALUE(LEFT(E109,LEN(E109)-1)),VALUE(SUBSTITUTE(E109,",",""))))))))),"N/A")</f>
        <v/>
      </c>
      <c r="M109">
        <f>IFERROR(IF(TRIM(F109)="-", "N/A", IF(RIGHT(F109,1)=")",IF(RIGHT(F109,2)="T)",-1000000000000*VALUE(MID(F109,2,LEN(F109)-3)),IF(RIGHT(F109,2)="M)",-1000000*VALUE(MID(F109,2,LEN(F109)-3)),IF(RIGHT(F109,2)="B)",-1000000000*VALUE(MID(F109,2,LEN(F109)-3)),IF(RIGHT(F109,2)="k)",-1000*VALUE(MID(F109,2,LEN(F109)-3)),VALUE(SUBSTITUTE(F109,",","")))))),IF(RIGHT(F109,1)="T",1000000000000*VALUE(LEFT(F109,LEN(F109)-1)),IF(RIGHT(F109,1)="M",1000000*VALUE(LEFT(F109,LEN(F109)-1)),IF(RIGHT(F109,1)="B",1000000000*VALUE(LEFT(F109,LEN(F109)-1)),IF(RIGHT(F109,1)="%",0.01*VALUE(LEFT(F109,LEN(F109)-1)),IF(RIGHT(F109,1)="k",1000*VALUE(LEFT(F109,LEN(F109)-1)),VALUE(SUBSTITUTE(F109,",",""))))))))),"N/A")</f>
        <v/>
      </c>
      <c r="N109">
        <f>IFERROR(IF(TRIM(G109)="-", "N/A", IF(RIGHT(G109,1)=")",IF(RIGHT(G109,2)="T)",-1000000000000*VALUE(MID(G109,2,LEN(G109)-3)),IF(RIGHT(G109,2)="M)",-1000000*VALUE(MID(G109,2,LEN(G109)-3)),IF(RIGHT(G109,2)="B)",-1000000000*VALUE(MID(G109,2,LEN(G109)-3)),IF(RIGHT(G109,2)="k)",-1000*VALUE(MID(G109,2,LEN(G109)-3)),VALUE(SUBSTITUTE(G109,",","")))))),IF(RIGHT(G109,1)="T",1000000000000*VALUE(LEFT(G109,LEN(G109)-1)),IF(RIGHT(G109,1)="M",1000000*VALUE(LEFT(G109,LEN(G109)-1)),IF(RIGHT(G109,1)="B",1000000000*VALUE(LEFT(G109,LEN(G109)-1)),IF(RIGHT(G109,1)="%",0.01*VALUE(LEFT(G109,LEN(G109)-1)),IF(RIGHT(G109,1)="k",1000*VALUE(LEFT(G109,LEN(G109)-1)),VALUE(SUBSTITUTE(G109,",",""))))))))),"N/A")</f>
        <v/>
      </c>
    </row>
    <row r="110" spans="1:60">
      <c s="1" r="A110" t="n">
        <v>4</v>
      </c>
      <c r="B110" t="s">
        <v>185</v>
      </c>
      <c r="C110" t="s">
        <v>3901</v>
      </c>
      <c r="I110">
        <f>IF(AND(K110&gt; J110, L110&gt; K110, M110&gt; L110, N110&gt; M110), "pos_trend", IF(AND(K110&lt; J110, L110&lt; K110, M110&lt; L110, N110&lt; M110), "neg_trend", "N/A"))</f>
        <v/>
      </c>
      <c r="J110">
        <f>IFERROR(IF(TRIM(C110)="-", "N/A", IF(RIGHT(C110,1)=")",IF(RIGHT(C110,2)="T)",-1000000000000*VALUE(MID(C110,2,LEN(C110)-3)),IF(RIGHT(C110,2)="M)",-1000000*VALUE(MID(C110,2,LEN(C110)-3)),IF(RIGHT(C110,2)="B)",-1000000000*VALUE(MID(C110,2,LEN(C110)-3)),IF(RIGHT(C110,2)="k)",-1000*VALUE(MID(C110,2,LEN(C110)-3)),VALUE(SUBSTITUTE(C110,",","")))))),IF(RIGHT(C110,1)="T",1000000000000*VALUE(LEFT(C110,LEN(C110)-1)),IF(RIGHT(C110,1)="M",1000000*VALUE(LEFT(C110,LEN(C110)-1)),IF(RIGHT(C110,1)="B",1000000000*VALUE(LEFT(C110,LEN(C110)-1)),IF(RIGHT(C110,1)="%",0.01*VALUE(LEFT(C110,LEN(C110)-1)),IF(RIGHT(C110,1)="k",1000*VALUE(LEFT(C110,LEN(C110)-1)),VALUE(SUBSTITUTE(C110,",",""))))))))),"N/A")</f>
        <v/>
      </c>
      <c r="K110">
        <f>IFERROR(IF(TRIM(D110)="-", "N/A", IF(RIGHT(D110,1)=")",IF(RIGHT(D110,2)="T)",-1000000000000*VALUE(MID(D110,2,LEN(D110)-3)),IF(RIGHT(D110,2)="M)",-1000000*VALUE(MID(D110,2,LEN(D110)-3)),IF(RIGHT(D110,2)="B)",-1000000000*VALUE(MID(D110,2,LEN(D110)-3)),IF(RIGHT(D110,2)="k)",-1000*VALUE(MID(D110,2,LEN(D110)-3)),VALUE(SUBSTITUTE(D110,",","")))))),IF(RIGHT(D110,1)="T",1000000000000*VALUE(LEFT(D110,LEN(D110)-1)),IF(RIGHT(D110,1)="M",1000000*VALUE(LEFT(D110,LEN(D110)-1)),IF(RIGHT(D110,1)="B",1000000000*VALUE(LEFT(D110,LEN(D110)-1)),IF(RIGHT(D110,1)="%",0.01*VALUE(LEFT(D110,LEN(D110)-1)),IF(RIGHT(D110,1)="k",1000*VALUE(LEFT(D110,LEN(D110)-1)),VALUE(SUBSTITUTE(D110,",",""))))))))),"N/A")</f>
        <v/>
      </c>
      <c r="L110">
        <f>IFERROR(IF(TRIM(E110)="-", "N/A", IF(RIGHT(E110,1)=")",IF(RIGHT(E110,2)="T)",-1000000000000*VALUE(MID(E110,2,LEN(E110)-3)),IF(RIGHT(E110,2)="M)",-1000000*VALUE(MID(E110,2,LEN(E110)-3)),IF(RIGHT(E110,2)="B)",-1000000000*VALUE(MID(E110,2,LEN(E110)-3)),IF(RIGHT(E110,2)="k)",-1000*VALUE(MID(E110,2,LEN(E110)-3)),VALUE(SUBSTITUTE(E110,",","")))))),IF(RIGHT(E110,1)="T",1000000000000*VALUE(LEFT(E110,LEN(E110)-1)),IF(RIGHT(E110,1)="M",1000000*VALUE(LEFT(E110,LEN(E110)-1)),IF(RIGHT(E110,1)="B",1000000000*VALUE(LEFT(E110,LEN(E110)-1)),IF(RIGHT(E110,1)="%",0.01*VALUE(LEFT(E110,LEN(E110)-1)),IF(RIGHT(E110,1)="k",1000*VALUE(LEFT(E110,LEN(E110)-1)),VALUE(SUBSTITUTE(E110,",",""))))))))),"N/A")</f>
        <v/>
      </c>
      <c r="M110">
        <f>IFERROR(IF(TRIM(F110)="-", "N/A", IF(RIGHT(F110,1)=")",IF(RIGHT(F110,2)="T)",-1000000000000*VALUE(MID(F110,2,LEN(F110)-3)),IF(RIGHT(F110,2)="M)",-1000000*VALUE(MID(F110,2,LEN(F110)-3)),IF(RIGHT(F110,2)="B)",-1000000000*VALUE(MID(F110,2,LEN(F110)-3)),IF(RIGHT(F110,2)="k)",-1000*VALUE(MID(F110,2,LEN(F110)-3)),VALUE(SUBSTITUTE(F110,",","")))))),IF(RIGHT(F110,1)="T",1000000000000*VALUE(LEFT(F110,LEN(F110)-1)),IF(RIGHT(F110,1)="M",1000000*VALUE(LEFT(F110,LEN(F110)-1)),IF(RIGHT(F110,1)="B",1000000000*VALUE(LEFT(F110,LEN(F110)-1)),IF(RIGHT(F110,1)="%",0.01*VALUE(LEFT(F110,LEN(F110)-1)),IF(RIGHT(F110,1)="k",1000*VALUE(LEFT(F110,LEN(F110)-1)),VALUE(SUBSTITUTE(F110,",",""))))))))),"N/A")</f>
        <v/>
      </c>
      <c r="N110">
        <f>IFERROR(IF(TRIM(G110)="-", "N/A", IF(RIGHT(G110,1)=")",IF(RIGHT(G110,2)="T)",-1000000000000*VALUE(MID(G110,2,LEN(G110)-3)),IF(RIGHT(G110,2)="M)",-1000000*VALUE(MID(G110,2,LEN(G110)-3)),IF(RIGHT(G110,2)="B)",-1000000000*VALUE(MID(G110,2,LEN(G110)-3)),IF(RIGHT(G110,2)="k)",-1000*VALUE(MID(G110,2,LEN(G110)-3)),VALUE(SUBSTITUTE(G110,",","")))))),IF(RIGHT(G110,1)="T",1000000000000*VALUE(LEFT(G110,LEN(G110)-1)),IF(RIGHT(G110,1)="M",1000000*VALUE(LEFT(G110,LEN(G110)-1)),IF(RIGHT(G110,1)="B",1000000000*VALUE(LEFT(G110,LEN(G110)-1)),IF(RIGHT(G110,1)="%",0.01*VALUE(LEFT(G110,LEN(G110)-1)),IF(RIGHT(G110,1)="k",1000*VALUE(LEFT(G110,LEN(G110)-1)),VALUE(SUBSTITUTE(G110,",",""))))))))),"N/A")</f>
        <v/>
      </c>
    </row>
    <row r="111" spans="1:60">
      <c s="1" r="A111" t="n">
        <v>5</v>
      </c>
      <c r="B111" t="s">
        <v>187</v>
      </c>
      <c r="C111" t="s">
        <v>3902</v>
      </c>
      <c r="I111">
        <f>IF(AND(K111&gt; J111, L111&gt; K111, M111&gt; L111, N111&gt; M111), "pos_trend", IF(AND(K111&lt; J111, L111&lt; K111, M111&lt; L111, N111&lt; M111), "neg_trend", "N/A"))</f>
        <v/>
      </c>
      <c r="J111">
        <f>IFERROR(IF(TRIM(C111)="-", "N/A", IF(RIGHT(C111,1)=")",IF(RIGHT(C111,2)="T)",-1000000000000*VALUE(MID(C111,2,LEN(C111)-3)),IF(RIGHT(C111,2)="M)",-1000000*VALUE(MID(C111,2,LEN(C111)-3)),IF(RIGHT(C111,2)="B)",-1000000000*VALUE(MID(C111,2,LEN(C111)-3)),IF(RIGHT(C111,2)="k)",-1000*VALUE(MID(C111,2,LEN(C111)-3)),VALUE(SUBSTITUTE(C111,",","")))))),IF(RIGHT(C111,1)="T",1000000000000*VALUE(LEFT(C111,LEN(C111)-1)),IF(RIGHT(C111,1)="M",1000000*VALUE(LEFT(C111,LEN(C111)-1)),IF(RIGHT(C111,1)="B",1000000000*VALUE(LEFT(C111,LEN(C111)-1)),IF(RIGHT(C111,1)="%",0.01*VALUE(LEFT(C111,LEN(C111)-1)),IF(RIGHT(C111,1)="k",1000*VALUE(LEFT(C111,LEN(C111)-1)),VALUE(SUBSTITUTE(C111,",",""))))))))),"N/A")</f>
        <v/>
      </c>
      <c r="K111">
        <f>IFERROR(IF(TRIM(D111)="-", "N/A", IF(RIGHT(D111,1)=")",IF(RIGHT(D111,2)="T)",-1000000000000*VALUE(MID(D111,2,LEN(D111)-3)),IF(RIGHT(D111,2)="M)",-1000000*VALUE(MID(D111,2,LEN(D111)-3)),IF(RIGHT(D111,2)="B)",-1000000000*VALUE(MID(D111,2,LEN(D111)-3)),IF(RIGHT(D111,2)="k)",-1000*VALUE(MID(D111,2,LEN(D111)-3)),VALUE(SUBSTITUTE(D111,",","")))))),IF(RIGHT(D111,1)="T",1000000000000*VALUE(LEFT(D111,LEN(D111)-1)),IF(RIGHT(D111,1)="M",1000000*VALUE(LEFT(D111,LEN(D111)-1)),IF(RIGHT(D111,1)="B",1000000000*VALUE(LEFT(D111,LEN(D111)-1)),IF(RIGHT(D111,1)="%",0.01*VALUE(LEFT(D111,LEN(D111)-1)),IF(RIGHT(D111,1)="k",1000*VALUE(LEFT(D111,LEN(D111)-1)),VALUE(SUBSTITUTE(D111,",",""))))))))),"N/A")</f>
        <v/>
      </c>
      <c r="L111">
        <f>IFERROR(IF(TRIM(E111)="-", "N/A", IF(RIGHT(E111,1)=")",IF(RIGHT(E111,2)="T)",-1000000000000*VALUE(MID(E111,2,LEN(E111)-3)),IF(RIGHT(E111,2)="M)",-1000000*VALUE(MID(E111,2,LEN(E111)-3)),IF(RIGHT(E111,2)="B)",-1000000000*VALUE(MID(E111,2,LEN(E111)-3)),IF(RIGHT(E111,2)="k)",-1000*VALUE(MID(E111,2,LEN(E111)-3)),VALUE(SUBSTITUTE(E111,",","")))))),IF(RIGHT(E111,1)="T",1000000000000*VALUE(LEFT(E111,LEN(E111)-1)),IF(RIGHT(E111,1)="M",1000000*VALUE(LEFT(E111,LEN(E111)-1)),IF(RIGHT(E111,1)="B",1000000000*VALUE(LEFT(E111,LEN(E111)-1)),IF(RIGHT(E111,1)="%",0.01*VALUE(LEFT(E111,LEN(E111)-1)),IF(RIGHT(E111,1)="k",1000*VALUE(LEFT(E111,LEN(E111)-1)),VALUE(SUBSTITUTE(E111,",",""))))))))),"N/A")</f>
        <v/>
      </c>
      <c r="M111">
        <f>IFERROR(IF(TRIM(F111)="-", "N/A", IF(RIGHT(F111,1)=")",IF(RIGHT(F111,2)="T)",-1000000000000*VALUE(MID(F111,2,LEN(F111)-3)),IF(RIGHT(F111,2)="M)",-1000000*VALUE(MID(F111,2,LEN(F111)-3)),IF(RIGHT(F111,2)="B)",-1000000000*VALUE(MID(F111,2,LEN(F111)-3)),IF(RIGHT(F111,2)="k)",-1000*VALUE(MID(F111,2,LEN(F111)-3)),VALUE(SUBSTITUTE(F111,",","")))))),IF(RIGHT(F111,1)="T",1000000000000*VALUE(LEFT(F111,LEN(F111)-1)),IF(RIGHT(F111,1)="M",1000000*VALUE(LEFT(F111,LEN(F111)-1)),IF(RIGHT(F111,1)="B",1000000000*VALUE(LEFT(F111,LEN(F111)-1)),IF(RIGHT(F111,1)="%",0.01*VALUE(LEFT(F111,LEN(F111)-1)),IF(RIGHT(F111,1)="k",1000*VALUE(LEFT(F111,LEN(F111)-1)),VALUE(SUBSTITUTE(F111,",",""))))))))),"N/A")</f>
        <v/>
      </c>
      <c r="N111">
        <f>IFERROR(IF(TRIM(G111)="-", "N/A", IF(RIGHT(G111,1)=")",IF(RIGHT(G111,2)="T)",-1000000000000*VALUE(MID(G111,2,LEN(G111)-3)),IF(RIGHT(G111,2)="M)",-1000000*VALUE(MID(G111,2,LEN(G111)-3)),IF(RIGHT(G111,2)="B)",-1000000000*VALUE(MID(G111,2,LEN(G111)-3)),IF(RIGHT(G111,2)="k)",-1000*VALUE(MID(G111,2,LEN(G111)-3)),VALUE(SUBSTITUTE(G111,",","")))))),IF(RIGHT(G111,1)="T",1000000000000*VALUE(LEFT(G111,LEN(G111)-1)),IF(RIGHT(G111,1)="M",1000000*VALUE(LEFT(G111,LEN(G111)-1)),IF(RIGHT(G111,1)="B",1000000000*VALUE(LEFT(G111,LEN(G111)-1)),IF(RIGHT(G111,1)="%",0.01*VALUE(LEFT(G111,LEN(G111)-1)),IF(RIGHT(G111,1)="k",1000*VALUE(LEFT(G111,LEN(G111)-1)),VALUE(SUBSTITUTE(G111,",",""))))))))),"N/A")</f>
        <v/>
      </c>
    </row>
    <row r="112" spans="1:60">
      <c s="1" r="A112" t="n">
        <v>6</v>
      </c>
      <c r="B112" t="s">
        <v>189</v>
      </c>
      <c r="C112" t="s">
        <v>3903</v>
      </c>
      <c r="I112">
        <f>IF(AND(K112&gt; J112, L112&gt; K112, M112&gt; L112, N112&gt; M112), "pos_trend", IF(AND(K112&lt; J112, L112&lt; K112, M112&lt; L112, N112&lt; M112), "neg_trend", "N/A"))</f>
        <v/>
      </c>
      <c r="J112">
        <f>IFERROR(IF(TRIM(C112)="-", "N/A", IF(RIGHT(C112,1)=")",IF(RIGHT(C112,2)="T)",-1000000000000*VALUE(MID(C112,2,LEN(C112)-3)),IF(RIGHT(C112,2)="M)",-1000000*VALUE(MID(C112,2,LEN(C112)-3)),IF(RIGHT(C112,2)="B)",-1000000000*VALUE(MID(C112,2,LEN(C112)-3)),IF(RIGHT(C112,2)="k)",-1000*VALUE(MID(C112,2,LEN(C112)-3)),VALUE(SUBSTITUTE(C112,",","")))))),IF(RIGHT(C112,1)="T",1000000000000*VALUE(LEFT(C112,LEN(C112)-1)),IF(RIGHT(C112,1)="M",1000000*VALUE(LEFT(C112,LEN(C112)-1)),IF(RIGHT(C112,1)="B",1000000000*VALUE(LEFT(C112,LEN(C112)-1)),IF(RIGHT(C112,1)="%",0.01*VALUE(LEFT(C112,LEN(C112)-1)),IF(RIGHT(C112,1)="k",1000*VALUE(LEFT(C112,LEN(C112)-1)),VALUE(SUBSTITUTE(C112,",",""))))))))),"N/A")</f>
        <v/>
      </c>
      <c r="K112">
        <f>IFERROR(IF(TRIM(D112)="-", "N/A", IF(RIGHT(D112,1)=")",IF(RIGHT(D112,2)="T)",-1000000000000*VALUE(MID(D112,2,LEN(D112)-3)),IF(RIGHT(D112,2)="M)",-1000000*VALUE(MID(D112,2,LEN(D112)-3)),IF(RIGHT(D112,2)="B)",-1000000000*VALUE(MID(D112,2,LEN(D112)-3)),IF(RIGHT(D112,2)="k)",-1000*VALUE(MID(D112,2,LEN(D112)-3)),VALUE(SUBSTITUTE(D112,",","")))))),IF(RIGHT(D112,1)="T",1000000000000*VALUE(LEFT(D112,LEN(D112)-1)),IF(RIGHT(D112,1)="M",1000000*VALUE(LEFT(D112,LEN(D112)-1)),IF(RIGHT(D112,1)="B",1000000000*VALUE(LEFT(D112,LEN(D112)-1)),IF(RIGHT(D112,1)="%",0.01*VALUE(LEFT(D112,LEN(D112)-1)),IF(RIGHT(D112,1)="k",1000*VALUE(LEFT(D112,LEN(D112)-1)),VALUE(SUBSTITUTE(D112,",",""))))))))),"N/A")</f>
        <v/>
      </c>
      <c r="L112">
        <f>IFERROR(IF(TRIM(E112)="-", "N/A", IF(RIGHT(E112,1)=")",IF(RIGHT(E112,2)="T)",-1000000000000*VALUE(MID(E112,2,LEN(E112)-3)),IF(RIGHT(E112,2)="M)",-1000000*VALUE(MID(E112,2,LEN(E112)-3)),IF(RIGHT(E112,2)="B)",-1000000000*VALUE(MID(E112,2,LEN(E112)-3)),IF(RIGHT(E112,2)="k)",-1000*VALUE(MID(E112,2,LEN(E112)-3)),VALUE(SUBSTITUTE(E112,",","")))))),IF(RIGHT(E112,1)="T",1000000000000*VALUE(LEFT(E112,LEN(E112)-1)),IF(RIGHT(E112,1)="M",1000000*VALUE(LEFT(E112,LEN(E112)-1)),IF(RIGHT(E112,1)="B",1000000000*VALUE(LEFT(E112,LEN(E112)-1)),IF(RIGHT(E112,1)="%",0.01*VALUE(LEFT(E112,LEN(E112)-1)),IF(RIGHT(E112,1)="k",1000*VALUE(LEFT(E112,LEN(E112)-1)),VALUE(SUBSTITUTE(E112,",",""))))))))),"N/A")</f>
        <v/>
      </c>
      <c r="M112">
        <f>IFERROR(IF(TRIM(F112)="-", "N/A", IF(RIGHT(F112,1)=")",IF(RIGHT(F112,2)="T)",-1000000000000*VALUE(MID(F112,2,LEN(F112)-3)),IF(RIGHT(F112,2)="M)",-1000000*VALUE(MID(F112,2,LEN(F112)-3)),IF(RIGHT(F112,2)="B)",-1000000000*VALUE(MID(F112,2,LEN(F112)-3)),IF(RIGHT(F112,2)="k)",-1000*VALUE(MID(F112,2,LEN(F112)-3)),VALUE(SUBSTITUTE(F112,",","")))))),IF(RIGHT(F112,1)="T",1000000000000*VALUE(LEFT(F112,LEN(F112)-1)),IF(RIGHT(F112,1)="M",1000000*VALUE(LEFT(F112,LEN(F112)-1)),IF(RIGHT(F112,1)="B",1000000000*VALUE(LEFT(F112,LEN(F112)-1)),IF(RIGHT(F112,1)="%",0.01*VALUE(LEFT(F112,LEN(F112)-1)),IF(RIGHT(F112,1)="k",1000*VALUE(LEFT(F112,LEN(F112)-1)),VALUE(SUBSTITUTE(F112,",",""))))))))),"N/A")</f>
        <v/>
      </c>
      <c r="N112">
        <f>IFERROR(IF(TRIM(G112)="-", "N/A", IF(RIGHT(G112,1)=")",IF(RIGHT(G112,2)="T)",-1000000000000*VALUE(MID(G112,2,LEN(G112)-3)),IF(RIGHT(G112,2)="M)",-1000000*VALUE(MID(G112,2,LEN(G112)-3)),IF(RIGHT(G112,2)="B)",-1000000000*VALUE(MID(G112,2,LEN(G112)-3)),IF(RIGHT(G112,2)="k)",-1000*VALUE(MID(G112,2,LEN(G112)-3)),VALUE(SUBSTITUTE(G112,",","")))))),IF(RIGHT(G112,1)="T",1000000000000*VALUE(LEFT(G112,LEN(G112)-1)),IF(RIGHT(G112,1)="M",1000000*VALUE(LEFT(G112,LEN(G112)-1)),IF(RIGHT(G112,1)="B",1000000000*VALUE(LEFT(G112,LEN(G112)-1)),IF(RIGHT(G112,1)="%",0.01*VALUE(LEFT(G112,LEN(G112)-1)),IF(RIGHT(G112,1)="k",1000*VALUE(LEFT(G112,LEN(G112)-1)),VALUE(SUBSTITUTE(G112,",",""))))))))),"N/A")</f>
        <v/>
      </c>
    </row>
    <row r="113" spans="1:60">
      <c r="I113">
        <f>IF(AND(K113&gt; J113, L113&gt; K113, M113&gt; L113, N113&gt; M113), "pos_trend", IF(AND(K113&lt; J113, L113&lt; K113, M113&lt; L113, N113&lt; M113), "neg_trend", "N/A"))</f>
        <v/>
      </c>
      <c r="J113">
        <f>IFERROR(IF(TRIM(C113)="-", "N/A", IF(RIGHT(C113,1)=")",IF(RIGHT(C113,2)="T)",-1000000000000*VALUE(MID(C113,2,LEN(C113)-3)),IF(RIGHT(C113,2)="M)",-1000000*VALUE(MID(C113,2,LEN(C113)-3)),IF(RIGHT(C113,2)="B)",-1000000000*VALUE(MID(C113,2,LEN(C113)-3)),IF(RIGHT(C113,2)="k)",-1000*VALUE(MID(C113,2,LEN(C113)-3)),VALUE(SUBSTITUTE(C113,",","")))))),IF(RIGHT(C113,1)="T",1000000000000*VALUE(LEFT(C113,LEN(C113)-1)),IF(RIGHT(C113,1)="M",1000000*VALUE(LEFT(C113,LEN(C113)-1)),IF(RIGHT(C113,1)="B",1000000000*VALUE(LEFT(C113,LEN(C113)-1)),IF(RIGHT(C113,1)="%",0.01*VALUE(LEFT(C113,LEN(C113)-1)),IF(RIGHT(C113,1)="k",1000*VALUE(LEFT(C113,LEN(C113)-1)),VALUE(SUBSTITUTE(C113,",",""))))))))),"N/A")</f>
        <v/>
      </c>
      <c r="K113">
        <f>IFERROR(IF(TRIM(D113)="-", "N/A", IF(RIGHT(D113,1)=")",IF(RIGHT(D113,2)="T)",-1000000000000*VALUE(MID(D113,2,LEN(D113)-3)),IF(RIGHT(D113,2)="M)",-1000000*VALUE(MID(D113,2,LEN(D113)-3)),IF(RIGHT(D113,2)="B)",-1000000000*VALUE(MID(D113,2,LEN(D113)-3)),IF(RIGHT(D113,2)="k)",-1000*VALUE(MID(D113,2,LEN(D113)-3)),VALUE(SUBSTITUTE(D113,",","")))))),IF(RIGHT(D113,1)="T",1000000000000*VALUE(LEFT(D113,LEN(D113)-1)),IF(RIGHT(D113,1)="M",1000000*VALUE(LEFT(D113,LEN(D113)-1)),IF(RIGHT(D113,1)="B",1000000000*VALUE(LEFT(D113,LEN(D113)-1)),IF(RIGHT(D113,1)="%",0.01*VALUE(LEFT(D113,LEN(D113)-1)),IF(RIGHT(D113,1)="k",1000*VALUE(LEFT(D113,LEN(D113)-1)),VALUE(SUBSTITUTE(D113,",",""))))))))),"N/A")</f>
        <v/>
      </c>
      <c r="L113">
        <f>IFERROR(IF(TRIM(E113)="-", "N/A", IF(RIGHT(E113,1)=")",IF(RIGHT(E113,2)="T)",-1000000000000*VALUE(MID(E113,2,LEN(E113)-3)),IF(RIGHT(E113,2)="M)",-1000000*VALUE(MID(E113,2,LEN(E113)-3)),IF(RIGHT(E113,2)="B)",-1000000000*VALUE(MID(E113,2,LEN(E113)-3)),IF(RIGHT(E113,2)="k)",-1000*VALUE(MID(E113,2,LEN(E113)-3)),VALUE(SUBSTITUTE(E113,",","")))))),IF(RIGHT(E113,1)="T",1000000000000*VALUE(LEFT(E113,LEN(E113)-1)),IF(RIGHT(E113,1)="M",1000000*VALUE(LEFT(E113,LEN(E113)-1)),IF(RIGHT(E113,1)="B",1000000000*VALUE(LEFT(E113,LEN(E113)-1)),IF(RIGHT(E113,1)="%",0.01*VALUE(LEFT(E113,LEN(E113)-1)),IF(RIGHT(E113,1)="k",1000*VALUE(LEFT(E113,LEN(E113)-1)),VALUE(SUBSTITUTE(E113,",",""))))))))),"N/A")</f>
        <v/>
      </c>
      <c r="M113">
        <f>IFERROR(IF(TRIM(F113)="-", "N/A", IF(RIGHT(F113,1)=")",IF(RIGHT(F113,2)="T)",-1000000000000*VALUE(MID(F113,2,LEN(F113)-3)),IF(RIGHT(F113,2)="M)",-1000000*VALUE(MID(F113,2,LEN(F113)-3)),IF(RIGHT(F113,2)="B)",-1000000000*VALUE(MID(F113,2,LEN(F113)-3)),IF(RIGHT(F113,2)="k)",-1000*VALUE(MID(F113,2,LEN(F113)-3)),VALUE(SUBSTITUTE(F113,",","")))))),IF(RIGHT(F113,1)="T",1000000000000*VALUE(LEFT(F113,LEN(F113)-1)),IF(RIGHT(F113,1)="M",1000000*VALUE(LEFT(F113,LEN(F113)-1)),IF(RIGHT(F113,1)="B",1000000000*VALUE(LEFT(F113,LEN(F113)-1)),IF(RIGHT(F113,1)="%",0.01*VALUE(LEFT(F113,LEN(F113)-1)),IF(RIGHT(F113,1)="k",1000*VALUE(LEFT(F113,LEN(F113)-1)),VALUE(SUBSTITUTE(F113,",",""))))))))),"N/A")</f>
        <v/>
      </c>
      <c r="N113">
        <f>IFERROR(IF(TRIM(G113)="-", "N/A", IF(RIGHT(G113,1)=")",IF(RIGHT(G113,2)="T)",-1000000000000*VALUE(MID(G113,2,LEN(G113)-3)),IF(RIGHT(G113,2)="M)",-1000000*VALUE(MID(G113,2,LEN(G113)-3)),IF(RIGHT(G113,2)="B)",-1000000000*VALUE(MID(G113,2,LEN(G113)-3)),IF(RIGHT(G113,2)="k)",-1000*VALUE(MID(G113,2,LEN(G113)-3)),VALUE(SUBSTITUTE(G113,",","")))))),IF(RIGHT(G113,1)="T",1000000000000*VALUE(LEFT(G113,LEN(G113)-1)),IF(RIGHT(G113,1)="M",1000000*VALUE(LEFT(G113,LEN(G113)-1)),IF(RIGHT(G113,1)="B",1000000000*VALUE(LEFT(G113,LEN(G113)-1)),IF(RIGHT(G113,1)="%",0.01*VALUE(LEFT(G113,LEN(G113)-1)),IF(RIGHT(G113,1)="k",1000*VALUE(LEFT(G113,LEN(G113)-1)),VALUE(SUBSTITUTE(G113,",",""))))))))),"N/A")</f>
        <v/>
      </c>
    </row>
    <row r="114" spans="1:60">
      <c s="1" r="A114" t="n">
        <v>0</v>
      </c>
      <c r="B114" t="s">
        <v>191</v>
      </c>
      <c r="C114" t="s">
        <v>3904</v>
      </c>
      <c r="I114">
        <f>IF(AND(K114&gt; J114, L114&gt; K114, M114&gt; L114, N114&gt; M114), "pos_trend", IF(AND(K114&lt; J114, L114&lt; K114, M114&lt; L114, N114&lt; M114), "neg_trend", "N/A"))</f>
        <v/>
      </c>
      <c r="J114">
        <f>IFERROR(IF(TRIM(C114)="-", "N/A", IF(RIGHT(C114,1)=")",IF(RIGHT(C114,2)="T)",-1000000000000*VALUE(MID(C114,2,LEN(C114)-3)),IF(RIGHT(C114,2)="M)",-1000000*VALUE(MID(C114,2,LEN(C114)-3)),IF(RIGHT(C114,2)="B)",-1000000000*VALUE(MID(C114,2,LEN(C114)-3)),IF(RIGHT(C114,2)="k)",-1000*VALUE(MID(C114,2,LEN(C114)-3)),VALUE(SUBSTITUTE(C114,",","")))))),IF(RIGHT(C114,1)="T",1000000000000*VALUE(LEFT(C114,LEN(C114)-1)),IF(RIGHT(C114,1)="M",1000000*VALUE(LEFT(C114,LEN(C114)-1)),IF(RIGHT(C114,1)="B",1000000000*VALUE(LEFT(C114,LEN(C114)-1)),IF(RIGHT(C114,1)="%",0.01*VALUE(LEFT(C114,LEN(C114)-1)),IF(RIGHT(C114,1)="k",1000*VALUE(LEFT(C114,LEN(C114)-1)),VALUE(SUBSTITUTE(C114,",",""))))))))),"N/A")</f>
        <v/>
      </c>
      <c r="K114">
        <f>IFERROR(IF(TRIM(D114)="-", "N/A", IF(RIGHT(D114,1)=")",IF(RIGHT(D114,2)="T)",-1000000000000*VALUE(MID(D114,2,LEN(D114)-3)),IF(RIGHT(D114,2)="M)",-1000000*VALUE(MID(D114,2,LEN(D114)-3)),IF(RIGHT(D114,2)="B)",-1000000000*VALUE(MID(D114,2,LEN(D114)-3)),IF(RIGHT(D114,2)="k)",-1000*VALUE(MID(D114,2,LEN(D114)-3)),VALUE(SUBSTITUTE(D114,",","")))))),IF(RIGHT(D114,1)="T",1000000000000*VALUE(LEFT(D114,LEN(D114)-1)),IF(RIGHT(D114,1)="M",1000000*VALUE(LEFT(D114,LEN(D114)-1)),IF(RIGHT(D114,1)="B",1000000000*VALUE(LEFT(D114,LEN(D114)-1)),IF(RIGHT(D114,1)="%",0.01*VALUE(LEFT(D114,LEN(D114)-1)),IF(RIGHT(D114,1)="k",1000*VALUE(LEFT(D114,LEN(D114)-1)),VALUE(SUBSTITUTE(D114,",",""))))))))),"N/A")</f>
        <v/>
      </c>
      <c r="L114">
        <f>IFERROR(IF(TRIM(E114)="-", "N/A", IF(RIGHT(E114,1)=")",IF(RIGHT(E114,2)="T)",-1000000000000*VALUE(MID(E114,2,LEN(E114)-3)),IF(RIGHT(E114,2)="M)",-1000000*VALUE(MID(E114,2,LEN(E114)-3)),IF(RIGHT(E114,2)="B)",-1000000000*VALUE(MID(E114,2,LEN(E114)-3)),IF(RIGHT(E114,2)="k)",-1000*VALUE(MID(E114,2,LEN(E114)-3)),VALUE(SUBSTITUTE(E114,",","")))))),IF(RIGHT(E114,1)="T",1000000000000*VALUE(LEFT(E114,LEN(E114)-1)),IF(RIGHT(E114,1)="M",1000000*VALUE(LEFT(E114,LEN(E114)-1)),IF(RIGHT(E114,1)="B",1000000000*VALUE(LEFT(E114,LEN(E114)-1)),IF(RIGHT(E114,1)="%",0.01*VALUE(LEFT(E114,LEN(E114)-1)),IF(RIGHT(E114,1)="k",1000*VALUE(LEFT(E114,LEN(E114)-1)),VALUE(SUBSTITUTE(E114,",",""))))))))),"N/A")</f>
        <v/>
      </c>
      <c r="M114">
        <f>IFERROR(IF(TRIM(F114)="-", "N/A", IF(RIGHT(F114,1)=")",IF(RIGHT(F114,2)="T)",-1000000000000*VALUE(MID(F114,2,LEN(F114)-3)),IF(RIGHT(F114,2)="M)",-1000000*VALUE(MID(F114,2,LEN(F114)-3)),IF(RIGHT(F114,2)="B)",-1000000000*VALUE(MID(F114,2,LEN(F114)-3)),IF(RIGHT(F114,2)="k)",-1000*VALUE(MID(F114,2,LEN(F114)-3)),VALUE(SUBSTITUTE(F114,",","")))))),IF(RIGHT(F114,1)="T",1000000000000*VALUE(LEFT(F114,LEN(F114)-1)),IF(RIGHT(F114,1)="M",1000000*VALUE(LEFT(F114,LEN(F114)-1)),IF(RIGHT(F114,1)="B",1000000000*VALUE(LEFT(F114,LEN(F114)-1)),IF(RIGHT(F114,1)="%",0.01*VALUE(LEFT(F114,LEN(F114)-1)),IF(RIGHT(F114,1)="k",1000*VALUE(LEFT(F114,LEN(F114)-1)),VALUE(SUBSTITUTE(F114,",",""))))))))),"N/A")</f>
        <v/>
      </c>
      <c r="N114">
        <f>IFERROR(IF(TRIM(G114)="-", "N/A", IF(RIGHT(G114,1)=")",IF(RIGHT(G114,2)="T)",-1000000000000*VALUE(MID(G114,2,LEN(G114)-3)),IF(RIGHT(G114,2)="M)",-1000000*VALUE(MID(G114,2,LEN(G114)-3)),IF(RIGHT(G114,2)="B)",-1000000000*VALUE(MID(G114,2,LEN(G114)-3)),IF(RIGHT(G114,2)="k)",-1000*VALUE(MID(G114,2,LEN(G114)-3)),VALUE(SUBSTITUTE(G114,",","")))))),IF(RIGHT(G114,1)="T",1000000000000*VALUE(LEFT(G114,LEN(G114)-1)),IF(RIGHT(G114,1)="M",1000000*VALUE(LEFT(G114,LEN(G114)-1)),IF(RIGHT(G114,1)="B",1000000000*VALUE(LEFT(G114,LEN(G114)-1)),IF(RIGHT(G114,1)="%",0.01*VALUE(LEFT(G114,LEN(G114)-1)),IF(RIGHT(G114,1)="k",1000*VALUE(LEFT(G114,LEN(G114)-1)),VALUE(SUBSTITUTE(G114,",",""))))))))),"N/A")</f>
        <v/>
      </c>
    </row>
    <row r="115" spans="1:60">
      <c s="1" r="A115" t="n">
        <v>1</v>
      </c>
      <c r="B115" t="s">
        <v>193</v>
      </c>
      <c r="C115" t="s">
        <v>3905</v>
      </c>
      <c r="I115">
        <f>IF(AND(K115&gt; J115, L115&gt; K115, M115&gt; L115, N115&gt; M115), "pos_trend", IF(AND(K115&lt; J115, L115&lt; K115, M115&lt; L115, N115&lt; M115), "neg_trend", "N/A"))</f>
        <v/>
      </c>
      <c r="J115">
        <f>IFERROR(IF(TRIM(C115)="-", "N/A", IF(RIGHT(C115,1)=")",IF(RIGHT(C115,2)="T)",-1000000000000*VALUE(MID(C115,2,LEN(C115)-3)),IF(RIGHT(C115,2)="M)",-1000000*VALUE(MID(C115,2,LEN(C115)-3)),IF(RIGHT(C115,2)="B)",-1000000000*VALUE(MID(C115,2,LEN(C115)-3)),IF(RIGHT(C115,2)="k)",-1000*VALUE(MID(C115,2,LEN(C115)-3)),VALUE(SUBSTITUTE(C115,",","")))))),IF(RIGHT(C115,1)="T",1000000000000*VALUE(LEFT(C115,LEN(C115)-1)),IF(RIGHT(C115,1)="M",1000000*VALUE(LEFT(C115,LEN(C115)-1)),IF(RIGHT(C115,1)="B",1000000000*VALUE(LEFT(C115,LEN(C115)-1)),IF(RIGHT(C115,1)="%",0.01*VALUE(LEFT(C115,LEN(C115)-1)),IF(RIGHT(C115,1)="k",1000*VALUE(LEFT(C115,LEN(C115)-1)),VALUE(SUBSTITUTE(C115,",",""))))))))),"N/A")</f>
        <v/>
      </c>
      <c r="K115">
        <f>IFERROR(IF(TRIM(D115)="-", "N/A", IF(RIGHT(D115,1)=")",IF(RIGHT(D115,2)="T)",-1000000000000*VALUE(MID(D115,2,LEN(D115)-3)),IF(RIGHT(D115,2)="M)",-1000000*VALUE(MID(D115,2,LEN(D115)-3)),IF(RIGHT(D115,2)="B)",-1000000000*VALUE(MID(D115,2,LEN(D115)-3)),IF(RIGHT(D115,2)="k)",-1000*VALUE(MID(D115,2,LEN(D115)-3)),VALUE(SUBSTITUTE(D115,",","")))))),IF(RIGHT(D115,1)="T",1000000000000*VALUE(LEFT(D115,LEN(D115)-1)),IF(RIGHT(D115,1)="M",1000000*VALUE(LEFT(D115,LEN(D115)-1)),IF(RIGHT(D115,1)="B",1000000000*VALUE(LEFT(D115,LEN(D115)-1)),IF(RIGHT(D115,1)="%",0.01*VALUE(LEFT(D115,LEN(D115)-1)),IF(RIGHT(D115,1)="k",1000*VALUE(LEFT(D115,LEN(D115)-1)),VALUE(SUBSTITUTE(D115,",",""))))))))),"N/A")</f>
        <v/>
      </c>
      <c r="L115">
        <f>IFERROR(IF(TRIM(E115)="-", "N/A", IF(RIGHT(E115,1)=")",IF(RIGHT(E115,2)="T)",-1000000000000*VALUE(MID(E115,2,LEN(E115)-3)),IF(RIGHT(E115,2)="M)",-1000000*VALUE(MID(E115,2,LEN(E115)-3)),IF(RIGHT(E115,2)="B)",-1000000000*VALUE(MID(E115,2,LEN(E115)-3)),IF(RIGHT(E115,2)="k)",-1000*VALUE(MID(E115,2,LEN(E115)-3)),VALUE(SUBSTITUTE(E115,",","")))))),IF(RIGHT(E115,1)="T",1000000000000*VALUE(LEFT(E115,LEN(E115)-1)),IF(RIGHT(E115,1)="M",1000000*VALUE(LEFT(E115,LEN(E115)-1)),IF(RIGHT(E115,1)="B",1000000000*VALUE(LEFT(E115,LEN(E115)-1)),IF(RIGHT(E115,1)="%",0.01*VALUE(LEFT(E115,LEN(E115)-1)),IF(RIGHT(E115,1)="k",1000*VALUE(LEFT(E115,LEN(E115)-1)),VALUE(SUBSTITUTE(E115,",",""))))))))),"N/A")</f>
        <v/>
      </c>
      <c r="M115">
        <f>IFERROR(IF(TRIM(F115)="-", "N/A", IF(RIGHT(F115,1)=")",IF(RIGHT(F115,2)="T)",-1000000000000*VALUE(MID(F115,2,LEN(F115)-3)),IF(RIGHT(F115,2)="M)",-1000000*VALUE(MID(F115,2,LEN(F115)-3)),IF(RIGHT(F115,2)="B)",-1000000000*VALUE(MID(F115,2,LEN(F115)-3)),IF(RIGHT(F115,2)="k)",-1000*VALUE(MID(F115,2,LEN(F115)-3)),VALUE(SUBSTITUTE(F115,",","")))))),IF(RIGHT(F115,1)="T",1000000000000*VALUE(LEFT(F115,LEN(F115)-1)),IF(RIGHT(F115,1)="M",1000000*VALUE(LEFT(F115,LEN(F115)-1)),IF(RIGHT(F115,1)="B",1000000000*VALUE(LEFT(F115,LEN(F115)-1)),IF(RIGHT(F115,1)="%",0.01*VALUE(LEFT(F115,LEN(F115)-1)),IF(RIGHT(F115,1)="k",1000*VALUE(LEFT(F115,LEN(F115)-1)),VALUE(SUBSTITUTE(F115,",",""))))))))),"N/A")</f>
        <v/>
      </c>
      <c r="N115">
        <f>IFERROR(IF(TRIM(G115)="-", "N/A", IF(RIGHT(G115,1)=")",IF(RIGHT(G115,2)="T)",-1000000000000*VALUE(MID(G115,2,LEN(G115)-3)),IF(RIGHT(G115,2)="M)",-1000000*VALUE(MID(G115,2,LEN(G115)-3)),IF(RIGHT(G115,2)="B)",-1000000000*VALUE(MID(G115,2,LEN(G115)-3)),IF(RIGHT(G115,2)="k)",-1000*VALUE(MID(G115,2,LEN(G115)-3)),VALUE(SUBSTITUTE(G115,",","")))))),IF(RIGHT(G115,1)="T",1000000000000*VALUE(LEFT(G115,LEN(G115)-1)),IF(RIGHT(G115,1)="M",1000000*VALUE(LEFT(G115,LEN(G115)-1)),IF(RIGHT(G115,1)="B",1000000000*VALUE(LEFT(G115,LEN(G115)-1)),IF(RIGHT(G115,1)="%",0.01*VALUE(LEFT(G115,LEN(G115)-1)),IF(RIGHT(G115,1)="k",1000*VALUE(LEFT(G115,LEN(G115)-1)),VALUE(SUBSTITUTE(G115,",",""))))))))),"N/A")</f>
        <v/>
      </c>
    </row>
    <row r="116" spans="1:60">
      <c s="1" r="A116" t="n">
        <v>2</v>
      </c>
      <c r="B116" t="s">
        <v>195</v>
      </c>
      <c r="C116" t="s">
        <v>3906</v>
      </c>
      <c r="I116">
        <f>IF(AND(K116&gt; J116, L116&gt; K116, M116&gt; L116, N116&gt; M116), "pos_trend", IF(AND(K116&lt; J116, L116&lt; K116, M116&lt; L116, N116&lt; M116), "neg_trend", "N/A"))</f>
        <v/>
      </c>
      <c r="J116">
        <f>IFERROR(IF(TRIM(C116)="-", "N/A", IF(RIGHT(C116,1)=")",IF(RIGHT(C116,2)="T)",-1000000000000*VALUE(MID(C116,2,LEN(C116)-3)),IF(RIGHT(C116,2)="M)",-1000000*VALUE(MID(C116,2,LEN(C116)-3)),IF(RIGHT(C116,2)="B)",-1000000000*VALUE(MID(C116,2,LEN(C116)-3)),IF(RIGHT(C116,2)="k)",-1000*VALUE(MID(C116,2,LEN(C116)-3)),VALUE(SUBSTITUTE(C116,",","")))))),IF(RIGHT(C116,1)="T",1000000000000*VALUE(LEFT(C116,LEN(C116)-1)),IF(RIGHT(C116,1)="M",1000000*VALUE(LEFT(C116,LEN(C116)-1)),IF(RIGHT(C116,1)="B",1000000000*VALUE(LEFT(C116,LEN(C116)-1)),IF(RIGHT(C116,1)="%",0.01*VALUE(LEFT(C116,LEN(C116)-1)),IF(RIGHT(C116,1)="k",1000*VALUE(LEFT(C116,LEN(C116)-1)),VALUE(SUBSTITUTE(C116,",",""))))))))),"N/A")</f>
        <v/>
      </c>
      <c r="K116">
        <f>IFERROR(IF(TRIM(D116)="-", "N/A", IF(RIGHT(D116,1)=")",IF(RIGHT(D116,2)="T)",-1000000000000*VALUE(MID(D116,2,LEN(D116)-3)),IF(RIGHT(D116,2)="M)",-1000000*VALUE(MID(D116,2,LEN(D116)-3)),IF(RIGHT(D116,2)="B)",-1000000000*VALUE(MID(D116,2,LEN(D116)-3)),IF(RIGHT(D116,2)="k)",-1000*VALUE(MID(D116,2,LEN(D116)-3)),VALUE(SUBSTITUTE(D116,",","")))))),IF(RIGHT(D116,1)="T",1000000000000*VALUE(LEFT(D116,LEN(D116)-1)),IF(RIGHT(D116,1)="M",1000000*VALUE(LEFT(D116,LEN(D116)-1)),IF(RIGHT(D116,1)="B",1000000000*VALUE(LEFT(D116,LEN(D116)-1)),IF(RIGHT(D116,1)="%",0.01*VALUE(LEFT(D116,LEN(D116)-1)),IF(RIGHT(D116,1)="k",1000*VALUE(LEFT(D116,LEN(D116)-1)),VALUE(SUBSTITUTE(D116,",",""))))))))),"N/A")</f>
        <v/>
      </c>
      <c r="L116">
        <f>IFERROR(IF(TRIM(E116)="-", "N/A", IF(RIGHT(E116,1)=")",IF(RIGHT(E116,2)="T)",-1000000000000*VALUE(MID(E116,2,LEN(E116)-3)),IF(RIGHT(E116,2)="M)",-1000000*VALUE(MID(E116,2,LEN(E116)-3)),IF(RIGHT(E116,2)="B)",-1000000000*VALUE(MID(E116,2,LEN(E116)-3)),IF(RIGHT(E116,2)="k)",-1000*VALUE(MID(E116,2,LEN(E116)-3)),VALUE(SUBSTITUTE(E116,",","")))))),IF(RIGHT(E116,1)="T",1000000000000*VALUE(LEFT(E116,LEN(E116)-1)),IF(RIGHT(E116,1)="M",1000000*VALUE(LEFT(E116,LEN(E116)-1)),IF(RIGHT(E116,1)="B",1000000000*VALUE(LEFT(E116,LEN(E116)-1)),IF(RIGHT(E116,1)="%",0.01*VALUE(LEFT(E116,LEN(E116)-1)),IF(RIGHT(E116,1)="k",1000*VALUE(LEFT(E116,LEN(E116)-1)),VALUE(SUBSTITUTE(E116,",",""))))))))),"N/A")</f>
        <v/>
      </c>
      <c r="M116">
        <f>IFERROR(IF(TRIM(F116)="-", "N/A", IF(RIGHT(F116,1)=")",IF(RIGHT(F116,2)="T)",-1000000000000*VALUE(MID(F116,2,LEN(F116)-3)),IF(RIGHT(F116,2)="M)",-1000000*VALUE(MID(F116,2,LEN(F116)-3)),IF(RIGHT(F116,2)="B)",-1000000000*VALUE(MID(F116,2,LEN(F116)-3)),IF(RIGHT(F116,2)="k)",-1000*VALUE(MID(F116,2,LEN(F116)-3)),VALUE(SUBSTITUTE(F116,",","")))))),IF(RIGHT(F116,1)="T",1000000000000*VALUE(LEFT(F116,LEN(F116)-1)),IF(RIGHT(F116,1)="M",1000000*VALUE(LEFT(F116,LEN(F116)-1)),IF(RIGHT(F116,1)="B",1000000000*VALUE(LEFT(F116,LEN(F116)-1)),IF(RIGHT(F116,1)="%",0.01*VALUE(LEFT(F116,LEN(F116)-1)),IF(RIGHT(F116,1)="k",1000*VALUE(LEFT(F116,LEN(F116)-1)),VALUE(SUBSTITUTE(F116,",",""))))))))),"N/A")</f>
        <v/>
      </c>
      <c r="N116">
        <f>IFERROR(IF(TRIM(G116)="-", "N/A", IF(RIGHT(G116,1)=")",IF(RIGHT(G116,2)="T)",-1000000000000*VALUE(MID(G116,2,LEN(G116)-3)),IF(RIGHT(G116,2)="M)",-1000000*VALUE(MID(G116,2,LEN(G116)-3)),IF(RIGHT(G116,2)="B)",-1000000000*VALUE(MID(G116,2,LEN(G116)-3)),IF(RIGHT(G116,2)="k)",-1000*VALUE(MID(G116,2,LEN(G116)-3)),VALUE(SUBSTITUTE(G116,",","")))))),IF(RIGHT(G116,1)="T",1000000000000*VALUE(LEFT(G116,LEN(G116)-1)),IF(RIGHT(G116,1)="M",1000000*VALUE(LEFT(G116,LEN(G116)-1)),IF(RIGHT(G116,1)="B",1000000000*VALUE(LEFT(G116,LEN(G116)-1)),IF(RIGHT(G116,1)="%",0.01*VALUE(LEFT(G116,LEN(G116)-1)),IF(RIGHT(G116,1)="k",1000*VALUE(LEFT(G116,LEN(G116)-1)),VALUE(SUBSTITUTE(G116,",",""))))))))),"N/A")</f>
        <v/>
      </c>
    </row>
    <row r="117" spans="1:60">
      <c s="1" r="A117" t="n">
        <v>3</v>
      </c>
      <c r="B117" t="s">
        <v>197</v>
      </c>
      <c r="C117" t="s">
        <v>3907</v>
      </c>
      <c r="I117">
        <f>IF(AND(K117&gt; J117, L117&gt; K117, M117&gt; L117, N117&gt; M117), "pos_trend", IF(AND(K117&lt; J117, L117&lt; K117, M117&lt; L117, N117&lt; M117), "neg_trend", "N/A"))</f>
        <v/>
      </c>
      <c r="J117">
        <f>IFERROR(IF(TRIM(C117)="-", "N/A", IF(RIGHT(C117,1)=")",IF(RIGHT(C117,2)="T)",-1000000000000*VALUE(MID(C117,2,LEN(C117)-3)),IF(RIGHT(C117,2)="M)",-1000000*VALUE(MID(C117,2,LEN(C117)-3)),IF(RIGHT(C117,2)="B)",-1000000000*VALUE(MID(C117,2,LEN(C117)-3)),IF(RIGHT(C117,2)="k)",-1000*VALUE(MID(C117,2,LEN(C117)-3)),VALUE(SUBSTITUTE(C117,",","")))))),IF(RIGHT(C117,1)="T",1000000000000*VALUE(LEFT(C117,LEN(C117)-1)),IF(RIGHT(C117,1)="M",1000000*VALUE(LEFT(C117,LEN(C117)-1)),IF(RIGHT(C117,1)="B",1000000000*VALUE(LEFT(C117,LEN(C117)-1)),IF(RIGHT(C117,1)="%",0.01*VALUE(LEFT(C117,LEN(C117)-1)),IF(RIGHT(C117,1)="k",1000*VALUE(LEFT(C117,LEN(C117)-1)),VALUE(SUBSTITUTE(C117,",",""))))))))),"N/A")</f>
        <v/>
      </c>
      <c r="K117">
        <f>IFERROR(IF(TRIM(D117)="-", "N/A", IF(RIGHT(D117,1)=")",IF(RIGHT(D117,2)="T)",-1000000000000*VALUE(MID(D117,2,LEN(D117)-3)),IF(RIGHT(D117,2)="M)",-1000000*VALUE(MID(D117,2,LEN(D117)-3)),IF(RIGHT(D117,2)="B)",-1000000000*VALUE(MID(D117,2,LEN(D117)-3)),IF(RIGHT(D117,2)="k)",-1000*VALUE(MID(D117,2,LEN(D117)-3)),VALUE(SUBSTITUTE(D117,",","")))))),IF(RIGHT(D117,1)="T",1000000000000*VALUE(LEFT(D117,LEN(D117)-1)),IF(RIGHT(D117,1)="M",1000000*VALUE(LEFT(D117,LEN(D117)-1)),IF(RIGHT(D117,1)="B",1000000000*VALUE(LEFT(D117,LEN(D117)-1)),IF(RIGHT(D117,1)="%",0.01*VALUE(LEFT(D117,LEN(D117)-1)),IF(RIGHT(D117,1)="k",1000*VALUE(LEFT(D117,LEN(D117)-1)),VALUE(SUBSTITUTE(D117,",",""))))))))),"N/A")</f>
        <v/>
      </c>
      <c r="L117">
        <f>IFERROR(IF(TRIM(E117)="-", "N/A", IF(RIGHT(E117,1)=")",IF(RIGHT(E117,2)="T)",-1000000000000*VALUE(MID(E117,2,LEN(E117)-3)),IF(RIGHT(E117,2)="M)",-1000000*VALUE(MID(E117,2,LEN(E117)-3)),IF(RIGHT(E117,2)="B)",-1000000000*VALUE(MID(E117,2,LEN(E117)-3)),IF(RIGHT(E117,2)="k)",-1000*VALUE(MID(E117,2,LEN(E117)-3)),VALUE(SUBSTITUTE(E117,",","")))))),IF(RIGHT(E117,1)="T",1000000000000*VALUE(LEFT(E117,LEN(E117)-1)),IF(RIGHT(E117,1)="M",1000000*VALUE(LEFT(E117,LEN(E117)-1)),IF(RIGHT(E117,1)="B",1000000000*VALUE(LEFT(E117,LEN(E117)-1)),IF(RIGHT(E117,1)="%",0.01*VALUE(LEFT(E117,LEN(E117)-1)),IF(RIGHT(E117,1)="k",1000*VALUE(LEFT(E117,LEN(E117)-1)),VALUE(SUBSTITUTE(E117,",",""))))))))),"N/A")</f>
        <v/>
      </c>
      <c r="M117">
        <f>IFERROR(IF(TRIM(F117)="-", "N/A", IF(RIGHT(F117,1)=")",IF(RIGHT(F117,2)="T)",-1000000000000*VALUE(MID(F117,2,LEN(F117)-3)),IF(RIGHT(F117,2)="M)",-1000000*VALUE(MID(F117,2,LEN(F117)-3)),IF(RIGHT(F117,2)="B)",-1000000000*VALUE(MID(F117,2,LEN(F117)-3)),IF(RIGHT(F117,2)="k)",-1000*VALUE(MID(F117,2,LEN(F117)-3)),VALUE(SUBSTITUTE(F117,",","")))))),IF(RIGHT(F117,1)="T",1000000000000*VALUE(LEFT(F117,LEN(F117)-1)),IF(RIGHT(F117,1)="M",1000000*VALUE(LEFT(F117,LEN(F117)-1)),IF(RIGHT(F117,1)="B",1000000000*VALUE(LEFT(F117,LEN(F117)-1)),IF(RIGHT(F117,1)="%",0.01*VALUE(LEFT(F117,LEN(F117)-1)),IF(RIGHT(F117,1)="k",1000*VALUE(LEFT(F117,LEN(F117)-1)),VALUE(SUBSTITUTE(F117,",",""))))))))),"N/A")</f>
        <v/>
      </c>
      <c r="N117">
        <f>IFERROR(IF(TRIM(G117)="-", "N/A", IF(RIGHT(G117,1)=")",IF(RIGHT(G117,2)="T)",-1000000000000*VALUE(MID(G117,2,LEN(G117)-3)),IF(RIGHT(G117,2)="M)",-1000000*VALUE(MID(G117,2,LEN(G117)-3)),IF(RIGHT(G117,2)="B)",-1000000000*VALUE(MID(G117,2,LEN(G117)-3)),IF(RIGHT(G117,2)="k)",-1000*VALUE(MID(G117,2,LEN(G117)-3)),VALUE(SUBSTITUTE(G117,",","")))))),IF(RIGHT(G117,1)="T",1000000000000*VALUE(LEFT(G117,LEN(G117)-1)),IF(RIGHT(G117,1)="M",1000000*VALUE(LEFT(G117,LEN(G117)-1)),IF(RIGHT(G117,1)="B",1000000000*VALUE(LEFT(G117,LEN(G117)-1)),IF(RIGHT(G117,1)="%",0.01*VALUE(LEFT(G117,LEN(G117)-1)),IF(RIGHT(G117,1)="k",1000*VALUE(LEFT(G117,LEN(G117)-1)),VALUE(SUBSTITUTE(G117,",",""))))))))),"N/A")</f>
        <v/>
      </c>
    </row>
    <row r="118" spans="1:60">
      <c s="1" r="A118" t="n">
        <v>4</v>
      </c>
      <c r="B118" t="s">
        <v>199</v>
      </c>
      <c r="C118" t="s">
        <v>3908</v>
      </c>
      <c r="I118">
        <f>IF(AND(K118&gt; J118, L118&gt; K118, M118&gt; L118, N118&gt; M118), "pos_trend", IF(AND(K118&lt; J118, L118&lt; K118, M118&lt; L118, N118&lt; M118), "neg_trend", "N/A"))</f>
        <v/>
      </c>
      <c r="J118">
        <f>IFERROR(IF(TRIM(C118)="-", "N/A", IF(RIGHT(C118,1)=")",IF(RIGHT(C118,2)="T)",-1000000000000*VALUE(MID(C118,2,LEN(C118)-3)),IF(RIGHT(C118,2)="M)",-1000000*VALUE(MID(C118,2,LEN(C118)-3)),IF(RIGHT(C118,2)="B)",-1000000000*VALUE(MID(C118,2,LEN(C118)-3)),IF(RIGHT(C118,2)="k)",-1000*VALUE(MID(C118,2,LEN(C118)-3)),VALUE(SUBSTITUTE(C118,",","")))))),IF(RIGHT(C118,1)="T",1000000000000*VALUE(LEFT(C118,LEN(C118)-1)),IF(RIGHT(C118,1)="M",1000000*VALUE(LEFT(C118,LEN(C118)-1)),IF(RIGHT(C118,1)="B",1000000000*VALUE(LEFT(C118,LEN(C118)-1)),IF(RIGHT(C118,1)="%",0.01*VALUE(LEFT(C118,LEN(C118)-1)),IF(RIGHT(C118,1)="k",1000*VALUE(LEFT(C118,LEN(C118)-1)),VALUE(SUBSTITUTE(C118,",",""))))))))),"N/A")</f>
        <v/>
      </c>
      <c r="K118">
        <f>IFERROR(IF(TRIM(D118)="-", "N/A", IF(RIGHT(D118,1)=")",IF(RIGHT(D118,2)="T)",-1000000000000*VALUE(MID(D118,2,LEN(D118)-3)),IF(RIGHT(D118,2)="M)",-1000000*VALUE(MID(D118,2,LEN(D118)-3)),IF(RIGHT(D118,2)="B)",-1000000000*VALUE(MID(D118,2,LEN(D118)-3)),IF(RIGHT(D118,2)="k)",-1000*VALUE(MID(D118,2,LEN(D118)-3)),VALUE(SUBSTITUTE(D118,",","")))))),IF(RIGHT(D118,1)="T",1000000000000*VALUE(LEFT(D118,LEN(D118)-1)),IF(RIGHT(D118,1)="M",1000000*VALUE(LEFT(D118,LEN(D118)-1)),IF(RIGHT(D118,1)="B",1000000000*VALUE(LEFT(D118,LEN(D118)-1)),IF(RIGHT(D118,1)="%",0.01*VALUE(LEFT(D118,LEN(D118)-1)),IF(RIGHT(D118,1)="k",1000*VALUE(LEFT(D118,LEN(D118)-1)),VALUE(SUBSTITUTE(D118,",",""))))))))),"N/A")</f>
        <v/>
      </c>
      <c r="L118">
        <f>IFERROR(IF(TRIM(E118)="-", "N/A", IF(RIGHT(E118,1)=")",IF(RIGHT(E118,2)="T)",-1000000000000*VALUE(MID(E118,2,LEN(E118)-3)),IF(RIGHT(E118,2)="M)",-1000000*VALUE(MID(E118,2,LEN(E118)-3)),IF(RIGHT(E118,2)="B)",-1000000000*VALUE(MID(E118,2,LEN(E118)-3)),IF(RIGHT(E118,2)="k)",-1000*VALUE(MID(E118,2,LEN(E118)-3)),VALUE(SUBSTITUTE(E118,",","")))))),IF(RIGHT(E118,1)="T",1000000000000*VALUE(LEFT(E118,LEN(E118)-1)),IF(RIGHT(E118,1)="M",1000000*VALUE(LEFT(E118,LEN(E118)-1)),IF(RIGHT(E118,1)="B",1000000000*VALUE(LEFT(E118,LEN(E118)-1)),IF(RIGHT(E118,1)="%",0.01*VALUE(LEFT(E118,LEN(E118)-1)),IF(RIGHT(E118,1)="k",1000*VALUE(LEFT(E118,LEN(E118)-1)),VALUE(SUBSTITUTE(E118,",",""))))))))),"N/A")</f>
        <v/>
      </c>
      <c r="M118">
        <f>IFERROR(IF(TRIM(F118)="-", "N/A", IF(RIGHT(F118,1)=")",IF(RIGHT(F118,2)="T)",-1000000000000*VALUE(MID(F118,2,LEN(F118)-3)),IF(RIGHT(F118,2)="M)",-1000000*VALUE(MID(F118,2,LEN(F118)-3)),IF(RIGHT(F118,2)="B)",-1000000000*VALUE(MID(F118,2,LEN(F118)-3)),IF(RIGHT(F118,2)="k)",-1000*VALUE(MID(F118,2,LEN(F118)-3)),VALUE(SUBSTITUTE(F118,",","")))))),IF(RIGHT(F118,1)="T",1000000000000*VALUE(LEFT(F118,LEN(F118)-1)),IF(RIGHT(F118,1)="M",1000000*VALUE(LEFT(F118,LEN(F118)-1)),IF(RIGHT(F118,1)="B",1000000000*VALUE(LEFT(F118,LEN(F118)-1)),IF(RIGHT(F118,1)="%",0.01*VALUE(LEFT(F118,LEN(F118)-1)),IF(RIGHT(F118,1)="k",1000*VALUE(LEFT(F118,LEN(F118)-1)),VALUE(SUBSTITUTE(F118,",",""))))))))),"N/A")</f>
        <v/>
      </c>
      <c r="N118">
        <f>IFERROR(IF(TRIM(G118)="-", "N/A", IF(RIGHT(G118,1)=")",IF(RIGHT(G118,2)="T)",-1000000000000*VALUE(MID(G118,2,LEN(G118)-3)),IF(RIGHT(G118,2)="M)",-1000000*VALUE(MID(G118,2,LEN(G118)-3)),IF(RIGHT(G118,2)="B)",-1000000000*VALUE(MID(G118,2,LEN(G118)-3)),IF(RIGHT(G118,2)="k)",-1000*VALUE(MID(G118,2,LEN(G118)-3)),VALUE(SUBSTITUTE(G118,",","")))))),IF(RIGHT(G118,1)="T",1000000000000*VALUE(LEFT(G118,LEN(G118)-1)),IF(RIGHT(G118,1)="M",1000000*VALUE(LEFT(G118,LEN(G118)-1)),IF(RIGHT(G118,1)="B",1000000000*VALUE(LEFT(G118,LEN(G118)-1)),IF(RIGHT(G118,1)="%",0.01*VALUE(LEFT(G118,LEN(G118)-1)),IF(RIGHT(G118,1)="k",1000*VALUE(LEFT(G118,LEN(G118)-1)),VALUE(SUBSTITUTE(G118,",",""))))))))),"N/A")</f>
        <v/>
      </c>
    </row>
    <row r="119" spans="1:60">
      <c s="1" r="A119" t="n">
        <v>5</v>
      </c>
      <c r="B119" t="s">
        <v>201</v>
      </c>
      <c r="C119" t="s">
        <v>3909</v>
      </c>
      <c r="I119">
        <f>IF(AND(K119&gt; J119, L119&gt; K119, M119&gt; L119, N119&gt; M119), "pos_trend", IF(AND(K119&lt; J119, L119&lt; K119, M119&lt; L119, N119&lt; M119), "neg_trend", "N/A"))</f>
        <v/>
      </c>
      <c r="J119">
        <f>IFERROR(IF(TRIM(C119)="-", "N/A", IF(RIGHT(C119,1)=")",IF(RIGHT(C119,2)="T)",-1000000000000*VALUE(MID(C119,2,LEN(C119)-3)),IF(RIGHT(C119,2)="M)",-1000000*VALUE(MID(C119,2,LEN(C119)-3)),IF(RIGHT(C119,2)="B)",-1000000000*VALUE(MID(C119,2,LEN(C119)-3)),IF(RIGHT(C119,2)="k)",-1000*VALUE(MID(C119,2,LEN(C119)-3)),VALUE(SUBSTITUTE(C119,",","")))))),IF(RIGHT(C119,1)="T",1000000000000*VALUE(LEFT(C119,LEN(C119)-1)),IF(RIGHT(C119,1)="M",1000000*VALUE(LEFT(C119,LEN(C119)-1)),IF(RIGHT(C119,1)="B",1000000000*VALUE(LEFT(C119,LEN(C119)-1)),IF(RIGHT(C119,1)="%",0.01*VALUE(LEFT(C119,LEN(C119)-1)),IF(RIGHT(C119,1)="k",1000*VALUE(LEFT(C119,LEN(C119)-1)),VALUE(SUBSTITUTE(C119,",",""))))))))),"N/A")</f>
        <v/>
      </c>
      <c r="K119">
        <f>IFERROR(IF(TRIM(D119)="-", "N/A", IF(RIGHT(D119,1)=")",IF(RIGHT(D119,2)="T)",-1000000000000*VALUE(MID(D119,2,LEN(D119)-3)),IF(RIGHT(D119,2)="M)",-1000000*VALUE(MID(D119,2,LEN(D119)-3)),IF(RIGHT(D119,2)="B)",-1000000000*VALUE(MID(D119,2,LEN(D119)-3)),IF(RIGHT(D119,2)="k)",-1000*VALUE(MID(D119,2,LEN(D119)-3)),VALUE(SUBSTITUTE(D119,",","")))))),IF(RIGHT(D119,1)="T",1000000000000*VALUE(LEFT(D119,LEN(D119)-1)),IF(RIGHT(D119,1)="M",1000000*VALUE(LEFT(D119,LEN(D119)-1)),IF(RIGHT(D119,1)="B",1000000000*VALUE(LEFT(D119,LEN(D119)-1)),IF(RIGHT(D119,1)="%",0.01*VALUE(LEFT(D119,LEN(D119)-1)),IF(RIGHT(D119,1)="k",1000*VALUE(LEFT(D119,LEN(D119)-1)),VALUE(SUBSTITUTE(D119,",",""))))))))),"N/A")</f>
        <v/>
      </c>
      <c r="L119">
        <f>IFERROR(IF(TRIM(E119)="-", "N/A", IF(RIGHT(E119,1)=")",IF(RIGHT(E119,2)="T)",-1000000000000*VALUE(MID(E119,2,LEN(E119)-3)),IF(RIGHT(E119,2)="M)",-1000000*VALUE(MID(E119,2,LEN(E119)-3)),IF(RIGHT(E119,2)="B)",-1000000000*VALUE(MID(E119,2,LEN(E119)-3)),IF(RIGHT(E119,2)="k)",-1000*VALUE(MID(E119,2,LEN(E119)-3)),VALUE(SUBSTITUTE(E119,",","")))))),IF(RIGHT(E119,1)="T",1000000000000*VALUE(LEFT(E119,LEN(E119)-1)),IF(RIGHT(E119,1)="M",1000000*VALUE(LEFT(E119,LEN(E119)-1)),IF(RIGHT(E119,1)="B",1000000000*VALUE(LEFT(E119,LEN(E119)-1)),IF(RIGHT(E119,1)="%",0.01*VALUE(LEFT(E119,LEN(E119)-1)),IF(RIGHT(E119,1)="k",1000*VALUE(LEFT(E119,LEN(E119)-1)),VALUE(SUBSTITUTE(E119,",",""))))))))),"N/A")</f>
        <v/>
      </c>
      <c r="M119">
        <f>IFERROR(IF(TRIM(F119)="-", "N/A", IF(RIGHT(F119,1)=")",IF(RIGHT(F119,2)="T)",-1000000000000*VALUE(MID(F119,2,LEN(F119)-3)),IF(RIGHT(F119,2)="M)",-1000000*VALUE(MID(F119,2,LEN(F119)-3)),IF(RIGHT(F119,2)="B)",-1000000000*VALUE(MID(F119,2,LEN(F119)-3)),IF(RIGHT(F119,2)="k)",-1000*VALUE(MID(F119,2,LEN(F119)-3)),VALUE(SUBSTITUTE(F119,",","")))))),IF(RIGHT(F119,1)="T",1000000000000*VALUE(LEFT(F119,LEN(F119)-1)),IF(RIGHT(F119,1)="M",1000000*VALUE(LEFT(F119,LEN(F119)-1)),IF(RIGHT(F119,1)="B",1000000000*VALUE(LEFT(F119,LEN(F119)-1)),IF(RIGHT(F119,1)="%",0.01*VALUE(LEFT(F119,LEN(F119)-1)),IF(RIGHT(F119,1)="k",1000*VALUE(LEFT(F119,LEN(F119)-1)),VALUE(SUBSTITUTE(F119,",",""))))))))),"N/A")</f>
        <v/>
      </c>
      <c r="N119">
        <f>IFERROR(IF(TRIM(G119)="-", "N/A", IF(RIGHT(G119,1)=")",IF(RIGHT(G119,2)="T)",-1000000000000*VALUE(MID(G119,2,LEN(G119)-3)),IF(RIGHT(G119,2)="M)",-1000000*VALUE(MID(G119,2,LEN(G119)-3)),IF(RIGHT(G119,2)="B)",-1000000000*VALUE(MID(G119,2,LEN(G119)-3)),IF(RIGHT(G119,2)="k)",-1000*VALUE(MID(G119,2,LEN(G119)-3)),VALUE(SUBSTITUTE(G119,",","")))))),IF(RIGHT(G119,1)="T",1000000000000*VALUE(LEFT(G119,LEN(G119)-1)),IF(RIGHT(G119,1)="M",1000000*VALUE(LEFT(G119,LEN(G119)-1)),IF(RIGHT(G119,1)="B",1000000000*VALUE(LEFT(G119,LEN(G119)-1)),IF(RIGHT(G119,1)="%",0.01*VALUE(LEFT(G119,LEN(G119)-1)),IF(RIGHT(G119,1)="k",1000*VALUE(LEFT(G119,LEN(G119)-1)),VALUE(SUBSTITUTE(G119,",",""))))))))),"N/A")</f>
        <v/>
      </c>
    </row>
    <row r="120" spans="1:60">
      <c s="1" r="A120" t="n">
        <v>6</v>
      </c>
      <c r="B120" t="s">
        <v>203</v>
      </c>
      <c r="C120" t="s">
        <v>3910</v>
      </c>
      <c r="I120">
        <f>IF(AND(K120&gt; J120, L120&gt; K120, M120&gt; L120, N120&gt; M120), "pos_trend", IF(AND(K120&lt; J120, L120&lt; K120, M120&lt; L120, N120&lt; M120), "neg_trend", "N/A"))</f>
        <v/>
      </c>
      <c r="J120">
        <f>IFERROR(IF(TRIM(C120)="-", "N/A", IF(RIGHT(C120,1)=")",IF(RIGHT(C120,2)="T)",-1000000000000*VALUE(MID(C120,2,LEN(C120)-3)),IF(RIGHT(C120,2)="M)",-1000000*VALUE(MID(C120,2,LEN(C120)-3)),IF(RIGHT(C120,2)="B)",-1000000000*VALUE(MID(C120,2,LEN(C120)-3)),IF(RIGHT(C120,2)="k)",-1000*VALUE(MID(C120,2,LEN(C120)-3)),VALUE(SUBSTITUTE(C120,",","")))))),IF(RIGHT(C120,1)="T",1000000000000*VALUE(LEFT(C120,LEN(C120)-1)),IF(RIGHT(C120,1)="M",1000000*VALUE(LEFT(C120,LEN(C120)-1)),IF(RIGHT(C120,1)="B",1000000000*VALUE(LEFT(C120,LEN(C120)-1)),IF(RIGHT(C120,1)="%",0.01*VALUE(LEFT(C120,LEN(C120)-1)),IF(RIGHT(C120,1)="k",1000*VALUE(LEFT(C120,LEN(C120)-1)),VALUE(SUBSTITUTE(C120,",",""))))))))),"N/A")</f>
        <v/>
      </c>
      <c r="K120">
        <f>IFERROR(IF(TRIM(D120)="-", "N/A", IF(RIGHT(D120,1)=")",IF(RIGHT(D120,2)="T)",-1000000000000*VALUE(MID(D120,2,LEN(D120)-3)),IF(RIGHT(D120,2)="M)",-1000000*VALUE(MID(D120,2,LEN(D120)-3)),IF(RIGHT(D120,2)="B)",-1000000000*VALUE(MID(D120,2,LEN(D120)-3)),IF(RIGHT(D120,2)="k)",-1000*VALUE(MID(D120,2,LEN(D120)-3)),VALUE(SUBSTITUTE(D120,",","")))))),IF(RIGHT(D120,1)="T",1000000000000*VALUE(LEFT(D120,LEN(D120)-1)),IF(RIGHT(D120,1)="M",1000000*VALUE(LEFT(D120,LEN(D120)-1)),IF(RIGHT(D120,1)="B",1000000000*VALUE(LEFT(D120,LEN(D120)-1)),IF(RIGHT(D120,1)="%",0.01*VALUE(LEFT(D120,LEN(D120)-1)),IF(RIGHT(D120,1)="k",1000*VALUE(LEFT(D120,LEN(D120)-1)),VALUE(SUBSTITUTE(D120,",",""))))))))),"N/A")</f>
        <v/>
      </c>
      <c r="L120">
        <f>IFERROR(IF(TRIM(E120)="-", "N/A", IF(RIGHT(E120,1)=")",IF(RIGHT(E120,2)="T)",-1000000000000*VALUE(MID(E120,2,LEN(E120)-3)),IF(RIGHT(E120,2)="M)",-1000000*VALUE(MID(E120,2,LEN(E120)-3)),IF(RIGHT(E120,2)="B)",-1000000000*VALUE(MID(E120,2,LEN(E120)-3)),IF(RIGHT(E120,2)="k)",-1000*VALUE(MID(E120,2,LEN(E120)-3)),VALUE(SUBSTITUTE(E120,",","")))))),IF(RIGHT(E120,1)="T",1000000000000*VALUE(LEFT(E120,LEN(E120)-1)),IF(RIGHT(E120,1)="M",1000000*VALUE(LEFT(E120,LEN(E120)-1)),IF(RIGHT(E120,1)="B",1000000000*VALUE(LEFT(E120,LEN(E120)-1)),IF(RIGHT(E120,1)="%",0.01*VALUE(LEFT(E120,LEN(E120)-1)),IF(RIGHT(E120,1)="k",1000*VALUE(LEFT(E120,LEN(E120)-1)),VALUE(SUBSTITUTE(E120,",",""))))))))),"N/A")</f>
        <v/>
      </c>
      <c r="M120">
        <f>IFERROR(IF(TRIM(F120)="-", "N/A", IF(RIGHT(F120,1)=")",IF(RIGHT(F120,2)="T)",-1000000000000*VALUE(MID(F120,2,LEN(F120)-3)),IF(RIGHT(F120,2)="M)",-1000000*VALUE(MID(F120,2,LEN(F120)-3)),IF(RIGHT(F120,2)="B)",-1000000000*VALUE(MID(F120,2,LEN(F120)-3)),IF(RIGHT(F120,2)="k)",-1000*VALUE(MID(F120,2,LEN(F120)-3)),VALUE(SUBSTITUTE(F120,",","")))))),IF(RIGHT(F120,1)="T",1000000000000*VALUE(LEFT(F120,LEN(F120)-1)),IF(RIGHT(F120,1)="M",1000000*VALUE(LEFT(F120,LEN(F120)-1)),IF(RIGHT(F120,1)="B",1000000000*VALUE(LEFT(F120,LEN(F120)-1)),IF(RIGHT(F120,1)="%",0.01*VALUE(LEFT(F120,LEN(F120)-1)),IF(RIGHT(F120,1)="k",1000*VALUE(LEFT(F120,LEN(F120)-1)),VALUE(SUBSTITUTE(F120,",",""))))))))),"N/A")</f>
        <v/>
      </c>
      <c r="N120">
        <f>IFERROR(IF(TRIM(G120)="-", "N/A", IF(RIGHT(G120,1)=")",IF(RIGHT(G120,2)="T)",-1000000000000*VALUE(MID(G120,2,LEN(G120)-3)),IF(RIGHT(G120,2)="M)",-1000000*VALUE(MID(G120,2,LEN(G120)-3)),IF(RIGHT(G120,2)="B)",-1000000000*VALUE(MID(G120,2,LEN(G120)-3)),IF(RIGHT(G120,2)="k)",-1000*VALUE(MID(G120,2,LEN(G120)-3)),VALUE(SUBSTITUTE(G120,",","")))))),IF(RIGHT(G120,1)="T",1000000000000*VALUE(LEFT(G120,LEN(G120)-1)),IF(RIGHT(G120,1)="M",1000000*VALUE(LEFT(G120,LEN(G120)-1)),IF(RIGHT(G120,1)="B",1000000000*VALUE(LEFT(G120,LEN(G120)-1)),IF(RIGHT(G120,1)="%",0.01*VALUE(LEFT(G120,LEN(G120)-1)),IF(RIGHT(G120,1)="k",1000*VALUE(LEFT(G120,LEN(G120)-1)),VALUE(SUBSTITUTE(G120,",",""))))))))),"N/A")</f>
        <v/>
      </c>
    </row>
    <row r="121" spans="1:60">
      <c s="1" r="A121" t="n">
        <v>7</v>
      </c>
      <c r="B121" t="s">
        <v>205</v>
      </c>
      <c r="C121" t="s">
        <v>3911</v>
      </c>
      <c r="I121">
        <f>IF(AND(K121&gt; J121, L121&gt; K121, M121&gt; L121, N121&gt; M121), "pos_trend", IF(AND(K121&lt; J121, L121&lt; K121, M121&lt; L121, N121&lt; M121), "neg_trend", "N/A"))</f>
        <v/>
      </c>
      <c r="J121">
        <f>IFERROR(IF(TRIM(C121)="-", "N/A", IF(RIGHT(C121,1)=")",IF(RIGHT(C121,2)="T)",-1000000000000*VALUE(MID(C121,2,LEN(C121)-3)),IF(RIGHT(C121,2)="M)",-1000000*VALUE(MID(C121,2,LEN(C121)-3)),IF(RIGHT(C121,2)="B)",-1000000000*VALUE(MID(C121,2,LEN(C121)-3)),IF(RIGHT(C121,2)="k)",-1000*VALUE(MID(C121,2,LEN(C121)-3)),VALUE(SUBSTITUTE(C121,",","")))))),IF(RIGHT(C121,1)="T",1000000000000*VALUE(LEFT(C121,LEN(C121)-1)),IF(RIGHT(C121,1)="M",1000000*VALUE(LEFT(C121,LEN(C121)-1)),IF(RIGHT(C121,1)="B",1000000000*VALUE(LEFT(C121,LEN(C121)-1)),IF(RIGHT(C121,1)="%",0.01*VALUE(LEFT(C121,LEN(C121)-1)),IF(RIGHT(C121,1)="k",1000*VALUE(LEFT(C121,LEN(C121)-1)),VALUE(SUBSTITUTE(C121,",",""))))))))),"N/A")</f>
        <v/>
      </c>
      <c r="K121">
        <f>IFERROR(IF(TRIM(D121)="-", "N/A", IF(RIGHT(D121,1)=")",IF(RIGHT(D121,2)="T)",-1000000000000*VALUE(MID(D121,2,LEN(D121)-3)),IF(RIGHT(D121,2)="M)",-1000000*VALUE(MID(D121,2,LEN(D121)-3)),IF(RIGHT(D121,2)="B)",-1000000000*VALUE(MID(D121,2,LEN(D121)-3)),IF(RIGHT(D121,2)="k)",-1000*VALUE(MID(D121,2,LEN(D121)-3)),VALUE(SUBSTITUTE(D121,",","")))))),IF(RIGHT(D121,1)="T",1000000000000*VALUE(LEFT(D121,LEN(D121)-1)),IF(RIGHT(D121,1)="M",1000000*VALUE(LEFT(D121,LEN(D121)-1)),IF(RIGHT(D121,1)="B",1000000000*VALUE(LEFT(D121,LEN(D121)-1)),IF(RIGHT(D121,1)="%",0.01*VALUE(LEFT(D121,LEN(D121)-1)),IF(RIGHT(D121,1)="k",1000*VALUE(LEFT(D121,LEN(D121)-1)),VALUE(SUBSTITUTE(D121,",",""))))))))),"N/A")</f>
        <v/>
      </c>
      <c r="L121">
        <f>IFERROR(IF(TRIM(E121)="-", "N/A", IF(RIGHT(E121,1)=")",IF(RIGHT(E121,2)="T)",-1000000000000*VALUE(MID(E121,2,LEN(E121)-3)),IF(RIGHT(E121,2)="M)",-1000000*VALUE(MID(E121,2,LEN(E121)-3)),IF(RIGHT(E121,2)="B)",-1000000000*VALUE(MID(E121,2,LEN(E121)-3)),IF(RIGHT(E121,2)="k)",-1000*VALUE(MID(E121,2,LEN(E121)-3)),VALUE(SUBSTITUTE(E121,",","")))))),IF(RIGHT(E121,1)="T",1000000000000*VALUE(LEFT(E121,LEN(E121)-1)),IF(RIGHT(E121,1)="M",1000000*VALUE(LEFT(E121,LEN(E121)-1)),IF(RIGHT(E121,1)="B",1000000000*VALUE(LEFT(E121,LEN(E121)-1)),IF(RIGHT(E121,1)="%",0.01*VALUE(LEFT(E121,LEN(E121)-1)),IF(RIGHT(E121,1)="k",1000*VALUE(LEFT(E121,LEN(E121)-1)),VALUE(SUBSTITUTE(E121,",",""))))))))),"N/A")</f>
        <v/>
      </c>
      <c r="M121">
        <f>IFERROR(IF(TRIM(F121)="-", "N/A", IF(RIGHT(F121,1)=")",IF(RIGHT(F121,2)="T)",-1000000000000*VALUE(MID(F121,2,LEN(F121)-3)),IF(RIGHT(F121,2)="M)",-1000000*VALUE(MID(F121,2,LEN(F121)-3)),IF(RIGHT(F121,2)="B)",-1000000000*VALUE(MID(F121,2,LEN(F121)-3)),IF(RIGHT(F121,2)="k)",-1000*VALUE(MID(F121,2,LEN(F121)-3)),VALUE(SUBSTITUTE(F121,",","")))))),IF(RIGHT(F121,1)="T",1000000000000*VALUE(LEFT(F121,LEN(F121)-1)),IF(RIGHT(F121,1)="M",1000000*VALUE(LEFT(F121,LEN(F121)-1)),IF(RIGHT(F121,1)="B",1000000000*VALUE(LEFT(F121,LEN(F121)-1)),IF(RIGHT(F121,1)="%",0.01*VALUE(LEFT(F121,LEN(F121)-1)),IF(RIGHT(F121,1)="k",1000*VALUE(LEFT(F121,LEN(F121)-1)),VALUE(SUBSTITUTE(F121,",",""))))))))),"N/A")</f>
        <v/>
      </c>
      <c r="N121">
        <f>IFERROR(IF(TRIM(G121)="-", "N/A", IF(RIGHT(G121,1)=")",IF(RIGHT(G121,2)="T)",-1000000000000*VALUE(MID(G121,2,LEN(G121)-3)),IF(RIGHT(G121,2)="M)",-1000000*VALUE(MID(G121,2,LEN(G121)-3)),IF(RIGHT(G121,2)="B)",-1000000000*VALUE(MID(G121,2,LEN(G121)-3)),IF(RIGHT(G121,2)="k)",-1000*VALUE(MID(G121,2,LEN(G121)-3)),VALUE(SUBSTITUTE(G121,",","")))))),IF(RIGHT(G121,1)="T",1000000000000*VALUE(LEFT(G121,LEN(G121)-1)),IF(RIGHT(G121,1)="M",1000000*VALUE(LEFT(G121,LEN(G121)-1)),IF(RIGHT(G121,1)="B",1000000000*VALUE(LEFT(G121,LEN(G121)-1)),IF(RIGHT(G121,1)="%",0.01*VALUE(LEFT(G121,LEN(G121)-1)),IF(RIGHT(G121,1)="k",1000*VALUE(LEFT(G121,LEN(G121)-1)),VALUE(SUBSTITUTE(G121,",",""))))))))),"N/A")</f>
        <v/>
      </c>
    </row>
    <row r="122" spans="1:60">
      <c s="1" r="A122" t="n">
        <v>8</v>
      </c>
      <c r="B122" t="s">
        <v>207</v>
      </c>
      <c r="C122" t="s">
        <v>3912</v>
      </c>
      <c r="I122">
        <f>IF(AND(K122&gt; J122, L122&gt; K122, M122&gt; L122, N122&gt; M122), "pos_trend", IF(AND(K122&lt; J122, L122&lt; K122, M122&lt; L122, N122&lt; M122), "neg_trend", "N/A"))</f>
        <v/>
      </c>
      <c r="J122">
        <f>IFERROR(IF(TRIM(C122)="-", "N/A", IF(RIGHT(C122,1)=")",IF(RIGHT(C122,2)="T)",-1000000000000*VALUE(MID(C122,2,LEN(C122)-3)),IF(RIGHT(C122,2)="M)",-1000000*VALUE(MID(C122,2,LEN(C122)-3)),IF(RIGHT(C122,2)="B)",-1000000000*VALUE(MID(C122,2,LEN(C122)-3)),IF(RIGHT(C122,2)="k)",-1000*VALUE(MID(C122,2,LEN(C122)-3)),VALUE(SUBSTITUTE(C122,",","")))))),IF(RIGHT(C122,1)="T",1000000000000*VALUE(LEFT(C122,LEN(C122)-1)),IF(RIGHT(C122,1)="M",1000000*VALUE(LEFT(C122,LEN(C122)-1)),IF(RIGHT(C122,1)="B",1000000000*VALUE(LEFT(C122,LEN(C122)-1)),IF(RIGHT(C122,1)="%",0.01*VALUE(LEFT(C122,LEN(C122)-1)),IF(RIGHT(C122,1)="k",1000*VALUE(LEFT(C122,LEN(C122)-1)),VALUE(SUBSTITUTE(C122,",",""))))))))),"N/A")</f>
        <v/>
      </c>
      <c r="K122">
        <f>IFERROR(IF(TRIM(D122)="-", "N/A", IF(RIGHT(D122,1)=")",IF(RIGHT(D122,2)="T)",-1000000000000*VALUE(MID(D122,2,LEN(D122)-3)),IF(RIGHT(D122,2)="M)",-1000000*VALUE(MID(D122,2,LEN(D122)-3)),IF(RIGHT(D122,2)="B)",-1000000000*VALUE(MID(D122,2,LEN(D122)-3)),IF(RIGHT(D122,2)="k)",-1000*VALUE(MID(D122,2,LEN(D122)-3)),VALUE(SUBSTITUTE(D122,",","")))))),IF(RIGHT(D122,1)="T",1000000000000*VALUE(LEFT(D122,LEN(D122)-1)),IF(RIGHT(D122,1)="M",1000000*VALUE(LEFT(D122,LEN(D122)-1)),IF(RIGHT(D122,1)="B",1000000000*VALUE(LEFT(D122,LEN(D122)-1)),IF(RIGHT(D122,1)="%",0.01*VALUE(LEFT(D122,LEN(D122)-1)),IF(RIGHT(D122,1)="k",1000*VALUE(LEFT(D122,LEN(D122)-1)),VALUE(SUBSTITUTE(D122,",",""))))))))),"N/A")</f>
        <v/>
      </c>
      <c r="L122">
        <f>IFERROR(IF(TRIM(E122)="-", "N/A", IF(RIGHT(E122,1)=")",IF(RIGHT(E122,2)="T)",-1000000000000*VALUE(MID(E122,2,LEN(E122)-3)),IF(RIGHT(E122,2)="M)",-1000000*VALUE(MID(E122,2,LEN(E122)-3)),IF(RIGHT(E122,2)="B)",-1000000000*VALUE(MID(E122,2,LEN(E122)-3)),IF(RIGHT(E122,2)="k)",-1000*VALUE(MID(E122,2,LEN(E122)-3)),VALUE(SUBSTITUTE(E122,",","")))))),IF(RIGHT(E122,1)="T",1000000000000*VALUE(LEFT(E122,LEN(E122)-1)),IF(RIGHT(E122,1)="M",1000000*VALUE(LEFT(E122,LEN(E122)-1)),IF(RIGHT(E122,1)="B",1000000000*VALUE(LEFT(E122,LEN(E122)-1)),IF(RIGHT(E122,1)="%",0.01*VALUE(LEFT(E122,LEN(E122)-1)),IF(RIGHT(E122,1)="k",1000*VALUE(LEFT(E122,LEN(E122)-1)),VALUE(SUBSTITUTE(E122,",",""))))))))),"N/A")</f>
        <v/>
      </c>
      <c r="M122">
        <f>IFERROR(IF(TRIM(F122)="-", "N/A", IF(RIGHT(F122,1)=")",IF(RIGHT(F122,2)="T)",-1000000000000*VALUE(MID(F122,2,LEN(F122)-3)),IF(RIGHT(F122,2)="M)",-1000000*VALUE(MID(F122,2,LEN(F122)-3)),IF(RIGHT(F122,2)="B)",-1000000000*VALUE(MID(F122,2,LEN(F122)-3)),IF(RIGHT(F122,2)="k)",-1000*VALUE(MID(F122,2,LEN(F122)-3)),VALUE(SUBSTITUTE(F122,",","")))))),IF(RIGHT(F122,1)="T",1000000000000*VALUE(LEFT(F122,LEN(F122)-1)),IF(RIGHT(F122,1)="M",1000000*VALUE(LEFT(F122,LEN(F122)-1)),IF(RIGHT(F122,1)="B",1000000000*VALUE(LEFT(F122,LEN(F122)-1)),IF(RIGHT(F122,1)="%",0.01*VALUE(LEFT(F122,LEN(F122)-1)),IF(RIGHT(F122,1)="k",1000*VALUE(LEFT(F122,LEN(F122)-1)),VALUE(SUBSTITUTE(F122,",",""))))))))),"N/A")</f>
        <v/>
      </c>
      <c r="N122">
        <f>IFERROR(IF(TRIM(G122)="-", "N/A", IF(RIGHT(G122,1)=")",IF(RIGHT(G122,2)="T)",-1000000000000*VALUE(MID(G122,2,LEN(G122)-3)),IF(RIGHT(G122,2)="M)",-1000000*VALUE(MID(G122,2,LEN(G122)-3)),IF(RIGHT(G122,2)="B)",-1000000000*VALUE(MID(G122,2,LEN(G122)-3)),IF(RIGHT(G122,2)="k)",-1000*VALUE(MID(G122,2,LEN(G122)-3)),VALUE(SUBSTITUTE(G122,",","")))))),IF(RIGHT(G122,1)="T",1000000000000*VALUE(LEFT(G122,LEN(G122)-1)),IF(RIGHT(G122,1)="M",1000000*VALUE(LEFT(G122,LEN(G122)-1)),IF(RIGHT(G122,1)="B",1000000000*VALUE(LEFT(G122,LEN(G122)-1)),IF(RIGHT(G122,1)="%",0.01*VALUE(LEFT(G122,LEN(G122)-1)),IF(RIGHT(G122,1)="k",1000*VALUE(LEFT(G122,LEN(G122)-1)),VALUE(SUBSTITUTE(G122,",",""))))))))),"N/A")</f>
        <v/>
      </c>
    </row>
    <row r="123" spans="1:60">
      <c s="1" r="A123" t="n">
        <v>9</v>
      </c>
      <c r="B123" t="s">
        <v>209</v>
      </c>
      <c r="C123" t="s">
        <v>1157</v>
      </c>
      <c r="I123">
        <f>IF(AND(K123&gt; J123, L123&gt; K123, M123&gt; L123, N123&gt; M123), "pos_trend", IF(AND(K123&lt; J123, L123&lt; K123, M123&lt; L123, N123&lt; M123), "neg_trend", "N/A"))</f>
        <v/>
      </c>
      <c r="J123">
        <f>IFERROR(IF(TRIM(C123)="-", "N/A", IF(RIGHT(C123,1)=")",IF(RIGHT(C123,2)="T)",-1000000000000*VALUE(MID(C123,2,LEN(C123)-3)),IF(RIGHT(C123,2)="M)",-1000000*VALUE(MID(C123,2,LEN(C123)-3)),IF(RIGHT(C123,2)="B)",-1000000000*VALUE(MID(C123,2,LEN(C123)-3)),IF(RIGHT(C123,2)="k)",-1000*VALUE(MID(C123,2,LEN(C123)-3)),VALUE(SUBSTITUTE(C123,",","")))))),IF(RIGHT(C123,1)="T",1000000000000*VALUE(LEFT(C123,LEN(C123)-1)),IF(RIGHT(C123,1)="M",1000000*VALUE(LEFT(C123,LEN(C123)-1)),IF(RIGHT(C123,1)="B",1000000000*VALUE(LEFT(C123,LEN(C123)-1)),IF(RIGHT(C123,1)="%",0.01*VALUE(LEFT(C123,LEN(C123)-1)),IF(RIGHT(C123,1)="k",1000*VALUE(LEFT(C123,LEN(C123)-1)),VALUE(SUBSTITUTE(C123,",",""))))))))),"N/A")</f>
        <v/>
      </c>
      <c r="K123">
        <f>IFERROR(IF(TRIM(D123)="-", "N/A", IF(RIGHT(D123,1)=")",IF(RIGHT(D123,2)="T)",-1000000000000*VALUE(MID(D123,2,LEN(D123)-3)),IF(RIGHT(D123,2)="M)",-1000000*VALUE(MID(D123,2,LEN(D123)-3)),IF(RIGHT(D123,2)="B)",-1000000000*VALUE(MID(D123,2,LEN(D123)-3)),IF(RIGHT(D123,2)="k)",-1000*VALUE(MID(D123,2,LEN(D123)-3)),VALUE(SUBSTITUTE(D123,",","")))))),IF(RIGHT(D123,1)="T",1000000000000*VALUE(LEFT(D123,LEN(D123)-1)),IF(RIGHT(D123,1)="M",1000000*VALUE(LEFT(D123,LEN(D123)-1)),IF(RIGHT(D123,1)="B",1000000000*VALUE(LEFT(D123,LEN(D123)-1)),IF(RIGHT(D123,1)="%",0.01*VALUE(LEFT(D123,LEN(D123)-1)),IF(RIGHT(D123,1)="k",1000*VALUE(LEFT(D123,LEN(D123)-1)),VALUE(SUBSTITUTE(D123,",",""))))))))),"N/A")</f>
        <v/>
      </c>
      <c r="L123">
        <f>IFERROR(IF(TRIM(E123)="-", "N/A", IF(RIGHT(E123,1)=")",IF(RIGHT(E123,2)="T)",-1000000000000*VALUE(MID(E123,2,LEN(E123)-3)),IF(RIGHT(E123,2)="M)",-1000000*VALUE(MID(E123,2,LEN(E123)-3)),IF(RIGHT(E123,2)="B)",-1000000000*VALUE(MID(E123,2,LEN(E123)-3)),IF(RIGHT(E123,2)="k)",-1000*VALUE(MID(E123,2,LEN(E123)-3)),VALUE(SUBSTITUTE(E123,",","")))))),IF(RIGHT(E123,1)="T",1000000000000*VALUE(LEFT(E123,LEN(E123)-1)),IF(RIGHT(E123,1)="M",1000000*VALUE(LEFT(E123,LEN(E123)-1)),IF(RIGHT(E123,1)="B",1000000000*VALUE(LEFT(E123,LEN(E123)-1)),IF(RIGHT(E123,1)="%",0.01*VALUE(LEFT(E123,LEN(E123)-1)),IF(RIGHT(E123,1)="k",1000*VALUE(LEFT(E123,LEN(E123)-1)),VALUE(SUBSTITUTE(E123,",",""))))))))),"N/A")</f>
        <v/>
      </c>
      <c r="M123">
        <f>IFERROR(IF(TRIM(F123)="-", "N/A", IF(RIGHT(F123,1)=")",IF(RIGHT(F123,2)="T)",-1000000000000*VALUE(MID(F123,2,LEN(F123)-3)),IF(RIGHT(F123,2)="M)",-1000000*VALUE(MID(F123,2,LEN(F123)-3)),IF(RIGHT(F123,2)="B)",-1000000000*VALUE(MID(F123,2,LEN(F123)-3)),IF(RIGHT(F123,2)="k)",-1000*VALUE(MID(F123,2,LEN(F123)-3)),VALUE(SUBSTITUTE(F123,",","")))))),IF(RIGHT(F123,1)="T",1000000000000*VALUE(LEFT(F123,LEN(F123)-1)),IF(RIGHT(F123,1)="M",1000000*VALUE(LEFT(F123,LEN(F123)-1)),IF(RIGHT(F123,1)="B",1000000000*VALUE(LEFT(F123,LEN(F123)-1)),IF(RIGHT(F123,1)="%",0.01*VALUE(LEFT(F123,LEN(F123)-1)),IF(RIGHT(F123,1)="k",1000*VALUE(LEFT(F123,LEN(F123)-1)),VALUE(SUBSTITUTE(F123,",",""))))))))),"N/A")</f>
        <v/>
      </c>
      <c r="N123">
        <f>IFERROR(IF(TRIM(G123)="-", "N/A", IF(RIGHT(G123,1)=")",IF(RIGHT(G123,2)="T)",-1000000000000*VALUE(MID(G123,2,LEN(G123)-3)),IF(RIGHT(G123,2)="M)",-1000000*VALUE(MID(G123,2,LEN(G123)-3)),IF(RIGHT(G123,2)="B)",-1000000000*VALUE(MID(G123,2,LEN(G123)-3)),IF(RIGHT(G123,2)="k)",-1000*VALUE(MID(G123,2,LEN(G123)-3)),VALUE(SUBSTITUTE(G123,",","")))))),IF(RIGHT(G123,1)="T",1000000000000*VALUE(LEFT(G123,LEN(G123)-1)),IF(RIGHT(G123,1)="M",1000000*VALUE(LEFT(G123,LEN(G123)-1)),IF(RIGHT(G123,1)="B",1000000000*VALUE(LEFT(G123,LEN(G123)-1)),IF(RIGHT(G123,1)="%",0.01*VALUE(LEFT(G123,LEN(G123)-1)),IF(RIGHT(G123,1)="k",1000*VALUE(LEFT(G123,LEN(G123)-1)),VALUE(SUBSTITUTE(G123,",",""))))))))),"N/A")</f>
        <v/>
      </c>
    </row>
    <row r="124" spans="1:60">
      <c r="I124">
        <f>IF(AND(K124&gt; J124, L124&gt; K124, M124&gt; L124, N124&gt; M124), "pos_trend", IF(AND(K124&lt; J124, L124&lt; K124, M124&lt; L124, N124&lt; M124), "neg_trend", "N/A"))</f>
        <v/>
      </c>
      <c r="J124">
        <f>IFERROR(IF(TRIM(C124)="-", "N/A", IF(RIGHT(C124,1)=")",IF(RIGHT(C124,2)="T)",-1000000000000*VALUE(MID(C124,2,LEN(C124)-3)),IF(RIGHT(C124,2)="M)",-1000000*VALUE(MID(C124,2,LEN(C124)-3)),IF(RIGHT(C124,2)="B)",-1000000000*VALUE(MID(C124,2,LEN(C124)-3)),IF(RIGHT(C124,2)="k)",-1000*VALUE(MID(C124,2,LEN(C124)-3)),VALUE(SUBSTITUTE(C124,",","")))))),IF(RIGHT(C124,1)="T",1000000000000*VALUE(LEFT(C124,LEN(C124)-1)),IF(RIGHT(C124,1)="M",1000000*VALUE(LEFT(C124,LEN(C124)-1)),IF(RIGHT(C124,1)="B",1000000000*VALUE(LEFT(C124,LEN(C124)-1)),IF(RIGHT(C124,1)="%",0.01*VALUE(LEFT(C124,LEN(C124)-1)),IF(RIGHT(C124,1)="k",1000*VALUE(LEFT(C124,LEN(C124)-1)),VALUE(SUBSTITUTE(C124,",",""))))))))),"N/A")</f>
        <v/>
      </c>
      <c r="K124">
        <f>IFERROR(IF(TRIM(D124)="-", "N/A", IF(RIGHT(D124,1)=")",IF(RIGHT(D124,2)="T)",-1000000000000*VALUE(MID(D124,2,LEN(D124)-3)),IF(RIGHT(D124,2)="M)",-1000000*VALUE(MID(D124,2,LEN(D124)-3)),IF(RIGHT(D124,2)="B)",-1000000000*VALUE(MID(D124,2,LEN(D124)-3)),IF(RIGHT(D124,2)="k)",-1000*VALUE(MID(D124,2,LEN(D124)-3)),VALUE(SUBSTITUTE(D124,",","")))))),IF(RIGHT(D124,1)="T",1000000000000*VALUE(LEFT(D124,LEN(D124)-1)),IF(RIGHT(D124,1)="M",1000000*VALUE(LEFT(D124,LEN(D124)-1)),IF(RIGHT(D124,1)="B",1000000000*VALUE(LEFT(D124,LEN(D124)-1)),IF(RIGHT(D124,1)="%",0.01*VALUE(LEFT(D124,LEN(D124)-1)),IF(RIGHT(D124,1)="k",1000*VALUE(LEFT(D124,LEN(D124)-1)),VALUE(SUBSTITUTE(D124,",",""))))))))),"N/A")</f>
        <v/>
      </c>
      <c r="L124">
        <f>IFERROR(IF(TRIM(E124)="-", "N/A", IF(RIGHT(E124,1)=")",IF(RIGHT(E124,2)="T)",-1000000000000*VALUE(MID(E124,2,LEN(E124)-3)),IF(RIGHT(E124,2)="M)",-1000000*VALUE(MID(E124,2,LEN(E124)-3)),IF(RIGHT(E124,2)="B)",-1000000000*VALUE(MID(E124,2,LEN(E124)-3)),IF(RIGHT(E124,2)="k)",-1000*VALUE(MID(E124,2,LEN(E124)-3)),VALUE(SUBSTITUTE(E124,",","")))))),IF(RIGHT(E124,1)="T",1000000000000*VALUE(LEFT(E124,LEN(E124)-1)),IF(RIGHT(E124,1)="M",1000000*VALUE(LEFT(E124,LEN(E124)-1)),IF(RIGHT(E124,1)="B",1000000000*VALUE(LEFT(E124,LEN(E124)-1)),IF(RIGHT(E124,1)="%",0.01*VALUE(LEFT(E124,LEN(E124)-1)),IF(RIGHT(E124,1)="k",1000*VALUE(LEFT(E124,LEN(E124)-1)),VALUE(SUBSTITUTE(E124,",",""))))))))),"N/A")</f>
        <v/>
      </c>
      <c r="M124">
        <f>IFERROR(IF(TRIM(F124)="-", "N/A", IF(RIGHT(F124,1)=")",IF(RIGHT(F124,2)="T)",-1000000000000*VALUE(MID(F124,2,LEN(F124)-3)),IF(RIGHT(F124,2)="M)",-1000000*VALUE(MID(F124,2,LEN(F124)-3)),IF(RIGHT(F124,2)="B)",-1000000000*VALUE(MID(F124,2,LEN(F124)-3)),IF(RIGHT(F124,2)="k)",-1000*VALUE(MID(F124,2,LEN(F124)-3)),VALUE(SUBSTITUTE(F124,",","")))))),IF(RIGHT(F124,1)="T",1000000000000*VALUE(LEFT(F124,LEN(F124)-1)),IF(RIGHT(F124,1)="M",1000000*VALUE(LEFT(F124,LEN(F124)-1)),IF(RIGHT(F124,1)="B",1000000000*VALUE(LEFT(F124,LEN(F124)-1)),IF(RIGHT(F124,1)="%",0.01*VALUE(LEFT(F124,LEN(F124)-1)),IF(RIGHT(F124,1)="k",1000*VALUE(LEFT(F124,LEN(F124)-1)),VALUE(SUBSTITUTE(F124,",",""))))))))),"N/A")</f>
        <v/>
      </c>
      <c r="N124">
        <f>IFERROR(IF(TRIM(G124)="-", "N/A", IF(RIGHT(G124,1)=")",IF(RIGHT(G124,2)="T)",-1000000000000*VALUE(MID(G124,2,LEN(G124)-3)),IF(RIGHT(G124,2)="M)",-1000000*VALUE(MID(G124,2,LEN(G124)-3)),IF(RIGHT(G124,2)="B)",-1000000000*VALUE(MID(G124,2,LEN(G124)-3)),IF(RIGHT(G124,2)="k)",-1000*VALUE(MID(G124,2,LEN(G124)-3)),VALUE(SUBSTITUTE(G124,",","")))))),IF(RIGHT(G124,1)="T",1000000000000*VALUE(LEFT(G124,LEN(G124)-1)),IF(RIGHT(G124,1)="M",1000000*VALUE(LEFT(G124,LEN(G124)-1)),IF(RIGHT(G124,1)="B",1000000000*VALUE(LEFT(G124,LEN(G124)-1)),IF(RIGHT(G124,1)="%",0.01*VALUE(LEFT(G124,LEN(G124)-1)),IF(RIGHT(G124,1)="k",1000*VALUE(LEFT(G124,LEN(G124)-1)),VALUE(SUBSTITUTE(G124,",",""))))))))),"N/A")</f>
        <v/>
      </c>
    </row>
    <row r="125" spans="1:60">
      <c s="1" r="A125" t="n">
        <v>0</v>
      </c>
      <c r="B125" t="s">
        <v>211</v>
      </c>
      <c r="C125" t="s"/>
      <c r="I125">
        <f>IF(AND(K125&gt; J125, L125&gt; K125, M125&gt; L125, N125&gt; M125), "pos_trend", IF(AND(K125&lt; J125, L125&lt; K125, M125&lt; L125, N125&lt; M125), "neg_trend", "N/A"))</f>
        <v/>
      </c>
      <c r="J125">
        <f>IFERROR(IF(TRIM(C125)="-", "N/A", IF(RIGHT(C125,1)=")",IF(RIGHT(C125,2)="T)",-1000000000000*VALUE(MID(C125,2,LEN(C125)-3)),IF(RIGHT(C125,2)="M)",-1000000*VALUE(MID(C125,2,LEN(C125)-3)),IF(RIGHT(C125,2)="B)",-1000000000*VALUE(MID(C125,2,LEN(C125)-3)),IF(RIGHT(C125,2)="k)",-1000*VALUE(MID(C125,2,LEN(C125)-3)),VALUE(SUBSTITUTE(C125,",","")))))),IF(RIGHT(C125,1)="T",1000000000000*VALUE(LEFT(C125,LEN(C125)-1)),IF(RIGHT(C125,1)="M",1000000*VALUE(LEFT(C125,LEN(C125)-1)),IF(RIGHT(C125,1)="B",1000000000*VALUE(LEFT(C125,LEN(C125)-1)),IF(RIGHT(C125,1)="%",0.01*VALUE(LEFT(C125,LEN(C125)-1)),IF(RIGHT(C125,1)="k",1000*VALUE(LEFT(C125,LEN(C125)-1)),VALUE(SUBSTITUTE(C125,",",""))))))))),"N/A")</f>
        <v/>
      </c>
      <c r="K125">
        <f>IFERROR(IF(TRIM(D125)="-", "N/A", IF(RIGHT(D125,1)=")",IF(RIGHT(D125,2)="T)",-1000000000000*VALUE(MID(D125,2,LEN(D125)-3)),IF(RIGHT(D125,2)="M)",-1000000*VALUE(MID(D125,2,LEN(D125)-3)),IF(RIGHT(D125,2)="B)",-1000000000*VALUE(MID(D125,2,LEN(D125)-3)),IF(RIGHT(D125,2)="k)",-1000*VALUE(MID(D125,2,LEN(D125)-3)),VALUE(SUBSTITUTE(D125,",","")))))),IF(RIGHT(D125,1)="T",1000000000000*VALUE(LEFT(D125,LEN(D125)-1)),IF(RIGHT(D125,1)="M",1000000*VALUE(LEFT(D125,LEN(D125)-1)),IF(RIGHT(D125,1)="B",1000000000*VALUE(LEFT(D125,LEN(D125)-1)),IF(RIGHT(D125,1)="%",0.01*VALUE(LEFT(D125,LEN(D125)-1)),IF(RIGHT(D125,1)="k",1000*VALUE(LEFT(D125,LEN(D125)-1)),VALUE(SUBSTITUTE(D125,",",""))))))))),"N/A")</f>
        <v/>
      </c>
      <c r="L125">
        <f>IFERROR(IF(TRIM(E125)="-", "N/A", IF(RIGHT(E125,1)=")",IF(RIGHT(E125,2)="T)",-1000000000000*VALUE(MID(E125,2,LEN(E125)-3)),IF(RIGHT(E125,2)="M)",-1000000*VALUE(MID(E125,2,LEN(E125)-3)),IF(RIGHT(E125,2)="B)",-1000000000*VALUE(MID(E125,2,LEN(E125)-3)),IF(RIGHT(E125,2)="k)",-1000*VALUE(MID(E125,2,LEN(E125)-3)),VALUE(SUBSTITUTE(E125,",","")))))),IF(RIGHT(E125,1)="T",1000000000000*VALUE(LEFT(E125,LEN(E125)-1)),IF(RIGHT(E125,1)="M",1000000*VALUE(LEFT(E125,LEN(E125)-1)),IF(RIGHT(E125,1)="B",1000000000*VALUE(LEFT(E125,LEN(E125)-1)),IF(RIGHT(E125,1)="%",0.01*VALUE(LEFT(E125,LEN(E125)-1)),IF(RIGHT(E125,1)="k",1000*VALUE(LEFT(E125,LEN(E125)-1)),VALUE(SUBSTITUTE(E125,",",""))))))))),"N/A")</f>
        <v/>
      </c>
      <c r="M125">
        <f>IFERROR(IF(TRIM(F125)="-", "N/A", IF(RIGHT(F125,1)=")",IF(RIGHT(F125,2)="T)",-1000000000000*VALUE(MID(F125,2,LEN(F125)-3)),IF(RIGHT(F125,2)="M)",-1000000*VALUE(MID(F125,2,LEN(F125)-3)),IF(RIGHT(F125,2)="B)",-1000000000*VALUE(MID(F125,2,LEN(F125)-3)),IF(RIGHT(F125,2)="k)",-1000*VALUE(MID(F125,2,LEN(F125)-3)),VALUE(SUBSTITUTE(F125,",","")))))),IF(RIGHT(F125,1)="T",1000000000000*VALUE(LEFT(F125,LEN(F125)-1)),IF(RIGHT(F125,1)="M",1000000*VALUE(LEFT(F125,LEN(F125)-1)),IF(RIGHT(F125,1)="B",1000000000*VALUE(LEFT(F125,LEN(F125)-1)),IF(RIGHT(F125,1)="%",0.01*VALUE(LEFT(F125,LEN(F125)-1)),IF(RIGHT(F125,1)="k",1000*VALUE(LEFT(F125,LEN(F125)-1)),VALUE(SUBSTITUTE(F125,",",""))))))))),"N/A")</f>
        <v/>
      </c>
      <c r="N125">
        <f>IFERROR(IF(TRIM(G125)="-", "N/A", IF(RIGHT(G125,1)=")",IF(RIGHT(G125,2)="T)",-1000000000000*VALUE(MID(G125,2,LEN(G125)-3)),IF(RIGHT(G125,2)="M)",-1000000*VALUE(MID(G125,2,LEN(G125)-3)),IF(RIGHT(G125,2)="B)",-1000000000*VALUE(MID(G125,2,LEN(G125)-3)),IF(RIGHT(G125,2)="k)",-1000*VALUE(MID(G125,2,LEN(G125)-3)),VALUE(SUBSTITUTE(G125,",","")))))),IF(RIGHT(G125,1)="T",1000000000000*VALUE(LEFT(G125,LEN(G125)-1)),IF(RIGHT(G125,1)="M",1000000*VALUE(LEFT(G125,LEN(G125)-1)),IF(RIGHT(G125,1)="B",1000000000*VALUE(LEFT(G125,LEN(G125)-1)),IF(RIGHT(G125,1)="%",0.01*VALUE(LEFT(G125,LEN(G125)-1)),IF(RIGHT(G125,1)="k",1000*VALUE(LEFT(G125,LEN(G125)-1)),VALUE(SUBSTITUTE(G125,",",""))))))))),"N/A")</f>
        <v/>
      </c>
    </row>
    <row r="126" spans="1:60">
      <c s="1" r="A126" t="n">
        <v>1</v>
      </c>
      <c r="B126" t="s">
        <v>213</v>
      </c>
      <c r="C126" t="s"/>
      <c r="I126">
        <f>IF(AND(K126&gt; J126, L126&gt; K126, M126&gt; L126, N126&gt; M126), "pos_trend", IF(AND(K126&lt; J126, L126&lt; K126, M126&lt; L126, N126&lt; M126), "neg_trend", "N/A"))</f>
        <v/>
      </c>
      <c r="J126">
        <f>IFERROR(IF(TRIM(C126)="-", "N/A", IF(RIGHT(C126,1)=")",IF(RIGHT(C126,2)="T)",-1000000000000*VALUE(MID(C126,2,LEN(C126)-3)),IF(RIGHT(C126,2)="M)",-1000000*VALUE(MID(C126,2,LEN(C126)-3)),IF(RIGHT(C126,2)="B)",-1000000000*VALUE(MID(C126,2,LEN(C126)-3)),IF(RIGHT(C126,2)="k)",-1000*VALUE(MID(C126,2,LEN(C126)-3)),VALUE(SUBSTITUTE(C126,",","")))))),IF(RIGHT(C126,1)="T",1000000000000*VALUE(LEFT(C126,LEN(C126)-1)),IF(RIGHT(C126,1)="M",1000000*VALUE(LEFT(C126,LEN(C126)-1)),IF(RIGHT(C126,1)="B",1000000000*VALUE(LEFT(C126,LEN(C126)-1)),IF(RIGHT(C126,1)="%",0.01*VALUE(LEFT(C126,LEN(C126)-1)),IF(RIGHT(C126,1)="k",1000*VALUE(LEFT(C126,LEN(C126)-1)),VALUE(SUBSTITUTE(C126,",",""))))))))),"N/A")</f>
        <v/>
      </c>
      <c r="K126">
        <f>IFERROR(IF(TRIM(D126)="-", "N/A", IF(RIGHT(D126,1)=")",IF(RIGHT(D126,2)="T)",-1000000000000*VALUE(MID(D126,2,LEN(D126)-3)),IF(RIGHT(D126,2)="M)",-1000000*VALUE(MID(D126,2,LEN(D126)-3)),IF(RIGHT(D126,2)="B)",-1000000000*VALUE(MID(D126,2,LEN(D126)-3)),IF(RIGHT(D126,2)="k)",-1000*VALUE(MID(D126,2,LEN(D126)-3)),VALUE(SUBSTITUTE(D126,",","")))))),IF(RIGHT(D126,1)="T",1000000000000*VALUE(LEFT(D126,LEN(D126)-1)),IF(RIGHT(D126,1)="M",1000000*VALUE(LEFT(D126,LEN(D126)-1)),IF(RIGHT(D126,1)="B",1000000000*VALUE(LEFT(D126,LEN(D126)-1)),IF(RIGHT(D126,1)="%",0.01*VALUE(LEFT(D126,LEN(D126)-1)),IF(RIGHT(D126,1)="k",1000*VALUE(LEFT(D126,LEN(D126)-1)),VALUE(SUBSTITUTE(D126,",",""))))))))),"N/A")</f>
        <v/>
      </c>
      <c r="L126">
        <f>IFERROR(IF(TRIM(E126)="-", "N/A", IF(RIGHT(E126,1)=")",IF(RIGHT(E126,2)="T)",-1000000000000*VALUE(MID(E126,2,LEN(E126)-3)),IF(RIGHT(E126,2)="M)",-1000000*VALUE(MID(E126,2,LEN(E126)-3)),IF(RIGHT(E126,2)="B)",-1000000000*VALUE(MID(E126,2,LEN(E126)-3)),IF(RIGHT(E126,2)="k)",-1000*VALUE(MID(E126,2,LEN(E126)-3)),VALUE(SUBSTITUTE(E126,",","")))))),IF(RIGHT(E126,1)="T",1000000000000*VALUE(LEFT(E126,LEN(E126)-1)),IF(RIGHT(E126,1)="M",1000000*VALUE(LEFT(E126,LEN(E126)-1)),IF(RIGHT(E126,1)="B",1000000000*VALUE(LEFT(E126,LEN(E126)-1)),IF(RIGHT(E126,1)="%",0.01*VALUE(LEFT(E126,LEN(E126)-1)),IF(RIGHT(E126,1)="k",1000*VALUE(LEFT(E126,LEN(E126)-1)),VALUE(SUBSTITUTE(E126,",",""))))))))),"N/A")</f>
        <v/>
      </c>
      <c r="M126">
        <f>IFERROR(IF(TRIM(F126)="-", "N/A", IF(RIGHT(F126,1)=")",IF(RIGHT(F126,2)="T)",-1000000000000*VALUE(MID(F126,2,LEN(F126)-3)),IF(RIGHT(F126,2)="M)",-1000000*VALUE(MID(F126,2,LEN(F126)-3)),IF(RIGHT(F126,2)="B)",-1000000000*VALUE(MID(F126,2,LEN(F126)-3)),IF(RIGHT(F126,2)="k)",-1000*VALUE(MID(F126,2,LEN(F126)-3)),VALUE(SUBSTITUTE(F126,",","")))))),IF(RIGHT(F126,1)="T",1000000000000*VALUE(LEFT(F126,LEN(F126)-1)),IF(RIGHT(F126,1)="M",1000000*VALUE(LEFT(F126,LEN(F126)-1)),IF(RIGHT(F126,1)="B",1000000000*VALUE(LEFT(F126,LEN(F126)-1)),IF(RIGHT(F126,1)="%",0.01*VALUE(LEFT(F126,LEN(F126)-1)),IF(RIGHT(F126,1)="k",1000*VALUE(LEFT(F126,LEN(F126)-1)),VALUE(SUBSTITUTE(F126,",",""))))))))),"N/A")</f>
        <v/>
      </c>
      <c r="N126">
        <f>IFERROR(IF(TRIM(G126)="-", "N/A", IF(RIGHT(G126,1)=")",IF(RIGHT(G126,2)="T)",-1000000000000*VALUE(MID(G126,2,LEN(G126)-3)),IF(RIGHT(G126,2)="M)",-1000000*VALUE(MID(G126,2,LEN(G126)-3)),IF(RIGHT(G126,2)="B)",-1000000000*VALUE(MID(G126,2,LEN(G126)-3)),IF(RIGHT(G126,2)="k)",-1000*VALUE(MID(G126,2,LEN(G126)-3)),VALUE(SUBSTITUTE(G126,",","")))))),IF(RIGHT(G126,1)="T",1000000000000*VALUE(LEFT(G126,LEN(G126)-1)),IF(RIGHT(G126,1)="M",1000000*VALUE(LEFT(G126,LEN(G126)-1)),IF(RIGHT(G126,1)="B",1000000000*VALUE(LEFT(G126,LEN(G126)-1)),IF(RIGHT(G126,1)="%",0.01*VALUE(LEFT(G126,LEN(G126)-1)),IF(RIGHT(G126,1)="k",1000*VALUE(LEFT(G126,LEN(G126)-1)),VALUE(SUBSTITUTE(G126,",",""))))))))),"N/A")</f>
        <v/>
      </c>
    </row>
    <row r="127" spans="1:60">
      <c s="1" r="A127" t="n">
        <v>2</v>
      </c>
      <c r="B127" t="s">
        <v>215</v>
      </c>
      <c r="C127" t="s"/>
      <c r="I127">
        <f>IF(AND(K127&gt; J127, L127&gt; K127, M127&gt; L127, N127&gt; M127), "pos_trend", IF(AND(K127&lt; J127, L127&lt; K127, M127&lt; L127, N127&lt; M127), "neg_trend", "N/A"))</f>
        <v/>
      </c>
      <c r="J127">
        <f>IFERROR(IF(TRIM(C127)="-", "N/A", IF(RIGHT(C127,1)=")",IF(RIGHT(C127,2)="T)",-1000000000000*VALUE(MID(C127,2,LEN(C127)-3)),IF(RIGHT(C127,2)="M)",-1000000*VALUE(MID(C127,2,LEN(C127)-3)),IF(RIGHT(C127,2)="B)",-1000000000*VALUE(MID(C127,2,LEN(C127)-3)),IF(RIGHT(C127,2)="k)",-1000*VALUE(MID(C127,2,LEN(C127)-3)),VALUE(SUBSTITUTE(C127,",","")))))),IF(RIGHT(C127,1)="T",1000000000000*VALUE(LEFT(C127,LEN(C127)-1)),IF(RIGHT(C127,1)="M",1000000*VALUE(LEFT(C127,LEN(C127)-1)),IF(RIGHT(C127,1)="B",1000000000*VALUE(LEFT(C127,LEN(C127)-1)),IF(RIGHT(C127,1)="%",0.01*VALUE(LEFT(C127,LEN(C127)-1)),IF(RIGHT(C127,1)="k",1000*VALUE(LEFT(C127,LEN(C127)-1)),VALUE(SUBSTITUTE(C127,",",""))))))))),"N/A")</f>
        <v/>
      </c>
      <c r="K127">
        <f>IFERROR(IF(TRIM(D127)="-", "N/A", IF(RIGHT(D127,1)=")",IF(RIGHT(D127,2)="T)",-1000000000000*VALUE(MID(D127,2,LEN(D127)-3)),IF(RIGHT(D127,2)="M)",-1000000*VALUE(MID(D127,2,LEN(D127)-3)),IF(RIGHT(D127,2)="B)",-1000000000*VALUE(MID(D127,2,LEN(D127)-3)),IF(RIGHT(D127,2)="k)",-1000*VALUE(MID(D127,2,LEN(D127)-3)),VALUE(SUBSTITUTE(D127,",","")))))),IF(RIGHT(D127,1)="T",1000000000000*VALUE(LEFT(D127,LEN(D127)-1)),IF(RIGHT(D127,1)="M",1000000*VALUE(LEFT(D127,LEN(D127)-1)),IF(RIGHT(D127,1)="B",1000000000*VALUE(LEFT(D127,LEN(D127)-1)),IF(RIGHT(D127,1)="%",0.01*VALUE(LEFT(D127,LEN(D127)-1)),IF(RIGHT(D127,1)="k",1000*VALUE(LEFT(D127,LEN(D127)-1)),VALUE(SUBSTITUTE(D127,",",""))))))))),"N/A")</f>
        <v/>
      </c>
      <c r="L127">
        <f>IFERROR(IF(TRIM(E127)="-", "N/A", IF(RIGHT(E127,1)=")",IF(RIGHT(E127,2)="T)",-1000000000000*VALUE(MID(E127,2,LEN(E127)-3)),IF(RIGHT(E127,2)="M)",-1000000*VALUE(MID(E127,2,LEN(E127)-3)),IF(RIGHT(E127,2)="B)",-1000000000*VALUE(MID(E127,2,LEN(E127)-3)),IF(RIGHT(E127,2)="k)",-1000*VALUE(MID(E127,2,LEN(E127)-3)),VALUE(SUBSTITUTE(E127,",","")))))),IF(RIGHT(E127,1)="T",1000000000000*VALUE(LEFT(E127,LEN(E127)-1)),IF(RIGHT(E127,1)="M",1000000*VALUE(LEFT(E127,LEN(E127)-1)),IF(RIGHT(E127,1)="B",1000000000*VALUE(LEFT(E127,LEN(E127)-1)),IF(RIGHT(E127,1)="%",0.01*VALUE(LEFT(E127,LEN(E127)-1)),IF(RIGHT(E127,1)="k",1000*VALUE(LEFT(E127,LEN(E127)-1)),VALUE(SUBSTITUTE(E127,",",""))))))))),"N/A")</f>
        <v/>
      </c>
      <c r="M127">
        <f>IFERROR(IF(TRIM(F127)="-", "N/A", IF(RIGHT(F127,1)=")",IF(RIGHT(F127,2)="T)",-1000000000000*VALUE(MID(F127,2,LEN(F127)-3)),IF(RIGHT(F127,2)="M)",-1000000*VALUE(MID(F127,2,LEN(F127)-3)),IF(RIGHT(F127,2)="B)",-1000000000*VALUE(MID(F127,2,LEN(F127)-3)),IF(RIGHT(F127,2)="k)",-1000*VALUE(MID(F127,2,LEN(F127)-3)),VALUE(SUBSTITUTE(F127,",","")))))),IF(RIGHT(F127,1)="T",1000000000000*VALUE(LEFT(F127,LEN(F127)-1)),IF(RIGHT(F127,1)="M",1000000*VALUE(LEFT(F127,LEN(F127)-1)),IF(RIGHT(F127,1)="B",1000000000*VALUE(LEFT(F127,LEN(F127)-1)),IF(RIGHT(F127,1)="%",0.01*VALUE(LEFT(F127,LEN(F127)-1)),IF(RIGHT(F127,1)="k",1000*VALUE(LEFT(F127,LEN(F127)-1)),VALUE(SUBSTITUTE(F127,",",""))))))))),"N/A")</f>
        <v/>
      </c>
      <c r="N127">
        <f>IFERROR(IF(TRIM(G127)="-", "N/A", IF(RIGHT(G127,1)=")",IF(RIGHT(G127,2)="T)",-1000000000000*VALUE(MID(G127,2,LEN(G127)-3)),IF(RIGHT(G127,2)="M)",-1000000*VALUE(MID(G127,2,LEN(G127)-3)),IF(RIGHT(G127,2)="B)",-1000000000*VALUE(MID(G127,2,LEN(G127)-3)),IF(RIGHT(G127,2)="k)",-1000*VALUE(MID(G127,2,LEN(G127)-3)),VALUE(SUBSTITUTE(G127,",","")))))),IF(RIGHT(G127,1)="T",1000000000000*VALUE(LEFT(G127,LEN(G127)-1)),IF(RIGHT(G127,1)="M",1000000*VALUE(LEFT(G127,LEN(G127)-1)),IF(RIGHT(G127,1)="B",1000000000*VALUE(LEFT(G127,LEN(G127)-1)),IF(RIGHT(G127,1)="%",0.01*VALUE(LEFT(G127,LEN(G127)-1)),IF(RIGHT(G127,1)="k",1000*VALUE(LEFT(G127,LEN(G127)-1)),VALUE(SUBSTITUTE(G127,",",""))))))))),"N/A")</f>
        <v/>
      </c>
    </row>
    <row r="128" spans="1:60">
      <c s="1" r="A128" t="n">
        <v>3</v>
      </c>
      <c r="B128" t="s">
        <v>217</v>
      </c>
      <c r="C128" t="s"/>
      <c r="I128">
        <f>IF(AND(K128&gt; J128, L128&gt; K128, M128&gt; L128, N128&gt; M128), "pos_trend", IF(AND(K128&lt; J128, L128&lt; K128, M128&lt; L128, N128&lt; M128), "neg_trend", "N/A"))</f>
        <v/>
      </c>
      <c r="J128">
        <f>IFERROR(IF(TRIM(C128)="-", "N/A", IF(RIGHT(C128,1)=")",IF(RIGHT(C128,2)="T)",-1000000000000*VALUE(MID(C128,2,LEN(C128)-3)),IF(RIGHT(C128,2)="M)",-1000000*VALUE(MID(C128,2,LEN(C128)-3)),IF(RIGHT(C128,2)="B)",-1000000000*VALUE(MID(C128,2,LEN(C128)-3)),IF(RIGHT(C128,2)="k)",-1000*VALUE(MID(C128,2,LEN(C128)-3)),VALUE(SUBSTITUTE(C128,",","")))))),IF(RIGHT(C128,1)="T",1000000000000*VALUE(LEFT(C128,LEN(C128)-1)),IF(RIGHT(C128,1)="M",1000000*VALUE(LEFT(C128,LEN(C128)-1)),IF(RIGHT(C128,1)="B",1000000000*VALUE(LEFT(C128,LEN(C128)-1)),IF(RIGHT(C128,1)="%",0.01*VALUE(LEFT(C128,LEN(C128)-1)),IF(RIGHT(C128,1)="k",1000*VALUE(LEFT(C128,LEN(C128)-1)),VALUE(SUBSTITUTE(C128,",",""))))))))),"N/A")</f>
        <v/>
      </c>
      <c r="K128">
        <f>IFERROR(IF(TRIM(D128)="-", "N/A", IF(RIGHT(D128,1)=")",IF(RIGHT(D128,2)="T)",-1000000000000*VALUE(MID(D128,2,LEN(D128)-3)),IF(RIGHT(D128,2)="M)",-1000000*VALUE(MID(D128,2,LEN(D128)-3)),IF(RIGHT(D128,2)="B)",-1000000000*VALUE(MID(D128,2,LEN(D128)-3)),IF(RIGHT(D128,2)="k)",-1000*VALUE(MID(D128,2,LEN(D128)-3)),VALUE(SUBSTITUTE(D128,",","")))))),IF(RIGHT(D128,1)="T",1000000000000*VALUE(LEFT(D128,LEN(D128)-1)),IF(RIGHT(D128,1)="M",1000000*VALUE(LEFT(D128,LEN(D128)-1)),IF(RIGHT(D128,1)="B",1000000000*VALUE(LEFT(D128,LEN(D128)-1)),IF(RIGHT(D128,1)="%",0.01*VALUE(LEFT(D128,LEN(D128)-1)),IF(RIGHT(D128,1)="k",1000*VALUE(LEFT(D128,LEN(D128)-1)),VALUE(SUBSTITUTE(D128,",",""))))))))),"N/A")</f>
        <v/>
      </c>
      <c r="L128">
        <f>IFERROR(IF(TRIM(E128)="-", "N/A", IF(RIGHT(E128,1)=")",IF(RIGHT(E128,2)="T)",-1000000000000*VALUE(MID(E128,2,LEN(E128)-3)),IF(RIGHT(E128,2)="M)",-1000000*VALUE(MID(E128,2,LEN(E128)-3)),IF(RIGHT(E128,2)="B)",-1000000000*VALUE(MID(E128,2,LEN(E128)-3)),IF(RIGHT(E128,2)="k)",-1000*VALUE(MID(E128,2,LEN(E128)-3)),VALUE(SUBSTITUTE(E128,",","")))))),IF(RIGHT(E128,1)="T",1000000000000*VALUE(LEFT(E128,LEN(E128)-1)),IF(RIGHT(E128,1)="M",1000000*VALUE(LEFT(E128,LEN(E128)-1)),IF(RIGHT(E128,1)="B",1000000000*VALUE(LEFT(E128,LEN(E128)-1)),IF(RIGHT(E128,1)="%",0.01*VALUE(LEFT(E128,LEN(E128)-1)),IF(RIGHT(E128,1)="k",1000*VALUE(LEFT(E128,LEN(E128)-1)),VALUE(SUBSTITUTE(E128,",",""))))))))),"N/A")</f>
        <v/>
      </c>
      <c r="M128">
        <f>IFERROR(IF(TRIM(F128)="-", "N/A", IF(RIGHT(F128,1)=")",IF(RIGHT(F128,2)="T)",-1000000000000*VALUE(MID(F128,2,LEN(F128)-3)),IF(RIGHT(F128,2)="M)",-1000000*VALUE(MID(F128,2,LEN(F128)-3)),IF(RIGHT(F128,2)="B)",-1000000000*VALUE(MID(F128,2,LEN(F128)-3)),IF(RIGHT(F128,2)="k)",-1000*VALUE(MID(F128,2,LEN(F128)-3)),VALUE(SUBSTITUTE(F128,",","")))))),IF(RIGHT(F128,1)="T",1000000000000*VALUE(LEFT(F128,LEN(F128)-1)),IF(RIGHT(F128,1)="M",1000000*VALUE(LEFT(F128,LEN(F128)-1)),IF(RIGHT(F128,1)="B",1000000000*VALUE(LEFT(F128,LEN(F128)-1)),IF(RIGHT(F128,1)="%",0.01*VALUE(LEFT(F128,LEN(F128)-1)),IF(RIGHT(F128,1)="k",1000*VALUE(LEFT(F128,LEN(F128)-1)),VALUE(SUBSTITUTE(F128,",",""))))))))),"N/A")</f>
        <v/>
      </c>
      <c r="N128">
        <f>IFERROR(IF(TRIM(G128)="-", "N/A", IF(RIGHT(G128,1)=")",IF(RIGHT(G128,2)="T)",-1000000000000*VALUE(MID(G128,2,LEN(G128)-3)),IF(RIGHT(G128,2)="M)",-1000000*VALUE(MID(G128,2,LEN(G128)-3)),IF(RIGHT(G128,2)="B)",-1000000000*VALUE(MID(G128,2,LEN(G128)-3)),IF(RIGHT(G128,2)="k)",-1000*VALUE(MID(G128,2,LEN(G128)-3)),VALUE(SUBSTITUTE(G128,",","")))))),IF(RIGHT(G128,1)="T",1000000000000*VALUE(LEFT(G128,LEN(G128)-1)),IF(RIGHT(G128,1)="M",1000000*VALUE(LEFT(G128,LEN(G128)-1)),IF(RIGHT(G128,1)="B",1000000000*VALUE(LEFT(G128,LEN(G128)-1)),IF(RIGHT(G128,1)="%",0.01*VALUE(LEFT(G128,LEN(G128)-1)),IF(RIGHT(G128,1)="k",1000*VALUE(LEFT(G128,LEN(G128)-1)),VALUE(SUBSTITUTE(G128,",",""))))))))),"N/A")</f>
        <v/>
      </c>
    </row>
    <row r="129" spans="1:60">
      <c s="1" r="A129" t="n">
        <v>4</v>
      </c>
      <c r="B129" t="s">
        <v>219</v>
      </c>
      <c r="C129" t="s"/>
      <c r="I129">
        <f>IF(AND(K129&gt; J129, L129&gt; K129, M129&gt; L129, N129&gt; M129), "pos_trend", IF(AND(K129&lt; J129, L129&lt; K129, M129&lt; L129, N129&lt; M129), "neg_trend", "N/A"))</f>
        <v/>
      </c>
      <c r="J129">
        <f>IFERROR(IF(TRIM(C129)="-", "N/A", IF(RIGHT(C129,1)=")",IF(RIGHT(C129,2)="T)",-1000000000000*VALUE(MID(C129,2,LEN(C129)-3)),IF(RIGHT(C129,2)="M)",-1000000*VALUE(MID(C129,2,LEN(C129)-3)),IF(RIGHT(C129,2)="B)",-1000000000*VALUE(MID(C129,2,LEN(C129)-3)),IF(RIGHT(C129,2)="k)",-1000*VALUE(MID(C129,2,LEN(C129)-3)),VALUE(SUBSTITUTE(C129,",","")))))),IF(RIGHT(C129,1)="T",1000000000000*VALUE(LEFT(C129,LEN(C129)-1)),IF(RIGHT(C129,1)="M",1000000*VALUE(LEFT(C129,LEN(C129)-1)),IF(RIGHT(C129,1)="B",1000000000*VALUE(LEFT(C129,LEN(C129)-1)),IF(RIGHT(C129,1)="%",0.01*VALUE(LEFT(C129,LEN(C129)-1)),IF(RIGHT(C129,1)="k",1000*VALUE(LEFT(C129,LEN(C129)-1)),VALUE(SUBSTITUTE(C129,",",""))))))))),"N/A")</f>
        <v/>
      </c>
      <c r="K129">
        <f>IFERROR(IF(TRIM(D129)="-", "N/A", IF(RIGHT(D129,1)=")",IF(RIGHT(D129,2)="T)",-1000000000000*VALUE(MID(D129,2,LEN(D129)-3)),IF(RIGHT(D129,2)="M)",-1000000*VALUE(MID(D129,2,LEN(D129)-3)),IF(RIGHT(D129,2)="B)",-1000000000*VALUE(MID(D129,2,LEN(D129)-3)),IF(RIGHT(D129,2)="k)",-1000*VALUE(MID(D129,2,LEN(D129)-3)),VALUE(SUBSTITUTE(D129,",","")))))),IF(RIGHT(D129,1)="T",1000000000000*VALUE(LEFT(D129,LEN(D129)-1)),IF(RIGHT(D129,1)="M",1000000*VALUE(LEFT(D129,LEN(D129)-1)),IF(RIGHT(D129,1)="B",1000000000*VALUE(LEFT(D129,LEN(D129)-1)),IF(RIGHT(D129,1)="%",0.01*VALUE(LEFT(D129,LEN(D129)-1)),IF(RIGHT(D129,1)="k",1000*VALUE(LEFT(D129,LEN(D129)-1)),VALUE(SUBSTITUTE(D129,",",""))))))))),"N/A")</f>
        <v/>
      </c>
      <c r="L129">
        <f>IFERROR(IF(TRIM(E129)="-", "N/A", IF(RIGHT(E129,1)=")",IF(RIGHT(E129,2)="T)",-1000000000000*VALUE(MID(E129,2,LEN(E129)-3)),IF(RIGHT(E129,2)="M)",-1000000*VALUE(MID(E129,2,LEN(E129)-3)),IF(RIGHT(E129,2)="B)",-1000000000*VALUE(MID(E129,2,LEN(E129)-3)),IF(RIGHT(E129,2)="k)",-1000*VALUE(MID(E129,2,LEN(E129)-3)),VALUE(SUBSTITUTE(E129,",","")))))),IF(RIGHT(E129,1)="T",1000000000000*VALUE(LEFT(E129,LEN(E129)-1)),IF(RIGHT(E129,1)="M",1000000*VALUE(LEFT(E129,LEN(E129)-1)),IF(RIGHT(E129,1)="B",1000000000*VALUE(LEFT(E129,LEN(E129)-1)),IF(RIGHT(E129,1)="%",0.01*VALUE(LEFT(E129,LEN(E129)-1)),IF(RIGHT(E129,1)="k",1000*VALUE(LEFT(E129,LEN(E129)-1)),VALUE(SUBSTITUTE(E129,",",""))))))))),"N/A")</f>
        <v/>
      </c>
      <c r="M129">
        <f>IFERROR(IF(TRIM(F129)="-", "N/A", IF(RIGHT(F129,1)=")",IF(RIGHT(F129,2)="T)",-1000000000000*VALUE(MID(F129,2,LEN(F129)-3)),IF(RIGHT(F129,2)="M)",-1000000*VALUE(MID(F129,2,LEN(F129)-3)),IF(RIGHT(F129,2)="B)",-1000000000*VALUE(MID(F129,2,LEN(F129)-3)),IF(RIGHT(F129,2)="k)",-1000*VALUE(MID(F129,2,LEN(F129)-3)),VALUE(SUBSTITUTE(F129,",","")))))),IF(RIGHT(F129,1)="T",1000000000000*VALUE(LEFT(F129,LEN(F129)-1)),IF(RIGHT(F129,1)="M",1000000*VALUE(LEFT(F129,LEN(F129)-1)),IF(RIGHT(F129,1)="B",1000000000*VALUE(LEFT(F129,LEN(F129)-1)),IF(RIGHT(F129,1)="%",0.01*VALUE(LEFT(F129,LEN(F129)-1)),IF(RIGHT(F129,1)="k",1000*VALUE(LEFT(F129,LEN(F129)-1)),VALUE(SUBSTITUTE(F129,",",""))))))))),"N/A")</f>
        <v/>
      </c>
      <c r="N129">
        <f>IFERROR(IF(TRIM(G129)="-", "N/A", IF(RIGHT(G129,1)=")",IF(RIGHT(G129,2)="T)",-1000000000000*VALUE(MID(G129,2,LEN(G129)-3)),IF(RIGHT(G129,2)="M)",-1000000*VALUE(MID(G129,2,LEN(G129)-3)),IF(RIGHT(G129,2)="B)",-1000000000*VALUE(MID(G129,2,LEN(G129)-3)),IF(RIGHT(G129,2)="k)",-1000*VALUE(MID(G129,2,LEN(G129)-3)),VALUE(SUBSTITUTE(G129,",","")))))),IF(RIGHT(G129,1)="T",1000000000000*VALUE(LEFT(G129,LEN(G129)-1)),IF(RIGHT(G129,1)="M",1000000*VALUE(LEFT(G129,LEN(G129)-1)),IF(RIGHT(G129,1)="B",1000000000*VALUE(LEFT(G129,LEN(G129)-1)),IF(RIGHT(G129,1)="%",0.01*VALUE(LEFT(G129,LEN(G129)-1)),IF(RIGHT(G129,1)="k",1000*VALUE(LEFT(G129,LEN(G129)-1)),VALUE(SUBSTITUTE(G129,",",""))))))))),"N/A")</f>
        <v/>
      </c>
    </row>
    <row r="130" spans="1:60">
      <c s="1" r="A130" t="n">
        <v>5</v>
      </c>
      <c r="B130" t="s">
        <v>221</v>
      </c>
      <c r="C130" t="s"/>
      <c r="I130">
        <f>IF(AND(K130&gt; J130, L130&gt; K130, M130&gt; L130, N130&gt; M130), "pos_trend", IF(AND(K130&lt; J130, L130&lt; K130, M130&lt; L130, N130&lt; M130), "neg_trend", "N/A"))</f>
        <v/>
      </c>
      <c r="J130">
        <f>IFERROR(IF(TRIM(C130)="-", "N/A", IF(RIGHT(C130,1)=")",IF(RIGHT(C130,2)="T)",-1000000000000*VALUE(MID(C130,2,LEN(C130)-3)),IF(RIGHT(C130,2)="M)",-1000000*VALUE(MID(C130,2,LEN(C130)-3)),IF(RIGHT(C130,2)="B)",-1000000000*VALUE(MID(C130,2,LEN(C130)-3)),IF(RIGHT(C130,2)="k)",-1000*VALUE(MID(C130,2,LEN(C130)-3)),VALUE(SUBSTITUTE(C130,",","")))))),IF(RIGHT(C130,1)="T",1000000000000*VALUE(LEFT(C130,LEN(C130)-1)),IF(RIGHT(C130,1)="M",1000000*VALUE(LEFT(C130,LEN(C130)-1)),IF(RIGHT(C130,1)="B",1000000000*VALUE(LEFT(C130,LEN(C130)-1)),IF(RIGHT(C130,1)="%",0.01*VALUE(LEFT(C130,LEN(C130)-1)),IF(RIGHT(C130,1)="k",1000*VALUE(LEFT(C130,LEN(C130)-1)),VALUE(SUBSTITUTE(C130,",",""))))))))),"N/A")</f>
        <v/>
      </c>
      <c r="K130">
        <f>IFERROR(IF(TRIM(D130)="-", "N/A", IF(RIGHT(D130,1)=")",IF(RIGHT(D130,2)="T)",-1000000000000*VALUE(MID(D130,2,LEN(D130)-3)),IF(RIGHT(D130,2)="M)",-1000000*VALUE(MID(D130,2,LEN(D130)-3)),IF(RIGHT(D130,2)="B)",-1000000000*VALUE(MID(D130,2,LEN(D130)-3)),IF(RIGHT(D130,2)="k)",-1000*VALUE(MID(D130,2,LEN(D130)-3)),VALUE(SUBSTITUTE(D130,",","")))))),IF(RIGHT(D130,1)="T",1000000000000*VALUE(LEFT(D130,LEN(D130)-1)),IF(RIGHT(D130,1)="M",1000000*VALUE(LEFT(D130,LEN(D130)-1)),IF(RIGHT(D130,1)="B",1000000000*VALUE(LEFT(D130,LEN(D130)-1)),IF(RIGHT(D130,1)="%",0.01*VALUE(LEFT(D130,LEN(D130)-1)),IF(RIGHT(D130,1)="k",1000*VALUE(LEFT(D130,LEN(D130)-1)),VALUE(SUBSTITUTE(D130,",",""))))))))),"N/A")</f>
        <v/>
      </c>
      <c r="L130">
        <f>IFERROR(IF(TRIM(E130)="-", "N/A", IF(RIGHT(E130,1)=")",IF(RIGHT(E130,2)="T)",-1000000000000*VALUE(MID(E130,2,LEN(E130)-3)),IF(RIGHT(E130,2)="M)",-1000000*VALUE(MID(E130,2,LEN(E130)-3)),IF(RIGHT(E130,2)="B)",-1000000000*VALUE(MID(E130,2,LEN(E130)-3)),IF(RIGHT(E130,2)="k)",-1000*VALUE(MID(E130,2,LEN(E130)-3)),VALUE(SUBSTITUTE(E130,",","")))))),IF(RIGHT(E130,1)="T",1000000000000*VALUE(LEFT(E130,LEN(E130)-1)),IF(RIGHT(E130,1)="M",1000000*VALUE(LEFT(E130,LEN(E130)-1)),IF(RIGHT(E130,1)="B",1000000000*VALUE(LEFT(E130,LEN(E130)-1)),IF(RIGHT(E130,1)="%",0.01*VALUE(LEFT(E130,LEN(E130)-1)),IF(RIGHT(E130,1)="k",1000*VALUE(LEFT(E130,LEN(E130)-1)),VALUE(SUBSTITUTE(E130,",",""))))))))),"N/A")</f>
        <v/>
      </c>
      <c r="M130">
        <f>IFERROR(IF(TRIM(F130)="-", "N/A", IF(RIGHT(F130,1)=")",IF(RIGHT(F130,2)="T)",-1000000000000*VALUE(MID(F130,2,LEN(F130)-3)),IF(RIGHT(F130,2)="M)",-1000000*VALUE(MID(F130,2,LEN(F130)-3)),IF(RIGHT(F130,2)="B)",-1000000000*VALUE(MID(F130,2,LEN(F130)-3)),IF(RIGHT(F130,2)="k)",-1000*VALUE(MID(F130,2,LEN(F130)-3)),VALUE(SUBSTITUTE(F130,",","")))))),IF(RIGHT(F130,1)="T",1000000000000*VALUE(LEFT(F130,LEN(F130)-1)),IF(RIGHT(F130,1)="M",1000000*VALUE(LEFT(F130,LEN(F130)-1)),IF(RIGHT(F130,1)="B",1000000000*VALUE(LEFT(F130,LEN(F130)-1)),IF(RIGHT(F130,1)="%",0.01*VALUE(LEFT(F130,LEN(F130)-1)),IF(RIGHT(F130,1)="k",1000*VALUE(LEFT(F130,LEN(F130)-1)),VALUE(SUBSTITUTE(F130,",",""))))))))),"N/A")</f>
        <v/>
      </c>
      <c r="N130">
        <f>IFERROR(IF(TRIM(G130)="-", "N/A", IF(RIGHT(G130,1)=")",IF(RIGHT(G130,2)="T)",-1000000000000*VALUE(MID(G130,2,LEN(G130)-3)),IF(RIGHT(G130,2)="M)",-1000000*VALUE(MID(G130,2,LEN(G130)-3)),IF(RIGHT(G130,2)="B)",-1000000000*VALUE(MID(G130,2,LEN(G130)-3)),IF(RIGHT(G130,2)="k)",-1000*VALUE(MID(G130,2,LEN(G130)-3)),VALUE(SUBSTITUTE(G130,",","")))))),IF(RIGHT(G130,1)="T",1000000000000*VALUE(LEFT(G130,LEN(G130)-1)),IF(RIGHT(G130,1)="M",1000000*VALUE(LEFT(G130,LEN(G130)-1)),IF(RIGHT(G130,1)="B",1000000000*VALUE(LEFT(G130,LEN(G130)-1)),IF(RIGHT(G130,1)="%",0.01*VALUE(LEFT(G130,LEN(G130)-1)),IF(RIGHT(G130,1)="k",1000*VALUE(LEFT(G130,LEN(G130)-1)),VALUE(SUBSTITUTE(G130,",",""))))))))),"N/A")</f>
        <v/>
      </c>
    </row>
    <row r="131" spans="1:60">
      <c s="1" r="A131" t="n">
        <v>6</v>
      </c>
      <c r="B131" t="s">
        <v>223</v>
      </c>
      <c r="C131" t="s"/>
      <c r="I131">
        <f>IF(AND(K131&gt; J131, L131&gt; K131, M131&gt; L131, N131&gt; M131), "pos_trend", IF(AND(K131&lt; J131, L131&lt; K131, M131&lt; L131, N131&lt; M131), "neg_trend", "N/A"))</f>
        <v/>
      </c>
      <c r="J131">
        <f>IFERROR(IF(TRIM(C131)="-", "N/A", IF(RIGHT(C131,1)=")",IF(RIGHT(C131,2)="T)",-1000000000000*VALUE(MID(C131,2,LEN(C131)-3)),IF(RIGHT(C131,2)="M)",-1000000*VALUE(MID(C131,2,LEN(C131)-3)),IF(RIGHT(C131,2)="B)",-1000000000*VALUE(MID(C131,2,LEN(C131)-3)),IF(RIGHT(C131,2)="k)",-1000*VALUE(MID(C131,2,LEN(C131)-3)),VALUE(SUBSTITUTE(C131,",","")))))),IF(RIGHT(C131,1)="T",1000000000000*VALUE(LEFT(C131,LEN(C131)-1)),IF(RIGHT(C131,1)="M",1000000*VALUE(LEFT(C131,LEN(C131)-1)),IF(RIGHT(C131,1)="B",1000000000*VALUE(LEFT(C131,LEN(C131)-1)),IF(RIGHT(C131,1)="%",0.01*VALUE(LEFT(C131,LEN(C131)-1)),IF(RIGHT(C131,1)="k",1000*VALUE(LEFT(C131,LEN(C131)-1)),VALUE(SUBSTITUTE(C131,",",""))))))))),"N/A")</f>
        <v/>
      </c>
      <c r="K131">
        <f>IFERROR(IF(TRIM(D131)="-", "N/A", IF(RIGHT(D131,1)=")",IF(RIGHT(D131,2)="T)",-1000000000000*VALUE(MID(D131,2,LEN(D131)-3)),IF(RIGHT(D131,2)="M)",-1000000*VALUE(MID(D131,2,LEN(D131)-3)),IF(RIGHT(D131,2)="B)",-1000000000*VALUE(MID(D131,2,LEN(D131)-3)),IF(RIGHT(D131,2)="k)",-1000*VALUE(MID(D131,2,LEN(D131)-3)),VALUE(SUBSTITUTE(D131,",","")))))),IF(RIGHT(D131,1)="T",1000000000000*VALUE(LEFT(D131,LEN(D131)-1)),IF(RIGHT(D131,1)="M",1000000*VALUE(LEFT(D131,LEN(D131)-1)),IF(RIGHT(D131,1)="B",1000000000*VALUE(LEFT(D131,LEN(D131)-1)),IF(RIGHT(D131,1)="%",0.01*VALUE(LEFT(D131,LEN(D131)-1)),IF(RIGHT(D131,1)="k",1000*VALUE(LEFT(D131,LEN(D131)-1)),VALUE(SUBSTITUTE(D131,",",""))))))))),"N/A")</f>
        <v/>
      </c>
      <c r="L131">
        <f>IFERROR(IF(TRIM(E131)="-", "N/A", IF(RIGHT(E131,1)=")",IF(RIGHT(E131,2)="T)",-1000000000000*VALUE(MID(E131,2,LEN(E131)-3)),IF(RIGHT(E131,2)="M)",-1000000*VALUE(MID(E131,2,LEN(E131)-3)),IF(RIGHT(E131,2)="B)",-1000000000*VALUE(MID(E131,2,LEN(E131)-3)),IF(RIGHT(E131,2)="k)",-1000*VALUE(MID(E131,2,LEN(E131)-3)),VALUE(SUBSTITUTE(E131,",","")))))),IF(RIGHT(E131,1)="T",1000000000000*VALUE(LEFT(E131,LEN(E131)-1)),IF(RIGHT(E131,1)="M",1000000*VALUE(LEFT(E131,LEN(E131)-1)),IF(RIGHT(E131,1)="B",1000000000*VALUE(LEFT(E131,LEN(E131)-1)),IF(RIGHT(E131,1)="%",0.01*VALUE(LEFT(E131,LEN(E131)-1)),IF(RIGHT(E131,1)="k",1000*VALUE(LEFT(E131,LEN(E131)-1)),VALUE(SUBSTITUTE(E131,",",""))))))))),"N/A")</f>
        <v/>
      </c>
      <c r="M131">
        <f>IFERROR(IF(TRIM(F131)="-", "N/A", IF(RIGHT(F131,1)=")",IF(RIGHT(F131,2)="T)",-1000000000000*VALUE(MID(F131,2,LEN(F131)-3)),IF(RIGHT(F131,2)="M)",-1000000*VALUE(MID(F131,2,LEN(F131)-3)),IF(RIGHT(F131,2)="B)",-1000000000*VALUE(MID(F131,2,LEN(F131)-3)),IF(RIGHT(F131,2)="k)",-1000*VALUE(MID(F131,2,LEN(F131)-3)),VALUE(SUBSTITUTE(F131,",","")))))),IF(RIGHT(F131,1)="T",1000000000000*VALUE(LEFT(F131,LEN(F131)-1)),IF(RIGHT(F131,1)="M",1000000*VALUE(LEFT(F131,LEN(F131)-1)),IF(RIGHT(F131,1)="B",1000000000*VALUE(LEFT(F131,LEN(F131)-1)),IF(RIGHT(F131,1)="%",0.01*VALUE(LEFT(F131,LEN(F131)-1)),IF(RIGHT(F131,1)="k",1000*VALUE(LEFT(F131,LEN(F131)-1)),VALUE(SUBSTITUTE(F131,",",""))))))))),"N/A")</f>
        <v/>
      </c>
      <c r="N131">
        <f>IFERROR(IF(TRIM(G131)="-", "N/A", IF(RIGHT(G131,1)=")",IF(RIGHT(G131,2)="T)",-1000000000000*VALUE(MID(G131,2,LEN(G131)-3)),IF(RIGHT(G131,2)="M)",-1000000*VALUE(MID(G131,2,LEN(G131)-3)),IF(RIGHT(G131,2)="B)",-1000000000*VALUE(MID(G131,2,LEN(G131)-3)),IF(RIGHT(G131,2)="k)",-1000*VALUE(MID(G131,2,LEN(G131)-3)),VALUE(SUBSTITUTE(G131,",","")))))),IF(RIGHT(G131,1)="T",1000000000000*VALUE(LEFT(G131,LEN(G131)-1)),IF(RIGHT(G131,1)="M",1000000*VALUE(LEFT(G131,LEN(G131)-1)),IF(RIGHT(G131,1)="B",1000000000*VALUE(LEFT(G131,LEN(G131)-1)),IF(RIGHT(G131,1)="%",0.01*VALUE(LEFT(G131,LEN(G131)-1)),IF(RIGHT(G131,1)="k",1000*VALUE(LEFT(G131,LEN(G131)-1)),VALUE(SUBSTITUTE(G131,",",""))))))))),"N/A")</f>
        <v/>
      </c>
    </row>
    <row r="132" spans="1:60">
      <c s="1" r="A132" t="n">
        <v>7</v>
      </c>
      <c r="B132" t="s">
        <v>225</v>
      </c>
      <c r="C132" t="s"/>
      <c r="I132">
        <f>IF(AND(K132&gt; J132, L132&gt; K132, M132&gt; L132, N132&gt; M132), "pos_trend", IF(AND(K132&lt; J132, L132&lt; K132, M132&lt; L132, N132&lt; M132), "neg_trend", "N/A"))</f>
        <v/>
      </c>
      <c r="J132">
        <f>IFERROR(IF(TRIM(C132)="-", "N/A", IF(RIGHT(C132,1)=")",IF(RIGHT(C132,2)="T)",-1000000000000*VALUE(MID(C132,2,LEN(C132)-3)),IF(RIGHT(C132,2)="M)",-1000000*VALUE(MID(C132,2,LEN(C132)-3)),IF(RIGHT(C132,2)="B)",-1000000000*VALUE(MID(C132,2,LEN(C132)-3)),IF(RIGHT(C132,2)="k)",-1000*VALUE(MID(C132,2,LEN(C132)-3)),VALUE(SUBSTITUTE(C132,",","")))))),IF(RIGHT(C132,1)="T",1000000000000*VALUE(LEFT(C132,LEN(C132)-1)),IF(RIGHT(C132,1)="M",1000000*VALUE(LEFT(C132,LEN(C132)-1)),IF(RIGHT(C132,1)="B",1000000000*VALUE(LEFT(C132,LEN(C132)-1)),IF(RIGHT(C132,1)="%",0.01*VALUE(LEFT(C132,LEN(C132)-1)),IF(RIGHT(C132,1)="k",1000*VALUE(LEFT(C132,LEN(C132)-1)),VALUE(SUBSTITUTE(C132,",",""))))))))),"N/A")</f>
        <v/>
      </c>
      <c r="K132">
        <f>IFERROR(IF(TRIM(D132)="-", "N/A", IF(RIGHT(D132,1)=")",IF(RIGHT(D132,2)="T)",-1000000000000*VALUE(MID(D132,2,LEN(D132)-3)),IF(RIGHT(D132,2)="M)",-1000000*VALUE(MID(D132,2,LEN(D132)-3)),IF(RIGHT(D132,2)="B)",-1000000000*VALUE(MID(D132,2,LEN(D132)-3)),IF(RIGHT(D132,2)="k)",-1000*VALUE(MID(D132,2,LEN(D132)-3)),VALUE(SUBSTITUTE(D132,",","")))))),IF(RIGHT(D132,1)="T",1000000000000*VALUE(LEFT(D132,LEN(D132)-1)),IF(RIGHT(D132,1)="M",1000000*VALUE(LEFT(D132,LEN(D132)-1)),IF(RIGHT(D132,1)="B",1000000000*VALUE(LEFT(D132,LEN(D132)-1)),IF(RIGHT(D132,1)="%",0.01*VALUE(LEFT(D132,LEN(D132)-1)),IF(RIGHT(D132,1)="k",1000*VALUE(LEFT(D132,LEN(D132)-1)),VALUE(SUBSTITUTE(D132,",",""))))))))),"N/A")</f>
        <v/>
      </c>
      <c r="L132">
        <f>IFERROR(IF(TRIM(E132)="-", "N/A", IF(RIGHT(E132,1)=")",IF(RIGHT(E132,2)="T)",-1000000000000*VALUE(MID(E132,2,LEN(E132)-3)),IF(RIGHT(E132,2)="M)",-1000000*VALUE(MID(E132,2,LEN(E132)-3)),IF(RIGHT(E132,2)="B)",-1000000000*VALUE(MID(E132,2,LEN(E132)-3)),IF(RIGHT(E132,2)="k)",-1000*VALUE(MID(E132,2,LEN(E132)-3)),VALUE(SUBSTITUTE(E132,",","")))))),IF(RIGHT(E132,1)="T",1000000000000*VALUE(LEFT(E132,LEN(E132)-1)),IF(RIGHT(E132,1)="M",1000000*VALUE(LEFT(E132,LEN(E132)-1)),IF(RIGHT(E132,1)="B",1000000000*VALUE(LEFT(E132,LEN(E132)-1)),IF(RIGHT(E132,1)="%",0.01*VALUE(LEFT(E132,LEN(E132)-1)),IF(RIGHT(E132,1)="k",1000*VALUE(LEFT(E132,LEN(E132)-1)),VALUE(SUBSTITUTE(E132,",",""))))))))),"N/A")</f>
        <v/>
      </c>
      <c r="M132">
        <f>IFERROR(IF(TRIM(F132)="-", "N/A", IF(RIGHT(F132,1)=")",IF(RIGHT(F132,2)="T)",-1000000000000*VALUE(MID(F132,2,LEN(F132)-3)),IF(RIGHT(F132,2)="M)",-1000000*VALUE(MID(F132,2,LEN(F132)-3)),IF(RIGHT(F132,2)="B)",-1000000000*VALUE(MID(F132,2,LEN(F132)-3)),IF(RIGHT(F132,2)="k)",-1000*VALUE(MID(F132,2,LEN(F132)-3)),VALUE(SUBSTITUTE(F132,",","")))))),IF(RIGHT(F132,1)="T",1000000000000*VALUE(LEFT(F132,LEN(F132)-1)),IF(RIGHT(F132,1)="M",1000000*VALUE(LEFT(F132,LEN(F132)-1)),IF(RIGHT(F132,1)="B",1000000000*VALUE(LEFT(F132,LEN(F132)-1)),IF(RIGHT(F132,1)="%",0.01*VALUE(LEFT(F132,LEN(F132)-1)),IF(RIGHT(F132,1)="k",1000*VALUE(LEFT(F132,LEN(F132)-1)),VALUE(SUBSTITUTE(F132,",",""))))))))),"N/A")</f>
        <v/>
      </c>
      <c r="N132">
        <f>IFERROR(IF(TRIM(G132)="-", "N/A", IF(RIGHT(G132,1)=")",IF(RIGHT(G132,2)="T)",-1000000000000*VALUE(MID(G132,2,LEN(G132)-3)),IF(RIGHT(G132,2)="M)",-1000000*VALUE(MID(G132,2,LEN(G132)-3)),IF(RIGHT(G132,2)="B)",-1000000000*VALUE(MID(G132,2,LEN(G132)-3)),IF(RIGHT(G132,2)="k)",-1000*VALUE(MID(G132,2,LEN(G132)-3)),VALUE(SUBSTITUTE(G132,",","")))))),IF(RIGHT(G132,1)="T",1000000000000*VALUE(LEFT(G132,LEN(G132)-1)),IF(RIGHT(G132,1)="M",1000000*VALUE(LEFT(G132,LEN(G132)-1)),IF(RIGHT(G132,1)="B",1000000000*VALUE(LEFT(G132,LEN(G132)-1)),IF(RIGHT(G132,1)="%",0.01*VALUE(LEFT(G132,LEN(G132)-1)),IF(RIGHT(G132,1)="k",1000*VALUE(LEFT(G132,LEN(G132)-1)),VALUE(SUBSTITUTE(G132,",",""))))))))),"N/A")</f>
        <v/>
      </c>
    </row>
    <row r="133" spans="1:60">
      <c s="1" r="A133" t="n">
        <v>8</v>
      </c>
      <c r="B133" t="s">
        <v>227</v>
      </c>
      <c r="C133" t="s"/>
      <c r="I133">
        <f>IF(AND(K133&gt; J133, L133&gt; K133, M133&gt; L133, N133&gt; M133), "pos_trend", IF(AND(K133&lt; J133, L133&lt; K133, M133&lt; L133, N133&lt; M133), "neg_trend", "N/A"))</f>
        <v/>
      </c>
      <c r="J133">
        <f>IFERROR(IF(TRIM(C133)="-", "N/A", IF(RIGHT(C133,1)=")",IF(RIGHT(C133,2)="T)",-1000000000000*VALUE(MID(C133,2,LEN(C133)-3)),IF(RIGHT(C133,2)="M)",-1000000*VALUE(MID(C133,2,LEN(C133)-3)),IF(RIGHT(C133,2)="B)",-1000000000*VALUE(MID(C133,2,LEN(C133)-3)),IF(RIGHT(C133,2)="k)",-1000*VALUE(MID(C133,2,LEN(C133)-3)),VALUE(SUBSTITUTE(C133,",","")))))),IF(RIGHT(C133,1)="T",1000000000000*VALUE(LEFT(C133,LEN(C133)-1)),IF(RIGHT(C133,1)="M",1000000*VALUE(LEFT(C133,LEN(C133)-1)),IF(RIGHT(C133,1)="B",1000000000*VALUE(LEFT(C133,LEN(C133)-1)),IF(RIGHT(C133,1)="%",0.01*VALUE(LEFT(C133,LEN(C133)-1)),IF(RIGHT(C133,1)="k",1000*VALUE(LEFT(C133,LEN(C133)-1)),VALUE(SUBSTITUTE(C133,",",""))))))))),"N/A")</f>
        <v/>
      </c>
      <c r="K133">
        <f>IFERROR(IF(TRIM(D133)="-", "N/A", IF(RIGHT(D133,1)=")",IF(RIGHT(D133,2)="T)",-1000000000000*VALUE(MID(D133,2,LEN(D133)-3)),IF(RIGHT(D133,2)="M)",-1000000*VALUE(MID(D133,2,LEN(D133)-3)),IF(RIGHT(D133,2)="B)",-1000000000*VALUE(MID(D133,2,LEN(D133)-3)),IF(RIGHT(D133,2)="k)",-1000*VALUE(MID(D133,2,LEN(D133)-3)),VALUE(SUBSTITUTE(D133,",","")))))),IF(RIGHT(D133,1)="T",1000000000000*VALUE(LEFT(D133,LEN(D133)-1)),IF(RIGHT(D133,1)="M",1000000*VALUE(LEFT(D133,LEN(D133)-1)),IF(RIGHT(D133,1)="B",1000000000*VALUE(LEFT(D133,LEN(D133)-1)),IF(RIGHT(D133,1)="%",0.01*VALUE(LEFT(D133,LEN(D133)-1)),IF(RIGHT(D133,1)="k",1000*VALUE(LEFT(D133,LEN(D133)-1)),VALUE(SUBSTITUTE(D133,",",""))))))))),"N/A")</f>
        <v/>
      </c>
      <c r="L133">
        <f>IFERROR(IF(TRIM(E133)="-", "N/A", IF(RIGHT(E133,1)=")",IF(RIGHT(E133,2)="T)",-1000000000000*VALUE(MID(E133,2,LEN(E133)-3)),IF(RIGHT(E133,2)="M)",-1000000*VALUE(MID(E133,2,LEN(E133)-3)),IF(RIGHT(E133,2)="B)",-1000000000*VALUE(MID(E133,2,LEN(E133)-3)),IF(RIGHT(E133,2)="k)",-1000*VALUE(MID(E133,2,LEN(E133)-3)),VALUE(SUBSTITUTE(E133,",","")))))),IF(RIGHT(E133,1)="T",1000000000000*VALUE(LEFT(E133,LEN(E133)-1)),IF(RIGHT(E133,1)="M",1000000*VALUE(LEFT(E133,LEN(E133)-1)),IF(RIGHT(E133,1)="B",1000000000*VALUE(LEFT(E133,LEN(E133)-1)),IF(RIGHT(E133,1)="%",0.01*VALUE(LEFT(E133,LEN(E133)-1)),IF(RIGHT(E133,1)="k",1000*VALUE(LEFT(E133,LEN(E133)-1)),VALUE(SUBSTITUTE(E133,",",""))))))))),"N/A")</f>
        <v/>
      </c>
      <c r="M133">
        <f>IFERROR(IF(TRIM(F133)="-", "N/A", IF(RIGHT(F133,1)=")",IF(RIGHT(F133,2)="T)",-1000000000000*VALUE(MID(F133,2,LEN(F133)-3)),IF(RIGHT(F133,2)="M)",-1000000*VALUE(MID(F133,2,LEN(F133)-3)),IF(RIGHT(F133,2)="B)",-1000000000*VALUE(MID(F133,2,LEN(F133)-3)),IF(RIGHT(F133,2)="k)",-1000*VALUE(MID(F133,2,LEN(F133)-3)),VALUE(SUBSTITUTE(F133,",","")))))),IF(RIGHT(F133,1)="T",1000000000000*VALUE(LEFT(F133,LEN(F133)-1)),IF(RIGHT(F133,1)="M",1000000*VALUE(LEFT(F133,LEN(F133)-1)),IF(RIGHT(F133,1)="B",1000000000*VALUE(LEFT(F133,LEN(F133)-1)),IF(RIGHT(F133,1)="%",0.01*VALUE(LEFT(F133,LEN(F133)-1)),IF(RIGHT(F133,1)="k",1000*VALUE(LEFT(F133,LEN(F133)-1)),VALUE(SUBSTITUTE(F133,",",""))))))))),"N/A")</f>
        <v/>
      </c>
      <c r="N133">
        <f>IFERROR(IF(TRIM(G133)="-", "N/A", IF(RIGHT(G133,1)=")",IF(RIGHT(G133,2)="T)",-1000000000000*VALUE(MID(G133,2,LEN(G133)-3)),IF(RIGHT(G133,2)="M)",-1000000*VALUE(MID(G133,2,LEN(G133)-3)),IF(RIGHT(G133,2)="B)",-1000000000*VALUE(MID(G133,2,LEN(G133)-3)),IF(RIGHT(G133,2)="k)",-1000*VALUE(MID(G133,2,LEN(G133)-3)),VALUE(SUBSTITUTE(G133,",","")))))),IF(RIGHT(G133,1)="T",1000000000000*VALUE(LEFT(G133,LEN(G133)-1)),IF(RIGHT(G133,1)="M",1000000*VALUE(LEFT(G133,LEN(G133)-1)),IF(RIGHT(G133,1)="B",1000000000*VALUE(LEFT(G133,LEN(G133)-1)),IF(RIGHT(G133,1)="%",0.01*VALUE(LEFT(G133,LEN(G133)-1)),IF(RIGHT(G133,1)="k",1000*VALUE(LEFT(G133,LEN(G133)-1)),VALUE(SUBSTITUTE(G133,",",""))))))))),"N/A")</f>
        <v/>
      </c>
    </row>
    <row r="134" spans="1:60">
      <c s="1" r="A134" t="n">
        <v>9</v>
      </c>
      <c r="B134" t="s">
        <v>229</v>
      </c>
      <c r="C134" t="s"/>
      <c r="I134">
        <f>IF(AND(K134&gt; J134, L134&gt; K134, M134&gt; L134, N134&gt; M134), "pos_trend", IF(AND(K134&lt; J134, L134&lt; K134, M134&lt; L134, N134&lt; M134), "neg_trend", "N/A"))</f>
        <v/>
      </c>
      <c r="J134">
        <f>IFERROR(IF(TRIM(C134)="-", "N/A", IF(RIGHT(C134,1)=")",IF(RIGHT(C134,2)="T)",-1000000000000*VALUE(MID(C134,2,LEN(C134)-3)),IF(RIGHT(C134,2)="M)",-1000000*VALUE(MID(C134,2,LEN(C134)-3)),IF(RIGHT(C134,2)="B)",-1000000000*VALUE(MID(C134,2,LEN(C134)-3)),IF(RIGHT(C134,2)="k)",-1000*VALUE(MID(C134,2,LEN(C134)-3)),VALUE(SUBSTITUTE(C134,",","")))))),IF(RIGHT(C134,1)="T",1000000000000*VALUE(LEFT(C134,LEN(C134)-1)),IF(RIGHT(C134,1)="M",1000000*VALUE(LEFT(C134,LEN(C134)-1)),IF(RIGHT(C134,1)="B",1000000000*VALUE(LEFT(C134,LEN(C134)-1)),IF(RIGHT(C134,1)="%",0.01*VALUE(LEFT(C134,LEN(C134)-1)),IF(RIGHT(C134,1)="k",1000*VALUE(LEFT(C134,LEN(C134)-1)),VALUE(SUBSTITUTE(C134,",",""))))))))),"N/A")</f>
        <v/>
      </c>
      <c r="K134">
        <f>IFERROR(IF(TRIM(D134)="-", "N/A", IF(RIGHT(D134,1)=")",IF(RIGHT(D134,2)="T)",-1000000000000*VALUE(MID(D134,2,LEN(D134)-3)),IF(RIGHT(D134,2)="M)",-1000000*VALUE(MID(D134,2,LEN(D134)-3)),IF(RIGHT(D134,2)="B)",-1000000000*VALUE(MID(D134,2,LEN(D134)-3)),IF(RIGHT(D134,2)="k)",-1000*VALUE(MID(D134,2,LEN(D134)-3)),VALUE(SUBSTITUTE(D134,",","")))))),IF(RIGHT(D134,1)="T",1000000000000*VALUE(LEFT(D134,LEN(D134)-1)),IF(RIGHT(D134,1)="M",1000000*VALUE(LEFT(D134,LEN(D134)-1)),IF(RIGHT(D134,1)="B",1000000000*VALUE(LEFT(D134,LEN(D134)-1)),IF(RIGHT(D134,1)="%",0.01*VALUE(LEFT(D134,LEN(D134)-1)),IF(RIGHT(D134,1)="k",1000*VALUE(LEFT(D134,LEN(D134)-1)),VALUE(SUBSTITUTE(D134,",",""))))))))),"N/A")</f>
        <v/>
      </c>
      <c r="L134">
        <f>IFERROR(IF(TRIM(E134)="-", "N/A", IF(RIGHT(E134,1)=")",IF(RIGHT(E134,2)="T)",-1000000000000*VALUE(MID(E134,2,LEN(E134)-3)),IF(RIGHT(E134,2)="M)",-1000000*VALUE(MID(E134,2,LEN(E134)-3)),IF(RIGHT(E134,2)="B)",-1000000000*VALUE(MID(E134,2,LEN(E134)-3)),IF(RIGHT(E134,2)="k)",-1000*VALUE(MID(E134,2,LEN(E134)-3)),VALUE(SUBSTITUTE(E134,",","")))))),IF(RIGHT(E134,1)="T",1000000000000*VALUE(LEFT(E134,LEN(E134)-1)),IF(RIGHT(E134,1)="M",1000000*VALUE(LEFT(E134,LEN(E134)-1)),IF(RIGHT(E134,1)="B",1000000000*VALUE(LEFT(E134,LEN(E134)-1)),IF(RIGHT(E134,1)="%",0.01*VALUE(LEFT(E134,LEN(E134)-1)),IF(RIGHT(E134,1)="k",1000*VALUE(LEFT(E134,LEN(E134)-1)),VALUE(SUBSTITUTE(E134,",",""))))))))),"N/A")</f>
        <v/>
      </c>
      <c r="M134">
        <f>IFERROR(IF(TRIM(F134)="-", "N/A", IF(RIGHT(F134,1)=")",IF(RIGHT(F134,2)="T)",-1000000000000*VALUE(MID(F134,2,LEN(F134)-3)),IF(RIGHT(F134,2)="M)",-1000000*VALUE(MID(F134,2,LEN(F134)-3)),IF(RIGHT(F134,2)="B)",-1000000000*VALUE(MID(F134,2,LEN(F134)-3)),IF(RIGHT(F134,2)="k)",-1000*VALUE(MID(F134,2,LEN(F134)-3)),VALUE(SUBSTITUTE(F134,",","")))))),IF(RIGHT(F134,1)="T",1000000000000*VALUE(LEFT(F134,LEN(F134)-1)),IF(RIGHT(F134,1)="M",1000000*VALUE(LEFT(F134,LEN(F134)-1)),IF(RIGHT(F134,1)="B",1000000000*VALUE(LEFT(F134,LEN(F134)-1)),IF(RIGHT(F134,1)="%",0.01*VALUE(LEFT(F134,LEN(F134)-1)),IF(RIGHT(F134,1)="k",1000*VALUE(LEFT(F134,LEN(F134)-1)),VALUE(SUBSTITUTE(F134,",",""))))))))),"N/A")</f>
        <v/>
      </c>
      <c r="N134">
        <f>IFERROR(IF(TRIM(G134)="-", "N/A", IF(RIGHT(G134,1)=")",IF(RIGHT(G134,2)="T)",-1000000000000*VALUE(MID(G134,2,LEN(G134)-3)),IF(RIGHT(G134,2)="M)",-1000000*VALUE(MID(G134,2,LEN(G134)-3)),IF(RIGHT(G134,2)="B)",-1000000000*VALUE(MID(G134,2,LEN(G134)-3)),IF(RIGHT(G134,2)="k)",-1000*VALUE(MID(G134,2,LEN(G134)-3)),VALUE(SUBSTITUTE(G134,",","")))))),IF(RIGHT(G134,1)="T",1000000000000*VALUE(LEFT(G134,LEN(G134)-1)),IF(RIGHT(G134,1)="M",1000000*VALUE(LEFT(G134,LEN(G134)-1)),IF(RIGHT(G134,1)="B",1000000000*VALUE(LEFT(G134,LEN(G134)-1)),IF(RIGHT(G134,1)="%",0.01*VALUE(LEFT(G134,LEN(G134)-1)),IF(RIGHT(G134,1)="k",1000*VALUE(LEFT(G134,LEN(G134)-1)),VALUE(SUBSTITUTE(G134,",",""))))))))),"N/A")</f>
        <v/>
      </c>
    </row>
    <row r="135" spans="1:60">
      <c r="I135">
        <f>IF(AND(K135&gt; J135, L135&gt; K135, M135&gt; L135, N135&gt; M135), "pos_trend", IF(AND(K135&lt; J135, L135&lt; K135, M135&lt; L135, N135&lt; M135), "neg_trend", "N/A"))</f>
        <v/>
      </c>
      <c r="J135">
        <f>IFERROR(IF(TRIM(C135)="-", "N/A", IF(RIGHT(C135,1)=")",IF(RIGHT(C135,2)="T)",-1000000000000*VALUE(MID(C135,2,LEN(C135)-3)),IF(RIGHT(C135,2)="M)",-1000000*VALUE(MID(C135,2,LEN(C135)-3)),IF(RIGHT(C135,2)="B)",-1000000000*VALUE(MID(C135,2,LEN(C135)-3)),IF(RIGHT(C135,2)="k)",-1000*VALUE(MID(C135,2,LEN(C135)-3)),VALUE(SUBSTITUTE(C135,",","")))))),IF(RIGHT(C135,1)="T",1000000000000*VALUE(LEFT(C135,LEN(C135)-1)),IF(RIGHT(C135,1)="M",1000000*VALUE(LEFT(C135,LEN(C135)-1)),IF(RIGHT(C135,1)="B",1000000000*VALUE(LEFT(C135,LEN(C135)-1)),IF(RIGHT(C135,1)="%",0.01*VALUE(LEFT(C135,LEN(C135)-1)),IF(RIGHT(C135,1)="k",1000*VALUE(LEFT(C135,LEN(C135)-1)),VALUE(SUBSTITUTE(C135,",",""))))))))),"N/A")</f>
        <v/>
      </c>
      <c r="K135">
        <f>IFERROR(IF(TRIM(D135)="-", "N/A", IF(RIGHT(D135,1)=")",IF(RIGHT(D135,2)="T)",-1000000000000*VALUE(MID(D135,2,LEN(D135)-3)),IF(RIGHT(D135,2)="M)",-1000000*VALUE(MID(D135,2,LEN(D135)-3)),IF(RIGHT(D135,2)="B)",-1000000000*VALUE(MID(D135,2,LEN(D135)-3)),IF(RIGHT(D135,2)="k)",-1000*VALUE(MID(D135,2,LEN(D135)-3)),VALUE(SUBSTITUTE(D135,",","")))))),IF(RIGHT(D135,1)="T",1000000000000*VALUE(LEFT(D135,LEN(D135)-1)),IF(RIGHT(D135,1)="M",1000000*VALUE(LEFT(D135,LEN(D135)-1)),IF(RIGHT(D135,1)="B",1000000000*VALUE(LEFT(D135,LEN(D135)-1)),IF(RIGHT(D135,1)="%",0.01*VALUE(LEFT(D135,LEN(D135)-1)),IF(RIGHT(D135,1)="k",1000*VALUE(LEFT(D135,LEN(D135)-1)),VALUE(SUBSTITUTE(D135,",",""))))))))),"N/A")</f>
        <v/>
      </c>
      <c r="L135">
        <f>IFERROR(IF(TRIM(E135)="-", "N/A", IF(RIGHT(E135,1)=")",IF(RIGHT(E135,2)="T)",-1000000000000*VALUE(MID(E135,2,LEN(E135)-3)),IF(RIGHT(E135,2)="M)",-1000000*VALUE(MID(E135,2,LEN(E135)-3)),IF(RIGHT(E135,2)="B)",-1000000000*VALUE(MID(E135,2,LEN(E135)-3)),IF(RIGHT(E135,2)="k)",-1000*VALUE(MID(E135,2,LEN(E135)-3)),VALUE(SUBSTITUTE(E135,",","")))))),IF(RIGHT(E135,1)="T",1000000000000*VALUE(LEFT(E135,LEN(E135)-1)),IF(RIGHT(E135,1)="M",1000000*VALUE(LEFT(E135,LEN(E135)-1)),IF(RIGHT(E135,1)="B",1000000000*VALUE(LEFT(E135,LEN(E135)-1)),IF(RIGHT(E135,1)="%",0.01*VALUE(LEFT(E135,LEN(E135)-1)),IF(RIGHT(E135,1)="k",1000*VALUE(LEFT(E135,LEN(E135)-1)),VALUE(SUBSTITUTE(E135,",",""))))))))),"N/A")</f>
        <v/>
      </c>
      <c r="M135">
        <f>IFERROR(IF(TRIM(F135)="-", "N/A", IF(RIGHT(F135,1)=")",IF(RIGHT(F135,2)="T)",-1000000000000*VALUE(MID(F135,2,LEN(F135)-3)),IF(RIGHT(F135,2)="M)",-1000000*VALUE(MID(F135,2,LEN(F135)-3)),IF(RIGHT(F135,2)="B)",-1000000000*VALUE(MID(F135,2,LEN(F135)-3)),IF(RIGHT(F135,2)="k)",-1000*VALUE(MID(F135,2,LEN(F135)-3)),VALUE(SUBSTITUTE(F135,",","")))))),IF(RIGHT(F135,1)="T",1000000000000*VALUE(LEFT(F135,LEN(F135)-1)),IF(RIGHT(F135,1)="M",1000000*VALUE(LEFT(F135,LEN(F135)-1)),IF(RIGHT(F135,1)="B",1000000000*VALUE(LEFT(F135,LEN(F135)-1)),IF(RIGHT(F135,1)="%",0.01*VALUE(LEFT(F135,LEN(F135)-1)),IF(RIGHT(F135,1)="k",1000*VALUE(LEFT(F135,LEN(F135)-1)),VALUE(SUBSTITUTE(F135,",",""))))))))),"N/A")</f>
        <v/>
      </c>
      <c r="N135">
        <f>IFERROR(IF(TRIM(G135)="-", "N/A", IF(RIGHT(G135,1)=")",IF(RIGHT(G135,2)="T)",-1000000000000*VALUE(MID(G135,2,LEN(G135)-3)),IF(RIGHT(G135,2)="M)",-1000000*VALUE(MID(G135,2,LEN(G135)-3)),IF(RIGHT(G135,2)="B)",-1000000000*VALUE(MID(G135,2,LEN(G135)-3)),IF(RIGHT(G135,2)="k)",-1000*VALUE(MID(G135,2,LEN(G135)-3)),VALUE(SUBSTITUTE(G135,",","")))))),IF(RIGHT(G135,1)="T",1000000000000*VALUE(LEFT(G135,LEN(G135)-1)),IF(RIGHT(G135,1)="M",1000000*VALUE(LEFT(G135,LEN(G135)-1)),IF(RIGHT(G135,1)="B",1000000000*VALUE(LEFT(G135,LEN(G135)-1)),IF(RIGHT(G135,1)="%",0.01*VALUE(LEFT(G135,LEN(G135)-1)),IF(RIGHT(G135,1)="k",1000*VALUE(LEFT(G135,LEN(G135)-1)),VALUE(SUBSTITUTE(G135,",",""))))))))),"N/A")</f>
        <v/>
      </c>
    </row>
    <row r="136" spans="1:60">
      <c r="I136">
        <f>IF(AND(K136&gt; J136, L136&gt; K136, M136&gt; L136, N136&gt; M136), "pos_trend", IF(AND(K136&lt; J136, L136&lt; K136, M136&lt; L136, N136&lt; M136), "neg_trend", "N/A"))</f>
        <v/>
      </c>
      <c r="J136">
        <f>IFERROR(IF(TRIM(C136)="-", "N/A", IF(RIGHT(C136,1)=")",IF(RIGHT(C136,2)="T)",-1000000000000*VALUE(MID(C136,2,LEN(C136)-3)),IF(RIGHT(C136,2)="M)",-1000000*VALUE(MID(C136,2,LEN(C136)-3)),IF(RIGHT(C136,2)="B)",-1000000000*VALUE(MID(C136,2,LEN(C136)-3)),IF(RIGHT(C136,2)="k)",-1000*VALUE(MID(C136,2,LEN(C136)-3)),VALUE(SUBSTITUTE(C136,",","")))))),IF(RIGHT(C136,1)="T",1000000000000*VALUE(LEFT(C136,LEN(C136)-1)),IF(RIGHT(C136,1)="M",1000000*VALUE(LEFT(C136,LEN(C136)-1)),IF(RIGHT(C136,1)="B",1000000000*VALUE(LEFT(C136,LEN(C136)-1)),IF(RIGHT(C136,1)="%",0.01*VALUE(LEFT(C136,LEN(C136)-1)),IF(RIGHT(C136,1)="k",1000*VALUE(LEFT(C136,LEN(C136)-1)),VALUE(SUBSTITUTE(C136,",",""))))))))),"N/A")</f>
        <v/>
      </c>
      <c r="K136">
        <f>IFERROR(IF(TRIM(D136)="-", "N/A", IF(RIGHT(D136,1)=")",IF(RIGHT(D136,2)="T)",-1000000000000*VALUE(MID(D136,2,LEN(D136)-3)),IF(RIGHT(D136,2)="M)",-1000000*VALUE(MID(D136,2,LEN(D136)-3)),IF(RIGHT(D136,2)="B)",-1000000000*VALUE(MID(D136,2,LEN(D136)-3)),IF(RIGHT(D136,2)="k)",-1000*VALUE(MID(D136,2,LEN(D136)-3)),VALUE(SUBSTITUTE(D136,",","")))))),IF(RIGHT(D136,1)="T",1000000000000*VALUE(LEFT(D136,LEN(D136)-1)),IF(RIGHT(D136,1)="M",1000000*VALUE(LEFT(D136,LEN(D136)-1)),IF(RIGHT(D136,1)="B",1000000000*VALUE(LEFT(D136,LEN(D136)-1)),IF(RIGHT(D136,1)="%",0.01*VALUE(LEFT(D136,LEN(D136)-1)),IF(RIGHT(D136,1)="k",1000*VALUE(LEFT(D136,LEN(D136)-1)),VALUE(SUBSTITUTE(D136,",",""))))))))),"N/A")</f>
        <v/>
      </c>
      <c r="L136">
        <f>IFERROR(IF(TRIM(E136)="-", "N/A", IF(RIGHT(E136,1)=")",IF(RIGHT(E136,2)="T)",-1000000000000*VALUE(MID(E136,2,LEN(E136)-3)),IF(RIGHT(E136,2)="M)",-1000000*VALUE(MID(E136,2,LEN(E136)-3)),IF(RIGHT(E136,2)="B)",-1000000000*VALUE(MID(E136,2,LEN(E136)-3)),IF(RIGHT(E136,2)="k)",-1000*VALUE(MID(E136,2,LEN(E136)-3)),VALUE(SUBSTITUTE(E136,",","")))))),IF(RIGHT(E136,1)="T",1000000000000*VALUE(LEFT(E136,LEN(E136)-1)),IF(RIGHT(E136,1)="M",1000000*VALUE(LEFT(E136,LEN(E136)-1)),IF(RIGHT(E136,1)="B",1000000000*VALUE(LEFT(E136,LEN(E136)-1)),IF(RIGHT(E136,1)="%",0.01*VALUE(LEFT(E136,LEN(E136)-1)),IF(RIGHT(E136,1)="k",1000*VALUE(LEFT(E136,LEN(E136)-1)),VALUE(SUBSTITUTE(E136,",",""))))))))),"N/A")</f>
        <v/>
      </c>
      <c r="M136">
        <f>IFERROR(IF(TRIM(F136)="-", "N/A", IF(RIGHT(F136,1)=")",IF(RIGHT(F136,2)="T)",-1000000000000*VALUE(MID(F136,2,LEN(F136)-3)),IF(RIGHT(F136,2)="M)",-1000000*VALUE(MID(F136,2,LEN(F136)-3)),IF(RIGHT(F136,2)="B)",-1000000000*VALUE(MID(F136,2,LEN(F136)-3)),IF(RIGHT(F136,2)="k)",-1000*VALUE(MID(F136,2,LEN(F136)-3)),VALUE(SUBSTITUTE(F136,",","")))))),IF(RIGHT(F136,1)="T",1000000000000*VALUE(LEFT(F136,LEN(F136)-1)),IF(RIGHT(F136,1)="M",1000000*VALUE(LEFT(F136,LEN(F136)-1)),IF(RIGHT(F136,1)="B",1000000000*VALUE(LEFT(F136,LEN(F136)-1)),IF(RIGHT(F136,1)="%",0.01*VALUE(LEFT(F136,LEN(F136)-1)),IF(RIGHT(F136,1)="k",1000*VALUE(LEFT(F136,LEN(F136)-1)),VALUE(SUBSTITUTE(F136,",",""))))))))),"N/A")</f>
        <v/>
      </c>
      <c r="N136">
        <f>IFERROR(IF(TRIM(G136)="-", "N/A", IF(RIGHT(G136,1)=")",IF(RIGHT(G136,2)="T)",-1000000000000*VALUE(MID(G136,2,LEN(G136)-3)),IF(RIGHT(G136,2)="M)",-1000000*VALUE(MID(G136,2,LEN(G136)-3)),IF(RIGHT(G136,2)="B)",-1000000000*VALUE(MID(G136,2,LEN(G136)-3)),IF(RIGHT(G136,2)="k)",-1000*VALUE(MID(G136,2,LEN(G136)-3)),VALUE(SUBSTITUTE(G136,",","")))))),IF(RIGHT(G136,1)="T",1000000000000*VALUE(LEFT(G136,LEN(G136)-1)),IF(RIGHT(G136,1)="M",1000000*VALUE(LEFT(G136,LEN(G136)-1)),IF(RIGHT(G136,1)="B",1000000000*VALUE(LEFT(G136,LEN(G136)-1)),IF(RIGHT(G136,1)="%",0.01*VALUE(LEFT(G136,LEN(G136)-1)),IF(RIGHT(G136,1)="k",1000*VALUE(LEFT(G136,LEN(G136)-1)),VALUE(SUBSTITUTE(G136,",",""))))))))),"N/A")</f>
        <v/>
      </c>
    </row>
    <row r="137" spans="1:60">
      <c s="1" r="B137" t="s">
        <v>231</v>
      </c>
      <c s="1" r="C137" t="s">
        <v>232</v>
      </c>
      <c s="1" r="D137" t="s">
        <v>233</v>
      </c>
      <c s="1" r="E137" t="s">
        <v>234</v>
      </c>
      <c s="1" r="F137" t="s">
        <v>235</v>
      </c>
      <c r="I137">
        <f>IF(AND(K137&gt; J137, L137&gt; K137, M137&gt; L137, N137&gt; M137), "pos_trend", IF(AND(K137&lt; J137, L137&lt; K137, M137&lt; L137, N137&lt; M137), "neg_trend", "N/A"))</f>
        <v/>
      </c>
      <c r="J137">
        <f>IFERROR(IF(TRIM(C137)="-", "N/A", IF(RIGHT(C137,1)=")",IF(RIGHT(C137,2)="T)",-1000000000000*VALUE(MID(C137,2,LEN(C137)-3)),IF(RIGHT(C137,2)="M)",-1000000*VALUE(MID(C137,2,LEN(C137)-3)),IF(RIGHT(C137,2)="B)",-1000000000*VALUE(MID(C137,2,LEN(C137)-3)),IF(RIGHT(C137,2)="k)",-1000*VALUE(MID(C137,2,LEN(C137)-3)),VALUE(SUBSTITUTE(C137,",","")))))),IF(RIGHT(C137,1)="T",1000000000000*VALUE(LEFT(C137,LEN(C137)-1)),IF(RIGHT(C137,1)="M",1000000*VALUE(LEFT(C137,LEN(C137)-1)),IF(RIGHT(C137,1)="B",1000000000*VALUE(LEFT(C137,LEN(C137)-1)),IF(RIGHT(C137,1)="%",0.01*VALUE(LEFT(C137,LEN(C137)-1)),IF(RIGHT(C137,1)="k",1000*VALUE(LEFT(C137,LEN(C137)-1)),VALUE(SUBSTITUTE(C137,",",""))))))))),"N/A")</f>
        <v/>
      </c>
      <c r="K137">
        <f>IFERROR(IF(TRIM(D137)="-", "N/A", IF(RIGHT(D137,1)=")",IF(RIGHT(D137,2)="T)",-1000000000000*VALUE(MID(D137,2,LEN(D137)-3)),IF(RIGHT(D137,2)="M)",-1000000*VALUE(MID(D137,2,LEN(D137)-3)),IF(RIGHT(D137,2)="B)",-1000000000*VALUE(MID(D137,2,LEN(D137)-3)),IF(RIGHT(D137,2)="k)",-1000*VALUE(MID(D137,2,LEN(D137)-3)),VALUE(SUBSTITUTE(D137,",","")))))),IF(RIGHT(D137,1)="T",1000000000000*VALUE(LEFT(D137,LEN(D137)-1)),IF(RIGHT(D137,1)="M",1000000*VALUE(LEFT(D137,LEN(D137)-1)),IF(RIGHT(D137,1)="B",1000000000*VALUE(LEFT(D137,LEN(D137)-1)),IF(RIGHT(D137,1)="%",0.01*VALUE(LEFT(D137,LEN(D137)-1)),IF(RIGHT(D137,1)="k",1000*VALUE(LEFT(D137,LEN(D137)-1)),VALUE(SUBSTITUTE(D137,",",""))))))))),"N/A")</f>
        <v/>
      </c>
      <c r="L137">
        <f>IFERROR(IF(TRIM(E137)="-", "N/A", IF(RIGHT(E137,1)=")",IF(RIGHT(E137,2)="T)",-1000000000000*VALUE(MID(E137,2,LEN(E137)-3)),IF(RIGHT(E137,2)="M)",-1000000*VALUE(MID(E137,2,LEN(E137)-3)),IF(RIGHT(E137,2)="B)",-1000000000*VALUE(MID(E137,2,LEN(E137)-3)),IF(RIGHT(E137,2)="k)",-1000*VALUE(MID(E137,2,LEN(E137)-3)),VALUE(SUBSTITUTE(E137,",","")))))),IF(RIGHT(E137,1)="T",1000000000000*VALUE(LEFT(E137,LEN(E137)-1)),IF(RIGHT(E137,1)="M",1000000*VALUE(LEFT(E137,LEN(E137)-1)),IF(RIGHT(E137,1)="B",1000000000*VALUE(LEFT(E137,LEN(E137)-1)),IF(RIGHT(E137,1)="%",0.01*VALUE(LEFT(E137,LEN(E137)-1)),IF(RIGHT(E137,1)="k",1000*VALUE(LEFT(E137,LEN(E137)-1)),VALUE(SUBSTITUTE(E137,",",""))))))))),"N/A")</f>
        <v/>
      </c>
      <c r="M137">
        <f>IFERROR(IF(TRIM(F137)="-", "N/A", IF(RIGHT(F137,1)=")",IF(RIGHT(F137,2)="T)",-1000000000000*VALUE(MID(F137,2,LEN(F137)-3)),IF(RIGHT(F137,2)="M)",-1000000*VALUE(MID(F137,2,LEN(F137)-3)),IF(RIGHT(F137,2)="B)",-1000000000*VALUE(MID(F137,2,LEN(F137)-3)),IF(RIGHT(F137,2)="k)",-1000*VALUE(MID(F137,2,LEN(F137)-3)),VALUE(SUBSTITUTE(F137,",","")))))),IF(RIGHT(F137,1)="T",1000000000000*VALUE(LEFT(F137,LEN(F137)-1)),IF(RIGHT(F137,1)="M",1000000*VALUE(LEFT(F137,LEN(F137)-1)),IF(RIGHT(F137,1)="B",1000000000*VALUE(LEFT(F137,LEN(F137)-1)),IF(RIGHT(F137,1)="%",0.01*VALUE(LEFT(F137,LEN(F137)-1)),IF(RIGHT(F137,1)="k",1000*VALUE(LEFT(F137,LEN(F137)-1)),VALUE(SUBSTITUTE(F137,",",""))))))))),"N/A")</f>
        <v/>
      </c>
      <c r="N137">
        <f>IFERROR(IF(TRIM(G137)="-", "N/A", IF(RIGHT(G137,1)=")",IF(RIGHT(G137,2)="T)",-1000000000000*VALUE(MID(G137,2,LEN(G137)-3)),IF(RIGHT(G137,2)="M)",-1000000*VALUE(MID(G137,2,LEN(G137)-3)),IF(RIGHT(G137,2)="B)",-1000000000*VALUE(MID(G137,2,LEN(G137)-3)),IF(RIGHT(G137,2)="k)",-1000*VALUE(MID(G137,2,LEN(G137)-3)),VALUE(SUBSTITUTE(G137,",","")))))),IF(RIGHT(G137,1)="T",1000000000000*VALUE(LEFT(G137,LEN(G137)-1)),IF(RIGHT(G137,1)="M",1000000*VALUE(LEFT(G137,LEN(G137)-1)),IF(RIGHT(G137,1)="B",1000000000*VALUE(LEFT(G137,LEN(G137)-1)),IF(RIGHT(G137,1)="%",0.01*VALUE(LEFT(G137,LEN(G137)-1)),IF(RIGHT(G137,1)="k",1000*VALUE(LEFT(G137,LEN(G137)-1)),VALUE(SUBSTITUTE(G137,",",""))))))))),"N/A")</f>
        <v/>
      </c>
    </row>
    <row r="138" spans="1:60">
      <c s="1" r="A138" t="n">
        <v>0</v>
      </c>
      <c r="B138" t="s">
        <v>3913</v>
      </c>
      <c r="C138" t="s">
        <v>3914</v>
      </c>
      <c r="D138" t="s"/>
      <c r="E138" t="s"/>
      <c r="F138" t="n">
        <v>60</v>
      </c>
      <c r="I138">
        <f>IF(AND(K138&gt; J138, L138&gt; K138, M138&gt; L138, N138&gt; M138), "pos_trend", IF(AND(K138&lt; J138, L138&lt; K138, M138&lt; L138, N138&lt; M138), "neg_trend", "N/A"))</f>
        <v/>
      </c>
      <c r="J138">
        <f>IFERROR(IF(TRIM(C138)="-", "N/A", IF(RIGHT(C138,1)=")",IF(RIGHT(C138,2)="T)",-1000000000000*VALUE(MID(C138,2,LEN(C138)-3)),IF(RIGHT(C138,2)="M)",-1000000*VALUE(MID(C138,2,LEN(C138)-3)),IF(RIGHT(C138,2)="B)",-1000000000*VALUE(MID(C138,2,LEN(C138)-3)),IF(RIGHT(C138,2)="k)",-1000*VALUE(MID(C138,2,LEN(C138)-3)),VALUE(SUBSTITUTE(C138,",","")))))),IF(RIGHT(C138,1)="T",1000000000000*VALUE(LEFT(C138,LEN(C138)-1)),IF(RIGHT(C138,1)="M",1000000*VALUE(LEFT(C138,LEN(C138)-1)),IF(RIGHT(C138,1)="B",1000000000*VALUE(LEFT(C138,LEN(C138)-1)),IF(RIGHT(C138,1)="%",0.01*VALUE(LEFT(C138,LEN(C138)-1)),IF(RIGHT(C138,1)="k",1000*VALUE(LEFT(C138,LEN(C138)-1)),VALUE(SUBSTITUTE(C138,",",""))))))))),"N/A")</f>
        <v/>
      </c>
      <c r="K138">
        <f>IFERROR(IF(TRIM(D138)="-", "N/A", IF(RIGHT(D138,1)=")",IF(RIGHT(D138,2)="T)",-1000000000000*VALUE(MID(D138,2,LEN(D138)-3)),IF(RIGHT(D138,2)="M)",-1000000*VALUE(MID(D138,2,LEN(D138)-3)),IF(RIGHT(D138,2)="B)",-1000000000*VALUE(MID(D138,2,LEN(D138)-3)),IF(RIGHT(D138,2)="k)",-1000*VALUE(MID(D138,2,LEN(D138)-3)),VALUE(SUBSTITUTE(D138,",","")))))),IF(RIGHT(D138,1)="T",1000000000000*VALUE(LEFT(D138,LEN(D138)-1)),IF(RIGHT(D138,1)="M",1000000*VALUE(LEFT(D138,LEN(D138)-1)),IF(RIGHT(D138,1)="B",1000000000*VALUE(LEFT(D138,LEN(D138)-1)),IF(RIGHT(D138,1)="%",0.01*VALUE(LEFT(D138,LEN(D138)-1)),IF(RIGHT(D138,1)="k",1000*VALUE(LEFT(D138,LEN(D138)-1)),VALUE(SUBSTITUTE(D138,",",""))))))))),"N/A")</f>
        <v/>
      </c>
      <c r="L138">
        <f>IFERROR(IF(TRIM(E138)="-", "N/A", IF(RIGHT(E138,1)=")",IF(RIGHT(E138,2)="T)",-1000000000000*VALUE(MID(E138,2,LEN(E138)-3)),IF(RIGHT(E138,2)="M)",-1000000*VALUE(MID(E138,2,LEN(E138)-3)),IF(RIGHT(E138,2)="B)",-1000000000*VALUE(MID(E138,2,LEN(E138)-3)),IF(RIGHT(E138,2)="k)",-1000*VALUE(MID(E138,2,LEN(E138)-3)),VALUE(SUBSTITUTE(E138,",","")))))),IF(RIGHT(E138,1)="T",1000000000000*VALUE(LEFT(E138,LEN(E138)-1)),IF(RIGHT(E138,1)="M",1000000*VALUE(LEFT(E138,LEN(E138)-1)),IF(RIGHT(E138,1)="B",1000000000*VALUE(LEFT(E138,LEN(E138)-1)),IF(RIGHT(E138,1)="%",0.01*VALUE(LEFT(E138,LEN(E138)-1)),IF(RIGHT(E138,1)="k",1000*VALUE(LEFT(E138,LEN(E138)-1)),VALUE(SUBSTITUTE(E138,",",""))))))))),"N/A")</f>
        <v/>
      </c>
      <c r="M138">
        <f>IFERROR(IF(TRIM(F138)="-", "N/A", IF(RIGHT(F138,1)=")",IF(RIGHT(F138,2)="T)",-1000000000000*VALUE(MID(F138,2,LEN(F138)-3)),IF(RIGHT(F138,2)="M)",-1000000*VALUE(MID(F138,2,LEN(F138)-3)),IF(RIGHT(F138,2)="B)",-1000000000*VALUE(MID(F138,2,LEN(F138)-3)),IF(RIGHT(F138,2)="k)",-1000*VALUE(MID(F138,2,LEN(F138)-3)),VALUE(SUBSTITUTE(F138,",","")))))),IF(RIGHT(F138,1)="T",1000000000000*VALUE(LEFT(F138,LEN(F138)-1)),IF(RIGHT(F138,1)="M",1000000*VALUE(LEFT(F138,LEN(F138)-1)),IF(RIGHT(F138,1)="B",1000000000*VALUE(LEFT(F138,LEN(F138)-1)),IF(RIGHT(F138,1)="%",0.01*VALUE(LEFT(F138,LEN(F138)-1)),IF(RIGHT(F138,1)="k",1000*VALUE(LEFT(F138,LEN(F138)-1)),VALUE(SUBSTITUTE(F138,",",""))))))))),"N/A")</f>
        <v/>
      </c>
      <c r="N138">
        <f>IFERROR(IF(TRIM(G138)="-", "N/A", IF(RIGHT(G138,1)=")",IF(RIGHT(G138,2)="T)",-1000000000000*VALUE(MID(G138,2,LEN(G138)-3)),IF(RIGHT(G138,2)="M)",-1000000*VALUE(MID(G138,2,LEN(G138)-3)),IF(RIGHT(G138,2)="B)",-1000000000*VALUE(MID(G138,2,LEN(G138)-3)),IF(RIGHT(G138,2)="k)",-1000*VALUE(MID(G138,2,LEN(G138)-3)),VALUE(SUBSTITUTE(G138,",","")))))),IF(RIGHT(G138,1)="T",1000000000000*VALUE(LEFT(G138,LEN(G138)-1)),IF(RIGHT(G138,1)="M",1000000*VALUE(LEFT(G138,LEN(G138)-1)),IF(RIGHT(G138,1)="B",1000000000*VALUE(LEFT(G138,LEN(G138)-1)),IF(RIGHT(G138,1)="%",0.01*VALUE(LEFT(G138,LEN(G138)-1)),IF(RIGHT(G138,1)="k",1000*VALUE(LEFT(G138,LEN(G138)-1)),VALUE(SUBSTITUTE(G138,",",""))))))))),"N/A")</f>
        <v/>
      </c>
    </row>
    <row r="139" spans="1:60">
      <c s="1" r="A139" t="n">
        <v>1</v>
      </c>
      <c r="B139" t="s">
        <v>3915</v>
      </c>
      <c r="C139" t="s">
        <v>3916</v>
      </c>
      <c r="D139" t="s">
        <v>3917</v>
      </c>
      <c r="E139" t="s"/>
      <c r="F139" t="n">
        <v>50</v>
      </c>
      <c r="I139">
        <f>IF(AND(K139&gt; J139, L139&gt; K139, M139&gt; L139, N139&gt; M139), "pos_trend", IF(AND(K139&lt; J139, L139&lt; K139, M139&lt; L139, N139&lt; M139), "neg_trend", "N/A"))</f>
        <v/>
      </c>
      <c r="J139">
        <f>IFERROR(IF(TRIM(C139)="-", "N/A", IF(RIGHT(C139,1)=")",IF(RIGHT(C139,2)="T)",-1000000000000*VALUE(MID(C139,2,LEN(C139)-3)),IF(RIGHT(C139,2)="M)",-1000000*VALUE(MID(C139,2,LEN(C139)-3)),IF(RIGHT(C139,2)="B)",-1000000000*VALUE(MID(C139,2,LEN(C139)-3)),IF(RIGHT(C139,2)="k)",-1000*VALUE(MID(C139,2,LEN(C139)-3)),VALUE(SUBSTITUTE(C139,",","")))))),IF(RIGHT(C139,1)="T",1000000000000*VALUE(LEFT(C139,LEN(C139)-1)),IF(RIGHT(C139,1)="M",1000000*VALUE(LEFT(C139,LEN(C139)-1)),IF(RIGHT(C139,1)="B",1000000000*VALUE(LEFT(C139,LEN(C139)-1)),IF(RIGHT(C139,1)="%",0.01*VALUE(LEFT(C139,LEN(C139)-1)),IF(RIGHT(C139,1)="k",1000*VALUE(LEFT(C139,LEN(C139)-1)),VALUE(SUBSTITUTE(C139,",",""))))))))),"N/A")</f>
        <v/>
      </c>
      <c r="K139">
        <f>IFERROR(IF(TRIM(D139)="-", "N/A", IF(RIGHT(D139,1)=")",IF(RIGHT(D139,2)="T)",-1000000000000*VALUE(MID(D139,2,LEN(D139)-3)),IF(RIGHT(D139,2)="M)",-1000000*VALUE(MID(D139,2,LEN(D139)-3)),IF(RIGHT(D139,2)="B)",-1000000000*VALUE(MID(D139,2,LEN(D139)-3)),IF(RIGHT(D139,2)="k)",-1000*VALUE(MID(D139,2,LEN(D139)-3)),VALUE(SUBSTITUTE(D139,",","")))))),IF(RIGHT(D139,1)="T",1000000000000*VALUE(LEFT(D139,LEN(D139)-1)),IF(RIGHT(D139,1)="M",1000000*VALUE(LEFT(D139,LEN(D139)-1)),IF(RIGHT(D139,1)="B",1000000000*VALUE(LEFT(D139,LEN(D139)-1)),IF(RIGHT(D139,1)="%",0.01*VALUE(LEFT(D139,LEN(D139)-1)),IF(RIGHT(D139,1)="k",1000*VALUE(LEFT(D139,LEN(D139)-1)),VALUE(SUBSTITUTE(D139,",",""))))))))),"N/A")</f>
        <v/>
      </c>
      <c r="L139">
        <f>IFERROR(IF(TRIM(E139)="-", "N/A", IF(RIGHT(E139,1)=")",IF(RIGHT(E139,2)="T)",-1000000000000*VALUE(MID(E139,2,LEN(E139)-3)),IF(RIGHT(E139,2)="M)",-1000000*VALUE(MID(E139,2,LEN(E139)-3)),IF(RIGHT(E139,2)="B)",-1000000000*VALUE(MID(E139,2,LEN(E139)-3)),IF(RIGHT(E139,2)="k)",-1000*VALUE(MID(E139,2,LEN(E139)-3)),VALUE(SUBSTITUTE(E139,",","")))))),IF(RIGHT(E139,1)="T",1000000000000*VALUE(LEFT(E139,LEN(E139)-1)),IF(RIGHT(E139,1)="M",1000000*VALUE(LEFT(E139,LEN(E139)-1)),IF(RIGHT(E139,1)="B",1000000000*VALUE(LEFT(E139,LEN(E139)-1)),IF(RIGHT(E139,1)="%",0.01*VALUE(LEFT(E139,LEN(E139)-1)),IF(RIGHT(E139,1)="k",1000*VALUE(LEFT(E139,LEN(E139)-1)),VALUE(SUBSTITUTE(E139,",",""))))))))),"N/A")</f>
        <v/>
      </c>
      <c r="M139">
        <f>IFERROR(IF(TRIM(F139)="-", "N/A", IF(RIGHT(F139,1)=")",IF(RIGHT(F139,2)="T)",-1000000000000*VALUE(MID(F139,2,LEN(F139)-3)),IF(RIGHT(F139,2)="M)",-1000000*VALUE(MID(F139,2,LEN(F139)-3)),IF(RIGHT(F139,2)="B)",-1000000000*VALUE(MID(F139,2,LEN(F139)-3)),IF(RIGHT(F139,2)="k)",-1000*VALUE(MID(F139,2,LEN(F139)-3)),VALUE(SUBSTITUTE(F139,",","")))))),IF(RIGHT(F139,1)="T",1000000000000*VALUE(LEFT(F139,LEN(F139)-1)),IF(RIGHT(F139,1)="M",1000000*VALUE(LEFT(F139,LEN(F139)-1)),IF(RIGHT(F139,1)="B",1000000000*VALUE(LEFT(F139,LEN(F139)-1)),IF(RIGHT(F139,1)="%",0.01*VALUE(LEFT(F139,LEN(F139)-1)),IF(RIGHT(F139,1)="k",1000*VALUE(LEFT(F139,LEN(F139)-1)),VALUE(SUBSTITUTE(F139,",",""))))))))),"N/A")</f>
        <v/>
      </c>
      <c r="N139">
        <f>IFERROR(IF(TRIM(G139)="-", "N/A", IF(RIGHT(G139,1)=")",IF(RIGHT(G139,2)="T)",-1000000000000*VALUE(MID(G139,2,LEN(G139)-3)),IF(RIGHT(G139,2)="M)",-1000000*VALUE(MID(G139,2,LEN(G139)-3)),IF(RIGHT(G139,2)="B)",-1000000000*VALUE(MID(G139,2,LEN(G139)-3)),IF(RIGHT(G139,2)="k)",-1000*VALUE(MID(G139,2,LEN(G139)-3)),VALUE(SUBSTITUTE(G139,",","")))))),IF(RIGHT(G139,1)="T",1000000000000*VALUE(LEFT(G139,LEN(G139)-1)),IF(RIGHT(G139,1)="M",1000000*VALUE(LEFT(G139,LEN(G139)-1)),IF(RIGHT(G139,1)="B",1000000000*VALUE(LEFT(G139,LEN(G139)-1)),IF(RIGHT(G139,1)="%",0.01*VALUE(LEFT(G139,LEN(G139)-1)),IF(RIGHT(G139,1)="k",1000*VALUE(LEFT(G139,LEN(G139)-1)),VALUE(SUBSTITUTE(G139,",",""))))))))),"N/A")</f>
        <v/>
      </c>
    </row>
    <row r="140" spans="1:60">
      <c s="1" r="A140" t="n">
        <v>2</v>
      </c>
      <c r="B140" t="s">
        <v>3918</v>
      </c>
      <c r="C140" t="s">
        <v>3919</v>
      </c>
      <c r="D140" t="s">
        <v>3920</v>
      </c>
      <c r="E140" t="s"/>
      <c r="F140" t="n">
        <v>55</v>
      </c>
      <c r="I140">
        <f>IF(AND(K140&gt; J140, L140&gt; K140, M140&gt; L140, N140&gt; M140), "pos_trend", IF(AND(K140&lt; J140, L140&lt; K140, M140&lt; L140, N140&lt; M140), "neg_trend", "N/A"))</f>
        <v/>
      </c>
      <c r="J140">
        <f>IFERROR(IF(TRIM(C140)="-", "N/A", IF(RIGHT(C140,1)=")",IF(RIGHT(C140,2)="T)",-1000000000000*VALUE(MID(C140,2,LEN(C140)-3)),IF(RIGHT(C140,2)="M)",-1000000*VALUE(MID(C140,2,LEN(C140)-3)),IF(RIGHT(C140,2)="B)",-1000000000*VALUE(MID(C140,2,LEN(C140)-3)),IF(RIGHT(C140,2)="k)",-1000*VALUE(MID(C140,2,LEN(C140)-3)),VALUE(SUBSTITUTE(C140,",","")))))),IF(RIGHT(C140,1)="T",1000000000000*VALUE(LEFT(C140,LEN(C140)-1)),IF(RIGHT(C140,1)="M",1000000*VALUE(LEFT(C140,LEN(C140)-1)),IF(RIGHT(C140,1)="B",1000000000*VALUE(LEFT(C140,LEN(C140)-1)),IF(RIGHT(C140,1)="%",0.01*VALUE(LEFT(C140,LEN(C140)-1)),IF(RIGHT(C140,1)="k",1000*VALUE(LEFT(C140,LEN(C140)-1)),VALUE(SUBSTITUTE(C140,",",""))))))))),"N/A")</f>
        <v/>
      </c>
      <c r="K140">
        <f>IFERROR(IF(TRIM(D140)="-", "N/A", IF(RIGHT(D140,1)=")",IF(RIGHT(D140,2)="T)",-1000000000000*VALUE(MID(D140,2,LEN(D140)-3)),IF(RIGHT(D140,2)="M)",-1000000*VALUE(MID(D140,2,LEN(D140)-3)),IF(RIGHT(D140,2)="B)",-1000000000*VALUE(MID(D140,2,LEN(D140)-3)),IF(RIGHT(D140,2)="k)",-1000*VALUE(MID(D140,2,LEN(D140)-3)),VALUE(SUBSTITUTE(D140,",","")))))),IF(RIGHT(D140,1)="T",1000000000000*VALUE(LEFT(D140,LEN(D140)-1)),IF(RIGHT(D140,1)="M",1000000*VALUE(LEFT(D140,LEN(D140)-1)),IF(RIGHT(D140,1)="B",1000000000*VALUE(LEFT(D140,LEN(D140)-1)),IF(RIGHT(D140,1)="%",0.01*VALUE(LEFT(D140,LEN(D140)-1)),IF(RIGHT(D140,1)="k",1000*VALUE(LEFT(D140,LEN(D140)-1)),VALUE(SUBSTITUTE(D140,",",""))))))))),"N/A")</f>
        <v/>
      </c>
      <c r="L140">
        <f>IFERROR(IF(TRIM(E140)="-", "N/A", IF(RIGHT(E140,1)=")",IF(RIGHT(E140,2)="T)",-1000000000000*VALUE(MID(E140,2,LEN(E140)-3)),IF(RIGHT(E140,2)="M)",-1000000*VALUE(MID(E140,2,LEN(E140)-3)),IF(RIGHT(E140,2)="B)",-1000000000*VALUE(MID(E140,2,LEN(E140)-3)),IF(RIGHT(E140,2)="k)",-1000*VALUE(MID(E140,2,LEN(E140)-3)),VALUE(SUBSTITUTE(E140,",","")))))),IF(RIGHT(E140,1)="T",1000000000000*VALUE(LEFT(E140,LEN(E140)-1)),IF(RIGHT(E140,1)="M",1000000*VALUE(LEFT(E140,LEN(E140)-1)),IF(RIGHT(E140,1)="B",1000000000*VALUE(LEFT(E140,LEN(E140)-1)),IF(RIGHT(E140,1)="%",0.01*VALUE(LEFT(E140,LEN(E140)-1)),IF(RIGHT(E140,1)="k",1000*VALUE(LEFT(E140,LEN(E140)-1)),VALUE(SUBSTITUTE(E140,",",""))))))))),"N/A")</f>
        <v/>
      </c>
      <c r="M140">
        <f>IFERROR(IF(TRIM(F140)="-", "N/A", IF(RIGHT(F140,1)=")",IF(RIGHT(F140,2)="T)",-1000000000000*VALUE(MID(F140,2,LEN(F140)-3)),IF(RIGHT(F140,2)="M)",-1000000*VALUE(MID(F140,2,LEN(F140)-3)),IF(RIGHT(F140,2)="B)",-1000000000*VALUE(MID(F140,2,LEN(F140)-3)),IF(RIGHT(F140,2)="k)",-1000*VALUE(MID(F140,2,LEN(F140)-3)),VALUE(SUBSTITUTE(F140,",","")))))),IF(RIGHT(F140,1)="T",1000000000000*VALUE(LEFT(F140,LEN(F140)-1)),IF(RIGHT(F140,1)="M",1000000*VALUE(LEFT(F140,LEN(F140)-1)),IF(RIGHT(F140,1)="B",1000000000*VALUE(LEFT(F140,LEN(F140)-1)),IF(RIGHT(F140,1)="%",0.01*VALUE(LEFT(F140,LEN(F140)-1)),IF(RIGHT(F140,1)="k",1000*VALUE(LEFT(F140,LEN(F140)-1)),VALUE(SUBSTITUTE(F140,",",""))))))))),"N/A")</f>
        <v/>
      </c>
      <c r="N140">
        <f>IFERROR(IF(TRIM(G140)="-", "N/A", IF(RIGHT(G140,1)=")",IF(RIGHT(G140,2)="T)",-1000000000000*VALUE(MID(G140,2,LEN(G140)-3)),IF(RIGHT(G140,2)="M)",-1000000*VALUE(MID(G140,2,LEN(G140)-3)),IF(RIGHT(G140,2)="B)",-1000000000*VALUE(MID(G140,2,LEN(G140)-3)),IF(RIGHT(G140,2)="k)",-1000*VALUE(MID(G140,2,LEN(G140)-3)),VALUE(SUBSTITUTE(G140,",","")))))),IF(RIGHT(G140,1)="T",1000000000000*VALUE(LEFT(G140,LEN(G140)-1)),IF(RIGHT(G140,1)="M",1000000*VALUE(LEFT(G140,LEN(G140)-1)),IF(RIGHT(G140,1)="B",1000000000*VALUE(LEFT(G140,LEN(G140)-1)),IF(RIGHT(G140,1)="%",0.01*VALUE(LEFT(G140,LEN(G140)-1)),IF(RIGHT(G140,1)="k",1000*VALUE(LEFT(G140,LEN(G140)-1)),VALUE(SUBSTITUTE(G140,",",""))))))))),"N/A")</f>
        <v/>
      </c>
    </row>
    <row r="141" spans="1:60">
      <c s="1" r="A141" t="n">
        <v>3</v>
      </c>
      <c r="B141" t="s">
        <v>3921</v>
      </c>
      <c r="C141" t="s">
        <v>3922</v>
      </c>
      <c r="D141" t="s">
        <v>3923</v>
      </c>
      <c r="E141" t="s">
        <v>3924</v>
      </c>
      <c r="F141" t="n">
        <v>54</v>
      </c>
      <c r="I141">
        <f>IF(AND(K141&gt; J141, L141&gt; K141, M141&gt; L141, N141&gt; M141), "pos_trend", IF(AND(K141&lt; J141, L141&lt; K141, M141&lt; L141, N141&lt; M141), "neg_trend", "N/A"))</f>
        <v/>
      </c>
      <c r="J141">
        <f>IFERROR(IF(TRIM(C141)="-", "N/A", IF(RIGHT(C141,1)=")",IF(RIGHT(C141,2)="T)",-1000000000000*VALUE(MID(C141,2,LEN(C141)-3)),IF(RIGHT(C141,2)="M)",-1000000*VALUE(MID(C141,2,LEN(C141)-3)),IF(RIGHT(C141,2)="B)",-1000000000*VALUE(MID(C141,2,LEN(C141)-3)),IF(RIGHT(C141,2)="k)",-1000*VALUE(MID(C141,2,LEN(C141)-3)),VALUE(SUBSTITUTE(C141,",","")))))),IF(RIGHT(C141,1)="T",1000000000000*VALUE(LEFT(C141,LEN(C141)-1)),IF(RIGHT(C141,1)="M",1000000*VALUE(LEFT(C141,LEN(C141)-1)),IF(RIGHT(C141,1)="B",1000000000*VALUE(LEFT(C141,LEN(C141)-1)),IF(RIGHT(C141,1)="%",0.01*VALUE(LEFT(C141,LEN(C141)-1)),IF(RIGHT(C141,1)="k",1000*VALUE(LEFT(C141,LEN(C141)-1)),VALUE(SUBSTITUTE(C141,",",""))))))))),"N/A")</f>
        <v/>
      </c>
      <c r="K141">
        <f>IFERROR(IF(TRIM(D141)="-", "N/A", IF(RIGHT(D141,1)=")",IF(RIGHT(D141,2)="T)",-1000000000000*VALUE(MID(D141,2,LEN(D141)-3)),IF(RIGHT(D141,2)="M)",-1000000*VALUE(MID(D141,2,LEN(D141)-3)),IF(RIGHT(D141,2)="B)",-1000000000*VALUE(MID(D141,2,LEN(D141)-3)),IF(RIGHT(D141,2)="k)",-1000*VALUE(MID(D141,2,LEN(D141)-3)),VALUE(SUBSTITUTE(D141,",","")))))),IF(RIGHT(D141,1)="T",1000000000000*VALUE(LEFT(D141,LEN(D141)-1)),IF(RIGHT(D141,1)="M",1000000*VALUE(LEFT(D141,LEN(D141)-1)),IF(RIGHT(D141,1)="B",1000000000*VALUE(LEFT(D141,LEN(D141)-1)),IF(RIGHT(D141,1)="%",0.01*VALUE(LEFT(D141,LEN(D141)-1)),IF(RIGHT(D141,1)="k",1000*VALUE(LEFT(D141,LEN(D141)-1)),VALUE(SUBSTITUTE(D141,",",""))))))))),"N/A")</f>
        <v/>
      </c>
      <c r="L141">
        <f>IFERROR(IF(TRIM(E141)="-", "N/A", IF(RIGHT(E141,1)=")",IF(RIGHT(E141,2)="T)",-1000000000000*VALUE(MID(E141,2,LEN(E141)-3)),IF(RIGHT(E141,2)="M)",-1000000*VALUE(MID(E141,2,LEN(E141)-3)),IF(RIGHT(E141,2)="B)",-1000000000*VALUE(MID(E141,2,LEN(E141)-3)),IF(RIGHT(E141,2)="k)",-1000*VALUE(MID(E141,2,LEN(E141)-3)),VALUE(SUBSTITUTE(E141,",","")))))),IF(RIGHT(E141,1)="T",1000000000000*VALUE(LEFT(E141,LEN(E141)-1)),IF(RIGHT(E141,1)="M",1000000*VALUE(LEFT(E141,LEN(E141)-1)),IF(RIGHT(E141,1)="B",1000000000*VALUE(LEFT(E141,LEN(E141)-1)),IF(RIGHT(E141,1)="%",0.01*VALUE(LEFT(E141,LEN(E141)-1)),IF(RIGHT(E141,1)="k",1000*VALUE(LEFT(E141,LEN(E141)-1)),VALUE(SUBSTITUTE(E141,",",""))))))))),"N/A")</f>
        <v/>
      </c>
      <c r="M141">
        <f>IFERROR(IF(TRIM(F141)="-", "N/A", IF(RIGHT(F141,1)=")",IF(RIGHT(F141,2)="T)",-1000000000000*VALUE(MID(F141,2,LEN(F141)-3)),IF(RIGHT(F141,2)="M)",-1000000*VALUE(MID(F141,2,LEN(F141)-3)),IF(RIGHT(F141,2)="B)",-1000000000*VALUE(MID(F141,2,LEN(F141)-3)),IF(RIGHT(F141,2)="k)",-1000*VALUE(MID(F141,2,LEN(F141)-3)),VALUE(SUBSTITUTE(F141,",","")))))),IF(RIGHT(F141,1)="T",1000000000000*VALUE(LEFT(F141,LEN(F141)-1)),IF(RIGHT(F141,1)="M",1000000*VALUE(LEFT(F141,LEN(F141)-1)),IF(RIGHT(F141,1)="B",1000000000*VALUE(LEFT(F141,LEN(F141)-1)),IF(RIGHT(F141,1)="%",0.01*VALUE(LEFT(F141,LEN(F141)-1)),IF(RIGHT(F141,1)="k",1000*VALUE(LEFT(F141,LEN(F141)-1)),VALUE(SUBSTITUTE(F141,",",""))))))))),"N/A")</f>
        <v/>
      </c>
      <c r="N141">
        <f>IFERROR(IF(TRIM(G141)="-", "N/A", IF(RIGHT(G141,1)=")",IF(RIGHT(G141,2)="T)",-1000000000000*VALUE(MID(G141,2,LEN(G141)-3)),IF(RIGHT(G141,2)="M)",-1000000*VALUE(MID(G141,2,LEN(G141)-3)),IF(RIGHT(G141,2)="B)",-1000000000*VALUE(MID(G141,2,LEN(G141)-3)),IF(RIGHT(G141,2)="k)",-1000*VALUE(MID(G141,2,LEN(G141)-3)),VALUE(SUBSTITUTE(G141,",","")))))),IF(RIGHT(G141,1)="T",1000000000000*VALUE(LEFT(G141,LEN(G141)-1)),IF(RIGHT(G141,1)="M",1000000*VALUE(LEFT(G141,LEN(G141)-1)),IF(RIGHT(G141,1)="B",1000000000*VALUE(LEFT(G141,LEN(G141)-1)),IF(RIGHT(G141,1)="%",0.01*VALUE(LEFT(G141,LEN(G141)-1)),IF(RIGHT(G141,1)="k",1000*VALUE(LEFT(G141,LEN(G141)-1)),VALUE(SUBSTITUTE(G141,",",""))))))))),"N/A")</f>
        <v/>
      </c>
    </row>
    <row r="142" spans="1:60">
      <c s="1" r="A142" t="n">
        <v>4</v>
      </c>
      <c r="B142" t="s">
        <v>3925</v>
      </c>
      <c r="C142" t="s">
        <v>3926</v>
      </c>
      <c r="D142" t="s">
        <v>3927</v>
      </c>
      <c r="E142" t="s"/>
      <c r="F142" t="n">
        <v>59</v>
      </c>
      <c r="I142">
        <f>IF(AND(K142&gt; J142, L142&gt; K142, M142&gt; L142, N142&gt; M142), "pos_trend", IF(AND(K142&lt; J142, L142&lt; K142, M142&lt; L142, N142&lt; M142), "neg_trend", "N/A"))</f>
        <v/>
      </c>
      <c r="J142">
        <f>IFERROR(IF(TRIM(C142)="-", "N/A", IF(RIGHT(C142,1)=")",IF(RIGHT(C142,2)="T)",-1000000000000*VALUE(MID(C142,2,LEN(C142)-3)),IF(RIGHT(C142,2)="M)",-1000000*VALUE(MID(C142,2,LEN(C142)-3)),IF(RIGHT(C142,2)="B)",-1000000000*VALUE(MID(C142,2,LEN(C142)-3)),IF(RIGHT(C142,2)="k)",-1000*VALUE(MID(C142,2,LEN(C142)-3)),VALUE(SUBSTITUTE(C142,",","")))))),IF(RIGHT(C142,1)="T",1000000000000*VALUE(LEFT(C142,LEN(C142)-1)),IF(RIGHT(C142,1)="M",1000000*VALUE(LEFT(C142,LEN(C142)-1)),IF(RIGHT(C142,1)="B",1000000000*VALUE(LEFT(C142,LEN(C142)-1)),IF(RIGHT(C142,1)="%",0.01*VALUE(LEFT(C142,LEN(C142)-1)),IF(RIGHT(C142,1)="k",1000*VALUE(LEFT(C142,LEN(C142)-1)),VALUE(SUBSTITUTE(C142,",",""))))))))),"N/A")</f>
        <v/>
      </c>
      <c r="K142">
        <f>IFERROR(IF(TRIM(D142)="-", "N/A", IF(RIGHT(D142,1)=")",IF(RIGHT(D142,2)="T)",-1000000000000*VALUE(MID(D142,2,LEN(D142)-3)),IF(RIGHT(D142,2)="M)",-1000000*VALUE(MID(D142,2,LEN(D142)-3)),IF(RIGHT(D142,2)="B)",-1000000000*VALUE(MID(D142,2,LEN(D142)-3)),IF(RIGHT(D142,2)="k)",-1000*VALUE(MID(D142,2,LEN(D142)-3)),VALUE(SUBSTITUTE(D142,",","")))))),IF(RIGHT(D142,1)="T",1000000000000*VALUE(LEFT(D142,LEN(D142)-1)),IF(RIGHT(D142,1)="M",1000000*VALUE(LEFT(D142,LEN(D142)-1)),IF(RIGHT(D142,1)="B",1000000000*VALUE(LEFT(D142,LEN(D142)-1)),IF(RIGHT(D142,1)="%",0.01*VALUE(LEFT(D142,LEN(D142)-1)),IF(RIGHT(D142,1)="k",1000*VALUE(LEFT(D142,LEN(D142)-1)),VALUE(SUBSTITUTE(D142,",",""))))))))),"N/A")</f>
        <v/>
      </c>
      <c r="L142">
        <f>IFERROR(IF(TRIM(E142)="-", "N/A", IF(RIGHT(E142,1)=")",IF(RIGHT(E142,2)="T)",-1000000000000*VALUE(MID(E142,2,LEN(E142)-3)),IF(RIGHT(E142,2)="M)",-1000000*VALUE(MID(E142,2,LEN(E142)-3)),IF(RIGHT(E142,2)="B)",-1000000000*VALUE(MID(E142,2,LEN(E142)-3)),IF(RIGHT(E142,2)="k)",-1000*VALUE(MID(E142,2,LEN(E142)-3)),VALUE(SUBSTITUTE(E142,",","")))))),IF(RIGHT(E142,1)="T",1000000000000*VALUE(LEFT(E142,LEN(E142)-1)),IF(RIGHT(E142,1)="M",1000000*VALUE(LEFT(E142,LEN(E142)-1)),IF(RIGHT(E142,1)="B",1000000000*VALUE(LEFT(E142,LEN(E142)-1)),IF(RIGHT(E142,1)="%",0.01*VALUE(LEFT(E142,LEN(E142)-1)),IF(RIGHT(E142,1)="k",1000*VALUE(LEFT(E142,LEN(E142)-1)),VALUE(SUBSTITUTE(E142,",",""))))))))),"N/A")</f>
        <v/>
      </c>
      <c r="M142">
        <f>IFERROR(IF(TRIM(F142)="-", "N/A", IF(RIGHT(F142,1)=")",IF(RIGHT(F142,2)="T)",-1000000000000*VALUE(MID(F142,2,LEN(F142)-3)),IF(RIGHT(F142,2)="M)",-1000000*VALUE(MID(F142,2,LEN(F142)-3)),IF(RIGHT(F142,2)="B)",-1000000000*VALUE(MID(F142,2,LEN(F142)-3)),IF(RIGHT(F142,2)="k)",-1000*VALUE(MID(F142,2,LEN(F142)-3)),VALUE(SUBSTITUTE(F142,",","")))))),IF(RIGHT(F142,1)="T",1000000000000*VALUE(LEFT(F142,LEN(F142)-1)),IF(RIGHT(F142,1)="M",1000000*VALUE(LEFT(F142,LEN(F142)-1)),IF(RIGHT(F142,1)="B",1000000000*VALUE(LEFT(F142,LEN(F142)-1)),IF(RIGHT(F142,1)="%",0.01*VALUE(LEFT(F142,LEN(F142)-1)),IF(RIGHT(F142,1)="k",1000*VALUE(LEFT(F142,LEN(F142)-1)),VALUE(SUBSTITUTE(F142,",",""))))))))),"N/A")</f>
        <v/>
      </c>
      <c r="N142">
        <f>IFERROR(IF(TRIM(G142)="-", "N/A", IF(RIGHT(G142,1)=")",IF(RIGHT(G142,2)="T)",-1000000000000*VALUE(MID(G142,2,LEN(G142)-3)),IF(RIGHT(G142,2)="M)",-1000000*VALUE(MID(G142,2,LEN(G142)-3)),IF(RIGHT(G142,2)="B)",-1000000000*VALUE(MID(G142,2,LEN(G142)-3)),IF(RIGHT(G142,2)="k)",-1000*VALUE(MID(G142,2,LEN(G142)-3)),VALUE(SUBSTITUTE(G142,",","")))))),IF(RIGHT(G142,1)="T",1000000000000*VALUE(LEFT(G142,LEN(G142)-1)),IF(RIGHT(G142,1)="M",1000000*VALUE(LEFT(G142,LEN(G142)-1)),IF(RIGHT(G142,1)="B",1000000000*VALUE(LEFT(G142,LEN(G142)-1)),IF(RIGHT(G142,1)="%",0.01*VALUE(LEFT(G142,LEN(G142)-1)),IF(RIGHT(G142,1)="k",1000*VALUE(LEFT(G142,LEN(G142)-1)),VALUE(SUBSTITUTE(G142,",",""))))))))),"N/A")</f>
        <v/>
      </c>
    </row>
    <row r="143" spans="1:60">
      <c r="I143">
        <f>IF(AND(K143&gt; J143, L143&gt; K143, M143&gt; L143, N143&gt; M143), "pos_trend", IF(AND(K143&lt; J143, L143&lt; K143, M143&lt; L143, N143&lt; M143), "neg_trend", "N/A"))</f>
        <v/>
      </c>
      <c r="J143">
        <f>IFERROR(IF(TRIM(C143)="-", "N/A", IF(RIGHT(C143,1)=")",IF(RIGHT(C143,2)="T)",-1000000000000*VALUE(MID(C143,2,LEN(C143)-3)),IF(RIGHT(C143,2)="M)",-1000000*VALUE(MID(C143,2,LEN(C143)-3)),IF(RIGHT(C143,2)="B)",-1000000000*VALUE(MID(C143,2,LEN(C143)-3)),IF(RIGHT(C143,2)="k)",-1000*VALUE(MID(C143,2,LEN(C143)-3)),VALUE(SUBSTITUTE(C143,",","")))))),IF(RIGHT(C143,1)="T",1000000000000*VALUE(LEFT(C143,LEN(C143)-1)),IF(RIGHT(C143,1)="M",1000000*VALUE(LEFT(C143,LEN(C143)-1)),IF(RIGHT(C143,1)="B",1000000000*VALUE(LEFT(C143,LEN(C143)-1)),IF(RIGHT(C143,1)="%",0.01*VALUE(LEFT(C143,LEN(C143)-1)),IF(RIGHT(C143,1)="k",1000*VALUE(LEFT(C143,LEN(C143)-1)),VALUE(SUBSTITUTE(C143,",",""))))))))),"N/A")</f>
        <v/>
      </c>
      <c r="K143">
        <f>IFERROR(IF(TRIM(D143)="-", "N/A", IF(RIGHT(D143,1)=")",IF(RIGHT(D143,2)="T)",-1000000000000*VALUE(MID(D143,2,LEN(D143)-3)),IF(RIGHT(D143,2)="M)",-1000000*VALUE(MID(D143,2,LEN(D143)-3)),IF(RIGHT(D143,2)="B)",-1000000000*VALUE(MID(D143,2,LEN(D143)-3)),IF(RIGHT(D143,2)="k)",-1000*VALUE(MID(D143,2,LEN(D143)-3)),VALUE(SUBSTITUTE(D143,",","")))))),IF(RIGHT(D143,1)="T",1000000000000*VALUE(LEFT(D143,LEN(D143)-1)),IF(RIGHT(D143,1)="M",1000000*VALUE(LEFT(D143,LEN(D143)-1)),IF(RIGHT(D143,1)="B",1000000000*VALUE(LEFT(D143,LEN(D143)-1)),IF(RIGHT(D143,1)="%",0.01*VALUE(LEFT(D143,LEN(D143)-1)),IF(RIGHT(D143,1)="k",1000*VALUE(LEFT(D143,LEN(D143)-1)),VALUE(SUBSTITUTE(D143,",",""))))))))),"N/A")</f>
        <v/>
      </c>
      <c r="L143">
        <f>IFERROR(IF(TRIM(E143)="-", "N/A", IF(RIGHT(E143,1)=")",IF(RIGHT(E143,2)="T)",-1000000000000*VALUE(MID(E143,2,LEN(E143)-3)),IF(RIGHT(E143,2)="M)",-1000000*VALUE(MID(E143,2,LEN(E143)-3)),IF(RIGHT(E143,2)="B)",-1000000000*VALUE(MID(E143,2,LEN(E143)-3)),IF(RIGHT(E143,2)="k)",-1000*VALUE(MID(E143,2,LEN(E143)-3)),VALUE(SUBSTITUTE(E143,",","")))))),IF(RIGHT(E143,1)="T",1000000000000*VALUE(LEFT(E143,LEN(E143)-1)),IF(RIGHT(E143,1)="M",1000000*VALUE(LEFT(E143,LEN(E143)-1)),IF(RIGHT(E143,1)="B",1000000000*VALUE(LEFT(E143,LEN(E143)-1)),IF(RIGHT(E143,1)="%",0.01*VALUE(LEFT(E143,LEN(E143)-1)),IF(RIGHT(E143,1)="k",1000*VALUE(LEFT(E143,LEN(E143)-1)),VALUE(SUBSTITUTE(E143,",",""))))))))),"N/A")</f>
        <v/>
      </c>
      <c r="M143">
        <f>IFERROR(IF(TRIM(F143)="-", "N/A", IF(RIGHT(F143,1)=")",IF(RIGHT(F143,2)="T)",-1000000000000*VALUE(MID(F143,2,LEN(F143)-3)),IF(RIGHT(F143,2)="M)",-1000000*VALUE(MID(F143,2,LEN(F143)-3)),IF(RIGHT(F143,2)="B)",-1000000000*VALUE(MID(F143,2,LEN(F143)-3)),IF(RIGHT(F143,2)="k)",-1000*VALUE(MID(F143,2,LEN(F143)-3)),VALUE(SUBSTITUTE(F143,",","")))))),IF(RIGHT(F143,1)="T",1000000000000*VALUE(LEFT(F143,LEN(F143)-1)),IF(RIGHT(F143,1)="M",1000000*VALUE(LEFT(F143,LEN(F143)-1)),IF(RIGHT(F143,1)="B",1000000000*VALUE(LEFT(F143,LEN(F143)-1)),IF(RIGHT(F143,1)="%",0.01*VALUE(LEFT(F143,LEN(F143)-1)),IF(RIGHT(F143,1)="k",1000*VALUE(LEFT(F143,LEN(F143)-1)),VALUE(SUBSTITUTE(F143,",",""))))))))),"N/A")</f>
        <v/>
      </c>
      <c r="N143">
        <f>IFERROR(IF(TRIM(G143)="-", "N/A", IF(RIGHT(G143,1)=")",IF(RIGHT(G143,2)="T)",-1000000000000*VALUE(MID(G143,2,LEN(G143)-3)),IF(RIGHT(G143,2)="M)",-1000000*VALUE(MID(G143,2,LEN(G143)-3)),IF(RIGHT(G143,2)="B)",-1000000000*VALUE(MID(G143,2,LEN(G143)-3)),IF(RIGHT(G143,2)="k)",-1000*VALUE(MID(G143,2,LEN(G143)-3)),VALUE(SUBSTITUTE(G143,",","")))))),IF(RIGHT(G143,1)="T",1000000000000*VALUE(LEFT(G143,LEN(G143)-1)),IF(RIGHT(G143,1)="M",1000000*VALUE(LEFT(G143,LEN(G143)-1)),IF(RIGHT(G143,1)="B",1000000000*VALUE(LEFT(G143,LEN(G143)-1)),IF(RIGHT(G143,1)="%",0.01*VALUE(LEFT(G143,LEN(G143)-1)),IF(RIGHT(G143,1)="k",1000*VALUE(LEFT(G143,LEN(G143)-1)),VALUE(SUBSTITUTE(G143,",",""))))))))),"N/A")</f>
        <v/>
      </c>
      <c r="V143">
        <f>"z-score"</f>
        <v/>
      </c>
    </row>
    <row r="144" spans="1:60">
      <c s="1" r="B144" t="s">
        <v>251</v>
      </c>
      <c s="1" r="C144" t="s">
        <v>252</v>
      </c>
      <c s="1" r="D144" t="s">
        <v>253</v>
      </c>
      <c s="1" r="E144" t="s">
        <v>254</v>
      </c>
      <c s="1" r="F144" t="s">
        <v>255</v>
      </c>
      <c s="1" r="G144" t="s">
        <v>256</v>
      </c>
      <c s="1" r="H144" t="s">
        <v>257</v>
      </c>
      <c r="I144">
        <f>IF(AND(K144&gt; J144, L144&gt; K144, M144&gt; L144, N144&gt; M144), "pos_trend", IF(AND(K144&lt; J144, L144&lt; K144, M144&lt; L144, N144&lt; M144), "neg_trend", "N/A"))</f>
        <v/>
      </c>
      <c r="J144">
        <f>IFERROR(IF(TRIM(C144)="-", "N/A", IF(RIGHT(C144,1)=")",IF(RIGHT(C144,2)="T)",-1000000000000*VALUE(MID(C144,2,LEN(C144)-3)),IF(RIGHT(C144,2)="M)",-1000000*VALUE(MID(C144,2,LEN(C144)-3)),IF(RIGHT(C144,2)="B)",-1000000000*VALUE(MID(C144,2,LEN(C144)-3)),IF(RIGHT(C144,2)="k)",-1000*VALUE(MID(C144,2,LEN(C144)-3)),VALUE(SUBSTITUTE(C144,",","")))))),IF(RIGHT(C144,1)="T",1000000000000*VALUE(LEFT(C144,LEN(C144)-1)),IF(RIGHT(C144,1)="M",1000000*VALUE(LEFT(C144,LEN(C144)-1)),IF(RIGHT(C144,1)="B",1000000000*VALUE(LEFT(C144,LEN(C144)-1)),IF(RIGHT(C144,1)="%",0.01*VALUE(LEFT(C144,LEN(C144)-1)),IF(RIGHT(C144,1)="k",1000*VALUE(LEFT(C144,LEN(C144)-1)),VALUE(SUBSTITUTE(C144,",",""))))))))),"N/A")</f>
        <v/>
      </c>
      <c r="K144">
        <f>IFERROR(IF(TRIM(D144)="-", "N/A", IF(RIGHT(D144,1)=")",IF(RIGHT(D144,2)="T)",-1000000000000*VALUE(MID(D144,2,LEN(D144)-3)),IF(RIGHT(D144,2)="M)",-1000000*VALUE(MID(D144,2,LEN(D144)-3)),IF(RIGHT(D144,2)="B)",-1000000000*VALUE(MID(D144,2,LEN(D144)-3)),IF(RIGHT(D144,2)="k)",-1000*VALUE(MID(D144,2,LEN(D144)-3)),VALUE(SUBSTITUTE(D144,",","")))))),IF(RIGHT(D144,1)="T",1000000000000*VALUE(LEFT(D144,LEN(D144)-1)),IF(RIGHT(D144,1)="M",1000000*VALUE(LEFT(D144,LEN(D144)-1)),IF(RIGHT(D144,1)="B",1000000000*VALUE(LEFT(D144,LEN(D144)-1)),IF(RIGHT(D144,1)="%",0.01*VALUE(LEFT(D144,LEN(D144)-1)),IF(RIGHT(D144,1)="k",1000*VALUE(LEFT(D144,LEN(D144)-1)),VALUE(SUBSTITUTE(D144,",",""))))))))),"N/A")</f>
        <v/>
      </c>
      <c r="L144">
        <f>IFERROR(IF(TRIM(E144)="-", "N/A", IF(RIGHT(E144,1)=")",IF(RIGHT(E144,2)="T)",-1000000000000*VALUE(MID(E144,2,LEN(E144)-3)),IF(RIGHT(E144,2)="M)",-1000000*VALUE(MID(E144,2,LEN(E144)-3)),IF(RIGHT(E144,2)="B)",-1000000000*VALUE(MID(E144,2,LEN(E144)-3)),IF(RIGHT(E144,2)="k)",-1000*VALUE(MID(E144,2,LEN(E144)-3)),VALUE(SUBSTITUTE(E144,",","")))))),IF(RIGHT(E144,1)="T",1000000000000*VALUE(LEFT(E144,LEN(E144)-1)),IF(RIGHT(E144,1)="M",1000000*VALUE(LEFT(E144,LEN(E144)-1)),IF(RIGHT(E144,1)="B",1000000000*VALUE(LEFT(E144,LEN(E144)-1)),IF(RIGHT(E144,1)="%",0.01*VALUE(LEFT(E144,LEN(E144)-1)),IF(RIGHT(E144,1)="k",1000*VALUE(LEFT(E144,LEN(E144)-1)),VALUE(SUBSTITUTE(E144,",",""))))))))),"N/A")</f>
        <v/>
      </c>
      <c r="M144">
        <f>IFERROR(IF(TRIM(F144)="-", "N/A", IF(RIGHT(F144,1)=")",IF(RIGHT(F144,2)="T)",-1000000000000*VALUE(MID(F144,2,LEN(F144)-3)),IF(RIGHT(F144,2)="M)",-1000000*VALUE(MID(F144,2,LEN(F144)-3)),IF(RIGHT(F144,2)="B)",-1000000000*VALUE(MID(F144,2,LEN(F144)-3)),IF(RIGHT(F144,2)="k)",-1000*VALUE(MID(F144,2,LEN(F144)-3)),VALUE(SUBSTITUTE(F144,",","")))))),IF(RIGHT(F144,1)="T",1000000000000*VALUE(LEFT(F144,LEN(F144)-1)),IF(RIGHT(F144,1)="M",1000000*VALUE(LEFT(F144,LEN(F144)-1)),IF(RIGHT(F144,1)="B",1000000000*VALUE(LEFT(F144,LEN(F144)-1)),IF(RIGHT(F144,1)="%",0.01*VALUE(LEFT(F144,LEN(F144)-1)),IF(RIGHT(F144,1)="k",1000*VALUE(LEFT(F144,LEN(F144)-1)),VALUE(SUBSTITUTE(F144,",",""))))))))),"N/A")</f>
        <v/>
      </c>
      <c r="N144">
        <f>IFERROR(IF(TRIM(G144)="-", "N/A", IF(RIGHT(G144,1)=")",IF(RIGHT(G144,2)="T)",-1000000000000*VALUE(MID(G144,2,LEN(G144)-3)),IF(RIGHT(G144,2)="M)",-1000000*VALUE(MID(G144,2,LEN(G144)-3)),IF(RIGHT(G144,2)="B)",-1000000000*VALUE(MID(G144,2,LEN(G144)-3)),IF(RIGHT(G144,2)="k)",-1000*VALUE(MID(G144,2,LEN(G144)-3)),VALUE(SUBSTITUTE(G144,",","")))))),IF(RIGHT(G144,1)="T",1000000000000*VALUE(LEFT(G144,LEN(G144)-1)),IF(RIGHT(G144,1)="M",1000000*VALUE(LEFT(G144,LEN(G144)-1)),IF(RIGHT(G144,1)="B",1000000000*VALUE(LEFT(G144,LEN(G144)-1)),IF(RIGHT(G144,1)="%",0.01*VALUE(LEFT(G144,LEN(G144)-1)),IF(RIGHT(G144,1)="k",1000*VALUE(LEFT(G144,LEN(G144)-1)),VALUE(SUBSTITUTE(G144,",",""))))))))),"N/A")</f>
        <v/>
      </c>
      <c r="P144">
        <f>"Max"</f>
        <v/>
      </c>
      <c r="Q144">
        <f>"Max Year"</f>
        <v/>
      </c>
      <c r="R144">
        <f>"Min"</f>
        <v/>
      </c>
      <c r="S144">
        <f>"Min Year"</f>
        <v/>
      </c>
      <c r="T144">
        <f>"Average"</f>
        <v/>
      </c>
      <c r="U144">
        <f>"SD"</f>
        <v/>
      </c>
      <c r="V144">
        <f>J144</f>
        <v/>
      </c>
      <c r="W144">
        <f>K144</f>
        <v/>
      </c>
      <c r="X144">
        <f>L144</f>
        <v/>
      </c>
      <c r="Y144">
        <f>M144</f>
        <v/>
      </c>
      <c r="Z144">
        <f>N144</f>
        <v/>
      </c>
      <c r="AA144">
        <f>"Max z"</f>
        <v/>
      </c>
      <c r="AB144">
        <f>"Max z Year"</f>
        <v/>
      </c>
      <c r="AC144">
        <f>"Direction"</f>
        <v/>
      </c>
      <c r="AE144">
        <f>"Trendline"</f>
        <v/>
      </c>
      <c r="AF144">
        <f>"Correlation"</f>
        <v/>
      </c>
      <c r="AZ144">
        <f>"Max/Min inequality check"</f>
        <v/>
      </c>
      <c r="BA144">
        <f>"If most recent year is max"</f>
        <v/>
      </c>
      <c r="BC144">
        <f>"If most recent year is min"</f>
        <v/>
      </c>
      <c r="BE144">
        <f>"Trend direction"</f>
        <v/>
      </c>
      <c r="BF144">
        <f>"If trend matched by max or min in most recent year"</f>
        <v/>
      </c>
      <c r="BG144">
        <f>"If 5 years of increasing"</f>
        <v/>
      </c>
      <c r="BH144">
        <f>"If correlation &gt; .8"</f>
        <v/>
      </c>
    </row>
    <row r="145" spans="1:60">
      <c s="1" r="A145" t="n">
        <v>0</v>
      </c>
      <c r="B145" t="s">
        <v>258</v>
      </c>
      <c r="C145" t="s">
        <v>3928</v>
      </c>
      <c r="D145" t="s">
        <v>3929</v>
      </c>
      <c r="E145" t="s">
        <v>3930</v>
      </c>
      <c r="F145" t="s">
        <v>3931</v>
      </c>
      <c r="G145" t="s">
        <v>3867</v>
      </c>
      <c r="H145" t="s"/>
      <c r="I145">
        <f>IF(AND(K145&gt; J145, L145&gt; K145, M145&gt; L145, N145&gt; M145), "pos_trend", IF(AND(K145&lt; J145, L145&lt; K145, M145&lt; L145, N145&lt; M145), "neg_trend", "N/A"))</f>
        <v/>
      </c>
      <c r="J145">
        <f>IFERROR(IF(TRIM(C145)="-", "N/A", IF(RIGHT(C145,1)=")",IF(RIGHT(C145,2)="T)",-1000000000000*VALUE(MID(C145,2,LEN(C145)-3)),IF(RIGHT(C145,2)="M)",-1000000*VALUE(MID(C145,2,LEN(C145)-3)),IF(RIGHT(C145,2)="B)",-1000000000*VALUE(MID(C145,2,LEN(C145)-3)),IF(RIGHT(C145,2)="k)",-1000*VALUE(MID(C145,2,LEN(C145)-3)),VALUE(SUBSTITUTE(C145,",","")))))),IF(RIGHT(C145,1)="T",1000000000000*VALUE(LEFT(C145,LEN(C145)-1)),IF(RIGHT(C145,1)="M",1000000*VALUE(LEFT(C145,LEN(C145)-1)),IF(RIGHT(C145,1)="B",1000000000*VALUE(LEFT(C145,LEN(C145)-1)),IF(RIGHT(C145,1)="%",0.01*VALUE(LEFT(C145,LEN(C145)-1)),IF(RIGHT(C145,1)="k",1000*VALUE(LEFT(C145,LEN(C145)-1)),VALUE(SUBSTITUTE(C145,",",""))))))))),"N/A")</f>
        <v/>
      </c>
      <c r="K145">
        <f>IFERROR(IF(TRIM(D145)="-", "N/A", IF(RIGHT(D145,1)=")",IF(RIGHT(D145,2)="T)",-1000000000000*VALUE(MID(D145,2,LEN(D145)-3)),IF(RIGHT(D145,2)="M)",-1000000*VALUE(MID(D145,2,LEN(D145)-3)),IF(RIGHT(D145,2)="B)",-1000000000*VALUE(MID(D145,2,LEN(D145)-3)),IF(RIGHT(D145,2)="k)",-1000*VALUE(MID(D145,2,LEN(D145)-3)),VALUE(SUBSTITUTE(D145,",","")))))),IF(RIGHT(D145,1)="T",1000000000000*VALUE(LEFT(D145,LEN(D145)-1)),IF(RIGHT(D145,1)="M",1000000*VALUE(LEFT(D145,LEN(D145)-1)),IF(RIGHT(D145,1)="B",1000000000*VALUE(LEFT(D145,LEN(D145)-1)),IF(RIGHT(D145,1)="%",0.01*VALUE(LEFT(D145,LEN(D145)-1)),IF(RIGHT(D145,1)="k",1000*VALUE(LEFT(D145,LEN(D145)-1)),VALUE(SUBSTITUTE(D145,",",""))))))))),"N/A")</f>
        <v/>
      </c>
      <c r="L145">
        <f>IFERROR(IF(TRIM(E145)="-", "N/A", IF(RIGHT(E145,1)=")",IF(RIGHT(E145,2)="T)",-1000000000000*VALUE(MID(E145,2,LEN(E145)-3)),IF(RIGHT(E145,2)="M)",-1000000*VALUE(MID(E145,2,LEN(E145)-3)),IF(RIGHT(E145,2)="B)",-1000000000*VALUE(MID(E145,2,LEN(E145)-3)),IF(RIGHT(E145,2)="k)",-1000*VALUE(MID(E145,2,LEN(E145)-3)),VALUE(SUBSTITUTE(E145,",","")))))),IF(RIGHT(E145,1)="T",1000000000000*VALUE(LEFT(E145,LEN(E145)-1)),IF(RIGHT(E145,1)="M",1000000*VALUE(LEFT(E145,LEN(E145)-1)),IF(RIGHT(E145,1)="B",1000000000*VALUE(LEFT(E145,LEN(E145)-1)),IF(RIGHT(E145,1)="%",0.01*VALUE(LEFT(E145,LEN(E145)-1)),IF(RIGHT(E145,1)="k",1000*VALUE(LEFT(E145,LEN(E145)-1)),VALUE(SUBSTITUTE(E145,",",""))))))))),"N/A")</f>
        <v/>
      </c>
      <c r="M145">
        <f>IFERROR(IF(TRIM(F145)="-", "N/A", IF(RIGHT(F145,1)=")",IF(RIGHT(F145,2)="T)",-1000000000000*VALUE(MID(F145,2,LEN(F145)-3)),IF(RIGHT(F145,2)="M)",-1000000*VALUE(MID(F145,2,LEN(F145)-3)),IF(RIGHT(F145,2)="B)",-1000000000*VALUE(MID(F145,2,LEN(F145)-3)),IF(RIGHT(F145,2)="k)",-1000*VALUE(MID(F145,2,LEN(F145)-3)),VALUE(SUBSTITUTE(F145,",","")))))),IF(RIGHT(F145,1)="T",1000000000000*VALUE(LEFT(F145,LEN(F145)-1)),IF(RIGHT(F145,1)="M",1000000*VALUE(LEFT(F145,LEN(F145)-1)),IF(RIGHT(F145,1)="B",1000000000*VALUE(LEFT(F145,LEN(F145)-1)),IF(RIGHT(F145,1)="%",0.01*VALUE(LEFT(F145,LEN(F145)-1)),IF(RIGHT(F145,1)="k",1000*VALUE(LEFT(F145,LEN(F145)-1)),VALUE(SUBSTITUTE(F145,",",""))))))))),"N/A")</f>
        <v/>
      </c>
      <c r="N145">
        <f>IFERROR(IF(TRIM(G145)="-", "N/A", IF(RIGHT(G145,1)=")",IF(RIGHT(G145,2)="T)",-1000000000000*VALUE(MID(G145,2,LEN(G145)-3)),IF(RIGHT(G145,2)="M)",-1000000*VALUE(MID(G145,2,LEN(G145)-3)),IF(RIGHT(G145,2)="B)",-1000000000*VALUE(MID(G145,2,LEN(G145)-3)),IF(RIGHT(G145,2)="k)",-1000*VALUE(MID(G145,2,LEN(G145)-3)),VALUE(SUBSTITUTE(G145,",","")))))),IF(RIGHT(G145,1)="T",1000000000000*VALUE(LEFT(G145,LEN(G145)-1)),IF(RIGHT(G145,1)="M",1000000*VALUE(LEFT(G145,LEN(G145)-1)),IF(RIGHT(G145,1)="B",1000000000*VALUE(LEFT(G145,LEN(G145)-1)),IF(RIGHT(G145,1)="%",0.01*VALUE(LEFT(G145,LEN(G145)-1)),IF(RIGHT(G145,1)="k",1000*VALUE(LEFT(G145,LEN(G145)-1)),VALUE(SUBSTITUTE(G145,",",""))))))))),"N/A")</f>
        <v/>
      </c>
      <c r="P145">
        <f>MAX(J145:N145)</f>
        <v/>
      </c>
      <c r="Q145">
        <f>IFERROR(J144+MATCH(P145,J145:N145,0)-1,"")</f>
        <v/>
      </c>
      <c r="R145">
        <f>IF(Q145="","",MIN(J145:N145))</f>
        <v/>
      </c>
      <c r="S145">
        <f>IFERROR(J144+MATCH(R145,J145:N145,0)-1,"")</f>
        <v/>
      </c>
      <c r="T145">
        <f>IFERROR(AVERAGE(J145:N145),"")</f>
        <v/>
      </c>
      <c r="U145">
        <f>IFERROR(STDEV(J145:N145),"")</f>
        <v/>
      </c>
      <c r="V145">
        <f>IFERROR(IF(C145="-","",IF(ISBLANK(B145),"",IF(OR(ISNUMBER(FIND("Growth",B145)),ISNUMBER(FIND("Margin",B145))),"",(J145-T145)/U145))),"")</f>
        <v/>
      </c>
      <c r="W145">
        <f>IFERROR(IF(OR(D145="-",ISBLANK(D145)),"",(K145-T145)/U145),"")</f>
        <v/>
      </c>
      <c r="X145">
        <f>IFERROR(IF(OR(E145="-",ISBLANK(E145)),"",(L145-T145)/U145),"")</f>
        <v/>
      </c>
      <c r="Y145">
        <f>IFERROR(IF(OR(F145="-",ISBLANK(F145)),"",(M145-T145)/U145),"")</f>
        <v/>
      </c>
      <c r="Z145">
        <f>IFERROR(IF(OR(G145="-",ISBLANK(G145)),"",(N145-T145)/U145),"")</f>
        <v/>
      </c>
      <c r="AA145">
        <f>IF(MAX(MAX(V145:Z145),ABS(MIN(V145:Z145)))=ABS(MIN(V145:Z145)),MIN(V145:Z145),MAX(V145:Z145))</f>
        <v/>
      </c>
      <c r="AB145">
        <f>IFERROR(V144+MATCH(AA145,V145:Z145,0)-1,"")</f>
        <v/>
      </c>
      <c r="AC145">
        <f>IF(AB145&lt;&gt;"",IF(S145=AB145,"Low",IF(AB145=Q145,"High","")),"")</f>
        <v/>
      </c>
      <c r="AE145">
        <f>IF(ISNUMBER(MATCH("N/A",J145:N145,0)),"",IFERROR((5 * SUMPRODUCT(J144:N144,J145:N145) - PRODUCT(SUM(J144:N144),SUM(J145:N145))) / ((5 * SUM((J144^2)+(K144^2)+(L144^2)+(M144^2)+(N144^2))) - SUM(J144:N144)^2),""))</f>
        <v/>
      </c>
      <c r="AF145">
        <f>IFERROR(CORREL(J144:N144,J145:N145),"")</f>
        <v/>
      </c>
      <c r="AZ145">
        <f>IF(Q145=S145,0,1)</f>
        <v/>
      </c>
      <c r="BA145">
        <f>IF(AZ145=1,IF(Q145="","",IF(Q145=N144,"Yes","No")),"")</f>
        <v/>
      </c>
      <c r="BB145">
        <f>IF(BA145="Yes",P145,"")</f>
        <v/>
      </c>
      <c r="BC145">
        <f>IF(AZ145=1,IF(S145="","",IF(S145=N144,"Yes","No")),"")</f>
        <v/>
      </c>
      <c r="BD145">
        <f>IF(BC145="Yes",R145,"")</f>
        <v/>
      </c>
      <c r="BE145">
        <f>IFERROR(IF(SIGN(AE145)=1,"Increasing",IF(SIGN(AE145)=-1,"Decreasing","")),"")</f>
        <v/>
      </c>
      <c r="BF145">
        <f>IF(OR(AND(BE145="Increasing",BA145="Yes"),AND(BE145="Decreasing",BC145="Yes")),"Yes","No")</f>
        <v/>
      </c>
      <c r="BG145">
        <f>IF(I145="pos_trend","Yes","No")</f>
        <v/>
      </c>
      <c r="BH145">
        <f>IF(AF145&lt;&gt;"",IF(ABS(AF145)&gt;0.8,"Yes","No"),"")</f>
        <v/>
      </c>
    </row>
    <row r="146" spans="1:60">
      <c s="1" r="A146" t="n">
        <v>1</v>
      </c>
      <c r="B146" t="s">
        <v>263</v>
      </c>
      <c r="C146" t="s">
        <v>264</v>
      </c>
      <c r="D146" t="s">
        <v>3932</v>
      </c>
      <c r="E146" t="s">
        <v>3933</v>
      </c>
      <c r="F146" t="s">
        <v>3934</v>
      </c>
      <c r="G146" t="s">
        <v>3935</v>
      </c>
      <c r="H146" t="s"/>
      <c r="I146">
        <f>IF(AND(K146&gt; J146, L146&gt; K146, M146&gt; L146, N146&gt; M146), "pos_trend", IF(AND(K146&lt; J146, L146&lt; K146, M146&lt; L146, N146&lt; M146), "neg_trend", "N/A"))</f>
        <v/>
      </c>
      <c r="J146">
        <f>IFERROR(IF(TRIM(C146)="-", "N/A", IF(RIGHT(C146,1)=")",IF(RIGHT(C146,2)="T)",-1000000000000*VALUE(MID(C146,2,LEN(C146)-3)),IF(RIGHT(C146,2)="M)",-1000000*VALUE(MID(C146,2,LEN(C146)-3)),IF(RIGHT(C146,2)="B)",-1000000000*VALUE(MID(C146,2,LEN(C146)-3)),IF(RIGHT(C146,2)="k)",-1000*VALUE(MID(C146,2,LEN(C146)-3)),VALUE(SUBSTITUTE(C146,",","")))))),IF(RIGHT(C146,1)="T",1000000000000*VALUE(LEFT(C146,LEN(C146)-1)),IF(RIGHT(C146,1)="M",1000000*VALUE(LEFT(C146,LEN(C146)-1)),IF(RIGHT(C146,1)="B",1000000000*VALUE(LEFT(C146,LEN(C146)-1)),IF(RIGHT(C146,1)="%",0.01*VALUE(LEFT(C146,LEN(C146)-1)),IF(RIGHT(C146,1)="k",1000*VALUE(LEFT(C146,LEN(C146)-1)),VALUE(SUBSTITUTE(C146,",",""))))))))),"N/A")</f>
        <v/>
      </c>
      <c r="K146">
        <f>IFERROR(IF(TRIM(D146)="-", "N/A", IF(RIGHT(D146,1)=")",IF(RIGHT(D146,2)="T)",-1000000000000*VALUE(MID(D146,2,LEN(D146)-3)),IF(RIGHT(D146,2)="M)",-1000000*VALUE(MID(D146,2,LEN(D146)-3)),IF(RIGHT(D146,2)="B)",-1000000000*VALUE(MID(D146,2,LEN(D146)-3)),IF(RIGHT(D146,2)="k)",-1000*VALUE(MID(D146,2,LEN(D146)-3)),VALUE(SUBSTITUTE(D146,",","")))))),IF(RIGHT(D146,1)="T",1000000000000*VALUE(LEFT(D146,LEN(D146)-1)),IF(RIGHT(D146,1)="M",1000000*VALUE(LEFT(D146,LEN(D146)-1)),IF(RIGHT(D146,1)="B",1000000000*VALUE(LEFT(D146,LEN(D146)-1)),IF(RIGHT(D146,1)="%",0.01*VALUE(LEFT(D146,LEN(D146)-1)),IF(RIGHT(D146,1)="k",1000*VALUE(LEFT(D146,LEN(D146)-1)),VALUE(SUBSTITUTE(D146,",",""))))))))),"N/A")</f>
        <v/>
      </c>
      <c r="L146">
        <f>IFERROR(IF(TRIM(E146)="-", "N/A", IF(RIGHT(E146,1)=")",IF(RIGHT(E146,2)="T)",-1000000000000*VALUE(MID(E146,2,LEN(E146)-3)),IF(RIGHT(E146,2)="M)",-1000000*VALUE(MID(E146,2,LEN(E146)-3)),IF(RIGHT(E146,2)="B)",-1000000000*VALUE(MID(E146,2,LEN(E146)-3)),IF(RIGHT(E146,2)="k)",-1000*VALUE(MID(E146,2,LEN(E146)-3)),VALUE(SUBSTITUTE(E146,",","")))))),IF(RIGHT(E146,1)="T",1000000000000*VALUE(LEFT(E146,LEN(E146)-1)),IF(RIGHT(E146,1)="M",1000000*VALUE(LEFT(E146,LEN(E146)-1)),IF(RIGHT(E146,1)="B",1000000000*VALUE(LEFT(E146,LEN(E146)-1)),IF(RIGHT(E146,1)="%",0.01*VALUE(LEFT(E146,LEN(E146)-1)),IF(RIGHT(E146,1)="k",1000*VALUE(LEFT(E146,LEN(E146)-1)),VALUE(SUBSTITUTE(E146,",",""))))))))),"N/A")</f>
        <v/>
      </c>
      <c r="M146">
        <f>IFERROR(IF(TRIM(F146)="-", "N/A", IF(RIGHT(F146,1)=")",IF(RIGHT(F146,2)="T)",-1000000000000*VALUE(MID(F146,2,LEN(F146)-3)),IF(RIGHT(F146,2)="M)",-1000000*VALUE(MID(F146,2,LEN(F146)-3)),IF(RIGHT(F146,2)="B)",-1000000000*VALUE(MID(F146,2,LEN(F146)-3)),IF(RIGHT(F146,2)="k)",-1000*VALUE(MID(F146,2,LEN(F146)-3)),VALUE(SUBSTITUTE(F146,",","")))))),IF(RIGHT(F146,1)="T",1000000000000*VALUE(LEFT(F146,LEN(F146)-1)),IF(RIGHT(F146,1)="M",1000000*VALUE(LEFT(F146,LEN(F146)-1)),IF(RIGHT(F146,1)="B",1000000000*VALUE(LEFT(F146,LEN(F146)-1)),IF(RIGHT(F146,1)="%",0.01*VALUE(LEFT(F146,LEN(F146)-1)),IF(RIGHT(F146,1)="k",1000*VALUE(LEFT(F146,LEN(F146)-1)),VALUE(SUBSTITUTE(F146,",",""))))))))),"N/A")</f>
        <v/>
      </c>
      <c r="N146">
        <f>IFERROR(IF(TRIM(G146)="-", "N/A", IF(RIGHT(G146,1)=")",IF(RIGHT(G146,2)="T)",-1000000000000*VALUE(MID(G146,2,LEN(G146)-3)),IF(RIGHT(G146,2)="M)",-1000000*VALUE(MID(G146,2,LEN(G146)-3)),IF(RIGHT(G146,2)="B)",-1000000000*VALUE(MID(G146,2,LEN(G146)-3)),IF(RIGHT(G146,2)="k)",-1000*VALUE(MID(G146,2,LEN(G146)-3)),VALUE(SUBSTITUTE(G146,",","")))))),IF(RIGHT(G146,1)="T",1000000000000*VALUE(LEFT(G146,LEN(G146)-1)),IF(RIGHT(G146,1)="M",1000000*VALUE(LEFT(G146,LEN(G146)-1)),IF(RIGHT(G146,1)="B",1000000000*VALUE(LEFT(G146,LEN(G146)-1)),IF(RIGHT(G146,1)="%",0.01*VALUE(LEFT(G146,LEN(G146)-1)),IF(RIGHT(G146,1)="k",1000*VALUE(LEFT(G146,LEN(G146)-1)),VALUE(SUBSTITUTE(G146,",",""))))))))),"N/A")</f>
        <v/>
      </c>
      <c r="P146">
        <f>MAX(J146:N146)</f>
        <v/>
      </c>
      <c r="Q146">
        <f>IFERROR(J144+MATCH(P146,J146:N146,0)-1,"")</f>
        <v/>
      </c>
      <c r="R146">
        <f>IF(Q146="","",MIN(J146:N146))</f>
        <v/>
      </c>
      <c r="S146">
        <f>IFERROR(J144+MATCH(R146,J146:N146,0)-1,"")</f>
        <v/>
      </c>
      <c r="T146">
        <f>IFERROR(AVERAGE(J146:N146),"")</f>
        <v/>
      </c>
      <c r="U146">
        <f>IFERROR(STDEV(J146:N146),"")</f>
        <v/>
      </c>
      <c r="V146">
        <f>IFERROR(IF(C146="-","",IF(ISBLANK(B146),"",IF(OR(ISNUMBER(FIND("Growth",B146)),ISNUMBER(FIND("Margin",B146))),"",(J146-T146)/U146))),"")</f>
        <v/>
      </c>
      <c r="W146">
        <f>IFERROR(IF(OR(D146="-",ISBLANK(D146)),"",(K146-T146)/U146),"")</f>
        <v/>
      </c>
      <c r="X146">
        <f>IFERROR(IF(OR(E146="-",ISBLANK(E146)),"",(L146-T146)/U146),"")</f>
        <v/>
      </c>
      <c r="Y146">
        <f>IFERROR(IF(OR(F146="-",ISBLANK(F146)),"",(M146-T146)/U146),"")</f>
        <v/>
      </c>
      <c r="Z146">
        <f>IFERROR(IF(OR(G146="-",ISBLANK(G146)),"",(N146-T146)/U146),"")</f>
        <v/>
      </c>
      <c r="AA146">
        <f>IF(MAX(MAX(V146:Z146),ABS(MIN(V146:Z146)))=ABS(MIN(V146:Z146)),MIN(V146:Z146),MAX(V146:Z146))</f>
        <v/>
      </c>
      <c r="AB146">
        <f>IFERROR(V144+MATCH(AA146,V146:Z146,0)-1,"")</f>
        <v/>
      </c>
      <c r="AC146">
        <f>IF(AB146&lt;&gt;"",IF(S146=AB146,"Low",IF(AB146=Q146,"High","")),"")</f>
        <v/>
      </c>
      <c r="AE146">
        <f>IF(ISNUMBER(MATCH("N/A",J146:N146,0)),"",IFERROR((5 * SUMPRODUCT(J144:N144,J146:N146) - PRODUCT(SUM(J144:N144),SUM(J146:N146))) / ((5 * SUM((J144^2)+(K144^2)+(L144^2)+(M144^2)+(N144^2))) - SUM(J144:N144)^2),""))</f>
        <v/>
      </c>
      <c r="AF146">
        <f>IFERROR(CORREL(J144:N144,J146:N146),"")</f>
        <v/>
      </c>
      <c r="AZ146">
        <f>IF(Q146=S146,0,1)</f>
        <v/>
      </c>
      <c r="BA146">
        <f>IF(AZ146=1,IF(Q146="","",IF(Q146=N144,"Yes","No")),"")</f>
        <v/>
      </c>
      <c r="BB146">
        <f>IF(BA146="Yes",P146,"")</f>
        <v/>
      </c>
      <c r="BC146">
        <f>IF(AZ146=1,IF(S146="","",IF(S146=N144,"Yes","No")),"")</f>
        <v/>
      </c>
      <c r="BD146">
        <f>IF(BC146="Yes",R146,"")</f>
        <v/>
      </c>
      <c r="BE146">
        <f>IFERROR(IF(SIGN(AE146)=1,"Increasing",IF(SIGN(AE146)=-1,"Decreasing","")),"")</f>
        <v/>
      </c>
      <c r="BF146">
        <f>IF(OR(AND(BE146="Increasing",BA146="Yes"),AND(BE146="Decreasing",BC146="Yes")),"Yes","No")</f>
        <v/>
      </c>
      <c r="BG146">
        <f>IF(I146="pos_trend","Yes","No")</f>
        <v/>
      </c>
      <c r="BH146">
        <f>IF(AF146&lt;&gt;"",IF(ABS(AF146)&gt;0.8,"Yes","No"),"")</f>
        <v/>
      </c>
    </row>
    <row r="147" spans="1:60">
      <c s="1" r="A147" t="n">
        <v>2</v>
      </c>
      <c r="B147" t="s">
        <v>269</v>
      </c>
      <c r="C147" t="s">
        <v>3936</v>
      </c>
      <c r="D147" t="s">
        <v>3937</v>
      </c>
      <c r="E147" t="s">
        <v>64</v>
      </c>
      <c r="F147" t="s">
        <v>3938</v>
      </c>
      <c r="G147" t="s">
        <v>1110</v>
      </c>
      <c r="H147" t="s"/>
      <c r="I147">
        <f>IF(AND(K147&gt; J147, L147&gt; K147, M147&gt; L147, N147&gt; M147), "pos_trend", IF(AND(K147&lt; J147, L147&lt; K147, M147&lt; L147, N147&lt; M147), "neg_trend", "N/A"))</f>
        <v/>
      </c>
      <c r="J147">
        <f>IFERROR(IF(TRIM(C147)="-", "N/A", IF(RIGHT(C147,1)=")",IF(RIGHT(C147,2)="T)",-1000000000000*VALUE(MID(C147,2,LEN(C147)-3)),IF(RIGHT(C147,2)="M)",-1000000*VALUE(MID(C147,2,LEN(C147)-3)),IF(RIGHT(C147,2)="B)",-1000000000*VALUE(MID(C147,2,LEN(C147)-3)),IF(RIGHT(C147,2)="k)",-1000*VALUE(MID(C147,2,LEN(C147)-3)),VALUE(SUBSTITUTE(C147,",","")))))),IF(RIGHT(C147,1)="T",1000000000000*VALUE(LEFT(C147,LEN(C147)-1)),IF(RIGHT(C147,1)="M",1000000*VALUE(LEFT(C147,LEN(C147)-1)),IF(RIGHT(C147,1)="B",1000000000*VALUE(LEFT(C147,LEN(C147)-1)),IF(RIGHT(C147,1)="%",0.01*VALUE(LEFT(C147,LEN(C147)-1)),IF(RIGHT(C147,1)="k",1000*VALUE(LEFT(C147,LEN(C147)-1)),VALUE(SUBSTITUTE(C147,",",""))))))))),"N/A")</f>
        <v/>
      </c>
      <c r="K147">
        <f>IFERROR(IF(TRIM(D147)="-", "N/A", IF(RIGHT(D147,1)=")",IF(RIGHT(D147,2)="T)",-1000000000000*VALUE(MID(D147,2,LEN(D147)-3)),IF(RIGHT(D147,2)="M)",-1000000*VALUE(MID(D147,2,LEN(D147)-3)),IF(RIGHT(D147,2)="B)",-1000000000*VALUE(MID(D147,2,LEN(D147)-3)),IF(RIGHT(D147,2)="k)",-1000*VALUE(MID(D147,2,LEN(D147)-3)),VALUE(SUBSTITUTE(D147,",","")))))),IF(RIGHT(D147,1)="T",1000000000000*VALUE(LEFT(D147,LEN(D147)-1)),IF(RIGHT(D147,1)="M",1000000*VALUE(LEFT(D147,LEN(D147)-1)),IF(RIGHT(D147,1)="B",1000000000*VALUE(LEFT(D147,LEN(D147)-1)),IF(RIGHT(D147,1)="%",0.01*VALUE(LEFT(D147,LEN(D147)-1)),IF(RIGHT(D147,1)="k",1000*VALUE(LEFT(D147,LEN(D147)-1)),VALUE(SUBSTITUTE(D147,",",""))))))))),"N/A")</f>
        <v/>
      </c>
      <c r="L147">
        <f>IFERROR(IF(TRIM(E147)="-", "N/A", IF(RIGHT(E147,1)=")",IF(RIGHT(E147,2)="T)",-1000000000000*VALUE(MID(E147,2,LEN(E147)-3)),IF(RIGHT(E147,2)="M)",-1000000*VALUE(MID(E147,2,LEN(E147)-3)),IF(RIGHT(E147,2)="B)",-1000000000*VALUE(MID(E147,2,LEN(E147)-3)),IF(RIGHT(E147,2)="k)",-1000*VALUE(MID(E147,2,LEN(E147)-3)),VALUE(SUBSTITUTE(E147,",","")))))),IF(RIGHT(E147,1)="T",1000000000000*VALUE(LEFT(E147,LEN(E147)-1)),IF(RIGHT(E147,1)="M",1000000*VALUE(LEFT(E147,LEN(E147)-1)),IF(RIGHT(E147,1)="B",1000000000*VALUE(LEFT(E147,LEN(E147)-1)),IF(RIGHT(E147,1)="%",0.01*VALUE(LEFT(E147,LEN(E147)-1)),IF(RIGHT(E147,1)="k",1000*VALUE(LEFT(E147,LEN(E147)-1)),VALUE(SUBSTITUTE(E147,",",""))))))))),"N/A")</f>
        <v/>
      </c>
      <c r="M147">
        <f>IFERROR(IF(TRIM(F147)="-", "N/A", IF(RIGHT(F147,1)=")",IF(RIGHT(F147,2)="T)",-1000000000000*VALUE(MID(F147,2,LEN(F147)-3)),IF(RIGHT(F147,2)="M)",-1000000*VALUE(MID(F147,2,LEN(F147)-3)),IF(RIGHT(F147,2)="B)",-1000000000*VALUE(MID(F147,2,LEN(F147)-3)),IF(RIGHT(F147,2)="k)",-1000*VALUE(MID(F147,2,LEN(F147)-3)),VALUE(SUBSTITUTE(F147,",","")))))),IF(RIGHT(F147,1)="T",1000000000000*VALUE(LEFT(F147,LEN(F147)-1)),IF(RIGHT(F147,1)="M",1000000*VALUE(LEFT(F147,LEN(F147)-1)),IF(RIGHT(F147,1)="B",1000000000*VALUE(LEFT(F147,LEN(F147)-1)),IF(RIGHT(F147,1)="%",0.01*VALUE(LEFT(F147,LEN(F147)-1)),IF(RIGHT(F147,1)="k",1000*VALUE(LEFT(F147,LEN(F147)-1)),VALUE(SUBSTITUTE(F147,",",""))))))))),"N/A")</f>
        <v/>
      </c>
      <c r="N147">
        <f>IFERROR(IF(TRIM(G147)="-", "N/A", IF(RIGHT(G147,1)=")",IF(RIGHT(G147,2)="T)",-1000000000000*VALUE(MID(G147,2,LEN(G147)-3)),IF(RIGHT(G147,2)="M)",-1000000*VALUE(MID(G147,2,LEN(G147)-3)),IF(RIGHT(G147,2)="B)",-1000000000*VALUE(MID(G147,2,LEN(G147)-3)),IF(RIGHT(G147,2)="k)",-1000*VALUE(MID(G147,2,LEN(G147)-3)),VALUE(SUBSTITUTE(G147,",","")))))),IF(RIGHT(G147,1)="T",1000000000000*VALUE(LEFT(G147,LEN(G147)-1)),IF(RIGHT(G147,1)="M",1000000*VALUE(LEFT(G147,LEN(G147)-1)),IF(RIGHT(G147,1)="B",1000000000*VALUE(LEFT(G147,LEN(G147)-1)),IF(RIGHT(G147,1)="%",0.01*VALUE(LEFT(G147,LEN(G147)-1)),IF(RIGHT(G147,1)="k",1000*VALUE(LEFT(G147,LEN(G147)-1)),VALUE(SUBSTITUTE(G147,",",""))))))))),"N/A")</f>
        <v/>
      </c>
      <c r="P147">
        <f>MAX(J147:N147)</f>
        <v/>
      </c>
      <c r="Q147">
        <f>IFERROR(J144+MATCH(P147,J147:N147,0)-1,"")</f>
        <v/>
      </c>
      <c r="R147">
        <f>IF(Q147="","",MIN(J147:N147))</f>
        <v/>
      </c>
      <c r="S147">
        <f>IFERROR(J144+MATCH(R147,J147:N147,0)-1,"")</f>
        <v/>
      </c>
      <c r="T147">
        <f>IFERROR(AVERAGE(J147:N147),"")</f>
        <v/>
      </c>
      <c r="U147">
        <f>IFERROR(STDEV(J147:N147),"")</f>
        <v/>
      </c>
      <c r="V147">
        <f>IFERROR(IF(C147="-","",IF(ISBLANK(B147),"",IF(OR(ISNUMBER(FIND("Growth",B147)),ISNUMBER(FIND("Margin",B147))),"",(J147-T147)/U147))),"")</f>
        <v/>
      </c>
      <c r="W147">
        <f>IFERROR(IF(OR(D147="-",ISBLANK(D147)),"",(K147-T147)/U147),"")</f>
        <v/>
      </c>
      <c r="X147">
        <f>IFERROR(IF(OR(E147="-",ISBLANK(E147)),"",(L147-T147)/U147),"")</f>
        <v/>
      </c>
      <c r="Y147">
        <f>IFERROR(IF(OR(F147="-",ISBLANK(F147)),"",(M147-T147)/U147),"")</f>
        <v/>
      </c>
      <c r="Z147">
        <f>IFERROR(IF(OR(G147="-",ISBLANK(G147)),"",(N147-T147)/U147),"")</f>
        <v/>
      </c>
      <c r="AA147">
        <f>IF(MAX(MAX(V147:Z147),ABS(MIN(V147:Z147)))=ABS(MIN(V147:Z147)),MIN(V147:Z147),MAX(V147:Z147))</f>
        <v/>
      </c>
      <c r="AB147">
        <f>IFERROR(V144+MATCH(AA147,V147:Z147,0)-1,"")</f>
        <v/>
      </c>
      <c r="AC147">
        <f>IF(AB147&lt;&gt;"",IF(S147=AB147,"Low",IF(AB147=Q147,"High","")),"")</f>
        <v/>
      </c>
      <c r="AE147">
        <f>IF(ISNUMBER(MATCH("N/A",J147:N147,0)),"",IFERROR((5 * SUMPRODUCT(J144:N144,J147:N147) - PRODUCT(SUM(J144:N144),SUM(J147:N147))) / ((5 * SUM((J144^2)+(K144^2)+(L144^2)+(M144^2)+(N144^2))) - SUM(J144:N144)^2),""))</f>
        <v/>
      </c>
      <c r="AF147">
        <f>IFERROR(CORREL(J144:N144,J147:N147),"")</f>
        <v/>
      </c>
      <c r="AZ147">
        <f>IF(Q147=S147,0,1)</f>
        <v/>
      </c>
      <c r="BA147">
        <f>IF(AZ147=1,IF(Q147="","",IF(Q147=N144,"Yes","No")),"")</f>
        <v/>
      </c>
      <c r="BB147">
        <f>IF(BA147="Yes",P147,"")</f>
        <v/>
      </c>
      <c r="BC147">
        <f>IF(AZ147=1,IF(S147="","",IF(S147=N144,"Yes","No")),"")</f>
        <v/>
      </c>
      <c r="BD147">
        <f>IF(BC147="Yes",R147,"")</f>
        <v/>
      </c>
      <c r="BE147">
        <f>IFERROR(IF(SIGN(AE147)=1,"Increasing",IF(SIGN(AE147)=-1,"Decreasing","")),"")</f>
        <v/>
      </c>
      <c r="BF147">
        <f>IF(OR(AND(BE147="Increasing",BA147="Yes"),AND(BE147="Decreasing",BC147="Yes")),"Yes","No")</f>
        <v/>
      </c>
      <c r="BG147">
        <f>IF(I147="pos_trend","Yes","No")</f>
        <v/>
      </c>
      <c r="BH147">
        <f>IF(AF147&lt;&gt;"",IF(ABS(AF147)&gt;0.8,"Yes","No"),"")</f>
        <v/>
      </c>
    </row>
    <row r="148" spans="1:60">
      <c s="1" r="A148" t="n">
        <v>3</v>
      </c>
      <c r="B148" t="s">
        <v>275</v>
      </c>
      <c r="C148" t="s">
        <v>3939</v>
      </c>
      <c r="D148" t="s">
        <v>3940</v>
      </c>
      <c r="E148" t="s">
        <v>3941</v>
      </c>
      <c r="F148" t="s">
        <v>3942</v>
      </c>
      <c r="G148" t="s">
        <v>981</v>
      </c>
      <c r="H148" t="s"/>
      <c r="I148">
        <f>IF(AND(K148&gt; J148, L148&gt; K148, M148&gt; L148, N148&gt; M148), "pos_trend", IF(AND(K148&lt; J148, L148&lt; K148, M148&lt; L148, N148&lt; M148), "neg_trend", "N/A"))</f>
        <v/>
      </c>
      <c r="J148">
        <f>IFERROR(IF(TRIM(C148)="-", "N/A", IF(RIGHT(C148,1)=")",IF(RIGHT(C148,2)="T)",-1000000000000*VALUE(MID(C148,2,LEN(C148)-3)),IF(RIGHT(C148,2)="M)",-1000000*VALUE(MID(C148,2,LEN(C148)-3)),IF(RIGHT(C148,2)="B)",-1000000000*VALUE(MID(C148,2,LEN(C148)-3)),IF(RIGHT(C148,2)="k)",-1000*VALUE(MID(C148,2,LEN(C148)-3)),VALUE(SUBSTITUTE(C148,",","")))))),IF(RIGHT(C148,1)="T",1000000000000*VALUE(LEFT(C148,LEN(C148)-1)),IF(RIGHT(C148,1)="M",1000000*VALUE(LEFT(C148,LEN(C148)-1)),IF(RIGHT(C148,1)="B",1000000000*VALUE(LEFT(C148,LEN(C148)-1)),IF(RIGHT(C148,1)="%",0.01*VALUE(LEFT(C148,LEN(C148)-1)),IF(RIGHT(C148,1)="k",1000*VALUE(LEFT(C148,LEN(C148)-1)),VALUE(SUBSTITUTE(C148,",",""))))))))),"N/A")</f>
        <v/>
      </c>
      <c r="K148">
        <f>IFERROR(IF(TRIM(D148)="-", "N/A", IF(RIGHT(D148,1)=")",IF(RIGHT(D148,2)="T)",-1000000000000*VALUE(MID(D148,2,LEN(D148)-3)),IF(RIGHT(D148,2)="M)",-1000000*VALUE(MID(D148,2,LEN(D148)-3)),IF(RIGHT(D148,2)="B)",-1000000000*VALUE(MID(D148,2,LEN(D148)-3)),IF(RIGHT(D148,2)="k)",-1000*VALUE(MID(D148,2,LEN(D148)-3)),VALUE(SUBSTITUTE(D148,",","")))))),IF(RIGHT(D148,1)="T",1000000000000*VALUE(LEFT(D148,LEN(D148)-1)),IF(RIGHT(D148,1)="M",1000000*VALUE(LEFT(D148,LEN(D148)-1)),IF(RIGHT(D148,1)="B",1000000000*VALUE(LEFT(D148,LEN(D148)-1)),IF(RIGHT(D148,1)="%",0.01*VALUE(LEFT(D148,LEN(D148)-1)),IF(RIGHT(D148,1)="k",1000*VALUE(LEFT(D148,LEN(D148)-1)),VALUE(SUBSTITUTE(D148,",",""))))))))),"N/A")</f>
        <v/>
      </c>
      <c r="L148">
        <f>IFERROR(IF(TRIM(E148)="-", "N/A", IF(RIGHT(E148,1)=")",IF(RIGHT(E148,2)="T)",-1000000000000*VALUE(MID(E148,2,LEN(E148)-3)),IF(RIGHT(E148,2)="M)",-1000000*VALUE(MID(E148,2,LEN(E148)-3)),IF(RIGHT(E148,2)="B)",-1000000000*VALUE(MID(E148,2,LEN(E148)-3)),IF(RIGHT(E148,2)="k)",-1000*VALUE(MID(E148,2,LEN(E148)-3)),VALUE(SUBSTITUTE(E148,",","")))))),IF(RIGHT(E148,1)="T",1000000000000*VALUE(LEFT(E148,LEN(E148)-1)),IF(RIGHT(E148,1)="M",1000000*VALUE(LEFT(E148,LEN(E148)-1)),IF(RIGHT(E148,1)="B",1000000000*VALUE(LEFT(E148,LEN(E148)-1)),IF(RIGHT(E148,1)="%",0.01*VALUE(LEFT(E148,LEN(E148)-1)),IF(RIGHT(E148,1)="k",1000*VALUE(LEFT(E148,LEN(E148)-1)),VALUE(SUBSTITUTE(E148,",",""))))))))),"N/A")</f>
        <v/>
      </c>
      <c r="M148">
        <f>IFERROR(IF(TRIM(F148)="-", "N/A", IF(RIGHT(F148,1)=")",IF(RIGHT(F148,2)="T)",-1000000000000*VALUE(MID(F148,2,LEN(F148)-3)),IF(RIGHT(F148,2)="M)",-1000000*VALUE(MID(F148,2,LEN(F148)-3)),IF(RIGHT(F148,2)="B)",-1000000000*VALUE(MID(F148,2,LEN(F148)-3)),IF(RIGHT(F148,2)="k)",-1000*VALUE(MID(F148,2,LEN(F148)-3)),VALUE(SUBSTITUTE(F148,",","")))))),IF(RIGHT(F148,1)="T",1000000000000*VALUE(LEFT(F148,LEN(F148)-1)),IF(RIGHT(F148,1)="M",1000000*VALUE(LEFT(F148,LEN(F148)-1)),IF(RIGHT(F148,1)="B",1000000000*VALUE(LEFT(F148,LEN(F148)-1)),IF(RIGHT(F148,1)="%",0.01*VALUE(LEFT(F148,LEN(F148)-1)),IF(RIGHT(F148,1)="k",1000*VALUE(LEFT(F148,LEN(F148)-1)),VALUE(SUBSTITUTE(F148,",",""))))))))),"N/A")</f>
        <v/>
      </c>
      <c r="N148">
        <f>IFERROR(IF(TRIM(G148)="-", "N/A", IF(RIGHT(G148,1)=")",IF(RIGHT(G148,2)="T)",-1000000000000*VALUE(MID(G148,2,LEN(G148)-3)),IF(RIGHT(G148,2)="M)",-1000000*VALUE(MID(G148,2,LEN(G148)-3)),IF(RIGHT(G148,2)="B)",-1000000000*VALUE(MID(G148,2,LEN(G148)-3)),IF(RIGHT(G148,2)="k)",-1000*VALUE(MID(G148,2,LEN(G148)-3)),VALUE(SUBSTITUTE(G148,",","")))))),IF(RIGHT(G148,1)="T",1000000000000*VALUE(LEFT(G148,LEN(G148)-1)),IF(RIGHT(G148,1)="M",1000000*VALUE(LEFT(G148,LEN(G148)-1)),IF(RIGHT(G148,1)="B",1000000000*VALUE(LEFT(G148,LEN(G148)-1)),IF(RIGHT(G148,1)="%",0.01*VALUE(LEFT(G148,LEN(G148)-1)),IF(RIGHT(G148,1)="k",1000*VALUE(LEFT(G148,LEN(G148)-1)),VALUE(SUBSTITUTE(G148,",",""))))))))),"N/A")</f>
        <v/>
      </c>
      <c r="P148">
        <f>MAX(J148:N148)</f>
        <v/>
      </c>
      <c r="Q148">
        <f>IFERROR(J144+MATCH(P148,J148:N148,0)-1,"")</f>
        <v/>
      </c>
      <c r="R148">
        <f>IF(Q148="","",MIN(J148:N148))</f>
        <v/>
      </c>
      <c r="S148">
        <f>IFERROR(J144+MATCH(R148,J148:N148,0)-1,"")</f>
        <v/>
      </c>
      <c r="T148">
        <f>IFERROR(AVERAGE(J148:N148),"")</f>
        <v/>
      </c>
      <c r="U148">
        <f>IFERROR(STDEV(J148:N148),"")</f>
        <v/>
      </c>
      <c r="V148">
        <f>IFERROR(IF(C148="-","",IF(ISBLANK(B148),"",IF(OR(ISNUMBER(FIND("Growth",B148)),ISNUMBER(FIND("Margin",B148))),"",(J148-T148)/U148))),"")</f>
        <v/>
      </c>
      <c r="W148">
        <f>IFERROR(IF(OR(D148="-",ISBLANK(D148)),"",(K148-T148)/U148),"")</f>
        <v/>
      </c>
      <c r="X148">
        <f>IFERROR(IF(OR(E148="-",ISBLANK(E148)),"",(L148-T148)/U148),"")</f>
        <v/>
      </c>
      <c r="Y148">
        <f>IFERROR(IF(OR(F148="-",ISBLANK(F148)),"",(M148-T148)/U148),"")</f>
        <v/>
      </c>
      <c r="Z148">
        <f>IFERROR(IF(OR(G148="-",ISBLANK(G148)),"",(N148-T148)/U148),"")</f>
        <v/>
      </c>
      <c r="AA148">
        <f>IF(MAX(MAX(V148:Z148),ABS(MIN(V148:Z148)))=ABS(MIN(V148:Z148)),MIN(V148:Z148),MAX(V148:Z148))</f>
        <v/>
      </c>
      <c r="AB148">
        <f>IFERROR(V144+MATCH(AA148,V148:Z148,0)-1,"")</f>
        <v/>
      </c>
      <c r="AC148">
        <f>IF(AB148&lt;&gt;"",IF(S148=AB148,"Low",IF(AB148=Q148,"High","")),"")</f>
        <v/>
      </c>
      <c r="AE148">
        <f>IF(ISNUMBER(MATCH("N/A",J148:N148,0)),"",IFERROR((5 * SUMPRODUCT(J144:N144,J148:N148) - PRODUCT(SUM(J144:N144),SUM(J148:N148))) / ((5 * SUM((J144^2)+(K144^2)+(L144^2)+(M144^2)+(N144^2))) - SUM(J144:N144)^2),""))</f>
        <v/>
      </c>
      <c r="AF148">
        <f>IFERROR(CORREL(J144:N144,J148:N148),"")</f>
        <v/>
      </c>
      <c r="AZ148">
        <f>IF(Q148=S148,0,1)</f>
        <v/>
      </c>
      <c r="BA148">
        <f>IF(AZ148=1,IF(Q148="","",IF(Q148=N144,"Yes","No")),"")</f>
        <v/>
      </c>
      <c r="BB148">
        <f>IF(BA148="Yes",P148,"")</f>
        <v/>
      </c>
      <c r="BC148">
        <f>IF(AZ148=1,IF(S148="","",IF(S148=N144,"Yes","No")),"")</f>
        <v/>
      </c>
      <c r="BD148">
        <f>IF(BC148="Yes",R148,"")</f>
        <v/>
      </c>
      <c r="BE148">
        <f>IFERROR(IF(SIGN(AE148)=1,"Increasing",IF(SIGN(AE148)=-1,"Decreasing","")),"")</f>
        <v/>
      </c>
      <c r="BF148">
        <f>IF(OR(AND(BE148="Increasing",BA148="Yes"),AND(BE148="Decreasing",BC148="Yes")),"Yes","No")</f>
        <v/>
      </c>
      <c r="BG148">
        <f>IF(I148="pos_trend","Yes","No")</f>
        <v/>
      </c>
      <c r="BH148">
        <f>IF(AF148&lt;&gt;"",IF(ABS(AF148)&gt;0.8,"Yes","No"),"")</f>
        <v/>
      </c>
    </row>
    <row r="149" spans="1:60">
      <c s="1" r="A149" t="n">
        <v>4</v>
      </c>
      <c r="B149" t="s">
        <v>281</v>
      </c>
      <c r="C149" t="s">
        <v>3943</v>
      </c>
      <c r="D149" t="s">
        <v>3944</v>
      </c>
      <c r="E149" t="s">
        <v>3945</v>
      </c>
      <c r="F149" t="s">
        <v>3946</v>
      </c>
      <c r="G149" t="s">
        <v>3947</v>
      </c>
      <c r="H149" t="s"/>
      <c r="I149">
        <f>IF(AND(K149&gt; J149, L149&gt; K149, M149&gt; L149, N149&gt; M149), "pos_trend", IF(AND(K149&lt; J149, L149&lt; K149, M149&lt; L149, N149&lt; M149), "neg_trend", "N/A"))</f>
        <v/>
      </c>
      <c r="J149">
        <f>IFERROR(IF(TRIM(C149)="-", "N/A", IF(RIGHT(C149,1)=")",IF(RIGHT(C149,2)="T)",-1000000000000*VALUE(MID(C149,2,LEN(C149)-3)),IF(RIGHT(C149,2)="M)",-1000000*VALUE(MID(C149,2,LEN(C149)-3)),IF(RIGHT(C149,2)="B)",-1000000000*VALUE(MID(C149,2,LEN(C149)-3)),IF(RIGHT(C149,2)="k)",-1000*VALUE(MID(C149,2,LEN(C149)-3)),VALUE(SUBSTITUTE(C149,",","")))))),IF(RIGHT(C149,1)="T",1000000000000*VALUE(LEFT(C149,LEN(C149)-1)),IF(RIGHT(C149,1)="M",1000000*VALUE(LEFT(C149,LEN(C149)-1)),IF(RIGHT(C149,1)="B",1000000000*VALUE(LEFT(C149,LEN(C149)-1)),IF(RIGHT(C149,1)="%",0.01*VALUE(LEFT(C149,LEN(C149)-1)),IF(RIGHT(C149,1)="k",1000*VALUE(LEFT(C149,LEN(C149)-1)),VALUE(SUBSTITUTE(C149,",",""))))))))),"N/A")</f>
        <v/>
      </c>
      <c r="K149">
        <f>IFERROR(IF(TRIM(D149)="-", "N/A", IF(RIGHT(D149,1)=")",IF(RIGHT(D149,2)="T)",-1000000000000*VALUE(MID(D149,2,LEN(D149)-3)),IF(RIGHT(D149,2)="M)",-1000000*VALUE(MID(D149,2,LEN(D149)-3)),IF(RIGHT(D149,2)="B)",-1000000000*VALUE(MID(D149,2,LEN(D149)-3)),IF(RIGHT(D149,2)="k)",-1000*VALUE(MID(D149,2,LEN(D149)-3)),VALUE(SUBSTITUTE(D149,",","")))))),IF(RIGHT(D149,1)="T",1000000000000*VALUE(LEFT(D149,LEN(D149)-1)),IF(RIGHT(D149,1)="M",1000000*VALUE(LEFT(D149,LEN(D149)-1)),IF(RIGHT(D149,1)="B",1000000000*VALUE(LEFT(D149,LEN(D149)-1)),IF(RIGHT(D149,1)="%",0.01*VALUE(LEFT(D149,LEN(D149)-1)),IF(RIGHT(D149,1)="k",1000*VALUE(LEFT(D149,LEN(D149)-1)),VALUE(SUBSTITUTE(D149,",",""))))))))),"N/A")</f>
        <v/>
      </c>
      <c r="L149">
        <f>IFERROR(IF(TRIM(E149)="-", "N/A", IF(RIGHT(E149,1)=")",IF(RIGHT(E149,2)="T)",-1000000000000*VALUE(MID(E149,2,LEN(E149)-3)),IF(RIGHT(E149,2)="M)",-1000000*VALUE(MID(E149,2,LEN(E149)-3)),IF(RIGHT(E149,2)="B)",-1000000000*VALUE(MID(E149,2,LEN(E149)-3)),IF(RIGHT(E149,2)="k)",-1000*VALUE(MID(E149,2,LEN(E149)-3)),VALUE(SUBSTITUTE(E149,",","")))))),IF(RIGHT(E149,1)="T",1000000000000*VALUE(LEFT(E149,LEN(E149)-1)),IF(RIGHT(E149,1)="M",1000000*VALUE(LEFT(E149,LEN(E149)-1)),IF(RIGHT(E149,1)="B",1000000000*VALUE(LEFT(E149,LEN(E149)-1)),IF(RIGHT(E149,1)="%",0.01*VALUE(LEFT(E149,LEN(E149)-1)),IF(RIGHT(E149,1)="k",1000*VALUE(LEFT(E149,LEN(E149)-1)),VALUE(SUBSTITUTE(E149,",",""))))))))),"N/A")</f>
        <v/>
      </c>
      <c r="M149">
        <f>IFERROR(IF(TRIM(F149)="-", "N/A", IF(RIGHT(F149,1)=")",IF(RIGHT(F149,2)="T)",-1000000000000*VALUE(MID(F149,2,LEN(F149)-3)),IF(RIGHT(F149,2)="M)",-1000000*VALUE(MID(F149,2,LEN(F149)-3)),IF(RIGHT(F149,2)="B)",-1000000000*VALUE(MID(F149,2,LEN(F149)-3)),IF(RIGHT(F149,2)="k)",-1000*VALUE(MID(F149,2,LEN(F149)-3)),VALUE(SUBSTITUTE(F149,",","")))))),IF(RIGHT(F149,1)="T",1000000000000*VALUE(LEFT(F149,LEN(F149)-1)),IF(RIGHT(F149,1)="M",1000000*VALUE(LEFT(F149,LEN(F149)-1)),IF(RIGHT(F149,1)="B",1000000000*VALUE(LEFT(F149,LEN(F149)-1)),IF(RIGHT(F149,1)="%",0.01*VALUE(LEFT(F149,LEN(F149)-1)),IF(RIGHT(F149,1)="k",1000*VALUE(LEFT(F149,LEN(F149)-1)),VALUE(SUBSTITUTE(F149,",",""))))))))),"N/A")</f>
        <v/>
      </c>
      <c r="N149">
        <f>IFERROR(IF(TRIM(G149)="-", "N/A", IF(RIGHT(G149,1)=")",IF(RIGHT(G149,2)="T)",-1000000000000*VALUE(MID(G149,2,LEN(G149)-3)),IF(RIGHT(G149,2)="M)",-1000000*VALUE(MID(G149,2,LEN(G149)-3)),IF(RIGHT(G149,2)="B)",-1000000000*VALUE(MID(G149,2,LEN(G149)-3)),IF(RIGHT(G149,2)="k)",-1000*VALUE(MID(G149,2,LEN(G149)-3)),VALUE(SUBSTITUTE(G149,",","")))))),IF(RIGHT(G149,1)="T",1000000000000*VALUE(LEFT(G149,LEN(G149)-1)),IF(RIGHT(G149,1)="M",1000000*VALUE(LEFT(G149,LEN(G149)-1)),IF(RIGHT(G149,1)="B",1000000000*VALUE(LEFT(G149,LEN(G149)-1)),IF(RIGHT(G149,1)="%",0.01*VALUE(LEFT(G149,LEN(G149)-1)),IF(RIGHT(G149,1)="k",1000*VALUE(LEFT(G149,LEN(G149)-1)),VALUE(SUBSTITUTE(G149,",",""))))))))),"N/A")</f>
        <v/>
      </c>
      <c r="P149">
        <f>MAX(J149:N149)</f>
        <v/>
      </c>
      <c r="Q149">
        <f>IFERROR(J144+MATCH(P149,J149:N149,0)-1,"")</f>
        <v/>
      </c>
      <c r="R149">
        <f>IF(Q149="","",MIN(J149:N149))</f>
        <v/>
      </c>
      <c r="S149">
        <f>IFERROR(J144+MATCH(R149,J149:N149,0)-1,"")</f>
        <v/>
      </c>
      <c r="T149">
        <f>IFERROR(AVERAGE(J149:N149),"")</f>
        <v/>
      </c>
      <c r="U149">
        <f>IFERROR(STDEV(J149:N149),"")</f>
        <v/>
      </c>
      <c r="V149">
        <f>IFERROR(IF(C149="-","",IF(ISBLANK(B149),"",IF(OR(ISNUMBER(FIND("Growth",B149)),ISNUMBER(FIND("Margin",B149))),"",(J149-T149)/U149))),"")</f>
        <v/>
      </c>
      <c r="W149">
        <f>IFERROR(IF(OR(D149="-",ISBLANK(D149)),"",(K149-T149)/U149),"")</f>
        <v/>
      </c>
      <c r="X149">
        <f>IFERROR(IF(OR(E149="-",ISBLANK(E149)),"",(L149-T149)/U149),"")</f>
        <v/>
      </c>
      <c r="Y149">
        <f>IFERROR(IF(OR(F149="-",ISBLANK(F149)),"",(M149-T149)/U149),"")</f>
        <v/>
      </c>
      <c r="Z149">
        <f>IFERROR(IF(OR(G149="-",ISBLANK(G149)),"",(N149-T149)/U149),"")</f>
        <v/>
      </c>
      <c r="AA149">
        <f>IF(MAX(MAX(V149:Z149),ABS(MIN(V149:Z149)))=ABS(MIN(V149:Z149)),MIN(V149:Z149),MAX(V149:Z149))</f>
        <v/>
      </c>
      <c r="AB149">
        <f>IFERROR(V144+MATCH(AA149,V149:Z149,0)-1,"")</f>
        <v/>
      </c>
      <c r="AC149">
        <f>IF(AB149&lt;&gt;"",IF(S149=AB149,"Low",IF(AB149=Q149,"High","")),"")</f>
        <v/>
      </c>
      <c r="AE149">
        <f>IF(ISNUMBER(MATCH("N/A",J149:N149,0)),"",IFERROR((5 * SUMPRODUCT(J144:N144,J149:N149) - PRODUCT(SUM(J144:N144),SUM(J149:N149))) / ((5 * SUM((J144^2)+(K144^2)+(L144^2)+(M144^2)+(N144^2))) - SUM(J144:N144)^2),""))</f>
        <v/>
      </c>
      <c r="AF149">
        <f>IFERROR(CORREL(J144:N144,J149:N149),"")</f>
        <v/>
      </c>
      <c r="AZ149">
        <f>IF(Q149=S149,0,1)</f>
        <v/>
      </c>
      <c r="BA149">
        <f>IF(AZ149=1,IF(Q149="","",IF(Q149=N144,"Yes","No")),"")</f>
        <v/>
      </c>
      <c r="BB149">
        <f>IF(BA149="Yes",P149,"")</f>
        <v/>
      </c>
      <c r="BC149">
        <f>IF(AZ149=1,IF(S149="","",IF(S149=N144,"Yes","No")),"")</f>
        <v/>
      </c>
      <c r="BD149">
        <f>IF(BC149="Yes",R149,"")</f>
        <v/>
      </c>
      <c r="BE149">
        <f>IFERROR(IF(SIGN(AE149)=1,"Increasing",IF(SIGN(AE149)=-1,"Decreasing","")),"")</f>
        <v/>
      </c>
      <c r="BF149">
        <f>IF(OR(AND(BE149="Increasing",BA149="Yes"),AND(BE149="Decreasing",BC149="Yes")),"Yes","No")</f>
        <v/>
      </c>
      <c r="BG149">
        <f>IF(I149="pos_trend","Yes","No")</f>
        <v/>
      </c>
      <c r="BH149">
        <f>IF(AF149&lt;&gt;"",IF(ABS(AF149)&gt;0.8,"Yes","No"),"")</f>
        <v/>
      </c>
    </row>
    <row r="150" spans="1:60">
      <c s="1" r="A150" t="n">
        <v>5</v>
      </c>
      <c r="B150" t="s">
        <v>287</v>
      </c>
      <c r="C150" t="s">
        <v>3948</v>
      </c>
      <c r="D150" t="s">
        <v>3949</v>
      </c>
      <c r="E150" t="s">
        <v>3950</v>
      </c>
      <c r="F150" t="s">
        <v>3951</v>
      </c>
      <c r="G150" t="s">
        <v>3952</v>
      </c>
      <c r="H150" t="s"/>
      <c r="I150">
        <f>IF(AND(K150&gt; J150, L150&gt; K150, M150&gt; L150, N150&gt; M150), "pos_trend", IF(AND(K150&lt; J150, L150&lt; K150, M150&lt; L150, N150&lt; M150), "neg_trend", "N/A"))</f>
        <v/>
      </c>
      <c r="J150">
        <f>IFERROR(IF(TRIM(C150)="-", "N/A", IF(RIGHT(C150,1)=")",IF(RIGHT(C150,2)="T)",-1000000000000*VALUE(MID(C150,2,LEN(C150)-3)),IF(RIGHT(C150,2)="M)",-1000000*VALUE(MID(C150,2,LEN(C150)-3)),IF(RIGHT(C150,2)="B)",-1000000000*VALUE(MID(C150,2,LEN(C150)-3)),IF(RIGHT(C150,2)="k)",-1000*VALUE(MID(C150,2,LEN(C150)-3)),VALUE(SUBSTITUTE(C150,",","")))))),IF(RIGHT(C150,1)="T",1000000000000*VALUE(LEFT(C150,LEN(C150)-1)),IF(RIGHT(C150,1)="M",1000000*VALUE(LEFT(C150,LEN(C150)-1)),IF(RIGHT(C150,1)="B",1000000000*VALUE(LEFT(C150,LEN(C150)-1)),IF(RIGHT(C150,1)="%",0.01*VALUE(LEFT(C150,LEN(C150)-1)),IF(RIGHT(C150,1)="k",1000*VALUE(LEFT(C150,LEN(C150)-1)),VALUE(SUBSTITUTE(C150,",",""))))))))),"N/A")</f>
        <v/>
      </c>
      <c r="K150">
        <f>IFERROR(IF(TRIM(D150)="-", "N/A", IF(RIGHT(D150,1)=")",IF(RIGHT(D150,2)="T)",-1000000000000*VALUE(MID(D150,2,LEN(D150)-3)),IF(RIGHT(D150,2)="M)",-1000000*VALUE(MID(D150,2,LEN(D150)-3)),IF(RIGHT(D150,2)="B)",-1000000000*VALUE(MID(D150,2,LEN(D150)-3)),IF(RIGHT(D150,2)="k)",-1000*VALUE(MID(D150,2,LEN(D150)-3)),VALUE(SUBSTITUTE(D150,",","")))))),IF(RIGHT(D150,1)="T",1000000000000*VALUE(LEFT(D150,LEN(D150)-1)),IF(RIGHT(D150,1)="M",1000000*VALUE(LEFT(D150,LEN(D150)-1)),IF(RIGHT(D150,1)="B",1000000000*VALUE(LEFT(D150,LEN(D150)-1)),IF(RIGHT(D150,1)="%",0.01*VALUE(LEFT(D150,LEN(D150)-1)),IF(RIGHT(D150,1)="k",1000*VALUE(LEFT(D150,LEN(D150)-1)),VALUE(SUBSTITUTE(D150,",",""))))))))),"N/A")</f>
        <v/>
      </c>
      <c r="L150">
        <f>IFERROR(IF(TRIM(E150)="-", "N/A", IF(RIGHT(E150,1)=")",IF(RIGHT(E150,2)="T)",-1000000000000*VALUE(MID(E150,2,LEN(E150)-3)),IF(RIGHT(E150,2)="M)",-1000000*VALUE(MID(E150,2,LEN(E150)-3)),IF(RIGHT(E150,2)="B)",-1000000000*VALUE(MID(E150,2,LEN(E150)-3)),IF(RIGHT(E150,2)="k)",-1000*VALUE(MID(E150,2,LEN(E150)-3)),VALUE(SUBSTITUTE(E150,",","")))))),IF(RIGHT(E150,1)="T",1000000000000*VALUE(LEFT(E150,LEN(E150)-1)),IF(RIGHT(E150,1)="M",1000000*VALUE(LEFT(E150,LEN(E150)-1)),IF(RIGHT(E150,1)="B",1000000000*VALUE(LEFT(E150,LEN(E150)-1)),IF(RIGHT(E150,1)="%",0.01*VALUE(LEFT(E150,LEN(E150)-1)),IF(RIGHT(E150,1)="k",1000*VALUE(LEFT(E150,LEN(E150)-1)),VALUE(SUBSTITUTE(E150,",",""))))))))),"N/A")</f>
        <v/>
      </c>
      <c r="M150">
        <f>IFERROR(IF(TRIM(F150)="-", "N/A", IF(RIGHT(F150,1)=")",IF(RIGHT(F150,2)="T)",-1000000000000*VALUE(MID(F150,2,LEN(F150)-3)),IF(RIGHT(F150,2)="M)",-1000000*VALUE(MID(F150,2,LEN(F150)-3)),IF(RIGHT(F150,2)="B)",-1000000000*VALUE(MID(F150,2,LEN(F150)-3)),IF(RIGHT(F150,2)="k)",-1000*VALUE(MID(F150,2,LEN(F150)-3)),VALUE(SUBSTITUTE(F150,",","")))))),IF(RIGHT(F150,1)="T",1000000000000*VALUE(LEFT(F150,LEN(F150)-1)),IF(RIGHT(F150,1)="M",1000000*VALUE(LEFT(F150,LEN(F150)-1)),IF(RIGHT(F150,1)="B",1000000000*VALUE(LEFT(F150,LEN(F150)-1)),IF(RIGHT(F150,1)="%",0.01*VALUE(LEFT(F150,LEN(F150)-1)),IF(RIGHT(F150,1)="k",1000*VALUE(LEFT(F150,LEN(F150)-1)),VALUE(SUBSTITUTE(F150,",",""))))))))),"N/A")</f>
        <v/>
      </c>
      <c r="N150">
        <f>IFERROR(IF(TRIM(G150)="-", "N/A", IF(RIGHT(G150,1)=")",IF(RIGHT(G150,2)="T)",-1000000000000*VALUE(MID(G150,2,LEN(G150)-3)),IF(RIGHT(G150,2)="M)",-1000000*VALUE(MID(G150,2,LEN(G150)-3)),IF(RIGHT(G150,2)="B)",-1000000000*VALUE(MID(G150,2,LEN(G150)-3)),IF(RIGHT(G150,2)="k)",-1000*VALUE(MID(G150,2,LEN(G150)-3)),VALUE(SUBSTITUTE(G150,",","")))))),IF(RIGHT(G150,1)="T",1000000000000*VALUE(LEFT(G150,LEN(G150)-1)),IF(RIGHT(G150,1)="M",1000000*VALUE(LEFT(G150,LEN(G150)-1)),IF(RIGHT(G150,1)="B",1000000000*VALUE(LEFT(G150,LEN(G150)-1)),IF(RIGHT(G150,1)="%",0.01*VALUE(LEFT(G150,LEN(G150)-1)),IF(RIGHT(G150,1)="k",1000*VALUE(LEFT(G150,LEN(G150)-1)),VALUE(SUBSTITUTE(G150,",",""))))))))),"N/A")</f>
        <v/>
      </c>
      <c r="P150">
        <f>MAX(J150:N150)</f>
        <v/>
      </c>
      <c r="Q150">
        <f>IFERROR(J144+MATCH(P150,J150:N150,0)-1,"")</f>
        <v/>
      </c>
      <c r="R150">
        <f>IF(Q150="","",MIN(J150:N150))</f>
        <v/>
      </c>
      <c r="S150">
        <f>IFERROR(J144+MATCH(R150,J150:N150,0)-1,"")</f>
        <v/>
      </c>
      <c r="T150">
        <f>IFERROR(AVERAGE(J150:N150),"")</f>
        <v/>
      </c>
      <c r="U150">
        <f>IFERROR(STDEV(J150:N150),"")</f>
        <v/>
      </c>
      <c r="V150">
        <f>IFERROR(IF(C150="-","",IF(ISBLANK(B150),"",IF(OR(ISNUMBER(FIND("Growth",B150)),ISNUMBER(FIND("Margin",B150))),"",(J150-T150)/U150))),"")</f>
        <v/>
      </c>
      <c r="W150">
        <f>IFERROR(IF(OR(D150="-",ISBLANK(D150)),"",(K150-T150)/U150),"")</f>
        <v/>
      </c>
      <c r="X150">
        <f>IFERROR(IF(OR(E150="-",ISBLANK(E150)),"",(L150-T150)/U150),"")</f>
        <v/>
      </c>
      <c r="Y150">
        <f>IFERROR(IF(OR(F150="-",ISBLANK(F150)),"",(M150-T150)/U150),"")</f>
        <v/>
      </c>
      <c r="Z150">
        <f>IFERROR(IF(OR(G150="-",ISBLANK(G150)),"",(N150-T150)/U150),"")</f>
        <v/>
      </c>
      <c r="AA150">
        <f>IF(MAX(MAX(V150:Z150),ABS(MIN(V150:Z150)))=ABS(MIN(V150:Z150)),MIN(V150:Z150),MAX(V150:Z150))</f>
        <v/>
      </c>
      <c r="AB150">
        <f>IFERROR(V144+MATCH(AA150,V150:Z150,0)-1,"")</f>
        <v/>
      </c>
      <c r="AC150">
        <f>IF(AB150&lt;&gt;"",IF(S150=AB150,"Low",IF(AB150=Q150,"High","")),"")</f>
        <v/>
      </c>
      <c r="AE150">
        <f>IF(ISNUMBER(MATCH("N/A",J150:N150,0)),"",IFERROR((5 * SUMPRODUCT(J144:N144,J150:N150) - PRODUCT(SUM(J144:N144),SUM(J150:N150))) / ((5 * SUM((J144^2)+(K144^2)+(L144^2)+(M144^2)+(N144^2))) - SUM(J144:N144)^2),""))</f>
        <v/>
      </c>
      <c r="AF150">
        <f>IFERROR(CORREL(J144:N144,J150:N150),"")</f>
        <v/>
      </c>
      <c r="AZ150">
        <f>IF(Q150=S150,0,1)</f>
        <v/>
      </c>
      <c r="BA150">
        <f>IF(AZ150=1,IF(Q150="","",IF(Q150=N144,"Yes","No")),"")</f>
        <v/>
      </c>
      <c r="BB150">
        <f>IF(BA150="Yes",P150,"")</f>
        <v/>
      </c>
      <c r="BC150">
        <f>IF(AZ150=1,IF(S150="","",IF(S150=N144,"Yes","No")),"")</f>
        <v/>
      </c>
      <c r="BD150">
        <f>IF(BC150="Yes",R150,"")</f>
        <v/>
      </c>
      <c r="BE150">
        <f>IFERROR(IF(SIGN(AE150)=1,"Increasing",IF(SIGN(AE150)=-1,"Decreasing","")),"")</f>
        <v/>
      </c>
      <c r="BF150">
        <f>IF(OR(AND(BE150="Increasing",BA150="Yes"),AND(BE150="Decreasing",BC150="Yes")),"Yes","No")</f>
        <v/>
      </c>
      <c r="BG150">
        <f>IF(I150="pos_trend","Yes","No")</f>
        <v/>
      </c>
      <c r="BH150">
        <f>IF(AF150&lt;&gt;"",IF(ABS(AF150)&gt;0.8,"Yes","No"),"")</f>
        <v/>
      </c>
    </row>
    <row r="151" spans="1:60">
      <c s="1" r="A151" t="n">
        <v>6</v>
      </c>
      <c r="B151" t="s">
        <v>293</v>
      </c>
      <c r="C151" t="s">
        <v>3953</v>
      </c>
      <c r="D151" t="s">
        <v>3954</v>
      </c>
      <c r="E151" t="s">
        <v>3955</v>
      </c>
      <c r="F151" t="s">
        <v>3956</v>
      </c>
      <c r="G151" t="s">
        <v>3957</v>
      </c>
      <c r="H151" t="s"/>
      <c r="I151">
        <f>IF(AND(K151&gt; J151, L151&gt; K151, M151&gt; L151, N151&gt; M151), "pos_trend", IF(AND(K151&lt; J151, L151&lt; K151, M151&lt; L151, N151&lt; M151), "neg_trend", "N/A"))</f>
        <v/>
      </c>
      <c r="J151">
        <f>IFERROR(IF(TRIM(C151)="-", "N/A", IF(RIGHT(C151,1)=")",IF(RIGHT(C151,2)="T)",-1000000000000*VALUE(MID(C151,2,LEN(C151)-3)),IF(RIGHT(C151,2)="M)",-1000000*VALUE(MID(C151,2,LEN(C151)-3)),IF(RIGHT(C151,2)="B)",-1000000000*VALUE(MID(C151,2,LEN(C151)-3)),IF(RIGHT(C151,2)="k)",-1000*VALUE(MID(C151,2,LEN(C151)-3)),VALUE(SUBSTITUTE(C151,",","")))))),IF(RIGHT(C151,1)="T",1000000000000*VALUE(LEFT(C151,LEN(C151)-1)),IF(RIGHT(C151,1)="M",1000000*VALUE(LEFT(C151,LEN(C151)-1)),IF(RIGHT(C151,1)="B",1000000000*VALUE(LEFT(C151,LEN(C151)-1)),IF(RIGHT(C151,1)="%",0.01*VALUE(LEFT(C151,LEN(C151)-1)),IF(RIGHT(C151,1)="k",1000*VALUE(LEFT(C151,LEN(C151)-1)),VALUE(SUBSTITUTE(C151,",",""))))))))),"N/A")</f>
        <v/>
      </c>
      <c r="K151">
        <f>IFERROR(IF(TRIM(D151)="-", "N/A", IF(RIGHT(D151,1)=")",IF(RIGHT(D151,2)="T)",-1000000000000*VALUE(MID(D151,2,LEN(D151)-3)),IF(RIGHT(D151,2)="M)",-1000000*VALUE(MID(D151,2,LEN(D151)-3)),IF(RIGHT(D151,2)="B)",-1000000000*VALUE(MID(D151,2,LEN(D151)-3)),IF(RIGHT(D151,2)="k)",-1000*VALUE(MID(D151,2,LEN(D151)-3)),VALUE(SUBSTITUTE(D151,",","")))))),IF(RIGHT(D151,1)="T",1000000000000*VALUE(LEFT(D151,LEN(D151)-1)),IF(RIGHT(D151,1)="M",1000000*VALUE(LEFT(D151,LEN(D151)-1)),IF(RIGHT(D151,1)="B",1000000000*VALUE(LEFT(D151,LEN(D151)-1)),IF(RIGHT(D151,1)="%",0.01*VALUE(LEFT(D151,LEN(D151)-1)),IF(RIGHT(D151,1)="k",1000*VALUE(LEFT(D151,LEN(D151)-1)),VALUE(SUBSTITUTE(D151,",",""))))))))),"N/A")</f>
        <v/>
      </c>
      <c r="L151">
        <f>IFERROR(IF(TRIM(E151)="-", "N/A", IF(RIGHT(E151,1)=")",IF(RIGHT(E151,2)="T)",-1000000000000*VALUE(MID(E151,2,LEN(E151)-3)),IF(RIGHT(E151,2)="M)",-1000000*VALUE(MID(E151,2,LEN(E151)-3)),IF(RIGHT(E151,2)="B)",-1000000000*VALUE(MID(E151,2,LEN(E151)-3)),IF(RIGHT(E151,2)="k)",-1000*VALUE(MID(E151,2,LEN(E151)-3)),VALUE(SUBSTITUTE(E151,",","")))))),IF(RIGHT(E151,1)="T",1000000000000*VALUE(LEFT(E151,LEN(E151)-1)),IF(RIGHT(E151,1)="M",1000000*VALUE(LEFT(E151,LEN(E151)-1)),IF(RIGHT(E151,1)="B",1000000000*VALUE(LEFT(E151,LEN(E151)-1)),IF(RIGHT(E151,1)="%",0.01*VALUE(LEFT(E151,LEN(E151)-1)),IF(RIGHT(E151,1)="k",1000*VALUE(LEFT(E151,LEN(E151)-1)),VALUE(SUBSTITUTE(E151,",",""))))))))),"N/A")</f>
        <v/>
      </c>
      <c r="M151">
        <f>IFERROR(IF(TRIM(F151)="-", "N/A", IF(RIGHT(F151,1)=")",IF(RIGHT(F151,2)="T)",-1000000000000*VALUE(MID(F151,2,LEN(F151)-3)),IF(RIGHT(F151,2)="M)",-1000000*VALUE(MID(F151,2,LEN(F151)-3)),IF(RIGHT(F151,2)="B)",-1000000000*VALUE(MID(F151,2,LEN(F151)-3)),IF(RIGHT(F151,2)="k)",-1000*VALUE(MID(F151,2,LEN(F151)-3)),VALUE(SUBSTITUTE(F151,",","")))))),IF(RIGHT(F151,1)="T",1000000000000*VALUE(LEFT(F151,LEN(F151)-1)),IF(RIGHT(F151,1)="M",1000000*VALUE(LEFT(F151,LEN(F151)-1)),IF(RIGHT(F151,1)="B",1000000000*VALUE(LEFT(F151,LEN(F151)-1)),IF(RIGHT(F151,1)="%",0.01*VALUE(LEFT(F151,LEN(F151)-1)),IF(RIGHT(F151,1)="k",1000*VALUE(LEFT(F151,LEN(F151)-1)),VALUE(SUBSTITUTE(F151,",",""))))))))),"N/A")</f>
        <v/>
      </c>
      <c r="N151">
        <f>IFERROR(IF(TRIM(G151)="-", "N/A", IF(RIGHT(G151,1)=")",IF(RIGHT(G151,2)="T)",-1000000000000*VALUE(MID(G151,2,LEN(G151)-3)),IF(RIGHT(G151,2)="M)",-1000000*VALUE(MID(G151,2,LEN(G151)-3)),IF(RIGHT(G151,2)="B)",-1000000000*VALUE(MID(G151,2,LEN(G151)-3)),IF(RIGHT(G151,2)="k)",-1000*VALUE(MID(G151,2,LEN(G151)-3)),VALUE(SUBSTITUTE(G151,",","")))))),IF(RIGHT(G151,1)="T",1000000000000*VALUE(LEFT(G151,LEN(G151)-1)),IF(RIGHT(G151,1)="M",1000000*VALUE(LEFT(G151,LEN(G151)-1)),IF(RIGHT(G151,1)="B",1000000000*VALUE(LEFT(G151,LEN(G151)-1)),IF(RIGHT(G151,1)="%",0.01*VALUE(LEFT(G151,LEN(G151)-1)),IF(RIGHT(G151,1)="k",1000*VALUE(LEFT(G151,LEN(G151)-1)),VALUE(SUBSTITUTE(G151,",",""))))))))),"N/A")</f>
        <v/>
      </c>
      <c r="P151">
        <f>MAX(J151:N151)</f>
        <v/>
      </c>
      <c r="Q151">
        <f>IFERROR(J144+MATCH(P151,J151:N151,0)-1,"")</f>
        <v/>
      </c>
      <c r="R151">
        <f>IF(Q151="","",MIN(J151:N151))</f>
        <v/>
      </c>
      <c r="S151">
        <f>IFERROR(J144+MATCH(R151,J151:N151,0)-1,"")</f>
        <v/>
      </c>
      <c r="T151">
        <f>IFERROR(AVERAGE(J151:N151),"")</f>
        <v/>
      </c>
      <c r="U151">
        <f>IFERROR(STDEV(J151:N151),"")</f>
        <v/>
      </c>
      <c r="V151">
        <f>IFERROR(IF(C151="-","",IF(ISBLANK(B151),"",IF(OR(ISNUMBER(FIND("Growth",B151)),ISNUMBER(FIND("Margin",B151))),"",(J151-T151)/U151))),"")</f>
        <v/>
      </c>
      <c r="W151">
        <f>IFERROR(IF(OR(D151="-",ISBLANK(D151)),"",(K151-T151)/U151),"")</f>
        <v/>
      </c>
      <c r="X151">
        <f>IFERROR(IF(OR(E151="-",ISBLANK(E151)),"",(L151-T151)/U151),"")</f>
        <v/>
      </c>
      <c r="Y151">
        <f>IFERROR(IF(OR(F151="-",ISBLANK(F151)),"",(M151-T151)/U151),"")</f>
        <v/>
      </c>
      <c r="Z151">
        <f>IFERROR(IF(OR(G151="-",ISBLANK(G151)),"",(N151-T151)/U151),"")</f>
        <v/>
      </c>
      <c r="AA151">
        <f>IF(MAX(MAX(V151:Z151),ABS(MIN(V151:Z151)))=ABS(MIN(V151:Z151)),MIN(V151:Z151),MAX(V151:Z151))</f>
        <v/>
      </c>
      <c r="AB151">
        <f>IFERROR(V144+MATCH(AA151,V151:Z151,0)-1,"")</f>
        <v/>
      </c>
      <c r="AC151">
        <f>IF(AB151&lt;&gt;"",IF(S151=AB151,"Low",IF(AB151=Q151,"High","")),"")</f>
        <v/>
      </c>
      <c r="AE151">
        <f>IF(ISNUMBER(MATCH("N/A",J151:N151,0)),"",IFERROR((5 * SUMPRODUCT(J144:N144,J151:N151) - PRODUCT(SUM(J144:N144),SUM(J151:N151))) / ((5 * SUM((J144^2)+(K144^2)+(L144^2)+(M144^2)+(N144^2))) - SUM(J144:N144)^2),""))</f>
        <v/>
      </c>
      <c r="AF151">
        <f>IFERROR(CORREL(J144:N144,J151:N151),"")</f>
        <v/>
      </c>
      <c r="AZ151">
        <f>IF(Q151=S151,0,1)</f>
        <v/>
      </c>
      <c r="BA151">
        <f>IF(AZ151=1,IF(Q151="","",IF(Q151=N144,"Yes","No")),"")</f>
        <v/>
      </c>
      <c r="BB151">
        <f>IF(BA151="Yes",P151,"")</f>
        <v/>
      </c>
      <c r="BC151">
        <f>IF(AZ151=1,IF(S151="","",IF(S151=N144,"Yes","No")),"")</f>
        <v/>
      </c>
      <c r="BD151">
        <f>IF(BC151="Yes",R151,"")</f>
        <v/>
      </c>
      <c r="BE151">
        <f>IFERROR(IF(SIGN(AE151)=1,"Increasing",IF(SIGN(AE151)=-1,"Decreasing","")),"")</f>
        <v/>
      </c>
      <c r="BF151">
        <f>IF(OR(AND(BE151="Increasing",BA151="Yes"),AND(BE151="Decreasing",BC151="Yes")),"Yes","No")</f>
        <v/>
      </c>
      <c r="BG151">
        <f>IF(I151="pos_trend","Yes","No")</f>
        <v/>
      </c>
      <c r="BH151">
        <f>IF(AF151&lt;&gt;"",IF(ABS(AF151)&gt;0.8,"Yes","No"),"")</f>
        <v/>
      </c>
    </row>
    <row r="152" spans="1:60">
      <c s="1" r="A152" t="n">
        <v>7</v>
      </c>
      <c r="B152" t="s">
        <v>298</v>
      </c>
      <c r="C152" t="s">
        <v>264</v>
      </c>
      <c r="D152" t="s">
        <v>3958</v>
      </c>
      <c r="E152" t="s">
        <v>3959</v>
      </c>
      <c r="F152" t="s">
        <v>3960</v>
      </c>
      <c r="G152" t="s">
        <v>3961</v>
      </c>
      <c r="H152" t="s"/>
      <c r="I152">
        <f>IF(AND(K152&gt; J152, L152&gt; K152, M152&gt; L152, N152&gt; M152), "pos_trend", IF(AND(K152&lt; J152, L152&lt; K152, M152&lt; L152, N152&lt; M152), "neg_trend", "N/A"))</f>
        <v/>
      </c>
      <c r="J152">
        <f>IFERROR(IF(TRIM(C152)="-", "N/A", IF(RIGHT(C152,1)=")",IF(RIGHT(C152,2)="T)",-1000000000000*VALUE(MID(C152,2,LEN(C152)-3)),IF(RIGHT(C152,2)="M)",-1000000*VALUE(MID(C152,2,LEN(C152)-3)),IF(RIGHT(C152,2)="B)",-1000000000*VALUE(MID(C152,2,LEN(C152)-3)),IF(RIGHT(C152,2)="k)",-1000*VALUE(MID(C152,2,LEN(C152)-3)),VALUE(SUBSTITUTE(C152,",","")))))),IF(RIGHT(C152,1)="T",1000000000000*VALUE(LEFT(C152,LEN(C152)-1)),IF(RIGHT(C152,1)="M",1000000*VALUE(LEFT(C152,LEN(C152)-1)),IF(RIGHT(C152,1)="B",1000000000*VALUE(LEFT(C152,LEN(C152)-1)),IF(RIGHT(C152,1)="%",0.01*VALUE(LEFT(C152,LEN(C152)-1)),IF(RIGHT(C152,1)="k",1000*VALUE(LEFT(C152,LEN(C152)-1)),VALUE(SUBSTITUTE(C152,",",""))))))))),"N/A")</f>
        <v/>
      </c>
      <c r="K152">
        <f>IFERROR(IF(TRIM(D152)="-", "N/A", IF(RIGHT(D152,1)=")",IF(RIGHT(D152,2)="T)",-1000000000000*VALUE(MID(D152,2,LEN(D152)-3)),IF(RIGHT(D152,2)="M)",-1000000*VALUE(MID(D152,2,LEN(D152)-3)),IF(RIGHT(D152,2)="B)",-1000000000*VALUE(MID(D152,2,LEN(D152)-3)),IF(RIGHT(D152,2)="k)",-1000*VALUE(MID(D152,2,LEN(D152)-3)),VALUE(SUBSTITUTE(D152,",","")))))),IF(RIGHT(D152,1)="T",1000000000000*VALUE(LEFT(D152,LEN(D152)-1)),IF(RIGHT(D152,1)="M",1000000*VALUE(LEFT(D152,LEN(D152)-1)),IF(RIGHT(D152,1)="B",1000000000*VALUE(LEFT(D152,LEN(D152)-1)),IF(RIGHT(D152,1)="%",0.01*VALUE(LEFT(D152,LEN(D152)-1)),IF(RIGHT(D152,1)="k",1000*VALUE(LEFT(D152,LEN(D152)-1)),VALUE(SUBSTITUTE(D152,",",""))))))))),"N/A")</f>
        <v/>
      </c>
      <c r="L152">
        <f>IFERROR(IF(TRIM(E152)="-", "N/A", IF(RIGHT(E152,1)=")",IF(RIGHT(E152,2)="T)",-1000000000000*VALUE(MID(E152,2,LEN(E152)-3)),IF(RIGHT(E152,2)="M)",-1000000*VALUE(MID(E152,2,LEN(E152)-3)),IF(RIGHT(E152,2)="B)",-1000000000*VALUE(MID(E152,2,LEN(E152)-3)),IF(RIGHT(E152,2)="k)",-1000*VALUE(MID(E152,2,LEN(E152)-3)),VALUE(SUBSTITUTE(E152,",","")))))),IF(RIGHT(E152,1)="T",1000000000000*VALUE(LEFT(E152,LEN(E152)-1)),IF(RIGHT(E152,1)="M",1000000*VALUE(LEFT(E152,LEN(E152)-1)),IF(RIGHT(E152,1)="B",1000000000*VALUE(LEFT(E152,LEN(E152)-1)),IF(RIGHT(E152,1)="%",0.01*VALUE(LEFT(E152,LEN(E152)-1)),IF(RIGHT(E152,1)="k",1000*VALUE(LEFT(E152,LEN(E152)-1)),VALUE(SUBSTITUTE(E152,",",""))))))))),"N/A")</f>
        <v/>
      </c>
      <c r="M152">
        <f>IFERROR(IF(TRIM(F152)="-", "N/A", IF(RIGHT(F152,1)=")",IF(RIGHT(F152,2)="T)",-1000000000000*VALUE(MID(F152,2,LEN(F152)-3)),IF(RIGHT(F152,2)="M)",-1000000*VALUE(MID(F152,2,LEN(F152)-3)),IF(RIGHT(F152,2)="B)",-1000000000*VALUE(MID(F152,2,LEN(F152)-3)),IF(RIGHT(F152,2)="k)",-1000*VALUE(MID(F152,2,LEN(F152)-3)),VALUE(SUBSTITUTE(F152,",","")))))),IF(RIGHT(F152,1)="T",1000000000000*VALUE(LEFT(F152,LEN(F152)-1)),IF(RIGHT(F152,1)="M",1000000*VALUE(LEFT(F152,LEN(F152)-1)),IF(RIGHT(F152,1)="B",1000000000*VALUE(LEFT(F152,LEN(F152)-1)),IF(RIGHT(F152,1)="%",0.01*VALUE(LEFT(F152,LEN(F152)-1)),IF(RIGHT(F152,1)="k",1000*VALUE(LEFT(F152,LEN(F152)-1)),VALUE(SUBSTITUTE(F152,",",""))))))))),"N/A")</f>
        <v/>
      </c>
      <c r="N152">
        <f>IFERROR(IF(TRIM(G152)="-", "N/A", IF(RIGHT(G152,1)=")",IF(RIGHT(G152,2)="T)",-1000000000000*VALUE(MID(G152,2,LEN(G152)-3)),IF(RIGHT(G152,2)="M)",-1000000*VALUE(MID(G152,2,LEN(G152)-3)),IF(RIGHT(G152,2)="B)",-1000000000*VALUE(MID(G152,2,LEN(G152)-3)),IF(RIGHT(G152,2)="k)",-1000*VALUE(MID(G152,2,LEN(G152)-3)),VALUE(SUBSTITUTE(G152,",","")))))),IF(RIGHT(G152,1)="T",1000000000000*VALUE(LEFT(G152,LEN(G152)-1)),IF(RIGHT(G152,1)="M",1000000*VALUE(LEFT(G152,LEN(G152)-1)),IF(RIGHT(G152,1)="B",1000000000*VALUE(LEFT(G152,LEN(G152)-1)),IF(RIGHT(G152,1)="%",0.01*VALUE(LEFT(G152,LEN(G152)-1)),IF(RIGHT(G152,1)="k",1000*VALUE(LEFT(G152,LEN(G152)-1)),VALUE(SUBSTITUTE(G152,",",""))))))))),"N/A")</f>
        <v/>
      </c>
      <c r="P152">
        <f>MAX(J152:N152)</f>
        <v/>
      </c>
      <c r="Q152">
        <f>IFERROR(J144+MATCH(P152,J152:N152,0)-1,"")</f>
        <v/>
      </c>
      <c r="R152">
        <f>IF(Q152="","",MIN(J152:N152))</f>
        <v/>
      </c>
      <c r="S152">
        <f>IFERROR(J144+MATCH(R152,J152:N152,0)-1,"")</f>
        <v/>
      </c>
      <c r="T152">
        <f>IFERROR(AVERAGE(J152:N152),"")</f>
        <v/>
      </c>
      <c r="U152">
        <f>IFERROR(STDEV(J152:N152),"")</f>
        <v/>
      </c>
      <c r="V152">
        <f>IFERROR(IF(C152="-","",IF(ISBLANK(B152),"",IF(OR(ISNUMBER(FIND("Growth",B152)),ISNUMBER(FIND("Margin",B152))),"",(J152-T152)/U152))),"")</f>
        <v/>
      </c>
      <c r="W152">
        <f>IFERROR(IF(OR(D152="-",ISBLANK(D152)),"",(K152-T152)/U152),"")</f>
        <v/>
      </c>
      <c r="X152">
        <f>IFERROR(IF(OR(E152="-",ISBLANK(E152)),"",(L152-T152)/U152),"")</f>
        <v/>
      </c>
      <c r="Y152">
        <f>IFERROR(IF(OR(F152="-",ISBLANK(F152)),"",(M152-T152)/U152),"")</f>
        <v/>
      </c>
      <c r="Z152">
        <f>IFERROR(IF(OR(G152="-",ISBLANK(G152)),"",(N152-T152)/U152),"")</f>
        <v/>
      </c>
      <c r="AA152">
        <f>IF(MAX(MAX(V152:Z152),ABS(MIN(V152:Z152)))=ABS(MIN(V152:Z152)),MIN(V152:Z152),MAX(V152:Z152))</f>
        <v/>
      </c>
      <c r="AB152">
        <f>IFERROR(V144+MATCH(AA152,V152:Z152,0)-1,"")</f>
        <v/>
      </c>
      <c r="AC152">
        <f>IF(AB152&lt;&gt;"",IF(S152=AB152,"Low",IF(AB152=Q152,"High","")),"")</f>
        <v/>
      </c>
      <c r="AE152">
        <f>IF(ISNUMBER(MATCH("N/A",J152:N152,0)),"",IFERROR((5 * SUMPRODUCT(J144:N144,J152:N152) - PRODUCT(SUM(J144:N144),SUM(J152:N152))) / ((5 * SUM((J144^2)+(K144^2)+(L144^2)+(M144^2)+(N144^2))) - SUM(J144:N144)^2),""))</f>
        <v/>
      </c>
      <c r="AF152">
        <f>IFERROR(CORREL(J144:N144,J152:N152),"")</f>
        <v/>
      </c>
      <c r="AZ152">
        <f>IF(Q152=S152,0,1)</f>
        <v/>
      </c>
      <c r="BA152">
        <f>IF(AZ152=1,IF(Q152="","",IF(Q152=N144,"Yes","No")),"")</f>
        <v/>
      </c>
      <c r="BB152">
        <f>IF(BA152="Yes",P152,"")</f>
        <v/>
      </c>
      <c r="BC152">
        <f>IF(AZ152=1,IF(S152="","",IF(S152=N144,"Yes","No")),"")</f>
        <v/>
      </c>
      <c r="BD152">
        <f>IF(BC152="Yes",R152,"")</f>
        <v/>
      </c>
      <c r="BE152">
        <f>IFERROR(IF(SIGN(AE152)=1,"Increasing",IF(SIGN(AE152)=-1,"Decreasing","")),"")</f>
        <v/>
      </c>
      <c r="BF152">
        <f>IF(OR(AND(BE152="Increasing",BA152="Yes"),AND(BE152="Decreasing",BC152="Yes")),"Yes","No")</f>
        <v/>
      </c>
      <c r="BG152">
        <f>IF(I152="pos_trend","Yes","No")</f>
        <v/>
      </c>
      <c r="BH152">
        <f>IF(AF152&lt;&gt;"",IF(ABS(AF152)&gt;0.8,"Yes","No"),"")</f>
        <v/>
      </c>
    </row>
    <row r="153" spans="1:60">
      <c s="1" r="A153" t="n">
        <v>8</v>
      </c>
      <c r="B153" t="s">
        <v>303</v>
      </c>
      <c r="C153" t="s">
        <v>270</v>
      </c>
      <c r="D153" t="s">
        <v>722</v>
      </c>
      <c r="E153" t="s">
        <v>2454</v>
      </c>
      <c r="F153" t="s">
        <v>3962</v>
      </c>
      <c r="G153" t="s">
        <v>2458</v>
      </c>
      <c r="H153" t="s"/>
      <c r="I153">
        <f>IF(AND(K153&gt; J153, L153&gt; K153, M153&gt; L153, N153&gt; M153), "pos_trend", IF(AND(K153&lt; J153, L153&lt; K153, M153&lt; L153, N153&lt; M153), "neg_trend", "N/A"))</f>
        <v/>
      </c>
      <c r="J153">
        <f>IFERROR(IF(TRIM(C153)="-", "N/A", IF(RIGHT(C153,1)=")",IF(RIGHT(C153,2)="T)",-1000000000000*VALUE(MID(C153,2,LEN(C153)-3)),IF(RIGHT(C153,2)="M)",-1000000*VALUE(MID(C153,2,LEN(C153)-3)),IF(RIGHT(C153,2)="B)",-1000000000*VALUE(MID(C153,2,LEN(C153)-3)),IF(RIGHT(C153,2)="k)",-1000*VALUE(MID(C153,2,LEN(C153)-3)),VALUE(SUBSTITUTE(C153,",","")))))),IF(RIGHT(C153,1)="T",1000000000000*VALUE(LEFT(C153,LEN(C153)-1)),IF(RIGHT(C153,1)="M",1000000*VALUE(LEFT(C153,LEN(C153)-1)),IF(RIGHT(C153,1)="B",1000000000*VALUE(LEFT(C153,LEN(C153)-1)),IF(RIGHT(C153,1)="%",0.01*VALUE(LEFT(C153,LEN(C153)-1)),IF(RIGHT(C153,1)="k",1000*VALUE(LEFT(C153,LEN(C153)-1)),VALUE(SUBSTITUTE(C153,",",""))))))))),"N/A")</f>
        <v/>
      </c>
      <c r="K153">
        <f>IFERROR(IF(TRIM(D153)="-", "N/A", IF(RIGHT(D153,1)=")",IF(RIGHT(D153,2)="T)",-1000000000000*VALUE(MID(D153,2,LEN(D153)-3)),IF(RIGHT(D153,2)="M)",-1000000*VALUE(MID(D153,2,LEN(D153)-3)),IF(RIGHT(D153,2)="B)",-1000000000*VALUE(MID(D153,2,LEN(D153)-3)),IF(RIGHT(D153,2)="k)",-1000*VALUE(MID(D153,2,LEN(D153)-3)),VALUE(SUBSTITUTE(D153,",","")))))),IF(RIGHT(D153,1)="T",1000000000000*VALUE(LEFT(D153,LEN(D153)-1)),IF(RIGHT(D153,1)="M",1000000*VALUE(LEFT(D153,LEN(D153)-1)),IF(RIGHT(D153,1)="B",1000000000*VALUE(LEFT(D153,LEN(D153)-1)),IF(RIGHT(D153,1)="%",0.01*VALUE(LEFT(D153,LEN(D153)-1)),IF(RIGHT(D153,1)="k",1000*VALUE(LEFT(D153,LEN(D153)-1)),VALUE(SUBSTITUTE(D153,",",""))))))))),"N/A")</f>
        <v/>
      </c>
      <c r="L153">
        <f>IFERROR(IF(TRIM(E153)="-", "N/A", IF(RIGHT(E153,1)=")",IF(RIGHT(E153,2)="T)",-1000000000000*VALUE(MID(E153,2,LEN(E153)-3)),IF(RIGHT(E153,2)="M)",-1000000*VALUE(MID(E153,2,LEN(E153)-3)),IF(RIGHT(E153,2)="B)",-1000000000*VALUE(MID(E153,2,LEN(E153)-3)),IF(RIGHT(E153,2)="k)",-1000*VALUE(MID(E153,2,LEN(E153)-3)),VALUE(SUBSTITUTE(E153,",","")))))),IF(RIGHT(E153,1)="T",1000000000000*VALUE(LEFT(E153,LEN(E153)-1)),IF(RIGHT(E153,1)="M",1000000*VALUE(LEFT(E153,LEN(E153)-1)),IF(RIGHT(E153,1)="B",1000000000*VALUE(LEFT(E153,LEN(E153)-1)),IF(RIGHT(E153,1)="%",0.01*VALUE(LEFT(E153,LEN(E153)-1)),IF(RIGHT(E153,1)="k",1000*VALUE(LEFT(E153,LEN(E153)-1)),VALUE(SUBSTITUTE(E153,",",""))))))))),"N/A")</f>
        <v/>
      </c>
      <c r="M153">
        <f>IFERROR(IF(TRIM(F153)="-", "N/A", IF(RIGHT(F153,1)=")",IF(RIGHT(F153,2)="T)",-1000000000000*VALUE(MID(F153,2,LEN(F153)-3)),IF(RIGHT(F153,2)="M)",-1000000*VALUE(MID(F153,2,LEN(F153)-3)),IF(RIGHT(F153,2)="B)",-1000000000*VALUE(MID(F153,2,LEN(F153)-3)),IF(RIGHT(F153,2)="k)",-1000*VALUE(MID(F153,2,LEN(F153)-3)),VALUE(SUBSTITUTE(F153,",","")))))),IF(RIGHT(F153,1)="T",1000000000000*VALUE(LEFT(F153,LEN(F153)-1)),IF(RIGHT(F153,1)="M",1000000*VALUE(LEFT(F153,LEN(F153)-1)),IF(RIGHT(F153,1)="B",1000000000*VALUE(LEFT(F153,LEN(F153)-1)),IF(RIGHT(F153,1)="%",0.01*VALUE(LEFT(F153,LEN(F153)-1)),IF(RIGHT(F153,1)="k",1000*VALUE(LEFT(F153,LEN(F153)-1)),VALUE(SUBSTITUTE(F153,",",""))))))))),"N/A")</f>
        <v/>
      </c>
      <c r="N153">
        <f>IFERROR(IF(TRIM(G153)="-", "N/A", IF(RIGHT(G153,1)=")",IF(RIGHT(G153,2)="T)",-1000000000000*VALUE(MID(G153,2,LEN(G153)-3)),IF(RIGHT(G153,2)="M)",-1000000*VALUE(MID(G153,2,LEN(G153)-3)),IF(RIGHT(G153,2)="B)",-1000000000*VALUE(MID(G153,2,LEN(G153)-3)),IF(RIGHT(G153,2)="k)",-1000*VALUE(MID(G153,2,LEN(G153)-3)),VALUE(SUBSTITUTE(G153,",","")))))),IF(RIGHT(G153,1)="T",1000000000000*VALUE(LEFT(G153,LEN(G153)-1)),IF(RIGHT(G153,1)="M",1000000*VALUE(LEFT(G153,LEN(G153)-1)),IF(RIGHT(G153,1)="B",1000000000*VALUE(LEFT(G153,LEN(G153)-1)),IF(RIGHT(G153,1)="%",0.01*VALUE(LEFT(G153,LEN(G153)-1)),IF(RIGHT(G153,1)="k",1000*VALUE(LEFT(G153,LEN(G153)-1)),VALUE(SUBSTITUTE(G153,",",""))))))))),"N/A")</f>
        <v/>
      </c>
      <c r="P153">
        <f>MAX(J153:N153)</f>
        <v/>
      </c>
      <c r="Q153">
        <f>IFERROR(J144+MATCH(P153,J153:N153,0)-1,"")</f>
        <v/>
      </c>
      <c r="R153">
        <f>IF(Q153="","",MIN(J153:N153))</f>
        <v/>
      </c>
      <c r="S153">
        <f>IFERROR(J144+MATCH(R153,J153:N153,0)-1,"")</f>
        <v/>
      </c>
      <c r="T153">
        <f>IFERROR(AVERAGE(J153:N153),"")</f>
        <v/>
      </c>
      <c r="U153">
        <f>IFERROR(STDEV(J153:N153),"")</f>
        <v/>
      </c>
      <c r="V153">
        <f>IFERROR(IF(C153="-","",IF(ISBLANK(B153),"",IF(OR(ISNUMBER(FIND("Growth",B153)),ISNUMBER(FIND("Margin",B153))),"",(J153-T153)/U153))),"")</f>
        <v/>
      </c>
      <c r="W153">
        <f>IFERROR(IF(OR(D153="-",ISBLANK(D153)),"",(K153-T153)/U153),"")</f>
        <v/>
      </c>
      <c r="X153">
        <f>IFERROR(IF(OR(E153="-",ISBLANK(E153)),"",(L153-T153)/U153),"")</f>
        <v/>
      </c>
      <c r="Y153">
        <f>IFERROR(IF(OR(F153="-",ISBLANK(F153)),"",(M153-T153)/U153),"")</f>
        <v/>
      </c>
      <c r="Z153">
        <f>IFERROR(IF(OR(G153="-",ISBLANK(G153)),"",(N153-T153)/U153),"")</f>
        <v/>
      </c>
      <c r="AA153">
        <f>IF(MAX(MAX(V153:Z153),ABS(MIN(V153:Z153)))=ABS(MIN(V153:Z153)),MIN(V153:Z153),MAX(V153:Z153))</f>
        <v/>
      </c>
      <c r="AB153">
        <f>IFERROR(V144+MATCH(AA153,V153:Z153,0)-1,"")</f>
        <v/>
      </c>
      <c r="AC153">
        <f>IF(AB153&lt;&gt;"",IF(S153=AB153,"Low",IF(AB153=Q153,"High","")),"")</f>
        <v/>
      </c>
      <c r="AE153">
        <f>IF(ISNUMBER(MATCH("N/A",J153:N153,0)),"",IFERROR((5 * SUMPRODUCT(J144:N144,J153:N153) - PRODUCT(SUM(J144:N144),SUM(J153:N153))) / ((5 * SUM((J144^2)+(K144^2)+(L144^2)+(M144^2)+(N144^2))) - SUM(J144:N144)^2),""))</f>
        <v/>
      </c>
      <c r="AF153">
        <f>IFERROR(CORREL(J144:N144,J153:N153),"")</f>
        <v/>
      </c>
      <c r="AZ153">
        <f>IF(Q153=S153,0,1)</f>
        <v/>
      </c>
      <c r="BA153">
        <f>IF(AZ153=1,IF(Q153="","",IF(Q153=N144,"Yes","No")),"")</f>
        <v/>
      </c>
      <c r="BB153">
        <f>IF(BA153="Yes",P153,"")</f>
        <v/>
      </c>
      <c r="BC153">
        <f>IF(AZ153=1,IF(S153="","",IF(S153=N144,"Yes","No")),"")</f>
        <v/>
      </c>
      <c r="BD153">
        <f>IF(BC153="Yes",R153,"")</f>
        <v/>
      </c>
      <c r="BE153">
        <f>IFERROR(IF(SIGN(AE153)=1,"Increasing",IF(SIGN(AE153)=-1,"Decreasing","")),"")</f>
        <v/>
      </c>
      <c r="BF153">
        <f>IF(OR(AND(BE153="Increasing",BA153="Yes"),AND(BE153="Decreasing",BC153="Yes")),"Yes","No")</f>
        <v/>
      </c>
      <c r="BG153">
        <f>IF(I153="pos_trend","Yes","No")</f>
        <v/>
      </c>
      <c r="BH153">
        <f>IF(AF153&lt;&gt;"",IF(ABS(AF153)&gt;0.8,"Yes","No"),"")</f>
        <v/>
      </c>
    </row>
    <row r="154" spans="1:60">
      <c s="1" r="A154" t="n">
        <v>9</v>
      </c>
      <c r="B154" t="s">
        <v>309</v>
      </c>
      <c r="C154" t="s">
        <v>264</v>
      </c>
      <c r="D154" t="s">
        <v>3963</v>
      </c>
      <c r="E154" t="s">
        <v>3964</v>
      </c>
      <c r="F154" t="s">
        <v>3965</v>
      </c>
      <c r="G154" t="s">
        <v>3966</v>
      </c>
      <c r="H154" t="s"/>
      <c r="I154">
        <f>IF(AND(K154&gt; J154, L154&gt; K154, M154&gt; L154, N154&gt; M154), "pos_trend", IF(AND(K154&lt; J154, L154&lt; K154, M154&lt; L154, N154&lt; M154), "neg_trend", "N/A"))</f>
        <v/>
      </c>
      <c r="J154">
        <f>IFERROR(IF(TRIM(C154)="-", "N/A", IF(RIGHT(C154,1)=")",IF(RIGHT(C154,2)="T)",-1000000000000*VALUE(MID(C154,2,LEN(C154)-3)),IF(RIGHT(C154,2)="M)",-1000000*VALUE(MID(C154,2,LEN(C154)-3)),IF(RIGHT(C154,2)="B)",-1000000000*VALUE(MID(C154,2,LEN(C154)-3)),IF(RIGHT(C154,2)="k)",-1000*VALUE(MID(C154,2,LEN(C154)-3)),VALUE(SUBSTITUTE(C154,",","")))))),IF(RIGHT(C154,1)="T",1000000000000*VALUE(LEFT(C154,LEN(C154)-1)),IF(RIGHT(C154,1)="M",1000000*VALUE(LEFT(C154,LEN(C154)-1)),IF(RIGHT(C154,1)="B",1000000000*VALUE(LEFT(C154,LEN(C154)-1)),IF(RIGHT(C154,1)="%",0.01*VALUE(LEFT(C154,LEN(C154)-1)),IF(RIGHT(C154,1)="k",1000*VALUE(LEFT(C154,LEN(C154)-1)),VALUE(SUBSTITUTE(C154,",",""))))))))),"N/A")</f>
        <v/>
      </c>
      <c r="K154">
        <f>IFERROR(IF(TRIM(D154)="-", "N/A", IF(RIGHT(D154,1)=")",IF(RIGHT(D154,2)="T)",-1000000000000*VALUE(MID(D154,2,LEN(D154)-3)),IF(RIGHT(D154,2)="M)",-1000000*VALUE(MID(D154,2,LEN(D154)-3)),IF(RIGHT(D154,2)="B)",-1000000000*VALUE(MID(D154,2,LEN(D154)-3)),IF(RIGHT(D154,2)="k)",-1000*VALUE(MID(D154,2,LEN(D154)-3)),VALUE(SUBSTITUTE(D154,",","")))))),IF(RIGHT(D154,1)="T",1000000000000*VALUE(LEFT(D154,LEN(D154)-1)),IF(RIGHT(D154,1)="M",1000000*VALUE(LEFT(D154,LEN(D154)-1)),IF(RIGHT(D154,1)="B",1000000000*VALUE(LEFT(D154,LEN(D154)-1)),IF(RIGHT(D154,1)="%",0.01*VALUE(LEFT(D154,LEN(D154)-1)),IF(RIGHT(D154,1)="k",1000*VALUE(LEFT(D154,LEN(D154)-1)),VALUE(SUBSTITUTE(D154,",",""))))))))),"N/A")</f>
        <v/>
      </c>
      <c r="L154">
        <f>IFERROR(IF(TRIM(E154)="-", "N/A", IF(RIGHT(E154,1)=")",IF(RIGHT(E154,2)="T)",-1000000000000*VALUE(MID(E154,2,LEN(E154)-3)),IF(RIGHT(E154,2)="M)",-1000000*VALUE(MID(E154,2,LEN(E154)-3)),IF(RIGHT(E154,2)="B)",-1000000000*VALUE(MID(E154,2,LEN(E154)-3)),IF(RIGHT(E154,2)="k)",-1000*VALUE(MID(E154,2,LEN(E154)-3)),VALUE(SUBSTITUTE(E154,",","")))))),IF(RIGHT(E154,1)="T",1000000000000*VALUE(LEFT(E154,LEN(E154)-1)),IF(RIGHT(E154,1)="M",1000000*VALUE(LEFT(E154,LEN(E154)-1)),IF(RIGHT(E154,1)="B",1000000000*VALUE(LEFT(E154,LEN(E154)-1)),IF(RIGHT(E154,1)="%",0.01*VALUE(LEFT(E154,LEN(E154)-1)),IF(RIGHT(E154,1)="k",1000*VALUE(LEFT(E154,LEN(E154)-1)),VALUE(SUBSTITUTE(E154,",",""))))))))),"N/A")</f>
        <v/>
      </c>
      <c r="M154">
        <f>IFERROR(IF(TRIM(F154)="-", "N/A", IF(RIGHT(F154,1)=")",IF(RIGHT(F154,2)="T)",-1000000000000*VALUE(MID(F154,2,LEN(F154)-3)),IF(RIGHT(F154,2)="M)",-1000000*VALUE(MID(F154,2,LEN(F154)-3)),IF(RIGHT(F154,2)="B)",-1000000000*VALUE(MID(F154,2,LEN(F154)-3)),IF(RIGHT(F154,2)="k)",-1000*VALUE(MID(F154,2,LEN(F154)-3)),VALUE(SUBSTITUTE(F154,",","")))))),IF(RIGHT(F154,1)="T",1000000000000*VALUE(LEFT(F154,LEN(F154)-1)),IF(RIGHT(F154,1)="M",1000000*VALUE(LEFT(F154,LEN(F154)-1)),IF(RIGHT(F154,1)="B",1000000000*VALUE(LEFT(F154,LEN(F154)-1)),IF(RIGHT(F154,1)="%",0.01*VALUE(LEFT(F154,LEN(F154)-1)),IF(RIGHT(F154,1)="k",1000*VALUE(LEFT(F154,LEN(F154)-1)),VALUE(SUBSTITUTE(F154,",",""))))))))),"N/A")</f>
        <v/>
      </c>
      <c r="N154">
        <f>IFERROR(IF(TRIM(G154)="-", "N/A", IF(RIGHT(G154,1)=")",IF(RIGHT(G154,2)="T)",-1000000000000*VALUE(MID(G154,2,LEN(G154)-3)),IF(RIGHT(G154,2)="M)",-1000000*VALUE(MID(G154,2,LEN(G154)-3)),IF(RIGHT(G154,2)="B)",-1000000000*VALUE(MID(G154,2,LEN(G154)-3)),IF(RIGHT(G154,2)="k)",-1000*VALUE(MID(G154,2,LEN(G154)-3)),VALUE(SUBSTITUTE(G154,",","")))))),IF(RIGHT(G154,1)="T",1000000000000*VALUE(LEFT(G154,LEN(G154)-1)),IF(RIGHT(G154,1)="M",1000000*VALUE(LEFT(G154,LEN(G154)-1)),IF(RIGHT(G154,1)="B",1000000000*VALUE(LEFT(G154,LEN(G154)-1)),IF(RIGHT(G154,1)="%",0.01*VALUE(LEFT(G154,LEN(G154)-1)),IF(RIGHT(G154,1)="k",1000*VALUE(LEFT(G154,LEN(G154)-1)),VALUE(SUBSTITUTE(G154,",",""))))))))),"N/A")</f>
        <v/>
      </c>
      <c r="P154">
        <f>MAX(J154:N154)</f>
        <v/>
      </c>
      <c r="Q154">
        <f>IFERROR(J144+MATCH(P154,J154:N154,0)-1,"")</f>
        <v/>
      </c>
      <c r="R154">
        <f>IF(Q154="","",MIN(J154:N154))</f>
        <v/>
      </c>
      <c r="S154">
        <f>IFERROR(J144+MATCH(R154,J154:N154,0)-1,"")</f>
        <v/>
      </c>
      <c r="T154">
        <f>IFERROR(AVERAGE(J154:N154),"")</f>
        <v/>
      </c>
      <c r="U154">
        <f>IFERROR(STDEV(J154:N154),"")</f>
        <v/>
      </c>
      <c r="V154">
        <f>IFERROR(IF(C154="-","",IF(ISBLANK(B154),"",IF(OR(ISNUMBER(FIND("Growth",B154)),ISNUMBER(FIND("Margin",B154))),"",(J154-T154)/U154))),"")</f>
        <v/>
      </c>
      <c r="W154">
        <f>IFERROR(IF(OR(D154="-",ISBLANK(D154)),"",(K154-T154)/U154),"")</f>
        <v/>
      </c>
      <c r="X154">
        <f>IFERROR(IF(OR(E154="-",ISBLANK(E154)),"",(L154-T154)/U154),"")</f>
        <v/>
      </c>
      <c r="Y154">
        <f>IFERROR(IF(OR(F154="-",ISBLANK(F154)),"",(M154-T154)/U154),"")</f>
        <v/>
      </c>
      <c r="Z154">
        <f>IFERROR(IF(OR(G154="-",ISBLANK(G154)),"",(N154-T154)/U154),"")</f>
        <v/>
      </c>
      <c r="AA154">
        <f>IF(MAX(MAX(V154:Z154),ABS(MIN(V154:Z154)))=ABS(MIN(V154:Z154)),MIN(V154:Z154),MAX(V154:Z154))</f>
        <v/>
      </c>
      <c r="AB154">
        <f>IFERROR(V144+MATCH(AA154,V154:Z154,0)-1,"")</f>
        <v/>
      </c>
      <c r="AC154">
        <f>IF(AB154&lt;&gt;"",IF(S154=AB154,"Low",IF(AB154=Q154,"High","")),"")</f>
        <v/>
      </c>
      <c r="AE154">
        <f>IF(ISNUMBER(MATCH("N/A",J154:N154,0)),"",IFERROR((5 * SUMPRODUCT(J144:N144,J154:N154) - PRODUCT(SUM(J144:N144),SUM(J154:N154))) / ((5 * SUM((J144^2)+(K144^2)+(L144^2)+(M144^2)+(N144^2))) - SUM(J144:N144)^2),""))</f>
        <v/>
      </c>
      <c r="AF154">
        <f>IFERROR(CORREL(J144:N144,J154:N154),"")</f>
        <v/>
      </c>
      <c r="AZ154">
        <f>IF(Q154=S154,0,1)</f>
        <v/>
      </c>
      <c r="BA154">
        <f>IF(AZ154=1,IF(Q154="","",IF(Q154=N144,"Yes","No")),"")</f>
        <v/>
      </c>
      <c r="BB154">
        <f>IF(BA154="Yes",P154,"")</f>
        <v/>
      </c>
      <c r="BC154">
        <f>IF(AZ154=1,IF(S154="","",IF(S154=N144,"Yes","No")),"")</f>
        <v/>
      </c>
      <c r="BD154">
        <f>IF(BC154="Yes",R154,"")</f>
        <v/>
      </c>
      <c r="BE154">
        <f>IFERROR(IF(SIGN(AE154)=1,"Increasing",IF(SIGN(AE154)=-1,"Decreasing","")),"")</f>
        <v/>
      </c>
      <c r="BF154">
        <f>IF(OR(AND(BE154="Increasing",BA154="Yes"),AND(BE154="Decreasing",BC154="Yes")),"Yes","No")</f>
        <v/>
      </c>
      <c r="BG154">
        <f>IF(I154="pos_trend","Yes","No")</f>
        <v/>
      </c>
      <c r="BH154">
        <f>IF(AF154&lt;&gt;"",IF(ABS(AF154)&gt;0.8,"Yes","No"),"")</f>
        <v/>
      </c>
    </row>
    <row r="155" spans="1:60">
      <c s="1" r="A155" t="n">
        <v>10</v>
      </c>
      <c r="B155" t="s">
        <v>314</v>
      </c>
      <c r="C155" t="s">
        <v>264</v>
      </c>
      <c r="D155" t="s">
        <v>264</v>
      </c>
      <c r="E155" t="s">
        <v>264</v>
      </c>
      <c r="F155" t="s">
        <v>264</v>
      </c>
      <c r="G155" t="s">
        <v>3967</v>
      </c>
      <c r="H155" t="s"/>
      <c r="I155">
        <f>IF(AND(K155&gt; J155, L155&gt; K155, M155&gt; L155, N155&gt; M155), "pos_trend", IF(AND(K155&lt; J155, L155&lt; K155, M155&lt; L155, N155&lt; M155), "neg_trend", "N/A"))</f>
        <v/>
      </c>
      <c r="J155">
        <f>IFERROR(IF(TRIM(C155)="-", "N/A", IF(RIGHT(C155,1)=")",IF(RIGHT(C155,2)="T)",-1000000000000*VALUE(MID(C155,2,LEN(C155)-3)),IF(RIGHT(C155,2)="M)",-1000000*VALUE(MID(C155,2,LEN(C155)-3)),IF(RIGHT(C155,2)="B)",-1000000000*VALUE(MID(C155,2,LEN(C155)-3)),IF(RIGHT(C155,2)="k)",-1000*VALUE(MID(C155,2,LEN(C155)-3)),VALUE(SUBSTITUTE(C155,",","")))))),IF(RIGHT(C155,1)="T",1000000000000*VALUE(LEFT(C155,LEN(C155)-1)),IF(RIGHT(C155,1)="M",1000000*VALUE(LEFT(C155,LEN(C155)-1)),IF(RIGHT(C155,1)="B",1000000000*VALUE(LEFT(C155,LEN(C155)-1)),IF(RIGHT(C155,1)="%",0.01*VALUE(LEFT(C155,LEN(C155)-1)),IF(RIGHT(C155,1)="k",1000*VALUE(LEFT(C155,LEN(C155)-1)),VALUE(SUBSTITUTE(C155,",",""))))))))),"N/A")</f>
        <v/>
      </c>
      <c r="K155">
        <f>IFERROR(IF(TRIM(D155)="-", "N/A", IF(RIGHT(D155,1)=")",IF(RIGHT(D155,2)="T)",-1000000000000*VALUE(MID(D155,2,LEN(D155)-3)),IF(RIGHT(D155,2)="M)",-1000000*VALUE(MID(D155,2,LEN(D155)-3)),IF(RIGHT(D155,2)="B)",-1000000000*VALUE(MID(D155,2,LEN(D155)-3)),IF(RIGHT(D155,2)="k)",-1000*VALUE(MID(D155,2,LEN(D155)-3)),VALUE(SUBSTITUTE(D155,",","")))))),IF(RIGHT(D155,1)="T",1000000000000*VALUE(LEFT(D155,LEN(D155)-1)),IF(RIGHT(D155,1)="M",1000000*VALUE(LEFT(D155,LEN(D155)-1)),IF(RIGHT(D155,1)="B",1000000000*VALUE(LEFT(D155,LEN(D155)-1)),IF(RIGHT(D155,1)="%",0.01*VALUE(LEFT(D155,LEN(D155)-1)),IF(RIGHT(D155,1)="k",1000*VALUE(LEFT(D155,LEN(D155)-1)),VALUE(SUBSTITUTE(D155,",",""))))))))),"N/A")</f>
        <v/>
      </c>
      <c r="L155">
        <f>IFERROR(IF(TRIM(E155)="-", "N/A", IF(RIGHT(E155,1)=")",IF(RIGHT(E155,2)="T)",-1000000000000*VALUE(MID(E155,2,LEN(E155)-3)),IF(RIGHT(E155,2)="M)",-1000000*VALUE(MID(E155,2,LEN(E155)-3)),IF(RIGHT(E155,2)="B)",-1000000000*VALUE(MID(E155,2,LEN(E155)-3)),IF(RIGHT(E155,2)="k)",-1000*VALUE(MID(E155,2,LEN(E155)-3)),VALUE(SUBSTITUTE(E155,",","")))))),IF(RIGHT(E155,1)="T",1000000000000*VALUE(LEFT(E155,LEN(E155)-1)),IF(RIGHT(E155,1)="M",1000000*VALUE(LEFT(E155,LEN(E155)-1)),IF(RIGHT(E155,1)="B",1000000000*VALUE(LEFT(E155,LEN(E155)-1)),IF(RIGHT(E155,1)="%",0.01*VALUE(LEFT(E155,LEN(E155)-1)),IF(RIGHT(E155,1)="k",1000*VALUE(LEFT(E155,LEN(E155)-1)),VALUE(SUBSTITUTE(E155,",",""))))))))),"N/A")</f>
        <v/>
      </c>
      <c r="M155">
        <f>IFERROR(IF(TRIM(F155)="-", "N/A", IF(RIGHT(F155,1)=")",IF(RIGHT(F155,2)="T)",-1000000000000*VALUE(MID(F155,2,LEN(F155)-3)),IF(RIGHT(F155,2)="M)",-1000000*VALUE(MID(F155,2,LEN(F155)-3)),IF(RIGHT(F155,2)="B)",-1000000000*VALUE(MID(F155,2,LEN(F155)-3)),IF(RIGHT(F155,2)="k)",-1000*VALUE(MID(F155,2,LEN(F155)-3)),VALUE(SUBSTITUTE(F155,",","")))))),IF(RIGHT(F155,1)="T",1000000000000*VALUE(LEFT(F155,LEN(F155)-1)),IF(RIGHT(F155,1)="M",1000000*VALUE(LEFT(F155,LEN(F155)-1)),IF(RIGHT(F155,1)="B",1000000000*VALUE(LEFT(F155,LEN(F155)-1)),IF(RIGHT(F155,1)="%",0.01*VALUE(LEFT(F155,LEN(F155)-1)),IF(RIGHT(F155,1)="k",1000*VALUE(LEFT(F155,LEN(F155)-1)),VALUE(SUBSTITUTE(F155,",",""))))))))),"N/A")</f>
        <v/>
      </c>
      <c r="N155">
        <f>IFERROR(IF(TRIM(G155)="-", "N/A", IF(RIGHT(G155,1)=")",IF(RIGHT(G155,2)="T)",-1000000000000*VALUE(MID(G155,2,LEN(G155)-3)),IF(RIGHT(G155,2)="M)",-1000000*VALUE(MID(G155,2,LEN(G155)-3)),IF(RIGHT(G155,2)="B)",-1000000000*VALUE(MID(G155,2,LEN(G155)-3)),IF(RIGHT(G155,2)="k)",-1000*VALUE(MID(G155,2,LEN(G155)-3)),VALUE(SUBSTITUTE(G155,",","")))))),IF(RIGHT(G155,1)="T",1000000000000*VALUE(LEFT(G155,LEN(G155)-1)),IF(RIGHT(G155,1)="M",1000000*VALUE(LEFT(G155,LEN(G155)-1)),IF(RIGHT(G155,1)="B",1000000000*VALUE(LEFT(G155,LEN(G155)-1)),IF(RIGHT(G155,1)="%",0.01*VALUE(LEFT(G155,LEN(G155)-1)),IF(RIGHT(G155,1)="k",1000*VALUE(LEFT(G155,LEN(G155)-1)),VALUE(SUBSTITUTE(G155,",",""))))))))),"N/A")</f>
        <v/>
      </c>
      <c r="P155">
        <f>MAX(J155:N155)</f>
        <v/>
      </c>
      <c r="Q155">
        <f>IFERROR(J144+MATCH(P155,J155:N155,0)-1,"")</f>
        <v/>
      </c>
      <c r="R155">
        <f>IF(Q155="","",MIN(J155:N155))</f>
        <v/>
      </c>
      <c r="S155">
        <f>IFERROR(J144+MATCH(R155,J155:N155,0)-1,"")</f>
        <v/>
      </c>
      <c r="T155">
        <f>IFERROR(AVERAGE(J155:N155),"")</f>
        <v/>
      </c>
      <c r="U155">
        <f>IFERROR(STDEV(J155:N155),"")</f>
        <v/>
      </c>
      <c r="V155">
        <f>IFERROR(IF(C155="-","",IF(ISBLANK(B155),"",IF(OR(ISNUMBER(FIND("Growth",B155)),ISNUMBER(FIND("Margin",B155))),"",(J155-T155)/U155))),"")</f>
        <v/>
      </c>
      <c r="W155">
        <f>IFERROR(IF(OR(D155="-",ISBLANK(D155)),"",(K155-T155)/U155),"")</f>
        <v/>
      </c>
      <c r="X155">
        <f>IFERROR(IF(OR(E155="-",ISBLANK(E155)),"",(L155-T155)/U155),"")</f>
        <v/>
      </c>
      <c r="Y155">
        <f>IFERROR(IF(OR(F155="-",ISBLANK(F155)),"",(M155-T155)/U155),"")</f>
        <v/>
      </c>
      <c r="Z155">
        <f>IFERROR(IF(OR(G155="-",ISBLANK(G155)),"",(N155-T155)/U155),"")</f>
        <v/>
      </c>
      <c r="AA155">
        <f>IF(MAX(MAX(V155:Z155),ABS(MIN(V155:Z155)))=ABS(MIN(V155:Z155)),MIN(V155:Z155),MAX(V155:Z155))</f>
        <v/>
      </c>
      <c r="AB155">
        <f>IFERROR(V144+MATCH(AA155,V155:Z155,0)-1,"")</f>
        <v/>
      </c>
      <c r="AC155">
        <f>IF(AB155&lt;&gt;"",IF(S155=AB155,"Low",IF(AB155=Q155,"High","")),"")</f>
        <v/>
      </c>
      <c r="AE155">
        <f>IF(ISNUMBER(MATCH("N/A",J155:N155,0)),"",IFERROR((5 * SUMPRODUCT(J144:N144,J155:N155) - PRODUCT(SUM(J144:N144),SUM(J155:N155))) / ((5 * SUM((J144^2)+(K144^2)+(L144^2)+(M144^2)+(N144^2))) - SUM(J144:N144)^2),""))</f>
        <v/>
      </c>
      <c r="AF155">
        <f>IFERROR(CORREL(J144:N144,J155:N155),"")</f>
        <v/>
      </c>
      <c r="AZ155">
        <f>IF(Q155=S155,0,1)</f>
        <v/>
      </c>
      <c r="BA155">
        <f>IF(AZ155=1,IF(Q155="","",IF(Q155=N144,"Yes","No")),"")</f>
        <v/>
      </c>
      <c r="BB155">
        <f>IF(BA155="Yes",P155,"")</f>
        <v/>
      </c>
      <c r="BC155">
        <f>IF(AZ155=1,IF(S155="","",IF(S155=N144,"Yes","No")),"")</f>
        <v/>
      </c>
      <c r="BD155">
        <f>IF(BC155="Yes",R155,"")</f>
        <v/>
      </c>
      <c r="BE155">
        <f>IFERROR(IF(SIGN(AE155)=1,"Increasing",IF(SIGN(AE155)=-1,"Decreasing","")),"")</f>
        <v/>
      </c>
      <c r="BF155">
        <f>IF(OR(AND(BE155="Increasing",BA155="Yes"),AND(BE155="Decreasing",BC155="Yes")),"Yes","No")</f>
        <v/>
      </c>
      <c r="BG155">
        <f>IF(I155="pos_trend","Yes","No")</f>
        <v/>
      </c>
      <c r="BH155">
        <f>IF(AF155&lt;&gt;"",IF(ABS(AF155)&gt;0.8,"Yes","No"),"")</f>
        <v/>
      </c>
    </row>
    <row r="156" spans="1:60">
      <c r="I156">
        <f>IF(AND(K156&gt; J156, L156&gt; K156, M156&gt; L156, N156&gt; M156), "pos_trend", IF(AND(K156&lt; J156, L156&lt; K156, M156&lt; L156, N156&lt; M156), "neg_trend", "N/A"))</f>
        <v/>
      </c>
      <c r="J156">
        <f>IFERROR(IF(TRIM(C156)="-", "N/A", IF(RIGHT(C156,1)=")",IF(RIGHT(C156,2)="T)",-1000000000000*VALUE(MID(C156,2,LEN(C156)-3)),IF(RIGHT(C156,2)="M)",-1000000*VALUE(MID(C156,2,LEN(C156)-3)),IF(RIGHT(C156,2)="B)",-1000000000*VALUE(MID(C156,2,LEN(C156)-3)),IF(RIGHT(C156,2)="k)",-1000*VALUE(MID(C156,2,LEN(C156)-3)),VALUE(SUBSTITUTE(C156,",","")))))),IF(RIGHT(C156,1)="T",1000000000000*VALUE(LEFT(C156,LEN(C156)-1)),IF(RIGHT(C156,1)="M",1000000*VALUE(LEFT(C156,LEN(C156)-1)),IF(RIGHT(C156,1)="B",1000000000*VALUE(LEFT(C156,LEN(C156)-1)),IF(RIGHT(C156,1)="%",0.01*VALUE(LEFT(C156,LEN(C156)-1)),IF(RIGHT(C156,1)="k",1000*VALUE(LEFT(C156,LEN(C156)-1)),VALUE(SUBSTITUTE(C156,",",""))))))))),"N/A")</f>
        <v/>
      </c>
      <c r="K156">
        <f>IFERROR(IF(TRIM(D156)="-", "N/A", IF(RIGHT(D156,1)=")",IF(RIGHT(D156,2)="T)",-1000000000000*VALUE(MID(D156,2,LEN(D156)-3)),IF(RIGHT(D156,2)="M)",-1000000*VALUE(MID(D156,2,LEN(D156)-3)),IF(RIGHT(D156,2)="B)",-1000000000*VALUE(MID(D156,2,LEN(D156)-3)),IF(RIGHT(D156,2)="k)",-1000*VALUE(MID(D156,2,LEN(D156)-3)),VALUE(SUBSTITUTE(D156,",","")))))),IF(RIGHT(D156,1)="T",1000000000000*VALUE(LEFT(D156,LEN(D156)-1)),IF(RIGHT(D156,1)="M",1000000*VALUE(LEFT(D156,LEN(D156)-1)),IF(RIGHT(D156,1)="B",1000000000*VALUE(LEFT(D156,LEN(D156)-1)),IF(RIGHT(D156,1)="%",0.01*VALUE(LEFT(D156,LEN(D156)-1)),IF(RIGHT(D156,1)="k",1000*VALUE(LEFT(D156,LEN(D156)-1)),VALUE(SUBSTITUTE(D156,",",""))))))))),"N/A")</f>
        <v/>
      </c>
      <c r="L156">
        <f>IFERROR(IF(TRIM(E156)="-", "N/A", IF(RIGHT(E156,1)=")",IF(RIGHT(E156,2)="T)",-1000000000000*VALUE(MID(E156,2,LEN(E156)-3)),IF(RIGHT(E156,2)="M)",-1000000*VALUE(MID(E156,2,LEN(E156)-3)),IF(RIGHT(E156,2)="B)",-1000000000*VALUE(MID(E156,2,LEN(E156)-3)),IF(RIGHT(E156,2)="k)",-1000*VALUE(MID(E156,2,LEN(E156)-3)),VALUE(SUBSTITUTE(E156,",","")))))),IF(RIGHT(E156,1)="T",1000000000000*VALUE(LEFT(E156,LEN(E156)-1)),IF(RIGHT(E156,1)="M",1000000*VALUE(LEFT(E156,LEN(E156)-1)),IF(RIGHT(E156,1)="B",1000000000*VALUE(LEFT(E156,LEN(E156)-1)),IF(RIGHT(E156,1)="%",0.01*VALUE(LEFT(E156,LEN(E156)-1)),IF(RIGHT(E156,1)="k",1000*VALUE(LEFT(E156,LEN(E156)-1)),VALUE(SUBSTITUTE(E156,",",""))))))))),"N/A")</f>
        <v/>
      </c>
      <c r="M156">
        <f>IFERROR(IF(TRIM(F156)="-", "N/A", IF(RIGHT(F156,1)=")",IF(RIGHT(F156,2)="T)",-1000000000000*VALUE(MID(F156,2,LEN(F156)-3)),IF(RIGHT(F156,2)="M)",-1000000*VALUE(MID(F156,2,LEN(F156)-3)),IF(RIGHT(F156,2)="B)",-1000000000*VALUE(MID(F156,2,LEN(F156)-3)),IF(RIGHT(F156,2)="k)",-1000*VALUE(MID(F156,2,LEN(F156)-3)),VALUE(SUBSTITUTE(F156,",","")))))),IF(RIGHT(F156,1)="T",1000000000000*VALUE(LEFT(F156,LEN(F156)-1)),IF(RIGHT(F156,1)="M",1000000*VALUE(LEFT(F156,LEN(F156)-1)),IF(RIGHT(F156,1)="B",1000000000*VALUE(LEFT(F156,LEN(F156)-1)),IF(RIGHT(F156,1)="%",0.01*VALUE(LEFT(F156,LEN(F156)-1)),IF(RIGHT(F156,1)="k",1000*VALUE(LEFT(F156,LEN(F156)-1)),VALUE(SUBSTITUTE(F156,",",""))))))))),"N/A")</f>
        <v/>
      </c>
      <c r="N156">
        <f>IFERROR(IF(TRIM(G156)="-", "N/A", IF(RIGHT(G156,1)=")",IF(RIGHT(G156,2)="T)",-1000000000000*VALUE(MID(G156,2,LEN(G156)-3)),IF(RIGHT(G156,2)="M)",-1000000*VALUE(MID(G156,2,LEN(G156)-3)),IF(RIGHT(G156,2)="B)",-1000000000*VALUE(MID(G156,2,LEN(G156)-3)),IF(RIGHT(G156,2)="k)",-1000*VALUE(MID(G156,2,LEN(G156)-3)),VALUE(SUBSTITUTE(G156,",","")))))),IF(RIGHT(G156,1)="T",1000000000000*VALUE(LEFT(G156,LEN(G156)-1)),IF(RIGHT(G156,1)="M",1000000*VALUE(LEFT(G156,LEN(G156)-1)),IF(RIGHT(G156,1)="B",1000000000*VALUE(LEFT(G156,LEN(G156)-1)),IF(RIGHT(G156,1)="%",0.01*VALUE(LEFT(G156,LEN(G156)-1)),IF(RIGHT(G156,1)="k",1000*VALUE(LEFT(G156,LEN(G156)-1)),VALUE(SUBSTITUTE(G156,",",""))))))))),"N/A")</f>
        <v/>
      </c>
      <c r="P156">
        <f>MAX(J156:N156)</f>
        <v/>
      </c>
      <c r="Q156">
        <f>IFERROR(J144+MATCH(P156,J156:N156,0)-1,"")</f>
        <v/>
      </c>
      <c r="R156">
        <f>IF(Q156="","",MIN(J156:N156))</f>
        <v/>
      </c>
      <c r="S156">
        <f>IFERROR(J144+MATCH(R156,J156:N156,0)-1,"")</f>
        <v/>
      </c>
      <c r="T156">
        <f>IFERROR(AVERAGE(J156:N156),"")</f>
        <v/>
      </c>
      <c r="U156">
        <f>IFERROR(STDEV(J156:N156),"")</f>
        <v/>
      </c>
      <c r="V156">
        <f>IFERROR(IF(C156="-","",IF(ISBLANK(B156),"",IF(OR(ISNUMBER(FIND("Growth",B156)),ISNUMBER(FIND("Margin",B156))),"",(J156-T156)/U156))),"")</f>
        <v/>
      </c>
      <c r="W156">
        <f>IFERROR(IF(OR(D156="-",ISBLANK(D156)),"",(K156-T156)/U156),"")</f>
        <v/>
      </c>
      <c r="X156">
        <f>IFERROR(IF(OR(E156="-",ISBLANK(E156)),"",(L156-T156)/U156),"")</f>
        <v/>
      </c>
      <c r="Y156">
        <f>IFERROR(IF(OR(F156="-",ISBLANK(F156)),"",(M156-T156)/U156),"")</f>
        <v/>
      </c>
      <c r="Z156">
        <f>IFERROR(IF(OR(G156="-",ISBLANK(G156)),"",(N156-T156)/U156),"")</f>
        <v/>
      </c>
      <c r="AA156">
        <f>IF(MAX(MAX(V156:Z156),ABS(MIN(V156:Z156)))=ABS(MIN(V156:Z156)),MIN(V156:Z156),MAX(V156:Z156))</f>
        <v/>
      </c>
      <c r="AB156">
        <f>IFERROR(V144+MATCH(AA156,V156:Z156,0)-1,"")</f>
        <v/>
      </c>
      <c r="AC156">
        <f>IF(AB156&lt;&gt;"",IF(S156=AB156,"Low",IF(AB156=Q156,"High","")),"")</f>
        <v/>
      </c>
      <c r="AE156">
        <f>IF(ISNUMBER(MATCH("N/A",J156:N156,0)),"",IFERROR((5 * SUMPRODUCT(J144:N144,J156:N156) - PRODUCT(SUM(J144:N144),SUM(J156:N156))) / ((5 * SUM((J144^2)+(K144^2)+(L144^2)+(M144^2)+(N144^2))) - SUM(J144:N144)^2),""))</f>
        <v/>
      </c>
      <c r="AF156">
        <f>IFERROR(CORREL(J144:N144,J156:N156),"")</f>
        <v/>
      </c>
      <c r="AZ156">
        <f>IF(Q156=S156,0,1)</f>
        <v/>
      </c>
      <c r="BA156">
        <f>IF(AZ156=1,IF(Q156="","",IF(Q156=N144,"Yes","No")),"")</f>
        <v/>
      </c>
      <c r="BB156">
        <f>IF(BA156="Yes",P156,"")</f>
        <v/>
      </c>
      <c r="BC156">
        <f>IF(AZ156=1,IF(S156="","",IF(S156=N144,"Yes","No")),"")</f>
        <v/>
      </c>
      <c r="BD156">
        <f>IF(BC156="Yes",R156,"")</f>
        <v/>
      </c>
      <c r="BE156">
        <f>IFERROR(IF(SIGN(AE156)=1,"Increasing",IF(SIGN(AE156)=-1,"Decreasing","")),"")</f>
        <v/>
      </c>
      <c r="BF156">
        <f>IF(OR(AND(BE156="Increasing",BA156="Yes"),AND(BE156="Decreasing",BC156="Yes")),"Yes","No")</f>
        <v/>
      </c>
      <c r="BG156">
        <f>IF(I156="pos_trend","Yes","No")</f>
        <v/>
      </c>
      <c r="BH156">
        <f>IF(AF156&lt;&gt;"",IF(ABS(AF156)&gt;0.8,"Yes","No"),"")</f>
        <v/>
      </c>
    </row>
    <row r="157" spans="1:60">
      <c s="1" r="B157" t="s">
        <v>316</v>
      </c>
      <c s="1" r="C157" t="s">
        <v>252</v>
      </c>
      <c s="1" r="D157" t="s">
        <v>253</v>
      </c>
      <c s="1" r="E157" t="s">
        <v>254</v>
      </c>
      <c s="1" r="F157" t="s">
        <v>255</v>
      </c>
      <c s="1" r="G157" t="s">
        <v>256</v>
      </c>
      <c s="1" r="H157" t="s">
        <v>257</v>
      </c>
      <c r="P157">
        <f>MAX(J157:N157)</f>
        <v/>
      </c>
      <c r="Q157">
        <f>IFERROR(J144+MATCH(P157,J157:N157,0)-1,"")</f>
        <v/>
      </c>
      <c r="R157">
        <f>IF(Q157="","",MIN(J157:N157))</f>
        <v/>
      </c>
      <c r="S157">
        <f>IFERROR(J144+MATCH(R157,J157:N157,0)-1,"")</f>
        <v/>
      </c>
      <c r="T157">
        <f>IFERROR(AVERAGE(J157:N157),"")</f>
        <v/>
      </c>
      <c r="U157">
        <f>IFERROR(STDEV(J157:N157),"")</f>
        <v/>
      </c>
      <c r="V157">
        <f>IFERROR(IF(C157="-","",IF(ISBLANK(B157),"",IF(OR(ISNUMBER(FIND("Growth",B157)),ISNUMBER(FIND("Margin",B157))),"",(J157-T157)/U157))),"")</f>
        <v/>
      </c>
      <c r="W157">
        <f>IFERROR(IF(OR(D157="-",ISBLANK(D157)),"",(K157-T157)/U157),"")</f>
        <v/>
      </c>
      <c r="X157">
        <f>IFERROR(IF(OR(E157="-",ISBLANK(E157)),"",(L157-T157)/U157),"")</f>
        <v/>
      </c>
      <c r="Y157">
        <f>IFERROR(IF(OR(F157="-",ISBLANK(F157)),"",(M157-T157)/U157),"")</f>
        <v/>
      </c>
      <c r="Z157">
        <f>IFERROR(IF(OR(G157="-",ISBLANK(G157)),"",(N157-T157)/U157),"")</f>
        <v/>
      </c>
      <c r="AA157">
        <f>IF(MAX(MAX(V157:Z157),ABS(MIN(V157:Z157)))=ABS(MIN(V157:Z157)),MIN(V157:Z157),MAX(V157:Z157))</f>
        <v/>
      </c>
      <c r="AB157">
        <f>IFERROR(V144+MATCH(AA157,V157:Z157,0)-1,"")</f>
        <v/>
      </c>
      <c r="AC157">
        <f>IF(AB157&lt;&gt;"",IF(S157=AB157,"Low",IF(AB157=Q157,"High","")),"")</f>
        <v/>
      </c>
      <c r="AE157">
        <f>IF(ISNUMBER(MATCH("N/A",J157:N157,0)),"",IFERROR((5 * SUMPRODUCT(J144:N144,J157:N157) - PRODUCT(SUM(J144:N144),SUM(J157:N157))) / ((5 * SUM((J144^2)+(K144^2)+(L144^2)+(M144^2)+(N144^2))) - SUM(J144:N144)^2),""))</f>
        <v/>
      </c>
      <c r="AF157">
        <f>IFERROR(CORREL(J144:N144,J157:N157),"")</f>
        <v/>
      </c>
      <c r="AZ157">
        <f>IF(Q157=S157,0,1)</f>
        <v/>
      </c>
      <c r="BA157">
        <f>IF(AZ157=1,IF(Q157="","",IF(Q157=N144,"Yes","No")),"")</f>
        <v/>
      </c>
      <c r="BB157">
        <f>IF(BA157="Yes",P157,"")</f>
        <v/>
      </c>
      <c r="BC157">
        <f>IF(AZ157=1,IF(S157="","",IF(S157=N144,"Yes","No")),"")</f>
        <v/>
      </c>
      <c r="BD157">
        <f>IF(BC157="Yes",R157,"")</f>
        <v/>
      </c>
      <c r="BE157">
        <f>IFERROR(IF(SIGN(AE157)=1,"Increasing",IF(SIGN(AE157)=-1,"Decreasing","")),"")</f>
        <v/>
      </c>
      <c r="BF157">
        <f>IF(OR(AND(BE157="Increasing",BA157="Yes"),AND(BE157="Decreasing",BC157="Yes")),"Yes","No")</f>
        <v/>
      </c>
      <c r="BG157">
        <f>IF(I157="pos_trend","Yes","No")</f>
        <v/>
      </c>
      <c r="BH157">
        <f>IF(AF157&lt;&gt;"",IF(ABS(AF157)&gt;0.8,"Yes","No"),"")</f>
        <v/>
      </c>
    </row>
    <row r="158" spans="1:60">
      <c s="1" r="A158" t="n">
        <v>0</v>
      </c>
      <c r="B158" t="s">
        <v>317</v>
      </c>
      <c r="C158" t="s">
        <v>3968</v>
      </c>
      <c r="D158" t="s">
        <v>3969</v>
      </c>
      <c r="E158" t="s">
        <v>3970</v>
      </c>
      <c r="F158" t="s">
        <v>3971</v>
      </c>
      <c r="G158" t="s">
        <v>3972</v>
      </c>
      <c r="H158" t="s"/>
      <c r="I158">
        <f>IF(AND(K158&gt; J158, L158&gt; K158, M158&gt; L158, N158&gt; M158), "pos_trend", IF(AND(K158&lt; J158, L158&lt; K158, M158&lt; L158, N158&lt; M158), "neg_trend", "N/A"))</f>
        <v/>
      </c>
      <c r="J158">
        <f>IFERROR(IF(TRIM(C158)="-", "0", IF(RIGHT(C158,1)=")",IF(RIGHT(C158,2)="T)",-1000000000000*VALUE(MID(C158,2,LEN(C158)-3)),IF(RIGHT(C158,2)="M)",-1000000*VALUE(MID(C158,2,LEN(C158)-3)),IF(RIGHT(C158,2)="B)",-1000000000*VALUE(MID(C158,2,LEN(C158)-3)),IF(RIGHT(C158,2)="k)",-1000*VALUE(MID(C158,2,LEN(C158)-3)),VALUE(SUBSTITUTE(C158,",","")))))),IF(RIGHT(C158,1)="T",1000000000000*VALUE(LEFT(C158,LEN(C158)-1)),IF(RIGHT(C158,1)="M",1000000*VALUE(LEFT(C158,LEN(C158)-1)),IF(RIGHT(C158,1)="B",1000000000*VALUE(LEFT(C158,LEN(C158)-1)),IF(RIGHT(C158,1)="%",0.01*VALUE(LEFT(C158,LEN(C158)-1)),IF(RIGHT(C158,1)="k",1000*VALUE(LEFT(C158,LEN(C158)-1)),VALUE(SUBSTITUTE(C158,",",""))))))))),"N/A")</f>
        <v/>
      </c>
      <c r="K158">
        <f>IFERROR(IF(TRIM(D158)="-", "0", IF(RIGHT(D158,1)=")",IF(RIGHT(D158,2)="T)",-1000000000000*VALUE(MID(D158,2,LEN(D158)-3)),IF(RIGHT(D158,2)="M)",-1000000*VALUE(MID(D158,2,LEN(D158)-3)),IF(RIGHT(D158,2)="B)",-1000000000*VALUE(MID(D158,2,LEN(D158)-3)),IF(RIGHT(D158,2)="k)",-1000*VALUE(MID(D158,2,LEN(D158)-3)),VALUE(SUBSTITUTE(D158,",","")))))),IF(RIGHT(D158,1)="T",1000000000000*VALUE(LEFT(D158,LEN(D158)-1)),IF(RIGHT(D158,1)="M",1000000*VALUE(LEFT(D158,LEN(D158)-1)),IF(RIGHT(D158,1)="B",1000000000*VALUE(LEFT(D158,LEN(D158)-1)),IF(RIGHT(D158,1)="%",0.01*VALUE(LEFT(D158,LEN(D158)-1)),IF(RIGHT(D158,1)="k",1000*VALUE(LEFT(D158,LEN(D158)-1)),VALUE(SUBSTITUTE(D158,",",""))))))))),"N/A")</f>
        <v/>
      </c>
      <c r="L158">
        <f>IFERROR(IF(TRIM(E158)="-", "0", IF(RIGHT(E158,1)=")",IF(RIGHT(E158,2)="T)",-1000000000000*VALUE(MID(E158,2,LEN(E158)-3)),IF(RIGHT(E158,2)="M)",-1000000*VALUE(MID(E158,2,LEN(E158)-3)),IF(RIGHT(E158,2)="B)",-1000000000*VALUE(MID(E158,2,LEN(E158)-3)),IF(RIGHT(E158,2)="k)",-1000*VALUE(MID(E158,2,LEN(E158)-3)),VALUE(SUBSTITUTE(E158,",","")))))),IF(RIGHT(E158,1)="T",1000000000000*VALUE(LEFT(E158,LEN(E158)-1)),IF(RIGHT(E158,1)="M",1000000*VALUE(LEFT(E158,LEN(E158)-1)),IF(RIGHT(E158,1)="B",1000000000*VALUE(LEFT(E158,LEN(E158)-1)),IF(RIGHT(E158,1)="%",0.01*VALUE(LEFT(E158,LEN(E158)-1)),IF(RIGHT(E158,1)="k",1000*VALUE(LEFT(E158,LEN(E158)-1)),VALUE(SUBSTITUTE(E158,",",""))))))))),"N/A")</f>
        <v/>
      </c>
      <c r="M158">
        <f>IFERROR(IF(TRIM(F158)="-", "0", IF(RIGHT(F158,1)=")",IF(RIGHT(F158,2)="T)",-1000000000000*VALUE(MID(F158,2,LEN(F158)-3)),IF(RIGHT(F158,2)="M)",-1000000*VALUE(MID(F158,2,LEN(F158)-3)),IF(RIGHT(F158,2)="B)",-1000000000*VALUE(MID(F158,2,LEN(F158)-3)),IF(RIGHT(F158,2)="k)",-1000*VALUE(MID(F158,2,LEN(F158)-3)),VALUE(SUBSTITUTE(F158,",","")))))),IF(RIGHT(F158,1)="T",1000000000000*VALUE(LEFT(F158,LEN(F158)-1)),IF(RIGHT(F158,1)="M",1000000*VALUE(LEFT(F158,LEN(F158)-1)),IF(RIGHT(F158,1)="B",1000000000*VALUE(LEFT(F158,LEN(F158)-1)),IF(RIGHT(F158,1)="%",0.01*VALUE(LEFT(F158,LEN(F158)-1)),IF(RIGHT(F158,1)="k",1000*VALUE(LEFT(F158,LEN(F158)-1)),VALUE(SUBSTITUTE(F158,",",""))))))))),"N/A")</f>
        <v/>
      </c>
      <c r="N158">
        <f>IFERROR(IF(TRIM(G158)="-", "0", IF(RIGHT(G158,1)=")",IF(RIGHT(G158,2)="T)",-1000000000000*VALUE(MID(G158,2,LEN(G158)-3)),IF(RIGHT(G158,2)="M)",-1000000*VALUE(MID(G158,2,LEN(G158)-3)),IF(RIGHT(G158,2)="B)",-1000000000*VALUE(MID(G158,2,LEN(G158)-3)),IF(RIGHT(G158,2)="k)",-1000*VALUE(MID(G158,2,LEN(G158)-3)),VALUE(SUBSTITUTE(G158,",","")))))),IF(RIGHT(G158,1)="T",1000000000000*VALUE(LEFT(G158,LEN(G158)-1)),IF(RIGHT(G158,1)="M",1000000*VALUE(LEFT(G158,LEN(G158)-1)),IF(RIGHT(G158,1)="B",1000000000*VALUE(LEFT(G158,LEN(G158)-1)),IF(RIGHT(G158,1)="%",0.01*VALUE(LEFT(G158,LEN(G158)-1)),IF(RIGHT(G158,1)="k",1000*VALUE(LEFT(G158,LEN(G158)-1)),VALUE(SUBSTITUTE(G158,",",""))))))))),"N/A")</f>
        <v/>
      </c>
      <c r="P158">
        <f>MAX(J158:N158)</f>
        <v/>
      </c>
      <c r="Q158">
        <f>IFERROR(J144+MATCH(P158,J158:N158,0)-1,"")</f>
        <v/>
      </c>
      <c r="R158">
        <f>IF(Q158="","",MIN(J158:N158))</f>
        <v/>
      </c>
      <c r="S158">
        <f>IFERROR(J144+MATCH(R158,J158:N158,0)-1,"")</f>
        <v/>
      </c>
      <c r="T158">
        <f>IFERROR(AVERAGE(J158:N158),"")</f>
        <v/>
      </c>
      <c r="U158">
        <f>IFERROR(STDEV(J158:N158),"")</f>
        <v/>
      </c>
      <c r="V158">
        <f>IFERROR(IF(C158="-","",IF(ISBLANK(B158),"",IF(OR(ISNUMBER(FIND("Growth",B158)),ISNUMBER(FIND("Margin",B158))),"",(J158-T158)/U158))),"")</f>
        <v/>
      </c>
      <c r="W158">
        <f>IFERROR(IF(OR(D158="-",ISBLANK(D158)),"",(K158-T158)/U158),"")</f>
        <v/>
      </c>
      <c r="X158">
        <f>IFERROR(IF(OR(E158="-",ISBLANK(E158)),"",(L158-T158)/U158),"")</f>
        <v/>
      </c>
      <c r="Y158">
        <f>IFERROR(IF(OR(F158="-",ISBLANK(F158)),"",(M158-T158)/U158),"")</f>
        <v/>
      </c>
      <c r="Z158">
        <f>IFERROR(IF(OR(G158="-",ISBLANK(G158)),"",(N158-T158)/U158),"")</f>
        <v/>
      </c>
      <c r="AA158">
        <f>IF(MAX(MAX(V158:Z158),ABS(MIN(V158:Z158)))=ABS(MIN(V158:Z158)),MIN(V158:Z158),MAX(V158:Z158))</f>
        <v/>
      </c>
      <c r="AB158">
        <f>IFERROR(V144+MATCH(AA158,V158:Z158,0)-1,"")</f>
        <v/>
      </c>
      <c r="AC158">
        <f>IF(AB158&lt;&gt;"",IF(S158=AB158,"Low",IF(AB158=Q158,"High","")),"")</f>
        <v/>
      </c>
      <c r="AE158">
        <f>IF(ISNUMBER(MATCH("N/A",J158:N158,0)),"",IFERROR((5 * SUMPRODUCT(J144:N144,J158:N158) - PRODUCT(SUM(J144:N144),SUM(J158:N158))) / ((5 * SUM((J144^2)+(K144^2)+(L144^2)+(M144^2)+(N144^2))) - SUM(J144:N144)^2),""))</f>
        <v/>
      </c>
      <c r="AF158">
        <f>IFERROR(CORREL(J144:N144,J158:N158),"")</f>
        <v/>
      </c>
      <c r="AZ158">
        <f>IF(Q158=S158,0,1)</f>
        <v/>
      </c>
      <c r="BA158">
        <f>IF(AZ158=1,IF(Q158="","",IF(Q158=N144,"Yes","No")),"")</f>
        <v/>
      </c>
      <c r="BB158">
        <f>IF(BA158="Yes",P158,"")</f>
        <v/>
      </c>
      <c r="BC158">
        <f>IF(AZ158=1,IF(S158="","",IF(S158=N144,"Yes","No")),"")</f>
        <v/>
      </c>
      <c r="BD158">
        <f>IF(BC158="Yes",R158,"")</f>
        <v/>
      </c>
      <c r="BE158">
        <f>IFERROR(IF(SIGN(AE158)=1,"Increasing",IF(SIGN(AE158)=-1,"Decreasing","")),"")</f>
        <v/>
      </c>
      <c r="BF158">
        <f>IF(OR(AND(BE158="Increasing",BA158="Yes"),AND(BE158="Decreasing",BC158="Yes")),"Yes","No")</f>
        <v/>
      </c>
      <c r="BG158">
        <f>IF(I158="pos_trend","Yes","No")</f>
        <v/>
      </c>
      <c r="BH158">
        <f>IF(AF158&lt;&gt;"",IF(ABS(AF158)&gt;0.8,"Yes","No"),"")</f>
        <v/>
      </c>
    </row>
    <row r="159" spans="1:60">
      <c s="1" r="A159" t="n">
        <v>1</v>
      </c>
      <c r="B159" t="s">
        <v>321</v>
      </c>
      <c r="C159" t="s">
        <v>3973</v>
      </c>
      <c r="D159" t="s">
        <v>3974</v>
      </c>
      <c r="E159" t="s">
        <v>3975</v>
      </c>
      <c r="F159" t="s">
        <v>3976</v>
      </c>
      <c r="G159" t="s">
        <v>3977</v>
      </c>
      <c r="H159" t="s"/>
      <c r="I159">
        <f>IF(AND(K159&gt; J159, L159&gt; K159, M159&gt; L159, N159&gt; M159), "pos_trend", IF(AND(K159&lt; J159, L159&lt; K159, M159&lt; L159, N159&lt; M159), "neg_trend", "N/A"))</f>
        <v/>
      </c>
      <c r="J159">
        <f>IFERROR(IF(TRIM(C159)="-", "N/A", IF(RIGHT(C159,1)=")",IF(RIGHT(C159,2)="T)",-1000000000000*VALUE(MID(C159,2,LEN(C159)-3)),IF(RIGHT(C159,2)="M)",-1000000*VALUE(MID(C159,2,LEN(C159)-3)),IF(RIGHT(C159,2)="B)",-1000000000*VALUE(MID(C159,2,LEN(C159)-3)),IF(RIGHT(C159,2)="k)",-1000*VALUE(MID(C159,2,LEN(C159)-3)),VALUE(SUBSTITUTE(C159,",","")))))),IF(RIGHT(C159,1)="T",1000000000000*VALUE(LEFT(C159,LEN(C159)-1)),IF(RIGHT(C159,1)="M",1000000*VALUE(LEFT(C159,LEN(C159)-1)),IF(RIGHT(C159,1)="B",1000000000*VALUE(LEFT(C159,LEN(C159)-1)),IF(RIGHT(C159,1)="%",0.01*VALUE(LEFT(C159,LEN(C159)-1)),IF(RIGHT(C159,1)="k",1000*VALUE(LEFT(C159,LEN(C159)-1)),VALUE(SUBSTITUTE(C159,",",""))))))))),"N/A")</f>
        <v/>
      </c>
      <c r="K159">
        <f>IFERROR(IF(TRIM(D159)="-", "N/A", IF(RIGHT(D159,1)=")",IF(RIGHT(D159,2)="T)",-1000000000000*VALUE(MID(D159,2,LEN(D159)-3)),IF(RIGHT(D159,2)="M)",-1000000*VALUE(MID(D159,2,LEN(D159)-3)),IF(RIGHT(D159,2)="B)",-1000000000*VALUE(MID(D159,2,LEN(D159)-3)),IF(RIGHT(D159,2)="k)",-1000*VALUE(MID(D159,2,LEN(D159)-3)),VALUE(SUBSTITUTE(D159,",","")))))),IF(RIGHT(D159,1)="T",1000000000000*VALUE(LEFT(D159,LEN(D159)-1)),IF(RIGHT(D159,1)="M",1000000*VALUE(LEFT(D159,LEN(D159)-1)),IF(RIGHT(D159,1)="B",1000000000*VALUE(LEFT(D159,LEN(D159)-1)),IF(RIGHT(D159,1)="%",0.01*VALUE(LEFT(D159,LEN(D159)-1)),IF(RIGHT(D159,1)="k",1000*VALUE(LEFT(D159,LEN(D159)-1)),VALUE(SUBSTITUTE(D159,",",""))))))))),"N/A")</f>
        <v/>
      </c>
      <c r="L159">
        <f>IFERROR(IF(TRIM(E159)="-", "N/A", IF(RIGHT(E159,1)=")",IF(RIGHT(E159,2)="T)",-1000000000000*VALUE(MID(E159,2,LEN(E159)-3)),IF(RIGHT(E159,2)="M)",-1000000*VALUE(MID(E159,2,LEN(E159)-3)),IF(RIGHT(E159,2)="B)",-1000000000*VALUE(MID(E159,2,LEN(E159)-3)),IF(RIGHT(E159,2)="k)",-1000*VALUE(MID(E159,2,LEN(E159)-3)),VALUE(SUBSTITUTE(E159,",","")))))),IF(RIGHT(E159,1)="T",1000000000000*VALUE(LEFT(E159,LEN(E159)-1)),IF(RIGHT(E159,1)="M",1000000*VALUE(LEFT(E159,LEN(E159)-1)),IF(RIGHT(E159,1)="B",1000000000*VALUE(LEFT(E159,LEN(E159)-1)),IF(RIGHT(E159,1)="%",0.01*VALUE(LEFT(E159,LEN(E159)-1)),IF(RIGHT(E159,1)="k",1000*VALUE(LEFT(E159,LEN(E159)-1)),VALUE(SUBSTITUTE(E159,",",""))))))))),"N/A")</f>
        <v/>
      </c>
      <c r="M159">
        <f>IFERROR(IF(TRIM(F159)="-", "N/A", IF(RIGHT(F159,1)=")",IF(RIGHT(F159,2)="T)",-1000000000000*VALUE(MID(F159,2,LEN(F159)-3)),IF(RIGHT(F159,2)="M)",-1000000*VALUE(MID(F159,2,LEN(F159)-3)),IF(RIGHT(F159,2)="B)",-1000000000*VALUE(MID(F159,2,LEN(F159)-3)),IF(RIGHT(F159,2)="k)",-1000*VALUE(MID(F159,2,LEN(F159)-3)),VALUE(SUBSTITUTE(F159,",","")))))),IF(RIGHT(F159,1)="T",1000000000000*VALUE(LEFT(F159,LEN(F159)-1)),IF(RIGHT(F159,1)="M",1000000*VALUE(LEFT(F159,LEN(F159)-1)),IF(RIGHT(F159,1)="B",1000000000*VALUE(LEFT(F159,LEN(F159)-1)),IF(RIGHT(F159,1)="%",0.01*VALUE(LEFT(F159,LEN(F159)-1)),IF(RIGHT(F159,1)="k",1000*VALUE(LEFT(F159,LEN(F159)-1)),VALUE(SUBSTITUTE(F159,",",""))))))))),"N/A")</f>
        <v/>
      </c>
      <c r="N159">
        <f>IFERROR(IF(TRIM(G159)="-", "N/A", IF(RIGHT(G159,1)=")",IF(RIGHT(G159,2)="T)",-1000000000000*VALUE(MID(G159,2,LEN(G159)-3)),IF(RIGHT(G159,2)="M)",-1000000*VALUE(MID(G159,2,LEN(G159)-3)),IF(RIGHT(G159,2)="B)",-1000000000*VALUE(MID(G159,2,LEN(G159)-3)),IF(RIGHT(G159,2)="k)",-1000*VALUE(MID(G159,2,LEN(G159)-3)),VALUE(SUBSTITUTE(G159,",","")))))),IF(RIGHT(G159,1)="T",1000000000000*VALUE(LEFT(G159,LEN(G159)-1)),IF(RIGHT(G159,1)="M",1000000*VALUE(LEFT(G159,LEN(G159)-1)),IF(RIGHT(G159,1)="B",1000000000*VALUE(LEFT(G159,LEN(G159)-1)),IF(RIGHT(G159,1)="%",0.01*VALUE(LEFT(G159,LEN(G159)-1)),IF(RIGHT(G159,1)="k",1000*VALUE(LEFT(G159,LEN(G159)-1)),VALUE(SUBSTITUTE(G159,",",""))))))))),"N/A")</f>
        <v/>
      </c>
      <c r="P159">
        <f>MAX(J159:N159)</f>
        <v/>
      </c>
      <c r="Q159">
        <f>IFERROR(J144+MATCH(P159,J159:N159,0)-1,"")</f>
        <v/>
      </c>
      <c r="R159">
        <f>IF(Q159="","",MIN(J159:N159))</f>
        <v/>
      </c>
      <c r="S159">
        <f>IFERROR(J144+MATCH(R159,J159:N159,0)-1,"")</f>
        <v/>
      </c>
      <c r="T159">
        <f>IFERROR(AVERAGE(J159:N159),"")</f>
        <v/>
      </c>
      <c r="U159">
        <f>IFERROR(STDEV(J159:N159),"")</f>
        <v/>
      </c>
      <c r="V159">
        <f>IFERROR(IF(C159="-","",IF(ISBLANK(B159),"",IF(OR(ISNUMBER(FIND("Growth",B159)),ISNUMBER(FIND("Margin",B159))),"",(J159-T159)/U159))),"")</f>
        <v/>
      </c>
      <c r="W159">
        <f>IFERROR(IF(OR(D159="-",ISBLANK(D159)),"",(K159-T159)/U159),"")</f>
        <v/>
      </c>
      <c r="X159">
        <f>IFERROR(IF(OR(E159="-",ISBLANK(E159)),"",(L159-T159)/U159),"")</f>
        <v/>
      </c>
      <c r="Y159">
        <f>IFERROR(IF(OR(F159="-",ISBLANK(F159)),"",(M159-T159)/U159),"")</f>
        <v/>
      </c>
      <c r="Z159">
        <f>IFERROR(IF(OR(G159="-",ISBLANK(G159)),"",(N159-T159)/U159),"")</f>
        <v/>
      </c>
      <c r="AA159">
        <f>IF(MAX(MAX(V159:Z159),ABS(MIN(V159:Z159)))=ABS(MIN(V159:Z159)),MIN(V159:Z159),MAX(V159:Z159))</f>
        <v/>
      </c>
      <c r="AB159">
        <f>IFERROR(V144+MATCH(AA159,V159:Z159,0)-1,"")</f>
        <v/>
      </c>
      <c r="AC159">
        <f>IF(AB159&lt;&gt;"",IF(S159=AB159,"Low",IF(AB159=Q159,"High","")),"")</f>
        <v/>
      </c>
      <c r="AE159">
        <f>IF(ISNUMBER(MATCH("N/A",J159:N159,0)),"",IFERROR((5 * SUMPRODUCT(J144:N144,J159:N159) - PRODUCT(SUM(J144:N144),SUM(J159:N159))) / ((5 * SUM((J144^2)+(K144^2)+(L144^2)+(M144^2)+(N144^2))) - SUM(J144:N144)^2),""))</f>
        <v/>
      </c>
      <c r="AF159">
        <f>IFERROR(CORREL(J144:N144,J159:N159),"")</f>
        <v/>
      </c>
      <c r="AZ159">
        <f>IF(Q159=S159,0,1)</f>
        <v/>
      </c>
      <c r="BA159">
        <f>IF(AZ159=1,IF(Q159="","",IF(Q159=N144,"Yes","No")),"")</f>
        <v/>
      </c>
      <c r="BB159">
        <f>IF(BA159="Yes",P159,"")</f>
        <v/>
      </c>
      <c r="BC159">
        <f>IF(AZ159=1,IF(S159="","",IF(S159=N144,"Yes","No")),"")</f>
        <v/>
      </c>
      <c r="BD159">
        <f>IF(BC159="Yes",R159,"")</f>
        <v/>
      </c>
      <c r="BE159">
        <f>IFERROR(IF(SIGN(AE159)=1,"Increasing",IF(SIGN(AE159)=-1,"Decreasing","")),"")</f>
        <v/>
      </c>
      <c r="BF159">
        <f>IF(OR(AND(BE159="Increasing",BA159="Yes"),AND(BE159="Decreasing",BC159="Yes")),"Yes","No")</f>
        <v/>
      </c>
      <c r="BG159">
        <f>IF(I159="pos_trend","Yes","No")</f>
        <v/>
      </c>
      <c r="BH159">
        <f>IF(AF159&lt;&gt;"",IF(ABS(AF159)&gt;0.8,"Yes","No"),"")</f>
        <v/>
      </c>
    </row>
    <row r="160" spans="1:60">
      <c s="1" r="A160" t="n">
        <v>2</v>
      </c>
      <c r="B160" t="s">
        <v>322</v>
      </c>
      <c r="C160" t="s">
        <v>3978</v>
      </c>
      <c r="D160" t="s">
        <v>3979</v>
      </c>
      <c r="E160" t="s">
        <v>3980</v>
      </c>
      <c r="F160" t="s">
        <v>3981</v>
      </c>
      <c r="G160" t="s">
        <v>3982</v>
      </c>
      <c r="H160" t="s"/>
      <c r="I160">
        <f>IF(AND(K160&gt; J160, L160&gt; K160, M160&gt; L160, N160&gt; M160), "pos_trend", IF(AND(K160&lt; J160, L160&lt; K160, M160&lt; L160, N160&lt; M160), "neg_trend", "N/A"))</f>
        <v/>
      </c>
      <c r="J160">
        <f>IFERROR(IF(TRIM(C160)="-", "N/A", IF(RIGHT(C160,1)=")",IF(RIGHT(C160,2)="T)",-1000000000000*VALUE(MID(C160,2,LEN(C160)-3)),IF(RIGHT(C160,2)="M)",-1000000*VALUE(MID(C160,2,LEN(C160)-3)),IF(RIGHT(C160,2)="B)",-1000000000*VALUE(MID(C160,2,LEN(C160)-3)),IF(RIGHT(C160,2)="k)",-1000*VALUE(MID(C160,2,LEN(C160)-3)),VALUE(SUBSTITUTE(C160,",","")))))),IF(RIGHT(C160,1)="T",1000000000000*VALUE(LEFT(C160,LEN(C160)-1)),IF(RIGHT(C160,1)="M",1000000*VALUE(LEFT(C160,LEN(C160)-1)),IF(RIGHT(C160,1)="B",1000000000*VALUE(LEFT(C160,LEN(C160)-1)),IF(RIGHT(C160,1)="%",0.01*VALUE(LEFT(C160,LEN(C160)-1)),IF(RIGHT(C160,1)="k",1000*VALUE(LEFT(C160,LEN(C160)-1)),VALUE(SUBSTITUTE(C160,",",""))))))))),"N/A")</f>
        <v/>
      </c>
      <c r="K160">
        <f>IFERROR(IF(TRIM(D160)="-", "N/A", IF(RIGHT(D160,1)=")",IF(RIGHT(D160,2)="T)",-1000000000000*VALUE(MID(D160,2,LEN(D160)-3)),IF(RIGHT(D160,2)="M)",-1000000*VALUE(MID(D160,2,LEN(D160)-3)),IF(RIGHT(D160,2)="B)",-1000000000*VALUE(MID(D160,2,LEN(D160)-3)),IF(RIGHT(D160,2)="k)",-1000*VALUE(MID(D160,2,LEN(D160)-3)),VALUE(SUBSTITUTE(D160,",","")))))),IF(RIGHT(D160,1)="T",1000000000000*VALUE(LEFT(D160,LEN(D160)-1)),IF(RIGHT(D160,1)="M",1000000*VALUE(LEFT(D160,LEN(D160)-1)),IF(RIGHT(D160,1)="B",1000000000*VALUE(LEFT(D160,LEN(D160)-1)),IF(RIGHT(D160,1)="%",0.01*VALUE(LEFT(D160,LEN(D160)-1)),IF(RIGHT(D160,1)="k",1000*VALUE(LEFT(D160,LEN(D160)-1)),VALUE(SUBSTITUTE(D160,",",""))))))))),"N/A")</f>
        <v/>
      </c>
      <c r="L160">
        <f>IFERROR(IF(TRIM(E160)="-", "N/A", IF(RIGHT(E160,1)=")",IF(RIGHT(E160,2)="T)",-1000000000000*VALUE(MID(E160,2,LEN(E160)-3)),IF(RIGHT(E160,2)="M)",-1000000*VALUE(MID(E160,2,LEN(E160)-3)),IF(RIGHT(E160,2)="B)",-1000000000*VALUE(MID(E160,2,LEN(E160)-3)),IF(RIGHT(E160,2)="k)",-1000*VALUE(MID(E160,2,LEN(E160)-3)),VALUE(SUBSTITUTE(E160,",","")))))),IF(RIGHT(E160,1)="T",1000000000000*VALUE(LEFT(E160,LEN(E160)-1)),IF(RIGHT(E160,1)="M",1000000*VALUE(LEFT(E160,LEN(E160)-1)),IF(RIGHT(E160,1)="B",1000000000*VALUE(LEFT(E160,LEN(E160)-1)),IF(RIGHT(E160,1)="%",0.01*VALUE(LEFT(E160,LEN(E160)-1)),IF(RIGHT(E160,1)="k",1000*VALUE(LEFT(E160,LEN(E160)-1)),VALUE(SUBSTITUTE(E160,",",""))))))))),"N/A")</f>
        <v/>
      </c>
      <c r="M160">
        <f>IFERROR(IF(TRIM(F160)="-", "N/A", IF(RIGHT(F160,1)=")",IF(RIGHT(F160,2)="T)",-1000000000000*VALUE(MID(F160,2,LEN(F160)-3)),IF(RIGHT(F160,2)="M)",-1000000*VALUE(MID(F160,2,LEN(F160)-3)),IF(RIGHT(F160,2)="B)",-1000000000*VALUE(MID(F160,2,LEN(F160)-3)),IF(RIGHT(F160,2)="k)",-1000*VALUE(MID(F160,2,LEN(F160)-3)),VALUE(SUBSTITUTE(F160,",","")))))),IF(RIGHT(F160,1)="T",1000000000000*VALUE(LEFT(F160,LEN(F160)-1)),IF(RIGHT(F160,1)="M",1000000*VALUE(LEFT(F160,LEN(F160)-1)),IF(RIGHT(F160,1)="B",1000000000*VALUE(LEFT(F160,LEN(F160)-1)),IF(RIGHT(F160,1)="%",0.01*VALUE(LEFT(F160,LEN(F160)-1)),IF(RIGHT(F160,1)="k",1000*VALUE(LEFT(F160,LEN(F160)-1)),VALUE(SUBSTITUTE(F160,",",""))))))))),"N/A")</f>
        <v/>
      </c>
      <c r="N160">
        <f>IFERROR(IF(TRIM(G160)="-", "N/A", IF(RIGHT(G160,1)=")",IF(RIGHT(G160,2)="T)",-1000000000000*VALUE(MID(G160,2,LEN(G160)-3)),IF(RIGHT(G160,2)="M)",-1000000*VALUE(MID(G160,2,LEN(G160)-3)),IF(RIGHT(G160,2)="B)",-1000000000*VALUE(MID(G160,2,LEN(G160)-3)),IF(RIGHT(G160,2)="k)",-1000*VALUE(MID(G160,2,LEN(G160)-3)),VALUE(SUBSTITUTE(G160,",","")))))),IF(RIGHT(G160,1)="T",1000000000000*VALUE(LEFT(G160,LEN(G160)-1)),IF(RIGHT(G160,1)="M",1000000*VALUE(LEFT(G160,LEN(G160)-1)),IF(RIGHT(G160,1)="B",1000000000*VALUE(LEFT(G160,LEN(G160)-1)),IF(RIGHT(G160,1)="%",0.01*VALUE(LEFT(G160,LEN(G160)-1)),IF(RIGHT(G160,1)="k",1000*VALUE(LEFT(G160,LEN(G160)-1)),VALUE(SUBSTITUTE(G160,",",""))))))))),"N/A")</f>
        <v/>
      </c>
      <c r="P160">
        <f>MAX(J160:N160)</f>
        <v/>
      </c>
      <c r="Q160">
        <f>IFERROR(J144+MATCH(P160,J160:N160,0)-1,"")</f>
        <v/>
      </c>
      <c r="R160">
        <f>IF(Q160="","",MIN(J160:N160))</f>
        <v/>
      </c>
      <c r="S160">
        <f>IFERROR(J144+MATCH(R160,J160:N160,0)-1,"")</f>
        <v/>
      </c>
      <c r="T160">
        <f>IFERROR(AVERAGE(J160:N160),"")</f>
        <v/>
      </c>
      <c r="U160">
        <f>IFERROR(STDEV(J160:N160),"")</f>
        <v/>
      </c>
      <c r="V160">
        <f>IFERROR(IF(C160="-","",IF(ISBLANK(B160),"",IF(OR(ISNUMBER(FIND("Growth",B160)),ISNUMBER(FIND("Margin",B160))),"",(J160-T160)/U160))),"")</f>
        <v/>
      </c>
      <c r="W160">
        <f>IFERROR(IF(OR(D160="-",ISBLANK(D160)),"",(K160-T160)/U160),"")</f>
        <v/>
      </c>
      <c r="X160">
        <f>IFERROR(IF(OR(E160="-",ISBLANK(E160)),"",(L160-T160)/U160),"")</f>
        <v/>
      </c>
      <c r="Y160">
        <f>IFERROR(IF(OR(F160="-",ISBLANK(F160)),"",(M160-T160)/U160),"")</f>
        <v/>
      </c>
      <c r="Z160">
        <f>IFERROR(IF(OR(G160="-",ISBLANK(G160)),"",(N160-T160)/U160),"")</f>
        <v/>
      </c>
      <c r="AA160">
        <f>IF(MAX(MAX(V160:Z160),ABS(MIN(V160:Z160)))=ABS(MIN(V160:Z160)),MIN(V160:Z160),MAX(V160:Z160))</f>
        <v/>
      </c>
      <c r="AB160">
        <f>IFERROR(V144+MATCH(AA160,V160:Z160,0)-1,"")</f>
        <v/>
      </c>
      <c r="AC160">
        <f>IF(AB160&lt;&gt;"",IF(S160=AB160,"Low",IF(AB160=Q160,"High","")),"")</f>
        <v/>
      </c>
      <c r="AE160">
        <f>IF(ISNUMBER(MATCH("N/A",J160:N160,0)),"",IFERROR((5 * SUMPRODUCT(J144:N144,J160:N160) - PRODUCT(SUM(J144:N144),SUM(J160:N160))) / ((5 * SUM((J144^2)+(K144^2)+(L144^2)+(M144^2)+(N144^2))) - SUM(J144:N144)^2),""))</f>
        <v/>
      </c>
      <c r="AF160">
        <f>IFERROR(CORREL(J144:N144,J160:N160),"")</f>
        <v/>
      </c>
      <c r="AZ160">
        <f>IF(Q160=S160,0,1)</f>
        <v/>
      </c>
      <c r="BA160">
        <f>IF(AZ160=1,IF(Q160="","",IF(Q160=N144,"Yes","No")),"")</f>
        <v/>
      </c>
      <c r="BB160">
        <f>IF(BA160="Yes",P160,"")</f>
        <v/>
      </c>
      <c r="BC160">
        <f>IF(AZ160=1,IF(S160="","",IF(S160=N144,"Yes","No")),"")</f>
        <v/>
      </c>
      <c r="BD160">
        <f>IF(BC160="Yes",R160,"")</f>
        <v/>
      </c>
      <c r="BE160">
        <f>IFERROR(IF(SIGN(AE160)=1,"Increasing",IF(SIGN(AE160)=-1,"Decreasing","")),"")</f>
        <v/>
      </c>
      <c r="BF160">
        <f>IF(OR(AND(BE160="Increasing",BA160="Yes"),AND(BE160="Decreasing",BC160="Yes")),"Yes","No")</f>
        <v/>
      </c>
      <c r="BG160">
        <f>IF(I160="pos_trend","Yes","No")</f>
        <v/>
      </c>
      <c r="BH160">
        <f>IF(AF160&lt;&gt;"",IF(ABS(AF160)&gt;0.8,"Yes","No"),"")</f>
        <v/>
      </c>
    </row>
    <row r="161" spans="1:60">
      <c s="1" r="A161" t="n">
        <v>3</v>
      </c>
      <c r="B161" t="s">
        <v>323</v>
      </c>
      <c r="C161" t="s">
        <v>264</v>
      </c>
      <c r="D161" t="s">
        <v>3983</v>
      </c>
      <c r="E161" t="s">
        <v>3984</v>
      </c>
      <c r="F161" t="s">
        <v>3985</v>
      </c>
      <c r="G161" t="s">
        <v>3986</v>
      </c>
      <c r="H161" t="s"/>
      <c r="I161">
        <f>IF(AND(K161&gt; J161, L161&gt; K161, M161&gt; L161, N161&gt; M161), "pos_trend", IF(AND(K161&lt; J161, L161&lt; K161, M161&lt; L161, N161&lt; M161), "neg_trend", "N/A"))</f>
        <v/>
      </c>
      <c r="J161">
        <f>IFERROR(IF(TRIM(C161)="-", "N/A", IF(RIGHT(C161,1)=")",IF(RIGHT(C161,2)="T)",-1000000000000*VALUE(MID(C161,2,LEN(C161)-3)),IF(RIGHT(C161,2)="M)",-1000000*VALUE(MID(C161,2,LEN(C161)-3)),IF(RIGHT(C161,2)="B)",-1000000000*VALUE(MID(C161,2,LEN(C161)-3)),IF(RIGHT(C161,2)="k)",-1000*VALUE(MID(C161,2,LEN(C161)-3)),VALUE(SUBSTITUTE(C161,",","")))))),IF(RIGHT(C161,1)="T",1000000000000*VALUE(LEFT(C161,LEN(C161)-1)),IF(RIGHT(C161,1)="M",1000000*VALUE(LEFT(C161,LEN(C161)-1)),IF(RIGHT(C161,1)="B",1000000000*VALUE(LEFT(C161,LEN(C161)-1)),IF(RIGHT(C161,1)="%",0.01*VALUE(LEFT(C161,LEN(C161)-1)),IF(RIGHT(C161,1)="k",1000*VALUE(LEFT(C161,LEN(C161)-1)),VALUE(SUBSTITUTE(C161,",",""))))))))),"N/A")</f>
        <v/>
      </c>
      <c r="K161">
        <f>IFERROR(IF(TRIM(D161)="-", "N/A", IF(RIGHT(D161,1)=")",IF(RIGHT(D161,2)="T)",-1000000000000*VALUE(MID(D161,2,LEN(D161)-3)),IF(RIGHT(D161,2)="M)",-1000000*VALUE(MID(D161,2,LEN(D161)-3)),IF(RIGHT(D161,2)="B)",-1000000000*VALUE(MID(D161,2,LEN(D161)-3)),IF(RIGHT(D161,2)="k)",-1000*VALUE(MID(D161,2,LEN(D161)-3)),VALUE(SUBSTITUTE(D161,",","")))))),IF(RIGHT(D161,1)="T",1000000000000*VALUE(LEFT(D161,LEN(D161)-1)),IF(RIGHT(D161,1)="M",1000000*VALUE(LEFT(D161,LEN(D161)-1)),IF(RIGHT(D161,1)="B",1000000000*VALUE(LEFT(D161,LEN(D161)-1)),IF(RIGHT(D161,1)="%",0.01*VALUE(LEFT(D161,LEN(D161)-1)),IF(RIGHT(D161,1)="k",1000*VALUE(LEFT(D161,LEN(D161)-1)),VALUE(SUBSTITUTE(D161,",",""))))))))),"N/A")</f>
        <v/>
      </c>
      <c r="L161">
        <f>IFERROR(IF(TRIM(E161)="-", "N/A", IF(RIGHT(E161,1)=")",IF(RIGHT(E161,2)="T)",-1000000000000*VALUE(MID(E161,2,LEN(E161)-3)),IF(RIGHT(E161,2)="M)",-1000000*VALUE(MID(E161,2,LEN(E161)-3)),IF(RIGHT(E161,2)="B)",-1000000000*VALUE(MID(E161,2,LEN(E161)-3)),IF(RIGHT(E161,2)="k)",-1000*VALUE(MID(E161,2,LEN(E161)-3)),VALUE(SUBSTITUTE(E161,",","")))))),IF(RIGHT(E161,1)="T",1000000000000*VALUE(LEFT(E161,LEN(E161)-1)),IF(RIGHT(E161,1)="M",1000000*VALUE(LEFT(E161,LEN(E161)-1)),IF(RIGHT(E161,1)="B",1000000000*VALUE(LEFT(E161,LEN(E161)-1)),IF(RIGHT(E161,1)="%",0.01*VALUE(LEFT(E161,LEN(E161)-1)),IF(RIGHT(E161,1)="k",1000*VALUE(LEFT(E161,LEN(E161)-1)),VALUE(SUBSTITUTE(E161,",",""))))))))),"N/A")</f>
        <v/>
      </c>
      <c r="M161">
        <f>IFERROR(IF(TRIM(F161)="-", "N/A", IF(RIGHT(F161,1)=")",IF(RIGHT(F161,2)="T)",-1000000000000*VALUE(MID(F161,2,LEN(F161)-3)),IF(RIGHT(F161,2)="M)",-1000000*VALUE(MID(F161,2,LEN(F161)-3)),IF(RIGHT(F161,2)="B)",-1000000000*VALUE(MID(F161,2,LEN(F161)-3)),IF(RIGHT(F161,2)="k)",-1000*VALUE(MID(F161,2,LEN(F161)-3)),VALUE(SUBSTITUTE(F161,",","")))))),IF(RIGHT(F161,1)="T",1000000000000*VALUE(LEFT(F161,LEN(F161)-1)),IF(RIGHT(F161,1)="M",1000000*VALUE(LEFT(F161,LEN(F161)-1)),IF(RIGHT(F161,1)="B",1000000000*VALUE(LEFT(F161,LEN(F161)-1)),IF(RIGHT(F161,1)="%",0.01*VALUE(LEFT(F161,LEN(F161)-1)),IF(RIGHT(F161,1)="k",1000*VALUE(LEFT(F161,LEN(F161)-1)),VALUE(SUBSTITUTE(F161,",",""))))))))),"N/A")</f>
        <v/>
      </c>
      <c r="N161">
        <f>IFERROR(IF(TRIM(G161)="-", "N/A", IF(RIGHT(G161,1)=")",IF(RIGHT(G161,2)="T)",-1000000000000*VALUE(MID(G161,2,LEN(G161)-3)),IF(RIGHT(G161,2)="M)",-1000000*VALUE(MID(G161,2,LEN(G161)-3)),IF(RIGHT(G161,2)="B)",-1000000000*VALUE(MID(G161,2,LEN(G161)-3)),IF(RIGHT(G161,2)="k)",-1000*VALUE(MID(G161,2,LEN(G161)-3)),VALUE(SUBSTITUTE(G161,",","")))))),IF(RIGHT(G161,1)="T",1000000000000*VALUE(LEFT(G161,LEN(G161)-1)),IF(RIGHT(G161,1)="M",1000000*VALUE(LEFT(G161,LEN(G161)-1)),IF(RIGHT(G161,1)="B",1000000000*VALUE(LEFT(G161,LEN(G161)-1)),IF(RIGHT(G161,1)="%",0.01*VALUE(LEFT(G161,LEN(G161)-1)),IF(RIGHT(G161,1)="k",1000*VALUE(LEFT(G161,LEN(G161)-1)),VALUE(SUBSTITUTE(G161,",",""))))))))),"N/A")</f>
        <v/>
      </c>
      <c r="P161">
        <f>MAX(J161:N161)</f>
        <v/>
      </c>
      <c r="Q161">
        <f>IFERROR(J144+MATCH(P161,J161:N161,0)-1,"")</f>
        <v/>
      </c>
      <c r="R161">
        <f>IF(Q161="","",MIN(J161:N161))</f>
        <v/>
      </c>
      <c r="S161">
        <f>IFERROR(J144+MATCH(R161,J161:N161,0)-1,"")</f>
        <v/>
      </c>
      <c r="T161">
        <f>IFERROR(AVERAGE(J161:N161),"")</f>
        <v/>
      </c>
      <c r="U161">
        <f>IFERROR(STDEV(J161:N161),"")</f>
        <v/>
      </c>
      <c r="V161">
        <f>IFERROR(IF(C161="-","",IF(ISBLANK(B161),"",IF(OR(ISNUMBER(FIND("Growth",B161)),ISNUMBER(FIND("Margin",B161))),"",(J161-T161)/U161))),"")</f>
        <v/>
      </c>
      <c r="W161">
        <f>IFERROR(IF(OR(D161="-",ISBLANK(D161)),"",(K161-T161)/U161),"")</f>
        <v/>
      </c>
      <c r="X161">
        <f>IFERROR(IF(OR(E161="-",ISBLANK(E161)),"",(L161-T161)/U161),"")</f>
        <v/>
      </c>
      <c r="Y161">
        <f>IFERROR(IF(OR(F161="-",ISBLANK(F161)),"",(M161-T161)/U161),"")</f>
        <v/>
      </c>
      <c r="Z161">
        <f>IFERROR(IF(OR(G161="-",ISBLANK(G161)),"",(N161-T161)/U161),"")</f>
        <v/>
      </c>
      <c r="AA161">
        <f>IF(MAX(MAX(V161:Z161),ABS(MIN(V161:Z161)))=ABS(MIN(V161:Z161)),MIN(V161:Z161),MAX(V161:Z161))</f>
        <v/>
      </c>
      <c r="AB161">
        <f>IFERROR(V144+MATCH(AA161,V161:Z161,0)-1,"")</f>
        <v/>
      </c>
      <c r="AC161">
        <f>IF(AB161&lt;&gt;"",IF(S161=AB161,"Low",IF(AB161=Q161,"High","")),"")</f>
        <v/>
      </c>
      <c r="AE161">
        <f>IF(ISNUMBER(MATCH("N/A",J161:N161,0)),"",IFERROR((5 * SUMPRODUCT(J144:N144,J161:N161) - PRODUCT(SUM(J144:N144),SUM(J161:N161))) / ((5 * SUM((J144^2)+(K144^2)+(L144^2)+(M144^2)+(N144^2))) - SUM(J144:N144)^2),""))</f>
        <v/>
      </c>
      <c r="AF161">
        <f>IFERROR(CORREL(J144:N144,J161:N161),"")</f>
        <v/>
      </c>
      <c r="AZ161">
        <f>IF(Q161=S161,0,1)</f>
        <v/>
      </c>
      <c r="BA161">
        <f>IF(AZ161=1,IF(Q161="","",IF(Q161=N144,"Yes","No")),"")</f>
        <v/>
      </c>
      <c r="BB161">
        <f>IF(BA161="Yes",P161,"")</f>
        <v/>
      </c>
      <c r="BC161">
        <f>IF(AZ161=1,IF(S161="","",IF(S161=N144,"Yes","No")),"")</f>
        <v/>
      </c>
      <c r="BD161">
        <f>IF(BC161="Yes",R161,"")</f>
        <v/>
      </c>
      <c r="BE161">
        <f>IFERROR(IF(SIGN(AE161)=1,"Increasing",IF(SIGN(AE161)=-1,"Decreasing","")),"")</f>
        <v/>
      </c>
      <c r="BF161">
        <f>IF(OR(AND(BE161="Increasing",BA161="Yes"),AND(BE161="Decreasing",BC161="Yes")),"Yes","No")</f>
        <v/>
      </c>
      <c r="BG161">
        <f>IF(I161="pos_trend","Yes","No")</f>
        <v/>
      </c>
      <c r="BH161">
        <f>IF(AF161&lt;&gt;"",IF(ABS(AF161)&gt;0.8,"Yes","No"),"")</f>
        <v/>
      </c>
    </row>
    <row r="162" spans="1:60">
      <c s="1" r="A162" t="n">
        <v>4</v>
      </c>
      <c r="B162" t="s">
        <v>328</v>
      </c>
      <c r="C162" t="s">
        <v>264</v>
      </c>
      <c r="D162" t="s">
        <v>264</v>
      </c>
      <c r="E162" t="s">
        <v>264</v>
      </c>
      <c r="F162" t="s">
        <v>3987</v>
      </c>
      <c r="G162" t="s">
        <v>3988</v>
      </c>
      <c r="H162" t="s"/>
      <c r="I162">
        <f>IF(AND(K162&gt; J162, L162&gt; K162, M162&gt; L162, N162&gt; M162), "pos_trend", IF(AND(K162&lt; J162, L162&lt; K162, M162&lt; L162, N162&lt; M162), "neg_trend", "N/A"))</f>
        <v/>
      </c>
      <c r="J162">
        <f>IFERROR(IF(TRIM(C162)="-", "N/A", IF(RIGHT(C162,1)=")",IF(RIGHT(C162,2)="T)",-1000000000000*VALUE(MID(C162,2,LEN(C162)-3)),IF(RIGHT(C162,2)="M)",-1000000*VALUE(MID(C162,2,LEN(C162)-3)),IF(RIGHT(C162,2)="B)",-1000000000*VALUE(MID(C162,2,LEN(C162)-3)),IF(RIGHT(C162,2)="k)",-1000*VALUE(MID(C162,2,LEN(C162)-3)),VALUE(SUBSTITUTE(C162,",","")))))),IF(RIGHT(C162,1)="T",1000000000000*VALUE(LEFT(C162,LEN(C162)-1)),IF(RIGHT(C162,1)="M",1000000*VALUE(LEFT(C162,LEN(C162)-1)),IF(RIGHT(C162,1)="B",1000000000*VALUE(LEFT(C162,LEN(C162)-1)),IF(RIGHT(C162,1)="%",0.01*VALUE(LEFT(C162,LEN(C162)-1)),IF(RIGHT(C162,1)="k",1000*VALUE(LEFT(C162,LEN(C162)-1)),VALUE(SUBSTITUTE(C162,",",""))))))))),"N/A")</f>
        <v/>
      </c>
      <c r="K162">
        <f>IFERROR(IF(TRIM(D162)="-", "N/A", IF(RIGHT(D162,1)=")",IF(RIGHT(D162,2)="T)",-1000000000000*VALUE(MID(D162,2,LEN(D162)-3)),IF(RIGHT(D162,2)="M)",-1000000*VALUE(MID(D162,2,LEN(D162)-3)),IF(RIGHT(D162,2)="B)",-1000000000*VALUE(MID(D162,2,LEN(D162)-3)),IF(RIGHT(D162,2)="k)",-1000*VALUE(MID(D162,2,LEN(D162)-3)),VALUE(SUBSTITUTE(D162,",","")))))),IF(RIGHT(D162,1)="T",1000000000000*VALUE(LEFT(D162,LEN(D162)-1)),IF(RIGHT(D162,1)="M",1000000*VALUE(LEFT(D162,LEN(D162)-1)),IF(RIGHT(D162,1)="B",1000000000*VALUE(LEFT(D162,LEN(D162)-1)),IF(RIGHT(D162,1)="%",0.01*VALUE(LEFT(D162,LEN(D162)-1)),IF(RIGHT(D162,1)="k",1000*VALUE(LEFT(D162,LEN(D162)-1)),VALUE(SUBSTITUTE(D162,",",""))))))))),"N/A")</f>
        <v/>
      </c>
      <c r="L162">
        <f>IFERROR(IF(TRIM(E162)="-", "N/A", IF(RIGHT(E162,1)=")",IF(RIGHT(E162,2)="T)",-1000000000000*VALUE(MID(E162,2,LEN(E162)-3)),IF(RIGHT(E162,2)="M)",-1000000*VALUE(MID(E162,2,LEN(E162)-3)),IF(RIGHT(E162,2)="B)",-1000000000*VALUE(MID(E162,2,LEN(E162)-3)),IF(RIGHT(E162,2)="k)",-1000*VALUE(MID(E162,2,LEN(E162)-3)),VALUE(SUBSTITUTE(E162,",","")))))),IF(RIGHT(E162,1)="T",1000000000000*VALUE(LEFT(E162,LEN(E162)-1)),IF(RIGHT(E162,1)="M",1000000*VALUE(LEFT(E162,LEN(E162)-1)),IF(RIGHT(E162,1)="B",1000000000*VALUE(LEFT(E162,LEN(E162)-1)),IF(RIGHT(E162,1)="%",0.01*VALUE(LEFT(E162,LEN(E162)-1)),IF(RIGHT(E162,1)="k",1000*VALUE(LEFT(E162,LEN(E162)-1)),VALUE(SUBSTITUTE(E162,",",""))))))))),"N/A")</f>
        <v/>
      </c>
      <c r="M162">
        <f>IFERROR(IF(TRIM(F162)="-", "N/A", IF(RIGHT(F162,1)=")",IF(RIGHT(F162,2)="T)",-1000000000000*VALUE(MID(F162,2,LEN(F162)-3)),IF(RIGHT(F162,2)="M)",-1000000*VALUE(MID(F162,2,LEN(F162)-3)),IF(RIGHT(F162,2)="B)",-1000000000*VALUE(MID(F162,2,LEN(F162)-3)),IF(RIGHT(F162,2)="k)",-1000*VALUE(MID(F162,2,LEN(F162)-3)),VALUE(SUBSTITUTE(F162,",","")))))),IF(RIGHT(F162,1)="T",1000000000000*VALUE(LEFT(F162,LEN(F162)-1)),IF(RIGHT(F162,1)="M",1000000*VALUE(LEFT(F162,LEN(F162)-1)),IF(RIGHT(F162,1)="B",1000000000*VALUE(LEFT(F162,LEN(F162)-1)),IF(RIGHT(F162,1)="%",0.01*VALUE(LEFT(F162,LEN(F162)-1)),IF(RIGHT(F162,1)="k",1000*VALUE(LEFT(F162,LEN(F162)-1)),VALUE(SUBSTITUTE(F162,",",""))))))))),"N/A")</f>
        <v/>
      </c>
      <c r="N162">
        <f>IFERROR(IF(TRIM(G162)="-", "N/A", IF(RIGHT(G162,1)=")",IF(RIGHT(G162,2)="T)",-1000000000000*VALUE(MID(G162,2,LEN(G162)-3)),IF(RIGHT(G162,2)="M)",-1000000*VALUE(MID(G162,2,LEN(G162)-3)),IF(RIGHT(G162,2)="B)",-1000000000*VALUE(MID(G162,2,LEN(G162)-3)),IF(RIGHT(G162,2)="k)",-1000*VALUE(MID(G162,2,LEN(G162)-3)),VALUE(SUBSTITUTE(G162,",","")))))),IF(RIGHT(G162,1)="T",1000000000000*VALUE(LEFT(G162,LEN(G162)-1)),IF(RIGHT(G162,1)="M",1000000*VALUE(LEFT(G162,LEN(G162)-1)),IF(RIGHT(G162,1)="B",1000000000*VALUE(LEFT(G162,LEN(G162)-1)),IF(RIGHT(G162,1)="%",0.01*VALUE(LEFT(G162,LEN(G162)-1)),IF(RIGHT(G162,1)="k",1000*VALUE(LEFT(G162,LEN(G162)-1)),VALUE(SUBSTITUTE(G162,",",""))))))))),"N/A")</f>
        <v/>
      </c>
      <c r="P162">
        <f>MAX(J162:N162)</f>
        <v/>
      </c>
      <c r="Q162">
        <f>IFERROR(J144+MATCH(P162,J162:N162,0)-1,"")</f>
        <v/>
      </c>
      <c r="R162">
        <f>IF(Q162="","",MIN(J162:N162))</f>
        <v/>
      </c>
      <c r="S162">
        <f>IFERROR(J144+MATCH(R162,J162:N162,0)-1,"")</f>
        <v/>
      </c>
      <c r="T162">
        <f>IFERROR(AVERAGE(J162:N162),"")</f>
        <v/>
      </c>
      <c r="U162">
        <f>IFERROR(STDEV(J162:N162),"")</f>
        <v/>
      </c>
      <c r="V162">
        <f>IFERROR(IF(C162="-","",IF(ISBLANK(B162),"",IF(OR(ISNUMBER(FIND("Growth",B162)),ISNUMBER(FIND("Margin",B162))),"",(J162-T162)/U162))),"")</f>
        <v/>
      </c>
      <c r="W162">
        <f>IFERROR(IF(OR(D162="-",ISBLANK(D162)),"",(K162-T162)/U162),"")</f>
        <v/>
      </c>
      <c r="X162">
        <f>IFERROR(IF(OR(E162="-",ISBLANK(E162)),"",(L162-T162)/U162),"")</f>
        <v/>
      </c>
      <c r="Y162">
        <f>IFERROR(IF(OR(F162="-",ISBLANK(F162)),"",(M162-T162)/U162),"")</f>
        <v/>
      </c>
      <c r="Z162">
        <f>IFERROR(IF(OR(G162="-",ISBLANK(G162)),"",(N162-T162)/U162),"")</f>
        <v/>
      </c>
      <c r="AA162">
        <f>IF(MAX(MAX(V162:Z162),ABS(MIN(V162:Z162)))=ABS(MIN(V162:Z162)),MIN(V162:Z162),MAX(V162:Z162))</f>
        <v/>
      </c>
      <c r="AB162">
        <f>IFERROR(V144+MATCH(AA162,V162:Z162,0)-1,"")</f>
        <v/>
      </c>
      <c r="AC162">
        <f>IF(AB162&lt;&gt;"",IF(S162=AB162,"Low",IF(AB162=Q162,"High","")),"")</f>
        <v/>
      </c>
      <c r="AE162">
        <f>IF(ISNUMBER(MATCH("N/A",J162:N162,0)),"",IFERROR((5 * SUMPRODUCT(J144:N144,J162:N162) - PRODUCT(SUM(J144:N144),SUM(J162:N162))) / ((5 * SUM((J144^2)+(K144^2)+(L144^2)+(M144^2)+(N144^2))) - SUM(J144:N144)^2),""))</f>
        <v/>
      </c>
      <c r="AF162">
        <f>IFERROR(CORREL(J144:N144,J162:N162),"")</f>
        <v/>
      </c>
      <c r="AZ162">
        <f>IF(Q162=S162,0,1)</f>
        <v/>
      </c>
      <c r="BA162">
        <f>IF(AZ162=1,IF(Q162="","",IF(Q162=N144,"Yes","No")),"")</f>
        <v/>
      </c>
      <c r="BB162">
        <f>IF(BA162="Yes",P162,"")</f>
        <v/>
      </c>
      <c r="BC162">
        <f>IF(AZ162=1,IF(S162="","",IF(S162=N144,"Yes","No")),"")</f>
        <v/>
      </c>
      <c r="BD162">
        <f>IF(BC162="Yes",R162,"")</f>
        <v/>
      </c>
      <c r="BE162">
        <f>IFERROR(IF(SIGN(AE162)=1,"Increasing",IF(SIGN(AE162)=-1,"Decreasing","")),"")</f>
        <v/>
      </c>
      <c r="BF162">
        <f>IF(OR(AND(BE162="Increasing",BA162="Yes"),AND(BE162="Decreasing",BC162="Yes")),"Yes","No")</f>
        <v/>
      </c>
      <c r="BG162">
        <f>IF(I162="pos_trend","Yes","No")</f>
        <v/>
      </c>
      <c r="BH162">
        <f>IF(AF162&lt;&gt;"",IF(ABS(AF162)&gt;0.8,"Yes","No"),"")</f>
        <v/>
      </c>
    </row>
    <row r="163" spans="1:60">
      <c s="1" r="A163" t="n">
        <v>5</v>
      </c>
      <c r="B163" t="s">
        <v>331</v>
      </c>
      <c r="C163" t="s">
        <v>3989</v>
      </c>
      <c r="D163" t="s">
        <v>3990</v>
      </c>
      <c r="E163" t="s">
        <v>3991</v>
      </c>
      <c r="F163" t="s">
        <v>3992</v>
      </c>
      <c r="G163" t="s">
        <v>3993</v>
      </c>
      <c r="H163" t="s"/>
      <c r="I163">
        <f>IF(AND(K163&gt; J163, L163&gt; K163, M163&gt; L163, N163&gt; M163), "pos_trend", IF(AND(K163&lt; J163, L163&lt; K163, M163&lt; L163, N163&lt; M163), "neg_trend", "N/A"))</f>
        <v/>
      </c>
      <c r="J163">
        <f>IFERROR(IF(TRIM(C163)="-", "N/A", IF(RIGHT(C163,1)=")",IF(RIGHT(C163,2)="T)",-1000000000000*VALUE(MID(C163,2,LEN(C163)-3)),IF(RIGHT(C163,2)="M)",-1000000*VALUE(MID(C163,2,LEN(C163)-3)),IF(RIGHT(C163,2)="B)",-1000000000*VALUE(MID(C163,2,LEN(C163)-3)),IF(RIGHT(C163,2)="k)",-1000*VALUE(MID(C163,2,LEN(C163)-3)),VALUE(SUBSTITUTE(C163,",","")))))),IF(RIGHT(C163,1)="T",1000000000000*VALUE(LEFT(C163,LEN(C163)-1)),IF(RIGHT(C163,1)="M",1000000*VALUE(LEFT(C163,LEN(C163)-1)),IF(RIGHT(C163,1)="B",1000000000*VALUE(LEFT(C163,LEN(C163)-1)),IF(RIGHT(C163,1)="%",0.01*VALUE(LEFT(C163,LEN(C163)-1)),IF(RIGHT(C163,1)="k",1000*VALUE(LEFT(C163,LEN(C163)-1)),VALUE(SUBSTITUTE(C163,",",""))))))))),"N/A")</f>
        <v/>
      </c>
      <c r="K163">
        <f>IFERROR(IF(TRIM(D163)="-", "N/A", IF(RIGHT(D163,1)=")",IF(RIGHT(D163,2)="T)",-1000000000000*VALUE(MID(D163,2,LEN(D163)-3)),IF(RIGHT(D163,2)="M)",-1000000*VALUE(MID(D163,2,LEN(D163)-3)),IF(RIGHT(D163,2)="B)",-1000000000*VALUE(MID(D163,2,LEN(D163)-3)),IF(RIGHT(D163,2)="k)",-1000*VALUE(MID(D163,2,LEN(D163)-3)),VALUE(SUBSTITUTE(D163,",","")))))),IF(RIGHT(D163,1)="T",1000000000000*VALUE(LEFT(D163,LEN(D163)-1)),IF(RIGHT(D163,1)="M",1000000*VALUE(LEFT(D163,LEN(D163)-1)),IF(RIGHT(D163,1)="B",1000000000*VALUE(LEFT(D163,LEN(D163)-1)),IF(RIGHT(D163,1)="%",0.01*VALUE(LEFT(D163,LEN(D163)-1)),IF(RIGHT(D163,1)="k",1000*VALUE(LEFT(D163,LEN(D163)-1)),VALUE(SUBSTITUTE(D163,",",""))))))))),"N/A")</f>
        <v/>
      </c>
      <c r="L163">
        <f>IFERROR(IF(TRIM(E163)="-", "N/A", IF(RIGHT(E163,1)=")",IF(RIGHT(E163,2)="T)",-1000000000000*VALUE(MID(E163,2,LEN(E163)-3)),IF(RIGHT(E163,2)="M)",-1000000*VALUE(MID(E163,2,LEN(E163)-3)),IF(RIGHT(E163,2)="B)",-1000000000*VALUE(MID(E163,2,LEN(E163)-3)),IF(RIGHT(E163,2)="k)",-1000*VALUE(MID(E163,2,LEN(E163)-3)),VALUE(SUBSTITUTE(E163,",","")))))),IF(RIGHT(E163,1)="T",1000000000000*VALUE(LEFT(E163,LEN(E163)-1)),IF(RIGHT(E163,1)="M",1000000*VALUE(LEFT(E163,LEN(E163)-1)),IF(RIGHT(E163,1)="B",1000000000*VALUE(LEFT(E163,LEN(E163)-1)),IF(RIGHT(E163,1)="%",0.01*VALUE(LEFT(E163,LEN(E163)-1)),IF(RIGHT(E163,1)="k",1000*VALUE(LEFT(E163,LEN(E163)-1)),VALUE(SUBSTITUTE(E163,",",""))))))))),"N/A")</f>
        <v/>
      </c>
      <c r="M163">
        <f>IFERROR(IF(TRIM(F163)="-", "N/A", IF(RIGHT(F163,1)=")",IF(RIGHT(F163,2)="T)",-1000000000000*VALUE(MID(F163,2,LEN(F163)-3)),IF(RIGHT(F163,2)="M)",-1000000*VALUE(MID(F163,2,LEN(F163)-3)),IF(RIGHT(F163,2)="B)",-1000000000*VALUE(MID(F163,2,LEN(F163)-3)),IF(RIGHT(F163,2)="k)",-1000*VALUE(MID(F163,2,LEN(F163)-3)),VALUE(SUBSTITUTE(F163,",","")))))),IF(RIGHT(F163,1)="T",1000000000000*VALUE(LEFT(F163,LEN(F163)-1)),IF(RIGHT(F163,1)="M",1000000*VALUE(LEFT(F163,LEN(F163)-1)),IF(RIGHT(F163,1)="B",1000000000*VALUE(LEFT(F163,LEN(F163)-1)),IF(RIGHT(F163,1)="%",0.01*VALUE(LEFT(F163,LEN(F163)-1)),IF(RIGHT(F163,1)="k",1000*VALUE(LEFT(F163,LEN(F163)-1)),VALUE(SUBSTITUTE(F163,",",""))))))))),"N/A")</f>
        <v/>
      </c>
      <c r="N163">
        <f>IFERROR(IF(TRIM(G163)="-", "N/A", IF(RIGHT(G163,1)=")",IF(RIGHT(G163,2)="T)",-1000000000000*VALUE(MID(G163,2,LEN(G163)-3)),IF(RIGHT(G163,2)="M)",-1000000*VALUE(MID(G163,2,LEN(G163)-3)),IF(RIGHT(G163,2)="B)",-1000000000*VALUE(MID(G163,2,LEN(G163)-3)),IF(RIGHT(G163,2)="k)",-1000*VALUE(MID(G163,2,LEN(G163)-3)),VALUE(SUBSTITUTE(G163,",","")))))),IF(RIGHT(G163,1)="T",1000000000000*VALUE(LEFT(G163,LEN(G163)-1)),IF(RIGHT(G163,1)="M",1000000*VALUE(LEFT(G163,LEN(G163)-1)),IF(RIGHT(G163,1)="B",1000000000*VALUE(LEFT(G163,LEN(G163)-1)),IF(RIGHT(G163,1)="%",0.01*VALUE(LEFT(G163,LEN(G163)-1)),IF(RIGHT(G163,1)="k",1000*VALUE(LEFT(G163,LEN(G163)-1)),VALUE(SUBSTITUTE(G163,",",""))))))))),"N/A")</f>
        <v/>
      </c>
      <c r="P163">
        <f>MAX(J163:N163)</f>
        <v/>
      </c>
      <c r="Q163">
        <f>IFERROR(J144+MATCH(P163,J163:N163,0)-1,"")</f>
        <v/>
      </c>
      <c r="R163">
        <f>IF(Q163="","",MIN(J163:N163))</f>
        <v/>
      </c>
      <c r="S163">
        <f>IFERROR(J144+MATCH(R163,J163:N163,0)-1,"")</f>
        <v/>
      </c>
      <c r="T163">
        <f>IFERROR(AVERAGE(J163:N163),"")</f>
        <v/>
      </c>
      <c r="U163">
        <f>IFERROR(STDEV(J163:N163),"")</f>
        <v/>
      </c>
      <c r="V163">
        <f>IFERROR(IF(C163="-","",IF(ISBLANK(B163),"",IF(OR(ISNUMBER(FIND("Growth",B163)),ISNUMBER(FIND("Margin",B163))),"",(J163-T163)/U163))),"")</f>
        <v/>
      </c>
      <c r="W163">
        <f>IFERROR(IF(OR(D163="-",ISBLANK(D163)),"",(K163-T163)/U163),"")</f>
        <v/>
      </c>
      <c r="X163">
        <f>IFERROR(IF(OR(E163="-",ISBLANK(E163)),"",(L163-T163)/U163),"")</f>
        <v/>
      </c>
      <c r="Y163">
        <f>IFERROR(IF(OR(F163="-",ISBLANK(F163)),"",(M163-T163)/U163),"")</f>
        <v/>
      </c>
      <c r="Z163">
        <f>IFERROR(IF(OR(G163="-",ISBLANK(G163)),"",(N163-T163)/U163),"")</f>
        <v/>
      </c>
      <c r="AA163">
        <f>IF(MAX(MAX(V163:Z163),ABS(MIN(V163:Z163)))=ABS(MIN(V163:Z163)),MIN(V163:Z163),MAX(V163:Z163))</f>
        <v/>
      </c>
      <c r="AB163">
        <f>IFERROR(V144+MATCH(AA163,V163:Z163,0)-1,"")</f>
        <v/>
      </c>
      <c r="AC163">
        <f>IF(AB163&lt;&gt;"",IF(S163=AB163,"Low",IF(AB163=Q163,"High","")),"")</f>
        <v/>
      </c>
      <c r="AE163">
        <f>IF(ISNUMBER(MATCH("N/A",J163:N163,0)),"",IFERROR((5 * SUMPRODUCT(J144:N144,J163:N163) - PRODUCT(SUM(J144:N144),SUM(J163:N163))) / ((5 * SUM((J144^2)+(K144^2)+(L144^2)+(M144^2)+(N144^2))) - SUM(J144:N144)^2),""))</f>
        <v/>
      </c>
      <c r="AF163">
        <f>IFERROR(CORREL(J144:N144,J163:N163),"")</f>
        <v/>
      </c>
      <c r="AZ163">
        <f>IF(Q163=S163,0,1)</f>
        <v/>
      </c>
      <c r="BA163">
        <f>IF(AZ163=1,IF(Q163="","",IF(Q163=N144,"Yes","No")),"")</f>
        <v/>
      </c>
      <c r="BB163">
        <f>IF(BA163="Yes",P163,"")</f>
        <v/>
      </c>
      <c r="BC163">
        <f>IF(AZ163=1,IF(S163="","",IF(S163=N144,"Yes","No")),"")</f>
        <v/>
      </c>
      <c r="BD163">
        <f>IF(BC163="Yes",R163,"")</f>
        <v/>
      </c>
      <c r="BE163">
        <f>IFERROR(IF(SIGN(AE163)=1,"Increasing",IF(SIGN(AE163)=-1,"Decreasing","")),"")</f>
        <v/>
      </c>
      <c r="BF163">
        <f>IF(OR(AND(BE163="Increasing",BA163="Yes"),AND(BE163="Decreasing",BC163="Yes")),"Yes","No")</f>
        <v/>
      </c>
      <c r="BG163">
        <f>IF(I163="pos_trend","Yes","No")</f>
        <v/>
      </c>
      <c r="BH163">
        <f>IF(AF163&lt;&gt;"",IF(ABS(AF163)&gt;0.8,"Yes","No"),"")</f>
        <v/>
      </c>
    </row>
    <row r="164" spans="1:60">
      <c s="1" r="A164" t="n">
        <v>6</v>
      </c>
      <c r="B164" t="s">
        <v>336</v>
      </c>
      <c r="C164" t="s">
        <v>3994</v>
      </c>
      <c r="D164" t="s">
        <v>3995</v>
      </c>
      <c r="E164" t="s">
        <v>3996</v>
      </c>
      <c r="F164" t="s">
        <v>3997</v>
      </c>
      <c r="G164" t="s">
        <v>3998</v>
      </c>
      <c r="H164" t="s"/>
      <c r="I164">
        <f>IF(AND(K164&gt; J164, L164&gt; K164, M164&gt; L164, N164&gt; M164), "pos_trend", IF(AND(K164&lt; J164, L164&lt; K164, M164&lt; L164, N164&lt; M164), "neg_trend", "N/A"))</f>
        <v/>
      </c>
      <c r="J164">
        <f>IFERROR(IF(TRIM(C164)="-", "N/A", IF(RIGHT(C164,1)=")",IF(RIGHT(C164,2)="T)",-1000000000000*VALUE(MID(C164,2,LEN(C164)-3)),IF(RIGHT(C164,2)="M)",-1000000*VALUE(MID(C164,2,LEN(C164)-3)),IF(RIGHT(C164,2)="B)",-1000000000*VALUE(MID(C164,2,LEN(C164)-3)),IF(RIGHT(C164,2)="k)",-1000*VALUE(MID(C164,2,LEN(C164)-3)),VALUE(SUBSTITUTE(C164,",","")))))),IF(RIGHT(C164,1)="T",1000000000000*VALUE(LEFT(C164,LEN(C164)-1)),IF(RIGHT(C164,1)="M",1000000*VALUE(LEFT(C164,LEN(C164)-1)),IF(RIGHT(C164,1)="B",1000000000*VALUE(LEFT(C164,LEN(C164)-1)),IF(RIGHT(C164,1)="%",0.01*VALUE(LEFT(C164,LEN(C164)-1)),IF(RIGHT(C164,1)="k",1000*VALUE(LEFT(C164,LEN(C164)-1)),VALUE(SUBSTITUTE(C164,",",""))))))))),"N/A")</f>
        <v/>
      </c>
      <c r="K164">
        <f>IFERROR(IF(TRIM(D164)="-", "N/A", IF(RIGHT(D164,1)=")",IF(RIGHT(D164,2)="T)",-1000000000000*VALUE(MID(D164,2,LEN(D164)-3)),IF(RIGHT(D164,2)="M)",-1000000*VALUE(MID(D164,2,LEN(D164)-3)),IF(RIGHT(D164,2)="B)",-1000000000*VALUE(MID(D164,2,LEN(D164)-3)),IF(RIGHT(D164,2)="k)",-1000*VALUE(MID(D164,2,LEN(D164)-3)),VALUE(SUBSTITUTE(D164,",","")))))),IF(RIGHT(D164,1)="T",1000000000000*VALUE(LEFT(D164,LEN(D164)-1)),IF(RIGHT(D164,1)="M",1000000*VALUE(LEFT(D164,LEN(D164)-1)),IF(RIGHT(D164,1)="B",1000000000*VALUE(LEFT(D164,LEN(D164)-1)),IF(RIGHT(D164,1)="%",0.01*VALUE(LEFT(D164,LEN(D164)-1)),IF(RIGHT(D164,1)="k",1000*VALUE(LEFT(D164,LEN(D164)-1)),VALUE(SUBSTITUTE(D164,",",""))))))))),"N/A")</f>
        <v/>
      </c>
      <c r="L164">
        <f>IFERROR(IF(TRIM(E164)="-", "N/A", IF(RIGHT(E164,1)=")",IF(RIGHT(E164,2)="T)",-1000000000000*VALUE(MID(E164,2,LEN(E164)-3)),IF(RIGHT(E164,2)="M)",-1000000*VALUE(MID(E164,2,LEN(E164)-3)),IF(RIGHT(E164,2)="B)",-1000000000*VALUE(MID(E164,2,LEN(E164)-3)),IF(RIGHT(E164,2)="k)",-1000*VALUE(MID(E164,2,LEN(E164)-3)),VALUE(SUBSTITUTE(E164,",","")))))),IF(RIGHT(E164,1)="T",1000000000000*VALUE(LEFT(E164,LEN(E164)-1)),IF(RIGHT(E164,1)="M",1000000*VALUE(LEFT(E164,LEN(E164)-1)),IF(RIGHT(E164,1)="B",1000000000*VALUE(LEFT(E164,LEN(E164)-1)),IF(RIGHT(E164,1)="%",0.01*VALUE(LEFT(E164,LEN(E164)-1)),IF(RIGHT(E164,1)="k",1000*VALUE(LEFT(E164,LEN(E164)-1)),VALUE(SUBSTITUTE(E164,",",""))))))))),"N/A")</f>
        <v/>
      </c>
      <c r="M164">
        <f>IFERROR(IF(TRIM(F164)="-", "N/A", IF(RIGHT(F164,1)=")",IF(RIGHT(F164,2)="T)",-1000000000000*VALUE(MID(F164,2,LEN(F164)-3)),IF(RIGHT(F164,2)="M)",-1000000*VALUE(MID(F164,2,LEN(F164)-3)),IF(RIGHT(F164,2)="B)",-1000000000*VALUE(MID(F164,2,LEN(F164)-3)),IF(RIGHT(F164,2)="k)",-1000*VALUE(MID(F164,2,LEN(F164)-3)),VALUE(SUBSTITUTE(F164,",","")))))),IF(RIGHT(F164,1)="T",1000000000000*VALUE(LEFT(F164,LEN(F164)-1)),IF(RIGHT(F164,1)="M",1000000*VALUE(LEFT(F164,LEN(F164)-1)),IF(RIGHT(F164,1)="B",1000000000*VALUE(LEFT(F164,LEN(F164)-1)),IF(RIGHT(F164,1)="%",0.01*VALUE(LEFT(F164,LEN(F164)-1)),IF(RIGHT(F164,1)="k",1000*VALUE(LEFT(F164,LEN(F164)-1)),VALUE(SUBSTITUTE(F164,",",""))))))))),"N/A")</f>
        <v/>
      </c>
      <c r="N164">
        <f>IFERROR(IF(TRIM(G164)="-", "N/A", IF(RIGHT(G164,1)=")",IF(RIGHT(G164,2)="T)",-1000000000000*VALUE(MID(G164,2,LEN(G164)-3)),IF(RIGHT(G164,2)="M)",-1000000*VALUE(MID(G164,2,LEN(G164)-3)),IF(RIGHT(G164,2)="B)",-1000000000*VALUE(MID(G164,2,LEN(G164)-3)),IF(RIGHT(G164,2)="k)",-1000*VALUE(MID(G164,2,LEN(G164)-3)),VALUE(SUBSTITUTE(G164,",","")))))),IF(RIGHT(G164,1)="T",1000000000000*VALUE(LEFT(G164,LEN(G164)-1)),IF(RIGHT(G164,1)="M",1000000*VALUE(LEFT(G164,LEN(G164)-1)),IF(RIGHT(G164,1)="B",1000000000*VALUE(LEFT(G164,LEN(G164)-1)),IF(RIGHT(G164,1)="%",0.01*VALUE(LEFT(G164,LEN(G164)-1)),IF(RIGHT(G164,1)="k",1000*VALUE(LEFT(G164,LEN(G164)-1)),VALUE(SUBSTITUTE(G164,",",""))))))))),"N/A")</f>
        <v/>
      </c>
      <c r="P164">
        <f>MAX(J164:N164)</f>
        <v/>
      </c>
      <c r="Q164">
        <f>IFERROR(J144+MATCH(P164,J164:N164,0)-1,"")</f>
        <v/>
      </c>
      <c r="R164">
        <f>IF(Q164="","",MIN(J164:N164))</f>
        <v/>
      </c>
      <c r="S164">
        <f>IFERROR(J144+MATCH(R164,J164:N164,0)-1,"")</f>
        <v/>
      </c>
      <c r="T164">
        <f>IFERROR(AVERAGE(J164:N164),"")</f>
        <v/>
      </c>
      <c r="U164">
        <f>IFERROR(STDEV(J164:N164),"")</f>
        <v/>
      </c>
      <c r="V164">
        <f>IFERROR(IF(C164="-","",IF(ISBLANK(B164),"",IF(OR(ISNUMBER(FIND("Growth",B164)),ISNUMBER(FIND("Margin",B164))),"",(J164-T164)/U164))),"")</f>
        <v/>
      </c>
      <c r="W164">
        <f>IFERROR(IF(OR(D164="-",ISBLANK(D164)),"",(K164-T164)/U164),"")</f>
        <v/>
      </c>
      <c r="X164">
        <f>IFERROR(IF(OR(E164="-",ISBLANK(E164)),"",(L164-T164)/U164),"")</f>
        <v/>
      </c>
      <c r="Y164">
        <f>IFERROR(IF(OR(F164="-",ISBLANK(F164)),"",(M164-T164)/U164),"")</f>
        <v/>
      </c>
      <c r="Z164">
        <f>IFERROR(IF(OR(G164="-",ISBLANK(G164)),"",(N164-T164)/U164),"")</f>
        <v/>
      </c>
      <c r="AA164">
        <f>IF(MAX(MAX(V164:Z164),ABS(MIN(V164:Z164)))=ABS(MIN(V164:Z164)),MIN(V164:Z164),MAX(V164:Z164))</f>
        <v/>
      </c>
      <c r="AB164">
        <f>IFERROR(V144+MATCH(AA164,V164:Z164,0)-1,"")</f>
        <v/>
      </c>
      <c r="AC164">
        <f>IF(AB164&lt;&gt;"",IF(S164=AB164,"Low",IF(AB164=Q164,"High","")),"")</f>
        <v/>
      </c>
      <c r="AE164">
        <f>IF(ISNUMBER(MATCH("N/A",J164:N164,0)),"",IFERROR((5 * SUMPRODUCT(J144:N144,J164:N164) - PRODUCT(SUM(J144:N144),SUM(J164:N164))) / ((5 * SUM((J144^2)+(K144^2)+(L144^2)+(M144^2)+(N144^2))) - SUM(J144:N144)^2),""))</f>
        <v/>
      </c>
      <c r="AF164">
        <f>IFERROR(CORREL(J144:N144,J164:N164),"")</f>
        <v/>
      </c>
      <c r="AZ164">
        <f>IF(Q164=S164,0,1)</f>
        <v/>
      </c>
      <c r="BA164">
        <f>IF(AZ164=1,IF(Q164="","",IF(Q164=N144,"Yes","No")),"")</f>
        <v/>
      </c>
      <c r="BB164">
        <f>IF(BA164="Yes",P164,"")</f>
        <v/>
      </c>
      <c r="BC164">
        <f>IF(AZ164=1,IF(S164="","",IF(S164=N144,"Yes","No")),"")</f>
        <v/>
      </c>
      <c r="BD164">
        <f>IF(BC164="Yes",R164,"")</f>
        <v/>
      </c>
      <c r="BE164">
        <f>IFERROR(IF(SIGN(AE164)=1,"Increasing",IF(SIGN(AE164)=-1,"Decreasing","")),"")</f>
        <v/>
      </c>
      <c r="BF164">
        <f>IF(OR(AND(BE164="Increasing",BA164="Yes"),AND(BE164="Decreasing",BC164="Yes")),"Yes","No")</f>
        <v/>
      </c>
      <c r="BG164">
        <f>IF(I164="pos_trend","Yes","No")</f>
        <v/>
      </c>
      <c r="BH164">
        <f>IF(AF164&lt;&gt;"",IF(ABS(AF164)&gt;0.8,"Yes","No"),"")</f>
        <v/>
      </c>
    </row>
    <row r="165" spans="1:60">
      <c s="1" r="A165" t="n">
        <v>7</v>
      </c>
      <c r="B165" t="s">
        <v>341</v>
      </c>
      <c r="C165" t="s">
        <v>3999</v>
      </c>
      <c r="D165" t="s">
        <v>4000</v>
      </c>
      <c r="E165" t="s">
        <v>4001</v>
      </c>
      <c r="F165" t="s">
        <v>4002</v>
      </c>
      <c r="G165" t="s">
        <v>1132</v>
      </c>
      <c r="H165" t="s"/>
      <c r="I165">
        <f>IF(AND(K165&gt; J165, L165&gt; K165, M165&gt; L165, N165&gt; M165), "pos_trend", IF(AND(K165&lt; J165, L165&lt; K165, M165&lt; L165, N165&lt; M165), "neg_trend", "N/A"))</f>
        <v/>
      </c>
      <c r="J165">
        <f>IFERROR(IF(TRIM(C165)="-", "N/A", IF(RIGHT(C165,1)=")",IF(RIGHT(C165,2)="T)",-1000000000000*VALUE(MID(C165,2,LEN(C165)-3)),IF(RIGHT(C165,2)="M)",-1000000*VALUE(MID(C165,2,LEN(C165)-3)),IF(RIGHT(C165,2)="B)",-1000000000*VALUE(MID(C165,2,LEN(C165)-3)),IF(RIGHT(C165,2)="k)",-1000*VALUE(MID(C165,2,LEN(C165)-3)),VALUE(SUBSTITUTE(C165,",","")))))),IF(RIGHT(C165,1)="T",1000000000000*VALUE(LEFT(C165,LEN(C165)-1)),IF(RIGHT(C165,1)="M",1000000*VALUE(LEFT(C165,LEN(C165)-1)),IF(RIGHT(C165,1)="B",1000000000*VALUE(LEFT(C165,LEN(C165)-1)),IF(RIGHT(C165,1)="%",0.01*VALUE(LEFT(C165,LEN(C165)-1)),IF(RIGHT(C165,1)="k",1000*VALUE(LEFT(C165,LEN(C165)-1)),VALUE(SUBSTITUTE(C165,",",""))))))))),"N/A")</f>
        <v/>
      </c>
      <c r="K165">
        <f>IFERROR(IF(TRIM(D165)="-", "N/A", IF(RIGHT(D165,1)=")",IF(RIGHT(D165,2)="T)",-1000000000000*VALUE(MID(D165,2,LEN(D165)-3)),IF(RIGHT(D165,2)="M)",-1000000*VALUE(MID(D165,2,LEN(D165)-3)),IF(RIGHT(D165,2)="B)",-1000000000*VALUE(MID(D165,2,LEN(D165)-3)),IF(RIGHT(D165,2)="k)",-1000*VALUE(MID(D165,2,LEN(D165)-3)),VALUE(SUBSTITUTE(D165,",","")))))),IF(RIGHT(D165,1)="T",1000000000000*VALUE(LEFT(D165,LEN(D165)-1)),IF(RIGHT(D165,1)="M",1000000*VALUE(LEFT(D165,LEN(D165)-1)),IF(RIGHT(D165,1)="B",1000000000*VALUE(LEFT(D165,LEN(D165)-1)),IF(RIGHT(D165,1)="%",0.01*VALUE(LEFT(D165,LEN(D165)-1)),IF(RIGHT(D165,1)="k",1000*VALUE(LEFT(D165,LEN(D165)-1)),VALUE(SUBSTITUTE(D165,",",""))))))))),"N/A")</f>
        <v/>
      </c>
      <c r="L165">
        <f>IFERROR(IF(TRIM(E165)="-", "N/A", IF(RIGHT(E165,1)=")",IF(RIGHT(E165,2)="T)",-1000000000000*VALUE(MID(E165,2,LEN(E165)-3)),IF(RIGHT(E165,2)="M)",-1000000*VALUE(MID(E165,2,LEN(E165)-3)),IF(RIGHT(E165,2)="B)",-1000000000*VALUE(MID(E165,2,LEN(E165)-3)),IF(RIGHT(E165,2)="k)",-1000*VALUE(MID(E165,2,LEN(E165)-3)),VALUE(SUBSTITUTE(E165,",","")))))),IF(RIGHT(E165,1)="T",1000000000000*VALUE(LEFT(E165,LEN(E165)-1)),IF(RIGHT(E165,1)="M",1000000*VALUE(LEFT(E165,LEN(E165)-1)),IF(RIGHT(E165,1)="B",1000000000*VALUE(LEFT(E165,LEN(E165)-1)),IF(RIGHT(E165,1)="%",0.01*VALUE(LEFT(E165,LEN(E165)-1)),IF(RIGHT(E165,1)="k",1000*VALUE(LEFT(E165,LEN(E165)-1)),VALUE(SUBSTITUTE(E165,",",""))))))))),"N/A")</f>
        <v/>
      </c>
      <c r="M165">
        <f>IFERROR(IF(TRIM(F165)="-", "N/A", IF(RIGHT(F165,1)=")",IF(RIGHT(F165,2)="T)",-1000000000000*VALUE(MID(F165,2,LEN(F165)-3)),IF(RIGHT(F165,2)="M)",-1000000*VALUE(MID(F165,2,LEN(F165)-3)),IF(RIGHT(F165,2)="B)",-1000000000*VALUE(MID(F165,2,LEN(F165)-3)),IF(RIGHT(F165,2)="k)",-1000*VALUE(MID(F165,2,LEN(F165)-3)),VALUE(SUBSTITUTE(F165,",","")))))),IF(RIGHT(F165,1)="T",1000000000000*VALUE(LEFT(F165,LEN(F165)-1)),IF(RIGHT(F165,1)="M",1000000*VALUE(LEFT(F165,LEN(F165)-1)),IF(RIGHT(F165,1)="B",1000000000*VALUE(LEFT(F165,LEN(F165)-1)),IF(RIGHT(F165,1)="%",0.01*VALUE(LEFT(F165,LEN(F165)-1)),IF(RIGHT(F165,1)="k",1000*VALUE(LEFT(F165,LEN(F165)-1)),VALUE(SUBSTITUTE(F165,",",""))))))))),"N/A")</f>
        <v/>
      </c>
      <c r="N165">
        <f>IFERROR(IF(TRIM(G165)="-", "N/A", IF(RIGHT(G165,1)=")",IF(RIGHT(G165,2)="T)",-1000000000000*VALUE(MID(G165,2,LEN(G165)-3)),IF(RIGHT(G165,2)="M)",-1000000*VALUE(MID(G165,2,LEN(G165)-3)),IF(RIGHT(G165,2)="B)",-1000000000*VALUE(MID(G165,2,LEN(G165)-3)),IF(RIGHT(G165,2)="k)",-1000*VALUE(MID(G165,2,LEN(G165)-3)),VALUE(SUBSTITUTE(G165,",","")))))),IF(RIGHT(G165,1)="T",1000000000000*VALUE(LEFT(G165,LEN(G165)-1)),IF(RIGHT(G165,1)="M",1000000*VALUE(LEFT(G165,LEN(G165)-1)),IF(RIGHT(G165,1)="B",1000000000*VALUE(LEFT(G165,LEN(G165)-1)),IF(RIGHT(G165,1)="%",0.01*VALUE(LEFT(G165,LEN(G165)-1)),IF(RIGHT(G165,1)="k",1000*VALUE(LEFT(G165,LEN(G165)-1)),VALUE(SUBSTITUTE(G165,",",""))))))))),"N/A")</f>
        <v/>
      </c>
      <c r="P165">
        <f>MAX(J165:N165)</f>
        <v/>
      </c>
      <c r="Q165">
        <f>IFERROR(J144+MATCH(P165,J165:N165,0)-1,"")</f>
        <v/>
      </c>
      <c r="R165">
        <f>IF(Q165="","",MIN(J165:N165))</f>
        <v/>
      </c>
      <c r="S165">
        <f>IFERROR(J144+MATCH(R165,J165:N165,0)-1,"")</f>
        <v/>
      </c>
      <c r="T165">
        <f>IFERROR(AVERAGE(J165:N165),"")</f>
        <v/>
      </c>
      <c r="U165">
        <f>IFERROR(STDEV(J165:N165),"")</f>
        <v/>
      </c>
      <c r="V165">
        <f>IFERROR(IF(C165="-","",IF(ISBLANK(B165),"",IF(OR(ISNUMBER(FIND("Growth",B165)),ISNUMBER(FIND("Margin",B165))),"",(J165-T165)/U165))),"")</f>
        <v/>
      </c>
      <c r="W165">
        <f>IFERROR(IF(OR(D165="-",ISBLANK(D165)),"",(K165-T165)/U165),"")</f>
        <v/>
      </c>
      <c r="X165">
        <f>IFERROR(IF(OR(E165="-",ISBLANK(E165)),"",(L165-T165)/U165),"")</f>
        <v/>
      </c>
      <c r="Y165">
        <f>IFERROR(IF(OR(F165="-",ISBLANK(F165)),"",(M165-T165)/U165),"")</f>
        <v/>
      </c>
      <c r="Z165">
        <f>IFERROR(IF(OR(G165="-",ISBLANK(G165)),"",(N165-T165)/U165),"")</f>
        <v/>
      </c>
      <c r="AA165">
        <f>IF(MAX(MAX(V165:Z165),ABS(MIN(V165:Z165)))=ABS(MIN(V165:Z165)),MIN(V165:Z165),MAX(V165:Z165))</f>
        <v/>
      </c>
      <c r="AB165">
        <f>IFERROR(V144+MATCH(AA165,V165:Z165,0)-1,"")</f>
        <v/>
      </c>
      <c r="AC165">
        <f>IF(AB165&lt;&gt;"",IF(S165=AB165,"Low",IF(AB165=Q165,"High","")),"")</f>
        <v/>
      </c>
      <c r="AE165">
        <f>IF(ISNUMBER(MATCH("N/A",J165:N165,0)),"",IFERROR((5 * SUMPRODUCT(J144:N144,J165:N165) - PRODUCT(SUM(J144:N144),SUM(J165:N165))) / ((5 * SUM((J144^2)+(K144^2)+(L144^2)+(M144^2)+(N144^2))) - SUM(J144:N144)^2),""))</f>
        <v/>
      </c>
      <c r="AF165">
        <f>IFERROR(CORREL(J144:N144,J165:N165),"")</f>
        <v/>
      </c>
      <c r="AZ165">
        <f>IF(Q165=S165,0,1)</f>
        <v/>
      </c>
      <c r="BA165">
        <f>IF(AZ165=1,IF(Q165="","",IF(Q165=N144,"Yes","No")),"")</f>
        <v/>
      </c>
      <c r="BB165">
        <f>IF(BA165="Yes",P165,"")</f>
        <v/>
      </c>
      <c r="BC165">
        <f>IF(AZ165=1,IF(S165="","",IF(S165=N144,"Yes","No")),"")</f>
        <v/>
      </c>
      <c r="BD165">
        <f>IF(BC165="Yes",R165,"")</f>
        <v/>
      </c>
      <c r="BE165">
        <f>IFERROR(IF(SIGN(AE165)=1,"Increasing",IF(SIGN(AE165)=-1,"Decreasing","")),"")</f>
        <v/>
      </c>
      <c r="BF165">
        <f>IF(OR(AND(BE165="Increasing",BA165="Yes"),AND(BE165="Decreasing",BC165="Yes")),"Yes","No")</f>
        <v/>
      </c>
      <c r="BG165">
        <f>IF(I165="pos_trend","Yes","No")</f>
        <v/>
      </c>
      <c r="BH165">
        <f>IF(AF165&lt;&gt;"",IF(ABS(AF165)&gt;0.8,"Yes","No"),"")</f>
        <v/>
      </c>
    </row>
    <row r="166" spans="1:60">
      <c s="1" r="A166" t="n">
        <v>8</v>
      </c>
      <c r="B166" t="s">
        <v>347</v>
      </c>
      <c r="C166" t="s">
        <v>264</v>
      </c>
      <c r="D166" t="s">
        <v>264</v>
      </c>
      <c r="E166" t="s">
        <v>264</v>
      </c>
      <c r="F166" t="s">
        <v>264</v>
      </c>
      <c r="G166" t="s">
        <v>264</v>
      </c>
      <c r="H166" t="s"/>
      <c r="I166">
        <f>IF(AND(K166&gt; J166, L166&gt; K166, M166&gt; L166, N166&gt; M166), "pos_trend", IF(AND(K166&lt; J166, L166&lt; K166, M166&lt; L166, N166&lt; M166), "neg_trend", "N/A"))</f>
        <v/>
      </c>
      <c r="J166">
        <f>IFERROR(IF(TRIM(C166)="-", "N/A", IF(RIGHT(C166,1)=")",IF(RIGHT(C166,2)="T)",-1000000000000*VALUE(MID(C166,2,LEN(C166)-3)),IF(RIGHT(C166,2)="M)",-1000000*VALUE(MID(C166,2,LEN(C166)-3)),IF(RIGHT(C166,2)="B)",-1000000000*VALUE(MID(C166,2,LEN(C166)-3)),IF(RIGHT(C166,2)="k)",-1000*VALUE(MID(C166,2,LEN(C166)-3)),VALUE(SUBSTITUTE(C166,",","")))))),IF(RIGHT(C166,1)="T",1000000000000*VALUE(LEFT(C166,LEN(C166)-1)),IF(RIGHT(C166,1)="M",1000000*VALUE(LEFT(C166,LEN(C166)-1)),IF(RIGHT(C166,1)="B",1000000000*VALUE(LEFT(C166,LEN(C166)-1)),IF(RIGHT(C166,1)="%",0.01*VALUE(LEFT(C166,LEN(C166)-1)),IF(RIGHT(C166,1)="k",1000*VALUE(LEFT(C166,LEN(C166)-1)),VALUE(SUBSTITUTE(C166,",",""))))))))),"N/A")</f>
        <v/>
      </c>
      <c r="K166">
        <f>IFERROR(IF(TRIM(D166)="-", "N/A", IF(RIGHT(D166,1)=")",IF(RIGHT(D166,2)="T)",-1000000000000*VALUE(MID(D166,2,LEN(D166)-3)),IF(RIGHT(D166,2)="M)",-1000000*VALUE(MID(D166,2,LEN(D166)-3)),IF(RIGHT(D166,2)="B)",-1000000000*VALUE(MID(D166,2,LEN(D166)-3)),IF(RIGHT(D166,2)="k)",-1000*VALUE(MID(D166,2,LEN(D166)-3)),VALUE(SUBSTITUTE(D166,",","")))))),IF(RIGHT(D166,1)="T",1000000000000*VALUE(LEFT(D166,LEN(D166)-1)),IF(RIGHT(D166,1)="M",1000000*VALUE(LEFT(D166,LEN(D166)-1)),IF(RIGHT(D166,1)="B",1000000000*VALUE(LEFT(D166,LEN(D166)-1)),IF(RIGHT(D166,1)="%",0.01*VALUE(LEFT(D166,LEN(D166)-1)),IF(RIGHT(D166,1)="k",1000*VALUE(LEFT(D166,LEN(D166)-1)),VALUE(SUBSTITUTE(D166,",",""))))))))),"N/A")</f>
        <v/>
      </c>
      <c r="L166">
        <f>IFERROR(IF(TRIM(E166)="-", "N/A", IF(RIGHT(E166,1)=")",IF(RIGHT(E166,2)="T)",-1000000000000*VALUE(MID(E166,2,LEN(E166)-3)),IF(RIGHT(E166,2)="M)",-1000000*VALUE(MID(E166,2,LEN(E166)-3)),IF(RIGHT(E166,2)="B)",-1000000000*VALUE(MID(E166,2,LEN(E166)-3)),IF(RIGHT(E166,2)="k)",-1000*VALUE(MID(E166,2,LEN(E166)-3)),VALUE(SUBSTITUTE(E166,",","")))))),IF(RIGHT(E166,1)="T",1000000000000*VALUE(LEFT(E166,LEN(E166)-1)),IF(RIGHT(E166,1)="M",1000000*VALUE(LEFT(E166,LEN(E166)-1)),IF(RIGHT(E166,1)="B",1000000000*VALUE(LEFT(E166,LEN(E166)-1)),IF(RIGHT(E166,1)="%",0.01*VALUE(LEFT(E166,LEN(E166)-1)),IF(RIGHT(E166,1)="k",1000*VALUE(LEFT(E166,LEN(E166)-1)),VALUE(SUBSTITUTE(E166,",",""))))))))),"N/A")</f>
        <v/>
      </c>
      <c r="M166">
        <f>IFERROR(IF(TRIM(F166)="-", "N/A", IF(RIGHT(F166,1)=")",IF(RIGHT(F166,2)="T)",-1000000000000*VALUE(MID(F166,2,LEN(F166)-3)),IF(RIGHT(F166,2)="M)",-1000000*VALUE(MID(F166,2,LEN(F166)-3)),IF(RIGHT(F166,2)="B)",-1000000000*VALUE(MID(F166,2,LEN(F166)-3)),IF(RIGHT(F166,2)="k)",-1000*VALUE(MID(F166,2,LEN(F166)-3)),VALUE(SUBSTITUTE(F166,",","")))))),IF(RIGHT(F166,1)="T",1000000000000*VALUE(LEFT(F166,LEN(F166)-1)),IF(RIGHT(F166,1)="M",1000000*VALUE(LEFT(F166,LEN(F166)-1)),IF(RIGHT(F166,1)="B",1000000000*VALUE(LEFT(F166,LEN(F166)-1)),IF(RIGHT(F166,1)="%",0.01*VALUE(LEFT(F166,LEN(F166)-1)),IF(RIGHT(F166,1)="k",1000*VALUE(LEFT(F166,LEN(F166)-1)),VALUE(SUBSTITUTE(F166,",",""))))))))),"N/A")</f>
        <v/>
      </c>
      <c r="N166">
        <f>IFERROR(IF(TRIM(G166)="-", "N/A", IF(RIGHT(G166,1)=")",IF(RIGHT(G166,2)="T)",-1000000000000*VALUE(MID(G166,2,LEN(G166)-3)),IF(RIGHT(G166,2)="M)",-1000000*VALUE(MID(G166,2,LEN(G166)-3)),IF(RIGHT(G166,2)="B)",-1000000000*VALUE(MID(G166,2,LEN(G166)-3)),IF(RIGHT(G166,2)="k)",-1000*VALUE(MID(G166,2,LEN(G166)-3)),VALUE(SUBSTITUTE(G166,",","")))))),IF(RIGHT(G166,1)="T",1000000000000*VALUE(LEFT(G166,LEN(G166)-1)),IF(RIGHT(G166,1)="M",1000000*VALUE(LEFT(G166,LEN(G166)-1)),IF(RIGHT(G166,1)="B",1000000000*VALUE(LEFT(G166,LEN(G166)-1)),IF(RIGHT(G166,1)="%",0.01*VALUE(LEFT(G166,LEN(G166)-1)),IF(RIGHT(G166,1)="k",1000*VALUE(LEFT(G166,LEN(G166)-1)),VALUE(SUBSTITUTE(G166,",",""))))))))),"N/A")</f>
        <v/>
      </c>
      <c r="P166">
        <f>MAX(J166:N166)</f>
        <v/>
      </c>
      <c r="Q166">
        <f>IFERROR(J144+MATCH(P166,J166:N166,0)-1,"")</f>
        <v/>
      </c>
      <c r="R166">
        <f>IF(Q166="","",MIN(J166:N166))</f>
        <v/>
      </c>
      <c r="S166">
        <f>IFERROR(J144+MATCH(R166,J166:N166,0)-1,"")</f>
        <v/>
      </c>
      <c r="T166">
        <f>IFERROR(AVERAGE(J166:N166),"")</f>
        <v/>
      </c>
      <c r="U166">
        <f>IFERROR(STDEV(J166:N166),"")</f>
        <v/>
      </c>
      <c r="V166">
        <f>IFERROR(IF(C166="-","",IF(ISBLANK(B166),"",IF(OR(ISNUMBER(FIND("Growth",B166)),ISNUMBER(FIND("Margin",B166))),"",(J166-T166)/U166))),"")</f>
        <v/>
      </c>
      <c r="W166">
        <f>IFERROR(IF(OR(D166="-",ISBLANK(D166)),"",(K166-T166)/U166),"")</f>
        <v/>
      </c>
      <c r="X166">
        <f>IFERROR(IF(OR(E166="-",ISBLANK(E166)),"",(L166-T166)/U166),"")</f>
        <v/>
      </c>
      <c r="Y166">
        <f>IFERROR(IF(OR(F166="-",ISBLANK(F166)),"",(M166-T166)/U166),"")</f>
        <v/>
      </c>
      <c r="Z166">
        <f>IFERROR(IF(OR(G166="-",ISBLANK(G166)),"",(N166-T166)/U166),"")</f>
        <v/>
      </c>
      <c r="AA166">
        <f>IF(MAX(MAX(V166:Z166),ABS(MIN(V166:Z166)))=ABS(MIN(V166:Z166)),MIN(V166:Z166),MAX(V166:Z166))</f>
        <v/>
      </c>
      <c r="AB166">
        <f>IFERROR(V144+MATCH(AA166,V166:Z166,0)-1,"")</f>
        <v/>
      </c>
      <c r="AC166">
        <f>IF(AB166&lt;&gt;"",IF(S166=AB166,"Low",IF(AB166=Q166,"High","")),"")</f>
        <v/>
      </c>
      <c r="AE166">
        <f>IF(ISNUMBER(MATCH("N/A",J166:N166,0)),"",IFERROR((5 * SUMPRODUCT(J144:N144,J166:N166) - PRODUCT(SUM(J144:N144),SUM(J166:N166))) / ((5 * SUM((J144^2)+(K144^2)+(L144^2)+(M144^2)+(N144^2))) - SUM(J144:N144)^2),""))</f>
        <v/>
      </c>
      <c r="AF166">
        <f>IFERROR(CORREL(J144:N144,J166:N166),"")</f>
        <v/>
      </c>
      <c r="AZ166">
        <f>IF(Q166=S166,0,1)</f>
        <v/>
      </c>
      <c r="BA166">
        <f>IF(AZ166=1,IF(Q166="","",IF(Q166=N144,"Yes","No")),"")</f>
        <v/>
      </c>
      <c r="BB166">
        <f>IF(BA166="Yes",P166,"")</f>
        <v/>
      </c>
      <c r="BC166">
        <f>IF(AZ166=1,IF(S166="","",IF(S166=N144,"Yes","No")),"")</f>
        <v/>
      </c>
      <c r="BD166">
        <f>IF(BC166="Yes",R166,"")</f>
        <v/>
      </c>
      <c r="BE166">
        <f>IFERROR(IF(SIGN(AE166)=1,"Increasing",IF(SIGN(AE166)=-1,"Decreasing","")),"")</f>
        <v/>
      </c>
      <c r="BF166">
        <f>IF(OR(AND(BE166="Increasing",BA166="Yes"),AND(BE166="Decreasing",BC166="Yes")),"Yes","No")</f>
        <v/>
      </c>
      <c r="BG166">
        <f>IF(I166="pos_trend","Yes","No")</f>
        <v/>
      </c>
      <c r="BH166">
        <f>IF(AF166&lt;&gt;"",IF(ABS(AF166)&gt;0.8,"Yes","No"),"")</f>
        <v/>
      </c>
    </row>
    <row r="167" spans="1:60">
      <c s="1" r="A167" t="n">
        <v>9</v>
      </c>
      <c r="B167" t="s">
        <v>353</v>
      </c>
      <c r="C167" t="s">
        <v>264</v>
      </c>
      <c r="D167" t="s">
        <v>264</v>
      </c>
      <c r="E167" t="s">
        <v>264</v>
      </c>
      <c r="F167" t="s">
        <v>264</v>
      </c>
      <c r="G167" t="s">
        <v>264</v>
      </c>
      <c r="H167" t="s"/>
      <c r="I167">
        <f>IF(AND(K167&gt; J167, L167&gt; K167, M167&gt; L167, N167&gt; M167), "pos_trend", IF(AND(K167&lt; J167, L167&lt; K167, M167&lt; L167, N167&lt; M167), "neg_trend", "N/A"))</f>
        <v/>
      </c>
      <c r="J167">
        <f>IFERROR(IF(TRIM(C167)="-", "N/A", IF(RIGHT(C167,1)=")",IF(RIGHT(C167,2)="T)",-1000000000000*VALUE(MID(C167,2,LEN(C167)-3)),IF(RIGHT(C167,2)="M)",-1000000*VALUE(MID(C167,2,LEN(C167)-3)),IF(RIGHT(C167,2)="B)",-1000000000*VALUE(MID(C167,2,LEN(C167)-3)),IF(RIGHT(C167,2)="k)",-1000*VALUE(MID(C167,2,LEN(C167)-3)),VALUE(SUBSTITUTE(C167,",","")))))),IF(RIGHT(C167,1)="T",1000000000000*VALUE(LEFT(C167,LEN(C167)-1)),IF(RIGHT(C167,1)="M",1000000*VALUE(LEFT(C167,LEN(C167)-1)),IF(RIGHT(C167,1)="B",1000000000*VALUE(LEFT(C167,LEN(C167)-1)),IF(RIGHT(C167,1)="%",0.01*VALUE(LEFT(C167,LEN(C167)-1)),IF(RIGHT(C167,1)="k",1000*VALUE(LEFT(C167,LEN(C167)-1)),VALUE(SUBSTITUTE(C167,",",""))))))))),"N/A")</f>
        <v/>
      </c>
      <c r="K167">
        <f>IFERROR(IF(TRIM(D167)="-", "N/A", IF(RIGHT(D167,1)=")",IF(RIGHT(D167,2)="T)",-1000000000000*VALUE(MID(D167,2,LEN(D167)-3)),IF(RIGHT(D167,2)="M)",-1000000*VALUE(MID(D167,2,LEN(D167)-3)),IF(RIGHT(D167,2)="B)",-1000000000*VALUE(MID(D167,2,LEN(D167)-3)),IF(RIGHT(D167,2)="k)",-1000*VALUE(MID(D167,2,LEN(D167)-3)),VALUE(SUBSTITUTE(D167,",","")))))),IF(RIGHT(D167,1)="T",1000000000000*VALUE(LEFT(D167,LEN(D167)-1)),IF(RIGHT(D167,1)="M",1000000*VALUE(LEFT(D167,LEN(D167)-1)),IF(RIGHT(D167,1)="B",1000000000*VALUE(LEFT(D167,LEN(D167)-1)),IF(RIGHT(D167,1)="%",0.01*VALUE(LEFT(D167,LEN(D167)-1)),IF(RIGHT(D167,1)="k",1000*VALUE(LEFT(D167,LEN(D167)-1)),VALUE(SUBSTITUTE(D167,",",""))))))))),"N/A")</f>
        <v/>
      </c>
      <c r="L167">
        <f>IFERROR(IF(TRIM(E167)="-", "N/A", IF(RIGHT(E167,1)=")",IF(RIGHT(E167,2)="T)",-1000000000000*VALUE(MID(E167,2,LEN(E167)-3)),IF(RIGHT(E167,2)="M)",-1000000*VALUE(MID(E167,2,LEN(E167)-3)),IF(RIGHT(E167,2)="B)",-1000000000*VALUE(MID(E167,2,LEN(E167)-3)),IF(RIGHT(E167,2)="k)",-1000*VALUE(MID(E167,2,LEN(E167)-3)),VALUE(SUBSTITUTE(E167,",","")))))),IF(RIGHT(E167,1)="T",1000000000000*VALUE(LEFT(E167,LEN(E167)-1)),IF(RIGHT(E167,1)="M",1000000*VALUE(LEFT(E167,LEN(E167)-1)),IF(RIGHT(E167,1)="B",1000000000*VALUE(LEFT(E167,LEN(E167)-1)),IF(RIGHT(E167,1)="%",0.01*VALUE(LEFT(E167,LEN(E167)-1)),IF(RIGHT(E167,1)="k",1000*VALUE(LEFT(E167,LEN(E167)-1)),VALUE(SUBSTITUTE(E167,",",""))))))))),"N/A")</f>
        <v/>
      </c>
      <c r="M167">
        <f>IFERROR(IF(TRIM(F167)="-", "N/A", IF(RIGHT(F167,1)=")",IF(RIGHT(F167,2)="T)",-1000000000000*VALUE(MID(F167,2,LEN(F167)-3)),IF(RIGHT(F167,2)="M)",-1000000*VALUE(MID(F167,2,LEN(F167)-3)),IF(RIGHT(F167,2)="B)",-1000000000*VALUE(MID(F167,2,LEN(F167)-3)),IF(RIGHT(F167,2)="k)",-1000*VALUE(MID(F167,2,LEN(F167)-3)),VALUE(SUBSTITUTE(F167,",","")))))),IF(RIGHT(F167,1)="T",1000000000000*VALUE(LEFT(F167,LEN(F167)-1)),IF(RIGHT(F167,1)="M",1000000*VALUE(LEFT(F167,LEN(F167)-1)),IF(RIGHT(F167,1)="B",1000000000*VALUE(LEFT(F167,LEN(F167)-1)),IF(RIGHT(F167,1)="%",0.01*VALUE(LEFT(F167,LEN(F167)-1)),IF(RIGHT(F167,1)="k",1000*VALUE(LEFT(F167,LEN(F167)-1)),VALUE(SUBSTITUTE(F167,",",""))))))))),"N/A")</f>
        <v/>
      </c>
      <c r="N167">
        <f>IFERROR(IF(TRIM(G167)="-", "N/A", IF(RIGHT(G167,1)=")",IF(RIGHT(G167,2)="T)",-1000000000000*VALUE(MID(G167,2,LEN(G167)-3)),IF(RIGHT(G167,2)="M)",-1000000*VALUE(MID(G167,2,LEN(G167)-3)),IF(RIGHT(G167,2)="B)",-1000000000*VALUE(MID(G167,2,LEN(G167)-3)),IF(RIGHT(G167,2)="k)",-1000*VALUE(MID(G167,2,LEN(G167)-3)),VALUE(SUBSTITUTE(G167,",","")))))),IF(RIGHT(G167,1)="T",1000000000000*VALUE(LEFT(G167,LEN(G167)-1)),IF(RIGHT(G167,1)="M",1000000*VALUE(LEFT(G167,LEN(G167)-1)),IF(RIGHT(G167,1)="B",1000000000*VALUE(LEFT(G167,LEN(G167)-1)),IF(RIGHT(G167,1)="%",0.01*VALUE(LEFT(G167,LEN(G167)-1)),IF(RIGHT(G167,1)="k",1000*VALUE(LEFT(G167,LEN(G167)-1)),VALUE(SUBSTITUTE(G167,",",""))))))))),"N/A")</f>
        <v/>
      </c>
      <c r="P167">
        <f>MAX(J167:N167)</f>
        <v/>
      </c>
      <c r="Q167">
        <f>IFERROR(J144+MATCH(P167,J167:N167,0)-1,"")</f>
        <v/>
      </c>
      <c r="R167">
        <f>IF(Q167="","",MIN(J167:N167))</f>
        <v/>
      </c>
      <c r="S167">
        <f>IFERROR(J144+MATCH(R167,J167:N167,0)-1,"")</f>
        <v/>
      </c>
      <c r="T167">
        <f>IFERROR(AVERAGE(J167:N167),"")</f>
        <v/>
      </c>
      <c r="U167">
        <f>IFERROR(STDEV(J167:N167),"")</f>
        <v/>
      </c>
      <c r="V167">
        <f>IFERROR(IF(C167="-","",IF(ISBLANK(B167),"",IF(OR(ISNUMBER(FIND("Growth",B167)),ISNUMBER(FIND("Margin",B167))),"",(J167-T167)/U167))),"")</f>
        <v/>
      </c>
      <c r="W167">
        <f>IFERROR(IF(OR(D167="-",ISBLANK(D167)),"",(K167-T167)/U167),"")</f>
        <v/>
      </c>
      <c r="X167">
        <f>IFERROR(IF(OR(E167="-",ISBLANK(E167)),"",(L167-T167)/U167),"")</f>
        <v/>
      </c>
      <c r="Y167">
        <f>IFERROR(IF(OR(F167="-",ISBLANK(F167)),"",(M167-T167)/U167),"")</f>
        <v/>
      </c>
      <c r="Z167">
        <f>IFERROR(IF(OR(G167="-",ISBLANK(G167)),"",(N167-T167)/U167),"")</f>
        <v/>
      </c>
      <c r="AA167">
        <f>IF(MAX(MAX(V167:Z167),ABS(MIN(V167:Z167)))=ABS(MIN(V167:Z167)),MIN(V167:Z167),MAX(V167:Z167))</f>
        <v/>
      </c>
      <c r="AB167">
        <f>IFERROR(V144+MATCH(AA167,V167:Z167,0)-1,"")</f>
        <v/>
      </c>
      <c r="AC167">
        <f>IF(AB167&lt;&gt;"",IF(S167=AB167,"Low",IF(AB167=Q167,"High","")),"")</f>
        <v/>
      </c>
      <c r="AE167">
        <f>IF(ISNUMBER(MATCH("N/A",J167:N167,0)),"",IFERROR((5 * SUMPRODUCT(J144:N144,J167:N167) - PRODUCT(SUM(J144:N144),SUM(J167:N167))) / ((5 * SUM((J144^2)+(K144^2)+(L144^2)+(M144^2)+(N144^2))) - SUM(J144:N144)^2),""))</f>
        <v/>
      </c>
      <c r="AF167">
        <f>IFERROR(CORREL(J144:N144,J167:N167),"")</f>
        <v/>
      </c>
      <c r="AZ167">
        <f>IF(Q167=S167,0,1)</f>
        <v/>
      </c>
      <c r="BA167">
        <f>IF(AZ167=1,IF(Q167="","",IF(Q167=N144,"Yes","No")),"")</f>
        <v/>
      </c>
      <c r="BB167">
        <f>IF(BA167="Yes",P167,"")</f>
        <v/>
      </c>
      <c r="BC167">
        <f>IF(AZ167=1,IF(S167="","",IF(S167=N144,"Yes","No")),"")</f>
        <v/>
      </c>
      <c r="BD167">
        <f>IF(BC167="Yes",R167,"")</f>
        <v/>
      </c>
      <c r="BE167">
        <f>IFERROR(IF(SIGN(AE167)=1,"Increasing",IF(SIGN(AE167)=-1,"Decreasing","")),"")</f>
        <v/>
      </c>
      <c r="BF167">
        <f>IF(OR(AND(BE167="Increasing",BA167="Yes"),AND(BE167="Decreasing",BC167="Yes")),"Yes","No")</f>
        <v/>
      </c>
      <c r="BG167">
        <f>IF(I167="pos_trend","Yes","No")</f>
        <v/>
      </c>
      <c r="BH167">
        <f>IF(AF167&lt;&gt;"",IF(ABS(AF167)&gt;0.8,"Yes","No"),"")</f>
        <v/>
      </c>
    </row>
    <row r="168" spans="1:60">
      <c s="1" r="A168" t="n">
        <v>10</v>
      </c>
      <c r="B168" t="s">
        <v>354</v>
      </c>
      <c r="C168" t="s">
        <v>4003</v>
      </c>
      <c r="D168" t="s">
        <v>4004</v>
      </c>
      <c r="E168" t="s">
        <v>4005</v>
      </c>
      <c r="F168" t="s">
        <v>4006</v>
      </c>
      <c r="G168" t="s">
        <v>4007</v>
      </c>
      <c r="H168" t="s"/>
      <c r="I168">
        <f>IF(AND(K168&gt; J168, L168&gt; K168, M168&gt; L168, N168&gt; M168), "pos_trend", IF(AND(K168&lt; J168, L168&lt; K168, M168&lt; L168, N168&lt; M168), "neg_trend", "N/A"))</f>
        <v/>
      </c>
      <c r="J168">
        <f>IFERROR(IF(TRIM(C168)="-", "N/A", IF(RIGHT(C168,1)=")",IF(RIGHT(C168,2)="T)",-1000000000000*VALUE(MID(C168,2,LEN(C168)-3)),IF(RIGHT(C168,2)="M)",-1000000*VALUE(MID(C168,2,LEN(C168)-3)),IF(RIGHT(C168,2)="B)",-1000000000*VALUE(MID(C168,2,LEN(C168)-3)),IF(RIGHT(C168,2)="k)",-1000*VALUE(MID(C168,2,LEN(C168)-3)),VALUE(SUBSTITUTE(C168,",","")))))),IF(RIGHT(C168,1)="T",1000000000000*VALUE(LEFT(C168,LEN(C168)-1)),IF(RIGHT(C168,1)="M",1000000*VALUE(LEFT(C168,LEN(C168)-1)),IF(RIGHT(C168,1)="B",1000000000*VALUE(LEFT(C168,LEN(C168)-1)),IF(RIGHT(C168,1)="%",0.01*VALUE(LEFT(C168,LEN(C168)-1)),IF(RIGHT(C168,1)="k",1000*VALUE(LEFT(C168,LEN(C168)-1)),VALUE(SUBSTITUTE(C168,",",""))))))))),"N/A")</f>
        <v/>
      </c>
      <c r="K168">
        <f>IFERROR(IF(TRIM(D168)="-", "N/A", IF(RIGHT(D168,1)=")",IF(RIGHT(D168,2)="T)",-1000000000000*VALUE(MID(D168,2,LEN(D168)-3)),IF(RIGHT(D168,2)="M)",-1000000*VALUE(MID(D168,2,LEN(D168)-3)),IF(RIGHT(D168,2)="B)",-1000000000*VALUE(MID(D168,2,LEN(D168)-3)),IF(RIGHT(D168,2)="k)",-1000*VALUE(MID(D168,2,LEN(D168)-3)),VALUE(SUBSTITUTE(D168,",","")))))),IF(RIGHT(D168,1)="T",1000000000000*VALUE(LEFT(D168,LEN(D168)-1)),IF(RIGHT(D168,1)="M",1000000*VALUE(LEFT(D168,LEN(D168)-1)),IF(RIGHT(D168,1)="B",1000000000*VALUE(LEFT(D168,LEN(D168)-1)),IF(RIGHT(D168,1)="%",0.01*VALUE(LEFT(D168,LEN(D168)-1)),IF(RIGHT(D168,1)="k",1000*VALUE(LEFT(D168,LEN(D168)-1)),VALUE(SUBSTITUTE(D168,",",""))))))))),"N/A")</f>
        <v/>
      </c>
      <c r="L168">
        <f>IFERROR(IF(TRIM(E168)="-", "N/A", IF(RIGHT(E168,1)=")",IF(RIGHT(E168,2)="T)",-1000000000000*VALUE(MID(E168,2,LEN(E168)-3)),IF(RIGHT(E168,2)="M)",-1000000*VALUE(MID(E168,2,LEN(E168)-3)),IF(RIGHT(E168,2)="B)",-1000000000*VALUE(MID(E168,2,LEN(E168)-3)),IF(RIGHT(E168,2)="k)",-1000*VALUE(MID(E168,2,LEN(E168)-3)),VALUE(SUBSTITUTE(E168,",","")))))),IF(RIGHT(E168,1)="T",1000000000000*VALUE(LEFT(E168,LEN(E168)-1)),IF(RIGHT(E168,1)="M",1000000*VALUE(LEFT(E168,LEN(E168)-1)),IF(RIGHT(E168,1)="B",1000000000*VALUE(LEFT(E168,LEN(E168)-1)),IF(RIGHT(E168,1)="%",0.01*VALUE(LEFT(E168,LEN(E168)-1)),IF(RIGHT(E168,1)="k",1000*VALUE(LEFT(E168,LEN(E168)-1)),VALUE(SUBSTITUTE(E168,",",""))))))))),"N/A")</f>
        <v/>
      </c>
      <c r="M168">
        <f>IFERROR(IF(TRIM(F168)="-", "N/A", IF(RIGHT(F168,1)=")",IF(RIGHT(F168,2)="T)",-1000000000000*VALUE(MID(F168,2,LEN(F168)-3)),IF(RIGHT(F168,2)="M)",-1000000*VALUE(MID(F168,2,LEN(F168)-3)),IF(RIGHT(F168,2)="B)",-1000000000*VALUE(MID(F168,2,LEN(F168)-3)),IF(RIGHT(F168,2)="k)",-1000*VALUE(MID(F168,2,LEN(F168)-3)),VALUE(SUBSTITUTE(F168,",","")))))),IF(RIGHT(F168,1)="T",1000000000000*VALUE(LEFT(F168,LEN(F168)-1)),IF(RIGHT(F168,1)="M",1000000*VALUE(LEFT(F168,LEN(F168)-1)),IF(RIGHT(F168,1)="B",1000000000*VALUE(LEFT(F168,LEN(F168)-1)),IF(RIGHT(F168,1)="%",0.01*VALUE(LEFT(F168,LEN(F168)-1)),IF(RIGHT(F168,1)="k",1000*VALUE(LEFT(F168,LEN(F168)-1)),VALUE(SUBSTITUTE(F168,",",""))))))))),"N/A")</f>
        <v/>
      </c>
      <c r="N168">
        <f>IFERROR(IF(TRIM(G168)="-", "N/A", IF(RIGHT(G168,1)=")",IF(RIGHT(G168,2)="T)",-1000000000000*VALUE(MID(G168,2,LEN(G168)-3)),IF(RIGHT(G168,2)="M)",-1000000*VALUE(MID(G168,2,LEN(G168)-3)),IF(RIGHT(G168,2)="B)",-1000000000*VALUE(MID(G168,2,LEN(G168)-3)),IF(RIGHT(G168,2)="k)",-1000*VALUE(MID(G168,2,LEN(G168)-3)),VALUE(SUBSTITUTE(G168,",","")))))),IF(RIGHT(G168,1)="T",1000000000000*VALUE(LEFT(G168,LEN(G168)-1)),IF(RIGHT(G168,1)="M",1000000*VALUE(LEFT(G168,LEN(G168)-1)),IF(RIGHT(G168,1)="B",1000000000*VALUE(LEFT(G168,LEN(G168)-1)),IF(RIGHT(G168,1)="%",0.01*VALUE(LEFT(G168,LEN(G168)-1)),IF(RIGHT(G168,1)="k",1000*VALUE(LEFT(G168,LEN(G168)-1)),VALUE(SUBSTITUTE(G168,",",""))))))))),"N/A")</f>
        <v/>
      </c>
      <c r="P168">
        <f>MAX(J168:N168)</f>
        <v/>
      </c>
      <c r="Q168">
        <f>IFERROR(J144+MATCH(P168,J168:N168,0)-1,"")</f>
        <v/>
      </c>
      <c r="R168">
        <f>IF(Q168="","",MIN(J168:N168))</f>
        <v/>
      </c>
      <c r="S168">
        <f>IFERROR(J144+MATCH(R168,J168:N168,0)-1,"")</f>
        <v/>
      </c>
      <c r="T168">
        <f>IFERROR(AVERAGE(J168:N168),"")</f>
        <v/>
      </c>
      <c r="U168">
        <f>IFERROR(STDEV(J168:N168),"")</f>
        <v/>
      </c>
      <c r="V168">
        <f>IFERROR(IF(C168="-","",IF(ISBLANK(B168),"",IF(OR(ISNUMBER(FIND("Growth",B168)),ISNUMBER(FIND("Margin",B168))),"",(J168-T168)/U168))),"")</f>
        <v/>
      </c>
      <c r="W168">
        <f>IFERROR(IF(OR(D168="-",ISBLANK(D168)),"",(K168-T168)/U168),"")</f>
        <v/>
      </c>
      <c r="X168">
        <f>IFERROR(IF(OR(E168="-",ISBLANK(E168)),"",(L168-T168)/U168),"")</f>
        <v/>
      </c>
      <c r="Y168">
        <f>IFERROR(IF(OR(F168="-",ISBLANK(F168)),"",(M168-T168)/U168),"")</f>
        <v/>
      </c>
      <c r="Z168">
        <f>IFERROR(IF(OR(G168="-",ISBLANK(G168)),"",(N168-T168)/U168),"")</f>
        <v/>
      </c>
      <c r="AA168">
        <f>IF(MAX(MAX(V168:Z168),ABS(MIN(V168:Z168)))=ABS(MIN(V168:Z168)),MIN(V168:Z168),MAX(V168:Z168))</f>
        <v/>
      </c>
      <c r="AB168">
        <f>IFERROR(V144+MATCH(AA168,V168:Z168,0)-1,"")</f>
        <v/>
      </c>
      <c r="AC168">
        <f>IF(AB168&lt;&gt;"",IF(S168=AB168,"Low",IF(AB168=Q168,"High","")),"")</f>
        <v/>
      </c>
      <c r="AE168">
        <f>IF(ISNUMBER(MATCH("N/A",J168:N168,0)),"",IFERROR((5 * SUMPRODUCT(J144:N144,J168:N168) - PRODUCT(SUM(J144:N144),SUM(J168:N168))) / ((5 * SUM((J144^2)+(K144^2)+(L144^2)+(M144^2)+(N144^2))) - SUM(J144:N144)^2),""))</f>
        <v/>
      </c>
      <c r="AF168">
        <f>IFERROR(CORREL(J144:N144,J168:N168),"")</f>
        <v/>
      </c>
      <c r="AZ168">
        <f>IF(Q168=S168,0,1)</f>
        <v/>
      </c>
      <c r="BA168">
        <f>IF(AZ168=1,IF(Q168="","",IF(Q168=N144,"Yes","No")),"")</f>
        <v/>
      </c>
      <c r="BB168">
        <f>IF(BA168="Yes",P168,"")</f>
        <v/>
      </c>
      <c r="BC168">
        <f>IF(AZ168=1,IF(S168="","",IF(S168=N144,"Yes","No")),"")</f>
        <v/>
      </c>
      <c r="BD168">
        <f>IF(BC168="Yes",R168,"")</f>
        <v/>
      </c>
      <c r="BE168">
        <f>IFERROR(IF(SIGN(AE168)=1,"Increasing",IF(SIGN(AE168)=-1,"Decreasing","")),"")</f>
        <v/>
      </c>
      <c r="BF168">
        <f>IF(OR(AND(BE168="Increasing",BA168="Yes"),AND(BE168="Decreasing",BC168="Yes")),"Yes","No")</f>
        <v/>
      </c>
      <c r="BG168">
        <f>IF(I168="pos_trend","Yes","No")</f>
        <v/>
      </c>
      <c r="BH168">
        <f>IF(AF168&lt;&gt;"",IF(ABS(AF168)&gt;0.8,"Yes","No"),"")</f>
        <v/>
      </c>
    </row>
    <row r="169" spans="1:60">
      <c s="1" r="A169" t="n">
        <v>11</v>
      </c>
      <c r="B169" t="s">
        <v>360</v>
      </c>
      <c r="C169" t="s">
        <v>264</v>
      </c>
      <c r="D169" t="s">
        <v>4008</v>
      </c>
      <c r="E169" t="s">
        <v>4009</v>
      </c>
      <c r="F169" t="s">
        <v>4010</v>
      </c>
      <c r="G169" t="s">
        <v>4011</v>
      </c>
      <c r="H169" t="s"/>
      <c r="I169">
        <f>IF(AND(K169&gt; J169, L169&gt; K169, M169&gt; L169, N169&gt; M169), "pos_trend", IF(AND(K169&lt; J169, L169&lt; K169, M169&lt; L169, N169&lt; M169), "neg_trend", "N/A"))</f>
        <v/>
      </c>
      <c r="J169">
        <f>IFERROR(IF(TRIM(C169)="-", "N/A", IF(RIGHT(C169,1)=")",IF(RIGHT(C169,2)="T)",-1000000000000*VALUE(MID(C169,2,LEN(C169)-3)),IF(RIGHT(C169,2)="M)",-1000000*VALUE(MID(C169,2,LEN(C169)-3)),IF(RIGHT(C169,2)="B)",-1000000000*VALUE(MID(C169,2,LEN(C169)-3)),IF(RIGHT(C169,2)="k)",-1000*VALUE(MID(C169,2,LEN(C169)-3)),VALUE(SUBSTITUTE(C169,",","")))))),IF(RIGHT(C169,1)="T",1000000000000*VALUE(LEFT(C169,LEN(C169)-1)),IF(RIGHT(C169,1)="M",1000000*VALUE(LEFT(C169,LEN(C169)-1)),IF(RIGHT(C169,1)="B",1000000000*VALUE(LEFT(C169,LEN(C169)-1)),IF(RIGHT(C169,1)="%",0.01*VALUE(LEFT(C169,LEN(C169)-1)),IF(RIGHT(C169,1)="k",1000*VALUE(LEFT(C169,LEN(C169)-1)),VALUE(SUBSTITUTE(C169,",",""))))))))),"N/A")</f>
        <v/>
      </c>
      <c r="K169">
        <f>IFERROR(IF(TRIM(D169)="-", "N/A", IF(RIGHT(D169,1)=")",IF(RIGHT(D169,2)="T)",-1000000000000*VALUE(MID(D169,2,LEN(D169)-3)),IF(RIGHT(D169,2)="M)",-1000000*VALUE(MID(D169,2,LEN(D169)-3)),IF(RIGHT(D169,2)="B)",-1000000000*VALUE(MID(D169,2,LEN(D169)-3)),IF(RIGHT(D169,2)="k)",-1000*VALUE(MID(D169,2,LEN(D169)-3)),VALUE(SUBSTITUTE(D169,",","")))))),IF(RIGHT(D169,1)="T",1000000000000*VALUE(LEFT(D169,LEN(D169)-1)),IF(RIGHT(D169,1)="M",1000000*VALUE(LEFT(D169,LEN(D169)-1)),IF(RIGHT(D169,1)="B",1000000000*VALUE(LEFT(D169,LEN(D169)-1)),IF(RIGHT(D169,1)="%",0.01*VALUE(LEFT(D169,LEN(D169)-1)),IF(RIGHT(D169,1)="k",1000*VALUE(LEFT(D169,LEN(D169)-1)),VALUE(SUBSTITUTE(D169,",",""))))))))),"N/A")</f>
        <v/>
      </c>
      <c r="L169">
        <f>IFERROR(IF(TRIM(E169)="-", "N/A", IF(RIGHT(E169,1)=")",IF(RIGHT(E169,2)="T)",-1000000000000*VALUE(MID(E169,2,LEN(E169)-3)),IF(RIGHT(E169,2)="M)",-1000000*VALUE(MID(E169,2,LEN(E169)-3)),IF(RIGHT(E169,2)="B)",-1000000000*VALUE(MID(E169,2,LEN(E169)-3)),IF(RIGHT(E169,2)="k)",-1000*VALUE(MID(E169,2,LEN(E169)-3)),VALUE(SUBSTITUTE(E169,",","")))))),IF(RIGHT(E169,1)="T",1000000000000*VALUE(LEFT(E169,LEN(E169)-1)),IF(RIGHT(E169,1)="M",1000000*VALUE(LEFT(E169,LEN(E169)-1)),IF(RIGHT(E169,1)="B",1000000000*VALUE(LEFT(E169,LEN(E169)-1)),IF(RIGHT(E169,1)="%",0.01*VALUE(LEFT(E169,LEN(E169)-1)),IF(RIGHT(E169,1)="k",1000*VALUE(LEFT(E169,LEN(E169)-1)),VALUE(SUBSTITUTE(E169,",",""))))))))),"N/A")</f>
        <v/>
      </c>
      <c r="M169">
        <f>IFERROR(IF(TRIM(F169)="-", "N/A", IF(RIGHT(F169,1)=")",IF(RIGHT(F169,2)="T)",-1000000000000*VALUE(MID(F169,2,LEN(F169)-3)),IF(RIGHT(F169,2)="M)",-1000000*VALUE(MID(F169,2,LEN(F169)-3)),IF(RIGHT(F169,2)="B)",-1000000000*VALUE(MID(F169,2,LEN(F169)-3)),IF(RIGHT(F169,2)="k)",-1000*VALUE(MID(F169,2,LEN(F169)-3)),VALUE(SUBSTITUTE(F169,",","")))))),IF(RIGHT(F169,1)="T",1000000000000*VALUE(LEFT(F169,LEN(F169)-1)),IF(RIGHT(F169,1)="M",1000000*VALUE(LEFT(F169,LEN(F169)-1)),IF(RIGHT(F169,1)="B",1000000000*VALUE(LEFT(F169,LEN(F169)-1)),IF(RIGHT(F169,1)="%",0.01*VALUE(LEFT(F169,LEN(F169)-1)),IF(RIGHT(F169,1)="k",1000*VALUE(LEFT(F169,LEN(F169)-1)),VALUE(SUBSTITUTE(F169,",",""))))))))),"N/A")</f>
        <v/>
      </c>
      <c r="N169">
        <f>IFERROR(IF(TRIM(G169)="-", "N/A", IF(RIGHT(G169,1)=")",IF(RIGHT(G169,2)="T)",-1000000000000*VALUE(MID(G169,2,LEN(G169)-3)),IF(RIGHT(G169,2)="M)",-1000000*VALUE(MID(G169,2,LEN(G169)-3)),IF(RIGHT(G169,2)="B)",-1000000000*VALUE(MID(G169,2,LEN(G169)-3)),IF(RIGHT(G169,2)="k)",-1000*VALUE(MID(G169,2,LEN(G169)-3)),VALUE(SUBSTITUTE(G169,",","")))))),IF(RIGHT(G169,1)="T",1000000000000*VALUE(LEFT(G169,LEN(G169)-1)),IF(RIGHT(G169,1)="M",1000000*VALUE(LEFT(G169,LEN(G169)-1)),IF(RIGHT(G169,1)="B",1000000000*VALUE(LEFT(G169,LEN(G169)-1)),IF(RIGHT(G169,1)="%",0.01*VALUE(LEFT(G169,LEN(G169)-1)),IF(RIGHT(G169,1)="k",1000*VALUE(LEFT(G169,LEN(G169)-1)),VALUE(SUBSTITUTE(G169,",",""))))))))),"N/A")</f>
        <v/>
      </c>
      <c r="P169">
        <f>MAX(J169:N169)</f>
        <v/>
      </c>
      <c r="Q169">
        <f>IFERROR(J144+MATCH(P169,J169:N169,0)-1,"")</f>
        <v/>
      </c>
      <c r="R169">
        <f>IF(Q169="","",MIN(J169:N169))</f>
        <v/>
      </c>
      <c r="S169">
        <f>IFERROR(J144+MATCH(R169,J169:N169,0)-1,"")</f>
        <v/>
      </c>
      <c r="T169">
        <f>IFERROR(AVERAGE(J169:N169),"")</f>
        <v/>
      </c>
      <c r="U169">
        <f>IFERROR(STDEV(J169:N169),"")</f>
        <v/>
      </c>
      <c r="V169">
        <f>IFERROR(IF(C169="-","",IF(ISBLANK(B169),"",IF(OR(ISNUMBER(FIND("Growth",B169)),ISNUMBER(FIND("Margin",B169))),"",(J169-T169)/U169))),"")</f>
        <v/>
      </c>
      <c r="W169">
        <f>IFERROR(IF(OR(D169="-",ISBLANK(D169)),"",(K169-T169)/U169),"")</f>
        <v/>
      </c>
      <c r="X169">
        <f>IFERROR(IF(OR(E169="-",ISBLANK(E169)),"",(L169-T169)/U169),"")</f>
        <v/>
      </c>
      <c r="Y169">
        <f>IFERROR(IF(OR(F169="-",ISBLANK(F169)),"",(M169-T169)/U169),"")</f>
        <v/>
      </c>
      <c r="Z169">
        <f>IFERROR(IF(OR(G169="-",ISBLANK(G169)),"",(N169-T169)/U169),"")</f>
        <v/>
      </c>
      <c r="AA169">
        <f>IF(MAX(MAX(V169:Z169),ABS(MIN(V169:Z169)))=ABS(MIN(V169:Z169)),MIN(V169:Z169),MAX(V169:Z169))</f>
        <v/>
      </c>
      <c r="AB169">
        <f>IFERROR(V144+MATCH(AA169,V169:Z169,0)-1,"")</f>
        <v/>
      </c>
      <c r="AC169">
        <f>IF(AB169&lt;&gt;"",IF(S169=AB169,"Low",IF(AB169=Q169,"High","")),"")</f>
        <v/>
      </c>
      <c r="AE169">
        <f>IF(ISNUMBER(MATCH("N/A",J169:N169,0)),"",IFERROR((5 * SUMPRODUCT(J144:N144,J169:N169) - PRODUCT(SUM(J144:N144),SUM(J169:N169))) / ((5 * SUM((J144^2)+(K144^2)+(L144^2)+(M144^2)+(N144^2))) - SUM(J144:N144)^2),""))</f>
        <v/>
      </c>
      <c r="AF169">
        <f>IFERROR(CORREL(J144:N144,J169:N169),"")</f>
        <v/>
      </c>
      <c r="AZ169">
        <f>IF(Q169=S169,0,1)</f>
        <v/>
      </c>
      <c r="BA169">
        <f>IF(AZ169=1,IF(Q169="","",IF(Q169=N144,"Yes","No")),"")</f>
        <v/>
      </c>
      <c r="BB169">
        <f>IF(BA169="Yes",P169,"")</f>
        <v/>
      </c>
      <c r="BC169">
        <f>IF(AZ169=1,IF(S169="","",IF(S169=N144,"Yes","No")),"")</f>
        <v/>
      </c>
      <c r="BD169">
        <f>IF(BC169="Yes",R169,"")</f>
        <v/>
      </c>
      <c r="BE169">
        <f>IFERROR(IF(SIGN(AE169)=1,"Increasing",IF(SIGN(AE169)=-1,"Decreasing","")),"")</f>
        <v/>
      </c>
      <c r="BF169">
        <f>IF(OR(AND(BE169="Increasing",BA169="Yes"),AND(BE169="Decreasing",BC169="Yes")),"Yes","No")</f>
        <v/>
      </c>
      <c r="BG169">
        <f>IF(I169="pos_trend","Yes","No")</f>
        <v/>
      </c>
      <c r="BH169">
        <f>IF(AF169&lt;&gt;"",IF(ABS(AF169)&gt;0.8,"Yes","No"),"")</f>
        <v/>
      </c>
    </row>
    <row r="170" spans="1:60">
      <c s="1" r="A170" t="n">
        <v>12</v>
      </c>
      <c r="B170" t="s">
        <v>365</v>
      </c>
      <c r="C170" t="s">
        <v>4003</v>
      </c>
      <c r="D170" t="s">
        <v>4004</v>
      </c>
      <c r="E170" t="s">
        <v>4005</v>
      </c>
      <c r="F170" t="s">
        <v>4006</v>
      </c>
      <c r="G170" t="s">
        <v>4007</v>
      </c>
      <c r="H170" t="s"/>
      <c r="I170">
        <f>IF(AND(K170&gt; J170, L170&gt; K170, M170&gt; L170, N170&gt; M170), "pos_trend", IF(AND(K170&lt; J170, L170&lt; K170, M170&lt; L170, N170&lt; M170), "neg_trend", "N/A"))</f>
        <v/>
      </c>
      <c r="J170">
        <f>IFERROR(IF(TRIM(C170)="-", "N/A", IF(RIGHT(C170,1)=")",IF(RIGHT(C170,2)="T)",-1000000000000*VALUE(MID(C170,2,LEN(C170)-3)),IF(RIGHT(C170,2)="M)",-1000000*VALUE(MID(C170,2,LEN(C170)-3)),IF(RIGHT(C170,2)="B)",-1000000000*VALUE(MID(C170,2,LEN(C170)-3)),IF(RIGHT(C170,2)="k)",-1000*VALUE(MID(C170,2,LEN(C170)-3)),VALUE(SUBSTITUTE(C170,",","")))))),IF(RIGHT(C170,1)="T",1000000000000*VALUE(LEFT(C170,LEN(C170)-1)),IF(RIGHT(C170,1)="M",1000000*VALUE(LEFT(C170,LEN(C170)-1)),IF(RIGHT(C170,1)="B",1000000000*VALUE(LEFT(C170,LEN(C170)-1)),IF(RIGHT(C170,1)="%",0.01*VALUE(LEFT(C170,LEN(C170)-1)),IF(RIGHT(C170,1)="k",1000*VALUE(LEFT(C170,LEN(C170)-1)),VALUE(SUBSTITUTE(C170,",",""))))))))),"N/A")</f>
        <v/>
      </c>
      <c r="K170">
        <f>IFERROR(IF(TRIM(D170)="-", "N/A", IF(RIGHT(D170,1)=")",IF(RIGHT(D170,2)="T)",-1000000000000*VALUE(MID(D170,2,LEN(D170)-3)),IF(RIGHT(D170,2)="M)",-1000000*VALUE(MID(D170,2,LEN(D170)-3)),IF(RIGHT(D170,2)="B)",-1000000000*VALUE(MID(D170,2,LEN(D170)-3)),IF(RIGHT(D170,2)="k)",-1000*VALUE(MID(D170,2,LEN(D170)-3)),VALUE(SUBSTITUTE(D170,",","")))))),IF(RIGHT(D170,1)="T",1000000000000*VALUE(LEFT(D170,LEN(D170)-1)),IF(RIGHT(D170,1)="M",1000000*VALUE(LEFT(D170,LEN(D170)-1)),IF(RIGHT(D170,1)="B",1000000000*VALUE(LEFT(D170,LEN(D170)-1)),IF(RIGHT(D170,1)="%",0.01*VALUE(LEFT(D170,LEN(D170)-1)),IF(RIGHT(D170,1)="k",1000*VALUE(LEFT(D170,LEN(D170)-1)),VALUE(SUBSTITUTE(D170,",",""))))))))),"N/A")</f>
        <v/>
      </c>
      <c r="L170">
        <f>IFERROR(IF(TRIM(E170)="-", "N/A", IF(RIGHT(E170,1)=")",IF(RIGHT(E170,2)="T)",-1000000000000*VALUE(MID(E170,2,LEN(E170)-3)),IF(RIGHT(E170,2)="M)",-1000000*VALUE(MID(E170,2,LEN(E170)-3)),IF(RIGHT(E170,2)="B)",-1000000000*VALUE(MID(E170,2,LEN(E170)-3)),IF(RIGHT(E170,2)="k)",-1000*VALUE(MID(E170,2,LEN(E170)-3)),VALUE(SUBSTITUTE(E170,",","")))))),IF(RIGHT(E170,1)="T",1000000000000*VALUE(LEFT(E170,LEN(E170)-1)),IF(RIGHT(E170,1)="M",1000000*VALUE(LEFT(E170,LEN(E170)-1)),IF(RIGHT(E170,1)="B",1000000000*VALUE(LEFT(E170,LEN(E170)-1)),IF(RIGHT(E170,1)="%",0.01*VALUE(LEFT(E170,LEN(E170)-1)),IF(RIGHT(E170,1)="k",1000*VALUE(LEFT(E170,LEN(E170)-1)),VALUE(SUBSTITUTE(E170,",",""))))))))),"N/A")</f>
        <v/>
      </c>
      <c r="M170">
        <f>IFERROR(IF(TRIM(F170)="-", "N/A", IF(RIGHT(F170,1)=")",IF(RIGHT(F170,2)="T)",-1000000000000*VALUE(MID(F170,2,LEN(F170)-3)),IF(RIGHT(F170,2)="M)",-1000000*VALUE(MID(F170,2,LEN(F170)-3)),IF(RIGHT(F170,2)="B)",-1000000000*VALUE(MID(F170,2,LEN(F170)-3)),IF(RIGHT(F170,2)="k)",-1000*VALUE(MID(F170,2,LEN(F170)-3)),VALUE(SUBSTITUTE(F170,",","")))))),IF(RIGHT(F170,1)="T",1000000000000*VALUE(LEFT(F170,LEN(F170)-1)),IF(RIGHT(F170,1)="M",1000000*VALUE(LEFT(F170,LEN(F170)-1)),IF(RIGHT(F170,1)="B",1000000000*VALUE(LEFT(F170,LEN(F170)-1)),IF(RIGHT(F170,1)="%",0.01*VALUE(LEFT(F170,LEN(F170)-1)),IF(RIGHT(F170,1)="k",1000*VALUE(LEFT(F170,LEN(F170)-1)),VALUE(SUBSTITUTE(F170,",",""))))))))),"N/A")</f>
        <v/>
      </c>
      <c r="N170">
        <f>IFERROR(IF(TRIM(G170)="-", "N/A", IF(RIGHT(G170,1)=")",IF(RIGHT(G170,2)="T)",-1000000000000*VALUE(MID(G170,2,LEN(G170)-3)),IF(RIGHT(G170,2)="M)",-1000000*VALUE(MID(G170,2,LEN(G170)-3)),IF(RIGHT(G170,2)="B)",-1000000000*VALUE(MID(G170,2,LEN(G170)-3)),IF(RIGHT(G170,2)="k)",-1000*VALUE(MID(G170,2,LEN(G170)-3)),VALUE(SUBSTITUTE(G170,",","")))))),IF(RIGHT(G170,1)="T",1000000000000*VALUE(LEFT(G170,LEN(G170)-1)),IF(RIGHT(G170,1)="M",1000000*VALUE(LEFT(G170,LEN(G170)-1)),IF(RIGHT(G170,1)="B",1000000000*VALUE(LEFT(G170,LEN(G170)-1)),IF(RIGHT(G170,1)="%",0.01*VALUE(LEFT(G170,LEN(G170)-1)),IF(RIGHT(G170,1)="k",1000*VALUE(LEFT(G170,LEN(G170)-1)),VALUE(SUBSTITUTE(G170,",",""))))))))),"N/A")</f>
        <v/>
      </c>
      <c r="P170">
        <f>MAX(J170:N170)</f>
        <v/>
      </c>
      <c r="Q170">
        <f>IFERROR(J144+MATCH(P170,J170:N170,0)-1,"")</f>
        <v/>
      </c>
      <c r="R170">
        <f>IF(Q170="","",MIN(J170:N170))</f>
        <v/>
      </c>
      <c r="S170">
        <f>IFERROR(J144+MATCH(R170,J170:N170,0)-1,"")</f>
        <v/>
      </c>
      <c r="T170">
        <f>IFERROR(AVERAGE(J170:N170),"")</f>
        <v/>
      </c>
      <c r="U170">
        <f>IFERROR(STDEV(J170:N170),"")</f>
        <v/>
      </c>
      <c r="V170">
        <f>IFERROR(IF(C170="-","",IF(ISBLANK(B170),"",IF(OR(ISNUMBER(FIND("Growth",B170)),ISNUMBER(FIND("Margin",B170))),"",(J170-T170)/U170))),"")</f>
        <v/>
      </c>
      <c r="W170">
        <f>IFERROR(IF(OR(D170="-",ISBLANK(D170)),"",(K170-T170)/U170),"")</f>
        <v/>
      </c>
      <c r="X170">
        <f>IFERROR(IF(OR(E170="-",ISBLANK(E170)),"",(L170-T170)/U170),"")</f>
        <v/>
      </c>
      <c r="Y170">
        <f>IFERROR(IF(OR(F170="-",ISBLANK(F170)),"",(M170-T170)/U170),"")</f>
        <v/>
      </c>
      <c r="Z170">
        <f>IFERROR(IF(OR(G170="-",ISBLANK(G170)),"",(N170-T170)/U170),"")</f>
        <v/>
      </c>
      <c r="AA170">
        <f>IF(MAX(MAX(V170:Z170),ABS(MIN(V170:Z170)))=ABS(MIN(V170:Z170)),MIN(V170:Z170),MAX(V170:Z170))</f>
        <v/>
      </c>
      <c r="AB170">
        <f>IFERROR(V144+MATCH(AA170,V170:Z170,0)-1,"")</f>
        <v/>
      </c>
      <c r="AC170">
        <f>IF(AB170&lt;&gt;"",IF(S170=AB170,"Low",IF(AB170=Q170,"High","")),"")</f>
        <v/>
      </c>
      <c r="AE170">
        <f>IF(ISNUMBER(MATCH("N/A",J170:N170,0)),"",IFERROR((5 * SUMPRODUCT(J144:N144,J170:N170) - PRODUCT(SUM(J144:N144),SUM(J170:N170))) / ((5 * SUM((J144^2)+(K144^2)+(L144^2)+(M144^2)+(N144^2))) - SUM(J144:N144)^2),""))</f>
        <v/>
      </c>
      <c r="AF170">
        <f>IFERROR(CORREL(J144:N144,J170:N170),"")</f>
        <v/>
      </c>
      <c r="AZ170">
        <f>IF(Q170=S170,0,1)</f>
        <v/>
      </c>
      <c r="BA170">
        <f>IF(AZ170=1,IF(Q170="","",IF(Q170=N144,"Yes","No")),"")</f>
        <v/>
      </c>
      <c r="BB170">
        <f>IF(BA170="Yes",P170,"")</f>
        <v/>
      </c>
      <c r="BC170">
        <f>IF(AZ170=1,IF(S170="","",IF(S170=N144,"Yes","No")),"")</f>
        <v/>
      </c>
      <c r="BD170">
        <f>IF(BC170="Yes",R170,"")</f>
        <v/>
      </c>
      <c r="BE170">
        <f>IFERROR(IF(SIGN(AE170)=1,"Increasing",IF(SIGN(AE170)=-1,"Decreasing","")),"")</f>
        <v/>
      </c>
      <c r="BF170">
        <f>IF(OR(AND(BE170="Increasing",BA170="Yes"),AND(BE170="Decreasing",BC170="Yes")),"Yes","No")</f>
        <v/>
      </c>
      <c r="BG170">
        <f>IF(I170="pos_trend","Yes","No")</f>
        <v/>
      </c>
      <c r="BH170">
        <f>IF(AF170&lt;&gt;"",IF(ABS(AF170)&gt;0.8,"Yes","No"),"")</f>
        <v/>
      </c>
    </row>
    <row r="171" spans="1:60">
      <c s="1" r="A171" t="n">
        <v>13</v>
      </c>
      <c r="B171" t="s">
        <v>366</v>
      </c>
      <c r="C171" t="s">
        <v>264</v>
      </c>
      <c r="D171" t="s">
        <v>264</v>
      </c>
      <c r="E171" t="s">
        <v>264</v>
      </c>
      <c r="F171" t="s">
        <v>264</v>
      </c>
      <c r="G171" t="s">
        <v>264</v>
      </c>
      <c r="H171" t="s"/>
      <c r="I171">
        <f>IF(AND(K171&gt; J171, L171&gt; K171, M171&gt; L171, N171&gt; M171), "pos_trend", IF(AND(K171&lt; J171, L171&lt; K171, M171&lt; L171, N171&lt; M171), "neg_trend", "N/A"))</f>
        <v/>
      </c>
      <c r="J171">
        <f>IFERROR(IF(TRIM(C171)="-", "N/A", IF(RIGHT(C171,1)=")",IF(RIGHT(C171,2)="T)",-1000000000000*VALUE(MID(C171,2,LEN(C171)-3)),IF(RIGHT(C171,2)="M)",-1000000*VALUE(MID(C171,2,LEN(C171)-3)),IF(RIGHT(C171,2)="B)",-1000000000*VALUE(MID(C171,2,LEN(C171)-3)),IF(RIGHT(C171,2)="k)",-1000*VALUE(MID(C171,2,LEN(C171)-3)),VALUE(SUBSTITUTE(C171,",","")))))),IF(RIGHT(C171,1)="T",1000000000000*VALUE(LEFT(C171,LEN(C171)-1)),IF(RIGHT(C171,1)="M",1000000*VALUE(LEFT(C171,LEN(C171)-1)),IF(RIGHT(C171,1)="B",1000000000*VALUE(LEFT(C171,LEN(C171)-1)),IF(RIGHT(C171,1)="%",0.01*VALUE(LEFT(C171,LEN(C171)-1)),IF(RIGHT(C171,1)="k",1000*VALUE(LEFT(C171,LEN(C171)-1)),VALUE(SUBSTITUTE(C171,",",""))))))))),"N/A")</f>
        <v/>
      </c>
      <c r="K171">
        <f>IFERROR(IF(TRIM(D171)="-", "N/A", IF(RIGHT(D171,1)=")",IF(RIGHT(D171,2)="T)",-1000000000000*VALUE(MID(D171,2,LEN(D171)-3)),IF(RIGHT(D171,2)="M)",-1000000*VALUE(MID(D171,2,LEN(D171)-3)),IF(RIGHT(D171,2)="B)",-1000000000*VALUE(MID(D171,2,LEN(D171)-3)),IF(RIGHT(D171,2)="k)",-1000*VALUE(MID(D171,2,LEN(D171)-3)),VALUE(SUBSTITUTE(D171,",","")))))),IF(RIGHT(D171,1)="T",1000000000000*VALUE(LEFT(D171,LEN(D171)-1)),IF(RIGHT(D171,1)="M",1000000*VALUE(LEFT(D171,LEN(D171)-1)),IF(RIGHT(D171,1)="B",1000000000*VALUE(LEFT(D171,LEN(D171)-1)),IF(RIGHT(D171,1)="%",0.01*VALUE(LEFT(D171,LEN(D171)-1)),IF(RIGHT(D171,1)="k",1000*VALUE(LEFT(D171,LEN(D171)-1)),VALUE(SUBSTITUTE(D171,",",""))))))))),"N/A")</f>
        <v/>
      </c>
      <c r="L171">
        <f>IFERROR(IF(TRIM(E171)="-", "N/A", IF(RIGHT(E171,1)=")",IF(RIGHT(E171,2)="T)",-1000000000000*VALUE(MID(E171,2,LEN(E171)-3)),IF(RIGHT(E171,2)="M)",-1000000*VALUE(MID(E171,2,LEN(E171)-3)),IF(RIGHT(E171,2)="B)",-1000000000*VALUE(MID(E171,2,LEN(E171)-3)),IF(RIGHT(E171,2)="k)",-1000*VALUE(MID(E171,2,LEN(E171)-3)),VALUE(SUBSTITUTE(E171,",","")))))),IF(RIGHT(E171,1)="T",1000000000000*VALUE(LEFT(E171,LEN(E171)-1)),IF(RIGHT(E171,1)="M",1000000*VALUE(LEFT(E171,LEN(E171)-1)),IF(RIGHT(E171,1)="B",1000000000*VALUE(LEFT(E171,LEN(E171)-1)),IF(RIGHT(E171,1)="%",0.01*VALUE(LEFT(E171,LEN(E171)-1)),IF(RIGHT(E171,1)="k",1000*VALUE(LEFT(E171,LEN(E171)-1)),VALUE(SUBSTITUTE(E171,",",""))))))))),"N/A")</f>
        <v/>
      </c>
      <c r="M171">
        <f>IFERROR(IF(TRIM(F171)="-", "N/A", IF(RIGHT(F171,1)=")",IF(RIGHT(F171,2)="T)",-1000000000000*VALUE(MID(F171,2,LEN(F171)-3)),IF(RIGHT(F171,2)="M)",-1000000*VALUE(MID(F171,2,LEN(F171)-3)),IF(RIGHT(F171,2)="B)",-1000000000*VALUE(MID(F171,2,LEN(F171)-3)),IF(RIGHT(F171,2)="k)",-1000*VALUE(MID(F171,2,LEN(F171)-3)),VALUE(SUBSTITUTE(F171,",","")))))),IF(RIGHT(F171,1)="T",1000000000000*VALUE(LEFT(F171,LEN(F171)-1)),IF(RIGHT(F171,1)="M",1000000*VALUE(LEFT(F171,LEN(F171)-1)),IF(RIGHT(F171,1)="B",1000000000*VALUE(LEFT(F171,LEN(F171)-1)),IF(RIGHT(F171,1)="%",0.01*VALUE(LEFT(F171,LEN(F171)-1)),IF(RIGHT(F171,1)="k",1000*VALUE(LEFT(F171,LEN(F171)-1)),VALUE(SUBSTITUTE(F171,",",""))))))))),"N/A")</f>
        <v/>
      </c>
      <c r="N171">
        <f>IFERROR(IF(TRIM(G171)="-", "N/A", IF(RIGHT(G171,1)=")",IF(RIGHT(G171,2)="T)",-1000000000000*VALUE(MID(G171,2,LEN(G171)-3)),IF(RIGHT(G171,2)="M)",-1000000*VALUE(MID(G171,2,LEN(G171)-3)),IF(RIGHT(G171,2)="B)",-1000000000*VALUE(MID(G171,2,LEN(G171)-3)),IF(RIGHT(G171,2)="k)",-1000*VALUE(MID(G171,2,LEN(G171)-3)),VALUE(SUBSTITUTE(G171,",","")))))),IF(RIGHT(G171,1)="T",1000000000000*VALUE(LEFT(G171,LEN(G171)-1)),IF(RIGHT(G171,1)="M",1000000*VALUE(LEFT(G171,LEN(G171)-1)),IF(RIGHT(G171,1)="B",1000000000*VALUE(LEFT(G171,LEN(G171)-1)),IF(RIGHT(G171,1)="%",0.01*VALUE(LEFT(G171,LEN(G171)-1)),IF(RIGHT(G171,1)="k",1000*VALUE(LEFT(G171,LEN(G171)-1)),VALUE(SUBSTITUTE(G171,",",""))))))))),"N/A")</f>
        <v/>
      </c>
      <c r="P171">
        <f>MAX(J171:N171)</f>
        <v/>
      </c>
      <c r="Q171">
        <f>IFERROR(J144+MATCH(P171,J171:N171,0)-1,"")</f>
        <v/>
      </c>
      <c r="R171">
        <f>IF(Q171="","",MIN(J171:N171))</f>
        <v/>
      </c>
      <c r="S171">
        <f>IFERROR(J144+MATCH(R171,J171:N171,0)-1,"")</f>
        <v/>
      </c>
      <c r="T171">
        <f>IFERROR(AVERAGE(J171:N171),"")</f>
        <v/>
      </c>
      <c r="U171">
        <f>IFERROR(STDEV(J171:N171),"")</f>
        <v/>
      </c>
      <c r="V171">
        <f>IFERROR(IF(C171="-","",IF(ISBLANK(B171),"",IF(OR(ISNUMBER(FIND("Growth",B171)),ISNUMBER(FIND("Margin",B171))),"",(J171-T171)/U171))),"")</f>
        <v/>
      </c>
      <c r="W171">
        <f>IFERROR(IF(OR(D171="-",ISBLANK(D171)),"",(K171-T171)/U171),"")</f>
        <v/>
      </c>
      <c r="X171">
        <f>IFERROR(IF(OR(E171="-",ISBLANK(E171)),"",(L171-T171)/U171),"")</f>
        <v/>
      </c>
      <c r="Y171">
        <f>IFERROR(IF(OR(F171="-",ISBLANK(F171)),"",(M171-T171)/U171),"")</f>
        <v/>
      </c>
      <c r="Z171">
        <f>IFERROR(IF(OR(G171="-",ISBLANK(G171)),"",(N171-T171)/U171),"")</f>
        <v/>
      </c>
      <c r="AA171">
        <f>IF(MAX(MAX(V171:Z171),ABS(MIN(V171:Z171)))=ABS(MIN(V171:Z171)),MIN(V171:Z171),MAX(V171:Z171))</f>
        <v/>
      </c>
      <c r="AB171">
        <f>IFERROR(V144+MATCH(AA171,V171:Z171,0)-1,"")</f>
        <v/>
      </c>
      <c r="AC171">
        <f>IF(AB171&lt;&gt;"",IF(S171=AB171,"Low",IF(AB171=Q171,"High","")),"")</f>
        <v/>
      </c>
      <c r="AE171">
        <f>IF(ISNUMBER(MATCH("N/A",J171:N171,0)),"",IFERROR((5 * SUMPRODUCT(J144:N144,J171:N171) - PRODUCT(SUM(J144:N144),SUM(J171:N171))) / ((5 * SUM((J144^2)+(K144^2)+(L144^2)+(M144^2)+(N144^2))) - SUM(J144:N144)^2),""))</f>
        <v/>
      </c>
      <c r="AF171">
        <f>IFERROR(CORREL(J144:N144,J171:N171),"")</f>
        <v/>
      </c>
      <c r="AZ171">
        <f>IF(Q171=S171,0,1)</f>
        <v/>
      </c>
      <c r="BA171">
        <f>IF(AZ171=1,IF(Q171="","",IF(Q171=N144,"Yes","No")),"")</f>
        <v/>
      </c>
      <c r="BB171">
        <f>IF(BA171="Yes",P171,"")</f>
        <v/>
      </c>
      <c r="BC171">
        <f>IF(AZ171=1,IF(S171="","",IF(S171=N144,"Yes","No")),"")</f>
        <v/>
      </c>
      <c r="BD171">
        <f>IF(BC171="Yes",R171,"")</f>
        <v/>
      </c>
      <c r="BE171">
        <f>IFERROR(IF(SIGN(AE171)=1,"Increasing",IF(SIGN(AE171)=-1,"Decreasing","")),"")</f>
        <v/>
      </c>
      <c r="BF171">
        <f>IF(OR(AND(BE171="Increasing",BA171="Yes"),AND(BE171="Decreasing",BC171="Yes")),"Yes","No")</f>
        <v/>
      </c>
      <c r="BG171">
        <f>IF(I171="pos_trend","Yes","No")</f>
        <v/>
      </c>
      <c r="BH171">
        <f>IF(AF171&lt;&gt;"",IF(ABS(AF171)&gt;0.8,"Yes","No"),"")</f>
        <v/>
      </c>
    </row>
    <row r="172" spans="1:60">
      <c s="1" r="A172" t="n">
        <v>14</v>
      </c>
      <c r="B172" t="s">
        <v>367</v>
      </c>
      <c r="C172" t="s">
        <v>4012</v>
      </c>
      <c r="D172" t="s">
        <v>4013</v>
      </c>
      <c r="E172" t="s">
        <v>4014</v>
      </c>
      <c r="F172" t="s">
        <v>4015</v>
      </c>
      <c r="G172" t="s">
        <v>4016</v>
      </c>
      <c r="H172" t="s"/>
      <c r="I172">
        <f>IF(AND(K172&gt; J172, L172&gt; K172, M172&gt; L172, N172&gt; M172), "pos_trend", IF(AND(K172&lt; J172, L172&lt; K172, M172&lt; L172, N172&lt; M172), "neg_trend", "N/A"))</f>
        <v/>
      </c>
      <c r="J172">
        <f>IFERROR(IF(TRIM(C172)="-", "N/A", IF(RIGHT(C172,1)=")",IF(RIGHT(C172,2)="T)",-1000000000000*VALUE(MID(C172,2,LEN(C172)-3)),IF(RIGHT(C172,2)="M)",-1000000*VALUE(MID(C172,2,LEN(C172)-3)),IF(RIGHT(C172,2)="B)",-1000000000*VALUE(MID(C172,2,LEN(C172)-3)),IF(RIGHT(C172,2)="k)",-1000*VALUE(MID(C172,2,LEN(C172)-3)),VALUE(SUBSTITUTE(C172,",","")))))),IF(RIGHT(C172,1)="T",1000000000000*VALUE(LEFT(C172,LEN(C172)-1)),IF(RIGHT(C172,1)="M",1000000*VALUE(LEFT(C172,LEN(C172)-1)),IF(RIGHT(C172,1)="B",1000000000*VALUE(LEFT(C172,LEN(C172)-1)),IF(RIGHT(C172,1)="%",0.01*VALUE(LEFT(C172,LEN(C172)-1)),IF(RIGHT(C172,1)="k",1000*VALUE(LEFT(C172,LEN(C172)-1)),VALUE(SUBSTITUTE(C172,",",""))))))))),"N/A")</f>
        <v/>
      </c>
      <c r="K172">
        <f>IFERROR(IF(TRIM(D172)="-", "N/A", IF(RIGHT(D172,1)=")",IF(RIGHT(D172,2)="T)",-1000000000000*VALUE(MID(D172,2,LEN(D172)-3)),IF(RIGHT(D172,2)="M)",-1000000*VALUE(MID(D172,2,LEN(D172)-3)),IF(RIGHT(D172,2)="B)",-1000000000*VALUE(MID(D172,2,LEN(D172)-3)),IF(RIGHT(D172,2)="k)",-1000*VALUE(MID(D172,2,LEN(D172)-3)),VALUE(SUBSTITUTE(D172,",","")))))),IF(RIGHT(D172,1)="T",1000000000000*VALUE(LEFT(D172,LEN(D172)-1)),IF(RIGHT(D172,1)="M",1000000*VALUE(LEFT(D172,LEN(D172)-1)),IF(RIGHT(D172,1)="B",1000000000*VALUE(LEFT(D172,LEN(D172)-1)),IF(RIGHT(D172,1)="%",0.01*VALUE(LEFT(D172,LEN(D172)-1)),IF(RIGHT(D172,1)="k",1000*VALUE(LEFT(D172,LEN(D172)-1)),VALUE(SUBSTITUTE(D172,",",""))))))))),"N/A")</f>
        <v/>
      </c>
      <c r="L172">
        <f>IFERROR(IF(TRIM(E172)="-", "N/A", IF(RIGHT(E172,1)=")",IF(RIGHT(E172,2)="T)",-1000000000000*VALUE(MID(E172,2,LEN(E172)-3)),IF(RIGHT(E172,2)="M)",-1000000*VALUE(MID(E172,2,LEN(E172)-3)),IF(RIGHT(E172,2)="B)",-1000000000*VALUE(MID(E172,2,LEN(E172)-3)),IF(RIGHT(E172,2)="k)",-1000*VALUE(MID(E172,2,LEN(E172)-3)),VALUE(SUBSTITUTE(E172,",","")))))),IF(RIGHT(E172,1)="T",1000000000000*VALUE(LEFT(E172,LEN(E172)-1)),IF(RIGHT(E172,1)="M",1000000*VALUE(LEFT(E172,LEN(E172)-1)),IF(RIGHT(E172,1)="B",1000000000*VALUE(LEFT(E172,LEN(E172)-1)),IF(RIGHT(E172,1)="%",0.01*VALUE(LEFT(E172,LEN(E172)-1)),IF(RIGHT(E172,1)="k",1000*VALUE(LEFT(E172,LEN(E172)-1)),VALUE(SUBSTITUTE(E172,",",""))))))))),"N/A")</f>
        <v/>
      </c>
      <c r="M172">
        <f>IFERROR(IF(TRIM(F172)="-", "N/A", IF(RIGHT(F172,1)=")",IF(RIGHT(F172,2)="T)",-1000000000000*VALUE(MID(F172,2,LEN(F172)-3)),IF(RIGHT(F172,2)="M)",-1000000*VALUE(MID(F172,2,LEN(F172)-3)),IF(RIGHT(F172,2)="B)",-1000000000*VALUE(MID(F172,2,LEN(F172)-3)),IF(RIGHT(F172,2)="k)",-1000*VALUE(MID(F172,2,LEN(F172)-3)),VALUE(SUBSTITUTE(F172,",","")))))),IF(RIGHT(F172,1)="T",1000000000000*VALUE(LEFT(F172,LEN(F172)-1)),IF(RIGHT(F172,1)="M",1000000*VALUE(LEFT(F172,LEN(F172)-1)),IF(RIGHT(F172,1)="B",1000000000*VALUE(LEFT(F172,LEN(F172)-1)),IF(RIGHT(F172,1)="%",0.01*VALUE(LEFT(F172,LEN(F172)-1)),IF(RIGHT(F172,1)="k",1000*VALUE(LEFT(F172,LEN(F172)-1)),VALUE(SUBSTITUTE(F172,",",""))))))))),"N/A")</f>
        <v/>
      </c>
      <c r="N172">
        <f>IFERROR(IF(TRIM(G172)="-", "N/A", IF(RIGHT(G172,1)=")",IF(RIGHT(G172,2)="T)",-1000000000000*VALUE(MID(G172,2,LEN(G172)-3)),IF(RIGHT(G172,2)="M)",-1000000*VALUE(MID(G172,2,LEN(G172)-3)),IF(RIGHT(G172,2)="B)",-1000000000*VALUE(MID(G172,2,LEN(G172)-3)),IF(RIGHT(G172,2)="k)",-1000*VALUE(MID(G172,2,LEN(G172)-3)),VALUE(SUBSTITUTE(G172,",","")))))),IF(RIGHT(G172,1)="T",1000000000000*VALUE(LEFT(G172,LEN(G172)-1)),IF(RIGHT(G172,1)="M",1000000*VALUE(LEFT(G172,LEN(G172)-1)),IF(RIGHT(G172,1)="B",1000000000*VALUE(LEFT(G172,LEN(G172)-1)),IF(RIGHT(G172,1)="%",0.01*VALUE(LEFT(G172,LEN(G172)-1)),IF(RIGHT(G172,1)="k",1000*VALUE(LEFT(G172,LEN(G172)-1)),VALUE(SUBSTITUTE(G172,",",""))))))))),"N/A")</f>
        <v/>
      </c>
      <c r="P172">
        <f>MAX(J172:N172)</f>
        <v/>
      </c>
      <c r="Q172">
        <f>IFERROR(J144+MATCH(P172,J172:N172,0)-1,"")</f>
        <v/>
      </c>
      <c r="R172">
        <f>IF(Q172="","",MIN(J172:N172))</f>
        <v/>
      </c>
      <c r="S172">
        <f>IFERROR(J144+MATCH(R172,J172:N172,0)-1,"")</f>
        <v/>
      </c>
      <c r="T172">
        <f>IFERROR(AVERAGE(J172:N172),"")</f>
        <v/>
      </c>
      <c r="U172">
        <f>IFERROR(STDEV(J172:N172),"")</f>
        <v/>
      </c>
      <c r="V172">
        <f>IFERROR(IF(C172="-","",IF(ISBLANK(B172),"",IF(OR(ISNUMBER(FIND("Growth",B172)),ISNUMBER(FIND("Margin",B172))),"",(J172-T172)/U172))),"")</f>
        <v/>
      </c>
      <c r="W172">
        <f>IFERROR(IF(OR(D172="-",ISBLANK(D172)),"",(K172-T172)/U172),"")</f>
        <v/>
      </c>
      <c r="X172">
        <f>IFERROR(IF(OR(E172="-",ISBLANK(E172)),"",(L172-T172)/U172),"")</f>
        <v/>
      </c>
      <c r="Y172">
        <f>IFERROR(IF(OR(F172="-",ISBLANK(F172)),"",(M172-T172)/U172),"")</f>
        <v/>
      </c>
      <c r="Z172">
        <f>IFERROR(IF(OR(G172="-",ISBLANK(G172)),"",(N172-T172)/U172),"")</f>
        <v/>
      </c>
      <c r="AA172">
        <f>IF(MAX(MAX(V172:Z172),ABS(MIN(V172:Z172)))=ABS(MIN(V172:Z172)),MIN(V172:Z172),MAX(V172:Z172))</f>
        <v/>
      </c>
      <c r="AB172">
        <f>IFERROR(V144+MATCH(AA172,V172:Z172,0)-1,"")</f>
        <v/>
      </c>
      <c r="AC172">
        <f>IF(AB172&lt;&gt;"",IF(S172=AB172,"Low",IF(AB172=Q172,"High","")),"")</f>
        <v/>
      </c>
      <c r="AE172">
        <f>IF(ISNUMBER(MATCH("N/A",J172:N172,0)),"",IFERROR((5 * SUMPRODUCT(J144:N144,J172:N172) - PRODUCT(SUM(J144:N144),SUM(J172:N172))) / ((5 * SUM((J144^2)+(K144^2)+(L144^2)+(M144^2)+(N144^2))) - SUM(J144:N144)^2),""))</f>
        <v/>
      </c>
      <c r="AF172">
        <f>IFERROR(CORREL(J144:N144,J172:N172),"")</f>
        <v/>
      </c>
      <c r="AZ172">
        <f>IF(Q172=S172,0,1)</f>
        <v/>
      </c>
      <c r="BA172">
        <f>IF(AZ172=1,IF(Q172="","",IF(Q172=N144,"Yes","No")),"")</f>
        <v/>
      </c>
      <c r="BB172">
        <f>IF(BA172="Yes",P172,"")</f>
        <v/>
      </c>
      <c r="BC172">
        <f>IF(AZ172=1,IF(S172="","",IF(S172=N144,"Yes","No")),"")</f>
        <v/>
      </c>
      <c r="BD172">
        <f>IF(BC172="Yes",R172,"")</f>
        <v/>
      </c>
      <c r="BE172">
        <f>IFERROR(IF(SIGN(AE172)=1,"Increasing",IF(SIGN(AE172)=-1,"Decreasing","")),"")</f>
        <v/>
      </c>
      <c r="BF172">
        <f>IF(OR(AND(BE172="Increasing",BA172="Yes"),AND(BE172="Decreasing",BC172="Yes")),"Yes","No")</f>
        <v/>
      </c>
      <c r="BG172">
        <f>IF(I172="pos_trend","Yes","No")</f>
        <v/>
      </c>
      <c r="BH172">
        <f>IF(AF172&lt;&gt;"",IF(ABS(AF172)&gt;0.8,"Yes","No"),"")</f>
        <v/>
      </c>
    </row>
    <row r="173" spans="1:60">
      <c s="1" r="A173" t="n">
        <v>15</v>
      </c>
      <c r="B173" t="s">
        <v>373</v>
      </c>
      <c r="C173" t="s">
        <v>264</v>
      </c>
      <c r="D173" t="s">
        <v>4017</v>
      </c>
      <c r="E173" t="s">
        <v>4018</v>
      </c>
      <c r="F173" t="s">
        <v>4019</v>
      </c>
      <c r="G173" t="s">
        <v>4020</v>
      </c>
      <c r="H173" t="s"/>
      <c r="I173">
        <f>IF(AND(K173&gt; J173, L173&gt; K173, M173&gt; L173, N173&gt; M173), "pos_trend", IF(AND(K173&lt; J173, L173&lt; K173, M173&lt; L173, N173&lt; M173), "neg_trend", "N/A"))</f>
        <v/>
      </c>
      <c r="J173">
        <f>IFERROR(IF(TRIM(C173)="-", "N/A", IF(RIGHT(C173,1)=")",IF(RIGHT(C173,2)="T)",-1000000000000*VALUE(MID(C173,2,LEN(C173)-3)),IF(RIGHT(C173,2)="M)",-1000000*VALUE(MID(C173,2,LEN(C173)-3)),IF(RIGHT(C173,2)="B)",-1000000000*VALUE(MID(C173,2,LEN(C173)-3)),IF(RIGHT(C173,2)="k)",-1000*VALUE(MID(C173,2,LEN(C173)-3)),VALUE(SUBSTITUTE(C173,",","")))))),IF(RIGHT(C173,1)="T",1000000000000*VALUE(LEFT(C173,LEN(C173)-1)),IF(RIGHT(C173,1)="M",1000000*VALUE(LEFT(C173,LEN(C173)-1)),IF(RIGHT(C173,1)="B",1000000000*VALUE(LEFT(C173,LEN(C173)-1)),IF(RIGHT(C173,1)="%",0.01*VALUE(LEFT(C173,LEN(C173)-1)),IF(RIGHT(C173,1)="k",1000*VALUE(LEFT(C173,LEN(C173)-1)),VALUE(SUBSTITUTE(C173,",",""))))))))),"N/A")</f>
        <v/>
      </c>
      <c r="K173">
        <f>IFERROR(IF(TRIM(D173)="-", "N/A", IF(RIGHT(D173,1)=")",IF(RIGHT(D173,2)="T)",-1000000000000*VALUE(MID(D173,2,LEN(D173)-3)),IF(RIGHT(D173,2)="M)",-1000000*VALUE(MID(D173,2,LEN(D173)-3)),IF(RIGHT(D173,2)="B)",-1000000000*VALUE(MID(D173,2,LEN(D173)-3)),IF(RIGHT(D173,2)="k)",-1000*VALUE(MID(D173,2,LEN(D173)-3)),VALUE(SUBSTITUTE(D173,",","")))))),IF(RIGHT(D173,1)="T",1000000000000*VALUE(LEFT(D173,LEN(D173)-1)),IF(RIGHT(D173,1)="M",1000000*VALUE(LEFT(D173,LEN(D173)-1)),IF(RIGHT(D173,1)="B",1000000000*VALUE(LEFT(D173,LEN(D173)-1)),IF(RIGHT(D173,1)="%",0.01*VALUE(LEFT(D173,LEN(D173)-1)),IF(RIGHT(D173,1)="k",1000*VALUE(LEFT(D173,LEN(D173)-1)),VALUE(SUBSTITUTE(D173,",",""))))))))),"N/A")</f>
        <v/>
      </c>
      <c r="L173">
        <f>IFERROR(IF(TRIM(E173)="-", "N/A", IF(RIGHT(E173,1)=")",IF(RIGHT(E173,2)="T)",-1000000000000*VALUE(MID(E173,2,LEN(E173)-3)),IF(RIGHT(E173,2)="M)",-1000000*VALUE(MID(E173,2,LEN(E173)-3)),IF(RIGHT(E173,2)="B)",-1000000000*VALUE(MID(E173,2,LEN(E173)-3)),IF(RIGHT(E173,2)="k)",-1000*VALUE(MID(E173,2,LEN(E173)-3)),VALUE(SUBSTITUTE(E173,",","")))))),IF(RIGHT(E173,1)="T",1000000000000*VALUE(LEFT(E173,LEN(E173)-1)),IF(RIGHT(E173,1)="M",1000000*VALUE(LEFT(E173,LEN(E173)-1)),IF(RIGHT(E173,1)="B",1000000000*VALUE(LEFT(E173,LEN(E173)-1)),IF(RIGHT(E173,1)="%",0.01*VALUE(LEFT(E173,LEN(E173)-1)),IF(RIGHT(E173,1)="k",1000*VALUE(LEFT(E173,LEN(E173)-1)),VALUE(SUBSTITUTE(E173,",",""))))))))),"N/A")</f>
        <v/>
      </c>
      <c r="M173">
        <f>IFERROR(IF(TRIM(F173)="-", "N/A", IF(RIGHT(F173,1)=")",IF(RIGHT(F173,2)="T)",-1000000000000*VALUE(MID(F173,2,LEN(F173)-3)),IF(RIGHT(F173,2)="M)",-1000000*VALUE(MID(F173,2,LEN(F173)-3)),IF(RIGHT(F173,2)="B)",-1000000000*VALUE(MID(F173,2,LEN(F173)-3)),IF(RIGHT(F173,2)="k)",-1000*VALUE(MID(F173,2,LEN(F173)-3)),VALUE(SUBSTITUTE(F173,",","")))))),IF(RIGHT(F173,1)="T",1000000000000*VALUE(LEFT(F173,LEN(F173)-1)),IF(RIGHT(F173,1)="M",1000000*VALUE(LEFT(F173,LEN(F173)-1)),IF(RIGHT(F173,1)="B",1000000000*VALUE(LEFT(F173,LEN(F173)-1)),IF(RIGHT(F173,1)="%",0.01*VALUE(LEFT(F173,LEN(F173)-1)),IF(RIGHT(F173,1)="k",1000*VALUE(LEFT(F173,LEN(F173)-1)),VALUE(SUBSTITUTE(F173,",",""))))))))),"N/A")</f>
        <v/>
      </c>
      <c r="N173">
        <f>IFERROR(IF(TRIM(G173)="-", "N/A", IF(RIGHT(G173,1)=")",IF(RIGHT(G173,2)="T)",-1000000000000*VALUE(MID(G173,2,LEN(G173)-3)),IF(RIGHT(G173,2)="M)",-1000000*VALUE(MID(G173,2,LEN(G173)-3)),IF(RIGHT(G173,2)="B)",-1000000000*VALUE(MID(G173,2,LEN(G173)-3)),IF(RIGHT(G173,2)="k)",-1000*VALUE(MID(G173,2,LEN(G173)-3)),VALUE(SUBSTITUTE(G173,",","")))))),IF(RIGHT(G173,1)="T",1000000000000*VALUE(LEFT(G173,LEN(G173)-1)),IF(RIGHT(G173,1)="M",1000000*VALUE(LEFT(G173,LEN(G173)-1)),IF(RIGHT(G173,1)="B",1000000000*VALUE(LEFT(G173,LEN(G173)-1)),IF(RIGHT(G173,1)="%",0.01*VALUE(LEFT(G173,LEN(G173)-1)),IF(RIGHT(G173,1)="k",1000*VALUE(LEFT(G173,LEN(G173)-1)),VALUE(SUBSTITUTE(G173,",",""))))))))),"N/A")</f>
        <v/>
      </c>
      <c r="P173">
        <f>MAX(J173:N173)</f>
        <v/>
      </c>
      <c r="Q173">
        <f>IFERROR(J144+MATCH(P173,J173:N173,0)-1,"")</f>
        <v/>
      </c>
      <c r="R173">
        <f>IF(Q173="","",MIN(J173:N173))</f>
        <v/>
      </c>
      <c r="S173">
        <f>IFERROR(J144+MATCH(R173,J173:N173,0)-1,"")</f>
        <v/>
      </c>
      <c r="T173">
        <f>IFERROR(AVERAGE(J173:N173),"")</f>
        <v/>
      </c>
      <c r="U173">
        <f>IFERROR(STDEV(J173:N173),"")</f>
        <v/>
      </c>
      <c r="V173">
        <f>IFERROR(IF(C173="-","",IF(ISBLANK(B173),"",IF(OR(ISNUMBER(FIND("Growth",B173)),ISNUMBER(FIND("Margin",B173))),"",(J173-T173)/U173))),"")</f>
        <v/>
      </c>
      <c r="W173">
        <f>IFERROR(IF(OR(D173="-",ISBLANK(D173)),"",(K173-T173)/U173),"")</f>
        <v/>
      </c>
      <c r="X173">
        <f>IFERROR(IF(OR(E173="-",ISBLANK(E173)),"",(L173-T173)/U173),"")</f>
        <v/>
      </c>
      <c r="Y173">
        <f>IFERROR(IF(OR(F173="-",ISBLANK(F173)),"",(M173-T173)/U173),"")</f>
        <v/>
      </c>
      <c r="Z173">
        <f>IFERROR(IF(OR(G173="-",ISBLANK(G173)),"",(N173-T173)/U173),"")</f>
        <v/>
      </c>
      <c r="AA173">
        <f>IF(MAX(MAX(V173:Z173),ABS(MIN(V173:Z173)))=ABS(MIN(V173:Z173)),MIN(V173:Z173),MAX(V173:Z173))</f>
        <v/>
      </c>
      <c r="AB173">
        <f>IFERROR(V144+MATCH(AA173,V173:Z173,0)-1,"")</f>
        <v/>
      </c>
      <c r="AC173">
        <f>IF(AB173&lt;&gt;"",IF(S173=AB173,"Low",IF(AB173=Q173,"High","")),"")</f>
        <v/>
      </c>
      <c r="AE173">
        <f>IF(ISNUMBER(MATCH("N/A",J173:N173,0)),"",IFERROR((5 * SUMPRODUCT(J144:N144,J173:N173) - PRODUCT(SUM(J144:N144),SUM(J173:N173))) / ((5 * SUM((J144^2)+(K144^2)+(L144^2)+(M144^2)+(N144^2))) - SUM(J144:N144)^2),""))</f>
        <v/>
      </c>
      <c r="AF173">
        <f>IFERROR(CORREL(J144:N144,J173:N173),"")</f>
        <v/>
      </c>
      <c r="AZ173">
        <f>IF(Q173=S173,0,1)</f>
        <v/>
      </c>
      <c r="BA173">
        <f>IF(AZ173=1,IF(Q173="","",IF(Q173=N144,"Yes","No")),"")</f>
        <v/>
      </c>
      <c r="BB173">
        <f>IF(BA173="Yes",P173,"")</f>
        <v/>
      </c>
      <c r="BC173">
        <f>IF(AZ173=1,IF(S173="","",IF(S173=N144,"Yes","No")),"")</f>
        <v/>
      </c>
      <c r="BD173">
        <f>IF(BC173="Yes",R173,"")</f>
        <v/>
      </c>
      <c r="BE173">
        <f>IFERROR(IF(SIGN(AE173)=1,"Increasing",IF(SIGN(AE173)=-1,"Decreasing","")),"")</f>
        <v/>
      </c>
      <c r="BF173">
        <f>IF(OR(AND(BE173="Increasing",BA173="Yes"),AND(BE173="Decreasing",BC173="Yes")),"Yes","No")</f>
        <v/>
      </c>
      <c r="BG173">
        <f>IF(I173="pos_trend","Yes","No")</f>
        <v/>
      </c>
      <c r="BH173">
        <f>IF(AF173&lt;&gt;"",IF(ABS(AF173)&gt;0.8,"Yes","No"),"")</f>
        <v/>
      </c>
    </row>
    <row r="174" spans="1:60">
      <c s="1" r="A174" t="n">
        <v>16</v>
      </c>
      <c r="B174" t="s">
        <v>378</v>
      </c>
      <c r="C174" t="s">
        <v>264</v>
      </c>
      <c r="D174" t="s">
        <v>264</v>
      </c>
      <c r="E174" t="s">
        <v>264</v>
      </c>
      <c r="F174" t="s">
        <v>264</v>
      </c>
      <c r="G174" t="s">
        <v>4021</v>
      </c>
      <c r="H174" t="s"/>
      <c r="I174">
        <f>IF(AND(K174&gt; J174, L174&gt; K174, M174&gt; L174, N174&gt; M174), "pos_trend", IF(AND(K174&lt; J174, L174&lt; K174, M174&lt; L174, N174&lt; M174), "neg_trend", "N/A"))</f>
        <v/>
      </c>
      <c r="J174">
        <f>IFERROR(IF(TRIM(C174)="-", "N/A", IF(RIGHT(C174,1)=")",IF(RIGHT(C174,2)="T)",-1000000000000*VALUE(MID(C174,2,LEN(C174)-3)),IF(RIGHT(C174,2)="M)",-1000000*VALUE(MID(C174,2,LEN(C174)-3)),IF(RIGHT(C174,2)="B)",-1000000000*VALUE(MID(C174,2,LEN(C174)-3)),IF(RIGHT(C174,2)="k)",-1000*VALUE(MID(C174,2,LEN(C174)-3)),VALUE(SUBSTITUTE(C174,",","")))))),IF(RIGHT(C174,1)="T",1000000000000*VALUE(LEFT(C174,LEN(C174)-1)),IF(RIGHT(C174,1)="M",1000000*VALUE(LEFT(C174,LEN(C174)-1)),IF(RIGHT(C174,1)="B",1000000000*VALUE(LEFT(C174,LEN(C174)-1)),IF(RIGHT(C174,1)="%",0.01*VALUE(LEFT(C174,LEN(C174)-1)),IF(RIGHT(C174,1)="k",1000*VALUE(LEFT(C174,LEN(C174)-1)),VALUE(SUBSTITUTE(C174,",",""))))))))),"N/A")</f>
        <v/>
      </c>
      <c r="K174">
        <f>IFERROR(IF(TRIM(D174)="-", "N/A", IF(RIGHT(D174,1)=")",IF(RIGHT(D174,2)="T)",-1000000000000*VALUE(MID(D174,2,LEN(D174)-3)),IF(RIGHT(D174,2)="M)",-1000000*VALUE(MID(D174,2,LEN(D174)-3)),IF(RIGHT(D174,2)="B)",-1000000000*VALUE(MID(D174,2,LEN(D174)-3)),IF(RIGHT(D174,2)="k)",-1000*VALUE(MID(D174,2,LEN(D174)-3)),VALUE(SUBSTITUTE(D174,",","")))))),IF(RIGHT(D174,1)="T",1000000000000*VALUE(LEFT(D174,LEN(D174)-1)),IF(RIGHT(D174,1)="M",1000000*VALUE(LEFT(D174,LEN(D174)-1)),IF(RIGHT(D174,1)="B",1000000000*VALUE(LEFT(D174,LEN(D174)-1)),IF(RIGHT(D174,1)="%",0.01*VALUE(LEFT(D174,LEN(D174)-1)),IF(RIGHT(D174,1)="k",1000*VALUE(LEFT(D174,LEN(D174)-1)),VALUE(SUBSTITUTE(D174,",",""))))))))),"N/A")</f>
        <v/>
      </c>
      <c r="L174">
        <f>IFERROR(IF(TRIM(E174)="-", "N/A", IF(RIGHT(E174,1)=")",IF(RIGHT(E174,2)="T)",-1000000000000*VALUE(MID(E174,2,LEN(E174)-3)),IF(RIGHT(E174,2)="M)",-1000000*VALUE(MID(E174,2,LEN(E174)-3)),IF(RIGHT(E174,2)="B)",-1000000000*VALUE(MID(E174,2,LEN(E174)-3)),IF(RIGHT(E174,2)="k)",-1000*VALUE(MID(E174,2,LEN(E174)-3)),VALUE(SUBSTITUTE(E174,",","")))))),IF(RIGHT(E174,1)="T",1000000000000*VALUE(LEFT(E174,LEN(E174)-1)),IF(RIGHT(E174,1)="M",1000000*VALUE(LEFT(E174,LEN(E174)-1)),IF(RIGHT(E174,1)="B",1000000000*VALUE(LEFT(E174,LEN(E174)-1)),IF(RIGHT(E174,1)="%",0.01*VALUE(LEFT(E174,LEN(E174)-1)),IF(RIGHT(E174,1)="k",1000*VALUE(LEFT(E174,LEN(E174)-1)),VALUE(SUBSTITUTE(E174,",",""))))))))),"N/A")</f>
        <v/>
      </c>
      <c r="M174">
        <f>IFERROR(IF(TRIM(F174)="-", "N/A", IF(RIGHT(F174,1)=")",IF(RIGHT(F174,2)="T)",-1000000000000*VALUE(MID(F174,2,LEN(F174)-3)),IF(RIGHT(F174,2)="M)",-1000000*VALUE(MID(F174,2,LEN(F174)-3)),IF(RIGHT(F174,2)="B)",-1000000000*VALUE(MID(F174,2,LEN(F174)-3)),IF(RIGHT(F174,2)="k)",-1000*VALUE(MID(F174,2,LEN(F174)-3)),VALUE(SUBSTITUTE(F174,",","")))))),IF(RIGHT(F174,1)="T",1000000000000*VALUE(LEFT(F174,LEN(F174)-1)),IF(RIGHT(F174,1)="M",1000000*VALUE(LEFT(F174,LEN(F174)-1)),IF(RIGHT(F174,1)="B",1000000000*VALUE(LEFT(F174,LEN(F174)-1)),IF(RIGHT(F174,1)="%",0.01*VALUE(LEFT(F174,LEN(F174)-1)),IF(RIGHT(F174,1)="k",1000*VALUE(LEFT(F174,LEN(F174)-1)),VALUE(SUBSTITUTE(F174,",",""))))))))),"N/A")</f>
        <v/>
      </c>
      <c r="N174">
        <f>IFERROR(IF(TRIM(G174)="-", "N/A", IF(RIGHT(G174,1)=")",IF(RIGHT(G174,2)="T)",-1000000000000*VALUE(MID(G174,2,LEN(G174)-3)),IF(RIGHT(G174,2)="M)",-1000000*VALUE(MID(G174,2,LEN(G174)-3)),IF(RIGHT(G174,2)="B)",-1000000000*VALUE(MID(G174,2,LEN(G174)-3)),IF(RIGHT(G174,2)="k)",-1000*VALUE(MID(G174,2,LEN(G174)-3)),VALUE(SUBSTITUTE(G174,",","")))))),IF(RIGHT(G174,1)="T",1000000000000*VALUE(LEFT(G174,LEN(G174)-1)),IF(RIGHT(G174,1)="M",1000000*VALUE(LEFT(G174,LEN(G174)-1)),IF(RIGHT(G174,1)="B",1000000000*VALUE(LEFT(G174,LEN(G174)-1)),IF(RIGHT(G174,1)="%",0.01*VALUE(LEFT(G174,LEN(G174)-1)),IF(RIGHT(G174,1)="k",1000*VALUE(LEFT(G174,LEN(G174)-1)),VALUE(SUBSTITUTE(G174,",",""))))))))),"N/A")</f>
        <v/>
      </c>
      <c r="P174">
        <f>MAX(J174:N174)</f>
        <v/>
      </c>
      <c r="Q174">
        <f>IFERROR(J144+MATCH(P174,J174:N174,0)-1,"")</f>
        <v/>
      </c>
      <c r="R174">
        <f>IF(Q174="","",MIN(J174:N174))</f>
        <v/>
      </c>
      <c r="S174">
        <f>IFERROR(J144+MATCH(R174,J174:N174,0)-1,"")</f>
        <v/>
      </c>
      <c r="T174">
        <f>IFERROR(AVERAGE(J174:N174),"")</f>
        <v/>
      </c>
      <c r="U174">
        <f>IFERROR(STDEV(J174:N174),"")</f>
        <v/>
      </c>
      <c r="V174">
        <f>IFERROR(IF(C174="-","",IF(ISBLANK(B174),"",IF(OR(ISNUMBER(FIND("Growth",B174)),ISNUMBER(FIND("Margin",B174))),"",(J174-T174)/U174))),"")</f>
        <v/>
      </c>
      <c r="W174">
        <f>IFERROR(IF(OR(D174="-",ISBLANK(D174)),"",(K174-T174)/U174),"")</f>
        <v/>
      </c>
      <c r="X174">
        <f>IFERROR(IF(OR(E174="-",ISBLANK(E174)),"",(L174-T174)/U174),"")</f>
        <v/>
      </c>
      <c r="Y174">
        <f>IFERROR(IF(OR(F174="-",ISBLANK(F174)),"",(M174-T174)/U174),"")</f>
        <v/>
      </c>
      <c r="Z174">
        <f>IFERROR(IF(OR(G174="-",ISBLANK(G174)),"",(N174-T174)/U174),"")</f>
        <v/>
      </c>
      <c r="AA174">
        <f>IF(MAX(MAX(V174:Z174),ABS(MIN(V174:Z174)))=ABS(MIN(V174:Z174)),MIN(V174:Z174),MAX(V174:Z174))</f>
        <v/>
      </c>
      <c r="AB174">
        <f>IFERROR(V144+MATCH(AA174,V174:Z174,0)-1,"")</f>
        <v/>
      </c>
      <c r="AC174">
        <f>IF(AB174&lt;&gt;"",IF(S174=AB174,"Low",IF(AB174=Q174,"High","")),"")</f>
        <v/>
      </c>
      <c r="AE174">
        <f>IF(ISNUMBER(MATCH("N/A",J174:N174,0)),"",IFERROR((5 * SUMPRODUCT(J144:N144,J174:N174) - PRODUCT(SUM(J144:N144),SUM(J174:N174))) / ((5 * SUM((J144^2)+(K144^2)+(L144^2)+(M144^2)+(N144^2))) - SUM(J144:N144)^2),""))</f>
        <v/>
      </c>
      <c r="AF174">
        <f>IFERROR(CORREL(J144:N144,J174:N174),"")</f>
        <v/>
      </c>
      <c r="AZ174">
        <f>IF(Q174=S174,0,1)</f>
        <v/>
      </c>
      <c r="BA174">
        <f>IF(AZ174=1,IF(Q174="","",IF(Q174=N144,"Yes","No")),"")</f>
        <v/>
      </c>
      <c r="BB174">
        <f>IF(BA174="Yes",P174,"")</f>
        <v/>
      </c>
      <c r="BC174">
        <f>IF(AZ174=1,IF(S174="","",IF(S174=N144,"Yes","No")),"")</f>
        <v/>
      </c>
      <c r="BD174">
        <f>IF(BC174="Yes",R174,"")</f>
        <v/>
      </c>
      <c r="BE174">
        <f>IFERROR(IF(SIGN(AE174)=1,"Increasing",IF(SIGN(AE174)=-1,"Decreasing","")),"")</f>
        <v/>
      </c>
      <c r="BF174">
        <f>IF(OR(AND(BE174="Increasing",BA174="Yes"),AND(BE174="Decreasing",BC174="Yes")),"Yes","No")</f>
        <v/>
      </c>
      <c r="BG174">
        <f>IF(I174="pos_trend","Yes","No")</f>
        <v/>
      </c>
      <c r="BH174">
        <f>IF(AF174&lt;&gt;"",IF(ABS(AF174)&gt;0.8,"Yes","No"),"")</f>
        <v/>
      </c>
    </row>
    <row r="175" spans="1:60">
      <c s="1" r="A175" t="n">
        <v>17</v>
      </c>
      <c r="B175" t="s">
        <v>380</v>
      </c>
      <c r="C175" t="s">
        <v>4022</v>
      </c>
      <c r="D175" t="s">
        <v>4023</v>
      </c>
      <c r="E175" t="s">
        <v>4024</v>
      </c>
      <c r="F175" t="s">
        <v>4025</v>
      </c>
      <c r="G175" t="s">
        <v>4026</v>
      </c>
      <c r="H175" t="s"/>
      <c r="I175">
        <f>IF(AND(K175&gt; J175, L175&gt; K175, M175&gt; L175, N175&gt; M175), "pos_trend", IF(AND(K175&lt; J175, L175&lt; K175, M175&lt; L175, N175&lt; M175), "neg_trend", "N/A"))</f>
        <v/>
      </c>
      <c r="J175">
        <f>IFERROR(IF(TRIM(C175)="-", "N/A", IF(RIGHT(C175,1)=")",IF(RIGHT(C175,2)="T)",-1000000000000*VALUE(MID(C175,2,LEN(C175)-3)),IF(RIGHT(C175,2)="M)",-1000000*VALUE(MID(C175,2,LEN(C175)-3)),IF(RIGHT(C175,2)="B)",-1000000000*VALUE(MID(C175,2,LEN(C175)-3)),IF(RIGHT(C175,2)="k)",-1000*VALUE(MID(C175,2,LEN(C175)-3)),VALUE(SUBSTITUTE(C175,",","")))))),IF(RIGHT(C175,1)="T",1000000000000*VALUE(LEFT(C175,LEN(C175)-1)),IF(RIGHT(C175,1)="M",1000000*VALUE(LEFT(C175,LEN(C175)-1)),IF(RIGHT(C175,1)="B",1000000000*VALUE(LEFT(C175,LEN(C175)-1)),IF(RIGHT(C175,1)="%",0.01*VALUE(LEFT(C175,LEN(C175)-1)),IF(RIGHT(C175,1)="k",1000*VALUE(LEFT(C175,LEN(C175)-1)),VALUE(SUBSTITUTE(C175,",",""))))))))),"N/A")</f>
        <v/>
      </c>
      <c r="K175">
        <f>IFERROR(IF(TRIM(D175)="-", "N/A", IF(RIGHT(D175,1)=")",IF(RIGHT(D175,2)="T)",-1000000000000*VALUE(MID(D175,2,LEN(D175)-3)),IF(RIGHT(D175,2)="M)",-1000000*VALUE(MID(D175,2,LEN(D175)-3)),IF(RIGHT(D175,2)="B)",-1000000000*VALUE(MID(D175,2,LEN(D175)-3)),IF(RIGHT(D175,2)="k)",-1000*VALUE(MID(D175,2,LEN(D175)-3)),VALUE(SUBSTITUTE(D175,",","")))))),IF(RIGHT(D175,1)="T",1000000000000*VALUE(LEFT(D175,LEN(D175)-1)),IF(RIGHT(D175,1)="M",1000000*VALUE(LEFT(D175,LEN(D175)-1)),IF(RIGHT(D175,1)="B",1000000000*VALUE(LEFT(D175,LEN(D175)-1)),IF(RIGHT(D175,1)="%",0.01*VALUE(LEFT(D175,LEN(D175)-1)),IF(RIGHT(D175,1)="k",1000*VALUE(LEFT(D175,LEN(D175)-1)),VALUE(SUBSTITUTE(D175,",",""))))))))),"N/A")</f>
        <v/>
      </c>
      <c r="L175">
        <f>IFERROR(IF(TRIM(E175)="-", "N/A", IF(RIGHT(E175,1)=")",IF(RIGHT(E175,2)="T)",-1000000000000*VALUE(MID(E175,2,LEN(E175)-3)),IF(RIGHT(E175,2)="M)",-1000000*VALUE(MID(E175,2,LEN(E175)-3)),IF(RIGHT(E175,2)="B)",-1000000000*VALUE(MID(E175,2,LEN(E175)-3)),IF(RIGHT(E175,2)="k)",-1000*VALUE(MID(E175,2,LEN(E175)-3)),VALUE(SUBSTITUTE(E175,",","")))))),IF(RIGHT(E175,1)="T",1000000000000*VALUE(LEFT(E175,LEN(E175)-1)),IF(RIGHT(E175,1)="M",1000000*VALUE(LEFT(E175,LEN(E175)-1)),IF(RIGHT(E175,1)="B",1000000000*VALUE(LEFT(E175,LEN(E175)-1)),IF(RIGHT(E175,1)="%",0.01*VALUE(LEFT(E175,LEN(E175)-1)),IF(RIGHT(E175,1)="k",1000*VALUE(LEFT(E175,LEN(E175)-1)),VALUE(SUBSTITUTE(E175,",",""))))))))),"N/A")</f>
        <v/>
      </c>
      <c r="M175">
        <f>IFERROR(IF(TRIM(F175)="-", "N/A", IF(RIGHT(F175,1)=")",IF(RIGHT(F175,2)="T)",-1000000000000*VALUE(MID(F175,2,LEN(F175)-3)),IF(RIGHT(F175,2)="M)",-1000000*VALUE(MID(F175,2,LEN(F175)-3)),IF(RIGHT(F175,2)="B)",-1000000000*VALUE(MID(F175,2,LEN(F175)-3)),IF(RIGHT(F175,2)="k)",-1000*VALUE(MID(F175,2,LEN(F175)-3)),VALUE(SUBSTITUTE(F175,",","")))))),IF(RIGHT(F175,1)="T",1000000000000*VALUE(LEFT(F175,LEN(F175)-1)),IF(RIGHT(F175,1)="M",1000000*VALUE(LEFT(F175,LEN(F175)-1)),IF(RIGHT(F175,1)="B",1000000000*VALUE(LEFT(F175,LEN(F175)-1)),IF(RIGHT(F175,1)="%",0.01*VALUE(LEFT(F175,LEN(F175)-1)),IF(RIGHT(F175,1)="k",1000*VALUE(LEFT(F175,LEN(F175)-1)),VALUE(SUBSTITUTE(F175,",",""))))))))),"N/A")</f>
        <v/>
      </c>
      <c r="N175">
        <f>IFERROR(IF(TRIM(G175)="-", "N/A", IF(RIGHT(G175,1)=")",IF(RIGHT(G175,2)="T)",-1000000000000*VALUE(MID(G175,2,LEN(G175)-3)),IF(RIGHT(G175,2)="M)",-1000000*VALUE(MID(G175,2,LEN(G175)-3)),IF(RIGHT(G175,2)="B)",-1000000000*VALUE(MID(G175,2,LEN(G175)-3)),IF(RIGHT(G175,2)="k)",-1000*VALUE(MID(G175,2,LEN(G175)-3)),VALUE(SUBSTITUTE(G175,",","")))))),IF(RIGHT(G175,1)="T",1000000000000*VALUE(LEFT(G175,LEN(G175)-1)),IF(RIGHT(G175,1)="M",1000000*VALUE(LEFT(G175,LEN(G175)-1)),IF(RIGHT(G175,1)="B",1000000000*VALUE(LEFT(G175,LEN(G175)-1)),IF(RIGHT(G175,1)="%",0.01*VALUE(LEFT(G175,LEN(G175)-1)),IF(RIGHT(G175,1)="k",1000*VALUE(LEFT(G175,LEN(G175)-1)),VALUE(SUBSTITUTE(G175,",",""))))))))),"N/A")</f>
        <v/>
      </c>
      <c r="P175">
        <f>MAX(J175:N175)</f>
        <v/>
      </c>
      <c r="Q175">
        <f>IFERROR(J144+MATCH(P175,J175:N175,0)-1,"")</f>
        <v/>
      </c>
      <c r="R175">
        <f>IF(Q175="","",MIN(J175:N175))</f>
        <v/>
      </c>
      <c r="S175">
        <f>IFERROR(J144+MATCH(R175,J175:N175,0)-1,"")</f>
        <v/>
      </c>
      <c r="T175">
        <f>IFERROR(AVERAGE(J175:N175),"")</f>
        <v/>
      </c>
      <c r="U175">
        <f>IFERROR(STDEV(J175:N175),"")</f>
        <v/>
      </c>
      <c r="V175">
        <f>IFERROR(IF(C175="-","",IF(ISBLANK(B175),"",IF(OR(ISNUMBER(FIND("Growth",B175)),ISNUMBER(FIND("Margin",B175))),"",(J175-T175)/U175))),"")</f>
        <v/>
      </c>
      <c r="W175">
        <f>IFERROR(IF(OR(D175="-",ISBLANK(D175)),"",(K175-T175)/U175),"")</f>
        <v/>
      </c>
      <c r="X175">
        <f>IFERROR(IF(OR(E175="-",ISBLANK(E175)),"",(L175-T175)/U175),"")</f>
        <v/>
      </c>
      <c r="Y175">
        <f>IFERROR(IF(OR(F175="-",ISBLANK(F175)),"",(M175-T175)/U175),"")</f>
        <v/>
      </c>
      <c r="Z175">
        <f>IFERROR(IF(OR(G175="-",ISBLANK(G175)),"",(N175-T175)/U175),"")</f>
        <v/>
      </c>
      <c r="AA175">
        <f>IF(MAX(MAX(V175:Z175),ABS(MIN(V175:Z175)))=ABS(MIN(V175:Z175)),MIN(V175:Z175),MAX(V175:Z175))</f>
        <v/>
      </c>
      <c r="AB175">
        <f>IFERROR(V144+MATCH(AA175,V175:Z175,0)-1,"")</f>
        <v/>
      </c>
      <c r="AC175">
        <f>IF(AB175&lt;&gt;"",IF(S175=AB175,"Low",IF(AB175=Q175,"High","")),"")</f>
        <v/>
      </c>
      <c r="AE175">
        <f>IF(ISNUMBER(MATCH("N/A",J175:N175,0)),"",IFERROR((5 * SUMPRODUCT(J144:N144,J175:N175) - PRODUCT(SUM(J144:N144),SUM(J175:N175))) / ((5 * SUM((J144^2)+(K144^2)+(L144^2)+(M144^2)+(N144^2))) - SUM(J144:N144)^2),""))</f>
        <v/>
      </c>
      <c r="AF175">
        <f>IFERROR(CORREL(J144:N144,J175:N175),"")</f>
        <v/>
      </c>
      <c r="AZ175">
        <f>IF(Q175=S175,0,1)</f>
        <v/>
      </c>
      <c r="BA175">
        <f>IF(AZ175=1,IF(Q175="","",IF(Q175=N144,"Yes","No")),"")</f>
        <v/>
      </c>
      <c r="BB175">
        <f>IF(BA175="Yes",P175,"")</f>
        <v/>
      </c>
      <c r="BC175">
        <f>IF(AZ175=1,IF(S175="","",IF(S175=N144,"Yes","No")),"")</f>
        <v/>
      </c>
      <c r="BD175">
        <f>IF(BC175="Yes",R175,"")</f>
        <v/>
      </c>
      <c r="BE175">
        <f>IFERROR(IF(SIGN(AE175)=1,"Increasing",IF(SIGN(AE175)=-1,"Decreasing","")),"")</f>
        <v/>
      </c>
      <c r="BF175">
        <f>IF(OR(AND(BE175="Increasing",BA175="Yes"),AND(BE175="Decreasing",BC175="Yes")),"Yes","No")</f>
        <v/>
      </c>
      <c r="BG175">
        <f>IF(I175="pos_trend","Yes","No")</f>
        <v/>
      </c>
      <c r="BH175">
        <f>IF(AF175&lt;&gt;"",IF(ABS(AF175)&gt;0.8,"Yes","No"),"")</f>
        <v/>
      </c>
    </row>
    <row r="176" spans="1:60">
      <c s="1" r="A176" t="n">
        <v>18</v>
      </c>
      <c r="B176" t="s">
        <v>386</v>
      </c>
      <c r="C176" t="s">
        <v>4027</v>
      </c>
      <c r="D176" t="s">
        <v>4028</v>
      </c>
      <c r="E176" t="s">
        <v>4029</v>
      </c>
      <c r="F176" t="s">
        <v>4030</v>
      </c>
      <c r="G176" t="s">
        <v>4031</v>
      </c>
      <c r="H176" t="s"/>
      <c r="I176">
        <f>IF(AND(K176&gt; J176, L176&gt; K176, M176&gt; L176, N176&gt; M176), "pos_trend", IF(AND(K176&lt; J176, L176&lt; K176, M176&lt; L176, N176&lt; M176), "neg_trend", "N/A"))</f>
        <v/>
      </c>
      <c r="J176">
        <f>IFERROR(IF(TRIM(C176)="-", "N/A", IF(RIGHT(C176,1)=")",IF(RIGHT(C176,2)="T)",-1000000000000*VALUE(MID(C176,2,LEN(C176)-3)),IF(RIGHT(C176,2)="M)",-1000000*VALUE(MID(C176,2,LEN(C176)-3)),IF(RIGHT(C176,2)="B)",-1000000000*VALUE(MID(C176,2,LEN(C176)-3)),IF(RIGHT(C176,2)="k)",-1000*VALUE(MID(C176,2,LEN(C176)-3)),VALUE(SUBSTITUTE(C176,",","")))))),IF(RIGHT(C176,1)="T",1000000000000*VALUE(LEFT(C176,LEN(C176)-1)),IF(RIGHT(C176,1)="M",1000000*VALUE(LEFT(C176,LEN(C176)-1)),IF(RIGHT(C176,1)="B",1000000000*VALUE(LEFT(C176,LEN(C176)-1)),IF(RIGHT(C176,1)="%",0.01*VALUE(LEFT(C176,LEN(C176)-1)),IF(RIGHT(C176,1)="k",1000*VALUE(LEFT(C176,LEN(C176)-1)),VALUE(SUBSTITUTE(C176,",",""))))))))),"N/A")</f>
        <v/>
      </c>
      <c r="K176">
        <f>IFERROR(IF(TRIM(D176)="-", "N/A", IF(RIGHT(D176,1)=")",IF(RIGHT(D176,2)="T)",-1000000000000*VALUE(MID(D176,2,LEN(D176)-3)),IF(RIGHT(D176,2)="M)",-1000000*VALUE(MID(D176,2,LEN(D176)-3)),IF(RIGHT(D176,2)="B)",-1000000000*VALUE(MID(D176,2,LEN(D176)-3)),IF(RIGHT(D176,2)="k)",-1000*VALUE(MID(D176,2,LEN(D176)-3)),VALUE(SUBSTITUTE(D176,",","")))))),IF(RIGHT(D176,1)="T",1000000000000*VALUE(LEFT(D176,LEN(D176)-1)),IF(RIGHT(D176,1)="M",1000000*VALUE(LEFT(D176,LEN(D176)-1)),IF(RIGHT(D176,1)="B",1000000000*VALUE(LEFT(D176,LEN(D176)-1)),IF(RIGHT(D176,1)="%",0.01*VALUE(LEFT(D176,LEN(D176)-1)),IF(RIGHT(D176,1)="k",1000*VALUE(LEFT(D176,LEN(D176)-1)),VALUE(SUBSTITUTE(D176,",",""))))))))),"N/A")</f>
        <v/>
      </c>
      <c r="L176">
        <f>IFERROR(IF(TRIM(E176)="-", "N/A", IF(RIGHT(E176,1)=")",IF(RIGHT(E176,2)="T)",-1000000000000*VALUE(MID(E176,2,LEN(E176)-3)),IF(RIGHT(E176,2)="M)",-1000000*VALUE(MID(E176,2,LEN(E176)-3)),IF(RIGHT(E176,2)="B)",-1000000000*VALUE(MID(E176,2,LEN(E176)-3)),IF(RIGHT(E176,2)="k)",-1000*VALUE(MID(E176,2,LEN(E176)-3)),VALUE(SUBSTITUTE(E176,",","")))))),IF(RIGHT(E176,1)="T",1000000000000*VALUE(LEFT(E176,LEN(E176)-1)),IF(RIGHT(E176,1)="M",1000000*VALUE(LEFT(E176,LEN(E176)-1)),IF(RIGHT(E176,1)="B",1000000000*VALUE(LEFT(E176,LEN(E176)-1)),IF(RIGHT(E176,1)="%",0.01*VALUE(LEFT(E176,LEN(E176)-1)),IF(RIGHT(E176,1)="k",1000*VALUE(LEFT(E176,LEN(E176)-1)),VALUE(SUBSTITUTE(E176,",",""))))))))),"N/A")</f>
        <v/>
      </c>
      <c r="M176">
        <f>IFERROR(IF(TRIM(F176)="-", "N/A", IF(RIGHT(F176,1)=")",IF(RIGHT(F176,2)="T)",-1000000000000*VALUE(MID(F176,2,LEN(F176)-3)),IF(RIGHT(F176,2)="M)",-1000000*VALUE(MID(F176,2,LEN(F176)-3)),IF(RIGHT(F176,2)="B)",-1000000000*VALUE(MID(F176,2,LEN(F176)-3)),IF(RIGHT(F176,2)="k)",-1000*VALUE(MID(F176,2,LEN(F176)-3)),VALUE(SUBSTITUTE(F176,",","")))))),IF(RIGHT(F176,1)="T",1000000000000*VALUE(LEFT(F176,LEN(F176)-1)),IF(RIGHT(F176,1)="M",1000000*VALUE(LEFT(F176,LEN(F176)-1)),IF(RIGHT(F176,1)="B",1000000000*VALUE(LEFT(F176,LEN(F176)-1)),IF(RIGHT(F176,1)="%",0.01*VALUE(LEFT(F176,LEN(F176)-1)),IF(RIGHT(F176,1)="k",1000*VALUE(LEFT(F176,LEN(F176)-1)),VALUE(SUBSTITUTE(F176,",",""))))))))),"N/A")</f>
        <v/>
      </c>
      <c r="N176">
        <f>IFERROR(IF(TRIM(G176)="-", "N/A", IF(RIGHT(G176,1)=")",IF(RIGHT(G176,2)="T)",-1000000000000*VALUE(MID(G176,2,LEN(G176)-3)),IF(RIGHT(G176,2)="M)",-1000000*VALUE(MID(G176,2,LEN(G176)-3)),IF(RIGHT(G176,2)="B)",-1000000000*VALUE(MID(G176,2,LEN(G176)-3)),IF(RIGHT(G176,2)="k)",-1000*VALUE(MID(G176,2,LEN(G176)-3)),VALUE(SUBSTITUTE(G176,",","")))))),IF(RIGHT(G176,1)="T",1000000000000*VALUE(LEFT(G176,LEN(G176)-1)),IF(RIGHT(G176,1)="M",1000000*VALUE(LEFT(G176,LEN(G176)-1)),IF(RIGHT(G176,1)="B",1000000000*VALUE(LEFT(G176,LEN(G176)-1)),IF(RIGHT(G176,1)="%",0.01*VALUE(LEFT(G176,LEN(G176)-1)),IF(RIGHT(G176,1)="k",1000*VALUE(LEFT(G176,LEN(G176)-1)),VALUE(SUBSTITUTE(G176,",",""))))))))),"N/A")</f>
        <v/>
      </c>
      <c r="P176">
        <f>MAX(J176:N176)</f>
        <v/>
      </c>
      <c r="Q176">
        <f>IFERROR(J144+MATCH(P176,J176:N176,0)-1,"")</f>
        <v/>
      </c>
      <c r="R176">
        <f>IF(Q176="","",MIN(J176:N176))</f>
        <v/>
      </c>
      <c r="S176">
        <f>IFERROR(J144+MATCH(R176,J176:N176,0)-1,"")</f>
        <v/>
      </c>
      <c r="T176">
        <f>IFERROR(AVERAGE(J176:N176),"")</f>
        <v/>
      </c>
      <c r="U176">
        <f>IFERROR(STDEV(J176:N176),"")</f>
        <v/>
      </c>
      <c r="V176">
        <f>IFERROR(IF(C176="-","",IF(ISBLANK(B176),"",IF(OR(ISNUMBER(FIND("Growth",B176)),ISNUMBER(FIND("Margin",B176))),"",(J176-T176)/U176))),"")</f>
        <v/>
      </c>
      <c r="W176">
        <f>IFERROR(IF(OR(D176="-",ISBLANK(D176)),"",(K176-T176)/U176),"")</f>
        <v/>
      </c>
      <c r="X176">
        <f>IFERROR(IF(OR(E176="-",ISBLANK(E176)),"",(L176-T176)/U176),"")</f>
        <v/>
      </c>
      <c r="Y176">
        <f>IFERROR(IF(OR(F176="-",ISBLANK(F176)),"",(M176-T176)/U176),"")</f>
        <v/>
      </c>
      <c r="Z176">
        <f>IFERROR(IF(OR(G176="-",ISBLANK(G176)),"",(N176-T176)/U176),"")</f>
        <v/>
      </c>
      <c r="AA176">
        <f>IF(MAX(MAX(V176:Z176),ABS(MIN(V176:Z176)))=ABS(MIN(V176:Z176)),MIN(V176:Z176),MAX(V176:Z176))</f>
        <v/>
      </c>
      <c r="AB176">
        <f>IFERROR(V144+MATCH(AA176,V176:Z176,0)-1,"")</f>
        <v/>
      </c>
      <c r="AC176">
        <f>IF(AB176&lt;&gt;"",IF(S176=AB176,"Low",IF(AB176=Q176,"High","")),"")</f>
        <v/>
      </c>
      <c r="AE176">
        <f>IF(ISNUMBER(MATCH("N/A",J176:N176,0)),"",IFERROR((5 * SUMPRODUCT(J144:N144,J176:N176) - PRODUCT(SUM(J144:N144),SUM(J176:N176))) / ((5 * SUM((J144^2)+(K144^2)+(L144^2)+(M144^2)+(N144^2))) - SUM(J144:N144)^2),""))</f>
        <v/>
      </c>
      <c r="AF176">
        <f>IFERROR(CORREL(J144:N144,J176:N176),"")</f>
        <v/>
      </c>
      <c r="AZ176">
        <f>IF(Q176=S176,0,1)</f>
        <v/>
      </c>
      <c r="BA176">
        <f>IF(AZ176=1,IF(Q176="","",IF(Q176=N144,"Yes","No")),"")</f>
        <v/>
      </c>
      <c r="BB176">
        <f>IF(BA176="Yes",P176,"")</f>
        <v/>
      </c>
      <c r="BC176">
        <f>IF(AZ176=1,IF(S176="","",IF(S176=N144,"Yes","No")),"")</f>
        <v/>
      </c>
      <c r="BD176">
        <f>IF(BC176="Yes",R176,"")</f>
        <v/>
      </c>
      <c r="BE176">
        <f>IFERROR(IF(SIGN(AE176)=1,"Increasing",IF(SIGN(AE176)=-1,"Decreasing","")),"")</f>
        <v/>
      </c>
      <c r="BF176">
        <f>IF(OR(AND(BE176="Increasing",BA176="Yes"),AND(BE176="Decreasing",BC176="Yes")),"Yes","No")</f>
        <v/>
      </c>
      <c r="BG176">
        <f>IF(I176="pos_trend","Yes","No")</f>
        <v/>
      </c>
      <c r="BH176">
        <f>IF(AF176&lt;&gt;"",IF(ABS(AF176)&gt;0.8,"Yes","No"),"")</f>
        <v/>
      </c>
    </row>
    <row r="177" spans="1:60">
      <c s="1" r="A177" t="n">
        <v>19</v>
      </c>
      <c r="B177" t="s">
        <v>391</v>
      </c>
      <c r="C177" t="s">
        <v>4032</v>
      </c>
      <c r="D177" t="s">
        <v>4033</v>
      </c>
      <c r="E177" t="s">
        <v>4034</v>
      </c>
      <c r="F177" t="s">
        <v>4035</v>
      </c>
      <c r="G177" t="s">
        <v>4036</v>
      </c>
      <c r="H177" t="s"/>
      <c r="I177">
        <f>IF(AND(K177&gt; J177, L177&gt; K177, M177&gt; L177, N177&gt; M177), "pos_trend", IF(AND(K177&lt; J177, L177&lt; K177, M177&lt; L177, N177&lt; M177), "neg_trend", "N/A"))</f>
        <v/>
      </c>
      <c r="J177">
        <f>IFERROR(IF(TRIM(C177)="-", "N/A", IF(RIGHT(C177,1)=")",IF(RIGHT(C177,2)="T)",-1000000000000*VALUE(MID(C177,2,LEN(C177)-3)),IF(RIGHT(C177,2)="M)",-1000000*VALUE(MID(C177,2,LEN(C177)-3)),IF(RIGHT(C177,2)="B)",-1000000000*VALUE(MID(C177,2,LEN(C177)-3)),IF(RIGHT(C177,2)="k)",-1000*VALUE(MID(C177,2,LEN(C177)-3)),VALUE(SUBSTITUTE(C177,",","")))))),IF(RIGHT(C177,1)="T",1000000000000*VALUE(LEFT(C177,LEN(C177)-1)),IF(RIGHT(C177,1)="M",1000000*VALUE(LEFT(C177,LEN(C177)-1)),IF(RIGHT(C177,1)="B",1000000000*VALUE(LEFT(C177,LEN(C177)-1)),IF(RIGHT(C177,1)="%",0.01*VALUE(LEFT(C177,LEN(C177)-1)),IF(RIGHT(C177,1)="k",1000*VALUE(LEFT(C177,LEN(C177)-1)),VALUE(SUBSTITUTE(C177,",",""))))))))),"N/A")</f>
        <v/>
      </c>
      <c r="K177">
        <f>IFERROR(IF(TRIM(D177)="-", "N/A", IF(RIGHT(D177,1)=")",IF(RIGHT(D177,2)="T)",-1000000000000*VALUE(MID(D177,2,LEN(D177)-3)),IF(RIGHT(D177,2)="M)",-1000000*VALUE(MID(D177,2,LEN(D177)-3)),IF(RIGHT(D177,2)="B)",-1000000000*VALUE(MID(D177,2,LEN(D177)-3)),IF(RIGHT(D177,2)="k)",-1000*VALUE(MID(D177,2,LEN(D177)-3)),VALUE(SUBSTITUTE(D177,",","")))))),IF(RIGHT(D177,1)="T",1000000000000*VALUE(LEFT(D177,LEN(D177)-1)),IF(RIGHT(D177,1)="M",1000000*VALUE(LEFT(D177,LEN(D177)-1)),IF(RIGHT(D177,1)="B",1000000000*VALUE(LEFT(D177,LEN(D177)-1)),IF(RIGHT(D177,1)="%",0.01*VALUE(LEFT(D177,LEN(D177)-1)),IF(RIGHT(D177,1)="k",1000*VALUE(LEFT(D177,LEN(D177)-1)),VALUE(SUBSTITUTE(D177,",",""))))))))),"N/A")</f>
        <v/>
      </c>
      <c r="L177">
        <f>IFERROR(IF(TRIM(E177)="-", "N/A", IF(RIGHT(E177,1)=")",IF(RIGHT(E177,2)="T)",-1000000000000*VALUE(MID(E177,2,LEN(E177)-3)),IF(RIGHT(E177,2)="M)",-1000000*VALUE(MID(E177,2,LEN(E177)-3)),IF(RIGHT(E177,2)="B)",-1000000000*VALUE(MID(E177,2,LEN(E177)-3)),IF(RIGHT(E177,2)="k)",-1000*VALUE(MID(E177,2,LEN(E177)-3)),VALUE(SUBSTITUTE(E177,",","")))))),IF(RIGHT(E177,1)="T",1000000000000*VALUE(LEFT(E177,LEN(E177)-1)),IF(RIGHT(E177,1)="M",1000000*VALUE(LEFT(E177,LEN(E177)-1)),IF(RIGHT(E177,1)="B",1000000000*VALUE(LEFT(E177,LEN(E177)-1)),IF(RIGHT(E177,1)="%",0.01*VALUE(LEFT(E177,LEN(E177)-1)),IF(RIGHT(E177,1)="k",1000*VALUE(LEFT(E177,LEN(E177)-1)),VALUE(SUBSTITUTE(E177,",",""))))))))),"N/A")</f>
        <v/>
      </c>
      <c r="M177">
        <f>IFERROR(IF(TRIM(F177)="-", "N/A", IF(RIGHT(F177,1)=")",IF(RIGHT(F177,2)="T)",-1000000000000*VALUE(MID(F177,2,LEN(F177)-3)),IF(RIGHT(F177,2)="M)",-1000000*VALUE(MID(F177,2,LEN(F177)-3)),IF(RIGHT(F177,2)="B)",-1000000000*VALUE(MID(F177,2,LEN(F177)-3)),IF(RIGHT(F177,2)="k)",-1000*VALUE(MID(F177,2,LEN(F177)-3)),VALUE(SUBSTITUTE(F177,",","")))))),IF(RIGHT(F177,1)="T",1000000000000*VALUE(LEFT(F177,LEN(F177)-1)),IF(RIGHT(F177,1)="M",1000000*VALUE(LEFT(F177,LEN(F177)-1)),IF(RIGHT(F177,1)="B",1000000000*VALUE(LEFT(F177,LEN(F177)-1)),IF(RIGHT(F177,1)="%",0.01*VALUE(LEFT(F177,LEN(F177)-1)),IF(RIGHT(F177,1)="k",1000*VALUE(LEFT(F177,LEN(F177)-1)),VALUE(SUBSTITUTE(F177,",",""))))))))),"N/A")</f>
        <v/>
      </c>
      <c r="N177">
        <f>IFERROR(IF(TRIM(G177)="-", "N/A", IF(RIGHT(G177,1)=")",IF(RIGHT(G177,2)="T)",-1000000000000*VALUE(MID(G177,2,LEN(G177)-3)),IF(RIGHT(G177,2)="M)",-1000000*VALUE(MID(G177,2,LEN(G177)-3)),IF(RIGHT(G177,2)="B)",-1000000000*VALUE(MID(G177,2,LEN(G177)-3)),IF(RIGHT(G177,2)="k)",-1000*VALUE(MID(G177,2,LEN(G177)-3)),VALUE(SUBSTITUTE(G177,",","")))))),IF(RIGHT(G177,1)="T",1000000000000*VALUE(LEFT(G177,LEN(G177)-1)),IF(RIGHT(G177,1)="M",1000000*VALUE(LEFT(G177,LEN(G177)-1)),IF(RIGHT(G177,1)="B",1000000000*VALUE(LEFT(G177,LEN(G177)-1)),IF(RIGHT(G177,1)="%",0.01*VALUE(LEFT(G177,LEN(G177)-1)),IF(RIGHT(G177,1)="k",1000*VALUE(LEFT(G177,LEN(G177)-1)),VALUE(SUBSTITUTE(G177,",",""))))))))),"N/A")</f>
        <v/>
      </c>
      <c r="P177">
        <f>MAX(J177:N177)</f>
        <v/>
      </c>
      <c r="Q177">
        <f>IFERROR(J144+MATCH(P177,J177:N177,0)-1,"")</f>
        <v/>
      </c>
      <c r="R177">
        <f>IF(Q177="","",MIN(J177:N177))</f>
        <v/>
      </c>
      <c r="S177">
        <f>IFERROR(J144+MATCH(R177,J177:N177,0)-1,"")</f>
        <v/>
      </c>
      <c r="T177">
        <f>IFERROR(AVERAGE(J177:N177),"")</f>
        <v/>
      </c>
      <c r="U177">
        <f>IFERROR(STDEV(J177:N177),"")</f>
        <v/>
      </c>
      <c r="V177">
        <f>IFERROR(IF(C177="-","",IF(ISBLANK(B177),"",IF(OR(ISNUMBER(FIND("Growth",B177)),ISNUMBER(FIND("Margin",B177))),"",(J177-T177)/U177))),"")</f>
        <v/>
      </c>
      <c r="W177">
        <f>IFERROR(IF(OR(D177="-",ISBLANK(D177)),"",(K177-T177)/U177),"")</f>
        <v/>
      </c>
      <c r="X177">
        <f>IFERROR(IF(OR(E177="-",ISBLANK(E177)),"",(L177-T177)/U177),"")</f>
        <v/>
      </c>
      <c r="Y177">
        <f>IFERROR(IF(OR(F177="-",ISBLANK(F177)),"",(M177-T177)/U177),"")</f>
        <v/>
      </c>
      <c r="Z177">
        <f>IFERROR(IF(OR(G177="-",ISBLANK(G177)),"",(N177-T177)/U177),"")</f>
        <v/>
      </c>
      <c r="AA177">
        <f>IF(MAX(MAX(V177:Z177),ABS(MIN(V177:Z177)))=ABS(MIN(V177:Z177)),MIN(V177:Z177),MAX(V177:Z177))</f>
        <v/>
      </c>
      <c r="AB177">
        <f>IFERROR(V144+MATCH(AA177,V177:Z177,0)-1,"")</f>
        <v/>
      </c>
      <c r="AC177">
        <f>IF(AB177&lt;&gt;"",IF(S177=AB177,"Low",IF(AB177=Q177,"High","")),"")</f>
        <v/>
      </c>
      <c r="AE177">
        <f>IF(ISNUMBER(MATCH("N/A",J177:N177,0)),"",IFERROR((5 * SUMPRODUCT(J144:N144,J177:N177) - PRODUCT(SUM(J144:N144),SUM(J177:N177))) / ((5 * SUM((J144^2)+(K144^2)+(L144^2)+(M144^2)+(N144^2))) - SUM(J144:N144)^2),""))</f>
        <v/>
      </c>
      <c r="AF177">
        <f>IFERROR(CORREL(J144:N144,J177:N177),"")</f>
        <v/>
      </c>
      <c r="AZ177">
        <f>IF(Q177=S177,0,1)</f>
        <v/>
      </c>
      <c r="BA177">
        <f>IF(AZ177=1,IF(Q177="","",IF(Q177=N144,"Yes","No")),"")</f>
        <v/>
      </c>
      <c r="BB177">
        <f>IF(BA177="Yes",P177,"")</f>
        <v/>
      </c>
      <c r="BC177">
        <f>IF(AZ177=1,IF(S177="","",IF(S177=N144,"Yes","No")),"")</f>
        <v/>
      </c>
      <c r="BD177">
        <f>IF(BC177="Yes",R177,"")</f>
        <v/>
      </c>
      <c r="BE177">
        <f>IFERROR(IF(SIGN(AE177)=1,"Increasing",IF(SIGN(AE177)=-1,"Decreasing","")),"")</f>
        <v/>
      </c>
      <c r="BF177">
        <f>IF(OR(AND(BE177="Increasing",BA177="Yes"),AND(BE177="Decreasing",BC177="Yes")),"Yes","No")</f>
        <v/>
      </c>
      <c r="BG177">
        <f>IF(I177="pos_trend","Yes","No")</f>
        <v/>
      </c>
      <c r="BH177">
        <f>IF(AF177&lt;&gt;"",IF(ABS(AF177)&gt;0.8,"Yes","No"),"")</f>
        <v/>
      </c>
    </row>
    <row r="178" spans="1:60">
      <c s="1" r="A178" t="n">
        <v>20</v>
      </c>
      <c r="B178" t="s">
        <v>392</v>
      </c>
      <c r="C178" t="s">
        <v>4037</v>
      </c>
      <c r="D178" t="s">
        <v>4038</v>
      </c>
      <c r="E178" t="s">
        <v>4039</v>
      </c>
      <c r="F178" t="s">
        <v>4040</v>
      </c>
      <c r="G178" t="s">
        <v>4041</v>
      </c>
      <c r="H178" t="s"/>
      <c r="I178">
        <f>IF(AND(K178&gt; J178, L178&gt; K178, M178&gt; L178, N178&gt; M178), "pos_trend", IF(AND(K178&lt; J178, L178&lt; K178, M178&lt; L178, N178&lt; M178), "neg_trend", "N/A"))</f>
        <v/>
      </c>
      <c r="J178">
        <f>IFERROR(IF(TRIM(C178)="-", "N/A", IF(RIGHT(C178,1)=")",IF(RIGHT(C178,2)="T)",-1000000000000*VALUE(MID(C178,2,LEN(C178)-3)),IF(RIGHT(C178,2)="M)",-1000000*VALUE(MID(C178,2,LEN(C178)-3)),IF(RIGHT(C178,2)="B)",-1000000000*VALUE(MID(C178,2,LEN(C178)-3)),IF(RIGHT(C178,2)="k)",-1000*VALUE(MID(C178,2,LEN(C178)-3)),VALUE(SUBSTITUTE(C178,",","")))))),IF(RIGHT(C178,1)="T",1000000000000*VALUE(LEFT(C178,LEN(C178)-1)),IF(RIGHT(C178,1)="M",1000000*VALUE(LEFT(C178,LEN(C178)-1)),IF(RIGHT(C178,1)="B",1000000000*VALUE(LEFT(C178,LEN(C178)-1)),IF(RIGHT(C178,1)="%",0.01*VALUE(LEFT(C178,LEN(C178)-1)),IF(RIGHT(C178,1)="k",1000*VALUE(LEFT(C178,LEN(C178)-1)),VALUE(SUBSTITUTE(C178,",",""))))))))),"N/A")</f>
        <v/>
      </c>
      <c r="K178">
        <f>IFERROR(IF(TRIM(D178)="-", "N/A", IF(RIGHT(D178,1)=")",IF(RIGHT(D178,2)="T)",-1000000000000*VALUE(MID(D178,2,LEN(D178)-3)),IF(RIGHT(D178,2)="M)",-1000000*VALUE(MID(D178,2,LEN(D178)-3)),IF(RIGHT(D178,2)="B)",-1000000000*VALUE(MID(D178,2,LEN(D178)-3)),IF(RIGHT(D178,2)="k)",-1000*VALUE(MID(D178,2,LEN(D178)-3)),VALUE(SUBSTITUTE(D178,",","")))))),IF(RIGHT(D178,1)="T",1000000000000*VALUE(LEFT(D178,LEN(D178)-1)),IF(RIGHT(D178,1)="M",1000000*VALUE(LEFT(D178,LEN(D178)-1)),IF(RIGHT(D178,1)="B",1000000000*VALUE(LEFT(D178,LEN(D178)-1)),IF(RIGHT(D178,1)="%",0.01*VALUE(LEFT(D178,LEN(D178)-1)),IF(RIGHT(D178,1)="k",1000*VALUE(LEFT(D178,LEN(D178)-1)),VALUE(SUBSTITUTE(D178,",",""))))))))),"N/A")</f>
        <v/>
      </c>
      <c r="L178">
        <f>IFERROR(IF(TRIM(E178)="-", "N/A", IF(RIGHT(E178,1)=")",IF(RIGHT(E178,2)="T)",-1000000000000*VALUE(MID(E178,2,LEN(E178)-3)),IF(RIGHT(E178,2)="M)",-1000000*VALUE(MID(E178,2,LEN(E178)-3)),IF(RIGHT(E178,2)="B)",-1000000000*VALUE(MID(E178,2,LEN(E178)-3)),IF(RIGHT(E178,2)="k)",-1000*VALUE(MID(E178,2,LEN(E178)-3)),VALUE(SUBSTITUTE(E178,",","")))))),IF(RIGHT(E178,1)="T",1000000000000*VALUE(LEFT(E178,LEN(E178)-1)),IF(RIGHT(E178,1)="M",1000000*VALUE(LEFT(E178,LEN(E178)-1)),IF(RIGHT(E178,1)="B",1000000000*VALUE(LEFT(E178,LEN(E178)-1)),IF(RIGHT(E178,1)="%",0.01*VALUE(LEFT(E178,LEN(E178)-1)),IF(RIGHT(E178,1)="k",1000*VALUE(LEFT(E178,LEN(E178)-1)),VALUE(SUBSTITUTE(E178,",",""))))))))),"N/A")</f>
        <v/>
      </c>
      <c r="M178">
        <f>IFERROR(IF(TRIM(F178)="-", "N/A", IF(RIGHT(F178,1)=")",IF(RIGHT(F178,2)="T)",-1000000000000*VALUE(MID(F178,2,LEN(F178)-3)),IF(RIGHT(F178,2)="M)",-1000000*VALUE(MID(F178,2,LEN(F178)-3)),IF(RIGHT(F178,2)="B)",-1000000000*VALUE(MID(F178,2,LEN(F178)-3)),IF(RIGHT(F178,2)="k)",-1000*VALUE(MID(F178,2,LEN(F178)-3)),VALUE(SUBSTITUTE(F178,",","")))))),IF(RIGHT(F178,1)="T",1000000000000*VALUE(LEFT(F178,LEN(F178)-1)),IF(RIGHT(F178,1)="M",1000000*VALUE(LEFT(F178,LEN(F178)-1)),IF(RIGHT(F178,1)="B",1000000000*VALUE(LEFT(F178,LEN(F178)-1)),IF(RIGHT(F178,1)="%",0.01*VALUE(LEFT(F178,LEN(F178)-1)),IF(RIGHT(F178,1)="k",1000*VALUE(LEFT(F178,LEN(F178)-1)),VALUE(SUBSTITUTE(F178,",",""))))))))),"N/A")</f>
        <v/>
      </c>
      <c r="N178">
        <f>IFERROR(IF(TRIM(G178)="-", "N/A", IF(RIGHT(G178,1)=")",IF(RIGHT(G178,2)="T)",-1000000000000*VALUE(MID(G178,2,LEN(G178)-3)),IF(RIGHT(G178,2)="M)",-1000000*VALUE(MID(G178,2,LEN(G178)-3)),IF(RIGHT(G178,2)="B)",-1000000000*VALUE(MID(G178,2,LEN(G178)-3)),IF(RIGHT(G178,2)="k)",-1000*VALUE(MID(G178,2,LEN(G178)-3)),VALUE(SUBSTITUTE(G178,",","")))))),IF(RIGHT(G178,1)="T",1000000000000*VALUE(LEFT(G178,LEN(G178)-1)),IF(RIGHT(G178,1)="M",1000000*VALUE(LEFT(G178,LEN(G178)-1)),IF(RIGHT(G178,1)="B",1000000000*VALUE(LEFT(G178,LEN(G178)-1)),IF(RIGHT(G178,1)="%",0.01*VALUE(LEFT(G178,LEN(G178)-1)),IF(RIGHT(G178,1)="k",1000*VALUE(LEFT(G178,LEN(G178)-1)),VALUE(SUBSTITUTE(G178,",",""))))))))),"N/A")</f>
        <v/>
      </c>
      <c r="P178">
        <f>MAX(J178:N178)</f>
        <v/>
      </c>
      <c r="Q178">
        <f>IFERROR(J144+MATCH(P178,J178:N178,0)-1,"")</f>
        <v/>
      </c>
      <c r="R178">
        <f>IF(Q178="","",MIN(J178:N178))</f>
        <v/>
      </c>
      <c r="S178">
        <f>IFERROR(J144+MATCH(R178,J178:N178,0)-1,"")</f>
        <v/>
      </c>
      <c r="T178">
        <f>IFERROR(AVERAGE(J178:N178),"")</f>
        <v/>
      </c>
      <c r="U178">
        <f>IFERROR(STDEV(J178:N178),"")</f>
        <v/>
      </c>
      <c r="V178">
        <f>IFERROR(IF(C178="-","",IF(ISBLANK(B178),"",IF(OR(ISNUMBER(FIND("Growth",B178)),ISNUMBER(FIND("Margin",B178))),"",(J178-T178)/U178))),"")</f>
        <v/>
      </c>
      <c r="W178">
        <f>IFERROR(IF(OR(D178="-",ISBLANK(D178)),"",(K178-T178)/U178),"")</f>
        <v/>
      </c>
      <c r="X178">
        <f>IFERROR(IF(OR(E178="-",ISBLANK(E178)),"",(L178-T178)/U178),"")</f>
        <v/>
      </c>
      <c r="Y178">
        <f>IFERROR(IF(OR(F178="-",ISBLANK(F178)),"",(M178-T178)/U178),"")</f>
        <v/>
      </c>
      <c r="Z178">
        <f>IFERROR(IF(OR(G178="-",ISBLANK(G178)),"",(N178-T178)/U178),"")</f>
        <v/>
      </c>
      <c r="AA178">
        <f>IF(MAX(MAX(V178:Z178),ABS(MIN(V178:Z178)))=ABS(MIN(V178:Z178)),MIN(V178:Z178),MAX(V178:Z178))</f>
        <v/>
      </c>
      <c r="AB178">
        <f>IFERROR(V144+MATCH(AA178,V178:Z178,0)-1,"")</f>
        <v/>
      </c>
      <c r="AC178">
        <f>IF(AB178&lt;&gt;"",IF(S178=AB178,"Low",IF(AB178=Q178,"High","")),"")</f>
        <v/>
      </c>
      <c r="AE178">
        <f>IF(ISNUMBER(MATCH("N/A",J178:N178,0)),"",IFERROR((5 * SUMPRODUCT(J144:N144,J178:N178) - PRODUCT(SUM(J144:N144),SUM(J178:N178))) / ((5 * SUM((J144^2)+(K144^2)+(L144^2)+(M144^2)+(N144^2))) - SUM(J144:N144)^2),""))</f>
        <v/>
      </c>
      <c r="AF178">
        <f>IFERROR(CORREL(J144:N144,J178:N178),"")</f>
        <v/>
      </c>
      <c r="AZ178">
        <f>IF(Q178=S178,0,1)</f>
        <v/>
      </c>
      <c r="BA178">
        <f>IF(AZ178=1,IF(Q178="","",IF(Q178=N144,"Yes","No")),"")</f>
        <v/>
      </c>
      <c r="BB178">
        <f>IF(BA178="Yes",P178,"")</f>
        <v/>
      </c>
      <c r="BC178">
        <f>IF(AZ178=1,IF(S178="","",IF(S178=N144,"Yes","No")),"")</f>
        <v/>
      </c>
      <c r="BD178">
        <f>IF(BC178="Yes",R178,"")</f>
        <v/>
      </c>
      <c r="BE178">
        <f>IFERROR(IF(SIGN(AE178)=1,"Increasing",IF(SIGN(AE178)=-1,"Decreasing","")),"")</f>
        <v/>
      </c>
      <c r="BF178">
        <f>IF(OR(AND(BE178="Increasing",BA178="Yes"),AND(BE178="Decreasing",BC178="Yes")),"Yes","No")</f>
        <v/>
      </c>
      <c r="BG178">
        <f>IF(I178="pos_trend","Yes","No")</f>
        <v/>
      </c>
      <c r="BH178">
        <f>IF(AF178&lt;&gt;"",IF(ABS(AF178)&gt;0.8,"Yes","No"),"")</f>
        <v/>
      </c>
    </row>
    <row r="179" spans="1:60">
      <c s="1" r="A179" t="n">
        <v>21</v>
      </c>
      <c r="B179" t="s">
        <v>397</v>
      </c>
      <c r="C179" t="s">
        <v>4042</v>
      </c>
      <c r="D179" t="s">
        <v>4043</v>
      </c>
      <c r="E179" t="s">
        <v>4044</v>
      </c>
      <c r="F179" t="s">
        <v>4045</v>
      </c>
      <c r="G179" t="s">
        <v>4046</v>
      </c>
      <c r="H179" t="s"/>
      <c r="I179">
        <f>IF(AND(K179&gt; J179, L179&gt; K179, M179&gt; L179, N179&gt; M179), "pos_trend", IF(AND(K179&lt; J179, L179&lt; K179, M179&lt; L179, N179&lt; M179), "neg_trend", "N/A"))</f>
        <v/>
      </c>
      <c r="J179">
        <f>IFERROR(IF(TRIM(C179)="-", "N/A", IF(RIGHT(C179,1)=")",IF(RIGHT(C179,2)="T)",-1000000000000*VALUE(MID(C179,2,LEN(C179)-3)),IF(RIGHT(C179,2)="M)",-1000000*VALUE(MID(C179,2,LEN(C179)-3)),IF(RIGHT(C179,2)="B)",-1000000000*VALUE(MID(C179,2,LEN(C179)-3)),IF(RIGHT(C179,2)="k)",-1000*VALUE(MID(C179,2,LEN(C179)-3)),VALUE(SUBSTITUTE(C179,",","")))))),IF(RIGHT(C179,1)="T",1000000000000*VALUE(LEFT(C179,LEN(C179)-1)),IF(RIGHT(C179,1)="M",1000000*VALUE(LEFT(C179,LEN(C179)-1)),IF(RIGHT(C179,1)="B",1000000000*VALUE(LEFT(C179,LEN(C179)-1)),IF(RIGHT(C179,1)="%",0.01*VALUE(LEFT(C179,LEN(C179)-1)),IF(RIGHT(C179,1)="k",1000*VALUE(LEFT(C179,LEN(C179)-1)),VALUE(SUBSTITUTE(C179,",",""))))))))),"N/A")</f>
        <v/>
      </c>
      <c r="K179">
        <f>IFERROR(IF(TRIM(D179)="-", "N/A", IF(RIGHT(D179,1)=")",IF(RIGHT(D179,2)="T)",-1000000000000*VALUE(MID(D179,2,LEN(D179)-3)),IF(RIGHT(D179,2)="M)",-1000000*VALUE(MID(D179,2,LEN(D179)-3)),IF(RIGHT(D179,2)="B)",-1000000000*VALUE(MID(D179,2,LEN(D179)-3)),IF(RIGHT(D179,2)="k)",-1000*VALUE(MID(D179,2,LEN(D179)-3)),VALUE(SUBSTITUTE(D179,",","")))))),IF(RIGHT(D179,1)="T",1000000000000*VALUE(LEFT(D179,LEN(D179)-1)),IF(RIGHT(D179,1)="M",1000000*VALUE(LEFT(D179,LEN(D179)-1)),IF(RIGHT(D179,1)="B",1000000000*VALUE(LEFT(D179,LEN(D179)-1)),IF(RIGHT(D179,1)="%",0.01*VALUE(LEFT(D179,LEN(D179)-1)),IF(RIGHT(D179,1)="k",1000*VALUE(LEFT(D179,LEN(D179)-1)),VALUE(SUBSTITUTE(D179,",",""))))))))),"N/A")</f>
        <v/>
      </c>
      <c r="L179">
        <f>IFERROR(IF(TRIM(E179)="-", "N/A", IF(RIGHT(E179,1)=")",IF(RIGHT(E179,2)="T)",-1000000000000*VALUE(MID(E179,2,LEN(E179)-3)),IF(RIGHT(E179,2)="M)",-1000000*VALUE(MID(E179,2,LEN(E179)-3)),IF(RIGHT(E179,2)="B)",-1000000000*VALUE(MID(E179,2,LEN(E179)-3)),IF(RIGHT(E179,2)="k)",-1000*VALUE(MID(E179,2,LEN(E179)-3)),VALUE(SUBSTITUTE(E179,",","")))))),IF(RIGHT(E179,1)="T",1000000000000*VALUE(LEFT(E179,LEN(E179)-1)),IF(RIGHT(E179,1)="M",1000000*VALUE(LEFT(E179,LEN(E179)-1)),IF(RIGHT(E179,1)="B",1000000000*VALUE(LEFT(E179,LEN(E179)-1)),IF(RIGHT(E179,1)="%",0.01*VALUE(LEFT(E179,LEN(E179)-1)),IF(RIGHT(E179,1)="k",1000*VALUE(LEFT(E179,LEN(E179)-1)),VALUE(SUBSTITUTE(E179,",",""))))))))),"N/A")</f>
        <v/>
      </c>
      <c r="M179">
        <f>IFERROR(IF(TRIM(F179)="-", "N/A", IF(RIGHT(F179,1)=")",IF(RIGHT(F179,2)="T)",-1000000000000*VALUE(MID(F179,2,LEN(F179)-3)),IF(RIGHT(F179,2)="M)",-1000000*VALUE(MID(F179,2,LEN(F179)-3)),IF(RIGHT(F179,2)="B)",-1000000000*VALUE(MID(F179,2,LEN(F179)-3)),IF(RIGHT(F179,2)="k)",-1000*VALUE(MID(F179,2,LEN(F179)-3)),VALUE(SUBSTITUTE(F179,",","")))))),IF(RIGHT(F179,1)="T",1000000000000*VALUE(LEFT(F179,LEN(F179)-1)),IF(RIGHT(F179,1)="M",1000000*VALUE(LEFT(F179,LEN(F179)-1)),IF(RIGHT(F179,1)="B",1000000000*VALUE(LEFT(F179,LEN(F179)-1)),IF(RIGHT(F179,1)="%",0.01*VALUE(LEFT(F179,LEN(F179)-1)),IF(RIGHT(F179,1)="k",1000*VALUE(LEFT(F179,LEN(F179)-1)),VALUE(SUBSTITUTE(F179,",",""))))))))),"N/A")</f>
        <v/>
      </c>
      <c r="N179">
        <f>IFERROR(IF(TRIM(G179)="-", "N/A", IF(RIGHT(G179,1)=")",IF(RIGHT(G179,2)="T)",-1000000000000*VALUE(MID(G179,2,LEN(G179)-3)),IF(RIGHT(G179,2)="M)",-1000000*VALUE(MID(G179,2,LEN(G179)-3)),IF(RIGHT(G179,2)="B)",-1000000000*VALUE(MID(G179,2,LEN(G179)-3)),IF(RIGHT(G179,2)="k)",-1000*VALUE(MID(G179,2,LEN(G179)-3)),VALUE(SUBSTITUTE(G179,",","")))))),IF(RIGHT(G179,1)="T",1000000000000*VALUE(LEFT(G179,LEN(G179)-1)),IF(RIGHT(G179,1)="M",1000000*VALUE(LEFT(G179,LEN(G179)-1)),IF(RIGHT(G179,1)="B",1000000000*VALUE(LEFT(G179,LEN(G179)-1)),IF(RIGHT(G179,1)="%",0.01*VALUE(LEFT(G179,LEN(G179)-1)),IF(RIGHT(G179,1)="k",1000*VALUE(LEFT(G179,LEN(G179)-1)),VALUE(SUBSTITUTE(G179,",",""))))))))),"N/A")</f>
        <v/>
      </c>
      <c r="P179">
        <f>MAX(J179:N179)</f>
        <v/>
      </c>
      <c r="Q179">
        <f>IFERROR(J144+MATCH(P179,J179:N179,0)-1,"")</f>
        <v/>
      </c>
      <c r="R179">
        <f>IF(Q179="","",MIN(J179:N179))</f>
        <v/>
      </c>
      <c r="S179">
        <f>IFERROR(J144+MATCH(R179,J179:N179,0)-1,"")</f>
        <v/>
      </c>
      <c r="T179">
        <f>IFERROR(AVERAGE(J179:N179),"")</f>
        <v/>
      </c>
      <c r="U179">
        <f>IFERROR(STDEV(J179:N179),"")</f>
        <v/>
      </c>
      <c r="V179">
        <f>IFERROR(IF(C179="-","",IF(ISBLANK(B179),"",IF(OR(ISNUMBER(FIND("Growth",B179)),ISNUMBER(FIND("Margin",B179))),"",(J179-T179)/U179))),"")</f>
        <v/>
      </c>
      <c r="W179">
        <f>IFERROR(IF(OR(D179="-",ISBLANK(D179)),"",(K179-T179)/U179),"")</f>
        <v/>
      </c>
      <c r="X179">
        <f>IFERROR(IF(OR(E179="-",ISBLANK(E179)),"",(L179-T179)/U179),"")</f>
        <v/>
      </c>
      <c r="Y179">
        <f>IFERROR(IF(OR(F179="-",ISBLANK(F179)),"",(M179-T179)/U179),"")</f>
        <v/>
      </c>
      <c r="Z179">
        <f>IFERROR(IF(OR(G179="-",ISBLANK(G179)),"",(N179-T179)/U179),"")</f>
        <v/>
      </c>
      <c r="AA179">
        <f>IF(MAX(MAX(V179:Z179),ABS(MIN(V179:Z179)))=ABS(MIN(V179:Z179)),MIN(V179:Z179),MAX(V179:Z179))</f>
        <v/>
      </c>
      <c r="AB179">
        <f>IFERROR(V144+MATCH(AA179,V179:Z179,0)-1,"")</f>
        <v/>
      </c>
      <c r="AC179">
        <f>IF(AB179&lt;&gt;"",IF(S179=AB179,"Low",IF(AB179=Q179,"High","")),"")</f>
        <v/>
      </c>
      <c r="AE179">
        <f>IF(ISNUMBER(MATCH("N/A",J179:N179,0)),"",IFERROR((5 * SUMPRODUCT(J144:N144,J179:N179) - PRODUCT(SUM(J144:N144),SUM(J179:N179))) / ((5 * SUM((J144^2)+(K144^2)+(L144^2)+(M144^2)+(N144^2))) - SUM(J144:N144)^2),""))</f>
        <v/>
      </c>
      <c r="AF179">
        <f>IFERROR(CORREL(J144:N144,J179:N179),"")</f>
        <v/>
      </c>
      <c r="AZ179">
        <f>IF(Q179=S179,0,1)</f>
        <v/>
      </c>
      <c r="BA179">
        <f>IF(AZ179=1,IF(Q179="","",IF(Q179=N144,"Yes","No")),"")</f>
        <v/>
      </c>
      <c r="BB179">
        <f>IF(BA179="Yes",P179,"")</f>
        <v/>
      </c>
      <c r="BC179">
        <f>IF(AZ179=1,IF(S179="","",IF(S179=N144,"Yes","No")),"")</f>
        <v/>
      </c>
      <c r="BD179">
        <f>IF(BC179="Yes",R179,"")</f>
        <v/>
      </c>
      <c r="BE179">
        <f>IFERROR(IF(SIGN(AE179)=1,"Increasing",IF(SIGN(AE179)=-1,"Decreasing","")),"")</f>
        <v/>
      </c>
      <c r="BF179">
        <f>IF(OR(AND(BE179="Increasing",BA179="Yes"),AND(BE179="Decreasing",BC179="Yes")),"Yes","No")</f>
        <v/>
      </c>
      <c r="BG179">
        <f>IF(I179="pos_trend","Yes","No")</f>
        <v/>
      </c>
      <c r="BH179">
        <f>IF(AF179&lt;&gt;"",IF(ABS(AF179)&gt;0.8,"Yes","No"),"")</f>
        <v/>
      </c>
    </row>
    <row r="180" spans="1:60">
      <c s="1" r="A180" t="n">
        <v>22</v>
      </c>
      <c r="B180" t="s">
        <v>398</v>
      </c>
      <c r="C180" t="s">
        <v>264</v>
      </c>
      <c r="D180" t="s">
        <v>264</v>
      </c>
      <c r="E180" t="s">
        <v>264</v>
      </c>
      <c r="F180" t="s">
        <v>264</v>
      </c>
      <c r="G180" t="s">
        <v>264</v>
      </c>
      <c r="H180" t="s"/>
      <c r="I180">
        <f>IF(AND(K180&gt; J180, L180&gt; K180, M180&gt; L180, N180&gt; M180), "pos_trend", IF(AND(K180&lt; J180, L180&lt; K180, M180&lt; L180, N180&lt; M180), "neg_trend", "N/A"))</f>
        <v/>
      </c>
      <c r="J180">
        <f>IFERROR(IF(TRIM(C180)="-", "N/A", IF(RIGHT(C180,1)=")",IF(RIGHT(C180,2)="T)",-1000000000000*VALUE(MID(C180,2,LEN(C180)-3)),IF(RIGHT(C180,2)="M)",-1000000*VALUE(MID(C180,2,LEN(C180)-3)),IF(RIGHT(C180,2)="B)",-1000000000*VALUE(MID(C180,2,LEN(C180)-3)),IF(RIGHT(C180,2)="k)",-1000*VALUE(MID(C180,2,LEN(C180)-3)),VALUE(SUBSTITUTE(C180,",","")))))),IF(RIGHT(C180,1)="T",1000000000000*VALUE(LEFT(C180,LEN(C180)-1)),IF(RIGHT(C180,1)="M",1000000*VALUE(LEFT(C180,LEN(C180)-1)),IF(RIGHT(C180,1)="B",1000000000*VALUE(LEFT(C180,LEN(C180)-1)),IF(RIGHT(C180,1)="%",0.01*VALUE(LEFT(C180,LEN(C180)-1)),IF(RIGHT(C180,1)="k",1000*VALUE(LEFT(C180,LEN(C180)-1)),VALUE(SUBSTITUTE(C180,",",""))))))))),"N/A")</f>
        <v/>
      </c>
      <c r="K180">
        <f>IFERROR(IF(TRIM(D180)="-", "N/A", IF(RIGHT(D180,1)=")",IF(RIGHT(D180,2)="T)",-1000000000000*VALUE(MID(D180,2,LEN(D180)-3)),IF(RIGHT(D180,2)="M)",-1000000*VALUE(MID(D180,2,LEN(D180)-3)),IF(RIGHT(D180,2)="B)",-1000000000*VALUE(MID(D180,2,LEN(D180)-3)),IF(RIGHT(D180,2)="k)",-1000*VALUE(MID(D180,2,LEN(D180)-3)),VALUE(SUBSTITUTE(D180,",","")))))),IF(RIGHT(D180,1)="T",1000000000000*VALUE(LEFT(D180,LEN(D180)-1)),IF(RIGHT(D180,1)="M",1000000*VALUE(LEFT(D180,LEN(D180)-1)),IF(RIGHT(D180,1)="B",1000000000*VALUE(LEFT(D180,LEN(D180)-1)),IF(RIGHT(D180,1)="%",0.01*VALUE(LEFT(D180,LEN(D180)-1)),IF(RIGHT(D180,1)="k",1000*VALUE(LEFT(D180,LEN(D180)-1)),VALUE(SUBSTITUTE(D180,",",""))))))))),"N/A")</f>
        <v/>
      </c>
      <c r="L180">
        <f>IFERROR(IF(TRIM(E180)="-", "N/A", IF(RIGHT(E180,1)=")",IF(RIGHT(E180,2)="T)",-1000000000000*VALUE(MID(E180,2,LEN(E180)-3)),IF(RIGHT(E180,2)="M)",-1000000*VALUE(MID(E180,2,LEN(E180)-3)),IF(RIGHT(E180,2)="B)",-1000000000*VALUE(MID(E180,2,LEN(E180)-3)),IF(RIGHT(E180,2)="k)",-1000*VALUE(MID(E180,2,LEN(E180)-3)),VALUE(SUBSTITUTE(E180,",","")))))),IF(RIGHT(E180,1)="T",1000000000000*VALUE(LEFT(E180,LEN(E180)-1)),IF(RIGHT(E180,1)="M",1000000*VALUE(LEFT(E180,LEN(E180)-1)),IF(RIGHT(E180,1)="B",1000000000*VALUE(LEFT(E180,LEN(E180)-1)),IF(RIGHT(E180,1)="%",0.01*VALUE(LEFT(E180,LEN(E180)-1)),IF(RIGHT(E180,1)="k",1000*VALUE(LEFT(E180,LEN(E180)-1)),VALUE(SUBSTITUTE(E180,",",""))))))))),"N/A")</f>
        <v/>
      </c>
      <c r="M180">
        <f>IFERROR(IF(TRIM(F180)="-", "N/A", IF(RIGHT(F180,1)=")",IF(RIGHT(F180,2)="T)",-1000000000000*VALUE(MID(F180,2,LEN(F180)-3)),IF(RIGHT(F180,2)="M)",-1000000*VALUE(MID(F180,2,LEN(F180)-3)),IF(RIGHT(F180,2)="B)",-1000000000*VALUE(MID(F180,2,LEN(F180)-3)),IF(RIGHT(F180,2)="k)",-1000*VALUE(MID(F180,2,LEN(F180)-3)),VALUE(SUBSTITUTE(F180,",","")))))),IF(RIGHT(F180,1)="T",1000000000000*VALUE(LEFT(F180,LEN(F180)-1)),IF(RIGHT(F180,1)="M",1000000*VALUE(LEFT(F180,LEN(F180)-1)),IF(RIGHT(F180,1)="B",1000000000*VALUE(LEFT(F180,LEN(F180)-1)),IF(RIGHT(F180,1)="%",0.01*VALUE(LEFT(F180,LEN(F180)-1)),IF(RIGHT(F180,1)="k",1000*VALUE(LEFT(F180,LEN(F180)-1)),VALUE(SUBSTITUTE(F180,",",""))))))))),"N/A")</f>
        <v/>
      </c>
      <c r="N180">
        <f>IFERROR(IF(TRIM(G180)="-", "N/A", IF(RIGHT(G180,1)=")",IF(RIGHT(G180,2)="T)",-1000000000000*VALUE(MID(G180,2,LEN(G180)-3)),IF(RIGHT(G180,2)="M)",-1000000*VALUE(MID(G180,2,LEN(G180)-3)),IF(RIGHT(G180,2)="B)",-1000000000*VALUE(MID(G180,2,LEN(G180)-3)),IF(RIGHT(G180,2)="k)",-1000*VALUE(MID(G180,2,LEN(G180)-3)),VALUE(SUBSTITUTE(G180,",","")))))),IF(RIGHT(G180,1)="T",1000000000000*VALUE(LEFT(G180,LEN(G180)-1)),IF(RIGHT(G180,1)="M",1000000*VALUE(LEFT(G180,LEN(G180)-1)),IF(RIGHT(G180,1)="B",1000000000*VALUE(LEFT(G180,LEN(G180)-1)),IF(RIGHT(G180,1)="%",0.01*VALUE(LEFT(G180,LEN(G180)-1)),IF(RIGHT(G180,1)="k",1000*VALUE(LEFT(G180,LEN(G180)-1)),VALUE(SUBSTITUTE(G180,",",""))))))))),"N/A")</f>
        <v/>
      </c>
      <c r="P180">
        <f>MAX(J180:N180)</f>
        <v/>
      </c>
      <c r="Q180">
        <f>IFERROR(J144+MATCH(P180,J180:N180,0)-1,"")</f>
        <v/>
      </c>
      <c r="R180">
        <f>IF(Q180="","",MIN(J180:N180))</f>
        <v/>
      </c>
      <c r="S180">
        <f>IFERROR(J144+MATCH(R180,J180:N180,0)-1,"")</f>
        <v/>
      </c>
      <c r="T180">
        <f>IFERROR(AVERAGE(J180:N180),"")</f>
        <v/>
      </c>
      <c r="U180">
        <f>IFERROR(STDEV(J180:N180),"")</f>
        <v/>
      </c>
      <c r="V180">
        <f>IFERROR(IF(C180="-","",IF(ISBLANK(B180),"",IF(OR(ISNUMBER(FIND("Growth",B180)),ISNUMBER(FIND("Margin",B180))),"",(J180-T180)/U180))),"")</f>
        <v/>
      </c>
      <c r="W180">
        <f>IFERROR(IF(OR(D180="-",ISBLANK(D180)),"",(K180-T180)/U180),"")</f>
        <v/>
      </c>
      <c r="X180">
        <f>IFERROR(IF(OR(E180="-",ISBLANK(E180)),"",(L180-T180)/U180),"")</f>
        <v/>
      </c>
      <c r="Y180">
        <f>IFERROR(IF(OR(F180="-",ISBLANK(F180)),"",(M180-T180)/U180),"")</f>
        <v/>
      </c>
      <c r="Z180">
        <f>IFERROR(IF(OR(G180="-",ISBLANK(G180)),"",(N180-T180)/U180),"")</f>
        <v/>
      </c>
      <c r="AA180">
        <f>IF(MAX(MAX(V180:Z180),ABS(MIN(V180:Z180)))=ABS(MIN(V180:Z180)),MIN(V180:Z180),MAX(V180:Z180))</f>
        <v/>
      </c>
      <c r="AB180">
        <f>IFERROR(V144+MATCH(AA180,V180:Z180,0)-1,"")</f>
        <v/>
      </c>
      <c r="AC180">
        <f>IF(AB180&lt;&gt;"",IF(S180=AB180,"Low",IF(AB180=Q180,"High","")),"")</f>
        <v/>
      </c>
      <c r="AE180">
        <f>IF(ISNUMBER(MATCH("N/A",J180:N180,0)),"",IFERROR((5 * SUMPRODUCT(J144:N144,J180:N180) - PRODUCT(SUM(J144:N144),SUM(J180:N180))) / ((5 * SUM((J144^2)+(K144^2)+(L144^2)+(M144^2)+(N144^2))) - SUM(J144:N144)^2),""))</f>
        <v/>
      </c>
      <c r="AF180">
        <f>IFERROR(CORREL(J144:N144,J180:N180),"")</f>
        <v/>
      </c>
      <c r="AZ180">
        <f>IF(Q180=S180,0,1)</f>
        <v/>
      </c>
      <c r="BA180">
        <f>IF(AZ180=1,IF(Q180="","",IF(Q180=N144,"Yes","No")),"")</f>
        <v/>
      </c>
      <c r="BB180">
        <f>IF(BA180="Yes",P180,"")</f>
        <v/>
      </c>
      <c r="BC180">
        <f>IF(AZ180=1,IF(S180="","",IF(S180=N144,"Yes","No")),"")</f>
        <v/>
      </c>
      <c r="BD180">
        <f>IF(BC180="Yes",R180,"")</f>
        <v/>
      </c>
      <c r="BE180">
        <f>IFERROR(IF(SIGN(AE180)=1,"Increasing",IF(SIGN(AE180)=-1,"Decreasing","")),"")</f>
        <v/>
      </c>
      <c r="BF180">
        <f>IF(OR(AND(BE180="Increasing",BA180="Yes"),AND(BE180="Decreasing",BC180="Yes")),"Yes","No")</f>
        <v/>
      </c>
      <c r="BG180">
        <f>IF(I180="pos_trend","Yes","No")</f>
        <v/>
      </c>
      <c r="BH180">
        <f>IF(AF180&lt;&gt;"",IF(ABS(AF180)&gt;0.8,"Yes","No"),"")</f>
        <v/>
      </c>
    </row>
    <row r="181" spans="1:60">
      <c s="1" r="A181" t="n">
        <v>23</v>
      </c>
      <c r="B181" t="s">
        <v>399</v>
      </c>
      <c r="C181" t="s">
        <v>264</v>
      </c>
      <c r="D181" t="s">
        <v>264</v>
      </c>
      <c r="E181" t="s">
        <v>264</v>
      </c>
      <c r="F181" t="s">
        <v>264</v>
      </c>
      <c r="G181" t="s">
        <v>264</v>
      </c>
      <c r="H181" t="s"/>
      <c r="I181">
        <f>IF(AND(K181&gt; J181, L181&gt; K181, M181&gt; L181, N181&gt; M181), "pos_trend", IF(AND(K181&lt; J181, L181&lt; K181, M181&lt; L181, N181&lt; M181), "neg_trend", "N/A"))</f>
        <v/>
      </c>
      <c r="J181">
        <f>IFERROR(IF(TRIM(C181)="-", "N/A", IF(RIGHT(C181,1)=")",IF(RIGHT(C181,2)="T)",-1000000000000*VALUE(MID(C181,2,LEN(C181)-3)),IF(RIGHT(C181,2)="M)",-1000000*VALUE(MID(C181,2,LEN(C181)-3)),IF(RIGHT(C181,2)="B)",-1000000000*VALUE(MID(C181,2,LEN(C181)-3)),IF(RIGHT(C181,2)="k)",-1000*VALUE(MID(C181,2,LEN(C181)-3)),VALUE(SUBSTITUTE(C181,",","")))))),IF(RIGHT(C181,1)="T",1000000000000*VALUE(LEFT(C181,LEN(C181)-1)),IF(RIGHT(C181,1)="M",1000000*VALUE(LEFT(C181,LEN(C181)-1)),IF(RIGHT(C181,1)="B",1000000000*VALUE(LEFT(C181,LEN(C181)-1)),IF(RIGHT(C181,1)="%",0.01*VALUE(LEFT(C181,LEN(C181)-1)),IF(RIGHT(C181,1)="k",1000*VALUE(LEFT(C181,LEN(C181)-1)),VALUE(SUBSTITUTE(C181,",",""))))))))),"N/A")</f>
        <v/>
      </c>
      <c r="K181">
        <f>IFERROR(IF(TRIM(D181)="-", "N/A", IF(RIGHT(D181,1)=")",IF(RIGHT(D181,2)="T)",-1000000000000*VALUE(MID(D181,2,LEN(D181)-3)),IF(RIGHT(D181,2)="M)",-1000000*VALUE(MID(D181,2,LEN(D181)-3)),IF(RIGHT(D181,2)="B)",-1000000000*VALUE(MID(D181,2,LEN(D181)-3)),IF(RIGHT(D181,2)="k)",-1000*VALUE(MID(D181,2,LEN(D181)-3)),VALUE(SUBSTITUTE(D181,",","")))))),IF(RIGHT(D181,1)="T",1000000000000*VALUE(LEFT(D181,LEN(D181)-1)),IF(RIGHT(D181,1)="M",1000000*VALUE(LEFT(D181,LEN(D181)-1)),IF(RIGHT(D181,1)="B",1000000000*VALUE(LEFT(D181,LEN(D181)-1)),IF(RIGHT(D181,1)="%",0.01*VALUE(LEFT(D181,LEN(D181)-1)),IF(RIGHT(D181,1)="k",1000*VALUE(LEFT(D181,LEN(D181)-1)),VALUE(SUBSTITUTE(D181,",",""))))))))),"N/A")</f>
        <v/>
      </c>
      <c r="L181">
        <f>IFERROR(IF(TRIM(E181)="-", "N/A", IF(RIGHT(E181,1)=")",IF(RIGHT(E181,2)="T)",-1000000000000*VALUE(MID(E181,2,LEN(E181)-3)),IF(RIGHT(E181,2)="M)",-1000000*VALUE(MID(E181,2,LEN(E181)-3)),IF(RIGHT(E181,2)="B)",-1000000000*VALUE(MID(E181,2,LEN(E181)-3)),IF(RIGHT(E181,2)="k)",-1000*VALUE(MID(E181,2,LEN(E181)-3)),VALUE(SUBSTITUTE(E181,",","")))))),IF(RIGHT(E181,1)="T",1000000000000*VALUE(LEFT(E181,LEN(E181)-1)),IF(RIGHT(E181,1)="M",1000000*VALUE(LEFT(E181,LEN(E181)-1)),IF(RIGHT(E181,1)="B",1000000000*VALUE(LEFT(E181,LEN(E181)-1)),IF(RIGHT(E181,1)="%",0.01*VALUE(LEFT(E181,LEN(E181)-1)),IF(RIGHT(E181,1)="k",1000*VALUE(LEFT(E181,LEN(E181)-1)),VALUE(SUBSTITUTE(E181,",",""))))))))),"N/A")</f>
        <v/>
      </c>
      <c r="M181">
        <f>IFERROR(IF(TRIM(F181)="-", "N/A", IF(RIGHT(F181,1)=")",IF(RIGHT(F181,2)="T)",-1000000000000*VALUE(MID(F181,2,LEN(F181)-3)),IF(RIGHT(F181,2)="M)",-1000000*VALUE(MID(F181,2,LEN(F181)-3)),IF(RIGHT(F181,2)="B)",-1000000000*VALUE(MID(F181,2,LEN(F181)-3)),IF(RIGHT(F181,2)="k)",-1000*VALUE(MID(F181,2,LEN(F181)-3)),VALUE(SUBSTITUTE(F181,",","")))))),IF(RIGHT(F181,1)="T",1000000000000*VALUE(LEFT(F181,LEN(F181)-1)),IF(RIGHT(F181,1)="M",1000000*VALUE(LEFT(F181,LEN(F181)-1)),IF(RIGHT(F181,1)="B",1000000000*VALUE(LEFT(F181,LEN(F181)-1)),IF(RIGHT(F181,1)="%",0.01*VALUE(LEFT(F181,LEN(F181)-1)),IF(RIGHT(F181,1)="k",1000*VALUE(LEFT(F181,LEN(F181)-1)),VALUE(SUBSTITUTE(F181,",",""))))))))),"N/A")</f>
        <v/>
      </c>
      <c r="N181">
        <f>IFERROR(IF(TRIM(G181)="-", "N/A", IF(RIGHT(G181,1)=")",IF(RIGHT(G181,2)="T)",-1000000000000*VALUE(MID(G181,2,LEN(G181)-3)),IF(RIGHT(G181,2)="M)",-1000000*VALUE(MID(G181,2,LEN(G181)-3)),IF(RIGHT(G181,2)="B)",-1000000000*VALUE(MID(G181,2,LEN(G181)-3)),IF(RIGHT(G181,2)="k)",-1000*VALUE(MID(G181,2,LEN(G181)-3)),VALUE(SUBSTITUTE(G181,",","")))))),IF(RIGHT(G181,1)="T",1000000000000*VALUE(LEFT(G181,LEN(G181)-1)),IF(RIGHT(G181,1)="M",1000000*VALUE(LEFT(G181,LEN(G181)-1)),IF(RIGHT(G181,1)="B",1000000000*VALUE(LEFT(G181,LEN(G181)-1)),IF(RIGHT(G181,1)="%",0.01*VALUE(LEFT(G181,LEN(G181)-1)),IF(RIGHT(G181,1)="k",1000*VALUE(LEFT(G181,LEN(G181)-1)),VALUE(SUBSTITUTE(G181,",",""))))))))),"N/A")</f>
        <v/>
      </c>
      <c r="P181">
        <f>MAX(J181:N181)</f>
        <v/>
      </c>
      <c r="Q181">
        <f>IFERROR(J144+MATCH(P181,J181:N181,0)-1,"")</f>
        <v/>
      </c>
      <c r="R181">
        <f>IF(Q181="","",MIN(J181:N181))</f>
        <v/>
      </c>
      <c r="S181">
        <f>IFERROR(J144+MATCH(R181,J181:N181,0)-1,"")</f>
        <v/>
      </c>
      <c r="T181">
        <f>IFERROR(AVERAGE(J181:N181),"")</f>
        <v/>
      </c>
      <c r="U181">
        <f>IFERROR(STDEV(J181:N181),"")</f>
        <v/>
      </c>
      <c r="V181">
        <f>IFERROR(IF(C181="-","",IF(ISBLANK(B181),"",IF(OR(ISNUMBER(FIND("Growth",B181)),ISNUMBER(FIND("Margin",B181))),"",(J181-T181)/U181))),"")</f>
        <v/>
      </c>
      <c r="W181">
        <f>IFERROR(IF(OR(D181="-",ISBLANK(D181)),"",(K181-T181)/U181),"")</f>
        <v/>
      </c>
      <c r="X181">
        <f>IFERROR(IF(OR(E181="-",ISBLANK(E181)),"",(L181-T181)/U181),"")</f>
        <v/>
      </c>
      <c r="Y181">
        <f>IFERROR(IF(OR(F181="-",ISBLANK(F181)),"",(M181-T181)/U181),"")</f>
        <v/>
      </c>
      <c r="Z181">
        <f>IFERROR(IF(OR(G181="-",ISBLANK(G181)),"",(N181-T181)/U181),"")</f>
        <v/>
      </c>
      <c r="AA181">
        <f>IF(MAX(MAX(V181:Z181),ABS(MIN(V181:Z181)))=ABS(MIN(V181:Z181)),MIN(V181:Z181),MAX(V181:Z181))</f>
        <v/>
      </c>
      <c r="AB181">
        <f>IFERROR(V144+MATCH(AA181,V181:Z181,0)-1,"")</f>
        <v/>
      </c>
      <c r="AC181">
        <f>IF(AB181&lt;&gt;"",IF(S181=AB181,"Low",IF(AB181=Q181,"High","")),"")</f>
        <v/>
      </c>
      <c r="AE181">
        <f>IF(ISNUMBER(MATCH("N/A",J181:N181,0)),"",IFERROR((5 * SUMPRODUCT(J144:N144,J181:N181) - PRODUCT(SUM(J144:N144),SUM(J181:N181))) / ((5 * SUM((J144^2)+(K144^2)+(L144^2)+(M144^2)+(N144^2))) - SUM(J144:N144)^2),""))</f>
        <v/>
      </c>
      <c r="AF181">
        <f>IFERROR(CORREL(J144:N144,J181:N181),"")</f>
        <v/>
      </c>
      <c r="AZ181">
        <f>IF(Q181=S181,0,1)</f>
        <v/>
      </c>
      <c r="BA181">
        <f>IF(AZ181=1,IF(Q181="","",IF(Q181=N144,"Yes","No")),"")</f>
        <v/>
      </c>
      <c r="BB181">
        <f>IF(BA181="Yes",P181,"")</f>
        <v/>
      </c>
      <c r="BC181">
        <f>IF(AZ181=1,IF(S181="","",IF(S181=N144,"Yes","No")),"")</f>
        <v/>
      </c>
      <c r="BD181">
        <f>IF(BC181="Yes",R181,"")</f>
        <v/>
      </c>
      <c r="BE181">
        <f>IFERROR(IF(SIGN(AE181)=1,"Increasing",IF(SIGN(AE181)=-1,"Decreasing","")),"")</f>
        <v/>
      </c>
      <c r="BF181">
        <f>IF(OR(AND(BE181="Increasing",BA181="Yes"),AND(BE181="Decreasing",BC181="Yes")),"Yes","No")</f>
        <v/>
      </c>
      <c r="BG181">
        <f>IF(I181="pos_trend","Yes","No")</f>
        <v/>
      </c>
      <c r="BH181">
        <f>IF(AF181&lt;&gt;"",IF(ABS(AF181)&gt;0.8,"Yes","No"),"")</f>
        <v/>
      </c>
    </row>
    <row r="182" spans="1:60">
      <c s="1" r="A182" t="n">
        <v>24</v>
      </c>
      <c r="B182" t="s">
        <v>400</v>
      </c>
      <c r="C182" t="s">
        <v>264</v>
      </c>
      <c r="D182" t="s">
        <v>4047</v>
      </c>
      <c r="E182" t="s">
        <v>264</v>
      </c>
      <c r="F182" t="s">
        <v>264</v>
      </c>
      <c r="G182" t="s">
        <v>264</v>
      </c>
      <c r="H182" t="s"/>
      <c r="I182">
        <f>IF(AND(K182&gt; J182, L182&gt; K182, M182&gt; L182, N182&gt; M182), "pos_trend", IF(AND(K182&lt; J182, L182&lt; K182, M182&lt; L182, N182&lt; M182), "neg_trend", "N/A"))</f>
        <v/>
      </c>
      <c r="J182">
        <f>IFERROR(IF(TRIM(C182)="-", "N/A", IF(RIGHT(C182,1)=")",IF(RIGHT(C182,2)="T)",-1000000000000*VALUE(MID(C182,2,LEN(C182)-3)),IF(RIGHT(C182,2)="M)",-1000000*VALUE(MID(C182,2,LEN(C182)-3)),IF(RIGHT(C182,2)="B)",-1000000000*VALUE(MID(C182,2,LEN(C182)-3)),IF(RIGHT(C182,2)="k)",-1000*VALUE(MID(C182,2,LEN(C182)-3)),VALUE(SUBSTITUTE(C182,",","")))))),IF(RIGHT(C182,1)="T",1000000000000*VALUE(LEFT(C182,LEN(C182)-1)),IF(RIGHT(C182,1)="M",1000000*VALUE(LEFT(C182,LEN(C182)-1)),IF(RIGHT(C182,1)="B",1000000000*VALUE(LEFT(C182,LEN(C182)-1)),IF(RIGHT(C182,1)="%",0.01*VALUE(LEFT(C182,LEN(C182)-1)),IF(RIGHT(C182,1)="k",1000*VALUE(LEFT(C182,LEN(C182)-1)),VALUE(SUBSTITUTE(C182,",",""))))))))),"N/A")</f>
        <v/>
      </c>
      <c r="K182">
        <f>IFERROR(IF(TRIM(D182)="-", "N/A", IF(RIGHT(D182,1)=")",IF(RIGHT(D182,2)="T)",-1000000000000*VALUE(MID(D182,2,LEN(D182)-3)),IF(RIGHT(D182,2)="M)",-1000000*VALUE(MID(D182,2,LEN(D182)-3)),IF(RIGHT(D182,2)="B)",-1000000000*VALUE(MID(D182,2,LEN(D182)-3)),IF(RIGHT(D182,2)="k)",-1000*VALUE(MID(D182,2,LEN(D182)-3)),VALUE(SUBSTITUTE(D182,",","")))))),IF(RIGHT(D182,1)="T",1000000000000*VALUE(LEFT(D182,LEN(D182)-1)),IF(RIGHT(D182,1)="M",1000000*VALUE(LEFT(D182,LEN(D182)-1)),IF(RIGHT(D182,1)="B",1000000000*VALUE(LEFT(D182,LEN(D182)-1)),IF(RIGHT(D182,1)="%",0.01*VALUE(LEFT(D182,LEN(D182)-1)),IF(RIGHT(D182,1)="k",1000*VALUE(LEFT(D182,LEN(D182)-1)),VALUE(SUBSTITUTE(D182,",",""))))))))),"N/A")</f>
        <v/>
      </c>
      <c r="L182">
        <f>IFERROR(IF(TRIM(E182)="-", "N/A", IF(RIGHT(E182,1)=")",IF(RIGHT(E182,2)="T)",-1000000000000*VALUE(MID(E182,2,LEN(E182)-3)),IF(RIGHT(E182,2)="M)",-1000000*VALUE(MID(E182,2,LEN(E182)-3)),IF(RIGHT(E182,2)="B)",-1000000000*VALUE(MID(E182,2,LEN(E182)-3)),IF(RIGHT(E182,2)="k)",-1000*VALUE(MID(E182,2,LEN(E182)-3)),VALUE(SUBSTITUTE(E182,",","")))))),IF(RIGHT(E182,1)="T",1000000000000*VALUE(LEFT(E182,LEN(E182)-1)),IF(RIGHT(E182,1)="M",1000000*VALUE(LEFT(E182,LEN(E182)-1)),IF(RIGHT(E182,1)="B",1000000000*VALUE(LEFT(E182,LEN(E182)-1)),IF(RIGHT(E182,1)="%",0.01*VALUE(LEFT(E182,LEN(E182)-1)),IF(RIGHT(E182,1)="k",1000*VALUE(LEFT(E182,LEN(E182)-1)),VALUE(SUBSTITUTE(E182,",",""))))))))),"N/A")</f>
        <v/>
      </c>
      <c r="M182">
        <f>IFERROR(IF(TRIM(F182)="-", "N/A", IF(RIGHT(F182,1)=")",IF(RIGHT(F182,2)="T)",-1000000000000*VALUE(MID(F182,2,LEN(F182)-3)),IF(RIGHT(F182,2)="M)",-1000000*VALUE(MID(F182,2,LEN(F182)-3)),IF(RIGHT(F182,2)="B)",-1000000000*VALUE(MID(F182,2,LEN(F182)-3)),IF(RIGHT(F182,2)="k)",-1000*VALUE(MID(F182,2,LEN(F182)-3)),VALUE(SUBSTITUTE(F182,",","")))))),IF(RIGHT(F182,1)="T",1000000000000*VALUE(LEFT(F182,LEN(F182)-1)),IF(RIGHT(F182,1)="M",1000000*VALUE(LEFT(F182,LEN(F182)-1)),IF(RIGHT(F182,1)="B",1000000000*VALUE(LEFT(F182,LEN(F182)-1)),IF(RIGHT(F182,1)="%",0.01*VALUE(LEFT(F182,LEN(F182)-1)),IF(RIGHT(F182,1)="k",1000*VALUE(LEFT(F182,LEN(F182)-1)),VALUE(SUBSTITUTE(F182,",",""))))))))),"N/A")</f>
        <v/>
      </c>
      <c r="N182">
        <f>IFERROR(IF(TRIM(G182)="-", "N/A", IF(RIGHT(G182,1)=")",IF(RIGHT(G182,2)="T)",-1000000000000*VALUE(MID(G182,2,LEN(G182)-3)),IF(RIGHT(G182,2)="M)",-1000000*VALUE(MID(G182,2,LEN(G182)-3)),IF(RIGHT(G182,2)="B)",-1000000000*VALUE(MID(G182,2,LEN(G182)-3)),IF(RIGHT(G182,2)="k)",-1000*VALUE(MID(G182,2,LEN(G182)-3)),VALUE(SUBSTITUTE(G182,",","")))))),IF(RIGHT(G182,1)="T",1000000000000*VALUE(LEFT(G182,LEN(G182)-1)),IF(RIGHT(G182,1)="M",1000000*VALUE(LEFT(G182,LEN(G182)-1)),IF(RIGHT(G182,1)="B",1000000000*VALUE(LEFT(G182,LEN(G182)-1)),IF(RIGHT(G182,1)="%",0.01*VALUE(LEFT(G182,LEN(G182)-1)),IF(RIGHT(G182,1)="k",1000*VALUE(LEFT(G182,LEN(G182)-1)),VALUE(SUBSTITUTE(G182,",",""))))))))),"N/A")</f>
        <v/>
      </c>
      <c r="P182">
        <f>MAX(J182:N182)</f>
        <v/>
      </c>
      <c r="Q182">
        <f>IFERROR(J144+MATCH(P182,J182:N182,0)-1,"")</f>
        <v/>
      </c>
      <c r="R182">
        <f>IF(Q182="","",MIN(J182:N182))</f>
        <v/>
      </c>
      <c r="S182">
        <f>IFERROR(J144+MATCH(R182,J182:N182,0)-1,"")</f>
        <v/>
      </c>
      <c r="T182">
        <f>IFERROR(AVERAGE(J182:N182),"")</f>
        <v/>
      </c>
      <c r="U182">
        <f>IFERROR(STDEV(J182:N182),"")</f>
        <v/>
      </c>
      <c r="V182">
        <f>IFERROR(IF(C182="-","",IF(ISBLANK(B182),"",IF(OR(ISNUMBER(FIND("Growth",B182)),ISNUMBER(FIND("Margin",B182))),"",(J182-T182)/U182))),"")</f>
        <v/>
      </c>
      <c r="W182">
        <f>IFERROR(IF(OR(D182="-",ISBLANK(D182)),"",(K182-T182)/U182),"")</f>
        <v/>
      </c>
      <c r="X182">
        <f>IFERROR(IF(OR(E182="-",ISBLANK(E182)),"",(L182-T182)/U182),"")</f>
        <v/>
      </c>
      <c r="Y182">
        <f>IFERROR(IF(OR(F182="-",ISBLANK(F182)),"",(M182-T182)/U182),"")</f>
        <v/>
      </c>
      <c r="Z182">
        <f>IFERROR(IF(OR(G182="-",ISBLANK(G182)),"",(N182-T182)/U182),"")</f>
        <v/>
      </c>
      <c r="AA182">
        <f>IF(MAX(MAX(V182:Z182),ABS(MIN(V182:Z182)))=ABS(MIN(V182:Z182)),MIN(V182:Z182),MAX(V182:Z182))</f>
        <v/>
      </c>
      <c r="AB182">
        <f>IFERROR(V144+MATCH(AA182,V182:Z182,0)-1,"")</f>
        <v/>
      </c>
      <c r="AC182">
        <f>IF(AB182&lt;&gt;"",IF(S182=AB182,"Low",IF(AB182=Q182,"High","")),"")</f>
        <v/>
      </c>
      <c r="AE182">
        <f>IF(ISNUMBER(MATCH("N/A",J182:N182,0)),"",IFERROR((5 * SUMPRODUCT(J144:N144,J182:N182) - PRODUCT(SUM(J144:N144),SUM(J182:N182))) / ((5 * SUM((J144^2)+(K144^2)+(L144^2)+(M144^2)+(N144^2))) - SUM(J144:N144)^2),""))</f>
        <v/>
      </c>
      <c r="AF182">
        <f>IFERROR(CORREL(J144:N144,J182:N182),"")</f>
        <v/>
      </c>
      <c r="AZ182">
        <f>IF(Q182=S182,0,1)</f>
        <v/>
      </c>
      <c r="BA182">
        <f>IF(AZ182=1,IF(Q182="","",IF(Q182=N144,"Yes","No")),"")</f>
        <v/>
      </c>
      <c r="BB182">
        <f>IF(BA182="Yes",P182,"")</f>
        <v/>
      </c>
      <c r="BC182">
        <f>IF(AZ182=1,IF(S182="","",IF(S182=N144,"Yes","No")),"")</f>
        <v/>
      </c>
      <c r="BD182">
        <f>IF(BC182="Yes",R182,"")</f>
        <v/>
      </c>
      <c r="BE182">
        <f>IFERROR(IF(SIGN(AE182)=1,"Increasing",IF(SIGN(AE182)=-1,"Decreasing","")),"")</f>
        <v/>
      </c>
      <c r="BF182">
        <f>IF(OR(AND(BE182="Increasing",BA182="Yes"),AND(BE182="Decreasing",BC182="Yes")),"Yes","No")</f>
        <v/>
      </c>
      <c r="BG182">
        <f>IF(I182="pos_trend","Yes","No")</f>
        <v/>
      </c>
      <c r="BH182">
        <f>IF(AF182&lt;&gt;"",IF(ABS(AF182)&gt;0.8,"Yes","No"),"")</f>
        <v/>
      </c>
    </row>
    <row r="183" spans="1:60">
      <c s="1" r="A183" t="n">
        <v>25</v>
      </c>
      <c r="B183" t="s">
        <v>401</v>
      </c>
      <c r="C183" t="s">
        <v>4048</v>
      </c>
      <c r="D183" t="s">
        <v>4049</v>
      </c>
      <c r="E183" t="s">
        <v>4050</v>
      </c>
      <c r="F183" t="s">
        <v>4051</v>
      </c>
      <c r="G183" t="s">
        <v>4052</v>
      </c>
      <c r="H183" t="s"/>
      <c r="I183">
        <f>IF(AND(K183&gt; J183, L183&gt; K183, M183&gt; L183, N183&gt; M183), "pos_trend", IF(AND(K183&lt; J183, L183&lt; K183, M183&lt; L183, N183&lt; M183), "neg_trend", "N/A"))</f>
        <v/>
      </c>
      <c r="J183">
        <f>IFERROR(IF(TRIM(C183)="-", "N/A", IF(RIGHT(C183,1)=")",IF(RIGHT(C183,2)="T)",-1000000000000*VALUE(MID(C183,2,LEN(C183)-3)),IF(RIGHT(C183,2)="M)",-1000000*VALUE(MID(C183,2,LEN(C183)-3)),IF(RIGHT(C183,2)="B)",-1000000000*VALUE(MID(C183,2,LEN(C183)-3)),IF(RIGHT(C183,2)="k)",-1000*VALUE(MID(C183,2,LEN(C183)-3)),VALUE(SUBSTITUTE(C183,",","")))))),IF(RIGHT(C183,1)="T",1000000000000*VALUE(LEFT(C183,LEN(C183)-1)),IF(RIGHT(C183,1)="M",1000000*VALUE(LEFT(C183,LEN(C183)-1)),IF(RIGHT(C183,1)="B",1000000000*VALUE(LEFT(C183,LEN(C183)-1)),IF(RIGHT(C183,1)="%",0.01*VALUE(LEFT(C183,LEN(C183)-1)),IF(RIGHT(C183,1)="k",1000*VALUE(LEFT(C183,LEN(C183)-1)),VALUE(SUBSTITUTE(C183,",",""))))))))),"N/A")</f>
        <v/>
      </c>
      <c r="K183">
        <f>IFERROR(IF(TRIM(D183)="-", "N/A", IF(RIGHT(D183,1)=")",IF(RIGHT(D183,2)="T)",-1000000000000*VALUE(MID(D183,2,LEN(D183)-3)),IF(RIGHT(D183,2)="M)",-1000000*VALUE(MID(D183,2,LEN(D183)-3)),IF(RIGHT(D183,2)="B)",-1000000000*VALUE(MID(D183,2,LEN(D183)-3)),IF(RIGHT(D183,2)="k)",-1000*VALUE(MID(D183,2,LEN(D183)-3)),VALUE(SUBSTITUTE(D183,",","")))))),IF(RIGHT(D183,1)="T",1000000000000*VALUE(LEFT(D183,LEN(D183)-1)),IF(RIGHT(D183,1)="M",1000000*VALUE(LEFT(D183,LEN(D183)-1)),IF(RIGHT(D183,1)="B",1000000000*VALUE(LEFT(D183,LEN(D183)-1)),IF(RIGHT(D183,1)="%",0.01*VALUE(LEFT(D183,LEN(D183)-1)),IF(RIGHT(D183,1)="k",1000*VALUE(LEFT(D183,LEN(D183)-1)),VALUE(SUBSTITUTE(D183,",",""))))))))),"N/A")</f>
        <v/>
      </c>
      <c r="L183">
        <f>IFERROR(IF(TRIM(E183)="-", "N/A", IF(RIGHT(E183,1)=")",IF(RIGHT(E183,2)="T)",-1000000000000*VALUE(MID(E183,2,LEN(E183)-3)),IF(RIGHT(E183,2)="M)",-1000000*VALUE(MID(E183,2,LEN(E183)-3)),IF(RIGHT(E183,2)="B)",-1000000000*VALUE(MID(E183,2,LEN(E183)-3)),IF(RIGHT(E183,2)="k)",-1000*VALUE(MID(E183,2,LEN(E183)-3)),VALUE(SUBSTITUTE(E183,",","")))))),IF(RIGHT(E183,1)="T",1000000000000*VALUE(LEFT(E183,LEN(E183)-1)),IF(RIGHT(E183,1)="M",1000000*VALUE(LEFT(E183,LEN(E183)-1)),IF(RIGHT(E183,1)="B",1000000000*VALUE(LEFT(E183,LEN(E183)-1)),IF(RIGHT(E183,1)="%",0.01*VALUE(LEFT(E183,LEN(E183)-1)),IF(RIGHT(E183,1)="k",1000*VALUE(LEFT(E183,LEN(E183)-1)),VALUE(SUBSTITUTE(E183,",",""))))))))),"N/A")</f>
        <v/>
      </c>
      <c r="M183">
        <f>IFERROR(IF(TRIM(F183)="-", "N/A", IF(RIGHT(F183,1)=")",IF(RIGHT(F183,2)="T)",-1000000000000*VALUE(MID(F183,2,LEN(F183)-3)),IF(RIGHT(F183,2)="M)",-1000000*VALUE(MID(F183,2,LEN(F183)-3)),IF(RIGHT(F183,2)="B)",-1000000000*VALUE(MID(F183,2,LEN(F183)-3)),IF(RIGHT(F183,2)="k)",-1000*VALUE(MID(F183,2,LEN(F183)-3)),VALUE(SUBSTITUTE(F183,",","")))))),IF(RIGHT(F183,1)="T",1000000000000*VALUE(LEFT(F183,LEN(F183)-1)),IF(RIGHT(F183,1)="M",1000000*VALUE(LEFT(F183,LEN(F183)-1)),IF(RIGHT(F183,1)="B",1000000000*VALUE(LEFT(F183,LEN(F183)-1)),IF(RIGHT(F183,1)="%",0.01*VALUE(LEFT(F183,LEN(F183)-1)),IF(RIGHT(F183,1)="k",1000*VALUE(LEFT(F183,LEN(F183)-1)),VALUE(SUBSTITUTE(F183,",",""))))))))),"N/A")</f>
        <v/>
      </c>
      <c r="N183">
        <f>IFERROR(IF(TRIM(G183)="-", "N/A", IF(RIGHT(G183,1)=")",IF(RIGHT(G183,2)="T)",-1000000000000*VALUE(MID(G183,2,LEN(G183)-3)),IF(RIGHT(G183,2)="M)",-1000000*VALUE(MID(G183,2,LEN(G183)-3)),IF(RIGHT(G183,2)="B)",-1000000000*VALUE(MID(G183,2,LEN(G183)-3)),IF(RIGHT(G183,2)="k)",-1000*VALUE(MID(G183,2,LEN(G183)-3)),VALUE(SUBSTITUTE(G183,",","")))))),IF(RIGHT(G183,1)="T",1000000000000*VALUE(LEFT(G183,LEN(G183)-1)),IF(RIGHT(G183,1)="M",1000000*VALUE(LEFT(G183,LEN(G183)-1)),IF(RIGHT(G183,1)="B",1000000000*VALUE(LEFT(G183,LEN(G183)-1)),IF(RIGHT(G183,1)="%",0.01*VALUE(LEFT(G183,LEN(G183)-1)),IF(RIGHT(G183,1)="k",1000*VALUE(LEFT(G183,LEN(G183)-1)),VALUE(SUBSTITUTE(G183,",",""))))))))),"N/A")</f>
        <v/>
      </c>
      <c r="P183">
        <f>MAX(J183:N183)</f>
        <v/>
      </c>
      <c r="Q183">
        <f>IFERROR(J144+MATCH(P183,J183:N183,0)-1,"")</f>
        <v/>
      </c>
      <c r="R183">
        <f>IF(Q183="","",MIN(J183:N183))</f>
        <v/>
      </c>
      <c r="S183">
        <f>IFERROR(J144+MATCH(R183,J183:N183,0)-1,"")</f>
        <v/>
      </c>
      <c r="T183">
        <f>IFERROR(AVERAGE(J183:N183),"")</f>
        <v/>
      </c>
      <c r="U183">
        <f>IFERROR(STDEV(J183:N183),"")</f>
        <v/>
      </c>
      <c r="V183">
        <f>IFERROR(IF(C183="-","",IF(ISBLANK(B183),"",IF(OR(ISNUMBER(FIND("Growth",B183)),ISNUMBER(FIND("Margin",B183))),"",(J183-T183)/U183))),"")</f>
        <v/>
      </c>
      <c r="W183">
        <f>IFERROR(IF(OR(D183="-",ISBLANK(D183)),"",(K183-T183)/U183),"")</f>
        <v/>
      </c>
      <c r="X183">
        <f>IFERROR(IF(OR(E183="-",ISBLANK(E183)),"",(L183-T183)/U183),"")</f>
        <v/>
      </c>
      <c r="Y183">
        <f>IFERROR(IF(OR(F183="-",ISBLANK(F183)),"",(M183-T183)/U183),"")</f>
        <v/>
      </c>
      <c r="Z183">
        <f>IFERROR(IF(OR(G183="-",ISBLANK(G183)),"",(N183-T183)/U183),"")</f>
        <v/>
      </c>
      <c r="AA183">
        <f>IF(MAX(MAX(V183:Z183),ABS(MIN(V183:Z183)))=ABS(MIN(V183:Z183)),MIN(V183:Z183),MAX(V183:Z183))</f>
        <v/>
      </c>
      <c r="AB183">
        <f>IFERROR(V144+MATCH(AA183,V183:Z183,0)-1,"")</f>
        <v/>
      </c>
      <c r="AC183">
        <f>IF(AB183&lt;&gt;"",IF(S183=AB183,"Low",IF(AB183=Q183,"High","")),"")</f>
        <v/>
      </c>
      <c r="AE183">
        <f>IF(ISNUMBER(MATCH("N/A",J183:N183,0)),"",IFERROR((5 * SUMPRODUCT(J144:N144,J183:N183) - PRODUCT(SUM(J144:N144),SUM(J183:N183))) / ((5 * SUM((J144^2)+(K144^2)+(L144^2)+(M144^2)+(N144^2))) - SUM(J144:N144)^2),""))</f>
        <v/>
      </c>
      <c r="AF183">
        <f>IFERROR(CORREL(J144:N144,J183:N183),"")</f>
        <v/>
      </c>
      <c r="AZ183">
        <f>IF(Q183=S183,0,1)</f>
        <v/>
      </c>
      <c r="BA183">
        <f>IF(AZ183=1,IF(Q183="","",IF(Q183=N144,"Yes","No")),"")</f>
        <v/>
      </c>
      <c r="BB183">
        <f>IF(BA183="Yes",P183,"")</f>
        <v/>
      </c>
      <c r="BC183">
        <f>IF(AZ183=1,IF(S183="","",IF(S183=N144,"Yes","No")),"")</f>
        <v/>
      </c>
      <c r="BD183">
        <f>IF(BC183="Yes",R183,"")</f>
        <v/>
      </c>
      <c r="BE183">
        <f>IFERROR(IF(SIGN(AE183)=1,"Increasing",IF(SIGN(AE183)=-1,"Decreasing","")),"")</f>
        <v/>
      </c>
      <c r="BF183">
        <f>IF(OR(AND(BE183="Increasing",BA183="Yes"),AND(BE183="Decreasing",BC183="Yes")),"Yes","No")</f>
        <v/>
      </c>
      <c r="BG183">
        <f>IF(I183="pos_trend","Yes","No")</f>
        <v/>
      </c>
      <c r="BH183">
        <f>IF(AF183&lt;&gt;"",IF(ABS(AF183)&gt;0.8,"Yes","No"),"")</f>
        <v/>
      </c>
    </row>
    <row r="184" spans="1:60">
      <c s="1" r="A184" t="n">
        <v>26</v>
      </c>
      <c r="B184" t="s">
        <v>407</v>
      </c>
      <c r="C184" t="s">
        <v>4053</v>
      </c>
      <c r="D184" t="s">
        <v>4054</v>
      </c>
      <c r="E184" t="s">
        <v>4055</v>
      </c>
      <c r="F184" t="s">
        <v>4056</v>
      </c>
      <c r="G184" t="s">
        <v>4057</v>
      </c>
      <c r="H184" t="s"/>
      <c r="I184">
        <f>IF(AND(K184&gt; J184, L184&gt; K184, M184&gt; L184, N184&gt; M184), "pos_trend", IF(AND(K184&lt; J184, L184&lt; K184, M184&lt; L184, N184&lt; M184), "neg_trend", "N/A"))</f>
        <v/>
      </c>
      <c r="J184">
        <f>IFERROR(IF(TRIM(C184)="-", "N/A", IF(RIGHT(C184,1)=")",IF(RIGHT(C184,2)="T)",-1000000000000*VALUE(MID(C184,2,LEN(C184)-3)),IF(RIGHT(C184,2)="M)",-1000000*VALUE(MID(C184,2,LEN(C184)-3)),IF(RIGHT(C184,2)="B)",-1000000000*VALUE(MID(C184,2,LEN(C184)-3)),IF(RIGHT(C184,2)="k)",-1000*VALUE(MID(C184,2,LEN(C184)-3)),VALUE(SUBSTITUTE(C184,",","")))))),IF(RIGHT(C184,1)="T",1000000000000*VALUE(LEFT(C184,LEN(C184)-1)),IF(RIGHT(C184,1)="M",1000000*VALUE(LEFT(C184,LEN(C184)-1)),IF(RIGHT(C184,1)="B",1000000000*VALUE(LEFT(C184,LEN(C184)-1)),IF(RIGHT(C184,1)="%",0.01*VALUE(LEFT(C184,LEN(C184)-1)),IF(RIGHT(C184,1)="k",1000*VALUE(LEFT(C184,LEN(C184)-1)),VALUE(SUBSTITUTE(C184,",",""))))))))),"N/A")</f>
        <v/>
      </c>
      <c r="K184">
        <f>IFERROR(IF(TRIM(D184)="-", "N/A", IF(RIGHT(D184,1)=")",IF(RIGHT(D184,2)="T)",-1000000000000*VALUE(MID(D184,2,LEN(D184)-3)),IF(RIGHT(D184,2)="M)",-1000000*VALUE(MID(D184,2,LEN(D184)-3)),IF(RIGHT(D184,2)="B)",-1000000000*VALUE(MID(D184,2,LEN(D184)-3)),IF(RIGHT(D184,2)="k)",-1000*VALUE(MID(D184,2,LEN(D184)-3)),VALUE(SUBSTITUTE(D184,",","")))))),IF(RIGHT(D184,1)="T",1000000000000*VALUE(LEFT(D184,LEN(D184)-1)),IF(RIGHT(D184,1)="M",1000000*VALUE(LEFT(D184,LEN(D184)-1)),IF(RIGHT(D184,1)="B",1000000000*VALUE(LEFT(D184,LEN(D184)-1)),IF(RIGHT(D184,1)="%",0.01*VALUE(LEFT(D184,LEN(D184)-1)),IF(RIGHT(D184,1)="k",1000*VALUE(LEFT(D184,LEN(D184)-1)),VALUE(SUBSTITUTE(D184,",",""))))))))),"N/A")</f>
        <v/>
      </c>
      <c r="L184">
        <f>IFERROR(IF(TRIM(E184)="-", "N/A", IF(RIGHT(E184,1)=")",IF(RIGHT(E184,2)="T)",-1000000000000*VALUE(MID(E184,2,LEN(E184)-3)),IF(RIGHT(E184,2)="M)",-1000000*VALUE(MID(E184,2,LEN(E184)-3)),IF(RIGHT(E184,2)="B)",-1000000000*VALUE(MID(E184,2,LEN(E184)-3)),IF(RIGHT(E184,2)="k)",-1000*VALUE(MID(E184,2,LEN(E184)-3)),VALUE(SUBSTITUTE(E184,",","")))))),IF(RIGHT(E184,1)="T",1000000000000*VALUE(LEFT(E184,LEN(E184)-1)),IF(RIGHT(E184,1)="M",1000000*VALUE(LEFT(E184,LEN(E184)-1)),IF(RIGHT(E184,1)="B",1000000000*VALUE(LEFT(E184,LEN(E184)-1)),IF(RIGHT(E184,1)="%",0.01*VALUE(LEFT(E184,LEN(E184)-1)),IF(RIGHT(E184,1)="k",1000*VALUE(LEFT(E184,LEN(E184)-1)),VALUE(SUBSTITUTE(E184,",",""))))))))),"N/A")</f>
        <v/>
      </c>
      <c r="M184">
        <f>IFERROR(IF(TRIM(F184)="-", "N/A", IF(RIGHT(F184,1)=")",IF(RIGHT(F184,2)="T)",-1000000000000*VALUE(MID(F184,2,LEN(F184)-3)),IF(RIGHT(F184,2)="M)",-1000000*VALUE(MID(F184,2,LEN(F184)-3)),IF(RIGHT(F184,2)="B)",-1000000000*VALUE(MID(F184,2,LEN(F184)-3)),IF(RIGHT(F184,2)="k)",-1000*VALUE(MID(F184,2,LEN(F184)-3)),VALUE(SUBSTITUTE(F184,",","")))))),IF(RIGHT(F184,1)="T",1000000000000*VALUE(LEFT(F184,LEN(F184)-1)),IF(RIGHT(F184,1)="M",1000000*VALUE(LEFT(F184,LEN(F184)-1)),IF(RIGHT(F184,1)="B",1000000000*VALUE(LEFT(F184,LEN(F184)-1)),IF(RIGHT(F184,1)="%",0.01*VALUE(LEFT(F184,LEN(F184)-1)),IF(RIGHT(F184,1)="k",1000*VALUE(LEFT(F184,LEN(F184)-1)),VALUE(SUBSTITUTE(F184,",",""))))))))),"N/A")</f>
        <v/>
      </c>
      <c r="N184">
        <f>IFERROR(IF(TRIM(G184)="-", "N/A", IF(RIGHT(G184,1)=")",IF(RIGHT(G184,2)="T)",-1000000000000*VALUE(MID(G184,2,LEN(G184)-3)),IF(RIGHT(G184,2)="M)",-1000000*VALUE(MID(G184,2,LEN(G184)-3)),IF(RIGHT(G184,2)="B)",-1000000000*VALUE(MID(G184,2,LEN(G184)-3)),IF(RIGHT(G184,2)="k)",-1000*VALUE(MID(G184,2,LEN(G184)-3)),VALUE(SUBSTITUTE(G184,",","")))))),IF(RIGHT(G184,1)="T",1000000000000*VALUE(LEFT(G184,LEN(G184)-1)),IF(RIGHT(G184,1)="M",1000000*VALUE(LEFT(G184,LEN(G184)-1)),IF(RIGHT(G184,1)="B",1000000000*VALUE(LEFT(G184,LEN(G184)-1)),IF(RIGHT(G184,1)="%",0.01*VALUE(LEFT(G184,LEN(G184)-1)),IF(RIGHT(G184,1)="k",1000*VALUE(LEFT(G184,LEN(G184)-1)),VALUE(SUBSTITUTE(G184,",",""))))))))),"N/A")</f>
        <v/>
      </c>
      <c r="P184">
        <f>MAX(J184:N184)</f>
        <v/>
      </c>
      <c r="Q184">
        <f>IFERROR(J144+MATCH(P184,J184:N184,0)-1,"")</f>
        <v/>
      </c>
      <c r="R184">
        <f>IF(Q184="","",MIN(J184:N184))</f>
        <v/>
      </c>
      <c r="S184">
        <f>IFERROR(J144+MATCH(R184,J184:N184,0)-1,"")</f>
        <v/>
      </c>
      <c r="T184">
        <f>IFERROR(AVERAGE(J184:N184),"")</f>
        <v/>
      </c>
      <c r="U184">
        <f>IFERROR(STDEV(J184:N184),"")</f>
        <v/>
      </c>
      <c r="V184">
        <f>IFERROR(IF(C184="-","",IF(ISBLANK(B184),"",IF(OR(ISNUMBER(FIND("Growth",B184)),ISNUMBER(FIND("Margin",B184))),"",(J184-T184)/U184))),"")</f>
        <v/>
      </c>
      <c r="W184">
        <f>IFERROR(IF(OR(D184="-",ISBLANK(D184)),"",(K184-T184)/U184),"")</f>
        <v/>
      </c>
      <c r="X184">
        <f>IFERROR(IF(OR(E184="-",ISBLANK(E184)),"",(L184-T184)/U184),"")</f>
        <v/>
      </c>
      <c r="Y184">
        <f>IFERROR(IF(OR(F184="-",ISBLANK(F184)),"",(M184-T184)/U184),"")</f>
        <v/>
      </c>
      <c r="Z184">
        <f>IFERROR(IF(OR(G184="-",ISBLANK(G184)),"",(N184-T184)/U184),"")</f>
        <v/>
      </c>
      <c r="AA184">
        <f>IF(MAX(MAX(V184:Z184),ABS(MIN(V184:Z184)))=ABS(MIN(V184:Z184)),MIN(V184:Z184),MAX(V184:Z184))</f>
        <v/>
      </c>
      <c r="AB184">
        <f>IFERROR(V144+MATCH(AA184,V184:Z184,0)-1,"")</f>
        <v/>
      </c>
      <c r="AC184">
        <f>IF(AB184&lt;&gt;"",IF(S184=AB184,"Low",IF(AB184=Q184,"High","")),"")</f>
        <v/>
      </c>
      <c r="AE184">
        <f>IF(ISNUMBER(MATCH("N/A",J184:N184,0)),"",IFERROR((5 * SUMPRODUCT(J144:N144,J184:N184) - PRODUCT(SUM(J144:N144),SUM(J184:N184))) / ((5 * SUM((J144^2)+(K144^2)+(L144^2)+(M144^2)+(N144^2))) - SUM(J144:N144)^2),""))</f>
        <v/>
      </c>
      <c r="AF184">
        <f>IFERROR(CORREL(J144:N144,J184:N184),"")</f>
        <v/>
      </c>
      <c r="AZ184">
        <f>IF(Q184=S184,0,1)</f>
        <v/>
      </c>
      <c r="BA184">
        <f>IF(AZ184=1,IF(Q184="","",IF(Q184=N144,"Yes","No")),"")</f>
        <v/>
      </c>
      <c r="BB184">
        <f>IF(BA184="Yes",P184,"")</f>
        <v/>
      </c>
      <c r="BC184">
        <f>IF(AZ184=1,IF(S184="","",IF(S184=N144,"Yes","No")),"")</f>
        <v/>
      </c>
      <c r="BD184">
        <f>IF(BC184="Yes",R184,"")</f>
        <v/>
      </c>
      <c r="BE184">
        <f>IFERROR(IF(SIGN(AE184)=1,"Increasing",IF(SIGN(AE184)=-1,"Decreasing","")),"")</f>
        <v/>
      </c>
      <c r="BF184">
        <f>IF(OR(AND(BE184="Increasing",BA184="Yes"),AND(BE184="Decreasing",BC184="Yes")),"Yes","No")</f>
        <v/>
      </c>
      <c r="BG184">
        <f>IF(I184="pos_trend","Yes","No")</f>
        <v/>
      </c>
      <c r="BH184">
        <f>IF(AF184&lt;&gt;"",IF(ABS(AF184)&gt;0.8,"Yes","No"),"")</f>
        <v/>
      </c>
    </row>
    <row r="185" spans="1:60">
      <c s="1" r="A185" t="n">
        <v>27</v>
      </c>
      <c r="B185" t="s">
        <v>408</v>
      </c>
      <c r="C185" t="s">
        <v>4058</v>
      </c>
      <c r="D185" t="s">
        <v>4059</v>
      </c>
      <c r="E185" t="s">
        <v>4060</v>
      </c>
      <c r="F185" t="s">
        <v>4061</v>
      </c>
      <c r="G185" t="s">
        <v>4062</v>
      </c>
      <c r="H185" t="s"/>
      <c r="I185">
        <f>IF(AND(K185&gt; J185, L185&gt; K185, M185&gt; L185, N185&gt; M185), "pos_trend", IF(AND(K185&lt; J185, L185&lt; K185, M185&lt; L185, N185&lt; M185), "neg_trend", "N/A"))</f>
        <v/>
      </c>
      <c r="J185">
        <f>IFERROR(IF(TRIM(C185)="-", "N/A", IF(RIGHT(C185,1)=")",IF(RIGHT(C185,2)="T)",-1000000000000*VALUE(MID(C185,2,LEN(C185)-3)),IF(RIGHT(C185,2)="M)",-1000000*VALUE(MID(C185,2,LEN(C185)-3)),IF(RIGHT(C185,2)="B)",-1000000000*VALUE(MID(C185,2,LEN(C185)-3)),IF(RIGHT(C185,2)="k)",-1000*VALUE(MID(C185,2,LEN(C185)-3)),VALUE(SUBSTITUTE(C185,",","")))))),IF(RIGHT(C185,1)="T",1000000000000*VALUE(LEFT(C185,LEN(C185)-1)),IF(RIGHT(C185,1)="M",1000000*VALUE(LEFT(C185,LEN(C185)-1)),IF(RIGHT(C185,1)="B",1000000000*VALUE(LEFT(C185,LEN(C185)-1)),IF(RIGHT(C185,1)="%",0.01*VALUE(LEFT(C185,LEN(C185)-1)),IF(RIGHT(C185,1)="k",1000*VALUE(LEFT(C185,LEN(C185)-1)),VALUE(SUBSTITUTE(C185,",",""))))))))),"N/A")</f>
        <v/>
      </c>
      <c r="K185">
        <f>IFERROR(IF(TRIM(D185)="-", "N/A", IF(RIGHT(D185,1)=")",IF(RIGHT(D185,2)="T)",-1000000000000*VALUE(MID(D185,2,LEN(D185)-3)),IF(RIGHT(D185,2)="M)",-1000000*VALUE(MID(D185,2,LEN(D185)-3)),IF(RIGHT(D185,2)="B)",-1000000000*VALUE(MID(D185,2,LEN(D185)-3)),IF(RIGHT(D185,2)="k)",-1000*VALUE(MID(D185,2,LEN(D185)-3)),VALUE(SUBSTITUTE(D185,",","")))))),IF(RIGHT(D185,1)="T",1000000000000*VALUE(LEFT(D185,LEN(D185)-1)),IF(RIGHT(D185,1)="M",1000000*VALUE(LEFT(D185,LEN(D185)-1)),IF(RIGHT(D185,1)="B",1000000000*VALUE(LEFT(D185,LEN(D185)-1)),IF(RIGHT(D185,1)="%",0.01*VALUE(LEFT(D185,LEN(D185)-1)),IF(RIGHT(D185,1)="k",1000*VALUE(LEFT(D185,LEN(D185)-1)),VALUE(SUBSTITUTE(D185,",",""))))))))),"N/A")</f>
        <v/>
      </c>
      <c r="L185">
        <f>IFERROR(IF(TRIM(E185)="-", "N/A", IF(RIGHT(E185,1)=")",IF(RIGHT(E185,2)="T)",-1000000000000*VALUE(MID(E185,2,LEN(E185)-3)),IF(RIGHT(E185,2)="M)",-1000000*VALUE(MID(E185,2,LEN(E185)-3)),IF(RIGHT(E185,2)="B)",-1000000000*VALUE(MID(E185,2,LEN(E185)-3)),IF(RIGHT(E185,2)="k)",-1000*VALUE(MID(E185,2,LEN(E185)-3)),VALUE(SUBSTITUTE(E185,",","")))))),IF(RIGHT(E185,1)="T",1000000000000*VALUE(LEFT(E185,LEN(E185)-1)),IF(RIGHT(E185,1)="M",1000000*VALUE(LEFT(E185,LEN(E185)-1)),IF(RIGHT(E185,1)="B",1000000000*VALUE(LEFT(E185,LEN(E185)-1)),IF(RIGHT(E185,1)="%",0.01*VALUE(LEFT(E185,LEN(E185)-1)),IF(RIGHT(E185,1)="k",1000*VALUE(LEFT(E185,LEN(E185)-1)),VALUE(SUBSTITUTE(E185,",",""))))))))),"N/A")</f>
        <v/>
      </c>
      <c r="M185">
        <f>IFERROR(IF(TRIM(F185)="-", "N/A", IF(RIGHT(F185,1)=")",IF(RIGHT(F185,2)="T)",-1000000000000*VALUE(MID(F185,2,LEN(F185)-3)),IF(RIGHT(F185,2)="M)",-1000000*VALUE(MID(F185,2,LEN(F185)-3)),IF(RIGHT(F185,2)="B)",-1000000000*VALUE(MID(F185,2,LEN(F185)-3)),IF(RIGHT(F185,2)="k)",-1000*VALUE(MID(F185,2,LEN(F185)-3)),VALUE(SUBSTITUTE(F185,",","")))))),IF(RIGHT(F185,1)="T",1000000000000*VALUE(LEFT(F185,LEN(F185)-1)),IF(RIGHT(F185,1)="M",1000000*VALUE(LEFT(F185,LEN(F185)-1)),IF(RIGHT(F185,1)="B",1000000000*VALUE(LEFT(F185,LEN(F185)-1)),IF(RIGHT(F185,1)="%",0.01*VALUE(LEFT(F185,LEN(F185)-1)),IF(RIGHT(F185,1)="k",1000*VALUE(LEFT(F185,LEN(F185)-1)),VALUE(SUBSTITUTE(F185,",",""))))))))),"N/A")</f>
        <v/>
      </c>
      <c r="N185">
        <f>IFERROR(IF(TRIM(G185)="-", "N/A", IF(RIGHT(G185,1)=")",IF(RIGHT(G185,2)="T)",-1000000000000*VALUE(MID(G185,2,LEN(G185)-3)),IF(RIGHT(G185,2)="M)",-1000000*VALUE(MID(G185,2,LEN(G185)-3)),IF(RIGHT(G185,2)="B)",-1000000000*VALUE(MID(G185,2,LEN(G185)-3)),IF(RIGHT(G185,2)="k)",-1000*VALUE(MID(G185,2,LEN(G185)-3)),VALUE(SUBSTITUTE(G185,",","")))))),IF(RIGHT(G185,1)="T",1000000000000*VALUE(LEFT(G185,LEN(G185)-1)),IF(RIGHT(G185,1)="M",1000000*VALUE(LEFT(G185,LEN(G185)-1)),IF(RIGHT(G185,1)="B",1000000000*VALUE(LEFT(G185,LEN(G185)-1)),IF(RIGHT(G185,1)="%",0.01*VALUE(LEFT(G185,LEN(G185)-1)),IF(RIGHT(G185,1)="k",1000*VALUE(LEFT(G185,LEN(G185)-1)),VALUE(SUBSTITUTE(G185,",",""))))))))),"N/A")</f>
        <v/>
      </c>
      <c r="P185">
        <f>MAX(J185:N185)</f>
        <v/>
      </c>
      <c r="Q185">
        <f>IFERROR(J144+MATCH(P185,J185:N185,0)-1,"")</f>
        <v/>
      </c>
      <c r="R185">
        <f>IF(Q185="","",MIN(J185:N185))</f>
        <v/>
      </c>
      <c r="S185">
        <f>IFERROR(J144+MATCH(R185,J185:N185,0)-1,"")</f>
        <v/>
      </c>
      <c r="T185">
        <f>IFERROR(AVERAGE(J185:N185),"")</f>
        <v/>
      </c>
      <c r="U185">
        <f>IFERROR(STDEV(J185:N185),"")</f>
        <v/>
      </c>
      <c r="V185">
        <f>IFERROR(IF(C185="-","",IF(ISBLANK(B185),"",IF(OR(ISNUMBER(FIND("Growth",B185)),ISNUMBER(FIND("Margin",B185))),"",(J185-T185)/U185))),"")</f>
        <v/>
      </c>
      <c r="W185">
        <f>IFERROR(IF(OR(D185="-",ISBLANK(D185)),"",(K185-T185)/U185),"")</f>
        <v/>
      </c>
      <c r="X185">
        <f>IFERROR(IF(OR(E185="-",ISBLANK(E185)),"",(L185-T185)/U185),"")</f>
        <v/>
      </c>
      <c r="Y185">
        <f>IFERROR(IF(OR(F185="-",ISBLANK(F185)),"",(M185-T185)/U185),"")</f>
        <v/>
      </c>
      <c r="Z185">
        <f>IFERROR(IF(OR(G185="-",ISBLANK(G185)),"",(N185-T185)/U185),"")</f>
        <v/>
      </c>
      <c r="AA185">
        <f>IF(MAX(MAX(V185:Z185),ABS(MIN(V185:Z185)))=ABS(MIN(V185:Z185)),MIN(V185:Z185),MAX(V185:Z185))</f>
        <v/>
      </c>
      <c r="AB185">
        <f>IFERROR(V144+MATCH(AA185,V185:Z185,0)-1,"")</f>
        <v/>
      </c>
      <c r="AC185">
        <f>IF(AB185&lt;&gt;"",IF(S185=AB185,"Low",IF(AB185=Q185,"High","")),"")</f>
        <v/>
      </c>
      <c r="AE185">
        <f>IF(ISNUMBER(MATCH("N/A",J185:N185,0)),"",IFERROR((5 * SUMPRODUCT(J144:N144,J185:N185) - PRODUCT(SUM(J144:N144),SUM(J185:N185))) / ((5 * SUM((J144^2)+(K144^2)+(L144^2)+(M144^2)+(N144^2))) - SUM(J144:N144)^2),""))</f>
        <v/>
      </c>
      <c r="AF185">
        <f>IFERROR(CORREL(J144:N144,J185:N185),"")</f>
        <v/>
      </c>
      <c r="AZ185">
        <f>IF(Q185=S185,0,1)</f>
        <v/>
      </c>
      <c r="BA185">
        <f>IF(AZ185=1,IF(Q185="","",IF(Q185=N144,"Yes","No")),"")</f>
        <v/>
      </c>
      <c r="BB185">
        <f>IF(BA185="Yes",P185,"")</f>
        <v/>
      </c>
      <c r="BC185">
        <f>IF(AZ185=1,IF(S185="","",IF(S185=N144,"Yes","No")),"")</f>
        <v/>
      </c>
      <c r="BD185">
        <f>IF(BC185="Yes",R185,"")</f>
        <v/>
      </c>
      <c r="BE185">
        <f>IFERROR(IF(SIGN(AE185)=1,"Increasing",IF(SIGN(AE185)=-1,"Decreasing","")),"")</f>
        <v/>
      </c>
      <c r="BF185">
        <f>IF(OR(AND(BE185="Increasing",BA185="Yes"),AND(BE185="Decreasing",BC185="Yes")),"Yes","No")</f>
        <v/>
      </c>
      <c r="BG185">
        <f>IF(I185="pos_trend","Yes","No")</f>
        <v/>
      </c>
      <c r="BH185">
        <f>IF(AF185&lt;&gt;"",IF(ABS(AF185)&gt;0.8,"Yes","No"),"")</f>
        <v/>
      </c>
    </row>
    <row r="186" spans="1:60">
      <c s="1" r="A186" t="n">
        <v>28</v>
      </c>
      <c r="B186" t="s">
        <v>409</v>
      </c>
      <c r="C186" t="s">
        <v>264</v>
      </c>
      <c r="D186" t="s">
        <v>4063</v>
      </c>
      <c r="E186" t="s">
        <v>4064</v>
      </c>
      <c r="F186" t="s">
        <v>4065</v>
      </c>
      <c r="G186" t="s">
        <v>4066</v>
      </c>
      <c r="H186" t="s"/>
      <c r="I186">
        <f>IF(AND(K186&gt; J186, L186&gt; K186, M186&gt; L186, N186&gt; M186), "pos_trend", IF(AND(K186&lt; J186, L186&lt; K186, M186&lt; L186, N186&lt; M186), "neg_trend", "N/A"))</f>
        <v/>
      </c>
      <c r="J186">
        <f>IFERROR(IF(TRIM(C186)="-", "N/A", IF(RIGHT(C186,1)=")",IF(RIGHT(C186,2)="T)",-1000000000000*VALUE(MID(C186,2,LEN(C186)-3)),IF(RIGHT(C186,2)="M)",-1000000*VALUE(MID(C186,2,LEN(C186)-3)),IF(RIGHT(C186,2)="B)",-1000000000*VALUE(MID(C186,2,LEN(C186)-3)),IF(RIGHT(C186,2)="k)",-1000*VALUE(MID(C186,2,LEN(C186)-3)),VALUE(SUBSTITUTE(C186,",","")))))),IF(RIGHT(C186,1)="T",1000000000000*VALUE(LEFT(C186,LEN(C186)-1)),IF(RIGHT(C186,1)="M",1000000*VALUE(LEFT(C186,LEN(C186)-1)),IF(RIGHT(C186,1)="B",1000000000*VALUE(LEFT(C186,LEN(C186)-1)),IF(RIGHT(C186,1)="%",0.01*VALUE(LEFT(C186,LEN(C186)-1)),IF(RIGHT(C186,1)="k",1000*VALUE(LEFT(C186,LEN(C186)-1)),VALUE(SUBSTITUTE(C186,",",""))))))))),"N/A")</f>
        <v/>
      </c>
      <c r="K186">
        <f>IFERROR(IF(TRIM(D186)="-", "N/A", IF(RIGHT(D186,1)=")",IF(RIGHT(D186,2)="T)",-1000000000000*VALUE(MID(D186,2,LEN(D186)-3)),IF(RIGHT(D186,2)="M)",-1000000*VALUE(MID(D186,2,LEN(D186)-3)),IF(RIGHT(D186,2)="B)",-1000000000*VALUE(MID(D186,2,LEN(D186)-3)),IF(RIGHT(D186,2)="k)",-1000*VALUE(MID(D186,2,LEN(D186)-3)),VALUE(SUBSTITUTE(D186,",","")))))),IF(RIGHT(D186,1)="T",1000000000000*VALUE(LEFT(D186,LEN(D186)-1)),IF(RIGHT(D186,1)="M",1000000*VALUE(LEFT(D186,LEN(D186)-1)),IF(RIGHT(D186,1)="B",1000000000*VALUE(LEFT(D186,LEN(D186)-1)),IF(RIGHT(D186,1)="%",0.01*VALUE(LEFT(D186,LEN(D186)-1)),IF(RIGHT(D186,1)="k",1000*VALUE(LEFT(D186,LEN(D186)-1)),VALUE(SUBSTITUTE(D186,",",""))))))))),"N/A")</f>
        <v/>
      </c>
      <c r="L186">
        <f>IFERROR(IF(TRIM(E186)="-", "N/A", IF(RIGHT(E186,1)=")",IF(RIGHT(E186,2)="T)",-1000000000000*VALUE(MID(E186,2,LEN(E186)-3)),IF(RIGHT(E186,2)="M)",-1000000*VALUE(MID(E186,2,LEN(E186)-3)),IF(RIGHT(E186,2)="B)",-1000000000*VALUE(MID(E186,2,LEN(E186)-3)),IF(RIGHT(E186,2)="k)",-1000*VALUE(MID(E186,2,LEN(E186)-3)),VALUE(SUBSTITUTE(E186,",","")))))),IF(RIGHT(E186,1)="T",1000000000000*VALUE(LEFT(E186,LEN(E186)-1)),IF(RIGHT(E186,1)="M",1000000*VALUE(LEFT(E186,LEN(E186)-1)),IF(RIGHT(E186,1)="B",1000000000*VALUE(LEFT(E186,LEN(E186)-1)),IF(RIGHT(E186,1)="%",0.01*VALUE(LEFT(E186,LEN(E186)-1)),IF(RIGHT(E186,1)="k",1000*VALUE(LEFT(E186,LEN(E186)-1)),VALUE(SUBSTITUTE(E186,",",""))))))))),"N/A")</f>
        <v/>
      </c>
      <c r="M186">
        <f>IFERROR(IF(TRIM(F186)="-", "N/A", IF(RIGHT(F186,1)=")",IF(RIGHT(F186,2)="T)",-1000000000000*VALUE(MID(F186,2,LEN(F186)-3)),IF(RIGHT(F186,2)="M)",-1000000*VALUE(MID(F186,2,LEN(F186)-3)),IF(RIGHT(F186,2)="B)",-1000000000*VALUE(MID(F186,2,LEN(F186)-3)),IF(RIGHT(F186,2)="k)",-1000*VALUE(MID(F186,2,LEN(F186)-3)),VALUE(SUBSTITUTE(F186,",","")))))),IF(RIGHT(F186,1)="T",1000000000000*VALUE(LEFT(F186,LEN(F186)-1)),IF(RIGHT(F186,1)="M",1000000*VALUE(LEFT(F186,LEN(F186)-1)),IF(RIGHT(F186,1)="B",1000000000*VALUE(LEFT(F186,LEN(F186)-1)),IF(RIGHT(F186,1)="%",0.01*VALUE(LEFT(F186,LEN(F186)-1)),IF(RIGHT(F186,1)="k",1000*VALUE(LEFT(F186,LEN(F186)-1)),VALUE(SUBSTITUTE(F186,",",""))))))))),"N/A")</f>
        <v/>
      </c>
      <c r="N186">
        <f>IFERROR(IF(TRIM(G186)="-", "N/A", IF(RIGHT(G186,1)=")",IF(RIGHT(G186,2)="T)",-1000000000000*VALUE(MID(G186,2,LEN(G186)-3)),IF(RIGHT(G186,2)="M)",-1000000*VALUE(MID(G186,2,LEN(G186)-3)),IF(RIGHT(G186,2)="B)",-1000000000*VALUE(MID(G186,2,LEN(G186)-3)),IF(RIGHT(G186,2)="k)",-1000*VALUE(MID(G186,2,LEN(G186)-3)),VALUE(SUBSTITUTE(G186,",","")))))),IF(RIGHT(G186,1)="T",1000000000000*VALUE(LEFT(G186,LEN(G186)-1)),IF(RIGHT(G186,1)="M",1000000*VALUE(LEFT(G186,LEN(G186)-1)),IF(RIGHT(G186,1)="B",1000000000*VALUE(LEFT(G186,LEN(G186)-1)),IF(RIGHT(G186,1)="%",0.01*VALUE(LEFT(G186,LEN(G186)-1)),IF(RIGHT(G186,1)="k",1000*VALUE(LEFT(G186,LEN(G186)-1)),VALUE(SUBSTITUTE(G186,",",""))))))))),"N/A")</f>
        <v/>
      </c>
      <c r="P186">
        <f>MAX(J186:N186)</f>
        <v/>
      </c>
      <c r="Q186">
        <f>IFERROR(J144+MATCH(P186,J186:N186,0)-1,"")</f>
        <v/>
      </c>
      <c r="R186">
        <f>IF(Q186="","",MIN(J186:N186))</f>
        <v/>
      </c>
      <c r="S186">
        <f>IFERROR(J144+MATCH(R186,J186:N186,0)-1,"")</f>
        <v/>
      </c>
      <c r="T186">
        <f>IFERROR(AVERAGE(J186:N186),"")</f>
        <v/>
      </c>
      <c r="U186">
        <f>IFERROR(STDEV(J186:N186),"")</f>
        <v/>
      </c>
      <c r="V186">
        <f>IFERROR(IF(C186="-","",IF(ISBLANK(B186),"",IF(OR(ISNUMBER(FIND("Growth",B186)),ISNUMBER(FIND("Margin",B186))),"",(J186-T186)/U186))),"")</f>
        <v/>
      </c>
      <c r="W186">
        <f>IFERROR(IF(OR(D186="-",ISBLANK(D186)),"",(K186-T186)/U186),"")</f>
        <v/>
      </c>
      <c r="X186">
        <f>IFERROR(IF(OR(E186="-",ISBLANK(E186)),"",(L186-T186)/U186),"")</f>
        <v/>
      </c>
      <c r="Y186">
        <f>IFERROR(IF(OR(F186="-",ISBLANK(F186)),"",(M186-T186)/U186),"")</f>
        <v/>
      </c>
      <c r="Z186">
        <f>IFERROR(IF(OR(G186="-",ISBLANK(G186)),"",(N186-T186)/U186),"")</f>
        <v/>
      </c>
      <c r="AA186">
        <f>IF(MAX(MAX(V186:Z186),ABS(MIN(V186:Z186)))=ABS(MIN(V186:Z186)),MIN(V186:Z186),MAX(V186:Z186))</f>
        <v/>
      </c>
      <c r="AB186">
        <f>IFERROR(V144+MATCH(AA186,V186:Z186,0)-1,"")</f>
        <v/>
      </c>
      <c r="AC186">
        <f>IF(AB186&lt;&gt;"",IF(S186=AB186,"Low",IF(AB186=Q186,"High","")),"")</f>
        <v/>
      </c>
      <c r="AE186">
        <f>IF(ISNUMBER(MATCH("N/A",J186:N186,0)),"",IFERROR((5 * SUMPRODUCT(J144:N144,J186:N186) - PRODUCT(SUM(J144:N144),SUM(J186:N186))) / ((5 * SUM((J144^2)+(K144^2)+(L144^2)+(M144^2)+(N144^2))) - SUM(J144:N144)^2),""))</f>
        <v/>
      </c>
      <c r="AF186">
        <f>IFERROR(CORREL(J144:N144,J186:N186),"")</f>
        <v/>
      </c>
      <c r="AZ186">
        <f>IF(Q186=S186,0,1)</f>
        <v/>
      </c>
      <c r="BA186">
        <f>IF(AZ186=1,IF(Q186="","",IF(Q186=N144,"Yes","No")),"")</f>
        <v/>
      </c>
      <c r="BB186">
        <f>IF(BA186="Yes",P186,"")</f>
        <v/>
      </c>
      <c r="BC186">
        <f>IF(AZ186=1,IF(S186="","",IF(S186=N144,"Yes","No")),"")</f>
        <v/>
      </c>
      <c r="BD186">
        <f>IF(BC186="Yes",R186,"")</f>
        <v/>
      </c>
      <c r="BE186">
        <f>IFERROR(IF(SIGN(AE186)=1,"Increasing",IF(SIGN(AE186)=-1,"Decreasing","")),"")</f>
        <v/>
      </c>
      <c r="BF186">
        <f>IF(OR(AND(BE186="Increasing",BA186="Yes"),AND(BE186="Decreasing",BC186="Yes")),"Yes","No")</f>
        <v/>
      </c>
      <c r="BG186">
        <f>IF(I186="pos_trend","Yes","No")</f>
        <v/>
      </c>
      <c r="BH186">
        <f>IF(AF186&lt;&gt;"",IF(ABS(AF186)&gt;0.8,"Yes","No"),"")</f>
        <v/>
      </c>
    </row>
    <row r="187" spans="1:60">
      <c s="1" r="A187" t="n">
        <v>29</v>
      </c>
      <c r="B187" t="s">
        <v>414</v>
      </c>
      <c r="C187" t="s">
        <v>264</v>
      </c>
      <c r="D187" t="s">
        <v>264</v>
      </c>
      <c r="E187" t="s">
        <v>264</v>
      </c>
      <c r="F187" t="s">
        <v>264</v>
      </c>
      <c r="G187" t="s">
        <v>4067</v>
      </c>
      <c r="H187" t="s"/>
      <c r="I187">
        <f>IF(AND(K187&gt; J187, L187&gt; K187, M187&gt; L187, N187&gt; M187), "pos_trend", IF(AND(K187&lt; J187, L187&lt; K187, M187&lt; L187, N187&lt; M187), "neg_trend", "N/A"))</f>
        <v/>
      </c>
      <c r="J187">
        <f>IFERROR(IF(TRIM(C187)="-", "N/A", IF(RIGHT(C187,1)=")",IF(RIGHT(C187,2)="T)",-1000000000000*VALUE(MID(C187,2,LEN(C187)-3)),IF(RIGHT(C187,2)="M)",-1000000*VALUE(MID(C187,2,LEN(C187)-3)),IF(RIGHT(C187,2)="B)",-1000000000*VALUE(MID(C187,2,LEN(C187)-3)),IF(RIGHT(C187,2)="k)",-1000*VALUE(MID(C187,2,LEN(C187)-3)),VALUE(SUBSTITUTE(C187,",","")))))),IF(RIGHT(C187,1)="T",1000000000000*VALUE(LEFT(C187,LEN(C187)-1)),IF(RIGHT(C187,1)="M",1000000*VALUE(LEFT(C187,LEN(C187)-1)),IF(RIGHT(C187,1)="B",1000000000*VALUE(LEFT(C187,LEN(C187)-1)),IF(RIGHT(C187,1)="%",0.01*VALUE(LEFT(C187,LEN(C187)-1)),IF(RIGHT(C187,1)="k",1000*VALUE(LEFT(C187,LEN(C187)-1)),VALUE(SUBSTITUTE(C187,",",""))))))))),"N/A")</f>
        <v/>
      </c>
      <c r="K187">
        <f>IFERROR(IF(TRIM(D187)="-", "N/A", IF(RIGHT(D187,1)=")",IF(RIGHT(D187,2)="T)",-1000000000000*VALUE(MID(D187,2,LEN(D187)-3)),IF(RIGHT(D187,2)="M)",-1000000*VALUE(MID(D187,2,LEN(D187)-3)),IF(RIGHT(D187,2)="B)",-1000000000*VALUE(MID(D187,2,LEN(D187)-3)),IF(RIGHT(D187,2)="k)",-1000*VALUE(MID(D187,2,LEN(D187)-3)),VALUE(SUBSTITUTE(D187,",","")))))),IF(RIGHT(D187,1)="T",1000000000000*VALUE(LEFT(D187,LEN(D187)-1)),IF(RIGHT(D187,1)="M",1000000*VALUE(LEFT(D187,LEN(D187)-1)),IF(RIGHT(D187,1)="B",1000000000*VALUE(LEFT(D187,LEN(D187)-1)),IF(RIGHT(D187,1)="%",0.01*VALUE(LEFT(D187,LEN(D187)-1)),IF(RIGHT(D187,1)="k",1000*VALUE(LEFT(D187,LEN(D187)-1)),VALUE(SUBSTITUTE(D187,",",""))))))))),"N/A")</f>
        <v/>
      </c>
      <c r="L187">
        <f>IFERROR(IF(TRIM(E187)="-", "N/A", IF(RIGHT(E187,1)=")",IF(RIGHT(E187,2)="T)",-1000000000000*VALUE(MID(E187,2,LEN(E187)-3)),IF(RIGHT(E187,2)="M)",-1000000*VALUE(MID(E187,2,LEN(E187)-3)),IF(RIGHT(E187,2)="B)",-1000000000*VALUE(MID(E187,2,LEN(E187)-3)),IF(RIGHT(E187,2)="k)",-1000*VALUE(MID(E187,2,LEN(E187)-3)),VALUE(SUBSTITUTE(E187,",","")))))),IF(RIGHT(E187,1)="T",1000000000000*VALUE(LEFT(E187,LEN(E187)-1)),IF(RIGHT(E187,1)="M",1000000*VALUE(LEFT(E187,LEN(E187)-1)),IF(RIGHT(E187,1)="B",1000000000*VALUE(LEFT(E187,LEN(E187)-1)),IF(RIGHT(E187,1)="%",0.01*VALUE(LEFT(E187,LEN(E187)-1)),IF(RIGHT(E187,1)="k",1000*VALUE(LEFT(E187,LEN(E187)-1)),VALUE(SUBSTITUTE(E187,",",""))))))))),"N/A")</f>
        <v/>
      </c>
      <c r="M187">
        <f>IFERROR(IF(TRIM(F187)="-", "N/A", IF(RIGHT(F187,1)=")",IF(RIGHT(F187,2)="T)",-1000000000000*VALUE(MID(F187,2,LEN(F187)-3)),IF(RIGHT(F187,2)="M)",-1000000*VALUE(MID(F187,2,LEN(F187)-3)),IF(RIGHT(F187,2)="B)",-1000000000*VALUE(MID(F187,2,LEN(F187)-3)),IF(RIGHT(F187,2)="k)",-1000*VALUE(MID(F187,2,LEN(F187)-3)),VALUE(SUBSTITUTE(F187,",","")))))),IF(RIGHT(F187,1)="T",1000000000000*VALUE(LEFT(F187,LEN(F187)-1)),IF(RIGHT(F187,1)="M",1000000*VALUE(LEFT(F187,LEN(F187)-1)),IF(RIGHT(F187,1)="B",1000000000*VALUE(LEFT(F187,LEN(F187)-1)),IF(RIGHT(F187,1)="%",0.01*VALUE(LEFT(F187,LEN(F187)-1)),IF(RIGHT(F187,1)="k",1000*VALUE(LEFT(F187,LEN(F187)-1)),VALUE(SUBSTITUTE(F187,",",""))))))))),"N/A")</f>
        <v/>
      </c>
      <c r="N187">
        <f>IFERROR(IF(TRIM(G187)="-", "N/A", IF(RIGHT(G187,1)=")",IF(RIGHT(G187,2)="T)",-1000000000000*VALUE(MID(G187,2,LEN(G187)-3)),IF(RIGHT(G187,2)="M)",-1000000*VALUE(MID(G187,2,LEN(G187)-3)),IF(RIGHT(G187,2)="B)",-1000000000*VALUE(MID(G187,2,LEN(G187)-3)),IF(RIGHT(G187,2)="k)",-1000*VALUE(MID(G187,2,LEN(G187)-3)),VALUE(SUBSTITUTE(G187,",","")))))),IF(RIGHT(G187,1)="T",1000000000000*VALUE(LEFT(G187,LEN(G187)-1)),IF(RIGHT(G187,1)="M",1000000*VALUE(LEFT(G187,LEN(G187)-1)),IF(RIGHT(G187,1)="B",1000000000*VALUE(LEFT(G187,LEN(G187)-1)),IF(RIGHT(G187,1)="%",0.01*VALUE(LEFT(G187,LEN(G187)-1)),IF(RIGHT(G187,1)="k",1000*VALUE(LEFT(G187,LEN(G187)-1)),VALUE(SUBSTITUTE(G187,",",""))))))))),"N/A")</f>
        <v/>
      </c>
      <c r="P187">
        <f>MAX(J187:N187)</f>
        <v/>
      </c>
      <c r="Q187">
        <f>IFERROR(J144+MATCH(P187,J187:N187,0)-1,"")</f>
        <v/>
      </c>
      <c r="R187">
        <f>IF(Q187="","",MIN(J187:N187))</f>
        <v/>
      </c>
      <c r="S187">
        <f>IFERROR(J144+MATCH(R187,J187:N187,0)-1,"")</f>
        <v/>
      </c>
      <c r="T187">
        <f>IFERROR(AVERAGE(J187:N187),"")</f>
        <v/>
      </c>
      <c r="U187">
        <f>IFERROR(STDEV(J187:N187),"")</f>
        <v/>
      </c>
      <c r="V187">
        <f>IFERROR(IF(C187="-","",IF(ISBLANK(B187),"",IF(OR(ISNUMBER(FIND("Growth",B187)),ISNUMBER(FIND("Margin",B187))),"",(J187-T187)/U187))),"")</f>
        <v/>
      </c>
      <c r="W187">
        <f>IFERROR(IF(OR(D187="-",ISBLANK(D187)),"",(K187-T187)/U187),"")</f>
        <v/>
      </c>
      <c r="X187">
        <f>IFERROR(IF(OR(E187="-",ISBLANK(E187)),"",(L187-T187)/U187),"")</f>
        <v/>
      </c>
      <c r="Y187">
        <f>IFERROR(IF(OR(F187="-",ISBLANK(F187)),"",(M187-T187)/U187),"")</f>
        <v/>
      </c>
      <c r="Z187">
        <f>IFERROR(IF(OR(G187="-",ISBLANK(G187)),"",(N187-T187)/U187),"")</f>
        <v/>
      </c>
      <c r="AA187">
        <f>IF(MAX(MAX(V187:Z187),ABS(MIN(V187:Z187)))=ABS(MIN(V187:Z187)),MIN(V187:Z187),MAX(V187:Z187))</f>
        <v/>
      </c>
      <c r="AB187">
        <f>IFERROR(V144+MATCH(AA187,V187:Z187,0)-1,"")</f>
        <v/>
      </c>
      <c r="AC187">
        <f>IF(AB187&lt;&gt;"",IF(S187=AB187,"Low",IF(AB187=Q187,"High","")),"")</f>
        <v/>
      </c>
      <c r="AE187">
        <f>IF(ISNUMBER(MATCH("N/A",J187:N187,0)),"",IFERROR((5 * SUMPRODUCT(J144:N144,J187:N187) - PRODUCT(SUM(J144:N144),SUM(J187:N187))) / ((5 * SUM((J144^2)+(K144^2)+(L144^2)+(M144^2)+(N144^2))) - SUM(J144:N144)^2),""))</f>
        <v/>
      </c>
      <c r="AF187">
        <f>IFERROR(CORREL(J144:N144,J187:N187),"")</f>
        <v/>
      </c>
      <c r="AZ187">
        <f>IF(Q187=S187,0,1)</f>
        <v/>
      </c>
      <c r="BA187">
        <f>IF(AZ187=1,IF(Q187="","",IF(Q187=N144,"Yes","No")),"")</f>
        <v/>
      </c>
      <c r="BB187">
        <f>IF(BA187="Yes",P187,"")</f>
        <v/>
      </c>
      <c r="BC187">
        <f>IF(AZ187=1,IF(S187="","",IF(S187=N144,"Yes","No")),"")</f>
        <v/>
      </c>
      <c r="BD187">
        <f>IF(BC187="Yes",R187,"")</f>
        <v/>
      </c>
      <c r="BE187">
        <f>IFERROR(IF(SIGN(AE187)=1,"Increasing",IF(SIGN(AE187)=-1,"Decreasing","")),"")</f>
        <v/>
      </c>
      <c r="BF187">
        <f>IF(OR(AND(BE187="Increasing",BA187="Yes"),AND(BE187="Decreasing",BC187="Yes")),"Yes","No")</f>
        <v/>
      </c>
      <c r="BG187">
        <f>IF(I187="pos_trend","Yes","No")</f>
        <v/>
      </c>
      <c r="BH187">
        <f>IF(AF187&lt;&gt;"",IF(ABS(AF187)&gt;0.8,"Yes","No"),"")</f>
        <v/>
      </c>
    </row>
    <row r="188" spans="1:60">
      <c s="1" r="A188" t="n">
        <v>30</v>
      </c>
      <c r="B188" t="s">
        <v>416</v>
      </c>
      <c r="C188" t="s">
        <v>264</v>
      </c>
      <c r="D188" t="s">
        <v>264</v>
      </c>
      <c r="E188" t="s">
        <v>4068</v>
      </c>
      <c r="F188" t="s">
        <v>264</v>
      </c>
      <c r="G188" t="s">
        <v>264</v>
      </c>
      <c r="H188" t="s"/>
      <c r="I188">
        <f>IF(AND(K188&gt; J188, L188&gt; K188, M188&gt; L188, N188&gt; M188), "pos_trend", IF(AND(K188&lt; J188, L188&lt; K188, M188&lt; L188, N188&lt; M188), "neg_trend", "N/A"))</f>
        <v/>
      </c>
      <c r="J188">
        <f>IFERROR(IF(TRIM(C188)="-", "N/A", IF(RIGHT(C188,1)=")",IF(RIGHT(C188,2)="T)",-1000000000000*VALUE(MID(C188,2,LEN(C188)-3)),IF(RIGHT(C188,2)="M)",-1000000*VALUE(MID(C188,2,LEN(C188)-3)),IF(RIGHT(C188,2)="B)",-1000000000*VALUE(MID(C188,2,LEN(C188)-3)),IF(RIGHT(C188,2)="k)",-1000*VALUE(MID(C188,2,LEN(C188)-3)),VALUE(SUBSTITUTE(C188,",","")))))),IF(RIGHT(C188,1)="T",1000000000000*VALUE(LEFT(C188,LEN(C188)-1)),IF(RIGHT(C188,1)="M",1000000*VALUE(LEFT(C188,LEN(C188)-1)),IF(RIGHT(C188,1)="B",1000000000*VALUE(LEFT(C188,LEN(C188)-1)),IF(RIGHT(C188,1)="%",0.01*VALUE(LEFT(C188,LEN(C188)-1)),IF(RIGHT(C188,1)="k",1000*VALUE(LEFT(C188,LEN(C188)-1)),VALUE(SUBSTITUTE(C188,",",""))))))))),"N/A")</f>
        <v/>
      </c>
      <c r="K188">
        <f>IFERROR(IF(TRIM(D188)="-", "N/A", IF(RIGHT(D188,1)=")",IF(RIGHT(D188,2)="T)",-1000000000000*VALUE(MID(D188,2,LEN(D188)-3)),IF(RIGHT(D188,2)="M)",-1000000*VALUE(MID(D188,2,LEN(D188)-3)),IF(RIGHT(D188,2)="B)",-1000000000*VALUE(MID(D188,2,LEN(D188)-3)),IF(RIGHT(D188,2)="k)",-1000*VALUE(MID(D188,2,LEN(D188)-3)),VALUE(SUBSTITUTE(D188,",","")))))),IF(RIGHT(D188,1)="T",1000000000000*VALUE(LEFT(D188,LEN(D188)-1)),IF(RIGHT(D188,1)="M",1000000*VALUE(LEFT(D188,LEN(D188)-1)),IF(RIGHT(D188,1)="B",1000000000*VALUE(LEFT(D188,LEN(D188)-1)),IF(RIGHT(D188,1)="%",0.01*VALUE(LEFT(D188,LEN(D188)-1)),IF(RIGHT(D188,1)="k",1000*VALUE(LEFT(D188,LEN(D188)-1)),VALUE(SUBSTITUTE(D188,",",""))))))))),"N/A")</f>
        <v/>
      </c>
      <c r="L188">
        <f>IFERROR(IF(TRIM(E188)="-", "N/A", IF(RIGHT(E188,1)=")",IF(RIGHT(E188,2)="T)",-1000000000000*VALUE(MID(E188,2,LEN(E188)-3)),IF(RIGHT(E188,2)="M)",-1000000*VALUE(MID(E188,2,LEN(E188)-3)),IF(RIGHT(E188,2)="B)",-1000000000*VALUE(MID(E188,2,LEN(E188)-3)),IF(RIGHT(E188,2)="k)",-1000*VALUE(MID(E188,2,LEN(E188)-3)),VALUE(SUBSTITUTE(E188,",","")))))),IF(RIGHT(E188,1)="T",1000000000000*VALUE(LEFT(E188,LEN(E188)-1)),IF(RIGHT(E188,1)="M",1000000*VALUE(LEFT(E188,LEN(E188)-1)),IF(RIGHT(E188,1)="B",1000000000*VALUE(LEFT(E188,LEN(E188)-1)),IF(RIGHT(E188,1)="%",0.01*VALUE(LEFT(E188,LEN(E188)-1)),IF(RIGHT(E188,1)="k",1000*VALUE(LEFT(E188,LEN(E188)-1)),VALUE(SUBSTITUTE(E188,",",""))))))))),"N/A")</f>
        <v/>
      </c>
      <c r="M188">
        <f>IFERROR(IF(TRIM(F188)="-", "N/A", IF(RIGHT(F188,1)=")",IF(RIGHT(F188,2)="T)",-1000000000000*VALUE(MID(F188,2,LEN(F188)-3)),IF(RIGHT(F188,2)="M)",-1000000*VALUE(MID(F188,2,LEN(F188)-3)),IF(RIGHT(F188,2)="B)",-1000000000*VALUE(MID(F188,2,LEN(F188)-3)),IF(RIGHT(F188,2)="k)",-1000*VALUE(MID(F188,2,LEN(F188)-3)),VALUE(SUBSTITUTE(F188,",","")))))),IF(RIGHT(F188,1)="T",1000000000000*VALUE(LEFT(F188,LEN(F188)-1)),IF(RIGHT(F188,1)="M",1000000*VALUE(LEFT(F188,LEN(F188)-1)),IF(RIGHT(F188,1)="B",1000000000*VALUE(LEFT(F188,LEN(F188)-1)),IF(RIGHT(F188,1)="%",0.01*VALUE(LEFT(F188,LEN(F188)-1)),IF(RIGHT(F188,1)="k",1000*VALUE(LEFT(F188,LEN(F188)-1)),VALUE(SUBSTITUTE(F188,",",""))))))))),"N/A")</f>
        <v/>
      </c>
      <c r="N188">
        <f>IFERROR(IF(TRIM(G188)="-", "N/A", IF(RIGHT(G188,1)=")",IF(RIGHT(G188,2)="T)",-1000000000000*VALUE(MID(G188,2,LEN(G188)-3)),IF(RIGHT(G188,2)="M)",-1000000*VALUE(MID(G188,2,LEN(G188)-3)),IF(RIGHT(G188,2)="B)",-1000000000*VALUE(MID(G188,2,LEN(G188)-3)),IF(RIGHT(G188,2)="k)",-1000*VALUE(MID(G188,2,LEN(G188)-3)),VALUE(SUBSTITUTE(G188,",","")))))),IF(RIGHT(G188,1)="T",1000000000000*VALUE(LEFT(G188,LEN(G188)-1)),IF(RIGHT(G188,1)="M",1000000*VALUE(LEFT(G188,LEN(G188)-1)),IF(RIGHT(G188,1)="B",1000000000*VALUE(LEFT(G188,LEN(G188)-1)),IF(RIGHT(G188,1)="%",0.01*VALUE(LEFT(G188,LEN(G188)-1)),IF(RIGHT(G188,1)="k",1000*VALUE(LEFT(G188,LEN(G188)-1)),VALUE(SUBSTITUTE(G188,",",""))))))))),"N/A")</f>
        <v/>
      </c>
      <c r="P188">
        <f>MAX(J188:N188)</f>
        <v/>
      </c>
      <c r="Q188">
        <f>IFERROR(J144+MATCH(P188,J188:N188,0)-1,"")</f>
        <v/>
      </c>
      <c r="R188">
        <f>IF(Q188="","",MIN(J188:N188))</f>
        <v/>
      </c>
      <c r="S188">
        <f>IFERROR(J144+MATCH(R188,J188:N188,0)-1,"")</f>
        <v/>
      </c>
      <c r="T188">
        <f>IFERROR(AVERAGE(J188:N188),"")</f>
        <v/>
      </c>
      <c r="U188">
        <f>IFERROR(STDEV(J188:N188),"")</f>
        <v/>
      </c>
      <c r="V188">
        <f>IFERROR(IF(C188="-","",IF(ISBLANK(B188),"",IF(OR(ISNUMBER(FIND("Growth",B188)),ISNUMBER(FIND("Margin",B188))),"",(J188-T188)/U188))),"")</f>
        <v/>
      </c>
      <c r="W188">
        <f>IFERROR(IF(OR(D188="-",ISBLANK(D188)),"",(K188-T188)/U188),"")</f>
        <v/>
      </c>
      <c r="X188">
        <f>IFERROR(IF(OR(E188="-",ISBLANK(E188)),"",(L188-T188)/U188),"")</f>
        <v/>
      </c>
      <c r="Y188">
        <f>IFERROR(IF(OR(F188="-",ISBLANK(F188)),"",(M188-T188)/U188),"")</f>
        <v/>
      </c>
      <c r="Z188">
        <f>IFERROR(IF(OR(G188="-",ISBLANK(G188)),"",(N188-T188)/U188),"")</f>
        <v/>
      </c>
      <c r="AA188">
        <f>IF(MAX(MAX(V188:Z188),ABS(MIN(V188:Z188)))=ABS(MIN(V188:Z188)),MIN(V188:Z188),MAX(V188:Z188))</f>
        <v/>
      </c>
      <c r="AB188">
        <f>IFERROR(V144+MATCH(AA188,V188:Z188,0)-1,"")</f>
        <v/>
      </c>
      <c r="AC188">
        <f>IF(AB188&lt;&gt;"",IF(S188=AB188,"Low",IF(AB188=Q188,"High","")),"")</f>
        <v/>
      </c>
      <c r="AE188">
        <f>IF(ISNUMBER(MATCH("N/A",J188:N188,0)),"",IFERROR((5 * SUMPRODUCT(J144:N144,J188:N188) - PRODUCT(SUM(J144:N144),SUM(J188:N188))) / ((5 * SUM((J144^2)+(K144^2)+(L144^2)+(M144^2)+(N144^2))) - SUM(J144:N144)^2),""))</f>
        <v/>
      </c>
      <c r="AF188">
        <f>IFERROR(CORREL(J144:N144,J188:N188),"")</f>
        <v/>
      </c>
      <c r="AZ188">
        <f>IF(Q188=S188,0,1)</f>
        <v/>
      </c>
      <c r="BA188">
        <f>IF(AZ188=1,IF(Q188="","",IF(Q188=N144,"Yes","No")),"")</f>
        <v/>
      </c>
      <c r="BB188">
        <f>IF(BA188="Yes",P188,"")</f>
        <v/>
      </c>
      <c r="BC188">
        <f>IF(AZ188=1,IF(S188="","",IF(S188=N144,"Yes","No")),"")</f>
        <v/>
      </c>
      <c r="BD188">
        <f>IF(BC188="Yes",R188,"")</f>
        <v/>
      </c>
      <c r="BE188">
        <f>IFERROR(IF(SIGN(AE188)=1,"Increasing",IF(SIGN(AE188)=-1,"Decreasing","")),"")</f>
        <v/>
      </c>
      <c r="BF188">
        <f>IF(OR(AND(BE188="Increasing",BA188="Yes"),AND(BE188="Decreasing",BC188="Yes")),"Yes","No")</f>
        <v/>
      </c>
      <c r="BG188">
        <f>IF(I188="pos_trend","Yes","No")</f>
        <v/>
      </c>
      <c r="BH188">
        <f>IF(AF188&lt;&gt;"",IF(ABS(AF188)&gt;0.8,"Yes","No"),"")</f>
        <v/>
      </c>
    </row>
    <row r="189" spans="1:60">
      <c s="1" r="A189" t="n">
        <v>31</v>
      </c>
      <c r="B189" t="s">
        <v>417</v>
      </c>
      <c r="C189" t="s">
        <v>264</v>
      </c>
      <c r="D189" t="s">
        <v>264</v>
      </c>
      <c r="E189" t="s">
        <v>4068</v>
      </c>
      <c r="F189" t="s">
        <v>264</v>
      </c>
      <c r="G189" t="s">
        <v>264</v>
      </c>
      <c r="H189" t="s"/>
      <c r="I189">
        <f>IF(AND(K189&gt; J189, L189&gt; K189, M189&gt; L189, N189&gt; M189), "pos_trend", IF(AND(K189&lt; J189, L189&lt; K189, M189&lt; L189, N189&lt; M189), "neg_trend", "N/A"))</f>
        <v/>
      </c>
      <c r="J189">
        <f>IFERROR(IF(TRIM(C189)="-", "N/A", IF(RIGHT(C189,1)=")",IF(RIGHT(C189,2)="T)",-1000000000000*VALUE(MID(C189,2,LEN(C189)-3)),IF(RIGHT(C189,2)="M)",-1000000*VALUE(MID(C189,2,LEN(C189)-3)),IF(RIGHT(C189,2)="B)",-1000000000*VALUE(MID(C189,2,LEN(C189)-3)),IF(RIGHT(C189,2)="k)",-1000*VALUE(MID(C189,2,LEN(C189)-3)),VALUE(SUBSTITUTE(C189,",","")))))),IF(RIGHT(C189,1)="T",1000000000000*VALUE(LEFT(C189,LEN(C189)-1)),IF(RIGHT(C189,1)="M",1000000*VALUE(LEFT(C189,LEN(C189)-1)),IF(RIGHT(C189,1)="B",1000000000*VALUE(LEFT(C189,LEN(C189)-1)),IF(RIGHT(C189,1)="%",0.01*VALUE(LEFT(C189,LEN(C189)-1)),IF(RIGHT(C189,1)="k",1000*VALUE(LEFT(C189,LEN(C189)-1)),VALUE(SUBSTITUTE(C189,",",""))))))))),"N/A")</f>
        <v/>
      </c>
      <c r="K189">
        <f>IFERROR(IF(TRIM(D189)="-", "N/A", IF(RIGHT(D189,1)=")",IF(RIGHT(D189,2)="T)",-1000000000000*VALUE(MID(D189,2,LEN(D189)-3)),IF(RIGHT(D189,2)="M)",-1000000*VALUE(MID(D189,2,LEN(D189)-3)),IF(RIGHT(D189,2)="B)",-1000000000*VALUE(MID(D189,2,LEN(D189)-3)),IF(RIGHT(D189,2)="k)",-1000*VALUE(MID(D189,2,LEN(D189)-3)),VALUE(SUBSTITUTE(D189,",","")))))),IF(RIGHT(D189,1)="T",1000000000000*VALUE(LEFT(D189,LEN(D189)-1)),IF(RIGHT(D189,1)="M",1000000*VALUE(LEFT(D189,LEN(D189)-1)),IF(RIGHT(D189,1)="B",1000000000*VALUE(LEFT(D189,LEN(D189)-1)),IF(RIGHT(D189,1)="%",0.01*VALUE(LEFT(D189,LEN(D189)-1)),IF(RIGHT(D189,1)="k",1000*VALUE(LEFT(D189,LEN(D189)-1)),VALUE(SUBSTITUTE(D189,",",""))))))))),"N/A")</f>
        <v/>
      </c>
      <c r="L189">
        <f>IFERROR(IF(TRIM(E189)="-", "N/A", IF(RIGHT(E189,1)=")",IF(RIGHT(E189,2)="T)",-1000000000000*VALUE(MID(E189,2,LEN(E189)-3)),IF(RIGHT(E189,2)="M)",-1000000*VALUE(MID(E189,2,LEN(E189)-3)),IF(RIGHT(E189,2)="B)",-1000000000*VALUE(MID(E189,2,LEN(E189)-3)),IF(RIGHT(E189,2)="k)",-1000*VALUE(MID(E189,2,LEN(E189)-3)),VALUE(SUBSTITUTE(E189,",","")))))),IF(RIGHT(E189,1)="T",1000000000000*VALUE(LEFT(E189,LEN(E189)-1)),IF(RIGHT(E189,1)="M",1000000*VALUE(LEFT(E189,LEN(E189)-1)),IF(RIGHT(E189,1)="B",1000000000*VALUE(LEFT(E189,LEN(E189)-1)),IF(RIGHT(E189,1)="%",0.01*VALUE(LEFT(E189,LEN(E189)-1)),IF(RIGHT(E189,1)="k",1000*VALUE(LEFT(E189,LEN(E189)-1)),VALUE(SUBSTITUTE(E189,",",""))))))))),"N/A")</f>
        <v/>
      </c>
      <c r="M189">
        <f>IFERROR(IF(TRIM(F189)="-", "N/A", IF(RIGHT(F189,1)=")",IF(RIGHT(F189,2)="T)",-1000000000000*VALUE(MID(F189,2,LEN(F189)-3)),IF(RIGHT(F189,2)="M)",-1000000*VALUE(MID(F189,2,LEN(F189)-3)),IF(RIGHT(F189,2)="B)",-1000000000*VALUE(MID(F189,2,LEN(F189)-3)),IF(RIGHT(F189,2)="k)",-1000*VALUE(MID(F189,2,LEN(F189)-3)),VALUE(SUBSTITUTE(F189,",","")))))),IF(RIGHT(F189,1)="T",1000000000000*VALUE(LEFT(F189,LEN(F189)-1)),IF(RIGHT(F189,1)="M",1000000*VALUE(LEFT(F189,LEN(F189)-1)),IF(RIGHT(F189,1)="B",1000000000*VALUE(LEFT(F189,LEN(F189)-1)),IF(RIGHT(F189,1)="%",0.01*VALUE(LEFT(F189,LEN(F189)-1)),IF(RIGHT(F189,1)="k",1000*VALUE(LEFT(F189,LEN(F189)-1)),VALUE(SUBSTITUTE(F189,",",""))))))))),"N/A")</f>
        <v/>
      </c>
      <c r="N189">
        <f>IFERROR(IF(TRIM(G189)="-", "N/A", IF(RIGHT(G189,1)=")",IF(RIGHT(G189,2)="T)",-1000000000000*VALUE(MID(G189,2,LEN(G189)-3)),IF(RIGHT(G189,2)="M)",-1000000*VALUE(MID(G189,2,LEN(G189)-3)),IF(RIGHT(G189,2)="B)",-1000000000*VALUE(MID(G189,2,LEN(G189)-3)),IF(RIGHT(G189,2)="k)",-1000*VALUE(MID(G189,2,LEN(G189)-3)),VALUE(SUBSTITUTE(G189,",","")))))),IF(RIGHT(G189,1)="T",1000000000000*VALUE(LEFT(G189,LEN(G189)-1)),IF(RIGHT(G189,1)="M",1000000*VALUE(LEFT(G189,LEN(G189)-1)),IF(RIGHT(G189,1)="B",1000000000*VALUE(LEFT(G189,LEN(G189)-1)),IF(RIGHT(G189,1)="%",0.01*VALUE(LEFT(G189,LEN(G189)-1)),IF(RIGHT(G189,1)="k",1000*VALUE(LEFT(G189,LEN(G189)-1)),VALUE(SUBSTITUTE(G189,",",""))))))))),"N/A")</f>
        <v/>
      </c>
      <c r="P189">
        <f>MAX(J189:N189)</f>
        <v/>
      </c>
      <c r="Q189">
        <f>IFERROR(J144+MATCH(P189,J189:N189,0)-1,"")</f>
        <v/>
      </c>
      <c r="R189">
        <f>IF(Q189="","",MIN(J189:N189))</f>
        <v/>
      </c>
      <c r="S189">
        <f>IFERROR(J144+MATCH(R189,J189:N189,0)-1,"")</f>
        <v/>
      </c>
      <c r="T189">
        <f>IFERROR(AVERAGE(J189:N189),"")</f>
        <v/>
      </c>
      <c r="U189">
        <f>IFERROR(STDEV(J189:N189),"")</f>
        <v/>
      </c>
      <c r="V189">
        <f>IFERROR(IF(C189="-","",IF(ISBLANK(B189),"",IF(OR(ISNUMBER(FIND("Growth",B189)),ISNUMBER(FIND("Margin",B189))),"",(J189-T189)/U189))),"")</f>
        <v/>
      </c>
      <c r="W189">
        <f>IFERROR(IF(OR(D189="-",ISBLANK(D189)),"",(K189-T189)/U189),"")</f>
        <v/>
      </c>
      <c r="X189">
        <f>IFERROR(IF(OR(E189="-",ISBLANK(E189)),"",(L189-T189)/U189),"")</f>
        <v/>
      </c>
      <c r="Y189">
        <f>IFERROR(IF(OR(F189="-",ISBLANK(F189)),"",(M189-T189)/U189),"")</f>
        <v/>
      </c>
      <c r="Z189">
        <f>IFERROR(IF(OR(G189="-",ISBLANK(G189)),"",(N189-T189)/U189),"")</f>
        <v/>
      </c>
      <c r="AA189">
        <f>IF(MAX(MAX(V189:Z189),ABS(MIN(V189:Z189)))=ABS(MIN(V189:Z189)),MIN(V189:Z189),MAX(V189:Z189))</f>
        <v/>
      </c>
      <c r="AB189">
        <f>IFERROR(V144+MATCH(AA189,V189:Z189,0)-1,"")</f>
        <v/>
      </c>
      <c r="AC189">
        <f>IF(AB189&lt;&gt;"",IF(S189=AB189,"Low",IF(AB189=Q189,"High","")),"")</f>
        <v/>
      </c>
      <c r="AE189">
        <f>IF(ISNUMBER(MATCH("N/A",J189:N189,0)),"",IFERROR((5 * SUMPRODUCT(J144:N144,J189:N189) - PRODUCT(SUM(J144:N144),SUM(J189:N189))) / ((5 * SUM((J144^2)+(K144^2)+(L144^2)+(M144^2)+(N144^2))) - SUM(J144:N144)^2),""))</f>
        <v/>
      </c>
      <c r="AF189">
        <f>IFERROR(CORREL(J144:N144,J189:N189),"")</f>
        <v/>
      </c>
      <c r="AZ189">
        <f>IF(Q189=S189,0,1)</f>
        <v/>
      </c>
      <c r="BA189">
        <f>IF(AZ189=1,IF(Q189="","",IF(Q189=N144,"Yes","No")),"")</f>
        <v/>
      </c>
      <c r="BB189">
        <f>IF(BA189="Yes",P189,"")</f>
        <v/>
      </c>
      <c r="BC189">
        <f>IF(AZ189=1,IF(S189="","",IF(S189=N144,"Yes","No")),"")</f>
        <v/>
      </c>
      <c r="BD189">
        <f>IF(BC189="Yes",R189,"")</f>
        <v/>
      </c>
      <c r="BE189">
        <f>IFERROR(IF(SIGN(AE189)=1,"Increasing",IF(SIGN(AE189)=-1,"Decreasing","")),"")</f>
        <v/>
      </c>
      <c r="BF189">
        <f>IF(OR(AND(BE189="Increasing",BA189="Yes"),AND(BE189="Decreasing",BC189="Yes")),"Yes","No")</f>
        <v/>
      </c>
      <c r="BG189">
        <f>IF(I189="pos_trend","Yes","No")</f>
        <v/>
      </c>
      <c r="BH189">
        <f>IF(AF189&lt;&gt;"",IF(ABS(AF189)&gt;0.8,"Yes","No"),"")</f>
        <v/>
      </c>
    </row>
    <row r="190" spans="1:60">
      <c s="1" r="A190" t="n">
        <v>32</v>
      </c>
      <c r="B190" t="s">
        <v>418</v>
      </c>
      <c r="C190" t="s">
        <v>264</v>
      </c>
      <c r="D190" t="s">
        <v>264</v>
      </c>
      <c r="E190" t="s">
        <v>264</v>
      </c>
      <c r="F190" t="s">
        <v>264</v>
      </c>
      <c r="G190" t="s">
        <v>264</v>
      </c>
      <c r="H190" t="s"/>
      <c r="I190">
        <f>IF(AND(K190&gt; J190, L190&gt; K190, M190&gt; L190, N190&gt; M190), "pos_trend", IF(AND(K190&lt; J190, L190&lt; K190, M190&lt; L190, N190&lt; M190), "neg_trend", "N/A"))</f>
        <v/>
      </c>
      <c r="J190">
        <f>IFERROR(IF(TRIM(C190)="-", "N/A", IF(RIGHT(C190,1)=")",IF(RIGHT(C190,2)="T)",-1000000000000*VALUE(MID(C190,2,LEN(C190)-3)),IF(RIGHT(C190,2)="M)",-1000000*VALUE(MID(C190,2,LEN(C190)-3)),IF(RIGHT(C190,2)="B)",-1000000000*VALUE(MID(C190,2,LEN(C190)-3)),IF(RIGHT(C190,2)="k)",-1000*VALUE(MID(C190,2,LEN(C190)-3)),VALUE(SUBSTITUTE(C190,",","")))))),IF(RIGHT(C190,1)="T",1000000000000*VALUE(LEFT(C190,LEN(C190)-1)),IF(RIGHT(C190,1)="M",1000000*VALUE(LEFT(C190,LEN(C190)-1)),IF(RIGHT(C190,1)="B",1000000000*VALUE(LEFT(C190,LEN(C190)-1)),IF(RIGHT(C190,1)="%",0.01*VALUE(LEFT(C190,LEN(C190)-1)),IF(RIGHT(C190,1)="k",1000*VALUE(LEFT(C190,LEN(C190)-1)),VALUE(SUBSTITUTE(C190,",",""))))))))),"N/A")</f>
        <v/>
      </c>
      <c r="K190">
        <f>IFERROR(IF(TRIM(D190)="-", "N/A", IF(RIGHT(D190,1)=")",IF(RIGHT(D190,2)="T)",-1000000000000*VALUE(MID(D190,2,LEN(D190)-3)),IF(RIGHT(D190,2)="M)",-1000000*VALUE(MID(D190,2,LEN(D190)-3)),IF(RIGHT(D190,2)="B)",-1000000000*VALUE(MID(D190,2,LEN(D190)-3)),IF(RIGHT(D190,2)="k)",-1000*VALUE(MID(D190,2,LEN(D190)-3)),VALUE(SUBSTITUTE(D190,",","")))))),IF(RIGHT(D190,1)="T",1000000000000*VALUE(LEFT(D190,LEN(D190)-1)),IF(RIGHT(D190,1)="M",1000000*VALUE(LEFT(D190,LEN(D190)-1)),IF(RIGHT(D190,1)="B",1000000000*VALUE(LEFT(D190,LEN(D190)-1)),IF(RIGHT(D190,1)="%",0.01*VALUE(LEFT(D190,LEN(D190)-1)),IF(RIGHT(D190,1)="k",1000*VALUE(LEFT(D190,LEN(D190)-1)),VALUE(SUBSTITUTE(D190,",",""))))))))),"N/A")</f>
        <v/>
      </c>
      <c r="L190">
        <f>IFERROR(IF(TRIM(E190)="-", "N/A", IF(RIGHT(E190,1)=")",IF(RIGHT(E190,2)="T)",-1000000000000*VALUE(MID(E190,2,LEN(E190)-3)),IF(RIGHT(E190,2)="M)",-1000000*VALUE(MID(E190,2,LEN(E190)-3)),IF(RIGHT(E190,2)="B)",-1000000000*VALUE(MID(E190,2,LEN(E190)-3)),IF(RIGHT(E190,2)="k)",-1000*VALUE(MID(E190,2,LEN(E190)-3)),VALUE(SUBSTITUTE(E190,",","")))))),IF(RIGHT(E190,1)="T",1000000000000*VALUE(LEFT(E190,LEN(E190)-1)),IF(RIGHT(E190,1)="M",1000000*VALUE(LEFT(E190,LEN(E190)-1)),IF(RIGHT(E190,1)="B",1000000000*VALUE(LEFT(E190,LEN(E190)-1)),IF(RIGHT(E190,1)="%",0.01*VALUE(LEFT(E190,LEN(E190)-1)),IF(RIGHT(E190,1)="k",1000*VALUE(LEFT(E190,LEN(E190)-1)),VALUE(SUBSTITUTE(E190,",",""))))))))),"N/A")</f>
        <v/>
      </c>
      <c r="M190">
        <f>IFERROR(IF(TRIM(F190)="-", "N/A", IF(RIGHT(F190,1)=")",IF(RIGHT(F190,2)="T)",-1000000000000*VALUE(MID(F190,2,LEN(F190)-3)),IF(RIGHT(F190,2)="M)",-1000000*VALUE(MID(F190,2,LEN(F190)-3)),IF(RIGHT(F190,2)="B)",-1000000000*VALUE(MID(F190,2,LEN(F190)-3)),IF(RIGHT(F190,2)="k)",-1000*VALUE(MID(F190,2,LEN(F190)-3)),VALUE(SUBSTITUTE(F190,",","")))))),IF(RIGHT(F190,1)="T",1000000000000*VALUE(LEFT(F190,LEN(F190)-1)),IF(RIGHT(F190,1)="M",1000000*VALUE(LEFT(F190,LEN(F190)-1)),IF(RIGHT(F190,1)="B",1000000000*VALUE(LEFT(F190,LEN(F190)-1)),IF(RIGHT(F190,1)="%",0.01*VALUE(LEFT(F190,LEN(F190)-1)),IF(RIGHT(F190,1)="k",1000*VALUE(LEFT(F190,LEN(F190)-1)),VALUE(SUBSTITUTE(F190,",",""))))))))),"N/A")</f>
        <v/>
      </c>
      <c r="N190">
        <f>IFERROR(IF(TRIM(G190)="-", "N/A", IF(RIGHT(G190,1)=")",IF(RIGHT(G190,2)="T)",-1000000000000*VALUE(MID(G190,2,LEN(G190)-3)),IF(RIGHT(G190,2)="M)",-1000000*VALUE(MID(G190,2,LEN(G190)-3)),IF(RIGHT(G190,2)="B)",-1000000000*VALUE(MID(G190,2,LEN(G190)-3)),IF(RIGHT(G190,2)="k)",-1000*VALUE(MID(G190,2,LEN(G190)-3)),VALUE(SUBSTITUTE(G190,",","")))))),IF(RIGHT(G190,1)="T",1000000000000*VALUE(LEFT(G190,LEN(G190)-1)),IF(RIGHT(G190,1)="M",1000000*VALUE(LEFT(G190,LEN(G190)-1)),IF(RIGHT(G190,1)="B",1000000000*VALUE(LEFT(G190,LEN(G190)-1)),IF(RIGHT(G190,1)="%",0.01*VALUE(LEFT(G190,LEN(G190)-1)),IF(RIGHT(G190,1)="k",1000*VALUE(LEFT(G190,LEN(G190)-1)),VALUE(SUBSTITUTE(G190,",",""))))))))),"N/A")</f>
        <v/>
      </c>
      <c r="P190">
        <f>MAX(J190:N190)</f>
        <v/>
      </c>
      <c r="Q190">
        <f>IFERROR(J144+MATCH(P190,J190:N190,0)-1,"")</f>
        <v/>
      </c>
      <c r="R190">
        <f>IF(Q190="","",MIN(J190:N190))</f>
        <v/>
      </c>
      <c r="S190">
        <f>IFERROR(J144+MATCH(R190,J190:N190,0)-1,"")</f>
        <v/>
      </c>
      <c r="T190">
        <f>IFERROR(AVERAGE(J190:N190),"")</f>
        <v/>
      </c>
      <c r="U190">
        <f>IFERROR(STDEV(J190:N190),"")</f>
        <v/>
      </c>
      <c r="V190">
        <f>IFERROR(IF(C190="-","",IF(ISBLANK(B190),"",IF(OR(ISNUMBER(FIND("Growth",B190)),ISNUMBER(FIND("Margin",B190))),"",(J190-T190)/U190))),"")</f>
        <v/>
      </c>
      <c r="W190">
        <f>IFERROR(IF(OR(D190="-",ISBLANK(D190)),"",(K190-T190)/U190),"")</f>
        <v/>
      </c>
      <c r="X190">
        <f>IFERROR(IF(OR(E190="-",ISBLANK(E190)),"",(L190-T190)/U190),"")</f>
        <v/>
      </c>
      <c r="Y190">
        <f>IFERROR(IF(OR(F190="-",ISBLANK(F190)),"",(M190-T190)/U190),"")</f>
        <v/>
      </c>
      <c r="Z190">
        <f>IFERROR(IF(OR(G190="-",ISBLANK(G190)),"",(N190-T190)/U190),"")</f>
        <v/>
      </c>
      <c r="AA190">
        <f>IF(MAX(MAX(V190:Z190),ABS(MIN(V190:Z190)))=ABS(MIN(V190:Z190)),MIN(V190:Z190),MAX(V190:Z190))</f>
        <v/>
      </c>
      <c r="AB190">
        <f>IFERROR(V144+MATCH(AA190,V190:Z190,0)-1,"")</f>
        <v/>
      </c>
      <c r="AC190">
        <f>IF(AB190&lt;&gt;"",IF(S190=AB190,"Low",IF(AB190=Q190,"High","")),"")</f>
        <v/>
      </c>
      <c r="AE190">
        <f>IF(ISNUMBER(MATCH("N/A",J190:N190,0)),"",IFERROR((5 * SUMPRODUCT(J144:N144,J190:N190) - PRODUCT(SUM(J144:N144),SUM(J190:N190))) / ((5 * SUM((J144^2)+(K144^2)+(L144^2)+(M144^2)+(N144^2))) - SUM(J144:N144)^2),""))</f>
        <v/>
      </c>
      <c r="AF190">
        <f>IFERROR(CORREL(J144:N144,J190:N190),"")</f>
        <v/>
      </c>
      <c r="AZ190">
        <f>IF(Q190=S190,0,1)</f>
        <v/>
      </c>
      <c r="BA190">
        <f>IF(AZ190=1,IF(Q190="","",IF(Q190=N144,"Yes","No")),"")</f>
        <v/>
      </c>
      <c r="BB190">
        <f>IF(BA190="Yes",P190,"")</f>
        <v/>
      </c>
      <c r="BC190">
        <f>IF(AZ190=1,IF(S190="","",IF(S190=N144,"Yes","No")),"")</f>
        <v/>
      </c>
      <c r="BD190">
        <f>IF(BC190="Yes",R190,"")</f>
        <v/>
      </c>
      <c r="BE190">
        <f>IFERROR(IF(SIGN(AE190)=1,"Increasing",IF(SIGN(AE190)=-1,"Decreasing","")),"")</f>
        <v/>
      </c>
      <c r="BF190">
        <f>IF(OR(AND(BE190="Increasing",BA190="Yes"),AND(BE190="Decreasing",BC190="Yes")),"Yes","No")</f>
        <v/>
      </c>
      <c r="BG190">
        <f>IF(I190="pos_trend","Yes","No")</f>
        <v/>
      </c>
      <c r="BH190">
        <f>IF(AF190&lt;&gt;"",IF(ABS(AF190)&gt;0.8,"Yes","No"),"")</f>
        <v/>
      </c>
    </row>
    <row r="191" spans="1:60">
      <c s="1" r="A191" t="n">
        <v>33</v>
      </c>
      <c r="B191" t="s">
        <v>419</v>
      </c>
      <c r="C191" t="s">
        <v>264</v>
      </c>
      <c r="D191" t="s">
        <v>264</v>
      </c>
      <c r="E191" t="s">
        <v>264</v>
      </c>
      <c r="F191" t="s">
        <v>264</v>
      </c>
      <c r="G191" t="s">
        <v>264</v>
      </c>
      <c r="H191" t="s"/>
      <c r="I191">
        <f>IF(AND(K191&gt; J191, L191&gt; K191, M191&gt; L191, N191&gt; M191), "pos_trend", IF(AND(K191&lt; J191, L191&lt; K191, M191&lt; L191, N191&lt; M191), "neg_trend", "N/A"))</f>
        <v/>
      </c>
      <c r="J191">
        <f>IFERROR(IF(TRIM(C191)="-", "N/A", IF(RIGHT(C191,1)=")",IF(RIGHT(C191,2)="T)",-1000000000000*VALUE(MID(C191,2,LEN(C191)-3)),IF(RIGHT(C191,2)="M)",-1000000*VALUE(MID(C191,2,LEN(C191)-3)),IF(RIGHT(C191,2)="B)",-1000000000*VALUE(MID(C191,2,LEN(C191)-3)),IF(RIGHT(C191,2)="k)",-1000*VALUE(MID(C191,2,LEN(C191)-3)),VALUE(SUBSTITUTE(C191,",","")))))),IF(RIGHT(C191,1)="T",1000000000000*VALUE(LEFT(C191,LEN(C191)-1)),IF(RIGHT(C191,1)="M",1000000*VALUE(LEFT(C191,LEN(C191)-1)),IF(RIGHT(C191,1)="B",1000000000*VALUE(LEFT(C191,LEN(C191)-1)),IF(RIGHT(C191,1)="%",0.01*VALUE(LEFT(C191,LEN(C191)-1)),IF(RIGHT(C191,1)="k",1000*VALUE(LEFT(C191,LEN(C191)-1)),VALUE(SUBSTITUTE(C191,",",""))))))))),"N/A")</f>
        <v/>
      </c>
      <c r="K191">
        <f>IFERROR(IF(TRIM(D191)="-", "N/A", IF(RIGHT(D191,1)=")",IF(RIGHT(D191,2)="T)",-1000000000000*VALUE(MID(D191,2,LEN(D191)-3)),IF(RIGHT(D191,2)="M)",-1000000*VALUE(MID(D191,2,LEN(D191)-3)),IF(RIGHT(D191,2)="B)",-1000000000*VALUE(MID(D191,2,LEN(D191)-3)),IF(RIGHT(D191,2)="k)",-1000*VALUE(MID(D191,2,LEN(D191)-3)),VALUE(SUBSTITUTE(D191,",","")))))),IF(RIGHT(D191,1)="T",1000000000000*VALUE(LEFT(D191,LEN(D191)-1)),IF(RIGHT(D191,1)="M",1000000*VALUE(LEFT(D191,LEN(D191)-1)),IF(RIGHT(D191,1)="B",1000000000*VALUE(LEFT(D191,LEN(D191)-1)),IF(RIGHT(D191,1)="%",0.01*VALUE(LEFT(D191,LEN(D191)-1)),IF(RIGHT(D191,1)="k",1000*VALUE(LEFT(D191,LEN(D191)-1)),VALUE(SUBSTITUTE(D191,",",""))))))))),"N/A")</f>
        <v/>
      </c>
      <c r="L191">
        <f>IFERROR(IF(TRIM(E191)="-", "N/A", IF(RIGHT(E191,1)=")",IF(RIGHT(E191,2)="T)",-1000000000000*VALUE(MID(E191,2,LEN(E191)-3)),IF(RIGHT(E191,2)="M)",-1000000*VALUE(MID(E191,2,LEN(E191)-3)),IF(RIGHT(E191,2)="B)",-1000000000*VALUE(MID(E191,2,LEN(E191)-3)),IF(RIGHT(E191,2)="k)",-1000*VALUE(MID(E191,2,LEN(E191)-3)),VALUE(SUBSTITUTE(E191,",","")))))),IF(RIGHT(E191,1)="T",1000000000000*VALUE(LEFT(E191,LEN(E191)-1)),IF(RIGHT(E191,1)="M",1000000*VALUE(LEFT(E191,LEN(E191)-1)),IF(RIGHT(E191,1)="B",1000000000*VALUE(LEFT(E191,LEN(E191)-1)),IF(RIGHT(E191,1)="%",0.01*VALUE(LEFT(E191,LEN(E191)-1)),IF(RIGHT(E191,1)="k",1000*VALUE(LEFT(E191,LEN(E191)-1)),VALUE(SUBSTITUTE(E191,",",""))))))))),"N/A")</f>
        <v/>
      </c>
      <c r="M191">
        <f>IFERROR(IF(TRIM(F191)="-", "N/A", IF(RIGHT(F191,1)=")",IF(RIGHT(F191,2)="T)",-1000000000000*VALUE(MID(F191,2,LEN(F191)-3)),IF(RIGHT(F191,2)="M)",-1000000*VALUE(MID(F191,2,LEN(F191)-3)),IF(RIGHT(F191,2)="B)",-1000000000*VALUE(MID(F191,2,LEN(F191)-3)),IF(RIGHT(F191,2)="k)",-1000*VALUE(MID(F191,2,LEN(F191)-3)),VALUE(SUBSTITUTE(F191,",","")))))),IF(RIGHT(F191,1)="T",1000000000000*VALUE(LEFT(F191,LEN(F191)-1)),IF(RIGHT(F191,1)="M",1000000*VALUE(LEFT(F191,LEN(F191)-1)),IF(RIGHT(F191,1)="B",1000000000*VALUE(LEFT(F191,LEN(F191)-1)),IF(RIGHT(F191,1)="%",0.01*VALUE(LEFT(F191,LEN(F191)-1)),IF(RIGHT(F191,1)="k",1000*VALUE(LEFT(F191,LEN(F191)-1)),VALUE(SUBSTITUTE(F191,",",""))))))))),"N/A")</f>
        <v/>
      </c>
      <c r="N191">
        <f>IFERROR(IF(TRIM(G191)="-", "N/A", IF(RIGHT(G191,1)=")",IF(RIGHT(G191,2)="T)",-1000000000000*VALUE(MID(G191,2,LEN(G191)-3)),IF(RIGHT(G191,2)="M)",-1000000*VALUE(MID(G191,2,LEN(G191)-3)),IF(RIGHT(G191,2)="B)",-1000000000*VALUE(MID(G191,2,LEN(G191)-3)),IF(RIGHT(G191,2)="k)",-1000*VALUE(MID(G191,2,LEN(G191)-3)),VALUE(SUBSTITUTE(G191,",","")))))),IF(RIGHT(G191,1)="T",1000000000000*VALUE(LEFT(G191,LEN(G191)-1)),IF(RIGHT(G191,1)="M",1000000*VALUE(LEFT(G191,LEN(G191)-1)),IF(RIGHT(G191,1)="B",1000000000*VALUE(LEFT(G191,LEN(G191)-1)),IF(RIGHT(G191,1)="%",0.01*VALUE(LEFT(G191,LEN(G191)-1)),IF(RIGHT(G191,1)="k",1000*VALUE(LEFT(G191,LEN(G191)-1)),VALUE(SUBSTITUTE(G191,",",""))))))))),"N/A")</f>
        <v/>
      </c>
      <c r="P191">
        <f>MAX(J191:N191)</f>
        <v/>
      </c>
      <c r="Q191">
        <f>IFERROR(J144+MATCH(P191,J191:N191,0)-1,"")</f>
        <v/>
      </c>
      <c r="R191">
        <f>IF(Q191="","",MIN(J191:N191))</f>
        <v/>
      </c>
      <c r="S191">
        <f>IFERROR(J144+MATCH(R191,J191:N191,0)-1,"")</f>
        <v/>
      </c>
      <c r="T191">
        <f>IFERROR(AVERAGE(J191:N191),"")</f>
        <v/>
      </c>
      <c r="U191">
        <f>IFERROR(STDEV(J191:N191),"")</f>
        <v/>
      </c>
      <c r="V191">
        <f>IFERROR(IF(C191="-","",IF(ISBLANK(B191),"",IF(OR(ISNUMBER(FIND("Growth",B191)),ISNUMBER(FIND("Margin",B191))),"",(J191-T191)/U191))),"")</f>
        <v/>
      </c>
      <c r="W191">
        <f>IFERROR(IF(OR(D191="-",ISBLANK(D191)),"",(K191-T191)/U191),"")</f>
        <v/>
      </c>
      <c r="X191">
        <f>IFERROR(IF(OR(E191="-",ISBLANK(E191)),"",(L191-T191)/U191),"")</f>
        <v/>
      </c>
      <c r="Y191">
        <f>IFERROR(IF(OR(F191="-",ISBLANK(F191)),"",(M191-T191)/U191),"")</f>
        <v/>
      </c>
      <c r="Z191">
        <f>IFERROR(IF(OR(G191="-",ISBLANK(G191)),"",(N191-T191)/U191),"")</f>
        <v/>
      </c>
      <c r="AA191">
        <f>IF(MAX(MAX(V191:Z191),ABS(MIN(V191:Z191)))=ABS(MIN(V191:Z191)),MIN(V191:Z191),MAX(V191:Z191))</f>
        <v/>
      </c>
      <c r="AB191">
        <f>IFERROR(V144+MATCH(AA191,V191:Z191,0)-1,"")</f>
        <v/>
      </c>
      <c r="AC191">
        <f>IF(AB191&lt;&gt;"",IF(S191=AB191,"Low",IF(AB191=Q191,"High","")),"")</f>
        <v/>
      </c>
      <c r="AE191">
        <f>IF(ISNUMBER(MATCH("N/A",J191:N191,0)),"",IFERROR((5 * SUMPRODUCT(J144:N144,J191:N191) - PRODUCT(SUM(J144:N144),SUM(J191:N191))) / ((5 * SUM((J144^2)+(K144^2)+(L144^2)+(M144^2)+(N144^2))) - SUM(J144:N144)^2),""))</f>
        <v/>
      </c>
      <c r="AF191">
        <f>IFERROR(CORREL(J144:N144,J191:N191),"")</f>
        <v/>
      </c>
      <c r="AZ191">
        <f>IF(Q191=S191,0,1)</f>
        <v/>
      </c>
      <c r="BA191">
        <f>IF(AZ191=1,IF(Q191="","",IF(Q191=N144,"Yes","No")),"")</f>
        <v/>
      </c>
      <c r="BB191">
        <f>IF(BA191="Yes",P191,"")</f>
        <v/>
      </c>
      <c r="BC191">
        <f>IF(AZ191=1,IF(S191="","",IF(S191=N144,"Yes","No")),"")</f>
        <v/>
      </c>
      <c r="BD191">
        <f>IF(BC191="Yes",R191,"")</f>
        <v/>
      </c>
      <c r="BE191">
        <f>IFERROR(IF(SIGN(AE191)=1,"Increasing",IF(SIGN(AE191)=-1,"Decreasing","")),"")</f>
        <v/>
      </c>
      <c r="BF191">
        <f>IF(OR(AND(BE191="Increasing",BA191="Yes"),AND(BE191="Decreasing",BC191="Yes")),"Yes","No")</f>
        <v/>
      </c>
      <c r="BG191">
        <f>IF(I191="pos_trend","Yes","No")</f>
        <v/>
      </c>
      <c r="BH191">
        <f>IF(AF191&lt;&gt;"",IF(ABS(AF191)&gt;0.8,"Yes","No"),"")</f>
        <v/>
      </c>
    </row>
    <row r="192" spans="1:60">
      <c s="1" r="A192" t="n">
        <v>34</v>
      </c>
      <c r="B192" t="s">
        <v>420</v>
      </c>
      <c r="C192" t="s">
        <v>4058</v>
      </c>
      <c r="D192" t="s">
        <v>4059</v>
      </c>
      <c r="E192" t="s">
        <v>4069</v>
      </c>
      <c r="F192" t="s">
        <v>4061</v>
      </c>
      <c r="G192" t="s">
        <v>4062</v>
      </c>
      <c r="H192" t="s"/>
      <c r="I192">
        <f>IF(AND(K192&gt; J192, L192&gt; K192, M192&gt; L192, N192&gt; M192), "pos_trend", IF(AND(K192&lt; J192, L192&lt; K192, M192&lt; L192, N192&lt; M192), "neg_trend", "N/A"))</f>
        <v/>
      </c>
      <c r="J192">
        <f>IFERROR(IF(TRIM(C192)="-", "N/A", IF(RIGHT(C192,1)=")",IF(RIGHT(C192,2)="T)",-1000000000000*VALUE(MID(C192,2,LEN(C192)-3)),IF(RIGHT(C192,2)="M)",-1000000*VALUE(MID(C192,2,LEN(C192)-3)),IF(RIGHT(C192,2)="B)",-1000000000*VALUE(MID(C192,2,LEN(C192)-3)),IF(RIGHT(C192,2)="k)",-1000*VALUE(MID(C192,2,LEN(C192)-3)),VALUE(SUBSTITUTE(C192,",","")))))),IF(RIGHT(C192,1)="T",1000000000000*VALUE(LEFT(C192,LEN(C192)-1)),IF(RIGHT(C192,1)="M",1000000*VALUE(LEFT(C192,LEN(C192)-1)),IF(RIGHT(C192,1)="B",1000000000*VALUE(LEFT(C192,LEN(C192)-1)),IF(RIGHT(C192,1)="%",0.01*VALUE(LEFT(C192,LEN(C192)-1)),IF(RIGHT(C192,1)="k",1000*VALUE(LEFT(C192,LEN(C192)-1)),VALUE(SUBSTITUTE(C192,",",""))))))))),"N/A")</f>
        <v/>
      </c>
      <c r="K192">
        <f>IFERROR(IF(TRIM(D192)="-", "N/A", IF(RIGHT(D192,1)=")",IF(RIGHT(D192,2)="T)",-1000000000000*VALUE(MID(D192,2,LEN(D192)-3)),IF(RIGHT(D192,2)="M)",-1000000*VALUE(MID(D192,2,LEN(D192)-3)),IF(RIGHT(D192,2)="B)",-1000000000*VALUE(MID(D192,2,LEN(D192)-3)),IF(RIGHT(D192,2)="k)",-1000*VALUE(MID(D192,2,LEN(D192)-3)),VALUE(SUBSTITUTE(D192,",","")))))),IF(RIGHT(D192,1)="T",1000000000000*VALUE(LEFT(D192,LEN(D192)-1)),IF(RIGHT(D192,1)="M",1000000*VALUE(LEFT(D192,LEN(D192)-1)),IF(RIGHT(D192,1)="B",1000000000*VALUE(LEFT(D192,LEN(D192)-1)),IF(RIGHT(D192,1)="%",0.01*VALUE(LEFT(D192,LEN(D192)-1)),IF(RIGHT(D192,1)="k",1000*VALUE(LEFT(D192,LEN(D192)-1)),VALUE(SUBSTITUTE(D192,",",""))))))))),"N/A")</f>
        <v/>
      </c>
      <c r="L192">
        <f>IFERROR(IF(TRIM(E192)="-", "N/A", IF(RIGHT(E192,1)=")",IF(RIGHT(E192,2)="T)",-1000000000000*VALUE(MID(E192,2,LEN(E192)-3)),IF(RIGHT(E192,2)="M)",-1000000*VALUE(MID(E192,2,LEN(E192)-3)),IF(RIGHT(E192,2)="B)",-1000000000*VALUE(MID(E192,2,LEN(E192)-3)),IF(RIGHT(E192,2)="k)",-1000*VALUE(MID(E192,2,LEN(E192)-3)),VALUE(SUBSTITUTE(E192,",","")))))),IF(RIGHT(E192,1)="T",1000000000000*VALUE(LEFT(E192,LEN(E192)-1)),IF(RIGHT(E192,1)="M",1000000*VALUE(LEFT(E192,LEN(E192)-1)),IF(RIGHT(E192,1)="B",1000000000*VALUE(LEFT(E192,LEN(E192)-1)),IF(RIGHT(E192,1)="%",0.01*VALUE(LEFT(E192,LEN(E192)-1)),IF(RIGHT(E192,1)="k",1000*VALUE(LEFT(E192,LEN(E192)-1)),VALUE(SUBSTITUTE(E192,",",""))))))))),"N/A")</f>
        <v/>
      </c>
      <c r="M192">
        <f>IFERROR(IF(TRIM(F192)="-", "N/A", IF(RIGHT(F192,1)=")",IF(RIGHT(F192,2)="T)",-1000000000000*VALUE(MID(F192,2,LEN(F192)-3)),IF(RIGHT(F192,2)="M)",-1000000*VALUE(MID(F192,2,LEN(F192)-3)),IF(RIGHT(F192,2)="B)",-1000000000*VALUE(MID(F192,2,LEN(F192)-3)),IF(RIGHT(F192,2)="k)",-1000*VALUE(MID(F192,2,LEN(F192)-3)),VALUE(SUBSTITUTE(F192,",","")))))),IF(RIGHT(F192,1)="T",1000000000000*VALUE(LEFT(F192,LEN(F192)-1)),IF(RIGHT(F192,1)="M",1000000*VALUE(LEFT(F192,LEN(F192)-1)),IF(RIGHT(F192,1)="B",1000000000*VALUE(LEFT(F192,LEN(F192)-1)),IF(RIGHT(F192,1)="%",0.01*VALUE(LEFT(F192,LEN(F192)-1)),IF(RIGHT(F192,1)="k",1000*VALUE(LEFT(F192,LEN(F192)-1)),VALUE(SUBSTITUTE(F192,",",""))))))))),"N/A")</f>
        <v/>
      </c>
      <c r="N192">
        <f>IFERROR(IF(TRIM(G192)="-", "N/A", IF(RIGHT(G192,1)=")",IF(RIGHT(G192,2)="T)",-1000000000000*VALUE(MID(G192,2,LEN(G192)-3)),IF(RIGHT(G192,2)="M)",-1000000*VALUE(MID(G192,2,LEN(G192)-3)),IF(RIGHT(G192,2)="B)",-1000000000*VALUE(MID(G192,2,LEN(G192)-3)),IF(RIGHT(G192,2)="k)",-1000*VALUE(MID(G192,2,LEN(G192)-3)),VALUE(SUBSTITUTE(G192,",","")))))),IF(RIGHT(G192,1)="T",1000000000000*VALUE(LEFT(G192,LEN(G192)-1)),IF(RIGHT(G192,1)="M",1000000*VALUE(LEFT(G192,LEN(G192)-1)),IF(RIGHT(G192,1)="B",1000000000*VALUE(LEFT(G192,LEN(G192)-1)),IF(RIGHT(G192,1)="%",0.01*VALUE(LEFT(G192,LEN(G192)-1)),IF(RIGHT(G192,1)="k",1000*VALUE(LEFT(G192,LEN(G192)-1)),VALUE(SUBSTITUTE(G192,",",""))))))))),"N/A")</f>
        <v/>
      </c>
      <c r="P192">
        <f>MAX(J192:N192)</f>
        <v/>
      </c>
      <c r="Q192">
        <f>IFERROR(J144+MATCH(P192,J192:N192,0)-1,"")</f>
        <v/>
      </c>
      <c r="R192">
        <f>IF(Q192="","",MIN(J192:N192))</f>
        <v/>
      </c>
      <c r="S192">
        <f>IFERROR(J144+MATCH(R192,J192:N192,0)-1,"")</f>
        <v/>
      </c>
      <c r="T192">
        <f>IFERROR(AVERAGE(J192:N192),"")</f>
        <v/>
      </c>
      <c r="U192">
        <f>IFERROR(STDEV(J192:N192),"")</f>
        <v/>
      </c>
      <c r="V192">
        <f>IFERROR(IF(C192="-","",IF(ISBLANK(B192),"",IF(OR(ISNUMBER(FIND("Growth",B192)),ISNUMBER(FIND("Margin",B192))),"",(J192-T192)/U192))),"")</f>
        <v/>
      </c>
      <c r="W192">
        <f>IFERROR(IF(OR(D192="-",ISBLANK(D192)),"",(K192-T192)/U192),"")</f>
        <v/>
      </c>
      <c r="X192">
        <f>IFERROR(IF(OR(E192="-",ISBLANK(E192)),"",(L192-T192)/U192),"")</f>
        <v/>
      </c>
      <c r="Y192">
        <f>IFERROR(IF(OR(F192="-",ISBLANK(F192)),"",(M192-T192)/U192),"")</f>
        <v/>
      </c>
      <c r="Z192">
        <f>IFERROR(IF(OR(G192="-",ISBLANK(G192)),"",(N192-T192)/U192),"")</f>
        <v/>
      </c>
      <c r="AA192">
        <f>IF(MAX(MAX(V192:Z192),ABS(MIN(V192:Z192)))=ABS(MIN(V192:Z192)),MIN(V192:Z192),MAX(V192:Z192))</f>
        <v/>
      </c>
      <c r="AB192">
        <f>IFERROR(V144+MATCH(AA192,V192:Z192,0)-1,"")</f>
        <v/>
      </c>
      <c r="AC192">
        <f>IF(AB192&lt;&gt;"",IF(S192=AB192,"Low",IF(AB192=Q192,"High","")),"")</f>
        <v/>
      </c>
      <c r="AE192">
        <f>IF(ISNUMBER(MATCH("N/A",J192:N192,0)),"",IFERROR((5 * SUMPRODUCT(J144:N144,J192:N192) - PRODUCT(SUM(J144:N144),SUM(J192:N192))) / ((5 * SUM((J144^2)+(K144^2)+(L144^2)+(M144^2)+(N144^2))) - SUM(J144:N144)^2),""))</f>
        <v/>
      </c>
      <c r="AF192">
        <f>IFERROR(CORREL(J144:N144,J192:N192),"")</f>
        <v/>
      </c>
      <c r="AZ192">
        <f>IF(Q192=S192,0,1)</f>
        <v/>
      </c>
      <c r="BA192">
        <f>IF(AZ192=1,IF(Q192="","",IF(Q192=N144,"Yes","No")),"")</f>
        <v/>
      </c>
      <c r="BB192">
        <f>IF(BA192="Yes",P192,"")</f>
        <v/>
      </c>
      <c r="BC192">
        <f>IF(AZ192=1,IF(S192="","",IF(S192=N144,"Yes","No")),"")</f>
        <v/>
      </c>
      <c r="BD192">
        <f>IF(BC192="Yes",R192,"")</f>
        <v/>
      </c>
      <c r="BE192">
        <f>IFERROR(IF(SIGN(AE192)=1,"Increasing",IF(SIGN(AE192)=-1,"Decreasing","")),"")</f>
        <v/>
      </c>
      <c r="BF192">
        <f>IF(OR(AND(BE192="Increasing",BA192="Yes"),AND(BE192="Decreasing",BC192="Yes")),"Yes","No")</f>
        <v/>
      </c>
      <c r="BG192">
        <f>IF(I192="pos_trend","Yes","No")</f>
        <v/>
      </c>
      <c r="BH192">
        <f>IF(AF192&lt;&gt;"",IF(ABS(AF192)&gt;0.8,"Yes","No"),"")</f>
        <v/>
      </c>
    </row>
    <row r="193" spans="1:60">
      <c s="1" r="A193" t="n">
        <v>35</v>
      </c>
      <c r="B193" t="s">
        <v>421</v>
      </c>
      <c r="C193" t="s">
        <v>3659</v>
      </c>
      <c r="D193" t="s">
        <v>4070</v>
      </c>
      <c r="E193" t="s">
        <v>4071</v>
      </c>
      <c r="F193" t="s">
        <v>264</v>
      </c>
      <c r="G193" t="s">
        <v>264</v>
      </c>
      <c r="H193" t="s"/>
      <c r="I193">
        <f>IF(AND(K193&gt; J193, L193&gt; K193, M193&gt; L193, N193&gt; M193), "pos_trend", IF(AND(K193&lt; J193, L193&lt; K193, M193&lt; L193, N193&lt; M193), "neg_trend", "N/A"))</f>
        <v/>
      </c>
      <c r="J193">
        <f>IFERROR(IF(TRIM(C193)="-", "N/A", IF(RIGHT(C193,1)=")",IF(RIGHT(C193,2)="T)",-1000000000000*VALUE(MID(C193,2,LEN(C193)-3)),IF(RIGHT(C193,2)="M)",-1000000*VALUE(MID(C193,2,LEN(C193)-3)),IF(RIGHT(C193,2)="B)",-1000000000*VALUE(MID(C193,2,LEN(C193)-3)),IF(RIGHT(C193,2)="k)",-1000*VALUE(MID(C193,2,LEN(C193)-3)),VALUE(SUBSTITUTE(C193,",","")))))),IF(RIGHT(C193,1)="T",1000000000000*VALUE(LEFT(C193,LEN(C193)-1)),IF(RIGHT(C193,1)="M",1000000*VALUE(LEFT(C193,LEN(C193)-1)),IF(RIGHT(C193,1)="B",1000000000*VALUE(LEFT(C193,LEN(C193)-1)),IF(RIGHT(C193,1)="%",0.01*VALUE(LEFT(C193,LEN(C193)-1)),IF(RIGHT(C193,1)="k",1000*VALUE(LEFT(C193,LEN(C193)-1)),VALUE(SUBSTITUTE(C193,",",""))))))))),"N/A")</f>
        <v/>
      </c>
      <c r="K193">
        <f>IFERROR(IF(TRIM(D193)="-", "N/A", IF(RIGHT(D193,1)=")",IF(RIGHT(D193,2)="T)",-1000000000000*VALUE(MID(D193,2,LEN(D193)-3)),IF(RIGHT(D193,2)="M)",-1000000*VALUE(MID(D193,2,LEN(D193)-3)),IF(RIGHT(D193,2)="B)",-1000000000*VALUE(MID(D193,2,LEN(D193)-3)),IF(RIGHT(D193,2)="k)",-1000*VALUE(MID(D193,2,LEN(D193)-3)),VALUE(SUBSTITUTE(D193,",","")))))),IF(RIGHT(D193,1)="T",1000000000000*VALUE(LEFT(D193,LEN(D193)-1)),IF(RIGHT(D193,1)="M",1000000*VALUE(LEFT(D193,LEN(D193)-1)),IF(RIGHT(D193,1)="B",1000000000*VALUE(LEFT(D193,LEN(D193)-1)),IF(RIGHT(D193,1)="%",0.01*VALUE(LEFT(D193,LEN(D193)-1)),IF(RIGHT(D193,1)="k",1000*VALUE(LEFT(D193,LEN(D193)-1)),VALUE(SUBSTITUTE(D193,",",""))))))))),"N/A")</f>
        <v/>
      </c>
      <c r="L193">
        <f>IFERROR(IF(TRIM(E193)="-", "N/A", IF(RIGHT(E193,1)=")",IF(RIGHT(E193,2)="T)",-1000000000000*VALUE(MID(E193,2,LEN(E193)-3)),IF(RIGHT(E193,2)="M)",-1000000*VALUE(MID(E193,2,LEN(E193)-3)),IF(RIGHT(E193,2)="B)",-1000000000*VALUE(MID(E193,2,LEN(E193)-3)),IF(RIGHT(E193,2)="k)",-1000*VALUE(MID(E193,2,LEN(E193)-3)),VALUE(SUBSTITUTE(E193,",","")))))),IF(RIGHT(E193,1)="T",1000000000000*VALUE(LEFT(E193,LEN(E193)-1)),IF(RIGHT(E193,1)="M",1000000*VALUE(LEFT(E193,LEN(E193)-1)),IF(RIGHT(E193,1)="B",1000000000*VALUE(LEFT(E193,LEN(E193)-1)),IF(RIGHT(E193,1)="%",0.01*VALUE(LEFT(E193,LEN(E193)-1)),IF(RIGHT(E193,1)="k",1000*VALUE(LEFT(E193,LEN(E193)-1)),VALUE(SUBSTITUTE(E193,",",""))))))))),"N/A")</f>
        <v/>
      </c>
      <c r="M193">
        <f>IFERROR(IF(TRIM(F193)="-", "N/A", IF(RIGHT(F193,1)=")",IF(RIGHT(F193,2)="T)",-1000000000000*VALUE(MID(F193,2,LEN(F193)-3)),IF(RIGHT(F193,2)="M)",-1000000*VALUE(MID(F193,2,LEN(F193)-3)),IF(RIGHT(F193,2)="B)",-1000000000*VALUE(MID(F193,2,LEN(F193)-3)),IF(RIGHT(F193,2)="k)",-1000*VALUE(MID(F193,2,LEN(F193)-3)),VALUE(SUBSTITUTE(F193,",","")))))),IF(RIGHT(F193,1)="T",1000000000000*VALUE(LEFT(F193,LEN(F193)-1)),IF(RIGHT(F193,1)="M",1000000*VALUE(LEFT(F193,LEN(F193)-1)),IF(RIGHT(F193,1)="B",1000000000*VALUE(LEFT(F193,LEN(F193)-1)),IF(RIGHT(F193,1)="%",0.01*VALUE(LEFT(F193,LEN(F193)-1)),IF(RIGHT(F193,1)="k",1000*VALUE(LEFT(F193,LEN(F193)-1)),VALUE(SUBSTITUTE(F193,",",""))))))))),"N/A")</f>
        <v/>
      </c>
      <c r="N193">
        <f>IFERROR(IF(TRIM(G193)="-", "N/A", IF(RIGHT(G193,1)=")",IF(RIGHT(G193,2)="T)",-1000000000000*VALUE(MID(G193,2,LEN(G193)-3)),IF(RIGHT(G193,2)="M)",-1000000*VALUE(MID(G193,2,LEN(G193)-3)),IF(RIGHT(G193,2)="B)",-1000000000*VALUE(MID(G193,2,LEN(G193)-3)),IF(RIGHT(G193,2)="k)",-1000*VALUE(MID(G193,2,LEN(G193)-3)),VALUE(SUBSTITUTE(G193,",","")))))),IF(RIGHT(G193,1)="T",1000000000000*VALUE(LEFT(G193,LEN(G193)-1)),IF(RIGHT(G193,1)="M",1000000*VALUE(LEFT(G193,LEN(G193)-1)),IF(RIGHT(G193,1)="B",1000000000*VALUE(LEFT(G193,LEN(G193)-1)),IF(RIGHT(G193,1)="%",0.01*VALUE(LEFT(G193,LEN(G193)-1)),IF(RIGHT(G193,1)="k",1000*VALUE(LEFT(G193,LEN(G193)-1)),VALUE(SUBSTITUTE(G193,",",""))))))))),"N/A")</f>
        <v/>
      </c>
      <c r="P193">
        <f>MAX(J193:N193)</f>
        <v/>
      </c>
      <c r="Q193">
        <f>IFERROR(J144+MATCH(P193,J193:N193,0)-1,"")</f>
        <v/>
      </c>
      <c r="R193">
        <f>IF(Q193="","",MIN(J193:N193))</f>
        <v/>
      </c>
      <c r="S193">
        <f>IFERROR(J144+MATCH(R193,J193:N193,0)-1,"")</f>
        <v/>
      </c>
      <c r="T193">
        <f>IFERROR(AVERAGE(J193:N193),"")</f>
        <v/>
      </c>
      <c r="U193">
        <f>IFERROR(STDEV(J193:N193),"")</f>
        <v/>
      </c>
      <c r="V193">
        <f>IFERROR(IF(C193="-","",IF(ISBLANK(B193),"",IF(OR(ISNUMBER(FIND("Growth",B193)),ISNUMBER(FIND("Margin",B193))),"",(J193-T193)/U193))),"")</f>
        <v/>
      </c>
      <c r="W193">
        <f>IFERROR(IF(OR(D193="-",ISBLANK(D193)),"",(K193-T193)/U193),"")</f>
        <v/>
      </c>
      <c r="X193">
        <f>IFERROR(IF(OR(E193="-",ISBLANK(E193)),"",(L193-T193)/U193),"")</f>
        <v/>
      </c>
      <c r="Y193">
        <f>IFERROR(IF(OR(F193="-",ISBLANK(F193)),"",(M193-T193)/U193),"")</f>
        <v/>
      </c>
      <c r="Z193">
        <f>IFERROR(IF(OR(G193="-",ISBLANK(G193)),"",(N193-T193)/U193),"")</f>
        <v/>
      </c>
      <c r="AA193">
        <f>IF(MAX(MAX(V193:Z193),ABS(MIN(V193:Z193)))=ABS(MIN(V193:Z193)),MIN(V193:Z193),MAX(V193:Z193))</f>
        <v/>
      </c>
      <c r="AB193">
        <f>IFERROR(V144+MATCH(AA193,V193:Z193,0)-1,"")</f>
        <v/>
      </c>
      <c r="AC193">
        <f>IF(AB193&lt;&gt;"",IF(S193=AB193,"Low",IF(AB193=Q193,"High","")),"")</f>
        <v/>
      </c>
      <c r="AE193">
        <f>IF(ISNUMBER(MATCH("N/A",J193:N193,0)),"",IFERROR((5 * SUMPRODUCT(J144:N144,J193:N193) - PRODUCT(SUM(J144:N144),SUM(J193:N193))) / ((5 * SUM((J144^2)+(K144^2)+(L144^2)+(M144^2)+(N144^2))) - SUM(J144:N144)^2),""))</f>
        <v/>
      </c>
      <c r="AF193">
        <f>IFERROR(CORREL(J144:N144,J193:N193),"")</f>
        <v/>
      </c>
      <c r="AZ193">
        <f>IF(Q193=S193,0,1)</f>
        <v/>
      </c>
      <c r="BA193">
        <f>IF(AZ193=1,IF(Q193="","",IF(Q193=N144,"Yes","No")),"")</f>
        <v/>
      </c>
      <c r="BB193">
        <f>IF(BA193="Yes",P193,"")</f>
        <v/>
      </c>
      <c r="BC193">
        <f>IF(AZ193=1,IF(S193="","",IF(S193=N144,"Yes","No")),"")</f>
        <v/>
      </c>
      <c r="BD193">
        <f>IF(BC193="Yes",R193,"")</f>
        <v/>
      </c>
      <c r="BE193">
        <f>IFERROR(IF(SIGN(AE193)=1,"Increasing",IF(SIGN(AE193)=-1,"Decreasing","")),"")</f>
        <v/>
      </c>
      <c r="BF193">
        <f>IF(OR(AND(BE193="Increasing",BA193="Yes"),AND(BE193="Decreasing",BC193="Yes")),"Yes","No")</f>
        <v/>
      </c>
      <c r="BG193">
        <f>IF(I193="pos_trend","Yes","No")</f>
        <v/>
      </c>
      <c r="BH193">
        <f>IF(AF193&lt;&gt;"",IF(ABS(AF193)&gt;0.8,"Yes","No"),"")</f>
        <v/>
      </c>
    </row>
    <row r="194" spans="1:60">
      <c s="1" r="A194" t="n">
        <v>36</v>
      </c>
      <c r="B194" t="s">
        <v>422</v>
      </c>
      <c r="C194" t="s">
        <v>4072</v>
      </c>
      <c r="D194" t="s">
        <v>4073</v>
      </c>
      <c r="E194" t="s">
        <v>4074</v>
      </c>
      <c r="F194" t="s">
        <v>4061</v>
      </c>
      <c r="G194" t="s">
        <v>4062</v>
      </c>
      <c r="H194" t="s"/>
      <c r="I194">
        <f>IF(AND(K194&gt; J194, L194&gt; K194, M194&gt; L194, N194&gt; M194), "pos_trend", IF(AND(K194&lt; J194, L194&lt; K194, M194&lt; L194, N194&lt; M194), "neg_trend", "N/A"))</f>
        <v/>
      </c>
      <c r="J194">
        <f>IFERROR(IF(TRIM(C194)="-", "N/A", IF(RIGHT(C194,1)=")",IF(RIGHT(C194,2)="T)",-1000000000000*VALUE(MID(C194,2,LEN(C194)-3)),IF(RIGHT(C194,2)="M)",-1000000*VALUE(MID(C194,2,LEN(C194)-3)),IF(RIGHT(C194,2)="B)",-1000000000*VALUE(MID(C194,2,LEN(C194)-3)),IF(RIGHT(C194,2)="k)",-1000*VALUE(MID(C194,2,LEN(C194)-3)),VALUE(SUBSTITUTE(C194,",","")))))),IF(RIGHT(C194,1)="T",1000000000000*VALUE(LEFT(C194,LEN(C194)-1)),IF(RIGHT(C194,1)="M",1000000*VALUE(LEFT(C194,LEN(C194)-1)),IF(RIGHT(C194,1)="B",1000000000*VALUE(LEFT(C194,LEN(C194)-1)),IF(RIGHT(C194,1)="%",0.01*VALUE(LEFT(C194,LEN(C194)-1)),IF(RIGHT(C194,1)="k",1000*VALUE(LEFT(C194,LEN(C194)-1)),VALUE(SUBSTITUTE(C194,",",""))))))))),"N/A")</f>
        <v/>
      </c>
      <c r="K194">
        <f>IFERROR(IF(TRIM(D194)="-", "N/A", IF(RIGHT(D194,1)=")",IF(RIGHT(D194,2)="T)",-1000000000000*VALUE(MID(D194,2,LEN(D194)-3)),IF(RIGHT(D194,2)="M)",-1000000*VALUE(MID(D194,2,LEN(D194)-3)),IF(RIGHT(D194,2)="B)",-1000000000*VALUE(MID(D194,2,LEN(D194)-3)),IF(RIGHT(D194,2)="k)",-1000*VALUE(MID(D194,2,LEN(D194)-3)),VALUE(SUBSTITUTE(D194,",","")))))),IF(RIGHT(D194,1)="T",1000000000000*VALUE(LEFT(D194,LEN(D194)-1)),IF(RIGHT(D194,1)="M",1000000*VALUE(LEFT(D194,LEN(D194)-1)),IF(RIGHT(D194,1)="B",1000000000*VALUE(LEFT(D194,LEN(D194)-1)),IF(RIGHT(D194,1)="%",0.01*VALUE(LEFT(D194,LEN(D194)-1)),IF(RIGHT(D194,1)="k",1000*VALUE(LEFT(D194,LEN(D194)-1)),VALUE(SUBSTITUTE(D194,",",""))))))))),"N/A")</f>
        <v/>
      </c>
      <c r="L194">
        <f>IFERROR(IF(TRIM(E194)="-", "N/A", IF(RIGHT(E194,1)=")",IF(RIGHT(E194,2)="T)",-1000000000000*VALUE(MID(E194,2,LEN(E194)-3)),IF(RIGHT(E194,2)="M)",-1000000*VALUE(MID(E194,2,LEN(E194)-3)),IF(RIGHT(E194,2)="B)",-1000000000*VALUE(MID(E194,2,LEN(E194)-3)),IF(RIGHT(E194,2)="k)",-1000*VALUE(MID(E194,2,LEN(E194)-3)),VALUE(SUBSTITUTE(E194,",","")))))),IF(RIGHT(E194,1)="T",1000000000000*VALUE(LEFT(E194,LEN(E194)-1)),IF(RIGHT(E194,1)="M",1000000*VALUE(LEFT(E194,LEN(E194)-1)),IF(RIGHT(E194,1)="B",1000000000*VALUE(LEFT(E194,LEN(E194)-1)),IF(RIGHT(E194,1)="%",0.01*VALUE(LEFT(E194,LEN(E194)-1)),IF(RIGHT(E194,1)="k",1000*VALUE(LEFT(E194,LEN(E194)-1)),VALUE(SUBSTITUTE(E194,",",""))))))))),"N/A")</f>
        <v/>
      </c>
      <c r="M194">
        <f>IFERROR(IF(TRIM(F194)="-", "N/A", IF(RIGHT(F194,1)=")",IF(RIGHT(F194,2)="T)",-1000000000000*VALUE(MID(F194,2,LEN(F194)-3)),IF(RIGHT(F194,2)="M)",-1000000*VALUE(MID(F194,2,LEN(F194)-3)),IF(RIGHT(F194,2)="B)",-1000000000*VALUE(MID(F194,2,LEN(F194)-3)),IF(RIGHT(F194,2)="k)",-1000*VALUE(MID(F194,2,LEN(F194)-3)),VALUE(SUBSTITUTE(F194,",","")))))),IF(RIGHT(F194,1)="T",1000000000000*VALUE(LEFT(F194,LEN(F194)-1)),IF(RIGHT(F194,1)="M",1000000*VALUE(LEFT(F194,LEN(F194)-1)),IF(RIGHT(F194,1)="B",1000000000*VALUE(LEFT(F194,LEN(F194)-1)),IF(RIGHT(F194,1)="%",0.01*VALUE(LEFT(F194,LEN(F194)-1)),IF(RIGHT(F194,1)="k",1000*VALUE(LEFT(F194,LEN(F194)-1)),VALUE(SUBSTITUTE(F194,",",""))))))))),"N/A")</f>
        <v/>
      </c>
      <c r="N194">
        <f>IFERROR(IF(TRIM(G194)="-", "N/A", IF(RIGHT(G194,1)=")",IF(RIGHT(G194,2)="T)",-1000000000000*VALUE(MID(G194,2,LEN(G194)-3)),IF(RIGHT(G194,2)="M)",-1000000*VALUE(MID(G194,2,LEN(G194)-3)),IF(RIGHT(G194,2)="B)",-1000000000*VALUE(MID(G194,2,LEN(G194)-3)),IF(RIGHT(G194,2)="k)",-1000*VALUE(MID(G194,2,LEN(G194)-3)),VALUE(SUBSTITUTE(G194,",","")))))),IF(RIGHT(G194,1)="T",1000000000000*VALUE(LEFT(G194,LEN(G194)-1)),IF(RIGHT(G194,1)="M",1000000*VALUE(LEFT(G194,LEN(G194)-1)),IF(RIGHT(G194,1)="B",1000000000*VALUE(LEFT(G194,LEN(G194)-1)),IF(RIGHT(G194,1)="%",0.01*VALUE(LEFT(G194,LEN(G194)-1)),IF(RIGHT(G194,1)="k",1000*VALUE(LEFT(G194,LEN(G194)-1)),VALUE(SUBSTITUTE(G194,",",""))))))))),"N/A")</f>
        <v/>
      </c>
      <c r="P194">
        <f>MAX(J194:N194)</f>
        <v/>
      </c>
      <c r="Q194">
        <f>IFERROR(J144+MATCH(P194,J194:N194,0)-1,"")</f>
        <v/>
      </c>
      <c r="R194">
        <f>IF(Q194="","",MIN(J194:N194))</f>
        <v/>
      </c>
      <c r="S194">
        <f>IFERROR(J144+MATCH(R194,J194:N194,0)-1,"")</f>
        <v/>
      </c>
      <c r="T194">
        <f>IFERROR(AVERAGE(J194:N194),"")</f>
        <v/>
      </c>
      <c r="U194">
        <f>IFERROR(STDEV(J194:N194),"")</f>
        <v/>
      </c>
      <c r="V194">
        <f>IFERROR(IF(C194="-","",IF(ISBLANK(B194),"",IF(OR(ISNUMBER(FIND("Growth",B194)),ISNUMBER(FIND("Margin",B194))),"",(J194-T194)/U194))),"")</f>
        <v/>
      </c>
      <c r="W194">
        <f>IFERROR(IF(OR(D194="-",ISBLANK(D194)),"",(K194-T194)/U194),"")</f>
        <v/>
      </c>
      <c r="X194">
        <f>IFERROR(IF(OR(E194="-",ISBLANK(E194)),"",(L194-T194)/U194),"")</f>
        <v/>
      </c>
      <c r="Y194">
        <f>IFERROR(IF(OR(F194="-",ISBLANK(F194)),"",(M194-T194)/U194),"")</f>
        <v/>
      </c>
      <c r="Z194">
        <f>IFERROR(IF(OR(G194="-",ISBLANK(G194)),"",(N194-T194)/U194),"")</f>
        <v/>
      </c>
      <c r="AA194">
        <f>IF(MAX(MAX(V194:Z194),ABS(MIN(V194:Z194)))=ABS(MIN(V194:Z194)),MIN(V194:Z194),MAX(V194:Z194))</f>
        <v/>
      </c>
      <c r="AB194">
        <f>IFERROR(V144+MATCH(AA194,V194:Z194,0)-1,"")</f>
        <v/>
      </c>
      <c r="AC194">
        <f>IF(AB194&lt;&gt;"",IF(S194=AB194,"Low",IF(AB194=Q194,"High","")),"")</f>
        <v/>
      </c>
      <c r="AE194">
        <f>IF(ISNUMBER(MATCH("N/A",J194:N194,0)),"",IFERROR((5 * SUMPRODUCT(J144:N144,J194:N194) - PRODUCT(SUM(J144:N144),SUM(J194:N194))) / ((5 * SUM((J144^2)+(K144^2)+(L144^2)+(M144^2)+(N144^2))) - SUM(J144:N144)^2),""))</f>
        <v/>
      </c>
      <c r="AF194">
        <f>IFERROR(CORREL(J144:N144,J194:N194),"")</f>
        <v/>
      </c>
      <c r="AZ194">
        <f>IF(Q194=S194,0,1)</f>
        <v/>
      </c>
      <c r="BA194">
        <f>IF(AZ194=1,IF(Q194="","",IF(Q194=N144,"Yes","No")),"")</f>
        <v/>
      </c>
      <c r="BB194">
        <f>IF(BA194="Yes",P194,"")</f>
        <v/>
      </c>
      <c r="BC194">
        <f>IF(AZ194=1,IF(S194="","",IF(S194=N144,"Yes","No")),"")</f>
        <v/>
      </c>
      <c r="BD194">
        <f>IF(BC194="Yes",R194,"")</f>
        <v/>
      </c>
      <c r="BE194">
        <f>IFERROR(IF(SIGN(AE194)=1,"Increasing",IF(SIGN(AE194)=-1,"Decreasing","")),"")</f>
        <v/>
      </c>
      <c r="BF194">
        <f>IF(OR(AND(BE194="Increasing",BA194="Yes"),AND(BE194="Decreasing",BC194="Yes")),"Yes","No")</f>
        <v/>
      </c>
      <c r="BG194">
        <f>IF(I194="pos_trend","Yes","No")</f>
        <v/>
      </c>
      <c r="BH194">
        <f>IF(AF194&lt;&gt;"",IF(ABS(AF194)&gt;0.8,"Yes","No"),"")</f>
        <v/>
      </c>
    </row>
    <row r="195" spans="1:60">
      <c s="1" r="A195" t="n">
        <v>37</v>
      </c>
      <c r="B195" t="s">
        <v>423</v>
      </c>
      <c r="C195" t="s">
        <v>4075</v>
      </c>
      <c r="D195" t="s">
        <v>4076</v>
      </c>
      <c r="E195" t="s">
        <v>4077</v>
      </c>
      <c r="F195" t="s">
        <v>4078</v>
      </c>
      <c r="G195" t="s">
        <v>4079</v>
      </c>
      <c r="H195" t="s"/>
      <c r="I195">
        <f>IF(AND(K195&gt; J195, L195&gt; K195, M195&gt; L195, N195&gt; M195), "pos_trend", IF(AND(K195&lt; J195, L195&lt; K195, M195&lt; L195, N195&lt; M195), "neg_trend", "N/A"))</f>
        <v/>
      </c>
      <c r="J195">
        <f>IFERROR(IF(TRIM(C195)="-", "N/A", IF(RIGHT(C195,1)=")",IF(RIGHT(C195,2)="T)",-1000000000000*VALUE(MID(C195,2,LEN(C195)-3)),IF(RIGHT(C195,2)="M)",-1000000*VALUE(MID(C195,2,LEN(C195)-3)),IF(RIGHT(C195,2)="B)",-1000000000*VALUE(MID(C195,2,LEN(C195)-3)),IF(RIGHT(C195,2)="k)",-1000*VALUE(MID(C195,2,LEN(C195)-3)),VALUE(SUBSTITUTE(C195,",","")))))),IF(RIGHT(C195,1)="T",1000000000000*VALUE(LEFT(C195,LEN(C195)-1)),IF(RIGHT(C195,1)="M",1000000*VALUE(LEFT(C195,LEN(C195)-1)),IF(RIGHT(C195,1)="B",1000000000*VALUE(LEFT(C195,LEN(C195)-1)),IF(RIGHT(C195,1)="%",0.01*VALUE(LEFT(C195,LEN(C195)-1)),IF(RIGHT(C195,1)="k",1000*VALUE(LEFT(C195,LEN(C195)-1)),VALUE(SUBSTITUTE(C195,",",""))))))))),"N/A")</f>
        <v/>
      </c>
      <c r="K195">
        <f>IFERROR(IF(TRIM(D195)="-", "N/A", IF(RIGHT(D195,1)=")",IF(RIGHT(D195,2)="T)",-1000000000000*VALUE(MID(D195,2,LEN(D195)-3)),IF(RIGHT(D195,2)="M)",-1000000*VALUE(MID(D195,2,LEN(D195)-3)),IF(RIGHT(D195,2)="B)",-1000000000*VALUE(MID(D195,2,LEN(D195)-3)),IF(RIGHT(D195,2)="k)",-1000*VALUE(MID(D195,2,LEN(D195)-3)),VALUE(SUBSTITUTE(D195,",","")))))),IF(RIGHT(D195,1)="T",1000000000000*VALUE(LEFT(D195,LEN(D195)-1)),IF(RIGHT(D195,1)="M",1000000*VALUE(LEFT(D195,LEN(D195)-1)),IF(RIGHT(D195,1)="B",1000000000*VALUE(LEFT(D195,LEN(D195)-1)),IF(RIGHT(D195,1)="%",0.01*VALUE(LEFT(D195,LEN(D195)-1)),IF(RIGHT(D195,1)="k",1000*VALUE(LEFT(D195,LEN(D195)-1)),VALUE(SUBSTITUTE(D195,",",""))))))))),"N/A")</f>
        <v/>
      </c>
      <c r="L195">
        <f>IFERROR(IF(TRIM(E195)="-", "N/A", IF(RIGHT(E195,1)=")",IF(RIGHT(E195,2)="T)",-1000000000000*VALUE(MID(E195,2,LEN(E195)-3)),IF(RIGHT(E195,2)="M)",-1000000*VALUE(MID(E195,2,LEN(E195)-3)),IF(RIGHT(E195,2)="B)",-1000000000*VALUE(MID(E195,2,LEN(E195)-3)),IF(RIGHT(E195,2)="k)",-1000*VALUE(MID(E195,2,LEN(E195)-3)),VALUE(SUBSTITUTE(E195,",","")))))),IF(RIGHT(E195,1)="T",1000000000000*VALUE(LEFT(E195,LEN(E195)-1)),IF(RIGHT(E195,1)="M",1000000*VALUE(LEFT(E195,LEN(E195)-1)),IF(RIGHT(E195,1)="B",1000000000*VALUE(LEFT(E195,LEN(E195)-1)),IF(RIGHT(E195,1)="%",0.01*VALUE(LEFT(E195,LEN(E195)-1)),IF(RIGHT(E195,1)="k",1000*VALUE(LEFT(E195,LEN(E195)-1)),VALUE(SUBSTITUTE(E195,",",""))))))))),"N/A")</f>
        <v/>
      </c>
      <c r="M195">
        <f>IFERROR(IF(TRIM(F195)="-", "N/A", IF(RIGHT(F195,1)=")",IF(RIGHT(F195,2)="T)",-1000000000000*VALUE(MID(F195,2,LEN(F195)-3)),IF(RIGHT(F195,2)="M)",-1000000*VALUE(MID(F195,2,LEN(F195)-3)),IF(RIGHT(F195,2)="B)",-1000000000*VALUE(MID(F195,2,LEN(F195)-3)),IF(RIGHT(F195,2)="k)",-1000*VALUE(MID(F195,2,LEN(F195)-3)),VALUE(SUBSTITUTE(F195,",","")))))),IF(RIGHT(F195,1)="T",1000000000000*VALUE(LEFT(F195,LEN(F195)-1)),IF(RIGHT(F195,1)="M",1000000*VALUE(LEFT(F195,LEN(F195)-1)),IF(RIGHT(F195,1)="B",1000000000*VALUE(LEFT(F195,LEN(F195)-1)),IF(RIGHT(F195,1)="%",0.01*VALUE(LEFT(F195,LEN(F195)-1)),IF(RIGHT(F195,1)="k",1000*VALUE(LEFT(F195,LEN(F195)-1)),VALUE(SUBSTITUTE(F195,",",""))))))))),"N/A")</f>
        <v/>
      </c>
      <c r="N195">
        <f>IFERROR(IF(TRIM(G195)="-", "N/A", IF(RIGHT(G195,1)=")",IF(RIGHT(G195,2)="T)",-1000000000000*VALUE(MID(G195,2,LEN(G195)-3)),IF(RIGHT(G195,2)="M)",-1000000*VALUE(MID(G195,2,LEN(G195)-3)),IF(RIGHT(G195,2)="B)",-1000000000*VALUE(MID(G195,2,LEN(G195)-3)),IF(RIGHT(G195,2)="k)",-1000*VALUE(MID(G195,2,LEN(G195)-3)),VALUE(SUBSTITUTE(G195,",","")))))),IF(RIGHT(G195,1)="T",1000000000000*VALUE(LEFT(G195,LEN(G195)-1)),IF(RIGHT(G195,1)="M",1000000*VALUE(LEFT(G195,LEN(G195)-1)),IF(RIGHT(G195,1)="B",1000000000*VALUE(LEFT(G195,LEN(G195)-1)),IF(RIGHT(G195,1)="%",0.01*VALUE(LEFT(G195,LEN(G195)-1)),IF(RIGHT(G195,1)="k",1000*VALUE(LEFT(G195,LEN(G195)-1)),VALUE(SUBSTITUTE(G195,",",""))))))))),"N/A")</f>
        <v/>
      </c>
      <c r="P195">
        <f>MAX(J195:N195)</f>
        <v/>
      </c>
      <c r="Q195">
        <f>IFERROR(J144+MATCH(P195,J195:N195,0)-1,"")</f>
        <v/>
      </c>
      <c r="R195">
        <f>IF(Q195="","",MIN(J195:N195))</f>
        <v/>
      </c>
      <c r="S195">
        <f>IFERROR(J144+MATCH(R195,J195:N195,0)-1,"")</f>
        <v/>
      </c>
      <c r="T195">
        <f>IFERROR(AVERAGE(J195:N195),"")</f>
        <v/>
      </c>
      <c r="U195">
        <f>IFERROR(STDEV(J195:N195),"")</f>
        <v/>
      </c>
      <c r="V195">
        <f>IFERROR(IF(C195="-","",IF(ISBLANK(B195),"",IF(OR(ISNUMBER(FIND("Growth",B195)),ISNUMBER(FIND("Margin",B195))),"",(J195-T195)/U195))),"")</f>
        <v/>
      </c>
      <c r="W195">
        <f>IFERROR(IF(OR(D195="-",ISBLANK(D195)),"",(K195-T195)/U195),"")</f>
        <v/>
      </c>
      <c r="X195">
        <f>IFERROR(IF(OR(E195="-",ISBLANK(E195)),"",(L195-T195)/U195),"")</f>
        <v/>
      </c>
      <c r="Y195">
        <f>IFERROR(IF(OR(F195="-",ISBLANK(F195)),"",(M195-T195)/U195),"")</f>
        <v/>
      </c>
      <c r="Z195">
        <f>IFERROR(IF(OR(G195="-",ISBLANK(G195)),"",(N195-T195)/U195),"")</f>
        <v/>
      </c>
      <c r="AA195">
        <f>IF(MAX(MAX(V195:Z195),ABS(MIN(V195:Z195)))=ABS(MIN(V195:Z195)),MIN(V195:Z195),MAX(V195:Z195))</f>
        <v/>
      </c>
      <c r="AB195">
        <f>IFERROR(V144+MATCH(AA195,V195:Z195,0)-1,"")</f>
        <v/>
      </c>
      <c r="AC195">
        <f>IF(AB195&lt;&gt;"",IF(S195=AB195,"Low",IF(AB195=Q195,"High","")),"")</f>
        <v/>
      </c>
      <c r="AE195">
        <f>IF(ISNUMBER(MATCH("N/A",J195:N195,0)),"",IFERROR((5 * SUMPRODUCT(J144:N144,J195:N195) - PRODUCT(SUM(J144:N144),SUM(J195:N195))) / ((5 * SUM((J144^2)+(K144^2)+(L144^2)+(M144^2)+(N144^2))) - SUM(J144:N144)^2),""))</f>
        <v/>
      </c>
      <c r="AF195">
        <f>IFERROR(CORREL(J144:N144,J195:N195),"")</f>
        <v/>
      </c>
      <c r="AZ195">
        <f>IF(Q195=S195,0,1)</f>
        <v/>
      </c>
      <c r="BA195">
        <f>IF(AZ195=1,IF(Q195="","",IF(Q195=N144,"Yes","No")),"")</f>
        <v/>
      </c>
      <c r="BB195">
        <f>IF(BA195="Yes",P195,"")</f>
        <v/>
      </c>
      <c r="BC195">
        <f>IF(AZ195=1,IF(S195="","",IF(S195=N144,"Yes","No")),"")</f>
        <v/>
      </c>
      <c r="BD195">
        <f>IF(BC195="Yes",R195,"")</f>
        <v/>
      </c>
      <c r="BE195">
        <f>IFERROR(IF(SIGN(AE195)=1,"Increasing",IF(SIGN(AE195)=-1,"Decreasing","")),"")</f>
        <v/>
      </c>
      <c r="BF195">
        <f>IF(OR(AND(BE195="Increasing",BA195="Yes"),AND(BE195="Decreasing",BC195="Yes")),"Yes","No")</f>
        <v/>
      </c>
      <c r="BG195">
        <f>IF(I195="pos_trend","Yes","No")</f>
        <v/>
      </c>
      <c r="BH195">
        <f>IF(AF195&lt;&gt;"",IF(ABS(AF195)&gt;0.8,"Yes","No"),"")</f>
        <v/>
      </c>
    </row>
    <row r="196" spans="1:60">
      <c s="1" r="A196" t="n">
        <v>38</v>
      </c>
      <c r="B196" t="s">
        <v>429</v>
      </c>
      <c r="C196" t="s">
        <v>264</v>
      </c>
      <c r="D196" t="s">
        <v>4080</v>
      </c>
      <c r="E196" t="s">
        <v>4081</v>
      </c>
      <c r="F196" t="s">
        <v>4082</v>
      </c>
      <c r="G196" t="s">
        <v>4083</v>
      </c>
      <c r="H196" t="s"/>
      <c r="I196">
        <f>IF(AND(K196&gt; J196, L196&gt; K196, M196&gt; L196, N196&gt; M196), "pos_trend", IF(AND(K196&lt; J196, L196&lt; K196, M196&lt; L196, N196&lt; M196), "neg_trend", "N/A"))</f>
        <v/>
      </c>
      <c r="J196">
        <f>IFERROR(IF(TRIM(C196)="-", "N/A", IF(RIGHT(C196,1)=")",IF(RIGHT(C196,2)="T)",-1000000000000*VALUE(MID(C196,2,LEN(C196)-3)),IF(RIGHT(C196,2)="M)",-1000000*VALUE(MID(C196,2,LEN(C196)-3)),IF(RIGHT(C196,2)="B)",-1000000000*VALUE(MID(C196,2,LEN(C196)-3)),IF(RIGHT(C196,2)="k)",-1000*VALUE(MID(C196,2,LEN(C196)-3)),VALUE(SUBSTITUTE(C196,",","")))))),IF(RIGHT(C196,1)="T",1000000000000*VALUE(LEFT(C196,LEN(C196)-1)),IF(RIGHT(C196,1)="M",1000000*VALUE(LEFT(C196,LEN(C196)-1)),IF(RIGHT(C196,1)="B",1000000000*VALUE(LEFT(C196,LEN(C196)-1)),IF(RIGHT(C196,1)="%",0.01*VALUE(LEFT(C196,LEN(C196)-1)),IF(RIGHT(C196,1)="k",1000*VALUE(LEFT(C196,LEN(C196)-1)),VALUE(SUBSTITUTE(C196,",",""))))))))),"N/A")</f>
        <v/>
      </c>
      <c r="K196">
        <f>IFERROR(IF(TRIM(D196)="-", "N/A", IF(RIGHT(D196,1)=")",IF(RIGHT(D196,2)="T)",-1000000000000*VALUE(MID(D196,2,LEN(D196)-3)),IF(RIGHT(D196,2)="M)",-1000000*VALUE(MID(D196,2,LEN(D196)-3)),IF(RIGHT(D196,2)="B)",-1000000000*VALUE(MID(D196,2,LEN(D196)-3)),IF(RIGHT(D196,2)="k)",-1000*VALUE(MID(D196,2,LEN(D196)-3)),VALUE(SUBSTITUTE(D196,",","")))))),IF(RIGHT(D196,1)="T",1000000000000*VALUE(LEFT(D196,LEN(D196)-1)),IF(RIGHT(D196,1)="M",1000000*VALUE(LEFT(D196,LEN(D196)-1)),IF(RIGHT(D196,1)="B",1000000000*VALUE(LEFT(D196,LEN(D196)-1)),IF(RIGHT(D196,1)="%",0.01*VALUE(LEFT(D196,LEN(D196)-1)),IF(RIGHT(D196,1)="k",1000*VALUE(LEFT(D196,LEN(D196)-1)),VALUE(SUBSTITUTE(D196,",",""))))))))),"N/A")</f>
        <v/>
      </c>
      <c r="L196">
        <f>IFERROR(IF(TRIM(E196)="-", "N/A", IF(RIGHT(E196,1)=")",IF(RIGHT(E196,2)="T)",-1000000000000*VALUE(MID(E196,2,LEN(E196)-3)),IF(RIGHT(E196,2)="M)",-1000000*VALUE(MID(E196,2,LEN(E196)-3)),IF(RIGHT(E196,2)="B)",-1000000000*VALUE(MID(E196,2,LEN(E196)-3)),IF(RIGHT(E196,2)="k)",-1000*VALUE(MID(E196,2,LEN(E196)-3)),VALUE(SUBSTITUTE(E196,",","")))))),IF(RIGHT(E196,1)="T",1000000000000*VALUE(LEFT(E196,LEN(E196)-1)),IF(RIGHT(E196,1)="M",1000000*VALUE(LEFT(E196,LEN(E196)-1)),IF(RIGHT(E196,1)="B",1000000000*VALUE(LEFT(E196,LEN(E196)-1)),IF(RIGHT(E196,1)="%",0.01*VALUE(LEFT(E196,LEN(E196)-1)),IF(RIGHT(E196,1)="k",1000*VALUE(LEFT(E196,LEN(E196)-1)),VALUE(SUBSTITUTE(E196,",",""))))))))),"N/A")</f>
        <v/>
      </c>
      <c r="M196">
        <f>IFERROR(IF(TRIM(F196)="-", "N/A", IF(RIGHT(F196,1)=")",IF(RIGHT(F196,2)="T)",-1000000000000*VALUE(MID(F196,2,LEN(F196)-3)),IF(RIGHT(F196,2)="M)",-1000000*VALUE(MID(F196,2,LEN(F196)-3)),IF(RIGHT(F196,2)="B)",-1000000000*VALUE(MID(F196,2,LEN(F196)-3)),IF(RIGHT(F196,2)="k)",-1000*VALUE(MID(F196,2,LEN(F196)-3)),VALUE(SUBSTITUTE(F196,",","")))))),IF(RIGHT(F196,1)="T",1000000000000*VALUE(LEFT(F196,LEN(F196)-1)),IF(RIGHT(F196,1)="M",1000000*VALUE(LEFT(F196,LEN(F196)-1)),IF(RIGHT(F196,1)="B",1000000000*VALUE(LEFT(F196,LEN(F196)-1)),IF(RIGHT(F196,1)="%",0.01*VALUE(LEFT(F196,LEN(F196)-1)),IF(RIGHT(F196,1)="k",1000*VALUE(LEFT(F196,LEN(F196)-1)),VALUE(SUBSTITUTE(F196,",",""))))))))),"N/A")</f>
        <v/>
      </c>
      <c r="N196">
        <f>IFERROR(IF(TRIM(G196)="-", "N/A", IF(RIGHT(G196,1)=")",IF(RIGHT(G196,2)="T)",-1000000000000*VALUE(MID(G196,2,LEN(G196)-3)),IF(RIGHT(G196,2)="M)",-1000000*VALUE(MID(G196,2,LEN(G196)-3)),IF(RIGHT(G196,2)="B)",-1000000000*VALUE(MID(G196,2,LEN(G196)-3)),IF(RIGHT(G196,2)="k)",-1000*VALUE(MID(G196,2,LEN(G196)-3)),VALUE(SUBSTITUTE(G196,",","")))))),IF(RIGHT(G196,1)="T",1000000000000*VALUE(LEFT(G196,LEN(G196)-1)),IF(RIGHT(G196,1)="M",1000000*VALUE(LEFT(G196,LEN(G196)-1)),IF(RIGHT(G196,1)="B",1000000000*VALUE(LEFT(G196,LEN(G196)-1)),IF(RIGHT(G196,1)="%",0.01*VALUE(LEFT(G196,LEN(G196)-1)),IF(RIGHT(G196,1)="k",1000*VALUE(LEFT(G196,LEN(G196)-1)),VALUE(SUBSTITUTE(G196,",",""))))))))),"N/A")</f>
        <v/>
      </c>
      <c r="P196">
        <f>MAX(J196:N196)</f>
        <v/>
      </c>
      <c r="Q196">
        <f>IFERROR(J144+MATCH(P196,J196:N196,0)-1,"")</f>
        <v/>
      </c>
      <c r="R196">
        <f>IF(Q196="","",MIN(J196:N196))</f>
        <v/>
      </c>
      <c r="S196">
        <f>IFERROR(J144+MATCH(R196,J196:N196,0)-1,"")</f>
        <v/>
      </c>
      <c r="T196">
        <f>IFERROR(AVERAGE(J196:N196),"")</f>
        <v/>
      </c>
      <c r="U196">
        <f>IFERROR(STDEV(J196:N196),"")</f>
        <v/>
      </c>
      <c r="V196">
        <f>IFERROR(IF(C196="-","",IF(ISBLANK(B196),"",IF(OR(ISNUMBER(FIND("Growth",B196)),ISNUMBER(FIND("Margin",B196))),"",(J196-T196)/U196))),"")</f>
        <v/>
      </c>
      <c r="W196">
        <f>IFERROR(IF(OR(D196="-",ISBLANK(D196)),"",(K196-T196)/U196),"")</f>
        <v/>
      </c>
      <c r="X196">
        <f>IFERROR(IF(OR(E196="-",ISBLANK(E196)),"",(L196-T196)/U196),"")</f>
        <v/>
      </c>
      <c r="Y196">
        <f>IFERROR(IF(OR(F196="-",ISBLANK(F196)),"",(M196-T196)/U196),"")</f>
        <v/>
      </c>
      <c r="Z196">
        <f>IFERROR(IF(OR(G196="-",ISBLANK(G196)),"",(N196-T196)/U196),"")</f>
        <v/>
      </c>
      <c r="AA196">
        <f>IF(MAX(MAX(V196:Z196),ABS(MIN(V196:Z196)))=ABS(MIN(V196:Z196)),MIN(V196:Z196),MAX(V196:Z196))</f>
        <v/>
      </c>
      <c r="AB196">
        <f>IFERROR(V144+MATCH(AA196,V196:Z196,0)-1,"")</f>
        <v/>
      </c>
      <c r="AC196">
        <f>IF(AB196&lt;&gt;"",IF(S196=AB196,"Low",IF(AB196=Q196,"High","")),"")</f>
        <v/>
      </c>
      <c r="AE196">
        <f>IF(ISNUMBER(MATCH("N/A",J196:N196,0)),"",IFERROR((5 * SUMPRODUCT(J144:N144,J196:N196) - PRODUCT(SUM(J144:N144),SUM(J196:N196))) / ((5 * SUM((J144^2)+(K144^2)+(L144^2)+(M144^2)+(N144^2))) - SUM(J144:N144)^2),""))</f>
        <v/>
      </c>
      <c r="AF196">
        <f>IFERROR(CORREL(J144:N144,J196:N196),"")</f>
        <v/>
      </c>
      <c r="AZ196">
        <f>IF(Q196=S196,0,1)</f>
        <v/>
      </c>
      <c r="BA196">
        <f>IF(AZ196=1,IF(Q196="","",IF(Q196=N144,"Yes","No")),"")</f>
        <v/>
      </c>
      <c r="BB196">
        <f>IF(BA196="Yes",P196,"")</f>
        <v/>
      </c>
      <c r="BC196">
        <f>IF(AZ196=1,IF(S196="","",IF(S196=N144,"Yes","No")),"")</f>
        <v/>
      </c>
      <c r="BD196">
        <f>IF(BC196="Yes",R196,"")</f>
        <v/>
      </c>
      <c r="BE196">
        <f>IFERROR(IF(SIGN(AE196)=1,"Increasing",IF(SIGN(AE196)=-1,"Decreasing","")),"")</f>
        <v/>
      </c>
      <c r="BF196">
        <f>IF(OR(AND(BE196="Increasing",BA196="Yes"),AND(BE196="Decreasing",BC196="Yes")),"Yes","No")</f>
        <v/>
      </c>
      <c r="BG196">
        <f>IF(I196="pos_trend","Yes","No")</f>
        <v/>
      </c>
      <c r="BH196">
        <f>IF(AF196&lt;&gt;"",IF(ABS(AF196)&gt;0.8,"Yes","No"),"")</f>
        <v/>
      </c>
    </row>
    <row r="197" spans="1:60">
      <c s="1" r="A197" t="n">
        <v>39</v>
      </c>
      <c r="B197" t="s">
        <v>434</v>
      </c>
      <c r="C197" t="s">
        <v>4084</v>
      </c>
      <c r="D197" t="s">
        <v>4085</v>
      </c>
      <c r="E197" t="s">
        <v>4086</v>
      </c>
      <c r="F197" t="s">
        <v>4087</v>
      </c>
      <c r="G197" t="s">
        <v>4088</v>
      </c>
      <c r="H197" t="s"/>
      <c r="I197">
        <f>IF(AND(K197&gt; J197, L197&gt; K197, M197&gt; L197, N197&gt; M197), "pos_trend", IF(AND(K197&lt; J197, L197&lt; K197, M197&lt; L197, N197&lt; M197), "neg_trend", "N/A"))</f>
        <v/>
      </c>
      <c r="J197">
        <f>IFERROR(IF(TRIM(C197)="-", "N/A", IF(RIGHT(C197,1)=")",IF(RIGHT(C197,2)="T)",-1000000000000*VALUE(MID(C197,2,LEN(C197)-3)),IF(RIGHT(C197,2)="M)",-1000000*VALUE(MID(C197,2,LEN(C197)-3)),IF(RIGHT(C197,2)="B)",-1000000000*VALUE(MID(C197,2,LEN(C197)-3)),IF(RIGHT(C197,2)="k)",-1000*VALUE(MID(C197,2,LEN(C197)-3)),VALUE(SUBSTITUTE(C197,",","")))))),IF(RIGHT(C197,1)="T",1000000000000*VALUE(LEFT(C197,LEN(C197)-1)),IF(RIGHT(C197,1)="M",1000000*VALUE(LEFT(C197,LEN(C197)-1)),IF(RIGHT(C197,1)="B",1000000000*VALUE(LEFT(C197,LEN(C197)-1)),IF(RIGHT(C197,1)="%",0.01*VALUE(LEFT(C197,LEN(C197)-1)),IF(RIGHT(C197,1)="k",1000*VALUE(LEFT(C197,LEN(C197)-1)),VALUE(SUBSTITUTE(C197,",",""))))))))),"N/A")</f>
        <v/>
      </c>
      <c r="K197">
        <f>IFERROR(IF(TRIM(D197)="-", "N/A", IF(RIGHT(D197,1)=")",IF(RIGHT(D197,2)="T)",-1000000000000*VALUE(MID(D197,2,LEN(D197)-3)),IF(RIGHT(D197,2)="M)",-1000000*VALUE(MID(D197,2,LEN(D197)-3)),IF(RIGHT(D197,2)="B)",-1000000000*VALUE(MID(D197,2,LEN(D197)-3)),IF(RIGHT(D197,2)="k)",-1000*VALUE(MID(D197,2,LEN(D197)-3)),VALUE(SUBSTITUTE(D197,",","")))))),IF(RIGHT(D197,1)="T",1000000000000*VALUE(LEFT(D197,LEN(D197)-1)),IF(RIGHT(D197,1)="M",1000000*VALUE(LEFT(D197,LEN(D197)-1)),IF(RIGHT(D197,1)="B",1000000000*VALUE(LEFT(D197,LEN(D197)-1)),IF(RIGHT(D197,1)="%",0.01*VALUE(LEFT(D197,LEN(D197)-1)),IF(RIGHT(D197,1)="k",1000*VALUE(LEFT(D197,LEN(D197)-1)),VALUE(SUBSTITUTE(D197,",",""))))))))),"N/A")</f>
        <v/>
      </c>
      <c r="L197">
        <f>IFERROR(IF(TRIM(E197)="-", "N/A", IF(RIGHT(E197,1)=")",IF(RIGHT(E197,2)="T)",-1000000000000*VALUE(MID(E197,2,LEN(E197)-3)),IF(RIGHT(E197,2)="M)",-1000000*VALUE(MID(E197,2,LEN(E197)-3)),IF(RIGHT(E197,2)="B)",-1000000000*VALUE(MID(E197,2,LEN(E197)-3)),IF(RIGHT(E197,2)="k)",-1000*VALUE(MID(E197,2,LEN(E197)-3)),VALUE(SUBSTITUTE(E197,",","")))))),IF(RIGHT(E197,1)="T",1000000000000*VALUE(LEFT(E197,LEN(E197)-1)),IF(RIGHT(E197,1)="M",1000000*VALUE(LEFT(E197,LEN(E197)-1)),IF(RIGHT(E197,1)="B",1000000000*VALUE(LEFT(E197,LEN(E197)-1)),IF(RIGHT(E197,1)="%",0.01*VALUE(LEFT(E197,LEN(E197)-1)),IF(RIGHT(E197,1)="k",1000*VALUE(LEFT(E197,LEN(E197)-1)),VALUE(SUBSTITUTE(E197,",",""))))))))),"N/A")</f>
        <v/>
      </c>
      <c r="M197">
        <f>IFERROR(IF(TRIM(F197)="-", "N/A", IF(RIGHT(F197,1)=")",IF(RIGHT(F197,2)="T)",-1000000000000*VALUE(MID(F197,2,LEN(F197)-3)),IF(RIGHT(F197,2)="M)",-1000000*VALUE(MID(F197,2,LEN(F197)-3)),IF(RIGHT(F197,2)="B)",-1000000000*VALUE(MID(F197,2,LEN(F197)-3)),IF(RIGHT(F197,2)="k)",-1000*VALUE(MID(F197,2,LEN(F197)-3)),VALUE(SUBSTITUTE(F197,",","")))))),IF(RIGHT(F197,1)="T",1000000000000*VALUE(LEFT(F197,LEN(F197)-1)),IF(RIGHT(F197,1)="M",1000000*VALUE(LEFT(F197,LEN(F197)-1)),IF(RIGHT(F197,1)="B",1000000000*VALUE(LEFT(F197,LEN(F197)-1)),IF(RIGHT(F197,1)="%",0.01*VALUE(LEFT(F197,LEN(F197)-1)),IF(RIGHT(F197,1)="k",1000*VALUE(LEFT(F197,LEN(F197)-1)),VALUE(SUBSTITUTE(F197,",",""))))))))),"N/A")</f>
        <v/>
      </c>
      <c r="N197">
        <f>IFERROR(IF(TRIM(G197)="-", "N/A", IF(RIGHT(G197,1)=")",IF(RIGHT(G197,2)="T)",-1000000000000*VALUE(MID(G197,2,LEN(G197)-3)),IF(RIGHT(G197,2)="M)",-1000000*VALUE(MID(G197,2,LEN(G197)-3)),IF(RIGHT(G197,2)="B)",-1000000000*VALUE(MID(G197,2,LEN(G197)-3)),IF(RIGHT(G197,2)="k)",-1000*VALUE(MID(G197,2,LEN(G197)-3)),VALUE(SUBSTITUTE(G197,",","")))))),IF(RIGHT(G197,1)="T",1000000000000*VALUE(LEFT(G197,LEN(G197)-1)),IF(RIGHT(G197,1)="M",1000000*VALUE(LEFT(G197,LEN(G197)-1)),IF(RIGHT(G197,1)="B",1000000000*VALUE(LEFT(G197,LEN(G197)-1)),IF(RIGHT(G197,1)="%",0.01*VALUE(LEFT(G197,LEN(G197)-1)),IF(RIGHT(G197,1)="k",1000*VALUE(LEFT(G197,LEN(G197)-1)),VALUE(SUBSTITUTE(G197,",",""))))))))),"N/A")</f>
        <v/>
      </c>
      <c r="P197">
        <f>MAX(J197:N197)</f>
        <v/>
      </c>
      <c r="Q197">
        <f>IFERROR(J144+MATCH(P197,J197:N197,0)-1,"")</f>
        <v/>
      </c>
      <c r="R197">
        <f>IF(Q197="","",MIN(J197:N197))</f>
        <v/>
      </c>
      <c r="S197">
        <f>IFERROR(J144+MATCH(R197,J197:N197,0)-1,"")</f>
        <v/>
      </c>
      <c r="T197">
        <f>IFERROR(AVERAGE(J197:N197),"")</f>
        <v/>
      </c>
      <c r="U197">
        <f>IFERROR(STDEV(J197:N197),"")</f>
        <v/>
      </c>
      <c r="V197">
        <f>IFERROR(IF(C197="-","",IF(ISBLANK(B197),"",IF(OR(ISNUMBER(FIND("Growth",B197)),ISNUMBER(FIND("Margin",B197))),"",(J197-T197)/U197))),"")</f>
        <v/>
      </c>
      <c r="W197">
        <f>IFERROR(IF(OR(D197="-",ISBLANK(D197)),"",(K197-T197)/U197),"")</f>
        <v/>
      </c>
      <c r="X197">
        <f>IFERROR(IF(OR(E197="-",ISBLANK(E197)),"",(L197-T197)/U197),"")</f>
        <v/>
      </c>
      <c r="Y197">
        <f>IFERROR(IF(OR(F197="-",ISBLANK(F197)),"",(M197-T197)/U197),"")</f>
        <v/>
      </c>
      <c r="Z197">
        <f>IFERROR(IF(OR(G197="-",ISBLANK(G197)),"",(N197-T197)/U197),"")</f>
        <v/>
      </c>
      <c r="AA197">
        <f>IF(MAX(MAX(V197:Z197),ABS(MIN(V197:Z197)))=ABS(MIN(V197:Z197)),MIN(V197:Z197),MAX(V197:Z197))</f>
        <v/>
      </c>
      <c r="AB197">
        <f>IFERROR(V144+MATCH(AA197,V197:Z197,0)-1,"")</f>
        <v/>
      </c>
      <c r="AC197">
        <f>IF(AB197&lt;&gt;"",IF(S197=AB197,"Low",IF(AB197=Q197,"High","")),"")</f>
        <v/>
      </c>
      <c r="AE197">
        <f>IF(ISNUMBER(MATCH("N/A",J197:N197,0)),"",IFERROR((5 * SUMPRODUCT(J144:N144,J197:N197) - PRODUCT(SUM(J144:N144),SUM(J197:N197))) / ((5 * SUM((J144^2)+(K144^2)+(L144^2)+(M144^2)+(N144^2))) - SUM(J144:N144)^2),""))</f>
        <v/>
      </c>
      <c r="AF197">
        <f>IFERROR(CORREL(J144:N144,J197:N197),"")</f>
        <v/>
      </c>
      <c r="AZ197">
        <f>IF(Q197=S197,0,1)</f>
        <v/>
      </c>
      <c r="BA197">
        <f>IF(AZ197=1,IF(Q197="","",IF(Q197=N144,"Yes","No")),"")</f>
        <v/>
      </c>
      <c r="BB197">
        <f>IF(BA197="Yes",P197,"")</f>
        <v/>
      </c>
      <c r="BC197">
        <f>IF(AZ197=1,IF(S197="","",IF(S197=N144,"Yes","No")),"")</f>
        <v/>
      </c>
      <c r="BD197">
        <f>IF(BC197="Yes",R197,"")</f>
        <v/>
      </c>
      <c r="BE197">
        <f>IFERROR(IF(SIGN(AE197)=1,"Increasing",IF(SIGN(AE197)=-1,"Decreasing","")),"")</f>
        <v/>
      </c>
      <c r="BF197">
        <f>IF(OR(AND(BE197="Increasing",BA197="Yes"),AND(BE197="Decreasing",BC197="Yes")),"Yes","No")</f>
        <v/>
      </c>
      <c r="BG197">
        <f>IF(I197="pos_trend","Yes","No")</f>
        <v/>
      </c>
      <c r="BH197">
        <f>IF(AF197&lt;&gt;"",IF(ABS(AF197)&gt;0.8,"Yes","No"),"")</f>
        <v/>
      </c>
    </row>
    <row r="198" spans="1:60">
      <c s="1" r="A198" t="n">
        <v>40</v>
      </c>
      <c r="B198" t="s">
        <v>440</v>
      </c>
      <c r="C198" t="s">
        <v>4075</v>
      </c>
      <c r="D198" t="s">
        <v>3183</v>
      </c>
      <c r="E198" t="s">
        <v>4089</v>
      </c>
      <c r="F198" t="s">
        <v>4090</v>
      </c>
      <c r="G198" t="s">
        <v>4079</v>
      </c>
      <c r="H198" t="s"/>
      <c r="I198">
        <f>IF(AND(K198&gt; J198, L198&gt; K198, M198&gt; L198, N198&gt; M198), "pos_trend", IF(AND(K198&lt; J198, L198&lt; K198, M198&lt; L198, N198&lt; M198), "neg_trend", "N/A"))</f>
        <v/>
      </c>
      <c r="J198">
        <f>IFERROR(IF(TRIM(C198)="-", "N/A", IF(RIGHT(C198,1)=")",IF(RIGHT(C198,2)="T)",-1000000000000*VALUE(MID(C198,2,LEN(C198)-3)),IF(RIGHT(C198,2)="M)",-1000000*VALUE(MID(C198,2,LEN(C198)-3)),IF(RIGHT(C198,2)="B)",-1000000000*VALUE(MID(C198,2,LEN(C198)-3)),IF(RIGHT(C198,2)="k)",-1000*VALUE(MID(C198,2,LEN(C198)-3)),VALUE(SUBSTITUTE(C198,",","")))))),IF(RIGHT(C198,1)="T",1000000000000*VALUE(LEFT(C198,LEN(C198)-1)),IF(RIGHT(C198,1)="M",1000000*VALUE(LEFT(C198,LEN(C198)-1)),IF(RIGHT(C198,1)="B",1000000000*VALUE(LEFT(C198,LEN(C198)-1)),IF(RIGHT(C198,1)="%",0.01*VALUE(LEFT(C198,LEN(C198)-1)),IF(RIGHT(C198,1)="k",1000*VALUE(LEFT(C198,LEN(C198)-1)),VALUE(SUBSTITUTE(C198,",",""))))))))),"N/A")</f>
        <v/>
      </c>
      <c r="K198">
        <f>IFERROR(IF(TRIM(D198)="-", "N/A", IF(RIGHT(D198,1)=")",IF(RIGHT(D198,2)="T)",-1000000000000*VALUE(MID(D198,2,LEN(D198)-3)),IF(RIGHT(D198,2)="M)",-1000000*VALUE(MID(D198,2,LEN(D198)-3)),IF(RIGHT(D198,2)="B)",-1000000000*VALUE(MID(D198,2,LEN(D198)-3)),IF(RIGHT(D198,2)="k)",-1000*VALUE(MID(D198,2,LEN(D198)-3)),VALUE(SUBSTITUTE(D198,",","")))))),IF(RIGHT(D198,1)="T",1000000000000*VALUE(LEFT(D198,LEN(D198)-1)),IF(RIGHT(D198,1)="M",1000000*VALUE(LEFT(D198,LEN(D198)-1)),IF(RIGHT(D198,1)="B",1000000000*VALUE(LEFT(D198,LEN(D198)-1)),IF(RIGHT(D198,1)="%",0.01*VALUE(LEFT(D198,LEN(D198)-1)),IF(RIGHT(D198,1)="k",1000*VALUE(LEFT(D198,LEN(D198)-1)),VALUE(SUBSTITUTE(D198,",",""))))))))),"N/A")</f>
        <v/>
      </c>
      <c r="L198">
        <f>IFERROR(IF(TRIM(E198)="-", "N/A", IF(RIGHT(E198,1)=")",IF(RIGHT(E198,2)="T)",-1000000000000*VALUE(MID(E198,2,LEN(E198)-3)),IF(RIGHT(E198,2)="M)",-1000000*VALUE(MID(E198,2,LEN(E198)-3)),IF(RIGHT(E198,2)="B)",-1000000000*VALUE(MID(E198,2,LEN(E198)-3)),IF(RIGHT(E198,2)="k)",-1000*VALUE(MID(E198,2,LEN(E198)-3)),VALUE(SUBSTITUTE(E198,",","")))))),IF(RIGHT(E198,1)="T",1000000000000*VALUE(LEFT(E198,LEN(E198)-1)),IF(RIGHT(E198,1)="M",1000000*VALUE(LEFT(E198,LEN(E198)-1)),IF(RIGHT(E198,1)="B",1000000000*VALUE(LEFT(E198,LEN(E198)-1)),IF(RIGHT(E198,1)="%",0.01*VALUE(LEFT(E198,LEN(E198)-1)),IF(RIGHT(E198,1)="k",1000*VALUE(LEFT(E198,LEN(E198)-1)),VALUE(SUBSTITUTE(E198,",",""))))))))),"N/A")</f>
        <v/>
      </c>
      <c r="M198">
        <f>IFERROR(IF(TRIM(F198)="-", "N/A", IF(RIGHT(F198,1)=")",IF(RIGHT(F198,2)="T)",-1000000000000*VALUE(MID(F198,2,LEN(F198)-3)),IF(RIGHT(F198,2)="M)",-1000000*VALUE(MID(F198,2,LEN(F198)-3)),IF(RIGHT(F198,2)="B)",-1000000000*VALUE(MID(F198,2,LEN(F198)-3)),IF(RIGHT(F198,2)="k)",-1000*VALUE(MID(F198,2,LEN(F198)-3)),VALUE(SUBSTITUTE(F198,",","")))))),IF(RIGHT(F198,1)="T",1000000000000*VALUE(LEFT(F198,LEN(F198)-1)),IF(RIGHT(F198,1)="M",1000000*VALUE(LEFT(F198,LEN(F198)-1)),IF(RIGHT(F198,1)="B",1000000000*VALUE(LEFT(F198,LEN(F198)-1)),IF(RIGHT(F198,1)="%",0.01*VALUE(LEFT(F198,LEN(F198)-1)),IF(RIGHT(F198,1)="k",1000*VALUE(LEFT(F198,LEN(F198)-1)),VALUE(SUBSTITUTE(F198,",",""))))))))),"N/A")</f>
        <v/>
      </c>
      <c r="N198">
        <f>IFERROR(IF(TRIM(G198)="-", "N/A", IF(RIGHT(G198,1)=")",IF(RIGHT(G198,2)="T)",-1000000000000*VALUE(MID(G198,2,LEN(G198)-3)),IF(RIGHT(G198,2)="M)",-1000000*VALUE(MID(G198,2,LEN(G198)-3)),IF(RIGHT(G198,2)="B)",-1000000000*VALUE(MID(G198,2,LEN(G198)-3)),IF(RIGHT(G198,2)="k)",-1000*VALUE(MID(G198,2,LEN(G198)-3)),VALUE(SUBSTITUTE(G198,",","")))))),IF(RIGHT(G198,1)="T",1000000000000*VALUE(LEFT(G198,LEN(G198)-1)),IF(RIGHT(G198,1)="M",1000000*VALUE(LEFT(G198,LEN(G198)-1)),IF(RIGHT(G198,1)="B",1000000000*VALUE(LEFT(G198,LEN(G198)-1)),IF(RIGHT(G198,1)="%",0.01*VALUE(LEFT(G198,LEN(G198)-1)),IF(RIGHT(G198,1)="k",1000*VALUE(LEFT(G198,LEN(G198)-1)),VALUE(SUBSTITUTE(G198,",",""))))))))),"N/A")</f>
        <v/>
      </c>
      <c r="P198">
        <f>MAX(J198:N198)</f>
        <v/>
      </c>
      <c r="Q198">
        <f>IFERROR(J144+MATCH(P198,J198:N198,0)-1,"")</f>
        <v/>
      </c>
      <c r="R198">
        <f>IF(Q198="","",MIN(J198:N198))</f>
        <v/>
      </c>
      <c r="S198">
        <f>IFERROR(J144+MATCH(R198,J198:N198,0)-1,"")</f>
        <v/>
      </c>
      <c r="T198">
        <f>IFERROR(AVERAGE(J198:N198),"")</f>
        <v/>
      </c>
      <c r="U198">
        <f>IFERROR(STDEV(J198:N198),"")</f>
        <v/>
      </c>
      <c r="V198">
        <f>IFERROR(IF(C198="-","",IF(ISBLANK(B198),"",IF(OR(ISNUMBER(FIND("Growth",B198)),ISNUMBER(FIND("Margin",B198))),"",(J198-T198)/U198))),"")</f>
        <v/>
      </c>
      <c r="W198">
        <f>IFERROR(IF(OR(D198="-",ISBLANK(D198)),"",(K198-T198)/U198),"")</f>
        <v/>
      </c>
      <c r="X198">
        <f>IFERROR(IF(OR(E198="-",ISBLANK(E198)),"",(L198-T198)/U198),"")</f>
        <v/>
      </c>
      <c r="Y198">
        <f>IFERROR(IF(OR(F198="-",ISBLANK(F198)),"",(M198-T198)/U198),"")</f>
        <v/>
      </c>
      <c r="Z198">
        <f>IFERROR(IF(OR(G198="-",ISBLANK(G198)),"",(N198-T198)/U198),"")</f>
        <v/>
      </c>
      <c r="AA198">
        <f>IF(MAX(MAX(V198:Z198),ABS(MIN(V198:Z198)))=ABS(MIN(V198:Z198)),MIN(V198:Z198),MAX(V198:Z198))</f>
        <v/>
      </c>
      <c r="AB198">
        <f>IFERROR(V144+MATCH(AA198,V198:Z198,0)-1,"")</f>
        <v/>
      </c>
      <c r="AC198">
        <f>IF(AB198&lt;&gt;"",IF(S198=AB198,"Low",IF(AB198=Q198,"High","")),"")</f>
        <v/>
      </c>
      <c r="AE198">
        <f>IF(ISNUMBER(MATCH("N/A",J198:N198,0)),"",IFERROR((5 * SUMPRODUCT(J144:N144,J198:N198) - PRODUCT(SUM(J144:N144),SUM(J198:N198))) / ((5 * SUM((J144^2)+(K144^2)+(L144^2)+(M144^2)+(N144^2))) - SUM(J144:N144)^2),""))</f>
        <v/>
      </c>
      <c r="AF198">
        <f>IFERROR(CORREL(J144:N144,J198:N198),"")</f>
        <v/>
      </c>
      <c r="AZ198">
        <f>IF(Q198=S198,0,1)</f>
        <v/>
      </c>
      <c r="BA198">
        <f>IF(AZ198=1,IF(Q198="","",IF(Q198=N144,"Yes","No")),"")</f>
        <v/>
      </c>
      <c r="BB198">
        <f>IF(BA198="Yes",P198,"")</f>
        <v/>
      </c>
      <c r="BC198">
        <f>IF(AZ198=1,IF(S198="","",IF(S198=N144,"Yes","No")),"")</f>
        <v/>
      </c>
      <c r="BD198">
        <f>IF(BC198="Yes",R198,"")</f>
        <v/>
      </c>
      <c r="BE198">
        <f>IFERROR(IF(SIGN(AE198)=1,"Increasing",IF(SIGN(AE198)=-1,"Decreasing","")),"")</f>
        <v/>
      </c>
      <c r="BF198">
        <f>IF(OR(AND(BE198="Increasing",BA198="Yes"),AND(BE198="Decreasing",BC198="Yes")),"Yes","No")</f>
        <v/>
      </c>
      <c r="BG198">
        <f>IF(I198="pos_trend","Yes","No")</f>
        <v/>
      </c>
      <c r="BH198">
        <f>IF(AF198&lt;&gt;"",IF(ABS(AF198)&gt;0.8,"Yes","No"),"")</f>
        <v/>
      </c>
    </row>
    <row r="199" spans="1:60">
      <c s="1" r="A199" t="n">
        <v>41</v>
      </c>
      <c r="B199" t="s">
        <v>444</v>
      </c>
      <c r="C199" t="s">
        <v>264</v>
      </c>
      <c r="D199" t="s">
        <v>4091</v>
      </c>
      <c r="E199" t="s">
        <v>4092</v>
      </c>
      <c r="F199" t="s">
        <v>4093</v>
      </c>
      <c r="G199" t="s">
        <v>4094</v>
      </c>
      <c r="H199" t="s"/>
      <c r="I199">
        <f>IF(AND(K199&gt; J199, L199&gt; K199, M199&gt; L199, N199&gt; M199), "pos_trend", IF(AND(K199&lt; J199, L199&lt; K199, M199&lt; L199, N199&lt; M199), "neg_trend", "N/A"))</f>
        <v/>
      </c>
      <c r="J199">
        <f>IFERROR(IF(TRIM(C199)="-", "N/A", IF(RIGHT(C199,1)=")",IF(RIGHT(C199,2)="T)",-1000000000000*VALUE(MID(C199,2,LEN(C199)-3)),IF(RIGHT(C199,2)="M)",-1000000*VALUE(MID(C199,2,LEN(C199)-3)),IF(RIGHT(C199,2)="B)",-1000000000*VALUE(MID(C199,2,LEN(C199)-3)),IF(RIGHT(C199,2)="k)",-1000*VALUE(MID(C199,2,LEN(C199)-3)),VALUE(SUBSTITUTE(C199,",","")))))),IF(RIGHT(C199,1)="T",1000000000000*VALUE(LEFT(C199,LEN(C199)-1)),IF(RIGHT(C199,1)="M",1000000*VALUE(LEFT(C199,LEN(C199)-1)),IF(RIGHT(C199,1)="B",1000000000*VALUE(LEFT(C199,LEN(C199)-1)),IF(RIGHT(C199,1)="%",0.01*VALUE(LEFT(C199,LEN(C199)-1)),IF(RIGHT(C199,1)="k",1000*VALUE(LEFT(C199,LEN(C199)-1)),VALUE(SUBSTITUTE(C199,",",""))))))))),"N/A")</f>
        <v/>
      </c>
      <c r="K199">
        <f>IFERROR(IF(TRIM(D199)="-", "N/A", IF(RIGHT(D199,1)=")",IF(RIGHT(D199,2)="T)",-1000000000000*VALUE(MID(D199,2,LEN(D199)-3)),IF(RIGHT(D199,2)="M)",-1000000*VALUE(MID(D199,2,LEN(D199)-3)),IF(RIGHT(D199,2)="B)",-1000000000*VALUE(MID(D199,2,LEN(D199)-3)),IF(RIGHT(D199,2)="k)",-1000*VALUE(MID(D199,2,LEN(D199)-3)),VALUE(SUBSTITUTE(D199,",","")))))),IF(RIGHT(D199,1)="T",1000000000000*VALUE(LEFT(D199,LEN(D199)-1)),IF(RIGHT(D199,1)="M",1000000*VALUE(LEFT(D199,LEN(D199)-1)),IF(RIGHT(D199,1)="B",1000000000*VALUE(LEFT(D199,LEN(D199)-1)),IF(RIGHT(D199,1)="%",0.01*VALUE(LEFT(D199,LEN(D199)-1)),IF(RIGHT(D199,1)="k",1000*VALUE(LEFT(D199,LEN(D199)-1)),VALUE(SUBSTITUTE(D199,",",""))))))))),"N/A")</f>
        <v/>
      </c>
      <c r="L199">
        <f>IFERROR(IF(TRIM(E199)="-", "N/A", IF(RIGHT(E199,1)=")",IF(RIGHT(E199,2)="T)",-1000000000000*VALUE(MID(E199,2,LEN(E199)-3)),IF(RIGHT(E199,2)="M)",-1000000*VALUE(MID(E199,2,LEN(E199)-3)),IF(RIGHT(E199,2)="B)",-1000000000*VALUE(MID(E199,2,LEN(E199)-3)),IF(RIGHT(E199,2)="k)",-1000*VALUE(MID(E199,2,LEN(E199)-3)),VALUE(SUBSTITUTE(E199,",","")))))),IF(RIGHT(E199,1)="T",1000000000000*VALUE(LEFT(E199,LEN(E199)-1)),IF(RIGHT(E199,1)="M",1000000*VALUE(LEFT(E199,LEN(E199)-1)),IF(RIGHT(E199,1)="B",1000000000*VALUE(LEFT(E199,LEN(E199)-1)),IF(RIGHT(E199,1)="%",0.01*VALUE(LEFT(E199,LEN(E199)-1)),IF(RIGHT(E199,1)="k",1000*VALUE(LEFT(E199,LEN(E199)-1)),VALUE(SUBSTITUTE(E199,",",""))))))))),"N/A")</f>
        <v/>
      </c>
      <c r="M199">
        <f>IFERROR(IF(TRIM(F199)="-", "N/A", IF(RIGHT(F199,1)=")",IF(RIGHT(F199,2)="T)",-1000000000000*VALUE(MID(F199,2,LEN(F199)-3)),IF(RIGHT(F199,2)="M)",-1000000*VALUE(MID(F199,2,LEN(F199)-3)),IF(RIGHT(F199,2)="B)",-1000000000*VALUE(MID(F199,2,LEN(F199)-3)),IF(RIGHT(F199,2)="k)",-1000*VALUE(MID(F199,2,LEN(F199)-3)),VALUE(SUBSTITUTE(F199,",","")))))),IF(RIGHT(F199,1)="T",1000000000000*VALUE(LEFT(F199,LEN(F199)-1)),IF(RIGHT(F199,1)="M",1000000*VALUE(LEFT(F199,LEN(F199)-1)),IF(RIGHT(F199,1)="B",1000000000*VALUE(LEFT(F199,LEN(F199)-1)),IF(RIGHT(F199,1)="%",0.01*VALUE(LEFT(F199,LEN(F199)-1)),IF(RIGHT(F199,1)="k",1000*VALUE(LEFT(F199,LEN(F199)-1)),VALUE(SUBSTITUTE(F199,",",""))))))))),"N/A")</f>
        <v/>
      </c>
      <c r="N199">
        <f>IFERROR(IF(TRIM(G199)="-", "N/A", IF(RIGHT(G199,1)=")",IF(RIGHT(G199,2)="T)",-1000000000000*VALUE(MID(G199,2,LEN(G199)-3)),IF(RIGHT(G199,2)="M)",-1000000*VALUE(MID(G199,2,LEN(G199)-3)),IF(RIGHT(G199,2)="B)",-1000000000*VALUE(MID(G199,2,LEN(G199)-3)),IF(RIGHT(G199,2)="k)",-1000*VALUE(MID(G199,2,LEN(G199)-3)),VALUE(SUBSTITUTE(G199,",","")))))),IF(RIGHT(G199,1)="T",1000000000000*VALUE(LEFT(G199,LEN(G199)-1)),IF(RIGHT(G199,1)="M",1000000*VALUE(LEFT(G199,LEN(G199)-1)),IF(RIGHT(G199,1)="B",1000000000*VALUE(LEFT(G199,LEN(G199)-1)),IF(RIGHT(G199,1)="%",0.01*VALUE(LEFT(G199,LEN(G199)-1)),IF(RIGHT(G199,1)="k",1000*VALUE(LEFT(G199,LEN(G199)-1)),VALUE(SUBSTITUTE(G199,",",""))))))))),"N/A")</f>
        <v/>
      </c>
      <c r="P199">
        <f>MAX(J199:N199)</f>
        <v/>
      </c>
      <c r="Q199">
        <f>IFERROR(J144+MATCH(P199,J199:N199,0)-1,"")</f>
        <v/>
      </c>
      <c r="R199">
        <f>IF(Q199="","",MIN(J199:N199))</f>
        <v/>
      </c>
      <c r="S199">
        <f>IFERROR(J144+MATCH(R199,J199:N199,0)-1,"")</f>
        <v/>
      </c>
      <c r="T199">
        <f>IFERROR(AVERAGE(J199:N199),"")</f>
        <v/>
      </c>
      <c r="U199">
        <f>IFERROR(STDEV(J199:N199),"")</f>
        <v/>
      </c>
      <c r="V199">
        <f>IFERROR(IF(C199="-","",IF(ISBLANK(B199),"",IF(OR(ISNUMBER(FIND("Growth",B199)),ISNUMBER(FIND("Margin",B199))),"",(J199-T199)/U199))),"")</f>
        <v/>
      </c>
      <c r="W199">
        <f>IFERROR(IF(OR(D199="-",ISBLANK(D199)),"",(K199-T199)/U199),"")</f>
        <v/>
      </c>
      <c r="X199">
        <f>IFERROR(IF(OR(E199="-",ISBLANK(E199)),"",(L199-T199)/U199),"")</f>
        <v/>
      </c>
      <c r="Y199">
        <f>IFERROR(IF(OR(F199="-",ISBLANK(F199)),"",(M199-T199)/U199),"")</f>
        <v/>
      </c>
      <c r="Z199">
        <f>IFERROR(IF(OR(G199="-",ISBLANK(G199)),"",(N199-T199)/U199),"")</f>
        <v/>
      </c>
      <c r="AA199">
        <f>IF(MAX(MAX(V199:Z199),ABS(MIN(V199:Z199)))=ABS(MIN(V199:Z199)),MIN(V199:Z199),MAX(V199:Z199))</f>
        <v/>
      </c>
      <c r="AB199">
        <f>IFERROR(V144+MATCH(AA199,V199:Z199,0)-1,"")</f>
        <v/>
      </c>
      <c r="AC199">
        <f>IF(AB199&lt;&gt;"",IF(S199=AB199,"Low",IF(AB199=Q199,"High","")),"")</f>
        <v/>
      </c>
      <c r="AE199">
        <f>IF(ISNUMBER(MATCH("N/A",J199:N199,0)),"",IFERROR((5 * SUMPRODUCT(J144:N144,J199:N199) - PRODUCT(SUM(J144:N144),SUM(J199:N199))) / ((5 * SUM((J144^2)+(K144^2)+(L144^2)+(M144^2)+(N144^2))) - SUM(J144:N144)^2),""))</f>
        <v/>
      </c>
      <c r="AF199">
        <f>IFERROR(CORREL(J144:N144,J199:N199),"")</f>
        <v/>
      </c>
      <c r="AZ199">
        <f>IF(Q199=S199,0,1)</f>
        <v/>
      </c>
      <c r="BA199">
        <f>IF(AZ199=1,IF(Q199="","",IF(Q199=N144,"Yes","No")),"")</f>
        <v/>
      </c>
      <c r="BB199">
        <f>IF(BA199="Yes",P199,"")</f>
        <v/>
      </c>
      <c r="BC199">
        <f>IF(AZ199=1,IF(S199="","",IF(S199=N144,"Yes","No")),"")</f>
        <v/>
      </c>
      <c r="BD199">
        <f>IF(BC199="Yes",R199,"")</f>
        <v/>
      </c>
      <c r="BE199">
        <f>IFERROR(IF(SIGN(AE199)=1,"Increasing",IF(SIGN(AE199)=-1,"Decreasing","")),"")</f>
        <v/>
      </c>
      <c r="BF199">
        <f>IF(OR(AND(BE199="Increasing",BA199="Yes"),AND(BE199="Decreasing",BC199="Yes")),"Yes","No")</f>
        <v/>
      </c>
      <c r="BG199">
        <f>IF(I199="pos_trend","Yes","No")</f>
        <v/>
      </c>
      <c r="BH199">
        <f>IF(AF199&lt;&gt;"",IF(ABS(AF199)&gt;0.8,"Yes","No"),"")</f>
        <v/>
      </c>
    </row>
    <row r="200" spans="1:60">
      <c s="1" r="A200" t="n">
        <v>42</v>
      </c>
      <c r="B200" t="s">
        <v>449</v>
      </c>
      <c r="C200" t="s">
        <v>4084</v>
      </c>
      <c r="D200" t="s">
        <v>4095</v>
      </c>
      <c r="E200" t="s">
        <v>4096</v>
      </c>
      <c r="F200" t="s">
        <v>4097</v>
      </c>
      <c r="G200" t="s">
        <v>4098</v>
      </c>
      <c r="H200" t="s"/>
      <c r="I200">
        <f>IF(AND(K200&gt; J200, L200&gt; K200, M200&gt; L200, N200&gt; M200), "pos_trend", IF(AND(K200&lt; J200, L200&lt; K200, M200&lt; L200, N200&lt; M200), "neg_trend", "N/A"))</f>
        <v/>
      </c>
      <c r="J200">
        <f>IFERROR(IF(TRIM(C200)="-", "N/A", IF(RIGHT(C200,1)=")",IF(RIGHT(C200,2)="T)",-1000000000000*VALUE(MID(C200,2,LEN(C200)-3)),IF(RIGHT(C200,2)="M)",-1000000*VALUE(MID(C200,2,LEN(C200)-3)),IF(RIGHT(C200,2)="B)",-1000000000*VALUE(MID(C200,2,LEN(C200)-3)),IF(RIGHT(C200,2)="k)",-1000*VALUE(MID(C200,2,LEN(C200)-3)),VALUE(SUBSTITUTE(C200,",","")))))),IF(RIGHT(C200,1)="T",1000000000000*VALUE(LEFT(C200,LEN(C200)-1)),IF(RIGHT(C200,1)="M",1000000*VALUE(LEFT(C200,LEN(C200)-1)),IF(RIGHT(C200,1)="B",1000000000*VALUE(LEFT(C200,LEN(C200)-1)),IF(RIGHT(C200,1)="%",0.01*VALUE(LEFT(C200,LEN(C200)-1)),IF(RIGHT(C200,1)="k",1000*VALUE(LEFT(C200,LEN(C200)-1)),VALUE(SUBSTITUTE(C200,",",""))))))))),"N/A")</f>
        <v/>
      </c>
      <c r="K200">
        <f>IFERROR(IF(TRIM(D200)="-", "N/A", IF(RIGHT(D200,1)=")",IF(RIGHT(D200,2)="T)",-1000000000000*VALUE(MID(D200,2,LEN(D200)-3)),IF(RIGHT(D200,2)="M)",-1000000*VALUE(MID(D200,2,LEN(D200)-3)),IF(RIGHT(D200,2)="B)",-1000000000*VALUE(MID(D200,2,LEN(D200)-3)),IF(RIGHT(D200,2)="k)",-1000*VALUE(MID(D200,2,LEN(D200)-3)),VALUE(SUBSTITUTE(D200,",","")))))),IF(RIGHT(D200,1)="T",1000000000000*VALUE(LEFT(D200,LEN(D200)-1)),IF(RIGHT(D200,1)="M",1000000*VALUE(LEFT(D200,LEN(D200)-1)),IF(RIGHT(D200,1)="B",1000000000*VALUE(LEFT(D200,LEN(D200)-1)),IF(RIGHT(D200,1)="%",0.01*VALUE(LEFT(D200,LEN(D200)-1)),IF(RIGHT(D200,1)="k",1000*VALUE(LEFT(D200,LEN(D200)-1)),VALUE(SUBSTITUTE(D200,",",""))))))))),"N/A")</f>
        <v/>
      </c>
      <c r="L200">
        <f>IFERROR(IF(TRIM(E200)="-", "N/A", IF(RIGHT(E200,1)=")",IF(RIGHT(E200,2)="T)",-1000000000000*VALUE(MID(E200,2,LEN(E200)-3)),IF(RIGHT(E200,2)="M)",-1000000*VALUE(MID(E200,2,LEN(E200)-3)),IF(RIGHT(E200,2)="B)",-1000000000*VALUE(MID(E200,2,LEN(E200)-3)),IF(RIGHT(E200,2)="k)",-1000*VALUE(MID(E200,2,LEN(E200)-3)),VALUE(SUBSTITUTE(E200,",","")))))),IF(RIGHT(E200,1)="T",1000000000000*VALUE(LEFT(E200,LEN(E200)-1)),IF(RIGHT(E200,1)="M",1000000*VALUE(LEFT(E200,LEN(E200)-1)),IF(RIGHT(E200,1)="B",1000000000*VALUE(LEFT(E200,LEN(E200)-1)),IF(RIGHT(E200,1)="%",0.01*VALUE(LEFT(E200,LEN(E200)-1)),IF(RIGHT(E200,1)="k",1000*VALUE(LEFT(E200,LEN(E200)-1)),VALUE(SUBSTITUTE(E200,",",""))))))))),"N/A")</f>
        <v/>
      </c>
      <c r="M200">
        <f>IFERROR(IF(TRIM(F200)="-", "N/A", IF(RIGHT(F200,1)=")",IF(RIGHT(F200,2)="T)",-1000000000000*VALUE(MID(F200,2,LEN(F200)-3)),IF(RIGHT(F200,2)="M)",-1000000*VALUE(MID(F200,2,LEN(F200)-3)),IF(RIGHT(F200,2)="B)",-1000000000*VALUE(MID(F200,2,LEN(F200)-3)),IF(RIGHT(F200,2)="k)",-1000*VALUE(MID(F200,2,LEN(F200)-3)),VALUE(SUBSTITUTE(F200,",","")))))),IF(RIGHT(F200,1)="T",1000000000000*VALUE(LEFT(F200,LEN(F200)-1)),IF(RIGHT(F200,1)="M",1000000*VALUE(LEFT(F200,LEN(F200)-1)),IF(RIGHT(F200,1)="B",1000000000*VALUE(LEFT(F200,LEN(F200)-1)),IF(RIGHT(F200,1)="%",0.01*VALUE(LEFT(F200,LEN(F200)-1)),IF(RIGHT(F200,1)="k",1000*VALUE(LEFT(F200,LEN(F200)-1)),VALUE(SUBSTITUTE(F200,",",""))))))))),"N/A")</f>
        <v/>
      </c>
      <c r="N200">
        <f>IFERROR(IF(TRIM(G200)="-", "N/A", IF(RIGHT(G200,1)=")",IF(RIGHT(G200,2)="T)",-1000000000000*VALUE(MID(G200,2,LEN(G200)-3)),IF(RIGHT(G200,2)="M)",-1000000*VALUE(MID(G200,2,LEN(G200)-3)),IF(RIGHT(G200,2)="B)",-1000000000*VALUE(MID(G200,2,LEN(G200)-3)),IF(RIGHT(G200,2)="k)",-1000*VALUE(MID(G200,2,LEN(G200)-3)),VALUE(SUBSTITUTE(G200,",","")))))),IF(RIGHT(G200,1)="T",1000000000000*VALUE(LEFT(G200,LEN(G200)-1)),IF(RIGHT(G200,1)="M",1000000*VALUE(LEFT(G200,LEN(G200)-1)),IF(RIGHT(G200,1)="B",1000000000*VALUE(LEFT(G200,LEN(G200)-1)),IF(RIGHT(G200,1)="%",0.01*VALUE(LEFT(G200,LEN(G200)-1)),IF(RIGHT(G200,1)="k",1000*VALUE(LEFT(G200,LEN(G200)-1)),VALUE(SUBSTITUTE(G200,",",""))))))))),"N/A")</f>
        <v/>
      </c>
      <c r="P200">
        <f>MAX(J200:N200)</f>
        <v/>
      </c>
      <c r="Q200">
        <f>IFERROR(J144+MATCH(P200,J200:N200,0)-1,"")</f>
        <v/>
      </c>
      <c r="R200">
        <f>IF(Q200="","",MIN(J200:N200))</f>
        <v/>
      </c>
      <c r="S200">
        <f>IFERROR(J144+MATCH(R200,J200:N200,0)-1,"")</f>
        <v/>
      </c>
      <c r="T200">
        <f>IFERROR(AVERAGE(J200:N200),"")</f>
        <v/>
      </c>
      <c r="U200">
        <f>IFERROR(STDEV(J200:N200),"")</f>
        <v/>
      </c>
      <c r="V200">
        <f>IFERROR(IF(C200="-","",IF(ISBLANK(B200),"",IF(OR(ISNUMBER(FIND("Growth",B200)),ISNUMBER(FIND("Margin",B200))),"",(J200-T200)/U200))),"")</f>
        <v/>
      </c>
      <c r="W200">
        <f>IFERROR(IF(OR(D200="-",ISBLANK(D200)),"",(K200-T200)/U200),"")</f>
        <v/>
      </c>
      <c r="X200">
        <f>IFERROR(IF(OR(E200="-",ISBLANK(E200)),"",(L200-T200)/U200),"")</f>
        <v/>
      </c>
      <c r="Y200">
        <f>IFERROR(IF(OR(F200="-",ISBLANK(F200)),"",(M200-T200)/U200),"")</f>
        <v/>
      </c>
      <c r="Z200">
        <f>IFERROR(IF(OR(G200="-",ISBLANK(G200)),"",(N200-T200)/U200),"")</f>
        <v/>
      </c>
      <c r="AA200">
        <f>IF(MAX(MAX(V200:Z200),ABS(MIN(V200:Z200)))=ABS(MIN(V200:Z200)),MIN(V200:Z200),MAX(V200:Z200))</f>
        <v/>
      </c>
      <c r="AB200">
        <f>IFERROR(V144+MATCH(AA200,V200:Z200,0)-1,"")</f>
        <v/>
      </c>
      <c r="AC200">
        <f>IF(AB200&lt;&gt;"",IF(S200=AB200,"Low",IF(AB200=Q200,"High","")),"")</f>
        <v/>
      </c>
      <c r="AE200">
        <f>IF(ISNUMBER(MATCH("N/A",J200:N200,0)),"",IFERROR((5 * SUMPRODUCT(J144:N144,J200:N200) - PRODUCT(SUM(J144:N144),SUM(J200:N200))) / ((5 * SUM((J144^2)+(K144^2)+(L144^2)+(M144^2)+(N144^2))) - SUM(J144:N144)^2),""))</f>
        <v/>
      </c>
      <c r="AF200">
        <f>IFERROR(CORREL(J144:N144,J200:N200),"")</f>
        <v/>
      </c>
      <c r="AZ200">
        <f>IF(Q200=S200,0,1)</f>
        <v/>
      </c>
      <c r="BA200">
        <f>IF(AZ200=1,IF(Q200="","",IF(Q200=N144,"Yes","No")),"")</f>
        <v/>
      </c>
      <c r="BB200">
        <f>IF(BA200="Yes",P200,"")</f>
        <v/>
      </c>
      <c r="BC200">
        <f>IF(AZ200=1,IF(S200="","",IF(S200=N144,"Yes","No")),"")</f>
        <v/>
      </c>
      <c r="BD200">
        <f>IF(BC200="Yes",R200,"")</f>
        <v/>
      </c>
      <c r="BE200">
        <f>IFERROR(IF(SIGN(AE200)=1,"Increasing",IF(SIGN(AE200)=-1,"Decreasing","")),"")</f>
        <v/>
      </c>
      <c r="BF200">
        <f>IF(OR(AND(BE200="Increasing",BA200="Yes"),AND(BE200="Decreasing",BC200="Yes")),"Yes","No")</f>
        <v/>
      </c>
      <c r="BG200">
        <f>IF(I200="pos_trend","Yes","No")</f>
        <v/>
      </c>
      <c r="BH200">
        <f>IF(AF200&lt;&gt;"",IF(ABS(AF200)&gt;0.8,"Yes","No"),"")</f>
        <v/>
      </c>
    </row>
    <row r="201" spans="1:60">
      <c s="1" r="A201" t="n">
        <v>43</v>
      </c>
      <c r="B201" t="s">
        <v>156</v>
      </c>
      <c r="C201" t="s">
        <v>4099</v>
      </c>
      <c r="D201" t="s">
        <v>4100</v>
      </c>
      <c r="E201" t="s">
        <v>4101</v>
      </c>
      <c r="F201" t="s">
        <v>4102</v>
      </c>
      <c r="G201" t="s">
        <v>923</v>
      </c>
      <c r="H201" t="s"/>
      <c r="I201">
        <f>IF(AND(K201&gt; J201, L201&gt; K201, M201&gt; L201, N201&gt; M201), "pos_trend", IF(AND(K201&lt; J201, L201&lt; K201, M201&lt; L201, N201&lt; M201), "neg_trend", "N/A"))</f>
        <v/>
      </c>
      <c r="J201">
        <f>IFERROR(IF(TRIM(C201)="-", "N/A", IF(RIGHT(C201,1)=")",IF(RIGHT(C201,2)="T)",-1000000000000*VALUE(MID(C201,2,LEN(C201)-3)),IF(RIGHT(C201,2)="M)",-1000000*VALUE(MID(C201,2,LEN(C201)-3)),IF(RIGHT(C201,2)="B)",-1000000000*VALUE(MID(C201,2,LEN(C201)-3)),IF(RIGHT(C201,2)="k)",-1000*VALUE(MID(C201,2,LEN(C201)-3)),VALUE(SUBSTITUTE(C201,",","")))))),IF(RIGHT(C201,1)="T",1000000000000*VALUE(LEFT(C201,LEN(C201)-1)),IF(RIGHT(C201,1)="M",1000000*VALUE(LEFT(C201,LEN(C201)-1)),IF(RIGHT(C201,1)="B",1000000000*VALUE(LEFT(C201,LEN(C201)-1)),IF(RIGHT(C201,1)="%",0.01*VALUE(LEFT(C201,LEN(C201)-1)),IF(RIGHT(C201,1)="k",1000*VALUE(LEFT(C201,LEN(C201)-1)),VALUE(SUBSTITUTE(C201,",",""))))))))),"N/A")</f>
        <v/>
      </c>
      <c r="K201">
        <f>IFERROR(IF(TRIM(D201)="-", "N/A", IF(RIGHT(D201,1)=")",IF(RIGHT(D201,2)="T)",-1000000000000*VALUE(MID(D201,2,LEN(D201)-3)),IF(RIGHT(D201,2)="M)",-1000000*VALUE(MID(D201,2,LEN(D201)-3)),IF(RIGHT(D201,2)="B)",-1000000000*VALUE(MID(D201,2,LEN(D201)-3)),IF(RIGHT(D201,2)="k)",-1000*VALUE(MID(D201,2,LEN(D201)-3)),VALUE(SUBSTITUTE(D201,",","")))))),IF(RIGHT(D201,1)="T",1000000000000*VALUE(LEFT(D201,LEN(D201)-1)),IF(RIGHT(D201,1)="M",1000000*VALUE(LEFT(D201,LEN(D201)-1)),IF(RIGHT(D201,1)="B",1000000000*VALUE(LEFT(D201,LEN(D201)-1)),IF(RIGHT(D201,1)="%",0.01*VALUE(LEFT(D201,LEN(D201)-1)),IF(RIGHT(D201,1)="k",1000*VALUE(LEFT(D201,LEN(D201)-1)),VALUE(SUBSTITUTE(D201,",",""))))))))),"N/A")</f>
        <v/>
      </c>
      <c r="L201">
        <f>IFERROR(IF(TRIM(E201)="-", "N/A", IF(RIGHT(E201,1)=")",IF(RIGHT(E201,2)="T)",-1000000000000*VALUE(MID(E201,2,LEN(E201)-3)),IF(RIGHT(E201,2)="M)",-1000000*VALUE(MID(E201,2,LEN(E201)-3)),IF(RIGHT(E201,2)="B)",-1000000000*VALUE(MID(E201,2,LEN(E201)-3)),IF(RIGHT(E201,2)="k)",-1000*VALUE(MID(E201,2,LEN(E201)-3)),VALUE(SUBSTITUTE(E201,",","")))))),IF(RIGHT(E201,1)="T",1000000000000*VALUE(LEFT(E201,LEN(E201)-1)),IF(RIGHT(E201,1)="M",1000000*VALUE(LEFT(E201,LEN(E201)-1)),IF(RIGHT(E201,1)="B",1000000000*VALUE(LEFT(E201,LEN(E201)-1)),IF(RIGHT(E201,1)="%",0.01*VALUE(LEFT(E201,LEN(E201)-1)),IF(RIGHT(E201,1)="k",1000*VALUE(LEFT(E201,LEN(E201)-1)),VALUE(SUBSTITUTE(E201,",",""))))))))),"N/A")</f>
        <v/>
      </c>
      <c r="M201">
        <f>IFERROR(IF(TRIM(F201)="-", "N/A", IF(RIGHT(F201,1)=")",IF(RIGHT(F201,2)="T)",-1000000000000*VALUE(MID(F201,2,LEN(F201)-3)),IF(RIGHT(F201,2)="M)",-1000000*VALUE(MID(F201,2,LEN(F201)-3)),IF(RIGHT(F201,2)="B)",-1000000000*VALUE(MID(F201,2,LEN(F201)-3)),IF(RIGHT(F201,2)="k)",-1000*VALUE(MID(F201,2,LEN(F201)-3)),VALUE(SUBSTITUTE(F201,",","")))))),IF(RIGHT(F201,1)="T",1000000000000*VALUE(LEFT(F201,LEN(F201)-1)),IF(RIGHT(F201,1)="M",1000000*VALUE(LEFT(F201,LEN(F201)-1)),IF(RIGHT(F201,1)="B",1000000000*VALUE(LEFT(F201,LEN(F201)-1)),IF(RIGHT(F201,1)="%",0.01*VALUE(LEFT(F201,LEN(F201)-1)),IF(RIGHT(F201,1)="k",1000*VALUE(LEFT(F201,LEN(F201)-1)),VALUE(SUBSTITUTE(F201,",",""))))))))),"N/A")</f>
        <v/>
      </c>
      <c r="N201">
        <f>IFERROR(IF(TRIM(G201)="-", "N/A", IF(RIGHT(G201,1)=")",IF(RIGHT(G201,2)="T)",-1000000000000*VALUE(MID(G201,2,LEN(G201)-3)),IF(RIGHT(G201,2)="M)",-1000000*VALUE(MID(G201,2,LEN(G201)-3)),IF(RIGHT(G201,2)="B)",-1000000000*VALUE(MID(G201,2,LEN(G201)-3)),IF(RIGHT(G201,2)="k)",-1000*VALUE(MID(G201,2,LEN(G201)-3)),VALUE(SUBSTITUTE(G201,",","")))))),IF(RIGHT(G201,1)="T",1000000000000*VALUE(LEFT(G201,LEN(G201)-1)),IF(RIGHT(G201,1)="M",1000000*VALUE(LEFT(G201,LEN(G201)-1)),IF(RIGHT(G201,1)="B",1000000000*VALUE(LEFT(G201,LEN(G201)-1)),IF(RIGHT(G201,1)="%",0.01*VALUE(LEFT(G201,LEN(G201)-1)),IF(RIGHT(G201,1)="k",1000*VALUE(LEFT(G201,LEN(G201)-1)),VALUE(SUBSTITUTE(G201,",",""))))))))),"N/A")</f>
        <v/>
      </c>
      <c r="P201">
        <f>MAX(J201:N201)</f>
        <v/>
      </c>
      <c r="Q201">
        <f>IFERROR(J144+MATCH(P201,J201:N201,0)-1,"")</f>
        <v/>
      </c>
      <c r="R201">
        <f>IF(Q201="","",MIN(J201:N201))</f>
        <v/>
      </c>
      <c r="S201">
        <f>IFERROR(J144+MATCH(R201,J201:N201,0)-1,"")</f>
        <v/>
      </c>
      <c r="T201">
        <f>IFERROR(AVERAGE(J201:N201),"")</f>
        <v/>
      </c>
      <c r="U201">
        <f>IFERROR(STDEV(J201:N201),"")</f>
        <v/>
      </c>
      <c r="V201">
        <f>IFERROR(IF(C201="-","",IF(ISBLANK(B201),"",IF(OR(ISNUMBER(FIND("Growth",B201)),ISNUMBER(FIND("Margin",B201))),"",(J201-T201)/U201))),"")</f>
        <v/>
      </c>
      <c r="W201">
        <f>IFERROR(IF(OR(D201="-",ISBLANK(D201)),"",(K201-T201)/U201),"")</f>
        <v/>
      </c>
      <c r="X201">
        <f>IFERROR(IF(OR(E201="-",ISBLANK(E201)),"",(L201-T201)/U201),"")</f>
        <v/>
      </c>
      <c r="Y201">
        <f>IFERROR(IF(OR(F201="-",ISBLANK(F201)),"",(M201-T201)/U201),"")</f>
        <v/>
      </c>
      <c r="Z201">
        <f>IFERROR(IF(OR(G201="-",ISBLANK(G201)),"",(N201-T201)/U201),"")</f>
        <v/>
      </c>
      <c r="AA201">
        <f>IF(MAX(MAX(V201:Z201),ABS(MIN(V201:Z201)))=ABS(MIN(V201:Z201)),MIN(V201:Z201),MAX(V201:Z201))</f>
        <v/>
      </c>
      <c r="AB201">
        <f>IFERROR(V144+MATCH(AA201,V201:Z201,0)-1,"")</f>
        <v/>
      </c>
      <c r="AC201">
        <f>IF(AB201&lt;&gt;"",IF(S201=AB201,"Low",IF(AB201=Q201,"High","")),"")</f>
        <v/>
      </c>
      <c r="AE201">
        <f>IF(ISNUMBER(MATCH("N/A",J201:N201,0)),"",IFERROR((5 * SUMPRODUCT(J144:N144,J201:N201) - PRODUCT(SUM(J144:N144),SUM(J201:N201))) / ((5 * SUM((J144^2)+(K144^2)+(L144^2)+(M144^2)+(N144^2))) - SUM(J144:N144)^2),""))</f>
        <v/>
      </c>
      <c r="AF201">
        <f>IFERROR(CORREL(J144:N144,J201:N201),"")</f>
        <v/>
      </c>
      <c r="AZ201">
        <f>IF(Q201=S201,0,1)</f>
        <v/>
      </c>
      <c r="BA201">
        <f>IF(AZ201=1,IF(Q201="","",IF(Q201=N144,"Yes","No")),"")</f>
        <v/>
      </c>
      <c r="BB201">
        <f>IF(BA201="Yes",P201,"")</f>
        <v/>
      </c>
      <c r="BC201">
        <f>IF(AZ201=1,IF(S201="","",IF(S201=N144,"Yes","No")),"")</f>
        <v/>
      </c>
      <c r="BD201">
        <f>IF(BC201="Yes",R201,"")</f>
        <v/>
      </c>
      <c r="BE201">
        <f>IFERROR(IF(SIGN(AE201)=1,"Increasing",IF(SIGN(AE201)=-1,"Decreasing","")),"")</f>
        <v/>
      </c>
      <c r="BF201">
        <f>IF(OR(AND(BE201="Increasing",BA201="Yes"),AND(BE201="Decreasing",BC201="Yes")),"Yes","No")</f>
        <v/>
      </c>
      <c r="BG201">
        <f>IF(I201="pos_trend","Yes","No")</f>
        <v/>
      </c>
      <c r="BH201">
        <f>IF(AF201&lt;&gt;"",IF(ABS(AF201)&gt;0.8,"Yes","No"),"")</f>
        <v/>
      </c>
    </row>
    <row r="202" spans="1:60">
      <c s="1" r="A202" t="n">
        <v>44</v>
      </c>
      <c r="B202" t="s">
        <v>460</v>
      </c>
      <c r="C202" t="s">
        <v>264</v>
      </c>
      <c r="D202" t="s">
        <v>4103</v>
      </c>
      <c r="E202" t="s">
        <v>4104</v>
      </c>
      <c r="F202" t="s">
        <v>4105</v>
      </c>
      <c r="G202" t="s">
        <v>4106</v>
      </c>
      <c r="H202" t="s"/>
      <c r="I202">
        <f>IF(AND(K202&gt; J202, L202&gt; K202, M202&gt; L202, N202&gt; M202), "pos_trend", IF(AND(K202&lt; J202, L202&lt; K202, M202&lt; L202, N202&lt; M202), "neg_trend", "N/A"))</f>
        <v/>
      </c>
      <c r="J202">
        <f>IFERROR(IF(TRIM(C202)="-", "N/A", IF(RIGHT(C202,1)=")",IF(RIGHT(C202,2)="T)",-1000000000000*VALUE(MID(C202,2,LEN(C202)-3)),IF(RIGHT(C202,2)="M)",-1000000*VALUE(MID(C202,2,LEN(C202)-3)),IF(RIGHT(C202,2)="B)",-1000000000*VALUE(MID(C202,2,LEN(C202)-3)),IF(RIGHT(C202,2)="k)",-1000*VALUE(MID(C202,2,LEN(C202)-3)),VALUE(SUBSTITUTE(C202,",","")))))),IF(RIGHT(C202,1)="T",1000000000000*VALUE(LEFT(C202,LEN(C202)-1)),IF(RIGHT(C202,1)="M",1000000*VALUE(LEFT(C202,LEN(C202)-1)),IF(RIGHT(C202,1)="B",1000000000*VALUE(LEFT(C202,LEN(C202)-1)),IF(RIGHT(C202,1)="%",0.01*VALUE(LEFT(C202,LEN(C202)-1)),IF(RIGHT(C202,1)="k",1000*VALUE(LEFT(C202,LEN(C202)-1)),VALUE(SUBSTITUTE(C202,",",""))))))))),"N/A")</f>
        <v/>
      </c>
      <c r="K202">
        <f>IFERROR(IF(TRIM(D202)="-", "N/A", IF(RIGHT(D202,1)=")",IF(RIGHT(D202,2)="T)",-1000000000000*VALUE(MID(D202,2,LEN(D202)-3)),IF(RIGHT(D202,2)="M)",-1000000*VALUE(MID(D202,2,LEN(D202)-3)),IF(RIGHT(D202,2)="B)",-1000000000*VALUE(MID(D202,2,LEN(D202)-3)),IF(RIGHT(D202,2)="k)",-1000*VALUE(MID(D202,2,LEN(D202)-3)),VALUE(SUBSTITUTE(D202,",","")))))),IF(RIGHT(D202,1)="T",1000000000000*VALUE(LEFT(D202,LEN(D202)-1)),IF(RIGHT(D202,1)="M",1000000*VALUE(LEFT(D202,LEN(D202)-1)),IF(RIGHT(D202,1)="B",1000000000*VALUE(LEFT(D202,LEN(D202)-1)),IF(RIGHT(D202,1)="%",0.01*VALUE(LEFT(D202,LEN(D202)-1)),IF(RIGHT(D202,1)="k",1000*VALUE(LEFT(D202,LEN(D202)-1)),VALUE(SUBSTITUTE(D202,",",""))))))))),"N/A")</f>
        <v/>
      </c>
      <c r="L202">
        <f>IFERROR(IF(TRIM(E202)="-", "N/A", IF(RIGHT(E202,1)=")",IF(RIGHT(E202,2)="T)",-1000000000000*VALUE(MID(E202,2,LEN(E202)-3)),IF(RIGHT(E202,2)="M)",-1000000*VALUE(MID(E202,2,LEN(E202)-3)),IF(RIGHT(E202,2)="B)",-1000000000*VALUE(MID(E202,2,LEN(E202)-3)),IF(RIGHT(E202,2)="k)",-1000*VALUE(MID(E202,2,LEN(E202)-3)),VALUE(SUBSTITUTE(E202,",","")))))),IF(RIGHT(E202,1)="T",1000000000000*VALUE(LEFT(E202,LEN(E202)-1)),IF(RIGHT(E202,1)="M",1000000*VALUE(LEFT(E202,LEN(E202)-1)),IF(RIGHT(E202,1)="B",1000000000*VALUE(LEFT(E202,LEN(E202)-1)),IF(RIGHT(E202,1)="%",0.01*VALUE(LEFT(E202,LEN(E202)-1)),IF(RIGHT(E202,1)="k",1000*VALUE(LEFT(E202,LEN(E202)-1)),VALUE(SUBSTITUTE(E202,",",""))))))))),"N/A")</f>
        <v/>
      </c>
      <c r="M202">
        <f>IFERROR(IF(TRIM(F202)="-", "N/A", IF(RIGHT(F202,1)=")",IF(RIGHT(F202,2)="T)",-1000000000000*VALUE(MID(F202,2,LEN(F202)-3)),IF(RIGHT(F202,2)="M)",-1000000*VALUE(MID(F202,2,LEN(F202)-3)),IF(RIGHT(F202,2)="B)",-1000000000*VALUE(MID(F202,2,LEN(F202)-3)),IF(RIGHT(F202,2)="k)",-1000*VALUE(MID(F202,2,LEN(F202)-3)),VALUE(SUBSTITUTE(F202,",","")))))),IF(RIGHT(F202,1)="T",1000000000000*VALUE(LEFT(F202,LEN(F202)-1)),IF(RIGHT(F202,1)="M",1000000*VALUE(LEFT(F202,LEN(F202)-1)),IF(RIGHT(F202,1)="B",1000000000*VALUE(LEFT(F202,LEN(F202)-1)),IF(RIGHT(F202,1)="%",0.01*VALUE(LEFT(F202,LEN(F202)-1)),IF(RIGHT(F202,1)="k",1000*VALUE(LEFT(F202,LEN(F202)-1)),VALUE(SUBSTITUTE(F202,",",""))))))))),"N/A")</f>
        <v/>
      </c>
      <c r="N202">
        <f>IFERROR(IF(TRIM(G202)="-", "N/A", IF(RIGHT(G202,1)=")",IF(RIGHT(G202,2)="T)",-1000000000000*VALUE(MID(G202,2,LEN(G202)-3)),IF(RIGHT(G202,2)="M)",-1000000*VALUE(MID(G202,2,LEN(G202)-3)),IF(RIGHT(G202,2)="B)",-1000000000*VALUE(MID(G202,2,LEN(G202)-3)),IF(RIGHT(G202,2)="k)",-1000*VALUE(MID(G202,2,LEN(G202)-3)),VALUE(SUBSTITUTE(G202,",","")))))),IF(RIGHT(G202,1)="T",1000000000000*VALUE(LEFT(G202,LEN(G202)-1)),IF(RIGHT(G202,1)="M",1000000*VALUE(LEFT(G202,LEN(G202)-1)),IF(RIGHT(G202,1)="B",1000000000*VALUE(LEFT(G202,LEN(G202)-1)),IF(RIGHT(G202,1)="%",0.01*VALUE(LEFT(G202,LEN(G202)-1)),IF(RIGHT(G202,1)="k",1000*VALUE(LEFT(G202,LEN(G202)-1)),VALUE(SUBSTITUTE(G202,",",""))))))))),"N/A")</f>
        <v/>
      </c>
      <c r="P202">
        <f>MAX(J202:N202)</f>
        <v/>
      </c>
      <c r="Q202">
        <f>IFERROR(J144+MATCH(P202,J202:N202,0)-1,"")</f>
        <v/>
      </c>
      <c r="R202">
        <f>IF(Q202="","",MIN(J202:N202))</f>
        <v/>
      </c>
      <c r="S202">
        <f>IFERROR(J144+MATCH(R202,J202:N202,0)-1,"")</f>
        <v/>
      </c>
      <c r="T202">
        <f>IFERROR(AVERAGE(J202:N202),"")</f>
        <v/>
      </c>
      <c r="U202">
        <f>IFERROR(STDEV(J202:N202),"")</f>
        <v/>
      </c>
      <c r="V202">
        <f>IFERROR(IF(C202="-","",IF(ISBLANK(B202),"",IF(OR(ISNUMBER(FIND("Growth",B202)),ISNUMBER(FIND("Margin",B202))),"",(J202-T202)/U202))),"")</f>
        <v/>
      </c>
      <c r="W202">
        <f>IFERROR(IF(OR(D202="-",ISBLANK(D202)),"",(K202-T202)/U202),"")</f>
        <v/>
      </c>
      <c r="X202">
        <f>IFERROR(IF(OR(E202="-",ISBLANK(E202)),"",(L202-T202)/U202),"")</f>
        <v/>
      </c>
      <c r="Y202">
        <f>IFERROR(IF(OR(F202="-",ISBLANK(F202)),"",(M202-T202)/U202),"")</f>
        <v/>
      </c>
      <c r="Z202">
        <f>IFERROR(IF(OR(G202="-",ISBLANK(G202)),"",(N202-T202)/U202),"")</f>
        <v/>
      </c>
      <c r="AA202">
        <f>IF(MAX(MAX(V202:Z202),ABS(MIN(V202:Z202)))=ABS(MIN(V202:Z202)),MIN(V202:Z202),MAX(V202:Z202))</f>
        <v/>
      </c>
      <c r="AB202">
        <f>IFERROR(V144+MATCH(AA202,V202:Z202,0)-1,"")</f>
        <v/>
      </c>
      <c r="AC202">
        <f>IF(AB202&lt;&gt;"",IF(S202=AB202,"Low",IF(AB202=Q202,"High","")),"")</f>
        <v/>
      </c>
      <c r="AE202">
        <f>IF(ISNUMBER(MATCH("N/A",J202:N202,0)),"",IFERROR((5 * SUMPRODUCT(J144:N144,J202:N202) - PRODUCT(SUM(J144:N144),SUM(J202:N202))) / ((5 * SUM((J144^2)+(K144^2)+(L144^2)+(M144^2)+(N144^2))) - SUM(J144:N144)^2),""))</f>
        <v/>
      </c>
      <c r="AF202">
        <f>IFERROR(CORREL(J144:N144,J202:N202),"")</f>
        <v/>
      </c>
      <c r="AZ202">
        <f>IF(Q202=S202,0,1)</f>
        <v/>
      </c>
      <c r="BA202">
        <f>IF(AZ202=1,IF(Q202="","",IF(Q202=N144,"Yes","No")),"")</f>
        <v/>
      </c>
      <c r="BB202">
        <f>IF(BA202="Yes",P202,"")</f>
        <v/>
      </c>
      <c r="BC202">
        <f>IF(AZ202=1,IF(S202="","",IF(S202=N144,"Yes","No")),"")</f>
        <v/>
      </c>
      <c r="BD202">
        <f>IF(BC202="Yes",R202,"")</f>
        <v/>
      </c>
      <c r="BE202">
        <f>IFERROR(IF(SIGN(AE202)=1,"Increasing",IF(SIGN(AE202)=-1,"Decreasing","")),"")</f>
        <v/>
      </c>
      <c r="BF202">
        <f>IF(OR(AND(BE202="Increasing",BA202="Yes"),AND(BE202="Decreasing",BC202="Yes")),"Yes","No")</f>
        <v/>
      </c>
      <c r="BG202">
        <f>IF(I202="pos_trend","Yes","No")</f>
        <v/>
      </c>
      <c r="BH202">
        <f>IF(AF202&lt;&gt;"",IF(ABS(AF202)&gt;0.8,"Yes","No"),"")</f>
        <v/>
      </c>
    </row>
    <row r="203" spans="1:60">
      <c s="1" r="A203" t="n">
        <v>45</v>
      </c>
      <c r="B203" t="s">
        <v>464</v>
      </c>
      <c r="C203" t="s">
        <v>264</v>
      </c>
      <c r="D203" t="s">
        <v>264</v>
      </c>
      <c r="E203" t="s">
        <v>264</v>
      </c>
      <c r="F203" t="s">
        <v>264</v>
      </c>
      <c r="G203" t="s">
        <v>4107</v>
      </c>
      <c r="H203" t="s"/>
      <c r="I203">
        <f>IF(AND(K203&gt; J203, L203&gt; K203, M203&gt; L203, N203&gt; M203), "pos_trend", IF(AND(K203&lt; J203, L203&lt; K203, M203&lt; L203, N203&lt; M203), "neg_trend", "N/A"))</f>
        <v/>
      </c>
      <c r="J203">
        <f>IFERROR(IF(TRIM(C203)="-", "N/A", IF(RIGHT(C203,1)=")",IF(RIGHT(C203,2)="T)",-1000000000000*VALUE(MID(C203,2,LEN(C203)-3)),IF(RIGHT(C203,2)="M)",-1000000*VALUE(MID(C203,2,LEN(C203)-3)),IF(RIGHT(C203,2)="B)",-1000000000*VALUE(MID(C203,2,LEN(C203)-3)),IF(RIGHT(C203,2)="k)",-1000*VALUE(MID(C203,2,LEN(C203)-3)),VALUE(SUBSTITUTE(C203,",","")))))),IF(RIGHT(C203,1)="T",1000000000000*VALUE(LEFT(C203,LEN(C203)-1)),IF(RIGHT(C203,1)="M",1000000*VALUE(LEFT(C203,LEN(C203)-1)),IF(RIGHT(C203,1)="B",1000000000*VALUE(LEFT(C203,LEN(C203)-1)),IF(RIGHT(C203,1)="%",0.01*VALUE(LEFT(C203,LEN(C203)-1)),IF(RIGHT(C203,1)="k",1000*VALUE(LEFT(C203,LEN(C203)-1)),VALUE(SUBSTITUTE(C203,",",""))))))))),"N/A")</f>
        <v/>
      </c>
      <c r="K203">
        <f>IFERROR(IF(TRIM(D203)="-", "N/A", IF(RIGHT(D203,1)=")",IF(RIGHT(D203,2)="T)",-1000000000000*VALUE(MID(D203,2,LEN(D203)-3)),IF(RIGHT(D203,2)="M)",-1000000*VALUE(MID(D203,2,LEN(D203)-3)),IF(RIGHT(D203,2)="B)",-1000000000*VALUE(MID(D203,2,LEN(D203)-3)),IF(RIGHT(D203,2)="k)",-1000*VALUE(MID(D203,2,LEN(D203)-3)),VALUE(SUBSTITUTE(D203,",","")))))),IF(RIGHT(D203,1)="T",1000000000000*VALUE(LEFT(D203,LEN(D203)-1)),IF(RIGHT(D203,1)="M",1000000*VALUE(LEFT(D203,LEN(D203)-1)),IF(RIGHT(D203,1)="B",1000000000*VALUE(LEFT(D203,LEN(D203)-1)),IF(RIGHT(D203,1)="%",0.01*VALUE(LEFT(D203,LEN(D203)-1)),IF(RIGHT(D203,1)="k",1000*VALUE(LEFT(D203,LEN(D203)-1)),VALUE(SUBSTITUTE(D203,",",""))))))))),"N/A")</f>
        <v/>
      </c>
      <c r="L203">
        <f>IFERROR(IF(TRIM(E203)="-", "N/A", IF(RIGHT(E203,1)=")",IF(RIGHT(E203,2)="T)",-1000000000000*VALUE(MID(E203,2,LEN(E203)-3)),IF(RIGHT(E203,2)="M)",-1000000*VALUE(MID(E203,2,LEN(E203)-3)),IF(RIGHT(E203,2)="B)",-1000000000*VALUE(MID(E203,2,LEN(E203)-3)),IF(RIGHT(E203,2)="k)",-1000*VALUE(MID(E203,2,LEN(E203)-3)),VALUE(SUBSTITUTE(E203,",","")))))),IF(RIGHT(E203,1)="T",1000000000000*VALUE(LEFT(E203,LEN(E203)-1)),IF(RIGHT(E203,1)="M",1000000*VALUE(LEFT(E203,LEN(E203)-1)),IF(RIGHT(E203,1)="B",1000000000*VALUE(LEFT(E203,LEN(E203)-1)),IF(RIGHT(E203,1)="%",0.01*VALUE(LEFT(E203,LEN(E203)-1)),IF(RIGHT(E203,1)="k",1000*VALUE(LEFT(E203,LEN(E203)-1)),VALUE(SUBSTITUTE(E203,",",""))))))))),"N/A")</f>
        <v/>
      </c>
      <c r="M203">
        <f>IFERROR(IF(TRIM(F203)="-", "N/A", IF(RIGHT(F203,1)=")",IF(RIGHT(F203,2)="T)",-1000000000000*VALUE(MID(F203,2,LEN(F203)-3)),IF(RIGHT(F203,2)="M)",-1000000*VALUE(MID(F203,2,LEN(F203)-3)),IF(RIGHT(F203,2)="B)",-1000000000*VALUE(MID(F203,2,LEN(F203)-3)),IF(RIGHT(F203,2)="k)",-1000*VALUE(MID(F203,2,LEN(F203)-3)),VALUE(SUBSTITUTE(F203,",","")))))),IF(RIGHT(F203,1)="T",1000000000000*VALUE(LEFT(F203,LEN(F203)-1)),IF(RIGHT(F203,1)="M",1000000*VALUE(LEFT(F203,LEN(F203)-1)),IF(RIGHT(F203,1)="B",1000000000*VALUE(LEFT(F203,LEN(F203)-1)),IF(RIGHT(F203,1)="%",0.01*VALUE(LEFT(F203,LEN(F203)-1)),IF(RIGHT(F203,1)="k",1000*VALUE(LEFT(F203,LEN(F203)-1)),VALUE(SUBSTITUTE(F203,",",""))))))))),"N/A")</f>
        <v/>
      </c>
      <c r="N203">
        <f>IFERROR(IF(TRIM(G203)="-", "N/A", IF(RIGHT(G203,1)=")",IF(RIGHT(G203,2)="T)",-1000000000000*VALUE(MID(G203,2,LEN(G203)-3)),IF(RIGHT(G203,2)="M)",-1000000*VALUE(MID(G203,2,LEN(G203)-3)),IF(RIGHT(G203,2)="B)",-1000000000*VALUE(MID(G203,2,LEN(G203)-3)),IF(RIGHT(G203,2)="k)",-1000*VALUE(MID(G203,2,LEN(G203)-3)),VALUE(SUBSTITUTE(G203,",","")))))),IF(RIGHT(G203,1)="T",1000000000000*VALUE(LEFT(G203,LEN(G203)-1)),IF(RIGHT(G203,1)="M",1000000*VALUE(LEFT(G203,LEN(G203)-1)),IF(RIGHT(G203,1)="B",1000000000*VALUE(LEFT(G203,LEN(G203)-1)),IF(RIGHT(G203,1)="%",0.01*VALUE(LEFT(G203,LEN(G203)-1)),IF(RIGHT(G203,1)="k",1000*VALUE(LEFT(G203,LEN(G203)-1)),VALUE(SUBSTITUTE(G203,",",""))))))))),"N/A")</f>
        <v/>
      </c>
      <c r="P203">
        <f>MAX(J203:N203)</f>
        <v/>
      </c>
      <c r="Q203">
        <f>IFERROR(J144+MATCH(P203,J203:N203,0)-1,"")</f>
        <v/>
      </c>
      <c r="R203">
        <f>IF(Q203="","",MIN(J203:N203))</f>
        <v/>
      </c>
      <c r="S203">
        <f>IFERROR(J144+MATCH(R203,J203:N203,0)-1,"")</f>
        <v/>
      </c>
      <c r="T203">
        <f>IFERROR(AVERAGE(J203:N203),"")</f>
        <v/>
      </c>
      <c r="U203">
        <f>IFERROR(STDEV(J203:N203),"")</f>
        <v/>
      </c>
      <c r="V203">
        <f>IFERROR(IF(C203="-","",IF(ISBLANK(B203),"",IF(OR(ISNUMBER(FIND("Growth",B203)),ISNUMBER(FIND("Margin",B203))),"",(J203-T203)/U203))),"")</f>
        <v/>
      </c>
      <c r="W203">
        <f>IFERROR(IF(OR(D203="-",ISBLANK(D203)),"",(K203-T203)/U203),"")</f>
        <v/>
      </c>
      <c r="X203">
        <f>IFERROR(IF(OR(E203="-",ISBLANK(E203)),"",(L203-T203)/U203),"")</f>
        <v/>
      </c>
      <c r="Y203">
        <f>IFERROR(IF(OR(F203="-",ISBLANK(F203)),"",(M203-T203)/U203),"")</f>
        <v/>
      </c>
      <c r="Z203">
        <f>IFERROR(IF(OR(G203="-",ISBLANK(G203)),"",(N203-T203)/U203),"")</f>
        <v/>
      </c>
      <c r="AA203">
        <f>IF(MAX(MAX(V203:Z203),ABS(MIN(V203:Z203)))=ABS(MIN(V203:Z203)),MIN(V203:Z203),MAX(V203:Z203))</f>
        <v/>
      </c>
      <c r="AB203">
        <f>IFERROR(V144+MATCH(AA203,V203:Z203,0)-1,"")</f>
        <v/>
      </c>
      <c r="AC203">
        <f>IF(AB203&lt;&gt;"",IF(S203=AB203,"Low",IF(AB203=Q203,"High","")),"")</f>
        <v/>
      </c>
      <c r="AE203">
        <f>IF(ISNUMBER(MATCH("N/A",J203:N203,0)),"",IFERROR((5 * SUMPRODUCT(J144:N144,J203:N203) - PRODUCT(SUM(J144:N144),SUM(J203:N203))) / ((5 * SUM((J144^2)+(K144^2)+(L144^2)+(M144^2)+(N144^2))) - SUM(J144:N144)^2),""))</f>
        <v/>
      </c>
      <c r="AF203">
        <f>IFERROR(CORREL(J144:N144,J203:N203),"")</f>
        <v/>
      </c>
      <c r="AZ203">
        <f>IF(Q203=S203,0,1)</f>
        <v/>
      </c>
      <c r="BA203">
        <f>IF(AZ203=1,IF(Q203="","",IF(Q203=N144,"Yes","No")),"")</f>
        <v/>
      </c>
      <c r="BB203">
        <f>IF(BA203="Yes",P203,"")</f>
        <v/>
      </c>
      <c r="BC203">
        <f>IF(AZ203=1,IF(S203="","",IF(S203=N144,"Yes","No")),"")</f>
        <v/>
      </c>
      <c r="BD203">
        <f>IF(BC203="Yes",R203,"")</f>
        <v/>
      </c>
      <c r="BE203">
        <f>IFERROR(IF(SIGN(AE203)=1,"Increasing",IF(SIGN(AE203)=-1,"Decreasing","")),"")</f>
        <v/>
      </c>
      <c r="BF203">
        <f>IF(OR(AND(BE203="Increasing",BA203="Yes"),AND(BE203="Decreasing",BC203="Yes")),"Yes","No")</f>
        <v/>
      </c>
      <c r="BG203">
        <f>IF(I203="pos_trend","Yes","No")</f>
        <v/>
      </c>
      <c r="BH203">
        <f>IF(AF203&lt;&gt;"",IF(ABS(AF203)&gt;0.8,"Yes","No"),"")</f>
        <v/>
      </c>
    </row>
    <row r="204" spans="1:60">
      <c r="I204">
        <f>IF(AND(K204&gt; J204, L204&gt; K204, M204&gt; L204, N204&gt; M204), "pos_trend", IF(AND(K204&lt; J204, L204&lt; K204, M204&lt; L204, N204&lt; M204), "neg_trend", "N/A"))</f>
        <v/>
      </c>
      <c r="J204">
        <f>IFERROR(IF(TRIM(C204)="-", "N/A", IF(RIGHT(C204,1)=")",IF(RIGHT(C204,2)="T)",-1000000000000*VALUE(MID(C204,2,LEN(C204)-3)),IF(RIGHT(C204,2)="M)",-1000000*VALUE(MID(C204,2,LEN(C204)-3)),IF(RIGHT(C204,2)="B)",-1000000000*VALUE(MID(C204,2,LEN(C204)-3)),IF(RIGHT(C204,2)="k)",-1000*VALUE(MID(C204,2,LEN(C204)-3)),VALUE(SUBSTITUTE(C204,",","")))))),IF(RIGHT(C204,1)="T",1000000000000*VALUE(LEFT(C204,LEN(C204)-1)),IF(RIGHT(C204,1)="M",1000000*VALUE(LEFT(C204,LEN(C204)-1)),IF(RIGHT(C204,1)="B",1000000000*VALUE(LEFT(C204,LEN(C204)-1)),IF(RIGHT(C204,1)="%",0.01*VALUE(LEFT(C204,LEN(C204)-1)),IF(RIGHT(C204,1)="k",1000*VALUE(LEFT(C204,LEN(C204)-1)),VALUE(SUBSTITUTE(C204,",",""))))))))),"N/A")</f>
        <v/>
      </c>
      <c r="K204">
        <f>IFERROR(IF(TRIM(D204)="-", "N/A", IF(RIGHT(D204,1)=")",IF(RIGHT(D204,2)="T)",-1000000000000*VALUE(MID(D204,2,LEN(D204)-3)),IF(RIGHT(D204,2)="M)",-1000000*VALUE(MID(D204,2,LEN(D204)-3)),IF(RIGHT(D204,2)="B)",-1000000000*VALUE(MID(D204,2,LEN(D204)-3)),IF(RIGHT(D204,2)="k)",-1000*VALUE(MID(D204,2,LEN(D204)-3)),VALUE(SUBSTITUTE(D204,",","")))))),IF(RIGHT(D204,1)="T",1000000000000*VALUE(LEFT(D204,LEN(D204)-1)),IF(RIGHT(D204,1)="M",1000000*VALUE(LEFT(D204,LEN(D204)-1)),IF(RIGHT(D204,1)="B",1000000000*VALUE(LEFT(D204,LEN(D204)-1)),IF(RIGHT(D204,1)="%",0.01*VALUE(LEFT(D204,LEN(D204)-1)),IF(RIGHT(D204,1)="k",1000*VALUE(LEFT(D204,LEN(D204)-1)),VALUE(SUBSTITUTE(D204,",",""))))))))),"N/A")</f>
        <v/>
      </c>
      <c r="L204">
        <f>IFERROR(IF(TRIM(E204)="-", "N/A", IF(RIGHT(E204,1)=")",IF(RIGHT(E204,2)="T)",-1000000000000*VALUE(MID(E204,2,LEN(E204)-3)),IF(RIGHT(E204,2)="M)",-1000000*VALUE(MID(E204,2,LEN(E204)-3)),IF(RIGHT(E204,2)="B)",-1000000000*VALUE(MID(E204,2,LEN(E204)-3)),IF(RIGHT(E204,2)="k)",-1000*VALUE(MID(E204,2,LEN(E204)-3)),VALUE(SUBSTITUTE(E204,",","")))))),IF(RIGHT(E204,1)="T",1000000000000*VALUE(LEFT(E204,LEN(E204)-1)),IF(RIGHT(E204,1)="M",1000000*VALUE(LEFT(E204,LEN(E204)-1)),IF(RIGHT(E204,1)="B",1000000000*VALUE(LEFT(E204,LEN(E204)-1)),IF(RIGHT(E204,1)="%",0.01*VALUE(LEFT(E204,LEN(E204)-1)),IF(RIGHT(E204,1)="k",1000*VALUE(LEFT(E204,LEN(E204)-1)),VALUE(SUBSTITUTE(E204,",",""))))))))),"N/A")</f>
        <v/>
      </c>
      <c r="M204">
        <f>IFERROR(IF(TRIM(F204)="-", "N/A", IF(RIGHT(F204,1)=")",IF(RIGHT(F204,2)="T)",-1000000000000*VALUE(MID(F204,2,LEN(F204)-3)),IF(RIGHT(F204,2)="M)",-1000000*VALUE(MID(F204,2,LEN(F204)-3)),IF(RIGHT(F204,2)="B)",-1000000000*VALUE(MID(F204,2,LEN(F204)-3)),IF(RIGHT(F204,2)="k)",-1000*VALUE(MID(F204,2,LEN(F204)-3)),VALUE(SUBSTITUTE(F204,",","")))))),IF(RIGHT(F204,1)="T",1000000000000*VALUE(LEFT(F204,LEN(F204)-1)),IF(RIGHT(F204,1)="M",1000000*VALUE(LEFT(F204,LEN(F204)-1)),IF(RIGHT(F204,1)="B",1000000000*VALUE(LEFT(F204,LEN(F204)-1)),IF(RIGHT(F204,1)="%",0.01*VALUE(LEFT(F204,LEN(F204)-1)),IF(RIGHT(F204,1)="k",1000*VALUE(LEFT(F204,LEN(F204)-1)),VALUE(SUBSTITUTE(F204,",",""))))))))),"N/A")</f>
        <v/>
      </c>
      <c r="N204">
        <f>IFERROR(IF(TRIM(G204)="-", "N/A", IF(RIGHT(G204,1)=")",IF(RIGHT(G204,2)="T)",-1000000000000*VALUE(MID(G204,2,LEN(G204)-3)),IF(RIGHT(G204,2)="M)",-1000000*VALUE(MID(G204,2,LEN(G204)-3)),IF(RIGHT(G204,2)="B)",-1000000000*VALUE(MID(G204,2,LEN(G204)-3)),IF(RIGHT(G204,2)="k)",-1000*VALUE(MID(G204,2,LEN(G204)-3)),VALUE(SUBSTITUTE(G204,",","")))))),IF(RIGHT(G204,1)="T",1000000000000*VALUE(LEFT(G204,LEN(G204)-1)),IF(RIGHT(G204,1)="M",1000000*VALUE(LEFT(G204,LEN(G204)-1)),IF(RIGHT(G204,1)="B",1000000000*VALUE(LEFT(G204,LEN(G204)-1)),IF(RIGHT(G204,1)="%",0.01*VALUE(LEFT(G204,LEN(G204)-1)),IF(RIGHT(G204,1)="k",1000*VALUE(LEFT(G204,LEN(G204)-1)),VALUE(SUBSTITUTE(G204,",",""))))))))),"N/A")</f>
        <v/>
      </c>
      <c r="P204">
        <f>MAX(J204:N204)</f>
        <v/>
      </c>
      <c r="Q204">
        <f>IFERROR(J144+MATCH(P204,J204:N204,0)-1,"")</f>
        <v/>
      </c>
      <c r="R204">
        <f>IF(Q204="","",MIN(J204:N204))</f>
        <v/>
      </c>
      <c r="S204">
        <f>IFERROR(J144+MATCH(R204,J204:N204,0)-1,"")</f>
        <v/>
      </c>
      <c r="T204">
        <f>IFERROR(AVERAGE(J204:N204),"")</f>
        <v/>
      </c>
      <c r="U204">
        <f>IFERROR(STDEV(J204:N204),"")</f>
        <v/>
      </c>
      <c r="V204">
        <f>IFERROR(IF(C204="-","",IF(ISBLANK(B204),"",IF(OR(ISNUMBER(FIND("Growth",B204)),ISNUMBER(FIND("Margin",B204))),"",(J204-T204)/U204))),"")</f>
        <v/>
      </c>
      <c r="W204">
        <f>IFERROR(IF(OR(D204="-",ISBLANK(D204)),"",(K204-T204)/U204),"")</f>
        <v/>
      </c>
      <c r="X204">
        <f>IFERROR(IF(OR(E204="-",ISBLANK(E204)),"",(L204-T204)/U204),"")</f>
        <v/>
      </c>
      <c r="Y204">
        <f>IFERROR(IF(OR(F204="-",ISBLANK(F204)),"",(M204-T204)/U204),"")</f>
        <v/>
      </c>
      <c r="Z204">
        <f>IFERROR(IF(OR(G204="-",ISBLANK(G204)),"",(N204-T204)/U204),"")</f>
        <v/>
      </c>
      <c r="AA204">
        <f>IF(MAX(MAX(V204:Z204),ABS(MIN(V204:Z204)))=ABS(MIN(V204:Z204)),MIN(V204:Z204),MAX(V204:Z204))</f>
        <v/>
      </c>
      <c r="AB204">
        <f>IFERROR(V144+MATCH(AA204,V204:Z204,0)-1,"")</f>
        <v/>
      </c>
      <c r="AC204">
        <f>IF(AB204&lt;&gt;"",IF(S204=AB204,"Low",IF(AB204=Q204,"High","")),"")</f>
        <v/>
      </c>
      <c r="AE204">
        <f>IF(ISNUMBER(MATCH("N/A",J204:N204,0)),"",IFERROR((5 * SUMPRODUCT(J144:N144,J204:N204) - PRODUCT(SUM(J144:N144),SUM(J204:N204))) / ((5 * SUM((J144^2)+(K144^2)+(L144^2)+(M144^2)+(N144^2))) - SUM(J144:N144)^2),""))</f>
        <v/>
      </c>
      <c r="AF204">
        <f>IFERROR(CORREL(J144:N144,J204:N204),"")</f>
        <v/>
      </c>
      <c r="AZ204">
        <f>IF(Q204=S204,0,1)</f>
        <v/>
      </c>
      <c r="BA204">
        <f>IF(AZ204=1,IF(Q204="","",IF(Q204=N144,"Yes","No")),"")</f>
        <v/>
      </c>
      <c r="BB204">
        <f>IF(BA204="Yes",P204,"")</f>
        <v/>
      </c>
      <c r="BC204">
        <f>IF(AZ204=1,IF(S204="","",IF(S204=N144,"Yes","No")),"")</f>
        <v/>
      </c>
      <c r="BD204">
        <f>IF(BC204="Yes",R204,"")</f>
        <v/>
      </c>
      <c r="BE204">
        <f>IFERROR(IF(SIGN(AE204)=1,"Increasing",IF(SIGN(AE204)=-1,"Decreasing","")),"")</f>
        <v/>
      </c>
      <c r="BF204">
        <f>IF(OR(AND(BE204="Increasing",BA204="Yes"),AND(BE204="Decreasing",BC204="Yes")),"Yes","No")</f>
        <v/>
      </c>
      <c r="BG204">
        <f>IF(I204="pos_trend","Yes","No")</f>
        <v/>
      </c>
      <c r="BH204">
        <f>IF(AF204&lt;&gt;"",IF(ABS(AF204)&gt;0.8,"Yes","No"),"")</f>
        <v/>
      </c>
    </row>
    <row r="205" spans="1:60">
      <c s="1" r="B205" t="s">
        <v>251</v>
      </c>
      <c s="1" r="C205" t="s">
        <v>252</v>
      </c>
      <c s="1" r="D205" t="s">
        <v>253</v>
      </c>
      <c s="1" r="E205" t="s">
        <v>254</v>
      </c>
      <c s="1" r="F205" t="s">
        <v>255</v>
      </c>
      <c s="1" r="G205" t="s">
        <v>256</v>
      </c>
      <c s="1" r="H205" t="s">
        <v>257</v>
      </c>
      <c r="P205">
        <f>MAX(J205:N205)</f>
        <v/>
      </c>
      <c r="Q205">
        <f>IFERROR(J144+MATCH(P205,J205:N205,0)-1,"")</f>
        <v/>
      </c>
      <c r="R205">
        <f>IF(Q205="","",MIN(J205:N205))</f>
        <v/>
      </c>
      <c r="S205">
        <f>IFERROR(J144+MATCH(R205,J205:N205,0)-1,"")</f>
        <v/>
      </c>
      <c r="T205">
        <f>IFERROR(AVERAGE(J205:N205),"")</f>
        <v/>
      </c>
      <c r="U205">
        <f>IFERROR(STDEV(J205:N205),"")</f>
        <v/>
      </c>
      <c r="V205">
        <f>IFERROR(IF(C205="-","",IF(ISBLANK(B205),"",IF(OR(ISNUMBER(FIND("Growth",B205)),ISNUMBER(FIND("Margin",B205))),"",(J205-T205)/U205))),"")</f>
        <v/>
      </c>
      <c r="W205">
        <f>IFERROR(IF(OR(D205="-",ISBLANK(D205)),"",(K205-T205)/U205),"")</f>
        <v/>
      </c>
      <c r="X205">
        <f>IFERROR(IF(OR(E205="-",ISBLANK(E205)),"",(L205-T205)/U205),"")</f>
        <v/>
      </c>
      <c r="Y205">
        <f>IFERROR(IF(OR(F205="-",ISBLANK(F205)),"",(M205-T205)/U205),"")</f>
        <v/>
      </c>
      <c r="Z205">
        <f>IFERROR(IF(OR(G205="-",ISBLANK(G205)),"",(N205-T205)/U205),"")</f>
        <v/>
      </c>
      <c r="AA205">
        <f>IF(MAX(MAX(V205:Z205),ABS(MIN(V205:Z205)))=ABS(MIN(V205:Z205)),MIN(V205:Z205),MAX(V205:Z205))</f>
        <v/>
      </c>
      <c r="AB205">
        <f>IFERROR(V144+MATCH(AA205,V205:Z205,0)-1,"")</f>
        <v/>
      </c>
      <c r="AC205">
        <f>IF(AB205&lt;&gt;"",IF(S205=AB205,"Low",IF(AB205=Q205,"High","")),"")</f>
        <v/>
      </c>
      <c r="AE205">
        <f>IF(ISNUMBER(MATCH("N/A",J205:N205,0)),"",IFERROR((5 * SUMPRODUCT(J144:N144,J205:N205) - PRODUCT(SUM(J144:N144),SUM(J205:N205))) / ((5 * SUM((J144^2)+(K144^2)+(L144^2)+(M144^2)+(N144^2))) - SUM(J144:N144)^2),""))</f>
        <v/>
      </c>
      <c r="AF205">
        <f>IFERROR(CORREL(J144:N144,J205:N205),"")</f>
        <v/>
      </c>
      <c r="AZ205">
        <f>IF(Q205=S205,0,1)</f>
        <v/>
      </c>
      <c r="BA205">
        <f>IF(AZ205=1,IF(Q205="","",IF(Q205=N144,"Yes","No")),"")</f>
        <v/>
      </c>
      <c r="BB205">
        <f>IF(BA205="Yes",P205,"")</f>
        <v/>
      </c>
      <c r="BC205">
        <f>IF(AZ205=1,IF(S205="","",IF(S205=N144,"Yes","No")),"")</f>
        <v/>
      </c>
      <c r="BD205">
        <f>IF(BC205="Yes",R205,"")</f>
        <v/>
      </c>
      <c r="BE205">
        <f>IFERROR(IF(SIGN(AE205)=1,"Increasing",IF(SIGN(AE205)=-1,"Decreasing","")),"")</f>
        <v/>
      </c>
      <c r="BF205">
        <f>IF(OR(AND(BE205="Increasing",BA205="Yes"),AND(BE205="Decreasing",BC205="Yes")),"Yes","No")</f>
        <v/>
      </c>
      <c r="BG205">
        <f>IF(I205="pos_trend","Yes","No")</f>
        <v/>
      </c>
      <c r="BH205">
        <f>IF(AF205&lt;&gt;"",IF(ABS(AF205)&gt;0.8,"Yes","No"),"")</f>
        <v/>
      </c>
    </row>
    <row r="206" spans="1:60">
      <c s="1" r="A206" t="n">
        <v>0</v>
      </c>
      <c r="B206" t="s">
        <v>466</v>
      </c>
      <c r="C206" t="s">
        <v>4108</v>
      </c>
      <c r="D206" t="s">
        <v>4109</v>
      </c>
      <c r="E206" t="s">
        <v>4110</v>
      </c>
      <c r="F206" t="s">
        <v>4111</v>
      </c>
      <c r="G206" t="s">
        <v>631</v>
      </c>
      <c r="H206" t="s"/>
      <c r="I206">
        <f>IF(AND(K206&gt; J206, L206&gt; K206, M206&gt; L206, N206&gt; M206), "pos_trend", IF(AND(K206&lt; J206, L206&lt; K206, M206&lt; L206, N206&lt; M206), "neg_trend", "N/A"))</f>
        <v/>
      </c>
      <c r="J206">
        <f>IFERROR(IF(TRIM(C206)="-", "N/A", IF(RIGHT(C206,1)=")",IF(RIGHT(C206,2)="T)",-1000000000000*VALUE(MID(C206,2,LEN(C206)-3)),IF(RIGHT(C206,2)="M)",-1000000*VALUE(MID(C206,2,LEN(C206)-3)),IF(RIGHT(C206,2)="B)",-1000000000*VALUE(MID(C206,2,LEN(C206)-3)),IF(RIGHT(C206,2)="k)",-1000*VALUE(MID(C206,2,LEN(C206)-3)),VALUE(SUBSTITUTE(C206,",","")))))),IF(RIGHT(C206,1)="T",1000000000000*VALUE(LEFT(C206,LEN(C206)-1)),IF(RIGHT(C206,1)="M",1000000*VALUE(LEFT(C206,LEN(C206)-1)),IF(RIGHT(C206,1)="B",1000000000*VALUE(LEFT(C206,LEN(C206)-1)),IF(RIGHT(C206,1)="%",0.01*VALUE(LEFT(C206,LEN(C206)-1)),IF(RIGHT(C206,1)="k",1000*VALUE(LEFT(C206,LEN(C206)-1)),VALUE(SUBSTITUTE(C206,",",""))))))))),"N/A")</f>
        <v/>
      </c>
      <c r="K206">
        <f>IFERROR(IF(TRIM(D206)="-", "N/A", IF(RIGHT(D206,1)=")",IF(RIGHT(D206,2)="T)",-1000000000000*VALUE(MID(D206,2,LEN(D206)-3)),IF(RIGHT(D206,2)="M)",-1000000*VALUE(MID(D206,2,LEN(D206)-3)),IF(RIGHT(D206,2)="B)",-1000000000*VALUE(MID(D206,2,LEN(D206)-3)),IF(RIGHT(D206,2)="k)",-1000*VALUE(MID(D206,2,LEN(D206)-3)),VALUE(SUBSTITUTE(D206,",","")))))),IF(RIGHT(D206,1)="T",1000000000000*VALUE(LEFT(D206,LEN(D206)-1)),IF(RIGHT(D206,1)="M",1000000*VALUE(LEFT(D206,LEN(D206)-1)),IF(RIGHT(D206,1)="B",1000000000*VALUE(LEFT(D206,LEN(D206)-1)),IF(RIGHT(D206,1)="%",0.01*VALUE(LEFT(D206,LEN(D206)-1)),IF(RIGHT(D206,1)="k",1000*VALUE(LEFT(D206,LEN(D206)-1)),VALUE(SUBSTITUTE(D206,",",""))))))))),"N/A")</f>
        <v/>
      </c>
      <c r="L206">
        <f>IFERROR(IF(TRIM(E206)="-", "N/A", IF(RIGHT(E206,1)=")",IF(RIGHT(E206,2)="T)",-1000000000000*VALUE(MID(E206,2,LEN(E206)-3)),IF(RIGHT(E206,2)="M)",-1000000*VALUE(MID(E206,2,LEN(E206)-3)),IF(RIGHT(E206,2)="B)",-1000000000*VALUE(MID(E206,2,LEN(E206)-3)),IF(RIGHT(E206,2)="k)",-1000*VALUE(MID(E206,2,LEN(E206)-3)),VALUE(SUBSTITUTE(E206,",","")))))),IF(RIGHT(E206,1)="T",1000000000000*VALUE(LEFT(E206,LEN(E206)-1)),IF(RIGHT(E206,1)="M",1000000*VALUE(LEFT(E206,LEN(E206)-1)),IF(RIGHT(E206,1)="B",1000000000*VALUE(LEFT(E206,LEN(E206)-1)),IF(RIGHT(E206,1)="%",0.01*VALUE(LEFT(E206,LEN(E206)-1)),IF(RIGHT(E206,1)="k",1000*VALUE(LEFT(E206,LEN(E206)-1)),VALUE(SUBSTITUTE(E206,",",""))))))))),"N/A")</f>
        <v/>
      </c>
      <c r="M206">
        <f>IFERROR(IF(TRIM(F206)="-", "N/A", IF(RIGHT(F206,1)=")",IF(RIGHT(F206,2)="T)",-1000000000000*VALUE(MID(F206,2,LEN(F206)-3)),IF(RIGHT(F206,2)="M)",-1000000*VALUE(MID(F206,2,LEN(F206)-3)),IF(RIGHT(F206,2)="B)",-1000000000*VALUE(MID(F206,2,LEN(F206)-3)),IF(RIGHT(F206,2)="k)",-1000*VALUE(MID(F206,2,LEN(F206)-3)),VALUE(SUBSTITUTE(F206,",","")))))),IF(RIGHT(F206,1)="T",1000000000000*VALUE(LEFT(F206,LEN(F206)-1)),IF(RIGHT(F206,1)="M",1000000*VALUE(LEFT(F206,LEN(F206)-1)),IF(RIGHT(F206,1)="B",1000000000*VALUE(LEFT(F206,LEN(F206)-1)),IF(RIGHT(F206,1)="%",0.01*VALUE(LEFT(F206,LEN(F206)-1)),IF(RIGHT(F206,1)="k",1000*VALUE(LEFT(F206,LEN(F206)-1)),VALUE(SUBSTITUTE(F206,",",""))))))))),"N/A")</f>
        <v/>
      </c>
      <c r="N206">
        <f>IFERROR(IF(TRIM(G206)="-", "N/A", IF(RIGHT(G206,1)=")",IF(RIGHT(G206,2)="T)",-1000000000000*VALUE(MID(G206,2,LEN(G206)-3)),IF(RIGHT(G206,2)="M)",-1000000*VALUE(MID(G206,2,LEN(G206)-3)),IF(RIGHT(G206,2)="B)",-1000000000*VALUE(MID(G206,2,LEN(G206)-3)),IF(RIGHT(G206,2)="k)",-1000*VALUE(MID(G206,2,LEN(G206)-3)),VALUE(SUBSTITUTE(G206,",","")))))),IF(RIGHT(G206,1)="T",1000000000000*VALUE(LEFT(G206,LEN(G206)-1)),IF(RIGHT(G206,1)="M",1000000*VALUE(LEFT(G206,LEN(G206)-1)),IF(RIGHT(G206,1)="B",1000000000*VALUE(LEFT(G206,LEN(G206)-1)),IF(RIGHT(G206,1)="%",0.01*VALUE(LEFT(G206,LEN(G206)-1)),IF(RIGHT(G206,1)="k",1000*VALUE(LEFT(G206,LEN(G206)-1)),VALUE(SUBSTITUTE(G206,",",""))))))))),"N/A")</f>
        <v/>
      </c>
      <c r="P206">
        <f>MAX(J206:N206)</f>
        <v/>
      </c>
      <c r="Q206">
        <f>IFERROR(J144+MATCH(P206,J206:N206,0)-1,"")</f>
        <v/>
      </c>
      <c r="R206">
        <f>IF(Q206="","",MIN(J206:N206))</f>
        <v/>
      </c>
      <c r="S206">
        <f>IFERROR(J144+MATCH(R206,J206:N206,0)-1,"")</f>
        <v/>
      </c>
      <c r="T206">
        <f>IFERROR(AVERAGE(J206:N206),"")</f>
        <v/>
      </c>
      <c r="U206">
        <f>IFERROR(STDEV(J206:N206),"")</f>
        <v/>
      </c>
      <c r="V206">
        <f>IFERROR(IF(C206="-","",IF(ISBLANK(B206),"",IF(OR(ISNUMBER(FIND("Growth",B206)),ISNUMBER(FIND("Margin",B206))),"",(J206-T206)/U206))),"")</f>
        <v/>
      </c>
      <c r="W206">
        <f>IFERROR(IF(OR(D206="-",ISBLANK(D206)),"",(K206-T206)/U206),"")</f>
        <v/>
      </c>
      <c r="X206">
        <f>IFERROR(IF(OR(E206="-",ISBLANK(E206)),"",(L206-T206)/U206),"")</f>
        <v/>
      </c>
      <c r="Y206">
        <f>IFERROR(IF(OR(F206="-",ISBLANK(F206)),"",(M206-T206)/U206),"")</f>
        <v/>
      </c>
      <c r="Z206">
        <f>IFERROR(IF(OR(G206="-",ISBLANK(G206)),"",(N206-T206)/U206),"")</f>
        <v/>
      </c>
      <c r="AA206">
        <f>IF(MAX(MAX(V206:Z206),ABS(MIN(V206:Z206)))=ABS(MIN(V206:Z206)),MIN(V206:Z206),MAX(V206:Z206))</f>
        <v/>
      </c>
      <c r="AB206">
        <f>IFERROR(V144+MATCH(AA206,V206:Z206,0)-1,"")</f>
        <v/>
      </c>
      <c r="AC206">
        <f>IF(AB206&lt;&gt;"",IF(S206=AB206,"Low",IF(AB206=Q206,"High","")),"")</f>
        <v/>
      </c>
      <c r="AE206">
        <f>IF(ISNUMBER(MATCH("N/A",J206:N206,0)),"",IFERROR((5 * SUMPRODUCT(J144:N144,J206:N206) - PRODUCT(SUM(J144:N144),SUM(J206:N206))) / ((5 * SUM((J144^2)+(K144^2)+(L144^2)+(M144^2)+(N144^2))) - SUM(J144:N144)^2),""))</f>
        <v/>
      </c>
      <c r="AF206">
        <f>IFERROR(CORREL(J144:N144,J206:N206),"")</f>
        <v/>
      </c>
      <c r="AZ206">
        <f>IF(Q206=S206,0,1)</f>
        <v/>
      </c>
      <c r="BA206">
        <f>IF(AZ206=1,IF(Q206="","",IF(Q206=N144,"Yes","No")),"")</f>
        <v/>
      </c>
      <c r="BB206">
        <f>IF(BA206="Yes",P206,"")</f>
        <v/>
      </c>
      <c r="BC206">
        <f>IF(AZ206=1,IF(S206="","",IF(S206=N144,"Yes","No")),"")</f>
        <v/>
      </c>
      <c r="BD206">
        <f>IF(BC206="Yes",R206,"")</f>
        <v/>
      </c>
      <c r="BE206">
        <f>IFERROR(IF(SIGN(AE206)=1,"Increasing",IF(SIGN(AE206)=-1,"Decreasing","")),"")</f>
        <v/>
      </c>
      <c r="BF206">
        <f>IF(OR(AND(BE206="Increasing",BA206="Yes"),AND(BE206="Decreasing",BC206="Yes")),"Yes","No")</f>
        <v/>
      </c>
      <c r="BG206">
        <f>IF(I206="pos_trend","Yes","No")</f>
        <v/>
      </c>
      <c r="BH206">
        <f>IF(AF206&lt;&gt;"",IF(ABS(AF206)&gt;0.8,"Yes","No"),"")</f>
        <v/>
      </c>
    </row>
    <row r="207" spans="1:60">
      <c s="1" r="A207" t="n">
        <v>1</v>
      </c>
      <c r="B207" t="s">
        <v>472</v>
      </c>
      <c r="C207" t="s">
        <v>4108</v>
      </c>
      <c r="D207" t="s">
        <v>4109</v>
      </c>
      <c r="E207" t="s">
        <v>4110</v>
      </c>
      <c r="F207" t="s">
        <v>4111</v>
      </c>
      <c r="G207" t="s">
        <v>631</v>
      </c>
      <c r="H207" t="s"/>
      <c r="I207">
        <f>IF(AND(K207&gt; J207, L207&gt; K207, M207&gt; L207, N207&gt; M207), "pos_trend", IF(AND(K207&lt; J207, L207&lt; K207, M207&lt; L207, N207&lt; M207), "neg_trend", "N/A"))</f>
        <v/>
      </c>
      <c r="J207">
        <f>IFERROR(IF(TRIM(C207)="-", "N/A", IF(RIGHT(C207,1)=")",IF(RIGHT(C207,2)="T)",-1000000000000*VALUE(MID(C207,2,LEN(C207)-3)),IF(RIGHT(C207,2)="M)",-1000000*VALUE(MID(C207,2,LEN(C207)-3)),IF(RIGHT(C207,2)="B)",-1000000000*VALUE(MID(C207,2,LEN(C207)-3)),IF(RIGHT(C207,2)="k)",-1000*VALUE(MID(C207,2,LEN(C207)-3)),VALUE(SUBSTITUTE(C207,",","")))))),IF(RIGHT(C207,1)="T",1000000000000*VALUE(LEFT(C207,LEN(C207)-1)),IF(RIGHT(C207,1)="M",1000000*VALUE(LEFT(C207,LEN(C207)-1)),IF(RIGHT(C207,1)="B",1000000000*VALUE(LEFT(C207,LEN(C207)-1)),IF(RIGHT(C207,1)="%",0.01*VALUE(LEFT(C207,LEN(C207)-1)),IF(RIGHT(C207,1)="k",1000*VALUE(LEFT(C207,LEN(C207)-1)),VALUE(SUBSTITUTE(C207,",",""))))))))),"N/A")</f>
        <v/>
      </c>
      <c r="K207">
        <f>IFERROR(IF(TRIM(D207)="-", "N/A", IF(RIGHT(D207,1)=")",IF(RIGHT(D207,2)="T)",-1000000000000*VALUE(MID(D207,2,LEN(D207)-3)),IF(RIGHT(D207,2)="M)",-1000000*VALUE(MID(D207,2,LEN(D207)-3)),IF(RIGHT(D207,2)="B)",-1000000000*VALUE(MID(D207,2,LEN(D207)-3)),IF(RIGHT(D207,2)="k)",-1000*VALUE(MID(D207,2,LEN(D207)-3)),VALUE(SUBSTITUTE(D207,",","")))))),IF(RIGHT(D207,1)="T",1000000000000*VALUE(LEFT(D207,LEN(D207)-1)),IF(RIGHT(D207,1)="M",1000000*VALUE(LEFT(D207,LEN(D207)-1)),IF(RIGHT(D207,1)="B",1000000000*VALUE(LEFT(D207,LEN(D207)-1)),IF(RIGHT(D207,1)="%",0.01*VALUE(LEFT(D207,LEN(D207)-1)),IF(RIGHT(D207,1)="k",1000*VALUE(LEFT(D207,LEN(D207)-1)),VALUE(SUBSTITUTE(D207,",",""))))))))),"N/A")</f>
        <v/>
      </c>
      <c r="L207">
        <f>IFERROR(IF(TRIM(E207)="-", "N/A", IF(RIGHT(E207,1)=")",IF(RIGHT(E207,2)="T)",-1000000000000*VALUE(MID(E207,2,LEN(E207)-3)),IF(RIGHT(E207,2)="M)",-1000000*VALUE(MID(E207,2,LEN(E207)-3)),IF(RIGHT(E207,2)="B)",-1000000000*VALUE(MID(E207,2,LEN(E207)-3)),IF(RIGHT(E207,2)="k)",-1000*VALUE(MID(E207,2,LEN(E207)-3)),VALUE(SUBSTITUTE(E207,",","")))))),IF(RIGHT(E207,1)="T",1000000000000*VALUE(LEFT(E207,LEN(E207)-1)),IF(RIGHT(E207,1)="M",1000000*VALUE(LEFT(E207,LEN(E207)-1)),IF(RIGHT(E207,1)="B",1000000000*VALUE(LEFT(E207,LEN(E207)-1)),IF(RIGHT(E207,1)="%",0.01*VALUE(LEFT(E207,LEN(E207)-1)),IF(RIGHT(E207,1)="k",1000*VALUE(LEFT(E207,LEN(E207)-1)),VALUE(SUBSTITUTE(E207,",",""))))))))),"N/A")</f>
        <v/>
      </c>
      <c r="M207">
        <f>IFERROR(IF(TRIM(F207)="-", "N/A", IF(RIGHT(F207,1)=")",IF(RIGHT(F207,2)="T)",-1000000000000*VALUE(MID(F207,2,LEN(F207)-3)),IF(RIGHT(F207,2)="M)",-1000000*VALUE(MID(F207,2,LEN(F207)-3)),IF(RIGHT(F207,2)="B)",-1000000000*VALUE(MID(F207,2,LEN(F207)-3)),IF(RIGHT(F207,2)="k)",-1000*VALUE(MID(F207,2,LEN(F207)-3)),VALUE(SUBSTITUTE(F207,",","")))))),IF(RIGHT(F207,1)="T",1000000000000*VALUE(LEFT(F207,LEN(F207)-1)),IF(RIGHT(F207,1)="M",1000000*VALUE(LEFT(F207,LEN(F207)-1)),IF(RIGHT(F207,1)="B",1000000000*VALUE(LEFT(F207,LEN(F207)-1)),IF(RIGHT(F207,1)="%",0.01*VALUE(LEFT(F207,LEN(F207)-1)),IF(RIGHT(F207,1)="k",1000*VALUE(LEFT(F207,LEN(F207)-1)),VALUE(SUBSTITUTE(F207,",",""))))))))),"N/A")</f>
        <v/>
      </c>
      <c r="N207">
        <f>IFERROR(IF(TRIM(G207)="-", "N/A", IF(RIGHT(G207,1)=")",IF(RIGHT(G207,2)="T)",-1000000000000*VALUE(MID(G207,2,LEN(G207)-3)),IF(RIGHT(G207,2)="M)",-1000000*VALUE(MID(G207,2,LEN(G207)-3)),IF(RIGHT(G207,2)="B)",-1000000000*VALUE(MID(G207,2,LEN(G207)-3)),IF(RIGHT(G207,2)="k)",-1000*VALUE(MID(G207,2,LEN(G207)-3)),VALUE(SUBSTITUTE(G207,",","")))))),IF(RIGHT(G207,1)="T",1000000000000*VALUE(LEFT(G207,LEN(G207)-1)),IF(RIGHT(G207,1)="M",1000000*VALUE(LEFT(G207,LEN(G207)-1)),IF(RIGHT(G207,1)="B",1000000000*VALUE(LEFT(G207,LEN(G207)-1)),IF(RIGHT(G207,1)="%",0.01*VALUE(LEFT(G207,LEN(G207)-1)),IF(RIGHT(G207,1)="k",1000*VALUE(LEFT(G207,LEN(G207)-1)),VALUE(SUBSTITUTE(G207,",",""))))))))),"N/A")</f>
        <v/>
      </c>
      <c r="P207">
        <f>MAX(J207:N207)</f>
        <v/>
      </c>
      <c r="Q207">
        <f>IFERROR(J144+MATCH(P207,J207:N207,0)-1,"")</f>
        <v/>
      </c>
      <c r="R207">
        <f>IF(Q207="","",MIN(J207:N207))</f>
        <v/>
      </c>
      <c r="S207">
        <f>IFERROR(J144+MATCH(R207,J207:N207,0)-1,"")</f>
        <v/>
      </c>
      <c r="T207">
        <f>IFERROR(AVERAGE(J207:N207),"")</f>
        <v/>
      </c>
      <c r="U207">
        <f>IFERROR(STDEV(J207:N207),"")</f>
        <v/>
      </c>
      <c r="V207">
        <f>IFERROR(IF(C207="-","",IF(ISBLANK(B207),"",IF(OR(ISNUMBER(FIND("Growth",B207)),ISNUMBER(FIND("Margin",B207))),"",(J207-T207)/U207))),"")</f>
        <v/>
      </c>
      <c r="W207">
        <f>IFERROR(IF(OR(D207="-",ISBLANK(D207)),"",(K207-T207)/U207),"")</f>
        <v/>
      </c>
      <c r="X207">
        <f>IFERROR(IF(OR(E207="-",ISBLANK(E207)),"",(L207-T207)/U207),"")</f>
        <v/>
      </c>
      <c r="Y207">
        <f>IFERROR(IF(OR(F207="-",ISBLANK(F207)),"",(M207-T207)/U207),"")</f>
        <v/>
      </c>
      <c r="Z207">
        <f>IFERROR(IF(OR(G207="-",ISBLANK(G207)),"",(N207-T207)/U207),"")</f>
        <v/>
      </c>
      <c r="AA207">
        <f>IF(MAX(MAX(V207:Z207),ABS(MIN(V207:Z207)))=ABS(MIN(V207:Z207)),MIN(V207:Z207),MAX(V207:Z207))</f>
        <v/>
      </c>
      <c r="AB207">
        <f>IFERROR(V144+MATCH(AA207,V207:Z207,0)-1,"")</f>
        <v/>
      </c>
      <c r="AC207">
        <f>IF(AB207&lt;&gt;"",IF(S207=AB207,"Low",IF(AB207=Q207,"High","")),"")</f>
        <v/>
      </c>
      <c r="AE207">
        <f>IF(ISNUMBER(MATCH("N/A",J207:N207,0)),"",IFERROR((5 * SUMPRODUCT(J144:N144,J207:N207) - PRODUCT(SUM(J144:N144),SUM(J207:N207))) / ((5 * SUM((J144^2)+(K144^2)+(L144^2)+(M144^2)+(N144^2))) - SUM(J144:N144)^2),""))</f>
        <v/>
      </c>
      <c r="AF207">
        <f>IFERROR(CORREL(J144:N144,J207:N207),"")</f>
        <v/>
      </c>
      <c r="AZ207">
        <f>IF(Q207=S207,0,1)</f>
        <v/>
      </c>
      <c r="BA207">
        <f>IF(AZ207=1,IF(Q207="","",IF(Q207=N144,"Yes","No")),"")</f>
        <v/>
      </c>
      <c r="BB207">
        <f>IF(BA207="Yes",P207,"")</f>
        <v/>
      </c>
      <c r="BC207">
        <f>IF(AZ207=1,IF(S207="","",IF(S207=N144,"Yes","No")),"")</f>
        <v/>
      </c>
      <c r="BD207">
        <f>IF(BC207="Yes",R207,"")</f>
        <v/>
      </c>
      <c r="BE207">
        <f>IFERROR(IF(SIGN(AE207)=1,"Increasing",IF(SIGN(AE207)=-1,"Decreasing","")),"")</f>
        <v/>
      </c>
      <c r="BF207">
        <f>IF(OR(AND(BE207="Increasing",BA207="Yes"),AND(BE207="Decreasing",BC207="Yes")),"Yes","No")</f>
        <v/>
      </c>
      <c r="BG207">
        <f>IF(I207="pos_trend","Yes","No")</f>
        <v/>
      </c>
      <c r="BH207">
        <f>IF(AF207&lt;&gt;"",IF(ABS(AF207)&gt;0.8,"Yes","No"),"")</f>
        <v/>
      </c>
    </row>
    <row r="208" spans="1:60">
      <c s="1" r="A208" t="n">
        <v>2</v>
      </c>
      <c r="B208" t="s">
        <v>478</v>
      </c>
      <c r="C208" t="s">
        <v>264</v>
      </c>
      <c r="D208" t="s">
        <v>264</v>
      </c>
      <c r="E208" t="s">
        <v>264</v>
      </c>
      <c r="F208" t="s">
        <v>264</v>
      </c>
      <c r="G208" t="s">
        <v>264</v>
      </c>
      <c r="H208" t="s"/>
      <c r="I208">
        <f>IF(AND(K208&gt; J208, L208&gt; K208, M208&gt; L208, N208&gt; M208), "pos_trend", IF(AND(K208&lt; J208, L208&lt; K208, M208&lt; L208, N208&lt; M208), "neg_trend", "N/A"))</f>
        <v/>
      </c>
      <c r="J208">
        <f>IFERROR(IF(TRIM(C208)="-", "N/A", IF(RIGHT(C208,1)=")",IF(RIGHT(C208,2)="T)",-1000000000000*VALUE(MID(C208,2,LEN(C208)-3)),IF(RIGHT(C208,2)="M)",-1000000*VALUE(MID(C208,2,LEN(C208)-3)),IF(RIGHT(C208,2)="B)",-1000000000*VALUE(MID(C208,2,LEN(C208)-3)),IF(RIGHT(C208,2)="k)",-1000*VALUE(MID(C208,2,LEN(C208)-3)),VALUE(SUBSTITUTE(C208,",","")))))),IF(RIGHT(C208,1)="T",1000000000000*VALUE(LEFT(C208,LEN(C208)-1)),IF(RIGHT(C208,1)="M",1000000*VALUE(LEFT(C208,LEN(C208)-1)),IF(RIGHT(C208,1)="B",1000000000*VALUE(LEFT(C208,LEN(C208)-1)),IF(RIGHT(C208,1)="%",0.01*VALUE(LEFT(C208,LEN(C208)-1)),IF(RIGHT(C208,1)="k",1000*VALUE(LEFT(C208,LEN(C208)-1)),VALUE(SUBSTITUTE(C208,",",""))))))))),"N/A")</f>
        <v/>
      </c>
      <c r="K208">
        <f>IFERROR(IF(TRIM(D208)="-", "N/A", IF(RIGHT(D208,1)=")",IF(RIGHT(D208,2)="T)",-1000000000000*VALUE(MID(D208,2,LEN(D208)-3)),IF(RIGHT(D208,2)="M)",-1000000*VALUE(MID(D208,2,LEN(D208)-3)),IF(RIGHT(D208,2)="B)",-1000000000*VALUE(MID(D208,2,LEN(D208)-3)),IF(RIGHT(D208,2)="k)",-1000*VALUE(MID(D208,2,LEN(D208)-3)),VALUE(SUBSTITUTE(D208,",","")))))),IF(RIGHT(D208,1)="T",1000000000000*VALUE(LEFT(D208,LEN(D208)-1)),IF(RIGHT(D208,1)="M",1000000*VALUE(LEFT(D208,LEN(D208)-1)),IF(RIGHT(D208,1)="B",1000000000*VALUE(LEFT(D208,LEN(D208)-1)),IF(RIGHT(D208,1)="%",0.01*VALUE(LEFT(D208,LEN(D208)-1)),IF(RIGHT(D208,1)="k",1000*VALUE(LEFT(D208,LEN(D208)-1)),VALUE(SUBSTITUTE(D208,",",""))))))))),"N/A")</f>
        <v/>
      </c>
      <c r="L208">
        <f>IFERROR(IF(TRIM(E208)="-", "N/A", IF(RIGHT(E208,1)=")",IF(RIGHT(E208,2)="T)",-1000000000000*VALUE(MID(E208,2,LEN(E208)-3)),IF(RIGHT(E208,2)="M)",-1000000*VALUE(MID(E208,2,LEN(E208)-3)),IF(RIGHT(E208,2)="B)",-1000000000*VALUE(MID(E208,2,LEN(E208)-3)),IF(RIGHT(E208,2)="k)",-1000*VALUE(MID(E208,2,LEN(E208)-3)),VALUE(SUBSTITUTE(E208,",","")))))),IF(RIGHT(E208,1)="T",1000000000000*VALUE(LEFT(E208,LEN(E208)-1)),IF(RIGHT(E208,1)="M",1000000*VALUE(LEFT(E208,LEN(E208)-1)),IF(RIGHT(E208,1)="B",1000000000*VALUE(LEFT(E208,LEN(E208)-1)),IF(RIGHT(E208,1)="%",0.01*VALUE(LEFT(E208,LEN(E208)-1)),IF(RIGHT(E208,1)="k",1000*VALUE(LEFT(E208,LEN(E208)-1)),VALUE(SUBSTITUTE(E208,",",""))))))))),"N/A")</f>
        <v/>
      </c>
      <c r="M208">
        <f>IFERROR(IF(TRIM(F208)="-", "N/A", IF(RIGHT(F208,1)=")",IF(RIGHT(F208,2)="T)",-1000000000000*VALUE(MID(F208,2,LEN(F208)-3)),IF(RIGHT(F208,2)="M)",-1000000*VALUE(MID(F208,2,LEN(F208)-3)),IF(RIGHT(F208,2)="B)",-1000000000*VALUE(MID(F208,2,LEN(F208)-3)),IF(RIGHT(F208,2)="k)",-1000*VALUE(MID(F208,2,LEN(F208)-3)),VALUE(SUBSTITUTE(F208,",","")))))),IF(RIGHT(F208,1)="T",1000000000000*VALUE(LEFT(F208,LEN(F208)-1)),IF(RIGHT(F208,1)="M",1000000*VALUE(LEFT(F208,LEN(F208)-1)),IF(RIGHT(F208,1)="B",1000000000*VALUE(LEFT(F208,LEN(F208)-1)),IF(RIGHT(F208,1)="%",0.01*VALUE(LEFT(F208,LEN(F208)-1)),IF(RIGHT(F208,1)="k",1000*VALUE(LEFT(F208,LEN(F208)-1)),VALUE(SUBSTITUTE(F208,",",""))))))))),"N/A")</f>
        <v/>
      </c>
      <c r="N208">
        <f>IFERROR(IF(TRIM(G208)="-", "N/A", IF(RIGHT(G208,1)=")",IF(RIGHT(G208,2)="T)",-1000000000000*VALUE(MID(G208,2,LEN(G208)-3)),IF(RIGHT(G208,2)="M)",-1000000*VALUE(MID(G208,2,LEN(G208)-3)),IF(RIGHT(G208,2)="B)",-1000000000*VALUE(MID(G208,2,LEN(G208)-3)),IF(RIGHT(G208,2)="k)",-1000*VALUE(MID(G208,2,LEN(G208)-3)),VALUE(SUBSTITUTE(G208,",","")))))),IF(RIGHT(G208,1)="T",1000000000000*VALUE(LEFT(G208,LEN(G208)-1)),IF(RIGHT(G208,1)="M",1000000*VALUE(LEFT(G208,LEN(G208)-1)),IF(RIGHT(G208,1)="B",1000000000*VALUE(LEFT(G208,LEN(G208)-1)),IF(RIGHT(G208,1)="%",0.01*VALUE(LEFT(G208,LEN(G208)-1)),IF(RIGHT(G208,1)="k",1000*VALUE(LEFT(G208,LEN(G208)-1)),VALUE(SUBSTITUTE(G208,",",""))))))))),"N/A")</f>
        <v/>
      </c>
      <c r="P208">
        <f>MAX(J208:N208)</f>
        <v/>
      </c>
      <c r="Q208">
        <f>IFERROR(J144+MATCH(P208,J208:N208,0)-1,"")</f>
        <v/>
      </c>
      <c r="R208">
        <f>IF(Q208="","",MIN(J208:N208))</f>
        <v/>
      </c>
      <c r="S208">
        <f>IFERROR(J144+MATCH(R208,J208:N208,0)-1,"")</f>
        <v/>
      </c>
      <c r="T208">
        <f>IFERROR(AVERAGE(J208:N208),"")</f>
        <v/>
      </c>
      <c r="U208">
        <f>IFERROR(STDEV(J208:N208),"")</f>
        <v/>
      </c>
      <c r="V208">
        <f>IFERROR(IF(C208="-","",IF(ISBLANK(B208),"",IF(OR(ISNUMBER(FIND("Growth",B208)),ISNUMBER(FIND("Margin",B208))),"",(J208-T208)/U208))),"")</f>
        <v/>
      </c>
      <c r="W208">
        <f>IFERROR(IF(OR(D208="-",ISBLANK(D208)),"",(K208-T208)/U208),"")</f>
        <v/>
      </c>
      <c r="X208">
        <f>IFERROR(IF(OR(E208="-",ISBLANK(E208)),"",(L208-T208)/U208),"")</f>
        <v/>
      </c>
      <c r="Y208">
        <f>IFERROR(IF(OR(F208="-",ISBLANK(F208)),"",(M208-T208)/U208),"")</f>
        <v/>
      </c>
      <c r="Z208">
        <f>IFERROR(IF(OR(G208="-",ISBLANK(G208)),"",(N208-T208)/U208),"")</f>
        <v/>
      </c>
      <c r="AA208">
        <f>IF(MAX(MAX(V208:Z208),ABS(MIN(V208:Z208)))=ABS(MIN(V208:Z208)),MIN(V208:Z208),MAX(V208:Z208))</f>
        <v/>
      </c>
      <c r="AB208">
        <f>IFERROR(V144+MATCH(AA208,V208:Z208,0)-1,"")</f>
        <v/>
      </c>
      <c r="AC208">
        <f>IF(AB208&lt;&gt;"",IF(S208=AB208,"Low",IF(AB208=Q208,"High","")),"")</f>
        <v/>
      </c>
      <c r="AE208">
        <f>IF(ISNUMBER(MATCH("N/A",J208:N208,0)),"",IFERROR((5 * SUMPRODUCT(J144:N144,J208:N208) - PRODUCT(SUM(J144:N144),SUM(J208:N208))) / ((5 * SUM((J144^2)+(K144^2)+(L144^2)+(M144^2)+(N144^2))) - SUM(J144:N144)^2),""))</f>
        <v/>
      </c>
      <c r="AF208">
        <f>IFERROR(CORREL(J144:N144,J208:N208),"")</f>
        <v/>
      </c>
      <c r="AZ208">
        <f>IF(Q208=S208,0,1)</f>
        <v/>
      </c>
      <c r="BA208">
        <f>IF(AZ208=1,IF(Q208="","",IF(Q208=N144,"Yes","No")),"")</f>
        <v/>
      </c>
      <c r="BB208">
        <f>IF(BA208="Yes",P208,"")</f>
        <v/>
      </c>
      <c r="BC208">
        <f>IF(AZ208=1,IF(S208="","",IF(S208=N144,"Yes","No")),"")</f>
        <v/>
      </c>
      <c r="BD208">
        <f>IF(BC208="Yes",R208,"")</f>
        <v/>
      </c>
      <c r="BE208">
        <f>IFERROR(IF(SIGN(AE208)=1,"Increasing",IF(SIGN(AE208)=-1,"Decreasing","")),"")</f>
        <v/>
      </c>
      <c r="BF208">
        <f>IF(OR(AND(BE208="Increasing",BA208="Yes"),AND(BE208="Decreasing",BC208="Yes")),"Yes","No")</f>
        <v/>
      </c>
      <c r="BG208">
        <f>IF(I208="pos_trend","Yes","No")</f>
        <v/>
      </c>
      <c r="BH208">
        <f>IF(AF208&lt;&gt;"",IF(ABS(AF208)&gt;0.8,"Yes","No"),"")</f>
        <v/>
      </c>
    </row>
    <row r="209" spans="1:60">
      <c s="1" r="A209" t="n">
        <v>3</v>
      </c>
      <c r="B209" t="s">
        <v>484</v>
      </c>
      <c r="C209" t="s">
        <v>264</v>
      </c>
      <c r="D209" t="s">
        <v>4112</v>
      </c>
      <c r="E209" t="s">
        <v>4113</v>
      </c>
      <c r="F209" t="s">
        <v>4114</v>
      </c>
      <c r="G209" t="s">
        <v>4115</v>
      </c>
      <c r="H209" t="s"/>
      <c r="I209">
        <f>IF(AND(K209&gt; J209, L209&gt; K209, M209&gt; L209, N209&gt; M209), "pos_trend", IF(AND(K209&lt; J209, L209&lt; K209, M209&lt; L209, N209&lt; M209), "neg_trend", "N/A"))</f>
        <v/>
      </c>
      <c r="J209">
        <f>IFERROR(IF(TRIM(C209)="-", "N/A", IF(RIGHT(C209,1)=")",IF(RIGHT(C209,2)="T)",-1000000000000*VALUE(MID(C209,2,LEN(C209)-3)),IF(RIGHT(C209,2)="M)",-1000000*VALUE(MID(C209,2,LEN(C209)-3)),IF(RIGHT(C209,2)="B)",-1000000000*VALUE(MID(C209,2,LEN(C209)-3)),IF(RIGHT(C209,2)="k)",-1000*VALUE(MID(C209,2,LEN(C209)-3)),VALUE(SUBSTITUTE(C209,",","")))))),IF(RIGHT(C209,1)="T",1000000000000*VALUE(LEFT(C209,LEN(C209)-1)),IF(RIGHT(C209,1)="M",1000000*VALUE(LEFT(C209,LEN(C209)-1)),IF(RIGHT(C209,1)="B",1000000000*VALUE(LEFT(C209,LEN(C209)-1)),IF(RIGHT(C209,1)="%",0.01*VALUE(LEFT(C209,LEN(C209)-1)),IF(RIGHT(C209,1)="k",1000*VALUE(LEFT(C209,LEN(C209)-1)),VALUE(SUBSTITUTE(C209,",",""))))))))),"N/A")</f>
        <v/>
      </c>
      <c r="K209">
        <f>IFERROR(IF(TRIM(D209)="-", "N/A", IF(RIGHT(D209,1)=")",IF(RIGHT(D209,2)="T)",-1000000000000*VALUE(MID(D209,2,LEN(D209)-3)),IF(RIGHT(D209,2)="M)",-1000000*VALUE(MID(D209,2,LEN(D209)-3)),IF(RIGHT(D209,2)="B)",-1000000000*VALUE(MID(D209,2,LEN(D209)-3)),IF(RIGHT(D209,2)="k)",-1000*VALUE(MID(D209,2,LEN(D209)-3)),VALUE(SUBSTITUTE(D209,",","")))))),IF(RIGHT(D209,1)="T",1000000000000*VALUE(LEFT(D209,LEN(D209)-1)),IF(RIGHT(D209,1)="M",1000000*VALUE(LEFT(D209,LEN(D209)-1)),IF(RIGHT(D209,1)="B",1000000000*VALUE(LEFT(D209,LEN(D209)-1)),IF(RIGHT(D209,1)="%",0.01*VALUE(LEFT(D209,LEN(D209)-1)),IF(RIGHT(D209,1)="k",1000*VALUE(LEFT(D209,LEN(D209)-1)),VALUE(SUBSTITUTE(D209,",",""))))))))),"N/A")</f>
        <v/>
      </c>
      <c r="L209">
        <f>IFERROR(IF(TRIM(E209)="-", "N/A", IF(RIGHT(E209,1)=")",IF(RIGHT(E209,2)="T)",-1000000000000*VALUE(MID(E209,2,LEN(E209)-3)),IF(RIGHT(E209,2)="M)",-1000000*VALUE(MID(E209,2,LEN(E209)-3)),IF(RIGHT(E209,2)="B)",-1000000000*VALUE(MID(E209,2,LEN(E209)-3)),IF(RIGHT(E209,2)="k)",-1000*VALUE(MID(E209,2,LEN(E209)-3)),VALUE(SUBSTITUTE(E209,",","")))))),IF(RIGHT(E209,1)="T",1000000000000*VALUE(LEFT(E209,LEN(E209)-1)),IF(RIGHT(E209,1)="M",1000000*VALUE(LEFT(E209,LEN(E209)-1)),IF(RIGHT(E209,1)="B",1000000000*VALUE(LEFT(E209,LEN(E209)-1)),IF(RIGHT(E209,1)="%",0.01*VALUE(LEFT(E209,LEN(E209)-1)),IF(RIGHT(E209,1)="k",1000*VALUE(LEFT(E209,LEN(E209)-1)),VALUE(SUBSTITUTE(E209,",",""))))))))),"N/A")</f>
        <v/>
      </c>
      <c r="M209">
        <f>IFERROR(IF(TRIM(F209)="-", "N/A", IF(RIGHT(F209,1)=")",IF(RIGHT(F209,2)="T)",-1000000000000*VALUE(MID(F209,2,LEN(F209)-3)),IF(RIGHT(F209,2)="M)",-1000000*VALUE(MID(F209,2,LEN(F209)-3)),IF(RIGHT(F209,2)="B)",-1000000000*VALUE(MID(F209,2,LEN(F209)-3)),IF(RIGHT(F209,2)="k)",-1000*VALUE(MID(F209,2,LEN(F209)-3)),VALUE(SUBSTITUTE(F209,",","")))))),IF(RIGHT(F209,1)="T",1000000000000*VALUE(LEFT(F209,LEN(F209)-1)),IF(RIGHT(F209,1)="M",1000000*VALUE(LEFT(F209,LEN(F209)-1)),IF(RIGHT(F209,1)="B",1000000000*VALUE(LEFT(F209,LEN(F209)-1)),IF(RIGHT(F209,1)="%",0.01*VALUE(LEFT(F209,LEN(F209)-1)),IF(RIGHT(F209,1)="k",1000*VALUE(LEFT(F209,LEN(F209)-1)),VALUE(SUBSTITUTE(F209,",",""))))))))),"N/A")</f>
        <v/>
      </c>
      <c r="N209">
        <f>IFERROR(IF(TRIM(G209)="-", "N/A", IF(RIGHT(G209,1)=")",IF(RIGHT(G209,2)="T)",-1000000000000*VALUE(MID(G209,2,LEN(G209)-3)),IF(RIGHT(G209,2)="M)",-1000000*VALUE(MID(G209,2,LEN(G209)-3)),IF(RIGHT(G209,2)="B)",-1000000000*VALUE(MID(G209,2,LEN(G209)-3)),IF(RIGHT(G209,2)="k)",-1000*VALUE(MID(G209,2,LEN(G209)-3)),VALUE(SUBSTITUTE(G209,",","")))))),IF(RIGHT(G209,1)="T",1000000000000*VALUE(LEFT(G209,LEN(G209)-1)),IF(RIGHT(G209,1)="M",1000000*VALUE(LEFT(G209,LEN(G209)-1)),IF(RIGHT(G209,1)="B",1000000000*VALUE(LEFT(G209,LEN(G209)-1)),IF(RIGHT(G209,1)="%",0.01*VALUE(LEFT(G209,LEN(G209)-1)),IF(RIGHT(G209,1)="k",1000*VALUE(LEFT(G209,LEN(G209)-1)),VALUE(SUBSTITUTE(G209,",",""))))))))),"N/A")</f>
        <v/>
      </c>
      <c r="P209">
        <f>MAX(J209:N209)</f>
        <v/>
      </c>
      <c r="Q209">
        <f>IFERROR(J144+MATCH(P209,J209:N209,0)-1,"")</f>
        <v/>
      </c>
      <c r="R209">
        <f>IF(Q209="","",MIN(J209:N209))</f>
        <v/>
      </c>
      <c r="S209">
        <f>IFERROR(J144+MATCH(R209,J209:N209,0)-1,"")</f>
        <v/>
      </c>
      <c r="T209">
        <f>IFERROR(AVERAGE(J209:N209),"")</f>
        <v/>
      </c>
      <c r="U209">
        <f>IFERROR(STDEV(J209:N209),"")</f>
        <v/>
      </c>
      <c r="V209">
        <f>IFERROR(IF(C209="-","",IF(ISBLANK(B209),"",IF(OR(ISNUMBER(FIND("Growth",B209)),ISNUMBER(FIND("Margin",B209))),"",(J209-T209)/U209))),"")</f>
        <v/>
      </c>
      <c r="W209">
        <f>IFERROR(IF(OR(D209="-",ISBLANK(D209)),"",(K209-T209)/U209),"")</f>
        <v/>
      </c>
      <c r="X209">
        <f>IFERROR(IF(OR(E209="-",ISBLANK(E209)),"",(L209-T209)/U209),"")</f>
        <v/>
      </c>
      <c r="Y209">
        <f>IFERROR(IF(OR(F209="-",ISBLANK(F209)),"",(M209-T209)/U209),"")</f>
        <v/>
      </c>
      <c r="Z209">
        <f>IFERROR(IF(OR(G209="-",ISBLANK(G209)),"",(N209-T209)/U209),"")</f>
        <v/>
      </c>
      <c r="AA209">
        <f>IF(MAX(MAX(V209:Z209),ABS(MIN(V209:Z209)))=ABS(MIN(V209:Z209)),MIN(V209:Z209),MAX(V209:Z209))</f>
        <v/>
      </c>
      <c r="AB209">
        <f>IFERROR(V144+MATCH(AA209,V209:Z209,0)-1,"")</f>
        <v/>
      </c>
      <c r="AC209">
        <f>IF(AB209&lt;&gt;"",IF(S209=AB209,"Low",IF(AB209=Q209,"High","")),"")</f>
        <v/>
      </c>
      <c r="AE209">
        <f>IF(ISNUMBER(MATCH("N/A",J209:N209,0)),"",IFERROR((5 * SUMPRODUCT(J144:N144,J209:N209) - PRODUCT(SUM(J144:N144),SUM(J209:N209))) / ((5 * SUM((J144^2)+(K144^2)+(L144^2)+(M144^2)+(N144^2))) - SUM(J144:N144)^2),""))</f>
        <v/>
      </c>
      <c r="AF209">
        <f>IFERROR(CORREL(J144:N144,J209:N209),"")</f>
        <v/>
      </c>
      <c r="AZ209">
        <f>IF(Q209=S209,0,1)</f>
        <v/>
      </c>
      <c r="BA209">
        <f>IF(AZ209=1,IF(Q209="","",IF(Q209=N144,"Yes","No")),"")</f>
        <v/>
      </c>
      <c r="BB209">
        <f>IF(BA209="Yes",P209,"")</f>
        <v/>
      </c>
      <c r="BC209">
        <f>IF(AZ209=1,IF(S209="","",IF(S209=N144,"Yes","No")),"")</f>
        <v/>
      </c>
      <c r="BD209">
        <f>IF(BC209="Yes",R209,"")</f>
        <v/>
      </c>
      <c r="BE209">
        <f>IFERROR(IF(SIGN(AE209)=1,"Increasing",IF(SIGN(AE209)=-1,"Decreasing","")),"")</f>
        <v/>
      </c>
      <c r="BF209">
        <f>IF(OR(AND(BE209="Increasing",BA209="Yes"),AND(BE209="Decreasing",BC209="Yes")),"Yes","No")</f>
        <v/>
      </c>
      <c r="BG209">
        <f>IF(I209="pos_trend","Yes","No")</f>
        <v/>
      </c>
      <c r="BH209">
        <f>IF(AF209&lt;&gt;"",IF(ABS(AF209)&gt;0.8,"Yes","No"),"")</f>
        <v/>
      </c>
    </row>
    <row r="210" spans="1:60">
      <c s="1" r="A210" t="n">
        <v>4</v>
      </c>
      <c r="B210" t="s">
        <v>489</v>
      </c>
      <c r="C210" t="s">
        <v>4116</v>
      </c>
      <c r="D210" t="s">
        <v>4117</v>
      </c>
      <c r="E210" t="s">
        <v>4118</v>
      </c>
      <c r="F210" t="s">
        <v>4119</v>
      </c>
      <c r="G210" t="s">
        <v>4120</v>
      </c>
      <c r="H210" t="s"/>
      <c r="I210">
        <f>IF(AND(K210&gt; J210, L210&gt; K210, M210&gt; L210, N210&gt; M210), "pos_trend", IF(AND(K210&lt; J210, L210&lt; K210, M210&lt; L210, N210&lt; M210), "neg_trend", "N/A"))</f>
        <v/>
      </c>
      <c r="J210">
        <f>IFERROR(IF(TRIM(C210)="-", "N/A", IF(RIGHT(C210,1)=")",IF(RIGHT(C210,2)="T)",-1000000000000*VALUE(MID(C210,2,LEN(C210)-3)),IF(RIGHT(C210,2)="M)",-1000000*VALUE(MID(C210,2,LEN(C210)-3)),IF(RIGHT(C210,2)="B)",-1000000000*VALUE(MID(C210,2,LEN(C210)-3)),IF(RIGHT(C210,2)="k)",-1000*VALUE(MID(C210,2,LEN(C210)-3)),VALUE(SUBSTITUTE(C210,",","")))))),IF(RIGHT(C210,1)="T",1000000000000*VALUE(LEFT(C210,LEN(C210)-1)),IF(RIGHT(C210,1)="M",1000000*VALUE(LEFT(C210,LEN(C210)-1)),IF(RIGHT(C210,1)="B",1000000000*VALUE(LEFT(C210,LEN(C210)-1)),IF(RIGHT(C210,1)="%",0.01*VALUE(LEFT(C210,LEN(C210)-1)),IF(RIGHT(C210,1)="k",1000*VALUE(LEFT(C210,LEN(C210)-1)),VALUE(SUBSTITUTE(C210,",",""))))))))),"N/A")</f>
        <v/>
      </c>
      <c r="K210">
        <f>IFERROR(IF(TRIM(D210)="-", "N/A", IF(RIGHT(D210,1)=")",IF(RIGHT(D210,2)="T)",-1000000000000*VALUE(MID(D210,2,LEN(D210)-3)),IF(RIGHT(D210,2)="M)",-1000000*VALUE(MID(D210,2,LEN(D210)-3)),IF(RIGHT(D210,2)="B)",-1000000000*VALUE(MID(D210,2,LEN(D210)-3)),IF(RIGHT(D210,2)="k)",-1000*VALUE(MID(D210,2,LEN(D210)-3)),VALUE(SUBSTITUTE(D210,",","")))))),IF(RIGHT(D210,1)="T",1000000000000*VALUE(LEFT(D210,LEN(D210)-1)),IF(RIGHT(D210,1)="M",1000000*VALUE(LEFT(D210,LEN(D210)-1)),IF(RIGHT(D210,1)="B",1000000000*VALUE(LEFT(D210,LEN(D210)-1)),IF(RIGHT(D210,1)="%",0.01*VALUE(LEFT(D210,LEN(D210)-1)),IF(RIGHT(D210,1)="k",1000*VALUE(LEFT(D210,LEN(D210)-1)),VALUE(SUBSTITUTE(D210,",",""))))))))),"N/A")</f>
        <v/>
      </c>
      <c r="L210">
        <f>IFERROR(IF(TRIM(E210)="-", "N/A", IF(RIGHT(E210,1)=")",IF(RIGHT(E210,2)="T)",-1000000000000*VALUE(MID(E210,2,LEN(E210)-3)),IF(RIGHT(E210,2)="M)",-1000000*VALUE(MID(E210,2,LEN(E210)-3)),IF(RIGHT(E210,2)="B)",-1000000000*VALUE(MID(E210,2,LEN(E210)-3)),IF(RIGHT(E210,2)="k)",-1000*VALUE(MID(E210,2,LEN(E210)-3)),VALUE(SUBSTITUTE(E210,",","")))))),IF(RIGHT(E210,1)="T",1000000000000*VALUE(LEFT(E210,LEN(E210)-1)),IF(RIGHT(E210,1)="M",1000000*VALUE(LEFT(E210,LEN(E210)-1)),IF(RIGHT(E210,1)="B",1000000000*VALUE(LEFT(E210,LEN(E210)-1)),IF(RIGHT(E210,1)="%",0.01*VALUE(LEFT(E210,LEN(E210)-1)),IF(RIGHT(E210,1)="k",1000*VALUE(LEFT(E210,LEN(E210)-1)),VALUE(SUBSTITUTE(E210,",",""))))))))),"N/A")</f>
        <v/>
      </c>
      <c r="M210">
        <f>IFERROR(IF(TRIM(F210)="-", "N/A", IF(RIGHT(F210,1)=")",IF(RIGHT(F210,2)="T)",-1000000000000*VALUE(MID(F210,2,LEN(F210)-3)),IF(RIGHT(F210,2)="M)",-1000000*VALUE(MID(F210,2,LEN(F210)-3)),IF(RIGHT(F210,2)="B)",-1000000000*VALUE(MID(F210,2,LEN(F210)-3)),IF(RIGHT(F210,2)="k)",-1000*VALUE(MID(F210,2,LEN(F210)-3)),VALUE(SUBSTITUTE(F210,",","")))))),IF(RIGHT(F210,1)="T",1000000000000*VALUE(LEFT(F210,LEN(F210)-1)),IF(RIGHT(F210,1)="M",1000000*VALUE(LEFT(F210,LEN(F210)-1)),IF(RIGHT(F210,1)="B",1000000000*VALUE(LEFT(F210,LEN(F210)-1)),IF(RIGHT(F210,1)="%",0.01*VALUE(LEFT(F210,LEN(F210)-1)),IF(RIGHT(F210,1)="k",1000*VALUE(LEFT(F210,LEN(F210)-1)),VALUE(SUBSTITUTE(F210,",",""))))))))),"N/A")</f>
        <v/>
      </c>
      <c r="N210">
        <f>IFERROR(IF(TRIM(G210)="-", "N/A", IF(RIGHT(G210,1)=")",IF(RIGHT(G210,2)="T)",-1000000000000*VALUE(MID(G210,2,LEN(G210)-3)),IF(RIGHT(G210,2)="M)",-1000000*VALUE(MID(G210,2,LEN(G210)-3)),IF(RIGHT(G210,2)="B)",-1000000000*VALUE(MID(G210,2,LEN(G210)-3)),IF(RIGHT(G210,2)="k)",-1000*VALUE(MID(G210,2,LEN(G210)-3)),VALUE(SUBSTITUTE(G210,",","")))))),IF(RIGHT(G210,1)="T",1000000000000*VALUE(LEFT(G210,LEN(G210)-1)),IF(RIGHT(G210,1)="M",1000000*VALUE(LEFT(G210,LEN(G210)-1)),IF(RIGHT(G210,1)="B",1000000000*VALUE(LEFT(G210,LEN(G210)-1)),IF(RIGHT(G210,1)="%",0.01*VALUE(LEFT(G210,LEN(G210)-1)),IF(RIGHT(G210,1)="k",1000*VALUE(LEFT(G210,LEN(G210)-1)),VALUE(SUBSTITUTE(G210,",",""))))))))),"N/A")</f>
        <v/>
      </c>
      <c r="P210">
        <f>MAX(J210:N210)</f>
        <v/>
      </c>
      <c r="Q210">
        <f>IFERROR(J144+MATCH(P210,J210:N210,0)-1,"")</f>
        <v/>
      </c>
      <c r="R210">
        <f>IF(Q210="","",MIN(J210:N210))</f>
        <v/>
      </c>
      <c r="S210">
        <f>IFERROR(J144+MATCH(R210,J210:N210,0)-1,"")</f>
        <v/>
      </c>
      <c r="T210">
        <f>IFERROR(AVERAGE(J210:N210),"")</f>
        <v/>
      </c>
      <c r="U210">
        <f>IFERROR(STDEV(J210:N210),"")</f>
        <v/>
      </c>
      <c r="V210">
        <f>IFERROR(IF(C210="-","",IF(ISBLANK(B210),"",IF(OR(ISNUMBER(FIND("Growth",B210)),ISNUMBER(FIND("Margin",B210))),"",(J210-T210)/U210))),"")</f>
        <v/>
      </c>
      <c r="W210">
        <f>IFERROR(IF(OR(D210="-",ISBLANK(D210)),"",(K210-T210)/U210),"")</f>
        <v/>
      </c>
      <c r="X210">
        <f>IFERROR(IF(OR(E210="-",ISBLANK(E210)),"",(L210-T210)/U210),"")</f>
        <v/>
      </c>
      <c r="Y210">
        <f>IFERROR(IF(OR(F210="-",ISBLANK(F210)),"",(M210-T210)/U210),"")</f>
        <v/>
      </c>
      <c r="Z210">
        <f>IFERROR(IF(OR(G210="-",ISBLANK(G210)),"",(N210-T210)/U210),"")</f>
        <v/>
      </c>
      <c r="AA210">
        <f>IF(MAX(MAX(V210:Z210),ABS(MIN(V210:Z210)))=ABS(MIN(V210:Z210)),MIN(V210:Z210),MAX(V210:Z210))</f>
        <v/>
      </c>
      <c r="AB210">
        <f>IFERROR(V144+MATCH(AA210,V210:Z210,0)-1,"")</f>
        <v/>
      </c>
      <c r="AC210">
        <f>IF(AB210&lt;&gt;"",IF(S210=AB210,"Low",IF(AB210=Q210,"High","")),"")</f>
        <v/>
      </c>
      <c r="AE210">
        <f>IF(ISNUMBER(MATCH("N/A",J210:N210,0)),"",IFERROR((5 * SUMPRODUCT(J144:N144,J210:N210) - PRODUCT(SUM(J144:N144),SUM(J210:N210))) / ((5 * SUM((J144^2)+(K144^2)+(L144^2)+(M144^2)+(N144^2))) - SUM(J144:N144)^2),""))</f>
        <v/>
      </c>
      <c r="AF210">
        <f>IFERROR(CORREL(J144:N144,J210:N210),"")</f>
        <v/>
      </c>
      <c r="AZ210">
        <f>IF(Q210=S210,0,1)</f>
        <v/>
      </c>
      <c r="BA210">
        <f>IF(AZ210=1,IF(Q210="","",IF(Q210=N144,"Yes","No")),"")</f>
        <v/>
      </c>
      <c r="BB210">
        <f>IF(BA210="Yes",P210,"")</f>
        <v/>
      </c>
      <c r="BC210">
        <f>IF(AZ210=1,IF(S210="","",IF(S210=N144,"Yes","No")),"")</f>
        <v/>
      </c>
      <c r="BD210">
        <f>IF(BC210="Yes",R210,"")</f>
        <v/>
      </c>
      <c r="BE210">
        <f>IFERROR(IF(SIGN(AE210)=1,"Increasing",IF(SIGN(AE210)=-1,"Decreasing","")),"")</f>
        <v/>
      </c>
      <c r="BF210">
        <f>IF(OR(AND(BE210="Increasing",BA210="Yes"),AND(BE210="Decreasing",BC210="Yes")),"Yes","No")</f>
        <v/>
      </c>
      <c r="BG210">
        <f>IF(I210="pos_trend","Yes","No")</f>
        <v/>
      </c>
      <c r="BH210">
        <f>IF(AF210&lt;&gt;"",IF(ABS(AF210)&gt;0.8,"Yes","No"),"")</f>
        <v/>
      </c>
    </row>
    <row r="211" spans="1:60">
      <c s="1" r="A211" t="n">
        <v>5</v>
      </c>
      <c r="B211" t="s">
        <v>495</v>
      </c>
      <c r="C211" t="s">
        <v>4121</v>
      </c>
      <c r="D211" t="s">
        <v>1374</v>
      </c>
      <c r="E211" t="s">
        <v>1374</v>
      </c>
      <c r="F211" t="s">
        <v>4122</v>
      </c>
      <c r="G211" t="s">
        <v>4123</v>
      </c>
      <c r="H211" t="s"/>
      <c r="I211">
        <f>IF(AND(K211&gt; J211, L211&gt; K211, M211&gt; L211, N211&gt; M211), "pos_trend", IF(AND(K211&lt; J211, L211&lt; K211, M211&lt; L211, N211&lt; M211), "neg_trend", "N/A"))</f>
        <v/>
      </c>
      <c r="J211">
        <f>IFERROR(IF(TRIM(C211)="-", "N/A", IF(RIGHT(C211,1)=")",IF(RIGHT(C211,2)="T)",-1000000000000*VALUE(MID(C211,2,LEN(C211)-3)),IF(RIGHT(C211,2)="M)",-1000000*VALUE(MID(C211,2,LEN(C211)-3)),IF(RIGHT(C211,2)="B)",-1000000000*VALUE(MID(C211,2,LEN(C211)-3)),IF(RIGHT(C211,2)="k)",-1000*VALUE(MID(C211,2,LEN(C211)-3)),VALUE(SUBSTITUTE(C211,",","")))))),IF(RIGHT(C211,1)="T",1000000000000*VALUE(LEFT(C211,LEN(C211)-1)),IF(RIGHT(C211,1)="M",1000000*VALUE(LEFT(C211,LEN(C211)-1)),IF(RIGHT(C211,1)="B",1000000000*VALUE(LEFT(C211,LEN(C211)-1)),IF(RIGHT(C211,1)="%",0.01*VALUE(LEFT(C211,LEN(C211)-1)),IF(RIGHT(C211,1)="k",1000*VALUE(LEFT(C211,LEN(C211)-1)),VALUE(SUBSTITUTE(C211,",",""))))))))),"N/A")</f>
        <v/>
      </c>
      <c r="K211">
        <f>IFERROR(IF(TRIM(D211)="-", "N/A", IF(RIGHT(D211,1)=")",IF(RIGHT(D211,2)="T)",-1000000000000*VALUE(MID(D211,2,LEN(D211)-3)),IF(RIGHT(D211,2)="M)",-1000000*VALUE(MID(D211,2,LEN(D211)-3)),IF(RIGHT(D211,2)="B)",-1000000000*VALUE(MID(D211,2,LEN(D211)-3)),IF(RIGHT(D211,2)="k)",-1000*VALUE(MID(D211,2,LEN(D211)-3)),VALUE(SUBSTITUTE(D211,",","")))))),IF(RIGHT(D211,1)="T",1000000000000*VALUE(LEFT(D211,LEN(D211)-1)),IF(RIGHT(D211,1)="M",1000000*VALUE(LEFT(D211,LEN(D211)-1)),IF(RIGHT(D211,1)="B",1000000000*VALUE(LEFT(D211,LEN(D211)-1)),IF(RIGHT(D211,1)="%",0.01*VALUE(LEFT(D211,LEN(D211)-1)),IF(RIGHT(D211,1)="k",1000*VALUE(LEFT(D211,LEN(D211)-1)),VALUE(SUBSTITUTE(D211,",",""))))))))),"N/A")</f>
        <v/>
      </c>
      <c r="L211">
        <f>IFERROR(IF(TRIM(E211)="-", "N/A", IF(RIGHT(E211,1)=")",IF(RIGHT(E211,2)="T)",-1000000000000*VALUE(MID(E211,2,LEN(E211)-3)),IF(RIGHT(E211,2)="M)",-1000000*VALUE(MID(E211,2,LEN(E211)-3)),IF(RIGHT(E211,2)="B)",-1000000000*VALUE(MID(E211,2,LEN(E211)-3)),IF(RIGHT(E211,2)="k)",-1000*VALUE(MID(E211,2,LEN(E211)-3)),VALUE(SUBSTITUTE(E211,",","")))))),IF(RIGHT(E211,1)="T",1000000000000*VALUE(LEFT(E211,LEN(E211)-1)),IF(RIGHT(E211,1)="M",1000000*VALUE(LEFT(E211,LEN(E211)-1)),IF(RIGHT(E211,1)="B",1000000000*VALUE(LEFT(E211,LEN(E211)-1)),IF(RIGHT(E211,1)="%",0.01*VALUE(LEFT(E211,LEN(E211)-1)),IF(RIGHT(E211,1)="k",1000*VALUE(LEFT(E211,LEN(E211)-1)),VALUE(SUBSTITUTE(E211,",",""))))))))),"N/A")</f>
        <v/>
      </c>
      <c r="M211">
        <f>IFERROR(IF(TRIM(F211)="-", "N/A", IF(RIGHT(F211,1)=")",IF(RIGHT(F211,2)="T)",-1000000000000*VALUE(MID(F211,2,LEN(F211)-3)),IF(RIGHT(F211,2)="M)",-1000000*VALUE(MID(F211,2,LEN(F211)-3)),IF(RIGHT(F211,2)="B)",-1000000000*VALUE(MID(F211,2,LEN(F211)-3)),IF(RIGHT(F211,2)="k)",-1000*VALUE(MID(F211,2,LEN(F211)-3)),VALUE(SUBSTITUTE(F211,",","")))))),IF(RIGHT(F211,1)="T",1000000000000*VALUE(LEFT(F211,LEN(F211)-1)),IF(RIGHT(F211,1)="M",1000000*VALUE(LEFT(F211,LEN(F211)-1)),IF(RIGHT(F211,1)="B",1000000000*VALUE(LEFT(F211,LEN(F211)-1)),IF(RIGHT(F211,1)="%",0.01*VALUE(LEFT(F211,LEN(F211)-1)),IF(RIGHT(F211,1)="k",1000*VALUE(LEFT(F211,LEN(F211)-1)),VALUE(SUBSTITUTE(F211,",",""))))))))),"N/A")</f>
        <v/>
      </c>
      <c r="N211">
        <f>IFERROR(IF(TRIM(G211)="-", "N/A", IF(RIGHT(G211,1)=")",IF(RIGHT(G211,2)="T)",-1000000000000*VALUE(MID(G211,2,LEN(G211)-3)),IF(RIGHT(G211,2)="M)",-1000000*VALUE(MID(G211,2,LEN(G211)-3)),IF(RIGHT(G211,2)="B)",-1000000000*VALUE(MID(G211,2,LEN(G211)-3)),IF(RIGHT(G211,2)="k)",-1000*VALUE(MID(G211,2,LEN(G211)-3)),VALUE(SUBSTITUTE(G211,",","")))))),IF(RIGHT(G211,1)="T",1000000000000*VALUE(LEFT(G211,LEN(G211)-1)),IF(RIGHT(G211,1)="M",1000000*VALUE(LEFT(G211,LEN(G211)-1)),IF(RIGHT(G211,1)="B",1000000000*VALUE(LEFT(G211,LEN(G211)-1)),IF(RIGHT(G211,1)="%",0.01*VALUE(LEFT(G211,LEN(G211)-1)),IF(RIGHT(G211,1)="k",1000*VALUE(LEFT(G211,LEN(G211)-1)),VALUE(SUBSTITUTE(G211,",",""))))))))),"N/A")</f>
        <v/>
      </c>
      <c r="P211">
        <f>MAX(J211:N211)</f>
        <v/>
      </c>
      <c r="Q211">
        <f>IFERROR(J144+MATCH(P211,J211:N211,0)-1,"")</f>
        <v/>
      </c>
      <c r="R211">
        <f>IF(Q211="","",MIN(J211:N211))</f>
        <v/>
      </c>
      <c r="S211">
        <f>IFERROR(J144+MATCH(R211,J211:N211,0)-1,"")</f>
        <v/>
      </c>
      <c r="T211">
        <f>IFERROR(AVERAGE(J211:N211),"")</f>
        <v/>
      </c>
      <c r="U211">
        <f>IFERROR(STDEV(J211:N211),"")</f>
        <v/>
      </c>
      <c r="V211">
        <f>IFERROR(IF(C211="-","",IF(ISBLANK(B211),"",IF(OR(ISNUMBER(FIND("Growth",B211)),ISNUMBER(FIND("Margin",B211))),"",(J211-T211)/U211))),"")</f>
        <v/>
      </c>
      <c r="W211">
        <f>IFERROR(IF(OR(D211="-",ISBLANK(D211)),"",(K211-T211)/U211),"")</f>
        <v/>
      </c>
      <c r="X211">
        <f>IFERROR(IF(OR(E211="-",ISBLANK(E211)),"",(L211-T211)/U211),"")</f>
        <v/>
      </c>
      <c r="Y211">
        <f>IFERROR(IF(OR(F211="-",ISBLANK(F211)),"",(M211-T211)/U211),"")</f>
        <v/>
      </c>
      <c r="Z211">
        <f>IFERROR(IF(OR(G211="-",ISBLANK(G211)),"",(N211-T211)/U211),"")</f>
        <v/>
      </c>
      <c r="AA211">
        <f>IF(MAX(MAX(V211:Z211),ABS(MIN(V211:Z211)))=ABS(MIN(V211:Z211)),MIN(V211:Z211),MAX(V211:Z211))</f>
        <v/>
      </c>
      <c r="AB211">
        <f>IFERROR(V144+MATCH(AA211,V211:Z211,0)-1,"")</f>
        <v/>
      </c>
      <c r="AC211">
        <f>IF(AB211&lt;&gt;"",IF(S211=AB211,"Low",IF(AB211=Q211,"High","")),"")</f>
        <v/>
      </c>
      <c r="AE211">
        <f>IF(ISNUMBER(MATCH("N/A",J211:N211,0)),"",IFERROR((5 * SUMPRODUCT(J144:N144,J211:N211) - PRODUCT(SUM(J144:N144),SUM(J211:N211))) / ((5 * SUM((J144^2)+(K144^2)+(L144^2)+(M144^2)+(N144^2))) - SUM(J144:N144)^2),""))</f>
        <v/>
      </c>
      <c r="AF211">
        <f>IFERROR(CORREL(J144:N144,J211:N211),"")</f>
        <v/>
      </c>
      <c r="AZ211">
        <f>IF(Q211=S211,0,1)</f>
        <v/>
      </c>
      <c r="BA211">
        <f>IF(AZ211=1,IF(Q211="","",IF(Q211=N144,"Yes","No")),"")</f>
        <v/>
      </c>
      <c r="BB211">
        <f>IF(BA211="Yes",P211,"")</f>
        <v/>
      </c>
      <c r="BC211">
        <f>IF(AZ211=1,IF(S211="","",IF(S211=N144,"Yes","No")),"")</f>
        <v/>
      </c>
      <c r="BD211">
        <f>IF(BC211="Yes",R211,"")</f>
        <v/>
      </c>
      <c r="BE211">
        <f>IFERROR(IF(SIGN(AE211)=1,"Increasing",IF(SIGN(AE211)=-1,"Decreasing","")),"")</f>
        <v/>
      </c>
      <c r="BF211">
        <f>IF(OR(AND(BE211="Increasing",BA211="Yes"),AND(BE211="Decreasing",BC211="Yes")),"Yes","No")</f>
        <v/>
      </c>
      <c r="BG211">
        <f>IF(I211="pos_trend","Yes","No")</f>
        <v/>
      </c>
      <c r="BH211">
        <f>IF(AF211&lt;&gt;"",IF(ABS(AF211)&gt;0.8,"Yes","No"),"")</f>
        <v/>
      </c>
    </row>
    <row r="212" spans="1:60">
      <c s="1" r="A212" t="n">
        <v>6</v>
      </c>
      <c r="B212" t="s">
        <v>501</v>
      </c>
      <c r="C212" t="s">
        <v>4121</v>
      </c>
      <c r="D212" t="s">
        <v>1374</v>
      </c>
      <c r="E212" t="s">
        <v>1374</v>
      </c>
      <c r="F212" t="s">
        <v>4122</v>
      </c>
      <c r="G212" t="s">
        <v>4123</v>
      </c>
      <c r="H212" t="s"/>
      <c r="I212">
        <f>IF(AND(K212&gt; J212, L212&gt; K212, M212&gt; L212, N212&gt; M212), "pos_trend", IF(AND(K212&lt; J212, L212&lt; K212, M212&lt; L212, N212&lt; M212), "neg_trend", "N/A"))</f>
        <v/>
      </c>
      <c r="J212">
        <f>IFERROR(IF(TRIM(C212)="-", "N/A", IF(RIGHT(C212,1)=")",IF(RIGHT(C212,2)="T)",-1000000000000*VALUE(MID(C212,2,LEN(C212)-3)),IF(RIGHT(C212,2)="M)",-1000000*VALUE(MID(C212,2,LEN(C212)-3)),IF(RIGHT(C212,2)="B)",-1000000000*VALUE(MID(C212,2,LEN(C212)-3)),IF(RIGHT(C212,2)="k)",-1000*VALUE(MID(C212,2,LEN(C212)-3)),VALUE(SUBSTITUTE(C212,",","")))))),IF(RIGHT(C212,1)="T",1000000000000*VALUE(LEFT(C212,LEN(C212)-1)),IF(RIGHT(C212,1)="M",1000000*VALUE(LEFT(C212,LEN(C212)-1)),IF(RIGHT(C212,1)="B",1000000000*VALUE(LEFT(C212,LEN(C212)-1)),IF(RIGHT(C212,1)="%",0.01*VALUE(LEFT(C212,LEN(C212)-1)),IF(RIGHT(C212,1)="k",1000*VALUE(LEFT(C212,LEN(C212)-1)),VALUE(SUBSTITUTE(C212,",",""))))))))),"N/A")</f>
        <v/>
      </c>
      <c r="K212">
        <f>IFERROR(IF(TRIM(D212)="-", "N/A", IF(RIGHT(D212,1)=")",IF(RIGHT(D212,2)="T)",-1000000000000*VALUE(MID(D212,2,LEN(D212)-3)),IF(RIGHT(D212,2)="M)",-1000000*VALUE(MID(D212,2,LEN(D212)-3)),IF(RIGHT(D212,2)="B)",-1000000000*VALUE(MID(D212,2,LEN(D212)-3)),IF(RIGHT(D212,2)="k)",-1000*VALUE(MID(D212,2,LEN(D212)-3)),VALUE(SUBSTITUTE(D212,",","")))))),IF(RIGHT(D212,1)="T",1000000000000*VALUE(LEFT(D212,LEN(D212)-1)),IF(RIGHT(D212,1)="M",1000000*VALUE(LEFT(D212,LEN(D212)-1)),IF(RIGHT(D212,1)="B",1000000000*VALUE(LEFT(D212,LEN(D212)-1)),IF(RIGHT(D212,1)="%",0.01*VALUE(LEFT(D212,LEN(D212)-1)),IF(RIGHT(D212,1)="k",1000*VALUE(LEFT(D212,LEN(D212)-1)),VALUE(SUBSTITUTE(D212,",",""))))))))),"N/A")</f>
        <v/>
      </c>
      <c r="L212">
        <f>IFERROR(IF(TRIM(E212)="-", "N/A", IF(RIGHT(E212,1)=")",IF(RIGHT(E212,2)="T)",-1000000000000*VALUE(MID(E212,2,LEN(E212)-3)),IF(RIGHT(E212,2)="M)",-1000000*VALUE(MID(E212,2,LEN(E212)-3)),IF(RIGHT(E212,2)="B)",-1000000000*VALUE(MID(E212,2,LEN(E212)-3)),IF(RIGHT(E212,2)="k)",-1000*VALUE(MID(E212,2,LEN(E212)-3)),VALUE(SUBSTITUTE(E212,",","")))))),IF(RIGHT(E212,1)="T",1000000000000*VALUE(LEFT(E212,LEN(E212)-1)),IF(RIGHT(E212,1)="M",1000000*VALUE(LEFT(E212,LEN(E212)-1)),IF(RIGHT(E212,1)="B",1000000000*VALUE(LEFT(E212,LEN(E212)-1)),IF(RIGHT(E212,1)="%",0.01*VALUE(LEFT(E212,LEN(E212)-1)),IF(RIGHT(E212,1)="k",1000*VALUE(LEFT(E212,LEN(E212)-1)),VALUE(SUBSTITUTE(E212,",",""))))))))),"N/A")</f>
        <v/>
      </c>
      <c r="M212">
        <f>IFERROR(IF(TRIM(F212)="-", "N/A", IF(RIGHT(F212,1)=")",IF(RIGHT(F212,2)="T)",-1000000000000*VALUE(MID(F212,2,LEN(F212)-3)),IF(RIGHT(F212,2)="M)",-1000000*VALUE(MID(F212,2,LEN(F212)-3)),IF(RIGHT(F212,2)="B)",-1000000000*VALUE(MID(F212,2,LEN(F212)-3)),IF(RIGHT(F212,2)="k)",-1000*VALUE(MID(F212,2,LEN(F212)-3)),VALUE(SUBSTITUTE(F212,",","")))))),IF(RIGHT(F212,1)="T",1000000000000*VALUE(LEFT(F212,LEN(F212)-1)),IF(RIGHT(F212,1)="M",1000000*VALUE(LEFT(F212,LEN(F212)-1)),IF(RIGHT(F212,1)="B",1000000000*VALUE(LEFT(F212,LEN(F212)-1)),IF(RIGHT(F212,1)="%",0.01*VALUE(LEFT(F212,LEN(F212)-1)),IF(RIGHT(F212,1)="k",1000*VALUE(LEFT(F212,LEN(F212)-1)),VALUE(SUBSTITUTE(F212,",",""))))))))),"N/A")</f>
        <v/>
      </c>
      <c r="N212">
        <f>IFERROR(IF(TRIM(G212)="-", "N/A", IF(RIGHT(G212,1)=")",IF(RIGHT(G212,2)="T)",-1000000000000*VALUE(MID(G212,2,LEN(G212)-3)),IF(RIGHT(G212,2)="M)",-1000000*VALUE(MID(G212,2,LEN(G212)-3)),IF(RIGHT(G212,2)="B)",-1000000000*VALUE(MID(G212,2,LEN(G212)-3)),IF(RIGHT(G212,2)="k)",-1000*VALUE(MID(G212,2,LEN(G212)-3)),VALUE(SUBSTITUTE(G212,",","")))))),IF(RIGHT(G212,1)="T",1000000000000*VALUE(LEFT(G212,LEN(G212)-1)),IF(RIGHT(G212,1)="M",1000000*VALUE(LEFT(G212,LEN(G212)-1)),IF(RIGHT(G212,1)="B",1000000000*VALUE(LEFT(G212,LEN(G212)-1)),IF(RIGHT(G212,1)="%",0.01*VALUE(LEFT(G212,LEN(G212)-1)),IF(RIGHT(G212,1)="k",1000*VALUE(LEFT(G212,LEN(G212)-1)),VALUE(SUBSTITUTE(G212,",",""))))))))),"N/A")</f>
        <v/>
      </c>
      <c r="P212">
        <f>MAX(J212:N212)</f>
        <v/>
      </c>
      <c r="Q212">
        <f>IFERROR(J144+MATCH(P212,J212:N212,0)-1,"")</f>
        <v/>
      </c>
      <c r="R212">
        <f>IF(Q212="","",MIN(J212:N212))</f>
        <v/>
      </c>
      <c r="S212">
        <f>IFERROR(J144+MATCH(R212,J212:N212,0)-1,"")</f>
        <v/>
      </c>
      <c r="T212">
        <f>IFERROR(AVERAGE(J212:N212),"")</f>
        <v/>
      </c>
      <c r="U212">
        <f>IFERROR(STDEV(J212:N212),"")</f>
        <v/>
      </c>
      <c r="V212">
        <f>IFERROR(IF(C212="-","",IF(ISBLANK(B212),"",IF(OR(ISNUMBER(FIND("Growth",B212)),ISNUMBER(FIND("Margin",B212))),"",(J212-T212)/U212))),"")</f>
        <v/>
      </c>
      <c r="W212">
        <f>IFERROR(IF(OR(D212="-",ISBLANK(D212)),"",(K212-T212)/U212),"")</f>
        <v/>
      </c>
      <c r="X212">
        <f>IFERROR(IF(OR(E212="-",ISBLANK(E212)),"",(L212-T212)/U212),"")</f>
        <v/>
      </c>
      <c r="Y212">
        <f>IFERROR(IF(OR(F212="-",ISBLANK(F212)),"",(M212-T212)/U212),"")</f>
        <v/>
      </c>
      <c r="Z212">
        <f>IFERROR(IF(OR(G212="-",ISBLANK(G212)),"",(N212-T212)/U212),"")</f>
        <v/>
      </c>
      <c r="AA212">
        <f>IF(MAX(MAX(V212:Z212),ABS(MIN(V212:Z212)))=ABS(MIN(V212:Z212)),MIN(V212:Z212),MAX(V212:Z212))</f>
        <v/>
      </c>
      <c r="AB212">
        <f>IFERROR(V144+MATCH(AA212,V212:Z212,0)-1,"")</f>
        <v/>
      </c>
      <c r="AC212">
        <f>IF(AB212&lt;&gt;"",IF(S212=AB212,"Low",IF(AB212=Q212,"High","")),"")</f>
        <v/>
      </c>
      <c r="AE212">
        <f>IF(ISNUMBER(MATCH("N/A",J212:N212,0)),"",IFERROR((5 * SUMPRODUCT(J144:N144,J212:N212) - PRODUCT(SUM(J144:N144),SUM(J212:N212))) / ((5 * SUM((J144^2)+(K144^2)+(L144^2)+(M144^2)+(N144^2))) - SUM(J144:N144)^2),""))</f>
        <v/>
      </c>
      <c r="AF212">
        <f>IFERROR(CORREL(J144:N144,J212:N212),"")</f>
        <v/>
      </c>
      <c r="AZ212">
        <f>IF(Q212=S212,0,1)</f>
        <v/>
      </c>
      <c r="BA212">
        <f>IF(AZ212=1,IF(Q212="","",IF(Q212=N144,"Yes","No")),"")</f>
        <v/>
      </c>
      <c r="BB212">
        <f>IF(BA212="Yes",P212,"")</f>
        <v/>
      </c>
      <c r="BC212">
        <f>IF(AZ212=1,IF(S212="","",IF(S212=N144,"Yes","No")),"")</f>
        <v/>
      </c>
      <c r="BD212">
        <f>IF(BC212="Yes",R212,"")</f>
        <v/>
      </c>
      <c r="BE212">
        <f>IFERROR(IF(SIGN(AE212)=1,"Increasing",IF(SIGN(AE212)=-1,"Decreasing","")),"")</f>
        <v/>
      </c>
      <c r="BF212">
        <f>IF(OR(AND(BE212="Increasing",BA212="Yes"),AND(BE212="Decreasing",BC212="Yes")),"Yes","No")</f>
        <v/>
      </c>
      <c r="BG212">
        <f>IF(I212="pos_trend","Yes","No")</f>
        <v/>
      </c>
      <c r="BH212">
        <f>IF(AF212&lt;&gt;"",IF(ABS(AF212)&gt;0.8,"Yes","No"),"")</f>
        <v/>
      </c>
    </row>
    <row r="213" spans="1:60">
      <c s="1" r="A213" t="n">
        <v>7</v>
      </c>
      <c r="B213" t="s">
        <v>504</v>
      </c>
      <c r="C213" t="s">
        <v>4124</v>
      </c>
      <c r="D213" t="s">
        <v>3531</v>
      </c>
      <c r="E213" t="s">
        <v>3531</v>
      </c>
      <c r="F213" t="s">
        <v>4125</v>
      </c>
      <c r="G213" t="s">
        <v>4126</v>
      </c>
      <c r="H213" t="s"/>
      <c r="I213">
        <f>IF(AND(K213&gt; J213, L213&gt; K213, M213&gt; L213, N213&gt; M213), "pos_trend", IF(AND(K213&lt; J213, L213&lt; K213, M213&lt; L213, N213&lt; M213), "neg_trend", "N/A"))</f>
        <v/>
      </c>
      <c r="J213">
        <f>IFERROR(IF(TRIM(C213)="-", "N/A", IF(RIGHT(C213,1)=")",IF(RIGHT(C213,2)="T)",-1000000000000*VALUE(MID(C213,2,LEN(C213)-3)),IF(RIGHT(C213,2)="M)",-1000000*VALUE(MID(C213,2,LEN(C213)-3)),IF(RIGHT(C213,2)="B)",-1000000000*VALUE(MID(C213,2,LEN(C213)-3)),IF(RIGHT(C213,2)="k)",-1000*VALUE(MID(C213,2,LEN(C213)-3)),VALUE(SUBSTITUTE(C213,",","")))))),IF(RIGHT(C213,1)="T",1000000000000*VALUE(LEFT(C213,LEN(C213)-1)),IF(RIGHT(C213,1)="M",1000000*VALUE(LEFT(C213,LEN(C213)-1)),IF(RIGHT(C213,1)="B",1000000000*VALUE(LEFT(C213,LEN(C213)-1)),IF(RIGHT(C213,1)="%",0.01*VALUE(LEFT(C213,LEN(C213)-1)),IF(RIGHT(C213,1)="k",1000*VALUE(LEFT(C213,LEN(C213)-1)),VALUE(SUBSTITUTE(C213,",",""))))))))),"N/A")</f>
        <v/>
      </c>
      <c r="K213">
        <f>IFERROR(IF(TRIM(D213)="-", "N/A", IF(RIGHT(D213,1)=")",IF(RIGHT(D213,2)="T)",-1000000000000*VALUE(MID(D213,2,LEN(D213)-3)),IF(RIGHT(D213,2)="M)",-1000000*VALUE(MID(D213,2,LEN(D213)-3)),IF(RIGHT(D213,2)="B)",-1000000000*VALUE(MID(D213,2,LEN(D213)-3)),IF(RIGHT(D213,2)="k)",-1000*VALUE(MID(D213,2,LEN(D213)-3)),VALUE(SUBSTITUTE(D213,",","")))))),IF(RIGHT(D213,1)="T",1000000000000*VALUE(LEFT(D213,LEN(D213)-1)),IF(RIGHT(D213,1)="M",1000000*VALUE(LEFT(D213,LEN(D213)-1)),IF(RIGHT(D213,1)="B",1000000000*VALUE(LEFT(D213,LEN(D213)-1)),IF(RIGHT(D213,1)="%",0.01*VALUE(LEFT(D213,LEN(D213)-1)),IF(RIGHT(D213,1)="k",1000*VALUE(LEFT(D213,LEN(D213)-1)),VALUE(SUBSTITUTE(D213,",",""))))))))),"N/A")</f>
        <v/>
      </c>
      <c r="L213">
        <f>IFERROR(IF(TRIM(E213)="-", "N/A", IF(RIGHT(E213,1)=")",IF(RIGHT(E213,2)="T)",-1000000000000*VALUE(MID(E213,2,LEN(E213)-3)),IF(RIGHT(E213,2)="M)",-1000000*VALUE(MID(E213,2,LEN(E213)-3)),IF(RIGHT(E213,2)="B)",-1000000000*VALUE(MID(E213,2,LEN(E213)-3)),IF(RIGHT(E213,2)="k)",-1000*VALUE(MID(E213,2,LEN(E213)-3)),VALUE(SUBSTITUTE(E213,",","")))))),IF(RIGHT(E213,1)="T",1000000000000*VALUE(LEFT(E213,LEN(E213)-1)),IF(RIGHT(E213,1)="M",1000000*VALUE(LEFT(E213,LEN(E213)-1)),IF(RIGHT(E213,1)="B",1000000000*VALUE(LEFT(E213,LEN(E213)-1)),IF(RIGHT(E213,1)="%",0.01*VALUE(LEFT(E213,LEN(E213)-1)),IF(RIGHT(E213,1)="k",1000*VALUE(LEFT(E213,LEN(E213)-1)),VALUE(SUBSTITUTE(E213,",",""))))))))),"N/A")</f>
        <v/>
      </c>
      <c r="M213">
        <f>IFERROR(IF(TRIM(F213)="-", "N/A", IF(RIGHT(F213,1)=")",IF(RIGHT(F213,2)="T)",-1000000000000*VALUE(MID(F213,2,LEN(F213)-3)),IF(RIGHT(F213,2)="M)",-1000000*VALUE(MID(F213,2,LEN(F213)-3)),IF(RIGHT(F213,2)="B)",-1000000000*VALUE(MID(F213,2,LEN(F213)-3)),IF(RIGHT(F213,2)="k)",-1000*VALUE(MID(F213,2,LEN(F213)-3)),VALUE(SUBSTITUTE(F213,",","")))))),IF(RIGHT(F213,1)="T",1000000000000*VALUE(LEFT(F213,LEN(F213)-1)),IF(RIGHT(F213,1)="M",1000000*VALUE(LEFT(F213,LEN(F213)-1)),IF(RIGHT(F213,1)="B",1000000000*VALUE(LEFT(F213,LEN(F213)-1)),IF(RIGHT(F213,1)="%",0.01*VALUE(LEFT(F213,LEN(F213)-1)),IF(RIGHT(F213,1)="k",1000*VALUE(LEFT(F213,LEN(F213)-1)),VALUE(SUBSTITUTE(F213,",",""))))))))),"N/A")</f>
        <v/>
      </c>
      <c r="N213">
        <f>IFERROR(IF(TRIM(G213)="-", "N/A", IF(RIGHT(G213,1)=")",IF(RIGHT(G213,2)="T)",-1000000000000*VALUE(MID(G213,2,LEN(G213)-3)),IF(RIGHT(G213,2)="M)",-1000000*VALUE(MID(G213,2,LEN(G213)-3)),IF(RIGHT(G213,2)="B)",-1000000000*VALUE(MID(G213,2,LEN(G213)-3)),IF(RIGHT(G213,2)="k)",-1000*VALUE(MID(G213,2,LEN(G213)-3)),VALUE(SUBSTITUTE(G213,",","")))))),IF(RIGHT(G213,1)="T",1000000000000*VALUE(LEFT(G213,LEN(G213)-1)),IF(RIGHT(G213,1)="M",1000000*VALUE(LEFT(G213,LEN(G213)-1)),IF(RIGHT(G213,1)="B",1000000000*VALUE(LEFT(G213,LEN(G213)-1)),IF(RIGHT(G213,1)="%",0.01*VALUE(LEFT(G213,LEN(G213)-1)),IF(RIGHT(G213,1)="k",1000*VALUE(LEFT(G213,LEN(G213)-1)),VALUE(SUBSTITUTE(G213,",",""))))))))),"N/A")</f>
        <v/>
      </c>
      <c r="P213">
        <f>MAX(J213:N213)</f>
        <v/>
      </c>
      <c r="Q213">
        <f>IFERROR(J144+MATCH(P213,J213:N213,0)-1,"")</f>
        <v/>
      </c>
      <c r="R213">
        <f>IF(Q213="","",MIN(J213:N213))</f>
        <v/>
      </c>
      <c r="S213">
        <f>IFERROR(J144+MATCH(R213,J213:N213,0)-1,"")</f>
        <v/>
      </c>
      <c r="T213">
        <f>IFERROR(AVERAGE(J213:N213),"")</f>
        <v/>
      </c>
      <c r="U213">
        <f>IFERROR(STDEV(J213:N213),"")</f>
        <v/>
      </c>
      <c r="V213">
        <f>IFERROR(IF(C213="-","",IF(ISBLANK(B213),"",IF(OR(ISNUMBER(FIND("Growth",B213)),ISNUMBER(FIND("Margin",B213))),"",(J213-T213)/U213))),"")</f>
        <v/>
      </c>
      <c r="W213">
        <f>IFERROR(IF(OR(D213="-",ISBLANK(D213)),"",(K213-T213)/U213),"")</f>
        <v/>
      </c>
      <c r="X213">
        <f>IFERROR(IF(OR(E213="-",ISBLANK(E213)),"",(L213-T213)/U213),"")</f>
        <v/>
      </c>
      <c r="Y213">
        <f>IFERROR(IF(OR(F213="-",ISBLANK(F213)),"",(M213-T213)/U213),"")</f>
        <v/>
      </c>
      <c r="Z213">
        <f>IFERROR(IF(OR(G213="-",ISBLANK(G213)),"",(N213-T213)/U213),"")</f>
        <v/>
      </c>
      <c r="AA213">
        <f>IF(MAX(MAX(V213:Z213),ABS(MIN(V213:Z213)))=ABS(MIN(V213:Z213)),MIN(V213:Z213),MAX(V213:Z213))</f>
        <v/>
      </c>
      <c r="AB213">
        <f>IFERROR(V144+MATCH(AA213,V213:Z213,0)-1,"")</f>
        <v/>
      </c>
      <c r="AC213">
        <f>IF(AB213&lt;&gt;"",IF(S213=AB213,"Low",IF(AB213=Q213,"High","")),"")</f>
        <v/>
      </c>
      <c r="AE213">
        <f>IF(ISNUMBER(MATCH("N/A",J213:N213,0)),"",IFERROR((5 * SUMPRODUCT(J144:N144,J213:N213) - PRODUCT(SUM(J144:N144),SUM(J213:N213))) / ((5 * SUM((J144^2)+(K144^2)+(L144^2)+(M144^2)+(N144^2))) - SUM(J144:N144)^2),""))</f>
        <v/>
      </c>
      <c r="AF213">
        <f>IFERROR(CORREL(J144:N144,J213:N213),"")</f>
        <v/>
      </c>
      <c r="AZ213">
        <f>IF(Q213=S213,0,1)</f>
        <v/>
      </c>
      <c r="BA213">
        <f>IF(AZ213=1,IF(Q213="","",IF(Q213=N144,"Yes","No")),"")</f>
        <v/>
      </c>
      <c r="BB213">
        <f>IF(BA213="Yes",P213,"")</f>
        <v/>
      </c>
      <c r="BC213">
        <f>IF(AZ213=1,IF(S213="","",IF(S213=N144,"Yes","No")),"")</f>
        <v/>
      </c>
      <c r="BD213">
        <f>IF(BC213="Yes",R213,"")</f>
        <v/>
      </c>
      <c r="BE213">
        <f>IFERROR(IF(SIGN(AE213)=1,"Increasing",IF(SIGN(AE213)=-1,"Decreasing","")),"")</f>
        <v/>
      </c>
      <c r="BF213">
        <f>IF(OR(AND(BE213="Increasing",BA213="Yes"),AND(BE213="Decreasing",BC213="Yes")),"Yes","No")</f>
        <v/>
      </c>
      <c r="BG213">
        <f>IF(I213="pos_trend","Yes","No")</f>
        <v/>
      </c>
      <c r="BH213">
        <f>IF(AF213&lt;&gt;"",IF(ABS(AF213)&gt;0.8,"Yes","No"),"")</f>
        <v/>
      </c>
    </row>
    <row r="214" spans="1:60">
      <c s="1" r="A214" t="n">
        <v>8</v>
      </c>
      <c r="B214" t="s">
        <v>510</v>
      </c>
      <c r="C214" t="s">
        <v>4127</v>
      </c>
      <c r="D214" t="s">
        <v>4128</v>
      </c>
      <c r="E214" t="s">
        <v>4129</v>
      </c>
      <c r="F214" t="s">
        <v>4130</v>
      </c>
      <c r="G214" t="s">
        <v>4131</v>
      </c>
      <c r="H214" t="s"/>
      <c r="I214">
        <f>IF(AND(K214&gt; J214, L214&gt; K214, M214&gt; L214, N214&gt; M214), "pos_trend", IF(AND(K214&lt; J214, L214&lt; K214, M214&lt; L214, N214&lt; M214), "neg_trend", "N/A"))</f>
        <v/>
      </c>
      <c r="J214">
        <f>IFERROR(IF(TRIM(C214)="-", "N/A", IF(RIGHT(C214,1)=")",IF(RIGHT(C214,2)="T)",-1000000000000*VALUE(MID(C214,2,LEN(C214)-3)),IF(RIGHT(C214,2)="M)",-1000000*VALUE(MID(C214,2,LEN(C214)-3)),IF(RIGHT(C214,2)="B)",-1000000000*VALUE(MID(C214,2,LEN(C214)-3)),IF(RIGHT(C214,2)="k)",-1000*VALUE(MID(C214,2,LEN(C214)-3)),VALUE(SUBSTITUTE(C214,",","")))))),IF(RIGHT(C214,1)="T",1000000000000*VALUE(LEFT(C214,LEN(C214)-1)),IF(RIGHT(C214,1)="M",1000000*VALUE(LEFT(C214,LEN(C214)-1)),IF(RIGHT(C214,1)="B",1000000000*VALUE(LEFT(C214,LEN(C214)-1)),IF(RIGHT(C214,1)="%",0.01*VALUE(LEFT(C214,LEN(C214)-1)),IF(RIGHT(C214,1)="k",1000*VALUE(LEFT(C214,LEN(C214)-1)),VALUE(SUBSTITUTE(C214,",",""))))))))),"N/A")</f>
        <v/>
      </c>
      <c r="K214">
        <f>IFERROR(IF(TRIM(D214)="-", "N/A", IF(RIGHT(D214,1)=")",IF(RIGHT(D214,2)="T)",-1000000000000*VALUE(MID(D214,2,LEN(D214)-3)),IF(RIGHT(D214,2)="M)",-1000000*VALUE(MID(D214,2,LEN(D214)-3)),IF(RIGHT(D214,2)="B)",-1000000000*VALUE(MID(D214,2,LEN(D214)-3)),IF(RIGHT(D214,2)="k)",-1000*VALUE(MID(D214,2,LEN(D214)-3)),VALUE(SUBSTITUTE(D214,",","")))))),IF(RIGHT(D214,1)="T",1000000000000*VALUE(LEFT(D214,LEN(D214)-1)),IF(RIGHT(D214,1)="M",1000000*VALUE(LEFT(D214,LEN(D214)-1)),IF(RIGHT(D214,1)="B",1000000000*VALUE(LEFT(D214,LEN(D214)-1)),IF(RIGHT(D214,1)="%",0.01*VALUE(LEFT(D214,LEN(D214)-1)),IF(RIGHT(D214,1)="k",1000*VALUE(LEFT(D214,LEN(D214)-1)),VALUE(SUBSTITUTE(D214,",",""))))))))),"N/A")</f>
        <v/>
      </c>
      <c r="L214">
        <f>IFERROR(IF(TRIM(E214)="-", "N/A", IF(RIGHT(E214,1)=")",IF(RIGHT(E214,2)="T)",-1000000000000*VALUE(MID(E214,2,LEN(E214)-3)),IF(RIGHT(E214,2)="M)",-1000000*VALUE(MID(E214,2,LEN(E214)-3)),IF(RIGHT(E214,2)="B)",-1000000000*VALUE(MID(E214,2,LEN(E214)-3)),IF(RIGHT(E214,2)="k)",-1000*VALUE(MID(E214,2,LEN(E214)-3)),VALUE(SUBSTITUTE(E214,",","")))))),IF(RIGHT(E214,1)="T",1000000000000*VALUE(LEFT(E214,LEN(E214)-1)),IF(RIGHT(E214,1)="M",1000000*VALUE(LEFT(E214,LEN(E214)-1)),IF(RIGHT(E214,1)="B",1000000000*VALUE(LEFT(E214,LEN(E214)-1)),IF(RIGHT(E214,1)="%",0.01*VALUE(LEFT(E214,LEN(E214)-1)),IF(RIGHT(E214,1)="k",1000*VALUE(LEFT(E214,LEN(E214)-1)),VALUE(SUBSTITUTE(E214,",",""))))))))),"N/A")</f>
        <v/>
      </c>
      <c r="M214">
        <f>IFERROR(IF(TRIM(F214)="-", "N/A", IF(RIGHT(F214,1)=")",IF(RIGHT(F214,2)="T)",-1000000000000*VALUE(MID(F214,2,LEN(F214)-3)),IF(RIGHT(F214,2)="M)",-1000000*VALUE(MID(F214,2,LEN(F214)-3)),IF(RIGHT(F214,2)="B)",-1000000000*VALUE(MID(F214,2,LEN(F214)-3)),IF(RIGHT(F214,2)="k)",-1000*VALUE(MID(F214,2,LEN(F214)-3)),VALUE(SUBSTITUTE(F214,",","")))))),IF(RIGHT(F214,1)="T",1000000000000*VALUE(LEFT(F214,LEN(F214)-1)),IF(RIGHT(F214,1)="M",1000000*VALUE(LEFT(F214,LEN(F214)-1)),IF(RIGHT(F214,1)="B",1000000000*VALUE(LEFT(F214,LEN(F214)-1)),IF(RIGHT(F214,1)="%",0.01*VALUE(LEFT(F214,LEN(F214)-1)),IF(RIGHT(F214,1)="k",1000*VALUE(LEFT(F214,LEN(F214)-1)),VALUE(SUBSTITUTE(F214,",",""))))))))),"N/A")</f>
        <v/>
      </c>
      <c r="N214">
        <f>IFERROR(IF(TRIM(G214)="-", "N/A", IF(RIGHT(G214,1)=")",IF(RIGHT(G214,2)="T)",-1000000000000*VALUE(MID(G214,2,LEN(G214)-3)),IF(RIGHT(G214,2)="M)",-1000000*VALUE(MID(G214,2,LEN(G214)-3)),IF(RIGHT(G214,2)="B)",-1000000000*VALUE(MID(G214,2,LEN(G214)-3)),IF(RIGHT(G214,2)="k)",-1000*VALUE(MID(G214,2,LEN(G214)-3)),VALUE(SUBSTITUTE(G214,",","")))))),IF(RIGHT(G214,1)="T",1000000000000*VALUE(LEFT(G214,LEN(G214)-1)),IF(RIGHT(G214,1)="M",1000000*VALUE(LEFT(G214,LEN(G214)-1)),IF(RIGHT(G214,1)="B",1000000000*VALUE(LEFT(G214,LEN(G214)-1)),IF(RIGHT(G214,1)="%",0.01*VALUE(LEFT(G214,LEN(G214)-1)),IF(RIGHT(G214,1)="k",1000*VALUE(LEFT(G214,LEN(G214)-1)),VALUE(SUBSTITUTE(G214,",",""))))))))),"N/A")</f>
        <v/>
      </c>
      <c r="P214">
        <f>MAX(J214:N214)</f>
        <v/>
      </c>
      <c r="Q214">
        <f>IFERROR(J144+MATCH(P214,J214:N214,0)-1,"")</f>
        <v/>
      </c>
      <c r="R214">
        <f>IF(Q214="","",MIN(J214:N214))</f>
        <v/>
      </c>
      <c r="S214">
        <f>IFERROR(J144+MATCH(R214,J214:N214,0)-1,"")</f>
        <v/>
      </c>
      <c r="T214">
        <f>IFERROR(AVERAGE(J214:N214),"")</f>
        <v/>
      </c>
      <c r="U214">
        <f>IFERROR(STDEV(J214:N214),"")</f>
        <v/>
      </c>
      <c r="V214">
        <f>IFERROR(IF(C214="-","",IF(ISBLANK(B214),"",IF(OR(ISNUMBER(FIND("Growth",B214)),ISNUMBER(FIND("Margin",B214))),"",(J214-T214)/U214))),"")</f>
        <v/>
      </c>
      <c r="W214">
        <f>IFERROR(IF(OR(D214="-",ISBLANK(D214)),"",(K214-T214)/U214),"")</f>
        <v/>
      </c>
      <c r="X214">
        <f>IFERROR(IF(OR(E214="-",ISBLANK(E214)),"",(L214-T214)/U214),"")</f>
        <v/>
      </c>
      <c r="Y214">
        <f>IFERROR(IF(OR(F214="-",ISBLANK(F214)),"",(M214-T214)/U214),"")</f>
        <v/>
      </c>
      <c r="Z214">
        <f>IFERROR(IF(OR(G214="-",ISBLANK(G214)),"",(N214-T214)/U214),"")</f>
        <v/>
      </c>
      <c r="AA214">
        <f>IF(MAX(MAX(V214:Z214),ABS(MIN(V214:Z214)))=ABS(MIN(V214:Z214)),MIN(V214:Z214),MAX(V214:Z214))</f>
        <v/>
      </c>
      <c r="AB214">
        <f>IFERROR(V144+MATCH(AA214,V214:Z214,0)-1,"")</f>
        <v/>
      </c>
      <c r="AC214">
        <f>IF(AB214&lt;&gt;"",IF(S214=AB214,"Low",IF(AB214=Q214,"High","")),"")</f>
        <v/>
      </c>
      <c r="AE214">
        <f>IF(ISNUMBER(MATCH("N/A",J214:N214,0)),"",IFERROR((5 * SUMPRODUCT(J144:N144,J214:N214) - PRODUCT(SUM(J144:N144),SUM(J214:N214))) / ((5 * SUM((J144^2)+(K144^2)+(L144^2)+(M144^2)+(N144^2))) - SUM(J144:N144)^2),""))</f>
        <v/>
      </c>
      <c r="AF214">
        <f>IFERROR(CORREL(J144:N144,J214:N214),"")</f>
        <v/>
      </c>
      <c r="AZ214">
        <f>IF(Q214=S214,0,1)</f>
        <v/>
      </c>
      <c r="BA214">
        <f>IF(AZ214=1,IF(Q214="","",IF(Q214=N144,"Yes","No")),"")</f>
        <v/>
      </c>
      <c r="BB214">
        <f>IF(BA214="Yes",P214,"")</f>
        <v/>
      </c>
      <c r="BC214">
        <f>IF(AZ214=1,IF(S214="","",IF(S214=N144,"Yes","No")),"")</f>
        <v/>
      </c>
      <c r="BD214">
        <f>IF(BC214="Yes",R214,"")</f>
        <v/>
      </c>
      <c r="BE214">
        <f>IFERROR(IF(SIGN(AE214)=1,"Increasing",IF(SIGN(AE214)=-1,"Decreasing","")),"")</f>
        <v/>
      </c>
      <c r="BF214">
        <f>IF(OR(AND(BE214="Increasing",BA214="Yes"),AND(BE214="Decreasing",BC214="Yes")),"Yes","No")</f>
        <v/>
      </c>
      <c r="BG214">
        <f>IF(I214="pos_trend","Yes","No")</f>
        <v/>
      </c>
      <c r="BH214">
        <f>IF(AF214&lt;&gt;"",IF(ABS(AF214)&gt;0.8,"Yes","No"),"")</f>
        <v/>
      </c>
    </row>
    <row r="215" spans="1:60">
      <c s="1" r="A215" t="n">
        <v>9</v>
      </c>
      <c r="B215" t="s">
        <v>516</v>
      </c>
      <c r="C215" t="s">
        <v>264</v>
      </c>
      <c r="D215" t="s">
        <v>264</v>
      </c>
      <c r="E215" t="s">
        <v>264</v>
      </c>
      <c r="F215" t="s">
        <v>264</v>
      </c>
      <c r="G215" t="s">
        <v>264</v>
      </c>
      <c r="H215" t="s"/>
      <c r="I215">
        <f>IF(AND(K215&gt; J215, L215&gt; K215, M215&gt; L215, N215&gt; M215), "pos_trend", IF(AND(K215&lt; J215, L215&lt; K215, M215&lt; L215, N215&lt; M215), "neg_trend", "N/A"))</f>
        <v/>
      </c>
      <c r="J215">
        <f>IFERROR(IF(TRIM(C215)="-", "N/A", IF(RIGHT(C215,1)=")",IF(RIGHT(C215,2)="T)",-1000000000000*VALUE(MID(C215,2,LEN(C215)-3)),IF(RIGHT(C215,2)="M)",-1000000*VALUE(MID(C215,2,LEN(C215)-3)),IF(RIGHT(C215,2)="B)",-1000000000*VALUE(MID(C215,2,LEN(C215)-3)),IF(RIGHT(C215,2)="k)",-1000*VALUE(MID(C215,2,LEN(C215)-3)),VALUE(SUBSTITUTE(C215,",","")))))),IF(RIGHT(C215,1)="T",1000000000000*VALUE(LEFT(C215,LEN(C215)-1)),IF(RIGHT(C215,1)="M",1000000*VALUE(LEFT(C215,LEN(C215)-1)),IF(RIGHT(C215,1)="B",1000000000*VALUE(LEFT(C215,LEN(C215)-1)),IF(RIGHT(C215,1)="%",0.01*VALUE(LEFT(C215,LEN(C215)-1)),IF(RIGHT(C215,1)="k",1000*VALUE(LEFT(C215,LEN(C215)-1)),VALUE(SUBSTITUTE(C215,",",""))))))))),"N/A")</f>
        <v/>
      </c>
      <c r="K215">
        <f>IFERROR(IF(TRIM(D215)="-", "N/A", IF(RIGHT(D215,1)=")",IF(RIGHT(D215,2)="T)",-1000000000000*VALUE(MID(D215,2,LEN(D215)-3)),IF(RIGHT(D215,2)="M)",-1000000*VALUE(MID(D215,2,LEN(D215)-3)),IF(RIGHT(D215,2)="B)",-1000000000*VALUE(MID(D215,2,LEN(D215)-3)),IF(RIGHT(D215,2)="k)",-1000*VALUE(MID(D215,2,LEN(D215)-3)),VALUE(SUBSTITUTE(D215,",","")))))),IF(RIGHT(D215,1)="T",1000000000000*VALUE(LEFT(D215,LEN(D215)-1)),IF(RIGHT(D215,1)="M",1000000*VALUE(LEFT(D215,LEN(D215)-1)),IF(RIGHT(D215,1)="B",1000000000*VALUE(LEFT(D215,LEN(D215)-1)),IF(RIGHT(D215,1)="%",0.01*VALUE(LEFT(D215,LEN(D215)-1)),IF(RIGHT(D215,1)="k",1000*VALUE(LEFT(D215,LEN(D215)-1)),VALUE(SUBSTITUTE(D215,",",""))))))))),"N/A")</f>
        <v/>
      </c>
      <c r="L215">
        <f>IFERROR(IF(TRIM(E215)="-", "N/A", IF(RIGHT(E215,1)=")",IF(RIGHT(E215,2)="T)",-1000000000000*VALUE(MID(E215,2,LEN(E215)-3)),IF(RIGHT(E215,2)="M)",-1000000*VALUE(MID(E215,2,LEN(E215)-3)),IF(RIGHT(E215,2)="B)",-1000000000*VALUE(MID(E215,2,LEN(E215)-3)),IF(RIGHT(E215,2)="k)",-1000*VALUE(MID(E215,2,LEN(E215)-3)),VALUE(SUBSTITUTE(E215,",","")))))),IF(RIGHT(E215,1)="T",1000000000000*VALUE(LEFT(E215,LEN(E215)-1)),IF(RIGHT(E215,1)="M",1000000*VALUE(LEFT(E215,LEN(E215)-1)),IF(RIGHT(E215,1)="B",1000000000*VALUE(LEFT(E215,LEN(E215)-1)),IF(RIGHT(E215,1)="%",0.01*VALUE(LEFT(E215,LEN(E215)-1)),IF(RIGHT(E215,1)="k",1000*VALUE(LEFT(E215,LEN(E215)-1)),VALUE(SUBSTITUTE(E215,",",""))))))))),"N/A")</f>
        <v/>
      </c>
      <c r="M215">
        <f>IFERROR(IF(TRIM(F215)="-", "N/A", IF(RIGHT(F215,1)=")",IF(RIGHT(F215,2)="T)",-1000000000000*VALUE(MID(F215,2,LEN(F215)-3)),IF(RIGHT(F215,2)="M)",-1000000*VALUE(MID(F215,2,LEN(F215)-3)),IF(RIGHT(F215,2)="B)",-1000000000*VALUE(MID(F215,2,LEN(F215)-3)),IF(RIGHT(F215,2)="k)",-1000*VALUE(MID(F215,2,LEN(F215)-3)),VALUE(SUBSTITUTE(F215,",","")))))),IF(RIGHT(F215,1)="T",1000000000000*VALUE(LEFT(F215,LEN(F215)-1)),IF(RIGHT(F215,1)="M",1000000*VALUE(LEFT(F215,LEN(F215)-1)),IF(RIGHT(F215,1)="B",1000000000*VALUE(LEFT(F215,LEN(F215)-1)),IF(RIGHT(F215,1)="%",0.01*VALUE(LEFT(F215,LEN(F215)-1)),IF(RIGHT(F215,1)="k",1000*VALUE(LEFT(F215,LEN(F215)-1)),VALUE(SUBSTITUTE(F215,",",""))))))))),"N/A")</f>
        <v/>
      </c>
      <c r="N215">
        <f>IFERROR(IF(TRIM(G215)="-", "N/A", IF(RIGHT(G215,1)=")",IF(RIGHT(G215,2)="T)",-1000000000000*VALUE(MID(G215,2,LEN(G215)-3)),IF(RIGHT(G215,2)="M)",-1000000*VALUE(MID(G215,2,LEN(G215)-3)),IF(RIGHT(G215,2)="B)",-1000000000*VALUE(MID(G215,2,LEN(G215)-3)),IF(RIGHT(G215,2)="k)",-1000*VALUE(MID(G215,2,LEN(G215)-3)),VALUE(SUBSTITUTE(G215,",","")))))),IF(RIGHT(G215,1)="T",1000000000000*VALUE(LEFT(G215,LEN(G215)-1)),IF(RIGHT(G215,1)="M",1000000*VALUE(LEFT(G215,LEN(G215)-1)),IF(RIGHT(G215,1)="B",1000000000*VALUE(LEFT(G215,LEN(G215)-1)),IF(RIGHT(G215,1)="%",0.01*VALUE(LEFT(G215,LEN(G215)-1)),IF(RIGHT(G215,1)="k",1000*VALUE(LEFT(G215,LEN(G215)-1)),VALUE(SUBSTITUTE(G215,",",""))))))))),"N/A")</f>
        <v/>
      </c>
      <c r="P215">
        <f>MAX(J215:N215)</f>
        <v/>
      </c>
      <c r="Q215">
        <f>IFERROR(J144+MATCH(P215,J215:N215,0)-1,"")</f>
        <v/>
      </c>
      <c r="R215">
        <f>IF(Q215="","",MIN(J215:N215))</f>
        <v/>
      </c>
      <c r="S215">
        <f>IFERROR(J144+MATCH(R215,J215:N215,0)-1,"")</f>
        <v/>
      </c>
      <c r="T215">
        <f>IFERROR(AVERAGE(J215:N215),"")</f>
        <v/>
      </c>
      <c r="U215">
        <f>IFERROR(STDEV(J215:N215),"")</f>
        <v/>
      </c>
      <c r="V215">
        <f>IFERROR(IF(C215="-","",IF(ISBLANK(B215),"",IF(OR(ISNUMBER(FIND("Growth",B215)),ISNUMBER(FIND("Margin",B215))),"",(J215-T215)/U215))),"")</f>
        <v/>
      </c>
      <c r="W215">
        <f>IFERROR(IF(OR(D215="-",ISBLANK(D215)),"",(K215-T215)/U215),"")</f>
        <v/>
      </c>
      <c r="X215">
        <f>IFERROR(IF(OR(E215="-",ISBLANK(E215)),"",(L215-T215)/U215),"")</f>
        <v/>
      </c>
      <c r="Y215">
        <f>IFERROR(IF(OR(F215="-",ISBLANK(F215)),"",(M215-T215)/U215),"")</f>
        <v/>
      </c>
      <c r="Z215">
        <f>IFERROR(IF(OR(G215="-",ISBLANK(G215)),"",(N215-T215)/U215),"")</f>
        <v/>
      </c>
      <c r="AA215">
        <f>IF(MAX(MAX(V215:Z215),ABS(MIN(V215:Z215)))=ABS(MIN(V215:Z215)),MIN(V215:Z215),MAX(V215:Z215))</f>
        <v/>
      </c>
      <c r="AB215">
        <f>IFERROR(V144+MATCH(AA215,V215:Z215,0)-1,"")</f>
        <v/>
      </c>
      <c r="AC215">
        <f>IF(AB215&lt;&gt;"",IF(S215=AB215,"Low",IF(AB215=Q215,"High","")),"")</f>
        <v/>
      </c>
      <c r="AE215">
        <f>IF(ISNUMBER(MATCH("N/A",J215:N215,0)),"",IFERROR((5 * SUMPRODUCT(J144:N144,J215:N215) - PRODUCT(SUM(J144:N144),SUM(J215:N215))) / ((5 * SUM((J144^2)+(K144^2)+(L144^2)+(M144^2)+(N144^2))) - SUM(J144:N144)^2),""))</f>
        <v/>
      </c>
      <c r="AF215">
        <f>IFERROR(CORREL(J144:N144,J215:N215),"")</f>
        <v/>
      </c>
      <c r="AZ215">
        <f>IF(Q215=S215,0,1)</f>
        <v/>
      </c>
      <c r="BA215">
        <f>IF(AZ215=1,IF(Q215="","",IF(Q215=N144,"Yes","No")),"")</f>
        <v/>
      </c>
      <c r="BB215">
        <f>IF(BA215="Yes",P215,"")</f>
        <v/>
      </c>
      <c r="BC215">
        <f>IF(AZ215=1,IF(S215="","",IF(S215=N144,"Yes","No")),"")</f>
        <v/>
      </c>
      <c r="BD215">
        <f>IF(BC215="Yes",R215,"")</f>
        <v/>
      </c>
      <c r="BE215">
        <f>IFERROR(IF(SIGN(AE215)=1,"Increasing",IF(SIGN(AE215)=-1,"Decreasing","")),"")</f>
        <v/>
      </c>
      <c r="BF215">
        <f>IF(OR(AND(BE215="Increasing",BA215="Yes"),AND(BE215="Decreasing",BC215="Yes")),"Yes","No")</f>
        <v/>
      </c>
      <c r="BG215">
        <f>IF(I215="pos_trend","Yes","No")</f>
        <v/>
      </c>
      <c r="BH215">
        <f>IF(AF215&lt;&gt;"",IF(ABS(AF215)&gt;0.8,"Yes","No"),"")</f>
        <v/>
      </c>
    </row>
    <row r="216" spans="1:60">
      <c s="1" r="A216" t="n">
        <v>10</v>
      </c>
      <c r="B216" t="s">
        <v>519</v>
      </c>
      <c r="C216" t="s">
        <v>264</v>
      </c>
      <c r="D216" t="s">
        <v>4132</v>
      </c>
      <c r="E216" t="s">
        <v>4133</v>
      </c>
      <c r="F216" t="s">
        <v>4134</v>
      </c>
      <c r="G216" t="s">
        <v>4135</v>
      </c>
      <c r="H216" t="s"/>
      <c r="I216">
        <f>IF(AND(K216&gt; J216, L216&gt; K216, M216&gt; L216, N216&gt; M216), "pos_trend", IF(AND(K216&lt; J216, L216&lt; K216, M216&lt; L216, N216&lt; M216), "neg_trend", "N/A"))</f>
        <v/>
      </c>
      <c r="J216">
        <f>IFERROR(IF(TRIM(C216)="-", "N/A", IF(RIGHT(C216,1)=")",IF(RIGHT(C216,2)="T)",-1000000000000*VALUE(MID(C216,2,LEN(C216)-3)),IF(RIGHT(C216,2)="M)",-1000000*VALUE(MID(C216,2,LEN(C216)-3)),IF(RIGHT(C216,2)="B)",-1000000000*VALUE(MID(C216,2,LEN(C216)-3)),IF(RIGHT(C216,2)="k)",-1000*VALUE(MID(C216,2,LEN(C216)-3)),VALUE(SUBSTITUTE(C216,",","")))))),IF(RIGHT(C216,1)="T",1000000000000*VALUE(LEFT(C216,LEN(C216)-1)),IF(RIGHT(C216,1)="M",1000000*VALUE(LEFT(C216,LEN(C216)-1)),IF(RIGHT(C216,1)="B",1000000000*VALUE(LEFT(C216,LEN(C216)-1)),IF(RIGHT(C216,1)="%",0.01*VALUE(LEFT(C216,LEN(C216)-1)),IF(RIGHT(C216,1)="k",1000*VALUE(LEFT(C216,LEN(C216)-1)),VALUE(SUBSTITUTE(C216,",",""))))))))),"N/A")</f>
        <v/>
      </c>
      <c r="K216">
        <f>IFERROR(IF(TRIM(D216)="-", "N/A", IF(RIGHT(D216,1)=")",IF(RIGHT(D216,2)="T)",-1000000000000*VALUE(MID(D216,2,LEN(D216)-3)),IF(RIGHT(D216,2)="M)",-1000000*VALUE(MID(D216,2,LEN(D216)-3)),IF(RIGHT(D216,2)="B)",-1000000000*VALUE(MID(D216,2,LEN(D216)-3)),IF(RIGHT(D216,2)="k)",-1000*VALUE(MID(D216,2,LEN(D216)-3)),VALUE(SUBSTITUTE(D216,",","")))))),IF(RIGHT(D216,1)="T",1000000000000*VALUE(LEFT(D216,LEN(D216)-1)),IF(RIGHT(D216,1)="M",1000000*VALUE(LEFT(D216,LEN(D216)-1)),IF(RIGHT(D216,1)="B",1000000000*VALUE(LEFT(D216,LEN(D216)-1)),IF(RIGHT(D216,1)="%",0.01*VALUE(LEFT(D216,LEN(D216)-1)),IF(RIGHT(D216,1)="k",1000*VALUE(LEFT(D216,LEN(D216)-1)),VALUE(SUBSTITUTE(D216,",",""))))))))),"N/A")</f>
        <v/>
      </c>
      <c r="L216">
        <f>IFERROR(IF(TRIM(E216)="-", "N/A", IF(RIGHT(E216,1)=")",IF(RIGHT(E216,2)="T)",-1000000000000*VALUE(MID(E216,2,LEN(E216)-3)),IF(RIGHT(E216,2)="M)",-1000000*VALUE(MID(E216,2,LEN(E216)-3)),IF(RIGHT(E216,2)="B)",-1000000000*VALUE(MID(E216,2,LEN(E216)-3)),IF(RIGHT(E216,2)="k)",-1000*VALUE(MID(E216,2,LEN(E216)-3)),VALUE(SUBSTITUTE(E216,",","")))))),IF(RIGHT(E216,1)="T",1000000000000*VALUE(LEFT(E216,LEN(E216)-1)),IF(RIGHT(E216,1)="M",1000000*VALUE(LEFT(E216,LEN(E216)-1)),IF(RIGHT(E216,1)="B",1000000000*VALUE(LEFT(E216,LEN(E216)-1)),IF(RIGHT(E216,1)="%",0.01*VALUE(LEFT(E216,LEN(E216)-1)),IF(RIGHT(E216,1)="k",1000*VALUE(LEFT(E216,LEN(E216)-1)),VALUE(SUBSTITUTE(E216,",",""))))))))),"N/A")</f>
        <v/>
      </c>
      <c r="M216">
        <f>IFERROR(IF(TRIM(F216)="-", "N/A", IF(RIGHT(F216,1)=")",IF(RIGHT(F216,2)="T)",-1000000000000*VALUE(MID(F216,2,LEN(F216)-3)),IF(RIGHT(F216,2)="M)",-1000000*VALUE(MID(F216,2,LEN(F216)-3)),IF(RIGHT(F216,2)="B)",-1000000000*VALUE(MID(F216,2,LEN(F216)-3)),IF(RIGHT(F216,2)="k)",-1000*VALUE(MID(F216,2,LEN(F216)-3)),VALUE(SUBSTITUTE(F216,",","")))))),IF(RIGHT(F216,1)="T",1000000000000*VALUE(LEFT(F216,LEN(F216)-1)),IF(RIGHT(F216,1)="M",1000000*VALUE(LEFT(F216,LEN(F216)-1)),IF(RIGHT(F216,1)="B",1000000000*VALUE(LEFT(F216,LEN(F216)-1)),IF(RIGHT(F216,1)="%",0.01*VALUE(LEFT(F216,LEN(F216)-1)),IF(RIGHT(F216,1)="k",1000*VALUE(LEFT(F216,LEN(F216)-1)),VALUE(SUBSTITUTE(F216,",",""))))))))),"N/A")</f>
        <v/>
      </c>
      <c r="N216">
        <f>IFERROR(IF(TRIM(G216)="-", "N/A", IF(RIGHT(G216,1)=")",IF(RIGHT(G216,2)="T)",-1000000000000*VALUE(MID(G216,2,LEN(G216)-3)),IF(RIGHT(G216,2)="M)",-1000000*VALUE(MID(G216,2,LEN(G216)-3)),IF(RIGHT(G216,2)="B)",-1000000000*VALUE(MID(G216,2,LEN(G216)-3)),IF(RIGHT(G216,2)="k)",-1000*VALUE(MID(G216,2,LEN(G216)-3)),VALUE(SUBSTITUTE(G216,",","")))))),IF(RIGHT(G216,1)="T",1000000000000*VALUE(LEFT(G216,LEN(G216)-1)),IF(RIGHT(G216,1)="M",1000000*VALUE(LEFT(G216,LEN(G216)-1)),IF(RIGHT(G216,1)="B",1000000000*VALUE(LEFT(G216,LEN(G216)-1)),IF(RIGHT(G216,1)="%",0.01*VALUE(LEFT(G216,LEN(G216)-1)),IF(RIGHT(G216,1)="k",1000*VALUE(LEFT(G216,LEN(G216)-1)),VALUE(SUBSTITUTE(G216,",",""))))))))),"N/A")</f>
        <v/>
      </c>
      <c r="P216">
        <f>MAX(J216:N216)</f>
        <v/>
      </c>
      <c r="Q216">
        <f>IFERROR(J144+MATCH(P216,J216:N216,0)-1,"")</f>
        <v/>
      </c>
      <c r="R216">
        <f>IF(Q216="","",MIN(J216:N216))</f>
        <v/>
      </c>
      <c r="S216">
        <f>IFERROR(J144+MATCH(R216,J216:N216,0)-1,"")</f>
        <v/>
      </c>
      <c r="T216">
        <f>IFERROR(AVERAGE(J216:N216),"")</f>
        <v/>
      </c>
      <c r="U216">
        <f>IFERROR(STDEV(J216:N216),"")</f>
        <v/>
      </c>
      <c r="V216">
        <f>IFERROR(IF(C216="-","",IF(ISBLANK(B216),"",IF(OR(ISNUMBER(FIND("Growth",B216)),ISNUMBER(FIND("Margin",B216))),"",(J216-T216)/U216))),"")</f>
        <v/>
      </c>
      <c r="W216">
        <f>IFERROR(IF(OR(D216="-",ISBLANK(D216)),"",(K216-T216)/U216),"")</f>
        <v/>
      </c>
      <c r="X216">
        <f>IFERROR(IF(OR(E216="-",ISBLANK(E216)),"",(L216-T216)/U216),"")</f>
        <v/>
      </c>
      <c r="Y216">
        <f>IFERROR(IF(OR(F216="-",ISBLANK(F216)),"",(M216-T216)/U216),"")</f>
        <v/>
      </c>
      <c r="Z216">
        <f>IFERROR(IF(OR(G216="-",ISBLANK(G216)),"",(N216-T216)/U216),"")</f>
        <v/>
      </c>
      <c r="AA216">
        <f>IF(MAX(MAX(V216:Z216),ABS(MIN(V216:Z216)))=ABS(MIN(V216:Z216)),MIN(V216:Z216),MAX(V216:Z216))</f>
        <v/>
      </c>
      <c r="AB216">
        <f>IFERROR(V144+MATCH(AA216,V216:Z216,0)-1,"")</f>
        <v/>
      </c>
      <c r="AC216">
        <f>IF(AB216&lt;&gt;"",IF(S216=AB216,"Low",IF(AB216=Q216,"High","")),"")</f>
        <v/>
      </c>
      <c r="AE216">
        <f>IF(ISNUMBER(MATCH("N/A",J216:N216,0)),"",IFERROR((5 * SUMPRODUCT(J144:N144,J216:N216) - PRODUCT(SUM(J144:N144),SUM(J216:N216))) / ((5 * SUM((J144^2)+(K144^2)+(L144^2)+(M144^2)+(N144^2))) - SUM(J144:N144)^2),""))</f>
        <v/>
      </c>
      <c r="AF216">
        <f>IFERROR(CORREL(J144:N144,J216:N216),"")</f>
        <v/>
      </c>
      <c r="AZ216">
        <f>IF(Q216=S216,0,1)</f>
        <v/>
      </c>
      <c r="BA216">
        <f>IF(AZ216=1,IF(Q216="","",IF(Q216=N144,"Yes","No")),"")</f>
        <v/>
      </c>
      <c r="BB216">
        <f>IF(BA216="Yes",P216,"")</f>
        <v/>
      </c>
      <c r="BC216">
        <f>IF(AZ216=1,IF(S216="","",IF(S216=N144,"Yes","No")),"")</f>
        <v/>
      </c>
      <c r="BD216">
        <f>IF(BC216="Yes",R216,"")</f>
        <v/>
      </c>
      <c r="BE216">
        <f>IFERROR(IF(SIGN(AE216)=1,"Increasing",IF(SIGN(AE216)=-1,"Decreasing","")),"")</f>
        <v/>
      </c>
      <c r="BF216">
        <f>IF(OR(AND(BE216="Increasing",BA216="Yes"),AND(BE216="Decreasing",BC216="Yes")),"Yes","No")</f>
        <v/>
      </c>
      <c r="BG216">
        <f>IF(I216="pos_trend","Yes","No")</f>
        <v/>
      </c>
      <c r="BH216">
        <f>IF(AF216&lt;&gt;"",IF(ABS(AF216)&gt;0.8,"Yes","No"),"")</f>
        <v/>
      </c>
    </row>
    <row r="217" spans="1:60">
      <c s="1" r="A217" t="n">
        <v>11</v>
      </c>
      <c r="B217" t="s">
        <v>524</v>
      </c>
      <c r="C217" t="s">
        <v>4136</v>
      </c>
      <c r="D217" t="s">
        <v>4137</v>
      </c>
      <c r="E217" t="s">
        <v>4138</v>
      </c>
      <c r="F217" t="s">
        <v>4139</v>
      </c>
      <c r="G217" t="s">
        <v>4140</v>
      </c>
      <c r="H217" t="s"/>
      <c r="I217">
        <f>IF(AND(K217&gt; J217, L217&gt; K217, M217&gt; L217, N217&gt; M217), "pos_trend", IF(AND(K217&lt; J217, L217&lt; K217, M217&lt; L217, N217&lt; M217), "neg_trend", "N/A"))</f>
        <v/>
      </c>
      <c r="J217">
        <f>IFERROR(IF(TRIM(C217)="-", "N/A", IF(RIGHT(C217,1)=")",IF(RIGHT(C217,2)="T)",-1000000000000*VALUE(MID(C217,2,LEN(C217)-3)),IF(RIGHT(C217,2)="M)",-1000000*VALUE(MID(C217,2,LEN(C217)-3)),IF(RIGHT(C217,2)="B)",-1000000000*VALUE(MID(C217,2,LEN(C217)-3)),IF(RIGHT(C217,2)="k)",-1000*VALUE(MID(C217,2,LEN(C217)-3)),VALUE(SUBSTITUTE(C217,",","")))))),IF(RIGHT(C217,1)="T",1000000000000*VALUE(LEFT(C217,LEN(C217)-1)),IF(RIGHT(C217,1)="M",1000000*VALUE(LEFT(C217,LEN(C217)-1)),IF(RIGHT(C217,1)="B",1000000000*VALUE(LEFT(C217,LEN(C217)-1)),IF(RIGHT(C217,1)="%",0.01*VALUE(LEFT(C217,LEN(C217)-1)),IF(RIGHT(C217,1)="k",1000*VALUE(LEFT(C217,LEN(C217)-1)),VALUE(SUBSTITUTE(C217,",",""))))))))),"N/A")</f>
        <v/>
      </c>
      <c r="K217">
        <f>IFERROR(IF(TRIM(D217)="-", "N/A", IF(RIGHT(D217,1)=")",IF(RIGHT(D217,2)="T)",-1000000000000*VALUE(MID(D217,2,LEN(D217)-3)),IF(RIGHT(D217,2)="M)",-1000000*VALUE(MID(D217,2,LEN(D217)-3)),IF(RIGHT(D217,2)="B)",-1000000000*VALUE(MID(D217,2,LEN(D217)-3)),IF(RIGHT(D217,2)="k)",-1000*VALUE(MID(D217,2,LEN(D217)-3)),VALUE(SUBSTITUTE(D217,",","")))))),IF(RIGHT(D217,1)="T",1000000000000*VALUE(LEFT(D217,LEN(D217)-1)),IF(RIGHT(D217,1)="M",1000000*VALUE(LEFT(D217,LEN(D217)-1)),IF(RIGHT(D217,1)="B",1000000000*VALUE(LEFT(D217,LEN(D217)-1)),IF(RIGHT(D217,1)="%",0.01*VALUE(LEFT(D217,LEN(D217)-1)),IF(RIGHT(D217,1)="k",1000*VALUE(LEFT(D217,LEN(D217)-1)),VALUE(SUBSTITUTE(D217,",",""))))))))),"N/A")</f>
        <v/>
      </c>
      <c r="L217">
        <f>IFERROR(IF(TRIM(E217)="-", "N/A", IF(RIGHT(E217,1)=")",IF(RIGHT(E217,2)="T)",-1000000000000*VALUE(MID(E217,2,LEN(E217)-3)),IF(RIGHT(E217,2)="M)",-1000000*VALUE(MID(E217,2,LEN(E217)-3)),IF(RIGHT(E217,2)="B)",-1000000000*VALUE(MID(E217,2,LEN(E217)-3)),IF(RIGHT(E217,2)="k)",-1000*VALUE(MID(E217,2,LEN(E217)-3)),VALUE(SUBSTITUTE(E217,",","")))))),IF(RIGHT(E217,1)="T",1000000000000*VALUE(LEFT(E217,LEN(E217)-1)),IF(RIGHT(E217,1)="M",1000000*VALUE(LEFT(E217,LEN(E217)-1)),IF(RIGHT(E217,1)="B",1000000000*VALUE(LEFT(E217,LEN(E217)-1)),IF(RIGHT(E217,1)="%",0.01*VALUE(LEFT(E217,LEN(E217)-1)),IF(RIGHT(E217,1)="k",1000*VALUE(LEFT(E217,LEN(E217)-1)),VALUE(SUBSTITUTE(E217,",",""))))))))),"N/A")</f>
        <v/>
      </c>
      <c r="M217">
        <f>IFERROR(IF(TRIM(F217)="-", "N/A", IF(RIGHT(F217,1)=")",IF(RIGHT(F217,2)="T)",-1000000000000*VALUE(MID(F217,2,LEN(F217)-3)),IF(RIGHT(F217,2)="M)",-1000000*VALUE(MID(F217,2,LEN(F217)-3)),IF(RIGHT(F217,2)="B)",-1000000000*VALUE(MID(F217,2,LEN(F217)-3)),IF(RIGHT(F217,2)="k)",-1000*VALUE(MID(F217,2,LEN(F217)-3)),VALUE(SUBSTITUTE(F217,",","")))))),IF(RIGHT(F217,1)="T",1000000000000*VALUE(LEFT(F217,LEN(F217)-1)),IF(RIGHT(F217,1)="M",1000000*VALUE(LEFT(F217,LEN(F217)-1)),IF(RIGHT(F217,1)="B",1000000000*VALUE(LEFT(F217,LEN(F217)-1)),IF(RIGHT(F217,1)="%",0.01*VALUE(LEFT(F217,LEN(F217)-1)),IF(RIGHT(F217,1)="k",1000*VALUE(LEFT(F217,LEN(F217)-1)),VALUE(SUBSTITUTE(F217,",",""))))))))),"N/A")</f>
        <v/>
      </c>
      <c r="N217">
        <f>IFERROR(IF(TRIM(G217)="-", "N/A", IF(RIGHT(G217,1)=")",IF(RIGHT(G217,2)="T)",-1000000000000*VALUE(MID(G217,2,LEN(G217)-3)),IF(RIGHT(G217,2)="M)",-1000000*VALUE(MID(G217,2,LEN(G217)-3)),IF(RIGHT(G217,2)="B)",-1000000000*VALUE(MID(G217,2,LEN(G217)-3)),IF(RIGHT(G217,2)="k)",-1000*VALUE(MID(G217,2,LEN(G217)-3)),VALUE(SUBSTITUTE(G217,",","")))))),IF(RIGHT(G217,1)="T",1000000000000*VALUE(LEFT(G217,LEN(G217)-1)),IF(RIGHT(G217,1)="M",1000000*VALUE(LEFT(G217,LEN(G217)-1)),IF(RIGHT(G217,1)="B",1000000000*VALUE(LEFT(G217,LEN(G217)-1)),IF(RIGHT(G217,1)="%",0.01*VALUE(LEFT(G217,LEN(G217)-1)),IF(RIGHT(G217,1)="k",1000*VALUE(LEFT(G217,LEN(G217)-1)),VALUE(SUBSTITUTE(G217,",",""))))))))),"N/A")</f>
        <v/>
      </c>
      <c r="P217">
        <f>MAX(J217:N217)</f>
        <v/>
      </c>
      <c r="Q217">
        <f>IFERROR(J144+MATCH(P217,J217:N217,0)-1,"")</f>
        <v/>
      </c>
      <c r="R217">
        <f>IF(Q217="","",MIN(J217:N217))</f>
        <v/>
      </c>
      <c r="S217">
        <f>IFERROR(J144+MATCH(R217,J217:N217,0)-1,"")</f>
        <v/>
      </c>
      <c r="T217">
        <f>IFERROR(AVERAGE(J217:N217),"")</f>
        <v/>
      </c>
      <c r="U217">
        <f>IFERROR(STDEV(J217:N217),"")</f>
        <v/>
      </c>
      <c r="V217">
        <f>IFERROR(IF(C217="-","",IF(ISBLANK(B217),"",IF(OR(ISNUMBER(FIND("Growth",B217)),ISNUMBER(FIND("Margin",B217))),"",(J217-T217)/U217))),"")</f>
        <v/>
      </c>
      <c r="W217">
        <f>IFERROR(IF(OR(D217="-",ISBLANK(D217)),"",(K217-T217)/U217),"")</f>
        <v/>
      </c>
      <c r="X217">
        <f>IFERROR(IF(OR(E217="-",ISBLANK(E217)),"",(L217-T217)/U217),"")</f>
        <v/>
      </c>
      <c r="Y217">
        <f>IFERROR(IF(OR(F217="-",ISBLANK(F217)),"",(M217-T217)/U217),"")</f>
        <v/>
      </c>
      <c r="Z217">
        <f>IFERROR(IF(OR(G217="-",ISBLANK(G217)),"",(N217-T217)/U217),"")</f>
        <v/>
      </c>
      <c r="AA217">
        <f>IF(MAX(MAX(V217:Z217),ABS(MIN(V217:Z217)))=ABS(MIN(V217:Z217)),MIN(V217:Z217),MAX(V217:Z217))</f>
        <v/>
      </c>
      <c r="AB217">
        <f>IFERROR(V144+MATCH(AA217,V217:Z217,0)-1,"")</f>
        <v/>
      </c>
      <c r="AC217">
        <f>IF(AB217&lt;&gt;"",IF(S217=AB217,"Low",IF(AB217=Q217,"High","")),"")</f>
        <v/>
      </c>
      <c r="AE217">
        <f>IF(ISNUMBER(MATCH("N/A",J217:N217,0)),"",IFERROR((5 * SUMPRODUCT(J144:N144,J217:N217) - PRODUCT(SUM(J144:N144),SUM(J217:N217))) / ((5 * SUM((J144^2)+(K144^2)+(L144^2)+(M144^2)+(N144^2))) - SUM(J144:N144)^2),""))</f>
        <v/>
      </c>
      <c r="AF217">
        <f>IFERROR(CORREL(J144:N144,J217:N217),"")</f>
        <v/>
      </c>
      <c r="AZ217">
        <f>IF(Q217=S217,0,1)</f>
        <v/>
      </c>
      <c r="BA217">
        <f>IF(AZ217=1,IF(Q217="","",IF(Q217=N144,"Yes","No")),"")</f>
        <v/>
      </c>
      <c r="BB217">
        <f>IF(BA217="Yes",P217,"")</f>
        <v/>
      </c>
      <c r="BC217">
        <f>IF(AZ217=1,IF(S217="","",IF(S217=N144,"Yes","No")),"")</f>
        <v/>
      </c>
      <c r="BD217">
        <f>IF(BC217="Yes",R217,"")</f>
        <v/>
      </c>
      <c r="BE217">
        <f>IFERROR(IF(SIGN(AE217)=1,"Increasing",IF(SIGN(AE217)=-1,"Decreasing","")),"")</f>
        <v/>
      </c>
      <c r="BF217">
        <f>IF(OR(AND(BE217="Increasing",BA217="Yes"),AND(BE217="Decreasing",BC217="Yes")),"Yes","No")</f>
        <v/>
      </c>
      <c r="BG217">
        <f>IF(I217="pos_trend","Yes","No")</f>
        <v/>
      </c>
      <c r="BH217">
        <f>IF(AF217&lt;&gt;"",IF(ABS(AF217)&gt;0.8,"Yes","No"),"")</f>
        <v/>
      </c>
    </row>
    <row r="218" spans="1:60">
      <c s="1" r="A218" t="n">
        <v>12</v>
      </c>
      <c r="B218" t="s">
        <v>530</v>
      </c>
      <c r="C218" t="s">
        <v>4141</v>
      </c>
      <c r="D218" t="s">
        <v>4142</v>
      </c>
      <c r="E218" t="s">
        <v>4143</v>
      </c>
      <c r="F218" t="s">
        <v>4144</v>
      </c>
      <c r="G218" t="s">
        <v>4145</v>
      </c>
      <c r="H218" t="s"/>
      <c r="I218">
        <f>IF(AND(K218&gt; J218, L218&gt; K218, M218&gt; L218, N218&gt; M218), "pos_trend", IF(AND(K218&lt; J218, L218&lt; K218, M218&lt; L218, N218&lt; M218), "neg_trend", "N/A"))</f>
        <v/>
      </c>
      <c r="J218">
        <f>IFERROR(IF(TRIM(C218)="-", "N/A", IF(RIGHT(C218,1)=")",IF(RIGHT(C218,2)="T)",-1000000000000*VALUE(MID(C218,2,LEN(C218)-3)),IF(RIGHT(C218,2)="M)",-1000000*VALUE(MID(C218,2,LEN(C218)-3)),IF(RIGHT(C218,2)="B)",-1000000000*VALUE(MID(C218,2,LEN(C218)-3)),IF(RIGHT(C218,2)="k)",-1000*VALUE(MID(C218,2,LEN(C218)-3)),VALUE(SUBSTITUTE(C218,",","")))))),IF(RIGHT(C218,1)="T",1000000000000*VALUE(LEFT(C218,LEN(C218)-1)),IF(RIGHT(C218,1)="M",1000000*VALUE(LEFT(C218,LEN(C218)-1)),IF(RIGHT(C218,1)="B",1000000000*VALUE(LEFT(C218,LEN(C218)-1)),IF(RIGHT(C218,1)="%",0.01*VALUE(LEFT(C218,LEN(C218)-1)),IF(RIGHT(C218,1)="k",1000*VALUE(LEFT(C218,LEN(C218)-1)),VALUE(SUBSTITUTE(C218,",",""))))))))),"N/A")</f>
        <v/>
      </c>
      <c r="K218">
        <f>IFERROR(IF(TRIM(D218)="-", "N/A", IF(RIGHT(D218,1)=")",IF(RIGHT(D218,2)="T)",-1000000000000*VALUE(MID(D218,2,LEN(D218)-3)),IF(RIGHT(D218,2)="M)",-1000000*VALUE(MID(D218,2,LEN(D218)-3)),IF(RIGHT(D218,2)="B)",-1000000000*VALUE(MID(D218,2,LEN(D218)-3)),IF(RIGHT(D218,2)="k)",-1000*VALUE(MID(D218,2,LEN(D218)-3)),VALUE(SUBSTITUTE(D218,",","")))))),IF(RIGHT(D218,1)="T",1000000000000*VALUE(LEFT(D218,LEN(D218)-1)),IF(RIGHT(D218,1)="M",1000000*VALUE(LEFT(D218,LEN(D218)-1)),IF(RIGHT(D218,1)="B",1000000000*VALUE(LEFT(D218,LEN(D218)-1)),IF(RIGHT(D218,1)="%",0.01*VALUE(LEFT(D218,LEN(D218)-1)),IF(RIGHT(D218,1)="k",1000*VALUE(LEFT(D218,LEN(D218)-1)),VALUE(SUBSTITUTE(D218,",",""))))))))),"N/A")</f>
        <v/>
      </c>
      <c r="L218">
        <f>IFERROR(IF(TRIM(E218)="-", "N/A", IF(RIGHT(E218,1)=")",IF(RIGHT(E218,2)="T)",-1000000000000*VALUE(MID(E218,2,LEN(E218)-3)),IF(RIGHT(E218,2)="M)",-1000000*VALUE(MID(E218,2,LEN(E218)-3)),IF(RIGHT(E218,2)="B)",-1000000000*VALUE(MID(E218,2,LEN(E218)-3)),IF(RIGHT(E218,2)="k)",-1000*VALUE(MID(E218,2,LEN(E218)-3)),VALUE(SUBSTITUTE(E218,",","")))))),IF(RIGHT(E218,1)="T",1000000000000*VALUE(LEFT(E218,LEN(E218)-1)),IF(RIGHT(E218,1)="M",1000000*VALUE(LEFT(E218,LEN(E218)-1)),IF(RIGHT(E218,1)="B",1000000000*VALUE(LEFT(E218,LEN(E218)-1)),IF(RIGHT(E218,1)="%",0.01*VALUE(LEFT(E218,LEN(E218)-1)),IF(RIGHT(E218,1)="k",1000*VALUE(LEFT(E218,LEN(E218)-1)),VALUE(SUBSTITUTE(E218,",",""))))))))),"N/A")</f>
        <v/>
      </c>
      <c r="M218">
        <f>IFERROR(IF(TRIM(F218)="-", "N/A", IF(RIGHT(F218,1)=")",IF(RIGHT(F218,2)="T)",-1000000000000*VALUE(MID(F218,2,LEN(F218)-3)),IF(RIGHT(F218,2)="M)",-1000000*VALUE(MID(F218,2,LEN(F218)-3)),IF(RIGHT(F218,2)="B)",-1000000000*VALUE(MID(F218,2,LEN(F218)-3)),IF(RIGHT(F218,2)="k)",-1000*VALUE(MID(F218,2,LEN(F218)-3)),VALUE(SUBSTITUTE(F218,",","")))))),IF(RIGHT(F218,1)="T",1000000000000*VALUE(LEFT(F218,LEN(F218)-1)),IF(RIGHT(F218,1)="M",1000000*VALUE(LEFT(F218,LEN(F218)-1)),IF(RIGHT(F218,1)="B",1000000000*VALUE(LEFT(F218,LEN(F218)-1)),IF(RIGHT(F218,1)="%",0.01*VALUE(LEFT(F218,LEN(F218)-1)),IF(RIGHT(F218,1)="k",1000*VALUE(LEFT(F218,LEN(F218)-1)),VALUE(SUBSTITUTE(F218,",",""))))))))),"N/A")</f>
        <v/>
      </c>
      <c r="N218">
        <f>IFERROR(IF(TRIM(G218)="-", "N/A", IF(RIGHT(G218,1)=")",IF(RIGHT(G218,2)="T)",-1000000000000*VALUE(MID(G218,2,LEN(G218)-3)),IF(RIGHT(G218,2)="M)",-1000000*VALUE(MID(G218,2,LEN(G218)-3)),IF(RIGHT(G218,2)="B)",-1000000000*VALUE(MID(G218,2,LEN(G218)-3)),IF(RIGHT(G218,2)="k)",-1000*VALUE(MID(G218,2,LEN(G218)-3)),VALUE(SUBSTITUTE(G218,",","")))))),IF(RIGHT(G218,1)="T",1000000000000*VALUE(LEFT(G218,LEN(G218)-1)),IF(RIGHT(G218,1)="M",1000000*VALUE(LEFT(G218,LEN(G218)-1)),IF(RIGHT(G218,1)="B",1000000000*VALUE(LEFT(G218,LEN(G218)-1)),IF(RIGHT(G218,1)="%",0.01*VALUE(LEFT(G218,LEN(G218)-1)),IF(RIGHT(G218,1)="k",1000*VALUE(LEFT(G218,LEN(G218)-1)),VALUE(SUBSTITUTE(G218,",",""))))))))),"N/A")</f>
        <v/>
      </c>
      <c r="P218">
        <f>MAX(J218:N218)</f>
        <v/>
      </c>
      <c r="Q218">
        <f>IFERROR(J144+MATCH(P218,J218:N218,0)-1,"")</f>
        <v/>
      </c>
      <c r="R218">
        <f>IF(Q218="","",MIN(J218:N218))</f>
        <v/>
      </c>
      <c r="S218">
        <f>IFERROR(J144+MATCH(R218,J218:N218,0)-1,"")</f>
        <v/>
      </c>
      <c r="T218">
        <f>IFERROR(AVERAGE(J218:N218),"")</f>
        <v/>
      </c>
      <c r="U218">
        <f>IFERROR(STDEV(J218:N218),"")</f>
        <v/>
      </c>
      <c r="V218">
        <f>IFERROR(IF(C218="-","",IF(ISBLANK(B218),"",IF(OR(ISNUMBER(FIND("Growth",B218)),ISNUMBER(FIND("Margin",B218))),"",(J218-T218)/U218))),"")</f>
        <v/>
      </c>
      <c r="W218">
        <f>IFERROR(IF(OR(D218="-",ISBLANK(D218)),"",(K218-T218)/U218),"")</f>
        <v/>
      </c>
      <c r="X218">
        <f>IFERROR(IF(OR(E218="-",ISBLANK(E218)),"",(L218-T218)/U218),"")</f>
        <v/>
      </c>
      <c r="Y218">
        <f>IFERROR(IF(OR(F218="-",ISBLANK(F218)),"",(M218-T218)/U218),"")</f>
        <v/>
      </c>
      <c r="Z218">
        <f>IFERROR(IF(OR(G218="-",ISBLANK(G218)),"",(N218-T218)/U218),"")</f>
        <v/>
      </c>
      <c r="AA218">
        <f>IF(MAX(MAX(V218:Z218),ABS(MIN(V218:Z218)))=ABS(MIN(V218:Z218)),MIN(V218:Z218),MAX(V218:Z218))</f>
        <v/>
      </c>
      <c r="AB218">
        <f>IFERROR(V144+MATCH(AA218,V218:Z218,0)-1,"")</f>
        <v/>
      </c>
      <c r="AC218">
        <f>IF(AB218&lt;&gt;"",IF(S218=AB218,"Low",IF(AB218=Q218,"High","")),"")</f>
        <v/>
      </c>
      <c r="AE218">
        <f>IF(ISNUMBER(MATCH("N/A",J218:N218,0)),"",IFERROR((5 * SUMPRODUCT(J144:N144,J218:N218) - PRODUCT(SUM(J144:N144),SUM(J218:N218))) / ((5 * SUM((J144^2)+(K144^2)+(L144^2)+(M144^2)+(N144^2))) - SUM(J144:N144)^2),""))</f>
        <v/>
      </c>
      <c r="AF218">
        <f>IFERROR(CORREL(J144:N144,J218:N218),"")</f>
        <v/>
      </c>
      <c r="AZ218">
        <f>IF(Q218=S218,0,1)</f>
        <v/>
      </c>
      <c r="BA218">
        <f>IF(AZ218=1,IF(Q218="","",IF(Q218=N144,"Yes","No")),"")</f>
        <v/>
      </c>
      <c r="BB218">
        <f>IF(BA218="Yes",P218,"")</f>
        <v/>
      </c>
      <c r="BC218">
        <f>IF(AZ218=1,IF(S218="","",IF(S218=N144,"Yes","No")),"")</f>
        <v/>
      </c>
      <c r="BD218">
        <f>IF(BC218="Yes",R218,"")</f>
        <v/>
      </c>
      <c r="BE218">
        <f>IFERROR(IF(SIGN(AE218)=1,"Increasing",IF(SIGN(AE218)=-1,"Decreasing","")),"")</f>
        <v/>
      </c>
      <c r="BF218">
        <f>IF(OR(AND(BE218="Increasing",BA218="Yes"),AND(BE218="Decreasing",BC218="Yes")),"Yes","No")</f>
        <v/>
      </c>
      <c r="BG218">
        <f>IF(I218="pos_trend","Yes","No")</f>
        <v/>
      </c>
      <c r="BH218">
        <f>IF(AF218&lt;&gt;"",IF(ABS(AF218)&gt;0.8,"Yes","No"),"")</f>
        <v/>
      </c>
    </row>
    <row r="219" spans="1:60">
      <c s="1" r="A219" t="n">
        <v>13</v>
      </c>
      <c r="B219" t="s">
        <v>535</v>
      </c>
      <c r="C219" t="s">
        <v>4146</v>
      </c>
      <c r="D219" t="s">
        <v>4147</v>
      </c>
      <c r="E219" t="s">
        <v>4148</v>
      </c>
      <c r="F219" t="s">
        <v>4149</v>
      </c>
      <c r="G219" t="s">
        <v>4150</v>
      </c>
      <c r="H219" t="s"/>
      <c r="I219">
        <f>IF(AND(K219&gt; J219, L219&gt; K219, M219&gt; L219, N219&gt; M219), "pos_trend", IF(AND(K219&lt; J219, L219&lt; K219, M219&lt; L219, N219&lt; M219), "neg_trend", "N/A"))</f>
        <v/>
      </c>
      <c r="J219">
        <f>IFERROR(IF(TRIM(C219)="-", "N/A", IF(RIGHT(C219,1)=")",IF(RIGHT(C219,2)="T)",-1000000000000*VALUE(MID(C219,2,LEN(C219)-3)),IF(RIGHT(C219,2)="M)",-1000000*VALUE(MID(C219,2,LEN(C219)-3)),IF(RIGHT(C219,2)="B)",-1000000000*VALUE(MID(C219,2,LEN(C219)-3)),IF(RIGHT(C219,2)="k)",-1000*VALUE(MID(C219,2,LEN(C219)-3)),VALUE(SUBSTITUTE(C219,",","")))))),IF(RIGHT(C219,1)="T",1000000000000*VALUE(LEFT(C219,LEN(C219)-1)),IF(RIGHT(C219,1)="M",1000000*VALUE(LEFT(C219,LEN(C219)-1)),IF(RIGHT(C219,1)="B",1000000000*VALUE(LEFT(C219,LEN(C219)-1)),IF(RIGHT(C219,1)="%",0.01*VALUE(LEFT(C219,LEN(C219)-1)),IF(RIGHT(C219,1)="k",1000*VALUE(LEFT(C219,LEN(C219)-1)),VALUE(SUBSTITUTE(C219,",",""))))))))),"N/A")</f>
        <v/>
      </c>
      <c r="K219">
        <f>IFERROR(IF(TRIM(D219)="-", "N/A", IF(RIGHT(D219,1)=")",IF(RIGHT(D219,2)="T)",-1000000000000*VALUE(MID(D219,2,LEN(D219)-3)),IF(RIGHT(D219,2)="M)",-1000000*VALUE(MID(D219,2,LEN(D219)-3)),IF(RIGHT(D219,2)="B)",-1000000000*VALUE(MID(D219,2,LEN(D219)-3)),IF(RIGHT(D219,2)="k)",-1000*VALUE(MID(D219,2,LEN(D219)-3)),VALUE(SUBSTITUTE(D219,",","")))))),IF(RIGHT(D219,1)="T",1000000000000*VALUE(LEFT(D219,LEN(D219)-1)),IF(RIGHT(D219,1)="M",1000000*VALUE(LEFT(D219,LEN(D219)-1)),IF(RIGHT(D219,1)="B",1000000000*VALUE(LEFT(D219,LEN(D219)-1)),IF(RIGHT(D219,1)="%",0.01*VALUE(LEFT(D219,LEN(D219)-1)),IF(RIGHT(D219,1)="k",1000*VALUE(LEFT(D219,LEN(D219)-1)),VALUE(SUBSTITUTE(D219,",",""))))))))),"N/A")</f>
        <v/>
      </c>
      <c r="L219">
        <f>IFERROR(IF(TRIM(E219)="-", "N/A", IF(RIGHT(E219,1)=")",IF(RIGHT(E219,2)="T)",-1000000000000*VALUE(MID(E219,2,LEN(E219)-3)),IF(RIGHT(E219,2)="M)",-1000000*VALUE(MID(E219,2,LEN(E219)-3)),IF(RIGHT(E219,2)="B)",-1000000000*VALUE(MID(E219,2,LEN(E219)-3)),IF(RIGHT(E219,2)="k)",-1000*VALUE(MID(E219,2,LEN(E219)-3)),VALUE(SUBSTITUTE(E219,",","")))))),IF(RIGHT(E219,1)="T",1000000000000*VALUE(LEFT(E219,LEN(E219)-1)),IF(RIGHT(E219,1)="M",1000000*VALUE(LEFT(E219,LEN(E219)-1)),IF(RIGHT(E219,1)="B",1000000000*VALUE(LEFT(E219,LEN(E219)-1)),IF(RIGHT(E219,1)="%",0.01*VALUE(LEFT(E219,LEN(E219)-1)),IF(RIGHT(E219,1)="k",1000*VALUE(LEFT(E219,LEN(E219)-1)),VALUE(SUBSTITUTE(E219,",",""))))))))),"N/A")</f>
        <v/>
      </c>
      <c r="M219">
        <f>IFERROR(IF(TRIM(F219)="-", "N/A", IF(RIGHT(F219,1)=")",IF(RIGHT(F219,2)="T)",-1000000000000*VALUE(MID(F219,2,LEN(F219)-3)),IF(RIGHT(F219,2)="M)",-1000000*VALUE(MID(F219,2,LEN(F219)-3)),IF(RIGHT(F219,2)="B)",-1000000000*VALUE(MID(F219,2,LEN(F219)-3)),IF(RIGHT(F219,2)="k)",-1000*VALUE(MID(F219,2,LEN(F219)-3)),VALUE(SUBSTITUTE(F219,",","")))))),IF(RIGHT(F219,1)="T",1000000000000*VALUE(LEFT(F219,LEN(F219)-1)),IF(RIGHT(F219,1)="M",1000000*VALUE(LEFT(F219,LEN(F219)-1)),IF(RIGHT(F219,1)="B",1000000000*VALUE(LEFT(F219,LEN(F219)-1)),IF(RIGHT(F219,1)="%",0.01*VALUE(LEFT(F219,LEN(F219)-1)),IF(RIGHT(F219,1)="k",1000*VALUE(LEFT(F219,LEN(F219)-1)),VALUE(SUBSTITUTE(F219,",",""))))))))),"N/A")</f>
        <v/>
      </c>
      <c r="N219">
        <f>IFERROR(IF(TRIM(G219)="-", "N/A", IF(RIGHT(G219,1)=")",IF(RIGHT(G219,2)="T)",-1000000000000*VALUE(MID(G219,2,LEN(G219)-3)),IF(RIGHT(G219,2)="M)",-1000000*VALUE(MID(G219,2,LEN(G219)-3)),IF(RIGHT(G219,2)="B)",-1000000000*VALUE(MID(G219,2,LEN(G219)-3)),IF(RIGHT(G219,2)="k)",-1000*VALUE(MID(G219,2,LEN(G219)-3)),VALUE(SUBSTITUTE(G219,",","")))))),IF(RIGHT(G219,1)="T",1000000000000*VALUE(LEFT(G219,LEN(G219)-1)),IF(RIGHT(G219,1)="M",1000000*VALUE(LEFT(G219,LEN(G219)-1)),IF(RIGHT(G219,1)="B",1000000000*VALUE(LEFT(G219,LEN(G219)-1)),IF(RIGHT(G219,1)="%",0.01*VALUE(LEFT(G219,LEN(G219)-1)),IF(RIGHT(G219,1)="k",1000*VALUE(LEFT(G219,LEN(G219)-1)),VALUE(SUBSTITUTE(G219,",",""))))))))),"N/A")</f>
        <v/>
      </c>
      <c r="P219">
        <f>MAX(J219:N219)</f>
        <v/>
      </c>
      <c r="Q219">
        <f>IFERROR(J144+MATCH(P219,J219:N219,0)-1,"")</f>
        <v/>
      </c>
      <c r="R219">
        <f>IF(Q219="","",MIN(J219:N219))</f>
        <v/>
      </c>
      <c r="S219">
        <f>IFERROR(J144+MATCH(R219,J219:N219,0)-1,"")</f>
        <v/>
      </c>
      <c r="T219">
        <f>IFERROR(AVERAGE(J219:N219),"")</f>
        <v/>
      </c>
      <c r="U219">
        <f>IFERROR(STDEV(J219:N219),"")</f>
        <v/>
      </c>
      <c r="V219">
        <f>IFERROR(IF(C219="-","",IF(ISBLANK(B219),"",IF(OR(ISNUMBER(FIND("Growth",B219)),ISNUMBER(FIND("Margin",B219))),"",(J219-T219)/U219))),"")</f>
        <v/>
      </c>
      <c r="W219">
        <f>IFERROR(IF(OR(D219="-",ISBLANK(D219)),"",(K219-T219)/U219),"")</f>
        <v/>
      </c>
      <c r="X219">
        <f>IFERROR(IF(OR(E219="-",ISBLANK(E219)),"",(L219-T219)/U219),"")</f>
        <v/>
      </c>
      <c r="Y219">
        <f>IFERROR(IF(OR(F219="-",ISBLANK(F219)),"",(M219-T219)/U219),"")</f>
        <v/>
      </c>
      <c r="Z219">
        <f>IFERROR(IF(OR(G219="-",ISBLANK(G219)),"",(N219-T219)/U219),"")</f>
        <v/>
      </c>
      <c r="AA219">
        <f>IF(MAX(MAX(V219:Z219),ABS(MIN(V219:Z219)))=ABS(MIN(V219:Z219)),MIN(V219:Z219),MAX(V219:Z219))</f>
        <v/>
      </c>
      <c r="AB219">
        <f>IFERROR(V144+MATCH(AA219,V219:Z219,0)-1,"")</f>
        <v/>
      </c>
      <c r="AC219">
        <f>IF(AB219&lt;&gt;"",IF(S219=AB219,"Low",IF(AB219=Q219,"High","")),"")</f>
        <v/>
      </c>
      <c r="AE219">
        <f>IF(ISNUMBER(MATCH("N/A",J219:N219,0)),"",IFERROR((5 * SUMPRODUCT(J144:N144,J219:N219) - PRODUCT(SUM(J144:N144),SUM(J219:N219))) / ((5 * SUM((J144^2)+(K144^2)+(L144^2)+(M144^2)+(N144^2))) - SUM(J144:N144)^2),""))</f>
        <v/>
      </c>
      <c r="AF219">
        <f>IFERROR(CORREL(J144:N144,J219:N219),"")</f>
        <v/>
      </c>
      <c r="AZ219">
        <f>IF(Q219=S219,0,1)</f>
        <v/>
      </c>
      <c r="BA219">
        <f>IF(AZ219=1,IF(Q219="","",IF(Q219=N144,"Yes","No")),"")</f>
        <v/>
      </c>
      <c r="BB219">
        <f>IF(BA219="Yes",P219,"")</f>
        <v/>
      </c>
      <c r="BC219">
        <f>IF(AZ219=1,IF(S219="","",IF(S219=N144,"Yes","No")),"")</f>
        <v/>
      </c>
      <c r="BD219">
        <f>IF(BC219="Yes",R219,"")</f>
        <v/>
      </c>
      <c r="BE219">
        <f>IFERROR(IF(SIGN(AE219)=1,"Increasing",IF(SIGN(AE219)=-1,"Decreasing","")),"")</f>
        <v/>
      </c>
      <c r="BF219">
        <f>IF(OR(AND(BE219="Increasing",BA219="Yes"),AND(BE219="Decreasing",BC219="Yes")),"Yes","No")</f>
        <v/>
      </c>
      <c r="BG219">
        <f>IF(I219="pos_trend","Yes","No")</f>
        <v/>
      </c>
      <c r="BH219">
        <f>IF(AF219&lt;&gt;"",IF(ABS(AF219)&gt;0.8,"Yes","No"),"")</f>
        <v/>
      </c>
    </row>
    <row r="220" spans="1:60">
      <c s="1" r="A220" t="n">
        <v>14</v>
      </c>
      <c r="B220" t="s">
        <v>536</v>
      </c>
      <c r="C220" t="s">
        <v>4151</v>
      </c>
      <c r="D220" t="s">
        <v>4152</v>
      </c>
      <c r="E220" t="s">
        <v>4153</v>
      </c>
      <c r="F220" t="s">
        <v>4154</v>
      </c>
      <c r="G220" t="s">
        <v>4155</v>
      </c>
      <c r="H220" t="s"/>
      <c r="I220">
        <f>IF(AND(K220&gt; J220, L220&gt; K220, M220&gt; L220, N220&gt; M220), "pos_trend", IF(AND(K220&lt; J220, L220&lt; K220, M220&lt; L220, N220&lt; M220), "neg_trend", "N/A"))</f>
        <v/>
      </c>
      <c r="J220">
        <f>IFERROR(IF(TRIM(C220)="-", "N/A", IF(RIGHT(C220,1)=")",IF(RIGHT(C220,2)="T)",-1000000000000*VALUE(MID(C220,2,LEN(C220)-3)),IF(RIGHT(C220,2)="M)",-1000000*VALUE(MID(C220,2,LEN(C220)-3)),IF(RIGHT(C220,2)="B)",-1000000000*VALUE(MID(C220,2,LEN(C220)-3)),IF(RIGHT(C220,2)="k)",-1000*VALUE(MID(C220,2,LEN(C220)-3)),VALUE(SUBSTITUTE(C220,",","")))))),IF(RIGHT(C220,1)="T",1000000000000*VALUE(LEFT(C220,LEN(C220)-1)),IF(RIGHT(C220,1)="M",1000000*VALUE(LEFT(C220,LEN(C220)-1)),IF(RIGHT(C220,1)="B",1000000000*VALUE(LEFT(C220,LEN(C220)-1)),IF(RIGHT(C220,1)="%",0.01*VALUE(LEFT(C220,LEN(C220)-1)),IF(RIGHT(C220,1)="k",1000*VALUE(LEFT(C220,LEN(C220)-1)),VALUE(SUBSTITUTE(C220,",",""))))))))),"N/A")</f>
        <v/>
      </c>
      <c r="K220">
        <f>IFERROR(IF(TRIM(D220)="-", "N/A", IF(RIGHT(D220,1)=")",IF(RIGHT(D220,2)="T)",-1000000000000*VALUE(MID(D220,2,LEN(D220)-3)),IF(RIGHT(D220,2)="M)",-1000000*VALUE(MID(D220,2,LEN(D220)-3)),IF(RIGHT(D220,2)="B)",-1000000000*VALUE(MID(D220,2,LEN(D220)-3)),IF(RIGHT(D220,2)="k)",-1000*VALUE(MID(D220,2,LEN(D220)-3)),VALUE(SUBSTITUTE(D220,",","")))))),IF(RIGHT(D220,1)="T",1000000000000*VALUE(LEFT(D220,LEN(D220)-1)),IF(RIGHT(D220,1)="M",1000000*VALUE(LEFT(D220,LEN(D220)-1)),IF(RIGHT(D220,1)="B",1000000000*VALUE(LEFT(D220,LEN(D220)-1)),IF(RIGHT(D220,1)="%",0.01*VALUE(LEFT(D220,LEN(D220)-1)),IF(RIGHT(D220,1)="k",1000*VALUE(LEFT(D220,LEN(D220)-1)),VALUE(SUBSTITUTE(D220,",",""))))))))),"N/A")</f>
        <v/>
      </c>
      <c r="L220">
        <f>IFERROR(IF(TRIM(E220)="-", "N/A", IF(RIGHT(E220,1)=")",IF(RIGHT(E220,2)="T)",-1000000000000*VALUE(MID(E220,2,LEN(E220)-3)),IF(RIGHT(E220,2)="M)",-1000000*VALUE(MID(E220,2,LEN(E220)-3)),IF(RIGHT(E220,2)="B)",-1000000000*VALUE(MID(E220,2,LEN(E220)-3)),IF(RIGHT(E220,2)="k)",-1000*VALUE(MID(E220,2,LEN(E220)-3)),VALUE(SUBSTITUTE(E220,",","")))))),IF(RIGHT(E220,1)="T",1000000000000*VALUE(LEFT(E220,LEN(E220)-1)),IF(RIGHT(E220,1)="M",1000000*VALUE(LEFT(E220,LEN(E220)-1)),IF(RIGHT(E220,1)="B",1000000000*VALUE(LEFT(E220,LEN(E220)-1)),IF(RIGHT(E220,1)="%",0.01*VALUE(LEFT(E220,LEN(E220)-1)),IF(RIGHT(E220,1)="k",1000*VALUE(LEFT(E220,LEN(E220)-1)),VALUE(SUBSTITUTE(E220,",",""))))))))),"N/A")</f>
        <v/>
      </c>
      <c r="M220">
        <f>IFERROR(IF(TRIM(F220)="-", "N/A", IF(RIGHT(F220,1)=")",IF(RIGHT(F220,2)="T)",-1000000000000*VALUE(MID(F220,2,LEN(F220)-3)),IF(RIGHT(F220,2)="M)",-1000000*VALUE(MID(F220,2,LEN(F220)-3)),IF(RIGHT(F220,2)="B)",-1000000000*VALUE(MID(F220,2,LEN(F220)-3)),IF(RIGHT(F220,2)="k)",-1000*VALUE(MID(F220,2,LEN(F220)-3)),VALUE(SUBSTITUTE(F220,",","")))))),IF(RIGHT(F220,1)="T",1000000000000*VALUE(LEFT(F220,LEN(F220)-1)),IF(RIGHT(F220,1)="M",1000000*VALUE(LEFT(F220,LEN(F220)-1)),IF(RIGHT(F220,1)="B",1000000000*VALUE(LEFT(F220,LEN(F220)-1)),IF(RIGHT(F220,1)="%",0.01*VALUE(LEFT(F220,LEN(F220)-1)),IF(RIGHT(F220,1)="k",1000*VALUE(LEFT(F220,LEN(F220)-1)),VALUE(SUBSTITUTE(F220,",",""))))))))),"N/A")</f>
        <v/>
      </c>
      <c r="N220">
        <f>IFERROR(IF(TRIM(G220)="-", "N/A", IF(RIGHT(G220,1)=")",IF(RIGHT(G220,2)="T)",-1000000000000*VALUE(MID(G220,2,LEN(G220)-3)),IF(RIGHT(G220,2)="M)",-1000000*VALUE(MID(G220,2,LEN(G220)-3)),IF(RIGHT(G220,2)="B)",-1000000000*VALUE(MID(G220,2,LEN(G220)-3)),IF(RIGHT(G220,2)="k)",-1000*VALUE(MID(G220,2,LEN(G220)-3)),VALUE(SUBSTITUTE(G220,",","")))))),IF(RIGHT(G220,1)="T",1000000000000*VALUE(LEFT(G220,LEN(G220)-1)),IF(RIGHT(G220,1)="M",1000000*VALUE(LEFT(G220,LEN(G220)-1)),IF(RIGHT(G220,1)="B",1000000000*VALUE(LEFT(G220,LEN(G220)-1)),IF(RIGHT(G220,1)="%",0.01*VALUE(LEFT(G220,LEN(G220)-1)),IF(RIGHT(G220,1)="k",1000*VALUE(LEFT(G220,LEN(G220)-1)),VALUE(SUBSTITUTE(G220,",",""))))))))),"N/A")</f>
        <v/>
      </c>
      <c r="P220">
        <f>MAX(J220:N220)</f>
        <v/>
      </c>
      <c r="Q220">
        <f>IFERROR(J144+MATCH(P220,J220:N220,0)-1,"")</f>
        <v/>
      </c>
      <c r="R220">
        <f>IF(Q220="","",MIN(J220:N220))</f>
        <v/>
      </c>
      <c r="S220">
        <f>IFERROR(J144+MATCH(R220,J220:N220,0)-1,"")</f>
        <v/>
      </c>
      <c r="T220">
        <f>IFERROR(AVERAGE(J220:N220),"")</f>
        <v/>
      </c>
      <c r="U220">
        <f>IFERROR(STDEV(J220:N220),"")</f>
        <v/>
      </c>
      <c r="V220">
        <f>IFERROR(IF(C220="-","",IF(ISBLANK(B220),"",IF(OR(ISNUMBER(FIND("Growth",B220)),ISNUMBER(FIND("Margin",B220))),"",(J220-T220)/U220))),"")</f>
        <v/>
      </c>
      <c r="W220">
        <f>IFERROR(IF(OR(D220="-",ISBLANK(D220)),"",(K220-T220)/U220),"")</f>
        <v/>
      </c>
      <c r="X220">
        <f>IFERROR(IF(OR(E220="-",ISBLANK(E220)),"",(L220-T220)/U220),"")</f>
        <v/>
      </c>
      <c r="Y220">
        <f>IFERROR(IF(OR(F220="-",ISBLANK(F220)),"",(M220-T220)/U220),"")</f>
        <v/>
      </c>
      <c r="Z220">
        <f>IFERROR(IF(OR(G220="-",ISBLANK(G220)),"",(N220-T220)/U220),"")</f>
        <v/>
      </c>
      <c r="AA220">
        <f>IF(MAX(MAX(V220:Z220),ABS(MIN(V220:Z220)))=ABS(MIN(V220:Z220)),MIN(V220:Z220),MAX(V220:Z220))</f>
        <v/>
      </c>
      <c r="AB220">
        <f>IFERROR(V144+MATCH(AA220,V220:Z220,0)-1,"")</f>
        <v/>
      </c>
      <c r="AC220">
        <f>IF(AB220&lt;&gt;"",IF(S220=AB220,"Low",IF(AB220=Q220,"High","")),"")</f>
        <v/>
      </c>
      <c r="AE220">
        <f>IF(ISNUMBER(MATCH("N/A",J220:N220,0)),"",IFERROR((5 * SUMPRODUCT(J144:N144,J220:N220) - PRODUCT(SUM(J144:N144),SUM(J220:N220))) / ((5 * SUM((J144^2)+(K144^2)+(L144^2)+(M144^2)+(N144^2))) - SUM(J144:N144)^2),""))</f>
        <v/>
      </c>
      <c r="AF220">
        <f>IFERROR(CORREL(J144:N144,J220:N220),"")</f>
        <v/>
      </c>
      <c r="AZ220">
        <f>IF(Q220=S220,0,1)</f>
        <v/>
      </c>
      <c r="BA220">
        <f>IF(AZ220=1,IF(Q220="","",IF(Q220=N144,"Yes","No")),"")</f>
        <v/>
      </c>
      <c r="BB220">
        <f>IF(BA220="Yes",P220,"")</f>
        <v/>
      </c>
      <c r="BC220">
        <f>IF(AZ220=1,IF(S220="","",IF(S220=N144,"Yes","No")),"")</f>
        <v/>
      </c>
      <c r="BD220">
        <f>IF(BC220="Yes",R220,"")</f>
        <v/>
      </c>
      <c r="BE220">
        <f>IFERROR(IF(SIGN(AE220)=1,"Increasing",IF(SIGN(AE220)=-1,"Decreasing","")),"")</f>
        <v/>
      </c>
      <c r="BF220">
        <f>IF(OR(AND(BE220="Increasing",BA220="Yes"),AND(BE220="Decreasing",BC220="Yes")),"Yes","No")</f>
        <v/>
      </c>
      <c r="BG220">
        <f>IF(I220="pos_trend","Yes","No")</f>
        <v/>
      </c>
      <c r="BH220">
        <f>IF(AF220&lt;&gt;"",IF(ABS(AF220)&gt;0.8,"Yes","No"),"")</f>
        <v/>
      </c>
    </row>
    <row r="221" spans="1:60">
      <c s="1" r="A221" t="n">
        <v>15</v>
      </c>
      <c r="B221" t="s">
        <v>537</v>
      </c>
      <c r="C221" t="s">
        <v>4156</v>
      </c>
      <c r="D221" t="s">
        <v>4157</v>
      </c>
      <c r="E221" t="s">
        <v>4158</v>
      </c>
      <c r="F221" t="s">
        <v>4159</v>
      </c>
      <c r="G221" t="s">
        <v>4160</v>
      </c>
      <c r="H221" t="s"/>
      <c r="I221">
        <f>IF(AND(K221&gt; J221, L221&gt; K221, M221&gt; L221, N221&gt; M221), "pos_trend", IF(AND(K221&lt; J221, L221&lt; K221, M221&lt; L221, N221&lt; M221), "neg_trend", "N/A"))</f>
        <v/>
      </c>
      <c r="J221">
        <f>IFERROR(IF(TRIM(C221)="-", "N/A", IF(RIGHT(C221,1)=")",IF(RIGHT(C221,2)="T)",-1000000000000*VALUE(MID(C221,2,LEN(C221)-3)),IF(RIGHT(C221,2)="M)",-1000000*VALUE(MID(C221,2,LEN(C221)-3)),IF(RIGHT(C221,2)="B)",-1000000000*VALUE(MID(C221,2,LEN(C221)-3)),IF(RIGHT(C221,2)="k)",-1000*VALUE(MID(C221,2,LEN(C221)-3)),VALUE(SUBSTITUTE(C221,",","")))))),IF(RIGHT(C221,1)="T",1000000000000*VALUE(LEFT(C221,LEN(C221)-1)),IF(RIGHT(C221,1)="M",1000000*VALUE(LEFT(C221,LEN(C221)-1)),IF(RIGHT(C221,1)="B",1000000000*VALUE(LEFT(C221,LEN(C221)-1)),IF(RIGHT(C221,1)="%",0.01*VALUE(LEFT(C221,LEN(C221)-1)),IF(RIGHT(C221,1)="k",1000*VALUE(LEFT(C221,LEN(C221)-1)),VALUE(SUBSTITUTE(C221,",",""))))))))),"N/A")</f>
        <v/>
      </c>
      <c r="K221">
        <f>IFERROR(IF(TRIM(D221)="-", "N/A", IF(RIGHT(D221,1)=")",IF(RIGHT(D221,2)="T)",-1000000000000*VALUE(MID(D221,2,LEN(D221)-3)),IF(RIGHT(D221,2)="M)",-1000000*VALUE(MID(D221,2,LEN(D221)-3)),IF(RIGHT(D221,2)="B)",-1000000000*VALUE(MID(D221,2,LEN(D221)-3)),IF(RIGHT(D221,2)="k)",-1000*VALUE(MID(D221,2,LEN(D221)-3)),VALUE(SUBSTITUTE(D221,",","")))))),IF(RIGHT(D221,1)="T",1000000000000*VALUE(LEFT(D221,LEN(D221)-1)),IF(RIGHT(D221,1)="M",1000000*VALUE(LEFT(D221,LEN(D221)-1)),IF(RIGHT(D221,1)="B",1000000000*VALUE(LEFT(D221,LEN(D221)-1)),IF(RIGHT(D221,1)="%",0.01*VALUE(LEFT(D221,LEN(D221)-1)),IF(RIGHT(D221,1)="k",1000*VALUE(LEFT(D221,LEN(D221)-1)),VALUE(SUBSTITUTE(D221,",",""))))))))),"N/A")</f>
        <v/>
      </c>
      <c r="L221">
        <f>IFERROR(IF(TRIM(E221)="-", "N/A", IF(RIGHT(E221,1)=")",IF(RIGHT(E221,2)="T)",-1000000000000*VALUE(MID(E221,2,LEN(E221)-3)),IF(RIGHT(E221,2)="M)",-1000000*VALUE(MID(E221,2,LEN(E221)-3)),IF(RIGHT(E221,2)="B)",-1000000000*VALUE(MID(E221,2,LEN(E221)-3)),IF(RIGHT(E221,2)="k)",-1000*VALUE(MID(E221,2,LEN(E221)-3)),VALUE(SUBSTITUTE(E221,",","")))))),IF(RIGHT(E221,1)="T",1000000000000*VALUE(LEFT(E221,LEN(E221)-1)),IF(RIGHT(E221,1)="M",1000000*VALUE(LEFT(E221,LEN(E221)-1)),IF(RIGHT(E221,1)="B",1000000000*VALUE(LEFT(E221,LEN(E221)-1)),IF(RIGHT(E221,1)="%",0.01*VALUE(LEFT(E221,LEN(E221)-1)),IF(RIGHT(E221,1)="k",1000*VALUE(LEFT(E221,LEN(E221)-1)),VALUE(SUBSTITUTE(E221,",",""))))))))),"N/A")</f>
        <v/>
      </c>
      <c r="M221">
        <f>IFERROR(IF(TRIM(F221)="-", "N/A", IF(RIGHT(F221,1)=")",IF(RIGHT(F221,2)="T)",-1000000000000*VALUE(MID(F221,2,LEN(F221)-3)),IF(RIGHT(F221,2)="M)",-1000000*VALUE(MID(F221,2,LEN(F221)-3)),IF(RIGHT(F221,2)="B)",-1000000000*VALUE(MID(F221,2,LEN(F221)-3)),IF(RIGHT(F221,2)="k)",-1000*VALUE(MID(F221,2,LEN(F221)-3)),VALUE(SUBSTITUTE(F221,",","")))))),IF(RIGHT(F221,1)="T",1000000000000*VALUE(LEFT(F221,LEN(F221)-1)),IF(RIGHT(F221,1)="M",1000000*VALUE(LEFT(F221,LEN(F221)-1)),IF(RIGHT(F221,1)="B",1000000000*VALUE(LEFT(F221,LEN(F221)-1)),IF(RIGHT(F221,1)="%",0.01*VALUE(LEFT(F221,LEN(F221)-1)),IF(RIGHT(F221,1)="k",1000*VALUE(LEFT(F221,LEN(F221)-1)),VALUE(SUBSTITUTE(F221,",",""))))))))),"N/A")</f>
        <v/>
      </c>
      <c r="N221">
        <f>IFERROR(IF(TRIM(G221)="-", "N/A", IF(RIGHT(G221,1)=")",IF(RIGHT(G221,2)="T)",-1000000000000*VALUE(MID(G221,2,LEN(G221)-3)),IF(RIGHT(G221,2)="M)",-1000000*VALUE(MID(G221,2,LEN(G221)-3)),IF(RIGHT(G221,2)="B)",-1000000000*VALUE(MID(G221,2,LEN(G221)-3)),IF(RIGHT(G221,2)="k)",-1000*VALUE(MID(G221,2,LEN(G221)-3)),VALUE(SUBSTITUTE(G221,",","")))))),IF(RIGHT(G221,1)="T",1000000000000*VALUE(LEFT(G221,LEN(G221)-1)),IF(RIGHT(G221,1)="M",1000000*VALUE(LEFT(G221,LEN(G221)-1)),IF(RIGHT(G221,1)="B",1000000000*VALUE(LEFT(G221,LEN(G221)-1)),IF(RIGHT(G221,1)="%",0.01*VALUE(LEFT(G221,LEN(G221)-1)),IF(RIGHT(G221,1)="k",1000*VALUE(LEFT(G221,LEN(G221)-1)),VALUE(SUBSTITUTE(G221,",",""))))))))),"N/A")</f>
        <v/>
      </c>
      <c r="P221">
        <f>MAX(J221:N221)</f>
        <v/>
      </c>
      <c r="Q221">
        <f>IFERROR(J144+MATCH(P221,J221:N221,0)-1,"")</f>
        <v/>
      </c>
      <c r="R221">
        <f>IF(Q221="","",MIN(J221:N221))</f>
        <v/>
      </c>
      <c r="S221">
        <f>IFERROR(J144+MATCH(R221,J221:N221,0)-1,"")</f>
        <v/>
      </c>
      <c r="T221">
        <f>IFERROR(AVERAGE(J221:N221),"")</f>
        <v/>
      </c>
      <c r="U221">
        <f>IFERROR(STDEV(J221:N221),"")</f>
        <v/>
      </c>
      <c r="V221">
        <f>IFERROR(IF(C221="-","",IF(ISBLANK(B221),"",IF(OR(ISNUMBER(FIND("Growth",B221)),ISNUMBER(FIND("Margin",B221))),"",(J221-T221)/U221))),"")</f>
        <v/>
      </c>
      <c r="W221">
        <f>IFERROR(IF(OR(D221="-",ISBLANK(D221)),"",(K221-T221)/U221),"")</f>
        <v/>
      </c>
      <c r="X221">
        <f>IFERROR(IF(OR(E221="-",ISBLANK(E221)),"",(L221-T221)/U221),"")</f>
        <v/>
      </c>
      <c r="Y221">
        <f>IFERROR(IF(OR(F221="-",ISBLANK(F221)),"",(M221-T221)/U221),"")</f>
        <v/>
      </c>
      <c r="Z221">
        <f>IFERROR(IF(OR(G221="-",ISBLANK(G221)),"",(N221-T221)/U221),"")</f>
        <v/>
      </c>
      <c r="AA221">
        <f>IF(MAX(MAX(V221:Z221),ABS(MIN(V221:Z221)))=ABS(MIN(V221:Z221)),MIN(V221:Z221),MAX(V221:Z221))</f>
        <v/>
      </c>
      <c r="AB221">
        <f>IFERROR(V144+MATCH(AA221,V221:Z221,0)-1,"")</f>
        <v/>
      </c>
      <c r="AC221">
        <f>IF(AB221&lt;&gt;"",IF(S221=AB221,"Low",IF(AB221=Q221,"High","")),"")</f>
        <v/>
      </c>
      <c r="AE221">
        <f>IF(ISNUMBER(MATCH("N/A",J221:N221,0)),"",IFERROR((5 * SUMPRODUCT(J144:N144,J221:N221) - PRODUCT(SUM(J144:N144),SUM(J221:N221))) / ((5 * SUM((J144^2)+(K144^2)+(L144^2)+(M144^2)+(N144^2))) - SUM(J144:N144)^2),""))</f>
        <v/>
      </c>
      <c r="AF221">
        <f>IFERROR(CORREL(J144:N144,J221:N221),"")</f>
        <v/>
      </c>
      <c r="AZ221">
        <f>IF(Q221=S221,0,1)</f>
        <v/>
      </c>
      <c r="BA221">
        <f>IF(AZ221=1,IF(Q221="","",IF(Q221=N144,"Yes","No")),"")</f>
        <v/>
      </c>
      <c r="BB221">
        <f>IF(BA221="Yes",P221,"")</f>
        <v/>
      </c>
      <c r="BC221">
        <f>IF(AZ221=1,IF(S221="","",IF(S221=N144,"Yes","No")),"")</f>
        <v/>
      </c>
      <c r="BD221">
        <f>IF(BC221="Yes",R221,"")</f>
        <v/>
      </c>
      <c r="BE221">
        <f>IFERROR(IF(SIGN(AE221)=1,"Increasing",IF(SIGN(AE221)=-1,"Decreasing","")),"")</f>
        <v/>
      </c>
      <c r="BF221">
        <f>IF(OR(AND(BE221="Increasing",BA221="Yes"),AND(BE221="Decreasing",BC221="Yes")),"Yes","No")</f>
        <v/>
      </c>
      <c r="BG221">
        <f>IF(I221="pos_trend","Yes","No")</f>
        <v/>
      </c>
      <c r="BH221">
        <f>IF(AF221&lt;&gt;"",IF(ABS(AF221)&gt;0.8,"Yes","No"),"")</f>
        <v/>
      </c>
    </row>
    <row r="222" spans="1:60">
      <c s="1" r="A222" t="n">
        <v>16</v>
      </c>
      <c r="B222" t="s">
        <v>538</v>
      </c>
      <c r="C222" t="s">
        <v>4161</v>
      </c>
      <c r="D222" t="s">
        <v>4162</v>
      </c>
      <c r="E222" t="s">
        <v>4163</v>
      </c>
      <c r="F222" t="s">
        <v>4164</v>
      </c>
      <c r="G222" t="s">
        <v>4165</v>
      </c>
      <c r="H222" t="s"/>
      <c r="I222">
        <f>IF(AND(K222&gt; J222, L222&gt; K222, M222&gt; L222, N222&gt; M222), "pos_trend", IF(AND(K222&lt; J222, L222&lt; K222, M222&lt; L222, N222&lt; M222), "neg_trend", "N/A"))</f>
        <v/>
      </c>
      <c r="J222">
        <f>IFERROR(IF(TRIM(C222)="-", "N/A", IF(RIGHT(C222,1)=")",IF(RIGHT(C222,2)="T)",-1000000000000*VALUE(MID(C222,2,LEN(C222)-3)),IF(RIGHT(C222,2)="M)",-1000000*VALUE(MID(C222,2,LEN(C222)-3)),IF(RIGHT(C222,2)="B)",-1000000000*VALUE(MID(C222,2,LEN(C222)-3)),IF(RIGHT(C222,2)="k)",-1000*VALUE(MID(C222,2,LEN(C222)-3)),VALUE(SUBSTITUTE(C222,",","")))))),IF(RIGHT(C222,1)="T",1000000000000*VALUE(LEFT(C222,LEN(C222)-1)),IF(RIGHT(C222,1)="M",1000000*VALUE(LEFT(C222,LEN(C222)-1)),IF(RIGHT(C222,1)="B",1000000000*VALUE(LEFT(C222,LEN(C222)-1)),IF(RIGHT(C222,1)="%",0.01*VALUE(LEFT(C222,LEN(C222)-1)),IF(RIGHT(C222,1)="k",1000*VALUE(LEFT(C222,LEN(C222)-1)),VALUE(SUBSTITUTE(C222,",",""))))))))),"N/A")</f>
        <v/>
      </c>
      <c r="K222">
        <f>IFERROR(IF(TRIM(D222)="-", "N/A", IF(RIGHT(D222,1)=")",IF(RIGHT(D222,2)="T)",-1000000000000*VALUE(MID(D222,2,LEN(D222)-3)),IF(RIGHT(D222,2)="M)",-1000000*VALUE(MID(D222,2,LEN(D222)-3)),IF(RIGHT(D222,2)="B)",-1000000000*VALUE(MID(D222,2,LEN(D222)-3)),IF(RIGHT(D222,2)="k)",-1000*VALUE(MID(D222,2,LEN(D222)-3)),VALUE(SUBSTITUTE(D222,",","")))))),IF(RIGHT(D222,1)="T",1000000000000*VALUE(LEFT(D222,LEN(D222)-1)),IF(RIGHT(D222,1)="M",1000000*VALUE(LEFT(D222,LEN(D222)-1)),IF(RIGHT(D222,1)="B",1000000000*VALUE(LEFT(D222,LEN(D222)-1)),IF(RIGHT(D222,1)="%",0.01*VALUE(LEFT(D222,LEN(D222)-1)),IF(RIGHT(D222,1)="k",1000*VALUE(LEFT(D222,LEN(D222)-1)),VALUE(SUBSTITUTE(D222,",",""))))))))),"N/A")</f>
        <v/>
      </c>
      <c r="L222">
        <f>IFERROR(IF(TRIM(E222)="-", "N/A", IF(RIGHT(E222,1)=")",IF(RIGHT(E222,2)="T)",-1000000000000*VALUE(MID(E222,2,LEN(E222)-3)),IF(RIGHT(E222,2)="M)",-1000000*VALUE(MID(E222,2,LEN(E222)-3)),IF(RIGHT(E222,2)="B)",-1000000000*VALUE(MID(E222,2,LEN(E222)-3)),IF(RIGHT(E222,2)="k)",-1000*VALUE(MID(E222,2,LEN(E222)-3)),VALUE(SUBSTITUTE(E222,",","")))))),IF(RIGHT(E222,1)="T",1000000000000*VALUE(LEFT(E222,LEN(E222)-1)),IF(RIGHT(E222,1)="M",1000000*VALUE(LEFT(E222,LEN(E222)-1)),IF(RIGHT(E222,1)="B",1000000000*VALUE(LEFT(E222,LEN(E222)-1)),IF(RIGHT(E222,1)="%",0.01*VALUE(LEFT(E222,LEN(E222)-1)),IF(RIGHT(E222,1)="k",1000*VALUE(LEFT(E222,LEN(E222)-1)),VALUE(SUBSTITUTE(E222,",",""))))))))),"N/A")</f>
        <v/>
      </c>
      <c r="M222">
        <f>IFERROR(IF(TRIM(F222)="-", "N/A", IF(RIGHT(F222,1)=")",IF(RIGHT(F222,2)="T)",-1000000000000*VALUE(MID(F222,2,LEN(F222)-3)),IF(RIGHT(F222,2)="M)",-1000000*VALUE(MID(F222,2,LEN(F222)-3)),IF(RIGHT(F222,2)="B)",-1000000000*VALUE(MID(F222,2,LEN(F222)-3)),IF(RIGHT(F222,2)="k)",-1000*VALUE(MID(F222,2,LEN(F222)-3)),VALUE(SUBSTITUTE(F222,",","")))))),IF(RIGHT(F222,1)="T",1000000000000*VALUE(LEFT(F222,LEN(F222)-1)),IF(RIGHT(F222,1)="M",1000000*VALUE(LEFT(F222,LEN(F222)-1)),IF(RIGHT(F222,1)="B",1000000000*VALUE(LEFT(F222,LEN(F222)-1)),IF(RIGHT(F222,1)="%",0.01*VALUE(LEFT(F222,LEN(F222)-1)),IF(RIGHT(F222,1)="k",1000*VALUE(LEFT(F222,LEN(F222)-1)),VALUE(SUBSTITUTE(F222,",",""))))))))),"N/A")</f>
        <v/>
      </c>
      <c r="N222">
        <f>IFERROR(IF(TRIM(G222)="-", "N/A", IF(RIGHT(G222,1)=")",IF(RIGHT(G222,2)="T)",-1000000000000*VALUE(MID(G222,2,LEN(G222)-3)),IF(RIGHT(G222,2)="M)",-1000000*VALUE(MID(G222,2,LEN(G222)-3)),IF(RIGHT(G222,2)="B)",-1000000000*VALUE(MID(G222,2,LEN(G222)-3)),IF(RIGHT(G222,2)="k)",-1000*VALUE(MID(G222,2,LEN(G222)-3)),VALUE(SUBSTITUTE(G222,",","")))))),IF(RIGHT(G222,1)="T",1000000000000*VALUE(LEFT(G222,LEN(G222)-1)),IF(RIGHT(G222,1)="M",1000000*VALUE(LEFT(G222,LEN(G222)-1)),IF(RIGHT(G222,1)="B",1000000000*VALUE(LEFT(G222,LEN(G222)-1)),IF(RIGHT(G222,1)="%",0.01*VALUE(LEFT(G222,LEN(G222)-1)),IF(RIGHT(G222,1)="k",1000*VALUE(LEFT(G222,LEN(G222)-1)),VALUE(SUBSTITUTE(G222,",",""))))))))),"N/A")</f>
        <v/>
      </c>
      <c r="P222">
        <f>MAX(J222:N222)</f>
        <v/>
      </c>
      <c r="Q222">
        <f>IFERROR(J144+MATCH(P222,J222:N222,0)-1,"")</f>
        <v/>
      </c>
      <c r="R222">
        <f>IF(Q222="","",MIN(J222:N222))</f>
        <v/>
      </c>
      <c r="S222">
        <f>IFERROR(J144+MATCH(R222,J222:N222,0)-1,"")</f>
        <v/>
      </c>
      <c r="T222">
        <f>IFERROR(AVERAGE(J222:N222),"")</f>
        <v/>
      </c>
      <c r="U222">
        <f>IFERROR(STDEV(J222:N222),"")</f>
        <v/>
      </c>
      <c r="V222">
        <f>IFERROR(IF(C222="-","",IF(ISBLANK(B222),"",IF(OR(ISNUMBER(FIND("Growth",B222)),ISNUMBER(FIND("Margin",B222))),"",(J222-T222)/U222))),"")</f>
        <v/>
      </c>
      <c r="W222">
        <f>IFERROR(IF(OR(D222="-",ISBLANK(D222)),"",(K222-T222)/U222),"")</f>
        <v/>
      </c>
      <c r="X222">
        <f>IFERROR(IF(OR(E222="-",ISBLANK(E222)),"",(L222-T222)/U222),"")</f>
        <v/>
      </c>
      <c r="Y222">
        <f>IFERROR(IF(OR(F222="-",ISBLANK(F222)),"",(M222-T222)/U222),"")</f>
        <v/>
      </c>
      <c r="Z222">
        <f>IFERROR(IF(OR(G222="-",ISBLANK(G222)),"",(N222-T222)/U222),"")</f>
        <v/>
      </c>
      <c r="AA222">
        <f>IF(MAX(MAX(V222:Z222),ABS(MIN(V222:Z222)))=ABS(MIN(V222:Z222)),MIN(V222:Z222),MAX(V222:Z222))</f>
        <v/>
      </c>
      <c r="AB222">
        <f>IFERROR(V144+MATCH(AA222,V222:Z222,0)-1,"")</f>
        <v/>
      </c>
      <c r="AC222">
        <f>IF(AB222&lt;&gt;"",IF(S222=AB222,"Low",IF(AB222=Q222,"High","")),"")</f>
        <v/>
      </c>
      <c r="AE222">
        <f>IF(ISNUMBER(MATCH("N/A",J222:N222,0)),"",IFERROR((5 * SUMPRODUCT(J144:N144,J222:N222) - PRODUCT(SUM(J144:N144),SUM(J222:N222))) / ((5 * SUM((J144^2)+(K144^2)+(L144^2)+(M144^2)+(N144^2))) - SUM(J144:N144)^2),""))</f>
        <v/>
      </c>
      <c r="AF222">
        <f>IFERROR(CORREL(J144:N144,J222:N222),"")</f>
        <v/>
      </c>
      <c r="AZ222">
        <f>IF(Q222=S222,0,1)</f>
        <v/>
      </c>
      <c r="BA222">
        <f>IF(AZ222=1,IF(Q222="","",IF(Q222=N144,"Yes","No")),"")</f>
        <v/>
      </c>
      <c r="BB222">
        <f>IF(BA222="Yes",P222,"")</f>
        <v/>
      </c>
      <c r="BC222">
        <f>IF(AZ222=1,IF(S222="","",IF(S222=N144,"Yes","No")),"")</f>
        <v/>
      </c>
      <c r="BD222">
        <f>IF(BC222="Yes",R222,"")</f>
        <v/>
      </c>
      <c r="BE222">
        <f>IFERROR(IF(SIGN(AE222)=1,"Increasing",IF(SIGN(AE222)=-1,"Decreasing","")),"")</f>
        <v/>
      </c>
      <c r="BF222">
        <f>IF(OR(AND(BE222="Increasing",BA222="Yes"),AND(BE222="Decreasing",BC222="Yes")),"Yes","No")</f>
        <v/>
      </c>
      <c r="BG222">
        <f>IF(I222="pos_trend","Yes","No")</f>
        <v/>
      </c>
      <c r="BH222">
        <f>IF(AF222&lt;&gt;"",IF(ABS(AF222)&gt;0.8,"Yes","No"),"")</f>
        <v/>
      </c>
    </row>
    <row r="223" spans="1:60">
      <c s="1" r="A223" t="n">
        <v>17</v>
      </c>
      <c r="B223" t="s">
        <v>539</v>
      </c>
      <c r="C223" t="s">
        <v>4166</v>
      </c>
      <c r="D223" t="s">
        <v>4167</v>
      </c>
      <c r="E223" t="s">
        <v>4168</v>
      </c>
      <c r="F223" t="s">
        <v>4169</v>
      </c>
      <c r="G223" t="s">
        <v>4170</v>
      </c>
      <c r="H223" t="s"/>
      <c r="I223">
        <f>IF(AND(K223&gt; J223, L223&gt; K223, M223&gt; L223, N223&gt; M223), "pos_trend", IF(AND(K223&lt; J223, L223&lt; K223, M223&lt; L223, N223&lt; M223), "neg_trend", "N/A"))</f>
        <v/>
      </c>
      <c r="J223">
        <f>IFERROR(IF(TRIM(C223)="-", "N/A", IF(RIGHT(C223,1)=")",IF(RIGHT(C223,2)="T)",-1000000000000*VALUE(MID(C223,2,LEN(C223)-3)),IF(RIGHT(C223,2)="M)",-1000000*VALUE(MID(C223,2,LEN(C223)-3)),IF(RIGHT(C223,2)="B)",-1000000000*VALUE(MID(C223,2,LEN(C223)-3)),IF(RIGHT(C223,2)="k)",-1000*VALUE(MID(C223,2,LEN(C223)-3)),VALUE(SUBSTITUTE(C223,",","")))))),IF(RIGHT(C223,1)="T",1000000000000*VALUE(LEFT(C223,LEN(C223)-1)),IF(RIGHT(C223,1)="M",1000000*VALUE(LEFT(C223,LEN(C223)-1)),IF(RIGHT(C223,1)="B",1000000000*VALUE(LEFT(C223,LEN(C223)-1)),IF(RIGHT(C223,1)="%",0.01*VALUE(LEFT(C223,LEN(C223)-1)),IF(RIGHT(C223,1)="k",1000*VALUE(LEFT(C223,LEN(C223)-1)),VALUE(SUBSTITUTE(C223,",",""))))))))),"N/A")</f>
        <v/>
      </c>
      <c r="K223">
        <f>IFERROR(IF(TRIM(D223)="-", "N/A", IF(RIGHT(D223,1)=")",IF(RIGHT(D223,2)="T)",-1000000000000*VALUE(MID(D223,2,LEN(D223)-3)),IF(RIGHT(D223,2)="M)",-1000000*VALUE(MID(D223,2,LEN(D223)-3)),IF(RIGHT(D223,2)="B)",-1000000000*VALUE(MID(D223,2,LEN(D223)-3)),IF(RIGHT(D223,2)="k)",-1000*VALUE(MID(D223,2,LEN(D223)-3)),VALUE(SUBSTITUTE(D223,",","")))))),IF(RIGHT(D223,1)="T",1000000000000*VALUE(LEFT(D223,LEN(D223)-1)),IF(RIGHT(D223,1)="M",1000000*VALUE(LEFT(D223,LEN(D223)-1)),IF(RIGHT(D223,1)="B",1000000000*VALUE(LEFT(D223,LEN(D223)-1)),IF(RIGHT(D223,1)="%",0.01*VALUE(LEFT(D223,LEN(D223)-1)),IF(RIGHT(D223,1)="k",1000*VALUE(LEFT(D223,LEN(D223)-1)),VALUE(SUBSTITUTE(D223,",",""))))))))),"N/A")</f>
        <v/>
      </c>
      <c r="L223">
        <f>IFERROR(IF(TRIM(E223)="-", "N/A", IF(RIGHT(E223,1)=")",IF(RIGHT(E223,2)="T)",-1000000000000*VALUE(MID(E223,2,LEN(E223)-3)),IF(RIGHT(E223,2)="M)",-1000000*VALUE(MID(E223,2,LEN(E223)-3)),IF(RIGHT(E223,2)="B)",-1000000000*VALUE(MID(E223,2,LEN(E223)-3)),IF(RIGHT(E223,2)="k)",-1000*VALUE(MID(E223,2,LEN(E223)-3)),VALUE(SUBSTITUTE(E223,",","")))))),IF(RIGHT(E223,1)="T",1000000000000*VALUE(LEFT(E223,LEN(E223)-1)),IF(RIGHT(E223,1)="M",1000000*VALUE(LEFT(E223,LEN(E223)-1)),IF(RIGHT(E223,1)="B",1000000000*VALUE(LEFT(E223,LEN(E223)-1)),IF(RIGHT(E223,1)="%",0.01*VALUE(LEFT(E223,LEN(E223)-1)),IF(RIGHT(E223,1)="k",1000*VALUE(LEFT(E223,LEN(E223)-1)),VALUE(SUBSTITUTE(E223,",",""))))))))),"N/A")</f>
        <v/>
      </c>
      <c r="M223">
        <f>IFERROR(IF(TRIM(F223)="-", "N/A", IF(RIGHT(F223,1)=")",IF(RIGHT(F223,2)="T)",-1000000000000*VALUE(MID(F223,2,LEN(F223)-3)),IF(RIGHT(F223,2)="M)",-1000000*VALUE(MID(F223,2,LEN(F223)-3)),IF(RIGHT(F223,2)="B)",-1000000000*VALUE(MID(F223,2,LEN(F223)-3)),IF(RIGHT(F223,2)="k)",-1000*VALUE(MID(F223,2,LEN(F223)-3)),VALUE(SUBSTITUTE(F223,",","")))))),IF(RIGHT(F223,1)="T",1000000000000*VALUE(LEFT(F223,LEN(F223)-1)),IF(RIGHT(F223,1)="M",1000000*VALUE(LEFT(F223,LEN(F223)-1)),IF(RIGHT(F223,1)="B",1000000000*VALUE(LEFT(F223,LEN(F223)-1)),IF(RIGHT(F223,1)="%",0.01*VALUE(LEFT(F223,LEN(F223)-1)),IF(RIGHT(F223,1)="k",1000*VALUE(LEFT(F223,LEN(F223)-1)),VALUE(SUBSTITUTE(F223,",",""))))))))),"N/A")</f>
        <v/>
      </c>
      <c r="N223">
        <f>IFERROR(IF(TRIM(G223)="-", "N/A", IF(RIGHT(G223,1)=")",IF(RIGHT(G223,2)="T)",-1000000000000*VALUE(MID(G223,2,LEN(G223)-3)),IF(RIGHT(G223,2)="M)",-1000000*VALUE(MID(G223,2,LEN(G223)-3)),IF(RIGHT(G223,2)="B)",-1000000000*VALUE(MID(G223,2,LEN(G223)-3)),IF(RIGHT(G223,2)="k)",-1000*VALUE(MID(G223,2,LEN(G223)-3)),VALUE(SUBSTITUTE(G223,",","")))))),IF(RIGHT(G223,1)="T",1000000000000*VALUE(LEFT(G223,LEN(G223)-1)),IF(RIGHT(G223,1)="M",1000000*VALUE(LEFT(G223,LEN(G223)-1)),IF(RIGHT(G223,1)="B",1000000000*VALUE(LEFT(G223,LEN(G223)-1)),IF(RIGHT(G223,1)="%",0.01*VALUE(LEFT(G223,LEN(G223)-1)),IF(RIGHT(G223,1)="k",1000*VALUE(LEFT(G223,LEN(G223)-1)),VALUE(SUBSTITUTE(G223,",",""))))))))),"N/A")</f>
        <v/>
      </c>
      <c r="P223">
        <f>MAX(J223:N223)</f>
        <v/>
      </c>
      <c r="Q223">
        <f>IFERROR(J144+MATCH(P223,J223:N223,0)-1,"")</f>
        <v/>
      </c>
      <c r="R223">
        <f>IF(Q223="","",MIN(J223:N223))</f>
        <v/>
      </c>
      <c r="S223">
        <f>IFERROR(J144+MATCH(R223,J223:N223,0)-1,"")</f>
        <v/>
      </c>
      <c r="T223">
        <f>IFERROR(AVERAGE(J223:N223),"")</f>
        <v/>
      </c>
      <c r="U223">
        <f>IFERROR(STDEV(J223:N223),"")</f>
        <v/>
      </c>
      <c r="V223">
        <f>IFERROR(IF(C223="-","",IF(ISBLANK(B223),"",IF(OR(ISNUMBER(FIND("Growth",B223)),ISNUMBER(FIND("Margin",B223))),"",(J223-T223)/U223))),"")</f>
        <v/>
      </c>
      <c r="W223">
        <f>IFERROR(IF(OR(D223="-",ISBLANK(D223)),"",(K223-T223)/U223),"")</f>
        <v/>
      </c>
      <c r="X223">
        <f>IFERROR(IF(OR(E223="-",ISBLANK(E223)),"",(L223-T223)/U223),"")</f>
        <v/>
      </c>
      <c r="Y223">
        <f>IFERROR(IF(OR(F223="-",ISBLANK(F223)),"",(M223-T223)/U223),"")</f>
        <v/>
      </c>
      <c r="Z223">
        <f>IFERROR(IF(OR(G223="-",ISBLANK(G223)),"",(N223-T223)/U223),"")</f>
        <v/>
      </c>
      <c r="AA223">
        <f>IF(MAX(MAX(V223:Z223),ABS(MIN(V223:Z223)))=ABS(MIN(V223:Z223)),MIN(V223:Z223),MAX(V223:Z223))</f>
        <v/>
      </c>
      <c r="AB223">
        <f>IFERROR(V144+MATCH(AA223,V223:Z223,0)-1,"")</f>
        <v/>
      </c>
      <c r="AC223">
        <f>IF(AB223&lt;&gt;"",IF(S223=AB223,"Low",IF(AB223=Q223,"High","")),"")</f>
        <v/>
      </c>
      <c r="AE223">
        <f>IF(ISNUMBER(MATCH("N/A",J223:N223,0)),"",IFERROR((5 * SUMPRODUCT(J144:N144,J223:N223) - PRODUCT(SUM(J144:N144),SUM(J223:N223))) / ((5 * SUM((J144^2)+(K144^2)+(L144^2)+(M144^2)+(N144^2))) - SUM(J144:N144)^2),""))</f>
        <v/>
      </c>
      <c r="AF223">
        <f>IFERROR(CORREL(J144:N144,J223:N223),"")</f>
        <v/>
      </c>
      <c r="AZ223">
        <f>IF(Q223=S223,0,1)</f>
        <v/>
      </c>
      <c r="BA223">
        <f>IF(AZ223=1,IF(Q223="","",IF(Q223=N144,"Yes","No")),"")</f>
        <v/>
      </c>
      <c r="BB223">
        <f>IF(BA223="Yes",P223,"")</f>
        <v/>
      </c>
      <c r="BC223">
        <f>IF(AZ223=1,IF(S223="","",IF(S223=N144,"Yes","No")),"")</f>
        <v/>
      </c>
      <c r="BD223">
        <f>IF(BC223="Yes",R223,"")</f>
        <v/>
      </c>
      <c r="BE223">
        <f>IFERROR(IF(SIGN(AE223)=1,"Increasing",IF(SIGN(AE223)=-1,"Decreasing","")),"")</f>
        <v/>
      </c>
      <c r="BF223">
        <f>IF(OR(AND(BE223="Increasing",BA223="Yes"),AND(BE223="Decreasing",BC223="Yes")),"Yes","No")</f>
        <v/>
      </c>
      <c r="BG223">
        <f>IF(I223="pos_trend","Yes","No")</f>
        <v/>
      </c>
      <c r="BH223">
        <f>IF(AF223&lt;&gt;"",IF(ABS(AF223)&gt;0.8,"Yes","No"),"")</f>
        <v/>
      </c>
    </row>
    <row r="224" spans="1:60">
      <c s="1" r="A224" t="n">
        <v>18</v>
      </c>
      <c r="B224" t="s">
        <v>540</v>
      </c>
      <c r="C224" t="s">
        <v>4166</v>
      </c>
      <c r="D224" t="s">
        <v>4167</v>
      </c>
      <c r="E224" t="s">
        <v>4168</v>
      </c>
      <c r="F224" t="s">
        <v>4169</v>
      </c>
      <c r="G224" t="s">
        <v>4170</v>
      </c>
      <c r="H224" t="s"/>
      <c r="I224">
        <f>IF(AND(K224&gt; J224, L224&gt; K224, M224&gt; L224, N224&gt; M224), "pos_trend", IF(AND(K224&lt; J224, L224&lt; K224, M224&lt; L224, N224&lt; M224), "neg_trend", "N/A"))</f>
        <v/>
      </c>
      <c r="J224">
        <f>IFERROR(IF(TRIM(C224)="-", "N/A", IF(RIGHT(C224,1)=")",IF(RIGHT(C224,2)="T)",-1000000000000*VALUE(MID(C224,2,LEN(C224)-3)),IF(RIGHT(C224,2)="M)",-1000000*VALUE(MID(C224,2,LEN(C224)-3)),IF(RIGHT(C224,2)="B)",-1000000000*VALUE(MID(C224,2,LEN(C224)-3)),IF(RIGHT(C224,2)="k)",-1000*VALUE(MID(C224,2,LEN(C224)-3)),VALUE(SUBSTITUTE(C224,",","")))))),IF(RIGHT(C224,1)="T",1000000000000*VALUE(LEFT(C224,LEN(C224)-1)),IF(RIGHT(C224,1)="M",1000000*VALUE(LEFT(C224,LEN(C224)-1)),IF(RIGHT(C224,1)="B",1000000000*VALUE(LEFT(C224,LEN(C224)-1)),IF(RIGHT(C224,1)="%",0.01*VALUE(LEFT(C224,LEN(C224)-1)),IF(RIGHT(C224,1)="k",1000*VALUE(LEFT(C224,LEN(C224)-1)),VALUE(SUBSTITUTE(C224,",",""))))))))),"N/A")</f>
        <v/>
      </c>
      <c r="K224">
        <f>IFERROR(IF(TRIM(D224)="-", "N/A", IF(RIGHT(D224,1)=")",IF(RIGHT(D224,2)="T)",-1000000000000*VALUE(MID(D224,2,LEN(D224)-3)),IF(RIGHT(D224,2)="M)",-1000000*VALUE(MID(D224,2,LEN(D224)-3)),IF(RIGHT(D224,2)="B)",-1000000000*VALUE(MID(D224,2,LEN(D224)-3)),IF(RIGHT(D224,2)="k)",-1000*VALUE(MID(D224,2,LEN(D224)-3)),VALUE(SUBSTITUTE(D224,",","")))))),IF(RIGHT(D224,1)="T",1000000000000*VALUE(LEFT(D224,LEN(D224)-1)),IF(RIGHT(D224,1)="M",1000000*VALUE(LEFT(D224,LEN(D224)-1)),IF(RIGHT(D224,1)="B",1000000000*VALUE(LEFT(D224,LEN(D224)-1)),IF(RIGHT(D224,1)="%",0.01*VALUE(LEFT(D224,LEN(D224)-1)),IF(RIGHT(D224,1)="k",1000*VALUE(LEFT(D224,LEN(D224)-1)),VALUE(SUBSTITUTE(D224,",",""))))))))),"N/A")</f>
        <v/>
      </c>
      <c r="L224">
        <f>IFERROR(IF(TRIM(E224)="-", "N/A", IF(RIGHT(E224,1)=")",IF(RIGHT(E224,2)="T)",-1000000000000*VALUE(MID(E224,2,LEN(E224)-3)),IF(RIGHT(E224,2)="M)",-1000000*VALUE(MID(E224,2,LEN(E224)-3)),IF(RIGHT(E224,2)="B)",-1000000000*VALUE(MID(E224,2,LEN(E224)-3)),IF(RIGHT(E224,2)="k)",-1000*VALUE(MID(E224,2,LEN(E224)-3)),VALUE(SUBSTITUTE(E224,",","")))))),IF(RIGHT(E224,1)="T",1000000000000*VALUE(LEFT(E224,LEN(E224)-1)),IF(RIGHT(E224,1)="M",1000000*VALUE(LEFT(E224,LEN(E224)-1)),IF(RIGHT(E224,1)="B",1000000000*VALUE(LEFT(E224,LEN(E224)-1)),IF(RIGHT(E224,1)="%",0.01*VALUE(LEFT(E224,LEN(E224)-1)),IF(RIGHT(E224,1)="k",1000*VALUE(LEFT(E224,LEN(E224)-1)),VALUE(SUBSTITUTE(E224,",",""))))))))),"N/A")</f>
        <v/>
      </c>
      <c r="M224">
        <f>IFERROR(IF(TRIM(F224)="-", "N/A", IF(RIGHT(F224,1)=")",IF(RIGHT(F224,2)="T)",-1000000000000*VALUE(MID(F224,2,LEN(F224)-3)),IF(RIGHT(F224,2)="M)",-1000000*VALUE(MID(F224,2,LEN(F224)-3)),IF(RIGHT(F224,2)="B)",-1000000000*VALUE(MID(F224,2,LEN(F224)-3)),IF(RIGHT(F224,2)="k)",-1000*VALUE(MID(F224,2,LEN(F224)-3)),VALUE(SUBSTITUTE(F224,",","")))))),IF(RIGHT(F224,1)="T",1000000000000*VALUE(LEFT(F224,LEN(F224)-1)),IF(RIGHT(F224,1)="M",1000000*VALUE(LEFT(F224,LEN(F224)-1)),IF(RIGHT(F224,1)="B",1000000000*VALUE(LEFT(F224,LEN(F224)-1)),IF(RIGHT(F224,1)="%",0.01*VALUE(LEFT(F224,LEN(F224)-1)),IF(RIGHT(F224,1)="k",1000*VALUE(LEFT(F224,LEN(F224)-1)),VALUE(SUBSTITUTE(F224,",",""))))))))),"N/A")</f>
        <v/>
      </c>
      <c r="N224">
        <f>IFERROR(IF(TRIM(G224)="-", "N/A", IF(RIGHT(G224,1)=")",IF(RIGHT(G224,2)="T)",-1000000000000*VALUE(MID(G224,2,LEN(G224)-3)),IF(RIGHT(G224,2)="M)",-1000000*VALUE(MID(G224,2,LEN(G224)-3)),IF(RIGHT(G224,2)="B)",-1000000000*VALUE(MID(G224,2,LEN(G224)-3)),IF(RIGHT(G224,2)="k)",-1000*VALUE(MID(G224,2,LEN(G224)-3)),VALUE(SUBSTITUTE(G224,",","")))))),IF(RIGHT(G224,1)="T",1000000000000*VALUE(LEFT(G224,LEN(G224)-1)),IF(RIGHT(G224,1)="M",1000000*VALUE(LEFT(G224,LEN(G224)-1)),IF(RIGHT(G224,1)="B",1000000000*VALUE(LEFT(G224,LEN(G224)-1)),IF(RIGHT(G224,1)="%",0.01*VALUE(LEFT(G224,LEN(G224)-1)),IF(RIGHT(G224,1)="k",1000*VALUE(LEFT(G224,LEN(G224)-1)),VALUE(SUBSTITUTE(G224,",",""))))))))),"N/A")</f>
        <v/>
      </c>
      <c r="P224">
        <f>MAX(J224:N224)</f>
        <v/>
      </c>
      <c r="Q224">
        <f>IFERROR(J144+MATCH(P224,J224:N224,0)-1,"")</f>
        <v/>
      </c>
      <c r="R224">
        <f>IF(Q224="","",MIN(J224:N224))</f>
        <v/>
      </c>
      <c r="S224">
        <f>IFERROR(J144+MATCH(R224,J224:N224,0)-1,"")</f>
        <v/>
      </c>
      <c r="T224">
        <f>IFERROR(AVERAGE(J224:N224),"")</f>
        <v/>
      </c>
      <c r="U224">
        <f>IFERROR(STDEV(J224:N224),"")</f>
        <v/>
      </c>
      <c r="V224">
        <f>IFERROR(IF(C224="-","",IF(ISBLANK(B224),"",IF(OR(ISNUMBER(FIND("Growth",B224)),ISNUMBER(FIND("Margin",B224))),"",(J224-T224)/U224))),"")</f>
        <v/>
      </c>
      <c r="W224">
        <f>IFERROR(IF(OR(D224="-",ISBLANK(D224)),"",(K224-T224)/U224),"")</f>
        <v/>
      </c>
      <c r="X224">
        <f>IFERROR(IF(OR(E224="-",ISBLANK(E224)),"",(L224-T224)/U224),"")</f>
        <v/>
      </c>
      <c r="Y224">
        <f>IFERROR(IF(OR(F224="-",ISBLANK(F224)),"",(M224-T224)/U224),"")</f>
        <v/>
      </c>
      <c r="Z224">
        <f>IFERROR(IF(OR(G224="-",ISBLANK(G224)),"",(N224-T224)/U224),"")</f>
        <v/>
      </c>
      <c r="AA224">
        <f>IF(MAX(MAX(V224:Z224),ABS(MIN(V224:Z224)))=ABS(MIN(V224:Z224)),MIN(V224:Z224),MAX(V224:Z224))</f>
        <v/>
      </c>
      <c r="AB224">
        <f>IFERROR(V144+MATCH(AA224,V224:Z224,0)-1,"")</f>
        <v/>
      </c>
      <c r="AC224">
        <f>IF(AB224&lt;&gt;"",IF(S224=AB224,"Low",IF(AB224=Q224,"High","")),"")</f>
        <v/>
      </c>
      <c r="AE224">
        <f>IF(ISNUMBER(MATCH("N/A",J224:N224,0)),"",IFERROR((5 * SUMPRODUCT(J144:N144,J224:N224) - PRODUCT(SUM(J144:N144),SUM(J224:N224))) / ((5 * SUM((J144^2)+(K144^2)+(L144^2)+(M144^2)+(N144^2))) - SUM(J144:N144)^2),""))</f>
        <v/>
      </c>
      <c r="AF224">
        <f>IFERROR(CORREL(J144:N144,J224:N224),"")</f>
        <v/>
      </c>
      <c r="AZ224">
        <f>IF(Q224=S224,0,1)</f>
        <v/>
      </c>
      <c r="BA224">
        <f>IF(AZ224=1,IF(Q224="","",IF(Q224=N144,"Yes","No")),"")</f>
        <v/>
      </c>
      <c r="BB224">
        <f>IF(BA224="Yes",P224,"")</f>
        <v/>
      </c>
      <c r="BC224">
        <f>IF(AZ224=1,IF(S224="","",IF(S224=N144,"Yes","No")),"")</f>
        <v/>
      </c>
      <c r="BD224">
        <f>IF(BC224="Yes",R224,"")</f>
        <v/>
      </c>
      <c r="BE224">
        <f>IFERROR(IF(SIGN(AE224)=1,"Increasing",IF(SIGN(AE224)=-1,"Decreasing","")),"")</f>
        <v/>
      </c>
      <c r="BF224">
        <f>IF(OR(AND(BE224="Increasing",BA224="Yes"),AND(BE224="Decreasing",BC224="Yes")),"Yes","No")</f>
        <v/>
      </c>
      <c r="BG224">
        <f>IF(I224="pos_trend","Yes","No")</f>
        <v/>
      </c>
      <c r="BH224">
        <f>IF(AF224&lt;&gt;"",IF(ABS(AF224)&gt;0.8,"Yes","No"),"")</f>
        <v/>
      </c>
    </row>
    <row r="225" spans="1:60">
      <c s="1" r="A225" t="n">
        <v>19</v>
      </c>
      <c r="B225" t="s">
        <v>541</v>
      </c>
      <c r="C225" t="s">
        <v>3160</v>
      </c>
      <c r="D225" t="s">
        <v>2094</v>
      </c>
      <c r="E225" t="s">
        <v>4171</v>
      </c>
      <c r="F225" t="s">
        <v>4172</v>
      </c>
      <c r="G225" t="s">
        <v>4173</v>
      </c>
      <c r="H225" t="s"/>
      <c r="I225">
        <f>IF(AND(K225&gt; J225, L225&gt; K225, M225&gt; L225, N225&gt; M225), "pos_trend", IF(AND(K225&lt; J225, L225&lt; K225, M225&lt; L225, N225&lt; M225), "neg_trend", "N/A"))</f>
        <v/>
      </c>
      <c r="J225">
        <f>IFERROR(IF(TRIM(C225)="-", "N/A", IF(RIGHT(C225,1)=")",IF(RIGHT(C225,2)="T)",-1000000000000*VALUE(MID(C225,2,LEN(C225)-3)),IF(RIGHT(C225,2)="M)",-1000000*VALUE(MID(C225,2,LEN(C225)-3)),IF(RIGHT(C225,2)="B)",-1000000000*VALUE(MID(C225,2,LEN(C225)-3)),IF(RIGHT(C225,2)="k)",-1000*VALUE(MID(C225,2,LEN(C225)-3)),VALUE(SUBSTITUTE(C225,",","")))))),IF(RIGHT(C225,1)="T",1000000000000*VALUE(LEFT(C225,LEN(C225)-1)),IF(RIGHT(C225,1)="M",1000000*VALUE(LEFT(C225,LEN(C225)-1)),IF(RIGHT(C225,1)="B",1000000000*VALUE(LEFT(C225,LEN(C225)-1)),IF(RIGHT(C225,1)="%",0.01*VALUE(LEFT(C225,LEN(C225)-1)),IF(RIGHT(C225,1)="k",1000*VALUE(LEFT(C225,LEN(C225)-1)),VALUE(SUBSTITUTE(C225,",",""))))))))),"N/A")</f>
        <v/>
      </c>
      <c r="K225">
        <f>IFERROR(IF(TRIM(D225)="-", "N/A", IF(RIGHT(D225,1)=")",IF(RIGHT(D225,2)="T)",-1000000000000*VALUE(MID(D225,2,LEN(D225)-3)),IF(RIGHT(D225,2)="M)",-1000000*VALUE(MID(D225,2,LEN(D225)-3)),IF(RIGHT(D225,2)="B)",-1000000000*VALUE(MID(D225,2,LEN(D225)-3)),IF(RIGHT(D225,2)="k)",-1000*VALUE(MID(D225,2,LEN(D225)-3)),VALUE(SUBSTITUTE(D225,",","")))))),IF(RIGHT(D225,1)="T",1000000000000*VALUE(LEFT(D225,LEN(D225)-1)),IF(RIGHT(D225,1)="M",1000000*VALUE(LEFT(D225,LEN(D225)-1)),IF(RIGHT(D225,1)="B",1000000000*VALUE(LEFT(D225,LEN(D225)-1)),IF(RIGHT(D225,1)="%",0.01*VALUE(LEFT(D225,LEN(D225)-1)),IF(RIGHT(D225,1)="k",1000*VALUE(LEFT(D225,LEN(D225)-1)),VALUE(SUBSTITUTE(D225,",",""))))))))),"N/A")</f>
        <v/>
      </c>
      <c r="L225">
        <f>IFERROR(IF(TRIM(E225)="-", "N/A", IF(RIGHT(E225,1)=")",IF(RIGHT(E225,2)="T)",-1000000000000*VALUE(MID(E225,2,LEN(E225)-3)),IF(RIGHT(E225,2)="M)",-1000000*VALUE(MID(E225,2,LEN(E225)-3)),IF(RIGHT(E225,2)="B)",-1000000000*VALUE(MID(E225,2,LEN(E225)-3)),IF(RIGHT(E225,2)="k)",-1000*VALUE(MID(E225,2,LEN(E225)-3)),VALUE(SUBSTITUTE(E225,",","")))))),IF(RIGHT(E225,1)="T",1000000000000*VALUE(LEFT(E225,LEN(E225)-1)),IF(RIGHT(E225,1)="M",1000000*VALUE(LEFT(E225,LEN(E225)-1)),IF(RIGHT(E225,1)="B",1000000000*VALUE(LEFT(E225,LEN(E225)-1)),IF(RIGHT(E225,1)="%",0.01*VALUE(LEFT(E225,LEN(E225)-1)),IF(RIGHT(E225,1)="k",1000*VALUE(LEFT(E225,LEN(E225)-1)),VALUE(SUBSTITUTE(E225,",",""))))))))),"N/A")</f>
        <v/>
      </c>
      <c r="M225">
        <f>IFERROR(IF(TRIM(F225)="-", "N/A", IF(RIGHT(F225,1)=")",IF(RIGHT(F225,2)="T)",-1000000000000*VALUE(MID(F225,2,LEN(F225)-3)),IF(RIGHT(F225,2)="M)",-1000000*VALUE(MID(F225,2,LEN(F225)-3)),IF(RIGHT(F225,2)="B)",-1000000000*VALUE(MID(F225,2,LEN(F225)-3)),IF(RIGHT(F225,2)="k)",-1000*VALUE(MID(F225,2,LEN(F225)-3)),VALUE(SUBSTITUTE(F225,",","")))))),IF(RIGHT(F225,1)="T",1000000000000*VALUE(LEFT(F225,LEN(F225)-1)),IF(RIGHT(F225,1)="M",1000000*VALUE(LEFT(F225,LEN(F225)-1)),IF(RIGHT(F225,1)="B",1000000000*VALUE(LEFT(F225,LEN(F225)-1)),IF(RIGHT(F225,1)="%",0.01*VALUE(LEFT(F225,LEN(F225)-1)),IF(RIGHT(F225,1)="k",1000*VALUE(LEFT(F225,LEN(F225)-1)),VALUE(SUBSTITUTE(F225,",",""))))))))),"N/A")</f>
        <v/>
      </c>
      <c r="N225">
        <f>IFERROR(IF(TRIM(G225)="-", "N/A", IF(RIGHT(G225,1)=")",IF(RIGHT(G225,2)="T)",-1000000000000*VALUE(MID(G225,2,LEN(G225)-3)),IF(RIGHT(G225,2)="M)",-1000000*VALUE(MID(G225,2,LEN(G225)-3)),IF(RIGHT(G225,2)="B)",-1000000000*VALUE(MID(G225,2,LEN(G225)-3)),IF(RIGHT(G225,2)="k)",-1000*VALUE(MID(G225,2,LEN(G225)-3)),VALUE(SUBSTITUTE(G225,",","")))))),IF(RIGHT(G225,1)="T",1000000000000*VALUE(LEFT(G225,LEN(G225)-1)),IF(RIGHT(G225,1)="M",1000000*VALUE(LEFT(G225,LEN(G225)-1)),IF(RIGHT(G225,1)="B",1000000000*VALUE(LEFT(G225,LEN(G225)-1)),IF(RIGHT(G225,1)="%",0.01*VALUE(LEFT(G225,LEN(G225)-1)),IF(RIGHT(G225,1)="k",1000*VALUE(LEFT(G225,LEN(G225)-1)),VALUE(SUBSTITUTE(G225,",",""))))))))),"N/A")</f>
        <v/>
      </c>
      <c r="P225">
        <f>MAX(J225:N225)</f>
        <v/>
      </c>
      <c r="Q225">
        <f>IFERROR(J144+MATCH(P225,J225:N225,0)-1,"")</f>
        <v/>
      </c>
      <c r="R225">
        <f>IF(Q225="","",MIN(J225:N225))</f>
        <v/>
      </c>
      <c r="S225">
        <f>IFERROR(J144+MATCH(R225,J225:N225,0)-1,"")</f>
        <v/>
      </c>
      <c r="T225">
        <f>IFERROR(AVERAGE(J225:N225),"")</f>
        <v/>
      </c>
      <c r="U225">
        <f>IFERROR(STDEV(J225:N225),"")</f>
        <v/>
      </c>
      <c r="V225">
        <f>IFERROR(IF(C225="-","",IF(ISBLANK(B225),"",IF(OR(ISNUMBER(FIND("Growth",B225)),ISNUMBER(FIND("Margin",B225))),"",(J225-T225)/U225))),"")</f>
        <v/>
      </c>
      <c r="W225">
        <f>IFERROR(IF(OR(D225="-",ISBLANK(D225)),"",(K225-T225)/U225),"")</f>
        <v/>
      </c>
      <c r="X225">
        <f>IFERROR(IF(OR(E225="-",ISBLANK(E225)),"",(L225-T225)/U225),"")</f>
        <v/>
      </c>
      <c r="Y225">
        <f>IFERROR(IF(OR(F225="-",ISBLANK(F225)),"",(M225-T225)/U225),"")</f>
        <v/>
      </c>
      <c r="Z225">
        <f>IFERROR(IF(OR(G225="-",ISBLANK(G225)),"",(N225-T225)/U225),"")</f>
        <v/>
      </c>
      <c r="AA225">
        <f>IF(MAX(MAX(V225:Z225),ABS(MIN(V225:Z225)))=ABS(MIN(V225:Z225)),MIN(V225:Z225),MAX(V225:Z225))</f>
        <v/>
      </c>
      <c r="AB225">
        <f>IFERROR(V144+MATCH(AA225,V225:Z225,0)-1,"")</f>
        <v/>
      </c>
      <c r="AC225">
        <f>IF(AB225&lt;&gt;"",IF(S225=AB225,"Low",IF(AB225=Q225,"High","")),"")</f>
        <v/>
      </c>
      <c r="AE225">
        <f>IF(ISNUMBER(MATCH("N/A",J225:N225,0)),"",IFERROR((5 * SUMPRODUCT(J144:N144,J225:N225) - PRODUCT(SUM(J144:N144),SUM(J225:N225))) / ((5 * SUM((J144^2)+(K144^2)+(L144^2)+(M144^2)+(N144^2))) - SUM(J144:N144)^2),""))</f>
        <v/>
      </c>
      <c r="AF225">
        <f>IFERROR(CORREL(J144:N144,J225:N225),"")</f>
        <v/>
      </c>
      <c r="AZ225">
        <f>IF(Q225=S225,0,1)</f>
        <v/>
      </c>
      <c r="BA225">
        <f>IF(AZ225=1,IF(Q225="","",IF(Q225=N144,"Yes","No")),"")</f>
        <v/>
      </c>
      <c r="BB225">
        <f>IF(BA225="Yes",P225,"")</f>
        <v/>
      </c>
      <c r="BC225">
        <f>IF(AZ225=1,IF(S225="","",IF(S225=N144,"Yes","No")),"")</f>
        <v/>
      </c>
      <c r="BD225">
        <f>IF(BC225="Yes",R225,"")</f>
        <v/>
      </c>
      <c r="BE225">
        <f>IFERROR(IF(SIGN(AE225)=1,"Increasing",IF(SIGN(AE225)=-1,"Decreasing","")),"")</f>
        <v/>
      </c>
      <c r="BF225">
        <f>IF(OR(AND(BE225="Increasing",BA225="Yes"),AND(BE225="Decreasing",BC225="Yes")),"Yes","No")</f>
        <v/>
      </c>
      <c r="BG225">
        <f>IF(I225="pos_trend","Yes","No")</f>
        <v/>
      </c>
      <c r="BH225">
        <f>IF(AF225&lt;&gt;"",IF(ABS(AF225)&gt;0.8,"Yes","No"),"")</f>
        <v/>
      </c>
    </row>
    <row r="226" spans="1:60">
      <c r="I226">
        <f>IF(AND(K226&gt; J226, L226&gt; K226, M226&gt; L226, N226&gt; M226), "pos_trend", IF(AND(K226&lt; J226, L226&lt; K226, M226&lt; L226, N226&lt; M226), "neg_trend", "N/A"))</f>
        <v/>
      </c>
      <c r="J226">
        <f>IFERROR(IF(TRIM(C226)="-", "N/A", IF(RIGHT(C226,1)=")",IF(RIGHT(C226,2)="T)",-1000000000000*VALUE(MID(C226,2,LEN(C226)-3)),IF(RIGHT(C226,2)="M)",-1000000*VALUE(MID(C226,2,LEN(C226)-3)),IF(RIGHT(C226,2)="B)",-1000000000*VALUE(MID(C226,2,LEN(C226)-3)),IF(RIGHT(C226,2)="k)",-1000*VALUE(MID(C226,2,LEN(C226)-3)),VALUE(SUBSTITUTE(C226,",","")))))),IF(RIGHT(C226,1)="T",1000000000000*VALUE(LEFT(C226,LEN(C226)-1)),IF(RIGHT(C226,1)="M",1000000*VALUE(LEFT(C226,LEN(C226)-1)),IF(RIGHT(C226,1)="B",1000000000*VALUE(LEFT(C226,LEN(C226)-1)),IF(RIGHT(C226,1)="%",0.01*VALUE(LEFT(C226,LEN(C226)-1)),IF(RIGHT(C226,1)="k",1000*VALUE(LEFT(C226,LEN(C226)-1)),VALUE(SUBSTITUTE(C226,",",""))))))))),"N/A")</f>
        <v/>
      </c>
      <c r="K226">
        <f>IFERROR(IF(TRIM(D226)="-", "N/A", IF(RIGHT(D226,1)=")",IF(RIGHT(D226,2)="T)",-1000000000000*VALUE(MID(D226,2,LEN(D226)-3)),IF(RIGHT(D226,2)="M)",-1000000*VALUE(MID(D226,2,LEN(D226)-3)),IF(RIGHT(D226,2)="B)",-1000000000*VALUE(MID(D226,2,LEN(D226)-3)),IF(RIGHT(D226,2)="k)",-1000*VALUE(MID(D226,2,LEN(D226)-3)),VALUE(SUBSTITUTE(D226,",","")))))),IF(RIGHT(D226,1)="T",1000000000000*VALUE(LEFT(D226,LEN(D226)-1)),IF(RIGHT(D226,1)="M",1000000*VALUE(LEFT(D226,LEN(D226)-1)),IF(RIGHT(D226,1)="B",1000000000*VALUE(LEFT(D226,LEN(D226)-1)),IF(RIGHT(D226,1)="%",0.01*VALUE(LEFT(D226,LEN(D226)-1)),IF(RIGHT(D226,1)="k",1000*VALUE(LEFT(D226,LEN(D226)-1)),VALUE(SUBSTITUTE(D226,",",""))))))))),"N/A")</f>
        <v/>
      </c>
      <c r="L226">
        <f>IFERROR(IF(TRIM(E226)="-", "N/A", IF(RIGHT(E226,1)=")",IF(RIGHT(E226,2)="T)",-1000000000000*VALUE(MID(E226,2,LEN(E226)-3)),IF(RIGHT(E226,2)="M)",-1000000*VALUE(MID(E226,2,LEN(E226)-3)),IF(RIGHT(E226,2)="B)",-1000000000*VALUE(MID(E226,2,LEN(E226)-3)),IF(RIGHT(E226,2)="k)",-1000*VALUE(MID(E226,2,LEN(E226)-3)),VALUE(SUBSTITUTE(E226,",","")))))),IF(RIGHT(E226,1)="T",1000000000000*VALUE(LEFT(E226,LEN(E226)-1)),IF(RIGHT(E226,1)="M",1000000*VALUE(LEFT(E226,LEN(E226)-1)),IF(RIGHT(E226,1)="B",1000000000*VALUE(LEFT(E226,LEN(E226)-1)),IF(RIGHT(E226,1)="%",0.01*VALUE(LEFT(E226,LEN(E226)-1)),IF(RIGHT(E226,1)="k",1000*VALUE(LEFT(E226,LEN(E226)-1)),VALUE(SUBSTITUTE(E226,",",""))))))))),"N/A")</f>
        <v/>
      </c>
      <c r="M226">
        <f>IFERROR(IF(TRIM(F226)="-", "N/A", IF(RIGHT(F226,1)=")",IF(RIGHT(F226,2)="T)",-1000000000000*VALUE(MID(F226,2,LEN(F226)-3)),IF(RIGHT(F226,2)="M)",-1000000*VALUE(MID(F226,2,LEN(F226)-3)),IF(RIGHT(F226,2)="B)",-1000000000*VALUE(MID(F226,2,LEN(F226)-3)),IF(RIGHT(F226,2)="k)",-1000*VALUE(MID(F226,2,LEN(F226)-3)),VALUE(SUBSTITUTE(F226,",","")))))),IF(RIGHT(F226,1)="T",1000000000000*VALUE(LEFT(F226,LEN(F226)-1)),IF(RIGHT(F226,1)="M",1000000*VALUE(LEFT(F226,LEN(F226)-1)),IF(RIGHT(F226,1)="B",1000000000*VALUE(LEFT(F226,LEN(F226)-1)),IF(RIGHT(F226,1)="%",0.01*VALUE(LEFT(F226,LEN(F226)-1)),IF(RIGHT(F226,1)="k",1000*VALUE(LEFT(F226,LEN(F226)-1)),VALUE(SUBSTITUTE(F226,",",""))))))))),"N/A")</f>
        <v/>
      </c>
      <c r="N226">
        <f>IFERROR(IF(TRIM(G226)="-", "N/A", IF(RIGHT(G226,1)=")",IF(RIGHT(G226,2)="T)",-1000000000000*VALUE(MID(G226,2,LEN(G226)-3)),IF(RIGHT(G226,2)="M)",-1000000*VALUE(MID(G226,2,LEN(G226)-3)),IF(RIGHT(G226,2)="B)",-1000000000*VALUE(MID(G226,2,LEN(G226)-3)),IF(RIGHT(G226,2)="k)",-1000*VALUE(MID(G226,2,LEN(G226)-3)),VALUE(SUBSTITUTE(G226,",","")))))),IF(RIGHT(G226,1)="T",1000000000000*VALUE(LEFT(G226,LEN(G226)-1)),IF(RIGHT(G226,1)="M",1000000*VALUE(LEFT(G226,LEN(G226)-1)),IF(RIGHT(G226,1)="B",1000000000*VALUE(LEFT(G226,LEN(G226)-1)),IF(RIGHT(G226,1)="%",0.01*VALUE(LEFT(G226,LEN(G226)-1)),IF(RIGHT(G226,1)="k",1000*VALUE(LEFT(G226,LEN(G226)-1)),VALUE(SUBSTITUTE(G226,",",""))))))))),"N/A")</f>
        <v/>
      </c>
      <c r="P226">
        <f>MAX(J226:N226)</f>
        <v/>
      </c>
      <c r="Q226">
        <f>IFERROR(J144+MATCH(P226,J226:N226,0)-1,"")</f>
        <v/>
      </c>
      <c r="R226">
        <f>IF(Q226="","",MIN(J226:N226))</f>
        <v/>
      </c>
      <c r="S226">
        <f>IFERROR(J144+MATCH(R226,J226:N226,0)-1,"")</f>
        <v/>
      </c>
      <c r="T226">
        <f>IFERROR(AVERAGE(J226:N226),"")</f>
        <v/>
      </c>
      <c r="U226">
        <f>IFERROR(STDEV(J226:N226),"")</f>
        <v/>
      </c>
      <c r="V226">
        <f>IFERROR(IF(C226="-","",IF(ISBLANK(B226),"",IF(OR(ISNUMBER(FIND("Growth",B226)),ISNUMBER(FIND("Margin",B226))),"",(J226-T226)/U226))),"")</f>
        <v/>
      </c>
      <c r="W226">
        <f>IFERROR(IF(OR(D226="-",ISBLANK(D226)),"",(K226-T226)/U226),"")</f>
        <v/>
      </c>
      <c r="X226">
        <f>IFERROR(IF(OR(E226="-",ISBLANK(E226)),"",(L226-T226)/U226),"")</f>
        <v/>
      </c>
      <c r="Y226">
        <f>IFERROR(IF(OR(F226="-",ISBLANK(F226)),"",(M226-T226)/U226),"")</f>
        <v/>
      </c>
      <c r="Z226">
        <f>IFERROR(IF(OR(G226="-",ISBLANK(G226)),"",(N226-T226)/U226),"")</f>
        <v/>
      </c>
      <c r="AA226">
        <f>IF(MAX(MAX(V226:Z226),ABS(MIN(V226:Z226)))=ABS(MIN(V226:Z226)),MIN(V226:Z226),MAX(V226:Z226))</f>
        <v/>
      </c>
      <c r="AB226">
        <f>IFERROR(V144+MATCH(AA226,V226:Z226,0)-1,"")</f>
        <v/>
      </c>
      <c r="AC226">
        <f>IF(AB226&lt;&gt;"",IF(S226=AB226,"Low",IF(AB226=Q226,"High","")),"")</f>
        <v/>
      </c>
      <c r="AE226">
        <f>IF(ISNUMBER(MATCH("N/A",J226:N226,0)),"",IFERROR((5 * SUMPRODUCT(J144:N144,J226:N226) - PRODUCT(SUM(J144:N144),SUM(J226:N226))) / ((5 * SUM((J144^2)+(K144^2)+(L144^2)+(M144^2)+(N144^2))) - SUM(J144:N144)^2),""))</f>
        <v/>
      </c>
      <c r="AF226">
        <f>IFERROR(CORREL(J144:N144,J226:N226),"")</f>
        <v/>
      </c>
      <c r="AZ226">
        <f>IF(Q226=S226,0,1)</f>
        <v/>
      </c>
      <c r="BA226">
        <f>IF(AZ226=1,IF(Q226="","",IF(Q226=N144,"Yes","No")),"")</f>
        <v/>
      </c>
      <c r="BB226">
        <f>IF(BA226="Yes",P226,"")</f>
        <v/>
      </c>
      <c r="BC226">
        <f>IF(AZ226=1,IF(S226="","",IF(S226=N144,"Yes","No")),"")</f>
        <v/>
      </c>
      <c r="BD226">
        <f>IF(BC226="Yes",R226,"")</f>
        <v/>
      </c>
      <c r="BE226">
        <f>IFERROR(IF(SIGN(AE226)=1,"Increasing",IF(SIGN(AE226)=-1,"Decreasing","")),"")</f>
        <v/>
      </c>
      <c r="BF226">
        <f>IF(OR(AND(BE226="Increasing",BA226="Yes"),AND(BE226="Decreasing",BC226="Yes")),"Yes","No")</f>
        <v/>
      </c>
      <c r="BG226">
        <f>IF(I226="pos_trend","Yes","No")</f>
        <v/>
      </c>
      <c r="BH226">
        <f>IF(AF226&lt;&gt;"",IF(ABS(AF226)&gt;0.8,"Yes","No"),"")</f>
        <v/>
      </c>
    </row>
    <row r="227" spans="1:60">
      <c s="1" r="B227" t="s">
        <v>316</v>
      </c>
      <c s="1" r="C227" t="s">
        <v>252</v>
      </c>
      <c s="1" r="D227" t="s">
        <v>253</v>
      </c>
      <c s="1" r="E227" t="s">
        <v>254</v>
      </c>
      <c s="1" r="F227" t="s">
        <v>255</v>
      </c>
      <c s="1" r="G227" t="s">
        <v>256</v>
      </c>
      <c s="1" r="H227" t="s">
        <v>257</v>
      </c>
      <c r="P227">
        <f>MAX(J227:N227)</f>
        <v/>
      </c>
      <c r="Q227">
        <f>IFERROR(J144+MATCH(P227,J227:N227,0)-1,"")</f>
        <v/>
      </c>
      <c r="R227">
        <f>IF(Q227="","",MIN(J227:N227))</f>
        <v/>
      </c>
      <c r="S227">
        <f>IFERROR(J144+MATCH(R227,J227:N227,0)-1,"")</f>
        <v/>
      </c>
      <c r="T227">
        <f>IFERROR(AVERAGE(J227:N227),"")</f>
        <v/>
      </c>
      <c r="U227">
        <f>IFERROR(STDEV(J227:N227),"")</f>
        <v/>
      </c>
      <c r="V227">
        <f>IFERROR(IF(C227="-","",IF(ISBLANK(B227),"",IF(OR(ISNUMBER(FIND("Growth",B227)),ISNUMBER(FIND("Margin",B227))),"",(J227-T227)/U227))),"")</f>
        <v/>
      </c>
      <c r="W227">
        <f>IFERROR(IF(OR(D227="-",ISBLANK(D227)),"",(K227-T227)/U227),"")</f>
        <v/>
      </c>
      <c r="X227">
        <f>IFERROR(IF(OR(E227="-",ISBLANK(E227)),"",(L227-T227)/U227),"")</f>
        <v/>
      </c>
      <c r="Y227">
        <f>IFERROR(IF(OR(F227="-",ISBLANK(F227)),"",(M227-T227)/U227),"")</f>
        <v/>
      </c>
      <c r="Z227">
        <f>IFERROR(IF(OR(G227="-",ISBLANK(G227)),"",(N227-T227)/U227),"")</f>
        <v/>
      </c>
      <c r="AA227">
        <f>IF(MAX(MAX(V227:Z227),ABS(MIN(V227:Z227)))=ABS(MIN(V227:Z227)),MIN(V227:Z227),MAX(V227:Z227))</f>
        <v/>
      </c>
      <c r="AB227">
        <f>IFERROR(V144+MATCH(AA227,V227:Z227,0)-1,"")</f>
        <v/>
      </c>
      <c r="AC227">
        <f>IF(AB227&lt;&gt;"",IF(S227=AB227,"Low",IF(AB227=Q227,"High","")),"")</f>
        <v/>
      </c>
      <c r="AE227">
        <f>IF(ISNUMBER(MATCH("N/A",J227:N227,0)),"",IFERROR((5 * SUMPRODUCT(J144:N144,J227:N227) - PRODUCT(SUM(J144:N144),SUM(J227:N227))) / ((5 * SUM((J144^2)+(K144^2)+(L144^2)+(M144^2)+(N144^2))) - SUM(J144:N144)^2),""))</f>
        <v/>
      </c>
      <c r="AF227">
        <f>IFERROR(CORREL(J144:N144,J227:N227),"")</f>
        <v/>
      </c>
      <c r="AZ227">
        <f>IF(Q227=S227,0,1)</f>
        <v/>
      </c>
      <c r="BA227">
        <f>IF(AZ227=1,IF(Q227="","",IF(Q227=N144,"Yes","No")),"")</f>
        <v/>
      </c>
      <c r="BB227">
        <f>IF(BA227="Yes",P227,"")</f>
        <v/>
      </c>
      <c r="BC227">
        <f>IF(AZ227=1,IF(S227="","",IF(S227=N144,"Yes","No")),"")</f>
        <v/>
      </c>
      <c r="BD227">
        <f>IF(BC227="Yes",R227,"")</f>
        <v/>
      </c>
      <c r="BE227">
        <f>IFERROR(IF(SIGN(AE227)=1,"Increasing",IF(SIGN(AE227)=-1,"Decreasing","")),"")</f>
        <v/>
      </c>
      <c r="BF227">
        <f>IF(OR(AND(BE227="Increasing",BA227="Yes"),AND(BE227="Decreasing",BC227="Yes")),"Yes","No")</f>
        <v/>
      </c>
      <c r="BG227">
        <f>IF(I227="pos_trend","Yes","No")</f>
        <v/>
      </c>
      <c r="BH227">
        <f>IF(AF227&lt;&gt;"",IF(ABS(AF227)&gt;0.8,"Yes","No"),"")</f>
        <v/>
      </c>
    </row>
    <row r="228" spans="1:60">
      <c s="1" r="A228" t="n">
        <v>0</v>
      </c>
      <c r="B228" t="s">
        <v>546</v>
      </c>
      <c r="C228" t="s">
        <v>4174</v>
      </c>
      <c r="D228" t="s">
        <v>4175</v>
      </c>
      <c r="E228" t="s">
        <v>4176</v>
      </c>
      <c r="F228" t="s">
        <v>4177</v>
      </c>
      <c r="G228" t="s">
        <v>4178</v>
      </c>
      <c r="H228" t="s"/>
      <c r="I228">
        <f>IF(AND(K228&gt; J228, L228&gt; K228, M228&gt; L228, N228&gt; M228), "pos_trend", IF(AND(K228&lt; J228, L228&lt; K228, M228&lt; L228, N228&lt; M228), "neg_trend", "N/A"))</f>
        <v/>
      </c>
      <c r="J228">
        <f>IFERROR(IF(TRIM(C228)="-", "N/A", IF(RIGHT(C228,1)=")",IF(RIGHT(C228,2)="T)",-1000000000000*VALUE(MID(C228,2,LEN(C228)-3)),IF(RIGHT(C228,2)="M)",-1000000*VALUE(MID(C228,2,LEN(C228)-3)),IF(RIGHT(C228,2)="B)",-1000000000*VALUE(MID(C228,2,LEN(C228)-3)),IF(RIGHT(C228,2)="k)",-1000*VALUE(MID(C228,2,LEN(C228)-3)),VALUE(SUBSTITUTE(C228,",","")))))),IF(RIGHT(C228,1)="T",1000000000000*VALUE(LEFT(C228,LEN(C228)-1)),IF(RIGHT(C228,1)="M",1000000*VALUE(LEFT(C228,LEN(C228)-1)),IF(RIGHT(C228,1)="B",1000000000*VALUE(LEFT(C228,LEN(C228)-1)),IF(RIGHT(C228,1)="%",0.01*VALUE(LEFT(C228,LEN(C228)-1)),IF(RIGHT(C228,1)="k",1000*VALUE(LEFT(C228,LEN(C228)-1)),VALUE(SUBSTITUTE(C228,",",""))))))))),"N/A")</f>
        <v/>
      </c>
      <c r="K228">
        <f>IFERROR(IF(TRIM(D228)="-", "N/A", IF(RIGHT(D228,1)=")",IF(RIGHT(D228,2)="T)",-1000000000000*VALUE(MID(D228,2,LEN(D228)-3)),IF(RIGHT(D228,2)="M)",-1000000*VALUE(MID(D228,2,LEN(D228)-3)),IF(RIGHT(D228,2)="B)",-1000000000*VALUE(MID(D228,2,LEN(D228)-3)),IF(RIGHT(D228,2)="k)",-1000*VALUE(MID(D228,2,LEN(D228)-3)),VALUE(SUBSTITUTE(D228,",","")))))),IF(RIGHT(D228,1)="T",1000000000000*VALUE(LEFT(D228,LEN(D228)-1)),IF(RIGHT(D228,1)="M",1000000*VALUE(LEFT(D228,LEN(D228)-1)),IF(RIGHT(D228,1)="B",1000000000*VALUE(LEFT(D228,LEN(D228)-1)),IF(RIGHT(D228,1)="%",0.01*VALUE(LEFT(D228,LEN(D228)-1)),IF(RIGHT(D228,1)="k",1000*VALUE(LEFT(D228,LEN(D228)-1)),VALUE(SUBSTITUTE(D228,",",""))))))))),"N/A")</f>
        <v/>
      </c>
      <c r="L228">
        <f>IFERROR(IF(TRIM(E228)="-", "N/A", IF(RIGHT(E228,1)=")",IF(RIGHT(E228,2)="T)",-1000000000000*VALUE(MID(E228,2,LEN(E228)-3)),IF(RIGHT(E228,2)="M)",-1000000*VALUE(MID(E228,2,LEN(E228)-3)),IF(RIGHT(E228,2)="B)",-1000000000*VALUE(MID(E228,2,LEN(E228)-3)),IF(RIGHT(E228,2)="k)",-1000*VALUE(MID(E228,2,LEN(E228)-3)),VALUE(SUBSTITUTE(E228,",","")))))),IF(RIGHT(E228,1)="T",1000000000000*VALUE(LEFT(E228,LEN(E228)-1)),IF(RIGHT(E228,1)="M",1000000*VALUE(LEFT(E228,LEN(E228)-1)),IF(RIGHT(E228,1)="B",1000000000*VALUE(LEFT(E228,LEN(E228)-1)),IF(RIGHT(E228,1)="%",0.01*VALUE(LEFT(E228,LEN(E228)-1)),IF(RIGHT(E228,1)="k",1000*VALUE(LEFT(E228,LEN(E228)-1)),VALUE(SUBSTITUTE(E228,",",""))))))))),"N/A")</f>
        <v/>
      </c>
      <c r="M228">
        <f>IFERROR(IF(TRIM(F228)="-", "N/A", IF(RIGHT(F228,1)=")",IF(RIGHT(F228,2)="T)",-1000000000000*VALUE(MID(F228,2,LEN(F228)-3)),IF(RIGHT(F228,2)="M)",-1000000*VALUE(MID(F228,2,LEN(F228)-3)),IF(RIGHT(F228,2)="B)",-1000000000*VALUE(MID(F228,2,LEN(F228)-3)),IF(RIGHT(F228,2)="k)",-1000*VALUE(MID(F228,2,LEN(F228)-3)),VALUE(SUBSTITUTE(F228,",","")))))),IF(RIGHT(F228,1)="T",1000000000000*VALUE(LEFT(F228,LEN(F228)-1)),IF(RIGHT(F228,1)="M",1000000*VALUE(LEFT(F228,LEN(F228)-1)),IF(RIGHT(F228,1)="B",1000000000*VALUE(LEFT(F228,LEN(F228)-1)),IF(RIGHT(F228,1)="%",0.01*VALUE(LEFT(F228,LEN(F228)-1)),IF(RIGHT(F228,1)="k",1000*VALUE(LEFT(F228,LEN(F228)-1)),VALUE(SUBSTITUTE(F228,",",""))))))))),"N/A")</f>
        <v/>
      </c>
      <c r="N228">
        <f>IFERROR(IF(TRIM(G228)="-", "N/A", IF(RIGHT(G228,1)=")",IF(RIGHT(G228,2)="T)",-1000000000000*VALUE(MID(G228,2,LEN(G228)-3)),IF(RIGHT(G228,2)="M)",-1000000*VALUE(MID(G228,2,LEN(G228)-3)),IF(RIGHT(G228,2)="B)",-1000000000*VALUE(MID(G228,2,LEN(G228)-3)),IF(RIGHT(G228,2)="k)",-1000*VALUE(MID(G228,2,LEN(G228)-3)),VALUE(SUBSTITUTE(G228,",","")))))),IF(RIGHT(G228,1)="T",1000000000000*VALUE(LEFT(G228,LEN(G228)-1)),IF(RIGHT(G228,1)="M",1000000*VALUE(LEFT(G228,LEN(G228)-1)),IF(RIGHT(G228,1)="B",1000000000*VALUE(LEFT(G228,LEN(G228)-1)),IF(RIGHT(G228,1)="%",0.01*VALUE(LEFT(G228,LEN(G228)-1)),IF(RIGHT(G228,1)="k",1000*VALUE(LEFT(G228,LEN(G228)-1)),VALUE(SUBSTITUTE(G228,",",""))))))))),"N/A")</f>
        <v/>
      </c>
      <c r="P228">
        <f>MAX(J228:N228)</f>
        <v/>
      </c>
      <c r="Q228">
        <f>IFERROR(J144+MATCH(P228,J228:N228,0)-1,"")</f>
        <v/>
      </c>
      <c r="R228">
        <f>IF(Q228="","",MIN(J228:N228))</f>
        <v/>
      </c>
      <c r="S228">
        <f>IFERROR(J144+MATCH(R228,J228:N228,0)-1,"")</f>
        <v/>
      </c>
      <c r="T228">
        <f>IFERROR(AVERAGE(J228:N228),"")</f>
        <v/>
      </c>
      <c r="U228">
        <f>IFERROR(STDEV(J228:N228),"")</f>
        <v/>
      </c>
      <c r="V228">
        <f>IFERROR(IF(C228="-","",IF(ISBLANK(B228),"",IF(OR(ISNUMBER(FIND("Growth",B228)),ISNUMBER(FIND("Margin",B228))),"",(J228-T228)/U228))),"")</f>
        <v/>
      </c>
      <c r="W228">
        <f>IFERROR(IF(OR(D228="-",ISBLANK(D228)),"",(K228-T228)/U228),"")</f>
        <v/>
      </c>
      <c r="X228">
        <f>IFERROR(IF(OR(E228="-",ISBLANK(E228)),"",(L228-T228)/U228),"")</f>
        <v/>
      </c>
      <c r="Y228">
        <f>IFERROR(IF(OR(F228="-",ISBLANK(F228)),"",(M228-T228)/U228),"")</f>
        <v/>
      </c>
      <c r="Z228">
        <f>IFERROR(IF(OR(G228="-",ISBLANK(G228)),"",(N228-T228)/U228),"")</f>
        <v/>
      </c>
      <c r="AA228">
        <f>IF(MAX(MAX(V228:Z228),ABS(MIN(V228:Z228)))=ABS(MIN(V228:Z228)),MIN(V228:Z228),MAX(V228:Z228))</f>
        <v/>
      </c>
      <c r="AB228">
        <f>IFERROR(V144+MATCH(AA228,V228:Z228,0)-1,"")</f>
        <v/>
      </c>
      <c r="AC228">
        <f>IF(AB228&lt;&gt;"",IF(S228=AB228,"Low",IF(AB228=Q228,"High","")),"")</f>
        <v/>
      </c>
      <c r="AE228">
        <f>IF(ISNUMBER(MATCH("N/A",J228:N228,0)),"",IFERROR((5 * SUMPRODUCT(J144:N144,J228:N228) - PRODUCT(SUM(J144:N144),SUM(J228:N228))) / ((5 * SUM((J144^2)+(K144^2)+(L144^2)+(M144^2)+(N144^2))) - SUM(J144:N144)^2),""))</f>
        <v/>
      </c>
      <c r="AF228">
        <f>IFERROR(CORREL(J144:N144,J228:N228),"")</f>
        <v/>
      </c>
      <c r="AZ228">
        <f>IF(Q228=S228,0,1)</f>
        <v/>
      </c>
      <c r="BA228">
        <f>IF(AZ228=1,IF(Q228="","",IF(Q228=N144,"Yes","No")),"")</f>
        <v/>
      </c>
      <c r="BB228">
        <f>IF(BA228="Yes",P228,"")</f>
        <v/>
      </c>
      <c r="BC228">
        <f>IF(AZ228=1,IF(S228="","",IF(S228=N144,"Yes","No")),"")</f>
        <v/>
      </c>
      <c r="BD228">
        <f>IF(BC228="Yes",R228,"")</f>
        <v/>
      </c>
      <c r="BE228">
        <f>IFERROR(IF(SIGN(AE228)=1,"Increasing",IF(SIGN(AE228)=-1,"Decreasing","")),"")</f>
        <v/>
      </c>
      <c r="BF228">
        <f>IF(OR(AND(BE228="Increasing",BA228="Yes"),AND(BE228="Decreasing",BC228="Yes")),"Yes","No")</f>
        <v/>
      </c>
      <c r="BG228">
        <f>IF(I228="pos_trend","Yes","No")</f>
        <v/>
      </c>
      <c r="BH228">
        <f>IF(AF228&lt;&gt;"",IF(ABS(AF228)&gt;0.8,"Yes","No"),"")</f>
        <v/>
      </c>
    </row>
    <row r="229" spans="1:60">
      <c s="1" r="A229" t="n">
        <v>1</v>
      </c>
      <c r="B229" t="s">
        <v>552</v>
      </c>
      <c r="C229" t="s">
        <v>4179</v>
      </c>
      <c r="D229" t="s">
        <v>4180</v>
      </c>
      <c r="E229" t="s">
        <v>760</v>
      </c>
      <c r="F229" t="s">
        <v>4180</v>
      </c>
      <c r="G229" t="s">
        <v>3530</v>
      </c>
      <c r="H229" t="s"/>
      <c r="I229">
        <f>IF(AND(K229&gt; J229, L229&gt; K229, M229&gt; L229, N229&gt; M229), "pos_trend", IF(AND(K229&lt; J229, L229&lt; K229, M229&lt; L229, N229&lt; M229), "neg_trend", "N/A"))</f>
        <v/>
      </c>
      <c r="J229">
        <f>IFERROR(IF(TRIM(C229)="-", "N/A", IF(RIGHT(C229,1)=")",IF(RIGHT(C229,2)="T)",-1000000000000*VALUE(MID(C229,2,LEN(C229)-3)),IF(RIGHT(C229,2)="M)",-1000000*VALUE(MID(C229,2,LEN(C229)-3)),IF(RIGHT(C229,2)="B)",-1000000000*VALUE(MID(C229,2,LEN(C229)-3)),IF(RIGHT(C229,2)="k)",-1000*VALUE(MID(C229,2,LEN(C229)-3)),VALUE(SUBSTITUTE(C229,",","")))))),IF(RIGHT(C229,1)="T",1000000000000*VALUE(LEFT(C229,LEN(C229)-1)),IF(RIGHT(C229,1)="M",1000000*VALUE(LEFT(C229,LEN(C229)-1)),IF(RIGHT(C229,1)="B",1000000000*VALUE(LEFT(C229,LEN(C229)-1)),IF(RIGHT(C229,1)="%",0.01*VALUE(LEFT(C229,LEN(C229)-1)),IF(RIGHT(C229,1)="k",1000*VALUE(LEFT(C229,LEN(C229)-1)),VALUE(SUBSTITUTE(C229,",",""))))))))),"N/A")</f>
        <v/>
      </c>
      <c r="K229">
        <f>IFERROR(IF(TRIM(D229)="-", "N/A", IF(RIGHT(D229,1)=")",IF(RIGHT(D229,2)="T)",-1000000000000*VALUE(MID(D229,2,LEN(D229)-3)),IF(RIGHT(D229,2)="M)",-1000000*VALUE(MID(D229,2,LEN(D229)-3)),IF(RIGHT(D229,2)="B)",-1000000000*VALUE(MID(D229,2,LEN(D229)-3)),IF(RIGHT(D229,2)="k)",-1000*VALUE(MID(D229,2,LEN(D229)-3)),VALUE(SUBSTITUTE(D229,",","")))))),IF(RIGHT(D229,1)="T",1000000000000*VALUE(LEFT(D229,LEN(D229)-1)),IF(RIGHT(D229,1)="M",1000000*VALUE(LEFT(D229,LEN(D229)-1)),IF(RIGHT(D229,1)="B",1000000000*VALUE(LEFT(D229,LEN(D229)-1)),IF(RIGHT(D229,1)="%",0.01*VALUE(LEFT(D229,LEN(D229)-1)),IF(RIGHT(D229,1)="k",1000*VALUE(LEFT(D229,LEN(D229)-1)),VALUE(SUBSTITUTE(D229,",",""))))))))),"N/A")</f>
        <v/>
      </c>
      <c r="L229">
        <f>IFERROR(IF(TRIM(E229)="-", "N/A", IF(RIGHT(E229,1)=")",IF(RIGHT(E229,2)="T)",-1000000000000*VALUE(MID(E229,2,LEN(E229)-3)),IF(RIGHT(E229,2)="M)",-1000000*VALUE(MID(E229,2,LEN(E229)-3)),IF(RIGHT(E229,2)="B)",-1000000000*VALUE(MID(E229,2,LEN(E229)-3)),IF(RIGHT(E229,2)="k)",-1000*VALUE(MID(E229,2,LEN(E229)-3)),VALUE(SUBSTITUTE(E229,",","")))))),IF(RIGHT(E229,1)="T",1000000000000*VALUE(LEFT(E229,LEN(E229)-1)),IF(RIGHT(E229,1)="M",1000000*VALUE(LEFT(E229,LEN(E229)-1)),IF(RIGHT(E229,1)="B",1000000000*VALUE(LEFT(E229,LEN(E229)-1)),IF(RIGHT(E229,1)="%",0.01*VALUE(LEFT(E229,LEN(E229)-1)),IF(RIGHT(E229,1)="k",1000*VALUE(LEFT(E229,LEN(E229)-1)),VALUE(SUBSTITUTE(E229,",",""))))))))),"N/A")</f>
        <v/>
      </c>
      <c r="M229">
        <f>IFERROR(IF(TRIM(F229)="-", "N/A", IF(RIGHT(F229,1)=")",IF(RIGHT(F229,2)="T)",-1000000000000*VALUE(MID(F229,2,LEN(F229)-3)),IF(RIGHT(F229,2)="M)",-1000000*VALUE(MID(F229,2,LEN(F229)-3)),IF(RIGHT(F229,2)="B)",-1000000000*VALUE(MID(F229,2,LEN(F229)-3)),IF(RIGHT(F229,2)="k)",-1000*VALUE(MID(F229,2,LEN(F229)-3)),VALUE(SUBSTITUTE(F229,",","")))))),IF(RIGHT(F229,1)="T",1000000000000*VALUE(LEFT(F229,LEN(F229)-1)),IF(RIGHT(F229,1)="M",1000000*VALUE(LEFT(F229,LEN(F229)-1)),IF(RIGHT(F229,1)="B",1000000000*VALUE(LEFT(F229,LEN(F229)-1)),IF(RIGHT(F229,1)="%",0.01*VALUE(LEFT(F229,LEN(F229)-1)),IF(RIGHT(F229,1)="k",1000*VALUE(LEFT(F229,LEN(F229)-1)),VALUE(SUBSTITUTE(F229,",",""))))))))),"N/A")</f>
        <v/>
      </c>
      <c r="N229">
        <f>IFERROR(IF(TRIM(G229)="-", "N/A", IF(RIGHT(G229,1)=")",IF(RIGHT(G229,2)="T)",-1000000000000*VALUE(MID(G229,2,LEN(G229)-3)),IF(RIGHT(G229,2)="M)",-1000000*VALUE(MID(G229,2,LEN(G229)-3)),IF(RIGHT(G229,2)="B)",-1000000000*VALUE(MID(G229,2,LEN(G229)-3)),IF(RIGHT(G229,2)="k)",-1000*VALUE(MID(G229,2,LEN(G229)-3)),VALUE(SUBSTITUTE(G229,",","")))))),IF(RIGHT(G229,1)="T",1000000000000*VALUE(LEFT(G229,LEN(G229)-1)),IF(RIGHT(G229,1)="M",1000000*VALUE(LEFT(G229,LEN(G229)-1)),IF(RIGHT(G229,1)="B",1000000000*VALUE(LEFT(G229,LEN(G229)-1)),IF(RIGHT(G229,1)="%",0.01*VALUE(LEFT(G229,LEN(G229)-1)),IF(RIGHT(G229,1)="k",1000*VALUE(LEFT(G229,LEN(G229)-1)),VALUE(SUBSTITUTE(G229,",",""))))))))),"N/A")</f>
        <v/>
      </c>
      <c r="P229">
        <f>MAX(J229:N229)</f>
        <v/>
      </c>
      <c r="Q229">
        <f>IFERROR(J144+MATCH(P229,J229:N229,0)-1,"")</f>
        <v/>
      </c>
      <c r="R229">
        <f>IF(Q229="","",MIN(J229:N229))</f>
        <v/>
      </c>
      <c r="S229">
        <f>IFERROR(J144+MATCH(R229,J229:N229,0)-1,"")</f>
        <v/>
      </c>
      <c r="T229">
        <f>IFERROR(AVERAGE(J229:N229),"")</f>
        <v/>
      </c>
      <c r="U229">
        <f>IFERROR(STDEV(J229:N229),"")</f>
        <v/>
      </c>
      <c r="V229">
        <f>IFERROR(IF(C229="-","",IF(ISBLANK(B229),"",IF(OR(ISNUMBER(FIND("Growth",B229)),ISNUMBER(FIND("Margin",B229))),"",(J229-T229)/U229))),"")</f>
        <v/>
      </c>
      <c r="W229">
        <f>IFERROR(IF(OR(D229="-",ISBLANK(D229)),"",(K229-T229)/U229),"")</f>
        <v/>
      </c>
      <c r="X229">
        <f>IFERROR(IF(OR(E229="-",ISBLANK(E229)),"",(L229-T229)/U229),"")</f>
        <v/>
      </c>
      <c r="Y229">
        <f>IFERROR(IF(OR(F229="-",ISBLANK(F229)),"",(M229-T229)/U229),"")</f>
        <v/>
      </c>
      <c r="Z229">
        <f>IFERROR(IF(OR(G229="-",ISBLANK(G229)),"",(N229-T229)/U229),"")</f>
        <v/>
      </c>
      <c r="AA229">
        <f>IF(MAX(MAX(V229:Z229),ABS(MIN(V229:Z229)))=ABS(MIN(V229:Z229)),MIN(V229:Z229),MAX(V229:Z229))</f>
        <v/>
      </c>
      <c r="AB229">
        <f>IFERROR(V144+MATCH(AA229,V229:Z229,0)-1,"")</f>
        <v/>
      </c>
      <c r="AC229">
        <f>IF(AB229&lt;&gt;"",IF(S229=AB229,"Low",IF(AB229=Q229,"High","")),"")</f>
        <v/>
      </c>
      <c r="AE229">
        <f>IF(ISNUMBER(MATCH("N/A",J229:N229,0)),"",IFERROR((5 * SUMPRODUCT(J144:N144,J229:N229) - PRODUCT(SUM(J144:N144),SUM(J229:N229))) / ((5 * SUM((J144^2)+(K144^2)+(L144^2)+(M144^2)+(N144^2))) - SUM(J144:N144)^2),""))</f>
        <v/>
      </c>
      <c r="AF229">
        <f>IFERROR(CORREL(J144:N144,J229:N229),"")</f>
        <v/>
      </c>
      <c r="AZ229">
        <f>IF(Q229=S229,0,1)</f>
        <v/>
      </c>
      <c r="BA229">
        <f>IF(AZ229=1,IF(Q229="","",IF(Q229=N144,"Yes","No")),"")</f>
        <v/>
      </c>
      <c r="BB229">
        <f>IF(BA229="Yes",P229,"")</f>
        <v/>
      </c>
      <c r="BC229">
        <f>IF(AZ229=1,IF(S229="","",IF(S229=N144,"Yes","No")),"")</f>
        <v/>
      </c>
      <c r="BD229">
        <f>IF(BC229="Yes",R229,"")</f>
        <v/>
      </c>
      <c r="BE229">
        <f>IFERROR(IF(SIGN(AE229)=1,"Increasing",IF(SIGN(AE229)=-1,"Decreasing","")),"")</f>
        <v/>
      </c>
      <c r="BF229">
        <f>IF(OR(AND(BE229="Increasing",BA229="Yes"),AND(BE229="Decreasing",BC229="Yes")),"Yes","No")</f>
        <v/>
      </c>
      <c r="BG229">
        <f>IF(I229="pos_trend","Yes","No")</f>
        <v/>
      </c>
      <c r="BH229">
        <f>IF(AF229&lt;&gt;"",IF(ABS(AF229)&gt;0.8,"Yes","No"),"")</f>
        <v/>
      </c>
    </row>
    <row r="230" spans="1:60">
      <c s="1" r="A230" t="n">
        <v>2</v>
      </c>
      <c r="B230" t="s">
        <v>558</v>
      </c>
      <c r="C230" t="s">
        <v>4181</v>
      </c>
      <c r="D230" t="s">
        <v>4182</v>
      </c>
      <c r="E230" t="s">
        <v>4183</v>
      </c>
      <c r="F230" t="s">
        <v>4184</v>
      </c>
      <c r="G230" t="s">
        <v>4185</v>
      </c>
      <c r="H230" t="s"/>
      <c r="I230">
        <f>IF(AND(K230&gt; J230, L230&gt; K230, M230&gt; L230, N230&gt; M230), "pos_trend", IF(AND(K230&lt; J230, L230&lt; K230, M230&lt; L230, N230&lt; M230), "neg_trend", "N/A"))</f>
        <v/>
      </c>
      <c r="J230">
        <f>IFERROR(IF(TRIM(C230)="-", "N/A", IF(RIGHT(C230,1)=")",IF(RIGHT(C230,2)="T)",-1000000000000*VALUE(MID(C230,2,LEN(C230)-3)),IF(RIGHT(C230,2)="M)",-1000000*VALUE(MID(C230,2,LEN(C230)-3)),IF(RIGHT(C230,2)="B)",-1000000000*VALUE(MID(C230,2,LEN(C230)-3)),IF(RIGHT(C230,2)="k)",-1000*VALUE(MID(C230,2,LEN(C230)-3)),VALUE(SUBSTITUTE(C230,",","")))))),IF(RIGHT(C230,1)="T",1000000000000*VALUE(LEFT(C230,LEN(C230)-1)),IF(RIGHT(C230,1)="M",1000000*VALUE(LEFT(C230,LEN(C230)-1)),IF(RIGHT(C230,1)="B",1000000000*VALUE(LEFT(C230,LEN(C230)-1)),IF(RIGHT(C230,1)="%",0.01*VALUE(LEFT(C230,LEN(C230)-1)),IF(RIGHT(C230,1)="k",1000*VALUE(LEFT(C230,LEN(C230)-1)),VALUE(SUBSTITUTE(C230,",",""))))))))),"N/A")</f>
        <v/>
      </c>
      <c r="K230">
        <f>IFERROR(IF(TRIM(D230)="-", "N/A", IF(RIGHT(D230,1)=")",IF(RIGHT(D230,2)="T)",-1000000000000*VALUE(MID(D230,2,LEN(D230)-3)),IF(RIGHT(D230,2)="M)",-1000000*VALUE(MID(D230,2,LEN(D230)-3)),IF(RIGHT(D230,2)="B)",-1000000000*VALUE(MID(D230,2,LEN(D230)-3)),IF(RIGHT(D230,2)="k)",-1000*VALUE(MID(D230,2,LEN(D230)-3)),VALUE(SUBSTITUTE(D230,",","")))))),IF(RIGHT(D230,1)="T",1000000000000*VALUE(LEFT(D230,LEN(D230)-1)),IF(RIGHT(D230,1)="M",1000000*VALUE(LEFT(D230,LEN(D230)-1)),IF(RIGHT(D230,1)="B",1000000000*VALUE(LEFT(D230,LEN(D230)-1)),IF(RIGHT(D230,1)="%",0.01*VALUE(LEFT(D230,LEN(D230)-1)),IF(RIGHT(D230,1)="k",1000*VALUE(LEFT(D230,LEN(D230)-1)),VALUE(SUBSTITUTE(D230,",",""))))))))),"N/A")</f>
        <v/>
      </c>
      <c r="L230">
        <f>IFERROR(IF(TRIM(E230)="-", "N/A", IF(RIGHT(E230,1)=")",IF(RIGHT(E230,2)="T)",-1000000000000*VALUE(MID(E230,2,LEN(E230)-3)),IF(RIGHT(E230,2)="M)",-1000000*VALUE(MID(E230,2,LEN(E230)-3)),IF(RIGHT(E230,2)="B)",-1000000000*VALUE(MID(E230,2,LEN(E230)-3)),IF(RIGHT(E230,2)="k)",-1000*VALUE(MID(E230,2,LEN(E230)-3)),VALUE(SUBSTITUTE(E230,",","")))))),IF(RIGHT(E230,1)="T",1000000000000*VALUE(LEFT(E230,LEN(E230)-1)),IF(RIGHT(E230,1)="M",1000000*VALUE(LEFT(E230,LEN(E230)-1)),IF(RIGHT(E230,1)="B",1000000000*VALUE(LEFT(E230,LEN(E230)-1)),IF(RIGHT(E230,1)="%",0.01*VALUE(LEFT(E230,LEN(E230)-1)),IF(RIGHT(E230,1)="k",1000*VALUE(LEFT(E230,LEN(E230)-1)),VALUE(SUBSTITUTE(E230,",",""))))))))),"N/A")</f>
        <v/>
      </c>
      <c r="M230">
        <f>IFERROR(IF(TRIM(F230)="-", "N/A", IF(RIGHT(F230,1)=")",IF(RIGHT(F230,2)="T)",-1000000000000*VALUE(MID(F230,2,LEN(F230)-3)),IF(RIGHT(F230,2)="M)",-1000000*VALUE(MID(F230,2,LEN(F230)-3)),IF(RIGHT(F230,2)="B)",-1000000000*VALUE(MID(F230,2,LEN(F230)-3)),IF(RIGHT(F230,2)="k)",-1000*VALUE(MID(F230,2,LEN(F230)-3)),VALUE(SUBSTITUTE(F230,",","")))))),IF(RIGHT(F230,1)="T",1000000000000*VALUE(LEFT(F230,LEN(F230)-1)),IF(RIGHT(F230,1)="M",1000000*VALUE(LEFT(F230,LEN(F230)-1)),IF(RIGHT(F230,1)="B",1000000000*VALUE(LEFT(F230,LEN(F230)-1)),IF(RIGHT(F230,1)="%",0.01*VALUE(LEFT(F230,LEN(F230)-1)),IF(RIGHT(F230,1)="k",1000*VALUE(LEFT(F230,LEN(F230)-1)),VALUE(SUBSTITUTE(F230,",",""))))))))),"N/A")</f>
        <v/>
      </c>
      <c r="N230">
        <f>IFERROR(IF(TRIM(G230)="-", "N/A", IF(RIGHT(G230,1)=")",IF(RIGHT(G230,2)="T)",-1000000000000*VALUE(MID(G230,2,LEN(G230)-3)),IF(RIGHT(G230,2)="M)",-1000000*VALUE(MID(G230,2,LEN(G230)-3)),IF(RIGHT(G230,2)="B)",-1000000000*VALUE(MID(G230,2,LEN(G230)-3)),IF(RIGHT(G230,2)="k)",-1000*VALUE(MID(G230,2,LEN(G230)-3)),VALUE(SUBSTITUTE(G230,",","")))))),IF(RIGHT(G230,1)="T",1000000000000*VALUE(LEFT(G230,LEN(G230)-1)),IF(RIGHT(G230,1)="M",1000000*VALUE(LEFT(G230,LEN(G230)-1)),IF(RIGHT(G230,1)="B",1000000000*VALUE(LEFT(G230,LEN(G230)-1)),IF(RIGHT(G230,1)="%",0.01*VALUE(LEFT(G230,LEN(G230)-1)),IF(RIGHT(G230,1)="k",1000*VALUE(LEFT(G230,LEN(G230)-1)),VALUE(SUBSTITUTE(G230,",",""))))))))),"N/A")</f>
        <v/>
      </c>
      <c r="P230">
        <f>MAX(J230:N230)</f>
        <v/>
      </c>
      <c r="Q230">
        <f>IFERROR(J144+MATCH(P230,J230:N230,0)-1,"")</f>
        <v/>
      </c>
      <c r="R230">
        <f>IF(Q230="","",MIN(J230:N230))</f>
        <v/>
      </c>
      <c r="S230">
        <f>IFERROR(J144+MATCH(R230,J230:N230,0)-1,"")</f>
        <v/>
      </c>
      <c r="T230">
        <f>IFERROR(AVERAGE(J230:N230),"")</f>
        <v/>
      </c>
      <c r="U230">
        <f>IFERROR(STDEV(J230:N230),"")</f>
        <v/>
      </c>
      <c r="V230">
        <f>IFERROR(IF(C230="-","",IF(ISBLANK(B230),"",IF(OR(ISNUMBER(FIND("Growth",B230)),ISNUMBER(FIND("Margin",B230))),"",(J230-T230)/U230))),"")</f>
        <v/>
      </c>
      <c r="W230">
        <f>IFERROR(IF(OR(D230="-",ISBLANK(D230)),"",(K230-T230)/U230),"")</f>
        <v/>
      </c>
      <c r="X230">
        <f>IFERROR(IF(OR(E230="-",ISBLANK(E230)),"",(L230-T230)/U230),"")</f>
        <v/>
      </c>
      <c r="Y230">
        <f>IFERROR(IF(OR(F230="-",ISBLANK(F230)),"",(M230-T230)/U230),"")</f>
        <v/>
      </c>
      <c r="Z230">
        <f>IFERROR(IF(OR(G230="-",ISBLANK(G230)),"",(N230-T230)/U230),"")</f>
        <v/>
      </c>
      <c r="AA230">
        <f>IF(MAX(MAX(V230:Z230),ABS(MIN(V230:Z230)))=ABS(MIN(V230:Z230)),MIN(V230:Z230),MAX(V230:Z230))</f>
        <v/>
      </c>
      <c r="AB230">
        <f>IFERROR(V144+MATCH(AA230,V230:Z230,0)-1,"")</f>
        <v/>
      </c>
      <c r="AC230">
        <f>IF(AB230&lt;&gt;"",IF(S230=AB230,"Low",IF(AB230=Q230,"High","")),"")</f>
        <v/>
      </c>
      <c r="AE230">
        <f>IF(ISNUMBER(MATCH("N/A",J230:N230,0)),"",IFERROR((5 * SUMPRODUCT(J144:N144,J230:N230) - PRODUCT(SUM(J144:N144),SUM(J230:N230))) / ((5 * SUM((J144^2)+(K144^2)+(L144^2)+(M144^2)+(N144^2))) - SUM(J144:N144)^2),""))</f>
        <v/>
      </c>
      <c r="AF230">
        <f>IFERROR(CORREL(J144:N144,J230:N230),"")</f>
        <v/>
      </c>
      <c r="AZ230">
        <f>IF(Q230=S230,0,1)</f>
        <v/>
      </c>
      <c r="BA230">
        <f>IF(AZ230=1,IF(Q230="","",IF(Q230=N144,"Yes","No")),"")</f>
        <v/>
      </c>
      <c r="BB230">
        <f>IF(BA230="Yes",P230,"")</f>
        <v/>
      </c>
      <c r="BC230">
        <f>IF(AZ230=1,IF(S230="","",IF(S230=N144,"Yes","No")),"")</f>
        <v/>
      </c>
      <c r="BD230">
        <f>IF(BC230="Yes",R230,"")</f>
        <v/>
      </c>
      <c r="BE230">
        <f>IFERROR(IF(SIGN(AE230)=1,"Increasing",IF(SIGN(AE230)=-1,"Decreasing","")),"")</f>
        <v/>
      </c>
      <c r="BF230">
        <f>IF(OR(AND(BE230="Increasing",BA230="Yes"),AND(BE230="Decreasing",BC230="Yes")),"Yes","No")</f>
        <v/>
      </c>
      <c r="BG230">
        <f>IF(I230="pos_trend","Yes","No")</f>
        <v/>
      </c>
      <c r="BH230">
        <f>IF(AF230&lt;&gt;"",IF(ABS(AF230)&gt;0.8,"Yes","No"),"")</f>
        <v/>
      </c>
    </row>
    <row r="231" spans="1:60">
      <c s="1" r="A231" t="n">
        <v>3</v>
      </c>
      <c r="B231" t="s">
        <v>564</v>
      </c>
      <c r="C231" t="s">
        <v>4186</v>
      </c>
      <c r="D231" t="s">
        <v>4187</v>
      </c>
      <c r="E231" t="s">
        <v>4188</v>
      </c>
      <c r="F231" t="s">
        <v>4189</v>
      </c>
      <c r="G231" t="s">
        <v>4190</v>
      </c>
      <c r="H231" t="s"/>
      <c r="I231">
        <f>IF(AND(K231&gt; J231, L231&gt; K231, M231&gt; L231, N231&gt; M231), "pos_trend", IF(AND(K231&lt; J231, L231&lt; K231, M231&lt; L231, N231&lt; M231), "neg_trend", "N/A"))</f>
        <v/>
      </c>
      <c r="J231">
        <f>IFERROR(IF(TRIM(C231)="-", "N/A", IF(RIGHT(C231,1)=")",IF(RIGHT(C231,2)="T)",-1000000000000*VALUE(MID(C231,2,LEN(C231)-3)),IF(RIGHT(C231,2)="M)",-1000000*VALUE(MID(C231,2,LEN(C231)-3)),IF(RIGHT(C231,2)="B)",-1000000000*VALUE(MID(C231,2,LEN(C231)-3)),IF(RIGHT(C231,2)="k)",-1000*VALUE(MID(C231,2,LEN(C231)-3)),VALUE(SUBSTITUTE(C231,",","")))))),IF(RIGHT(C231,1)="T",1000000000000*VALUE(LEFT(C231,LEN(C231)-1)),IF(RIGHT(C231,1)="M",1000000*VALUE(LEFT(C231,LEN(C231)-1)),IF(RIGHT(C231,1)="B",1000000000*VALUE(LEFT(C231,LEN(C231)-1)),IF(RIGHT(C231,1)="%",0.01*VALUE(LEFT(C231,LEN(C231)-1)),IF(RIGHT(C231,1)="k",1000*VALUE(LEFT(C231,LEN(C231)-1)),VALUE(SUBSTITUTE(C231,",",""))))))))),"N/A")</f>
        <v/>
      </c>
      <c r="K231">
        <f>IFERROR(IF(TRIM(D231)="-", "N/A", IF(RIGHT(D231,1)=")",IF(RIGHT(D231,2)="T)",-1000000000000*VALUE(MID(D231,2,LEN(D231)-3)),IF(RIGHT(D231,2)="M)",-1000000*VALUE(MID(D231,2,LEN(D231)-3)),IF(RIGHT(D231,2)="B)",-1000000000*VALUE(MID(D231,2,LEN(D231)-3)),IF(RIGHT(D231,2)="k)",-1000*VALUE(MID(D231,2,LEN(D231)-3)),VALUE(SUBSTITUTE(D231,",","")))))),IF(RIGHT(D231,1)="T",1000000000000*VALUE(LEFT(D231,LEN(D231)-1)),IF(RIGHT(D231,1)="M",1000000*VALUE(LEFT(D231,LEN(D231)-1)),IF(RIGHT(D231,1)="B",1000000000*VALUE(LEFT(D231,LEN(D231)-1)),IF(RIGHT(D231,1)="%",0.01*VALUE(LEFT(D231,LEN(D231)-1)),IF(RIGHT(D231,1)="k",1000*VALUE(LEFT(D231,LEN(D231)-1)),VALUE(SUBSTITUTE(D231,",",""))))))))),"N/A")</f>
        <v/>
      </c>
      <c r="L231">
        <f>IFERROR(IF(TRIM(E231)="-", "N/A", IF(RIGHT(E231,1)=")",IF(RIGHT(E231,2)="T)",-1000000000000*VALUE(MID(E231,2,LEN(E231)-3)),IF(RIGHT(E231,2)="M)",-1000000*VALUE(MID(E231,2,LEN(E231)-3)),IF(RIGHT(E231,2)="B)",-1000000000*VALUE(MID(E231,2,LEN(E231)-3)),IF(RIGHT(E231,2)="k)",-1000*VALUE(MID(E231,2,LEN(E231)-3)),VALUE(SUBSTITUTE(E231,",","")))))),IF(RIGHT(E231,1)="T",1000000000000*VALUE(LEFT(E231,LEN(E231)-1)),IF(RIGHT(E231,1)="M",1000000*VALUE(LEFT(E231,LEN(E231)-1)),IF(RIGHT(E231,1)="B",1000000000*VALUE(LEFT(E231,LEN(E231)-1)),IF(RIGHT(E231,1)="%",0.01*VALUE(LEFT(E231,LEN(E231)-1)),IF(RIGHT(E231,1)="k",1000*VALUE(LEFT(E231,LEN(E231)-1)),VALUE(SUBSTITUTE(E231,",",""))))))))),"N/A")</f>
        <v/>
      </c>
      <c r="M231">
        <f>IFERROR(IF(TRIM(F231)="-", "N/A", IF(RIGHT(F231,1)=")",IF(RIGHT(F231,2)="T)",-1000000000000*VALUE(MID(F231,2,LEN(F231)-3)),IF(RIGHT(F231,2)="M)",-1000000*VALUE(MID(F231,2,LEN(F231)-3)),IF(RIGHT(F231,2)="B)",-1000000000*VALUE(MID(F231,2,LEN(F231)-3)),IF(RIGHT(F231,2)="k)",-1000*VALUE(MID(F231,2,LEN(F231)-3)),VALUE(SUBSTITUTE(F231,",","")))))),IF(RIGHT(F231,1)="T",1000000000000*VALUE(LEFT(F231,LEN(F231)-1)),IF(RIGHT(F231,1)="M",1000000*VALUE(LEFT(F231,LEN(F231)-1)),IF(RIGHT(F231,1)="B",1000000000*VALUE(LEFT(F231,LEN(F231)-1)),IF(RIGHT(F231,1)="%",0.01*VALUE(LEFT(F231,LEN(F231)-1)),IF(RIGHT(F231,1)="k",1000*VALUE(LEFT(F231,LEN(F231)-1)),VALUE(SUBSTITUTE(F231,",",""))))))))),"N/A")</f>
        <v/>
      </c>
      <c r="N231">
        <f>IFERROR(IF(TRIM(G231)="-", "N/A", IF(RIGHT(G231,1)=")",IF(RIGHT(G231,2)="T)",-1000000000000*VALUE(MID(G231,2,LEN(G231)-3)),IF(RIGHT(G231,2)="M)",-1000000*VALUE(MID(G231,2,LEN(G231)-3)),IF(RIGHT(G231,2)="B)",-1000000000*VALUE(MID(G231,2,LEN(G231)-3)),IF(RIGHT(G231,2)="k)",-1000*VALUE(MID(G231,2,LEN(G231)-3)),VALUE(SUBSTITUTE(G231,",","")))))),IF(RIGHT(G231,1)="T",1000000000000*VALUE(LEFT(G231,LEN(G231)-1)),IF(RIGHT(G231,1)="M",1000000*VALUE(LEFT(G231,LEN(G231)-1)),IF(RIGHT(G231,1)="B",1000000000*VALUE(LEFT(G231,LEN(G231)-1)),IF(RIGHT(G231,1)="%",0.01*VALUE(LEFT(G231,LEN(G231)-1)),IF(RIGHT(G231,1)="k",1000*VALUE(LEFT(G231,LEN(G231)-1)),VALUE(SUBSTITUTE(G231,",",""))))))))),"N/A")</f>
        <v/>
      </c>
      <c r="P231">
        <f>MAX(J231:N231)</f>
        <v/>
      </c>
      <c r="Q231">
        <f>IFERROR(J144+MATCH(P231,J231:N231,0)-1,"")</f>
        <v/>
      </c>
      <c r="R231">
        <f>IF(Q231="","",MIN(J231:N231))</f>
        <v/>
      </c>
      <c r="S231">
        <f>IFERROR(J144+MATCH(R231,J231:N231,0)-1,"")</f>
        <v/>
      </c>
      <c r="T231">
        <f>IFERROR(AVERAGE(J231:N231),"")</f>
        <v/>
      </c>
      <c r="U231">
        <f>IFERROR(STDEV(J231:N231),"")</f>
        <v/>
      </c>
      <c r="V231">
        <f>IFERROR(IF(C231="-","",IF(ISBLANK(B231),"",IF(OR(ISNUMBER(FIND("Growth",B231)),ISNUMBER(FIND("Margin",B231))),"",(J231-T231)/U231))),"")</f>
        <v/>
      </c>
      <c r="W231">
        <f>IFERROR(IF(OR(D231="-",ISBLANK(D231)),"",(K231-T231)/U231),"")</f>
        <v/>
      </c>
      <c r="X231">
        <f>IFERROR(IF(OR(E231="-",ISBLANK(E231)),"",(L231-T231)/U231),"")</f>
        <v/>
      </c>
      <c r="Y231">
        <f>IFERROR(IF(OR(F231="-",ISBLANK(F231)),"",(M231-T231)/U231),"")</f>
        <v/>
      </c>
      <c r="Z231">
        <f>IFERROR(IF(OR(G231="-",ISBLANK(G231)),"",(N231-T231)/U231),"")</f>
        <v/>
      </c>
      <c r="AA231">
        <f>IF(MAX(MAX(V231:Z231),ABS(MIN(V231:Z231)))=ABS(MIN(V231:Z231)),MIN(V231:Z231),MAX(V231:Z231))</f>
        <v/>
      </c>
      <c r="AB231">
        <f>IFERROR(V144+MATCH(AA231,V231:Z231,0)-1,"")</f>
        <v/>
      </c>
      <c r="AC231">
        <f>IF(AB231&lt;&gt;"",IF(S231=AB231,"Low",IF(AB231=Q231,"High","")),"")</f>
        <v/>
      </c>
      <c r="AE231">
        <f>IF(ISNUMBER(MATCH("N/A",J231:N231,0)),"",IFERROR((5 * SUMPRODUCT(J144:N144,J231:N231) - PRODUCT(SUM(J144:N144),SUM(J231:N231))) / ((5 * SUM((J144^2)+(K144^2)+(L144^2)+(M144^2)+(N144^2))) - SUM(J144:N144)^2),""))</f>
        <v/>
      </c>
      <c r="AF231">
        <f>IFERROR(CORREL(J144:N144,J231:N231),"")</f>
        <v/>
      </c>
      <c r="AZ231">
        <f>IF(Q231=S231,0,1)</f>
        <v/>
      </c>
      <c r="BA231">
        <f>IF(AZ231=1,IF(Q231="","",IF(Q231=N144,"Yes","No")),"")</f>
        <v/>
      </c>
      <c r="BB231">
        <f>IF(BA231="Yes",P231,"")</f>
        <v/>
      </c>
      <c r="BC231">
        <f>IF(AZ231=1,IF(S231="","",IF(S231=N144,"Yes","No")),"")</f>
        <v/>
      </c>
      <c r="BD231">
        <f>IF(BC231="Yes",R231,"")</f>
        <v/>
      </c>
      <c r="BE231">
        <f>IFERROR(IF(SIGN(AE231)=1,"Increasing",IF(SIGN(AE231)=-1,"Decreasing","")),"")</f>
        <v/>
      </c>
      <c r="BF231">
        <f>IF(OR(AND(BE231="Increasing",BA231="Yes"),AND(BE231="Decreasing",BC231="Yes")),"Yes","No")</f>
        <v/>
      </c>
      <c r="BG231">
        <f>IF(I231="pos_trend","Yes","No")</f>
        <v/>
      </c>
      <c r="BH231">
        <f>IF(AF231&lt;&gt;"",IF(ABS(AF231)&gt;0.8,"Yes","No"),"")</f>
        <v/>
      </c>
    </row>
    <row r="232" spans="1:60">
      <c s="1" r="A232" t="n">
        <v>4</v>
      </c>
      <c r="B232" t="s">
        <v>569</v>
      </c>
      <c r="C232" t="s">
        <v>4191</v>
      </c>
      <c r="D232" t="s">
        <v>4192</v>
      </c>
      <c r="E232" t="s">
        <v>4193</v>
      </c>
      <c r="F232" t="s">
        <v>4194</v>
      </c>
      <c r="G232" t="s">
        <v>4195</v>
      </c>
      <c r="H232" t="s"/>
      <c r="I232">
        <f>IF(AND(K232&gt; J232, L232&gt; K232, M232&gt; L232, N232&gt; M232), "pos_trend", IF(AND(K232&lt; J232, L232&lt; K232, M232&lt; L232, N232&lt; M232), "neg_trend", "N/A"))</f>
        <v/>
      </c>
      <c r="J232">
        <f>IFERROR(IF(TRIM(C232)="-", "N/A", IF(RIGHT(C232,1)=")",IF(RIGHT(C232,2)="T)",-1000000000000*VALUE(MID(C232,2,LEN(C232)-3)),IF(RIGHT(C232,2)="M)",-1000000*VALUE(MID(C232,2,LEN(C232)-3)),IF(RIGHT(C232,2)="B)",-1000000000*VALUE(MID(C232,2,LEN(C232)-3)),IF(RIGHT(C232,2)="k)",-1000*VALUE(MID(C232,2,LEN(C232)-3)),VALUE(SUBSTITUTE(C232,",","")))))),IF(RIGHT(C232,1)="T",1000000000000*VALUE(LEFT(C232,LEN(C232)-1)),IF(RIGHT(C232,1)="M",1000000*VALUE(LEFT(C232,LEN(C232)-1)),IF(RIGHT(C232,1)="B",1000000000*VALUE(LEFT(C232,LEN(C232)-1)),IF(RIGHT(C232,1)="%",0.01*VALUE(LEFT(C232,LEN(C232)-1)),IF(RIGHT(C232,1)="k",1000*VALUE(LEFT(C232,LEN(C232)-1)),VALUE(SUBSTITUTE(C232,",",""))))))))),"N/A")</f>
        <v/>
      </c>
      <c r="K232">
        <f>IFERROR(IF(TRIM(D232)="-", "N/A", IF(RIGHT(D232,1)=")",IF(RIGHT(D232,2)="T)",-1000000000000*VALUE(MID(D232,2,LEN(D232)-3)),IF(RIGHT(D232,2)="M)",-1000000*VALUE(MID(D232,2,LEN(D232)-3)),IF(RIGHT(D232,2)="B)",-1000000000*VALUE(MID(D232,2,LEN(D232)-3)),IF(RIGHT(D232,2)="k)",-1000*VALUE(MID(D232,2,LEN(D232)-3)),VALUE(SUBSTITUTE(D232,",","")))))),IF(RIGHT(D232,1)="T",1000000000000*VALUE(LEFT(D232,LEN(D232)-1)),IF(RIGHT(D232,1)="M",1000000*VALUE(LEFT(D232,LEN(D232)-1)),IF(RIGHT(D232,1)="B",1000000000*VALUE(LEFT(D232,LEN(D232)-1)),IF(RIGHT(D232,1)="%",0.01*VALUE(LEFT(D232,LEN(D232)-1)),IF(RIGHT(D232,1)="k",1000*VALUE(LEFT(D232,LEN(D232)-1)),VALUE(SUBSTITUTE(D232,",",""))))))))),"N/A")</f>
        <v/>
      </c>
      <c r="L232">
        <f>IFERROR(IF(TRIM(E232)="-", "N/A", IF(RIGHT(E232,1)=")",IF(RIGHT(E232,2)="T)",-1000000000000*VALUE(MID(E232,2,LEN(E232)-3)),IF(RIGHT(E232,2)="M)",-1000000*VALUE(MID(E232,2,LEN(E232)-3)),IF(RIGHT(E232,2)="B)",-1000000000*VALUE(MID(E232,2,LEN(E232)-3)),IF(RIGHT(E232,2)="k)",-1000*VALUE(MID(E232,2,LEN(E232)-3)),VALUE(SUBSTITUTE(E232,",","")))))),IF(RIGHT(E232,1)="T",1000000000000*VALUE(LEFT(E232,LEN(E232)-1)),IF(RIGHT(E232,1)="M",1000000*VALUE(LEFT(E232,LEN(E232)-1)),IF(RIGHT(E232,1)="B",1000000000*VALUE(LEFT(E232,LEN(E232)-1)),IF(RIGHT(E232,1)="%",0.01*VALUE(LEFT(E232,LEN(E232)-1)),IF(RIGHT(E232,1)="k",1000*VALUE(LEFT(E232,LEN(E232)-1)),VALUE(SUBSTITUTE(E232,",",""))))))))),"N/A")</f>
        <v/>
      </c>
      <c r="M232">
        <f>IFERROR(IF(TRIM(F232)="-", "N/A", IF(RIGHT(F232,1)=")",IF(RIGHT(F232,2)="T)",-1000000000000*VALUE(MID(F232,2,LEN(F232)-3)),IF(RIGHT(F232,2)="M)",-1000000*VALUE(MID(F232,2,LEN(F232)-3)),IF(RIGHT(F232,2)="B)",-1000000000*VALUE(MID(F232,2,LEN(F232)-3)),IF(RIGHT(F232,2)="k)",-1000*VALUE(MID(F232,2,LEN(F232)-3)),VALUE(SUBSTITUTE(F232,",","")))))),IF(RIGHT(F232,1)="T",1000000000000*VALUE(LEFT(F232,LEN(F232)-1)),IF(RIGHT(F232,1)="M",1000000*VALUE(LEFT(F232,LEN(F232)-1)),IF(RIGHT(F232,1)="B",1000000000*VALUE(LEFT(F232,LEN(F232)-1)),IF(RIGHT(F232,1)="%",0.01*VALUE(LEFT(F232,LEN(F232)-1)),IF(RIGHT(F232,1)="k",1000*VALUE(LEFT(F232,LEN(F232)-1)),VALUE(SUBSTITUTE(F232,",",""))))))))),"N/A")</f>
        <v/>
      </c>
      <c r="N232">
        <f>IFERROR(IF(TRIM(G232)="-", "N/A", IF(RIGHT(G232,1)=")",IF(RIGHT(G232,2)="T)",-1000000000000*VALUE(MID(G232,2,LEN(G232)-3)),IF(RIGHT(G232,2)="M)",-1000000*VALUE(MID(G232,2,LEN(G232)-3)),IF(RIGHT(G232,2)="B)",-1000000000*VALUE(MID(G232,2,LEN(G232)-3)),IF(RIGHT(G232,2)="k)",-1000*VALUE(MID(G232,2,LEN(G232)-3)),VALUE(SUBSTITUTE(G232,",","")))))),IF(RIGHT(G232,1)="T",1000000000000*VALUE(LEFT(G232,LEN(G232)-1)),IF(RIGHT(G232,1)="M",1000000*VALUE(LEFT(G232,LEN(G232)-1)),IF(RIGHT(G232,1)="B",1000000000*VALUE(LEFT(G232,LEN(G232)-1)),IF(RIGHT(G232,1)="%",0.01*VALUE(LEFT(G232,LEN(G232)-1)),IF(RIGHT(G232,1)="k",1000*VALUE(LEFT(G232,LEN(G232)-1)),VALUE(SUBSTITUTE(G232,",",""))))))))),"N/A")</f>
        <v/>
      </c>
      <c r="P232">
        <f>MAX(J232:N232)</f>
        <v/>
      </c>
      <c r="Q232">
        <f>IFERROR(J144+MATCH(P232,J232:N232,0)-1,"")</f>
        <v/>
      </c>
      <c r="R232">
        <f>IF(Q232="","",MIN(J232:N232))</f>
        <v/>
      </c>
      <c r="S232">
        <f>IFERROR(J144+MATCH(R232,J232:N232,0)-1,"")</f>
        <v/>
      </c>
      <c r="T232">
        <f>IFERROR(AVERAGE(J232:N232),"")</f>
        <v/>
      </c>
      <c r="U232">
        <f>IFERROR(STDEV(J232:N232),"")</f>
        <v/>
      </c>
      <c r="V232">
        <f>IFERROR(IF(C232="-","",IF(ISBLANK(B232),"",IF(OR(ISNUMBER(FIND("Growth",B232)),ISNUMBER(FIND("Margin",B232))),"",(J232-T232)/U232))),"")</f>
        <v/>
      </c>
      <c r="W232">
        <f>IFERROR(IF(OR(D232="-",ISBLANK(D232)),"",(K232-T232)/U232),"")</f>
        <v/>
      </c>
      <c r="X232">
        <f>IFERROR(IF(OR(E232="-",ISBLANK(E232)),"",(L232-T232)/U232),"")</f>
        <v/>
      </c>
      <c r="Y232">
        <f>IFERROR(IF(OR(F232="-",ISBLANK(F232)),"",(M232-T232)/U232),"")</f>
        <v/>
      </c>
      <c r="Z232">
        <f>IFERROR(IF(OR(G232="-",ISBLANK(G232)),"",(N232-T232)/U232),"")</f>
        <v/>
      </c>
      <c r="AA232">
        <f>IF(MAX(MAX(V232:Z232),ABS(MIN(V232:Z232)))=ABS(MIN(V232:Z232)),MIN(V232:Z232),MAX(V232:Z232))</f>
        <v/>
      </c>
      <c r="AB232">
        <f>IFERROR(V144+MATCH(AA232,V232:Z232,0)-1,"")</f>
        <v/>
      </c>
      <c r="AC232">
        <f>IF(AB232&lt;&gt;"",IF(S232=AB232,"Low",IF(AB232=Q232,"High","")),"")</f>
        <v/>
      </c>
      <c r="AE232">
        <f>IF(ISNUMBER(MATCH("N/A",J232:N232,0)),"",IFERROR((5 * SUMPRODUCT(J144:N144,J232:N232) - PRODUCT(SUM(J144:N144),SUM(J232:N232))) / ((5 * SUM((J144^2)+(K144^2)+(L144^2)+(M144^2)+(N144^2))) - SUM(J144:N144)^2),""))</f>
        <v/>
      </c>
      <c r="AF232">
        <f>IFERROR(CORREL(J144:N144,J232:N232),"")</f>
        <v/>
      </c>
      <c r="AZ232">
        <f>IF(Q232=S232,0,1)</f>
        <v/>
      </c>
      <c r="BA232">
        <f>IF(AZ232=1,IF(Q232="","",IF(Q232=N144,"Yes","No")),"")</f>
        <v/>
      </c>
      <c r="BB232">
        <f>IF(BA232="Yes",P232,"")</f>
        <v/>
      </c>
      <c r="BC232">
        <f>IF(AZ232=1,IF(S232="","",IF(S232=N144,"Yes","No")),"")</f>
        <v/>
      </c>
      <c r="BD232">
        <f>IF(BC232="Yes",R232,"")</f>
        <v/>
      </c>
      <c r="BE232">
        <f>IFERROR(IF(SIGN(AE232)=1,"Increasing",IF(SIGN(AE232)=-1,"Decreasing","")),"")</f>
        <v/>
      </c>
      <c r="BF232">
        <f>IF(OR(AND(BE232="Increasing",BA232="Yes"),AND(BE232="Decreasing",BC232="Yes")),"Yes","No")</f>
        <v/>
      </c>
      <c r="BG232">
        <f>IF(I232="pos_trend","Yes","No")</f>
        <v/>
      </c>
      <c r="BH232">
        <f>IF(AF232&lt;&gt;"",IF(ABS(AF232)&gt;0.8,"Yes","No"),"")</f>
        <v/>
      </c>
    </row>
    <row r="233" spans="1:60">
      <c s="1" r="A233" t="n">
        <v>5</v>
      </c>
      <c r="B233" t="s">
        <v>570</v>
      </c>
      <c r="C233" t="s">
        <v>264</v>
      </c>
      <c r="D233" t="s">
        <v>264</v>
      </c>
      <c r="E233" t="s">
        <v>264</v>
      </c>
      <c r="F233" t="s">
        <v>264</v>
      </c>
      <c r="G233" t="s">
        <v>264</v>
      </c>
      <c r="H233" t="s"/>
      <c r="I233">
        <f>IF(AND(K233&gt; J233, L233&gt; K233, M233&gt; L233, N233&gt; M233), "pos_trend", IF(AND(K233&lt; J233, L233&lt; K233, M233&lt; L233, N233&lt; M233), "neg_trend", "N/A"))</f>
        <v/>
      </c>
      <c r="J233">
        <f>IFERROR(IF(TRIM(C233)="-", "N/A", IF(RIGHT(C233,1)=")",IF(RIGHT(C233,2)="T)",-1000000000000*VALUE(MID(C233,2,LEN(C233)-3)),IF(RIGHT(C233,2)="M)",-1000000*VALUE(MID(C233,2,LEN(C233)-3)),IF(RIGHT(C233,2)="B)",-1000000000*VALUE(MID(C233,2,LEN(C233)-3)),IF(RIGHT(C233,2)="k)",-1000*VALUE(MID(C233,2,LEN(C233)-3)),VALUE(SUBSTITUTE(C233,",","")))))),IF(RIGHT(C233,1)="T",1000000000000*VALUE(LEFT(C233,LEN(C233)-1)),IF(RIGHT(C233,1)="M",1000000*VALUE(LEFT(C233,LEN(C233)-1)),IF(RIGHT(C233,1)="B",1000000000*VALUE(LEFT(C233,LEN(C233)-1)),IF(RIGHT(C233,1)="%",0.01*VALUE(LEFT(C233,LEN(C233)-1)),IF(RIGHT(C233,1)="k",1000*VALUE(LEFT(C233,LEN(C233)-1)),VALUE(SUBSTITUTE(C233,",",""))))))))),"N/A")</f>
        <v/>
      </c>
      <c r="K233">
        <f>IFERROR(IF(TRIM(D233)="-", "N/A", IF(RIGHT(D233,1)=")",IF(RIGHT(D233,2)="T)",-1000000000000*VALUE(MID(D233,2,LEN(D233)-3)),IF(RIGHT(D233,2)="M)",-1000000*VALUE(MID(D233,2,LEN(D233)-3)),IF(RIGHT(D233,2)="B)",-1000000000*VALUE(MID(D233,2,LEN(D233)-3)),IF(RIGHT(D233,2)="k)",-1000*VALUE(MID(D233,2,LEN(D233)-3)),VALUE(SUBSTITUTE(D233,",","")))))),IF(RIGHT(D233,1)="T",1000000000000*VALUE(LEFT(D233,LEN(D233)-1)),IF(RIGHT(D233,1)="M",1000000*VALUE(LEFT(D233,LEN(D233)-1)),IF(RIGHT(D233,1)="B",1000000000*VALUE(LEFT(D233,LEN(D233)-1)),IF(RIGHT(D233,1)="%",0.01*VALUE(LEFT(D233,LEN(D233)-1)),IF(RIGHT(D233,1)="k",1000*VALUE(LEFT(D233,LEN(D233)-1)),VALUE(SUBSTITUTE(D233,",",""))))))))),"N/A")</f>
        <v/>
      </c>
      <c r="L233">
        <f>IFERROR(IF(TRIM(E233)="-", "N/A", IF(RIGHT(E233,1)=")",IF(RIGHT(E233,2)="T)",-1000000000000*VALUE(MID(E233,2,LEN(E233)-3)),IF(RIGHT(E233,2)="M)",-1000000*VALUE(MID(E233,2,LEN(E233)-3)),IF(RIGHT(E233,2)="B)",-1000000000*VALUE(MID(E233,2,LEN(E233)-3)),IF(RIGHT(E233,2)="k)",-1000*VALUE(MID(E233,2,LEN(E233)-3)),VALUE(SUBSTITUTE(E233,",","")))))),IF(RIGHT(E233,1)="T",1000000000000*VALUE(LEFT(E233,LEN(E233)-1)),IF(RIGHT(E233,1)="M",1000000*VALUE(LEFT(E233,LEN(E233)-1)),IF(RIGHT(E233,1)="B",1000000000*VALUE(LEFT(E233,LEN(E233)-1)),IF(RIGHT(E233,1)="%",0.01*VALUE(LEFT(E233,LEN(E233)-1)),IF(RIGHT(E233,1)="k",1000*VALUE(LEFT(E233,LEN(E233)-1)),VALUE(SUBSTITUTE(E233,",",""))))))))),"N/A")</f>
        <v/>
      </c>
      <c r="M233">
        <f>IFERROR(IF(TRIM(F233)="-", "N/A", IF(RIGHT(F233,1)=")",IF(RIGHT(F233,2)="T)",-1000000000000*VALUE(MID(F233,2,LEN(F233)-3)),IF(RIGHT(F233,2)="M)",-1000000*VALUE(MID(F233,2,LEN(F233)-3)),IF(RIGHT(F233,2)="B)",-1000000000*VALUE(MID(F233,2,LEN(F233)-3)),IF(RIGHT(F233,2)="k)",-1000*VALUE(MID(F233,2,LEN(F233)-3)),VALUE(SUBSTITUTE(F233,",","")))))),IF(RIGHT(F233,1)="T",1000000000000*VALUE(LEFT(F233,LEN(F233)-1)),IF(RIGHT(F233,1)="M",1000000*VALUE(LEFT(F233,LEN(F233)-1)),IF(RIGHT(F233,1)="B",1000000000*VALUE(LEFT(F233,LEN(F233)-1)),IF(RIGHT(F233,1)="%",0.01*VALUE(LEFT(F233,LEN(F233)-1)),IF(RIGHT(F233,1)="k",1000*VALUE(LEFT(F233,LEN(F233)-1)),VALUE(SUBSTITUTE(F233,",",""))))))))),"N/A")</f>
        <v/>
      </c>
      <c r="N233">
        <f>IFERROR(IF(TRIM(G233)="-", "N/A", IF(RIGHT(G233,1)=")",IF(RIGHT(G233,2)="T)",-1000000000000*VALUE(MID(G233,2,LEN(G233)-3)),IF(RIGHT(G233,2)="M)",-1000000*VALUE(MID(G233,2,LEN(G233)-3)),IF(RIGHT(G233,2)="B)",-1000000000*VALUE(MID(G233,2,LEN(G233)-3)),IF(RIGHT(G233,2)="k)",-1000*VALUE(MID(G233,2,LEN(G233)-3)),VALUE(SUBSTITUTE(G233,",","")))))),IF(RIGHT(G233,1)="T",1000000000000*VALUE(LEFT(G233,LEN(G233)-1)),IF(RIGHT(G233,1)="M",1000000*VALUE(LEFT(G233,LEN(G233)-1)),IF(RIGHT(G233,1)="B",1000000000*VALUE(LEFT(G233,LEN(G233)-1)),IF(RIGHT(G233,1)="%",0.01*VALUE(LEFT(G233,LEN(G233)-1)),IF(RIGHT(G233,1)="k",1000*VALUE(LEFT(G233,LEN(G233)-1)),VALUE(SUBSTITUTE(G233,",",""))))))))),"N/A")</f>
        <v/>
      </c>
      <c r="P233">
        <f>MAX(J233:N233)</f>
        <v/>
      </c>
      <c r="Q233">
        <f>IFERROR(J144+MATCH(P233,J233:N233,0)-1,"")</f>
        <v/>
      </c>
      <c r="R233">
        <f>IF(Q233="","",MIN(J233:N233))</f>
        <v/>
      </c>
      <c r="S233">
        <f>IFERROR(J144+MATCH(R233,J233:N233,0)-1,"")</f>
        <v/>
      </c>
      <c r="T233">
        <f>IFERROR(AVERAGE(J233:N233),"")</f>
        <v/>
      </c>
      <c r="U233">
        <f>IFERROR(STDEV(J233:N233),"")</f>
        <v/>
      </c>
      <c r="V233">
        <f>IFERROR(IF(C233="-","",IF(ISBLANK(B233),"",IF(OR(ISNUMBER(FIND("Growth",B233)),ISNUMBER(FIND("Margin",B233))),"",(J233-T233)/U233))),"")</f>
        <v/>
      </c>
      <c r="W233">
        <f>IFERROR(IF(OR(D233="-",ISBLANK(D233)),"",(K233-T233)/U233),"")</f>
        <v/>
      </c>
      <c r="X233">
        <f>IFERROR(IF(OR(E233="-",ISBLANK(E233)),"",(L233-T233)/U233),"")</f>
        <v/>
      </c>
      <c r="Y233">
        <f>IFERROR(IF(OR(F233="-",ISBLANK(F233)),"",(M233-T233)/U233),"")</f>
        <v/>
      </c>
      <c r="Z233">
        <f>IFERROR(IF(OR(G233="-",ISBLANK(G233)),"",(N233-T233)/U233),"")</f>
        <v/>
      </c>
      <c r="AA233">
        <f>IF(MAX(MAX(V233:Z233),ABS(MIN(V233:Z233)))=ABS(MIN(V233:Z233)),MIN(V233:Z233),MAX(V233:Z233))</f>
        <v/>
      </c>
      <c r="AB233">
        <f>IFERROR(V144+MATCH(AA233,V233:Z233,0)-1,"")</f>
        <v/>
      </c>
      <c r="AC233">
        <f>IF(AB233&lt;&gt;"",IF(S233=AB233,"Low",IF(AB233=Q233,"High","")),"")</f>
        <v/>
      </c>
      <c r="AE233">
        <f>IF(ISNUMBER(MATCH("N/A",J233:N233,0)),"",IFERROR((5 * SUMPRODUCT(J144:N144,J233:N233) - PRODUCT(SUM(J144:N144),SUM(J233:N233))) / ((5 * SUM((J144^2)+(K144^2)+(L144^2)+(M144^2)+(N144^2))) - SUM(J144:N144)^2),""))</f>
        <v/>
      </c>
      <c r="AF233">
        <f>IFERROR(CORREL(J144:N144,J233:N233),"")</f>
        <v/>
      </c>
      <c r="AZ233">
        <f>IF(Q233=S233,0,1)</f>
        <v/>
      </c>
      <c r="BA233">
        <f>IF(AZ233=1,IF(Q233="","",IF(Q233=N144,"Yes","No")),"")</f>
        <v/>
      </c>
      <c r="BB233">
        <f>IF(BA233="Yes",P233,"")</f>
        <v/>
      </c>
      <c r="BC233">
        <f>IF(AZ233=1,IF(S233="","",IF(S233=N144,"Yes","No")),"")</f>
        <v/>
      </c>
      <c r="BD233">
        <f>IF(BC233="Yes",R233,"")</f>
        <v/>
      </c>
      <c r="BE233">
        <f>IFERROR(IF(SIGN(AE233)=1,"Increasing",IF(SIGN(AE233)=-1,"Decreasing","")),"")</f>
        <v/>
      </c>
      <c r="BF233">
        <f>IF(OR(AND(BE233="Increasing",BA233="Yes"),AND(BE233="Decreasing",BC233="Yes")),"Yes","No")</f>
        <v/>
      </c>
      <c r="BG233">
        <f>IF(I233="pos_trend","Yes","No")</f>
        <v/>
      </c>
      <c r="BH233">
        <f>IF(AF233&lt;&gt;"",IF(ABS(AF233)&gt;0.8,"Yes","No"),"")</f>
        <v/>
      </c>
    </row>
    <row r="234" spans="1:60">
      <c s="1" r="A234" t="n">
        <v>6</v>
      </c>
      <c r="B234" t="s">
        <v>576</v>
      </c>
      <c r="C234" t="s">
        <v>4196</v>
      </c>
      <c r="D234" t="s">
        <v>1996</v>
      </c>
      <c r="E234" t="s">
        <v>4197</v>
      </c>
      <c r="F234" t="s">
        <v>4198</v>
      </c>
      <c r="G234" t="s">
        <v>4199</v>
      </c>
      <c r="H234" t="s"/>
      <c r="I234">
        <f>IF(AND(K234&gt; J234, L234&gt; K234, M234&gt; L234, N234&gt; M234), "pos_trend", IF(AND(K234&lt; J234, L234&lt; K234, M234&lt; L234, N234&lt; M234), "neg_trend", "N/A"))</f>
        <v/>
      </c>
      <c r="J234">
        <f>IFERROR(IF(TRIM(C234)="-", "N/A", IF(RIGHT(C234,1)=")",IF(RIGHT(C234,2)="T)",-1000000000000*VALUE(MID(C234,2,LEN(C234)-3)),IF(RIGHT(C234,2)="M)",-1000000*VALUE(MID(C234,2,LEN(C234)-3)),IF(RIGHT(C234,2)="B)",-1000000000*VALUE(MID(C234,2,LEN(C234)-3)),IF(RIGHT(C234,2)="k)",-1000*VALUE(MID(C234,2,LEN(C234)-3)),VALUE(SUBSTITUTE(C234,",","")))))),IF(RIGHT(C234,1)="T",1000000000000*VALUE(LEFT(C234,LEN(C234)-1)),IF(RIGHT(C234,1)="M",1000000*VALUE(LEFT(C234,LEN(C234)-1)),IF(RIGHT(C234,1)="B",1000000000*VALUE(LEFT(C234,LEN(C234)-1)),IF(RIGHT(C234,1)="%",0.01*VALUE(LEFT(C234,LEN(C234)-1)),IF(RIGHT(C234,1)="k",1000*VALUE(LEFT(C234,LEN(C234)-1)),VALUE(SUBSTITUTE(C234,",",""))))))))),"N/A")</f>
        <v/>
      </c>
      <c r="K234">
        <f>IFERROR(IF(TRIM(D234)="-", "N/A", IF(RIGHT(D234,1)=")",IF(RIGHT(D234,2)="T)",-1000000000000*VALUE(MID(D234,2,LEN(D234)-3)),IF(RIGHT(D234,2)="M)",-1000000*VALUE(MID(D234,2,LEN(D234)-3)),IF(RIGHT(D234,2)="B)",-1000000000*VALUE(MID(D234,2,LEN(D234)-3)),IF(RIGHT(D234,2)="k)",-1000*VALUE(MID(D234,2,LEN(D234)-3)),VALUE(SUBSTITUTE(D234,",","")))))),IF(RIGHT(D234,1)="T",1000000000000*VALUE(LEFT(D234,LEN(D234)-1)),IF(RIGHT(D234,1)="M",1000000*VALUE(LEFT(D234,LEN(D234)-1)),IF(RIGHT(D234,1)="B",1000000000*VALUE(LEFT(D234,LEN(D234)-1)),IF(RIGHT(D234,1)="%",0.01*VALUE(LEFT(D234,LEN(D234)-1)),IF(RIGHT(D234,1)="k",1000*VALUE(LEFT(D234,LEN(D234)-1)),VALUE(SUBSTITUTE(D234,",",""))))))))),"N/A")</f>
        <v/>
      </c>
      <c r="L234">
        <f>IFERROR(IF(TRIM(E234)="-", "N/A", IF(RIGHT(E234,1)=")",IF(RIGHT(E234,2)="T)",-1000000000000*VALUE(MID(E234,2,LEN(E234)-3)),IF(RIGHT(E234,2)="M)",-1000000*VALUE(MID(E234,2,LEN(E234)-3)),IF(RIGHT(E234,2)="B)",-1000000000*VALUE(MID(E234,2,LEN(E234)-3)),IF(RIGHT(E234,2)="k)",-1000*VALUE(MID(E234,2,LEN(E234)-3)),VALUE(SUBSTITUTE(E234,",","")))))),IF(RIGHT(E234,1)="T",1000000000000*VALUE(LEFT(E234,LEN(E234)-1)),IF(RIGHT(E234,1)="M",1000000*VALUE(LEFT(E234,LEN(E234)-1)),IF(RIGHT(E234,1)="B",1000000000*VALUE(LEFT(E234,LEN(E234)-1)),IF(RIGHT(E234,1)="%",0.01*VALUE(LEFT(E234,LEN(E234)-1)),IF(RIGHT(E234,1)="k",1000*VALUE(LEFT(E234,LEN(E234)-1)),VALUE(SUBSTITUTE(E234,",",""))))))))),"N/A")</f>
        <v/>
      </c>
      <c r="M234">
        <f>IFERROR(IF(TRIM(F234)="-", "N/A", IF(RIGHT(F234,1)=")",IF(RIGHT(F234,2)="T)",-1000000000000*VALUE(MID(F234,2,LEN(F234)-3)),IF(RIGHT(F234,2)="M)",-1000000*VALUE(MID(F234,2,LEN(F234)-3)),IF(RIGHT(F234,2)="B)",-1000000000*VALUE(MID(F234,2,LEN(F234)-3)),IF(RIGHT(F234,2)="k)",-1000*VALUE(MID(F234,2,LEN(F234)-3)),VALUE(SUBSTITUTE(F234,",","")))))),IF(RIGHT(F234,1)="T",1000000000000*VALUE(LEFT(F234,LEN(F234)-1)),IF(RIGHT(F234,1)="M",1000000*VALUE(LEFT(F234,LEN(F234)-1)),IF(RIGHT(F234,1)="B",1000000000*VALUE(LEFT(F234,LEN(F234)-1)),IF(RIGHT(F234,1)="%",0.01*VALUE(LEFT(F234,LEN(F234)-1)),IF(RIGHT(F234,1)="k",1000*VALUE(LEFT(F234,LEN(F234)-1)),VALUE(SUBSTITUTE(F234,",",""))))))))),"N/A")</f>
        <v/>
      </c>
      <c r="N234">
        <f>IFERROR(IF(TRIM(G234)="-", "N/A", IF(RIGHT(G234,1)=")",IF(RIGHT(G234,2)="T)",-1000000000000*VALUE(MID(G234,2,LEN(G234)-3)),IF(RIGHT(G234,2)="M)",-1000000*VALUE(MID(G234,2,LEN(G234)-3)),IF(RIGHT(G234,2)="B)",-1000000000*VALUE(MID(G234,2,LEN(G234)-3)),IF(RIGHT(G234,2)="k)",-1000*VALUE(MID(G234,2,LEN(G234)-3)),VALUE(SUBSTITUTE(G234,",","")))))),IF(RIGHT(G234,1)="T",1000000000000*VALUE(LEFT(G234,LEN(G234)-1)),IF(RIGHT(G234,1)="M",1000000*VALUE(LEFT(G234,LEN(G234)-1)),IF(RIGHT(G234,1)="B",1000000000*VALUE(LEFT(G234,LEN(G234)-1)),IF(RIGHT(G234,1)="%",0.01*VALUE(LEFT(G234,LEN(G234)-1)),IF(RIGHT(G234,1)="k",1000*VALUE(LEFT(G234,LEN(G234)-1)),VALUE(SUBSTITUTE(G234,",",""))))))))),"N/A")</f>
        <v/>
      </c>
      <c r="P234">
        <f>MAX(J234:N234)</f>
        <v/>
      </c>
      <c r="Q234">
        <f>IFERROR(J144+MATCH(P234,J234:N234,0)-1,"")</f>
        <v/>
      </c>
      <c r="R234">
        <f>IF(Q234="","",MIN(J234:N234))</f>
        <v/>
      </c>
      <c r="S234">
        <f>IFERROR(J144+MATCH(R234,J234:N234,0)-1,"")</f>
        <v/>
      </c>
      <c r="T234">
        <f>IFERROR(AVERAGE(J234:N234),"")</f>
        <v/>
      </c>
      <c r="U234">
        <f>IFERROR(STDEV(J234:N234),"")</f>
        <v/>
      </c>
      <c r="V234">
        <f>IFERROR(IF(C234="-","",IF(ISBLANK(B234),"",IF(OR(ISNUMBER(FIND("Growth",B234)),ISNUMBER(FIND("Margin",B234))),"",(J234-T234)/U234))),"")</f>
        <v/>
      </c>
      <c r="W234">
        <f>IFERROR(IF(OR(D234="-",ISBLANK(D234)),"",(K234-T234)/U234),"")</f>
        <v/>
      </c>
      <c r="X234">
        <f>IFERROR(IF(OR(E234="-",ISBLANK(E234)),"",(L234-T234)/U234),"")</f>
        <v/>
      </c>
      <c r="Y234">
        <f>IFERROR(IF(OR(F234="-",ISBLANK(F234)),"",(M234-T234)/U234),"")</f>
        <v/>
      </c>
      <c r="Z234">
        <f>IFERROR(IF(OR(G234="-",ISBLANK(G234)),"",(N234-T234)/U234),"")</f>
        <v/>
      </c>
      <c r="AA234">
        <f>IF(MAX(MAX(V234:Z234),ABS(MIN(V234:Z234)))=ABS(MIN(V234:Z234)),MIN(V234:Z234),MAX(V234:Z234))</f>
        <v/>
      </c>
      <c r="AB234">
        <f>IFERROR(V144+MATCH(AA234,V234:Z234,0)-1,"")</f>
        <v/>
      </c>
      <c r="AC234">
        <f>IF(AB234&lt;&gt;"",IF(S234=AB234,"Low",IF(AB234=Q234,"High","")),"")</f>
        <v/>
      </c>
      <c r="AE234">
        <f>IF(ISNUMBER(MATCH("N/A",J234:N234,0)),"",IFERROR((5 * SUMPRODUCT(J144:N144,J234:N234) - PRODUCT(SUM(J144:N144),SUM(J234:N234))) / ((5 * SUM((J144^2)+(K144^2)+(L144^2)+(M144^2)+(N144^2))) - SUM(J144:N144)^2),""))</f>
        <v/>
      </c>
      <c r="AF234">
        <f>IFERROR(CORREL(J144:N144,J234:N234),"")</f>
        <v/>
      </c>
      <c r="AZ234">
        <f>IF(Q234=S234,0,1)</f>
        <v/>
      </c>
      <c r="BA234">
        <f>IF(AZ234=1,IF(Q234="","",IF(Q234=N144,"Yes","No")),"")</f>
        <v/>
      </c>
      <c r="BB234">
        <f>IF(BA234="Yes",P234,"")</f>
        <v/>
      </c>
      <c r="BC234">
        <f>IF(AZ234=1,IF(S234="","",IF(S234=N144,"Yes","No")),"")</f>
        <v/>
      </c>
      <c r="BD234">
        <f>IF(BC234="Yes",R234,"")</f>
        <v/>
      </c>
      <c r="BE234">
        <f>IFERROR(IF(SIGN(AE234)=1,"Increasing",IF(SIGN(AE234)=-1,"Decreasing","")),"")</f>
        <v/>
      </c>
      <c r="BF234">
        <f>IF(OR(AND(BE234="Increasing",BA234="Yes"),AND(BE234="Decreasing",BC234="Yes")),"Yes","No")</f>
        <v/>
      </c>
      <c r="BG234">
        <f>IF(I234="pos_trend","Yes","No")</f>
        <v/>
      </c>
      <c r="BH234">
        <f>IF(AF234&lt;&gt;"",IF(ABS(AF234)&gt;0.8,"Yes","No"),"")</f>
        <v/>
      </c>
    </row>
    <row r="235" spans="1:60">
      <c s="1" r="A235" t="n">
        <v>7</v>
      </c>
      <c r="B235" t="s">
        <v>582</v>
      </c>
      <c r="C235" t="s">
        <v>264</v>
      </c>
      <c r="D235" t="s">
        <v>264</v>
      </c>
      <c r="E235" t="s">
        <v>264</v>
      </c>
      <c r="F235" t="s">
        <v>264</v>
      </c>
      <c r="G235" t="s">
        <v>264</v>
      </c>
      <c r="H235" t="s"/>
      <c r="I235">
        <f>IF(AND(K235&gt; J235, L235&gt; K235, M235&gt; L235, N235&gt; M235), "pos_trend", IF(AND(K235&lt; J235, L235&lt; K235, M235&lt; L235, N235&lt; M235), "neg_trend", "N/A"))</f>
        <v/>
      </c>
      <c r="J235">
        <f>IFERROR(IF(TRIM(C235)="-", "N/A", IF(RIGHT(C235,1)=")",IF(RIGHT(C235,2)="T)",-1000000000000*VALUE(MID(C235,2,LEN(C235)-3)),IF(RIGHT(C235,2)="M)",-1000000*VALUE(MID(C235,2,LEN(C235)-3)),IF(RIGHT(C235,2)="B)",-1000000000*VALUE(MID(C235,2,LEN(C235)-3)),IF(RIGHT(C235,2)="k)",-1000*VALUE(MID(C235,2,LEN(C235)-3)),VALUE(SUBSTITUTE(C235,",","")))))),IF(RIGHT(C235,1)="T",1000000000000*VALUE(LEFT(C235,LEN(C235)-1)),IF(RIGHT(C235,1)="M",1000000*VALUE(LEFT(C235,LEN(C235)-1)),IF(RIGHT(C235,1)="B",1000000000*VALUE(LEFT(C235,LEN(C235)-1)),IF(RIGHT(C235,1)="%",0.01*VALUE(LEFT(C235,LEN(C235)-1)),IF(RIGHT(C235,1)="k",1000*VALUE(LEFT(C235,LEN(C235)-1)),VALUE(SUBSTITUTE(C235,",",""))))))))),"N/A")</f>
        <v/>
      </c>
      <c r="K235">
        <f>IFERROR(IF(TRIM(D235)="-", "N/A", IF(RIGHT(D235,1)=")",IF(RIGHT(D235,2)="T)",-1000000000000*VALUE(MID(D235,2,LEN(D235)-3)),IF(RIGHT(D235,2)="M)",-1000000*VALUE(MID(D235,2,LEN(D235)-3)),IF(RIGHT(D235,2)="B)",-1000000000*VALUE(MID(D235,2,LEN(D235)-3)),IF(RIGHT(D235,2)="k)",-1000*VALUE(MID(D235,2,LEN(D235)-3)),VALUE(SUBSTITUTE(D235,",","")))))),IF(RIGHT(D235,1)="T",1000000000000*VALUE(LEFT(D235,LEN(D235)-1)),IF(RIGHT(D235,1)="M",1000000*VALUE(LEFT(D235,LEN(D235)-1)),IF(RIGHT(D235,1)="B",1000000000*VALUE(LEFT(D235,LEN(D235)-1)),IF(RIGHT(D235,1)="%",0.01*VALUE(LEFT(D235,LEN(D235)-1)),IF(RIGHT(D235,1)="k",1000*VALUE(LEFT(D235,LEN(D235)-1)),VALUE(SUBSTITUTE(D235,",",""))))))))),"N/A")</f>
        <v/>
      </c>
      <c r="L235">
        <f>IFERROR(IF(TRIM(E235)="-", "N/A", IF(RIGHT(E235,1)=")",IF(RIGHT(E235,2)="T)",-1000000000000*VALUE(MID(E235,2,LEN(E235)-3)),IF(RIGHT(E235,2)="M)",-1000000*VALUE(MID(E235,2,LEN(E235)-3)),IF(RIGHT(E235,2)="B)",-1000000000*VALUE(MID(E235,2,LEN(E235)-3)),IF(RIGHT(E235,2)="k)",-1000*VALUE(MID(E235,2,LEN(E235)-3)),VALUE(SUBSTITUTE(E235,",","")))))),IF(RIGHT(E235,1)="T",1000000000000*VALUE(LEFT(E235,LEN(E235)-1)),IF(RIGHT(E235,1)="M",1000000*VALUE(LEFT(E235,LEN(E235)-1)),IF(RIGHT(E235,1)="B",1000000000*VALUE(LEFT(E235,LEN(E235)-1)),IF(RIGHT(E235,1)="%",0.01*VALUE(LEFT(E235,LEN(E235)-1)),IF(RIGHT(E235,1)="k",1000*VALUE(LEFT(E235,LEN(E235)-1)),VALUE(SUBSTITUTE(E235,",",""))))))))),"N/A")</f>
        <v/>
      </c>
      <c r="M235">
        <f>IFERROR(IF(TRIM(F235)="-", "N/A", IF(RIGHT(F235,1)=")",IF(RIGHT(F235,2)="T)",-1000000000000*VALUE(MID(F235,2,LEN(F235)-3)),IF(RIGHT(F235,2)="M)",-1000000*VALUE(MID(F235,2,LEN(F235)-3)),IF(RIGHT(F235,2)="B)",-1000000000*VALUE(MID(F235,2,LEN(F235)-3)),IF(RIGHT(F235,2)="k)",-1000*VALUE(MID(F235,2,LEN(F235)-3)),VALUE(SUBSTITUTE(F235,",","")))))),IF(RIGHT(F235,1)="T",1000000000000*VALUE(LEFT(F235,LEN(F235)-1)),IF(RIGHT(F235,1)="M",1000000*VALUE(LEFT(F235,LEN(F235)-1)),IF(RIGHT(F235,1)="B",1000000000*VALUE(LEFT(F235,LEN(F235)-1)),IF(RIGHT(F235,1)="%",0.01*VALUE(LEFT(F235,LEN(F235)-1)),IF(RIGHT(F235,1)="k",1000*VALUE(LEFT(F235,LEN(F235)-1)),VALUE(SUBSTITUTE(F235,",",""))))))))),"N/A")</f>
        <v/>
      </c>
      <c r="N235">
        <f>IFERROR(IF(TRIM(G235)="-", "N/A", IF(RIGHT(G235,1)=")",IF(RIGHT(G235,2)="T)",-1000000000000*VALUE(MID(G235,2,LEN(G235)-3)),IF(RIGHT(G235,2)="M)",-1000000*VALUE(MID(G235,2,LEN(G235)-3)),IF(RIGHT(G235,2)="B)",-1000000000*VALUE(MID(G235,2,LEN(G235)-3)),IF(RIGHT(G235,2)="k)",-1000*VALUE(MID(G235,2,LEN(G235)-3)),VALUE(SUBSTITUTE(G235,",","")))))),IF(RIGHT(G235,1)="T",1000000000000*VALUE(LEFT(G235,LEN(G235)-1)),IF(RIGHT(G235,1)="M",1000000*VALUE(LEFT(G235,LEN(G235)-1)),IF(RIGHT(G235,1)="B",1000000000*VALUE(LEFT(G235,LEN(G235)-1)),IF(RIGHT(G235,1)="%",0.01*VALUE(LEFT(G235,LEN(G235)-1)),IF(RIGHT(G235,1)="k",1000*VALUE(LEFT(G235,LEN(G235)-1)),VALUE(SUBSTITUTE(G235,",",""))))))))),"N/A")</f>
        <v/>
      </c>
      <c r="P235">
        <f>MAX(J235:N235)</f>
        <v/>
      </c>
      <c r="Q235">
        <f>IFERROR(J144+MATCH(P235,J235:N235,0)-1,"")</f>
        <v/>
      </c>
      <c r="R235">
        <f>IF(Q235="","",MIN(J235:N235))</f>
        <v/>
      </c>
      <c r="S235">
        <f>IFERROR(J144+MATCH(R235,J235:N235,0)-1,"")</f>
        <v/>
      </c>
      <c r="T235">
        <f>IFERROR(AVERAGE(J235:N235),"")</f>
        <v/>
      </c>
      <c r="U235">
        <f>IFERROR(STDEV(J235:N235),"")</f>
        <v/>
      </c>
      <c r="V235">
        <f>IFERROR(IF(C235="-","",IF(ISBLANK(B235),"",IF(OR(ISNUMBER(FIND("Growth",B235)),ISNUMBER(FIND("Margin",B235))),"",(J235-T235)/U235))),"")</f>
        <v/>
      </c>
      <c r="W235">
        <f>IFERROR(IF(OR(D235="-",ISBLANK(D235)),"",(K235-T235)/U235),"")</f>
        <v/>
      </c>
      <c r="X235">
        <f>IFERROR(IF(OR(E235="-",ISBLANK(E235)),"",(L235-T235)/U235),"")</f>
        <v/>
      </c>
      <c r="Y235">
        <f>IFERROR(IF(OR(F235="-",ISBLANK(F235)),"",(M235-T235)/U235),"")</f>
        <v/>
      </c>
      <c r="Z235">
        <f>IFERROR(IF(OR(G235="-",ISBLANK(G235)),"",(N235-T235)/U235),"")</f>
        <v/>
      </c>
      <c r="AA235">
        <f>IF(MAX(MAX(V235:Z235),ABS(MIN(V235:Z235)))=ABS(MIN(V235:Z235)),MIN(V235:Z235),MAX(V235:Z235))</f>
        <v/>
      </c>
      <c r="AB235">
        <f>IFERROR(V144+MATCH(AA235,V235:Z235,0)-1,"")</f>
        <v/>
      </c>
      <c r="AC235">
        <f>IF(AB235&lt;&gt;"",IF(S235=AB235,"Low",IF(AB235=Q235,"High","")),"")</f>
        <v/>
      </c>
      <c r="AE235">
        <f>IF(ISNUMBER(MATCH("N/A",J235:N235,0)),"",IFERROR((5 * SUMPRODUCT(J144:N144,J235:N235) - PRODUCT(SUM(J144:N144),SUM(J235:N235))) / ((5 * SUM((J144^2)+(K144^2)+(L144^2)+(M144^2)+(N144^2))) - SUM(J144:N144)^2),""))</f>
        <v/>
      </c>
      <c r="AF235">
        <f>IFERROR(CORREL(J144:N144,J235:N235),"")</f>
        <v/>
      </c>
      <c r="AZ235">
        <f>IF(Q235=S235,0,1)</f>
        <v/>
      </c>
      <c r="BA235">
        <f>IF(AZ235=1,IF(Q235="","",IF(Q235=N144,"Yes","No")),"")</f>
        <v/>
      </c>
      <c r="BB235">
        <f>IF(BA235="Yes",P235,"")</f>
        <v/>
      </c>
      <c r="BC235">
        <f>IF(AZ235=1,IF(S235="","",IF(S235=N144,"Yes","No")),"")</f>
        <v/>
      </c>
      <c r="BD235">
        <f>IF(BC235="Yes",R235,"")</f>
        <v/>
      </c>
      <c r="BE235">
        <f>IFERROR(IF(SIGN(AE235)=1,"Increasing",IF(SIGN(AE235)=-1,"Decreasing","")),"")</f>
        <v/>
      </c>
      <c r="BF235">
        <f>IF(OR(AND(BE235="Increasing",BA235="Yes"),AND(BE235="Decreasing",BC235="Yes")),"Yes","No")</f>
        <v/>
      </c>
      <c r="BG235">
        <f>IF(I235="pos_trend","Yes","No")</f>
        <v/>
      </c>
      <c r="BH235">
        <f>IF(AF235&lt;&gt;"",IF(ABS(AF235)&gt;0.8,"Yes","No"),"")</f>
        <v/>
      </c>
    </row>
    <row r="236" spans="1:60">
      <c s="1" r="A236" t="n">
        <v>8</v>
      </c>
      <c r="B236" t="s">
        <v>583</v>
      </c>
      <c r="C236" t="s">
        <v>264</v>
      </c>
      <c r="D236" t="s">
        <v>264</v>
      </c>
      <c r="E236" t="s">
        <v>264</v>
      </c>
      <c r="F236" t="s">
        <v>264</v>
      </c>
      <c r="G236" t="s">
        <v>264</v>
      </c>
      <c r="H236" t="s"/>
      <c r="I236">
        <f>IF(AND(K236&gt; J236, L236&gt; K236, M236&gt; L236, N236&gt; M236), "pos_trend", IF(AND(K236&lt; J236, L236&lt; K236, M236&lt; L236, N236&lt; M236), "neg_trend", "N/A"))</f>
        <v/>
      </c>
      <c r="J236">
        <f>IFERROR(IF(TRIM(C236)="-", "N/A", IF(RIGHT(C236,1)=")",IF(RIGHT(C236,2)="T)",-1000000000000*VALUE(MID(C236,2,LEN(C236)-3)),IF(RIGHT(C236,2)="M)",-1000000*VALUE(MID(C236,2,LEN(C236)-3)),IF(RIGHT(C236,2)="B)",-1000000000*VALUE(MID(C236,2,LEN(C236)-3)),IF(RIGHT(C236,2)="k)",-1000*VALUE(MID(C236,2,LEN(C236)-3)),VALUE(SUBSTITUTE(C236,",","")))))),IF(RIGHT(C236,1)="T",1000000000000*VALUE(LEFT(C236,LEN(C236)-1)),IF(RIGHT(C236,1)="M",1000000*VALUE(LEFT(C236,LEN(C236)-1)),IF(RIGHT(C236,1)="B",1000000000*VALUE(LEFT(C236,LEN(C236)-1)),IF(RIGHT(C236,1)="%",0.01*VALUE(LEFT(C236,LEN(C236)-1)),IF(RIGHT(C236,1)="k",1000*VALUE(LEFT(C236,LEN(C236)-1)),VALUE(SUBSTITUTE(C236,",",""))))))))),"N/A")</f>
        <v/>
      </c>
      <c r="K236">
        <f>IFERROR(IF(TRIM(D236)="-", "N/A", IF(RIGHT(D236,1)=")",IF(RIGHT(D236,2)="T)",-1000000000000*VALUE(MID(D236,2,LEN(D236)-3)),IF(RIGHT(D236,2)="M)",-1000000*VALUE(MID(D236,2,LEN(D236)-3)),IF(RIGHT(D236,2)="B)",-1000000000*VALUE(MID(D236,2,LEN(D236)-3)),IF(RIGHT(D236,2)="k)",-1000*VALUE(MID(D236,2,LEN(D236)-3)),VALUE(SUBSTITUTE(D236,",","")))))),IF(RIGHT(D236,1)="T",1000000000000*VALUE(LEFT(D236,LEN(D236)-1)),IF(RIGHT(D236,1)="M",1000000*VALUE(LEFT(D236,LEN(D236)-1)),IF(RIGHT(D236,1)="B",1000000000*VALUE(LEFT(D236,LEN(D236)-1)),IF(RIGHT(D236,1)="%",0.01*VALUE(LEFT(D236,LEN(D236)-1)),IF(RIGHT(D236,1)="k",1000*VALUE(LEFT(D236,LEN(D236)-1)),VALUE(SUBSTITUTE(D236,",",""))))))))),"N/A")</f>
        <v/>
      </c>
      <c r="L236">
        <f>IFERROR(IF(TRIM(E236)="-", "N/A", IF(RIGHT(E236,1)=")",IF(RIGHT(E236,2)="T)",-1000000000000*VALUE(MID(E236,2,LEN(E236)-3)),IF(RIGHT(E236,2)="M)",-1000000*VALUE(MID(E236,2,LEN(E236)-3)),IF(RIGHT(E236,2)="B)",-1000000000*VALUE(MID(E236,2,LEN(E236)-3)),IF(RIGHT(E236,2)="k)",-1000*VALUE(MID(E236,2,LEN(E236)-3)),VALUE(SUBSTITUTE(E236,",","")))))),IF(RIGHT(E236,1)="T",1000000000000*VALUE(LEFT(E236,LEN(E236)-1)),IF(RIGHT(E236,1)="M",1000000*VALUE(LEFT(E236,LEN(E236)-1)),IF(RIGHT(E236,1)="B",1000000000*VALUE(LEFT(E236,LEN(E236)-1)),IF(RIGHT(E236,1)="%",0.01*VALUE(LEFT(E236,LEN(E236)-1)),IF(RIGHT(E236,1)="k",1000*VALUE(LEFT(E236,LEN(E236)-1)),VALUE(SUBSTITUTE(E236,",",""))))))))),"N/A")</f>
        <v/>
      </c>
      <c r="M236">
        <f>IFERROR(IF(TRIM(F236)="-", "N/A", IF(RIGHT(F236,1)=")",IF(RIGHT(F236,2)="T)",-1000000000000*VALUE(MID(F236,2,LEN(F236)-3)),IF(RIGHT(F236,2)="M)",-1000000*VALUE(MID(F236,2,LEN(F236)-3)),IF(RIGHT(F236,2)="B)",-1000000000*VALUE(MID(F236,2,LEN(F236)-3)),IF(RIGHT(F236,2)="k)",-1000*VALUE(MID(F236,2,LEN(F236)-3)),VALUE(SUBSTITUTE(F236,",","")))))),IF(RIGHT(F236,1)="T",1000000000000*VALUE(LEFT(F236,LEN(F236)-1)),IF(RIGHT(F236,1)="M",1000000*VALUE(LEFT(F236,LEN(F236)-1)),IF(RIGHT(F236,1)="B",1000000000*VALUE(LEFT(F236,LEN(F236)-1)),IF(RIGHT(F236,1)="%",0.01*VALUE(LEFT(F236,LEN(F236)-1)),IF(RIGHT(F236,1)="k",1000*VALUE(LEFT(F236,LEN(F236)-1)),VALUE(SUBSTITUTE(F236,",",""))))))))),"N/A")</f>
        <v/>
      </c>
      <c r="N236">
        <f>IFERROR(IF(TRIM(G236)="-", "N/A", IF(RIGHT(G236,1)=")",IF(RIGHT(G236,2)="T)",-1000000000000*VALUE(MID(G236,2,LEN(G236)-3)),IF(RIGHT(G236,2)="M)",-1000000*VALUE(MID(G236,2,LEN(G236)-3)),IF(RIGHT(G236,2)="B)",-1000000000*VALUE(MID(G236,2,LEN(G236)-3)),IF(RIGHT(G236,2)="k)",-1000*VALUE(MID(G236,2,LEN(G236)-3)),VALUE(SUBSTITUTE(G236,",","")))))),IF(RIGHT(G236,1)="T",1000000000000*VALUE(LEFT(G236,LEN(G236)-1)),IF(RIGHT(G236,1)="M",1000000*VALUE(LEFT(G236,LEN(G236)-1)),IF(RIGHT(G236,1)="B",1000000000*VALUE(LEFT(G236,LEN(G236)-1)),IF(RIGHT(G236,1)="%",0.01*VALUE(LEFT(G236,LEN(G236)-1)),IF(RIGHT(G236,1)="k",1000*VALUE(LEFT(G236,LEN(G236)-1)),VALUE(SUBSTITUTE(G236,",",""))))))))),"N/A")</f>
        <v/>
      </c>
      <c r="P236">
        <f>MAX(J236:N236)</f>
        <v/>
      </c>
      <c r="Q236">
        <f>IFERROR(J144+MATCH(P236,J236:N236,0)-1,"")</f>
        <v/>
      </c>
      <c r="R236">
        <f>IF(Q236="","",MIN(J236:N236))</f>
        <v/>
      </c>
      <c r="S236">
        <f>IFERROR(J144+MATCH(R236,J236:N236,0)-1,"")</f>
        <v/>
      </c>
      <c r="T236">
        <f>IFERROR(AVERAGE(J236:N236),"")</f>
        <v/>
      </c>
      <c r="U236">
        <f>IFERROR(STDEV(J236:N236),"")</f>
        <v/>
      </c>
      <c r="V236">
        <f>IFERROR(IF(C236="-","",IF(ISBLANK(B236),"",IF(OR(ISNUMBER(FIND("Growth",B236)),ISNUMBER(FIND("Margin",B236))),"",(J236-T236)/U236))),"")</f>
        <v/>
      </c>
      <c r="W236">
        <f>IFERROR(IF(OR(D236="-",ISBLANK(D236)),"",(K236-T236)/U236),"")</f>
        <v/>
      </c>
      <c r="X236">
        <f>IFERROR(IF(OR(E236="-",ISBLANK(E236)),"",(L236-T236)/U236),"")</f>
        <v/>
      </c>
      <c r="Y236">
        <f>IFERROR(IF(OR(F236="-",ISBLANK(F236)),"",(M236-T236)/U236),"")</f>
        <v/>
      </c>
      <c r="Z236">
        <f>IFERROR(IF(OR(G236="-",ISBLANK(G236)),"",(N236-T236)/U236),"")</f>
        <v/>
      </c>
      <c r="AA236">
        <f>IF(MAX(MAX(V236:Z236),ABS(MIN(V236:Z236)))=ABS(MIN(V236:Z236)),MIN(V236:Z236),MAX(V236:Z236))</f>
        <v/>
      </c>
      <c r="AB236">
        <f>IFERROR(V144+MATCH(AA236,V236:Z236,0)-1,"")</f>
        <v/>
      </c>
      <c r="AC236">
        <f>IF(AB236&lt;&gt;"",IF(S236=AB236,"Low",IF(AB236=Q236,"High","")),"")</f>
        <v/>
      </c>
      <c r="AE236">
        <f>IF(ISNUMBER(MATCH("N/A",J236:N236,0)),"",IFERROR((5 * SUMPRODUCT(J144:N144,J236:N236) - PRODUCT(SUM(J144:N144),SUM(J236:N236))) / ((5 * SUM((J144^2)+(K144^2)+(L144^2)+(M144^2)+(N144^2))) - SUM(J144:N144)^2),""))</f>
        <v/>
      </c>
      <c r="AF236">
        <f>IFERROR(CORREL(J144:N144,J236:N236),"")</f>
        <v/>
      </c>
      <c r="AZ236">
        <f>IF(Q236=S236,0,1)</f>
        <v/>
      </c>
      <c r="BA236">
        <f>IF(AZ236=1,IF(Q236="","",IF(Q236=N144,"Yes","No")),"")</f>
        <v/>
      </c>
      <c r="BB236">
        <f>IF(BA236="Yes",P236,"")</f>
        <v/>
      </c>
      <c r="BC236">
        <f>IF(AZ236=1,IF(S236="","",IF(S236=N144,"Yes","No")),"")</f>
        <v/>
      </c>
      <c r="BD236">
        <f>IF(BC236="Yes",R236,"")</f>
        <v/>
      </c>
      <c r="BE236">
        <f>IFERROR(IF(SIGN(AE236)=1,"Increasing",IF(SIGN(AE236)=-1,"Decreasing","")),"")</f>
        <v/>
      </c>
      <c r="BF236">
        <f>IF(OR(AND(BE236="Increasing",BA236="Yes"),AND(BE236="Decreasing",BC236="Yes")),"Yes","No")</f>
        <v/>
      </c>
      <c r="BG236">
        <f>IF(I236="pos_trend","Yes","No")</f>
        <v/>
      </c>
      <c r="BH236">
        <f>IF(AF236&lt;&gt;"",IF(ABS(AF236)&gt;0.8,"Yes","No"),"")</f>
        <v/>
      </c>
    </row>
    <row r="237" spans="1:60">
      <c s="1" r="A237" t="n">
        <v>9</v>
      </c>
      <c r="B237" t="s">
        <v>584</v>
      </c>
      <c r="C237" t="s">
        <v>264</v>
      </c>
      <c r="D237" t="s">
        <v>264</v>
      </c>
      <c r="E237" t="s">
        <v>4200</v>
      </c>
      <c r="F237" t="s">
        <v>4201</v>
      </c>
      <c r="G237" t="s">
        <v>4202</v>
      </c>
      <c r="H237" t="s"/>
      <c r="I237">
        <f>IF(AND(K237&gt; J237, L237&gt; K237, M237&gt; L237, N237&gt; M237), "pos_trend", IF(AND(K237&lt; J237, L237&lt; K237, M237&lt; L237, N237&lt; M237), "neg_trend", "N/A"))</f>
        <v/>
      </c>
      <c r="J237">
        <f>IFERROR(IF(TRIM(C237)="-", "N/A", IF(RIGHT(C237,1)=")",IF(RIGHT(C237,2)="T)",-1000000000000*VALUE(MID(C237,2,LEN(C237)-3)),IF(RIGHT(C237,2)="M)",-1000000*VALUE(MID(C237,2,LEN(C237)-3)),IF(RIGHT(C237,2)="B)",-1000000000*VALUE(MID(C237,2,LEN(C237)-3)),IF(RIGHT(C237,2)="k)",-1000*VALUE(MID(C237,2,LEN(C237)-3)),VALUE(SUBSTITUTE(C237,",","")))))),IF(RIGHT(C237,1)="T",1000000000000*VALUE(LEFT(C237,LEN(C237)-1)),IF(RIGHT(C237,1)="M",1000000*VALUE(LEFT(C237,LEN(C237)-1)),IF(RIGHT(C237,1)="B",1000000000*VALUE(LEFT(C237,LEN(C237)-1)),IF(RIGHT(C237,1)="%",0.01*VALUE(LEFT(C237,LEN(C237)-1)),IF(RIGHT(C237,1)="k",1000*VALUE(LEFT(C237,LEN(C237)-1)),VALUE(SUBSTITUTE(C237,",",""))))))))),"N/A")</f>
        <v/>
      </c>
      <c r="K237">
        <f>IFERROR(IF(TRIM(D237)="-", "N/A", IF(RIGHT(D237,1)=")",IF(RIGHT(D237,2)="T)",-1000000000000*VALUE(MID(D237,2,LEN(D237)-3)),IF(RIGHT(D237,2)="M)",-1000000*VALUE(MID(D237,2,LEN(D237)-3)),IF(RIGHT(D237,2)="B)",-1000000000*VALUE(MID(D237,2,LEN(D237)-3)),IF(RIGHT(D237,2)="k)",-1000*VALUE(MID(D237,2,LEN(D237)-3)),VALUE(SUBSTITUTE(D237,",","")))))),IF(RIGHT(D237,1)="T",1000000000000*VALUE(LEFT(D237,LEN(D237)-1)),IF(RIGHT(D237,1)="M",1000000*VALUE(LEFT(D237,LEN(D237)-1)),IF(RIGHT(D237,1)="B",1000000000*VALUE(LEFT(D237,LEN(D237)-1)),IF(RIGHT(D237,1)="%",0.01*VALUE(LEFT(D237,LEN(D237)-1)),IF(RIGHT(D237,1)="k",1000*VALUE(LEFT(D237,LEN(D237)-1)),VALUE(SUBSTITUTE(D237,",",""))))))))),"N/A")</f>
        <v/>
      </c>
      <c r="L237">
        <f>IFERROR(IF(TRIM(E237)="-", "N/A", IF(RIGHT(E237,1)=")",IF(RIGHT(E237,2)="T)",-1000000000000*VALUE(MID(E237,2,LEN(E237)-3)),IF(RIGHT(E237,2)="M)",-1000000*VALUE(MID(E237,2,LEN(E237)-3)),IF(RIGHT(E237,2)="B)",-1000000000*VALUE(MID(E237,2,LEN(E237)-3)),IF(RIGHT(E237,2)="k)",-1000*VALUE(MID(E237,2,LEN(E237)-3)),VALUE(SUBSTITUTE(E237,",","")))))),IF(RIGHT(E237,1)="T",1000000000000*VALUE(LEFT(E237,LEN(E237)-1)),IF(RIGHT(E237,1)="M",1000000*VALUE(LEFT(E237,LEN(E237)-1)),IF(RIGHT(E237,1)="B",1000000000*VALUE(LEFT(E237,LEN(E237)-1)),IF(RIGHT(E237,1)="%",0.01*VALUE(LEFT(E237,LEN(E237)-1)),IF(RIGHT(E237,1)="k",1000*VALUE(LEFT(E237,LEN(E237)-1)),VALUE(SUBSTITUTE(E237,",",""))))))))),"N/A")</f>
        <v/>
      </c>
      <c r="M237">
        <f>IFERROR(IF(TRIM(F237)="-", "N/A", IF(RIGHT(F237,1)=")",IF(RIGHT(F237,2)="T)",-1000000000000*VALUE(MID(F237,2,LEN(F237)-3)),IF(RIGHT(F237,2)="M)",-1000000*VALUE(MID(F237,2,LEN(F237)-3)),IF(RIGHT(F237,2)="B)",-1000000000*VALUE(MID(F237,2,LEN(F237)-3)),IF(RIGHT(F237,2)="k)",-1000*VALUE(MID(F237,2,LEN(F237)-3)),VALUE(SUBSTITUTE(F237,",","")))))),IF(RIGHT(F237,1)="T",1000000000000*VALUE(LEFT(F237,LEN(F237)-1)),IF(RIGHT(F237,1)="M",1000000*VALUE(LEFT(F237,LEN(F237)-1)),IF(RIGHT(F237,1)="B",1000000000*VALUE(LEFT(F237,LEN(F237)-1)),IF(RIGHT(F237,1)="%",0.01*VALUE(LEFT(F237,LEN(F237)-1)),IF(RIGHT(F237,1)="k",1000*VALUE(LEFT(F237,LEN(F237)-1)),VALUE(SUBSTITUTE(F237,",",""))))))))),"N/A")</f>
        <v/>
      </c>
      <c r="N237">
        <f>IFERROR(IF(TRIM(G237)="-", "N/A", IF(RIGHT(G237,1)=")",IF(RIGHT(G237,2)="T)",-1000000000000*VALUE(MID(G237,2,LEN(G237)-3)),IF(RIGHT(G237,2)="M)",-1000000*VALUE(MID(G237,2,LEN(G237)-3)),IF(RIGHT(G237,2)="B)",-1000000000*VALUE(MID(G237,2,LEN(G237)-3)),IF(RIGHT(G237,2)="k)",-1000*VALUE(MID(G237,2,LEN(G237)-3)),VALUE(SUBSTITUTE(G237,",","")))))),IF(RIGHT(G237,1)="T",1000000000000*VALUE(LEFT(G237,LEN(G237)-1)),IF(RIGHT(G237,1)="M",1000000*VALUE(LEFT(G237,LEN(G237)-1)),IF(RIGHT(G237,1)="B",1000000000*VALUE(LEFT(G237,LEN(G237)-1)),IF(RIGHT(G237,1)="%",0.01*VALUE(LEFT(G237,LEN(G237)-1)),IF(RIGHT(G237,1)="k",1000*VALUE(LEFT(G237,LEN(G237)-1)),VALUE(SUBSTITUTE(G237,",",""))))))))),"N/A")</f>
        <v/>
      </c>
      <c r="P237">
        <f>MAX(J237:N237)</f>
        <v/>
      </c>
      <c r="Q237">
        <f>IFERROR(J144+MATCH(P237,J237:N237,0)-1,"")</f>
        <v/>
      </c>
      <c r="R237">
        <f>IF(Q237="","",MIN(J237:N237))</f>
        <v/>
      </c>
      <c r="S237">
        <f>IFERROR(J144+MATCH(R237,J237:N237,0)-1,"")</f>
        <v/>
      </c>
      <c r="T237">
        <f>IFERROR(AVERAGE(J237:N237),"")</f>
        <v/>
      </c>
      <c r="U237">
        <f>IFERROR(STDEV(J237:N237),"")</f>
        <v/>
      </c>
      <c r="V237">
        <f>IFERROR(IF(C237="-","",IF(ISBLANK(B237),"",IF(OR(ISNUMBER(FIND("Growth",B237)),ISNUMBER(FIND("Margin",B237))),"",(J237-T237)/U237))),"")</f>
        <v/>
      </c>
      <c r="W237">
        <f>IFERROR(IF(OR(D237="-",ISBLANK(D237)),"",(K237-T237)/U237),"")</f>
        <v/>
      </c>
      <c r="X237">
        <f>IFERROR(IF(OR(E237="-",ISBLANK(E237)),"",(L237-T237)/U237),"")</f>
        <v/>
      </c>
      <c r="Y237">
        <f>IFERROR(IF(OR(F237="-",ISBLANK(F237)),"",(M237-T237)/U237),"")</f>
        <v/>
      </c>
      <c r="Z237">
        <f>IFERROR(IF(OR(G237="-",ISBLANK(G237)),"",(N237-T237)/U237),"")</f>
        <v/>
      </c>
      <c r="AA237">
        <f>IF(MAX(MAX(V237:Z237),ABS(MIN(V237:Z237)))=ABS(MIN(V237:Z237)),MIN(V237:Z237),MAX(V237:Z237))</f>
        <v/>
      </c>
      <c r="AB237">
        <f>IFERROR(V144+MATCH(AA237,V237:Z237,0)-1,"")</f>
        <v/>
      </c>
      <c r="AC237">
        <f>IF(AB237&lt;&gt;"",IF(S237=AB237,"Low",IF(AB237=Q237,"High","")),"")</f>
        <v/>
      </c>
      <c r="AE237">
        <f>IF(ISNUMBER(MATCH("N/A",J237:N237,0)),"",IFERROR((5 * SUMPRODUCT(J144:N144,J237:N237) - PRODUCT(SUM(J144:N144),SUM(J237:N237))) / ((5 * SUM((J144^2)+(K144^2)+(L144^2)+(M144^2)+(N144^2))) - SUM(J144:N144)^2),""))</f>
        <v/>
      </c>
      <c r="AF237">
        <f>IFERROR(CORREL(J144:N144,J237:N237),"")</f>
        <v/>
      </c>
      <c r="AZ237">
        <f>IF(Q237=S237,0,1)</f>
        <v/>
      </c>
      <c r="BA237">
        <f>IF(AZ237=1,IF(Q237="","",IF(Q237=N144,"Yes","No")),"")</f>
        <v/>
      </c>
      <c r="BB237">
        <f>IF(BA237="Yes",P237,"")</f>
        <v/>
      </c>
      <c r="BC237">
        <f>IF(AZ237=1,IF(S237="","",IF(S237=N144,"Yes","No")),"")</f>
        <v/>
      </c>
      <c r="BD237">
        <f>IF(BC237="Yes",R237,"")</f>
        <v/>
      </c>
      <c r="BE237">
        <f>IFERROR(IF(SIGN(AE237)=1,"Increasing",IF(SIGN(AE237)=-1,"Decreasing","")),"")</f>
        <v/>
      </c>
      <c r="BF237">
        <f>IF(OR(AND(BE237="Increasing",BA237="Yes"),AND(BE237="Decreasing",BC237="Yes")),"Yes","No")</f>
        <v/>
      </c>
      <c r="BG237">
        <f>IF(I237="pos_trend","Yes","No")</f>
        <v/>
      </c>
      <c r="BH237">
        <f>IF(AF237&lt;&gt;"",IF(ABS(AF237)&gt;0.8,"Yes","No"),"")</f>
        <v/>
      </c>
    </row>
    <row r="238" spans="1:60">
      <c s="1" r="A238" t="n">
        <v>10</v>
      </c>
      <c r="B238" t="s">
        <v>587</v>
      </c>
      <c r="C238" t="s">
        <v>3936</v>
      </c>
      <c r="D238" t="s">
        <v>51</v>
      </c>
      <c r="E238" t="s">
        <v>4203</v>
      </c>
      <c r="F238" t="s">
        <v>4204</v>
      </c>
      <c r="G238" t="s">
        <v>4205</v>
      </c>
      <c r="H238" t="s"/>
      <c r="I238">
        <f>IF(AND(K238&gt; J238, L238&gt; K238, M238&gt; L238, N238&gt; M238), "pos_trend", IF(AND(K238&lt; J238, L238&lt; K238, M238&lt; L238, N238&lt; M238), "neg_trend", "N/A"))</f>
        <v/>
      </c>
      <c r="J238">
        <f>IFERROR(IF(TRIM(C238)="-", "N/A", IF(RIGHT(C238,1)=")",IF(RIGHT(C238,2)="T)",-1000000000000*VALUE(MID(C238,2,LEN(C238)-3)),IF(RIGHT(C238,2)="M)",-1000000*VALUE(MID(C238,2,LEN(C238)-3)),IF(RIGHT(C238,2)="B)",-1000000000*VALUE(MID(C238,2,LEN(C238)-3)),IF(RIGHT(C238,2)="k)",-1000*VALUE(MID(C238,2,LEN(C238)-3)),VALUE(SUBSTITUTE(C238,",","")))))),IF(RIGHT(C238,1)="T",1000000000000*VALUE(LEFT(C238,LEN(C238)-1)),IF(RIGHT(C238,1)="M",1000000*VALUE(LEFT(C238,LEN(C238)-1)),IF(RIGHT(C238,1)="B",1000000000*VALUE(LEFT(C238,LEN(C238)-1)),IF(RIGHT(C238,1)="%",0.01*VALUE(LEFT(C238,LEN(C238)-1)),IF(RIGHT(C238,1)="k",1000*VALUE(LEFT(C238,LEN(C238)-1)),VALUE(SUBSTITUTE(C238,",",""))))))))),"N/A")</f>
        <v/>
      </c>
      <c r="K238">
        <f>IFERROR(IF(TRIM(D238)="-", "N/A", IF(RIGHT(D238,1)=")",IF(RIGHT(D238,2)="T)",-1000000000000*VALUE(MID(D238,2,LEN(D238)-3)),IF(RIGHT(D238,2)="M)",-1000000*VALUE(MID(D238,2,LEN(D238)-3)),IF(RIGHT(D238,2)="B)",-1000000000*VALUE(MID(D238,2,LEN(D238)-3)),IF(RIGHT(D238,2)="k)",-1000*VALUE(MID(D238,2,LEN(D238)-3)),VALUE(SUBSTITUTE(D238,",","")))))),IF(RIGHT(D238,1)="T",1000000000000*VALUE(LEFT(D238,LEN(D238)-1)),IF(RIGHT(D238,1)="M",1000000*VALUE(LEFT(D238,LEN(D238)-1)),IF(RIGHT(D238,1)="B",1000000000*VALUE(LEFT(D238,LEN(D238)-1)),IF(RIGHT(D238,1)="%",0.01*VALUE(LEFT(D238,LEN(D238)-1)),IF(RIGHT(D238,1)="k",1000*VALUE(LEFT(D238,LEN(D238)-1)),VALUE(SUBSTITUTE(D238,",",""))))))))),"N/A")</f>
        <v/>
      </c>
      <c r="L238">
        <f>IFERROR(IF(TRIM(E238)="-", "N/A", IF(RIGHT(E238,1)=")",IF(RIGHT(E238,2)="T)",-1000000000000*VALUE(MID(E238,2,LEN(E238)-3)),IF(RIGHT(E238,2)="M)",-1000000*VALUE(MID(E238,2,LEN(E238)-3)),IF(RIGHT(E238,2)="B)",-1000000000*VALUE(MID(E238,2,LEN(E238)-3)),IF(RIGHT(E238,2)="k)",-1000*VALUE(MID(E238,2,LEN(E238)-3)),VALUE(SUBSTITUTE(E238,",","")))))),IF(RIGHT(E238,1)="T",1000000000000*VALUE(LEFT(E238,LEN(E238)-1)),IF(RIGHT(E238,1)="M",1000000*VALUE(LEFT(E238,LEN(E238)-1)),IF(RIGHT(E238,1)="B",1000000000*VALUE(LEFT(E238,LEN(E238)-1)),IF(RIGHT(E238,1)="%",0.01*VALUE(LEFT(E238,LEN(E238)-1)),IF(RIGHT(E238,1)="k",1000*VALUE(LEFT(E238,LEN(E238)-1)),VALUE(SUBSTITUTE(E238,",",""))))))))),"N/A")</f>
        <v/>
      </c>
      <c r="M238">
        <f>IFERROR(IF(TRIM(F238)="-", "N/A", IF(RIGHT(F238,1)=")",IF(RIGHT(F238,2)="T)",-1000000000000*VALUE(MID(F238,2,LEN(F238)-3)),IF(RIGHT(F238,2)="M)",-1000000*VALUE(MID(F238,2,LEN(F238)-3)),IF(RIGHT(F238,2)="B)",-1000000000*VALUE(MID(F238,2,LEN(F238)-3)),IF(RIGHT(F238,2)="k)",-1000*VALUE(MID(F238,2,LEN(F238)-3)),VALUE(SUBSTITUTE(F238,",","")))))),IF(RIGHT(F238,1)="T",1000000000000*VALUE(LEFT(F238,LEN(F238)-1)),IF(RIGHT(F238,1)="M",1000000*VALUE(LEFT(F238,LEN(F238)-1)),IF(RIGHT(F238,1)="B",1000000000*VALUE(LEFT(F238,LEN(F238)-1)),IF(RIGHT(F238,1)="%",0.01*VALUE(LEFT(F238,LEN(F238)-1)),IF(RIGHT(F238,1)="k",1000*VALUE(LEFT(F238,LEN(F238)-1)),VALUE(SUBSTITUTE(F238,",",""))))))))),"N/A")</f>
        <v/>
      </c>
      <c r="N238">
        <f>IFERROR(IF(TRIM(G238)="-", "N/A", IF(RIGHT(G238,1)=")",IF(RIGHT(G238,2)="T)",-1000000000000*VALUE(MID(G238,2,LEN(G238)-3)),IF(RIGHT(G238,2)="M)",-1000000*VALUE(MID(G238,2,LEN(G238)-3)),IF(RIGHT(G238,2)="B)",-1000000000*VALUE(MID(G238,2,LEN(G238)-3)),IF(RIGHT(G238,2)="k)",-1000*VALUE(MID(G238,2,LEN(G238)-3)),VALUE(SUBSTITUTE(G238,",","")))))),IF(RIGHT(G238,1)="T",1000000000000*VALUE(LEFT(G238,LEN(G238)-1)),IF(RIGHT(G238,1)="M",1000000*VALUE(LEFT(G238,LEN(G238)-1)),IF(RIGHT(G238,1)="B",1000000000*VALUE(LEFT(G238,LEN(G238)-1)),IF(RIGHT(G238,1)="%",0.01*VALUE(LEFT(G238,LEN(G238)-1)),IF(RIGHT(G238,1)="k",1000*VALUE(LEFT(G238,LEN(G238)-1)),VALUE(SUBSTITUTE(G238,",",""))))))))),"N/A")</f>
        <v/>
      </c>
      <c r="P238">
        <f>MAX(J238:N238)</f>
        <v/>
      </c>
      <c r="Q238">
        <f>IFERROR(J144+MATCH(P238,J238:N238,0)-1,"")</f>
        <v/>
      </c>
      <c r="R238">
        <f>IF(Q238="","",MIN(J238:N238))</f>
        <v/>
      </c>
      <c r="S238">
        <f>IFERROR(J144+MATCH(R238,J238:N238,0)-1,"")</f>
        <v/>
      </c>
      <c r="T238">
        <f>IFERROR(AVERAGE(J238:N238),"")</f>
        <v/>
      </c>
      <c r="U238">
        <f>IFERROR(STDEV(J238:N238),"")</f>
        <v/>
      </c>
      <c r="V238">
        <f>IFERROR(IF(C238="-","",IF(ISBLANK(B238),"",IF(OR(ISNUMBER(FIND("Growth",B238)),ISNUMBER(FIND("Margin",B238))),"",(J238-T238)/U238))),"")</f>
        <v/>
      </c>
      <c r="W238">
        <f>IFERROR(IF(OR(D238="-",ISBLANK(D238)),"",(K238-T238)/U238),"")</f>
        <v/>
      </c>
      <c r="X238">
        <f>IFERROR(IF(OR(E238="-",ISBLANK(E238)),"",(L238-T238)/U238),"")</f>
        <v/>
      </c>
      <c r="Y238">
        <f>IFERROR(IF(OR(F238="-",ISBLANK(F238)),"",(M238-T238)/U238),"")</f>
        <v/>
      </c>
      <c r="Z238">
        <f>IFERROR(IF(OR(G238="-",ISBLANK(G238)),"",(N238-T238)/U238),"")</f>
        <v/>
      </c>
      <c r="AA238">
        <f>IF(MAX(MAX(V238:Z238),ABS(MIN(V238:Z238)))=ABS(MIN(V238:Z238)),MIN(V238:Z238),MAX(V238:Z238))</f>
        <v/>
      </c>
      <c r="AB238">
        <f>IFERROR(V144+MATCH(AA238,V238:Z238,0)-1,"")</f>
        <v/>
      </c>
      <c r="AC238">
        <f>IF(AB238&lt;&gt;"",IF(S238=AB238,"Low",IF(AB238=Q238,"High","")),"")</f>
        <v/>
      </c>
      <c r="AE238">
        <f>IF(ISNUMBER(MATCH("N/A",J238:N238,0)),"",IFERROR((5 * SUMPRODUCT(J144:N144,J238:N238) - PRODUCT(SUM(J144:N144),SUM(J238:N238))) / ((5 * SUM((J144^2)+(K144^2)+(L144^2)+(M144^2)+(N144^2))) - SUM(J144:N144)^2),""))</f>
        <v/>
      </c>
      <c r="AF238">
        <f>IFERROR(CORREL(J144:N144,J238:N238),"")</f>
        <v/>
      </c>
      <c r="AZ238">
        <f>IF(Q238=S238,0,1)</f>
        <v/>
      </c>
      <c r="BA238">
        <f>IF(AZ238=1,IF(Q238="","",IF(Q238=N144,"Yes","No")),"")</f>
        <v/>
      </c>
      <c r="BB238">
        <f>IF(BA238="Yes",P238,"")</f>
        <v/>
      </c>
      <c r="BC238">
        <f>IF(AZ238=1,IF(S238="","",IF(S238=N144,"Yes","No")),"")</f>
        <v/>
      </c>
      <c r="BD238">
        <f>IF(BC238="Yes",R238,"")</f>
        <v/>
      </c>
      <c r="BE238">
        <f>IFERROR(IF(SIGN(AE238)=1,"Increasing",IF(SIGN(AE238)=-1,"Decreasing","")),"")</f>
        <v/>
      </c>
      <c r="BF238">
        <f>IF(OR(AND(BE238="Increasing",BA238="Yes"),AND(BE238="Decreasing",BC238="Yes")),"Yes","No")</f>
        <v/>
      </c>
      <c r="BG238">
        <f>IF(I238="pos_trend","Yes","No")</f>
        <v/>
      </c>
      <c r="BH238">
        <f>IF(AF238&lt;&gt;"",IF(ABS(AF238)&gt;0.8,"Yes","No"),"")</f>
        <v/>
      </c>
    </row>
    <row r="239" spans="1:60">
      <c s="1" r="A239" t="n">
        <v>11</v>
      </c>
      <c r="B239" t="s">
        <v>593</v>
      </c>
      <c r="C239" t="s">
        <v>1100</v>
      </c>
      <c r="D239" t="s">
        <v>4206</v>
      </c>
      <c r="E239" t="s">
        <v>21</v>
      </c>
      <c r="F239" t="s">
        <v>3940</v>
      </c>
      <c r="G239" t="s">
        <v>1117</v>
      </c>
      <c r="H239" t="s"/>
      <c r="I239">
        <f>IF(AND(K239&gt; J239, L239&gt; K239, M239&gt; L239, N239&gt; M239), "pos_trend", IF(AND(K239&lt; J239, L239&lt; K239, M239&lt; L239, N239&lt; M239), "neg_trend", "N/A"))</f>
        <v/>
      </c>
      <c r="J239">
        <f>IFERROR(IF(TRIM(C239)="-", "N/A", IF(RIGHT(C239,1)=")",IF(RIGHT(C239,2)="T)",-1000000000000*VALUE(MID(C239,2,LEN(C239)-3)),IF(RIGHT(C239,2)="M)",-1000000*VALUE(MID(C239,2,LEN(C239)-3)),IF(RIGHT(C239,2)="B)",-1000000000*VALUE(MID(C239,2,LEN(C239)-3)),IF(RIGHT(C239,2)="k)",-1000*VALUE(MID(C239,2,LEN(C239)-3)),VALUE(SUBSTITUTE(C239,",","")))))),IF(RIGHT(C239,1)="T",1000000000000*VALUE(LEFT(C239,LEN(C239)-1)),IF(RIGHT(C239,1)="M",1000000*VALUE(LEFT(C239,LEN(C239)-1)),IF(RIGHT(C239,1)="B",1000000000*VALUE(LEFT(C239,LEN(C239)-1)),IF(RIGHT(C239,1)="%",0.01*VALUE(LEFT(C239,LEN(C239)-1)),IF(RIGHT(C239,1)="k",1000*VALUE(LEFT(C239,LEN(C239)-1)),VALUE(SUBSTITUTE(C239,",",""))))))))),"N/A")</f>
        <v/>
      </c>
      <c r="K239">
        <f>IFERROR(IF(TRIM(D239)="-", "N/A", IF(RIGHT(D239,1)=")",IF(RIGHT(D239,2)="T)",-1000000000000*VALUE(MID(D239,2,LEN(D239)-3)),IF(RIGHT(D239,2)="M)",-1000000*VALUE(MID(D239,2,LEN(D239)-3)),IF(RIGHT(D239,2)="B)",-1000000000*VALUE(MID(D239,2,LEN(D239)-3)),IF(RIGHT(D239,2)="k)",-1000*VALUE(MID(D239,2,LEN(D239)-3)),VALUE(SUBSTITUTE(D239,",","")))))),IF(RIGHT(D239,1)="T",1000000000000*VALUE(LEFT(D239,LEN(D239)-1)),IF(RIGHT(D239,1)="M",1000000*VALUE(LEFT(D239,LEN(D239)-1)),IF(RIGHT(D239,1)="B",1000000000*VALUE(LEFT(D239,LEN(D239)-1)),IF(RIGHT(D239,1)="%",0.01*VALUE(LEFT(D239,LEN(D239)-1)),IF(RIGHT(D239,1)="k",1000*VALUE(LEFT(D239,LEN(D239)-1)),VALUE(SUBSTITUTE(D239,",",""))))))))),"N/A")</f>
        <v/>
      </c>
      <c r="L239">
        <f>IFERROR(IF(TRIM(E239)="-", "N/A", IF(RIGHT(E239,1)=")",IF(RIGHT(E239,2)="T)",-1000000000000*VALUE(MID(E239,2,LEN(E239)-3)),IF(RIGHT(E239,2)="M)",-1000000*VALUE(MID(E239,2,LEN(E239)-3)),IF(RIGHT(E239,2)="B)",-1000000000*VALUE(MID(E239,2,LEN(E239)-3)),IF(RIGHT(E239,2)="k)",-1000*VALUE(MID(E239,2,LEN(E239)-3)),VALUE(SUBSTITUTE(E239,",","")))))),IF(RIGHT(E239,1)="T",1000000000000*VALUE(LEFT(E239,LEN(E239)-1)),IF(RIGHT(E239,1)="M",1000000*VALUE(LEFT(E239,LEN(E239)-1)),IF(RIGHT(E239,1)="B",1000000000*VALUE(LEFT(E239,LEN(E239)-1)),IF(RIGHT(E239,1)="%",0.01*VALUE(LEFT(E239,LEN(E239)-1)),IF(RIGHT(E239,1)="k",1000*VALUE(LEFT(E239,LEN(E239)-1)),VALUE(SUBSTITUTE(E239,",",""))))))))),"N/A")</f>
        <v/>
      </c>
      <c r="M239">
        <f>IFERROR(IF(TRIM(F239)="-", "N/A", IF(RIGHT(F239,1)=")",IF(RIGHT(F239,2)="T)",-1000000000000*VALUE(MID(F239,2,LEN(F239)-3)),IF(RIGHT(F239,2)="M)",-1000000*VALUE(MID(F239,2,LEN(F239)-3)),IF(RIGHT(F239,2)="B)",-1000000000*VALUE(MID(F239,2,LEN(F239)-3)),IF(RIGHT(F239,2)="k)",-1000*VALUE(MID(F239,2,LEN(F239)-3)),VALUE(SUBSTITUTE(F239,",","")))))),IF(RIGHT(F239,1)="T",1000000000000*VALUE(LEFT(F239,LEN(F239)-1)),IF(RIGHT(F239,1)="M",1000000*VALUE(LEFT(F239,LEN(F239)-1)),IF(RIGHT(F239,1)="B",1000000000*VALUE(LEFT(F239,LEN(F239)-1)),IF(RIGHT(F239,1)="%",0.01*VALUE(LEFT(F239,LEN(F239)-1)),IF(RIGHT(F239,1)="k",1000*VALUE(LEFT(F239,LEN(F239)-1)),VALUE(SUBSTITUTE(F239,",",""))))))))),"N/A")</f>
        <v/>
      </c>
      <c r="N239">
        <f>IFERROR(IF(TRIM(G239)="-", "N/A", IF(RIGHT(G239,1)=")",IF(RIGHT(G239,2)="T)",-1000000000000*VALUE(MID(G239,2,LEN(G239)-3)),IF(RIGHT(G239,2)="M)",-1000000*VALUE(MID(G239,2,LEN(G239)-3)),IF(RIGHT(G239,2)="B)",-1000000000*VALUE(MID(G239,2,LEN(G239)-3)),IF(RIGHT(G239,2)="k)",-1000*VALUE(MID(G239,2,LEN(G239)-3)),VALUE(SUBSTITUTE(G239,",","")))))),IF(RIGHT(G239,1)="T",1000000000000*VALUE(LEFT(G239,LEN(G239)-1)),IF(RIGHT(G239,1)="M",1000000*VALUE(LEFT(G239,LEN(G239)-1)),IF(RIGHT(G239,1)="B",1000000000*VALUE(LEFT(G239,LEN(G239)-1)),IF(RIGHT(G239,1)="%",0.01*VALUE(LEFT(G239,LEN(G239)-1)),IF(RIGHT(G239,1)="k",1000*VALUE(LEFT(G239,LEN(G239)-1)),VALUE(SUBSTITUTE(G239,",",""))))))))),"N/A")</f>
        <v/>
      </c>
      <c r="P239">
        <f>MAX(J239:N239)</f>
        <v/>
      </c>
      <c r="Q239">
        <f>IFERROR(J144+MATCH(P239,J239:N239,0)-1,"")</f>
        <v/>
      </c>
      <c r="R239">
        <f>IF(Q239="","",MIN(J239:N239))</f>
        <v/>
      </c>
      <c r="S239">
        <f>IFERROR(J144+MATCH(R239,J239:N239,0)-1,"")</f>
        <v/>
      </c>
      <c r="T239">
        <f>IFERROR(AVERAGE(J239:N239),"")</f>
        <v/>
      </c>
      <c r="U239">
        <f>IFERROR(STDEV(J239:N239),"")</f>
        <v/>
      </c>
      <c r="V239">
        <f>IFERROR(IF(C239="-","",IF(ISBLANK(B239),"",IF(OR(ISNUMBER(FIND("Growth",B239)),ISNUMBER(FIND("Margin",B239))),"",(J239-T239)/U239))),"")</f>
        <v/>
      </c>
      <c r="W239">
        <f>IFERROR(IF(OR(D239="-",ISBLANK(D239)),"",(K239-T239)/U239),"")</f>
        <v/>
      </c>
      <c r="X239">
        <f>IFERROR(IF(OR(E239="-",ISBLANK(E239)),"",(L239-T239)/U239),"")</f>
        <v/>
      </c>
      <c r="Y239">
        <f>IFERROR(IF(OR(F239="-",ISBLANK(F239)),"",(M239-T239)/U239),"")</f>
        <v/>
      </c>
      <c r="Z239">
        <f>IFERROR(IF(OR(G239="-",ISBLANK(G239)),"",(N239-T239)/U239),"")</f>
        <v/>
      </c>
      <c r="AA239">
        <f>IF(MAX(MAX(V239:Z239),ABS(MIN(V239:Z239)))=ABS(MIN(V239:Z239)),MIN(V239:Z239),MAX(V239:Z239))</f>
        <v/>
      </c>
      <c r="AB239">
        <f>IFERROR(V144+MATCH(AA239,V239:Z239,0)-1,"")</f>
        <v/>
      </c>
      <c r="AC239">
        <f>IF(AB239&lt;&gt;"",IF(S239=AB239,"Low",IF(AB239=Q239,"High","")),"")</f>
        <v/>
      </c>
      <c r="AE239">
        <f>IF(ISNUMBER(MATCH("N/A",J239:N239,0)),"",IFERROR((5 * SUMPRODUCT(J144:N144,J239:N239) - PRODUCT(SUM(J144:N144),SUM(J239:N239))) / ((5 * SUM((J144^2)+(K144^2)+(L144^2)+(M144^2)+(N144^2))) - SUM(J144:N144)^2),""))</f>
        <v/>
      </c>
      <c r="AF239">
        <f>IFERROR(CORREL(J144:N144,J239:N239),"")</f>
        <v/>
      </c>
      <c r="AZ239">
        <f>IF(Q239=S239,0,1)</f>
        <v/>
      </c>
      <c r="BA239">
        <f>IF(AZ239=1,IF(Q239="","",IF(Q239=N144,"Yes","No")),"")</f>
        <v/>
      </c>
      <c r="BB239">
        <f>IF(BA239="Yes",P239,"")</f>
        <v/>
      </c>
      <c r="BC239">
        <f>IF(AZ239=1,IF(S239="","",IF(S239=N144,"Yes","No")),"")</f>
        <v/>
      </c>
      <c r="BD239">
        <f>IF(BC239="Yes",R239,"")</f>
        <v/>
      </c>
      <c r="BE239">
        <f>IFERROR(IF(SIGN(AE239)=1,"Increasing",IF(SIGN(AE239)=-1,"Decreasing","")),"")</f>
        <v/>
      </c>
      <c r="BF239">
        <f>IF(OR(AND(BE239="Increasing",BA239="Yes"),AND(BE239="Decreasing",BC239="Yes")),"Yes","No")</f>
        <v/>
      </c>
      <c r="BG239">
        <f>IF(I239="pos_trend","Yes","No")</f>
        <v/>
      </c>
      <c r="BH239">
        <f>IF(AF239&lt;&gt;"",IF(ABS(AF239)&gt;0.8,"Yes","No"),"")</f>
        <v/>
      </c>
    </row>
    <row r="240" spans="1:60">
      <c s="1" r="A240" t="n">
        <v>12</v>
      </c>
      <c r="B240" t="s">
        <v>599</v>
      </c>
      <c r="C240" t="s">
        <v>4207</v>
      </c>
      <c r="D240" t="s">
        <v>4208</v>
      </c>
      <c r="E240" t="s">
        <v>760</v>
      </c>
      <c r="F240" t="s">
        <v>4209</v>
      </c>
      <c r="G240" t="s">
        <v>4210</v>
      </c>
      <c r="H240" t="s"/>
      <c r="I240">
        <f>IF(AND(K240&gt; J240, L240&gt; K240, M240&gt; L240, N240&gt; M240), "pos_trend", IF(AND(K240&lt; J240, L240&lt; K240, M240&lt; L240, N240&lt; M240), "neg_trend", "N/A"))</f>
        <v/>
      </c>
      <c r="J240">
        <f>IFERROR(IF(TRIM(C240)="-", "N/A", IF(RIGHT(C240,1)=")",IF(RIGHT(C240,2)="T)",-1000000000000*VALUE(MID(C240,2,LEN(C240)-3)),IF(RIGHT(C240,2)="M)",-1000000*VALUE(MID(C240,2,LEN(C240)-3)),IF(RIGHT(C240,2)="B)",-1000000000*VALUE(MID(C240,2,LEN(C240)-3)),IF(RIGHT(C240,2)="k)",-1000*VALUE(MID(C240,2,LEN(C240)-3)),VALUE(SUBSTITUTE(C240,",","")))))),IF(RIGHT(C240,1)="T",1000000000000*VALUE(LEFT(C240,LEN(C240)-1)),IF(RIGHT(C240,1)="M",1000000*VALUE(LEFT(C240,LEN(C240)-1)),IF(RIGHT(C240,1)="B",1000000000*VALUE(LEFT(C240,LEN(C240)-1)),IF(RIGHT(C240,1)="%",0.01*VALUE(LEFT(C240,LEN(C240)-1)),IF(RIGHT(C240,1)="k",1000*VALUE(LEFT(C240,LEN(C240)-1)),VALUE(SUBSTITUTE(C240,",",""))))))))),"N/A")</f>
        <v/>
      </c>
      <c r="K240">
        <f>IFERROR(IF(TRIM(D240)="-", "N/A", IF(RIGHT(D240,1)=")",IF(RIGHT(D240,2)="T)",-1000000000000*VALUE(MID(D240,2,LEN(D240)-3)),IF(RIGHT(D240,2)="M)",-1000000*VALUE(MID(D240,2,LEN(D240)-3)),IF(RIGHT(D240,2)="B)",-1000000000*VALUE(MID(D240,2,LEN(D240)-3)),IF(RIGHT(D240,2)="k)",-1000*VALUE(MID(D240,2,LEN(D240)-3)),VALUE(SUBSTITUTE(D240,",","")))))),IF(RIGHT(D240,1)="T",1000000000000*VALUE(LEFT(D240,LEN(D240)-1)),IF(RIGHT(D240,1)="M",1000000*VALUE(LEFT(D240,LEN(D240)-1)),IF(RIGHT(D240,1)="B",1000000000*VALUE(LEFT(D240,LEN(D240)-1)),IF(RIGHT(D240,1)="%",0.01*VALUE(LEFT(D240,LEN(D240)-1)),IF(RIGHT(D240,1)="k",1000*VALUE(LEFT(D240,LEN(D240)-1)),VALUE(SUBSTITUTE(D240,",",""))))))))),"N/A")</f>
        <v/>
      </c>
      <c r="L240">
        <f>IFERROR(IF(TRIM(E240)="-", "N/A", IF(RIGHT(E240,1)=")",IF(RIGHT(E240,2)="T)",-1000000000000*VALUE(MID(E240,2,LEN(E240)-3)),IF(RIGHT(E240,2)="M)",-1000000*VALUE(MID(E240,2,LEN(E240)-3)),IF(RIGHT(E240,2)="B)",-1000000000*VALUE(MID(E240,2,LEN(E240)-3)),IF(RIGHT(E240,2)="k)",-1000*VALUE(MID(E240,2,LEN(E240)-3)),VALUE(SUBSTITUTE(E240,",","")))))),IF(RIGHT(E240,1)="T",1000000000000*VALUE(LEFT(E240,LEN(E240)-1)),IF(RIGHT(E240,1)="M",1000000*VALUE(LEFT(E240,LEN(E240)-1)),IF(RIGHT(E240,1)="B",1000000000*VALUE(LEFT(E240,LEN(E240)-1)),IF(RIGHT(E240,1)="%",0.01*VALUE(LEFT(E240,LEN(E240)-1)),IF(RIGHT(E240,1)="k",1000*VALUE(LEFT(E240,LEN(E240)-1)),VALUE(SUBSTITUTE(E240,",",""))))))))),"N/A")</f>
        <v/>
      </c>
      <c r="M240">
        <f>IFERROR(IF(TRIM(F240)="-", "N/A", IF(RIGHT(F240,1)=")",IF(RIGHT(F240,2)="T)",-1000000000000*VALUE(MID(F240,2,LEN(F240)-3)),IF(RIGHT(F240,2)="M)",-1000000*VALUE(MID(F240,2,LEN(F240)-3)),IF(RIGHT(F240,2)="B)",-1000000000*VALUE(MID(F240,2,LEN(F240)-3)),IF(RIGHT(F240,2)="k)",-1000*VALUE(MID(F240,2,LEN(F240)-3)),VALUE(SUBSTITUTE(F240,",","")))))),IF(RIGHT(F240,1)="T",1000000000000*VALUE(LEFT(F240,LEN(F240)-1)),IF(RIGHT(F240,1)="M",1000000*VALUE(LEFT(F240,LEN(F240)-1)),IF(RIGHT(F240,1)="B",1000000000*VALUE(LEFT(F240,LEN(F240)-1)),IF(RIGHT(F240,1)="%",0.01*VALUE(LEFT(F240,LEN(F240)-1)),IF(RIGHT(F240,1)="k",1000*VALUE(LEFT(F240,LEN(F240)-1)),VALUE(SUBSTITUTE(F240,",",""))))))))),"N/A")</f>
        <v/>
      </c>
      <c r="N240">
        <f>IFERROR(IF(TRIM(G240)="-", "N/A", IF(RIGHT(G240,1)=")",IF(RIGHT(G240,2)="T)",-1000000000000*VALUE(MID(G240,2,LEN(G240)-3)),IF(RIGHT(G240,2)="M)",-1000000*VALUE(MID(G240,2,LEN(G240)-3)),IF(RIGHT(G240,2)="B)",-1000000000*VALUE(MID(G240,2,LEN(G240)-3)),IF(RIGHT(G240,2)="k)",-1000*VALUE(MID(G240,2,LEN(G240)-3)),VALUE(SUBSTITUTE(G240,",","")))))),IF(RIGHT(G240,1)="T",1000000000000*VALUE(LEFT(G240,LEN(G240)-1)),IF(RIGHT(G240,1)="M",1000000*VALUE(LEFT(G240,LEN(G240)-1)),IF(RIGHT(G240,1)="B",1000000000*VALUE(LEFT(G240,LEN(G240)-1)),IF(RIGHT(G240,1)="%",0.01*VALUE(LEFT(G240,LEN(G240)-1)),IF(RIGHT(G240,1)="k",1000*VALUE(LEFT(G240,LEN(G240)-1)),VALUE(SUBSTITUTE(G240,",",""))))))))),"N/A")</f>
        <v/>
      </c>
      <c r="P240">
        <f>MAX(J240:N240)</f>
        <v/>
      </c>
      <c r="Q240">
        <f>IFERROR(J144+MATCH(P240,J240:N240,0)-1,"")</f>
        <v/>
      </c>
      <c r="R240">
        <f>IF(Q240="","",MIN(J240:N240))</f>
        <v/>
      </c>
      <c r="S240">
        <f>IFERROR(J144+MATCH(R240,J240:N240,0)-1,"")</f>
        <v/>
      </c>
      <c r="T240">
        <f>IFERROR(AVERAGE(J240:N240),"")</f>
        <v/>
      </c>
      <c r="U240">
        <f>IFERROR(STDEV(J240:N240),"")</f>
        <v/>
      </c>
      <c r="V240">
        <f>IFERROR(IF(C240="-","",IF(ISBLANK(B240),"",IF(OR(ISNUMBER(FIND("Growth",B240)),ISNUMBER(FIND("Margin",B240))),"",(J240-T240)/U240))),"")</f>
        <v/>
      </c>
      <c r="W240">
        <f>IFERROR(IF(OR(D240="-",ISBLANK(D240)),"",(K240-T240)/U240),"")</f>
        <v/>
      </c>
      <c r="X240">
        <f>IFERROR(IF(OR(E240="-",ISBLANK(E240)),"",(L240-T240)/U240),"")</f>
        <v/>
      </c>
      <c r="Y240">
        <f>IFERROR(IF(OR(F240="-",ISBLANK(F240)),"",(M240-T240)/U240),"")</f>
        <v/>
      </c>
      <c r="Z240">
        <f>IFERROR(IF(OR(G240="-",ISBLANK(G240)),"",(N240-T240)/U240),"")</f>
        <v/>
      </c>
      <c r="AA240">
        <f>IF(MAX(MAX(V240:Z240),ABS(MIN(V240:Z240)))=ABS(MIN(V240:Z240)),MIN(V240:Z240),MAX(V240:Z240))</f>
        <v/>
      </c>
      <c r="AB240">
        <f>IFERROR(V144+MATCH(AA240,V240:Z240,0)-1,"")</f>
        <v/>
      </c>
      <c r="AC240">
        <f>IF(AB240&lt;&gt;"",IF(S240=AB240,"Low",IF(AB240=Q240,"High","")),"")</f>
        <v/>
      </c>
      <c r="AE240">
        <f>IF(ISNUMBER(MATCH("N/A",J240:N240,0)),"",IFERROR((5 * SUMPRODUCT(J144:N144,J240:N240) - PRODUCT(SUM(J144:N144),SUM(J240:N240))) / ((5 * SUM((J144^2)+(K144^2)+(L144^2)+(M144^2)+(N144^2))) - SUM(J144:N144)^2),""))</f>
        <v/>
      </c>
      <c r="AF240">
        <f>IFERROR(CORREL(J144:N144,J240:N240),"")</f>
        <v/>
      </c>
      <c r="AZ240">
        <f>IF(Q240=S240,0,1)</f>
        <v/>
      </c>
      <c r="BA240">
        <f>IF(AZ240=1,IF(Q240="","",IF(Q240=N144,"Yes","No")),"")</f>
        <v/>
      </c>
      <c r="BB240">
        <f>IF(BA240="Yes",P240,"")</f>
        <v/>
      </c>
      <c r="BC240">
        <f>IF(AZ240=1,IF(S240="","",IF(S240=N144,"Yes","No")),"")</f>
        <v/>
      </c>
      <c r="BD240">
        <f>IF(BC240="Yes",R240,"")</f>
        <v/>
      </c>
      <c r="BE240">
        <f>IFERROR(IF(SIGN(AE240)=1,"Increasing",IF(SIGN(AE240)=-1,"Decreasing","")),"")</f>
        <v/>
      </c>
      <c r="BF240">
        <f>IF(OR(AND(BE240="Increasing",BA240="Yes"),AND(BE240="Decreasing",BC240="Yes")),"Yes","No")</f>
        <v/>
      </c>
      <c r="BG240">
        <f>IF(I240="pos_trend","Yes","No")</f>
        <v/>
      </c>
      <c r="BH240">
        <f>IF(AF240&lt;&gt;"",IF(ABS(AF240)&gt;0.8,"Yes","No"),"")</f>
        <v/>
      </c>
    </row>
    <row r="241" spans="1:60">
      <c s="1" r="A241" t="n">
        <v>13</v>
      </c>
      <c r="B241" t="s">
        <v>604</v>
      </c>
      <c r="C241" t="s">
        <v>4211</v>
      </c>
      <c r="D241" t="s">
        <v>4212</v>
      </c>
      <c r="E241" t="s">
        <v>4213</v>
      </c>
      <c r="F241" t="s">
        <v>4214</v>
      </c>
      <c r="G241" t="s">
        <v>4215</v>
      </c>
      <c r="H241" t="s"/>
      <c r="I241">
        <f>IF(AND(K241&gt; J241, L241&gt; K241, M241&gt; L241, N241&gt; M241), "pos_trend", IF(AND(K241&lt; J241, L241&lt; K241, M241&lt; L241, N241&lt; M241), "neg_trend", "N/A"))</f>
        <v/>
      </c>
      <c r="J241">
        <f>IFERROR(IF(TRIM(C241)="-", "N/A", IF(RIGHT(C241,1)=")",IF(RIGHT(C241,2)="T)",-1000000000000*VALUE(MID(C241,2,LEN(C241)-3)),IF(RIGHT(C241,2)="M)",-1000000*VALUE(MID(C241,2,LEN(C241)-3)),IF(RIGHT(C241,2)="B)",-1000000000*VALUE(MID(C241,2,LEN(C241)-3)),IF(RIGHT(C241,2)="k)",-1000*VALUE(MID(C241,2,LEN(C241)-3)),VALUE(SUBSTITUTE(C241,",","")))))),IF(RIGHT(C241,1)="T",1000000000000*VALUE(LEFT(C241,LEN(C241)-1)),IF(RIGHT(C241,1)="M",1000000*VALUE(LEFT(C241,LEN(C241)-1)),IF(RIGHT(C241,1)="B",1000000000*VALUE(LEFT(C241,LEN(C241)-1)),IF(RIGHT(C241,1)="%",0.01*VALUE(LEFT(C241,LEN(C241)-1)),IF(RIGHT(C241,1)="k",1000*VALUE(LEFT(C241,LEN(C241)-1)),VALUE(SUBSTITUTE(C241,",",""))))))))),"N/A")</f>
        <v/>
      </c>
      <c r="K241">
        <f>IFERROR(IF(TRIM(D241)="-", "N/A", IF(RIGHT(D241,1)=")",IF(RIGHT(D241,2)="T)",-1000000000000*VALUE(MID(D241,2,LEN(D241)-3)),IF(RIGHT(D241,2)="M)",-1000000*VALUE(MID(D241,2,LEN(D241)-3)),IF(RIGHT(D241,2)="B)",-1000000000*VALUE(MID(D241,2,LEN(D241)-3)),IF(RIGHT(D241,2)="k)",-1000*VALUE(MID(D241,2,LEN(D241)-3)),VALUE(SUBSTITUTE(D241,",","")))))),IF(RIGHT(D241,1)="T",1000000000000*VALUE(LEFT(D241,LEN(D241)-1)),IF(RIGHT(D241,1)="M",1000000*VALUE(LEFT(D241,LEN(D241)-1)),IF(RIGHT(D241,1)="B",1000000000*VALUE(LEFT(D241,LEN(D241)-1)),IF(RIGHT(D241,1)="%",0.01*VALUE(LEFT(D241,LEN(D241)-1)),IF(RIGHT(D241,1)="k",1000*VALUE(LEFT(D241,LEN(D241)-1)),VALUE(SUBSTITUTE(D241,",",""))))))))),"N/A")</f>
        <v/>
      </c>
      <c r="L241">
        <f>IFERROR(IF(TRIM(E241)="-", "N/A", IF(RIGHT(E241,1)=")",IF(RIGHT(E241,2)="T)",-1000000000000*VALUE(MID(E241,2,LEN(E241)-3)),IF(RIGHT(E241,2)="M)",-1000000*VALUE(MID(E241,2,LEN(E241)-3)),IF(RIGHT(E241,2)="B)",-1000000000*VALUE(MID(E241,2,LEN(E241)-3)),IF(RIGHT(E241,2)="k)",-1000*VALUE(MID(E241,2,LEN(E241)-3)),VALUE(SUBSTITUTE(E241,",","")))))),IF(RIGHT(E241,1)="T",1000000000000*VALUE(LEFT(E241,LEN(E241)-1)),IF(RIGHT(E241,1)="M",1000000*VALUE(LEFT(E241,LEN(E241)-1)),IF(RIGHT(E241,1)="B",1000000000*VALUE(LEFT(E241,LEN(E241)-1)),IF(RIGHT(E241,1)="%",0.01*VALUE(LEFT(E241,LEN(E241)-1)),IF(RIGHT(E241,1)="k",1000*VALUE(LEFT(E241,LEN(E241)-1)),VALUE(SUBSTITUTE(E241,",",""))))))))),"N/A")</f>
        <v/>
      </c>
      <c r="M241">
        <f>IFERROR(IF(TRIM(F241)="-", "N/A", IF(RIGHT(F241,1)=")",IF(RIGHT(F241,2)="T)",-1000000000000*VALUE(MID(F241,2,LEN(F241)-3)),IF(RIGHT(F241,2)="M)",-1000000*VALUE(MID(F241,2,LEN(F241)-3)),IF(RIGHT(F241,2)="B)",-1000000000*VALUE(MID(F241,2,LEN(F241)-3)),IF(RIGHT(F241,2)="k)",-1000*VALUE(MID(F241,2,LEN(F241)-3)),VALUE(SUBSTITUTE(F241,",","")))))),IF(RIGHT(F241,1)="T",1000000000000*VALUE(LEFT(F241,LEN(F241)-1)),IF(RIGHT(F241,1)="M",1000000*VALUE(LEFT(F241,LEN(F241)-1)),IF(RIGHT(F241,1)="B",1000000000*VALUE(LEFT(F241,LEN(F241)-1)),IF(RIGHT(F241,1)="%",0.01*VALUE(LEFT(F241,LEN(F241)-1)),IF(RIGHT(F241,1)="k",1000*VALUE(LEFT(F241,LEN(F241)-1)),VALUE(SUBSTITUTE(F241,",",""))))))))),"N/A")</f>
        <v/>
      </c>
      <c r="N241">
        <f>IFERROR(IF(TRIM(G241)="-", "N/A", IF(RIGHT(G241,1)=")",IF(RIGHT(G241,2)="T)",-1000000000000*VALUE(MID(G241,2,LEN(G241)-3)),IF(RIGHT(G241,2)="M)",-1000000*VALUE(MID(G241,2,LEN(G241)-3)),IF(RIGHT(G241,2)="B)",-1000000000*VALUE(MID(G241,2,LEN(G241)-3)),IF(RIGHT(G241,2)="k)",-1000*VALUE(MID(G241,2,LEN(G241)-3)),VALUE(SUBSTITUTE(G241,",","")))))),IF(RIGHT(G241,1)="T",1000000000000*VALUE(LEFT(G241,LEN(G241)-1)),IF(RIGHT(G241,1)="M",1000000*VALUE(LEFT(G241,LEN(G241)-1)),IF(RIGHT(G241,1)="B",1000000000*VALUE(LEFT(G241,LEN(G241)-1)),IF(RIGHT(G241,1)="%",0.01*VALUE(LEFT(G241,LEN(G241)-1)),IF(RIGHT(G241,1)="k",1000*VALUE(LEFT(G241,LEN(G241)-1)),VALUE(SUBSTITUTE(G241,",",""))))))))),"N/A")</f>
        <v/>
      </c>
      <c r="P241">
        <f>MAX(J241:N241)</f>
        <v/>
      </c>
      <c r="Q241">
        <f>IFERROR(J144+MATCH(P241,J241:N241,0)-1,"")</f>
        <v/>
      </c>
      <c r="R241">
        <f>IF(Q241="","",MIN(J241:N241))</f>
        <v/>
      </c>
      <c r="S241">
        <f>IFERROR(J144+MATCH(R241,J241:N241,0)-1,"")</f>
        <v/>
      </c>
      <c r="T241">
        <f>IFERROR(AVERAGE(J241:N241),"")</f>
        <v/>
      </c>
      <c r="U241">
        <f>IFERROR(STDEV(J241:N241),"")</f>
        <v/>
      </c>
      <c r="V241">
        <f>IFERROR(IF(C241="-","",IF(ISBLANK(B241),"",IF(OR(ISNUMBER(FIND("Growth",B241)),ISNUMBER(FIND("Margin",B241))),"",(J241-T241)/U241))),"")</f>
        <v/>
      </c>
      <c r="W241">
        <f>IFERROR(IF(OR(D241="-",ISBLANK(D241)),"",(K241-T241)/U241),"")</f>
        <v/>
      </c>
      <c r="X241">
        <f>IFERROR(IF(OR(E241="-",ISBLANK(E241)),"",(L241-T241)/U241),"")</f>
        <v/>
      </c>
      <c r="Y241">
        <f>IFERROR(IF(OR(F241="-",ISBLANK(F241)),"",(M241-T241)/U241),"")</f>
        <v/>
      </c>
      <c r="Z241">
        <f>IFERROR(IF(OR(G241="-",ISBLANK(G241)),"",(N241-T241)/U241),"")</f>
        <v/>
      </c>
      <c r="AA241">
        <f>IF(MAX(MAX(V241:Z241),ABS(MIN(V241:Z241)))=ABS(MIN(V241:Z241)),MIN(V241:Z241),MAX(V241:Z241))</f>
        <v/>
      </c>
      <c r="AB241">
        <f>IFERROR(V144+MATCH(AA241,V241:Z241,0)-1,"")</f>
        <v/>
      </c>
      <c r="AC241">
        <f>IF(AB241&lt;&gt;"",IF(S241=AB241,"Low",IF(AB241=Q241,"High","")),"")</f>
        <v/>
      </c>
      <c r="AE241">
        <f>IF(ISNUMBER(MATCH("N/A",J241:N241,0)),"",IFERROR((5 * SUMPRODUCT(J144:N144,J241:N241) - PRODUCT(SUM(J144:N144),SUM(J241:N241))) / ((5 * SUM((J144^2)+(K144^2)+(L144^2)+(M144^2)+(N144^2))) - SUM(J144:N144)^2),""))</f>
        <v/>
      </c>
      <c r="AF241">
        <f>IFERROR(CORREL(J144:N144,J241:N241),"")</f>
        <v/>
      </c>
      <c r="AZ241">
        <f>IF(Q241=S241,0,1)</f>
        <v/>
      </c>
      <c r="BA241">
        <f>IF(AZ241=1,IF(Q241="","",IF(Q241=N144,"Yes","No")),"")</f>
        <v/>
      </c>
      <c r="BB241">
        <f>IF(BA241="Yes",P241,"")</f>
        <v/>
      </c>
      <c r="BC241">
        <f>IF(AZ241=1,IF(S241="","",IF(S241=N144,"Yes","No")),"")</f>
        <v/>
      </c>
      <c r="BD241">
        <f>IF(BC241="Yes",R241,"")</f>
        <v/>
      </c>
      <c r="BE241">
        <f>IFERROR(IF(SIGN(AE241)=1,"Increasing",IF(SIGN(AE241)=-1,"Decreasing","")),"")</f>
        <v/>
      </c>
      <c r="BF241">
        <f>IF(OR(AND(BE241="Increasing",BA241="Yes"),AND(BE241="Decreasing",BC241="Yes")),"Yes","No")</f>
        <v/>
      </c>
      <c r="BG241">
        <f>IF(I241="pos_trend","Yes","No")</f>
        <v/>
      </c>
      <c r="BH241">
        <f>IF(AF241&lt;&gt;"",IF(ABS(AF241)&gt;0.8,"Yes","No"),"")</f>
        <v/>
      </c>
    </row>
    <row r="242" spans="1:60">
      <c s="1" r="A242" t="n">
        <v>14</v>
      </c>
      <c r="B242" t="s">
        <v>610</v>
      </c>
      <c r="C242" t="s">
        <v>4216</v>
      </c>
      <c r="D242" t="s">
        <v>4217</v>
      </c>
      <c r="E242" t="s">
        <v>4218</v>
      </c>
      <c r="F242" t="s">
        <v>4219</v>
      </c>
      <c r="G242" t="s">
        <v>4220</v>
      </c>
      <c r="H242" t="s"/>
      <c r="I242">
        <f>IF(AND(K242&gt; J242, L242&gt; K242, M242&gt; L242, N242&gt; M242), "pos_trend", IF(AND(K242&lt; J242, L242&lt; K242, M242&lt; L242, N242&lt; M242), "neg_trend", "N/A"))</f>
        <v/>
      </c>
      <c r="J242">
        <f>IFERROR(IF(TRIM(C242)="-", "N/A", IF(RIGHT(C242,1)=")",IF(RIGHT(C242,2)="T)",-1000000000000*VALUE(MID(C242,2,LEN(C242)-3)),IF(RIGHT(C242,2)="M)",-1000000*VALUE(MID(C242,2,LEN(C242)-3)),IF(RIGHT(C242,2)="B)",-1000000000*VALUE(MID(C242,2,LEN(C242)-3)),IF(RIGHT(C242,2)="k)",-1000*VALUE(MID(C242,2,LEN(C242)-3)),VALUE(SUBSTITUTE(C242,",","")))))),IF(RIGHT(C242,1)="T",1000000000000*VALUE(LEFT(C242,LEN(C242)-1)),IF(RIGHT(C242,1)="M",1000000*VALUE(LEFT(C242,LEN(C242)-1)),IF(RIGHT(C242,1)="B",1000000000*VALUE(LEFT(C242,LEN(C242)-1)),IF(RIGHT(C242,1)="%",0.01*VALUE(LEFT(C242,LEN(C242)-1)),IF(RIGHT(C242,1)="k",1000*VALUE(LEFT(C242,LEN(C242)-1)),VALUE(SUBSTITUTE(C242,",",""))))))))),"N/A")</f>
        <v/>
      </c>
      <c r="K242">
        <f>IFERROR(IF(TRIM(D242)="-", "N/A", IF(RIGHT(D242,1)=")",IF(RIGHT(D242,2)="T)",-1000000000000*VALUE(MID(D242,2,LEN(D242)-3)),IF(RIGHT(D242,2)="M)",-1000000*VALUE(MID(D242,2,LEN(D242)-3)),IF(RIGHT(D242,2)="B)",-1000000000*VALUE(MID(D242,2,LEN(D242)-3)),IF(RIGHT(D242,2)="k)",-1000*VALUE(MID(D242,2,LEN(D242)-3)),VALUE(SUBSTITUTE(D242,",","")))))),IF(RIGHT(D242,1)="T",1000000000000*VALUE(LEFT(D242,LEN(D242)-1)),IF(RIGHT(D242,1)="M",1000000*VALUE(LEFT(D242,LEN(D242)-1)),IF(RIGHT(D242,1)="B",1000000000*VALUE(LEFT(D242,LEN(D242)-1)),IF(RIGHT(D242,1)="%",0.01*VALUE(LEFT(D242,LEN(D242)-1)),IF(RIGHT(D242,1)="k",1000*VALUE(LEFT(D242,LEN(D242)-1)),VALUE(SUBSTITUTE(D242,",",""))))))))),"N/A")</f>
        <v/>
      </c>
      <c r="L242">
        <f>IFERROR(IF(TRIM(E242)="-", "N/A", IF(RIGHT(E242,1)=")",IF(RIGHT(E242,2)="T)",-1000000000000*VALUE(MID(E242,2,LEN(E242)-3)),IF(RIGHT(E242,2)="M)",-1000000*VALUE(MID(E242,2,LEN(E242)-3)),IF(RIGHT(E242,2)="B)",-1000000000*VALUE(MID(E242,2,LEN(E242)-3)),IF(RIGHT(E242,2)="k)",-1000*VALUE(MID(E242,2,LEN(E242)-3)),VALUE(SUBSTITUTE(E242,",","")))))),IF(RIGHT(E242,1)="T",1000000000000*VALUE(LEFT(E242,LEN(E242)-1)),IF(RIGHT(E242,1)="M",1000000*VALUE(LEFT(E242,LEN(E242)-1)),IF(RIGHT(E242,1)="B",1000000000*VALUE(LEFT(E242,LEN(E242)-1)),IF(RIGHT(E242,1)="%",0.01*VALUE(LEFT(E242,LEN(E242)-1)),IF(RIGHT(E242,1)="k",1000*VALUE(LEFT(E242,LEN(E242)-1)),VALUE(SUBSTITUTE(E242,",",""))))))))),"N/A")</f>
        <v/>
      </c>
      <c r="M242">
        <f>IFERROR(IF(TRIM(F242)="-", "N/A", IF(RIGHT(F242,1)=")",IF(RIGHT(F242,2)="T)",-1000000000000*VALUE(MID(F242,2,LEN(F242)-3)),IF(RIGHT(F242,2)="M)",-1000000*VALUE(MID(F242,2,LEN(F242)-3)),IF(RIGHT(F242,2)="B)",-1000000000*VALUE(MID(F242,2,LEN(F242)-3)),IF(RIGHT(F242,2)="k)",-1000*VALUE(MID(F242,2,LEN(F242)-3)),VALUE(SUBSTITUTE(F242,",","")))))),IF(RIGHT(F242,1)="T",1000000000000*VALUE(LEFT(F242,LEN(F242)-1)),IF(RIGHT(F242,1)="M",1000000*VALUE(LEFT(F242,LEN(F242)-1)),IF(RIGHT(F242,1)="B",1000000000*VALUE(LEFT(F242,LEN(F242)-1)),IF(RIGHT(F242,1)="%",0.01*VALUE(LEFT(F242,LEN(F242)-1)),IF(RIGHT(F242,1)="k",1000*VALUE(LEFT(F242,LEN(F242)-1)),VALUE(SUBSTITUTE(F242,",",""))))))))),"N/A")</f>
        <v/>
      </c>
      <c r="N242">
        <f>IFERROR(IF(TRIM(G242)="-", "N/A", IF(RIGHT(G242,1)=")",IF(RIGHT(G242,2)="T)",-1000000000000*VALUE(MID(G242,2,LEN(G242)-3)),IF(RIGHT(G242,2)="M)",-1000000*VALUE(MID(G242,2,LEN(G242)-3)),IF(RIGHT(G242,2)="B)",-1000000000*VALUE(MID(G242,2,LEN(G242)-3)),IF(RIGHT(G242,2)="k)",-1000*VALUE(MID(G242,2,LEN(G242)-3)),VALUE(SUBSTITUTE(G242,",","")))))),IF(RIGHT(G242,1)="T",1000000000000*VALUE(LEFT(G242,LEN(G242)-1)),IF(RIGHT(G242,1)="M",1000000*VALUE(LEFT(G242,LEN(G242)-1)),IF(RIGHT(G242,1)="B",1000000000*VALUE(LEFT(G242,LEN(G242)-1)),IF(RIGHT(G242,1)="%",0.01*VALUE(LEFT(G242,LEN(G242)-1)),IF(RIGHT(G242,1)="k",1000*VALUE(LEFT(G242,LEN(G242)-1)),VALUE(SUBSTITUTE(G242,",",""))))))))),"N/A")</f>
        <v/>
      </c>
      <c r="P242">
        <f>MAX(J242:N242)</f>
        <v/>
      </c>
      <c r="Q242">
        <f>IFERROR(J144+MATCH(P242,J242:N242,0)-1,"")</f>
        <v/>
      </c>
      <c r="R242">
        <f>IF(Q242="","",MIN(J242:N242))</f>
        <v/>
      </c>
      <c r="S242">
        <f>IFERROR(J144+MATCH(R242,J242:N242,0)-1,"")</f>
        <v/>
      </c>
      <c r="T242">
        <f>IFERROR(AVERAGE(J242:N242),"")</f>
        <v/>
      </c>
      <c r="U242">
        <f>IFERROR(STDEV(J242:N242),"")</f>
        <v/>
      </c>
      <c r="V242">
        <f>IFERROR(IF(C242="-","",IF(ISBLANK(B242),"",IF(OR(ISNUMBER(FIND("Growth",B242)),ISNUMBER(FIND("Margin",B242))),"",(J242-T242)/U242))),"")</f>
        <v/>
      </c>
      <c r="W242">
        <f>IFERROR(IF(OR(D242="-",ISBLANK(D242)),"",(K242-T242)/U242),"")</f>
        <v/>
      </c>
      <c r="X242">
        <f>IFERROR(IF(OR(E242="-",ISBLANK(E242)),"",(L242-T242)/U242),"")</f>
        <v/>
      </c>
      <c r="Y242">
        <f>IFERROR(IF(OR(F242="-",ISBLANK(F242)),"",(M242-T242)/U242),"")</f>
        <v/>
      </c>
      <c r="Z242">
        <f>IFERROR(IF(OR(G242="-",ISBLANK(G242)),"",(N242-T242)/U242),"")</f>
        <v/>
      </c>
      <c r="AA242">
        <f>IF(MAX(MAX(V242:Z242),ABS(MIN(V242:Z242)))=ABS(MIN(V242:Z242)),MIN(V242:Z242),MAX(V242:Z242))</f>
        <v/>
      </c>
      <c r="AB242">
        <f>IFERROR(V144+MATCH(AA242,V242:Z242,0)-1,"")</f>
        <v/>
      </c>
      <c r="AC242">
        <f>IF(AB242&lt;&gt;"",IF(S242=AB242,"Low",IF(AB242=Q242,"High","")),"")</f>
        <v/>
      </c>
      <c r="AE242">
        <f>IF(ISNUMBER(MATCH("N/A",J242:N242,0)),"",IFERROR((5 * SUMPRODUCT(J144:N144,J242:N242) - PRODUCT(SUM(J144:N144),SUM(J242:N242))) / ((5 * SUM((J144^2)+(K144^2)+(L144^2)+(M144^2)+(N144^2))) - SUM(J144:N144)^2),""))</f>
        <v/>
      </c>
      <c r="AF242">
        <f>IFERROR(CORREL(J144:N144,J242:N242),"")</f>
        <v/>
      </c>
      <c r="AZ242">
        <f>IF(Q242=S242,0,1)</f>
        <v/>
      </c>
      <c r="BA242">
        <f>IF(AZ242=1,IF(Q242="","",IF(Q242=N144,"Yes","No")),"")</f>
        <v/>
      </c>
      <c r="BB242">
        <f>IF(BA242="Yes",P242,"")</f>
        <v/>
      </c>
      <c r="BC242">
        <f>IF(AZ242=1,IF(S242="","",IF(S242=N144,"Yes","No")),"")</f>
        <v/>
      </c>
      <c r="BD242">
        <f>IF(BC242="Yes",R242,"")</f>
        <v/>
      </c>
      <c r="BE242">
        <f>IFERROR(IF(SIGN(AE242)=1,"Increasing",IF(SIGN(AE242)=-1,"Decreasing","")),"")</f>
        <v/>
      </c>
      <c r="BF242">
        <f>IF(OR(AND(BE242="Increasing",BA242="Yes"),AND(BE242="Decreasing",BC242="Yes")),"Yes","No")</f>
        <v/>
      </c>
      <c r="BG242">
        <f>IF(I242="pos_trend","Yes","No")</f>
        <v/>
      </c>
      <c r="BH242">
        <f>IF(AF242&lt;&gt;"",IF(ABS(AF242)&gt;0.8,"Yes","No"),"")</f>
        <v/>
      </c>
    </row>
    <row r="243" spans="1:60">
      <c s="1" r="A243" t="n">
        <v>15</v>
      </c>
      <c r="B243" t="s">
        <v>613</v>
      </c>
      <c r="C243" t="s">
        <v>4221</v>
      </c>
      <c r="D243" t="s">
        <v>4222</v>
      </c>
      <c r="E243" t="s">
        <v>4223</v>
      </c>
      <c r="F243" t="s">
        <v>4224</v>
      </c>
      <c r="G243" t="s">
        <v>4225</v>
      </c>
      <c r="H243" t="s"/>
      <c r="I243">
        <f>IF(AND(K243&gt; J243, L243&gt; K243, M243&gt; L243, N243&gt; M243), "pos_trend", IF(AND(K243&lt; J243, L243&lt; K243, M243&lt; L243, N243&lt; M243), "neg_trend", "N/A"))</f>
        <v/>
      </c>
      <c r="J243">
        <f>IFERROR(IF(TRIM(C243)="-", "N/A", IF(RIGHT(C243,1)=")",IF(RIGHT(C243,2)="T)",-1000000000000*VALUE(MID(C243,2,LEN(C243)-3)),IF(RIGHT(C243,2)="M)",-1000000*VALUE(MID(C243,2,LEN(C243)-3)),IF(RIGHT(C243,2)="B)",-1000000000*VALUE(MID(C243,2,LEN(C243)-3)),IF(RIGHT(C243,2)="k)",-1000*VALUE(MID(C243,2,LEN(C243)-3)),VALUE(SUBSTITUTE(C243,",","")))))),IF(RIGHT(C243,1)="T",1000000000000*VALUE(LEFT(C243,LEN(C243)-1)),IF(RIGHT(C243,1)="M",1000000*VALUE(LEFT(C243,LEN(C243)-1)),IF(RIGHT(C243,1)="B",1000000000*VALUE(LEFT(C243,LEN(C243)-1)),IF(RIGHT(C243,1)="%",0.01*VALUE(LEFT(C243,LEN(C243)-1)),IF(RIGHT(C243,1)="k",1000*VALUE(LEFT(C243,LEN(C243)-1)),VALUE(SUBSTITUTE(C243,",",""))))))))),"N/A")</f>
        <v/>
      </c>
      <c r="K243">
        <f>IFERROR(IF(TRIM(D243)="-", "N/A", IF(RIGHT(D243,1)=")",IF(RIGHT(D243,2)="T)",-1000000000000*VALUE(MID(D243,2,LEN(D243)-3)),IF(RIGHT(D243,2)="M)",-1000000*VALUE(MID(D243,2,LEN(D243)-3)),IF(RIGHT(D243,2)="B)",-1000000000*VALUE(MID(D243,2,LEN(D243)-3)),IF(RIGHT(D243,2)="k)",-1000*VALUE(MID(D243,2,LEN(D243)-3)),VALUE(SUBSTITUTE(D243,",","")))))),IF(RIGHT(D243,1)="T",1000000000000*VALUE(LEFT(D243,LEN(D243)-1)),IF(RIGHT(D243,1)="M",1000000*VALUE(LEFT(D243,LEN(D243)-1)),IF(RIGHT(D243,1)="B",1000000000*VALUE(LEFT(D243,LEN(D243)-1)),IF(RIGHT(D243,1)="%",0.01*VALUE(LEFT(D243,LEN(D243)-1)),IF(RIGHT(D243,1)="k",1000*VALUE(LEFT(D243,LEN(D243)-1)),VALUE(SUBSTITUTE(D243,",",""))))))))),"N/A")</f>
        <v/>
      </c>
      <c r="L243">
        <f>IFERROR(IF(TRIM(E243)="-", "N/A", IF(RIGHT(E243,1)=")",IF(RIGHT(E243,2)="T)",-1000000000000*VALUE(MID(E243,2,LEN(E243)-3)),IF(RIGHT(E243,2)="M)",-1000000*VALUE(MID(E243,2,LEN(E243)-3)),IF(RIGHT(E243,2)="B)",-1000000000*VALUE(MID(E243,2,LEN(E243)-3)),IF(RIGHT(E243,2)="k)",-1000*VALUE(MID(E243,2,LEN(E243)-3)),VALUE(SUBSTITUTE(E243,",","")))))),IF(RIGHT(E243,1)="T",1000000000000*VALUE(LEFT(E243,LEN(E243)-1)),IF(RIGHT(E243,1)="M",1000000*VALUE(LEFT(E243,LEN(E243)-1)),IF(RIGHT(E243,1)="B",1000000000*VALUE(LEFT(E243,LEN(E243)-1)),IF(RIGHT(E243,1)="%",0.01*VALUE(LEFT(E243,LEN(E243)-1)),IF(RIGHT(E243,1)="k",1000*VALUE(LEFT(E243,LEN(E243)-1)),VALUE(SUBSTITUTE(E243,",",""))))))))),"N/A")</f>
        <v/>
      </c>
      <c r="M243">
        <f>IFERROR(IF(TRIM(F243)="-", "N/A", IF(RIGHT(F243,1)=")",IF(RIGHT(F243,2)="T)",-1000000000000*VALUE(MID(F243,2,LEN(F243)-3)),IF(RIGHT(F243,2)="M)",-1000000*VALUE(MID(F243,2,LEN(F243)-3)),IF(RIGHT(F243,2)="B)",-1000000000*VALUE(MID(F243,2,LEN(F243)-3)),IF(RIGHT(F243,2)="k)",-1000*VALUE(MID(F243,2,LEN(F243)-3)),VALUE(SUBSTITUTE(F243,",","")))))),IF(RIGHT(F243,1)="T",1000000000000*VALUE(LEFT(F243,LEN(F243)-1)),IF(RIGHT(F243,1)="M",1000000*VALUE(LEFT(F243,LEN(F243)-1)),IF(RIGHT(F243,1)="B",1000000000*VALUE(LEFT(F243,LEN(F243)-1)),IF(RIGHT(F243,1)="%",0.01*VALUE(LEFT(F243,LEN(F243)-1)),IF(RIGHT(F243,1)="k",1000*VALUE(LEFT(F243,LEN(F243)-1)),VALUE(SUBSTITUTE(F243,",",""))))))))),"N/A")</f>
        <v/>
      </c>
      <c r="N243">
        <f>IFERROR(IF(TRIM(G243)="-", "N/A", IF(RIGHT(G243,1)=")",IF(RIGHT(G243,2)="T)",-1000000000000*VALUE(MID(G243,2,LEN(G243)-3)),IF(RIGHT(G243,2)="M)",-1000000*VALUE(MID(G243,2,LEN(G243)-3)),IF(RIGHT(G243,2)="B)",-1000000000*VALUE(MID(G243,2,LEN(G243)-3)),IF(RIGHT(G243,2)="k)",-1000*VALUE(MID(G243,2,LEN(G243)-3)),VALUE(SUBSTITUTE(G243,",","")))))),IF(RIGHT(G243,1)="T",1000000000000*VALUE(LEFT(G243,LEN(G243)-1)),IF(RIGHT(G243,1)="M",1000000*VALUE(LEFT(G243,LEN(G243)-1)),IF(RIGHT(G243,1)="B",1000000000*VALUE(LEFT(G243,LEN(G243)-1)),IF(RIGHT(G243,1)="%",0.01*VALUE(LEFT(G243,LEN(G243)-1)),IF(RIGHT(G243,1)="k",1000*VALUE(LEFT(G243,LEN(G243)-1)),VALUE(SUBSTITUTE(G243,",",""))))))))),"N/A")</f>
        <v/>
      </c>
      <c r="P243">
        <f>MAX(J243:N243)</f>
        <v/>
      </c>
      <c r="Q243">
        <f>IFERROR(J144+MATCH(P243,J243:N243,0)-1,"")</f>
        <v/>
      </c>
      <c r="R243">
        <f>IF(Q243="","",MIN(J243:N243))</f>
        <v/>
      </c>
      <c r="S243">
        <f>IFERROR(J144+MATCH(R243,J243:N243,0)-1,"")</f>
        <v/>
      </c>
      <c r="T243">
        <f>IFERROR(AVERAGE(J243:N243),"")</f>
        <v/>
      </c>
      <c r="U243">
        <f>IFERROR(STDEV(J243:N243),"")</f>
        <v/>
      </c>
      <c r="V243">
        <f>IFERROR(IF(C243="-","",IF(ISBLANK(B243),"",IF(OR(ISNUMBER(FIND("Growth",B243)),ISNUMBER(FIND("Margin",B243))),"",(J243-T243)/U243))),"")</f>
        <v/>
      </c>
      <c r="W243">
        <f>IFERROR(IF(OR(D243="-",ISBLANK(D243)),"",(K243-T243)/U243),"")</f>
        <v/>
      </c>
      <c r="X243">
        <f>IFERROR(IF(OR(E243="-",ISBLANK(E243)),"",(L243-T243)/U243),"")</f>
        <v/>
      </c>
      <c r="Y243">
        <f>IFERROR(IF(OR(F243="-",ISBLANK(F243)),"",(M243-T243)/U243),"")</f>
        <v/>
      </c>
      <c r="Z243">
        <f>IFERROR(IF(OR(G243="-",ISBLANK(G243)),"",(N243-T243)/U243),"")</f>
        <v/>
      </c>
      <c r="AA243">
        <f>IF(MAX(MAX(V243:Z243),ABS(MIN(V243:Z243)))=ABS(MIN(V243:Z243)),MIN(V243:Z243),MAX(V243:Z243))</f>
        <v/>
      </c>
      <c r="AB243">
        <f>IFERROR(V144+MATCH(AA243,V243:Z243,0)-1,"")</f>
        <v/>
      </c>
      <c r="AC243">
        <f>IF(AB243&lt;&gt;"",IF(S243=AB243,"Low",IF(AB243=Q243,"High","")),"")</f>
        <v/>
      </c>
      <c r="AE243">
        <f>IF(ISNUMBER(MATCH("N/A",J243:N243,0)),"",IFERROR((5 * SUMPRODUCT(J144:N144,J243:N243) - PRODUCT(SUM(J144:N144),SUM(J243:N243))) / ((5 * SUM((J144^2)+(K144^2)+(L144^2)+(M144^2)+(N144^2))) - SUM(J144:N144)^2),""))</f>
        <v/>
      </c>
      <c r="AF243">
        <f>IFERROR(CORREL(J144:N144,J243:N243),"")</f>
        <v/>
      </c>
      <c r="AZ243">
        <f>IF(Q243=S243,0,1)</f>
        <v/>
      </c>
      <c r="BA243">
        <f>IF(AZ243=1,IF(Q243="","",IF(Q243=N144,"Yes","No")),"")</f>
        <v/>
      </c>
      <c r="BB243">
        <f>IF(BA243="Yes",P243,"")</f>
        <v/>
      </c>
      <c r="BC243">
        <f>IF(AZ243=1,IF(S243="","",IF(S243=N144,"Yes","No")),"")</f>
        <v/>
      </c>
      <c r="BD243">
        <f>IF(BC243="Yes",R243,"")</f>
        <v/>
      </c>
      <c r="BE243">
        <f>IFERROR(IF(SIGN(AE243)=1,"Increasing",IF(SIGN(AE243)=-1,"Decreasing","")),"")</f>
        <v/>
      </c>
      <c r="BF243">
        <f>IF(OR(AND(BE243="Increasing",BA243="Yes"),AND(BE243="Decreasing",BC243="Yes")),"Yes","No")</f>
        <v/>
      </c>
      <c r="BG243">
        <f>IF(I243="pos_trend","Yes","No")</f>
        <v/>
      </c>
      <c r="BH243">
        <f>IF(AF243&lt;&gt;"",IF(ABS(AF243)&gt;0.8,"Yes","No"),"")</f>
        <v/>
      </c>
    </row>
    <row r="244" spans="1:60">
      <c s="1" r="A244" t="n">
        <v>16</v>
      </c>
      <c r="B244" t="s">
        <v>618</v>
      </c>
      <c r="C244" t="s">
        <v>264</v>
      </c>
      <c r="D244" t="s">
        <v>1847</v>
      </c>
      <c r="E244" t="s">
        <v>3019</v>
      </c>
      <c r="F244" t="s">
        <v>4226</v>
      </c>
      <c r="G244" t="s">
        <v>4227</v>
      </c>
      <c r="H244" t="s"/>
      <c r="I244">
        <f>IF(AND(K244&gt; J244, L244&gt; K244, M244&gt; L244, N244&gt; M244), "pos_trend", IF(AND(K244&lt; J244, L244&lt; K244, M244&lt; L244, N244&lt; M244), "neg_trend", "N/A"))</f>
        <v/>
      </c>
      <c r="J244">
        <f>IFERROR(IF(TRIM(C244)="-", "N/A", IF(RIGHT(C244,1)=")",IF(RIGHT(C244,2)="T)",-1000000000000*VALUE(MID(C244,2,LEN(C244)-3)),IF(RIGHT(C244,2)="M)",-1000000*VALUE(MID(C244,2,LEN(C244)-3)),IF(RIGHT(C244,2)="B)",-1000000000*VALUE(MID(C244,2,LEN(C244)-3)),IF(RIGHT(C244,2)="k)",-1000*VALUE(MID(C244,2,LEN(C244)-3)),VALUE(SUBSTITUTE(C244,",","")))))),IF(RIGHT(C244,1)="T",1000000000000*VALUE(LEFT(C244,LEN(C244)-1)),IF(RIGHT(C244,1)="M",1000000*VALUE(LEFT(C244,LEN(C244)-1)),IF(RIGHT(C244,1)="B",1000000000*VALUE(LEFT(C244,LEN(C244)-1)),IF(RIGHT(C244,1)="%",0.01*VALUE(LEFT(C244,LEN(C244)-1)),IF(RIGHT(C244,1)="k",1000*VALUE(LEFT(C244,LEN(C244)-1)),VALUE(SUBSTITUTE(C244,",",""))))))))),"N/A")</f>
        <v/>
      </c>
      <c r="K244">
        <f>IFERROR(IF(TRIM(D244)="-", "N/A", IF(RIGHT(D244,1)=")",IF(RIGHT(D244,2)="T)",-1000000000000*VALUE(MID(D244,2,LEN(D244)-3)),IF(RIGHT(D244,2)="M)",-1000000*VALUE(MID(D244,2,LEN(D244)-3)),IF(RIGHT(D244,2)="B)",-1000000000*VALUE(MID(D244,2,LEN(D244)-3)),IF(RIGHT(D244,2)="k)",-1000*VALUE(MID(D244,2,LEN(D244)-3)),VALUE(SUBSTITUTE(D244,",","")))))),IF(RIGHT(D244,1)="T",1000000000000*VALUE(LEFT(D244,LEN(D244)-1)),IF(RIGHT(D244,1)="M",1000000*VALUE(LEFT(D244,LEN(D244)-1)),IF(RIGHT(D244,1)="B",1000000000*VALUE(LEFT(D244,LEN(D244)-1)),IF(RIGHT(D244,1)="%",0.01*VALUE(LEFT(D244,LEN(D244)-1)),IF(RIGHT(D244,1)="k",1000*VALUE(LEFT(D244,LEN(D244)-1)),VALUE(SUBSTITUTE(D244,",",""))))))))),"N/A")</f>
        <v/>
      </c>
      <c r="L244">
        <f>IFERROR(IF(TRIM(E244)="-", "N/A", IF(RIGHT(E244,1)=")",IF(RIGHT(E244,2)="T)",-1000000000000*VALUE(MID(E244,2,LEN(E244)-3)),IF(RIGHT(E244,2)="M)",-1000000*VALUE(MID(E244,2,LEN(E244)-3)),IF(RIGHT(E244,2)="B)",-1000000000*VALUE(MID(E244,2,LEN(E244)-3)),IF(RIGHT(E244,2)="k)",-1000*VALUE(MID(E244,2,LEN(E244)-3)),VALUE(SUBSTITUTE(E244,",","")))))),IF(RIGHT(E244,1)="T",1000000000000*VALUE(LEFT(E244,LEN(E244)-1)),IF(RIGHT(E244,1)="M",1000000*VALUE(LEFT(E244,LEN(E244)-1)),IF(RIGHT(E244,1)="B",1000000000*VALUE(LEFT(E244,LEN(E244)-1)),IF(RIGHT(E244,1)="%",0.01*VALUE(LEFT(E244,LEN(E244)-1)),IF(RIGHT(E244,1)="k",1000*VALUE(LEFT(E244,LEN(E244)-1)),VALUE(SUBSTITUTE(E244,",",""))))))))),"N/A")</f>
        <v/>
      </c>
      <c r="M244">
        <f>IFERROR(IF(TRIM(F244)="-", "N/A", IF(RIGHT(F244,1)=")",IF(RIGHT(F244,2)="T)",-1000000000000*VALUE(MID(F244,2,LEN(F244)-3)),IF(RIGHT(F244,2)="M)",-1000000*VALUE(MID(F244,2,LEN(F244)-3)),IF(RIGHT(F244,2)="B)",-1000000000*VALUE(MID(F244,2,LEN(F244)-3)),IF(RIGHT(F244,2)="k)",-1000*VALUE(MID(F244,2,LEN(F244)-3)),VALUE(SUBSTITUTE(F244,",","")))))),IF(RIGHT(F244,1)="T",1000000000000*VALUE(LEFT(F244,LEN(F244)-1)),IF(RIGHT(F244,1)="M",1000000*VALUE(LEFT(F244,LEN(F244)-1)),IF(RIGHT(F244,1)="B",1000000000*VALUE(LEFT(F244,LEN(F244)-1)),IF(RIGHT(F244,1)="%",0.01*VALUE(LEFT(F244,LEN(F244)-1)),IF(RIGHT(F244,1)="k",1000*VALUE(LEFT(F244,LEN(F244)-1)),VALUE(SUBSTITUTE(F244,",",""))))))))),"N/A")</f>
        <v/>
      </c>
      <c r="N244">
        <f>IFERROR(IF(TRIM(G244)="-", "N/A", IF(RIGHT(G244,1)=")",IF(RIGHT(G244,2)="T)",-1000000000000*VALUE(MID(G244,2,LEN(G244)-3)),IF(RIGHT(G244,2)="M)",-1000000*VALUE(MID(G244,2,LEN(G244)-3)),IF(RIGHT(G244,2)="B)",-1000000000*VALUE(MID(G244,2,LEN(G244)-3)),IF(RIGHT(G244,2)="k)",-1000*VALUE(MID(G244,2,LEN(G244)-3)),VALUE(SUBSTITUTE(G244,",","")))))),IF(RIGHT(G244,1)="T",1000000000000*VALUE(LEFT(G244,LEN(G244)-1)),IF(RIGHT(G244,1)="M",1000000*VALUE(LEFT(G244,LEN(G244)-1)),IF(RIGHT(G244,1)="B",1000000000*VALUE(LEFT(G244,LEN(G244)-1)),IF(RIGHT(G244,1)="%",0.01*VALUE(LEFT(G244,LEN(G244)-1)),IF(RIGHT(G244,1)="k",1000*VALUE(LEFT(G244,LEN(G244)-1)),VALUE(SUBSTITUTE(G244,",",""))))))))),"N/A")</f>
        <v/>
      </c>
      <c r="P244">
        <f>MAX(J244:N244)</f>
        <v/>
      </c>
      <c r="Q244">
        <f>IFERROR(J144+MATCH(P244,J244:N244,0)-1,"")</f>
        <v/>
      </c>
      <c r="R244">
        <f>IF(Q244="","",MIN(J244:N244))</f>
        <v/>
      </c>
      <c r="S244">
        <f>IFERROR(J144+MATCH(R244,J244:N244,0)-1,"")</f>
        <v/>
      </c>
      <c r="T244">
        <f>IFERROR(AVERAGE(J244:N244),"")</f>
        <v/>
      </c>
      <c r="U244">
        <f>IFERROR(STDEV(J244:N244),"")</f>
        <v/>
      </c>
      <c r="V244">
        <f>IFERROR(IF(C244="-","",IF(ISBLANK(B244),"",IF(OR(ISNUMBER(FIND("Growth",B244)),ISNUMBER(FIND("Margin",B244))),"",(J244-T244)/U244))),"")</f>
        <v/>
      </c>
      <c r="W244">
        <f>IFERROR(IF(OR(D244="-",ISBLANK(D244)),"",(K244-T244)/U244),"")</f>
        <v/>
      </c>
      <c r="X244">
        <f>IFERROR(IF(OR(E244="-",ISBLANK(E244)),"",(L244-T244)/U244),"")</f>
        <v/>
      </c>
      <c r="Y244">
        <f>IFERROR(IF(OR(F244="-",ISBLANK(F244)),"",(M244-T244)/U244),"")</f>
        <v/>
      </c>
      <c r="Z244">
        <f>IFERROR(IF(OR(G244="-",ISBLANK(G244)),"",(N244-T244)/U244),"")</f>
        <v/>
      </c>
      <c r="AA244">
        <f>IF(MAX(MAX(V244:Z244),ABS(MIN(V244:Z244)))=ABS(MIN(V244:Z244)),MIN(V244:Z244),MAX(V244:Z244))</f>
        <v/>
      </c>
      <c r="AB244">
        <f>IFERROR(V144+MATCH(AA244,V244:Z244,0)-1,"")</f>
        <v/>
      </c>
      <c r="AC244">
        <f>IF(AB244&lt;&gt;"",IF(S244=AB244,"Low",IF(AB244=Q244,"High","")),"")</f>
        <v/>
      </c>
      <c r="AE244">
        <f>IF(ISNUMBER(MATCH("N/A",J244:N244,0)),"",IFERROR((5 * SUMPRODUCT(J144:N144,J244:N244) - PRODUCT(SUM(J144:N144),SUM(J244:N244))) / ((5 * SUM((J144^2)+(K144^2)+(L144^2)+(M144^2)+(N144^2))) - SUM(J144:N144)^2),""))</f>
        <v/>
      </c>
      <c r="AF244">
        <f>IFERROR(CORREL(J144:N144,J244:N244),"")</f>
        <v/>
      </c>
      <c r="AZ244">
        <f>IF(Q244=S244,0,1)</f>
        <v/>
      </c>
      <c r="BA244">
        <f>IF(AZ244=1,IF(Q244="","",IF(Q244=N144,"Yes","No")),"")</f>
        <v/>
      </c>
      <c r="BB244">
        <f>IF(BA244="Yes",P244,"")</f>
        <v/>
      </c>
      <c r="BC244">
        <f>IF(AZ244=1,IF(S244="","",IF(S244=N144,"Yes","No")),"")</f>
        <v/>
      </c>
      <c r="BD244">
        <f>IF(BC244="Yes",R244,"")</f>
        <v/>
      </c>
      <c r="BE244">
        <f>IFERROR(IF(SIGN(AE244)=1,"Increasing",IF(SIGN(AE244)=-1,"Decreasing","")),"")</f>
        <v/>
      </c>
      <c r="BF244">
        <f>IF(OR(AND(BE244="Increasing",BA244="Yes"),AND(BE244="Decreasing",BC244="Yes")),"Yes","No")</f>
        <v/>
      </c>
      <c r="BG244">
        <f>IF(I244="pos_trend","Yes","No")</f>
        <v/>
      </c>
      <c r="BH244">
        <f>IF(AF244&lt;&gt;"",IF(ABS(AF244)&gt;0.8,"Yes","No"),"")</f>
        <v/>
      </c>
    </row>
    <row r="245" spans="1:60">
      <c r="I245">
        <f>IF(AND(K245&gt; J245, L245&gt; K245, M245&gt; L245, N245&gt; M245), "pos_trend", IF(AND(K245&lt; J245, L245&lt; K245, M245&lt; L245, N245&lt; M245), "neg_trend", "N/A"))</f>
        <v/>
      </c>
      <c r="J245">
        <f>IFERROR(IF(TRIM(C245)="-", "N/A", IF(RIGHT(C245,1)=")",IF(RIGHT(C245,2)="T)",-1000000000000*VALUE(MID(C245,2,LEN(C245)-3)),IF(RIGHT(C245,2)="M)",-1000000*VALUE(MID(C245,2,LEN(C245)-3)),IF(RIGHT(C245,2)="B)",-1000000000*VALUE(MID(C245,2,LEN(C245)-3)),IF(RIGHT(C245,2)="k)",-1000*VALUE(MID(C245,2,LEN(C245)-3)),VALUE(SUBSTITUTE(C245,",","")))))),IF(RIGHT(C245,1)="T",1000000000000*VALUE(LEFT(C245,LEN(C245)-1)),IF(RIGHT(C245,1)="M",1000000*VALUE(LEFT(C245,LEN(C245)-1)),IF(RIGHT(C245,1)="B",1000000000*VALUE(LEFT(C245,LEN(C245)-1)),IF(RIGHT(C245,1)="%",0.01*VALUE(LEFT(C245,LEN(C245)-1)),IF(RIGHT(C245,1)="k",1000*VALUE(LEFT(C245,LEN(C245)-1)),VALUE(SUBSTITUTE(C245,",",""))))))))),"N/A")</f>
        <v/>
      </c>
      <c r="K245">
        <f>IFERROR(IF(TRIM(D245)="-", "N/A", IF(RIGHT(D245,1)=")",IF(RIGHT(D245,2)="T)",-1000000000000*VALUE(MID(D245,2,LEN(D245)-3)),IF(RIGHT(D245,2)="M)",-1000000*VALUE(MID(D245,2,LEN(D245)-3)),IF(RIGHT(D245,2)="B)",-1000000000*VALUE(MID(D245,2,LEN(D245)-3)),IF(RIGHT(D245,2)="k)",-1000*VALUE(MID(D245,2,LEN(D245)-3)),VALUE(SUBSTITUTE(D245,",","")))))),IF(RIGHT(D245,1)="T",1000000000000*VALUE(LEFT(D245,LEN(D245)-1)),IF(RIGHT(D245,1)="M",1000000*VALUE(LEFT(D245,LEN(D245)-1)),IF(RIGHT(D245,1)="B",1000000000*VALUE(LEFT(D245,LEN(D245)-1)),IF(RIGHT(D245,1)="%",0.01*VALUE(LEFT(D245,LEN(D245)-1)),IF(RIGHT(D245,1)="k",1000*VALUE(LEFT(D245,LEN(D245)-1)),VALUE(SUBSTITUTE(D245,",",""))))))))),"N/A")</f>
        <v/>
      </c>
      <c r="L245">
        <f>IFERROR(IF(TRIM(E245)="-", "N/A", IF(RIGHT(E245,1)=")",IF(RIGHT(E245,2)="T)",-1000000000000*VALUE(MID(E245,2,LEN(E245)-3)),IF(RIGHT(E245,2)="M)",-1000000*VALUE(MID(E245,2,LEN(E245)-3)),IF(RIGHT(E245,2)="B)",-1000000000*VALUE(MID(E245,2,LEN(E245)-3)),IF(RIGHT(E245,2)="k)",-1000*VALUE(MID(E245,2,LEN(E245)-3)),VALUE(SUBSTITUTE(E245,",","")))))),IF(RIGHT(E245,1)="T",1000000000000*VALUE(LEFT(E245,LEN(E245)-1)),IF(RIGHT(E245,1)="M",1000000*VALUE(LEFT(E245,LEN(E245)-1)),IF(RIGHT(E245,1)="B",1000000000*VALUE(LEFT(E245,LEN(E245)-1)),IF(RIGHT(E245,1)="%",0.01*VALUE(LEFT(E245,LEN(E245)-1)),IF(RIGHT(E245,1)="k",1000*VALUE(LEFT(E245,LEN(E245)-1)),VALUE(SUBSTITUTE(E245,",",""))))))))),"N/A")</f>
        <v/>
      </c>
      <c r="M245">
        <f>IFERROR(IF(TRIM(F245)="-", "N/A", IF(RIGHT(F245,1)=")",IF(RIGHT(F245,2)="T)",-1000000000000*VALUE(MID(F245,2,LEN(F245)-3)),IF(RIGHT(F245,2)="M)",-1000000*VALUE(MID(F245,2,LEN(F245)-3)),IF(RIGHT(F245,2)="B)",-1000000000*VALUE(MID(F245,2,LEN(F245)-3)),IF(RIGHT(F245,2)="k)",-1000*VALUE(MID(F245,2,LEN(F245)-3)),VALUE(SUBSTITUTE(F245,",","")))))),IF(RIGHT(F245,1)="T",1000000000000*VALUE(LEFT(F245,LEN(F245)-1)),IF(RIGHT(F245,1)="M",1000000*VALUE(LEFT(F245,LEN(F245)-1)),IF(RIGHT(F245,1)="B",1000000000*VALUE(LEFT(F245,LEN(F245)-1)),IF(RIGHT(F245,1)="%",0.01*VALUE(LEFT(F245,LEN(F245)-1)),IF(RIGHT(F245,1)="k",1000*VALUE(LEFT(F245,LEN(F245)-1)),VALUE(SUBSTITUTE(F245,",",""))))))))),"N/A")</f>
        <v/>
      </c>
      <c r="N245">
        <f>IFERROR(IF(TRIM(G245)="-", "N/A", IF(RIGHT(G245,1)=")",IF(RIGHT(G245,2)="T)",-1000000000000*VALUE(MID(G245,2,LEN(G245)-3)),IF(RIGHT(G245,2)="M)",-1000000*VALUE(MID(G245,2,LEN(G245)-3)),IF(RIGHT(G245,2)="B)",-1000000000*VALUE(MID(G245,2,LEN(G245)-3)),IF(RIGHT(G245,2)="k)",-1000*VALUE(MID(G245,2,LEN(G245)-3)),VALUE(SUBSTITUTE(G245,",","")))))),IF(RIGHT(G245,1)="T",1000000000000*VALUE(LEFT(G245,LEN(G245)-1)),IF(RIGHT(G245,1)="M",1000000*VALUE(LEFT(G245,LEN(G245)-1)),IF(RIGHT(G245,1)="B",1000000000*VALUE(LEFT(G245,LEN(G245)-1)),IF(RIGHT(G245,1)="%",0.01*VALUE(LEFT(G245,LEN(G245)-1)),IF(RIGHT(G245,1)="k",1000*VALUE(LEFT(G245,LEN(G245)-1)),VALUE(SUBSTITUTE(G245,",",""))))))))),"N/A")</f>
        <v/>
      </c>
      <c r="P245">
        <f>MAX(J245:N245)</f>
        <v/>
      </c>
      <c r="Q245">
        <f>IFERROR(J144+MATCH(P245,J245:N245,0)-1,"")</f>
        <v/>
      </c>
      <c r="R245">
        <f>IF(Q245="","",MIN(J245:N245))</f>
        <v/>
      </c>
      <c r="S245">
        <f>IFERROR(J144+MATCH(R245,J245:N245,0)-1,"")</f>
        <v/>
      </c>
      <c r="T245">
        <f>IFERROR(AVERAGE(J245:N245),"")</f>
        <v/>
      </c>
      <c r="U245">
        <f>IFERROR(STDEV(J245:N245),"")</f>
        <v/>
      </c>
      <c r="V245">
        <f>IFERROR(IF(C245="-","",IF(ISBLANK(B245),"",IF(OR(ISNUMBER(FIND("Growth",B245)),ISNUMBER(FIND("Margin",B245))),"",(J245-T245)/U245))),"")</f>
        <v/>
      </c>
      <c r="W245">
        <f>IFERROR(IF(OR(D245="-",ISBLANK(D245)),"",(K245-T245)/U245),"")</f>
        <v/>
      </c>
      <c r="X245">
        <f>IFERROR(IF(OR(E245="-",ISBLANK(E245)),"",(L245-T245)/U245),"")</f>
        <v/>
      </c>
      <c r="Y245">
        <f>IFERROR(IF(OR(F245="-",ISBLANK(F245)),"",(M245-T245)/U245),"")</f>
        <v/>
      </c>
      <c r="Z245">
        <f>IFERROR(IF(OR(G245="-",ISBLANK(G245)),"",(N245-T245)/U245),"")</f>
        <v/>
      </c>
      <c r="AA245">
        <f>IF(MAX(MAX(V245:Z245),ABS(MIN(V245:Z245)))=ABS(MIN(V245:Z245)),MIN(V245:Z245),MAX(V245:Z245))</f>
        <v/>
      </c>
      <c r="AB245">
        <f>IFERROR(V144+MATCH(AA245,V245:Z245,0)-1,"")</f>
        <v/>
      </c>
      <c r="AC245">
        <f>IF(AB245&lt;&gt;"",IF(S245=AB245,"Low",IF(AB245=Q245,"High","")),"")</f>
        <v/>
      </c>
      <c r="AE245">
        <f>IF(ISNUMBER(MATCH("N/A",J245:N245,0)),"",IFERROR((5 * SUMPRODUCT(J144:N144,J245:N245) - PRODUCT(SUM(J144:N144),SUM(J245:N245))) / ((5 * SUM((J144^2)+(K144^2)+(L144^2)+(M144^2)+(N144^2))) - SUM(J144:N144)^2),""))</f>
        <v/>
      </c>
      <c r="AF245">
        <f>IFERROR(CORREL(J144:N144,J245:N245),"")</f>
        <v/>
      </c>
      <c r="AZ245">
        <f>IF(Q245=S245,0,1)</f>
        <v/>
      </c>
      <c r="BA245">
        <f>IF(AZ245=1,IF(Q245="","",IF(Q245=N144,"Yes","No")),"")</f>
        <v/>
      </c>
      <c r="BB245">
        <f>IF(BA245="Yes",P245,"")</f>
        <v/>
      </c>
      <c r="BC245">
        <f>IF(AZ245=1,IF(S245="","",IF(S245=N144,"Yes","No")),"")</f>
        <v/>
      </c>
      <c r="BD245">
        <f>IF(BC245="Yes",R245,"")</f>
        <v/>
      </c>
      <c r="BE245">
        <f>IFERROR(IF(SIGN(AE245)=1,"Increasing",IF(SIGN(AE245)=-1,"Decreasing","")),"")</f>
        <v/>
      </c>
      <c r="BF245">
        <f>IF(OR(AND(BE245="Increasing",BA245="Yes"),AND(BE245="Decreasing",BC245="Yes")),"Yes","No")</f>
        <v/>
      </c>
      <c r="BG245">
        <f>IF(I245="pos_trend","Yes","No")</f>
        <v/>
      </c>
      <c r="BH245">
        <f>IF(AF245&lt;&gt;"",IF(ABS(AF245)&gt;0.8,"Yes","No"),"")</f>
        <v/>
      </c>
    </row>
    <row r="246" spans="1:60">
      <c s="1" r="B246" t="s">
        <v>316</v>
      </c>
      <c s="1" r="C246" t="s">
        <v>252</v>
      </c>
      <c s="1" r="D246" t="s">
        <v>253</v>
      </c>
      <c s="1" r="E246" t="s">
        <v>254</v>
      </c>
      <c s="1" r="F246" t="s">
        <v>255</v>
      </c>
      <c s="1" r="G246" t="s">
        <v>256</v>
      </c>
      <c s="1" r="H246" t="s">
        <v>257</v>
      </c>
      <c r="P246">
        <f>MAX(J246:N246)</f>
        <v/>
      </c>
      <c r="Q246">
        <f>IFERROR(J144+MATCH(P246,J246:N246,0)-1,"")</f>
        <v/>
      </c>
      <c r="R246">
        <f>IF(Q246="","",MIN(J246:N246))</f>
        <v/>
      </c>
      <c r="S246">
        <f>IFERROR(J144+MATCH(R246,J246:N246,0)-1,"")</f>
        <v/>
      </c>
      <c r="T246">
        <f>IFERROR(AVERAGE(J246:N246),"")</f>
        <v/>
      </c>
      <c r="U246">
        <f>IFERROR(STDEV(J246:N246),"")</f>
        <v/>
      </c>
      <c r="V246">
        <f>IFERROR(IF(C246="-","",IF(ISBLANK(B246),"",IF(OR(ISNUMBER(FIND("Growth",B246)),ISNUMBER(FIND("Margin",B246))),"",(J246-T246)/U246))),"")</f>
        <v/>
      </c>
      <c r="W246">
        <f>IFERROR(IF(OR(D246="-",ISBLANK(D246)),"",(K246-T246)/U246),"")</f>
        <v/>
      </c>
      <c r="X246">
        <f>IFERROR(IF(OR(E246="-",ISBLANK(E246)),"",(L246-T246)/U246),"")</f>
        <v/>
      </c>
      <c r="Y246">
        <f>IFERROR(IF(OR(F246="-",ISBLANK(F246)),"",(M246-T246)/U246),"")</f>
        <v/>
      </c>
      <c r="Z246">
        <f>IFERROR(IF(OR(G246="-",ISBLANK(G246)),"",(N246-T246)/U246),"")</f>
        <v/>
      </c>
      <c r="AA246">
        <f>IF(MAX(MAX(V246:Z246),ABS(MIN(V246:Z246)))=ABS(MIN(V246:Z246)),MIN(V246:Z246),MAX(V246:Z246))</f>
        <v/>
      </c>
      <c r="AB246">
        <f>IFERROR(V144+MATCH(AA246,V246:Z246,0)-1,"")</f>
        <v/>
      </c>
      <c r="AC246">
        <f>IF(AB246&lt;&gt;"",IF(S246=AB246,"Low",IF(AB246=Q246,"High","")),"")</f>
        <v/>
      </c>
      <c r="AE246">
        <f>IF(ISNUMBER(MATCH("N/A",J246:N246,0)),"",IFERROR((5 * SUMPRODUCT(J144:N144,J246:N246) - PRODUCT(SUM(J144:N144),SUM(J246:N246))) / ((5 * SUM((J144^2)+(K144^2)+(L144^2)+(M144^2)+(N144^2))) - SUM(J144:N144)^2),""))</f>
        <v/>
      </c>
      <c r="AF246">
        <f>IFERROR(CORREL(J144:N144,J246:N246),"")</f>
        <v/>
      </c>
      <c r="AZ246">
        <f>IF(Q246=S246,0,1)</f>
        <v/>
      </c>
      <c r="BA246">
        <f>IF(AZ246=1,IF(Q246="","",IF(Q246=N144,"Yes","No")),"")</f>
        <v/>
      </c>
      <c r="BB246">
        <f>IF(BA246="Yes",P246,"")</f>
        <v/>
      </c>
      <c r="BC246">
        <f>IF(AZ246=1,IF(S246="","",IF(S246=N144,"Yes","No")),"")</f>
        <v/>
      </c>
      <c r="BD246">
        <f>IF(BC246="Yes",R246,"")</f>
        <v/>
      </c>
      <c r="BE246">
        <f>IFERROR(IF(SIGN(AE246)=1,"Increasing",IF(SIGN(AE246)=-1,"Decreasing","")),"")</f>
        <v/>
      </c>
      <c r="BF246">
        <f>IF(OR(AND(BE246="Increasing",BA246="Yes"),AND(BE246="Decreasing",BC246="Yes")),"Yes","No")</f>
        <v/>
      </c>
      <c r="BG246">
        <f>IF(I246="pos_trend","Yes","No")</f>
        <v/>
      </c>
      <c r="BH246">
        <f>IF(AF246&lt;&gt;"",IF(ABS(AF246)&gt;0.8,"Yes","No"),"")</f>
        <v/>
      </c>
    </row>
    <row r="247" spans="1:60">
      <c s="1" r="A247" t="n">
        <v>0</v>
      </c>
      <c r="B247" t="s">
        <v>623</v>
      </c>
      <c r="C247" t="s">
        <v>4228</v>
      </c>
      <c r="D247" t="s">
        <v>4229</v>
      </c>
      <c r="E247" t="s">
        <v>2712</v>
      </c>
      <c r="F247" t="s">
        <v>4230</v>
      </c>
      <c r="G247" t="s">
        <v>4231</v>
      </c>
      <c r="H247" t="s"/>
      <c r="I247">
        <f>IF(AND(K247&gt; J247, L247&gt; K247, M247&gt; L247, N247&gt; M247), "pos_trend", IF(AND(K247&lt; J247, L247&lt; K247, M247&lt; L247, N247&lt; M247), "neg_trend", "N/A"))</f>
        <v/>
      </c>
      <c r="J247">
        <f>IFERROR(IF(TRIM(C247)="-", "N/A", IF(RIGHT(C247,1)=")",IF(RIGHT(C247,2)="T)",-1000000000000*VALUE(MID(C247,2,LEN(C247)-3)),IF(RIGHT(C247,2)="M)",-1000000*VALUE(MID(C247,2,LEN(C247)-3)),IF(RIGHT(C247,2)="B)",-1000000000*VALUE(MID(C247,2,LEN(C247)-3)),IF(RIGHT(C247,2)="k)",-1000*VALUE(MID(C247,2,LEN(C247)-3)),VALUE(SUBSTITUTE(C247,",","")))))),IF(RIGHT(C247,1)="T",1000000000000*VALUE(LEFT(C247,LEN(C247)-1)),IF(RIGHT(C247,1)="M",1000000*VALUE(LEFT(C247,LEN(C247)-1)),IF(RIGHT(C247,1)="B",1000000000*VALUE(LEFT(C247,LEN(C247)-1)),IF(RIGHT(C247,1)="%",0.01*VALUE(LEFT(C247,LEN(C247)-1)),IF(RIGHT(C247,1)="k",1000*VALUE(LEFT(C247,LEN(C247)-1)),VALUE(SUBSTITUTE(C247,",",""))))))))),"N/A")</f>
        <v/>
      </c>
      <c r="K247">
        <f>IFERROR(IF(TRIM(D247)="-", "N/A", IF(RIGHT(D247,1)=")",IF(RIGHT(D247,2)="T)",-1000000000000*VALUE(MID(D247,2,LEN(D247)-3)),IF(RIGHT(D247,2)="M)",-1000000*VALUE(MID(D247,2,LEN(D247)-3)),IF(RIGHT(D247,2)="B)",-1000000000*VALUE(MID(D247,2,LEN(D247)-3)),IF(RIGHT(D247,2)="k)",-1000*VALUE(MID(D247,2,LEN(D247)-3)),VALUE(SUBSTITUTE(D247,",","")))))),IF(RIGHT(D247,1)="T",1000000000000*VALUE(LEFT(D247,LEN(D247)-1)),IF(RIGHT(D247,1)="M",1000000*VALUE(LEFT(D247,LEN(D247)-1)),IF(RIGHT(D247,1)="B",1000000000*VALUE(LEFT(D247,LEN(D247)-1)),IF(RIGHT(D247,1)="%",0.01*VALUE(LEFT(D247,LEN(D247)-1)),IF(RIGHT(D247,1)="k",1000*VALUE(LEFT(D247,LEN(D247)-1)),VALUE(SUBSTITUTE(D247,",",""))))))))),"N/A")</f>
        <v/>
      </c>
      <c r="L247">
        <f>IFERROR(IF(TRIM(E247)="-", "N/A", IF(RIGHT(E247,1)=")",IF(RIGHT(E247,2)="T)",-1000000000000*VALUE(MID(E247,2,LEN(E247)-3)),IF(RIGHT(E247,2)="M)",-1000000*VALUE(MID(E247,2,LEN(E247)-3)),IF(RIGHT(E247,2)="B)",-1000000000*VALUE(MID(E247,2,LEN(E247)-3)),IF(RIGHT(E247,2)="k)",-1000*VALUE(MID(E247,2,LEN(E247)-3)),VALUE(SUBSTITUTE(E247,",","")))))),IF(RIGHT(E247,1)="T",1000000000000*VALUE(LEFT(E247,LEN(E247)-1)),IF(RIGHT(E247,1)="M",1000000*VALUE(LEFT(E247,LEN(E247)-1)),IF(RIGHT(E247,1)="B",1000000000*VALUE(LEFT(E247,LEN(E247)-1)),IF(RIGHT(E247,1)="%",0.01*VALUE(LEFT(E247,LEN(E247)-1)),IF(RIGHT(E247,1)="k",1000*VALUE(LEFT(E247,LEN(E247)-1)),VALUE(SUBSTITUTE(E247,",",""))))))))),"N/A")</f>
        <v/>
      </c>
      <c r="M247">
        <f>IFERROR(IF(TRIM(F247)="-", "N/A", IF(RIGHT(F247,1)=")",IF(RIGHT(F247,2)="T)",-1000000000000*VALUE(MID(F247,2,LEN(F247)-3)),IF(RIGHT(F247,2)="M)",-1000000*VALUE(MID(F247,2,LEN(F247)-3)),IF(RIGHT(F247,2)="B)",-1000000000*VALUE(MID(F247,2,LEN(F247)-3)),IF(RIGHT(F247,2)="k)",-1000*VALUE(MID(F247,2,LEN(F247)-3)),VALUE(SUBSTITUTE(F247,",","")))))),IF(RIGHT(F247,1)="T",1000000000000*VALUE(LEFT(F247,LEN(F247)-1)),IF(RIGHT(F247,1)="M",1000000*VALUE(LEFT(F247,LEN(F247)-1)),IF(RIGHT(F247,1)="B",1000000000*VALUE(LEFT(F247,LEN(F247)-1)),IF(RIGHT(F247,1)="%",0.01*VALUE(LEFT(F247,LEN(F247)-1)),IF(RIGHT(F247,1)="k",1000*VALUE(LEFT(F247,LEN(F247)-1)),VALUE(SUBSTITUTE(F247,",",""))))))))),"N/A")</f>
        <v/>
      </c>
      <c r="N247">
        <f>IFERROR(IF(TRIM(G247)="-", "N/A", IF(RIGHT(G247,1)=")",IF(RIGHT(G247,2)="T)",-1000000000000*VALUE(MID(G247,2,LEN(G247)-3)),IF(RIGHT(G247,2)="M)",-1000000*VALUE(MID(G247,2,LEN(G247)-3)),IF(RIGHT(G247,2)="B)",-1000000000*VALUE(MID(G247,2,LEN(G247)-3)),IF(RIGHT(G247,2)="k)",-1000*VALUE(MID(G247,2,LEN(G247)-3)),VALUE(SUBSTITUTE(G247,",","")))))),IF(RIGHT(G247,1)="T",1000000000000*VALUE(LEFT(G247,LEN(G247)-1)),IF(RIGHT(G247,1)="M",1000000*VALUE(LEFT(G247,LEN(G247)-1)),IF(RIGHT(G247,1)="B",1000000000*VALUE(LEFT(G247,LEN(G247)-1)),IF(RIGHT(G247,1)="%",0.01*VALUE(LEFT(G247,LEN(G247)-1)),IF(RIGHT(G247,1)="k",1000*VALUE(LEFT(G247,LEN(G247)-1)),VALUE(SUBSTITUTE(G247,",",""))))))))),"N/A")</f>
        <v/>
      </c>
      <c r="P247">
        <f>MAX(J247:N247)</f>
        <v/>
      </c>
      <c r="Q247">
        <f>IFERROR(J144+MATCH(P247,J247:N247,0)-1,"")</f>
        <v/>
      </c>
      <c r="R247">
        <f>IF(Q247="","",MIN(J247:N247))</f>
        <v/>
      </c>
      <c r="S247">
        <f>IFERROR(J144+MATCH(R247,J247:N247,0)-1,"")</f>
        <v/>
      </c>
      <c r="T247">
        <f>IFERROR(AVERAGE(J247:N247),"")</f>
        <v/>
      </c>
      <c r="U247">
        <f>IFERROR(STDEV(J247:N247),"")</f>
        <v/>
      </c>
      <c r="V247">
        <f>IFERROR(IF(C247="-","",IF(ISBLANK(B247),"",IF(OR(ISNUMBER(FIND("Growth",B247)),ISNUMBER(FIND("Margin",B247))),"",(J247-T247)/U247))),"")</f>
        <v/>
      </c>
      <c r="W247">
        <f>IFERROR(IF(OR(D247="-",ISBLANK(D247)),"",(K247-T247)/U247),"")</f>
        <v/>
      </c>
      <c r="X247">
        <f>IFERROR(IF(OR(E247="-",ISBLANK(E247)),"",(L247-T247)/U247),"")</f>
        <v/>
      </c>
      <c r="Y247">
        <f>IFERROR(IF(OR(F247="-",ISBLANK(F247)),"",(M247-T247)/U247),"")</f>
        <v/>
      </c>
      <c r="Z247">
        <f>IFERROR(IF(OR(G247="-",ISBLANK(G247)),"",(N247-T247)/U247),"")</f>
        <v/>
      </c>
      <c r="AA247">
        <f>IF(MAX(MAX(V247:Z247),ABS(MIN(V247:Z247)))=ABS(MIN(V247:Z247)),MIN(V247:Z247),MAX(V247:Z247))</f>
        <v/>
      </c>
      <c r="AB247">
        <f>IFERROR(V144+MATCH(AA247,V247:Z247,0)-1,"")</f>
        <v/>
      </c>
      <c r="AC247">
        <f>IF(AB247&lt;&gt;"",IF(S247=AB247,"Low",IF(AB247=Q247,"High","")),"")</f>
        <v/>
      </c>
      <c r="AE247">
        <f>IF(ISNUMBER(MATCH("N/A",J247:N247,0)),"",IFERROR((5 * SUMPRODUCT(J144:N144,J247:N247) - PRODUCT(SUM(J144:N144),SUM(J247:N247))) / ((5 * SUM((J144^2)+(K144^2)+(L144^2)+(M144^2)+(N144^2))) - SUM(J144:N144)^2),""))</f>
        <v/>
      </c>
      <c r="AF247">
        <f>IFERROR(CORREL(J144:N144,J247:N247),"")</f>
        <v/>
      </c>
      <c r="AZ247">
        <f>IF(Q247=S247,0,1)</f>
        <v/>
      </c>
      <c r="BA247">
        <f>IF(AZ247=1,IF(Q247="","",IF(Q247=N144,"Yes","No")),"")</f>
        <v/>
      </c>
      <c r="BB247">
        <f>IF(BA247="Yes",P247,"")</f>
        <v/>
      </c>
      <c r="BC247">
        <f>IF(AZ247=1,IF(S247="","",IF(S247=N144,"Yes","No")),"")</f>
        <v/>
      </c>
      <c r="BD247">
        <f>IF(BC247="Yes",R247,"")</f>
        <v/>
      </c>
      <c r="BE247">
        <f>IFERROR(IF(SIGN(AE247)=1,"Increasing",IF(SIGN(AE247)=-1,"Decreasing","")),"")</f>
        <v/>
      </c>
      <c r="BF247">
        <f>IF(OR(AND(BE247="Increasing",BA247="Yes"),AND(BE247="Decreasing",BC247="Yes")),"Yes","No")</f>
        <v/>
      </c>
      <c r="BG247">
        <f>IF(I247="pos_trend","Yes","No")</f>
        <v/>
      </c>
      <c r="BH247">
        <f>IF(AF247&lt;&gt;"",IF(ABS(AF247)&gt;0.8,"Yes","No"),"")</f>
        <v/>
      </c>
    </row>
    <row r="248" spans="1:60">
      <c s="1" r="A248" t="n">
        <v>1</v>
      </c>
      <c r="B248" t="s">
        <v>628</v>
      </c>
      <c r="C248" t="s">
        <v>264</v>
      </c>
      <c r="D248" t="s">
        <v>264</v>
      </c>
      <c r="E248" t="s">
        <v>264</v>
      </c>
      <c r="F248" t="s">
        <v>264</v>
      </c>
      <c r="G248" t="s">
        <v>264</v>
      </c>
      <c r="H248" t="s"/>
      <c r="I248">
        <f>IF(AND(K248&gt; J248, L248&gt; K248, M248&gt; L248, N248&gt; M248), "pos_trend", IF(AND(K248&lt; J248, L248&lt; K248, M248&lt; L248, N248&lt; M248), "neg_trend", "N/A"))</f>
        <v/>
      </c>
      <c r="J248">
        <f>IFERROR(IF(TRIM(C248)="-", "N/A", IF(RIGHT(C248,1)=")",IF(RIGHT(C248,2)="T)",-1000000000000*VALUE(MID(C248,2,LEN(C248)-3)),IF(RIGHT(C248,2)="M)",-1000000*VALUE(MID(C248,2,LEN(C248)-3)),IF(RIGHT(C248,2)="B)",-1000000000*VALUE(MID(C248,2,LEN(C248)-3)),IF(RIGHT(C248,2)="k)",-1000*VALUE(MID(C248,2,LEN(C248)-3)),VALUE(SUBSTITUTE(C248,",","")))))),IF(RIGHT(C248,1)="T",1000000000000*VALUE(LEFT(C248,LEN(C248)-1)),IF(RIGHT(C248,1)="M",1000000*VALUE(LEFT(C248,LEN(C248)-1)),IF(RIGHT(C248,1)="B",1000000000*VALUE(LEFT(C248,LEN(C248)-1)),IF(RIGHT(C248,1)="%",0.01*VALUE(LEFT(C248,LEN(C248)-1)),IF(RIGHT(C248,1)="k",1000*VALUE(LEFT(C248,LEN(C248)-1)),VALUE(SUBSTITUTE(C248,",",""))))))))),"N/A")</f>
        <v/>
      </c>
      <c r="K248">
        <f>IFERROR(IF(TRIM(D248)="-", "N/A", IF(RIGHT(D248,1)=")",IF(RIGHT(D248,2)="T)",-1000000000000*VALUE(MID(D248,2,LEN(D248)-3)),IF(RIGHT(D248,2)="M)",-1000000*VALUE(MID(D248,2,LEN(D248)-3)),IF(RIGHT(D248,2)="B)",-1000000000*VALUE(MID(D248,2,LEN(D248)-3)),IF(RIGHT(D248,2)="k)",-1000*VALUE(MID(D248,2,LEN(D248)-3)),VALUE(SUBSTITUTE(D248,",","")))))),IF(RIGHT(D248,1)="T",1000000000000*VALUE(LEFT(D248,LEN(D248)-1)),IF(RIGHT(D248,1)="M",1000000*VALUE(LEFT(D248,LEN(D248)-1)),IF(RIGHT(D248,1)="B",1000000000*VALUE(LEFT(D248,LEN(D248)-1)),IF(RIGHT(D248,1)="%",0.01*VALUE(LEFT(D248,LEN(D248)-1)),IF(RIGHT(D248,1)="k",1000*VALUE(LEFT(D248,LEN(D248)-1)),VALUE(SUBSTITUTE(D248,",",""))))))))),"N/A")</f>
        <v/>
      </c>
      <c r="L248">
        <f>IFERROR(IF(TRIM(E248)="-", "N/A", IF(RIGHT(E248,1)=")",IF(RIGHT(E248,2)="T)",-1000000000000*VALUE(MID(E248,2,LEN(E248)-3)),IF(RIGHT(E248,2)="M)",-1000000*VALUE(MID(E248,2,LEN(E248)-3)),IF(RIGHT(E248,2)="B)",-1000000000*VALUE(MID(E248,2,LEN(E248)-3)),IF(RIGHT(E248,2)="k)",-1000*VALUE(MID(E248,2,LEN(E248)-3)),VALUE(SUBSTITUTE(E248,",","")))))),IF(RIGHT(E248,1)="T",1000000000000*VALUE(LEFT(E248,LEN(E248)-1)),IF(RIGHT(E248,1)="M",1000000*VALUE(LEFT(E248,LEN(E248)-1)),IF(RIGHT(E248,1)="B",1000000000*VALUE(LEFT(E248,LEN(E248)-1)),IF(RIGHT(E248,1)="%",0.01*VALUE(LEFT(E248,LEN(E248)-1)),IF(RIGHT(E248,1)="k",1000*VALUE(LEFT(E248,LEN(E248)-1)),VALUE(SUBSTITUTE(E248,",",""))))))))),"N/A")</f>
        <v/>
      </c>
      <c r="M248">
        <f>IFERROR(IF(TRIM(F248)="-", "N/A", IF(RIGHT(F248,1)=")",IF(RIGHT(F248,2)="T)",-1000000000000*VALUE(MID(F248,2,LEN(F248)-3)),IF(RIGHT(F248,2)="M)",-1000000*VALUE(MID(F248,2,LEN(F248)-3)),IF(RIGHT(F248,2)="B)",-1000000000*VALUE(MID(F248,2,LEN(F248)-3)),IF(RIGHT(F248,2)="k)",-1000*VALUE(MID(F248,2,LEN(F248)-3)),VALUE(SUBSTITUTE(F248,",","")))))),IF(RIGHT(F248,1)="T",1000000000000*VALUE(LEFT(F248,LEN(F248)-1)),IF(RIGHT(F248,1)="M",1000000*VALUE(LEFT(F248,LEN(F248)-1)),IF(RIGHT(F248,1)="B",1000000000*VALUE(LEFT(F248,LEN(F248)-1)),IF(RIGHT(F248,1)="%",0.01*VALUE(LEFT(F248,LEN(F248)-1)),IF(RIGHT(F248,1)="k",1000*VALUE(LEFT(F248,LEN(F248)-1)),VALUE(SUBSTITUTE(F248,",",""))))))))),"N/A")</f>
        <v/>
      </c>
      <c r="N248">
        <f>IFERROR(IF(TRIM(G248)="-", "N/A", IF(RIGHT(G248,1)=")",IF(RIGHT(G248,2)="T)",-1000000000000*VALUE(MID(G248,2,LEN(G248)-3)),IF(RIGHT(G248,2)="M)",-1000000*VALUE(MID(G248,2,LEN(G248)-3)),IF(RIGHT(G248,2)="B)",-1000000000*VALUE(MID(G248,2,LEN(G248)-3)),IF(RIGHT(G248,2)="k)",-1000*VALUE(MID(G248,2,LEN(G248)-3)),VALUE(SUBSTITUTE(G248,",","")))))),IF(RIGHT(G248,1)="T",1000000000000*VALUE(LEFT(G248,LEN(G248)-1)),IF(RIGHT(G248,1)="M",1000000*VALUE(LEFT(G248,LEN(G248)-1)),IF(RIGHT(G248,1)="B",1000000000*VALUE(LEFT(G248,LEN(G248)-1)),IF(RIGHT(G248,1)="%",0.01*VALUE(LEFT(G248,LEN(G248)-1)),IF(RIGHT(G248,1)="k",1000*VALUE(LEFT(G248,LEN(G248)-1)),VALUE(SUBSTITUTE(G248,",",""))))))))),"N/A")</f>
        <v/>
      </c>
      <c r="P248">
        <f>MAX(J248:N248)</f>
        <v/>
      </c>
      <c r="Q248">
        <f>IFERROR(J144+MATCH(P248,J248:N248,0)-1,"")</f>
        <v/>
      </c>
      <c r="R248">
        <f>IF(Q248="","",MIN(J248:N248))</f>
        <v/>
      </c>
      <c r="S248">
        <f>IFERROR(J144+MATCH(R248,J248:N248,0)-1,"")</f>
        <v/>
      </c>
      <c r="T248">
        <f>IFERROR(AVERAGE(J248:N248),"")</f>
        <v/>
      </c>
      <c r="U248">
        <f>IFERROR(STDEV(J248:N248),"")</f>
        <v/>
      </c>
      <c r="V248">
        <f>IFERROR(IF(C248="-","",IF(ISBLANK(B248),"",IF(OR(ISNUMBER(FIND("Growth",B248)),ISNUMBER(FIND("Margin",B248))),"",(J248-T248)/U248))),"")</f>
        <v/>
      </c>
      <c r="W248">
        <f>IFERROR(IF(OR(D248="-",ISBLANK(D248)),"",(K248-T248)/U248),"")</f>
        <v/>
      </c>
      <c r="X248">
        <f>IFERROR(IF(OR(E248="-",ISBLANK(E248)),"",(L248-T248)/U248),"")</f>
        <v/>
      </c>
      <c r="Y248">
        <f>IFERROR(IF(OR(F248="-",ISBLANK(F248)),"",(M248-T248)/U248),"")</f>
        <v/>
      </c>
      <c r="Z248">
        <f>IFERROR(IF(OR(G248="-",ISBLANK(G248)),"",(N248-T248)/U248),"")</f>
        <v/>
      </c>
      <c r="AA248">
        <f>IF(MAX(MAX(V248:Z248),ABS(MIN(V248:Z248)))=ABS(MIN(V248:Z248)),MIN(V248:Z248),MAX(V248:Z248))</f>
        <v/>
      </c>
      <c r="AB248">
        <f>IFERROR(V144+MATCH(AA248,V248:Z248,0)-1,"")</f>
        <v/>
      </c>
      <c r="AC248">
        <f>IF(AB248&lt;&gt;"",IF(S248=AB248,"Low",IF(AB248=Q248,"High","")),"")</f>
        <v/>
      </c>
      <c r="AE248">
        <f>IF(ISNUMBER(MATCH("N/A",J248:N248,0)),"",IFERROR((5 * SUMPRODUCT(J144:N144,J248:N248) - PRODUCT(SUM(J144:N144),SUM(J248:N248))) / ((5 * SUM((J144^2)+(K144^2)+(L144^2)+(M144^2)+(N144^2))) - SUM(J144:N144)^2),""))</f>
        <v/>
      </c>
      <c r="AF248">
        <f>IFERROR(CORREL(J144:N144,J248:N248),"")</f>
        <v/>
      </c>
      <c r="AZ248">
        <f>IF(Q248=S248,0,1)</f>
        <v/>
      </c>
      <c r="BA248">
        <f>IF(AZ248=1,IF(Q248="","",IF(Q248=N144,"Yes","No")),"")</f>
        <v/>
      </c>
      <c r="BB248">
        <f>IF(BA248="Yes",P248,"")</f>
        <v/>
      </c>
      <c r="BC248">
        <f>IF(AZ248=1,IF(S248="","",IF(S248=N144,"Yes","No")),"")</f>
        <v/>
      </c>
      <c r="BD248">
        <f>IF(BC248="Yes",R248,"")</f>
        <v/>
      </c>
      <c r="BE248">
        <f>IFERROR(IF(SIGN(AE248)=1,"Increasing",IF(SIGN(AE248)=-1,"Decreasing","")),"")</f>
        <v/>
      </c>
      <c r="BF248">
        <f>IF(OR(AND(BE248="Increasing",BA248="Yes"),AND(BE248="Decreasing",BC248="Yes")),"Yes","No")</f>
        <v/>
      </c>
      <c r="BG248">
        <f>IF(I248="pos_trend","Yes","No")</f>
        <v/>
      </c>
      <c r="BH248">
        <f>IF(AF248&lt;&gt;"",IF(ABS(AF248)&gt;0.8,"Yes","No"),"")</f>
        <v/>
      </c>
    </row>
    <row r="249" spans="1:60">
      <c s="1" r="A249" t="n">
        <v>2</v>
      </c>
      <c r="B249" t="s">
        <v>629</v>
      </c>
      <c r="C249" t="s">
        <v>4228</v>
      </c>
      <c r="D249" t="s">
        <v>4229</v>
      </c>
      <c r="E249" t="s">
        <v>2712</v>
      </c>
      <c r="F249" t="s">
        <v>4230</v>
      </c>
      <c r="G249" t="s">
        <v>4231</v>
      </c>
      <c r="H249" t="s"/>
      <c r="I249">
        <f>IF(AND(K249&gt; J249, L249&gt; K249, M249&gt; L249, N249&gt; M249), "pos_trend", IF(AND(K249&lt; J249, L249&lt; K249, M249&lt; L249, N249&lt; M249), "neg_trend", "N/A"))</f>
        <v/>
      </c>
      <c r="J249">
        <f>IFERROR(IF(TRIM(C249)="-", "N/A", IF(RIGHT(C249,1)=")",IF(RIGHT(C249,2)="T)",-1000000000000*VALUE(MID(C249,2,LEN(C249)-3)),IF(RIGHT(C249,2)="M)",-1000000*VALUE(MID(C249,2,LEN(C249)-3)),IF(RIGHT(C249,2)="B)",-1000000000*VALUE(MID(C249,2,LEN(C249)-3)),IF(RIGHT(C249,2)="k)",-1000*VALUE(MID(C249,2,LEN(C249)-3)),VALUE(SUBSTITUTE(C249,",","")))))),IF(RIGHT(C249,1)="T",1000000000000*VALUE(LEFT(C249,LEN(C249)-1)),IF(RIGHT(C249,1)="M",1000000*VALUE(LEFT(C249,LEN(C249)-1)),IF(RIGHT(C249,1)="B",1000000000*VALUE(LEFT(C249,LEN(C249)-1)),IF(RIGHT(C249,1)="%",0.01*VALUE(LEFT(C249,LEN(C249)-1)),IF(RIGHT(C249,1)="k",1000*VALUE(LEFT(C249,LEN(C249)-1)),VALUE(SUBSTITUTE(C249,",",""))))))))),"N/A")</f>
        <v/>
      </c>
      <c r="K249">
        <f>IFERROR(IF(TRIM(D249)="-", "N/A", IF(RIGHT(D249,1)=")",IF(RIGHT(D249,2)="T)",-1000000000000*VALUE(MID(D249,2,LEN(D249)-3)),IF(RIGHT(D249,2)="M)",-1000000*VALUE(MID(D249,2,LEN(D249)-3)),IF(RIGHT(D249,2)="B)",-1000000000*VALUE(MID(D249,2,LEN(D249)-3)),IF(RIGHT(D249,2)="k)",-1000*VALUE(MID(D249,2,LEN(D249)-3)),VALUE(SUBSTITUTE(D249,",","")))))),IF(RIGHT(D249,1)="T",1000000000000*VALUE(LEFT(D249,LEN(D249)-1)),IF(RIGHT(D249,1)="M",1000000*VALUE(LEFT(D249,LEN(D249)-1)),IF(RIGHT(D249,1)="B",1000000000*VALUE(LEFT(D249,LEN(D249)-1)),IF(RIGHT(D249,1)="%",0.01*VALUE(LEFT(D249,LEN(D249)-1)),IF(RIGHT(D249,1)="k",1000*VALUE(LEFT(D249,LEN(D249)-1)),VALUE(SUBSTITUTE(D249,",",""))))))))),"N/A")</f>
        <v/>
      </c>
      <c r="L249">
        <f>IFERROR(IF(TRIM(E249)="-", "N/A", IF(RIGHT(E249,1)=")",IF(RIGHT(E249,2)="T)",-1000000000000*VALUE(MID(E249,2,LEN(E249)-3)),IF(RIGHT(E249,2)="M)",-1000000*VALUE(MID(E249,2,LEN(E249)-3)),IF(RIGHT(E249,2)="B)",-1000000000*VALUE(MID(E249,2,LEN(E249)-3)),IF(RIGHT(E249,2)="k)",-1000*VALUE(MID(E249,2,LEN(E249)-3)),VALUE(SUBSTITUTE(E249,",","")))))),IF(RIGHT(E249,1)="T",1000000000000*VALUE(LEFT(E249,LEN(E249)-1)),IF(RIGHT(E249,1)="M",1000000*VALUE(LEFT(E249,LEN(E249)-1)),IF(RIGHT(E249,1)="B",1000000000*VALUE(LEFT(E249,LEN(E249)-1)),IF(RIGHT(E249,1)="%",0.01*VALUE(LEFT(E249,LEN(E249)-1)),IF(RIGHT(E249,1)="k",1000*VALUE(LEFT(E249,LEN(E249)-1)),VALUE(SUBSTITUTE(E249,",",""))))))))),"N/A")</f>
        <v/>
      </c>
      <c r="M249">
        <f>IFERROR(IF(TRIM(F249)="-", "N/A", IF(RIGHT(F249,1)=")",IF(RIGHT(F249,2)="T)",-1000000000000*VALUE(MID(F249,2,LEN(F249)-3)),IF(RIGHT(F249,2)="M)",-1000000*VALUE(MID(F249,2,LEN(F249)-3)),IF(RIGHT(F249,2)="B)",-1000000000*VALUE(MID(F249,2,LEN(F249)-3)),IF(RIGHT(F249,2)="k)",-1000*VALUE(MID(F249,2,LEN(F249)-3)),VALUE(SUBSTITUTE(F249,",","")))))),IF(RIGHT(F249,1)="T",1000000000000*VALUE(LEFT(F249,LEN(F249)-1)),IF(RIGHT(F249,1)="M",1000000*VALUE(LEFT(F249,LEN(F249)-1)),IF(RIGHT(F249,1)="B",1000000000*VALUE(LEFT(F249,LEN(F249)-1)),IF(RIGHT(F249,1)="%",0.01*VALUE(LEFT(F249,LEN(F249)-1)),IF(RIGHT(F249,1)="k",1000*VALUE(LEFT(F249,LEN(F249)-1)),VALUE(SUBSTITUTE(F249,",",""))))))))),"N/A")</f>
        <v/>
      </c>
      <c r="N249">
        <f>IFERROR(IF(TRIM(G249)="-", "N/A", IF(RIGHT(G249,1)=")",IF(RIGHT(G249,2)="T)",-1000000000000*VALUE(MID(G249,2,LEN(G249)-3)),IF(RIGHT(G249,2)="M)",-1000000*VALUE(MID(G249,2,LEN(G249)-3)),IF(RIGHT(G249,2)="B)",-1000000000*VALUE(MID(G249,2,LEN(G249)-3)),IF(RIGHT(G249,2)="k)",-1000*VALUE(MID(G249,2,LEN(G249)-3)),VALUE(SUBSTITUTE(G249,",","")))))),IF(RIGHT(G249,1)="T",1000000000000*VALUE(LEFT(G249,LEN(G249)-1)),IF(RIGHT(G249,1)="M",1000000*VALUE(LEFT(G249,LEN(G249)-1)),IF(RIGHT(G249,1)="B",1000000000*VALUE(LEFT(G249,LEN(G249)-1)),IF(RIGHT(G249,1)="%",0.01*VALUE(LEFT(G249,LEN(G249)-1)),IF(RIGHT(G249,1)="k",1000*VALUE(LEFT(G249,LEN(G249)-1)),VALUE(SUBSTITUTE(G249,",",""))))))))),"N/A")</f>
        <v/>
      </c>
      <c r="P249">
        <f>MAX(J249:N249)</f>
        <v/>
      </c>
      <c r="Q249">
        <f>IFERROR(J144+MATCH(P249,J249:N249,0)-1,"")</f>
        <v/>
      </c>
      <c r="R249">
        <f>IF(Q249="","",MIN(J249:N249))</f>
        <v/>
      </c>
      <c r="S249">
        <f>IFERROR(J144+MATCH(R249,J249:N249,0)-1,"")</f>
        <v/>
      </c>
      <c r="T249">
        <f>IFERROR(AVERAGE(J249:N249),"")</f>
        <v/>
      </c>
      <c r="U249">
        <f>IFERROR(STDEV(J249:N249),"")</f>
        <v/>
      </c>
      <c r="V249">
        <f>IFERROR(IF(C249="-","",IF(ISBLANK(B249),"",IF(OR(ISNUMBER(FIND("Growth",B249)),ISNUMBER(FIND("Margin",B249))),"",(J249-T249)/U249))),"")</f>
        <v/>
      </c>
      <c r="W249">
        <f>IFERROR(IF(OR(D249="-",ISBLANK(D249)),"",(K249-T249)/U249),"")</f>
        <v/>
      </c>
      <c r="X249">
        <f>IFERROR(IF(OR(E249="-",ISBLANK(E249)),"",(L249-T249)/U249),"")</f>
        <v/>
      </c>
      <c r="Y249">
        <f>IFERROR(IF(OR(F249="-",ISBLANK(F249)),"",(M249-T249)/U249),"")</f>
        <v/>
      </c>
      <c r="Z249">
        <f>IFERROR(IF(OR(G249="-",ISBLANK(G249)),"",(N249-T249)/U249),"")</f>
        <v/>
      </c>
      <c r="AA249">
        <f>IF(MAX(MAX(V249:Z249),ABS(MIN(V249:Z249)))=ABS(MIN(V249:Z249)),MIN(V249:Z249),MAX(V249:Z249))</f>
        <v/>
      </c>
      <c r="AB249">
        <f>IFERROR(V144+MATCH(AA249,V249:Z249,0)-1,"")</f>
        <v/>
      </c>
      <c r="AC249">
        <f>IF(AB249&lt;&gt;"",IF(S249=AB249,"Low",IF(AB249=Q249,"High","")),"")</f>
        <v/>
      </c>
      <c r="AE249">
        <f>IF(ISNUMBER(MATCH("N/A",J249:N249,0)),"",IFERROR((5 * SUMPRODUCT(J144:N144,J249:N249) - PRODUCT(SUM(J144:N144),SUM(J249:N249))) / ((5 * SUM((J144^2)+(K144^2)+(L144^2)+(M144^2)+(N144^2))) - SUM(J144:N144)^2),""))</f>
        <v/>
      </c>
      <c r="AF249">
        <f>IFERROR(CORREL(J144:N144,J249:N249),"")</f>
        <v/>
      </c>
      <c r="AZ249">
        <f>IF(Q249=S249,0,1)</f>
        <v/>
      </c>
      <c r="BA249">
        <f>IF(AZ249=1,IF(Q249="","",IF(Q249=N144,"Yes","No")),"")</f>
        <v/>
      </c>
      <c r="BB249">
        <f>IF(BA249="Yes",P249,"")</f>
        <v/>
      </c>
      <c r="BC249">
        <f>IF(AZ249=1,IF(S249="","",IF(S249=N144,"Yes","No")),"")</f>
        <v/>
      </c>
      <c r="BD249">
        <f>IF(BC249="Yes",R249,"")</f>
        <v/>
      </c>
      <c r="BE249">
        <f>IFERROR(IF(SIGN(AE249)=1,"Increasing",IF(SIGN(AE249)=-1,"Decreasing","")),"")</f>
        <v/>
      </c>
      <c r="BF249">
        <f>IF(OR(AND(BE249="Increasing",BA249="Yes"),AND(BE249="Decreasing",BC249="Yes")),"Yes","No")</f>
        <v/>
      </c>
      <c r="BG249">
        <f>IF(I249="pos_trend","Yes","No")</f>
        <v/>
      </c>
      <c r="BH249">
        <f>IF(AF249&lt;&gt;"",IF(ABS(AF249)&gt;0.8,"Yes","No"),"")</f>
        <v/>
      </c>
    </row>
    <row r="250" spans="1:60">
      <c s="1" r="A250" t="n">
        <v>3</v>
      </c>
      <c r="B250" t="s">
        <v>630</v>
      </c>
      <c r="C250" t="s">
        <v>4232</v>
      </c>
      <c r="D250" t="s">
        <v>4233</v>
      </c>
      <c r="E250" t="s">
        <v>4234</v>
      </c>
      <c r="F250" t="s">
        <v>4235</v>
      </c>
      <c r="G250" t="s">
        <v>4236</v>
      </c>
      <c r="H250" t="s"/>
      <c r="I250">
        <f>IF(AND(K250&gt; J250, L250&gt; K250, M250&gt; L250, N250&gt; M250), "pos_trend", IF(AND(K250&lt; J250, L250&lt; K250, M250&lt; L250, N250&lt; M250), "neg_trend", "N/A"))</f>
        <v/>
      </c>
      <c r="J250">
        <f>IFERROR(IF(TRIM(C250)="-", "N/A", IF(RIGHT(C250,1)=")",IF(RIGHT(C250,2)="T)",-1000000000000*VALUE(MID(C250,2,LEN(C250)-3)),IF(RIGHT(C250,2)="M)",-1000000*VALUE(MID(C250,2,LEN(C250)-3)),IF(RIGHT(C250,2)="B)",-1000000000*VALUE(MID(C250,2,LEN(C250)-3)),IF(RIGHT(C250,2)="k)",-1000*VALUE(MID(C250,2,LEN(C250)-3)),VALUE(SUBSTITUTE(C250,",","")))))),IF(RIGHT(C250,1)="T",1000000000000*VALUE(LEFT(C250,LEN(C250)-1)),IF(RIGHT(C250,1)="M",1000000*VALUE(LEFT(C250,LEN(C250)-1)),IF(RIGHT(C250,1)="B",1000000000*VALUE(LEFT(C250,LEN(C250)-1)),IF(RIGHT(C250,1)="%",0.01*VALUE(LEFT(C250,LEN(C250)-1)),IF(RIGHT(C250,1)="k",1000*VALUE(LEFT(C250,LEN(C250)-1)),VALUE(SUBSTITUTE(C250,",",""))))))))),"N/A")</f>
        <v/>
      </c>
      <c r="K250">
        <f>IFERROR(IF(TRIM(D250)="-", "N/A", IF(RIGHT(D250,1)=")",IF(RIGHT(D250,2)="T)",-1000000000000*VALUE(MID(D250,2,LEN(D250)-3)),IF(RIGHT(D250,2)="M)",-1000000*VALUE(MID(D250,2,LEN(D250)-3)),IF(RIGHT(D250,2)="B)",-1000000000*VALUE(MID(D250,2,LEN(D250)-3)),IF(RIGHT(D250,2)="k)",-1000*VALUE(MID(D250,2,LEN(D250)-3)),VALUE(SUBSTITUTE(D250,",","")))))),IF(RIGHT(D250,1)="T",1000000000000*VALUE(LEFT(D250,LEN(D250)-1)),IF(RIGHT(D250,1)="M",1000000*VALUE(LEFT(D250,LEN(D250)-1)),IF(RIGHT(D250,1)="B",1000000000*VALUE(LEFT(D250,LEN(D250)-1)),IF(RIGHT(D250,1)="%",0.01*VALUE(LEFT(D250,LEN(D250)-1)),IF(RIGHT(D250,1)="k",1000*VALUE(LEFT(D250,LEN(D250)-1)),VALUE(SUBSTITUTE(D250,",",""))))))))),"N/A")</f>
        <v/>
      </c>
      <c r="L250">
        <f>IFERROR(IF(TRIM(E250)="-", "N/A", IF(RIGHT(E250,1)=")",IF(RIGHT(E250,2)="T)",-1000000000000*VALUE(MID(E250,2,LEN(E250)-3)),IF(RIGHT(E250,2)="M)",-1000000*VALUE(MID(E250,2,LEN(E250)-3)),IF(RIGHT(E250,2)="B)",-1000000000*VALUE(MID(E250,2,LEN(E250)-3)),IF(RIGHT(E250,2)="k)",-1000*VALUE(MID(E250,2,LEN(E250)-3)),VALUE(SUBSTITUTE(E250,",","")))))),IF(RIGHT(E250,1)="T",1000000000000*VALUE(LEFT(E250,LEN(E250)-1)),IF(RIGHT(E250,1)="M",1000000*VALUE(LEFT(E250,LEN(E250)-1)),IF(RIGHT(E250,1)="B",1000000000*VALUE(LEFT(E250,LEN(E250)-1)),IF(RIGHT(E250,1)="%",0.01*VALUE(LEFT(E250,LEN(E250)-1)),IF(RIGHT(E250,1)="k",1000*VALUE(LEFT(E250,LEN(E250)-1)),VALUE(SUBSTITUTE(E250,",",""))))))))),"N/A")</f>
        <v/>
      </c>
      <c r="M250">
        <f>IFERROR(IF(TRIM(F250)="-", "N/A", IF(RIGHT(F250,1)=")",IF(RIGHT(F250,2)="T)",-1000000000000*VALUE(MID(F250,2,LEN(F250)-3)),IF(RIGHT(F250,2)="M)",-1000000*VALUE(MID(F250,2,LEN(F250)-3)),IF(RIGHT(F250,2)="B)",-1000000000*VALUE(MID(F250,2,LEN(F250)-3)),IF(RIGHT(F250,2)="k)",-1000*VALUE(MID(F250,2,LEN(F250)-3)),VALUE(SUBSTITUTE(F250,",","")))))),IF(RIGHT(F250,1)="T",1000000000000*VALUE(LEFT(F250,LEN(F250)-1)),IF(RIGHT(F250,1)="M",1000000*VALUE(LEFT(F250,LEN(F250)-1)),IF(RIGHT(F250,1)="B",1000000000*VALUE(LEFT(F250,LEN(F250)-1)),IF(RIGHT(F250,1)="%",0.01*VALUE(LEFT(F250,LEN(F250)-1)),IF(RIGHT(F250,1)="k",1000*VALUE(LEFT(F250,LEN(F250)-1)),VALUE(SUBSTITUTE(F250,",",""))))))))),"N/A")</f>
        <v/>
      </c>
      <c r="N250">
        <f>IFERROR(IF(TRIM(G250)="-", "N/A", IF(RIGHT(G250,1)=")",IF(RIGHT(G250,2)="T)",-1000000000000*VALUE(MID(G250,2,LEN(G250)-3)),IF(RIGHT(G250,2)="M)",-1000000*VALUE(MID(G250,2,LEN(G250)-3)),IF(RIGHT(G250,2)="B)",-1000000000*VALUE(MID(G250,2,LEN(G250)-3)),IF(RIGHT(G250,2)="k)",-1000*VALUE(MID(G250,2,LEN(G250)-3)),VALUE(SUBSTITUTE(G250,",","")))))),IF(RIGHT(G250,1)="T",1000000000000*VALUE(LEFT(G250,LEN(G250)-1)),IF(RIGHT(G250,1)="M",1000000*VALUE(LEFT(G250,LEN(G250)-1)),IF(RIGHT(G250,1)="B",1000000000*VALUE(LEFT(G250,LEN(G250)-1)),IF(RIGHT(G250,1)="%",0.01*VALUE(LEFT(G250,LEN(G250)-1)),IF(RIGHT(G250,1)="k",1000*VALUE(LEFT(G250,LEN(G250)-1)),VALUE(SUBSTITUTE(G250,",",""))))))))),"N/A")</f>
        <v/>
      </c>
      <c r="P250">
        <f>MAX(J250:N250)</f>
        <v/>
      </c>
      <c r="Q250">
        <f>IFERROR(J144+MATCH(P250,J250:N250,0)-1,"")</f>
        <v/>
      </c>
      <c r="R250">
        <f>IF(Q250="","",MIN(J250:N250))</f>
        <v/>
      </c>
      <c r="S250">
        <f>IFERROR(J144+MATCH(R250,J250:N250,0)-1,"")</f>
        <v/>
      </c>
      <c r="T250">
        <f>IFERROR(AVERAGE(J250:N250),"")</f>
        <v/>
      </c>
      <c r="U250">
        <f>IFERROR(STDEV(J250:N250),"")</f>
        <v/>
      </c>
      <c r="V250">
        <f>IFERROR(IF(C250="-","",IF(ISBLANK(B250),"",IF(OR(ISNUMBER(FIND("Growth",B250)),ISNUMBER(FIND("Margin",B250))),"",(J250-T250)/U250))),"")</f>
        <v/>
      </c>
      <c r="W250">
        <f>IFERROR(IF(OR(D250="-",ISBLANK(D250)),"",(K250-T250)/U250),"")</f>
        <v/>
      </c>
      <c r="X250">
        <f>IFERROR(IF(OR(E250="-",ISBLANK(E250)),"",(L250-T250)/U250),"")</f>
        <v/>
      </c>
      <c r="Y250">
        <f>IFERROR(IF(OR(F250="-",ISBLANK(F250)),"",(M250-T250)/U250),"")</f>
        <v/>
      </c>
      <c r="Z250">
        <f>IFERROR(IF(OR(G250="-",ISBLANK(G250)),"",(N250-T250)/U250),"")</f>
        <v/>
      </c>
      <c r="AA250">
        <f>IF(MAX(MAX(V250:Z250),ABS(MIN(V250:Z250)))=ABS(MIN(V250:Z250)),MIN(V250:Z250),MAX(V250:Z250))</f>
        <v/>
      </c>
      <c r="AB250">
        <f>IFERROR(V144+MATCH(AA250,V250:Z250,0)-1,"")</f>
        <v/>
      </c>
      <c r="AC250">
        <f>IF(AB250&lt;&gt;"",IF(S250=AB250,"Low",IF(AB250=Q250,"High","")),"")</f>
        <v/>
      </c>
      <c r="AE250">
        <f>IF(ISNUMBER(MATCH("N/A",J250:N250,0)),"",IFERROR((5 * SUMPRODUCT(J144:N144,J250:N250) - PRODUCT(SUM(J144:N144),SUM(J250:N250))) / ((5 * SUM((J144^2)+(K144^2)+(L144^2)+(M144^2)+(N144^2))) - SUM(J144:N144)^2),""))</f>
        <v/>
      </c>
      <c r="AF250">
        <f>IFERROR(CORREL(J144:N144,J250:N250),"")</f>
        <v/>
      </c>
      <c r="AZ250">
        <f>IF(Q250=S250,0,1)</f>
        <v/>
      </c>
      <c r="BA250">
        <f>IF(AZ250=1,IF(Q250="","",IF(Q250=N144,"Yes","No")),"")</f>
        <v/>
      </c>
      <c r="BB250">
        <f>IF(BA250="Yes",P250,"")</f>
        <v/>
      </c>
      <c r="BC250">
        <f>IF(AZ250=1,IF(S250="","",IF(S250=N144,"Yes","No")),"")</f>
        <v/>
      </c>
      <c r="BD250">
        <f>IF(BC250="Yes",R250,"")</f>
        <v/>
      </c>
      <c r="BE250">
        <f>IFERROR(IF(SIGN(AE250)=1,"Increasing",IF(SIGN(AE250)=-1,"Decreasing","")),"")</f>
        <v/>
      </c>
      <c r="BF250">
        <f>IF(OR(AND(BE250="Increasing",BA250="Yes"),AND(BE250="Decreasing",BC250="Yes")),"Yes","No")</f>
        <v/>
      </c>
      <c r="BG250">
        <f>IF(I250="pos_trend","Yes","No")</f>
        <v/>
      </c>
      <c r="BH250">
        <f>IF(AF250&lt;&gt;"",IF(ABS(AF250)&gt;0.8,"Yes","No"),"")</f>
        <v/>
      </c>
    </row>
    <row r="251" spans="1:60">
      <c s="1" r="A251" t="n">
        <v>4</v>
      </c>
      <c r="B251" t="s">
        <v>636</v>
      </c>
      <c r="C251" t="s">
        <v>264</v>
      </c>
      <c r="D251" t="s">
        <v>4237</v>
      </c>
      <c r="E251" t="s">
        <v>4238</v>
      </c>
      <c r="F251" t="s">
        <v>4239</v>
      </c>
      <c r="G251" t="s">
        <v>4240</v>
      </c>
      <c r="H251" t="s"/>
      <c r="I251">
        <f>IF(AND(K251&gt; J251, L251&gt; K251, M251&gt; L251, N251&gt; M251), "pos_trend", IF(AND(K251&lt; J251, L251&lt; K251, M251&lt; L251, N251&lt; M251), "neg_trend", "N/A"))</f>
        <v/>
      </c>
      <c r="J251">
        <f>IFERROR(IF(TRIM(C251)="-", "N/A", IF(RIGHT(C251,1)=")",IF(RIGHT(C251,2)="T)",-1000000000000*VALUE(MID(C251,2,LEN(C251)-3)),IF(RIGHT(C251,2)="M)",-1000000*VALUE(MID(C251,2,LEN(C251)-3)),IF(RIGHT(C251,2)="B)",-1000000000*VALUE(MID(C251,2,LEN(C251)-3)),IF(RIGHT(C251,2)="k)",-1000*VALUE(MID(C251,2,LEN(C251)-3)),VALUE(SUBSTITUTE(C251,",","")))))),IF(RIGHT(C251,1)="T",1000000000000*VALUE(LEFT(C251,LEN(C251)-1)),IF(RIGHT(C251,1)="M",1000000*VALUE(LEFT(C251,LEN(C251)-1)),IF(RIGHT(C251,1)="B",1000000000*VALUE(LEFT(C251,LEN(C251)-1)),IF(RIGHT(C251,1)="%",0.01*VALUE(LEFT(C251,LEN(C251)-1)),IF(RIGHT(C251,1)="k",1000*VALUE(LEFT(C251,LEN(C251)-1)),VALUE(SUBSTITUTE(C251,",",""))))))))),"N/A")</f>
        <v/>
      </c>
      <c r="K251">
        <f>IFERROR(IF(TRIM(D251)="-", "N/A", IF(RIGHT(D251,1)=")",IF(RIGHT(D251,2)="T)",-1000000000000*VALUE(MID(D251,2,LEN(D251)-3)),IF(RIGHT(D251,2)="M)",-1000000*VALUE(MID(D251,2,LEN(D251)-3)),IF(RIGHT(D251,2)="B)",-1000000000*VALUE(MID(D251,2,LEN(D251)-3)),IF(RIGHT(D251,2)="k)",-1000*VALUE(MID(D251,2,LEN(D251)-3)),VALUE(SUBSTITUTE(D251,",","")))))),IF(RIGHT(D251,1)="T",1000000000000*VALUE(LEFT(D251,LEN(D251)-1)),IF(RIGHT(D251,1)="M",1000000*VALUE(LEFT(D251,LEN(D251)-1)),IF(RIGHT(D251,1)="B",1000000000*VALUE(LEFT(D251,LEN(D251)-1)),IF(RIGHT(D251,1)="%",0.01*VALUE(LEFT(D251,LEN(D251)-1)),IF(RIGHT(D251,1)="k",1000*VALUE(LEFT(D251,LEN(D251)-1)),VALUE(SUBSTITUTE(D251,",",""))))))))),"N/A")</f>
        <v/>
      </c>
      <c r="L251">
        <f>IFERROR(IF(TRIM(E251)="-", "N/A", IF(RIGHT(E251,1)=")",IF(RIGHT(E251,2)="T)",-1000000000000*VALUE(MID(E251,2,LEN(E251)-3)),IF(RIGHT(E251,2)="M)",-1000000*VALUE(MID(E251,2,LEN(E251)-3)),IF(RIGHT(E251,2)="B)",-1000000000*VALUE(MID(E251,2,LEN(E251)-3)),IF(RIGHT(E251,2)="k)",-1000*VALUE(MID(E251,2,LEN(E251)-3)),VALUE(SUBSTITUTE(E251,",","")))))),IF(RIGHT(E251,1)="T",1000000000000*VALUE(LEFT(E251,LEN(E251)-1)),IF(RIGHT(E251,1)="M",1000000*VALUE(LEFT(E251,LEN(E251)-1)),IF(RIGHT(E251,1)="B",1000000000*VALUE(LEFT(E251,LEN(E251)-1)),IF(RIGHT(E251,1)="%",0.01*VALUE(LEFT(E251,LEN(E251)-1)),IF(RIGHT(E251,1)="k",1000*VALUE(LEFT(E251,LEN(E251)-1)),VALUE(SUBSTITUTE(E251,",",""))))))))),"N/A")</f>
        <v/>
      </c>
      <c r="M251">
        <f>IFERROR(IF(TRIM(F251)="-", "N/A", IF(RIGHT(F251,1)=")",IF(RIGHT(F251,2)="T)",-1000000000000*VALUE(MID(F251,2,LEN(F251)-3)),IF(RIGHT(F251,2)="M)",-1000000*VALUE(MID(F251,2,LEN(F251)-3)),IF(RIGHT(F251,2)="B)",-1000000000*VALUE(MID(F251,2,LEN(F251)-3)),IF(RIGHT(F251,2)="k)",-1000*VALUE(MID(F251,2,LEN(F251)-3)),VALUE(SUBSTITUTE(F251,",","")))))),IF(RIGHT(F251,1)="T",1000000000000*VALUE(LEFT(F251,LEN(F251)-1)),IF(RIGHT(F251,1)="M",1000000*VALUE(LEFT(F251,LEN(F251)-1)),IF(RIGHT(F251,1)="B",1000000000*VALUE(LEFT(F251,LEN(F251)-1)),IF(RIGHT(F251,1)="%",0.01*VALUE(LEFT(F251,LEN(F251)-1)),IF(RIGHT(F251,1)="k",1000*VALUE(LEFT(F251,LEN(F251)-1)),VALUE(SUBSTITUTE(F251,",",""))))))))),"N/A")</f>
        <v/>
      </c>
      <c r="N251">
        <f>IFERROR(IF(TRIM(G251)="-", "N/A", IF(RIGHT(G251,1)=")",IF(RIGHT(G251,2)="T)",-1000000000000*VALUE(MID(G251,2,LEN(G251)-3)),IF(RIGHT(G251,2)="M)",-1000000*VALUE(MID(G251,2,LEN(G251)-3)),IF(RIGHT(G251,2)="B)",-1000000000*VALUE(MID(G251,2,LEN(G251)-3)),IF(RIGHT(G251,2)="k)",-1000*VALUE(MID(G251,2,LEN(G251)-3)),VALUE(SUBSTITUTE(G251,",","")))))),IF(RIGHT(G251,1)="T",1000000000000*VALUE(LEFT(G251,LEN(G251)-1)),IF(RIGHT(G251,1)="M",1000000*VALUE(LEFT(G251,LEN(G251)-1)),IF(RIGHT(G251,1)="B",1000000000*VALUE(LEFT(G251,LEN(G251)-1)),IF(RIGHT(G251,1)="%",0.01*VALUE(LEFT(G251,LEN(G251)-1)),IF(RIGHT(G251,1)="k",1000*VALUE(LEFT(G251,LEN(G251)-1)),VALUE(SUBSTITUTE(G251,",",""))))))))),"N/A")</f>
        <v/>
      </c>
      <c r="P251">
        <f>MAX(J251:N251)</f>
        <v/>
      </c>
      <c r="Q251">
        <f>IFERROR(J144+MATCH(P251,J251:N251,0)-1,"")</f>
        <v/>
      </c>
      <c r="R251">
        <f>IF(Q251="","",MIN(J251:N251))</f>
        <v/>
      </c>
      <c r="S251">
        <f>IFERROR(J144+MATCH(R251,J251:N251,0)-1,"")</f>
        <v/>
      </c>
      <c r="T251">
        <f>IFERROR(AVERAGE(J251:N251),"")</f>
        <v/>
      </c>
      <c r="U251">
        <f>IFERROR(STDEV(J251:N251),"")</f>
        <v/>
      </c>
      <c r="V251">
        <f>IFERROR(IF(C251="-","",IF(ISBLANK(B251),"",IF(OR(ISNUMBER(FIND("Growth",B251)),ISNUMBER(FIND("Margin",B251))),"",(J251-T251)/U251))),"")</f>
        <v/>
      </c>
      <c r="W251">
        <f>IFERROR(IF(OR(D251="-",ISBLANK(D251)),"",(K251-T251)/U251),"")</f>
        <v/>
      </c>
      <c r="X251">
        <f>IFERROR(IF(OR(E251="-",ISBLANK(E251)),"",(L251-T251)/U251),"")</f>
        <v/>
      </c>
      <c r="Y251">
        <f>IFERROR(IF(OR(F251="-",ISBLANK(F251)),"",(M251-T251)/U251),"")</f>
        <v/>
      </c>
      <c r="Z251">
        <f>IFERROR(IF(OR(G251="-",ISBLANK(G251)),"",(N251-T251)/U251),"")</f>
        <v/>
      </c>
      <c r="AA251">
        <f>IF(MAX(MAX(V251:Z251),ABS(MIN(V251:Z251)))=ABS(MIN(V251:Z251)),MIN(V251:Z251),MAX(V251:Z251))</f>
        <v/>
      </c>
      <c r="AB251">
        <f>IFERROR(V144+MATCH(AA251,V251:Z251,0)-1,"")</f>
        <v/>
      </c>
      <c r="AC251">
        <f>IF(AB251&lt;&gt;"",IF(S251=AB251,"Low",IF(AB251=Q251,"High","")),"")</f>
        <v/>
      </c>
      <c r="AE251">
        <f>IF(ISNUMBER(MATCH("N/A",J251:N251,0)),"",IFERROR((5 * SUMPRODUCT(J144:N144,J251:N251) - PRODUCT(SUM(J144:N144),SUM(J251:N251))) / ((5 * SUM((J144^2)+(K144^2)+(L144^2)+(M144^2)+(N144^2))) - SUM(J144:N144)^2),""))</f>
        <v/>
      </c>
      <c r="AF251">
        <f>IFERROR(CORREL(J144:N144,J251:N251),"")</f>
        <v/>
      </c>
      <c r="AZ251">
        <f>IF(Q251=S251,0,1)</f>
        <v/>
      </c>
      <c r="BA251">
        <f>IF(AZ251=1,IF(Q251="","",IF(Q251=N144,"Yes","No")),"")</f>
        <v/>
      </c>
      <c r="BB251">
        <f>IF(BA251="Yes",P251,"")</f>
        <v/>
      </c>
      <c r="BC251">
        <f>IF(AZ251=1,IF(S251="","",IF(S251=N144,"Yes","No")),"")</f>
        <v/>
      </c>
      <c r="BD251">
        <f>IF(BC251="Yes",R251,"")</f>
        <v/>
      </c>
      <c r="BE251">
        <f>IFERROR(IF(SIGN(AE251)=1,"Increasing",IF(SIGN(AE251)=-1,"Decreasing","")),"")</f>
        <v/>
      </c>
      <c r="BF251">
        <f>IF(OR(AND(BE251="Increasing",BA251="Yes"),AND(BE251="Decreasing",BC251="Yes")),"Yes","No")</f>
        <v/>
      </c>
      <c r="BG251">
        <f>IF(I251="pos_trend","Yes","No")</f>
        <v/>
      </c>
      <c r="BH251">
        <f>IF(AF251&lt;&gt;"",IF(ABS(AF251)&gt;0.8,"Yes","No"),"")</f>
        <v/>
      </c>
    </row>
    <row r="252" spans="1:60">
      <c s="1" r="A252" t="n">
        <v>5</v>
      </c>
      <c r="B252" t="s">
        <v>641</v>
      </c>
      <c r="C252" t="s">
        <v>264</v>
      </c>
      <c r="D252" t="s">
        <v>4241</v>
      </c>
      <c r="E252" t="s">
        <v>4242</v>
      </c>
      <c r="F252" t="s">
        <v>4243</v>
      </c>
      <c r="G252" t="s">
        <v>4244</v>
      </c>
      <c r="H252" t="s"/>
      <c r="I252">
        <f>IF(AND(K252&gt; J252, L252&gt; K252, M252&gt; L252, N252&gt; M252), "pos_trend", IF(AND(K252&lt; J252, L252&lt; K252, M252&lt; L252, N252&lt; M252), "neg_trend", "N/A"))</f>
        <v/>
      </c>
      <c r="J252">
        <f>IFERROR(IF(TRIM(C252)="-", "N/A", IF(RIGHT(C252,1)=")",IF(RIGHT(C252,2)="T)",-1000000000000*VALUE(MID(C252,2,LEN(C252)-3)),IF(RIGHT(C252,2)="M)",-1000000*VALUE(MID(C252,2,LEN(C252)-3)),IF(RIGHT(C252,2)="B)",-1000000000*VALUE(MID(C252,2,LEN(C252)-3)),IF(RIGHT(C252,2)="k)",-1000*VALUE(MID(C252,2,LEN(C252)-3)),VALUE(SUBSTITUTE(C252,",","")))))),IF(RIGHT(C252,1)="T",1000000000000*VALUE(LEFT(C252,LEN(C252)-1)),IF(RIGHT(C252,1)="M",1000000*VALUE(LEFT(C252,LEN(C252)-1)),IF(RIGHT(C252,1)="B",1000000000*VALUE(LEFT(C252,LEN(C252)-1)),IF(RIGHT(C252,1)="%",0.01*VALUE(LEFT(C252,LEN(C252)-1)),IF(RIGHT(C252,1)="k",1000*VALUE(LEFT(C252,LEN(C252)-1)),VALUE(SUBSTITUTE(C252,",",""))))))))),"N/A")</f>
        <v/>
      </c>
      <c r="K252">
        <f>IFERROR(IF(TRIM(D252)="-", "N/A", IF(RIGHT(D252,1)=")",IF(RIGHT(D252,2)="T)",-1000000000000*VALUE(MID(D252,2,LEN(D252)-3)),IF(RIGHT(D252,2)="M)",-1000000*VALUE(MID(D252,2,LEN(D252)-3)),IF(RIGHT(D252,2)="B)",-1000000000*VALUE(MID(D252,2,LEN(D252)-3)),IF(RIGHT(D252,2)="k)",-1000*VALUE(MID(D252,2,LEN(D252)-3)),VALUE(SUBSTITUTE(D252,",","")))))),IF(RIGHT(D252,1)="T",1000000000000*VALUE(LEFT(D252,LEN(D252)-1)),IF(RIGHT(D252,1)="M",1000000*VALUE(LEFT(D252,LEN(D252)-1)),IF(RIGHT(D252,1)="B",1000000000*VALUE(LEFT(D252,LEN(D252)-1)),IF(RIGHT(D252,1)="%",0.01*VALUE(LEFT(D252,LEN(D252)-1)),IF(RIGHT(D252,1)="k",1000*VALUE(LEFT(D252,LEN(D252)-1)),VALUE(SUBSTITUTE(D252,",",""))))))))),"N/A")</f>
        <v/>
      </c>
      <c r="L252">
        <f>IFERROR(IF(TRIM(E252)="-", "N/A", IF(RIGHT(E252,1)=")",IF(RIGHT(E252,2)="T)",-1000000000000*VALUE(MID(E252,2,LEN(E252)-3)),IF(RIGHT(E252,2)="M)",-1000000*VALUE(MID(E252,2,LEN(E252)-3)),IF(RIGHT(E252,2)="B)",-1000000000*VALUE(MID(E252,2,LEN(E252)-3)),IF(RIGHT(E252,2)="k)",-1000*VALUE(MID(E252,2,LEN(E252)-3)),VALUE(SUBSTITUTE(E252,",","")))))),IF(RIGHT(E252,1)="T",1000000000000*VALUE(LEFT(E252,LEN(E252)-1)),IF(RIGHT(E252,1)="M",1000000*VALUE(LEFT(E252,LEN(E252)-1)),IF(RIGHT(E252,1)="B",1000000000*VALUE(LEFT(E252,LEN(E252)-1)),IF(RIGHT(E252,1)="%",0.01*VALUE(LEFT(E252,LEN(E252)-1)),IF(RIGHT(E252,1)="k",1000*VALUE(LEFT(E252,LEN(E252)-1)),VALUE(SUBSTITUTE(E252,",",""))))))))),"N/A")</f>
        <v/>
      </c>
      <c r="M252">
        <f>IFERROR(IF(TRIM(F252)="-", "N/A", IF(RIGHT(F252,1)=")",IF(RIGHT(F252,2)="T)",-1000000000000*VALUE(MID(F252,2,LEN(F252)-3)),IF(RIGHT(F252,2)="M)",-1000000*VALUE(MID(F252,2,LEN(F252)-3)),IF(RIGHT(F252,2)="B)",-1000000000*VALUE(MID(F252,2,LEN(F252)-3)),IF(RIGHT(F252,2)="k)",-1000*VALUE(MID(F252,2,LEN(F252)-3)),VALUE(SUBSTITUTE(F252,",","")))))),IF(RIGHT(F252,1)="T",1000000000000*VALUE(LEFT(F252,LEN(F252)-1)),IF(RIGHT(F252,1)="M",1000000*VALUE(LEFT(F252,LEN(F252)-1)),IF(RIGHT(F252,1)="B",1000000000*VALUE(LEFT(F252,LEN(F252)-1)),IF(RIGHT(F252,1)="%",0.01*VALUE(LEFT(F252,LEN(F252)-1)),IF(RIGHT(F252,1)="k",1000*VALUE(LEFT(F252,LEN(F252)-1)),VALUE(SUBSTITUTE(F252,",",""))))))))),"N/A")</f>
        <v/>
      </c>
      <c r="N252">
        <f>IFERROR(IF(TRIM(G252)="-", "N/A", IF(RIGHT(G252,1)=")",IF(RIGHT(G252,2)="T)",-1000000000000*VALUE(MID(G252,2,LEN(G252)-3)),IF(RIGHT(G252,2)="M)",-1000000*VALUE(MID(G252,2,LEN(G252)-3)),IF(RIGHT(G252,2)="B)",-1000000000*VALUE(MID(G252,2,LEN(G252)-3)),IF(RIGHT(G252,2)="k)",-1000*VALUE(MID(G252,2,LEN(G252)-3)),VALUE(SUBSTITUTE(G252,",","")))))),IF(RIGHT(G252,1)="T",1000000000000*VALUE(LEFT(G252,LEN(G252)-1)),IF(RIGHT(G252,1)="M",1000000*VALUE(LEFT(G252,LEN(G252)-1)),IF(RIGHT(G252,1)="B",1000000000*VALUE(LEFT(G252,LEN(G252)-1)),IF(RIGHT(G252,1)="%",0.01*VALUE(LEFT(G252,LEN(G252)-1)),IF(RIGHT(G252,1)="k",1000*VALUE(LEFT(G252,LEN(G252)-1)),VALUE(SUBSTITUTE(G252,",",""))))))))),"N/A")</f>
        <v/>
      </c>
      <c r="P252">
        <f>MAX(J252:N252)</f>
        <v/>
      </c>
      <c r="Q252">
        <f>IFERROR(J144+MATCH(P252,J252:N252,0)-1,"")</f>
        <v/>
      </c>
      <c r="R252">
        <f>IF(Q252="","",MIN(J252:N252))</f>
        <v/>
      </c>
      <c r="S252">
        <f>IFERROR(J144+MATCH(R252,J252:N252,0)-1,"")</f>
        <v/>
      </c>
      <c r="T252">
        <f>IFERROR(AVERAGE(J252:N252),"")</f>
        <v/>
      </c>
      <c r="U252">
        <f>IFERROR(STDEV(J252:N252),"")</f>
        <v/>
      </c>
      <c r="V252">
        <f>IFERROR(IF(C252="-","",IF(ISBLANK(B252),"",IF(OR(ISNUMBER(FIND("Growth",B252)),ISNUMBER(FIND("Margin",B252))),"",(J252-T252)/U252))),"")</f>
        <v/>
      </c>
      <c r="W252">
        <f>IFERROR(IF(OR(D252="-",ISBLANK(D252)),"",(K252-T252)/U252),"")</f>
        <v/>
      </c>
      <c r="X252">
        <f>IFERROR(IF(OR(E252="-",ISBLANK(E252)),"",(L252-T252)/U252),"")</f>
        <v/>
      </c>
      <c r="Y252">
        <f>IFERROR(IF(OR(F252="-",ISBLANK(F252)),"",(M252-T252)/U252),"")</f>
        <v/>
      </c>
      <c r="Z252">
        <f>IFERROR(IF(OR(G252="-",ISBLANK(G252)),"",(N252-T252)/U252),"")</f>
        <v/>
      </c>
      <c r="AA252">
        <f>IF(MAX(MAX(V252:Z252),ABS(MIN(V252:Z252)))=ABS(MIN(V252:Z252)),MIN(V252:Z252),MAX(V252:Z252))</f>
        <v/>
      </c>
      <c r="AB252">
        <f>IFERROR(V144+MATCH(AA252,V252:Z252,0)-1,"")</f>
        <v/>
      </c>
      <c r="AC252">
        <f>IF(AB252&lt;&gt;"",IF(S252=AB252,"Low",IF(AB252=Q252,"High","")),"")</f>
        <v/>
      </c>
      <c r="AE252">
        <f>IF(ISNUMBER(MATCH("N/A",J252:N252,0)),"",IFERROR((5 * SUMPRODUCT(J144:N144,J252:N252) - PRODUCT(SUM(J144:N144),SUM(J252:N252))) / ((5 * SUM((J144^2)+(K144^2)+(L144^2)+(M144^2)+(N144^2))) - SUM(J144:N144)^2),""))</f>
        <v/>
      </c>
      <c r="AF252">
        <f>IFERROR(CORREL(J144:N144,J252:N252),"")</f>
        <v/>
      </c>
      <c r="AZ252">
        <f>IF(Q252=S252,0,1)</f>
        <v/>
      </c>
      <c r="BA252">
        <f>IF(AZ252=1,IF(Q252="","",IF(Q252=N144,"Yes","No")),"")</f>
        <v/>
      </c>
      <c r="BB252">
        <f>IF(BA252="Yes",P252,"")</f>
        <v/>
      </c>
      <c r="BC252">
        <f>IF(AZ252=1,IF(S252="","",IF(S252=N144,"Yes","No")),"")</f>
        <v/>
      </c>
      <c r="BD252">
        <f>IF(BC252="Yes",R252,"")</f>
        <v/>
      </c>
      <c r="BE252">
        <f>IFERROR(IF(SIGN(AE252)=1,"Increasing",IF(SIGN(AE252)=-1,"Decreasing","")),"")</f>
        <v/>
      </c>
      <c r="BF252">
        <f>IF(OR(AND(BE252="Increasing",BA252="Yes"),AND(BE252="Decreasing",BC252="Yes")),"Yes","No")</f>
        <v/>
      </c>
      <c r="BG252">
        <f>IF(I252="pos_trend","Yes","No")</f>
        <v/>
      </c>
      <c r="BH252">
        <f>IF(AF252&lt;&gt;"",IF(ABS(AF252)&gt;0.8,"Yes","No"),"")</f>
        <v/>
      </c>
    </row>
    <row r="253" spans="1:60">
      <c s="1" r="A253" t="n">
        <v>6</v>
      </c>
      <c r="B253" t="s">
        <v>644</v>
      </c>
      <c r="C253" t="s">
        <v>4245</v>
      </c>
      <c r="D253" t="s">
        <v>4246</v>
      </c>
      <c r="E253" t="s">
        <v>4247</v>
      </c>
      <c r="F253" t="s">
        <v>4248</v>
      </c>
      <c r="G253" t="s">
        <v>4249</v>
      </c>
      <c r="H253" t="s"/>
      <c r="I253">
        <f>IF(AND(K253&gt; J253, L253&gt; K253, M253&gt; L253, N253&gt; M253), "pos_trend", IF(AND(K253&lt; J253, L253&lt; K253, M253&lt; L253, N253&lt; M253), "neg_trend", "N/A"))</f>
        <v/>
      </c>
      <c r="J253">
        <f>IFERROR(IF(TRIM(C253)="-", "N/A", IF(RIGHT(C253,1)=")",IF(RIGHT(C253,2)="T)",-1000000000000*VALUE(MID(C253,2,LEN(C253)-3)),IF(RIGHT(C253,2)="M)",-1000000*VALUE(MID(C253,2,LEN(C253)-3)),IF(RIGHT(C253,2)="B)",-1000000000*VALUE(MID(C253,2,LEN(C253)-3)),IF(RIGHT(C253,2)="k)",-1000*VALUE(MID(C253,2,LEN(C253)-3)),VALUE(SUBSTITUTE(C253,",","")))))),IF(RIGHT(C253,1)="T",1000000000000*VALUE(LEFT(C253,LEN(C253)-1)),IF(RIGHT(C253,1)="M",1000000*VALUE(LEFT(C253,LEN(C253)-1)),IF(RIGHT(C253,1)="B",1000000000*VALUE(LEFT(C253,LEN(C253)-1)),IF(RIGHT(C253,1)="%",0.01*VALUE(LEFT(C253,LEN(C253)-1)),IF(RIGHT(C253,1)="k",1000*VALUE(LEFT(C253,LEN(C253)-1)),VALUE(SUBSTITUTE(C253,",",""))))))))),"N/A")</f>
        <v/>
      </c>
      <c r="K253">
        <f>IFERROR(IF(TRIM(D253)="-", "N/A", IF(RIGHT(D253,1)=")",IF(RIGHT(D253,2)="T)",-1000000000000*VALUE(MID(D253,2,LEN(D253)-3)),IF(RIGHT(D253,2)="M)",-1000000*VALUE(MID(D253,2,LEN(D253)-3)),IF(RIGHT(D253,2)="B)",-1000000000*VALUE(MID(D253,2,LEN(D253)-3)),IF(RIGHT(D253,2)="k)",-1000*VALUE(MID(D253,2,LEN(D253)-3)),VALUE(SUBSTITUTE(D253,",","")))))),IF(RIGHT(D253,1)="T",1000000000000*VALUE(LEFT(D253,LEN(D253)-1)),IF(RIGHT(D253,1)="M",1000000*VALUE(LEFT(D253,LEN(D253)-1)),IF(RIGHT(D253,1)="B",1000000000*VALUE(LEFT(D253,LEN(D253)-1)),IF(RIGHT(D253,1)="%",0.01*VALUE(LEFT(D253,LEN(D253)-1)),IF(RIGHT(D253,1)="k",1000*VALUE(LEFT(D253,LEN(D253)-1)),VALUE(SUBSTITUTE(D253,",",""))))))))),"N/A")</f>
        <v/>
      </c>
      <c r="L253">
        <f>IFERROR(IF(TRIM(E253)="-", "N/A", IF(RIGHT(E253,1)=")",IF(RIGHT(E253,2)="T)",-1000000000000*VALUE(MID(E253,2,LEN(E253)-3)),IF(RIGHT(E253,2)="M)",-1000000*VALUE(MID(E253,2,LEN(E253)-3)),IF(RIGHT(E253,2)="B)",-1000000000*VALUE(MID(E253,2,LEN(E253)-3)),IF(RIGHT(E253,2)="k)",-1000*VALUE(MID(E253,2,LEN(E253)-3)),VALUE(SUBSTITUTE(E253,",","")))))),IF(RIGHT(E253,1)="T",1000000000000*VALUE(LEFT(E253,LEN(E253)-1)),IF(RIGHT(E253,1)="M",1000000*VALUE(LEFT(E253,LEN(E253)-1)),IF(RIGHT(E253,1)="B",1000000000*VALUE(LEFT(E253,LEN(E253)-1)),IF(RIGHT(E253,1)="%",0.01*VALUE(LEFT(E253,LEN(E253)-1)),IF(RIGHT(E253,1)="k",1000*VALUE(LEFT(E253,LEN(E253)-1)),VALUE(SUBSTITUTE(E253,",",""))))))))),"N/A")</f>
        <v/>
      </c>
      <c r="M253">
        <f>IFERROR(IF(TRIM(F253)="-", "N/A", IF(RIGHT(F253,1)=")",IF(RIGHT(F253,2)="T)",-1000000000000*VALUE(MID(F253,2,LEN(F253)-3)),IF(RIGHT(F253,2)="M)",-1000000*VALUE(MID(F253,2,LEN(F253)-3)),IF(RIGHT(F253,2)="B)",-1000000000*VALUE(MID(F253,2,LEN(F253)-3)),IF(RIGHT(F253,2)="k)",-1000*VALUE(MID(F253,2,LEN(F253)-3)),VALUE(SUBSTITUTE(F253,",","")))))),IF(RIGHT(F253,1)="T",1000000000000*VALUE(LEFT(F253,LEN(F253)-1)),IF(RIGHT(F253,1)="M",1000000*VALUE(LEFT(F253,LEN(F253)-1)),IF(RIGHT(F253,1)="B",1000000000*VALUE(LEFT(F253,LEN(F253)-1)),IF(RIGHT(F253,1)="%",0.01*VALUE(LEFT(F253,LEN(F253)-1)),IF(RIGHT(F253,1)="k",1000*VALUE(LEFT(F253,LEN(F253)-1)),VALUE(SUBSTITUTE(F253,",",""))))))))),"N/A")</f>
        <v/>
      </c>
      <c r="N253">
        <f>IFERROR(IF(TRIM(G253)="-", "N/A", IF(RIGHT(G253,1)=")",IF(RIGHT(G253,2)="T)",-1000000000000*VALUE(MID(G253,2,LEN(G253)-3)),IF(RIGHT(G253,2)="M)",-1000000*VALUE(MID(G253,2,LEN(G253)-3)),IF(RIGHT(G253,2)="B)",-1000000000*VALUE(MID(G253,2,LEN(G253)-3)),IF(RIGHT(G253,2)="k)",-1000*VALUE(MID(G253,2,LEN(G253)-3)),VALUE(SUBSTITUTE(G253,",","")))))),IF(RIGHT(G253,1)="T",1000000000000*VALUE(LEFT(G253,LEN(G253)-1)),IF(RIGHT(G253,1)="M",1000000*VALUE(LEFT(G253,LEN(G253)-1)),IF(RIGHT(G253,1)="B",1000000000*VALUE(LEFT(G253,LEN(G253)-1)),IF(RIGHT(G253,1)="%",0.01*VALUE(LEFT(G253,LEN(G253)-1)),IF(RIGHT(G253,1)="k",1000*VALUE(LEFT(G253,LEN(G253)-1)),VALUE(SUBSTITUTE(G253,",",""))))))))),"N/A")</f>
        <v/>
      </c>
      <c r="P253">
        <f>MAX(J253:N253)</f>
        <v/>
      </c>
      <c r="Q253">
        <f>IFERROR(J144+MATCH(P253,J253:N253,0)-1,"")</f>
        <v/>
      </c>
      <c r="R253">
        <f>IF(Q253="","",MIN(J253:N253))</f>
        <v/>
      </c>
      <c r="S253">
        <f>IFERROR(J144+MATCH(R253,J253:N253,0)-1,"")</f>
        <v/>
      </c>
      <c r="T253">
        <f>IFERROR(AVERAGE(J253:N253),"")</f>
        <v/>
      </c>
      <c r="U253">
        <f>IFERROR(STDEV(J253:N253),"")</f>
        <v/>
      </c>
      <c r="V253">
        <f>IFERROR(IF(C253="-","",IF(ISBLANK(B253),"",IF(OR(ISNUMBER(FIND("Growth",B253)),ISNUMBER(FIND("Margin",B253))),"",(J253-T253)/U253))),"")</f>
        <v/>
      </c>
      <c r="W253">
        <f>IFERROR(IF(OR(D253="-",ISBLANK(D253)),"",(K253-T253)/U253),"")</f>
        <v/>
      </c>
      <c r="X253">
        <f>IFERROR(IF(OR(E253="-",ISBLANK(E253)),"",(L253-T253)/U253),"")</f>
        <v/>
      </c>
      <c r="Y253">
        <f>IFERROR(IF(OR(F253="-",ISBLANK(F253)),"",(M253-T253)/U253),"")</f>
        <v/>
      </c>
      <c r="Z253">
        <f>IFERROR(IF(OR(G253="-",ISBLANK(G253)),"",(N253-T253)/U253),"")</f>
        <v/>
      </c>
      <c r="AA253">
        <f>IF(MAX(MAX(V253:Z253),ABS(MIN(V253:Z253)))=ABS(MIN(V253:Z253)),MIN(V253:Z253),MAX(V253:Z253))</f>
        <v/>
      </c>
      <c r="AB253">
        <f>IFERROR(V144+MATCH(AA253,V253:Z253,0)-1,"")</f>
        <v/>
      </c>
      <c r="AC253">
        <f>IF(AB253&lt;&gt;"",IF(S253=AB253,"Low",IF(AB253=Q253,"High","")),"")</f>
        <v/>
      </c>
      <c r="AE253">
        <f>IF(ISNUMBER(MATCH("N/A",J253:N253,0)),"",IFERROR((5 * SUMPRODUCT(J144:N144,J253:N253) - PRODUCT(SUM(J144:N144),SUM(J253:N253))) / ((5 * SUM((J144^2)+(K144^2)+(L144^2)+(M144^2)+(N144^2))) - SUM(J144:N144)^2),""))</f>
        <v/>
      </c>
      <c r="AF253">
        <f>IFERROR(CORREL(J144:N144,J253:N253),"")</f>
        <v/>
      </c>
      <c r="AZ253">
        <f>IF(Q253=S253,0,1)</f>
        <v/>
      </c>
      <c r="BA253">
        <f>IF(AZ253=1,IF(Q253="","",IF(Q253=N144,"Yes","No")),"")</f>
        <v/>
      </c>
      <c r="BB253">
        <f>IF(BA253="Yes",P253,"")</f>
        <v/>
      </c>
      <c r="BC253">
        <f>IF(AZ253=1,IF(S253="","",IF(S253=N144,"Yes","No")),"")</f>
        <v/>
      </c>
      <c r="BD253">
        <f>IF(BC253="Yes",R253,"")</f>
        <v/>
      </c>
      <c r="BE253">
        <f>IFERROR(IF(SIGN(AE253)=1,"Increasing",IF(SIGN(AE253)=-1,"Decreasing","")),"")</f>
        <v/>
      </c>
      <c r="BF253">
        <f>IF(OR(AND(BE253="Increasing",BA253="Yes"),AND(BE253="Decreasing",BC253="Yes")),"Yes","No")</f>
        <v/>
      </c>
      <c r="BG253">
        <f>IF(I253="pos_trend","Yes","No")</f>
        <v/>
      </c>
      <c r="BH253">
        <f>IF(AF253&lt;&gt;"",IF(ABS(AF253)&gt;0.8,"Yes","No"),"")</f>
        <v/>
      </c>
    </row>
    <row r="254" spans="1:60">
      <c s="1" r="A254" t="n">
        <v>7</v>
      </c>
      <c r="B254" t="s">
        <v>650</v>
      </c>
      <c r="C254" t="s">
        <v>264</v>
      </c>
      <c r="D254" t="s">
        <v>264</v>
      </c>
      <c r="E254" t="s">
        <v>264</v>
      </c>
      <c r="F254" t="s">
        <v>264</v>
      </c>
      <c r="G254" t="s">
        <v>264</v>
      </c>
      <c r="H254" t="s"/>
      <c r="I254">
        <f>IF(AND(K254&gt; J254, L254&gt; K254, M254&gt; L254, N254&gt; M254), "pos_trend", IF(AND(K254&lt; J254, L254&lt; K254, M254&lt; L254, N254&lt; M254), "neg_trend", "N/A"))</f>
        <v/>
      </c>
      <c r="J254">
        <f>IFERROR(IF(TRIM(C254)="-", "N/A", IF(RIGHT(C254,1)=")",IF(RIGHT(C254,2)="T)",-1000000000000*VALUE(MID(C254,2,LEN(C254)-3)),IF(RIGHT(C254,2)="M)",-1000000*VALUE(MID(C254,2,LEN(C254)-3)),IF(RIGHT(C254,2)="B)",-1000000000*VALUE(MID(C254,2,LEN(C254)-3)),IF(RIGHT(C254,2)="k)",-1000*VALUE(MID(C254,2,LEN(C254)-3)),VALUE(SUBSTITUTE(C254,",","")))))),IF(RIGHT(C254,1)="T",1000000000000*VALUE(LEFT(C254,LEN(C254)-1)),IF(RIGHT(C254,1)="M",1000000*VALUE(LEFT(C254,LEN(C254)-1)),IF(RIGHT(C254,1)="B",1000000000*VALUE(LEFT(C254,LEN(C254)-1)),IF(RIGHT(C254,1)="%",0.01*VALUE(LEFT(C254,LEN(C254)-1)),IF(RIGHT(C254,1)="k",1000*VALUE(LEFT(C254,LEN(C254)-1)),VALUE(SUBSTITUTE(C254,",",""))))))))),"N/A")</f>
        <v/>
      </c>
      <c r="K254">
        <f>IFERROR(IF(TRIM(D254)="-", "N/A", IF(RIGHT(D254,1)=")",IF(RIGHT(D254,2)="T)",-1000000000000*VALUE(MID(D254,2,LEN(D254)-3)),IF(RIGHT(D254,2)="M)",-1000000*VALUE(MID(D254,2,LEN(D254)-3)),IF(RIGHT(D254,2)="B)",-1000000000*VALUE(MID(D254,2,LEN(D254)-3)),IF(RIGHT(D254,2)="k)",-1000*VALUE(MID(D254,2,LEN(D254)-3)),VALUE(SUBSTITUTE(D254,",","")))))),IF(RIGHT(D254,1)="T",1000000000000*VALUE(LEFT(D254,LEN(D254)-1)),IF(RIGHT(D254,1)="M",1000000*VALUE(LEFT(D254,LEN(D254)-1)),IF(RIGHT(D254,1)="B",1000000000*VALUE(LEFT(D254,LEN(D254)-1)),IF(RIGHT(D254,1)="%",0.01*VALUE(LEFT(D254,LEN(D254)-1)),IF(RIGHT(D254,1)="k",1000*VALUE(LEFT(D254,LEN(D254)-1)),VALUE(SUBSTITUTE(D254,",",""))))))))),"N/A")</f>
        <v/>
      </c>
      <c r="L254">
        <f>IFERROR(IF(TRIM(E254)="-", "N/A", IF(RIGHT(E254,1)=")",IF(RIGHT(E254,2)="T)",-1000000000000*VALUE(MID(E254,2,LEN(E254)-3)),IF(RIGHT(E254,2)="M)",-1000000*VALUE(MID(E254,2,LEN(E254)-3)),IF(RIGHT(E254,2)="B)",-1000000000*VALUE(MID(E254,2,LEN(E254)-3)),IF(RIGHT(E254,2)="k)",-1000*VALUE(MID(E254,2,LEN(E254)-3)),VALUE(SUBSTITUTE(E254,",","")))))),IF(RIGHT(E254,1)="T",1000000000000*VALUE(LEFT(E254,LEN(E254)-1)),IF(RIGHT(E254,1)="M",1000000*VALUE(LEFT(E254,LEN(E254)-1)),IF(RIGHT(E254,1)="B",1000000000*VALUE(LEFT(E254,LEN(E254)-1)),IF(RIGHT(E254,1)="%",0.01*VALUE(LEFT(E254,LEN(E254)-1)),IF(RIGHT(E254,1)="k",1000*VALUE(LEFT(E254,LEN(E254)-1)),VALUE(SUBSTITUTE(E254,",",""))))))))),"N/A")</f>
        <v/>
      </c>
      <c r="M254">
        <f>IFERROR(IF(TRIM(F254)="-", "N/A", IF(RIGHT(F254,1)=")",IF(RIGHT(F254,2)="T)",-1000000000000*VALUE(MID(F254,2,LEN(F254)-3)),IF(RIGHT(F254,2)="M)",-1000000*VALUE(MID(F254,2,LEN(F254)-3)),IF(RIGHT(F254,2)="B)",-1000000000*VALUE(MID(F254,2,LEN(F254)-3)),IF(RIGHT(F254,2)="k)",-1000*VALUE(MID(F254,2,LEN(F254)-3)),VALUE(SUBSTITUTE(F254,",","")))))),IF(RIGHT(F254,1)="T",1000000000000*VALUE(LEFT(F254,LEN(F254)-1)),IF(RIGHT(F254,1)="M",1000000*VALUE(LEFT(F254,LEN(F254)-1)),IF(RIGHT(F254,1)="B",1000000000*VALUE(LEFT(F254,LEN(F254)-1)),IF(RIGHT(F254,1)="%",0.01*VALUE(LEFT(F254,LEN(F254)-1)),IF(RIGHT(F254,1)="k",1000*VALUE(LEFT(F254,LEN(F254)-1)),VALUE(SUBSTITUTE(F254,",",""))))))))),"N/A")</f>
        <v/>
      </c>
      <c r="N254">
        <f>IFERROR(IF(TRIM(G254)="-", "N/A", IF(RIGHT(G254,1)=")",IF(RIGHT(G254,2)="T)",-1000000000000*VALUE(MID(G254,2,LEN(G254)-3)),IF(RIGHT(G254,2)="M)",-1000000*VALUE(MID(G254,2,LEN(G254)-3)),IF(RIGHT(G254,2)="B)",-1000000000*VALUE(MID(G254,2,LEN(G254)-3)),IF(RIGHT(G254,2)="k)",-1000*VALUE(MID(G254,2,LEN(G254)-3)),VALUE(SUBSTITUTE(G254,",","")))))),IF(RIGHT(G254,1)="T",1000000000000*VALUE(LEFT(G254,LEN(G254)-1)),IF(RIGHT(G254,1)="M",1000000*VALUE(LEFT(G254,LEN(G254)-1)),IF(RIGHT(G254,1)="B",1000000000*VALUE(LEFT(G254,LEN(G254)-1)),IF(RIGHT(G254,1)="%",0.01*VALUE(LEFT(G254,LEN(G254)-1)),IF(RIGHT(G254,1)="k",1000*VALUE(LEFT(G254,LEN(G254)-1)),VALUE(SUBSTITUTE(G254,",",""))))))))),"N/A")</f>
        <v/>
      </c>
      <c r="P254">
        <f>MAX(J254:N254)</f>
        <v/>
      </c>
      <c r="Q254">
        <f>IFERROR(J144+MATCH(P254,J254:N254,0)-1,"")</f>
        <v/>
      </c>
      <c r="R254">
        <f>IF(Q254="","",MIN(J254:N254))</f>
        <v/>
      </c>
      <c r="S254">
        <f>IFERROR(J144+MATCH(R254,J254:N254,0)-1,"")</f>
        <v/>
      </c>
      <c r="T254">
        <f>IFERROR(AVERAGE(J254:N254),"")</f>
        <v/>
      </c>
      <c r="U254">
        <f>IFERROR(STDEV(J254:N254),"")</f>
        <v/>
      </c>
      <c r="V254">
        <f>IFERROR(IF(C254="-","",IF(ISBLANK(B254),"",IF(OR(ISNUMBER(FIND("Growth",B254)),ISNUMBER(FIND("Margin",B254))),"",(J254-T254)/U254))),"")</f>
        <v/>
      </c>
      <c r="W254">
        <f>IFERROR(IF(OR(D254="-",ISBLANK(D254)),"",(K254-T254)/U254),"")</f>
        <v/>
      </c>
      <c r="X254">
        <f>IFERROR(IF(OR(E254="-",ISBLANK(E254)),"",(L254-T254)/U254),"")</f>
        <v/>
      </c>
      <c r="Y254">
        <f>IFERROR(IF(OR(F254="-",ISBLANK(F254)),"",(M254-T254)/U254),"")</f>
        <v/>
      </c>
      <c r="Z254">
        <f>IFERROR(IF(OR(G254="-",ISBLANK(G254)),"",(N254-T254)/U254),"")</f>
        <v/>
      </c>
      <c r="AA254">
        <f>IF(MAX(MAX(V254:Z254),ABS(MIN(V254:Z254)))=ABS(MIN(V254:Z254)),MIN(V254:Z254),MAX(V254:Z254))</f>
        <v/>
      </c>
      <c r="AB254">
        <f>IFERROR(V144+MATCH(AA254,V254:Z254,0)-1,"")</f>
        <v/>
      </c>
      <c r="AC254">
        <f>IF(AB254&lt;&gt;"",IF(S254=AB254,"Low",IF(AB254=Q254,"High","")),"")</f>
        <v/>
      </c>
      <c r="AE254">
        <f>IF(ISNUMBER(MATCH("N/A",J254:N254,0)),"",IFERROR((5 * SUMPRODUCT(J144:N144,J254:N254) - PRODUCT(SUM(J144:N144),SUM(J254:N254))) / ((5 * SUM((J144^2)+(K144^2)+(L144^2)+(M144^2)+(N144^2))) - SUM(J144:N144)^2),""))</f>
        <v/>
      </c>
      <c r="AF254">
        <f>IFERROR(CORREL(J144:N144,J254:N254),"")</f>
        <v/>
      </c>
      <c r="AZ254">
        <f>IF(Q254=S254,0,1)</f>
        <v/>
      </c>
      <c r="BA254">
        <f>IF(AZ254=1,IF(Q254="","",IF(Q254=N144,"Yes","No")),"")</f>
        <v/>
      </c>
      <c r="BB254">
        <f>IF(BA254="Yes",P254,"")</f>
        <v/>
      </c>
      <c r="BC254">
        <f>IF(AZ254=1,IF(S254="","",IF(S254=N144,"Yes","No")),"")</f>
        <v/>
      </c>
      <c r="BD254">
        <f>IF(BC254="Yes",R254,"")</f>
        <v/>
      </c>
      <c r="BE254">
        <f>IFERROR(IF(SIGN(AE254)=1,"Increasing",IF(SIGN(AE254)=-1,"Decreasing","")),"")</f>
        <v/>
      </c>
      <c r="BF254">
        <f>IF(OR(AND(BE254="Increasing",BA254="Yes"),AND(BE254="Decreasing",BC254="Yes")),"Yes","No")</f>
        <v/>
      </c>
      <c r="BG254">
        <f>IF(I254="pos_trend","Yes","No")</f>
        <v/>
      </c>
      <c r="BH254">
        <f>IF(AF254&lt;&gt;"",IF(ABS(AF254)&gt;0.8,"Yes","No"),"")</f>
        <v/>
      </c>
    </row>
    <row r="255" spans="1:60">
      <c s="1" r="A255" t="n">
        <v>8</v>
      </c>
      <c r="B255" t="s">
        <v>651</v>
      </c>
      <c r="C255" t="s">
        <v>4250</v>
      </c>
      <c r="D255" t="s">
        <v>4251</v>
      </c>
      <c r="E255" t="s">
        <v>4252</v>
      </c>
      <c r="F255" t="s">
        <v>4253</v>
      </c>
      <c r="G255" t="s">
        <v>4254</v>
      </c>
      <c r="H255" t="s"/>
      <c r="I255">
        <f>IF(AND(K255&gt; J255, L255&gt; K255, M255&gt; L255, N255&gt; M255), "pos_trend", IF(AND(K255&lt; J255, L255&lt; K255, M255&lt; L255, N255&lt; M255), "neg_trend", "N/A"))</f>
        <v/>
      </c>
      <c r="J255">
        <f>IFERROR(IF(TRIM(C255)="-", "N/A", IF(RIGHT(C255,1)=")",IF(RIGHT(C255,2)="T)",-1000000000000*VALUE(MID(C255,2,LEN(C255)-3)),IF(RIGHT(C255,2)="M)",-1000000*VALUE(MID(C255,2,LEN(C255)-3)),IF(RIGHT(C255,2)="B)",-1000000000*VALUE(MID(C255,2,LEN(C255)-3)),IF(RIGHT(C255,2)="k)",-1000*VALUE(MID(C255,2,LEN(C255)-3)),VALUE(SUBSTITUTE(C255,",","")))))),IF(RIGHT(C255,1)="T",1000000000000*VALUE(LEFT(C255,LEN(C255)-1)),IF(RIGHT(C255,1)="M",1000000*VALUE(LEFT(C255,LEN(C255)-1)),IF(RIGHT(C255,1)="B",1000000000*VALUE(LEFT(C255,LEN(C255)-1)),IF(RIGHT(C255,1)="%",0.01*VALUE(LEFT(C255,LEN(C255)-1)),IF(RIGHT(C255,1)="k",1000*VALUE(LEFT(C255,LEN(C255)-1)),VALUE(SUBSTITUTE(C255,",",""))))))))),"N/A")</f>
        <v/>
      </c>
      <c r="K255">
        <f>IFERROR(IF(TRIM(D255)="-", "N/A", IF(RIGHT(D255,1)=")",IF(RIGHT(D255,2)="T)",-1000000000000*VALUE(MID(D255,2,LEN(D255)-3)),IF(RIGHT(D255,2)="M)",-1000000*VALUE(MID(D255,2,LEN(D255)-3)),IF(RIGHT(D255,2)="B)",-1000000000*VALUE(MID(D255,2,LEN(D255)-3)),IF(RIGHT(D255,2)="k)",-1000*VALUE(MID(D255,2,LEN(D255)-3)),VALUE(SUBSTITUTE(D255,",","")))))),IF(RIGHT(D255,1)="T",1000000000000*VALUE(LEFT(D255,LEN(D255)-1)),IF(RIGHT(D255,1)="M",1000000*VALUE(LEFT(D255,LEN(D255)-1)),IF(RIGHT(D255,1)="B",1000000000*VALUE(LEFT(D255,LEN(D255)-1)),IF(RIGHT(D255,1)="%",0.01*VALUE(LEFT(D255,LEN(D255)-1)),IF(RIGHT(D255,1)="k",1000*VALUE(LEFT(D255,LEN(D255)-1)),VALUE(SUBSTITUTE(D255,",",""))))))))),"N/A")</f>
        <v/>
      </c>
      <c r="L255">
        <f>IFERROR(IF(TRIM(E255)="-", "N/A", IF(RIGHT(E255,1)=")",IF(RIGHT(E255,2)="T)",-1000000000000*VALUE(MID(E255,2,LEN(E255)-3)),IF(RIGHT(E255,2)="M)",-1000000*VALUE(MID(E255,2,LEN(E255)-3)),IF(RIGHT(E255,2)="B)",-1000000000*VALUE(MID(E255,2,LEN(E255)-3)),IF(RIGHT(E255,2)="k)",-1000*VALUE(MID(E255,2,LEN(E255)-3)),VALUE(SUBSTITUTE(E255,",","")))))),IF(RIGHT(E255,1)="T",1000000000000*VALUE(LEFT(E255,LEN(E255)-1)),IF(RIGHT(E255,1)="M",1000000*VALUE(LEFT(E255,LEN(E255)-1)),IF(RIGHT(E255,1)="B",1000000000*VALUE(LEFT(E255,LEN(E255)-1)),IF(RIGHT(E255,1)="%",0.01*VALUE(LEFT(E255,LEN(E255)-1)),IF(RIGHT(E255,1)="k",1000*VALUE(LEFT(E255,LEN(E255)-1)),VALUE(SUBSTITUTE(E255,",",""))))))))),"N/A")</f>
        <v/>
      </c>
      <c r="M255">
        <f>IFERROR(IF(TRIM(F255)="-", "N/A", IF(RIGHT(F255,1)=")",IF(RIGHT(F255,2)="T)",-1000000000000*VALUE(MID(F255,2,LEN(F255)-3)),IF(RIGHT(F255,2)="M)",-1000000*VALUE(MID(F255,2,LEN(F255)-3)),IF(RIGHT(F255,2)="B)",-1000000000*VALUE(MID(F255,2,LEN(F255)-3)),IF(RIGHT(F255,2)="k)",-1000*VALUE(MID(F255,2,LEN(F255)-3)),VALUE(SUBSTITUTE(F255,",","")))))),IF(RIGHT(F255,1)="T",1000000000000*VALUE(LEFT(F255,LEN(F255)-1)),IF(RIGHT(F255,1)="M",1000000*VALUE(LEFT(F255,LEN(F255)-1)),IF(RIGHT(F255,1)="B",1000000000*VALUE(LEFT(F255,LEN(F255)-1)),IF(RIGHT(F255,1)="%",0.01*VALUE(LEFT(F255,LEN(F255)-1)),IF(RIGHT(F255,1)="k",1000*VALUE(LEFT(F255,LEN(F255)-1)),VALUE(SUBSTITUTE(F255,",",""))))))))),"N/A")</f>
        <v/>
      </c>
      <c r="N255">
        <f>IFERROR(IF(TRIM(G255)="-", "N/A", IF(RIGHT(G255,1)=")",IF(RIGHT(G255,2)="T)",-1000000000000*VALUE(MID(G255,2,LEN(G255)-3)),IF(RIGHT(G255,2)="M)",-1000000*VALUE(MID(G255,2,LEN(G255)-3)),IF(RIGHT(G255,2)="B)",-1000000000*VALUE(MID(G255,2,LEN(G255)-3)),IF(RIGHT(G255,2)="k)",-1000*VALUE(MID(G255,2,LEN(G255)-3)),VALUE(SUBSTITUTE(G255,",","")))))),IF(RIGHT(G255,1)="T",1000000000000*VALUE(LEFT(G255,LEN(G255)-1)),IF(RIGHT(G255,1)="M",1000000*VALUE(LEFT(G255,LEN(G255)-1)),IF(RIGHT(G255,1)="B",1000000000*VALUE(LEFT(G255,LEN(G255)-1)),IF(RIGHT(G255,1)="%",0.01*VALUE(LEFT(G255,LEN(G255)-1)),IF(RIGHT(G255,1)="k",1000*VALUE(LEFT(G255,LEN(G255)-1)),VALUE(SUBSTITUTE(G255,",",""))))))))),"N/A")</f>
        <v/>
      </c>
      <c r="P255">
        <f>MAX(J255:N255)</f>
        <v/>
      </c>
      <c r="Q255">
        <f>IFERROR(J144+MATCH(P255,J255:N255,0)-1,"")</f>
        <v/>
      </c>
      <c r="R255">
        <f>IF(Q255="","",MIN(J255:N255))</f>
        <v/>
      </c>
      <c r="S255">
        <f>IFERROR(J144+MATCH(R255,J255:N255,0)-1,"")</f>
        <v/>
      </c>
      <c r="T255">
        <f>IFERROR(AVERAGE(J255:N255),"")</f>
        <v/>
      </c>
      <c r="U255">
        <f>IFERROR(STDEV(J255:N255),"")</f>
        <v/>
      </c>
      <c r="V255">
        <f>IFERROR(IF(C255="-","",IF(ISBLANK(B255),"",IF(OR(ISNUMBER(FIND("Growth",B255)),ISNUMBER(FIND("Margin",B255))),"",(J255-T255)/U255))),"")</f>
        <v/>
      </c>
      <c r="W255">
        <f>IFERROR(IF(OR(D255="-",ISBLANK(D255)),"",(K255-T255)/U255),"")</f>
        <v/>
      </c>
      <c r="X255">
        <f>IFERROR(IF(OR(E255="-",ISBLANK(E255)),"",(L255-T255)/U255),"")</f>
        <v/>
      </c>
      <c r="Y255">
        <f>IFERROR(IF(OR(F255="-",ISBLANK(F255)),"",(M255-T255)/U255),"")</f>
        <v/>
      </c>
      <c r="Z255">
        <f>IFERROR(IF(OR(G255="-",ISBLANK(G255)),"",(N255-T255)/U255),"")</f>
        <v/>
      </c>
      <c r="AA255">
        <f>IF(MAX(MAX(V255:Z255),ABS(MIN(V255:Z255)))=ABS(MIN(V255:Z255)),MIN(V255:Z255),MAX(V255:Z255))</f>
        <v/>
      </c>
      <c r="AB255">
        <f>IFERROR(V144+MATCH(AA255,V255:Z255,0)-1,"")</f>
        <v/>
      </c>
      <c r="AC255">
        <f>IF(AB255&lt;&gt;"",IF(S255=AB255,"Low",IF(AB255=Q255,"High","")),"")</f>
        <v/>
      </c>
      <c r="AE255">
        <f>IF(ISNUMBER(MATCH("N/A",J255:N255,0)),"",IFERROR((5 * SUMPRODUCT(J144:N144,J255:N255) - PRODUCT(SUM(J144:N144),SUM(J255:N255))) / ((5 * SUM((J144^2)+(K144^2)+(L144^2)+(M144^2)+(N144^2))) - SUM(J144:N144)^2),""))</f>
        <v/>
      </c>
      <c r="AF255">
        <f>IFERROR(CORREL(J144:N144,J255:N255),"")</f>
        <v/>
      </c>
      <c r="AZ255">
        <f>IF(Q255=S255,0,1)</f>
        <v/>
      </c>
      <c r="BA255">
        <f>IF(AZ255=1,IF(Q255="","",IF(Q255=N144,"Yes","No")),"")</f>
        <v/>
      </c>
      <c r="BB255">
        <f>IF(BA255="Yes",P255,"")</f>
        <v/>
      </c>
      <c r="BC255">
        <f>IF(AZ255=1,IF(S255="","",IF(S255=N144,"Yes","No")),"")</f>
        <v/>
      </c>
      <c r="BD255">
        <f>IF(BC255="Yes",R255,"")</f>
        <v/>
      </c>
      <c r="BE255">
        <f>IFERROR(IF(SIGN(AE255)=1,"Increasing",IF(SIGN(AE255)=-1,"Decreasing","")),"")</f>
        <v/>
      </c>
      <c r="BF255">
        <f>IF(OR(AND(BE255="Increasing",BA255="Yes"),AND(BE255="Decreasing",BC255="Yes")),"Yes","No")</f>
        <v/>
      </c>
      <c r="BG255">
        <f>IF(I255="pos_trend","Yes","No")</f>
        <v/>
      </c>
      <c r="BH255">
        <f>IF(AF255&lt;&gt;"",IF(ABS(AF255)&gt;0.8,"Yes","No"),"")</f>
        <v/>
      </c>
    </row>
    <row r="256" spans="1:60">
      <c s="1" r="A256" t="n">
        <v>9</v>
      </c>
      <c r="B256" t="s">
        <v>654</v>
      </c>
      <c r="C256" t="s">
        <v>4255</v>
      </c>
      <c r="D256" t="s">
        <v>4256</v>
      </c>
      <c r="E256" t="s">
        <v>4257</v>
      </c>
      <c r="F256" t="s">
        <v>4258</v>
      </c>
      <c r="G256" t="s">
        <v>4259</v>
      </c>
      <c r="H256" t="s"/>
      <c r="I256">
        <f>IF(AND(K256&gt; J256, L256&gt; K256, M256&gt; L256, N256&gt; M256), "pos_trend", IF(AND(K256&lt; J256, L256&lt; K256, M256&lt; L256, N256&lt; M256), "neg_trend", "N/A"))</f>
        <v/>
      </c>
      <c r="J256">
        <f>IFERROR(IF(TRIM(C256)="-", "N/A", IF(RIGHT(C256,1)=")",IF(RIGHT(C256,2)="T)",-1000000000000*VALUE(MID(C256,2,LEN(C256)-3)),IF(RIGHT(C256,2)="M)",-1000000*VALUE(MID(C256,2,LEN(C256)-3)),IF(RIGHT(C256,2)="B)",-1000000000*VALUE(MID(C256,2,LEN(C256)-3)),IF(RIGHT(C256,2)="k)",-1000*VALUE(MID(C256,2,LEN(C256)-3)),VALUE(SUBSTITUTE(C256,",","")))))),IF(RIGHT(C256,1)="T",1000000000000*VALUE(LEFT(C256,LEN(C256)-1)),IF(RIGHT(C256,1)="M",1000000*VALUE(LEFT(C256,LEN(C256)-1)),IF(RIGHT(C256,1)="B",1000000000*VALUE(LEFT(C256,LEN(C256)-1)),IF(RIGHT(C256,1)="%",0.01*VALUE(LEFT(C256,LEN(C256)-1)),IF(RIGHT(C256,1)="k",1000*VALUE(LEFT(C256,LEN(C256)-1)),VALUE(SUBSTITUTE(C256,",",""))))))))),"N/A")</f>
        <v/>
      </c>
      <c r="K256">
        <f>IFERROR(IF(TRIM(D256)="-", "N/A", IF(RIGHT(D256,1)=")",IF(RIGHT(D256,2)="T)",-1000000000000*VALUE(MID(D256,2,LEN(D256)-3)),IF(RIGHT(D256,2)="M)",-1000000*VALUE(MID(D256,2,LEN(D256)-3)),IF(RIGHT(D256,2)="B)",-1000000000*VALUE(MID(D256,2,LEN(D256)-3)),IF(RIGHT(D256,2)="k)",-1000*VALUE(MID(D256,2,LEN(D256)-3)),VALUE(SUBSTITUTE(D256,",","")))))),IF(RIGHT(D256,1)="T",1000000000000*VALUE(LEFT(D256,LEN(D256)-1)),IF(RIGHT(D256,1)="M",1000000*VALUE(LEFT(D256,LEN(D256)-1)),IF(RIGHT(D256,1)="B",1000000000*VALUE(LEFT(D256,LEN(D256)-1)),IF(RIGHT(D256,1)="%",0.01*VALUE(LEFT(D256,LEN(D256)-1)),IF(RIGHT(D256,1)="k",1000*VALUE(LEFT(D256,LEN(D256)-1)),VALUE(SUBSTITUTE(D256,",",""))))))))),"N/A")</f>
        <v/>
      </c>
      <c r="L256">
        <f>IFERROR(IF(TRIM(E256)="-", "N/A", IF(RIGHT(E256,1)=")",IF(RIGHT(E256,2)="T)",-1000000000000*VALUE(MID(E256,2,LEN(E256)-3)),IF(RIGHT(E256,2)="M)",-1000000*VALUE(MID(E256,2,LEN(E256)-3)),IF(RIGHT(E256,2)="B)",-1000000000*VALUE(MID(E256,2,LEN(E256)-3)),IF(RIGHT(E256,2)="k)",-1000*VALUE(MID(E256,2,LEN(E256)-3)),VALUE(SUBSTITUTE(E256,",","")))))),IF(RIGHT(E256,1)="T",1000000000000*VALUE(LEFT(E256,LEN(E256)-1)),IF(RIGHT(E256,1)="M",1000000*VALUE(LEFT(E256,LEN(E256)-1)),IF(RIGHT(E256,1)="B",1000000000*VALUE(LEFT(E256,LEN(E256)-1)),IF(RIGHT(E256,1)="%",0.01*VALUE(LEFT(E256,LEN(E256)-1)),IF(RIGHT(E256,1)="k",1000*VALUE(LEFT(E256,LEN(E256)-1)),VALUE(SUBSTITUTE(E256,",",""))))))))),"N/A")</f>
        <v/>
      </c>
      <c r="M256">
        <f>IFERROR(IF(TRIM(F256)="-", "N/A", IF(RIGHT(F256,1)=")",IF(RIGHT(F256,2)="T)",-1000000000000*VALUE(MID(F256,2,LEN(F256)-3)),IF(RIGHT(F256,2)="M)",-1000000*VALUE(MID(F256,2,LEN(F256)-3)),IF(RIGHT(F256,2)="B)",-1000000000*VALUE(MID(F256,2,LEN(F256)-3)),IF(RIGHT(F256,2)="k)",-1000*VALUE(MID(F256,2,LEN(F256)-3)),VALUE(SUBSTITUTE(F256,",","")))))),IF(RIGHT(F256,1)="T",1000000000000*VALUE(LEFT(F256,LEN(F256)-1)),IF(RIGHT(F256,1)="M",1000000*VALUE(LEFT(F256,LEN(F256)-1)),IF(RIGHT(F256,1)="B",1000000000*VALUE(LEFT(F256,LEN(F256)-1)),IF(RIGHT(F256,1)="%",0.01*VALUE(LEFT(F256,LEN(F256)-1)),IF(RIGHT(F256,1)="k",1000*VALUE(LEFT(F256,LEN(F256)-1)),VALUE(SUBSTITUTE(F256,",",""))))))))),"N/A")</f>
        <v/>
      </c>
      <c r="N256">
        <f>IFERROR(IF(TRIM(G256)="-", "N/A", IF(RIGHT(G256,1)=")",IF(RIGHT(G256,2)="T)",-1000000000000*VALUE(MID(G256,2,LEN(G256)-3)),IF(RIGHT(G256,2)="M)",-1000000*VALUE(MID(G256,2,LEN(G256)-3)),IF(RIGHT(G256,2)="B)",-1000000000*VALUE(MID(G256,2,LEN(G256)-3)),IF(RIGHT(G256,2)="k)",-1000*VALUE(MID(G256,2,LEN(G256)-3)),VALUE(SUBSTITUTE(G256,",","")))))),IF(RIGHT(G256,1)="T",1000000000000*VALUE(LEFT(G256,LEN(G256)-1)),IF(RIGHT(G256,1)="M",1000000*VALUE(LEFT(G256,LEN(G256)-1)),IF(RIGHT(G256,1)="B",1000000000*VALUE(LEFT(G256,LEN(G256)-1)),IF(RIGHT(G256,1)="%",0.01*VALUE(LEFT(G256,LEN(G256)-1)),IF(RIGHT(G256,1)="k",1000*VALUE(LEFT(G256,LEN(G256)-1)),VALUE(SUBSTITUTE(G256,",",""))))))))),"N/A")</f>
        <v/>
      </c>
      <c r="P256">
        <f>MAX(J256:N256)</f>
        <v/>
      </c>
      <c r="Q256">
        <f>IFERROR(J144+MATCH(P256,J256:N256,0)-1,"")</f>
        <v/>
      </c>
      <c r="R256">
        <f>IF(Q256="","",MIN(J256:N256))</f>
        <v/>
      </c>
      <c r="S256">
        <f>IFERROR(J144+MATCH(R256,J256:N256,0)-1,"")</f>
        <v/>
      </c>
      <c r="T256">
        <f>IFERROR(AVERAGE(J256:N256),"")</f>
        <v/>
      </c>
      <c r="U256">
        <f>IFERROR(STDEV(J256:N256),"")</f>
        <v/>
      </c>
      <c r="V256">
        <f>IFERROR(IF(C256="-","",IF(ISBLANK(B256),"",IF(OR(ISNUMBER(FIND("Growth",B256)),ISNUMBER(FIND("Margin",B256))),"",(J256-T256)/U256))),"")</f>
        <v/>
      </c>
      <c r="W256">
        <f>IFERROR(IF(OR(D256="-",ISBLANK(D256)),"",(K256-T256)/U256),"")</f>
        <v/>
      </c>
      <c r="X256">
        <f>IFERROR(IF(OR(E256="-",ISBLANK(E256)),"",(L256-T256)/U256),"")</f>
        <v/>
      </c>
      <c r="Y256">
        <f>IFERROR(IF(OR(F256="-",ISBLANK(F256)),"",(M256-T256)/U256),"")</f>
        <v/>
      </c>
      <c r="Z256">
        <f>IFERROR(IF(OR(G256="-",ISBLANK(G256)),"",(N256-T256)/U256),"")</f>
        <v/>
      </c>
      <c r="AA256">
        <f>IF(MAX(MAX(V256:Z256),ABS(MIN(V256:Z256)))=ABS(MIN(V256:Z256)),MIN(V256:Z256),MAX(V256:Z256))</f>
        <v/>
      </c>
      <c r="AB256">
        <f>IFERROR(V144+MATCH(AA256,V256:Z256,0)-1,"")</f>
        <v/>
      </c>
      <c r="AC256">
        <f>IF(AB256&lt;&gt;"",IF(S256=AB256,"Low",IF(AB256=Q256,"High","")),"")</f>
        <v/>
      </c>
      <c r="AE256">
        <f>IF(ISNUMBER(MATCH("N/A",J256:N256,0)),"",IFERROR((5 * SUMPRODUCT(J144:N144,J256:N256) - PRODUCT(SUM(J144:N144),SUM(J256:N256))) / ((5 * SUM((J144^2)+(K144^2)+(L144^2)+(M144^2)+(N144^2))) - SUM(J144:N144)^2),""))</f>
        <v/>
      </c>
      <c r="AF256">
        <f>IFERROR(CORREL(J144:N144,J256:N256),"")</f>
        <v/>
      </c>
      <c r="AZ256">
        <f>IF(Q256=S256,0,1)</f>
        <v/>
      </c>
      <c r="BA256">
        <f>IF(AZ256=1,IF(Q256="","",IF(Q256=N144,"Yes","No")),"")</f>
        <v/>
      </c>
      <c r="BB256">
        <f>IF(BA256="Yes",P256,"")</f>
        <v/>
      </c>
      <c r="BC256">
        <f>IF(AZ256=1,IF(S256="","",IF(S256=N144,"Yes","No")),"")</f>
        <v/>
      </c>
      <c r="BD256">
        <f>IF(BC256="Yes",R256,"")</f>
        <v/>
      </c>
      <c r="BE256">
        <f>IFERROR(IF(SIGN(AE256)=1,"Increasing",IF(SIGN(AE256)=-1,"Decreasing","")),"")</f>
        <v/>
      </c>
      <c r="BF256">
        <f>IF(OR(AND(BE256="Increasing",BA256="Yes"),AND(BE256="Decreasing",BC256="Yes")),"Yes","No")</f>
        <v/>
      </c>
      <c r="BG256">
        <f>IF(I256="pos_trend","Yes","No")</f>
        <v/>
      </c>
      <c r="BH256">
        <f>IF(AF256&lt;&gt;"",IF(ABS(AF256)&gt;0.8,"Yes","No"),"")</f>
        <v/>
      </c>
    </row>
    <row r="257" spans="1:60">
      <c s="1" r="A257" t="n">
        <v>10</v>
      </c>
      <c r="B257" t="s">
        <v>657</v>
      </c>
      <c r="C257" t="s">
        <v>2070</v>
      </c>
      <c r="D257" t="s">
        <v>545</v>
      </c>
      <c r="E257" t="s">
        <v>278</v>
      </c>
      <c r="F257" t="s">
        <v>2071</v>
      </c>
      <c r="G257" t="s">
        <v>2186</v>
      </c>
      <c r="H257" t="s"/>
      <c r="I257">
        <f>IF(AND(K257&gt; J257, L257&gt; K257, M257&gt; L257, N257&gt; M257), "pos_trend", IF(AND(K257&lt; J257, L257&lt; K257, M257&lt; L257, N257&lt; M257), "neg_trend", "N/A"))</f>
        <v/>
      </c>
      <c r="J257">
        <f>IFERROR(IF(TRIM(C257)="-", "N/A", IF(RIGHT(C257,1)=")",IF(RIGHT(C257,2)="T)",-1000000000000*VALUE(MID(C257,2,LEN(C257)-3)),IF(RIGHT(C257,2)="M)",-1000000*VALUE(MID(C257,2,LEN(C257)-3)),IF(RIGHT(C257,2)="B)",-1000000000*VALUE(MID(C257,2,LEN(C257)-3)),IF(RIGHT(C257,2)="k)",-1000*VALUE(MID(C257,2,LEN(C257)-3)),VALUE(SUBSTITUTE(C257,",","")))))),IF(RIGHT(C257,1)="T",1000000000000*VALUE(LEFT(C257,LEN(C257)-1)),IF(RIGHT(C257,1)="M",1000000*VALUE(LEFT(C257,LEN(C257)-1)),IF(RIGHT(C257,1)="B",1000000000*VALUE(LEFT(C257,LEN(C257)-1)),IF(RIGHT(C257,1)="%",0.01*VALUE(LEFT(C257,LEN(C257)-1)),IF(RIGHT(C257,1)="k",1000*VALUE(LEFT(C257,LEN(C257)-1)),VALUE(SUBSTITUTE(C257,",",""))))))))),"N/A")</f>
        <v/>
      </c>
      <c r="K257">
        <f>IFERROR(IF(TRIM(D257)="-", "N/A", IF(RIGHT(D257,1)=")",IF(RIGHT(D257,2)="T)",-1000000000000*VALUE(MID(D257,2,LEN(D257)-3)),IF(RIGHT(D257,2)="M)",-1000000*VALUE(MID(D257,2,LEN(D257)-3)),IF(RIGHT(D257,2)="B)",-1000000000*VALUE(MID(D257,2,LEN(D257)-3)),IF(RIGHT(D257,2)="k)",-1000*VALUE(MID(D257,2,LEN(D257)-3)),VALUE(SUBSTITUTE(D257,",","")))))),IF(RIGHT(D257,1)="T",1000000000000*VALUE(LEFT(D257,LEN(D257)-1)),IF(RIGHT(D257,1)="M",1000000*VALUE(LEFT(D257,LEN(D257)-1)),IF(RIGHT(D257,1)="B",1000000000*VALUE(LEFT(D257,LEN(D257)-1)),IF(RIGHT(D257,1)="%",0.01*VALUE(LEFT(D257,LEN(D257)-1)),IF(RIGHT(D257,1)="k",1000*VALUE(LEFT(D257,LEN(D257)-1)),VALUE(SUBSTITUTE(D257,",",""))))))))),"N/A")</f>
        <v/>
      </c>
      <c r="L257">
        <f>IFERROR(IF(TRIM(E257)="-", "N/A", IF(RIGHT(E257,1)=")",IF(RIGHT(E257,2)="T)",-1000000000000*VALUE(MID(E257,2,LEN(E257)-3)),IF(RIGHT(E257,2)="M)",-1000000*VALUE(MID(E257,2,LEN(E257)-3)),IF(RIGHT(E257,2)="B)",-1000000000*VALUE(MID(E257,2,LEN(E257)-3)),IF(RIGHT(E257,2)="k)",-1000*VALUE(MID(E257,2,LEN(E257)-3)),VALUE(SUBSTITUTE(E257,",","")))))),IF(RIGHT(E257,1)="T",1000000000000*VALUE(LEFT(E257,LEN(E257)-1)),IF(RIGHT(E257,1)="M",1000000*VALUE(LEFT(E257,LEN(E257)-1)),IF(RIGHT(E257,1)="B",1000000000*VALUE(LEFT(E257,LEN(E257)-1)),IF(RIGHT(E257,1)="%",0.01*VALUE(LEFT(E257,LEN(E257)-1)),IF(RIGHT(E257,1)="k",1000*VALUE(LEFT(E257,LEN(E257)-1)),VALUE(SUBSTITUTE(E257,",",""))))))))),"N/A")</f>
        <v/>
      </c>
      <c r="M257">
        <f>IFERROR(IF(TRIM(F257)="-", "N/A", IF(RIGHT(F257,1)=")",IF(RIGHT(F257,2)="T)",-1000000000000*VALUE(MID(F257,2,LEN(F257)-3)),IF(RIGHT(F257,2)="M)",-1000000*VALUE(MID(F257,2,LEN(F257)-3)),IF(RIGHT(F257,2)="B)",-1000000000*VALUE(MID(F257,2,LEN(F257)-3)),IF(RIGHT(F257,2)="k)",-1000*VALUE(MID(F257,2,LEN(F257)-3)),VALUE(SUBSTITUTE(F257,",","")))))),IF(RIGHT(F257,1)="T",1000000000000*VALUE(LEFT(F257,LEN(F257)-1)),IF(RIGHT(F257,1)="M",1000000*VALUE(LEFT(F257,LEN(F257)-1)),IF(RIGHT(F257,1)="B",1000000000*VALUE(LEFT(F257,LEN(F257)-1)),IF(RIGHT(F257,1)="%",0.01*VALUE(LEFT(F257,LEN(F257)-1)),IF(RIGHT(F257,1)="k",1000*VALUE(LEFT(F257,LEN(F257)-1)),VALUE(SUBSTITUTE(F257,",",""))))))))),"N/A")</f>
        <v/>
      </c>
      <c r="N257">
        <f>IFERROR(IF(TRIM(G257)="-", "N/A", IF(RIGHT(G257,1)=")",IF(RIGHT(G257,2)="T)",-1000000000000*VALUE(MID(G257,2,LEN(G257)-3)),IF(RIGHT(G257,2)="M)",-1000000*VALUE(MID(G257,2,LEN(G257)-3)),IF(RIGHT(G257,2)="B)",-1000000000*VALUE(MID(G257,2,LEN(G257)-3)),IF(RIGHT(G257,2)="k)",-1000*VALUE(MID(G257,2,LEN(G257)-3)),VALUE(SUBSTITUTE(G257,",","")))))),IF(RIGHT(G257,1)="T",1000000000000*VALUE(LEFT(G257,LEN(G257)-1)),IF(RIGHT(G257,1)="M",1000000*VALUE(LEFT(G257,LEN(G257)-1)),IF(RIGHT(G257,1)="B",1000000000*VALUE(LEFT(G257,LEN(G257)-1)),IF(RIGHT(G257,1)="%",0.01*VALUE(LEFT(G257,LEN(G257)-1)),IF(RIGHT(G257,1)="k",1000*VALUE(LEFT(G257,LEN(G257)-1)),VALUE(SUBSTITUTE(G257,",",""))))))))),"N/A")</f>
        <v/>
      </c>
      <c r="P257">
        <f>MAX(J257:N257)</f>
        <v/>
      </c>
      <c r="Q257">
        <f>IFERROR(J144+MATCH(P257,J257:N257,0)-1,"")</f>
        <v/>
      </c>
      <c r="R257">
        <f>IF(Q257="","",MIN(J257:N257))</f>
        <v/>
      </c>
      <c r="S257">
        <f>IFERROR(J144+MATCH(R257,J257:N257,0)-1,"")</f>
        <v/>
      </c>
      <c r="T257">
        <f>IFERROR(AVERAGE(J257:N257),"")</f>
        <v/>
      </c>
      <c r="U257">
        <f>IFERROR(STDEV(J257:N257),"")</f>
        <v/>
      </c>
      <c r="V257">
        <f>IFERROR(IF(C257="-","",IF(ISBLANK(B257),"",IF(OR(ISNUMBER(FIND("Growth",B257)),ISNUMBER(FIND("Margin",B257))),"",(J257-T257)/U257))),"")</f>
        <v/>
      </c>
      <c r="W257">
        <f>IFERROR(IF(OR(D257="-",ISBLANK(D257)),"",(K257-T257)/U257),"")</f>
        <v/>
      </c>
      <c r="X257">
        <f>IFERROR(IF(OR(E257="-",ISBLANK(E257)),"",(L257-T257)/U257),"")</f>
        <v/>
      </c>
      <c r="Y257">
        <f>IFERROR(IF(OR(F257="-",ISBLANK(F257)),"",(M257-T257)/U257),"")</f>
        <v/>
      </c>
      <c r="Z257">
        <f>IFERROR(IF(OR(G257="-",ISBLANK(G257)),"",(N257-T257)/U257),"")</f>
        <v/>
      </c>
      <c r="AA257">
        <f>IF(MAX(MAX(V257:Z257),ABS(MIN(V257:Z257)))=ABS(MIN(V257:Z257)),MIN(V257:Z257),MAX(V257:Z257))</f>
        <v/>
      </c>
      <c r="AB257">
        <f>IFERROR(V144+MATCH(AA257,V257:Z257,0)-1,"")</f>
        <v/>
      </c>
      <c r="AC257">
        <f>IF(AB257&lt;&gt;"",IF(S257=AB257,"Low",IF(AB257=Q257,"High","")),"")</f>
        <v/>
      </c>
      <c r="AE257">
        <f>IF(ISNUMBER(MATCH("N/A",J257:N257,0)),"",IFERROR((5 * SUMPRODUCT(J144:N144,J257:N257) - PRODUCT(SUM(J144:N144),SUM(J257:N257))) / ((5 * SUM((J144^2)+(K144^2)+(L144^2)+(M144^2)+(N144^2))) - SUM(J144:N144)^2),""))</f>
        <v/>
      </c>
      <c r="AF257">
        <f>IFERROR(CORREL(J144:N144,J257:N257),"")</f>
        <v/>
      </c>
      <c r="AZ257">
        <f>IF(Q257=S257,0,1)</f>
        <v/>
      </c>
      <c r="BA257">
        <f>IF(AZ257=1,IF(Q257="","",IF(Q257=N144,"Yes","No")),"")</f>
        <v/>
      </c>
      <c r="BB257">
        <f>IF(BA257="Yes",P257,"")</f>
        <v/>
      </c>
      <c r="BC257">
        <f>IF(AZ257=1,IF(S257="","",IF(S257=N144,"Yes","No")),"")</f>
        <v/>
      </c>
      <c r="BD257">
        <f>IF(BC257="Yes",R257,"")</f>
        <v/>
      </c>
      <c r="BE257">
        <f>IFERROR(IF(SIGN(AE257)=1,"Increasing",IF(SIGN(AE257)=-1,"Decreasing","")),"")</f>
        <v/>
      </c>
      <c r="BF257">
        <f>IF(OR(AND(BE257="Increasing",BA257="Yes"),AND(BE257="Decreasing",BC257="Yes")),"Yes","No")</f>
        <v/>
      </c>
      <c r="BG257">
        <f>IF(I257="pos_trend","Yes","No")</f>
        <v/>
      </c>
      <c r="BH257">
        <f>IF(AF257&lt;&gt;"",IF(ABS(AF257)&gt;0.8,"Yes","No"),"")</f>
        <v/>
      </c>
    </row>
    <row r="258" spans="1:60">
      <c s="1" r="A258" t="n">
        <v>11</v>
      </c>
      <c r="B258" t="s">
        <v>663</v>
      </c>
      <c r="C258" t="s">
        <v>178</v>
      </c>
      <c r="D258" t="s">
        <v>4260</v>
      </c>
      <c r="E258" t="s">
        <v>308</v>
      </c>
      <c r="F258" t="s">
        <v>4261</v>
      </c>
      <c r="G258" t="s">
        <v>278</v>
      </c>
      <c r="H258" t="s"/>
      <c r="I258">
        <f>IF(AND(K258&gt; J258, L258&gt; K258, M258&gt; L258, N258&gt; M258), "pos_trend", IF(AND(K258&lt; J258, L258&lt; K258, M258&lt; L258, N258&lt; M258), "neg_trend", "N/A"))</f>
        <v/>
      </c>
      <c r="J258">
        <f>IFERROR(IF(TRIM(C258)="-", "N/A", IF(RIGHT(C258,1)=")",IF(RIGHT(C258,2)="T)",-1000000000000*VALUE(MID(C258,2,LEN(C258)-3)),IF(RIGHT(C258,2)="M)",-1000000*VALUE(MID(C258,2,LEN(C258)-3)),IF(RIGHT(C258,2)="B)",-1000000000*VALUE(MID(C258,2,LEN(C258)-3)),IF(RIGHT(C258,2)="k)",-1000*VALUE(MID(C258,2,LEN(C258)-3)),VALUE(SUBSTITUTE(C258,",","")))))),IF(RIGHT(C258,1)="T",1000000000000*VALUE(LEFT(C258,LEN(C258)-1)),IF(RIGHT(C258,1)="M",1000000*VALUE(LEFT(C258,LEN(C258)-1)),IF(RIGHT(C258,1)="B",1000000000*VALUE(LEFT(C258,LEN(C258)-1)),IF(RIGHT(C258,1)="%",0.01*VALUE(LEFT(C258,LEN(C258)-1)),IF(RIGHT(C258,1)="k",1000*VALUE(LEFT(C258,LEN(C258)-1)),VALUE(SUBSTITUTE(C258,",",""))))))))),"N/A")</f>
        <v/>
      </c>
      <c r="K258">
        <f>IFERROR(IF(TRIM(D258)="-", "N/A", IF(RIGHT(D258,1)=")",IF(RIGHT(D258,2)="T)",-1000000000000*VALUE(MID(D258,2,LEN(D258)-3)),IF(RIGHT(D258,2)="M)",-1000000*VALUE(MID(D258,2,LEN(D258)-3)),IF(RIGHT(D258,2)="B)",-1000000000*VALUE(MID(D258,2,LEN(D258)-3)),IF(RIGHT(D258,2)="k)",-1000*VALUE(MID(D258,2,LEN(D258)-3)),VALUE(SUBSTITUTE(D258,",","")))))),IF(RIGHT(D258,1)="T",1000000000000*VALUE(LEFT(D258,LEN(D258)-1)),IF(RIGHT(D258,1)="M",1000000*VALUE(LEFT(D258,LEN(D258)-1)),IF(RIGHT(D258,1)="B",1000000000*VALUE(LEFT(D258,LEN(D258)-1)),IF(RIGHT(D258,1)="%",0.01*VALUE(LEFT(D258,LEN(D258)-1)),IF(RIGHT(D258,1)="k",1000*VALUE(LEFT(D258,LEN(D258)-1)),VALUE(SUBSTITUTE(D258,",",""))))))))),"N/A")</f>
        <v/>
      </c>
      <c r="L258">
        <f>IFERROR(IF(TRIM(E258)="-", "N/A", IF(RIGHT(E258,1)=")",IF(RIGHT(E258,2)="T)",-1000000000000*VALUE(MID(E258,2,LEN(E258)-3)),IF(RIGHT(E258,2)="M)",-1000000*VALUE(MID(E258,2,LEN(E258)-3)),IF(RIGHT(E258,2)="B)",-1000000000*VALUE(MID(E258,2,LEN(E258)-3)),IF(RIGHT(E258,2)="k)",-1000*VALUE(MID(E258,2,LEN(E258)-3)),VALUE(SUBSTITUTE(E258,",","")))))),IF(RIGHT(E258,1)="T",1000000000000*VALUE(LEFT(E258,LEN(E258)-1)),IF(RIGHT(E258,1)="M",1000000*VALUE(LEFT(E258,LEN(E258)-1)),IF(RIGHT(E258,1)="B",1000000000*VALUE(LEFT(E258,LEN(E258)-1)),IF(RIGHT(E258,1)="%",0.01*VALUE(LEFT(E258,LEN(E258)-1)),IF(RIGHT(E258,1)="k",1000*VALUE(LEFT(E258,LEN(E258)-1)),VALUE(SUBSTITUTE(E258,",",""))))))))),"N/A")</f>
        <v/>
      </c>
      <c r="M258">
        <f>IFERROR(IF(TRIM(F258)="-", "N/A", IF(RIGHT(F258,1)=")",IF(RIGHT(F258,2)="T)",-1000000000000*VALUE(MID(F258,2,LEN(F258)-3)),IF(RIGHT(F258,2)="M)",-1000000*VALUE(MID(F258,2,LEN(F258)-3)),IF(RIGHT(F258,2)="B)",-1000000000*VALUE(MID(F258,2,LEN(F258)-3)),IF(RIGHT(F258,2)="k)",-1000*VALUE(MID(F258,2,LEN(F258)-3)),VALUE(SUBSTITUTE(F258,",","")))))),IF(RIGHT(F258,1)="T",1000000000000*VALUE(LEFT(F258,LEN(F258)-1)),IF(RIGHT(F258,1)="M",1000000*VALUE(LEFT(F258,LEN(F258)-1)),IF(RIGHT(F258,1)="B",1000000000*VALUE(LEFT(F258,LEN(F258)-1)),IF(RIGHT(F258,1)="%",0.01*VALUE(LEFT(F258,LEN(F258)-1)),IF(RIGHT(F258,1)="k",1000*VALUE(LEFT(F258,LEN(F258)-1)),VALUE(SUBSTITUTE(F258,",",""))))))))),"N/A")</f>
        <v/>
      </c>
      <c r="N258">
        <f>IFERROR(IF(TRIM(G258)="-", "N/A", IF(RIGHT(G258,1)=")",IF(RIGHT(G258,2)="T)",-1000000000000*VALUE(MID(G258,2,LEN(G258)-3)),IF(RIGHT(G258,2)="M)",-1000000*VALUE(MID(G258,2,LEN(G258)-3)),IF(RIGHT(G258,2)="B)",-1000000000*VALUE(MID(G258,2,LEN(G258)-3)),IF(RIGHT(G258,2)="k)",-1000*VALUE(MID(G258,2,LEN(G258)-3)),VALUE(SUBSTITUTE(G258,",","")))))),IF(RIGHT(G258,1)="T",1000000000000*VALUE(LEFT(G258,LEN(G258)-1)),IF(RIGHT(G258,1)="M",1000000*VALUE(LEFT(G258,LEN(G258)-1)),IF(RIGHT(G258,1)="B",1000000000*VALUE(LEFT(G258,LEN(G258)-1)),IF(RIGHT(G258,1)="%",0.01*VALUE(LEFT(G258,LEN(G258)-1)),IF(RIGHT(G258,1)="k",1000*VALUE(LEFT(G258,LEN(G258)-1)),VALUE(SUBSTITUTE(G258,",",""))))))))),"N/A")</f>
        <v/>
      </c>
      <c r="P258">
        <f>MAX(J258:N258)</f>
        <v/>
      </c>
      <c r="Q258">
        <f>IFERROR(J144+MATCH(P258,J258:N258,0)-1,"")</f>
        <v/>
      </c>
      <c r="R258">
        <f>IF(Q258="","",MIN(J258:N258))</f>
        <v/>
      </c>
      <c r="S258">
        <f>IFERROR(J144+MATCH(R258,J258:N258,0)-1,"")</f>
        <v/>
      </c>
      <c r="T258">
        <f>IFERROR(AVERAGE(J258:N258),"")</f>
        <v/>
      </c>
      <c r="U258">
        <f>IFERROR(STDEV(J258:N258),"")</f>
        <v/>
      </c>
      <c r="V258">
        <f>IFERROR(IF(C258="-","",IF(ISBLANK(B258),"",IF(OR(ISNUMBER(FIND("Growth",B258)),ISNUMBER(FIND("Margin",B258))),"",(J258-T258)/U258))),"")</f>
        <v/>
      </c>
      <c r="W258">
        <f>IFERROR(IF(OR(D258="-",ISBLANK(D258)),"",(K258-T258)/U258),"")</f>
        <v/>
      </c>
      <c r="X258">
        <f>IFERROR(IF(OR(E258="-",ISBLANK(E258)),"",(L258-T258)/U258),"")</f>
        <v/>
      </c>
      <c r="Y258">
        <f>IFERROR(IF(OR(F258="-",ISBLANK(F258)),"",(M258-T258)/U258),"")</f>
        <v/>
      </c>
      <c r="Z258">
        <f>IFERROR(IF(OR(G258="-",ISBLANK(G258)),"",(N258-T258)/U258),"")</f>
        <v/>
      </c>
      <c r="AA258">
        <f>IF(MAX(MAX(V258:Z258),ABS(MIN(V258:Z258)))=ABS(MIN(V258:Z258)),MIN(V258:Z258),MAX(V258:Z258))</f>
        <v/>
      </c>
      <c r="AB258">
        <f>IFERROR(V144+MATCH(AA258,V258:Z258,0)-1,"")</f>
        <v/>
      </c>
      <c r="AC258">
        <f>IF(AB258&lt;&gt;"",IF(S258=AB258,"Low",IF(AB258=Q258,"High","")),"")</f>
        <v/>
      </c>
      <c r="AE258">
        <f>IF(ISNUMBER(MATCH("N/A",J258:N258,0)),"",IFERROR((5 * SUMPRODUCT(J144:N144,J258:N258) - PRODUCT(SUM(J144:N144),SUM(J258:N258))) / ((5 * SUM((J144^2)+(K144^2)+(L144^2)+(M144^2)+(N144^2))) - SUM(J144:N144)^2),""))</f>
        <v/>
      </c>
      <c r="AF258">
        <f>IFERROR(CORREL(J144:N144,J258:N258),"")</f>
        <v/>
      </c>
      <c r="AZ258">
        <f>IF(Q258=S258,0,1)</f>
        <v/>
      </c>
      <c r="BA258">
        <f>IF(AZ258=1,IF(Q258="","",IF(Q258=N144,"Yes","No")),"")</f>
        <v/>
      </c>
      <c r="BB258">
        <f>IF(BA258="Yes",P258,"")</f>
        <v/>
      </c>
      <c r="BC258">
        <f>IF(AZ258=1,IF(S258="","",IF(S258=N144,"Yes","No")),"")</f>
        <v/>
      </c>
      <c r="BD258">
        <f>IF(BC258="Yes",R258,"")</f>
        <v/>
      </c>
      <c r="BE258">
        <f>IFERROR(IF(SIGN(AE258)=1,"Increasing",IF(SIGN(AE258)=-1,"Decreasing","")),"")</f>
        <v/>
      </c>
      <c r="BF258">
        <f>IF(OR(AND(BE258="Increasing",BA258="Yes"),AND(BE258="Decreasing",BC258="Yes")),"Yes","No")</f>
        <v/>
      </c>
      <c r="BG258">
        <f>IF(I258="pos_trend","Yes","No")</f>
        <v/>
      </c>
      <c r="BH258">
        <f>IF(AF258&lt;&gt;"",IF(ABS(AF258)&gt;0.8,"Yes","No"),"")</f>
        <v/>
      </c>
    </row>
    <row r="259" spans="1:60">
      <c s="1" r="A259" t="n">
        <v>12</v>
      </c>
      <c r="B259" t="s">
        <v>669</v>
      </c>
      <c r="C259" t="s">
        <v>178</v>
      </c>
      <c r="D259" t="s">
        <v>4260</v>
      </c>
      <c r="E259" t="s">
        <v>308</v>
      </c>
      <c r="F259" t="s">
        <v>4261</v>
      </c>
      <c r="G259" t="s">
        <v>278</v>
      </c>
      <c r="H259" t="s"/>
      <c r="I259">
        <f>IF(AND(K259&gt; J259, L259&gt; K259, M259&gt; L259, N259&gt; M259), "pos_trend", IF(AND(K259&lt; J259, L259&lt; K259, M259&lt; L259, N259&lt; M259), "neg_trend", "N/A"))</f>
        <v/>
      </c>
      <c r="J259">
        <f>IFERROR(IF(TRIM(C259)="-", "N/A", IF(RIGHT(C259,1)=")",IF(RIGHT(C259,2)="T)",-1000000000000*VALUE(MID(C259,2,LEN(C259)-3)),IF(RIGHT(C259,2)="M)",-1000000*VALUE(MID(C259,2,LEN(C259)-3)),IF(RIGHT(C259,2)="B)",-1000000000*VALUE(MID(C259,2,LEN(C259)-3)),IF(RIGHT(C259,2)="k)",-1000*VALUE(MID(C259,2,LEN(C259)-3)),VALUE(SUBSTITUTE(C259,",","")))))),IF(RIGHT(C259,1)="T",1000000000000*VALUE(LEFT(C259,LEN(C259)-1)),IF(RIGHT(C259,1)="M",1000000*VALUE(LEFT(C259,LEN(C259)-1)),IF(RIGHT(C259,1)="B",1000000000*VALUE(LEFT(C259,LEN(C259)-1)),IF(RIGHT(C259,1)="%",0.01*VALUE(LEFT(C259,LEN(C259)-1)),IF(RIGHT(C259,1)="k",1000*VALUE(LEFT(C259,LEN(C259)-1)),VALUE(SUBSTITUTE(C259,",",""))))))))),"N/A")</f>
        <v/>
      </c>
      <c r="K259">
        <f>IFERROR(IF(TRIM(D259)="-", "N/A", IF(RIGHT(D259,1)=")",IF(RIGHT(D259,2)="T)",-1000000000000*VALUE(MID(D259,2,LEN(D259)-3)),IF(RIGHT(D259,2)="M)",-1000000*VALUE(MID(D259,2,LEN(D259)-3)),IF(RIGHT(D259,2)="B)",-1000000000*VALUE(MID(D259,2,LEN(D259)-3)),IF(RIGHT(D259,2)="k)",-1000*VALUE(MID(D259,2,LEN(D259)-3)),VALUE(SUBSTITUTE(D259,",","")))))),IF(RIGHT(D259,1)="T",1000000000000*VALUE(LEFT(D259,LEN(D259)-1)),IF(RIGHT(D259,1)="M",1000000*VALUE(LEFT(D259,LEN(D259)-1)),IF(RIGHT(D259,1)="B",1000000000*VALUE(LEFT(D259,LEN(D259)-1)),IF(RIGHT(D259,1)="%",0.01*VALUE(LEFT(D259,LEN(D259)-1)),IF(RIGHT(D259,1)="k",1000*VALUE(LEFT(D259,LEN(D259)-1)),VALUE(SUBSTITUTE(D259,",",""))))))))),"N/A")</f>
        <v/>
      </c>
      <c r="L259">
        <f>IFERROR(IF(TRIM(E259)="-", "N/A", IF(RIGHT(E259,1)=")",IF(RIGHT(E259,2)="T)",-1000000000000*VALUE(MID(E259,2,LEN(E259)-3)),IF(RIGHT(E259,2)="M)",-1000000*VALUE(MID(E259,2,LEN(E259)-3)),IF(RIGHT(E259,2)="B)",-1000000000*VALUE(MID(E259,2,LEN(E259)-3)),IF(RIGHT(E259,2)="k)",-1000*VALUE(MID(E259,2,LEN(E259)-3)),VALUE(SUBSTITUTE(E259,",","")))))),IF(RIGHT(E259,1)="T",1000000000000*VALUE(LEFT(E259,LEN(E259)-1)),IF(RIGHT(E259,1)="M",1000000*VALUE(LEFT(E259,LEN(E259)-1)),IF(RIGHT(E259,1)="B",1000000000*VALUE(LEFT(E259,LEN(E259)-1)),IF(RIGHT(E259,1)="%",0.01*VALUE(LEFT(E259,LEN(E259)-1)),IF(RIGHT(E259,1)="k",1000*VALUE(LEFT(E259,LEN(E259)-1)),VALUE(SUBSTITUTE(E259,",",""))))))))),"N/A")</f>
        <v/>
      </c>
      <c r="M259">
        <f>IFERROR(IF(TRIM(F259)="-", "N/A", IF(RIGHT(F259,1)=")",IF(RIGHT(F259,2)="T)",-1000000000000*VALUE(MID(F259,2,LEN(F259)-3)),IF(RIGHT(F259,2)="M)",-1000000*VALUE(MID(F259,2,LEN(F259)-3)),IF(RIGHT(F259,2)="B)",-1000000000*VALUE(MID(F259,2,LEN(F259)-3)),IF(RIGHT(F259,2)="k)",-1000*VALUE(MID(F259,2,LEN(F259)-3)),VALUE(SUBSTITUTE(F259,",","")))))),IF(RIGHT(F259,1)="T",1000000000000*VALUE(LEFT(F259,LEN(F259)-1)),IF(RIGHT(F259,1)="M",1000000*VALUE(LEFT(F259,LEN(F259)-1)),IF(RIGHT(F259,1)="B",1000000000*VALUE(LEFT(F259,LEN(F259)-1)),IF(RIGHT(F259,1)="%",0.01*VALUE(LEFT(F259,LEN(F259)-1)),IF(RIGHT(F259,1)="k",1000*VALUE(LEFT(F259,LEN(F259)-1)),VALUE(SUBSTITUTE(F259,",",""))))))))),"N/A")</f>
        <v/>
      </c>
      <c r="N259">
        <f>IFERROR(IF(TRIM(G259)="-", "N/A", IF(RIGHT(G259,1)=")",IF(RIGHT(G259,2)="T)",-1000000000000*VALUE(MID(G259,2,LEN(G259)-3)),IF(RIGHT(G259,2)="M)",-1000000*VALUE(MID(G259,2,LEN(G259)-3)),IF(RIGHT(G259,2)="B)",-1000000000*VALUE(MID(G259,2,LEN(G259)-3)),IF(RIGHT(G259,2)="k)",-1000*VALUE(MID(G259,2,LEN(G259)-3)),VALUE(SUBSTITUTE(G259,",","")))))),IF(RIGHT(G259,1)="T",1000000000000*VALUE(LEFT(G259,LEN(G259)-1)),IF(RIGHT(G259,1)="M",1000000*VALUE(LEFT(G259,LEN(G259)-1)),IF(RIGHT(G259,1)="B",1000000000*VALUE(LEFT(G259,LEN(G259)-1)),IF(RIGHT(G259,1)="%",0.01*VALUE(LEFT(G259,LEN(G259)-1)),IF(RIGHT(G259,1)="k",1000*VALUE(LEFT(G259,LEN(G259)-1)),VALUE(SUBSTITUTE(G259,",",""))))))))),"N/A")</f>
        <v/>
      </c>
      <c r="P259">
        <f>MAX(J259:N259)</f>
        <v/>
      </c>
      <c r="Q259">
        <f>IFERROR(J144+MATCH(P259,J259:N259,0)-1,"")</f>
        <v/>
      </c>
      <c r="R259">
        <f>IF(Q259="","",MIN(J259:N259))</f>
        <v/>
      </c>
      <c r="S259">
        <f>IFERROR(J144+MATCH(R259,J259:N259,0)-1,"")</f>
        <v/>
      </c>
      <c r="T259">
        <f>IFERROR(AVERAGE(J259:N259),"")</f>
        <v/>
      </c>
      <c r="U259">
        <f>IFERROR(STDEV(J259:N259),"")</f>
        <v/>
      </c>
      <c r="V259">
        <f>IFERROR(IF(C259="-","",IF(ISBLANK(B259),"",IF(OR(ISNUMBER(FIND("Growth",B259)),ISNUMBER(FIND("Margin",B259))),"",(J259-T259)/U259))),"")</f>
        <v/>
      </c>
      <c r="W259">
        <f>IFERROR(IF(OR(D259="-",ISBLANK(D259)),"",(K259-T259)/U259),"")</f>
        <v/>
      </c>
      <c r="X259">
        <f>IFERROR(IF(OR(E259="-",ISBLANK(E259)),"",(L259-T259)/U259),"")</f>
        <v/>
      </c>
      <c r="Y259">
        <f>IFERROR(IF(OR(F259="-",ISBLANK(F259)),"",(M259-T259)/U259),"")</f>
        <v/>
      </c>
      <c r="Z259">
        <f>IFERROR(IF(OR(G259="-",ISBLANK(G259)),"",(N259-T259)/U259),"")</f>
        <v/>
      </c>
      <c r="AA259">
        <f>IF(MAX(MAX(V259:Z259),ABS(MIN(V259:Z259)))=ABS(MIN(V259:Z259)),MIN(V259:Z259),MAX(V259:Z259))</f>
        <v/>
      </c>
      <c r="AB259">
        <f>IFERROR(V144+MATCH(AA259,V259:Z259,0)-1,"")</f>
        <v/>
      </c>
      <c r="AC259">
        <f>IF(AB259&lt;&gt;"",IF(S259=AB259,"Low",IF(AB259=Q259,"High","")),"")</f>
        <v/>
      </c>
      <c r="AE259">
        <f>IF(ISNUMBER(MATCH("N/A",J259:N259,0)),"",IFERROR((5 * SUMPRODUCT(J144:N144,J259:N259) - PRODUCT(SUM(J144:N144),SUM(J259:N259))) / ((5 * SUM((J144^2)+(K144^2)+(L144^2)+(M144^2)+(N144^2))) - SUM(J144:N144)^2),""))</f>
        <v/>
      </c>
      <c r="AF259">
        <f>IFERROR(CORREL(J144:N144,J259:N259),"")</f>
        <v/>
      </c>
      <c r="AZ259">
        <f>IF(Q259=S259,0,1)</f>
        <v/>
      </c>
      <c r="BA259">
        <f>IF(AZ259=1,IF(Q259="","",IF(Q259=N144,"Yes","No")),"")</f>
        <v/>
      </c>
      <c r="BB259">
        <f>IF(BA259="Yes",P259,"")</f>
        <v/>
      </c>
      <c r="BC259">
        <f>IF(AZ259=1,IF(S259="","",IF(S259=N144,"Yes","No")),"")</f>
        <v/>
      </c>
      <c r="BD259">
        <f>IF(BC259="Yes",R259,"")</f>
        <v/>
      </c>
      <c r="BE259">
        <f>IFERROR(IF(SIGN(AE259)=1,"Increasing",IF(SIGN(AE259)=-1,"Decreasing","")),"")</f>
        <v/>
      </c>
      <c r="BF259">
        <f>IF(OR(AND(BE259="Increasing",BA259="Yes"),AND(BE259="Decreasing",BC259="Yes")),"Yes","No")</f>
        <v/>
      </c>
      <c r="BG259">
        <f>IF(I259="pos_trend","Yes","No")</f>
        <v/>
      </c>
      <c r="BH259">
        <f>IF(AF259&lt;&gt;"",IF(ABS(AF259)&gt;0.8,"Yes","No"),"")</f>
        <v/>
      </c>
    </row>
    <row r="260" spans="1:60">
      <c s="1" r="A260" t="n">
        <v>13</v>
      </c>
      <c r="B260" t="s">
        <v>673</v>
      </c>
      <c r="C260" t="s">
        <v>178</v>
      </c>
      <c r="D260" t="s">
        <v>4260</v>
      </c>
      <c r="E260" t="s">
        <v>308</v>
      </c>
      <c r="F260" t="s">
        <v>4261</v>
      </c>
      <c r="G260" t="s">
        <v>278</v>
      </c>
      <c r="H260" t="s"/>
      <c r="I260">
        <f>IF(AND(K260&gt; J260, L260&gt; K260, M260&gt; L260, N260&gt; M260), "pos_trend", IF(AND(K260&lt; J260, L260&lt; K260, M260&lt; L260, N260&lt; M260), "neg_trend", "N/A"))</f>
        <v/>
      </c>
      <c r="J260">
        <f>IFERROR(IF(TRIM(C260)="-", "N/A", IF(RIGHT(C260,1)=")",IF(RIGHT(C260,2)="T)",-1000000000000*VALUE(MID(C260,2,LEN(C260)-3)),IF(RIGHT(C260,2)="M)",-1000000*VALUE(MID(C260,2,LEN(C260)-3)),IF(RIGHT(C260,2)="B)",-1000000000*VALUE(MID(C260,2,LEN(C260)-3)),IF(RIGHT(C260,2)="k)",-1000*VALUE(MID(C260,2,LEN(C260)-3)),VALUE(SUBSTITUTE(C260,",","")))))),IF(RIGHT(C260,1)="T",1000000000000*VALUE(LEFT(C260,LEN(C260)-1)),IF(RIGHT(C260,1)="M",1000000*VALUE(LEFT(C260,LEN(C260)-1)),IF(RIGHT(C260,1)="B",1000000000*VALUE(LEFT(C260,LEN(C260)-1)),IF(RIGHT(C260,1)="%",0.01*VALUE(LEFT(C260,LEN(C260)-1)),IF(RIGHT(C260,1)="k",1000*VALUE(LEFT(C260,LEN(C260)-1)),VALUE(SUBSTITUTE(C260,",",""))))))))),"N/A")</f>
        <v/>
      </c>
      <c r="K260">
        <f>IFERROR(IF(TRIM(D260)="-", "N/A", IF(RIGHT(D260,1)=")",IF(RIGHT(D260,2)="T)",-1000000000000*VALUE(MID(D260,2,LEN(D260)-3)),IF(RIGHT(D260,2)="M)",-1000000*VALUE(MID(D260,2,LEN(D260)-3)),IF(RIGHT(D260,2)="B)",-1000000000*VALUE(MID(D260,2,LEN(D260)-3)),IF(RIGHT(D260,2)="k)",-1000*VALUE(MID(D260,2,LEN(D260)-3)),VALUE(SUBSTITUTE(D260,",","")))))),IF(RIGHT(D260,1)="T",1000000000000*VALUE(LEFT(D260,LEN(D260)-1)),IF(RIGHT(D260,1)="M",1000000*VALUE(LEFT(D260,LEN(D260)-1)),IF(RIGHT(D260,1)="B",1000000000*VALUE(LEFT(D260,LEN(D260)-1)),IF(RIGHT(D260,1)="%",0.01*VALUE(LEFT(D260,LEN(D260)-1)),IF(RIGHT(D260,1)="k",1000*VALUE(LEFT(D260,LEN(D260)-1)),VALUE(SUBSTITUTE(D260,",",""))))))))),"N/A")</f>
        <v/>
      </c>
      <c r="L260">
        <f>IFERROR(IF(TRIM(E260)="-", "N/A", IF(RIGHT(E260,1)=")",IF(RIGHT(E260,2)="T)",-1000000000000*VALUE(MID(E260,2,LEN(E260)-3)),IF(RIGHT(E260,2)="M)",-1000000*VALUE(MID(E260,2,LEN(E260)-3)),IF(RIGHT(E260,2)="B)",-1000000000*VALUE(MID(E260,2,LEN(E260)-3)),IF(RIGHT(E260,2)="k)",-1000*VALUE(MID(E260,2,LEN(E260)-3)),VALUE(SUBSTITUTE(E260,",","")))))),IF(RIGHT(E260,1)="T",1000000000000*VALUE(LEFT(E260,LEN(E260)-1)),IF(RIGHT(E260,1)="M",1000000*VALUE(LEFT(E260,LEN(E260)-1)),IF(RIGHT(E260,1)="B",1000000000*VALUE(LEFT(E260,LEN(E260)-1)),IF(RIGHT(E260,1)="%",0.01*VALUE(LEFT(E260,LEN(E260)-1)),IF(RIGHT(E260,1)="k",1000*VALUE(LEFT(E260,LEN(E260)-1)),VALUE(SUBSTITUTE(E260,",",""))))))))),"N/A")</f>
        <v/>
      </c>
      <c r="M260">
        <f>IFERROR(IF(TRIM(F260)="-", "N/A", IF(RIGHT(F260,1)=")",IF(RIGHT(F260,2)="T)",-1000000000000*VALUE(MID(F260,2,LEN(F260)-3)),IF(RIGHT(F260,2)="M)",-1000000*VALUE(MID(F260,2,LEN(F260)-3)),IF(RIGHT(F260,2)="B)",-1000000000*VALUE(MID(F260,2,LEN(F260)-3)),IF(RIGHT(F260,2)="k)",-1000*VALUE(MID(F260,2,LEN(F260)-3)),VALUE(SUBSTITUTE(F260,",","")))))),IF(RIGHT(F260,1)="T",1000000000000*VALUE(LEFT(F260,LEN(F260)-1)),IF(RIGHT(F260,1)="M",1000000*VALUE(LEFT(F260,LEN(F260)-1)),IF(RIGHT(F260,1)="B",1000000000*VALUE(LEFT(F260,LEN(F260)-1)),IF(RIGHT(F260,1)="%",0.01*VALUE(LEFT(F260,LEN(F260)-1)),IF(RIGHT(F260,1)="k",1000*VALUE(LEFT(F260,LEN(F260)-1)),VALUE(SUBSTITUTE(F260,",",""))))))))),"N/A")</f>
        <v/>
      </c>
      <c r="N260">
        <f>IFERROR(IF(TRIM(G260)="-", "N/A", IF(RIGHT(G260,1)=")",IF(RIGHT(G260,2)="T)",-1000000000000*VALUE(MID(G260,2,LEN(G260)-3)),IF(RIGHT(G260,2)="M)",-1000000*VALUE(MID(G260,2,LEN(G260)-3)),IF(RIGHT(G260,2)="B)",-1000000000*VALUE(MID(G260,2,LEN(G260)-3)),IF(RIGHT(G260,2)="k)",-1000*VALUE(MID(G260,2,LEN(G260)-3)),VALUE(SUBSTITUTE(G260,",","")))))),IF(RIGHT(G260,1)="T",1000000000000*VALUE(LEFT(G260,LEN(G260)-1)),IF(RIGHT(G260,1)="M",1000000*VALUE(LEFT(G260,LEN(G260)-1)),IF(RIGHT(G260,1)="B",1000000000*VALUE(LEFT(G260,LEN(G260)-1)),IF(RIGHT(G260,1)="%",0.01*VALUE(LEFT(G260,LEN(G260)-1)),IF(RIGHT(G260,1)="k",1000*VALUE(LEFT(G260,LEN(G260)-1)),VALUE(SUBSTITUTE(G260,",",""))))))))),"N/A")</f>
        <v/>
      </c>
      <c r="P260">
        <f>MAX(J260:N260)</f>
        <v/>
      </c>
      <c r="Q260">
        <f>IFERROR(J144+MATCH(P260,J260:N260,0)-1,"")</f>
        <v/>
      </c>
      <c r="R260">
        <f>IF(Q260="","",MIN(J260:N260))</f>
        <v/>
      </c>
      <c r="S260">
        <f>IFERROR(J144+MATCH(R260,J260:N260,0)-1,"")</f>
        <v/>
      </c>
      <c r="T260">
        <f>IFERROR(AVERAGE(J260:N260),"")</f>
        <v/>
      </c>
      <c r="U260">
        <f>IFERROR(STDEV(J260:N260),"")</f>
        <v/>
      </c>
      <c r="V260">
        <f>IFERROR(IF(C260="-","",IF(ISBLANK(B260),"",IF(OR(ISNUMBER(FIND("Growth",B260)),ISNUMBER(FIND("Margin",B260))),"",(J260-T260)/U260))),"")</f>
        <v/>
      </c>
      <c r="W260">
        <f>IFERROR(IF(OR(D260="-",ISBLANK(D260)),"",(K260-T260)/U260),"")</f>
        <v/>
      </c>
      <c r="X260">
        <f>IFERROR(IF(OR(E260="-",ISBLANK(E260)),"",(L260-T260)/U260),"")</f>
        <v/>
      </c>
      <c r="Y260">
        <f>IFERROR(IF(OR(F260="-",ISBLANK(F260)),"",(M260-T260)/U260),"")</f>
        <v/>
      </c>
      <c r="Z260">
        <f>IFERROR(IF(OR(G260="-",ISBLANK(G260)),"",(N260-T260)/U260),"")</f>
        <v/>
      </c>
      <c r="AA260">
        <f>IF(MAX(MAX(V260:Z260),ABS(MIN(V260:Z260)))=ABS(MIN(V260:Z260)),MIN(V260:Z260),MAX(V260:Z260))</f>
        <v/>
      </c>
      <c r="AB260">
        <f>IFERROR(V144+MATCH(AA260,V260:Z260,0)-1,"")</f>
        <v/>
      </c>
      <c r="AC260">
        <f>IF(AB260&lt;&gt;"",IF(S260=AB260,"Low",IF(AB260=Q260,"High","")),"")</f>
        <v/>
      </c>
      <c r="AE260">
        <f>IF(ISNUMBER(MATCH("N/A",J260:N260,0)),"",IFERROR((5 * SUMPRODUCT(J144:N144,J260:N260) - PRODUCT(SUM(J144:N144),SUM(J260:N260))) / ((5 * SUM((J144^2)+(K144^2)+(L144^2)+(M144^2)+(N144^2))) - SUM(J144:N144)^2),""))</f>
        <v/>
      </c>
      <c r="AF260">
        <f>IFERROR(CORREL(J144:N144,J260:N260),"")</f>
        <v/>
      </c>
      <c r="AZ260">
        <f>IF(Q260=S260,0,1)</f>
        <v/>
      </c>
      <c r="BA260">
        <f>IF(AZ260=1,IF(Q260="","",IF(Q260=N144,"Yes","No")),"")</f>
        <v/>
      </c>
      <c r="BB260">
        <f>IF(BA260="Yes",P260,"")</f>
        <v/>
      </c>
      <c r="BC260">
        <f>IF(AZ260=1,IF(S260="","",IF(S260=N144,"Yes","No")),"")</f>
        <v/>
      </c>
      <c r="BD260">
        <f>IF(BC260="Yes",R260,"")</f>
        <v/>
      </c>
      <c r="BE260">
        <f>IFERROR(IF(SIGN(AE260)=1,"Increasing",IF(SIGN(AE260)=-1,"Decreasing","")),"")</f>
        <v/>
      </c>
      <c r="BF260">
        <f>IF(OR(AND(BE260="Increasing",BA260="Yes"),AND(BE260="Decreasing",BC260="Yes")),"Yes","No")</f>
        <v/>
      </c>
      <c r="BG260">
        <f>IF(I260="pos_trend","Yes","No")</f>
        <v/>
      </c>
      <c r="BH260">
        <f>IF(AF260&lt;&gt;"",IF(ABS(AF260)&gt;0.8,"Yes","No"),"")</f>
        <v/>
      </c>
    </row>
    <row r="261" spans="1:60">
      <c s="1" r="A261" t="n">
        <v>14</v>
      </c>
      <c r="B261" t="s">
        <v>674</v>
      </c>
      <c r="C261" t="s">
        <v>264</v>
      </c>
      <c r="D261" t="s">
        <v>264</v>
      </c>
      <c r="E261" t="s">
        <v>264</v>
      </c>
      <c r="F261" t="s">
        <v>264</v>
      </c>
      <c r="G261" t="s">
        <v>264</v>
      </c>
      <c r="H261" t="s"/>
      <c r="I261">
        <f>IF(AND(K261&gt; J261, L261&gt; K261, M261&gt; L261, N261&gt; M261), "pos_trend", IF(AND(K261&lt; J261, L261&lt; K261, M261&lt; L261, N261&lt; M261), "neg_trend", "N/A"))</f>
        <v/>
      </c>
      <c r="J261">
        <f>IFERROR(IF(TRIM(C261)="-", "N/A", IF(RIGHT(C261,1)=")",IF(RIGHT(C261,2)="T)",-1000000000000*VALUE(MID(C261,2,LEN(C261)-3)),IF(RIGHT(C261,2)="M)",-1000000*VALUE(MID(C261,2,LEN(C261)-3)),IF(RIGHT(C261,2)="B)",-1000000000*VALUE(MID(C261,2,LEN(C261)-3)),IF(RIGHT(C261,2)="k)",-1000*VALUE(MID(C261,2,LEN(C261)-3)),VALUE(SUBSTITUTE(C261,",","")))))),IF(RIGHT(C261,1)="T",1000000000000*VALUE(LEFT(C261,LEN(C261)-1)),IF(RIGHT(C261,1)="M",1000000*VALUE(LEFT(C261,LEN(C261)-1)),IF(RIGHT(C261,1)="B",1000000000*VALUE(LEFT(C261,LEN(C261)-1)),IF(RIGHT(C261,1)="%",0.01*VALUE(LEFT(C261,LEN(C261)-1)),IF(RIGHT(C261,1)="k",1000*VALUE(LEFT(C261,LEN(C261)-1)),VALUE(SUBSTITUTE(C261,",",""))))))))),"N/A")</f>
        <v/>
      </c>
      <c r="K261">
        <f>IFERROR(IF(TRIM(D261)="-", "N/A", IF(RIGHT(D261,1)=")",IF(RIGHT(D261,2)="T)",-1000000000000*VALUE(MID(D261,2,LEN(D261)-3)),IF(RIGHT(D261,2)="M)",-1000000*VALUE(MID(D261,2,LEN(D261)-3)),IF(RIGHT(D261,2)="B)",-1000000000*VALUE(MID(D261,2,LEN(D261)-3)),IF(RIGHT(D261,2)="k)",-1000*VALUE(MID(D261,2,LEN(D261)-3)),VALUE(SUBSTITUTE(D261,",","")))))),IF(RIGHT(D261,1)="T",1000000000000*VALUE(LEFT(D261,LEN(D261)-1)),IF(RIGHT(D261,1)="M",1000000*VALUE(LEFT(D261,LEN(D261)-1)),IF(RIGHT(D261,1)="B",1000000000*VALUE(LEFT(D261,LEN(D261)-1)),IF(RIGHT(D261,1)="%",0.01*VALUE(LEFT(D261,LEN(D261)-1)),IF(RIGHT(D261,1)="k",1000*VALUE(LEFT(D261,LEN(D261)-1)),VALUE(SUBSTITUTE(D261,",",""))))))))),"N/A")</f>
        <v/>
      </c>
      <c r="L261">
        <f>IFERROR(IF(TRIM(E261)="-", "N/A", IF(RIGHT(E261,1)=")",IF(RIGHT(E261,2)="T)",-1000000000000*VALUE(MID(E261,2,LEN(E261)-3)),IF(RIGHT(E261,2)="M)",-1000000*VALUE(MID(E261,2,LEN(E261)-3)),IF(RIGHT(E261,2)="B)",-1000000000*VALUE(MID(E261,2,LEN(E261)-3)),IF(RIGHT(E261,2)="k)",-1000*VALUE(MID(E261,2,LEN(E261)-3)),VALUE(SUBSTITUTE(E261,",","")))))),IF(RIGHT(E261,1)="T",1000000000000*VALUE(LEFT(E261,LEN(E261)-1)),IF(RIGHT(E261,1)="M",1000000*VALUE(LEFT(E261,LEN(E261)-1)),IF(RIGHT(E261,1)="B",1000000000*VALUE(LEFT(E261,LEN(E261)-1)),IF(RIGHT(E261,1)="%",0.01*VALUE(LEFT(E261,LEN(E261)-1)),IF(RIGHT(E261,1)="k",1000*VALUE(LEFT(E261,LEN(E261)-1)),VALUE(SUBSTITUTE(E261,",",""))))))))),"N/A")</f>
        <v/>
      </c>
      <c r="M261">
        <f>IFERROR(IF(TRIM(F261)="-", "N/A", IF(RIGHT(F261,1)=")",IF(RIGHT(F261,2)="T)",-1000000000000*VALUE(MID(F261,2,LEN(F261)-3)),IF(RIGHT(F261,2)="M)",-1000000*VALUE(MID(F261,2,LEN(F261)-3)),IF(RIGHT(F261,2)="B)",-1000000000*VALUE(MID(F261,2,LEN(F261)-3)),IF(RIGHT(F261,2)="k)",-1000*VALUE(MID(F261,2,LEN(F261)-3)),VALUE(SUBSTITUTE(F261,",","")))))),IF(RIGHT(F261,1)="T",1000000000000*VALUE(LEFT(F261,LEN(F261)-1)),IF(RIGHT(F261,1)="M",1000000*VALUE(LEFT(F261,LEN(F261)-1)),IF(RIGHT(F261,1)="B",1000000000*VALUE(LEFT(F261,LEN(F261)-1)),IF(RIGHT(F261,1)="%",0.01*VALUE(LEFT(F261,LEN(F261)-1)),IF(RIGHT(F261,1)="k",1000*VALUE(LEFT(F261,LEN(F261)-1)),VALUE(SUBSTITUTE(F261,",",""))))))))),"N/A")</f>
        <v/>
      </c>
      <c r="N261">
        <f>IFERROR(IF(TRIM(G261)="-", "N/A", IF(RIGHT(G261,1)=")",IF(RIGHT(G261,2)="T)",-1000000000000*VALUE(MID(G261,2,LEN(G261)-3)),IF(RIGHT(G261,2)="M)",-1000000*VALUE(MID(G261,2,LEN(G261)-3)),IF(RIGHT(G261,2)="B)",-1000000000*VALUE(MID(G261,2,LEN(G261)-3)),IF(RIGHT(G261,2)="k)",-1000*VALUE(MID(G261,2,LEN(G261)-3)),VALUE(SUBSTITUTE(G261,",","")))))),IF(RIGHT(G261,1)="T",1000000000000*VALUE(LEFT(G261,LEN(G261)-1)),IF(RIGHT(G261,1)="M",1000000*VALUE(LEFT(G261,LEN(G261)-1)),IF(RIGHT(G261,1)="B",1000000000*VALUE(LEFT(G261,LEN(G261)-1)),IF(RIGHT(G261,1)="%",0.01*VALUE(LEFT(G261,LEN(G261)-1)),IF(RIGHT(G261,1)="k",1000*VALUE(LEFT(G261,LEN(G261)-1)),VALUE(SUBSTITUTE(G261,",",""))))))))),"N/A")</f>
        <v/>
      </c>
      <c r="P261">
        <f>MAX(J261:N261)</f>
        <v/>
      </c>
      <c r="Q261">
        <f>IFERROR(J144+MATCH(P261,J261:N261,0)-1,"")</f>
        <v/>
      </c>
      <c r="R261">
        <f>IF(Q261="","",MIN(J261:N261))</f>
        <v/>
      </c>
      <c r="S261">
        <f>IFERROR(J144+MATCH(R261,J261:N261,0)-1,"")</f>
        <v/>
      </c>
      <c r="T261">
        <f>IFERROR(AVERAGE(J261:N261),"")</f>
        <v/>
      </c>
      <c r="U261">
        <f>IFERROR(STDEV(J261:N261),"")</f>
        <v/>
      </c>
      <c r="V261">
        <f>IFERROR(IF(C261="-","",IF(ISBLANK(B261),"",IF(OR(ISNUMBER(FIND("Growth",B261)),ISNUMBER(FIND("Margin",B261))),"",(J261-T261)/U261))),"")</f>
        <v/>
      </c>
      <c r="W261">
        <f>IFERROR(IF(OR(D261="-",ISBLANK(D261)),"",(K261-T261)/U261),"")</f>
        <v/>
      </c>
      <c r="X261">
        <f>IFERROR(IF(OR(E261="-",ISBLANK(E261)),"",(L261-T261)/U261),"")</f>
        <v/>
      </c>
      <c r="Y261">
        <f>IFERROR(IF(OR(F261="-",ISBLANK(F261)),"",(M261-T261)/U261),"")</f>
        <v/>
      </c>
      <c r="Z261">
        <f>IFERROR(IF(OR(G261="-",ISBLANK(G261)),"",(N261-T261)/U261),"")</f>
        <v/>
      </c>
      <c r="AA261">
        <f>IF(MAX(MAX(V261:Z261),ABS(MIN(V261:Z261)))=ABS(MIN(V261:Z261)),MIN(V261:Z261),MAX(V261:Z261))</f>
        <v/>
      </c>
      <c r="AB261">
        <f>IFERROR(V144+MATCH(AA261,V261:Z261,0)-1,"")</f>
        <v/>
      </c>
      <c r="AC261">
        <f>IF(AB261&lt;&gt;"",IF(S261=AB261,"Low",IF(AB261=Q261,"High","")),"")</f>
        <v/>
      </c>
      <c r="AE261">
        <f>IF(ISNUMBER(MATCH("N/A",J261:N261,0)),"",IFERROR((5 * SUMPRODUCT(J144:N144,J261:N261) - PRODUCT(SUM(J144:N144),SUM(J261:N261))) / ((5 * SUM((J144^2)+(K144^2)+(L144^2)+(M144^2)+(N144^2))) - SUM(J144:N144)^2),""))</f>
        <v/>
      </c>
      <c r="AF261">
        <f>IFERROR(CORREL(J144:N144,J261:N261),"")</f>
        <v/>
      </c>
      <c r="AZ261">
        <f>IF(Q261=S261,0,1)</f>
        <v/>
      </c>
      <c r="BA261">
        <f>IF(AZ261=1,IF(Q261="","",IF(Q261=N144,"Yes","No")),"")</f>
        <v/>
      </c>
      <c r="BB261">
        <f>IF(BA261="Yes",P261,"")</f>
        <v/>
      </c>
      <c r="BC261">
        <f>IF(AZ261=1,IF(S261="","",IF(S261=N144,"Yes","No")),"")</f>
        <v/>
      </c>
      <c r="BD261">
        <f>IF(BC261="Yes",R261,"")</f>
        <v/>
      </c>
      <c r="BE261">
        <f>IFERROR(IF(SIGN(AE261)=1,"Increasing",IF(SIGN(AE261)=-1,"Decreasing","")),"")</f>
        <v/>
      </c>
      <c r="BF261">
        <f>IF(OR(AND(BE261="Increasing",BA261="Yes"),AND(BE261="Decreasing",BC261="Yes")),"Yes","No")</f>
        <v/>
      </c>
      <c r="BG261">
        <f>IF(I261="pos_trend","Yes","No")</f>
        <v/>
      </c>
      <c r="BH261">
        <f>IF(AF261&lt;&gt;"",IF(ABS(AF261)&gt;0.8,"Yes","No"),"")</f>
        <v/>
      </c>
    </row>
    <row r="262" spans="1:60">
      <c s="1" r="A262" t="n">
        <v>15</v>
      </c>
      <c r="B262" t="s">
        <v>675</v>
      </c>
      <c r="C262" t="s">
        <v>264</v>
      </c>
      <c r="D262" t="s">
        <v>264</v>
      </c>
      <c r="E262" t="s">
        <v>4262</v>
      </c>
      <c r="F262" t="s">
        <v>264</v>
      </c>
      <c r="G262" t="s">
        <v>264</v>
      </c>
      <c r="H262" t="s"/>
      <c r="I262">
        <f>IF(AND(K262&gt; J262, L262&gt; K262, M262&gt; L262, N262&gt; M262), "pos_trend", IF(AND(K262&lt; J262, L262&lt; K262, M262&lt; L262, N262&lt; M262), "neg_trend", "N/A"))</f>
        <v/>
      </c>
      <c r="J262">
        <f>IFERROR(IF(TRIM(C262)="-", "N/A", IF(RIGHT(C262,1)=")",IF(RIGHT(C262,2)="T)",-1000000000000*VALUE(MID(C262,2,LEN(C262)-3)),IF(RIGHT(C262,2)="M)",-1000000*VALUE(MID(C262,2,LEN(C262)-3)),IF(RIGHT(C262,2)="B)",-1000000000*VALUE(MID(C262,2,LEN(C262)-3)),IF(RIGHT(C262,2)="k)",-1000*VALUE(MID(C262,2,LEN(C262)-3)),VALUE(SUBSTITUTE(C262,",","")))))),IF(RIGHT(C262,1)="T",1000000000000*VALUE(LEFT(C262,LEN(C262)-1)),IF(RIGHT(C262,1)="M",1000000*VALUE(LEFT(C262,LEN(C262)-1)),IF(RIGHT(C262,1)="B",1000000000*VALUE(LEFT(C262,LEN(C262)-1)),IF(RIGHT(C262,1)="%",0.01*VALUE(LEFT(C262,LEN(C262)-1)),IF(RIGHT(C262,1)="k",1000*VALUE(LEFT(C262,LEN(C262)-1)),VALUE(SUBSTITUTE(C262,",",""))))))))),"N/A")</f>
        <v/>
      </c>
      <c r="K262">
        <f>IFERROR(IF(TRIM(D262)="-", "N/A", IF(RIGHT(D262,1)=")",IF(RIGHT(D262,2)="T)",-1000000000000*VALUE(MID(D262,2,LEN(D262)-3)),IF(RIGHT(D262,2)="M)",-1000000*VALUE(MID(D262,2,LEN(D262)-3)),IF(RIGHT(D262,2)="B)",-1000000000*VALUE(MID(D262,2,LEN(D262)-3)),IF(RIGHT(D262,2)="k)",-1000*VALUE(MID(D262,2,LEN(D262)-3)),VALUE(SUBSTITUTE(D262,",","")))))),IF(RIGHT(D262,1)="T",1000000000000*VALUE(LEFT(D262,LEN(D262)-1)),IF(RIGHT(D262,1)="M",1000000*VALUE(LEFT(D262,LEN(D262)-1)),IF(RIGHT(D262,1)="B",1000000000*VALUE(LEFT(D262,LEN(D262)-1)),IF(RIGHT(D262,1)="%",0.01*VALUE(LEFT(D262,LEN(D262)-1)),IF(RIGHT(D262,1)="k",1000*VALUE(LEFT(D262,LEN(D262)-1)),VALUE(SUBSTITUTE(D262,",",""))))))))),"N/A")</f>
        <v/>
      </c>
      <c r="L262">
        <f>IFERROR(IF(TRIM(E262)="-", "N/A", IF(RIGHT(E262,1)=")",IF(RIGHT(E262,2)="T)",-1000000000000*VALUE(MID(E262,2,LEN(E262)-3)),IF(RIGHT(E262,2)="M)",-1000000*VALUE(MID(E262,2,LEN(E262)-3)),IF(RIGHT(E262,2)="B)",-1000000000*VALUE(MID(E262,2,LEN(E262)-3)),IF(RIGHT(E262,2)="k)",-1000*VALUE(MID(E262,2,LEN(E262)-3)),VALUE(SUBSTITUTE(E262,",","")))))),IF(RIGHT(E262,1)="T",1000000000000*VALUE(LEFT(E262,LEN(E262)-1)),IF(RIGHT(E262,1)="M",1000000*VALUE(LEFT(E262,LEN(E262)-1)),IF(RIGHT(E262,1)="B",1000000000*VALUE(LEFT(E262,LEN(E262)-1)),IF(RIGHT(E262,1)="%",0.01*VALUE(LEFT(E262,LEN(E262)-1)),IF(RIGHT(E262,1)="k",1000*VALUE(LEFT(E262,LEN(E262)-1)),VALUE(SUBSTITUTE(E262,",",""))))))))),"N/A")</f>
        <v/>
      </c>
      <c r="M262">
        <f>IFERROR(IF(TRIM(F262)="-", "N/A", IF(RIGHT(F262,1)=")",IF(RIGHT(F262,2)="T)",-1000000000000*VALUE(MID(F262,2,LEN(F262)-3)),IF(RIGHT(F262,2)="M)",-1000000*VALUE(MID(F262,2,LEN(F262)-3)),IF(RIGHT(F262,2)="B)",-1000000000*VALUE(MID(F262,2,LEN(F262)-3)),IF(RIGHT(F262,2)="k)",-1000*VALUE(MID(F262,2,LEN(F262)-3)),VALUE(SUBSTITUTE(F262,",","")))))),IF(RIGHT(F262,1)="T",1000000000000*VALUE(LEFT(F262,LEN(F262)-1)),IF(RIGHT(F262,1)="M",1000000*VALUE(LEFT(F262,LEN(F262)-1)),IF(RIGHT(F262,1)="B",1000000000*VALUE(LEFT(F262,LEN(F262)-1)),IF(RIGHT(F262,1)="%",0.01*VALUE(LEFT(F262,LEN(F262)-1)),IF(RIGHT(F262,1)="k",1000*VALUE(LEFT(F262,LEN(F262)-1)),VALUE(SUBSTITUTE(F262,",",""))))))))),"N/A")</f>
        <v/>
      </c>
      <c r="N262">
        <f>IFERROR(IF(TRIM(G262)="-", "N/A", IF(RIGHT(G262,1)=")",IF(RIGHT(G262,2)="T)",-1000000000000*VALUE(MID(G262,2,LEN(G262)-3)),IF(RIGHT(G262,2)="M)",-1000000*VALUE(MID(G262,2,LEN(G262)-3)),IF(RIGHT(G262,2)="B)",-1000000000*VALUE(MID(G262,2,LEN(G262)-3)),IF(RIGHT(G262,2)="k)",-1000*VALUE(MID(G262,2,LEN(G262)-3)),VALUE(SUBSTITUTE(G262,",","")))))),IF(RIGHT(G262,1)="T",1000000000000*VALUE(LEFT(G262,LEN(G262)-1)),IF(RIGHT(G262,1)="M",1000000*VALUE(LEFT(G262,LEN(G262)-1)),IF(RIGHT(G262,1)="B",1000000000*VALUE(LEFT(G262,LEN(G262)-1)),IF(RIGHT(G262,1)="%",0.01*VALUE(LEFT(G262,LEN(G262)-1)),IF(RIGHT(G262,1)="k",1000*VALUE(LEFT(G262,LEN(G262)-1)),VALUE(SUBSTITUTE(G262,",",""))))))))),"N/A")</f>
        <v/>
      </c>
      <c r="P262">
        <f>MAX(J262:N262)</f>
        <v/>
      </c>
      <c r="Q262">
        <f>IFERROR(J144+MATCH(P262,J262:N262,0)-1,"")</f>
        <v/>
      </c>
      <c r="R262">
        <f>IF(Q262="","",MIN(J262:N262))</f>
        <v/>
      </c>
      <c r="S262">
        <f>IFERROR(J144+MATCH(R262,J262:N262,0)-1,"")</f>
        <v/>
      </c>
      <c r="T262">
        <f>IFERROR(AVERAGE(J262:N262),"")</f>
        <v/>
      </c>
      <c r="U262">
        <f>IFERROR(STDEV(J262:N262),"")</f>
        <v/>
      </c>
      <c r="V262">
        <f>IFERROR(IF(C262="-","",IF(ISBLANK(B262),"",IF(OR(ISNUMBER(FIND("Growth",B262)),ISNUMBER(FIND("Margin",B262))),"",(J262-T262)/U262))),"")</f>
        <v/>
      </c>
      <c r="W262">
        <f>IFERROR(IF(OR(D262="-",ISBLANK(D262)),"",(K262-T262)/U262),"")</f>
        <v/>
      </c>
      <c r="X262">
        <f>IFERROR(IF(OR(E262="-",ISBLANK(E262)),"",(L262-T262)/U262),"")</f>
        <v/>
      </c>
      <c r="Y262">
        <f>IFERROR(IF(OR(F262="-",ISBLANK(F262)),"",(M262-T262)/U262),"")</f>
        <v/>
      </c>
      <c r="Z262">
        <f>IFERROR(IF(OR(G262="-",ISBLANK(G262)),"",(N262-T262)/U262),"")</f>
        <v/>
      </c>
      <c r="AA262">
        <f>IF(MAX(MAX(V262:Z262),ABS(MIN(V262:Z262)))=ABS(MIN(V262:Z262)),MIN(V262:Z262),MAX(V262:Z262))</f>
        <v/>
      </c>
      <c r="AB262">
        <f>IFERROR(V144+MATCH(AA262,V262:Z262,0)-1,"")</f>
        <v/>
      </c>
      <c r="AC262">
        <f>IF(AB262&lt;&gt;"",IF(S262=AB262,"Low",IF(AB262=Q262,"High","")),"")</f>
        <v/>
      </c>
      <c r="AE262">
        <f>IF(ISNUMBER(MATCH("N/A",J262:N262,0)),"",IFERROR((5 * SUMPRODUCT(J144:N144,J262:N262) - PRODUCT(SUM(J144:N144),SUM(J262:N262))) / ((5 * SUM((J144^2)+(K144^2)+(L144^2)+(M144^2)+(N144^2))) - SUM(J144:N144)^2),""))</f>
        <v/>
      </c>
      <c r="AF262">
        <f>IFERROR(CORREL(J144:N144,J262:N262),"")</f>
        <v/>
      </c>
      <c r="AZ262">
        <f>IF(Q262=S262,0,1)</f>
        <v/>
      </c>
      <c r="BA262">
        <f>IF(AZ262=1,IF(Q262="","",IF(Q262=N144,"Yes","No")),"")</f>
        <v/>
      </c>
      <c r="BB262">
        <f>IF(BA262="Yes",P262,"")</f>
        <v/>
      </c>
      <c r="BC262">
        <f>IF(AZ262=1,IF(S262="","",IF(S262=N144,"Yes","No")),"")</f>
        <v/>
      </c>
      <c r="BD262">
        <f>IF(BC262="Yes",R262,"")</f>
        <v/>
      </c>
      <c r="BE262">
        <f>IFERROR(IF(SIGN(AE262)=1,"Increasing",IF(SIGN(AE262)=-1,"Decreasing","")),"")</f>
        <v/>
      </c>
      <c r="BF262">
        <f>IF(OR(AND(BE262="Increasing",BA262="Yes"),AND(BE262="Decreasing",BC262="Yes")),"Yes","No")</f>
        <v/>
      </c>
      <c r="BG262">
        <f>IF(I262="pos_trend","Yes","No")</f>
        <v/>
      </c>
      <c r="BH262">
        <f>IF(AF262&lt;&gt;"",IF(ABS(AF262)&gt;0.8,"Yes","No"),"")</f>
        <v/>
      </c>
    </row>
    <row r="263" spans="1:60">
      <c s="1" r="A263" t="n">
        <v>16</v>
      </c>
      <c r="B263" t="s">
        <v>679</v>
      </c>
      <c r="C263" t="s">
        <v>264</v>
      </c>
      <c r="D263" t="s">
        <v>264</v>
      </c>
      <c r="E263" t="s">
        <v>264</v>
      </c>
      <c r="F263" t="s">
        <v>1157</v>
      </c>
      <c r="G263" t="s">
        <v>2246</v>
      </c>
      <c r="H263" t="s"/>
      <c r="I263">
        <f>IF(AND(K263&gt; J263, L263&gt; K263, M263&gt; L263, N263&gt; M263), "pos_trend", IF(AND(K263&lt; J263, L263&lt; K263, M263&lt; L263, N263&lt; M263), "neg_trend", "N/A"))</f>
        <v/>
      </c>
      <c r="J263">
        <f>IFERROR(IF(TRIM(C263)="-", "N/A", IF(RIGHT(C263,1)=")",IF(RIGHT(C263,2)="T)",-1000000000000*VALUE(MID(C263,2,LEN(C263)-3)),IF(RIGHT(C263,2)="M)",-1000000*VALUE(MID(C263,2,LEN(C263)-3)),IF(RIGHT(C263,2)="B)",-1000000000*VALUE(MID(C263,2,LEN(C263)-3)),IF(RIGHT(C263,2)="k)",-1000*VALUE(MID(C263,2,LEN(C263)-3)),VALUE(SUBSTITUTE(C263,",","")))))),IF(RIGHT(C263,1)="T",1000000000000*VALUE(LEFT(C263,LEN(C263)-1)),IF(RIGHT(C263,1)="M",1000000*VALUE(LEFT(C263,LEN(C263)-1)),IF(RIGHT(C263,1)="B",1000000000*VALUE(LEFT(C263,LEN(C263)-1)),IF(RIGHT(C263,1)="%",0.01*VALUE(LEFT(C263,LEN(C263)-1)),IF(RIGHT(C263,1)="k",1000*VALUE(LEFT(C263,LEN(C263)-1)),VALUE(SUBSTITUTE(C263,",",""))))))))),"N/A")</f>
        <v/>
      </c>
      <c r="K263">
        <f>IFERROR(IF(TRIM(D263)="-", "N/A", IF(RIGHT(D263,1)=")",IF(RIGHT(D263,2)="T)",-1000000000000*VALUE(MID(D263,2,LEN(D263)-3)),IF(RIGHT(D263,2)="M)",-1000000*VALUE(MID(D263,2,LEN(D263)-3)),IF(RIGHT(D263,2)="B)",-1000000000*VALUE(MID(D263,2,LEN(D263)-3)),IF(RIGHT(D263,2)="k)",-1000*VALUE(MID(D263,2,LEN(D263)-3)),VALUE(SUBSTITUTE(D263,",","")))))),IF(RIGHT(D263,1)="T",1000000000000*VALUE(LEFT(D263,LEN(D263)-1)),IF(RIGHT(D263,1)="M",1000000*VALUE(LEFT(D263,LEN(D263)-1)),IF(RIGHT(D263,1)="B",1000000000*VALUE(LEFT(D263,LEN(D263)-1)),IF(RIGHT(D263,1)="%",0.01*VALUE(LEFT(D263,LEN(D263)-1)),IF(RIGHT(D263,1)="k",1000*VALUE(LEFT(D263,LEN(D263)-1)),VALUE(SUBSTITUTE(D263,",",""))))))))),"N/A")</f>
        <v/>
      </c>
      <c r="L263">
        <f>IFERROR(IF(TRIM(E263)="-", "N/A", IF(RIGHT(E263,1)=")",IF(RIGHT(E263,2)="T)",-1000000000000*VALUE(MID(E263,2,LEN(E263)-3)),IF(RIGHT(E263,2)="M)",-1000000*VALUE(MID(E263,2,LEN(E263)-3)),IF(RIGHT(E263,2)="B)",-1000000000*VALUE(MID(E263,2,LEN(E263)-3)),IF(RIGHT(E263,2)="k)",-1000*VALUE(MID(E263,2,LEN(E263)-3)),VALUE(SUBSTITUTE(E263,",","")))))),IF(RIGHT(E263,1)="T",1000000000000*VALUE(LEFT(E263,LEN(E263)-1)),IF(RIGHT(E263,1)="M",1000000*VALUE(LEFT(E263,LEN(E263)-1)),IF(RIGHT(E263,1)="B",1000000000*VALUE(LEFT(E263,LEN(E263)-1)),IF(RIGHT(E263,1)="%",0.01*VALUE(LEFT(E263,LEN(E263)-1)),IF(RIGHT(E263,1)="k",1000*VALUE(LEFT(E263,LEN(E263)-1)),VALUE(SUBSTITUTE(E263,",",""))))))))),"N/A")</f>
        <v/>
      </c>
      <c r="M263">
        <f>IFERROR(IF(TRIM(F263)="-", "N/A", IF(RIGHT(F263,1)=")",IF(RIGHT(F263,2)="T)",-1000000000000*VALUE(MID(F263,2,LEN(F263)-3)),IF(RIGHT(F263,2)="M)",-1000000*VALUE(MID(F263,2,LEN(F263)-3)),IF(RIGHT(F263,2)="B)",-1000000000*VALUE(MID(F263,2,LEN(F263)-3)),IF(RIGHT(F263,2)="k)",-1000*VALUE(MID(F263,2,LEN(F263)-3)),VALUE(SUBSTITUTE(F263,",","")))))),IF(RIGHT(F263,1)="T",1000000000000*VALUE(LEFT(F263,LEN(F263)-1)),IF(RIGHT(F263,1)="M",1000000*VALUE(LEFT(F263,LEN(F263)-1)),IF(RIGHT(F263,1)="B",1000000000*VALUE(LEFT(F263,LEN(F263)-1)),IF(RIGHT(F263,1)="%",0.01*VALUE(LEFT(F263,LEN(F263)-1)),IF(RIGHT(F263,1)="k",1000*VALUE(LEFT(F263,LEN(F263)-1)),VALUE(SUBSTITUTE(F263,",",""))))))))),"N/A")</f>
        <v/>
      </c>
      <c r="N263">
        <f>IFERROR(IF(TRIM(G263)="-", "N/A", IF(RIGHT(G263,1)=")",IF(RIGHT(G263,2)="T)",-1000000000000*VALUE(MID(G263,2,LEN(G263)-3)),IF(RIGHT(G263,2)="M)",-1000000*VALUE(MID(G263,2,LEN(G263)-3)),IF(RIGHT(G263,2)="B)",-1000000000*VALUE(MID(G263,2,LEN(G263)-3)),IF(RIGHT(G263,2)="k)",-1000*VALUE(MID(G263,2,LEN(G263)-3)),VALUE(SUBSTITUTE(G263,",","")))))),IF(RIGHT(G263,1)="T",1000000000000*VALUE(LEFT(G263,LEN(G263)-1)),IF(RIGHT(G263,1)="M",1000000*VALUE(LEFT(G263,LEN(G263)-1)),IF(RIGHT(G263,1)="B",1000000000*VALUE(LEFT(G263,LEN(G263)-1)),IF(RIGHT(G263,1)="%",0.01*VALUE(LEFT(G263,LEN(G263)-1)),IF(RIGHT(G263,1)="k",1000*VALUE(LEFT(G263,LEN(G263)-1)),VALUE(SUBSTITUTE(G263,",",""))))))))),"N/A")</f>
        <v/>
      </c>
      <c r="P263">
        <f>MAX(J263:N263)</f>
        <v/>
      </c>
      <c r="Q263">
        <f>IFERROR(J144+MATCH(P263,J263:N263,0)-1,"")</f>
        <v/>
      </c>
      <c r="R263">
        <f>IF(Q263="","",MIN(J263:N263))</f>
        <v/>
      </c>
      <c r="S263">
        <f>IFERROR(J144+MATCH(R263,J263:N263,0)-1,"")</f>
        <v/>
      </c>
      <c r="T263">
        <f>IFERROR(AVERAGE(J263:N263),"")</f>
        <v/>
      </c>
      <c r="U263">
        <f>IFERROR(STDEV(J263:N263),"")</f>
        <v/>
      </c>
      <c r="V263">
        <f>IFERROR(IF(C263="-","",IF(ISBLANK(B263),"",IF(OR(ISNUMBER(FIND("Growth",B263)),ISNUMBER(FIND("Margin",B263))),"",(J263-T263)/U263))),"")</f>
        <v/>
      </c>
      <c r="W263">
        <f>IFERROR(IF(OR(D263="-",ISBLANK(D263)),"",(K263-T263)/U263),"")</f>
        <v/>
      </c>
      <c r="X263">
        <f>IFERROR(IF(OR(E263="-",ISBLANK(E263)),"",(L263-T263)/U263),"")</f>
        <v/>
      </c>
      <c r="Y263">
        <f>IFERROR(IF(OR(F263="-",ISBLANK(F263)),"",(M263-T263)/U263),"")</f>
        <v/>
      </c>
      <c r="Z263">
        <f>IFERROR(IF(OR(G263="-",ISBLANK(G263)),"",(N263-T263)/U263),"")</f>
        <v/>
      </c>
      <c r="AA263">
        <f>IF(MAX(MAX(V263:Z263),ABS(MIN(V263:Z263)))=ABS(MIN(V263:Z263)),MIN(V263:Z263),MAX(V263:Z263))</f>
        <v/>
      </c>
      <c r="AB263">
        <f>IFERROR(V144+MATCH(AA263,V263:Z263,0)-1,"")</f>
        <v/>
      </c>
      <c r="AC263">
        <f>IF(AB263&lt;&gt;"",IF(S263=AB263,"Low",IF(AB263=Q263,"High","")),"")</f>
        <v/>
      </c>
      <c r="AE263">
        <f>IF(ISNUMBER(MATCH("N/A",J263:N263,0)),"",IFERROR((5 * SUMPRODUCT(J144:N144,J263:N263) - PRODUCT(SUM(J144:N144),SUM(J263:N263))) / ((5 * SUM((J144^2)+(K144^2)+(L144^2)+(M144^2)+(N144^2))) - SUM(J144:N144)^2),""))</f>
        <v/>
      </c>
      <c r="AF263">
        <f>IFERROR(CORREL(J144:N144,J263:N263),"")</f>
        <v/>
      </c>
      <c r="AZ263">
        <f>IF(Q263=S263,0,1)</f>
        <v/>
      </c>
      <c r="BA263">
        <f>IF(AZ263=1,IF(Q263="","",IF(Q263=N144,"Yes","No")),"")</f>
        <v/>
      </c>
      <c r="BB263">
        <f>IF(BA263="Yes",P263,"")</f>
        <v/>
      </c>
      <c r="BC263">
        <f>IF(AZ263=1,IF(S263="","",IF(S263=N144,"Yes","No")),"")</f>
        <v/>
      </c>
      <c r="BD263">
        <f>IF(BC263="Yes",R263,"")</f>
        <v/>
      </c>
      <c r="BE263">
        <f>IFERROR(IF(SIGN(AE263)=1,"Increasing",IF(SIGN(AE263)=-1,"Decreasing","")),"")</f>
        <v/>
      </c>
      <c r="BF263">
        <f>IF(OR(AND(BE263="Increasing",BA263="Yes"),AND(BE263="Decreasing",BC263="Yes")),"Yes","No")</f>
        <v/>
      </c>
      <c r="BG263">
        <f>IF(I263="pos_trend","Yes","No")</f>
        <v/>
      </c>
      <c r="BH263">
        <f>IF(AF263&lt;&gt;"",IF(ABS(AF263)&gt;0.8,"Yes","No"),"")</f>
        <v/>
      </c>
    </row>
    <row r="264" spans="1:60">
      <c s="1" r="A264" t="n">
        <v>17</v>
      </c>
      <c r="B264" t="s">
        <v>680</v>
      </c>
      <c r="C264" t="s">
        <v>264</v>
      </c>
      <c r="D264" t="s">
        <v>264</v>
      </c>
      <c r="E264" t="s">
        <v>264</v>
      </c>
      <c r="F264" t="s">
        <v>264</v>
      </c>
      <c r="G264" t="s">
        <v>264</v>
      </c>
      <c r="H264" t="s"/>
      <c r="I264">
        <f>IF(AND(K264&gt; J264, L264&gt; K264, M264&gt; L264, N264&gt; M264), "pos_trend", IF(AND(K264&lt; J264, L264&lt; K264, M264&lt; L264, N264&lt; M264), "neg_trend", "N/A"))</f>
        <v/>
      </c>
      <c r="J264">
        <f>IFERROR(IF(TRIM(C264)="-", "N/A", IF(RIGHT(C264,1)=")",IF(RIGHT(C264,2)="T)",-1000000000000*VALUE(MID(C264,2,LEN(C264)-3)),IF(RIGHT(C264,2)="M)",-1000000*VALUE(MID(C264,2,LEN(C264)-3)),IF(RIGHT(C264,2)="B)",-1000000000*VALUE(MID(C264,2,LEN(C264)-3)),IF(RIGHT(C264,2)="k)",-1000*VALUE(MID(C264,2,LEN(C264)-3)),VALUE(SUBSTITUTE(C264,",","")))))),IF(RIGHT(C264,1)="T",1000000000000*VALUE(LEFT(C264,LEN(C264)-1)),IF(RIGHT(C264,1)="M",1000000*VALUE(LEFT(C264,LEN(C264)-1)),IF(RIGHT(C264,1)="B",1000000000*VALUE(LEFT(C264,LEN(C264)-1)),IF(RIGHT(C264,1)="%",0.01*VALUE(LEFT(C264,LEN(C264)-1)),IF(RIGHT(C264,1)="k",1000*VALUE(LEFT(C264,LEN(C264)-1)),VALUE(SUBSTITUTE(C264,",",""))))))))),"N/A")</f>
        <v/>
      </c>
      <c r="K264">
        <f>IFERROR(IF(TRIM(D264)="-", "N/A", IF(RIGHT(D264,1)=")",IF(RIGHT(D264,2)="T)",-1000000000000*VALUE(MID(D264,2,LEN(D264)-3)),IF(RIGHT(D264,2)="M)",-1000000*VALUE(MID(D264,2,LEN(D264)-3)),IF(RIGHT(D264,2)="B)",-1000000000*VALUE(MID(D264,2,LEN(D264)-3)),IF(RIGHT(D264,2)="k)",-1000*VALUE(MID(D264,2,LEN(D264)-3)),VALUE(SUBSTITUTE(D264,",","")))))),IF(RIGHT(D264,1)="T",1000000000000*VALUE(LEFT(D264,LEN(D264)-1)),IF(RIGHT(D264,1)="M",1000000*VALUE(LEFT(D264,LEN(D264)-1)),IF(RIGHT(D264,1)="B",1000000000*VALUE(LEFT(D264,LEN(D264)-1)),IF(RIGHT(D264,1)="%",0.01*VALUE(LEFT(D264,LEN(D264)-1)),IF(RIGHT(D264,1)="k",1000*VALUE(LEFT(D264,LEN(D264)-1)),VALUE(SUBSTITUTE(D264,",",""))))))))),"N/A")</f>
        <v/>
      </c>
      <c r="L264">
        <f>IFERROR(IF(TRIM(E264)="-", "N/A", IF(RIGHT(E264,1)=")",IF(RIGHT(E264,2)="T)",-1000000000000*VALUE(MID(E264,2,LEN(E264)-3)),IF(RIGHT(E264,2)="M)",-1000000*VALUE(MID(E264,2,LEN(E264)-3)),IF(RIGHT(E264,2)="B)",-1000000000*VALUE(MID(E264,2,LEN(E264)-3)),IF(RIGHT(E264,2)="k)",-1000*VALUE(MID(E264,2,LEN(E264)-3)),VALUE(SUBSTITUTE(E264,",","")))))),IF(RIGHT(E264,1)="T",1000000000000*VALUE(LEFT(E264,LEN(E264)-1)),IF(RIGHT(E264,1)="M",1000000*VALUE(LEFT(E264,LEN(E264)-1)),IF(RIGHT(E264,1)="B",1000000000*VALUE(LEFT(E264,LEN(E264)-1)),IF(RIGHT(E264,1)="%",0.01*VALUE(LEFT(E264,LEN(E264)-1)),IF(RIGHT(E264,1)="k",1000*VALUE(LEFT(E264,LEN(E264)-1)),VALUE(SUBSTITUTE(E264,",",""))))))))),"N/A")</f>
        <v/>
      </c>
      <c r="M264">
        <f>IFERROR(IF(TRIM(F264)="-", "N/A", IF(RIGHT(F264,1)=")",IF(RIGHT(F264,2)="T)",-1000000000000*VALUE(MID(F264,2,LEN(F264)-3)),IF(RIGHT(F264,2)="M)",-1000000*VALUE(MID(F264,2,LEN(F264)-3)),IF(RIGHT(F264,2)="B)",-1000000000*VALUE(MID(F264,2,LEN(F264)-3)),IF(RIGHT(F264,2)="k)",-1000*VALUE(MID(F264,2,LEN(F264)-3)),VALUE(SUBSTITUTE(F264,",","")))))),IF(RIGHT(F264,1)="T",1000000000000*VALUE(LEFT(F264,LEN(F264)-1)),IF(RIGHT(F264,1)="M",1000000*VALUE(LEFT(F264,LEN(F264)-1)),IF(RIGHT(F264,1)="B",1000000000*VALUE(LEFT(F264,LEN(F264)-1)),IF(RIGHT(F264,1)="%",0.01*VALUE(LEFT(F264,LEN(F264)-1)),IF(RIGHT(F264,1)="k",1000*VALUE(LEFT(F264,LEN(F264)-1)),VALUE(SUBSTITUTE(F264,",",""))))))))),"N/A")</f>
        <v/>
      </c>
      <c r="N264">
        <f>IFERROR(IF(TRIM(G264)="-", "N/A", IF(RIGHT(G264,1)=")",IF(RIGHT(G264,2)="T)",-1000000000000*VALUE(MID(G264,2,LEN(G264)-3)),IF(RIGHT(G264,2)="M)",-1000000*VALUE(MID(G264,2,LEN(G264)-3)),IF(RIGHT(G264,2)="B)",-1000000000*VALUE(MID(G264,2,LEN(G264)-3)),IF(RIGHT(G264,2)="k)",-1000*VALUE(MID(G264,2,LEN(G264)-3)),VALUE(SUBSTITUTE(G264,",","")))))),IF(RIGHT(G264,1)="T",1000000000000*VALUE(LEFT(G264,LEN(G264)-1)),IF(RIGHT(G264,1)="M",1000000*VALUE(LEFT(G264,LEN(G264)-1)),IF(RIGHT(G264,1)="B",1000000000*VALUE(LEFT(G264,LEN(G264)-1)),IF(RIGHT(G264,1)="%",0.01*VALUE(LEFT(G264,LEN(G264)-1)),IF(RIGHT(G264,1)="k",1000*VALUE(LEFT(G264,LEN(G264)-1)),VALUE(SUBSTITUTE(G264,",",""))))))))),"N/A")</f>
        <v/>
      </c>
      <c r="P264">
        <f>MAX(J264:N264)</f>
        <v/>
      </c>
      <c r="Q264">
        <f>IFERROR(J144+MATCH(P264,J264:N264,0)-1,"")</f>
        <v/>
      </c>
      <c r="R264">
        <f>IF(Q264="","",MIN(J264:N264))</f>
        <v/>
      </c>
      <c r="S264">
        <f>IFERROR(J144+MATCH(R264,J264:N264,0)-1,"")</f>
        <v/>
      </c>
      <c r="T264">
        <f>IFERROR(AVERAGE(J264:N264),"")</f>
        <v/>
      </c>
      <c r="U264">
        <f>IFERROR(STDEV(J264:N264),"")</f>
        <v/>
      </c>
      <c r="V264">
        <f>IFERROR(IF(C264="-","",IF(ISBLANK(B264),"",IF(OR(ISNUMBER(FIND("Growth",B264)),ISNUMBER(FIND("Margin",B264))),"",(J264-T264)/U264))),"")</f>
        <v/>
      </c>
      <c r="W264">
        <f>IFERROR(IF(OR(D264="-",ISBLANK(D264)),"",(K264-T264)/U264),"")</f>
        <v/>
      </c>
      <c r="X264">
        <f>IFERROR(IF(OR(E264="-",ISBLANK(E264)),"",(L264-T264)/U264),"")</f>
        <v/>
      </c>
      <c r="Y264">
        <f>IFERROR(IF(OR(F264="-",ISBLANK(F264)),"",(M264-T264)/U264),"")</f>
        <v/>
      </c>
      <c r="Z264">
        <f>IFERROR(IF(OR(G264="-",ISBLANK(G264)),"",(N264-T264)/U264),"")</f>
        <v/>
      </c>
      <c r="AA264">
        <f>IF(MAX(MAX(V264:Z264),ABS(MIN(V264:Z264)))=ABS(MIN(V264:Z264)),MIN(V264:Z264),MAX(V264:Z264))</f>
        <v/>
      </c>
      <c r="AB264">
        <f>IFERROR(V144+MATCH(AA264,V264:Z264,0)-1,"")</f>
        <v/>
      </c>
      <c r="AC264">
        <f>IF(AB264&lt;&gt;"",IF(S264=AB264,"Low",IF(AB264=Q264,"High","")),"")</f>
        <v/>
      </c>
      <c r="AE264">
        <f>IF(ISNUMBER(MATCH("N/A",J264:N264,0)),"",IFERROR((5 * SUMPRODUCT(J144:N144,J264:N264) - PRODUCT(SUM(J144:N144),SUM(J264:N264))) / ((5 * SUM((J144^2)+(K144^2)+(L144^2)+(M144^2)+(N144^2))) - SUM(J144:N144)^2),""))</f>
        <v/>
      </c>
      <c r="AF264">
        <f>IFERROR(CORREL(J144:N144,J264:N264),"")</f>
        <v/>
      </c>
      <c r="AZ264">
        <f>IF(Q264=S264,0,1)</f>
        <v/>
      </c>
      <c r="BA264">
        <f>IF(AZ264=1,IF(Q264="","",IF(Q264=N144,"Yes","No")),"")</f>
        <v/>
      </c>
      <c r="BB264">
        <f>IF(BA264="Yes",P264,"")</f>
        <v/>
      </c>
      <c r="BC264">
        <f>IF(AZ264=1,IF(S264="","",IF(S264=N144,"Yes","No")),"")</f>
        <v/>
      </c>
      <c r="BD264">
        <f>IF(BC264="Yes",R264,"")</f>
        <v/>
      </c>
      <c r="BE264">
        <f>IFERROR(IF(SIGN(AE264)=1,"Increasing",IF(SIGN(AE264)=-1,"Decreasing","")),"")</f>
        <v/>
      </c>
      <c r="BF264">
        <f>IF(OR(AND(BE264="Increasing",BA264="Yes"),AND(BE264="Decreasing",BC264="Yes")),"Yes","No")</f>
        <v/>
      </c>
      <c r="BG264">
        <f>IF(I264="pos_trend","Yes","No")</f>
        <v/>
      </c>
      <c r="BH264">
        <f>IF(AF264&lt;&gt;"",IF(ABS(AF264)&gt;0.8,"Yes","No"),"")</f>
        <v/>
      </c>
    </row>
    <row r="265" spans="1:60">
      <c s="1" r="A265" t="n">
        <v>18</v>
      </c>
      <c r="B265" t="s">
        <v>686</v>
      </c>
      <c r="C265" t="s">
        <v>264</v>
      </c>
      <c r="D265" t="s">
        <v>264</v>
      </c>
      <c r="E265" t="s">
        <v>264</v>
      </c>
      <c r="F265" t="s">
        <v>264</v>
      </c>
      <c r="G265" t="s">
        <v>264</v>
      </c>
      <c r="H265" t="s"/>
      <c r="I265">
        <f>IF(AND(K265&gt; J265, L265&gt; K265, M265&gt; L265, N265&gt; M265), "pos_trend", IF(AND(K265&lt; J265, L265&lt; K265, M265&lt; L265, N265&lt; M265), "neg_trend", "N/A"))</f>
        <v/>
      </c>
      <c r="J265">
        <f>IFERROR(IF(TRIM(C265)="-", "N/A", IF(RIGHT(C265,1)=")",IF(RIGHT(C265,2)="T)",-1000000000000*VALUE(MID(C265,2,LEN(C265)-3)),IF(RIGHT(C265,2)="M)",-1000000*VALUE(MID(C265,2,LEN(C265)-3)),IF(RIGHT(C265,2)="B)",-1000000000*VALUE(MID(C265,2,LEN(C265)-3)),IF(RIGHT(C265,2)="k)",-1000*VALUE(MID(C265,2,LEN(C265)-3)),VALUE(SUBSTITUTE(C265,",","")))))),IF(RIGHT(C265,1)="T",1000000000000*VALUE(LEFT(C265,LEN(C265)-1)),IF(RIGHT(C265,1)="M",1000000*VALUE(LEFT(C265,LEN(C265)-1)),IF(RIGHT(C265,1)="B",1000000000*VALUE(LEFT(C265,LEN(C265)-1)),IF(RIGHT(C265,1)="%",0.01*VALUE(LEFT(C265,LEN(C265)-1)),IF(RIGHT(C265,1)="k",1000*VALUE(LEFT(C265,LEN(C265)-1)),VALUE(SUBSTITUTE(C265,",",""))))))))),"N/A")</f>
        <v/>
      </c>
      <c r="K265">
        <f>IFERROR(IF(TRIM(D265)="-", "N/A", IF(RIGHT(D265,1)=")",IF(RIGHT(D265,2)="T)",-1000000000000*VALUE(MID(D265,2,LEN(D265)-3)),IF(RIGHT(D265,2)="M)",-1000000*VALUE(MID(D265,2,LEN(D265)-3)),IF(RIGHT(D265,2)="B)",-1000000000*VALUE(MID(D265,2,LEN(D265)-3)),IF(RIGHT(D265,2)="k)",-1000*VALUE(MID(D265,2,LEN(D265)-3)),VALUE(SUBSTITUTE(D265,",","")))))),IF(RIGHT(D265,1)="T",1000000000000*VALUE(LEFT(D265,LEN(D265)-1)),IF(RIGHT(D265,1)="M",1000000*VALUE(LEFT(D265,LEN(D265)-1)),IF(RIGHT(D265,1)="B",1000000000*VALUE(LEFT(D265,LEN(D265)-1)),IF(RIGHT(D265,1)="%",0.01*VALUE(LEFT(D265,LEN(D265)-1)),IF(RIGHT(D265,1)="k",1000*VALUE(LEFT(D265,LEN(D265)-1)),VALUE(SUBSTITUTE(D265,",",""))))))))),"N/A")</f>
        <v/>
      </c>
      <c r="L265">
        <f>IFERROR(IF(TRIM(E265)="-", "N/A", IF(RIGHT(E265,1)=")",IF(RIGHT(E265,2)="T)",-1000000000000*VALUE(MID(E265,2,LEN(E265)-3)),IF(RIGHT(E265,2)="M)",-1000000*VALUE(MID(E265,2,LEN(E265)-3)),IF(RIGHT(E265,2)="B)",-1000000000*VALUE(MID(E265,2,LEN(E265)-3)),IF(RIGHT(E265,2)="k)",-1000*VALUE(MID(E265,2,LEN(E265)-3)),VALUE(SUBSTITUTE(E265,",","")))))),IF(RIGHT(E265,1)="T",1000000000000*VALUE(LEFT(E265,LEN(E265)-1)),IF(RIGHT(E265,1)="M",1000000*VALUE(LEFT(E265,LEN(E265)-1)),IF(RIGHT(E265,1)="B",1000000000*VALUE(LEFT(E265,LEN(E265)-1)),IF(RIGHT(E265,1)="%",0.01*VALUE(LEFT(E265,LEN(E265)-1)),IF(RIGHT(E265,1)="k",1000*VALUE(LEFT(E265,LEN(E265)-1)),VALUE(SUBSTITUTE(E265,",",""))))))))),"N/A")</f>
        <v/>
      </c>
      <c r="M265">
        <f>IFERROR(IF(TRIM(F265)="-", "N/A", IF(RIGHT(F265,1)=")",IF(RIGHT(F265,2)="T)",-1000000000000*VALUE(MID(F265,2,LEN(F265)-3)),IF(RIGHT(F265,2)="M)",-1000000*VALUE(MID(F265,2,LEN(F265)-3)),IF(RIGHT(F265,2)="B)",-1000000000*VALUE(MID(F265,2,LEN(F265)-3)),IF(RIGHT(F265,2)="k)",-1000*VALUE(MID(F265,2,LEN(F265)-3)),VALUE(SUBSTITUTE(F265,",","")))))),IF(RIGHT(F265,1)="T",1000000000000*VALUE(LEFT(F265,LEN(F265)-1)),IF(RIGHT(F265,1)="M",1000000*VALUE(LEFT(F265,LEN(F265)-1)),IF(RIGHT(F265,1)="B",1000000000*VALUE(LEFT(F265,LEN(F265)-1)),IF(RIGHT(F265,1)="%",0.01*VALUE(LEFT(F265,LEN(F265)-1)),IF(RIGHT(F265,1)="k",1000*VALUE(LEFT(F265,LEN(F265)-1)),VALUE(SUBSTITUTE(F265,",",""))))))))),"N/A")</f>
        <v/>
      </c>
      <c r="N265">
        <f>IFERROR(IF(TRIM(G265)="-", "N/A", IF(RIGHT(G265,1)=")",IF(RIGHT(G265,2)="T)",-1000000000000*VALUE(MID(G265,2,LEN(G265)-3)),IF(RIGHT(G265,2)="M)",-1000000*VALUE(MID(G265,2,LEN(G265)-3)),IF(RIGHT(G265,2)="B)",-1000000000*VALUE(MID(G265,2,LEN(G265)-3)),IF(RIGHT(G265,2)="k)",-1000*VALUE(MID(G265,2,LEN(G265)-3)),VALUE(SUBSTITUTE(G265,",","")))))),IF(RIGHT(G265,1)="T",1000000000000*VALUE(LEFT(G265,LEN(G265)-1)),IF(RIGHT(G265,1)="M",1000000*VALUE(LEFT(G265,LEN(G265)-1)),IF(RIGHT(G265,1)="B",1000000000*VALUE(LEFT(G265,LEN(G265)-1)),IF(RIGHT(G265,1)="%",0.01*VALUE(LEFT(G265,LEN(G265)-1)),IF(RIGHT(G265,1)="k",1000*VALUE(LEFT(G265,LEN(G265)-1)),VALUE(SUBSTITUTE(G265,",",""))))))))),"N/A")</f>
        <v/>
      </c>
      <c r="P265">
        <f>MAX(J265:N265)</f>
        <v/>
      </c>
      <c r="Q265">
        <f>IFERROR(J144+MATCH(P265,J265:N265,0)-1,"")</f>
        <v/>
      </c>
      <c r="R265">
        <f>IF(Q265="","",MIN(J265:N265))</f>
        <v/>
      </c>
      <c r="S265">
        <f>IFERROR(J144+MATCH(R265,J265:N265,0)-1,"")</f>
        <v/>
      </c>
      <c r="T265">
        <f>IFERROR(AVERAGE(J265:N265),"")</f>
        <v/>
      </c>
      <c r="U265">
        <f>IFERROR(STDEV(J265:N265),"")</f>
        <v/>
      </c>
      <c r="V265">
        <f>IFERROR(IF(C265="-","",IF(ISBLANK(B265),"",IF(OR(ISNUMBER(FIND("Growth",B265)),ISNUMBER(FIND("Margin",B265))),"",(J265-T265)/U265))),"")</f>
        <v/>
      </c>
      <c r="W265">
        <f>IFERROR(IF(OR(D265="-",ISBLANK(D265)),"",(K265-T265)/U265),"")</f>
        <v/>
      </c>
      <c r="X265">
        <f>IFERROR(IF(OR(E265="-",ISBLANK(E265)),"",(L265-T265)/U265),"")</f>
        <v/>
      </c>
      <c r="Y265">
        <f>IFERROR(IF(OR(F265="-",ISBLANK(F265)),"",(M265-T265)/U265),"")</f>
        <v/>
      </c>
      <c r="Z265">
        <f>IFERROR(IF(OR(G265="-",ISBLANK(G265)),"",(N265-T265)/U265),"")</f>
        <v/>
      </c>
      <c r="AA265">
        <f>IF(MAX(MAX(V265:Z265),ABS(MIN(V265:Z265)))=ABS(MIN(V265:Z265)),MIN(V265:Z265),MAX(V265:Z265))</f>
        <v/>
      </c>
      <c r="AB265">
        <f>IFERROR(V144+MATCH(AA265,V265:Z265,0)-1,"")</f>
        <v/>
      </c>
      <c r="AC265">
        <f>IF(AB265&lt;&gt;"",IF(S265=AB265,"Low",IF(AB265=Q265,"High","")),"")</f>
        <v/>
      </c>
      <c r="AE265">
        <f>IF(ISNUMBER(MATCH("N/A",J265:N265,0)),"",IFERROR((5 * SUMPRODUCT(J144:N144,J265:N265) - PRODUCT(SUM(J144:N144),SUM(J265:N265))) / ((5 * SUM((J144^2)+(K144^2)+(L144^2)+(M144^2)+(N144^2))) - SUM(J144:N144)^2),""))</f>
        <v/>
      </c>
      <c r="AF265">
        <f>IFERROR(CORREL(J144:N144,J265:N265),"")</f>
        <v/>
      </c>
      <c r="AZ265">
        <f>IF(Q265=S265,0,1)</f>
        <v/>
      </c>
      <c r="BA265">
        <f>IF(AZ265=1,IF(Q265="","",IF(Q265=N144,"Yes","No")),"")</f>
        <v/>
      </c>
      <c r="BB265">
        <f>IF(BA265="Yes",P265,"")</f>
        <v/>
      </c>
      <c r="BC265">
        <f>IF(AZ265=1,IF(S265="","",IF(S265=N144,"Yes","No")),"")</f>
        <v/>
      </c>
      <c r="BD265">
        <f>IF(BC265="Yes",R265,"")</f>
        <v/>
      </c>
      <c r="BE265">
        <f>IFERROR(IF(SIGN(AE265)=1,"Increasing",IF(SIGN(AE265)=-1,"Decreasing","")),"")</f>
        <v/>
      </c>
      <c r="BF265">
        <f>IF(OR(AND(BE265="Increasing",BA265="Yes"),AND(BE265="Decreasing",BC265="Yes")),"Yes","No")</f>
        <v/>
      </c>
      <c r="BG265">
        <f>IF(I265="pos_trend","Yes","No")</f>
        <v/>
      </c>
      <c r="BH265">
        <f>IF(AF265&lt;&gt;"",IF(ABS(AF265)&gt;0.8,"Yes","No"),"")</f>
        <v/>
      </c>
    </row>
    <row r="266" spans="1:60">
      <c s="1" r="A266" t="n">
        <v>19</v>
      </c>
      <c r="B266" t="s">
        <v>690</v>
      </c>
      <c r="C266" t="s">
        <v>264</v>
      </c>
      <c r="D266" t="s">
        <v>264</v>
      </c>
      <c r="E266" t="s">
        <v>264</v>
      </c>
      <c r="F266" t="s">
        <v>264</v>
      </c>
      <c r="G266" t="s">
        <v>264</v>
      </c>
      <c r="H266" t="s"/>
      <c r="I266">
        <f>IF(AND(K266&gt; J266, L266&gt; K266, M266&gt; L266, N266&gt; M266), "pos_trend", IF(AND(K266&lt; J266, L266&lt; K266, M266&lt; L266, N266&lt; M266), "neg_trend", "N/A"))</f>
        <v/>
      </c>
      <c r="J266">
        <f>IFERROR(IF(TRIM(C266)="-", "N/A", IF(RIGHT(C266,1)=")",IF(RIGHT(C266,2)="T)",-1000000000000*VALUE(MID(C266,2,LEN(C266)-3)),IF(RIGHT(C266,2)="M)",-1000000*VALUE(MID(C266,2,LEN(C266)-3)),IF(RIGHT(C266,2)="B)",-1000000000*VALUE(MID(C266,2,LEN(C266)-3)),IF(RIGHT(C266,2)="k)",-1000*VALUE(MID(C266,2,LEN(C266)-3)),VALUE(SUBSTITUTE(C266,",","")))))),IF(RIGHT(C266,1)="T",1000000000000*VALUE(LEFT(C266,LEN(C266)-1)),IF(RIGHT(C266,1)="M",1000000*VALUE(LEFT(C266,LEN(C266)-1)),IF(RIGHT(C266,1)="B",1000000000*VALUE(LEFT(C266,LEN(C266)-1)),IF(RIGHT(C266,1)="%",0.01*VALUE(LEFT(C266,LEN(C266)-1)),IF(RIGHT(C266,1)="k",1000*VALUE(LEFT(C266,LEN(C266)-1)),VALUE(SUBSTITUTE(C266,",",""))))))))),"N/A")</f>
        <v/>
      </c>
      <c r="K266">
        <f>IFERROR(IF(TRIM(D266)="-", "N/A", IF(RIGHT(D266,1)=")",IF(RIGHT(D266,2)="T)",-1000000000000*VALUE(MID(D266,2,LEN(D266)-3)),IF(RIGHT(D266,2)="M)",-1000000*VALUE(MID(D266,2,LEN(D266)-3)),IF(RIGHT(D266,2)="B)",-1000000000*VALUE(MID(D266,2,LEN(D266)-3)),IF(RIGHT(D266,2)="k)",-1000*VALUE(MID(D266,2,LEN(D266)-3)),VALUE(SUBSTITUTE(D266,",","")))))),IF(RIGHT(D266,1)="T",1000000000000*VALUE(LEFT(D266,LEN(D266)-1)),IF(RIGHT(D266,1)="M",1000000*VALUE(LEFT(D266,LEN(D266)-1)),IF(RIGHT(D266,1)="B",1000000000*VALUE(LEFT(D266,LEN(D266)-1)),IF(RIGHT(D266,1)="%",0.01*VALUE(LEFT(D266,LEN(D266)-1)),IF(RIGHT(D266,1)="k",1000*VALUE(LEFT(D266,LEN(D266)-1)),VALUE(SUBSTITUTE(D266,",",""))))))))),"N/A")</f>
        <v/>
      </c>
      <c r="L266">
        <f>IFERROR(IF(TRIM(E266)="-", "N/A", IF(RIGHT(E266,1)=")",IF(RIGHT(E266,2)="T)",-1000000000000*VALUE(MID(E266,2,LEN(E266)-3)),IF(RIGHT(E266,2)="M)",-1000000*VALUE(MID(E266,2,LEN(E266)-3)),IF(RIGHT(E266,2)="B)",-1000000000*VALUE(MID(E266,2,LEN(E266)-3)),IF(RIGHT(E266,2)="k)",-1000*VALUE(MID(E266,2,LEN(E266)-3)),VALUE(SUBSTITUTE(E266,",","")))))),IF(RIGHT(E266,1)="T",1000000000000*VALUE(LEFT(E266,LEN(E266)-1)),IF(RIGHT(E266,1)="M",1000000*VALUE(LEFT(E266,LEN(E266)-1)),IF(RIGHT(E266,1)="B",1000000000*VALUE(LEFT(E266,LEN(E266)-1)),IF(RIGHT(E266,1)="%",0.01*VALUE(LEFT(E266,LEN(E266)-1)),IF(RIGHT(E266,1)="k",1000*VALUE(LEFT(E266,LEN(E266)-1)),VALUE(SUBSTITUTE(E266,",",""))))))))),"N/A")</f>
        <v/>
      </c>
      <c r="M266">
        <f>IFERROR(IF(TRIM(F266)="-", "N/A", IF(RIGHT(F266,1)=")",IF(RIGHT(F266,2)="T)",-1000000000000*VALUE(MID(F266,2,LEN(F266)-3)),IF(RIGHT(F266,2)="M)",-1000000*VALUE(MID(F266,2,LEN(F266)-3)),IF(RIGHT(F266,2)="B)",-1000000000*VALUE(MID(F266,2,LEN(F266)-3)),IF(RIGHT(F266,2)="k)",-1000*VALUE(MID(F266,2,LEN(F266)-3)),VALUE(SUBSTITUTE(F266,",","")))))),IF(RIGHT(F266,1)="T",1000000000000*VALUE(LEFT(F266,LEN(F266)-1)),IF(RIGHT(F266,1)="M",1000000*VALUE(LEFT(F266,LEN(F266)-1)),IF(RIGHT(F266,1)="B",1000000000*VALUE(LEFT(F266,LEN(F266)-1)),IF(RIGHT(F266,1)="%",0.01*VALUE(LEFT(F266,LEN(F266)-1)),IF(RIGHT(F266,1)="k",1000*VALUE(LEFT(F266,LEN(F266)-1)),VALUE(SUBSTITUTE(F266,",",""))))))))),"N/A")</f>
        <v/>
      </c>
      <c r="N266">
        <f>IFERROR(IF(TRIM(G266)="-", "N/A", IF(RIGHT(G266,1)=")",IF(RIGHT(G266,2)="T)",-1000000000000*VALUE(MID(G266,2,LEN(G266)-3)),IF(RIGHT(G266,2)="M)",-1000000*VALUE(MID(G266,2,LEN(G266)-3)),IF(RIGHT(G266,2)="B)",-1000000000*VALUE(MID(G266,2,LEN(G266)-3)),IF(RIGHT(G266,2)="k)",-1000*VALUE(MID(G266,2,LEN(G266)-3)),VALUE(SUBSTITUTE(G266,",","")))))),IF(RIGHT(G266,1)="T",1000000000000*VALUE(LEFT(G266,LEN(G266)-1)),IF(RIGHT(G266,1)="M",1000000*VALUE(LEFT(G266,LEN(G266)-1)),IF(RIGHT(G266,1)="B",1000000000*VALUE(LEFT(G266,LEN(G266)-1)),IF(RIGHT(G266,1)="%",0.01*VALUE(LEFT(G266,LEN(G266)-1)),IF(RIGHT(G266,1)="k",1000*VALUE(LEFT(G266,LEN(G266)-1)),VALUE(SUBSTITUTE(G266,",",""))))))))),"N/A")</f>
        <v/>
      </c>
      <c r="P266">
        <f>MAX(J266:N266)</f>
        <v/>
      </c>
      <c r="Q266">
        <f>IFERROR(J144+MATCH(P266,J266:N266,0)-1,"")</f>
        <v/>
      </c>
      <c r="R266">
        <f>IF(Q266="","",MIN(J266:N266))</f>
        <v/>
      </c>
      <c r="S266">
        <f>IFERROR(J144+MATCH(R266,J266:N266,0)-1,"")</f>
        <v/>
      </c>
      <c r="T266">
        <f>IFERROR(AVERAGE(J266:N266),"")</f>
        <v/>
      </c>
      <c r="U266">
        <f>IFERROR(STDEV(J266:N266),"")</f>
        <v/>
      </c>
      <c r="V266">
        <f>IFERROR(IF(C266="-","",IF(ISBLANK(B266),"",IF(OR(ISNUMBER(FIND("Growth",B266)),ISNUMBER(FIND("Margin",B266))),"",(J266-T266)/U266))),"")</f>
        <v/>
      </c>
      <c r="W266">
        <f>IFERROR(IF(OR(D266="-",ISBLANK(D266)),"",(K266-T266)/U266),"")</f>
        <v/>
      </c>
      <c r="X266">
        <f>IFERROR(IF(OR(E266="-",ISBLANK(E266)),"",(L266-T266)/U266),"")</f>
        <v/>
      </c>
      <c r="Y266">
        <f>IFERROR(IF(OR(F266="-",ISBLANK(F266)),"",(M266-T266)/U266),"")</f>
        <v/>
      </c>
      <c r="Z266">
        <f>IFERROR(IF(OR(G266="-",ISBLANK(G266)),"",(N266-T266)/U266),"")</f>
        <v/>
      </c>
      <c r="AA266">
        <f>IF(MAX(MAX(V266:Z266),ABS(MIN(V266:Z266)))=ABS(MIN(V266:Z266)),MIN(V266:Z266),MAX(V266:Z266))</f>
        <v/>
      </c>
      <c r="AB266">
        <f>IFERROR(V144+MATCH(AA266,V266:Z266,0)-1,"")</f>
        <v/>
      </c>
      <c r="AC266">
        <f>IF(AB266&lt;&gt;"",IF(S266=AB266,"Low",IF(AB266=Q266,"High","")),"")</f>
        <v/>
      </c>
      <c r="AE266">
        <f>IF(ISNUMBER(MATCH("N/A",J266:N266,0)),"",IFERROR((5 * SUMPRODUCT(J144:N144,J266:N266) - PRODUCT(SUM(J144:N144),SUM(J266:N266))) / ((5 * SUM((J144^2)+(K144^2)+(L144^2)+(M144^2)+(N144^2))) - SUM(J144:N144)^2),""))</f>
        <v/>
      </c>
      <c r="AF266">
        <f>IFERROR(CORREL(J144:N144,J266:N266),"")</f>
        <v/>
      </c>
      <c r="AZ266">
        <f>IF(Q266=S266,0,1)</f>
        <v/>
      </c>
      <c r="BA266">
        <f>IF(AZ266=1,IF(Q266="","",IF(Q266=N144,"Yes","No")),"")</f>
        <v/>
      </c>
      <c r="BB266">
        <f>IF(BA266="Yes",P266,"")</f>
        <v/>
      </c>
      <c r="BC266">
        <f>IF(AZ266=1,IF(S266="","",IF(S266=N144,"Yes","No")),"")</f>
        <v/>
      </c>
      <c r="BD266">
        <f>IF(BC266="Yes",R266,"")</f>
        <v/>
      </c>
      <c r="BE266">
        <f>IFERROR(IF(SIGN(AE266)=1,"Increasing",IF(SIGN(AE266)=-1,"Decreasing","")),"")</f>
        <v/>
      </c>
      <c r="BF266">
        <f>IF(OR(AND(BE266="Increasing",BA266="Yes"),AND(BE266="Decreasing",BC266="Yes")),"Yes","No")</f>
        <v/>
      </c>
      <c r="BG266">
        <f>IF(I266="pos_trend","Yes","No")</f>
        <v/>
      </c>
      <c r="BH266">
        <f>IF(AF266&lt;&gt;"",IF(ABS(AF266)&gt;0.8,"Yes","No"),"")</f>
        <v/>
      </c>
    </row>
    <row r="267" spans="1:60">
      <c s="1" r="A267" t="n">
        <v>20</v>
      </c>
      <c r="B267" t="s">
        <v>694</v>
      </c>
      <c r="C267" t="s">
        <v>2458</v>
      </c>
      <c r="D267" t="s">
        <v>4180</v>
      </c>
      <c r="E267" t="s">
        <v>1327</v>
      </c>
      <c r="F267" t="s">
        <v>4263</v>
      </c>
      <c r="G267" t="s">
        <v>4264</v>
      </c>
      <c r="H267" t="s"/>
      <c r="I267">
        <f>IF(AND(K267&gt; J267, L267&gt; K267, M267&gt; L267, N267&gt; M267), "pos_trend", IF(AND(K267&lt; J267, L267&lt; K267, M267&lt; L267, N267&lt; M267), "neg_trend", "N/A"))</f>
        <v/>
      </c>
      <c r="J267">
        <f>IFERROR(IF(TRIM(C267)="-", "N/A", IF(RIGHT(C267,1)=")",IF(RIGHT(C267,2)="T)",-1000000000000*VALUE(MID(C267,2,LEN(C267)-3)),IF(RIGHT(C267,2)="M)",-1000000*VALUE(MID(C267,2,LEN(C267)-3)),IF(RIGHT(C267,2)="B)",-1000000000*VALUE(MID(C267,2,LEN(C267)-3)),IF(RIGHT(C267,2)="k)",-1000*VALUE(MID(C267,2,LEN(C267)-3)),VALUE(SUBSTITUTE(C267,",","")))))),IF(RIGHT(C267,1)="T",1000000000000*VALUE(LEFT(C267,LEN(C267)-1)),IF(RIGHT(C267,1)="M",1000000*VALUE(LEFT(C267,LEN(C267)-1)),IF(RIGHT(C267,1)="B",1000000000*VALUE(LEFT(C267,LEN(C267)-1)),IF(RIGHT(C267,1)="%",0.01*VALUE(LEFT(C267,LEN(C267)-1)),IF(RIGHT(C267,1)="k",1000*VALUE(LEFT(C267,LEN(C267)-1)),VALUE(SUBSTITUTE(C267,",",""))))))))),"N/A")</f>
        <v/>
      </c>
      <c r="K267">
        <f>IFERROR(IF(TRIM(D267)="-", "N/A", IF(RIGHT(D267,1)=")",IF(RIGHT(D267,2)="T)",-1000000000000*VALUE(MID(D267,2,LEN(D267)-3)),IF(RIGHT(D267,2)="M)",-1000000*VALUE(MID(D267,2,LEN(D267)-3)),IF(RIGHT(D267,2)="B)",-1000000000*VALUE(MID(D267,2,LEN(D267)-3)),IF(RIGHT(D267,2)="k)",-1000*VALUE(MID(D267,2,LEN(D267)-3)),VALUE(SUBSTITUTE(D267,",","")))))),IF(RIGHT(D267,1)="T",1000000000000*VALUE(LEFT(D267,LEN(D267)-1)),IF(RIGHT(D267,1)="M",1000000*VALUE(LEFT(D267,LEN(D267)-1)),IF(RIGHT(D267,1)="B",1000000000*VALUE(LEFT(D267,LEN(D267)-1)),IF(RIGHT(D267,1)="%",0.01*VALUE(LEFT(D267,LEN(D267)-1)),IF(RIGHT(D267,1)="k",1000*VALUE(LEFT(D267,LEN(D267)-1)),VALUE(SUBSTITUTE(D267,",",""))))))))),"N/A")</f>
        <v/>
      </c>
      <c r="L267">
        <f>IFERROR(IF(TRIM(E267)="-", "N/A", IF(RIGHT(E267,1)=")",IF(RIGHT(E267,2)="T)",-1000000000000*VALUE(MID(E267,2,LEN(E267)-3)),IF(RIGHT(E267,2)="M)",-1000000*VALUE(MID(E267,2,LEN(E267)-3)),IF(RIGHT(E267,2)="B)",-1000000000*VALUE(MID(E267,2,LEN(E267)-3)),IF(RIGHT(E267,2)="k)",-1000*VALUE(MID(E267,2,LEN(E267)-3)),VALUE(SUBSTITUTE(E267,",","")))))),IF(RIGHT(E267,1)="T",1000000000000*VALUE(LEFT(E267,LEN(E267)-1)),IF(RIGHT(E267,1)="M",1000000*VALUE(LEFT(E267,LEN(E267)-1)),IF(RIGHT(E267,1)="B",1000000000*VALUE(LEFT(E267,LEN(E267)-1)),IF(RIGHT(E267,1)="%",0.01*VALUE(LEFT(E267,LEN(E267)-1)),IF(RIGHT(E267,1)="k",1000*VALUE(LEFT(E267,LEN(E267)-1)),VALUE(SUBSTITUTE(E267,",",""))))))))),"N/A")</f>
        <v/>
      </c>
      <c r="M267">
        <f>IFERROR(IF(TRIM(F267)="-", "N/A", IF(RIGHT(F267,1)=")",IF(RIGHT(F267,2)="T)",-1000000000000*VALUE(MID(F267,2,LEN(F267)-3)),IF(RIGHT(F267,2)="M)",-1000000*VALUE(MID(F267,2,LEN(F267)-3)),IF(RIGHT(F267,2)="B)",-1000000000*VALUE(MID(F267,2,LEN(F267)-3)),IF(RIGHT(F267,2)="k)",-1000*VALUE(MID(F267,2,LEN(F267)-3)),VALUE(SUBSTITUTE(F267,",","")))))),IF(RIGHT(F267,1)="T",1000000000000*VALUE(LEFT(F267,LEN(F267)-1)),IF(RIGHT(F267,1)="M",1000000*VALUE(LEFT(F267,LEN(F267)-1)),IF(RIGHT(F267,1)="B",1000000000*VALUE(LEFT(F267,LEN(F267)-1)),IF(RIGHT(F267,1)="%",0.01*VALUE(LEFT(F267,LEN(F267)-1)),IF(RIGHT(F267,1)="k",1000*VALUE(LEFT(F267,LEN(F267)-1)),VALUE(SUBSTITUTE(F267,",",""))))))))),"N/A")</f>
        <v/>
      </c>
      <c r="N267">
        <f>IFERROR(IF(TRIM(G267)="-", "N/A", IF(RIGHT(G267,1)=")",IF(RIGHT(G267,2)="T)",-1000000000000*VALUE(MID(G267,2,LEN(G267)-3)),IF(RIGHT(G267,2)="M)",-1000000*VALUE(MID(G267,2,LEN(G267)-3)),IF(RIGHT(G267,2)="B)",-1000000000*VALUE(MID(G267,2,LEN(G267)-3)),IF(RIGHT(G267,2)="k)",-1000*VALUE(MID(G267,2,LEN(G267)-3)),VALUE(SUBSTITUTE(G267,",","")))))),IF(RIGHT(G267,1)="T",1000000000000*VALUE(LEFT(G267,LEN(G267)-1)),IF(RIGHT(G267,1)="M",1000000*VALUE(LEFT(G267,LEN(G267)-1)),IF(RIGHT(G267,1)="B",1000000000*VALUE(LEFT(G267,LEN(G267)-1)),IF(RIGHT(G267,1)="%",0.01*VALUE(LEFT(G267,LEN(G267)-1)),IF(RIGHT(G267,1)="k",1000*VALUE(LEFT(G267,LEN(G267)-1)),VALUE(SUBSTITUTE(G267,",",""))))))))),"N/A")</f>
        <v/>
      </c>
      <c r="P267">
        <f>MAX(J267:N267)</f>
        <v/>
      </c>
      <c r="Q267">
        <f>IFERROR(J144+MATCH(P267,J267:N267,0)-1,"")</f>
        <v/>
      </c>
      <c r="R267">
        <f>IF(Q267="","",MIN(J267:N267))</f>
        <v/>
      </c>
      <c r="S267">
        <f>IFERROR(J144+MATCH(R267,J267:N267,0)-1,"")</f>
        <v/>
      </c>
      <c r="T267">
        <f>IFERROR(AVERAGE(J267:N267),"")</f>
        <v/>
      </c>
      <c r="U267">
        <f>IFERROR(STDEV(J267:N267),"")</f>
        <v/>
      </c>
      <c r="V267">
        <f>IFERROR(IF(C267="-","",IF(ISBLANK(B267),"",IF(OR(ISNUMBER(FIND("Growth",B267)),ISNUMBER(FIND("Margin",B267))),"",(J267-T267)/U267))),"")</f>
        <v/>
      </c>
      <c r="W267">
        <f>IFERROR(IF(OR(D267="-",ISBLANK(D267)),"",(K267-T267)/U267),"")</f>
        <v/>
      </c>
      <c r="X267">
        <f>IFERROR(IF(OR(E267="-",ISBLANK(E267)),"",(L267-T267)/U267),"")</f>
        <v/>
      </c>
      <c r="Y267">
        <f>IFERROR(IF(OR(F267="-",ISBLANK(F267)),"",(M267-T267)/U267),"")</f>
        <v/>
      </c>
      <c r="Z267">
        <f>IFERROR(IF(OR(G267="-",ISBLANK(G267)),"",(N267-T267)/U267),"")</f>
        <v/>
      </c>
      <c r="AA267">
        <f>IF(MAX(MAX(V267:Z267),ABS(MIN(V267:Z267)))=ABS(MIN(V267:Z267)),MIN(V267:Z267),MAX(V267:Z267))</f>
        <v/>
      </c>
      <c r="AB267">
        <f>IFERROR(V144+MATCH(AA267,V267:Z267,0)-1,"")</f>
        <v/>
      </c>
      <c r="AC267">
        <f>IF(AB267&lt;&gt;"",IF(S267=AB267,"Low",IF(AB267=Q267,"High","")),"")</f>
        <v/>
      </c>
      <c r="AE267">
        <f>IF(ISNUMBER(MATCH("N/A",J267:N267,0)),"",IFERROR((5 * SUMPRODUCT(J144:N144,J267:N267) - PRODUCT(SUM(J144:N144),SUM(J267:N267))) / ((5 * SUM((J144^2)+(K144^2)+(L144^2)+(M144^2)+(N144^2))) - SUM(J144:N144)^2),""))</f>
        <v/>
      </c>
      <c r="AF267">
        <f>IFERROR(CORREL(J144:N144,J267:N267),"")</f>
        <v/>
      </c>
      <c r="AZ267">
        <f>IF(Q267=S267,0,1)</f>
        <v/>
      </c>
      <c r="BA267">
        <f>IF(AZ267=1,IF(Q267="","",IF(Q267=N144,"Yes","No")),"")</f>
        <v/>
      </c>
      <c r="BB267">
        <f>IF(BA267="Yes",P267,"")</f>
        <v/>
      </c>
      <c r="BC267">
        <f>IF(AZ267=1,IF(S267="","",IF(S267=N144,"Yes","No")),"")</f>
        <v/>
      </c>
      <c r="BD267">
        <f>IF(BC267="Yes",R267,"")</f>
        <v/>
      </c>
      <c r="BE267">
        <f>IFERROR(IF(SIGN(AE267)=1,"Increasing",IF(SIGN(AE267)=-1,"Decreasing","")),"")</f>
        <v/>
      </c>
      <c r="BF267">
        <f>IF(OR(AND(BE267="Increasing",BA267="Yes"),AND(BE267="Decreasing",BC267="Yes")),"Yes","No")</f>
        <v/>
      </c>
      <c r="BG267">
        <f>IF(I267="pos_trend","Yes","No")</f>
        <v/>
      </c>
      <c r="BH267">
        <f>IF(AF267&lt;&gt;"",IF(ABS(AF267)&gt;0.8,"Yes","No"),"")</f>
        <v/>
      </c>
    </row>
    <row r="268" spans="1:60">
      <c s="1" r="A268" t="n">
        <v>21</v>
      </c>
      <c r="B268" t="s">
        <v>697</v>
      </c>
      <c r="C268" t="s">
        <v>2458</v>
      </c>
      <c r="D268" t="s">
        <v>4180</v>
      </c>
      <c r="E268" t="s">
        <v>1327</v>
      </c>
      <c r="F268" t="s">
        <v>4263</v>
      </c>
      <c r="G268" t="s">
        <v>4264</v>
      </c>
      <c r="H268" t="s"/>
      <c r="I268">
        <f>IF(AND(K268&gt; J268, L268&gt; K268, M268&gt; L268, N268&gt; M268), "pos_trend", IF(AND(K268&lt; J268, L268&lt; K268, M268&lt; L268, N268&lt; M268), "neg_trend", "N/A"))</f>
        <v/>
      </c>
      <c r="J268">
        <f>IFERROR(IF(TRIM(C268)="-", "N/A", IF(RIGHT(C268,1)=")",IF(RIGHT(C268,2)="T)",-1000000000000*VALUE(MID(C268,2,LEN(C268)-3)),IF(RIGHT(C268,2)="M)",-1000000*VALUE(MID(C268,2,LEN(C268)-3)),IF(RIGHT(C268,2)="B)",-1000000000*VALUE(MID(C268,2,LEN(C268)-3)),IF(RIGHT(C268,2)="k)",-1000*VALUE(MID(C268,2,LEN(C268)-3)),VALUE(SUBSTITUTE(C268,",","")))))),IF(RIGHT(C268,1)="T",1000000000000*VALUE(LEFT(C268,LEN(C268)-1)),IF(RIGHT(C268,1)="M",1000000*VALUE(LEFT(C268,LEN(C268)-1)),IF(RIGHT(C268,1)="B",1000000000*VALUE(LEFT(C268,LEN(C268)-1)),IF(RIGHT(C268,1)="%",0.01*VALUE(LEFT(C268,LEN(C268)-1)),IF(RIGHT(C268,1)="k",1000*VALUE(LEFT(C268,LEN(C268)-1)),VALUE(SUBSTITUTE(C268,",",""))))))))),"N/A")</f>
        <v/>
      </c>
      <c r="K268">
        <f>IFERROR(IF(TRIM(D268)="-", "N/A", IF(RIGHT(D268,1)=")",IF(RIGHT(D268,2)="T)",-1000000000000*VALUE(MID(D268,2,LEN(D268)-3)),IF(RIGHT(D268,2)="M)",-1000000*VALUE(MID(D268,2,LEN(D268)-3)),IF(RIGHT(D268,2)="B)",-1000000000*VALUE(MID(D268,2,LEN(D268)-3)),IF(RIGHT(D268,2)="k)",-1000*VALUE(MID(D268,2,LEN(D268)-3)),VALUE(SUBSTITUTE(D268,",","")))))),IF(RIGHT(D268,1)="T",1000000000000*VALUE(LEFT(D268,LEN(D268)-1)),IF(RIGHT(D268,1)="M",1000000*VALUE(LEFT(D268,LEN(D268)-1)),IF(RIGHT(D268,1)="B",1000000000*VALUE(LEFT(D268,LEN(D268)-1)),IF(RIGHT(D268,1)="%",0.01*VALUE(LEFT(D268,LEN(D268)-1)),IF(RIGHT(D268,1)="k",1000*VALUE(LEFT(D268,LEN(D268)-1)),VALUE(SUBSTITUTE(D268,",",""))))))))),"N/A")</f>
        <v/>
      </c>
      <c r="L268">
        <f>IFERROR(IF(TRIM(E268)="-", "N/A", IF(RIGHT(E268,1)=")",IF(RIGHT(E268,2)="T)",-1000000000000*VALUE(MID(E268,2,LEN(E268)-3)),IF(RIGHT(E268,2)="M)",-1000000*VALUE(MID(E268,2,LEN(E268)-3)),IF(RIGHT(E268,2)="B)",-1000000000*VALUE(MID(E268,2,LEN(E268)-3)),IF(RIGHT(E268,2)="k)",-1000*VALUE(MID(E268,2,LEN(E268)-3)),VALUE(SUBSTITUTE(E268,",","")))))),IF(RIGHT(E268,1)="T",1000000000000*VALUE(LEFT(E268,LEN(E268)-1)),IF(RIGHT(E268,1)="M",1000000*VALUE(LEFT(E268,LEN(E268)-1)),IF(RIGHT(E268,1)="B",1000000000*VALUE(LEFT(E268,LEN(E268)-1)),IF(RIGHT(E268,1)="%",0.01*VALUE(LEFT(E268,LEN(E268)-1)),IF(RIGHT(E268,1)="k",1000*VALUE(LEFT(E268,LEN(E268)-1)),VALUE(SUBSTITUTE(E268,",",""))))))))),"N/A")</f>
        <v/>
      </c>
      <c r="M268">
        <f>IFERROR(IF(TRIM(F268)="-", "N/A", IF(RIGHT(F268,1)=")",IF(RIGHT(F268,2)="T)",-1000000000000*VALUE(MID(F268,2,LEN(F268)-3)),IF(RIGHT(F268,2)="M)",-1000000*VALUE(MID(F268,2,LEN(F268)-3)),IF(RIGHT(F268,2)="B)",-1000000000*VALUE(MID(F268,2,LEN(F268)-3)),IF(RIGHT(F268,2)="k)",-1000*VALUE(MID(F268,2,LEN(F268)-3)),VALUE(SUBSTITUTE(F268,",","")))))),IF(RIGHT(F268,1)="T",1000000000000*VALUE(LEFT(F268,LEN(F268)-1)),IF(RIGHT(F268,1)="M",1000000*VALUE(LEFT(F268,LEN(F268)-1)),IF(RIGHT(F268,1)="B",1000000000*VALUE(LEFT(F268,LEN(F268)-1)),IF(RIGHT(F268,1)="%",0.01*VALUE(LEFT(F268,LEN(F268)-1)),IF(RIGHT(F268,1)="k",1000*VALUE(LEFT(F268,LEN(F268)-1)),VALUE(SUBSTITUTE(F268,",",""))))))))),"N/A")</f>
        <v/>
      </c>
      <c r="N268">
        <f>IFERROR(IF(TRIM(G268)="-", "N/A", IF(RIGHT(G268,1)=")",IF(RIGHT(G268,2)="T)",-1000000000000*VALUE(MID(G268,2,LEN(G268)-3)),IF(RIGHT(G268,2)="M)",-1000000*VALUE(MID(G268,2,LEN(G268)-3)),IF(RIGHT(G268,2)="B)",-1000000000*VALUE(MID(G268,2,LEN(G268)-3)),IF(RIGHT(G268,2)="k)",-1000*VALUE(MID(G268,2,LEN(G268)-3)),VALUE(SUBSTITUTE(G268,",","")))))),IF(RIGHT(G268,1)="T",1000000000000*VALUE(LEFT(G268,LEN(G268)-1)),IF(RIGHT(G268,1)="M",1000000*VALUE(LEFT(G268,LEN(G268)-1)),IF(RIGHT(G268,1)="B",1000000000*VALUE(LEFT(G268,LEN(G268)-1)),IF(RIGHT(G268,1)="%",0.01*VALUE(LEFT(G268,LEN(G268)-1)),IF(RIGHT(G268,1)="k",1000*VALUE(LEFT(G268,LEN(G268)-1)),VALUE(SUBSTITUTE(G268,",",""))))))))),"N/A")</f>
        <v/>
      </c>
      <c r="P268">
        <f>MAX(J268:N268)</f>
        <v/>
      </c>
      <c r="Q268">
        <f>IFERROR(J144+MATCH(P268,J268:N268,0)-1,"")</f>
        <v/>
      </c>
      <c r="R268">
        <f>IF(Q268="","",MIN(J268:N268))</f>
        <v/>
      </c>
      <c r="S268">
        <f>IFERROR(J144+MATCH(R268,J268:N268,0)-1,"")</f>
        <v/>
      </c>
      <c r="T268">
        <f>IFERROR(AVERAGE(J268:N268),"")</f>
        <v/>
      </c>
      <c r="U268">
        <f>IFERROR(STDEV(J268:N268),"")</f>
        <v/>
      </c>
      <c r="V268">
        <f>IFERROR(IF(C268="-","",IF(ISBLANK(B268),"",IF(OR(ISNUMBER(FIND("Growth",B268)),ISNUMBER(FIND("Margin",B268))),"",(J268-T268)/U268))),"")</f>
        <v/>
      </c>
      <c r="W268">
        <f>IFERROR(IF(OR(D268="-",ISBLANK(D268)),"",(K268-T268)/U268),"")</f>
        <v/>
      </c>
      <c r="X268">
        <f>IFERROR(IF(OR(E268="-",ISBLANK(E268)),"",(L268-T268)/U268),"")</f>
        <v/>
      </c>
      <c r="Y268">
        <f>IFERROR(IF(OR(F268="-",ISBLANK(F268)),"",(M268-T268)/U268),"")</f>
        <v/>
      </c>
      <c r="Z268">
        <f>IFERROR(IF(OR(G268="-",ISBLANK(G268)),"",(N268-T268)/U268),"")</f>
        <v/>
      </c>
      <c r="AA268">
        <f>IF(MAX(MAX(V268:Z268),ABS(MIN(V268:Z268)))=ABS(MIN(V268:Z268)),MIN(V268:Z268),MAX(V268:Z268))</f>
        <v/>
      </c>
      <c r="AB268">
        <f>IFERROR(V144+MATCH(AA268,V268:Z268,0)-1,"")</f>
        <v/>
      </c>
      <c r="AC268">
        <f>IF(AB268&lt;&gt;"",IF(S268=AB268,"Low",IF(AB268=Q268,"High","")),"")</f>
        <v/>
      </c>
      <c r="AE268">
        <f>IF(ISNUMBER(MATCH("N/A",J268:N268,0)),"",IFERROR((5 * SUMPRODUCT(J144:N144,J268:N268) - PRODUCT(SUM(J144:N144),SUM(J268:N268))) / ((5 * SUM((J144^2)+(K144^2)+(L144^2)+(M144^2)+(N144^2))) - SUM(J144:N144)^2),""))</f>
        <v/>
      </c>
      <c r="AF268">
        <f>IFERROR(CORREL(J144:N144,J268:N268),"")</f>
        <v/>
      </c>
      <c r="AZ268">
        <f>IF(Q268=S268,0,1)</f>
        <v/>
      </c>
      <c r="BA268">
        <f>IF(AZ268=1,IF(Q268="","",IF(Q268=N144,"Yes","No")),"")</f>
        <v/>
      </c>
      <c r="BB268">
        <f>IF(BA268="Yes",P268,"")</f>
        <v/>
      </c>
      <c r="BC268">
        <f>IF(AZ268=1,IF(S268="","",IF(S268=N144,"Yes","No")),"")</f>
        <v/>
      </c>
      <c r="BD268">
        <f>IF(BC268="Yes",R268,"")</f>
        <v/>
      </c>
      <c r="BE268">
        <f>IFERROR(IF(SIGN(AE268)=1,"Increasing",IF(SIGN(AE268)=-1,"Decreasing","")),"")</f>
        <v/>
      </c>
      <c r="BF268">
        <f>IF(OR(AND(BE268="Increasing",BA268="Yes"),AND(BE268="Decreasing",BC268="Yes")),"Yes","No")</f>
        <v/>
      </c>
      <c r="BG268">
        <f>IF(I268="pos_trend","Yes","No")</f>
        <v/>
      </c>
      <c r="BH268">
        <f>IF(AF268&lt;&gt;"",IF(ABS(AF268)&gt;0.8,"Yes","No"),"")</f>
        <v/>
      </c>
    </row>
    <row r="269" spans="1:60">
      <c s="1" r="A269" t="n">
        <v>22</v>
      </c>
      <c r="B269" t="s">
        <v>699</v>
      </c>
      <c r="C269" t="s">
        <v>264</v>
      </c>
      <c r="D269" t="s">
        <v>264</v>
      </c>
      <c r="E269" t="s">
        <v>264</v>
      </c>
      <c r="F269" t="s">
        <v>264</v>
      </c>
      <c r="G269" t="s">
        <v>264</v>
      </c>
      <c r="H269" t="s"/>
      <c r="I269">
        <f>IF(AND(K269&gt; J269, L269&gt; K269, M269&gt; L269, N269&gt; M269), "pos_trend", IF(AND(K269&lt; J269, L269&lt; K269, M269&lt; L269, N269&lt; M269), "neg_trend", "N/A"))</f>
        <v/>
      </c>
      <c r="J269">
        <f>IFERROR(IF(TRIM(C269)="-", "N/A", IF(RIGHT(C269,1)=")",IF(RIGHT(C269,2)="T)",-1000000000000*VALUE(MID(C269,2,LEN(C269)-3)),IF(RIGHT(C269,2)="M)",-1000000*VALUE(MID(C269,2,LEN(C269)-3)),IF(RIGHT(C269,2)="B)",-1000000000*VALUE(MID(C269,2,LEN(C269)-3)),IF(RIGHT(C269,2)="k)",-1000*VALUE(MID(C269,2,LEN(C269)-3)),VALUE(SUBSTITUTE(C269,",","")))))),IF(RIGHT(C269,1)="T",1000000000000*VALUE(LEFT(C269,LEN(C269)-1)),IF(RIGHT(C269,1)="M",1000000*VALUE(LEFT(C269,LEN(C269)-1)),IF(RIGHT(C269,1)="B",1000000000*VALUE(LEFT(C269,LEN(C269)-1)),IF(RIGHT(C269,1)="%",0.01*VALUE(LEFT(C269,LEN(C269)-1)),IF(RIGHT(C269,1)="k",1000*VALUE(LEFT(C269,LEN(C269)-1)),VALUE(SUBSTITUTE(C269,",",""))))))))),"N/A")</f>
        <v/>
      </c>
      <c r="K269">
        <f>IFERROR(IF(TRIM(D269)="-", "N/A", IF(RIGHT(D269,1)=")",IF(RIGHT(D269,2)="T)",-1000000000000*VALUE(MID(D269,2,LEN(D269)-3)),IF(RIGHT(D269,2)="M)",-1000000*VALUE(MID(D269,2,LEN(D269)-3)),IF(RIGHT(D269,2)="B)",-1000000000*VALUE(MID(D269,2,LEN(D269)-3)),IF(RIGHT(D269,2)="k)",-1000*VALUE(MID(D269,2,LEN(D269)-3)),VALUE(SUBSTITUTE(D269,",","")))))),IF(RIGHT(D269,1)="T",1000000000000*VALUE(LEFT(D269,LEN(D269)-1)),IF(RIGHT(D269,1)="M",1000000*VALUE(LEFT(D269,LEN(D269)-1)),IF(RIGHT(D269,1)="B",1000000000*VALUE(LEFT(D269,LEN(D269)-1)),IF(RIGHT(D269,1)="%",0.01*VALUE(LEFT(D269,LEN(D269)-1)),IF(RIGHT(D269,1)="k",1000*VALUE(LEFT(D269,LEN(D269)-1)),VALUE(SUBSTITUTE(D269,",",""))))))))),"N/A")</f>
        <v/>
      </c>
      <c r="L269">
        <f>IFERROR(IF(TRIM(E269)="-", "N/A", IF(RIGHT(E269,1)=")",IF(RIGHT(E269,2)="T)",-1000000000000*VALUE(MID(E269,2,LEN(E269)-3)),IF(RIGHT(E269,2)="M)",-1000000*VALUE(MID(E269,2,LEN(E269)-3)),IF(RIGHT(E269,2)="B)",-1000000000*VALUE(MID(E269,2,LEN(E269)-3)),IF(RIGHT(E269,2)="k)",-1000*VALUE(MID(E269,2,LEN(E269)-3)),VALUE(SUBSTITUTE(E269,",","")))))),IF(RIGHT(E269,1)="T",1000000000000*VALUE(LEFT(E269,LEN(E269)-1)),IF(RIGHT(E269,1)="M",1000000*VALUE(LEFT(E269,LEN(E269)-1)),IF(RIGHT(E269,1)="B",1000000000*VALUE(LEFT(E269,LEN(E269)-1)),IF(RIGHT(E269,1)="%",0.01*VALUE(LEFT(E269,LEN(E269)-1)),IF(RIGHT(E269,1)="k",1000*VALUE(LEFT(E269,LEN(E269)-1)),VALUE(SUBSTITUTE(E269,",",""))))))))),"N/A")</f>
        <v/>
      </c>
      <c r="M269">
        <f>IFERROR(IF(TRIM(F269)="-", "N/A", IF(RIGHT(F269,1)=")",IF(RIGHT(F269,2)="T)",-1000000000000*VALUE(MID(F269,2,LEN(F269)-3)),IF(RIGHT(F269,2)="M)",-1000000*VALUE(MID(F269,2,LEN(F269)-3)),IF(RIGHT(F269,2)="B)",-1000000000*VALUE(MID(F269,2,LEN(F269)-3)),IF(RIGHT(F269,2)="k)",-1000*VALUE(MID(F269,2,LEN(F269)-3)),VALUE(SUBSTITUTE(F269,",","")))))),IF(RIGHT(F269,1)="T",1000000000000*VALUE(LEFT(F269,LEN(F269)-1)),IF(RIGHT(F269,1)="M",1000000*VALUE(LEFT(F269,LEN(F269)-1)),IF(RIGHT(F269,1)="B",1000000000*VALUE(LEFT(F269,LEN(F269)-1)),IF(RIGHT(F269,1)="%",0.01*VALUE(LEFT(F269,LEN(F269)-1)),IF(RIGHT(F269,1)="k",1000*VALUE(LEFT(F269,LEN(F269)-1)),VALUE(SUBSTITUTE(F269,",",""))))))))),"N/A")</f>
        <v/>
      </c>
      <c r="N269">
        <f>IFERROR(IF(TRIM(G269)="-", "N/A", IF(RIGHT(G269,1)=")",IF(RIGHT(G269,2)="T)",-1000000000000*VALUE(MID(G269,2,LEN(G269)-3)),IF(RIGHT(G269,2)="M)",-1000000*VALUE(MID(G269,2,LEN(G269)-3)),IF(RIGHT(G269,2)="B)",-1000000000*VALUE(MID(G269,2,LEN(G269)-3)),IF(RIGHT(G269,2)="k)",-1000*VALUE(MID(G269,2,LEN(G269)-3)),VALUE(SUBSTITUTE(G269,",","")))))),IF(RIGHT(G269,1)="T",1000000000000*VALUE(LEFT(G269,LEN(G269)-1)),IF(RIGHT(G269,1)="M",1000000*VALUE(LEFT(G269,LEN(G269)-1)),IF(RIGHT(G269,1)="B",1000000000*VALUE(LEFT(G269,LEN(G269)-1)),IF(RIGHT(G269,1)="%",0.01*VALUE(LEFT(G269,LEN(G269)-1)),IF(RIGHT(G269,1)="k",1000*VALUE(LEFT(G269,LEN(G269)-1)),VALUE(SUBSTITUTE(G269,",",""))))))))),"N/A")</f>
        <v/>
      </c>
      <c r="P269">
        <f>MAX(J269:N269)</f>
        <v/>
      </c>
      <c r="Q269">
        <f>IFERROR(J144+MATCH(P269,J269:N269,0)-1,"")</f>
        <v/>
      </c>
      <c r="R269">
        <f>IF(Q269="","",MIN(J269:N269))</f>
        <v/>
      </c>
      <c r="S269">
        <f>IFERROR(J144+MATCH(R269,J269:N269,0)-1,"")</f>
        <v/>
      </c>
      <c r="T269">
        <f>IFERROR(AVERAGE(J269:N269),"")</f>
        <v/>
      </c>
      <c r="U269">
        <f>IFERROR(STDEV(J269:N269),"")</f>
        <v/>
      </c>
      <c r="V269">
        <f>IFERROR(IF(C269="-","",IF(ISBLANK(B269),"",IF(OR(ISNUMBER(FIND("Growth",B269)),ISNUMBER(FIND("Margin",B269))),"",(J269-T269)/U269))),"")</f>
        <v/>
      </c>
      <c r="W269">
        <f>IFERROR(IF(OR(D269="-",ISBLANK(D269)),"",(K269-T269)/U269),"")</f>
        <v/>
      </c>
      <c r="X269">
        <f>IFERROR(IF(OR(E269="-",ISBLANK(E269)),"",(L269-T269)/U269),"")</f>
        <v/>
      </c>
      <c r="Y269">
        <f>IFERROR(IF(OR(F269="-",ISBLANK(F269)),"",(M269-T269)/U269),"")</f>
        <v/>
      </c>
      <c r="Z269">
        <f>IFERROR(IF(OR(G269="-",ISBLANK(G269)),"",(N269-T269)/U269),"")</f>
        <v/>
      </c>
      <c r="AA269">
        <f>IF(MAX(MAX(V269:Z269),ABS(MIN(V269:Z269)))=ABS(MIN(V269:Z269)),MIN(V269:Z269),MAX(V269:Z269))</f>
        <v/>
      </c>
      <c r="AB269">
        <f>IFERROR(V144+MATCH(AA269,V269:Z269,0)-1,"")</f>
        <v/>
      </c>
      <c r="AC269">
        <f>IF(AB269&lt;&gt;"",IF(S269=AB269,"Low",IF(AB269=Q269,"High","")),"")</f>
        <v/>
      </c>
      <c r="AE269">
        <f>IF(ISNUMBER(MATCH("N/A",J269:N269,0)),"",IFERROR((5 * SUMPRODUCT(J144:N144,J269:N269) - PRODUCT(SUM(J144:N144),SUM(J269:N269))) / ((5 * SUM((J144^2)+(K144^2)+(L144^2)+(M144^2)+(N144^2))) - SUM(J144:N144)^2),""))</f>
        <v/>
      </c>
      <c r="AF269">
        <f>IFERROR(CORREL(J144:N144,J269:N269),"")</f>
        <v/>
      </c>
      <c r="AZ269">
        <f>IF(Q269=S269,0,1)</f>
        <v/>
      </c>
      <c r="BA269">
        <f>IF(AZ269=1,IF(Q269="","",IF(Q269=N144,"Yes","No")),"")</f>
        <v/>
      </c>
      <c r="BB269">
        <f>IF(BA269="Yes",P269,"")</f>
        <v/>
      </c>
      <c r="BC269">
        <f>IF(AZ269=1,IF(S269="","",IF(S269=N144,"Yes","No")),"")</f>
        <v/>
      </c>
      <c r="BD269">
        <f>IF(BC269="Yes",R269,"")</f>
        <v/>
      </c>
      <c r="BE269">
        <f>IFERROR(IF(SIGN(AE269)=1,"Increasing",IF(SIGN(AE269)=-1,"Decreasing","")),"")</f>
        <v/>
      </c>
      <c r="BF269">
        <f>IF(OR(AND(BE269="Increasing",BA269="Yes"),AND(BE269="Decreasing",BC269="Yes")),"Yes","No")</f>
        <v/>
      </c>
      <c r="BG269">
        <f>IF(I269="pos_trend","Yes","No")</f>
        <v/>
      </c>
      <c r="BH269">
        <f>IF(AF269&lt;&gt;"",IF(ABS(AF269)&gt;0.8,"Yes","No"),"")</f>
        <v/>
      </c>
    </row>
    <row r="270" spans="1:60">
      <c s="1" r="A270" t="n">
        <v>23</v>
      </c>
      <c r="B270" t="s">
        <v>700</v>
      </c>
      <c r="C270" t="s">
        <v>3931</v>
      </c>
      <c r="D270" t="s">
        <v>3857</v>
      </c>
      <c r="E270" t="s">
        <v>4265</v>
      </c>
      <c r="F270" t="s">
        <v>4266</v>
      </c>
      <c r="G270" t="s">
        <v>4267</v>
      </c>
      <c r="H270" t="s"/>
      <c r="I270">
        <f>IF(AND(K270&gt; J270, L270&gt; K270, M270&gt; L270, N270&gt; M270), "pos_trend", IF(AND(K270&lt; J270, L270&lt; K270, M270&lt; L270, N270&lt; M270), "neg_trend", "N/A"))</f>
        <v/>
      </c>
      <c r="J270">
        <f>IFERROR(IF(TRIM(C270)="-", "N/A", IF(RIGHT(C270,1)=")",IF(RIGHT(C270,2)="T)",-1000000000000*VALUE(MID(C270,2,LEN(C270)-3)),IF(RIGHT(C270,2)="M)",-1000000*VALUE(MID(C270,2,LEN(C270)-3)),IF(RIGHT(C270,2)="B)",-1000000000*VALUE(MID(C270,2,LEN(C270)-3)),IF(RIGHT(C270,2)="k)",-1000*VALUE(MID(C270,2,LEN(C270)-3)),VALUE(SUBSTITUTE(C270,",","")))))),IF(RIGHT(C270,1)="T",1000000000000*VALUE(LEFT(C270,LEN(C270)-1)),IF(RIGHT(C270,1)="M",1000000*VALUE(LEFT(C270,LEN(C270)-1)),IF(RIGHT(C270,1)="B",1000000000*VALUE(LEFT(C270,LEN(C270)-1)),IF(RIGHT(C270,1)="%",0.01*VALUE(LEFT(C270,LEN(C270)-1)),IF(RIGHT(C270,1)="k",1000*VALUE(LEFT(C270,LEN(C270)-1)),VALUE(SUBSTITUTE(C270,",",""))))))))),"N/A")</f>
        <v/>
      </c>
      <c r="K270">
        <f>IFERROR(IF(TRIM(D270)="-", "N/A", IF(RIGHT(D270,1)=")",IF(RIGHT(D270,2)="T)",-1000000000000*VALUE(MID(D270,2,LEN(D270)-3)),IF(RIGHT(D270,2)="M)",-1000000*VALUE(MID(D270,2,LEN(D270)-3)),IF(RIGHT(D270,2)="B)",-1000000000*VALUE(MID(D270,2,LEN(D270)-3)),IF(RIGHT(D270,2)="k)",-1000*VALUE(MID(D270,2,LEN(D270)-3)),VALUE(SUBSTITUTE(D270,",","")))))),IF(RIGHT(D270,1)="T",1000000000000*VALUE(LEFT(D270,LEN(D270)-1)),IF(RIGHT(D270,1)="M",1000000*VALUE(LEFT(D270,LEN(D270)-1)),IF(RIGHT(D270,1)="B",1000000000*VALUE(LEFT(D270,LEN(D270)-1)),IF(RIGHT(D270,1)="%",0.01*VALUE(LEFT(D270,LEN(D270)-1)),IF(RIGHT(D270,1)="k",1000*VALUE(LEFT(D270,LEN(D270)-1)),VALUE(SUBSTITUTE(D270,",",""))))))))),"N/A")</f>
        <v/>
      </c>
      <c r="L270">
        <f>IFERROR(IF(TRIM(E270)="-", "N/A", IF(RIGHT(E270,1)=")",IF(RIGHT(E270,2)="T)",-1000000000000*VALUE(MID(E270,2,LEN(E270)-3)),IF(RIGHT(E270,2)="M)",-1000000*VALUE(MID(E270,2,LEN(E270)-3)),IF(RIGHT(E270,2)="B)",-1000000000*VALUE(MID(E270,2,LEN(E270)-3)),IF(RIGHT(E270,2)="k)",-1000*VALUE(MID(E270,2,LEN(E270)-3)),VALUE(SUBSTITUTE(E270,",","")))))),IF(RIGHT(E270,1)="T",1000000000000*VALUE(LEFT(E270,LEN(E270)-1)),IF(RIGHT(E270,1)="M",1000000*VALUE(LEFT(E270,LEN(E270)-1)),IF(RIGHT(E270,1)="B",1000000000*VALUE(LEFT(E270,LEN(E270)-1)),IF(RIGHT(E270,1)="%",0.01*VALUE(LEFT(E270,LEN(E270)-1)),IF(RIGHT(E270,1)="k",1000*VALUE(LEFT(E270,LEN(E270)-1)),VALUE(SUBSTITUTE(E270,",",""))))))))),"N/A")</f>
        <v/>
      </c>
      <c r="M270">
        <f>IFERROR(IF(TRIM(F270)="-", "N/A", IF(RIGHT(F270,1)=")",IF(RIGHT(F270,2)="T)",-1000000000000*VALUE(MID(F270,2,LEN(F270)-3)),IF(RIGHT(F270,2)="M)",-1000000*VALUE(MID(F270,2,LEN(F270)-3)),IF(RIGHT(F270,2)="B)",-1000000000*VALUE(MID(F270,2,LEN(F270)-3)),IF(RIGHT(F270,2)="k)",-1000*VALUE(MID(F270,2,LEN(F270)-3)),VALUE(SUBSTITUTE(F270,",","")))))),IF(RIGHT(F270,1)="T",1000000000000*VALUE(LEFT(F270,LEN(F270)-1)),IF(RIGHT(F270,1)="M",1000000*VALUE(LEFT(F270,LEN(F270)-1)),IF(RIGHT(F270,1)="B",1000000000*VALUE(LEFT(F270,LEN(F270)-1)),IF(RIGHT(F270,1)="%",0.01*VALUE(LEFT(F270,LEN(F270)-1)),IF(RIGHT(F270,1)="k",1000*VALUE(LEFT(F270,LEN(F270)-1)),VALUE(SUBSTITUTE(F270,",",""))))))))),"N/A")</f>
        <v/>
      </c>
      <c r="N270">
        <f>IFERROR(IF(TRIM(G270)="-", "N/A", IF(RIGHT(G270,1)=")",IF(RIGHT(G270,2)="T)",-1000000000000*VALUE(MID(G270,2,LEN(G270)-3)),IF(RIGHT(G270,2)="M)",-1000000*VALUE(MID(G270,2,LEN(G270)-3)),IF(RIGHT(G270,2)="B)",-1000000000*VALUE(MID(G270,2,LEN(G270)-3)),IF(RIGHT(G270,2)="k)",-1000*VALUE(MID(G270,2,LEN(G270)-3)),VALUE(SUBSTITUTE(G270,",","")))))),IF(RIGHT(G270,1)="T",1000000000000*VALUE(LEFT(G270,LEN(G270)-1)),IF(RIGHT(G270,1)="M",1000000*VALUE(LEFT(G270,LEN(G270)-1)),IF(RIGHT(G270,1)="B",1000000000*VALUE(LEFT(G270,LEN(G270)-1)),IF(RIGHT(G270,1)="%",0.01*VALUE(LEFT(G270,LEN(G270)-1)),IF(RIGHT(G270,1)="k",1000*VALUE(LEFT(G270,LEN(G270)-1)),VALUE(SUBSTITUTE(G270,",",""))))))))),"N/A")</f>
        <v/>
      </c>
      <c r="P270">
        <f>MAX(J270:N270)</f>
        <v/>
      </c>
      <c r="Q270">
        <f>IFERROR(J144+MATCH(P270,J270:N270,0)-1,"")</f>
        <v/>
      </c>
      <c r="R270">
        <f>IF(Q270="","",MIN(J270:N270))</f>
        <v/>
      </c>
      <c r="S270">
        <f>IFERROR(J144+MATCH(R270,J270:N270,0)-1,"")</f>
        <v/>
      </c>
      <c r="T270">
        <f>IFERROR(AVERAGE(J270:N270),"")</f>
        <v/>
      </c>
      <c r="U270">
        <f>IFERROR(STDEV(J270:N270),"")</f>
        <v/>
      </c>
      <c r="V270">
        <f>IFERROR(IF(C270="-","",IF(ISBLANK(B270),"",IF(OR(ISNUMBER(FIND("Growth",B270)),ISNUMBER(FIND("Margin",B270))),"",(J270-T270)/U270))),"")</f>
        <v/>
      </c>
      <c r="W270">
        <f>IFERROR(IF(OR(D270="-",ISBLANK(D270)),"",(K270-T270)/U270),"")</f>
        <v/>
      </c>
      <c r="X270">
        <f>IFERROR(IF(OR(E270="-",ISBLANK(E270)),"",(L270-T270)/U270),"")</f>
        <v/>
      </c>
      <c r="Y270">
        <f>IFERROR(IF(OR(F270="-",ISBLANK(F270)),"",(M270-T270)/U270),"")</f>
        <v/>
      </c>
      <c r="Z270">
        <f>IFERROR(IF(OR(G270="-",ISBLANK(G270)),"",(N270-T270)/U270),"")</f>
        <v/>
      </c>
      <c r="AA270">
        <f>IF(MAX(MAX(V270:Z270),ABS(MIN(V270:Z270)))=ABS(MIN(V270:Z270)),MIN(V270:Z270),MAX(V270:Z270))</f>
        <v/>
      </c>
      <c r="AB270">
        <f>IFERROR(V144+MATCH(AA270,V270:Z270,0)-1,"")</f>
        <v/>
      </c>
      <c r="AC270">
        <f>IF(AB270&lt;&gt;"",IF(S270=AB270,"Low",IF(AB270=Q270,"High","")),"")</f>
        <v/>
      </c>
      <c r="AE270">
        <f>IF(ISNUMBER(MATCH("N/A",J270:N270,0)),"",IFERROR((5 * SUMPRODUCT(J144:N144,J270:N270) - PRODUCT(SUM(J144:N144),SUM(J270:N270))) / ((5 * SUM((J144^2)+(K144^2)+(L144^2)+(M144^2)+(N144^2))) - SUM(J144:N144)^2),""))</f>
        <v/>
      </c>
      <c r="AF270">
        <f>IFERROR(CORREL(J144:N144,J270:N270),"")</f>
        <v/>
      </c>
      <c r="AZ270">
        <f>IF(Q270=S270,0,1)</f>
        <v/>
      </c>
      <c r="BA270">
        <f>IF(AZ270=1,IF(Q270="","",IF(Q270=N144,"Yes","No")),"")</f>
        <v/>
      </c>
      <c r="BB270">
        <f>IF(BA270="Yes",P270,"")</f>
        <v/>
      </c>
      <c r="BC270">
        <f>IF(AZ270=1,IF(S270="","",IF(S270=N144,"Yes","No")),"")</f>
        <v/>
      </c>
      <c r="BD270">
        <f>IF(BC270="Yes",R270,"")</f>
        <v/>
      </c>
      <c r="BE270">
        <f>IFERROR(IF(SIGN(AE270)=1,"Increasing",IF(SIGN(AE270)=-1,"Decreasing","")),"")</f>
        <v/>
      </c>
      <c r="BF270">
        <f>IF(OR(AND(BE270="Increasing",BA270="Yes"),AND(BE270="Decreasing",BC270="Yes")),"Yes","No")</f>
        <v/>
      </c>
      <c r="BG270">
        <f>IF(I270="pos_trend","Yes","No")</f>
        <v/>
      </c>
      <c r="BH270">
        <f>IF(AF270&lt;&gt;"",IF(ABS(AF270)&gt;0.8,"Yes","No"),"")</f>
        <v/>
      </c>
    </row>
    <row r="271" spans="1:60">
      <c s="1" r="A271" t="n">
        <v>24</v>
      </c>
      <c r="B271" t="s">
        <v>706</v>
      </c>
      <c r="C271" t="s">
        <v>264</v>
      </c>
      <c r="D271" t="s">
        <v>264</v>
      </c>
      <c r="E271" t="s">
        <v>264</v>
      </c>
      <c r="F271" t="s">
        <v>264</v>
      </c>
      <c r="G271" t="s">
        <v>264</v>
      </c>
      <c r="H271" t="s"/>
      <c r="P271">
        <f>MAX(J271:N271)</f>
        <v/>
      </c>
      <c r="Q271">
        <f>IFERROR(J144+MATCH(P271,J271:N271,0)-1,"")</f>
        <v/>
      </c>
      <c r="R271">
        <f>IF(Q271="","",MIN(J271:N271))</f>
        <v/>
      </c>
      <c r="S271">
        <f>IFERROR(J144+MATCH(R271,J271:N271,0)-1,"")</f>
        <v/>
      </c>
      <c r="T271">
        <f>IFERROR(AVERAGE(J271:N271),"")</f>
        <v/>
      </c>
      <c r="U271">
        <f>IFERROR(STDEV(J271:N271),"")</f>
        <v/>
      </c>
      <c r="V271">
        <f>IFERROR(IF(C271="-","",IF(ISBLANK(B271),"",IF(OR(ISNUMBER(FIND("Growth",B271)),ISNUMBER(FIND("Margin",B271))),"",(J271-T271)/U271))),"")</f>
        <v/>
      </c>
      <c r="W271">
        <f>IFERROR(IF(OR(D271="-",ISBLANK(D271)),"",(K271-T271)/U271),"")</f>
        <v/>
      </c>
      <c r="X271">
        <f>IFERROR(IF(OR(E271="-",ISBLANK(E271)),"",(L271-T271)/U271),"")</f>
        <v/>
      </c>
      <c r="Y271">
        <f>IFERROR(IF(OR(F271="-",ISBLANK(F271)),"",(M271-T271)/U271),"")</f>
        <v/>
      </c>
      <c r="Z271">
        <f>IFERROR(IF(OR(G271="-",ISBLANK(G271)),"",(N271-T271)/U271),"")</f>
        <v/>
      </c>
      <c r="AA271">
        <f>IF(MAX(MAX(V271:Z271),ABS(MIN(V271:Z271)))=ABS(MIN(V271:Z271)),MIN(V271:Z271),MAX(V271:Z271))</f>
        <v/>
      </c>
      <c r="AB271">
        <f>IFERROR(V144+MATCH(AA271,V271:Z271,0)-1,"")</f>
        <v/>
      </c>
      <c r="AC271">
        <f>IF(AB271&lt;&gt;"",IF(S271=AB271,"Low",IF(AB271=Q271,"High","")),"")</f>
        <v/>
      </c>
      <c r="AE271">
        <f>IF(ISNUMBER(MATCH("N/A",J271:N271,0)),"",IFERROR((5 * SUMPRODUCT(J144:N144,J271:N271) - PRODUCT(SUM(J144:N144),SUM(J271:N271))) / ((5 * SUM((J144^2)+(K144^2)+(L144^2)+(M144^2)+(N144^2))) - SUM(J144:N144)^2),""))</f>
        <v/>
      </c>
      <c r="AF271">
        <f>IFERROR(CORREL(J144:N144,J271:N271),"")</f>
        <v/>
      </c>
      <c r="AZ271">
        <f>IF(Q271=S271,0,1)</f>
        <v/>
      </c>
      <c r="BA271">
        <f>IF(AZ271=1,IF(Q271="","",IF(Q271=N144,"Yes","No")),"")</f>
        <v/>
      </c>
      <c r="BB271">
        <f>IF(BA271="Yes",P271,"")</f>
        <v/>
      </c>
      <c r="BC271">
        <f>IF(AZ271=1,IF(S271="","",IF(S271=N144,"Yes","No")),"")</f>
        <v/>
      </c>
      <c r="BD271">
        <f>IF(BC271="Yes",R271,"")</f>
        <v/>
      </c>
      <c r="BE271">
        <f>IFERROR(IF(SIGN(AE271)=1,"Increasing",IF(SIGN(AE271)=-1,"Decreasing","")),"")</f>
        <v/>
      </c>
      <c r="BF271">
        <f>IF(OR(AND(BE271="Increasing",BA271="Yes"),AND(BE271="Decreasing",BC271="Yes")),"Yes","No")</f>
        <v/>
      </c>
      <c r="BG271">
        <f>IF(I271="pos_trend","Yes","No")</f>
        <v/>
      </c>
      <c r="BH271">
        <f>IF(AF271&lt;&gt;"",IF(ABS(AF271)&gt;0.8,"Yes","No"),"")</f>
        <v/>
      </c>
    </row>
    <row r="272" spans="1:60">
      <c s="1" r="A272" t="n">
        <v>25</v>
      </c>
      <c r="B272" t="s">
        <v>707</v>
      </c>
      <c r="C272" t="s">
        <v>4268</v>
      </c>
      <c r="D272" t="s">
        <v>4269</v>
      </c>
      <c r="E272" t="s">
        <v>4270</v>
      </c>
      <c r="F272" t="s">
        <v>4271</v>
      </c>
      <c r="G272" t="s">
        <v>4272</v>
      </c>
      <c r="H272" t="s"/>
      <c r="I272">
        <f>IF(AND(K272&gt; J272, L272&gt; K272, M272&gt; L272, N272&gt; M272), "pos_trend", IF(AND(K272&lt; J272, L272&lt; K272, M272&lt; L272, N272&lt; M272), "neg_trend", "N/A"))</f>
        <v/>
      </c>
      <c r="J272">
        <f>IFERROR(IF(TRIM(C272)="-", "N/A", IF(RIGHT(C272,1)=")",IF(RIGHT(C272,2)="T)",-1000000000000*VALUE(MID(C272,2,LEN(C272)-3)),IF(RIGHT(C272,2)="M)",-1000000*VALUE(MID(C272,2,LEN(C272)-3)),IF(RIGHT(C272,2)="B)",-1000000000*VALUE(MID(C272,2,LEN(C272)-3)),IF(RIGHT(C272,2)="k)",-1000*VALUE(MID(C272,2,LEN(C272)-3)),VALUE(SUBSTITUTE(C272,",","")))))),IF(RIGHT(C272,1)="T",1000000000000*VALUE(LEFT(C272,LEN(C272)-1)),IF(RIGHT(C272,1)="M",1000000*VALUE(LEFT(C272,LEN(C272)-1)),IF(RIGHT(C272,1)="B",1000000000*VALUE(LEFT(C272,LEN(C272)-1)),IF(RIGHT(C272,1)="%",0.01*VALUE(LEFT(C272,LEN(C272)-1)),IF(RIGHT(C272,1)="k",1000*VALUE(LEFT(C272,LEN(C272)-1)),VALUE(SUBSTITUTE(C272,",",""))))))))),"N/A")</f>
        <v/>
      </c>
      <c r="K272">
        <f>IFERROR(IF(TRIM(D272)="-", "N/A", IF(RIGHT(D272,1)=")",IF(RIGHT(D272,2)="T)",-1000000000000*VALUE(MID(D272,2,LEN(D272)-3)),IF(RIGHT(D272,2)="M)",-1000000*VALUE(MID(D272,2,LEN(D272)-3)),IF(RIGHT(D272,2)="B)",-1000000000*VALUE(MID(D272,2,LEN(D272)-3)),IF(RIGHT(D272,2)="k)",-1000*VALUE(MID(D272,2,LEN(D272)-3)),VALUE(SUBSTITUTE(D272,",","")))))),IF(RIGHT(D272,1)="T",1000000000000*VALUE(LEFT(D272,LEN(D272)-1)),IF(RIGHT(D272,1)="M",1000000*VALUE(LEFT(D272,LEN(D272)-1)),IF(RIGHT(D272,1)="B",1000000000*VALUE(LEFT(D272,LEN(D272)-1)),IF(RIGHT(D272,1)="%",0.01*VALUE(LEFT(D272,LEN(D272)-1)),IF(RIGHT(D272,1)="k",1000*VALUE(LEFT(D272,LEN(D272)-1)),VALUE(SUBSTITUTE(D272,",",""))))))))),"N/A")</f>
        <v/>
      </c>
      <c r="L272">
        <f>IFERROR(IF(TRIM(E272)="-", "N/A", IF(RIGHT(E272,1)=")",IF(RIGHT(E272,2)="T)",-1000000000000*VALUE(MID(E272,2,LEN(E272)-3)),IF(RIGHT(E272,2)="M)",-1000000*VALUE(MID(E272,2,LEN(E272)-3)),IF(RIGHT(E272,2)="B)",-1000000000*VALUE(MID(E272,2,LEN(E272)-3)),IF(RIGHT(E272,2)="k)",-1000*VALUE(MID(E272,2,LEN(E272)-3)),VALUE(SUBSTITUTE(E272,",","")))))),IF(RIGHT(E272,1)="T",1000000000000*VALUE(LEFT(E272,LEN(E272)-1)),IF(RIGHT(E272,1)="M",1000000*VALUE(LEFT(E272,LEN(E272)-1)),IF(RIGHT(E272,1)="B",1000000000*VALUE(LEFT(E272,LEN(E272)-1)),IF(RIGHT(E272,1)="%",0.01*VALUE(LEFT(E272,LEN(E272)-1)),IF(RIGHT(E272,1)="k",1000*VALUE(LEFT(E272,LEN(E272)-1)),VALUE(SUBSTITUTE(E272,",",""))))))))),"N/A")</f>
        <v/>
      </c>
      <c r="M272">
        <f>IFERROR(IF(TRIM(F272)="-", "N/A", IF(RIGHT(F272,1)=")",IF(RIGHT(F272,2)="T)",-1000000000000*VALUE(MID(F272,2,LEN(F272)-3)),IF(RIGHT(F272,2)="M)",-1000000*VALUE(MID(F272,2,LEN(F272)-3)),IF(RIGHT(F272,2)="B)",-1000000000*VALUE(MID(F272,2,LEN(F272)-3)),IF(RIGHT(F272,2)="k)",-1000*VALUE(MID(F272,2,LEN(F272)-3)),VALUE(SUBSTITUTE(F272,",","")))))),IF(RIGHT(F272,1)="T",1000000000000*VALUE(LEFT(F272,LEN(F272)-1)),IF(RIGHT(F272,1)="M",1000000*VALUE(LEFT(F272,LEN(F272)-1)),IF(RIGHT(F272,1)="B",1000000000*VALUE(LEFT(F272,LEN(F272)-1)),IF(RIGHT(F272,1)="%",0.01*VALUE(LEFT(F272,LEN(F272)-1)),IF(RIGHT(F272,1)="k",1000*VALUE(LEFT(F272,LEN(F272)-1)),VALUE(SUBSTITUTE(F272,",",""))))))))),"N/A")</f>
        <v/>
      </c>
      <c r="N272">
        <f>IFERROR(IF(TRIM(G272)="-", "N/A", IF(RIGHT(G272,1)=")",IF(RIGHT(G272,2)="T)",-1000000000000*VALUE(MID(G272,2,LEN(G272)-3)),IF(RIGHT(G272,2)="M)",-1000000*VALUE(MID(G272,2,LEN(G272)-3)),IF(RIGHT(G272,2)="B)",-1000000000*VALUE(MID(G272,2,LEN(G272)-3)),IF(RIGHT(G272,2)="k)",-1000*VALUE(MID(G272,2,LEN(G272)-3)),VALUE(SUBSTITUTE(G272,",","")))))),IF(RIGHT(G272,1)="T",1000000000000*VALUE(LEFT(G272,LEN(G272)-1)),IF(RIGHT(G272,1)="M",1000000*VALUE(LEFT(G272,LEN(G272)-1)),IF(RIGHT(G272,1)="B",1000000000*VALUE(LEFT(G272,LEN(G272)-1)),IF(RIGHT(G272,1)="%",0.01*VALUE(LEFT(G272,LEN(G272)-1)),IF(RIGHT(G272,1)="k",1000*VALUE(LEFT(G272,LEN(G272)-1)),VALUE(SUBSTITUTE(G272,",",""))))))))),"N/A")</f>
        <v/>
      </c>
      <c r="P272">
        <f>MAX(J272:N272)</f>
        <v/>
      </c>
      <c r="Q272">
        <f>IFERROR(J144+MATCH(P272,J272:N272,0)-1,"")</f>
        <v/>
      </c>
      <c r="R272">
        <f>IF(Q272="","",MIN(J272:N272))</f>
        <v/>
      </c>
      <c r="S272">
        <f>IFERROR(J144+MATCH(R272,J272:N272,0)-1,"")</f>
        <v/>
      </c>
      <c r="T272">
        <f>IFERROR(AVERAGE(J272:N272),"")</f>
        <v/>
      </c>
      <c r="U272">
        <f>IFERROR(STDEV(J272:N272),"")</f>
        <v/>
      </c>
      <c r="V272">
        <f>IFERROR(IF(C272="-","",IF(ISBLANK(B272),"",IF(OR(ISNUMBER(FIND("Growth",B272)),ISNUMBER(FIND("Margin",B272))),"",(J272-T272)/U272))),"")</f>
        <v/>
      </c>
      <c r="W272">
        <f>IFERROR(IF(OR(D272="-",ISBLANK(D272)),"",(K272-T272)/U272),"")</f>
        <v/>
      </c>
      <c r="X272">
        <f>IFERROR(IF(OR(E272="-",ISBLANK(E272)),"",(L272-T272)/U272),"")</f>
        <v/>
      </c>
      <c r="Y272">
        <f>IFERROR(IF(OR(F272="-",ISBLANK(F272)),"",(M272-T272)/U272),"")</f>
        <v/>
      </c>
      <c r="Z272">
        <f>IFERROR(IF(OR(G272="-",ISBLANK(G272)),"",(N272-T272)/U272),"")</f>
        <v/>
      </c>
      <c r="AA272">
        <f>IF(MAX(MAX(V272:Z272),ABS(MIN(V272:Z272)))=ABS(MIN(V272:Z272)),MIN(V272:Z272),MAX(V272:Z272))</f>
        <v/>
      </c>
      <c r="AB272">
        <f>IFERROR(V144+MATCH(AA272,V272:Z272,0)-1,"")</f>
        <v/>
      </c>
      <c r="AC272">
        <f>IF(AB272&lt;&gt;"",IF(S272=AB272,"Low",IF(AB272=Q272,"High","")),"")</f>
        <v/>
      </c>
      <c r="AE272">
        <f>IF(ISNUMBER(MATCH("N/A",J272:N272,0)),"",IFERROR((5 * SUMPRODUCT(J144:N144,J272:N272) - PRODUCT(SUM(J144:N144),SUM(J272:N272))) / ((5 * SUM((J144^2)+(K144^2)+(L144^2)+(M144^2)+(N144^2))) - SUM(J144:N144)^2),""))</f>
        <v/>
      </c>
      <c r="AF272">
        <f>IFERROR(CORREL(J144:N144,J272:N272),"")</f>
        <v/>
      </c>
      <c r="AZ272">
        <f>IF(Q272=S272,0,1)</f>
        <v/>
      </c>
      <c r="BA272">
        <f>IF(AZ272=1,IF(Q272="","",IF(Q272=N144,"Yes","No")),"")</f>
        <v/>
      </c>
      <c r="BB272">
        <f>IF(BA272="Yes",P272,"")</f>
        <v/>
      </c>
      <c r="BC272">
        <f>IF(AZ272=1,IF(S272="","",IF(S272=N144,"Yes","No")),"")</f>
        <v/>
      </c>
      <c r="BD272">
        <f>IF(BC272="Yes",R272,"")</f>
        <v/>
      </c>
      <c r="BE272">
        <f>IFERROR(IF(SIGN(AE272)=1,"Increasing",IF(SIGN(AE272)=-1,"Decreasing","")),"")</f>
        <v/>
      </c>
      <c r="BF272">
        <f>IF(OR(AND(BE272="Increasing",BA272="Yes"),AND(BE272="Decreasing",BC272="Yes")),"Yes","No")</f>
        <v/>
      </c>
      <c r="BG272">
        <f>IF(I272="pos_trend","Yes","No")</f>
        <v/>
      </c>
      <c r="BH272">
        <f>IF(AF272&lt;&gt;"",IF(ABS(AF272)&gt;0.8,"Yes","No"),"")</f>
        <v/>
      </c>
    </row>
    <row r="273" spans="1:60">
      <c s="1" r="A273" t="n">
        <v>26</v>
      </c>
      <c r="B273" t="s">
        <v>713</v>
      </c>
      <c r="C273" t="s">
        <v>4273</v>
      </c>
      <c r="D273" t="s">
        <v>4273</v>
      </c>
      <c r="E273" t="s">
        <v>264</v>
      </c>
      <c r="F273" t="s">
        <v>264</v>
      </c>
      <c r="G273" t="s">
        <v>264</v>
      </c>
      <c r="H273" t="s"/>
      <c r="I273">
        <f>IF(AND(K273&gt; J273, L273&gt; K273, M273&gt; L273, N273&gt; M273), "pos_trend", IF(AND(K273&lt; J273, L273&lt; K273, M273&lt; L273, N273&lt; M273), "neg_trend", "N/A"))</f>
        <v/>
      </c>
      <c r="J273">
        <f>IFERROR(IF(TRIM(C273)="-", "N/A", IF(RIGHT(C273,1)=")",IF(RIGHT(C273,2)="T)",-1000000000000*VALUE(MID(C273,2,LEN(C273)-3)),IF(RIGHT(C273,2)="M)",-1000000*VALUE(MID(C273,2,LEN(C273)-3)),IF(RIGHT(C273,2)="B)",-1000000000*VALUE(MID(C273,2,LEN(C273)-3)),IF(RIGHT(C273,2)="k)",-1000*VALUE(MID(C273,2,LEN(C273)-3)),VALUE(SUBSTITUTE(C273,",","")))))),IF(RIGHT(C273,1)="T",1000000000000*VALUE(LEFT(C273,LEN(C273)-1)),IF(RIGHT(C273,1)="M",1000000*VALUE(LEFT(C273,LEN(C273)-1)),IF(RIGHT(C273,1)="B",1000000000*VALUE(LEFT(C273,LEN(C273)-1)),IF(RIGHT(C273,1)="%",0.01*VALUE(LEFT(C273,LEN(C273)-1)),IF(RIGHT(C273,1)="k",1000*VALUE(LEFT(C273,LEN(C273)-1)),VALUE(SUBSTITUTE(C273,",",""))))))))),"N/A")</f>
        <v/>
      </c>
      <c r="K273">
        <f>IFERROR(IF(TRIM(D273)="-", "N/A", IF(RIGHT(D273,1)=")",IF(RIGHT(D273,2)="T)",-1000000000000*VALUE(MID(D273,2,LEN(D273)-3)),IF(RIGHT(D273,2)="M)",-1000000*VALUE(MID(D273,2,LEN(D273)-3)),IF(RIGHT(D273,2)="B)",-1000000000*VALUE(MID(D273,2,LEN(D273)-3)),IF(RIGHT(D273,2)="k)",-1000*VALUE(MID(D273,2,LEN(D273)-3)),VALUE(SUBSTITUTE(D273,",","")))))),IF(RIGHT(D273,1)="T",1000000000000*VALUE(LEFT(D273,LEN(D273)-1)),IF(RIGHT(D273,1)="M",1000000*VALUE(LEFT(D273,LEN(D273)-1)),IF(RIGHT(D273,1)="B",1000000000*VALUE(LEFT(D273,LEN(D273)-1)),IF(RIGHT(D273,1)="%",0.01*VALUE(LEFT(D273,LEN(D273)-1)),IF(RIGHT(D273,1)="k",1000*VALUE(LEFT(D273,LEN(D273)-1)),VALUE(SUBSTITUTE(D273,",",""))))))))),"N/A")</f>
        <v/>
      </c>
      <c r="L273">
        <f>IFERROR(IF(TRIM(E273)="-", "N/A", IF(RIGHT(E273,1)=")",IF(RIGHT(E273,2)="T)",-1000000000000*VALUE(MID(E273,2,LEN(E273)-3)),IF(RIGHT(E273,2)="M)",-1000000*VALUE(MID(E273,2,LEN(E273)-3)),IF(RIGHT(E273,2)="B)",-1000000000*VALUE(MID(E273,2,LEN(E273)-3)),IF(RIGHT(E273,2)="k)",-1000*VALUE(MID(E273,2,LEN(E273)-3)),VALUE(SUBSTITUTE(E273,",","")))))),IF(RIGHT(E273,1)="T",1000000000000*VALUE(LEFT(E273,LEN(E273)-1)),IF(RIGHT(E273,1)="M",1000000*VALUE(LEFT(E273,LEN(E273)-1)),IF(RIGHT(E273,1)="B",1000000000*VALUE(LEFT(E273,LEN(E273)-1)),IF(RIGHT(E273,1)="%",0.01*VALUE(LEFT(E273,LEN(E273)-1)),IF(RIGHT(E273,1)="k",1000*VALUE(LEFT(E273,LEN(E273)-1)),VALUE(SUBSTITUTE(E273,",",""))))))))),"N/A")</f>
        <v/>
      </c>
      <c r="M273">
        <f>IFERROR(IF(TRIM(F273)="-", "N/A", IF(RIGHT(F273,1)=")",IF(RIGHT(F273,2)="T)",-1000000000000*VALUE(MID(F273,2,LEN(F273)-3)),IF(RIGHT(F273,2)="M)",-1000000*VALUE(MID(F273,2,LEN(F273)-3)),IF(RIGHT(F273,2)="B)",-1000000000*VALUE(MID(F273,2,LEN(F273)-3)),IF(RIGHT(F273,2)="k)",-1000*VALUE(MID(F273,2,LEN(F273)-3)),VALUE(SUBSTITUTE(F273,",","")))))),IF(RIGHT(F273,1)="T",1000000000000*VALUE(LEFT(F273,LEN(F273)-1)),IF(RIGHT(F273,1)="M",1000000*VALUE(LEFT(F273,LEN(F273)-1)),IF(RIGHT(F273,1)="B",1000000000*VALUE(LEFT(F273,LEN(F273)-1)),IF(RIGHT(F273,1)="%",0.01*VALUE(LEFT(F273,LEN(F273)-1)),IF(RIGHT(F273,1)="k",1000*VALUE(LEFT(F273,LEN(F273)-1)),VALUE(SUBSTITUTE(F273,",",""))))))))),"N/A")</f>
        <v/>
      </c>
      <c r="N273">
        <f>IFERROR(IF(TRIM(G273)="-", "N/A", IF(RIGHT(G273,1)=")",IF(RIGHT(G273,2)="T)",-1000000000000*VALUE(MID(G273,2,LEN(G273)-3)),IF(RIGHT(G273,2)="M)",-1000000*VALUE(MID(G273,2,LEN(G273)-3)),IF(RIGHT(G273,2)="B)",-1000000000*VALUE(MID(G273,2,LEN(G273)-3)),IF(RIGHT(G273,2)="k)",-1000*VALUE(MID(G273,2,LEN(G273)-3)),VALUE(SUBSTITUTE(G273,",","")))))),IF(RIGHT(G273,1)="T",1000000000000*VALUE(LEFT(G273,LEN(G273)-1)),IF(RIGHT(G273,1)="M",1000000*VALUE(LEFT(G273,LEN(G273)-1)),IF(RIGHT(G273,1)="B",1000000000*VALUE(LEFT(G273,LEN(G273)-1)),IF(RIGHT(G273,1)="%",0.01*VALUE(LEFT(G273,LEN(G273)-1)),IF(RIGHT(G273,1)="k",1000*VALUE(LEFT(G273,LEN(G273)-1)),VALUE(SUBSTITUTE(G273,",",""))))))))),"N/A")</f>
        <v/>
      </c>
      <c r="P273">
        <f>MAX(J273:N273)</f>
        <v/>
      </c>
      <c r="Q273">
        <f>IFERROR(J144+MATCH(P273,J273:N273,0)-1,"")</f>
        <v/>
      </c>
      <c r="R273">
        <f>IF(Q273="","",MIN(J273:N273))</f>
        <v/>
      </c>
      <c r="S273">
        <f>IFERROR(J144+MATCH(R273,J273:N273,0)-1,"")</f>
        <v/>
      </c>
      <c r="T273">
        <f>IFERROR(AVERAGE(J273:N273),"")</f>
        <v/>
      </c>
      <c r="U273">
        <f>IFERROR(STDEV(J273:N273),"")</f>
        <v/>
      </c>
      <c r="V273">
        <f>IFERROR(IF(C273="-","",IF(ISBLANK(B273),"",IF(OR(ISNUMBER(FIND("Growth",B273)),ISNUMBER(FIND("Margin",B273))),"",(J273-T273)/U273))),"")</f>
        <v/>
      </c>
      <c r="W273">
        <f>IFERROR(IF(OR(D273="-",ISBLANK(D273)),"",(K273-T273)/U273),"")</f>
        <v/>
      </c>
      <c r="X273">
        <f>IFERROR(IF(OR(E273="-",ISBLANK(E273)),"",(L273-T273)/U273),"")</f>
        <v/>
      </c>
      <c r="Y273">
        <f>IFERROR(IF(OR(F273="-",ISBLANK(F273)),"",(M273-T273)/U273),"")</f>
        <v/>
      </c>
      <c r="Z273">
        <f>IFERROR(IF(OR(G273="-",ISBLANK(G273)),"",(N273-T273)/U273),"")</f>
        <v/>
      </c>
      <c r="AA273">
        <f>IF(MAX(MAX(V273:Z273),ABS(MIN(V273:Z273)))=ABS(MIN(V273:Z273)),MIN(V273:Z273),MAX(V273:Z273))</f>
        <v/>
      </c>
      <c r="AB273">
        <f>IFERROR(V144+MATCH(AA273,V273:Z273,0)-1,"")</f>
        <v/>
      </c>
      <c r="AC273">
        <f>IF(AB273&lt;&gt;"",IF(S273=AB273,"Low",IF(AB273=Q273,"High","")),"")</f>
        <v/>
      </c>
      <c r="AE273">
        <f>IF(ISNUMBER(MATCH("N/A",J273:N273,0)),"",IFERROR((5 * SUMPRODUCT(J144:N144,J273:N273) - PRODUCT(SUM(J144:N144),SUM(J273:N273))) / ((5 * SUM((J144^2)+(K144^2)+(L144^2)+(M144^2)+(N144^2))) - SUM(J144:N144)^2),""))</f>
        <v/>
      </c>
      <c r="AF273">
        <f>IFERROR(CORREL(J144:N144,J273:N273),"")</f>
        <v/>
      </c>
      <c r="AZ273">
        <f>IF(Q273=S273,0,1)</f>
        <v/>
      </c>
      <c r="BA273">
        <f>IF(AZ273=1,IF(Q273="","",IF(Q273=N144,"Yes","No")),"")</f>
        <v/>
      </c>
      <c r="BB273">
        <f>IF(BA273="Yes",P273,"")</f>
        <v/>
      </c>
      <c r="BC273">
        <f>IF(AZ273=1,IF(S273="","",IF(S273=N144,"Yes","No")),"")</f>
        <v/>
      </c>
      <c r="BD273">
        <f>IF(BC273="Yes",R273,"")</f>
        <v/>
      </c>
      <c r="BE273">
        <f>IFERROR(IF(SIGN(AE273)=1,"Increasing",IF(SIGN(AE273)=-1,"Decreasing","")),"")</f>
        <v/>
      </c>
      <c r="BF273">
        <f>IF(OR(AND(BE273="Increasing",BA273="Yes"),AND(BE273="Decreasing",BC273="Yes")),"Yes","No")</f>
        <v/>
      </c>
      <c r="BG273">
        <f>IF(I273="pos_trend","Yes","No")</f>
        <v/>
      </c>
      <c r="BH273">
        <f>IF(AF273&lt;&gt;"",IF(ABS(AF273)&gt;0.8,"Yes","No"),"")</f>
        <v/>
      </c>
    </row>
    <row r="274" spans="1:60">
      <c s="1" r="A274" t="n">
        <v>27</v>
      </c>
      <c r="B274" t="s">
        <v>714</v>
      </c>
      <c r="C274" t="s">
        <v>264</v>
      </c>
      <c r="D274" t="s">
        <v>264</v>
      </c>
      <c r="E274" t="s">
        <v>264</v>
      </c>
      <c r="F274" t="s">
        <v>264</v>
      </c>
      <c r="G274" t="s">
        <v>264</v>
      </c>
      <c r="H274" t="s"/>
      <c r="I274">
        <f>IF(AND(K274&gt; J274, L274&gt; K274, M274&gt; L274, N274&gt; M274), "pos_trend", IF(AND(K274&lt; J274, L274&lt; K274, M274&lt; L274, N274&lt; M274), "neg_trend", "N/A"))</f>
        <v/>
      </c>
      <c r="J274">
        <f>IFERROR(IF(TRIM(C274)="-", "N/A", IF(RIGHT(C274,1)=")",IF(RIGHT(C274,2)="T)",-1000000000000*VALUE(MID(C274,2,LEN(C274)-3)),IF(RIGHT(C274,2)="M)",-1000000*VALUE(MID(C274,2,LEN(C274)-3)),IF(RIGHT(C274,2)="B)",-1000000000*VALUE(MID(C274,2,LEN(C274)-3)),IF(RIGHT(C274,2)="k)",-1000*VALUE(MID(C274,2,LEN(C274)-3)),VALUE(SUBSTITUTE(C274,",","")))))),IF(RIGHT(C274,1)="T",1000000000000*VALUE(LEFT(C274,LEN(C274)-1)),IF(RIGHT(C274,1)="M",1000000*VALUE(LEFT(C274,LEN(C274)-1)),IF(RIGHT(C274,1)="B",1000000000*VALUE(LEFT(C274,LEN(C274)-1)),IF(RIGHT(C274,1)="%",0.01*VALUE(LEFT(C274,LEN(C274)-1)),IF(RIGHT(C274,1)="k",1000*VALUE(LEFT(C274,LEN(C274)-1)),VALUE(SUBSTITUTE(C274,",",""))))))))),"N/A")</f>
        <v/>
      </c>
      <c r="K274">
        <f>IFERROR(IF(TRIM(D274)="-", "N/A", IF(RIGHT(D274,1)=")",IF(RIGHT(D274,2)="T)",-1000000000000*VALUE(MID(D274,2,LEN(D274)-3)),IF(RIGHT(D274,2)="M)",-1000000*VALUE(MID(D274,2,LEN(D274)-3)),IF(RIGHT(D274,2)="B)",-1000000000*VALUE(MID(D274,2,LEN(D274)-3)),IF(RIGHT(D274,2)="k)",-1000*VALUE(MID(D274,2,LEN(D274)-3)),VALUE(SUBSTITUTE(D274,",","")))))),IF(RIGHT(D274,1)="T",1000000000000*VALUE(LEFT(D274,LEN(D274)-1)),IF(RIGHT(D274,1)="M",1000000*VALUE(LEFT(D274,LEN(D274)-1)),IF(RIGHT(D274,1)="B",1000000000*VALUE(LEFT(D274,LEN(D274)-1)),IF(RIGHT(D274,1)="%",0.01*VALUE(LEFT(D274,LEN(D274)-1)),IF(RIGHT(D274,1)="k",1000*VALUE(LEFT(D274,LEN(D274)-1)),VALUE(SUBSTITUTE(D274,",",""))))))))),"N/A")</f>
        <v/>
      </c>
      <c r="L274">
        <f>IFERROR(IF(TRIM(E274)="-", "N/A", IF(RIGHT(E274,1)=")",IF(RIGHT(E274,2)="T)",-1000000000000*VALUE(MID(E274,2,LEN(E274)-3)),IF(RIGHT(E274,2)="M)",-1000000*VALUE(MID(E274,2,LEN(E274)-3)),IF(RIGHT(E274,2)="B)",-1000000000*VALUE(MID(E274,2,LEN(E274)-3)),IF(RIGHT(E274,2)="k)",-1000*VALUE(MID(E274,2,LEN(E274)-3)),VALUE(SUBSTITUTE(E274,",","")))))),IF(RIGHT(E274,1)="T",1000000000000*VALUE(LEFT(E274,LEN(E274)-1)),IF(RIGHT(E274,1)="M",1000000*VALUE(LEFT(E274,LEN(E274)-1)),IF(RIGHT(E274,1)="B",1000000000*VALUE(LEFT(E274,LEN(E274)-1)),IF(RIGHT(E274,1)="%",0.01*VALUE(LEFT(E274,LEN(E274)-1)),IF(RIGHT(E274,1)="k",1000*VALUE(LEFT(E274,LEN(E274)-1)),VALUE(SUBSTITUTE(E274,",",""))))))))),"N/A")</f>
        <v/>
      </c>
      <c r="M274">
        <f>IFERROR(IF(TRIM(F274)="-", "N/A", IF(RIGHT(F274,1)=")",IF(RIGHT(F274,2)="T)",-1000000000000*VALUE(MID(F274,2,LEN(F274)-3)),IF(RIGHT(F274,2)="M)",-1000000*VALUE(MID(F274,2,LEN(F274)-3)),IF(RIGHT(F274,2)="B)",-1000000000*VALUE(MID(F274,2,LEN(F274)-3)),IF(RIGHT(F274,2)="k)",-1000*VALUE(MID(F274,2,LEN(F274)-3)),VALUE(SUBSTITUTE(F274,",","")))))),IF(RIGHT(F274,1)="T",1000000000000*VALUE(LEFT(F274,LEN(F274)-1)),IF(RIGHT(F274,1)="M",1000000*VALUE(LEFT(F274,LEN(F274)-1)),IF(RIGHT(F274,1)="B",1000000000*VALUE(LEFT(F274,LEN(F274)-1)),IF(RIGHT(F274,1)="%",0.01*VALUE(LEFT(F274,LEN(F274)-1)),IF(RIGHT(F274,1)="k",1000*VALUE(LEFT(F274,LEN(F274)-1)),VALUE(SUBSTITUTE(F274,",",""))))))))),"N/A")</f>
        <v/>
      </c>
      <c r="N274">
        <f>IFERROR(IF(TRIM(G274)="-", "N/A", IF(RIGHT(G274,1)=")",IF(RIGHT(G274,2)="T)",-1000000000000*VALUE(MID(G274,2,LEN(G274)-3)),IF(RIGHT(G274,2)="M)",-1000000*VALUE(MID(G274,2,LEN(G274)-3)),IF(RIGHT(G274,2)="B)",-1000000000*VALUE(MID(G274,2,LEN(G274)-3)),IF(RIGHT(G274,2)="k)",-1000*VALUE(MID(G274,2,LEN(G274)-3)),VALUE(SUBSTITUTE(G274,",","")))))),IF(RIGHT(G274,1)="T",1000000000000*VALUE(LEFT(G274,LEN(G274)-1)),IF(RIGHT(G274,1)="M",1000000*VALUE(LEFT(G274,LEN(G274)-1)),IF(RIGHT(G274,1)="B",1000000000*VALUE(LEFT(G274,LEN(G274)-1)),IF(RIGHT(G274,1)="%",0.01*VALUE(LEFT(G274,LEN(G274)-1)),IF(RIGHT(G274,1)="k",1000*VALUE(LEFT(G274,LEN(G274)-1)),VALUE(SUBSTITUTE(G274,",",""))))))))),"N/A")</f>
        <v/>
      </c>
      <c r="P274">
        <f>MAX(J274:N274)</f>
        <v/>
      </c>
      <c r="Q274">
        <f>IFERROR(J144+MATCH(P274,J274:N274,0)-1,"")</f>
        <v/>
      </c>
      <c r="R274">
        <f>IF(Q274="","",MIN(J274:N274))</f>
        <v/>
      </c>
      <c r="S274">
        <f>IFERROR(J144+MATCH(R274,J274:N274,0)-1,"")</f>
        <v/>
      </c>
      <c r="T274">
        <f>IFERROR(AVERAGE(J274:N274),"")</f>
        <v/>
      </c>
      <c r="U274">
        <f>IFERROR(STDEV(J274:N274),"")</f>
        <v/>
      </c>
      <c r="V274">
        <f>IFERROR(IF(C274="-","",IF(ISBLANK(B274),"",IF(OR(ISNUMBER(FIND("Growth",B274)),ISNUMBER(FIND("Margin",B274))),"",(J274-T274)/U274))),"")</f>
        <v/>
      </c>
      <c r="W274">
        <f>IFERROR(IF(OR(D274="-",ISBLANK(D274)),"",(K274-T274)/U274),"")</f>
        <v/>
      </c>
      <c r="X274">
        <f>IFERROR(IF(OR(E274="-",ISBLANK(E274)),"",(L274-T274)/U274),"")</f>
        <v/>
      </c>
      <c r="Y274">
        <f>IFERROR(IF(OR(F274="-",ISBLANK(F274)),"",(M274-T274)/U274),"")</f>
        <v/>
      </c>
      <c r="Z274">
        <f>IFERROR(IF(OR(G274="-",ISBLANK(G274)),"",(N274-T274)/U274),"")</f>
        <v/>
      </c>
      <c r="AA274">
        <f>IF(MAX(MAX(V274:Z274),ABS(MIN(V274:Z274)))=ABS(MIN(V274:Z274)),MIN(V274:Z274),MAX(V274:Z274))</f>
        <v/>
      </c>
      <c r="AB274">
        <f>IFERROR(V144+MATCH(AA274,V274:Z274,0)-1,"")</f>
        <v/>
      </c>
      <c r="AC274">
        <f>IF(AB274&lt;&gt;"",IF(S274=AB274,"Low",IF(AB274=Q274,"High","")),"")</f>
        <v/>
      </c>
      <c r="AE274">
        <f>IF(ISNUMBER(MATCH("N/A",J274:N274,0)),"",IFERROR((5 * SUMPRODUCT(J144:N144,J274:N274) - PRODUCT(SUM(J144:N144),SUM(J274:N274))) / ((5 * SUM((J144^2)+(K144^2)+(L144^2)+(M144^2)+(N144^2))) - SUM(J144:N144)^2),""))</f>
        <v/>
      </c>
      <c r="AF274">
        <f>IFERROR(CORREL(J144:N144,J274:N274),"")</f>
        <v/>
      </c>
      <c r="AZ274">
        <f>IF(Q274=S274,0,1)</f>
        <v/>
      </c>
      <c r="BA274">
        <f>IF(AZ274=1,IF(Q274="","",IF(Q274=N144,"Yes","No")),"")</f>
        <v/>
      </c>
      <c r="BB274">
        <f>IF(BA274="Yes",P274,"")</f>
        <v/>
      </c>
      <c r="BC274">
        <f>IF(AZ274=1,IF(S274="","",IF(S274=N144,"Yes","No")),"")</f>
        <v/>
      </c>
      <c r="BD274">
        <f>IF(BC274="Yes",R274,"")</f>
        <v/>
      </c>
      <c r="BE274">
        <f>IFERROR(IF(SIGN(AE274)=1,"Increasing",IF(SIGN(AE274)=-1,"Decreasing","")),"")</f>
        <v/>
      </c>
      <c r="BF274">
        <f>IF(OR(AND(BE274="Increasing",BA274="Yes"),AND(BE274="Decreasing",BC274="Yes")),"Yes","No")</f>
        <v/>
      </c>
      <c r="BG274">
        <f>IF(I274="pos_trend","Yes","No")</f>
        <v/>
      </c>
      <c r="BH274">
        <f>IF(AF274&lt;&gt;"",IF(ABS(AF274)&gt;0.8,"Yes","No"),"")</f>
        <v/>
      </c>
    </row>
    <row r="275" spans="1:60">
      <c s="1" r="A275" t="n">
        <v>28</v>
      </c>
      <c r="B275" t="s">
        <v>715</v>
      </c>
      <c r="C275" t="s">
        <v>4273</v>
      </c>
      <c r="D275" t="s">
        <v>4273</v>
      </c>
      <c r="E275" t="s">
        <v>264</v>
      </c>
      <c r="F275" t="s">
        <v>264</v>
      </c>
      <c r="G275" t="s">
        <v>264</v>
      </c>
      <c r="H275" t="s"/>
      <c r="I275">
        <f>IF(AND(K275&gt; J275, L275&gt; K275, M275&gt; L275, N275&gt; M275), "pos_trend", IF(AND(K275&lt; J275, L275&lt; K275, M275&lt; L275, N275&lt; M275), "neg_trend", "N/A"))</f>
        <v/>
      </c>
      <c r="J275">
        <f>IFERROR(IF(TRIM(C275)="-", "N/A", IF(RIGHT(C275,1)=")",IF(RIGHT(C275,2)="T)",-1000000000000*VALUE(MID(C275,2,LEN(C275)-3)),IF(RIGHT(C275,2)="M)",-1000000*VALUE(MID(C275,2,LEN(C275)-3)),IF(RIGHT(C275,2)="B)",-1000000000*VALUE(MID(C275,2,LEN(C275)-3)),IF(RIGHT(C275,2)="k)",-1000*VALUE(MID(C275,2,LEN(C275)-3)),VALUE(SUBSTITUTE(C275,",","")))))),IF(RIGHT(C275,1)="T",1000000000000*VALUE(LEFT(C275,LEN(C275)-1)),IF(RIGHT(C275,1)="M",1000000*VALUE(LEFT(C275,LEN(C275)-1)),IF(RIGHT(C275,1)="B",1000000000*VALUE(LEFT(C275,LEN(C275)-1)),IF(RIGHT(C275,1)="%",0.01*VALUE(LEFT(C275,LEN(C275)-1)),IF(RIGHT(C275,1)="k",1000*VALUE(LEFT(C275,LEN(C275)-1)),VALUE(SUBSTITUTE(C275,",",""))))))))),"N/A")</f>
        <v/>
      </c>
      <c r="K275">
        <f>IFERROR(IF(TRIM(D275)="-", "N/A", IF(RIGHT(D275,1)=")",IF(RIGHT(D275,2)="T)",-1000000000000*VALUE(MID(D275,2,LEN(D275)-3)),IF(RIGHT(D275,2)="M)",-1000000*VALUE(MID(D275,2,LEN(D275)-3)),IF(RIGHT(D275,2)="B)",-1000000000*VALUE(MID(D275,2,LEN(D275)-3)),IF(RIGHT(D275,2)="k)",-1000*VALUE(MID(D275,2,LEN(D275)-3)),VALUE(SUBSTITUTE(D275,",","")))))),IF(RIGHT(D275,1)="T",1000000000000*VALUE(LEFT(D275,LEN(D275)-1)),IF(RIGHT(D275,1)="M",1000000*VALUE(LEFT(D275,LEN(D275)-1)),IF(RIGHT(D275,1)="B",1000000000*VALUE(LEFT(D275,LEN(D275)-1)),IF(RIGHT(D275,1)="%",0.01*VALUE(LEFT(D275,LEN(D275)-1)),IF(RIGHT(D275,1)="k",1000*VALUE(LEFT(D275,LEN(D275)-1)),VALUE(SUBSTITUTE(D275,",",""))))))))),"N/A")</f>
        <v/>
      </c>
      <c r="L275">
        <f>IFERROR(IF(TRIM(E275)="-", "N/A", IF(RIGHT(E275,1)=")",IF(RIGHT(E275,2)="T)",-1000000000000*VALUE(MID(E275,2,LEN(E275)-3)),IF(RIGHT(E275,2)="M)",-1000000*VALUE(MID(E275,2,LEN(E275)-3)),IF(RIGHT(E275,2)="B)",-1000000000*VALUE(MID(E275,2,LEN(E275)-3)),IF(RIGHT(E275,2)="k)",-1000*VALUE(MID(E275,2,LEN(E275)-3)),VALUE(SUBSTITUTE(E275,",","")))))),IF(RIGHT(E275,1)="T",1000000000000*VALUE(LEFT(E275,LEN(E275)-1)),IF(RIGHT(E275,1)="M",1000000*VALUE(LEFT(E275,LEN(E275)-1)),IF(RIGHT(E275,1)="B",1000000000*VALUE(LEFT(E275,LEN(E275)-1)),IF(RIGHT(E275,1)="%",0.01*VALUE(LEFT(E275,LEN(E275)-1)),IF(RIGHT(E275,1)="k",1000*VALUE(LEFT(E275,LEN(E275)-1)),VALUE(SUBSTITUTE(E275,",",""))))))))),"N/A")</f>
        <v/>
      </c>
      <c r="M275">
        <f>IFERROR(IF(TRIM(F275)="-", "N/A", IF(RIGHT(F275,1)=")",IF(RIGHT(F275,2)="T)",-1000000000000*VALUE(MID(F275,2,LEN(F275)-3)),IF(RIGHT(F275,2)="M)",-1000000*VALUE(MID(F275,2,LEN(F275)-3)),IF(RIGHT(F275,2)="B)",-1000000000*VALUE(MID(F275,2,LEN(F275)-3)),IF(RIGHT(F275,2)="k)",-1000*VALUE(MID(F275,2,LEN(F275)-3)),VALUE(SUBSTITUTE(F275,",","")))))),IF(RIGHT(F275,1)="T",1000000000000*VALUE(LEFT(F275,LEN(F275)-1)),IF(RIGHT(F275,1)="M",1000000*VALUE(LEFT(F275,LEN(F275)-1)),IF(RIGHT(F275,1)="B",1000000000*VALUE(LEFT(F275,LEN(F275)-1)),IF(RIGHT(F275,1)="%",0.01*VALUE(LEFT(F275,LEN(F275)-1)),IF(RIGHT(F275,1)="k",1000*VALUE(LEFT(F275,LEN(F275)-1)),VALUE(SUBSTITUTE(F275,",",""))))))))),"N/A")</f>
        <v/>
      </c>
      <c r="N275">
        <f>IFERROR(IF(TRIM(G275)="-", "N/A", IF(RIGHT(G275,1)=")",IF(RIGHT(G275,2)="T)",-1000000000000*VALUE(MID(G275,2,LEN(G275)-3)),IF(RIGHT(G275,2)="M)",-1000000*VALUE(MID(G275,2,LEN(G275)-3)),IF(RIGHT(G275,2)="B)",-1000000000*VALUE(MID(G275,2,LEN(G275)-3)),IF(RIGHT(G275,2)="k)",-1000*VALUE(MID(G275,2,LEN(G275)-3)),VALUE(SUBSTITUTE(G275,",","")))))),IF(RIGHT(G275,1)="T",1000000000000*VALUE(LEFT(G275,LEN(G275)-1)),IF(RIGHT(G275,1)="M",1000000*VALUE(LEFT(G275,LEN(G275)-1)),IF(RIGHT(G275,1)="B",1000000000*VALUE(LEFT(G275,LEN(G275)-1)),IF(RIGHT(G275,1)="%",0.01*VALUE(LEFT(G275,LEN(G275)-1)),IF(RIGHT(G275,1)="k",1000*VALUE(LEFT(G275,LEN(G275)-1)),VALUE(SUBSTITUTE(G275,",",""))))))))),"N/A")</f>
        <v/>
      </c>
      <c r="P275">
        <f>MAX(J275:N275)</f>
        <v/>
      </c>
      <c r="Q275">
        <f>IFERROR(J144+MATCH(P275,J275:N275,0)-1,"")</f>
        <v/>
      </c>
      <c r="R275">
        <f>IF(Q275="","",MIN(J275:N275))</f>
        <v/>
      </c>
      <c r="S275">
        <f>IFERROR(J144+MATCH(R275,J275:N275,0)-1,"")</f>
        <v/>
      </c>
      <c r="T275">
        <f>IFERROR(AVERAGE(J275:N275),"")</f>
        <v/>
      </c>
      <c r="U275">
        <f>IFERROR(STDEV(J275:N275),"")</f>
        <v/>
      </c>
      <c r="V275">
        <f>IFERROR(IF(C275="-","",IF(ISBLANK(B275),"",IF(OR(ISNUMBER(FIND("Growth",B275)),ISNUMBER(FIND("Margin",B275))),"",(J275-T275)/U275))),"")</f>
        <v/>
      </c>
      <c r="W275">
        <f>IFERROR(IF(OR(D275="-",ISBLANK(D275)),"",(K275-T275)/U275),"")</f>
        <v/>
      </c>
      <c r="X275">
        <f>IFERROR(IF(OR(E275="-",ISBLANK(E275)),"",(L275-T275)/U275),"")</f>
        <v/>
      </c>
      <c r="Y275">
        <f>IFERROR(IF(OR(F275="-",ISBLANK(F275)),"",(M275-T275)/U275),"")</f>
        <v/>
      </c>
      <c r="Z275">
        <f>IFERROR(IF(OR(G275="-",ISBLANK(G275)),"",(N275-T275)/U275),"")</f>
        <v/>
      </c>
      <c r="AA275">
        <f>IF(MAX(MAX(V275:Z275),ABS(MIN(V275:Z275)))=ABS(MIN(V275:Z275)),MIN(V275:Z275),MAX(V275:Z275))</f>
        <v/>
      </c>
      <c r="AB275">
        <f>IFERROR(V144+MATCH(AA275,V275:Z275,0)-1,"")</f>
        <v/>
      </c>
      <c r="AC275">
        <f>IF(AB275&lt;&gt;"",IF(S275=AB275,"Low",IF(AB275=Q275,"High","")),"")</f>
        <v/>
      </c>
      <c r="AE275">
        <f>IF(ISNUMBER(MATCH("N/A",J275:N275,0)),"",IFERROR((5 * SUMPRODUCT(J144:N144,J275:N275) - PRODUCT(SUM(J144:N144),SUM(J275:N275))) / ((5 * SUM((J144^2)+(K144^2)+(L144^2)+(M144^2)+(N144^2))) - SUM(J144:N144)^2),""))</f>
        <v/>
      </c>
      <c r="AF275">
        <f>IFERROR(CORREL(J144:N144,J275:N275),"")</f>
        <v/>
      </c>
      <c r="AZ275">
        <f>IF(Q275=S275,0,1)</f>
        <v/>
      </c>
      <c r="BA275">
        <f>IF(AZ275=1,IF(Q275="","",IF(Q275=N144,"Yes","No")),"")</f>
        <v/>
      </c>
      <c r="BB275">
        <f>IF(BA275="Yes",P275,"")</f>
        <v/>
      </c>
      <c r="BC275">
        <f>IF(AZ275=1,IF(S275="","",IF(S275=N144,"Yes","No")),"")</f>
        <v/>
      </c>
      <c r="BD275">
        <f>IF(BC275="Yes",R275,"")</f>
        <v/>
      </c>
      <c r="BE275">
        <f>IFERROR(IF(SIGN(AE275)=1,"Increasing",IF(SIGN(AE275)=-1,"Decreasing","")),"")</f>
        <v/>
      </c>
      <c r="BF275">
        <f>IF(OR(AND(BE275="Increasing",BA275="Yes"),AND(BE275="Decreasing",BC275="Yes")),"Yes","No")</f>
        <v/>
      </c>
      <c r="BG275">
        <f>IF(I275="pos_trend","Yes","No")</f>
        <v/>
      </c>
      <c r="BH275">
        <f>IF(AF275&lt;&gt;"",IF(ABS(AF275)&gt;0.8,"Yes","No"),"")</f>
        <v/>
      </c>
    </row>
    <row r="276" spans="1:60">
      <c s="1" r="A276" t="n">
        <v>29</v>
      </c>
      <c r="B276" t="s">
        <v>716</v>
      </c>
      <c r="C276" t="s">
        <v>4274</v>
      </c>
      <c r="D276" t="s">
        <v>4275</v>
      </c>
      <c r="E276" t="s">
        <v>4276</v>
      </c>
      <c r="F276" t="s">
        <v>4277</v>
      </c>
      <c r="G276" t="s">
        <v>4278</v>
      </c>
      <c r="H276" t="s"/>
      <c r="I276">
        <f>IF(AND(K276&gt; J276, L276&gt; K276, M276&gt; L276, N276&gt; M276), "pos_trend", IF(AND(K276&lt; J276, L276&lt; K276, M276&lt; L276, N276&lt; M276), "neg_trend", "N/A"))</f>
        <v/>
      </c>
      <c r="J276">
        <f>IFERROR(IF(TRIM(C276)="-", "N/A", IF(RIGHT(C276,1)=")",IF(RIGHT(C276,2)="T)",-1000000000000*VALUE(MID(C276,2,LEN(C276)-3)),IF(RIGHT(C276,2)="M)",-1000000*VALUE(MID(C276,2,LEN(C276)-3)),IF(RIGHT(C276,2)="B)",-1000000000*VALUE(MID(C276,2,LEN(C276)-3)),IF(RIGHT(C276,2)="k)",-1000*VALUE(MID(C276,2,LEN(C276)-3)),VALUE(SUBSTITUTE(C276,",","")))))),IF(RIGHT(C276,1)="T",1000000000000*VALUE(LEFT(C276,LEN(C276)-1)),IF(RIGHT(C276,1)="M",1000000*VALUE(LEFT(C276,LEN(C276)-1)),IF(RIGHT(C276,1)="B",1000000000*VALUE(LEFT(C276,LEN(C276)-1)),IF(RIGHT(C276,1)="%",0.01*VALUE(LEFT(C276,LEN(C276)-1)),IF(RIGHT(C276,1)="k",1000*VALUE(LEFT(C276,LEN(C276)-1)),VALUE(SUBSTITUTE(C276,",",""))))))))),"N/A")</f>
        <v/>
      </c>
      <c r="K276">
        <f>IFERROR(IF(TRIM(D276)="-", "N/A", IF(RIGHT(D276,1)=")",IF(RIGHT(D276,2)="T)",-1000000000000*VALUE(MID(D276,2,LEN(D276)-3)),IF(RIGHT(D276,2)="M)",-1000000*VALUE(MID(D276,2,LEN(D276)-3)),IF(RIGHT(D276,2)="B)",-1000000000*VALUE(MID(D276,2,LEN(D276)-3)),IF(RIGHT(D276,2)="k)",-1000*VALUE(MID(D276,2,LEN(D276)-3)),VALUE(SUBSTITUTE(D276,",","")))))),IF(RIGHT(D276,1)="T",1000000000000*VALUE(LEFT(D276,LEN(D276)-1)),IF(RIGHT(D276,1)="M",1000000*VALUE(LEFT(D276,LEN(D276)-1)),IF(RIGHT(D276,1)="B",1000000000*VALUE(LEFT(D276,LEN(D276)-1)),IF(RIGHT(D276,1)="%",0.01*VALUE(LEFT(D276,LEN(D276)-1)),IF(RIGHT(D276,1)="k",1000*VALUE(LEFT(D276,LEN(D276)-1)),VALUE(SUBSTITUTE(D276,",",""))))))))),"N/A")</f>
        <v/>
      </c>
      <c r="L276">
        <f>IFERROR(IF(TRIM(E276)="-", "N/A", IF(RIGHT(E276,1)=")",IF(RIGHT(E276,2)="T)",-1000000000000*VALUE(MID(E276,2,LEN(E276)-3)),IF(RIGHT(E276,2)="M)",-1000000*VALUE(MID(E276,2,LEN(E276)-3)),IF(RIGHT(E276,2)="B)",-1000000000*VALUE(MID(E276,2,LEN(E276)-3)),IF(RIGHT(E276,2)="k)",-1000*VALUE(MID(E276,2,LEN(E276)-3)),VALUE(SUBSTITUTE(E276,",","")))))),IF(RIGHT(E276,1)="T",1000000000000*VALUE(LEFT(E276,LEN(E276)-1)),IF(RIGHT(E276,1)="M",1000000*VALUE(LEFT(E276,LEN(E276)-1)),IF(RIGHT(E276,1)="B",1000000000*VALUE(LEFT(E276,LEN(E276)-1)),IF(RIGHT(E276,1)="%",0.01*VALUE(LEFT(E276,LEN(E276)-1)),IF(RIGHT(E276,1)="k",1000*VALUE(LEFT(E276,LEN(E276)-1)),VALUE(SUBSTITUTE(E276,",",""))))))))),"N/A")</f>
        <v/>
      </c>
      <c r="M276">
        <f>IFERROR(IF(TRIM(F276)="-", "N/A", IF(RIGHT(F276,1)=")",IF(RIGHT(F276,2)="T)",-1000000000000*VALUE(MID(F276,2,LEN(F276)-3)),IF(RIGHT(F276,2)="M)",-1000000*VALUE(MID(F276,2,LEN(F276)-3)),IF(RIGHT(F276,2)="B)",-1000000000*VALUE(MID(F276,2,LEN(F276)-3)),IF(RIGHT(F276,2)="k)",-1000*VALUE(MID(F276,2,LEN(F276)-3)),VALUE(SUBSTITUTE(F276,",","")))))),IF(RIGHT(F276,1)="T",1000000000000*VALUE(LEFT(F276,LEN(F276)-1)),IF(RIGHT(F276,1)="M",1000000*VALUE(LEFT(F276,LEN(F276)-1)),IF(RIGHT(F276,1)="B",1000000000*VALUE(LEFT(F276,LEN(F276)-1)),IF(RIGHT(F276,1)="%",0.01*VALUE(LEFT(F276,LEN(F276)-1)),IF(RIGHT(F276,1)="k",1000*VALUE(LEFT(F276,LEN(F276)-1)),VALUE(SUBSTITUTE(F276,",",""))))))))),"N/A")</f>
        <v/>
      </c>
      <c r="N276">
        <f>IFERROR(IF(TRIM(G276)="-", "N/A", IF(RIGHT(G276,1)=")",IF(RIGHT(G276,2)="T)",-1000000000000*VALUE(MID(G276,2,LEN(G276)-3)),IF(RIGHT(G276,2)="M)",-1000000*VALUE(MID(G276,2,LEN(G276)-3)),IF(RIGHT(G276,2)="B)",-1000000000*VALUE(MID(G276,2,LEN(G276)-3)),IF(RIGHT(G276,2)="k)",-1000*VALUE(MID(G276,2,LEN(G276)-3)),VALUE(SUBSTITUTE(G276,",","")))))),IF(RIGHT(G276,1)="T",1000000000000*VALUE(LEFT(G276,LEN(G276)-1)),IF(RIGHT(G276,1)="M",1000000*VALUE(LEFT(G276,LEN(G276)-1)),IF(RIGHT(G276,1)="B",1000000000*VALUE(LEFT(G276,LEN(G276)-1)),IF(RIGHT(G276,1)="%",0.01*VALUE(LEFT(G276,LEN(G276)-1)),IF(RIGHT(G276,1)="k",1000*VALUE(LEFT(G276,LEN(G276)-1)),VALUE(SUBSTITUTE(G276,",",""))))))))),"N/A")</f>
        <v/>
      </c>
      <c r="P276">
        <f>MAX(J276:N276)</f>
        <v/>
      </c>
      <c r="Q276">
        <f>IFERROR(J144+MATCH(P276,J276:N276,0)-1,"")</f>
        <v/>
      </c>
      <c r="R276">
        <f>IF(Q276="","",MIN(J276:N276))</f>
        <v/>
      </c>
      <c r="S276">
        <f>IFERROR(J144+MATCH(R276,J276:N276,0)-1,"")</f>
        <v/>
      </c>
      <c r="T276">
        <f>IFERROR(AVERAGE(J276:N276),"")</f>
        <v/>
      </c>
      <c r="U276">
        <f>IFERROR(STDEV(J276:N276),"")</f>
        <v/>
      </c>
      <c r="V276">
        <f>IFERROR(IF(C276="-","",IF(ISBLANK(B276),"",IF(OR(ISNUMBER(FIND("Growth",B276)),ISNUMBER(FIND("Margin",B276))),"",(J276-T276)/U276))),"")</f>
        <v/>
      </c>
      <c r="W276">
        <f>IFERROR(IF(OR(D276="-",ISBLANK(D276)),"",(K276-T276)/U276),"")</f>
        <v/>
      </c>
      <c r="X276">
        <f>IFERROR(IF(OR(E276="-",ISBLANK(E276)),"",(L276-T276)/U276),"")</f>
        <v/>
      </c>
      <c r="Y276">
        <f>IFERROR(IF(OR(F276="-",ISBLANK(F276)),"",(M276-T276)/U276),"")</f>
        <v/>
      </c>
      <c r="Z276">
        <f>IFERROR(IF(OR(G276="-",ISBLANK(G276)),"",(N276-T276)/U276),"")</f>
        <v/>
      </c>
      <c r="AA276">
        <f>IF(MAX(MAX(V276:Z276),ABS(MIN(V276:Z276)))=ABS(MIN(V276:Z276)),MIN(V276:Z276),MAX(V276:Z276))</f>
        <v/>
      </c>
      <c r="AB276">
        <f>IFERROR(V144+MATCH(AA276,V276:Z276,0)-1,"")</f>
        <v/>
      </c>
      <c r="AC276">
        <f>IF(AB276&lt;&gt;"",IF(S276=AB276,"Low",IF(AB276=Q276,"High","")),"")</f>
        <v/>
      </c>
      <c r="AE276">
        <f>IF(ISNUMBER(MATCH("N/A",J276:N276,0)),"",IFERROR((5 * SUMPRODUCT(J144:N144,J276:N276) - PRODUCT(SUM(J144:N144),SUM(J276:N276))) / ((5 * SUM((J144^2)+(K144^2)+(L144^2)+(M144^2)+(N144^2))) - SUM(J144:N144)^2),""))</f>
        <v/>
      </c>
      <c r="AF276">
        <f>IFERROR(CORREL(J144:N144,J276:N276),"")</f>
        <v/>
      </c>
      <c r="AZ276">
        <f>IF(Q276=S276,0,1)</f>
        <v/>
      </c>
      <c r="BA276">
        <f>IF(AZ276=1,IF(Q276="","",IF(Q276=N144,"Yes","No")),"")</f>
        <v/>
      </c>
      <c r="BB276">
        <f>IF(BA276="Yes",P276,"")</f>
        <v/>
      </c>
      <c r="BC276">
        <f>IF(AZ276=1,IF(S276="","",IF(S276=N144,"Yes","No")),"")</f>
        <v/>
      </c>
      <c r="BD276">
        <f>IF(BC276="Yes",R276,"")</f>
        <v/>
      </c>
      <c r="BE276">
        <f>IFERROR(IF(SIGN(AE276)=1,"Increasing",IF(SIGN(AE276)=-1,"Decreasing","")),"")</f>
        <v/>
      </c>
      <c r="BF276">
        <f>IF(OR(AND(BE276="Increasing",BA276="Yes"),AND(BE276="Decreasing",BC276="Yes")),"Yes","No")</f>
        <v/>
      </c>
      <c r="BG276">
        <f>IF(I276="pos_trend","Yes","No")</f>
        <v/>
      </c>
      <c r="BH276">
        <f>IF(AF276&lt;&gt;"",IF(ABS(AF276)&gt;0.8,"Yes","No"),"")</f>
        <v/>
      </c>
    </row>
    <row r="277" spans="1:60">
      <c s="1" r="A277" t="n">
        <v>30</v>
      </c>
      <c r="B277" t="s">
        <v>718</v>
      </c>
      <c r="C277" t="s">
        <v>4279</v>
      </c>
      <c r="D277" t="s">
        <v>3291</v>
      </c>
      <c r="E277" t="s">
        <v>4280</v>
      </c>
      <c r="F277" t="s">
        <v>4281</v>
      </c>
      <c r="G277" t="s">
        <v>4281</v>
      </c>
      <c r="H277" t="s"/>
      <c r="I277">
        <f>IF(AND(K277&gt; J277, L277&gt; K277, M277&gt; L277, N277&gt; M277), "pos_trend", IF(AND(K277&lt; J277, L277&lt; K277, M277&lt; L277, N277&lt; M277), "neg_trend", "N/A"))</f>
        <v/>
      </c>
      <c r="J277">
        <f>IFERROR(IF(TRIM(C277)="-", "N/A", IF(RIGHT(C277,1)=")",IF(RIGHT(C277,2)="T)",-1000000000000*VALUE(MID(C277,2,LEN(C277)-3)),IF(RIGHT(C277,2)="M)",-1000000*VALUE(MID(C277,2,LEN(C277)-3)),IF(RIGHT(C277,2)="B)",-1000000000*VALUE(MID(C277,2,LEN(C277)-3)),IF(RIGHT(C277,2)="k)",-1000*VALUE(MID(C277,2,LEN(C277)-3)),VALUE(SUBSTITUTE(C277,",","")))))),IF(RIGHT(C277,1)="T",1000000000000*VALUE(LEFT(C277,LEN(C277)-1)),IF(RIGHT(C277,1)="M",1000000*VALUE(LEFT(C277,LEN(C277)-1)),IF(RIGHT(C277,1)="B",1000000000*VALUE(LEFT(C277,LEN(C277)-1)),IF(RIGHT(C277,1)="%",0.01*VALUE(LEFT(C277,LEN(C277)-1)),IF(RIGHT(C277,1)="k",1000*VALUE(LEFT(C277,LEN(C277)-1)),VALUE(SUBSTITUTE(C277,",",""))))))))),"N/A")</f>
        <v/>
      </c>
      <c r="K277">
        <f>IFERROR(IF(TRIM(D277)="-", "N/A", IF(RIGHT(D277,1)=")",IF(RIGHT(D277,2)="T)",-1000000000000*VALUE(MID(D277,2,LEN(D277)-3)),IF(RIGHT(D277,2)="M)",-1000000*VALUE(MID(D277,2,LEN(D277)-3)),IF(RIGHT(D277,2)="B)",-1000000000*VALUE(MID(D277,2,LEN(D277)-3)),IF(RIGHT(D277,2)="k)",-1000*VALUE(MID(D277,2,LEN(D277)-3)),VALUE(SUBSTITUTE(D277,",","")))))),IF(RIGHT(D277,1)="T",1000000000000*VALUE(LEFT(D277,LEN(D277)-1)),IF(RIGHT(D277,1)="M",1000000*VALUE(LEFT(D277,LEN(D277)-1)),IF(RIGHT(D277,1)="B",1000000000*VALUE(LEFT(D277,LEN(D277)-1)),IF(RIGHT(D277,1)="%",0.01*VALUE(LEFT(D277,LEN(D277)-1)),IF(RIGHT(D277,1)="k",1000*VALUE(LEFT(D277,LEN(D277)-1)),VALUE(SUBSTITUTE(D277,",",""))))))))),"N/A")</f>
        <v/>
      </c>
      <c r="L277">
        <f>IFERROR(IF(TRIM(E277)="-", "N/A", IF(RIGHT(E277,1)=")",IF(RIGHT(E277,2)="T)",-1000000000000*VALUE(MID(E277,2,LEN(E277)-3)),IF(RIGHT(E277,2)="M)",-1000000*VALUE(MID(E277,2,LEN(E277)-3)),IF(RIGHT(E277,2)="B)",-1000000000*VALUE(MID(E277,2,LEN(E277)-3)),IF(RIGHT(E277,2)="k)",-1000*VALUE(MID(E277,2,LEN(E277)-3)),VALUE(SUBSTITUTE(E277,",","")))))),IF(RIGHT(E277,1)="T",1000000000000*VALUE(LEFT(E277,LEN(E277)-1)),IF(RIGHT(E277,1)="M",1000000*VALUE(LEFT(E277,LEN(E277)-1)),IF(RIGHT(E277,1)="B",1000000000*VALUE(LEFT(E277,LEN(E277)-1)),IF(RIGHT(E277,1)="%",0.01*VALUE(LEFT(E277,LEN(E277)-1)),IF(RIGHT(E277,1)="k",1000*VALUE(LEFT(E277,LEN(E277)-1)),VALUE(SUBSTITUTE(E277,",",""))))))))),"N/A")</f>
        <v/>
      </c>
      <c r="M277">
        <f>IFERROR(IF(TRIM(F277)="-", "N/A", IF(RIGHT(F277,1)=")",IF(RIGHT(F277,2)="T)",-1000000000000*VALUE(MID(F277,2,LEN(F277)-3)),IF(RIGHT(F277,2)="M)",-1000000*VALUE(MID(F277,2,LEN(F277)-3)),IF(RIGHT(F277,2)="B)",-1000000000*VALUE(MID(F277,2,LEN(F277)-3)),IF(RIGHT(F277,2)="k)",-1000*VALUE(MID(F277,2,LEN(F277)-3)),VALUE(SUBSTITUTE(F277,",","")))))),IF(RIGHT(F277,1)="T",1000000000000*VALUE(LEFT(F277,LEN(F277)-1)),IF(RIGHT(F277,1)="M",1000000*VALUE(LEFT(F277,LEN(F277)-1)),IF(RIGHT(F277,1)="B",1000000000*VALUE(LEFT(F277,LEN(F277)-1)),IF(RIGHT(F277,1)="%",0.01*VALUE(LEFT(F277,LEN(F277)-1)),IF(RIGHT(F277,1)="k",1000*VALUE(LEFT(F277,LEN(F277)-1)),VALUE(SUBSTITUTE(F277,",",""))))))))),"N/A")</f>
        <v/>
      </c>
      <c r="N277">
        <f>IFERROR(IF(TRIM(G277)="-", "N/A", IF(RIGHT(G277,1)=")",IF(RIGHT(G277,2)="T)",-1000000000000*VALUE(MID(G277,2,LEN(G277)-3)),IF(RIGHT(G277,2)="M)",-1000000*VALUE(MID(G277,2,LEN(G277)-3)),IF(RIGHT(G277,2)="B)",-1000000000*VALUE(MID(G277,2,LEN(G277)-3)),IF(RIGHT(G277,2)="k)",-1000*VALUE(MID(G277,2,LEN(G277)-3)),VALUE(SUBSTITUTE(G277,",","")))))),IF(RIGHT(G277,1)="T",1000000000000*VALUE(LEFT(G277,LEN(G277)-1)),IF(RIGHT(G277,1)="M",1000000*VALUE(LEFT(G277,LEN(G277)-1)),IF(RIGHT(G277,1)="B",1000000000*VALUE(LEFT(G277,LEN(G277)-1)),IF(RIGHT(G277,1)="%",0.01*VALUE(LEFT(G277,LEN(G277)-1)),IF(RIGHT(G277,1)="k",1000*VALUE(LEFT(G277,LEN(G277)-1)),VALUE(SUBSTITUTE(G277,",",""))))))))),"N/A")</f>
        <v/>
      </c>
      <c r="P277">
        <f>MAX(J277:N277)</f>
        <v/>
      </c>
      <c r="Q277">
        <f>IFERROR(J144+MATCH(P277,J277:N277,0)-1,"")</f>
        <v/>
      </c>
      <c r="R277">
        <f>IF(Q277="","",MIN(J277:N277))</f>
        <v/>
      </c>
      <c r="S277">
        <f>IFERROR(J144+MATCH(R277,J277:N277,0)-1,"")</f>
        <v/>
      </c>
      <c r="T277">
        <f>IFERROR(AVERAGE(J277:N277),"")</f>
        <v/>
      </c>
      <c r="U277">
        <f>IFERROR(STDEV(J277:N277),"")</f>
        <v/>
      </c>
      <c r="V277">
        <f>IFERROR(IF(C277="-","",IF(ISBLANK(B277),"",IF(OR(ISNUMBER(FIND("Growth",B277)),ISNUMBER(FIND("Margin",B277))),"",(J277-T277)/U277))),"")</f>
        <v/>
      </c>
      <c r="W277">
        <f>IFERROR(IF(OR(D277="-",ISBLANK(D277)),"",(K277-T277)/U277),"")</f>
        <v/>
      </c>
      <c r="X277">
        <f>IFERROR(IF(OR(E277="-",ISBLANK(E277)),"",(L277-T277)/U277),"")</f>
        <v/>
      </c>
      <c r="Y277">
        <f>IFERROR(IF(OR(F277="-",ISBLANK(F277)),"",(M277-T277)/U277),"")</f>
        <v/>
      </c>
      <c r="Z277">
        <f>IFERROR(IF(OR(G277="-",ISBLANK(G277)),"",(N277-T277)/U277),"")</f>
        <v/>
      </c>
      <c r="AA277">
        <f>IF(MAX(MAX(V277:Z277),ABS(MIN(V277:Z277)))=ABS(MIN(V277:Z277)),MIN(V277:Z277),MAX(V277:Z277))</f>
        <v/>
      </c>
      <c r="AB277">
        <f>IFERROR(V144+MATCH(AA277,V277:Z277,0)-1,"")</f>
        <v/>
      </c>
      <c r="AC277">
        <f>IF(AB277&lt;&gt;"",IF(S277=AB277,"Low",IF(AB277=Q277,"High","")),"")</f>
        <v/>
      </c>
      <c r="AE277">
        <f>IF(ISNUMBER(MATCH("N/A",J277:N277,0)),"",IFERROR((5 * SUMPRODUCT(J144:N144,J277:N277) - PRODUCT(SUM(J144:N144),SUM(J277:N277))) / ((5 * SUM((J144^2)+(K144^2)+(L144^2)+(M144^2)+(N144^2))) - SUM(J144:N144)^2),""))</f>
        <v/>
      </c>
      <c r="AF277">
        <f>IFERROR(CORREL(J144:N144,J277:N277),"")</f>
        <v/>
      </c>
      <c r="AZ277">
        <f>IF(Q277=S277,0,1)</f>
        <v/>
      </c>
      <c r="BA277">
        <f>IF(AZ277=1,IF(Q277="","",IF(Q277=N144,"Yes","No")),"")</f>
        <v/>
      </c>
      <c r="BB277">
        <f>IF(BA277="Yes",P277,"")</f>
        <v/>
      </c>
      <c r="BC277">
        <f>IF(AZ277=1,IF(S277="","",IF(S277=N144,"Yes","No")),"")</f>
        <v/>
      </c>
      <c r="BD277">
        <f>IF(BC277="Yes",R277,"")</f>
        <v/>
      </c>
      <c r="BE277">
        <f>IFERROR(IF(SIGN(AE277)=1,"Increasing",IF(SIGN(AE277)=-1,"Decreasing","")),"")</f>
        <v/>
      </c>
      <c r="BF277">
        <f>IF(OR(AND(BE277="Increasing",BA277="Yes"),AND(BE277="Decreasing",BC277="Yes")),"Yes","No")</f>
        <v/>
      </c>
      <c r="BG277">
        <f>IF(I277="pos_trend","Yes","No")</f>
        <v/>
      </c>
      <c r="BH277">
        <f>IF(AF277&lt;&gt;"",IF(ABS(AF277)&gt;0.8,"Yes","No"),"")</f>
        <v/>
      </c>
    </row>
    <row r="278" spans="1:60">
      <c s="1" r="A278" t="n">
        <v>31</v>
      </c>
      <c r="B278" t="s">
        <v>720</v>
      </c>
      <c r="C278" t="s">
        <v>4282</v>
      </c>
      <c r="D278" t="s">
        <v>4283</v>
      </c>
      <c r="E278" t="s">
        <v>4284</v>
      </c>
      <c r="F278" t="s">
        <v>4285</v>
      </c>
      <c r="G278" t="s">
        <v>4286</v>
      </c>
      <c r="H278" t="s"/>
      <c r="I278">
        <f>IF(AND(K278&gt; J278, L278&gt; K278, M278&gt; L278, N278&gt; M278), "pos_trend", IF(AND(K278&lt; J278, L278&lt; K278, M278&lt; L278, N278&lt; M278), "neg_trend", "N/A"))</f>
        <v/>
      </c>
      <c r="J278">
        <f>IFERROR(IF(TRIM(C278)="-", "N/A", IF(RIGHT(C278,1)=")",IF(RIGHT(C278,2)="T)",-1000000000000*VALUE(MID(C278,2,LEN(C278)-3)),IF(RIGHT(C278,2)="M)",-1000000*VALUE(MID(C278,2,LEN(C278)-3)),IF(RIGHT(C278,2)="B)",-1000000000*VALUE(MID(C278,2,LEN(C278)-3)),IF(RIGHT(C278,2)="k)",-1000*VALUE(MID(C278,2,LEN(C278)-3)),VALUE(SUBSTITUTE(C278,",","")))))),IF(RIGHT(C278,1)="T",1000000000000*VALUE(LEFT(C278,LEN(C278)-1)),IF(RIGHT(C278,1)="M",1000000*VALUE(LEFT(C278,LEN(C278)-1)),IF(RIGHT(C278,1)="B",1000000000*VALUE(LEFT(C278,LEN(C278)-1)),IF(RIGHT(C278,1)="%",0.01*VALUE(LEFT(C278,LEN(C278)-1)),IF(RIGHT(C278,1)="k",1000*VALUE(LEFT(C278,LEN(C278)-1)),VALUE(SUBSTITUTE(C278,",",""))))))))),"N/A")</f>
        <v/>
      </c>
      <c r="K278">
        <f>IFERROR(IF(TRIM(D278)="-", "N/A", IF(RIGHT(D278,1)=")",IF(RIGHT(D278,2)="T)",-1000000000000*VALUE(MID(D278,2,LEN(D278)-3)),IF(RIGHT(D278,2)="M)",-1000000*VALUE(MID(D278,2,LEN(D278)-3)),IF(RIGHT(D278,2)="B)",-1000000000*VALUE(MID(D278,2,LEN(D278)-3)),IF(RIGHT(D278,2)="k)",-1000*VALUE(MID(D278,2,LEN(D278)-3)),VALUE(SUBSTITUTE(D278,",","")))))),IF(RIGHT(D278,1)="T",1000000000000*VALUE(LEFT(D278,LEN(D278)-1)),IF(RIGHT(D278,1)="M",1000000*VALUE(LEFT(D278,LEN(D278)-1)),IF(RIGHT(D278,1)="B",1000000000*VALUE(LEFT(D278,LEN(D278)-1)),IF(RIGHT(D278,1)="%",0.01*VALUE(LEFT(D278,LEN(D278)-1)),IF(RIGHT(D278,1)="k",1000*VALUE(LEFT(D278,LEN(D278)-1)),VALUE(SUBSTITUTE(D278,",",""))))))))),"N/A")</f>
        <v/>
      </c>
      <c r="L278">
        <f>IFERROR(IF(TRIM(E278)="-", "N/A", IF(RIGHT(E278,1)=")",IF(RIGHT(E278,2)="T)",-1000000000000*VALUE(MID(E278,2,LEN(E278)-3)),IF(RIGHT(E278,2)="M)",-1000000*VALUE(MID(E278,2,LEN(E278)-3)),IF(RIGHT(E278,2)="B)",-1000000000*VALUE(MID(E278,2,LEN(E278)-3)),IF(RIGHT(E278,2)="k)",-1000*VALUE(MID(E278,2,LEN(E278)-3)),VALUE(SUBSTITUTE(E278,",","")))))),IF(RIGHT(E278,1)="T",1000000000000*VALUE(LEFT(E278,LEN(E278)-1)),IF(RIGHT(E278,1)="M",1000000*VALUE(LEFT(E278,LEN(E278)-1)),IF(RIGHT(E278,1)="B",1000000000*VALUE(LEFT(E278,LEN(E278)-1)),IF(RIGHT(E278,1)="%",0.01*VALUE(LEFT(E278,LEN(E278)-1)),IF(RIGHT(E278,1)="k",1000*VALUE(LEFT(E278,LEN(E278)-1)),VALUE(SUBSTITUTE(E278,",",""))))))))),"N/A")</f>
        <v/>
      </c>
      <c r="M278">
        <f>IFERROR(IF(TRIM(F278)="-", "N/A", IF(RIGHT(F278,1)=")",IF(RIGHT(F278,2)="T)",-1000000000000*VALUE(MID(F278,2,LEN(F278)-3)),IF(RIGHT(F278,2)="M)",-1000000*VALUE(MID(F278,2,LEN(F278)-3)),IF(RIGHT(F278,2)="B)",-1000000000*VALUE(MID(F278,2,LEN(F278)-3)),IF(RIGHT(F278,2)="k)",-1000*VALUE(MID(F278,2,LEN(F278)-3)),VALUE(SUBSTITUTE(F278,",","")))))),IF(RIGHT(F278,1)="T",1000000000000*VALUE(LEFT(F278,LEN(F278)-1)),IF(RIGHT(F278,1)="M",1000000*VALUE(LEFT(F278,LEN(F278)-1)),IF(RIGHT(F278,1)="B",1000000000*VALUE(LEFT(F278,LEN(F278)-1)),IF(RIGHT(F278,1)="%",0.01*VALUE(LEFT(F278,LEN(F278)-1)),IF(RIGHT(F278,1)="k",1000*VALUE(LEFT(F278,LEN(F278)-1)),VALUE(SUBSTITUTE(F278,",",""))))))))),"N/A")</f>
        <v/>
      </c>
      <c r="N278">
        <f>IFERROR(IF(TRIM(G278)="-", "N/A", IF(RIGHT(G278,1)=")",IF(RIGHT(G278,2)="T)",-1000000000000*VALUE(MID(G278,2,LEN(G278)-3)),IF(RIGHT(G278,2)="M)",-1000000*VALUE(MID(G278,2,LEN(G278)-3)),IF(RIGHT(G278,2)="B)",-1000000000*VALUE(MID(G278,2,LEN(G278)-3)),IF(RIGHT(G278,2)="k)",-1000*VALUE(MID(G278,2,LEN(G278)-3)),VALUE(SUBSTITUTE(G278,",","")))))),IF(RIGHT(G278,1)="T",1000000000000*VALUE(LEFT(G278,LEN(G278)-1)),IF(RIGHT(G278,1)="M",1000000*VALUE(LEFT(G278,LEN(G278)-1)),IF(RIGHT(G278,1)="B",1000000000*VALUE(LEFT(G278,LEN(G278)-1)),IF(RIGHT(G278,1)="%",0.01*VALUE(LEFT(G278,LEN(G278)-1)),IF(RIGHT(G278,1)="k",1000*VALUE(LEFT(G278,LEN(G278)-1)),VALUE(SUBSTITUTE(G278,",",""))))))))),"N/A")</f>
        <v/>
      </c>
      <c r="P278">
        <f>MAX(J278:N278)</f>
        <v/>
      </c>
      <c r="Q278">
        <f>IFERROR(J144+MATCH(P278,J278:N278,0)-1,"")</f>
        <v/>
      </c>
      <c r="R278">
        <f>IF(Q278="","",MIN(J278:N278))</f>
        <v/>
      </c>
      <c r="S278">
        <f>IFERROR(J144+MATCH(R278,J278:N278,0)-1,"")</f>
        <v/>
      </c>
      <c r="T278">
        <f>IFERROR(AVERAGE(J278:N278),"")</f>
        <v/>
      </c>
      <c r="U278">
        <f>IFERROR(STDEV(J278:N278),"")</f>
        <v/>
      </c>
      <c r="V278">
        <f>IFERROR(IF(C278="-","",IF(ISBLANK(B278),"",IF(OR(ISNUMBER(FIND("Growth",B278)),ISNUMBER(FIND("Margin",B278))),"",(J278-T278)/U278))),"")</f>
        <v/>
      </c>
      <c r="W278">
        <f>IFERROR(IF(OR(D278="-",ISBLANK(D278)),"",(K278-T278)/U278),"")</f>
        <v/>
      </c>
      <c r="X278">
        <f>IFERROR(IF(OR(E278="-",ISBLANK(E278)),"",(L278-T278)/U278),"")</f>
        <v/>
      </c>
      <c r="Y278">
        <f>IFERROR(IF(OR(F278="-",ISBLANK(F278)),"",(M278-T278)/U278),"")</f>
        <v/>
      </c>
      <c r="Z278">
        <f>IFERROR(IF(OR(G278="-",ISBLANK(G278)),"",(N278-T278)/U278),"")</f>
        <v/>
      </c>
      <c r="AA278">
        <f>IF(MAX(MAX(V278:Z278),ABS(MIN(V278:Z278)))=ABS(MIN(V278:Z278)),MIN(V278:Z278),MAX(V278:Z278))</f>
        <v/>
      </c>
      <c r="AB278">
        <f>IFERROR(V144+MATCH(AA278,V278:Z278,0)-1,"")</f>
        <v/>
      </c>
      <c r="AC278">
        <f>IF(AB278&lt;&gt;"",IF(S278=AB278,"Low",IF(AB278=Q278,"High","")),"")</f>
        <v/>
      </c>
      <c r="AE278">
        <f>IF(ISNUMBER(MATCH("N/A",J278:N278,0)),"",IFERROR((5 * SUMPRODUCT(J144:N144,J278:N278) - PRODUCT(SUM(J144:N144),SUM(J278:N278))) / ((5 * SUM((J144^2)+(K144^2)+(L144^2)+(M144^2)+(N144^2))) - SUM(J144:N144)^2),""))</f>
        <v/>
      </c>
      <c r="AF278">
        <f>IFERROR(CORREL(J144:N144,J278:N278),"")</f>
        <v/>
      </c>
      <c r="AZ278">
        <f>IF(Q278=S278,0,1)</f>
        <v/>
      </c>
      <c r="BA278">
        <f>IF(AZ278=1,IF(Q278="","",IF(Q278=N144,"Yes","No")),"")</f>
        <v/>
      </c>
      <c r="BB278">
        <f>IF(BA278="Yes",P278,"")</f>
        <v/>
      </c>
      <c r="BC278">
        <f>IF(AZ278=1,IF(S278="","",IF(S278=N144,"Yes","No")),"")</f>
        <v/>
      </c>
      <c r="BD278">
        <f>IF(BC278="Yes",R278,"")</f>
        <v/>
      </c>
      <c r="BE278">
        <f>IFERROR(IF(SIGN(AE278)=1,"Increasing",IF(SIGN(AE278)=-1,"Decreasing","")),"")</f>
        <v/>
      </c>
      <c r="BF278">
        <f>IF(OR(AND(BE278="Increasing",BA278="Yes"),AND(BE278="Decreasing",BC278="Yes")),"Yes","No")</f>
        <v/>
      </c>
      <c r="BG278">
        <f>IF(I278="pos_trend","Yes","No")</f>
        <v/>
      </c>
      <c r="BH278">
        <f>IF(AF278&lt;&gt;"",IF(ABS(AF278)&gt;0.8,"Yes","No"),"")</f>
        <v/>
      </c>
    </row>
    <row r="279" spans="1:60">
      <c s="1" r="A279" t="n">
        <v>32</v>
      </c>
      <c r="B279" t="s">
        <v>724</v>
      </c>
      <c r="C279" t="s">
        <v>264</v>
      </c>
      <c r="D279" t="s">
        <v>264</v>
      </c>
      <c r="E279" t="s">
        <v>264</v>
      </c>
      <c r="F279" t="s">
        <v>264</v>
      </c>
      <c r="G279" t="s">
        <v>264</v>
      </c>
      <c r="H279" t="s"/>
      <c r="I279">
        <f>IF(AND(K279&gt; J279, L279&gt; K279, M279&gt; L279, N279&gt; M279), "pos_trend", IF(AND(K279&lt; J279, L279&lt; K279, M279&lt; L279, N279&lt; M279), "neg_trend", "N/A"))</f>
        <v/>
      </c>
      <c r="J279">
        <f>IFERROR(IF(TRIM(C279)="-", "N/A", IF(RIGHT(C279,1)=")",IF(RIGHT(C279,2)="T)",-1000000000000*VALUE(MID(C279,2,LEN(C279)-3)),IF(RIGHT(C279,2)="M)",-1000000*VALUE(MID(C279,2,LEN(C279)-3)),IF(RIGHT(C279,2)="B)",-1000000000*VALUE(MID(C279,2,LEN(C279)-3)),IF(RIGHT(C279,2)="k)",-1000*VALUE(MID(C279,2,LEN(C279)-3)),VALUE(SUBSTITUTE(C279,",","")))))),IF(RIGHT(C279,1)="T",1000000000000*VALUE(LEFT(C279,LEN(C279)-1)),IF(RIGHT(C279,1)="M",1000000*VALUE(LEFT(C279,LEN(C279)-1)),IF(RIGHT(C279,1)="B",1000000000*VALUE(LEFT(C279,LEN(C279)-1)),IF(RIGHT(C279,1)="%",0.01*VALUE(LEFT(C279,LEN(C279)-1)),IF(RIGHT(C279,1)="k",1000*VALUE(LEFT(C279,LEN(C279)-1)),VALUE(SUBSTITUTE(C279,",",""))))))))),"N/A")</f>
        <v/>
      </c>
      <c r="K279">
        <f>IFERROR(IF(TRIM(D279)="-", "N/A", IF(RIGHT(D279,1)=")",IF(RIGHT(D279,2)="T)",-1000000000000*VALUE(MID(D279,2,LEN(D279)-3)),IF(RIGHT(D279,2)="M)",-1000000*VALUE(MID(D279,2,LEN(D279)-3)),IF(RIGHT(D279,2)="B)",-1000000000*VALUE(MID(D279,2,LEN(D279)-3)),IF(RIGHT(D279,2)="k)",-1000*VALUE(MID(D279,2,LEN(D279)-3)),VALUE(SUBSTITUTE(D279,",","")))))),IF(RIGHT(D279,1)="T",1000000000000*VALUE(LEFT(D279,LEN(D279)-1)),IF(RIGHT(D279,1)="M",1000000*VALUE(LEFT(D279,LEN(D279)-1)),IF(RIGHT(D279,1)="B",1000000000*VALUE(LEFT(D279,LEN(D279)-1)),IF(RIGHT(D279,1)="%",0.01*VALUE(LEFT(D279,LEN(D279)-1)),IF(RIGHT(D279,1)="k",1000*VALUE(LEFT(D279,LEN(D279)-1)),VALUE(SUBSTITUTE(D279,",",""))))))))),"N/A")</f>
        <v/>
      </c>
      <c r="L279">
        <f>IFERROR(IF(TRIM(E279)="-", "N/A", IF(RIGHT(E279,1)=")",IF(RIGHT(E279,2)="T)",-1000000000000*VALUE(MID(E279,2,LEN(E279)-3)),IF(RIGHT(E279,2)="M)",-1000000*VALUE(MID(E279,2,LEN(E279)-3)),IF(RIGHT(E279,2)="B)",-1000000000*VALUE(MID(E279,2,LEN(E279)-3)),IF(RIGHT(E279,2)="k)",-1000*VALUE(MID(E279,2,LEN(E279)-3)),VALUE(SUBSTITUTE(E279,",","")))))),IF(RIGHT(E279,1)="T",1000000000000*VALUE(LEFT(E279,LEN(E279)-1)),IF(RIGHT(E279,1)="M",1000000*VALUE(LEFT(E279,LEN(E279)-1)),IF(RIGHT(E279,1)="B",1000000000*VALUE(LEFT(E279,LEN(E279)-1)),IF(RIGHT(E279,1)="%",0.01*VALUE(LEFT(E279,LEN(E279)-1)),IF(RIGHT(E279,1)="k",1000*VALUE(LEFT(E279,LEN(E279)-1)),VALUE(SUBSTITUTE(E279,",",""))))))))),"N/A")</f>
        <v/>
      </c>
      <c r="M279">
        <f>IFERROR(IF(TRIM(F279)="-", "N/A", IF(RIGHT(F279,1)=")",IF(RIGHT(F279,2)="T)",-1000000000000*VALUE(MID(F279,2,LEN(F279)-3)),IF(RIGHT(F279,2)="M)",-1000000*VALUE(MID(F279,2,LEN(F279)-3)),IF(RIGHT(F279,2)="B)",-1000000000*VALUE(MID(F279,2,LEN(F279)-3)),IF(RIGHT(F279,2)="k)",-1000*VALUE(MID(F279,2,LEN(F279)-3)),VALUE(SUBSTITUTE(F279,",","")))))),IF(RIGHT(F279,1)="T",1000000000000*VALUE(LEFT(F279,LEN(F279)-1)),IF(RIGHT(F279,1)="M",1000000*VALUE(LEFT(F279,LEN(F279)-1)),IF(RIGHT(F279,1)="B",1000000000*VALUE(LEFT(F279,LEN(F279)-1)),IF(RIGHT(F279,1)="%",0.01*VALUE(LEFT(F279,LEN(F279)-1)),IF(RIGHT(F279,1)="k",1000*VALUE(LEFT(F279,LEN(F279)-1)),VALUE(SUBSTITUTE(F279,",",""))))))))),"N/A")</f>
        <v/>
      </c>
      <c r="N279">
        <f>IFERROR(IF(TRIM(G279)="-", "N/A", IF(RIGHT(G279,1)=")",IF(RIGHT(G279,2)="T)",-1000000000000*VALUE(MID(G279,2,LEN(G279)-3)),IF(RIGHT(G279,2)="M)",-1000000*VALUE(MID(G279,2,LEN(G279)-3)),IF(RIGHT(G279,2)="B)",-1000000000*VALUE(MID(G279,2,LEN(G279)-3)),IF(RIGHT(G279,2)="k)",-1000*VALUE(MID(G279,2,LEN(G279)-3)),VALUE(SUBSTITUTE(G279,",","")))))),IF(RIGHT(G279,1)="T",1000000000000*VALUE(LEFT(G279,LEN(G279)-1)),IF(RIGHT(G279,1)="M",1000000*VALUE(LEFT(G279,LEN(G279)-1)),IF(RIGHT(G279,1)="B",1000000000*VALUE(LEFT(G279,LEN(G279)-1)),IF(RIGHT(G279,1)="%",0.01*VALUE(LEFT(G279,LEN(G279)-1)),IF(RIGHT(G279,1)="k",1000*VALUE(LEFT(G279,LEN(G279)-1)),VALUE(SUBSTITUTE(G279,",",""))))))))),"N/A")</f>
        <v/>
      </c>
      <c r="P279">
        <f>MAX(J279:N279)</f>
        <v/>
      </c>
      <c r="Q279">
        <f>IFERROR(J144+MATCH(P279,J279:N279,0)-1,"")</f>
        <v/>
      </c>
      <c r="R279">
        <f>IF(Q279="","",MIN(J279:N279))</f>
        <v/>
      </c>
      <c r="S279">
        <f>IFERROR(J144+MATCH(R279,J279:N279,0)-1,"")</f>
        <v/>
      </c>
      <c r="T279">
        <f>IFERROR(AVERAGE(J279:N279),"")</f>
        <v/>
      </c>
      <c r="U279">
        <f>IFERROR(STDEV(J279:N279),"")</f>
        <v/>
      </c>
      <c r="V279">
        <f>IFERROR(IF(C279="-","",IF(ISBLANK(B279),"",IF(OR(ISNUMBER(FIND("Growth",B279)),ISNUMBER(FIND("Margin",B279))),"",(J279-T279)/U279))),"")</f>
        <v/>
      </c>
      <c r="W279">
        <f>IFERROR(IF(OR(D279="-",ISBLANK(D279)),"",(K279-T279)/U279),"")</f>
        <v/>
      </c>
      <c r="X279">
        <f>IFERROR(IF(OR(E279="-",ISBLANK(E279)),"",(L279-T279)/U279),"")</f>
        <v/>
      </c>
      <c r="Y279">
        <f>IFERROR(IF(OR(F279="-",ISBLANK(F279)),"",(M279-T279)/U279),"")</f>
        <v/>
      </c>
      <c r="Z279">
        <f>IFERROR(IF(OR(G279="-",ISBLANK(G279)),"",(N279-T279)/U279),"")</f>
        <v/>
      </c>
      <c r="AA279">
        <f>IF(MAX(MAX(V279:Z279),ABS(MIN(V279:Z279)))=ABS(MIN(V279:Z279)),MIN(V279:Z279),MAX(V279:Z279))</f>
        <v/>
      </c>
      <c r="AB279">
        <f>IFERROR(V144+MATCH(AA279,V279:Z279,0)-1,"")</f>
        <v/>
      </c>
      <c r="AC279">
        <f>IF(AB279&lt;&gt;"",IF(S279=AB279,"Low",IF(AB279=Q279,"High","")),"")</f>
        <v/>
      </c>
      <c r="AE279">
        <f>IF(ISNUMBER(MATCH("N/A",J279:N279,0)),"",IFERROR((5 * SUMPRODUCT(J144:N144,J279:N279) - PRODUCT(SUM(J144:N144),SUM(J279:N279))) / ((5 * SUM((J144^2)+(K144^2)+(L144^2)+(M144^2)+(N144^2))) - SUM(J144:N144)^2),""))</f>
        <v/>
      </c>
      <c r="AF279">
        <f>IFERROR(CORREL(J144:N144,J279:N279),"")</f>
        <v/>
      </c>
      <c r="AZ279">
        <f>IF(Q279=S279,0,1)</f>
        <v/>
      </c>
      <c r="BA279">
        <f>IF(AZ279=1,IF(Q279="","",IF(Q279=N144,"Yes","No")),"")</f>
        <v/>
      </c>
      <c r="BB279">
        <f>IF(BA279="Yes",P279,"")</f>
        <v/>
      </c>
      <c r="BC279">
        <f>IF(AZ279=1,IF(S279="","",IF(S279=N144,"Yes","No")),"")</f>
        <v/>
      </c>
      <c r="BD279">
        <f>IF(BC279="Yes",R279,"")</f>
        <v/>
      </c>
      <c r="BE279">
        <f>IFERROR(IF(SIGN(AE279)=1,"Increasing",IF(SIGN(AE279)=-1,"Decreasing","")),"")</f>
        <v/>
      </c>
      <c r="BF279">
        <f>IF(OR(AND(BE279="Increasing",BA279="Yes"),AND(BE279="Decreasing",BC279="Yes")),"Yes","No")</f>
        <v/>
      </c>
      <c r="BG279">
        <f>IF(I279="pos_trend","Yes","No")</f>
        <v/>
      </c>
      <c r="BH279">
        <f>IF(AF279&lt;&gt;"",IF(ABS(AF279)&gt;0.8,"Yes","No"),"")</f>
        <v/>
      </c>
    </row>
    <row r="280" spans="1:60">
      <c s="1" r="A280" t="n">
        <v>33</v>
      </c>
      <c r="B280" t="s">
        <v>725</v>
      </c>
      <c r="C280" t="s">
        <v>4287</v>
      </c>
      <c r="D280" t="s">
        <v>4288</v>
      </c>
      <c r="E280" t="s">
        <v>4289</v>
      </c>
      <c r="F280" t="s">
        <v>4290</v>
      </c>
      <c r="G280" t="s">
        <v>4291</v>
      </c>
      <c r="H280" t="s"/>
      <c r="I280">
        <f>IF(AND(K280&gt; J280, L280&gt; K280, M280&gt; L280, N280&gt; M280), "pos_trend", IF(AND(K280&lt; J280, L280&lt; K280, M280&lt; L280, N280&lt; M280), "neg_trend", "N/A"))</f>
        <v/>
      </c>
      <c r="J280">
        <f>IFERROR(IF(TRIM(C280)="-", "N/A", IF(RIGHT(C280,1)=")",IF(RIGHT(C280,2)="T)",-1000000000000*VALUE(MID(C280,2,LEN(C280)-3)),IF(RIGHT(C280,2)="M)",-1000000*VALUE(MID(C280,2,LEN(C280)-3)),IF(RIGHT(C280,2)="B)",-1000000000*VALUE(MID(C280,2,LEN(C280)-3)),IF(RIGHT(C280,2)="k)",-1000*VALUE(MID(C280,2,LEN(C280)-3)),VALUE(SUBSTITUTE(C280,",","")))))),IF(RIGHT(C280,1)="T",1000000000000*VALUE(LEFT(C280,LEN(C280)-1)),IF(RIGHT(C280,1)="M",1000000*VALUE(LEFT(C280,LEN(C280)-1)),IF(RIGHT(C280,1)="B",1000000000*VALUE(LEFT(C280,LEN(C280)-1)),IF(RIGHT(C280,1)="%",0.01*VALUE(LEFT(C280,LEN(C280)-1)),IF(RIGHT(C280,1)="k",1000*VALUE(LEFT(C280,LEN(C280)-1)),VALUE(SUBSTITUTE(C280,",",""))))))))),"N/A")</f>
        <v/>
      </c>
      <c r="K280">
        <f>IFERROR(IF(TRIM(D280)="-", "N/A", IF(RIGHT(D280,1)=")",IF(RIGHT(D280,2)="T)",-1000000000000*VALUE(MID(D280,2,LEN(D280)-3)),IF(RIGHT(D280,2)="M)",-1000000*VALUE(MID(D280,2,LEN(D280)-3)),IF(RIGHT(D280,2)="B)",-1000000000*VALUE(MID(D280,2,LEN(D280)-3)),IF(RIGHT(D280,2)="k)",-1000*VALUE(MID(D280,2,LEN(D280)-3)),VALUE(SUBSTITUTE(D280,",","")))))),IF(RIGHT(D280,1)="T",1000000000000*VALUE(LEFT(D280,LEN(D280)-1)),IF(RIGHT(D280,1)="M",1000000*VALUE(LEFT(D280,LEN(D280)-1)),IF(RIGHT(D280,1)="B",1000000000*VALUE(LEFT(D280,LEN(D280)-1)),IF(RIGHT(D280,1)="%",0.01*VALUE(LEFT(D280,LEN(D280)-1)),IF(RIGHT(D280,1)="k",1000*VALUE(LEFT(D280,LEN(D280)-1)),VALUE(SUBSTITUTE(D280,",",""))))))))),"N/A")</f>
        <v/>
      </c>
      <c r="L280">
        <f>IFERROR(IF(TRIM(E280)="-", "N/A", IF(RIGHT(E280,1)=")",IF(RIGHT(E280,2)="T)",-1000000000000*VALUE(MID(E280,2,LEN(E280)-3)),IF(RIGHT(E280,2)="M)",-1000000*VALUE(MID(E280,2,LEN(E280)-3)),IF(RIGHT(E280,2)="B)",-1000000000*VALUE(MID(E280,2,LEN(E280)-3)),IF(RIGHT(E280,2)="k)",-1000*VALUE(MID(E280,2,LEN(E280)-3)),VALUE(SUBSTITUTE(E280,",","")))))),IF(RIGHT(E280,1)="T",1000000000000*VALUE(LEFT(E280,LEN(E280)-1)),IF(RIGHT(E280,1)="M",1000000*VALUE(LEFT(E280,LEN(E280)-1)),IF(RIGHT(E280,1)="B",1000000000*VALUE(LEFT(E280,LEN(E280)-1)),IF(RIGHT(E280,1)="%",0.01*VALUE(LEFT(E280,LEN(E280)-1)),IF(RIGHT(E280,1)="k",1000*VALUE(LEFT(E280,LEN(E280)-1)),VALUE(SUBSTITUTE(E280,",",""))))))))),"N/A")</f>
        <v/>
      </c>
      <c r="M280">
        <f>IFERROR(IF(TRIM(F280)="-", "N/A", IF(RIGHT(F280,1)=")",IF(RIGHT(F280,2)="T)",-1000000000000*VALUE(MID(F280,2,LEN(F280)-3)),IF(RIGHT(F280,2)="M)",-1000000*VALUE(MID(F280,2,LEN(F280)-3)),IF(RIGHT(F280,2)="B)",-1000000000*VALUE(MID(F280,2,LEN(F280)-3)),IF(RIGHT(F280,2)="k)",-1000*VALUE(MID(F280,2,LEN(F280)-3)),VALUE(SUBSTITUTE(F280,",","")))))),IF(RIGHT(F280,1)="T",1000000000000*VALUE(LEFT(F280,LEN(F280)-1)),IF(RIGHT(F280,1)="M",1000000*VALUE(LEFT(F280,LEN(F280)-1)),IF(RIGHT(F280,1)="B",1000000000*VALUE(LEFT(F280,LEN(F280)-1)),IF(RIGHT(F280,1)="%",0.01*VALUE(LEFT(F280,LEN(F280)-1)),IF(RIGHT(F280,1)="k",1000*VALUE(LEFT(F280,LEN(F280)-1)),VALUE(SUBSTITUTE(F280,",",""))))))))),"N/A")</f>
        <v/>
      </c>
      <c r="N280">
        <f>IFERROR(IF(TRIM(G280)="-", "N/A", IF(RIGHT(G280,1)=")",IF(RIGHT(G280,2)="T)",-1000000000000*VALUE(MID(G280,2,LEN(G280)-3)),IF(RIGHT(G280,2)="M)",-1000000*VALUE(MID(G280,2,LEN(G280)-3)),IF(RIGHT(G280,2)="B)",-1000000000*VALUE(MID(G280,2,LEN(G280)-3)),IF(RIGHT(G280,2)="k)",-1000*VALUE(MID(G280,2,LEN(G280)-3)),VALUE(SUBSTITUTE(G280,",","")))))),IF(RIGHT(G280,1)="T",1000000000000*VALUE(LEFT(G280,LEN(G280)-1)),IF(RIGHT(G280,1)="M",1000000*VALUE(LEFT(G280,LEN(G280)-1)),IF(RIGHT(G280,1)="B",1000000000*VALUE(LEFT(G280,LEN(G280)-1)),IF(RIGHT(G280,1)="%",0.01*VALUE(LEFT(G280,LEN(G280)-1)),IF(RIGHT(G280,1)="k",1000*VALUE(LEFT(G280,LEN(G280)-1)),VALUE(SUBSTITUTE(G280,",",""))))))))),"N/A")</f>
        <v/>
      </c>
      <c r="P280">
        <f>MAX(J280:N280)</f>
        <v/>
      </c>
      <c r="Q280">
        <f>IFERROR(J144+MATCH(P280,J280:N280,0)-1,"")</f>
        <v/>
      </c>
      <c r="R280">
        <f>IF(Q280="","",MIN(J280:N280))</f>
        <v/>
      </c>
      <c r="S280">
        <f>IFERROR(J144+MATCH(R280,J280:N280,0)-1,"")</f>
        <v/>
      </c>
      <c r="T280">
        <f>IFERROR(AVERAGE(J280:N280),"")</f>
        <v/>
      </c>
      <c r="U280">
        <f>IFERROR(STDEV(J280:N280),"")</f>
        <v/>
      </c>
      <c r="V280">
        <f>IFERROR(IF(C280="-","",IF(ISBLANK(B280),"",IF(OR(ISNUMBER(FIND("Growth",B280)),ISNUMBER(FIND("Margin",B280))),"",(J280-T280)/U280))),"")</f>
        <v/>
      </c>
      <c r="W280">
        <f>IFERROR(IF(OR(D280="-",ISBLANK(D280)),"",(K280-T280)/U280),"")</f>
        <v/>
      </c>
      <c r="X280">
        <f>IFERROR(IF(OR(E280="-",ISBLANK(E280)),"",(L280-T280)/U280),"")</f>
        <v/>
      </c>
      <c r="Y280">
        <f>IFERROR(IF(OR(F280="-",ISBLANK(F280)),"",(M280-T280)/U280),"")</f>
        <v/>
      </c>
      <c r="Z280">
        <f>IFERROR(IF(OR(G280="-",ISBLANK(G280)),"",(N280-T280)/U280),"")</f>
        <v/>
      </c>
      <c r="AA280">
        <f>IF(MAX(MAX(V280:Z280),ABS(MIN(V280:Z280)))=ABS(MIN(V280:Z280)),MIN(V280:Z280),MAX(V280:Z280))</f>
        <v/>
      </c>
      <c r="AB280">
        <f>IFERROR(V144+MATCH(AA280,V280:Z280,0)-1,"")</f>
        <v/>
      </c>
      <c r="AC280">
        <f>IF(AB280&lt;&gt;"",IF(S280=AB280,"Low",IF(AB280=Q280,"High","")),"")</f>
        <v/>
      </c>
      <c r="AE280">
        <f>IF(ISNUMBER(MATCH("N/A",J280:N280,0)),"",IFERROR((5 * SUMPRODUCT(J144:N144,J280:N280) - PRODUCT(SUM(J144:N144),SUM(J280:N280))) / ((5 * SUM((J144^2)+(K144^2)+(L144^2)+(M144^2)+(N144^2))) - SUM(J144:N144)^2),""))</f>
        <v/>
      </c>
      <c r="AF280">
        <f>IFERROR(CORREL(J144:N144,J280:N280),"")</f>
        <v/>
      </c>
      <c r="AZ280">
        <f>IF(Q280=S280,0,1)</f>
        <v/>
      </c>
      <c r="BA280">
        <f>IF(AZ280=1,IF(Q280="","",IF(Q280=N144,"Yes","No")),"")</f>
        <v/>
      </c>
      <c r="BB280">
        <f>IF(BA280="Yes",P280,"")</f>
        <v/>
      </c>
      <c r="BC280">
        <f>IF(AZ280=1,IF(S280="","",IF(S280=N144,"Yes","No")),"")</f>
        <v/>
      </c>
      <c r="BD280">
        <f>IF(BC280="Yes",R280,"")</f>
        <v/>
      </c>
      <c r="BE280">
        <f>IFERROR(IF(SIGN(AE280)=1,"Increasing",IF(SIGN(AE280)=-1,"Decreasing","")),"")</f>
        <v/>
      </c>
      <c r="BF280">
        <f>IF(OR(AND(BE280="Increasing",BA280="Yes"),AND(BE280="Decreasing",BC280="Yes")),"Yes","No")</f>
        <v/>
      </c>
      <c r="BG280">
        <f>IF(I280="pos_trend","Yes","No")</f>
        <v/>
      </c>
      <c r="BH280">
        <f>IF(AF280&lt;&gt;"",IF(ABS(AF280)&gt;0.8,"Yes","No"),"")</f>
        <v/>
      </c>
    </row>
    <row r="281" spans="1:60">
      <c s="1" r="A281" t="n">
        <v>34</v>
      </c>
      <c r="B281" t="s">
        <v>731</v>
      </c>
      <c r="C281" t="s">
        <v>264</v>
      </c>
      <c r="D281" t="s">
        <v>264</v>
      </c>
      <c r="E281" t="s">
        <v>264</v>
      </c>
      <c r="F281" t="s">
        <v>264</v>
      </c>
      <c r="G281" t="s">
        <v>264</v>
      </c>
      <c r="H281" t="s"/>
      <c r="I281">
        <f>IF(AND(K281&gt; J281, L281&gt; K281, M281&gt; L281, N281&gt; M281), "pos_trend", IF(AND(K281&lt; J281, L281&lt; K281, M281&lt; L281, N281&lt; M281), "neg_trend", "N/A"))</f>
        <v/>
      </c>
      <c r="J281">
        <f>IFERROR(IF(TRIM(C281)="-", "N/A", IF(RIGHT(C281,1)=")",IF(RIGHT(C281,2)="T)",-1000000000000*VALUE(MID(C281,2,LEN(C281)-3)),IF(RIGHT(C281,2)="M)",-1000000*VALUE(MID(C281,2,LEN(C281)-3)),IF(RIGHT(C281,2)="B)",-1000000000*VALUE(MID(C281,2,LEN(C281)-3)),IF(RIGHT(C281,2)="k)",-1000*VALUE(MID(C281,2,LEN(C281)-3)),VALUE(SUBSTITUTE(C281,",","")))))),IF(RIGHT(C281,1)="T",1000000000000*VALUE(LEFT(C281,LEN(C281)-1)),IF(RIGHT(C281,1)="M",1000000*VALUE(LEFT(C281,LEN(C281)-1)),IF(RIGHT(C281,1)="B",1000000000*VALUE(LEFT(C281,LEN(C281)-1)),IF(RIGHT(C281,1)="%",0.01*VALUE(LEFT(C281,LEN(C281)-1)),IF(RIGHT(C281,1)="k",1000*VALUE(LEFT(C281,LEN(C281)-1)),VALUE(SUBSTITUTE(C281,",",""))))))))),"N/A")</f>
        <v/>
      </c>
      <c r="K281">
        <f>IFERROR(IF(TRIM(D281)="-", "N/A", IF(RIGHT(D281,1)=")",IF(RIGHT(D281,2)="T)",-1000000000000*VALUE(MID(D281,2,LEN(D281)-3)),IF(RIGHT(D281,2)="M)",-1000000*VALUE(MID(D281,2,LEN(D281)-3)),IF(RIGHT(D281,2)="B)",-1000000000*VALUE(MID(D281,2,LEN(D281)-3)),IF(RIGHT(D281,2)="k)",-1000*VALUE(MID(D281,2,LEN(D281)-3)),VALUE(SUBSTITUTE(D281,",","")))))),IF(RIGHT(D281,1)="T",1000000000000*VALUE(LEFT(D281,LEN(D281)-1)),IF(RIGHT(D281,1)="M",1000000*VALUE(LEFT(D281,LEN(D281)-1)),IF(RIGHT(D281,1)="B",1000000000*VALUE(LEFT(D281,LEN(D281)-1)),IF(RIGHT(D281,1)="%",0.01*VALUE(LEFT(D281,LEN(D281)-1)),IF(RIGHT(D281,1)="k",1000*VALUE(LEFT(D281,LEN(D281)-1)),VALUE(SUBSTITUTE(D281,",",""))))))))),"N/A")</f>
        <v/>
      </c>
      <c r="L281">
        <f>IFERROR(IF(TRIM(E281)="-", "N/A", IF(RIGHT(E281,1)=")",IF(RIGHT(E281,2)="T)",-1000000000000*VALUE(MID(E281,2,LEN(E281)-3)),IF(RIGHT(E281,2)="M)",-1000000*VALUE(MID(E281,2,LEN(E281)-3)),IF(RIGHT(E281,2)="B)",-1000000000*VALUE(MID(E281,2,LEN(E281)-3)),IF(RIGHT(E281,2)="k)",-1000*VALUE(MID(E281,2,LEN(E281)-3)),VALUE(SUBSTITUTE(E281,",","")))))),IF(RIGHT(E281,1)="T",1000000000000*VALUE(LEFT(E281,LEN(E281)-1)),IF(RIGHT(E281,1)="M",1000000*VALUE(LEFT(E281,LEN(E281)-1)),IF(RIGHT(E281,1)="B",1000000000*VALUE(LEFT(E281,LEN(E281)-1)),IF(RIGHT(E281,1)="%",0.01*VALUE(LEFT(E281,LEN(E281)-1)),IF(RIGHT(E281,1)="k",1000*VALUE(LEFT(E281,LEN(E281)-1)),VALUE(SUBSTITUTE(E281,",",""))))))))),"N/A")</f>
        <v/>
      </c>
      <c r="M281">
        <f>IFERROR(IF(TRIM(F281)="-", "N/A", IF(RIGHT(F281,1)=")",IF(RIGHT(F281,2)="T)",-1000000000000*VALUE(MID(F281,2,LEN(F281)-3)),IF(RIGHT(F281,2)="M)",-1000000*VALUE(MID(F281,2,LEN(F281)-3)),IF(RIGHT(F281,2)="B)",-1000000000*VALUE(MID(F281,2,LEN(F281)-3)),IF(RIGHT(F281,2)="k)",-1000*VALUE(MID(F281,2,LEN(F281)-3)),VALUE(SUBSTITUTE(F281,",","")))))),IF(RIGHT(F281,1)="T",1000000000000*VALUE(LEFT(F281,LEN(F281)-1)),IF(RIGHT(F281,1)="M",1000000*VALUE(LEFT(F281,LEN(F281)-1)),IF(RIGHT(F281,1)="B",1000000000*VALUE(LEFT(F281,LEN(F281)-1)),IF(RIGHT(F281,1)="%",0.01*VALUE(LEFT(F281,LEN(F281)-1)),IF(RIGHT(F281,1)="k",1000*VALUE(LEFT(F281,LEN(F281)-1)),VALUE(SUBSTITUTE(F281,",",""))))))))),"N/A")</f>
        <v/>
      </c>
      <c r="N281">
        <f>IFERROR(IF(TRIM(G281)="-", "N/A", IF(RIGHT(G281,1)=")",IF(RIGHT(G281,2)="T)",-1000000000000*VALUE(MID(G281,2,LEN(G281)-3)),IF(RIGHT(G281,2)="M)",-1000000*VALUE(MID(G281,2,LEN(G281)-3)),IF(RIGHT(G281,2)="B)",-1000000000*VALUE(MID(G281,2,LEN(G281)-3)),IF(RIGHT(G281,2)="k)",-1000*VALUE(MID(G281,2,LEN(G281)-3)),VALUE(SUBSTITUTE(G281,",","")))))),IF(RIGHT(G281,1)="T",1000000000000*VALUE(LEFT(G281,LEN(G281)-1)),IF(RIGHT(G281,1)="M",1000000*VALUE(LEFT(G281,LEN(G281)-1)),IF(RIGHT(G281,1)="B",1000000000*VALUE(LEFT(G281,LEN(G281)-1)),IF(RIGHT(G281,1)="%",0.01*VALUE(LEFT(G281,LEN(G281)-1)),IF(RIGHT(G281,1)="k",1000*VALUE(LEFT(G281,LEN(G281)-1)),VALUE(SUBSTITUTE(G281,",",""))))))))),"N/A")</f>
        <v/>
      </c>
      <c r="P281">
        <f>MAX(J281:N281)</f>
        <v/>
      </c>
      <c r="Q281">
        <f>IFERROR(J144+MATCH(P281,J281:N281,0)-1,"")</f>
        <v/>
      </c>
      <c r="R281">
        <f>IF(Q281="","",MIN(J281:N281))</f>
        <v/>
      </c>
      <c r="S281">
        <f>IFERROR(J144+MATCH(R281,J281:N281,0)-1,"")</f>
        <v/>
      </c>
      <c r="T281">
        <f>IFERROR(AVERAGE(J281:N281),"")</f>
        <v/>
      </c>
      <c r="U281">
        <f>IFERROR(STDEV(J281:N281),"")</f>
        <v/>
      </c>
      <c r="V281">
        <f>IFERROR(IF(C281="-","",IF(ISBLANK(B281),"",IF(OR(ISNUMBER(FIND("Growth",B281)),ISNUMBER(FIND("Margin",B281))),"",(J281-T281)/U281))),"")</f>
        <v/>
      </c>
      <c r="W281">
        <f>IFERROR(IF(OR(D281="-",ISBLANK(D281)),"",(K281-T281)/U281),"")</f>
        <v/>
      </c>
      <c r="X281">
        <f>IFERROR(IF(OR(E281="-",ISBLANK(E281)),"",(L281-T281)/U281),"")</f>
        <v/>
      </c>
      <c r="Y281">
        <f>IFERROR(IF(OR(F281="-",ISBLANK(F281)),"",(M281-T281)/U281),"")</f>
        <v/>
      </c>
      <c r="Z281">
        <f>IFERROR(IF(OR(G281="-",ISBLANK(G281)),"",(N281-T281)/U281),"")</f>
        <v/>
      </c>
      <c r="AA281">
        <f>IF(MAX(MAX(V281:Z281),ABS(MIN(V281:Z281)))=ABS(MIN(V281:Z281)),MIN(V281:Z281),MAX(V281:Z281))</f>
        <v/>
      </c>
      <c r="AB281">
        <f>IFERROR(V144+MATCH(AA281,V281:Z281,0)-1,"")</f>
        <v/>
      </c>
      <c r="AC281">
        <f>IF(AB281&lt;&gt;"",IF(S281=AB281,"Low",IF(AB281=Q281,"High","")),"")</f>
        <v/>
      </c>
      <c r="AE281">
        <f>IF(ISNUMBER(MATCH("N/A",J281:N281,0)),"",IFERROR((5 * SUMPRODUCT(J144:N144,J281:N281) - PRODUCT(SUM(J144:N144),SUM(J281:N281))) / ((5 * SUM((J144^2)+(K144^2)+(L144^2)+(M144^2)+(N144^2))) - SUM(J144:N144)^2),""))</f>
        <v/>
      </c>
      <c r="AF281">
        <f>IFERROR(CORREL(J144:N144,J281:N281),"")</f>
        <v/>
      </c>
      <c r="AZ281">
        <f>IF(Q281=S281,0,1)</f>
        <v/>
      </c>
      <c r="BA281">
        <f>IF(AZ281=1,IF(Q281="","",IF(Q281=N144,"Yes","No")),"")</f>
        <v/>
      </c>
      <c r="BB281">
        <f>IF(BA281="Yes",P281,"")</f>
        <v/>
      </c>
      <c r="BC281">
        <f>IF(AZ281=1,IF(S281="","",IF(S281=N144,"Yes","No")),"")</f>
        <v/>
      </c>
      <c r="BD281">
        <f>IF(BC281="Yes",R281,"")</f>
        <v/>
      </c>
      <c r="BE281">
        <f>IFERROR(IF(SIGN(AE281)=1,"Increasing",IF(SIGN(AE281)=-1,"Decreasing","")),"")</f>
        <v/>
      </c>
      <c r="BF281">
        <f>IF(OR(AND(BE281="Increasing",BA281="Yes"),AND(BE281="Decreasing",BC281="Yes")),"Yes","No")</f>
        <v/>
      </c>
      <c r="BG281">
        <f>IF(I281="pos_trend","Yes","No")</f>
        <v/>
      </c>
      <c r="BH281">
        <f>IF(AF281&lt;&gt;"",IF(ABS(AF281)&gt;0.8,"Yes","No"),"")</f>
        <v/>
      </c>
    </row>
    <row r="282" spans="1:60">
      <c s="1" r="A282" t="n">
        <v>35</v>
      </c>
      <c r="B282" t="s">
        <v>732</v>
      </c>
      <c r="C282" t="s">
        <v>264</v>
      </c>
      <c r="D282" t="s">
        <v>264</v>
      </c>
      <c r="E282" t="s">
        <v>264</v>
      </c>
      <c r="F282" t="s">
        <v>264</v>
      </c>
      <c r="G282" t="s">
        <v>264</v>
      </c>
      <c r="H282" t="s"/>
      <c r="I282">
        <f>IF(AND(K282&gt; J282, L282&gt; K282, M282&gt; L282, N282&gt; M282), "pos_trend", IF(AND(K282&lt; J282, L282&lt; K282, M282&lt; L282, N282&lt; M282), "neg_trend", "N/A"))</f>
        <v/>
      </c>
      <c r="J282">
        <f>IFERROR(IF(TRIM(C282)="-", "N/A", IF(RIGHT(C282,1)=")",IF(RIGHT(C282,2)="T)",-1000000000000*VALUE(MID(C282,2,LEN(C282)-3)),IF(RIGHT(C282,2)="M)",-1000000*VALUE(MID(C282,2,LEN(C282)-3)),IF(RIGHT(C282,2)="B)",-1000000000*VALUE(MID(C282,2,LEN(C282)-3)),IF(RIGHT(C282,2)="k)",-1000*VALUE(MID(C282,2,LEN(C282)-3)),VALUE(SUBSTITUTE(C282,",","")))))),IF(RIGHT(C282,1)="T",1000000000000*VALUE(LEFT(C282,LEN(C282)-1)),IF(RIGHT(C282,1)="M",1000000*VALUE(LEFT(C282,LEN(C282)-1)),IF(RIGHT(C282,1)="B",1000000000*VALUE(LEFT(C282,LEN(C282)-1)),IF(RIGHT(C282,1)="%",0.01*VALUE(LEFT(C282,LEN(C282)-1)),IF(RIGHT(C282,1)="k",1000*VALUE(LEFT(C282,LEN(C282)-1)),VALUE(SUBSTITUTE(C282,",",""))))))))),"N/A")</f>
        <v/>
      </c>
      <c r="K282">
        <f>IFERROR(IF(TRIM(D282)="-", "N/A", IF(RIGHT(D282,1)=")",IF(RIGHT(D282,2)="T)",-1000000000000*VALUE(MID(D282,2,LEN(D282)-3)),IF(RIGHT(D282,2)="M)",-1000000*VALUE(MID(D282,2,LEN(D282)-3)),IF(RIGHT(D282,2)="B)",-1000000000*VALUE(MID(D282,2,LEN(D282)-3)),IF(RIGHT(D282,2)="k)",-1000*VALUE(MID(D282,2,LEN(D282)-3)),VALUE(SUBSTITUTE(D282,",","")))))),IF(RIGHT(D282,1)="T",1000000000000*VALUE(LEFT(D282,LEN(D282)-1)),IF(RIGHT(D282,1)="M",1000000*VALUE(LEFT(D282,LEN(D282)-1)),IF(RIGHT(D282,1)="B",1000000000*VALUE(LEFT(D282,LEN(D282)-1)),IF(RIGHT(D282,1)="%",0.01*VALUE(LEFT(D282,LEN(D282)-1)),IF(RIGHT(D282,1)="k",1000*VALUE(LEFT(D282,LEN(D282)-1)),VALUE(SUBSTITUTE(D282,",",""))))))))),"N/A")</f>
        <v/>
      </c>
      <c r="L282">
        <f>IFERROR(IF(TRIM(E282)="-", "N/A", IF(RIGHT(E282,1)=")",IF(RIGHT(E282,2)="T)",-1000000000000*VALUE(MID(E282,2,LEN(E282)-3)),IF(RIGHT(E282,2)="M)",-1000000*VALUE(MID(E282,2,LEN(E282)-3)),IF(RIGHT(E282,2)="B)",-1000000000*VALUE(MID(E282,2,LEN(E282)-3)),IF(RIGHT(E282,2)="k)",-1000*VALUE(MID(E282,2,LEN(E282)-3)),VALUE(SUBSTITUTE(E282,",","")))))),IF(RIGHT(E282,1)="T",1000000000000*VALUE(LEFT(E282,LEN(E282)-1)),IF(RIGHT(E282,1)="M",1000000*VALUE(LEFT(E282,LEN(E282)-1)),IF(RIGHT(E282,1)="B",1000000000*VALUE(LEFT(E282,LEN(E282)-1)),IF(RIGHT(E282,1)="%",0.01*VALUE(LEFT(E282,LEN(E282)-1)),IF(RIGHT(E282,1)="k",1000*VALUE(LEFT(E282,LEN(E282)-1)),VALUE(SUBSTITUTE(E282,",",""))))))))),"N/A")</f>
        <v/>
      </c>
      <c r="M282">
        <f>IFERROR(IF(TRIM(F282)="-", "N/A", IF(RIGHT(F282,1)=")",IF(RIGHT(F282,2)="T)",-1000000000000*VALUE(MID(F282,2,LEN(F282)-3)),IF(RIGHT(F282,2)="M)",-1000000*VALUE(MID(F282,2,LEN(F282)-3)),IF(RIGHT(F282,2)="B)",-1000000000*VALUE(MID(F282,2,LEN(F282)-3)),IF(RIGHT(F282,2)="k)",-1000*VALUE(MID(F282,2,LEN(F282)-3)),VALUE(SUBSTITUTE(F282,",","")))))),IF(RIGHT(F282,1)="T",1000000000000*VALUE(LEFT(F282,LEN(F282)-1)),IF(RIGHT(F282,1)="M",1000000*VALUE(LEFT(F282,LEN(F282)-1)),IF(RIGHT(F282,1)="B",1000000000*VALUE(LEFT(F282,LEN(F282)-1)),IF(RIGHT(F282,1)="%",0.01*VALUE(LEFT(F282,LEN(F282)-1)),IF(RIGHT(F282,1)="k",1000*VALUE(LEFT(F282,LEN(F282)-1)),VALUE(SUBSTITUTE(F282,",",""))))))))),"N/A")</f>
        <v/>
      </c>
      <c r="N282">
        <f>IFERROR(IF(TRIM(G282)="-", "N/A", IF(RIGHT(G282,1)=")",IF(RIGHT(G282,2)="T)",-1000000000000*VALUE(MID(G282,2,LEN(G282)-3)),IF(RIGHT(G282,2)="M)",-1000000*VALUE(MID(G282,2,LEN(G282)-3)),IF(RIGHT(G282,2)="B)",-1000000000*VALUE(MID(G282,2,LEN(G282)-3)),IF(RIGHT(G282,2)="k)",-1000*VALUE(MID(G282,2,LEN(G282)-3)),VALUE(SUBSTITUTE(G282,",","")))))),IF(RIGHT(G282,1)="T",1000000000000*VALUE(LEFT(G282,LEN(G282)-1)),IF(RIGHT(G282,1)="M",1000000*VALUE(LEFT(G282,LEN(G282)-1)),IF(RIGHT(G282,1)="B",1000000000*VALUE(LEFT(G282,LEN(G282)-1)),IF(RIGHT(G282,1)="%",0.01*VALUE(LEFT(G282,LEN(G282)-1)),IF(RIGHT(G282,1)="k",1000*VALUE(LEFT(G282,LEN(G282)-1)),VALUE(SUBSTITUTE(G282,",",""))))))))),"N/A")</f>
        <v/>
      </c>
      <c r="P282">
        <f>MAX(J282:N282)</f>
        <v/>
      </c>
      <c r="Q282">
        <f>IFERROR(J144+MATCH(P282,J282:N282,0)-1,"")</f>
        <v/>
      </c>
      <c r="R282">
        <f>IF(Q282="","",MIN(J282:N282))</f>
        <v/>
      </c>
      <c r="S282">
        <f>IFERROR(J144+MATCH(R282,J282:N282,0)-1,"")</f>
        <v/>
      </c>
      <c r="T282">
        <f>IFERROR(AVERAGE(J282:N282),"")</f>
        <v/>
      </c>
      <c r="U282">
        <f>IFERROR(STDEV(J282:N282),"")</f>
        <v/>
      </c>
      <c r="V282">
        <f>IFERROR(IF(C282="-","",IF(ISBLANK(B282),"",IF(OR(ISNUMBER(FIND("Growth",B282)),ISNUMBER(FIND("Margin",B282))),"",(J282-T282)/U282))),"")</f>
        <v/>
      </c>
      <c r="W282">
        <f>IFERROR(IF(OR(D282="-",ISBLANK(D282)),"",(K282-T282)/U282),"")</f>
        <v/>
      </c>
      <c r="X282">
        <f>IFERROR(IF(OR(E282="-",ISBLANK(E282)),"",(L282-T282)/U282),"")</f>
        <v/>
      </c>
      <c r="Y282">
        <f>IFERROR(IF(OR(F282="-",ISBLANK(F282)),"",(M282-T282)/U282),"")</f>
        <v/>
      </c>
      <c r="Z282">
        <f>IFERROR(IF(OR(G282="-",ISBLANK(G282)),"",(N282-T282)/U282),"")</f>
        <v/>
      </c>
      <c r="AA282">
        <f>IF(MAX(MAX(V282:Z282),ABS(MIN(V282:Z282)))=ABS(MIN(V282:Z282)),MIN(V282:Z282),MAX(V282:Z282))</f>
        <v/>
      </c>
      <c r="AB282">
        <f>IFERROR(V144+MATCH(AA282,V282:Z282,0)-1,"")</f>
        <v/>
      </c>
      <c r="AC282">
        <f>IF(AB282&lt;&gt;"",IF(S282=AB282,"Low",IF(AB282=Q282,"High","")),"")</f>
        <v/>
      </c>
      <c r="AE282">
        <f>IF(ISNUMBER(MATCH("N/A",J282:N282,0)),"",IFERROR((5 * SUMPRODUCT(J144:N144,J282:N282) - PRODUCT(SUM(J144:N144),SUM(J282:N282))) / ((5 * SUM((J144^2)+(K144^2)+(L144^2)+(M144^2)+(N144^2))) - SUM(J144:N144)^2),""))</f>
        <v/>
      </c>
      <c r="AF282">
        <f>IFERROR(CORREL(J144:N144,J282:N282),"")</f>
        <v/>
      </c>
      <c r="AZ282">
        <f>IF(Q282=S282,0,1)</f>
        <v/>
      </c>
      <c r="BA282">
        <f>IF(AZ282=1,IF(Q282="","",IF(Q282=N144,"Yes","No")),"")</f>
        <v/>
      </c>
      <c r="BB282">
        <f>IF(BA282="Yes",P282,"")</f>
        <v/>
      </c>
      <c r="BC282">
        <f>IF(AZ282=1,IF(S282="","",IF(S282=N144,"Yes","No")),"")</f>
        <v/>
      </c>
      <c r="BD282">
        <f>IF(BC282="Yes",R282,"")</f>
        <v/>
      </c>
      <c r="BE282">
        <f>IFERROR(IF(SIGN(AE282)=1,"Increasing",IF(SIGN(AE282)=-1,"Decreasing","")),"")</f>
        <v/>
      </c>
      <c r="BF282">
        <f>IF(OR(AND(BE282="Increasing",BA282="Yes"),AND(BE282="Decreasing",BC282="Yes")),"Yes","No")</f>
        <v/>
      </c>
      <c r="BG282">
        <f>IF(I282="pos_trend","Yes","No")</f>
        <v/>
      </c>
      <c r="BH282">
        <f>IF(AF282&lt;&gt;"",IF(ABS(AF282)&gt;0.8,"Yes","No"),"")</f>
        <v/>
      </c>
    </row>
    <row r="283" spans="1:60">
      <c s="1" r="A283" t="n">
        <v>36</v>
      </c>
      <c r="B283" t="s">
        <v>733</v>
      </c>
      <c r="C283" t="s">
        <v>264</v>
      </c>
      <c r="D283" t="s">
        <v>264</v>
      </c>
      <c r="E283" t="s">
        <v>264</v>
      </c>
      <c r="F283" t="s">
        <v>264</v>
      </c>
      <c r="G283" t="s">
        <v>264</v>
      </c>
      <c r="H283" t="s"/>
      <c r="I283">
        <f>IF(AND(K283&gt; J283, L283&gt; K283, M283&gt; L283, N283&gt; M283), "pos_trend", IF(AND(K283&lt; J283, L283&lt; K283, M283&lt; L283, N283&lt; M283), "neg_trend", "N/A"))</f>
        <v/>
      </c>
      <c r="J283">
        <f>IFERROR(IF(TRIM(C283)="-", "N/A", IF(RIGHT(C283,1)=")",IF(RIGHT(C283,2)="T)",-1000000000000*VALUE(MID(C283,2,LEN(C283)-3)),IF(RIGHT(C283,2)="M)",-1000000*VALUE(MID(C283,2,LEN(C283)-3)),IF(RIGHT(C283,2)="B)",-1000000000*VALUE(MID(C283,2,LEN(C283)-3)),IF(RIGHT(C283,2)="k)",-1000*VALUE(MID(C283,2,LEN(C283)-3)),VALUE(SUBSTITUTE(C283,",","")))))),IF(RIGHT(C283,1)="T",1000000000000*VALUE(LEFT(C283,LEN(C283)-1)),IF(RIGHT(C283,1)="M",1000000*VALUE(LEFT(C283,LEN(C283)-1)),IF(RIGHT(C283,1)="B",1000000000*VALUE(LEFT(C283,LEN(C283)-1)),IF(RIGHT(C283,1)="%",0.01*VALUE(LEFT(C283,LEN(C283)-1)),IF(RIGHT(C283,1)="k",1000*VALUE(LEFT(C283,LEN(C283)-1)),VALUE(SUBSTITUTE(C283,",",""))))))))),"N/A")</f>
        <v/>
      </c>
      <c r="K283">
        <f>IFERROR(IF(TRIM(D283)="-", "N/A", IF(RIGHT(D283,1)=")",IF(RIGHT(D283,2)="T)",-1000000000000*VALUE(MID(D283,2,LEN(D283)-3)),IF(RIGHT(D283,2)="M)",-1000000*VALUE(MID(D283,2,LEN(D283)-3)),IF(RIGHT(D283,2)="B)",-1000000000*VALUE(MID(D283,2,LEN(D283)-3)),IF(RIGHT(D283,2)="k)",-1000*VALUE(MID(D283,2,LEN(D283)-3)),VALUE(SUBSTITUTE(D283,",","")))))),IF(RIGHT(D283,1)="T",1000000000000*VALUE(LEFT(D283,LEN(D283)-1)),IF(RIGHT(D283,1)="M",1000000*VALUE(LEFT(D283,LEN(D283)-1)),IF(RIGHT(D283,1)="B",1000000000*VALUE(LEFT(D283,LEN(D283)-1)),IF(RIGHT(D283,1)="%",0.01*VALUE(LEFT(D283,LEN(D283)-1)),IF(RIGHT(D283,1)="k",1000*VALUE(LEFT(D283,LEN(D283)-1)),VALUE(SUBSTITUTE(D283,",",""))))))))),"N/A")</f>
        <v/>
      </c>
      <c r="L283">
        <f>IFERROR(IF(TRIM(E283)="-", "N/A", IF(RIGHT(E283,1)=")",IF(RIGHT(E283,2)="T)",-1000000000000*VALUE(MID(E283,2,LEN(E283)-3)),IF(RIGHT(E283,2)="M)",-1000000*VALUE(MID(E283,2,LEN(E283)-3)),IF(RIGHT(E283,2)="B)",-1000000000*VALUE(MID(E283,2,LEN(E283)-3)),IF(RIGHT(E283,2)="k)",-1000*VALUE(MID(E283,2,LEN(E283)-3)),VALUE(SUBSTITUTE(E283,",","")))))),IF(RIGHT(E283,1)="T",1000000000000*VALUE(LEFT(E283,LEN(E283)-1)),IF(RIGHT(E283,1)="M",1000000*VALUE(LEFT(E283,LEN(E283)-1)),IF(RIGHT(E283,1)="B",1000000000*VALUE(LEFT(E283,LEN(E283)-1)),IF(RIGHT(E283,1)="%",0.01*VALUE(LEFT(E283,LEN(E283)-1)),IF(RIGHT(E283,1)="k",1000*VALUE(LEFT(E283,LEN(E283)-1)),VALUE(SUBSTITUTE(E283,",",""))))))))),"N/A")</f>
        <v/>
      </c>
      <c r="M283">
        <f>IFERROR(IF(TRIM(F283)="-", "N/A", IF(RIGHT(F283,1)=")",IF(RIGHT(F283,2)="T)",-1000000000000*VALUE(MID(F283,2,LEN(F283)-3)),IF(RIGHT(F283,2)="M)",-1000000*VALUE(MID(F283,2,LEN(F283)-3)),IF(RIGHT(F283,2)="B)",-1000000000*VALUE(MID(F283,2,LEN(F283)-3)),IF(RIGHT(F283,2)="k)",-1000*VALUE(MID(F283,2,LEN(F283)-3)),VALUE(SUBSTITUTE(F283,",","")))))),IF(RIGHT(F283,1)="T",1000000000000*VALUE(LEFT(F283,LEN(F283)-1)),IF(RIGHT(F283,1)="M",1000000*VALUE(LEFT(F283,LEN(F283)-1)),IF(RIGHT(F283,1)="B",1000000000*VALUE(LEFT(F283,LEN(F283)-1)),IF(RIGHT(F283,1)="%",0.01*VALUE(LEFT(F283,LEN(F283)-1)),IF(RIGHT(F283,1)="k",1000*VALUE(LEFT(F283,LEN(F283)-1)),VALUE(SUBSTITUTE(F283,",",""))))))))),"N/A")</f>
        <v/>
      </c>
      <c r="N283">
        <f>IFERROR(IF(TRIM(G283)="-", "N/A", IF(RIGHT(G283,1)=")",IF(RIGHT(G283,2)="T)",-1000000000000*VALUE(MID(G283,2,LEN(G283)-3)),IF(RIGHT(G283,2)="M)",-1000000*VALUE(MID(G283,2,LEN(G283)-3)),IF(RIGHT(G283,2)="B)",-1000000000*VALUE(MID(G283,2,LEN(G283)-3)),IF(RIGHT(G283,2)="k)",-1000*VALUE(MID(G283,2,LEN(G283)-3)),VALUE(SUBSTITUTE(G283,",","")))))),IF(RIGHT(G283,1)="T",1000000000000*VALUE(LEFT(G283,LEN(G283)-1)),IF(RIGHT(G283,1)="M",1000000*VALUE(LEFT(G283,LEN(G283)-1)),IF(RIGHT(G283,1)="B",1000000000*VALUE(LEFT(G283,LEN(G283)-1)),IF(RIGHT(G283,1)="%",0.01*VALUE(LEFT(G283,LEN(G283)-1)),IF(RIGHT(G283,1)="k",1000*VALUE(LEFT(G283,LEN(G283)-1)),VALUE(SUBSTITUTE(G283,",",""))))))))),"N/A")</f>
        <v/>
      </c>
      <c r="P283">
        <f>MAX(J283:N283)</f>
        <v/>
      </c>
      <c r="Q283">
        <f>IFERROR(J144+MATCH(P283,J283:N283,0)-1,"")</f>
        <v/>
      </c>
      <c r="R283">
        <f>IF(Q283="","",MIN(J283:N283))</f>
        <v/>
      </c>
      <c r="S283">
        <f>IFERROR(J144+MATCH(R283,J283:N283,0)-1,"")</f>
        <v/>
      </c>
      <c r="T283">
        <f>IFERROR(AVERAGE(J283:N283),"")</f>
        <v/>
      </c>
      <c r="U283">
        <f>IFERROR(STDEV(J283:N283),"")</f>
        <v/>
      </c>
      <c r="V283">
        <f>IFERROR(IF(C283="-","",IF(ISBLANK(B283),"",IF(OR(ISNUMBER(FIND("Growth",B283)),ISNUMBER(FIND("Margin",B283))),"",(J283-T283)/U283))),"")</f>
        <v/>
      </c>
      <c r="W283">
        <f>IFERROR(IF(OR(D283="-",ISBLANK(D283)),"",(K283-T283)/U283),"")</f>
        <v/>
      </c>
      <c r="X283">
        <f>IFERROR(IF(OR(E283="-",ISBLANK(E283)),"",(L283-T283)/U283),"")</f>
        <v/>
      </c>
      <c r="Y283">
        <f>IFERROR(IF(OR(F283="-",ISBLANK(F283)),"",(M283-T283)/U283),"")</f>
        <v/>
      </c>
      <c r="Z283">
        <f>IFERROR(IF(OR(G283="-",ISBLANK(G283)),"",(N283-T283)/U283),"")</f>
        <v/>
      </c>
      <c r="AA283">
        <f>IF(MAX(MAX(V283:Z283),ABS(MIN(V283:Z283)))=ABS(MIN(V283:Z283)),MIN(V283:Z283),MAX(V283:Z283))</f>
        <v/>
      </c>
      <c r="AB283">
        <f>IFERROR(V144+MATCH(AA283,V283:Z283,0)-1,"")</f>
        <v/>
      </c>
      <c r="AC283">
        <f>IF(AB283&lt;&gt;"",IF(S283=AB283,"Low",IF(AB283=Q283,"High","")),"")</f>
        <v/>
      </c>
      <c r="AE283">
        <f>IF(ISNUMBER(MATCH("N/A",J283:N283,0)),"",IFERROR((5 * SUMPRODUCT(J144:N144,J283:N283) - PRODUCT(SUM(J144:N144),SUM(J283:N283))) / ((5 * SUM((J144^2)+(K144^2)+(L144^2)+(M144^2)+(N144^2))) - SUM(J144:N144)^2),""))</f>
        <v/>
      </c>
      <c r="AF283">
        <f>IFERROR(CORREL(J144:N144,J283:N283),"")</f>
        <v/>
      </c>
      <c r="AZ283">
        <f>IF(Q283=S283,0,1)</f>
        <v/>
      </c>
      <c r="BA283">
        <f>IF(AZ283=1,IF(Q283="","",IF(Q283=N144,"Yes","No")),"")</f>
        <v/>
      </c>
      <c r="BB283">
        <f>IF(BA283="Yes",P283,"")</f>
        <v/>
      </c>
      <c r="BC283">
        <f>IF(AZ283=1,IF(S283="","",IF(S283=N144,"Yes","No")),"")</f>
        <v/>
      </c>
      <c r="BD283">
        <f>IF(BC283="Yes",R283,"")</f>
        <v/>
      </c>
      <c r="BE283">
        <f>IFERROR(IF(SIGN(AE283)=1,"Increasing",IF(SIGN(AE283)=-1,"Decreasing","")),"")</f>
        <v/>
      </c>
      <c r="BF283">
        <f>IF(OR(AND(BE283="Increasing",BA283="Yes"),AND(BE283="Decreasing",BC283="Yes")),"Yes","No")</f>
        <v/>
      </c>
      <c r="BG283">
        <f>IF(I283="pos_trend","Yes","No")</f>
        <v/>
      </c>
      <c r="BH283">
        <f>IF(AF283&lt;&gt;"",IF(ABS(AF283)&gt;0.8,"Yes","No"),"")</f>
        <v/>
      </c>
    </row>
    <row r="284" spans="1:60">
      <c s="1" r="A284" t="n">
        <v>37</v>
      </c>
      <c r="B284" t="s">
        <v>739</v>
      </c>
      <c r="C284" t="s">
        <v>4292</v>
      </c>
      <c r="D284" t="s">
        <v>4293</v>
      </c>
      <c r="E284" t="s">
        <v>4294</v>
      </c>
      <c r="F284" t="s">
        <v>4295</v>
      </c>
      <c r="G284" t="s">
        <v>4296</v>
      </c>
      <c r="H284" t="s"/>
      <c r="I284">
        <f>IF(AND(K284&gt; J284, L284&gt; K284, M284&gt; L284, N284&gt; M284), "pos_trend", IF(AND(K284&lt; J284, L284&lt; K284, M284&lt; L284, N284&lt; M284), "neg_trend", "N/A"))</f>
        <v/>
      </c>
      <c r="J284">
        <f>IFERROR(IF(TRIM(C284)="-", "N/A", IF(RIGHT(C284,1)=")",IF(RIGHT(C284,2)="T)",-1000000000000*VALUE(MID(C284,2,LEN(C284)-3)),IF(RIGHT(C284,2)="M)",-1000000*VALUE(MID(C284,2,LEN(C284)-3)),IF(RIGHT(C284,2)="B)",-1000000000*VALUE(MID(C284,2,LEN(C284)-3)),IF(RIGHT(C284,2)="k)",-1000*VALUE(MID(C284,2,LEN(C284)-3)),VALUE(SUBSTITUTE(C284,",","")))))),IF(RIGHT(C284,1)="T",1000000000000*VALUE(LEFT(C284,LEN(C284)-1)),IF(RIGHT(C284,1)="M",1000000*VALUE(LEFT(C284,LEN(C284)-1)),IF(RIGHT(C284,1)="B",1000000000*VALUE(LEFT(C284,LEN(C284)-1)),IF(RIGHT(C284,1)="%",0.01*VALUE(LEFT(C284,LEN(C284)-1)),IF(RIGHT(C284,1)="k",1000*VALUE(LEFT(C284,LEN(C284)-1)),VALUE(SUBSTITUTE(C284,",",""))))))))),"N/A")</f>
        <v/>
      </c>
      <c r="K284">
        <f>IFERROR(IF(TRIM(D284)="-", "N/A", IF(RIGHT(D284,1)=")",IF(RIGHT(D284,2)="T)",-1000000000000*VALUE(MID(D284,2,LEN(D284)-3)),IF(RIGHT(D284,2)="M)",-1000000*VALUE(MID(D284,2,LEN(D284)-3)),IF(RIGHT(D284,2)="B)",-1000000000*VALUE(MID(D284,2,LEN(D284)-3)),IF(RIGHT(D284,2)="k)",-1000*VALUE(MID(D284,2,LEN(D284)-3)),VALUE(SUBSTITUTE(D284,",","")))))),IF(RIGHT(D284,1)="T",1000000000000*VALUE(LEFT(D284,LEN(D284)-1)),IF(RIGHT(D284,1)="M",1000000*VALUE(LEFT(D284,LEN(D284)-1)),IF(RIGHT(D284,1)="B",1000000000*VALUE(LEFT(D284,LEN(D284)-1)),IF(RIGHT(D284,1)="%",0.01*VALUE(LEFT(D284,LEN(D284)-1)),IF(RIGHT(D284,1)="k",1000*VALUE(LEFT(D284,LEN(D284)-1)),VALUE(SUBSTITUTE(D284,",",""))))))))),"N/A")</f>
        <v/>
      </c>
      <c r="L284">
        <f>IFERROR(IF(TRIM(E284)="-", "N/A", IF(RIGHT(E284,1)=")",IF(RIGHT(E284,2)="T)",-1000000000000*VALUE(MID(E284,2,LEN(E284)-3)),IF(RIGHT(E284,2)="M)",-1000000*VALUE(MID(E284,2,LEN(E284)-3)),IF(RIGHT(E284,2)="B)",-1000000000*VALUE(MID(E284,2,LEN(E284)-3)),IF(RIGHT(E284,2)="k)",-1000*VALUE(MID(E284,2,LEN(E284)-3)),VALUE(SUBSTITUTE(E284,",","")))))),IF(RIGHT(E284,1)="T",1000000000000*VALUE(LEFT(E284,LEN(E284)-1)),IF(RIGHT(E284,1)="M",1000000*VALUE(LEFT(E284,LEN(E284)-1)),IF(RIGHT(E284,1)="B",1000000000*VALUE(LEFT(E284,LEN(E284)-1)),IF(RIGHT(E284,1)="%",0.01*VALUE(LEFT(E284,LEN(E284)-1)),IF(RIGHT(E284,1)="k",1000*VALUE(LEFT(E284,LEN(E284)-1)),VALUE(SUBSTITUTE(E284,",",""))))))))),"N/A")</f>
        <v/>
      </c>
      <c r="M284">
        <f>IFERROR(IF(TRIM(F284)="-", "N/A", IF(RIGHT(F284,1)=")",IF(RIGHT(F284,2)="T)",-1000000000000*VALUE(MID(F284,2,LEN(F284)-3)),IF(RIGHT(F284,2)="M)",-1000000*VALUE(MID(F284,2,LEN(F284)-3)),IF(RIGHT(F284,2)="B)",-1000000000*VALUE(MID(F284,2,LEN(F284)-3)),IF(RIGHT(F284,2)="k)",-1000*VALUE(MID(F284,2,LEN(F284)-3)),VALUE(SUBSTITUTE(F284,",","")))))),IF(RIGHT(F284,1)="T",1000000000000*VALUE(LEFT(F284,LEN(F284)-1)),IF(RIGHT(F284,1)="M",1000000*VALUE(LEFT(F284,LEN(F284)-1)),IF(RIGHT(F284,1)="B",1000000000*VALUE(LEFT(F284,LEN(F284)-1)),IF(RIGHT(F284,1)="%",0.01*VALUE(LEFT(F284,LEN(F284)-1)),IF(RIGHT(F284,1)="k",1000*VALUE(LEFT(F284,LEN(F284)-1)),VALUE(SUBSTITUTE(F284,",",""))))))))),"N/A")</f>
        <v/>
      </c>
      <c r="N284">
        <f>IFERROR(IF(TRIM(G284)="-", "N/A", IF(RIGHT(G284,1)=")",IF(RIGHT(G284,2)="T)",-1000000000000*VALUE(MID(G284,2,LEN(G284)-3)),IF(RIGHT(G284,2)="M)",-1000000*VALUE(MID(G284,2,LEN(G284)-3)),IF(RIGHT(G284,2)="B)",-1000000000*VALUE(MID(G284,2,LEN(G284)-3)),IF(RIGHT(G284,2)="k)",-1000*VALUE(MID(G284,2,LEN(G284)-3)),VALUE(SUBSTITUTE(G284,",","")))))),IF(RIGHT(G284,1)="T",1000000000000*VALUE(LEFT(G284,LEN(G284)-1)),IF(RIGHT(G284,1)="M",1000000*VALUE(LEFT(G284,LEN(G284)-1)),IF(RIGHT(G284,1)="B",1000000000*VALUE(LEFT(G284,LEN(G284)-1)),IF(RIGHT(G284,1)="%",0.01*VALUE(LEFT(G284,LEN(G284)-1)),IF(RIGHT(G284,1)="k",1000*VALUE(LEFT(G284,LEN(G284)-1)),VALUE(SUBSTITUTE(G284,",",""))))))))),"N/A")</f>
        <v/>
      </c>
      <c r="P284">
        <f>MAX(J284:N284)</f>
        <v/>
      </c>
      <c r="Q284">
        <f>IFERROR(J144+MATCH(P284,J284:N284,0)-1,"")</f>
        <v/>
      </c>
      <c r="R284">
        <f>IF(Q284="","",MIN(J284:N284))</f>
        <v/>
      </c>
      <c r="S284">
        <f>IFERROR(J144+MATCH(R284,J284:N284,0)-1,"")</f>
        <v/>
      </c>
      <c r="T284">
        <f>IFERROR(AVERAGE(J284:N284),"")</f>
        <v/>
      </c>
      <c r="U284">
        <f>IFERROR(STDEV(J284:N284),"")</f>
        <v/>
      </c>
      <c r="V284">
        <f>IFERROR(IF(C284="-","",IF(ISBLANK(B284),"",IF(OR(ISNUMBER(FIND("Growth",B284)),ISNUMBER(FIND("Margin",B284))),"",(J284-T284)/U284))),"")</f>
        <v/>
      </c>
      <c r="W284">
        <f>IFERROR(IF(OR(D284="-",ISBLANK(D284)),"",(K284-T284)/U284),"")</f>
        <v/>
      </c>
      <c r="X284">
        <f>IFERROR(IF(OR(E284="-",ISBLANK(E284)),"",(L284-T284)/U284),"")</f>
        <v/>
      </c>
      <c r="Y284">
        <f>IFERROR(IF(OR(F284="-",ISBLANK(F284)),"",(M284-T284)/U284),"")</f>
        <v/>
      </c>
      <c r="Z284">
        <f>IFERROR(IF(OR(G284="-",ISBLANK(G284)),"",(N284-T284)/U284),"")</f>
        <v/>
      </c>
      <c r="AA284">
        <f>IF(MAX(MAX(V284:Z284),ABS(MIN(V284:Z284)))=ABS(MIN(V284:Z284)),MIN(V284:Z284),MAX(V284:Z284))</f>
        <v/>
      </c>
      <c r="AB284">
        <f>IFERROR(V144+MATCH(AA284,V284:Z284,0)-1,"")</f>
        <v/>
      </c>
      <c r="AC284">
        <f>IF(AB284&lt;&gt;"",IF(S284=AB284,"Low",IF(AB284=Q284,"High","")),"")</f>
        <v/>
      </c>
      <c r="AE284">
        <f>IF(ISNUMBER(MATCH("N/A",J284:N284,0)),"",IFERROR((5 * SUMPRODUCT(J144:N144,J284:N284) - PRODUCT(SUM(J144:N144),SUM(J284:N284))) / ((5 * SUM((J144^2)+(K144^2)+(L144^2)+(M144^2)+(N144^2))) - SUM(J144:N144)^2),""))</f>
        <v/>
      </c>
      <c r="AF284">
        <f>IFERROR(CORREL(J144:N144,J284:N284),"")</f>
        <v/>
      </c>
      <c r="AZ284">
        <f>IF(Q284=S284,0,1)</f>
        <v/>
      </c>
      <c r="BA284">
        <f>IF(AZ284=1,IF(Q284="","",IF(Q284=N144,"Yes","No")),"")</f>
        <v/>
      </c>
      <c r="BB284">
        <f>IF(BA284="Yes",P284,"")</f>
        <v/>
      </c>
      <c r="BC284">
        <f>IF(AZ284=1,IF(S284="","",IF(S284=N144,"Yes","No")),"")</f>
        <v/>
      </c>
      <c r="BD284">
        <f>IF(BC284="Yes",R284,"")</f>
        <v/>
      </c>
      <c r="BE284">
        <f>IFERROR(IF(SIGN(AE284)=1,"Increasing",IF(SIGN(AE284)=-1,"Decreasing","")),"")</f>
        <v/>
      </c>
      <c r="BF284">
        <f>IF(OR(AND(BE284="Increasing",BA284="Yes"),AND(BE284="Decreasing",BC284="Yes")),"Yes","No")</f>
        <v/>
      </c>
      <c r="BG284">
        <f>IF(I284="pos_trend","Yes","No")</f>
        <v/>
      </c>
      <c r="BH284">
        <f>IF(AF284&lt;&gt;"",IF(ABS(AF284)&gt;0.8,"Yes","No"),"")</f>
        <v/>
      </c>
    </row>
    <row r="285" spans="1:60">
      <c s="1" r="A285" t="n">
        <v>38</v>
      </c>
      <c r="B285" t="s">
        <v>745</v>
      </c>
      <c r="C285" t="s">
        <v>4274</v>
      </c>
      <c r="D285" t="s">
        <v>4275</v>
      </c>
      <c r="E285" t="s">
        <v>4276</v>
      </c>
      <c r="F285" t="s">
        <v>4277</v>
      </c>
      <c r="G285" t="s">
        <v>4278</v>
      </c>
      <c r="H285" t="s"/>
      <c r="I285">
        <f>IF(AND(K285&gt; J285, L285&gt; K285, M285&gt; L285, N285&gt; M285), "pos_trend", IF(AND(K285&lt; J285, L285&lt; K285, M285&lt; L285, N285&lt; M285), "neg_trend", "N/A"))</f>
        <v/>
      </c>
      <c r="J285">
        <f>IFERROR(IF(TRIM(C285)="-", "N/A", IF(RIGHT(C285,1)=")",IF(RIGHT(C285,2)="T)",-1000000000000*VALUE(MID(C285,2,LEN(C285)-3)),IF(RIGHT(C285,2)="M)",-1000000*VALUE(MID(C285,2,LEN(C285)-3)),IF(RIGHT(C285,2)="B)",-1000000000*VALUE(MID(C285,2,LEN(C285)-3)),IF(RIGHT(C285,2)="k)",-1000*VALUE(MID(C285,2,LEN(C285)-3)),VALUE(SUBSTITUTE(C285,",","")))))),IF(RIGHT(C285,1)="T",1000000000000*VALUE(LEFT(C285,LEN(C285)-1)),IF(RIGHT(C285,1)="M",1000000*VALUE(LEFT(C285,LEN(C285)-1)),IF(RIGHT(C285,1)="B",1000000000*VALUE(LEFT(C285,LEN(C285)-1)),IF(RIGHT(C285,1)="%",0.01*VALUE(LEFT(C285,LEN(C285)-1)),IF(RIGHT(C285,1)="k",1000*VALUE(LEFT(C285,LEN(C285)-1)),VALUE(SUBSTITUTE(C285,",",""))))))))),"N/A")</f>
        <v/>
      </c>
      <c r="K285">
        <f>IFERROR(IF(TRIM(D285)="-", "N/A", IF(RIGHT(D285,1)=")",IF(RIGHT(D285,2)="T)",-1000000000000*VALUE(MID(D285,2,LEN(D285)-3)),IF(RIGHT(D285,2)="M)",-1000000*VALUE(MID(D285,2,LEN(D285)-3)),IF(RIGHT(D285,2)="B)",-1000000000*VALUE(MID(D285,2,LEN(D285)-3)),IF(RIGHT(D285,2)="k)",-1000*VALUE(MID(D285,2,LEN(D285)-3)),VALUE(SUBSTITUTE(D285,",","")))))),IF(RIGHT(D285,1)="T",1000000000000*VALUE(LEFT(D285,LEN(D285)-1)),IF(RIGHT(D285,1)="M",1000000*VALUE(LEFT(D285,LEN(D285)-1)),IF(RIGHT(D285,1)="B",1000000000*VALUE(LEFT(D285,LEN(D285)-1)),IF(RIGHT(D285,1)="%",0.01*VALUE(LEFT(D285,LEN(D285)-1)),IF(RIGHT(D285,1)="k",1000*VALUE(LEFT(D285,LEN(D285)-1)),VALUE(SUBSTITUTE(D285,",",""))))))))),"N/A")</f>
        <v/>
      </c>
      <c r="L285">
        <f>IFERROR(IF(TRIM(E285)="-", "N/A", IF(RIGHT(E285,1)=")",IF(RIGHT(E285,2)="T)",-1000000000000*VALUE(MID(E285,2,LEN(E285)-3)),IF(RIGHT(E285,2)="M)",-1000000*VALUE(MID(E285,2,LEN(E285)-3)),IF(RIGHT(E285,2)="B)",-1000000000*VALUE(MID(E285,2,LEN(E285)-3)),IF(RIGHT(E285,2)="k)",-1000*VALUE(MID(E285,2,LEN(E285)-3)),VALUE(SUBSTITUTE(E285,",","")))))),IF(RIGHT(E285,1)="T",1000000000000*VALUE(LEFT(E285,LEN(E285)-1)),IF(RIGHT(E285,1)="M",1000000*VALUE(LEFT(E285,LEN(E285)-1)),IF(RIGHT(E285,1)="B",1000000000*VALUE(LEFT(E285,LEN(E285)-1)),IF(RIGHT(E285,1)="%",0.01*VALUE(LEFT(E285,LEN(E285)-1)),IF(RIGHT(E285,1)="k",1000*VALUE(LEFT(E285,LEN(E285)-1)),VALUE(SUBSTITUTE(E285,",",""))))))))),"N/A")</f>
        <v/>
      </c>
      <c r="M285">
        <f>IFERROR(IF(TRIM(F285)="-", "N/A", IF(RIGHT(F285,1)=")",IF(RIGHT(F285,2)="T)",-1000000000000*VALUE(MID(F285,2,LEN(F285)-3)),IF(RIGHT(F285,2)="M)",-1000000*VALUE(MID(F285,2,LEN(F285)-3)),IF(RIGHT(F285,2)="B)",-1000000000*VALUE(MID(F285,2,LEN(F285)-3)),IF(RIGHT(F285,2)="k)",-1000*VALUE(MID(F285,2,LEN(F285)-3)),VALUE(SUBSTITUTE(F285,",","")))))),IF(RIGHT(F285,1)="T",1000000000000*VALUE(LEFT(F285,LEN(F285)-1)),IF(RIGHT(F285,1)="M",1000000*VALUE(LEFT(F285,LEN(F285)-1)),IF(RIGHT(F285,1)="B",1000000000*VALUE(LEFT(F285,LEN(F285)-1)),IF(RIGHT(F285,1)="%",0.01*VALUE(LEFT(F285,LEN(F285)-1)),IF(RIGHT(F285,1)="k",1000*VALUE(LEFT(F285,LEN(F285)-1)),VALUE(SUBSTITUTE(F285,",",""))))))))),"N/A")</f>
        <v/>
      </c>
      <c r="N285">
        <f>IFERROR(IF(TRIM(G285)="-", "N/A", IF(RIGHT(G285,1)=")",IF(RIGHT(G285,2)="T)",-1000000000000*VALUE(MID(G285,2,LEN(G285)-3)),IF(RIGHT(G285,2)="M)",-1000000*VALUE(MID(G285,2,LEN(G285)-3)),IF(RIGHT(G285,2)="B)",-1000000000*VALUE(MID(G285,2,LEN(G285)-3)),IF(RIGHT(G285,2)="k)",-1000*VALUE(MID(G285,2,LEN(G285)-3)),VALUE(SUBSTITUTE(G285,",","")))))),IF(RIGHT(G285,1)="T",1000000000000*VALUE(LEFT(G285,LEN(G285)-1)),IF(RIGHT(G285,1)="M",1000000*VALUE(LEFT(G285,LEN(G285)-1)),IF(RIGHT(G285,1)="B",1000000000*VALUE(LEFT(G285,LEN(G285)-1)),IF(RIGHT(G285,1)="%",0.01*VALUE(LEFT(G285,LEN(G285)-1)),IF(RIGHT(G285,1)="k",1000*VALUE(LEFT(G285,LEN(G285)-1)),VALUE(SUBSTITUTE(G285,",",""))))))))),"N/A")</f>
        <v/>
      </c>
      <c r="P285">
        <f>MAX(J285:N285)</f>
        <v/>
      </c>
      <c r="Q285">
        <f>IFERROR(J144+MATCH(P285,J285:N285,0)-1,"")</f>
        <v/>
      </c>
      <c r="R285">
        <f>IF(Q285="","",MIN(J285:N285))</f>
        <v/>
      </c>
      <c r="S285">
        <f>IFERROR(J144+MATCH(R285,J285:N285,0)-1,"")</f>
        <v/>
      </c>
      <c r="T285">
        <f>IFERROR(AVERAGE(J285:N285),"")</f>
        <v/>
      </c>
      <c r="U285">
        <f>IFERROR(STDEV(J285:N285),"")</f>
        <v/>
      </c>
      <c r="V285">
        <f>IFERROR(IF(C285="-","",IF(ISBLANK(B285),"",IF(OR(ISNUMBER(FIND("Growth",B285)),ISNUMBER(FIND("Margin",B285))),"",(J285-T285)/U285))),"")</f>
        <v/>
      </c>
      <c r="W285">
        <f>IFERROR(IF(OR(D285="-",ISBLANK(D285)),"",(K285-T285)/U285),"")</f>
        <v/>
      </c>
      <c r="X285">
        <f>IFERROR(IF(OR(E285="-",ISBLANK(E285)),"",(L285-T285)/U285),"")</f>
        <v/>
      </c>
      <c r="Y285">
        <f>IFERROR(IF(OR(F285="-",ISBLANK(F285)),"",(M285-T285)/U285),"")</f>
        <v/>
      </c>
      <c r="Z285">
        <f>IFERROR(IF(OR(G285="-",ISBLANK(G285)),"",(N285-T285)/U285),"")</f>
        <v/>
      </c>
      <c r="AA285">
        <f>IF(MAX(MAX(V285:Z285),ABS(MIN(V285:Z285)))=ABS(MIN(V285:Z285)),MIN(V285:Z285),MAX(V285:Z285))</f>
        <v/>
      </c>
      <c r="AB285">
        <f>IFERROR(V144+MATCH(AA285,V285:Z285,0)-1,"")</f>
        <v/>
      </c>
      <c r="AC285">
        <f>IF(AB285&lt;&gt;"",IF(S285=AB285,"Low",IF(AB285=Q285,"High","")),"")</f>
        <v/>
      </c>
      <c r="AE285">
        <f>IF(ISNUMBER(MATCH("N/A",J285:N285,0)),"",IFERROR((5 * SUMPRODUCT(J144:N144,J285:N285) - PRODUCT(SUM(J144:N144),SUM(J285:N285))) / ((5 * SUM((J144^2)+(K144^2)+(L144^2)+(M144^2)+(N144^2))) - SUM(J144:N144)^2),""))</f>
        <v/>
      </c>
      <c r="AF285">
        <f>IFERROR(CORREL(J144:N144,J285:N285),"")</f>
        <v/>
      </c>
      <c r="AZ285">
        <f>IF(Q285=S285,0,1)</f>
        <v/>
      </c>
      <c r="BA285">
        <f>IF(AZ285=1,IF(Q285="","",IF(Q285=N144,"Yes","No")),"")</f>
        <v/>
      </c>
      <c r="BB285">
        <f>IF(BA285="Yes",P285,"")</f>
        <v/>
      </c>
      <c r="BC285">
        <f>IF(AZ285=1,IF(S285="","",IF(S285=N144,"Yes","No")),"")</f>
        <v/>
      </c>
      <c r="BD285">
        <f>IF(BC285="Yes",R285,"")</f>
        <v/>
      </c>
      <c r="BE285">
        <f>IFERROR(IF(SIGN(AE285)=1,"Increasing",IF(SIGN(AE285)=-1,"Decreasing","")),"")</f>
        <v/>
      </c>
      <c r="BF285">
        <f>IF(OR(AND(BE285="Increasing",BA285="Yes"),AND(BE285="Decreasing",BC285="Yes")),"Yes","No")</f>
        <v/>
      </c>
      <c r="BG285">
        <f>IF(I285="pos_trend","Yes","No")</f>
        <v/>
      </c>
      <c r="BH285">
        <f>IF(AF285&lt;&gt;"",IF(ABS(AF285)&gt;0.8,"Yes","No"),"")</f>
        <v/>
      </c>
    </row>
    <row r="286" spans="1:60">
      <c s="1" r="A286" t="n">
        <v>39</v>
      </c>
      <c r="B286" t="s">
        <v>746</v>
      </c>
      <c r="C286" t="s">
        <v>4292</v>
      </c>
      <c r="D286" t="s">
        <v>4293</v>
      </c>
      <c r="E286" t="s">
        <v>4294</v>
      </c>
      <c r="F286" t="s">
        <v>4295</v>
      </c>
      <c r="G286" t="s">
        <v>4296</v>
      </c>
      <c r="H286" t="s"/>
      <c r="I286">
        <f>IF(AND(K286&gt; J286, L286&gt; K286, M286&gt; L286, N286&gt; M286), "pos_trend", IF(AND(K286&lt; J286, L286&lt; K286, M286&lt; L286, N286&lt; M286), "neg_trend", "N/A"))</f>
        <v/>
      </c>
      <c r="J286">
        <f>IFERROR(IF(TRIM(C286)="-", "N/A", IF(RIGHT(C286,1)=")",IF(RIGHT(C286,2)="T)",-1000000000000*VALUE(MID(C286,2,LEN(C286)-3)),IF(RIGHT(C286,2)="M)",-1000000*VALUE(MID(C286,2,LEN(C286)-3)),IF(RIGHT(C286,2)="B)",-1000000000*VALUE(MID(C286,2,LEN(C286)-3)),IF(RIGHT(C286,2)="k)",-1000*VALUE(MID(C286,2,LEN(C286)-3)),VALUE(SUBSTITUTE(C286,",","")))))),IF(RIGHT(C286,1)="T",1000000000000*VALUE(LEFT(C286,LEN(C286)-1)),IF(RIGHT(C286,1)="M",1000000*VALUE(LEFT(C286,LEN(C286)-1)),IF(RIGHT(C286,1)="B",1000000000*VALUE(LEFT(C286,LEN(C286)-1)),IF(RIGHT(C286,1)="%",0.01*VALUE(LEFT(C286,LEN(C286)-1)),IF(RIGHT(C286,1)="k",1000*VALUE(LEFT(C286,LEN(C286)-1)),VALUE(SUBSTITUTE(C286,",",""))))))))),"N/A")</f>
        <v/>
      </c>
      <c r="K286">
        <f>IFERROR(IF(TRIM(D286)="-", "N/A", IF(RIGHT(D286,1)=")",IF(RIGHT(D286,2)="T)",-1000000000000*VALUE(MID(D286,2,LEN(D286)-3)),IF(RIGHT(D286,2)="M)",-1000000*VALUE(MID(D286,2,LEN(D286)-3)),IF(RIGHT(D286,2)="B)",-1000000000*VALUE(MID(D286,2,LEN(D286)-3)),IF(RIGHT(D286,2)="k)",-1000*VALUE(MID(D286,2,LEN(D286)-3)),VALUE(SUBSTITUTE(D286,",","")))))),IF(RIGHT(D286,1)="T",1000000000000*VALUE(LEFT(D286,LEN(D286)-1)),IF(RIGHT(D286,1)="M",1000000*VALUE(LEFT(D286,LEN(D286)-1)),IF(RIGHT(D286,1)="B",1000000000*VALUE(LEFT(D286,LEN(D286)-1)),IF(RIGHT(D286,1)="%",0.01*VALUE(LEFT(D286,LEN(D286)-1)),IF(RIGHT(D286,1)="k",1000*VALUE(LEFT(D286,LEN(D286)-1)),VALUE(SUBSTITUTE(D286,",",""))))))))),"N/A")</f>
        <v/>
      </c>
      <c r="L286">
        <f>IFERROR(IF(TRIM(E286)="-", "N/A", IF(RIGHT(E286,1)=")",IF(RIGHT(E286,2)="T)",-1000000000000*VALUE(MID(E286,2,LEN(E286)-3)),IF(RIGHT(E286,2)="M)",-1000000*VALUE(MID(E286,2,LEN(E286)-3)),IF(RIGHT(E286,2)="B)",-1000000000*VALUE(MID(E286,2,LEN(E286)-3)),IF(RIGHT(E286,2)="k)",-1000*VALUE(MID(E286,2,LEN(E286)-3)),VALUE(SUBSTITUTE(E286,",","")))))),IF(RIGHT(E286,1)="T",1000000000000*VALUE(LEFT(E286,LEN(E286)-1)),IF(RIGHT(E286,1)="M",1000000*VALUE(LEFT(E286,LEN(E286)-1)),IF(RIGHT(E286,1)="B",1000000000*VALUE(LEFT(E286,LEN(E286)-1)),IF(RIGHT(E286,1)="%",0.01*VALUE(LEFT(E286,LEN(E286)-1)),IF(RIGHT(E286,1)="k",1000*VALUE(LEFT(E286,LEN(E286)-1)),VALUE(SUBSTITUTE(E286,",",""))))))))),"N/A")</f>
        <v/>
      </c>
      <c r="M286">
        <f>IFERROR(IF(TRIM(F286)="-", "N/A", IF(RIGHT(F286,1)=")",IF(RIGHT(F286,2)="T)",-1000000000000*VALUE(MID(F286,2,LEN(F286)-3)),IF(RIGHT(F286,2)="M)",-1000000*VALUE(MID(F286,2,LEN(F286)-3)),IF(RIGHT(F286,2)="B)",-1000000000*VALUE(MID(F286,2,LEN(F286)-3)),IF(RIGHT(F286,2)="k)",-1000*VALUE(MID(F286,2,LEN(F286)-3)),VALUE(SUBSTITUTE(F286,",","")))))),IF(RIGHT(F286,1)="T",1000000000000*VALUE(LEFT(F286,LEN(F286)-1)),IF(RIGHT(F286,1)="M",1000000*VALUE(LEFT(F286,LEN(F286)-1)),IF(RIGHT(F286,1)="B",1000000000*VALUE(LEFT(F286,LEN(F286)-1)),IF(RIGHT(F286,1)="%",0.01*VALUE(LEFT(F286,LEN(F286)-1)),IF(RIGHT(F286,1)="k",1000*VALUE(LEFT(F286,LEN(F286)-1)),VALUE(SUBSTITUTE(F286,",",""))))))))),"N/A")</f>
        <v/>
      </c>
      <c r="N286">
        <f>IFERROR(IF(TRIM(G286)="-", "N/A", IF(RIGHT(G286,1)=")",IF(RIGHT(G286,2)="T)",-1000000000000*VALUE(MID(G286,2,LEN(G286)-3)),IF(RIGHT(G286,2)="M)",-1000000*VALUE(MID(G286,2,LEN(G286)-3)),IF(RIGHT(G286,2)="B)",-1000000000*VALUE(MID(G286,2,LEN(G286)-3)),IF(RIGHT(G286,2)="k)",-1000*VALUE(MID(G286,2,LEN(G286)-3)),VALUE(SUBSTITUTE(G286,",","")))))),IF(RIGHT(G286,1)="T",1000000000000*VALUE(LEFT(G286,LEN(G286)-1)),IF(RIGHT(G286,1)="M",1000000*VALUE(LEFT(G286,LEN(G286)-1)),IF(RIGHT(G286,1)="B",1000000000*VALUE(LEFT(G286,LEN(G286)-1)),IF(RIGHT(G286,1)="%",0.01*VALUE(LEFT(G286,LEN(G286)-1)),IF(RIGHT(G286,1)="k",1000*VALUE(LEFT(G286,LEN(G286)-1)),VALUE(SUBSTITUTE(G286,",",""))))))))),"N/A")</f>
        <v/>
      </c>
      <c r="P286">
        <f>MAX(J286:N286)</f>
        <v/>
      </c>
      <c r="Q286">
        <f>IFERROR(J144+MATCH(P286,J286:N286,0)-1,"")</f>
        <v/>
      </c>
      <c r="R286">
        <f>IF(Q286="","",MIN(J286:N286))</f>
        <v/>
      </c>
      <c r="S286">
        <f>IFERROR(J144+MATCH(R286,J286:N286,0)-1,"")</f>
        <v/>
      </c>
      <c r="T286">
        <f>IFERROR(AVERAGE(J286:N286),"")</f>
        <v/>
      </c>
      <c r="U286">
        <f>IFERROR(STDEV(J286:N286),"")</f>
        <v/>
      </c>
      <c r="V286">
        <f>IFERROR(IF(C286="-","",IF(ISBLANK(B286),"",IF(OR(ISNUMBER(FIND("Growth",B286)),ISNUMBER(FIND("Margin",B286))),"",(J286-T286)/U286))),"")</f>
        <v/>
      </c>
      <c r="W286">
        <f>IFERROR(IF(OR(D286="-",ISBLANK(D286)),"",(K286-T286)/U286),"")</f>
        <v/>
      </c>
      <c r="X286">
        <f>IFERROR(IF(OR(E286="-",ISBLANK(E286)),"",(L286-T286)/U286),"")</f>
        <v/>
      </c>
      <c r="Y286">
        <f>IFERROR(IF(OR(F286="-",ISBLANK(F286)),"",(M286-T286)/U286),"")</f>
        <v/>
      </c>
      <c r="Z286">
        <f>IFERROR(IF(OR(G286="-",ISBLANK(G286)),"",(N286-T286)/U286),"")</f>
        <v/>
      </c>
      <c r="AA286">
        <f>IF(MAX(MAX(V286:Z286),ABS(MIN(V286:Z286)))=ABS(MIN(V286:Z286)),MIN(V286:Z286),MAX(V286:Z286))</f>
        <v/>
      </c>
      <c r="AB286">
        <f>IFERROR(V144+MATCH(AA286,V286:Z286,0)-1,"")</f>
        <v/>
      </c>
      <c r="AC286">
        <f>IF(AB286&lt;&gt;"",IF(S286=AB286,"Low",IF(AB286=Q286,"High","")),"")</f>
        <v/>
      </c>
      <c r="AE286">
        <f>IF(ISNUMBER(MATCH("N/A",J286:N286,0)),"",IFERROR((5 * SUMPRODUCT(J144:N144,J286:N286) - PRODUCT(SUM(J144:N144),SUM(J286:N286))) / ((5 * SUM((J144^2)+(K144^2)+(L144^2)+(M144^2)+(N144^2))) - SUM(J144:N144)^2),""))</f>
        <v/>
      </c>
      <c r="AF286">
        <f>IFERROR(CORREL(J144:N144,J286:N286),"")</f>
        <v/>
      </c>
      <c r="AZ286">
        <f>IF(Q286=S286,0,1)</f>
        <v/>
      </c>
      <c r="BA286">
        <f>IF(AZ286=1,IF(Q286="","",IF(Q286=N144,"Yes","No")),"")</f>
        <v/>
      </c>
      <c r="BB286">
        <f>IF(BA286="Yes",P286,"")</f>
        <v/>
      </c>
      <c r="BC286">
        <f>IF(AZ286=1,IF(S286="","",IF(S286=N144,"Yes","No")),"")</f>
        <v/>
      </c>
      <c r="BD286">
        <f>IF(BC286="Yes",R286,"")</f>
        <v/>
      </c>
      <c r="BE286">
        <f>IFERROR(IF(SIGN(AE286)=1,"Increasing",IF(SIGN(AE286)=-1,"Decreasing","")),"")</f>
        <v/>
      </c>
      <c r="BF286">
        <f>IF(OR(AND(BE286="Increasing",BA286="Yes"),AND(BE286="Decreasing",BC286="Yes")),"Yes","No")</f>
        <v/>
      </c>
      <c r="BG286">
        <f>IF(I286="pos_trend","Yes","No")</f>
        <v/>
      </c>
      <c r="BH286">
        <f>IF(AF286&lt;&gt;"",IF(ABS(AF286)&gt;0.8,"Yes","No"),"")</f>
        <v/>
      </c>
    </row>
    <row r="287" spans="1:60">
      <c s="1" r="A287" t="n">
        <v>40</v>
      </c>
      <c r="B287" t="s">
        <v>747</v>
      </c>
      <c r="C287" t="s">
        <v>4297</v>
      </c>
      <c r="D287" t="s">
        <v>4298</v>
      </c>
      <c r="E287" t="s">
        <v>4299</v>
      </c>
      <c r="F287" t="s">
        <v>4300</v>
      </c>
      <c r="G287" t="s">
        <v>4301</v>
      </c>
      <c r="H287" t="s"/>
      <c r="I287">
        <f>IF(AND(K287&gt; J287, L287&gt; K287, M287&gt; L287, N287&gt; M287), "pos_trend", IF(AND(K287&lt; J287, L287&lt; K287, M287&lt; L287, N287&lt; M287), "neg_trend", "N/A"))</f>
        <v/>
      </c>
      <c r="J287">
        <f>IFERROR(IF(TRIM(C287)="-", "N/A", IF(RIGHT(C287,1)=")",IF(RIGHT(C287,2)="T)",-1000000000000*VALUE(MID(C287,2,LEN(C287)-3)),IF(RIGHT(C287,2)="M)",-1000000*VALUE(MID(C287,2,LEN(C287)-3)),IF(RIGHT(C287,2)="B)",-1000000000*VALUE(MID(C287,2,LEN(C287)-3)),IF(RIGHT(C287,2)="k)",-1000*VALUE(MID(C287,2,LEN(C287)-3)),VALUE(SUBSTITUTE(C287,",","")))))),IF(RIGHT(C287,1)="T",1000000000000*VALUE(LEFT(C287,LEN(C287)-1)),IF(RIGHT(C287,1)="M",1000000*VALUE(LEFT(C287,LEN(C287)-1)),IF(RIGHT(C287,1)="B",1000000000*VALUE(LEFT(C287,LEN(C287)-1)),IF(RIGHT(C287,1)="%",0.01*VALUE(LEFT(C287,LEN(C287)-1)),IF(RIGHT(C287,1)="k",1000*VALUE(LEFT(C287,LEN(C287)-1)),VALUE(SUBSTITUTE(C287,",",""))))))))),"N/A")</f>
        <v/>
      </c>
      <c r="K287">
        <f>IFERROR(IF(TRIM(D287)="-", "N/A", IF(RIGHT(D287,1)=")",IF(RIGHT(D287,2)="T)",-1000000000000*VALUE(MID(D287,2,LEN(D287)-3)),IF(RIGHT(D287,2)="M)",-1000000*VALUE(MID(D287,2,LEN(D287)-3)),IF(RIGHT(D287,2)="B)",-1000000000*VALUE(MID(D287,2,LEN(D287)-3)),IF(RIGHT(D287,2)="k)",-1000*VALUE(MID(D287,2,LEN(D287)-3)),VALUE(SUBSTITUTE(D287,",","")))))),IF(RIGHT(D287,1)="T",1000000000000*VALUE(LEFT(D287,LEN(D287)-1)),IF(RIGHT(D287,1)="M",1000000*VALUE(LEFT(D287,LEN(D287)-1)),IF(RIGHT(D287,1)="B",1000000000*VALUE(LEFT(D287,LEN(D287)-1)),IF(RIGHT(D287,1)="%",0.01*VALUE(LEFT(D287,LEN(D287)-1)),IF(RIGHT(D287,1)="k",1000*VALUE(LEFT(D287,LEN(D287)-1)),VALUE(SUBSTITUTE(D287,",",""))))))))),"N/A")</f>
        <v/>
      </c>
      <c r="L287">
        <f>IFERROR(IF(TRIM(E287)="-", "N/A", IF(RIGHT(E287,1)=")",IF(RIGHT(E287,2)="T)",-1000000000000*VALUE(MID(E287,2,LEN(E287)-3)),IF(RIGHT(E287,2)="M)",-1000000*VALUE(MID(E287,2,LEN(E287)-3)),IF(RIGHT(E287,2)="B)",-1000000000*VALUE(MID(E287,2,LEN(E287)-3)),IF(RIGHT(E287,2)="k)",-1000*VALUE(MID(E287,2,LEN(E287)-3)),VALUE(SUBSTITUTE(E287,",","")))))),IF(RIGHT(E287,1)="T",1000000000000*VALUE(LEFT(E287,LEN(E287)-1)),IF(RIGHT(E287,1)="M",1000000*VALUE(LEFT(E287,LEN(E287)-1)),IF(RIGHT(E287,1)="B",1000000000*VALUE(LEFT(E287,LEN(E287)-1)),IF(RIGHT(E287,1)="%",0.01*VALUE(LEFT(E287,LEN(E287)-1)),IF(RIGHT(E287,1)="k",1000*VALUE(LEFT(E287,LEN(E287)-1)),VALUE(SUBSTITUTE(E287,",",""))))))))),"N/A")</f>
        <v/>
      </c>
      <c r="M287">
        <f>IFERROR(IF(TRIM(F287)="-", "N/A", IF(RIGHT(F287,1)=")",IF(RIGHT(F287,2)="T)",-1000000000000*VALUE(MID(F287,2,LEN(F287)-3)),IF(RIGHT(F287,2)="M)",-1000000*VALUE(MID(F287,2,LEN(F287)-3)),IF(RIGHT(F287,2)="B)",-1000000000*VALUE(MID(F287,2,LEN(F287)-3)),IF(RIGHT(F287,2)="k)",-1000*VALUE(MID(F287,2,LEN(F287)-3)),VALUE(SUBSTITUTE(F287,",","")))))),IF(RIGHT(F287,1)="T",1000000000000*VALUE(LEFT(F287,LEN(F287)-1)),IF(RIGHT(F287,1)="M",1000000*VALUE(LEFT(F287,LEN(F287)-1)),IF(RIGHT(F287,1)="B",1000000000*VALUE(LEFT(F287,LEN(F287)-1)),IF(RIGHT(F287,1)="%",0.01*VALUE(LEFT(F287,LEN(F287)-1)),IF(RIGHT(F287,1)="k",1000*VALUE(LEFT(F287,LEN(F287)-1)),VALUE(SUBSTITUTE(F287,",",""))))))))),"N/A")</f>
        <v/>
      </c>
      <c r="N287">
        <f>IFERROR(IF(TRIM(G287)="-", "N/A", IF(RIGHT(G287,1)=")",IF(RIGHT(G287,2)="T)",-1000000000000*VALUE(MID(G287,2,LEN(G287)-3)),IF(RIGHT(G287,2)="M)",-1000000*VALUE(MID(G287,2,LEN(G287)-3)),IF(RIGHT(G287,2)="B)",-1000000000*VALUE(MID(G287,2,LEN(G287)-3)),IF(RIGHT(G287,2)="k)",-1000*VALUE(MID(G287,2,LEN(G287)-3)),VALUE(SUBSTITUTE(G287,",","")))))),IF(RIGHT(G287,1)="T",1000000000000*VALUE(LEFT(G287,LEN(G287)-1)),IF(RIGHT(G287,1)="M",1000000*VALUE(LEFT(G287,LEN(G287)-1)),IF(RIGHT(G287,1)="B",1000000000*VALUE(LEFT(G287,LEN(G287)-1)),IF(RIGHT(G287,1)="%",0.01*VALUE(LEFT(G287,LEN(G287)-1)),IF(RIGHT(G287,1)="k",1000*VALUE(LEFT(G287,LEN(G287)-1)),VALUE(SUBSTITUTE(G287,",",""))))))))),"N/A")</f>
        <v/>
      </c>
      <c r="P287">
        <f>MAX(J287:N287)</f>
        <v/>
      </c>
      <c r="Q287">
        <f>IFERROR(J144+MATCH(P287,J287:N287,0)-1,"")</f>
        <v/>
      </c>
      <c r="R287">
        <f>IF(Q287="","",MIN(J287:N287))</f>
        <v/>
      </c>
      <c r="S287">
        <f>IFERROR(J144+MATCH(R287,J287:N287,0)-1,"")</f>
        <v/>
      </c>
      <c r="T287">
        <f>IFERROR(AVERAGE(J287:N287),"")</f>
        <v/>
      </c>
      <c r="U287">
        <f>IFERROR(STDEV(J287:N287),"")</f>
        <v/>
      </c>
      <c r="V287">
        <f>IFERROR(IF(C287="-","",IF(ISBLANK(B287),"",IF(OR(ISNUMBER(FIND("Growth",B287)),ISNUMBER(FIND("Margin",B287))),"",(J287-T287)/U287))),"")</f>
        <v/>
      </c>
      <c r="W287">
        <f>IFERROR(IF(OR(D287="-",ISBLANK(D287)),"",(K287-T287)/U287),"")</f>
        <v/>
      </c>
      <c r="X287">
        <f>IFERROR(IF(OR(E287="-",ISBLANK(E287)),"",(L287-T287)/U287),"")</f>
        <v/>
      </c>
      <c r="Y287">
        <f>IFERROR(IF(OR(F287="-",ISBLANK(F287)),"",(M287-T287)/U287),"")</f>
        <v/>
      </c>
      <c r="Z287">
        <f>IFERROR(IF(OR(G287="-",ISBLANK(G287)),"",(N287-T287)/U287),"")</f>
        <v/>
      </c>
      <c r="AA287">
        <f>IF(MAX(MAX(V287:Z287),ABS(MIN(V287:Z287)))=ABS(MIN(V287:Z287)),MIN(V287:Z287),MAX(V287:Z287))</f>
        <v/>
      </c>
      <c r="AB287">
        <f>IFERROR(V144+MATCH(AA287,V287:Z287,0)-1,"")</f>
        <v/>
      </c>
      <c r="AC287">
        <f>IF(AB287&lt;&gt;"",IF(S287=AB287,"Low",IF(AB287=Q287,"High","")),"")</f>
        <v/>
      </c>
      <c r="AE287">
        <f>IF(ISNUMBER(MATCH("N/A",J287:N287,0)),"",IFERROR((5 * SUMPRODUCT(J144:N144,J287:N287) - PRODUCT(SUM(J144:N144),SUM(J287:N287))) / ((5 * SUM((J144^2)+(K144^2)+(L144^2)+(M144^2)+(N144^2))) - SUM(J144:N144)^2),""))</f>
        <v/>
      </c>
      <c r="AF287">
        <f>IFERROR(CORREL(J144:N144,J287:N287),"")</f>
        <v/>
      </c>
      <c r="AZ287">
        <f>IF(Q287=S287,0,1)</f>
        <v/>
      </c>
      <c r="BA287">
        <f>IF(AZ287=1,IF(Q287="","",IF(Q287=N144,"Yes","No")),"")</f>
        <v/>
      </c>
      <c r="BB287">
        <f>IF(BA287="Yes",P287,"")</f>
        <v/>
      </c>
      <c r="BC287">
        <f>IF(AZ287=1,IF(S287="","",IF(S287=N144,"Yes","No")),"")</f>
        <v/>
      </c>
      <c r="BD287">
        <f>IF(BC287="Yes",R287,"")</f>
        <v/>
      </c>
      <c r="BE287">
        <f>IFERROR(IF(SIGN(AE287)=1,"Increasing",IF(SIGN(AE287)=-1,"Decreasing","")),"")</f>
        <v/>
      </c>
      <c r="BF287">
        <f>IF(OR(AND(BE287="Increasing",BA287="Yes"),AND(BE287="Decreasing",BC287="Yes")),"Yes","No")</f>
        <v/>
      </c>
      <c r="BG287">
        <f>IF(I287="pos_trend","Yes","No")</f>
        <v/>
      </c>
      <c r="BH287">
        <f>IF(AF287&lt;&gt;"",IF(ABS(AF287)&gt;0.8,"Yes","No"),"")</f>
        <v/>
      </c>
    </row>
    <row r="288" spans="1:60">
      <c s="1" r="A288" t="n">
        <v>41</v>
      </c>
      <c r="B288" t="s">
        <v>748</v>
      </c>
      <c r="C288" t="s">
        <v>4302</v>
      </c>
      <c r="D288" t="s">
        <v>4303</v>
      </c>
      <c r="E288" t="s">
        <v>4304</v>
      </c>
      <c r="F288" t="s">
        <v>59</v>
      </c>
      <c r="G288" t="s">
        <v>4305</v>
      </c>
      <c r="H288" t="s"/>
      <c r="I288">
        <f>IF(AND(K288&gt; J288, L288&gt; K288, M288&gt; L288, N288&gt; M288), "pos_trend", IF(AND(K288&lt; J288, L288&lt; K288, M288&lt; L288, N288&lt; M288), "neg_trend", "N/A"))</f>
        <v/>
      </c>
      <c r="J288">
        <f>IFERROR(IF(TRIM(C288)="-", "N/A", IF(RIGHT(C288,1)=")",IF(RIGHT(C288,2)="T)",-1000000000000*VALUE(MID(C288,2,LEN(C288)-3)),IF(RIGHT(C288,2)="M)",-1000000*VALUE(MID(C288,2,LEN(C288)-3)),IF(RIGHT(C288,2)="B)",-1000000000*VALUE(MID(C288,2,LEN(C288)-3)),IF(RIGHT(C288,2)="k)",-1000*VALUE(MID(C288,2,LEN(C288)-3)),VALUE(SUBSTITUTE(C288,",","")))))),IF(RIGHT(C288,1)="T",1000000000000*VALUE(LEFT(C288,LEN(C288)-1)),IF(RIGHT(C288,1)="M",1000000*VALUE(LEFT(C288,LEN(C288)-1)),IF(RIGHT(C288,1)="B",1000000000*VALUE(LEFT(C288,LEN(C288)-1)),IF(RIGHT(C288,1)="%",0.01*VALUE(LEFT(C288,LEN(C288)-1)),IF(RIGHT(C288,1)="k",1000*VALUE(LEFT(C288,LEN(C288)-1)),VALUE(SUBSTITUTE(C288,",",""))))))))),"N/A")</f>
        <v/>
      </c>
      <c r="K288">
        <f>IFERROR(IF(TRIM(D288)="-", "N/A", IF(RIGHT(D288,1)=")",IF(RIGHT(D288,2)="T)",-1000000000000*VALUE(MID(D288,2,LEN(D288)-3)),IF(RIGHT(D288,2)="M)",-1000000*VALUE(MID(D288,2,LEN(D288)-3)),IF(RIGHT(D288,2)="B)",-1000000000*VALUE(MID(D288,2,LEN(D288)-3)),IF(RIGHT(D288,2)="k)",-1000*VALUE(MID(D288,2,LEN(D288)-3)),VALUE(SUBSTITUTE(D288,",","")))))),IF(RIGHT(D288,1)="T",1000000000000*VALUE(LEFT(D288,LEN(D288)-1)),IF(RIGHT(D288,1)="M",1000000*VALUE(LEFT(D288,LEN(D288)-1)),IF(RIGHT(D288,1)="B",1000000000*VALUE(LEFT(D288,LEN(D288)-1)),IF(RIGHT(D288,1)="%",0.01*VALUE(LEFT(D288,LEN(D288)-1)),IF(RIGHT(D288,1)="k",1000*VALUE(LEFT(D288,LEN(D288)-1)),VALUE(SUBSTITUTE(D288,",",""))))))))),"N/A")</f>
        <v/>
      </c>
      <c r="L288">
        <f>IFERROR(IF(TRIM(E288)="-", "N/A", IF(RIGHT(E288,1)=")",IF(RIGHT(E288,2)="T)",-1000000000000*VALUE(MID(E288,2,LEN(E288)-3)),IF(RIGHT(E288,2)="M)",-1000000*VALUE(MID(E288,2,LEN(E288)-3)),IF(RIGHT(E288,2)="B)",-1000000000*VALUE(MID(E288,2,LEN(E288)-3)),IF(RIGHT(E288,2)="k)",-1000*VALUE(MID(E288,2,LEN(E288)-3)),VALUE(SUBSTITUTE(E288,",","")))))),IF(RIGHT(E288,1)="T",1000000000000*VALUE(LEFT(E288,LEN(E288)-1)),IF(RIGHT(E288,1)="M",1000000*VALUE(LEFT(E288,LEN(E288)-1)),IF(RIGHT(E288,1)="B",1000000000*VALUE(LEFT(E288,LEN(E288)-1)),IF(RIGHT(E288,1)="%",0.01*VALUE(LEFT(E288,LEN(E288)-1)),IF(RIGHT(E288,1)="k",1000*VALUE(LEFT(E288,LEN(E288)-1)),VALUE(SUBSTITUTE(E288,",",""))))))))),"N/A")</f>
        <v/>
      </c>
      <c r="M288">
        <f>IFERROR(IF(TRIM(F288)="-", "N/A", IF(RIGHT(F288,1)=")",IF(RIGHT(F288,2)="T)",-1000000000000*VALUE(MID(F288,2,LEN(F288)-3)),IF(RIGHT(F288,2)="M)",-1000000*VALUE(MID(F288,2,LEN(F288)-3)),IF(RIGHT(F288,2)="B)",-1000000000*VALUE(MID(F288,2,LEN(F288)-3)),IF(RIGHT(F288,2)="k)",-1000*VALUE(MID(F288,2,LEN(F288)-3)),VALUE(SUBSTITUTE(F288,",","")))))),IF(RIGHT(F288,1)="T",1000000000000*VALUE(LEFT(F288,LEN(F288)-1)),IF(RIGHT(F288,1)="M",1000000*VALUE(LEFT(F288,LEN(F288)-1)),IF(RIGHT(F288,1)="B",1000000000*VALUE(LEFT(F288,LEN(F288)-1)),IF(RIGHT(F288,1)="%",0.01*VALUE(LEFT(F288,LEN(F288)-1)),IF(RIGHT(F288,1)="k",1000*VALUE(LEFT(F288,LEN(F288)-1)),VALUE(SUBSTITUTE(F288,",",""))))))))),"N/A")</f>
        <v/>
      </c>
      <c r="N288">
        <f>IFERROR(IF(TRIM(G288)="-", "N/A", IF(RIGHT(G288,1)=")",IF(RIGHT(G288,2)="T)",-1000000000000*VALUE(MID(G288,2,LEN(G288)-3)),IF(RIGHT(G288,2)="M)",-1000000*VALUE(MID(G288,2,LEN(G288)-3)),IF(RIGHT(G288,2)="B)",-1000000000*VALUE(MID(G288,2,LEN(G288)-3)),IF(RIGHT(G288,2)="k)",-1000*VALUE(MID(G288,2,LEN(G288)-3)),VALUE(SUBSTITUTE(G288,",","")))))),IF(RIGHT(G288,1)="T",1000000000000*VALUE(LEFT(G288,LEN(G288)-1)),IF(RIGHT(G288,1)="M",1000000*VALUE(LEFT(G288,LEN(G288)-1)),IF(RIGHT(G288,1)="B",1000000000*VALUE(LEFT(G288,LEN(G288)-1)),IF(RIGHT(G288,1)="%",0.01*VALUE(LEFT(G288,LEN(G288)-1)),IF(RIGHT(G288,1)="k",1000*VALUE(LEFT(G288,LEN(G288)-1)),VALUE(SUBSTITUTE(G288,",",""))))))))),"N/A")</f>
        <v/>
      </c>
      <c r="P288">
        <f>MAX(J288:N288)</f>
        <v/>
      </c>
      <c r="Q288">
        <f>IFERROR(J144+MATCH(P288,J288:N288,0)-1,"")</f>
        <v/>
      </c>
      <c r="R288">
        <f>IF(Q288="","",MIN(J288:N288))</f>
        <v/>
      </c>
      <c r="S288">
        <f>IFERROR(J144+MATCH(R288,J288:N288,0)-1,"")</f>
        <v/>
      </c>
      <c r="T288">
        <f>IFERROR(AVERAGE(J288:N288),"")</f>
        <v/>
      </c>
      <c r="U288">
        <f>IFERROR(STDEV(J288:N288),"")</f>
        <v/>
      </c>
      <c r="V288">
        <f>IFERROR(IF(C288="-","",IF(ISBLANK(B288),"",IF(OR(ISNUMBER(FIND("Growth",B288)),ISNUMBER(FIND("Margin",B288))),"",(J288-T288)/U288))),"")</f>
        <v/>
      </c>
      <c r="W288">
        <f>IFERROR(IF(OR(D288="-",ISBLANK(D288)),"",(K288-T288)/U288),"")</f>
        <v/>
      </c>
      <c r="X288">
        <f>IFERROR(IF(OR(E288="-",ISBLANK(E288)),"",(L288-T288)/U288),"")</f>
        <v/>
      </c>
      <c r="Y288">
        <f>IFERROR(IF(OR(F288="-",ISBLANK(F288)),"",(M288-T288)/U288),"")</f>
        <v/>
      </c>
      <c r="Z288">
        <f>IFERROR(IF(OR(G288="-",ISBLANK(G288)),"",(N288-T288)/U288),"")</f>
        <v/>
      </c>
      <c r="AA288">
        <f>IF(MAX(MAX(V288:Z288),ABS(MIN(V288:Z288)))=ABS(MIN(V288:Z288)),MIN(V288:Z288),MAX(V288:Z288))</f>
        <v/>
      </c>
      <c r="AB288">
        <f>IFERROR(V144+MATCH(AA288,V288:Z288,0)-1,"")</f>
        <v/>
      </c>
      <c r="AC288">
        <f>IF(AB288&lt;&gt;"",IF(S288=AB288,"Low",IF(AB288=Q288,"High","")),"")</f>
        <v/>
      </c>
      <c r="AE288">
        <f>IF(ISNUMBER(MATCH("N/A",J288:N288,0)),"",IFERROR((5 * SUMPRODUCT(J144:N144,J288:N288) - PRODUCT(SUM(J144:N144),SUM(J288:N288))) / ((5 * SUM((J144^2)+(K144^2)+(L144^2)+(M144^2)+(N144^2))) - SUM(J144:N144)^2),""))</f>
        <v/>
      </c>
      <c r="AF288">
        <f>IFERROR(CORREL(J144:N144,J288:N288),"")</f>
        <v/>
      </c>
      <c r="AZ288">
        <f>IF(Q288=S288,0,1)</f>
        <v/>
      </c>
      <c r="BA288">
        <f>IF(AZ288=1,IF(Q288="","",IF(Q288=N144,"Yes","No")),"")</f>
        <v/>
      </c>
      <c r="BB288">
        <f>IF(BA288="Yes",P288,"")</f>
        <v/>
      </c>
      <c r="BC288">
        <f>IF(AZ288=1,IF(S288="","",IF(S288=N144,"Yes","No")),"")</f>
        <v/>
      </c>
      <c r="BD288">
        <f>IF(BC288="Yes",R288,"")</f>
        <v/>
      </c>
      <c r="BE288">
        <f>IFERROR(IF(SIGN(AE288)=1,"Increasing",IF(SIGN(AE288)=-1,"Decreasing","")),"")</f>
        <v/>
      </c>
      <c r="BF288">
        <f>IF(OR(AND(BE288="Increasing",BA288="Yes"),AND(BE288="Decreasing",BC288="Yes")),"Yes","No")</f>
        <v/>
      </c>
      <c r="BG288">
        <f>IF(I288="pos_trend","Yes","No")</f>
        <v/>
      </c>
      <c r="BH288">
        <f>IF(AF288&lt;&gt;"",IF(ABS(AF288)&gt;0.8,"Yes","No"),"")</f>
        <v/>
      </c>
    </row>
    <row r="289" spans="1:60">
      <c s="1" r="A289" t="n">
        <v>42</v>
      </c>
      <c r="B289" t="s">
        <v>749</v>
      </c>
      <c r="C289" t="s">
        <v>4221</v>
      </c>
      <c r="D289" t="s">
        <v>4222</v>
      </c>
      <c r="E289" t="s">
        <v>4223</v>
      </c>
      <c r="F289" t="s">
        <v>4224</v>
      </c>
      <c r="G289" t="s">
        <v>4225</v>
      </c>
      <c r="H289" t="s"/>
      <c r="I289">
        <f>IF(AND(K289&gt; J289, L289&gt; K289, M289&gt; L289, N289&gt; M289), "pos_trend", IF(AND(K289&lt; J289, L289&lt; K289, M289&lt; L289, N289&lt; M289), "neg_trend", "N/A"))</f>
        <v/>
      </c>
      <c r="J289">
        <f>IFERROR(IF(TRIM(C289)="-", "N/A", IF(RIGHT(C289,1)=")",IF(RIGHT(C289,2)="T)",-1000000000000*VALUE(MID(C289,2,LEN(C289)-3)),IF(RIGHT(C289,2)="M)",-1000000*VALUE(MID(C289,2,LEN(C289)-3)),IF(RIGHT(C289,2)="B)",-1000000000*VALUE(MID(C289,2,LEN(C289)-3)),IF(RIGHT(C289,2)="k)",-1000*VALUE(MID(C289,2,LEN(C289)-3)),VALUE(SUBSTITUTE(C289,",","")))))),IF(RIGHT(C289,1)="T",1000000000000*VALUE(LEFT(C289,LEN(C289)-1)),IF(RIGHT(C289,1)="M",1000000*VALUE(LEFT(C289,LEN(C289)-1)),IF(RIGHT(C289,1)="B",1000000000*VALUE(LEFT(C289,LEN(C289)-1)),IF(RIGHT(C289,1)="%",0.01*VALUE(LEFT(C289,LEN(C289)-1)),IF(RIGHT(C289,1)="k",1000*VALUE(LEFT(C289,LEN(C289)-1)),VALUE(SUBSTITUTE(C289,",",""))))))))),"N/A")</f>
        <v/>
      </c>
      <c r="K289">
        <f>IFERROR(IF(TRIM(D289)="-", "N/A", IF(RIGHT(D289,1)=")",IF(RIGHT(D289,2)="T)",-1000000000000*VALUE(MID(D289,2,LEN(D289)-3)),IF(RIGHT(D289,2)="M)",-1000000*VALUE(MID(D289,2,LEN(D289)-3)),IF(RIGHT(D289,2)="B)",-1000000000*VALUE(MID(D289,2,LEN(D289)-3)),IF(RIGHT(D289,2)="k)",-1000*VALUE(MID(D289,2,LEN(D289)-3)),VALUE(SUBSTITUTE(D289,",","")))))),IF(RIGHT(D289,1)="T",1000000000000*VALUE(LEFT(D289,LEN(D289)-1)),IF(RIGHT(D289,1)="M",1000000*VALUE(LEFT(D289,LEN(D289)-1)),IF(RIGHT(D289,1)="B",1000000000*VALUE(LEFT(D289,LEN(D289)-1)),IF(RIGHT(D289,1)="%",0.01*VALUE(LEFT(D289,LEN(D289)-1)),IF(RIGHT(D289,1)="k",1000*VALUE(LEFT(D289,LEN(D289)-1)),VALUE(SUBSTITUTE(D289,",",""))))))))),"N/A")</f>
        <v/>
      </c>
      <c r="L289">
        <f>IFERROR(IF(TRIM(E289)="-", "N/A", IF(RIGHT(E289,1)=")",IF(RIGHT(E289,2)="T)",-1000000000000*VALUE(MID(E289,2,LEN(E289)-3)),IF(RIGHT(E289,2)="M)",-1000000*VALUE(MID(E289,2,LEN(E289)-3)),IF(RIGHT(E289,2)="B)",-1000000000*VALUE(MID(E289,2,LEN(E289)-3)),IF(RIGHT(E289,2)="k)",-1000*VALUE(MID(E289,2,LEN(E289)-3)),VALUE(SUBSTITUTE(E289,",","")))))),IF(RIGHT(E289,1)="T",1000000000000*VALUE(LEFT(E289,LEN(E289)-1)),IF(RIGHT(E289,1)="M",1000000*VALUE(LEFT(E289,LEN(E289)-1)),IF(RIGHT(E289,1)="B",1000000000*VALUE(LEFT(E289,LEN(E289)-1)),IF(RIGHT(E289,1)="%",0.01*VALUE(LEFT(E289,LEN(E289)-1)),IF(RIGHT(E289,1)="k",1000*VALUE(LEFT(E289,LEN(E289)-1)),VALUE(SUBSTITUTE(E289,",",""))))))))),"N/A")</f>
        <v/>
      </c>
      <c r="M289">
        <f>IFERROR(IF(TRIM(F289)="-", "N/A", IF(RIGHT(F289,1)=")",IF(RIGHT(F289,2)="T)",-1000000000000*VALUE(MID(F289,2,LEN(F289)-3)),IF(RIGHT(F289,2)="M)",-1000000*VALUE(MID(F289,2,LEN(F289)-3)),IF(RIGHT(F289,2)="B)",-1000000000*VALUE(MID(F289,2,LEN(F289)-3)),IF(RIGHT(F289,2)="k)",-1000*VALUE(MID(F289,2,LEN(F289)-3)),VALUE(SUBSTITUTE(F289,",","")))))),IF(RIGHT(F289,1)="T",1000000000000*VALUE(LEFT(F289,LEN(F289)-1)),IF(RIGHT(F289,1)="M",1000000*VALUE(LEFT(F289,LEN(F289)-1)),IF(RIGHT(F289,1)="B",1000000000*VALUE(LEFT(F289,LEN(F289)-1)),IF(RIGHT(F289,1)="%",0.01*VALUE(LEFT(F289,LEN(F289)-1)),IF(RIGHT(F289,1)="k",1000*VALUE(LEFT(F289,LEN(F289)-1)),VALUE(SUBSTITUTE(F289,",",""))))))))),"N/A")</f>
        <v/>
      </c>
      <c r="N289">
        <f>IFERROR(IF(TRIM(G289)="-", "N/A", IF(RIGHT(G289,1)=")",IF(RIGHT(G289,2)="T)",-1000000000000*VALUE(MID(G289,2,LEN(G289)-3)),IF(RIGHT(G289,2)="M)",-1000000*VALUE(MID(G289,2,LEN(G289)-3)),IF(RIGHT(G289,2)="B)",-1000000000*VALUE(MID(G289,2,LEN(G289)-3)),IF(RIGHT(G289,2)="k)",-1000*VALUE(MID(G289,2,LEN(G289)-3)),VALUE(SUBSTITUTE(G289,",","")))))),IF(RIGHT(G289,1)="T",1000000000000*VALUE(LEFT(G289,LEN(G289)-1)),IF(RIGHT(G289,1)="M",1000000*VALUE(LEFT(G289,LEN(G289)-1)),IF(RIGHT(G289,1)="B",1000000000*VALUE(LEFT(G289,LEN(G289)-1)),IF(RIGHT(G289,1)="%",0.01*VALUE(LEFT(G289,LEN(G289)-1)),IF(RIGHT(G289,1)="k",1000*VALUE(LEFT(G289,LEN(G289)-1)),VALUE(SUBSTITUTE(G289,",",""))))))))),"N/A")</f>
        <v/>
      </c>
      <c r="P289">
        <f>MAX(J289:N289)</f>
        <v/>
      </c>
      <c r="Q289">
        <f>IFERROR(J144+MATCH(P289,J289:N289,0)-1,"")</f>
        <v/>
      </c>
      <c r="R289">
        <f>IF(Q289="","",MIN(J289:N289))</f>
        <v/>
      </c>
      <c r="S289">
        <f>IFERROR(J144+MATCH(R289,J289:N289,0)-1,"")</f>
        <v/>
      </c>
      <c r="T289">
        <f>IFERROR(AVERAGE(J289:N289),"")</f>
        <v/>
      </c>
      <c r="U289">
        <f>IFERROR(STDEV(J289:N289),"")</f>
        <v/>
      </c>
      <c r="V289">
        <f>IFERROR(IF(C289="-","",IF(ISBLANK(B289),"",IF(OR(ISNUMBER(FIND("Growth",B289)),ISNUMBER(FIND("Margin",B289))),"",(J289-T289)/U289))),"")</f>
        <v/>
      </c>
      <c r="W289">
        <f>IFERROR(IF(OR(D289="-",ISBLANK(D289)),"",(K289-T289)/U289),"")</f>
        <v/>
      </c>
      <c r="X289">
        <f>IFERROR(IF(OR(E289="-",ISBLANK(E289)),"",(L289-T289)/U289),"")</f>
        <v/>
      </c>
      <c r="Y289">
        <f>IFERROR(IF(OR(F289="-",ISBLANK(F289)),"",(M289-T289)/U289),"")</f>
        <v/>
      </c>
      <c r="Z289">
        <f>IFERROR(IF(OR(G289="-",ISBLANK(G289)),"",(N289-T289)/U289),"")</f>
        <v/>
      </c>
      <c r="AA289">
        <f>IF(MAX(MAX(V289:Z289),ABS(MIN(V289:Z289)))=ABS(MIN(V289:Z289)),MIN(V289:Z289),MAX(V289:Z289))</f>
        <v/>
      </c>
      <c r="AB289">
        <f>IFERROR(V144+MATCH(AA289,V289:Z289,0)-1,"")</f>
        <v/>
      </c>
      <c r="AC289">
        <f>IF(AB289&lt;&gt;"",IF(S289=AB289,"Low",IF(AB289=Q289,"High","")),"")</f>
        <v/>
      </c>
      <c r="AE289">
        <f>IF(ISNUMBER(MATCH("N/A",J289:N289,0)),"",IFERROR((5 * SUMPRODUCT(J144:N144,J289:N289) - PRODUCT(SUM(J144:N144),SUM(J289:N289))) / ((5 * SUM((J144^2)+(K144^2)+(L144^2)+(M144^2)+(N144^2))) - SUM(J144:N144)^2),""))</f>
        <v/>
      </c>
      <c r="AF289">
        <f>IFERROR(CORREL(J144:N144,J289:N289),"")</f>
        <v/>
      </c>
      <c r="AZ289">
        <f>IF(Q289=S289,0,1)</f>
        <v/>
      </c>
      <c r="BA289">
        <f>IF(AZ289=1,IF(Q289="","",IF(Q289=N144,"Yes","No")),"")</f>
        <v/>
      </c>
      <c r="BB289">
        <f>IF(BA289="Yes",P289,"")</f>
        <v/>
      </c>
      <c r="BC289">
        <f>IF(AZ289=1,IF(S289="","",IF(S289=N144,"Yes","No")),"")</f>
        <v/>
      </c>
      <c r="BD289">
        <f>IF(BC289="Yes",R289,"")</f>
        <v/>
      </c>
      <c r="BE289">
        <f>IFERROR(IF(SIGN(AE289)=1,"Increasing",IF(SIGN(AE289)=-1,"Decreasing","")),"")</f>
        <v/>
      </c>
      <c r="BF289">
        <f>IF(OR(AND(BE289="Increasing",BA289="Yes"),AND(BE289="Decreasing",BC289="Yes")),"Yes","No")</f>
        <v/>
      </c>
      <c r="BG289">
        <f>IF(I289="pos_trend","Yes","No")</f>
        <v/>
      </c>
      <c r="BH289">
        <f>IF(AF289&lt;&gt;"",IF(ABS(AF289)&gt;0.8,"Yes","No"),"")</f>
        <v/>
      </c>
    </row>
    <row r="290" spans="1:60">
      <c r="I290">
        <f>IF(AND(K290&gt; J290, L290&gt; K290, M290&gt; L290, N290&gt; M290), "pos_trend", IF(AND(K290&lt; J290, L290&lt; K290, M290&lt; L290, N290&lt; M290), "neg_trend", "N/A"))</f>
        <v/>
      </c>
      <c r="J290">
        <f>IFERROR(IF(TRIM(C290)="-", "N/A", IF(RIGHT(C290,1)=")",IF(RIGHT(C290,2)="T)",-1000000000000*VALUE(MID(C290,2,LEN(C290)-3)),IF(RIGHT(C290,2)="M)",-1000000*VALUE(MID(C290,2,LEN(C290)-3)),IF(RIGHT(C290,2)="B)",-1000000000*VALUE(MID(C290,2,LEN(C290)-3)),IF(RIGHT(C290,2)="k)",-1000*VALUE(MID(C290,2,LEN(C290)-3)),VALUE(SUBSTITUTE(C290,",","")))))),IF(RIGHT(C290,1)="T",1000000000000*VALUE(LEFT(C290,LEN(C290)-1)),IF(RIGHT(C290,1)="M",1000000*VALUE(LEFT(C290,LEN(C290)-1)),IF(RIGHT(C290,1)="B",1000000000*VALUE(LEFT(C290,LEN(C290)-1)),IF(RIGHT(C290,1)="%",0.01*VALUE(LEFT(C290,LEN(C290)-1)),IF(RIGHT(C290,1)="k",1000*VALUE(LEFT(C290,LEN(C290)-1)),VALUE(SUBSTITUTE(C290,",",""))))))))),"N/A")</f>
        <v/>
      </c>
      <c r="K290">
        <f>IFERROR(IF(TRIM(D290)="-", "N/A", IF(RIGHT(D290,1)=")",IF(RIGHT(D290,2)="T)",-1000000000000*VALUE(MID(D290,2,LEN(D290)-3)),IF(RIGHT(D290,2)="M)",-1000000*VALUE(MID(D290,2,LEN(D290)-3)),IF(RIGHT(D290,2)="B)",-1000000000*VALUE(MID(D290,2,LEN(D290)-3)),IF(RIGHT(D290,2)="k)",-1000*VALUE(MID(D290,2,LEN(D290)-3)),VALUE(SUBSTITUTE(D290,",","")))))),IF(RIGHT(D290,1)="T",1000000000000*VALUE(LEFT(D290,LEN(D290)-1)),IF(RIGHT(D290,1)="M",1000000*VALUE(LEFT(D290,LEN(D290)-1)),IF(RIGHT(D290,1)="B",1000000000*VALUE(LEFT(D290,LEN(D290)-1)),IF(RIGHT(D290,1)="%",0.01*VALUE(LEFT(D290,LEN(D290)-1)),IF(RIGHT(D290,1)="k",1000*VALUE(LEFT(D290,LEN(D290)-1)),VALUE(SUBSTITUTE(D290,",",""))))))))),"N/A")</f>
        <v/>
      </c>
      <c r="L290">
        <f>IFERROR(IF(TRIM(E290)="-", "N/A", IF(RIGHT(E290,1)=")",IF(RIGHT(E290,2)="T)",-1000000000000*VALUE(MID(E290,2,LEN(E290)-3)),IF(RIGHT(E290,2)="M)",-1000000*VALUE(MID(E290,2,LEN(E290)-3)),IF(RIGHT(E290,2)="B)",-1000000000*VALUE(MID(E290,2,LEN(E290)-3)),IF(RIGHT(E290,2)="k)",-1000*VALUE(MID(E290,2,LEN(E290)-3)),VALUE(SUBSTITUTE(E290,",","")))))),IF(RIGHT(E290,1)="T",1000000000000*VALUE(LEFT(E290,LEN(E290)-1)),IF(RIGHT(E290,1)="M",1000000*VALUE(LEFT(E290,LEN(E290)-1)),IF(RIGHT(E290,1)="B",1000000000*VALUE(LEFT(E290,LEN(E290)-1)),IF(RIGHT(E290,1)="%",0.01*VALUE(LEFT(E290,LEN(E290)-1)),IF(RIGHT(E290,1)="k",1000*VALUE(LEFT(E290,LEN(E290)-1)),VALUE(SUBSTITUTE(E290,",",""))))))))),"N/A")</f>
        <v/>
      </c>
      <c r="M290">
        <f>IFERROR(IF(TRIM(F290)="-", "N/A", IF(RIGHT(F290,1)=")",IF(RIGHT(F290,2)="T)",-1000000000000*VALUE(MID(F290,2,LEN(F290)-3)),IF(RIGHT(F290,2)="M)",-1000000*VALUE(MID(F290,2,LEN(F290)-3)),IF(RIGHT(F290,2)="B)",-1000000000*VALUE(MID(F290,2,LEN(F290)-3)),IF(RIGHT(F290,2)="k)",-1000*VALUE(MID(F290,2,LEN(F290)-3)),VALUE(SUBSTITUTE(F290,",","")))))),IF(RIGHT(F290,1)="T",1000000000000*VALUE(LEFT(F290,LEN(F290)-1)),IF(RIGHT(F290,1)="M",1000000*VALUE(LEFT(F290,LEN(F290)-1)),IF(RIGHT(F290,1)="B",1000000000*VALUE(LEFT(F290,LEN(F290)-1)),IF(RIGHT(F290,1)="%",0.01*VALUE(LEFT(F290,LEN(F290)-1)),IF(RIGHT(F290,1)="k",1000*VALUE(LEFT(F290,LEN(F290)-1)),VALUE(SUBSTITUTE(F290,",",""))))))))),"N/A")</f>
        <v/>
      </c>
      <c r="N290">
        <f>IFERROR(IF(TRIM(G290)="-", "N/A", IF(RIGHT(G290,1)=")",IF(RIGHT(G290,2)="T)",-1000000000000*VALUE(MID(G290,2,LEN(G290)-3)),IF(RIGHT(G290,2)="M)",-1000000*VALUE(MID(G290,2,LEN(G290)-3)),IF(RIGHT(G290,2)="B)",-1000000000*VALUE(MID(G290,2,LEN(G290)-3)),IF(RIGHT(G290,2)="k)",-1000*VALUE(MID(G290,2,LEN(G290)-3)),VALUE(SUBSTITUTE(G290,",","")))))),IF(RIGHT(G290,1)="T",1000000000000*VALUE(LEFT(G290,LEN(G290)-1)),IF(RIGHT(G290,1)="M",1000000*VALUE(LEFT(G290,LEN(G290)-1)),IF(RIGHT(G290,1)="B",1000000000*VALUE(LEFT(G290,LEN(G290)-1)),IF(RIGHT(G290,1)="%",0.01*VALUE(LEFT(G290,LEN(G290)-1)),IF(RIGHT(G290,1)="k",1000*VALUE(LEFT(G290,LEN(G290)-1)),VALUE(SUBSTITUTE(G290,",",""))))))))),"N/A")</f>
        <v/>
      </c>
      <c r="P290">
        <f>MAX(J290:N290)</f>
        <v/>
      </c>
      <c r="Q290">
        <f>IFERROR(J144+MATCH(P290,J290:N290,0)-1,"")</f>
        <v/>
      </c>
      <c r="R290">
        <f>IF(Q290="","",MIN(J290:N290))</f>
        <v/>
      </c>
      <c r="S290">
        <f>IFERROR(J144+MATCH(R290,J290:N290,0)-1,"")</f>
        <v/>
      </c>
      <c r="T290">
        <f>IFERROR(AVERAGE(J290:N290),"")</f>
        <v/>
      </c>
      <c r="U290">
        <f>IFERROR(STDEV(J290:N290),"")</f>
        <v/>
      </c>
      <c r="V290">
        <f>IFERROR(IF(C290="-","",IF(ISBLANK(B290),"",IF(OR(ISNUMBER(FIND("Growth",B290)),ISNUMBER(FIND("Margin",B290))),"",(J290-T290)/U290))),"")</f>
        <v/>
      </c>
      <c r="W290">
        <f>IFERROR(IF(OR(D290="-",ISBLANK(D290)),"",(K290-T290)/U290),"")</f>
        <v/>
      </c>
      <c r="X290">
        <f>IFERROR(IF(OR(E290="-",ISBLANK(E290)),"",(L290-T290)/U290),"")</f>
        <v/>
      </c>
      <c r="Y290">
        <f>IFERROR(IF(OR(F290="-",ISBLANK(F290)),"",(M290-T290)/U290),"")</f>
        <v/>
      </c>
      <c r="Z290">
        <f>IFERROR(IF(OR(G290="-",ISBLANK(G290)),"",(N290-T290)/U290),"")</f>
        <v/>
      </c>
      <c r="AA290">
        <f>IF(MAX(MAX(V290:Z290),ABS(MIN(V290:Z290)))=ABS(MIN(V290:Z290)),MIN(V290:Z290),MAX(V290:Z290))</f>
        <v/>
      </c>
      <c r="AB290">
        <f>IFERROR(V144+MATCH(AA290,V290:Z290,0)-1,"")</f>
        <v/>
      </c>
      <c r="AC290">
        <f>IF(AB290&lt;&gt;"",IF(S290=AB290,"Low",IF(AB290=Q290,"High","")),"")</f>
        <v/>
      </c>
      <c r="AE290">
        <f>IF(ISNUMBER(MATCH("N/A",J290:N290,0)),"",IFERROR((5 * SUMPRODUCT(J144:N144,J290:N290) - PRODUCT(SUM(J144:N144),SUM(J290:N290))) / ((5 * SUM((J144^2)+(K144^2)+(L144^2)+(M144^2)+(N144^2))) - SUM(J144:N144)^2),""))</f>
        <v/>
      </c>
      <c r="AF290">
        <f>IFERROR(CORREL(J144:N144,J290:N290),"")</f>
        <v/>
      </c>
      <c r="AZ290">
        <f>IF(Q290=S290,0,1)</f>
        <v/>
      </c>
      <c r="BA290">
        <f>IF(AZ290=1,IF(Q290="","",IF(Q290=N144,"Yes","No")),"")</f>
        <v/>
      </c>
      <c r="BB290">
        <f>IF(BA290="Yes",P290,"")</f>
        <v/>
      </c>
      <c r="BC290">
        <f>IF(AZ290=1,IF(S290="","",IF(S290=N144,"Yes","No")),"")</f>
        <v/>
      </c>
      <c r="BD290">
        <f>IF(BC290="Yes",R290,"")</f>
        <v/>
      </c>
      <c r="BE290">
        <f>IFERROR(IF(SIGN(AE290)=1,"Increasing",IF(SIGN(AE290)=-1,"Decreasing","")),"")</f>
        <v/>
      </c>
      <c r="BF290">
        <f>IF(OR(AND(BE290="Increasing",BA290="Yes"),AND(BE290="Decreasing",BC290="Yes")),"Yes","No")</f>
        <v/>
      </c>
      <c r="BG290">
        <f>IF(I290="pos_trend","Yes","No")</f>
        <v/>
      </c>
      <c r="BH290">
        <f>IF(AF290&lt;&gt;"",IF(ABS(AF290)&gt;0.8,"Yes","No"),"")</f>
        <v/>
      </c>
    </row>
    <row r="291" spans="1:60">
      <c s="1" r="B291" t="s">
        <v>251</v>
      </c>
      <c s="1" r="C291" t="s">
        <v>252</v>
      </c>
      <c s="1" r="D291" t="s">
        <v>253</v>
      </c>
      <c s="1" r="E291" t="s">
        <v>254</v>
      </c>
      <c s="1" r="F291" t="s">
        <v>255</v>
      </c>
      <c s="1" r="G291" t="s">
        <v>256</v>
      </c>
      <c s="1" r="H291" t="s">
        <v>257</v>
      </c>
      <c r="I291">
        <f>IF(AND(K291&gt; J291, L291&gt; K291, M291&gt; L291, N291&gt; M291), "pos_trend", IF(AND(K291&lt; J291, L291&lt; K291, M291&lt; L291, N291&lt; M291), "neg_trend", "N/A"))</f>
        <v/>
      </c>
      <c r="J291">
        <f>IFERROR(IF(TRIM(C291)="-", "N/A", IF(RIGHT(C291,1)=")",IF(RIGHT(C291,2)="T)",-1000000000000*VALUE(MID(C291,2,LEN(C291)-3)),IF(RIGHT(C291,2)="M)",-1000000*VALUE(MID(C291,2,LEN(C291)-3)),IF(RIGHT(C291,2)="B)",-1000000000*VALUE(MID(C291,2,LEN(C291)-3)),IF(RIGHT(C291,2)="k)",-1000*VALUE(MID(C291,2,LEN(C291)-3)),VALUE(SUBSTITUTE(C291,",","")))))),IF(RIGHT(C291,1)="T",1000000000000*VALUE(LEFT(C291,LEN(C291)-1)),IF(RIGHT(C291,1)="M",1000000*VALUE(LEFT(C291,LEN(C291)-1)),IF(RIGHT(C291,1)="B",1000000000*VALUE(LEFT(C291,LEN(C291)-1)),IF(RIGHT(C291,1)="%",0.01*VALUE(LEFT(C291,LEN(C291)-1)),IF(RIGHT(C291,1)="k",1000*VALUE(LEFT(C291,LEN(C291)-1)),VALUE(SUBSTITUTE(C291,",",""))))))))),"N/A")</f>
        <v/>
      </c>
      <c r="K291">
        <f>IFERROR(IF(TRIM(D291)="-", "N/A", IF(RIGHT(D291,1)=")",IF(RIGHT(D291,2)="T)",-1000000000000*VALUE(MID(D291,2,LEN(D291)-3)),IF(RIGHT(D291,2)="M)",-1000000*VALUE(MID(D291,2,LEN(D291)-3)),IF(RIGHT(D291,2)="B)",-1000000000*VALUE(MID(D291,2,LEN(D291)-3)),IF(RIGHT(D291,2)="k)",-1000*VALUE(MID(D291,2,LEN(D291)-3)),VALUE(SUBSTITUTE(D291,",","")))))),IF(RIGHT(D291,1)="T",1000000000000*VALUE(LEFT(D291,LEN(D291)-1)),IF(RIGHT(D291,1)="M",1000000*VALUE(LEFT(D291,LEN(D291)-1)),IF(RIGHT(D291,1)="B",1000000000*VALUE(LEFT(D291,LEN(D291)-1)),IF(RIGHT(D291,1)="%",0.01*VALUE(LEFT(D291,LEN(D291)-1)),IF(RIGHT(D291,1)="k",1000*VALUE(LEFT(D291,LEN(D291)-1)),VALUE(SUBSTITUTE(D291,",",""))))))))),"N/A")</f>
        <v/>
      </c>
      <c r="L291">
        <f>IFERROR(IF(TRIM(E291)="-", "N/A", IF(RIGHT(E291,1)=")",IF(RIGHT(E291,2)="T)",-1000000000000*VALUE(MID(E291,2,LEN(E291)-3)),IF(RIGHT(E291,2)="M)",-1000000*VALUE(MID(E291,2,LEN(E291)-3)),IF(RIGHT(E291,2)="B)",-1000000000*VALUE(MID(E291,2,LEN(E291)-3)),IF(RIGHT(E291,2)="k)",-1000*VALUE(MID(E291,2,LEN(E291)-3)),VALUE(SUBSTITUTE(E291,",","")))))),IF(RIGHT(E291,1)="T",1000000000000*VALUE(LEFT(E291,LEN(E291)-1)),IF(RIGHT(E291,1)="M",1000000*VALUE(LEFT(E291,LEN(E291)-1)),IF(RIGHT(E291,1)="B",1000000000*VALUE(LEFT(E291,LEN(E291)-1)),IF(RIGHT(E291,1)="%",0.01*VALUE(LEFT(E291,LEN(E291)-1)),IF(RIGHT(E291,1)="k",1000*VALUE(LEFT(E291,LEN(E291)-1)),VALUE(SUBSTITUTE(E291,",",""))))))))),"N/A")</f>
        <v/>
      </c>
      <c r="M291">
        <f>IFERROR(IF(TRIM(F291)="-", "N/A", IF(RIGHT(F291,1)=")",IF(RIGHT(F291,2)="T)",-1000000000000*VALUE(MID(F291,2,LEN(F291)-3)),IF(RIGHT(F291,2)="M)",-1000000*VALUE(MID(F291,2,LEN(F291)-3)),IF(RIGHT(F291,2)="B)",-1000000000*VALUE(MID(F291,2,LEN(F291)-3)),IF(RIGHT(F291,2)="k)",-1000*VALUE(MID(F291,2,LEN(F291)-3)),VALUE(SUBSTITUTE(F291,",","")))))),IF(RIGHT(F291,1)="T",1000000000000*VALUE(LEFT(F291,LEN(F291)-1)),IF(RIGHT(F291,1)="M",1000000*VALUE(LEFT(F291,LEN(F291)-1)),IF(RIGHT(F291,1)="B",1000000000*VALUE(LEFT(F291,LEN(F291)-1)),IF(RIGHT(F291,1)="%",0.01*VALUE(LEFT(F291,LEN(F291)-1)),IF(RIGHT(F291,1)="k",1000*VALUE(LEFT(F291,LEN(F291)-1)),VALUE(SUBSTITUTE(F291,",",""))))))))),"N/A")</f>
        <v/>
      </c>
      <c r="N291">
        <f>IFERROR(IF(TRIM(G291)="-", "N/A", IF(RIGHT(G291,1)=")",IF(RIGHT(G291,2)="T)",-1000000000000*VALUE(MID(G291,2,LEN(G291)-3)),IF(RIGHT(G291,2)="M)",-1000000*VALUE(MID(G291,2,LEN(G291)-3)),IF(RIGHT(G291,2)="B)",-1000000000*VALUE(MID(G291,2,LEN(G291)-3)),IF(RIGHT(G291,2)="k)",-1000*VALUE(MID(G291,2,LEN(G291)-3)),VALUE(SUBSTITUTE(G291,",","")))))),IF(RIGHT(G291,1)="T",1000000000000*VALUE(LEFT(G291,LEN(G291)-1)),IF(RIGHT(G291,1)="M",1000000*VALUE(LEFT(G291,LEN(G291)-1)),IF(RIGHT(G291,1)="B",1000000000*VALUE(LEFT(G291,LEN(G291)-1)),IF(RIGHT(G291,1)="%",0.01*VALUE(LEFT(G291,LEN(G291)-1)),IF(RIGHT(G291,1)="k",1000*VALUE(LEFT(G291,LEN(G291)-1)),VALUE(SUBSTITUTE(G291,",",""))))))))),"N/A")</f>
        <v/>
      </c>
      <c r="P291">
        <f>MAX(J291:N291)</f>
        <v/>
      </c>
      <c r="Q291">
        <f>IFERROR(J144+MATCH(P291,J291:N291,0)-1,"")</f>
        <v/>
      </c>
      <c r="R291">
        <f>IF(Q291="","",MIN(J291:N291))</f>
        <v/>
      </c>
      <c r="S291">
        <f>IFERROR(J144+MATCH(R291,J291:N291,0)-1,"")</f>
        <v/>
      </c>
      <c r="T291">
        <f>IFERROR(AVERAGE(J291:N291),"")</f>
        <v/>
      </c>
      <c r="U291">
        <f>IFERROR(STDEV(J291:N291),"")</f>
        <v/>
      </c>
      <c r="V291">
        <f>IFERROR(IF(C291="-","",IF(ISBLANK(B291),"",IF(OR(ISNUMBER(FIND("Growth",B291)),ISNUMBER(FIND("Margin",B291))),"",(J291-T291)/U291))),"")</f>
        <v/>
      </c>
      <c r="W291">
        <f>IFERROR(IF(OR(D291="-",ISBLANK(D291)),"",(K291-T291)/U291),"")</f>
        <v/>
      </c>
      <c r="X291">
        <f>IFERROR(IF(OR(E291="-",ISBLANK(E291)),"",(L291-T291)/U291),"")</f>
        <v/>
      </c>
      <c r="Y291">
        <f>IFERROR(IF(OR(F291="-",ISBLANK(F291)),"",(M291-T291)/U291),"")</f>
        <v/>
      </c>
      <c r="Z291">
        <f>IFERROR(IF(OR(G291="-",ISBLANK(G291)),"",(N291-T291)/U291),"")</f>
        <v/>
      </c>
      <c r="AA291">
        <f>IF(MAX(MAX(V291:Z291),ABS(MIN(V291:Z291)))=ABS(MIN(V291:Z291)),MIN(V291:Z291),MAX(V291:Z291))</f>
        <v/>
      </c>
      <c r="AB291">
        <f>IFERROR(V144+MATCH(AA291,V291:Z291,0)-1,"")</f>
        <v/>
      </c>
      <c r="AC291">
        <f>IF(AB291&lt;&gt;"",IF(S291=AB291,"Low",IF(AB291=Q291,"High","")),"")</f>
        <v/>
      </c>
      <c r="AE291">
        <f>IF(ISNUMBER(MATCH("N/A",J291:N291,0)),"",IFERROR((5 * SUMPRODUCT(J144:N144,J291:N291) - PRODUCT(SUM(J144:N144),SUM(J291:N291))) / ((5 * SUM((J144^2)+(K144^2)+(L144^2)+(M144^2)+(N144^2))) - SUM(J144:N144)^2),""))</f>
        <v/>
      </c>
      <c r="AF291">
        <f>IFERROR(CORREL(J144:N144,J291:N291),"")</f>
        <v/>
      </c>
      <c r="AZ291">
        <f>IF(Q291=S291,0,1)</f>
        <v/>
      </c>
      <c r="BA291">
        <f>IF(AZ291=1,IF(Q291="","",IF(Q291=N144,"Yes","No")),"")</f>
        <v/>
      </c>
      <c r="BB291">
        <f>IF(BA291="Yes",P291,"")</f>
        <v/>
      </c>
      <c r="BC291">
        <f>IF(AZ291=1,IF(S291="","",IF(S291=N144,"Yes","No")),"")</f>
        <v/>
      </c>
      <c r="BD291">
        <f>IF(BC291="Yes",R291,"")</f>
        <v/>
      </c>
      <c r="BE291">
        <f>IFERROR(IF(SIGN(AE291)=1,"Increasing",IF(SIGN(AE291)=-1,"Decreasing","")),"")</f>
        <v/>
      </c>
      <c r="BF291">
        <f>IF(OR(AND(BE291="Increasing",BA291="Yes"),AND(BE291="Decreasing",BC291="Yes")),"Yes","No")</f>
        <v/>
      </c>
      <c r="BG291">
        <f>IF(I291="pos_trend","Yes","No")</f>
        <v/>
      </c>
      <c r="BH291">
        <f>IF(AF291&lt;&gt;"",IF(ABS(AF291)&gt;0.8,"Yes","No"),"")</f>
        <v/>
      </c>
    </row>
    <row r="292" spans="1:60">
      <c s="1" r="A292" t="n">
        <v>0</v>
      </c>
      <c r="B292" t="s">
        <v>750</v>
      </c>
      <c r="C292" t="s">
        <v>4048</v>
      </c>
      <c r="D292" t="s">
        <v>4306</v>
      </c>
      <c r="E292" t="s">
        <v>4050</v>
      </c>
      <c r="F292" t="s">
        <v>4051</v>
      </c>
      <c r="G292" t="s">
        <v>4052</v>
      </c>
      <c r="H292" t="s"/>
      <c r="I292">
        <f>IF(AND(K292&gt; J292, L292&gt; K292, M292&gt; L292, N292&gt; M292), "pos_trend", IF(AND(K292&lt; J292, L292&lt; K292, M292&lt; L292, N292&lt; M292), "neg_trend", "N/A"))</f>
        <v/>
      </c>
      <c r="J292">
        <f>IFERROR(IF(TRIM(C292)="-", "N/A", IF(RIGHT(C292,1)=")",IF(RIGHT(C292,2)="T)",-1000000000000*VALUE(MID(C292,2,LEN(C292)-3)),IF(RIGHT(C292,2)="M)",-1000000*VALUE(MID(C292,2,LEN(C292)-3)),IF(RIGHT(C292,2)="B)",-1000000000*VALUE(MID(C292,2,LEN(C292)-3)),IF(RIGHT(C292,2)="k)",-1000*VALUE(MID(C292,2,LEN(C292)-3)),VALUE(SUBSTITUTE(C292,",","")))))),IF(RIGHT(C292,1)="T",1000000000000*VALUE(LEFT(C292,LEN(C292)-1)),IF(RIGHT(C292,1)="M",1000000*VALUE(LEFT(C292,LEN(C292)-1)),IF(RIGHT(C292,1)="B",1000000000*VALUE(LEFT(C292,LEN(C292)-1)),IF(RIGHT(C292,1)="%",0.01*VALUE(LEFT(C292,LEN(C292)-1)),IF(RIGHT(C292,1)="k",1000*VALUE(LEFT(C292,LEN(C292)-1)),VALUE(SUBSTITUTE(C292,",",""))))))))),"N/A")</f>
        <v/>
      </c>
      <c r="K292">
        <f>IFERROR(IF(TRIM(D292)="-", "N/A", IF(RIGHT(D292,1)=")",IF(RIGHT(D292,2)="T)",-1000000000000*VALUE(MID(D292,2,LEN(D292)-3)),IF(RIGHT(D292,2)="M)",-1000000*VALUE(MID(D292,2,LEN(D292)-3)),IF(RIGHT(D292,2)="B)",-1000000000*VALUE(MID(D292,2,LEN(D292)-3)),IF(RIGHT(D292,2)="k)",-1000*VALUE(MID(D292,2,LEN(D292)-3)),VALUE(SUBSTITUTE(D292,",","")))))),IF(RIGHT(D292,1)="T",1000000000000*VALUE(LEFT(D292,LEN(D292)-1)),IF(RIGHT(D292,1)="M",1000000*VALUE(LEFT(D292,LEN(D292)-1)),IF(RIGHT(D292,1)="B",1000000000*VALUE(LEFT(D292,LEN(D292)-1)),IF(RIGHT(D292,1)="%",0.01*VALUE(LEFT(D292,LEN(D292)-1)),IF(RIGHT(D292,1)="k",1000*VALUE(LEFT(D292,LEN(D292)-1)),VALUE(SUBSTITUTE(D292,",",""))))))))),"N/A")</f>
        <v/>
      </c>
      <c r="L292">
        <f>IFERROR(IF(TRIM(E292)="-", "N/A", IF(RIGHT(E292,1)=")",IF(RIGHT(E292,2)="T)",-1000000000000*VALUE(MID(E292,2,LEN(E292)-3)),IF(RIGHT(E292,2)="M)",-1000000*VALUE(MID(E292,2,LEN(E292)-3)),IF(RIGHT(E292,2)="B)",-1000000000*VALUE(MID(E292,2,LEN(E292)-3)),IF(RIGHT(E292,2)="k)",-1000*VALUE(MID(E292,2,LEN(E292)-3)),VALUE(SUBSTITUTE(E292,",","")))))),IF(RIGHT(E292,1)="T",1000000000000*VALUE(LEFT(E292,LEN(E292)-1)),IF(RIGHT(E292,1)="M",1000000*VALUE(LEFT(E292,LEN(E292)-1)),IF(RIGHT(E292,1)="B",1000000000*VALUE(LEFT(E292,LEN(E292)-1)),IF(RIGHT(E292,1)="%",0.01*VALUE(LEFT(E292,LEN(E292)-1)),IF(RIGHT(E292,1)="k",1000*VALUE(LEFT(E292,LEN(E292)-1)),VALUE(SUBSTITUTE(E292,",",""))))))))),"N/A")</f>
        <v/>
      </c>
      <c r="M292">
        <f>IFERROR(IF(TRIM(F292)="-", "N/A", IF(RIGHT(F292,1)=")",IF(RIGHT(F292,2)="T)",-1000000000000*VALUE(MID(F292,2,LEN(F292)-3)),IF(RIGHT(F292,2)="M)",-1000000*VALUE(MID(F292,2,LEN(F292)-3)),IF(RIGHT(F292,2)="B)",-1000000000*VALUE(MID(F292,2,LEN(F292)-3)),IF(RIGHT(F292,2)="k)",-1000*VALUE(MID(F292,2,LEN(F292)-3)),VALUE(SUBSTITUTE(F292,",","")))))),IF(RIGHT(F292,1)="T",1000000000000*VALUE(LEFT(F292,LEN(F292)-1)),IF(RIGHT(F292,1)="M",1000000*VALUE(LEFT(F292,LEN(F292)-1)),IF(RIGHT(F292,1)="B",1000000000*VALUE(LEFT(F292,LEN(F292)-1)),IF(RIGHT(F292,1)="%",0.01*VALUE(LEFT(F292,LEN(F292)-1)),IF(RIGHT(F292,1)="k",1000*VALUE(LEFT(F292,LEN(F292)-1)),VALUE(SUBSTITUTE(F292,",",""))))))))),"N/A")</f>
        <v/>
      </c>
      <c r="N292">
        <f>IFERROR(IF(TRIM(G292)="-", "N/A", IF(RIGHT(G292,1)=")",IF(RIGHT(G292,2)="T)",-1000000000000*VALUE(MID(G292,2,LEN(G292)-3)),IF(RIGHT(G292,2)="M)",-1000000*VALUE(MID(G292,2,LEN(G292)-3)),IF(RIGHT(G292,2)="B)",-1000000000*VALUE(MID(G292,2,LEN(G292)-3)),IF(RIGHT(G292,2)="k)",-1000*VALUE(MID(G292,2,LEN(G292)-3)),VALUE(SUBSTITUTE(G292,",","")))))),IF(RIGHT(G292,1)="T",1000000000000*VALUE(LEFT(G292,LEN(G292)-1)),IF(RIGHT(G292,1)="M",1000000*VALUE(LEFT(G292,LEN(G292)-1)),IF(RIGHT(G292,1)="B",1000000000*VALUE(LEFT(G292,LEN(G292)-1)),IF(RIGHT(G292,1)="%",0.01*VALUE(LEFT(G292,LEN(G292)-1)),IF(RIGHT(G292,1)="k",1000*VALUE(LEFT(G292,LEN(G292)-1)),VALUE(SUBSTITUTE(G292,",",""))))))))),"N/A")</f>
        <v/>
      </c>
      <c r="P292">
        <f>MAX(J292:N292)</f>
        <v/>
      </c>
      <c r="Q292">
        <f>IFERROR(J144+MATCH(P292,J292:N292,0)-1,"")</f>
        <v/>
      </c>
      <c r="R292">
        <f>IF(Q292="","",MIN(J292:N292))</f>
        <v/>
      </c>
      <c r="S292">
        <f>IFERROR(J144+MATCH(R292,J292:N292,0)-1,"")</f>
        <v/>
      </c>
      <c r="T292">
        <f>IFERROR(AVERAGE(J292:N292),"")</f>
        <v/>
      </c>
      <c r="U292">
        <f>IFERROR(STDEV(J292:N292),"")</f>
        <v/>
      </c>
      <c r="V292">
        <f>IFERROR(IF(C292="-","",IF(ISBLANK(B292),"",IF(OR(ISNUMBER(FIND("Growth",B292)),ISNUMBER(FIND("Margin",B292))),"",(J292-T292)/U292))),"")</f>
        <v/>
      </c>
      <c r="W292">
        <f>IFERROR(IF(OR(D292="-",ISBLANK(D292)),"",(K292-T292)/U292),"")</f>
        <v/>
      </c>
      <c r="X292">
        <f>IFERROR(IF(OR(E292="-",ISBLANK(E292)),"",(L292-T292)/U292),"")</f>
        <v/>
      </c>
      <c r="Y292">
        <f>IFERROR(IF(OR(F292="-",ISBLANK(F292)),"",(M292-T292)/U292),"")</f>
        <v/>
      </c>
      <c r="Z292">
        <f>IFERROR(IF(OR(G292="-",ISBLANK(G292)),"",(N292-T292)/U292),"")</f>
        <v/>
      </c>
      <c r="AA292">
        <f>IF(MAX(MAX(V292:Z292),ABS(MIN(V292:Z292)))=ABS(MIN(V292:Z292)),MIN(V292:Z292),MAX(V292:Z292))</f>
        <v/>
      </c>
      <c r="AB292">
        <f>IFERROR(V144+MATCH(AA292,V292:Z292,0)-1,"")</f>
        <v/>
      </c>
      <c r="AC292">
        <f>IF(AB292&lt;&gt;"",IF(S292=AB292,"Low",IF(AB292=Q292,"High","")),"")</f>
        <v/>
      </c>
      <c r="AE292">
        <f>IF(ISNUMBER(MATCH("N/A",J292:N292,0)),"",IFERROR((5 * SUMPRODUCT(J144:N144,J292:N292) - PRODUCT(SUM(J144:N144),SUM(J292:N292))) / ((5 * SUM((J144^2)+(K144^2)+(L144^2)+(M144^2)+(N144^2))) - SUM(J144:N144)^2),""))</f>
        <v/>
      </c>
      <c r="AF292">
        <f>IFERROR(CORREL(J144:N144,J292:N292),"")</f>
        <v/>
      </c>
      <c r="AZ292">
        <f>IF(Q292=S292,0,1)</f>
        <v/>
      </c>
      <c r="BA292">
        <f>IF(AZ292=1,IF(Q292="","",IF(Q292=N144,"Yes","No")),"")</f>
        <v/>
      </c>
      <c r="BB292">
        <f>IF(BA292="Yes",P292,"")</f>
        <v/>
      </c>
      <c r="BC292">
        <f>IF(AZ292=1,IF(S292="","",IF(S292=N144,"Yes","No")),"")</f>
        <v/>
      </c>
      <c r="BD292">
        <f>IF(BC292="Yes",R292,"")</f>
        <v/>
      </c>
      <c r="BE292">
        <f>IFERROR(IF(SIGN(AE292)=1,"Increasing",IF(SIGN(AE292)=-1,"Decreasing","")),"")</f>
        <v/>
      </c>
      <c r="BF292">
        <f>IF(OR(AND(BE292="Increasing",BA292="Yes"),AND(BE292="Decreasing",BC292="Yes")),"Yes","No")</f>
        <v/>
      </c>
      <c r="BG292">
        <f>IF(I292="pos_trend","Yes","No")</f>
        <v/>
      </c>
      <c r="BH292">
        <f>IF(AF292&lt;&gt;"",IF(ABS(AF292)&gt;0.8,"Yes","No"),"")</f>
        <v/>
      </c>
    </row>
    <row r="293" spans="1:60">
      <c s="1" r="A293" t="n">
        <v>1</v>
      </c>
      <c r="B293" t="s">
        <v>409</v>
      </c>
      <c r="C293" t="s">
        <v>264</v>
      </c>
      <c r="D293" t="s">
        <v>4307</v>
      </c>
      <c r="E293" t="s">
        <v>4308</v>
      </c>
      <c r="F293" t="s">
        <v>4309</v>
      </c>
      <c r="G293" t="s">
        <v>4310</v>
      </c>
      <c r="H293" t="s"/>
      <c r="I293">
        <f>IF(AND(K293&gt; J293, L293&gt; K293, M293&gt; L293, N293&gt; M293), "pos_trend", IF(AND(K293&lt; J293, L293&lt; K293, M293&lt; L293, N293&lt; M293), "neg_trend", "N/A"))</f>
        <v/>
      </c>
      <c r="J293">
        <f>IFERROR(IF(TRIM(C293)="-", "N/A", IF(RIGHT(C293,1)=")",IF(RIGHT(C293,2)="T)",-1000000000000*VALUE(MID(C293,2,LEN(C293)-3)),IF(RIGHT(C293,2)="M)",-1000000*VALUE(MID(C293,2,LEN(C293)-3)),IF(RIGHT(C293,2)="B)",-1000000000*VALUE(MID(C293,2,LEN(C293)-3)),IF(RIGHT(C293,2)="k)",-1000*VALUE(MID(C293,2,LEN(C293)-3)),VALUE(SUBSTITUTE(C293,",","")))))),IF(RIGHT(C293,1)="T",1000000000000*VALUE(LEFT(C293,LEN(C293)-1)),IF(RIGHT(C293,1)="M",1000000*VALUE(LEFT(C293,LEN(C293)-1)),IF(RIGHT(C293,1)="B",1000000000*VALUE(LEFT(C293,LEN(C293)-1)),IF(RIGHT(C293,1)="%",0.01*VALUE(LEFT(C293,LEN(C293)-1)),IF(RIGHT(C293,1)="k",1000*VALUE(LEFT(C293,LEN(C293)-1)),VALUE(SUBSTITUTE(C293,",",""))))))))),"N/A")</f>
        <v/>
      </c>
      <c r="K293">
        <f>IFERROR(IF(TRIM(D293)="-", "N/A", IF(RIGHT(D293,1)=")",IF(RIGHT(D293,2)="T)",-1000000000000*VALUE(MID(D293,2,LEN(D293)-3)),IF(RIGHT(D293,2)="M)",-1000000*VALUE(MID(D293,2,LEN(D293)-3)),IF(RIGHT(D293,2)="B)",-1000000000*VALUE(MID(D293,2,LEN(D293)-3)),IF(RIGHT(D293,2)="k)",-1000*VALUE(MID(D293,2,LEN(D293)-3)),VALUE(SUBSTITUTE(D293,",","")))))),IF(RIGHT(D293,1)="T",1000000000000*VALUE(LEFT(D293,LEN(D293)-1)),IF(RIGHT(D293,1)="M",1000000*VALUE(LEFT(D293,LEN(D293)-1)),IF(RIGHT(D293,1)="B",1000000000*VALUE(LEFT(D293,LEN(D293)-1)),IF(RIGHT(D293,1)="%",0.01*VALUE(LEFT(D293,LEN(D293)-1)),IF(RIGHT(D293,1)="k",1000*VALUE(LEFT(D293,LEN(D293)-1)),VALUE(SUBSTITUTE(D293,",",""))))))))),"N/A")</f>
        <v/>
      </c>
      <c r="L293">
        <f>IFERROR(IF(TRIM(E293)="-", "N/A", IF(RIGHT(E293,1)=")",IF(RIGHT(E293,2)="T)",-1000000000000*VALUE(MID(E293,2,LEN(E293)-3)),IF(RIGHT(E293,2)="M)",-1000000*VALUE(MID(E293,2,LEN(E293)-3)),IF(RIGHT(E293,2)="B)",-1000000000*VALUE(MID(E293,2,LEN(E293)-3)),IF(RIGHT(E293,2)="k)",-1000*VALUE(MID(E293,2,LEN(E293)-3)),VALUE(SUBSTITUTE(E293,",","")))))),IF(RIGHT(E293,1)="T",1000000000000*VALUE(LEFT(E293,LEN(E293)-1)),IF(RIGHT(E293,1)="M",1000000*VALUE(LEFT(E293,LEN(E293)-1)),IF(RIGHT(E293,1)="B",1000000000*VALUE(LEFT(E293,LEN(E293)-1)),IF(RIGHT(E293,1)="%",0.01*VALUE(LEFT(E293,LEN(E293)-1)),IF(RIGHT(E293,1)="k",1000*VALUE(LEFT(E293,LEN(E293)-1)),VALUE(SUBSTITUTE(E293,",",""))))))))),"N/A")</f>
        <v/>
      </c>
      <c r="M293">
        <f>IFERROR(IF(TRIM(F293)="-", "N/A", IF(RIGHT(F293,1)=")",IF(RIGHT(F293,2)="T)",-1000000000000*VALUE(MID(F293,2,LEN(F293)-3)),IF(RIGHT(F293,2)="M)",-1000000*VALUE(MID(F293,2,LEN(F293)-3)),IF(RIGHT(F293,2)="B)",-1000000000*VALUE(MID(F293,2,LEN(F293)-3)),IF(RIGHT(F293,2)="k)",-1000*VALUE(MID(F293,2,LEN(F293)-3)),VALUE(SUBSTITUTE(F293,",","")))))),IF(RIGHT(F293,1)="T",1000000000000*VALUE(LEFT(F293,LEN(F293)-1)),IF(RIGHT(F293,1)="M",1000000*VALUE(LEFT(F293,LEN(F293)-1)),IF(RIGHT(F293,1)="B",1000000000*VALUE(LEFT(F293,LEN(F293)-1)),IF(RIGHT(F293,1)="%",0.01*VALUE(LEFT(F293,LEN(F293)-1)),IF(RIGHT(F293,1)="k",1000*VALUE(LEFT(F293,LEN(F293)-1)),VALUE(SUBSTITUTE(F293,",",""))))))))),"N/A")</f>
        <v/>
      </c>
      <c r="N293">
        <f>IFERROR(IF(TRIM(G293)="-", "N/A", IF(RIGHT(G293,1)=")",IF(RIGHT(G293,2)="T)",-1000000000000*VALUE(MID(G293,2,LEN(G293)-3)),IF(RIGHT(G293,2)="M)",-1000000*VALUE(MID(G293,2,LEN(G293)-3)),IF(RIGHT(G293,2)="B)",-1000000000*VALUE(MID(G293,2,LEN(G293)-3)),IF(RIGHT(G293,2)="k)",-1000*VALUE(MID(G293,2,LEN(G293)-3)),VALUE(SUBSTITUTE(G293,",","")))))),IF(RIGHT(G293,1)="T",1000000000000*VALUE(LEFT(G293,LEN(G293)-1)),IF(RIGHT(G293,1)="M",1000000*VALUE(LEFT(G293,LEN(G293)-1)),IF(RIGHT(G293,1)="B",1000000000*VALUE(LEFT(G293,LEN(G293)-1)),IF(RIGHT(G293,1)="%",0.01*VALUE(LEFT(G293,LEN(G293)-1)),IF(RIGHT(G293,1)="k",1000*VALUE(LEFT(G293,LEN(G293)-1)),VALUE(SUBSTITUTE(G293,",",""))))))))),"N/A")</f>
        <v/>
      </c>
      <c r="P293">
        <f>MAX(J293:N293)</f>
        <v/>
      </c>
      <c r="Q293">
        <f>IFERROR(J144+MATCH(P293,J293:N293,0)-1,"")</f>
        <v/>
      </c>
      <c r="R293">
        <f>IF(Q293="","",MIN(J293:N293))</f>
        <v/>
      </c>
      <c r="S293">
        <f>IFERROR(J144+MATCH(R293,J293:N293,0)-1,"")</f>
        <v/>
      </c>
      <c r="T293">
        <f>IFERROR(AVERAGE(J293:N293),"")</f>
        <v/>
      </c>
      <c r="U293">
        <f>IFERROR(STDEV(J293:N293),"")</f>
        <v/>
      </c>
      <c r="V293">
        <f>IFERROR(IF(C293="-","",IF(ISBLANK(B293),"",IF(OR(ISNUMBER(FIND("Growth",B293)),ISNUMBER(FIND("Margin",B293))),"",(J293-T293)/U293))),"")</f>
        <v/>
      </c>
      <c r="W293">
        <f>IFERROR(IF(OR(D293="-",ISBLANK(D293)),"",(K293-T293)/U293),"")</f>
        <v/>
      </c>
      <c r="X293">
        <f>IFERROR(IF(OR(E293="-",ISBLANK(E293)),"",(L293-T293)/U293),"")</f>
        <v/>
      </c>
      <c r="Y293">
        <f>IFERROR(IF(OR(F293="-",ISBLANK(F293)),"",(M293-T293)/U293),"")</f>
        <v/>
      </c>
      <c r="Z293">
        <f>IFERROR(IF(OR(G293="-",ISBLANK(G293)),"",(N293-T293)/U293),"")</f>
        <v/>
      </c>
      <c r="AA293">
        <f>IF(MAX(MAX(V293:Z293),ABS(MIN(V293:Z293)))=ABS(MIN(V293:Z293)),MIN(V293:Z293),MAX(V293:Z293))</f>
        <v/>
      </c>
      <c r="AB293">
        <f>IFERROR(V144+MATCH(AA293,V293:Z293,0)-1,"")</f>
        <v/>
      </c>
      <c r="AC293">
        <f>IF(AB293&lt;&gt;"",IF(S293=AB293,"Low",IF(AB293=Q293,"High","")),"")</f>
        <v/>
      </c>
      <c r="AE293">
        <f>IF(ISNUMBER(MATCH("N/A",J293:N293,0)),"",IFERROR((5 * SUMPRODUCT(J144:N144,J293:N293) - PRODUCT(SUM(J144:N144),SUM(J293:N293))) / ((5 * SUM((J144^2)+(K144^2)+(L144^2)+(M144^2)+(N144^2))) - SUM(J144:N144)^2),""))</f>
        <v/>
      </c>
      <c r="AF293">
        <f>IFERROR(CORREL(J144:N144,J293:N293),"")</f>
        <v/>
      </c>
      <c r="AZ293">
        <f>IF(Q293=S293,0,1)</f>
        <v/>
      </c>
      <c r="BA293">
        <f>IF(AZ293=1,IF(Q293="","",IF(Q293=N144,"Yes","No")),"")</f>
        <v/>
      </c>
      <c r="BB293">
        <f>IF(BA293="Yes",P293,"")</f>
        <v/>
      </c>
      <c r="BC293">
        <f>IF(AZ293=1,IF(S293="","",IF(S293=N144,"Yes","No")),"")</f>
        <v/>
      </c>
      <c r="BD293">
        <f>IF(BC293="Yes",R293,"")</f>
        <v/>
      </c>
      <c r="BE293">
        <f>IFERROR(IF(SIGN(AE293)=1,"Increasing",IF(SIGN(AE293)=-1,"Decreasing","")),"")</f>
        <v/>
      </c>
      <c r="BF293">
        <f>IF(OR(AND(BE293="Increasing",BA293="Yes"),AND(BE293="Decreasing",BC293="Yes")),"Yes","No")</f>
        <v/>
      </c>
      <c r="BG293">
        <f>IF(I293="pos_trend","Yes","No")</f>
        <v/>
      </c>
      <c r="BH293">
        <f>IF(AF293&lt;&gt;"",IF(ABS(AF293)&gt;0.8,"Yes","No"),"")</f>
        <v/>
      </c>
    </row>
    <row r="294" spans="1:60">
      <c s="1" r="A294" t="n">
        <v>2</v>
      </c>
      <c r="B294" t="s">
        <v>751</v>
      </c>
      <c r="C294" t="s">
        <v>3943</v>
      </c>
      <c r="D294" t="s">
        <v>3944</v>
      </c>
      <c r="E294" t="s">
        <v>4311</v>
      </c>
      <c r="F294" t="s">
        <v>3946</v>
      </c>
      <c r="G294" t="s">
        <v>3947</v>
      </c>
      <c r="H294" t="s"/>
      <c r="I294">
        <f>IF(AND(K294&gt; J294, L294&gt; K294, M294&gt; L294, N294&gt; M294), "pos_trend", IF(AND(K294&lt; J294, L294&lt; K294, M294&lt; L294, N294&lt; M294), "neg_trend", "N/A"))</f>
        <v/>
      </c>
      <c r="J294">
        <f>IFERROR(IF(TRIM(C294)="-", "N/A", IF(RIGHT(C294,1)=")",IF(RIGHT(C294,2)="T)",-1000000000000*VALUE(MID(C294,2,LEN(C294)-3)),IF(RIGHT(C294,2)="M)",-1000000*VALUE(MID(C294,2,LEN(C294)-3)),IF(RIGHT(C294,2)="B)",-1000000000*VALUE(MID(C294,2,LEN(C294)-3)),IF(RIGHT(C294,2)="k)",-1000*VALUE(MID(C294,2,LEN(C294)-3)),VALUE(SUBSTITUTE(C294,",","")))))),IF(RIGHT(C294,1)="T",1000000000000*VALUE(LEFT(C294,LEN(C294)-1)),IF(RIGHT(C294,1)="M",1000000*VALUE(LEFT(C294,LEN(C294)-1)),IF(RIGHT(C294,1)="B",1000000000*VALUE(LEFT(C294,LEN(C294)-1)),IF(RIGHT(C294,1)="%",0.01*VALUE(LEFT(C294,LEN(C294)-1)),IF(RIGHT(C294,1)="k",1000*VALUE(LEFT(C294,LEN(C294)-1)),VALUE(SUBSTITUTE(C294,",",""))))))))),"N/A")</f>
        <v/>
      </c>
      <c r="K294">
        <f>IFERROR(IF(TRIM(D294)="-", "N/A", IF(RIGHT(D294,1)=")",IF(RIGHT(D294,2)="T)",-1000000000000*VALUE(MID(D294,2,LEN(D294)-3)),IF(RIGHT(D294,2)="M)",-1000000*VALUE(MID(D294,2,LEN(D294)-3)),IF(RIGHT(D294,2)="B)",-1000000000*VALUE(MID(D294,2,LEN(D294)-3)),IF(RIGHT(D294,2)="k)",-1000*VALUE(MID(D294,2,LEN(D294)-3)),VALUE(SUBSTITUTE(D294,",","")))))),IF(RIGHT(D294,1)="T",1000000000000*VALUE(LEFT(D294,LEN(D294)-1)),IF(RIGHT(D294,1)="M",1000000*VALUE(LEFT(D294,LEN(D294)-1)),IF(RIGHT(D294,1)="B",1000000000*VALUE(LEFT(D294,LEN(D294)-1)),IF(RIGHT(D294,1)="%",0.01*VALUE(LEFT(D294,LEN(D294)-1)),IF(RIGHT(D294,1)="k",1000*VALUE(LEFT(D294,LEN(D294)-1)),VALUE(SUBSTITUTE(D294,",",""))))))))),"N/A")</f>
        <v/>
      </c>
      <c r="L294">
        <f>IFERROR(IF(TRIM(E294)="-", "N/A", IF(RIGHT(E294,1)=")",IF(RIGHT(E294,2)="T)",-1000000000000*VALUE(MID(E294,2,LEN(E294)-3)),IF(RIGHT(E294,2)="M)",-1000000*VALUE(MID(E294,2,LEN(E294)-3)),IF(RIGHT(E294,2)="B)",-1000000000*VALUE(MID(E294,2,LEN(E294)-3)),IF(RIGHT(E294,2)="k)",-1000*VALUE(MID(E294,2,LEN(E294)-3)),VALUE(SUBSTITUTE(E294,",","")))))),IF(RIGHT(E294,1)="T",1000000000000*VALUE(LEFT(E294,LEN(E294)-1)),IF(RIGHT(E294,1)="M",1000000*VALUE(LEFT(E294,LEN(E294)-1)),IF(RIGHT(E294,1)="B",1000000000*VALUE(LEFT(E294,LEN(E294)-1)),IF(RIGHT(E294,1)="%",0.01*VALUE(LEFT(E294,LEN(E294)-1)),IF(RIGHT(E294,1)="k",1000*VALUE(LEFT(E294,LEN(E294)-1)),VALUE(SUBSTITUTE(E294,",",""))))))))),"N/A")</f>
        <v/>
      </c>
      <c r="M294">
        <f>IFERROR(IF(TRIM(F294)="-", "N/A", IF(RIGHT(F294,1)=")",IF(RIGHT(F294,2)="T)",-1000000000000*VALUE(MID(F294,2,LEN(F294)-3)),IF(RIGHT(F294,2)="M)",-1000000*VALUE(MID(F294,2,LEN(F294)-3)),IF(RIGHT(F294,2)="B)",-1000000000*VALUE(MID(F294,2,LEN(F294)-3)),IF(RIGHT(F294,2)="k)",-1000*VALUE(MID(F294,2,LEN(F294)-3)),VALUE(SUBSTITUTE(F294,",","")))))),IF(RIGHT(F294,1)="T",1000000000000*VALUE(LEFT(F294,LEN(F294)-1)),IF(RIGHT(F294,1)="M",1000000*VALUE(LEFT(F294,LEN(F294)-1)),IF(RIGHT(F294,1)="B",1000000000*VALUE(LEFT(F294,LEN(F294)-1)),IF(RIGHT(F294,1)="%",0.01*VALUE(LEFT(F294,LEN(F294)-1)),IF(RIGHT(F294,1)="k",1000*VALUE(LEFT(F294,LEN(F294)-1)),VALUE(SUBSTITUTE(F294,",",""))))))))),"N/A")</f>
        <v/>
      </c>
      <c r="N294">
        <f>IFERROR(IF(TRIM(G294)="-", "N/A", IF(RIGHT(G294,1)=")",IF(RIGHT(G294,2)="T)",-1000000000000*VALUE(MID(G294,2,LEN(G294)-3)),IF(RIGHT(G294,2)="M)",-1000000*VALUE(MID(G294,2,LEN(G294)-3)),IF(RIGHT(G294,2)="B)",-1000000000*VALUE(MID(G294,2,LEN(G294)-3)),IF(RIGHT(G294,2)="k)",-1000*VALUE(MID(G294,2,LEN(G294)-3)),VALUE(SUBSTITUTE(G294,",","")))))),IF(RIGHT(G294,1)="T",1000000000000*VALUE(LEFT(G294,LEN(G294)-1)),IF(RIGHT(G294,1)="M",1000000*VALUE(LEFT(G294,LEN(G294)-1)),IF(RIGHT(G294,1)="B",1000000000*VALUE(LEFT(G294,LEN(G294)-1)),IF(RIGHT(G294,1)="%",0.01*VALUE(LEFT(G294,LEN(G294)-1)),IF(RIGHT(G294,1)="k",1000*VALUE(LEFT(G294,LEN(G294)-1)),VALUE(SUBSTITUTE(G294,",",""))))))))),"N/A")</f>
        <v/>
      </c>
      <c r="P294">
        <f>MAX(J294:N294)</f>
        <v/>
      </c>
      <c r="Q294">
        <f>IFERROR(J144+MATCH(P294,J294:N294,0)-1,"")</f>
        <v/>
      </c>
      <c r="R294">
        <f>IF(Q294="","",MIN(J294:N294))</f>
        <v/>
      </c>
      <c r="S294">
        <f>IFERROR(J144+MATCH(R294,J294:N294,0)-1,"")</f>
        <v/>
      </c>
      <c r="T294">
        <f>IFERROR(AVERAGE(J294:N294),"")</f>
        <v/>
      </c>
      <c r="U294">
        <f>IFERROR(STDEV(J294:N294),"")</f>
        <v/>
      </c>
      <c r="V294">
        <f>IFERROR(IF(C294="-","",IF(ISBLANK(B294),"",IF(OR(ISNUMBER(FIND("Growth",B294)),ISNUMBER(FIND("Margin",B294))),"",(J294-T294)/U294))),"")</f>
        <v/>
      </c>
      <c r="W294">
        <f>IFERROR(IF(OR(D294="-",ISBLANK(D294)),"",(K294-T294)/U294),"")</f>
        <v/>
      </c>
      <c r="X294">
        <f>IFERROR(IF(OR(E294="-",ISBLANK(E294)),"",(L294-T294)/U294),"")</f>
        <v/>
      </c>
      <c r="Y294">
        <f>IFERROR(IF(OR(F294="-",ISBLANK(F294)),"",(M294-T294)/U294),"")</f>
        <v/>
      </c>
      <c r="Z294">
        <f>IFERROR(IF(OR(G294="-",ISBLANK(G294)),"",(N294-T294)/U294),"")</f>
        <v/>
      </c>
      <c r="AA294">
        <f>IF(MAX(MAX(V294:Z294),ABS(MIN(V294:Z294)))=ABS(MIN(V294:Z294)),MIN(V294:Z294),MAX(V294:Z294))</f>
        <v/>
      </c>
      <c r="AB294">
        <f>IFERROR(V144+MATCH(AA294,V294:Z294,0)-1,"")</f>
        <v/>
      </c>
      <c r="AC294">
        <f>IF(AB294&lt;&gt;"",IF(S294=AB294,"Low",IF(AB294=Q294,"High","")),"")</f>
        <v/>
      </c>
      <c r="AE294">
        <f>IF(ISNUMBER(MATCH("N/A",J294:N294,0)),"",IFERROR((5 * SUMPRODUCT(J144:N144,J294:N294) - PRODUCT(SUM(J144:N144),SUM(J294:N294))) / ((5 * SUM((J144^2)+(K144^2)+(L144^2)+(M144^2)+(N144^2))) - SUM(J144:N144)^2),""))</f>
        <v/>
      </c>
      <c r="AF294">
        <f>IFERROR(CORREL(J144:N144,J294:N294),"")</f>
        <v/>
      </c>
      <c r="AZ294">
        <f>IF(Q294=S294,0,1)</f>
        <v/>
      </c>
      <c r="BA294">
        <f>IF(AZ294=1,IF(Q294="","",IF(Q294=N144,"Yes","No")),"")</f>
        <v/>
      </c>
      <c r="BB294">
        <f>IF(BA294="Yes",P294,"")</f>
        <v/>
      </c>
      <c r="BC294">
        <f>IF(AZ294=1,IF(S294="","",IF(S294=N144,"Yes","No")),"")</f>
        <v/>
      </c>
      <c r="BD294">
        <f>IF(BC294="Yes",R294,"")</f>
        <v/>
      </c>
      <c r="BE294">
        <f>IFERROR(IF(SIGN(AE294)=1,"Increasing",IF(SIGN(AE294)=-1,"Decreasing","")),"")</f>
        <v/>
      </c>
      <c r="BF294">
        <f>IF(OR(AND(BE294="Increasing",BA294="Yes"),AND(BE294="Decreasing",BC294="Yes")),"Yes","No")</f>
        <v/>
      </c>
      <c r="BG294">
        <f>IF(I294="pos_trend","Yes","No")</f>
        <v/>
      </c>
      <c r="BH294">
        <f>IF(AF294&lt;&gt;"",IF(ABS(AF294)&gt;0.8,"Yes","No"),"")</f>
        <v/>
      </c>
    </row>
    <row r="295" spans="1:60">
      <c s="1" r="A295" t="n">
        <v>3</v>
      </c>
      <c r="B295" t="s">
        <v>752</v>
      </c>
      <c r="C295" t="s">
        <v>3948</v>
      </c>
      <c r="D295" t="s">
        <v>3949</v>
      </c>
      <c r="E295" t="s">
        <v>4312</v>
      </c>
      <c r="F295" t="s">
        <v>3951</v>
      </c>
      <c r="G295" t="s">
        <v>3952</v>
      </c>
      <c r="H295" t="s"/>
      <c r="I295">
        <f>IF(AND(K295&gt; J295, L295&gt; K295, M295&gt; L295, N295&gt; M295), "pos_trend", IF(AND(K295&lt; J295, L295&lt; K295, M295&lt; L295, N295&lt; M295), "neg_trend", "N/A"))</f>
        <v/>
      </c>
      <c r="J295">
        <f>IFERROR(IF(TRIM(C295)="-", "N/A", IF(RIGHT(C295,1)=")",IF(RIGHT(C295,2)="T)",-1000000000000*VALUE(MID(C295,2,LEN(C295)-3)),IF(RIGHT(C295,2)="M)",-1000000*VALUE(MID(C295,2,LEN(C295)-3)),IF(RIGHT(C295,2)="B)",-1000000000*VALUE(MID(C295,2,LEN(C295)-3)),IF(RIGHT(C295,2)="k)",-1000*VALUE(MID(C295,2,LEN(C295)-3)),VALUE(SUBSTITUTE(C295,",","")))))),IF(RIGHT(C295,1)="T",1000000000000*VALUE(LEFT(C295,LEN(C295)-1)),IF(RIGHT(C295,1)="M",1000000*VALUE(LEFT(C295,LEN(C295)-1)),IF(RIGHT(C295,1)="B",1000000000*VALUE(LEFT(C295,LEN(C295)-1)),IF(RIGHT(C295,1)="%",0.01*VALUE(LEFT(C295,LEN(C295)-1)),IF(RIGHT(C295,1)="k",1000*VALUE(LEFT(C295,LEN(C295)-1)),VALUE(SUBSTITUTE(C295,",",""))))))))),"N/A")</f>
        <v/>
      </c>
      <c r="K295">
        <f>IFERROR(IF(TRIM(D295)="-", "N/A", IF(RIGHT(D295,1)=")",IF(RIGHT(D295,2)="T)",-1000000000000*VALUE(MID(D295,2,LEN(D295)-3)),IF(RIGHT(D295,2)="M)",-1000000*VALUE(MID(D295,2,LEN(D295)-3)),IF(RIGHT(D295,2)="B)",-1000000000*VALUE(MID(D295,2,LEN(D295)-3)),IF(RIGHT(D295,2)="k)",-1000*VALUE(MID(D295,2,LEN(D295)-3)),VALUE(SUBSTITUTE(D295,",","")))))),IF(RIGHT(D295,1)="T",1000000000000*VALUE(LEFT(D295,LEN(D295)-1)),IF(RIGHT(D295,1)="M",1000000*VALUE(LEFT(D295,LEN(D295)-1)),IF(RIGHT(D295,1)="B",1000000000*VALUE(LEFT(D295,LEN(D295)-1)),IF(RIGHT(D295,1)="%",0.01*VALUE(LEFT(D295,LEN(D295)-1)),IF(RIGHT(D295,1)="k",1000*VALUE(LEFT(D295,LEN(D295)-1)),VALUE(SUBSTITUTE(D295,",",""))))))))),"N/A")</f>
        <v/>
      </c>
      <c r="L295">
        <f>IFERROR(IF(TRIM(E295)="-", "N/A", IF(RIGHT(E295,1)=")",IF(RIGHT(E295,2)="T)",-1000000000000*VALUE(MID(E295,2,LEN(E295)-3)),IF(RIGHT(E295,2)="M)",-1000000*VALUE(MID(E295,2,LEN(E295)-3)),IF(RIGHT(E295,2)="B)",-1000000000*VALUE(MID(E295,2,LEN(E295)-3)),IF(RIGHT(E295,2)="k)",-1000*VALUE(MID(E295,2,LEN(E295)-3)),VALUE(SUBSTITUTE(E295,",","")))))),IF(RIGHT(E295,1)="T",1000000000000*VALUE(LEFT(E295,LEN(E295)-1)),IF(RIGHT(E295,1)="M",1000000*VALUE(LEFT(E295,LEN(E295)-1)),IF(RIGHT(E295,1)="B",1000000000*VALUE(LEFT(E295,LEN(E295)-1)),IF(RIGHT(E295,1)="%",0.01*VALUE(LEFT(E295,LEN(E295)-1)),IF(RIGHT(E295,1)="k",1000*VALUE(LEFT(E295,LEN(E295)-1)),VALUE(SUBSTITUTE(E295,",",""))))))))),"N/A")</f>
        <v/>
      </c>
      <c r="M295">
        <f>IFERROR(IF(TRIM(F295)="-", "N/A", IF(RIGHT(F295,1)=")",IF(RIGHT(F295,2)="T)",-1000000000000*VALUE(MID(F295,2,LEN(F295)-3)),IF(RIGHT(F295,2)="M)",-1000000*VALUE(MID(F295,2,LEN(F295)-3)),IF(RIGHT(F295,2)="B)",-1000000000*VALUE(MID(F295,2,LEN(F295)-3)),IF(RIGHT(F295,2)="k)",-1000*VALUE(MID(F295,2,LEN(F295)-3)),VALUE(SUBSTITUTE(F295,",","")))))),IF(RIGHT(F295,1)="T",1000000000000*VALUE(LEFT(F295,LEN(F295)-1)),IF(RIGHT(F295,1)="M",1000000*VALUE(LEFT(F295,LEN(F295)-1)),IF(RIGHT(F295,1)="B",1000000000*VALUE(LEFT(F295,LEN(F295)-1)),IF(RIGHT(F295,1)="%",0.01*VALUE(LEFT(F295,LEN(F295)-1)),IF(RIGHT(F295,1)="k",1000*VALUE(LEFT(F295,LEN(F295)-1)),VALUE(SUBSTITUTE(F295,",",""))))))))),"N/A")</f>
        <v/>
      </c>
      <c r="N295">
        <f>IFERROR(IF(TRIM(G295)="-", "N/A", IF(RIGHT(G295,1)=")",IF(RIGHT(G295,2)="T)",-1000000000000*VALUE(MID(G295,2,LEN(G295)-3)),IF(RIGHT(G295,2)="M)",-1000000*VALUE(MID(G295,2,LEN(G295)-3)),IF(RIGHT(G295,2)="B)",-1000000000*VALUE(MID(G295,2,LEN(G295)-3)),IF(RIGHT(G295,2)="k)",-1000*VALUE(MID(G295,2,LEN(G295)-3)),VALUE(SUBSTITUTE(G295,",","")))))),IF(RIGHT(G295,1)="T",1000000000000*VALUE(LEFT(G295,LEN(G295)-1)),IF(RIGHT(G295,1)="M",1000000*VALUE(LEFT(G295,LEN(G295)-1)),IF(RIGHT(G295,1)="B",1000000000*VALUE(LEFT(G295,LEN(G295)-1)),IF(RIGHT(G295,1)="%",0.01*VALUE(LEFT(G295,LEN(G295)-1)),IF(RIGHT(G295,1)="k",1000*VALUE(LEFT(G295,LEN(G295)-1)),VALUE(SUBSTITUTE(G295,",",""))))))))),"N/A")</f>
        <v/>
      </c>
      <c r="P295">
        <f>MAX(J295:N295)</f>
        <v/>
      </c>
      <c r="Q295">
        <f>IFERROR(J144+MATCH(P295,J295:N295,0)-1,"")</f>
        <v/>
      </c>
      <c r="R295">
        <f>IF(Q295="","",MIN(J295:N295))</f>
        <v/>
      </c>
      <c r="S295">
        <f>IFERROR(J144+MATCH(R295,J295:N295,0)-1,"")</f>
        <v/>
      </c>
      <c r="T295">
        <f>IFERROR(AVERAGE(J295:N295),"")</f>
        <v/>
      </c>
      <c r="U295">
        <f>IFERROR(STDEV(J295:N295),"")</f>
        <v/>
      </c>
      <c r="V295">
        <f>IFERROR(IF(C295="-","",IF(ISBLANK(B295),"",IF(OR(ISNUMBER(FIND("Growth",B295)),ISNUMBER(FIND("Margin",B295))),"",(J295-T295)/U295))),"")</f>
        <v/>
      </c>
      <c r="W295">
        <f>IFERROR(IF(OR(D295="-",ISBLANK(D295)),"",(K295-T295)/U295),"")</f>
        <v/>
      </c>
      <c r="X295">
        <f>IFERROR(IF(OR(E295="-",ISBLANK(E295)),"",(L295-T295)/U295),"")</f>
        <v/>
      </c>
      <c r="Y295">
        <f>IFERROR(IF(OR(F295="-",ISBLANK(F295)),"",(M295-T295)/U295),"")</f>
        <v/>
      </c>
      <c r="Z295">
        <f>IFERROR(IF(OR(G295="-",ISBLANK(G295)),"",(N295-T295)/U295),"")</f>
        <v/>
      </c>
      <c r="AA295">
        <f>IF(MAX(MAX(V295:Z295),ABS(MIN(V295:Z295)))=ABS(MIN(V295:Z295)),MIN(V295:Z295),MAX(V295:Z295))</f>
        <v/>
      </c>
      <c r="AB295">
        <f>IFERROR(V144+MATCH(AA295,V295:Z295,0)-1,"")</f>
        <v/>
      </c>
      <c r="AC295">
        <f>IF(AB295&lt;&gt;"",IF(S295=AB295,"Low",IF(AB295=Q295,"High","")),"")</f>
        <v/>
      </c>
      <c r="AE295">
        <f>IF(ISNUMBER(MATCH("N/A",J295:N295,0)),"",IFERROR((5 * SUMPRODUCT(J144:N144,J295:N295) - PRODUCT(SUM(J144:N144),SUM(J295:N295))) / ((5 * SUM((J144^2)+(K144^2)+(L144^2)+(M144^2)+(N144^2))) - SUM(J144:N144)^2),""))</f>
        <v/>
      </c>
      <c r="AF295">
        <f>IFERROR(CORREL(J144:N144,J295:N295),"")</f>
        <v/>
      </c>
      <c r="AZ295">
        <f>IF(Q295=S295,0,1)</f>
        <v/>
      </c>
      <c r="BA295">
        <f>IF(AZ295=1,IF(Q295="","",IF(Q295=N144,"Yes","No")),"")</f>
        <v/>
      </c>
      <c r="BB295">
        <f>IF(BA295="Yes",P295,"")</f>
        <v/>
      </c>
      <c r="BC295">
        <f>IF(AZ295=1,IF(S295="","",IF(S295=N144,"Yes","No")),"")</f>
        <v/>
      </c>
      <c r="BD295">
        <f>IF(BC295="Yes",R295,"")</f>
        <v/>
      </c>
      <c r="BE295">
        <f>IFERROR(IF(SIGN(AE295)=1,"Increasing",IF(SIGN(AE295)=-1,"Decreasing","")),"")</f>
        <v/>
      </c>
      <c r="BF295">
        <f>IF(OR(AND(BE295="Increasing",BA295="Yes"),AND(BE295="Decreasing",BC295="Yes")),"Yes","No")</f>
        <v/>
      </c>
      <c r="BG295">
        <f>IF(I295="pos_trend","Yes","No")</f>
        <v/>
      </c>
      <c r="BH295">
        <f>IF(AF295&lt;&gt;"",IF(ABS(AF295)&gt;0.8,"Yes","No"),"")</f>
        <v/>
      </c>
    </row>
    <row r="296" spans="1:60">
      <c s="1" r="A296" t="n">
        <v>4</v>
      </c>
      <c r="B296" t="s">
        <v>753</v>
      </c>
      <c r="C296" t="s">
        <v>3953</v>
      </c>
      <c r="D296" t="s">
        <v>3954</v>
      </c>
      <c r="E296" t="s">
        <v>3955</v>
      </c>
      <c r="F296" t="s">
        <v>3956</v>
      </c>
      <c r="G296" t="s">
        <v>3957</v>
      </c>
      <c r="H296" t="s"/>
      <c r="I296">
        <f>IF(AND(K296&gt; J296, L296&gt; K296, M296&gt; L296, N296&gt; M296), "pos_trend", IF(AND(K296&lt; J296, L296&lt; K296, M296&lt; L296, N296&lt; M296), "neg_trend", "N/A"))</f>
        <v/>
      </c>
      <c r="J296">
        <f>IFERROR(IF(TRIM(C296)="-", "N/A", IF(RIGHT(C296,1)=")",IF(RIGHT(C296,2)="T)",-1000000000000*VALUE(MID(C296,2,LEN(C296)-3)),IF(RIGHT(C296,2)="M)",-1000000*VALUE(MID(C296,2,LEN(C296)-3)),IF(RIGHT(C296,2)="B)",-1000000000*VALUE(MID(C296,2,LEN(C296)-3)),IF(RIGHT(C296,2)="k)",-1000*VALUE(MID(C296,2,LEN(C296)-3)),VALUE(SUBSTITUTE(C296,",","")))))),IF(RIGHT(C296,1)="T",1000000000000*VALUE(LEFT(C296,LEN(C296)-1)),IF(RIGHT(C296,1)="M",1000000*VALUE(LEFT(C296,LEN(C296)-1)),IF(RIGHT(C296,1)="B",1000000000*VALUE(LEFT(C296,LEN(C296)-1)),IF(RIGHT(C296,1)="%",0.01*VALUE(LEFT(C296,LEN(C296)-1)),IF(RIGHT(C296,1)="k",1000*VALUE(LEFT(C296,LEN(C296)-1)),VALUE(SUBSTITUTE(C296,",",""))))))))),"N/A")</f>
        <v/>
      </c>
      <c r="K296">
        <f>IFERROR(IF(TRIM(D296)="-", "N/A", IF(RIGHT(D296,1)=")",IF(RIGHT(D296,2)="T)",-1000000000000*VALUE(MID(D296,2,LEN(D296)-3)),IF(RIGHT(D296,2)="M)",-1000000*VALUE(MID(D296,2,LEN(D296)-3)),IF(RIGHT(D296,2)="B)",-1000000000*VALUE(MID(D296,2,LEN(D296)-3)),IF(RIGHT(D296,2)="k)",-1000*VALUE(MID(D296,2,LEN(D296)-3)),VALUE(SUBSTITUTE(D296,",","")))))),IF(RIGHT(D296,1)="T",1000000000000*VALUE(LEFT(D296,LEN(D296)-1)),IF(RIGHT(D296,1)="M",1000000*VALUE(LEFT(D296,LEN(D296)-1)),IF(RIGHT(D296,1)="B",1000000000*VALUE(LEFT(D296,LEN(D296)-1)),IF(RIGHT(D296,1)="%",0.01*VALUE(LEFT(D296,LEN(D296)-1)),IF(RIGHT(D296,1)="k",1000*VALUE(LEFT(D296,LEN(D296)-1)),VALUE(SUBSTITUTE(D296,",",""))))))))),"N/A")</f>
        <v/>
      </c>
      <c r="L296">
        <f>IFERROR(IF(TRIM(E296)="-", "N/A", IF(RIGHT(E296,1)=")",IF(RIGHT(E296,2)="T)",-1000000000000*VALUE(MID(E296,2,LEN(E296)-3)),IF(RIGHT(E296,2)="M)",-1000000*VALUE(MID(E296,2,LEN(E296)-3)),IF(RIGHT(E296,2)="B)",-1000000000*VALUE(MID(E296,2,LEN(E296)-3)),IF(RIGHT(E296,2)="k)",-1000*VALUE(MID(E296,2,LEN(E296)-3)),VALUE(SUBSTITUTE(E296,",","")))))),IF(RIGHT(E296,1)="T",1000000000000*VALUE(LEFT(E296,LEN(E296)-1)),IF(RIGHT(E296,1)="M",1000000*VALUE(LEFT(E296,LEN(E296)-1)),IF(RIGHT(E296,1)="B",1000000000*VALUE(LEFT(E296,LEN(E296)-1)),IF(RIGHT(E296,1)="%",0.01*VALUE(LEFT(E296,LEN(E296)-1)),IF(RIGHT(E296,1)="k",1000*VALUE(LEFT(E296,LEN(E296)-1)),VALUE(SUBSTITUTE(E296,",",""))))))))),"N/A")</f>
        <v/>
      </c>
      <c r="M296">
        <f>IFERROR(IF(TRIM(F296)="-", "N/A", IF(RIGHT(F296,1)=")",IF(RIGHT(F296,2)="T)",-1000000000000*VALUE(MID(F296,2,LEN(F296)-3)),IF(RIGHT(F296,2)="M)",-1000000*VALUE(MID(F296,2,LEN(F296)-3)),IF(RIGHT(F296,2)="B)",-1000000000*VALUE(MID(F296,2,LEN(F296)-3)),IF(RIGHT(F296,2)="k)",-1000*VALUE(MID(F296,2,LEN(F296)-3)),VALUE(SUBSTITUTE(F296,",","")))))),IF(RIGHT(F296,1)="T",1000000000000*VALUE(LEFT(F296,LEN(F296)-1)),IF(RIGHT(F296,1)="M",1000000*VALUE(LEFT(F296,LEN(F296)-1)),IF(RIGHT(F296,1)="B",1000000000*VALUE(LEFT(F296,LEN(F296)-1)),IF(RIGHT(F296,1)="%",0.01*VALUE(LEFT(F296,LEN(F296)-1)),IF(RIGHT(F296,1)="k",1000*VALUE(LEFT(F296,LEN(F296)-1)),VALUE(SUBSTITUTE(F296,",",""))))))))),"N/A")</f>
        <v/>
      </c>
      <c r="N296">
        <f>IFERROR(IF(TRIM(G296)="-", "N/A", IF(RIGHT(G296,1)=")",IF(RIGHT(G296,2)="T)",-1000000000000*VALUE(MID(G296,2,LEN(G296)-3)),IF(RIGHT(G296,2)="M)",-1000000*VALUE(MID(G296,2,LEN(G296)-3)),IF(RIGHT(G296,2)="B)",-1000000000*VALUE(MID(G296,2,LEN(G296)-3)),IF(RIGHT(G296,2)="k)",-1000*VALUE(MID(G296,2,LEN(G296)-3)),VALUE(SUBSTITUTE(G296,",","")))))),IF(RIGHT(G296,1)="T",1000000000000*VALUE(LEFT(G296,LEN(G296)-1)),IF(RIGHT(G296,1)="M",1000000*VALUE(LEFT(G296,LEN(G296)-1)),IF(RIGHT(G296,1)="B",1000000000*VALUE(LEFT(G296,LEN(G296)-1)),IF(RIGHT(G296,1)="%",0.01*VALUE(LEFT(G296,LEN(G296)-1)),IF(RIGHT(G296,1)="k",1000*VALUE(LEFT(G296,LEN(G296)-1)),VALUE(SUBSTITUTE(G296,",",""))))))))),"N/A")</f>
        <v/>
      </c>
      <c r="P296">
        <f>MAX(J296:N296)</f>
        <v/>
      </c>
      <c r="Q296">
        <f>IFERROR(J144+MATCH(P296,J296:N296,0)-1,"")</f>
        <v/>
      </c>
      <c r="R296">
        <f>IF(Q296="","",MIN(J296:N296))</f>
        <v/>
      </c>
      <c r="S296">
        <f>IFERROR(J144+MATCH(R296,J296:N296,0)-1,"")</f>
        <v/>
      </c>
      <c r="T296">
        <f>IFERROR(AVERAGE(J296:N296),"")</f>
        <v/>
      </c>
      <c r="U296">
        <f>IFERROR(STDEV(J296:N296),"")</f>
        <v/>
      </c>
      <c r="V296">
        <f>IFERROR(IF(C296="-","",IF(ISBLANK(B296),"",IF(OR(ISNUMBER(FIND("Growth",B296)),ISNUMBER(FIND("Margin",B296))),"",(J296-T296)/U296))),"")</f>
        <v/>
      </c>
      <c r="W296">
        <f>IFERROR(IF(OR(D296="-",ISBLANK(D296)),"",(K296-T296)/U296),"")</f>
        <v/>
      </c>
      <c r="X296">
        <f>IFERROR(IF(OR(E296="-",ISBLANK(E296)),"",(L296-T296)/U296),"")</f>
        <v/>
      </c>
      <c r="Y296">
        <f>IFERROR(IF(OR(F296="-",ISBLANK(F296)),"",(M296-T296)/U296),"")</f>
        <v/>
      </c>
      <c r="Z296">
        <f>IFERROR(IF(OR(G296="-",ISBLANK(G296)),"",(N296-T296)/U296),"")</f>
        <v/>
      </c>
      <c r="AA296">
        <f>IF(MAX(MAX(V296:Z296),ABS(MIN(V296:Z296)))=ABS(MIN(V296:Z296)),MIN(V296:Z296),MAX(V296:Z296))</f>
        <v/>
      </c>
      <c r="AB296">
        <f>IFERROR(V144+MATCH(AA296,V296:Z296,0)-1,"")</f>
        <v/>
      </c>
      <c r="AC296">
        <f>IF(AB296&lt;&gt;"",IF(S296=AB296,"Low",IF(AB296=Q296,"High","")),"")</f>
        <v/>
      </c>
      <c r="AE296">
        <f>IF(ISNUMBER(MATCH("N/A",J296:N296,0)),"",IFERROR((5 * SUMPRODUCT(J144:N144,J296:N296) - PRODUCT(SUM(J144:N144),SUM(J296:N296))) / ((5 * SUM((J144^2)+(K144^2)+(L144^2)+(M144^2)+(N144^2))) - SUM(J144:N144)^2),""))</f>
        <v/>
      </c>
      <c r="AF296">
        <f>IFERROR(CORREL(J144:N144,J296:N296),"")</f>
        <v/>
      </c>
      <c r="AZ296">
        <f>IF(Q296=S296,0,1)</f>
        <v/>
      </c>
      <c r="BA296">
        <f>IF(AZ296=1,IF(Q296="","",IF(Q296=N144,"Yes","No")),"")</f>
        <v/>
      </c>
      <c r="BB296">
        <f>IF(BA296="Yes",P296,"")</f>
        <v/>
      </c>
      <c r="BC296">
        <f>IF(AZ296=1,IF(S296="","",IF(S296=N144,"Yes","No")),"")</f>
        <v/>
      </c>
      <c r="BD296">
        <f>IF(BC296="Yes",R296,"")</f>
        <v/>
      </c>
      <c r="BE296">
        <f>IFERROR(IF(SIGN(AE296)=1,"Increasing",IF(SIGN(AE296)=-1,"Decreasing","")),"")</f>
        <v/>
      </c>
      <c r="BF296">
        <f>IF(OR(AND(BE296="Increasing",BA296="Yes"),AND(BE296="Decreasing",BC296="Yes")),"Yes","No")</f>
        <v/>
      </c>
      <c r="BG296">
        <f>IF(I296="pos_trend","Yes","No")</f>
        <v/>
      </c>
      <c r="BH296">
        <f>IF(AF296&lt;&gt;"",IF(ABS(AF296)&gt;0.8,"Yes","No"),"")</f>
        <v/>
      </c>
    </row>
    <row r="297" spans="1:60">
      <c s="1" r="A297" t="n">
        <v>5</v>
      </c>
      <c r="B297" t="s">
        <v>754</v>
      </c>
      <c r="C297" t="s">
        <v>4313</v>
      </c>
      <c r="D297" t="s">
        <v>4314</v>
      </c>
      <c r="E297" t="s">
        <v>4315</v>
      </c>
      <c r="F297" t="s">
        <v>4316</v>
      </c>
      <c r="G297" t="s">
        <v>4317</v>
      </c>
      <c r="H297" t="s"/>
      <c r="I297">
        <f>IF(AND(K297&gt; J297, L297&gt; K297, M297&gt; L297, N297&gt; M297), "pos_trend", IF(AND(K297&lt; J297, L297&lt; K297, M297&lt; L297, N297&lt; M297), "neg_trend", "N/A"))</f>
        <v/>
      </c>
      <c r="J297">
        <f>IFERROR(IF(TRIM(C297)="-", "N/A", IF(RIGHT(C297,1)=")",IF(RIGHT(C297,2)="T)",-1000000000000*VALUE(MID(C297,2,LEN(C297)-3)),IF(RIGHT(C297,2)="M)",-1000000*VALUE(MID(C297,2,LEN(C297)-3)),IF(RIGHT(C297,2)="B)",-1000000000*VALUE(MID(C297,2,LEN(C297)-3)),IF(RIGHT(C297,2)="k)",-1000*VALUE(MID(C297,2,LEN(C297)-3)),VALUE(SUBSTITUTE(C297,",","")))))),IF(RIGHT(C297,1)="T",1000000000000*VALUE(LEFT(C297,LEN(C297)-1)),IF(RIGHT(C297,1)="M",1000000*VALUE(LEFT(C297,LEN(C297)-1)),IF(RIGHT(C297,1)="B",1000000000*VALUE(LEFT(C297,LEN(C297)-1)),IF(RIGHT(C297,1)="%",0.01*VALUE(LEFT(C297,LEN(C297)-1)),IF(RIGHT(C297,1)="k",1000*VALUE(LEFT(C297,LEN(C297)-1)),VALUE(SUBSTITUTE(C297,",",""))))))))),"N/A")</f>
        <v/>
      </c>
      <c r="K297">
        <f>IFERROR(IF(TRIM(D297)="-", "N/A", IF(RIGHT(D297,1)=")",IF(RIGHT(D297,2)="T)",-1000000000000*VALUE(MID(D297,2,LEN(D297)-3)),IF(RIGHT(D297,2)="M)",-1000000*VALUE(MID(D297,2,LEN(D297)-3)),IF(RIGHT(D297,2)="B)",-1000000000*VALUE(MID(D297,2,LEN(D297)-3)),IF(RIGHT(D297,2)="k)",-1000*VALUE(MID(D297,2,LEN(D297)-3)),VALUE(SUBSTITUTE(D297,",","")))))),IF(RIGHT(D297,1)="T",1000000000000*VALUE(LEFT(D297,LEN(D297)-1)),IF(RIGHT(D297,1)="M",1000000*VALUE(LEFT(D297,LEN(D297)-1)),IF(RIGHT(D297,1)="B",1000000000*VALUE(LEFT(D297,LEN(D297)-1)),IF(RIGHT(D297,1)="%",0.01*VALUE(LEFT(D297,LEN(D297)-1)),IF(RIGHT(D297,1)="k",1000*VALUE(LEFT(D297,LEN(D297)-1)),VALUE(SUBSTITUTE(D297,",",""))))))))),"N/A")</f>
        <v/>
      </c>
      <c r="L297">
        <f>IFERROR(IF(TRIM(E297)="-", "N/A", IF(RIGHT(E297,1)=")",IF(RIGHT(E297,2)="T)",-1000000000000*VALUE(MID(E297,2,LEN(E297)-3)),IF(RIGHT(E297,2)="M)",-1000000*VALUE(MID(E297,2,LEN(E297)-3)),IF(RIGHT(E297,2)="B)",-1000000000*VALUE(MID(E297,2,LEN(E297)-3)),IF(RIGHT(E297,2)="k)",-1000*VALUE(MID(E297,2,LEN(E297)-3)),VALUE(SUBSTITUTE(E297,",","")))))),IF(RIGHT(E297,1)="T",1000000000000*VALUE(LEFT(E297,LEN(E297)-1)),IF(RIGHT(E297,1)="M",1000000*VALUE(LEFT(E297,LEN(E297)-1)),IF(RIGHT(E297,1)="B",1000000000*VALUE(LEFT(E297,LEN(E297)-1)),IF(RIGHT(E297,1)="%",0.01*VALUE(LEFT(E297,LEN(E297)-1)),IF(RIGHT(E297,1)="k",1000*VALUE(LEFT(E297,LEN(E297)-1)),VALUE(SUBSTITUTE(E297,",",""))))))))),"N/A")</f>
        <v/>
      </c>
      <c r="M297">
        <f>IFERROR(IF(TRIM(F297)="-", "N/A", IF(RIGHT(F297,1)=")",IF(RIGHT(F297,2)="T)",-1000000000000*VALUE(MID(F297,2,LEN(F297)-3)),IF(RIGHT(F297,2)="M)",-1000000*VALUE(MID(F297,2,LEN(F297)-3)),IF(RIGHT(F297,2)="B)",-1000000000*VALUE(MID(F297,2,LEN(F297)-3)),IF(RIGHT(F297,2)="k)",-1000*VALUE(MID(F297,2,LEN(F297)-3)),VALUE(SUBSTITUTE(F297,",","")))))),IF(RIGHT(F297,1)="T",1000000000000*VALUE(LEFT(F297,LEN(F297)-1)),IF(RIGHT(F297,1)="M",1000000*VALUE(LEFT(F297,LEN(F297)-1)),IF(RIGHT(F297,1)="B",1000000000*VALUE(LEFT(F297,LEN(F297)-1)),IF(RIGHT(F297,1)="%",0.01*VALUE(LEFT(F297,LEN(F297)-1)),IF(RIGHT(F297,1)="k",1000*VALUE(LEFT(F297,LEN(F297)-1)),VALUE(SUBSTITUTE(F297,",",""))))))))),"N/A")</f>
        <v/>
      </c>
      <c r="N297">
        <f>IFERROR(IF(TRIM(G297)="-", "N/A", IF(RIGHT(G297,1)=")",IF(RIGHT(G297,2)="T)",-1000000000000*VALUE(MID(G297,2,LEN(G297)-3)),IF(RIGHT(G297,2)="M)",-1000000*VALUE(MID(G297,2,LEN(G297)-3)),IF(RIGHT(G297,2)="B)",-1000000000*VALUE(MID(G297,2,LEN(G297)-3)),IF(RIGHT(G297,2)="k)",-1000*VALUE(MID(G297,2,LEN(G297)-3)),VALUE(SUBSTITUTE(G297,",","")))))),IF(RIGHT(G297,1)="T",1000000000000*VALUE(LEFT(G297,LEN(G297)-1)),IF(RIGHT(G297,1)="M",1000000*VALUE(LEFT(G297,LEN(G297)-1)),IF(RIGHT(G297,1)="B",1000000000*VALUE(LEFT(G297,LEN(G297)-1)),IF(RIGHT(G297,1)="%",0.01*VALUE(LEFT(G297,LEN(G297)-1)),IF(RIGHT(G297,1)="k",1000*VALUE(LEFT(G297,LEN(G297)-1)),VALUE(SUBSTITUTE(G297,",",""))))))))),"N/A")</f>
        <v/>
      </c>
      <c r="P297">
        <f>MAX(J297:N297)</f>
        <v/>
      </c>
      <c r="Q297">
        <f>IFERROR(J144+MATCH(P297,J297:N297,0)-1,"")</f>
        <v/>
      </c>
      <c r="R297">
        <f>IF(Q297="","",MIN(J297:N297))</f>
        <v/>
      </c>
      <c r="S297">
        <f>IFERROR(J144+MATCH(R297,J297:N297,0)-1,"")</f>
        <v/>
      </c>
      <c r="T297">
        <f>IFERROR(AVERAGE(J297:N297),"")</f>
        <v/>
      </c>
      <c r="U297">
        <f>IFERROR(STDEV(J297:N297),"")</f>
        <v/>
      </c>
      <c r="V297">
        <f>IFERROR(IF(C297="-","",IF(ISBLANK(B297),"",IF(OR(ISNUMBER(FIND("Growth",B297)),ISNUMBER(FIND("Margin",B297))),"",(J297-T297)/U297))),"")</f>
        <v/>
      </c>
      <c r="W297">
        <f>IFERROR(IF(OR(D297="-",ISBLANK(D297)),"",(K297-T297)/U297),"")</f>
        <v/>
      </c>
      <c r="X297">
        <f>IFERROR(IF(OR(E297="-",ISBLANK(E297)),"",(L297-T297)/U297),"")</f>
        <v/>
      </c>
      <c r="Y297">
        <f>IFERROR(IF(OR(F297="-",ISBLANK(F297)),"",(M297-T297)/U297),"")</f>
        <v/>
      </c>
      <c r="Z297">
        <f>IFERROR(IF(OR(G297="-",ISBLANK(G297)),"",(N297-T297)/U297),"")</f>
        <v/>
      </c>
      <c r="AA297">
        <f>IF(MAX(MAX(V297:Z297),ABS(MIN(V297:Z297)))=ABS(MIN(V297:Z297)),MIN(V297:Z297),MAX(V297:Z297))</f>
        <v/>
      </c>
      <c r="AB297">
        <f>IFERROR(V144+MATCH(AA297,V297:Z297,0)-1,"")</f>
        <v/>
      </c>
      <c r="AC297">
        <f>IF(AB297&lt;&gt;"",IF(S297=AB297,"Low",IF(AB297=Q297,"High","")),"")</f>
        <v/>
      </c>
      <c r="AE297">
        <f>IF(ISNUMBER(MATCH("N/A",J297:N297,0)),"",IFERROR((5 * SUMPRODUCT(J144:N144,J297:N297) - PRODUCT(SUM(J144:N144),SUM(J297:N297))) / ((5 * SUM((J144^2)+(K144^2)+(L144^2)+(M144^2)+(N144^2))) - SUM(J144:N144)^2),""))</f>
        <v/>
      </c>
      <c r="AF297">
        <f>IFERROR(CORREL(J144:N144,J297:N297),"")</f>
        <v/>
      </c>
      <c r="AZ297">
        <f>IF(Q297=S297,0,1)</f>
        <v/>
      </c>
      <c r="BA297">
        <f>IF(AZ297=1,IF(Q297="","",IF(Q297=N144,"Yes","No")),"")</f>
        <v/>
      </c>
      <c r="BB297">
        <f>IF(BA297="Yes",P297,"")</f>
        <v/>
      </c>
      <c r="BC297">
        <f>IF(AZ297=1,IF(S297="","",IF(S297=N144,"Yes","No")),"")</f>
        <v/>
      </c>
      <c r="BD297">
        <f>IF(BC297="Yes",R297,"")</f>
        <v/>
      </c>
      <c r="BE297">
        <f>IFERROR(IF(SIGN(AE297)=1,"Increasing",IF(SIGN(AE297)=-1,"Decreasing","")),"")</f>
        <v/>
      </c>
      <c r="BF297">
        <f>IF(OR(AND(BE297="Increasing",BA297="Yes"),AND(BE297="Decreasing",BC297="Yes")),"Yes","No")</f>
        <v/>
      </c>
      <c r="BG297">
        <f>IF(I297="pos_trend","Yes","No")</f>
        <v/>
      </c>
      <c r="BH297">
        <f>IF(AF297&lt;&gt;"",IF(ABS(AF297)&gt;0.8,"Yes","No"),"")</f>
        <v/>
      </c>
    </row>
    <row r="298" spans="1:60">
      <c s="1" r="A298" t="n">
        <v>6</v>
      </c>
      <c r="B298" t="s">
        <v>680</v>
      </c>
      <c r="C298" t="s">
        <v>4313</v>
      </c>
      <c r="D298" t="s">
        <v>4314</v>
      </c>
      <c r="E298" t="s">
        <v>4315</v>
      </c>
      <c r="F298" t="s">
        <v>4316</v>
      </c>
      <c r="G298" t="s">
        <v>4317</v>
      </c>
      <c r="H298" t="s"/>
      <c r="I298">
        <f>IF(AND(K298&gt; J298, L298&gt; K298, M298&gt; L298, N298&gt; M298), "pos_trend", IF(AND(K298&lt; J298, L298&lt; K298, M298&lt; L298, N298&lt; M298), "neg_trend", "N/A"))</f>
        <v/>
      </c>
      <c r="J298">
        <f>IFERROR(IF(TRIM(C298)="-", "N/A", IF(RIGHT(C298,1)=")",IF(RIGHT(C298,2)="T)",-1000000000000*VALUE(MID(C298,2,LEN(C298)-3)),IF(RIGHT(C298,2)="M)",-1000000*VALUE(MID(C298,2,LEN(C298)-3)),IF(RIGHT(C298,2)="B)",-1000000000*VALUE(MID(C298,2,LEN(C298)-3)),IF(RIGHT(C298,2)="k)",-1000*VALUE(MID(C298,2,LEN(C298)-3)),VALUE(SUBSTITUTE(C298,",","")))))),IF(RIGHT(C298,1)="T",1000000000000*VALUE(LEFT(C298,LEN(C298)-1)),IF(RIGHT(C298,1)="M",1000000*VALUE(LEFT(C298,LEN(C298)-1)),IF(RIGHT(C298,1)="B",1000000000*VALUE(LEFT(C298,LEN(C298)-1)),IF(RIGHT(C298,1)="%",0.01*VALUE(LEFT(C298,LEN(C298)-1)),IF(RIGHT(C298,1)="k",1000*VALUE(LEFT(C298,LEN(C298)-1)),VALUE(SUBSTITUTE(C298,",",""))))))))),"N/A")</f>
        <v/>
      </c>
      <c r="K298">
        <f>IFERROR(IF(TRIM(D298)="-", "N/A", IF(RIGHT(D298,1)=")",IF(RIGHT(D298,2)="T)",-1000000000000*VALUE(MID(D298,2,LEN(D298)-3)),IF(RIGHT(D298,2)="M)",-1000000*VALUE(MID(D298,2,LEN(D298)-3)),IF(RIGHT(D298,2)="B)",-1000000000*VALUE(MID(D298,2,LEN(D298)-3)),IF(RIGHT(D298,2)="k)",-1000*VALUE(MID(D298,2,LEN(D298)-3)),VALUE(SUBSTITUTE(D298,",","")))))),IF(RIGHT(D298,1)="T",1000000000000*VALUE(LEFT(D298,LEN(D298)-1)),IF(RIGHT(D298,1)="M",1000000*VALUE(LEFT(D298,LEN(D298)-1)),IF(RIGHT(D298,1)="B",1000000000*VALUE(LEFT(D298,LEN(D298)-1)),IF(RIGHT(D298,1)="%",0.01*VALUE(LEFT(D298,LEN(D298)-1)),IF(RIGHT(D298,1)="k",1000*VALUE(LEFT(D298,LEN(D298)-1)),VALUE(SUBSTITUTE(D298,",",""))))))))),"N/A")</f>
        <v/>
      </c>
      <c r="L298">
        <f>IFERROR(IF(TRIM(E298)="-", "N/A", IF(RIGHT(E298,1)=")",IF(RIGHT(E298,2)="T)",-1000000000000*VALUE(MID(E298,2,LEN(E298)-3)),IF(RIGHT(E298,2)="M)",-1000000*VALUE(MID(E298,2,LEN(E298)-3)),IF(RIGHT(E298,2)="B)",-1000000000*VALUE(MID(E298,2,LEN(E298)-3)),IF(RIGHT(E298,2)="k)",-1000*VALUE(MID(E298,2,LEN(E298)-3)),VALUE(SUBSTITUTE(E298,",","")))))),IF(RIGHT(E298,1)="T",1000000000000*VALUE(LEFT(E298,LEN(E298)-1)),IF(RIGHT(E298,1)="M",1000000*VALUE(LEFT(E298,LEN(E298)-1)),IF(RIGHT(E298,1)="B",1000000000*VALUE(LEFT(E298,LEN(E298)-1)),IF(RIGHT(E298,1)="%",0.01*VALUE(LEFT(E298,LEN(E298)-1)),IF(RIGHT(E298,1)="k",1000*VALUE(LEFT(E298,LEN(E298)-1)),VALUE(SUBSTITUTE(E298,",",""))))))))),"N/A")</f>
        <v/>
      </c>
      <c r="M298">
        <f>IFERROR(IF(TRIM(F298)="-", "N/A", IF(RIGHT(F298,1)=")",IF(RIGHT(F298,2)="T)",-1000000000000*VALUE(MID(F298,2,LEN(F298)-3)),IF(RIGHT(F298,2)="M)",-1000000*VALUE(MID(F298,2,LEN(F298)-3)),IF(RIGHT(F298,2)="B)",-1000000000*VALUE(MID(F298,2,LEN(F298)-3)),IF(RIGHT(F298,2)="k)",-1000*VALUE(MID(F298,2,LEN(F298)-3)),VALUE(SUBSTITUTE(F298,",","")))))),IF(RIGHT(F298,1)="T",1000000000000*VALUE(LEFT(F298,LEN(F298)-1)),IF(RIGHT(F298,1)="M",1000000*VALUE(LEFT(F298,LEN(F298)-1)),IF(RIGHT(F298,1)="B",1000000000*VALUE(LEFT(F298,LEN(F298)-1)),IF(RIGHT(F298,1)="%",0.01*VALUE(LEFT(F298,LEN(F298)-1)),IF(RIGHT(F298,1)="k",1000*VALUE(LEFT(F298,LEN(F298)-1)),VALUE(SUBSTITUTE(F298,",",""))))))))),"N/A")</f>
        <v/>
      </c>
      <c r="N298">
        <f>IFERROR(IF(TRIM(G298)="-", "N/A", IF(RIGHT(G298,1)=")",IF(RIGHT(G298,2)="T)",-1000000000000*VALUE(MID(G298,2,LEN(G298)-3)),IF(RIGHT(G298,2)="M)",-1000000*VALUE(MID(G298,2,LEN(G298)-3)),IF(RIGHT(G298,2)="B)",-1000000000*VALUE(MID(G298,2,LEN(G298)-3)),IF(RIGHT(G298,2)="k)",-1000*VALUE(MID(G298,2,LEN(G298)-3)),VALUE(SUBSTITUTE(G298,",","")))))),IF(RIGHT(G298,1)="T",1000000000000*VALUE(LEFT(G298,LEN(G298)-1)),IF(RIGHT(G298,1)="M",1000000*VALUE(LEFT(G298,LEN(G298)-1)),IF(RIGHT(G298,1)="B",1000000000*VALUE(LEFT(G298,LEN(G298)-1)),IF(RIGHT(G298,1)="%",0.01*VALUE(LEFT(G298,LEN(G298)-1)),IF(RIGHT(G298,1)="k",1000*VALUE(LEFT(G298,LEN(G298)-1)),VALUE(SUBSTITUTE(G298,",",""))))))))),"N/A")</f>
        <v/>
      </c>
      <c r="P298">
        <f>MAX(J298:N298)</f>
        <v/>
      </c>
      <c r="Q298">
        <f>IFERROR(J144+MATCH(P298,J298:N298,0)-1,"")</f>
        <v/>
      </c>
      <c r="R298">
        <f>IF(Q298="","",MIN(J298:N298))</f>
        <v/>
      </c>
      <c r="S298">
        <f>IFERROR(J144+MATCH(R298,J298:N298,0)-1,"")</f>
        <v/>
      </c>
      <c r="T298">
        <f>IFERROR(AVERAGE(J298:N298),"")</f>
        <v/>
      </c>
      <c r="U298">
        <f>IFERROR(STDEV(J298:N298),"")</f>
        <v/>
      </c>
      <c r="V298">
        <f>IFERROR(IF(C298="-","",IF(ISBLANK(B298),"",IF(OR(ISNUMBER(FIND("Growth",B298)),ISNUMBER(FIND("Margin",B298))),"",(J298-T298)/U298))),"")</f>
        <v/>
      </c>
      <c r="W298">
        <f>IFERROR(IF(OR(D298="-",ISBLANK(D298)),"",(K298-T298)/U298),"")</f>
        <v/>
      </c>
      <c r="X298">
        <f>IFERROR(IF(OR(E298="-",ISBLANK(E298)),"",(L298-T298)/U298),"")</f>
        <v/>
      </c>
      <c r="Y298">
        <f>IFERROR(IF(OR(F298="-",ISBLANK(F298)),"",(M298-T298)/U298),"")</f>
        <v/>
      </c>
      <c r="Z298">
        <f>IFERROR(IF(OR(G298="-",ISBLANK(G298)),"",(N298-T298)/U298),"")</f>
        <v/>
      </c>
      <c r="AA298">
        <f>IF(MAX(MAX(V298:Z298),ABS(MIN(V298:Z298)))=ABS(MIN(V298:Z298)),MIN(V298:Z298),MAX(V298:Z298))</f>
        <v/>
      </c>
      <c r="AB298">
        <f>IFERROR(V144+MATCH(AA298,V298:Z298,0)-1,"")</f>
        <v/>
      </c>
      <c r="AC298">
        <f>IF(AB298&lt;&gt;"",IF(S298=AB298,"Low",IF(AB298=Q298,"High","")),"")</f>
        <v/>
      </c>
      <c r="AE298">
        <f>IF(ISNUMBER(MATCH("N/A",J298:N298,0)),"",IFERROR((5 * SUMPRODUCT(J144:N144,J298:N298) - PRODUCT(SUM(J144:N144),SUM(J298:N298))) / ((5 * SUM((J144^2)+(K144^2)+(L144^2)+(M144^2)+(N144^2))) - SUM(J144:N144)^2),""))</f>
        <v/>
      </c>
      <c r="AF298">
        <f>IFERROR(CORREL(J144:N144,J298:N298),"")</f>
        <v/>
      </c>
      <c r="AZ298">
        <f>IF(Q298=S298,0,1)</f>
        <v/>
      </c>
      <c r="BA298">
        <f>IF(AZ298=1,IF(Q298="","",IF(Q298=N144,"Yes","No")),"")</f>
        <v/>
      </c>
      <c r="BB298">
        <f>IF(BA298="Yes",P298,"")</f>
        <v/>
      </c>
      <c r="BC298">
        <f>IF(AZ298=1,IF(S298="","",IF(S298=N144,"Yes","No")),"")</f>
        <v/>
      </c>
      <c r="BD298">
        <f>IF(BC298="Yes",R298,"")</f>
        <v/>
      </c>
      <c r="BE298">
        <f>IFERROR(IF(SIGN(AE298)=1,"Increasing",IF(SIGN(AE298)=-1,"Decreasing","")),"")</f>
        <v/>
      </c>
      <c r="BF298">
        <f>IF(OR(AND(BE298="Increasing",BA298="Yes"),AND(BE298="Decreasing",BC298="Yes")),"Yes","No")</f>
        <v/>
      </c>
      <c r="BG298">
        <f>IF(I298="pos_trend","Yes","No")</f>
        <v/>
      </c>
      <c r="BH298">
        <f>IF(AF298&lt;&gt;"",IF(ABS(AF298)&gt;0.8,"Yes","No"),"")</f>
        <v/>
      </c>
    </row>
    <row r="299" spans="1:60">
      <c s="1" r="A299" t="n">
        <v>7</v>
      </c>
      <c r="B299" t="s">
        <v>756</v>
      </c>
      <c r="C299" t="s">
        <v>264</v>
      </c>
      <c r="D299" t="s">
        <v>264</v>
      </c>
      <c r="E299" t="s">
        <v>264</v>
      </c>
      <c r="F299" t="s">
        <v>264</v>
      </c>
      <c r="G299" t="s">
        <v>264</v>
      </c>
      <c r="H299" t="s"/>
      <c r="I299">
        <f>IF(AND(K299&gt; J299, L299&gt; K299, M299&gt; L299, N299&gt; M299), "pos_trend", IF(AND(K299&lt; J299, L299&lt; K299, M299&lt; L299, N299&lt; M299), "neg_trend", "N/A"))</f>
        <v/>
      </c>
      <c r="J299">
        <f>IFERROR(IF(TRIM(C299)="-", "N/A", IF(RIGHT(C299,1)=")",IF(RIGHT(C299,2)="T)",-1000000000000*VALUE(MID(C299,2,LEN(C299)-3)),IF(RIGHT(C299,2)="M)",-1000000*VALUE(MID(C299,2,LEN(C299)-3)),IF(RIGHT(C299,2)="B)",-1000000000*VALUE(MID(C299,2,LEN(C299)-3)),IF(RIGHT(C299,2)="k)",-1000*VALUE(MID(C299,2,LEN(C299)-3)),VALUE(SUBSTITUTE(C299,",","")))))),IF(RIGHT(C299,1)="T",1000000000000*VALUE(LEFT(C299,LEN(C299)-1)),IF(RIGHT(C299,1)="M",1000000*VALUE(LEFT(C299,LEN(C299)-1)),IF(RIGHT(C299,1)="B",1000000000*VALUE(LEFT(C299,LEN(C299)-1)),IF(RIGHT(C299,1)="%",0.01*VALUE(LEFT(C299,LEN(C299)-1)),IF(RIGHT(C299,1)="k",1000*VALUE(LEFT(C299,LEN(C299)-1)),VALUE(SUBSTITUTE(C299,",",""))))))))),"N/A")</f>
        <v/>
      </c>
      <c r="K299">
        <f>IFERROR(IF(TRIM(D299)="-", "N/A", IF(RIGHT(D299,1)=")",IF(RIGHT(D299,2)="T)",-1000000000000*VALUE(MID(D299,2,LEN(D299)-3)),IF(RIGHT(D299,2)="M)",-1000000*VALUE(MID(D299,2,LEN(D299)-3)),IF(RIGHT(D299,2)="B)",-1000000000*VALUE(MID(D299,2,LEN(D299)-3)),IF(RIGHT(D299,2)="k)",-1000*VALUE(MID(D299,2,LEN(D299)-3)),VALUE(SUBSTITUTE(D299,",","")))))),IF(RIGHT(D299,1)="T",1000000000000*VALUE(LEFT(D299,LEN(D299)-1)),IF(RIGHT(D299,1)="M",1000000*VALUE(LEFT(D299,LEN(D299)-1)),IF(RIGHT(D299,1)="B",1000000000*VALUE(LEFT(D299,LEN(D299)-1)),IF(RIGHT(D299,1)="%",0.01*VALUE(LEFT(D299,LEN(D299)-1)),IF(RIGHT(D299,1)="k",1000*VALUE(LEFT(D299,LEN(D299)-1)),VALUE(SUBSTITUTE(D299,",",""))))))))),"N/A")</f>
        <v/>
      </c>
      <c r="L299">
        <f>IFERROR(IF(TRIM(E299)="-", "N/A", IF(RIGHT(E299,1)=")",IF(RIGHT(E299,2)="T)",-1000000000000*VALUE(MID(E299,2,LEN(E299)-3)),IF(RIGHT(E299,2)="M)",-1000000*VALUE(MID(E299,2,LEN(E299)-3)),IF(RIGHT(E299,2)="B)",-1000000000*VALUE(MID(E299,2,LEN(E299)-3)),IF(RIGHT(E299,2)="k)",-1000*VALUE(MID(E299,2,LEN(E299)-3)),VALUE(SUBSTITUTE(E299,",","")))))),IF(RIGHT(E299,1)="T",1000000000000*VALUE(LEFT(E299,LEN(E299)-1)),IF(RIGHT(E299,1)="M",1000000*VALUE(LEFT(E299,LEN(E299)-1)),IF(RIGHT(E299,1)="B",1000000000*VALUE(LEFT(E299,LEN(E299)-1)),IF(RIGHT(E299,1)="%",0.01*VALUE(LEFT(E299,LEN(E299)-1)),IF(RIGHT(E299,1)="k",1000*VALUE(LEFT(E299,LEN(E299)-1)),VALUE(SUBSTITUTE(E299,",",""))))))))),"N/A")</f>
        <v/>
      </c>
      <c r="M299">
        <f>IFERROR(IF(TRIM(F299)="-", "N/A", IF(RIGHT(F299,1)=")",IF(RIGHT(F299,2)="T)",-1000000000000*VALUE(MID(F299,2,LEN(F299)-3)),IF(RIGHT(F299,2)="M)",-1000000*VALUE(MID(F299,2,LEN(F299)-3)),IF(RIGHT(F299,2)="B)",-1000000000*VALUE(MID(F299,2,LEN(F299)-3)),IF(RIGHT(F299,2)="k)",-1000*VALUE(MID(F299,2,LEN(F299)-3)),VALUE(SUBSTITUTE(F299,",","")))))),IF(RIGHT(F299,1)="T",1000000000000*VALUE(LEFT(F299,LEN(F299)-1)),IF(RIGHT(F299,1)="M",1000000*VALUE(LEFT(F299,LEN(F299)-1)),IF(RIGHT(F299,1)="B",1000000000*VALUE(LEFT(F299,LEN(F299)-1)),IF(RIGHT(F299,1)="%",0.01*VALUE(LEFT(F299,LEN(F299)-1)),IF(RIGHT(F299,1)="k",1000*VALUE(LEFT(F299,LEN(F299)-1)),VALUE(SUBSTITUTE(F299,",",""))))))))),"N/A")</f>
        <v/>
      </c>
      <c r="N299">
        <f>IFERROR(IF(TRIM(G299)="-", "N/A", IF(RIGHT(G299,1)=")",IF(RIGHT(G299,2)="T)",-1000000000000*VALUE(MID(G299,2,LEN(G299)-3)),IF(RIGHT(G299,2)="M)",-1000000*VALUE(MID(G299,2,LEN(G299)-3)),IF(RIGHT(G299,2)="B)",-1000000000*VALUE(MID(G299,2,LEN(G299)-3)),IF(RIGHT(G299,2)="k)",-1000*VALUE(MID(G299,2,LEN(G299)-3)),VALUE(SUBSTITUTE(G299,",","")))))),IF(RIGHT(G299,1)="T",1000000000000*VALUE(LEFT(G299,LEN(G299)-1)),IF(RIGHT(G299,1)="M",1000000*VALUE(LEFT(G299,LEN(G299)-1)),IF(RIGHT(G299,1)="B",1000000000*VALUE(LEFT(G299,LEN(G299)-1)),IF(RIGHT(G299,1)="%",0.01*VALUE(LEFT(G299,LEN(G299)-1)),IF(RIGHT(G299,1)="k",1000*VALUE(LEFT(G299,LEN(G299)-1)),VALUE(SUBSTITUTE(G299,",",""))))))))),"N/A")</f>
        <v/>
      </c>
      <c r="P299">
        <f>MAX(J299:N299)</f>
        <v/>
      </c>
      <c r="Q299">
        <f>IFERROR(J144+MATCH(P299,J299:N299,0)-1,"")</f>
        <v/>
      </c>
      <c r="R299">
        <f>IF(Q299="","",MIN(J299:N299))</f>
        <v/>
      </c>
      <c r="S299">
        <f>IFERROR(J144+MATCH(R299,J299:N299,0)-1,"")</f>
        <v/>
      </c>
      <c r="T299">
        <f>IFERROR(AVERAGE(J299:N299),"")</f>
        <v/>
      </c>
      <c r="U299">
        <f>IFERROR(STDEV(J299:N299),"")</f>
        <v/>
      </c>
      <c r="V299">
        <f>IFERROR(IF(C299="-","",IF(ISBLANK(B299),"",IF(OR(ISNUMBER(FIND("Growth",B299)),ISNUMBER(FIND("Margin",B299))),"",(J299-T299)/U299))),"")</f>
        <v/>
      </c>
      <c r="W299">
        <f>IFERROR(IF(OR(D299="-",ISBLANK(D299)),"",(K299-T299)/U299),"")</f>
        <v/>
      </c>
      <c r="X299">
        <f>IFERROR(IF(OR(E299="-",ISBLANK(E299)),"",(L299-T299)/U299),"")</f>
        <v/>
      </c>
      <c r="Y299">
        <f>IFERROR(IF(OR(F299="-",ISBLANK(F299)),"",(M299-T299)/U299),"")</f>
        <v/>
      </c>
      <c r="Z299">
        <f>IFERROR(IF(OR(G299="-",ISBLANK(G299)),"",(N299-T299)/U299),"")</f>
        <v/>
      </c>
      <c r="AA299">
        <f>IF(MAX(MAX(V299:Z299),ABS(MIN(V299:Z299)))=ABS(MIN(V299:Z299)),MIN(V299:Z299),MAX(V299:Z299))</f>
        <v/>
      </c>
      <c r="AB299">
        <f>IFERROR(V144+MATCH(AA299,V299:Z299,0)-1,"")</f>
        <v/>
      </c>
      <c r="AC299">
        <f>IF(AB299&lt;&gt;"",IF(S299=AB299,"Low",IF(AB299=Q299,"High","")),"")</f>
        <v/>
      </c>
      <c r="AE299">
        <f>IF(ISNUMBER(MATCH("N/A",J299:N299,0)),"",IFERROR((5 * SUMPRODUCT(J144:N144,J299:N299) - PRODUCT(SUM(J144:N144),SUM(J299:N299))) / ((5 * SUM((J144^2)+(K144^2)+(L144^2)+(M144^2)+(N144^2))) - SUM(J144:N144)^2),""))</f>
        <v/>
      </c>
      <c r="AF299">
        <f>IFERROR(CORREL(J144:N144,J299:N299),"")</f>
        <v/>
      </c>
      <c r="AZ299">
        <f>IF(Q299=S299,0,1)</f>
        <v/>
      </c>
      <c r="BA299">
        <f>IF(AZ299=1,IF(Q299="","",IF(Q299=N144,"Yes","No")),"")</f>
        <v/>
      </c>
      <c r="BB299">
        <f>IF(BA299="Yes",P299,"")</f>
        <v/>
      </c>
      <c r="BC299">
        <f>IF(AZ299=1,IF(S299="","",IF(S299=N144,"Yes","No")),"")</f>
        <v/>
      </c>
      <c r="BD299">
        <f>IF(BC299="Yes",R299,"")</f>
        <v/>
      </c>
      <c r="BE299">
        <f>IFERROR(IF(SIGN(AE299)=1,"Increasing",IF(SIGN(AE299)=-1,"Decreasing","")),"")</f>
        <v/>
      </c>
      <c r="BF299">
        <f>IF(OR(AND(BE299="Increasing",BA299="Yes"),AND(BE299="Decreasing",BC299="Yes")),"Yes","No")</f>
        <v/>
      </c>
      <c r="BG299">
        <f>IF(I299="pos_trend","Yes","No")</f>
        <v/>
      </c>
      <c r="BH299">
        <f>IF(AF299&lt;&gt;"",IF(ABS(AF299)&gt;0.8,"Yes","No"),"")</f>
        <v/>
      </c>
    </row>
    <row r="300" spans="1:60">
      <c s="1" r="A300" t="n">
        <v>8</v>
      </c>
      <c r="B300" t="s">
        <v>757</v>
      </c>
      <c r="C300" t="s">
        <v>4318</v>
      </c>
      <c r="D300" t="s">
        <v>4319</v>
      </c>
      <c r="E300" t="s">
        <v>4320</v>
      </c>
      <c r="F300" t="s">
        <v>4321</v>
      </c>
      <c r="G300" t="s">
        <v>4322</v>
      </c>
      <c r="H300" t="s"/>
      <c r="I300">
        <f>IF(AND(K300&gt; J300, L300&gt; K300, M300&gt; L300, N300&gt; M300), "pos_trend", IF(AND(K300&lt; J300, L300&lt; K300, M300&lt; L300, N300&lt; M300), "neg_trend", "N/A"))</f>
        <v/>
      </c>
      <c r="J300">
        <f>IFERROR(IF(TRIM(C300)="-", "N/A", IF(RIGHT(C300,1)=")",IF(RIGHT(C300,2)="T)",-1000000000000*VALUE(MID(C300,2,LEN(C300)-3)),IF(RIGHT(C300,2)="M)",-1000000*VALUE(MID(C300,2,LEN(C300)-3)),IF(RIGHT(C300,2)="B)",-1000000000*VALUE(MID(C300,2,LEN(C300)-3)),IF(RIGHT(C300,2)="k)",-1000*VALUE(MID(C300,2,LEN(C300)-3)),VALUE(SUBSTITUTE(C300,",","")))))),IF(RIGHT(C300,1)="T",1000000000000*VALUE(LEFT(C300,LEN(C300)-1)),IF(RIGHT(C300,1)="M",1000000*VALUE(LEFT(C300,LEN(C300)-1)),IF(RIGHT(C300,1)="B",1000000000*VALUE(LEFT(C300,LEN(C300)-1)),IF(RIGHT(C300,1)="%",0.01*VALUE(LEFT(C300,LEN(C300)-1)),IF(RIGHT(C300,1)="k",1000*VALUE(LEFT(C300,LEN(C300)-1)),VALUE(SUBSTITUTE(C300,",",""))))))))),"N/A")</f>
        <v/>
      </c>
      <c r="K300">
        <f>IFERROR(IF(TRIM(D300)="-", "N/A", IF(RIGHT(D300,1)=")",IF(RIGHT(D300,2)="T)",-1000000000000*VALUE(MID(D300,2,LEN(D300)-3)),IF(RIGHT(D300,2)="M)",-1000000*VALUE(MID(D300,2,LEN(D300)-3)),IF(RIGHT(D300,2)="B)",-1000000000*VALUE(MID(D300,2,LEN(D300)-3)),IF(RIGHT(D300,2)="k)",-1000*VALUE(MID(D300,2,LEN(D300)-3)),VALUE(SUBSTITUTE(D300,",","")))))),IF(RIGHT(D300,1)="T",1000000000000*VALUE(LEFT(D300,LEN(D300)-1)),IF(RIGHT(D300,1)="M",1000000*VALUE(LEFT(D300,LEN(D300)-1)),IF(RIGHT(D300,1)="B",1000000000*VALUE(LEFT(D300,LEN(D300)-1)),IF(RIGHT(D300,1)="%",0.01*VALUE(LEFT(D300,LEN(D300)-1)),IF(RIGHT(D300,1)="k",1000*VALUE(LEFT(D300,LEN(D300)-1)),VALUE(SUBSTITUTE(D300,",",""))))))))),"N/A")</f>
        <v/>
      </c>
      <c r="L300">
        <f>IFERROR(IF(TRIM(E300)="-", "N/A", IF(RIGHT(E300,1)=")",IF(RIGHT(E300,2)="T)",-1000000000000*VALUE(MID(E300,2,LEN(E300)-3)),IF(RIGHT(E300,2)="M)",-1000000*VALUE(MID(E300,2,LEN(E300)-3)),IF(RIGHT(E300,2)="B)",-1000000000*VALUE(MID(E300,2,LEN(E300)-3)),IF(RIGHT(E300,2)="k)",-1000*VALUE(MID(E300,2,LEN(E300)-3)),VALUE(SUBSTITUTE(E300,",","")))))),IF(RIGHT(E300,1)="T",1000000000000*VALUE(LEFT(E300,LEN(E300)-1)),IF(RIGHT(E300,1)="M",1000000*VALUE(LEFT(E300,LEN(E300)-1)),IF(RIGHT(E300,1)="B",1000000000*VALUE(LEFT(E300,LEN(E300)-1)),IF(RIGHT(E300,1)="%",0.01*VALUE(LEFT(E300,LEN(E300)-1)),IF(RIGHT(E300,1)="k",1000*VALUE(LEFT(E300,LEN(E300)-1)),VALUE(SUBSTITUTE(E300,",",""))))))))),"N/A")</f>
        <v/>
      </c>
      <c r="M300">
        <f>IFERROR(IF(TRIM(F300)="-", "N/A", IF(RIGHT(F300,1)=")",IF(RIGHT(F300,2)="T)",-1000000000000*VALUE(MID(F300,2,LEN(F300)-3)),IF(RIGHT(F300,2)="M)",-1000000*VALUE(MID(F300,2,LEN(F300)-3)),IF(RIGHT(F300,2)="B)",-1000000000*VALUE(MID(F300,2,LEN(F300)-3)),IF(RIGHT(F300,2)="k)",-1000*VALUE(MID(F300,2,LEN(F300)-3)),VALUE(SUBSTITUTE(F300,",","")))))),IF(RIGHT(F300,1)="T",1000000000000*VALUE(LEFT(F300,LEN(F300)-1)),IF(RIGHT(F300,1)="M",1000000*VALUE(LEFT(F300,LEN(F300)-1)),IF(RIGHT(F300,1)="B",1000000000*VALUE(LEFT(F300,LEN(F300)-1)),IF(RIGHT(F300,1)="%",0.01*VALUE(LEFT(F300,LEN(F300)-1)),IF(RIGHT(F300,1)="k",1000*VALUE(LEFT(F300,LEN(F300)-1)),VALUE(SUBSTITUTE(F300,",",""))))))))),"N/A")</f>
        <v/>
      </c>
      <c r="N300">
        <f>IFERROR(IF(TRIM(G300)="-", "N/A", IF(RIGHT(G300,1)=")",IF(RIGHT(G300,2)="T)",-1000000000000*VALUE(MID(G300,2,LEN(G300)-3)),IF(RIGHT(G300,2)="M)",-1000000*VALUE(MID(G300,2,LEN(G300)-3)),IF(RIGHT(G300,2)="B)",-1000000000*VALUE(MID(G300,2,LEN(G300)-3)),IF(RIGHT(G300,2)="k)",-1000*VALUE(MID(G300,2,LEN(G300)-3)),VALUE(SUBSTITUTE(G300,",","")))))),IF(RIGHT(G300,1)="T",1000000000000*VALUE(LEFT(G300,LEN(G300)-1)),IF(RIGHT(G300,1)="M",1000000*VALUE(LEFT(G300,LEN(G300)-1)),IF(RIGHT(G300,1)="B",1000000000*VALUE(LEFT(G300,LEN(G300)-1)),IF(RIGHT(G300,1)="%",0.01*VALUE(LEFT(G300,LEN(G300)-1)),IF(RIGHT(G300,1)="k",1000*VALUE(LEFT(G300,LEN(G300)-1)),VALUE(SUBSTITUTE(G300,",",""))))))))),"N/A")</f>
        <v/>
      </c>
      <c r="P300">
        <f>MAX(J300:N300)</f>
        <v/>
      </c>
      <c r="Q300">
        <f>IFERROR(J144+MATCH(P300,J300:N300,0)-1,"")</f>
        <v/>
      </c>
      <c r="R300">
        <f>IF(Q300="","",MIN(J300:N300))</f>
        <v/>
      </c>
      <c r="S300">
        <f>IFERROR(J144+MATCH(R300,J300:N300,0)-1,"")</f>
        <v/>
      </c>
      <c r="T300">
        <f>IFERROR(AVERAGE(J300:N300),"")</f>
        <v/>
      </c>
      <c r="U300">
        <f>IFERROR(STDEV(J300:N300),"")</f>
        <v/>
      </c>
      <c r="V300">
        <f>IFERROR(IF(C300="-","",IF(ISBLANK(B300),"",IF(OR(ISNUMBER(FIND("Growth",B300)),ISNUMBER(FIND("Margin",B300))),"",(J300-T300)/U300))),"")</f>
        <v/>
      </c>
      <c r="W300">
        <f>IFERROR(IF(OR(D300="-",ISBLANK(D300)),"",(K300-T300)/U300),"")</f>
        <v/>
      </c>
      <c r="X300">
        <f>IFERROR(IF(OR(E300="-",ISBLANK(E300)),"",(L300-T300)/U300),"")</f>
        <v/>
      </c>
      <c r="Y300">
        <f>IFERROR(IF(OR(F300="-",ISBLANK(F300)),"",(M300-T300)/U300),"")</f>
        <v/>
      </c>
      <c r="Z300">
        <f>IFERROR(IF(OR(G300="-",ISBLANK(G300)),"",(N300-T300)/U300),"")</f>
        <v/>
      </c>
      <c r="AA300">
        <f>IF(MAX(MAX(V300:Z300),ABS(MIN(V300:Z300)))=ABS(MIN(V300:Z300)),MIN(V300:Z300),MAX(V300:Z300))</f>
        <v/>
      </c>
      <c r="AB300">
        <f>IFERROR(V144+MATCH(AA300,V300:Z300,0)-1,"")</f>
        <v/>
      </c>
      <c r="AC300">
        <f>IF(AB300&lt;&gt;"",IF(S300=AB300,"Low",IF(AB300=Q300,"High","")),"")</f>
        <v/>
      </c>
      <c r="AE300">
        <f>IF(ISNUMBER(MATCH("N/A",J300:N300,0)),"",IFERROR((5 * SUMPRODUCT(J144:N144,J300:N300) - PRODUCT(SUM(J144:N144),SUM(J300:N300))) / ((5 * SUM((J144^2)+(K144^2)+(L144^2)+(M144^2)+(N144^2))) - SUM(J144:N144)^2),""))</f>
        <v/>
      </c>
      <c r="AF300">
        <f>IFERROR(CORREL(J144:N144,J300:N300),"")</f>
        <v/>
      </c>
      <c r="AZ300">
        <f>IF(Q300=S300,0,1)</f>
        <v/>
      </c>
      <c r="BA300">
        <f>IF(AZ300=1,IF(Q300="","",IF(Q300=N144,"Yes","No")),"")</f>
        <v/>
      </c>
      <c r="BB300">
        <f>IF(BA300="Yes",P300,"")</f>
        <v/>
      </c>
      <c r="BC300">
        <f>IF(AZ300=1,IF(S300="","",IF(S300=N144,"Yes","No")),"")</f>
        <v/>
      </c>
      <c r="BD300">
        <f>IF(BC300="Yes",R300,"")</f>
        <v/>
      </c>
      <c r="BE300">
        <f>IFERROR(IF(SIGN(AE300)=1,"Increasing",IF(SIGN(AE300)=-1,"Decreasing","")),"")</f>
        <v/>
      </c>
      <c r="BF300">
        <f>IF(OR(AND(BE300="Increasing",BA300="Yes"),AND(BE300="Decreasing",BC300="Yes")),"Yes","No")</f>
        <v/>
      </c>
      <c r="BG300">
        <f>IF(I300="pos_trend","Yes","No")</f>
        <v/>
      </c>
      <c r="BH300">
        <f>IF(AF300&lt;&gt;"",IF(ABS(AF300)&gt;0.8,"Yes","No"),"")</f>
        <v/>
      </c>
    </row>
    <row r="301" spans="1:60">
      <c s="1" r="A301" t="n">
        <v>9</v>
      </c>
      <c r="B301" t="s">
        <v>763</v>
      </c>
      <c r="C301" t="s">
        <v>4323</v>
      </c>
      <c r="D301" t="s">
        <v>4324</v>
      </c>
      <c r="E301" t="s">
        <v>4325</v>
      </c>
      <c r="F301" t="s">
        <v>4326</v>
      </c>
      <c r="G301" t="s">
        <v>4327</v>
      </c>
      <c r="H301" t="s"/>
      <c r="I301">
        <f>IF(AND(K301&gt; J301, L301&gt; K301, M301&gt; L301, N301&gt; M301), "pos_trend", IF(AND(K301&lt; J301, L301&lt; K301, M301&lt; L301, N301&lt; M301), "neg_trend", "N/A"))</f>
        <v/>
      </c>
      <c r="J301">
        <f>IFERROR(IF(TRIM(C301)="-", "N/A", IF(RIGHT(C301,1)=")",IF(RIGHT(C301,2)="T)",-1000000000000*VALUE(MID(C301,2,LEN(C301)-3)),IF(RIGHT(C301,2)="M)",-1000000*VALUE(MID(C301,2,LEN(C301)-3)),IF(RIGHT(C301,2)="B)",-1000000000*VALUE(MID(C301,2,LEN(C301)-3)),IF(RIGHT(C301,2)="k)",-1000*VALUE(MID(C301,2,LEN(C301)-3)),VALUE(SUBSTITUTE(C301,",","")))))),IF(RIGHT(C301,1)="T",1000000000000*VALUE(LEFT(C301,LEN(C301)-1)),IF(RIGHT(C301,1)="M",1000000*VALUE(LEFT(C301,LEN(C301)-1)),IF(RIGHT(C301,1)="B",1000000000*VALUE(LEFT(C301,LEN(C301)-1)),IF(RIGHT(C301,1)="%",0.01*VALUE(LEFT(C301,LEN(C301)-1)),IF(RIGHT(C301,1)="k",1000*VALUE(LEFT(C301,LEN(C301)-1)),VALUE(SUBSTITUTE(C301,",",""))))))))),"N/A")</f>
        <v/>
      </c>
      <c r="K301">
        <f>IFERROR(IF(TRIM(D301)="-", "N/A", IF(RIGHT(D301,1)=")",IF(RIGHT(D301,2)="T)",-1000000000000*VALUE(MID(D301,2,LEN(D301)-3)),IF(RIGHT(D301,2)="M)",-1000000*VALUE(MID(D301,2,LEN(D301)-3)),IF(RIGHT(D301,2)="B)",-1000000000*VALUE(MID(D301,2,LEN(D301)-3)),IF(RIGHT(D301,2)="k)",-1000*VALUE(MID(D301,2,LEN(D301)-3)),VALUE(SUBSTITUTE(D301,",","")))))),IF(RIGHT(D301,1)="T",1000000000000*VALUE(LEFT(D301,LEN(D301)-1)),IF(RIGHT(D301,1)="M",1000000*VALUE(LEFT(D301,LEN(D301)-1)),IF(RIGHT(D301,1)="B",1000000000*VALUE(LEFT(D301,LEN(D301)-1)),IF(RIGHT(D301,1)="%",0.01*VALUE(LEFT(D301,LEN(D301)-1)),IF(RIGHT(D301,1)="k",1000*VALUE(LEFT(D301,LEN(D301)-1)),VALUE(SUBSTITUTE(D301,",",""))))))))),"N/A")</f>
        <v/>
      </c>
      <c r="L301">
        <f>IFERROR(IF(TRIM(E301)="-", "N/A", IF(RIGHT(E301,1)=")",IF(RIGHT(E301,2)="T)",-1000000000000*VALUE(MID(E301,2,LEN(E301)-3)),IF(RIGHT(E301,2)="M)",-1000000*VALUE(MID(E301,2,LEN(E301)-3)),IF(RIGHT(E301,2)="B)",-1000000000*VALUE(MID(E301,2,LEN(E301)-3)),IF(RIGHT(E301,2)="k)",-1000*VALUE(MID(E301,2,LEN(E301)-3)),VALUE(SUBSTITUTE(E301,",","")))))),IF(RIGHT(E301,1)="T",1000000000000*VALUE(LEFT(E301,LEN(E301)-1)),IF(RIGHT(E301,1)="M",1000000*VALUE(LEFT(E301,LEN(E301)-1)),IF(RIGHT(E301,1)="B",1000000000*VALUE(LEFT(E301,LEN(E301)-1)),IF(RIGHT(E301,1)="%",0.01*VALUE(LEFT(E301,LEN(E301)-1)),IF(RIGHT(E301,1)="k",1000*VALUE(LEFT(E301,LEN(E301)-1)),VALUE(SUBSTITUTE(E301,",",""))))))))),"N/A")</f>
        <v/>
      </c>
      <c r="M301">
        <f>IFERROR(IF(TRIM(F301)="-", "N/A", IF(RIGHT(F301,1)=")",IF(RIGHT(F301,2)="T)",-1000000000000*VALUE(MID(F301,2,LEN(F301)-3)),IF(RIGHT(F301,2)="M)",-1000000*VALUE(MID(F301,2,LEN(F301)-3)),IF(RIGHT(F301,2)="B)",-1000000000*VALUE(MID(F301,2,LEN(F301)-3)),IF(RIGHT(F301,2)="k)",-1000*VALUE(MID(F301,2,LEN(F301)-3)),VALUE(SUBSTITUTE(F301,",","")))))),IF(RIGHT(F301,1)="T",1000000000000*VALUE(LEFT(F301,LEN(F301)-1)),IF(RIGHT(F301,1)="M",1000000*VALUE(LEFT(F301,LEN(F301)-1)),IF(RIGHT(F301,1)="B",1000000000*VALUE(LEFT(F301,LEN(F301)-1)),IF(RIGHT(F301,1)="%",0.01*VALUE(LEFT(F301,LEN(F301)-1)),IF(RIGHT(F301,1)="k",1000*VALUE(LEFT(F301,LEN(F301)-1)),VALUE(SUBSTITUTE(F301,",",""))))))))),"N/A")</f>
        <v/>
      </c>
      <c r="N301">
        <f>IFERROR(IF(TRIM(G301)="-", "N/A", IF(RIGHT(G301,1)=")",IF(RIGHT(G301,2)="T)",-1000000000000*VALUE(MID(G301,2,LEN(G301)-3)),IF(RIGHT(G301,2)="M)",-1000000*VALUE(MID(G301,2,LEN(G301)-3)),IF(RIGHT(G301,2)="B)",-1000000000*VALUE(MID(G301,2,LEN(G301)-3)),IF(RIGHT(G301,2)="k)",-1000*VALUE(MID(G301,2,LEN(G301)-3)),VALUE(SUBSTITUTE(G301,",","")))))),IF(RIGHT(G301,1)="T",1000000000000*VALUE(LEFT(G301,LEN(G301)-1)),IF(RIGHT(G301,1)="M",1000000*VALUE(LEFT(G301,LEN(G301)-1)),IF(RIGHT(G301,1)="B",1000000000*VALUE(LEFT(G301,LEN(G301)-1)),IF(RIGHT(G301,1)="%",0.01*VALUE(LEFT(G301,LEN(G301)-1)),IF(RIGHT(G301,1)="k",1000*VALUE(LEFT(G301,LEN(G301)-1)),VALUE(SUBSTITUTE(G301,",",""))))))))),"N/A")</f>
        <v/>
      </c>
      <c r="P301">
        <f>MAX(J301:N301)</f>
        <v/>
      </c>
      <c r="Q301">
        <f>IFERROR(J144+MATCH(P301,J301:N301,0)-1,"")</f>
        <v/>
      </c>
      <c r="R301">
        <f>IF(Q301="","",MIN(J301:N301))</f>
        <v/>
      </c>
      <c r="S301">
        <f>IFERROR(J144+MATCH(R301,J301:N301,0)-1,"")</f>
        <v/>
      </c>
      <c r="T301">
        <f>IFERROR(AVERAGE(J301:N301),"")</f>
        <v/>
      </c>
      <c r="U301">
        <f>IFERROR(STDEV(J301:N301),"")</f>
        <v/>
      </c>
      <c r="V301">
        <f>IFERROR(IF(C301="-","",IF(ISBLANK(B301),"",IF(OR(ISNUMBER(FIND("Growth",B301)),ISNUMBER(FIND("Margin",B301))),"",(J301-T301)/U301))),"")</f>
        <v/>
      </c>
      <c r="W301">
        <f>IFERROR(IF(OR(D301="-",ISBLANK(D301)),"",(K301-T301)/U301),"")</f>
        <v/>
      </c>
      <c r="X301">
        <f>IFERROR(IF(OR(E301="-",ISBLANK(E301)),"",(L301-T301)/U301),"")</f>
        <v/>
      </c>
      <c r="Y301">
        <f>IFERROR(IF(OR(F301="-",ISBLANK(F301)),"",(M301-T301)/U301),"")</f>
        <v/>
      </c>
      <c r="Z301">
        <f>IFERROR(IF(OR(G301="-",ISBLANK(G301)),"",(N301-T301)/U301),"")</f>
        <v/>
      </c>
      <c r="AA301">
        <f>IF(MAX(MAX(V301:Z301),ABS(MIN(V301:Z301)))=ABS(MIN(V301:Z301)),MIN(V301:Z301),MAX(V301:Z301))</f>
        <v/>
      </c>
      <c r="AB301">
        <f>IFERROR(V144+MATCH(AA301,V301:Z301,0)-1,"")</f>
        <v/>
      </c>
      <c r="AC301">
        <f>IF(AB301&lt;&gt;"",IF(S301=AB301,"Low",IF(AB301=Q301,"High","")),"")</f>
        <v/>
      </c>
      <c r="AE301">
        <f>IF(ISNUMBER(MATCH("N/A",J301:N301,0)),"",IFERROR((5 * SUMPRODUCT(J144:N144,J301:N301) - PRODUCT(SUM(J144:N144),SUM(J301:N301))) / ((5 * SUM((J144^2)+(K144^2)+(L144^2)+(M144^2)+(N144^2))) - SUM(J144:N144)^2),""))</f>
        <v/>
      </c>
      <c r="AF301">
        <f>IFERROR(CORREL(J144:N144,J301:N301),"")</f>
        <v/>
      </c>
      <c r="AZ301">
        <f>IF(Q301=S301,0,1)</f>
        <v/>
      </c>
      <c r="BA301">
        <f>IF(AZ301=1,IF(Q301="","",IF(Q301=N144,"Yes","No")),"")</f>
        <v/>
      </c>
      <c r="BB301">
        <f>IF(BA301="Yes",P301,"")</f>
        <v/>
      </c>
      <c r="BC301">
        <f>IF(AZ301=1,IF(S301="","",IF(S301=N144,"Yes","No")),"")</f>
        <v/>
      </c>
      <c r="BD301">
        <f>IF(BC301="Yes",R301,"")</f>
        <v/>
      </c>
      <c r="BE301">
        <f>IFERROR(IF(SIGN(AE301)=1,"Increasing",IF(SIGN(AE301)=-1,"Decreasing","")),"")</f>
        <v/>
      </c>
      <c r="BF301">
        <f>IF(OR(AND(BE301="Increasing",BA301="Yes"),AND(BE301="Decreasing",BC301="Yes")),"Yes","No")</f>
        <v/>
      </c>
      <c r="BG301">
        <f>IF(I301="pos_trend","Yes","No")</f>
        <v/>
      </c>
      <c r="BH301">
        <f>IF(AF301&lt;&gt;"",IF(ABS(AF301)&gt;0.8,"Yes","No"),"")</f>
        <v/>
      </c>
    </row>
    <row r="302" spans="1:60">
      <c s="1" r="A302" t="n">
        <v>10</v>
      </c>
      <c r="B302" t="s">
        <v>767</v>
      </c>
      <c r="C302" t="s">
        <v>264</v>
      </c>
      <c r="D302" t="s">
        <v>264</v>
      </c>
      <c r="E302" t="s">
        <v>264</v>
      </c>
      <c r="F302" t="s">
        <v>264</v>
      </c>
      <c r="G302" t="s">
        <v>264</v>
      </c>
      <c r="H302" t="s"/>
      <c r="I302">
        <f>IF(AND(K302&gt; J302, L302&gt; K302, M302&gt; L302, N302&gt; M302), "pos_trend", IF(AND(K302&lt; J302, L302&lt; K302, M302&lt; L302, N302&lt; M302), "neg_trend", "N/A"))</f>
        <v/>
      </c>
      <c r="J302">
        <f>IFERROR(IF(TRIM(C302)="-", "N/A", IF(RIGHT(C302,1)=")",IF(RIGHT(C302,2)="T)",-1000000000000*VALUE(MID(C302,2,LEN(C302)-3)),IF(RIGHT(C302,2)="M)",-1000000*VALUE(MID(C302,2,LEN(C302)-3)),IF(RIGHT(C302,2)="B)",-1000000000*VALUE(MID(C302,2,LEN(C302)-3)),IF(RIGHT(C302,2)="k)",-1000*VALUE(MID(C302,2,LEN(C302)-3)),VALUE(SUBSTITUTE(C302,",","")))))),IF(RIGHT(C302,1)="T",1000000000000*VALUE(LEFT(C302,LEN(C302)-1)),IF(RIGHT(C302,1)="M",1000000*VALUE(LEFT(C302,LEN(C302)-1)),IF(RIGHT(C302,1)="B",1000000000*VALUE(LEFT(C302,LEN(C302)-1)),IF(RIGHT(C302,1)="%",0.01*VALUE(LEFT(C302,LEN(C302)-1)),IF(RIGHT(C302,1)="k",1000*VALUE(LEFT(C302,LEN(C302)-1)),VALUE(SUBSTITUTE(C302,",",""))))))))),"N/A")</f>
        <v/>
      </c>
      <c r="K302">
        <f>IFERROR(IF(TRIM(D302)="-", "N/A", IF(RIGHT(D302,1)=")",IF(RIGHT(D302,2)="T)",-1000000000000*VALUE(MID(D302,2,LEN(D302)-3)),IF(RIGHT(D302,2)="M)",-1000000*VALUE(MID(D302,2,LEN(D302)-3)),IF(RIGHT(D302,2)="B)",-1000000000*VALUE(MID(D302,2,LEN(D302)-3)),IF(RIGHT(D302,2)="k)",-1000*VALUE(MID(D302,2,LEN(D302)-3)),VALUE(SUBSTITUTE(D302,",","")))))),IF(RIGHT(D302,1)="T",1000000000000*VALUE(LEFT(D302,LEN(D302)-1)),IF(RIGHT(D302,1)="M",1000000*VALUE(LEFT(D302,LEN(D302)-1)),IF(RIGHT(D302,1)="B",1000000000*VALUE(LEFT(D302,LEN(D302)-1)),IF(RIGHT(D302,1)="%",0.01*VALUE(LEFT(D302,LEN(D302)-1)),IF(RIGHT(D302,1)="k",1000*VALUE(LEFT(D302,LEN(D302)-1)),VALUE(SUBSTITUTE(D302,",",""))))))))),"N/A")</f>
        <v/>
      </c>
      <c r="L302">
        <f>IFERROR(IF(TRIM(E302)="-", "N/A", IF(RIGHT(E302,1)=")",IF(RIGHT(E302,2)="T)",-1000000000000*VALUE(MID(E302,2,LEN(E302)-3)),IF(RIGHT(E302,2)="M)",-1000000*VALUE(MID(E302,2,LEN(E302)-3)),IF(RIGHT(E302,2)="B)",-1000000000*VALUE(MID(E302,2,LEN(E302)-3)),IF(RIGHT(E302,2)="k)",-1000*VALUE(MID(E302,2,LEN(E302)-3)),VALUE(SUBSTITUTE(E302,",","")))))),IF(RIGHT(E302,1)="T",1000000000000*VALUE(LEFT(E302,LEN(E302)-1)),IF(RIGHT(E302,1)="M",1000000*VALUE(LEFT(E302,LEN(E302)-1)),IF(RIGHT(E302,1)="B",1000000000*VALUE(LEFT(E302,LEN(E302)-1)),IF(RIGHT(E302,1)="%",0.01*VALUE(LEFT(E302,LEN(E302)-1)),IF(RIGHT(E302,1)="k",1000*VALUE(LEFT(E302,LEN(E302)-1)),VALUE(SUBSTITUTE(E302,",",""))))))))),"N/A")</f>
        <v/>
      </c>
      <c r="M302">
        <f>IFERROR(IF(TRIM(F302)="-", "N/A", IF(RIGHT(F302,1)=")",IF(RIGHT(F302,2)="T)",-1000000000000*VALUE(MID(F302,2,LEN(F302)-3)),IF(RIGHT(F302,2)="M)",-1000000*VALUE(MID(F302,2,LEN(F302)-3)),IF(RIGHT(F302,2)="B)",-1000000000*VALUE(MID(F302,2,LEN(F302)-3)),IF(RIGHT(F302,2)="k)",-1000*VALUE(MID(F302,2,LEN(F302)-3)),VALUE(SUBSTITUTE(F302,",","")))))),IF(RIGHT(F302,1)="T",1000000000000*VALUE(LEFT(F302,LEN(F302)-1)),IF(RIGHT(F302,1)="M",1000000*VALUE(LEFT(F302,LEN(F302)-1)),IF(RIGHT(F302,1)="B",1000000000*VALUE(LEFT(F302,LEN(F302)-1)),IF(RIGHT(F302,1)="%",0.01*VALUE(LEFT(F302,LEN(F302)-1)),IF(RIGHT(F302,1)="k",1000*VALUE(LEFT(F302,LEN(F302)-1)),VALUE(SUBSTITUTE(F302,",",""))))))))),"N/A")</f>
        <v/>
      </c>
      <c r="N302">
        <f>IFERROR(IF(TRIM(G302)="-", "N/A", IF(RIGHT(G302,1)=")",IF(RIGHT(G302,2)="T)",-1000000000000*VALUE(MID(G302,2,LEN(G302)-3)),IF(RIGHT(G302,2)="M)",-1000000*VALUE(MID(G302,2,LEN(G302)-3)),IF(RIGHT(G302,2)="B)",-1000000000*VALUE(MID(G302,2,LEN(G302)-3)),IF(RIGHT(G302,2)="k)",-1000*VALUE(MID(G302,2,LEN(G302)-3)),VALUE(SUBSTITUTE(G302,",","")))))),IF(RIGHT(G302,1)="T",1000000000000*VALUE(LEFT(G302,LEN(G302)-1)),IF(RIGHT(G302,1)="M",1000000*VALUE(LEFT(G302,LEN(G302)-1)),IF(RIGHT(G302,1)="B",1000000000*VALUE(LEFT(G302,LEN(G302)-1)),IF(RIGHT(G302,1)="%",0.01*VALUE(LEFT(G302,LEN(G302)-1)),IF(RIGHT(G302,1)="k",1000*VALUE(LEFT(G302,LEN(G302)-1)),VALUE(SUBSTITUTE(G302,",",""))))))))),"N/A")</f>
        <v/>
      </c>
      <c r="P302">
        <f>MAX(J302:N302)</f>
        <v/>
      </c>
      <c r="Q302">
        <f>IFERROR(J144+MATCH(P302,J302:N302,0)-1,"")</f>
        <v/>
      </c>
      <c r="R302">
        <f>IF(Q302="","",MIN(J302:N302))</f>
        <v/>
      </c>
      <c r="S302">
        <f>IFERROR(J144+MATCH(R302,J302:N302,0)-1,"")</f>
        <v/>
      </c>
      <c r="T302">
        <f>IFERROR(AVERAGE(J302:N302),"")</f>
        <v/>
      </c>
      <c r="U302">
        <f>IFERROR(STDEV(J302:N302),"")</f>
        <v/>
      </c>
      <c r="V302">
        <f>IFERROR(IF(C302="-","",IF(ISBLANK(B302),"",IF(OR(ISNUMBER(FIND("Growth",B302)),ISNUMBER(FIND("Margin",B302))),"",(J302-T302)/U302))),"")</f>
        <v/>
      </c>
      <c r="W302">
        <f>IFERROR(IF(OR(D302="-",ISBLANK(D302)),"",(K302-T302)/U302),"")</f>
        <v/>
      </c>
      <c r="X302">
        <f>IFERROR(IF(OR(E302="-",ISBLANK(E302)),"",(L302-T302)/U302),"")</f>
        <v/>
      </c>
      <c r="Y302">
        <f>IFERROR(IF(OR(F302="-",ISBLANK(F302)),"",(M302-T302)/U302),"")</f>
        <v/>
      </c>
      <c r="Z302">
        <f>IFERROR(IF(OR(G302="-",ISBLANK(G302)),"",(N302-T302)/U302),"")</f>
        <v/>
      </c>
      <c r="AA302">
        <f>IF(MAX(MAX(V302:Z302),ABS(MIN(V302:Z302)))=ABS(MIN(V302:Z302)),MIN(V302:Z302),MAX(V302:Z302))</f>
        <v/>
      </c>
      <c r="AB302">
        <f>IFERROR(V144+MATCH(AA302,V302:Z302,0)-1,"")</f>
        <v/>
      </c>
      <c r="AC302">
        <f>IF(AB302&lt;&gt;"",IF(S302=AB302,"Low",IF(AB302=Q302,"High","")),"")</f>
        <v/>
      </c>
      <c r="AE302">
        <f>IF(ISNUMBER(MATCH("N/A",J302:N302,0)),"",IFERROR((5 * SUMPRODUCT(J144:N144,J302:N302) - PRODUCT(SUM(J144:N144),SUM(J302:N302))) / ((5 * SUM((J144^2)+(K144^2)+(L144^2)+(M144^2)+(N144^2))) - SUM(J144:N144)^2),""))</f>
        <v/>
      </c>
      <c r="AF302">
        <f>IFERROR(CORREL(J144:N144,J302:N302),"")</f>
        <v/>
      </c>
      <c r="AZ302">
        <f>IF(Q302=S302,0,1)</f>
        <v/>
      </c>
      <c r="BA302">
        <f>IF(AZ302=1,IF(Q302="","",IF(Q302=N144,"Yes","No")),"")</f>
        <v/>
      </c>
      <c r="BB302">
        <f>IF(BA302="Yes",P302,"")</f>
        <v/>
      </c>
      <c r="BC302">
        <f>IF(AZ302=1,IF(S302="","",IF(S302=N144,"Yes","No")),"")</f>
        <v/>
      </c>
      <c r="BD302">
        <f>IF(BC302="Yes",R302,"")</f>
        <v/>
      </c>
      <c r="BE302">
        <f>IFERROR(IF(SIGN(AE302)=1,"Increasing",IF(SIGN(AE302)=-1,"Decreasing","")),"")</f>
        <v/>
      </c>
      <c r="BF302">
        <f>IF(OR(AND(BE302="Increasing",BA302="Yes"),AND(BE302="Decreasing",BC302="Yes")),"Yes","No")</f>
        <v/>
      </c>
      <c r="BG302">
        <f>IF(I302="pos_trend","Yes","No")</f>
        <v/>
      </c>
      <c r="BH302">
        <f>IF(AF302&lt;&gt;"",IF(ABS(AF302)&gt;0.8,"Yes","No"),"")</f>
        <v/>
      </c>
    </row>
    <row r="303" spans="1:60">
      <c s="1" r="A303" t="n">
        <v>11</v>
      </c>
      <c r="B303" t="s">
        <v>768</v>
      </c>
      <c r="C303" t="s">
        <v>4328</v>
      </c>
      <c r="D303" t="s">
        <v>4329</v>
      </c>
      <c r="E303" t="s">
        <v>4330</v>
      </c>
      <c r="F303" t="s">
        <v>4331</v>
      </c>
      <c r="G303" t="s">
        <v>4332</v>
      </c>
      <c r="H303" t="s"/>
      <c r="I303">
        <f>IF(AND(K303&gt; J303, L303&gt; K303, M303&gt; L303, N303&gt; M303), "pos_trend", IF(AND(K303&lt; J303, L303&lt; K303, M303&lt; L303, N303&lt; M303), "neg_trend", "N/A"))</f>
        <v/>
      </c>
      <c r="J303">
        <f>IFERROR(IF(TRIM(C303)="-", "N/A", IF(RIGHT(C303,1)=")",IF(RIGHT(C303,2)="T)",-1000000000000*VALUE(MID(C303,2,LEN(C303)-3)),IF(RIGHT(C303,2)="M)",-1000000*VALUE(MID(C303,2,LEN(C303)-3)),IF(RIGHT(C303,2)="B)",-1000000000*VALUE(MID(C303,2,LEN(C303)-3)),IF(RIGHT(C303,2)="k)",-1000*VALUE(MID(C303,2,LEN(C303)-3)),VALUE(SUBSTITUTE(C303,",","")))))),IF(RIGHT(C303,1)="T",1000000000000*VALUE(LEFT(C303,LEN(C303)-1)),IF(RIGHT(C303,1)="M",1000000*VALUE(LEFT(C303,LEN(C303)-1)),IF(RIGHT(C303,1)="B",1000000000*VALUE(LEFT(C303,LEN(C303)-1)),IF(RIGHT(C303,1)="%",0.01*VALUE(LEFT(C303,LEN(C303)-1)),IF(RIGHT(C303,1)="k",1000*VALUE(LEFT(C303,LEN(C303)-1)),VALUE(SUBSTITUTE(C303,",",""))))))))),"N/A")</f>
        <v/>
      </c>
      <c r="K303">
        <f>IFERROR(IF(TRIM(D303)="-", "N/A", IF(RIGHT(D303,1)=")",IF(RIGHT(D303,2)="T)",-1000000000000*VALUE(MID(D303,2,LEN(D303)-3)),IF(RIGHT(D303,2)="M)",-1000000*VALUE(MID(D303,2,LEN(D303)-3)),IF(RIGHT(D303,2)="B)",-1000000000*VALUE(MID(D303,2,LEN(D303)-3)),IF(RIGHT(D303,2)="k)",-1000*VALUE(MID(D303,2,LEN(D303)-3)),VALUE(SUBSTITUTE(D303,",","")))))),IF(RIGHT(D303,1)="T",1000000000000*VALUE(LEFT(D303,LEN(D303)-1)),IF(RIGHT(D303,1)="M",1000000*VALUE(LEFT(D303,LEN(D303)-1)),IF(RIGHT(D303,1)="B",1000000000*VALUE(LEFT(D303,LEN(D303)-1)),IF(RIGHT(D303,1)="%",0.01*VALUE(LEFT(D303,LEN(D303)-1)),IF(RIGHT(D303,1)="k",1000*VALUE(LEFT(D303,LEN(D303)-1)),VALUE(SUBSTITUTE(D303,",",""))))))))),"N/A")</f>
        <v/>
      </c>
      <c r="L303">
        <f>IFERROR(IF(TRIM(E303)="-", "N/A", IF(RIGHT(E303,1)=")",IF(RIGHT(E303,2)="T)",-1000000000000*VALUE(MID(E303,2,LEN(E303)-3)),IF(RIGHT(E303,2)="M)",-1000000*VALUE(MID(E303,2,LEN(E303)-3)),IF(RIGHT(E303,2)="B)",-1000000000*VALUE(MID(E303,2,LEN(E303)-3)),IF(RIGHT(E303,2)="k)",-1000*VALUE(MID(E303,2,LEN(E303)-3)),VALUE(SUBSTITUTE(E303,",","")))))),IF(RIGHT(E303,1)="T",1000000000000*VALUE(LEFT(E303,LEN(E303)-1)),IF(RIGHT(E303,1)="M",1000000*VALUE(LEFT(E303,LEN(E303)-1)),IF(RIGHT(E303,1)="B",1000000000*VALUE(LEFT(E303,LEN(E303)-1)),IF(RIGHT(E303,1)="%",0.01*VALUE(LEFT(E303,LEN(E303)-1)),IF(RIGHT(E303,1)="k",1000*VALUE(LEFT(E303,LEN(E303)-1)),VALUE(SUBSTITUTE(E303,",",""))))))))),"N/A")</f>
        <v/>
      </c>
      <c r="M303">
        <f>IFERROR(IF(TRIM(F303)="-", "N/A", IF(RIGHT(F303,1)=")",IF(RIGHT(F303,2)="T)",-1000000000000*VALUE(MID(F303,2,LEN(F303)-3)),IF(RIGHT(F303,2)="M)",-1000000*VALUE(MID(F303,2,LEN(F303)-3)),IF(RIGHT(F303,2)="B)",-1000000000*VALUE(MID(F303,2,LEN(F303)-3)),IF(RIGHT(F303,2)="k)",-1000*VALUE(MID(F303,2,LEN(F303)-3)),VALUE(SUBSTITUTE(F303,",","")))))),IF(RIGHT(F303,1)="T",1000000000000*VALUE(LEFT(F303,LEN(F303)-1)),IF(RIGHT(F303,1)="M",1000000*VALUE(LEFT(F303,LEN(F303)-1)),IF(RIGHT(F303,1)="B",1000000000*VALUE(LEFT(F303,LEN(F303)-1)),IF(RIGHT(F303,1)="%",0.01*VALUE(LEFT(F303,LEN(F303)-1)),IF(RIGHT(F303,1)="k",1000*VALUE(LEFT(F303,LEN(F303)-1)),VALUE(SUBSTITUTE(F303,",",""))))))))),"N/A")</f>
        <v/>
      </c>
      <c r="N303">
        <f>IFERROR(IF(TRIM(G303)="-", "N/A", IF(RIGHT(G303,1)=")",IF(RIGHT(G303,2)="T)",-1000000000000*VALUE(MID(G303,2,LEN(G303)-3)),IF(RIGHT(G303,2)="M)",-1000000*VALUE(MID(G303,2,LEN(G303)-3)),IF(RIGHT(G303,2)="B)",-1000000000*VALUE(MID(G303,2,LEN(G303)-3)),IF(RIGHT(G303,2)="k)",-1000*VALUE(MID(G303,2,LEN(G303)-3)),VALUE(SUBSTITUTE(G303,",","")))))),IF(RIGHT(G303,1)="T",1000000000000*VALUE(LEFT(G303,LEN(G303)-1)),IF(RIGHT(G303,1)="M",1000000*VALUE(LEFT(G303,LEN(G303)-1)),IF(RIGHT(G303,1)="B",1000000000*VALUE(LEFT(G303,LEN(G303)-1)),IF(RIGHT(G303,1)="%",0.01*VALUE(LEFT(G303,LEN(G303)-1)),IF(RIGHT(G303,1)="k",1000*VALUE(LEFT(G303,LEN(G303)-1)),VALUE(SUBSTITUTE(G303,",",""))))))))),"N/A")</f>
        <v/>
      </c>
      <c r="P303">
        <f>MAX(J303:N303)</f>
        <v/>
      </c>
      <c r="Q303">
        <f>IFERROR(J144+MATCH(P303,J303:N303,0)-1,"")</f>
        <v/>
      </c>
      <c r="R303">
        <f>IF(Q303="","",MIN(J303:N303))</f>
        <v/>
      </c>
      <c r="S303">
        <f>IFERROR(J144+MATCH(R303,J303:N303,0)-1,"")</f>
        <v/>
      </c>
      <c r="T303">
        <f>IFERROR(AVERAGE(J303:N303),"")</f>
        <v/>
      </c>
      <c r="U303">
        <f>IFERROR(STDEV(J303:N303),"")</f>
        <v/>
      </c>
      <c r="V303">
        <f>IFERROR(IF(C303="-","",IF(ISBLANK(B303),"",IF(OR(ISNUMBER(FIND("Growth",B303)),ISNUMBER(FIND("Margin",B303))),"",(J303-T303)/U303))),"")</f>
        <v/>
      </c>
      <c r="W303">
        <f>IFERROR(IF(OR(D303="-",ISBLANK(D303)),"",(K303-T303)/U303),"")</f>
        <v/>
      </c>
      <c r="X303">
        <f>IFERROR(IF(OR(E303="-",ISBLANK(E303)),"",(L303-T303)/U303),"")</f>
        <v/>
      </c>
      <c r="Y303">
        <f>IFERROR(IF(OR(F303="-",ISBLANK(F303)),"",(M303-T303)/U303),"")</f>
        <v/>
      </c>
      <c r="Z303">
        <f>IFERROR(IF(OR(G303="-",ISBLANK(G303)),"",(N303-T303)/U303),"")</f>
        <v/>
      </c>
      <c r="AA303">
        <f>IF(MAX(MAX(V303:Z303),ABS(MIN(V303:Z303)))=ABS(MIN(V303:Z303)),MIN(V303:Z303),MAX(V303:Z303))</f>
        <v/>
      </c>
      <c r="AB303">
        <f>IFERROR(V144+MATCH(AA303,V303:Z303,0)-1,"")</f>
        <v/>
      </c>
      <c r="AC303">
        <f>IF(AB303&lt;&gt;"",IF(S303=AB303,"Low",IF(AB303=Q303,"High","")),"")</f>
        <v/>
      </c>
      <c r="AE303">
        <f>IF(ISNUMBER(MATCH("N/A",J303:N303,0)),"",IFERROR((5 * SUMPRODUCT(J144:N144,J303:N303) - PRODUCT(SUM(J144:N144),SUM(J303:N303))) / ((5 * SUM((J144^2)+(K144^2)+(L144^2)+(M144^2)+(N144^2))) - SUM(J144:N144)^2),""))</f>
        <v/>
      </c>
      <c r="AF303">
        <f>IFERROR(CORREL(J144:N144,J303:N303),"")</f>
        <v/>
      </c>
      <c r="AZ303">
        <f>IF(Q303=S303,0,1)</f>
        <v/>
      </c>
      <c r="BA303">
        <f>IF(AZ303=1,IF(Q303="","",IF(Q303=N144,"Yes","No")),"")</f>
        <v/>
      </c>
      <c r="BB303">
        <f>IF(BA303="Yes",P303,"")</f>
        <v/>
      </c>
      <c r="BC303">
        <f>IF(AZ303=1,IF(S303="","",IF(S303=N144,"Yes","No")),"")</f>
        <v/>
      </c>
      <c r="BD303">
        <f>IF(BC303="Yes",R303,"")</f>
        <v/>
      </c>
      <c r="BE303">
        <f>IFERROR(IF(SIGN(AE303)=1,"Increasing",IF(SIGN(AE303)=-1,"Decreasing","")),"")</f>
        <v/>
      </c>
      <c r="BF303">
        <f>IF(OR(AND(BE303="Increasing",BA303="Yes"),AND(BE303="Decreasing",BC303="Yes")),"Yes","No")</f>
        <v/>
      </c>
      <c r="BG303">
        <f>IF(I303="pos_trend","Yes","No")</f>
        <v/>
      </c>
      <c r="BH303">
        <f>IF(AF303&lt;&gt;"",IF(ABS(AF303)&gt;0.8,"Yes","No"),"")</f>
        <v/>
      </c>
    </row>
    <row r="304" spans="1:60">
      <c s="1" r="A304" t="n">
        <v>12</v>
      </c>
      <c r="B304" t="s">
        <v>774</v>
      </c>
      <c r="C304" t="s">
        <v>4333</v>
      </c>
      <c r="D304" t="s">
        <v>4334</v>
      </c>
      <c r="E304" t="s">
        <v>4335</v>
      </c>
      <c r="F304" t="s">
        <v>4336</v>
      </c>
      <c r="G304" t="s">
        <v>4337</v>
      </c>
      <c r="H304" t="s"/>
      <c r="I304">
        <f>IF(AND(K304&gt; J304, L304&gt; K304, M304&gt; L304, N304&gt; M304), "pos_trend", IF(AND(K304&lt; J304, L304&lt; K304, M304&lt; L304, N304&lt; M304), "neg_trend", "N/A"))</f>
        <v/>
      </c>
      <c r="J304">
        <f>IFERROR(IF(TRIM(C304)="-", "N/A", IF(RIGHT(C304,1)=")",IF(RIGHT(C304,2)="T)",-1000000000000*VALUE(MID(C304,2,LEN(C304)-3)),IF(RIGHT(C304,2)="M)",-1000000*VALUE(MID(C304,2,LEN(C304)-3)),IF(RIGHT(C304,2)="B)",-1000000000*VALUE(MID(C304,2,LEN(C304)-3)),IF(RIGHT(C304,2)="k)",-1000*VALUE(MID(C304,2,LEN(C304)-3)),VALUE(SUBSTITUTE(C304,",","")))))),IF(RIGHT(C304,1)="T",1000000000000*VALUE(LEFT(C304,LEN(C304)-1)),IF(RIGHT(C304,1)="M",1000000*VALUE(LEFT(C304,LEN(C304)-1)),IF(RIGHT(C304,1)="B",1000000000*VALUE(LEFT(C304,LEN(C304)-1)),IF(RIGHT(C304,1)="%",0.01*VALUE(LEFT(C304,LEN(C304)-1)),IF(RIGHT(C304,1)="k",1000*VALUE(LEFT(C304,LEN(C304)-1)),VALUE(SUBSTITUTE(C304,",",""))))))))),"N/A")</f>
        <v/>
      </c>
      <c r="K304">
        <f>IFERROR(IF(TRIM(D304)="-", "N/A", IF(RIGHT(D304,1)=")",IF(RIGHT(D304,2)="T)",-1000000000000*VALUE(MID(D304,2,LEN(D304)-3)),IF(RIGHT(D304,2)="M)",-1000000*VALUE(MID(D304,2,LEN(D304)-3)),IF(RIGHT(D304,2)="B)",-1000000000*VALUE(MID(D304,2,LEN(D304)-3)),IF(RIGHT(D304,2)="k)",-1000*VALUE(MID(D304,2,LEN(D304)-3)),VALUE(SUBSTITUTE(D304,",","")))))),IF(RIGHT(D304,1)="T",1000000000000*VALUE(LEFT(D304,LEN(D304)-1)),IF(RIGHT(D304,1)="M",1000000*VALUE(LEFT(D304,LEN(D304)-1)),IF(RIGHT(D304,1)="B",1000000000*VALUE(LEFT(D304,LEN(D304)-1)),IF(RIGHT(D304,1)="%",0.01*VALUE(LEFT(D304,LEN(D304)-1)),IF(RIGHT(D304,1)="k",1000*VALUE(LEFT(D304,LEN(D304)-1)),VALUE(SUBSTITUTE(D304,",",""))))))))),"N/A")</f>
        <v/>
      </c>
      <c r="L304">
        <f>IFERROR(IF(TRIM(E304)="-", "N/A", IF(RIGHT(E304,1)=")",IF(RIGHT(E304,2)="T)",-1000000000000*VALUE(MID(E304,2,LEN(E304)-3)),IF(RIGHT(E304,2)="M)",-1000000*VALUE(MID(E304,2,LEN(E304)-3)),IF(RIGHT(E304,2)="B)",-1000000000*VALUE(MID(E304,2,LEN(E304)-3)),IF(RIGHT(E304,2)="k)",-1000*VALUE(MID(E304,2,LEN(E304)-3)),VALUE(SUBSTITUTE(E304,",","")))))),IF(RIGHT(E304,1)="T",1000000000000*VALUE(LEFT(E304,LEN(E304)-1)),IF(RIGHT(E304,1)="M",1000000*VALUE(LEFT(E304,LEN(E304)-1)),IF(RIGHT(E304,1)="B",1000000000*VALUE(LEFT(E304,LEN(E304)-1)),IF(RIGHT(E304,1)="%",0.01*VALUE(LEFT(E304,LEN(E304)-1)),IF(RIGHT(E304,1)="k",1000*VALUE(LEFT(E304,LEN(E304)-1)),VALUE(SUBSTITUTE(E304,",",""))))))))),"N/A")</f>
        <v/>
      </c>
      <c r="M304">
        <f>IFERROR(IF(TRIM(F304)="-", "N/A", IF(RIGHT(F304,1)=")",IF(RIGHT(F304,2)="T)",-1000000000000*VALUE(MID(F304,2,LEN(F304)-3)),IF(RIGHT(F304,2)="M)",-1000000*VALUE(MID(F304,2,LEN(F304)-3)),IF(RIGHT(F304,2)="B)",-1000000000*VALUE(MID(F304,2,LEN(F304)-3)),IF(RIGHT(F304,2)="k)",-1000*VALUE(MID(F304,2,LEN(F304)-3)),VALUE(SUBSTITUTE(F304,",","")))))),IF(RIGHT(F304,1)="T",1000000000000*VALUE(LEFT(F304,LEN(F304)-1)),IF(RIGHT(F304,1)="M",1000000*VALUE(LEFT(F304,LEN(F304)-1)),IF(RIGHT(F304,1)="B",1000000000*VALUE(LEFT(F304,LEN(F304)-1)),IF(RIGHT(F304,1)="%",0.01*VALUE(LEFT(F304,LEN(F304)-1)),IF(RIGHT(F304,1)="k",1000*VALUE(LEFT(F304,LEN(F304)-1)),VALUE(SUBSTITUTE(F304,",",""))))))))),"N/A")</f>
        <v/>
      </c>
      <c r="N304">
        <f>IFERROR(IF(TRIM(G304)="-", "N/A", IF(RIGHT(G304,1)=")",IF(RIGHT(G304,2)="T)",-1000000000000*VALUE(MID(G304,2,LEN(G304)-3)),IF(RIGHT(G304,2)="M)",-1000000*VALUE(MID(G304,2,LEN(G304)-3)),IF(RIGHT(G304,2)="B)",-1000000000*VALUE(MID(G304,2,LEN(G304)-3)),IF(RIGHT(G304,2)="k)",-1000*VALUE(MID(G304,2,LEN(G304)-3)),VALUE(SUBSTITUTE(G304,",","")))))),IF(RIGHT(G304,1)="T",1000000000000*VALUE(LEFT(G304,LEN(G304)-1)),IF(RIGHT(G304,1)="M",1000000*VALUE(LEFT(G304,LEN(G304)-1)),IF(RIGHT(G304,1)="B",1000000000*VALUE(LEFT(G304,LEN(G304)-1)),IF(RIGHT(G304,1)="%",0.01*VALUE(LEFT(G304,LEN(G304)-1)),IF(RIGHT(G304,1)="k",1000*VALUE(LEFT(G304,LEN(G304)-1)),VALUE(SUBSTITUTE(G304,",",""))))))))),"N/A")</f>
        <v/>
      </c>
      <c r="P304">
        <f>MAX(J304:N304)</f>
        <v/>
      </c>
      <c r="Q304">
        <f>IFERROR(J144+MATCH(P304,J304:N304,0)-1,"")</f>
        <v/>
      </c>
      <c r="R304">
        <f>IF(Q304="","",MIN(J304:N304))</f>
        <v/>
      </c>
      <c r="S304">
        <f>IFERROR(J144+MATCH(R304,J304:N304,0)-1,"")</f>
        <v/>
      </c>
      <c r="T304">
        <f>IFERROR(AVERAGE(J304:N304),"")</f>
        <v/>
      </c>
      <c r="U304">
        <f>IFERROR(STDEV(J304:N304),"")</f>
        <v/>
      </c>
      <c r="V304">
        <f>IFERROR(IF(C304="-","",IF(ISBLANK(B304),"",IF(OR(ISNUMBER(FIND("Growth",B304)),ISNUMBER(FIND("Margin",B304))),"",(J304-T304)/U304))),"")</f>
        <v/>
      </c>
      <c r="W304">
        <f>IFERROR(IF(OR(D304="-",ISBLANK(D304)),"",(K304-T304)/U304),"")</f>
        <v/>
      </c>
      <c r="X304">
        <f>IFERROR(IF(OR(E304="-",ISBLANK(E304)),"",(L304-T304)/U304),"")</f>
        <v/>
      </c>
      <c r="Y304">
        <f>IFERROR(IF(OR(F304="-",ISBLANK(F304)),"",(M304-T304)/U304),"")</f>
        <v/>
      </c>
      <c r="Z304">
        <f>IFERROR(IF(OR(G304="-",ISBLANK(G304)),"",(N304-T304)/U304),"")</f>
        <v/>
      </c>
      <c r="AA304">
        <f>IF(MAX(MAX(V304:Z304),ABS(MIN(V304:Z304)))=ABS(MIN(V304:Z304)),MIN(V304:Z304),MAX(V304:Z304))</f>
        <v/>
      </c>
      <c r="AB304">
        <f>IFERROR(V144+MATCH(AA304,V304:Z304,0)-1,"")</f>
        <v/>
      </c>
      <c r="AC304">
        <f>IF(AB304&lt;&gt;"",IF(S304=AB304,"Low",IF(AB304=Q304,"High","")),"")</f>
        <v/>
      </c>
      <c r="AE304">
        <f>IF(ISNUMBER(MATCH("N/A",J304:N304,0)),"",IFERROR((5 * SUMPRODUCT(J144:N144,J304:N304) - PRODUCT(SUM(J144:N144),SUM(J304:N304))) / ((5 * SUM((J144^2)+(K144^2)+(L144^2)+(M144^2)+(N144^2))) - SUM(J144:N144)^2),""))</f>
        <v/>
      </c>
      <c r="AF304">
        <f>IFERROR(CORREL(J144:N144,J304:N304),"")</f>
        <v/>
      </c>
      <c r="AZ304">
        <f>IF(Q304=S304,0,1)</f>
        <v/>
      </c>
      <c r="BA304">
        <f>IF(AZ304=1,IF(Q304="","",IF(Q304=N144,"Yes","No")),"")</f>
        <v/>
      </c>
      <c r="BB304">
        <f>IF(BA304="Yes",P304,"")</f>
        <v/>
      </c>
      <c r="BC304">
        <f>IF(AZ304=1,IF(S304="","",IF(S304=N144,"Yes","No")),"")</f>
        <v/>
      </c>
      <c r="BD304">
        <f>IF(BC304="Yes",R304,"")</f>
        <v/>
      </c>
      <c r="BE304">
        <f>IFERROR(IF(SIGN(AE304)=1,"Increasing",IF(SIGN(AE304)=-1,"Decreasing","")),"")</f>
        <v/>
      </c>
      <c r="BF304">
        <f>IF(OR(AND(BE304="Increasing",BA304="Yes"),AND(BE304="Decreasing",BC304="Yes")),"Yes","No")</f>
        <v/>
      </c>
      <c r="BG304">
        <f>IF(I304="pos_trend","Yes","No")</f>
        <v/>
      </c>
      <c r="BH304">
        <f>IF(AF304&lt;&gt;"",IF(ABS(AF304)&gt;0.8,"Yes","No"),"")</f>
        <v/>
      </c>
    </row>
    <row r="305" spans="1:60">
      <c s="1" r="A305" t="n">
        <v>13</v>
      </c>
      <c r="B305" t="s">
        <v>630</v>
      </c>
      <c r="C305" t="s">
        <v>4338</v>
      </c>
      <c r="D305" t="s">
        <v>4339</v>
      </c>
      <c r="E305" t="s">
        <v>4340</v>
      </c>
      <c r="F305" t="s">
        <v>4341</v>
      </c>
      <c r="G305" t="s">
        <v>4342</v>
      </c>
      <c r="H305" t="s"/>
      <c r="I305">
        <f>IF(AND(K305&gt; J305, L305&gt; K305, M305&gt; L305, N305&gt; M305), "pos_trend", IF(AND(K305&lt; J305, L305&lt; K305, M305&lt; L305, N305&lt; M305), "neg_trend", "N/A"))</f>
        <v/>
      </c>
      <c r="J305">
        <f>IFERROR(IF(TRIM(C305)="-", "N/A", IF(RIGHT(C305,1)=")",IF(RIGHT(C305,2)="T)",-1000000000000*VALUE(MID(C305,2,LEN(C305)-3)),IF(RIGHT(C305,2)="M)",-1000000*VALUE(MID(C305,2,LEN(C305)-3)),IF(RIGHT(C305,2)="B)",-1000000000*VALUE(MID(C305,2,LEN(C305)-3)),IF(RIGHT(C305,2)="k)",-1000*VALUE(MID(C305,2,LEN(C305)-3)),VALUE(SUBSTITUTE(C305,",","")))))),IF(RIGHT(C305,1)="T",1000000000000*VALUE(LEFT(C305,LEN(C305)-1)),IF(RIGHT(C305,1)="M",1000000*VALUE(LEFT(C305,LEN(C305)-1)),IF(RIGHT(C305,1)="B",1000000000*VALUE(LEFT(C305,LEN(C305)-1)),IF(RIGHT(C305,1)="%",0.01*VALUE(LEFT(C305,LEN(C305)-1)),IF(RIGHT(C305,1)="k",1000*VALUE(LEFT(C305,LEN(C305)-1)),VALUE(SUBSTITUTE(C305,",",""))))))))),"N/A")</f>
        <v/>
      </c>
      <c r="K305">
        <f>IFERROR(IF(TRIM(D305)="-", "N/A", IF(RIGHT(D305,1)=")",IF(RIGHT(D305,2)="T)",-1000000000000*VALUE(MID(D305,2,LEN(D305)-3)),IF(RIGHT(D305,2)="M)",-1000000*VALUE(MID(D305,2,LEN(D305)-3)),IF(RIGHT(D305,2)="B)",-1000000000*VALUE(MID(D305,2,LEN(D305)-3)),IF(RIGHT(D305,2)="k)",-1000*VALUE(MID(D305,2,LEN(D305)-3)),VALUE(SUBSTITUTE(D305,",","")))))),IF(RIGHT(D305,1)="T",1000000000000*VALUE(LEFT(D305,LEN(D305)-1)),IF(RIGHT(D305,1)="M",1000000*VALUE(LEFT(D305,LEN(D305)-1)),IF(RIGHT(D305,1)="B",1000000000*VALUE(LEFT(D305,LEN(D305)-1)),IF(RIGHT(D305,1)="%",0.01*VALUE(LEFT(D305,LEN(D305)-1)),IF(RIGHT(D305,1)="k",1000*VALUE(LEFT(D305,LEN(D305)-1)),VALUE(SUBSTITUTE(D305,",",""))))))))),"N/A")</f>
        <v/>
      </c>
      <c r="L305">
        <f>IFERROR(IF(TRIM(E305)="-", "N/A", IF(RIGHT(E305,1)=")",IF(RIGHT(E305,2)="T)",-1000000000000*VALUE(MID(E305,2,LEN(E305)-3)),IF(RIGHT(E305,2)="M)",-1000000*VALUE(MID(E305,2,LEN(E305)-3)),IF(RIGHT(E305,2)="B)",-1000000000*VALUE(MID(E305,2,LEN(E305)-3)),IF(RIGHT(E305,2)="k)",-1000*VALUE(MID(E305,2,LEN(E305)-3)),VALUE(SUBSTITUTE(E305,",","")))))),IF(RIGHT(E305,1)="T",1000000000000*VALUE(LEFT(E305,LEN(E305)-1)),IF(RIGHT(E305,1)="M",1000000*VALUE(LEFT(E305,LEN(E305)-1)),IF(RIGHT(E305,1)="B",1000000000*VALUE(LEFT(E305,LEN(E305)-1)),IF(RIGHT(E305,1)="%",0.01*VALUE(LEFT(E305,LEN(E305)-1)),IF(RIGHT(E305,1)="k",1000*VALUE(LEFT(E305,LEN(E305)-1)),VALUE(SUBSTITUTE(E305,",",""))))))))),"N/A")</f>
        <v/>
      </c>
      <c r="M305">
        <f>IFERROR(IF(TRIM(F305)="-", "N/A", IF(RIGHT(F305,1)=")",IF(RIGHT(F305,2)="T)",-1000000000000*VALUE(MID(F305,2,LEN(F305)-3)),IF(RIGHT(F305,2)="M)",-1000000*VALUE(MID(F305,2,LEN(F305)-3)),IF(RIGHT(F305,2)="B)",-1000000000*VALUE(MID(F305,2,LEN(F305)-3)),IF(RIGHT(F305,2)="k)",-1000*VALUE(MID(F305,2,LEN(F305)-3)),VALUE(SUBSTITUTE(F305,",","")))))),IF(RIGHT(F305,1)="T",1000000000000*VALUE(LEFT(F305,LEN(F305)-1)),IF(RIGHT(F305,1)="M",1000000*VALUE(LEFT(F305,LEN(F305)-1)),IF(RIGHT(F305,1)="B",1000000000*VALUE(LEFT(F305,LEN(F305)-1)),IF(RIGHT(F305,1)="%",0.01*VALUE(LEFT(F305,LEN(F305)-1)),IF(RIGHT(F305,1)="k",1000*VALUE(LEFT(F305,LEN(F305)-1)),VALUE(SUBSTITUTE(F305,",",""))))))))),"N/A")</f>
        <v/>
      </c>
      <c r="N305">
        <f>IFERROR(IF(TRIM(G305)="-", "N/A", IF(RIGHT(G305,1)=")",IF(RIGHT(G305,2)="T)",-1000000000000*VALUE(MID(G305,2,LEN(G305)-3)),IF(RIGHT(G305,2)="M)",-1000000*VALUE(MID(G305,2,LEN(G305)-3)),IF(RIGHT(G305,2)="B)",-1000000000*VALUE(MID(G305,2,LEN(G305)-3)),IF(RIGHT(G305,2)="k)",-1000*VALUE(MID(G305,2,LEN(G305)-3)),VALUE(SUBSTITUTE(G305,",","")))))),IF(RIGHT(G305,1)="T",1000000000000*VALUE(LEFT(G305,LEN(G305)-1)),IF(RIGHT(G305,1)="M",1000000*VALUE(LEFT(G305,LEN(G305)-1)),IF(RIGHT(G305,1)="B",1000000000*VALUE(LEFT(G305,LEN(G305)-1)),IF(RIGHT(G305,1)="%",0.01*VALUE(LEFT(G305,LEN(G305)-1)),IF(RIGHT(G305,1)="k",1000*VALUE(LEFT(G305,LEN(G305)-1)),VALUE(SUBSTITUTE(G305,",",""))))))))),"N/A")</f>
        <v/>
      </c>
      <c r="P305">
        <f>MAX(J305:N305)</f>
        <v/>
      </c>
      <c r="Q305">
        <f>IFERROR(J144+MATCH(P305,J305:N305,0)-1,"")</f>
        <v/>
      </c>
      <c r="R305">
        <f>IF(Q305="","",MIN(J305:N305))</f>
        <v/>
      </c>
      <c r="S305">
        <f>IFERROR(J144+MATCH(R305,J305:N305,0)-1,"")</f>
        <v/>
      </c>
      <c r="T305">
        <f>IFERROR(AVERAGE(J305:N305),"")</f>
        <v/>
      </c>
      <c r="U305">
        <f>IFERROR(STDEV(J305:N305),"")</f>
        <v/>
      </c>
      <c r="V305">
        <f>IFERROR(IF(C305="-","",IF(ISBLANK(B305),"",IF(OR(ISNUMBER(FIND("Growth",B305)),ISNUMBER(FIND("Margin",B305))),"",(J305-T305)/U305))),"")</f>
        <v/>
      </c>
      <c r="W305">
        <f>IFERROR(IF(OR(D305="-",ISBLANK(D305)),"",(K305-T305)/U305),"")</f>
        <v/>
      </c>
      <c r="X305">
        <f>IFERROR(IF(OR(E305="-",ISBLANK(E305)),"",(L305-T305)/U305),"")</f>
        <v/>
      </c>
      <c r="Y305">
        <f>IFERROR(IF(OR(F305="-",ISBLANK(F305)),"",(M305-T305)/U305),"")</f>
        <v/>
      </c>
      <c r="Z305">
        <f>IFERROR(IF(OR(G305="-",ISBLANK(G305)),"",(N305-T305)/U305),"")</f>
        <v/>
      </c>
      <c r="AA305">
        <f>IF(MAX(MAX(V305:Z305),ABS(MIN(V305:Z305)))=ABS(MIN(V305:Z305)),MIN(V305:Z305),MAX(V305:Z305))</f>
        <v/>
      </c>
      <c r="AB305">
        <f>IFERROR(V144+MATCH(AA305,V305:Z305,0)-1,"")</f>
        <v/>
      </c>
      <c r="AC305">
        <f>IF(AB305&lt;&gt;"",IF(S305=AB305,"Low",IF(AB305=Q305,"High","")),"")</f>
        <v/>
      </c>
      <c r="AE305">
        <f>IF(ISNUMBER(MATCH("N/A",J305:N305,0)),"",IFERROR((5 * SUMPRODUCT(J144:N144,J305:N305) - PRODUCT(SUM(J144:N144),SUM(J305:N305))) / ((5 * SUM((J144^2)+(K144^2)+(L144^2)+(M144^2)+(N144^2))) - SUM(J144:N144)^2),""))</f>
        <v/>
      </c>
      <c r="AF305">
        <f>IFERROR(CORREL(J144:N144,J305:N305),"")</f>
        <v/>
      </c>
      <c r="AZ305">
        <f>IF(Q305=S305,0,1)</f>
        <v/>
      </c>
      <c r="BA305">
        <f>IF(AZ305=1,IF(Q305="","",IF(Q305=N144,"Yes","No")),"")</f>
        <v/>
      </c>
      <c r="BB305">
        <f>IF(BA305="Yes",P305,"")</f>
        <v/>
      </c>
      <c r="BC305">
        <f>IF(AZ305=1,IF(S305="","",IF(S305=N144,"Yes","No")),"")</f>
        <v/>
      </c>
      <c r="BD305">
        <f>IF(BC305="Yes",R305,"")</f>
        <v/>
      </c>
      <c r="BE305">
        <f>IFERROR(IF(SIGN(AE305)=1,"Increasing",IF(SIGN(AE305)=-1,"Decreasing","")),"")</f>
        <v/>
      </c>
      <c r="BF305">
        <f>IF(OR(AND(BE305="Increasing",BA305="Yes"),AND(BE305="Decreasing",BC305="Yes")),"Yes","No")</f>
        <v/>
      </c>
      <c r="BG305">
        <f>IF(I305="pos_trend","Yes","No")</f>
        <v/>
      </c>
      <c r="BH305">
        <f>IF(AF305&lt;&gt;"",IF(ABS(AF305)&gt;0.8,"Yes","No"),"")</f>
        <v/>
      </c>
    </row>
    <row r="306" spans="1:60">
      <c s="1" r="A306" t="n">
        <v>14</v>
      </c>
      <c r="B306" t="s">
        <v>784</v>
      </c>
      <c r="C306" t="s">
        <v>4343</v>
      </c>
      <c r="D306" t="s">
        <v>4344</v>
      </c>
      <c r="E306" t="s">
        <v>4345</v>
      </c>
      <c r="F306" t="s">
        <v>4346</v>
      </c>
      <c r="G306" t="s">
        <v>4347</v>
      </c>
      <c r="H306" t="s"/>
      <c r="I306">
        <f>IF(AND(K306&gt; J306, L306&gt; K306, M306&gt; L306, N306&gt; M306), "pos_trend", IF(AND(K306&lt; J306, L306&lt; K306, M306&lt; L306, N306&lt; M306), "neg_trend", "N/A"))</f>
        <v/>
      </c>
      <c r="J306">
        <f>IFERROR(IF(TRIM(C306)="-", "N/A", IF(RIGHT(C306,1)=")",IF(RIGHT(C306,2)="T)",-1000000000000*VALUE(MID(C306,2,LEN(C306)-3)),IF(RIGHT(C306,2)="M)",-1000000*VALUE(MID(C306,2,LEN(C306)-3)),IF(RIGHT(C306,2)="B)",-1000000000*VALUE(MID(C306,2,LEN(C306)-3)),IF(RIGHT(C306,2)="k)",-1000*VALUE(MID(C306,2,LEN(C306)-3)),VALUE(SUBSTITUTE(C306,",","")))))),IF(RIGHT(C306,1)="T",1000000000000*VALUE(LEFT(C306,LEN(C306)-1)),IF(RIGHT(C306,1)="M",1000000*VALUE(LEFT(C306,LEN(C306)-1)),IF(RIGHT(C306,1)="B",1000000000*VALUE(LEFT(C306,LEN(C306)-1)),IF(RIGHT(C306,1)="%",0.01*VALUE(LEFT(C306,LEN(C306)-1)),IF(RIGHT(C306,1)="k",1000*VALUE(LEFT(C306,LEN(C306)-1)),VALUE(SUBSTITUTE(C306,",",""))))))))),"N/A")</f>
        <v/>
      </c>
      <c r="K306">
        <f>IFERROR(IF(TRIM(D306)="-", "N/A", IF(RIGHT(D306,1)=")",IF(RIGHT(D306,2)="T)",-1000000000000*VALUE(MID(D306,2,LEN(D306)-3)),IF(RIGHT(D306,2)="M)",-1000000*VALUE(MID(D306,2,LEN(D306)-3)),IF(RIGHT(D306,2)="B)",-1000000000*VALUE(MID(D306,2,LEN(D306)-3)),IF(RIGHT(D306,2)="k)",-1000*VALUE(MID(D306,2,LEN(D306)-3)),VALUE(SUBSTITUTE(D306,",","")))))),IF(RIGHT(D306,1)="T",1000000000000*VALUE(LEFT(D306,LEN(D306)-1)),IF(RIGHT(D306,1)="M",1000000*VALUE(LEFT(D306,LEN(D306)-1)),IF(RIGHT(D306,1)="B",1000000000*VALUE(LEFT(D306,LEN(D306)-1)),IF(RIGHT(D306,1)="%",0.01*VALUE(LEFT(D306,LEN(D306)-1)),IF(RIGHT(D306,1)="k",1000*VALUE(LEFT(D306,LEN(D306)-1)),VALUE(SUBSTITUTE(D306,",",""))))))))),"N/A")</f>
        <v/>
      </c>
      <c r="L306">
        <f>IFERROR(IF(TRIM(E306)="-", "N/A", IF(RIGHT(E306,1)=")",IF(RIGHT(E306,2)="T)",-1000000000000*VALUE(MID(E306,2,LEN(E306)-3)),IF(RIGHT(E306,2)="M)",-1000000*VALUE(MID(E306,2,LEN(E306)-3)),IF(RIGHT(E306,2)="B)",-1000000000*VALUE(MID(E306,2,LEN(E306)-3)),IF(RIGHT(E306,2)="k)",-1000*VALUE(MID(E306,2,LEN(E306)-3)),VALUE(SUBSTITUTE(E306,",","")))))),IF(RIGHT(E306,1)="T",1000000000000*VALUE(LEFT(E306,LEN(E306)-1)),IF(RIGHT(E306,1)="M",1000000*VALUE(LEFT(E306,LEN(E306)-1)),IF(RIGHT(E306,1)="B",1000000000*VALUE(LEFT(E306,LEN(E306)-1)),IF(RIGHT(E306,1)="%",0.01*VALUE(LEFT(E306,LEN(E306)-1)),IF(RIGHT(E306,1)="k",1000*VALUE(LEFT(E306,LEN(E306)-1)),VALUE(SUBSTITUTE(E306,",",""))))))))),"N/A")</f>
        <v/>
      </c>
      <c r="M306">
        <f>IFERROR(IF(TRIM(F306)="-", "N/A", IF(RIGHT(F306,1)=")",IF(RIGHT(F306,2)="T)",-1000000000000*VALUE(MID(F306,2,LEN(F306)-3)),IF(RIGHT(F306,2)="M)",-1000000*VALUE(MID(F306,2,LEN(F306)-3)),IF(RIGHT(F306,2)="B)",-1000000000*VALUE(MID(F306,2,LEN(F306)-3)),IF(RIGHT(F306,2)="k)",-1000*VALUE(MID(F306,2,LEN(F306)-3)),VALUE(SUBSTITUTE(F306,",","")))))),IF(RIGHT(F306,1)="T",1000000000000*VALUE(LEFT(F306,LEN(F306)-1)),IF(RIGHT(F306,1)="M",1000000*VALUE(LEFT(F306,LEN(F306)-1)),IF(RIGHT(F306,1)="B",1000000000*VALUE(LEFT(F306,LEN(F306)-1)),IF(RIGHT(F306,1)="%",0.01*VALUE(LEFT(F306,LEN(F306)-1)),IF(RIGHT(F306,1)="k",1000*VALUE(LEFT(F306,LEN(F306)-1)),VALUE(SUBSTITUTE(F306,",",""))))))))),"N/A")</f>
        <v/>
      </c>
      <c r="N306">
        <f>IFERROR(IF(TRIM(G306)="-", "N/A", IF(RIGHT(G306,1)=")",IF(RIGHT(G306,2)="T)",-1000000000000*VALUE(MID(G306,2,LEN(G306)-3)),IF(RIGHT(G306,2)="M)",-1000000*VALUE(MID(G306,2,LEN(G306)-3)),IF(RIGHT(G306,2)="B)",-1000000000*VALUE(MID(G306,2,LEN(G306)-3)),IF(RIGHT(G306,2)="k)",-1000*VALUE(MID(G306,2,LEN(G306)-3)),VALUE(SUBSTITUTE(G306,",","")))))),IF(RIGHT(G306,1)="T",1000000000000*VALUE(LEFT(G306,LEN(G306)-1)),IF(RIGHT(G306,1)="M",1000000*VALUE(LEFT(G306,LEN(G306)-1)),IF(RIGHT(G306,1)="B",1000000000*VALUE(LEFT(G306,LEN(G306)-1)),IF(RIGHT(G306,1)="%",0.01*VALUE(LEFT(G306,LEN(G306)-1)),IF(RIGHT(G306,1)="k",1000*VALUE(LEFT(G306,LEN(G306)-1)),VALUE(SUBSTITUTE(G306,",",""))))))))),"N/A")</f>
        <v/>
      </c>
      <c r="P306">
        <f>MAX(J306:N306)</f>
        <v/>
      </c>
      <c r="Q306">
        <f>IFERROR(J144+MATCH(P306,J306:N306,0)-1,"")</f>
        <v/>
      </c>
      <c r="R306">
        <f>IF(Q306="","",MIN(J306:N306))</f>
        <v/>
      </c>
      <c r="S306">
        <f>IFERROR(J144+MATCH(R306,J306:N306,0)-1,"")</f>
        <v/>
      </c>
      <c r="T306">
        <f>IFERROR(AVERAGE(J306:N306),"")</f>
        <v/>
      </c>
      <c r="U306">
        <f>IFERROR(STDEV(J306:N306),"")</f>
        <v/>
      </c>
      <c r="V306">
        <f>IFERROR(IF(C306="-","",IF(ISBLANK(B306),"",IF(OR(ISNUMBER(FIND("Growth",B306)),ISNUMBER(FIND("Margin",B306))),"",(J306-T306)/U306))),"")</f>
        <v/>
      </c>
      <c r="W306">
        <f>IFERROR(IF(OR(D306="-",ISBLANK(D306)),"",(K306-T306)/U306),"")</f>
        <v/>
      </c>
      <c r="X306">
        <f>IFERROR(IF(OR(E306="-",ISBLANK(E306)),"",(L306-T306)/U306),"")</f>
        <v/>
      </c>
      <c r="Y306">
        <f>IFERROR(IF(OR(F306="-",ISBLANK(F306)),"",(M306-T306)/U306),"")</f>
        <v/>
      </c>
      <c r="Z306">
        <f>IFERROR(IF(OR(G306="-",ISBLANK(G306)),"",(N306-T306)/U306),"")</f>
        <v/>
      </c>
      <c r="AA306">
        <f>IF(MAX(MAX(V306:Z306),ABS(MIN(V306:Z306)))=ABS(MIN(V306:Z306)),MIN(V306:Z306),MAX(V306:Z306))</f>
        <v/>
      </c>
      <c r="AB306">
        <f>IFERROR(V144+MATCH(AA306,V306:Z306,0)-1,"")</f>
        <v/>
      </c>
      <c r="AC306">
        <f>IF(AB306&lt;&gt;"",IF(S306=AB306,"Low",IF(AB306=Q306,"High","")),"")</f>
        <v/>
      </c>
      <c r="AE306">
        <f>IF(ISNUMBER(MATCH("N/A",J306:N306,0)),"",IFERROR((5 * SUMPRODUCT(J144:N144,J306:N306) - PRODUCT(SUM(J144:N144),SUM(J306:N306))) / ((5 * SUM((J144^2)+(K144^2)+(L144^2)+(M144^2)+(N144^2))) - SUM(J144:N144)^2),""))</f>
        <v/>
      </c>
      <c r="AF306">
        <f>IFERROR(CORREL(J144:N144,J306:N306),"")</f>
        <v/>
      </c>
      <c r="AZ306">
        <f>IF(Q306=S306,0,1)</f>
        <v/>
      </c>
      <c r="BA306">
        <f>IF(AZ306=1,IF(Q306="","",IF(Q306=N144,"Yes","No")),"")</f>
        <v/>
      </c>
      <c r="BB306">
        <f>IF(BA306="Yes",P306,"")</f>
        <v/>
      </c>
      <c r="BC306">
        <f>IF(AZ306=1,IF(S306="","",IF(S306=N144,"Yes","No")),"")</f>
        <v/>
      </c>
      <c r="BD306">
        <f>IF(BC306="Yes",R306,"")</f>
        <v/>
      </c>
      <c r="BE306">
        <f>IFERROR(IF(SIGN(AE306)=1,"Increasing",IF(SIGN(AE306)=-1,"Decreasing","")),"")</f>
        <v/>
      </c>
      <c r="BF306">
        <f>IF(OR(AND(BE306="Increasing",BA306="Yes"),AND(BE306="Decreasing",BC306="Yes")),"Yes","No")</f>
        <v/>
      </c>
      <c r="BG306">
        <f>IF(I306="pos_trend","Yes","No")</f>
        <v/>
      </c>
      <c r="BH306">
        <f>IF(AF306&lt;&gt;"",IF(ABS(AF306)&gt;0.8,"Yes","No"),"")</f>
        <v/>
      </c>
    </row>
    <row r="307" spans="1:60">
      <c s="1" r="A307" t="n">
        <v>15</v>
      </c>
      <c r="B307" t="s">
        <v>790</v>
      </c>
      <c r="C307" t="s">
        <v>4348</v>
      </c>
      <c r="D307" t="s">
        <v>4349</v>
      </c>
      <c r="E307" t="s">
        <v>4350</v>
      </c>
      <c r="F307" t="s">
        <v>4351</v>
      </c>
      <c r="G307" t="s">
        <v>4352</v>
      </c>
      <c r="H307" t="s"/>
      <c r="I307">
        <f>IF(AND(K307&gt; J307, L307&gt; K307, M307&gt; L307, N307&gt; M307), "pos_trend", IF(AND(K307&lt; J307, L307&lt; K307, M307&lt; L307, N307&lt; M307), "neg_trend", "N/A"))</f>
        <v/>
      </c>
      <c r="J307">
        <f>IFERROR(IF(TRIM(C307)="-", "N/A", IF(RIGHT(C307,1)=")",IF(RIGHT(C307,2)="T)",-1000000000000*VALUE(MID(C307,2,LEN(C307)-3)),IF(RIGHT(C307,2)="M)",-1000000*VALUE(MID(C307,2,LEN(C307)-3)),IF(RIGHT(C307,2)="B)",-1000000000*VALUE(MID(C307,2,LEN(C307)-3)),IF(RIGHT(C307,2)="k)",-1000*VALUE(MID(C307,2,LEN(C307)-3)),VALUE(SUBSTITUTE(C307,",","")))))),IF(RIGHT(C307,1)="T",1000000000000*VALUE(LEFT(C307,LEN(C307)-1)),IF(RIGHT(C307,1)="M",1000000*VALUE(LEFT(C307,LEN(C307)-1)),IF(RIGHT(C307,1)="B",1000000000*VALUE(LEFT(C307,LEN(C307)-1)),IF(RIGHT(C307,1)="%",0.01*VALUE(LEFT(C307,LEN(C307)-1)),IF(RIGHT(C307,1)="k",1000*VALUE(LEFT(C307,LEN(C307)-1)),VALUE(SUBSTITUTE(C307,",",""))))))))),"N/A")</f>
        <v/>
      </c>
      <c r="K307">
        <f>IFERROR(IF(TRIM(D307)="-", "N/A", IF(RIGHT(D307,1)=")",IF(RIGHT(D307,2)="T)",-1000000000000*VALUE(MID(D307,2,LEN(D307)-3)),IF(RIGHT(D307,2)="M)",-1000000*VALUE(MID(D307,2,LEN(D307)-3)),IF(RIGHT(D307,2)="B)",-1000000000*VALUE(MID(D307,2,LEN(D307)-3)),IF(RIGHT(D307,2)="k)",-1000*VALUE(MID(D307,2,LEN(D307)-3)),VALUE(SUBSTITUTE(D307,",","")))))),IF(RIGHT(D307,1)="T",1000000000000*VALUE(LEFT(D307,LEN(D307)-1)),IF(RIGHT(D307,1)="M",1000000*VALUE(LEFT(D307,LEN(D307)-1)),IF(RIGHT(D307,1)="B",1000000000*VALUE(LEFT(D307,LEN(D307)-1)),IF(RIGHT(D307,1)="%",0.01*VALUE(LEFT(D307,LEN(D307)-1)),IF(RIGHT(D307,1)="k",1000*VALUE(LEFT(D307,LEN(D307)-1)),VALUE(SUBSTITUTE(D307,",",""))))))))),"N/A")</f>
        <v/>
      </c>
      <c r="L307">
        <f>IFERROR(IF(TRIM(E307)="-", "N/A", IF(RIGHT(E307,1)=")",IF(RIGHT(E307,2)="T)",-1000000000000*VALUE(MID(E307,2,LEN(E307)-3)),IF(RIGHT(E307,2)="M)",-1000000*VALUE(MID(E307,2,LEN(E307)-3)),IF(RIGHT(E307,2)="B)",-1000000000*VALUE(MID(E307,2,LEN(E307)-3)),IF(RIGHT(E307,2)="k)",-1000*VALUE(MID(E307,2,LEN(E307)-3)),VALUE(SUBSTITUTE(E307,",","")))))),IF(RIGHT(E307,1)="T",1000000000000*VALUE(LEFT(E307,LEN(E307)-1)),IF(RIGHT(E307,1)="M",1000000*VALUE(LEFT(E307,LEN(E307)-1)),IF(RIGHT(E307,1)="B",1000000000*VALUE(LEFT(E307,LEN(E307)-1)),IF(RIGHT(E307,1)="%",0.01*VALUE(LEFT(E307,LEN(E307)-1)),IF(RIGHT(E307,1)="k",1000*VALUE(LEFT(E307,LEN(E307)-1)),VALUE(SUBSTITUTE(E307,",",""))))))))),"N/A")</f>
        <v/>
      </c>
      <c r="M307">
        <f>IFERROR(IF(TRIM(F307)="-", "N/A", IF(RIGHT(F307,1)=")",IF(RIGHT(F307,2)="T)",-1000000000000*VALUE(MID(F307,2,LEN(F307)-3)),IF(RIGHT(F307,2)="M)",-1000000*VALUE(MID(F307,2,LEN(F307)-3)),IF(RIGHT(F307,2)="B)",-1000000000*VALUE(MID(F307,2,LEN(F307)-3)),IF(RIGHT(F307,2)="k)",-1000*VALUE(MID(F307,2,LEN(F307)-3)),VALUE(SUBSTITUTE(F307,",","")))))),IF(RIGHT(F307,1)="T",1000000000000*VALUE(LEFT(F307,LEN(F307)-1)),IF(RIGHT(F307,1)="M",1000000*VALUE(LEFT(F307,LEN(F307)-1)),IF(RIGHT(F307,1)="B",1000000000*VALUE(LEFT(F307,LEN(F307)-1)),IF(RIGHT(F307,1)="%",0.01*VALUE(LEFT(F307,LEN(F307)-1)),IF(RIGHT(F307,1)="k",1000*VALUE(LEFT(F307,LEN(F307)-1)),VALUE(SUBSTITUTE(F307,",",""))))))))),"N/A")</f>
        <v/>
      </c>
      <c r="N307">
        <f>IFERROR(IF(TRIM(G307)="-", "N/A", IF(RIGHT(G307,1)=")",IF(RIGHT(G307,2)="T)",-1000000000000*VALUE(MID(G307,2,LEN(G307)-3)),IF(RIGHT(G307,2)="M)",-1000000*VALUE(MID(G307,2,LEN(G307)-3)),IF(RIGHT(G307,2)="B)",-1000000000*VALUE(MID(G307,2,LEN(G307)-3)),IF(RIGHT(G307,2)="k)",-1000*VALUE(MID(G307,2,LEN(G307)-3)),VALUE(SUBSTITUTE(G307,",","")))))),IF(RIGHT(G307,1)="T",1000000000000*VALUE(LEFT(G307,LEN(G307)-1)),IF(RIGHT(G307,1)="M",1000000*VALUE(LEFT(G307,LEN(G307)-1)),IF(RIGHT(G307,1)="B",1000000000*VALUE(LEFT(G307,LEN(G307)-1)),IF(RIGHT(G307,1)="%",0.01*VALUE(LEFT(G307,LEN(G307)-1)),IF(RIGHT(G307,1)="k",1000*VALUE(LEFT(G307,LEN(G307)-1)),VALUE(SUBSTITUTE(G307,",",""))))))))),"N/A")</f>
        <v/>
      </c>
      <c r="P307">
        <f>MAX(J307:N307)</f>
        <v/>
      </c>
      <c r="Q307">
        <f>IFERROR(J144+MATCH(P307,J307:N307,0)-1,"")</f>
        <v/>
      </c>
      <c r="R307">
        <f>IF(Q307="","",MIN(J307:N307))</f>
        <v/>
      </c>
      <c r="S307">
        <f>IFERROR(J144+MATCH(R307,J307:N307,0)-1,"")</f>
        <v/>
      </c>
      <c r="T307">
        <f>IFERROR(AVERAGE(J307:N307),"")</f>
        <v/>
      </c>
      <c r="U307">
        <f>IFERROR(STDEV(J307:N307),"")</f>
        <v/>
      </c>
      <c r="V307">
        <f>IFERROR(IF(C307="-","",IF(ISBLANK(B307),"",IF(OR(ISNUMBER(FIND("Growth",B307)),ISNUMBER(FIND("Margin",B307))),"",(J307-T307)/U307))),"")</f>
        <v/>
      </c>
      <c r="W307">
        <f>IFERROR(IF(OR(D307="-",ISBLANK(D307)),"",(K307-T307)/U307),"")</f>
        <v/>
      </c>
      <c r="X307">
        <f>IFERROR(IF(OR(E307="-",ISBLANK(E307)),"",(L307-T307)/U307),"")</f>
        <v/>
      </c>
      <c r="Y307">
        <f>IFERROR(IF(OR(F307="-",ISBLANK(F307)),"",(M307-T307)/U307),"")</f>
        <v/>
      </c>
      <c r="Z307">
        <f>IFERROR(IF(OR(G307="-",ISBLANK(G307)),"",(N307-T307)/U307),"")</f>
        <v/>
      </c>
      <c r="AA307">
        <f>IF(MAX(MAX(V307:Z307),ABS(MIN(V307:Z307)))=ABS(MIN(V307:Z307)),MIN(V307:Z307),MAX(V307:Z307))</f>
        <v/>
      </c>
      <c r="AB307">
        <f>IFERROR(V144+MATCH(AA307,V307:Z307,0)-1,"")</f>
        <v/>
      </c>
      <c r="AC307">
        <f>IF(AB307&lt;&gt;"",IF(S307=AB307,"Low",IF(AB307=Q307,"High","")),"")</f>
        <v/>
      </c>
      <c r="AE307">
        <f>IF(ISNUMBER(MATCH("N/A",J307:N307,0)),"",IFERROR((5 * SUMPRODUCT(J144:N144,J307:N307) - PRODUCT(SUM(J144:N144),SUM(J307:N307))) / ((5 * SUM((J144^2)+(K144^2)+(L144^2)+(M144^2)+(N144^2))) - SUM(J144:N144)^2),""))</f>
        <v/>
      </c>
      <c r="AF307">
        <f>IFERROR(CORREL(J144:N144,J307:N307),"")</f>
        <v/>
      </c>
      <c r="AZ307">
        <f>IF(Q307=S307,0,1)</f>
        <v/>
      </c>
      <c r="BA307">
        <f>IF(AZ307=1,IF(Q307="","",IF(Q307=N144,"Yes","No")),"")</f>
        <v/>
      </c>
      <c r="BB307">
        <f>IF(BA307="Yes",P307,"")</f>
        <v/>
      </c>
      <c r="BC307">
        <f>IF(AZ307=1,IF(S307="","",IF(S307=N144,"Yes","No")),"")</f>
        <v/>
      </c>
      <c r="BD307">
        <f>IF(BC307="Yes",R307,"")</f>
        <v/>
      </c>
      <c r="BE307">
        <f>IFERROR(IF(SIGN(AE307)=1,"Increasing",IF(SIGN(AE307)=-1,"Decreasing","")),"")</f>
        <v/>
      </c>
      <c r="BF307">
        <f>IF(OR(AND(BE307="Increasing",BA307="Yes"),AND(BE307="Decreasing",BC307="Yes")),"Yes","No")</f>
        <v/>
      </c>
      <c r="BG307">
        <f>IF(I307="pos_trend","Yes","No")</f>
        <v/>
      </c>
      <c r="BH307">
        <f>IF(AF307&lt;&gt;"",IF(ABS(AF307)&gt;0.8,"Yes","No"),"")</f>
        <v/>
      </c>
    </row>
    <row r="308" spans="1:60">
      <c s="1" r="A308" t="n">
        <v>16</v>
      </c>
      <c r="B308" t="s">
        <v>796</v>
      </c>
      <c r="C308" t="s">
        <v>264</v>
      </c>
      <c r="D308" t="s">
        <v>4353</v>
      </c>
      <c r="E308" t="s">
        <v>4354</v>
      </c>
      <c r="F308" t="s">
        <v>2637</v>
      </c>
      <c r="G308" t="s">
        <v>4355</v>
      </c>
      <c r="H308" t="s"/>
      <c r="I308">
        <f>IF(AND(K308&gt; J308, L308&gt; K308, M308&gt; L308, N308&gt; M308), "pos_trend", IF(AND(K308&lt; J308, L308&lt; K308, M308&lt; L308, N308&lt; M308), "neg_trend", "N/A"))</f>
        <v/>
      </c>
      <c r="J308">
        <f>IFERROR(IF(TRIM(C308)="-", "N/A", IF(RIGHT(C308,1)=")",IF(RIGHT(C308,2)="T)",-1000000000000*VALUE(MID(C308,2,LEN(C308)-3)),IF(RIGHT(C308,2)="M)",-1000000*VALUE(MID(C308,2,LEN(C308)-3)),IF(RIGHT(C308,2)="B)",-1000000000*VALUE(MID(C308,2,LEN(C308)-3)),IF(RIGHT(C308,2)="k)",-1000*VALUE(MID(C308,2,LEN(C308)-3)),VALUE(SUBSTITUTE(C308,",","")))))),IF(RIGHT(C308,1)="T",1000000000000*VALUE(LEFT(C308,LEN(C308)-1)),IF(RIGHT(C308,1)="M",1000000*VALUE(LEFT(C308,LEN(C308)-1)),IF(RIGHT(C308,1)="B",1000000000*VALUE(LEFT(C308,LEN(C308)-1)),IF(RIGHT(C308,1)="%",0.01*VALUE(LEFT(C308,LEN(C308)-1)),IF(RIGHT(C308,1)="k",1000*VALUE(LEFT(C308,LEN(C308)-1)),VALUE(SUBSTITUTE(C308,",",""))))))))),"N/A")</f>
        <v/>
      </c>
      <c r="K308">
        <f>IFERROR(IF(TRIM(D308)="-", "N/A", IF(RIGHT(D308,1)=")",IF(RIGHT(D308,2)="T)",-1000000000000*VALUE(MID(D308,2,LEN(D308)-3)),IF(RIGHT(D308,2)="M)",-1000000*VALUE(MID(D308,2,LEN(D308)-3)),IF(RIGHT(D308,2)="B)",-1000000000*VALUE(MID(D308,2,LEN(D308)-3)),IF(RIGHT(D308,2)="k)",-1000*VALUE(MID(D308,2,LEN(D308)-3)),VALUE(SUBSTITUTE(D308,",","")))))),IF(RIGHT(D308,1)="T",1000000000000*VALUE(LEFT(D308,LEN(D308)-1)),IF(RIGHT(D308,1)="M",1000000*VALUE(LEFT(D308,LEN(D308)-1)),IF(RIGHT(D308,1)="B",1000000000*VALUE(LEFT(D308,LEN(D308)-1)),IF(RIGHT(D308,1)="%",0.01*VALUE(LEFT(D308,LEN(D308)-1)),IF(RIGHT(D308,1)="k",1000*VALUE(LEFT(D308,LEN(D308)-1)),VALUE(SUBSTITUTE(D308,",",""))))))))),"N/A")</f>
        <v/>
      </c>
      <c r="L308">
        <f>IFERROR(IF(TRIM(E308)="-", "N/A", IF(RIGHT(E308,1)=")",IF(RIGHT(E308,2)="T)",-1000000000000*VALUE(MID(E308,2,LEN(E308)-3)),IF(RIGHT(E308,2)="M)",-1000000*VALUE(MID(E308,2,LEN(E308)-3)),IF(RIGHT(E308,2)="B)",-1000000000*VALUE(MID(E308,2,LEN(E308)-3)),IF(RIGHT(E308,2)="k)",-1000*VALUE(MID(E308,2,LEN(E308)-3)),VALUE(SUBSTITUTE(E308,",","")))))),IF(RIGHT(E308,1)="T",1000000000000*VALUE(LEFT(E308,LEN(E308)-1)),IF(RIGHT(E308,1)="M",1000000*VALUE(LEFT(E308,LEN(E308)-1)),IF(RIGHT(E308,1)="B",1000000000*VALUE(LEFT(E308,LEN(E308)-1)),IF(RIGHT(E308,1)="%",0.01*VALUE(LEFT(E308,LEN(E308)-1)),IF(RIGHT(E308,1)="k",1000*VALUE(LEFT(E308,LEN(E308)-1)),VALUE(SUBSTITUTE(E308,",",""))))))))),"N/A")</f>
        <v/>
      </c>
      <c r="M308">
        <f>IFERROR(IF(TRIM(F308)="-", "N/A", IF(RIGHT(F308,1)=")",IF(RIGHT(F308,2)="T)",-1000000000000*VALUE(MID(F308,2,LEN(F308)-3)),IF(RIGHT(F308,2)="M)",-1000000*VALUE(MID(F308,2,LEN(F308)-3)),IF(RIGHT(F308,2)="B)",-1000000000*VALUE(MID(F308,2,LEN(F308)-3)),IF(RIGHT(F308,2)="k)",-1000*VALUE(MID(F308,2,LEN(F308)-3)),VALUE(SUBSTITUTE(F308,",","")))))),IF(RIGHT(F308,1)="T",1000000000000*VALUE(LEFT(F308,LEN(F308)-1)),IF(RIGHT(F308,1)="M",1000000*VALUE(LEFT(F308,LEN(F308)-1)),IF(RIGHT(F308,1)="B",1000000000*VALUE(LEFT(F308,LEN(F308)-1)),IF(RIGHT(F308,1)="%",0.01*VALUE(LEFT(F308,LEN(F308)-1)),IF(RIGHT(F308,1)="k",1000*VALUE(LEFT(F308,LEN(F308)-1)),VALUE(SUBSTITUTE(F308,",",""))))))))),"N/A")</f>
        <v/>
      </c>
      <c r="N308">
        <f>IFERROR(IF(TRIM(G308)="-", "N/A", IF(RIGHT(G308,1)=")",IF(RIGHT(G308,2)="T)",-1000000000000*VALUE(MID(G308,2,LEN(G308)-3)),IF(RIGHT(G308,2)="M)",-1000000*VALUE(MID(G308,2,LEN(G308)-3)),IF(RIGHT(G308,2)="B)",-1000000000*VALUE(MID(G308,2,LEN(G308)-3)),IF(RIGHT(G308,2)="k)",-1000*VALUE(MID(G308,2,LEN(G308)-3)),VALUE(SUBSTITUTE(G308,",","")))))),IF(RIGHT(G308,1)="T",1000000000000*VALUE(LEFT(G308,LEN(G308)-1)),IF(RIGHT(G308,1)="M",1000000*VALUE(LEFT(G308,LEN(G308)-1)),IF(RIGHT(G308,1)="B",1000000000*VALUE(LEFT(G308,LEN(G308)-1)),IF(RIGHT(G308,1)="%",0.01*VALUE(LEFT(G308,LEN(G308)-1)),IF(RIGHT(G308,1)="k",1000*VALUE(LEFT(G308,LEN(G308)-1)),VALUE(SUBSTITUTE(G308,",",""))))))))),"N/A")</f>
        <v/>
      </c>
      <c r="P308">
        <f>MAX(J308:N308)</f>
        <v/>
      </c>
      <c r="Q308">
        <f>IFERROR(J144+MATCH(P308,J308:N308,0)-1,"")</f>
        <v/>
      </c>
      <c r="R308">
        <f>IF(Q308="","",MIN(J308:N308))</f>
        <v/>
      </c>
      <c r="S308">
        <f>IFERROR(J144+MATCH(R308,J308:N308,0)-1,"")</f>
        <v/>
      </c>
      <c r="T308">
        <f>IFERROR(AVERAGE(J308:N308),"")</f>
        <v/>
      </c>
      <c r="U308">
        <f>IFERROR(STDEV(J308:N308),"")</f>
        <v/>
      </c>
      <c r="V308">
        <f>IFERROR(IF(C308="-","",IF(ISBLANK(B308),"",IF(OR(ISNUMBER(FIND("Growth",B308)),ISNUMBER(FIND("Margin",B308))),"",(J308-T308)/U308))),"")</f>
        <v/>
      </c>
      <c r="W308">
        <f>IFERROR(IF(OR(D308="-",ISBLANK(D308)),"",(K308-T308)/U308),"")</f>
        <v/>
      </c>
      <c r="X308">
        <f>IFERROR(IF(OR(E308="-",ISBLANK(E308)),"",(L308-T308)/U308),"")</f>
        <v/>
      </c>
      <c r="Y308">
        <f>IFERROR(IF(OR(F308="-",ISBLANK(F308)),"",(M308-T308)/U308),"")</f>
        <v/>
      </c>
      <c r="Z308">
        <f>IFERROR(IF(OR(G308="-",ISBLANK(G308)),"",(N308-T308)/U308),"")</f>
        <v/>
      </c>
      <c r="AA308">
        <f>IF(MAX(MAX(V308:Z308),ABS(MIN(V308:Z308)))=ABS(MIN(V308:Z308)),MIN(V308:Z308),MAX(V308:Z308))</f>
        <v/>
      </c>
      <c r="AB308">
        <f>IFERROR(V144+MATCH(AA308,V308:Z308,0)-1,"")</f>
        <v/>
      </c>
      <c r="AC308">
        <f>IF(AB308&lt;&gt;"",IF(S308=AB308,"Low",IF(AB308=Q308,"High","")),"")</f>
        <v/>
      </c>
      <c r="AE308">
        <f>IF(ISNUMBER(MATCH("N/A",J308:N308,0)),"",IFERROR((5 * SUMPRODUCT(J144:N144,J308:N308) - PRODUCT(SUM(J144:N144),SUM(J308:N308))) / ((5 * SUM((J144^2)+(K144^2)+(L144^2)+(M144^2)+(N144^2))) - SUM(J144:N144)^2),""))</f>
        <v/>
      </c>
      <c r="AF308">
        <f>IFERROR(CORREL(J144:N144,J308:N308),"")</f>
        <v/>
      </c>
      <c r="AZ308">
        <f>IF(Q308=S308,0,1)</f>
        <v/>
      </c>
      <c r="BA308">
        <f>IF(AZ308=1,IF(Q308="","",IF(Q308=N144,"Yes","No")),"")</f>
        <v/>
      </c>
      <c r="BB308">
        <f>IF(BA308="Yes",P308,"")</f>
        <v/>
      </c>
      <c r="BC308">
        <f>IF(AZ308=1,IF(S308="","",IF(S308=N144,"Yes","No")),"")</f>
        <v/>
      </c>
      <c r="BD308">
        <f>IF(BC308="Yes",R308,"")</f>
        <v/>
      </c>
      <c r="BE308">
        <f>IFERROR(IF(SIGN(AE308)=1,"Increasing",IF(SIGN(AE308)=-1,"Decreasing","")),"")</f>
        <v/>
      </c>
      <c r="BF308">
        <f>IF(OR(AND(BE308="Increasing",BA308="Yes"),AND(BE308="Decreasing",BC308="Yes")),"Yes","No")</f>
        <v/>
      </c>
      <c r="BG308">
        <f>IF(I308="pos_trend","Yes","No")</f>
        <v/>
      </c>
      <c r="BH308">
        <f>IF(AF308&lt;&gt;"",IF(ABS(AF308)&gt;0.8,"Yes","No"),"")</f>
        <v/>
      </c>
    </row>
    <row r="309" spans="1:60">
      <c s="1" r="A309" t="n">
        <v>17</v>
      </c>
      <c r="B309" t="s">
        <v>801</v>
      </c>
      <c r="C309" t="s">
        <v>4356</v>
      </c>
      <c r="D309" t="s">
        <v>4357</v>
      </c>
      <c r="E309" t="s">
        <v>3591</v>
      </c>
      <c r="F309" t="s">
        <v>4358</v>
      </c>
      <c r="G309" t="s">
        <v>4359</v>
      </c>
      <c r="H309" t="s"/>
      <c r="I309">
        <f>IF(AND(K309&gt; J309, L309&gt; K309, M309&gt; L309, N309&gt; M309), "pos_trend", IF(AND(K309&lt; J309, L309&lt; K309, M309&lt; L309, N309&lt; M309), "neg_trend", "N/A"))</f>
        <v/>
      </c>
      <c r="J309">
        <f>IFERROR(IF(TRIM(C309)="-", "N/A", IF(RIGHT(C309,1)=")",IF(RIGHT(C309,2)="T)",-1000000000000*VALUE(MID(C309,2,LEN(C309)-3)),IF(RIGHT(C309,2)="M)",-1000000*VALUE(MID(C309,2,LEN(C309)-3)),IF(RIGHT(C309,2)="B)",-1000000000*VALUE(MID(C309,2,LEN(C309)-3)),IF(RIGHT(C309,2)="k)",-1000*VALUE(MID(C309,2,LEN(C309)-3)),VALUE(SUBSTITUTE(C309,",","")))))),IF(RIGHT(C309,1)="T",1000000000000*VALUE(LEFT(C309,LEN(C309)-1)),IF(RIGHT(C309,1)="M",1000000*VALUE(LEFT(C309,LEN(C309)-1)),IF(RIGHT(C309,1)="B",1000000000*VALUE(LEFT(C309,LEN(C309)-1)),IF(RIGHT(C309,1)="%",0.01*VALUE(LEFT(C309,LEN(C309)-1)),IF(RIGHT(C309,1)="k",1000*VALUE(LEFT(C309,LEN(C309)-1)),VALUE(SUBSTITUTE(C309,",",""))))))))),"N/A")</f>
        <v/>
      </c>
      <c r="K309">
        <f>IFERROR(IF(TRIM(D309)="-", "N/A", IF(RIGHT(D309,1)=")",IF(RIGHT(D309,2)="T)",-1000000000000*VALUE(MID(D309,2,LEN(D309)-3)),IF(RIGHT(D309,2)="M)",-1000000*VALUE(MID(D309,2,LEN(D309)-3)),IF(RIGHT(D309,2)="B)",-1000000000*VALUE(MID(D309,2,LEN(D309)-3)),IF(RIGHT(D309,2)="k)",-1000*VALUE(MID(D309,2,LEN(D309)-3)),VALUE(SUBSTITUTE(D309,",","")))))),IF(RIGHT(D309,1)="T",1000000000000*VALUE(LEFT(D309,LEN(D309)-1)),IF(RIGHT(D309,1)="M",1000000*VALUE(LEFT(D309,LEN(D309)-1)),IF(RIGHT(D309,1)="B",1000000000*VALUE(LEFT(D309,LEN(D309)-1)),IF(RIGHT(D309,1)="%",0.01*VALUE(LEFT(D309,LEN(D309)-1)),IF(RIGHT(D309,1)="k",1000*VALUE(LEFT(D309,LEN(D309)-1)),VALUE(SUBSTITUTE(D309,",",""))))))))),"N/A")</f>
        <v/>
      </c>
      <c r="L309">
        <f>IFERROR(IF(TRIM(E309)="-", "N/A", IF(RIGHT(E309,1)=")",IF(RIGHT(E309,2)="T)",-1000000000000*VALUE(MID(E309,2,LEN(E309)-3)),IF(RIGHT(E309,2)="M)",-1000000*VALUE(MID(E309,2,LEN(E309)-3)),IF(RIGHT(E309,2)="B)",-1000000000*VALUE(MID(E309,2,LEN(E309)-3)),IF(RIGHT(E309,2)="k)",-1000*VALUE(MID(E309,2,LEN(E309)-3)),VALUE(SUBSTITUTE(E309,",","")))))),IF(RIGHT(E309,1)="T",1000000000000*VALUE(LEFT(E309,LEN(E309)-1)),IF(RIGHT(E309,1)="M",1000000*VALUE(LEFT(E309,LEN(E309)-1)),IF(RIGHT(E309,1)="B",1000000000*VALUE(LEFT(E309,LEN(E309)-1)),IF(RIGHT(E309,1)="%",0.01*VALUE(LEFT(E309,LEN(E309)-1)),IF(RIGHT(E309,1)="k",1000*VALUE(LEFT(E309,LEN(E309)-1)),VALUE(SUBSTITUTE(E309,",",""))))))))),"N/A")</f>
        <v/>
      </c>
      <c r="M309">
        <f>IFERROR(IF(TRIM(F309)="-", "N/A", IF(RIGHT(F309,1)=")",IF(RIGHT(F309,2)="T)",-1000000000000*VALUE(MID(F309,2,LEN(F309)-3)),IF(RIGHT(F309,2)="M)",-1000000*VALUE(MID(F309,2,LEN(F309)-3)),IF(RIGHT(F309,2)="B)",-1000000000*VALUE(MID(F309,2,LEN(F309)-3)),IF(RIGHT(F309,2)="k)",-1000*VALUE(MID(F309,2,LEN(F309)-3)),VALUE(SUBSTITUTE(F309,",","")))))),IF(RIGHT(F309,1)="T",1000000000000*VALUE(LEFT(F309,LEN(F309)-1)),IF(RIGHT(F309,1)="M",1000000*VALUE(LEFT(F309,LEN(F309)-1)),IF(RIGHT(F309,1)="B",1000000000*VALUE(LEFT(F309,LEN(F309)-1)),IF(RIGHT(F309,1)="%",0.01*VALUE(LEFT(F309,LEN(F309)-1)),IF(RIGHT(F309,1)="k",1000*VALUE(LEFT(F309,LEN(F309)-1)),VALUE(SUBSTITUTE(F309,",",""))))))))),"N/A")</f>
        <v/>
      </c>
      <c r="N309">
        <f>IFERROR(IF(TRIM(G309)="-", "N/A", IF(RIGHT(G309,1)=")",IF(RIGHT(G309,2)="T)",-1000000000000*VALUE(MID(G309,2,LEN(G309)-3)),IF(RIGHT(G309,2)="M)",-1000000*VALUE(MID(G309,2,LEN(G309)-3)),IF(RIGHT(G309,2)="B)",-1000000000*VALUE(MID(G309,2,LEN(G309)-3)),IF(RIGHT(G309,2)="k)",-1000*VALUE(MID(G309,2,LEN(G309)-3)),VALUE(SUBSTITUTE(G309,",","")))))),IF(RIGHT(G309,1)="T",1000000000000*VALUE(LEFT(G309,LEN(G309)-1)),IF(RIGHT(G309,1)="M",1000000*VALUE(LEFT(G309,LEN(G309)-1)),IF(RIGHT(G309,1)="B",1000000000*VALUE(LEFT(G309,LEN(G309)-1)),IF(RIGHT(G309,1)="%",0.01*VALUE(LEFT(G309,LEN(G309)-1)),IF(RIGHT(G309,1)="k",1000*VALUE(LEFT(G309,LEN(G309)-1)),VALUE(SUBSTITUTE(G309,",",""))))))))),"N/A")</f>
        <v/>
      </c>
      <c r="P309">
        <f>MAX(J309:N309)</f>
        <v/>
      </c>
      <c r="Q309">
        <f>IFERROR(J144+MATCH(P309,J309:N309,0)-1,"")</f>
        <v/>
      </c>
      <c r="R309">
        <f>IF(Q309="","",MIN(J309:N309))</f>
        <v/>
      </c>
      <c r="S309">
        <f>IFERROR(J144+MATCH(R309,J309:N309,0)-1,"")</f>
        <v/>
      </c>
      <c r="T309">
        <f>IFERROR(AVERAGE(J309:N309),"")</f>
        <v/>
      </c>
      <c r="U309">
        <f>IFERROR(STDEV(J309:N309),"")</f>
        <v/>
      </c>
      <c r="V309">
        <f>IFERROR(IF(C309="-","",IF(ISBLANK(B309),"",IF(OR(ISNUMBER(FIND("Growth",B309)),ISNUMBER(FIND("Margin",B309))),"",(J309-T309)/U309))),"")</f>
        <v/>
      </c>
      <c r="W309">
        <f>IFERROR(IF(OR(D309="-",ISBLANK(D309)),"",(K309-T309)/U309),"")</f>
        <v/>
      </c>
      <c r="X309">
        <f>IFERROR(IF(OR(E309="-",ISBLANK(E309)),"",(L309-T309)/U309),"")</f>
        <v/>
      </c>
      <c r="Y309">
        <f>IFERROR(IF(OR(F309="-",ISBLANK(F309)),"",(M309-T309)/U309),"")</f>
        <v/>
      </c>
      <c r="Z309">
        <f>IFERROR(IF(OR(G309="-",ISBLANK(G309)),"",(N309-T309)/U309),"")</f>
        <v/>
      </c>
      <c r="AA309">
        <f>IF(MAX(MAX(V309:Z309),ABS(MIN(V309:Z309)))=ABS(MIN(V309:Z309)),MIN(V309:Z309),MAX(V309:Z309))</f>
        <v/>
      </c>
      <c r="AB309">
        <f>IFERROR(V144+MATCH(AA309,V309:Z309,0)-1,"")</f>
        <v/>
      </c>
      <c r="AC309">
        <f>IF(AB309&lt;&gt;"",IF(S309=AB309,"Low",IF(AB309=Q309,"High","")),"")</f>
        <v/>
      </c>
      <c r="AE309">
        <f>IF(ISNUMBER(MATCH("N/A",J309:N309,0)),"",IFERROR((5 * SUMPRODUCT(J144:N144,J309:N309) - PRODUCT(SUM(J144:N144),SUM(J309:N309))) / ((5 * SUM((J144^2)+(K144^2)+(L144^2)+(M144^2)+(N144^2))) - SUM(J144:N144)^2),""))</f>
        <v/>
      </c>
      <c r="AF309">
        <f>IFERROR(CORREL(J144:N144,J309:N309),"")</f>
        <v/>
      </c>
      <c r="AZ309">
        <f>IF(Q309=S309,0,1)</f>
        <v/>
      </c>
      <c r="BA309">
        <f>IF(AZ309=1,IF(Q309="","",IF(Q309=N144,"Yes","No")),"")</f>
        <v/>
      </c>
      <c r="BB309">
        <f>IF(BA309="Yes",P309,"")</f>
        <v/>
      </c>
      <c r="BC309">
        <f>IF(AZ309=1,IF(S309="","",IF(S309=N144,"Yes","No")),"")</f>
        <v/>
      </c>
      <c r="BD309">
        <f>IF(BC309="Yes",R309,"")</f>
        <v/>
      </c>
      <c r="BE309">
        <f>IFERROR(IF(SIGN(AE309)=1,"Increasing",IF(SIGN(AE309)=-1,"Decreasing","")),"")</f>
        <v/>
      </c>
      <c r="BF309">
        <f>IF(OR(AND(BE309="Increasing",BA309="Yes"),AND(BE309="Decreasing",BC309="Yes")),"Yes","No")</f>
        <v/>
      </c>
      <c r="BG309">
        <f>IF(I309="pos_trend","Yes","No")</f>
        <v/>
      </c>
      <c r="BH309">
        <f>IF(AF309&lt;&gt;"",IF(ABS(AF309)&gt;0.8,"Yes","No"),"")</f>
        <v/>
      </c>
    </row>
    <row r="310" spans="1:60">
      <c r="I310">
        <f>IF(AND(K310&gt; J310, L310&gt; K310, M310&gt; L310, N310&gt; M310), "pos_trend", IF(AND(K310&lt; J310, L310&lt; K310, M310&lt; L310, N310&lt; M310), "neg_trend", "N/A"))</f>
        <v/>
      </c>
      <c r="J310">
        <f>IFERROR(IF(TRIM(C310)="-", "N/A", IF(RIGHT(C310,1)=")",IF(RIGHT(C310,2)="T)",-1000000000000*VALUE(MID(C310,2,LEN(C310)-3)),IF(RIGHT(C310,2)="M)",-1000000*VALUE(MID(C310,2,LEN(C310)-3)),IF(RIGHT(C310,2)="B)",-1000000000*VALUE(MID(C310,2,LEN(C310)-3)),IF(RIGHT(C310,2)="k)",-1000*VALUE(MID(C310,2,LEN(C310)-3)),VALUE(SUBSTITUTE(C310,",","")))))),IF(RIGHT(C310,1)="T",1000000000000*VALUE(LEFT(C310,LEN(C310)-1)),IF(RIGHT(C310,1)="M",1000000*VALUE(LEFT(C310,LEN(C310)-1)),IF(RIGHT(C310,1)="B",1000000000*VALUE(LEFT(C310,LEN(C310)-1)),IF(RIGHT(C310,1)="%",0.01*VALUE(LEFT(C310,LEN(C310)-1)),IF(RIGHT(C310,1)="k",1000*VALUE(LEFT(C310,LEN(C310)-1)),VALUE(SUBSTITUTE(C310,",",""))))))))),"N/A")</f>
        <v/>
      </c>
      <c r="K310">
        <f>IFERROR(IF(TRIM(D310)="-", "N/A", IF(RIGHT(D310,1)=")",IF(RIGHT(D310,2)="T)",-1000000000000*VALUE(MID(D310,2,LEN(D310)-3)),IF(RIGHT(D310,2)="M)",-1000000*VALUE(MID(D310,2,LEN(D310)-3)),IF(RIGHT(D310,2)="B)",-1000000000*VALUE(MID(D310,2,LEN(D310)-3)),IF(RIGHT(D310,2)="k)",-1000*VALUE(MID(D310,2,LEN(D310)-3)),VALUE(SUBSTITUTE(D310,",","")))))),IF(RIGHT(D310,1)="T",1000000000000*VALUE(LEFT(D310,LEN(D310)-1)),IF(RIGHT(D310,1)="M",1000000*VALUE(LEFT(D310,LEN(D310)-1)),IF(RIGHT(D310,1)="B",1000000000*VALUE(LEFT(D310,LEN(D310)-1)),IF(RIGHT(D310,1)="%",0.01*VALUE(LEFT(D310,LEN(D310)-1)),IF(RIGHT(D310,1)="k",1000*VALUE(LEFT(D310,LEN(D310)-1)),VALUE(SUBSTITUTE(D310,",",""))))))))),"N/A")</f>
        <v/>
      </c>
      <c r="L310">
        <f>IFERROR(IF(TRIM(E310)="-", "N/A", IF(RIGHT(E310,1)=")",IF(RIGHT(E310,2)="T)",-1000000000000*VALUE(MID(E310,2,LEN(E310)-3)),IF(RIGHT(E310,2)="M)",-1000000*VALUE(MID(E310,2,LEN(E310)-3)),IF(RIGHT(E310,2)="B)",-1000000000*VALUE(MID(E310,2,LEN(E310)-3)),IF(RIGHT(E310,2)="k)",-1000*VALUE(MID(E310,2,LEN(E310)-3)),VALUE(SUBSTITUTE(E310,",","")))))),IF(RIGHT(E310,1)="T",1000000000000*VALUE(LEFT(E310,LEN(E310)-1)),IF(RIGHT(E310,1)="M",1000000*VALUE(LEFT(E310,LEN(E310)-1)),IF(RIGHT(E310,1)="B",1000000000*VALUE(LEFT(E310,LEN(E310)-1)),IF(RIGHT(E310,1)="%",0.01*VALUE(LEFT(E310,LEN(E310)-1)),IF(RIGHT(E310,1)="k",1000*VALUE(LEFT(E310,LEN(E310)-1)),VALUE(SUBSTITUTE(E310,",",""))))))))),"N/A")</f>
        <v/>
      </c>
      <c r="M310">
        <f>IFERROR(IF(TRIM(F310)="-", "N/A", IF(RIGHT(F310,1)=")",IF(RIGHT(F310,2)="T)",-1000000000000*VALUE(MID(F310,2,LEN(F310)-3)),IF(RIGHT(F310,2)="M)",-1000000*VALUE(MID(F310,2,LEN(F310)-3)),IF(RIGHT(F310,2)="B)",-1000000000*VALUE(MID(F310,2,LEN(F310)-3)),IF(RIGHT(F310,2)="k)",-1000*VALUE(MID(F310,2,LEN(F310)-3)),VALUE(SUBSTITUTE(F310,",","")))))),IF(RIGHT(F310,1)="T",1000000000000*VALUE(LEFT(F310,LEN(F310)-1)),IF(RIGHT(F310,1)="M",1000000*VALUE(LEFT(F310,LEN(F310)-1)),IF(RIGHT(F310,1)="B",1000000000*VALUE(LEFT(F310,LEN(F310)-1)),IF(RIGHT(F310,1)="%",0.01*VALUE(LEFT(F310,LEN(F310)-1)),IF(RIGHT(F310,1)="k",1000*VALUE(LEFT(F310,LEN(F310)-1)),VALUE(SUBSTITUTE(F310,",",""))))))))),"N/A")</f>
        <v/>
      </c>
      <c r="N310">
        <f>IFERROR(IF(TRIM(G310)="-", "N/A", IF(RIGHT(G310,1)=")",IF(RIGHT(G310,2)="T)",-1000000000000*VALUE(MID(G310,2,LEN(G310)-3)),IF(RIGHT(G310,2)="M)",-1000000*VALUE(MID(G310,2,LEN(G310)-3)),IF(RIGHT(G310,2)="B)",-1000000000*VALUE(MID(G310,2,LEN(G310)-3)),IF(RIGHT(G310,2)="k)",-1000*VALUE(MID(G310,2,LEN(G310)-3)),VALUE(SUBSTITUTE(G310,",","")))))),IF(RIGHT(G310,1)="T",1000000000000*VALUE(LEFT(G310,LEN(G310)-1)),IF(RIGHT(G310,1)="M",1000000*VALUE(LEFT(G310,LEN(G310)-1)),IF(RIGHT(G310,1)="B",1000000000*VALUE(LEFT(G310,LEN(G310)-1)),IF(RIGHT(G310,1)="%",0.01*VALUE(LEFT(G310,LEN(G310)-1)),IF(RIGHT(G310,1)="k",1000*VALUE(LEFT(G310,LEN(G310)-1)),VALUE(SUBSTITUTE(G310,",",""))))))))),"N/A")</f>
        <v/>
      </c>
      <c r="P310">
        <f>MAX(J310:N310)</f>
        <v/>
      </c>
      <c r="Q310">
        <f>IFERROR(J144+MATCH(P310,J310:N310,0)-1,"")</f>
        <v/>
      </c>
      <c r="R310">
        <f>IF(Q310="","",MIN(J310:N310))</f>
        <v/>
      </c>
      <c r="S310">
        <f>IFERROR(J144+MATCH(R310,J310:N310,0)-1,"")</f>
        <v/>
      </c>
      <c r="T310">
        <f>IFERROR(AVERAGE(J310:N310),"")</f>
        <v/>
      </c>
      <c r="U310">
        <f>IFERROR(STDEV(J310:N310),"")</f>
        <v/>
      </c>
      <c r="V310">
        <f>IFERROR(IF(C310="-","",IF(ISBLANK(B310),"",IF(OR(ISNUMBER(FIND("Growth",B310)),ISNUMBER(FIND("Margin",B310))),"",(J310-T310)/U310))),"")</f>
        <v/>
      </c>
      <c r="W310">
        <f>IFERROR(IF(OR(D310="-",ISBLANK(D310)),"",(K310-T310)/U310),"")</f>
        <v/>
      </c>
      <c r="X310">
        <f>IFERROR(IF(OR(E310="-",ISBLANK(E310)),"",(L310-T310)/U310),"")</f>
        <v/>
      </c>
      <c r="Y310">
        <f>IFERROR(IF(OR(F310="-",ISBLANK(F310)),"",(M310-T310)/U310),"")</f>
        <v/>
      </c>
      <c r="Z310">
        <f>IFERROR(IF(OR(G310="-",ISBLANK(G310)),"",(N310-T310)/U310),"")</f>
        <v/>
      </c>
      <c r="AA310">
        <f>IF(MAX(MAX(V310:Z310),ABS(MIN(V310:Z310)))=ABS(MIN(V310:Z310)),MIN(V310:Z310),MAX(V310:Z310))</f>
        <v/>
      </c>
      <c r="AB310">
        <f>IFERROR(V144+MATCH(AA310,V310:Z310,0)-1,"")</f>
        <v/>
      </c>
      <c r="AC310">
        <f>IF(AB310&lt;&gt;"",IF(S310=AB310,"Low",IF(AB310=Q310,"High","")),"")</f>
        <v/>
      </c>
      <c r="AE310">
        <f>IF(ISNUMBER(MATCH("N/A",J310:N310,0)),"",IFERROR((5 * SUMPRODUCT(J144:N144,J310:N310) - PRODUCT(SUM(J144:N144),SUM(J310:N310))) / ((5 * SUM((J144^2)+(K144^2)+(L144^2)+(M144^2)+(N144^2))) - SUM(J144:N144)^2),""))</f>
        <v/>
      </c>
      <c r="AF310">
        <f>IFERROR(CORREL(J144:N144,J310:N310),"")</f>
        <v/>
      </c>
      <c r="AZ310">
        <f>IF(Q310=S310,0,1)</f>
        <v/>
      </c>
      <c r="BA310">
        <f>IF(AZ310=1,IF(Q310="","",IF(Q310=N144,"Yes","No")),"")</f>
        <v/>
      </c>
      <c r="BB310">
        <f>IF(BA310="Yes",P310,"")</f>
        <v/>
      </c>
      <c r="BC310">
        <f>IF(AZ310=1,IF(S310="","",IF(S310=N144,"Yes","No")),"")</f>
        <v/>
      </c>
      <c r="BD310">
        <f>IF(BC310="Yes",R310,"")</f>
        <v/>
      </c>
      <c r="BE310">
        <f>IFERROR(IF(SIGN(AE310)=1,"Increasing",IF(SIGN(AE310)=-1,"Decreasing","")),"")</f>
        <v/>
      </c>
      <c r="BF310">
        <f>IF(OR(AND(BE310="Increasing",BA310="Yes"),AND(BE310="Decreasing",BC310="Yes")),"Yes","No")</f>
        <v/>
      </c>
      <c r="BG310">
        <f>IF(I310="pos_trend","Yes","No")</f>
        <v/>
      </c>
      <c r="BH310">
        <f>IF(AF310&lt;&gt;"",IF(ABS(AF310)&gt;0.8,"Yes","No"),"")</f>
        <v/>
      </c>
    </row>
    <row r="311" spans="1:60">
      <c s="1" r="B311" t="s">
        <v>316</v>
      </c>
      <c s="1" r="C311" t="s">
        <v>252</v>
      </c>
      <c s="1" r="D311" t="s">
        <v>253</v>
      </c>
      <c s="1" r="E311" t="s">
        <v>254</v>
      </c>
      <c s="1" r="F311" t="s">
        <v>255</v>
      </c>
      <c s="1" r="G311" t="s">
        <v>256</v>
      </c>
      <c s="1" r="H311" t="s">
        <v>257</v>
      </c>
      <c r="P311">
        <f>MAX(J311:N311)</f>
        <v/>
      </c>
      <c r="Q311">
        <f>IFERROR(J144+MATCH(P311,J311:N311,0)-1,"")</f>
        <v/>
      </c>
      <c r="R311">
        <f>IF(Q311="","",MIN(J311:N311))</f>
        <v/>
      </c>
      <c r="S311">
        <f>IFERROR(J144+MATCH(R311,J311:N311,0)-1,"")</f>
        <v/>
      </c>
      <c r="T311">
        <f>IFERROR(AVERAGE(J311:N311),"")</f>
        <v/>
      </c>
      <c r="U311">
        <f>IFERROR(STDEV(J311:N311),"")</f>
        <v/>
      </c>
      <c r="V311">
        <f>IFERROR(IF(C311="-","",IF(ISBLANK(B311),"",IF(OR(ISNUMBER(FIND("Growth",B311)),ISNUMBER(FIND("Margin",B311))),"",(J311-T311)/U311))),"")</f>
        <v/>
      </c>
      <c r="W311">
        <f>IFERROR(IF(OR(D311="-",ISBLANK(D311)),"",(K311-T311)/U311),"")</f>
        <v/>
      </c>
      <c r="X311">
        <f>IFERROR(IF(OR(E311="-",ISBLANK(E311)),"",(L311-T311)/U311),"")</f>
        <v/>
      </c>
      <c r="Y311">
        <f>IFERROR(IF(OR(F311="-",ISBLANK(F311)),"",(M311-T311)/U311),"")</f>
        <v/>
      </c>
      <c r="Z311">
        <f>IFERROR(IF(OR(G311="-",ISBLANK(G311)),"",(N311-T311)/U311),"")</f>
        <v/>
      </c>
      <c r="AA311">
        <f>IF(MAX(MAX(V311:Z311),ABS(MIN(V311:Z311)))=ABS(MIN(V311:Z311)),MIN(V311:Z311),MAX(V311:Z311))</f>
        <v/>
      </c>
      <c r="AB311">
        <f>IFERROR(V144+MATCH(AA311,V311:Z311,0)-1,"")</f>
        <v/>
      </c>
      <c r="AC311">
        <f>IF(AB311&lt;&gt;"",IF(S311=AB311,"Low",IF(AB311=Q311,"High","")),"")</f>
        <v/>
      </c>
      <c r="AE311">
        <f>IF(ISNUMBER(MATCH("N/A",J311:N311,0)),"",IFERROR((5 * SUMPRODUCT(J144:N144,J311:N311) - PRODUCT(SUM(J144:N144),SUM(J311:N311))) / ((5 * SUM((J144^2)+(K144^2)+(L144^2)+(M144^2)+(N144^2))) - SUM(J144:N144)^2),""))</f>
        <v/>
      </c>
      <c r="AF311">
        <f>IFERROR(CORREL(J144:N144,J311:N311),"")</f>
        <v/>
      </c>
      <c r="AZ311">
        <f>IF(Q311=S311,0,1)</f>
        <v/>
      </c>
      <c r="BA311">
        <f>IF(AZ311=1,IF(Q311="","",IF(Q311=N144,"Yes","No")),"")</f>
        <v/>
      </c>
      <c r="BB311">
        <f>IF(BA311="Yes",P311,"")</f>
        <v/>
      </c>
      <c r="BC311">
        <f>IF(AZ311=1,IF(S311="","",IF(S311=N144,"Yes","No")),"")</f>
        <v/>
      </c>
      <c r="BD311">
        <f>IF(BC311="Yes",R311,"")</f>
        <v/>
      </c>
      <c r="BE311">
        <f>IFERROR(IF(SIGN(AE311)=1,"Increasing",IF(SIGN(AE311)=-1,"Decreasing","")),"")</f>
        <v/>
      </c>
      <c r="BF311">
        <f>IF(OR(AND(BE311="Increasing",BA311="Yes"),AND(BE311="Decreasing",BC311="Yes")),"Yes","No")</f>
        <v/>
      </c>
      <c r="BG311">
        <f>IF(I311="pos_trend","Yes","No")</f>
        <v/>
      </c>
      <c r="BH311">
        <f>IF(AF311&lt;&gt;"",IF(ABS(AF311)&gt;0.8,"Yes","No"),"")</f>
        <v/>
      </c>
    </row>
    <row r="312" spans="1:60">
      <c s="1" r="A312" t="n">
        <v>0</v>
      </c>
      <c r="B312" t="s">
        <v>805</v>
      </c>
      <c r="C312" t="s">
        <v>4360</v>
      </c>
      <c r="D312" t="s">
        <v>4361</v>
      </c>
      <c r="E312" t="s">
        <v>4362</v>
      </c>
      <c r="F312" t="s">
        <v>4363</v>
      </c>
      <c r="G312" t="s">
        <v>4364</v>
      </c>
      <c r="H312" t="s"/>
      <c r="I312">
        <f>IF(AND(K312&gt; J312, L312&gt; K312, M312&gt; L312, N312&gt; M312), "pos_trend", IF(AND(K312&lt; J312, L312&lt; K312, M312&lt; L312, N312&lt; M312), "neg_trend", "N/A"))</f>
        <v/>
      </c>
      <c r="J312">
        <f>IFERROR(IF(TRIM(C312)="-", "N/A", IF(RIGHT(C312,1)=")",IF(RIGHT(C312,2)="T)",-1000000000000*VALUE(MID(C312,2,LEN(C312)-3)),IF(RIGHT(C312,2)="M)",-1000000*VALUE(MID(C312,2,LEN(C312)-3)),IF(RIGHT(C312,2)="B)",-1000000000*VALUE(MID(C312,2,LEN(C312)-3)),IF(RIGHT(C312,2)="k)",-1000*VALUE(MID(C312,2,LEN(C312)-3)),VALUE(SUBSTITUTE(C312,",","")))))),IF(RIGHT(C312,1)="T",1000000000000*VALUE(LEFT(C312,LEN(C312)-1)),IF(RIGHT(C312,1)="M",1000000*VALUE(LEFT(C312,LEN(C312)-1)),IF(RIGHT(C312,1)="B",1000000000*VALUE(LEFT(C312,LEN(C312)-1)),IF(RIGHT(C312,1)="%",0.01*VALUE(LEFT(C312,LEN(C312)-1)),IF(RIGHT(C312,1)="k",1000*VALUE(LEFT(C312,LEN(C312)-1)),VALUE(SUBSTITUTE(C312,",",""))))))))),"N/A")</f>
        <v/>
      </c>
      <c r="K312">
        <f>IFERROR(IF(TRIM(D312)="-", "N/A", IF(RIGHT(D312,1)=")",IF(RIGHT(D312,2)="T)",-1000000000000*VALUE(MID(D312,2,LEN(D312)-3)),IF(RIGHT(D312,2)="M)",-1000000*VALUE(MID(D312,2,LEN(D312)-3)),IF(RIGHT(D312,2)="B)",-1000000000*VALUE(MID(D312,2,LEN(D312)-3)),IF(RIGHT(D312,2)="k)",-1000*VALUE(MID(D312,2,LEN(D312)-3)),VALUE(SUBSTITUTE(D312,",","")))))),IF(RIGHT(D312,1)="T",1000000000000*VALUE(LEFT(D312,LEN(D312)-1)),IF(RIGHT(D312,1)="M",1000000*VALUE(LEFT(D312,LEN(D312)-1)),IF(RIGHT(D312,1)="B",1000000000*VALUE(LEFT(D312,LEN(D312)-1)),IF(RIGHT(D312,1)="%",0.01*VALUE(LEFT(D312,LEN(D312)-1)),IF(RIGHT(D312,1)="k",1000*VALUE(LEFT(D312,LEN(D312)-1)),VALUE(SUBSTITUTE(D312,",",""))))))))),"N/A")</f>
        <v/>
      </c>
      <c r="L312">
        <f>IFERROR(IF(TRIM(E312)="-", "N/A", IF(RIGHT(E312,1)=")",IF(RIGHT(E312,2)="T)",-1000000000000*VALUE(MID(E312,2,LEN(E312)-3)),IF(RIGHT(E312,2)="M)",-1000000*VALUE(MID(E312,2,LEN(E312)-3)),IF(RIGHT(E312,2)="B)",-1000000000*VALUE(MID(E312,2,LEN(E312)-3)),IF(RIGHT(E312,2)="k)",-1000*VALUE(MID(E312,2,LEN(E312)-3)),VALUE(SUBSTITUTE(E312,",","")))))),IF(RIGHT(E312,1)="T",1000000000000*VALUE(LEFT(E312,LEN(E312)-1)),IF(RIGHT(E312,1)="M",1000000*VALUE(LEFT(E312,LEN(E312)-1)),IF(RIGHT(E312,1)="B",1000000000*VALUE(LEFT(E312,LEN(E312)-1)),IF(RIGHT(E312,1)="%",0.01*VALUE(LEFT(E312,LEN(E312)-1)),IF(RIGHT(E312,1)="k",1000*VALUE(LEFT(E312,LEN(E312)-1)),VALUE(SUBSTITUTE(E312,",",""))))))))),"N/A")</f>
        <v/>
      </c>
      <c r="M312">
        <f>IFERROR(IF(TRIM(F312)="-", "N/A", IF(RIGHT(F312,1)=")",IF(RIGHT(F312,2)="T)",-1000000000000*VALUE(MID(F312,2,LEN(F312)-3)),IF(RIGHT(F312,2)="M)",-1000000*VALUE(MID(F312,2,LEN(F312)-3)),IF(RIGHT(F312,2)="B)",-1000000000*VALUE(MID(F312,2,LEN(F312)-3)),IF(RIGHT(F312,2)="k)",-1000*VALUE(MID(F312,2,LEN(F312)-3)),VALUE(SUBSTITUTE(F312,",","")))))),IF(RIGHT(F312,1)="T",1000000000000*VALUE(LEFT(F312,LEN(F312)-1)),IF(RIGHT(F312,1)="M",1000000*VALUE(LEFT(F312,LEN(F312)-1)),IF(RIGHT(F312,1)="B",1000000000*VALUE(LEFT(F312,LEN(F312)-1)),IF(RIGHT(F312,1)="%",0.01*VALUE(LEFT(F312,LEN(F312)-1)),IF(RIGHT(F312,1)="k",1000*VALUE(LEFT(F312,LEN(F312)-1)),VALUE(SUBSTITUTE(F312,",",""))))))))),"N/A")</f>
        <v/>
      </c>
      <c r="N312">
        <f>IFERROR(IF(TRIM(G312)="-", "N/A", IF(RIGHT(G312,1)=")",IF(RIGHT(G312,2)="T)",-1000000000000*VALUE(MID(G312,2,LEN(G312)-3)),IF(RIGHT(G312,2)="M)",-1000000*VALUE(MID(G312,2,LEN(G312)-3)),IF(RIGHT(G312,2)="B)",-1000000000*VALUE(MID(G312,2,LEN(G312)-3)),IF(RIGHT(G312,2)="k)",-1000*VALUE(MID(G312,2,LEN(G312)-3)),VALUE(SUBSTITUTE(G312,",","")))))),IF(RIGHT(G312,1)="T",1000000000000*VALUE(LEFT(G312,LEN(G312)-1)),IF(RIGHT(G312,1)="M",1000000*VALUE(LEFT(G312,LEN(G312)-1)),IF(RIGHT(G312,1)="B",1000000000*VALUE(LEFT(G312,LEN(G312)-1)),IF(RIGHT(G312,1)="%",0.01*VALUE(LEFT(G312,LEN(G312)-1)),IF(RIGHT(G312,1)="k",1000*VALUE(LEFT(G312,LEN(G312)-1)),VALUE(SUBSTITUTE(G312,",",""))))))))),"N/A")</f>
        <v/>
      </c>
      <c r="P312">
        <f>MAX(J312:N312)</f>
        <v/>
      </c>
      <c r="Q312">
        <f>IFERROR(J144+MATCH(P312,J312:N312,0)-1,"")</f>
        <v/>
      </c>
      <c r="R312">
        <f>IF(Q312="","",MIN(J312:N312))</f>
        <v/>
      </c>
      <c r="S312">
        <f>IFERROR(J144+MATCH(R312,J312:N312,0)-1,"")</f>
        <v/>
      </c>
      <c r="T312">
        <f>IFERROR(AVERAGE(J312:N312),"")</f>
        <v/>
      </c>
      <c r="U312">
        <f>IFERROR(STDEV(J312:N312),"")</f>
        <v/>
      </c>
      <c r="V312">
        <f>IFERROR(IF(C312="-","",IF(ISBLANK(B312),"",IF(OR(ISNUMBER(FIND("Growth",B312)),ISNUMBER(FIND("Margin",B312))),"",(J312-T312)/U312))),"")</f>
        <v/>
      </c>
      <c r="W312">
        <f>IFERROR(IF(OR(D312="-",ISBLANK(D312)),"",(K312-T312)/U312),"")</f>
        <v/>
      </c>
      <c r="X312">
        <f>IFERROR(IF(OR(E312="-",ISBLANK(E312)),"",(L312-T312)/U312),"")</f>
        <v/>
      </c>
      <c r="Y312">
        <f>IFERROR(IF(OR(F312="-",ISBLANK(F312)),"",(M312-T312)/U312),"")</f>
        <v/>
      </c>
      <c r="Z312">
        <f>IFERROR(IF(OR(G312="-",ISBLANK(G312)),"",(N312-T312)/U312),"")</f>
        <v/>
      </c>
      <c r="AA312">
        <f>IF(MAX(MAX(V312:Z312),ABS(MIN(V312:Z312)))=ABS(MIN(V312:Z312)),MIN(V312:Z312),MAX(V312:Z312))</f>
        <v/>
      </c>
      <c r="AB312">
        <f>IFERROR(V144+MATCH(AA312,V312:Z312,0)-1,"")</f>
        <v/>
      </c>
      <c r="AC312">
        <f>IF(AB312&lt;&gt;"",IF(S312=AB312,"Low",IF(AB312=Q312,"High","")),"")</f>
        <v/>
      </c>
      <c r="AE312">
        <f>IF(ISNUMBER(MATCH("N/A",J312:N312,0)),"",IFERROR((5 * SUMPRODUCT(J144:N144,J312:N312) - PRODUCT(SUM(J144:N144),SUM(J312:N312))) / ((5 * SUM((J144^2)+(K144^2)+(L144^2)+(M144^2)+(N144^2))) - SUM(J144:N144)^2),""))</f>
        <v/>
      </c>
      <c r="AF312">
        <f>IFERROR(CORREL(J144:N144,J312:N312),"")</f>
        <v/>
      </c>
      <c r="AZ312">
        <f>IF(Q312=S312,0,1)</f>
        <v/>
      </c>
      <c r="BA312">
        <f>IF(AZ312=1,IF(Q312="","",IF(Q312=N144,"Yes","No")),"")</f>
        <v/>
      </c>
      <c r="BB312">
        <f>IF(BA312="Yes",P312,"")</f>
        <v/>
      </c>
      <c r="BC312">
        <f>IF(AZ312=1,IF(S312="","",IF(S312=N144,"Yes","No")),"")</f>
        <v/>
      </c>
      <c r="BD312">
        <f>IF(BC312="Yes",R312,"")</f>
        <v/>
      </c>
      <c r="BE312">
        <f>IFERROR(IF(SIGN(AE312)=1,"Increasing",IF(SIGN(AE312)=-1,"Decreasing","")),"")</f>
        <v/>
      </c>
      <c r="BF312">
        <f>IF(OR(AND(BE312="Increasing",BA312="Yes"),AND(BE312="Decreasing",BC312="Yes")),"Yes","No")</f>
        <v/>
      </c>
      <c r="BG312">
        <f>IF(I312="pos_trend","Yes","No")</f>
        <v/>
      </c>
      <c r="BH312">
        <f>IF(AF312&lt;&gt;"",IF(ABS(AF312)&gt;0.8,"Yes","No"),"")</f>
        <v/>
      </c>
    </row>
    <row r="313" spans="1:60">
      <c s="1" r="A313" t="n">
        <v>1</v>
      </c>
      <c r="B313" t="s">
        <v>811</v>
      </c>
      <c r="C313" t="s">
        <v>4360</v>
      </c>
      <c r="D313" t="s">
        <v>4361</v>
      </c>
      <c r="E313" t="s">
        <v>4362</v>
      </c>
      <c r="F313" t="s">
        <v>4363</v>
      </c>
      <c r="G313" t="s">
        <v>4364</v>
      </c>
      <c r="H313" t="s"/>
      <c r="I313">
        <f>IF(AND(K313&gt; J313, L313&gt; K313, M313&gt; L313, N313&gt; M313), "pos_trend", IF(AND(K313&lt; J313, L313&lt; K313, M313&lt; L313, N313&lt; M313), "neg_trend", "N/A"))</f>
        <v/>
      </c>
      <c r="J313">
        <f>IFERROR(IF(TRIM(C313)="-", "N/A", IF(RIGHT(C313,1)=")",IF(RIGHT(C313,2)="T)",-1000000000000*VALUE(MID(C313,2,LEN(C313)-3)),IF(RIGHT(C313,2)="M)",-1000000*VALUE(MID(C313,2,LEN(C313)-3)),IF(RIGHT(C313,2)="B)",-1000000000*VALUE(MID(C313,2,LEN(C313)-3)),IF(RIGHT(C313,2)="k)",-1000*VALUE(MID(C313,2,LEN(C313)-3)),VALUE(SUBSTITUTE(C313,",","")))))),IF(RIGHT(C313,1)="T",1000000000000*VALUE(LEFT(C313,LEN(C313)-1)),IF(RIGHT(C313,1)="M",1000000*VALUE(LEFT(C313,LEN(C313)-1)),IF(RIGHT(C313,1)="B",1000000000*VALUE(LEFT(C313,LEN(C313)-1)),IF(RIGHT(C313,1)="%",0.01*VALUE(LEFT(C313,LEN(C313)-1)),IF(RIGHT(C313,1)="k",1000*VALUE(LEFT(C313,LEN(C313)-1)),VALUE(SUBSTITUTE(C313,",",""))))))))),"N/A")</f>
        <v/>
      </c>
      <c r="K313">
        <f>IFERROR(IF(TRIM(D313)="-", "N/A", IF(RIGHT(D313,1)=")",IF(RIGHT(D313,2)="T)",-1000000000000*VALUE(MID(D313,2,LEN(D313)-3)),IF(RIGHT(D313,2)="M)",-1000000*VALUE(MID(D313,2,LEN(D313)-3)),IF(RIGHT(D313,2)="B)",-1000000000*VALUE(MID(D313,2,LEN(D313)-3)),IF(RIGHT(D313,2)="k)",-1000*VALUE(MID(D313,2,LEN(D313)-3)),VALUE(SUBSTITUTE(D313,",","")))))),IF(RIGHT(D313,1)="T",1000000000000*VALUE(LEFT(D313,LEN(D313)-1)),IF(RIGHT(D313,1)="M",1000000*VALUE(LEFT(D313,LEN(D313)-1)),IF(RIGHT(D313,1)="B",1000000000*VALUE(LEFT(D313,LEN(D313)-1)),IF(RIGHT(D313,1)="%",0.01*VALUE(LEFT(D313,LEN(D313)-1)),IF(RIGHT(D313,1)="k",1000*VALUE(LEFT(D313,LEN(D313)-1)),VALUE(SUBSTITUTE(D313,",",""))))))))),"N/A")</f>
        <v/>
      </c>
      <c r="L313">
        <f>IFERROR(IF(TRIM(E313)="-", "N/A", IF(RIGHT(E313,1)=")",IF(RIGHT(E313,2)="T)",-1000000000000*VALUE(MID(E313,2,LEN(E313)-3)),IF(RIGHT(E313,2)="M)",-1000000*VALUE(MID(E313,2,LEN(E313)-3)),IF(RIGHT(E313,2)="B)",-1000000000*VALUE(MID(E313,2,LEN(E313)-3)),IF(RIGHT(E313,2)="k)",-1000*VALUE(MID(E313,2,LEN(E313)-3)),VALUE(SUBSTITUTE(E313,",","")))))),IF(RIGHT(E313,1)="T",1000000000000*VALUE(LEFT(E313,LEN(E313)-1)),IF(RIGHT(E313,1)="M",1000000*VALUE(LEFT(E313,LEN(E313)-1)),IF(RIGHT(E313,1)="B",1000000000*VALUE(LEFT(E313,LEN(E313)-1)),IF(RIGHT(E313,1)="%",0.01*VALUE(LEFT(E313,LEN(E313)-1)),IF(RIGHT(E313,1)="k",1000*VALUE(LEFT(E313,LEN(E313)-1)),VALUE(SUBSTITUTE(E313,",",""))))))))),"N/A")</f>
        <v/>
      </c>
      <c r="M313">
        <f>IFERROR(IF(TRIM(F313)="-", "N/A", IF(RIGHT(F313,1)=")",IF(RIGHT(F313,2)="T)",-1000000000000*VALUE(MID(F313,2,LEN(F313)-3)),IF(RIGHT(F313,2)="M)",-1000000*VALUE(MID(F313,2,LEN(F313)-3)),IF(RIGHT(F313,2)="B)",-1000000000*VALUE(MID(F313,2,LEN(F313)-3)),IF(RIGHT(F313,2)="k)",-1000*VALUE(MID(F313,2,LEN(F313)-3)),VALUE(SUBSTITUTE(F313,",","")))))),IF(RIGHT(F313,1)="T",1000000000000*VALUE(LEFT(F313,LEN(F313)-1)),IF(RIGHT(F313,1)="M",1000000*VALUE(LEFT(F313,LEN(F313)-1)),IF(RIGHT(F313,1)="B",1000000000*VALUE(LEFT(F313,LEN(F313)-1)),IF(RIGHT(F313,1)="%",0.01*VALUE(LEFT(F313,LEN(F313)-1)),IF(RIGHT(F313,1)="k",1000*VALUE(LEFT(F313,LEN(F313)-1)),VALUE(SUBSTITUTE(F313,",",""))))))))),"N/A")</f>
        <v/>
      </c>
      <c r="N313">
        <f>IFERROR(IF(TRIM(G313)="-", "N/A", IF(RIGHT(G313,1)=")",IF(RIGHT(G313,2)="T)",-1000000000000*VALUE(MID(G313,2,LEN(G313)-3)),IF(RIGHT(G313,2)="M)",-1000000*VALUE(MID(G313,2,LEN(G313)-3)),IF(RIGHT(G313,2)="B)",-1000000000*VALUE(MID(G313,2,LEN(G313)-3)),IF(RIGHT(G313,2)="k)",-1000*VALUE(MID(G313,2,LEN(G313)-3)),VALUE(SUBSTITUTE(G313,",","")))))),IF(RIGHT(G313,1)="T",1000000000000*VALUE(LEFT(G313,LEN(G313)-1)),IF(RIGHT(G313,1)="M",1000000*VALUE(LEFT(G313,LEN(G313)-1)),IF(RIGHT(G313,1)="B",1000000000*VALUE(LEFT(G313,LEN(G313)-1)),IF(RIGHT(G313,1)="%",0.01*VALUE(LEFT(G313,LEN(G313)-1)),IF(RIGHT(G313,1)="k",1000*VALUE(LEFT(G313,LEN(G313)-1)),VALUE(SUBSTITUTE(G313,",",""))))))))),"N/A")</f>
        <v/>
      </c>
      <c r="P313">
        <f>MAX(J313:N313)</f>
        <v/>
      </c>
      <c r="Q313">
        <f>IFERROR(J144+MATCH(P313,J313:N313,0)-1,"")</f>
        <v/>
      </c>
      <c r="R313">
        <f>IF(Q313="","",MIN(J313:N313))</f>
        <v/>
      </c>
      <c r="S313">
        <f>IFERROR(J144+MATCH(R313,J313:N313,0)-1,"")</f>
        <v/>
      </c>
      <c r="T313">
        <f>IFERROR(AVERAGE(J313:N313),"")</f>
        <v/>
      </c>
      <c r="U313">
        <f>IFERROR(STDEV(J313:N313),"")</f>
        <v/>
      </c>
      <c r="V313">
        <f>IFERROR(IF(C313="-","",IF(ISBLANK(B313),"",IF(OR(ISNUMBER(FIND("Growth",B313)),ISNUMBER(FIND("Margin",B313))),"",(J313-T313)/U313))),"")</f>
        <v/>
      </c>
      <c r="W313">
        <f>IFERROR(IF(OR(D313="-",ISBLANK(D313)),"",(K313-T313)/U313),"")</f>
        <v/>
      </c>
      <c r="X313">
        <f>IFERROR(IF(OR(E313="-",ISBLANK(E313)),"",(L313-T313)/U313),"")</f>
        <v/>
      </c>
      <c r="Y313">
        <f>IFERROR(IF(OR(F313="-",ISBLANK(F313)),"",(M313-T313)/U313),"")</f>
        <v/>
      </c>
      <c r="Z313">
        <f>IFERROR(IF(OR(G313="-",ISBLANK(G313)),"",(N313-T313)/U313),"")</f>
        <v/>
      </c>
      <c r="AA313">
        <f>IF(MAX(MAX(V313:Z313),ABS(MIN(V313:Z313)))=ABS(MIN(V313:Z313)),MIN(V313:Z313),MAX(V313:Z313))</f>
        <v/>
      </c>
      <c r="AB313">
        <f>IFERROR(V144+MATCH(AA313,V313:Z313,0)-1,"")</f>
        <v/>
      </c>
      <c r="AC313">
        <f>IF(AB313&lt;&gt;"",IF(S313=AB313,"Low",IF(AB313=Q313,"High","")),"")</f>
        <v/>
      </c>
      <c r="AE313">
        <f>IF(ISNUMBER(MATCH("N/A",J313:N313,0)),"",IFERROR((5 * SUMPRODUCT(J144:N144,J313:N313) - PRODUCT(SUM(J144:N144),SUM(J313:N313))) / ((5 * SUM((J144^2)+(K144^2)+(L144^2)+(M144^2)+(N144^2))) - SUM(J144:N144)^2),""))</f>
        <v/>
      </c>
      <c r="AF313">
        <f>IFERROR(CORREL(J144:N144,J313:N313),"")</f>
        <v/>
      </c>
      <c r="AZ313">
        <f>IF(Q313=S313,0,1)</f>
        <v/>
      </c>
      <c r="BA313">
        <f>IF(AZ313=1,IF(Q313="","",IF(Q313=N144,"Yes","No")),"")</f>
        <v/>
      </c>
      <c r="BB313">
        <f>IF(BA313="Yes",P313,"")</f>
        <v/>
      </c>
      <c r="BC313">
        <f>IF(AZ313=1,IF(S313="","",IF(S313=N144,"Yes","No")),"")</f>
        <v/>
      </c>
      <c r="BD313">
        <f>IF(BC313="Yes",R313,"")</f>
        <v/>
      </c>
      <c r="BE313">
        <f>IFERROR(IF(SIGN(AE313)=1,"Increasing",IF(SIGN(AE313)=-1,"Decreasing","")),"")</f>
        <v/>
      </c>
      <c r="BF313">
        <f>IF(OR(AND(BE313="Increasing",BA313="Yes"),AND(BE313="Decreasing",BC313="Yes")),"Yes","No")</f>
        <v/>
      </c>
      <c r="BG313">
        <f>IF(I313="pos_trend","Yes","No")</f>
        <v/>
      </c>
      <c r="BH313">
        <f>IF(AF313&lt;&gt;"",IF(ABS(AF313)&gt;0.8,"Yes","No"),"")</f>
        <v/>
      </c>
    </row>
    <row r="314" spans="1:60">
      <c s="1" r="A314" t="n">
        <v>2</v>
      </c>
      <c r="B314" t="s">
        <v>812</v>
      </c>
      <c r="C314" t="s">
        <v>264</v>
      </c>
      <c r="D314" t="s">
        <v>264</v>
      </c>
      <c r="E314" t="s">
        <v>264</v>
      </c>
      <c r="F314" t="s">
        <v>264</v>
      </c>
      <c r="G314" t="s">
        <v>264</v>
      </c>
      <c r="H314" t="s"/>
      <c r="I314">
        <f>IF(AND(K314&gt; J314, L314&gt; K314, M314&gt; L314, N314&gt; M314), "pos_trend", IF(AND(K314&lt; J314, L314&lt; K314, M314&lt; L314, N314&lt; M314), "neg_trend", "N/A"))</f>
        <v/>
      </c>
      <c r="J314">
        <f>IFERROR(IF(TRIM(C314)="-", "N/A", IF(RIGHT(C314,1)=")",IF(RIGHT(C314,2)="T)",-1000000000000*VALUE(MID(C314,2,LEN(C314)-3)),IF(RIGHT(C314,2)="M)",-1000000*VALUE(MID(C314,2,LEN(C314)-3)),IF(RIGHT(C314,2)="B)",-1000000000*VALUE(MID(C314,2,LEN(C314)-3)),IF(RIGHT(C314,2)="k)",-1000*VALUE(MID(C314,2,LEN(C314)-3)),VALUE(SUBSTITUTE(C314,",","")))))),IF(RIGHT(C314,1)="T",1000000000000*VALUE(LEFT(C314,LEN(C314)-1)),IF(RIGHT(C314,1)="M",1000000*VALUE(LEFT(C314,LEN(C314)-1)),IF(RIGHT(C314,1)="B",1000000000*VALUE(LEFT(C314,LEN(C314)-1)),IF(RIGHT(C314,1)="%",0.01*VALUE(LEFT(C314,LEN(C314)-1)),IF(RIGHT(C314,1)="k",1000*VALUE(LEFT(C314,LEN(C314)-1)),VALUE(SUBSTITUTE(C314,",",""))))))))),"N/A")</f>
        <v/>
      </c>
      <c r="K314">
        <f>IFERROR(IF(TRIM(D314)="-", "N/A", IF(RIGHT(D314,1)=")",IF(RIGHT(D314,2)="T)",-1000000000000*VALUE(MID(D314,2,LEN(D314)-3)),IF(RIGHT(D314,2)="M)",-1000000*VALUE(MID(D314,2,LEN(D314)-3)),IF(RIGHT(D314,2)="B)",-1000000000*VALUE(MID(D314,2,LEN(D314)-3)),IF(RIGHT(D314,2)="k)",-1000*VALUE(MID(D314,2,LEN(D314)-3)),VALUE(SUBSTITUTE(D314,",","")))))),IF(RIGHT(D314,1)="T",1000000000000*VALUE(LEFT(D314,LEN(D314)-1)),IF(RIGHT(D314,1)="M",1000000*VALUE(LEFT(D314,LEN(D314)-1)),IF(RIGHT(D314,1)="B",1000000000*VALUE(LEFT(D314,LEN(D314)-1)),IF(RIGHT(D314,1)="%",0.01*VALUE(LEFT(D314,LEN(D314)-1)),IF(RIGHT(D314,1)="k",1000*VALUE(LEFT(D314,LEN(D314)-1)),VALUE(SUBSTITUTE(D314,",",""))))))))),"N/A")</f>
        <v/>
      </c>
      <c r="L314">
        <f>IFERROR(IF(TRIM(E314)="-", "N/A", IF(RIGHT(E314,1)=")",IF(RIGHT(E314,2)="T)",-1000000000000*VALUE(MID(E314,2,LEN(E314)-3)),IF(RIGHT(E314,2)="M)",-1000000*VALUE(MID(E314,2,LEN(E314)-3)),IF(RIGHT(E314,2)="B)",-1000000000*VALUE(MID(E314,2,LEN(E314)-3)),IF(RIGHT(E314,2)="k)",-1000*VALUE(MID(E314,2,LEN(E314)-3)),VALUE(SUBSTITUTE(E314,",","")))))),IF(RIGHT(E314,1)="T",1000000000000*VALUE(LEFT(E314,LEN(E314)-1)),IF(RIGHT(E314,1)="M",1000000*VALUE(LEFT(E314,LEN(E314)-1)),IF(RIGHT(E314,1)="B",1000000000*VALUE(LEFT(E314,LEN(E314)-1)),IF(RIGHT(E314,1)="%",0.01*VALUE(LEFT(E314,LEN(E314)-1)),IF(RIGHT(E314,1)="k",1000*VALUE(LEFT(E314,LEN(E314)-1)),VALUE(SUBSTITUTE(E314,",",""))))))))),"N/A")</f>
        <v/>
      </c>
      <c r="M314">
        <f>IFERROR(IF(TRIM(F314)="-", "N/A", IF(RIGHT(F314,1)=")",IF(RIGHT(F314,2)="T)",-1000000000000*VALUE(MID(F314,2,LEN(F314)-3)),IF(RIGHT(F314,2)="M)",-1000000*VALUE(MID(F314,2,LEN(F314)-3)),IF(RIGHT(F314,2)="B)",-1000000000*VALUE(MID(F314,2,LEN(F314)-3)),IF(RIGHT(F314,2)="k)",-1000*VALUE(MID(F314,2,LEN(F314)-3)),VALUE(SUBSTITUTE(F314,",","")))))),IF(RIGHT(F314,1)="T",1000000000000*VALUE(LEFT(F314,LEN(F314)-1)),IF(RIGHT(F314,1)="M",1000000*VALUE(LEFT(F314,LEN(F314)-1)),IF(RIGHT(F314,1)="B",1000000000*VALUE(LEFT(F314,LEN(F314)-1)),IF(RIGHT(F314,1)="%",0.01*VALUE(LEFT(F314,LEN(F314)-1)),IF(RIGHT(F314,1)="k",1000*VALUE(LEFT(F314,LEN(F314)-1)),VALUE(SUBSTITUTE(F314,",",""))))))))),"N/A")</f>
        <v/>
      </c>
      <c r="N314">
        <f>IFERROR(IF(TRIM(G314)="-", "N/A", IF(RIGHT(G314,1)=")",IF(RIGHT(G314,2)="T)",-1000000000000*VALUE(MID(G314,2,LEN(G314)-3)),IF(RIGHT(G314,2)="M)",-1000000*VALUE(MID(G314,2,LEN(G314)-3)),IF(RIGHT(G314,2)="B)",-1000000000*VALUE(MID(G314,2,LEN(G314)-3)),IF(RIGHT(G314,2)="k)",-1000*VALUE(MID(G314,2,LEN(G314)-3)),VALUE(SUBSTITUTE(G314,",","")))))),IF(RIGHT(G314,1)="T",1000000000000*VALUE(LEFT(G314,LEN(G314)-1)),IF(RIGHT(G314,1)="M",1000000*VALUE(LEFT(G314,LEN(G314)-1)),IF(RIGHT(G314,1)="B",1000000000*VALUE(LEFT(G314,LEN(G314)-1)),IF(RIGHT(G314,1)="%",0.01*VALUE(LEFT(G314,LEN(G314)-1)),IF(RIGHT(G314,1)="k",1000*VALUE(LEFT(G314,LEN(G314)-1)),VALUE(SUBSTITUTE(G314,",",""))))))))),"N/A")</f>
        <v/>
      </c>
      <c r="P314">
        <f>MAX(J314:N314)</f>
        <v/>
      </c>
      <c r="Q314">
        <f>IFERROR(J144+MATCH(P314,J314:N314,0)-1,"")</f>
        <v/>
      </c>
      <c r="R314">
        <f>IF(Q314="","",MIN(J314:N314))</f>
        <v/>
      </c>
      <c r="S314">
        <f>IFERROR(J144+MATCH(R314,J314:N314,0)-1,"")</f>
        <v/>
      </c>
      <c r="T314">
        <f>IFERROR(AVERAGE(J314:N314),"")</f>
        <v/>
      </c>
      <c r="U314">
        <f>IFERROR(STDEV(J314:N314),"")</f>
        <v/>
      </c>
      <c r="V314">
        <f>IFERROR(IF(C314="-","",IF(ISBLANK(B314),"",IF(OR(ISNUMBER(FIND("Growth",B314)),ISNUMBER(FIND("Margin",B314))),"",(J314-T314)/U314))),"")</f>
        <v/>
      </c>
      <c r="W314">
        <f>IFERROR(IF(OR(D314="-",ISBLANK(D314)),"",(K314-T314)/U314),"")</f>
        <v/>
      </c>
      <c r="X314">
        <f>IFERROR(IF(OR(E314="-",ISBLANK(E314)),"",(L314-T314)/U314),"")</f>
        <v/>
      </c>
      <c r="Y314">
        <f>IFERROR(IF(OR(F314="-",ISBLANK(F314)),"",(M314-T314)/U314),"")</f>
        <v/>
      </c>
      <c r="Z314">
        <f>IFERROR(IF(OR(G314="-",ISBLANK(G314)),"",(N314-T314)/U314),"")</f>
        <v/>
      </c>
      <c r="AA314">
        <f>IF(MAX(MAX(V314:Z314),ABS(MIN(V314:Z314)))=ABS(MIN(V314:Z314)),MIN(V314:Z314),MAX(V314:Z314))</f>
        <v/>
      </c>
      <c r="AB314">
        <f>IFERROR(V144+MATCH(AA314,V314:Z314,0)-1,"")</f>
        <v/>
      </c>
      <c r="AC314">
        <f>IF(AB314&lt;&gt;"",IF(S314=AB314,"Low",IF(AB314=Q314,"High","")),"")</f>
        <v/>
      </c>
      <c r="AE314">
        <f>IF(ISNUMBER(MATCH("N/A",J314:N314,0)),"",IFERROR((5 * SUMPRODUCT(J144:N144,J314:N314) - PRODUCT(SUM(J144:N144),SUM(J314:N314))) / ((5 * SUM((J144^2)+(K144^2)+(L144^2)+(M144^2)+(N144^2))) - SUM(J144:N144)^2),""))</f>
        <v/>
      </c>
      <c r="AF314">
        <f>IFERROR(CORREL(J144:N144,J314:N314),"")</f>
        <v/>
      </c>
      <c r="AZ314">
        <f>IF(Q314=S314,0,1)</f>
        <v/>
      </c>
      <c r="BA314">
        <f>IF(AZ314=1,IF(Q314="","",IF(Q314=N144,"Yes","No")),"")</f>
        <v/>
      </c>
      <c r="BB314">
        <f>IF(BA314="Yes",P314,"")</f>
        <v/>
      </c>
      <c r="BC314">
        <f>IF(AZ314=1,IF(S314="","",IF(S314=N144,"Yes","No")),"")</f>
        <v/>
      </c>
      <c r="BD314">
        <f>IF(BC314="Yes",R314,"")</f>
        <v/>
      </c>
      <c r="BE314">
        <f>IFERROR(IF(SIGN(AE314)=1,"Increasing",IF(SIGN(AE314)=-1,"Decreasing","")),"")</f>
        <v/>
      </c>
      <c r="BF314">
        <f>IF(OR(AND(BE314="Increasing",BA314="Yes"),AND(BE314="Decreasing",BC314="Yes")),"Yes","No")</f>
        <v/>
      </c>
      <c r="BG314">
        <f>IF(I314="pos_trend","Yes","No")</f>
        <v/>
      </c>
      <c r="BH314">
        <f>IF(AF314&lt;&gt;"",IF(ABS(AF314)&gt;0.8,"Yes","No"),"")</f>
        <v/>
      </c>
    </row>
    <row r="315" spans="1:60">
      <c s="1" r="A315" t="n">
        <v>3</v>
      </c>
      <c r="B315" t="s">
        <v>813</v>
      </c>
      <c r="C315" t="s">
        <v>264</v>
      </c>
      <c r="D315" t="s">
        <v>4365</v>
      </c>
      <c r="E315" t="s">
        <v>4366</v>
      </c>
      <c r="F315" t="s">
        <v>4367</v>
      </c>
      <c r="G315" t="s">
        <v>3694</v>
      </c>
      <c r="H315" t="s"/>
      <c r="I315">
        <f>IF(AND(K315&gt; J315, L315&gt; K315, M315&gt; L315, N315&gt; M315), "pos_trend", IF(AND(K315&lt; J315, L315&lt; K315, M315&lt; L315, N315&lt; M315), "neg_trend", "N/A"))</f>
        <v/>
      </c>
      <c r="J315">
        <f>IFERROR(IF(TRIM(C315)="-", "N/A", IF(RIGHT(C315,1)=")",IF(RIGHT(C315,2)="T)",-1000000000000*VALUE(MID(C315,2,LEN(C315)-3)),IF(RIGHT(C315,2)="M)",-1000000*VALUE(MID(C315,2,LEN(C315)-3)),IF(RIGHT(C315,2)="B)",-1000000000*VALUE(MID(C315,2,LEN(C315)-3)),IF(RIGHT(C315,2)="k)",-1000*VALUE(MID(C315,2,LEN(C315)-3)),VALUE(SUBSTITUTE(C315,",","")))))),IF(RIGHT(C315,1)="T",1000000000000*VALUE(LEFT(C315,LEN(C315)-1)),IF(RIGHT(C315,1)="M",1000000*VALUE(LEFT(C315,LEN(C315)-1)),IF(RIGHT(C315,1)="B",1000000000*VALUE(LEFT(C315,LEN(C315)-1)),IF(RIGHT(C315,1)="%",0.01*VALUE(LEFT(C315,LEN(C315)-1)),IF(RIGHT(C315,1)="k",1000*VALUE(LEFT(C315,LEN(C315)-1)),VALUE(SUBSTITUTE(C315,",",""))))))))),"N/A")</f>
        <v/>
      </c>
      <c r="K315">
        <f>IFERROR(IF(TRIM(D315)="-", "N/A", IF(RIGHT(D315,1)=")",IF(RIGHT(D315,2)="T)",-1000000000000*VALUE(MID(D315,2,LEN(D315)-3)),IF(RIGHT(D315,2)="M)",-1000000*VALUE(MID(D315,2,LEN(D315)-3)),IF(RIGHT(D315,2)="B)",-1000000000*VALUE(MID(D315,2,LEN(D315)-3)),IF(RIGHT(D315,2)="k)",-1000*VALUE(MID(D315,2,LEN(D315)-3)),VALUE(SUBSTITUTE(D315,",","")))))),IF(RIGHT(D315,1)="T",1000000000000*VALUE(LEFT(D315,LEN(D315)-1)),IF(RIGHT(D315,1)="M",1000000*VALUE(LEFT(D315,LEN(D315)-1)),IF(RIGHT(D315,1)="B",1000000000*VALUE(LEFT(D315,LEN(D315)-1)),IF(RIGHT(D315,1)="%",0.01*VALUE(LEFT(D315,LEN(D315)-1)),IF(RIGHT(D315,1)="k",1000*VALUE(LEFT(D315,LEN(D315)-1)),VALUE(SUBSTITUTE(D315,",",""))))))))),"N/A")</f>
        <v/>
      </c>
      <c r="L315">
        <f>IFERROR(IF(TRIM(E315)="-", "N/A", IF(RIGHT(E315,1)=")",IF(RIGHT(E315,2)="T)",-1000000000000*VALUE(MID(E315,2,LEN(E315)-3)),IF(RIGHT(E315,2)="M)",-1000000*VALUE(MID(E315,2,LEN(E315)-3)),IF(RIGHT(E315,2)="B)",-1000000000*VALUE(MID(E315,2,LEN(E315)-3)),IF(RIGHT(E315,2)="k)",-1000*VALUE(MID(E315,2,LEN(E315)-3)),VALUE(SUBSTITUTE(E315,",","")))))),IF(RIGHT(E315,1)="T",1000000000000*VALUE(LEFT(E315,LEN(E315)-1)),IF(RIGHT(E315,1)="M",1000000*VALUE(LEFT(E315,LEN(E315)-1)),IF(RIGHT(E315,1)="B",1000000000*VALUE(LEFT(E315,LEN(E315)-1)),IF(RIGHT(E315,1)="%",0.01*VALUE(LEFT(E315,LEN(E315)-1)),IF(RIGHT(E315,1)="k",1000*VALUE(LEFT(E315,LEN(E315)-1)),VALUE(SUBSTITUTE(E315,",",""))))))))),"N/A")</f>
        <v/>
      </c>
      <c r="M315">
        <f>IFERROR(IF(TRIM(F315)="-", "N/A", IF(RIGHT(F315,1)=")",IF(RIGHT(F315,2)="T)",-1000000000000*VALUE(MID(F315,2,LEN(F315)-3)),IF(RIGHT(F315,2)="M)",-1000000*VALUE(MID(F315,2,LEN(F315)-3)),IF(RIGHT(F315,2)="B)",-1000000000*VALUE(MID(F315,2,LEN(F315)-3)),IF(RIGHT(F315,2)="k)",-1000*VALUE(MID(F315,2,LEN(F315)-3)),VALUE(SUBSTITUTE(F315,",","")))))),IF(RIGHT(F315,1)="T",1000000000000*VALUE(LEFT(F315,LEN(F315)-1)),IF(RIGHT(F315,1)="M",1000000*VALUE(LEFT(F315,LEN(F315)-1)),IF(RIGHT(F315,1)="B",1000000000*VALUE(LEFT(F315,LEN(F315)-1)),IF(RIGHT(F315,1)="%",0.01*VALUE(LEFT(F315,LEN(F315)-1)),IF(RIGHT(F315,1)="k",1000*VALUE(LEFT(F315,LEN(F315)-1)),VALUE(SUBSTITUTE(F315,",",""))))))))),"N/A")</f>
        <v/>
      </c>
      <c r="N315">
        <f>IFERROR(IF(TRIM(G315)="-", "N/A", IF(RIGHT(G315,1)=")",IF(RIGHT(G315,2)="T)",-1000000000000*VALUE(MID(G315,2,LEN(G315)-3)),IF(RIGHT(G315,2)="M)",-1000000*VALUE(MID(G315,2,LEN(G315)-3)),IF(RIGHT(G315,2)="B)",-1000000000*VALUE(MID(G315,2,LEN(G315)-3)),IF(RIGHT(G315,2)="k)",-1000*VALUE(MID(G315,2,LEN(G315)-3)),VALUE(SUBSTITUTE(G315,",","")))))),IF(RIGHT(G315,1)="T",1000000000000*VALUE(LEFT(G315,LEN(G315)-1)),IF(RIGHT(G315,1)="M",1000000*VALUE(LEFT(G315,LEN(G315)-1)),IF(RIGHT(G315,1)="B",1000000000*VALUE(LEFT(G315,LEN(G315)-1)),IF(RIGHT(G315,1)="%",0.01*VALUE(LEFT(G315,LEN(G315)-1)),IF(RIGHT(G315,1)="k",1000*VALUE(LEFT(G315,LEN(G315)-1)),VALUE(SUBSTITUTE(G315,",",""))))))))),"N/A")</f>
        <v/>
      </c>
      <c r="P315">
        <f>MAX(J315:N315)</f>
        <v/>
      </c>
      <c r="Q315">
        <f>IFERROR(J144+MATCH(P315,J315:N315,0)-1,"")</f>
        <v/>
      </c>
      <c r="R315">
        <f>IF(Q315="","",MIN(J315:N315))</f>
        <v/>
      </c>
      <c r="S315">
        <f>IFERROR(J144+MATCH(R315,J315:N315,0)-1,"")</f>
        <v/>
      </c>
      <c r="T315">
        <f>IFERROR(AVERAGE(J315:N315),"")</f>
        <v/>
      </c>
      <c r="U315">
        <f>IFERROR(STDEV(J315:N315),"")</f>
        <v/>
      </c>
      <c r="V315">
        <f>IFERROR(IF(C315="-","",IF(ISBLANK(B315),"",IF(OR(ISNUMBER(FIND("Growth",B315)),ISNUMBER(FIND("Margin",B315))),"",(J315-T315)/U315))),"")</f>
        <v/>
      </c>
      <c r="W315">
        <f>IFERROR(IF(OR(D315="-",ISBLANK(D315)),"",(K315-T315)/U315),"")</f>
        <v/>
      </c>
      <c r="X315">
        <f>IFERROR(IF(OR(E315="-",ISBLANK(E315)),"",(L315-T315)/U315),"")</f>
        <v/>
      </c>
      <c r="Y315">
        <f>IFERROR(IF(OR(F315="-",ISBLANK(F315)),"",(M315-T315)/U315),"")</f>
        <v/>
      </c>
      <c r="Z315">
        <f>IFERROR(IF(OR(G315="-",ISBLANK(G315)),"",(N315-T315)/U315),"")</f>
        <v/>
      </c>
      <c r="AA315">
        <f>IF(MAX(MAX(V315:Z315),ABS(MIN(V315:Z315)))=ABS(MIN(V315:Z315)),MIN(V315:Z315),MAX(V315:Z315))</f>
        <v/>
      </c>
      <c r="AB315">
        <f>IFERROR(V144+MATCH(AA315,V315:Z315,0)-1,"")</f>
        <v/>
      </c>
      <c r="AC315">
        <f>IF(AB315&lt;&gt;"",IF(S315=AB315,"Low",IF(AB315=Q315,"High","")),"")</f>
        <v/>
      </c>
      <c r="AE315">
        <f>IF(ISNUMBER(MATCH("N/A",J315:N315,0)),"",IFERROR((5 * SUMPRODUCT(J144:N144,J315:N315) - PRODUCT(SUM(J144:N144),SUM(J315:N315))) / ((5 * SUM((J144^2)+(K144^2)+(L144^2)+(M144^2)+(N144^2))) - SUM(J144:N144)^2),""))</f>
        <v/>
      </c>
      <c r="AF315">
        <f>IFERROR(CORREL(J144:N144,J315:N315),"")</f>
        <v/>
      </c>
      <c r="AZ315">
        <f>IF(Q315=S315,0,1)</f>
        <v/>
      </c>
      <c r="BA315">
        <f>IF(AZ315=1,IF(Q315="","",IF(Q315=N144,"Yes","No")),"")</f>
        <v/>
      </c>
      <c r="BB315">
        <f>IF(BA315="Yes",P315,"")</f>
        <v/>
      </c>
      <c r="BC315">
        <f>IF(AZ315=1,IF(S315="","",IF(S315=N144,"Yes","No")),"")</f>
        <v/>
      </c>
      <c r="BD315">
        <f>IF(BC315="Yes",R315,"")</f>
        <v/>
      </c>
      <c r="BE315">
        <f>IFERROR(IF(SIGN(AE315)=1,"Increasing",IF(SIGN(AE315)=-1,"Decreasing","")),"")</f>
        <v/>
      </c>
      <c r="BF315">
        <f>IF(OR(AND(BE315="Increasing",BA315="Yes"),AND(BE315="Decreasing",BC315="Yes")),"Yes","No")</f>
        <v/>
      </c>
      <c r="BG315">
        <f>IF(I315="pos_trend","Yes","No")</f>
        <v/>
      </c>
      <c r="BH315">
        <f>IF(AF315&lt;&gt;"",IF(ABS(AF315)&gt;0.8,"Yes","No"),"")</f>
        <v/>
      </c>
    </row>
    <row r="316" spans="1:60">
      <c s="1" r="A316" t="n">
        <v>4</v>
      </c>
      <c r="B316" t="s">
        <v>818</v>
      </c>
      <c r="C316" t="s">
        <v>4368</v>
      </c>
      <c r="D316" t="s">
        <v>111</v>
      </c>
      <c r="E316" t="s">
        <v>821</v>
      </c>
      <c r="F316" t="s">
        <v>821</v>
      </c>
      <c r="G316" t="s">
        <v>4369</v>
      </c>
      <c r="H316" t="s"/>
      <c r="I316">
        <f>IF(AND(K316&gt; J316, L316&gt; K316, M316&gt; L316, N316&gt; M316), "pos_trend", IF(AND(K316&lt; J316, L316&lt; K316, M316&lt; L316, N316&lt; M316), "neg_trend", "N/A"))</f>
        <v/>
      </c>
      <c r="J316">
        <f>IFERROR(IF(TRIM(C316)="-", "N/A", IF(RIGHT(C316,1)=")",IF(RIGHT(C316,2)="T)",-1000000000000*VALUE(MID(C316,2,LEN(C316)-3)),IF(RIGHT(C316,2)="M)",-1000000*VALUE(MID(C316,2,LEN(C316)-3)),IF(RIGHT(C316,2)="B)",-1000000000*VALUE(MID(C316,2,LEN(C316)-3)),IF(RIGHT(C316,2)="k)",-1000*VALUE(MID(C316,2,LEN(C316)-3)),VALUE(SUBSTITUTE(C316,",","")))))),IF(RIGHT(C316,1)="T",1000000000000*VALUE(LEFT(C316,LEN(C316)-1)),IF(RIGHT(C316,1)="M",1000000*VALUE(LEFT(C316,LEN(C316)-1)),IF(RIGHT(C316,1)="B",1000000000*VALUE(LEFT(C316,LEN(C316)-1)),IF(RIGHT(C316,1)="%",0.01*VALUE(LEFT(C316,LEN(C316)-1)),IF(RIGHT(C316,1)="k",1000*VALUE(LEFT(C316,LEN(C316)-1)),VALUE(SUBSTITUTE(C316,",",""))))))))),"N/A")</f>
        <v/>
      </c>
      <c r="K316">
        <f>IFERROR(IF(TRIM(D316)="-", "N/A", IF(RIGHT(D316,1)=")",IF(RIGHT(D316,2)="T)",-1000000000000*VALUE(MID(D316,2,LEN(D316)-3)),IF(RIGHT(D316,2)="M)",-1000000*VALUE(MID(D316,2,LEN(D316)-3)),IF(RIGHT(D316,2)="B)",-1000000000*VALUE(MID(D316,2,LEN(D316)-3)),IF(RIGHT(D316,2)="k)",-1000*VALUE(MID(D316,2,LEN(D316)-3)),VALUE(SUBSTITUTE(D316,",","")))))),IF(RIGHT(D316,1)="T",1000000000000*VALUE(LEFT(D316,LEN(D316)-1)),IF(RIGHT(D316,1)="M",1000000*VALUE(LEFT(D316,LEN(D316)-1)),IF(RIGHT(D316,1)="B",1000000000*VALUE(LEFT(D316,LEN(D316)-1)),IF(RIGHT(D316,1)="%",0.01*VALUE(LEFT(D316,LEN(D316)-1)),IF(RIGHT(D316,1)="k",1000*VALUE(LEFT(D316,LEN(D316)-1)),VALUE(SUBSTITUTE(D316,",",""))))))))),"N/A")</f>
        <v/>
      </c>
      <c r="L316">
        <f>IFERROR(IF(TRIM(E316)="-", "N/A", IF(RIGHT(E316,1)=")",IF(RIGHT(E316,2)="T)",-1000000000000*VALUE(MID(E316,2,LEN(E316)-3)),IF(RIGHT(E316,2)="M)",-1000000*VALUE(MID(E316,2,LEN(E316)-3)),IF(RIGHT(E316,2)="B)",-1000000000*VALUE(MID(E316,2,LEN(E316)-3)),IF(RIGHT(E316,2)="k)",-1000*VALUE(MID(E316,2,LEN(E316)-3)),VALUE(SUBSTITUTE(E316,",","")))))),IF(RIGHT(E316,1)="T",1000000000000*VALUE(LEFT(E316,LEN(E316)-1)),IF(RIGHT(E316,1)="M",1000000*VALUE(LEFT(E316,LEN(E316)-1)),IF(RIGHT(E316,1)="B",1000000000*VALUE(LEFT(E316,LEN(E316)-1)),IF(RIGHT(E316,1)="%",0.01*VALUE(LEFT(E316,LEN(E316)-1)),IF(RIGHT(E316,1)="k",1000*VALUE(LEFT(E316,LEN(E316)-1)),VALUE(SUBSTITUTE(E316,",",""))))))))),"N/A")</f>
        <v/>
      </c>
      <c r="M316">
        <f>IFERROR(IF(TRIM(F316)="-", "N/A", IF(RIGHT(F316,1)=")",IF(RIGHT(F316,2)="T)",-1000000000000*VALUE(MID(F316,2,LEN(F316)-3)),IF(RIGHT(F316,2)="M)",-1000000*VALUE(MID(F316,2,LEN(F316)-3)),IF(RIGHT(F316,2)="B)",-1000000000*VALUE(MID(F316,2,LEN(F316)-3)),IF(RIGHT(F316,2)="k)",-1000*VALUE(MID(F316,2,LEN(F316)-3)),VALUE(SUBSTITUTE(F316,",","")))))),IF(RIGHT(F316,1)="T",1000000000000*VALUE(LEFT(F316,LEN(F316)-1)),IF(RIGHT(F316,1)="M",1000000*VALUE(LEFT(F316,LEN(F316)-1)),IF(RIGHT(F316,1)="B",1000000000*VALUE(LEFT(F316,LEN(F316)-1)),IF(RIGHT(F316,1)="%",0.01*VALUE(LEFT(F316,LEN(F316)-1)),IF(RIGHT(F316,1)="k",1000*VALUE(LEFT(F316,LEN(F316)-1)),VALUE(SUBSTITUTE(F316,",",""))))))))),"N/A")</f>
        <v/>
      </c>
      <c r="N316">
        <f>IFERROR(IF(TRIM(G316)="-", "N/A", IF(RIGHT(G316,1)=")",IF(RIGHT(G316,2)="T)",-1000000000000*VALUE(MID(G316,2,LEN(G316)-3)),IF(RIGHT(G316,2)="M)",-1000000*VALUE(MID(G316,2,LEN(G316)-3)),IF(RIGHT(G316,2)="B)",-1000000000*VALUE(MID(G316,2,LEN(G316)-3)),IF(RIGHT(G316,2)="k)",-1000*VALUE(MID(G316,2,LEN(G316)-3)),VALUE(SUBSTITUTE(G316,",","")))))),IF(RIGHT(G316,1)="T",1000000000000*VALUE(LEFT(G316,LEN(G316)-1)),IF(RIGHT(G316,1)="M",1000000*VALUE(LEFT(G316,LEN(G316)-1)),IF(RIGHT(G316,1)="B",1000000000*VALUE(LEFT(G316,LEN(G316)-1)),IF(RIGHT(G316,1)="%",0.01*VALUE(LEFT(G316,LEN(G316)-1)),IF(RIGHT(G316,1)="k",1000*VALUE(LEFT(G316,LEN(G316)-1)),VALUE(SUBSTITUTE(G316,",",""))))))))),"N/A")</f>
        <v/>
      </c>
      <c r="P316">
        <f>MAX(J316:N316)</f>
        <v/>
      </c>
      <c r="Q316">
        <f>IFERROR(J144+MATCH(P316,J316:N316,0)-1,"")</f>
        <v/>
      </c>
      <c r="R316">
        <f>IF(Q316="","",MIN(J316:N316))</f>
        <v/>
      </c>
      <c r="S316">
        <f>IFERROR(J144+MATCH(R316,J316:N316,0)-1,"")</f>
        <v/>
      </c>
      <c r="T316">
        <f>IFERROR(AVERAGE(J316:N316),"")</f>
        <v/>
      </c>
      <c r="U316">
        <f>IFERROR(STDEV(J316:N316),"")</f>
        <v/>
      </c>
      <c r="V316">
        <f>IFERROR(IF(C316="-","",IF(ISBLANK(B316),"",IF(OR(ISNUMBER(FIND("Growth",B316)),ISNUMBER(FIND("Margin",B316))),"",(J316-T316)/U316))),"")</f>
        <v/>
      </c>
      <c r="W316">
        <f>IFERROR(IF(OR(D316="-",ISBLANK(D316)),"",(K316-T316)/U316),"")</f>
        <v/>
      </c>
      <c r="X316">
        <f>IFERROR(IF(OR(E316="-",ISBLANK(E316)),"",(L316-T316)/U316),"")</f>
        <v/>
      </c>
      <c r="Y316">
        <f>IFERROR(IF(OR(F316="-",ISBLANK(F316)),"",(M316-T316)/U316),"")</f>
        <v/>
      </c>
      <c r="Z316">
        <f>IFERROR(IF(OR(G316="-",ISBLANK(G316)),"",(N316-T316)/U316),"")</f>
        <v/>
      </c>
      <c r="AA316">
        <f>IF(MAX(MAX(V316:Z316),ABS(MIN(V316:Z316)))=ABS(MIN(V316:Z316)),MIN(V316:Z316),MAX(V316:Z316))</f>
        <v/>
      </c>
      <c r="AB316">
        <f>IFERROR(V144+MATCH(AA316,V316:Z316,0)-1,"")</f>
        <v/>
      </c>
      <c r="AC316">
        <f>IF(AB316&lt;&gt;"",IF(S316=AB316,"Low",IF(AB316=Q316,"High","")),"")</f>
        <v/>
      </c>
      <c r="AE316">
        <f>IF(ISNUMBER(MATCH("N/A",J316:N316,0)),"",IFERROR((5 * SUMPRODUCT(J144:N144,J316:N316) - PRODUCT(SUM(J144:N144),SUM(J316:N316))) / ((5 * SUM((J144^2)+(K144^2)+(L144^2)+(M144^2)+(N144^2))) - SUM(J144:N144)^2),""))</f>
        <v/>
      </c>
      <c r="AF316">
        <f>IFERROR(CORREL(J144:N144,J316:N316),"")</f>
        <v/>
      </c>
      <c r="AZ316">
        <f>IF(Q316=S316,0,1)</f>
        <v/>
      </c>
      <c r="BA316">
        <f>IF(AZ316=1,IF(Q316="","",IF(Q316=N144,"Yes","No")),"")</f>
        <v/>
      </c>
      <c r="BB316">
        <f>IF(BA316="Yes",P316,"")</f>
        <v/>
      </c>
      <c r="BC316">
        <f>IF(AZ316=1,IF(S316="","",IF(S316=N144,"Yes","No")),"")</f>
        <v/>
      </c>
      <c r="BD316">
        <f>IF(BC316="Yes",R316,"")</f>
        <v/>
      </c>
      <c r="BE316">
        <f>IFERROR(IF(SIGN(AE316)=1,"Increasing",IF(SIGN(AE316)=-1,"Decreasing","")),"")</f>
        <v/>
      </c>
      <c r="BF316">
        <f>IF(OR(AND(BE316="Increasing",BA316="Yes"),AND(BE316="Decreasing",BC316="Yes")),"Yes","No")</f>
        <v/>
      </c>
      <c r="BG316">
        <f>IF(I316="pos_trend","Yes","No")</f>
        <v/>
      </c>
      <c r="BH316">
        <f>IF(AF316&lt;&gt;"",IF(ABS(AF316)&gt;0.8,"Yes","No"),"")</f>
        <v/>
      </c>
    </row>
    <row r="317" spans="1:60">
      <c s="1" r="A317" t="n">
        <v>5</v>
      </c>
      <c r="B317" t="s">
        <v>824</v>
      </c>
      <c r="C317" t="s">
        <v>4370</v>
      </c>
      <c r="D317" t="s">
        <v>4371</v>
      </c>
      <c r="E317" t="s">
        <v>4372</v>
      </c>
      <c r="F317" t="s">
        <v>4373</v>
      </c>
      <c r="G317" t="s">
        <v>4374</v>
      </c>
      <c r="H317" t="s"/>
      <c r="I317">
        <f>IF(AND(K317&gt; J317, L317&gt; K317, M317&gt; L317, N317&gt; M317), "pos_trend", IF(AND(K317&lt; J317, L317&lt; K317, M317&lt; L317, N317&lt; M317), "neg_trend", "N/A"))</f>
        <v/>
      </c>
      <c r="J317">
        <f>IFERROR(IF(TRIM(C317)="-", "N/A", IF(RIGHT(C317,1)=")",IF(RIGHT(C317,2)="T)",-1000000000000*VALUE(MID(C317,2,LEN(C317)-3)),IF(RIGHT(C317,2)="M)",-1000000*VALUE(MID(C317,2,LEN(C317)-3)),IF(RIGHT(C317,2)="B)",-1000000000*VALUE(MID(C317,2,LEN(C317)-3)),IF(RIGHT(C317,2)="k)",-1000*VALUE(MID(C317,2,LEN(C317)-3)),VALUE(SUBSTITUTE(C317,",","")))))),IF(RIGHT(C317,1)="T",1000000000000*VALUE(LEFT(C317,LEN(C317)-1)),IF(RIGHT(C317,1)="M",1000000*VALUE(LEFT(C317,LEN(C317)-1)),IF(RIGHT(C317,1)="B",1000000000*VALUE(LEFT(C317,LEN(C317)-1)),IF(RIGHT(C317,1)="%",0.01*VALUE(LEFT(C317,LEN(C317)-1)),IF(RIGHT(C317,1)="k",1000*VALUE(LEFT(C317,LEN(C317)-1)),VALUE(SUBSTITUTE(C317,",",""))))))))),"N/A")</f>
        <v/>
      </c>
      <c r="K317">
        <f>IFERROR(IF(TRIM(D317)="-", "N/A", IF(RIGHT(D317,1)=")",IF(RIGHT(D317,2)="T)",-1000000000000*VALUE(MID(D317,2,LEN(D317)-3)),IF(RIGHT(D317,2)="M)",-1000000*VALUE(MID(D317,2,LEN(D317)-3)),IF(RIGHT(D317,2)="B)",-1000000000*VALUE(MID(D317,2,LEN(D317)-3)),IF(RIGHT(D317,2)="k)",-1000*VALUE(MID(D317,2,LEN(D317)-3)),VALUE(SUBSTITUTE(D317,",","")))))),IF(RIGHT(D317,1)="T",1000000000000*VALUE(LEFT(D317,LEN(D317)-1)),IF(RIGHT(D317,1)="M",1000000*VALUE(LEFT(D317,LEN(D317)-1)),IF(RIGHT(D317,1)="B",1000000000*VALUE(LEFT(D317,LEN(D317)-1)),IF(RIGHT(D317,1)="%",0.01*VALUE(LEFT(D317,LEN(D317)-1)),IF(RIGHT(D317,1)="k",1000*VALUE(LEFT(D317,LEN(D317)-1)),VALUE(SUBSTITUTE(D317,",",""))))))))),"N/A")</f>
        <v/>
      </c>
      <c r="L317">
        <f>IFERROR(IF(TRIM(E317)="-", "N/A", IF(RIGHT(E317,1)=")",IF(RIGHT(E317,2)="T)",-1000000000000*VALUE(MID(E317,2,LEN(E317)-3)),IF(RIGHT(E317,2)="M)",-1000000*VALUE(MID(E317,2,LEN(E317)-3)),IF(RIGHT(E317,2)="B)",-1000000000*VALUE(MID(E317,2,LEN(E317)-3)),IF(RIGHT(E317,2)="k)",-1000*VALUE(MID(E317,2,LEN(E317)-3)),VALUE(SUBSTITUTE(E317,",","")))))),IF(RIGHT(E317,1)="T",1000000000000*VALUE(LEFT(E317,LEN(E317)-1)),IF(RIGHT(E317,1)="M",1000000*VALUE(LEFT(E317,LEN(E317)-1)),IF(RIGHT(E317,1)="B",1000000000*VALUE(LEFT(E317,LEN(E317)-1)),IF(RIGHT(E317,1)="%",0.01*VALUE(LEFT(E317,LEN(E317)-1)),IF(RIGHT(E317,1)="k",1000*VALUE(LEFT(E317,LEN(E317)-1)),VALUE(SUBSTITUTE(E317,",",""))))))))),"N/A")</f>
        <v/>
      </c>
      <c r="M317">
        <f>IFERROR(IF(TRIM(F317)="-", "N/A", IF(RIGHT(F317,1)=")",IF(RIGHT(F317,2)="T)",-1000000000000*VALUE(MID(F317,2,LEN(F317)-3)),IF(RIGHT(F317,2)="M)",-1000000*VALUE(MID(F317,2,LEN(F317)-3)),IF(RIGHT(F317,2)="B)",-1000000000*VALUE(MID(F317,2,LEN(F317)-3)),IF(RIGHT(F317,2)="k)",-1000*VALUE(MID(F317,2,LEN(F317)-3)),VALUE(SUBSTITUTE(F317,",","")))))),IF(RIGHT(F317,1)="T",1000000000000*VALUE(LEFT(F317,LEN(F317)-1)),IF(RIGHT(F317,1)="M",1000000*VALUE(LEFT(F317,LEN(F317)-1)),IF(RIGHT(F317,1)="B",1000000000*VALUE(LEFT(F317,LEN(F317)-1)),IF(RIGHT(F317,1)="%",0.01*VALUE(LEFT(F317,LEN(F317)-1)),IF(RIGHT(F317,1)="k",1000*VALUE(LEFT(F317,LEN(F317)-1)),VALUE(SUBSTITUTE(F317,",",""))))))))),"N/A")</f>
        <v/>
      </c>
      <c r="N317">
        <f>IFERROR(IF(TRIM(G317)="-", "N/A", IF(RIGHT(G317,1)=")",IF(RIGHT(G317,2)="T)",-1000000000000*VALUE(MID(G317,2,LEN(G317)-3)),IF(RIGHT(G317,2)="M)",-1000000*VALUE(MID(G317,2,LEN(G317)-3)),IF(RIGHT(G317,2)="B)",-1000000000*VALUE(MID(G317,2,LEN(G317)-3)),IF(RIGHT(G317,2)="k)",-1000*VALUE(MID(G317,2,LEN(G317)-3)),VALUE(SUBSTITUTE(G317,",","")))))),IF(RIGHT(G317,1)="T",1000000000000*VALUE(LEFT(G317,LEN(G317)-1)),IF(RIGHT(G317,1)="M",1000000*VALUE(LEFT(G317,LEN(G317)-1)),IF(RIGHT(G317,1)="B",1000000000*VALUE(LEFT(G317,LEN(G317)-1)),IF(RIGHT(G317,1)="%",0.01*VALUE(LEFT(G317,LEN(G317)-1)),IF(RIGHT(G317,1)="k",1000*VALUE(LEFT(G317,LEN(G317)-1)),VALUE(SUBSTITUTE(G317,",",""))))))))),"N/A")</f>
        <v/>
      </c>
      <c r="P317">
        <f>MAX(J317:N317)</f>
        <v/>
      </c>
      <c r="Q317">
        <f>IFERROR(J144+MATCH(P317,J317:N317,0)-1,"")</f>
        <v/>
      </c>
      <c r="R317">
        <f>IF(Q317="","",MIN(J317:N317))</f>
        <v/>
      </c>
      <c r="S317">
        <f>IFERROR(J144+MATCH(R317,J317:N317,0)-1,"")</f>
        <v/>
      </c>
      <c r="T317">
        <f>IFERROR(AVERAGE(J317:N317),"")</f>
        <v/>
      </c>
      <c r="U317">
        <f>IFERROR(STDEV(J317:N317),"")</f>
        <v/>
      </c>
      <c r="V317">
        <f>IFERROR(IF(C317="-","",IF(ISBLANK(B317),"",IF(OR(ISNUMBER(FIND("Growth",B317)),ISNUMBER(FIND("Margin",B317))),"",(J317-T317)/U317))),"")</f>
        <v/>
      </c>
      <c r="W317">
        <f>IFERROR(IF(OR(D317="-",ISBLANK(D317)),"",(K317-T317)/U317),"")</f>
        <v/>
      </c>
      <c r="X317">
        <f>IFERROR(IF(OR(E317="-",ISBLANK(E317)),"",(L317-T317)/U317),"")</f>
        <v/>
      </c>
      <c r="Y317">
        <f>IFERROR(IF(OR(F317="-",ISBLANK(F317)),"",(M317-T317)/U317),"")</f>
        <v/>
      </c>
      <c r="Z317">
        <f>IFERROR(IF(OR(G317="-",ISBLANK(G317)),"",(N317-T317)/U317),"")</f>
        <v/>
      </c>
      <c r="AA317">
        <f>IF(MAX(MAX(V317:Z317),ABS(MIN(V317:Z317)))=ABS(MIN(V317:Z317)),MIN(V317:Z317),MAX(V317:Z317))</f>
        <v/>
      </c>
      <c r="AB317">
        <f>IFERROR(V144+MATCH(AA317,V317:Z317,0)-1,"")</f>
        <v/>
      </c>
      <c r="AC317">
        <f>IF(AB317&lt;&gt;"",IF(S317=AB317,"Low",IF(AB317=Q317,"High","")),"")</f>
        <v/>
      </c>
      <c r="AE317">
        <f>IF(ISNUMBER(MATCH("N/A",J317:N317,0)),"",IFERROR((5 * SUMPRODUCT(J144:N144,J317:N317) - PRODUCT(SUM(J144:N144),SUM(J317:N317))) / ((5 * SUM((J144^2)+(K144^2)+(L144^2)+(M144^2)+(N144^2))) - SUM(J144:N144)^2),""))</f>
        <v/>
      </c>
      <c r="AF317">
        <f>IFERROR(CORREL(J144:N144,J317:N317),"")</f>
        <v/>
      </c>
      <c r="AZ317">
        <f>IF(Q317=S317,0,1)</f>
        <v/>
      </c>
      <c r="BA317">
        <f>IF(AZ317=1,IF(Q317="","",IF(Q317=N144,"Yes","No")),"")</f>
        <v/>
      </c>
      <c r="BB317">
        <f>IF(BA317="Yes",P317,"")</f>
        <v/>
      </c>
      <c r="BC317">
        <f>IF(AZ317=1,IF(S317="","",IF(S317=N144,"Yes","No")),"")</f>
        <v/>
      </c>
      <c r="BD317">
        <f>IF(BC317="Yes",R317,"")</f>
        <v/>
      </c>
      <c r="BE317">
        <f>IFERROR(IF(SIGN(AE317)=1,"Increasing",IF(SIGN(AE317)=-1,"Decreasing","")),"")</f>
        <v/>
      </c>
      <c r="BF317">
        <f>IF(OR(AND(BE317="Increasing",BA317="Yes"),AND(BE317="Decreasing",BC317="Yes")),"Yes","No")</f>
        <v/>
      </c>
      <c r="BG317">
        <f>IF(I317="pos_trend","Yes","No")</f>
        <v/>
      </c>
      <c r="BH317">
        <f>IF(AF317&lt;&gt;"",IF(ABS(AF317)&gt;0.8,"Yes","No"),"")</f>
        <v/>
      </c>
    </row>
    <row r="318" spans="1:60">
      <c s="1" r="A318" t="n">
        <v>6</v>
      </c>
      <c r="B318" t="s">
        <v>830</v>
      </c>
      <c r="C318" t="s">
        <v>4375</v>
      </c>
      <c r="D318" t="s">
        <v>264</v>
      </c>
      <c r="E318" t="s">
        <v>264</v>
      </c>
      <c r="F318" t="s">
        <v>264</v>
      </c>
      <c r="G318" t="s">
        <v>264</v>
      </c>
      <c r="H318" t="s"/>
      <c r="I318">
        <f>IF(AND(K318&gt; J318, L318&gt; K318, M318&gt; L318, N318&gt; M318), "pos_trend", IF(AND(K318&lt; J318, L318&lt; K318, M318&lt; L318, N318&lt; M318), "neg_trend", "N/A"))</f>
        <v/>
      </c>
      <c r="J318">
        <f>IFERROR(IF(TRIM(C318)="-", "N/A", IF(RIGHT(C318,1)=")",IF(RIGHT(C318,2)="T)",-1000000000000*VALUE(MID(C318,2,LEN(C318)-3)),IF(RIGHT(C318,2)="M)",-1000000*VALUE(MID(C318,2,LEN(C318)-3)),IF(RIGHT(C318,2)="B)",-1000000000*VALUE(MID(C318,2,LEN(C318)-3)),IF(RIGHT(C318,2)="k)",-1000*VALUE(MID(C318,2,LEN(C318)-3)),VALUE(SUBSTITUTE(C318,",","")))))),IF(RIGHT(C318,1)="T",1000000000000*VALUE(LEFT(C318,LEN(C318)-1)),IF(RIGHT(C318,1)="M",1000000*VALUE(LEFT(C318,LEN(C318)-1)),IF(RIGHT(C318,1)="B",1000000000*VALUE(LEFT(C318,LEN(C318)-1)),IF(RIGHT(C318,1)="%",0.01*VALUE(LEFT(C318,LEN(C318)-1)),IF(RIGHT(C318,1)="k",1000*VALUE(LEFT(C318,LEN(C318)-1)),VALUE(SUBSTITUTE(C318,",",""))))))))),"N/A")</f>
        <v/>
      </c>
      <c r="K318">
        <f>IFERROR(IF(TRIM(D318)="-", "N/A", IF(RIGHT(D318,1)=")",IF(RIGHT(D318,2)="T)",-1000000000000*VALUE(MID(D318,2,LEN(D318)-3)),IF(RIGHT(D318,2)="M)",-1000000*VALUE(MID(D318,2,LEN(D318)-3)),IF(RIGHT(D318,2)="B)",-1000000000*VALUE(MID(D318,2,LEN(D318)-3)),IF(RIGHT(D318,2)="k)",-1000*VALUE(MID(D318,2,LEN(D318)-3)),VALUE(SUBSTITUTE(D318,",","")))))),IF(RIGHT(D318,1)="T",1000000000000*VALUE(LEFT(D318,LEN(D318)-1)),IF(RIGHT(D318,1)="M",1000000*VALUE(LEFT(D318,LEN(D318)-1)),IF(RIGHT(D318,1)="B",1000000000*VALUE(LEFT(D318,LEN(D318)-1)),IF(RIGHT(D318,1)="%",0.01*VALUE(LEFT(D318,LEN(D318)-1)),IF(RIGHT(D318,1)="k",1000*VALUE(LEFT(D318,LEN(D318)-1)),VALUE(SUBSTITUTE(D318,",",""))))))))),"N/A")</f>
        <v/>
      </c>
      <c r="L318">
        <f>IFERROR(IF(TRIM(E318)="-", "N/A", IF(RIGHT(E318,1)=")",IF(RIGHT(E318,2)="T)",-1000000000000*VALUE(MID(E318,2,LEN(E318)-3)),IF(RIGHT(E318,2)="M)",-1000000*VALUE(MID(E318,2,LEN(E318)-3)),IF(RIGHT(E318,2)="B)",-1000000000*VALUE(MID(E318,2,LEN(E318)-3)),IF(RIGHT(E318,2)="k)",-1000*VALUE(MID(E318,2,LEN(E318)-3)),VALUE(SUBSTITUTE(E318,",","")))))),IF(RIGHT(E318,1)="T",1000000000000*VALUE(LEFT(E318,LEN(E318)-1)),IF(RIGHT(E318,1)="M",1000000*VALUE(LEFT(E318,LEN(E318)-1)),IF(RIGHT(E318,1)="B",1000000000*VALUE(LEFT(E318,LEN(E318)-1)),IF(RIGHT(E318,1)="%",0.01*VALUE(LEFT(E318,LEN(E318)-1)),IF(RIGHT(E318,1)="k",1000*VALUE(LEFT(E318,LEN(E318)-1)),VALUE(SUBSTITUTE(E318,",",""))))))))),"N/A")</f>
        <v/>
      </c>
      <c r="M318">
        <f>IFERROR(IF(TRIM(F318)="-", "N/A", IF(RIGHT(F318,1)=")",IF(RIGHT(F318,2)="T)",-1000000000000*VALUE(MID(F318,2,LEN(F318)-3)),IF(RIGHT(F318,2)="M)",-1000000*VALUE(MID(F318,2,LEN(F318)-3)),IF(RIGHT(F318,2)="B)",-1000000000*VALUE(MID(F318,2,LEN(F318)-3)),IF(RIGHT(F318,2)="k)",-1000*VALUE(MID(F318,2,LEN(F318)-3)),VALUE(SUBSTITUTE(F318,",","")))))),IF(RIGHT(F318,1)="T",1000000000000*VALUE(LEFT(F318,LEN(F318)-1)),IF(RIGHT(F318,1)="M",1000000*VALUE(LEFT(F318,LEN(F318)-1)),IF(RIGHT(F318,1)="B",1000000000*VALUE(LEFT(F318,LEN(F318)-1)),IF(RIGHT(F318,1)="%",0.01*VALUE(LEFT(F318,LEN(F318)-1)),IF(RIGHT(F318,1)="k",1000*VALUE(LEFT(F318,LEN(F318)-1)),VALUE(SUBSTITUTE(F318,",",""))))))))),"N/A")</f>
        <v/>
      </c>
      <c r="N318">
        <f>IFERROR(IF(TRIM(G318)="-", "N/A", IF(RIGHT(G318,1)=")",IF(RIGHT(G318,2)="T)",-1000000000000*VALUE(MID(G318,2,LEN(G318)-3)),IF(RIGHT(G318,2)="M)",-1000000*VALUE(MID(G318,2,LEN(G318)-3)),IF(RIGHT(G318,2)="B)",-1000000000*VALUE(MID(G318,2,LEN(G318)-3)),IF(RIGHT(G318,2)="k)",-1000*VALUE(MID(G318,2,LEN(G318)-3)),VALUE(SUBSTITUTE(G318,",","")))))),IF(RIGHT(G318,1)="T",1000000000000*VALUE(LEFT(G318,LEN(G318)-1)),IF(RIGHT(G318,1)="M",1000000*VALUE(LEFT(G318,LEN(G318)-1)),IF(RIGHT(G318,1)="B",1000000000*VALUE(LEFT(G318,LEN(G318)-1)),IF(RIGHT(G318,1)="%",0.01*VALUE(LEFT(G318,LEN(G318)-1)),IF(RIGHT(G318,1)="k",1000*VALUE(LEFT(G318,LEN(G318)-1)),VALUE(SUBSTITUTE(G318,",",""))))))))),"N/A")</f>
        <v/>
      </c>
      <c r="P318">
        <f>MAX(J318:N318)</f>
        <v/>
      </c>
      <c r="Q318">
        <f>IFERROR(J144+MATCH(P318,J318:N318,0)-1,"")</f>
        <v/>
      </c>
      <c r="R318">
        <f>IF(Q318="","",MIN(J318:N318))</f>
        <v/>
      </c>
      <c r="S318">
        <f>IFERROR(J144+MATCH(R318,J318:N318,0)-1,"")</f>
        <v/>
      </c>
      <c r="T318">
        <f>IFERROR(AVERAGE(J318:N318),"")</f>
        <v/>
      </c>
      <c r="U318">
        <f>IFERROR(STDEV(J318:N318),"")</f>
        <v/>
      </c>
      <c r="V318">
        <f>IFERROR(IF(C318="-","",IF(ISBLANK(B318),"",IF(OR(ISNUMBER(FIND("Growth",B318)),ISNUMBER(FIND("Margin",B318))),"",(J318-T318)/U318))),"")</f>
        <v/>
      </c>
      <c r="W318">
        <f>IFERROR(IF(OR(D318="-",ISBLANK(D318)),"",(K318-T318)/U318),"")</f>
        <v/>
      </c>
      <c r="X318">
        <f>IFERROR(IF(OR(E318="-",ISBLANK(E318)),"",(L318-T318)/U318),"")</f>
        <v/>
      </c>
      <c r="Y318">
        <f>IFERROR(IF(OR(F318="-",ISBLANK(F318)),"",(M318-T318)/U318),"")</f>
        <v/>
      </c>
      <c r="Z318">
        <f>IFERROR(IF(OR(G318="-",ISBLANK(G318)),"",(N318-T318)/U318),"")</f>
        <v/>
      </c>
      <c r="AA318">
        <f>IF(MAX(MAX(V318:Z318),ABS(MIN(V318:Z318)))=ABS(MIN(V318:Z318)),MIN(V318:Z318),MAX(V318:Z318))</f>
        <v/>
      </c>
      <c r="AB318">
        <f>IFERROR(V144+MATCH(AA318,V318:Z318,0)-1,"")</f>
        <v/>
      </c>
      <c r="AC318">
        <f>IF(AB318&lt;&gt;"",IF(S318=AB318,"Low",IF(AB318=Q318,"High","")),"")</f>
        <v/>
      </c>
      <c r="AE318">
        <f>IF(ISNUMBER(MATCH("N/A",J318:N318,0)),"",IFERROR((5 * SUMPRODUCT(J144:N144,J318:N318) - PRODUCT(SUM(J144:N144),SUM(J318:N318))) / ((5 * SUM((J144^2)+(K144^2)+(L144^2)+(M144^2)+(N144^2))) - SUM(J144:N144)^2),""))</f>
        <v/>
      </c>
      <c r="AF318">
        <f>IFERROR(CORREL(J144:N144,J318:N318),"")</f>
        <v/>
      </c>
      <c r="AZ318">
        <f>IF(Q318=S318,0,1)</f>
        <v/>
      </c>
      <c r="BA318">
        <f>IF(AZ318=1,IF(Q318="","",IF(Q318=N144,"Yes","No")),"")</f>
        <v/>
      </c>
      <c r="BB318">
        <f>IF(BA318="Yes",P318,"")</f>
        <v/>
      </c>
      <c r="BC318">
        <f>IF(AZ318=1,IF(S318="","",IF(S318=N144,"Yes","No")),"")</f>
        <v/>
      </c>
      <c r="BD318">
        <f>IF(BC318="Yes",R318,"")</f>
        <v/>
      </c>
      <c r="BE318">
        <f>IFERROR(IF(SIGN(AE318)=1,"Increasing",IF(SIGN(AE318)=-1,"Decreasing","")),"")</f>
        <v/>
      </c>
      <c r="BF318">
        <f>IF(OR(AND(BE318="Increasing",BA318="Yes"),AND(BE318="Decreasing",BC318="Yes")),"Yes","No")</f>
        <v/>
      </c>
      <c r="BG318">
        <f>IF(I318="pos_trend","Yes","No")</f>
        <v/>
      </c>
      <c r="BH318">
        <f>IF(AF318&lt;&gt;"",IF(ABS(AF318)&gt;0.8,"Yes","No"),"")</f>
        <v/>
      </c>
    </row>
    <row r="319" spans="1:60">
      <c s="1" r="A319" t="n">
        <v>7</v>
      </c>
      <c r="B319" t="s">
        <v>836</v>
      </c>
      <c r="C319" t="s">
        <v>264</v>
      </c>
      <c r="D319" t="s">
        <v>264</v>
      </c>
      <c r="E319" t="s">
        <v>264</v>
      </c>
      <c r="F319" t="s">
        <v>264</v>
      </c>
      <c r="G319" t="s">
        <v>264</v>
      </c>
      <c r="H319" t="s"/>
      <c r="I319">
        <f>IF(AND(K319&gt; J319, L319&gt; K319, M319&gt; L319, N319&gt; M319), "pos_trend", IF(AND(K319&lt; J319, L319&lt; K319, M319&lt; L319, N319&lt; M319), "neg_trend", "N/A"))</f>
        <v/>
      </c>
      <c r="J319">
        <f>IFERROR(IF(TRIM(C319)="-", "N/A", IF(RIGHT(C319,1)=")",IF(RIGHT(C319,2)="T)",-1000000000000*VALUE(MID(C319,2,LEN(C319)-3)),IF(RIGHT(C319,2)="M)",-1000000*VALUE(MID(C319,2,LEN(C319)-3)),IF(RIGHT(C319,2)="B)",-1000000000*VALUE(MID(C319,2,LEN(C319)-3)),IF(RIGHT(C319,2)="k)",-1000*VALUE(MID(C319,2,LEN(C319)-3)),VALUE(SUBSTITUTE(C319,",","")))))),IF(RIGHT(C319,1)="T",1000000000000*VALUE(LEFT(C319,LEN(C319)-1)),IF(RIGHT(C319,1)="M",1000000*VALUE(LEFT(C319,LEN(C319)-1)),IF(RIGHT(C319,1)="B",1000000000*VALUE(LEFT(C319,LEN(C319)-1)),IF(RIGHT(C319,1)="%",0.01*VALUE(LEFT(C319,LEN(C319)-1)),IF(RIGHT(C319,1)="k",1000*VALUE(LEFT(C319,LEN(C319)-1)),VALUE(SUBSTITUTE(C319,",",""))))))))),"N/A")</f>
        <v/>
      </c>
      <c r="K319">
        <f>IFERROR(IF(TRIM(D319)="-", "N/A", IF(RIGHT(D319,1)=")",IF(RIGHT(D319,2)="T)",-1000000000000*VALUE(MID(D319,2,LEN(D319)-3)),IF(RIGHT(D319,2)="M)",-1000000*VALUE(MID(D319,2,LEN(D319)-3)),IF(RIGHT(D319,2)="B)",-1000000000*VALUE(MID(D319,2,LEN(D319)-3)),IF(RIGHT(D319,2)="k)",-1000*VALUE(MID(D319,2,LEN(D319)-3)),VALUE(SUBSTITUTE(D319,",","")))))),IF(RIGHT(D319,1)="T",1000000000000*VALUE(LEFT(D319,LEN(D319)-1)),IF(RIGHT(D319,1)="M",1000000*VALUE(LEFT(D319,LEN(D319)-1)),IF(RIGHT(D319,1)="B",1000000000*VALUE(LEFT(D319,LEN(D319)-1)),IF(RIGHT(D319,1)="%",0.01*VALUE(LEFT(D319,LEN(D319)-1)),IF(RIGHT(D319,1)="k",1000*VALUE(LEFT(D319,LEN(D319)-1)),VALUE(SUBSTITUTE(D319,",",""))))))))),"N/A")</f>
        <v/>
      </c>
      <c r="L319">
        <f>IFERROR(IF(TRIM(E319)="-", "N/A", IF(RIGHT(E319,1)=")",IF(RIGHT(E319,2)="T)",-1000000000000*VALUE(MID(E319,2,LEN(E319)-3)),IF(RIGHT(E319,2)="M)",-1000000*VALUE(MID(E319,2,LEN(E319)-3)),IF(RIGHT(E319,2)="B)",-1000000000*VALUE(MID(E319,2,LEN(E319)-3)),IF(RIGHT(E319,2)="k)",-1000*VALUE(MID(E319,2,LEN(E319)-3)),VALUE(SUBSTITUTE(E319,",","")))))),IF(RIGHT(E319,1)="T",1000000000000*VALUE(LEFT(E319,LEN(E319)-1)),IF(RIGHT(E319,1)="M",1000000*VALUE(LEFT(E319,LEN(E319)-1)),IF(RIGHT(E319,1)="B",1000000000*VALUE(LEFT(E319,LEN(E319)-1)),IF(RIGHT(E319,1)="%",0.01*VALUE(LEFT(E319,LEN(E319)-1)),IF(RIGHT(E319,1)="k",1000*VALUE(LEFT(E319,LEN(E319)-1)),VALUE(SUBSTITUTE(E319,",",""))))))))),"N/A")</f>
        <v/>
      </c>
      <c r="M319">
        <f>IFERROR(IF(TRIM(F319)="-", "N/A", IF(RIGHT(F319,1)=")",IF(RIGHT(F319,2)="T)",-1000000000000*VALUE(MID(F319,2,LEN(F319)-3)),IF(RIGHT(F319,2)="M)",-1000000*VALUE(MID(F319,2,LEN(F319)-3)),IF(RIGHT(F319,2)="B)",-1000000000*VALUE(MID(F319,2,LEN(F319)-3)),IF(RIGHT(F319,2)="k)",-1000*VALUE(MID(F319,2,LEN(F319)-3)),VALUE(SUBSTITUTE(F319,",","")))))),IF(RIGHT(F319,1)="T",1000000000000*VALUE(LEFT(F319,LEN(F319)-1)),IF(RIGHT(F319,1)="M",1000000*VALUE(LEFT(F319,LEN(F319)-1)),IF(RIGHT(F319,1)="B",1000000000*VALUE(LEFT(F319,LEN(F319)-1)),IF(RIGHT(F319,1)="%",0.01*VALUE(LEFT(F319,LEN(F319)-1)),IF(RIGHT(F319,1)="k",1000*VALUE(LEFT(F319,LEN(F319)-1)),VALUE(SUBSTITUTE(F319,",",""))))))))),"N/A")</f>
        <v/>
      </c>
      <c r="N319">
        <f>IFERROR(IF(TRIM(G319)="-", "N/A", IF(RIGHT(G319,1)=")",IF(RIGHT(G319,2)="T)",-1000000000000*VALUE(MID(G319,2,LEN(G319)-3)),IF(RIGHT(G319,2)="M)",-1000000*VALUE(MID(G319,2,LEN(G319)-3)),IF(RIGHT(G319,2)="B)",-1000000000*VALUE(MID(G319,2,LEN(G319)-3)),IF(RIGHT(G319,2)="k)",-1000*VALUE(MID(G319,2,LEN(G319)-3)),VALUE(SUBSTITUTE(G319,",","")))))),IF(RIGHT(G319,1)="T",1000000000000*VALUE(LEFT(G319,LEN(G319)-1)),IF(RIGHT(G319,1)="M",1000000*VALUE(LEFT(G319,LEN(G319)-1)),IF(RIGHT(G319,1)="B",1000000000*VALUE(LEFT(G319,LEN(G319)-1)),IF(RIGHT(G319,1)="%",0.01*VALUE(LEFT(G319,LEN(G319)-1)),IF(RIGHT(G319,1)="k",1000*VALUE(LEFT(G319,LEN(G319)-1)),VALUE(SUBSTITUTE(G319,",",""))))))))),"N/A")</f>
        <v/>
      </c>
      <c r="P319">
        <f>MAX(J319:N319)</f>
        <v/>
      </c>
      <c r="Q319">
        <f>IFERROR(J144+MATCH(P319,J319:N319,0)-1,"")</f>
        <v/>
      </c>
      <c r="R319">
        <f>IF(Q319="","",MIN(J319:N319))</f>
        <v/>
      </c>
      <c r="S319">
        <f>IFERROR(J144+MATCH(R319,J319:N319,0)-1,"")</f>
        <v/>
      </c>
      <c r="T319">
        <f>IFERROR(AVERAGE(J319:N319),"")</f>
        <v/>
      </c>
      <c r="U319">
        <f>IFERROR(STDEV(J319:N319),"")</f>
        <v/>
      </c>
      <c r="V319">
        <f>IFERROR(IF(C319="-","",IF(ISBLANK(B319),"",IF(OR(ISNUMBER(FIND("Growth",B319)),ISNUMBER(FIND("Margin",B319))),"",(J319-T319)/U319))),"")</f>
        <v/>
      </c>
      <c r="W319">
        <f>IFERROR(IF(OR(D319="-",ISBLANK(D319)),"",(K319-T319)/U319),"")</f>
        <v/>
      </c>
      <c r="X319">
        <f>IFERROR(IF(OR(E319="-",ISBLANK(E319)),"",(L319-T319)/U319),"")</f>
        <v/>
      </c>
      <c r="Y319">
        <f>IFERROR(IF(OR(F319="-",ISBLANK(F319)),"",(M319-T319)/U319),"")</f>
        <v/>
      </c>
      <c r="Z319">
        <f>IFERROR(IF(OR(G319="-",ISBLANK(G319)),"",(N319-T319)/U319),"")</f>
        <v/>
      </c>
      <c r="AA319">
        <f>IF(MAX(MAX(V319:Z319),ABS(MIN(V319:Z319)))=ABS(MIN(V319:Z319)),MIN(V319:Z319),MAX(V319:Z319))</f>
        <v/>
      </c>
      <c r="AB319">
        <f>IFERROR(V144+MATCH(AA319,V319:Z319,0)-1,"")</f>
        <v/>
      </c>
      <c r="AC319">
        <f>IF(AB319&lt;&gt;"",IF(S319=AB319,"Low",IF(AB319=Q319,"High","")),"")</f>
        <v/>
      </c>
      <c r="AE319">
        <f>IF(ISNUMBER(MATCH("N/A",J319:N319,0)),"",IFERROR((5 * SUMPRODUCT(J144:N144,J319:N319) - PRODUCT(SUM(J144:N144),SUM(J319:N319))) / ((5 * SUM((J144^2)+(K144^2)+(L144^2)+(M144^2)+(N144^2))) - SUM(J144:N144)^2),""))</f>
        <v/>
      </c>
      <c r="AF319">
        <f>IFERROR(CORREL(J144:N144,J319:N319),"")</f>
        <v/>
      </c>
      <c r="AZ319">
        <f>IF(Q319=S319,0,1)</f>
        <v/>
      </c>
      <c r="BA319">
        <f>IF(AZ319=1,IF(Q319="","",IF(Q319=N144,"Yes","No")),"")</f>
        <v/>
      </c>
      <c r="BB319">
        <f>IF(BA319="Yes",P319,"")</f>
        <v/>
      </c>
      <c r="BC319">
        <f>IF(AZ319=1,IF(S319="","",IF(S319=N144,"Yes","No")),"")</f>
        <v/>
      </c>
      <c r="BD319">
        <f>IF(BC319="Yes",R319,"")</f>
        <v/>
      </c>
      <c r="BE319">
        <f>IFERROR(IF(SIGN(AE319)=1,"Increasing",IF(SIGN(AE319)=-1,"Decreasing","")),"")</f>
        <v/>
      </c>
      <c r="BF319">
        <f>IF(OR(AND(BE319="Increasing",BA319="Yes"),AND(BE319="Decreasing",BC319="Yes")),"Yes","No")</f>
        <v/>
      </c>
      <c r="BG319">
        <f>IF(I319="pos_trend","Yes","No")</f>
        <v/>
      </c>
      <c r="BH319">
        <f>IF(AF319&lt;&gt;"",IF(ABS(AF319)&gt;0.8,"Yes","No"),"")</f>
        <v/>
      </c>
    </row>
    <row r="320" spans="1:60">
      <c s="1" r="A320" t="n">
        <v>8</v>
      </c>
      <c r="B320" t="s">
        <v>840</v>
      </c>
      <c r="C320" t="s">
        <v>264</v>
      </c>
      <c r="D320" t="s">
        <v>264</v>
      </c>
      <c r="E320" t="s">
        <v>264</v>
      </c>
      <c r="F320" t="s">
        <v>264</v>
      </c>
      <c r="G320" t="s">
        <v>264</v>
      </c>
      <c r="H320" t="s"/>
      <c r="I320">
        <f>IF(AND(K320&gt; J320, L320&gt; K320, M320&gt; L320, N320&gt; M320), "pos_trend", IF(AND(K320&lt; J320, L320&lt; K320, M320&lt; L320, N320&lt; M320), "neg_trend", "N/A"))</f>
        <v/>
      </c>
      <c r="J320">
        <f>IFERROR(IF(TRIM(C320)="-", "N/A", IF(RIGHT(C320,1)=")",IF(RIGHT(C320,2)="T)",-1000000000000*VALUE(MID(C320,2,LEN(C320)-3)),IF(RIGHT(C320,2)="M)",-1000000*VALUE(MID(C320,2,LEN(C320)-3)),IF(RIGHT(C320,2)="B)",-1000000000*VALUE(MID(C320,2,LEN(C320)-3)),IF(RIGHT(C320,2)="k)",-1000*VALUE(MID(C320,2,LEN(C320)-3)),VALUE(SUBSTITUTE(C320,",","")))))),IF(RIGHT(C320,1)="T",1000000000000*VALUE(LEFT(C320,LEN(C320)-1)),IF(RIGHT(C320,1)="M",1000000*VALUE(LEFT(C320,LEN(C320)-1)),IF(RIGHT(C320,1)="B",1000000000*VALUE(LEFT(C320,LEN(C320)-1)),IF(RIGHT(C320,1)="%",0.01*VALUE(LEFT(C320,LEN(C320)-1)),IF(RIGHT(C320,1)="k",1000*VALUE(LEFT(C320,LEN(C320)-1)),VALUE(SUBSTITUTE(C320,",",""))))))))),"N/A")</f>
        <v/>
      </c>
      <c r="K320">
        <f>IFERROR(IF(TRIM(D320)="-", "N/A", IF(RIGHT(D320,1)=")",IF(RIGHT(D320,2)="T)",-1000000000000*VALUE(MID(D320,2,LEN(D320)-3)),IF(RIGHT(D320,2)="M)",-1000000*VALUE(MID(D320,2,LEN(D320)-3)),IF(RIGHT(D320,2)="B)",-1000000000*VALUE(MID(D320,2,LEN(D320)-3)),IF(RIGHT(D320,2)="k)",-1000*VALUE(MID(D320,2,LEN(D320)-3)),VALUE(SUBSTITUTE(D320,",","")))))),IF(RIGHT(D320,1)="T",1000000000000*VALUE(LEFT(D320,LEN(D320)-1)),IF(RIGHT(D320,1)="M",1000000*VALUE(LEFT(D320,LEN(D320)-1)),IF(RIGHT(D320,1)="B",1000000000*VALUE(LEFT(D320,LEN(D320)-1)),IF(RIGHT(D320,1)="%",0.01*VALUE(LEFT(D320,LEN(D320)-1)),IF(RIGHT(D320,1)="k",1000*VALUE(LEFT(D320,LEN(D320)-1)),VALUE(SUBSTITUTE(D320,",",""))))))))),"N/A")</f>
        <v/>
      </c>
      <c r="L320">
        <f>IFERROR(IF(TRIM(E320)="-", "N/A", IF(RIGHT(E320,1)=")",IF(RIGHT(E320,2)="T)",-1000000000000*VALUE(MID(E320,2,LEN(E320)-3)),IF(RIGHT(E320,2)="M)",-1000000*VALUE(MID(E320,2,LEN(E320)-3)),IF(RIGHT(E320,2)="B)",-1000000000*VALUE(MID(E320,2,LEN(E320)-3)),IF(RIGHT(E320,2)="k)",-1000*VALUE(MID(E320,2,LEN(E320)-3)),VALUE(SUBSTITUTE(E320,",","")))))),IF(RIGHT(E320,1)="T",1000000000000*VALUE(LEFT(E320,LEN(E320)-1)),IF(RIGHT(E320,1)="M",1000000*VALUE(LEFT(E320,LEN(E320)-1)),IF(RIGHT(E320,1)="B",1000000000*VALUE(LEFT(E320,LEN(E320)-1)),IF(RIGHT(E320,1)="%",0.01*VALUE(LEFT(E320,LEN(E320)-1)),IF(RIGHT(E320,1)="k",1000*VALUE(LEFT(E320,LEN(E320)-1)),VALUE(SUBSTITUTE(E320,",",""))))))))),"N/A")</f>
        <v/>
      </c>
      <c r="M320">
        <f>IFERROR(IF(TRIM(F320)="-", "N/A", IF(RIGHT(F320,1)=")",IF(RIGHT(F320,2)="T)",-1000000000000*VALUE(MID(F320,2,LEN(F320)-3)),IF(RIGHT(F320,2)="M)",-1000000*VALUE(MID(F320,2,LEN(F320)-3)),IF(RIGHT(F320,2)="B)",-1000000000*VALUE(MID(F320,2,LEN(F320)-3)),IF(RIGHT(F320,2)="k)",-1000*VALUE(MID(F320,2,LEN(F320)-3)),VALUE(SUBSTITUTE(F320,",","")))))),IF(RIGHT(F320,1)="T",1000000000000*VALUE(LEFT(F320,LEN(F320)-1)),IF(RIGHT(F320,1)="M",1000000*VALUE(LEFT(F320,LEN(F320)-1)),IF(RIGHT(F320,1)="B",1000000000*VALUE(LEFT(F320,LEN(F320)-1)),IF(RIGHT(F320,1)="%",0.01*VALUE(LEFT(F320,LEN(F320)-1)),IF(RIGHT(F320,1)="k",1000*VALUE(LEFT(F320,LEN(F320)-1)),VALUE(SUBSTITUTE(F320,",",""))))))))),"N/A")</f>
        <v/>
      </c>
      <c r="N320">
        <f>IFERROR(IF(TRIM(G320)="-", "N/A", IF(RIGHT(G320,1)=")",IF(RIGHT(G320,2)="T)",-1000000000000*VALUE(MID(G320,2,LEN(G320)-3)),IF(RIGHT(G320,2)="M)",-1000000*VALUE(MID(G320,2,LEN(G320)-3)),IF(RIGHT(G320,2)="B)",-1000000000*VALUE(MID(G320,2,LEN(G320)-3)),IF(RIGHT(G320,2)="k)",-1000*VALUE(MID(G320,2,LEN(G320)-3)),VALUE(SUBSTITUTE(G320,",","")))))),IF(RIGHT(G320,1)="T",1000000000000*VALUE(LEFT(G320,LEN(G320)-1)),IF(RIGHT(G320,1)="M",1000000*VALUE(LEFT(G320,LEN(G320)-1)),IF(RIGHT(G320,1)="B",1000000000*VALUE(LEFT(G320,LEN(G320)-1)),IF(RIGHT(G320,1)="%",0.01*VALUE(LEFT(G320,LEN(G320)-1)),IF(RIGHT(G320,1)="k",1000*VALUE(LEFT(G320,LEN(G320)-1)),VALUE(SUBSTITUTE(G320,",",""))))))))),"N/A")</f>
        <v/>
      </c>
      <c r="P320">
        <f>MAX(J320:N320)</f>
        <v/>
      </c>
      <c r="Q320">
        <f>IFERROR(J144+MATCH(P320,J320:N320,0)-1,"")</f>
        <v/>
      </c>
      <c r="R320">
        <f>IF(Q320="","",MIN(J320:N320))</f>
        <v/>
      </c>
      <c r="S320">
        <f>IFERROR(J144+MATCH(R320,J320:N320,0)-1,"")</f>
        <v/>
      </c>
      <c r="T320">
        <f>IFERROR(AVERAGE(J320:N320),"")</f>
        <v/>
      </c>
      <c r="U320">
        <f>IFERROR(STDEV(J320:N320),"")</f>
        <v/>
      </c>
      <c r="V320">
        <f>IFERROR(IF(C320="-","",IF(ISBLANK(B320),"",IF(OR(ISNUMBER(FIND("Growth",B320)),ISNUMBER(FIND("Margin",B320))),"",(J320-T320)/U320))),"")</f>
        <v/>
      </c>
      <c r="W320">
        <f>IFERROR(IF(OR(D320="-",ISBLANK(D320)),"",(K320-T320)/U320),"")</f>
        <v/>
      </c>
      <c r="X320">
        <f>IFERROR(IF(OR(E320="-",ISBLANK(E320)),"",(L320-T320)/U320),"")</f>
        <v/>
      </c>
      <c r="Y320">
        <f>IFERROR(IF(OR(F320="-",ISBLANK(F320)),"",(M320-T320)/U320),"")</f>
        <v/>
      </c>
      <c r="Z320">
        <f>IFERROR(IF(OR(G320="-",ISBLANK(G320)),"",(N320-T320)/U320),"")</f>
        <v/>
      </c>
      <c r="AA320">
        <f>IF(MAX(MAX(V320:Z320),ABS(MIN(V320:Z320)))=ABS(MIN(V320:Z320)),MIN(V320:Z320),MAX(V320:Z320))</f>
        <v/>
      </c>
      <c r="AB320">
        <f>IFERROR(V144+MATCH(AA320,V320:Z320,0)-1,"")</f>
        <v/>
      </c>
      <c r="AC320">
        <f>IF(AB320&lt;&gt;"",IF(S320=AB320,"Low",IF(AB320=Q320,"High","")),"")</f>
        <v/>
      </c>
      <c r="AE320">
        <f>IF(ISNUMBER(MATCH("N/A",J320:N320,0)),"",IFERROR((5 * SUMPRODUCT(J144:N144,J320:N320) - PRODUCT(SUM(J144:N144),SUM(J320:N320))) / ((5 * SUM((J144^2)+(K144^2)+(L144^2)+(M144^2)+(N144^2))) - SUM(J144:N144)^2),""))</f>
        <v/>
      </c>
      <c r="AF320">
        <f>IFERROR(CORREL(J144:N144,J320:N320),"")</f>
        <v/>
      </c>
      <c r="AZ320">
        <f>IF(Q320=S320,0,1)</f>
        <v/>
      </c>
      <c r="BA320">
        <f>IF(AZ320=1,IF(Q320="","",IF(Q320=N144,"Yes","No")),"")</f>
        <v/>
      </c>
      <c r="BB320">
        <f>IF(BA320="Yes",P320,"")</f>
        <v/>
      </c>
      <c r="BC320">
        <f>IF(AZ320=1,IF(S320="","",IF(S320=N144,"Yes","No")),"")</f>
        <v/>
      </c>
      <c r="BD320">
        <f>IF(BC320="Yes",R320,"")</f>
        <v/>
      </c>
      <c r="BE320">
        <f>IFERROR(IF(SIGN(AE320)=1,"Increasing",IF(SIGN(AE320)=-1,"Decreasing","")),"")</f>
        <v/>
      </c>
      <c r="BF320">
        <f>IF(OR(AND(BE320="Increasing",BA320="Yes"),AND(BE320="Decreasing",BC320="Yes")),"Yes","No")</f>
        <v/>
      </c>
      <c r="BG320">
        <f>IF(I320="pos_trend","Yes","No")</f>
        <v/>
      </c>
      <c r="BH320">
        <f>IF(AF320&lt;&gt;"",IF(ABS(AF320)&gt;0.8,"Yes","No"),"")</f>
        <v/>
      </c>
    </row>
    <row r="321" spans="1:60">
      <c s="1" r="A321" t="n">
        <v>9</v>
      </c>
      <c r="B321" t="s">
        <v>843</v>
      </c>
      <c r="C321" t="s">
        <v>264</v>
      </c>
      <c r="D321" t="s">
        <v>264</v>
      </c>
      <c r="E321" t="s">
        <v>264</v>
      </c>
      <c r="F321" t="s">
        <v>264</v>
      </c>
      <c r="G321" t="s">
        <v>264</v>
      </c>
      <c r="H321" t="s"/>
      <c r="I321">
        <f>IF(AND(K321&gt; J321, L321&gt; K321, M321&gt; L321, N321&gt; M321), "pos_trend", IF(AND(K321&lt; J321, L321&lt; K321, M321&lt; L321, N321&lt; M321), "neg_trend", "N/A"))</f>
        <v/>
      </c>
      <c r="J321">
        <f>IFERROR(IF(TRIM(C321)="-", "N/A", IF(RIGHT(C321,1)=")",IF(RIGHT(C321,2)="T)",-1000000000000*VALUE(MID(C321,2,LEN(C321)-3)),IF(RIGHT(C321,2)="M)",-1000000*VALUE(MID(C321,2,LEN(C321)-3)),IF(RIGHT(C321,2)="B)",-1000000000*VALUE(MID(C321,2,LEN(C321)-3)),IF(RIGHT(C321,2)="k)",-1000*VALUE(MID(C321,2,LEN(C321)-3)),VALUE(SUBSTITUTE(C321,",","")))))),IF(RIGHT(C321,1)="T",1000000000000*VALUE(LEFT(C321,LEN(C321)-1)),IF(RIGHT(C321,1)="M",1000000*VALUE(LEFT(C321,LEN(C321)-1)),IF(RIGHT(C321,1)="B",1000000000*VALUE(LEFT(C321,LEN(C321)-1)),IF(RIGHT(C321,1)="%",0.01*VALUE(LEFT(C321,LEN(C321)-1)),IF(RIGHT(C321,1)="k",1000*VALUE(LEFT(C321,LEN(C321)-1)),VALUE(SUBSTITUTE(C321,",",""))))))))),"N/A")</f>
        <v/>
      </c>
      <c r="K321">
        <f>IFERROR(IF(TRIM(D321)="-", "N/A", IF(RIGHT(D321,1)=")",IF(RIGHT(D321,2)="T)",-1000000000000*VALUE(MID(D321,2,LEN(D321)-3)),IF(RIGHT(D321,2)="M)",-1000000*VALUE(MID(D321,2,LEN(D321)-3)),IF(RIGHT(D321,2)="B)",-1000000000*VALUE(MID(D321,2,LEN(D321)-3)),IF(RIGHT(D321,2)="k)",-1000*VALUE(MID(D321,2,LEN(D321)-3)),VALUE(SUBSTITUTE(D321,",","")))))),IF(RIGHT(D321,1)="T",1000000000000*VALUE(LEFT(D321,LEN(D321)-1)),IF(RIGHT(D321,1)="M",1000000*VALUE(LEFT(D321,LEN(D321)-1)),IF(RIGHT(D321,1)="B",1000000000*VALUE(LEFT(D321,LEN(D321)-1)),IF(RIGHT(D321,1)="%",0.01*VALUE(LEFT(D321,LEN(D321)-1)),IF(RIGHT(D321,1)="k",1000*VALUE(LEFT(D321,LEN(D321)-1)),VALUE(SUBSTITUTE(D321,",",""))))))))),"N/A")</f>
        <v/>
      </c>
      <c r="L321">
        <f>IFERROR(IF(TRIM(E321)="-", "N/A", IF(RIGHT(E321,1)=")",IF(RIGHT(E321,2)="T)",-1000000000000*VALUE(MID(E321,2,LEN(E321)-3)),IF(RIGHT(E321,2)="M)",-1000000*VALUE(MID(E321,2,LEN(E321)-3)),IF(RIGHT(E321,2)="B)",-1000000000*VALUE(MID(E321,2,LEN(E321)-3)),IF(RIGHT(E321,2)="k)",-1000*VALUE(MID(E321,2,LEN(E321)-3)),VALUE(SUBSTITUTE(E321,",","")))))),IF(RIGHT(E321,1)="T",1000000000000*VALUE(LEFT(E321,LEN(E321)-1)),IF(RIGHT(E321,1)="M",1000000*VALUE(LEFT(E321,LEN(E321)-1)),IF(RIGHT(E321,1)="B",1000000000*VALUE(LEFT(E321,LEN(E321)-1)),IF(RIGHT(E321,1)="%",0.01*VALUE(LEFT(E321,LEN(E321)-1)),IF(RIGHT(E321,1)="k",1000*VALUE(LEFT(E321,LEN(E321)-1)),VALUE(SUBSTITUTE(E321,",",""))))))))),"N/A")</f>
        <v/>
      </c>
      <c r="M321">
        <f>IFERROR(IF(TRIM(F321)="-", "N/A", IF(RIGHT(F321,1)=")",IF(RIGHT(F321,2)="T)",-1000000000000*VALUE(MID(F321,2,LEN(F321)-3)),IF(RIGHT(F321,2)="M)",-1000000*VALUE(MID(F321,2,LEN(F321)-3)),IF(RIGHT(F321,2)="B)",-1000000000*VALUE(MID(F321,2,LEN(F321)-3)),IF(RIGHT(F321,2)="k)",-1000*VALUE(MID(F321,2,LEN(F321)-3)),VALUE(SUBSTITUTE(F321,",","")))))),IF(RIGHT(F321,1)="T",1000000000000*VALUE(LEFT(F321,LEN(F321)-1)),IF(RIGHT(F321,1)="M",1000000*VALUE(LEFT(F321,LEN(F321)-1)),IF(RIGHT(F321,1)="B",1000000000*VALUE(LEFT(F321,LEN(F321)-1)),IF(RIGHT(F321,1)="%",0.01*VALUE(LEFT(F321,LEN(F321)-1)),IF(RIGHT(F321,1)="k",1000*VALUE(LEFT(F321,LEN(F321)-1)),VALUE(SUBSTITUTE(F321,",",""))))))))),"N/A")</f>
        <v/>
      </c>
      <c r="N321">
        <f>IFERROR(IF(TRIM(G321)="-", "N/A", IF(RIGHT(G321,1)=")",IF(RIGHT(G321,2)="T)",-1000000000000*VALUE(MID(G321,2,LEN(G321)-3)),IF(RIGHT(G321,2)="M)",-1000000*VALUE(MID(G321,2,LEN(G321)-3)),IF(RIGHT(G321,2)="B)",-1000000000*VALUE(MID(G321,2,LEN(G321)-3)),IF(RIGHT(G321,2)="k)",-1000*VALUE(MID(G321,2,LEN(G321)-3)),VALUE(SUBSTITUTE(G321,",","")))))),IF(RIGHT(G321,1)="T",1000000000000*VALUE(LEFT(G321,LEN(G321)-1)),IF(RIGHT(G321,1)="M",1000000*VALUE(LEFT(G321,LEN(G321)-1)),IF(RIGHT(G321,1)="B",1000000000*VALUE(LEFT(G321,LEN(G321)-1)),IF(RIGHT(G321,1)="%",0.01*VALUE(LEFT(G321,LEN(G321)-1)),IF(RIGHT(G321,1)="k",1000*VALUE(LEFT(G321,LEN(G321)-1)),VALUE(SUBSTITUTE(G321,",",""))))))))),"N/A")</f>
        <v/>
      </c>
      <c r="P321">
        <f>MAX(J321:N321)</f>
        <v/>
      </c>
      <c r="Q321">
        <f>IFERROR(J144+MATCH(P321,J321:N321,0)-1,"")</f>
        <v/>
      </c>
      <c r="R321">
        <f>IF(Q321="","",MIN(J321:N321))</f>
        <v/>
      </c>
      <c r="S321">
        <f>IFERROR(J144+MATCH(R321,J321:N321,0)-1,"")</f>
        <v/>
      </c>
      <c r="T321">
        <f>IFERROR(AVERAGE(J321:N321),"")</f>
        <v/>
      </c>
      <c r="U321">
        <f>IFERROR(STDEV(J321:N321),"")</f>
        <v/>
      </c>
      <c r="V321">
        <f>IFERROR(IF(C321="-","",IF(ISBLANK(B321),"",IF(OR(ISNUMBER(FIND("Growth",B321)),ISNUMBER(FIND("Margin",B321))),"",(J321-T321)/U321))),"")</f>
        <v/>
      </c>
      <c r="W321">
        <f>IFERROR(IF(OR(D321="-",ISBLANK(D321)),"",(K321-T321)/U321),"")</f>
        <v/>
      </c>
      <c r="X321">
        <f>IFERROR(IF(OR(E321="-",ISBLANK(E321)),"",(L321-T321)/U321),"")</f>
        <v/>
      </c>
      <c r="Y321">
        <f>IFERROR(IF(OR(F321="-",ISBLANK(F321)),"",(M321-T321)/U321),"")</f>
        <v/>
      </c>
      <c r="Z321">
        <f>IFERROR(IF(OR(G321="-",ISBLANK(G321)),"",(N321-T321)/U321),"")</f>
        <v/>
      </c>
      <c r="AA321">
        <f>IF(MAX(MAX(V321:Z321),ABS(MIN(V321:Z321)))=ABS(MIN(V321:Z321)),MIN(V321:Z321),MAX(V321:Z321))</f>
        <v/>
      </c>
      <c r="AB321">
        <f>IFERROR(V144+MATCH(AA321,V321:Z321,0)-1,"")</f>
        <v/>
      </c>
      <c r="AC321">
        <f>IF(AB321&lt;&gt;"",IF(S321=AB321,"Low",IF(AB321=Q321,"High","")),"")</f>
        <v/>
      </c>
      <c r="AE321">
        <f>IF(ISNUMBER(MATCH("N/A",J321:N321,0)),"",IFERROR((5 * SUMPRODUCT(J144:N144,J321:N321) - PRODUCT(SUM(J144:N144),SUM(J321:N321))) / ((5 * SUM((J144^2)+(K144^2)+(L144^2)+(M144^2)+(N144^2))) - SUM(J144:N144)^2),""))</f>
        <v/>
      </c>
      <c r="AF321">
        <f>IFERROR(CORREL(J144:N144,J321:N321),"")</f>
        <v/>
      </c>
      <c r="AZ321">
        <f>IF(Q321=S321,0,1)</f>
        <v/>
      </c>
      <c r="BA321">
        <f>IF(AZ321=1,IF(Q321="","",IF(Q321=N144,"Yes","No")),"")</f>
        <v/>
      </c>
      <c r="BB321">
        <f>IF(BA321="Yes",P321,"")</f>
        <v/>
      </c>
      <c r="BC321">
        <f>IF(AZ321=1,IF(S321="","",IF(S321=N144,"Yes","No")),"")</f>
        <v/>
      </c>
      <c r="BD321">
        <f>IF(BC321="Yes",R321,"")</f>
        <v/>
      </c>
      <c r="BE321">
        <f>IFERROR(IF(SIGN(AE321)=1,"Increasing",IF(SIGN(AE321)=-1,"Decreasing","")),"")</f>
        <v/>
      </c>
      <c r="BF321">
        <f>IF(OR(AND(BE321="Increasing",BA321="Yes"),AND(BE321="Decreasing",BC321="Yes")),"Yes","No")</f>
        <v/>
      </c>
      <c r="BG321">
        <f>IF(I321="pos_trend","Yes","No")</f>
        <v/>
      </c>
      <c r="BH321">
        <f>IF(AF321&lt;&gt;"",IF(ABS(AF321)&gt;0.8,"Yes","No"),"")</f>
        <v/>
      </c>
    </row>
    <row r="322" spans="1:60">
      <c s="1" r="A322" t="n">
        <v>10</v>
      </c>
      <c r="B322" t="s">
        <v>846</v>
      </c>
      <c r="C322" t="s">
        <v>4376</v>
      </c>
      <c r="D322" t="s">
        <v>4377</v>
      </c>
      <c r="E322" t="s">
        <v>264</v>
      </c>
      <c r="F322" t="s">
        <v>264</v>
      </c>
      <c r="G322" t="s">
        <v>264</v>
      </c>
      <c r="H322" t="s"/>
      <c r="I322">
        <f>IF(AND(K322&gt; J322, L322&gt; K322, M322&gt; L322, N322&gt; M322), "pos_trend", IF(AND(K322&lt; J322, L322&lt; K322, M322&lt; L322, N322&lt; M322), "neg_trend", "N/A"))</f>
        <v/>
      </c>
      <c r="J322">
        <f>IFERROR(IF(TRIM(C322)="-", "N/A", IF(RIGHT(C322,1)=")",IF(RIGHT(C322,2)="T)",-1000000000000*VALUE(MID(C322,2,LEN(C322)-3)),IF(RIGHT(C322,2)="M)",-1000000*VALUE(MID(C322,2,LEN(C322)-3)),IF(RIGHT(C322,2)="B)",-1000000000*VALUE(MID(C322,2,LEN(C322)-3)),IF(RIGHT(C322,2)="k)",-1000*VALUE(MID(C322,2,LEN(C322)-3)),VALUE(SUBSTITUTE(C322,",","")))))),IF(RIGHT(C322,1)="T",1000000000000*VALUE(LEFT(C322,LEN(C322)-1)),IF(RIGHT(C322,1)="M",1000000*VALUE(LEFT(C322,LEN(C322)-1)),IF(RIGHT(C322,1)="B",1000000000*VALUE(LEFT(C322,LEN(C322)-1)),IF(RIGHT(C322,1)="%",0.01*VALUE(LEFT(C322,LEN(C322)-1)),IF(RIGHT(C322,1)="k",1000*VALUE(LEFT(C322,LEN(C322)-1)),VALUE(SUBSTITUTE(C322,",",""))))))))),"N/A")</f>
        <v/>
      </c>
      <c r="K322">
        <f>IFERROR(IF(TRIM(D322)="-", "N/A", IF(RIGHT(D322,1)=")",IF(RIGHT(D322,2)="T)",-1000000000000*VALUE(MID(D322,2,LEN(D322)-3)),IF(RIGHT(D322,2)="M)",-1000000*VALUE(MID(D322,2,LEN(D322)-3)),IF(RIGHT(D322,2)="B)",-1000000000*VALUE(MID(D322,2,LEN(D322)-3)),IF(RIGHT(D322,2)="k)",-1000*VALUE(MID(D322,2,LEN(D322)-3)),VALUE(SUBSTITUTE(D322,",","")))))),IF(RIGHT(D322,1)="T",1000000000000*VALUE(LEFT(D322,LEN(D322)-1)),IF(RIGHT(D322,1)="M",1000000*VALUE(LEFT(D322,LEN(D322)-1)),IF(RIGHT(D322,1)="B",1000000000*VALUE(LEFT(D322,LEN(D322)-1)),IF(RIGHT(D322,1)="%",0.01*VALUE(LEFT(D322,LEN(D322)-1)),IF(RIGHT(D322,1)="k",1000*VALUE(LEFT(D322,LEN(D322)-1)),VALUE(SUBSTITUTE(D322,",",""))))))))),"N/A")</f>
        <v/>
      </c>
      <c r="L322">
        <f>IFERROR(IF(TRIM(E322)="-", "N/A", IF(RIGHT(E322,1)=")",IF(RIGHT(E322,2)="T)",-1000000000000*VALUE(MID(E322,2,LEN(E322)-3)),IF(RIGHT(E322,2)="M)",-1000000*VALUE(MID(E322,2,LEN(E322)-3)),IF(RIGHT(E322,2)="B)",-1000000000*VALUE(MID(E322,2,LEN(E322)-3)),IF(RIGHT(E322,2)="k)",-1000*VALUE(MID(E322,2,LEN(E322)-3)),VALUE(SUBSTITUTE(E322,",","")))))),IF(RIGHT(E322,1)="T",1000000000000*VALUE(LEFT(E322,LEN(E322)-1)),IF(RIGHT(E322,1)="M",1000000*VALUE(LEFT(E322,LEN(E322)-1)),IF(RIGHT(E322,1)="B",1000000000*VALUE(LEFT(E322,LEN(E322)-1)),IF(RIGHT(E322,1)="%",0.01*VALUE(LEFT(E322,LEN(E322)-1)),IF(RIGHT(E322,1)="k",1000*VALUE(LEFT(E322,LEN(E322)-1)),VALUE(SUBSTITUTE(E322,",",""))))))))),"N/A")</f>
        <v/>
      </c>
      <c r="M322">
        <f>IFERROR(IF(TRIM(F322)="-", "N/A", IF(RIGHT(F322,1)=")",IF(RIGHT(F322,2)="T)",-1000000000000*VALUE(MID(F322,2,LEN(F322)-3)),IF(RIGHT(F322,2)="M)",-1000000*VALUE(MID(F322,2,LEN(F322)-3)),IF(RIGHT(F322,2)="B)",-1000000000*VALUE(MID(F322,2,LEN(F322)-3)),IF(RIGHT(F322,2)="k)",-1000*VALUE(MID(F322,2,LEN(F322)-3)),VALUE(SUBSTITUTE(F322,",","")))))),IF(RIGHT(F322,1)="T",1000000000000*VALUE(LEFT(F322,LEN(F322)-1)),IF(RIGHT(F322,1)="M",1000000*VALUE(LEFT(F322,LEN(F322)-1)),IF(RIGHT(F322,1)="B",1000000000*VALUE(LEFT(F322,LEN(F322)-1)),IF(RIGHT(F322,1)="%",0.01*VALUE(LEFT(F322,LEN(F322)-1)),IF(RIGHT(F322,1)="k",1000*VALUE(LEFT(F322,LEN(F322)-1)),VALUE(SUBSTITUTE(F322,",",""))))))))),"N/A")</f>
        <v/>
      </c>
      <c r="N322">
        <f>IFERROR(IF(TRIM(G322)="-", "N/A", IF(RIGHT(G322,1)=")",IF(RIGHT(G322,2)="T)",-1000000000000*VALUE(MID(G322,2,LEN(G322)-3)),IF(RIGHT(G322,2)="M)",-1000000*VALUE(MID(G322,2,LEN(G322)-3)),IF(RIGHT(G322,2)="B)",-1000000000*VALUE(MID(G322,2,LEN(G322)-3)),IF(RIGHT(G322,2)="k)",-1000*VALUE(MID(G322,2,LEN(G322)-3)),VALUE(SUBSTITUTE(G322,",","")))))),IF(RIGHT(G322,1)="T",1000000000000*VALUE(LEFT(G322,LEN(G322)-1)),IF(RIGHT(G322,1)="M",1000000*VALUE(LEFT(G322,LEN(G322)-1)),IF(RIGHT(G322,1)="B",1000000000*VALUE(LEFT(G322,LEN(G322)-1)),IF(RIGHT(G322,1)="%",0.01*VALUE(LEFT(G322,LEN(G322)-1)),IF(RIGHT(G322,1)="k",1000*VALUE(LEFT(G322,LEN(G322)-1)),VALUE(SUBSTITUTE(G322,",",""))))))))),"N/A")</f>
        <v/>
      </c>
      <c r="P322">
        <f>MAX(J322:N322)</f>
        <v/>
      </c>
      <c r="Q322">
        <f>IFERROR(J144+MATCH(P322,J322:N322,0)-1,"")</f>
        <v/>
      </c>
      <c r="R322">
        <f>IF(Q322="","",MIN(J322:N322))</f>
        <v/>
      </c>
      <c r="S322">
        <f>IFERROR(J144+MATCH(R322,J322:N322,0)-1,"")</f>
        <v/>
      </c>
      <c r="T322">
        <f>IFERROR(AVERAGE(J322:N322),"")</f>
        <v/>
      </c>
      <c r="U322">
        <f>IFERROR(STDEV(J322:N322),"")</f>
        <v/>
      </c>
      <c r="V322">
        <f>IFERROR(IF(C322="-","",IF(ISBLANK(B322),"",IF(OR(ISNUMBER(FIND("Growth",B322)),ISNUMBER(FIND("Margin",B322))),"",(J322-T322)/U322))),"")</f>
        <v/>
      </c>
      <c r="W322">
        <f>IFERROR(IF(OR(D322="-",ISBLANK(D322)),"",(K322-T322)/U322),"")</f>
        <v/>
      </c>
      <c r="X322">
        <f>IFERROR(IF(OR(E322="-",ISBLANK(E322)),"",(L322-T322)/U322),"")</f>
        <v/>
      </c>
      <c r="Y322">
        <f>IFERROR(IF(OR(F322="-",ISBLANK(F322)),"",(M322-T322)/U322),"")</f>
        <v/>
      </c>
      <c r="Z322">
        <f>IFERROR(IF(OR(G322="-",ISBLANK(G322)),"",(N322-T322)/U322),"")</f>
        <v/>
      </c>
      <c r="AA322">
        <f>IF(MAX(MAX(V322:Z322),ABS(MIN(V322:Z322)))=ABS(MIN(V322:Z322)),MIN(V322:Z322),MAX(V322:Z322))</f>
        <v/>
      </c>
      <c r="AB322">
        <f>IFERROR(V144+MATCH(AA322,V322:Z322,0)-1,"")</f>
        <v/>
      </c>
      <c r="AC322">
        <f>IF(AB322&lt;&gt;"",IF(S322=AB322,"Low",IF(AB322=Q322,"High","")),"")</f>
        <v/>
      </c>
      <c r="AE322">
        <f>IF(ISNUMBER(MATCH("N/A",J322:N322,0)),"",IFERROR((5 * SUMPRODUCT(J144:N144,J322:N322) - PRODUCT(SUM(J144:N144),SUM(J322:N322))) / ((5 * SUM((J144^2)+(K144^2)+(L144^2)+(M144^2)+(N144^2))) - SUM(J144:N144)^2),""))</f>
        <v/>
      </c>
      <c r="AF322">
        <f>IFERROR(CORREL(J144:N144,J322:N322),"")</f>
        <v/>
      </c>
      <c r="AZ322">
        <f>IF(Q322=S322,0,1)</f>
        <v/>
      </c>
      <c r="BA322">
        <f>IF(AZ322=1,IF(Q322="","",IF(Q322=N144,"Yes","No")),"")</f>
        <v/>
      </c>
      <c r="BB322">
        <f>IF(BA322="Yes",P322,"")</f>
        <v/>
      </c>
      <c r="BC322">
        <f>IF(AZ322=1,IF(S322="","",IF(S322=N144,"Yes","No")),"")</f>
        <v/>
      </c>
      <c r="BD322">
        <f>IF(BC322="Yes",R322,"")</f>
        <v/>
      </c>
      <c r="BE322">
        <f>IFERROR(IF(SIGN(AE322)=1,"Increasing",IF(SIGN(AE322)=-1,"Decreasing","")),"")</f>
        <v/>
      </c>
      <c r="BF322">
        <f>IF(OR(AND(BE322="Increasing",BA322="Yes"),AND(BE322="Decreasing",BC322="Yes")),"Yes","No")</f>
        <v/>
      </c>
      <c r="BG322">
        <f>IF(I322="pos_trend","Yes","No")</f>
        <v/>
      </c>
      <c r="BH322">
        <f>IF(AF322&lt;&gt;"",IF(ABS(AF322)&gt;0.8,"Yes","No"),"")</f>
        <v/>
      </c>
    </row>
    <row r="323" spans="1:60">
      <c s="1" r="A323" t="n">
        <v>11</v>
      </c>
      <c r="B323" t="s">
        <v>849</v>
      </c>
      <c r="C323" t="s">
        <v>4378</v>
      </c>
      <c r="D323" t="s">
        <v>264</v>
      </c>
      <c r="E323" t="s">
        <v>264</v>
      </c>
      <c r="F323" t="s">
        <v>4379</v>
      </c>
      <c r="G323" t="s">
        <v>4380</v>
      </c>
      <c r="H323" t="s"/>
      <c r="I323">
        <f>IF(AND(K323&gt; J323, L323&gt; K323, M323&gt; L323, N323&gt; M323), "pos_trend", IF(AND(K323&lt; J323, L323&lt; K323, M323&lt; L323, N323&lt; M323), "neg_trend", "N/A"))</f>
        <v/>
      </c>
      <c r="J323">
        <f>IFERROR(IF(TRIM(C323)="-", "N/A", IF(RIGHT(C323,1)=")",IF(RIGHT(C323,2)="T)",-1000000000000*VALUE(MID(C323,2,LEN(C323)-3)),IF(RIGHT(C323,2)="M)",-1000000*VALUE(MID(C323,2,LEN(C323)-3)),IF(RIGHT(C323,2)="B)",-1000000000*VALUE(MID(C323,2,LEN(C323)-3)),IF(RIGHT(C323,2)="k)",-1000*VALUE(MID(C323,2,LEN(C323)-3)),VALUE(SUBSTITUTE(C323,",","")))))),IF(RIGHT(C323,1)="T",1000000000000*VALUE(LEFT(C323,LEN(C323)-1)),IF(RIGHT(C323,1)="M",1000000*VALUE(LEFT(C323,LEN(C323)-1)),IF(RIGHT(C323,1)="B",1000000000*VALUE(LEFT(C323,LEN(C323)-1)),IF(RIGHT(C323,1)="%",0.01*VALUE(LEFT(C323,LEN(C323)-1)),IF(RIGHT(C323,1)="k",1000*VALUE(LEFT(C323,LEN(C323)-1)),VALUE(SUBSTITUTE(C323,",",""))))))))),"N/A")</f>
        <v/>
      </c>
      <c r="K323">
        <f>IFERROR(IF(TRIM(D323)="-", "N/A", IF(RIGHT(D323,1)=")",IF(RIGHT(D323,2)="T)",-1000000000000*VALUE(MID(D323,2,LEN(D323)-3)),IF(RIGHT(D323,2)="M)",-1000000*VALUE(MID(D323,2,LEN(D323)-3)),IF(RIGHT(D323,2)="B)",-1000000000*VALUE(MID(D323,2,LEN(D323)-3)),IF(RIGHT(D323,2)="k)",-1000*VALUE(MID(D323,2,LEN(D323)-3)),VALUE(SUBSTITUTE(D323,",","")))))),IF(RIGHT(D323,1)="T",1000000000000*VALUE(LEFT(D323,LEN(D323)-1)),IF(RIGHT(D323,1)="M",1000000*VALUE(LEFT(D323,LEN(D323)-1)),IF(RIGHT(D323,1)="B",1000000000*VALUE(LEFT(D323,LEN(D323)-1)),IF(RIGHT(D323,1)="%",0.01*VALUE(LEFT(D323,LEN(D323)-1)),IF(RIGHT(D323,1)="k",1000*VALUE(LEFT(D323,LEN(D323)-1)),VALUE(SUBSTITUTE(D323,",",""))))))))),"N/A")</f>
        <v/>
      </c>
      <c r="L323">
        <f>IFERROR(IF(TRIM(E323)="-", "N/A", IF(RIGHT(E323,1)=")",IF(RIGHT(E323,2)="T)",-1000000000000*VALUE(MID(E323,2,LEN(E323)-3)),IF(RIGHT(E323,2)="M)",-1000000*VALUE(MID(E323,2,LEN(E323)-3)),IF(RIGHT(E323,2)="B)",-1000000000*VALUE(MID(E323,2,LEN(E323)-3)),IF(RIGHT(E323,2)="k)",-1000*VALUE(MID(E323,2,LEN(E323)-3)),VALUE(SUBSTITUTE(E323,",","")))))),IF(RIGHT(E323,1)="T",1000000000000*VALUE(LEFT(E323,LEN(E323)-1)),IF(RIGHT(E323,1)="M",1000000*VALUE(LEFT(E323,LEN(E323)-1)),IF(RIGHT(E323,1)="B",1000000000*VALUE(LEFT(E323,LEN(E323)-1)),IF(RIGHT(E323,1)="%",0.01*VALUE(LEFT(E323,LEN(E323)-1)),IF(RIGHT(E323,1)="k",1000*VALUE(LEFT(E323,LEN(E323)-1)),VALUE(SUBSTITUTE(E323,",",""))))))))),"N/A")</f>
        <v/>
      </c>
      <c r="M323">
        <f>IFERROR(IF(TRIM(F323)="-", "N/A", IF(RIGHT(F323,1)=")",IF(RIGHT(F323,2)="T)",-1000000000000*VALUE(MID(F323,2,LEN(F323)-3)),IF(RIGHT(F323,2)="M)",-1000000*VALUE(MID(F323,2,LEN(F323)-3)),IF(RIGHT(F323,2)="B)",-1000000000*VALUE(MID(F323,2,LEN(F323)-3)),IF(RIGHT(F323,2)="k)",-1000*VALUE(MID(F323,2,LEN(F323)-3)),VALUE(SUBSTITUTE(F323,",","")))))),IF(RIGHT(F323,1)="T",1000000000000*VALUE(LEFT(F323,LEN(F323)-1)),IF(RIGHT(F323,1)="M",1000000*VALUE(LEFT(F323,LEN(F323)-1)),IF(RIGHT(F323,1)="B",1000000000*VALUE(LEFT(F323,LEN(F323)-1)),IF(RIGHT(F323,1)="%",0.01*VALUE(LEFT(F323,LEN(F323)-1)),IF(RIGHT(F323,1)="k",1000*VALUE(LEFT(F323,LEN(F323)-1)),VALUE(SUBSTITUTE(F323,",",""))))))))),"N/A")</f>
        <v/>
      </c>
      <c r="N323">
        <f>IFERROR(IF(TRIM(G323)="-", "N/A", IF(RIGHT(G323,1)=")",IF(RIGHT(G323,2)="T)",-1000000000000*VALUE(MID(G323,2,LEN(G323)-3)),IF(RIGHT(G323,2)="M)",-1000000*VALUE(MID(G323,2,LEN(G323)-3)),IF(RIGHT(G323,2)="B)",-1000000000*VALUE(MID(G323,2,LEN(G323)-3)),IF(RIGHT(G323,2)="k)",-1000*VALUE(MID(G323,2,LEN(G323)-3)),VALUE(SUBSTITUTE(G323,",","")))))),IF(RIGHT(G323,1)="T",1000000000000*VALUE(LEFT(G323,LEN(G323)-1)),IF(RIGHT(G323,1)="M",1000000*VALUE(LEFT(G323,LEN(G323)-1)),IF(RIGHT(G323,1)="B",1000000000*VALUE(LEFT(G323,LEN(G323)-1)),IF(RIGHT(G323,1)="%",0.01*VALUE(LEFT(G323,LEN(G323)-1)),IF(RIGHT(G323,1)="k",1000*VALUE(LEFT(G323,LEN(G323)-1)),VALUE(SUBSTITUTE(G323,",",""))))))))),"N/A")</f>
        <v/>
      </c>
      <c r="P323">
        <f>MAX(J323:N323)</f>
        <v/>
      </c>
      <c r="Q323">
        <f>IFERROR(J144+MATCH(P323,J323:N323,0)-1,"")</f>
        <v/>
      </c>
      <c r="R323">
        <f>IF(Q323="","",MIN(J323:N323))</f>
        <v/>
      </c>
      <c r="S323">
        <f>IFERROR(J144+MATCH(R323,J323:N323,0)-1,"")</f>
        <v/>
      </c>
      <c r="T323">
        <f>IFERROR(AVERAGE(J323:N323),"")</f>
        <v/>
      </c>
      <c r="U323">
        <f>IFERROR(STDEV(J323:N323),"")</f>
        <v/>
      </c>
      <c r="V323">
        <f>IFERROR(IF(C323="-","",IF(ISBLANK(B323),"",IF(OR(ISNUMBER(FIND("Growth",B323)),ISNUMBER(FIND("Margin",B323))),"",(J323-T323)/U323))),"")</f>
        <v/>
      </c>
      <c r="W323">
        <f>IFERROR(IF(OR(D323="-",ISBLANK(D323)),"",(K323-T323)/U323),"")</f>
        <v/>
      </c>
      <c r="X323">
        <f>IFERROR(IF(OR(E323="-",ISBLANK(E323)),"",(L323-T323)/U323),"")</f>
        <v/>
      </c>
      <c r="Y323">
        <f>IFERROR(IF(OR(F323="-",ISBLANK(F323)),"",(M323-T323)/U323),"")</f>
        <v/>
      </c>
      <c r="Z323">
        <f>IFERROR(IF(OR(G323="-",ISBLANK(G323)),"",(N323-T323)/U323),"")</f>
        <v/>
      </c>
      <c r="AA323">
        <f>IF(MAX(MAX(V323:Z323),ABS(MIN(V323:Z323)))=ABS(MIN(V323:Z323)),MIN(V323:Z323),MAX(V323:Z323))</f>
        <v/>
      </c>
      <c r="AB323">
        <f>IFERROR(V144+MATCH(AA323,V323:Z323,0)-1,"")</f>
        <v/>
      </c>
      <c r="AC323">
        <f>IF(AB323&lt;&gt;"",IF(S323=AB323,"Low",IF(AB323=Q323,"High","")),"")</f>
        <v/>
      </c>
      <c r="AE323">
        <f>IF(ISNUMBER(MATCH("N/A",J323:N323,0)),"",IFERROR((5 * SUMPRODUCT(J144:N144,J323:N323) - PRODUCT(SUM(J144:N144),SUM(J323:N323))) / ((5 * SUM((J144^2)+(K144^2)+(L144^2)+(M144^2)+(N144^2))) - SUM(J144:N144)^2),""))</f>
        <v/>
      </c>
      <c r="AF323">
        <f>IFERROR(CORREL(J144:N144,J323:N323),"")</f>
        <v/>
      </c>
      <c r="AZ323">
        <f>IF(Q323=S323,0,1)</f>
        <v/>
      </c>
      <c r="BA323">
        <f>IF(AZ323=1,IF(Q323="","",IF(Q323=N144,"Yes","No")),"")</f>
        <v/>
      </c>
      <c r="BB323">
        <f>IF(BA323="Yes",P323,"")</f>
        <v/>
      </c>
      <c r="BC323">
        <f>IF(AZ323=1,IF(S323="","",IF(S323=N144,"Yes","No")),"")</f>
        <v/>
      </c>
      <c r="BD323">
        <f>IF(BC323="Yes",R323,"")</f>
        <v/>
      </c>
      <c r="BE323">
        <f>IFERROR(IF(SIGN(AE323)=1,"Increasing",IF(SIGN(AE323)=-1,"Decreasing","")),"")</f>
        <v/>
      </c>
      <c r="BF323">
        <f>IF(OR(AND(BE323="Increasing",BA323="Yes"),AND(BE323="Decreasing",BC323="Yes")),"Yes","No")</f>
        <v/>
      </c>
      <c r="BG323">
        <f>IF(I323="pos_trend","Yes","No")</f>
        <v/>
      </c>
      <c r="BH323">
        <f>IF(AF323&lt;&gt;"",IF(ABS(AF323)&gt;0.8,"Yes","No"),"")</f>
        <v/>
      </c>
    </row>
    <row r="324" spans="1:60">
      <c s="1" r="A324" t="n">
        <v>12</v>
      </c>
      <c r="B324" t="s">
        <v>852</v>
      </c>
      <c r="C324" t="s">
        <v>4381</v>
      </c>
      <c r="D324" t="s">
        <v>4382</v>
      </c>
      <c r="E324" t="s">
        <v>4383</v>
      </c>
      <c r="F324" t="s">
        <v>4384</v>
      </c>
      <c r="G324" t="s">
        <v>4385</v>
      </c>
      <c r="H324" t="s"/>
      <c r="I324">
        <f>IF(AND(K324&gt; J324, L324&gt; K324, M324&gt; L324, N324&gt; M324), "pos_trend", IF(AND(K324&lt; J324, L324&lt; K324, M324&lt; L324, N324&lt; M324), "neg_trend", "N/A"))</f>
        <v/>
      </c>
      <c r="J324">
        <f>IFERROR(IF(TRIM(C324)="-", "N/A", IF(RIGHT(C324,1)=")",IF(RIGHT(C324,2)="T)",-1000000000000*VALUE(MID(C324,2,LEN(C324)-3)),IF(RIGHT(C324,2)="M)",-1000000*VALUE(MID(C324,2,LEN(C324)-3)),IF(RIGHT(C324,2)="B)",-1000000000*VALUE(MID(C324,2,LEN(C324)-3)),IF(RIGHT(C324,2)="k)",-1000*VALUE(MID(C324,2,LEN(C324)-3)),VALUE(SUBSTITUTE(C324,",","")))))),IF(RIGHT(C324,1)="T",1000000000000*VALUE(LEFT(C324,LEN(C324)-1)),IF(RIGHT(C324,1)="M",1000000*VALUE(LEFT(C324,LEN(C324)-1)),IF(RIGHT(C324,1)="B",1000000000*VALUE(LEFT(C324,LEN(C324)-1)),IF(RIGHT(C324,1)="%",0.01*VALUE(LEFT(C324,LEN(C324)-1)),IF(RIGHT(C324,1)="k",1000*VALUE(LEFT(C324,LEN(C324)-1)),VALUE(SUBSTITUTE(C324,",",""))))))))),"N/A")</f>
        <v/>
      </c>
      <c r="K324">
        <f>IFERROR(IF(TRIM(D324)="-", "N/A", IF(RIGHT(D324,1)=")",IF(RIGHT(D324,2)="T)",-1000000000000*VALUE(MID(D324,2,LEN(D324)-3)),IF(RIGHT(D324,2)="M)",-1000000*VALUE(MID(D324,2,LEN(D324)-3)),IF(RIGHT(D324,2)="B)",-1000000000*VALUE(MID(D324,2,LEN(D324)-3)),IF(RIGHT(D324,2)="k)",-1000*VALUE(MID(D324,2,LEN(D324)-3)),VALUE(SUBSTITUTE(D324,",","")))))),IF(RIGHT(D324,1)="T",1000000000000*VALUE(LEFT(D324,LEN(D324)-1)),IF(RIGHT(D324,1)="M",1000000*VALUE(LEFT(D324,LEN(D324)-1)),IF(RIGHT(D324,1)="B",1000000000*VALUE(LEFT(D324,LEN(D324)-1)),IF(RIGHT(D324,1)="%",0.01*VALUE(LEFT(D324,LEN(D324)-1)),IF(RIGHT(D324,1)="k",1000*VALUE(LEFT(D324,LEN(D324)-1)),VALUE(SUBSTITUTE(D324,",",""))))))))),"N/A")</f>
        <v/>
      </c>
      <c r="L324">
        <f>IFERROR(IF(TRIM(E324)="-", "N/A", IF(RIGHT(E324,1)=")",IF(RIGHT(E324,2)="T)",-1000000000000*VALUE(MID(E324,2,LEN(E324)-3)),IF(RIGHT(E324,2)="M)",-1000000*VALUE(MID(E324,2,LEN(E324)-3)),IF(RIGHT(E324,2)="B)",-1000000000*VALUE(MID(E324,2,LEN(E324)-3)),IF(RIGHT(E324,2)="k)",-1000*VALUE(MID(E324,2,LEN(E324)-3)),VALUE(SUBSTITUTE(E324,",","")))))),IF(RIGHT(E324,1)="T",1000000000000*VALUE(LEFT(E324,LEN(E324)-1)),IF(RIGHT(E324,1)="M",1000000*VALUE(LEFT(E324,LEN(E324)-1)),IF(RIGHT(E324,1)="B",1000000000*VALUE(LEFT(E324,LEN(E324)-1)),IF(RIGHT(E324,1)="%",0.01*VALUE(LEFT(E324,LEN(E324)-1)),IF(RIGHT(E324,1)="k",1000*VALUE(LEFT(E324,LEN(E324)-1)),VALUE(SUBSTITUTE(E324,",",""))))))))),"N/A")</f>
        <v/>
      </c>
      <c r="M324">
        <f>IFERROR(IF(TRIM(F324)="-", "N/A", IF(RIGHT(F324,1)=")",IF(RIGHT(F324,2)="T)",-1000000000000*VALUE(MID(F324,2,LEN(F324)-3)),IF(RIGHT(F324,2)="M)",-1000000*VALUE(MID(F324,2,LEN(F324)-3)),IF(RIGHT(F324,2)="B)",-1000000000*VALUE(MID(F324,2,LEN(F324)-3)),IF(RIGHT(F324,2)="k)",-1000*VALUE(MID(F324,2,LEN(F324)-3)),VALUE(SUBSTITUTE(F324,",","")))))),IF(RIGHT(F324,1)="T",1000000000000*VALUE(LEFT(F324,LEN(F324)-1)),IF(RIGHT(F324,1)="M",1000000*VALUE(LEFT(F324,LEN(F324)-1)),IF(RIGHT(F324,1)="B",1000000000*VALUE(LEFT(F324,LEN(F324)-1)),IF(RIGHT(F324,1)="%",0.01*VALUE(LEFT(F324,LEN(F324)-1)),IF(RIGHT(F324,1)="k",1000*VALUE(LEFT(F324,LEN(F324)-1)),VALUE(SUBSTITUTE(F324,",",""))))))))),"N/A")</f>
        <v/>
      </c>
      <c r="N324">
        <f>IFERROR(IF(TRIM(G324)="-", "N/A", IF(RIGHT(G324,1)=")",IF(RIGHT(G324,2)="T)",-1000000000000*VALUE(MID(G324,2,LEN(G324)-3)),IF(RIGHT(G324,2)="M)",-1000000*VALUE(MID(G324,2,LEN(G324)-3)),IF(RIGHT(G324,2)="B)",-1000000000*VALUE(MID(G324,2,LEN(G324)-3)),IF(RIGHT(G324,2)="k)",-1000*VALUE(MID(G324,2,LEN(G324)-3)),VALUE(SUBSTITUTE(G324,",","")))))),IF(RIGHT(G324,1)="T",1000000000000*VALUE(LEFT(G324,LEN(G324)-1)),IF(RIGHT(G324,1)="M",1000000*VALUE(LEFT(G324,LEN(G324)-1)),IF(RIGHT(G324,1)="B",1000000000*VALUE(LEFT(G324,LEN(G324)-1)),IF(RIGHT(G324,1)="%",0.01*VALUE(LEFT(G324,LEN(G324)-1)),IF(RIGHT(G324,1)="k",1000*VALUE(LEFT(G324,LEN(G324)-1)),VALUE(SUBSTITUTE(G324,",",""))))))))),"N/A")</f>
        <v/>
      </c>
      <c r="P324">
        <f>MAX(J324:N324)</f>
        <v/>
      </c>
      <c r="Q324">
        <f>IFERROR(J144+MATCH(P324,J324:N324,0)-1,"")</f>
        <v/>
      </c>
      <c r="R324">
        <f>IF(Q324="","",MIN(J324:N324))</f>
        <v/>
      </c>
      <c r="S324">
        <f>IFERROR(J144+MATCH(R324,J324:N324,0)-1,"")</f>
        <v/>
      </c>
      <c r="T324">
        <f>IFERROR(AVERAGE(J324:N324),"")</f>
        <v/>
      </c>
      <c r="U324">
        <f>IFERROR(STDEV(J324:N324),"")</f>
        <v/>
      </c>
      <c r="V324">
        <f>IFERROR(IF(C324="-","",IF(ISBLANK(B324),"",IF(OR(ISNUMBER(FIND("Growth",B324)),ISNUMBER(FIND("Margin",B324))),"",(J324-T324)/U324))),"")</f>
        <v/>
      </c>
      <c r="W324">
        <f>IFERROR(IF(OR(D324="-",ISBLANK(D324)),"",(K324-T324)/U324),"")</f>
        <v/>
      </c>
      <c r="X324">
        <f>IFERROR(IF(OR(E324="-",ISBLANK(E324)),"",(L324-T324)/U324),"")</f>
        <v/>
      </c>
      <c r="Y324">
        <f>IFERROR(IF(OR(F324="-",ISBLANK(F324)),"",(M324-T324)/U324),"")</f>
        <v/>
      </c>
      <c r="Z324">
        <f>IFERROR(IF(OR(G324="-",ISBLANK(G324)),"",(N324-T324)/U324),"")</f>
        <v/>
      </c>
      <c r="AA324">
        <f>IF(MAX(MAX(V324:Z324),ABS(MIN(V324:Z324)))=ABS(MIN(V324:Z324)),MIN(V324:Z324),MAX(V324:Z324))</f>
        <v/>
      </c>
      <c r="AB324">
        <f>IFERROR(V144+MATCH(AA324,V324:Z324,0)-1,"")</f>
        <v/>
      </c>
      <c r="AC324">
        <f>IF(AB324&lt;&gt;"",IF(S324=AB324,"Low",IF(AB324=Q324,"High","")),"")</f>
        <v/>
      </c>
      <c r="AE324">
        <f>IF(ISNUMBER(MATCH("N/A",J324:N324,0)),"",IFERROR((5 * SUMPRODUCT(J144:N144,J324:N324) - PRODUCT(SUM(J144:N144),SUM(J324:N324))) / ((5 * SUM((J144^2)+(K144^2)+(L144^2)+(M144^2)+(N144^2))) - SUM(J144:N144)^2),""))</f>
        <v/>
      </c>
      <c r="AF324">
        <f>IFERROR(CORREL(J144:N144,J324:N324),"")</f>
        <v/>
      </c>
      <c r="AZ324">
        <f>IF(Q324=S324,0,1)</f>
        <v/>
      </c>
      <c r="BA324">
        <f>IF(AZ324=1,IF(Q324="","",IF(Q324=N144,"Yes","No")),"")</f>
        <v/>
      </c>
      <c r="BB324">
        <f>IF(BA324="Yes",P324,"")</f>
        <v/>
      </c>
      <c r="BC324">
        <f>IF(AZ324=1,IF(S324="","",IF(S324=N144,"Yes","No")),"")</f>
        <v/>
      </c>
      <c r="BD324">
        <f>IF(BC324="Yes",R324,"")</f>
        <v/>
      </c>
      <c r="BE324">
        <f>IFERROR(IF(SIGN(AE324)=1,"Increasing",IF(SIGN(AE324)=-1,"Decreasing","")),"")</f>
        <v/>
      </c>
      <c r="BF324">
        <f>IF(OR(AND(BE324="Increasing",BA324="Yes"),AND(BE324="Decreasing",BC324="Yes")),"Yes","No")</f>
        <v/>
      </c>
      <c r="BG324">
        <f>IF(I324="pos_trend","Yes","No")</f>
        <v/>
      </c>
      <c r="BH324">
        <f>IF(AF324&lt;&gt;"",IF(ABS(AF324)&gt;0.8,"Yes","No"),"")</f>
        <v/>
      </c>
    </row>
    <row r="325" spans="1:60">
      <c s="1" r="A325" t="n">
        <v>13</v>
      </c>
      <c r="B325" t="s">
        <v>858</v>
      </c>
      <c r="C325" t="s">
        <v>264</v>
      </c>
      <c r="D325" t="s">
        <v>4386</v>
      </c>
      <c r="E325" t="s">
        <v>4387</v>
      </c>
      <c r="F325" t="s">
        <v>4388</v>
      </c>
      <c r="G325" t="s">
        <v>4389</v>
      </c>
      <c r="H325" t="s"/>
      <c r="I325">
        <f>IF(AND(K325&gt; J325, L325&gt; K325, M325&gt; L325, N325&gt; M325), "pos_trend", IF(AND(K325&lt; J325, L325&lt; K325, M325&lt; L325, N325&lt; M325), "neg_trend", "N/A"))</f>
        <v/>
      </c>
      <c r="J325">
        <f>IFERROR(IF(TRIM(C325)="-", "N/A", IF(RIGHT(C325,1)=")",IF(RIGHT(C325,2)="T)",-1000000000000*VALUE(MID(C325,2,LEN(C325)-3)),IF(RIGHT(C325,2)="M)",-1000000*VALUE(MID(C325,2,LEN(C325)-3)),IF(RIGHT(C325,2)="B)",-1000000000*VALUE(MID(C325,2,LEN(C325)-3)),IF(RIGHT(C325,2)="k)",-1000*VALUE(MID(C325,2,LEN(C325)-3)),VALUE(SUBSTITUTE(C325,",","")))))),IF(RIGHT(C325,1)="T",1000000000000*VALUE(LEFT(C325,LEN(C325)-1)),IF(RIGHT(C325,1)="M",1000000*VALUE(LEFT(C325,LEN(C325)-1)),IF(RIGHT(C325,1)="B",1000000000*VALUE(LEFT(C325,LEN(C325)-1)),IF(RIGHT(C325,1)="%",0.01*VALUE(LEFT(C325,LEN(C325)-1)),IF(RIGHT(C325,1)="k",1000*VALUE(LEFT(C325,LEN(C325)-1)),VALUE(SUBSTITUTE(C325,",",""))))))))),"N/A")</f>
        <v/>
      </c>
      <c r="K325">
        <f>IFERROR(IF(TRIM(D325)="-", "N/A", IF(RIGHT(D325,1)=")",IF(RIGHT(D325,2)="T)",-1000000000000*VALUE(MID(D325,2,LEN(D325)-3)),IF(RIGHT(D325,2)="M)",-1000000*VALUE(MID(D325,2,LEN(D325)-3)),IF(RIGHT(D325,2)="B)",-1000000000*VALUE(MID(D325,2,LEN(D325)-3)),IF(RIGHT(D325,2)="k)",-1000*VALUE(MID(D325,2,LEN(D325)-3)),VALUE(SUBSTITUTE(D325,",","")))))),IF(RIGHT(D325,1)="T",1000000000000*VALUE(LEFT(D325,LEN(D325)-1)),IF(RIGHT(D325,1)="M",1000000*VALUE(LEFT(D325,LEN(D325)-1)),IF(RIGHT(D325,1)="B",1000000000*VALUE(LEFT(D325,LEN(D325)-1)),IF(RIGHT(D325,1)="%",0.01*VALUE(LEFT(D325,LEN(D325)-1)),IF(RIGHT(D325,1)="k",1000*VALUE(LEFT(D325,LEN(D325)-1)),VALUE(SUBSTITUTE(D325,",",""))))))))),"N/A")</f>
        <v/>
      </c>
      <c r="L325">
        <f>IFERROR(IF(TRIM(E325)="-", "N/A", IF(RIGHT(E325,1)=")",IF(RIGHT(E325,2)="T)",-1000000000000*VALUE(MID(E325,2,LEN(E325)-3)),IF(RIGHT(E325,2)="M)",-1000000*VALUE(MID(E325,2,LEN(E325)-3)),IF(RIGHT(E325,2)="B)",-1000000000*VALUE(MID(E325,2,LEN(E325)-3)),IF(RIGHT(E325,2)="k)",-1000*VALUE(MID(E325,2,LEN(E325)-3)),VALUE(SUBSTITUTE(E325,",","")))))),IF(RIGHT(E325,1)="T",1000000000000*VALUE(LEFT(E325,LEN(E325)-1)),IF(RIGHT(E325,1)="M",1000000*VALUE(LEFT(E325,LEN(E325)-1)),IF(RIGHT(E325,1)="B",1000000000*VALUE(LEFT(E325,LEN(E325)-1)),IF(RIGHT(E325,1)="%",0.01*VALUE(LEFT(E325,LEN(E325)-1)),IF(RIGHT(E325,1)="k",1000*VALUE(LEFT(E325,LEN(E325)-1)),VALUE(SUBSTITUTE(E325,",",""))))))))),"N/A")</f>
        <v/>
      </c>
      <c r="M325">
        <f>IFERROR(IF(TRIM(F325)="-", "N/A", IF(RIGHT(F325,1)=")",IF(RIGHT(F325,2)="T)",-1000000000000*VALUE(MID(F325,2,LEN(F325)-3)),IF(RIGHT(F325,2)="M)",-1000000*VALUE(MID(F325,2,LEN(F325)-3)),IF(RIGHT(F325,2)="B)",-1000000000*VALUE(MID(F325,2,LEN(F325)-3)),IF(RIGHT(F325,2)="k)",-1000*VALUE(MID(F325,2,LEN(F325)-3)),VALUE(SUBSTITUTE(F325,",","")))))),IF(RIGHT(F325,1)="T",1000000000000*VALUE(LEFT(F325,LEN(F325)-1)),IF(RIGHT(F325,1)="M",1000000*VALUE(LEFT(F325,LEN(F325)-1)),IF(RIGHT(F325,1)="B",1000000000*VALUE(LEFT(F325,LEN(F325)-1)),IF(RIGHT(F325,1)="%",0.01*VALUE(LEFT(F325,LEN(F325)-1)),IF(RIGHT(F325,1)="k",1000*VALUE(LEFT(F325,LEN(F325)-1)),VALUE(SUBSTITUTE(F325,",",""))))))))),"N/A")</f>
        <v/>
      </c>
      <c r="N325">
        <f>IFERROR(IF(TRIM(G325)="-", "N/A", IF(RIGHT(G325,1)=")",IF(RIGHT(G325,2)="T)",-1000000000000*VALUE(MID(G325,2,LEN(G325)-3)),IF(RIGHT(G325,2)="M)",-1000000*VALUE(MID(G325,2,LEN(G325)-3)),IF(RIGHT(G325,2)="B)",-1000000000*VALUE(MID(G325,2,LEN(G325)-3)),IF(RIGHT(G325,2)="k)",-1000*VALUE(MID(G325,2,LEN(G325)-3)),VALUE(SUBSTITUTE(G325,",","")))))),IF(RIGHT(G325,1)="T",1000000000000*VALUE(LEFT(G325,LEN(G325)-1)),IF(RIGHT(G325,1)="M",1000000*VALUE(LEFT(G325,LEN(G325)-1)),IF(RIGHT(G325,1)="B",1000000000*VALUE(LEFT(G325,LEN(G325)-1)),IF(RIGHT(G325,1)="%",0.01*VALUE(LEFT(G325,LEN(G325)-1)),IF(RIGHT(G325,1)="k",1000*VALUE(LEFT(G325,LEN(G325)-1)),VALUE(SUBSTITUTE(G325,",",""))))))))),"N/A")</f>
        <v/>
      </c>
      <c r="P325">
        <f>MAX(J325:N325)</f>
        <v/>
      </c>
      <c r="Q325">
        <f>IFERROR(J144+MATCH(P325,J325:N325,0)-1,"")</f>
        <v/>
      </c>
      <c r="R325">
        <f>IF(Q325="","",MIN(J325:N325))</f>
        <v/>
      </c>
      <c r="S325">
        <f>IFERROR(J144+MATCH(R325,J325:N325,0)-1,"")</f>
        <v/>
      </c>
      <c r="T325">
        <f>IFERROR(AVERAGE(J325:N325),"")</f>
        <v/>
      </c>
      <c r="U325">
        <f>IFERROR(STDEV(J325:N325),"")</f>
        <v/>
      </c>
      <c r="V325">
        <f>IFERROR(IF(C325="-","",IF(ISBLANK(B325),"",IF(OR(ISNUMBER(FIND("Growth",B325)),ISNUMBER(FIND("Margin",B325))),"",(J325-T325)/U325))),"")</f>
        <v/>
      </c>
      <c r="W325">
        <f>IFERROR(IF(OR(D325="-",ISBLANK(D325)),"",(K325-T325)/U325),"")</f>
        <v/>
      </c>
      <c r="X325">
        <f>IFERROR(IF(OR(E325="-",ISBLANK(E325)),"",(L325-T325)/U325),"")</f>
        <v/>
      </c>
      <c r="Y325">
        <f>IFERROR(IF(OR(F325="-",ISBLANK(F325)),"",(M325-T325)/U325),"")</f>
        <v/>
      </c>
      <c r="Z325">
        <f>IFERROR(IF(OR(G325="-",ISBLANK(G325)),"",(N325-T325)/U325),"")</f>
        <v/>
      </c>
      <c r="AA325">
        <f>IF(MAX(MAX(V325:Z325),ABS(MIN(V325:Z325)))=ABS(MIN(V325:Z325)),MIN(V325:Z325),MAX(V325:Z325))</f>
        <v/>
      </c>
      <c r="AB325">
        <f>IFERROR(V144+MATCH(AA325,V325:Z325,0)-1,"")</f>
        <v/>
      </c>
      <c r="AC325">
        <f>IF(AB325&lt;&gt;"",IF(S325=AB325,"Low",IF(AB325=Q325,"High","")),"")</f>
        <v/>
      </c>
      <c r="AE325">
        <f>IF(ISNUMBER(MATCH("N/A",J325:N325,0)),"",IFERROR((5 * SUMPRODUCT(J144:N144,J325:N325) - PRODUCT(SUM(J144:N144),SUM(J325:N325))) / ((5 * SUM((J144^2)+(K144^2)+(L144^2)+(M144^2)+(N144^2))) - SUM(J144:N144)^2),""))</f>
        <v/>
      </c>
      <c r="AF325">
        <f>IFERROR(CORREL(J144:N144,J325:N325),"")</f>
        <v/>
      </c>
      <c r="AZ325">
        <f>IF(Q325=S325,0,1)</f>
        <v/>
      </c>
      <c r="BA325">
        <f>IF(AZ325=1,IF(Q325="","",IF(Q325=N144,"Yes","No")),"")</f>
        <v/>
      </c>
      <c r="BB325">
        <f>IF(BA325="Yes",P325,"")</f>
        <v/>
      </c>
      <c r="BC325">
        <f>IF(AZ325=1,IF(S325="","",IF(S325=N144,"Yes","No")),"")</f>
        <v/>
      </c>
      <c r="BD325">
        <f>IF(BC325="Yes",R325,"")</f>
        <v/>
      </c>
      <c r="BE325">
        <f>IFERROR(IF(SIGN(AE325)=1,"Increasing",IF(SIGN(AE325)=-1,"Decreasing","")),"")</f>
        <v/>
      </c>
      <c r="BF325">
        <f>IF(OR(AND(BE325="Increasing",BA325="Yes"),AND(BE325="Decreasing",BC325="Yes")),"Yes","No")</f>
        <v/>
      </c>
      <c r="BG325">
        <f>IF(I325="pos_trend","Yes","No")</f>
        <v/>
      </c>
      <c r="BH325">
        <f>IF(AF325&lt;&gt;"",IF(ABS(AF325)&gt;0.8,"Yes","No"),"")</f>
        <v/>
      </c>
    </row>
    <row r="326" spans="1:60">
      <c s="1" r="A326" t="n">
        <v>14</v>
      </c>
      <c r="B326" t="s">
        <v>863</v>
      </c>
      <c r="C326" t="s">
        <v>4390</v>
      </c>
      <c r="D326" t="s">
        <v>4391</v>
      </c>
      <c r="E326" t="s">
        <v>4392</v>
      </c>
      <c r="F326" t="s">
        <v>4393</v>
      </c>
      <c r="G326" t="s">
        <v>4394</v>
      </c>
      <c r="H326" t="s"/>
      <c r="I326">
        <f>IF(AND(K326&gt; J326, L326&gt; K326, M326&gt; L326, N326&gt; M326), "pos_trend", IF(AND(K326&lt; J326, L326&lt; K326, M326&lt; L326, N326&lt; M326), "neg_trend", "N/A"))</f>
        <v/>
      </c>
      <c r="J326">
        <f>IFERROR(IF(TRIM(C326)="-", "N/A", IF(RIGHT(C326,1)=")",IF(RIGHT(C326,2)="T)",-1000000000000*VALUE(MID(C326,2,LEN(C326)-3)),IF(RIGHT(C326,2)="M)",-1000000*VALUE(MID(C326,2,LEN(C326)-3)),IF(RIGHT(C326,2)="B)",-1000000000*VALUE(MID(C326,2,LEN(C326)-3)),IF(RIGHT(C326,2)="k)",-1000*VALUE(MID(C326,2,LEN(C326)-3)),VALUE(SUBSTITUTE(C326,",","")))))),IF(RIGHT(C326,1)="T",1000000000000*VALUE(LEFT(C326,LEN(C326)-1)),IF(RIGHT(C326,1)="M",1000000*VALUE(LEFT(C326,LEN(C326)-1)),IF(RIGHT(C326,1)="B",1000000000*VALUE(LEFT(C326,LEN(C326)-1)),IF(RIGHT(C326,1)="%",0.01*VALUE(LEFT(C326,LEN(C326)-1)),IF(RIGHT(C326,1)="k",1000*VALUE(LEFT(C326,LEN(C326)-1)),VALUE(SUBSTITUTE(C326,",",""))))))))),"N/A")</f>
        <v/>
      </c>
      <c r="K326">
        <f>IFERROR(IF(TRIM(D326)="-", "N/A", IF(RIGHT(D326,1)=")",IF(RIGHT(D326,2)="T)",-1000000000000*VALUE(MID(D326,2,LEN(D326)-3)),IF(RIGHT(D326,2)="M)",-1000000*VALUE(MID(D326,2,LEN(D326)-3)),IF(RIGHT(D326,2)="B)",-1000000000*VALUE(MID(D326,2,LEN(D326)-3)),IF(RIGHT(D326,2)="k)",-1000*VALUE(MID(D326,2,LEN(D326)-3)),VALUE(SUBSTITUTE(D326,",","")))))),IF(RIGHT(D326,1)="T",1000000000000*VALUE(LEFT(D326,LEN(D326)-1)),IF(RIGHT(D326,1)="M",1000000*VALUE(LEFT(D326,LEN(D326)-1)),IF(RIGHT(D326,1)="B",1000000000*VALUE(LEFT(D326,LEN(D326)-1)),IF(RIGHT(D326,1)="%",0.01*VALUE(LEFT(D326,LEN(D326)-1)),IF(RIGHT(D326,1)="k",1000*VALUE(LEFT(D326,LEN(D326)-1)),VALUE(SUBSTITUTE(D326,",",""))))))))),"N/A")</f>
        <v/>
      </c>
      <c r="L326">
        <f>IFERROR(IF(TRIM(E326)="-", "N/A", IF(RIGHT(E326,1)=")",IF(RIGHT(E326,2)="T)",-1000000000000*VALUE(MID(E326,2,LEN(E326)-3)),IF(RIGHT(E326,2)="M)",-1000000*VALUE(MID(E326,2,LEN(E326)-3)),IF(RIGHT(E326,2)="B)",-1000000000*VALUE(MID(E326,2,LEN(E326)-3)),IF(RIGHT(E326,2)="k)",-1000*VALUE(MID(E326,2,LEN(E326)-3)),VALUE(SUBSTITUTE(E326,",","")))))),IF(RIGHT(E326,1)="T",1000000000000*VALUE(LEFT(E326,LEN(E326)-1)),IF(RIGHT(E326,1)="M",1000000*VALUE(LEFT(E326,LEN(E326)-1)),IF(RIGHT(E326,1)="B",1000000000*VALUE(LEFT(E326,LEN(E326)-1)),IF(RIGHT(E326,1)="%",0.01*VALUE(LEFT(E326,LEN(E326)-1)),IF(RIGHT(E326,1)="k",1000*VALUE(LEFT(E326,LEN(E326)-1)),VALUE(SUBSTITUTE(E326,",",""))))))))),"N/A")</f>
        <v/>
      </c>
      <c r="M326">
        <f>IFERROR(IF(TRIM(F326)="-", "N/A", IF(RIGHT(F326,1)=")",IF(RIGHT(F326,2)="T)",-1000000000000*VALUE(MID(F326,2,LEN(F326)-3)),IF(RIGHT(F326,2)="M)",-1000000*VALUE(MID(F326,2,LEN(F326)-3)),IF(RIGHT(F326,2)="B)",-1000000000*VALUE(MID(F326,2,LEN(F326)-3)),IF(RIGHT(F326,2)="k)",-1000*VALUE(MID(F326,2,LEN(F326)-3)),VALUE(SUBSTITUTE(F326,",","")))))),IF(RIGHT(F326,1)="T",1000000000000*VALUE(LEFT(F326,LEN(F326)-1)),IF(RIGHT(F326,1)="M",1000000*VALUE(LEFT(F326,LEN(F326)-1)),IF(RIGHT(F326,1)="B",1000000000*VALUE(LEFT(F326,LEN(F326)-1)),IF(RIGHT(F326,1)="%",0.01*VALUE(LEFT(F326,LEN(F326)-1)),IF(RIGHT(F326,1)="k",1000*VALUE(LEFT(F326,LEN(F326)-1)),VALUE(SUBSTITUTE(F326,",",""))))))))),"N/A")</f>
        <v/>
      </c>
      <c r="N326">
        <f>IFERROR(IF(TRIM(G326)="-", "N/A", IF(RIGHT(G326,1)=")",IF(RIGHT(G326,2)="T)",-1000000000000*VALUE(MID(G326,2,LEN(G326)-3)),IF(RIGHT(G326,2)="M)",-1000000*VALUE(MID(G326,2,LEN(G326)-3)),IF(RIGHT(G326,2)="B)",-1000000000*VALUE(MID(G326,2,LEN(G326)-3)),IF(RIGHT(G326,2)="k)",-1000*VALUE(MID(G326,2,LEN(G326)-3)),VALUE(SUBSTITUTE(G326,",","")))))),IF(RIGHT(G326,1)="T",1000000000000*VALUE(LEFT(G326,LEN(G326)-1)),IF(RIGHT(G326,1)="M",1000000*VALUE(LEFT(G326,LEN(G326)-1)),IF(RIGHT(G326,1)="B",1000000000*VALUE(LEFT(G326,LEN(G326)-1)),IF(RIGHT(G326,1)="%",0.01*VALUE(LEFT(G326,LEN(G326)-1)),IF(RIGHT(G326,1)="k",1000*VALUE(LEFT(G326,LEN(G326)-1)),VALUE(SUBSTITUTE(G326,",",""))))))))),"N/A")</f>
        <v/>
      </c>
      <c r="P326">
        <f>MAX(J326:N326)</f>
        <v/>
      </c>
      <c r="Q326">
        <f>IFERROR(J144+MATCH(P326,J326:N326,0)-1,"")</f>
        <v/>
      </c>
      <c r="R326">
        <f>IF(Q326="","",MIN(J326:N326))</f>
        <v/>
      </c>
      <c r="S326">
        <f>IFERROR(J144+MATCH(R326,J326:N326,0)-1,"")</f>
        <v/>
      </c>
      <c r="T326">
        <f>IFERROR(AVERAGE(J326:N326),"")</f>
        <v/>
      </c>
      <c r="U326">
        <f>IFERROR(STDEV(J326:N326),"")</f>
        <v/>
      </c>
      <c r="V326">
        <f>IFERROR(IF(C326="-","",IF(ISBLANK(B326),"",IF(OR(ISNUMBER(FIND("Growth",B326)),ISNUMBER(FIND("Margin",B326))),"",(J326-T326)/U326))),"")</f>
        <v/>
      </c>
      <c r="W326">
        <f>IFERROR(IF(OR(D326="-",ISBLANK(D326)),"",(K326-T326)/U326),"")</f>
        <v/>
      </c>
      <c r="X326">
        <f>IFERROR(IF(OR(E326="-",ISBLANK(E326)),"",(L326-T326)/U326),"")</f>
        <v/>
      </c>
      <c r="Y326">
        <f>IFERROR(IF(OR(F326="-",ISBLANK(F326)),"",(M326-T326)/U326),"")</f>
        <v/>
      </c>
      <c r="Z326">
        <f>IFERROR(IF(OR(G326="-",ISBLANK(G326)),"",(N326-T326)/U326),"")</f>
        <v/>
      </c>
      <c r="AA326">
        <f>IF(MAX(MAX(V326:Z326),ABS(MIN(V326:Z326)))=ABS(MIN(V326:Z326)),MIN(V326:Z326),MAX(V326:Z326))</f>
        <v/>
      </c>
      <c r="AB326">
        <f>IFERROR(V144+MATCH(AA326,V326:Z326,0)-1,"")</f>
        <v/>
      </c>
      <c r="AC326">
        <f>IF(AB326&lt;&gt;"",IF(S326=AB326,"Low",IF(AB326=Q326,"High","")),"")</f>
        <v/>
      </c>
      <c r="AE326">
        <f>IF(ISNUMBER(MATCH("N/A",J326:N326,0)),"",IFERROR((5 * SUMPRODUCT(J144:N144,J326:N326) - PRODUCT(SUM(J144:N144),SUM(J326:N326))) / ((5 * SUM((J144^2)+(K144^2)+(L144^2)+(M144^2)+(N144^2))) - SUM(J144:N144)^2),""))</f>
        <v/>
      </c>
      <c r="AF326">
        <f>IFERROR(CORREL(J144:N144,J326:N326),"")</f>
        <v/>
      </c>
      <c r="AZ326">
        <f>IF(Q326=S326,0,1)</f>
        <v/>
      </c>
      <c r="BA326">
        <f>IF(AZ326=1,IF(Q326="","",IF(Q326=N144,"Yes","No")),"")</f>
        <v/>
      </c>
      <c r="BB326">
        <f>IF(BA326="Yes",P326,"")</f>
        <v/>
      </c>
      <c r="BC326">
        <f>IF(AZ326=1,IF(S326="","",IF(S326=N144,"Yes","No")),"")</f>
        <v/>
      </c>
      <c r="BD326">
        <f>IF(BC326="Yes",R326,"")</f>
        <v/>
      </c>
      <c r="BE326">
        <f>IFERROR(IF(SIGN(AE326)=1,"Increasing",IF(SIGN(AE326)=-1,"Decreasing","")),"")</f>
        <v/>
      </c>
      <c r="BF326">
        <f>IF(OR(AND(BE326="Increasing",BA326="Yes"),AND(BE326="Decreasing",BC326="Yes")),"Yes","No")</f>
        <v/>
      </c>
      <c r="BG326">
        <f>IF(I326="pos_trend","Yes","No")</f>
        <v/>
      </c>
      <c r="BH326">
        <f>IF(AF326&lt;&gt;"",IF(ABS(AF326)&gt;0.8,"Yes","No"),"")</f>
        <v/>
      </c>
    </row>
    <row r="327" spans="1:60">
      <c r="I327">
        <f>IF(AND(K327&gt; J327, L327&gt; K327, M327&gt; L327, N327&gt; M327), "pos_trend", IF(AND(K327&lt; J327, L327&lt; K327, M327&lt; L327, N327&lt; M327), "neg_trend", "N/A"))</f>
        <v/>
      </c>
      <c r="J327">
        <f>IFERROR(IF(TRIM(C327)="-", "N/A", IF(RIGHT(C327,1)=")",IF(RIGHT(C327,2)="T)",-1000000000000*VALUE(MID(C327,2,LEN(C327)-3)),IF(RIGHT(C327,2)="M)",-1000000*VALUE(MID(C327,2,LEN(C327)-3)),IF(RIGHT(C327,2)="B)",-1000000000*VALUE(MID(C327,2,LEN(C327)-3)),IF(RIGHT(C327,2)="k)",-1000*VALUE(MID(C327,2,LEN(C327)-3)),VALUE(SUBSTITUTE(C327,",","")))))),IF(RIGHT(C327,1)="T",1000000000000*VALUE(LEFT(C327,LEN(C327)-1)),IF(RIGHT(C327,1)="M",1000000*VALUE(LEFT(C327,LEN(C327)-1)),IF(RIGHT(C327,1)="B",1000000000*VALUE(LEFT(C327,LEN(C327)-1)),IF(RIGHT(C327,1)="%",0.01*VALUE(LEFT(C327,LEN(C327)-1)),IF(RIGHT(C327,1)="k",1000*VALUE(LEFT(C327,LEN(C327)-1)),VALUE(SUBSTITUTE(C327,",",""))))))))),"N/A")</f>
        <v/>
      </c>
      <c r="K327">
        <f>IFERROR(IF(TRIM(D327)="-", "N/A", IF(RIGHT(D327,1)=")",IF(RIGHT(D327,2)="T)",-1000000000000*VALUE(MID(D327,2,LEN(D327)-3)),IF(RIGHT(D327,2)="M)",-1000000*VALUE(MID(D327,2,LEN(D327)-3)),IF(RIGHT(D327,2)="B)",-1000000000*VALUE(MID(D327,2,LEN(D327)-3)),IF(RIGHT(D327,2)="k)",-1000*VALUE(MID(D327,2,LEN(D327)-3)),VALUE(SUBSTITUTE(D327,",","")))))),IF(RIGHT(D327,1)="T",1000000000000*VALUE(LEFT(D327,LEN(D327)-1)),IF(RIGHT(D327,1)="M",1000000*VALUE(LEFT(D327,LEN(D327)-1)),IF(RIGHT(D327,1)="B",1000000000*VALUE(LEFT(D327,LEN(D327)-1)),IF(RIGHT(D327,1)="%",0.01*VALUE(LEFT(D327,LEN(D327)-1)),IF(RIGHT(D327,1)="k",1000*VALUE(LEFT(D327,LEN(D327)-1)),VALUE(SUBSTITUTE(D327,",",""))))))))),"N/A")</f>
        <v/>
      </c>
      <c r="L327">
        <f>IFERROR(IF(TRIM(E327)="-", "N/A", IF(RIGHT(E327,1)=")",IF(RIGHT(E327,2)="T)",-1000000000000*VALUE(MID(E327,2,LEN(E327)-3)),IF(RIGHT(E327,2)="M)",-1000000*VALUE(MID(E327,2,LEN(E327)-3)),IF(RIGHT(E327,2)="B)",-1000000000*VALUE(MID(E327,2,LEN(E327)-3)),IF(RIGHT(E327,2)="k)",-1000*VALUE(MID(E327,2,LEN(E327)-3)),VALUE(SUBSTITUTE(E327,",","")))))),IF(RIGHT(E327,1)="T",1000000000000*VALUE(LEFT(E327,LEN(E327)-1)),IF(RIGHT(E327,1)="M",1000000*VALUE(LEFT(E327,LEN(E327)-1)),IF(RIGHT(E327,1)="B",1000000000*VALUE(LEFT(E327,LEN(E327)-1)),IF(RIGHT(E327,1)="%",0.01*VALUE(LEFT(E327,LEN(E327)-1)),IF(RIGHT(E327,1)="k",1000*VALUE(LEFT(E327,LEN(E327)-1)),VALUE(SUBSTITUTE(E327,",",""))))))))),"N/A")</f>
        <v/>
      </c>
      <c r="M327">
        <f>IFERROR(IF(TRIM(F327)="-", "N/A", IF(RIGHT(F327,1)=")",IF(RIGHT(F327,2)="T)",-1000000000000*VALUE(MID(F327,2,LEN(F327)-3)),IF(RIGHT(F327,2)="M)",-1000000*VALUE(MID(F327,2,LEN(F327)-3)),IF(RIGHT(F327,2)="B)",-1000000000*VALUE(MID(F327,2,LEN(F327)-3)),IF(RIGHT(F327,2)="k)",-1000*VALUE(MID(F327,2,LEN(F327)-3)),VALUE(SUBSTITUTE(F327,",","")))))),IF(RIGHT(F327,1)="T",1000000000000*VALUE(LEFT(F327,LEN(F327)-1)),IF(RIGHT(F327,1)="M",1000000*VALUE(LEFT(F327,LEN(F327)-1)),IF(RIGHT(F327,1)="B",1000000000*VALUE(LEFT(F327,LEN(F327)-1)),IF(RIGHT(F327,1)="%",0.01*VALUE(LEFT(F327,LEN(F327)-1)),IF(RIGHT(F327,1)="k",1000*VALUE(LEFT(F327,LEN(F327)-1)),VALUE(SUBSTITUTE(F327,",",""))))))))),"N/A")</f>
        <v/>
      </c>
      <c r="N327">
        <f>IFERROR(IF(TRIM(G327)="-", "N/A", IF(RIGHT(G327,1)=")",IF(RIGHT(G327,2)="T)",-1000000000000*VALUE(MID(G327,2,LEN(G327)-3)),IF(RIGHT(G327,2)="M)",-1000000*VALUE(MID(G327,2,LEN(G327)-3)),IF(RIGHT(G327,2)="B)",-1000000000*VALUE(MID(G327,2,LEN(G327)-3)),IF(RIGHT(G327,2)="k)",-1000*VALUE(MID(G327,2,LEN(G327)-3)),VALUE(SUBSTITUTE(G327,",","")))))),IF(RIGHT(G327,1)="T",1000000000000*VALUE(LEFT(G327,LEN(G327)-1)),IF(RIGHT(G327,1)="M",1000000*VALUE(LEFT(G327,LEN(G327)-1)),IF(RIGHT(G327,1)="B",1000000000*VALUE(LEFT(G327,LEN(G327)-1)),IF(RIGHT(G327,1)="%",0.01*VALUE(LEFT(G327,LEN(G327)-1)),IF(RIGHT(G327,1)="k",1000*VALUE(LEFT(G327,LEN(G327)-1)),VALUE(SUBSTITUTE(G327,",",""))))))))),"N/A")</f>
        <v/>
      </c>
      <c r="P327">
        <f>MAX(J327:N327)</f>
        <v/>
      </c>
      <c r="Q327">
        <f>IFERROR(J144+MATCH(P327,J327:N327,0)-1,"")</f>
        <v/>
      </c>
      <c r="R327">
        <f>IF(Q327="","",MIN(J327:N327))</f>
        <v/>
      </c>
      <c r="S327">
        <f>IFERROR(J144+MATCH(R327,J327:N327,0)-1,"")</f>
        <v/>
      </c>
      <c r="T327">
        <f>IFERROR(AVERAGE(J327:N327),"")</f>
        <v/>
      </c>
      <c r="U327">
        <f>IFERROR(STDEV(J327:N327),"")</f>
        <v/>
      </c>
      <c r="V327">
        <f>IFERROR(IF(C327="-","",IF(ISBLANK(B327),"",IF(OR(ISNUMBER(FIND("Growth",B327)),ISNUMBER(FIND("Margin",B327))),"",(J327-T327)/U327))),"")</f>
        <v/>
      </c>
      <c r="W327">
        <f>IFERROR(IF(OR(D327="-",ISBLANK(D327)),"",(K327-T327)/U327),"")</f>
        <v/>
      </c>
      <c r="X327">
        <f>IFERROR(IF(OR(E327="-",ISBLANK(E327)),"",(L327-T327)/U327),"")</f>
        <v/>
      </c>
      <c r="Y327">
        <f>IFERROR(IF(OR(F327="-",ISBLANK(F327)),"",(M327-T327)/U327),"")</f>
        <v/>
      </c>
      <c r="Z327">
        <f>IFERROR(IF(OR(G327="-",ISBLANK(G327)),"",(N327-T327)/U327),"")</f>
        <v/>
      </c>
      <c r="AA327">
        <f>IF(MAX(MAX(V327:Z327),ABS(MIN(V327:Z327)))=ABS(MIN(V327:Z327)),MIN(V327:Z327),MAX(V327:Z327))</f>
        <v/>
      </c>
      <c r="AB327">
        <f>IFERROR(V144+MATCH(AA327,V327:Z327,0)-1,"")</f>
        <v/>
      </c>
      <c r="AC327">
        <f>IF(AB327&lt;&gt;"",IF(S327=AB327,"Low",IF(AB327=Q327,"High","")),"")</f>
        <v/>
      </c>
      <c r="AE327">
        <f>IF(ISNUMBER(MATCH("N/A",J327:N327,0)),"",IFERROR((5 * SUMPRODUCT(J144:N144,J327:N327) - PRODUCT(SUM(J144:N144),SUM(J327:N327))) / ((5 * SUM((J144^2)+(K144^2)+(L144^2)+(M144^2)+(N144^2))) - SUM(J144:N144)^2),""))</f>
        <v/>
      </c>
      <c r="AF327">
        <f>IFERROR(CORREL(J144:N144,J327:N327),"")</f>
        <v/>
      </c>
      <c r="AZ327">
        <f>IF(Q327=S327,0,1)</f>
        <v/>
      </c>
      <c r="BA327">
        <f>IF(AZ327=1,IF(Q327="","",IF(Q327=N144,"Yes","No")),"")</f>
        <v/>
      </c>
      <c r="BB327">
        <f>IF(BA327="Yes",P327,"")</f>
        <v/>
      </c>
      <c r="BC327">
        <f>IF(AZ327=1,IF(S327="","",IF(S327=N144,"Yes","No")),"")</f>
        <v/>
      </c>
      <c r="BD327">
        <f>IF(BC327="Yes",R327,"")</f>
        <v/>
      </c>
      <c r="BE327">
        <f>IFERROR(IF(SIGN(AE327)=1,"Increasing",IF(SIGN(AE327)=-1,"Decreasing","")),"")</f>
        <v/>
      </c>
      <c r="BF327">
        <f>IF(OR(AND(BE327="Increasing",BA327="Yes"),AND(BE327="Decreasing",BC327="Yes")),"Yes","No")</f>
        <v/>
      </c>
      <c r="BG327">
        <f>IF(I327="pos_trend","Yes","No")</f>
        <v/>
      </c>
      <c r="BH327">
        <f>IF(AF327&lt;&gt;"",IF(ABS(AF327)&gt;0.8,"Yes","No"),"")</f>
        <v/>
      </c>
    </row>
    <row r="328" spans="1:60">
      <c s="1" r="B328" t="s">
        <v>316</v>
      </c>
      <c s="1" r="C328" t="s">
        <v>252</v>
      </c>
      <c s="1" r="D328" t="s">
        <v>253</v>
      </c>
      <c s="1" r="E328" t="s">
        <v>254</v>
      </c>
      <c s="1" r="F328" t="s">
        <v>255</v>
      </c>
      <c s="1" r="G328" t="s">
        <v>256</v>
      </c>
      <c s="1" r="H328" t="s">
        <v>257</v>
      </c>
      <c r="P328">
        <f>MAX(J328:N328)</f>
        <v/>
      </c>
      <c r="Q328">
        <f>IFERROR(J144+MATCH(P328,J328:N328,0)-1,"")</f>
        <v/>
      </c>
      <c r="R328">
        <f>IF(Q328="","",MIN(J328:N328))</f>
        <v/>
      </c>
      <c r="S328">
        <f>IFERROR(J144+MATCH(R328,J328:N328,0)-1,"")</f>
        <v/>
      </c>
      <c r="T328">
        <f>IFERROR(AVERAGE(J328:N328),"")</f>
        <v/>
      </c>
      <c r="U328">
        <f>IFERROR(STDEV(J328:N328),"")</f>
        <v/>
      </c>
      <c r="V328">
        <f>IFERROR(IF(C328="-","",IF(ISBLANK(B328),"",IF(OR(ISNUMBER(FIND("Growth",B328)),ISNUMBER(FIND("Margin",B328))),"",(J328-T328)/U328))),"")</f>
        <v/>
      </c>
      <c r="W328">
        <f>IFERROR(IF(OR(D328="-",ISBLANK(D328)),"",(K328-T328)/U328),"")</f>
        <v/>
      </c>
      <c r="X328">
        <f>IFERROR(IF(OR(E328="-",ISBLANK(E328)),"",(L328-T328)/U328),"")</f>
        <v/>
      </c>
      <c r="Y328">
        <f>IFERROR(IF(OR(F328="-",ISBLANK(F328)),"",(M328-T328)/U328),"")</f>
        <v/>
      </c>
      <c r="Z328">
        <f>IFERROR(IF(OR(G328="-",ISBLANK(G328)),"",(N328-T328)/U328),"")</f>
        <v/>
      </c>
      <c r="AA328">
        <f>IF(MAX(MAX(V328:Z328),ABS(MIN(V328:Z328)))=ABS(MIN(V328:Z328)),MIN(V328:Z328),MAX(V328:Z328))</f>
        <v/>
      </c>
      <c r="AB328">
        <f>IFERROR(V144+MATCH(AA328,V328:Z328,0)-1,"")</f>
        <v/>
      </c>
      <c r="AC328">
        <f>IF(AB328&lt;&gt;"",IF(S328=AB328,"Low",IF(AB328=Q328,"High","")),"")</f>
        <v/>
      </c>
      <c r="AE328">
        <f>IF(ISNUMBER(MATCH("N/A",J328:N328,0)),"",IFERROR((5 * SUMPRODUCT(J144:N144,J328:N328) - PRODUCT(SUM(J144:N144),SUM(J328:N328))) / ((5 * SUM((J144^2)+(K144^2)+(L144^2)+(M144^2)+(N144^2))) - SUM(J144:N144)^2),""))</f>
        <v/>
      </c>
      <c r="AF328">
        <f>IFERROR(CORREL(J144:N144,J328:N328),"")</f>
        <v/>
      </c>
      <c r="AZ328">
        <f>IF(Q328=S328,0,1)</f>
        <v/>
      </c>
      <c r="BA328">
        <f>IF(AZ328=1,IF(Q328="","",IF(Q328=N144,"Yes","No")),"")</f>
        <v/>
      </c>
      <c r="BB328">
        <f>IF(BA328="Yes",P328,"")</f>
        <v/>
      </c>
      <c r="BC328">
        <f>IF(AZ328=1,IF(S328="","",IF(S328=N144,"Yes","No")),"")</f>
        <v/>
      </c>
      <c r="BD328">
        <f>IF(BC328="Yes",R328,"")</f>
        <v/>
      </c>
      <c r="BE328">
        <f>IFERROR(IF(SIGN(AE328)=1,"Increasing",IF(SIGN(AE328)=-1,"Decreasing","")),"")</f>
        <v/>
      </c>
      <c r="BF328">
        <f>IF(OR(AND(BE328="Increasing",BA328="Yes"),AND(BE328="Decreasing",BC328="Yes")),"Yes","No")</f>
        <v/>
      </c>
      <c r="BG328">
        <f>IF(I328="pos_trend","Yes","No")</f>
        <v/>
      </c>
      <c r="BH328">
        <f>IF(AF328&lt;&gt;"",IF(ABS(AF328)&gt;0.8,"Yes","No"),"")</f>
        <v/>
      </c>
    </row>
    <row r="329" spans="1:60">
      <c s="1" r="A329" t="n">
        <v>0</v>
      </c>
      <c r="B329" t="s">
        <v>868</v>
      </c>
      <c r="C329" t="s">
        <v>4395</v>
      </c>
      <c r="D329" t="s">
        <v>4396</v>
      </c>
      <c r="E329" t="s">
        <v>4397</v>
      </c>
      <c r="F329" t="s">
        <v>264</v>
      </c>
      <c r="G329" t="s">
        <v>264</v>
      </c>
      <c r="H329" t="s"/>
      <c r="I329">
        <f>IF(AND(K329&gt; J329, L329&gt; K329, M329&gt; L329, N329&gt; M329), "pos_trend", IF(AND(K329&lt; J329, L329&lt; K329, M329&lt; L329, N329&lt; M329), "neg_trend", "N/A"))</f>
        <v/>
      </c>
      <c r="J329">
        <f>IFERROR(IF(TRIM(C329)="-", "N/A", IF(RIGHT(C329,1)=")",IF(RIGHT(C329,2)="T)",-1000000000000*VALUE(MID(C329,2,LEN(C329)-3)),IF(RIGHT(C329,2)="M)",-1000000*VALUE(MID(C329,2,LEN(C329)-3)),IF(RIGHT(C329,2)="B)",-1000000000*VALUE(MID(C329,2,LEN(C329)-3)),IF(RIGHT(C329,2)="k)",-1000*VALUE(MID(C329,2,LEN(C329)-3)),VALUE(SUBSTITUTE(C329,",","")))))),IF(RIGHT(C329,1)="T",1000000000000*VALUE(LEFT(C329,LEN(C329)-1)),IF(RIGHT(C329,1)="M",1000000*VALUE(LEFT(C329,LEN(C329)-1)),IF(RIGHT(C329,1)="B",1000000000*VALUE(LEFT(C329,LEN(C329)-1)),IF(RIGHT(C329,1)="%",0.01*VALUE(LEFT(C329,LEN(C329)-1)),IF(RIGHT(C329,1)="k",1000*VALUE(LEFT(C329,LEN(C329)-1)),VALUE(SUBSTITUTE(C329,",",""))))))))),"N/A")</f>
        <v/>
      </c>
      <c r="K329">
        <f>IFERROR(IF(TRIM(D329)="-", "N/A", IF(RIGHT(D329,1)=")",IF(RIGHT(D329,2)="T)",-1000000000000*VALUE(MID(D329,2,LEN(D329)-3)),IF(RIGHT(D329,2)="M)",-1000000*VALUE(MID(D329,2,LEN(D329)-3)),IF(RIGHT(D329,2)="B)",-1000000000*VALUE(MID(D329,2,LEN(D329)-3)),IF(RIGHT(D329,2)="k)",-1000*VALUE(MID(D329,2,LEN(D329)-3)),VALUE(SUBSTITUTE(D329,",","")))))),IF(RIGHT(D329,1)="T",1000000000000*VALUE(LEFT(D329,LEN(D329)-1)),IF(RIGHT(D329,1)="M",1000000*VALUE(LEFT(D329,LEN(D329)-1)),IF(RIGHT(D329,1)="B",1000000000*VALUE(LEFT(D329,LEN(D329)-1)),IF(RIGHT(D329,1)="%",0.01*VALUE(LEFT(D329,LEN(D329)-1)),IF(RIGHT(D329,1)="k",1000*VALUE(LEFT(D329,LEN(D329)-1)),VALUE(SUBSTITUTE(D329,",",""))))))))),"N/A")</f>
        <v/>
      </c>
      <c r="L329">
        <f>IFERROR(IF(TRIM(E329)="-", "N/A", IF(RIGHT(E329,1)=")",IF(RIGHT(E329,2)="T)",-1000000000000*VALUE(MID(E329,2,LEN(E329)-3)),IF(RIGHT(E329,2)="M)",-1000000*VALUE(MID(E329,2,LEN(E329)-3)),IF(RIGHT(E329,2)="B)",-1000000000*VALUE(MID(E329,2,LEN(E329)-3)),IF(RIGHT(E329,2)="k)",-1000*VALUE(MID(E329,2,LEN(E329)-3)),VALUE(SUBSTITUTE(E329,",","")))))),IF(RIGHT(E329,1)="T",1000000000000*VALUE(LEFT(E329,LEN(E329)-1)),IF(RIGHT(E329,1)="M",1000000*VALUE(LEFT(E329,LEN(E329)-1)),IF(RIGHT(E329,1)="B",1000000000*VALUE(LEFT(E329,LEN(E329)-1)),IF(RIGHT(E329,1)="%",0.01*VALUE(LEFT(E329,LEN(E329)-1)),IF(RIGHT(E329,1)="k",1000*VALUE(LEFT(E329,LEN(E329)-1)),VALUE(SUBSTITUTE(E329,",",""))))))))),"N/A")</f>
        <v/>
      </c>
      <c r="M329">
        <f>IFERROR(IF(TRIM(F329)="-", "N/A", IF(RIGHT(F329,1)=")",IF(RIGHT(F329,2)="T)",-1000000000000*VALUE(MID(F329,2,LEN(F329)-3)),IF(RIGHT(F329,2)="M)",-1000000*VALUE(MID(F329,2,LEN(F329)-3)),IF(RIGHT(F329,2)="B)",-1000000000*VALUE(MID(F329,2,LEN(F329)-3)),IF(RIGHT(F329,2)="k)",-1000*VALUE(MID(F329,2,LEN(F329)-3)),VALUE(SUBSTITUTE(F329,",","")))))),IF(RIGHT(F329,1)="T",1000000000000*VALUE(LEFT(F329,LEN(F329)-1)),IF(RIGHT(F329,1)="M",1000000*VALUE(LEFT(F329,LEN(F329)-1)),IF(RIGHT(F329,1)="B",1000000000*VALUE(LEFT(F329,LEN(F329)-1)),IF(RIGHT(F329,1)="%",0.01*VALUE(LEFT(F329,LEN(F329)-1)),IF(RIGHT(F329,1)="k",1000*VALUE(LEFT(F329,LEN(F329)-1)),VALUE(SUBSTITUTE(F329,",",""))))))))),"N/A")</f>
        <v/>
      </c>
      <c r="N329">
        <f>IFERROR(IF(TRIM(G329)="-", "N/A", IF(RIGHT(G329,1)=")",IF(RIGHT(G329,2)="T)",-1000000000000*VALUE(MID(G329,2,LEN(G329)-3)),IF(RIGHT(G329,2)="M)",-1000000*VALUE(MID(G329,2,LEN(G329)-3)),IF(RIGHT(G329,2)="B)",-1000000000*VALUE(MID(G329,2,LEN(G329)-3)),IF(RIGHT(G329,2)="k)",-1000*VALUE(MID(G329,2,LEN(G329)-3)),VALUE(SUBSTITUTE(G329,",","")))))),IF(RIGHT(G329,1)="T",1000000000000*VALUE(LEFT(G329,LEN(G329)-1)),IF(RIGHT(G329,1)="M",1000000*VALUE(LEFT(G329,LEN(G329)-1)),IF(RIGHT(G329,1)="B",1000000000*VALUE(LEFT(G329,LEN(G329)-1)),IF(RIGHT(G329,1)="%",0.01*VALUE(LEFT(G329,LEN(G329)-1)),IF(RIGHT(G329,1)="k",1000*VALUE(LEFT(G329,LEN(G329)-1)),VALUE(SUBSTITUTE(G329,",",""))))))))),"N/A")</f>
        <v/>
      </c>
      <c r="P329">
        <f>MAX(J329:N329)</f>
        <v/>
      </c>
      <c r="Q329">
        <f>IFERROR(J144+MATCH(P329,J329:N329,0)-1,"")</f>
        <v/>
      </c>
      <c r="R329">
        <f>IF(Q329="","",MIN(J329:N329))</f>
        <v/>
      </c>
      <c r="S329">
        <f>IFERROR(J144+MATCH(R329,J329:N329,0)-1,"")</f>
        <v/>
      </c>
      <c r="T329">
        <f>IFERROR(AVERAGE(J329:N329),"")</f>
        <v/>
      </c>
      <c r="U329">
        <f>IFERROR(STDEV(J329:N329),"")</f>
        <v/>
      </c>
      <c r="V329">
        <f>IFERROR(IF(C329="-","",IF(ISBLANK(B329),"",IF(OR(ISNUMBER(FIND("Growth",B329)),ISNUMBER(FIND("Margin",B329))),"",(J329-T329)/U329))),"")</f>
        <v/>
      </c>
      <c r="W329">
        <f>IFERROR(IF(OR(D329="-",ISBLANK(D329)),"",(K329-T329)/U329),"")</f>
        <v/>
      </c>
      <c r="X329">
        <f>IFERROR(IF(OR(E329="-",ISBLANK(E329)),"",(L329-T329)/U329),"")</f>
        <v/>
      </c>
      <c r="Y329">
        <f>IFERROR(IF(OR(F329="-",ISBLANK(F329)),"",(M329-T329)/U329),"")</f>
        <v/>
      </c>
      <c r="Z329">
        <f>IFERROR(IF(OR(G329="-",ISBLANK(G329)),"",(N329-T329)/U329),"")</f>
        <v/>
      </c>
      <c r="AA329">
        <f>IF(MAX(MAX(V329:Z329),ABS(MIN(V329:Z329)))=ABS(MIN(V329:Z329)),MIN(V329:Z329),MAX(V329:Z329))</f>
        <v/>
      </c>
      <c r="AB329">
        <f>IFERROR(V144+MATCH(AA329,V329:Z329,0)-1,"")</f>
        <v/>
      </c>
      <c r="AC329">
        <f>IF(AB329&lt;&gt;"",IF(S329=AB329,"Low",IF(AB329=Q329,"High","")),"")</f>
        <v/>
      </c>
      <c r="AE329">
        <f>IF(ISNUMBER(MATCH("N/A",J329:N329,0)),"",IFERROR((5 * SUMPRODUCT(J144:N144,J329:N329) - PRODUCT(SUM(J144:N144),SUM(J329:N329))) / ((5 * SUM((J144^2)+(K144^2)+(L144^2)+(M144^2)+(N144^2))) - SUM(J144:N144)^2),""))</f>
        <v/>
      </c>
      <c r="AF329">
        <f>IFERROR(CORREL(J144:N144,J329:N329),"")</f>
        <v/>
      </c>
      <c r="AZ329">
        <f>IF(Q329=S329,0,1)</f>
        <v/>
      </c>
      <c r="BA329">
        <f>IF(AZ329=1,IF(Q329="","",IF(Q329=N144,"Yes","No")),"")</f>
        <v/>
      </c>
      <c r="BB329">
        <f>IF(BA329="Yes",P329,"")</f>
        <v/>
      </c>
      <c r="BC329">
        <f>IF(AZ329=1,IF(S329="","",IF(S329=N144,"Yes","No")),"")</f>
        <v/>
      </c>
      <c r="BD329">
        <f>IF(BC329="Yes",R329,"")</f>
        <v/>
      </c>
      <c r="BE329">
        <f>IFERROR(IF(SIGN(AE329)=1,"Increasing",IF(SIGN(AE329)=-1,"Decreasing","")),"")</f>
        <v/>
      </c>
      <c r="BF329">
        <f>IF(OR(AND(BE329="Increasing",BA329="Yes"),AND(BE329="Decreasing",BC329="Yes")),"Yes","No")</f>
        <v/>
      </c>
      <c r="BG329">
        <f>IF(I329="pos_trend","Yes","No")</f>
        <v/>
      </c>
      <c r="BH329">
        <f>IF(AF329&lt;&gt;"",IF(ABS(AF329)&gt;0.8,"Yes","No"),"")</f>
        <v/>
      </c>
    </row>
    <row r="330" spans="1:60">
      <c s="1" r="A330" t="n">
        <v>1</v>
      </c>
      <c r="B330" t="s">
        <v>874</v>
      </c>
      <c r="C330" t="s">
        <v>264</v>
      </c>
      <c r="D330" t="s">
        <v>264</v>
      </c>
      <c r="E330" t="s">
        <v>264</v>
      </c>
      <c r="F330" t="s">
        <v>264</v>
      </c>
      <c r="G330" t="s">
        <v>264</v>
      </c>
      <c r="H330" t="s"/>
      <c r="I330">
        <f>IF(AND(K330&gt; J330, L330&gt; K330, M330&gt; L330, N330&gt; M330), "pos_trend", IF(AND(K330&lt; J330, L330&lt; K330, M330&lt; L330, N330&lt; M330), "neg_trend", "N/A"))</f>
        <v/>
      </c>
      <c r="J330">
        <f>IFERROR(IF(TRIM(C330)="-", "N/A", IF(RIGHT(C330,1)=")",IF(RIGHT(C330,2)="T)",-1000000000000*VALUE(MID(C330,2,LEN(C330)-3)),IF(RIGHT(C330,2)="M)",-1000000*VALUE(MID(C330,2,LEN(C330)-3)),IF(RIGHT(C330,2)="B)",-1000000000*VALUE(MID(C330,2,LEN(C330)-3)),IF(RIGHT(C330,2)="k)",-1000*VALUE(MID(C330,2,LEN(C330)-3)),VALUE(SUBSTITUTE(C330,",","")))))),IF(RIGHT(C330,1)="T",1000000000000*VALUE(LEFT(C330,LEN(C330)-1)),IF(RIGHT(C330,1)="M",1000000*VALUE(LEFT(C330,LEN(C330)-1)),IF(RIGHT(C330,1)="B",1000000000*VALUE(LEFT(C330,LEN(C330)-1)),IF(RIGHT(C330,1)="%",0.01*VALUE(LEFT(C330,LEN(C330)-1)),IF(RIGHT(C330,1)="k",1000*VALUE(LEFT(C330,LEN(C330)-1)),VALUE(SUBSTITUTE(C330,",",""))))))))),"N/A")</f>
        <v/>
      </c>
      <c r="K330">
        <f>IFERROR(IF(TRIM(D330)="-", "N/A", IF(RIGHT(D330,1)=")",IF(RIGHT(D330,2)="T)",-1000000000000*VALUE(MID(D330,2,LEN(D330)-3)),IF(RIGHT(D330,2)="M)",-1000000*VALUE(MID(D330,2,LEN(D330)-3)),IF(RIGHT(D330,2)="B)",-1000000000*VALUE(MID(D330,2,LEN(D330)-3)),IF(RIGHT(D330,2)="k)",-1000*VALUE(MID(D330,2,LEN(D330)-3)),VALUE(SUBSTITUTE(D330,",","")))))),IF(RIGHT(D330,1)="T",1000000000000*VALUE(LEFT(D330,LEN(D330)-1)),IF(RIGHT(D330,1)="M",1000000*VALUE(LEFT(D330,LEN(D330)-1)),IF(RIGHT(D330,1)="B",1000000000*VALUE(LEFT(D330,LEN(D330)-1)),IF(RIGHT(D330,1)="%",0.01*VALUE(LEFT(D330,LEN(D330)-1)),IF(RIGHT(D330,1)="k",1000*VALUE(LEFT(D330,LEN(D330)-1)),VALUE(SUBSTITUTE(D330,",",""))))))))),"N/A")</f>
        <v/>
      </c>
      <c r="L330">
        <f>IFERROR(IF(TRIM(E330)="-", "N/A", IF(RIGHT(E330,1)=")",IF(RIGHT(E330,2)="T)",-1000000000000*VALUE(MID(E330,2,LEN(E330)-3)),IF(RIGHT(E330,2)="M)",-1000000*VALUE(MID(E330,2,LEN(E330)-3)),IF(RIGHT(E330,2)="B)",-1000000000*VALUE(MID(E330,2,LEN(E330)-3)),IF(RIGHT(E330,2)="k)",-1000*VALUE(MID(E330,2,LEN(E330)-3)),VALUE(SUBSTITUTE(E330,",","")))))),IF(RIGHT(E330,1)="T",1000000000000*VALUE(LEFT(E330,LEN(E330)-1)),IF(RIGHT(E330,1)="M",1000000*VALUE(LEFT(E330,LEN(E330)-1)),IF(RIGHT(E330,1)="B",1000000000*VALUE(LEFT(E330,LEN(E330)-1)),IF(RIGHT(E330,1)="%",0.01*VALUE(LEFT(E330,LEN(E330)-1)),IF(RIGHT(E330,1)="k",1000*VALUE(LEFT(E330,LEN(E330)-1)),VALUE(SUBSTITUTE(E330,",",""))))))))),"N/A")</f>
        <v/>
      </c>
      <c r="M330">
        <f>IFERROR(IF(TRIM(F330)="-", "N/A", IF(RIGHT(F330,1)=")",IF(RIGHT(F330,2)="T)",-1000000000000*VALUE(MID(F330,2,LEN(F330)-3)),IF(RIGHT(F330,2)="M)",-1000000*VALUE(MID(F330,2,LEN(F330)-3)),IF(RIGHT(F330,2)="B)",-1000000000*VALUE(MID(F330,2,LEN(F330)-3)),IF(RIGHT(F330,2)="k)",-1000*VALUE(MID(F330,2,LEN(F330)-3)),VALUE(SUBSTITUTE(F330,",","")))))),IF(RIGHT(F330,1)="T",1000000000000*VALUE(LEFT(F330,LEN(F330)-1)),IF(RIGHT(F330,1)="M",1000000*VALUE(LEFT(F330,LEN(F330)-1)),IF(RIGHT(F330,1)="B",1000000000*VALUE(LEFT(F330,LEN(F330)-1)),IF(RIGHT(F330,1)="%",0.01*VALUE(LEFT(F330,LEN(F330)-1)),IF(RIGHT(F330,1)="k",1000*VALUE(LEFT(F330,LEN(F330)-1)),VALUE(SUBSTITUTE(F330,",",""))))))))),"N/A")</f>
        <v/>
      </c>
      <c r="N330">
        <f>IFERROR(IF(TRIM(G330)="-", "N/A", IF(RIGHT(G330,1)=")",IF(RIGHT(G330,2)="T)",-1000000000000*VALUE(MID(G330,2,LEN(G330)-3)),IF(RIGHT(G330,2)="M)",-1000000*VALUE(MID(G330,2,LEN(G330)-3)),IF(RIGHT(G330,2)="B)",-1000000000*VALUE(MID(G330,2,LEN(G330)-3)),IF(RIGHT(G330,2)="k)",-1000*VALUE(MID(G330,2,LEN(G330)-3)),VALUE(SUBSTITUTE(G330,",","")))))),IF(RIGHT(G330,1)="T",1000000000000*VALUE(LEFT(G330,LEN(G330)-1)),IF(RIGHT(G330,1)="M",1000000*VALUE(LEFT(G330,LEN(G330)-1)),IF(RIGHT(G330,1)="B",1000000000*VALUE(LEFT(G330,LEN(G330)-1)),IF(RIGHT(G330,1)="%",0.01*VALUE(LEFT(G330,LEN(G330)-1)),IF(RIGHT(G330,1)="k",1000*VALUE(LEFT(G330,LEN(G330)-1)),VALUE(SUBSTITUTE(G330,",",""))))))))),"N/A")</f>
        <v/>
      </c>
      <c r="P330">
        <f>MAX(J330:N330)</f>
        <v/>
      </c>
      <c r="Q330">
        <f>IFERROR(J144+MATCH(P330,J330:N330,0)-1,"")</f>
        <v/>
      </c>
      <c r="R330">
        <f>IF(Q330="","",MIN(J330:N330))</f>
        <v/>
      </c>
      <c r="S330">
        <f>IFERROR(J144+MATCH(R330,J330:N330,0)-1,"")</f>
        <v/>
      </c>
      <c r="T330">
        <f>IFERROR(AVERAGE(J330:N330),"")</f>
        <v/>
      </c>
      <c r="U330">
        <f>IFERROR(STDEV(J330:N330),"")</f>
        <v/>
      </c>
      <c r="V330">
        <f>IFERROR(IF(C330="-","",IF(ISBLANK(B330),"",IF(OR(ISNUMBER(FIND("Growth",B330)),ISNUMBER(FIND("Margin",B330))),"",(J330-T330)/U330))),"")</f>
        <v/>
      </c>
      <c r="W330">
        <f>IFERROR(IF(OR(D330="-",ISBLANK(D330)),"",(K330-T330)/U330),"")</f>
        <v/>
      </c>
      <c r="X330">
        <f>IFERROR(IF(OR(E330="-",ISBLANK(E330)),"",(L330-T330)/U330),"")</f>
        <v/>
      </c>
      <c r="Y330">
        <f>IFERROR(IF(OR(F330="-",ISBLANK(F330)),"",(M330-T330)/U330),"")</f>
        <v/>
      </c>
      <c r="Z330">
        <f>IFERROR(IF(OR(G330="-",ISBLANK(G330)),"",(N330-T330)/U330),"")</f>
        <v/>
      </c>
      <c r="AA330">
        <f>IF(MAX(MAX(V330:Z330),ABS(MIN(V330:Z330)))=ABS(MIN(V330:Z330)),MIN(V330:Z330),MAX(V330:Z330))</f>
        <v/>
      </c>
      <c r="AB330">
        <f>IFERROR(V144+MATCH(AA330,V330:Z330,0)-1,"")</f>
        <v/>
      </c>
      <c r="AC330">
        <f>IF(AB330&lt;&gt;"",IF(S330=AB330,"Low",IF(AB330=Q330,"High","")),"")</f>
        <v/>
      </c>
      <c r="AE330">
        <f>IF(ISNUMBER(MATCH("N/A",J330:N330,0)),"",IFERROR((5 * SUMPRODUCT(J144:N144,J330:N330) - PRODUCT(SUM(J144:N144),SUM(J330:N330))) / ((5 * SUM((J144^2)+(K144^2)+(L144^2)+(M144^2)+(N144^2))) - SUM(J144:N144)^2),""))</f>
        <v/>
      </c>
      <c r="AF330">
        <f>IFERROR(CORREL(J144:N144,J330:N330),"")</f>
        <v/>
      </c>
      <c r="AZ330">
        <f>IF(Q330=S330,0,1)</f>
        <v/>
      </c>
      <c r="BA330">
        <f>IF(AZ330=1,IF(Q330="","",IF(Q330=N144,"Yes","No")),"")</f>
        <v/>
      </c>
      <c r="BB330">
        <f>IF(BA330="Yes",P330,"")</f>
        <v/>
      </c>
      <c r="BC330">
        <f>IF(AZ330=1,IF(S330="","",IF(S330=N144,"Yes","No")),"")</f>
        <v/>
      </c>
      <c r="BD330">
        <f>IF(BC330="Yes",R330,"")</f>
        <v/>
      </c>
      <c r="BE330">
        <f>IFERROR(IF(SIGN(AE330)=1,"Increasing",IF(SIGN(AE330)=-1,"Decreasing","")),"")</f>
        <v/>
      </c>
      <c r="BF330">
        <f>IF(OR(AND(BE330="Increasing",BA330="Yes"),AND(BE330="Decreasing",BC330="Yes")),"Yes","No")</f>
        <v/>
      </c>
      <c r="BG330">
        <f>IF(I330="pos_trend","Yes","No")</f>
        <v/>
      </c>
      <c r="BH330">
        <f>IF(AF330&lt;&gt;"",IF(ABS(AF330)&gt;0.8,"Yes","No"),"")</f>
        <v/>
      </c>
    </row>
    <row r="331" spans="1:60">
      <c s="1" r="A331" t="n">
        <v>2</v>
      </c>
      <c r="B331" t="s">
        <v>421</v>
      </c>
      <c r="C331" t="s">
        <v>4395</v>
      </c>
      <c r="D331" t="s">
        <v>4396</v>
      </c>
      <c r="E331" t="s">
        <v>4397</v>
      </c>
      <c r="F331" t="s">
        <v>264</v>
      </c>
      <c r="G331" t="s">
        <v>264</v>
      </c>
      <c r="H331" t="s"/>
      <c r="I331">
        <f>IF(AND(K331&gt; J331, L331&gt; K331, M331&gt; L331, N331&gt; M331), "pos_trend", IF(AND(K331&lt; J331, L331&lt; K331, M331&lt; L331, N331&lt; M331), "neg_trend", "N/A"))</f>
        <v/>
      </c>
      <c r="J331">
        <f>IFERROR(IF(TRIM(C331)="-", "N/A", IF(RIGHT(C331,1)=")",IF(RIGHT(C331,2)="T)",-1000000000000*VALUE(MID(C331,2,LEN(C331)-3)),IF(RIGHT(C331,2)="M)",-1000000*VALUE(MID(C331,2,LEN(C331)-3)),IF(RIGHT(C331,2)="B)",-1000000000*VALUE(MID(C331,2,LEN(C331)-3)),IF(RIGHT(C331,2)="k)",-1000*VALUE(MID(C331,2,LEN(C331)-3)),VALUE(SUBSTITUTE(C331,",","")))))),IF(RIGHT(C331,1)="T",1000000000000*VALUE(LEFT(C331,LEN(C331)-1)),IF(RIGHT(C331,1)="M",1000000*VALUE(LEFT(C331,LEN(C331)-1)),IF(RIGHT(C331,1)="B",1000000000*VALUE(LEFT(C331,LEN(C331)-1)),IF(RIGHT(C331,1)="%",0.01*VALUE(LEFT(C331,LEN(C331)-1)),IF(RIGHT(C331,1)="k",1000*VALUE(LEFT(C331,LEN(C331)-1)),VALUE(SUBSTITUTE(C331,",",""))))))))),"N/A")</f>
        <v/>
      </c>
      <c r="K331">
        <f>IFERROR(IF(TRIM(D331)="-", "N/A", IF(RIGHT(D331,1)=")",IF(RIGHT(D331,2)="T)",-1000000000000*VALUE(MID(D331,2,LEN(D331)-3)),IF(RIGHT(D331,2)="M)",-1000000*VALUE(MID(D331,2,LEN(D331)-3)),IF(RIGHT(D331,2)="B)",-1000000000*VALUE(MID(D331,2,LEN(D331)-3)),IF(RIGHT(D331,2)="k)",-1000*VALUE(MID(D331,2,LEN(D331)-3)),VALUE(SUBSTITUTE(D331,",","")))))),IF(RIGHT(D331,1)="T",1000000000000*VALUE(LEFT(D331,LEN(D331)-1)),IF(RIGHT(D331,1)="M",1000000*VALUE(LEFT(D331,LEN(D331)-1)),IF(RIGHT(D331,1)="B",1000000000*VALUE(LEFT(D331,LEN(D331)-1)),IF(RIGHT(D331,1)="%",0.01*VALUE(LEFT(D331,LEN(D331)-1)),IF(RIGHT(D331,1)="k",1000*VALUE(LEFT(D331,LEN(D331)-1)),VALUE(SUBSTITUTE(D331,",",""))))))))),"N/A")</f>
        <v/>
      </c>
      <c r="L331">
        <f>IFERROR(IF(TRIM(E331)="-", "N/A", IF(RIGHT(E331,1)=")",IF(RIGHT(E331,2)="T)",-1000000000000*VALUE(MID(E331,2,LEN(E331)-3)),IF(RIGHT(E331,2)="M)",-1000000*VALUE(MID(E331,2,LEN(E331)-3)),IF(RIGHT(E331,2)="B)",-1000000000*VALUE(MID(E331,2,LEN(E331)-3)),IF(RIGHT(E331,2)="k)",-1000*VALUE(MID(E331,2,LEN(E331)-3)),VALUE(SUBSTITUTE(E331,",","")))))),IF(RIGHT(E331,1)="T",1000000000000*VALUE(LEFT(E331,LEN(E331)-1)),IF(RIGHT(E331,1)="M",1000000*VALUE(LEFT(E331,LEN(E331)-1)),IF(RIGHT(E331,1)="B",1000000000*VALUE(LEFT(E331,LEN(E331)-1)),IF(RIGHT(E331,1)="%",0.01*VALUE(LEFT(E331,LEN(E331)-1)),IF(RIGHT(E331,1)="k",1000*VALUE(LEFT(E331,LEN(E331)-1)),VALUE(SUBSTITUTE(E331,",",""))))))))),"N/A")</f>
        <v/>
      </c>
      <c r="M331">
        <f>IFERROR(IF(TRIM(F331)="-", "N/A", IF(RIGHT(F331,1)=")",IF(RIGHT(F331,2)="T)",-1000000000000*VALUE(MID(F331,2,LEN(F331)-3)),IF(RIGHT(F331,2)="M)",-1000000*VALUE(MID(F331,2,LEN(F331)-3)),IF(RIGHT(F331,2)="B)",-1000000000*VALUE(MID(F331,2,LEN(F331)-3)),IF(RIGHT(F331,2)="k)",-1000*VALUE(MID(F331,2,LEN(F331)-3)),VALUE(SUBSTITUTE(F331,",","")))))),IF(RIGHT(F331,1)="T",1000000000000*VALUE(LEFT(F331,LEN(F331)-1)),IF(RIGHT(F331,1)="M",1000000*VALUE(LEFT(F331,LEN(F331)-1)),IF(RIGHT(F331,1)="B",1000000000*VALUE(LEFT(F331,LEN(F331)-1)),IF(RIGHT(F331,1)="%",0.01*VALUE(LEFT(F331,LEN(F331)-1)),IF(RIGHT(F331,1)="k",1000*VALUE(LEFT(F331,LEN(F331)-1)),VALUE(SUBSTITUTE(F331,",",""))))))))),"N/A")</f>
        <v/>
      </c>
      <c r="N331">
        <f>IFERROR(IF(TRIM(G331)="-", "N/A", IF(RIGHT(G331,1)=")",IF(RIGHT(G331,2)="T)",-1000000000000*VALUE(MID(G331,2,LEN(G331)-3)),IF(RIGHT(G331,2)="M)",-1000000*VALUE(MID(G331,2,LEN(G331)-3)),IF(RIGHT(G331,2)="B)",-1000000000*VALUE(MID(G331,2,LEN(G331)-3)),IF(RIGHT(G331,2)="k)",-1000*VALUE(MID(G331,2,LEN(G331)-3)),VALUE(SUBSTITUTE(G331,",","")))))),IF(RIGHT(G331,1)="T",1000000000000*VALUE(LEFT(G331,LEN(G331)-1)),IF(RIGHT(G331,1)="M",1000000*VALUE(LEFT(G331,LEN(G331)-1)),IF(RIGHT(G331,1)="B",1000000000*VALUE(LEFT(G331,LEN(G331)-1)),IF(RIGHT(G331,1)="%",0.01*VALUE(LEFT(G331,LEN(G331)-1)),IF(RIGHT(G331,1)="k",1000*VALUE(LEFT(G331,LEN(G331)-1)),VALUE(SUBSTITUTE(G331,",",""))))))))),"N/A")</f>
        <v/>
      </c>
      <c r="P331">
        <f>MAX(J331:N331)</f>
        <v/>
      </c>
      <c r="Q331">
        <f>IFERROR(J144+MATCH(P331,J331:N331,0)-1,"")</f>
        <v/>
      </c>
      <c r="R331">
        <f>IF(Q331="","",MIN(J331:N331))</f>
        <v/>
      </c>
      <c r="S331">
        <f>IFERROR(J144+MATCH(R331,J331:N331,0)-1,"")</f>
        <v/>
      </c>
      <c r="T331">
        <f>IFERROR(AVERAGE(J331:N331),"")</f>
        <v/>
      </c>
      <c r="U331">
        <f>IFERROR(STDEV(J331:N331),"")</f>
        <v/>
      </c>
      <c r="V331">
        <f>IFERROR(IF(C331="-","",IF(ISBLANK(B331),"",IF(OR(ISNUMBER(FIND("Growth",B331)),ISNUMBER(FIND("Margin",B331))),"",(J331-T331)/U331))),"")</f>
        <v/>
      </c>
      <c r="W331">
        <f>IFERROR(IF(OR(D331="-",ISBLANK(D331)),"",(K331-T331)/U331),"")</f>
        <v/>
      </c>
      <c r="X331">
        <f>IFERROR(IF(OR(E331="-",ISBLANK(E331)),"",(L331-T331)/U331),"")</f>
        <v/>
      </c>
      <c r="Y331">
        <f>IFERROR(IF(OR(F331="-",ISBLANK(F331)),"",(M331-T331)/U331),"")</f>
        <v/>
      </c>
      <c r="Z331">
        <f>IFERROR(IF(OR(G331="-",ISBLANK(G331)),"",(N331-T331)/U331),"")</f>
        <v/>
      </c>
      <c r="AA331">
        <f>IF(MAX(MAX(V331:Z331),ABS(MIN(V331:Z331)))=ABS(MIN(V331:Z331)),MIN(V331:Z331),MAX(V331:Z331))</f>
        <v/>
      </c>
      <c r="AB331">
        <f>IFERROR(V144+MATCH(AA331,V331:Z331,0)-1,"")</f>
        <v/>
      </c>
      <c r="AC331">
        <f>IF(AB331&lt;&gt;"",IF(S331=AB331,"Low",IF(AB331=Q331,"High","")),"")</f>
        <v/>
      </c>
      <c r="AE331">
        <f>IF(ISNUMBER(MATCH("N/A",J331:N331,0)),"",IFERROR((5 * SUMPRODUCT(J144:N144,J331:N331) - PRODUCT(SUM(J144:N144),SUM(J331:N331))) / ((5 * SUM((J144^2)+(K144^2)+(L144^2)+(M144^2)+(N144^2))) - SUM(J144:N144)^2),""))</f>
        <v/>
      </c>
      <c r="AF331">
        <f>IFERROR(CORREL(J144:N144,J331:N331),"")</f>
        <v/>
      </c>
      <c r="AZ331">
        <f>IF(Q331=S331,0,1)</f>
        <v/>
      </c>
      <c r="BA331">
        <f>IF(AZ331=1,IF(Q331="","",IF(Q331=N144,"Yes","No")),"")</f>
        <v/>
      </c>
      <c r="BB331">
        <f>IF(BA331="Yes",P331,"")</f>
        <v/>
      </c>
      <c r="BC331">
        <f>IF(AZ331=1,IF(S331="","",IF(S331=N144,"Yes","No")),"")</f>
        <v/>
      </c>
      <c r="BD331">
        <f>IF(BC331="Yes",R331,"")</f>
        <v/>
      </c>
      <c r="BE331">
        <f>IFERROR(IF(SIGN(AE331)=1,"Increasing",IF(SIGN(AE331)=-1,"Decreasing","")),"")</f>
        <v/>
      </c>
      <c r="BF331">
        <f>IF(OR(AND(BE331="Increasing",BA331="Yes"),AND(BE331="Decreasing",BC331="Yes")),"Yes","No")</f>
        <v/>
      </c>
      <c r="BG331">
        <f>IF(I331="pos_trend","Yes","No")</f>
        <v/>
      </c>
      <c r="BH331">
        <f>IF(AF331&lt;&gt;"",IF(ABS(AF331)&gt;0.8,"Yes","No"),"")</f>
        <v/>
      </c>
    </row>
    <row r="332" spans="1:60">
      <c s="1" r="A332" t="n">
        <v>3</v>
      </c>
      <c r="B332" t="s">
        <v>875</v>
      </c>
      <c r="C332" t="s">
        <v>533</v>
      </c>
      <c r="D332" t="s">
        <v>4398</v>
      </c>
      <c r="E332" t="s">
        <v>4399</v>
      </c>
      <c r="F332" t="s">
        <v>4400</v>
      </c>
      <c r="G332" t="s">
        <v>4401</v>
      </c>
      <c r="H332" t="s"/>
      <c r="I332">
        <f>IF(AND(K332&gt; J332, L332&gt; K332, M332&gt; L332, N332&gt; M332), "pos_trend", IF(AND(K332&lt; J332, L332&lt; K332, M332&lt; L332, N332&lt; M332), "neg_trend", "N/A"))</f>
        <v/>
      </c>
      <c r="J332">
        <f>IFERROR(IF(TRIM(C332)="-", "N/A", IF(RIGHT(C332,1)=")",IF(RIGHT(C332,2)="T)",-1000000000000*VALUE(MID(C332,2,LEN(C332)-3)),IF(RIGHT(C332,2)="M)",-1000000*VALUE(MID(C332,2,LEN(C332)-3)),IF(RIGHT(C332,2)="B)",-1000000000*VALUE(MID(C332,2,LEN(C332)-3)),IF(RIGHT(C332,2)="k)",-1000*VALUE(MID(C332,2,LEN(C332)-3)),VALUE(SUBSTITUTE(C332,",","")))))),IF(RIGHT(C332,1)="T",1000000000000*VALUE(LEFT(C332,LEN(C332)-1)),IF(RIGHT(C332,1)="M",1000000*VALUE(LEFT(C332,LEN(C332)-1)),IF(RIGHT(C332,1)="B",1000000000*VALUE(LEFT(C332,LEN(C332)-1)),IF(RIGHT(C332,1)="%",0.01*VALUE(LEFT(C332,LEN(C332)-1)),IF(RIGHT(C332,1)="k",1000*VALUE(LEFT(C332,LEN(C332)-1)),VALUE(SUBSTITUTE(C332,",",""))))))))),"N/A")</f>
        <v/>
      </c>
      <c r="K332">
        <f>IFERROR(IF(TRIM(D332)="-", "N/A", IF(RIGHT(D332,1)=")",IF(RIGHT(D332,2)="T)",-1000000000000*VALUE(MID(D332,2,LEN(D332)-3)),IF(RIGHT(D332,2)="M)",-1000000*VALUE(MID(D332,2,LEN(D332)-3)),IF(RIGHT(D332,2)="B)",-1000000000*VALUE(MID(D332,2,LEN(D332)-3)),IF(RIGHT(D332,2)="k)",-1000*VALUE(MID(D332,2,LEN(D332)-3)),VALUE(SUBSTITUTE(D332,",","")))))),IF(RIGHT(D332,1)="T",1000000000000*VALUE(LEFT(D332,LEN(D332)-1)),IF(RIGHT(D332,1)="M",1000000*VALUE(LEFT(D332,LEN(D332)-1)),IF(RIGHT(D332,1)="B",1000000000*VALUE(LEFT(D332,LEN(D332)-1)),IF(RIGHT(D332,1)="%",0.01*VALUE(LEFT(D332,LEN(D332)-1)),IF(RIGHT(D332,1)="k",1000*VALUE(LEFT(D332,LEN(D332)-1)),VALUE(SUBSTITUTE(D332,",",""))))))))),"N/A")</f>
        <v/>
      </c>
      <c r="L332">
        <f>IFERROR(IF(TRIM(E332)="-", "N/A", IF(RIGHT(E332,1)=")",IF(RIGHT(E332,2)="T)",-1000000000000*VALUE(MID(E332,2,LEN(E332)-3)),IF(RIGHT(E332,2)="M)",-1000000*VALUE(MID(E332,2,LEN(E332)-3)),IF(RIGHT(E332,2)="B)",-1000000000*VALUE(MID(E332,2,LEN(E332)-3)),IF(RIGHT(E332,2)="k)",-1000*VALUE(MID(E332,2,LEN(E332)-3)),VALUE(SUBSTITUTE(E332,",","")))))),IF(RIGHT(E332,1)="T",1000000000000*VALUE(LEFT(E332,LEN(E332)-1)),IF(RIGHT(E332,1)="M",1000000*VALUE(LEFT(E332,LEN(E332)-1)),IF(RIGHT(E332,1)="B",1000000000*VALUE(LEFT(E332,LEN(E332)-1)),IF(RIGHT(E332,1)="%",0.01*VALUE(LEFT(E332,LEN(E332)-1)),IF(RIGHT(E332,1)="k",1000*VALUE(LEFT(E332,LEN(E332)-1)),VALUE(SUBSTITUTE(E332,",",""))))))))),"N/A")</f>
        <v/>
      </c>
      <c r="M332">
        <f>IFERROR(IF(TRIM(F332)="-", "N/A", IF(RIGHT(F332,1)=")",IF(RIGHT(F332,2)="T)",-1000000000000*VALUE(MID(F332,2,LEN(F332)-3)),IF(RIGHT(F332,2)="M)",-1000000*VALUE(MID(F332,2,LEN(F332)-3)),IF(RIGHT(F332,2)="B)",-1000000000*VALUE(MID(F332,2,LEN(F332)-3)),IF(RIGHT(F332,2)="k)",-1000*VALUE(MID(F332,2,LEN(F332)-3)),VALUE(SUBSTITUTE(F332,",","")))))),IF(RIGHT(F332,1)="T",1000000000000*VALUE(LEFT(F332,LEN(F332)-1)),IF(RIGHT(F332,1)="M",1000000*VALUE(LEFT(F332,LEN(F332)-1)),IF(RIGHT(F332,1)="B",1000000000*VALUE(LEFT(F332,LEN(F332)-1)),IF(RIGHT(F332,1)="%",0.01*VALUE(LEFT(F332,LEN(F332)-1)),IF(RIGHT(F332,1)="k",1000*VALUE(LEFT(F332,LEN(F332)-1)),VALUE(SUBSTITUTE(F332,",",""))))))))),"N/A")</f>
        <v/>
      </c>
      <c r="N332">
        <f>IFERROR(IF(TRIM(G332)="-", "N/A", IF(RIGHT(G332,1)=")",IF(RIGHT(G332,2)="T)",-1000000000000*VALUE(MID(G332,2,LEN(G332)-3)),IF(RIGHT(G332,2)="M)",-1000000*VALUE(MID(G332,2,LEN(G332)-3)),IF(RIGHT(G332,2)="B)",-1000000000*VALUE(MID(G332,2,LEN(G332)-3)),IF(RIGHT(G332,2)="k)",-1000*VALUE(MID(G332,2,LEN(G332)-3)),VALUE(SUBSTITUTE(G332,",","")))))),IF(RIGHT(G332,1)="T",1000000000000*VALUE(LEFT(G332,LEN(G332)-1)),IF(RIGHT(G332,1)="M",1000000*VALUE(LEFT(G332,LEN(G332)-1)),IF(RIGHT(G332,1)="B",1000000000*VALUE(LEFT(G332,LEN(G332)-1)),IF(RIGHT(G332,1)="%",0.01*VALUE(LEFT(G332,LEN(G332)-1)),IF(RIGHT(G332,1)="k",1000*VALUE(LEFT(G332,LEN(G332)-1)),VALUE(SUBSTITUTE(G332,",",""))))))))),"N/A")</f>
        <v/>
      </c>
      <c r="P332">
        <f>MAX(J332:N332)</f>
        <v/>
      </c>
      <c r="Q332">
        <f>IFERROR(J144+MATCH(P332,J332:N332,0)-1,"")</f>
        <v/>
      </c>
      <c r="R332">
        <f>IF(Q332="","",MIN(J332:N332))</f>
        <v/>
      </c>
      <c r="S332">
        <f>IFERROR(J144+MATCH(R332,J332:N332,0)-1,"")</f>
        <v/>
      </c>
      <c r="T332">
        <f>IFERROR(AVERAGE(J332:N332),"")</f>
        <v/>
      </c>
      <c r="U332">
        <f>IFERROR(STDEV(J332:N332),"")</f>
        <v/>
      </c>
      <c r="V332">
        <f>IFERROR(IF(C332="-","",IF(ISBLANK(B332),"",IF(OR(ISNUMBER(FIND("Growth",B332)),ISNUMBER(FIND("Margin",B332))),"",(J332-T332)/U332))),"")</f>
        <v/>
      </c>
      <c r="W332">
        <f>IFERROR(IF(OR(D332="-",ISBLANK(D332)),"",(K332-T332)/U332),"")</f>
        <v/>
      </c>
      <c r="X332">
        <f>IFERROR(IF(OR(E332="-",ISBLANK(E332)),"",(L332-T332)/U332),"")</f>
        <v/>
      </c>
      <c r="Y332">
        <f>IFERROR(IF(OR(F332="-",ISBLANK(F332)),"",(M332-T332)/U332),"")</f>
        <v/>
      </c>
      <c r="Z332">
        <f>IFERROR(IF(OR(G332="-",ISBLANK(G332)),"",(N332-T332)/U332),"")</f>
        <v/>
      </c>
      <c r="AA332">
        <f>IF(MAX(MAX(V332:Z332),ABS(MIN(V332:Z332)))=ABS(MIN(V332:Z332)),MIN(V332:Z332),MAX(V332:Z332))</f>
        <v/>
      </c>
      <c r="AB332">
        <f>IFERROR(V144+MATCH(AA332,V332:Z332,0)-1,"")</f>
        <v/>
      </c>
      <c r="AC332">
        <f>IF(AB332&lt;&gt;"",IF(S332=AB332,"Low",IF(AB332=Q332,"High","")),"")</f>
        <v/>
      </c>
      <c r="AE332">
        <f>IF(ISNUMBER(MATCH("N/A",J332:N332,0)),"",IFERROR((5 * SUMPRODUCT(J144:N144,J332:N332) - PRODUCT(SUM(J144:N144),SUM(J332:N332))) / ((5 * SUM((J144^2)+(K144^2)+(L144^2)+(M144^2)+(N144^2))) - SUM(J144:N144)^2),""))</f>
        <v/>
      </c>
      <c r="AF332">
        <f>IFERROR(CORREL(J144:N144,J332:N332),"")</f>
        <v/>
      </c>
      <c r="AZ332">
        <f>IF(Q332=S332,0,1)</f>
        <v/>
      </c>
      <c r="BA332">
        <f>IF(AZ332=1,IF(Q332="","",IF(Q332=N144,"Yes","No")),"")</f>
        <v/>
      </c>
      <c r="BB332">
        <f>IF(BA332="Yes",P332,"")</f>
        <v/>
      </c>
      <c r="BC332">
        <f>IF(AZ332=1,IF(S332="","",IF(S332=N144,"Yes","No")),"")</f>
        <v/>
      </c>
      <c r="BD332">
        <f>IF(BC332="Yes",R332,"")</f>
        <v/>
      </c>
      <c r="BE332">
        <f>IFERROR(IF(SIGN(AE332)=1,"Increasing",IF(SIGN(AE332)=-1,"Decreasing","")),"")</f>
        <v/>
      </c>
      <c r="BF332">
        <f>IF(OR(AND(BE332="Increasing",BA332="Yes"),AND(BE332="Decreasing",BC332="Yes")),"Yes","No")</f>
        <v/>
      </c>
      <c r="BG332">
        <f>IF(I332="pos_trend","Yes","No")</f>
        <v/>
      </c>
      <c r="BH332">
        <f>IF(AF332&lt;&gt;"",IF(ABS(AF332)&gt;0.8,"Yes","No"),"")</f>
        <v/>
      </c>
    </row>
    <row r="333" spans="1:60">
      <c s="1" r="A333" t="n">
        <v>4</v>
      </c>
      <c r="B333" t="s">
        <v>881</v>
      </c>
      <c r="C333" t="s">
        <v>264</v>
      </c>
      <c r="D333" t="s">
        <v>264</v>
      </c>
      <c r="E333" t="s">
        <v>264</v>
      </c>
      <c r="F333" t="s">
        <v>4402</v>
      </c>
      <c r="G333" t="s">
        <v>4403</v>
      </c>
      <c r="H333" t="s"/>
      <c r="I333">
        <f>IF(AND(K333&gt; J333, L333&gt; K333, M333&gt; L333, N333&gt; M333), "pos_trend", IF(AND(K333&lt; J333, L333&lt; K333, M333&lt; L333, N333&lt; M333), "neg_trend", "N/A"))</f>
        <v/>
      </c>
      <c r="J333">
        <f>IFERROR(IF(TRIM(C333)="-", "N/A", IF(RIGHT(C333,1)=")",IF(RIGHT(C333,2)="T)",-1000000000000*VALUE(MID(C333,2,LEN(C333)-3)),IF(RIGHT(C333,2)="M)",-1000000*VALUE(MID(C333,2,LEN(C333)-3)),IF(RIGHT(C333,2)="B)",-1000000000*VALUE(MID(C333,2,LEN(C333)-3)),IF(RIGHT(C333,2)="k)",-1000*VALUE(MID(C333,2,LEN(C333)-3)),VALUE(SUBSTITUTE(C333,",","")))))),IF(RIGHT(C333,1)="T",1000000000000*VALUE(LEFT(C333,LEN(C333)-1)),IF(RIGHT(C333,1)="M",1000000*VALUE(LEFT(C333,LEN(C333)-1)),IF(RIGHT(C333,1)="B",1000000000*VALUE(LEFT(C333,LEN(C333)-1)),IF(RIGHT(C333,1)="%",0.01*VALUE(LEFT(C333,LEN(C333)-1)),IF(RIGHT(C333,1)="k",1000*VALUE(LEFT(C333,LEN(C333)-1)),VALUE(SUBSTITUTE(C333,",",""))))))))),"N/A")</f>
        <v/>
      </c>
      <c r="K333">
        <f>IFERROR(IF(TRIM(D333)="-", "N/A", IF(RIGHT(D333,1)=")",IF(RIGHT(D333,2)="T)",-1000000000000*VALUE(MID(D333,2,LEN(D333)-3)),IF(RIGHT(D333,2)="M)",-1000000*VALUE(MID(D333,2,LEN(D333)-3)),IF(RIGHT(D333,2)="B)",-1000000000*VALUE(MID(D333,2,LEN(D333)-3)),IF(RIGHT(D333,2)="k)",-1000*VALUE(MID(D333,2,LEN(D333)-3)),VALUE(SUBSTITUTE(D333,",","")))))),IF(RIGHT(D333,1)="T",1000000000000*VALUE(LEFT(D333,LEN(D333)-1)),IF(RIGHT(D333,1)="M",1000000*VALUE(LEFT(D333,LEN(D333)-1)),IF(RIGHT(D333,1)="B",1000000000*VALUE(LEFT(D333,LEN(D333)-1)),IF(RIGHT(D333,1)="%",0.01*VALUE(LEFT(D333,LEN(D333)-1)),IF(RIGHT(D333,1)="k",1000*VALUE(LEFT(D333,LEN(D333)-1)),VALUE(SUBSTITUTE(D333,",",""))))))))),"N/A")</f>
        <v/>
      </c>
      <c r="L333">
        <f>IFERROR(IF(TRIM(E333)="-", "N/A", IF(RIGHT(E333,1)=")",IF(RIGHT(E333,2)="T)",-1000000000000*VALUE(MID(E333,2,LEN(E333)-3)),IF(RIGHT(E333,2)="M)",-1000000*VALUE(MID(E333,2,LEN(E333)-3)),IF(RIGHT(E333,2)="B)",-1000000000*VALUE(MID(E333,2,LEN(E333)-3)),IF(RIGHT(E333,2)="k)",-1000*VALUE(MID(E333,2,LEN(E333)-3)),VALUE(SUBSTITUTE(E333,",","")))))),IF(RIGHT(E333,1)="T",1000000000000*VALUE(LEFT(E333,LEN(E333)-1)),IF(RIGHT(E333,1)="M",1000000*VALUE(LEFT(E333,LEN(E333)-1)),IF(RIGHT(E333,1)="B",1000000000*VALUE(LEFT(E333,LEN(E333)-1)),IF(RIGHT(E333,1)="%",0.01*VALUE(LEFT(E333,LEN(E333)-1)),IF(RIGHT(E333,1)="k",1000*VALUE(LEFT(E333,LEN(E333)-1)),VALUE(SUBSTITUTE(E333,",",""))))))))),"N/A")</f>
        <v/>
      </c>
      <c r="M333">
        <f>IFERROR(IF(TRIM(F333)="-", "N/A", IF(RIGHT(F333,1)=")",IF(RIGHT(F333,2)="T)",-1000000000000*VALUE(MID(F333,2,LEN(F333)-3)),IF(RIGHT(F333,2)="M)",-1000000*VALUE(MID(F333,2,LEN(F333)-3)),IF(RIGHT(F333,2)="B)",-1000000000*VALUE(MID(F333,2,LEN(F333)-3)),IF(RIGHT(F333,2)="k)",-1000*VALUE(MID(F333,2,LEN(F333)-3)),VALUE(SUBSTITUTE(F333,",","")))))),IF(RIGHT(F333,1)="T",1000000000000*VALUE(LEFT(F333,LEN(F333)-1)),IF(RIGHT(F333,1)="M",1000000*VALUE(LEFT(F333,LEN(F333)-1)),IF(RIGHT(F333,1)="B",1000000000*VALUE(LEFT(F333,LEN(F333)-1)),IF(RIGHT(F333,1)="%",0.01*VALUE(LEFT(F333,LEN(F333)-1)),IF(RIGHT(F333,1)="k",1000*VALUE(LEFT(F333,LEN(F333)-1)),VALUE(SUBSTITUTE(F333,",",""))))))))),"N/A")</f>
        <v/>
      </c>
      <c r="N333">
        <f>IFERROR(IF(TRIM(G333)="-", "N/A", IF(RIGHT(G333,1)=")",IF(RIGHT(G333,2)="T)",-1000000000000*VALUE(MID(G333,2,LEN(G333)-3)),IF(RIGHT(G333,2)="M)",-1000000*VALUE(MID(G333,2,LEN(G333)-3)),IF(RIGHT(G333,2)="B)",-1000000000*VALUE(MID(G333,2,LEN(G333)-3)),IF(RIGHT(G333,2)="k)",-1000*VALUE(MID(G333,2,LEN(G333)-3)),VALUE(SUBSTITUTE(G333,",","")))))),IF(RIGHT(G333,1)="T",1000000000000*VALUE(LEFT(G333,LEN(G333)-1)),IF(RIGHT(G333,1)="M",1000000*VALUE(LEFT(G333,LEN(G333)-1)),IF(RIGHT(G333,1)="B",1000000000*VALUE(LEFT(G333,LEN(G333)-1)),IF(RIGHT(G333,1)="%",0.01*VALUE(LEFT(G333,LEN(G333)-1)),IF(RIGHT(G333,1)="k",1000*VALUE(LEFT(G333,LEN(G333)-1)),VALUE(SUBSTITUTE(G333,",",""))))))))),"N/A")</f>
        <v/>
      </c>
      <c r="P333">
        <f>MAX(J333:N333)</f>
        <v/>
      </c>
      <c r="Q333">
        <f>IFERROR(J144+MATCH(P333,J333:N333,0)-1,"")</f>
        <v/>
      </c>
      <c r="R333">
        <f>IF(Q333="","",MIN(J333:N333))</f>
        <v/>
      </c>
      <c r="S333">
        <f>IFERROR(J144+MATCH(R333,J333:N333,0)-1,"")</f>
        <v/>
      </c>
      <c r="T333">
        <f>IFERROR(AVERAGE(J333:N333),"")</f>
        <v/>
      </c>
      <c r="U333">
        <f>IFERROR(STDEV(J333:N333),"")</f>
        <v/>
      </c>
      <c r="V333">
        <f>IFERROR(IF(C333="-","",IF(ISBLANK(B333),"",IF(OR(ISNUMBER(FIND("Growth",B333)),ISNUMBER(FIND("Margin",B333))),"",(J333-T333)/U333))),"")</f>
        <v/>
      </c>
      <c r="W333">
        <f>IFERROR(IF(OR(D333="-",ISBLANK(D333)),"",(K333-T333)/U333),"")</f>
        <v/>
      </c>
      <c r="X333">
        <f>IFERROR(IF(OR(E333="-",ISBLANK(E333)),"",(L333-T333)/U333),"")</f>
        <v/>
      </c>
      <c r="Y333">
        <f>IFERROR(IF(OR(F333="-",ISBLANK(F333)),"",(M333-T333)/U333),"")</f>
        <v/>
      </c>
      <c r="Z333">
        <f>IFERROR(IF(OR(G333="-",ISBLANK(G333)),"",(N333-T333)/U333),"")</f>
        <v/>
      </c>
      <c r="AA333">
        <f>IF(MAX(MAX(V333:Z333),ABS(MIN(V333:Z333)))=ABS(MIN(V333:Z333)),MIN(V333:Z333),MAX(V333:Z333))</f>
        <v/>
      </c>
      <c r="AB333">
        <f>IFERROR(V144+MATCH(AA333,V333:Z333,0)-1,"")</f>
        <v/>
      </c>
      <c r="AC333">
        <f>IF(AB333&lt;&gt;"",IF(S333=AB333,"Low",IF(AB333=Q333,"High","")),"")</f>
        <v/>
      </c>
      <c r="AE333">
        <f>IF(ISNUMBER(MATCH("N/A",J333:N333,0)),"",IFERROR((5 * SUMPRODUCT(J144:N144,J333:N333) - PRODUCT(SUM(J144:N144),SUM(J333:N333))) / ((5 * SUM((J144^2)+(K144^2)+(L144^2)+(M144^2)+(N144^2))) - SUM(J144:N144)^2),""))</f>
        <v/>
      </c>
      <c r="AF333">
        <f>IFERROR(CORREL(J144:N144,J333:N333),"")</f>
        <v/>
      </c>
      <c r="AZ333">
        <f>IF(Q333=S333,0,1)</f>
        <v/>
      </c>
      <c r="BA333">
        <f>IF(AZ333=1,IF(Q333="","",IF(Q333=N144,"Yes","No")),"")</f>
        <v/>
      </c>
      <c r="BB333">
        <f>IF(BA333="Yes",P333,"")</f>
        <v/>
      </c>
      <c r="BC333">
        <f>IF(AZ333=1,IF(S333="","",IF(S333=N144,"Yes","No")),"")</f>
        <v/>
      </c>
      <c r="BD333">
        <f>IF(BC333="Yes",R333,"")</f>
        <v/>
      </c>
      <c r="BE333">
        <f>IFERROR(IF(SIGN(AE333)=1,"Increasing",IF(SIGN(AE333)=-1,"Decreasing","")),"")</f>
        <v/>
      </c>
      <c r="BF333">
        <f>IF(OR(AND(BE333="Increasing",BA333="Yes"),AND(BE333="Decreasing",BC333="Yes")),"Yes","No")</f>
        <v/>
      </c>
      <c r="BG333">
        <f>IF(I333="pos_trend","Yes","No")</f>
        <v/>
      </c>
      <c r="BH333">
        <f>IF(AF333&lt;&gt;"",IF(ABS(AF333)&gt;0.8,"Yes","No"),"")</f>
        <v/>
      </c>
    </row>
    <row r="334" spans="1:60">
      <c s="1" r="A334" t="n">
        <v>5</v>
      </c>
      <c r="B334" t="s">
        <v>885</v>
      </c>
      <c r="C334" t="s">
        <v>533</v>
      </c>
      <c r="D334" t="s">
        <v>4398</v>
      </c>
      <c r="E334" t="s">
        <v>4399</v>
      </c>
      <c r="F334" t="s">
        <v>4404</v>
      </c>
      <c r="G334" t="s">
        <v>4405</v>
      </c>
      <c r="H334" t="s"/>
      <c r="I334">
        <f>IF(AND(K334&gt; J334, L334&gt; K334, M334&gt; L334, N334&gt; M334), "pos_trend", IF(AND(K334&lt; J334, L334&lt; K334, M334&lt; L334, N334&lt; M334), "neg_trend", "N/A"))</f>
        <v/>
      </c>
      <c r="J334">
        <f>IFERROR(IF(TRIM(C334)="-", "N/A", IF(RIGHT(C334,1)=")",IF(RIGHT(C334,2)="T)",-1000000000000*VALUE(MID(C334,2,LEN(C334)-3)),IF(RIGHT(C334,2)="M)",-1000000*VALUE(MID(C334,2,LEN(C334)-3)),IF(RIGHT(C334,2)="B)",-1000000000*VALUE(MID(C334,2,LEN(C334)-3)),IF(RIGHT(C334,2)="k)",-1000*VALUE(MID(C334,2,LEN(C334)-3)),VALUE(SUBSTITUTE(C334,",","")))))),IF(RIGHT(C334,1)="T",1000000000000*VALUE(LEFT(C334,LEN(C334)-1)),IF(RIGHT(C334,1)="M",1000000*VALUE(LEFT(C334,LEN(C334)-1)),IF(RIGHT(C334,1)="B",1000000000*VALUE(LEFT(C334,LEN(C334)-1)),IF(RIGHT(C334,1)="%",0.01*VALUE(LEFT(C334,LEN(C334)-1)),IF(RIGHT(C334,1)="k",1000*VALUE(LEFT(C334,LEN(C334)-1)),VALUE(SUBSTITUTE(C334,",",""))))))))),"N/A")</f>
        <v/>
      </c>
      <c r="K334">
        <f>IFERROR(IF(TRIM(D334)="-", "N/A", IF(RIGHT(D334,1)=")",IF(RIGHT(D334,2)="T)",-1000000000000*VALUE(MID(D334,2,LEN(D334)-3)),IF(RIGHT(D334,2)="M)",-1000000*VALUE(MID(D334,2,LEN(D334)-3)),IF(RIGHT(D334,2)="B)",-1000000000*VALUE(MID(D334,2,LEN(D334)-3)),IF(RIGHT(D334,2)="k)",-1000*VALUE(MID(D334,2,LEN(D334)-3)),VALUE(SUBSTITUTE(D334,",","")))))),IF(RIGHT(D334,1)="T",1000000000000*VALUE(LEFT(D334,LEN(D334)-1)),IF(RIGHT(D334,1)="M",1000000*VALUE(LEFT(D334,LEN(D334)-1)),IF(RIGHT(D334,1)="B",1000000000*VALUE(LEFT(D334,LEN(D334)-1)),IF(RIGHT(D334,1)="%",0.01*VALUE(LEFT(D334,LEN(D334)-1)),IF(RIGHT(D334,1)="k",1000*VALUE(LEFT(D334,LEN(D334)-1)),VALUE(SUBSTITUTE(D334,",",""))))))))),"N/A")</f>
        <v/>
      </c>
      <c r="L334">
        <f>IFERROR(IF(TRIM(E334)="-", "N/A", IF(RIGHT(E334,1)=")",IF(RIGHT(E334,2)="T)",-1000000000000*VALUE(MID(E334,2,LEN(E334)-3)),IF(RIGHT(E334,2)="M)",-1000000*VALUE(MID(E334,2,LEN(E334)-3)),IF(RIGHT(E334,2)="B)",-1000000000*VALUE(MID(E334,2,LEN(E334)-3)),IF(RIGHT(E334,2)="k)",-1000*VALUE(MID(E334,2,LEN(E334)-3)),VALUE(SUBSTITUTE(E334,",","")))))),IF(RIGHT(E334,1)="T",1000000000000*VALUE(LEFT(E334,LEN(E334)-1)),IF(RIGHT(E334,1)="M",1000000*VALUE(LEFT(E334,LEN(E334)-1)),IF(RIGHT(E334,1)="B",1000000000*VALUE(LEFT(E334,LEN(E334)-1)),IF(RIGHT(E334,1)="%",0.01*VALUE(LEFT(E334,LEN(E334)-1)),IF(RIGHT(E334,1)="k",1000*VALUE(LEFT(E334,LEN(E334)-1)),VALUE(SUBSTITUTE(E334,",",""))))))))),"N/A")</f>
        <v/>
      </c>
      <c r="M334">
        <f>IFERROR(IF(TRIM(F334)="-", "N/A", IF(RIGHT(F334,1)=")",IF(RIGHT(F334,2)="T)",-1000000000000*VALUE(MID(F334,2,LEN(F334)-3)),IF(RIGHT(F334,2)="M)",-1000000*VALUE(MID(F334,2,LEN(F334)-3)),IF(RIGHT(F334,2)="B)",-1000000000*VALUE(MID(F334,2,LEN(F334)-3)),IF(RIGHT(F334,2)="k)",-1000*VALUE(MID(F334,2,LEN(F334)-3)),VALUE(SUBSTITUTE(F334,",","")))))),IF(RIGHT(F334,1)="T",1000000000000*VALUE(LEFT(F334,LEN(F334)-1)),IF(RIGHT(F334,1)="M",1000000*VALUE(LEFT(F334,LEN(F334)-1)),IF(RIGHT(F334,1)="B",1000000000*VALUE(LEFT(F334,LEN(F334)-1)),IF(RIGHT(F334,1)="%",0.01*VALUE(LEFT(F334,LEN(F334)-1)),IF(RIGHT(F334,1)="k",1000*VALUE(LEFT(F334,LEN(F334)-1)),VALUE(SUBSTITUTE(F334,",",""))))))))),"N/A")</f>
        <v/>
      </c>
      <c r="N334">
        <f>IFERROR(IF(TRIM(G334)="-", "N/A", IF(RIGHT(G334,1)=")",IF(RIGHT(G334,2)="T)",-1000000000000*VALUE(MID(G334,2,LEN(G334)-3)),IF(RIGHT(G334,2)="M)",-1000000*VALUE(MID(G334,2,LEN(G334)-3)),IF(RIGHT(G334,2)="B)",-1000000000*VALUE(MID(G334,2,LEN(G334)-3)),IF(RIGHT(G334,2)="k)",-1000*VALUE(MID(G334,2,LEN(G334)-3)),VALUE(SUBSTITUTE(G334,",","")))))),IF(RIGHT(G334,1)="T",1000000000000*VALUE(LEFT(G334,LEN(G334)-1)),IF(RIGHT(G334,1)="M",1000000*VALUE(LEFT(G334,LEN(G334)-1)),IF(RIGHT(G334,1)="B",1000000000*VALUE(LEFT(G334,LEN(G334)-1)),IF(RIGHT(G334,1)="%",0.01*VALUE(LEFT(G334,LEN(G334)-1)),IF(RIGHT(G334,1)="k",1000*VALUE(LEFT(G334,LEN(G334)-1)),VALUE(SUBSTITUTE(G334,",",""))))))))),"N/A")</f>
        <v/>
      </c>
      <c r="P334">
        <f>MAX(J334:N334)</f>
        <v/>
      </c>
      <c r="Q334">
        <f>IFERROR(J144+MATCH(P334,J334:N334,0)-1,"")</f>
        <v/>
      </c>
      <c r="R334">
        <f>IF(Q334="","",MIN(J334:N334))</f>
        <v/>
      </c>
      <c r="S334">
        <f>IFERROR(J144+MATCH(R334,J334:N334,0)-1,"")</f>
        <v/>
      </c>
      <c r="T334">
        <f>IFERROR(AVERAGE(J334:N334),"")</f>
        <v/>
      </c>
      <c r="U334">
        <f>IFERROR(STDEV(J334:N334),"")</f>
        <v/>
      </c>
      <c r="V334">
        <f>IFERROR(IF(C334="-","",IF(ISBLANK(B334),"",IF(OR(ISNUMBER(FIND("Growth",B334)),ISNUMBER(FIND("Margin",B334))),"",(J334-T334)/U334))),"")</f>
        <v/>
      </c>
      <c r="W334">
        <f>IFERROR(IF(OR(D334="-",ISBLANK(D334)),"",(K334-T334)/U334),"")</f>
        <v/>
      </c>
      <c r="X334">
        <f>IFERROR(IF(OR(E334="-",ISBLANK(E334)),"",(L334-T334)/U334),"")</f>
        <v/>
      </c>
      <c r="Y334">
        <f>IFERROR(IF(OR(F334="-",ISBLANK(F334)),"",(M334-T334)/U334),"")</f>
        <v/>
      </c>
      <c r="Z334">
        <f>IFERROR(IF(OR(G334="-",ISBLANK(G334)),"",(N334-T334)/U334),"")</f>
        <v/>
      </c>
      <c r="AA334">
        <f>IF(MAX(MAX(V334:Z334),ABS(MIN(V334:Z334)))=ABS(MIN(V334:Z334)),MIN(V334:Z334),MAX(V334:Z334))</f>
        <v/>
      </c>
      <c r="AB334">
        <f>IFERROR(V144+MATCH(AA334,V334:Z334,0)-1,"")</f>
        <v/>
      </c>
      <c r="AC334">
        <f>IF(AB334&lt;&gt;"",IF(S334=AB334,"Low",IF(AB334=Q334,"High","")),"")</f>
        <v/>
      </c>
      <c r="AE334">
        <f>IF(ISNUMBER(MATCH("N/A",J334:N334,0)),"",IFERROR((5 * SUMPRODUCT(J144:N144,J334:N334) - PRODUCT(SUM(J144:N144),SUM(J334:N334))) / ((5 * SUM((J144^2)+(K144^2)+(L144^2)+(M144^2)+(N144^2))) - SUM(J144:N144)^2),""))</f>
        <v/>
      </c>
      <c r="AF334">
        <f>IFERROR(CORREL(J144:N144,J334:N334),"")</f>
        <v/>
      </c>
      <c r="AZ334">
        <f>IF(Q334=S334,0,1)</f>
        <v/>
      </c>
      <c r="BA334">
        <f>IF(AZ334=1,IF(Q334="","",IF(Q334=N144,"Yes","No")),"")</f>
        <v/>
      </c>
      <c r="BB334">
        <f>IF(BA334="Yes",P334,"")</f>
        <v/>
      </c>
      <c r="BC334">
        <f>IF(AZ334=1,IF(S334="","",IF(S334=N144,"Yes","No")),"")</f>
        <v/>
      </c>
      <c r="BD334">
        <f>IF(BC334="Yes",R334,"")</f>
        <v/>
      </c>
      <c r="BE334">
        <f>IFERROR(IF(SIGN(AE334)=1,"Increasing",IF(SIGN(AE334)=-1,"Decreasing","")),"")</f>
        <v/>
      </c>
      <c r="BF334">
        <f>IF(OR(AND(BE334="Increasing",BA334="Yes"),AND(BE334="Decreasing",BC334="Yes")),"Yes","No")</f>
        <v/>
      </c>
      <c r="BG334">
        <f>IF(I334="pos_trend","Yes","No")</f>
        <v/>
      </c>
      <c r="BH334">
        <f>IF(AF334&lt;&gt;"",IF(ABS(AF334)&gt;0.8,"Yes","No"),"")</f>
        <v/>
      </c>
    </row>
    <row r="335" spans="1:60">
      <c s="1" r="A335" t="n">
        <v>6</v>
      </c>
      <c r="B335" t="s">
        <v>889</v>
      </c>
      <c r="C335" t="s">
        <v>533</v>
      </c>
      <c r="D335" t="s">
        <v>4398</v>
      </c>
      <c r="E335" t="s">
        <v>4399</v>
      </c>
      <c r="F335" t="s">
        <v>4404</v>
      </c>
      <c r="G335" t="s">
        <v>4405</v>
      </c>
      <c r="H335" t="s"/>
      <c r="I335">
        <f>IF(AND(K335&gt; J335, L335&gt; K335, M335&gt; L335, N335&gt; M335), "pos_trend", IF(AND(K335&lt; J335, L335&lt; K335, M335&lt; L335, N335&lt; M335), "neg_trend", "N/A"))</f>
        <v/>
      </c>
      <c r="J335">
        <f>IFERROR(IF(TRIM(C335)="-", "N/A", IF(RIGHT(C335,1)=")",IF(RIGHT(C335,2)="T)",-1000000000000*VALUE(MID(C335,2,LEN(C335)-3)),IF(RIGHT(C335,2)="M)",-1000000*VALUE(MID(C335,2,LEN(C335)-3)),IF(RIGHT(C335,2)="B)",-1000000000*VALUE(MID(C335,2,LEN(C335)-3)),IF(RIGHT(C335,2)="k)",-1000*VALUE(MID(C335,2,LEN(C335)-3)),VALUE(SUBSTITUTE(C335,",","")))))),IF(RIGHT(C335,1)="T",1000000000000*VALUE(LEFT(C335,LEN(C335)-1)),IF(RIGHT(C335,1)="M",1000000*VALUE(LEFT(C335,LEN(C335)-1)),IF(RIGHT(C335,1)="B",1000000000*VALUE(LEFT(C335,LEN(C335)-1)),IF(RIGHT(C335,1)="%",0.01*VALUE(LEFT(C335,LEN(C335)-1)),IF(RIGHT(C335,1)="k",1000*VALUE(LEFT(C335,LEN(C335)-1)),VALUE(SUBSTITUTE(C335,",",""))))))))),"N/A")</f>
        <v/>
      </c>
      <c r="K335">
        <f>IFERROR(IF(TRIM(D335)="-", "N/A", IF(RIGHT(D335,1)=")",IF(RIGHT(D335,2)="T)",-1000000000000*VALUE(MID(D335,2,LEN(D335)-3)),IF(RIGHT(D335,2)="M)",-1000000*VALUE(MID(D335,2,LEN(D335)-3)),IF(RIGHT(D335,2)="B)",-1000000000*VALUE(MID(D335,2,LEN(D335)-3)),IF(RIGHT(D335,2)="k)",-1000*VALUE(MID(D335,2,LEN(D335)-3)),VALUE(SUBSTITUTE(D335,",","")))))),IF(RIGHT(D335,1)="T",1000000000000*VALUE(LEFT(D335,LEN(D335)-1)),IF(RIGHT(D335,1)="M",1000000*VALUE(LEFT(D335,LEN(D335)-1)),IF(RIGHT(D335,1)="B",1000000000*VALUE(LEFT(D335,LEN(D335)-1)),IF(RIGHT(D335,1)="%",0.01*VALUE(LEFT(D335,LEN(D335)-1)),IF(RIGHT(D335,1)="k",1000*VALUE(LEFT(D335,LEN(D335)-1)),VALUE(SUBSTITUTE(D335,",",""))))))))),"N/A")</f>
        <v/>
      </c>
      <c r="L335">
        <f>IFERROR(IF(TRIM(E335)="-", "N/A", IF(RIGHT(E335,1)=")",IF(RIGHT(E335,2)="T)",-1000000000000*VALUE(MID(E335,2,LEN(E335)-3)),IF(RIGHT(E335,2)="M)",-1000000*VALUE(MID(E335,2,LEN(E335)-3)),IF(RIGHT(E335,2)="B)",-1000000000*VALUE(MID(E335,2,LEN(E335)-3)),IF(RIGHT(E335,2)="k)",-1000*VALUE(MID(E335,2,LEN(E335)-3)),VALUE(SUBSTITUTE(E335,",","")))))),IF(RIGHT(E335,1)="T",1000000000000*VALUE(LEFT(E335,LEN(E335)-1)),IF(RIGHT(E335,1)="M",1000000*VALUE(LEFT(E335,LEN(E335)-1)),IF(RIGHT(E335,1)="B",1000000000*VALUE(LEFT(E335,LEN(E335)-1)),IF(RIGHT(E335,1)="%",0.01*VALUE(LEFT(E335,LEN(E335)-1)),IF(RIGHT(E335,1)="k",1000*VALUE(LEFT(E335,LEN(E335)-1)),VALUE(SUBSTITUTE(E335,",",""))))))))),"N/A")</f>
        <v/>
      </c>
      <c r="M335">
        <f>IFERROR(IF(TRIM(F335)="-", "N/A", IF(RIGHT(F335,1)=")",IF(RIGHT(F335,2)="T)",-1000000000000*VALUE(MID(F335,2,LEN(F335)-3)),IF(RIGHT(F335,2)="M)",-1000000*VALUE(MID(F335,2,LEN(F335)-3)),IF(RIGHT(F335,2)="B)",-1000000000*VALUE(MID(F335,2,LEN(F335)-3)),IF(RIGHT(F335,2)="k)",-1000*VALUE(MID(F335,2,LEN(F335)-3)),VALUE(SUBSTITUTE(F335,",","")))))),IF(RIGHT(F335,1)="T",1000000000000*VALUE(LEFT(F335,LEN(F335)-1)),IF(RIGHT(F335,1)="M",1000000*VALUE(LEFT(F335,LEN(F335)-1)),IF(RIGHT(F335,1)="B",1000000000*VALUE(LEFT(F335,LEN(F335)-1)),IF(RIGHT(F335,1)="%",0.01*VALUE(LEFT(F335,LEN(F335)-1)),IF(RIGHT(F335,1)="k",1000*VALUE(LEFT(F335,LEN(F335)-1)),VALUE(SUBSTITUTE(F335,",",""))))))))),"N/A")</f>
        <v/>
      </c>
      <c r="N335">
        <f>IFERROR(IF(TRIM(G335)="-", "N/A", IF(RIGHT(G335,1)=")",IF(RIGHT(G335,2)="T)",-1000000000000*VALUE(MID(G335,2,LEN(G335)-3)),IF(RIGHT(G335,2)="M)",-1000000*VALUE(MID(G335,2,LEN(G335)-3)),IF(RIGHT(G335,2)="B)",-1000000000*VALUE(MID(G335,2,LEN(G335)-3)),IF(RIGHT(G335,2)="k)",-1000*VALUE(MID(G335,2,LEN(G335)-3)),VALUE(SUBSTITUTE(G335,",","")))))),IF(RIGHT(G335,1)="T",1000000000000*VALUE(LEFT(G335,LEN(G335)-1)),IF(RIGHT(G335,1)="M",1000000*VALUE(LEFT(G335,LEN(G335)-1)),IF(RIGHT(G335,1)="B",1000000000*VALUE(LEFT(G335,LEN(G335)-1)),IF(RIGHT(G335,1)="%",0.01*VALUE(LEFT(G335,LEN(G335)-1)),IF(RIGHT(G335,1)="k",1000*VALUE(LEFT(G335,LEN(G335)-1)),VALUE(SUBSTITUTE(G335,",",""))))))))),"N/A")</f>
        <v/>
      </c>
      <c r="P335">
        <f>MAX(J335:N335)</f>
        <v/>
      </c>
      <c r="Q335">
        <f>IFERROR(J144+MATCH(P335,J335:N335,0)-1,"")</f>
        <v/>
      </c>
      <c r="R335">
        <f>IF(Q335="","",MIN(J335:N335))</f>
        <v/>
      </c>
      <c r="S335">
        <f>IFERROR(J144+MATCH(R335,J335:N335,0)-1,"")</f>
        <v/>
      </c>
      <c r="T335">
        <f>IFERROR(AVERAGE(J335:N335),"")</f>
        <v/>
      </c>
      <c r="U335">
        <f>IFERROR(STDEV(J335:N335),"")</f>
        <v/>
      </c>
      <c r="V335">
        <f>IFERROR(IF(C335="-","",IF(ISBLANK(B335),"",IF(OR(ISNUMBER(FIND("Growth",B335)),ISNUMBER(FIND("Margin",B335))),"",(J335-T335)/U335))),"")</f>
        <v/>
      </c>
      <c r="W335">
        <f>IFERROR(IF(OR(D335="-",ISBLANK(D335)),"",(K335-T335)/U335),"")</f>
        <v/>
      </c>
      <c r="X335">
        <f>IFERROR(IF(OR(E335="-",ISBLANK(E335)),"",(L335-T335)/U335),"")</f>
        <v/>
      </c>
      <c r="Y335">
        <f>IFERROR(IF(OR(F335="-",ISBLANK(F335)),"",(M335-T335)/U335),"")</f>
        <v/>
      </c>
      <c r="Z335">
        <f>IFERROR(IF(OR(G335="-",ISBLANK(G335)),"",(N335-T335)/U335),"")</f>
        <v/>
      </c>
      <c r="AA335">
        <f>IF(MAX(MAX(V335:Z335),ABS(MIN(V335:Z335)))=ABS(MIN(V335:Z335)),MIN(V335:Z335),MAX(V335:Z335))</f>
        <v/>
      </c>
      <c r="AB335">
        <f>IFERROR(V144+MATCH(AA335,V335:Z335,0)-1,"")</f>
        <v/>
      </c>
      <c r="AC335">
        <f>IF(AB335&lt;&gt;"",IF(S335=AB335,"Low",IF(AB335=Q335,"High","")),"")</f>
        <v/>
      </c>
      <c r="AE335">
        <f>IF(ISNUMBER(MATCH("N/A",J335:N335,0)),"",IFERROR((5 * SUMPRODUCT(J144:N144,J335:N335) - PRODUCT(SUM(J144:N144),SUM(J335:N335))) / ((5 * SUM((J144^2)+(K144^2)+(L144^2)+(M144^2)+(N144^2))) - SUM(J144:N144)^2),""))</f>
        <v/>
      </c>
      <c r="AF335">
        <f>IFERROR(CORREL(J144:N144,J335:N335),"")</f>
        <v/>
      </c>
      <c r="AZ335">
        <f>IF(Q335=S335,0,1)</f>
        <v/>
      </c>
      <c r="BA335">
        <f>IF(AZ335=1,IF(Q335="","",IF(Q335=N144,"Yes","No")),"")</f>
        <v/>
      </c>
      <c r="BB335">
        <f>IF(BA335="Yes",P335,"")</f>
        <v/>
      </c>
      <c r="BC335">
        <f>IF(AZ335=1,IF(S335="","",IF(S335=N144,"Yes","No")),"")</f>
        <v/>
      </c>
      <c r="BD335">
        <f>IF(BC335="Yes",R335,"")</f>
        <v/>
      </c>
      <c r="BE335">
        <f>IFERROR(IF(SIGN(AE335)=1,"Increasing",IF(SIGN(AE335)=-1,"Decreasing","")),"")</f>
        <v/>
      </c>
      <c r="BF335">
        <f>IF(OR(AND(BE335="Increasing",BA335="Yes"),AND(BE335="Decreasing",BC335="Yes")),"Yes","No")</f>
        <v/>
      </c>
      <c r="BG335">
        <f>IF(I335="pos_trend","Yes","No")</f>
        <v/>
      </c>
      <c r="BH335">
        <f>IF(AF335&lt;&gt;"",IF(ABS(AF335)&gt;0.8,"Yes","No"),"")</f>
        <v/>
      </c>
    </row>
    <row r="336" spans="1:60">
      <c s="1" r="A336" t="n">
        <v>7</v>
      </c>
      <c r="B336" t="s">
        <v>890</v>
      </c>
      <c r="C336" t="s">
        <v>264</v>
      </c>
      <c r="D336" t="s">
        <v>264</v>
      </c>
      <c r="E336" t="s">
        <v>264</v>
      </c>
      <c r="F336" t="s">
        <v>264</v>
      </c>
      <c r="G336" t="s">
        <v>264</v>
      </c>
      <c r="H336" t="s"/>
      <c r="I336">
        <f>IF(AND(K336&gt; J336, L336&gt; K336, M336&gt; L336, N336&gt; M336), "pos_trend", IF(AND(K336&lt; J336, L336&lt; K336, M336&lt; L336, N336&lt; M336), "neg_trend", "N/A"))</f>
        <v/>
      </c>
      <c r="J336">
        <f>IFERROR(IF(TRIM(C336)="-", "N/A", IF(RIGHT(C336,1)=")",IF(RIGHT(C336,2)="T)",-1000000000000*VALUE(MID(C336,2,LEN(C336)-3)),IF(RIGHT(C336,2)="M)",-1000000*VALUE(MID(C336,2,LEN(C336)-3)),IF(RIGHT(C336,2)="B)",-1000000000*VALUE(MID(C336,2,LEN(C336)-3)),IF(RIGHT(C336,2)="k)",-1000*VALUE(MID(C336,2,LEN(C336)-3)),VALUE(SUBSTITUTE(C336,",","")))))),IF(RIGHT(C336,1)="T",1000000000000*VALUE(LEFT(C336,LEN(C336)-1)),IF(RIGHT(C336,1)="M",1000000*VALUE(LEFT(C336,LEN(C336)-1)),IF(RIGHT(C336,1)="B",1000000000*VALUE(LEFT(C336,LEN(C336)-1)),IF(RIGHT(C336,1)="%",0.01*VALUE(LEFT(C336,LEN(C336)-1)),IF(RIGHT(C336,1)="k",1000*VALUE(LEFT(C336,LEN(C336)-1)),VALUE(SUBSTITUTE(C336,",",""))))))))),"N/A")</f>
        <v/>
      </c>
      <c r="K336">
        <f>IFERROR(IF(TRIM(D336)="-", "N/A", IF(RIGHT(D336,1)=")",IF(RIGHT(D336,2)="T)",-1000000000000*VALUE(MID(D336,2,LEN(D336)-3)),IF(RIGHT(D336,2)="M)",-1000000*VALUE(MID(D336,2,LEN(D336)-3)),IF(RIGHT(D336,2)="B)",-1000000000*VALUE(MID(D336,2,LEN(D336)-3)),IF(RIGHT(D336,2)="k)",-1000*VALUE(MID(D336,2,LEN(D336)-3)),VALUE(SUBSTITUTE(D336,",","")))))),IF(RIGHT(D336,1)="T",1000000000000*VALUE(LEFT(D336,LEN(D336)-1)),IF(RIGHT(D336,1)="M",1000000*VALUE(LEFT(D336,LEN(D336)-1)),IF(RIGHT(D336,1)="B",1000000000*VALUE(LEFT(D336,LEN(D336)-1)),IF(RIGHT(D336,1)="%",0.01*VALUE(LEFT(D336,LEN(D336)-1)),IF(RIGHT(D336,1)="k",1000*VALUE(LEFT(D336,LEN(D336)-1)),VALUE(SUBSTITUTE(D336,",",""))))))))),"N/A")</f>
        <v/>
      </c>
      <c r="L336">
        <f>IFERROR(IF(TRIM(E336)="-", "N/A", IF(RIGHT(E336,1)=")",IF(RIGHT(E336,2)="T)",-1000000000000*VALUE(MID(E336,2,LEN(E336)-3)),IF(RIGHT(E336,2)="M)",-1000000*VALUE(MID(E336,2,LEN(E336)-3)),IF(RIGHT(E336,2)="B)",-1000000000*VALUE(MID(E336,2,LEN(E336)-3)),IF(RIGHT(E336,2)="k)",-1000*VALUE(MID(E336,2,LEN(E336)-3)),VALUE(SUBSTITUTE(E336,",","")))))),IF(RIGHT(E336,1)="T",1000000000000*VALUE(LEFT(E336,LEN(E336)-1)),IF(RIGHT(E336,1)="M",1000000*VALUE(LEFT(E336,LEN(E336)-1)),IF(RIGHT(E336,1)="B",1000000000*VALUE(LEFT(E336,LEN(E336)-1)),IF(RIGHT(E336,1)="%",0.01*VALUE(LEFT(E336,LEN(E336)-1)),IF(RIGHT(E336,1)="k",1000*VALUE(LEFT(E336,LEN(E336)-1)),VALUE(SUBSTITUTE(E336,",",""))))))))),"N/A")</f>
        <v/>
      </c>
      <c r="M336">
        <f>IFERROR(IF(TRIM(F336)="-", "N/A", IF(RIGHT(F336,1)=")",IF(RIGHT(F336,2)="T)",-1000000000000*VALUE(MID(F336,2,LEN(F336)-3)),IF(RIGHT(F336,2)="M)",-1000000*VALUE(MID(F336,2,LEN(F336)-3)),IF(RIGHT(F336,2)="B)",-1000000000*VALUE(MID(F336,2,LEN(F336)-3)),IF(RIGHT(F336,2)="k)",-1000*VALUE(MID(F336,2,LEN(F336)-3)),VALUE(SUBSTITUTE(F336,",","")))))),IF(RIGHT(F336,1)="T",1000000000000*VALUE(LEFT(F336,LEN(F336)-1)),IF(RIGHT(F336,1)="M",1000000*VALUE(LEFT(F336,LEN(F336)-1)),IF(RIGHT(F336,1)="B",1000000000*VALUE(LEFT(F336,LEN(F336)-1)),IF(RIGHT(F336,1)="%",0.01*VALUE(LEFT(F336,LEN(F336)-1)),IF(RIGHT(F336,1)="k",1000*VALUE(LEFT(F336,LEN(F336)-1)),VALUE(SUBSTITUTE(F336,",",""))))))))),"N/A")</f>
        <v/>
      </c>
      <c r="N336">
        <f>IFERROR(IF(TRIM(G336)="-", "N/A", IF(RIGHT(G336,1)=")",IF(RIGHT(G336,2)="T)",-1000000000000*VALUE(MID(G336,2,LEN(G336)-3)),IF(RIGHT(G336,2)="M)",-1000000*VALUE(MID(G336,2,LEN(G336)-3)),IF(RIGHT(G336,2)="B)",-1000000000*VALUE(MID(G336,2,LEN(G336)-3)),IF(RIGHT(G336,2)="k)",-1000*VALUE(MID(G336,2,LEN(G336)-3)),VALUE(SUBSTITUTE(G336,",","")))))),IF(RIGHT(G336,1)="T",1000000000000*VALUE(LEFT(G336,LEN(G336)-1)),IF(RIGHT(G336,1)="M",1000000*VALUE(LEFT(G336,LEN(G336)-1)),IF(RIGHT(G336,1)="B",1000000000*VALUE(LEFT(G336,LEN(G336)-1)),IF(RIGHT(G336,1)="%",0.01*VALUE(LEFT(G336,LEN(G336)-1)),IF(RIGHT(G336,1)="k",1000*VALUE(LEFT(G336,LEN(G336)-1)),VALUE(SUBSTITUTE(G336,",",""))))))))),"N/A")</f>
        <v/>
      </c>
      <c r="P336">
        <f>MAX(J336:N336)</f>
        <v/>
      </c>
      <c r="Q336">
        <f>IFERROR(J144+MATCH(P336,J336:N336,0)-1,"")</f>
        <v/>
      </c>
      <c r="R336">
        <f>IF(Q336="","",MIN(J336:N336))</f>
        <v/>
      </c>
      <c r="S336">
        <f>IFERROR(J144+MATCH(R336,J336:N336,0)-1,"")</f>
        <v/>
      </c>
      <c r="T336">
        <f>IFERROR(AVERAGE(J336:N336),"")</f>
        <v/>
      </c>
      <c r="U336">
        <f>IFERROR(STDEV(J336:N336),"")</f>
        <v/>
      </c>
      <c r="V336">
        <f>IFERROR(IF(C336="-","",IF(ISBLANK(B336),"",IF(OR(ISNUMBER(FIND("Growth",B336)),ISNUMBER(FIND("Margin",B336))),"",(J336-T336)/U336))),"")</f>
        <v/>
      </c>
      <c r="W336">
        <f>IFERROR(IF(OR(D336="-",ISBLANK(D336)),"",(K336-T336)/U336),"")</f>
        <v/>
      </c>
      <c r="X336">
        <f>IFERROR(IF(OR(E336="-",ISBLANK(E336)),"",(L336-T336)/U336),"")</f>
        <v/>
      </c>
      <c r="Y336">
        <f>IFERROR(IF(OR(F336="-",ISBLANK(F336)),"",(M336-T336)/U336),"")</f>
        <v/>
      </c>
      <c r="Z336">
        <f>IFERROR(IF(OR(G336="-",ISBLANK(G336)),"",(N336-T336)/U336),"")</f>
        <v/>
      </c>
      <c r="AA336">
        <f>IF(MAX(MAX(V336:Z336),ABS(MIN(V336:Z336)))=ABS(MIN(V336:Z336)),MIN(V336:Z336),MAX(V336:Z336))</f>
        <v/>
      </c>
      <c r="AB336">
        <f>IFERROR(V144+MATCH(AA336,V336:Z336,0)-1,"")</f>
        <v/>
      </c>
      <c r="AC336">
        <f>IF(AB336&lt;&gt;"",IF(S336=AB336,"Low",IF(AB336=Q336,"High","")),"")</f>
        <v/>
      </c>
      <c r="AE336">
        <f>IF(ISNUMBER(MATCH("N/A",J336:N336,0)),"",IFERROR((5 * SUMPRODUCT(J144:N144,J336:N336) - PRODUCT(SUM(J144:N144),SUM(J336:N336))) / ((5 * SUM((J144^2)+(K144^2)+(L144^2)+(M144^2)+(N144^2))) - SUM(J144:N144)^2),""))</f>
        <v/>
      </c>
      <c r="AF336">
        <f>IFERROR(CORREL(J144:N144,J336:N336),"")</f>
        <v/>
      </c>
      <c r="AZ336">
        <f>IF(Q336=S336,0,1)</f>
        <v/>
      </c>
      <c r="BA336">
        <f>IF(AZ336=1,IF(Q336="","",IF(Q336=N144,"Yes","No")),"")</f>
        <v/>
      </c>
      <c r="BB336">
        <f>IF(BA336="Yes",P336,"")</f>
        <v/>
      </c>
      <c r="BC336">
        <f>IF(AZ336=1,IF(S336="","",IF(S336=N144,"Yes","No")),"")</f>
        <v/>
      </c>
      <c r="BD336">
        <f>IF(BC336="Yes",R336,"")</f>
        <v/>
      </c>
      <c r="BE336">
        <f>IFERROR(IF(SIGN(AE336)=1,"Increasing",IF(SIGN(AE336)=-1,"Decreasing","")),"")</f>
        <v/>
      </c>
      <c r="BF336">
        <f>IF(OR(AND(BE336="Increasing",BA336="Yes"),AND(BE336="Decreasing",BC336="Yes")),"Yes","No")</f>
        <v/>
      </c>
      <c r="BG336">
        <f>IF(I336="pos_trend","Yes","No")</f>
        <v/>
      </c>
      <c r="BH336">
        <f>IF(AF336&lt;&gt;"",IF(ABS(AF336)&gt;0.8,"Yes","No"),"")</f>
        <v/>
      </c>
    </row>
    <row r="337" spans="1:60">
      <c s="1" r="A337" t="n">
        <v>8</v>
      </c>
      <c r="B337" t="s">
        <v>891</v>
      </c>
      <c r="C337" t="s">
        <v>304</v>
      </c>
      <c r="D337" t="s">
        <v>4406</v>
      </c>
      <c r="E337" t="s">
        <v>4407</v>
      </c>
      <c r="F337" t="s">
        <v>4408</v>
      </c>
      <c r="G337" t="s">
        <v>4409</v>
      </c>
      <c r="H337" t="s"/>
      <c r="I337">
        <f>IF(AND(K337&gt; J337, L337&gt; K337, M337&gt; L337, N337&gt; M337), "pos_trend", IF(AND(K337&lt; J337, L337&lt; K337, M337&lt; L337, N337&lt; M337), "neg_trend", "N/A"))</f>
        <v/>
      </c>
      <c r="J337">
        <f>IFERROR(IF(TRIM(C337)="-", "N/A", IF(RIGHT(C337,1)=")",IF(RIGHT(C337,2)="T)",-1000000000000*VALUE(MID(C337,2,LEN(C337)-3)),IF(RIGHT(C337,2)="M)",-1000000*VALUE(MID(C337,2,LEN(C337)-3)),IF(RIGHT(C337,2)="B)",-1000000000*VALUE(MID(C337,2,LEN(C337)-3)),IF(RIGHT(C337,2)="k)",-1000*VALUE(MID(C337,2,LEN(C337)-3)),VALUE(SUBSTITUTE(C337,",","")))))),IF(RIGHT(C337,1)="T",1000000000000*VALUE(LEFT(C337,LEN(C337)-1)),IF(RIGHT(C337,1)="M",1000000*VALUE(LEFT(C337,LEN(C337)-1)),IF(RIGHT(C337,1)="B",1000000000*VALUE(LEFT(C337,LEN(C337)-1)),IF(RIGHT(C337,1)="%",0.01*VALUE(LEFT(C337,LEN(C337)-1)),IF(RIGHT(C337,1)="k",1000*VALUE(LEFT(C337,LEN(C337)-1)),VALUE(SUBSTITUTE(C337,",",""))))))))),"N/A")</f>
        <v/>
      </c>
      <c r="K337">
        <f>IFERROR(IF(TRIM(D337)="-", "N/A", IF(RIGHT(D337,1)=")",IF(RIGHT(D337,2)="T)",-1000000000000*VALUE(MID(D337,2,LEN(D337)-3)),IF(RIGHT(D337,2)="M)",-1000000*VALUE(MID(D337,2,LEN(D337)-3)),IF(RIGHT(D337,2)="B)",-1000000000*VALUE(MID(D337,2,LEN(D337)-3)),IF(RIGHT(D337,2)="k)",-1000*VALUE(MID(D337,2,LEN(D337)-3)),VALUE(SUBSTITUTE(D337,",","")))))),IF(RIGHT(D337,1)="T",1000000000000*VALUE(LEFT(D337,LEN(D337)-1)),IF(RIGHT(D337,1)="M",1000000*VALUE(LEFT(D337,LEN(D337)-1)),IF(RIGHT(D337,1)="B",1000000000*VALUE(LEFT(D337,LEN(D337)-1)),IF(RIGHT(D337,1)="%",0.01*VALUE(LEFT(D337,LEN(D337)-1)),IF(RIGHT(D337,1)="k",1000*VALUE(LEFT(D337,LEN(D337)-1)),VALUE(SUBSTITUTE(D337,",",""))))))))),"N/A")</f>
        <v/>
      </c>
      <c r="L337">
        <f>IFERROR(IF(TRIM(E337)="-", "N/A", IF(RIGHT(E337,1)=")",IF(RIGHT(E337,2)="T)",-1000000000000*VALUE(MID(E337,2,LEN(E337)-3)),IF(RIGHT(E337,2)="M)",-1000000*VALUE(MID(E337,2,LEN(E337)-3)),IF(RIGHT(E337,2)="B)",-1000000000*VALUE(MID(E337,2,LEN(E337)-3)),IF(RIGHT(E337,2)="k)",-1000*VALUE(MID(E337,2,LEN(E337)-3)),VALUE(SUBSTITUTE(E337,",","")))))),IF(RIGHT(E337,1)="T",1000000000000*VALUE(LEFT(E337,LEN(E337)-1)),IF(RIGHT(E337,1)="M",1000000*VALUE(LEFT(E337,LEN(E337)-1)),IF(RIGHT(E337,1)="B",1000000000*VALUE(LEFT(E337,LEN(E337)-1)),IF(RIGHT(E337,1)="%",0.01*VALUE(LEFT(E337,LEN(E337)-1)),IF(RIGHT(E337,1)="k",1000*VALUE(LEFT(E337,LEN(E337)-1)),VALUE(SUBSTITUTE(E337,",",""))))))))),"N/A")</f>
        <v/>
      </c>
      <c r="M337">
        <f>IFERROR(IF(TRIM(F337)="-", "N/A", IF(RIGHT(F337,1)=")",IF(RIGHT(F337,2)="T)",-1000000000000*VALUE(MID(F337,2,LEN(F337)-3)),IF(RIGHT(F337,2)="M)",-1000000*VALUE(MID(F337,2,LEN(F337)-3)),IF(RIGHT(F337,2)="B)",-1000000000*VALUE(MID(F337,2,LEN(F337)-3)),IF(RIGHT(F337,2)="k)",-1000*VALUE(MID(F337,2,LEN(F337)-3)),VALUE(SUBSTITUTE(F337,",","")))))),IF(RIGHT(F337,1)="T",1000000000000*VALUE(LEFT(F337,LEN(F337)-1)),IF(RIGHT(F337,1)="M",1000000*VALUE(LEFT(F337,LEN(F337)-1)),IF(RIGHT(F337,1)="B",1000000000*VALUE(LEFT(F337,LEN(F337)-1)),IF(RIGHT(F337,1)="%",0.01*VALUE(LEFT(F337,LEN(F337)-1)),IF(RIGHT(F337,1)="k",1000*VALUE(LEFT(F337,LEN(F337)-1)),VALUE(SUBSTITUTE(F337,",",""))))))))),"N/A")</f>
        <v/>
      </c>
      <c r="N337">
        <f>IFERROR(IF(TRIM(G337)="-", "N/A", IF(RIGHT(G337,1)=")",IF(RIGHT(G337,2)="T)",-1000000000000*VALUE(MID(G337,2,LEN(G337)-3)),IF(RIGHT(G337,2)="M)",-1000000*VALUE(MID(G337,2,LEN(G337)-3)),IF(RIGHT(G337,2)="B)",-1000000000*VALUE(MID(G337,2,LEN(G337)-3)),IF(RIGHT(G337,2)="k)",-1000*VALUE(MID(G337,2,LEN(G337)-3)),VALUE(SUBSTITUTE(G337,",","")))))),IF(RIGHT(G337,1)="T",1000000000000*VALUE(LEFT(G337,LEN(G337)-1)),IF(RIGHT(G337,1)="M",1000000*VALUE(LEFT(G337,LEN(G337)-1)),IF(RIGHT(G337,1)="B",1000000000*VALUE(LEFT(G337,LEN(G337)-1)),IF(RIGHT(G337,1)="%",0.01*VALUE(LEFT(G337,LEN(G337)-1)),IF(RIGHT(G337,1)="k",1000*VALUE(LEFT(G337,LEN(G337)-1)),VALUE(SUBSTITUTE(G337,",",""))))))))),"N/A")</f>
        <v/>
      </c>
      <c r="P337">
        <f>MAX(J337:N337)</f>
        <v/>
      </c>
      <c r="Q337">
        <f>IFERROR(J144+MATCH(P337,J337:N337,0)-1,"")</f>
        <v/>
      </c>
      <c r="R337">
        <f>IF(Q337="","",MIN(J337:N337))</f>
        <v/>
      </c>
      <c r="S337">
        <f>IFERROR(J144+MATCH(R337,J337:N337,0)-1,"")</f>
        <v/>
      </c>
      <c r="T337">
        <f>IFERROR(AVERAGE(J337:N337),"")</f>
        <v/>
      </c>
      <c r="U337">
        <f>IFERROR(STDEV(J337:N337),"")</f>
        <v/>
      </c>
      <c r="V337">
        <f>IFERROR(IF(C337="-","",IF(ISBLANK(B337),"",IF(OR(ISNUMBER(FIND("Growth",B337)),ISNUMBER(FIND("Margin",B337))),"",(J337-T337)/U337))),"")</f>
        <v/>
      </c>
      <c r="W337">
        <f>IFERROR(IF(OR(D337="-",ISBLANK(D337)),"",(K337-T337)/U337),"")</f>
        <v/>
      </c>
      <c r="X337">
        <f>IFERROR(IF(OR(E337="-",ISBLANK(E337)),"",(L337-T337)/U337),"")</f>
        <v/>
      </c>
      <c r="Y337">
        <f>IFERROR(IF(OR(F337="-",ISBLANK(F337)),"",(M337-T337)/U337),"")</f>
        <v/>
      </c>
      <c r="Z337">
        <f>IFERROR(IF(OR(G337="-",ISBLANK(G337)),"",(N337-T337)/U337),"")</f>
        <v/>
      </c>
      <c r="AA337">
        <f>IF(MAX(MAX(V337:Z337),ABS(MIN(V337:Z337)))=ABS(MIN(V337:Z337)),MIN(V337:Z337),MAX(V337:Z337))</f>
        <v/>
      </c>
      <c r="AB337">
        <f>IFERROR(V144+MATCH(AA337,V337:Z337,0)-1,"")</f>
        <v/>
      </c>
      <c r="AC337">
        <f>IF(AB337&lt;&gt;"",IF(S337=AB337,"Low",IF(AB337=Q337,"High","")),"")</f>
        <v/>
      </c>
      <c r="AE337">
        <f>IF(ISNUMBER(MATCH("N/A",J337:N337,0)),"",IFERROR((5 * SUMPRODUCT(J144:N144,J337:N337) - PRODUCT(SUM(J144:N144),SUM(J337:N337))) / ((5 * SUM((J144^2)+(K144^2)+(L144^2)+(M144^2)+(N144^2))) - SUM(J144:N144)^2),""))</f>
        <v/>
      </c>
      <c r="AF337">
        <f>IFERROR(CORREL(J144:N144,J337:N337),"")</f>
        <v/>
      </c>
      <c r="AZ337">
        <f>IF(Q337=S337,0,1)</f>
        <v/>
      </c>
      <c r="BA337">
        <f>IF(AZ337=1,IF(Q337="","",IF(Q337=N144,"Yes","No")),"")</f>
        <v/>
      </c>
      <c r="BB337">
        <f>IF(BA337="Yes",P337,"")</f>
        <v/>
      </c>
      <c r="BC337">
        <f>IF(AZ337=1,IF(S337="","",IF(S337=N144,"Yes","No")),"")</f>
        <v/>
      </c>
      <c r="BD337">
        <f>IF(BC337="Yes",R337,"")</f>
        <v/>
      </c>
      <c r="BE337">
        <f>IFERROR(IF(SIGN(AE337)=1,"Increasing",IF(SIGN(AE337)=-1,"Decreasing","")),"")</f>
        <v/>
      </c>
      <c r="BF337">
        <f>IF(OR(AND(BE337="Increasing",BA337="Yes"),AND(BE337="Decreasing",BC337="Yes")),"Yes","No")</f>
        <v/>
      </c>
      <c r="BG337">
        <f>IF(I337="pos_trend","Yes","No")</f>
        <v/>
      </c>
      <c r="BH337">
        <f>IF(AF337&lt;&gt;"",IF(ABS(AF337)&gt;0.8,"Yes","No"),"")</f>
        <v/>
      </c>
    </row>
    <row r="338" spans="1:60">
      <c s="1" r="A338" t="n">
        <v>9</v>
      </c>
      <c r="B338" t="s">
        <v>897</v>
      </c>
      <c r="C338" t="s">
        <v>264</v>
      </c>
      <c r="D338" t="s">
        <v>264</v>
      </c>
      <c r="E338" t="s">
        <v>264</v>
      </c>
      <c r="F338" t="s">
        <v>264</v>
      </c>
      <c r="G338" t="s">
        <v>264</v>
      </c>
      <c r="H338" t="s"/>
      <c r="I338">
        <f>IF(AND(K338&gt; J338, L338&gt; K338, M338&gt; L338, N338&gt; M338), "pos_trend", IF(AND(K338&lt; J338, L338&lt; K338, M338&lt; L338, N338&lt; M338), "neg_trend", "N/A"))</f>
        <v/>
      </c>
      <c r="J338">
        <f>IFERROR(IF(TRIM(C338)="-", "N/A", IF(RIGHT(C338,1)=")",IF(RIGHT(C338,2)="T)",-1000000000000*VALUE(MID(C338,2,LEN(C338)-3)),IF(RIGHT(C338,2)="M)",-1000000*VALUE(MID(C338,2,LEN(C338)-3)),IF(RIGHT(C338,2)="B)",-1000000000*VALUE(MID(C338,2,LEN(C338)-3)),IF(RIGHT(C338,2)="k)",-1000*VALUE(MID(C338,2,LEN(C338)-3)),VALUE(SUBSTITUTE(C338,",","")))))),IF(RIGHT(C338,1)="T",1000000000000*VALUE(LEFT(C338,LEN(C338)-1)),IF(RIGHT(C338,1)="M",1000000*VALUE(LEFT(C338,LEN(C338)-1)),IF(RIGHT(C338,1)="B",1000000000*VALUE(LEFT(C338,LEN(C338)-1)),IF(RIGHT(C338,1)="%",0.01*VALUE(LEFT(C338,LEN(C338)-1)),IF(RIGHT(C338,1)="k",1000*VALUE(LEFT(C338,LEN(C338)-1)),VALUE(SUBSTITUTE(C338,",",""))))))))),"N/A")</f>
        <v/>
      </c>
      <c r="K338">
        <f>IFERROR(IF(TRIM(D338)="-", "N/A", IF(RIGHT(D338,1)=")",IF(RIGHT(D338,2)="T)",-1000000000000*VALUE(MID(D338,2,LEN(D338)-3)),IF(RIGHT(D338,2)="M)",-1000000*VALUE(MID(D338,2,LEN(D338)-3)),IF(RIGHT(D338,2)="B)",-1000000000*VALUE(MID(D338,2,LEN(D338)-3)),IF(RIGHT(D338,2)="k)",-1000*VALUE(MID(D338,2,LEN(D338)-3)),VALUE(SUBSTITUTE(D338,",","")))))),IF(RIGHT(D338,1)="T",1000000000000*VALUE(LEFT(D338,LEN(D338)-1)),IF(RIGHT(D338,1)="M",1000000*VALUE(LEFT(D338,LEN(D338)-1)),IF(RIGHT(D338,1)="B",1000000000*VALUE(LEFT(D338,LEN(D338)-1)),IF(RIGHT(D338,1)="%",0.01*VALUE(LEFT(D338,LEN(D338)-1)),IF(RIGHT(D338,1)="k",1000*VALUE(LEFT(D338,LEN(D338)-1)),VALUE(SUBSTITUTE(D338,",",""))))))))),"N/A")</f>
        <v/>
      </c>
      <c r="L338">
        <f>IFERROR(IF(TRIM(E338)="-", "N/A", IF(RIGHT(E338,1)=")",IF(RIGHT(E338,2)="T)",-1000000000000*VALUE(MID(E338,2,LEN(E338)-3)),IF(RIGHT(E338,2)="M)",-1000000*VALUE(MID(E338,2,LEN(E338)-3)),IF(RIGHT(E338,2)="B)",-1000000000*VALUE(MID(E338,2,LEN(E338)-3)),IF(RIGHT(E338,2)="k)",-1000*VALUE(MID(E338,2,LEN(E338)-3)),VALUE(SUBSTITUTE(E338,",","")))))),IF(RIGHT(E338,1)="T",1000000000000*VALUE(LEFT(E338,LEN(E338)-1)),IF(RIGHT(E338,1)="M",1000000*VALUE(LEFT(E338,LEN(E338)-1)),IF(RIGHT(E338,1)="B",1000000000*VALUE(LEFT(E338,LEN(E338)-1)),IF(RIGHT(E338,1)="%",0.01*VALUE(LEFT(E338,LEN(E338)-1)),IF(RIGHT(E338,1)="k",1000*VALUE(LEFT(E338,LEN(E338)-1)),VALUE(SUBSTITUTE(E338,",",""))))))))),"N/A")</f>
        <v/>
      </c>
      <c r="M338">
        <f>IFERROR(IF(TRIM(F338)="-", "N/A", IF(RIGHT(F338,1)=")",IF(RIGHT(F338,2)="T)",-1000000000000*VALUE(MID(F338,2,LEN(F338)-3)),IF(RIGHT(F338,2)="M)",-1000000*VALUE(MID(F338,2,LEN(F338)-3)),IF(RIGHT(F338,2)="B)",-1000000000*VALUE(MID(F338,2,LEN(F338)-3)),IF(RIGHT(F338,2)="k)",-1000*VALUE(MID(F338,2,LEN(F338)-3)),VALUE(SUBSTITUTE(F338,",","")))))),IF(RIGHT(F338,1)="T",1000000000000*VALUE(LEFT(F338,LEN(F338)-1)),IF(RIGHT(F338,1)="M",1000000*VALUE(LEFT(F338,LEN(F338)-1)),IF(RIGHT(F338,1)="B",1000000000*VALUE(LEFT(F338,LEN(F338)-1)),IF(RIGHT(F338,1)="%",0.01*VALUE(LEFT(F338,LEN(F338)-1)),IF(RIGHT(F338,1)="k",1000*VALUE(LEFT(F338,LEN(F338)-1)),VALUE(SUBSTITUTE(F338,",",""))))))))),"N/A")</f>
        <v/>
      </c>
      <c r="N338">
        <f>IFERROR(IF(TRIM(G338)="-", "N/A", IF(RIGHT(G338,1)=")",IF(RIGHT(G338,2)="T)",-1000000000000*VALUE(MID(G338,2,LEN(G338)-3)),IF(RIGHT(G338,2)="M)",-1000000*VALUE(MID(G338,2,LEN(G338)-3)),IF(RIGHT(G338,2)="B)",-1000000000*VALUE(MID(G338,2,LEN(G338)-3)),IF(RIGHT(G338,2)="k)",-1000*VALUE(MID(G338,2,LEN(G338)-3)),VALUE(SUBSTITUTE(G338,",","")))))),IF(RIGHT(G338,1)="T",1000000000000*VALUE(LEFT(G338,LEN(G338)-1)),IF(RIGHT(G338,1)="M",1000000*VALUE(LEFT(G338,LEN(G338)-1)),IF(RIGHT(G338,1)="B",1000000000*VALUE(LEFT(G338,LEN(G338)-1)),IF(RIGHT(G338,1)="%",0.01*VALUE(LEFT(G338,LEN(G338)-1)),IF(RIGHT(G338,1)="k",1000*VALUE(LEFT(G338,LEN(G338)-1)),VALUE(SUBSTITUTE(G338,",",""))))))))),"N/A")</f>
        <v/>
      </c>
      <c r="P338">
        <f>MAX(J338:N338)</f>
        <v/>
      </c>
      <c r="Q338">
        <f>IFERROR(J144+MATCH(P338,J338:N338,0)-1,"")</f>
        <v/>
      </c>
      <c r="R338">
        <f>IF(Q338="","",MIN(J338:N338))</f>
        <v/>
      </c>
      <c r="S338">
        <f>IFERROR(J144+MATCH(R338,J338:N338,0)-1,"")</f>
        <v/>
      </c>
      <c r="T338">
        <f>IFERROR(AVERAGE(J338:N338),"")</f>
        <v/>
      </c>
      <c r="U338">
        <f>IFERROR(STDEV(J338:N338),"")</f>
        <v/>
      </c>
      <c r="V338">
        <f>IFERROR(IF(C338="-","",IF(ISBLANK(B338),"",IF(OR(ISNUMBER(FIND("Growth",B338)),ISNUMBER(FIND("Margin",B338))),"",(J338-T338)/U338))),"")</f>
        <v/>
      </c>
      <c r="W338">
        <f>IFERROR(IF(OR(D338="-",ISBLANK(D338)),"",(K338-T338)/U338),"")</f>
        <v/>
      </c>
      <c r="X338">
        <f>IFERROR(IF(OR(E338="-",ISBLANK(E338)),"",(L338-T338)/U338),"")</f>
        <v/>
      </c>
      <c r="Y338">
        <f>IFERROR(IF(OR(F338="-",ISBLANK(F338)),"",(M338-T338)/U338),"")</f>
        <v/>
      </c>
      <c r="Z338">
        <f>IFERROR(IF(OR(G338="-",ISBLANK(G338)),"",(N338-T338)/U338),"")</f>
        <v/>
      </c>
      <c r="AA338">
        <f>IF(MAX(MAX(V338:Z338),ABS(MIN(V338:Z338)))=ABS(MIN(V338:Z338)),MIN(V338:Z338),MAX(V338:Z338))</f>
        <v/>
      </c>
      <c r="AB338">
        <f>IFERROR(V144+MATCH(AA338,V338:Z338,0)-1,"")</f>
        <v/>
      </c>
      <c r="AC338">
        <f>IF(AB338&lt;&gt;"",IF(S338=AB338,"Low",IF(AB338=Q338,"High","")),"")</f>
        <v/>
      </c>
      <c r="AE338">
        <f>IF(ISNUMBER(MATCH("N/A",J338:N338,0)),"",IFERROR((5 * SUMPRODUCT(J144:N144,J338:N338) - PRODUCT(SUM(J144:N144),SUM(J338:N338))) / ((5 * SUM((J144^2)+(K144^2)+(L144^2)+(M144^2)+(N144^2))) - SUM(J144:N144)^2),""))</f>
        <v/>
      </c>
      <c r="AF338">
        <f>IFERROR(CORREL(J144:N144,J338:N338),"")</f>
        <v/>
      </c>
      <c r="AZ338">
        <f>IF(Q338=S338,0,1)</f>
        <v/>
      </c>
      <c r="BA338">
        <f>IF(AZ338=1,IF(Q338="","",IF(Q338=N144,"Yes","No")),"")</f>
        <v/>
      </c>
      <c r="BB338">
        <f>IF(BA338="Yes",P338,"")</f>
        <v/>
      </c>
      <c r="BC338">
        <f>IF(AZ338=1,IF(S338="","",IF(S338=N144,"Yes","No")),"")</f>
        <v/>
      </c>
      <c r="BD338">
        <f>IF(BC338="Yes",R338,"")</f>
        <v/>
      </c>
      <c r="BE338">
        <f>IFERROR(IF(SIGN(AE338)=1,"Increasing",IF(SIGN(AE338)=-1,"Decreasing","")),"")</f>
        <v/>
      </c>
      <c r="BF338">
        <f>IF(OR(AND(BE338="Increasing",BA338="Yes"),AND(BE338="Decreasing",BC338="Yes")),"Yes","No")</f>
        <v/>
      </c>
      <c r="BG338">
        <f>IF(I338="pos_trend","Yes","No")</f>
        <v/>
      </c>
      <c r="BH338">
        <f>IF(AF338&lt;&gt;"",IF(ABS(AF338)&gt;0.8,"Yes","No"),"")</f>
        <v/>
      </c>
    </row>
    <row r="339" spans="1:60">
      <c s="1" r="A339" t="n">
        <v>10</v>
      </c>
      <c r="B339" t="s">
        <v>898</v>
      </c>
      <c r="C339" t="s">
        <v>304</v>
      </c>
      <c r="D339" t="s">
        <v>4406</v>
      </c>
      <c r="E339" t="s">
        <v>4407</v>
      </c>
      <c r="F339" t="s">
        <v>4408</v>
      </c>
      <c r="G339" t="s">
        <v>4409</v>
      </c>
      <c r="H339" t="s"/>
      <c r="I339">
        <f>IF(AND(K339&gt; J339, L339&gt; K339, M339&gt; L339, N339&gt; M339), "pos_trend", IF(AND(K339&lt; J339, L339&lt; K339, M339&lt; L339, N339&lt; M339), "neg_trend", "N/A"))</f>
        <v/>
      </c>
      <c r="J339">
        <f>IFERROR(IF(TRIM(C339)="-", "N/A", IF(RIGHT(C339,1)=")",IF(RIGHT(C339,2)="T)",-1000000000000*VALUE(MID(C339,2,LEN(C339)-3)),IF(RIGHT(C339,2)="M)",-1000000*VALUE(MID(C339,2,LEN(C339)-3)),IF(RIGHT(C339,2)="B)",-1000000000*VALUE(MID(C339,2,LEN(C339)-3)),IF(RIGHT(C339,2)="k)",-1000*VALUE(MID(C339,2,LEN(C339)-3)),VALUE(SUBSTITUTE(C339,",","")))))),IF(RIGHT(C339,1)="T",1000000000000*VALUE(LEFT(C339,LEN(C339)-1)),IF(RIGHT(C339,1)="M",1000000*VALUE(LEFT(C339,LEN(C339)-1)),IF(RIGHT(C339,1)="B",1000000000*VALUE(LEFT(C339,LEN(C339)-1)),IF(RIGHT(C339,1)="%",0.01*VALUE(LEFT(C339,LEN(C339)-1)),IF(RIGHT(C339,1)="k",1000*VALUE(LEFT(C339,LEN(C339)-1)),VALUE(SUBSTITUTE(C339,",",""))))))))),"N/A")</f>
        <v/>
      </c>
      <c r="K339">
        <f>IFERROR(IF(TRIM(D339)="-", "N/A", IF(RIGHT(D339,1)=")",IF(RIGHT(D339,2)="T)",-1000000000000*VALUE(MID(D339,2,LEN(D339)-3)),IF(RIGHT(D339,2)="M)",-1000000*VALUE(MID(D339,2,LEN(D339)-3)),IF(RIGHT(D339,2)="B)",-1000000000*VALUE(MID(D339,2,LEN(D339)-3)),IF(RIGHT(D339,2)="k)",-1000*VALUE(MID(D339,2,LEN(D339)-3)),VALUE(SUBSTITUTE(D339,",","")))))),IF(RIGHT(D339,1)="T",1000000000000*VALUE(LEFT(D339,LEN(D339)-1)),IF(RIGHT(D339,1)="M",1000000*VALUE(LEFT(D339,LEN(D339)-1)),IF(RIGHT(D339,1)="B",1000000000*VALUE(LEFT(D339,LEN(D339)-1)),IF(RIGHT(D339,1)="%",0.01*VALUE(LEFT(D339,LEN(D339)-1)),IF(RIGHT(D339,1)="k",1000*VALUE(LEFT(D339,LEN(D339)-1)),VALUE(SUBSTITUTE(D339,",",""))))))))),"N/A")</f>
        <v/>
      </c>
      <c r="L339">
        <f>IFERROR(IF(TRIM(E339)="-", "N/A", IF(RIGHT(E339,1)=")",IF(RIGHT(E339,2)="T)",-1000000000000*VALUE(MID(E339,2,LEN(E339)-3)),IF(RIGHT(E339,2)="M)",-1000000*VALUE(MID(E339,2,LEN(E339)-3)),IF(RIGHT(E339,2)="B)",-1000000000*VALUE(MID(E339,2,LEN(E339)-3)),IF(RIGHT(E339,2)="k)",-1000*VALUE(MID(E339,2,LEN(E339)-3)),VALUE(SUBSTITUTE(E339,",","")))))),IF(RIGHT(E339,1)="T",1000000000000*VALUE(LEFT(E339,LEN(E339)-1)),IF(RIGHT(E339,1)="M",1000000*VALUE(LEFT(E339,LEN(E339)-1)),IF(RIGHT(E339,1)="B",1000000000*VALUE(LEFT(E339,LEN(E339)-1)),IF(RIGHT(E339,1)="%",0.01*VALUE(LEFT(E339,LEN(E339)-1)),IF(RIGHT(E339,1)="k",1000*VALUE(LEFT(E339,LEN(E339)-1)),VALUE(SUBSTITUTE(E339,",",""))))))))),"N/A")</f>
        <v/>
      </c>
      <c r="M339">
        <f>IFERROR(IF(TRIM(F339)="-", "N/A", IF(RIGHT(F339,1)=")",IF(RIGHT(F339,2)="T)",-1000000000000*VALUE(MID(F339,2,LEN(F339)-3)),IF(RIGHT(F339,2)="M)",-1000000*VALUE(MID(F339,2,LEN(F339)-3)),IF(RIGHT(F339,2)="B)",-1000000000*VALUE(MID(F339,2,LEN(F339)-3)),IF(RIGHT(F339,2)="k)",-1000*VALUE(MID(F339,2,LEN(F339)-3)),VALUE(SUBSTITUTE(F339,",","")))))),IF(RIGHT(F339,1)="T",1000000000000*VALUE(LEFT(F339,LEN(F339)-1)),IF(RIGHT(F339,1)="M",1000000*VALUE(LEFT(F339,LEN(F339)-1)),IF(RIGHT(F339,1)="B",1000000000*VALUE(LEFT(F339,LEN(F339)-1)),IF(RIGHT(F339,1)="%",0.01*VALUE(LEFT(F339,LEN(F339)-1)),IF(RIGHT(F339,1)="k",1000*VALUE(LEFT(F339,LEN(F339)-1)),VALUE(SUBSTITUTE(F339,",",""))))))))),"N/A")</f>
        <v/>
      </c>
      <c r="N339">
        <f>IFERROR(IF(TRIM(G339)="-", "N/A", IF(RIGHT(G339,1)=")",IF(RIGHT(G339,2)="T)",-1000000000000*VALUE(MID(G339,2,LEN(G339)-3)),IF(RIGHT(G339,2)="M)",-1000000*VALUE(MID(G339,2,LEN(G339)-3)),IF(RIGHT(G339,2)="B)",-1000000000*VALUE(MID(G339,2,LEN(G339)-3)),IF(RIGHT(G339,2)="k)",-1000*VALUE(MID(G339,2,LEN(G339)-3)),VALUE(SUBSTITUTE(G339,",","")))))),IF(RIGHT(G339,1)="T",1000000000000*VALUE(LEFT(G339,LEN(G339)-1)),IF(RIGHT(G339,1)="M",1000000*VALUE(LEFT(G339,LEN(G339)-1)),IF(RIGHT(G339,1)="B",1000000000*VALUE(LEFT(G339,LEN(G339)-1)),IF(RIGHT(G339,1)="%",0.01*VALUE(LEFT(G339,LEN(G339)-1)),IF(RIGHT(G339,1)="k",1000*VALUE(LEFT(G339,LEN(G339)-1)),VALUE(SUBSTITUTE(G339,",",""))))))))),"N/A")</f>
        <v/>
      </c>
      <c r="P339">
        <f>MAX(J339:N339)</f>
        <v/>
      </c>
      <c r="Q339">
        <f>IFERROR(J144+MATCH(P339,J339:N339,0)-1,"")</f>
        <v/>
      </c>
      <c r="R339">
        <f>IF(Q339="","",MIN(J339:N339))</f>
        <v/>
      </c>
      <c r="S339">
        <f>IFERROR(J144+MATCH(R339,J339:N339,0)-1,"")</f>
        <v/>
      </c>
      <c r="T339">
        <f>IFERROR(AVERAGE(J339:N339),"")</f>
        <v/>
      </c>
      <c r="U339">
        <f>IFERROR(STDEV(J339:N339),"")</f>
        <v/>
      </c>
      <c r="V339">
        <f>IFERROR(IF(C339="-","",IF(ISBLANK(B339),"",IF(OR(ISNUMBER(FIND("Growth",B339)),ISNUMBER(FIND("Margin",B339))),"",(J339-T339)/U339))),"")</f>
        <v/>
      </c>
      <c r="W339">
        <f>IFERROR(IF(OR(D339="-",ISBLANK(D339)),"",(K339-T339)/U339),"")</f>
        <v/>
      </c>
      <c r="X339">
        <f>IFERROR(IF(OR(E339="-",ISBLANK(E339)),"",(L339-T339)/U339),"")</f>
        <v/>
      </c>
      <c r="Y339">
        <f>IFERROR(IF(OR(F339="-",ISBLANK(F339)),"",(M339-T339)/U339),"")</f>
        <v/>
      </c>
      <c r="Z339">
        <f>IFERROR(IF(OR(G339="-",ISBLANK(G339)),"",(N339-T339)/U339),"")</f>
        <v/>
      </c>
      <c r="AA339">
        <f>IF(MAX(MAX(V339:Z339),ABS(MIN(V339:Z339)))=ABS(MIN(V339:Z339)),MIN(V339:Z339),MAX(V339:Z339))</f>
        <v/>
      </c>
      <c r="AB339">
        <f>IFERROR(V144+MATCH(AA339,V339:Z339,0)-1,"")</f>
        <v/>
      </c>
      <c r="AC339">
        <f>IF(AB339&lt;&gt;"",IF(S339=AB339,"Low",IF(AB339=Q339,"High","")),"")</f>
        <v/>
      </c>
      <c r="AE339">
        <f>IF(ISNUMBER(MATCH("N/A",J339:N339,0)),"",IFERROR((5 * SUMPRODUCT(J144:N144,J339:N339) - PRODUCT(SUM(J144:N144),SUM(J339:N339))) / ((5 * SUM((J144^2)+(K144^2)+(L144^2)+(M144^2)+(N144^2))) - SUM(J144:N144)^2),""))</f>
        <v/>
      </c>
      <c r="AF339">
        <f>IFERROR(CORREL(J144:N144,J339:N339),"")</f>
        <v/>
      </c>
      <c r="AZ339">
        <f>IF(Q339=S339,0,1)</f>
        <v/>
      </c>
      <c r="BA339">
        <f>IF(AZ339=1,IF(Q339="","",IF(Q339=N144,"Yes","No")),"")</f>
        <v/>
      </c>
      <c r="BB339">
        <f>IF(BA339="Yes",P339,"")</f>
        <v/>
      </c>
      <c r="BC339">
        <f>IF(AZ339=1,IF(S339="","",IF(S339=N144,"Yes","No")),"")</f>
        <v/>
      </c>
      <c r="BD339">
        <f>IF(BC339="Yes",R339,"")</f>
        <v/>
      </c>
      <c r="BE339">
        <f>IFERROR(IF(SIGN(AE339)=1,"Increasing",IF(SIGN(AE339)=-1,"Decreasing","")),"")</f>
        <v/>
      </c>
      <c r="BF339">
        <f>IF(OR(AND(BE339="Increasing",BA339="Yes"),AND(BE339="Decreasing",BC339="Yes")),"Yes","No")</f>
        <v/>
      </c>
      <c r="BG339">
        <f>IF(I339="pos_trend","Yes","No")</f>
        <v/>
      </c>
      <c r="BH339">
        <f>IF(AF339&lt;&gt;"",IF(ABS(AF339)&gt;0.8,"Yes","No"),"")</f>
        <v/>
      </c>
    </row>
    <row r="340" spans="1:60">
      <c s="1" r="A340" t="n">
        <v>11</v>
      </c>
      <c r="B340" t="s">
        <v>899</v>
      </c>
      <c r="C340" t="s">
        <v>4410</v>
      </c>
      <c r="D340" t="s">
        <v>4411</v>
      </c>
      <c r="E340" t="s">
        <v>4412</v>
      </c>
      <c r="F340" t="s">
        <v>4413</v>
      </c>
      <c r="G340" t="s">
        <v>4414</v>
      </c>
      <c r="H340" t="s"/>
      <c r="I340">
        <f>IF(AND(K340&gt; J340, L340&gt; K340, M340&gt; L340, N340&gt; M340), "pos_trend", IF(AND(K340&lt; J340, L340&lt; K340, M340&lt; L340, N340&lt; M340), "neg_trend", "N/A"))</f>
        <v/>
      </c>
      <c r="J340">
        <f>IFERROR(IF(TRIM(C340)="-", "N/A", IF(RIGHT(C340,1)=")",IF(RIGHT(C340,2)="T)",-1000000000000*VALUE(MID(C340,2,LEN(C340)-3)),IF(RIGHT(C340,2)="M)",-1000000*VALUE(MID(C340,2,LEN(C340)-3)),IF(RIGHT(C340,2)="B)",-1000000000*VALUE(MID(C340,2,LEN(C340)-3)),IF(RIGHT(C340,2)="k)",-1000*VALUE(MID(C340,2,LEN(C340)-3)),VALUE(SUBSTITUTE(C340,",","")))))),IF(RIGHT(C340,1)="T",1000000000000*VALUE(LEFT(C340,LEN(C340)-1)),IF(RIGHT(C340,1)="M",1000000*VALUE(LEFT(C340,LEN(C340)-1)),IF(RIGHT(C340,1)="B",1000000000*VALUE(LEFT(C340,LEN(C340)-1)),IF(RIGHT(C340,1)="%",0.01*VALUE(LEFT(C340,LEN(C340)-1)),IF(RIGHT(C340,1)="k",1000*VALUE(LEFT(C340,LEN(C340)-1)),VALUE(SUBSTITUTE(C340,",",""))))))))),"N/A")</f>
        <v/>
      </c>
      <c r="K340">
        <f>IFERROR(IF(TRIM(D340)="-", "N/A", IF(RIGHT(D340,1)=")",IF(RIGHT(D340,2)="T)",-1000000000000*VALUE(MID(D340,2,LEN(D340)-3)),IF(RIGHT(D340,2)="M)",-1000000*VALUE(MID(D340,2,LEN(D340)-3)),IF(RIGHT(D340,2)="B)",-1000000000*VALUE(MID(D340,2,LEN(D340)-3)),IF(RIGHT(D340,2)="k)",-1000*VALUE(MID(D340,2,LEN(D340)-3)),VALUE(SUBSTITUTE(D340,",","")))))),IF(RIGHT(D340,1)="T",1000000000000*VALUE(LEFT(D340,LEN(D340)-1)),IF(RIGHT(D340,1)="M",1000000*VALUE(LEFT(D340,LEN(D340)-1)),IF(RIGHT(D340,1)="B",1000000000*VALUE(LEFT(D340,LEN(D340)-1)),IF(RIGHT(D340,1)="%",0.01*VALUE(LEFT(D340,LEN(D340)-1)),IF(RIGHT(D340,1)="k",1000*VALUE(LEFT(D340,LEN(D340)-1)),VALUE(SUBSTITUTE(D340,",",""))))))))),"N/A")</f>
        <v/>
      </c>
      <c r="L340">
        <f>IFERROR(IF(TRIM(E340)="-", "N/A", IF(RIGHT(E340,1)=")",IF(RIGHT(E340,2)="T)",-1000000000000*VALUE(MID(E340,2,LEN(E340)-3)),IF(RIGHT(E340,2)="M)",-1000000*VALUE(MID(E340,2,LEN(E340)-3)),IF(RIGHT(E340,2)="B)",-1000000000*VALUE(MID(E340,2,LEN(E340)-3)),IF(RIGHT(E340,2)="k)",-1000*VALUE(MID(E340,2,LEN(E340)-3)),VALUE(SUBSTITUTE(E340,",","")))))),IF(RIGHT(E340,1)="T",1000000000000*VALUE(LEFT(E340,LEN(E340)-1)),IF(RIGHT(E340,1)="M",1000000*VALUE(LEFT(E340,LEN(E340)-1)),IF(RIGHT(E340,1)="B",1000000000*VALUE(LEFT(E340,LEN(E340)-1)),IF(RIGHT(E340,1)="%",0.01*VALUE(LEFT(E340,LEN(E340)-1)),IF(RIGHT(E340,1)="k",1000*VALUE(LEFT(E340,LEN(E340)-1)),VALUE(SUBSTITUTE(E340,",",""))))))))),"N/A")</f>
        <v/>
      </c>
      <c r="M340">
        <f>IFERROR(IF(TRIM(F340)="-", "N/A", IF(RIGHT(F340,1)=")",IF(RIGHT(F340,2)="T)",-1000000000000*VALUE(MID(F340,2,LEN(F340)-3)),IF(RIGHT(F340,2)="M)",-1000000*VALUE(MID(F340,2,LEN(F340)-3)),IF(RIGHT(F340,2)="B)",-1000000000*VALUE(MID(F340,2,LEN(F340)-3)),IF(RIGHT(F340,2)="k)",-1000*VALUE(MID(F340,2,LEN(F340)-3)),VALUE(SUBSTITUTE(F340,",","")))))),IF(RIGHT(F340,1)="T",1000000000000*VALUE(LEFT(F340,LEN(F340)-1)),IF(RIGHT(F340,1)="M",1000000*VALUE(LEFT(F340,LEN(F340)-1)),IF(RIGHT(F340,1)="B",1000000000*VALUE(LEFT(F340,LEN(F340)-1)),IF(RIGHT(F340,1)="%",0.01*VALUE(LEFT(F340,LEN(F340)-1)),IF(RIGHT(F340,1)="k",1000*VALUE(LEFT(F340,LEN(F340)-1)),VALUE(SUBSTITUTE(F340,",",""))))))))),"N/A")</f>
        <v/>
      </c>
      <c r="N340">
        <f>IFERROR(IF(TRIM(G340)="-", "N/A", IF(RIGHT(G340,1)=")",IF(RIGHT(G340,2)="T)",-1000000000000*VALUE(MID(G340,2,LEN(G340)-3)),IF(RIGHT(G340,2)="M)",-1000000*VALUE(MID(G340,2,LEN(G340)-3)),IF(RIGHT(G340,2)="B)",-1000000000*VALUE(MID(G340,2,LEN(G340)-3)),IF(RIGHT(G340,2)="k)",-1000*VALUE(MID(G340,2,LEN(G340)-3)),VALUE(SUBSTITUTE(G340,",","")))))),IF(RIGHT(G340,1)="T",1000000000000*VALUE(LEFT(G340,LEN(G340)-1)),IF(RIGHT(G340,1)="M",1000000*VALUE(LEFT(G340,LEN(G340)-1)),IF(RIGHT(G340,1)="B",1000000000*VALUE(LEFT(G340,LEN(G340)-1)),IF(RIGHT(G340,1)="%",0.01*VALUE(LEFT(G340,LEN(G340)-1)),IF(RIGHT(G340,1)="k",1000*VALUE(LEFT(G340,LEN(G340)-1)),VALUE(SUBSTITUTE(G340,",",""))))))))),"N/A")</f>
        <v/>
      </c>
      <c r="P340">
        <f>MAX(J340:N340)</f>
        <v/>
      </c>
      <c r="Q340">
        <f>IFERROR(J144+MATCH(P340,J340:N340,0)-1,"")</f>
        <v/>
      </c>
      <c r="R340">
        <f>IF(Q340="","",MIN(J340:N340))</f>
        <v/>
      </c>
      <c r="S340">
        <f>IFERROR(J144+MATCH(R340,J340:N340,0)-1,"")</f>
        <v/>
      </c>
      <c r="T340">
        <f>IFERROR(AVERAGE(J340:N340),"")</f>
        <v/>
      </c>
      <c r="U340">
        <f>IFERROR(STDEV(J340:N340),"")</f>
        <v/>
      </c>
      <c r="V340">
        <f>IFERROR(IF(C340="-","",IF(ISBLANK(B340),"",IF(OR(ISNUMBER(FIND("Growth",B340)),ISNUMBER(FIND("Margin",B340))),"",(J340-T340)/U340))),"")</f>
        <v/>
      </c>
      <c r="W340">
        <f>IFERROR(IF(OR(D340="-",ISBLANK(D340)),"",(K340-T340)/U340),"")</f>
        <v/>
      </c>
      <c r="X340">
        <f>IFERROR(IF(OR(E340="-",ISBLANK(E340)),"",(L340-T340)/U340),"")</f>
        <v/>
      </c>
      <c r="Y340">
        <f>IFERROR(IF(OR(F340="-",ISBLANK(F340)),"",(M340-T340)/U340),"")</f>
        <v/>
      </c>
      <c r="Z340">
        <f>IFERROR(IF(OR(G340="-",ISBLANK(G340)),"",(N340-T340)/U340),"")</f>
        <v/>
      </c>
      <c r="AA340">
        <f>IF(MAX(MAX(V340:Z340),ABS(MIN(V340:Z340)))=ABS(MIN(V340:Z340)),MIN(V340:Z340),MAX(V340:Z340))</f>
        <v/>
      </c>
      <c r="AB340">
        <f>IFERROR(V144+MATCH(AA340,V340:Z340,0)-1,"")</f>
        <v/>
      </c>
      <c r="AC340">
        <f>IF(AB340&lt;&gt;"",IF(S340=AB340,"Low",IF(AB340=Q340,"High","")),"")</f>
        <v/>
      </c>
      <c r="AE340">
        <f>IF(ISNUMBER(MATCH("N/A",J340:N340,0)),"",IFERROR((5 * SUMPRODUCT(J144:N144,J340:N340) - PRODUCT(SUM(J144:N144),SUM(J340:N340))) / ((5 * SUM((J144^2)+(K144^2)+(L144^2)+(M144^2)+(N144^2))) - SUM(J144:N144)^2),""))</f>
        <v/>
      </c>
      <c r="AF340">
        <f>IFERROR(CORREL(J144:N144,J340:N340),"")</f>
        <v/>
      </c>
      <c r="AZ340">
        <f>IF(Q340=S340,0,1)</f>
        <v/>
      </c>
      <c r="BA340">
        <f>IF(AZ340=1,IF(Q340="","",IF(Q340=N144,"Yes","No")),"")</f>
        <v/>
      </c>
      <c r="BB340">
        <f>IF(BA340="Yes",P340,"")</f>
        <v/>
      </c>
      <c r="BC340">
        <f>IF(AZ340=1,IF(S340="","",IF(S340=N144,"Yes","No")),"")</f>
        <v/>
      </c>
      <c r="BD340">
        <f>IF(BC340="Yes",R340,"")</f>
        <v/>
      </c>
      <c r="BE340">
        <f>IFERROR(IF(SIGN(AE340)=1,"Increasing",IF(SIGN(AE340)=-1,"Decreasing","")),"")</f>
        <v/>
      </c>
      <c r="BF340">
        <f>IF(OR(AND(BE340="Increasing",BA340="Yes"),AND(BE340="Decreasing",BC340="Yes")),"Yes","No")</f>
        <v/>
      </c>
      <c r="BG340">
        <f>IF(I340="pos_trend","Yes","No")</f>
        <v/>
      </c>
      <c r="BH340">
        <f>IF(AF340&lt;&gt;"",IF(ABS(AF340)&gt;0.8,"Yes","No"),"")</f>
        <v/>
      </c>
    </row>
    <row r="341" spans="1:60">
      <c s="1" r="A341" t="n">
        <v>12</v>
      </c>
      <c r="B341" t="s">
        <v>905</v>
      </c>
      <c r="C341" t="s">
        <v>4415</v>
      </c>
      <c r="D341" t="s">
        <v>4416</v>
      </c>
      <c r="E341" t="s">
        <v>4417</v>
      </c>
      <c r="F341" t="s">
        <v>4418</v>
      </c>
      <c r="G341" t="s">
        <v>4419</v>
      </c>
      <c r="H341" t="s"/>
      <c r="I341">
        <f>IF(AND(K341&gt; J341, L341&gt; K341, M341&gt; L341, N341&gt; M341), "pos_trend", IF(AND(K341&lt; J341, L341&lt; K341, M341&lt; L341, N341&lt; M341), "neg_trend", "N/A"))</f>
        <v/>
      </c>
      <c r="J341">
        <f>IFERROR(IF(TRIM(C341)="-", "N/A", IF(RIGHT(C341,1)=")",IF(RIGHT(C341,2)="T)",-1000000000000*VALUE(MID(C341,2,LEN(C341)-3)),IF(RIGHT(C341,2)="M)",-1000000*VALUE(MID(C341,2,LEN(C341)-3)),IF(RIGHT(C341,2)="B)",-1000000000*VALUE(MID(C341,2,LEN(C341)-3)),IF(RIGHT(C341,2)="k)",-1000*VALUE(MID(C341,2,LEN(C341)-3)),VALUE(SUBSTITUTE(C341,",","")))))),IF(RIGHT(C341,1)="T",1000000000000*VALUE(LEFT(C341,LEN(C341)-1)),IF(RIGHT(C341,1)="M",1000000*VALUE(LEFT(C341,LEN(C341)-1)),IF(RIGHT(C341,1)="B",1000000000*VALUE(LEFT(C341,LEN(C341)-1)),IF(RIGHT(C341,1)="%",0.01*VALUE(LEFT(C341,LEN(C341)-1)),IF(RIGHT(C341,1)="k",1000*VALUE(LEFT(C341,LEN(C341)-1)),VALUE(SUBSTITUTE(C341,",",""))))))))),"N/A")</f>
        <v/>
      </c>
      <c r="K341">
        <f>IFERROR(IF(TRIM(D341)="-", "N/A", IF(RIGHT(D341,1)=")",IF(RIGHT(D341,2)="T)",-1000000000000*VALUE(MID(D341,2,LEN(D341)-3)),IF(RIGHT(D341,2)="M)",-1000000*VALUE(MID(D341,2,LEN(D341)-3)),IF(RIGHT(D341,2)="B)",-1000000000*VALUE(MID(D341,2,LEN(D341)-3)),IF(RIGHT(D341,2)="k)",-1000*VALUE(MID(D341,2,LEN(D341)-3)),VALUE(SUBSTITUTE(D341,",","")))))),IF(RIGHT(D341,1)="T",1000000000000*VALUE(LEFT(D341,LEN(D341)-1)),IF(RIGHT(D341,1)="M",1000000*VALUE(LEFT(D341,LEN(D341)-1)),IF(RIGHT(D341,1)="B",1000000000*VALUE(LEFT(D341,LEN(D341)-1)),IF(RIGHT(D341,1)="%",0.01*VALUE(LEFT(D341,LEN(D341)-1)),IF(RIGHT(D341,1)="k",1000*VALUE(LEFT(D341,LEN(D341)-1)),VALUE(SUBSTITUTE(D341,",",""))))))))),"N/A")</f>
        <v/>
      </c>
      <c r="L341">
        <f>IFERROR(IF(TRIM(E341)="-", "N/A", IF(RIGHT(E341,1)=")",IF(RIGHT(E341,2)="T)",-1000000000000*VALUE(MID(E341,2,LEN(E341)-3)),IF(RIGHT(E341,2)="M)",-1000000*VALUE(MID(E341,2,LEN(E341)-3)),IF(RIGHT(E341,2)="B)",-1000000000*VALUE(MID(E341,2,LEN(E341)-3)),IF(RIGHT(E341,2)="k)",-1000*VALUE(MID(E341,2,LEN(E341)-3)),VALUE(SUBSTITUTE(E341,",","")))))),IF(RIGHT(E341,1)="T",1000000000000*VALUE(LEFT(E341,LEN(E341)-1)),IF(RIGHT(E341,1)="M",1000000*VALUE(LEFT(E341,LEN(E341)-1)),IF(RIGHT(E341,1)="B",1000000000*VALUE(LEFT(E341,LEN(E341)-1)),IF(RIGHT(E341,1)="%",0.01*VALUE(LEFT(E341,LEN(E341)-1)),IF(RIGHT(E341,1)="k",1000*VALUE(LEFT(E341,LEN(E341)-1)),VALUE(SUBSTITUTE(E341,",",""))))))))),"N/A")</f>
        <v/>
      </c>
      <c r="M341">
        <f>IFERROR(IF(TRIM(F341)="-", "N/A", IF(RIGHT(F341,1)=")",IF(RIGHT(F341,2)="T)",-1000000000000*VALUE(MID(F341,2,LEN(F341)-3)),IF(RIGHT(F341,2)="M)",-1000000*VALUE(MID(F341,2,LEN(F341)-3)),IF(RIGHT(F341,2)="B)",-1000000000*VALUE(MID(F341,2,LEN(F341)-3)),IF(RIGHT(F341,2)="k)",-1000*VALUE(MID(F341,2,LEN(F341)-3)),VALUE(SUBSTITUTE(F341,",","")))))),IF(RIGHT(F341,1)="T",1000000000000*VALUE(LEFT(F341,LEN(F341)-1)),IF(RIGHT(F341,1)="M",1000000*VALUE(LEFT(F341,LEN(F341)-1)),IF(RIGHT(F341,1)="B",1000000000*VALUE(LEFT(F341,LEN(F341)-1)),IF(RIGHT(F341,1)="%",0.01*VALUE(LEFT(F341,LEN(F341)-1)),IF(RIGHT(F341,1)="k",1000*VALUE(LEFT(F341,LEN(F341)-1)),VALUE(SUBSTITUTE(F341,",",""))))))))),"N/A")</f>
        <v/>
      </c>
      <c r="N341">
        <f>IFERROR(IF(TRIM(G341)="-", "N/A", IF(RIGHT(G341,1)=")",IF(RIGHT(G341,2)="T)",-1000000000000*VALUE(MID(G341,2,LEN(G341)-3)),IF(RIGHT(G341,2)="M)",-1000000*VALUE(MID(G341,2,LEN(G341)-3)),IF(RIGHT(G341,2)="B)",-1000000000*VALUE(MID(G341,2,LEN(G341)-3)),IF(RIGHT(G341,2)="k)",-1000*VALUE(MID(G341,2,LEN(G341)-3)),VALUE(SUBSTITUTE(G341,",","")))))),IF(RIGHT(G341,1)="T",1000000000000*VALUE(LEFT(G341,LEN(G341)-1)),IF(RIGHT(G341,1)="M",1000000*VALUE(LEFT(G341,LEN(G341)-1)),IF(RIGHT(G341,1)="B",1000000000*VALUE(LEFT(G341,LEN(G341)-1)),IF(RIGHT(G341,1)="%",0.01*VALUE(LEFT(G341,LEN(G341)-1)),IF(RIGHT(G341,1)="k",1000*VALUE(LEFT(G341,LEN(G341)-1)),VALUE(SUBSTITUTE(G341,",",""))))))))),"N/A")</f>
        <v/>
      </c>
      <c r="P341">
        <f>MAX(J341:N341)</f>
        <v/>
      </c>
      <c r="Q341">
        <f>IFERROR(J144+MATCH(P341,J341:N341,0)-1,"")</f>
        <v/>
      </c>
      <c r="R341">
        <f>IF(Q341="","",MIN(J341:N341))</f>
        <v/>
      </c>
      <c r="S341">
        <f>IFERROR(J144+MATCH(R341,J341:N341,0)-1,"")</f>
        <v/>
      </c>
      <c r="T341">
        <f>IFERROR(AVERAGE(J341:N341),"")</f>
        <v/>
      </c>
      <c r="U341">
        <f>IFERROR(STDEV(J341:N341),"")</f>
        <v/>
      </c>
      <c r="V341">
        <f>IFERROR(IF(C341="-","",IF(ISBLANK(B341),"",IF(OR(ISNUMBER(FIND("Growth",B341)),ISNUMBER(FIND("Margin",B341))),"",(J341-T341)/U341))),"")</f>
        <v/>
      </c>
      <c r="W341">
        <f>IFERROR(IF(OR(D341="-",ISBLANK(D341)),"",(K341-T341)/U341),"")</f>
        <v/>
      </c>
      <c r="X341">
        <f>IFERROR(IF(OR(E341="-",ISBLANK(E341)),"",(L341-T341)/U341),"")</f>
        <v/>
      </c>
      <c r="Y341">
        <f>IFERROR(IF(OR(F341="-",ISBLANK(F341)),"",(M341-T341)/U341),"")</f>
        <v/>
      </c>
      <c r="Z341">
        <f>IFERROR(IF(OR(G341="-",ISBLANK(G341)),"",(N341-T341)/U341),"")</f>
        <v/>
      </c>
      <c r="AA341">
        <f>IF(MAX(MAX(V341:Z341),ABS(MIN(V341:Z341)))=ABS(MIN(V341:Z341)),MIN(V341:Z341),MAX(V341:Z341))</f>
        <v/>
      </c>
      <c r="AB341">
        <f>IFERROR(V144+MATCH(AA341,V341:Z341,0)-1,"")</f>
        <v/>
      </c>
      <c r="AC341">
        <f>IF(AB341&lt;&gt;"",IF(S341=AB341,"Low",IF(AB341=Q341,"High","")),"")</f>
        <v/>
      </c>
      <c r="AE341">
        <f>IF(ISNUMBER(MATCH("N/A",J341:N341,0)),"",IFERROR((5 * SUMPRODUCT(J144:N144,J341:N341) - PRODUCT(SUM(J144:N144),SUM(J341:N341))) / ((5 * SUM((J144^2)+(K144^2)+(L144^2)+(M144^2)+(N144^2))) - SUM(J144:N144)^2),""))</f>
        <v/>
      </c>
      <c r="AF341">
        <f>IFERROR(CORREL(J144:N144,J341:N341),"")</f>
        <v/>
      </c>
      <c r="AZ341">
        <f>IF(Q341=S341,0,1)</f>
        <v/>
      </c>
      <c r="BA341">
        <f>IF(AZ341=1,IF(Q341="","",IF(Q341=N144,"Yes","No")),"")</f>
        <v/>
      </c>
      <c r="BB341">
        <f>IF(BA341="Yes",P341,"")</f>
        <v/>
      </c>
      <c r="BC341">
        <f>IF(AZ341=1,IF(S341="","",IF(S341=N144,"Yes","No")),"")</f>
        <v/>
      </c>
      <c r="BD341">
        <f>IF(BC341="Yes",R341,"")</f>
        <v/>
      </c>
      <c r="BE341">
        <f>IFERROR(IF(SIGN(AE341)=1,"Increasing",IF(SIGN(AE341)=-1,"Decreasing","")),"")</f>
        <v/>
      </c>
      <c r="BF341">
        <f>IF(OR(AND(BE341="Increasing",BA341="Yes"),AND(BE341="Decreasing",BC341="Yes")),"Yes","No")</f>
        <v/>
      </c>
      <c r="BG341">
        <f>IF(I341="pos_trend","Yes","No")</f>
        <v/>
      </c>
      <c r="BH341">
        <f>IF(AF341&lt;&gt;"",IF(ABS(AF341)&gt;0.8,"Yes","No"),"")</f>
        <v/>
      </c>
    </row>
    <row r="342" spans="1:60">
      <c s="1" r="A342" t="n">
        <v>13</v>
      </c>
      <c r="B342" t="s">
        <v>757</v>
      </c>
      <c r="C342" t="s">
        <v>4420</v>
      </c>
      <c r="D342" t="s">
        <v>4421</v>
      </c>
      <c r="E342" t="s">
        <v>4337</v>
      </c>
      <c r="F342" t="s">
        <v>4422</v>
      </c>
      <c r="G342" t="s">
        <v>4423</v>
      </c>
      <c r="H342" t="s"/>
      <c r="I342">
        <f>IF(AND(K342&gt; J342, L342&gt; K342, M342&gt; L342, N342&gt; M342), "pos_trend", IF(AND(K342&lt; J342, L342&lt; K342, M342&lt; L342, N342&lt; M342), "neg_trend", "N/A"))</f>
        <v/>
      </c>
      <c r="J342">
        <f>IFERROR(IF(TRIM(C342)="-", "N/A", IF(RIGHT(C342,1)=")",IF(RIGHT(C342,2)="T)",-1000000000000*VALUE(MID(C342,2,LEN(C342)-3)),IF(RIGHT(C342,2)="M)",-1000000*VALUE(MID(C342,2,LEN(C342)-3)),IF(RIGHT(C342,2)="B)",-1000000000*VALUE(MID(C342,2,LEN(C342)-3)),IF(RIGHT(C342,2)="k)",-1000*VALUE(MID(C342,2,LEN(C342)-3)),VALUE(SUBSTITUTE(C342,",","")))))),IF(RIGHT(C342,1)="T",1000000000000*VALUE(LEFT(C342,LEN(C342)-1)),IF(RIGHT(C342,1)="M",1000000*VALUE(LEFT(C342,LEN(C342)-1)),IF(RIGHT(C342,1)="B",1000000000*VALUE(LEFT(C342,LEN(C342)-1)),IF(RIGHT(C342,1)="%",0.01*VALUE(LEFT(C342,LEN(C342)-1)),IF(RIGHT(C342,1)="k",1000*VALUE(LEFT(C342,LEN(C342)-1)),VALUE(SUBSTITUTE(C342,",",""))))))))),"N/A")</f>
        <v/>
      </c>
      <c r="K342">
        <f>IFERROR(IF(TRIM(D342)="-", "N/A", IF(RIGHT(D342,1)=")",IF(RIGHT(D342,2)="T)",-1000000000000*VALUE(MID(D342,2,LEN(D342)-3)),IF(RIGHT(D342,2)="M)",-1000000*VALUE(MID(D342,2,LEN(D342)-3)),IF(RIGHT(D342,2)="B)",-1000000000*VALUE(MID(D342,2,LEN(D342)-3)),IF(RIGHT(D342,2)="k)",-1000*VALUE(MID(D342,2,LEN(D342)-3)),VALUE(SUBSTITUTE(D342,",","")))))),IF(RIGHT(D342,1)="T",1000000000000*VALUE(LEFT(D342,LEN(D342)-1)),IF(RIGHT(D342,1)="M",1000000*VALUE(LEFT(D342,LEN(D342)-1)),IF(RIGHT(D342,1)="B",1000000000*VALUE(LEFT(D342,LEN(D342)-1)),IF(RIGHT(D342,1)="%",0.01*VALUE(LEFT(D342,LEN(D342)-1)),IF(RIGHT(D342,1)="k",1000*VALUE(LEFT(D342,LEN(D342)-1)),VALUE(SUBSTITUTE(D342,",",""))))))))),"N/A")</f>
        <v/>
      </c>
      <c r="L342">
        <f>IFERROR(IF(TRIM(E342)="-", "N/A", IF(RIGHT(E342,1)=")",IF(RIGHT(E342,2)="T)",-1000000000000*VALUE(MID(E342,2,LEN(E342)-3)),IF(RIGHT(E342,2)="M)",-1000000*VALUE(MID(E342,2,LEN(E342)-3)),IF(RIGHT(E342,2)="B)",-1000000000*VALUE(MID(E342,2,LEN(E342)-3)),IF(RIGHT(E342,2)="k)",-1000*VALUE(MID(E342,2,LEN(E342)-3)),VALUE(SUBSTITUTE(E342,",","")))))),IF(RIGHT(E342,1)="T",1000000000000*VALUE(LEFT(E342,LEN(E342)-1)),IF(RIGHT(E342,1)="M",1000000*VALUE(LEFT(E342,LEN(E342)-1)),IF(RIGHT(E342,1)="B",1000000000*VALUE(LEFT(E342,LEN(E342)-1)),IF(RIGHT(E342,1)="%",0.01*VALUE(LEFT(E342,LEN(E342)-1)),IF(RIGHT(E342,1)="k",1000*VALUE(LEFT(E342,LEN(E342)-1)),VALUE(SUBSTITUTE(E342,",",""))))))))),"N/A")</f>
        <v/>
      </c>
      <c r="M342">
        <f>IFERROR(IF(TRIM(F342)="-", "N/A", IF(RIGHT(F342,1)=")",IF(RIGHT(F342,2)="T)",-1000000000000*VALUE(MID(F342,2,LEN(F342)-3)),IF(RIGHT(F342,2)="M)",-1000000*VALUE(MID(F342,2,LEN(F342)-3)),IF(RIGHT(F342,2)="B)",-1000000000*VALUE(MID(F342,2,LEN(F342)-3)),IF(RIGHT(F342,2)="k)",-1000*VALUE(MID(F342,2,LEN(F342)-3)),VALUE(SUBSTITUTE(F342,",","")))))),IF(RIGHT(F342,1)="T",1000000000000*VALUE(LEFT(F342,LEN(F342)-1)),IF(RIGHT(F342,1)="M",1000000*VALUE(LEFT(F342,LEN(F342)-1)),IF(RIGHT(F342,1)="B",1000000000*VALUE(LEFT(F342,LEN(F342)-1)),IF(RIGHT(F342,1)="%",0.01*VALUE(LEFT(F342,LEN(F342)-1)),IF(RIGHT(F342,1)="k",1000*VALUE(LEFT(F342,LEN(F342)-1)),VALUE(SUBSTITUTE(F342,",",""))))))))),"N/A")</f>
        <v/>
      </c>
      <c r="N342">
        <f>IFERROR(IF(TRIM(G342)="-", "N/A", IF(RIGHT(G342,1)=")",IF(RIGHT(G342,2)="T)",-1000000000000*VALUE(MID(G342,2,LEN(G342)-3)),IF(RIGHT(G342,2)="M)",-1000000*VALUE(MID(G342,2,LEN(G342)-3)),IF(RIGHT(G342,2)="B)",-1000000000*VALUE(MID(G342,2,LEN(G342)-3)),IF(RIGHT(G342,2)="k)",-1000*VALUE(MID(G342,2,LEN(G342)-3)),VALUE(SUBSTITUTE(G342,",","")))))),IF(RIGHT(G342,1)="T",1000000000000*VALUE(LEFT(G342,LEN(G342)-1)),IF(RIGHT(G342,1)="M",1000000*VALUE(LEFT(G342,LEN(G342)-1)),IF(RIGHT(G342,1)="B",1000000000*VALUE(LEFT(G342,LEN(G342)-1)),IF(RIGHT(G342,1)="%",0.01*VALUE(LEFT(G342,LEN(G342)-1)),IF(RIGHT(G342,1)="k",1000*VALUE(LEFT(G342,LEN(G342)-1)),VALUE(SUBSTITUTE(G342,",",""))))))))),"N/A")</f>
        <v/>
      </c>
      <c r="P342">
        <f>MAX(J342:N342)</f>
        <v/>
      </c>
      <c r="Q342">
        <f>IFERROR(J144+MATCH(P342,J342:N342,0)-1,"")</f>
        <v/>
      </c>
      <c r="R342">
        <f>IF(Q342="","",MIN(J342:N342))</f>
        <v/>
      </c>
      <c r="S342">
        <f>IFERROR(J144+MATCH(R342,J342:N342,0)-1,"")</f>
        <v/>
      </c>
      <c r="T342">
        <f>IFERROR(AVERAGE(J342:N342),"")</f>
        <v/>
      </c>
      <c r="U342">
        <f>IFERROR(STDEV(J342:N342),"")</f>
        <v/>
      </c>
      <c r="V342">
        <f>IFERROR(IF(C342="-","",IF(ISBLANK(B342),"",IF(OR(ISNUMBER(FIND("Growth",B342)),ISNUMBER(FIND("Margin",B342))),"",(J342-T342)/U342))),"")</f>
        <v/>
      </c>
      <c r="W342">
        <f>IFERROR(IF(OR(D342="-",ISBLANK(D342)),"",(K342-T342)/U342),"")</f>
        <v/>
      </c>
      <c r="X342">
        <f>IFERROR(IF(OR(E342="-",ISBLANK(E342)),"",(L342-T342)/U342),"")</f>
        <v/>
      </c>
      <c r="Y342">
        <f>IFERROR(IF(OR(F342="-",ISBLANK(F342)),"",(M342-T342)/U342),"")</f>
        <v/>
      </c>
      <c r="Z342">
        <f>IFERROR(IF(OR(G342="-",ISBLANK(G342)),"",(N342-T342)/U342),"")</f>
        <v/>
      </c>
      <c r="AA342">
        <f>IF(MAX(MAX(V342:Z342),ABS(MIN(V342:Z342)))=ABS(MIN(V342:Z342)),MIN(V342:Z342),MAX(V342:Z342))</f>
        <v/>
      </c>
      <c r="AB342">
        <f>IFERROR(V144+MATCH(AA342,V342:Z342,0)-1,"")</f>
        <v/>
      </c>
      <c r="AC342">
        <f>IF(AB342&lt;&gt;"",IF(S342=AB342,"Low",IF(AB342=Q342,"High","")),"")</f>
        <v/>
      </c>
      <c r="AE342">
        <f>IF(ISNUMBER(MATCH("N/A",J342:N342,0)),"",IFERROR((5 * SUMPRODUCT(J144:N144,J342:N342) - PRODUCT(SUM(J144:N144),SUM(J342:N342))) / ((5 * SUM((J144^2)+(K144^2)+(L144^2)+(M144^2)+(N144^2))) - SUM(J144:N144)^2),""))</f>
        <v/>
      </c>
      <c r="AF342">
        <f>IFERROR(CORREL(J144:N144,J342:N342),"")</f>
        <v/>
      </c>
      <c r="AZ342">
        <f>IF(Q342=S342,0,1)</f>
        <v/>
      </c>
      <c r="BA342">
        <f>IF(AZ342=1,IF(Q342="","",IF(Q342=N144,"Yes","No")),"")</f>
        <v/>
      </c>
      <c r="BB342">
        <f>IF(BA342="Yes",P342,"")</f>
        <v/>
      </c>
      <c r="BC342">
        <f>IF(AZ342=1,IF(S342="","",IF(S342=N144,"Yes","No")),"")</f>
        <v/>
      </c>
      <c r="BD342">
        <f>IF(BC342="Yes",R342,"")</f>
        <v/>
      </c>
      <c r="BE342">
        <f>IFERROR(IF(SIGN(AE342)=1,"Increasing",IF(SIGN(AE342)=-1,"Decreasing","")),"")</f>
        <v/>
      </c>
      <c r="BF342">
        <f>IF(OR(AND(BE342="Increasing",BA342="Yes"),AND(BE342="Decreasing",BC342="Yes")),"Yes","No")</f>
        <v/>
      </c>
      <c r="BG342">
        <f>IF(I342="pos_trend","Yes","No")</f>
        <v/>
      </c>
      <c r="BH342">
        <f>IF(AF342&lt;&gt;"",IF(ABS(AF342)&gt;0.8,"Yes","No"),"")</f>
        <v/>
      </c>
    </row>
    <row r="343" spans="1:60">
      <c s="1" r="A343" t="n">
        <v>14</v>
      </c>
      <c r="B343" t="s">
        <v>846</v>
      </c>
      <c r="C343" t="s">
        <v>4420</v>
      </c>
      <c r="D343" t="s">
        <v>4421</v>
      </c>
      <c r="E343" t="s">
        <v>4337</v>
      </c>
      <c r="F343" t="s">
        <v>4422</v>
      </c>
      <c r="G343" t="s">
        <v>4423</v>
      </c>
      <c r="H343" t="s"/>
      <c r="I343">
        <f>IF(AND(K343&gt; J343, L343&gt; K343, M343&gt; L343, N343&gt; M343), "pos_trend", IF(AND(K343&lt; J343, L343&lt; K343, M343&lt; L343, N343&lt; M343), "neg_trend", "N/A"))</f>
        <v/>
      </c>
      <c r="J343">
        <f>IFERROR(IF(TRIM(C343)="-", "N/A", IF(RIGHT(C343,1)=")",IF(RIGHT(C343,2)="T)",-1000000000000*VALUE(MID(C343,2,LEN(C343)-3)),IF(RIGHT(C343,2)="M)",-1000000*VALUE(MID(C343,2,LEN(C343)-3)),IF(RIGHT(C343,2)="B)",-1000000000*VALUE(MID(C343,2,LEN(C343)-3)),IF(RIGHT(C343,2)="k)",-1000*VALUE(MID(C343,2,LEN(C343)-3)),VALUE(SUBSTITUTE(C343,",","")))))),IF(RIGHT(C343,1)="T",1000000000000*VALUE(LEFT(C343,LEN(C343)-1)),IF(RIGHT(C343,1)="M",1000000*VALUE(LEFT(C343,LEN(C343)-1)),IF(RIGHT(C343,1)="B",1000000000*VALUE(LEFT(C343,LEN(C343)-1)),IF(RIGHT(C343,1)="%",0.01*VALUE(LEFT(C343,LEN(C343)-1)),IF(RIGHT(C343,1)="k",1000*VALUE(LEFT(C343,LEN(C343)-1)),VALUE(SUBSTITUTE(C343,",",""))))))))),"N/A")</f>
        <v/>
      </c>
      <c r="K343">
        <f>IFERROR(IF(TRIM(D343)="-", "N/A", IF(RIGHT(D343,1)=")",IF(RIGHT(D343,2)="T)",-1000000000000*VALUE(MID(D343,2,LEN(D343)-3)),IF(RIGHT(D343,2)="M)",-1000000*VALUE(MID(D343,2,LEN(D343)-3)),IF(RIGHT(D343,2)="B)",-1000000000*VALUE(MID(D343,2,LEN(D343)-3)),IF(RIGHT(D343,2)="k)",-1000*VALUE(MID(D343,2,LEN(D343)-3)),VALUE(SUBSTITUTE(D343,",","")))))),IF(RIGHT(D343,1)="T",1000000000000*VALUE(LEFT(D343,LEN(D343)-1)),IF(RIGHT(D343,1)="M",1000000*VALUE(LEFT(D343,LEN(D343)-1)),IF(RIGHT(D343,1)="B",1000000000*VALUE(LEFT(D343,LEN(D343)-1)),IF(RIGHT(D343,1)="%",0.01*VALUE(LEFT(D343,LEN(D343)-1)),IF(RIGHT(D343,1)="k",1000*VALUE(LEFT(D343,LEN(D343)-1)),VALUE(SUBSTITUTE(D343,",",""))))))))),"N/A")</f>
        <v/>
      </c>
      <c r="L343">
        <f>IFERROR(IF(TRIM(E343)="-", "N/A", IF(RIGHT(E343,1)=")",IF(RIGHT(E343,2)="T)",-1000000000000*VALUE(MID(E343,2,LEN(E343)-3)),IF(RIGHT(E343,2)="M)",-1000000*VALUE(MID(E343,2,LEN(E343)-3)),IF(RIGHT(E343,2)="B)",-1000000000*VALUE(MID(E343,2,LEN(E343)-3)),IF(RIGHT(E343,2)="k)",-1000*VALUE(MID(E343,2,LEN(E343)-3)),VALUE(SUBSTITUTE(E343,",","")))))),IF(RIGHT(E343,1)="T",1000000000000*VALUE(LEFT(E343,LEN(E343)-1)),IF(RIGHT(E343,1)="M",1000000*VALUE(LEFT(E343,LEN(E343)-1)),IF(RIGHT(E343,1)="B",1000000000*VALUE(LEFT(E343,LEN(E343)-1)),IF(RIGHT(E343,1)="%",0.01*VALUE(LEFT(E343,LEN(E343)-1)),IF(RIGHT(E343,1)="k",1000*VALUE(LEFT(E343,LEN(E343)-1)),VALUE(SUBSTITUTE(E343,",",""))))))))),"N/A")</f>
        <v/>
      </c>
      <c r="M343">
        <f>IFERROR(IF(TRIM(F343)="-", "N/A", IF(RIGHT(F343,1)=")",IF(RIGHT(F343,2)="T)",-1000000000000*VALUE(MID(F343,2,LEN(F343)-3)),IF(RIGHT(F343,2)="M)",-1000000*VALUE(MID(F343,2,LEN(F343)-3)),IF(RIGHT(F343,2)="B)",-1000000000*VALUE(MID(F343,2,LEN(F343)-3)),IF(RIGHT(F343,2)="k)",-1000*VALUE(MID(F343,2,LEN(F343)-3)),VALUE(SUBSTITUTE(F343,",","")))))),IF(RIGHT(F343,1)="T",1000000000000*VALUE(LEFT(F343,LEN(F343)-1)),IF(RIGHT(F343,1)="M",1000000*VALUE(LEFT(F343,LEN(F343)-1)),IF(RIGHT(F343,1)="B",1000000000*VALUE(LEFT(F343,LEN(F343)-1)),IF(RIGHT(F343,1)="%",0.01*VALUE(LEFT(F343,LEN(F343)-1)),IF(RIGHT(F343,1)="k",1000*VALUE(LEFT(F343,LEN(F343)-1)),VALUE(SUBSTITUTE(F343,",",""))))))))),"N/A")</f>
        <v/>
      </c>
      <c r="N343">
        <f>IFERROR(IF(TRIM(G343)="-", "N/A", IF(RIGHT(G343,1)=")",IF(RIGHT(G343,2)="T)",-1000000000000*VALUE(MID(G343,2,LEN(G343)-3)),IF(RIGHT(G343,2)="M)",-1000000*VALUE(MID(G343,2,LEN(G343)-3)),IF(RIGHT(G343,2)="B)",-1000000000*VALUE(MID(G343,2,LEN(G343)-3)),IF(RIGHT(G343,2)="k)",-1000*VALUE(MID(G343,2,LEN(G343)-3)),VALUE(SUBSTITUTE(G343,",","")))))),IF(RIGHT(G343,1)="T",1000000000000*VALUE(LEFT(G343,LEN(G343)-1)),IF(RIGHT(G343,1)="M",1000000*VALUE(LEFT(G343,LEN(G343)-1)),IF(RIGHT(G343,1)="B",1000000000*VALUE(LEFT(G343,LEN(G343)-1)),IF(RIGHT(G343,1)="%",0.01*VALUE(LEFT(G343,LEN(G343)-1)),IF(RIGHT(G343,1)="k",1000*VALUE(LEFT(G343,LEN(G343)-1)),VALUE(SUBSTITUTE(G343,",",""))))))))),"N/A")</f>
        <v/>
      </c>
      <c r="P343">
        <f>MAX(J343:N343)</f>
        <v/>
      </c>
      <c r="Q343">
        <f>IFERROR(J144+MATCH(P343,J343:N343,0)-1,"")</f>
        <v/>
      </c>
      <c r="R343">
        <f>IF(Q343="","",MIN(J343:N343))</f>
        <v/>
      </c>
      <c r="S343">
        <f>IFERROR(J144+MATCH(R343,J343:N343,0)-1,"")</f>
        <v/>
      </c>
      <c r="T343">
        <f>IFERROR(AVERAGE(J343:N343),"")</f>
        <v/>
      </c>
      <c r="U343">
        <f>IFERROR(STDEV(J343:N343),"")</f>
        <v/>
      </c>
      <c r="V343">
        <f>IFERROR(IF(C343="-","",IF(ISBLANK(B343),"",IF(OR(ISNUMBER(FIND("Growth",B343)),ISNUMBER(FIND("Margin",B343))),"",(J343-T343)/U343))),"")</f>
        <v/>
      </c>
      <c r="W343">
        <f>IFERROR(IF(OR(D343="-",ISBLANK(D343)),"",(K343-T343)/U343),"")</f>
        <v/>
      </c>
      <c r="X343">
        <f>IFERROR(IF(OR(E343="-",ISBLANK(E343)),"",(L343-T343)/U343),"")</f>
        <v/>
      </c>
      <c r="Y343">
        <f>IFERROR(IF(OR(F343="-",ISBLANK(F343)),"",(M343-T343)/U343),"")</f>
        <v/>
      </c>
      <c r="Z343">
        <f>IFERROR(IF(OR(G343="-",ISBLANK(G343)),"",(N343-T343)/U343),"")</f>
        <v/>
      </c>
      <c r="AA343">
        <f>IF(MAX(MAX(V343:Z343),ABS(MIN(V343:Z343)))=ABS(MIN(V343:Z343)),MIN(V343:Z343),MAX(V343:Z343))</f>
        <v/>
      </c>
      <c r="AB343">
        <f>IFERROR(V144+MATCH(AA343,V343:Z343,0)-1,"")</f>
        <v/>
      </c>
      <c r="AC343">
        <f>IF(AB343&lt;&gt;"",IF(S343=AB343,"Low",IF(AB343=Q343,"High","")),"")</f>
        <v/>
      </c>
      <c r="AE343">
        <f>IF(ISNUMBER(MATCH("N/A",J343:N343,0)),"",IFERROR((5 * SUMPRODUCT(J144:N144,J343:N343) - PRODUCT(SUM(J144:N144),SUM(J343:N343))) / ((5 * SUM((J144^2)+(K144^2)+(L144^2)+(M144^2)+(N144^2))) - SUM(J144:N144)^2),""))</f>
        <v/>
      </c>
      <c r="AF343">
        <f>IFERROR(CORREL(J144:N144,J343:N343),"")</f>
        <v/>
      </c>
      <c r="AZ343">
        <f>IF(Q343=S343,0,1)</f>
        <v/>
      </c>
      <c r="BA343">
        <f>IF(AZ343=1,IF(Q343="","",IF(Q343=N144,"Yes","No")),"")</f>
        <v/>
      </c>
      <c r="BB343">
        <f>IF(BA343="Yes",P343,"")</f>
        <v/>
      </c>
      <c r="BC343">
        <f>IF(AZ343=1,IF(S343="","",IF(S343=N144,"Yes","No")),"")</f>
        <v/>
      </c>
      <c r="BD343">
        <f>IF(BC343="Yes",R343,"")</f>
        <v/>
      </c>
      <c r="BE343">
        <f>IFERROR(IF(SIGN(AE343)=1,"Increasing",IF(SIGN(AE343)=-1,"Decreasing","")),"")</f>
        <v/>
      </c>
      <c r="BF343">
        <f>IF(OR(AND(BE343="Increasing",BA343="Yes"),AND(BE343="Decreasing",BC343="Yes")),"Yes","No")</f>
        <v/>
      </c>
      <c r="BG343">
        <f>IF(I343="pos_trend","Yes","No")</f>
        <v/>
      </c>
      <c r="BH343">
        <f>IF(AF343&lt;&gt;"",IF(ABS(AF343)&gt;0.8,"Yes","No"),"")</f>
        <v/>
      </c>
    </row>
    <row r="344" spans="1:60">
      <c s="1" r="A344" t="n">
        <v>15</v>
      </c>
      <c r="B344" t="s">
        <v>849</v>
      </c>
      <c r="C344" t="s">
        <v>264</v>
      </c>
      <c r="D344" t="s">
        <v>264</v>
      </c>
      <c r="E344" t="s">
        <v>264</v>
      </c>
      <c r="F344" t="s">
        <v>264</v>
      </c>
      <c r="G344" t="s">
        <v>264</v>
      </c>
      <c r="H344" t="s"/>
      <c r="I344">
        <f>IF(AND(K344&gt; J344, L344&gt; K344, M344&gt; L344, N344&gt; M344), "pos_trend", IF(AND(K344&lt; J344, L344&lt; K344, M344&lt; L344, N344&lt; M344), "neg_trend", "N/A"))</f>
        <v/>
      </c>
      <c r="J344">
        <f>IFERROR(IF(TRIM(C344)="-", "N/A", IF(RIGHT(C344,1)=")",IF(RIGHT(C344,2)="T)",-1000000000000*VALUE(MID(C344,2,LEN(C344)-3)),IF(RIGHT(C344,2)="M)",-1000000*VALUE(MID(C344,2,LEN(C344)-3)),IF(RIGHT(C344,2)="B)",-1000000000*VALUE(MID(C344,2,LEN(C344)-3)),IF(RIGHT(C344,2)="k)",-1000*VALUE(MID(C344,2,LEN(C344)-3)),VALUE(SUBSTITUTE(C344,",","")))))),IF(RIGHT(C344,1)="T",1000000000000*VALUE(LEFT(C344,LEN(C344)-1)),IF(RIGHT(C344,1)="M",1000000*VALUE(LEFT(C344,LEN(C344)-1)),IF(RIGHT(C344,1)="B",1000000000*VALUE(LEFT(C344,LEN(C344)-1)),IF(RIGHT(C344,1)="%",0.01*VALUE(LEFT(C344,LEN(C344)-1)),IF(RIGHT(C344,1)="k",1000*VALUE(LEFT(C344,LEN(C344)-1)),VALUE(SUBSTITUTE(C344,",",""))))))))),"N/A")</f>
        <v/>
      </c>
      <c r="K344">
        <f>IFERROR(IF(TRIM(D344)="-", "N/A", IF(RIGHT(D344,1)=")",IF(RIGHT(D344,2)="T)",-1000000000000*VALUE(MID(D344,2,LEN(D344)-3)),IF(RIGHT(D344,2)="M)",-1000000*VALUE(MID(D344,2,LEN(D344)-3)),IF(RIGHT(D344,2)="B)",-1000000000*VALUE(MID(D344,2,LEN(D344)-3)),IF(RIGHT(D344,2)="k)",-1000*VALUE(MID(D344,2,LEN(D344)-3)),VALUE(SUBSTITUTE(D344,",","")))))),IF(RIGHT(D344,1)="T",1000000000000*VALUE(LEFT(D344,LEN(D344)-1)),IF(RIGHT(D344,1)="M",1000000*VALUE(LEFT(D344,LEN(D344)-1)),IF(RIGHT(D344,1)="B",1000000000*VALUE(LEFT(D344,LEN(D344)-1)),IF(RIGHT(D344,1)="%",0.01*VALUE(LEFT(D344,LEN(D344)-1)),IF(RIGHT(D344,1)="k",1000*VALUE(LEFT(D344,LEN(D344)-1)),VALUE(SUBSTITUTE(D344,",",""))))))))),"N/A")</f>
        <v/>
      </c>
      <c r="L344">
        <f>IFERROR(IF(TRIM(E344)="-", "N/A", IF(RIGHT(E344,1)=")",IF(RIGHT(E344,2)="T)",-1000000000000*VALUE(MID(E344,2,LEN(E344)-3)),IF(RIGHT(E344,2)="M)",-1000000*VALUE(MID(E344,2,LEN(E344)-3)),IF(RIGHT(E344,2)="B)",-1000000000*VALUE(MID(E344,2,LEN(E344)-3)),IF(RIGHT(E344,2)="k)",-1000*VALUE(MID(E344,2,LEN(E344)-3)),VALUE(SUBSTITUTE(E344,",","")))))),IF(RIGHT(E344,1)="T",1000000000000*VALUE(LEFT(E344,LEN(E344)-1)),IF(RIGHT(E344,1)="M",1000000*VALUE(LEFT(E344,LEN(E344)-1)),IF(RIGHT(E344,1)="B",1000000000*VALUE(LEFT(E344,LEN(E344)-1)),IF(RIGHT(E344,1)="%",0.01*VALUE(LEFT(E344,LEN(E344)-1)),IF(RIGHT(E344,1)="k",1000*VALUE(LEFT(E344,LEN(E344)-1)),VALUE(SUBSTITUTE(E344,",",""))))))))),"N/A")</f>
        <v/>
      </c>
      <c r="M344">
        <f>IFERROR(IF(TRIM(F344)="-", "N/A", IF(RIGHT(F344,1)=")",IF(RIGHT(F344,2)="T)",-1000000000000*VALUE(MID(F344,2,LEN(F344)-3)),IF(RIGHT(F344,2)="M)",-1000000*VALUE(MID(F344,2,LEN(F344)-3)),IF(RIGHT(F344,2)="B)",-1000000000*VALUE(MID(F344,2,LEN(F344)-3)),IF(RIGHT(F344,2)="k)",-1000*VALUE(MID(F344,2,LEN(F344)-3)),VALUE(SUBSTITUTE(F344,",","")))))),IF(RIGHT(F344,1)="T",1000000000000*VALUE(LEFT(F344,LEN(F344)-1)),IF(RIGHT(F344,1)="M",1000000*VALUE(LEFT(F344,LEN(F344)-1)),IF(RIGHT(F344,1)="B",1000000000*VALUE(LEFT(F344,LEN(F344)-1)),IF(RIGHT(F344,1)="%",0.01*VALUE(LEFT(F344,LEN(F344)-1)),IF(RIGHT(F344,1)="k",1000*VALUE(LEFT(F344,LEN(F344)-1)),VALUE(SUBSTITUTE(F344,",",""))))))))),"N/A")</f>
        <v/>
      </c>
      <c r="N344">
        <f>IFERROR(IF(TRIM(G344)="-", "N/A", IF(RIGHT(G344,1)=")",IF(RIGHT(G344,2)="T)",-1000000000000*VALUE(MID(G344,2,LEN(G344)-3)),IF(RIGHT(G344,2)="M)",-1000000*VALUE(MID(G344,2,LEN(G344)-3)),IF(RIGHT(G344,2)="B)",-1000000000*VALUE(MID(G344,2,LEN(G344)-3)),IF(RIGHT(G344,2)="k)",-1000*VALUE(MID(G344,2,LEN(G344)-3)),VALUE(SUBSTITUTE(G344,",","")))))),IF(RIGHT(G344,1)="T",1000000000000*VALUE(LEFT(G344,LEN(G344)-1)),IF(RIGHT(G344,1)="M",1000000*VALUE(LEFT(G344,LEN(G344)-1)),IF(RIGHT(G344,1)="B",1000000000*VALUE(LEFT(G344,LEN(G344)-1)),IF(RIGHT(G344,1)="%",0.01*VALUE(LEFT(G344,LEN(G344)-1)),IF(RIGHT(G344,1)="k",1000*VALUE(LEFT(G344,LEN(G344)-1)),VALUE(SUBSTITUTE(G344,",",""))))))))),"N/A")</f>
        <v/>
      </c>
      <c r="P344">
        <f>MAX(J344:N344)</f>
        <v/>
      </c>
      <c r="Q344">
        <f>IFERROR(J144+MATCH(P344,J344:N344,0)-1,"")</f>
        <v/>
      </c>
      <c r="R344">
        <f>IF(Q344="","",MIN(J344:N344))</f>
        <v/>
      </c>
      <c r="S344">
        <f>IFERROR(J144+MATCH(R344,J344:N344,0)-1,"")</f>
        <v/>
      </c>
      <c r="T344">
        <f>IFERROR(AVERAGE(J344:N344),"")</f>
        <v/>
      </c>
      <c r="U344">
        <f>IFERROR(STDEV(J344:N344),"")</f>
        <v/>
      </c>
      <c r="V344">
        <f>IFERROR(IF(C344="-","",IF(ISBLANK(B344),"",IF(OR(ISNUMBER(FIND("Growth",B344)),ISNUMBER(FIND("Margin",B344))),"",(J344-T344)/U344))),"")</f>
        <v/>
      </c>
      <c r="W344">
        <f>IFERROR(IF(OR(D344="-",ISBLANK(D344)),"",(K344-T344)/U344),"")</f>
        <v/>
      </c>
      <c r="X344">
        <f>IFERROR(IF(OR(E344="-",ISBLANK(E344)),"",(L344-T344)/U344),"")</f>
        <v/>
      </c>
      <c r="Y344">
        <f>IFERROR(IF(OR(F344="-",ISBLANK(F344)),"",(M344-T344)/U344),"")</f>
        <v/>
      </c>
      <c r="Z344">
        <f>IFERROR(IF(OR(G344="-",ISBLANK(G344)),"",(N344-T344)/U344),"")</f>
        <v/>
      </c>
      <c r="AA344">
        <f>IF(MAX(MAX(V344:Z344),ABS(MIN(V344:Z344)))=ABS(MIN(V344:Z344)),MIN(V344:Z344),MAX(V344:Z344))</f>
        <v/>
      </c>
      <c r="AB344">
        <f>IFERROR(V144+MATCH(AA344,V344:Z344,0)-1,"")</f>
        <v/>
      </c>
      <c r="AC344">
        <f>IF(AB344&lt;&gt;"",IF(S344=AB344,"Low",IF(AB344=Q344,"High","")),"")</f>
        <v/>
      </c>
      <c r="AE344">
        <f>IF(ISNUMBER(MATCH("N/A",J344:N344,0)),"",IFERROR((5 * SUMPRODUCT(J144:N144,J344:N344) - PRODUCT(SUM(J144:N144),SUM(J344:N344))) / ((5 * SUM((J144^2)+(K144^2)+(L144^2)+(M144^2)+(N144^2))) - SUM(J144:N144)^2),""))</f>
        <v/>
      </c>
      <c r="AF344">
        <f>IFERROR(CORREL(J144:N144,J344:N344),"")</f>
        <v/>
      </c>
      <c r="AZ344">
        <f>IF(Q344=S344,0,1)</f>
        <v/>
      </c>
      <c r="BA344">
        <f>IF(AZ344=1,IF(Q344="","",IF(Q344=N144,"Yes","No")),"")</f>
        <v/>
      </c>
      <c r="BB344">
        <f>IF(BA344="Yes",P344,"")</f>
        <v/>
      </c>
      <c r="BC344">
        <f>IF(AZ344=1,IF(S344="","",IF(S344=N144,"Yes","No")),"")</f>
        <v/>
      </c>
      <c r="BD344">
        <f>IF(BC344="Yes",R344,"")</f>
        <v/>
      </c>
      <c r="BE344">
        <f>IFERROR(IF(SIGN(AE344)=1,"Increasing",IF(SIGN(AE344)=-1,"Decreasing","")),"")</f>
        <v/>
      </c>
      <c r="BF344">
        <f>IF(OR(AND(BE344="Increasing",BA344="Yes"),AND(BE344="Decreasing",BC344="Yes")),"Yes","No")</f>
        <v/>
      </c>
      <c r="BG344">
        <f>IF(I344="pos_trend","Yes","No")</f>
        <v/>
      </c>
      <c r="BH344">
        <f>IF(AF344&lt;&gt;"",IF(ABS(AF344)&gt;0.8,"Yes","No"),"")</f>
        <v/>
      </c>
    </row>
    <row r="345" spans="1:60">
      <c s="1" r="A345" t="n">
        <v>16</v>
      </c>
      <c r="B345" t="s">
        <v>920</v>
      </c>
      <c r="C345" t="s">
        <v>1114</v>
      </c>
      <c r="D345" t="s">
        <v>4424</v>
      </c>
      <c r="E345" t="s">
        <v>4425</v>
      </c>
      <c r="F345" t="s">
        <v>4426</v>
      </c>
      <c r="G345" t="s">
        <v>4427</v>
      </c>
      <c r="H345" t="s"/>
      <c r="I345">
        <f>IF(AND(K345&gt; J345, L345&gt; K345, M345&gt; L345, N345&gt; M345), "pos_trend", IF(AND(K345&lt; J345, L345&lt; K345, M345&lt; L345, N345&lt; M345), "neg_trend", "N/A"))</f>
        <v/>
      </c>
      <c r="J345">
        <f>IFERROR(IF(TRIM(C345)="-", "N/A", IF(RIGHT(C345,1)=")",IF(RIGHT(C345,2)="T)",-1000000000000*VALUE(MID(C345,2,LEN(C345)-3)),IF(RIGHT(C345,2)="M)",-1000000*VALUE(MID(C345,2,LEN(C345)-3)),IF(RIGHT(C345,2)="B)",-1000000000*VALUE(MID(C345,2,LEN(C345)-3)),IF(RIGHT(C345,2)="k)",-1000*VALUE(MID(C345,2,LEN(C345)-3)),VALUE(SUBSTITUTE(C345,",","")))))),IF(RIGHT(C345,1)="T",1000000000000*VALUE(LEFT(C345,LEN(C345)-1)),IF(RIGHT(C345,1)="M",1000000*VALUE(LEFT(C345,LEN(C345)-1)),IF(RIGHT(C345,1)="B",1000000000*VALUE(LEFT(C345,LEN(C345)-1)),IF(RIGHT(C345,1)="%",0.01*VALUE(LEFT(C345,LEN(C345)-1)),IF(RIGHT(C345,1)="k",1000*VALUE(LEFT(C345,LEN(C345)-1)),VALUE(SUBSTITUTE(C345,",",""))))))))),"N/A")</f>
        <v/>
      </c>
      <c r="K345">
        <f>IFERROR(IF(TRIM(D345)="-", "N/A", IF(RIGHT(D345,1)=")",IF(RIGHT(D345,2)="T)",-1000000000000*VALUE(MID(D345,2,LEN(D345)-3)),IF(RIGHT(D345,2)="M)",-1000000*VALUE(MID(D345,2,LEN(D345)-3)),IF(RIGHT(D345,2)="B)",-1000000000*VALUE(MID(D345,2,LEN(D345)-3)),IF(RIGHT(D345,2)="k)",-1000*VALUE(MID(D345,2,LEN(D345)-3)),VALUE(SUBSTITUTE(D345,",","")))))),IF(RIGHT(D345,1)="T",1000000000000*VALUE(LEFT(D345,LEN(D345)-1)),IF(RIGHT(D345,1)="M",1000000*VALUE(LEFT(D345,LEN(D345)-1)),IF(RIGHT(D345,1)="B",1000000000*VALUE(LEFT(D345,LEN(D345)-1)),IF(RIGHT(D345,1)="%",0.01*VALUE(LEFT(D345,LEN(D345)-1)),IF(RIGHT(D345,1)="k",1000*VALUE(LEFT(D345,LEN(D345)-1)),VALUE(SUBSTITUTE(D345,",",""))))))))),"N/A")</f>
        <v/>
      </c>
      <c r="L345">
        <f>IFERROR(IF(TRIM(E345)="-", "N/A", IF(RIGHT(E345,1)=")",IF(RIGHT(E345,2)="T)",-1000000000000*VALUE(MID(E345,2,LEN(E345)-3)),IF(RIGHT(E345,2)="M)",-1000000*VALUE(MID(E345,2,LEN(E345)-3)),IF(RIGHT(E345,2)="B)",-1000000000*VALUE(MID(E345,2,LEN(E345)-3)),IF(RIGHT(E345,2)="k)",-1000*VALUE(MID(E345,2,LEN(E345)-3)),VALUE(SUBSTITUTE(E345,",","")))))),IF(RIGHT(E345,1)="T",1000000000000*VALUE(LEFT(E345,LEN(E345)-1)),IF(RIGHT(E345,1)="M",1000000*VALUE(LEFT(E345,LEN(E345)-1)),IF(RIGHT(E345,1)="B",1000000000*VALUE(LEFT(E345,LEN(E345)-1)),IF(RIGHT(E345,1)="%",0.01*VALUE(LEFT(E345,LEN(E345)-1)),IF(RIGHT(E345,1)="k",1000*VALUE(LEFT(E345,LEN(E345)-1)),VALUE(SUBSTITUTE(E345,",",""))))))))),"N/A")</f>
        <v/>
      </c>
      <c r="M345">
        <f>IFERROR(IF(TRIM(F345)="-", "N/A", IF(RIGHT(F345,1)=")",IF(RIGHT(F345,2)="T)",-1000000000000*VALUE(MID(F345,2,LEN(F345)-3)),IF(RIGHT(F345,2)="M)",-1000000*VALUE(MID(F345,2,LEN(F345)-3)),IF(RIGHT(F345,2)="B)",-1000000000*VALUE(MID(F345,2,LEN(F345)-3)),IF(RIGHT(F345,2)="k)",-1000*VALUE(MID(F345,2,LEN(F345)-3)),VALUE(SUBSTITUTE(F345,",","")))))),IF(RIGHT(F345,1)="T",1000000000000*VALUE(LEFT(F345,LEN(F345)-1)),IF(RIGHT(F345,1)="M",1000000*VALUE(LEFT(F345,LEN(F345)-1)),IF(RIGHT(F345,1)="B",1000000000*VALUE(LEFT(F345,LEN(F345)-1)),IF(RIGHT(F345,1)="%",0.01*VALUE(LEFT(F345,LEN(F345)-1)),IF(RIGHT(F345,1)="k",1000*VALUE(LEFT(F345,LEN(F345)-1)),VALUE(SUBSTITUTE(F345,",",""))))))))),"N/A")</f>
        <v/>
      </c>
      <c r="N345">
        <f>IFERROR(IF(TRIM(G345)="-", "N/A", IF(RIGHT(G345,1)=")",IF(RIGHT(G345,2)="T)",-1000000000000*VALUE(MID(G345,2,LEN(G345)-3)),IF(RIGHT(G345,2)="M)",-1000000*VALUE(MID(G345,2,LEN(G345)-3)),IF(RIGHT(G345,2)="B)",-1000000000*VALUE(MID(G345,2,LEN(G345)-3)),IF(RIGHT(G345,2)="k)",-1000*VALUE(MID(G345,2,LEN(G345)-3)),VALUE(SUBSTITUTE(G345,",","")))))),IF(RIGHT(G345,1)="T",1000000000000*VALUE(LEFT(G345,LEN(G345)-1)),IF(RIGHT(G345,1)="M",1000000*VALUE(LEFT(G345,LEN(G345)-1)),IF(RIGHT(G345,1)="B",1000000000*VALUE(LEFT(G345,LEN(G345)-1)),IF(RIGHT(G345,1)="%",0.01*VALUE(LEFT(G345,LEN(G345)-1)),IF(RIGHT(G345,1)="k",1000*VALUE(LEFT(G345,LEN(G345)-1)),VALUE(SUBSTITUTE(G345,",",""))))))))),"N/A")</f>
        <v/>
      </c>
      <c r="P345">
        <f>MAX(J345:N345)</f>
        <v/>
      </c>
      <c r="Q345">
        <f>IFERROR(J144+MATCH(P345,J345:N345,0)-1,"")</f>
        <v/>
      </c>
      <c r="R345">
        <f>IF(Q345="","",MIN(J345:N345))</f>
        <v/>
      </c>
      <c r="S345">
        <f>IFERROR(J144+MATCH(R345,J345:N345,0)-1,"")</f>
        <v/>
      </c>
      <c r="T345">
        <f>IFERROR(AVERAGE(J345:N345),"")</f>
        <v/>
      </c>
      <c r="U345">
        <f>IFERROR(STDEV(J345:N345),"")</f>
        <v/>
      </c>
      <c r="V345">
        <f>IFERROR(IF(C345="-","",IF(ISBLANK(B345),"",IF(OR(ISNUMBER(FIND("Growth",B345)),ISNUMBER(FIND("Margin",B345))),"",(J345-T345)/U345))),"")</f>
        <v/>
      </c>
      <c r="W345">
        <f>IFERROR(IF(OR(D345="-",ISBLANK(D345)),"",(K345-T345)/U345),"")</f>
        <v/>
      </c>
      <c r="X345">
        <f>IFERROR(IF(OR(E345="-",ISBLANK(E345)),"",(L345-T345)/U345),"")</f>
        <v/>
      </c>
      <c r="Y345">
        <f>IFERROR(IF(OR(F345="-",ISBLANK(F345)),"",(M345-T345)/U345),"")</f>
        <v/>
      </c>
      <c r="Z345">
        <f>IFERROR(IF(OR(G345="-",ISBLANK(G345)),"",(N345-T345)/U345),"")</f>
        <v/>
      </c>
      <c r="AA345">
        <f>IF(MAX(MAX(V345:Z345),ABS(MIN(V345:Z345)))=ABS(MIN(V345:Z345)),MIN(V345:Z345),MAX(V345:Z345))</f>
        <v/>
      </c>
      <c r="AB345">
        <f>IFERROR(V144+MATCH(AA345,V345:Z345,0)-1,"")</f>
        <v/>
      </c>
      <c r="AC345">
        <f>IF(AB345&lt;&gt;"",IF(S345=AB345,"Low",IF(AB345=Q345,"High","")),"")</f>
        <v/>
      </c>
      <c r="AE345">
        <f>IF(ISNUMBER(MATCH("N/A",J345:N345,0)),"",IFERROR((5 * SUMPRODUCT(J144:N144,J345:N345) - PRODUCT(SUM(J144:N144),SUM(J345:N345))) / ((5 * SUM((J144^2)+(K144^2)+(L144^2)+(M144^2)+(N144^2))) - SUM(J144:N144)^2),""))</f>
        <v/>
      </c>
      <c r="AF345">
        <f>IFERROR(CORREL(J144:N144,J345:N345),"")</f>
        <v/>
      </c>
      <c r="AZ345">
        <f>IF(Q345=S345,0,1)</f>
        <v/>
      </c>
      <c r="BA345">
        <f>IF(AZ345=1,IF(Q345="","",IF(Q345=N144,"Yes","No")),"")</f>
        <v/>
      </c>
      <c r="BB345">
        <f>IF(BA345="Yes",P345,"")</f>
        <v/>
      </c>
      <c r="BC345">
        <f>IF(AZ345=1,IF(S345="","",IF(S345=N144,"Yes","No")),"")</f>
        <v/>
      </c>
      <c r="BD345">
        <f>IF(BC345="Yes",R345,"")</f>
        <v/>
      </c>
      <c r="BE345">
        <f>IFERROR(IF(SIGN(AE345)=1,"Increasing",IF(SIGN(AE345)=-1,"Decreasing","")),"")</f>
        <v/>
      </c>
      <c r="BF345">
        <f>IF(OR(AND(BE345="Increasing",BA345="Yes"),AND(BE345="Decreasing",BC345="Yes")),"Yes","No")</f>
        <v/>
      </c>
      <c r="BG345">
        <f>IF(I345="pos_trend","Yes","No")</f>
        <v/>
      </c>
      <c r="BH345">
        <f>IF(AF345&lt;&gt;"",IF(ABS(AF345)&gt;0.8,"Yes","No"),"")</f>
        <v/>
      </c>
    </row>
    <row r="346" spans="1:60">
      <c s="1" r="A346" t="n">
        <v>17</v>
      </c>
      <c r="B346" t="s">
        <v>926</v>
      </c>
      <c r="C346" t="s">
        <v>264</v>
      </c>
      <c r="D346" t="s">
        <v>4428</v>
      </c>
      <c r="E346" t="s">
        <v>4429</v>
      </c>
      <c r="F346" t="s">
        <v>4430</v>
      </c>
      <c r="G346" t="s">
        <v>4431</v>
      </c>
      <c r="H346" t="s"/>
      <c r="I346">
        <f>IF(AND(K346&gt; J346, L346&gt; K346, M346&gt; L346, N346&gt; M346), "pos_trend", IF(AND(K346&lt; J346, L346&lt; K346, M346&lt; L346, N346&lt; M346), "neg_trend", "N/A"))</f>
        <v/>
      </c>
      <c r="J346">
        <f>IFERROR(IF(TRIM(C346)="-", "N/A", IF(RIGHT(C346,1)=")",IF(RIGHT(C346,2)="T)",-1000000000000*VALUE(MID(C346,2,LEN(C346)-3)),IF(RIGHT(C346,2)="M)",-1000000*VALUE(MID(C346,2,LEN(C346)-3)),IF(RIGHT(C346,2)="B)",-1000000000*VALUE(MID(C346,2,LEN(C346)-3)),IF(RIGHT(C346,2)="k)",-1000*VALUE(MID(C346,2,LEN(C346)-3)),VALUE(SUBSTITUTE(C346,",","")))))),IF(RIGHT(C346,1)="T",1000000000000*VALUE(LEFT(C346,LEN(C346)-1)),IF(RIGHT(C346,1)="M",1000000*VALUE(LEFT(C346,LEN(C346)-1)),IF(RIGHT(C346,1)="B",1000000000*VALUE(LEFT(C346,LEN(C346)-1)),IF(RIGHT(C346,1)="%",0.01*VALUE(LEFT(C346,LEN(C346)-1)),IF(RIGHT(C346,1)="k",1000*VALUE(LEFT(C346,LEN(C346)-1)),VALUE(SUBSTITUTE(C346,",",""))))))))),"N/A")</f>
        <v/>
      </c>
      <c r="K346">
        <f>IFERROR(IF(TRIM(D346)="-", "N/A", IF(RIGHT(D346,1)=")",IF(RIGHT(D346,2)="T)",-1000000000000*VALUE(MID(D346,2,LEN(D346)-3)),IF(RIGHT(D346,2)="M)",-1000000*VALUE(MID(D346,2,LEN(D346)-3)),IF(RIGHT(D346,2)="B)",-1000000000*VALUE(MID(D346,2,LEN(D346)-3)),IF(RIGHT(D346,2)="k)",-1000*VALUE(MID(D346,2,LEN(D346)-3)),VALUE(SUBSTITUTE(D346,",","")))))),IF(RIGHT(D346,1)="T",1000000000000*VALUE(LEFT(D346,LEN(D346)-1)),IF(RIGHT(D346,1)="M",1000000*VALUE(LEFT(D346,LEN(D346)-1)),IF(RIGHT(D346,1)="B",1000000000*VALUE(LEFT(D346,LEN(D346)-1)),IF(RIGHT(D346,1)="%",0.01*VALUE(LEFT(D346,LEN(D346)-1)),IF(RIGHT(D346,1)="k",1000*VALUE(LEFT(D346,LEN(D346)-1)),VALUE(SUBSTITUTE(D346,",",""))))))))),"N/A")</f>
        <v/>
      </c>
      <c r="L346">
        <f>IFERROR(IF(TRIM(E346)="-", "N/A", IF(RIGHT(E346,1)=")",IF(RIGHT(E346,2)="T)",-1000000000000*VALUE(MID(E346,2,LEN(E346)-3)),IF(RIGHT(E346,2)="M)",-1000000*VALUE(MID(E346,2,LEN(E346)-3)),IF(RIGHT(E346,2)="B)",-1000000000*VALUE(MID(E346,2,LEN(E346)-3)),IF(RIGHT(E346,2)="k)",-1000*VALUE(MID(E346,2,LEN(E346)-3)),VALUE(SUBSTITUTE(E346,",","")))))),IF(RIGHT(E346,1)="T",1000000000000*VALUE(LEFT(E346,LEN(E346)-1)),IF(RIGHT(E346,1)="M",1000000*VALUE(LEFT(E346,LEN(E346)-1)),IF(RIGHT(E346,1)="B",1000000000*VALUE(LEFT(E346,LEN(E346)-1)),IF(RIGHT(E346,1)="%",0.01*VALUE(LEFT(E346,LEN(E346)-1)),IF(RIGHT(E346,1)="k",1000*VALUE(LEFT(E346,LEN(E346)-1)),VALUE(SUBSTITUTE(E346,",",""))))))))),"N/A")</f>
        <v/>
      </c>
      <c r="M346">
        <f>IFERROR(IF(TRIM(F346)="-", "N/A", IF(RIGHT(F346,1)=")",IF(RIGHT(F346,2)="T)",-1000000000000*VALUE(MID(F346,2,LEN(F346)-3)),IF(RIGHT(F346,2)="M)",-1000000*VALUE(MID(F346,2,LEN(F346)-3)),IF(RIGHT(F346,2)="B)",-1000000000*VALUE(MID(F346,2,LEN(F346)-3)),IF(RIGHT(F346,2)="k)",-1000*VALUE(MID(F346,2,LEN(F346)-3)),VALUE(SUBSTITUTE(F346,",","")))))),IF(RIGHT(F346,1)="T",1000000000000*VALUE(LEFT(F346,LEN(F346)-1)),IF(RIGHT(F346,1)="M",1000000*VALUE(LEFT(F346,LEN(F346)-1)),IF(RIGHT(F346,1)="B",1000000000*VALUE(LEFT(F346,LEN(F346)-1)),IF(RIGHT(F346,1)="%",0.01*VALUE(LEFT(F346,LEN(F346)-1)),IF(RIGHT(F346,1)="k",1000*VALUE(LEFT(F346,LEN(F346)-1)),VALUE(SUBSTITUTE(F346,",",""))))))))),"N/A")</f>
        <v/>
      </c>
      <c r="N346">
        <f>IFERROR(IF(TRIM(G346)="-", "N/A", IF(RIGHT(G346,1)=")",IF(RIGHT(G346,2)="T)",-1000000000000*VALUE(MID(G346,2,LEN(G346)-3)),IF(RIGHT(G346,2)="M)",-1000000*VALUE(MID(G346,2,LEN(G346)-3)),IF(RIGHT(G346,2)="B)",-1000000000*VALUE(MID(G346,2,LEN(G346)-3)),IF(RIGHT(G346,2)="k)",-1000*VALUE(MID(G346,2,LEN(G346)-3)),VALUE(SUBSTITUTE(G346,",","")))))),IF(RIGHT(G346,1)="T",1000000000000*VALUE(LEFT(G346,LEN(G346)-1)),IF(RIGHT(G346,1)="M",1000000*VALUE(LEFT(G346,LEN(G346)-1)),IF(RIGHT(G346,1)="B",1000000000*VALUE(LEFT(G346,LEN(G346)-1)),IF(RIGHT(G346,1)="%",0.01*VALUE(LEFT(G346,LEN(G346)-1)),IF(RIGHT(G346,1)="k",1000*VALUE(LEFT(G346,LEN(G346)-1)),VALUE(SUBSTITUTE(G346,",",""))))))))),"N/A")</f>
        <v/>
      </c>
      <c r="P346">
        <f>MAX(J346:N346)</f>
        <v/>
      </c>
      <c r="Q346">
        <f>IFERROR(J144+MATCH(P346,J346:N346,0)-1,"")</f>
        <v/>
      </c>
      <c r="R346">
        <f>IF(Q346="","",MIN(J346:N346))</f>
        <v/>
      </c>
      <c r="S346">
        <f>IFERROR(J144+MATCH(R346,J346:N346,0)-1,"")</f>
        <v/>
      </c>
      <c r="T346">
        <f>IFERROR(AVERAGE(J346:N346),"")</f>
        <v/>
      </c>
      <c r="U346">
        <f>IFERROR(STDEV(J346:N346),"")</f>
        <v/>
      </c>
      <c r="V346">
        <f>IFERROR(IF(C346="-","",IF(ISBLANK(B346),"",IF(OR(ISNUMBER(FIND("Growth",B346)),ISNUMBER(FIND("Margin",B346))),"",(J346-T346)/U346))),"")</f>
        <v/>
      </c>
      <c r="W346">
        <f>IFERROR(IF(OR(D346="-",ISBLANK(D346)),"",(K346-T346)/U346),"")</f>
        <v/>
      </c>
      <c r="X346">
        <f>IFERROR(IF(OR(E346="-",ISBLANK(E346)),"",(L346-T346)/U346),"")</f>
        <v/>
      </c>
      <c r="Y346">
        <f>IFERROR(IF(OR(F346="-",ISBLANK(F346)),"",(M346-T346)/U346),"")</f>
        <v/>
      </c>
      <c r="Z346">
        <f>IFERROR(IF(OR(G346="-",ISBLANK(G346)),"",(N346-T346)/U346),"")</f>
        <v/>
      </c>
      <c r="AA346">
        <f>IF(MAX(MAX(V346:Z346),ABS(MIN(V346:Z346)))=ABS(MIN(V346:Z346)),MIN(V346:Z346),MAX(V346:Z346))</f>
        <v/>
      </c>
      <c r="AB346">
        <f>IFERROR(V144+MATCH(AA346,V346:Z346,0)-1,"")</f>
        <v/>
      </c>
      <c r="AC346">
        <f>IF(AB346&lt;&gt;"",IF(S346=AB346,"Low",IF(AB346=Q346,"High","")),"")</f>
        <v/>
      </c>
      <c r="AE346">
        <f>IF(ISNUMBER(MATCH("N/A",J346:N346,0)),"",IFERROR((5 * SUMPRODUCT(J144:N144,J346:N346) - PRODUCT(SUM(J144:N144),SUM(J346:N346))) / ((5 * SUM((J144^2)+(K144^2)+(L144^2)+(M144^2)+(N144^2))) - SUM(J144:N144)^2),""))</f>
        <v/>
      </c>
      <c r="AF346">
        <f>IFERROR(CORREL(J144:N144,J346:N346),"")</f>
        <v/>
      </c>
      <c r="AZ346">
        <f>IF(Q346=S346,0,1)</f>
        <v/>
      </c>
      <c r="BA346">
        <f>IF(AZ346=1,IF(Q346="","",IF(Q346=N144,"Yes","No")),"")</f>
        <v/>
      </c>
      <c r="BB346">
        <f>IF(BA346="Yes",P346,"")</f>
        <v/>
      </c>
      <c r="BC346">
        <f>IF(AZ346=1,IF(S346="","",IF(S346=N144,"Yes","No")),"")</f>
        <v/>
      </c>
      <c r="BD346">
        <f>IF(BC346="Yes",R346,"")</f>
        <v/>
      </c>
      <c r="BE346">
        <f>IFERROR(IF(SIGN(AE346)=1,"Increasing",IF(SIGN(AE346)=-1,"Decreasing","")),"")</f>
        <v/>
      </c>
      <c r="BF346">
        <f>IF(OR(AND(BE346="Increasing",BA346="Yes"),AND(BE346="Decreasing",BC346="Yes")),"Yes","No")</f>
        <v/>
      </c>
      <c r="BG346">
        <f>IF(I346="pos_trend","Yes","No")</f>
        <v/>
      </c>
      <c r="BH346">
        <f>IF(AF346&lt;&gt;"",IF(ABS(AF346)&gt;0.8,"Yes","No"),"")</f>
        <v/>
      </c>
    </row>
    <row r="347" spans="1:60">
      <c s="1" r="A347" t="n">
        <v>18</v>
      </c>
      <c r="B347" t="s">
        <v>931</v>
      </c>
      <c r="C347" t="s">
        <v>4432</v>
      </c>
      <c r="D347" t="s">
        <v>4433</v>
      </c>
      <c r="E347" t="s">
        <v>4434</v>
      </c>
      <c r="F347" t="s">
        <v>4435</v>
      </c>
      <c r="G347" t="s">
        <v>4436</v>
      </c>
      <c r="H347" t="s"/>
      <c r="I347">
        <f>IF(AND(K347&gt; J347, L347&gt; K347, M347&gt; L347, N347&gt; M347), "pos_trend", IF(AND(K347&lt; J347, L347&lt; K347, M347&lt; L347, N347&lt; M347), "neg_trend", "N/A"))</f>
        <v/>
      </c>
      <c r="J347">
        <f>IFERROR(IF(TRIM(C347)="-", "N/A", IF(RIGHT(C347,1)=")",IF(RIGHT(C347,2)="T)",-1000000000000*VALUE(MID(C347,2,LEN(C347)-3)),IF(RIGHT(C347,2)="M)",-1000000*VALUE(MID(C347,2,LEN(C347)-3)),IF(RIGHT(C347,2)="B)",-1000000000*VALUE(MID(C347,2,LEN(C347)-3)),IF(RIGHT(C347,2)="k)",-1000*VALUE(MID(C347,2,LEN(C347)-3)),VALUE(SUBSTITUTE(C347,",","")))))),IF(RIGHT(C347,1)="T",1000000000000*VALUE(LEFT(C347,LEN(C347)-1)),IF(RIGHT(C347,1)="M",1000000*VALUE(LEFT(C347,LEN(C347)-1)),IF(RIGHT(C347,1)="B",1000000000*VALUE(LEFT(C347,LEN(C347)-1)),IF(RIGHT(C347,1)="%",0.01*VALUE(LEFT(C347,LEN(C347)-1)),IF(RIGHT(C347,1)="k",1000*VALUE(LEFT(C347,LEN(C347)-1)),VALUE(SUBSTITUTE(C347,",",""))))))))),"N/A")</f>
        <v/>
      </c>
      <c r="K347">
        <f>IFERROR(IF(TRIM(D347)="-", "N/A", IF(RIGHT(D347,1)=")",IF(RIGHT(D347,2)="T)",-1000000000000*VALUE(MID(D347,2,LEN(D347)-3)),IF(RIGHT(D347,2)="M)",-1000000*VALUE(MID(D347,2,LEN(D347)-3)),IF(RIGHT(D347,2)="B)",-1000000000*VALUE(MID(D347,2,LEN(D347)-3)),IF(RIGHT(D347,2)="k)",-1000*VALUE(MID(D347,2,LEN(D347)-3)),VALUE(SUBSTITUTE(D347,",","")))))),IF(RIGHT(D347,1)="T",1000000000000*VALUE(LEFT(D347,LEN(D347)-1)),IF(RIGHT(D347,1)="M",1000000*VALUE(LEFT(D347,LEN(D347)-1)),IF(RIGHT(D347,1)="B",1000000000*VALUE(LEFT(D347,LEN(D347)-1)),IF(RIGHT(D347,1)="%",0.01*VALUE(LEFT(D347,LEN(D347)-1)),IF(RIGHT(D347,1)="k",1000*VALUE(LEFT(D347,LEN(D347)-1)),VALUE(SUBSTITUTE(D347,",",""))))))))),"N/A")</f>
        <v/>
      </c>
      <c r="L347">
        <f>IFERROR(IF(TRIM(E347)="-", "N/A", IF(RIGHT(E347,1)=")",IF(RIGHT(E347,2)="T)",-1000000000000*VALUE(MID(E347,2,LEN(E347)-3)),IF(RIGHT(E347,2)="M)",-1000000*VALUE(MID(E347,2,LEN(E347)-3)),IF(RIGHT(E347,2)="B)",-1000000000*VALUE(MID(E347,2,LEN(E347)-3)),IF(RIGHT(E347,2)="k)",-1000*VALUE(MID(E347,2,LEN(E347)-3)),VALUE(SUBSTITUTE(E347,",","")))))),IF(RIGHT(E347,1)="T",1000000000000*VALUE(LEFT(E347,LEN(E347)-1)),IF(RIGHT(E347,1)="M",1000000*VALUE(LEFT(E347,LEN(E347)-1)),IF(RIGHT(E347,1)="B",1000000000*VALUE(LEFT(E347,LEN(E347)-1)),IF(RIGHT(E347,1)="%",0.01*VALUE(LEFT(E347,LEN(E347)-1)),IF(RIGHT(E347,1)="k",1000*VALUE(LEFT(E347,LEN(E347)-1)),VALUE(SUBSTITUTE(E347,",",""))))))))),"N/A")</f>
        <v/>
      </c>
      <c r="M347">
        <f>IFERROR(IF(TRIM(F347)="-", "N/A", IF(RIGHT(F347,1)=")",IF(RIGHT(F347,2)="T)",-1000000000000*VALUE(MID(F347,2,LEN(F347)-3)),IF(RIGHT(F347,2)="M)",-1000000*VALUE(MID(F347,2,LEN(F347)-3)),IF(RIGHT(F347,2)="B)",-1000000000*VALUE(MID(F347,2,LEN(F347)-3)),IF(RIGHT(F347,2)="k)",-1000*VALUE(MID(F347,2,LEN(F347)-3)),VALUE(SUBSTITUTE(F347,",","")))))),IF(RIGHT(F347,1)="T",1000000000000*VALUE(LEFT(F347,LEN(F347)-1)),IF(RIGHT(F347,1)="M",1000000*VALUE(LEFT(F347,LEN(F347)-1)),IF(RIGHT(F347,1)="B",1000000000*VALUE(LEFT(F347,LEN(F347)-1)),IF(RIGHT(F347,1)="%",0.01*VALUE(LEFT(F347,LEN(F347)-1)),IF(RIGHT(F347,1)="k",1000*VALUE(LEFT(F347,LEN(F347)-1)),VALUE(SUBSTITUTE(F347,",",""))))))))),"N/A")</f>
        <v/>
      </c>
      <c r="N347">
        <f>IFERROR(IF(TRIM(G347)="-", "N/A", IF(RIGHT(G347,1)=")",IF(RIGHT(G347,2)="T)",-1000000000000*VALUE(MID(G347,2,LEN(G347)-3)),IF(RIGHT(G347,2)="M)",-1000000*VALUE(MID(G347,2,LEN(G347)-3)),IF(RIGHT(G347,2)="B)",-1000000000*VALUE(MID(G347,2,LEN(G347)-3)),IF(RIGHT(G347,2)="k)",-1000*VALUE(MID(G347,2,LEN(G347)-3)),VALUE(SUBSTITUTE(G347,",","")))))),IF(RIGHT(G347,1)="T",1000000000000*VALUE(LEFT(G347,LEN(G347)-1)),IF(RIGHT(G347,1)="M",1000000*VALUE(LEFT(G347,LEN(G347)-1)),IF(RIGHT(G347,1)="B",1000000000*VALUE(LEFT(G347,LEN(G347)-1)),IF(RIGHT(G347,1)="%",0.01*VALUE(LEFT(G347,LEN(G347)-1)),IF(RIGHT(G347,1)="k",1000*VALUE(LEFT(G347,LEN(G347)-1)),VALUE(SUBSTITUTE(G347,",",""))))))))),"N/A")</f>
        <v/>
      </c>
      <c r="P347">
        <f>MAX(J347:N347)</f>
        <v/>
      </c>
      <c r="Q347">
        <f>IFERROR(J144+MATCH(P347,J347:N347,0)-1,"")</f>
        <v/>
      </c>
      <c r="R347">
        <f>IF(Q347="","",MIN(J347:N347))</f>
        <v/>
      </c>
      <c r="S347">
        <f>IFERROR(J144+MATCH(R347,J347:N347,0)-1,"")</f>
        <v/>
      </c>
      <c r="T347">
        <f>IFERROR(AVERAGE(J347:N347),"")</f>
        <v/>
      </c>
      <c r="U347">
        <f>IFERROR(STDEV(J347:N347),"")</f>
        <v/>
      </c>
      <c r="V347">
        <f>IFERROR(IF(C347="-","",IF(ISBLANK(B347),"",IF(OR(ISNUMBER(FIND("Growth",B347)),ISNUMBER(FIND("Margin",B347))),"",(J347-T347)/U347))),"")</f>
        <v/>
      </c>
      <c r="W347">
        <f>IFERROR(IF(OR(D347="-",ISBLANK(D347)),"",(K347-T347)/U347),"")</f>
        <v/>
      </c>
      <c r="X347">
        <f>IFERROR(IF(OR(E347="-",ISBLANK(E347)),"",(L347-T347)/U347),"")</f>
        <v/>
      </c>
      <c r="Y347">
        <f>IFERROR(IF(OR(F347="-",ISBLANK(F347)),"",(M347-T347)/U347),"")</f>
        <v/>
      </c>
      <c r="Z347">
        <f>IFERROR(IF(OR(G347="-",ISBLANK(G347)),"",(N347-T347)/U347),"")</f>
        <v/>
      </c>
      <c r="AA347">
        <f>IF(MAX(MAX(V347:Z347),ABS(MIN(V347:Z347)))=ABS(MIN(V347:Z347)),MIN(V347:Z347),MAX(V347:Z347))</f>
        <v/>
      </c>
      <c r="AB347">
        <f>IFERROR(V144+MATCH(AA347,V347:Z347,0)-1,"")</f>
        <v/>
      </c>
      <c r="AC347">
        <f>IF(AB347&lt;&gt;"",IF(S347=AB347,"Low",IF(AB347=Q347,"High","")),"")</f>
        <v/>
      </c>
      <c r="AE347">
        <f>IF(ISNUMBER(MATCH("N/A",J347:N347,0)),"",IFERROR((5 * SUMPRODUCT(J144:N144,J347:N347) - PRODUCT(SUM(J144:N144),SUM(J347:N347))) / ((5 * SUM((J144^2)+(K144^2)+(L144^2)+(M144^2)+(N144^2))) - SUM(J144:N144)^2),""))</f>
        <v/>
      </c>
      <c r="AF347">
        <f>IFERROR(CORREL(J144:N144,J347:N347),"")</f>
        <v/>
      </c>
      <c r="AZ347">
        <f>IF(Q347=S347,0,1)</f>
        <v/>
      </c>
      <c r="BA347">
        <f>IF(AZ347=1,IF(Q347="","",IF(Q347=N144,"Yes","No")),"")</f>
        <v/>
      </c>
      <c r="BB347">
        <f>IF(BA347="Yes",P347,"")</f>
        <v/>
      </c>
      <c r="BC347">
        <f>IF(AZ347=1,IF(S347="","",IF(S347=N144,"Yes","No")),"")</f>
        <v/>
      </c>
      <c r="BD347">
        <f>IF(BC347="Yes",R347,"")</f>
        <v/>
      </c>
      <c r="BE347">
        <f>IFERROR(IF(SIGN(AE347)=1,"Increasing",IF(SIGN(AE347)=-1,"Decreasing","")),"")</f>
        <v/>
      </c>
      <c r="BF347">
        <f>IF(OR(AND(BE347="Increasing",BA347="Yes"),AND(BE347="Decreasing",BC347="Yes")),"Yes","No")</f>
        <v/>
      </c>
      <c r="BG347">
        <f>IF(I347="pos_trend","Yes","No")</f>
        <v/>
      </c>
      <c r="BH347">
        <f>IF(AF347&lt;&gt;"",IF(ABS(AF347)&gt;0.8,"Yes","No"),"")</f>
        <v/>
      </c>
    </row>
    <row r="348" spans="1:60">
      <c s="1" r="A348" t="n">
        <v>19</v>
      </c>
      <c r="B348" t="s">
        <v>937</v>
      </c>
      <c r="C348" t="s">
        <v>4437</v>
      </c>
      <c r="D348" t="s">
        <v>4438</v>
      </c>
      <c r="E348" t="s">
        <v>4439</v>
      </c>
      <c r="F348" t="s">
        <v>4440</v>
      </c>
      <c r="G348" t="s">
        <v>4441</v>
      </c>
      <c r="H348" t="s"/>
      <c r="I348">
        <f>IF(AND(K348&gt; J348, L348&gt; K348, M348&gt; L348, N348&gt; M348), "pos_trend", IF(AND(K348&lt; J348, L348&lt; K348, M348&lt; L348, N348&lt; M348), "neg_trend", "N/A"))</f>
        <v/>
      </c>
      <c r="J348">
        <f>IFERROR(IF(TRIM(C348)="-", "N/A", IF(RIGHT(C348,1)=")",IF(RIGHT(C348,2)="T)",-1000000000000*VALUE(MID(C348,2,LEN(C348)-3)),IF(RIGHT(C348,2)="M)",-1000000*VALUE(MID(C348,2,LEN(C348)-3)),IF(RIGHT(C348,2)="B)",-1000000000*VALUE(MID(C348,2,LEN(C348)-3)),IF(RIGHT(C348,2)="k)",-1000*VALUE(MID(C348,2,LEN(C348)-3)),VALUE(SUBSTITUTE(C348,",","")))))),IF(RIGHT(C348,1)="T",1000000000000*VALUE(LEFT(C348,LEN(C348)-1)),IF(RIGHT(C348,1)="M",1000000*VALUE(LEFT(C348,LEN(C348)-1)),IF(RIGHT(C348,1)="B",1000000000*VALUE(LEFT(C348,LEN(C348)-1)),IF(RIGHT(C348,1)="%",0.01*VALUE(LEFT(C348,LEN(C348)-1)),IF(RIGHT(C348,1)="k",1000*VALUE(LEFT(C348,LEN(C348)-1)),VALUE(SUBSTITUTE(C348,",",""))))))))),"N/A")</f>
        <v/>
      </c>
      <c r="K348">
        <f>IFERROR(IF(TRIM(D348)="-", "N/A", IF(RIGHT(D348,1)=")",IF(RIGHT(D348,2)="T)",-1000000000000*VALUE(MID(D348,2,LEN(D348)-3)),IF(RIGHT(D348,2)="M)",-1000000*VALUE(MID(D348,2,LEN(D348)-3)),IF(RIGHT(D348,2)="B)",-1000000000*VALUE(MID(D348,2,LEN(D348)-3)),IF(RIGHT(D348,2)="k)",-1000*VALUE(MID(D348,2,LEN(D348)-3)),VALUE(SUBSTITUTE(D348,",","")))))),IF(RIGHT(D348,1)="T",1000000000000*VALUE(LEFT(D348,LEN(D348)-1)),IF(RIGHT(D348,1)="M",1000000*VALUE(LEFT(D348,LEN(D348)-1)),IF(RIGHT(D348,1)="B",1000000000*VALUE(LEFT(D348,LEN(D348)-1)),IF(RIGHT(D348,1)="%",0.01*VALUE(LEFT(D348,LEN(D348)-1)),IF(RIGHT(D348,1)="k",1000*VALUE(LEFT(D348,LEN(D348)-1)),VALUE(SUBSTITUTE(D348,",",""))))))))),"N/A")</f>
        <v/>
      </c>
      <c r="L348">
        <f>IFERROR(IF(TRIM(E348)="-", "N/A", IF(RIGHT(E348,1)=")",IF(RIGHT(E348,2)="T)",-1000000000000*VALUE(MID(E348,2,LEN(E348)-3)),IF(RIGHT(E348,2)="M)",-1000000*VALUE(MID(E348,2,LEN(E348)-3)),IF(RIGHT(E348,2)="B)",-1000000000*VALUE(MID(E348,2,LEN(E348)-3)),IF(RIGHT(E348,2)="k)",-1000*VALUE(MID(E348,2,LEN(E348)-3)),VALUE(SUBSTITUTE(E348,",","")))))),IF(RIGHT(E348,1)="T",1000000000000*VALUE(LEFT(E348,LEN(E348)-1)),IF(RIGHT(E348,1)="M",1000000*VALUE(LEFT(E348,LEN(E348)-1)),IF(RIGHT(E348,1)="B",1000000000*VALUE(LEFT(E348,LEN(E348)-1)),IF(RIGHT(E348,1)="%",0.01*VALUE(LEFT(E348,LEN(E348)-1)),IF(RIGHT(E348,1)="k",1000*VALUE(LEFT(E348,LEN(E348)-1)),VALUE(SUBSTITUTE(E348,",",""))))))))),"N/A")</f>
        <v/>
      </c>
      <c r="M348">
        <f>IFERROR(IF(TRIM(F348)="-", "N/A", IF(RIGHT(F348,1)=")",IF(RIGHT(F348,2)="T)",-1000000000000*VALUE(MID(F348,2,LEN(F348)-3)),IF(RIGHT(F348,2)="M)",-1000000*VALUE(MID(F348,2,LEN(F348)-3)),IF(RIGHT(F348,2)="B)",-1000000000*VALUE(MID(F348,2,LEN(F348)-3)),IF(RIGHT(F348,2)="k)",-1000*VALUE(MID(F348,2,LEN(F348)-3)),VALUE(SUBSTITUTE(F348,",","")))))),IF(RIGHT(F348,1)="T",1000000000000*VALUE(LEFT(F348,LEN(F348)-1)),IF(RIGHT(F348,1)="M",1000000*VALUE(LEFT(F348,LEN(F348)-1)),IF(RIGHT(F348,1)="B",1000000000*VALUE(LEFT(F348,LEN(F348)-1)),IF(RIGHT(F348,1)="%",0.01*VALUE(LEFT(F348,LEN(F348)-1)),IF(RIGHT(F348,1)="k",1000*VALUE(LEFT(F348,LEN(F348)-1)),VALUE(SUBSTITUTE(F348,",",""))))))))),"N/A")</f>
        <v/>
      </c>
      <c r="N348">
        <f>IFERROR(IF(TRIM(G348)="-", "N/A", IF(RIGHT(G348,1)=")",IF(RIGHT(G348,2)="T)",-1000000000000*VALUE(MID(G348,2,LEN(G348)-3)),IF(RIGHT(G348,2)="M)",-1000000*VALUE(MID(G348,2,LEN(G348)-3)),IF(RIGHT(G348,2)="B)",-1000000000*VALUE(MID(G348,2,LEN(G348)-3)),IF(RIGHT(G348,2)="k)",-1000*VALUE(MID(G348,2,LEN(G348)-3)),VALUE(SUBSTITUTE(G348,",","")))))),IF(RIGHT(G348,1)="T",1000000000000*VALUE(LEFT(G348,LEN(G348)-1)),IF(RIGHT(G348,1)="M",1000000*VALUE(LEFT(G348,LEN(G348)-1)),IF(RIGHT(G348,1)="B",1000000000*VALUE(LEFT(G348,LEN(G348)-1)),IF(RIGHT(G348,1)="%",0.01*VALUE(LEFT(G348,LEN(G348)-1)),IF(RIGHT(G348,1)="k",1000*VALUE(LEFT(G348,LEN(G348)-1)),VALUE(SUBSTITUTE(G348,",",""))))))))),"N/A")</f>
        <v/>
      </c>
      <c r="P348">
        <f>MAX(J348:N348)</f>
        <v/>
      </c>
      <c r="Q348">
        <f>IFERROR(J144+MATCH(P348,J348:N348,0)-1,"")</f>
        <v/>
      </c>
      <c r="R348">
        <f>IF(Q348="","",MIN(J348:N348))</f>
        <v/>
      </c>
      <c r="S348">
        <f>IFERROR(J144+MATCH(R348,J348:N348,0)-1,"")</f>
        <v/>
      </c>
      <c r="T348">
        <f>IFERROR(AVERAGE(J348:N348),"")</f>
        <v/>
      </c>
      <c r="U348">
        <f>IFERROR(STDEV(J348:N348),"")</f>
        <v/>
      </c>
      <c r="V348">
        <f>IFERROR(IF(C348="-","",IF(ISBLANK(B348),"",IF(OR(ISNUMBER(FIND("Growth",B348)),ISNUMBER(FIND("Margin",B348))),"",(J348-T348)/U348))),"")</f>
        <v/>
      </c>
      <c r="W348">
        <f>IFERROR(IF(OR(D348="-",ISBLANK(D348)),"",(K348-T348)/U348),"")</f>
        <v/>
      </c>
      <c r="X348">
        <f>IFERROR(IF(OR(E348="-",ISBLANK(E348)),"",(L348-T348)/U348),"")</f>
        <v/>
      </c>
      <c r="Y348">
        <f>IFERROR(IF(OR(F348="-",ISBLANK(F348)),"",(M348-T348)/U348),"")</f>
        <v/>
      </c>
      <c r="Z348">
        <f>IFERROR(IF(OR(G348="-",ISBLANK(G348)),"",(N348-T348)/U348),"")</f>
        <v/>
      </c>
      <c r="AA348">
        <f>IF(MAX(MAX(V348:Z348),ABS(MIN(V348:Z348)))=ABS(MIN(V348:Z348)),MIN(V348:Z348),MAX(V348:Z348))</f>
        <v/>
      </c>
      <c r="AB348">
        <f>IFERROR(V144+MATCH(AA348,V348:Z348,0)-1,"")</f>
        <v/>
      </c>
      <c r="AC348">
        <f>IF(AB348&lt;&gt;"",IF(S348=AB348,"Low",IF(AB348=Q348,"High","")),"")</f>
        <v/>
      </c>
      <c r="AE348">
        <f>IF(ISNUMBER(MATCH("N/A",J348:N348,0)),"",IFERROR((5 * SUMPRODUCT(J144:N144,J348:N348) - PRODUCT(SUM(J144:N144),SUM(J348:N348))) / ((5 * SUM((J144^2)+(K144^2)+(L144^2)+(M144^2)+(N144^2))) - SUM(J144:N144)^2),""))</f>
        <v/>
      </c>
      <c r="AF348">
        <f>IFERROR(CORREL(J144:N144,J348:N348),"")</f>
        <v/>
      </c>
      <c r="AZ348">
        <f>IF(Q348=S348,0,1)</f>
        <v/>
      </c>
      <c r="BA348">
        <f>IF(AZ348=1,IF(Q348="","",IF(Q348=N144,"Yes","No")),"")</f>
        <v/>
      </c>
      <c r="BB348">
        <f>IF(BA348="Yes",P348,"")</f>
        <v/>
      </c>
      <c r="BC348">
        <f>IF(AZ348=1,IF(S348="","",IF(S348=N144,"Yes","No")),"")</f>
        <v/>
      </c>
      <c r="BD348">
        <f>IF(BC348="Yes",R348,"")</f>
        <v/>
      </c>
      <c r="BE348">
        <f>IFERROR(IF(SIGN(AE348)=1,"Increasing",IF(SIGN(AE348)=-1,"Decreasing","")),"")</f>
        <v/>
      </c>
      <c r="BF348">
        <f>IF(OR(AND(BE348="Increasing",BA348="Yes"),AND(BE348="Decreasing",BC348="Yes")),"Yes","No")</f>
        <v/>
      </c>
      <c r="BG348">
        <f>IF(I348="pos_trend","Yes","No")</f>
        <v/>
      </c>
      <c r="BH348">
        <f>IF(AF348&lt;&gt;"",IF(ABS(AF348)&gt;0.8,"Yes","No"),"")</f>
        <v/>
      </c>
    </row>
    <row r="349" spans="1:60">
      <c s="1" r="A349" t="n">
        <v>20</v>
      </c>
      <c r="B349" t="s">
        <v>939</v>
      </c>
      <c r="C349" t="s">
        <v>698</v>
      </c>
      <c r="D349" t="s">
        <v>698</v>
      </c>
      <c r="E349" t="s">
        <v>698</v>
      </c>
      <c r="F349" t="s">
        <v>698</v>
      </c>
      <c r="G349" t="s">
        <v>698</v>
      </c>
      <c r="H349" t="s"/>
      <c r="I349">
        <f>IF(AND(K349&gt; J349, L349&gt; K349, M349&gt; L349, N349&gt; M349), "pos_trend", IF(AND(K349&lt; J349, L349&lt; K349, M349&lt; L349, N349&lt; M349), "neg_trend", "N/A"))</f>
        <v/>
      </c>
      <c r="J349">
        <f>IFERROR(IF(TRIM(C349)="-", "N/A", IF(RIGHT(C349,1)=")",IF(RIGHT(C349,2)="T)",-1000000000000*VALUE(MID(C349,2,LEN(C349)-3)),IF(RIGHT(C349,2)="M)",-1000000*VALUE(MID(C349,2,LEN(C349)-3)),IF(RIGHT(C349,2)="B)",-1000000000*VALUE(MID(C349,2,LEN(C349)-3)),IF(RIGHT(C349,2)="k)",-1000*VALUE(MID(C349,2,LEN(C349)-3)),VALUE(SUBSTITUTE(C349,",","")))))),IF(RIGHT(C349,1)="T",1000000000000*VALUE(LEFT(C349,LEN(C349)-1)),IF(RIGHT(C349,1)="M",1000000*VALUE(LEFT(C349,LEN(C349)-1)),IF(RIGHT(C349,1)="B",1000000000*VALUE(LEFT(C349,LEN(C349)-1)),IF(RIGHT(C349,1)="%",0.01*VALUE(LEFT(C349,LEN(C349)-1)),IF(RIGHT(C349,1)="k",1000*VALUE(LEFT(C349,LEN(C349)-1)),VALUE(SUBSTITUTE(C349,",",""))))))))),"N/A")</f>
        <v/>
      </c>
      <c r="K349">
        <f>IFERROR(IF(TRIM(D349)="-", "N/A", IF(RIGHT(D349,1)=")",IF(RIGHT(D349,2)="T)",-1000000000000*VALUE(MID(D349,2,LEN(D349)-3)),IF(RIGHT(D349,2)="M)",-1000000*VALUE(MID(D349,2,LEN(D349)-3)),IF(RIGHT(D349,2)="B)",-1000000000*VALUE(MID(D349,2,LEN(D349)-3)),IF(RIGHT(D349,2)="k)",-1000*VALUE(MID(D349,2,LEN(D349)-3)),VALUE(SUBSTITUTE(D349,",","")))))),IF(RIGHT(D349,1)="T",1000000000000*VALUE(LEFT(D349,LEN(D349)-1)),IF(RIGHT(D349,1)="M",1000000*VALUE(LEFT(D349,LEN(D349)-1)),IF(RIGHT(D349,1)="B",1000000000*VALUE(LEFT(D349,LEN(D349)-1)),IF(RIGHT(D349,1)="%",0.01*VALUE(LEFT(D349,LEN(D349)-1)),IF(RIGHT(D349,1)="k",1000*VALUE(LEFT(D349,LEN(D349)-1)),VALUE(SUBSTITUTE(D349,",",""))))))))),"N/A")</f>
        <v/>
      </c>
      <c r="L349">
        <f>IFERROR(IF(TRIM(E349)="-", "N/A", IF(RIGHT(E349,1)=")",IF(RIGHT(E349,2)="T)",-1000000000000*VALUE(MID(E349,2,LEN(E349)-3)),IF(RIGHT(E349,2)="M)",-1000000*VALUE(MID(E349,2,LEN(E349)-3)),IF(RIGHT(E349,2)="B)",-1000000000*VALUE(MID(E349,2,LEN(E349)-3)),IF(RIGHT(E349,2)="k)",-1000*VALUE(MID(E349,2,LEN(E349)-3)),VALUE(SUBSTITUTE(E349,",","")))))),IF(RIGHT(E349,1)="T",1000000000000*VALUE(LEFT(E349,LEN(E349)-1)),IF(RIGHT(E349,1)="M",1000000*VALUE(LEFT(E349,LEN(E349)-1)),IF(RIGHT(E349,1)="B",1000000000*VALUE(LEFT(E349,LEN(E349)-1)),IF(RIGHT(E349,1)="%",0.01*VALUE(LEFT(E349,LEN(E349)-1)),IF(RIGHT(E349,1)="k",1000*VALUE(LEFT(E349,LEN(E349)-1)),VALUE(SUBSTITUTE(E349,",",""))))))))),"N/A")</f>
        <v/>
      </c>
      <c r="M349">
        <f>IFERROR(IF(TRIM(F349)="-", "N/A", IF(RIGHT(F349,1)=")",IF(RIGHT(F349,2)="T)",-1000000000000*VALUE(MID(F349,2,LEN(F349)-3)),IF(RIGHT(F349,2)="M)",-1000000*VALUE(MID(F349,2,LEN(F349)-3)),IF(RIGHT(F349,2)="B)",-1000000000*VALUE(MID(F349,2,LEN(F349)-3)),IF(RIGHT(F349,2)="k)",-1000*VALUE(MID(F349,2,LEN(F349)-3)),VALUE(SUBSTITUTE(F349,",","")))))),IF(RIGHT(F349,1)="T",1000000000000*VALUE(LEFT(F349,LEN(F349)-1)),IF(RIGHT(F349,1)="M",1000000*VALUE(LEFT(F349,LEN(F349)-1)),IF(RIGHT(F349,1)="B",1000000000*VALUE(LEFT(F349,LEN(F349)-1)),IF(RIGHT(F349,1)="%",0.01*VALUE(LEFT(F349,LEN(F349)-1)),IF(RIGHT(F349,1)="k",1000*VALUE(LEFT(F349,LEN(F349)-1)),VALUE(SUBSTITUTE(F349,",",""))))))))),"N/A")</f>
        <v/>
      </c>
      <c r="N349">
        <f>IFERROR(IF(TRIM(G349)="-", "N/A", IF(RIGHT(G349,1)=")",IF(RIGHT(G349,2)="T)",-1000000000000*VALUE(MID(G349,2,LEN(G349)-3)),IF(RIGHT(G349,2)="M)",-1000000*VALUE(MID(G349,2,LEN(G349)-3)),IF(RIGHT(G349,2)="B)",-1000000000*VALUE(MID(G349,2,LEN(G349)-3)),IF(RIGHT(G349,2)="k)",-1000*VALUE(MID(G349,2,LEN(G349)-3)),VALUE(SUBSTITUTE(G349,",","")))))),IF(RIGHT(G349,1)="T",1000000000000*VALUE(LEFT(G349,LEN(G349)-1)),IF(RIGHT(G349,1)="M",1000000*VALUE(LEFT(G349,LEN(G349)-1)),IF(RIGHT(G349,1)="B",1000000000*VALUE(LEFT(G349,LEN(G349)-1)),IF(RIGHT(G349,1)="%",0.01*VALUE(LEFT(G349,LEN(G349)-1)),IF(RIGHT(G349,1)="k",1000*VALUE(LEFT(G349,LEN(G349)-1)),VALUE(SUBSTITUTE(G349,",",""))))))))),"N/A")</f>
        <v/>
      </c>
      <c r="P349">
        <f>MAX(J349:N349)</f>
        <v/>
      </c>
      <c r="Q349">
        <f>IFERROR(J144+MATCH(P349,J349:N349,0)-1,"")</f>
        <v/>
      </c>
      <c r="R349">
        <f>IF(Q349="","",MIN(J349:N349))</f>
        <v/>
      </c>
      <c r="S349">
        <f>IFERROR(J144+MATCH(R349,J349:N349,0)-1,"")</f>
        <v/>
      </c>
      <c r="T349">
        <f>IFERROR(AVERAGE(J349:N349),"")</f>
        <v/>
      </c>
      <c r="U349">
        <f>IFERROR(STDEV(J349:N349),"")</f>
        <v/>
      </c>
      <c r="V349">
        <f>IFERROR(IF(C349="-","",IF(ISBLANK(B349),"",IF(OR(ISNUMBER(FIND("Growth",B349)),ISNUMBER(FIND("Margin",B349))),"",(J349-T349)/U349))),"")</f>
        <v/>
      </c>
      <c r="W349">
        <f>IFERROR(IF(OR(D349="-",ISBLANK(D349)),"",(K349-T349)/U349),"")</f>
        <v/>
      </c>
      <c r="X349">
        <f>IFERROR(IF(OR(E349="-",ISBLANK(E349)),"",(L349-T349)/U349),"")</f>
        <v/>
      </c>
      <c r="Y349">
        <f>IFERROR(IF(OR(F349="-",ISBLANK(F349)),"",(M349-T349)/U349),"")</f>
        <v/>
      </c>
      <c r="Z349">
        <f>IFERROR(IF(OR(G349="-",ISBLANK(G349)),"",(N349-T349)/U349),"")</f>
        <v/>
      </c>
      <c r="AA349">
        <f>IF(MAX(MAX(V349:Z349),ABS(MIN(V349:Z349)))=ABS(MIN(V349:Z349)),MIN(V349:Z349),MAX(V349:Z349))</f>
        <v/>
      </c>
      <c r="AB349">
        <f>IFERROR(V144+MATCH(AA349,V349:Z349,0)-1,"")</f>
        <v/>
      </c>
      <c r="AC349">
        <f>IF(AB349&lt;&gt;"",IF(S349=AB349,"Low",IF(AB349=Q349,"High","")),"")</f>
        <v/>
      </c>
      <c r="AE349">
        <f>IF(ISNUMBER(MATCH("N/A",J349:N349,0)),"",IFERROR((5 * SUMPRODUCT(J144:N144,J349:N349) - PRODUCT(SUM(J144:N144),SUM(J349:N349))) / ((5 * SUM((J144^2)+(K144^2)+(L144^2)+(M144^2)+(N144^2))) - SUM(J144:N144)^2),""))</f>
        <v/>
      </c>
      <c r="AF349">
        <f>IFERROR(CORREL(J144:N144,J349:N349),"")</f>
        <v/>
      </c>
      <c r="AZ349">
        <f>IF(Q349=S349,0,1)</f>
        <v/>
      </c>
      <c r="BA349">
        <f>IF(AZ349=1,IF(Q349="","",IF(Q349=N144,"Yes","No")),"")</f>
        <v/>
      </c>
      <c r="BB349">
        <f>IF(BA349="Yes",P349,"")</f>
        <v/>
      </c>
      <c r="BC349">
        <f>IF(AZ349=1,IF(S349="","",IF(S349=N144,"Yes","No")),"")</f>
        <v/>
      </c>
      <c r="BD349">
        <f>IF(BC349="Yes",R349,"")</f>
        <v/>
      </c>
      <c r="BE349">
        <f>IFERROR(IF(SIGN(AE349)=1,"Increasing",IF(SIGN(AE349)=-1,"Decreasing","")),"")</f>
        <v/>
      </c>
      <c r="BF349">
        <f>IF(OR(AND(BE349="Increasing",BA349="Yes"),AND(BE349="Decreasing",BC349="Yes")),"Yes","No")</f>
        <v/>
      </c>
      <c r="BG349">
        <f>IF(I349="pos_trend","Yes","No")</f>
        <v/>
      </c>
      <c r="BH349">
        <f>IF(AF349&lt;&gt;"",IF(ABS(AF349)&gt;0.8,"Yes","No"),"")</f>
        <v/>
      </c>
    </row>
    <row r="350" spans="1:60">
      <c s="1" r="A350" t="n">
        <v>21</v>
      </c>
      <c r="B350" t="s">
        <v>940</v>
      </c>
      <c r="C350" t="s">
        <v>4442</v>
      </c>
      <c r="D350" t="s">
        <v>4443</v>
      </c>
      <c r="E350" t="s">
        <v>1291</v>
      </c>
      <c r="F350" t="s">
        <v>4444</v>
      </c>
      <c r="G350" t="s">
        <v>4445</v>
      </c>
      <c r="H350" t="s"/>
      <c r="I350">
        <f>IF(AND(K350&gt; J350, L350&gt; K350, M350&gt; L350, N350&gt; M350), "pos_trend", IF(AND(K350&lt; J350, L350&lt; K350, M350&lt; L350, N350&lt; M350), "neg_trend", "N/A"))</f>
        <v/>
      </c>
      <c r="J350">
        <f>IFERROR(IF(TRIM(C350)="-", "N/A", IF(RIGHT(C350,1)=")",IF(RIGHT(C350,2)="T)",-1000000000000*VALUE(MID(C350,2,LEN(C350)-3)),IF(RIGHT(C350,2)="M)",-1000000*VALUE(MID(C350,2,LEN(C350)-3)),IF(RIGHT(C350,2)="B)",-1000000000*VALUE(MID(C350,2,LEN(C350)-3)),IF(RIGHT(C350,2)="k)",-1000*VALUE(MID(C350,2,LEN(C350)-3)),VALUE(SUBSTITUTE(C350,",","")))))),IF(RIGHT(C350,1)="T",1000000000000*VALUE(LEFT(C350,LEN(C350)-1)),IF(RIGHT(C350,1)="M",1000000*VALUE(LEFT(C350,LEN(C350)-1)),IF(RIGHT(C350,1)="B",1000000000*VALUE(LEFT(C350,LEN(C350)-1)),IF(RIGHT(C350,1)="%",0.01*VALUE(LEFT(C350,LEN(C350)-1)),IF(RIGHT(C350,1)="k",1000*VALUE(LEFT(C350,LEN(C350)-1)),VALUE(SUBSTITUTE(C350,",",""))))))))),"N/A")</f>
        <v/>
      </c>
      <c r="K350">
        <f>IFERROR(IF(TRIM(D350)="-", "N/A", IF(RIGHT(D350,1)=")",IF(RIGHT(D350,2)="T)",-1000000000000*VALUE(MID(D350,2,LEN(D350)-3)),IF(RIGHT(D350,2)="M)",-1000000*VALUE(MID(D350,2,LEN(D350)-3)),IF(RIGHT(D350,2)="B)",-1000000000*VALUE(MID(D350,2,LEN(D350)-3)),IF(RIGHT(D350,2)="k)",-1000*VALUE(MID(D350,2,LEN(D350)-3)),VALUE(SUBSTITUTE(D350,",","")))))),IF(RIGHT(D350,1)="T",1000000000000*VALUE(LEFT(D350,LEN(D350)-1)),IF(RIGHT(D350,1)="M",1000000*VALUE(LEFT(D350,LEN(D350)-1)),IF(RIGHT(D350,1)="B",1000000000*VALUE(LEFT(D350,LEN(D350)-1)),IF(RIGHT(D350,1)="%",0.01*VALUE(LEFT(D350,LEN(D350)-1)),IF(RIGHT(D350,1)="k",1000*VALUE(LEFT(D350,LEN(D350)-1)),VALUE(SUBSTITUTE(D350,",",""))))))))),"N/A")</f>
        <v/>
      </c>
      <c r="L350">
        <f>IFERROR(IF(TRIM(E350)="-", "N/A", IF(RIGHT(E350,1)=")",IF(RIGHT(E350,2)="T)",-1000000000000*VALUE(MID(E350,2,LEN(E350)-3)),IF(RIGHT(E350,2)="M)",-1000000*VALUE(MID(E350,2,LEN(E350)-3)),IF(RIGHT(E350,2)="B)",-1000000000*VALUE(MID(E350,2,LEN(E350)-3)),IF(RIGHT(E350,2)="k)",-1000*VALUE(MID(E350,2,LEN(E350)-3)),VALUE(SUBSTITUTE(E350,",","")))))),IF(RIGHT(E350,1)="T",1000000000000*VALUE(LEFT(E350,LEN(E350)-1)),IF(RIGHT(E350,1)="M",1000000*VALUE(LEFT(E350,LEN(E350)-1)),IF(RIGHT(E350,1)="B",1000000000*VALUE(LEFT(E350,LEN(E350)-1)),IF(RIGHT(E350,1)="%",0.01*VALUE(LEFT(E350,LEN(E350)-1)),IF(RIGHT(E350,1)="k",1000*VALUE(LEFT(E350,LEN(E350)-1)),VALUE(SUBSTITUTE(E350,",",""))))))))),"N/A")</f>
        <v/>
      </c>
      <c r="M350">
        <f>IFERROR(IF(TRIM(F350)="-", "N/A", IF(RIGHT(F350,1)=")",IF(RIGHT(F350,2)="T)",-1000000000000*VALUE(MID(F350,2,LEN(F350)-3)),IF(RIGHT(F350,2)="M)",-1000000*VALUE(MID(F350,2,LEN(F350)-3)),IF(RIGHT(F350,2)="B)",-1000000000*VALUE(MID(F350,2,LEN(F350)-3)),IF(RIGHT(F350,2)="k)",-1000*VALUE(MID(F350,2,LEN(F350)-3)),VALUE(SUBSTITUTE(F350,",","")))))),IF(RIGHT(F350,1)="T",1000000000000*VALUE(LEFT(F350,LEN(F350)-1)),IF(RIGHT(F350,1)="M",1000000*VALUE(LEFT(F350,LEN(F350)-1)),IF(RIGHT(F350,1)="B",1000000000*VALUE(LEFT(F350,LEN(F350)-1)),IF(RIGHT(F350,1)="%",0.01*VALUE(LEFT(F350,LEN(F350)-1)),IF(RIGHT(F350,1)="k",1000*VALUE(LEFT(F350,LEN(F350)-1)),VALUE(SUBSTITUTE(F350,",",""))))))))),"N/A")</f>
        <v/>
      </c>
      <c r="N350">
        <f>IFERROR(IF(TRIM(G350)="-", "N/A", IF(RIGHT(G350,1)=")",IF(RIGHT(G350,2)="T)",-1000000000000*VALUE(MID(G350,2,LEN(G350)-3)),IF(RIGHT(G350,2)="M)",-1000000*VALUE(MID(G350,2,LEN(G350)-3)),IF(RIGHT(G350,2)="B)",-1000000000*VALUE(MID(G350,2,LEN(G350)-3)),IF(RIGHT(G350,2)="k)",-1000*VALUE(MID(G350,2,LEN(G350)-3)),VALUE(SUBSTITUTE(G350,",","")))))),IF(RIGHT(G350,1)="T",1000000000000*VALUE(LEFT(G350,LEN(G350)-1)),IF(RIGHT(G350,1)="M",1000000*VALUE(LEFT(G350,LEN(G350)-1)),IF(RIGHT(G350,1)="B",1000000000*VALUE(LEFT(G350,LEN(G350)-1)),IF(RIGHT(G350,1)="%",0.01*VALUE(LEFT(G350,LEN(G350)-1)),IF(RIGHT(G350,1)="k",1000*VALUE(LEFT(G350,LEN(G350)-1)),VALUE(SUBSTITUTE(G350,",",""))))))))),"N/A")</f>
        <v/>
      </c>
      <c r="P350">
        <f>MAX(J350:N350)</f>
        <v/>
      </c>
      <c r="Q350">
        <f>IFERROR(J144+MATCH(P350,J350:N350,0)-1,"")</f>
        <v/>
      </c>
      <c r="R350">
        <f>IF(Q350="","",MIN(J350:N350))</f>
        <v/>
      </c>
      <c r="S350">
        <f>IFERROR(J144+MATCH(R350,J350:N350,0)-1,"")</f>
        <v/>
      </c>
      <c r="T350">
        <f>IFERROR(AVERAGE(J350:N350),"")</f>
        <v/>
      </c>
      <c r="U350">
        <f>IFERROR(STDEV(J350:N350),"")</f>
        <v/>
      </c>
      <c r="V350">
        <f>IFERROR(IF(C350="-","",IF(ISBLANK(B350),"",IF(OR(ISNUMBER(FIND("Growth",B350)),ISNUMBER(FIND("Margin",B350))),"",(J350-T350)/U350))),"")</f>
        <v/>
      </c>
      <c r="W350">
        <f>IFERROR(IF(OR(D350="-",ISBLANK(D350)),"",(K350-T350)/U350),"")</f>
        <v/>
      </c>
      <c r="X350">
        <f>IFERROR(IF(OR(E350="-",ISBLANK(E350)),"",(L350-T350)/U350),"")</f>
        <v/>
      </c>
      <c r="Y350">
        <f>IFERROR(IF(OR(F350="-",ISBLANK(F350)),"",(M350-T350)/U350),"")</f>
        <v/>
      </c>
      <c r="Z350">
        <f>IFERROR(IF(OR(G350="-",ISBLANK(G350)),"",(N350-T350)/U350),"")</f>
        <v/>
      </c>
      <c r="AA350">
        <f>IF(MAX(MAX(V350:Z350),ABS(MIN(V350:Z350)))=ABS(MIN(V350:Z350)),MIN(V350:Z350),MAX(V350:Z350))</f>
        <v/>
      </c>
      <c r="AB350">
        <f>IFERROR(V144+MATCH(AA350,V350:Z350,0)-1,"")</f>
        <v/>
      </c>
      <c r="AC350">
        <f>IF(AB350&lt;&gt;"",IF(S350=AB350,"Low",IF(AB350=Q350,"High","")),"")</f>
        <v/>
      </c>
      <c r="AE350">
        <f>IF(ISNUMBER(MATCH("N/A",J350:N350,0)),"",IFERROR((5 * SUMPRODUCT(J144:N144,J350:N350) - PRODUCT(SUM(J144:N144),SUM(J350:N350))) / ((5 * SUM((J144^2)+(K144^2)+(L144^2)+(M144^2)+(N144^2))) - SUM(J144:N144)^2),""))</f>
        <v/>
      </c>
      <c r="AF350">
        <f>IFERROR(CORREL(J144:N144,J350:N350),"")</f>
        <v/>
      </c>
      <c r="AZ350">
        <f>IF(Q350=S350,0,1)</f>
        <v/>
      </c>
      <c r="BA350">
        <f>IF(AZ350=1,IF(Q350="","",IF(Q350=N144,"Yes","No")),"")</f>
        <v/>
      </c>
      <c r="BB350">
        <f>IF(BA350="Yes",P350,"")</f>
        <v/>
      </c>
      <c r="BC350">
        <f>IF(AZ350=1,IF(S350="","",IF(S350=N144,"Yes","No")),"")</f>
        <v/>
      </c>
      <c r="BD350">
        <f>IF(BC350="Yes",R350,"")</f>
        <v/>
      </c>
      <c r="BE350">
        <f>IFERROR(IF(SIGN(AE350)=1,"Increasing",IF(SIGN(AE350)=-1,"Decreasing","")),"")</f>
        <v/>
      </c>
      <c r="BF350">
        <f>IF(OR(AND(BE350="Increasing",BA350="Yes"),AND(BE350="Decreasing",BC350="Yes")),"Yes","No")</f>
        <v/>
      </c>
      <c r="BG350">
        <f>IF(I350="pos_trend","Yes","No")</f>
        <v/>
      </c>
      <c r="BH350">
        <f>IF(AF350&lt;&gt;"",IF(ABS(AF350)&gt;0.8,"Yes","No"),"")</f>
        <v/>
      </c>
    </row>
    <row r="351" spans="1:60">
      <c s="1" r="A351" t="n">
        <v>22</v>
      </c>
      <c r="B351" t="s">
        <v>946</v>
      </c>
      <c r="C351" t="s">
        <v>4446</v>
      </c>
      <c r="D351" t="s">
        <v>4447</v>
      </c>
      <c r="E351" t="s">
        <v>4448</v>
      </c>
      <c r="F351" t="s">
        <v>4449</v>
      </c>
      <c r="G351" t="s">
        <v>4450</v>
      </c>
      <c r="H351" t="s"/>
      <c r="I351">
        <f>IF(AND(K351&gt; J351, L351&gt; K351, M351&gt; L351, N351&gt; M351), "pos_trend", IF(AND(K351&lt; J351, L351&lt; K351, M351&lt; L351, N351&lt; M351), "neg_trend", "N/A"))</f>
        <v/>
      </c>
      <c r="J351">
        <f>IFERROR(IF(TRIM(C351)="-", "N/A", IF(RIGHT(C351,1)=")",IF(RIGHT(C351,2)="T)",-1000000000000*VALUE(MID(C351,2,LEN(C351)-3)),IF(RIGHT(C351,2)="M)",-1000000*VALUE(MID(C351,2,LEN(C351)-3)),IF(RIGHT(C351,2)="B)",-1000000000*VALUE(MID(C351,2,LEN(C351)-3)),IF(RIGHT(C351,2)="k)",-1000*VALUE(MID(C351,2,LEN(C351)-3)),VALUE(SUBSTITUTE(C351,",","")))))),IF(RIGHT(C351,1)="T",1000000000000*VALUE(LEFT(C351,LEN(C351)-1)),IF(RIGHT(C351,1)="M",1000000*VALUE(LEFT(C351,LEN(C351)-1)),IF(RIGHT(C351,1)="B",1000000000*VALUE(LEFT(C351,LEN(C351)-1)),IF(RIGHT(C351,1)="%",0.01*VALUE(LEFT(C351,LEN(C351)-1)),IF(RIGHT(C351,1)="k",1000*VALUE(LEFT(C351,LEN(C351)-1)),VALUE(SUBSTITUTE(C351,",",""))))))))),"N/A")</f>
        <v/>
      </c>
      <c r="K351">
        <f>IFERROR(IF(TRIM(D351)="-", "N/A", IF(RIGHT(D351,1)=")",IF(RIGHT(D351,2)="T)",-1000000000000*VALUE(MID(D351,2,LEN(D351)-3)),IF(RIGHT(D351,2)="M)",-1000000*VALUE(MID(D351,2,LEN(D351)-3)),IF(RIGHT(D351,2)="B)",-1000000000*VALUE(MID(D351,2,LEN(D351)-3)),IF(RIGHT(D351,2)="k)",-1000*VALUE(MID(D351,2,LEN(D351)-3)),VALUE(SUBSTITUTE(D351,",","")))))),IF(RIGHT(D351,1)="T",1000000000000*VALUE(LEFT(D351,LEN(D351)-1)),IF(RIGHT(D351,1)="M",1000000*VALUE(LEFT(D351,LEN(D351)-1)),IF(RIGHT(D351,1)="B",1000000000*VALUE(LEFT(D351,LEN(D351)-1)),IF(RIGHT(D351,1)="%",0.01*VALUE(LEFT(D351,LEN(D351)-1)),IF(RIGHT(D351,1)="k",1000*VALUE(LEFT(D351,LEN(D351)-1)),VALUE(SUBSTITUTE(D351,",",""))))))))),"N/A")</f>
        <v/>
      </c>
      <c r="L351">
        <f>IFERROR(IF(TRIM(E351)="-", "N/A", IF(RIGHT(E351,1)=")",IF(RIGHT(E351,2)="T)",-1000000000000*VALUE(MID(E351,2,LEN(E351)-3)),IF(RIGHT(E351,2)="M)",-1000000*VALUE(MID(E351,2,LEN(E351)-3)),IF(RIGHT(E351,2)="B)",-1000000000*VALUE(MID(E351,2,LEN(E351)-3)),IF(RIGHT(E351,2)="k)",-1000*VALUE(MID(E351,2,LEN(E351)-3)),VALUE(SUBSTITUTE(E351,",","")))))),IF(RIGHT(E351,1)="T",1000000000000*VALUE(LEFT(E351,LEN(E351)-1)),IF(RIGHT(E351,1)="M",1000000*VALUE(LEFT(E351,LEN(E351)-1)),IF(RIGHT(E351,1)="B",1000000000*VALUE(LEFT(E351,LEN(E351)-1)),IF(RIGHT(E351,1)="%",0.01*VALUE(LEFT(E351,LEN(E351)-1)),IF(RIGHT(E351,1)="k",1000*VALUE(LEFT(E351,LEN(E351)-1)),VALUE(SUBSTITUTE(E351,",",""))))))))),"N/A")</f>
        <v/>
      </c>
      <c r="M351">
        <f>IFERROR(IF(TRIM(F351)="-", "N/A", IF(RIGHT(F351,1)=")",IF(RIGHT(F351,2)="T)",-1000000000000*VALUE(MID(F351,2,LEN(F351)-3)),IF(RIGHT(F351,2)="M)",-1000000*VALUE(MID(F351,2,LEN(F351)-3)),IF(RIGHT(F351,2)="B)",-1000000000*VALUE(MID(F351,2,LEN(F351)-3)),IF(RIGHT(F351,2)="k)",-1000*VALUE(MID(F351,2,LEN(F351)-3)),VALUE(SUBSTITUTE(F351,",","")))))),IF(RIGHT(F351,1)="T",1000000000000*VALUE(LEFT(F351,LEN(F351)-1)),IF(RIGHT(F351,1)="M",1000000*VALUE(LEFT(F351,LEN(F351)-1)),IF(RIGHT(F351,1)="B",1000000000*VALUE(LEFT(F351,LEN(F351)-1)),IF(RIGHT(F351,1)="%",0.01*VALUE(LEFT(F351,LEN(F351)-1)),IF(RIGHT(F351,1)="k",1000*VALUE(LEFT(F351,LEN(F351)-1)),VALUE(SUBSTITUTE(F351,",",""))))))))),"N/A")</f>
        <v/>
      </c>
      <c r="N351">
        <f>IFERROR(IF(TRIM(G351)="-", "N/A", IF(RIGHT(G351,1)=")",IF(RIGHT(G351,2)="T)",-1000000000000*VALUE(MID(G351,2,LEN(G351)-3)),IF(RIGHT(G351,2)="M)",-1000000*VALUE(MID(G351,2,LEN(G351)-3)),IF(RIGHT(G351,2)="B)",-1000000000*VALUE(MID(G351,2,LEN(G351)-3)),IF(RIGHT(G351,2)="k)",-1000*VALUE(MID(G351,2,LEN(G351)-3)),VALUE(SUBSTITUTE(G351,",","")))))),IF(RIGHT(G351,1)="T",1000000000000*VALUE(LEFT(G351,LEN(G351)-1)),IF(RIGHT(G351,1)="M",1000000*VALUE(LEFT(G351,LEN(G351)-1)),IF(RIGHT(G351,1)="B",1000000000*VALUE(LEFT(G351,LEN(G351)-1)),IF(RIGHT(G351,1)="%",0.01*VALUE(LEFT(G351,LEN(G351)-1)),IF(RIGHT(G351,1)="k",1000*VALUE(LEFT(G351,LEN(G351)-1)),VALUE(SUBSTITUTE(G351,",",""))))))))),"N/A")</f>
        <v/>
      </c>
      <c r="P351">
        <f>MAX(J351:N351)</f>
        <v/>
      </c>
      <c r="Q351">
        <f>IFERROR(J144+MATCH(P351,J351:N351,0)-1,"")</f>
        <v/>
      </c>
      <c r="R351">
        <f>IF(Q351="","",MIN(J351:N351))</f>
        <v/>
      </c>
      <c r="S351">
        <f>IFERROR(J144+MATCH(R351,J351:N351,0)-1,"")</f>
        <v/>
      </c>
      <c r="T351">
        <f>IFERROR(AVERAGE(J351:N351),"")</f>
        <v/>
      </c>
      <c r="U351">
        <f>IFERROR(STDEV(J351:N351),"")</f>
        <v/>
      </c>
      <c r="V351">
        <f>IFERROR(IF(C351="-","",IF(ISBLANK(B351),"",IF(OR(ISNUMBER(FIND("Growth",B351)),ISNUMBER(FIND("Margin",B351))),"",(J351-T351)/U351))),"")</f>
        <v/>
      </c>
      <c r="W351">
        <f>IFERROR(IF(OR(D351="-",ISBLANK(D351)),"",(K351-T351)/U351),"")</f>
        <v/>
      </c>
      <c r="X351">
        <f>IFERROR(IF(OR(E351="-",ISBLANK(E351)),"",(L351-T351)/U351),"")</f>
        <v/>
      </c>
      <c r="Y351">
        <f>IFERROR(IF(OR(F351="-",ISBLANK(F351)),"",(M351-T351)/U351),"")</f>
        <v/>
      </c>
      <c r="Z351">
        <f>IFERROR(IF(OR(G351="-",ISBLANK(G351)),"",(N351-T351)/U351),"")</f>
        <v/>
      </c>
      <c r="AA351">
        <f>IF(MAX(MAX(V351:Z351),ABS(MIN(V351:Z351)))=ABS(MIN(V351:Z351)),MIN(V351:Z351),MAX(V351:Z351))</f>
        <v/>
      </c>
      <c r="AB351">
        <f>IFERROR(V144+MATCH(AA351,V351:Z351,0)-1,"")</f>
        <v/>
      </c>
      <c r="AC351">
        <f>IF(AB351&lt;&gt;"",IF(S351=AB351,"Low",IF(AB351=Q351,"High","")),"")</f>
        <v/>
      </c>
      <c r="AE351">
        <f>IF(ISNUMBER(MATCH("N/A",J351:N351,0)),"",IFERROR((5 * SUMPRODUCT(J144:N144,J351:N351) - PRODUCT(SUM(J144:N144),SUM(J351:N351))) / ((5 * SUM((J144^2)+(K144^2)+(L144^2)+(M144^2)+(N144^2))) - SUM(J144:N144)^2),""))</f>
        <v/>
      </c>
      <c r="AF351">
        <f>IFERROR(CORREL(J144:N144,J351:N351),"")</f>
        <v/>
      </c>
      <c r="AZ351">
        <f>IF(Q351=S351,0,1)</f>
        <v/>
      </c>
      <c r="BA351">
        <f>IF(AZ351=1,IF(Q351="","",IF(Q351=N144,"Yes","No")),"")</f>
        <v/>
      </c>
      <c r="BB351">
        <f>IF(BA351="Yes",P351,"")</f>
        <v/>
      </c>
      <c r="BC351">
        <f>IF(AZ351=1,IF(S351="","",IF(S351=N144,"Yes","No")),"")</f>
        <v/>
      </c>
      <c r="BD351">
        <f>IF(BC351="Yes",R351,"")</f>
        <v/>
      </c>
      <c r="BE351">
        <f>IFERROR(IF(SIGN(AE351)=1,"Increasing",IF(SIGN(AE351)=-1,"Decreasing","")),"")</f>
        <v/>
      </c>
      <c r="BF351">
        <f>IF(OR(AND(BE351="Increasing",BA351="Yes"),AND(BE351="Decreasing",BC351="Yes")),"Yes","No")</f>
        <v/>
      </c>
      <c r="BG351">
        <f>IF(I351="pos_trend","Yes","No")</f>
        <v/>
      </c>
      <c r="BH351">
        <f>IF(AF351&lt;&gt;"",IF(ABS(AF351)&gt;0.8,"Yes","No"),"")</f>
        <v/>
      </c>
    </row>
    <row r="352" spans="1:60">
      <c s="1" r="A352" t="n">
        <v>23</v>
      </c>
      <c r="B352" t="s">
        <v>952</v>
      </c>
      <c r="C352" t="s">
        <v>264</v>
      </c>
      <c r="D352" t="s">
        <v>4451</v>
      </c>
      <c r="E352" t="s">
        <v>4452</v>
      </c>
      <c r="F352" t="s">
        <v>4453</v>
      </c>
      <c r="G352" t="s">
        <v>4454</v>
      </c>
      <c r="H352" t="s"/>
      <c r="I352">
        <f>IF(AND(K352&gt; J352, L352&gt; K352, M352&gt; L352, N352&gt; M352), "pos_trend", IF(AND(K352&lt; J352, L352&lt; K352, M352&lt; L352, N352&lt; M352), "neg_trend", "N/A"))</f>
        <v/>
      </c>
      <c r="J352">
        <f>IFERROR(IF(TRIM(C352)="-", "N/A", IF(RIGHT(C352,1)=")",IF(RIGHT(C352,2)="T)",-1000000000000*VALUE(MID(C352,2,LEN(C352)-3)),IF(RIGHT(C352,2)="M)",-1000000*VALUE(MID(C352,2,LEN(C352)-3)),IF(RIGHT(C352,2)="B)",-1000000000*VALUE(MID(C352,2,LEN(C352)-3)),IF(RIGHT(C352,2)="k)",-1000*VALUE(MID(C352,2,LEN(C352)-3)),VALUE(SUBSTITUTE(C352,",","")))))),IF(RIGHT(C352,1)="T",1000000000000*VALUE(LEFT(C352,LEN(C352)-1)),IF(RIGHT(C352,1)="M",1000000*VALUE(LEFT(C352,LEN(C352)-1)),IF(RIGHT(C352,1)="B",1000000000*VALUE(LEFT(C352,LEN(C352)-1)),IF(RIGHT(C352,1)="%",0.01*VALUE(LEFT(C352,LEN(C352)-1)),IF(RIGHT(C352,1)="k",1000*VALUE(LEFT(C352,LEN(C352)-1)),VALUE(SUBSTITUTE(C352,",",""))))))))),"N/A")</f>
        <v/>
      </c>
      <c r="K352">
        <f>IFERROR(IF(TRIM(D352)="-", "N/A", IF(RIGHT(D352,1)=")",IF(RIGHT(D352,2)="T)",-1000000000000*VALUE(MID(D352,2,LEN(D352)-3)),IF(RIGHT(D352,2)="M)",-1000000*VALUE(MID(D352,2,LEN(D352)-3)),IF(RIGHT(D352,2)="B)",-1000000000*VALUE(MID(D352,2,LEN(D352)-3)),IF(RIGHT(D352,2)="k)",-1000*VALUE(MID(D352,2,LEN(D352)-3)),VALUE(SUBSTITUTE(D352,",","")))))),IF(RIGHT(D352,1)="T",1000000000000*VALUE(LEFT(D352,LEN(D352)-1)),IF(RIGHT(D352,1)="M",1000000*VALUE(LEFT(D352,LEN(D352)-1)),IF(RIGHT(D352,1)="B",1000000000*VALUE(LEFT(D352,LEN(D352)-1)),IF(RIGHT(D352,1)="%",0.01*VALUE(LEFT(D352,LEN(D352)-1)),IF(RIGHT(D352,1)="k",1000*VALUE(LEFT(D352,LEN(D352)-1)),VALUE(SUBSTITUTE(D352,",",""))))))))),"N/A")</f>
        <v/>
      </c>
      <c r="L352">
        <f>IFERROR(IF(TRIM(E352)="-", "N/A", IF(RIGHT(E352,1)=")",IF(RIGHT(E352,2)="T)",-1000000000000*VALUE(MID(E352,2,LEN(E352)-3)),IF(RIGHT(E352,2)="M)",-1000000*VALUE(MID(E352,2,LEN(E352)-3)),IF(RIGHT(E352,2)="B)",-1000000000*VALUE(MID(E352,2,LEN(E352)-3)),IF(RIGHT(E352,2)="k)",-1000*VALUE(MID(E352,2,LEN(E352)-3)),VALUE(SUBSTITUTE(E352,",","")))))),IF(RIGHT(E352,1)="T",1000000000000*VALUE(LEFT(E352,LEN(E352)-1)),IF(RIGHT(E352,1)="M",1000000*VALUE(LEFT(E352,LEN(E352)-1)),IF(RIGHT(E352,1)="B",1000000000*VALUE(LEFT(E352,LEN(E352)-1)),IF(RIGHT(E352,1)="%",0.01*VALUE(LEFT(E352,LEN(E352)-1)),IF(RIGHT(E352,1)="k",1000*VALUE(LEFT(E352,LEN(E352)-1)),VALUE(SUBSTITUTE(E352,",",""))))))))),"N/A")</f>
        <v/>
      </c>
      <c r="M352">
        <f>IFERROR(IF(TRIM(F352)="-", "N/A", IF(RIGHT(F352,1)=")",IF(RIGHT(F352,2)="T)",-1000000000000*VALUE(MID(F352,2,LEN(F352)-3)),IF(RIGHT(F352,2)="M)",-1000000*VALUE(MID(F352,2,LEN(F352)-3)),IF(RIGHT(F352,2)="B)",-1000000000*VALUE(MID(F352,2,LEN(F352)-3)),IF(RIGHT(F352,2)="k)",-1000*VALUE(MID(F352,2,LEN(F352)-3)),VALUE(SUBSTITUTE(F352,",","")))))),IF(RIGHT(F352,1)="T",1000000000000*VALUE(LEFT(F352,LEN(F352)-1)),IF(RIGHT(F352,1)="M",1000000*VALUE(LEFT(F352,LEN(F352)-1)),IF(RIGHT(F352,1)="B",1000000000*VALUE(LEFT(F352,LEN(F352)-1)),IF(RIGHT(F352,1)="%",0.01*VALUE(LEFT(F352,LEN(F352)-1)),IF(RIGHT(F352,1)="k",1000*VALUE(LEFT(F352,LEN(F352)-1)),VALUE(SUBSTITUTE(F352,",",""))))))))),"N/A")</f>
        <v/>
      </c>
      <c r="N352">
        <f>IFERROR(IF(TRIM(G352)="-", "N/A", IF(RIGHT(G352,1)=")",IF(RIGHT(G352,2)="T)",-1000000000000*VALUE(MID(G352,2,LEN(G352)-3)),IF(RIGHT(G352,2)="M)",-1000000*VALUE(MID(G352,2,LEN(G352)-3)),IF(RIGHT(G352,2)="B)",-1000000000*VALUE(MID(G352,2,LEN(G352)-3)),IF(RIGHT(G352,2)="k)",-1000*VALUE(MID(G352,2,LEN(G352)-3)),VALUE(SUBSTITUTE(G352,",","")))))),IF(RIGHT(G352,1)="T",1000000000000*VALUE(LEFT(G352,LEN(G352)-1)),IF(RIGHT(G352,1)="M",1000000*VALUE(LEFT(G352,LEN(G352)-1)),IF(RIGHT(G352,1)="B",1000000000*VALUE(LEFT(G352,LEN(G352)-1)),IF(RIGHT(G352,1)="%",0.01*VALUE(LEFT(G352,LEN(G352)-1)),IF(RIGHT(G352,1)="k",1000*VALUE(LEFT(G352,LEN(G352)-1)),VALUE(SUBSTITUTE(G352,",",""))))))))),"N/A")</f>
        <v/>
      </c>
      <c r="P352">
        <f>MAX(J352:N352)</f>
        <v/>
      </c>
      <c r="Q352">
        <f>IFERROR(J144+MATCH(P352,J352:N352,0)-1,"")</f>
        <v/>
      </c>
      <c r="R352">
        <f>IF(Q352="","",MIN(J352:N352))</f>
        <v/>
      </c>
      <c r="S352">
        <f>IFERROR(J144+MATCH(R352,J352:N352,0)-1,"")</f>
        <v/>
      </c>
      <c r="T352">
        <f>IFERROR(AVERAGE(J352:N352),"")</f>
        <v/>
      </c>
      <c r="U352">
        <f>IFERROR(STDEV(J352:N352),"")</f>
        <v/>
      </c>
      <c r="V352">
        <f>IFERROR(IF(C352="-","",IF(ISBLANK(B352),"",IF(OR(ISNUMBER(FIND("Growth",B352)),ISNUMBER(FIND("Margin",B352))),"",(J352-T352)/U352))),"")</f>
        <v/>
      </c>
      <c r="W352">
        <f>IFERROR(IF(OR(D352="-",ISBLANK(D352)),"",(K352-T352)/U352),"")</f>
        <v/>
      </c>
      <c r="X352">
        <f>IFERROR(IF(OR(E352="-",ISBLANK(E352)),"",(L352-T352)/U352),"")</f>
        <v/>
      </c>
      <c r="Y352">
        <f>IFERROR(IF(OR(F352="-",ISBLANK(F352)),"",(M352-T352)/U352),"")</f>
        <v/>
      </c>
      <c r="Z352">
        <f>IFERROR(IF(OR(G352="-",ISBLANK(G352)),"",(N352-T352)/U352),"")</f>
        <v/>
      </c>
      <c r="AA352">
        <f>IF(MAX(MAX(V352:Z352),ABS(MIN(V352:Z352)))=ABS(MIN(V352:Z352)),MIN(V352:Z352),MAX(V352:Z352))</f>
        <v/>
      </c>
      <c r="AB352">
        <f>IFERROR(V144+MATCH(AA352,V352:Z352,0)-1,"")</f>
        <v/>
      </c>
      <c r="AC352">
        <f>IF(AB352&lt;&gt;"",IF(S352=AB352,"Low",IF(AB352=Q352,"High","")),"")</f>
        <v/>
      </c>
      <c r="AE352">
        <f>IF(ISNUMBER(MATCH("N/A",J352:N352,0)),"",IFERROR((5 * SUMPRODUCT(J144:N144,J352:N352) - PRODUCT(SUM(J144:N144),SUM(J352:N352))) / ((5 * SUM((J144^2)+(K144^2)+(L144^2)+(M144^2)+(N144^2))) - SUM(J144:N144)^2),""))</f>
        <v/>
      </c>
      <c r="AF352">
        <f>IFERROR(CORREL(J144:N144,J352:N352),"")</f>
        <v/>
      </c>
      <c r="AZ352">
        <f>IF(Q352=S352,0,1)</f>
        <v/>
      </c>
      <c r="BA352">
        <f>IF(AZ352=1,IF(Q352="","",IF(Q352=N144,"Yes","No")),"")</f>
        <v/>
      </c>
      <c r="BB352">
        <f>IF(BA352="Yes",P352,"")</f>
        <v/>
      </c>
      <c r="BC352">
        <f>IF(AZ352=1,IF(S352="","",IF(S352=N144,"Yes","No")),"")</f>
        <v/>
      </c>
      <c r="BD352">
        <f>IF(BC352="Yes",R352,"")</f>
        <v/>
      </c>
      <c r="BE352">
        <f>IFERROR(IF(SIGN(AE352)=1,"Increasing",IF(SIGN(AE352)=-1,"Decreasing","")),"")</f>
        <v/>
      </c>
      <c r="BF352">
        <f>IF(OR(AND(BE352="Increasing",BA352="Yes"),AND(BE352="Decreasing",BC352="Yes")),"Yes","No")</f>
        <v/>
      </c>
      <c r="BG352">
        <f>IF(I352="pos_trend","Yes","No")</f>
        <v/>
      </c>
      <c r="BH352">
        <f>IF(AF352&lt;&gt;"",IF(ABS(AF352)&gt;0.8,"Yes","No"),"")</f>
        <v/>
      </c>
    </row>
    <row r="353" spans="1:60">
      <c s="1" r="A353" t="n">
        <v>24</v>
      </c>
      <c r="B353" t="s">
        <v>957</v>
      </c>
      <c r="C353" t="s">
        <v>264</v>
      </c>
      <c r="D353" t="s">
        <v>264</v>
      </c>
      <c r="E353" t="s">
        <v>264</v>
      </c>
      <c r="F353" t="s">
        <v>264</v>
      </c>
      <c r="G353" t="s">
        <v>4455</v>
      </c>
      <c r="H353" t="s"/>
      <c r="I353">
        <f>IF(AND(K353&gt; J353, L353&gt; K353, M353&gt; L353, N353&gt; M353), "pos_trend", IF(AND(K353&lt; J353, L353&lt; K353, M353&lt; L353, N353&lt; M353), "neg_trend", "N/A"))</f>
        <v/>
      </c>
      <c r="J353">
        <f>IFERROR(IF(TRIM(C353)="-", "N/A", IF(RIGHT(C353,1)=")",IF(RIGHT(C353,2)="T)",-1000000000000*VALUE(MID(C353,2,LEN(C353)-3)),IF(RIGHT(C353,2)="M)",-1000000*VALUE(MID(C353,2,LEN(C353)-3)),IF(RIGHT(C353,2)="B)",-1000000000*VALUE(MID(C353,2,LEN(C353)-3)),IF(RIGHT(C353,2)="k)",-1000*VALUE(MID(C353,2,LEN(C353)-3)),VALUE(SUBSTITUTE(C353,",","")))))),IF(RIGHT(C353,1)="T",1000000000000*VALUE(LEFT(C353,LEN(C353)-1)),IF(RIGHT(C353,1)="M",1000000*VALUE(LEFT(C353,LEN(C353)-1)),IF(RIGHT(C353,1)="B",1000000000*VALUE(LEFT(C353,LEN(C353)-1)),IF(RIGHT(C353,1)="%",0.01*VALUE(LEFT(C353,LEN(C353)-1)),IF(RIGHT(C353,1)="k",1000*VALUE(LEFT(C353,LEN(C353)-1)),VALUE(SUBSTITUTE(C353,",",""))))))))),"N/A")</f>
        <v/>
      </c>
      <c r="K353">
        <f>IFERROR(IF(TRIM(D353)="-", "N/A", IF(RIGHT(D353,1)=")",IF(RIGHT(D353,2)="T)",-1000000000000*VALUE(MID(D353,2,LEN(D353)-3)),IF(RIGHT(D353,2)="M)",-1000000*VALUE(MID(D353,2,LEN(D353)-3)),IF(RIGHT(D353,2)="B)",-1000000000*VALUE(MID(D353,2,LEN(D353)-3)),IF(RIGHT(D353,2)="k)",-1000*VALUE(MID(D353,2,LEN(D353)-3)),VALUE(SUBSTITUTE(D353,",","")))))),IF(RIGHT(D353,1)="T",1000000000000*VALUE(LEFT(D353,LEN(D353)-1)),IF(RIGHT(D353,1)="M",1000000*VALUE(LEFT(D353,LEN(D353)-1)),IF(RIGHT(D353,1)="B",1000000000*VALUE(LEFT(D353,LEN(D353)-1)),IF(RIGHT(D353,1)="%",0.01*VALUE(LEFT(D353,LEN(D353)-1)),IF(RIGHT(D353,1)="k",1000*VALUE(LEFT(D353,LEN(D353)-1)),VALUE(SUBSTITUTE(D353,",",""))))))))),"N/A")</f>
        <v/>
      </c>
      <c r="L353">
        <f>IFERROR(IF(TRIM(E353)="-", "N/A", IF(RIGHT(E353,1)=")",IF(RIGHT(E353,2)="T)",-1000000000000*VALUE(MID(E353,2,LEN(E353)-3)),IF(RIGHT(E353,2)="M)",-1000000*VALUE(MID(E353,2,LEN(E353)-3)),IF(RIGHT(E353,2)="B)",-1000000000*VALUE(MID(E353,2,LEN(E353)-3)),IF(RIGHT(E353,2)="k)",-1000*VALUE(MID(E353,2,LEN(E353)-3)),VALUE(SUBSTITUTE(E353,",","")))))),IF(RIGHT(E353,1)="T",1000000000000*VALUE(LEFT(E353,LEN(E353)-1)),IF(RIGHT(E353,1)="M",1000000*VALUE(LEFT(E353,LEN(E353)-1)),IF(RIGHT(E353,1)="B",1000000000*VALUE(LEFT(E353,LEN(E353)-1)),IF(RIGHT(E353,1)="%",0.01*VALUE(LEFT(E353,LEN(E353)-1)),IF(RIGHT(E353,1)="k",1000*VALUE(LEFT(E353,LEN(E353)-1)),VALUE(SUBSTITUTE(E353,",",""))))))))),"N/A")</f>
        <v/>
      </c>
      <c r="M353">
        <f>IFERROR(IF(TRIM(F353)="-", "N/A", IF(RIGHT(F353,1)=")",IF(RIGHT(F353,2)="T)",-1000000000000*VALUE(MID(F353,2,LEN(F353)-3)),IF(RIGHT(F353,2)="M)",-1000000*VALUE(MID(F353,2,LEN(F353)-3)),IF(RIGHT(F353,2)="B)",-1000000000*VALUE(MID(F353,2,LEN(F353)-3)),IF(RIGHT(F353,2)="k)",-1000*VALUE(MID(F353,2,LEN(F353)-3)),VALUE(SUBSTITUTE(F353,",","")))))),IF(RIGHT(F353,1)="T",1000000000000*VALUE(LEFT(F353,LEN(F353)-1)),IF(RIGHT(F353,1)="M",1000000*VALUE(LEFT(F353,LEN(F353)-1)),IF(RIGHT(F353,1)="B",1000000000*VALUE(LEFT(F353,LEN(F353)-1)),IF(RIGHT(F353,1)="%",0.01*VALUE(LEFT(F353,LEN(F353)-1)),IF(RIGHT(F353,1)="k",1000*VALUE(LEFT(F353,LEN(F353)-1)),VALUE(SUBSTITUTE(F353,",",""))))))))),"N/A")</f>
        <v/>
      </c>
      <c r="N353">
        <f>IFERROR(IF(TRIM(G353)="-", "N/A", IF(RIGHT(G353,1)=")",IF(RIGHT(G353,2)="T)",-1000000000000*VALUE(MID(G353,2,LEN(G353)-3)),IF(RIGHT(G353,2)="M)",-1000000*VALUE(MID(G353,2,LEN(G353)-3)),IF(RIGHT(G353,2)="B)",-1000000000*VALUE(MID(G353,2,LEN(G353)-3)),IF(RIGHT(G353,2)="k)",-1000*VALUE(MID(G353,2,LEN(G353)-3)),VALUE(SUBSTITUTE(G353,",","")))))),IF(RIGHT(G353,1)="T",1000000000000*VALUE(LEFT(G353,LEN(G353)-1)),IF(RIGHT(G353,1)="M",1000000*VALUE(LEFT(G353,LEN(G353)-1)),IF(RIGHT(G353,1)="B",1000000000*VALUE(LEFT(G353,LEN(G353)-1)),IF(RIGHT(G353,1)="%",0.01*VALUE(LEFT(G353,LEN(G353)-1)),IF(RIGHT(G353,1)="k",1000*VALUE(LEFT(G353,LEN(G353)-1)),VALUE(SUBSTITUTE(G353,",",""))))))))),"N/A")</f>
        <v/>
      </c>
      <c r="P353">
        <f>MAX(J353:N353)</f>
        <v/>
      </c>
      <c r="Q353">
        <f>IFERROR(J144+MATCH(P353,J353:N353,0)-1,"")</f>
        <v/>
      </c>
      <c r="R353">
        <f>IF(Q353="","",MIN(J353:N353))</f>
        <v/>
      </c>
      <c r="T353">
        <f>IFERROR(AVERAGE(J353:N353),"")</f>
        <v/>
      </c>
      <c r="U353">
        <f>IFERROR(STDEV(J353:N353),"")</f>
        <v/>
      </c>
      <c r="V353">
        <f>IFERROR(IF(C353="-","",IF(ISBLANK(B353),"",IF(OR(ISNUMBER(FIND("Growth",B353)),ISNUMBER(FIND("Margin",B353))),"",(J353-T353)/U353))),"")</f>
        <v/>
      </c>
      <c r="W353">
        <f>IFERROR(IF(OR(D353="-",ISBLANK(D353)),"",(K353-T353)/U353),"")</f>
        <v/>
      </c>
      <c r="X353">
        <f>IFERROR(IF(OR(E353="-",ISBLANK(E353)),"",(L353-T353)/U353),"")</f>
        <v/>
      </c>
      <c r="Y353">
        <f>IFERROR(IF(OR(F353="-",ISBLANK(F353)),"",(M353-T353)/U353),"")</f>
        <v/>
      </c>
      <c r="Z353">
        <f>IFERROR(IF(OR(G353="-",ISBLANK(G353)),"",(N353-T353)/U353),"")</f>
        <v/>
      </c>
      <c r="AA353">
        <f>IF(MAX(MAX(V353:Z353),ABS(MIN(V353:Z353)))=ABS(MIN(V353:Z353)),MIN(V353:Z353),MAX(V353:Z353))</f>
        <v/>
      </c>
      <c r="AB353">
        <f>IFERROR(V144+MATCH(AA353,V353:Z353,0)-1,"")</f>
        <v/>
      </c>
      <c r="AC353">
        <f>IF(S353=AB353,"Low",IF(AB353=Q353,"High",""))</f>
        <v/>
      </c>
    </row>
    <row r="354" spans="1:60">
      <c r="I354">
        <f>IF(AND(K354&gt; J354, L354&gt; K354, M354&gt; L354, N354&gt; M354), "pos_trend", IF(AND(K354&lt; J354, L354&lt; K354, M354&lt; L354, N354&lt; M354), "neg_trend", "N/A"))</f>
        <v/>
      </c>
      <c r="J354">
        <f>IFERROR(IF(TRIM(C354)="-", "N/A", IF(RIGHT(C354,1)=")",IF(RIGHT(C354,2)="T)",-1000000000000*VALUE(MID(C354,2,LEN(C354)-3)),IF(RIGHT(C354,2)="M)",-1000000*VALUE(MID(C354,2,LEN(C354)-3)),IF(RIGHT(C354,2)="B)",-1000000000*VALUE(MID(C354,2,LEN(C354)-3)),IF(RIGHT(C354,2)="k)",-1000*VALUE(MID(C354,2,LEN(C354)-3)),VALUE(SUBSTITUTE(C354,",","")))))),IF(RIGHT(C354,1)="T",1000000000000*VALUE(LEFT(C354,LEN(C354)-1)),IF(RIGHT(C354,1)="M",1000000*VALUE(LEFT(C354,LEN(C354)-1)),IF(RIGHT(C354,1)="B",1000000000*VALUE(LEFT(C354,LEN(C354)-1)),IF(RIGHT(C354,1)="%",0.01*VALUE(LEFT(C354,LEN(C354)-1)),IF(RIGHT(C354,1)="k",1000*VALUE(LEFT(C354,LEN(C354)-1)),VALUE(SUBSTITUTE(C354,",",""))))))))),"N/A")</f>
        <v/>
      </c>
      <c r="K354">
        <f>IFERROR(IF(TRIM(D354)="-", "N/A", IF(RIGHT(D354,1)=")",IF(RIGHT(D354,2)="T)",-1000000000000*VALUE(MID(D354,2,LEN(D354)-3)),IF(RIGHT(D354,2)="M)",-1000000*VALUE(MID(D354,2,LEN(D354)-3)),IF(RIGHT(D354,2)="B)",-1000000000*VALUE(MID(D354,2,LEN(D354)-3)),IF(RIGHT(D354,2)="k)",-1000*VALUE(MID(D354,2,LEN(D354)-3)),VALUE(SUBSTITUTE(D354,",","")))))),IF(RIGHT(D354,1)="T",1000000000000*VALUE(LEFT(D354,LEN(D354)-1)),IF(RIGHT(D354,1)="M",1000000*VALUE(LEFT(D354,LEN(D354)-1)),IF(RIGHT(D354,1)="B",1000000000*VALUE(LEFT(D354,LEN(D354)-1)),IF(RIGHT(D354,1)="%",0.01*VALUE(LEFT(D354,LEN(D354)-1)),IF(RIGHT(D354,1)="k",1000*VALUE(LEFT(D354,LEN(D354)-1)),VALUE(SUBSTITUTE(D354,",",""))))))))),"N/A")</f>
        <v/>
      </c>
      <c r="L354">
        <f>IFERROR(IF(TRIM(E354)="-", "N/A", IF(RIGHT(E354,1)=")",IF(RIGHT(E354,2)="T)",-1000000000000*VALUE(MID(E354,2,LEN(E354)-3)),IF(RIGHT(E354,2)="M)",-1000000*VALUE(MID(E354,2,LEN(E354)-3)),IF(RIGHT(E354,2)="B)",-1000000000*VALUE(MID(E354,2,LEN(E354)-3)),IF(RIGHT(E354,2)="k)",-1000*VALUE(MID(E354,2,LEN(E354)-3)),VALUE(SUBSTITUTE(E354,",","")))))),IF(RIGHT(E354,1)="T",1000000000000*VALUE(LEFT(E354,LEN(E354)-1)),IF(RIGHT(E354,1)="M",1000000*VALUE(LEFT(E354,LEN(E354)-1)),IF(RIGHT(E354,1)="B",1000000000*VALUE(LEFT(E354,LEN(E354)-1)),IF(RIGHT(E354,1)="%",0.01*VALUE(LEFT(E354,LEN(E354)-1)),IF(RIGHT(E354,1)="k",1000*VALUE(LEFT(E354,LEN(E354)-1)),VALUE(SUBSTITUTE(E354,",",""))))))))),"N/A")</f>
        <v/>
      </c>
      <c r="M354">
        <f>IFERROR(IF(TRIM(F354)="-", "N/A", IF(RIGHT(F354,1)=")",IF(RIGHT(F354,2)="T)",-1000000000000*VALUE(MID(F354,2,LEN(F354)-3)),IF(RIGHT(F354,2)="M)",-1000000*VALUE(MID(F354,2,LEN(F354)-3)),IF(RIGHT(F354,2)="B)",-1000000000*VALUE(MID(F354,2,LEN(F354)-3)),IF(RIGHT(F354,2)="k)",-1000*VALUE(MID(F354,2,LEN(F354)-3)),VALUE(SUBSTITUTE(F354,",","")))))),IF(RIGHT(F354,1)="T",1000000000000*VALUE(LEFT(F354,LEN(F354)-1)),IF(RIGHT(F354,1)="M",1000000*VALUE(LEFT(F354,LEN(F354)-1)),IF(RIGHT(F354,1)="B",1000000000*VALUE(LEFT(F354,LEN(F354)-1)),IF(RIGHT(F354,1)="%",0.01*VALUE(LEFT(F354,LEN(F354)-1)),IF(RIGHT(F354,1)="k",1000*VALUE(LEFT(F354,LEN(F354)-1)),VALUE(SUBSTITUTE(F354,",",""))))))))),"N/A")</f>
        <v/>
      </c>
      <c r="N354">
        <f>IFERROR(IF(TRIM(G354)="-", "N/A", IF(RIGHT(G354,1)=")",IF(RIGHT(G354,2)="T)",-1000000000000*VALUE(MID(G354,2,LEN(G354)-3)),IF(RIGHT(G354,2)="M)",-1000000*VALUE(MID(G354,2,LEN(G354)-3)),IF(RIGHT(G354,2)="B)",-1000000000*VALUE(MID(G354,2,LEN(G354)-3)),IF(RIGHT(G354,2)="k)",-1000*VALUE(MID(G354,2,LEN(G354)-3)),VALUE(SUBSTITUTE(G354,",","")))))),IF(RIGHT(G354,1)="T",1000000000000*VALUE(LEFT(G354,LEN(G354)-1)),IF(RIGHT(G354,1)="M",1000000*VALUE(LEFT(G354,LEN(G354)-1)),IF(RIGHT(G354,1)="B",1000000000*VALUE(LEFT(G354,LEN(G354)-1)),IF(RIGHT(G354,1)="%",0.01*VALUE(LEFT(G354,LEN(G354)-1)),IF(RIGHT(G354,1)="k",1000*VALUE(LEFT(G354,LEN(G354)-1)),VALUE(SUBSTITUTE(G354,",",""))))))))),"N/A")</f>
        <v/>
      </c>
      <c r="V354">
        <f>MAX(V145:V353)</f>
        <v/>
      </c>
      <c r="W354">
        <f>MAX(W145:W353)</f>
        <v/>
      </c>
      <c r="X354">
        <f>MAX(X145:X353)</f>
        <v/>
      </c>
      <c r="Y354">
        <f>MAX(Y145:Y353)</f>
        <v/>
      </c>
      <c r="Z354">
        <f>MAX(Z145:Z353)</f>
        <v/>
      </c>
    </row>
    <row r="355" spans="1:60">
      <c s="1" r="A355" t="n">
        <v>0</v>
      </c>
      <c r="B355" t="s">
        <v>4456</v>
      </c>
      <c r="C355" t="s">
        <v>4457</v>
      </c>
      <c r="I355">
        <f>IF(AND(K355&gt; J355, L355&gt; K355, M355&gt; L355, N355&gt; M355), "pos_trend", IF(AND(K355&lt; J355, L355&lt; K355, M355&lt; L355, N355&lt; M355), "neg_trend", "N/A"))</f>
        <v/>
      </c>
      <c r="J355">
        <f>IFERROR(IF(TRIM(C355)="-", "N/A", IF(RIGHT(C355,1)=")",IF(RIGHT(C355,2)="T)",-1000000000000*VALUE(MID(C355,2,LEN(C355)-3)),IF(RIGHT(C355,2)="M)",-1000000*VALUE(MID(C355,2,LEN(C355)-3)),IF(RIGHT(C355,2)="B)",-1000000000*VALUE(MID(C355,2,LEN(C355)-3)),IF(RIGHT(C355,2)="k)",-1000*VALUE(MID(C355,2,LEN(C355)-3)),VALUE(SUBSTITUTE(C355,",","")))))),IF(RIGHT(C355,1)="T",1000000000000*VALUE(LEFT(C355,LEN(C355)-1)),IF(RIGHT(C355,1)="M",1000000*VALUE(LEFT(C355,LEN(C355)-1)),IF(RIGHT(C355,1)="B",1000000000*VALUE(LEFT(C355,LEN(C355)-1)),IF(RIGHT(C355,1)="%",0.01*VALUE(LEFT(C355,LEN(C355)-1)),IF(RIGHT(C355,1)="k",1000*VALUE(LEFT(C355,LEN(C355)-1)),VALUE(SUBSTITUTE(C355,",",""))))))))),"N/A")</f>
        <v/>
      </c>
      <c r="K355">
        <f>IFERROR(IF(TRIM(D355)="-", "N/A", IF(RIGHT(D355,1)=")",IF(RIGHT(D355,2)="T)",-1000000000000*VALUE(MID(D355,2,LEN(D355)-3)),IF(RIGHT(D355,2)="M)",-1000000*VALUE(MID(D355,2,LEN(D355)-3)),IF(RIGHT(D355,2)="B)",-1000000000*VALUE(MID(D355,2,LEN(D355)-3)),IF(RIGHT(D355,2)="k)",-1000*VALUE(MID(D355,2,LEN(D355)-3)),VALUE(SUBSTITUTE(D355,",","")))))),IF(RIGHT(D355,1)="T",1000000000000*VALUE(LEFT(D355,LEN(D355)-1)),IF(RIGHT(D355,1)="M",1000000*VALUE(LEFT(D355,LEN(D355)-1)),IF(RIGHT(D355,1)="B",1000000000*VALUE(LEFT(D355,LEN(D355)-1)),IF(RIGHT(D355,1)="%",0.01*VALUE(LEFT(D355,LEN(D355)-1)),IF(RIGHT(D355,1)="k",1000*VALUE(LEFT(D355,LEN(D355)-1)),VALUE(SUBSTITUTE(D355,",",""))))))))),"N/A")</f>
        <v/>
      </c>
      <c r="L355">
        <f>IFERROR(IF(TRIM(E355)="-", "N/A", IF(RIGHT(E355,1)=")",IF(RIGHT(E355,2)="T)",-1000000000000*VALUE(MID(E355,2,LEN(E355)-3)),IF(RIGHT(E355,2)="M)",-1000000*VALUE(MID(E355,2,LEN(E355)-3)),IF(RIGHT(E355,2)="B)",-1000000000*VALUE(MID(E355,2,LEN(E355)-3)),IF(RIGHT(E355,2)="k)",-1000*VALUE(MID(E355,2,LEN(E355)-3)),VALUE(SUBSTITUTE(E355,",","")))))),IF(RIGHT(E355,1)="T",1000000000000*VALUE(LEFT(E355,LEN(E355)-1)),IF(RIGHT(E355,1)="M",1000000*VALUE(LEFT(E355,LEN(E355)-1)),IF(RIGHT(E355,1)="B",1000000000*VALUE(LEFT(E355,LEN(E355)-1)),IF(RIGHT(E355,1)="%",0.01*VALUE(LEFT(E355,LEN(E355)-1)),IF(RIGHT(E355,1)="k",1000*VALUE(LEFT(E355,LEN(E355)-1)),VALUE(SUBSTITUTE(E355,",",""))))))))),"N/A")</f>
        <v/>
      </c>
      <c r="M355">
        <f>IFERROR(IF(TRIM(F355)="-", "N/A", IF(RIGHT(F355,1)=")",IF(RIGHT(F355,2)="T)",-1000000000000*VALUE(MID(F355,2,LEN(F355)-3)),IF(RIGHT(F355,2)="M)",-1000000*VALUE(MID(F355,2,LEN(F355)-3)),IF(RIGHT(F355,2)="B)",-1000000000*VALUE(MID(F355,2,LEN(F355)-3)),IF(RIGHT(F355,2)="k)",-1000*VALUE(MID(F355,2,LEN(F355)-3)),VALUE(SUBSTITUTE(F355,",","")))))),IF(RIGHT(F355,1)="T",1000000000000*VALUE(LEFT(F355,LEN(F355)-1)),IF(RIGHT(F355,1)="M",1000000*VALUE(LEFT(F355,LEN(F355)-1)),IF(RIGHT(F355,1)="B",1000000000*VALUE(LEFT(F355,LEN(F355)-1)),IF(RIGHT(F355,1)="%",0.01*VALUE(LEFT(F355,LEN(F355)-1)),IF(RIGHT(F355,1)="k",1000*VALUE(LEFT(F355,LEN(F355)-1)),VALUE(SUBSTITUTE(F355,",",""))))))))),"N/A")</f>
        <v/>
      </c>
      <c r="N355">
        <f>IFERROR(IF(TRIM(G355)="-", "N/A", IF(RIGHT(G355,1)=")",IF(RIGHT(G355,2)="T)",-1000000000000*VALUE(MID(G355,2,LEN(G355)-3)),IF(RIGHT(G355,2)="M)",-1000000*VALUE(MID(G355,2,LEN(G355)-3)),IF(RIGHT(G355,2)="B)",-1000000000*VALUE(MID(G355,2,LEN(G355)-3)),IF(RIGHT(G355,2)="k)",-1000*VALUE(MID(G355,2,LEN(G355)-3)),VALUE(SUBSTITUTE(G355,",","")))))),IF(RIGHT(G355,1)="T",1000000000000*VALUE(LEFT(G355,LEN(G355)-1)),IF(RIGHT(G355,1)="M",1000000*VALUE(LEFT(G355,LEN(G355)-1)),IF(RIGHT(G355,1)="B",1000000000*VALUE(LEFT(G355,LEN(G355)-1)),IF(RIGHT(G355,1)="%",0.01*VALUE(LEFT(G355,LEN(G355)-1)),IF(RIGHT(G355,1)="k",1000*VALUE(LEFT(G355,LEN(G355)-1)),VALUE(SUBSTITUTE(G355,",",""))))))))),"N/A")</f>
        <v/>
      </c>
      <c r="V355">
        <f>MIN(V145:V353)</f>
        <v/>
      </c>
      <c r="W355">
        <f>MIN(W145:W353)</f>
        <v/>
      </c>
      <c r="X355">
        <f>MIN(X145:X353)</f>
        <v/>
      </c>
      <c r="Y355">
        <f>MIN(Y145:Y353)</f>
        <v/>
      </c>
      <c r="Z355">
        <f>MIN(Z145:Z353)</f>
        <v/>
      </c>
    </row>
    <row r="356" spans="1:60">
      <c s="1" r="A356" t="n">
        <v>1</v>
      </c>
      <c r="B356" t="s">
        <v>4458</v>
      </c>
      <c r="C356" t="s">
        <v>4459</v>
      </c>
      <c r="I356">
        <f>IF(AND(K356&gt; J356, L356&gt; K356, M356&gt; L356, N356&gt; M356), "pos_trend", IF(AND(K356&lt; J356, L356&lt; K356, M356&lt; L356, N356&lt; M356), "neg_trend", "N/A"))</f>
        <v/>
      </c>
      <c r="J356">
        <f>IFERROR(IF(TRIM(C356)="-", "N/A", IF(RIGHT(C356,1)=")",IF(RIGHT(C356,2)="T)",-1000000000000*VALUE(MID(C356,2,LEN(C356)-3)),IF(RIGHT(C356,2)="M)",-1000000*VALUE(MID(C356,2,LEN(C356)-3)),IF(RIGHT(C356,2)="B)",-1000000000*VALUE(MID(C356,2,LEN(C356)-3)),IF(RIGHT(C356,2)="k)",-1000*VALUE(MID(C356,2,LEN(C356)-3)),VALUE(SUBSTITUTE(C356,",","")))))),IF(RIGHT(C356,1)="T",1000000000000*VALUE(LEFT(C356,LEN(C356)-1)),IF(RIGHT(C356,1)="M",1000000*VALUE(LEFT(C356,LEN(C356)-1)),IF(RIGHT(C356,1)="B",1000000000*VALUE(LEFT(C356,LEN(C356)-1)),IF(RIGHT(C356,1)="%",0.01*VALUE(LEFT(C356,LEN(C356)-1)),IF(RIGHT(C356,1)="k",1000*VALUE(LEFT(C356,LEN(C356)-1)),VALUE(SUBSTITUTE(C356,",",""))))))))),"N/A")</f>
        <v/>
      </c>
      <c r="K356">
        <f>IFERROR(IF(TRIM(D356)="-", "N/A", IF(RIGHT(D356,1)=")",IF(RIGHT(D356,2)="T)",-1000000000000*VALUE(MID(D356,2,LEN(D356)-3)),IF(RIGHT(D356,2)="M)",-1000000*VALUE(MID(D356,2,LEN(D356)-3)),IF(RIGHT(D356,2)="B)",-1000000000*VALUE(MID(D356,2,LEN(D356)-3)),IF(RIGHT(D356,2)="k)",-1000*VALUE(MID(D356,2,LEN(D356)-3)),VALUE(SUBSTITUTE(D356,",","")))))),IF(RIGHT(D356,1)="T",1000000000000*VALUE(LEFT(D356,LEN(D356)-1)),IF(RIGHT(D356,1)="M",1000000*VALUE(LEFT(D356,LEN(D356)-1)),IF(RIGHT(D356,1)="B",1000000000*VALUE(LEFT(D356,LEN(D356)-1)),IF(RIGHT(D356,1)="%",0.01*VALUE(LEFT(D356,LEN(D356)-1)),IF(RIGHT(D356,1)="k",1000*VALUE(LEFT(D356,LEN(D356)-1)),VALUE(SUBSTITUTE(D356,",",""))))))))),"N/A")</f>
        <v/>
      </c>
      <c r="L356">
        <f>IFERROR(IF(TRIM(E356)="-", "N/A", IF(RIGHT(E356,1)=")",IF(RIGHT(E356,2)="T)",-1000000000000*VALUE(MID(E356,2,LEN(E356)-3)),IF(RIGHT(E356,2)="M)",-1000000*VALUE(MID(E356,2,LEN(E356)-3)),IF(RIGHT(E356,2)="B)",-1000000000*VALUE(MID(E356,2,LEN(E356)-3)),IF(RIGHT(E356,2)="k)",-1000*VALUE(MID(E356,2,LEN(E356)-3)),VALUE(SUBSTITUTE(E356,",","")))))),IF(RIGHT(E356,1)="T",1000000000000*VALUE(LEFT(E356,LEN(E356)-1)),IF(RIGHT(E356,1)="M",1000000*VALUE(LEFT(E356,LEN(E356)-1)),IF(RIGHT(E356,1)="B",1000000000*VALUE(LEFT(E356,LEN(E356)-1)),IF(RIGHT(E356,1)="%",0.01*VALUE(LEFT(E356,LEN(E356)-1)),IF(RIGHT(E356,1)="k",1000*VALUE(LEFT(E356,LEN(E356)-1)),VALUE(SUBSTITUTE(E356,",",""))))))))),"N/A")</f>
        <v/>
      </c>
      <c r="M356">
        <f>IFERROR(IF(TRIM(F356)="-", "N/A", IF(RIGHT(F356,1)=")",IF(RIGHT(F356,2)="T)",-1000000000000*VALUE(MID(F356,2,LEN(F356)-3)),IF(RIGHT(F356,2)="M)",-1000000*VALUE(MID(F356,2,LEN(F356)-3)),IF(RIGHT(F356,2)="B)",-1000000000*VALUE(MID(F356,2,LEN(F356)-3)),IF(RIGHT(F356,2)="k)",-1000*VALUE(MID(F356,2,LEN(F356)-3)),VALUE(SUBSTITUTE(F356,",","")))))),IF(RIGHT(F356,1)="T",1000000000000*VALUE(LEFT(F356,LEN(F356)-1)),IF(RIGHT(F356,1)="M",1000000*VALUE(LEFT(F356,LEN(F356)-1)),IF(RIGHT(F356,1)="B",1000000000*VALUE(LEFT(F356,LEN(F356)-1)),IF(RIGHT(F356,1)="%",0.01*VALUE(LEFT(F356,LEN(F356)-1)),IF(RIGHT(F356,1)="k",1000*VALUE(LEFT(F356,LEN(F356)-1)),VALUE(SUBSTITUTE(F356,",",""))))))))),"N/A")</f>
        <v/>
      </c>
      <c r="N356">
        <f>IFERROR(IF(TRIM(G356)="-", "N/A", IF(RIGHT(G356,1)=")",IF(RIGHT(G356,2)="T)",-1000000000000*VALUE(MID(G356,2,LEN(G356)-3)),IF(RIGHT(G356,2)="M)",-1000000*VALUE(MID(G356,2,LEN(G356)-3)),IF(RIGHT(G356,2)="B)",-1000000000*VALUE(MID(G356,2,LEN(G356)-3)),IF(RIGHT(G356,2)="k)",-1000*VALUE(MID(G356,2,LEN(G356)-3)),VALUE(SUBSTITUTE(G356,",","")))))),IF(RIGHT(G356,1)="T",1000000000000*VALUE(LEFT(G356,LEN(G356)-1)),IF(RIGHT(G356,1)="M",1000000*VALUE(LEFT(G356,LEN(G356)-1)),IF(RIGHT(G356,1)="B",1000000000*VALUE(LEFT(G356,LEN(G356)-1)),IF(RIGHT(G356,1)="%",0.01*VALUE(LEFT(G356,LEN(G356)-1)),IF(RIGHT(G356,1)="k",1000*VALUE(LEFT(G356,LEN(G356)-1)),VALUE(SUBSTITUTE(G356,",",""))))))))),"N/A")</f>
        <v/>
      </c>
      <c r="V356">
        <f>COUNTIF(V145:V353,"&gt;1.5")</f>
        <v/>
      </c>
      <c r="W356">
        <f>COUNTIF(W145:W353,"&gt;1.5")</f>
        <v/>
      </c>
      <c r="X356">
        <f>COUNTIF(X145:X353,"&gt;1.5")</f>
        <v/>
      </c>
      <c r="Y356">
        <f>COUNTIF(Y145:Y353,"&gt;1.5")</f>
        <v/>
      </c>
      <c r="Z356">
        <f>COUNTIF(Z145:Z353,"&gt;1.5")</f>
        <v/>
      </c>
    </row>
    <row r="357" spans="1:60">
      <c s="1" r="A357" t="n">
        <v>2</v>
      </c>
      <c r="B357" t="s">
        <v>4460</v>
      </c>
      <c r="C357" t="s">
        <v>4461</v>
      </c>
      <c r="I357">
        <f>IF(AND(K357&gt; J357, L357&gt; K357, M357&gt; L357, N357&gt; M357), "pos_trend", IF(AND(K357&lt; J357, L357&lt; K357, M357&lt; L357, N357&lt; M357), "neg_trend", "N/A"))</f>
        <v/>
      </c>
      <c r="J357">
        <f>IFERROR(IF(TRIM(C357)="-", "N/A", IF(RIGHT(C357,1)=")",IF(RIGHT(C357,2)="T)",-1000000000000*VALUE(MID(C357,2,LEN(C357)-3)),IF(RIGHT(C357,2)="M)",-1000000*VALUE(MID(C357,2,LEN(C357)-3)),IF(RIGHT(C357,2)="B)",-1000000000*VALUE(MID(C357,2,LEN(C357)-3)),IF(RIGHT(C357,2)="k)",-1000*VALUE(MID(C357,2,LEN(C357)-3)),VALUE(SUBSTITUTE(C357,",","")))))),IF(RIGHT(C357,1)="T",1000000000000*VALUE(LEFT(C357,LEN(C357)-1)),IF(RIGHT(C357,1)="M",1000000*VALUE(LEFT(C357,LEN(C357)-1)),IF(RIGHT(C357,1)="B",1000000000*VALUE(LEFT(C357,LEN(C357)-1)),IF(RIGHT(C357,1)="%",0.01*VALUE(LEFT(C357,LEN(C357)-1)),IF(RIGHT(C357,1)="k",1000*VALUE(LEFT(C357,LEN(C357)-1)),VALUE(SUBSTITUTE(C357,",",""))))))))),"N/A")</f>
        <v/>
      </c>
      <c r="K357">
        <f>IFERROR(IF(TRIM(D357)="-", "N/A", IF(RIGHT(D357,1)=")",IF(RIGHT(D357,2)="T)",-1000000000000*VALUE(MID(D357,2,LEN(D357)-3)),IF(RIGHT(D357,2)="M)",-1000000*VALUE(MID(D357,2,LEN(D357)-3)),IF(RIGHT(D357,2)="B)",-1000000000*VALUE(MID(D357,2,LEN(D357)-3)),IF(RIGHT(D357,2)="k)",-1000*VALUE(MID(D357,2,LEN(D357)-3)),VALUE(SUBSTITUTE(D357,",","")))))),IF(RIGHT(D357,1)="T",1000000000000*VALUE(LEFT(D357,LEN(D357)-1)),IF(RIGHT(D357,1)="M",1000000*VALUE(LEFT(D357,LEN(D357)-1)),IF(RIGHT(D357,1)="B",1000000000*VALUE(LEFT(D357,LEN(D357)-1)),IF(RIGHT(D357,1)="%",0.01*VALUE(LEFT(D357,LEN(D357)-1)),IF(RIGHT(D357,1)="k",1000*VALUE(LEFT(D357,LEN(D357)-1)),VALUE(SUBSTITUTE(D357,",",""))))))))),"N/A")</f>
        <v/>
      </c>
      <c r="L357">
        <f>IFERROR(IF(TRIM(E357)="-", "N/A", IF(RIGHT(E357,1)=")",IF(RIGHT(E357,2)="T)",-1000000000000*VALUE(MID(E357,2,LEN(E357)-3)),IF(RIGHT(E357,2)="M)",-1000000*VALUE(MID(E357,2,LEN(E357)-3)),IF(RIGHT(E357,2)="B)",-1000000000*VALUE(MID(E357,2,LEN(E357)-3)),IF(RIGHT(E357,2)="k)",-1000*VALUE(MID(E357,2,LEN(E357)-3)),VALUE(SUBSTITUTE(E357,",","")))))),IF(RIGHT(E357,1)="T",1000000000000*VALUE(LEFT(E357,LEN(E357)-1)),IF(RIGHT(E357,1)="M",1000000*VALUE(LEFT(E357,LEN(E357)-1)),IF(RIGHT(E357,1)="B",1000000000*VALUE(LEFT(E357,LEN(E357)-1)),IF(RIGHT(E357,1)="%",0.01*VALUE(LEFT(E357,LEN(E357)-1)),IF(RIGHT(E357,1)="k",1000*VALUE(LEFT(E357,LEN(E357)-1)),VALUE(SUBSTITUTE(E357,",",""))))))))),"N/A")</f>
        <v/>
      </c>
      <c r="M357">
        <f>IFERROR(IF(TRIM(F357)="-", "N/A", IF(RIGHT(F357,1)=")",IF(RIGHT(F357,2)="T)",-1000000000000*VALUE(MID(F357,2,LEN(F357)-3)),IF(RIGHT(F357,2)="M)",-1000000*VALUE(MID(F357,2,LEN(F357)-3)),IF(RIGHT(F357,2)="B)",-1000000000*VALUE(MID(F357,2,LEN(F357)-3)),IF(RIGHT(F357,2)="k)",-1000*VALUE(MID(F357,2,LEN(F357)-3)),VALUE(SUBSTITUTE(F357,",","")))))),IF(RIGHT(F357,1)="T",1000000000000*VALUE(LEFT(F357,LEN(F357)-1)),IF(RIGHT(F357,1)="M",1000000*VALUE(LEFT(F357,LEN(F357)-1)),IF(RIGHT(F357,1)="B",1000000000*VALUE(LEFT(F357,LEN(F357)-1)),IF(RIGHT(F357,1)="%",0.01*VALUE(LEFT(F357,LEN(F357)-1)),IF(RIGHT(F357,1)="k",1000*VALUE(LEFT(F357,LEN(F357)-1)),VALUE(SUBSTITUTE(F357,",",""))))))))),"N/A")</f>
        <v/>
      </c>
      <c r="N357">
        <f>IFERROR(IF(TRIM(G357)="-", "N/A", IF(RIGHT(G357,1)=")",IF(RIGHT(G357,2)="T)",-1000000000000*VALUE(MID(G357,2,LEN(G357)-3)),IF(RIGHT(G357,2)="M)",-1000000*VALUE(MID(G357,2,LEN(G357)-3)),IF(RIGHT(G357,2)="B)",-1000000000*VALUE(MID(G357,2,LEN(G357)-3)),IF(RIGHT(G357,2)="k)",-1000*VALUE(MID(G357,2,LEN(G357)-3)),VALUE(SUBSTITUTE(G357,",","")))))),IF(RIGHT(G357,1)="T",1000000000000*VALUE(LEFT(G357,LEN(G357)-1)),IF(RIGHT(G357,1)="M",1000000*VALUE(LEFT(G357,LEN(G357)-1)),IF(RIGHT(G357,1)="B",1000000000*VALUE(LEFT(G357,LEN(G357)-1)),IF(RIGHT(G357,1)="%",0.01*VALUE(LEFT(G357,LEN(G357)-1)),IF(RIGHT(G357,1)="k",1000*VALUE(LEFT(G357,LEN(G357)-1)),VALUE(SUBSTITUTE(G357,",",""))))))))),"N/A")</f>
        <v/>
      </c>
      <c r="V357">
        <f>COUNTIF(V145:V353,"&lt;-1.5")</f>
        <v/>
      </c>
      <c r="W357">
        <f>COUNTIF(W145:W353,"&lt;-1.5")</f>
        <v/>
      </c>
      <c r="X357">
        <f>COUNTIF(X145:X353,"&lt;-1.5")</f>
        <v/>
      </c>
      <c r="Y357">
        <f>COUNTIF(Y145:Y353,"&lt;-1.5")</f>
        <v/>
      </c>
      <c r="Z357">
        <f>COUNTIF(Z145:Z353,"&lt;-1.5")</f>
        <v/>
      </c>
    </row>
    <row r="358" spans="1:60">
      <c s="1" r="A358" t="n">
        <v>3</v>
      </c>
      <c r="B358" t="s">
        <v>2387</v>
      </c>
      <c r="C358" t="s">
        <v>2388</v>
      </c>
      <c r="I358">
        <f>IF(AND(K358&gt; J358, L358&gt; K358, M358&gt; L358, N358&gt; M358), "pos_trend", IF(AND(K358&lt; J358, L358&lt; K358, M358&lt; L358, N358&lt; M358), "neg_trend", "N/A"))</f>
        <v/>
      </c>
      <c r="J358">
        <f>IFERROR(IF(TRIM(C358)="-", "N/A", IF(RIGHT(C358,1)=")",IF(RIGHT(C358,2)="T)",-1000000000000*VALUE(MID(C358,2,LEN(C358)-3)),IF(RIGHT(C358,2)="M)",-1000000*VALUE(MID(C358,2,LEN(C358)-3)),IF(RIGHT(C358,2)="B)",-1000000000*VALUE(MID(C358,2,LEN(C358)-3)),IF(RIGHT(C358,2)="k)",-1000*VALUE(MID(C358,2,LEN(C358)-3)),VALUE(SUBSTITUTE(C358,",","")))))),IF(RIGHT(C358,1)="T",1000000000000*VALUE(LEFT(C358,LEN(C358)-1)),IF(RIGHT(C358,1)="M",1000000*VALUE(LEFT(C358,LEN(C358)-1)),IF(RIGHT(C358,1)="B",1000000000*VALUE(LEFT(C358,LEN(C358)-1)),IF(RIGHT(C358,1)="%",0.01*VALUE(LEFT(C358,LEN(C358)-1)),IF(RIGHT(C358,1)="k",1000*VALUE(LEFT(C358,LEN(C358)-1)),VALUE(SUBSTITUTE(C358,",",""))))))))),"N/A")</f>
        <v/>
      </c>
      <c r="K358">
        <f>IFERROR(IF(TRIM(D358)="-", "N/A", IF(RIGHT(D358,1)=")",IF(RIGHT(D358,2)="T)",-1000000000000*VALUE(MID(D358,2,LEN(D358)-3)),IF(RIGHT(D358,2)="M)",-1000000*VALUE(MID(D358,2,LEN(D358)-3)),IF(RIGHT(D358,2)="B)",-1000000000*VALUE(MID(D358,2,LEN(D358)-3)),IF(RIGHT(D358,2)="k)",-1000*VALUE(MID(D358,2,LEN(D358)-3)),VALUE(SUBSTITUTE(D358,",","")))))),IF(RIGHT(D358,1)="T",1000000000000*VALUE(LEFT(D358,LEN(D358)-1)),IF(RIGHT(D358,1)="M",1000000*VALUE(LEFT(D358,LEN(D358)-1)),IF(RIGHT(D358,1)="B",1000000000*VALUE(LEFT(D358,LEN(D358)-1)),IF(RIGHT(D358,1)="%",0.01*VALUE(LEFT(D358,LEN(D358)-1)),IF(RIGHT(D358,1)="k",1000*VALUE(LEFT(D358,LEN(D358)-1)),VALUE(SUBSTITUTE(D358,",",""))))))))),"N/A")</f>
        <v/>
      </c>
      <c r="L358">
        <f>IFERROR(IF(TRIM(E358)="-", "N/A", IF(RIGHT(E358,1)=")",IF(RIGHT(E358,2)="T)",-1000000000000*VALUE(MID(E358,2,LEN(E358)-3)),IF(RIGHT(E358,2)="M)",-1000000*VALUE(MID(E358,2,LEN(E358)-3)),IF(RIGHT(E358,2)="B)",-1000000000*VALUE(MID(E358,2,LEN(E358)-3)),IF(RIGHT(E358,2)="k)",-1000*VALUE(MID(E358,2,LEN(E358)-3)),VALUE(SUBSTITUTE(E358,",","")))))),IF(RIGHT(E358,1)="T",1000000000000*VALUE(LEFT(E358,LEN(E358)-1)),IF(RIGHT(E358,1)="M",1000000*VALUE(LEFT(E358,LEN(E358)-1)),IF(RIGHT(E358,1)="B",1000000000*VALUE(LEFT(E358,LEN(E358)-1)),IF(RIGHT(E358,1)="%",0.01*VALUE(LEFT(E358,LEN(E358)-1)),IF(RIGHT(E358,1)="k",1000*VALUE(LEFT(E358,LEN(E358)-1)),VALUE(SUBSTITUTE(E358,",",""))))))))),"N/A")</f>
        <v/>
      </c>
      <c r="M358">
        <f>IFERROR(IF(TRIM(F358)="-", "N/A", IF(RIGHT(F358,1)=")",IF(RIGHT(F358,2)="T)",-1000000000000*VALUE(MID(F358,2,LEN(F358)-3)),IF(RIGHT(F358,2)="M)",-1000000*VALUE(MID(F358,2,LEN(F358)-3)),IF(RIGHT(F358,2)="B)",-1000000000*VALUE(MID(F358,2,LEN(F358)-3)),IF(RIGHT(F358,2)="k)",-1000*VALUE(MID(F358,2,LEN(F358)-3)),VALUE(SUBSTITUTE(F358,",","")))))),IF(RIGHT(F358,1)="T",1000000000000*VALUE(LEFT(F358,LEN(F358)-1)),IF(RIGHT(F358,1)="M",1000000*VALUE(LEFT(F358,LEN(F358)-1)),IF(RIGHT(F358,1)="B",1000000000*VALUE(LEFT(F358,LEN(F358)-1)),IF(RIGHT(F358,1)="%",0.01*VALUE(LEFT(F358,LEN(F358)-1)),IF(RIGHT(F358,1)="k",1000*VALUE(LEFT(F358,LEN(F358)-1)),VALUE(SUBSTITUTE(F358,",",""))))))))),"N/A")</f>
        <v/>
      </c>
      <c r="N358">
        <f>IFERROR(IF(TRIM(G358)="-", "N/A", IF(RIGHT(G358,1)=")",IF(RIGHT(G358,2)="T)",-1000000000000*VALUE(MID(G358,2,LEN(G358)-3)),IF(RIGHT(G358,2)="M)",-1000000*VALUE(MID(G358,2,LEN(G358)-3)),IF(RIGHT(G358,2)="B)",-1000000000*VALUE(MID(G358,2,LEN(G358)-3)),IF(RIGHT(G358,2)="k)",-1000*VALUE(MID(G358,2,LEN(G358)-3)),VALUE(SUBSTITUTE(G358,",","")))))),IF(RIGHT(G358,1)="T",1000000000000*VALUE(LEFT(G358,LEN(G358)-1)),IF(RIGHT(G358,1)="M",1000000*VALUE(LEFT(G358,LEN(G358)-1)),IF(RIGHT(G358,1)="B",1000000000*VALUE(LEFT(G358,LEN(G358)-1)),IF(RIGHT(G358,1)="%",0.01*VALUE(LEFT(G358,LEN(G358)-1)),IF(RIGHT(G358,1)="k",1000*VALUE(LEFT(G358,LEN(G358)-1)),VALUE(SUBSTITUTE(G358,",",""))))))))),"N/A")</f>
        <v/>
      </c>
      <c r="V358">
        <f>SUM(V356:V357)</f>
        <v/>
      </c>
      <c r="W358">
        <f>SUM(W356:W357)</f>
        <v/>
      </c>
      <c r="X358">
        <f>SUM(X356:X357)</f>
        <v/>
      </c>
      <c r="Y358">
        <f>SUM(Y356:Y357)</f>
        <v/>
      </c>
      <c r="Z358">
        <f>SUM(Z356:Z357)</f>
        <v/>
      </c>
    </row>
    <row r="359" spans="1:60">
      <c s="1" r="A359" t="n">
        <v>4</v>
      </c>
      <c r="B359" t="s">
        <v>4462</v>
      </c>
      <c r="C359" t="s">
        <v>4463</v>
      </c>
      <c r="I359">
        <f>IF(AND(K359&gt; J359, L359&gt; K359, M359&gt; L359, N359&gt; M359), "pos_trend", IF(AND(K359&lt; J359, L359&lt; K359, M359&lt; L359, N359&lt; M359), "neg_trend", "N/A"))</f>
        <v/>
      </c>
      <c r="J359">
        <f>IFERROR(IF(TRIM(C359)="-", "N/A", IF(RIGHT(C359,1)=")",IF(RIGHT(C359,2)="T)",-1000000000000*VALUE(MID(C359,2,LEN(C359)-3)),IF(RIGHT(C359,2)="M)",-1000000*VALUE(MID(C359,2,LEN(C359)-3)),IF(RIGHT(C359,2)="B)",-1000000000*VALUE(MID(C359,2,LEN(C359)-3)),IF(RIGHT(C359,2)="k)",-1000*VALUE(MID(C359,2,LEN(C359)-3)),VALUE(SUBSTITUTE(C359,",","")))))),IF(RIGHT(C359,1)="T",1000000000000*VALUE(LEFT(C359,LEN(C359)-1)),IF(RIGHT(C359,1)="M",1000000*VALUE(LEFT(C359,LEN(C359)-1)),IF(RIGHT(C359,1)="B",1000000000*VALUE(LEFT(C359,LEN(C359)-1)),IF(RIGHT(C359,1)="%",0.01*VALUE(LEFT(C359,LEN(C359)-1)),IF(RIGHT(C359,1)="k",1000*VALUE(LEFT(C359,LEN(C359)-1)),VALUE(SUBSTITUTE(C359,",",""))))))))),"N/A")</f>
        <v/>
      </c>
      <c r="K359">
        <f>IFERROR(IF(TRIM(D359)="-", "N/A", IF(RIGHT(D359,1)=")",IF(RIGHT(D359,2)="T)",-1000000000000*VALUE(MID(D359,2,LEN(D359)-3)),IF(RIGHT(D359,2)="M)",-1000000*VALUE(MID(D359,2,LEN(D359)-3)),IF(RIGHT(D359,2)="B)",-1000000000*VALUE(MID(D359,2,LEN(D359)-3)),IF(RIGHT(D359,2)="k)",-1000*VALUE(MID(D359,2,LEN(D359)-3)),VALUE(SUBSTITUTE(D359,",","")))))),IF(RIGHT(D359,1)="T",1000000000000*VALUE(LEFT(D359,LEN(D359)-1)),IF(RIGHT(D359,1)="M",1000000*VALUE(LEFT(D359,LEN(D359)-1)),IF(RIGHT(D359,1)="B",1000000000*VALUE(LEFT(D359,LEN(D359)-1)),IF(RIGHT(D359,1)="%",0.01*VALUE(LEFT(D359,LEN(D359)-1)),IF(RIGHT(D359,1)="k",1000*VALUE(LEFT(D359,LEN(D359)-1)),VALUE(SUBSTITUTE(D359,",",""))))))))),"N/A")</f>
        <v/>
      </c>
      <c r="L359">
        <f>IFERROR(IF(TRIM(E359)="-", "N/A", IF(RIGHT(E359,1)=")",IF(RIGHT(E359,2)="T)",-1000000000000*VALUE(MID(E359,2,LEN(E359)-3)),IF(RIGHT(E359,2)="M)",-1000000*VALUE(MID(E359,2,LEN(E359)-3)),IF(RIGHT(E359,2)="B)",-1000000000*VALUE(MID(E359,2,LEN(E359)-3)),IF(RIGHT(E359,2)="k)",-1000*VALUE(MID(E359,2,LEN(E359)-3)),VALUE(SUBSTITUTE(E359,",","")))))),IF(RIGHT(E359,1)="T",1000000000000*VALUE(LEFT(E359,LEN(E359)-1)),IF(RIGHT(E359,1)="M",1000000*VALUE(LEFT(E359,LEN(E359)-1)),IF(RIGHT(E359,1)="B",1000000000*VALUE(LEFT(E359,LEN(E359)-1)),IF(RIGHT(E359,1)="%",0.01*VALUE(LEFT(E359,LEN(E359)-1)),IF(RIGHT(E359,1)="k",1000*VALUE(LEFT(E359,LEN(E359)-1)),VALUE(SUBSTITUTE(E359,",",""))))))))),"N/A")</f>
        <v/>
      </c>
      <c r="M359">
        <f>IFERROR(IF(TRIM(F359)="-", "N/A", IF(RIGHT(F359,1)=")",IF(RIGHT(F359,2)="T)",-1000000000000*VALUE(MID(F359,2,LEN(F359)-3)),IF(RIGHT(F359,2)="M)",-1000000*VALUE(MID(F359,2,LEN(F359)-3)),IF(RIGHT(F359,2)="B)",-1000000000*VALUE(MID(F359,2,LEN(F359)-3)),IF(RIGHT(F359,2)="k)",-1000*VALUE(MID(F359,2,LEN(F359)-3)),VALUE(SUBSTITUTE(F359,",","")))))),IF(RIGHT(F359,1)="T",1000000000000*VALUE(LEFT(F359,LEN(F359)-1)),IF(RIGHT(F359,1)="M",1000000*VALUE(LEFT(F359,LEN(F359)-1)),IF(RIGHT(F359,1)="B",1000000000*VALUE(LEFT(F359,LEN(F359)-1)),IF(RIGHT(F359,1)="%",0.01*VALUE(LEFT(F359,LEN(F359)-1)),IF(RIGHT(F359,1)="k",1000*VALUE(LEFT(F359,LEN(F359)-1)),VALUE(SUBSTITUTE(F359,",",""))))))))),"N/A")</f>
        <v/>
      </c>
      <c r="N359">
        <f>IFERROR(IF(TRIM(G359)="-", "N/A", IF(RIGHT(G359,1)=")",IF(RIGHT(G359,2)="T)",-1000000000000*VALUE(MID(G359,2,LEN(G359)-3)),IF(RIGHT(G359,2)="M)",-1000000*VALUE(MID(G359,2,LEN(G359)-3)),IF(RIGHT(G359,2)="B)",-1000000000*VALUE(MID(G359,2,LEN(G359)-3)),IF(RIGHT(G359,2)="k)",-1000*VALUE(MID(G359,2,LEN(G359)-3)),VALUE(SUBSTITUTE(G359,",","")))))),IF(RIGHT(G359,1)="T",1000000000000*VALUE(LEFT(G359,LEN(G359)-1)),IF(RIGHT(G359,1)="M",1000000*VALUE(LEFT(G359,LEN(G359)-1)),IF(RIGHT(G359,1)="B",1000000000*VALUE(LEFT(G359,LEN(G359)-1)),IF(RIGHT(G359,1)="%",0.01*VALUE(LEFT(G359,LEN(G359)-1)),IF(RIGHT(G359,1)="k",1000*VALUE(LEFT(G359,LEN(G359)-1)),VALUE(SUBSTITUTE(G359,",",""))))))))),"N/A")</f>
        <v/>
      </c>
    </row>
    <row r="360" spans="1:60">
      <c s="1" r="A360" t="n">
        <v>5</v>
      </c>
      <c r="B360" t="s">
        <v>4464</v>
      </c>
      <c r="C360" t="s">
        <v>4465</v>
      </c>
      <c r="I360">
        <f>IF(AND(K360&gt; J360, L360&gt; K360, M360&gt; L360, N360&gt; M360), "pos_trend", IF(AND(K360&lt; J360, L360&lt; K360, M360&lt; L360, N360&lt; M360), "neg_trend", "N/A"))</f>
        <v/>
      </c>
      <c r="J360">
        <f>IFERROR(IF(TRIM(C360)="-", "N/A", IF(RIGHT(C360,1)=")",IF(RIGHT(C360,2)="T)",-1000000000000*VALUE(MID(C360,2,LEN(C360)-3)),IF(RIGHT(C360,2)="M)",-1000000*VALUE(MID(C360,2,LEN(C360)-3)),IF(RIGHT(C360,2)="B)",-1000000000*VALUE(MID(C360,2,LEN(C360)-3)),IF(RIGHT(C360,2)="k)",-1000*VALUE(MID(C360,2,LEN(C360)-3)),VALUE(SUBSTITUTE(C360,",","")))))),IF(RIGHT(C360,1)="T",1000000000000*VALUE(LEFT(C360,LEN(C360)-1)),IF(RIGHT(C360,1)="M",1000000*VALUE(LEFT(C360,LEN(C360)-1)),IF(RIGHT(C360,1)="B",1000000000*VALUE(LEFT(C360,LEN(C360)-1)),IF(RIGHT(C360,1)="%",0.01*VALUE(LEFT(C360,LEN(C360)-1)),IF(RIGHT(C360,1)="k",1000*VALUE(LEFT(C360,LEN(C360)-1)),VALUE(SUBSTITUTE(C360,",",""))))))))),"N/A")</f>
        <v/>
      </c>
      <c r="K360">
        <f>IFERROR(IF(TRIM(D360)="-", "N/A", IF(RIGHT(D360,1)=")",IF(RIGHT(D360,2)="T)",-1000000000000*VALUE(MID(D360,2,LEN(D360)-3)),IF(RIGHT(D360,2)="M)",-1000000*VALUE(MID(D360,2,LEN(D360)-3)),IF(RIGHT(D360,2)="B)",-1000000000*VALUE(MID(D360,2,LEN(D360)-3)),IF(RIGHT(D360,2)="k)",-1000*VALUE(MID(D360,2,LEN(D360)-3)),VALUE(SUBSTITUTE(D360,",","")))))),IF(RIGHT(D360,1)="T",1000000000000*VALUE(LEFT(D360,LEN(D360)-1)),IF(RIGHT(D360,1)="M",1000000*VALUE(LEFT(D360,LEN(D360)-1)),IF(RIGHT(D360,1)="B",1000000000*VALUE(LEFT(D360,LEN(D360)-1)),IF(RIGHT(D360,1)="%",0.01*VALUE(LEFT(D360,LEN(D360)-1)),IF(RIGHT(D360,1)="k",1000*VALUE(LEFT(D360,LEN(D360)-1)),VALUE(SUBSTITUTE(D360,",",""))))))))),"N/A")</f>
        <v/>
      </c>
      <c r="L360">
        <f>IFERROR(IF(TRIM(E360)="-", "N/A", IF(RIGHT(E360,1)=")",IF(RIGHT(E360,2)="T)",-1000000000000*VALUE(MID(E360,2,LEN(E360)-3)),IF(RIGHT(E360,2)="M)",-1000000*VALUE(MID(E360,2,LEN(E360)-3)),IF(RIGHT(E360,2)="B)",-1000000000*VALUE(MID(E360,2,LEN(E360)-3)),IF(RIGHT(E360,2)="k)",-1000*VALUE(MID(E360,2,LEN(E360)-3)),VALUE(SUBSTITUTE(E360,",","")))))),IF(RIGHT(E360,1)="T",1000000000000*VALUE(LEFT(E360,LEN(E360)-1)),IF(RIGHT(E360,1)="M",1000000*VALUE(LEFT(E360,LEN(E360)-1)),IF(RIGHT(E360,1)="B",1000000000*VALUE(LEFT(E360,LEN(E360)-1)),IF(RIGHT(E360,1)="%",0.01*VALUE(LEFT(E360,LEN(E360)-1)),IF(RIGHT(E360,1)="k",1000*VALUE(LEFT(E360,LEN(E360)-1)),VALUE(SUBSTITUTE(E360,",",""))))))))),"N/A")</f>
        <v/>
      </c>
      <c r="M360">
        <f>IFERROR(IF(TRIM(F360)="-", "N/A", IF(RIGHT(F360,1)=")",IF(RIGHT(F360,2)="T)",-1000000000000*VALUE(MID(F360,2,LEN(F360)-3)),IF(RIGHT(F360,2)="M)",-1000000*VALUE(MID(F360,2,LEN(F360)-3)),IF(RIGHT(F360,2)="B)",-1000000000*VALUE(MID(F360,2,LEN(F360)-3)),IF(RIGHT(F360,2)="k)",-1000*VALUE(MID(F360,2,LEN(F360)-3)),VALUE(SUBSTITUTE(F360,",","")))))),IF(RIGHT(F360,1)="T",1000000000000*VALUE(LEFT(F360,LEN(F360)-1)),IF(RIGHT(F360,1)="M",1000000*VALUE(LEFT(F360,LEN(F360)-1)),IF(RIGHT(F360,1)="B",1000000000*VALUE(LEFT(F360,LEN(F360)-1)),IF(RIGHT(F360,1)="%",0.01*VALUE(LEFT(F360,LEN(F360)-1)),IF(RIGHT(F360,1)="k",1000*VALUE(LEFT(F360,LEN(F360)-1)),VALUE(SUBSTITUTE(F360,",",""))))))))),"N/A")</f>
        <v/>
      </c>
      <c r="N360">
        <f>IFERROR(IF(TRIM(G360)="-", "N/A", IF(RIGHT(G360,1)=")",IF(RIGHT(G360,2)="T)",-1000000000000*VALUE(MID(G360,2,LEN(G360)-3)),IF(RIGHT(G360,2)="M)",-1000000*VALUE(MID(G360,2,LEN(G360)-3)),IF(RIGHT(G360,2)="B)",-1000000000*VALUE(MID(G360,2,LEN(G360)-3)),IF(RIGHT(G360,2)="k)",-1000*VALUE(MID(G360,2,LEN(G360)-3)),VALUE(SUBSTITUTE(G360,",","")))))),IF(RIGHT(G360,1)="T",1000000000000*VALUE(LEFT(G360,LEN(G360)-1)),IF(RIGHT(G360,1)="M",1000000*VALUE(LEFT(G360,LEN(G360)-1)),IF(RIGHT(G360,1)="B",1000000000*VALUE(LEFT(G360,LEN(G360)-1)),IF(RIGHT(G360,1)="%",0.01*VALUE(LEFT(G360,LEN(G360)-1)),IF(RIGHT(G360,1)="k",1000*VALUE(LEFT(G360,LEN(G360)-1)),VALUE(SUBSTITUTE(G360,",",""))))))))),"N/A")</f>
        <v/>
      </c>
      <c r="V360">
        <f>"Most Variable Year"</f>
        <v/>
      </c>
      <c r="X360">
        <f>V144+MATCH(MAX(V358:Z358),V358:Z358,0)-1</f>
        <v/>
      </c>
    </row>
    <row r="361" spans="1:60">
      <c r="I361">
        <f>IF(AND(K361&gt; J361, L361&gt; K361, M361&gt; L361, N361&gt; M361), "pos_trend", IF(AND(K361&lt; J361, L361&lt; K361, M361&lt; L361, N361&lt; M361), "neg_trend", "N/A"))</f>
        <v/>
      </c>
      <c r="J361">
        <f>IFERROR(IF(TRIM(C361)="-", "N/A", IF(RIGHT(C361,1)=")",IF(RIGHT(C361,2)="T)",-1000000000000*VALUE(MID(C361,2,LEN(C361)-3)),IF(RIGHT(C361,2)="M)",-1000000*VALUE(MID(C361,2,LEN(C361)-3)),IF(RIGHT(C361,2)="B)",-1000000000*VALUE(MID(C361,2,LEN(C361)-3)),IF(RIGHT(C361,2)="k)",-1000*VALUE(MID(C361,2,LEN(C361)-3)),VALUE(SUBSTITUTE(C361,",","")))))),IF(RIGHT(C361,1)="T",1000000000000*VALUE(LEFT(C361,LEN(C361)-1)),IF(RIGHT(C361,1)="M",1000000*VALUE(LEFT(C361,LEN(C361)-1)),IF(RIGHT(C361,1)="B",1000000000*VALUE(LEFT(C361,LEN(C361)-1)),IF(RIGHT(C361,1)="%",0.01*VALUE(LEFT(C361,LEN(C361)-1)),IF(RIGHT(C361,1)="k",1000*VALUE(LEFT(C361,LEN(C361)-1)),VALUE(SUBSTITUTE(C361,",",""))))))))),"N/A")</f>
        <v/>
      </c>
      <c r="K361">
        <f>IFERROR(IF(TRIM(D361)="-", "N/A", IF(RIGHT(D361,1)=")",IF(RIGHT(D361,2)="T)",-1000000000000*VALUE(MID(D361,2,LEN(D361)-3)),IF(RIGHT(D361,2)="M)",-1000000*VALUE(MID(D361,2,LEN(D361)-3)),IF(RIGHT(D361,2)="B)",-1000000000*VALUE(MID(D361,2,LEN(D361)-3)),IF(RIGHT(D361,2)="k)",-1000*VALUE(MID(D361,2,LEN(D361)-3)),VALUE(SUBSTITUTE(D361,",","")))))),IF(RIGHT(D361,1)="T",1000000000000*VALUE(LEFT(D361,LEN(D361)-1)),IF(RIGHT(D361,1)="M",1000000*VALUE(LEFT(D361,LEN(D361)-1)),IF(RIGHT(D361,1)="B",1000000000*VALUE(LEFT(D361,LEN(D361)-1)),IF(RIGHT(D361,1)="%",0.01*VALUE(LEFT(D361,LEN(D361)-1)),IF(RIGHT(D361,1)="k",1000*VALUE(LEFT(D361,LEN(D361)-1)),VALUE(SUBSTITUTE(D361,",",""))))))))),"N/A")</f>
        <v/>
      </c>
      <c r="L361">
        <f>IFERROR(IF(TRIM(E361)="-", "N/A", IF(RIGHT(E361,1)=")",IF(RIGHT(E361,2)="T)",-1000000000000*VALUE(MID(E361,2,LEN(E361)-3)),IF(RIGHT(E361,2)="M)",-1000000*VALUE(MID(E361,2,LEN(E361)-3)),IF(RIGHT(E361,2)="B)",-1000000000*VALUE(MID(E361,2,LEN(E361)-3)),IF(RIGHT(E361,2)="k)",-1000*VALUE(MID(E361,2,LEN(E361)-3)),VALUE(SUBSTITUTE(E361,",","")))))),IF(RIGHT(E361,1)="T",1000000000000*VALUE(LEFT(E361,LEN(E361)-1)),IF(RIGHT(E361,1)="M",1000000*VALUE(LEFT(E361,LEN(E361)-1)),IF(RIGHT(E361,1)="B",1000000000*VALUE(LEFT(E361,LEN(E361)-1)),IF(RIGHT(E361,1)="%",0.01*VALUE(LEFT(E361,LEN(E361)-1)),IF(RIGHT(E361,1)="k",1000*VALUE(LEFT(E361,LEN(E361)-1)),VALUE(SUBSTITUTE(E361,",",""))))))))),"N/A")</f>
        <v/>
      </c>
      <c r="M361">
        <f>IFERROR(IF(TRIM(F361)="-", "N/A", IF(RIGHT(F361,1)=")",IF(RIGHT(F361,2)="T)",-1000000000000*VALUE(MID(F361,2,LEN(F361)-3)),IF(RIGHT(F361,2)="M)",-1000000*VALUE(MID(F361,2,LEN(F361)-3)),IF(RIGHT(F361,2)="B)",-1000000000*VALUE(MID(F361,2,LEN(F361)-3)),IF(RIGHT(F361,2)="k)",-1000*VALUE(MID(F361,2,LEN(F361)-3)),VALUE(SUBSTITUTE(F361,",","")))))),IF(RIGHT(F361,1)="T",1000000000000*VALUE(LEFT(F361,LEN(F361)-1)),IF(RIGHT(F361,1)="M",1000000*VALUE(LEFT(F361,LEN(F361)-1)),IF(RIGHT(F361,1)="B",1000000000*VALUE(LEFT(F361,LEN(F361)-1)),IF(RIGHT(F361,1)="%",0.01*VALUE(LEFT(F361,LEN(F361)-1)),IF(RIGHT(F361,1)="k",1000*VALUE(LEFT(F361,LEN(F361)-1)),VALUE(SUBSTITUTE(F361,",",""))))))))),"N/A")</f>
        <v/>
      </c>
      <c r="N361">
        <f>IFERROR(IF(TRIM(G361)="-", "N/A", IF(RIGHT(G361,1)=")",IF(RIGHT(G361,2)="T)",-1000000000000*VALUE(MID(G361,2,LEN(G361)-3)),IF(RIGHT(G361,2)="M)",-1000000*VALUE(MID(G361,2,LEN(G361)-3)),IF(RIGHT(G361,2)="B)",-1000000000*VALUE(MID(G361,2,LEN(G361)-3)),IF(RIGHT(G361,2)="k)",-1000*VALUE(MID(G361,2,LEN(G361)-3)),VALUE(SUBSTITUTE(G361,",","")))))),IF(RIGHT(G361,1)="T",1000000000000*VALUE(LEFT(G361,LEN(G361)-1)),IF(RIGHT(G361,1)="M",1000000*VALUE(LEFT(G361,LEN(G361)-1)),IF(RIGHT(G361,1)="B",1000000000*VALUE(LEFT(G361,LEN(G361)-1)),IF(RIGHT(G361,1)="%",0.01*VALUE(LEFT(G361,LEN(G361)-1)),IF(RIGHT(G361,1)="k",1000*VALUE(LEFT(G361,LEN(G361)-1)),VALUE(SUBSTITUTE(G361,",",""))))))))),"N/A")</f>
        <v/>
      </c>
    </row>
    <row r="362" spans="1:60">
      <c r="I362">
        <f>IF(AND(K362&gt; J362, L362&gt; K362, M362&gt; L362, N362&gt; M362), "pos_trend", IF(AND(K362&lt; J362, L362&lt; K362, M362&lt; L362, N362&lt; M362), "neg_trend", "N/A"))</f>
        <v/>
      </c>
      <c r="J362">
        <f>IFERROR(IF(TRIM(C362)="-", "N/A", IF(RIGHT(C362,1)=")",IF(RIGHT(C362,2)="T)",-1000000000000*VALUE(MID(C362,2,LEN(C362)-3)),IF(RIGHT(C362,2)="M)",-1000000*VALUE(MID(C362,2,LEN(C362)-3)),IF(RIGHT(C362,2)="B)",-1000000000*VALUE(MID(C362,2,LEN(C362)-3)),IF(RIGHT(C362,2)="k)",-1000*VALUE(MID(C362,2,LEN(C362)-3)),VALUE(SUBSTITUTE(C362,",","")))))),IF(RIGHT(C362,1)="T",1000000000000*VALUE(LEFT(C362,LEN(C362)-1)),IF(RIGHT(C362,1)="M",1000000*VALUE(LEFT(C362,LEN(C362)-1)),IF(RIGHT(C362,1)="B",1000000000*VALUE(LEFT(C362,LEN(C362)-1)),IF(RIGHT(C362,1)="%",0.01*VALUE(LEFT(C362,LEN(C362)-1)),IF(RIGHT(C362,1)="k",1000*VALUE(LEFT(C362,LEN(C362)-1)),VALUE(SUBSTITUTE(C362,",",""))))))))),"N/A")</f>
        <v/>
      </c>
      <c r="K362">
        <f>IFERROR(IF(TRIM(D362)="-", "N/A", IF(RIGHT(D362,1)=")",IF(RIGHT(D362,2)="T)",-1000000000000*VALUE(MID(D362,2,LEN(D362)-3)),IF(RIGHT(D362,2)="M)",-1000000*VALUE(MID(D362,2,LEN(D362)-3)),IF(RIGHT(D362,2)="B)",-1000000000*VALUE(MID(D362,2,LEN(D362)-3)),IF(RIGHT(D362,2)="k)",-1000*VALUE(MID(D362,2,LEN(D362)-3)),VALUE(SUBSTITUTE(D362,",","")))))),IF(RIGHT(D362,1)="T",1000000000000*VALUE(LEFT(D362,LEN(D362)-1)),IF(RIGHT(D362,1)="M",1000000*VALUE(LEFT(D362,LEN(D362)-1)),IF(RIGHT(D362,1)="B",1000000000*VALUE(LEFT(D362,LEN(D362)-1)),IF(RIGHT(D362,1)="%",0.01*VALUE(LEFT(D362,LEN(D362)-1)),IF(RIGHT(D362,1)="k",1000*VALUE(LEFT(D362,LEN(D362)-1)),VALUE(SUBSTITUTE(D362,",",""))))))))),"N/A")</f>
        <v/>
      </c>
      <c r="L362">
        <f>IFERROR(IF(TRIM(E362)="-", "N/A", IF(RIGHT(E362,1)=")",IF(RIGHT(E362,2)="T)",-1000000000000*VALUE(MID(E362,2,LEN(E362)-3)),IF(RIGHT(E362,2)="M)",-1000000*VALUE(MID(E362,2,LEN(E362)-3)),IF(RIGHT(E362,2)="B)",-1000000000*VALUE(MID(E362,2,LEN(E362)-3)),IF(RIGHT(E362,2)="k)",-1000*VALUE(MID(E362,2,LEN(E362)-3)),VALUE(SUBSTITUTE(E362,",","")))))),IF(RIGHT(E362,1)="T",1000000000000*VALUE(LEFT(E362,LEN(E362)-1)),IF(RIGHT(E362,1)="M",1000000*VALUE(LEFT(E362,LEN(E362)-1)),IF(RIGHT(E362,1)="B",1000000000*VALUE(LEFT(E362,LEN(E362)-1)),IF(RIGHT(E362,1)="%",0.01*VALUE(LEFT(E362,LEN(E362)-1)),IF(RIGHT(E362,1)="k",1000*VALUE(LEFT(E362,LEN(E362)-1)),VALUE(SUBSTITUTE(E362,",",""))))))))),"N/A")</f>
        <v/>
      </c>
      <c r="M362">
        <f>IFERROR(IF(TRIM(F362)="-", "N/A", IF(RIGHT(F362,1)=")",IF(RIGHT(F362,2)="T)",-1000000000000*VALUE(MID(F362,2,LEN(F362)-3)),IF(RIGHT(F362,2)="M)",-1000000*VALUE(MID(F362,2,LEN(F362)-3)),IF(RIGHT(F362,2)="B)",-1000000000*VALUE(MID(F362,2,LEN(F362)-3)),IF(RIGHT(F362,2)="k)",-1000*VALUE(MID(F362,2,LEN(F362)-3)),VALUE(SUBSTITUTE(F362,",","")))))),IF(RIGHT(F362,1)="T",1000000000000*VALUE(LEFT(F362,LEN(F362)-1)),IF(RIGHT(F362,1)="M",1000000*VALUE(LEFT(F362,LEN(F362)-1)),IF(RIGHT(F362,1)="B",1000000000*VALUE(LEFT(F362,LEN(F362)-1)),IF(RIGHT(F362,1)="%",0.01*VALUE(LEFT(F362,LEN(F362)-1)),IF(RIGHT(F362,1)="k",1000*VALUE(LEFT(F362,LEN(F362)-1)),VALUE(SUBSTITUTE(F362,",",""))))))))),"N/A")</f>
        <v/>
      </c>
      <c r="N362">
        <f>IFERROR(IF(TRIM(G362)="-", "N/A", IF(RIGHT(G362,1)=")",IF(RIGHT(G362,2)="T)",-1000000000000*VALUE(MID(G362,2,LEN(G362)-3)),IF(RIGHT(G362,2)="M)",-1000000*VALUE(MID(G362,2,LEN(G362)-3)),IF(RIGHT(G362,2)="B)",-1000000000*VALUE(MID(G362,2,LEN(G362)-3)),IF(RIGHT(G362,2)="k)",-1000*VALUE(MID(G362,2,LEN(G362)-3)),VALUE(SUBSTITUTE(G362,",","")))))),IF(RIGHT(G362,1)="T",1000000000000*VALUE(LEFT(G362,LEN(G362)-1)),IF(RIGHT(G362,1)="M",1000000*VALUE(LEFT(G362,LEN(G362)-1)),IF(RIGHT(G362,1)="B",1000000000*VALUE(LEFT(G362,LEN(G362)-1)),IF(RIGHT(G362,1)="%",0.01*VALUE(LEFT(G362,LEN(G362)-1)),IF(RIGHT(G362,1)="k",1000*VALUE(LEFT(G362,LEN(G362)-1)),VALUE(SUBSTITUTE(G362,",",""))))))))),"N/A")</f>
        <v/>
      </c>
    </row>
    <row r="363" spans="1:60">
      <c s="1" r="A363" t="n">
        <v>0</v>
      </c>
      <c r="B363" t="s">
        <v>123</v>
      </c>
      <c r="C363" t="s">
        <v>4466</v>
      </c>
      <c r="I363">
        <f>IF(AND(K363&gt; J363, L363&gt; K363, M363&gt; L363, N363&gt; M363), "pos_trend", IF(AND(K363&lt; J363, L363&lt; K363, M363&lt; L363, N363&lt; M363), "neg_trend", "N/A"))</f>
        <v/>
      </c>
      <c r="J363">
        <f>IFERROR(IF(TRIM(C363)="-", "N/A", IF(RIGHT(C363,1)=")",IF(RIGHT(C363,2)="T)",-1000000000000*VALUE(MID(C363,2,LEN(C363)-3)),IF(RIGHT(C363,2)="M)",-1000000*VALUE(MID(C363,2,LEN(C363)-3)),IF(RIGHT(C363,2)="B)",-1000000000*VALUE(MID(C363,2,LEN(C363)-3)),IF(RIGHT(C363,2)="k)",-1000*VALUE(MID(C363,2,LEN(C363)-3)),VALUE(SUBSTITUTE(C363,",","")))))),IF(RIGHT(C363,1)="T",1000000000000*VALUE(LEFT(C363,LEN(C363)-1)),IF(RIGHT(C363,1)="M",1000000*VALUE(LEFT(C363,LEN(C363)-1)),IF(RIGHT(C363,1)="B",1000000000*VALUE(LEFT(C363,LEN(C363)-1)),IF(RIGHT(C363,1)="%",0.01*VALUE(LEFT(C363,LEN(C363)-1)),IF(RIGHT(C363,1)="k",1000*VALUE(LEFT(C363,LEN(C363)-1)),VALUE(SUBSTITUTE(C363,",",""))))))))),"N/A")</f>
        <v/>
      </c>
      <c r="K363">
        <f>IFERROR(IF(TRIM(D363)="-", "N/A", IF(RIGHT(D363,1)=")",IF(RIGHT(D363,2)="T)",-1000000000000*VALUE(MID(D363,2,LEN(D363)-3)),IF(RIGHT(D363,2)="M)",-1000000*VALUE(MID(D363,2,LEN(D363)-3)),IF(RIGHT(D363,2)="B)",-1000000000*VALUE(MID(D363,2,LEN(D363)-3)),IF(RIGHT(D363,2)="k)",-1000*VALUE(MID(D363,2,LEN(D363)-3)),VALUE(SUBSTITUTE(D363,",","")))))),IF(RIGHT(D363,1)="T",1000000000000*VALUE(LEFT(D363,LEN(D363)-1)),IF(RIGHT(D363,1)="M",1000000*VALUE(LEFT(D363,LEN(D363)-1)),IF(RIGHT(D363,1)="B",1000000000*VALUE(LEFT(D363,LEN(D363)-1)),IF(RIGHT(D363,1)="%",0.01*VALUE(LEFT(D363,LEN(D363)-1)),IF(RIGHT(D363,1)="k",1000*VALUE(LEFT(D363,LEN(D363)-1)),VALUE(SUBSTITUTE(D363,",",""))))))))),"N/A")</f>
        <v/>
      </c>
      <c r="L363">
        <f>IFERROR(IF(TRIM(E363)="-", "N/A", IF(RIGHT(E363,1)=")",IF(RIGHT(E363,2)="T)",-1000000000000*VALUE(MID(E363,2,LEN(E363)-3)),IF(RIGHT(E363,2)="M)",-1000000*VALUE(MID(E363,2,LEN(E363)-3)),IF(RIGHT(E363,2)="B)",-1000000000*VALUE(MID(E363,2,LEN(E363)-3)),IF(RIGHT(E363,2)="k)",-1000*VALUE(MID(E363,2,LEN(E363)-3)),VALUE(SUBSTITUTE(E363,",","")))))),IF(RIGHT(E363,1)="T",1000000000000*VALUE(LEFT(E363,LEN(E363)-1)),IF(RIGHT(E363,1)="M",1000000*VALUE(LEFT(E363,LEN(E363)-1)),IF(RIGHT(E363,1)="B",1000000000*VALUE(LEFT(E363,LEN(E363)-1)),IF(RIGHT(E363,1)="%",0.01*VALUE(LEFT(E363,LEN(E363)-1)),IF(RIGHT(E363,1)="k",1000*VALUE(LEFT(E363,LEN(E363)-1)),VALUE(SUBSTITUTE(E363,",",""))))))))),"N/A")</f>
        <v/>
      </c>
      <c r="M363">
        <f>IFERROR(IF(TRIM(F363)="-", "N/A", IF(RIGHT(F363,1)=")",IF(RIGHT(F363,2)="T)",-1000000000000*VALUE(MID(F363,2,LEN(F363)-3)),IF(RIGHT(F363,2)="M)",-1000000*VALUE(MID(F363,2,LEN(F363)-3)),IF(RIGHT(F363,2)="B)",-1000000000*VALUE(MID(F363,2,LEN(F363)-3)),IF(RIGHT(F363,2)="k)",-1000*VALUE(MID(F363,2,LEN(F363)-3)),VALUE(SUBSTITUTE(F363,",","")))))),IF(RIGHT(F363,1)="T",1000000000000*VALUE(LEFT(F363,LEN(F363)-1)),IF(RIGHT(F363,1)="M",1000000*VALUE(LEFT(F363,LEN(F363)-1)),IF(RIGHT(F363,1)="B",1000000000*VALUE(LEFT(F363,LEN(F363)-1)),IF(RIGHT(F363,1)="%",0.01*VALUE(LEFT(F363,LEN(F363)-1)),IF(RIGHT(F363,1)="k",1000*VALUE(LEFT(F363,LEN(F363)-1)),VALUE(SUBSTITUTE(F363,",",""))))))))),"N/A")</f>
        <v/>
      </c>
      <c r="N363">
        <f>IFERROR(IF(TRIM(G363)="-", "N/A", IF(RIGHT(G363,1)=")",IF(RIGHT(G363,2)="T)",-1000000000000*VALUE(MID(G363,2,LEN(G363)-3)),IF(RIGHT(G363,2)="M)",-1000000*VALUE(MID(G363,2,LEN(G363)-3)),IF(RIGHT(G363,2)="B)",-1000000000*VALUE(MID(G363,2,LEN(G363)-3)),IF(RIGHT(G363,2)="k)",-1000*VALUE(MID(G363,2,LEN(G363)-3)),VALUE(SUBSTITUTE(G363,",","")))))),IF(RIGHT(G363,1)="T",1000000000000*VALUE(LEFT(G363,LEN(G363)-1)),IF(RIGHT(G363,1)="M",1000000*VALUE(LEFT(G363,LEN(G363)-1)),IF(RIGHT(G363,1)="B",1000000000*VALUE(LEFT(G363,LEN(G363)-1)),IF(RIGHT(G363,1)="%",0.01*VALUE(LEFT(G363,LEN(G363)-1)),IF(RIGHT(G363,1)="k",1000*VALUE(LEFT(G363,LEN(G363)-1)),VALUE(SUBSTITUTE(G363,",",""))))))))),"N/A")</f>
        <v/>
      </c>
    </row>
    <row r="364" spans="1:60">
      <c s="1" r="A364" t="n">
        <v>1</v>
      </c>
      <c r="B364" t="s">
        <v>124</v>
      </c>
      <c r="C364" t="s"/>
      <c r="I364">
        <f>IF(AND(K364&gt; J364, L364&gt; K364, M364&gt; L364, N364&gt; M364), "pos_trend", IF(AND(K364&lt; J364, L364&lt; K364, M364&lt; L364, N364&lt; M364), "neg_trend", "N/A"))</f>
        <v/>
      </c>
      <c r="J364">
        <f>IFERROR(IF(TRIM(C364)="-", "N/A", IF(RIGHT(C364,1)=")",IF(RIGHT(C364,2)="T)",-1000000000000*VALUE(MID(C364,2,LEN(C364)-3)),IF(RIGHT(C364,2)="M)",-1000000*VALUE(MID(C364,2,LEN(C364)-3)),IF(RIGHT(C364,2)="B)",-1000000000*VALUE(MID(C364,2,LEN(C364)-3)),IF(RIGHT(C364,2)="k)",-1000*VALUE(MID(C364,2,LEN(C364)-3)),VALUE(SUBSTITUTE(C364,",","")))))),IF(RIGHT(C364,1)="T",1000000000000*VALUE(LEFT(C364,LEN(C364)-1)),IF(RIGHT(C364,1)="M",1000000*VALUE(LEFT(C364,LEN(C364)-1)),IF(RIGHT(C364,1)="B",1000000000*VALUE(LEFT(C364,LEN(C364)-1)),IF(RIGHT(C364,1)="%",0.01*VALUE(LEFT(C364,LEN(C364)-1)),IF(RIGHT(C364,1)="k",1000*VALUE(LEFT(C364,LEN(C364)-1)),VALUE(SUBSTITUTE(C364,",",""))))))))),"N/A")</f>
        <v/>
      </c>
      <c r="K364">
        <f>IFERROR(IF(TRIM(D364)="-", "N/A", IF(RIGHT(D364,1)=")",IF(RIGHT(D364,2)="T)",-1000000000000*VALUE(MID(D364,2,LEN(D364)-3)),IF(RIGHT(D364,2)="M)",-1000000*VALUE(MID(D364,2,LEN(D364)-3)),IF(RIGHT(D364,2)="B)",-1000000000*VALUE(MID(D364,2,LEN(D364)-3)),IF(RIGHT(D364,2)="k)",-1000*VALUE(MID(D364,2,LEN(D364)-3)),VALUE(SUBSTITUTE(D364,",","")))))),IF(RIGHT(D364,1)="T",1000000000000*VALUE(LEFT(D364,LEN(D364)-1)),IF(RIGHT(D364,1)="M",1000000*VALUE(LEFT(D364,LEN(D364)-1)),IF(RIGHT(D364,1)="B",1000000000*VALUE(LEFT(D364,LEN(D364)-1)),IF(RIGHT(D364,1)="%",0.01*VALUE(LEFT(D364,LEN(D364)-1)),IF(RIGHT(D364,1)="k",1000*VALUE(LEFT(D364,LEN(D364)-1)),VALUE(SUBSTITUTE(D364,",",""))))))))),"N/A")</f>
        <v/>
      </c>
      <c r="L364">
        <f>IFERROR(IF(TRIM(E364)="-", "N/A", IF(RIGHT(E364,1)=")",IF(RIGHT(E364,2)="T)",-1000000000000*VALUE(MID(E364,2,LEN(E364)-3)),IF(RIGHT(E364,2)="M)",-1000000*VALUE(MID(E364,2,LEN(E364)-3)),IF(RIGHT(E364,2)="B)",-1000000000*VALUE(MID(E364,2,LEN(E364)-3)),IF(RIGHT(E364,2)="k)",-1000*VALUE(MID(E364,2,LEN(E364)-3)),VALUE(SUBSTITUTE(E364,",","")))))),IF(RIGHT(E364,1)="T",1000000000000*VALUE(LEFT(E364,LEN(E364)-1)),IF(RIGHT(E364,1)="M",1000000*VALUE(LEFT(E364,LEN(E364)-1)),IF(RIGHT(E364,1)="B",1000000000*VALUE(LEFT(E364,LEN(E364)-1)),IF(RIGHT(E364,1)="%",0.01*VALUE(LEFT(E364,LEN(E364)-1)),IF(RIGHT(E364,1)="k",1000*VALUE(LEFT(E364,LEN(E364)-1)),VALUE(SUBSTITUTE(E364,",",""))))))))),"N/A")</f>
        <v/>
      </c>
      <c r="M364">
        <f>IFERROR(IF(TRIM(F364)="-", "N/A", IF(RIGHT(F364,1)=")",IF(RIGHT(F364,2)="T)",-1000000000000*VALUE(MID(F364,2,LEN(F364)-3)),IF(RIGHT(F364,2)="M)",-1000000*VALUE(MID(F364,2,LEN(F364)-3)),IF(RIGHT(F364,2)="B)",-1000000000*VALUE(MID(F364,2,LEN(F364)-3)),IF(RIGHT(F364,2)="k)",-1000*VALUE(MID(F364,2,LEN(F364)-3)),VALUE(SUBSTITUTE(F364,",","")))))),IF(RIGHT(F364,1)="T",1000000000000*VALUE(LEFT(F364,LEN(F364)-1)),IF(RIGHT(F364,1)="M",1000000*VALUE(LEFT(F364,LEN(F364)-1)),IF(RIGHT(F364,1)="B",1000000000*VALUE(LEFT(F364,LEN(F364)-1)),IF(RIGHT(F364,1)="%",0.01*VALUE(LEFT(F364,LEN(F364)-1)),IF(RIGHT(F364,1)="k",1000*VALUE(LEFT(F364,LEN(F364)-1)),VALUE(SUBSTITUTE(F364,",",""))))))))),"N/A")</f>
        <v/>
      </c>
      <c r="N364">
        <f>IFERROR(IF(TRIM(G364)="-", "N/A", IF(RIGHT(G364,1)=")",IF(RIGHT(G364,2)="T)",-1000000000000*VALUE(MID(G364,2,LEN(G364)-3)),IF(RIGHT(G364,2)="M)",-1000000*VALUE(MID(G364,2,LEN(G364)-3)),IF(RIGHT(G364,2)="B)",-1000000000*VALUE(MID(G364,2,LEN(G364)-3)),IF(RIGHT(G364,2)="k)",-1000*VALUE(MID(G364,2,LEN(G364)-3)),VALUE(SUBSTITUTE(G364,",","")))))),IF(RIGHT(G364,1)="T",1000000000000*VALUE(LEFT(G364,LEN(G364)-1)),IF(RIGHT(G364,1)="M",1000000*VALUE(LEFT(G364,LEN(G364)-1)),IF(RIGHT(G364,1)="B",1000000000*VALUE(LEFT(G364,LEN(G364)-1)),IF(RIGHT(G364,1)="%",0.01*VALUE(LEFT(G364,LEN(G364)-1)),IF(RIGHT(G364,1)="k",1000*VALUE(LEFT(G364,LEN(G364)-1)),VALUE(SUBSTITUTE(G364,",",""))))))))),"N/A")</f>
        <v/>
      </c>
    </row>
    <row r="365" spans="1:60">
      <c s="1" r="A365" t="n">
        <v>2</v>
      </c>
      <c r="B365" t="s">
        <v>125</v>
      </c>
      <c r="C365" t="s">
        <v>4467</v>
      </c>
      <c r="I365">
        <f>IF(AND(K365&gt; J365, L365&gt; K365, M365&gt; L365, N365&gt; M365), "pos_trend", IF(AND(K365&lt; J365, L365&lt; K365, M365&lt; L365, N365&lt; M365), "neg_trend", "N/A"))</f>
        <v/>
      </c>
      <c r="J365">
        <f>IFERROR(IF(TRIM(C365)="-", "N/A", IF(RIGHT(C365,1)=")",IF(RIGHT(C365,2)="T)",-1000000000000*VALUE(MID(C365,2,LEN(C365)-3)),IF(RIGHT(C365,2)="M)",-1000000*VALUE(MID(C365,2,LEN(C365)-3)),IF(RIGHT(C365,2)="B)",-1000000000*VALUE(MID(C365,2,LEN(C365)-3)),IF(RIGHT(C365,2)="k)",-1000*VALUE(MID(C365,2,LEN(C365)-3)),VALUE(SUBSTITUTE(C365,",","")))))),IF(RIGHT(C365,1)="T",1000000000000*VALUE(LEFT(C365,LEN(C365)-1)),IF(RIGHT(C365,1)="M",1000000*VALUE(LEFT(C365,LEN(C365)-1)),IF(RIGHT(C365,1)="B",1000000000*VALUE(LEFT(C365,LEN(C365)-1)),IF(RIGHT(C365,1)="%",0.01*VALUE(LEFT(C365,LEN(C365)-1)),IF(RIGHT(C365,1)="k",1000*VALUE(LEFT(C365,LEN(C365)-1)),VALUE(SUBSTITUTE(C365,",",""))))))))),"N/A")</f>
        <v/>
      </c>
      <c r="K365">
        <f>IFERROR(IF(TRIM(D365)="-", "N/A", IF(RIGHT(D365,1)=")",IF(RIGHT(D365,2)="T)",-1000000000000*VALUE(MID(D365,2,LEN(D365)-3)),IF(RIGHT(D365,2)="M)",-1000000*VALUE(MID(D365,2,LEN(D365)-3)),IF(RIGHT(D365,2)="B)",-1000000000*VALUE(MID(D365,2,LEN(D365)-3)),IF(RIGHT(D365,2)="k)",-1000*VALUE(MID(D365,2,LEN(D365)-3)),VALUE(SUBSTITUTE(D365,",","")))))),IF(RIGHT(D365,1)="T",1000000000000*VALUE(LEFT(D365,LEN(D365)-1)),IF(RIGHT(D365,1)="M",1000000*VALUE(LEFT(D365,LEN(D365)-1)),IF(RIGHT(D365,1)="B",1000000000*VALUE(LEFT(D365,LEN(D365)-1)),IF(RIGHT(D365,1)="%",0.01*VALUE(LEFT(D365,LEN(D365)-1)),IF(RIGHT(D365,1)="k",1000*VALUE(LEFT(D365,LEN(D365)-1)),VALUE(SUBSTITUTE(D365,",",""))))))))),"N/A")</f>
        <v/>
      </c>
      <c r="L365">
        <f>IFERROR(IF(TRIM(E365)="-", "N/A", IF(RIGHT(E365,1)=")",IF(RIGHT(E365,2)="T)",-1000000000000*VALUE(MID(E365,2,LEN(E365)-3)),IF(RIGHT(E365,2)="M)",-1000000*VALUE(MID(E365,2,LEN(E365)-3)),IF(RIGHT(E365,2)="B)",-1000000000*VALUE(MID(E365,2,LEN(E365)-3)),IF(RIGHT(E365,2)="k)",-1000*VALUE(MID(E365,2,LEN(E365)-3)),VALUE(SUBSTITUTE(E365,",","")))))),IF(RIGHT(E365,1)="T",1000000000000*VALUE(LEFT(E365,LEN(E365)-1)),IF(RIGHT(E365,1)="M",1000000*VALUE(LEFT(E365,LEN(E365)-1)),IF(RIGHT(E365,1)="B",1000000000*VALUE(LEFT(E365,LEN(E365)-1)),IF(RIGHT(E365,1)="%",0.01*VALUE(LEFT(E365,LEN(E365)-1)),IF(RIGHT(E365,1)="k",1000*VALUE(LEFT(E365,LEN(E365)-1)),VALUE(SUBSTITUTE(E365,",",""))))))))),"N/A")</f>
        <v/>
      </c>
      <c r="M365">
        <f>IFERROR(IF(TRIM(F365)="-", "N/A", IF(RIGHT(F365,1)=")",IF(RIGHT(F365,2)="T)",-1000000000000*VALUE(MID(F365,2,LEN(F365)-3)),IF(RIGHT(F365,2)="M)",-1000000*VALUE(MID(F365,2,LEN(F365)-3)),IF(RIGHT(F365,2)="B)",-1000000000*VALUE(MID(F365,2,LEN(F365)-3)),IF(RIGHT(F365,2)="k)",-1000*VALUE(MID(F365,2,LEN(F365)-3)),VALUE(SUBSTITUTE(F365,",","")))))),IF(RIGHT(F365,1)="T",1000000000000*VALUE(LEFT(F365,LEN(F365)-1)),IF(RIGHT(F365,1)="M",1000000*VALUE(LEFT(F365,LEN(F365)-1)),IF(RIGHT(F365,1)="B",1000000000*VALUE(LEFT(F365,LEN(F365)-1)),IF(RIGHT(F365,1)="%",0.01*VALUE(LEFT(F365,LEN(F365)-1)),IF(RIGHT(F365,1)="k",1000*VALUE(LEFT(F365,LEN(F365)-1)),VALUE(SUBSTITUTE(F365,",",""))))))))),"N/A")</f>
        <v/>
      </c>
      <c r="N365">
        <f>IFERROR(IF(TRIM(G365)="-", "N/A", IF(RIGHT(G365,1)=")",IF(RIGHT(G365,2)="T)",-1000000000000*VALUE(MID(G365,2,LEN(G365)-3)),IF(RIGHT(G365,2)="M)",-1000000*VALUE(MID(G365,2,LEN(G365)-3)),IF(RIGHT(G365,2)="B)",-1000000000*VALUE(MID(G365,2,LEN(G365)-3)),IF(RIGHT(G365,2)="k)",-1000*VALUE(MID(G365,2,LEN(G365)-3)),VALUE(SUBSTITUTE(G365,",","")))))),IF(RIGHT(G365,1)="T",1000000000000*VALUE(LEFT(G365,LEN(G365)-1)),IF(RIGHT(G365,1)="M",1000000*VALUE(LEFT(G365,LEN(G365)-1)),IF(RIGHT(G365,1)="B",1000000000*VALUE(LEFT(G365,LEN(G365)-1)),IF(RIGHT(G365,1)="%",0.01*VALUE(LEFT(G365,LEN(G365)-1)),IF(RIGHT(G365,1)="k",1000*VALUE(LEFT(G365,LEN(G365)-1)),VALUE(SUBSTITUTE(G365,",",""))))))))),"N/A")</f>
        <v/>
      </c>
    </row>
    <row r="366" spans="1:60">
      <c s="1" r="A366" t="n">
        <v>3</v>
      </c>
      <c r="B366" t="s">
        <v>126</v>
      </c>
      <c r="C366" t="s">
        <v>4468</v>
      </c>
      <c r="I366">
        <f>IF(AND(K366&gt; J366, L366&gt; K366, M366&gt; L366, N366&gt; M366), "pos_trend", IF(AND(K366&lt; J366, L366&lt; K366, M366&lt; L366, N366&lt; M366), "neg_trend", "N/A"))</f>
        <v/>
      </c>
      <c r="J366">
        <f>IFERROR(IF(TRIM(C366)="-", "N/A", IF(RIGHT(C366,1)=")",IF(RIGHT(C366,2)="T)",-1000000000000*VALUE(MID(C366,2,LEN(C366)-3)),IF(RIGHT(C366,2)="M)",-1000000*VALUE(MID(C366,2,LEN(C366)-3)),IF(RIGHT(C366,2)="B)",-1000000000*VALUE(MID(C366,2,LEN(C366)-3)),IF(RIGHT(C366,2)="k)",-1000*VALUE(MID(C366,2,LEN(C366)-3)),VALUE(SUBSTITUTE(C366,",","")))))),IF(RIGHT(C366,1)="T",1000000000000*VALUE(LEFT(C366,LEN(C366)-1)),IF(RIGHT(C366,1)="M",1000000*VALUE(LEFT(C366,LEN(C366)-1)),IF(RIGHT(C366,1)="B",1000000000*VALUE(LEFT(C366,LEN(C366)-1)),IF(RIGHT(C366,1)="%",0.01*VALUE(LEFT(C366,LEN(C366)-1)),IF(RIGHT(C366,1)="k",1000*VALUE(LEFT(C366,LEN(C366)-1)),VALUE(SUBSTITUTE(C366,",",""))))))))),"N/A")</f>
        <v/>
      </c>
      <c r="K366">
        <f>IFERROR(IF(TRIM(D366)="-", "N/A", IF(RIGHT(D366,1)=")",IF(RIGHT(D366,2)="T)",-1000000000000*VALUE(MID(D366,2,LEN(D366)-3)),IF(RIGHT(D366,2)="M)",-1000000*VALUE(MID(D366,2,LEN(D366)-3)),IF(RIGHT(D366,2)="B)",-1000000000*VALUE(MID(D366,2,LEN(D366)-3)),IF(RIGHT(D366,2)="k)",-1000*VALUE(MID(D366,2,LEN(D366)-3)),VALUE(SUBSTITUTE(D366,",","")))))),IF(RIGHT(D366,1)="T",1000000000000*VALUE(LEFT(D366,LEN(D366)-1)),IF(RIGHT(D366,1)="M",1000000*VALUE(LEFT(D366,LEN(D366)-1)),IF(RIGHT(D366,1)="B",1000000000*VALUE(LEFT(D366,LEN(D366)-1)),IF(RIGHT(D366,1)="%",0.01*VALUE(LEFT(D366,LEN(D366)-1)),IF(RIGHT(D366,1)="k",1000*VALUE(LEFT(D366,LEN(D366)-1)),VALUE(SUBSTITUTE(D366,",",""))))))))),"N/A")</f>
        <v/>
      </c>
      <c r="L366">
        <f>IFERROR(IF(TRIM(E366)="-", "N/A", IF(RIGHT(E366,1)=")",IF(RIGHT(E366,2)="T)",-1000000000000*VALUE(MID(E366,2,LEN(E366)-3)),IF(RIGHT(E366,2)="M)",-1000000*VALUE(MID(E366,2,LEN(E366)-3)),IF(RIGHT(E366,2)="B)",-1000000000*VALUE(MID(E366,2,LEN(E366)-3)),IF(RIGHT(E366,2)="k)",-1000*VALUE(MID(E366,2,LEN(E366)-3)),VALUE(SUBSTITUTE(E366,",","")))))),IF(RIGHT(E366,1)="T",1000000000000*VALUE(LEFT(E366,LEN(E366)-1)),IF(RIGHT(E366,1)="M",1000000*VALUE(LEFT(E366,LEN(E366)-1)),IF(RIGHT(E366,1)="B",1000000000*VALUE(LEFT(E366,LEN(E366)-1)),IF(RIGHT(E366,1)="%",0.01*VALUE(LEFT(E366,LEN(E366)-1)),IF(RIGHT(E366,1)="k",1000*VALUE(LEFT(E366,LEN(E366)-1)),VALUE(SUBSTITUTE(E366,",",""))))))))),"N/A")</f>
        <v/>
      </c>
      <c r="M366">
        <f>IFERROR(IF(TRIM(F366)="-", "N/A", IF(RIGHT(F366,1)=")",IF(RIGHT(F366,2)="T)",-1000000000000*VALUE(MID(F366,2,LEN(F366)-3)),IF(RIGHT(F366,2)="M)",-1000000*VALUE(MID(F366,2,LEN(F366)-3)),IF(RIGHT(F366,2)="B)",-1000000000*VALUE(MID(F366,2,LEN(F366)-3)),IF(RIGHT(F366,2)="k)",-1000*VALUE(MID(F366,2,LEN(F366)-3)),VALUE(SUBSTITUTE(F366,",","")))))),IF(RIGHT(F366,1)="T",1000000000000*VALUE(LEFT(F366,LEN(F366)-1)),IF(RIGHT(F366,1)="M",1000000*VALUE(LEFT(F366,LEN(F366)-1)),IF(RIGHT(F366,1)="B",1000000000*VALUE(LEFT(F366,LEN(F366)-1)),IF(RIGHT(F366,1)="%",0.01*VALUE(LEFT(F366,LEN(F366)-1)),IF(RIGHT(F366,1)="k",1000*VALUE(LEFT(F366,LEN(F366)-1)),VALUE(SUBSTITUTE(F366,",",""))))))))),"N/A")</f>
        <v/>
      </c>
      <c r="N366">
        <f>IFERROR(IF(TRIM(G366)="-", "N/A", IF(RIGHT(G366,1)=")",IF(RIGHT(G366,2)="T)",-1000000000000*VALUE(MID(G366,2,LEN(G366)-3)),IF(RIGHT(G366,2)="M)",-1000000*VALUE(MID(G366,2,LEN(G366)-3)),IF(RIGHT(G366,2)="B)",-1000000000*VALUE(MID(G366,2,LEN(G366)-3)),IF(RIGHT(G366,2)="k)",-1000*VALUE(MID(G366,2,LEN(G366)-3)),VALUE(SUBSTITUTE(G366,",","")))))),IF(RIGHT(G366,1)="T",1000000000000*VALUE(LEFT(G366,LEN(G366)-1)),IF(RIGHT(G366,1)="M",1000000*VALUE(LEFT(G366,LEN(G366)-1)),IF(RIGHT(G366,1)="B",1000000000*VALUE(LEFT(G366,LEN(G366)-1)),IF(RIGHT(G366,1)="%",0.01*VALUE(LEFT(G366,LEN(G366)-1)),IF(RIGHT(G366,1)="k",1000*VALUE(LEFT(G366,LEN(G366)-1)),VALUE(SUBSTITUTE(G366,",",""))))))))),"N/A")</f>
        <v/>
      </c>
    </row>
    <row r="367" spans="1:60">
      <c s="1" r="A367" t="n">
        <v>4</v>
      </c>
      <c r="B367" t="s">
        <v>128</v>
      </c>
      <c r="C367" t="s">
        <v>4469</v>
      </c>
      <c r="I367">
        <f>IF(AND(K367&gt; J367, L367&gt; K367, M367&gt; L367, N367&gt; M367), "pos_trend", IF(AND(K367&lt; J367, L367&lt; K367, M367&lt; L367, N367&lt; M367), "neg_trend", "N/A"))</f>
        <v/>
      </c>
      <c r="J367">
        <f>IFERROR(IF(TRIM(C367)="-", "N/A", IF(RIGHT(C367,1)=")",IF(RIGHT(C367,2)="T)",-1000000000000*VALUE(MID(C367,2,LEN(C367)-3)),IF(RIGHT(C367,2)="M)",-1000000*VALUE(MID(C367,2,LEN(C367)-3)),IF(RIGHT(C367,2)="B)",-1000000000*VALUE(MID(C367,2,LEN(C367)-3)),IF(RIGHT(C367,2)="k)",-1000*VALUE(MID(C367,2,LEN(C367)-3)),VALUE(SUBSTITUTE(C367,",","")))))),IF(RIGHT(C367,1)="T",1000000000000*VALUE(LEFT(C367,LEN(C367)-1)),IF(RIGHT(C367,1)="M",1000000*VALUE(LEFT(C367,LEN(C367)-1)),IF(RIGHT(C367,1)="B",1000000000*VALUE(LEFT(C367,LEN(C367)-1)),IF(RIGHT(C367,1)="%",0.01*VALUE(LEFT(C367,LEN(C367)-1)),IF(RIGHT(C367,1)="k",1000*VALUE(LEFT(C367,LEN(C367)-1)),VALUE(SUBSTITUTE(C367,",",""))))))))),"N/A")</f>
        <v/>
      </c>
      <c r="K367">
        <f>IFERROR(IF(TRIM(D367)="-", "N/A", IF(RIGHT(D367,1)=")",IF(RIGHT(D367,2)="T)",-1000000000000*VALUE(MID(D367,2,LEN(D367)-3)),IF(RIGHT(D367,2)="M)",-1000000*VALUE(MID(D367,2,LEN(D367)-3)),IF(RIGHT(D367,2)="B)",-1000000000*VALUE(MID(D367,2,LEN(D367)-3)),IF(RIGHT(D367,2)="k)",-1000*VALUE(MID(D367,2,LEN(D367)-3)),VALUE(SUBSTITUTE(D367,",","")))))),IF(RIGHT(D367,1)="T",1000000000000*VALUE(LEFT(D367,LEN(D367)-1)),IF(RIGHT(D367,1)="M",1000000*VALUE(LEFT(D367,LEN(D367)-1)),IF(RIGHT(D367,1)="B",1000000000*VALUE(LEFT(D367,LEN(D367)-1)),IF(RIGHT(D367,1)="%",0.01*VALUE(LEFT(D367,LEN(D367)-1)),IF(RIGHT(D367,1)="k",1000*VALUE(LEFT(D367,LEN(D367)-1)),VALUE(SUBSTITUTE(D367,",",""))))))))),"N/A")</f>
        <v/>
      </c>
      <c r="L367">
        <f>IFERROR(IF(TRIM(E367)="-", "N/A", IF(RIGHT(E367,1)=")",IF(RIGHT(E367,2)="T)",-1000000000000*VALUE(MID(E367,2,LEN(E367)-3)),IF(RIGHT(E367,2)="M)",-1000000*VALUE(MID(E367,2,LEN(E367)-3)),IF(RIGHT(E367,2)="B)",-1000000000*VALUE(MID(E367,2,LEN(E367)-3)),IF(RIGHT(E367,2)="k)",-1000*VALUE(MID(E367,2,LEN(E367)-3)),VALUE(SUBSTITUTE(E367,",","")))))),IF(RIGHT(E367,1)="T",1000000000000*VALUE(LEFT(E367,LEN(E367)-1)),IF(RIGHT(E367,1)="M",1000000*VALUE(LEFT(E367,LEN(E367)-1)),IF(RIGHT(E367,1)="B",1000000000*VALUE(LEFT(E367,LEN(E367)-1)),IF(RIGHT(E367,1)="%",0.01*VALUE(LEFT(E367,LEN(E367)-1)),IF(RIGHT(E367,1)="k",1000*VALUE(LEFT(E367,LEN(E367)-1)),VALUE(SUBSTITUTE(E367,",",""))))))))),"N/A")</f>
        <v/>
      </c>
      <c r="M367">
        <f>IFERROR(IF(TRIM(F367)="-", "N/A", IF(RIGHT(F367,1)=")",IF(RIGHT(F367,2)="T)",-1000000000000*VALUE(MID(F367,2,LEN(F367)-3)),IF(RIGHT(F367,2)="M)",-1000000*VALUE(MID(F367,2,LEN(F367)-3)),IF(RIGHT(F367,2)="B)",-1000000000*VALUE(MID(F367,2,LEN(F367)-3)),IF(RIGHT(F367,2)="k)",-1000*VALUE(MID(F367,2,LEN(F367)-3)),VALUE(SUBSTITUTE(F367,",","")))))),IF(RIGHT(F367,1)="T",1000000000000*VALUE(LEFT(F367,LEN(F367)-1)),IF(RIGHT(F367,1)="M",1000000*VALUE(LEFT(F367,LEN(F367)-1)),IF(RIGHT(F367,1)="B",1000000000*VALUE(LEFT(F367,LEN(F367)-1)),IF(RIGHT(F367,1)="%",0.01*VALUE(LEFT(F367,LEN(F367)-1)),IF(RIGHT(F367,1)="k",1000*VALUE(LEFT(F367,LEN(F367)-1)),VALUE(SUBSTITUTE(F367,",",""))))))))),"N/A")</f>
        <v/>
      </c>
      <c r="N367">
        <f>IFERROR(IF(TRIM(G367)="-", "N/A", IF(RIGHT(G367,1)=")",IF(RIGHT(G367,2)="T)",-1000000000000*VALUE(MID(G367,2,LEN(G367)-3)),IF(RIGHT(G367,2)="M)",-1000000*VALUE(MID(G367,2,LEN(G367)-3)),IF(RIGHT(G367,2)="B)",-1000000000*VALUE(MID(G367,2,LEN(G367)-3)),IF(RIGHT(G367,2)="k)",-1000*VALUE(MID(G367,2,LEN(G367)-3)),VALUE(SUBSTITUTE(G367,",","")))))),IF(RIGHT(G367,1)="T",1000000000000*VALUE(LEFT(G367,LEN(G367)-1)),IF(RIGHT(G367,1)="M",1000000*VALUE(LEFT(G367,LEN(G367)-1)),IF(RIGHT(G367,1)="B",1000000000*VALUE(LEFT(G367,LEN(G367)-1)),IF(RIGHT(G367,1)="%",0.01*VALUE(LEFT(G367,LEN(G367)-1)),IF(RIGHT(G367,1)="k",1000*VALUE(LEFT(G367,LEN(G367)-1)),VALUE(SUBSTITUTE(G367,",",""))))))))),"N/A")</f>
        <v/>
      </c>
    </row>
    <row r="368" spans="1:60">
      <c s="1" r="A368" t="n">
        <v>5</v>
      </c>
      <c r="B368" t="s">
        <v>130</v>
      </c>
      <c r="C368" t="s">
        <v>1077</v>
      </c>
      <c r="I368">
        <f>IF(AND(K368&gt; J368, L368&gt; K368, M368&gt; L368, N368&gt; M368), "pos_trend", IF(AND(K368&lt; J368, L368&lt; K368, M368&lt; L368, N368&lt; M368), "neg_trend", "N/A"))</f>
        <v/>
      </c>
      <c r="J368">
        <f>IFERROR(IF(TRIM(C368)="-", "N/A", IF(RIGHT(C368,1)=")",IF(RIGHT(C368,2)="T)",-1000000000000*VALUE(MID(C368,2,LEN(C368)-3)),IF(RIGHT(C368,2)="M)",-1000000*VALUE(MID(C368,2,LEN(C368)-3)),IF(RIGHT(C368,2)="B)",-1000000000*VALUE(MID(C368,2,LEN(C368)-3)),IF(RIGHT(C368,2)="k)",-1000*VALUE(MID(C368,2,LEN(C368)-3)),VALUE(SUBSTITUTE(C368,",","")))))),IF(RIGHT(C368,1)="T",1000000000000*VALUE(LEFT(C368,LEN(C368)-1)),IF(RIGHT(C368,1)="M",1000000*VALUE(LEFT(C368,LEN(C368)-1)),IF(RIGHT(C368,1)="B",1000000000*VALUE(LEFT(C368,LEN(C368)-1)),IF(RIGHT(C368,1)="%",0.01*VALUE(LEFT(C368,LEN(C368)-1)),IF(RIGHT(C368,1)="k",1000*VALUE(LEFT(C368,LEN(C368)-1)),VALUE(SUBSTITUTE(C368,",",""))))))))),"N/A")</f>
        <v/>
      </c>
      <c r="K368">
        <f>IFERROR(IF(TRIM(D368)="-", "N/A", IF(RIGHT(D368,1)=")",IF(RIGHT(D368,2)="T)",-1000000000000*VALUE(MID(D368,2,LEN(D368)-3)),IF(RIGHT(D368,2)="M)",-1000000*VALUE(MID(D368,2,LEN(D368)-3)),IF(RIGHT(D368,2)="B)",-1000000000*VALUE(MID(D368,2,LEN(D368)-3)),IF(RIGHT(D368,2)="k)",-1000*VALUE(MID(D368,2,LEN(D368)-3)),VALUE(SUBSTITUTE(D368,",","")))))),IF(RIGHT(D368,1)="T",1000000000000*VALUE(LEFT(D368,LEN(D368)-1)),IF(RIGHT(D368,1)="M",1000000*VALUE(LEFT(D368,LEN(D368)-1)),IF(RIGHT(D368,1)="B",1000000000*VALUE(LEFT(D368,LEN(D368)-1)),IF(RIGHT(D368,1)="%",0.01*VALUE(LEFT(D368,LEN(D368)-1)),IF(RIGHT(D368,1)="k",1000*VALUE(LEFT(D368,LEN(D368)-1)),VALUE(SUBSTITUTE(D368,",",""))))))))),"N/A")</f>
        <v/>
      </c>
      <c r="L368">
        <f>IFERROR(IF(TRIM(E368)="-", "N/A", IF(RIGHT(E368,1)=")",IF(RIGHT(E368,2)="T)",-1000000000000*VALUE(MID(E368,2,LEN(E368)-3)),IF(RIGHT(E368,2)="M)",-1000000*VALUE(MID(E368,2,LEN(E368)-3)),IF(RIGHT(E368,2)="B)",-1000000000*VALUE(MID(E368,2,LEN(E368)-3)),IF(RIGHT(E368,2)="k)",-1000*VALUE(MID(E368,2,LEN(E368)-3)),VALUE(SUBSTITUTE(E368,",","")))))),IF(RIGHT(E368,1)="T",1000000000000*VALUE(LEFT(E368,LEN(E368)-1)),IF(RIGHT(E368,1)="M",1000000*VALUE(LEFT(E368,LEN(E368)-1)),IF(RIGHT(E368,1)="B",1000000000*VALUE(LEFT(E368,LEN(E368)-1)),IF(RIGHT(E368,1)="%",0.01*VALUE(LEFT(E368,LEN(E368)-1)),IF(RIGHT(E368,1)="k",1000*VALUE(LEFT(E368,LEN(E368)-1)),VALUE(SUBSTITUTE(E368,",",""))))))))),"N/A")</f>
        <v/>
      </c>
      <c r="M368">
        <f>IFERROR(IF(TRIM(F368)="-", "N/A", IF(RIGHT(F368,1)=")",IF(RIGHT(F368,2)="T)",-1000000000000*VALUE(MID(F368,2,LEN(F368)-3)),IF(RIGHT(F368,2)="M)",-1000000*VALUE(MID(F368,2,LEN(F368)-3)),IF(RIGHT(F368,2)="B)",-1000000000*VALUE(MID(F368,2,LEN(F368)-3)),IF(RIGHT(F368,2)="k)",-1000*VALUE(MID(F368,2,LEN(F368)-3)),VALUE(SUBSTITUTE(F368,",","")))))),IF(RIGHT(F368,1)="T",1000000000000*VALUE(LEFT(F368,LEN(F368)-1)),IF(RIGHT(F368,1)="M",1000000*VALUE(LEFT(F368,LEN(F368)-1)),IF(RIGHT(F368,1)="B",1000000000*VALUE(LEFT(F368,LEN(F368)-1)),IF(RIGHT(F368,1)="%",0.01*VALUE(LEFT(F368,LEN(F368)-1)),IF(RIGHT(F368,1)="k",1000*VALUE(LEFT(F368,LEN(F368)-1)),VALUE(SUBSTITUTE(F368,",",""))))))))),"N/A")</f>
        <v/>
      </c>
      <c r="N368">
        <f>IFERROR(IF(TRIM(G368)="-", "N/A", IF(RIGHT(G368,1)=")",IF(RIGHT(G368,2)="T)",-1000000000000*VALUE(MID(G368,2,LEN(G368)-3)),IF(RIGHT(G368,2)="M)",-1000000*VALUE(MID(G368,2,LEN(G368)-3)),IF(RIGHT(G368,2)="B)",-1000000000*VALUE(MID(G368,2,LEN(G368)-3)),IF(RIGHT(G368,2)="k)",-1000*VALUE(MID(G368,2,LEN(G368)-3)),VALUE(SUBSTITUTE(G368,",","")))))),IF(RIGHT(G368,1)="T",1000000000000*VALUE(LEFT(G368,LEN(G368)-1)),IF(RIGHT(G368,1)="M",1000000*VALUE(LEFT(G368,LEN(G368)-1)),IF(RIGHT(G368,1)="B",1000000000*VALUE(LEFT(G368,LEN(G368)-1)),IF(RIGHT(G368,1)="%",0.01*VALUE(LEFT(G368,LEN(G368)-1)),IF(RIGHT(G368,1)="k",1000*VALUE(LEFT(G368,LEN(G368)-1)),VALUE(SUBSTITUTE(G368,",",""))))))))),"N/A")</f>
        <v/>
      </c>
    </row>
    <row r="369" spans="1:60">
      <c s="1" r="A369" t="n">
        <v>6</v>
      </c>
      <c r="B369" t="s">
        <v>132</v>
      </c>
      <c r="C369" t="s">
        <v>4470</v>
      </c>
      <c r="I369">
        <f>IF(AND(K369&gt; J369, L369&gt; K369, M369&gt; L369, N369&gt; M369), "pos_trend", IF(AND(K369&lt; J369, L369&lt; K369, M369&lt; L369, N369&lt; M369), "neg_trend", "N/A"))</f>
        <v/>
      </c>
      <c r="J369">
        <f>IFERROR(IF(TRIM(C369)="-", "N/A", IF(RIGHT(C369,1)=")",IF(RIGHT(C369,2)="T)",-1000000000000*VALUE(MID(C369,2,LEN(C369)-3)),IF(RIGHT(C369,2)="M)",-1000000*VALUE(MID(C369,2,LEN(C369)-3)),IF(RIGHT(C369,2)="B)",-1000000000*VALUE(MID(C369,2,LEN(C369)-3)),IF(RIGHT(C369,2)="k)",-1000*VALUE(MID(C369,2,LEN(C369)-3)),VALUE(SUBSTITUTE(C369,",","")))))),IF(RIGHT(C369,1)="T",1000000000000*VALUE(LEFT(C369,LEN(C369)-1)),IF(RIGHT(C369,1)="M",1000000*VALUE(LEFT(C369,LEN(C369)-1)),IF(RIGHT(C369,1)="B",1000000000*VALUE(LEFT(C369,LEN(C369)-1)),IF(RIGHT(C369,1)="%",0.01*VALUE(LEFT(C369,LEN(C369)-1)),IF(RIGHT(C369,1)="k",1000*VALUE(LEFT(C369,LEN(C369)-1)),VALUE(SUBSTITUTE(C369,",",""))))))))),"N/A")</f>
        <v/>
      </c>
      <c r="K369">
        <f>IFERROR(IF(TRIM(D369)="-", "N/A", IF(RIGHT(D369,1)=")",IF(RIGHT(D369,2)="T)",-1000000000000*VALUE(MID(D369,2,LEN(D369)-3)),IF(RIGHT(D369,2)="M)",-1000000*VALUE(MID(D369,2,LEN(D369)-3)),IF(RIGHT(D369,2)="B)",-1000000000*VALUE(MID(D369,2,LEN(D369)-3)),IF(RIGHT(D369,2)="k)",-1000*VALUE(MID(D369,2,LEN(D369)-3)),VALUE(SUBSTITUTE(D369,",","")))))),IF(RIGHT(D369,1)="T",1000000000000*VALUE(LEFT(D369,LEN(D369)-1)),IF(RIGHT(D369,1)="M",1000000*VALUE(LEFT(D369,LEN(D369)-1)),IF(RIGHT(D369,1)="B",1000000000*VALUE(LEFT(D369,LEN(D369)-1)),IF(RIGHT(D369,1)="%",0.01*VALUE(LEFT(D369,LEN(D369)-1)),IF(RIGHT(D369,1)="k",1000*VALUE(LEFT(D369,LEN(D369)-1)),VALUE(SUBSTITUTE(D369,",",""))))))))),"N/A")</f>
        <v/>
      </c>
      <c r="L369">
        <f>IFERROR(IF(TRIM(E369)="-", "N/A", IF(RIGHT(E369,1)=")",IF(RIGHT(E369,2)="T)",-1000000000000*VALUE(MID(E369,2,LEN(E369)-3)),IF(RIGHT(E369,2)="M)",-1000000*VALUE(MID(E369,2,LEN(E369)-3)),IF(RIGHT(E369,2)="B)",-1000000000*VALUE(MID(E369,2,LEN(E369)-3)),IF(RIGHT(E369,2)="k)",-1000*VALUE(MID(E369,2,LEN(E369)-3)),VALUE(SUBSTITUTE(E369,",","")))))),IF(RIGHT(E369,1)="T",1000000000000*VALUE(LEFT(E369,LEN(E369)-1)),IF(RIGHT(E369,1)="M",1000000*VALUE(LEFT(E369,LEN(E369)-1)),IF(RIGHT(E369,1)="B",1000000000*VALUE(LEFT(E369,LEN(E369)-1)),IF(RIGHT(E369,1)="%",0.01*VALUE(LEFT(E369,LEN(E369)-1)),IF(RIGHT(E369,1)="k",1000*VALUE(LEFT(E369,LEN(E369)-1)),VALUE(SUBSTITUTE(E369,",",""))))))))),"N/A")</f>
        <v/>
      </c>
      <c r="M369">
        <f>IFERROR(IF(TRIM(F369)="-", "N/A", IF(RIGHT(F369,1)=")",IF(RIGHT(F369,2)="T)",-1000000000000*VALUE(MID(F369,2,LEN(F369)-3)),IF(RIGHT(F369,2)="M)",-1000000*VALUE(MID(F369,2,LEN(F369)-3)),IF(RIGHT(F369,2)="B)",-1000000000*VALUE(MID(F369,2,LEN(F369)-3)),IF(RIGHT(F369,2)="k)",-1000*VALUE(MID(F369,2,LEN(F369)-3)),VALUE(SUBSTITUTE(F369,",","")))))),IF(RIGHT(F369,1)="T",1000000000000*VALUE(LEFT(F369,LEN(F369)-1)),IF(RIGHT(F369,1)="M",1000000*VALUE(LEFT(F369,LEN(F369)-1)),IF(RIGHT(F369,1)="B",1000000000*VALUE(LEFT(F369,LEN(F369)-1)),IF(RIGHT(F369,1)="%",0.01*VALUE(LEFT(F369,LEN(F369)-1)),IF(RIGHT(F369,1)="k",1000*VALUE(LEFT(F369,LEN(F369)-1)),VALUE(SUBSTITUTE(F369,",",""))))))))),"N/A")</f>
        <v/>
      </c>
      <c r="N369">
        <f>IFERROR(IF(TRIM(G369)="-", "N/A", IF(RIGHT(G369,1)=")",IF(RIGHT(G369,2)="T)",-1000000000000*VALUE(MID(G369,2,LEN(G369)-3)),IF(RIGHT(G369,2)="M)",-1000000*VALUE(MID(G369,2,LEN(G369)-3)),IF(RIGHT(G369,2)="B)",-1000000000*VALUE(MID(G369,2,LEN(G369)-3)),IF(RIGHT(G369,2)="k)",-1000*VALUE(MID(G369,2,LEN(G369)-3)),VALUE(SUBSTITUTE(G369,",","")))))),IF(RIGHT(G369,1)="T",1000000000000*VALUE(LEFT(G369,LEN(G369)-1)),IF(RIGHT(G369,1)="M",1000000*VALUE(LEFT(G369,LEN(G369)-1)),IF(RIGHT(G369,1)="B",1000000000*VALUE(LEFT(G369,LEN(G369)-1)),IF(RIGHT(G369,1)="%",0.01*VALUE(LEFT(G369,LEN(G369)-1)),IF(RIGHT(G369,1)="k",1000*VALUE(LEFT(G369,LEN(G369)-1)),VALUE(SUBSTITUTE(G369,",",""))))))))),"N/A")</f>
        <v/>
      </c>
    </row>
    <row r="370" spans="1:60">
      <c s="1" r="A370" t="n">
        <v>7</v>
      </c>
      <c r="B370" t="s">
        <v>134</v>
      </c>
      <c r="C370" t="s"/>
      <c r="I370">
        <f>IF(AND(K370&gt; J370, L370&gt; K370, M370&gt; L370, N370&gt; M370), "pos_trend", IF(AND(K370&lt; J370, L370&lt; K370, M370&lt; L370, N370&lt; M370), "neg_trend", "N/A"))</f>
        <v/>
      </c>
      <c r="J370">
        <f>IFERROR(IF(TRIM(C370)="-", "N/A", IF(RIGHT(C370,1)=")",IF(RIGHT(C370,2)="T)",-1000000000000*VALUE(MID(C370,2,LEN(C370)-3)),IF(RIGHT(C370,2)="M)",-1000000*VALUE(MID(C370,2,LEN(C370)-3)),IF(RIGHT(C370,2)="B)",-1000000000*VALUE(MID(C370,2,LEN(C370)-3)),IF(RIGHT(C370,2)="k)",-1000*VALUE(MID(C370,2,LEN(C370)-3)),VALUE(SUBSTITUTE(C370,",","")))))),IF(RIGHT(C370,1)="T",1000000000000*VALUE(LEFT(C370,LEN(C370)-1)),IF(RIGHT(C370,1)="M",1000000*VALUE(LEFT(C370,LEN(C370)-1)),IF(RIGHT(C370,1)="B",1000000000*VALUE(LEFT(C370,LEN(C370)-1)),IF(RIGHT(C370,1)="%",0.01*VALUE(LEFT(C370,LEN(C370)-1)),IF(RIGHT(C370,1)="k",1000*VALUE(LEFT(C370,LEN(C370)-1)),VALUE(SUBSTITUTE(C370,",",""))))))))),"N/A")</f>
        <v/>
      </c>
      <c r="K370">
        <f>IFERROR(IF(TRIM(D370)="-", "N/A", IF(RIGHT(D370,1)=")",IF(RIGHT(D370,2)="T)",-1000000000000*VALUE(MID(D370,2,LEN(D370)-3)),IF(RIGHT(D370,2)="M)",-1000000*VALUE(MID(D370,2,LEN(D370)-3)),IF(RIGHT(D370,2)="B)",-1000000000*VALUE(MID(D370,2,LEN(D370)-3)),IF(RIGHT(D370,2)="k)",-1000*VALUE(MID(D370,2,LEN(D370)-3)),VALUE(SUBSTITUTE(D370,",","")))))),IF(RIGHT(D370,1)="T",1000000000000*VALUE(LEFT(D370,LEN(D370)-1)),IF(RIGHT(D370,1)="M",1000000*VALUE(LEFT(D370,LEN(D370)-1)),IF(RIGHT(D370,1)="B",1000000000*VALUE(LEFT(D370,LEN(D370)-1)),IF(RIGHT(D370,1)="%",0.01*VALUE(LEFT(D370,LEN(D370)-1)),IF(RIGHT(D370,1)="k",1000*VALUE(LEFT(D370,LEN(D370)-1)),VALUE(SUBSTITUTE(D370,",",""))))))))),"N/A")</f>
        <v/>
      </c>
      <c r="L370">
        <f>IFERROR(IF(TRIM(E370)="-", "N/A", IF(RIGHT(E370,1)=")",IF(RIGHT(E370,2)="T)",-1000000000000*VALUE(MID(E370,2,LEN(E370)-3)),IF(RIGHT(E370,2)="M)",-1000000*VALUE(MID(E370,2,LEN(E370)-3)),IF(RIGHT(E370,2)="B)",-1000000000*VALUE(MID(E370,2,LEN(E370)-3)),IF(RIGHT(E370,2)="k)",-1000*VALUE(MID(E370,2,LEN(E370)-3)),VALUE(SUBSTITUTE(E370,",","")))))),IF(RIGHT(E370,1)="T",1000000000000*VALUE(LEFT(E370,LEN(E370)-1)),IF(RIGHT(E370,1)="M",1000000*VALUE(LEFT(E370,LEN(E370)-1)),IF(RIGHT(E370,1)="B",1000000000*VALUE(LEFT(E370,LEN(E370)-1)),IF(RIGHT(E370,1)="%",0.01*VALUE(LEFT(E370,LEN(E370)-1)),IF(RIGHT(E370,1)="k",1000*VALUE(LEFT(E370,LEN(E370)-1)),VALUE(SUBSTITUTE(E370,",",""))))))))),"N/A")</f>
        <v/>
      </c>
      <c r="M370">
        <f>IFERROR(IF(TRIM(F370)="-", "N/A", IF(RIGHT(F370,1)=")",IF(RIGHT(F370,2)="T)",-1000000000000*VALUE(MID(F370,2,LEN(F370)-3)),IF(RIGHT(F370,2)="M)",-1000000*VALUE(MID(F370,2,LEN(F370)-3)),IF(RIGHT(F370,2)="B)",-1000000000*VALUE(MID(F370,2,LEN(F370)-3)),IF(RIGHT(F370,2)="k)",-1000*VALUE(MID(F370,2,LEN(F370)-3)),VALUE(SUBSTITUTE(F370,",","")))))),IF(RIGHT(F370,1)="T",1000000000000*VALUE(LEFT(F370,LEN(F370)-1)),IF(RIGHT(F370,1)="M",1000000*VALUE(LEFT(F370,LEN(F370)-1)),IF(RIGHT(F370,1)="B",1000000000*VALUE(LEFT(F370,LEN(F370)-1)),IF(RIGHT(F370,1)="%",0.01*VALUE(LEFT(F370,LEN(F370)-1)),IF(RIGHT(F370,1)="k",1000*VALUE(LEFT(F370,LEN(F370)-1)),VALUE(SUBSTITUTE(F370,",",""))))))))),"N/A")</f>
        <v/>
      </c>
      <c r="N370">
        <f>IFERROR(IF(TRIM(G370)="-", "N/A", IF(RIGHT(G370,1)=")",IF(RIGHT(G370,2)="T)",-1000000000000*VALUE(MID(G370,2,LEN(G370)-3)),IF(RIGHT(G370,2)="M)",-1000000*VALUE(MID(G370,2,LEN(G370)-3)),IF(RIGHT(G370,2)="B)",-1000000000*VALUE(MID(G370,2,LEN(G370)-3)),IF(RIGHT(G370,2)="k)",-1000*VALUE(MID(G370,2,LEN(G370)-3)),VALUE(SUBSTITUTE(G370,",","")))))),IF(RIGHT(G370,1)="T",1000000000000*VALUE(LEFT(G370,LEN(G370)-1)),IF(RIGHT(G370,1)="M",1000000*VALUE(LEFT(G370,LEN(G370)-1)),IF(RIGHT(G370,1)="B",1000000000*VALUE(LEFT(G370,LEN(G370)-1)),IF(RIGHT(G370,1)="%",0.01*VALUE(LEFT(G370,LEN(G370)-1)),IF(RIGHT(G370,1)="k",1000*VALUE(LEFT(G370,LEN(G370)-1)),VALUE(SUBSTITUTE(G370,",",""))))))))),"N/A")</f>
        <v/>
      </c>
    </row>
    <row r="371" spans="1:60">
      <c s="1" r="A371" t="n">
        <v>8</v>
      </c>
      <c r="B371" t="s">
        <v>135</v>
      </c>
      <c r="C371" t="s"/>
      <c r="I371">
        <f>IF(AND(K371&gt; J371, L371&gt; K371, M371&gt; L371, N371&gt; M371), "pos_trend", IF(AND(K371&lt; J371, L371&lt; K371, M371&lt; L371, N371&lt; M371), "neg_trend", "N/A"))</f>
        <v/>
      </c>
      <c r="J371">
        <f>IFERROR(IF(TRIM(C371)="-", "N/A", IF(RIGHT(C371,1)=")",IF(RIGHT(C371,2)="T)",-1000000000000*VALUE(MID(C371,2,LEN(C371)-3)),IF(RIGHT(C371,2)="M)",-1000000*VALUE(MID(C371,2,LEN(C371)-3)),IF(RIGHT(C371,2)="B)",-1000000000*VALUE(MID(C371,2,LEN(C371)-3)),IF(RIGHT(C371,2)="k)",-1000*VALUE(MID(C371,2,LEN(C371)-3)),VALUE(SUBSTITUTE(C371,",","")))))),IF(RIGHT(C371,1)="T",1000000000000*VALUE(LEFT(C371,LEN(C371)-1)),IF(RIGHT(C371,1)="M",1000000*VALUE(LEFT(C371,LEN(C371)-1)),IF(RIGHT(C371,1)="B",1000000000*VALUE(LEFT(C371,LEN(C371)-1)),IF(RIGHT(C371,1)="%",0.01*VALUE(LEFT(C371,LEN(C371)-1)),IF(RIGHT(C371,1)="k",1000*VALUE(LEFT(C371,LEN(C371)-1)),VALUE(SUBSTITUTE(C371,",",""))))))))),"N/A")</f>
        <v/>
      </c>
      <c r="K371">
        <f>IFERROR(IF(TRIM(D371)="-", "N/A", IF(RIGHT(D371,1)=")",IF(RIGHT(D371,2)="T)",-1000000000000*VALUE(MID(D371,2,LEN(D371)-3)),IF(RIGHT(D371,2)="M)",-1000000*VALUE(MID(D371,2,LEN(D371)-3)),IF(RIGHT(D371,2)="B)",-1000000000*VALUE(MID(D371,2,LEN(D371)-3)),IF(RIGHT(D371,2)="k)",-1000*VALUE(MID(D371,2,LEN(D371)-3)),VALUE(SUBSTITUTE(D371,",","")))))),IF(RIGHT(D371,1)="T",1000000000000*VALUE(LEFT(D371,LEN(D371)-1)),IF(RIGHT(D371,1)="M",1000000*VALUE(LEFT(D371,LEN(D371)-1)),IF(RIGHT(D371,1)="B",1000000000*VALUE(LEFT(D371,LEN(D371)-1)),IF(RIGHT(D371,1)="%",0.01*VALUE(LEFT(D371,LEN(D371)-1)),IF(RIGHT(D371,1)="k",1000*VALUE(LEFT(D371,LEN(D371)-1)),VALUE(SUBSTITUTE(D371,",",""))))))))),"N/A")</f>
        <v/>
      </c>
      <c r="L371">
        <f>IFERROR(IF(TRIM(E371)="-", "N/A", IF(RIGHT(E371,1)=")",IF(RIGHT(E371,2)="T)",-1000000000000*VALUE(MID(E371,2,LEN(E371)-3)),IF(RIGHT(E371,2)="M)",-1000000*VALUE(MID(E371,2,LEN(E371)-3)),IF(RIGHT(E371,2)="B)",-1000000000*VALUE(MID(E371,2,LEN(E371)-3)),IF(RIGHT(E371,2)="k)",-1000*VALUE(MID(E371,2,LEN(E371)-3)),VALUE(SUBSTITUTE(E371,",","")))))),IF(RIGHT(E371,1)="T",1000000000000*VALUE(LEFT(E371,LEN(E371)-1)),IF(RIGHT(E371,1)="M",1000000*VALUE(LEFT(E371,LEN(E371)-1)),IF(RIGHT(E371,1)="B",1000000000*VALUE(LEFT(E371,LEN(E371)-1)),IF(RIGHT(E371,1)="%",0.01*VALUE(LEFT(E371,LEN(E371)-1)),IF(RIGHT(E371,1)="k",1000*VALUE(LEFT(E371,LEN(E371)-1)),VALUE(SUBSTITUTE(E371,",",""))))))))),"N/A")</f>
        <v/>
      </c>
      <c r="M371">
        <f>IFERROR(IF(TRIM(F371)="-", "N/A", IF(RIGHT(F371,1)=")",IF(RIGHT(F371,2)="T)",-1000000000000*VALUE(MID(F371,2,LEN(F371)-3)),IF(RIGHT(F371,2)="M)",-1000000*VALUE(MID(F371,2,LEN(F371)-3)),IF(RIGHT(F371,2)="B)",-1000000000*VALUE(MID(F371,2,LEN(F371)-3)),IF(RIGHT(F371,2)="k)",-1000*VALUE(MID(F371,2,LEN(F371)-3)),VALUE(SUBSTITUTE(F371,",","")))))),IF(RIGHT(F371,1)="T",1000000000000*VALUE(LEFT(F371,LEN(F371)-1)),IF(RIGHT(F371,1)="M",1000000*VALUE(LEFT(F371,LEN(F371)-1)),IF(RIGHT(F371,1)="B",1000000000*VALUE(LEFT(F371,LEN(F371)-1)),IF(RIGHT(F371,1)="%",0.01*VALUE(LEFT(F371,LEN(F371)-1)),IF(RIGHT(F371,1)="k",1000*VALUE(LEFT(F371,LEN(F371)-1)),VALUE(SUBSTITUTE(F371,",",""))))))))),"N/A")</f>
        <v/>
      </c>
      <c r="N371">
        <f>IFERROR(IF(TRIM(G371)="-", "N/A", IF(RIGHT(G371,1)=")",IF(RIGHT(G371,2)="T)",-1000000000000*VALUE(MID(G371,2,LEN(G371)-3)),IF(RIGHT(G371,2)="M)",-1000000*VALUE(MID(G371,2,LEN(G371)-3)),IF(RIGHT(G371,2)="B)",-1000000000*VALUE(MID(G371,2,LEN(G371)-3)),IF(RIGHT(G371,2)="k)",-1000*VALUE(MID(G371,2,LEN(G371)-3)),VALUE(SUBSTITUTE(G371,",","")))))),IF(RIGHT(G371,1)="T",1000000000000*VALUE(LEFT(G371,LEN(G371)-1)),IF(RIGHT(G371,1)="M",1000000*VALUE(LEFT(G371,LEN(G371)-1)),IF(RIGHT(G371,1)="B",1000000000*VALUE(LEFT(G371,LEN(G371)-1)),IF(RIGHT(G371,1)="%",0.01*VALUE(LEFT(G371,LEN(G371)-1)),IF(RIGHT(G371,1)="k",1000*VALUE(LEFT(G371,LEN(G371)-1)),VALUE(SUBSTITUTE(G371,",",""))))))))),"N/A")</f>
        <v/>
      </c>
    </row>
    <row r="372" spans="1:60">
      <c r="I372">
        <f>IF(AND(K372&gt; J372, L372&gt; K372, M372&gt; L372, N372&gt; M372), "pos_trend", IF(AND(K372&lt; J372, L372&lt; K372, M372&lt; L372, N372&lt; M372), "neg_trend", "N/A"))</f>
        <v/>
      </c>
      <c r="J372">
        <f>IFERROR(IF(TRIM(C372)="-", "N/A", IF(RIGHT(C372,1)=")",IF(RIGHT(C372,2)="T)",-1000000000000*VALUE(MID(C372,2,LEN(C372)-3)),IF(RIGHT(C372,2)="M)",-1000000*VALUE(MID(C372,2,LEN(C372)-3)),IF(RIGHT(C372,2)="B)",-1000000000*VALUE(MID(C372,2,LEN(C372)-3)),IF(RIGHT(C372,2)="k)",-1000*VALUE(MID(C372,2,LEN(C372)-3)),VALUE(SUBSTITUTE(C372,",","")))))),IF(RIGHT(C372,1)="T",1000000000000*VALUE(LEFT(C372,LEN(C372)-1)),IF(RIGHT(C372,1)="M",1000000*VALUE(LEFT(C372,LEN(C372)-1)),IF(RIGHT(C372,1)="B",1000000000*VALUE(LEFT(C372,LEN(C372)-1)),IF(RIGHT(C372,1)="%",0.01*VALUE(LEFT(C372,LEN(C372)-1)),IF(RIGHT(C372,1)="k",1000*VALUE(LEFT(C372,LEN(C372)-1)),VALUE(SUBSTITUTE(C372,",",""))))))))),"N/A")</f>
        <v/>
      </c>
      <c r="K372">
        <f>IFERROR(IF(TRIM(D372)="-", "N/A", IF(RIGHT(D372,1)=")",IF(RIGHT(D372,2)="T)",-1000000000000*VALUE(MID(D372,2,LEN(D372)-3)),IF(RIGHT(D372,2)="M)",-1000000*VALUE(MID(D372,2,LEN(D372)-3)),IF(RIGHT(D372,2)="B)",-1000000000*VALUE(MID(D372,2,LEN(D372)-3)),IF(RIGHT(D372,2)="k)",-1000*VALUE(MID(D372,2,LEN(D372)-3)),VALUE(SUBSTITUTE(D372,",","")))))),IF(RIGHT(D372,1)="T",1000000000000*VALUE(LEFT(D372,LEN(D372)-1)),IF(RIGHT(D372,1)="M",1000000*VALUE(LEFT(D372,LEN(D372)-1)),IF(RIGHT(D372,1)="B",1000000000*VALUE(LEFT(D372,LEN(D372)-1)),IF(RIGHT(D372,1)="%",0.01*VALUE(LEFT(D372,LEN(D372)-1)),IF(RIGHT(D372,1)="k",1000*VALUE(LEFT(D372,LEN(D372)-1)),VALUE(SUBSTITUTE(D372,",",""))))))))),"N/A")</f>
        <v/>
      </c>
      <c r="L372">
        <f>IFERROR(IF(TRIM(E372)="-", "N/A", IF(RIGHT(E372,1)=")",IF(RIGHT(E372,2)="T)",-1000000000000*VALUE(MID(E372,2,LEN(E372)-3)),IF(RIGHT(E372,2)="M)",-1000000*VALUE(MID(E372,2,LEN(E372)-3)),IF(RIGHT(E372,2)="B)",-1000000000*VALUE(MID(E372,2,LEN(E372)-3)),IF(RIGHT(E372,2)="k)",-1000*VALUE(MID(E372,2,LEN(E372)-3)),VALUE(SUBSTITUTE(E372,",","")))))),IF(RIGHT(E372,1)="T",1000000000000*VALUE(LEFT(E372,LEN(E372)-1)),IF(RIGHT(E372,1)="M",1000000*VALUE(LEFT(E372,LEN(E372)-1)),IF(RIGHT(E372,1)="B",1000000000*VALUE(LEFT(E372,LEN(E372)-1)),IF(RIGHT(E372,1)="%",0.01*VALUE(LEFT(E372,LEN(E372)-1)),IF(RIGHT(E372,1)="k",1000*VALUE(LEFT(E372,LEN(E372)-1)),VALUE(SUBSTITUTE(E372,",",""))))))))),"N/A")</f>
        <v/>
      </c>
      <c r="M372">
        <f>IFERROR(IF(TRIM(F372)="-", "N/A", IF(RIGHT(F372,1)=")",IF(RIGHT(F372,2)="T)",-1000000000000*VALUE(MID(F372,2,LEN(F372)-3)),IF(RIGHT(F372,2)="M)",-1000000*VALUE(MID(F372,2,LEN(F372)-3)),IF(RIGHT(F372,2)="B)",-1000000000*VALUE(MID(F372,2,LEN(F372)-3)),IF(RIGHT(F372,2)="k)",-1000*VALUE(MID(F372,2,LEN(F372)-3)),VALUE(SUBSTITUTE(F372,",","")))))),IF(RIGHT(F372,1)="T",1000000000000*VALUE(LEFT(F372,LEN(F372)-1)),IF(RIGHT(F372,1)="M",1000000*VALUE(LEFT(F372,LEN(F372)-1)),IF(RIGHT(F372,1)="B",1000000000*VALUE(LEFT(F372,LEN(F372)-1)),IF(RIGHT(F372,1)="%",0.01*VALUE(LEFT(F372,LEN(F372)-1)),IF(RIGHT(F372,1)="k",1000*VALUE(LEFT(F372,LEN(F372)-1)),VALUE(SUBSTITUTE(F372,",",""))))))))),"N/A")</f>
        <v/>
      </c>
      <c r="N372">
        <f>IFERROR(IF(TRIM(G372)="-", "N/A", IF(RIGHT(G372,1)=")",IF(RIGHT(G372,2)="T)",-1000000000000*VALUE(MID(G372,2,LEN(G372)-3)),IF(RIGHT(G372,2)="M)",-1000000*VALUE(MID(G372,2,LEN(G372)-3)),IF(RIGHT(G372,2)="B)",-1000000000*VALUE(MID(G372,2,LEN(G372)-3)),IF(RIGHT(G372,2)="k)",-1000*VALUE(MID(G372,2,LEN(G372)-3)),VALUE(SUBSTITUTE(G372,",","")))))),IF(RIGHT(G372,1)="T",1000000000000*VALUE(LEFT(G372,LEN(G372)-1)),IF(RIGHT(G372,1)="M",1000000*VALUE(LEFT(G372,LEN(G372)-1)),IF(RIGHT(G372,1)="B",1000000000*VALUE(LEFT(G372,LEN(G372)-1)),IF(RIGHT(G372,1)="%",0.01*VALUE(LEFT(G372,LEN(G372)-1)),IF(RIGHT(G372,1)="k",1000*VALUE(LEFT(G372,LEN(G372)-1)),VALUE(SUBSTITUTE(G372,",",""))))))))),"N/A")</f>
        <v/>
      </c>
    </row>
    <row r="373" spans="1:60">
      <c r="I373">
        <f>IF(AND(K373&gt; J373, L373&gt; K373, M373&gt; L373, N373&gt; M373), "pos_trend", IF(AND(K373&lt; J373, L373&lt; K373, M373&lt; L373, N373&lt; M373), "neg_trend", "N/A"))</f>
        <v/>
      </c>
      <c r="J373">
        <f>IFERROR(IF(TRIM(C373)="-", "N/A", IF(RIGHT(C373,1)=")",IF(RIGHT(C373,2)="T)",-1000000000000*VALUE(MID(C373,2,LEN(C373)-3)),IF(RIGHT(C373,2)="M)",-1000000*VALUE(MID(C373,2,LEN(C373)-3)),IF(RIGHT(C373,2)="B)",-1000000000*VALUE(MID(C373,2,LEN(C373)-3)),IF(RIGHT(C373,2)="k)",-1000*VALUE(MID(C373,2,LEN(C373)-3)),VALUE(SUBSTITUTE(C373,",","")))))),IF(RIGHT(C373,1)="T",1000000000000*VALUE(LEFT(C373,LEN(C373)-1)),IF(RIGHT(C373,1)="M",1000000*VALUE(LEFT(C373,LEN(C373)-1)),IF(RIGHT(C373,1)="B",1000000000*VALUE(LEFT(C373,LEN(C373)-1)),IF(RIGHT(C373,1)="%",0.01*VALUE(LEFT(C373,LEN(C373)-1)),IF(RIGHT(C373,1)="k",1000*VALUE(LEFT(C373,LEN(C373)-1)),VALUE(SUBSTITUTE(C373,",",""))))))))),"N/A")</f>
        <v/>
      </c>
      <c r="K373">
        <f>IFERROR(IF(TRIM(D373)="-", "N/A", IF(RIGHT(D373,1)=")",IF(RIGHT(D373,2)="T)",-1000000000000*VALUE(MID(D373,2,LEN(D373)-3)),IF(RIGHT(D373,2)="M)",-1000000*VALUE(MID(D373,2,LEN(D373)-3)),IF(RIGHT(D373,2)="B)",-1000000000*VALUE(MID(D373,2,LEN(D373)-3)),IF(RIGHT(D373,2)="k)",-1000*VALUE(MID(D373,2,LEN(D373)-3)),VALUE(SUBSTITUTE(D373,",","")))))),IF(RIGHT(D373,1)="T",1000000000000*VALUE(LEFT(D373,LEN(D373)-1)),IF(RIGHT(D373,1)="M",1000000*VALUE(LEFT(D373,LEN(D373)-1)),IF(RIGHT(D373,1)="B",1000000000*VALUE(LEFT(D373,LEN(D373)-1)),IF(RIGHT(D373,1)="%",0.01*VALUE(LEFT(D373,LEN(D373)-1)),IF(RIGHT(D373,1)="k",1000*VALUE(LEFT(D373,LEN(D373)-1)),VALUE(SUBSTITUTE(D373,",",""))))))))),"N/A")</f>
        <v/>
      </c>
      <c r="L373">
        <f>IFERROR(IF(TRIM(E373)="-", "N/A", IF(RIGHT(E373,1)=")",IF(RIGHT(E373,2)="T)",-1000000000000*VALUE(MID(E373,2,LEN(E373)-3)),IF(RIGHT(E373,2)="M)",-1000000*VALUE(MID(E373,2,LEN(E373)-3)),IF(RIGHT(E373,2)="B)",-1000000000*VALUE(MID(E373,2,LEN(E373)-3)),IF(RIGHT(E373,2)="k)",-1000*VALUE(MID(E373,2,LEN(E373)-3)),VALUE(SUBSTITUTE(E373,",","")))))),IF(RIGHT(E373,1)="T",1000000000000*VALUE(LEFT(E373,LEN(E373)-1)),IF(RIGHT(E373,1)="M",1000000*VALUE(LEFT(E373,LEN(E373)-1)),IF(RIGHT(E373,1)="B",1000000000*VALUE(LEFT(E373,LEN(E373)-1)),IF(RIGHT(E373,1)="%",0.01*VALUE(LEFT(E373,LEN(E373)-1)),IF(RIGHT(E373,1)="k",1000*VALUE(LEFT(E373,LEN(E373)-1)),VALUE(SUBSTITUTE(E373,",",""))))))))),"N/A")</f>
        <v/>
      </c>
      <c r="M373">
        <f>IFERROR(IF(TRIM(F373)="-", "N/A", IF(RIGHT(F373,1)=")",IF(RIGHT(F373,2)="T)",-1000000000000*VALUE(MID(F373,2,LEN(F373)-3)),IF(RIGHT(F373,2)="M)",-1000000*VALUE(MID(F373,2,LEN(F373)-3)),IF(RIGHT(F373,2)="B)",-1000000000*VALUE(MID(F373,2,LEN(F373)-3)),IF(RIGHT(F373,2)="k)",-1000*VALUE(MID(F373,2,LEN(F373)-3)),VALUE(SUBSTITUTE(F373,",","")))))),IF(RIGHT(F373,1)="T",1000000000000*VALUE(LEFT(F373,LEN(F373)-1)),IF(RIGHT(F373,1)="M",1000000*VALUE(LEFT(F373,LEN(F373)-1)),IF(RIGHT(F373,1)="B",1000000000*VALUE(LEFT(F373,LEN(F373)-1)),IF(RIGHT(F373,1)="%",0.01*VALUE(LEFT(F373,LEN(F373)-1)),IF(RIGHT(F373,1)="k",1000*VALUE(LEFT(F373,LEN(F373)-1)),VALUE(SUBSTITUTE(F373,",",""))))))))),"N/A")</f>
        <v/>
      </c>
      <c r="N373">
        <f>IFERROR(IF(TRIM(G373)="-", "N/A", IF(RIGHT(G373,1)=")",IF(RIGHT(G373,2)="T)",-1000000000000*VALUE(MID(G373,2,LEN(G373)-3)),IF(RIGHT(G373,2)="M)",-1000000*VALUE(MID(G373,2,LEN(G373)-3)),IF(RIGHT(G373,2)="B)",-1000000000*VALUE(MID(G373,2,LEN(G373)-3)),IF(RIGHT(G373,2)="k)",-1000*VALUE(MID(G373,2,LEN(G373)-3)),VALUE(SUBSTITUTE(G373,",","")))))),IF(RIGHT(G373,1)="T",1000000000000*VALUE(LEFT(G373,LEN(G373)-1)),IF(RIGHT(G373,1)="M",1000000*VALUE(LEFT(G373,LEN(G373)-1)),IF(RIGHT(G373,1)="B",1000000000*VALUE(LEFT(G373,LEN(G373)-1)),IF(RIGHT(G373,1)="%",0.01*VALUE(LEFT(G373,LEN(G373)-1)),IF(RIGHT(G373,1)="k",1000*VALUE(LEFT(G373,LEN(G373)-1)),VALUE(SUBSTITUTE(G373,",",""))))))))),"N/A")</f>
        <v/>
      </c>
    </row>
    <row r="374" spans="1:60">
      <c s="1" r="A374" t="n">
        <v>0</v>
      </c>
      <c r="B374" t="s">
        <v>123</v>
      </c>
      <c r="C374" t="s">
        <v>4471</v>
      </c>
      <c r="I374">
        <f>IF(AND(K374&gt; J374, L374&gt; K374, M374&gt; L374, N374&gt; M374), "pos_trend", IF(AND(K374&lt; J374, L374&lt; K374, M374&lt; L374, N374&lt; M374), "neg_trend", "N/A"))</f>
        <v/>
      </c>
      <c r="J374">
        <f>IFERROR(IF(TRIM(C374)="-", "N/A", IF(RIGHT(C374,1)=")",IF(RIGHT(C374,2)="T)",-1000000000000*VALUE(MID(C374,2,LEN(C374)-3)),IF(RIGHT(C374,2)="M)",-1000000*VALUE(MID(C374,2,LEN(C374)-3)),IF(RIGHT(C374,2)="B)",-1000000000*VALUE(MID(C374,2,LEN(C374)-3)),IF(RIGHT(C374,2)="k)",-1000*VALUE(MID(C374,2,LEN(C374)-3)),VALUE(SUBSTITUTE(C374,",","")))))),IF(RIGHT(C374,1)="T",1000000000000*VALUE(LEFT(C374,LEN(C374)-1)),IF(RIGHT(C374,1)="M",1000000*VALUE(LEFT(C374,LEN(C374)-1)),IF(RIGHT(C374,1)="B",1000000000*VALUE(LEFT(C374,LEN(C374)-1)),IF(RIGHT(C374,1)="%",0.01*VALUE(LEFT(C374,LEN(C374)-1)),IF(RIGHT(C374,1)="k",1000*VALUE(LEFT(C374,LEN(C374)-1)),VALUE(SUBSTITUTE(C374,",",""))))))))),"N/A")</f>
        <v/>
      </c>
      <c r="K374">
        <f>IFERROR(IF(TRIM(D374)="-", "N/A", IF(RIGHT(D374,1)=")",IF(RIGHT(D374,2)="T)",-1000000000000*VALUE(MID(D374,2,LEN(D374)-3)),IF(RIGHT(D374,2)="M)",-1000000*VALUE(MID(D374,2,LEN(D374)-3)),IF(RIGHT(D374,2)="B)",-1000000000*VALUE(MID(D374,2,LEN(D374)-3)),IF(RIGHT(D374,2)="k)",-1000*VALUE(MID(D374,2,LEN(D374)-3)),VALUE(SUBSTITUTE(D374,",","")))))),IF(RIGHT(D374,1)="T",1000000000000*VALUE(LEFT(D374,LEN(D374)-1)),IF(RIGHT(D374,1)="M",1000000*VALUE(LEFT(D374,LEN(D374)-1)),IF(RIGHT(D374,1)="B",1000000000*VALUE(LEFT(D374,LEN(D374)-1)),IF(RIGHT(D374,1)="%",0.01*VALUE(LEFT(D374,LEN(D374)-1)),IF(RIGHT(D374,1)="k",1000*VALUE(LEFT(D374,LEN(D374)-1)),VALUE(SUBSTITUTE(D374,",",""))))))))),"N/A")</f>
        <v/>
      </c>
      <c r="L374">
        <f>IFERROR(IF(TRIM(E374)="-", "N/A", IF(RIGHT(E374,1)=")",IF(RIGHT(E374,2)="T)",-1000000000000*VALUE(MID(E374,2,LEN(E374)-3)),IF(RIGHT(E374,2)="M)",-1000000*VALUE(MID(E374,2,LEN(E374)-3)),IF(RIGHT(E374,2)="B)",-1000000000*VALUE(MID(E374,2,LEN(E374)-3)),IF(RIGHT(E374,2)="k)",-1000*VALUE(MID(E374,2,LEN(E374)-3)),VALUE(SUBSTITUTE(E374,",","")))))),IF(RIGHT(E374,1)="T",1000000000000*VALUE(LEFT(E374,LEN(E374)-1)),IF(RIGHT(E374,1)="M",1000000*VALUE(LEFT(E374,LEN(E374)-1)),IF(RIGHT(E374,1)="B",1000000000*VALUE(LEFT(E374,LEN(E374)-1)),IF(RIGHT(E374,1)="%",0.01*VALUE(LEFT(E374,LEN(E374)-1)),IF(RIGHT(E374,1)="k",1000*VALUE(LEFT(E374,LEN(E374)-1)),VALUE(SUBSTITUTE(E374,",",""))))))))),"N/A")</f>
        <v/>
      </c>
      <c r="M374">
        <f>IFERROR(IF(TRIM(F374)="-", "N/A", IF(RIGHT(F374,1)=")",IF(RIGHT(F374,2)="T)",-1000000000000*VALUE(MID(F374,2,LEN(F374)-3)),IF(RIGHT(F374,2)="M)",-1000000*VALUE(MID(F374,2,LEN(F374)-3)),IF(RIGHT(F374,2)="B)",-1000000000*VALUE(MID(F374,2,LEN(F374)-3)),IF(RIGHT(F374,2)="k)",-1000*VALUE(MID(F374,2,LEN(F374)-3)),VALUE(SUBSTITUTE(F374,",","")))))),IF(RIGHT(F374,1)="T",1000000000000*VALUE(LEFT(F374,LEN(F374)-1)),IF(RIGHT(F374,1)="M",1000000*VALUE(LEFT(F374,LEN(F374)-1)),IF(RIGHT(F374,1)="B",1000000000*VALUE(LEFT(F374,LEN(F374)-1)),IF(RIGHT(F374,1)="%",0.01*VALUE(LEFT(F374,LEN(F374)-1)),IF(RIGHT(F374,1)="k",1000*VALUE(LEFT(F374,LEN(F374)-1)),VALUE(SUBSTITUTE(F374,",",""))))))))),"N/A")</f>
        <v/>
      </c>
      <c r="N374">
        <f>IFERROR(IF(TRIM(G374)="-", "N/A", IF(RIGHT(G374,1)=")",IF(RIGHT(G374,2)="T)",-1000000000000*VALUE(MID(G374,2,LEN(G374)-3)),IF(RIGHT(G374,2)="M)",-1000000*VALUE(MID(G374,2,LEN(G374)-3)),IF(RIGHT(G374,2)="B)",-1000000000*VALUE(MID(G374,2,LEN(G374)-3)),IF(RIGHT(G374,2)="k)",-1000*VALUE(MID(G374,2,LEN(G374)-3)),VALUE(SUBSTITUTE(G374,",","")))))),IF(RIGHT(G374,1)="T",1000000000000*VALUE(LEFT(G374,LEN(G374)-1)),IF(RIGHT(G374,1)="M",1000000*VALUE(LEFT(G374,LEN(G374)-1)),IF(RIGHT(G374,1)="B",1000000000*VALUE(LEFT(G374,LEN(G374)-1)),IF(RIGHT(G374,1)="%",0.01*VALUE(LEFT(G374,LEN(G374)-1)),IF(RIGHT(G374,1)="k",1000*VALUE(LEFT(G374,LEN(G374)-1)),VALUE(SUBSTITUTE(G374,",",""))))))))),"N/A")</f>
        <v/>
      </c>
    </row>
    <row r="375" spans="1:60">
      <c s="1" r="A375" t="n">
        <v>1</v>
      </c>
      <c r="B375" t="s">
        <v>124</v>
      </c>
      <c r="C375" t="s"/>
      <c r="I375">
        <f>IF(AND(K375&gt; J375, L375&gt; K375, M375&gt; L375, N375&gt; M375), "pos_trend", IF(AND(K375&lt; J375, L375&lt; K375, M375&lt; L375, N375&lt; M375), "neg_trend", "N/A"))</f>
        <v/>
      </c>
      <c r="J375">
        <f>IFERROR(IF(TRIM(C375)="-", "N/A", IF(RIGHT(C375,1)=")",IF(RIGHT(C375,2)="T)",-1000000000000*VALUE(MID(C375,2,LEN(C375)-3)),IF(RIGHT(C375,2)="M)",-1000000*VALUE(MID(C375,2,LEN(C375)-3)),IF(RIGHT(C375,2)="B)",-1000000000*VALUE(MID(C375,2,LEN(C375)-3)),IF(RIGHT(C375,2)="k)",-1000*VALUE(MID(C375,2,LEN(C375)-3)),VALUE(SUBSTITUTE(C375,",","")))))),IF(RIGHT(C375,1)="T",1000000000000*VALUE(LEFT(C375,LEN(C375)-1)),IF(RIGHT(C375,1)="M",1000000*VALUE(LEFT(C375,LEN(C375)-1)),IF(RIGHT(C375,1)="B",1000000000*VALUE(LEFT(C375,LEN(C375)-1)),IF(RIGHT(C375,1)="%",0.01*VALUE(LEFT(C375,LEN(C375)-1)),IF(RIGHT(C375,1)="k",1000*VALUE(LEFT(C375,LEN(C375)-1)),VALUE(SUBSTITUTE(C375,",",""))))))))),"N/A")</f>
        <v/>
      </c>
      <c r="K375">
        <f>IFERROR(IF(TRIM(D375)="-", "N/A", IF(RIGHT(D375,1)=")",IF(RIGHT(D375,2)="T)",-1000000000000*VALUE(MID(D375,2,LEN(D375)-3)),IF(RIGHT(D375,2)="M)",-1000000*VALUE(MID(D375,2,LEN(D375)-3)),IF(RIGHT(D375,2)="B)",-1000000000*VALUE(MID(D375,2,LEN(D375)-3)),IF(RIGHT(D375,2)="k)",-1000*VALUE(MID(D375,2,LEN(D375)-3)),VALUE(SUBSTITUTE(D375,",","")))))),IF(RIGHT(D375,1)="T",1000000000000*VALUE(LEFT(D375,LEN(D375)-1)),IF(RIGHT(D375,1)="M",1000000*VALUE(LEFT(D375,LEN(D375)-1)),IF(RIGHT(D375,1)="B",1000000000*VALUE(LEFT(D375,LEN(D375)-1)),IF(RIGHT(D375,1)="%",0.01*VALUE(LEFT(D375,LEN(D375)-1)),IF(RIGHT(D375,1)="k",1000*VALUE(LEFT(D375,LEN(D375)-1)),VALUE(SUBSTITUTE(D375,",",""))))))))),"N/A")</f>
        <v/>
      </c>
      <c r="L375">
        <f>IFERROR(IF(TRIM(E375)="-", "N/A", IF(RIGHT(E375,1)=")",IF(RIGHT(E375,2)="T)",-1000000000000*VALUE(MID(E375,2,LEN(E375)-3)),IF(RIGHT(E375,2)="M)",-1000000*VALUE(MID(E375,2,LEN(E375)-3)),IF(RIGHT(E375,2)="B)",-1000000000*VALUE(MID(E375,2,LEN(E375)-3)),IF(RIGHT(E375,2)="k)",-1000*VALUE(MID(E375,2,LEN(E375)-3)),VALUE(SUBSTITUTE(E375,",","")))))),IF(RIGHT(E375,1)="T",1000000000000*VALUE(LEFT(E375,LEN(E375)-1)),IF(RIGHT(E375,1)="M",1000000*VALUE(LEFT(E375,LEN(E375)-1)),IF(RIGHT(E375,1)="B",1000000000*VALUE(LEFT(E375,LEN(E375)-1)),IF(RIGHT(E375,1)="%",0.01*VALUE(LEFT(E375,LEN(E375)-1)),IF(RIGHT(E375,1)="k",1000*VALUE(LEFT(E375,LEN(E375)-1)),VALUE(SUBSTITUTE(E375,",",""))))))))),"N/A")</f>
        <v/>
      </c>
      <c r="M375">
        <f>IFERROR(IF(TRIM(F375)="-", "N/A", IF(RIGHT(F375,1)=")",IF(RIGHT(F375,2)="T)",-1000000000000*VALUE(MID(F375,2,LEN(F375)-3)),IF(RIGHT(F375,2)="M)",-1000000*VALUE(MID(F375,2,LEN(F375)-3)),IF(RIGHT(F375,2)="B)",-1000000000*VALUE(MID(F375,2,LEN(F375)-3)),IF(RIGHT(F375,2)="k)",-1000*VALUE(MID(F375,2,LEN(F375)-3)),VALUE(SUBSTITUTE(F375,",","")))))),IF(RIGHT(F375,1)="T",1000000000000*VALUE(LEFT(F375,LEN(F375)-1)),IF(RIGHT(F375,1)="M",1000000*VALUE(LEFT(F375,LEN(F375)-1)),IF(RIGHT(F375,1)="B",1000000000*VALUE(LEFT(F375,LEN(F375)-1)),IF(RIGHT(F375,1)="%",0.01*VALUE(LEFT(F375,LEN(F375)-1)),IF(RIGHT(F375,1)="k",1000*VALUE(LEFT(F375,LEN(F375)-1)),VALUE(SUBSTITUTE(F375,",",""))))))))),"N/A")</f>
        <v/>
      </c>
      <c r="N375">
        <f>IFERROR(IF(TRIM(G375)="-", "N/A", IF(RIGHT(G375,1)=")",IF(RIGHT(G375,2)="T)",-1000000000000*VALUE(MID(G375,2,LEN(G375)-3)),IF(RIGHT(G375,2)="M)",-1000000*VALUE(MID(G375,2,LEN(G375)-3)),IF(RIGHT(G375,2)="B)",-1000000000*VALUE(MID(G375,2,LEN(G375)-3)),IF(RIGHT(G375,2)="k)",-1000*VALUE(MID(G375,2,LEN(G375)-3)),VALUE(SUBSTITUTE(G375,",","")))))),IF(RIGHT(G375,1)="T",1000000000000*VALUE(LEFT(G375,LEN(G375)-1)),IF(RIGHT(G375,1)="M",1000000*VALUE(LEFT(G375,LEN(G375)-1)),IF(RIGHT(G375,1)="B",1000000000*VALUE(LEFT(G375,LEN(G375)-1)),IF(RIGHT(G375,1)="%",0.01*VALUE(LEFT(G375,LEN(G375)-1)),IF(RIGHT(G375,1)="k",1000*VALUE(LEFT(G375,LEN(G375)-1)),VALUE(SUBSTITUTE(G375,",",""))))))))),"N/A")</f>
        <v/>
      </c>
    </row>
    <row r="376" spans="1:60">
      <c s="1" r="A376" t="n">
        <v>2</v>
      </c>
      <c r="B376" t="s">
        <v>125</v>
      </c>
      <c r="C376" t="s">
        <v>4472</v>
      </c>
      <c r="I376">
        <f>IF(AND(K376&gt; J376, L376&gt; K376, M376&gt; L376, N376&gt; M376), "pos_trend", IF(AND(K376&lt; J376, L376&lt; K376, M376&lt; L376, N376&lt; M376), "neg_trend", "N/A"))</f>
        <v/>
      </c>
      <c r="J376">
        <f>IFERROR(IF(TRIM(C376)="-", "N/A", IF(RIGHT(C376,1)=")",IF(RIGHT(C376,2)="T)",-1000000000000*VALUE(MID(C376,2,LEN(C376)-3)),IF(RIGHT(C376,2)="M)",-1000000*VALUE(MID(C376,2,LEN(C376)-3)),IF(RIGHT(C376,2)="B)",-1000000000*VALUE(MID(C376,2,LEN(C376)-3)),IF(RIGHT(C376,2)="k)",-1000*VALUE(MID(C376,2,LEN(C376)-3)),VALUE(SUBSTITUTE(C376,",","")))))),IF(RIGHT(C376,1)="T",1000000000000*VALUE(LEFT(C376,LEN(C376)-1)),IF(RIGHT(C376,1)="M",1000000*VALUE(LEFT(C376,LEN(C376)-1)),IF(RIGHT(C376,1)="B",1000000000*VALUE(LEFT(C376,LEN(C376)-1)),IF(RIGHT(C376,1)="%",0.01*VALUE(LEFT(C376,LEN(C376)-1)),IF(RIGHT(C376,1)="k",1000*VALUE(LEFT(C376,LEN(C376)-1)),VALUE(SUBSTITUTE(C376,",",""))))))))),"N/A")</f>
        <v/>
      </c>
      <c r="K376">
        <f>IFERROR(IF(TRIM(D376)="-", "N/A", IF(RIGHT(D376,1)=")",IF(RIGHT(D376,2)="T)",-1000000000000*VALUE(MID(D376,2,LEN(D376)-3)),IF(RIGHT(D376,2)="M)",-1000000*VALUE(MID(D376,2,LEN(D376)-3)),IF(RIGHT(D376,2)="B)",-1000000000*VALUE(MID(D376,2,LEN(D376)-3)),IF(RIGHT(D376,2)="k)",-1000*VALUE(MID(D376,2,LEN(D376)-3)),VALUE(SUBSTITUTE(D376,",","")))))),IF(RIGHT(D376,1)="T",1000000000000*VALUE(LEFT(D376,LEN(D376)-1)),IF(RIGHT(D376,1)="M",1000000*VALUE(LEFT(D376,LEN(D376)-1)),IF(RIGHT(D376,1)="B",1000000000*VALUE(LEFT(D376,LEN(D376)-1)),IF(RIGHT(D376,1)="%",0.01*VALUE(LEFT(D376,LEN(D376)-1)),IF(RIGHT(D376,1)="k",1000*VALUE(LEFT(D376,LEN(D376)-1)),VALUE(SUBSTITUTE(D376,",",""))))))))),"N/A")</f>
        <v/>
      </c>
      <c r="L376">
        <f>IFERROR(IF(TRIM(E376)="-", "N/A", IF(RIGHT(E376,1)=")",IF(RIGHT(E376,2)="T)",-1000000000000*VALUE(MID(E376,2,LEN(E376)-3)),IF(RIGHT(E376,2)="M)",-1000000*VALUE(MID(E376,2,LEN(E376)-3)),IF(RIGHT(E376,2)="B)",-1000000000*VALUE(MID(E376,2,LEN(E376)-3)),IF(RIGHT(E376,2)="k)",-1000*VALUE(MID(E376,2,LEN(E376)-3)),VALUE(SUBSTITUTE(E376,",","")))))),IF(RIGHT(E376,1)="T",1000000000000*VALUE(LEFT(E376,LEN(E376)-1)),IF(RIGHT(E376,1)="M",1000000*VALUE(LEFT(E376,LEN(E376)-1)),IF(RIGHT(E376,1)="B",1000000000*VALUE(LEFT(E376,LEN(E376)-1)),IF(RIGHT(E376,1)="%",0.01*VALUE(LEFT(E376,LEN(E376)-1)),IF(RIGHT(E376,1)="k",1000*VALUE(LEFT(E376,LEN(E376)-1)),VALUE(SUBSTITUTE(E376,",",""))))))))),"N/A")</f>
        <v/>
      </c>
      <c r="M376">
        <f>IFERROR(IF(TRIM(F376)="-", "N/A", IF(RIGHT(F376,1)=")",IF(RIGHT(F376,2)="T)",-1000000000000*VALUE(MID(F376,2,LEN(F376)-3)),IF(RIGHT(F376,2)="M)",-1000000*VALUE(MID(F376,2,LEN(F376)-3)),IF(RIGHT(F376,2)="B)",-1000000000*VALUE(MID(F376,2,LEN(F376)-3)),IF(RIGHT(F376,2)="k)",-1000*VALUE(MID(F376,2,LEN(F376)-3)),VALUE(SUBSTITUTE(F376,",","")))))),IF(RIGHT(F376,1)="T",1000000000000*VALUE(LEFT(F376,LEN(F376)-1)),IF(RIGHT(F376,1)="M",1000000*VALUE(LEFT(F376,LEN(F376)-1)),IF(RIGHT(F376,1)="B",1000000000*VALUE(LEFT(F376,LEN(F376)-1)),IF(RIGHT(F376,1)="%",0.01*VALUE(LEFT(F376,LEN(F376)-1)),IF(RIGHT(F376,1)="k",1000*VALUE(LEFT(F376,LEN(F376)-1)),VALUE(SUBSTITUTE(F376,",",""))))))))),"N/A")</f>
        <v/>
      </c>
      <c r="N376">
        <f>IFERROR(IF(TRIM(G376)="-", "N/A", IF(RIGHT(G376,1)=")",IF(RIGHT(G376,2)="T)",-1000000000000*VALUE(MID(G376,2,LEN(G376)-3)),IF(RIGHT(G376,2)="M)",-1000000*VALUE(MID(G376,2,LEN(G376)-3)),IF(RIGHT(G376,2)="B)",-1000000000*VALUE(MID(G376,2,LEN(G376)-3)),IF(RIGHT(G376,2)="k)",-1000*VALUE(MID(G376,2,LEN(G376)-3)),VALUE(SUBSTITUTE(G376,",","")))))),IF(RIGHT(G376,1)="T",1000000000000*VALUE(LEFT(G376,LEN(G376)-1)),IF(RIGHT(G376,1)="M",1000000*VALUE(LEFT(G376,LEN(G376)-1)),IF(RIGHT(G376,1)="B",1000000000*VALUE(LEFT(G376,LEN(G376)-1)),IF(RIGHT(G376,1)="%",0.01*VALUE(LEFT(G376,LEN(G376)-1)),IF(RIGHT(G376,1)="k",1000*VALUE(LEFT(G376,LEN(G376)-1)),VALUE(SUBSTITUTE(G376,",",""))))))))),"N/A")</f>
        <v/>
      </c>
    </row>
    <row r="377" spans="1:60">
      <c s="1" r="A377" t="n">
        <v>3</v>
      </c>
      <c r="B377" t="s">
        <v>126</v>
      </c>
      <c r="C377" t="s">
        <v>4473</v>
      </c>
      <c r="I377">
        <f>IF(AND(K377&gt; J377, L377&gt; K377, M377&gt; L377, N377&gt; M377), "pos_trend", IF(AND(K377&lt; J377, L377&lt; K377, M377&lt; L377, N377&lt; M377), "neg_trend", "N/A"))</f>
        <v/>
      </c>
      <c r="J377">
        <f>IFERROR(IF(TRIM(C377)="-", "N/A", IF(RIGHT(C377,1)=")",IF(RIGHT(C377,2)="T)",-1000000000000*VALUE(MID(C377,2,LEN(C377)-3)),IF(RIGHT(C377,2)="M)",-1000000*VALUE(MID(C377,2,LEN(C377)-3)),IF(RIGHT(C377,2)="B)",-1000000000*VALUE(MID(C377,2,LEN(C377)-3)),IF(RIGHT(C377,2)="k)",-1000*VALUE(MID(C377,2,LEN(C377)-3)),VALUE(SUBSTITUTE(C377,",","")))))),IF(RIGHT(C377,1)="T",1000000000000*VALUE(LEFT(C377,LEN(C377)-1)),IF(RIGHT(C377,1)="M",1000000*VALUE(LEFT(C377,LEN(C377)-1)),IF(RIGHT(C377,1)="B",1000000000*VALUE(LEFT(C377,LEN(C377)-1)),IF(RIGHT(C377,1)="%",0.01*VALUE(LEFT(C377,LEN(C377)-1)),IF(RIGHT(C377,1)="k",1000*VALUE(LEFT(C377,LEN(C377)-1)),VALUE(SUBSTITUTE(C377,",",""))))))))),"N/A")</f>
        <v/>
      </c>
      <c r="K377">
        <f>IFERROR(IF(TRIM(D377)="-", "N/A", IF(RIGHT(D377,1)=")",IF(RIGHT(D377,2)="T)",-1000000000000*VALUE(MID(D377,2,LEN(D377)-3)),IF(RIGHT(D377,2)="M)",-1000000*VALUE(MID(D377,2,LEN(D377)-3)),IF(RIGHT(D377,2)="B)",-1000000000*VALUE(MID(D377,2,LEN(D377)-3)),IF(RIGHT(D377,2)="k)",-1000*VALUE(MID(D377,2,LEN(D377)-3)),VALUE(SUBSTITUTE(D377,",","")))))),IF(RIGHT(D377,1)="T",1000000000000*VALUE(LEFT(D377,LEN(D377)-1)),IF(RIGHT(D377,1)="M",1000000*VALUE(LEFT(D377,LEN(D377)-1)),IF(RIGHT(D377,1)="B",1000000000*VALUE(LEFT(D377,LEN(D377)-1)),IF(RIGHT(D377,1)="%",0.01*VALUE(LEFT(D377,LEN(D377)-1)),IF(RIGHT(D377,1)="k",1000*VALUE(LEFT(D377,LEN(D377)-1)),VALUE(SUBSTITUTE(D377,",",""))))))))),"N/A")</f>
        <v/>
      </c>
      <c r="L377">
        <f>IFERROR(IF(TRIM(E377)="-", "N/A", IF(RIGHT(E377,1)=")",IF(RIGHT(E377,2)="T)",-1000000000000*VALUE(MID(E377,2,LEN(E377)-3)),IF(RIGHT(E377,2)="M)",-1000000*VALUE(MID(E377,2,LEN(E377)-3)),IF(RIGHT(E377,2)="B)",-1000000000*VALUE(MID(E377,2,LEN(E377)-3)),IF(RIGHT(E377,2)="k)",-1000*VALUE(MID(E377,2,LEN(E377)-3)),VALUE(SUBSTITUTE(E377,",","")))))),IF(RIGHT(E377,1)="T",1000000000000*VALUE(LEFT(E377,LEN(E377)-1)),IF(RIGHT(E377,1)="M",1000000*VALUE(LEFT(E377,LEN(E377)-1)),IF(RIGHT(E377,1)="B",1000000000*VALUE(LEFT(E377,LEN(E377)-1)),IF(RIGHT(E377,1)="%",0.01*VALUE(LEFT(E377,LEN(E377)-1)),IF(RIGHT(E377,1)="k",1000*VALUE(LEFT(E377,LEN(E377)-1)),VALUE(SUBSTITUTE(E377,",",""))))))))),"N/A")</f>
        <v/>
      </c>
      <c r="M377">
        <f>IFERROR(IF(TRIM(F377)="-", "N/A", IF(RIGHT(F377,1)=")",IF(RIGHT(F377,2)="T)",-1000000000000*VALUE(MID(F377,2,LEN(F377)-3)),IF(RIGHT(F377,2)="M)",-1000000*VALUE(MID(F377,2,LEN(F377)-3)),IF(RIGHT(F377,2)="B)",-1000000000*VALUE(MID(F377,2,LEN(F377)-3)),IF(RIGHT(F377,2)="k)",-1000*VALUE(MID(F377,2,LEN(F377)-3)),VALUE(SUBSTITUTE(F377,",","")))))),IF(RIGHT(F377,1)="T",1000000000000*VALUE(LEFT(F377,LEN(F377)-1)),IF(RIGHT(F377,1)="M",1000000*VALUE(LEFT(F377,LEN(F377)-1)),IF(RIGHT(F377,1)="B",1000000000*VALUE(LEFT(F377,LEN(F377)-1)),IF(RIGHT(F377,1)="%",0.01*VALUE(LEFT(F377,LEN(F377)-1)),IF(RIGHT(F377,1)="k",1000*VALUE(LEFT(F377,LEN(F377)-1)),VALUE(SUBSTITUTE(F377,",",""))))))))),"N/A")</f>
        <v/>
      </c>
      <c r="N377">
        <f>IFERROR(IF(TRIM(G377)="-", "N/A", IF(RIGHT(G377,1)=")",IF(RIGHT(G377,2)="T)",-1000000000000*VALUE(MID(G377,2,LEN(G377)-3)),IF(RIGHT(G377,2)="M)",-1000000*VALUE(MID(G377,2,LEN(G377)-3)),IF(RIGHT(G377,2)="B)",-1000000000*VALUE(MID(G377,2,LEN(G377)-3)),IF(RIGHT(G377,2)="k)",-1000*VALUE(MID(G377,2,LEN(G377)-3)),VALUE(SUBSTITUTE(G377,",","")))))),IF(RIGHT(G377,1)="T",1000000000000*VALUE(LEFT(G377,LEN(G377)-1)),IF(RIGHT(G377,1)="M",1000000*VALUE(LEFT(G377,LEN(G377)-1)),IF(RIGHT(G377,1)="B",1000000000*VALUE(LEFT(G377,LEN(G377)-1)),IF(RIGHT(G377,1)="%",0.01*VALUE(LEFT(G377,LEN(G377)-1)),IF(RIGHT(G377,1)="k",1000*VALUE(LEFT(G377,LEN(G377)-1)),VALUE(SUBSTITUTE(G377,",",""))))))))),"N/A")</f>
        <v/>
      </c>
    </row>
    <row r="378" spans="1:60">
      <c s="1" r="A378" t="n">
        <v>4</v>
      </c>
      <c r="B378" t="s">
        <v>128</v>
      </c>
      <c r="C378" t="s">
        <v>4474</v>
      </c>
      <c r="I378">
        <f>IF(AND(K378&gt; J378, L378&gt; K378, M378&gt; L378, N378&gt; M378), "pos_trend", IF(AND(K378&lt; J378, L378&lt; K378, M378&lt; L378, N378&lt; M378), "neg_trend", "N/A"))</f>
        <v/>
      </c>
      <c r="J378">
        <f>IFERROR(IF(TRIM(C378)="-", "N/A", IF(RIGHT(C378,1)=")",IF(RIGHT(C378,2)="T)",-1000000000000*VALUE(MID(C378,2,LEN(C378)-3)),IF(RIGHT(C378,2)="M)",-1000000*VALUE(MID(C378,2,LEN(C378)-3)),IF(RIGHT(C378,2)="B)",-1000000000*VALUE(MID(C378,2,LEN(C378)-3)),IF(RIGHT(C378,2)="k)",-1000*VALUE(MID(C378,2,LEN(C378)-3)),VALUE(SUBSTITUTE(C378,",","")))))),IF(RIGHT(C378,1)="T",1000000000000*VALUE(LEFT(C378,LEN(C378)-1)),IF(RIGHT(C378,1)="M",1000000*VALUE(LEFT(C378,LEN(C378)-1)),IF(RIGHT(C378,1)="B",1000000000*VALUE(LEFT(C378,LEN(C378)-1)),IF(RIGHT(C378,1)="%",0.01*VALUE(LEFT(C378,LEN(C378)-1)),IF(RIGHT(C378,1)="k",1000*VALUE(LEFT(C378,LEN(C378)-1)),VALUE(SUBSTITUTE(C378,",",""))))))))),"N/A")</f>
        <v/>
      </c>
      <c r="K378">
        <f>IFERROR(IF(TRIM(D378)="-", "N/A", IF(RIGHT(D378,1)=")",IF(RIGHT(D378,2)="T)",-1000000000000*VALUE(MID(D378,2,LEN(D378)-3)),IF(RIGHT(D378,2)="M)",-1000000*VALUE(MID(D378,2,LEN(D378)-3)),IF(RIGHT(D378,2)="B)",-1000000000*VALUE(MID(D378,2,LEN(D378)-3)),IF(RIGHT(D378,2)="k)",-1000*VALUE(MID(D378,2,LEN(D378)-3)),VALUE(SUBSTITUTE(D378,",","")))))),IF(RIGHT(D378,1)="T",1000000000000*VALUE(LEFT(D378,LEN(D378)-1)),IF(RIGHT(D378,1)="M",1000000*VALUE(LEFT(D378,LEN(D378)-1)),IF(RIGHT(D378,1)="B",1000000000*VALUE(LEFT(D378,LEN(D378)-1)),IF(RIGHT(D378,1)="%",0.01*VALUE(LEFT(D378,LEN(D378)-1)),IF(RIGHT(D378,1)="k",1000*VALUE(LEFT(D378,LEN(D378)-1)),VALUE(SUBSTITUTE(D378,",",""))))))))),"N/A")</f>
        <v/>
      </c>
      <c r="L378">
        <f>IFERROR(IF(TRIM(E378)="-", "N/A", IF(RIGHT(E378,1)=")",IF(RIGHT(E378,2)="T)",-1000000000000*VALUE(MID(E378,2,LEN(E378)-3)),IF(RIGHT(E378,2)="M)",-1000000*VALUE(MID(E378,2,LEN(E378)-3)),IF(RIGHT(E378,2)="B)",-1000000000*VALUE(MID(E378,2,LEN(E378)-3)),IF(RIGHT(E378,2)="k)",-1000*VALUE(MID(E378,2,LEN(E378)-3)),VALUE(SUBSTITUTE(E378,",","")))))),IF(RIGHT(E378,1)="T",1000000000000*VALUE(LEFT(E378,LEN(E378)-1)),IF(RIGHT(E378,1)="M",1000000*VALUE(LEFT(E378,LEN(E378)-1)),IF(RIGHT(E378,1)="B",1000000000*VALUE(LEFT(E378,LEN(E378)-1)),IF(RIGHT(E378,1)="%",0.01*VALUE(LEFT(E378,LEN(E378)-1)),IF(RIGHT(E378,1)="k",1000*VALUE(LEFT(E378,LEN(E378)-1)),VALUE(SUBSTITUTE(E378,",",""))))))))),"N/A")</f>
        <v/>
      </c>
      <c r="M378">
        <f>IFERROR(IF(TRIM(F378)="-", "N/A", IF(RIGHT(F378,1)=")",IF(RIGHT(F378,2)="T)",-1000000000000*VALUE(MID(F378,2,LEN(F378)-3)),IF(RIGHT(F378,2)="M)",-1000000*VALUE(MID(F378,2,LEN(F378)-3)),IF(RIGHT(F378,2)="B)",-1000000000*VALUE(MID(F378,2,LEN(F378)-3)),IF(RIGHT(F378,2)="k)",-1000*VALUE(MID(F378,2,LEN(F378)-3)),VALUE(SUBSTITUTE(F378,",","")))))),IF(RIGHT(F378,1)="T",1000000000000*VALUE(LEFT(F378,LEN(F378)-1)),IF(RIGHT(F378,1)="M",1000000*VALUE(LEFT(F378,LEN(F378)-1)),IF(RIGHT(F378,1)="B",1000000000*VALUE(LEFT(F378,LEN(F378)-1)),IF(RIGHT(F378,1)="%",0.01*VALUE(LEFT(F378,LEN(F378)-1)),IF(RIGHT(F378,1)="k",1000*VALUE(LEFT(F378,LEN(F378)-1)),VALUE(SUBSTITUTE(F378,",",""))))))))),"N/A")</f>
        <v/>
      </c>
      <c r="N378">
        <f>IFERROR(IF(TRIM(G378)="-", "N/A", IF(RIGHT(G378,1)=")",IF(RIGHT(G378,2)="T)",-1000000000000*VALUE(MID(G378,2,LEN(G378)-3)),IF(RIGHT(G378,2)="M)",-1000000*VALUE(MID(G378,2,LEN(G378)-3)),IF(RIGHT(G378,2)="B)",-1000000000*VALUE(MID(G378,2,LEN(G378)-3)),IF(RIGHT(G378,2)="k)",-1000*VALUE(MID(G378,2,LEN(G378)-3)),VALUE(SUBSTITUTE(G378,",","")))))),IF(RIGHT(G378,1)="T",1000000000000*VALUE(LEFT(G378,LEN(G378)-1)),IF(RIGHT(G378,1)="M",1000000*VALUE(LEFT(G378,LEN(G378)-1)),IF(RIGHT(G378,1)="B",1000000000*VALUE(LEFT(G378,LEN(G378)-1)),IF(RIGHT(G378,1)="%",0.01*VALUE(LEFT(G378,LEN(G378)-1)),IF(RIGHT(G378,1)="k",1000*VALUE(LEFT(G378,LEN(G378)-1)),VALUE(SUBSTITUTE(G378,",",""))))))))),"N/A")</f>
        <v/>
      </c>
    </row>
    <row r="379" spans="1:60">
      <c s="1" r="A379" t="n">
        <v>5</v>
      </c>
      <c r="B379" t="s">
        <v>130</v>
      </c>
      <c r="C379" t="s">
        <v>4475</v>
      </c>
      <c r="I379">
        <f>IF(AND(K379&gt; J379, L379&gt; K379, M379&gt; L379, N379&gt; M379), "pos_trend", IF(AND(K379&lt; J379, L379&lt; K379, M379&lt; L379, N379&lt; M379), "neg_trend", "N/A"))</f>
        <v/>
      </c>
      <c r="J379">
        <f>IFERROR(IF(TRIM(C379)="-", "N/A", IF(RIGHT(C379,1)=")",IF(RIGHT(C379,2)="T)",-1000000000000*VALUE(MID(C379,2,LEN(C379)-3)),IF(RIGHT(C379,2)="M)",-1000000*VALUE(MID(C379,2,LEN(C379)-3)),IF(RIGHT(C379,2)="B)",-1000000000*VALUE(MID(C379,2,LEN(C379)-3)),IF(RIGHT(C379,2)="k)",-1000*VALUE(MID(C379,2,LEN(C379)-3)),VALUE(SUBSTITUTE(C379,",","")))))),IF(RIGHT(C379,1)="T",1000000000000*VALUE(LEFT(C379,LEN(C379)-1)),IF(RIGHT(C379,1)="M",1000000*VALUE(LEFT(C379,LEN(C379)-1)),IF(RIGHT(C379,1)="B",1000000000*VALUE(LEFT(C379,LEN(C379)-1)),IF(RIGHT(C379,1)="%",0.01*VALUE(LEFT(C379,LEN(C379)-1)),IF(RIGHT(C379,1)="k",1000*VALUE(LEFT(C379,LEN(C379)-1)),VALUE(SUBSTITUTE(C379,",",""))))))))),"N/A")</f>
        <v/>
      </c>
      <c r="K379">
        <f>IFERROR(IF(TRIM(D379)="-", "N/A", IF(RIGHT(D379,1)=")",IF(RIGHT(D379,2)="T)",-1000000000000*VALUE(MID(D379,2,LEN(D379)-3)),IF(RIGHT(D379,2)="M)",-1000000*VALUE(MID(D379,2,LEN(D379)-3)),IF(RIGHT(D379,2)="B)",-1000000000*VALUE(MID(D379,2,LEN(D379)-3)),IF(RIGHT(D379,2)="k)",-1000*VALUE(MID(D379,2,LEN(D379)-3)),VALUE(SUBSTITUTE(D379,",","")))))),IF(RIGHT(D379,1)="T",1000000000000*VALUE(LEFT(D379,LEN(D379)-1)),IF(RIGHT(D379,1)="M",1000000*VALUE(LEFT(D379,LEN(D379)-1)),IF(RIGHT(D379,1)="B",1000000000*VALUE(LEFT(D379,LEN(D379)-1)),IF(RIGHT(D379,1)="%",0.01*VALUE(LEFT(D379,LEN(D379)-1)),IF(RIGHT(D379,1)="k",1000*VALUE(LEFT(D379,LEN(D379)-1)),VALUE(SUBSTITUTE(D379,",",""))))))))),"N/A")</f>
        <v/>
      </c>
      <c r="L379">
        <f>IFERROR(IF(TRIM(E379)="-", "N/A", IF(RIGHT(E379,1)=")",IF(RIGHT(E379,2)="T)",-1000000000000*VALUE(MID(E379,2,LEN(E379)-3)),IF(RIGHT(E379,2)="M)",-1000000*VALUE(MID(E379,2,LEN(E379)-3)),IF(RIGHT(E379,2)="B)",-1000000000*VALUE(MID(E379,2,LEN(E379)-3)),IF(RIGHT(E379,2)="k)",-1000*VALUE(MID(E379,2,LEN(E379)-3)),VALUE(SUBSTITUTE(E379,",","")))))),IF(RIGHT(E379,1)="T",1000000000000*VALUE(LEFT(E379,LEN(E379)-1)),IF(RIGHT(E379,1)="M",1000000*VALUE(LEFT(E379,LEN(E379)-1)),IF(RIGHT(E379,1)="B",1000000000*VALUE(LEFT(E379,LEN(E379)-1)),IF(RIGHT(E379,1)="%",0.01*VALUE(LEFT(E379,LEN(E379)-1)),IF(RIGHT(E379,1)="k",1000*VALUE(LEFT(E379,LEN(E379)-1)),VALUE(SUBSTITUTE(E379,",",""))))))))),"N/A")</f>
        <v/>
      </c>
      <c r="M379">
        <f>IFERROR(IF(TRIM(F379)="-", "N/A", IF(RIGHT(F379,1)=")",IF(RIGHT(F379,2)="T)",-1000000000000*VALUE(MID(F379,2,LEN(F379)-3)),IF(RIGHT(F379,2)="M)",-1000000*VALUE(MID(F379,2,LEN(F379)-3)),IF(RIGHT(F379,2)="B)",-1000000000*VALUE(MID(F379,2,LEN(F379)-3)),IF(RIGHT(F379,2)="k)",-1000*VALUE(MID(F379,2,LEN(F379)-3)),VALUE(SUBSTITUTE(F379,",","")))))),IF(RIGHT(F379,1)="T",1000000000000*VALUE(LEFT(F379,LEN(F379)-1)),IF(RIGHT(F379,1)="M",1000000*VALUE(LEFT(F379,LEN(F379)-1)),IF(RIGHT(F379,1)="B",1000000000*VALUE(LEFT(F379,LEN(F379)-1)),IF(RIGHT(F379,1)="%",0.01*VALUE(LEFT(F379,LEN(F379)-1)),IF(RIGHT(F379,1)="k",1000*VALUE(LEFT(F379,LEN(F379)-1)),VALUE(SUBSTITUTE(F379,",",""))))))))),"N/A")</f>
        <v/>
      </c>
      <c r="N379">
        <f>IFERROR(IF(TRIM(G379)="-", "N/A", IF(RIGHT(G379,1)=")",IF(RIGHT(G379,2)="T)",-1000000000000*VALUE(MID(G379,2,LEN(G379)-3)),IF(RIGHT(G379,2)="M)",-1000000*VALUE(MID(G379,2,LEN(G379)-3)),IF(RIGHT(G379,2)="B)",-1000000000*VALUE(MID(G379,2,LEN(G379)-3)),IF(RIGHT(G379,2)="k)",-1000*VALUE(MID(G379,2,LEN(G379)-3)),VALUE(SUBSTITUTE(G379,",","")))))),IF(RIGHT(G379,1)="T",1000000000000*VALUE(LEFT(G379,LEN(G379)-1)),IF(RIGHT(G379,1)="M",1000000*VALUE(LEFT(G379,LEN(G379)-1)),IF(RIGHT(G379,1)="B",1000000000*VALUE(LEFT(G379,LEN(G379)-1)),IF(RIGHT(G379,1)="%",0.01*VALUE(LEFT(G379,LEN(G379)-1)),IF(RIGHT(G379,1)="k",1000*VALUE(LEFT(G379,LEN(G379)-1)),VALUE(SUBSTITUTE(G379,",",""))))))))),"N/A")</f>
        <v/>
      </c>
    </row>
    <row r="380" spans="1:60">
      <c s="1" r="A380" t="n">
        <v>6</v>
      </c>
      <c r="B380" t="s">
        <v>132</v>
      </c>
      <c r="C380" t="s">
        <v>4476</v>
      </c>
      <c r="I380">
        <f>IF(AND(K380&gt; J380, L380&gt; K380, M380&gt; L380, N380&gt; M380), "pos_trend", IF(AND(K380&lt; J380, L380&lt; K380, M380&lt; L380, N380&lt; M380), "neg_trend", "N/A"))</f>
        <v/>
      </c>
      <c r="J380">
        <f>IFERROR(IF(TRIM(C380)="-", "N/A", IF(RIGHT(C380,1)=")",IF(RIGHT(C380,2)="T)",-1000000000000*VALUE(MID(C380,2,LEN(C380)-3)),IF(RIGHT(C380,2)="M)",-1000000*VALUE(MID(C380,2,LEN(C380)-3)),IF(RIGHT(C380,2)="B)",-1000000000*VALUE(MID(C380,2,LEN(C380)-3)),IF(RIGHT(C380,2)="k)",-1000*VALUE(MID(C380,2,LEN(C380)-3)),VALUE(SUBSTITUTE(C380,",","")))))),IF(RIGHT(C380,1)="T",1000000000000*VALUE(LEFT(C380,LEN(C380)-1)),IF(RIGHT(C380,1)="M",1000000*VALUE(LEFT(C380,LEN(C380)-1)),IF(RIGHT(C380,1)="B",1000000000*VALUE(LEFT(C380,LEN(C380)-1)),IF(RIGHT(C380,1)="%",0.01*VALUE(LEFT(C380,LEN(C380)-1)),IF(RIGHT(C380,1)="k",1000*VALUE(LEFT(C380,LEN(C380)-1)),VALUE(SUBSTITUTE(C380,",",""))))))))),"N/A")</f>
        <v/>
      </c>
      <c r="K380">
        <f>IFERROR(IF(TRIM(D380)="-", "N/A", IF(RIGHT(D380,1)=")",IF(RIGHT(D380,2)="T)",-1000000000000*VALUE(MID(D380,2,LEN(D380)-3)),IF(RIGHT(D380,2)="M)",-1000000*VALUE(MID(D380,2,LEN(D380)-3)),IF(RIGHT(D380,2)="B)",-1000000000*VALUE(MID(D380,2,LEN(D380)-3)),IF(RIGHT(D380,2)="k)",-1000*VALUE(MID(D380,2,LEN(D380)-3)),VALUE(SUBSTITUTE(D380,",","")))))),IF(RIGHT(D380,1)="T",1000000000000*VALUE(LEFT(D380,LEN(D380)-1)),IF(RIGHT(D380,1)="M",1000000*VALUE(LEFT(D380,LEN(D380)-1)),IF(RIGHT(D380,1)="B",1000000000*VALUE(LEFT(D380,LEN(D380)-1)),IF(RIGHT(D380,1)="%",0.01*VALUE(LEFT(D380,LEN(D380)-1)),IF(RIGHT(D380,1)="k",1000*VALUE(LEFT(D380,LEN(D380)-1)),VALUE(SUBSTITUTE(D380,",",""))))))))),"N/A")</f>
        <v/>
      </c>
      <c r="L380">
        <f>IFERROR(IF(TRIM(E380)="-", "N/A", IF(RIGHT(E380,1)=")",IF(RIGHT(E380,2)="T)",-1000000000000*VALUE(MID(E380,2,LEN(E380)-3)),IF(RIGHT(E380,2)="M)",-1000000*VALUE(MID(E380,2,LEN(E380)-3)),IF(RIGHT(E380,2)="B)",-1000000000*VALUE(MID(E380,2,LEN(E380)-3)),IF(RIGHT(E380,2)="k)",-1000*VALUE(MID(E380,2,LEN(E380)-3)),VALUE(SUBSTITUTE(E380,",","")))))),IF(RIGHT(E380,1)="T",1000000000000*VALUE(LEFT(E380,LEN(E380)-1)),IF(RIGHT(E380,1)="M",1000000*VALUE(LEFT(E380,LEN(E380)-1)),IF(RIGHT(E380,1)="B",1000000000*VALUE(LEFT(E380,LEN(E380)-1)),IF(RIGHT(E380,1)="%",0.01*VALUE(LEFT(E380,LEN(E380)-1)),IF(RIGHT(E380,1)="k",1000*VALUE(LEFT(E380,LEN(E380)-1)),VALUE(SUBSTITUTE(E380,",",""))))))))),"N/A")</f>
        <v/>
      </c>
      <c r="M380">
        <f>IFERROR(IF(TRIM(F380)="-", "N/A", IF(RIGHT(F380,1)=")",IF(RIGHT(F380,2)="T)",-1000000000000*VALUE(MID(F380,2,LEN(F380)-3)),IF(RIGHT(F380,2)="M)",-1000000*VALUE(MID(F380,2,LEN(F380)-3)),IF(RIGHT(F380,2)="B)",-1000000000*VALUE(MID(F380,2,LEN(F380)-3)),IF(RIGHT(F380,2)="k)",-1000*VALUE(MID(F380,2,LEN(F380)-3)),VALUE(SUBSTITUTE(F380,",","")))))),IF(RIGHT(F380,1)="T",1000000000000*VALUE(LEFT(F380,LEN(F380)-1)),IF(RIGHT(F380,1)="M",1000000*VALUE(LEFT(F380,LEN(F380)-1)),IF(RIGHT(F380,1)="B",1000000000*VALUE(LEFT(F380,LEN(F380)-1)),IF(RIGHT(F380,1)="%",0.01*VALUE(LEFT(F380,LEN(F380)-1)),IF(RIGHT(F380,1)="k",1000*VALUE(LEFT(F380,LEN(F380)-1)),VALUE(SUBSTITUTE(F380,",",""))))))))),"N/A")</f>
        <v/>
      </c>
      <c r="N380">
        <f>IFERROR(IF(TRIM(G380)="-", "N/A", IF(RIGHT(G380,1)=")",IF(RIGHT(G380,2)="T)",-1000000000000*VALUE(MID(G380,2,LEN(G380)-3)),IF(RIGHT(G380,2)="M)",-1000000*VALUE(MID(G380,2,LEN(G380)-3)),IF(RIGHT(G380,2)="B)",-1000000000*VALUE(MID(G380,2,LEN(G380)-3)),IF(RIGHT(G380,2)="k)",-1000*VALUE(MID(G380,2,LEN(G380)-3)),VALUE(SUBSTITUTE(G380,",","")))))),IF(RIGHT(G380,1)="T",1000000000000*VALUE(LEFT(G380,LEN(G380)-1)),IF(RIGHT(G380,1)="M",1000000*VALUE(LEFT(G380,LEN(G380)-1)),IF(RIGHT(G380,1)="B",1000000000*VALUE(LEFT(G380,LEN(G380)-1)),IF(RIGHT(G380,1)="%",0.01*VALUE(LEFT(G380,LEN(G380)-1)),IF(RIGHT(G380,1)="k",1000*VALUE(LEFT(G380,LEN(G380)-1)),VALUE(SUBSTITUTE(G380,",",""))))))))),"N/A")</f>
        <v/>
      </c>
    </row>
    <row r="381" spans="1:60">
      <c s="1" r="A381" t="n">
        <v>7</v>
      </c>
      <c r="B381" t="s">
        <v>134</v>
      </c>
      <c r="C381" t="s"/>
      <c r="I381">
        <f>IF(AND(K381&gt; J381, L381&gt; K381, M381&gt; L381, N381&gt; M381), "pos_trend", IF(AND(K381&lt; J381, L381&lt; K381, M381&lt; L381, N381&lt; M381), "neg_trend", "N/A"))</f>
        <v/>
      </c>
      <c r="J381">
        <f>IFERROR(IF(TRIM(C381)="-", "N/A", IF(RIGHT(C381,1)=")",IF(RIGHT(C381,2)="T)",-1000000000000*VALUE(MID(C381,2,LEN(C381)-3)),IF(RIGHT(C381,2)="M)",-1000000*VALUE(MID(C381,2,LEN(C381)-3)),IF(RIGHT(C381,2)="B)",-1000000000*VALUE(MID(C381,2,LEN(C381)-3)),IF(RIGHT(C381,2)="k)",-1000*VALUE(MID(C381,2,LEN(C381)-3)),VALUE(SUBSTITUTE(C381,",","")))))),IF(RIGHT(C381,1)="T",1000000000000*VALUE(LEFT(C381,LEN(C381)-1)),IF(RIGHT(C381,1)="M",1000000*VALUE(LEFT(C381,LEN(C381)-1)),IF(RIGHT(C381,1)="B",1000000000*VALUE(LEFT(C381,LEN(C381)-1)),IF(RIGHT(C381,1)="%",0.01*VALUE(LEFT(C381,LEN(C381)-1)),IF(RIGHT(C381,1)="k",1000*VALUE(LEFT(C381,LEN(C381)-1)),VALUE(SUBSTITUTE(C381,",",""))))))))),"N/A")</f>
        <v/>
      </c>
      <c r="K381">
        <f>IFERROR(IF(TRIM(D381)="-", "N/A", IF(RIGHT(D381,1)=")",IF(RIGHT(D381,2)="T)",-1000000000000*VALUE(MID(D381,2,LEN(D381)-3)),IF(RIGHT(D381,2)="M)",-1000000*VALUE(MID(D381,2,LEN(D381)-3)),IF(RIGHT(D381,2)="B)",-1000000000*VALUE(MID(D381,2,LEN(D381)-3)),IF(RIGHT(D381,2)="k)",-1000*VALUE(MID(D381,2,LEN(D381)-3)),VALUE(SUBSTITUTE(D381,",","")))))),IF(RIGHT(D381,1)="T",1000000000000*VALUE(LEFT(D381,LEN(D381)-1)),IF(RIGHT(D381,1)="M",1000000*VALUE(LEFT(D381,LEN(D381)-1)),IF(RIGHT(D381,1)="B",1000000000*VALUE(LEFT(D381,LEN(D381)-1)),IF(RIGHT(D381,1)="%",0.01*VALUE(LEFT(D381,LEN(D381)-1)),IF(RIGHT(D381,1)="k",1000*VALUE(LEFT(D381,LEN(D381)-1)),VALUE(SUBSTITUTE(D381,",",""))))))))),"N/A")</f>
        <v/>
      </c>
      <c r="L381">
        <f>IFERROR(IF(TRIM(E381)="-", "N/A", IF(RIGHT(E381,1)=")",IF(RIGHT(E381,2)="T)",-1000000000000*VALUE(MID(E381,2,LEN(E381)-3)),IF(RIGHT(E381,2)="M)",-1000000*VALUE(MID(E381,2,LEN(E381)-3)),IF(RIGHT(E381,2)="B)",-1000000000*VALUE(MID(E381,2,LEN(E381)-3)),IF(RIGHT(E381,2)="k)",-1000*VALUE(MID(E381,2,LEN(E381)-3)),VALUE(SUBSTITUTE(E381,",","")))))),IF(RIGHT(E381,1)="T",1000000000000*VALUE(LEFT(E381,LEN(E381)-1)),IF(RIGHT(E381,1)="M",1000000*VALUE(LEFT(E381,LEN(E381)-1)),IF(RIGHT(E381,1)="B",1000000000*VALUE(LEFT(E381,LEN(E381)-1)),IF(RIGHT(E381,1)="%",0.01*VALUE(LEFT(E381,LEN(E381)-1)),IF(RIGHT(E381,1)="k",1000*VALUE(LEFT(E381,LEN(E381)-1)),VALUE(SUBSTITUTE(E381,",",""))))))))),"N/A")</f>
        <v/>
      </c>
      <c r="M381">
        <f>IFERROR(IF(TRIM(F381)="-", "N/A", IF(RIGHT(F381,1)=")",IF(RIGHT(F381,2)="T)",-1000000000000*VALUE(MID(F381,2,LEN(F381)-3)),IF(RIGHT(F381,2)="M)",-1000000*VALUE(MID(F381,2,LEN(F381)-3)),IF(RIGHT(F381,2)="B)",-1000000000*VALUE(MID(F381,2,LEN(F381)-3)),IF(RIGHT(F381,2)="k)",-1000*VALUE(MID(F381,2,LEN(F381)-3)),VALUE(SUBSTITUTE(F381,",","")))))),IF(RIGHT(F381,1)="T",1000000000000*VALUE(LEFT(F381,LEN(F381)-1)),IF(RIGHT(F381,1)="M",1000000*VALUE(LEFT(F381,LEN(F381)-1)),IF(RIGHT(F381,1)="B",1000000000*VALUE(LEFT(F381,LEN(F381)-1)),IF(RIGHT(F381,1)="%",0.01*VALUE(LEFT(F381,LEN(F381)-1)),IF(RIGHT(F381,1)="k",1000*VALUE(LEFT(F381,LEN(F381)-1)),VALUE(SUBSTITUTE(F381,",",""))))))))),"N/A")</f>
        <v/>
      </c>
      <c r="N381">
        <f>IFERROR(IF(TRIM(G381)="-", "N/A", IF(RIGHT(G381,1)=")",IF(RIGHT(G381,2)="T)",-1000000000000*VALUE(MID(G381,2,LEN(G381)-3)),IF(RIGHT(G381,2)="M)",-1000000*VALUE(MID(G381,2,LEN(G381)-3)),IF(RIGHT(G381,2)="B)",-1000000000*VALUE(MID(G381,2,LEN(G381)-3)),IF(RIGHT(G381,2)="k)",-1000*VALUE(MID(G381,2,LEN(G381)-3)),VALUE(SUBSTITUTE(G381,",","")))))),IF(RIGHT(G381,1)="T",1000000000000*VALUE(LEFT(G381,LEN(G381)-1)),IF(RIGHT(G381,1)="M",1000000*VALUE(LEFT(G381,LEN(G381)-1)),IF(RIGHT(G381,1)="B",1000000000*VALUE(LEFT(G381,LEN(G381)-1)),IF(RIGHT(G381,1)="%",0.01*VALUE(LEFT(G381,LEN(G381)-1)),IF(RIGHT(G381,1)="k",1000*VALUE(LEFT(G381,LEN(G381)-1)),VALUE(SUBSTITUTE(G381,",",""))))))))),"N/A")</f>
        <v/>
      </c>
    </row>
    <row r="382" spans="1:60">
      <c s="1" r="A382" t="n">
        <v>8</v>
      </c>
      <c r="B382" t="s">
        <v>135</v>
      </c>
      <c r="C382" t="s"/>
      <c r="I382">
        <f>IF(AND(K382&gt; J382, L382&gt; K382, M382&gt; L382, N382&gt; M382), "pos_trend", IF(AND(K382&lt; J382, L382&lt; K382, M382&lt; L382, N382&lt; M382), "neg_trend", "N/A"))</f>
        <v/>
      </c>
      <c r="J382">
        <f>IFERROR(IF(TRIM(C382)="-", "N/A", IF(RIGHT(C382,1)=")",IF(RIGHT(C382,2)="T)",-1000000000000*VALUE(MID(C382,2,LEN(C382)-3)),IF(RIGHT(C382,2)="M)",-1000000*VALUE(MID(C382,2,LEN(C382)-3)),IF(RIGHT(C382,2)="B)",-1000000000*VALUE(MID(C382,2,LEN(C382)-3)),IF(RIGHT(C382,2)="k)",-1000*VALUE(MID(C382,2,LEN(C382)-3)),VALUE(SUBSTITUTE(C382,",","")))))),IF(RIGHT(C382,1)="T",1000000000000*VALUE(LEFT(C382,LEN(C382)-1)),IF(RIGHT(C382,1)="M",1000000*VALUE(LEFT(C382,LEN(C382)-1)),IF(RIGHT(C382,1)="B",1000000000*VALUE(LEFT(C382,LEN(C382)-1)),IF(RIGHT(C382,1)="%",0.01*VALUE(LEFT(C382,LEN(C382)-1)),IF(RIGHT(C382,1)="k",1000*VALUE(LEFT(C382,LEN(C382)-1)),VALUE(SUBSTITUTE(C382,",",""))))))))),"N/A")</f>
        <v/>
      </c>
      <c r="K382">
        <f>IFERROR(IF(TRIM(D382)="-", "N/A", IF(RIGHT(D382,1)=")",IF(RIGHT(D382,2)="T)",-1000000000000*VALUE(MID(D382,2,LEN(D382)-3)),IF(RIGHT(D382,2)="M)",-1000000*VALUE(MID(D382,2,LEN(D382)-3)),IF(RIGHT(D382,2)="B)",-1000000000*VALUE(MID(D382,2,LEN(D382)-3)),IF(RIGHT(D382,2)="k)",-1000*VALUE(MID(D382,2,LEN(D382)-3)),VALUE(SUBSTITUTE(D382,",","")))))),IF(RIGHT(D382,1)="T",1000000000000*VALUE(LEFT(D382,LEN(D382)-1)),IF(RIGHT(D382,1)="M",1000000*VALUE(LEFT(D382,LEN(D382)-1)),IF(RIGHT(D382,1)="B",1000000000*VALUE(LEFT(D382,LEN(D382)-1)),IF(RIGHT(D382,1)="%",0.01*VALUE(LEFT(D382,LEN(D382)-1)),IF(RIGHT(D382,1)="k",1000*VALUE(LEFT(D382,LEN(D382)-1)),VALUE(SUBSTITUTE(D382,",",""))))))))),"N/A")</f>
        <v/>
      </c>
      <c r="L382">
        <f>IFERROR(IF(TRIM(E382)="-", "N/A", IF(RIGHT(E382,1)=")",IF(RIGHT(E382,2)="T)",-1000000000000*VALUE(MID(E382,2,LEN(E382)-3)),IF(RIGHT(E382,2)="M)",-1000000*VALUE(MID(E382,2,LEN(E382)-3)),IF(RIGHT(E382,2)="B)",-1000000000*VALUE(MID(E382,2,LEN(E382)-3)),IF(RIGHT(E382,2)="k)",-1000*VALUE(MID(E382,2,LEN(E382)-3)),VALUE(SUBSTITUTE(E382,",","")))))),IF(RIGHT(E382,1)="T",1000000000000*VALUE(LEFT(E382,LEN(E382)-1)),IF(RIGHT(E382,1)="M",1000000*VALUE(LEFT(E382,LEN(E382)-1)),IF(RIGHT(E382,1)="B",1000000000*VALUE(LEFT(E382,LEN(E382)-1)),IF(RIGHT(E382,1)="%",0.01*VALUE(LEFT(E382,LEN(E382)-1)),IF(RIGHT(E382,1)="k",1000*VALUE(LEFT(E382,LEN(E382)-1)),VALUE(SUBSTITUTE(E382,",",""))))))))),"N/A")</f>
        <v/>
      </c>
      <c r="M382">
        <f>IFERROR(IF(TRIM(F382)="-", "N/A", IF(RIGHT(F382,1)=")",IF(RIGHT(F382,2)="T)",-1000000000000*VALUE(MID(F382,2,LEN(F382)-3)),IF(RIGHT(F382,2)="M)",-1000000*VALUE(MID(F382,2,LEN(F382)-3)),IF(RIGHT(F382,2)="B)",-1000000000*VALUE(MID(F382,2,LEN(F382)-3)),IF(RIGHT(F382,2)="k)",-1000*VALUE(MID(F382,2,LEN(F382)-3)),VALUE(SUBSTITUTE(F382,",","")))))),IF(RIGHT(F382,1)="T",1000000000000*VALUE(LEFT(F382,LEN(F382)-1)),IF(RIGHT(F382,1)="M",1000000*VALUE(LEFT(F382,LEN(F382)-1)),IF(RIGHT(F382,1)="B",1000000000*VALUE(LEFT(F382,LEN(F382)-1)),IF(RIGHT(F382,1)="%",0.01*VALUE(LEFT(F382,LEN(F382)-1)),IF(RIGHT(F382,1)="k",1000*VALUE(LEFT(F382,LEN(F382)-1)),VALUE(SUBSTITUTE(F382,",",""))))))))),"N/A")</f>
        <v/>
      </c>
      <c r="N382">
        <f>IFERROR(IF(TRIM(G382)="-", "N/A", IF(RIGHT(G382,1)=")",IF(RIGHT(G382,2)="T)",-1000000000000*VALUE(MID(G382,2,LEN(G382)-3)),IF(RIGHT(G382,2)="M)",-1000000*VALUE(MID(G382,2,LEN(G382)-3)),IF(RIGHT(G382,2)="B)",-1000000000*VALUE(MID(G382,2,LEN(G382)-3)),IF(RIGHT(G382,2)="k)",-1000*VALUE(MID(G382,2,LEN(G382)-3)),VALUE(SUBSTITUTE(G382,",","")))))),IF(RIGHT(G382,1)="T",1000000000000*VALUE(LEFT(G382,LEN(G382)-1)),IF(RIGHT(G382,1)="M",1000000*VALUE(LEFT(G382,LEN(G382)-1)),IF(RIGHT(G382,1)="B",1000000000*VALUE(LEFT(G382,LEN(G382)-1)),IF(RIGHT(G382,1)="%",0.01*VALUE(LEFT(G382,LEN(G382)-1)),IF(RIGHT(G382,1)="k",1000*VALUE(LEFT(G382,LEN(G382)-1)),VALUE(SUBSTITUTE(G382,",",""))))))))),"N/A")</f>
        <v/>
      </c>
    </row>
    <row r="383" spans="1:60">
      <c r="I383">
        <f>IF(AND(K383&gt; J383, L383&gt; K383, M383&gt; L383, N383&gt; M383), "pos_trend", IF(AND(K383&lt; J383, L383&lt; K383, M383&lt; L383, N383&lt; M383), "neg_trend", "N/A"))</f>
        <v/>
      </c>
      <c r="J383">
        <f>IFERROR(IF(TRIM(C383)="-", "N/A", IF(RIGHT(C383,1)=")",IF(RIGHT(C383,2)="T)",-1000000000000*VALUE(MID(C383,2,LEN(C383)-3)),IF(RIGHT(C383,2)="M)",-1000000*VALUE(MID(C383,2,LEN(C383)-3)),IF(RIGHT(C383,2)="B)",-1000000000*VALUE(MID(C383,2,LEN(C383)-3)),IF(RIGHT(C383,2)="k)",-1000*VALUE(MID(C383,2,LEN(C383)-3)),VALUE(SUBSTITUTE(C383,",","")))))),IF(RIGHT(C383,1)="T",1000000000000*VALUE(LEFT(C383,LEN(C383)-1)),IF(RIGHT(C383,1)="M",1000000*VALUE(LEFT(C383,LEN(C383)-1)),IF(RIGHT(C383,1)="B",1000000000*VALUE(LEFT(C383,LEN(C383)-1)),IF(RIGHT(C383,1)="%",0.01*VALUE(LEFT(C383,LEN(C383)-1)),IF(RIGHT(C383,1)="k",1000*VALUE(LEFT(C383,LEN(C383)-1)),VALUE(SUBSTITUTE(C383,",",""))))))))),"N/A")</f>
        <v/>
      </c>
      <c r="K383">
        <f>IFERROR(IF(TRIM(D383)="-", "N/A", IF(RIGHT(D383,1)=")",IF(RIGHT(D383,2)="T)",-1000000000000*VALUE(MID(D383,2,LEN(D383)-3)),IF(RIGHT(D383,2)="M)",-1000000*VALUE(MID(D383,2,LEN(D383)-3)),IF(RIGHT(D383,2)="B)",-1000000000*VALUE(MID(D383,2,LEN(D383)-3)),IF(RIGHT(D383,2)="k)",-1000*VALUE(MID(D383,2,LEN(D383)-3)),VALUE(SUBSTITUTE(D383,",","")))))),IF(RIGHT(D383,1)="T",1000000000000*VALUE(LEFT(D383,LEN(D383)-1)),IF(RIGHT(D383,1)="M",1000000*VALUE(LEFT(D383,LEN(D383)-1)),IF(RIGHT(D383,1)="B",1000000000*VALUE(LEFT(D383,LEN(D383)-1)),IF(RIGHT(D383,1)="%",0.01*VALUE(LEFT(D383,LEN(D383)-1)),IF(RIGHT(D383,1)="k",1000*VALUE(LEFT(D383,LEN(D383)-1)),VALUE(SUBSTITUTE(D383,",",""))))))))),"N/A")</f>
        <v/>
      </c>
      <c r="L383">
        <f>IFERROR(IF(TRIM(E383)="-", "N/A", IF(RIGHT(E383,1)=")",IF(RIGHT(E383,2)="T)",-1000000000000*VALUE(MID(E383,2,LEN(E383)-3)),IF(RIGHT(E383,2)="M)",-1000000*VALUE(MID(E383,2,LEN(E383)-3)),IF(RIGHT(E383,2)="B)",-1000000000*VALUE(MID(E383,2,LEN(E383)-3)),IF(RIGHT(E383,2)="k)",-1000*VALUE(MID(E383,2,LEN(E383)-3)),VALUE(SUBSTITUTE(E383,",","")))))),IF(RIGHT(E383,1)="T",1000000000000*VALUE(LEFT(E383,LEN(E383)-1)),IF(RIGHT(E383,1)="M",1000000*VALUE(LEFT(E383,LEN(E383)-1)),IF(RIGHT(E383,1)="B",1000000000*VALUE(LEFT(E383,LEN(E383)-1)),IF(RIGHT(E383,1)="%",0.01*VALUE(LEFT(E383,LEN(E383)-1)),IF(RIGHT(E383,1)="k",1000*VALUE(LEFT(E383,LEN(E383)-1)),VALUE(SUBSTITUTE(E383,",",""))))))))),"N/A")</f>
        <v/>
      </c>
      <c r="M383">
        <f>IFERROR(IF(TRIM(F383)="-", "N/A", IF(RIGHT(F383,1)=")",IF(RIGHT(F383,2)="T)",-1000000000000*VALUE(MID(F383,2,LEN(F383)-3)),IF(RIGHT(F383,2)="M)",-1000000*VALUE(MID(F383,2,LEN(F383)-3)),IF(RIGHT(F383,2)="B)",-1000000000*VALUE(MID(F383,2,LEN(F383)-3)),IF(RIGHT(F383,2)="k)",-1000*VALUE(MID(F383,2,LEN(F383)-3)),VALUE(SUBSTITUTE(F383,",","")))))),IF(RIGHT(F383,1)="T",1000000000000*VALUE(LEFT(F383,LEN(F383)-1)),IF(RIGHT(F383,1)="M",1000000*VALUE(LEFT(F383,LEN(F383)-1)),IF(RIGHT(F383,1)="B",1000000000*VALUE(LEFT(F383,LEN(F383)-1)),IF(RIGHT(F383,1)="%",0.01*VALUE(LEFT(F383,LEN(F383)-1)),IF(RIGHT(F383,1)="k",1000*VALUE(LEFT(F383,LEN(F383)-1)),VALUE(SUBSTITUTE(F383,",",""))))))))),"N/A")</f>
        <v/>
      </c>
      <c r="N383">
        <f>IFERROR(IF(TRIM(G383)="-", "N/A", IF(RIGHT(G383,1)=")",IF(RIGHT(G383,2)="T)",-1000000000000*VALUE(MID(G383,2,LEN(G383)-3)),IF(RIGHT(G383,2)="M)",-1000000*VALUE(MID(G383,2,LEN(G383)-3)),IF(RIGHT(G383,2)="B)",-1000000000*VALUE(MID(G383,2,LEN(G383)-3)),IF(RIGHT(G383,2)="k)",-1000*VALUE(MID(G383,2,LEN(G383)-3)),VALUE(SUBSTITUTE(G383,",","")))))),IF(RIGHT(G383,1)="T",1000000000000*VALUE(LEFT(G383,LEN(G383)-1)),IF(RIGHT(G383,1)="M",1000000*VALUE(LEFT(G383,LEN(G383)-1)),IF(RIGHT(G383,1)="B",1000000000*VALUE(LEFT(G383,LEN(G383)-1)),IF(RIGHT(G383,1)="%",0.01*VALUE(LEFT(G383,LEN(G383)-1)),IF(RIGHT(G383,1)="k",1000*VALUE(LEFT(G383,LEN(G383)-1)),VALUE(SUBSTITUTE(G383,",",""))))))))),"N/A")</f>
        <v/>
      </c>
    </row>
    <row r="384" spans="1:60">
      <c r="I384">
        <f>IF(AND(K384&gt; J384, L384&gt; K384, M384&gt; L384, N384&gt; M384), "pos_trend", IF(AND(K384&lt; J384, L384&lt; K384, M384&lt; L384, N384&lt; M384), "neg_trend", "N/A"))</f>
        <v/>
      </c>
      <c r="J384">
        <f>IFERROR(IF(TRIM(C384)="-", "N/A", IF(RIGHT(C384,1)=")",IF(RIGHT(C384,2)="T)",-1000000000000*VALUE(MID(C384,2,LEN(C384)-3)),IF(RIGHT(C384,2)="M)",-1000000*VALUE(MID(C384,2,LEN(C384)-3)),IF(RIGHT(C384,2)="B)",-1000000000*VALUE(MID(C384,2,LEN(C384)-3)),IF(RIGHT(C384,2)="k)",-1000*VALUE(MID(C384,2,LEN(C384)-3)),VALUE(SUBSTITUTE(C384,",","")))))),IF(RIGHT(C384,1)="T",1000000000000*VALUE(LEFT(C384,LEN(C384)-1)),IF(RIGHT(C384,1)="M",1000000*VALUE(LEFT(C384,LEN(C384)-1)),IF(RIGHT(C384,1)="B",1000000000*VALUE(LEFT(C384,LEN(C384)-1)),IF(RIGHT(C384,1)="%",0.01*VALUE(LEFT(C384,LEN(C384)-1)),IF(RIGHT(C384,1)="k",1000*VALUE(LEFT(C384,LEN(C384)-1)),VALUE(SUBSTITUTE(C384,",",""))))))))),"N/A")</f>
        <v/>
      </c>
      <c r="K384">
        <f>IFERROR(IF(TRIM(D384)="-", "N/A", IF(RIGHT(D384,1)=")",IF(RIGHT(D384,2)="T)",-1000000000000*VALUE(MID(D384,2,LEN(D384)-3)),IF(RIGHT(D384,2)="M)",-1000000*VALUE(MID(D384,2,LEN(D384)-3)),IF(RIGHT(D384,2)="B)",-1000000000*VALUE(MID(D384,2,LEN(D384)-3)),IF(RIGHT(D384,2)="k)",-1000*VALUE(MID(D384,2,LEN(D384)-3)),VALUE(SUBSTITUTE(D384,",","")))))),IF(RIGHT(D384,1)="T",1000000000000*VALUE(LEFT(D384,LEN(D384)-1)),IF(RIGHT(D384,1)="M",1000000*VALUE(LEFT(D384,LEN(D384)-1)),IF(RIGHT(D384,1)="B",1000000000*VALUE(LEFT(D384,LEN(D384)-1)),IF(RIGHT(D384,1)="%",0.01*VALUE(LEFT(D384,LEN(D384)-1)),IF(RIGHT(D384,1)="k",1000*VALUE(LEFT(D384,LEN(D384)-1)),VALUE(SUBSTITUTE(D384,",",""))))))))),"N/A")</f>
        <v/>
      </c>
      <c r="L384">
        <f>IFERROR(IF(TRIM(E384)="-", "N/A", IF(RIGHT(E384,1)=")",IF(RIGHT(E384,2)="T)",-1000000000000*VALUE(MID(E384,2,LEN(E384)-3)),IF(RIGHT(E384,2)="M)",-1000000*VALUE(MID(E384,2,LEN(E384)-3)),IF(RIGHT(E384,2)="B)",-1000000000*VALUE(MID(E384,2,LEN(E384)-3)),IF(RIGHT(E384,2)="k)",-1000*VALUE(MID(E384,2,LEN(E384)-3)),VALUE(SUBSTITUTE(E384,",","")))))),IF(RIGHT(E384,1)="T",1000000000000*VALUE(LEFT(E384,LEN(E384)-1)),IF(RIGHT(E384,1)="M",1000000*VALUE(LEFT(E384,LEN(E384)-1)),IF(RIGHT(E384,1)="B",1000000000*VALUE(LEFT(E384,LEN(E384)-1)),IF(RIGHT(E384,1)="%",0.01*VALUE(LEFT(E384,LEN(E384)-1)),IF(RIGHT(E384,1)="k",1000*VALUE(LEFT(E384,LEN(E384)-1)),VALUE(SUBSTITUTE(E384,",",""))))))))),"N/A")</f>
        <v/>
      </c>
      <c r="M384">
        <f>IFERROR(IF(TRIM(F384)="-", "N/A", IF(RIGHT(F384,1)=")",IF(RIGHT(F384,2)="T)",-1000000000000*VALUE(MID(F384,2,LEN(F384)-3)),IF(RIGHT(F384,2)="M)",-1000000*VALUE(MID(F384,2,LEN(F384)-3)),IF(RIGHT(F384,2)="B)",-1000000000*VALUE(MID(F384,2,LEN(F384)-3)),IF(RIGHT(F384,2)="k)",-1000*VALUE(MID(F384,2,LEN(F384)-3)),VALUE(SUBSTITUTE(F384,",","")))))),IF(RIGHT(F384,1)="T",1000000000000*VALUE(LEFT(F384,LEN(F384)-1)),IF(RIGHT(F384,1)="M",1000000*VALUE(LEFT(F384,LEN(F384)-1)),IF(RIGHT(F384,1)="B",1000000000*VALUE(LEFT(F384,LEN(F384)-1)),IF(RIGHT(F384,1)="%",0.01*VALUE(LEFT(F384,LEN(F384)-1)),IF(RIGHT(F384,1)="k",1000*VALUE(LEFT(F384,LEN(F384)-1)),VALUE(SUBSTITUTE(F384,",",""))))))))),"N/A")</f>
        <v/>
      </c>
      <c r="N384">
        <f>IFERROR(IF(TRIM(G384)="-", "N/A", IF(RIGHT(G384,1)=")",IF(RIGHT(G384,2)="T)",-1000000000000*VALUE(MID(G384,2,LEN(G384)-3)),IF(RIGHT(G384,2)="M)",-1000000*VALUE(MID(G384,2,LEN(G384)-3)),IF(RIGHT(G384,2)="B)",-1000000000*VALUE(MID(G384,2,LEN(G384)-3)),IF(RIGHT(G384,2)="k)",-1000*VALUE(MID(G384,2,LEN(G384)-3)),VALUE(SUBSTITUTE(G384,",","")))))),IF(RIGHT(G384,1)="T",1000000000000*VALUE(LEFT(G384,LEN(G384)-1)),IF(RIGHT(G384,1)="M",1000000*VALUE(LEFT(G384,LEN(G384)-1)),IF(RIGHT(G384,1)="B",1000000000*VALUE(LEFT(G384,LEN(G384)-1)),IF(RIGHT(G384,1)="%",0.01*VALUE(LEFT(G384,LEN(G384)-1)),IF(RIGHT(G384,1)="k",1000*VALUE(LEFT(G384,LEN(G384)-1)),VALUE(SUBSTITUTE(G384,",",""))))))))),"N/A")</f>
        <v/>
      </c>
    </row>
    <row r="385" spans="1:60">
      <c s="1" r="A385" t="n">
        <v>0</v>
      </c>
      <c r="B385" t="s">
        <v>123</v>
      </c>
      <c r="C385" t="s">
        <v>4477</v>
      </c>
      <c r="I385">
        <f>IF(AND(K385&gt; J385, L385&gt; K385, M385&gt; L385, N385&gt; M385), "pos_trend", IF(AND(K385&lt; J385, L385&lt; K385, M385&lt; L385, N385&lt; M385), "neg_trend", "N/A"))</f>
        <v/>
      </c>
      <c r="J385">
        <f>IFERROR(IF(TRIM(C385)="-", "N/A", IF(RIGHT(C385,1)=")",IF(RIGHT(C385,2)="T)",-1000000000000*VALUE(MID(C385,2,LEN(C385)-3)),IF(RIGHT(C385,2)="M)",-1000000*VALUE(MID(C385,2,LEN(C385)-3)),IF(RIGHT(C385,2)="B)",-1000000000*VALUE(MID(C385,2,LEN(C385)-3)),IF(RIGHT(C385,2)="k)",-1000*VALUE(MID(C385,2,LEN(C385)-3)),VALUE(SUBSTITUTE(C385,",","")))))),IF(RIGHT(C385,1)="T",1000000000000*VALUE(LEFT(C385,LEN(C385)-1)),IF(RIGHT(C385,1)="M",1000000*VALUE(LEFT(C385,LEN(C385)-1)),IF(RIGHT(C385,1)="B",1000000000*VALUE(LEFT(C385,LEN(C385)-1)),IF(RIGHT(C385,1)="%",0.01*VALUE(LEFT(C385,LEN(C385)-1)),IF(RIGHT(C385,1)="k",1000*VALUE(LEFT(C385,LEN(C385)-1)),VALUE(SUBSTITUTE(C385,",",""))))))))),"N/A")</f>
        <v/>
      </c>
      <c r="K385">
        <f>IFERROR(IF(TRIM(D385)="-", "N/A", IF(RIGHT(D385,1)=")",IF(RIGHT(D385,2)="T)",-1000000000000*VALUE(MID(D385,2,LEN(D385)-3)),IF(RIGHT(D385,2)="M)",-1000000*VALUE(MID(D385,2,LEN(D385)-3)),IF(RIGHT(D385,2)="B)",-1000000000*VALUE(MID(D385,2,LEN(D385)-3)),IF(RIGHT(D385,2)="k)",-1000*VALUE(MID(D385,2,LEN(D385)-3)),VALUE(SUBSTITUTE(D385,",","")))))),IF(RIGHT(D385,1)="T",1000000000000*VALUE(LEFT(D385,LEN(D385)-1)),IF(RIGHT(D385,1)="M",1000000*VALUE(LEFT(D385,LEN(D385)-1)),IF(RIGHT(D385,1)="B",1000000000*VALUE(LEFT(D385,LEN(D385)-1)),IF(RIGHT(D385,1)="%",0.01*VALUE(LEFT(D385,LEN(D385)-1)),IF(RIGHT(D385,1)="k",1000*VALUE(LEFT(D385,LEN(D385)-1)),VALUE(SUBSTITUTE(D385,",",""))))))))),"N/A")</f>
        <v/>
      </c>
      <c r="L385">
        <f>IFERROR(IF(TRIM(E385)="-", "N/A", IF(RIGHT(E385,1)=")",IF(RIGHT(E385,2)="T)",-1000000000000*VALUE(MID(E385,2,LEN(E385)-3)),IF(RIGHT(E385,2)="M)",-1000000*VALUE(MID(E385,2,LEN(E385)-3)),IF(RIGHT(E385,2)="B)",-1000000000*VALUE(MID(E385,2,LEN(E385)-3)),IF(RIGHT(E385,2)="k)",-1000*VALUE(MID(E385,2,LEN(E385)-3)),VALUE(SUBSTITUTE(E385,",","")))))),IF(RIGHT(E385,1)="T",1000000000000*VALUE(LEFT(E385,LEN(E385)-1)),IF(RIGHT(E385,1)="M",1000000*VALUE(LEFT(E385,LEN(E385)-1)),IF(RIGHT(E385,1)="B",1000000000*VALUE(LEFT(E385,LEN(E385)-1)),IF(RIGHT(E385,1)="%",0.01*VALUE(LEFT(E385,LEN(E385)-1)),IF(RIGHT(E385,1)="k",1000*VALUE(LEFT(E385,LEN(E385)-1)),VALUE(SUBSTITUTE(E385,",",""))))))))),"N/A")</f>
        <v/>
      </c>
      <c r="M385">
        <f>IFERROR(IF(TRIM(F385)="-", "N/A", IF(RIGHT(F385,1)=")",IF(RIGHT(F385,2)="T)",-1000000000000*VALUE(MID(F385,2,LEN(F385)-3)),IF(RIGHT(F385,2)="M)",-1000000*VALUE(MID(F385,2,LEN(F385)-3)),IF(RIGHT(F385,2)="B)",-1000000000*VALUE(MID(F385,2,LEN(F385)-3)),IF(RIGHT(F385,2)="k)",-1000*VALUE(MID(F385,2,LEN(F385)-3)),VALUE(SUBSTITUTE(F385,",","")))))),IF(RIGHT(F385,1)="T",1000000000000*VALUE(LEFT(F385,LEN(F385)-1)),IF(RIGHT(F385,1)="M",1000000*VALUE(LEFT(F385,LEN(F385)-1)),IF(RIGHT(F385,1)="B",1000000000*VALUE(LEFT(F385,LEN(F385)-1)),IF(RIGHT(F385,1)="%",0.01*VALUE(LEFT(F385,LEN(F385)-1)),IF(RIGHT(F385,1)="k",1000*VALUE(LEFT(F385,LEN(F385)-1)),VALUE(SUBSTITUTE(F385,",",""))))))))),"N/A")</f>
        <v/>
      </c>
      <c r="N385">
        <f>IFERROR(IF(TRIM(G385)="-", "N/A", IF(RIGHT(G385,1)=")",IF(RIGHT(G385,2)="T)",-1000000000000*VALUE(MID(G385,2,LEN(G385)-3)),IF(RIGHT(G385,2)="M)",-1000000*VALUE(MID(G385,2,LEN(G385)-3)),IF(RIGHT(G385,2)="B)",-1000000000*VALUE(MID(G385,2,LEN(G385)-3)),IF(RIGHT(G385,2)="k)",-1000*VALUE(MID(G385,2,LEN(G385)-3)),VALUE(SUBSTITUTE(G385,",","")))))),IF(RIGHT(G385,1)="T",1000000000000*VALUE(LEFT(G385,LEN(G385)-1)),IF(RIGHT(G385,1)="M",1000000*VALUE(LEFT(G385,LEN(G385)-1)),IF(RIGHT(G385,1)="B",1000000000*VALUE(LEFT(G385,LEN(G385)-1)),IF(RIGHT(G385,1)="%",0.01*VALUE(LEFT(G385,LEN(G385)-1)),IF(RIGHT(G385,1)="k",1000*VALUE(LEFT(G385,LEN(G385)-1)),VALUE(SUBSTITUTE(G385,",",""))))))))),"N/A")</f>
        <v/>
      </c>
    </row>
    <row r="386" spans="1:60">
      <c s="1" r="A386" t="n">
        <v>1</v>
      </c>
      <c r="B386" t="s">
        <v>124</v>
      </c>
      <c r="C386" t="s"/>
      <c r="I386">
        <f>IF(AND(K386&gt; J386, L386&gt; K386, M386&gt; L386, N386&gt; M386), "pos_trend", IF(AND(K386&lt; J386, L386&lt; K386, M386&lt; L386, N386&lt; M386), "neg_trend", "N/A"))</f>
        <v/>
      </c>
      <c r="J386">
        <f>IFERROR(IF(TRIM(C386)="-", "N/A", IF(RIGHT(C386,1)=")",IF(RIGHT(C386,2)="T)",-1000000000000*VALUE(MID(C386,2,LEN(C386)-3)),IF(RIGHT(C386,2)="M)",-1000000*VALUE(MID(C386,2,LEN(C386)-3)),IF(RIGHT(C386,2)="B)",-1000000000*VALUE(MID(C386,2,LEN(C386)-3)),IF(RIGHT(C386,2)="k)",-1000*VALUE(MID(C386,2,LEN(C386)-3)),VALUE(SUBSTITUTE(C386,",","")))))),IF(RIGHT(C386,1)="T",1000000000000*VALUE(LEFT(C386,LEN(C386)-1)),IF(RIGHT(C386,1)="M",1000000*VALUE(LEFT(C386,LEN(C386)-1)),IF(RIGHT(C386,1)="B",1000000000*VALUE(LEFT(C386,LEN(C386)-1)),IF(RIGHT(C386,1)="%",0.01*VALUE(LEFT(C386,LEN(C386)-1)),IF(RIGHT(C386,1)="k",1000*VALUE(LEFT(C386,LEN(C386)-1)),VALUE(SUBSTITUTE(C386,",",""))))))))),"N/A")</f>
        <v/>
      </c>
      <c r="K386">
        <f>IFERROR(IF(TRIM(D386)="-", "N/A", IF(RIGHT(D386,1)=")",IF(RIGHT(D386,2)="T)",-1000000000000*VALUE(MID(D386,2,LEN(D386)-3)),IF(RIGHT(D386,2)="M)",-1000000*VALUE(MID(D386,2,LEN(D386)-3)),IF(RIGHT(D386,2)="B)",-1000000000*VALUE(MID(D386,2,LEN(D386)-3)),IF(RIGHT(D386,2)="k)",-1000*VALUE(MID(D386,2,LEN(D386)-3)),VALUE(SUBSTITUTE(D386,",","")))))),IF(RIGHT(D386,1)="T",1000000000000*VALUE(LEFT(D386,LEN(D386)-1)),IF(RIGHT(D386,1)="M",1000000*VALUE(LEFT(D386,LEN(D386)-1)),IF(RIGHT(D386,1)="B",1000000000*VALUE(LEFT(D386,LEN(D386)-1)),IF(RIGHT(D386,1)="%",0.01*VALUE(LEFT(D386,LEN(D386)-1)),IF(RIGHT(D386,1)="k",1000*VALUE(LEFT(D386,LEN(D386)-1)),VALUE(SUBSTITUTE(D386,",",""))))))))),"N/A")</f>
        <v/>
      </c>
      <c r="L386">
        <f>IFERROR(IF(TRIM(E386)="-", "N/A", IF(RIGHT(E386,1)=")",IF(RIGHT(E386,2)="T)",-1000000000000*VALUE(MID(E386,2,LEN(E386)-3)),IF(RIGHT(E386,2)="M)",-1000000*VALUE(MID(E386,2,LEN(E386)-3)),IF(RIGHT(E386,2)="B)",-1000000000*VALUE(MID(E386,2,LEN(E386)-3)),IF(RIGHT(E386,2)="k)",-1000*VALUE(MID(E386,2,LEN(E386)-3)),VALUE(SUBSTITUTE(E386,",","")))))),IF(RIGHT(E386,1)="T",1000000000000*VALUE(LEFT(E386,LEN(E386)-1)),IF(RIGHT(E386,1)="M",1000000*VALUE(LEFT(E386,LEN(E386)-1)),IF(RIGHT(E386,1)="B",1000000000*VALUE(LEFT(E386,LEN(E386)-1)),IF(RIGHT(E386,1)="%",0.01*VALUE(LEFT(E386,LEN(E386)-1)),IF(RIGHT(E386,1)="k",1000*VALUE(LEFT(E386,LEN(E386)-1)),VALUE(SUBSTITUTE(E386,",",""))))))))),"N/A")</f>
        <v/>
      </c>
      <c r="M386">
        <f>IFERROR(IF(TRIM(F386)="-", "N/A", IF(RIGHT(F386,1)=")",IF(RIGHT(F386,2)="T)",-1000000000000*VALUE(MID(F386,2,LEN(F386)-3)),IF(RIGHT(F386,2)="M)",-1000000*VALUE(MID(F386,2,LEN(F386)-3)),IF(RIGHT(F386,2)="B)",-1000000000*VALUE(MID(F386,2,LEN(F386)-3)),IF(RIGHT(F386,2)="k)",-1000*VALUE(MID(F386,2,LEN(F386)-3)),VALUE(SUBSTITUTE(F386,",","")))))),IF(RIGHT(F386,1)="T",1000000000000*VALUE(LEFT(F386,LEN(F386)-1)),IF(RIGHT(F386,1)="M",1000000*VALUE(LEFT(F386,LEN(F386)-1)),IF(RIGHT(F386,1)="B",1000000000*VALUE(LEFT(F386,LEN(F386)-1)),IF(RIGHT(F386,1)="%",0.01*VALUE(LEFT(F386,LEN(F386)-1)),IF(RIGHT(F386,1)="k",1000*VALUE(LEFT(F386,LEN(F386)-1)),VALUE(SUBSTITUTE(F386,",",""))))))))),"N/A")</f>
        <v/>
      </c>
      <c r="N386">
        <f>IFERROR(IF(TRIM(G386)="-", "N/A", IF(RIGHT(G386,1)=")",IF(RIGHT(G386,2)="T)",-1000000000000*VALUE(MID(G386,2,LEN(G386)-3)),IF(RIGHT(G386,2)="M)",-1000000*VALUE(MID(G386,2,LEN(G386)-3)),IF(RIGHT(G386,2)="B)",-1000000000*VALUE(MID(G386,2,LEN(G386)-3)),IF(RIGHT(G386,2)="k)",-1000*VALUE(MID(G386,2,LEN(G386)-3)),VALUE(SUBSTITUTE(G386,",","")))))),IF(RIGHT(G386,1)="T",1000000000000*VALUE(LEFT(G386,LEN(G386)-1)),IF(RIGHT(G386,1)="M",1000000*VALUE(LEFT(G386,LEN(G386)-1)),IF(RIGHT(G386,1)="B",1000000000*VALUE(LEFT(G386,LEN(G386)-1)),IF(RIGHT(G386,1)="%",0.01*VALUE(LEFT(G386,LEN(G386)-1)),IF(RIGHT(G386,1)="k",1000*VALUE(LEFT(G386,LEN(G386)-1)),VALUE(SUBSTITUTE(G386,",",""))))))))),"N/A")</f>
        <v/>
      </c>
    </row>
    <row r="387" spans="1:60">
      <c s="1" r="A387" t="n">
        <v>2</v>
      </c>
      <c r="B387" t="s">
        <v>125</v>
      </c>
      <c r="C387" t="s">
        <v>4478</v>
      </c>
      <c r="I387">
        <f>IF(AND(K387&gt; J387, L387&gt; K387, M387&gt; L387, N387&gt; M387), "pos_trend", IF(AND(K387&lt; J387, L387&lt; K387, M387&lt; L387, N387&lt; M387), "neg_trend", "N/A"))</f>
        <v/>
      </c>
      <c r="J387">
        <f>IFERROR(IF(TRIM(C387)="-", "N/A", IF(RIGHT(C387,1)=")",IF(RIGHT(C387,2)="T)",-1000000000000*VALUE(MID(C387,2,LEN(C387)-3)),IF(RIGHT(C387,2)="M)",-1000000*VALUE(MID(C387,2,LEN(C387)-3)),IF(RIGHT(C387,2)="B)",-1000000000*VALUE(MID(C387,2,LEN(C387)-3)),IF(RIGHT(C387,2)="k)",-1000*VALUE(MID(C387,2,LEN(C387)-3)),VALUE(SUBSTITUTE(C387,",","")))))),IF(RIGHT(C387,1)="T",1000000000000*VALUE(LEFT(C387,LEN(C387)-1)),IF(RIGHT(C387,1)="M",1000000*VALUE(LEFT(C387,LEN(C387)-1)),IF(RIGHT(C387,1)="B",1000000000*VALUE(LEFT(C387,LEN(C387)-1)),IF(RIGHT(C387,1)="%",0.01*VALUE(LEFT(C387,LEN(C387)-1)),IF(RIGHT(C387,1)="k",1000*VALUE(LEFT(C387,LEN(C387)-1)),VALUE(SUBSTITUTE(C387,",",""))))))))),"N/A")</f>
        <v/>
      </c>
      <c r="K387">
        <f>IFERROR(IF(TRIM(D387)="-", "N/A", IF(RIGHT(D387,1)=")",IF(RIGHT(D387,2)="T)",-1000000000000*VALUE(MID(D387,2,LEN(D387)-3)),IF(RIGHT(D387,2)="M)",-1000000*VALUE(MID(D387,2,LEN(D387)-3)),IF(RIGHT(D387,2)="B)",-1000000000*VALUE(MID(D387,2,LEN(D387)-3)),IF(RIGHT(D387,2)="k)",-1000*VALUE(MID(D387,2,LEN(D387)-3)),VALUE(SUBSTITUTE(D387,",","")))))),IF(RIGHT(D387,1)="T",1000000000000*VALUE(LEFT(D387,LEN(D387)-1)),IF(RIGHT(D387,1)="M",1000000*VALUE(LEFT(D387,LEN(D387)-1)),IF(RIGHT(D387,1)="B",1000000000*VALUE(LEFT(D387,LEN(D387)-1)),IF(RIGHT(D387,1)="%",0.01*VALUE(LEFT(D387,LEN(D387)-1)),IF(RIGHT(D387,1)="k",1000*VALUE(LEFT(D387,LEN(D387)-1)),VALUE(SUBSTITUTE(D387,",",""))))))))),"N/A")</f>
        <v/>
      </c>
      <c r="L387">
        <f>IFERROR(IF(TRIM(E387)="-", "N/A", IF(RIGHT(E387,1)=")",IF(RIGHT(E387,2)="T)",-1000000000000*VALUE(MID(E387,2,LEN(E387)-3)),IF(RIGHT(E387,2)="M)",-1000000*VALUE(MID(E387,2,LEN(E387)-3)),IF(RIGHT(E387,2)="B)",-1000000000*VALUE(MID(E387,2,LEN(E387)-3)),IF(RIGHT(E387,2)="k)",-1000*VALUE(MID(E387,2,LEN(E387)-3)),VALUE(SUBSTITUTE(E387,",","")))))),IF(RIGHT(E387,1)="T",1000000000000*VALUE(LEFT(E387,LEN(E387)-1)),IF(RIGHT(E387,1)="M",1000000*VALUE(LEFT(E387,LEN(E387)-1)),IF(RIGHT(E387,1)="B",1000000000*VALUE(LEFT(E387,LEN(E387)-1)),IF(RIGHT(E387,1)="%",0.01*VALUE(LEFT(E387,LEN(E387)-1)),IF(RIGHT(E387,1)="k",1000*VALUE(LEFT(E387,LEN(E387)-1)),VALUE(SUBSTITUTE(E387,",",""))))))))),"N/A")</f>
        <v/>
      </c>
      <c r="M387">
        <f>IFERROR(IF(TRIM(F387)="-", "N/A", IF(RIGHT(F387,1)=")",IF(RIGHT(F387,2)="T)",-1000000000000*VALUE(MID(F387,2,LEN(F387)-3)),IF(RIGHT(F387,2)="M)",-1000000*VALUE(MID(F387,2,LEN(F387)-3)),IF(RIGHT(F387,2)="B)",-1000000000*VALUE(MID(F387,2,LEN(F387)-3)),IF(RIGHT(F387,2)="k)",-1000*VALUE(MID(F387,2,LEN(F387)-3)),VALUE(SUBSTITUTE(F387,",","")))))),IF(RIGHT(F387,1)="T",1000000000000*VALUE(LEFT(F387,LEN(F387)-1)),IF(RIGHT(F387,1)="M",1000000*VALUE(LEFT(F387,LEN(F387)-1)),IF(RIGHT(F387,1)="B",1000000000*VALUE(LEFT(F387,LEN(F387)-1)),IF(RIGHT(F387,1)="%",0.01*VALUE(LEFT(F387,LEN(F387)-1)),IF(RIGHT(F387,1)="k",1000*VALUE(LEFT(F387,LEN(F387)-1)),VALUE(SUBSTITUTE(F387,",",""))))))))),"N/A")</f>
        <v/>
      </c>
      <c r="N387">
        <f>IFERROR(IF(TRIM(G387)="-", "N/A", IF(RIGHT(G387,1)=")",IF(RIGHT(G387,2)="T)",-1000000000000*VALUE(MID(G387,2,LEN(G387)-3)),IF(RIGHT(G387,2)="M)",-1000000*VALUE(MID(G387,2,LEN(G387)-3)),IF(RIGHT(G387,2)="B)",-1000000000*VALUE(MID(G387,2,LEN(G387)-3)),IF(RIGHT(G387,2)="k)",-1000*VALUE(MID(G387,2,LEN(G387)-3)),VALUE(SUBSTITUTE(G387,",","")))))),IF(RIGHT(G387,1)="T",1000000000000*VALUE(LEFT(G387,LEN(G387)-1)),IF(RIGHT(G387,1)="M",1000000*VALUE(LEFT(G387,LEN(G387)-1)),IF(RIGHT(G387,1)="B",1000000000*VALUE(LEFT(G387,LEN(G387)-1)),IF(RIGHT(G387,1)="%",0.01*VALUE(LEFT(G387,LEN(G387)-1)),IF(RIGHT(G387,1)="k",1000*VALUE(LEFT(G387,LEN(G387)-1)),VALUE(SUBSTITUTE(G387,",",""))))))))),"N/A")</f>
        <v/>
      </c>
    </row>
    <row r="388" spans="1:60">
      <c s="1" r="A388" t="n">
        <v>3</v>
      </c>
      <c r="B388" t="s">
        <v>126</v>
      </c>
      <c r="C388" t="s">
        <v>4479</v>
      </c>
      <c r="I388">
        <f>IF(AND(K388&gt; J388, L388&gt; K388, M388&gt; L388, N388&gt; M388), "pos_trend", IF(AND(K388&lt; J388, L388&lt; K388, M388&lt; L388, N388&lt; M388), "neg_trend", "N/A"))</f>
        <v/>
      </c>
      <c r="J388">
        <f>IFERROR(IF(TRIM(C388)="-", "N/A", IF(RIGHT(C388,1)=")",IF(RIGHT(C388,2)="T)",-1000000000000*VALUE(MID(C388,2,LEN(C388)-3)),IF(RIGHT(C388,2)="M)",-1000000*VALUE(MID(C388,2,LEN(C388)-3)),IF(RIGHT(C388,2)="B)",-1000000000*VALUE(MID(C388,2,LEN(C388)-3)),IF(RIGHT(C388,2)="k)",-1000*VALUE(MID(C388,2,LEN(C388)-3)),VALUE(SUBSTITUTE(C388,",","")))))),IF(RIGHT(C388,1)="T",1000000000000*VALUE(LEFT(C388,LEN(C388)-1)),IF(RIGHT(C388,1)="M",1000000*VALUE(LEFT(C388,LEN(C388)-1)),IF(RIGHT(C388,1)="B",1000000000*VALUE(LEFT(C388,LEN(C388)-1)),IF(RIGHT(C388,1)="%",0.01*VALUE(LEFT(C388,LEN(C388)-1)),IF(RIGHT(C388,1)="k",1000*VALUE(LEFT(C388,LEN(C388)-1)),VALUE(SUBSTITUTE(C388,",",""))))))))),"N/A")</f>
        <v/>
      </c>
      <c r="K388">
        <f>IFERROR(IF(TRIM(D388)="-", "N/A", IF(RIGHT(D388,1)=")",IF(RIGHT(D388,2)="T)",-1000000000000*VALUE(MID(D388,2,LEN(D388)-3)),IF(RIGHT(D388,2)="M)",-1000000*VALUE(MID(D388,2,LEN(D388)-3)),IF(RIGHT(D388,2)="B)",-1000000000*VALUE(MID(D388,2,LEN(D388)-3)),IF(RIGHT(D388,2)="k)",-1000*VALUE(MID(D388,2,LEN(D388)-3)),VALUE(SUBSTITUTE(D388,",","")))))),IF(RIGHT(D388,1)="T",1000000000000*VALUE(LEFT(D388,LEN(D388)-1)),IF(RIGHT(D388,1)="M",1000000*VALUE(LEFT(D388,LEN(D388)-1)),IF(RIGHT(D388,1)="B",1000000000*VALUE(LEFT(D388,LEN(D388)-1)),IF(RIGHT(D388,1)="%",0.01*VALUE(LEFT(D388,LEN(D388)-1)),IF(RIGHT(D388,1)="k",1000*VALUE(LEFT(D388,LEN(D388)-1)),VALUE(SUBSTITUTE(D388,",",""))))))))),"N/A")</f>
        <v/>
      </c>
      <c r="L388">
        <f>IFERROR(IF(TRIM(E388)="-", "N/A", IF(RIGHT(E388,1)=")",IF(RIGHT(E388,2)="T)",-1000000000000*VALUE(MID(E388,2,LEN(E388)-3)),IF(RIGHT(E388,2)="M)",-1000000*VALUE(MID(E388,2,LEN(E388)-3)),IF(RIGHT(E388,2)="B)",-1000000000*VALUE(MID(E388,2,LEN(E388)-3)),IF(RIGHT(E388,2)="k)",-1000*VALUE(MID(E388,2,LEN(E388)-3)),VALUE(SUBSTITUTE(E388,",","")))))),IF(RIGHT(E388,1)="T",1000000000000*VALUE(LEFT(E388,LEN(E388)-1)),IF(RIGHT(E388,1)="M",1000000*VALUE(LEFT(E388,LEN(E388)-1)),IF(RIGHT(E388,1)="B",1000000000*VALUE(LEFT(E388,LEN(E388)-1)),IF(RIGHT(E388,1)="%",0.01*VALUE(LEFT(E388,LEN(E388)-1)),IF(RIGHT(E388,1)="k",1000*VALUE(LEFT(E388,LEN(E388)-1)),VALUE(SUBSTITUTE(E388,",",""))))))))),"N/A")</f>
        <v/>
      </c>
      <c r="M388">
        <f>IFERROR(IF(TRIM(F388)="-", "N/A", IF(RIGHT(F388,1)=")",IF(RIGHT(F388,2)="T)",-1000000000000*VALUE(MID(F388,2,LEN(F388)-3)),IF(RIGHT(F388,2)="M)",-1000000*VALUE(MID(F388,2,LEN(F388)-3)),IF(RIGHT(F388,2)="B)",-1000000000*VALUE(MID(F388,2,LEN(F388)-3)),IF(RIGHT(F388,2)="k)",-1000*VALUE(MID(F388,2,LEN(F388)-3)),VALUE(SUBSTITUTE(F388,",","")))))),IF(RIGHT(F388,1)="T",1000000000000*VALUE(LEFT(F388,LEN(F388)-1)),IF(RIGHT(F388,1)="M",1000000*VALUE(LEFT(F388,LEN(F388)-1)),IF(RIGHT(F388,1)="B",1000000000*VALUE(LEFT(F388,LEN(F388)-1)),IF(RIGHT(F388,1)="%",0.01*VALUE(LEFT(F388,LEN(F388)-1)),IF(RIGHT(F388,1)="k",1000*VALUE(LEFT(F388,LEN(F388)-1)),VALUE(SUBSTITUTE(F388,",",""))))))))),"N/A")</f>
        <v/>
      </c>
      <c r="N388">
        <f>IFERROR(IF(TRIM(G388)="-", "N/A", IF(RIGHT(G388,1)=")",IF(RIGHT(G388,2)="T)",-1000000000000*VALUE(MID(G388,2,LEN(G388)-3)),IF(RIGHT(G388,2)="M)",-1000000*VALUE(MID(G388,2,LEN(G388)-3)),IF(RIGHT(G388,2)="B)",-1000000000*VALUE(MID(G388,2,LEN(G388)-3)),IF(RIGHT(G388,2)="k)",-1000*VALUE(MID(G388,2,LEN(G388)-3)),VALUE(SUBSTITUTE(G388,",","")))))),IF(RIGHT(G388,1)="T",1000000000000*VALUE(LEFT(G388,LEN(G388)-1)),IF(RIGHT(G388,1)="M",1000000*VALUE(LEFT(G388,LEN(G388)-1)),IF(RIGHT(G388,1)="B",1000000000*VALUE(LEFT(G388,LEN(G388)-1)),IF(RIGHT(G388,1)="%",0.01*VALUE(LEFT(G388,LEN(G388)-1)),IF(RIGHT(G388,1)="k",1000*VALUE(LEFT(G388,LEN(G388)-1)),VALUE(SUBSTITUTE(G388,",",""))))))))),"N/A")</f>
        <v/>
      </c>
    </row>
    <row r="389" spans="1:60">
      <c s="1" r="A389" t="n">
        <v>4</v>
      </c>
      <c r="B389" t="s">
        <v>128</v>
      </c>
      <c r="C389" t="s">
        <v>427</v>
      </c>
      <c r="I389">
        <f>IF(AND(K389&gt; J389, L389&gt; K389, M389&gt; L389, N389&gt; M389), "pos_trend", IF(AND(K389&lt; J389, L389&lt; K389, M389&lt; L389, N389&lt; M389), "neg_trend", "N/A"))</f>
        <v/>
      </c>
      <c r="J389">
        <f>IFERROR(IF(TRIM(C389)="-", "N/A", IF(RIGHT(C389,1)=")",IF(RIGHT(C389,2)="T)",-1000000000000*VALUE(MID(C389,2,LEN(C389)-3)),IF(RIGHT(C389,2)="M)",-1000000*VALUE(MID(C389,2,LEN(C389)-3)),IF(RIGHT(C389,2)="B)",-1000000000*VALUE(MID(C389,2,LEN(C389)-3)),IF(RIGHT(C389,2)="k)",-1000*VALUE(MID(C389,2,LEN(C389)-3)),VALUE(SUBSTITUTE(C389,",","")))))),IF(RIGHT(C389,1)="T",1000000000000*VALUE(LEFT(C389,LEN(C389)-1)),IF(RIGHT(C389,1)="M",1000000*VALUE(LEFT(C389,LEN(C389)-1)),IF(RIGHT(C389,1)="B",1000000000*VALUE(LEFT(C389,LEN(C389)-1)),IF(RIGHT(C389,1)="%",0.01*VALUE(LEFT(C389,LEN(C389)-1)),IF(RIGHT(C389,1)="k",1000*VALUE(LEFT(C389,LEN(C389)-1)),VALUE(SUBSTITUTE(C389,",",""))))))))),"N/A")</f>
        <v/>
      </c>
      <c r="K389">
        <f>IFERROR(IF(TRIM(D389)="-", "N/A", IF(RIGHT(D389,1)=")",IF(RIGHT(D389,2)="T)",-1000000000000*VALUE(MID(D389,2,LEN(D389)-3)),IF(RIGHT(D389,2)="M)",-1000000*VALUE(MID(D389,2,LEN(D389)-3)),IF(RIGHT(D389,2)="B)",-1000000000*VALUE(MID(D389,2,LEN(D389)-3)),IF(RIGHT(D389,2)="k)",-1000*VALUE(MID(D389,2,LEN(D389)-3)),VALUE(SUBSTITUTE(D389,",","")))))),IF(RIGHT(D389,1)="T",1000000000000*VALUE(LEFT(D389,LEN(D389)-1)),IF(RIGHT(D389,1)="M",1000000*VALUE(LEFT(D389,LEN(D389)-1)),IF(RIGHT(D389,1)="B",1000000000*VALUE(LEFT(D389,LEN(D389)-1)),IF(RIGHT(D389,1)="%",0.01*VALUE(LEFT(D389,LEN(D389)-1)),IF(RIGHT(D389,1)="k",1000*VALUE(LEFT(D389,LEN(D389)-1)),VALUE(SUBSTITUTE(D389,",",""))))))))),"N/A")</f>
        <v/>
      </c>
      <c r="L389">
        <f>IFERROR(IF(TRIM(E389)="-", "N/A", IF(RIGHT(E389,1)=")",IF(RIGHT(E389,2)="T)",-1000000000000*VALUE(MID(E389,2,LEN(E389)-3)),IF(RIGHT(E389,2)="M)",-1000000*VALUE(MID(E389,2,LEN(E389)-3)),IF(RIGHT(E389,2)="B)",-1000000000*VALUE(MID(E389,2,LEN(E389)-3)),IF(RIGHT(E389,2)="k)",-1000*VALUE(MID(E389,2,LEN(E389)-3)),VALUE(SUBSTITUTE(E389,",","")))))),IF(RIGHT(E389,1)="T",1000000000000*VALUE(LEFT(E389,LEN(E389)-1)),IF(RIGHT(E389,1)="M",1000000*VALUE(LEFT(E389,LEN(E389)-1)),IF(RIGHT(E389,1)="B",1000000000*VALUE(LEFT(E389,LEN(E389)-1)),IF(RIGHT(E389,1)="%",0.01*VALUE(LEFT(E389,LEN(E389)-1)),IF(RIGHT(E389,1)="k",1000*VALUE(LEFT(E389,LEN(E389)-1)),VALUE(SUBSTITUTE(E389,",",""))))))))),"N/A")</f>
        <v/>
      </c>
      <c r="M389">
        <f>IFERROR(IF(TRIM(F389)="-", "N/A", IF(RIGHT(F389,1)=")",IF(RIGHT(F389,2)="T)",-1000000000000*VALUE(MID(F389,2,LEN(F389)-3)),IF(RIGHT(F389,2)="M)",-1000000*VALUE(MID(F389,2,LEN(F389)-3)),IF(RIGHT(F389,2)="B)",-1000000000*VALUE(MID(F389,2,LEN(F389)-3)),IF(RIGHT(F389,2)="k)",-1000*VALUE(MID(F389,2,LEN(F389)-3)),VALUE(SUBSTITUTE(F389,",","")))))),IF(RIGHT(F389,1)="T",1000000000000*VALUE(LEFT(F389,LEN(F389)-1)),IF(RIGHT(F389,1)="M",1000000*VALUE(LEFT(F389,LEN(F389)-1)),IF(RIGHT(F389,1)="B",1000000000*VALUE(LEFT(F389,LEN(F389)-1)),IF(RIGHT(F389,1)="%",0.01*VALUE(LEFT(F389,LEN(F389)-1)),IF(RIGHT(F389,1)="k",1000*VALUE(LEFT(F389,LEN(F389)-1)),VALUE(SUBSTITUTE(F389,",",""))))))))),"N/A")</f>
        <v/>
      </c>
      <c r="N389">
        <f>IFERROR(IF(TRIM(G389)="-", "N/A", IF(RIGHT(G389,1)=")",IF(RIGHT(G389,2)="T)",-1000000000000*VALUE(MID(G389,2,LEN(G389)-3)),IF(RIGHT(G389,2)="M)",-1000000*VALUE(MID(G389,2,LEN(G389)-3)),IF(RIGHT(G389,2)="B)",-1000000000*VALUE(MID(G389,2,LEN(G389)-3)),IF(RIGHT(G389,2)="k)",-1000*VALUE(MID(G389,2,LEN(G389)-3)),VALUE(SUBSTITUTE(G389,",","")))))),IF(RIGHT(G389,1)="T",1000000000000*VALUE(LEFT(G389,LEN(G389)-1)),IF(RIGHT(G389,1)="M",1000000*VALUE(LEFT(G389,LEN(G389)-1)),IF(RIGHT(G389,1)="B",1000000000*VALUE(LEFT(G389,LEN(G389)-1)),IF(RIGHT(G389,1)="%",0.01*VALUE(LEFT(G389,LEN(G389)-1)),IF(RIGHT(G389,1)="k",1000*VALUE(LEFT(G389,LEN(G389)-1)),VALUE(SUBSTITUTE(G389,",",""))))))))),"N/A")</f>
        <v/>
      </c>
    </row>
    <row r="390" spans="1:60">
      <c s="1" r="A390" t="n">
        <v>5</v>
      </c>
      <c r="B390" t="s">
        <v>130</v>
      </c>
      <c r="C390" t="s">
        <v>4480</v>
      </c>
      <c r="I390">
        <f>IF(AND(K390&gt; J390, L390&gt; K390, M390&gt; L390, N390&gt; M390), "pos_trend", IF(AND(K390&lt; J390, L390&lt; K390, M390&lt; L390, N390&lt; M390), "neg_trend", "N/A"))</f>
        <v/>
      </c>
      <c r="J390">
        <f>IFERROR(IF(TRIM(C390)="-", "N/A", IF(RIGHT(C390,1)=")",IF(RIGHT(C390,2)="T)",-1000000000000*VALUE(MID(C390,2,LEN(C390)-3)),IF(RIGHT(C390,2)="M)",-1000000*VALUE(MID(C390,2,LEN(C390)-3)),IF(RIGHT(C390,2)="B)",-1000000000*VALUE(MID(C390,2,LEN(C390)-3)),IF(RIGHT(C390,2)="k)",-1000*VALUE(MID(C390,2,LEN(C390)-3)),VALUE(SUBSTITUTE(C390,",","")))))),IF(RIGHT(C390,1)="T",1000000000000*VALUE(LEFT(C390,LEN(C390)-1)),IF(RIGHT(C390,1)="M",1000000*VALUE(LEFT(C390,LEN(C390)-1)),IF(RIGHT(C390,1)="B",1000000000*VALUE(LEFT(C390,LEN(C390)-1)),IF(RIGHT(C390,1)="%",0.01*VALUE(LEFT(C390,LEN(C390)-1)),IF(RIGHT(C390,1)="k",1000*VALUE(LEFT(C390,LEN(C390)-1)),VALUE(SUBSTITUTE(C390,",",""))))))))),"N/A")</f>
        <v/>
      </c>
      <c r="K390">
        <f>IFERROR(IF(TRIM(D390)="-", "N/A", IF(RIGHT(D390,1)=")",IF(RIGHT(D390,2)="T)",-1000000000000*VALUE(MID(D390,2,LEN(D390)-3)),IF(RIGHT(D390,2)="M)",-1000000*VALUE(MID(D390,2,LEN(D390)-3)),IF(RIGHT(D390,2)="B)",-1000000000*VALUE(MID(D390,2,LEN(D390)-3)),IF(RIGHT(D390,2)="k)",-1000*VALUE(MID(D390,2,LEN(D390)-3)),VALUE(SUBSTITUTE(D390,",","")))))),IF(RIGHT(D390,1)="T",1000000000000*VALUE(LEFT(D390,LEN(D390)-1)),IF(RIGHT(D390,1)="M",1000000*VALUE(LEFT(D390,LEN(D390)-1)),IF(RIGHT(D390,1)="B",1000000000*VALUE(LEFT(D390,LEN(D390)-1)),IF(RIGHT(D390,1)="%",0.01*VALUE(LEFT(D390,LEN(D390)-1)),IF(RIGHT(D390,1)="k",1000*VALUE(LEFT(D390,LEN(D390)-1)),VALUE(SUBSTITUTE(D390,",",""))))))))),"N/A")</f>
        <v/>
      </c>
      <c r="L390">
        <f>IFERROR(IF(TRIM(E390)="-", "N/A", IF(RIGHT(E390,1)=")",IF(RIGHT(E390,2)="T)",-1000000000000*VALUE(MID(E390,2,LEN(E390)-3)),IF(RIGHT(E390,2)="M)",-1000000*VALUE(MID(E390,2,LEN(E390)-3)),IF(RIGHT(E390,2)="B)",-1000000000*VALUE(MID(E390,2,LEN(E390)-3)),IF(RIGHT(E390,2)="k)",-1000*VALUE(MID(E390,2,LEN(E390)-3)),VALUE(SUBSTITUTE(E390,",","")))))),IF(RIGHT(E390,1)="T",1000000000000*VALUE(LEFT(E390,LEN(E390)-1)),IF(RIGHT(E390,1)="M",1000000*VALUE(LEFT(E390,LEN(E390)-1)),IF(RIGHT(E390,1)="B",1000000000*VALUE(LEFT(E390,LEN(E390)-1)),IF(RIGHT(E390,1)="%",0.01*VALUE(LEFT(E390,LEN(E390)-1)),IF(RIGHT(E390,1)="k",1000*VALUE(LEFT(E390,LEN(E390)-1)),VALUE(SUBSTITUTE(E390,",",""))))))))),"N/A")</f>
        <v/>
      </c>
      <c r="M390">
        <f>IFERROR(IF(TRIM(F390)="-", "N/A", IF(RIGHT(F390,1)=")",IF(RIGHT(F390,2)="T)",-1000000000000*VALUE(MID(F390,2,LEN(F390)-3)),IF(RIGHT(F390,2)="M)",-1000000*VALUE(MID(F390,2,LEN(F390)-3)),IF(RIGHT(F390,2)="B)",-1000000000*VALUE(MID(F390,2,LEN(F390)-3)),IF(RIGHT(F390,2)="k)",-1000*VALUE(MID(F390,2,LEN(F390)-3)),VALUE(SUBSTITUTE(F390,",","")))))),IF(RIGHT(F390,1)="T",1000000000000*VALUE(LEFT(F390,LEN(F390)-1)),IF(RIGHT(F390,1)="M",1000000*VALUE(LEFT(F390,LEN(F390)-1)),IF(RIGHT(F390,1)="B",1000000000*VALUE(LEFT(F390,LEN(F390)-1)),IF(RIGHT(F390,1)="%",0.01*VALUE(LEFT(F390,LEN(F390)-1)),IF(RIGHT(F390,1)="k",1000*VALUE(LEFT(F390,LEN(F390)-1)),VALUE(SUBSTITUTE(F390,",",""))))))))),"N/A")</f>
        <v/>
      </c>
      <c r="N390">
        <f>IFERROR(IF(TRIM(G390)="-", "N/A", IF(RIGHT(G390,1)=")",IF(RIGHT(G390,2)="T)",-1000000000000*VALUE(MID(G390,2,LEN(G390)-3)),IF(RIGHT(G390,2)="M)",-1000000*VALUE(MID(G390,2,LEN(G390)-3)),IF(RIGHT(G390,2)="B)",-1000000000*VALUE(MID(G390,2,LEN(G390)-3)),IF(RIGHT(G390,2)="k)",-1000*VALUE(MID(G390,2,LEN(G390)-3)),VALUE(SUBSTITUTE(G390,",","")))))),IF(RIGHT(G390,1)="T",1000000000000*VALUE(LEFT(G390,LEN(G390)-1)),IF(RIGHT(G390,1)="M",1000000*VALUE(LEFT(G390,LEN(G390)-1)),IF(RIGHT(G390,1)="B",1000000000*VALUE(LEFT(G390,LEN(G390)-1)),IF(RIGHT(G390,1)="%",0.01*VALUE(LEFT(G390,LEN(G390)-1)),IF(RIGHT(G390,1)="k",1000*VALUE(LEFT(G390,LEN(G390)-1)),VALUE(SUBSTITUTE(G390,",",""))))))))),"N/A")</f>
        <v/>
      </c>
    </row>
    <row r="391" spans="1:60">
      <c s="1" r="A391" t="n">
        <v>6</v>
      </c>
      <c r="B391" t="s">
        <v>132</v>
      </c>
      <c r="C391" t="s">
        <v>1059</v>
      </c>
      <c r="I391">
        <f>IF(AND(K391&gt; J391, L391&gt; K391, M391&gt; L391, N391&gt; M391), "pos_trend", IF(AND(K391&lt; J391, L391&lt; K391, M391&lt; L391, N391&lt; M391), "neg_trend", "N/A"))</f>
        <v/>
      </c>
      <c r="J391">
        <f>IFERROR(IF(TRIM(C391)="-", "N/A", IF(RIGHT(C391,1)=")",IF(RIGHT(C391,2)="T)",-1000000000000*VALUE(MID(C391,2,LEN(C391)-3)),IF(RIGHT(C391,2)="M)",-1000000*VALUE(MID(C391,2,LEN(C391)-3)),IF(RIGHT(C391,2)="B)",-1000000000*VALUE(MID(C391,2,LEN(C391)-3)),IF(RIGHT(C391,2)="k)",-1000*VALUE(MID(C391,2,LEN(C391)-3)),VALUE(SUBSTITUTE(C391,",","")))))),IF(RIGHT(C391,1)="T",1000000000000*VALUE(LEFT(C391,LEN(C391)-1)),IF(RIGHT(C391,1)="M",1000000*VALUE(LEFT(C391,LEN(C391)-1)),IF(RIGHT(C391,1)="B",1000000000*VALUE(LEFT(C391,LEN(C391)-1)),IF(RIGHT(C391,1)="%",0.01*VALUE(LEFT(C391,LEN(C391)-1)),IF(RIGHT(C391,1)="k",1000*VALUE(LEFT(C391,LEN(C391)-1)),VALUE(SUBSTITUTE(C391,",",""))))))))),"N/A")</f>
        <v/>
      </c>
      <c r="K391">
        <f>IFERROR(IF(TRIM(D391)="-", "N/A", IF(RIGHT(D391,1)=")",IF(RIGHT(D391,2)="T)",-1000000000000*VALUE(MID(D391,2,LEN(D391)-3)),IF(RIGHT(D391,2)="M)",-1000000*VALUE(MID(D391,2,LEN(D391)-3)),IF(RIGHT(D391,2)="B)",-1000000000*VALUE(MID(D391,2,LEN(D391)-3)),IF(RIGHT(D391,2)="k)",-1000*VALUE(MID(D391,2,LEN(D391)-3)),VALUE(SUBSTITUTE(D391,",","")))))),IF(RIGHT(D391,1)="T",1000000000000*VALUE(LEFT(D391,LEN(D391)-1)),IF(RIGHT(D391,1)="M",1000000*VALUE(LEFT(D391,LEN(D391)-1)),IF(RIGHT(D391,1)="B",1000000000*VALUE(LEFT(D391,LEN(D391)-1)),IF(RIGHT(D391,1)="%",0.01*VALUE(LEFT(D391,LEN(D391)-1)),IF(RIGHT(D391,1)="k",1000*VALUE(LEFT(D391,LEN(D391)-1)),VALUE(SUBSTITUTE(D391,",",""))))))))),"N/A")</f>
        <v/>
      </c>
      <c r="L391">
        <f>IFERROR(IF(TRIM(E391)="-", "N/A", IF(RIGHT(E391,1)=")",IF(RIGHT(E391,2)="T)",-1000000000000*VALUE(MID(E391,2,LEN(E391)-3)),IF(RIGHT(E391,2)="M)",-1000000*VALUE(MID(E391,2,LEN(E391)-3)),IF(RIGHT(E391,2)="B)",-1000000000*VALUE(MID(E391,2,LEN(E391)-3)),IF(RIGHT(E391,2)="k)",-1000*VALUE(MID(E391,2,LEN(E391)-3)),VALUE(SUBSTITUTE(E391,",","")))))),IF(RIGHT(E391,1)="T",1000000000000*VALUE(LEFT(E391,LEN(E391)-1)),IF(RIGHT(E391,1)="M",1000000*VALUE(LEFT(E391,LEN(E391)-1)),IF(RIGHT(E391,1)="B",1000000000*VALUE(LEFT(E391,LEN(E391)-1)),IF(RIGHT(E391,1)="%",0.01*VALUE(LEFT(E391,LEN(E391)-1)),IF(RIGHT(E391,1)="k",1000*VALUE(LEFT(E391,LEN(E391)-1)),VALUE(SUBSTITUTE(E391,",",""))))))))),"N/A")</f>
        <v/>
      </c>
      <c r="M391">
        <f>IFERROR(IF(TRIM(F391)="-", "N/A", IF(RIGHT(F391,1)=")",IF(RIGHT(F391,2)="T)",-1000000000000*VALUE(MID(F391,2,LEN(F391)-3)),IF(RIGHT(F391,2)="M)",-1000000*VALUE(MID(F391,2,LEN(F391)-3)),IF(RIGHT(F391,2)="B)",-1000000000*VALUE(MID(F391,2,LEN(F391)-3)),IF(RIGHT(F391,2)="k)",-1000*VALUE(MID(F391,2,LEN(F391)-3)),VALUE(SUBSTITUTE(F391,",","")))))),IF(RIGHT(F391,1)="T",1000000000000*VALUE(LEFT(F391,LEN(F391)-1)),IF(RIGHT(F391,1)="M",1000000*VALUE(LEFT(F391,LEN(F391)-1)),IF(RIGHT(F391,1)="B",1000000000*VALUE(LEFT(F391,LEN(F391)-1)),IF(RIGHT(F391,1)="%",0.01*VALUE(LEFT(F391,LEN(F391)-1)),IF(RIGHT(F391,1)="k",1000*VALUE(LEFT(F391,LEN(F391)-1)),VALUE(SUBSTITUTE(F391,",",""))))))))),"N/A")</f>
        <v/>
      </c>
      <c r="N391">
        <f>IFERROR(IF(TRIM(G391)="-", "N/A", IF(RIGHT(G391,1)=")",IF(RIGHT(G391,2)="T)",-1000000000000*VALUE(MID(G391,2,LEN(G391)-3)),IF(RIGHT(G391,2)="M)",-1000000*VALUE(MID(G391,2,LEN(G391)-3)),IF(RIGHT(G391,2)="B)",-1000000000*VALUE(MID(G391,2,LEN(G391)-3)),IF(RIGHT(G391,2)="k)",-1000*VALUE(MID(G391,2,LEN(G391)-3)),VALUE(SUBSTITUTE(G391,",","")))))),IF(RIGHT(G391,1)="T",1000000000000*VALUE(LEFT(G391,LEN(G391)-1)),IF(RIGHT(G391,1)="M",1000000*VALUE(LEFT(G391,LEN(G391)-1)),IF(RIGHT(G391,1)="B",1000000000*VALUE(LEFT(G391,LEN(G391)-1)),IF(RIGHT(G391,1)="%",0.01*VALUE(LEFT(G391,LEN(G391)-1)),IF(RIGHT(G391,1)="k",1000*VALUE(LEFT(G391,LEN(G391)-1)),VALUE(SUBSTITUTE(G391,",",""))))))))),"N/A")</f>
        <v/>
      </c>
    </row>
    <row r="392" spans="1:60">
      <c s="1" r="A392" t="n">
        <v>7</v>
      </c>
      <c r="B392" t="s">
        <v>134</v>
      </c>
      <c r="C392" t="s"/>
      <c r="I392">
        <f>IF(AND(K392&gt; J392, L392&gt; K392, M392&gt; L392, N392&gt; M392), "pos_trend", IF(AND(K392&lt; J392, L392&lt; K392, M392&lt; L392, N392&lt; M392), "neg_trend", "N/A"))</f>
        <v/>
      </c>
      <c r="J392">
        <f>IFERROR(IF(TRIM(C392)="-", "N/A", IF(RIGHT(C392,1)=")",IF(RIGHT(C392,2)="T)",-1000000000000*VALUE(MID(C392,2,LEN(C392)-3)),IF(RIGHT(C392,2)="M)",-1000000*VALUE(MID(C392,2,LEN(C392)-3)),IF(RIGHT(C392,2)="B)",-1000000000*VALUE(MID(C392,2,LEN(C392)-3)),IF(RIGHT(C392,2)="k)",-1000*VALUE(MID(C392,2,LEN(C392)-3)),VALUE(SUBSTITUTE(C392,",","")))))),IF(RIGHT(C392,1)="T",1000000000000*VALUE(LEFT(C392,LEN(C392)-1)),IF(RIGHT(C392,1)="M",1000000*VALUE(LEFT(C392,LEN(C392)-1)),IF(RIGHT(C392,1)="B",1000000000*VALUE(LEFT(C392,LEN(C392)-1)),IF(RIGHT(C392,1)="%",0.01*VALUE(LEFT(C392,LEN(C392)-1)),IF(RIGHT(C392,1)="k",1000*VALUE(LEFT(C392,LEN(C392)-1)),VALUE(SUBSTITUTE(C392,",",""))))))))),"N/A")</f>
        <v/>
      </c>
      <c r="K392">
        <f>IFERROR(IF(TRIM(D392)="-", "N/A", IF(RIGHT(D392,1)=")",IF(RIGHT(D392,2)="T)",-1000000000000*VALUE(MID(D392,2,LEN(D392)-3)),IF(RIGHT(D392,2)="M)",-1000000*VALUE(MID(D392,2,LEN(D392)-3)),IF(RIGHT(D392,2)="B)",-1000000000*VALUE(MID(D392,2,LEN(D392)-3)),IF(RIGHT(D392,2)="k)",-1000*VALUE(MID(D392,2,LEN(D392)-3)),VALUE(SUBSTITUTE(D392,",","")))))),IF(RIGHT(D392,1)="T",1000000000000*VALUE(LEFT(D392,LEN(D392)-1)),IF(RIGHT(D392,1)="M",1000000*VALUE(LEFT(D392,LEN(D392)-1)),IF(RIGHT(D392,1)="B",1000000000*VALUE(LEFT(D392,LEN(D392)-1)),IF(RIGHT(D392,1)="%",0.01*VALUE(LEFT(D392,LEN(D392)-1)),IF(RIGHT(D392,1)="k",1000*VALUE(LEFT(D392,LEN(D392)-1)),VALUE(SUBSTITUTE(D392,",",""))))))))),"N/A")</f>
        <v/>
      </c>
      <c r="L392">
        <f>IFERROR(IF(TRIM(E392)="-", "N/A", IF(RIGHT(E392,1)=")",IF(RIGHT(E392,2)="T)",-1000000000000*VALUE(MID(E392,2,LEN(E392)-3)),IF(RIGHT(E392,2)="M)",-1000000*VALUE(MID(E392,2,LEN(E392)-3)),IF(RIGHT(E392,2)="B)",-1000000000*VALUE(MID(E392,2,LEN(E392)-3)),IF(RIGHT(E392,2)="k)",-1000*VALUE(MID(E392,2,LEN(E392)-3)),VALUE(SUBSTITUTE(E392,",","")))))),IF(RIGHT(E392,1)="T",1000000000000*VALUE(LEFT(E392,LEN(E392)-1)),IF(RIGHT(E392,1)="M",1000000*VALUE(LEFT(E392,LEN(E392)-1)),IF(RIGHT(E392,1)="B",1000000000*VALUE(LEFT(E392,LEN(E392)-1)),IF(RIGHT(E392,1)="%",0.01*VALUE(LEFT(E392,LEN(E392)-1)),IF(RIGHT(E392,1)="k",1000*VALUE(LEFT(E392,LEN(E392)-1)),VALUE(SUBSTITUTE(E392,",",""))))))))),"N/A")</f>
        <v/>
      </c>
      <c r="M392">
        <f>IFERROR(IF(TRIM(F392)="-", "N/A", IF(RIGHT(F392,1)=")",IF(RIGHT(F392,2)="T)",-1000000000000*VALUE(MID(F392,2,LEN(F392)-3)),IF(RIGHT(F392,2)="M)",-1000000*VALUE(MID(F392,2,LEN(F392)-3)),IF(RIGHT(F392,2)="B)",-1000000000*VALUE(MID(F392,2,LEN(F392)-3)),IF(RIGHT(F392,2)="k)",-1000*VALUE(MID(F392,2,LEN(F392)-3)),VALUE(SUBSTITUTE(F392,",","")))))),IF(RIGHT(F392,1)="T",1000000000000*VALUE(LEFT(F392,LEN(F392)-1)),IF(RIGHT(F392,1)="M",1000000*VALUE(LEFT(F392,LEN(F392)-1)),IF(RIGHT(F392,1)="B",1000000000*VALUE(LEFT(F392,LEN(F392)-1)),IF(RIGHT(F392,1)="%",0.01*VALUE(LEFT(F392,LEN(F392)-1)),IF(RIGHT(F392,1)="k",1000*VALUE(LEFT(F392,LEN(F392)-1)),VALUE(SUBSTITUTE(F392,",",""))))))))),"N/A")</f>
        <v/>
      </c>
      <c r="N392">
        <f>IFERROR(IF(TRIM(G392)="-", "N/A", IF(RIGHT(G392,1)=")",IF(RIGHT(G392,2)="T)",-1000000000000*VALUE(MID(G392,2,LEN(G392)-3)),IF(RIGHT(G392,2)="M)",-1000000*VALUE(MID(G392,2,LEN(G392)-3)),IF(RIGHT(G392,2)="B)",-1000000000*VALUE(MID(G392,2,LEN(G392)-3)),IF(RIGHT(G392,2)="k)",-1000*VALUE(MID(G392,2,LEN(G392)-3)),VALUE(SUBSTITUTE(G392,",","")))))),IF(RIGHT(G392,1)="T",1000000000000*VALUE(LEFT(G392,LEN(G392)-1)),IF(RIGHT(G392,1)="M",1000000*VALUE(LEFT(G392,LEN(G392)-1)),IF(RIGHT(G392,1)="B",1000000000*VALUE(LEFT(G392,LEN(G392)-1)),IF(RIGHT(G392,1)="%",0.01*VALUE(LEFT(G392,LEN(G392)-1)),IF(RIGHT(G392,1)="k",1000*VALUE(LEFT(G392,LEN(G392)-1)),VALUE(SUBSTITUTE(G392,",",""))))))))),"N/A")</f>
        <v/>
      </c>
    </row>
    <row r="393" spans="1:60">
      <c s="1" r="A393" t="n">
        <v>8</v>
      </c>
      <c r="B393" t="s">
        <v>135</v>
      </c>
      <c r="C393" t="s"/>
      <c r="I393">
        <f>IF(AND(K393&gt; J393, L393&gt; K393, M393&gt; L393, N393&gt; M393), "pos_trend", IF(AND(K393&lt; J393, L393&lt; K393, M393&lt; L393, N393&lt; M393), "neg_trend", "N/A"))</f>
        <v/>
      </c>
      <c r="J393">
        <f>IFERROR(IF(TRIM(C393)="-", "N/A", IF(RIGHT(C393,1)=")",IF(RIGHT(C393,2)="T)",-1000000000000*VALUE(MID(C393,2,LEN(C393)-3)),IF(RIGHT(C393,2)="M)",-1000000*VALUE(MID(C393,2,LEN(C393)-3)),IF(RIGHT(C393,2)="B)",-1000000000*VALUE(MID(C393,2,LEN(C393)-3)),IF(RIGHT(C393,2)="k)",-1000*VALUE(MID(C393,2,LEN(C393)-3)),VALUE(SUBSTITUTE(C393,",","")))))),IF(RIGHT(C393,1)="T",1000000000000*VALUE(LEFT(C393,LEN(C393)-1)),IF(RIGHT(C393,1)="M",1000000*VALUE(LEFT(C393,LEN(C393)-1)),IF(RIGHT(C393,1)="B",1000000000*VALUE(LEFT(C393,LEN(C393)-1)),IF(RIGHT(C393,1)="%",0.01*VALUE(LEFT(C393,LEN(C393)-1)),IF(RIGHT(C393,1)="k",1000*VALUE(LEFT(C393,LEN(C393)-1)),VALUE(SUBSTITUTE(C393,",",""))))))))),"N/A")</f>
        <v/>
      </c>
      <c r="K393">
        <f>IFERROR(IF(TRIM(D393)="-", "N/A", IF(RIGHT(D393,1)=")",IF(RIGHT(D393,2)="T)",-1000000000000*VALUE(MID(D393,2,LEN(D393)-3)),IF(RIGHT(D393,2)="M)",-1000000*VALUE(MID(D393,2,LEN(D393)-3)),IF(RIGHT(D393,2)="B)",-1000000000*VALUE(MID(D393,2,LEN(D393)-3)),IF(RIGHT(D393,2)="k)",-1000*VALUE(MID(D393,2,LEN(D393)-3)),VALUE(SUBSTITUTE(D393,",","")))))),IF(RIGHT(D393,1)="T",1000000000000*VALUE(LEFT(D393,LEN(D393)-1)),IF(RIGHT(D393,1)="M",1000000*VALUE(LEFT(D393,LEN(D393)-1)),IF(RIGHT(D393,1)="B",1000000000*VALUE(LEFT(D393,LEN(D393)-1)),IF(RIGHT(D393,1)="%",0.01*VALUE(LEFT(D393,LEN(D393)-1)),IF(RIGHT(D393,1)="k",1000*VALUE(LEFT(D393,LEN(D393)-1)),VALUE(SUBSTITUTE(D393,",",""))))))))),"N/A")</f>
        <v/>
      </c>
      <c r="L393">
        <f>IFERROR(IF(TRIM(E393)="-", "N/A", IF(RIGHT(E393,1)=")",IF(RIGHT(E393,2)="T)",-1000000000000*VALUE(MID(E393,2,LEN(E393)-3)),IF(RIGHT(E393,2)="M)",-1000000*VALUE(MID(E393,2,LEN(E393)-3)),IF(RIGHT(E393,2)="B)",-1000000000*VALUE(MID(E393,2,LEN(E393)-3)),IF(RIGHT(E393,2)="k)",-1000*VALUE(MID(E393,2,LEN(E393)-3)),VALUE(SUBSTITUTE(E393,",","")))))),IF(RIGHT(E393,1)="T",1000000000000*VALUE(LEFT(E393,LEN(E393)-1)),IF(RIGHT(E393,1)="M",1000000*VALUE(LEFT(E393,LEN(E393)-1)),IF(RIGHT(E393,1)="B",1000000000*VALUE(LEFT(E393,LEN(E393)-1)),IF(RIGHT(E393,1)="%",0.01*VALUE(LEFT(E393,LEN(E393)-1)),IF(RIGHT(E393,1)="k",1000*VALUE(LEFT(E393,LEN(E393)-1)),VALUE(SUBSTITUTE(E393,",",""))))))))),"N/A")</f>
        <v/>
      </c>
      <c r="M393">
        <f>IFERROR(IF(TRIM(F393)="-", "N/A", IF(RIGHT(F393,1)=")",IF(RIGHT(F393,2)="T)",-1000000000000*VALUE(MID(F393,2,LEN(F393)-3)),IF(RIGHT(F393,2)="M)",-1000000*VALUE(MID(F393,2,LEN(F393)-3)),IF(RIGHT(F393,2)="B)",-1000000000*VALUE(MID(F393,2,LEN(F393)-3)),IF(RIGHT(F393,2)="k)",-1000*VALUE(MID(F393,2,LEN(F393)-3)),VALUE(SUBSTITUTE(F393,",","")))))),IF(RIGHT(F393,1)="T",1000000000000*VALUE(LEFT(F393,LEN(F393)-1)),IF(RIGHT(F393,1)="M",1000000*VALUE(LEFT(F393,LEN(F393)-1)),IF(RIGHT(F393,1)="B",1000000000*VALUE(LEFT(F393,LEN(F393)-1)),IF(RIGHT(F393,1)="%",0.01*VALUE(LEFT(F393,LEN(F393)-1)),IF(RIGHT(F393,1)="k",1000*VALUE(LEFT(F393,LEN(F393)-1)),VALUE(SUBSTITUTE(F393,",",""))))))))),"N/A")</f>
        <v/>
      </c>
      <c r="N393">
        <f>IFERROR(IF(TRIM(G393)="-", "N/A", IF(RIGHT(G393,1)=")",IF(RIGHT(G393,2)="T)",-1000000000000*VALUE(MID(G393,2,LEN(G393)-3)),IF(RIGHT(G393,2)="M)",-1000000*VALUE(MID(G393,2,LEN(G393)-3)),IF(RIGHT(G393,2)="B)",-1000000000*VALUE(MID(G393,2,LEN(G393)-3)),IF(RIGHT(G393,2)="k)",-1000*VALUE(MID(G393,2,LEN(G393)-3)),VALUE(SUBSTITUTE(G393,",","")))))),IF(RIGHT(G393,1)="T",1000000000000*VALUE(LEFT(G393,LEN(G393)-1)),IF(RIGHT(G393,1)="M",1000000*VALUE(LEFT(G393,LEN(G393)-1)),IF(RIGHT(G393,1)="B",1000000000*VALUE(LEFT(G393,LEN(G393)-1)),IF(RIGHT(G393,1)="%",0.01*VALUE(LEFT(G393,LEN(G393)-1)),IF(RIGHT(G393,1)="k",1000*VALUE(LEFT(G393,LEN(G393)-1)),VALUE(SUBSTITUTE(G393,",",""))))))))),"N/A")</f>
        <v/>
      </c>
    </row>
    <row r="394" spans="1:60">
      <c r="I394">
        <f>IF(AND(K394&gt; J394, L394&gt; K394, M394&gt; L394, N394&gt; M394), "pos_trend", IF(AND(K394&lt; J394, L394&lt; K394, M394&lt; L394, N394&lt; M394), "neg_trend", "N/A"))</f>
        <v/>
      </c>
      <c r="J394">
        <f>IFERROR(IF(TRIM(C394)="-", "N/A", IF(RIGHT(C394,1)=")",IF(RIGHT(C394,2)="T)",-1000000000000*VALUE(MID(C394,2,LEN(C394)-3)),IF(RIGHT(C394,2)="M)",-1000000*VALUE(MID(C394,2,LEN(C394)-3)),IF(RIGHT(C394,2)="B)",-1000000000*VALUE(MID(C394,2,LEN(C394)-3)),IF(RIGHT(C394,2)="k)",-1000*VALUE(MID(C394,2,LEN(C394)-3)),VALUE(SUBSTITUTE(C394,",","")))))),IF(RIGHT(C394,1)="T",1000000000000*VALUE(LEFT(C394,LEN(C394)-1)),IF(RIGHT(C394,1)="M",1000000*VALUE(LEFT(C394,LEN(C394)-1)),IF(RIGHT(C394,1)="B",1000000000*VALUE(LEFT(C394,LEN(C394)-1)),IF(RIGHT(C394,1)="%",0.01*VALUE(LEFT(C394,LEN(C394)-1)),IF(RIGHT(C394,1)="k",1000*VALUE(LEFT(C394,LEN(C394)-1)),VALUE(SUBSTITUTE(C394,",",""))))))))),"N/A")</f>
        <v/>
      </c>
      <c r="K394">
        <f>IFERROR(IF(TRIM(D394)="-", "N/A", IF(RIGHT(D394,1)=")",IF(RIGHT(D394,2)="T)",-1000000000000*VALUE(MID(D394,2,LEN(D394)-3)),IF(RIGHT(D394,2)="M)",-1000000*VALUE(MID(D394,2,LEN(D394)-3)),IF(RIGHT(D394,2)="B)",-1000000000*VALUE(MID(D394,2,LEN(D394)-3)),IF(RIGHT(D394,2)="k)",-1000*VALUE(MID(D394,2,LEN(D394)-3)),VALUE(SUBSTITUTE(D394,",","")))))),IF(RIGHT(D394,1)="T",1000000000000*VALUE(LEFT(D394,LEN(D394)-1)),IF(RIGHT(D394,1)="M",1000000*VALUE(LEFT(D394,LEN(D394)-1)),IF(RIGHT(D394,1)="B",1000000000*VALUE(LEFT(D394,LEN(D394)-1)),IF(RIGHT(D394,1)="%",0.01*VALUE(LEFT(D394,LEN(D394)-1)),IF(RIGHT(D394,1)="k",1000*VALUE(LEFT(D394,LEN(D394)-1)),VALUE(SUBSTITUTE(D394,",",""))))))))),"N/A")</f>
        <v/>
      </c>
      <c r="L394">
        <f>IFERROR(IF(TRIM(E394)="-", "N/A", IF(RIGHT(E394,1)=")",IF(RIGHT(E394,2)="T)",-1000000000000*VALUE(MID(E394,2,LEN(E394)-3)),IF(RIGHT(E394,2)="M)",-1000000*VALUE(MID(E394,2,LEN(E394)-3)),IF(RIGHT(E394,2)="B)",-1000000000*VALUE(MID(E394,2,LEN(E394)-3)),IF(RIGHT(E394,2)="k)",-1000*VALUE(MID(E394,2,LEN(E394)-3)),VALUE(SUBSTITUTE(E394,",","")))))),IF(RIGHT(E394,1)="T",1000000000000*VALUE(LEFT(E394,LEN(E394)-1)),IF(RIGHT(E394,1)="M",1000000*VALUE(LEFT(E394,LEN(E394)-1)),IF(RIGHT(E394,1)="B",1000000000*VALUE(LEFT(E394,LEN(E394)-1)),IF(RIGHT(E394,1)="%",0.01*VALUE(LEFT(E394,LEN(E394)-1)),IF(RIGHT(E394,1)="k",1000*VALUE(LEFT(E394,LEN(E394)-1)),VALUE(SUBSTITUTE(E394,",",""))))))))),"N/A")</f>
        <v/>
      </c>
      <c r="M394">
        <f>IFERROR(IF(TRIM(F394)="-", "N/A", IF(RIGHT(F394,1)=")",IF(RIGHT(F394,2)="T)",-1000000000000*VALUE(MID(F394,2,LEN(F394)-3)),IF(RIGHT(F394,2)="M)",-1000000*VALUE(MID(F394,2,LEN(F394)-3)),IF(RIGHT(F394,2)="B)",-1000000000*VALUE(MID(F394,2,LEN(F394)-3)),IF(RIGHT(F394,2)="k)",-1000*VALUE(MID(F394,2,LEN(F394)-3)),VALUE(SUBSTITUTE(F394,",","")))))),IF(RIGHT(F394,1)="T",1000000000000*VALUE(LEFT(F394,LEN(F394)-1)),IF(RIGHT(F394,1)="M",1000000*VALUE(LEFT(F394,LEN(F394)-1)),IF(RIGHT(F394,1)="B",1000000000*VALUE(LEFT(F394,LEN(F394)-1)),IF(RIGHT(F394,1)="%",0.01*VALUE(LEFT(F394,LEN(F394)-1)),IF(RIGHT(F394,1)="k",1000*VALUE(LEFT(F394,LEN(F394)-1)),VALUE(SUBSTITUTE(F394,",",""))))))))),"N/A")</f>
        <v/>
      </c>
      <c r="N394">
        <f>IFERROR(IF(TRIM(G394)="-", "N/A", IF(RIGHT(G394,1)=")",IF(RIGHT(G394,2)="T)",-1000000000000*VALUE(MID(G394,2,LEN(G394)-3)),IF(RIGHT(G394,2)="M)",-1000000*VALUE(MID(G394,2,LEN(G394)-3)),IF(RIGHT(G394,2)="B)",-1000000000*VALUE(MID(G394,2,LEN(G394)-3)),IF(RIGHT(G394,2)="k)",-1000*VALUE(MID(G394,2,LEN(G394)-3)),VALUE(SUBSTITUTE(G394,",","")))))),IF(RIGHT(G394,1)="T",1000000000000*VALUE(LEFT(G394,LEN(G394)-1)),IF(RIGHT(G394,1)="M",1000000*VALUE(LEFT(G394,LEN(G394)-1)),IF(RIGHT(G394,1)="B",1000000000*VALUE(LEFT(G394,LEN(G394)-1)),IF(RIGHT(G394,1)="%",0.01*VALUE(LEFT(G394,LEN(G394)-1)),IF(RIGHT(G394,1)="k",1000*VALUE(LEFT(G394,LEN(G394)-1)),VALUE(SUBSTITUTE(G394,",",""))))))))),"N/A")</f>
        <v/>
      </c>
    </row>
    <row r="395" spans="1:60">
      <c r="I395">
        <f>IF(AND(K395&gt; J395, L395&gt; K395, M395&gt; L395, N395&gt; M395), "pos_trend", IF(AND(K395&lt; J395, L395&lt; K395, M395&lt; L395, N395&lt; M395), "neg_trend", "N/A"))</f>
        <v/>
      </c>
      <c r="J395">
        <f>IFERROR(IF(TRIM(C395)="-", "N/A", IF(RIGHT(C395,1)=")",IF(RIGHT(C395,2)="T)",-1000000000000*VALUE(MID(C395,2,LEN(C395)-3)),IF(RIGHT(C395,2)="M)",-1000000*VALUE(MID(C395,2,LEN(C395)-3)),IF(RIGHT(C395,2)="B)",-1000000000*VALUE(MID(C395,2,LEN(C395)-3)),IF(RIGHT(C395,2)="k)",-1000*VALUE(MID(C395,2,LEN(C395)-3)),VALUE(SUBSTITUTE(C395,",","")))))),IF(RIGHT(C395,1)="T",1000000000000*VALUE(LEFT(C395,LEN(C395)-1)),IF(RIGHT(C395,1)="M",1000000*VALUE(LEFT(C395,LEN(C395)-1)),IF(RIGHT(C395,1)="B",1000000000*VALUE(LEFT(C395,LEN(C395)-1)),IF(RIGHT(C395,1)="%",0.01*VALUE(LEFT(C395,LEN(C395)-1)),IF(RIGHT(C395,1)="k",1000*VALUE(LEFT(C395,LEN(C395)-1)),VALUE(SUBSTITUTE(C395,",",""))))))))),"N/A")</f>
        <v/>
      </c>
      <c r="K395">
        <f>IFERROR(IF(TRIM(D395)="-", "N/A", IF(RIGHT(D395,1)=")",IF(RIGHT(D395,2)="T)",-1000000000000*VALUE(MID(D395,2,LEN(D395)-3)),IF(RIGHT(D395,2)="M)",-1000000*VALUE(MID(D395,2,LEN(D395)-3)),IF(RIGHT(D395,2)="B)",-1000000000*VALUE(MID(D395,2,LEN(D395)-3)),IF(RIGHT(D395,2)="k)",-1000*VALUE(MID(D395,2,LEN(D395)-3)),VALUE(SUBSTITUTE(D395,",","")))))),IF(RIGHT(D395,1)="T",1000000000000*VALUE(LEFT(D395,LEN(D395)-1)),IF(RIGHT(D395,1)="M",1000000*VALUE(LEFT(D395,LEN(D395)-1)),IF(RIGHT(D395,1)="B",1000000000*VALUE(LEFT(D395,LEN(D395)-1)),IF(RIGHT(D395,1)="%",0.01*VALUE(LEFT(D395,LEN(D395)-1)),IF(RIGHT(D395,1)="k",1000*VALUE(LEFT(D395,LEN(D395)-1)),VALUE(SUBSTITUTE(D395,",",""))))))))),"N/A")</f>
        <v/>
      </c>
      <c r="L395">
        <f>IFERROR(IF(TRIM(E395)="-", "N/A", IF(RIGHT(E395,1)=")",IF(RIGHT(E395,2)="T)",-1000000000000*VALUE(MID(E395,2,LEN(E395)-3)),IF(RIGHT(E395,2)="M)",-1000000*VALUE(MID(E395,2,LEN(E395)-3)),IF(RIGHT(E395,2)="B)",-1000000000*VALUE(MID(E395,2,LEN(E395)-3)),IF(RIGHT(E395,2)="k)",-1000*VALUE(MID(E395,2,LEN(E395)-3)),VALUE(SUBSTITUTE(E395,",","")))))),IF(RIGHT(E395,1)="T",1000000000000*VALUE(LEFT(E395,LEN(E395)-1)),IF(RIGHT(E395,1)="M",1000000*VALUE(LEFT(E395,LEN(E395)-1)),IF(RIGHT(E395,1)="B",1000000000*VALUE(LEFT(E395,LEN(E395)-1)),IF(RIGHT(E395,1)="%",0.01*VALUE(LEFT(E395,LEN(E395)-1)),IF(RIGHT(E395,1)="k",1000*VALUE(LEFT(E395,LEN(E395)-1)),VALUE(SUBSTITUTE(E395,",",""))))))))),"N/A")</f>
        <v/>
      </c>
      <c r="M395">
        <f>IFERROR(IF(TRIM(F395)="-", "N/A", IF(RIGHT(F395,1)=")",IF(RIGHT(F395,2)="T)",-1000000000000*VALUE(MID(F395,2,LEN(F395)-3)),IF(RIGHT(F395,2)="M)",-1000000*VALUE(MID(F395,2,LEN(F395)-3)),IF(RIGHT(F395,2)="B)",-1000000000*VALUE(MID(F395,2,LEN(F395)-3)),IF(RIGHT(F395,2)="k)",-1000*VALUE(MID(F395,2,LEN(F395)-3)),VALUE(SUBSTITUTE(F395,",","")))))),IF(RIGHT(F395,1)="T",1000000000000*VALUE(LEFT(F395,LEN(F395)-1)),IF(RIGHT(F395,1)="M",1000000*VALUE(LEFT(F395,LEN(F395)-1)),IF(RIGHT(F395,1)="B",1000000000*VALUE(LEFT(F395,LEN(F395)-1)),IF(RIGHT(F395,1)="%",0.01*VALUE(LEFT(F395,LEN(F395)-1)),IF(RIGHT(F395,1)="k",1000*VALUE(LEFT(F395,LEN(F395)-1)),VALUE(SUBSTITUTE(F395,",",""))))))))),"N/A")</f>
        <v/>
      </c>
      <c r="N395">
        <f>IFERROR(IF(TRIM(G395)="-", "N/A", IF(RIGHT(G395,1)=")",IF(RIGHT(G395,2)="T)",-1000000000000*VALUE(MID(G395,2,LEN(G395)-3)),IF(RIGHT(G395,2)="M)",-1000000*VALUE(MID(G395,2,LEN(G395)-3)),IF(RIGHT(G395,2)="B)",-1000000000*VALUE(MID(G395,2,LEN(G395)-3)),IF(RIGHT(G395,2)="k)",-1000*VALUE(MID(G395,2,LEN(G395)-3)),VALUE(SUBSTITUTE(G395,",","")))))),IF(RIGHT(G395,1)="T",1000000000000*VALUE(LEFT(G395,LEN(G395)-1)),IF(RIGHT(G395,1)="M",1000000*VALUE(LEFT(G395,LEN(G395)-1)),IF(RIGHT(G395,1)="B",1000000000*VALUE(LEFT(G395,LEN(G395)-1)),IF(RIGHT(G395,1)="%",0.01*VALUE(LEFT(G395,LEN(G395)-1)),IF(RIGHT(G395,1)="k",1000*VALUE(LEFT(G395,LEN(G395)-1)),VALUE(SUBSTITUTE(G395,",",""))))))))),"N/A")</f>
        <v/>
      </c>
    </row>
    <row r="396" spans="1:60">
      <c s="1" r="A396" t="n">
        <v>0</v>
      </c>
      <c r="B396" t="s">
        <v>123</v>
      </c>
      <c r="C396" t="s">
        <v>2404</v>
      </c>
      <c r="I396">
        <f>IF(AND(K396&gt; J396, L396&gt; K396, M396&gt; L396, N396&gt; M396), "pos_trend", IF(AND(K396&lt; J396, L396&lt; K396, M396&lt; L396, N396&lt; M396), "neg_trend", "N/A"))</f>
        <v/>
      </c>
      <c r="J396">
        <f>IFERROR(IF(TRIM(C396)="-", "N/A", IF(RIGHT(C396,1)=")",IF(RIGHT(C396,2)="T)",-1000000000000*VALUE(MID(C396,2,LEN(C396)-3)),IF(RIGHT(C396,2)="M)",-1000000*VALUE(MID(C396,2,LEN(C396)-3)),IF(RIGHT(C396,2)="B)",-1000000000*VALUE(MID(C396,2,LEN(C396)-3)),IF(RIGHT(C396,2)="k)",-1000*VALUE(MID(C396,2,LEN(C396)-3)),VALUE(SUBSTITUTE(C396,",","")))))),IF(RIGHT(C396,1)="T",1000000000000*VALUE(LEFT(C396,LEN(C396)-1)),IF(RIGHT(C396,1)="M",1000000*VALUE(LEFT(C396,LEN(C396)-1)),IF(RIGHT(C396,1)="B",1000000000*VALUE(LEFT(C396,LEN(C396)-1)),IF(RIGHT(C396,1)="%",0.01*VALUE(LEFT(C396,LEN(C396)-1)),IF(RIGHT(C396,1)="k",1000*VALUE(LEFT(C396,LEN(C396)-1)),VALUE(SUBSTITUTE(C396,",",""))))))))),"N/A")</f>
        <v/>
      </c>
      <c r="K396">
        <f>IFERROR(IF(TRIM(D396)="-", "N/A", IF(RIGHT(D396,1)=")",IF(RIGHT(D396,2)="T)",-1000000000000*VALUE(MID(D396,2,LEN(D396)-3)),IF(RIGHT(D396,2)="M)",-1000000*VALUE(MID(D396,2,LEN(D396)-3)),IF(RIGHT(D396,2)="B)",-1000000000*VALUE(MID(D396,2,LEN(D396)-3)),IF(RIGHT(D396,2)="k)",-1000*VALUE(MID(D396,2,LEN(D396)-3)),VALUE(SUBSTITUTE(D396,",","")))))),IF(RIGHT(D396,1)="T",1000000000000*VALUE(LEFT(D396,LEN(D396)-1)),IF(RIGHT(D396,1)="M",1000000*VALUE(LEFT(D396,LEN(D396)-1)),IF(RIGHT(D396,1)="B",1000000000*VALUE(LEFT(D396,LEN(D396)-1)),IF(RIGHT(D396,1)="%",0.01*VALUE(LEFT(D396,LEN(D396)-1)),IF(RIGHT(D396,1)="k",1000*VALUE(LEFT(D396,LEN(D396)-1)),VALUE(SUBSTITUTE(D396,",",""))))))))),"N/A")</f>
        <v/>
      </c>
      <c r="L396">
        <f>IFERROR(IF(TRIM(E396)="-", "N/A", IF(RIGHT(E396,1)=")",IF(RIGHT(E396,2)="T)",-1000000000000*VALUE(MID(E396,2,LEN(E396)-3)),IF(RIGHT(E396,2)="M)",-1000000*VALUE(MID(E396,2,LEN(E396)-3)),IF(RIGHT(E396,2)="B)",-1000000000*VALUE(MID(E396,2,LEN(E396)-3)),IF(RIGHT(E396,2)="k)",-1000*VALUE(MID(E396,2,LEN(E396)-3)),VALUE(SUBSTITUTE(E396,",","")))))),IF(RIGHT(E396,1)="T",1000000000000*VALUE(LEFT(E396,LEN(E396)-1)),IF(RIGHT(E396,1)="M",1000000*VALUE(LEFT(E396,LEN(E396)-1)),IF(RIGHT(E396,1)="B",1000000000*VALUE(LEFT(E396,LEN(E396)-1)),IF(RIGHT(E396,1)="%",0.01*VALUE(LEFT(E396,LEN(E396)-1)),IF(RIGHT(E396,1)="k",1000*VALUE(LEFT(E396,LEN(E396)-1)),VALUE(SUBSTITUTE(E396,",",""))))))))),"N/A")</f>
        <v/>
      </c>
      <c r="M396">
        <f>IFERROR(IF(TRIM(F396)="-", "N/A", IF(RIGHT(F396,1)=")",IF(RIGHT(F396,2)="T)",-1000000000000*VALUE(MID(F396,2,LEN(F396)-3)),IF(RIGHT(F396,2)="M)",-1000000*VALUE(MID(F396,2,LEN(F396)-3)),IF(RIGHT(F396,2)="B)",-1000000000*VALUE(MID(F396,2,LEN(F396)-3)),IF(RIGHT(F396,2)="k)",-1000*VALUE(MID(F396,2,LEN(F396)-3)),VALUE(SUBSTITUTE(F396,",","")))))),IF(RIGHT(F396,1)="T",1000000000000*VALUE(LEFT(F396,LEN(F396)-1)),IF(RIGHT(F396,1)="M",1000000*VALUE(LEFT(F396,LEN(F396)-1)),IF(RIGHT(F396,1)="B",1000000000*VALUE(LEFT(F396,LEN(F396)-1)),IF(RIGHT(F396,1)="%",0.01*VALUE(LEFT(F396,LEN(F396)-1)),IF(RIGHT(F396,1)="k",1000*VALUE(LEFT(F396,LEN(F396)-1)),VALUE(SUBSTITUTE(F396,",",""))))))))),"N/A")</f>
        <v/>
      </c>
      <c r="N396">
        <f>IFERROR(IF(TRIM(G396)="-", "N/A", IF(RIGHT(G396,1)=")",IF(RIGHT(G396,2)="T)",-1000000000000*VALUE(MID(G396,2,LEN(G396)-3)),IF(RIGHT(G396,2)="M)",-1000000*VALUE(MID(G396,2,LEN(G396)-3)),IF(RIGHT(G396,2)="B)",-1000000000*VALUE(MID(G396,2,LEN(G396)-3)),IF(RIGHT(G396,2)="k)",-1000*VALUE(MID(G396,2,LEN(G396)-3)),VALUE(SUBSTITUTE(G396,",","")))))),IF(RIGHT(G396,1)="T",1000000000000*VALUE(LEFT(G396,LEN(G396)-1)),IF(RIGHT(G396,1)="M",1000000*VALUE(LEFT(G396,LEN(G396)-1)),IF(RIGHT(G396,1)="B",1000000000*VALUE(LEFT(G396,LEN(G396)-1)),IF(RIGHT(G396,1)="%",0.01*VALUE(LEFT(G396,LEN(G396)-1)),IF(RIGHT(G396,1)="k",1000*VALUE(LEFT(G396,LEN(G396)-1)),VALUE(SUBSTITUTE(G396,",",""))))))))),"N/A")</f>
        <v/>
      </c>
    </row>
    <row r="397" spans="1:60">
      <c s="1" r="A397" t="n">
        <v>1</v>
      </c>
      <c r="B397" t="s">
        <v>124</v>
      </c>
      <c r="C397" t="s"/>
      <c r="I397">
        <f>IF(AND(K397&gt; J397, L397&gt; K397, M397&gt; L397, N397&gt; M397), "pos_trend", IF(AND(K397&lt; J397, L397&lt; K397, M397&lt; L397, N397&lt; M397), "neg_trend", "N/A"))</f>
        <v/>
      </c>
      <c r="J397">
        <f>IFERROR(IF(TRIM(C397)="-", "N/A", IF(RIGHT(C397,1)=")",IF(RIGHT(C397,2)="T)",-1000000000000*VALUE(MID(C397,2,LEN(C397)-3)),IF(RIGHT(C397,2)="M)",-1000000*VALUE(MID(C397,2,LEN(C397)-3)),IF(RIGHT(C397,2)="B)",-1000000000*VALUE(MID(C397,2,LEN(C397)-3)),IF(RIGHT(C397,2)="k)",-1000*VALUE(MID(C397,2,LEN(C397)-3)),VALUE(SUBSTITUTE(C397,",","")))))),IF(RIGHT(C397,1)="T",1000000000000*VALUE(LEFT(C397,LEN(C397)-1)),IF(RIGHT(C397,1)="M",1000000*VALUE(LEFT(C397,LEN(C397)-1)),IF(RIGHT(C397,1)="B",1000000000*VALUE(LEFT(C397,LEN(C397)-1)),IF(RIGHT(C397,1)="%",0.01*VALUE(LEFT(C397,LEN(C397)-1)),IF(RIGHT(C397,1)="k",1000*VALUE(LEFT(C397,LEN(C397)-1)),VALUE(SUBSTITUTE(C397,",",""))))))))),"N/A")</f>
        <v/>
      </c>
      <c r="K397">
        <f>IFERROR(IF(TRIM(D397)="-", "N/A", IF(RIGHT(D397,1)=")",IF(RIGHT(D397,2)="T)",-1000000000000*VALUE(MID(D397,2,LEN(D397)-3)),IF(RIGHT(D397,2)="M)",-1000000*VALUE(MID(D397,2,LEN(D397)-3)),IF(RIGHT(D397,2)="B)",-1000000000*VALUE(MID(D397,2,LEN(D397)-3)),IF(RIGHT(D397,2)="k)",-1000*VALUE(MID(D397,2,LEN(D397)-3)),VALUE(SUBSTITUTE(D397,",","")))))),IF(RIGHT(D397,1)="T",1000000000000*VALUE(LEFT(D397,LEN(D397)-1)),IF(RIGHT(D397,1)="M",1000000*VALUE(LEFT(D397,LEN(D397)-1)),IF(RIGHT(D397,1)="B",1000000000*VALUE(LEFT(D397,LEN(D397)-1)),IF(RIGHT(D397,1)="%",0.01*VALUE(LEFT(D397,LEN(D397)-1)),IF(RIGHT(D397,1)="k",1000*VALUE(LEFT(D397,LEN(D397)-1)),VALUE(SUBSTITUTE(D397,",",""))))))))),"N/A")</f>
        <v/>
      </c>
      <c r="L397">
        <f>IFERROR(IF(TRIM(E397)="-", "N/A", IF(RIGHT(E397,1)=")",IF(RIGHT(E397,2)="T)",-1000000000000*VALUE(MID(E397,2,LEN(E397)-3)),IF(RIGHT(E397,2)="M)",-1000000*VALUE(MID(E397,2,LEN(E397)-3)),IF(RIGHT(E397,2)="B)",-1000000000*VALUE(MID(E397,2,LEN(E397)-3)),IF(RIGHT(E397,2)="k)",-1000*VALUE(MID(E397,2,LEN(E397)-3)),VALUE(SUBSTITUTE(E397,",","")))))),IF(RIGHT(E397,1)="T",1000000000000*VALUE(LEFT(E397,LEN(E397)-1)),IF(RIGHT(E397,1)="M",1000000*VALUE(LEFT(E397,LEN(E397)-1)),IF(RIGHT(E397,1)="B",1000000000*VALUE(LEFT(E397,LEN(E397)-1)),IF(RIGHT(E397,1)="%",0.01*VALUE(LEFT(E397,LEN(E397)-1)),IF(RIGHT(E397,1)="k",1000*VALUE(LEFT(E397,LEN(E397)-1)),VALUE(SUBSTITUTE(E397,",",""))))))))),"N/A")</f>
        <v/>
      </c>
      <c r="M397">
        <f>IFERROR(IF(TRIM(F397)="-", "N/A", IF(RIGHT(F397,1)=")",IF(RIGHT(F397,2)="T)",-1000000000000*VALUE(MID(F397,2,LEN(F397)-3)),IF(RIGHT(F397,2)="M)",-1000000*VALUE(MID(F397,2,LEN(F397)-3)),IF(RIGHT(F397,2)="B)",-1000000000*VALUE(MID(F397,2,LEN(F397)-3)),IF(RIGHT(F397,2)="k)",-1000*VALUE(MID(F397,2,LEN(F397)-3)),VALUE(SUBSTITUTE(F397,",","")))))),IF(RIGHT(F397,1)="T",1000000000000*VALUE(LEFT(F397,LEN(F397)-1)),IF(RIGHT(F397,1)="M",1000000*VALUE(LEFT(F397,LEN(F397)-1)),IF(RIGHT(F397,1)="B",1000000000*VALUE(LEFT(F397,LEN(F397)-1)),IF(RIGHT(F397,1)="%",0.01*VALUE(LEFT(F397,LEN(F397)-1)),IF(RIGHT(F397,1)="k",1000*VALUE(LEFT(F397,LEN(F397)-1)),VALUE(SUBSTITUTE(F397,",",""))))))))),"N/A")</f>
        <v/>
      </c>
      <c r="N397">
        <f>IFERROR(IF(TRIM(G397)="-", "N/A", IF(RIGHT(G397,1)=")",IF(RIGHT(G397,2)="T)",-1000000000000*VALUE(MID(G397,2,LEN(G397)-3)),IF(RIGHT(G397,2)="M)",-1000000*VALUE(MID(G397,2,LEN(G397)-3)),IF(RIGHT(G397,2)="B)",-1000000000*VALUE(MID(G397,2,LEN(G397)-3)),IF(RIGHT(G397,2)="k)",-1000*VALUE(MID(G397,2,LEN(G397)-3)),VALUE(SUBSTITUTE(G397,",","")))))),IF(RIGHT(G397,1)="T",1000000000000*VALUE(LEFT(G397,LEN(G397)-1)),IF(RIGHT(G397,1)="M",1000000*VALUE(LEFT(G397,LEN(G397)-1)),IF(RIGHT(G397,1)="B",1000000000*VALUE(LEFT(G397,LEN(G397)-1)),IF(RIGHT(G397,1)="%",0.01*VALUE(LEFT(G397,LEN(G397)-1)),IF(RIGHT(G397,1)="k",1000*VALUE(LEFT(G397,LEN(G397)-1)),VALUE(SUBSTITUTE(G397,",",""))))))))),"N/A")</f>
        <v/>
      </c>
    </row>
    <row r="398" spans="1:60">
      <c s="1" r="A398" t="n">
        <v>2</v>
      </c>
      <c r="B398" t="s">
        <v>125</v>
      </c>
      <c r="C398" t="s">
        <v>2405</v>
      </c>
      <c r="I398">
        <f>IF(AND(K398&gt; J398, L398&gt; K398, M398&gt; L398, N398&gt; M398), "pos_trend", IF(AND(K398&lt; J398, L398&lt; K398, M398&lt; L398, N398&lt; M398), "neg_trend", "N/A"))</f>
        <v/>
      </c>
      <c r="J398">
        <f>IFERROR(IF(TRIM(C398)="-", "N/A", IF(RIGHT(C398,1)=")",IF(RIGHT(C398,2)="T)",-1000000000000*VALUE(MID(C398,2,LEN(C398)-3)),IF(RIGHT(C398,2)="M)",-1000000*VALUE(MID(C398,2,LEN(C398)-3)),IF(RIGHT(C398,2)="B)",-1000000000*VALUE(MID(C398,2,LEN(C398)-3)),IF(RIGHT(C398,2)="k)",-1000*VALUE(MID(C398,2,LEN(C398)-3)),VALUE(SUBSTITUTE(C398,",","")))))),IF(RIGHT(C398,1)="T",1000000000000*VALUE(LEFT(C398,LEN(C398)-1)),IF(RIGHT(C398,1)="M",1000000*VALUE(LEFT(C398,LEN(C398)-1)),IF(RIGHT(C398,1)="B",1000000000*VALUE(LEFT(C398,LEN(C398)-1)),IF(RIGHT(C398,1)="%",0.01*VALUE(LEFT(C398,LEN(C398)-1)),IF(RIGHT(C398,1)="k",1000*VALUE(LEFT(C398,LEN(C398)-1)),VALUE(SUBSTITUTE(C398,",",""))))))))),"N/A")</f>
        <v/>
      </c>
      <c r="K398">
        <f>IFERROR(IF(TRIM(D398)="-", "N/A", IF(RIGHT(D398,1)=")",IF(RIGHT(D398,2)="T)",-1000000000000*VALUE(MID(D398,2,LEN(D398)-3)),IF(RIGHT(D398,2)="M)",-1000000*VALUE(MID(D398,2,LEN(D398)-3)),IF(RIGHT(D398,2)="B)",-1000000000*VALUE(MID(D398,2,LEN(D398)-3)),IF(RIGHT(D398,2)="k)",-1000*VALUE(MID(D398,2,LEN(D398)-3)),VALUE(SUBSTITUTE(D398,",","")))))),IF(RIGHT(D398,1)="T",1000000000000*VALUE(LEFT(D398,LEN(D398)-1)),IF(RIGHT(D398,1)="M",1000000*VALUE(LEFT(D398,LEN(D398)-1)),IF(RIGHT(D398,1)="B",1000000000*VALUE(LEFT(D398,LEN(D398)-1)),IF(RIGHT(D398,1)="%",0.01*VALUE(LEFT(D398,LEN(D398)-1)),IF(RIGHT(D398,1)="k",1000*VALUE(LEFT(D398,LEN(D398)-1)),VALUE(SUBSTITUTE(D398,",",""))))))))),"N/A")</f>
        <v/>
      </c>
      <c r="L398">
        <f>IFERROR(IF(TRIM(E398)="-", "N/A", IF(RIGHT(E398,1)=")",IF(RIGHT(E398,2)="T)",-1000000000000*VALUE(MID(E398,2,LEN(E398)-3)),IF(RIGHT(E398,2)="M)",-1000000*VALUE(MID(E398,2,LEN(E398)-3)),IF(RIGHT(E398,2)="B)",-1000000000*VALUE(MID(E398,2,LEN(E398)-3)),IF(RIGHT(E398,2)="k)",-1000*VALUE(MID(E398,2,LEN(E398)-3)),VALUE(SUBSTITUTE(E398,",","")))))),IF(RIGHT(E398,1)="T",1000000000000*VALUE(LEFT(E398,LEN(E398)-1)),IF(RIGHT(E398,1)="M",1000000*VALUE(LEFT(E398,LEN(E398)-1)),IF(RIGHT(E398,1)="B",1000000000*VALUE(LEFT(E398,LEN(E398)-1)),IF(RIGHT(E398,1)="%",0.01*VALUE(LEFT(E398,LEN(E398)-1)),IF(RIGHT(E398,1)="k",1000*VALUE(LEFT(E398,LEN(E398)-1)),VALUE(SUBSTITUTE(E398,",",""))))))))),"N/A")</f>
        <v/>
      </c>
      <c r="M398">
        <f>IFERROR(IF(TRIM(F398)="-", "N/A", IF(RIGHT(F398,1)=")",IF(RIGHT(F398,2)="T)",-1000000000000*VALUE(MID(F398,2,LEN(F398)-3)),IF(RIGHT(F398,2)="M)",-1000000*VALUE(MID(F398,2,LEN(F398)-3)),IF(RIGHT(F398,2)="B)",-1000000000*VALUE(MID(F398,2,LEN(F398)-3)),IF(RIGHT(F398,2)="k)",-1000*VALUE(MID(F398,2,LEN(F398)-3)),VALUE(SUBSTITUTE(F398,",","")))))),IF(RIGHT(F398,1)="T",1000000000000*VALUE(LEFT(F398,LEN(F398)-1)),IF(RIGHT(F398,1)="M",1000000*VALUE(LEFT(F398,LEN(F398)-1)),IF(RIGHT(F398,1)="B",1000000000*VALUE(LEFT(F398,LEN(F398)-1)),IF(RIGHT(F398,1)="%",0.01*VALUE(LEFT(F398,LEN(F398)-1)),IF(RIGHT(F398,1)="k",1000*VALUE(LEFT(F398,LEN(F398)-1)),VALUE(SUBSTITUTE(F398,",",""))))))))),"N/A")</f>
        <v/>
      </c>
      <c r="N398">
        <f>IFERROR(IF(TRIM(G398)="-", "N/A", IF(RIGHT(G398,1)=")",IF(RIGHT(G398,2)="T)",-1000000000000*VALUE(MID(G398,2,LEN(G398)-3)),IF(RIGHT(G398,2)="M)",-1000000*VALUE(MID(G398,2,LEN(G398)-3)),IF(RIGHT(G398,2)="B)",-1000000000*VALUE(MID(G398,2,LEN(G398)-3)),IF(RIGHT(G398,2)="k)",-1000*VALUE(MID(G398,2,LEN(G398)-3)),VALUE(SUBSTITUTE(G398,",","")))))),IF(RIGHT(G398,1)="T",1000000000000*VALUE(LEFT(G398,LEN(G398)-1)),IF(RIGHT(G398,1)="M",1000000*VALUE(LEFT(G398,LEN(G398)-1)),IF(RIGHT(G398,1)="B",1000000000*VALUE(LEFT(G398,LEN(G398)-1)),IF(RIGHT(G398,1)="%",0.01*VALUE(LEFT(G398,LEN(G398)-1)),IF(RIGHT(G398,1)="k",1000*VALUE(LEFT(G398,LEN(G398)-1)),VALUE(SUBSTITUTE(G398,",",""))))))))),"N/A")</f>
        <v/>
      </c>
    </row>
    <row r="399" spans="1:60">
      <c s="1" r="A399" t="n">
        <v>3</v>
      </c>
      <c r="B399" t="s">
        <v>126</v>
      </c>
      <c r="C399" t="s">
        <v>2406</v>
      </c>
      <c r="I399">
        <f>IF(AND(K399&gt; J399, L399&gt; K399, M399&gt; L399, N399&gt; M399), "pos_trend", IF(AND(K399&lt; J399, L399&lt; K399, M399&lt; L399, N399&lt; M399), "neg_trend", "N/A"))</f>
        <v/>
      </c>
      <c r="J399">
        <f>IFERROR(IF(TRIM(C399)="-", "N/A", IF(RIGHT(C399,1)=")",IF(RIGHT(C399,2)="T)",-1000000000000*VALUE(MID(C399,2,LEN(C399)-3)),IF(RIGHT(C399,2)="M)",-1000000*VALUE(MID(C399,2,LEN(C399)-3)),IF(RIGHT(C399,2)="B)",-1000000000*VALUE(MID(C399,2,LEN(C399)-3)),IF(RIGHT(C399,2)="k)",-1000*VALUE(MID(C399,2,LEN(C399)-3)),VALUE(SUBSTITUTE(C399,",","")))))),IF(RIGHT(C399,1)="T",1000000000000*VALUE(LEFT(C399,LEN(C399)-1)),IF(RIGHT(C399,1)="M",1000000*VALUE(LEFT(C399,LEN(C399)-1)),IF(RIGHT(C399,1)="B",1000000000*VALUE(LEFT(C399,LEN(C399)-1)),IF(RIGHT(C399,1)="%",0.01*VALUE(LEFT(C399,LEN(C399)-1)),IF(RIGHT(C399,1)="k",1000*VALUE(LEFT(C399,LEN(C399)-1)),VALUE(SUBSTITUTE(C399,",",""))))))))),"N/A")</f>
        <v/>
      </c>
      <c r="K399">
        <f>IFERROR(IF(TRIM(D399)="-", "N/A", IF(RIGHT(D399,1)=")",IF(RIGHT(D399,2)="T)",-1000000000000*VALUE(MID(D399,2,LEN(D399)-3)),IF(RIGHT(D399,2)="M)",-1000000*VALUE(MID(D399,2,LEN(D399)-3)),IF(RIGHT(D399,2)="B)",-1000000000*VALUE(MID(D399,2,LEN(D399)-3)),IF(RIGHT(D399,2)="k)",-1000*VALUE(MID(D399,2,LEN(D399)-3)),VALUE(SUBSTITUTE(D399,",","")))))),IF(RIGHT(D399,1)="T",1000000000000*VALUE(LEFT(D399,LEN(D399)-1)),IF(RIGHT(D399,1)="M",1000000*VALUE(LEFT(D399,LEN(D399)-1)),IF(RIGHT(D399,1)="B",1000000000*VALUE(LEFT(D399,LEN(D399)-1)),IF(RIGHT(D399,1)="%",0.01*VALUE(LEFT(D399,LEN(D399)-1)),IF(RIGHT(D399,1)="k",1000*VALUE(LEFT(D399,LEN(D399)-1)),VALUE(SUBSTITUTE(D399,",",""))))))))),"N/A")</f>
        <v/>
      </c>
      <c r="L399">
        <f>IFERROR(IF(TRIM(E399)="-", "N/A", IF(RIGHT(E399,1)=")",IF(RIGHT(E399,2)="T)",-1000000000000*VALUE(MID(E399,2,LEN(E399)-3)),IF(RIGHT(E399,2)="M)",-1000000*VALUE(MID(E399,2,LEN(E399)-3)),IF(RIGHT(E399,2)="B)",-1000000000*VALUE(MID(E399,2,LEN(E399)-3)),IF(RIGHT(E399,2)="k)",-1000*VALUE(MID(E399,2,LEN(E399)-3)),VALUE(SUBSTITUTE(E399,",","")))))),IF(RIGHT(E399,1)="T",1000000000000*VALUE(LEFT(E399,LEN(E399)-1)),IF(RIGHT(E399,1)="M",1000000*VALUE(LEFT(E399,LEN(E399)-1)),IF(RIGHT(E399,1)="B",1000000000*VALUE(LEFT(E399,LEN(E399)-1)),IF(RIGHT(E399,1)="%",0.01*VALUE(LEFT(E399,LEN(E399)-1)),IF(RIGHT(E399,1)="k",1000*VALUE(LEFT(E399,LEN(E399)-1)),VALUE(SUBSTITUTE(E399,",",""))))))))),"N/A")</f>
        <v/>
      </c>
      <c r="M399">
        <f>IFERROR(IF(TRIM(F399)="-", "N/A", IF(RIGHT(F399,1)=")",IF(RIGHT(F399,2)="T)",-1000000000000*VALUE(MID(F399,2,LEN(F399)-3)),IF(RIGHT(F399,2)="M)",-1000000*VALUE(MID(F399,2,LEN(F399)-3)),IF(RIGHT(F399,2)="B)",-1000000000*VALUE(MID(F399,2,LEN(F399)-3)),IF(RIGHT(F399,2)="k)",-1000*VALUE(MID(F399,2,LEN(F399)-3)),VALUE(SUBSTITUTE(F399,",","")))))),IF(RIGHT(F399,1)="T",1000000000000*VALUE(LEFT(F399,LEN(F399)-1)),IF(RIGHT(F399,1)="M",1000000*VALUE(LEFT(F399,LEN(F399)-1)),IF(RIGHT(F399,1)="B",1000000000*VALUE(LEFT(F399,LEN(F399)-1)),IF(RIGHT(F399,1)="%",0.01*VALUE(LEFT(F399,LEN(F399)-1)),IF(RIGHT(F399,1)="k",1000*VALUE(LEFT(F399,LEN(F399)-1)),VALUE(SUBSTITUTE(F399,",",""))))))))),"N/A")</f>
        <v/>
      </c>
      <c r="N399">
        <f>IFERROR(IF(TRIM(G399)="-", "N/A", IF(RIGHT(G399,1)=")",IF(RIGHT(G399,2)="T)",-1000000000000*VALUE(MID(G399,2,LEN(G399)-3)),IF(RIGHT(G399,2)="M)",-1000000*VALUE(MID(G399,2,LEN(G399)-3)),IF(RIGHT(G399,2)="B)",-1000000000*VALUE(MID(G399,2,LEN(G399)-3)),IF(RIGHT(G399,2)="k)",-1000*VALUE(MID(G399,2,LEN(G399)-3)),VALUE(SUBSTITUTE(G399,",","")))))),IF(RIGHT(G399,1)="T",1000000000000*VALUE(LEFT(G399,LEN(G399)-1)),IF(RIGHT(G399,1)="M",1000000*VALUE(LEFT(G399,LEN(G399)-1)),IF(RIGHT(G399,1)="B",1000000000*VALUE(LEFT(G399,LEN(G399)-1)),IF(RIGHT(G399,1)="%",0.01*VALUE(LEFT(G399,LEN(G399)-1)),IF(RIGHT(G399,1)="k",1000*VALUE(LEFT(G399,LEN(G399)-1)),VALUE(SUBSTITUTE(G399,",",""))))))))),"N/A")</f>
        <v/>
      </c>
    </row>
    <row r="400" spans="1:60">
      <c s="1" r="A400" t="n">
        <v>4</v>
      </c>
      <c r="B400" t="s">
        <v>128</v>
      </c>
      <c r="C400" t="s">
        <v>2407</v>
      </c>
    </row>
    <row r="401" spans="1:60">
      <c s="1" r="A401" t="n">
        <v>5</v>
      </c>
      <c r="B401" t="s">
        <v>130</v>
      </c>
      <c r="C401" t="s">
        <v>2408</v>
      </c>
    </row>
    <row r="402" spans="1:60">
      <c s="1" r="A402" t="n">
        <v>6</v>
      </c>
      <c r="B402" t="s">
        <v>132</v>
      </c>
      <c r="C402" t="s">
        <v>2409</v>
      </c>
    </row>
    <row r="403" spans="1:60">
      <c s="1" r="A403" t="n">
        <v>7</v>
      </c>
      <c r="B403" t="s">
        <v>134</v>
      </c>
      <c r="C403" t="s"/>
    </row>
    <row r="404" spans="1:60">
      <c s="1" r="A404" t="n">
        <v>8</v>
      </c>
      <c r="B404" t="s">
        <v>135</v>
      </c>
      <c r="C404" t="s"/>
    </row>
    <row r="448" spans="1:60">
      <c r="AZ448">
        <f>"Compile Facts"</f>
        <v/>
      </c>
    </row>
    <row r="450" spans="1:60">
      <c r="B450">
        <f>"ROIC Super Tree"</f>
        <v/>
      </c>
      <c r="AZ450">
        <f>I519</f>
        <v/>
      </c>
      <c r="BA450">
        <f>J519</f>
        <v/>
      </c>
    </row>
    <row r="451" spans="1:60">
      <c r="AZ451">
        <f>I520</f>
        <v/>
      </c>
      <c r="BA451">
        <f>J520</f>
        <v/>
      </c>
    </row>
    <row r="452" spans="1:60">
      <c r="AK452">
        <f>"Change in Gross Margin / Sales"</f>
        <v/>
      </c>
      <c r="AZ452">
        <f>I521</f>
        <v/>
      </c>
      <c r="BA452">
        <f>J521</f>
        <v/>
      </c>
    </row>
    <row r="453" spans="1:60">
      <c r="X453">
        <f>"Gross Margin"</f>
        <v/>
      </c>
      <c r="AK453">
        <f>K476</f>
        <v/>
      </c>
      <c r="AL453">
        <f>L476</f>
        <v/>
      </c>
      <c r="AM453">
        <f>M476</f>
        <v/>
      </c>
      <c r="AN453">
        <f>N476</f>
        <v/>
      </c>
      <c r="AZ453">
        <f>I522</f>
        <v/>
      </c>
      <c r="BA453">
        <f>J522</f>
        <v/>
      </c>
    </row>
    <row r="454" spans="1:60">
      <c r="X454">
        <f>D476</f>
        <v/>
      </c>
      <c r="Y454">
        <f>E476</f>
        <v/>
      </c>
      <c r="Z454">
        <f>F476</f>
        <v/>
      </c>
      <c r="AA454">
        <f>G476</f>
        <v/>
      </c>
      <c r="AB454">
        <f>H476</f>
        <v/>
      </c>
      <c r="AK454">
        <f>Y455-X455</f>
        <v/>
      </c>
      <c r="AL454">
        <f>Z455-Y455</f>
        <v/>
      </c>
      <c r="AM454">
        <f>AA455-Z455</f>
        <v/>
      </c>
      <c r="AN454">
        <f>AB455-AA455</f>
        <v/>
      </c>
    </row>
    <row r="455" spans="1:60">
      <c r="X455">
        <f>IFERROR((INDIRECT("J" &amp; MATCH("Gross Income",B145:B403,0) +144))/(INDIRECT("J" &amp; MATCH("Sales/Revenue",B145:B403,0) +144)), IFERROR((1 - (INDIRECT("J" &amp; MATCH("Cost of Goods Sold*",B145:B403,0) +144))/(INDIRECT("J" &amp; MATCH("Sales/Revenue",B145:B403,0) +144))),(INDIRECT("J" &amp; MATCH("Operating Income",B145:B403,0) +144))/(INDIRECT("J" &amp; MATCH("Sales/Revenue",B145:B403,0) +144))))</f>
        <v/>
      </c>
      <c r="Y455">
        <f>IFERROR((INDIRECT("K" &amp; MATCH("Gross Income",B145:B403,0) +144))/(INDIRECT("K" &amp; MATCH("Sales/Revenue",B145:B403,0) +144)), IFERROR((1 - (INDIRECT("K" &amp; MATCH("Cost of Goods Sold*",B145:B403,0) +144))/(INDIRECT("K" &amp; MATCH("Sales/Revenue",B145:B403,0) +144))),(INDIRECT("K" &amp; MATCH("Operating Income",B145:B403,0) +144))/(INDIRECT("K" &amp; MATCH("Sales/Revenue",B145:B403,0) +144))))</f>
        <v/>
      </c>
      <c r="Z455">
        <f>IFERROR((INDIRECT("L" &amp; MATCH("Gross Income",B145:B403,0) +144))/(INDIRECT("L" &amp; MATCH("Sales/Revenue",B145:B403,0) +144)), IFERROR((1 - (INDIRECT("L" &amp; MATCH("Cost of Goods Sold*",B145:B403,0) +144))/(INDIRECT("L" &amp; MATCH("Sales/Revenue",B145:B403,0) +144))),(INDIRECT("L" &amp; MATCH("Operating Income",B145:B403,0) +144))/(INDIRECT("L" &amp; MATCH("Sales/Revenue",B145:B403,0) +144))))</f>
        <v/>
      </c>
      <c r="AA455">
        <f>IFERROR((INDIRECT("M" &amp; MATCH("Gross Income",B145:B403,0) +144))/(INDIRECT("M" &amp; MATCH("Sales/Revenue",B145:B403,0) +144)), IFERROR((1 - (INDIRECT("M" &amp; MATCH("Cost of Goods Sold*",B145:B403,0) +144))/(INDIRECT("M" &amp; MATCH("Sales/Revenue",B145:B403,0) +144))),(INDIRECT("M" &amp; MATCH("Operating Income",B145:B403,0) +144))/(INDIRECT("M" &amp; MATCH("Sales/Revenue",B145:B403,0) +144))))</f>
        <v/>
      </c>
      <c r="AB455">
        <f>IFERROR((INDIRECT("N" &amp; MATCH("Gross Income",B145:B403,0) +144))/(INDIRECT("N" &amp; MATCH("Sales/Revenue",B145:B403,0) +144)), IFERROR((1 - (INDIRECT("N" &amp; MATCH("Cost of Goods Sold*",B145:B403,0) +144))/(INDIRECT("N" &amp; MATCH("Sales/Revenue",B145:B403,0) +144))),(INDIRECT("N" &amp; MATCH("Operating Income",B145:B403,0) +144))/(INDIRECT("N" &amp; MATCH("Sales/Revenue",B145:B403,0) +144))))</f>
        <v/>
      </c>
      <c r="AK455">
        <f>"Max " &amp; AK452</f>
        <v/>
      </c>
      <c r="AL455">
        <f>MAX(AK454:AN454)</f>
        <v/>
      </c>
      <c r="AZ455">
        <f>"Item"</f>
        <v/>
      </c>
      <c r="BA455">
        <f>"Key Driver"</f>
        <v/>
      </c>
    </row>
    <row r="456" spans="1:60">
      <c r="X456">
        <f>"Max " &amp; X453</f>
        <v/>
      </c>
      <c r="Y456">
        <f>MAX(X455:AB455)</f>
        <v/>
      </c>
      <c r="AK456">
        <f>AK455 &amp; " Year"</f>
        <v/>
      </c>
      <c r="AL456">
        <f>IF(MATCH(AL455,AK454:AN454,0)=1,AK453,IF(MATCH(AL455,AK454:AN454,0)=2,AL453,IF(MATCH(AL455,AK454:AN454,0)=3,AM453,AN453)))</f>
        <v/>
      </c>
      <c r="AZ456">
        <f>C528</f>
        <v/>
      </c>
      <c r="BA456">
        <f>L528</f>
        <v/>
      </c>
    </row>
    <row r="457" spans="1:60">
      <c r="X457">
        <f>X456 &amp; " Year"</f>
        <v/>
      </c>
      <c r="Y457">
        <f>VALUE(X454)+MATCH(Y456,X455:AB455,0)-1</f>
        <v/>
      </c>
      <c r="AK457">
        <f>"Min " &amp; AK452</f>
        <v/>
      </c>
      <c r="AL457">
        <f>MIN(AK454:AN454)</f>
        <v/>
      </c>
      <c r="AZ457">
        <f>C529</f>
        <v/>
      </c>
      <c r="BA457">
        <f>L529</f>
        <v/>
      </c>
    </row>
    <row r="458" spans="1:60">
      <c r="X458">
        <f>"Min " &amp; X453</f>
        <v/>
      </c>
      <c r="Y458">
        <f>MIN(X455:AB455)</f>
        <v/>
      </c>
      <c r="AK458">
        <f>AK457 &amp; " Year"</f>
        <v/>
      </c>
      <c r="AL458">
        <f>IF(MATCH(AL457,AK454:AN454,0)=1,AK453,IF(MATCH(AL457,AK454:AN454,0)=2,AL453,IF(MATCH(AL457,AK454:AN454,0)=3,AM453,AN453)))</f>
        <v/>
      </c>
    </row>
    <row r="459" spans="1:60">
      <c r="X459">
        <f>X458 &amp; " Year"</f>
        <v/>
      </c>
      <c r="Y459">
        <f>VALUE(X454)+MATCH(Y458,X455:AB455,0)-1</f>
        <v/>
      </c>
      <c r="AZ459">
        <f>C540</f>
        <v/>
      </c>
    </row>
    <row r="460" spans="1:60">
      <c r="Q460">
        <f>"Operating Margin"</f>
        <v/>
      </c>
    </row>
    <row r="461" spans="1:60">
      <c r="Q461">
        <f>D476</f>
        <v/>
      </c>
      <c r="R461">
        <f>E476</f>
        <v/>
      </c>
      <c r="S461">
        <f>F476</f>
        <v/>
      </c>
      <c r="T461">
        <f>G476</f>
        <v/>
      </c>
      <c r="U461">
        <f>H476</f>
        <v/>
      </c>
      <c r="X461">
        <f>"SGA / Sales"</f>
        <v/>
      </c>
      <c r="AE461">
        <f>"Change in Operating Margin"</f>
        <v/>
      </c>
      <c r="AK461">
        <f>"Change in SGA / Sales"</f>
        <v/>
      </c>
    </row>
    <row r="462" spans="1:60">
      <c r="Q462">
        <f>X455-X463-X471</f>
        <v/>
      </c>
      <c r="R462">
        <f>Y455-Y463-Y471</f>
        <v/>
      </c>
      <c r="S462">
        <f>Z455-Z463-Z471</f>
        <v/>
      </c>
      <c r="T462">
        <f>AA455-AA463-AA471</f>
        <v/>
      </c>
      <c r="U462">
        <f>AB455-AB463-AB471</f>
        <v/>
      </c>
      <c r="X462">
        <f>D476</f>
        <v/>
      </c>
      <c r="Y462">
        <f>E476</f>
        <v/>
      </c>
      <c r="Z462">
        <f>F476</f>
        <v/>
      </c>
      <c r="AA462">
        <f>G476</f>
        <v/>
      </c>
      <c r="AB462">
        <f>H476</f>
        <v/>
      </c>
      <c r="AE462">
        <f>K476</f>
        <v/>
      </c>
      <c r="AF462">
        <f>L476</f>
        <v/>
      </c>
      <c r="AG462">
        <f>M476</f>
        <v/>
      </c>
      <c r="AH462">
        <f>N476</f>
        <v/>
      </c>
      <c r="AK462">
        <f>K476</f>
        <v/>
      </c>
      <c r="AL462">
        <f>L476</f>
        <v/>
      </c>
      <c r="AM462">
        <f>M476</f>
        <v/>
      </c>
      <c r="AN462">
        <f>N476</f>
        <v/>
      </c>
    </row>
    <row r="463" spans="1:60">
      <c r="Q463">
        <f>"Max " &amp; Q460</f>
        <v/>
      </c>
      <c r="R463">
        <f>MAX(Q462:U462)</f>
        <v/>
      </c>
      <c r="S463">
        <f>"GM Effect on Max"</f>
        <v/>
      </c>
      <c r="T463">
        <f>IF(R464=Y457,"Max OM in same year as Max GM","Inconclusive Effect")</f>
        <v/>
      </c>
      <c r="U463">
        <f>"Correlation with GM"</f>
        <v/>
      </c>
      <c r="V463">
        <f>CORREL(Q462:U462,X455:AB455)</f>
        <v/>
      </c>
      <c r="X463">
        <f>(INDIRECT("J" &amp; MATCH("SG&amp;A Expense",B145:B403,0) +144))/(INDIRECT("J" &amp; MATCH("Sales/Revenue",B145:B403,0) +144))</f>
        <v/>
      </c>
      <c r="Y463">
        <f>(INDIRECT("K" &amp; MATCH("SG&amp;A Expense",B145:B403,0) +144))/(INDIRECT("K" &amp; MATCH("Sales/Revenue",B145:B403,0) +144))</f>
        <v/>
      </c>
      <c r="Z463">
        <f>(INDIRECT("L" &amp; MATCH("SG&amp;A Expense",B145:B403,0) +144))/(INDIRECT("L" &amp; MATCH("Sales/Revenue",B145:B403,0) +144))</f>
        <v/>
      </c>
      <c r="AA463">
        <f>(INDIRECT("M" &amp; MATCH("SG&amp;A Expense",B145:B403,0) +144))/(INDIRECT("M" &amp; MATCH("Sales/Revenue",B145:B403,0) +144))</f>
        <v/>
      </c>
      <c r="AB463">
        <f>(INDIRECT("N" &amp; MATCH("SG&amp;A Expense",B145:B403,0) +144))/(INDIRECT("N" &amp; MATCH("Sales/Revenue",B145:B403,0) +144))</f>
        <v/>
      </c>
      <c r="AE463">
        <f>R462-Q462</f>
        <v/>
      </c>
      <c r="AF463">
        <f>S462-R462</f>
        <v/>
      </c>
      <c r="AG463">
        <f>T462-S462</f>
        <v/>
      </c>
      <c r="AH463">
        <f>U462-T462</f>
        <v/>
      </c>
      <c r="AK463">
        <f>Y463-X463</f>
        <v/>
      </c>
      <c r="AL463">
        <f>Z463-Y463</f>
        <v/>
      </c>
      <c r="AM463">
        <f>AA463-Z463</f>
        <v/>
      </c>
      <c r="AN463">
        <f>AB463-AA463</f>
        <v/>
      </c>
    </row>
    <row r="464" spans="1:60">
      <c r="Q464">
        <f>Q463 &amp; " Year"</f>
        <v/>
      </c>
      <c r="R464">
        <f>VALUE(Q461)+MATCH(R463,Q462:U462,0)-1</f>
        <v/>
      </c>
      <c r="S464">
        <f>"SGA Effect on Max"</f>
        <v/>
      </c>
      <c r="T464">
        <f>IF(R464=Y467,"Max OM in same year as Min SGA","Inconclusive Effect")</f>
        <v/>
      </c>
      <c r="U464">
        <f>"Correlation with SGA"</f>
        <v/>
      </c>
      <c r="V464">
        <f>CORREL(Q462:U462,X463:AB463)</f>
        <v/>
      </c>
      <c r="X464">
        <f>"Max " &amp; X461</f>
        <v/>
      </c>
      <c r="Y464">
        <f>MAX(X463:AB463)</f>
        <v/>
      </c>
      <c r="AE464">
        <f>"Max " &amp; AE461</f>
        <v/>
      </c>
      <c r="AF464">
        <f>MAX(AE463:AH463)</f>
        <v/>
      </c>
      <c r="AK464">
        <f>"Max " &amp; AK461</f>
        <v/>
      </c>
      <c r="AL464">
        <f>MAX(AK463:AN463)</f>
        <v/>
      </c>
    </row>
    <row r="465" spans="1:60">
      <c r="J465">
        <f>"EOY Pretax ROIC"</f>
        <v/>
      </c>
      <c r="Q465">
        <f>"Min " &amp; Q460</f>
        <v/>
      </c>
      <c r="R465">
        <f>MIN(Q462:U462)</f>
        <v/>
      </c>
      <c r="S465">
        <f>"Dep Effect on Max"</f>
        <v/>
      </c>
      <c r="T465">
        <f>IF(R464=Y475,"Max OM in same year as Min Depr","Inconclusive Effect")</f>
        <v/>
      </c>
      <c r="U465">
        <f>"Correlation with Dep"</f>
        <v/>
      </c>
      <c r="V465">
        <f>CORREL(Q462:U462,X471:AB471)</f>
        <v/>
      </c>
      <c r="X465">
        <f>X464 &amp; " Year"</f>
        <v/>
      </c>
      <c r="Y465">
        <f>VALUE(X462)+MATCH(Y464,X463:AB463,0)-1</f>
        <v/>
      </c>
      <c r="AE465">
        <f>AE464 &amp; " Year"</f>
        <v/>
      </c>
      <c r="AF465">
        <f>IF(MATCH(AF464,AE463:AH463,0)=1,AE462,IF(MATCH(AF464,AE463:AH463,0)=2,AF462,IF(MATCH(AF464,AE463:AH463,0)=3,AG462,AH462)))</f>
        <v/>
      </c>
      <c r="AK465">
        <f>AK464 &amp; " Year"</f>
        <v/>
      </c>
      <c r="AL465">
        <f>IF(MATCH(AL464,AK463:AN463,0)=1,AK462,IF(MATCH(AL464,AK463:AN463,0)=2,AL462,IF(MATCH(AL464,AK463:AN463,0)=3,AM462,AN462)))</f>
        <v/>
      </c>
    </row>
    <row r="466" spans="1:60">
      <c r="J466">
        <f>D476</f>
        <v/>
      </c>
      <c r="K466">
        <f>E476</f>
        <v/>
      </c>
      <c r="L466">
        <f>F476</f>
        <v/>
      </c>
      <c r="M466">
        <f>G476</f>
        <v/>
      </c>
      <c r="N466">
        <f>H476</f>
        <v/>
      </c>
      <c r="Q466">
        <f>Q465 &amp; " Year"</f>
        <v/>
      </c>
      <c r="R466">
        <f>VALUE(Q461)+MATCH(R465,Q462:U462,0)-1</f>
        <v/>
      </c>
      <c r="S466">
        <f>"GM Effect on Min"</f>
        <v/>
      </c>
      <c r="T466">
        <f>IF(R466=Y459,"Min OM in same year as Min GM","Inconclusive Effect")</f>
        <v/>
      </c>
      <c r="X466">
        <f>"Min " &amp; X461</f>
        <v/>
      </c>
      <c r="Y466">
        <f>MIN(X463:AB463)</f>
        <v/>
      </c>
      <c r="AE466">
        <f>"Min " &amp; AE461</f>
        <v/>
      </c>
      <c r="AF466">
        <f>MIN(AE463:AH463)</f>
        <v/>
      </c>
      <c r="AK466">
        <f>"Min " &amp; AK461</f>
        <v/>
      </c>
      <c r="AL466">
        <f>MIN(AK463:AN463)</f>
        <v/>
      </c>
    </row>
    <row r="467" spans="1:60">
      <c r="J467">
        <f>Q462*(1/Q490)</f>
        <v/>
      </c>
      <c r="K467">
        <f>R462*(1/R490)</f>
        <v/>
      </c>
      <c r="L467">
        <f>S462*(1/S490)</f>
        <v/>
      </c>
      <c r="M467">
        <f>T462*(1/T490)</f>
        <v/>
      </c>
      <c r="N467">
        <f>U462*(1/U490)</f>
        <v/>
      </c>
      <c r="S467">
        <f>"SGA Effect on Min"</f>
        <v/>
      </c>
      <c r="T467">
        <f>IF(R466=Y465,"Min OM in same year as Max SGA","Inconclusive Effect")</f>
        <v/>
      </c>
      <c r="X467">
        <f>X466 &amp; " Year"</f>
        <v/>
      </c>
      <c r="Y467">
        <f>VALUE(X462)+MATCH(Y466,X463:AB463,0)-1</f>
        <v/>
      </c>
      <c r="AE467">
        <f>AE466 &amp; " Year"</f>
        <v/>
      </c>
      <c r="AF467">
        <f>IF(MATCH(AF466,AE463:AH463,0)=1,AE462,IF(MATCH(AF466,AE463:AH463,0)=2,AF462,IF(MATCH(AF466,AE463:AH463,0)=3,AG462,AH462)))</f>
        <v/>
      </c>
      <c r="AK467">
        <f>AK466 &amp; " Year"</f>
        <v/>
      </c>
      <c r="AL467">
        <f>IF(MATCH(AL466,AK463:AN463,0)=1,AK462,IF(MATCH(AL466,AK463:AN463,0)=2,AL462,IF(MATCH(AL466,AK463:AN463,0)=3,AM462,AN462)))</f>
        <v/>
      </c>
    </row>
    <row r="468" spans="1:60">
      <c r="J468">
        <f>"Max " &amp; J465</f>
        <v/>
      </c>
      <c r="K468">
        <f>MAX(J467:N467)</f>
        <v/>
      </c>
      <c r="L468">
        <f>"OM Effect on Max"</f>
        <v/>
      </c>
      <c r="M468">
        <f>IF(K469=R464,"Max ROIC in same year as Max OM","Inconclusive Effect")</f>
        <v/>
      </c>
      <c r="N468">
        <f>"Correlation with OM"</f>
        <v/>
      </c>
      <c r="O468">
        <f>CORREL(J467:N467,Q462:U462)</f>
        <v/>
      </c>
      <c r="S468">
        <f>"Dep Effect on Min"</f>
        <v/>
      </c>
      <c r="T468">
        <f>IF(R466=Y473,"Min OM in same year as Max Dep","Inconclusive Effect")</f>
        <v/>
      </c>
    </row>
    <row r="469" spans="1:60">
      <c r="J469">
        <f>J468 &amp; " Year"</f>
        <v/>
      </c>
      <c r="K469">
        <f>VALUE(J466)+MATCH(K468,J467:N467,0)-1</f>
        <v/>
      </c>
      <c r="L469">
        <f>"IC Effect on Max"</f>
        <v/>
      </c>
      <c r="M469">
        <f>IF(K469=R494,"Max ROIC in same year as Min IC","Inconclusive Effect")</f>
        <v/>
      </c>
      <c r="N469">
        <f>"Correlation with IC"</f>
        <v/>
      </c>
      <c r="O469">
        <f>CORREL(J467:N467,Q490:U490)</f>
        <v/>
      </c>
      <c r="X469">
        <f>"Depreciation / Sales"</f>
        <v/>
      </c>
    </row>
    <row r="470" spans="1:60">
      <c r="J470">
        <f>"Min " &amp; J465</f>
        <v/>
      </c>
      <c r="K470">
        <f>MIN(J467:N467)</f>
        <v/>
      </c>
      <c r="L470">
        <f>"OM Effect on Min"</f>
        <v/>
      </c>
      <c r="M470">
        <f>IF(K471=R466,"Min ROIC in same year as Min OM","Inconclusive Effect")</f>
        <v/>
      </c>
      <c r="Q470">
        <f>"Change in EOY Pretax ROIC"</f>
        <v/>
      </c>
      <c r="X470">
        <f>D476</f>
        <v/>
      </c>
      <c r="Y470">
        <f>E476</f>
        <v/>
      </c>
      <c r="Z470">
        <f>F476</f>
        <v/>
      </c>
      <c r="AA470">
        <f>G476</f>
        <v/>
      </c>
      <c r="AB470">
        <f>H476</f>
        <v/>
      </c>
    </row>
    <row r="471" spans="1:60">
      <c r="J471">
        <f>J470 &amp; " Year"</f>
        <v/>
      </c>
      <c r="K471">
        <f>VALUE(J466)+MATCH(K470,J467:N467,0)-1</f>
        <v/>
      </c>
      <c r="L471">
        <f>"IC Effect on Min"</f>
        <v/>
      </c>
      <c r="M471">
        <f>IF(K471=R492,"Min ROIC in same year as Max IC","Inconclusive Effect")</f>
        <v/>
      </c>
      <c r="Q471">
        <f>K476</f>
        <v/>
      </c>
      <c r="R471">
        <f>L476</f>
        <v/>
      </c>
      <c r="S471">
        <f>M476</f>
        <v/>
      </c>
      <c r="T471">
        <f>N476</f>
        <v/>
      </c>
      <c r="X471">
        <f>(INDIRECT("J" &amp; MATCH("Depreciation &amp; Amortization Expense",B145:B403,0) +144))/(INDIRECT("J" &amp; MATCH("Sales/Revenue",B145:B403,0) +144))</f>
        <v/>
      </c>
      <c r="Y471">
        <f>(INDIRECT("K" &amp; MATCH("Depreciation &amp; Amortization Expense",B145:B403,0) +144))/(INDIRECT("K" &amp; MATCH("Sales/Revenue",B145:B403,0) +144))</f>
        <v/>
      </c>
      <c r="Z471">
        <f>(INDIRECT("L" &amp; MATCH("Depreciation &amp; Amortization Expense",B145:B403,0) +144))/(INDIRECT("L" &amp; MATCH("Sales/Revenue",B145:B403,0) +144))</f>
        <v/>
      </c>
      <c r="AA471">
        <f>(INDIRECT("M" &amp; MATCH("Depreciation &amp; Amortization Expense",B145:B403,0) +144))/(INDIRECT("M" &amp; MATCH("Sales/Revenue",B145:B403,0) +144))</f>
        <v/>
      </c>
      <c r="AB471">
        <f>(INDIRECT("N" &amp; MATCH("Depreciation &amp; Amortization Expense",B145:B403,0) +144))/(INDIRECT("N" &amp; MATCH("Sales/Revenue",B145:B403,0) +144))</f>
        <v/>
      </c>
    </row>
    <row r="472" spans="1:60">
      <c r="Q472">
        <f>K467-J467</f>
        <v/>
      </c>
      <c r="R472">
        <f>L467-K467</f>
        <v/>
      </c>
      <c r="S472">
        <f>M467-L467</f>
        <v/>
      </c>
      <c r="T472">
        <f>N467-M467</f>
        <v/>
      </c>
      <c r="X472">
        <f>"Max " &amp; X469</f>
        <v/>
      </c>
      <c r="Y472">
        <f>MAX(X471:AB471)</f>
        <v/>
      </c>
      <c r="AK472">
        <f>"Change in Depreciation / Sales"</f>
        <v/>
      </c>
    </row>
    <row r="473" spans="1:60">
      <c r="Q473">
        <f>"Max " &amp; Q470</f>
        <v/>
      </c>
      <c r="R473">
        <f>MAX(Q472:T472)</f>
        <v/>
      </c>
      <c r="X473">
        <f>X472 &amp; " Year"</f>
        <v/>
      </c>
      <c r="Y473">
        <f>VALUE(X470)+MATCH(Y472,X471:AB471,0)-1</f>
        <v/>
      </c>
      <c r="AK473">
        <f>K476</f>
        <v/>
      </c>
      <c r="AL473">
        <f>L476</f>
        <v/>
      </c>
      <c r="AM473">
        <f>M476</f>
        <v/>
      </c>
      <c r="AN473">
        <f>N476</f>
        <v/>
      </c>
    </row>
    <row r="474" spans="1:60">
      <c r="Q474">
        <f>Q473 &amp; " Year"</f>
        <v/>
      </c>
      <c r="R474">
        <f>IF(MATCH(R473,Q472:T472,0)=1,Q471,IF(MATCH(R473,Q472:T472,0)=2,R471,IF(MATCH(R473,Q472:T472,0)=3,S471,T471)))</f>
        <v/>
      </c>
      <c r="X474">
        <f>"Min " &amp; X469</f>
        <v/>
      </c>
      <c r="Y474">
        <f>MIN(X471:AB471)</f>
        <v/>
      </c>
      <c r="AK474">
        <f>Y471-X471</f>
        <v/>
      </c>
      <c r="AL474">
        <f>Z471-Y471</f>
        <v/>
      </c>
      <c r="AM474">
        <f>AA471-Z471</f>
        <v/>
      </c>
      <c r="AN474">
        <f>AB471-AA471</f>
        <v/>
      </c>
    </row>
    <row r="475" spans="1:60">
      <c r="D475">
        <f>"EOY ROIC"</f>
        <v/>
      </c>
      <c r="K475">
        <f>"Change in EOY ROIC"</f>
        <v/>
      </c>
      <c r="Q475">
        <f>"Min " &amp; Q470</f>
        <v/>
      </c>
      <c r="R475">
        <f>MIN(Q472:T472)</f>
        <v/>
      </c>
      <c r="X475">
        <f>X474 &amp; " Year"</f>
        <v/>
      </c>
      <c r="Y475">
        <f>VALUE(X470)+MATCH(Y474,X471:AB471,0)-1</f>
        <v/>
      </c>
      <c r="AK475">
        <f>"Max " &amp; AK472</f>
        <v/>
      </c>
      <c r="AL475">
        <f>MAX(AK474:AN474)</f>
        <v/>
      </c>
    </row>
    <row r="476" spans="1:60">
      <c r="D476">
        <f>C144</f>
        <v/>
      </c>
      <c r="E476">
        <f>D144</f>
        <v/>
      </c>
      <c r="F476">
        <f>E144</f>
        <v/>
      </c>
      <c r="G476">
        <f>F144</f>
        <v/>
      </c>
      <c r="H476">
        <f>G144</f>
        <v/>
      </c>
      <c r="K476">
        <f>RIGHT(D476,2) &amp; "-" &amp; RIGHT(E476,2)</f>
        <v/>
      </c>
      <c r="L476">
        <f>RIGHT(E476,2) &amp; "-" &amp; RIGHT(F476,2)</f>
        <v/>
      </c>
      <c r="M476">
        <f>RIGHT(F476,2) &amp; "-" &amp; RIGHT(G476,2)</f>
        <v/>
      </c>
      <c r="N476">
        <f>RIGHT(G476,2) &amp; "-" &amp; RIGHT(H476,2)</f>
        <v/>
      </c>
      <c r="Q476">
        <f>Q475 &amp; " Year"</f>
        <v/>
      </c>
      <c r="R476">
        <f>IF(MATCH(R475,Q472:T472,0)=1,Q471,IF(MATCH(R475,Q472:T472,0)=2,R471,IF(MATCH(R475,Q472:T472,0)=3,S471,T471)))</f>
        <v/>
      </c>
      <c r="AK476">
        <f>AK475 &amp; " Year"</f>
        <v/>
      </c>
      <c r="AL476">
        <f>IF(MATCH(AL475,AK474:AN474,0)=1,AK473,IF(MATCH(AL475,AK474:AN474,0)=2,AL473,IF(MATCH(AL475,AK474:AN474,0)=3,AM473,AN473)))</f>
        <v/>
      </c>
    </row>
    <row r="477" spans="1:60">
      <c r="D477">
        <f>J467*(1-J487)</f>
        <v/>
      </c>
      <c r="E477">
        <f>K467*(1-K487)</f>
        <v/>
      </c>
      <c r="F477">
        <f>L467*(1-L487)</f>
        <v/>
      </c>
      <c r="G477">
        <f>M467*(1-M487)</f>
        <v/>
      </c>
      <c r="H477">
        <f>N467*(1-N487)</f>
        <v/>
      </c>
      <c r="K477">
        <f>E477-D477</f>
        <v/>
      </c>
      <c r="L477">
        <f>F477-E477</f>
        <v/>
      </c>
      <c r="M477">
        <f>G477-F477</f>
        <v/>
      </c>
      <c r="N477">
        <f>H477-G477</f>
        <v/>
      </c>
      <c r="AK477">
        <f>"Min " &amp; AK472</f>
        <v/>
      </c>
      <c r="AL477">
        <f>MIN(AK474:AN474)</f>
        <v/>
      </c>
    </row>
    <row r="478" spans="1:60">
      <c r="D478">
        <f>"Max " &amp; D475</f>
        <v/>
      </c>
      <c r="E478">
        <f>MAX(D477:H477)</f>
        <v/>
      </c>
      <c r="F478">
        <f>"Cash Tax  Effect on Max"</f>
        <v/>
      </c>
      <c r="G478">
        <f>IF(E479=K491,"Max ROIC in same year as Min Cash Tax","Inconclusive Effect")</f>
        <v/>
      </c>
      <c r="K478">
        <f>"Max " &amp; K475</f>
        <v/>
      </c>
      <c r="L478">
        <f>MAX(K477:N477)</f>
        <v/>
      </c>
      <c r="AK478">
        <f>AK477 &amp; " Year"</f>
        <v/>
      </c>
      <c r="AL478">
        <f>IF(MATCH(AL477,AK474:AN474,0)=1,AK473,IF(MATCH(AL477,AK474:AN474,0)=2,AL473,IF(MATCH(AL477,AK474:AN474,0)=3,AM473,AN473)))</f>
        <v/>
      </c>
    </row>
    <row r="479" spans="1:60">
      <c r="D479">
        <f>D478 &amp; " Year"</f>
        <v/>
      </c>
      <c r="E479">
        <f>VALUE(D476)+MATCH(E478,D477:H477,0)-1</f>
        <v/>
      </c>
      <c r="K479">
        <f>K478 &amp; " Year"</f>
        <v/>
      </c>
      <c r="L479">
        <f>IF(MATCH(L478,K477:N477,0)=1,K476,IF(MATCH(L478,K477:N477,0)=2,L476,IF(MATCH(L478,K477:N477,0)=3,M476,N476)))</f>
        <v/>
      </c>
      <c r="Q479">
        <f>"Change in Cash Tax Rate"</f>
        <v/>
      </c>
    </row>
    <row r="480" spans="1:60">
      <c r="D480">
        <f>"Min " &amp; D475</f>
        <v/>
      </c>
      <c r="E480">
        <f>MIN(D477:H477)</f>
        <v/>
      </c>
      <c r="F480">
        <f>"Cash Tax  Effect on Min"</f>
        <v/>
      </c>
      <c r="G480">
        <f>IF(E481=K489,"Min ROIC in same year as Max Cash Tax","Inconclusive Effect")</f>
        <v/>
      </c>
      <c r="K480">
        <f>"Min " &amp; K475</f>
        <v/>
      </c>
      <c r="L480">
        <f>MIN(K477:N477)</f>
        <v/>
      </c>
      <c r="Q480">
        <f>K476</f>
        <v/>
      </c>
      <c r="R480">
        <f>L476</f>
        <v/>
      </c>
      <c r="S480">
        <f>M476</f>
        <v/>
      </c>
      <c r="T480">
        <f>N476</f>
        <v/>
      </c>
    </row>
    <row r="481" spans="1:60">
      <c r="D481">
        <f>D480 &amp; " Year"</f>
        <v/>
      </c>
      <c r="E481">
        <f>VALUE(D476)+MATCH(E480,D477:H477,0)-1</f>
        <v/>
      </c>
      <c r="K481">
        <f>K480 &amp; " Year"</f>
        <v/>
      </c>
      <c r="L481">
        <f>IF(MATCH(L480,K477:N477,0)=1,K476,IF(MATCH(L480,K477:N477,0)=2,L476,IF(MATCH(L480,K477:N477,0)=3,M476,N476)))</f>
        <v/>
      </c>
      <c r="Q481">
        <f>K487-J487</f>
        <v/>
      </c>
      <c r="R481">
        <f>L487-K487</f>
        <v/>
      </c>
      <c r="S481">
        <f>M487-L487</f>
        <v/>
      </c>
      <c r="T481">
        <f>N487-M487</f>
        <v/>
      </c>
      <c r="X481">
        <f>"Op WC / Sales"</f>
        <v/>
      </c>
    </row>
    <row r="482" spans="1:60">
      <c r="D482">
        <f>"Correlation with OM"</f>
        <v/>
      </c>
      <c r="E482">
        <f>CORREL(D477:H477,Q462:U462)</f>
        <v/>
      </c>
      <c r="Q482">
        <f>"Max " &amp; Q479</f>
        <v/>
      </c>
      <c r="R482">
        <f>MAX(Q481:T481)</f>
        <v/>
      </c>
      <c r="X482">
        <f>D476</f>
        <v/>
      </c>
      <c r="Y482">
        <f>E476</f>
        <v/>
      </c>
      <c r="Z482">
        <f>F476</f>
        <v/>
      </c>
      <c r="AA482">
        <f>G476</f>
        <v/>
      </c>
      <c r="AB482">
        <f>H476</f>
        <v/>
      </c>
      <c r="AK482">
        <f>"Change in Op WC / Sales"</f>
        <v/>
      </c>
    </row>
    <row r="483" spans="1:60">
      <c r="D483">
        <f>"Correlation with IC"</f>
        <v/>
      </c>
      <c r="E483">
        <f>CORREL(D477:H477,Q490:U490)</f>
        <v/>
      </c>
      <c r="Q483">
        <f>Q482 &amp; " Year"</f>
        <v/>
      </c>
      <c r="R483">
        <f>IF(MATCH(R482,Q481:T481,0)=1,Q480,IF(MATCH(R482,Q481:T481,0)=2,R480,IF(MATCH(R482,Q481:T481,0)=3,S480,T480)))</f>
        <v/>
      </c>
      <c r="X483">
        <f>(INDIRECT("J" &amp; MATCH("Total Current Assets",B145:B403,0) +144) - INDIRECT("J" &amp; MATCH("Total Current Liabilities",B145:B403,0) +144))/(INDIRECT("J" &amp; MATCH("Sales/Revenue",B145:B403,0) +144))</f>
        <v/>
      </c>
      <c r="Y483">
        <f>(INDIRECT("K" &amp; MATCH("Total Current Assets",B145:B403,0) +144) - INDIRECT("K" &amp; MATCH("Total Current Liabilities",B145:B403,0) +144))/(INDIRECT("K" &amp; MATCH("Sales/Revenue",B145:B403,0) +144))</f>
        <v/>
      </c>
      <c r="Z483">
        <f>(INDIRECT("L" &amp; MATCH("Total Current Assets",B145:B403,0) +144) - INDIRECT("L" &amp; MATCH("Total Current Liabilities",B145:B403,0) +144))/(INDIRECT("L" &amp; MATCH("Sales/Revenue",B145:B403,0) +144))</f>
        <v/>
      </c>
      <c r="AA483">
        <f>(INDIRECT("M" &amp; MATCH("Total Current Assets",B145:B403,0) +144) - INDIRECT("M" &amp; MATCH("Total Current Liabilities",B145:B403,0) +144))/(INDIRECT("M" &amp; MATCH("Sales/Revenue",B145:B403,0) +144))</f>
        <v/>
      </c>
      <c r="AB483">
        <f>(INDIRECT("N" &amp; MATCH("Total Current Assets",B145:B403,0) +144) - INDIRECT("N" &amp; MATCH("Total Current Liabilities",B145:B403,0) +144))/(INDIRECT("N" &amp; MATCH("Sales/Revenue",B145:B403,0) +144))</f>
        <v/>
      </c>
      <c r="AK483">
        <f>K476</f>
        <v/>
      </c>
      <c r="AL483">
        <f>L476</f>
        <v/>
      </c>
      <c r="AM483">
        <f>M476</f>
        <v/>
      </c>
      <c r="AN483">
        <f>N476</f>
        <v/>
      </c>
    </row>
    <row r="484" spans="1:60">
      <c r="D484">
        <f>"Correlation with GM"</f>
        <v/>
      </c>
      <c r="E484">
        <f>CORREL(D477:H477,X455:AB455)</f>
        <v/>
      </c>
      <c r="Q484">
        <f>"Min " &amp; Q479</f>
        <v/>
      </c>
      <c r="R484">
        <f>MIN(Q481:T481)</f>
        <v/>
      </c>
      <c r="X484">
        <f>"Max " &amp; X481</f>
        <v/>
      </c>
      <c r="Y484">
        <f>MAX(X483:AB483)</f>
        <v/>
      </c>
      <c r="AK484">
        <f>Y483-X483</f>
        <v/>
      </c>
      <c r="AL484">
        <f>Z483-Y483</f>
        <v/>
      </c>
      <c r="AM484">
        <f>AA483-Z483</f>
        <v/>
      </c>
      <c r="AN484">
        <f>AB483-AA483</f>
        <v/>
      </c>
    </row>
    <row r="485" spans="1:60">
      <c r="D485">
        <f>"Correlation with SGA"</f>
        <v/>
      </c>
      <c r="E485">
        <f>CORREL(D477:H477,X463:AB463)</f>
        <v/>
      </c>
      <c r="J485">
        <f>"Cash Tax Rate"</f>
        <v/>
      </c>
      <c r="Q485">
        <f>Q484 &amp; " Year"</f>
        <v/>
      </c>
      <c r="R485">
        <f>IF(MATCH(R484,Q481:T481,0)=1,Q480,IF(MATCH(R484,Q481:T481,0)=2,R480,IF(MATCH(R484,Q481:T481,0)=3,S480,T480)))</f>
        <v/>
      </c>
      <c r="X485">
        <f>X484 &amp; " Year"</f>
        <v/>
      </c>
      <c r="Y485">
        <f>VALUE(X482)+MATCH(Y484,X483:AB483,0)-1</f>
        <v/>
      </c>
      <c r="AK485">
        <f>"Max " &amp; AK482</f>
        <v/>
      </c>
      <c r="AL485">
        <f>MAX(AK484:AN484)</f>
        <v/>
      </c>
    </row>
    <row r="486" spans="1:60">
      <c r="D486">
        <f>"Correlation with Dep"</f>
        <v/>
      </c>
      <c r="E486">
        <f>CORREL(D477:H477,X471:AB471)</f>
        <v/>
      </c>
      <c r="J486">
        <f>D476</f>
        <v/>
      </c>
      <c r="K486">
        <f>E476</f>
        <v/>
      </c>
      <c r="L486">
        <f>F476</f>
        <v/>
      </c>
      <c r="M486">
        <f>G476</f>
        <v/>
      </c>
      <c r="N486">
        <f>H476</f>
        <v/>
      </c>
      <c r="X486">
        <f>"Min " &amp; X481</f>
        <v/>
      </c>
      <c r="Y486">
        <f>MIN(X483:AB483)</f>
        <v/>
      </c>
      <c r="AK486">
        <f>AK485 &amp; " Year"</f>
        <v/>
      </c>
      <c r="AL486">
        <f>IF(MATCH(AL485,AK484:AN484,0)=1,AK483,IF(MATCH(AL485,AK484:AN484,0)=2,AL483,IF(MATCH(AL485,AK484:AN484,0)=3,AM483,AN483)))</f>
        <v/>
      </c>
    </row>
    <row r="487" spans="1:60">
      <c r="D487">
        <f>"Correlation with Op WC"</f>
        <v/>
      </c>
      <c r="E487">
        <f>CORREL(D477:H477,X483:AB483)</f>
        <v/>
      </c>
      <c r="J487">
        <f>(INDIRECT("J" &amp; MATCH("Income Tax",B145:B403,0) +144))/(INDIRECT("J" &amp; MATCH("Pretax Income",B145:B403,0) +144))</f>
        <v/>
      </c>
      <c r="K487">
        <f>(INDIRECT("K" &amp; MATCH("Income Tax",B145:B403,0) +144))/(INDIRECT("K" &amp; MATCH("Pretax Income",B145:B403,0) +144))</f>
        <v/>
      </c>
      <c r="L487">
        <f>(INDIRECT("L" &amp; MATCH("Income Tax",B145:B403,0) +144))/(INDIRECT("L" &amp; MATCH("Pretax Income",B145:B403,0) +144))</f>
        <v/>
      </c>
      <c r="M487">
        <f>(INDIRECT("M" &amp; MATCH("Income Tax",B145:B403,0) +144))/(INDIRECT("M" &amp; MATCH("Pretax Income",B145:B403,0) +144))</f>
        <v/>
      </c>
      <c r="N487">
        <f>(INDIRECT("N" &amp; MATCH("Income Tax",B145:B403,0) +144))/(INDIRECT("N" &amp; MATCH("Pretax Income",B145:B403,0) +144))</f>
        <v/>
      </c>
      <c r="X487">
        <f>X486 &amp; " Year"</f>
        <v/>
      </c>
      <c r="Y487">
        <f>VALUE(X482)+MATCH(Y486,X483:AB483,0)-1</f>
        <v/>
      </c>
      <c r="AK487">
        <f>"Min " &amp; AK482</f>
        <v/>
      </c>
      <c r="AL487">
        <f>MIN(AK484:AN484)</f>
        <v/>
      </c>
    </row>
    <row r="488" spans="1:60">
      <c r="D488">
        <f>"Correlation with PPE"</f>
        <v/>
      </c>
      <c r="E488">
        <f>CORREL(D477:H477,X491:AB491)</f>
        <v/>
      </c>
      <c r="J488">
        <f>"Max " &amp; J485</f>
        <v/>
      </c>
      <c r="K488">
        <f>MAX(J487:N487)</f>
        <v/>
      </c>
      <c r="Q488">
        <f>"Invested Capital / Sales"</f>
        <v/>
      </c>
      <c r="AK488">
        <f>AK487 &amp; " Year"</f>
        <v/>
      </c>
      <c r="AL488">
        <f>IF(MATCH(AL487,AK484:AN484,0)=1,AK483,IF(MATCH(AL487,AK484:AN484,0)=2,AL483,IF(MATCH(AL487,AK484:AN484,0)=3,AM483,AN483)))</f>
        <v/>
      </c>
    </row>
    <row r="489" spans="1:60">
      <c r="D489">
        <f>"Correlation with Intangibles"</f>
        <v/>
      </c>
      <c r="E489">
        <f>CORREL(D477:H477,X499:AB499)</f>
        <v/>
      </c>
      <c r="J489">
        <f>J488 &amp; " Year"</f>
        <v/>
      </c>
      <c r="K489">
        <f>VALUE(J486)+MATCH(K488,J487:N487,0)-1</f>
        <v/>
      </c>
      <c r="Q489">
        <f>D476</f>
        <v/>
      </c>
      <c r="R489">
        <f>E476</f>
        <v/>
      </c>
      <c r="S489">
        <f>F476</f>
        <v/>
      </c>
      <c r="T489">
        <f>G476</f>
        <v/>
      </c>
      <c r="U489">
        <f>H476</f>
        <v/>
      </c>
      <c r="X489">
        <f>"PPE / Sales"</f>
        <v/>
      </c>
    </row>
    <row r="490" spans="1:60">
      <c r="J490">
        <f>"Min " &amp; J485</f>
        <v/>
      </c>
      <c r="K490">
        <f>MIN(J487:N487)</f>
        <v/>
      </c>
      <c r="Q490">
        <f>SUM(X483,X491,X499)</f>
        <v/>
      </c>
      <c r="R490">
        <f>SUM(Y483,Y491,Y499)</f>
        <v/>
      </c>
      <c r="S490">
        <f>SUM(Z483,Z491,Z499)</f>
        <v/>
      </c>
      <c r="T490">
        <f>SUM(AA483,AA491,AA499)</f>
        <v/>
      </c>
      <c r="U490">
        <f>SUM(AB483,AB491,AB499)</f>
        <v/>
      </c>
      <c r="X490">
        <f>D476</f>
        <v/>
      </c>
      <c r="Y490">
        <f>E476</f>
        <v/>
      </c>
      <c r="Z490">
        <f>F476</f>
        <v/>
      </c>
      <c r="AA490">
        <f>G476</f>
        <v/>
      </c>
      <c r="AB490">
        <f>H476</f>
        <v/>
      </c>
      <c r="AE490">
        <f>"Change in Invested Capital / Sales"</f>
        <v/>
      </c>
      <c r="AK490">
        <f>"Change in PPE / Sales"</f>
        <v/>
      </c>
    </row>
    <row r="491" spans="1:60">
      <c r="J491">
        <f>J490 &amp; " Year"</f>
        <v/>
      </c>
      <c r="K491">
        <f>VALUE(J486)+MATCH(K490,J487:N487,0)-1</f>
        <v/>
      </c>
      <c r="Q491">
        <f>"Max " &amp; Q488</f>
        <v/>
      </c>
      <c r="R491">
        <f>MAX(Q490:U490)</f>
        <v/>
      </c>
      <c r="S491">
        <f>"Op WC Effect on Max"</f>
        <v/>
      </c>
      <c r="T491">
        <f>IF(R492=Y485,"Max IC in same year as Max Op WC","Inconclusive Effect")</f>
        <v/>
      </c>
      <c r="U491">
        <f>"Correlation with Op WC"</f>
        <v/>
      </c>
      <c r="V491">
        <f>CORREL(Q490:U490,X483:AB483)</f>
        <v/>
      </c>
      <c r="X491">
        <f>(INDIRECT("J" &amp; MATCH("Net Property, Plant &amp; Equipment",B145:B403,0) +144))/(INDIRECT("J" &amp; MATCH("Sales/Revenue",B145:B403,0) +144))</f>
        <v/>
      </c>
      <c r="Y491">
        <f>(INDIRECT("K" &amp; MATCH("Net Property, Plant &amp; Equipment",B145:B403,0) +144))/(INDIRECT("K" &amp; MATCH("Sales/Revenue",B145:B403,0) +144))</f>
        <v/>
      </c>
      <c r="Z491">
        <f>(INDIRECT("L" &amp; MATCH("Net Property, Plant &amp; Equipment",B145:B403,0) +144))/(INDIRECT("L" &amp; MATCH("Sales/Revenue",B145:B403,0) +144))</f>
        <v/>
      </c>
      <c r="AA491">
        <f>(INDIRECT("M" &amp; MATCH("Net Property, Plant &amp; Equipment",B145:B403,0) +144))/(INDIRECT("M" &amp; MATCH("Sales/Revenue",B145:B403,0) +144))</f>
        <v/>
      </c>
      <c r="AB491">
        <f>(INDIRECT("N" &amp; MATCH("Net Property, Plant &amp; Equipment",B145:B403,0) +144))/(INDIRECT("N" &amp; MATCH("Sales/Revenue",B145:B403,0) +144))</f>
        <v/>
      </c>
      <c r="AE491">
        <f>K476</f>
        <v/>
      </c>
      <c r="AF491">
        <f>L476</f>
        <v/>
      </c>
      <c r="AG491">
        <f>M476</f>
        <v/>
      </c>
      <c r="AH491">
        <f>N476</f>
        <v/>
      </c>
      <c r="AK491">
        <f>K476</f>
        <v/>
      </c>
      <c r="AL491">
        <f>L476</f>
        <v/>
      </c>
      <c r="AM491">
        <f>M476</f>
        <v/>
      </c>
      <c r="AN491">
        <f>N476</f>
        <v/>
      </c>
    </row>
    <row r="492" spans="1:60">
      <c r="Q492">
        <f>Q491 &amp; " Year"</f>
        <v/>
      </c>
      <c r="R492">
        <f>VALUE(Q489)+MATCH(R491,Q490:U490,0)-1</f>
        <v/>
      </c>
      <c r="S492">
        <f>"PPE Effect on Max"</f>
        <v/>
      </c>
      <c r="T492">
        <f>IF(R492=Y493,"Max IC in same year as Max PPE","Inconclusive Effect")</f>
        <v/>
      </c>
      <c r="U492">
        <f>"Correlation with PPE"</f>
        <v/>
      </c>
      <c r="V492">
        <f>CORREL(Q490:U490,X491:AB491)</f>
        <v/>
      </c>
      <c r="X492">
        <f>"Max " &amp; X489</f>
        <v/>
      </c>
      <c r="Y492">
        <f>MAX(X491:AB491)</f>
        <v/>
      </c>
      <c r="AE492">
        <f>R490-Q490</f>
        <v/>
      </c>
      <c r="AF492">
        <f>S490-R490</f>
        <v/>
      </c>
      <c r="AG492">
        <f>T490-S490</f>
        <v/>
      </c>
      <c r="AH492">
        <f>U490-T490</f>
        <v/>
      </c>
      <c r="AK492">
        <f>Y491-X491</f>
        <v/>
      </c>
      <c r="AL492">
        <f>Z491-Y491</f>
        <v/>
      </c>
      <c r="AM492">
        <f>AA491-Z491</f>
        <v/>
      </c>
      <c r="AN492">
        <f>AB491-AA491</f>
        <v/>
      </c>
    </row>
    <row r="493" spans="1:60">
      <c r="Q493">
        <f>"Min " &amp; Q488</f>
        <v/>
      </c>
      <c r="R493">
        <f>MIN(Q490:U490)</f>
        <v/>
      </c>
      <c r="S493">
        <f>"Intangibles Effect on Max"</f>
        <v/>
      </c>
      <c r="T493">
        <f>IF(R492=Y501,"Max IC in same year as Max Intangibles","Inconclusive Effect")</f>
        <v/>
      </c>
      <c r="U493">
        <f>"Correlation with Intangibles"</f>
        <v/>
      </c>
      <c r="V493">
        <f>CORREL(Q490:U490,X499:AB499)</f>
        <v/>
      </c>
      <c r="X493">
        <f>X492 &amp; " Year"</f>
        <v/>
      </c>
      <c r="Y493">
        <f>VALUE(X490)+MATCH(Y492,X491:AB491,0)-1</f>
        <v/>
      </c>
      <c r="AE493">
        <f>"Max " &amp; AE490</f>
        <v/>
      </c>
      <c r="AF493">
        <f>MAX(AE492:AH492)</f>
        <v/>
      </c>
      <c r="AK493">
        <f>"Max " &amp; AK490</f>
        <v/>
      </c>
      <c r="AL493">
        <f>MAX(AK492:AN492)</f>
        <v/>
      </c>
    </row>
    <row r="494" spans="1:60">
      <c r="Q494">
        <f>Q493 &amp; " Year"</f>
        <v/>
      </c>
      <c r="R494">
        <f>VALUE(Q489)+MATCH(R493,Q490:U490,0)-1</f>
        <v/>
      </c>
      <c r="S494">
        <f>"Op WC Effect on Min"</f>
        <v/>
      </c>
      <c r="T494">
        <f>IF(R494=Y487,"Min IC in same year as Min Op WC","Inconclusive Effect")</f>
        <v/>
      </c>
      <c r="X494">
        <f>"Min " &amp; X489</f>
        <v/>
      </c>
      <c r="Y494">
        <f>MIN(X491:AB491)</f>
        <v/>
      </c>
      <c r="AE494">
        <f>AE493 &amp; " Year"</f>
        <v/>
      </c>
      <c r="AF494">
        <f>IF(MATCH(AF493,AE492:AH492,0)=1,AE491,IF(MATCH(AF493,AE492:AH492,0)=2,AF491,IF(MATCH(AF493,AE492:AH492,0)=3,AG491,AH491)))</f>
        <v/>
      </c>
      <c r="AK494">
        <f>AK493 &amp; " Year"</f>
        <v/>
      </c>
      <c r="AL494">
        <f>IF(MATCH(AL493,AK492:AN492,0)=1,AK491,IF(MATCH(AL493,AK492:AN492,0)=2,AL491,IF(MATCH(AL493,AK492:AN492,0)=3,AM491,AN491)))</f>
        <v/>
      </c>
    </row>
    <row r="495" spans="1:60">
      <c r="S495">
        <f>"PPE Effect on Min"</f>
        <v/>
      </c>
      <c r="T495">
        <f>IF(R494=Y495,"Min IC in same year as Min PPE","Inconclusive Effect")</f>
        <v/>
      </c>
      <c r="X495">
        <f>X494 &amp; " Year"</f>
        <v/>
      </c>
      <c r="Y495">
        <f>VALUE(X490)+MATCH(Y494,X491:AB491,0)-1</f>
        <v/>
      </c>
      <c r="AE495">
        <f>"Min " &amp; AE490</f>
        <v/>
      </c>
      <c r="AF495">
        <f>MIN(AE492:AH492)</f>
        <v/>
      </c>
      <c r="AK495">
        <f>"Min " &amp; AK490</f>
        <v/>
      </c>
      <c r="AL495">
        <f>MIN(AK492:AN492)</f>
        <v/>
      </c>
    </row>
    <row r="496" spans="1:60">
      <c r="S496">
        <f>"Intangibles Effect on Min"</f>
        <v/>
      </c>
      <c r="T496">
        <f>IF(R494=Y503,"Min IC in same year as Min Intangibles","Inconclusive Effect")</f>
        <v/>
      </c>
      <c r="AE496">
        <f>AE495 &amp; " Year"</f>
        <v/>
      </c>
      <c r="AF496">
        <f>IF(MATCH(AF495,AE492:AH492,0)=1,AE491,IF(MATCH(AF495,AE492:AH492,0)=2,AF491,IF(MATCH(AF495,AE492:AH492,0)=3,AG491,AH491)))</f>
        <v/>
      </c>
      <c r="AK496">
        <f>AK495 &amp; " Year"</f>
        <v/>
      </c>
      <c r="AL496">
        <f>IF(MATCH(AL495,AK492:AN492,0)=1,AK491,IF(MATCH(AL495,AK492:AN492,0)=2,AL491,IF(MATCH(AL495,AK492:AN492,0)=3,AM491,AN491)))</f>
        <v/>
      </c>
    </row>
    <row r="497" spans="1:60">
      <c r="X497">
        <f>"Intangibles / Sales"</f>
        <v/>
      </c>
    </row>
    <row r="498" spans="1:60">
      <c r="X498">
        <f>D476</f>
        <v/>
      </c>
      <c r="Y498">
        <f>E476</f>
        <v/>
      </c>
      <c r="Z498">
        <f>F476</f>
        <v/>
      </c>
      <c r="AA498">
        <f>G476</f>
        <v/>
      </c>
      <c r="AB498">
        <f>H476</f>
        <v/>
      </c>
      <c r="AK498">
        <f>"Change in Intagibles / Sales"</f>
        <v/>
      </c>
    </row>
    <row r="499" spans="1:60">
      <c r="X499">
        <f>(INDIRECT("J" &amp; MATCH("Intangible Assets",B145:B403,0) +144))/(INDIRECT("J" &amp; MATCH("Sales/Revenue",B145:B403,0) +144))</f>
        <v/>
      </c>
      <c r="Y499">
        <f>(INDIRECT("K" &amp; MATCH("Intangible Assets",B145:B403,0) +144))/(INDIRECT("K" &amp; MATCH("Sales/Revenue",B145:B403,0) +144))</f>
        <v/>
      </c>
      <c r="Z499">
        <f>(INDIRECT("L" &amp; MATCH("Intangible Assets",B145:B403,0) +144))/(INDIRECT("L" &amp; MATCH("Sales/Revenue",B145:B403,0) +144))</f>
        <v/>
      </c>
      <c r="AA499">
        <f>(INDIRECT("M" &amp; MATCH("Intangible Assets",B145:B403,0) +144))/(INDIRECT("M" &amp; MATCH("Sales/Revenue",B145:B403,0) +144))</f>
        <v/>
      </c>
      <c r="AB499">
        <f>(INDIRECT("N" &amp; MATCH("Intangible Assets",B145:B403,0) +144))/(INDIRECT("N" &amp; MATCH("Sales/Revenue",B145:B403,0) +144))</f>
        <v/>
      </c>
      <c r="AK499">
        <f>K476</f>
        <v/>
      </c>
      <c r="AL499">
        <f>L476</f>
        <v/>
      </c>
      <c r="AM499">
        <f>M476</f>
        <v/>
      </c>
      <c r="AN499">
        <f>N476</f>
        <v/>
      </c>
    </row>
    <row r="500" spans="1:60">
      <c r="X500">
        <f>"Max " &amp; X497</f>
        <v/>
      </c>
      <c r="Y500">
        <f>MAX(X499:AB499)</f>
        <v/>
      </c>
      <c r="AK500">
        <f>Y499-X499</f>
        <v/>
      </c>
      <c r="AL500">
        <f>Z499-Y499</f>
        <v/>
      </c>
      <c r="AM500">
        <f>AA499-Z499</f>
        <v/>
      </c>
      <c r="AN500">
        <f>AB499-AA499</f>
        <v/>
      </c>
    </row>
    <row r="501" spans="1:60">
      <c r="X501">
        <f>X500 &amp; " Year"</f>
        <v/>
      </c>
      <c r="Y501">
        <f>VALUE(X498)+MATCH(Y500,X499:AB499,0)-1</f>
        <v/>
      </c>
      <c r="AK501">
        <f>"Max " &amp; AK498</f>
        <v/>
      </c>
      <c r="AL501">
        <f>MAX(AK500:AN500)</f>
        <v/>
      </c>
    </row>
    <row r="502" spans="1:60">
      <c r="X502">
        <f>"Min " &amp; X497</f>
        <v/>
      </c>
      <c r="Y502">
        <f>MIN(X499:AB499)</f>
        <v/>
      </c>
      <c r="AK502">
        <f>AK501 &amp; " Year"</f>
        <v/>
      </c>
      <c r="AL502">
        <f>IF(MATCH(AL501,AK500:AN500,0)=1,AK499,IF(MATCH(AL501,AK500:AN500,0)=2,AL499,IF(MATCH(AL501,AK500:AN500,0)=3,AM499,AN499)))</f>
        <v/>
      </c>
    </row>
    <row r="503" spans="1:60">
      <c r="X503">
        <f>X502 &amp; " Year"</f>
        <v/>
      </c>
      <c r="Y503">
        <f>VALUE(X498)+MATCH(Y502,X499:AB499,0)-1</f>
        <v/>
      </c>
      <c r="AK503">
        <f>"Min " &amp; AK498</f>
        <v/>
      </c>
      <c r="AL503">
        <f>MIN(AK500:AN500)</f>
        <v/>
      </c>
    </row>
    <row r="504" spans="1:60">
      <c r="AK504">
        <f>AK503 &amp; " Year"</f>
        <v/>
      </c>
      <c r="AL504">
        <f>IF(MATCH(AL503,AK500:AN500,0)=1,AK499,IF(MATCH(AL503,AK500:AN500,0)=2,AL499,IF(MATCH(AL503,AK500:AN500,0)=3,AM499,AN499)))</f>
        <v/>
      </c>
    </row>
    <row r="507" spans="1:60">
      <c r="D507">
        <f>D476</f>
        <v/>
      </c>
      <c r="E507">
        <f>E476</f>
        <v/>
      </c>
      <c r="F507">
        <f>F476</f>
        <v/>
      </c>
      <c r="G507">
        <f>G476</f>
        <v/>
      </c>
      <c r="H507">
        <f>H476</f>
        <v/>
      </c>
      <c r="I507">
        <f>"Average"</f>
        <v/>
      </c>
      <c r="J507">
        <f>"SD"</f>
        <v/>
      </c>
      <c r="K507">
        <f>D507</f>
        <v/>
      </c>
      <c r="L507">
        <f>E507</f>
        <v/>
      </c>
      <c r="M507">
        <f>F507</f>
        <v/>
      </c>
      <c r="N507">
        <f>G507</f>
        <v/>
      </c>
      <c r="O507">
        <f>H507</f>
        <v/>
      </c>
      <c r="P507">
        <f>"Max z Year"</f>
        <v/>
      </c>
    </row>
    <row r="508" spans="1:60">
      <c r="C508">
        <f>D475</f>
        <v/>
      </c>
      <c r="D508">
        <f>D477</f>
        <v/>
      </c>
      <c r="E508">
        <f>E477</f>
        <v/>
      </c>
      <c r="F508">
        <f>F477</f>
        <v/>
      </c>
      <c r="G508">
        <f>G477</f>
        <v/>
      </c>
      <c r="H508">
        <f>H477</f>
        <v/>
      </c>
      <c r="I508">
        <f>AVERAGE(D508:H508)</f>
        <v/>
      </c>
      <c r="J508">
        <f>STDEV(D508:H508)</f>
        <v/>
      </c>
      <c r="K508">
        <f>(D508-I508)/J508</f>
        <v/>
      </c>
      <c r="L508">
        <f>(E508-I508)/J508</f>
        <v/>
      </c>
      <c r="M508">
        <f>(F508-I508)/J508</f>
        <v/>
      </c>
      <c r="N508">
        <f>(G508-I508)/J508</f>
        <v/>
      </c>
      <c r="O508">
        <f>(H508-I508)/J508</f>
        <v/>
      </c>
      <c r="P508">
        <f>K507 + MATCH(IF(MAX(MAX(K508:O508),ABS(MIN(K508:O508)))=ABS(MIN(K508:O508)), MIN(K508:O508),MAX(K508:O508)),K508:O508,0) - 1</f>
        <v/>
      </c>
    </row>
    <row r="509" spans="1:60">
      <c r="C509">
        <f>J465</f>
        <v/>
      </c>
      <c r="D509">
        <f>J467</f>
        <v/>
      </c>
      <c r="E509">
        <f>K467</f>
        <v/>
      </c>
      <c r="F509">
        <f>L467</f>
        <v/>
      </c>
      <c r="G509">
        <f>M467</f>
        <v/>
      </c>
      <c r="H509">
        <f>N467</f>
        <v/>
      </c>
      <c r="I509">
        <f>AVERAGE(D509:H509)</f>
        <v/>
      </c>
      <c r="J509">
        <f>STDEV(D509:H509)</f>
        <v/>
      </c>
      <c r="K509">
        <f>(D509-I509)/J509</f>
        <v/>
      </c>
      <c r="L509">
        <f>(E509-I509)/J509</f>
        <v/>
      </c>
      <c r="M509">
        <f>(F509-I509)/J509</f>
        <v/>
      </c>
      <c r="N509">
        <f>(G509-I509)/J509</f>
        <v/>
      </c>
      <c r="O509">
        <f>(H509-I509)/J509</f>
        <v/>
      </c>
      <c r="P509">
        <f>K507 + MATCH(IF(MAX(MAX(K509:O509),ABS(MIN(K509:O509)))=ABS(MIN(K509:O509)), MIN(K509:O509),MAX(K509:O509)),K509:O509,0) - 1</f>
        <v/>
      </c>
    </row>
    <row r="510" spans="1:60">
      <c r="C510">
        <f>J485</f>
        <v/>
      </c>
      <c r="D510">
        <f>J487</f>
        <v/>
      </c>
      <c r="E510">
        <f>K487</f>
        <v/>
      </c>
      <c r="F510">
        <f>L487</f>
        <v/>
      </c>
      <c r="G510">
        <f>M487</f>
        <v/>
      </c>
      <c r="H510">
        <f>N487</f>
        <v/>
      </c>
      <c r="I510">
        <f>AVERAGE(D510:H510)</f>
        <v/>
      </c>
      <c r="J510">
        <f>STDEV(D510:H510)</f>
        <v/>
      </c>
      <c r="K510">
        <f>(D510-I510)/J510</f>
        <v/>
      </c>
      <c r="L510">
        <f>(E510-I510)/J510</f>
        <v/>
      </c>
      <c r="M510">
        <f>(F510-I510)/J510</f>
        <v/>
      </c>
      <c r="N510">
        <f>(G510-I510)/J510</f>
        <v/>
      </c>
      <c r="O510">
        <f>(H510-I510)/J510</f>
        <v/>
      </c>
      <c r="P510">
        <f>K507 + MATCH(IF(MAX(MAX(K510:O510),ABS(MIN(K510:O510)))=ABS(MIN(K510:O510)), MIN(K510:O510),MAX(K510:O510)),K510:O510,0) - 1</f>
        <v/>
      </c>
    </row>
    <row r="511" spans="1:60">
      <c r="C511">
        <f>Q460</f>
        <v/>
      </c>
      <c r="D511">
        <f>Q462</f>
        <v/>
      </c>
      <c r="E511">
        <f>R462</f>
        <v/>
      </c>
      <c r="F511">
        <f>S462</f>
        <v/>
      </c>
      <c r="G511">
        <f>T462</f>
        <v/>
      </c>
      <c r="H511">
        <f>U462</f>
        <v/>
      </c>
      <c r="I511">
        <f>AVERAGE(D511:H511)</f>
        <v/>
      </c>
      <c r="J511">
        <f>STDEV(D511:H511)</f>
        <v/>
      </c>
      <c r="K511">
        <f>(D511-I511)/J511</f>
        <v/>
      </c>
      <c r="L511">
        <f>(E511-I511)/J511</f>
        <v/>
      </c>
      <c r="M511">
        <f>(F511-I511)/J511</f>
        <v/>
      </c>
      <c r="N511">
        <f>(G511-I511)/J511</f>
        <v/>
      </c>
      <c r="O511">
        <f>(H511-I511)/J511</f>
        <v/>
      </c>
      <c r="P511">
        <f>K507 + MATCH(IF(MAX(MAX(K511:O511),ABS(MIN(K511:O511)))=ABS(MIN(K511:O511)), MIN(K511:O511),MAX(K511:O511)),K511:O511,0) - 1</f>
        <v/>
      </c>
    </row>
    <row r="512" spans="1:60">
      <c r="C512">
        <f>Q488</f>
        <v/>
      </c>
      <c r="D512">
        <f>Q490</f>
        <v/>
      </c>
      <c r="E512">
        <f>R490</f>
        <v/>
      </c>
      <c r="F512">
        <f>S490</f>
        <v/>
      </c>
      <c r="G512">
        <f>T490</f>
        <v/>
      </c>
      <c r="H512">
        <f>U490</f>
        <v/>
      </c>
      <c r="I512">
        <f>AVERAGE(D512:H512)</f>
        <v/>
      </c>
      <c r="J512">
        <f>STDEV(D512:H512)</f>
        <v/>
      </c>
      <c r="K512">
        <f>(D512-I512)/J512</f>
        <v/>
      </c>
      <c r="L512">
        <f>(E512-I512)/J512</f>
        <v/>
      </c>
      <c r="M512">
        <f>(F512-I512)/J512</f>
        <v/>
      </c>
      <c r="N512">
        <f>(G512-I512)/J512</f>
        <v/>
      </c>
      <c r="O512">
        <f>(H512-I512)/J512</f>
        <v/>
      </c>
      <c r="P512">
        <f>K507 + MATCH(IF(MAX(MAX(K512:O512),ABS(MIN(K512:O512)))=ABS(MIN(K512:O512)), MIN(K512:O512),MAX(K512:O512)),K512:O512,0) - 1</f>
        <v/>
      </c>
    </row>
    <row r="513" spans="1:60">
      <c r="C513">
        <f>X453</f>
        <v/>
      </c>
      <c r="D513">
        <f>X455</f>
        <v/>
      </c>
      <c r="E513">
        <f>Y455</f>
        <v/>
      </c>
      <c r="F513">
        <f>Z455</f>
        <v/>
      </c>
      <c r="G513">
        <f>AA455</f>
        <v/>
      </c>
      <c r="H513">
        <f>AB455</f>
        <v/>
      </c>
      <c r="I513">
        <f>AVERAGE(D513:H513)</f>
        <v/>
      </c>
      <c r="J513">
        <f>STDEV(D513:H513)</f>
        <v/>
      </c>
      <c r="K513">
        <f>(D513-I513)/J513</f>
        <v/>
      </c>
      <c r="L513">
        <f>(E513-I513)/J513</f>
        <v/>
      </c>
      <c r="M513">
        <f>(F513-I513)/J513</f>
        <v/>
      </c>
      <c r="N513">
        <f>(G513-I513)/J513</f>
        <v/>
      </c>
      <c r="O513">
        <f>(H513-I513)/J513</f>
        <v/>
      </c>
      <c r="P513">
        <f>K507 + MATCH(IF(MAX(MAX(K513:O513),ABS(MIN(K513:O513)))=ABS(MIN(K513:O513)), MIN(K513:O513),MAX(K513:O513)),K513:O513,0) - 1</f>
        <v/>
      </c>
    </row>
    <row r="514" spans="1:60">
      <c r="C514">
        <f>X461</f>
        <v/>
      </c>
      <c r="D514">
        <f>X463</f>
        <v/>
      </c>
      <c r="E514">
        <f>Y463</f>
        <v/>
      </c>
      <c r="F514">
        <f>Z463</f>
        <v/>
      </c>
      <c r="G514">
        <f>AA463</f>
        <v/>
      </c>
      <c r="H514">
        <f>AB463</f>
        <v/>
      </c>
      <c r="I514">
        <f>AVERAGE(D514:H514)</f>
        <v/>
      </c>
      <c r="J514">
        <f>STDEV(D514:H514)</f>
        <v/>
      </c>
      <c r="K514">
        <f>(D514-I514)/J514</f>
        <v/>
      </c>
      <c r="L514">
        <f>(E514-I514)/J514</f>
        <v/>
      </c>
      <c r="M514">
        <f>(F514-I514)/J514</f>
        <v/>
      </c>
      <c r="N514">
        <f>(G514-I514)/J514</f>
        <v/>
      </c>
      <c r="O514">
        <f>(H514-I514)/J514</f>
        <v/>
      </c>
      <c r="P514">
        <f>K507 + MATCH(IF(MAX(MAX(K514:O514),ABS(MIN(K514:O514)))=ABS(MIN(K514:O514)), MIN(K514:O514),MAX(K514:O514)),K514:O514,0) - 1</f>
        <v/>
      </c>
    </row>
    <row r="515" spans="1:60">
      <c r="C515">
        <f>X469</f>
        <v/>
      </c>
      <c r="D515">
        <f>X471</f>
        <v/>
      </c>
      <c r="E515">
        <f>Y471</f>
        <v/>
      </c>
      <c r="F515">
        <f>Z471</f>
        <v/>
      </c>
      <c r="G515">
        <f>AA471</f>
        <v/>
      </c>
      <c r="H515">
        <f>AB471</f>
        <v/>
      </c>
      <c r="I515">
        <f>AVERAGE(D515:H515)</f>
        <v/>
      </c>
      <c r="J515">
        <f>STDEV(D515:H515)</f>
        <v/>
      </c>
      <c r="K515">
        <f>(D515-I515)/J515</f>
        <v/>
      </c>
      <c r="L515">
        <f>(E515-I515)/J515</f>
        <v/>
      </c>
      <c r="M515">
        <f>(F515-I515)/J515</f>
        <v/>
      </c>
      <c r="N515">
        <f>(G515-I515)/J515</f>
        <v/>
      </c>
      <c r="O515">
        <f>(H515-I515)/J515</f>
        <v/>
      </c>
      <c r="P515">
        <f>K507 + MATCH(IF(MAX(MAX(K515:O515),ABS(MIN(K515:O515)))=ABS(MIN(K515:O515)), MIN(K515:O515),MAX(K515:O515)),K515:O515,0) - 1</f>
        <v/>
      </c>
    </row>
    <row r="516" spans="1:60">
      <c r="C516">
        <f>X481</f>
        <v/>
      </c>
      <c r="D516">
        <f>X483</f>
        <v/>
      </c>
      <c r="E516">
        <f>Y483</f>
        <v/>
      </c>
      <c r="F516">
        <f>Z483</f>
        <v/>
      </c>
      <c r="G516">
        <f>AA483</f>
        <v/>
      </c>
      <c r="H516">
        <f>AB483</f>
        <v/>
      </c>
      <c r="I516">
        <f>AVERAGE(D516:H516)</f>
        <v/>
      </c>
      <c r="J516">
        <f>STDEV(D516:H516)</f>
        <v/>
      </c>
      <c r="K516">
        <f>(D516-I516)/J516</f>
        <v/>
      </c>
      <c r="L516">
        <f>(E516-I516)/J516</f>
        <v/>
      </c>
      <c r="M516">
        <f>(F516-I516)/J516</f>
        <v/>
      </c>
      <c r="N516">
        <f>(G516-I516)/J516</f>
        <v/>
      </c>
      <c r="O516">
        <f>(H516-I516)/J516</f>
        <v/>
      </c>
      <c r="P516">
        <f>K507 + MATCH(IF(MAX(MAX(K516:O516),ABS(MIN(K516:O516)))=ABS(MIN(K516:O516)), MIN(K516:O516),MAX(K516:O516)),K516:O516,0) - 1</f>
        <v/>
      </c>
    </row>
    <row r="517" spans="1:60">
      <c r="C517">
        <f>X489</f>
        <v/>
      </c>
      <c r="D517">
        <f>X491</f>
        <v/>
      </c>
      <c r="E517">
        <f>Y491</f>
        <v/>
      </c>
      <c r="F517">
        <f>Z491</f>
        <v/>
      </c>
      <c r="G517">
        <f>AA491</f>
        <v/>
      </c>
      <c r="H517">
        <f>AB491</f>
        <v/>
      </c>
      <c r="I517">
        <f>AVERAGE(D517:H517)</f>
        <v/>
      </c>
      <c r="J517">
        <f>STDEV(D517:H517)</f>
        <v/>
      </c>
      <c r="K517">
        <f>(D517-I517)/J517</f>
        <v/>
      </c>
      <c r="L517">
        <f>(E517-I517)/J517</f>
        <v/>
      </c>
      <c r="M517">
        <f>(F517-I517)/J517</f>
        <v/>
      </c>
      <c r="N517">
        <f>(G517-I517)/J517</f>
        <v/>
      </c>
      <c r="O517">
        <f>(H517-I517)/J517</f>
        <v/>
      </c>
      <c r="P517">
        <f>K507 + MATCH(IF(MAX(MAX(K517:O517),ABS(MIN(K517:O517)))=ABS(MIN(K517:O517)), MIN(K517:O517),MAX(K517:O517)),K517:O517,0) - 1</f>
        <v/>
      </c>
    </row>
    <row r="518" spans="1:60">
      <c r="C518">
        <f>X497</f>
        <v/>
      </c>
      <c r="D518">
        <f>X499</f>
        <v/>
      </c>
      <c r="E518">
        <f>Y499</f>
        <v/>
      </c>
      <c r="F518">
        <f>Z499</f>
        <v/>
      </c>
      <c r="G518">
        <f>AA499</f>
        <v/>
      </c>
      <c r="H518">
        <f>AB499</f>
        <v/>
      </c>
      <c r="I518">
        <f>AVERAGE(D518:H518)</f>
        <v/>
      </c>
      <c r="J518">
        <f>STDEV(D518:H518)</f>
        <v/>
      </c>
      <c r="K518">
        <f>(D518-I518)/J518</f>
        <v/>
      </c>
      <c r="L518">
        <f>(E518-I518)/J518</f>
        <v/>
      </c>
      <c r="M518">
        <f>(F518-I518)/J518</f>
        <v/>
      </c>
      <c r="N518">
        <f>(G518-I518)/J518</f>
        <v/>
      </c>
      <c r="O518">
        <f>(H518-I518)/J518</f>
        <v/>
      </c>
      <c r="P518">
        <f>K507 + MATCH(IF(MAX(MAX(K518:O518),ABS(MIN(K518:O518)))=ABS(MIN(K518:O518)), MIN(K518:O518),MAX(K518:O518)),K518:O518,0) - 1</f>
        <v/>
      </c>
    </row>
    <row r="519" spans="1:60">
      <c r="I519">
        <f>"Max SD"</f>
        <v/>
      </c>
      <c r="J519">
        <f>MAX(J508:J518)</f>
        <v/>
      </c>
    </row>
    <row r="520" spans="1:60">
      <c r="I520">
        <f>"Max SD Item"</f>
        <v/>
      </c>
      <c r="J520">
        <f>INDIRECT("C" &amp; 507 + MATCH(J519,J508:J518,0))</f>
        <v/>
      </c>
    </row>
    <row r="521" spans="1:60">
      <c r="I521">
        <f>"Min SD"</f>
        <v/>
      </c>
      <c r="J521">
        <f>MIN(J508:J518)</f>
        <v/>
      </c>
    </row>
    <row r="522" spans="1:60">
      <c r="I522">
        <f>"Min SD Item"</f>
        <v/>
      </c>
      <c r="J522">
        <f>INDIRECT("C" &amp; 507 + MATCH(J521,J508:J518,0))</f>
        <v/>
      </c>
    </row>
    <row r="523" spans="1:60">
      <c r="C523">
        <f>"Correlation Analysis"</f>
        <v/>
      </c>
    </row>
    <row r="524" spans="1:60">
      <c r="D524">
        <f>C528</f>
        <v/>
      </c>
      <c r="E524">
        <f>C529</f>
        <v/>
      </c>
      <c r="F524">
        <f>X453</f>
        <v/>
      </c>
      <c r="G524">
        <f>X461</f>
        <v/>
      </c>
      <c r="H524">
        <f>X469</f>
        <v/>
      </c>
      <c r="I524">
        <f>X481</f>
        <v/>
      </c>
      <c r="J524">
        <f>X489</f>
        <v/>
      </c>
      <c r="K524">
        <f>X497</f>
        <v/>
      </c>
      <c r="L524">
        <f>"Key Driver on correlation basis"</f>
        <v/>
      </c>
    </row>
    <row r="525" spans="1:60">
      <c r="C525">
        <f>C508</f>
        <v/>
      </c>
      <c r="D525">
        <f>E482</f>
        <v/>
      </c>
      <c r="E525">
        <f>E483</f>
        <v/>
      </c>
      <c r="F525">
        <f>E484</f>
        <v/>
      </c>
      <c r="G525">
        <f>E485</f>
        <v/>
      </c>
      <c r="H525">
        <f>E486</f>
        <v/>
      </c>
      <c r="I525">
        <f>E487</f>
        <v/>
      </c>
      <c r="J525">
        <f>E488</f>
        <v/>
      </c>
      <c r="K525">
        <f>E489</f>
        <v/>
      </c>
    </row>
    <row r="526" spans="1:60">
      <c r="C526">
        <f>C509</f>
        <v/>
      </c>
      <c r="D526">
        <f>O468</f>
        <v/>
      </c>
      <c r="E526">
        <f>O469</f>
        <v/>
      </c>
    </row>
    <row r="527" spans="1:60">
      <c r="C527">
        <f>C510</f>
        <v/>
      </c>
    </row>
    <row r="528" spans="1:60">
      <c r="C528">
        <f>C511</f>
        <v/>
      </c>
      <c r="F528">
        <f>V463</f>
        <v/>
      </c>
      <c r="G528">
        <f>V464</f>
        <v/>
      </c>
      <c r="H528">
        <f>V465</f>
        <v/>
      </c>
      <c r="L528">
        <f>INDIRECT(ADDRESS(524,5+MATCH(IF(ABS(MAX(F528:H528))&gt;ABS(MIN(F528:H528)),MAX(F528:H528),MIN(F528:H528)),F528:H528,0)))</f>
        <v/>
      </c>
    </row>
    <row r="529" spans="1:60">
      <c r="C529">
        <f>C512</f>
        <v/>
      </c>
      <c r="I529">
        <f>V491</f>
        <v/>
      </c>
      <c r="J529">
        <f>V492</f>
        <v/>
      </c>
      <c r="K529">
        <f>V493</f>
        <v/>
      </c>
      <c r="L529">
        <f>INDIRECT(ADDRESS(524,8+MATCH(IF(ABS(MAX(I529:K529))&gt;ABS(MIN(I529:K529)),MAX(I529:K529),MIN(I529:K529)),I529:K529,0)))</f>
        <v/>
      </c>
    </row>
    <row r="532" spans="1:60">
      <c r="C532">
        <f>"Causation Analysis"</f>
        <v/>
      </c>
    </row>
    <row r="533" spans="1:60">
      <c r="D533">
        <f>C527</f>
        <v/>
      </c>
      <c r="E533">
        <f>C536</f>
        <v/>
      </c>
      <c r="F533">
        <f>C537</f>
        <v/>
      </c>
      <c r="G533">
        <f>F524</f>
        <v/>
      </c>
      <c r="H533">
        <f>G524</f>
        <v/>
      </c>
      <c r="I533">
        <f>H524</f>
        <v/>
      </c>
      <c r="J533">
        <f>I524</f>
        <v/>
      </c>
      <c r="K533">
        <f>J524</f>
        <v/>
      </c>
      <c r="L533">
        <f>K524</f>
        <v/>
      </c>
    </row>
    <row r="534" spans="1:60">
      <c r="C534">
        <f>C508</f>
        <v/>
      </c>
      <c r="D534">
        <f>IF(AND(G478&lt;&gt;"Inconclusive Effect",G480&lt;&gt;"Inconclusive Effect"),G478 &amp; CHAR(10) &amp; ". " &amp;G480,IF(G478&lt;&gt;"Inconclusive Effect",G478,IF(G480&lt;&gt;"Inconclusive Effect",G480,"Inconclusive Effect")))</f>
        <v/>
      </c>
    </row>
    <row r="535" spans="1:60">
      <c r="C535">
        <f>C509</f>
        <v/>
      </c>
      <c r="E535">
        <f>IF(AND(M468&lt;&gt;"Inconclusive Effect",M470&lt;&gt;"Inconclusive Effect"),M468 &amp; CHAR(10) &amp; ". " &amp;M470,IF(M468&lt;&gt;"Inconclusive Effect",M468,IF(M470&lt;&gt;"Inconclusive Effect",M470,"Inconclusive Effect")))</f>
        <v/>
      </c>
      <c r="F535">
        <f>IF(AND(M469&lt;&gt;"Inconclusive Effect",M471&lt;&gt;"Inconclusive Effect"),M469 &amp; CHAR(10) &amp; ". " &amp;M471,IF(M469&lt;&gt;"Inconclusive Effect",M469,IF(M471&lt;&gt;"Inconclusive Effect",M471,"Inconclusive Effect")))</f>
        <v/>
      </c>
    </row>
    <row r="536" spans="1:60">
      <c r="C536">
        <f>C511</f>
        <v/>
      </c>
      <c r="G536">
        <f>IF(AND(T463&lt;&gt;"Inconclusive Effect",T466&lt;&gt;"Inconclusive Effect"),T463 &amp; CHAR(10) &amp; ". " &amp;T466,IF(T463&lt;&gt;"Inconclusive Effect",T463,IF(T466&lt;&gt;"Inconclusive Effect",T466,"Inconclusive Effect")))</f>
        <v/>
      </c>
      <c r="H536">
        <f>IF(AND(T464&lt;&gt;"Inconclusive Effect",T467&lt;&gt;"Inconclusive Effect"),T464 &amp; CHAR(10) &amp; ". " &amp;T467,IF(T464&lt;&gt;"Inconclusive Effect",T464,IF(T467&lt;&gt;"Inconclusive Effect",T467,"Inconclusive Effect")))</f>
        <v/>
      </c>
      <c r="I536">
        <f>IF(AND(T465&lt;&gt;"Inconclusive Effect",T468&lt;&gt;"Inconclusive Effect"),T465 &amp; CHAR(10) &amp; ". " &amp;T468,IF(T465&lt;&gt;"Inconclusive Effect",T465,IF(T468&lt;&gt;"Inconclusive Effect",T468,"Inconclusive Effect")))</f>
        <v/>
      </c>
    </row>
    <row r="537" spans="1:60">
      <c r="C537">
        <f>C512</f>
        <v/>
      </c>
      <c r="J537">
        <f>IF(AND(T491&lt;&gt;"Inconclusive Effect",T494&lt;&gt;"Inconclusive Effect"),T491 &amp; CHAR(10) &amp; ". " &amp;T494,IF(T491&lt;&gt;"Inconclusive Effect",T491,IF(T494&lt;&gt;"Inconclusive Effect",T494,"Inconclusive Effect")))</f>
        <v/>
      </c>
      <c r="K537">
        <f>IF(AND(T492&lt;&gt;"Inconclusive Effect",T495&lt;&gt;"Inconclusive Effect"),T492 &amp; CHAR(10) &amp; ". " &amp;T495,IF(T492&lt;&gt;"Inconclusive Effect",T492,IF(T495&lt;&gt;"Inconclusive Effect",T495,"Inconclusive Effect")))</f>
        <v/>
      </c>
      <c r="L537">
        <f>IF(AND(T493&lt;&gt;"Inconclusive Effect",T496&lt;&gt;"Inconclusive Effect"),T493 &amp; CHAR(10) &amp; ". " &amp;T496,IF(T493&lt;&gt;"Inconclusive Effect",T493,IF(T496&lt;&gt;"Inconclusive Effect",T496,"Inconclusive Effect")))</f>
        <v/>
      </c>
    </row>
    <row r="538" spans="1:60">
      <c r="C538">
        <f>"Summary"</f>
        <v/>
      </c>
      <c r="D538">
        <f>IF(D534&lt;&gt;"Inconclusive Effect",D534,"")</f>
        <v/>
      </c>
      <c r="E538">
        <f>IF(E535&lt;&gt;"Inconclusive Effect",E535,"")</f>
        <v/>
      </c>
      <c r="F538">
        <f>IF(F535&lt;&gt;"Inconclusive Effect",F535,"")</f>
        <v/>
      </c>
      <c r="G538">
        <f>IF(G536&lt;&gt;"Inconclusive Effect",G536,"")</f>
        <v/>
      </c>
      <c r="H538">
        <f>IF(H536&lt;&gt;"Inconclusive Effect",H536,"")</f>
        <v/>
      </c>
      <c r="I538">
        <f>IF(I536&lt;&gt;"Inconclusive Effect",I536,"")</f>
        <v/>
      </c>
      <c r="J538">
        <f>IF(J537&lt;&gt;"Inconclusive Effect",J537,"")</f>
        <v/>
      </c>
      <c r="K538">
        <f>IF(K537&lt;&gt;"Inconclusive Effect",K537,"")</f>
        <v/>
      </c>
      <c r="L538">
        <f>IF(L537&lt;&gt;"Inconclusive Effect",L537,"")</f>
        <v/>
      </c>
    </row>
    <row r="540" spans="1:60">
      <c r="C540">
        <f>TEXTJOIN(". ",TRUE,D538:L538)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2017-07-28T00:37:17Z</dcterms:created>
  <dcterms:modified xmlns:dcterms="http://purl.org/dc/terms/" xmlns:xsi="http://www.w3.org/2001/XMLSchema-instance" xsi:type="dcterms:W3CDTF">2017-07-28T00:37:17Z</dcterms:modified>
</cp:coreProperties>
</file>